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3.xml" ContentType="application/vnd.openxmlformats-officedocument.spreadsheetml.pivot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6.xml" ContentType="application/vnd.openxmlformats-officedocument.spreadsheetml.table+xml"/>
  <Override PartName="/xl/pivotTables/pivotTable4.xml" ContentType="application/vnd.openxmlformats-officedocument.spreadsheetml.pivotTab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tables/table8.xml" ContentType="application/vnd.openxmlformats-officedocument.spreadsheetml.table+xml"/>
  <Override PartName="/xl/comments2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9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aguilar\Documents\PITSS\Cálculo estimado del pago xerox\"/>
    </mc:Choice>
  </mc:AlternateContent>
  <xr:revisionPtr revIDLastSave="0" documentId="13_ncr:1_{1F13B01D-5689-4287-B7D4-A486686FADC4}" xr6:coauthVersionLast="36" xr6:coauthVersionMax="43" xr10:uidLastSave="{00000000-0000-0000-0000-000000000000}"/>
  <bookViews>
    <workbookView xWindow="-20520" yWindow="6435" windowWidth="20640" windowHeight="11160" firstSheet="4" activeTab="6" xr2:uid="{466ACAC5-3B4A-49E4-BD95-615994B552B0}"/>
  </bookViews>
  <sheets>
    <sheet name="RESUMEN" sheetId="2" r:id="rId1"/>
    <sheet name="Penalización documentación" sheetId="16" state="hidden" r:id="rId2"/>
    <sheet name="Penalizaciones TR" sheetId="14" state="hidden" r:id="rId3"/>
    <sheet name="CST PISA" sheetId="15" state="hidden" r:id="rId4"/>
    <sheet name="TOP" sheetId="17" r:id="rId5"/>
    <sheet name="VECES OBJETIVO" sheetId="3" r:id="rId6"/>
    <sheet name="DETALLE" sheetId="1" r:id="rId7"/>
    <sheet name="RESULTADOS CUENTAS TOP" sheetId="4" r:id="rId8"/>
    <sheet name="ACLARACIONES" sheetId="12" r:id="rId9"/>
    <sheet name="Resultados por zona" sheetId="5" state="hidden" r:id="rId10"/>
    <sheet name="Caso Honeywell" sheetId="9" state="hidden" r:id="rId11"/>
    <sheet name="Caso Honeywell-Otros" sheetId="10" state="hidden" r:id="rId12"/>
    <sheet name="Hoja3" sheetId="8" state="hidden" r:id="rId13"/>
    <sheet name="Hoja1" sheetId="11" state="hidden" r:id="rId14"/>
  </sheet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K5186" i="1" l="1"/>
  <c r="AK5187" i="1"/>
  <c r="AK5188" i="1"/>
  <c r="AK5189" i="1"/>
  <c r="AK5190" i="1"/>
  <c r="AK5191" i="1"/>
  <c r="AK5192" i="1"/>
  <c r="AK5193" i="1"/>
  <c r="AK5194" i="1"/>
  <c r="AK5195" i="1"/>
  <c r="AK5196" i="1"/>
  <c r="AK5197" i="1"/>
  <c r="AK5198" i="1"/>
  <c r="AK5199" i="1"/>
  <c r="AK5200" i="1"/>
  <c r="AK5201" i="1"/>
  <c r="AK5202" i="1"/>
  <c r="AK5203" i="1"/>
  <c r="AK5204" i="1"/>
  <c r="AK5205" i="1"/>
  <c r="AK5206" i="1"/>
  <c r="AK5207" i="1"/>
  <c r="AK5208" i="1"/>
  <c r="AK5209" i="1"/>
  <c r="AK5210" i="1"/>
  <c r="AK5211" i="1"/>
  <c r="AK5212" i="1"/>
  <c r="AK5213" i="1"/>
  <c r="AK5214" i="1"/>
  <c r="AK5215" i="1"/>
  <c r="AK5216" i="1"/>
  <c r="AK5217" i="1"/>
  <c r="AK5218" i="1"/>
  <c r="AK5219" i="1"/>
  <c r="AK5220" i="1"/>
  <c r="AK5221" i="1"/>
  <c r="AK5222" i="1"/>
  <c r="AK5223" i="1"/>
  <c r="AK5224" i="1"/>
  <c r="AK5225" i="1"/>
  <c r="AK5226" i="1"/>
  <c r="AK5227" i="1"/>
  <c r="AK5228" i="1"/>
  <c r="AK5229" i="1"/>
  <c r="AK5230" i="1"/>
  <c r="AK5231" i="1"/>
  <c r="AK5232" i="1"/>
  <c r="AK5233" i="1"/>
  <c r="AK5234" i="1"/>
  <c r="AK5235" i="1"/>
  <c r="AK5236" i="1"/>
  <c r="AK5237" i="1"/>
  <c r="AK5238" i="1"/>
  <c r="AK5239" i="1"/>
  <c r="AK5240" i="1"/>
  <c r="AK5241" i="1"/>
  <c r="AK5242" i="1"/>
  <c r="AK5243" i="1"/>
  <c r="AK5244" i="1"/>
  <c r="AK5245" i="1"/>
  <c r="AK5246" i="1"/>
  <c r="AK5247" i="1"/>
  <c r="AK5248" i="1"/>
  <c r="AK5249" i="1"/>
  <c r="AK5250" i="1"/>
  <c r="AK5251" i="1"/>
  <c r="AK5252" i="1"/>
  <c r="AK5253" i="1"/>
  <c r="AK5254" i="1"/>
  <c r="AK5255" i="1"/>
  <c r="AK5256" i="1"/>
  <c r="AK5257" i="1"/>
  <c r="AK5258" i="1"/>
  <c r="AK5259" i="1"/>
  <c r="AK5260" i="1"/>
  <c r="AK5261" i="1"/>
  <c r="AK5262" i="1"/>
  <c r="AK5263" i="1"/>
  <c r="AK5264" i="1"/>
  <c r="AK5265" i="1"/>
  <c r="AK5266" i="1"/>
  <c r="AK5267" i="1"/>
  <c r="AK5268" i="1"/>
  <c r="AK5269" i="1"/>
  <c r="AK5270" i="1"/>
  <c r="AK5271" i="1"/>
  <c r="AK5272" i="1"/>
  <c r="AK5273" i="1"/>
  <c r="AK5274" i="1"/>
  <c r="AK5275" i="1"/>
  <c r="AK5276" i="1"/>
  <c r="AK5277" i="1"/>
  <c r="AK5278" i="1"/>
  <c r="AK5279" i="1"/>
  <c r="AK5280" i="1"/>
  <c r="AK5281" i="1"/>
  <c r="AK5282" i="1"/>
  <c r="AK5283" i="1"/>
  <c r="AK5284" i="1"/>
  <c r="AK5285" i="1"/>
  <c r="AK5286" i="1"/>
  <c r="AK5287" i="1"/>
  <c r="AK5288" i="1"/>
  <c r="AK5289" i="1"/>
  <c r="AK5290" i="1"/>
  <c r="AK5291" i="1"/>
  <c r="AK5292" i="1"/>
  <c r="AK5293" i="1"/>
  <c r="AK5294" i="1"/>
  <c r="AK5295" i="1"/>
  <c r="AK5296" i="1"/>
  <c r="AK5297" i="1"/>
  <c r="AK5298" i="1"/>
  <c r="AK5299" i="1"/>
  <c r="AK5300" i="1"/>
  <c r="AK5301" i="1"/>
  <c r="AK5302" i="1"/>
  <c r="AK5303" i="1"/>
  <c r="AK5304" i="1"/>
  <c r="AK5305" i="1"/>
  <c r="AK5306" i="1"/>
  <c r="AK5307" i="1"/>
  <c r="AK5308" i="1"/>
  <c r="AK5309" i="1"/>
  <c r="AK5310" i="1"/>
  <c r="AK5311" i="1"/>
  <c r="AK5312" i="1"/>
  <c r="AK5313" i="1"/>
  <c r="AK5314" i="1"/>
  <c r="AK5315" i="1"/>
  <c r="AK5316" i="1"/>
  <c r="AK5317" i="1"/>
  <c r="AK5318" i="1"/>
  <c r="AK5319" i="1"/>
  <c r="AK5320" i="1"/>
  <c r="AK5321" i="1"/>
  <c r="AK5322" i="1"/>
  <c r="AK5323" i="1"/>
  <c r="AK5324" i="1"/>
  <c r="AK5325" i="1"/>
  <c r="AK5326" i="1"/>
  <c r="AK5327" i="1"/>
  <c r="AK5328" i="1"/>
  <c r="AK5329" i="1"/>
  <c r="AK5330" i="1"/>
  <c r="AK5331" i="1"/>
  <c r="AK5332" i="1"/>
  <c r="AK5333" i="1"/>
  <c r="AK5334" i="1"/>
  <c r="AK5335" i="1"/>
  <c r="AK5336" i="1"/>
  <c r="AK5337" i="1"/>
  <c r="AK5338" i="1"/>
  <c r="AK5339" i="1"/>
  <c r="AK5340" i="1"/>
  <c r="AK5341" i="1"/>
  <c r="AK5342" i="1"/>
  <c r="AK5343" i="1"/>
  <c r="AK5344" i="1"/>
  <c r="AK5345" i="1"/>
  <c r="AK5346" i="1"/>
  <c r="AK5347" i="1"/>
  <c r="AK5348" i="1"/>
  <c r="AK5349" i="1"/>
  <c r="AK5350" i="1"/>
  <c r="AK5351" i="1"/>
  <c r="AK5352" i="1"/>
  <c r="AK5353" i="1"/>
  <c r="AK5354" i="1"/>
  <c r="AK5355" i="1"/>
  <c r="AK5356" i="1"/>
  <c r="AK5357" i="1"/>
  <c r="AK5358" i="1"/>
  <c r="AK5359" i="1"/>
  <c r="AK5360" i="1"/>
  <c r="AK5361" i="1"/>
  <c r="AK5362" i="1"/>
  <c r="AK5363" i="1"/>
  <c r="AK5364" i="1"/>
  <c r="AK5365" i="1"/>
  <c r="AK5366" i="1"/>
  <c r="AK5367" i="1"/>
  <c r="AK5368" i="1"/>
  <c r="AK5369" i="1"/>
  <c r="AK5370" i="1"/>
  <c r="AK5371" i="1"/>
  <c r="AK5372" i="1"/>
  <c r="AK5373" i="1"/>
  <c r="AK5374" i="1"/>
  <c r="AK5375" i="1"/>
  <c r="AK5376" i="1"/>
  <c r="AK5377" i="1"/>
  <c r="AK5378" i="1"/>
  <c r="AK5379" i="1"/>
  <c r="AK5380" i="1"/>
  <c r="AK5381" i="1"/>
  <c r="AK5382" i="1"/>
  <c r="AK5383" i="1"/>
  <c r="AK5384" i="1"/>
  <c r="AK5385" i="1"/>
  <c r="AK5386" i="1"/>
  <c r="AK5387" i="1"/>
  <c r="AK5388" i="1"/>
  <c r="AK5389" i="1"/>
  <c r="AK5390" i="1"/>
  <c r="AK5391" i="1"/>
  <c r="AK5392" i="1"/>
  <c r="AK5393" i="1"/>
  <c r="AK5394" i="1"/>
  <c r="AK5395" i="1"/>
  <c r="AK5396" i="1"/>
  <c r="AK5397" i="1"/>
  <c r="AK5398" i="1"/>
  <c r="AK5399" i="1"/>
  <c r="AK5400" i="1"/>
  <c r="AK5401" i="1"/>
  <c r="AK5402" i="1"/>
  <c r="AK5403" i="1"/>
  <c r="AK5404" i="1"/>
  <c r="AK5405" i="1"/>
  <c r="AK5406" i="1"/>
  <c r="AK5407" i="1"/>
  <c r="AK5408" i="1"/>
  <c r="AK5409" i="1"/>
  <c r="AK5410" i="1"/>
  <c r="AK5411" i="1"/>
  <c r="AK5412" i="1"/>
  <c r="AK5413" i="1"/>
  <c r="AK5414" i="1"/>
  <c r="AK5415" i="1"/>
  <c r="AK5416" i="1"/>
  <c r="AK5417" i="1"/>
  <c r="AK5418" i="1"/>
  <c r="AK5419" i="1"/>
  <c r="AK5420" i="1"/>
  <c r="AK5421" i="1"/>
  <c r="AK5422" i="1"/>
  <c r="AK5423" i="1"/>
  <c r="AK5424" i="1"/>
  <c r="AK5425" i="1"/>
  <c r="AK5426" i="1"/>
  <c r="AK5427" i="1"/>
  <c r="AK5428" i="1"/>
  <c r="AK5429" i="1"/>
  <c r="AK5430" i="1"/>
  <c r="AK5431" i="1"/>
  <c r="AK5432" i="1"/>
  <c r="AK5433" i="1"/>
  <c r="AK5434" i="1"/>
  <c r="AK5435" i="1"/>
  <c r="AK5436" i="1"/>
  <c r="AK5437" i="1"/>
  <c r="AK5438" i="1"/>
  <c r="AK5439" i="1"/>
  <c r="AK5440" i="1"/>
  <c r="AK5441" i="1"/>
  <c r="AK5442" i="1"/>
  <c r="AK5443" i="1"/>
  <c r="AK5444" i="1"/>
  <c r="AK5445" i="1"/>
  <c r="AK5446" i="1"/>
  <c r="AK5447" i="1"/>
  <c r="AK5448" i="1"/>
  <c r="AK5449" i="1"/>
  <c r="AK5450" i="1"/>
  <c r="AK5451" i="1"/>
  <c r="AK5452" i="1"/>
  <c r="AK5453" i="1"/>
  <c r="AK5454" i="1"/>
  <c r="AK5455" i="1"/>
  <c r="AK5456" i="1"/>
  <c r="AK5457" i="1"/>
  <c r="AK5458" i="1"/>
  <c r="AK5459" i="1"/>
  <c r="AK5460" i="1"/>
  <c r="AK5461" i="1"/>
  <c r="AK5462" i="1"/>
  <c r="AK5463" i="1"/>
  <c r="AK5464" i="1"/>
  <c r="AK5465" i="1"/>
  <c r="AK5466" i="1"/>
  <c r="AK5467" i="1"/>
  <c r="AK5468" i="1"/>
  <c r="AK5469" i="1"/>
  <c r="AK5470" i="1"/>
  <c r="AK5471" i="1"/>
  <c r="AK5472" i="1"/>
  <c r="AK5473" i="1"/>
  <c r="AK5474" i="1"/>
  <c r="AK5475" i="1"/>
  <c r="AK5476" i="1"/>
  <c r="AK5477" i="1"/>
  <c r="AK5478" i="1"/>
  <c r="AK5479" i="1"/>
  <c r="AK5480" i="1"/>
  <c r="AK5481" i="1"/>
  <c r="AK5482" i="1"/>
  <c r="AK5483" i="1"/>
  <c r="AK5484" i="1"/>
  <c r="AK5485" i="1"/>
  <c r="AK5486" i="1"/>
  <c r="AK5487" i="1"/>
  <c r="AK5488" i="1"/>
  <c r="AK5489" i="1"/>
  <c r="AK5490" i="1"/>
  <c r="AK5491" i="1"/>
  <c r="AK5492" i="1"/>
  <c r="AK5493" i="1"/>
  <c r="AK5494" i="1"/>
  <c r="AK5495" i="1"/>
  <c r="AK5496" i="1"/>
  <c r="AK5497" i="1"/>
  <c r="AK5498" i="1"/>
  <c r="AK5499" i="1"/>
  <c r="AK5500" i="1"/>
  <c r="AK5501" i="1"/>
  <c r="AK5502" i="1"/>
  <c r="AK5503" i="1"/>
  <c r="AK5504" i="1"/>
  <c r="AK5505" i="1"/>
  <c r="AK5506" i="1"/>
  <c r="AK5507" i="1"/>
  <c r="AK5508" i="1"/>
  <c r="AK5509" i="1"/>
  <c r="AK5510" i="1"/>
  <c r="AK5511" i="1"/>
  <c r="AK5512" i="1"/>
  <c r="AK5513" i="1"/>
  <c r="AK5514" i="1"/>
  <c r="AK5515" i="1"/>
  <c r="AK5516" i="1"/>
  <c r="AK5517" i="1"/>
  <c r="AK5518" i="1"/>
  <c r="AK5519" i="1"/>
  <c r="AK5520" i="1"/>
  <c r="AK5521" i="1"/>
  <c r="AK5522" i="1"/>
  <c r="AK5523" i="1"/>
  <c r="AK5524" i="1"/>
  <c r="AK5525" i="1"/>
  <c r="AK5526" i="1"/>
  <c r="AK5527" i="1"/>
  <c r="AK5528" i="1"/>
  <c r="AK5529" i="1"/>
  <c r="AK5530" i="1"/>
  <c r="AK5531" i="1"/>
  <c r="AK5532" i="1"/>
  <c r="AK5533" i="1"/>
  <c r="AK5534" i="1"/>
  <c r="AK5535" i="1"/>
  <c r="AK5536" i="1"/>
  <c r="AK5537" i="1"/>
  <c r="AK5538" i="1"/>
  <c r="AK5539" i="1"/>
  <c r="AK5540" i="1"/>
  <c r="AK5541" i="1"/>
  <c r="AK5542" i="1"/>
  <c r="AK5543" i="1"/>
  <c r="AK5544" i="1"/>
  <c r="AK5545" i="1"/>
  <c r="AK5546" i="1"/>
  <c r="AK5547" i="1"/>
  <c r="AK5548" i="1"/>
  <c r="AK5549" i="1"/>
  <c r="AK5550" i="1"/>
  <c r="AK5551" i="1"/>
  <c r="AK5552" i="1"/>
  <c r="AK5553" i="1"/>
  <c r="AK5554" i="1"/>
  <c r="AK5555" i="1"/>
  <c r="AK5556" i="1"/>
  <c r="AK5557" i="1"/>
  <c r="AK5558" i="1"/>
  <c r="AK5559" i="1"/>
  <c r="AK5560" i="1"/>
  <c r="AK5561" i="1"/>
  <c r="AK5562" i="1"/>
  <c r="AK5563" i="1"/>
  <c r="AK5564" i="1"/>
  <c r="AK5565" i="1"/>
  <c r="AK5566" i="1"/>
  <c r="AK5567" i="1"/>
  <c r="AK5568" i="1"/>
  <c r="AK5569" i="1"/>
  <c r="AK5570" i="1"/>
  <c r="AK5571" i="1"/>
  <c r="AK5572" i="1"/>
  <c r="AK5573" i="1"/>
  <c r="AK5574" i="1"/>
  <c r="AK5575" i="1"/>
  <c r="AK5576" i="1"/>
  <c r="AK5577" i="1"/>
  <c r="AK5578" i="1"/>
  <c r="AK5579" i="1"/>
  <c r="AK5580" i="1"/>
  <c r="AK5581" i="1"/>
  <c r="AK5582" i="1"/>
  <c r="AK5583" i="1"/>
  <c r="AK5584" i="1"/>
  <c r="AK5585" i="1"/>
  <c r="AK5586" i="1"/>
  <c r="AK5587" i="1"/>
  <c r="AK5588" i="1"/>
  <c r="AK5589" i="1"/>
  <c r="AK5590" i="1"/>
  <c r="AK5591" i="1"/>
  <c r="AK5592" i="1"/>
  <c r="AK5593" i="1"/>
  <c r="AK5594" i="1"/>
  <c r="AK5595" i="1"/>
  <c r="AK5596" i="1"/>
  <c r="AK5597" i="1"/>
  <c r="AK5598" i="1"/>
  <c r="AK5599" i="1"/>
  <c r="AK5600" i="1"/>
  <c r="AK5601" i="1"/>
  <c r="AK5602" i="1"/>
  <c r="AK5603" i="1"/>
  <c r="AK5604" i="1"/>
  <c r="AK5605" i="1"/>
  <c r="AK5606" i="1"/>
  <c r="AK5607" i="1"/>
  <c r="AK5608" i="1"/>
  <c r="AK5609" i="1"/>
  <c r="AK5610" i="1"/>
  <c r="AK5611" i="1"/>
  <c r="AK5612" i="1"/>
  <c r="AK5613" i="1"/>
  <c r="AK5614" i="1"/>
  <c r="AK5615" i="1"/>
  <c r="AK5616" i="1"/>
  <c r="AK5617" i="1"/>
  <c r="AK5618" i="1"/>
  <c r="AK5619" i="1"/>
  <c r="AK5620" i="1"/>
  <c r="AK5621" i="1"/>
  <c r="AK5622" i="1"/>
  <c r="AK5623" i="1"/>
  <c r="AK5624" i="1"/>
  <c r="AK5625" i="1"/>
  <c r="AK5626" i="1"/>
  <c r="AK5627" i="1"/>
  <c r="AK5628" i="1"/>
  <c r="AK5629" i="1"/>
  <c r="AK5630" i="1"/>
  <c r="AK5631" i="1"/>
  <c r="AK5632" i="1"/>
  <c r="AK5633" i="1"/>
  <c r="AK5634" i="1"/>
  <c r="AK5635" i="1"/>
  <c r="AK5636" i="1"/>
  <c r="AK5637" i="1"/>
  <c r="AK5638" i="1"/>
  <c r="AK5639" i="1"/>
  <c r="AK5640" i="1"/>
  <c r="AK5641" i="1"/>
  <c r="AK5642" i="1"/>
  <c r="AK5643" i="1"/>
  <c r="AK5644" i="1"/>
  <c r="AK5645" i="1"/>
  <c r="AK5646" i="1"/>
  <c r="AK5647" i="1"/>
  <c r="AK5648" i="1"/>
  <c r="AK5649" i="1"/>
  <c r="AK5650" i="1"/>
  <c r="AK5651" i="1"/>
  <c r="AK5652" i="1"/>
  <c r="AK5653" i="1"/>
  <c r="AK5654" i="1"/>
  <c r="AK5655" i="1"/>
  <c r="AK5656" i="1"/>
  <c r="AK5657" i="1"/>
  <c r="AK5658" i="1"/>
  <c r="AK5659" i="1"/>
  <c r="AK5660" i="1"/>
  <c r="AK5661" i="1"/>
  <c r="AK5662" i="1"/>
  <c r="AK5663" i="1"/>
  <c r="AK5664" i="1"/>
  <c r="AK5665" i="1"/>
  <c r="AK5666" i="1"/>
  <c r="AK5667" i="1"/>
  <c r="AK5668" i="1"/>
  <c r="AK5669" i="1"/>
  <c r="AK5670" i="1"/>
  <c r="AK5671" i="1"/>
  <c r="AK5672" i="1"/>
  <c r="AK5673" i="1"/>
  <c r="AK5674" i="1"/>
  <c r="AK5675" i="1"/>
  <c r="AK5676" i="1"/>
  <c r="AK5677" i="1"/>
  <c r="AK5678" i="1"/>
  <c r="AK5679" i="1"/>
  <c r="AK5680" i="1"/>
  <c r="AK5681" i="1"/>
  <c r="AK5682" i="1"/>
  <c r="AK5683" i="1"/>
  <c r="AK5684" i="1"/>
  <c r="AK5685" i="1"/>
  <c r="AK5686" i="1"/>
  <c r="AK5687" i="1"/>
  <c r="AK5688" i="1"/>
  <c r="AK5689" i="1"/>
  <c r="AK5690" i="1"/>
  <c r="AK5691" i="1"/>
  <c r="AK5692" i="1"/>
  <c r="AK5693" i="1"/>
  <c r="AK5694" i="1"/>
  <c r="AK5695" i="1"/>
  <c r="AK5696" i="1"/>
  <c r="AK5697" i="1"/>
  <c r="AK5698" i="1"/>
  <c r="AK5699" i="1"/>
  <c r="AK5700" i="1"/>
  <c r="AK5701" i="1"/>
  <c r="AK5702" i="1"/>
  <c r="AK5703" i="1"/>
  <c r="AK5704" i="1"/>
  <c r="AK5705" i="1"/>
  <c r="AK5706" i="1"/>
  <c r="AK5707" i="1"/>
  <c r="AK5708" i="1"/>
  <c r="AK5709" i="1"/>
  <c r="AK5710" i="1"/>
  <c r="AK5711" i="1"/>
  <c r="AK5712" i="1"/>
  <c r="AK5713" i="1"/>
  <c r="AK5714" i="1"/>
  <c r="AK5715" i="1"/>
  <c r="AK5716" i="1"/>
  <c r="AK5717" i="1"/>
  <c r="AK5718" i="1"/>
  <c r="AK5719" i="1"/>
  <c r="AK5720" i="1"/>
  <c r="AK5721" i="1"/>
  <c r="AK5722" i="1"/>
  <c r="AK5723" i="1"/>
  <c r="AK5724" i="1"/>
  <c r="AK5725" i="1"/>
  <c r="AK5726" i="1"/>
  <c r="AK5727" i="1"/>
  <c r="AK5728" i="1"/>
  <c r="AK5729" i="1"/>
  <c r="AK5730" i="1"/>
  <c r="AK5731" i="1"/>
  <c r="AK5732" i="1"/>
  <c r="AK5733" i="1"/>
  <c r="AK5734" i="1"/>
  <c r="AK5735" i="1"/>
  <c r="AK5736" i="1"/>
  <c r="AK5737" i="1"/>
  <c r="AK5738" i="1"/>
  <c r="AK5739" i="1"/>
  <c r="AK5740" i="1"/>
  <c r="AK5741" i="1"/>
  <c r="AK5742" i="1"/>
  <c r="AK5743" i="1"/>
  <c r="AK5744" i="1"/>
  <c r="AK5745" i="1"/>
  <c r="AK5746" i="1"/>
  <c r="AK5747" i="1"/>
  <c r="AK5748" i="1"/>
  <c r="AK5749" i="1"/>
  <c r="AK5750" i="1"/>
  <c r="AK5751" i="1"/>
  <c r="AK5752" i="1"/>
  <c r="AK5753" i="1"/>
  <c r="AK5754" i="1"/>
  <c r="AK5755" i="1"/>
  <c r="AK5756" i="1"/>
  <c r="AK5757" i="1"/>
  <c r="AK5758" i="1"/>
  <c r="AK5759" i="1"/>
  <c r="AK5760" i="1"/>
  <c r="AK5761" i="1"/>
  <c r="AK5762" i="1"/>
  <c r="AK5763" i="1"/>
  <c r="AK5764" i="1"/>
  <c r="AK5765" i="1"/>
  <c r="AK5766" i="1"/>
  <c r="AK5767" i="1"/>
  <c r="AK5768" i="1"/>
  <c r="AK5769" i="1"/>
  <c r="AK5770" i="1"/>
  <c r="AK5771" i="1"/>
  <c r="AK5772" i="1"/>
  <c r="AK5773" i="1"/>
  <c r="AK5774" i="1"/>
  <c r="AK5775" i="1"/>
  <c r="AK5776" i="1"/>
  <c r="AK5777" i="1"/>
  <c r="AK5778" i="1"/>
  <c r="AK5779" i="1"/>
  <c r="AK5780" i="1"/>
  <c r="AK5781" i="1"/>
  <c r="AK5782" i="1"/>
  <c r="AK5783" i="1"/>
  <c r="AK5784" i="1"/>
  <c r="AK5785" i="1"/>
  <c r="AK5786" i="1"/>
  <c r="AK5787" i="1"/>
  <c r="AK5788" i="1"/>
  <c r="AK5789" i="1"/>
  <c r="AK5790" i="1"/>
  <c r="AK5791" i="1"/>
  <c r="AK5792" i="1"/>
  <c r="AK5793" i="1"/>
  <c r="AK5794" i="1"/>
  <c r="AK5795" i="1"/>
  <c r="AK5796" i="1"/>
  <c r="AK5797" i="1"/>
  <c r="AK5798" i="1"/>
  <c r="AK5799" i="1"/>
  <c r="AK5800" i="1"/>
  <c r="AK5801" i="1"/>
  <c r="AK5802" i="1"/>
  <c r="AK5803" i="1"/>
  <c r="AK5804" i="1"/>
  <c r="AK5805" i="1"/>
  <c r="AK5806" i="1"/>
  <c r="AK5807" i="1"/>
  <c r="AK5808" i="1"/>
  <c r="AK5809" i="1"/>
  <c r="AK5810" i="1"/>
  <c r="AK5811" i="1"/>
  <c r="AK5812" i="1"/>
  <c r="AK5813" i="1"/>
  <c r="AK5814" i="1"/>
  <c r="AK5815" i="1"/>
  <c r="AK5816" i="1"/>
  <c r="AK5817" i="1"/>
  <c r="AK5818" i="1"/>
  <c r="AK5819" i="1"/>
  <c r="AK5820" i="1"/>
  <c r="AK5821" i="1"/>
  <c r="AK5822" i="1"/>
  <c r="AK5823" i="1"/>
  <c r="AK5824" i="1"/>
  <c r="AK5825" i="1"/>
  <c r="AK5826" i="1"/>
  <c r="AK5827" i="1"/>
  <c r="AK5828" i="1"/>
  <c r="AK5829" i="1"/>
  <c r="AK5830" i="1"/>
  <c r="AK5831" i="1"/>
  <c r="AK5832" i="1"/>
  <c r="AK5833" i="1"/>
  <c r="AK5834" i="1"/>
  <c r="AK5835" i="1"/>
  <c r="AK5836" i="1"/>
  <c r="AK5837" i="1"/>
  <c r="AK5838" i="1"/>
  <c r="AK5839" i="1"/>
  <c r="AK5840" i="1"/>
  <c r="AK5841" i="1"/>
  <c r="AK5842" i="1"/>
  <c r="AK5843" i="1"/>
  <c r="AK5844" i="1"/>
  <c r="AK5845" i="1"/>
  <c r="AK5846" i="1"/>
  <c r="AK5847" i="1"/>
  <c r="AK5848" i="1"/>
  <c r="AK5849" i="1"/>
  <c r="AK5850" i="1"/>
  <c r="AK5851" i="1"/>
  <c r="AK5852" i="1"/>
  <c r="AK5853" i="1"/>
  <c r="AK5854" i="1"/>
  <c r="AK5855" i="1"/>
  <c r="AK5856" i="1"/>
  <c r="AK5857" i="1"/>
  <c r="AK5858" i="1"/>
  <c r="AK5859" i="1"/>
  <c r="AK5860" i="1"/>
  <c r="AK5861" i="1"/>
  <c r="AK5862" i="1"/>
  <c r="AK5863" i="1"/>
  <c r="AK5864" i="1"/>
  <c r="AK5865" i="1"/>
  <c r="AK5866" i="1"/>
  <c r="AK5867" i="1"/>
  <c r="AK5868" i="1"/>
  <c r="AK5869" i="1"/>
  <c r="AK5870" i="1"/>
  <c r="AK5871" i="1"/>
  <c r="AK5872" i="1"/>
  <c r="AK5873" i="1"/>
  <c r="AK5874" i="1"/>
  <c r="AK5875" i="1"/>
  <c r="AK5876" i="1"/>
  <c r="AK5877" i="1"/>
  <c r="AK5878" i="1"/>
  <c r="AK5879" i="1"/>
  <c r="AK5880" i="1"/>
  <c r="AK5881" i="1"/>
  <c r="AK5882" i="1"/>
  <c r="AK5883" i="1"/>
  <c r="AK5884" i="1"/>
  <c r="AK5885" i="1"/>
  <c r="AK5886" i="1"/>
  <c r="AK5887" i="1"/>
  <c r="AK5888" i="1"/>
  <c r="AK5889" i="1"/>
  <c r="AK5890" i="1"/>
  <c r="AK5891" i="1"/>
  <c r="AK5892" i="1"/>
  <c r="AK5893" i="1"/>
  <c r="AK5894" i="1"/>
  <c r="AK5895" i="1"/>
  <c r="AK5896" i="1"/>
  <c r="AK5897" i="1"/>
  <c r="AK5898" i="1"/>
  <c r="AK5899" i="1"/>
  <c r="AK5900" i="1"/>
  <c r="AK5901" i="1"/>
  <c r="AK5902" i="1"/>
  <c r="AK5903" i="1"/>
  <c r="AK5904" i="1"/>
  <c r="AK5905" i="1"/>
  <c r="AK5906" i="1"/>
  <c r="AK5907" i="1"/>
  <c r="AK5908" i="1"/>
  <c r="AK5909" i="1"/>
  <c r="AK5910" i="1"/>
  <c r="AK5911" i="1"/>
  <c r="AK5912" i="1"/>
  <c r="AK5913" i="1"/>
  <c r="AK5914" i="1"/>
  <c r="AK5915" i="1"/>
  <c r="AK5916" i="1"/>
  <c r="AK5917" i="1"/>
  <c r="AK5918" i="1"/>
  <c r="AK5919" i="1"/>
  <c r="AK5920" i="1"/>
  <c r="AK5921" i="1"/>
  <c r="AK5922" i="1"/>
  <c r="AK5923" i="1"/>
  <c r="AK5924" i="1"/>
  <c r="AK5925" i="1"/>
  <c r="AK5926" i="1"/>
  <c r="AK5927" i="1"/>
  <c r="AK5928" i="1"/>
  <c r="AK5929" i="1"/>
  <c r="AK5930" i="1"/>
  <c r="AK5931" i="1"/>
  <c r="AK5932" i="1"/>
  <c r="AK5933" i="1"/>
  <c r="AK5934" i="1"/>
  <c r="AK5935" i="1"/>
  <c r="AK5936" i="1"/>
  <c r="AK5937" i="1"/>
  <c r="AK5938" i="1"/>
  <c r="AK5939" i="1"/>
  <c r="AK5940" i="1"/>
  <c r="AK5941" i="1"/>
  <c r="AK5942" i="1"/>
  <c r="AK5943" i="1"/>
  <c r="AK5944" i="1"/>
  <c r="AK5945" i="1"/>
  <c r="AK5946" i="1"/>
  <c r="AK5947" i="1"/>
  <c r="AK5948" i="1"/>
  <c r="AK5949" i="1"/>
  <c r="AK5950" i="1"/>
  <c r="AK5951" i="1"/>
  <c r="AK5952" i="1"/>
  <c r="AK5953" i="1"/>
  <c r="AK5954" i="1"/>
  <c r="AK5955" i="1"/>
  <c r="AK5956" i="1"/>
  <c r="AK5957" i="1"/>
  <c r="AK5958" i="1"/>
  <c r="AK5959" i="1"/>
  <c r="AK5960" i="1"/>
  <c r="AK5961" i="1"/>
  <c r="AK5962" i="1"/>
  <c r="AK5963" i="1"/>
  <c r="AK5964" i="1"/>
  <c r="AK5965" i="1"/>
  <c r="AK5966" i="1"/>
  <c r="AK5967" i="1"/>
  <c r="AK5968" i="1"/>
  <c r="AK5969" i="1"/>
  <c r="AK5970" i="1"/>
  <c r="AK5971" i="1"/>
  <c r="AK5972" i="1"/>
  <c r="AK5973" i="1"/>
  <c r="AK5974" i="1"/>
  <c r="AK5975" i="1"/>
  <c r="AK5976" i="1"/>
  <c r="AK5977" i="1"/>
  <c r="AK5978" i="1"/>
  <c r="AK5979" i="1"/>
  <c r="AK5980" i="1"/>
  <c r="AK5981" i="1"/>
  <c r="AK5982" i="1"/>
  <c r="AK5983" i="1"/>
  <c r="AK5984" i="1"/>
  <c r="AK5985" i="1"/>
  <c r="AK5986" i="1"/>
  <c r="AK5987" i="1"/>
  <c r="AK5988" i="1"/>
  <c r="AK5989" i="1"/>
  <c r="AK5990" i="1"/>
  <c r="AK5991" i="1"/>
  <c r="AK5992" i="1"/>
  <c r="AK5993" i="1"/>
  <c r="AK5994" i="1"/>
  <c r="AK5995" i="1"/>
  <c r="AK5996" i="1"/>
  <c r="AK5997" i="1"/>
  <c r="AK5998" i="1"/>
  <c r="AK5999" i="1"/>
  <c r="AK6000" i="1"/>
  <c r="AK6001" i="1"/>
  <c r="AK6002" i="1"/>
  <c r="AK6003" i="1"/>
  <c r="AK6004" i="1"/>
  <c r="AK6005" i="1"/>
  <c r="AK6006" i="1"/>
  <c r="AK6007" i="1"/>
  <c r="AK6008" i="1"/>
  <c r="AK6009" i="1"/>
  <c r="AK6010" i="1"/>
  <c r="AK6011" i="1"/>
  <c r="AK6012" i="1"/>
  <c r="AK6013" i="1"/>
  <c r="AK6014" i="1"/>
  <c r="AK6015" i="1"/>
  <c r="AK6016" i="1"/>
  <c r="AK6017" i="1"/>
  <c r="AK6018" i="1"/>
  <c r="AK6019" i="1"/>
  <c r="AK6020" i="1"/>
  <c r="AK6021" i="1"/>
  <c r="AK6022" i="1"/>
  <c r="AK6023" i="1"/>
  <c r="AK6024" i="1"/>
  <c r="AK6025" i="1"/>
  <c r="AK6026" i="1"/>
  <c r="AK6027" i="1"/>
  <c r="AK6028" i="1"/>
  <c r="AK6029" i="1"/>
  <c r="AK6030" i="1"/>
  <c r="AK6031" i="1"/>
  <c r="AK6032" i="1"/>
  <c r="AK6033" i="1"/>
  <c r="AK6034" i="1"/>
  <c r="AK6035" i="1"/>
  <c r="AK6036" i="1"/>
  <c r="AK6037" i="1"/>
  <c r="AK6038" i="1"/>
  <c r="AK6039" i="1"/>
  <c r="AK6040" i="1"/>
  <c r="AK6041" i="1"/>
  <c r="AK6042" i="1"/>
  <c r="AK6043" i="1"/>
  <c r="AK6044" i="1"/>
  <c r="AK6045" i="1"/>
  <c r="AK6046" i="1"/>
  <c r="AK6047" i="1"/>
  <c r="AK6048" i="1"/>
  <c r="AK6049" i="1"/>
  <c r="AK6050" i="1"/>
  <c r="AK6051" i="1"/>
  <c r="AK6052" i="1"/>
  <c r="AK6053" i="1"/>
  <c r="AK6054" i="1"/>
  <c r="AK6055" i="1"/>
  <c r="AK6056" i="1"/>
  <c r="AK6057" i="1"/>
  <c r="AK6058" i="1"/>
  <c r="AK6059" i="1"/>
  <c r="AK6060" i="1"/>
  <c r="AK6061" i="1"/>
  <c r="AK6062" i="1"/>
  <c r="AK6063" i="1"/>
  <c r="AK6064" i="1"/>
  <c r="AK6065" i="1"/>
  <c r="AK6066" i="1"/>
  <c r="AK6067" i="1"/>
  <c r="AK6068" i="1"/>
  <c r="AK6069" i="1"/>
  <c r="AK6070" i="1"/>
  <c r="AK6071" i="1"/>
  <c r="AK6072" i="1"/>
  <c r="AK6073" i="1"/>
  <c r="AK6074" i="1"/>
  <c r="AK6075" i="1"/>
  <c r="AK6076" i="1"/>
  <c r="AK6077" i="1"/>
  <c r="AK6078" i="1"/>
  <c r="AK6079" i="1"/>
  <c r="AK6080" i="1"/>
  <c r="AK6081" i="1"/>
  <c r="AK6082" i="1"/>
  <c r="AK6083" i="1"/>
  <c r="AK6084" i="1"/>
  <c r="AK6085" i="1"/>
  <c r="AK6086" i="1"/>
  <c r="AK6087" i="1"/>
  <c r="AK6088" i="1"/>
  <c r="AK6089" i="1"/>
  <c r="AK6090" i="1"/>
  <c r="AK6091" i="1"/>
  <c r="AK6092" i="1"/>
  <c r="AK6093" i="1"/>
  <c r="AK6094" i="1"/>
  <c r="AK6095" i="1"/>
  <c r="AK6096" i="1"/>
  <c r="AK6097" i="1"/>
  <c r="AK6098" i="1"/>
  <c r="AK6099" i="1"/>
  <c r="AK6100" i="1"/>
  <c r="AK6101" i="1"/>
  <c r="AK6102" i="1"/>
  <c r="AK6103" i="1"/>
  <c r="AK6104" i="1"/>
  <c r="AK6105" i="1"/>
  <c r="AK6106" i="1"/>
  <c r="AK6107" i="1"/>
  <c r="AK6108" i="1"/>
  <c r="AK6109" i="1"/>
  <c r="AK6110" i="1"/>
  <c r="AK6111" i="1"/>
  <c r="AK6112" i="1"/>
  <c r="AK6113" i="1"/>
  <c r="AK6114" i="1"/>
  <c r="AK6115" i="1"/>
  <c r="AK6116" i="1"/>
  <c r="AK6117" i="1"/>
  <c r="AK6118" i="1"/>
  <c r="AK6119" i="1"/>
  <c r="AK6120" i="1"/>
  <c r="AK6121" i="1"/>
  <c r="AK6122" i="1"/>
  <c r="AK6123" i="1"/>
  <c r="AK6124" i="1"/>
  <c r="AK6125" i="1"/>
  <c r="AK6126" i="1"/>
  <c r="AK6127" i="1"/>
  <c r="AK6128" i="1"/>
  <c r="AK6129" i="1"/>
  <c r="AK6130" i="1"/>
  <c r="AK6131" i="1"/>
  <c r="AK6132" i="1"/>
  <c r="AK6133" i="1"/>
  <c r="AK6134" i="1"/>
  <c r="AK6135" i="1"/>
  <c r="AK6136" i="1"/>
  <c r="AK6137" i="1"/>
  <c r="AK6138" i="1"/>
  <c r="AK6139" i="1"/>
  <c r="AK6140" i="1"/>
  <c r="AK6141" i="1"/>
  <c r="AK6142" i="1"/>
  <c r="AK6143" i="1"/>
  <c r="AK6144" i="1"/>
  <c r="AK6145" i="1"/>
  <c r="AK6146" i="1"/>
  <c r="AK6147" i="1"/>
  <c r="AK6148" i="1"/>
  <c r="AK6149" i="1"/>
  <c r="AK6150" i="1"/>
  <c r="AK6151" i="1"/>
  <c r="AK6152" i="1"/>
  <c r="AK6153" i="1"/>
  <c r="AK6154" i="1"/>
  <c r="AK6155" i="1"/>
  <c r="AK6156" i="1"/>
  <c r="AK6157" i="1"/>
  <c r="AK6158" i="1"/>
  <c r="AK6159" i="1"/>
  <c r="AK6160" i="1"/>
  <c r="AK6161" i="1"/>
  <c r="AK6162" i="1"/>
  <c r="AK6163" i="1"/>
  <c r="AK6164" i="1"/>
  <c r="AK6165" i="1"/>
  <c r="AK6166" i="1"/>
  <c r="AK6167" i="1"/>
  <c r="AK6168" i="1"/>
  <c r="AK6169" i="1"/>
  <c r="AK6170" i="1"/>
  <c r="AK6171" i="1"/>
  <c r="AK6172" i="1"/>
  <c r="AK6173" i="1"/>
  <c r="AK6174" i="1"/>
  <c r="AK6175" i="1"/>
  <c r="AK6176" i="1"/>
  <c r="AK6177" i="1"/>
  <c r="AK6178" i="1"/>
  <c r="AK6179" i="1"/>
  <c r="AK6180" i="1"/>
  <c r="AK6181" i="1"/>
  <c r="AK6182" i="1"/>
  <c r="AK6183" i="1"/>
  <c r="AK6184" i="1"/>
  <c r="AK6185" i="1"/>
  <c r="AK6186" i="1"/>
  <c r="AK6187" i="1"/>
  <c r="AK6188" i="1"/>
  <c r="AK6189" i="1"/>
  <c r="AK6190" i="1"/>
  <c r="AK6191" i="1"/>
  <c r="AK6192" i="1"/>
  <c r="AK6193" i="1"/>
  <c r="AK6194" i="1"/>
  <c r="AK6195" i="1"/>
  <c r="AK6196" i="1"/>
  <c r="AK6197" i="1"/>
  <c r="AK6198" i="1"/>
  <c r="AK6199" i="1"/>
  <c r="AK6200" i="1"/>
  <c r="AK6201" i="1"/>
  <c r="AK6202" i="1"/>
  <c r="AK6203" i="1"/>
  <c r="AK6204" i="1"/>
  <c r="AK6205" i="1"/>
  <c r="AK6206" i="1"/>
  <c r="AK6207" i="1"/>
  <c r="AK6208" i="1"/>
  <c r="AK6209" i="1"/>
  <c r="AK6210" i="1"/>
  <c r="AK6211" i="1"/>
  <c r="AK6212" i="1"/>
  <c r="AK6213" i="1"/>
  <c r="AK6214" i="1"/>
  <c r="AK6215" i="1"/>
  <c r="AK6216" i="1"/>
  <c r="AK6217" i="1"/>
  <c r="AK6218" i="1"/>
  <c r="AK6219" i="1"/>
  <c r="AK6220" i="1"/>
  <c r="AK6221" i="1"/>
  <c r="AK6222" i="1"/>
  <c r="AK6223" i="1"/>
  <c r="AK6224" i="1"/>
  <c r="AK6225" i="1"/>
  <c r="AK6226" i="1"/>
  <c r="AK6227" i="1"/>
  <c r="AK6228" i="1"/>
  <c r="AK6229" i="1"/>
  <c r="AK6230" i="1"/>
  <c r="AK6231" i="1"/>
  <c r="AK6232" i="1"/>
  <c r="AK6233" i="1"/>
  <c r="AK6234" i="1"/>
  <c r="AK6235" i="1"/>
  <c r="AK6236" i="1"/>
  <c r="AK6237" i="1"/>
  <c r="AK6238" i="1"/>
  <c r="AK6239" i="1"/>
  <c r="AK6240" i="1"/>
  <c r="AK6241" i="1"/>
  <c r="AK6242" i="1"/>
  <c r="AK6243" i="1"/>
  <c r="AK6244" i="1"/>
  <c r="AK6245" i="1"/>
  <c r="AK6246" i="1"/>
  <c r="AK6247" i="1"/>
  <c r="AK6248" i="1"/>
  <c r="AK6249" i="1"/>
  <c r="AK6250" i="1"/>
  <c r="AK6251" i="1"/>
  <c r="AK6252" i="1"/>
  <c r="AK6253" i="1"/>
  <c r="AK6254" i="1"/>
  <c r="AK6255" i="1"/>
  <c r="AK6256" i="1"/>
  <c r="AK6257" i="1"/>
  <c r="AK6258" i="1"/>
  <c r="AK6259" i="1"/>
  <c r="AK6260" i="1"/>
  <c r="AK6261" i="1"/>
  <c r="AK6262" i="1"/>
  <c r="AK6263" i="1"/>
  <c r="AK6264" i="1"/>
  <c r="AK6265" i="1"/>
  <c r="AK6266" i="1"/>
  <c r="AK6267" i="1"/>
  <c r="AK6268" i="1"/>
  <c r="AK6269" i="1"/>
  <c r="AK6270" i="1"/>
  <c r="AK6271" i="1"/>
  <c r="AK6272" i="1"/>
  <c r="AK6273" i="1"/>
  <c r="AK6274" i="1"/>
  <c r="AK6275" i="1"/>
  <c r="AK6276" i="1"/>
  <c r="AK6277" i="1"/>
  <c r="AK6278" i="1"/>
  <c r="AK6279" i="1"/>
  <c r="AK6280" i="1"/>
  <c r="AK6281" i="1"/>
  <c r="AK6282" i="1"/>
  <c r="AK6283" i="1"/>
  <c r="AK6284" i="1"/>
  <c r="AK6285" i="1"/>
  <c r="AK6286" i="1"/>
  <c r="AK6287" i="1"/>
  <c r="AK6288" i="1"/>
  <c r="AK6289" i="1"/>
  <c r="AK6290" i="1"/>
  <c r="AK6291" i="1"/>
  <c r="AK6292" i="1"/>
  <c r="AK6293" i="1"/>
  <c r="AK6294" i="1"/>
  <c r="AK6295" i="1"/>
  <c r="AK6296" i="1"/>
  <c r="AK6297" i="1"/>
  <c r="AK6298" i="1"/>
  <c r="AL5186" i="1"/>
  <c r="AL5187" i="1"/>
  <c r="AL5188" i="1"/>
  <c r="AL5189" i="1"/>
  <c r="AL5190" i="1"/>
  <c r="AL5191" i="1"/>
  <c r="AL5192" i="1"/>
  <c r="AL5193" i="1"/>
  <c r="AL5194" i="1"/>
  <c r="AL5195" i="1"/>
  <c r="AL5196" i="1"/>
  <c r="AL5197" i="1"/>
  <c r="AL5198" i="1"/>
  <c r="AL5199" i="1"/>
  <c r="AL5200" i="1"/>
  <c r="AL5201" i="1"/>
  <c r="AL5202" i="1"/>
  <c r="AL5203" i="1"/>
  <c r="AL5204" i="1"/>
  <c r="AL5205" i="1"/>
  <c r="AL5206" i="1"/>
  <c r="AL5207" i="1"/>
  <c r="AL5208" i="1"/>
  <c r="AL5209" i="1"/>
  <c r="AL5210" i="1"/>
  <c r="AL5211" i="1"/>
  <c r="AL5212" i="1"/>
  <c r="AL5213" i="1"/>
  <c r="AL5214" i="1"/>
  <c r="AL5215" i="1"/>
  <c r="AL5216" i="1"/>
  <c r="AL5217" i="1"/>
  <c r="AL5218" i="1"/>
  <c r="AL5219" i="1"/>
  <c r="AL5220" i="1"/>
  <c r="AL5221" i="1"/>
  <c r="AL5222" i="1"/>
  <c r="AL5223" i="1"/>
  <c r="AL5224" i="1"/>
  <c r="AL5225" i="1"/>
  <c r="AL5226" i="1"/>
  <c r="AL5227" i="1"/>
  <c r="AL5228" i="1"/>
  <c r="AL5229" i="1"/>
  <c r="AL5230" i="1"/>
  <c r="AL5231" i="1"/>
  <c r="AL5232" i="1"/>
  <c r="AL5233" i="1"/>
  <c r="AL5234" i="1"/>
  <c r="AL5235" i="1"/>
  <c r="AL5236" i="1"/>
  <c r="AL5237" i="1"/>
  <c r="AL5238" i="1"/>
  <c r="AL5239" i="1"/>
  <c r="AL5240" i="1"/>
  <c r="AL5241" i="1"/>
  <c r="AL5242" i="1"/>
  <c r="AL5243" i="1"/>
  <c r="AL5244" i="1"/>
  <c r="AL5245" i="1"/>
  <c r="AL5246" i="1"/>
  <c r="AL5247" i="1"/>
  <c r="AL5248" i="1"/>
  <c r="AL5249" i="1"/>
  <c r="AL5250" i="1"/>
  <c r="AL5251" i="1"/>
  <c r="AL5252" i="1"/>
  <c r="AL5253" i="1"/>
  <c r="AL5254" i="1"/>
  <c r="AL5255" i="1"/>
  <c r="AL5256" i="1"/>
  <c r="AL5257" i="1"/>
  <c r="AL5258" i="1"/>
  <c r="AL5259" i="1"/>
  <c r="AL5260" i="1"/>
  <c r="AL5261" i="1"/>
  <c r="AL5262" i="1"/>
  <c r="AL5263" i="1"/>
  <c r="AL5264" i="1"/>
  <c r="AL5265" i="1"/>
  <c r="AL5266" i="1"/>
  <c r="AL5267" i="1"/>
  <c r="AL5268" i="1"/>
  <c r="AL5269" i="1"/>
  <c r="AL5270" i="1"/>
  <c r="AL5271" i="1"/>
  <c r="AL5272" i="1"/>
  <c r="AL5273" i="1"/>
  <c r="AL5274" i="1"/>
  <c r="AL5275" i="1"/>
  <c r="AL5276" i="1"/>
  <c r="AL5277" i="1"/>
  <c r="AL5278" i="1"/>
  <c r="AL5279" i="1"/>
  <c r="AL5280" i="1"/>
  <c r="AL5281" i="1"/>
  <c r="AL5282" i="1"/>
  <c r="AL5283" i="1"/>
  <c r="AL5284" i="1"/>
  <c r="AL5285" i="1"/>
  <c r="AL5286" i="1"/>
  <c r="AL5287" i="1"/>
  <c r="AL5288" i="1"/>
  <c r="AL5289" i="1"/>
  <c r="AL5290" i="1"/>
  <c r="AL5291" i="1"/>
  <c r="AL5292" i="1"/>
  <c r="AL5293" i="1"/>
  <c r="AL5294" i="1"/>
  <c r="AL5295" i="1"/>
  <c r="AL5296" i="1"/>
  <c r="AL5297" i="1"/>
  <c r="AL5298" i="1"/>
  <c r="AL5299" i="1"/>
  <c r="AL5300" i="1"/>
  <c r="AL5301" i="1"/>
  <c r="AL5302" i="1"/>
  <c r="AL5303" i="1"/>
  <c r="AL5304" i="1"/>
  <c r="AL5305" i="1"/>
  <c r="AL5306" i="1"/>
  <c r="AL5307" i="1"/>
  <c r="AL5308" i="1"/>
  <c r="AL5309" i="1"/>
  <c r="AL5310" i="1"/>
  <c r="AL5311" i="1"/>
  <c r="AL5312" i="1"/>
  <c r="AL5313" i="1"/>
  <c r="AL5314" i="1"/>
  <c r="AL5315" i="1"/>
  <c r="AL5316" i="1"/>
  <c r="AL5317" i="1"/>
  <c r="AL5318" i="1"/>
  <c r="AL5319" i="1"/>
  <c r="AL5320" i="1"/>
  <c r="AL5321" i="1"/>
  <c r="AL5322" i="1"/>
  <c r="AL5323" i="1"/>
  <c r="AL5324" i="1"/>
  <c r="AL5325" i="1"/>
  <c r="AL5326" i="1"/>
  <c r="AL5327" i="1"/>
  <c r="AL5328" i="1"/>
  <c r="AL5329" i="1"/>
  <c r="AL5330" i="1"/>
  <c r="AL5331" i="1"/>
  <c r="AL5332" i="1"/>
  <c r="AL5333" i="1"/>
  <c r="AL5334" i="1"/>
  <c r="AL5335" i="1"/>
  <c r="AL5336" i="1"/>
  <c r="AL5337" i="1"/>
  <c r="AL5338" i="1"/>
  <c r="AL5339" i="1"/>
  <c r="AL5340" i="1"/>
  <c r="AL5341" i="1"/>
  <c r="AL5342" i="1"/>
  <c r="AL5343" i="1"/>
  <c r="AL5344" i="1"/>
  <c r="AL5345" i="1"/>
  <c r="AL5346" i="1"/>
  <c r="AL5347" i="1"/>
  <c r="AL5348" i="1"/>
  <c r="AL5349" i="1"/>
  <c r="AL5350" i="1"/>
  <c r="AL5351" i="1"/>
  <c r="AL5352" i="1"/>
  <c r="AL5353" i="1"/>
  <c r="AL5354" i="1"/>
  <c r="AL5355" i="1"/>
  <c r="AL5356" i="1"/>
  <c r="AL5357" i="1"/>
  <c r="AL5358" i="1"/>
  <c r="AL5359" i="1"/>
  <c r="AL5360" i="1"/>
  <c r="AL5361" i="1"/>
  <c r="AL5362" i="1"/>
  <c r="AL5363" i="1"/>
  <c r="AL5364" i="1"/>
  <c r="AL5365" i="1"/>
  <c r="AL5366" i="1"/>
  <c r="AL5367" i="1"/>
  <c r="AL5368" i="1"/>
  <c r="AL5369" i="1"/>
  <c r="AL5370" i="1"/>
  <c r="AL5371" i="1"/>
  <c r="AL5372" i="1"/>
  <c r="AL5373" i="1"/>
  <c r="AL5374" i="1"/>
  <c r="AL5375" i="1"/>
  <c r="AL5376" i="1"/>
  <c r="AL5377" i="1"/>
  <c r="AL5378" i="1"/>
  <c r="AL5379" i="1"/>
  <c r="AL5380" i="1"/>
  <c r="AL5381" i="1"/>
  <c r="AL5382" i="1"/>
  <c r="AL5383" i="1"/>
  <c r="AL5384" i="1"/>
  <c r="AL5385" i="1"/>
  <c r="AL5386" i="1"/>
  <c r="AL5387" i="1"/>
  <c r="AL5388" i="1"/>
  <c r="AL5389" i="1"/>
  <c r="AL5390" i="1"/>
  <c r="AL5391" i="1"/>
  <c r="AL5392" i="1"/>
  <c r="AL5393" i="1"/>
  <c r="AL5394" i="1"/>
  <c r="AL5395" i="1"/>
  <c r="AL5396" i="1"/>
  <c r="AL5397" i="1"/>
  <c r="AL5398" i="1"/>
  <c r="AL5399" i="1"/>
  <c r="AL5400" i="1"/>
  <c r="AL5401" i="1"/>
  <c r="AL5402" i="1"/>
  <c r="AL5403" i="1"/>
  <c r="AL5404" i="1"/>
  <c r="AL5405" i="1"/>
  <c r="AL5406" i="1"/>
  <c r="AL5407" i="1"/>
  <c r="AL5408" i="1"/>
  <c r="AL5409" i="1"/>
  <c r="AL5410" i="1"/>
  <c r="AL5411" i="1"/>
  <c r="AL5412" i="1"/>
  <c r="AL5413" i="1"/>
  <c r="AL5414" i="1"/>
  <c r="AL5415" i="1"/>
  <c r="AL5416" i="1"/>
  <c r="AL5417" i="1"/>
  <c r="AL5418" i="1"/>
  <c r="AL5419" i="1"/>
  <c r="AL5420" i="1"/>
  <c r="AL5421" i="1"/>
  <c r="AL5422" i="1"/>
  <c r="AL5423" i="1"/>
  <c r="AL5424" i="1"/>
  <c r="AL5425" i="1"/>
  <c r="AL5426" i="1"/>
  <c r="AL5427" i="1"/>
  <c r="AL5428" i="1"/>
  <c r="AL5429" i="1"/>
  <c r="AL5430" i="1"/>
  <c r="AL5431" i="1"/>
  <c r="AL5432" i="1"/>
  <c r="AL5433" i="1"/>
  <c r="AL5434" i="1"/>
  <c r="AL5435" i="1"/>
  <c r="AL5436" i="1"/>
  <c r="AL5437" i="1"/>
  <c r="AL5438" i="1"/>
  <c r="AL5439" i="1"/>
  <c r="AL5440" i="1"/>
  <c r="AL5441" i="1"/>
  <c r="AL5442" i="1"/>
  <c r="AL5443" i="1"/>
  <c r="AL5444" i="1"/>
  <c r="AL5445" i="1"/>
  <c r="AL5446" i="1"/>
  <c r="AL5447" i="1"/>
  <c r="AL5448" i="1"/>
  <c r="AL5449" i="1"/>
  <c r="AL5450" i="1"/>
  <c r="AL5451" i="1"/>
  <c r="AL5452" i="1"/>
  <c r="AL5453" i="1"/>
  <c r="AL5454" i="1"/>
  <c r="AL5455" i="1"/>
  <c r="AL5456" i="1"/>
  <c r="AL5457" i="1"/>
  <c r="AL5458" i="1"/>
  <c r="AL5459" i="1"/>
  <c r="AL5460" i="1"/>
  <c r="AL5461" i="1"/>
  <c r="AL5462" i="1"/>
  <c r="AL5463" i="1"/>
  <c r="AL5464" i="1"/>
  <c r="AL5465" i="1"/>
  <c r="AL5466" i="1"/>
  <c r="AL5467" i="1"/>
  <c r="AL5468" i="1"/>
  <c r="AL5469" i="1"/>
  <c r="AL5470" i="1"/>
  <c r="AL5471" i="1"/>
  <c r="AL5472" i="1"/>
  <c r="AL5473" i="1"/>
  <c r="AL5474" i="1"/>
  <c r="AL5475" i="1"/>
  <c r="AL5476" i="1"/>
  <c r="AL5477" i="1"/>
  <c r="AL5478" i="1"/>
  <c r="AL5479" i="1"/>
  <c r="AL5480" i="1"/>
  <c r="AL5481" i="1"/>
  <c r="AL5482" i="1"/>
  <c r="AL5483" i="1"/>
  <c r="AL5484" i="1"/>
  <c r="AL5485" i="1"/>
  <c r="AL5486" i="1"/>
  <c r="AL5487" i="1"/>
  <c r="AL5488" i="1"/>
  <c r="AL5489" i="1"/>
  <c r="AL5490" i="1"/>
  <c r="AL5491" i="1"/>
  <c r="AL5492" i="1"/>
  <c r="AL5493" i="1"/>
  <c r="AL5494" i="1"/>
  <c r="AL5495" i="1"/>
  <c r="AL5496" i="1"/>
  <c r="AL5497" i="1"/>
  <c r="AL5498" i="1"/>
  <c r="AL5499" i="1"/>
  <c r="AL5500" i="1"/>
  <c r="AL5501" i="1"/>
  <c r="AL5502" i="1"/>
  <c r="AL5503" i="1"/>
  <c r="AL5504" i="1"/>
  <c r="AL5505" i="1"/>
  <c r="AL5506" i="1"/>
  <c r="AL5507" i="1"/>
  <c r="AL5508" i="1"/>
  <c r="AL5509" i="1"/>
  <c r="AL5510" i="1"/>
  <c r="AL5511" i="1"/>
  <c r="AL5512" i="1"/>
  <c r="AL5513" i="1"/>
  <c r="AL5514" i="1"/>
  <c r="AL5515" i="1"/>
  <c r="AL5516" i="1"/>
  <c r="AL5517" i="1"/>
  <c r="AL5518" i="1"/>
  <c r="AL5519" i="1"/>
  <c r="AL5520" i="1"/>
  <c r="AL5521" i="1"/>
  <c r="AL5522" i="1"/>
  <c r="AL5523" i="1"/>
  <c r="AL5524" i="1"/>
  <c r="AL5525" i="1"/>
  <c r="AL5526" i="1"/>
  <c r="AL5527" i="1"/>
  <c r="AL5528" i="1"/>
  <c r="AL5529" i="1"/>
  <c r="AL5530" i="1"/>
  <c r="AL5531" i="1"/>
  <c r="AL5532" i="1"/>
  <c r="AL5533" i="1"/>
  <c r="AL5534" i="1"/>
  <c r="AL5535" i="1"/>
  <c r="AL5536" i="1"/>
  <c r="AL5537" i="1"/>
  <c r="AL5538" i="1"/>
  <c r="AL5539" i="1"/>
  <c r="AL5540" i="1"/>
  <c r="AL5541" i="1"/>
  <c r="AL5542" i="1"/>
  <c r="AL5543" i="1"/>
  <c r="AL5544" i="1"/>
  <c r="AL5545" i="1"/>
  <c r="AL5546" i="1"/>
  <c r="AL5547" i="1"/>
  <c r="AL5548" i="1"/>
  <c r="AL5549" i="1"/>
  <c r="AL5550" i="1"/>
  <c r="AL5551" i="1"/>
  <c r="AL5552" i="1"/>
  <c r="AL5553" i="1"/>
  <c r="AL5554" i="1"/>
  <c r="AL5555" i="1"/>
  <c r="AL5556" i="1"/>
  <c r="AL5557" i="1"/>
  <c r="AL5558" i="1"/>
  <c r="AL5559" i="1"/>
  <c r="AL5560" i="1"/>
  <c r="AL5561" i="1"/>
  <c r="AL5562" i="1"/>
  <c r="AL5563" i="1"/>
  <c r="AL5564" i="1"/>
  <c r="AL5565" i="1"/>
  <c r="AL5566" i="1"/>
  <c r="AL5567" i="1"/>
  <c r="AL5568" i="1"/>
  <c r="AL5569" i="1"/>
  <c r="AL5570" i="1"/>
  <c r="AL5571" i="1"/>
  <c r="AL5572" i="1"/>
  <c r="AL5573" i="1"/>
  <c r="AL5574" i="1"/>
  <c r="AL5575" i="1"/>
  <c r="AL5576" i="1"/>
  <c r="AL5577" i="1"/>
  <c r="AL5578" i="1"/>
  <c r="AL5579" i="1"/>
  <c r="AL5580" i="1"/>
  <c r="AL5581" i="1"/>
  <c r="AL5582" i="1"/>
  <c r="AL5583" i="1"/>
  <c r="AL5584" i="1"/>
  <c r="AL5585" i="1"/>
  <c r="AL5586" i="1"/>
  <c r="AL5587" i="1"/>
  <c r="AL5588" i="1"/>
  <c r="AL5589" i="1"/>
  <c r="AL5590" i="1"/>
  <c r="AL5591" i="1"/>
  <c r="AL5592" i="1"/>
  <c r="AL5593" i="1"/>
  <c r="AL5594" i="1"/>
  <c r="AL5595" i="1"/>
  <c r="AL5596" i="1"/>
  <c r="AL5597" i="1"/>
  <c r="AL5598" i="1"/>
  <c r="AL5599" i="1"/>
  <c r="AL5600" i="1"/>
  <c r="AL5601" i="1"/>
  <c r="AL5602" i="1"/>
  <c r="AL5603" i="1"/>
  <c r="AL5604" i="1"/>
  <c r="AL5605" i="1"/>
  <c r="AL5606" i="1"/>
  <c r="AL5607" i="1"/>
  <c r="AL5608" i="1"/>
  <c r="AL5609" i="1"/>
  <c r="AL5610" i="1"/>
  <c r="AL5611" i="1"/>
  <c r="AL5612" i="1"/>
  <c r="AL5613" i="1"/>
  <c r="AL5614" i="1"/>
  <c r="AL5615" i="1"/>
  <c r="AL5616" i="1"/>
  <c r="AL5617" i="1"/>
  <c r="AL5618" i="1"/>
  <c r="AL5619" i="1"/>
  <c r="AL5620" i="1"/>
  <c r="AL5621" i="1"/>
  <c r="AL5622" i="1"/>
  <c r="AL5623" i="1"/>
  <c r="AL5624" i="1"/>
  <c r="AL5625" i="1"/>
  <c r="AL5626" i="1"/>
  <c r="AL5627" i="1"/>
  <c r="AL5628" i="1"/>
  <c r="AL5629" i="1"/>
  <c r="AL5630" i="1"/>
  <c r="AL5631" i="1"/>
  <c r="AL5632" i="1"/>
  <c r="AL5633" i="1"/>
  <c r="AL5634" i="1"/>
  <c r="AL5635" i="1"/>
  <c r="AL5636" i="1"/>
  <c r="AL5637" i="1"/>
  <c r="AL5638" i="1"/>
  <c r="AL5639" i="1"/>
  <c r="AL5640" i="1"/>
  <c r="AL5641" i="1"/>
  <c r="AL5642" i="1"/>
  <c r="AL5643" i="1"/>
  <c r="AL5644" i="1"/>
  <c r="AL5645" i="1"/>
  <c r="AL5646" i="1"/>
  <c r="AL5647" i="1"/>
  <c r="AL5648" i="1"/>
  <c r="AL5649" i="1"/>
  <c r="AL5650" i="1"/>
  <c r="AL5651" i="1"/>
  <c r="AL5652" i="1"/>
  <c r="AL5653" i="1"/>
  <c r="AL5654" i="1"/>
  <c r="AL5655" i="1"/>
  <c r="AL5656" i="1"/>
  <c r="AL5657" i="1"/>
  <c r="AL5658" i="1"/>
  <c r="AL5659" i="1"/>
  <c r="AL5660" i="1"/>
  <c r="AL5661" i="1"/>
  <c r="AL5662" i="1"/>
  <c r="AL5663" i="1"/>
  <c r="AL5664" i="1"/>
  <c r="AL5665" i="1"/>
  <c r="AL5666" i="1"/>
  <c r="AL5667" i="1"/>
  <c r="AL5668" i="1"/>
  <c r="AL5669" i="1"/>
  <c r="AL5670" i="1"/>
  <c r="AL5671" i="1"/>
  <c r="AL5672" i="1"/>
  <c r="AL5673" i="1"/>
  <c r="AL5674" i="1"/>
  <c r="AL5675" i="1"/>
  <c r="AL5676" i="1"/>
  <c r="AL5677" i="1"/>
  <c r="AL5678" i="1"/>
  <c r="AL5679" i="1"/>
  <c r="AL5680" i="1"/>
  <c r="AL5681" i="1"/>
  <c r="AL5682" i="1"/>
  <c r="AL5683" i="1"/>
  <c r="AL5684" i="1"/>
  <c r="AL5685" i="1"/>
  <c r="AL5686" i="1"/>
  <c r="AL5687" i="1"/>
  <c r="AL5688" i="1"/>
  <c r="AL5689" i="1"/>
  <c r="AL5690" i="1"/>
  <c r="AL5691" i="1"/>
  <c r="AL5692" i="1"/>
  <c r="AL5693" i="1"/>
  <c r="AL5694" i="1"/>
  <c r="AL5695" i="1"/>
  <c r="AL5696" i="1"/>
  <c r="AL5697" i="1"/>
  <c r="AL5698" i="1"/>
  <c r="AL5699" i="1"/>
  <c r="AL5700" i="1"/>
  <c r="AL5701" i="1"/>
  <c r="AL5702" i="1"/>
  <c r="AL5703" i="1"/>
  <c r="AL5704" i="1"/>
  <c r="AL5705" i="1"/>
  <c r="AL5706" i="1"/>
  <c r="AL5707" i="1"/>
  <c r="AL5708" i="1"/>
  <c r="AL5709" i="1"/>
  <c r="AL5710" i="1"/>
  <c r="AL5711" i="1"/>
  <c r="AL5712" i="1"/>
  <c r="AL5713" i="1"/>
  <c r="AL5714" i="1"/>
  <c r="AL5715" i="1"/>
  <c r="AL5716" i="1"/>
  <c r="AL5717" i="1"/>
  <c r="AL5718" i="1"/>
  <c r="AL5719" i="1"/>
  <c r="AL5720" i="1"/>
  <c r="AL5721" i="1"/>
  <c r="AL5722" i="1"/>
  <c r="AL5723" i="1"/>
  <c r="AL5724" i="1"/>
  <c r="AL5725" i="1"/>
  <c r="AL5726" i="1"/>
  <c r="AL5727" i="1"/>
  <c r="AL5728" i="1"/>
  <c r="AL5729" i="1"/>
  <c r="AL5730" i="1"/>
  <c r="AL5731" i="1"/>
  <c r="AL5732" i="1"/>
  <c r="AL5733" i="1"/>
  <c r="AL5734" i="1"/>
  <c r="AL5735" i="1"/>
  <c r="AL5736" i="1"/>
  <c r="AL5737" i="1"/>
  <c r="AL5738" i="1"/>
  <c r="AL5739" i="1"/>
  <c r="AL5740" i="1"/>
  <c r="AL5741" i="1"/>
  <c r="AL5742" i="1"/>
  <c r="AL5743" i="1"/>
  <c r="AL5744" i="1"/>
  <c r="AL5745" i="1"/>
  <c r="AL5746" i="1"/>
  <c r="AL5747" i="1"/>
  <c r="AL5748" i="1"/>
  <c r="AL5749" i="1"/>
  <c r="AL5750" i="1"/>
  <c r="AL5751" i="1"/>
  <c r="AL5752" i="1"/>
  <c r="AL5753" i="1"/>
  <c r="AL5754" i="1"/>
  <c r="AL5755" i="1"/>
  <c r="AL5756" i="1"/>
  <c r="AL5757" i="1"/>
  <c r="AL5758" i="1"/>
  <c r="AL5759" i="1"/>
  <c r="AL5760" i="1"/>
  <c r="AL5761" i="1"/>
  <c r="AL5762" i="1"/>
  <c r="AL5763" i="1"/>
  <c r="AL5764" i="1"/>
  <c r="AL5765" i="1"/>
  <c r="AL5766" i="1"/>
  <c r="AL5767" i="1"/>
  <c r="AL5768" i="1"/>
  <c r="AL5769" i="1"/>
  <c r="AL5770" i="1"/>
  <c r="AL5771" i="1"/>
  <c r="AL5772" i="1"/>
  <c r="AL5773" i="1"/>
  <c r="AL5774" i="1"/>
  <c r="AL5775" i="1"/>
  <c r="AL5776" i="1"/>
  <c r="AL5777" i="1"/>
  <c r="AL5778" i="1"/>
  <c r="AL5779" i="1"/>
  <c r="AL5780" i="1"/>
  <c r="AL5781" i="1"/>
  <c r="AL5782" i="1"/>
  <c r="AL5783" i="1"/>
  <c r="AL5784" i="1"/>
  <c r="AL5785" i="1"/>
  <c r="AL5786" i="1"/>
  <c r="AL5787" i="1"/>
  <c r="AL5788" i="1"/>
  <c r="AL5789" i="1"/>
  <c r="AL5790" i="1"/>
  <c r="AL5791" i="1"/>
  <c r="AL5792" i="1"/>
  <c r="AL5793" i="1"/>
  <c r="AL5794" i="1"/>
  <c r="AL5795" i="1"/>
  <c r="AL5796" i="1"/>
  <c r="AL5797" i="1"/>
  <c r="AL5798" i="1"/>
  <c r="AL5799" i="1"/>
  <c r="AL5800" i="1"/>
  <c r="AL5801" i="1"/>
  <c r="AL5802" i="1"/>
  <c r="AL5803" i="1"/>
  <c r="AL5804" i="1"/>
  <c r="AL5805" i="1"/>
  <c r="AL5806" i="1"/>
  <c r="AL5807" i="1"/>
  <c r="AL5808" i="1"/>
  <c r="AL5809" i="1"/>
  <c r="AL5810" i="1"/>
  <c r="AL5811" i="1"/>
  <c r="AL5812" i="1"/>
  <c r="AL5813" i="1"/>
  <c r="AL5814" i="1"/>
  <c r="AL5815" i="1"/>
  <c r="AL5816" i="1"/>
  <c r="AL5817" i="1"/>
  <c r="AL5818" i="1"/>
  <c r="AL5819" i="1"/>
  <c r="AL5820" i="1"/>
  <c r="AL5821" i="1"/>
  <c r="AL5822" i="1"/>
  <c r="AL5823" i="1"/>
  <c r="AL5824" i="1"/>
  <c r="AL5825" i="1"/>
  <c r="AL5826" i="1"/>
  <c r="AL5827" i="1"/>
  <c r="AL5828" i="1"/>
  <c r="AL5829" i="1"/>
  <c r="AL5830" i="1"/>
  <c r="AL5831" i="1"/>
  <c r="AL5832" i="1"/>
  <c r="AL5833" i="1"/>
  <c r="AL5834" i="1"/>
  <c r="AL5835" i="1"/>
  <c r="AL5836" i="1"/>
  <c r="AL5837" i="1"/>
  <c r="AL5838" i="1"/>
  <c r="AL5839" i="1"/>
  <c r="AL5840" i="1"/>
  <c r="AL5841" i="1"/>
  <c r="AL5842" i="1"/>
  <c r="AL5843" i="1"/>
  <c r="AL5844" i="1"/>
  <c r="AL5845" i="1"/>
  <c r="AL5846" i="1"/>
  <c r="AL5847" i="1"/>
  <c r="AL5848" i="1"/>
  <c r="AL5849" i="1"/>
  <c r="AL5850" i="1"/>
  <c r="AL5851" i="1"/>
  <c r="AL5852" i="1"/>
  <c r="AL5853" i="1"/>
  <c r="AL5854" i="1"/>
  <c r="AL5855" i="1"/>
  <c r="AL5856" i="1"/>
  <c r="AL5857" i="1"/>
  <c r="AL5858" i="1"/>
  <c r="AL5859" i="1"/>
  <c r="AL5860" i="1"/>
  <c r="AL5861" i="1"/>
  <c r="AL5862" i="1"/>
  <c r="AL5863" i="1"/>
  <c r="AL5864" i="1"/>
  <c r="AL5865" i="1"/>
  <c r="AL5866" i="1"/>
  <c r="AL5867" i="1"/>
  <c r="AL5868" i="1"/>
  <c r="AL5869" i="1"/>
  <c r="AL5870" i="1"/>
  <c r="AL5871" i="1"/>
  <c r="AL5872" i="1"/>
  <c r="AL5873" i="1"/>
  <c r="AL5874" i="1"/>
  <c r="AL5875" i="1"/>
  <c r="AL5876" i="1"/>
  <c r="AL5877" i="1"/>
  <c r="AL5878" i="1"/>
  <c r="AL5879" i="1"/>
  <c r="AL5880" i="1"/>
  <c r="AL5881" i="1"/>
  <c r="AL5882" i="1"/>
  <c r="AL5883" i="1"/>
  <c r="AL5884" i="1"/>
  <c r="AL5885" i="1"/>
  <c r="AL5886" i="1"/>
  <c r="AL5887" i="1"/>
  <c r="AL5888" i="1"/>
  <c r="AL5889" i="1"/>
  <c r="AL5890" i="1"/>
  <c r="AL5891" i="1"/>
  <c r="AL5892" i="1"/>
  <c r="AL5893" i="1"/>
  <c r="AL5894" i="1"/>
  <c r="AL5895" i="1"/>
  <c r="AL5896" i="1"/>
  <c r="AL5897" i="1"/>
  <c r="AL5898" i="1"/>
  <c r="AL5899" i="1"/>
  <c r="AL5900" i="1"/>
  <c r="AL5901" i="1"/>
  <c r="AL5902" i="1"/>
  <c r="AL5903" i="1"/>
  <c r="AL5904" i="1"/>
  <c r="AL5905" i="1"/>
  <c r="AL5906" i="1"/>
  <c r="AL5907" i="1"/>
  <c r="AL5908" i="1"/>
  <c r="AL5909" i="1"/>
  <c r="AL5910" i="1"/>
  <c r="AL5911" i="1"/>
  <c r="AL5912" i="1"/>
  <c r="AL5913" i="1"/>
  <c r="AL5914" i="1"/>
  <c r="AL5915" i="1"/>
  <c r="AL5916" i="1"/>
  <c r="AL5917" i="1"/>
  <c r="AL5918" i="1"/>
  <c r="AL5919" i="1"/>
  <c r="AL5920" i="1"/>
  <c r="AL5921" i="1"/>
  <c r="AL5922" i="1"/>
  <c r="AL5923" i="1"/>
  <c r="AL5924" i="1"/>
  <c r="AL5925" i="1"/>
  <c r="AL5926" i="1"/>
  <c r="AL5927" i="1"/>
  <c r="AL5928" i="1"/>
  <c r="AL5929" i="1"/>
  <c r="AL5930" i="1"/>
  <c r="AL5931" i="1"/>
  <c r="AL5932" i="1"/>
  <c r="AL5933" i="1"/>
  <c r="AL5934" i="1"/>
  <c r="AL5935" i="1"/>
  <c r="AL5936" i="1"/>
  <c r="AL5937" i="1"/>
  <c r="AL5938" i="1"/>
  <c r="AL5939" i="1"/>
  <c r="AL5940" i="1"/>
  <c r="AL5941" i="1"/>
  <c r="AL5942" i="1"/>
  <c r="AL5943" i="1"/>
  <c r="AL5944" i="1"/>
  <c r="AL5945" i="1"/>
  <c r="AL5946" i="1"/>
  <c r="AL5947" i="1"/>
  <c r="AL5948" i="1"/>
  <c r="AL5949" i="1"/>
  <c r="AL5950" i="1"/>
  <c r="AL5951" i="1"/>
  <c r="AL5952" i="1"/>
  <c r="AL5953" i="1"/>
  <c r="AL5954" i="1"/>
  <c r="AL5955" i="1"/>
  <c r="AL5956" i="1"/>
  <c r="AL5957" i="1"/>
  <c r="AL5958" i="1"/>
  <c r="AL5959" i="1"/>
  <c r="AL5960" i="1"/>
  <c r="AL5961" i="1"/>
  <c r="AL5962" i="1"/>
  <c r="AL5963" i="1"/>
  <c r="AL5964" i="1"/>
  <c r="AL5965" i="1"/>
  <c r="AL5966" i="1"/>
  <c r="AL5967" i="1"/>
  <c r="AL5968" i="1"/>
  <c r="AL5969" i="1"/>
  <c r="AL5970" i="1"/>
  <c r="AL5971" i="1"/>
  <c r="AL5972" i="1"/>
  <c r="AL5973" i="1"/>
  <c r="AL5974" i="1"/>
  <c r="AL5975" i="1"/>
  <c r="AL5976" i="1"/>
  <c r="AL5977" i="1"/>
  <c r="AL5978" i="1"/>
  <c r="AL5979" i="1"/>
  <c r="AL5980" i="1"/>
  <c r="AL5981" i="1"/>
  <c r="AL5982" i="1"/>
  <c r="AL5983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000" i="1"/>
  <c r="AL6001" i="1"/>
  <c r="AL6002" i="1"/>
  <c r="AL6003" i="1"/>
  <c r="AL6004" i="1"/>
  <c r="AL6005" i="1"/>
  <c r="AL6006" i="1"/>
  <c r="AL6007" i="1"/>
  <c r="AL6008" i="1"/>
  <c r="AL6009" i="1"/>
  <c r="AL6010" i="1"/>
  <c r="AL6011" i="1"/>
  <c r="AL6012" i="1"/>
  <c r="AL6013" i="1"/>
  <c r="AL6014" i="1"/>
  <c r="AL6015" i="1"/>
  <c r="AL6016" i="1"/>
  <c r="AL6017" i="1"/>
  <c r="AL6018" i="1"/>
  <c r="AL6019" i="1"/>
  <c r="AL6020" i="1"/>
  <c r="AL6021" i="1"/>
  <c r="AL6022" i="1"/>
  <c r="AL6023" i="1"/>
  <c r="AL6024" i="1"/>
  <c r="AL6025" i="1"/>
  <c r="AL6026" i="1"/>
  <c r="AL6027" i="1"/>
  <c r="AL6028" i="1"/>
  <c r="AL6029" i="1"/>
  <c r="AL6030" i="1"/>
  <c r="AL6031" i="1"/>
  <c r="AL6032" i="1"/>
  <c r="AL6033" i="1"/>
  <c r="AL6034" i="1"/>
  <c r="AL6035" i="1"/>
  <c r="AL6036" i="1"/>
  <c r="AL6037" i="1"/>
  <c r="AL6038" i="1"/>
  <c r="AL6039" i="1"/>
  <c r="AL6040" i="1"/>
  <c r="AL6041" i="1"/>
  <c r="AL6042" i="1"/>
  <c r="AL6043" i="1"/>
  <c r="AL6044" i="1"/>
  <c r="AL6045" i="1"/>
  <c r="AL6046" i="1"/>
  <c r="AL6047" i="1"/>
  <c r="AL6048" i="1"/>
  <c r="AL6049" i="1"/>
  <c r="AL6050" i="1"/>
  <c r="AL6051" i="1"/>
  <c r="AL6052" i="1"/>
  <c r="AL6053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099" i="1"/>
  <c r="AL6100" i="1"/>
  <c r="AL6101" i="1"/>
  <c r="AL6102" i="1"/>
  <c r="AL6103" i="1"/>
  <c r="AL6104" i="1"/>
  <c r="AL6105" i="1"/>
  <c r="AL6106" i="1"/>
  <c r="AL6107" i="1"/>
  <c r="AL6108" i="1"/>
  <c r="AL6109" i="1"/>
  <c r="AL6110" i="1"/>
  <c r="AL6111" i="1"/>
  <c r="AL6112" i="1"/>
  <c r="AL6113" i="1"/>
  <c r="AL6114" i="1"/>
  <c r="AL6115" i="1"/>
  <c r="AL6116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210" i="1"/>
  <c r="AL6211" i="1"/>
  <c r="AL6212" i="1"/>
  <c r="AL6213" i="1"/>
  <c r="AL6214" i="1"/>
  <c r="AL6215" i="1"/>
  <c r="AL6216" i="1"/>
  <c r="AL6217" i="1"/>
  <c r="AL6218" i="1"/>
  <c r="AL6219" i="1"/>
  <c r="AL6220" i="1"/>
  <c r="AL6221" i="1"/>
  <c r="AL6222" i="1"/>
  <c r="AL6223" i="1"/>
  <c r="AL6224" i="1"/>
  <c r="AL6225" i="1"/>
  <c r="AL6226" i="1"/>
  <c r="AL6227" i="1"/>
  <c r="AL6228" i="1"/>
  <c r="AL6229" i="1"/>
  <c r="AL6230" i="1"/>
  <c r="AL6231" i="1"/>
  <c r="AL6232" i="1"/>
  <c r="AL6233" i="1"/>
  <c r="AL6234" i="1"/>
  <c r="AL6235" i="1"/>
  <c r="AL6236" i="1"/>
  <c r="AL6237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8" i="1"/>
  <c r="AL6269" i="1"/>
  <c r="AL6270" i="1"/>
  <c r="AL6271" i="1"/>
  <c r="AL6272" i="1"/>
  <c r="AL6273" i="1"/>
  <c r="AL6274" i="1"/>
  <c r="AL6275" i="1"/>
  <c r="AL6276" i="1"/>
  <c r="AL6277" i="1"/>
  <c r="AL6278" i="1"/>
  <c r="AL6279" i="1"/>
  <c r="AL6280" i="1"/>
  <c r="AL6281" i="1"/>
  <c r="AL6282" i="1"/>
  <c r="AL6283" i="1"/>
  <c r="AL6284" i="1"/>
  <c r="AL6285" i="1"/>
  <c r="AL6286" i="1"/>
  <c r="AL6287" i="1"/>
  <c r="AL6288" i="1"/>
  <c r="AL6289" i="1"/>
  <c r="AL6290" i="1"/>
  <c r="AL6291" i="1"/>
  <c r="AL6292" i="1"/>
  <c r="AL6293" i="1"/>
  <c r="AL6294" i="1"/>
  <c r="AL6295" i="1"/>
  <c r="AL6296" i="1"/>
  <c r="AL6297" i="1"/>
  <c r="AL6298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5342" i="1"/>
  <c r="AM5343" i="1"/>
  <c r="AM5344" i="1"/>
  <c r="AM5345" i="1"/>
  <c r="AM5346" i="1"/>
  <c r="AM5347" i="1"/>
  <c r="AM5348" i="1"/>
  <c r="AM5349" i="1"/>
  <c r="AM5350" i="1"/>
  <c r="AM5351" i="1"/>
  <c r="AM5352" i="1"/>
  <c r="AM5353" i="1"/>
  <c r="AM5354" i="1"/>
  <c r="AM5355" i="1"/>
  <c r="AM5356" i="1"/>
  <c r="AM5357" i="1"/>
  <c r="AM5358" i="1"/>
  <c r="AM5359" i="1"/>
  <c r="AM5360" i="1"/>
  <c r="AM5361" i="1"/>
  <c r="AM5362" i="1"/>
  <c r="AM5363" i="1"/>
  <c r="AM5364" i="1"/>
  <c r="AM5365" i="1"/>
  <c r="AM5366" i="1"/>
  <c r="AM5367" i="1"/>
  <c r="AM5368" i="1"/>
  <c r="AM5369" i="1"/>
  <c r="AM5370" i="1"/>
  <c r="AM5371" i="1"/>
  <c r="AM5372" i="1"/>
  <c r="AM5373" i="1"/>
  <c r="AM5374" i="1"/>
  <c r="AM5375" i="1"/>
  <c r="AM5376" i="1"/>
  <c r="AM5377" i="1"/>
  <c r="AM5378" i="1"/>
  <c r="AM5379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480" i="1"/>
  <c r="AM5481" i="1"/>
  <c r="AM5482" i="1"/>
  <c r="AM5483" i="1"/>
  <c r="AM5484" i="1"/>
  <c r="AM5485" i="1"/>
  <c r="AM5486" i="1"/>
  <c r="AM5487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5499" i="1"/>
  <c r="AM5500" i="1"/>
  <c r="AM5501" i="1"/>
  <c r="AM5502" i="1"/>
  <c r="AM5503" i="1"/>
  <c r="AM5504" i="1"/>
  <c r="AM5505" i="1"/>
  <c r="AM5506" i="1"/>
  <c r="AM5507" i="1"/>
  <c r="AM5508" i="1"/>
  <c r="AM5509" i="1"/>
  <c r="AM5510" i="1"/>
  <c r="AM5511" i="1"/>
  <c r="AM5512" i="1"/>
  <c r="AM5513" i="1"/>
  <c r="AM5514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5532" i="1"/>
  <c r="AM5533" i="1"/>
  <c r="AM5534" i="1"/>
  <c r="AM5535" i="1"/>
  <c r="AM5536" i="1"/>
  <c r="AM5537" i="1"/>
  <c r="AM5538" i="1"/>
  <c r="AM5539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12" i="1"/>
  <c r="AM5713" i="1"/>
  <c r="AM5714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5728" i="1"/>
  <c r="AM5729" i="1"/>
  <c r="AM5730" i="1"/>
  <c r="AM5731" i="1"/>
  <c r="AM5732" i="1"/>
  <c r="AM5733" i="1"/>
  <c r="AM5734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825" i="1"/>
  <c r="AM5826" i="1"/>
  <c r="AM5827" i="1"/>
  <c r="AM5828" i="1"/>
  <c r="AM5829" i="1"/>
  <c r="AM5830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5842" i="1"/>
  <c r="AM5843" i="1"/>
  <c r="AM5844" i="1"/>
  <c r="AM5845" i="1"/>
  <c r="AM5846" i="1"/>
  <c r="AM5847" i="1"/>
  <c r="AM5848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34" i="1"/>
  <c r="AM5935" i="1"/>
  <c r="AM5936" i="1"/>
  <c r="AM5937" i="1"/>
  <c r="AM5938" i="1"/>
  <c r="AM5939" i="1"/>
  <c r="AM5940" i="1"/>
  <c r="AM5941" i="1"/>
  <c r="AM5942" i="1"/>
  <c r="AM5943" i="1"/>
  <c r="AM5944" i="1"/>
  <c r="AM5945" i="1"/>
  <c r="AM5946" i="1"/>
  <c r="AM5947" i="1"/>
  <c r="AM5948" i="1"/>
  <c r="AM5949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5984" i="1"/>
  <c r="AM5985" i="1"/>
  <c r="AM5986" i="1"/>
  <c r="AM5987" i="1"/>
  <c r="AM5988" i="1"/>
  <c r="AM5989" i="1"/>
  <c r="AM5990" i="1"/>
  <c r="AM5991" i="1"/>
  <c r="AM5992" i="1"/>
  <c r="AM5993" i="1"/>
  <c r="AM5994" i="1"/>
  <c r="AM5995" i="1"/>
  <c r="AM5996" i="1"/>
  <c r="AM5997" i="1"/>
  <c r="AM5998" i="1"/>
  <c r="AM5999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6014" i="1"/>
  <c r="AM6015" i="1"/>
  <c r="AM6016" i="1"/>
  <c r="AM6017" i="1"/>
  <c r="AM6018" i="1"/>
  <c r="AM6019" i="1"/>
  <c r="AM6020" i="1"/>
  <c r="AM6021" i="1"/>
  <c r="AM6022" i="1"/>
  <c r="AM6023" i="1"/>
  <c r="AM6024" i="1"/>
  <c r="AM6025" i="1"/>
  <c r="AM6026" i="1"/>
  <c r="AM6027" i="1"/>
  <c r="AM6028" i="1"/>
  <c r="AM6029" i="1"/>
  <c r="AM6030" i="1"/>
  <c r="AM6031" i="1"/>
  <c r="AM6032" i="1"/>
  <c r="AM6033" i="1"/>
  <c r="AM6034" i="1"/>
  <c r="AM6035" i="1"/>
  <c r="AM6036" i="1"/>
  <c r="AM6037" i="1"/>
  <c r="AM6038" i="1"/>
  <c r="AM6039" i="1"/>
  <c r="AM6040" i="1"/>
  <c r="AM6041" i="1"/>
  <c r="AM6042" i="1"/>
  <c r="AM6043" i="1"/>
  <c r="AM6044" i="1"/>
  <c r="AM6045" i="1"/>
  <c r="AM6046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6210" i="1"/>
  <c r="AM6211" i="1"/>
  <c r="AM6212" i="1"/>
  <c r="AM6213" i="1"/>
  <c r="AM6214" i="1"/>
  <c r="AM6215" i="1"/>
  <c r="AM6216" i="1"/>
  <c r="AM6217" i="1"/>
  <c r="AM6218" i="1"/>
  <c r="AM6219" i="1"/>
  <c r="AM6220" i="1"/>
  <c r="AM6221" i="1"/>
  <c r="AM6222" i="1"/>
  <c r="AM6223" i="1"/>
  <c r="AM6224" i="1"/>
  <c r="AM6225" i="1"/>
  <c r="AM6226" i="1"/>
  <c r="AM6227" i="1"/>
  <c r="AM6228" i="1"/>
  <c r="AM6229" i="1"/>
  <c r="AM6230" i="1"/>
  <c r="AM6231" i="1"/>
  <c r="AM6232" i="1"/>
  <c r="AM6233" i="1"/>
  <c r="AM6234" i="1"/>
  <c r="AM6235" i="1"/>
  <c r="AM6236" i="1"/>
  <c r="AM6237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N5186" i="1"/>
  <c r="AN5187" i="1"/>
  <c r="AN5188" i="1"/>
  <c r="AN5189" i="1"/>
  <c r="AN5190" i="1"/>
  <c r="AN5191" i="1"/>
  <c r="AN5192" i="1"/>
  <c r="AN5193" i="1"/>
  <c r="AN5194" i="1"/>
  <c r="AN5195" i="1"/>
  <c r="AN5196" i="1"/>
  <c r="AN5197" i="1"/>
  <c r="AN5198" i="1"/>
  <c r="AN5199" i="1"/>
  <c r="AN5200" i="1"/>
  <c r="AN5201" i="1"/>
  <c r="AN5202" i="1"/>
  <c r="AN5203" i="1"/>
  <c r="AN5204" i="1"/>
  <c r="AN5205" i="1"/>
  <c r="AN5206" i="1"/>
  <c r="AN5207" i="1"/>
  <c r="AN5208" i="1"/>
  <c r="AN5209" i="1"/>
  <c r="AN5210" i="1"/>
  <c r="AN5211" i="1"/>
  <c r="AN5212" i="1"/>
  <c r="AN5213" i="1"/>
  <c r="AN5214" i="1"/>
  <c r="AN5215" i="1"/>
  <c r="AN5216" i="1"/>
  <c r="AN5217" i="1"/>
  <c r="AN5218" i="1"/>
  <c r="AN5219" i="1"/>
  <c r="AN5220" i="1"/>
  <c r="AN5221" i="1"/>
  <c r="AN5222" i="1"/>
  <c r="AN5223" i="1"/>
  <c r="AN5224" i="1"/>
  <c r="AN5225" i="1"/>
  <c r="AN5226" i="1"/>
  <c r="AN5227" i="1"/>
  <c r="AN5228" i="1"/>
  <c r="AN5229" i="1"/>
  <c r="AN5230" i="1"/>
  <c r="AN5231" i="1"/>
  <c r="AN5232" i="1"/>
  <c r="AN5233" i="1"/>
  <c r="AN5234" i="1"/>
  <c r="AN5235" i="1"/>
  <c r="AN5236" i="1"/>
  <c r="AN5237" i="1"/>
  <c r="AN5238" i="1"/>
  <c r="AN5239" i="1"/>
  <c r="AN5240" i="1"/>
  <c r="AN5241" i="1"/>
  <c r="AN5242" i="1"/>
  <c r="AN5243" i="1"/>
  <c r="AN5244" i="1"/>
  <c r="AN5245" i="1"/>
  <c r="AN5246" i="1"/>
  <c r="AN5247" i="1"/>
  <c r="AN5248" i="1"/>
  <c r="AN5249" i="1"/>
  <c r="AN5250" i="1"/>
  <c r="AN5251" i="1"/>
  <c r="AN5252" i="1"/>
  <c r="AN5253" i="1"/>
  <c r="AN5254" i="1"/>
  <c r="AN5255" i="1"/>
  <c r="AN5256" i="1"/>
  <c r="AN5257" i="1"/>
  <c r="AN5258" i="1"/>
  <c r="AN5259" i="1"/>
  <c r="AN5260" i="1"/>
  <c r="AN5261" i="1"/>
  <c r="AN5262" i="1"/>
  <c r="AN5263" i="1"/>
  <c r="AN5264" i="1"/>
  <c r="AN5265" i="1"/>
  <c r="AN5266" i="1"/>
  <c r="AN5267" i="1"/>
  <c r="AN5268" i="1"/>
  <c r="AN5269" i="1"/>
  <c r="AN5270" i="1"/>
  <c r="AN5271" i="1"/>
  <c r="AN5272" i="1"/>
  <c r="AN5273" i="1"/>
  <c r="AN5274" i="1"/>
  <c r="AN5275" i="1"/>
  <c r="AN5276" i="1"/>
  <c r="AN5277" i="1"/>
  <c r="AN5278" i="1"/>
  <c r="AN5279" i="1"/>
  <c r="AN5280" i="1"/>
  <c r="AN5281" i="1"/>
  <c r="AN5282" i="1"/>
  <c r="AN5283" i="1"/>
  <c r="AN5284" i="1"/>
  <c r="AN5285" i="1"/>
  <c r="AN5286" i="1"/>
  <c r="AN5287" i="1"/>
  <c r="AN5288" i="1"/>
  <c r="AN5289" i="1"/>
  <c r="AN5290" i="1"/>
  <c r="AN5291" i="1"/>
  <c r="AN5292" i="1"/>
  <c r="AN5293" i="1"/>
  <c r="AN5294" i="1"/>
  <c r="AN5295" i="1"/>
  <c r="AN5296" i="1"/>
  <c r="AN5297" i="1"/>
  <c r="AN5298" i="1"/>
  <c r="AN5299" i="1"/>
  <c r="AN5300" i="1"/>
  <c r="AN5301" i="1"/>
  <c r="AN5302" i="1"/>
  <c r="AN5303" i="1"/>
  <c r="AN5304" i="1"/>
  <c r="AN5305" i="1"/>
  <c r="AN5306" i="1"/>
  <c r="AN5307" i="1"/>
  <c r="AN5308" i="1"/>
  <c r="AN5309" i="1"/>
  <c r="AN5310" i="1"/>
  <c r="AN5311" i="1"/>
  <c r="AN5312" i="1"/>
  <c r="AN5313" i="1"/>
  <c r="AN5314" i="1"/>
  <c r="AN5315" i="1"/>
  <c r="AN5316" i="1"/>
  <c r="AN5317" i="1"/>
  <c r="AN5318" i="1"/>
  <c r="AN5319" i="1"/>
  <c r="AN5320" i="1"/>
  <c r="AN5321" i="1"/>
  <c r="AN5322" i="1"/>
  <c r="AN5323" i="1"/>
  <c r="AN5324" i="1"/>
  <c r="AN5325" i="1"/>
  <c r="AN5326" i="1"/>
  <c r="AN5327" i="1"/>
  <c r="AN5328" i="1"/>
  <c r="AN5329" i="1"/>
  <c r="AN5330" i="1"/>
  <c r="AN5331" i="1"/>
  <c r="AN5332" i="1"/>
  <c r="AN5333" i="1"/>
  <c r="AN5334" i="1"/>
  <c r="AN5335" i="1"/>
  <c r="AN5336" i="1"/>
  <c r="AN5337" i="1"/>
  <c r="AN5338" i="1"/>
  <c r="AN5339" i="1"/>
  <c r="AN5340" i="1"/>
  <c r="AN5341" i="1"/>
  <c r="AN5342" i="1"/>
  <c r="AN5343" i="1"/>
  <c r="AN5344" i="1"/>
  <c r="AN5345" i="1"/>
  <c r="AN5346" i="1"/>
  <c r="AN5347" i="1"/>
  <c r="AN5348" i="1"/>
  <c r="AN5349" i="1"/>
  <c r="AN5350" i="1"/>
  <c r="AN5351" i="1"/>
  <c r="AN5352" i="1"/>
  <c r="AN5353" i="1"/>
  <c r="AN5354" i="1"/>
  <c r="AN5355" i="1"/>
  <c r="AN5356" i="1"/>
  <c r="AN5357" i="1"/>
  <c r="AN5358" i="1"/>
  <c r="AN5359" i="1"/>
  <c r="AN5360" i="1"/>
  <c r="AN5361" i="1"/>
  <c r="AN5362" i="1"/>
  <c r="AN5363" i="1"/>
  <c r="AN5364" i="1"/>
  <c r="AN5365" i="1"/>
  <c r="AN5366" i="1"/>
  <c r="AN5367" i="1"/>
  <c r="AN5368" i="1"/>
  <c r="AN5369" i="1"/>
  <c r="AN5370" i="1"/>
  <c r="AN5371" i="1"/>
  <c r="AN5372" i="1"/>
  <c r="AN5373" i="1"/>
  <c r="AN5374" i="1"/>
  <c r="AN5375" i="1"/>
  <c r="AN5376" i="1"/>
  <c r="AN5377" i="1"/>
  <c r="AN5378" i="1"/>
  <c r="AN5379" i="1"/>
  <c r="AN5380" i="1"/>
  <c r="AN5381" i="1"/>
  <c r="AN5382" i="1"/>
  <c r="AN5383" i="1"/>
  <c r="AN5384" i="1"/>
  <c r="AN5385" i="1"/>
  <c r="AN5386" i="1"/>
  <c r="AN5387" i="1"/>
  <c r="AN5388" i="1"/>
  <c r="AN5389" i="1"/>
  <c r="AN5390" i="1"/>
  <c r="AN5391" i="1"/>
  <c r="AN5392" i="1"/>
  <c r="AN5393" i="1"/>
  <c r="AN5394" i="1"/>
  <c r="AN5395" i="1"/>
  <c r="AN5396" i="1"/>
  <c r="AN5397" i="1"/>
  <c r="AN5398" i="1"/>
  <c r="AN5399" i="1"/>
  <c r="AN5400" i="1"/>
  <c r="AN5401" i="1"/>
  <c r="AN5402" i="1"/>
  <c r="AN5403" i="1"/>
  <c r="AN5404" i="1"/>
  <c r="AN5405" i="1"/>
  <c r="AN5406" i="1"/>
  <c r="AN5407" i="1"/>
  <c r="AN5408" i="1"/>
  <c r="AN5409" i="1"/>
  <c r="AN5410" i="1"/>
  <c r="AN5411" i="1"/>
  <c r="AN5412" i="1"/>
  <c r="AN5413" i="1"/>
  <c r="AN5414" i="1"/>
  <c r="AN5415" i="1"/>
  <c r="AN5416" i="1"/>
  <c r="AN5417" i="1"/>
  <c r="AN5418" i="1"/>
  <c r="AN5419" i="1"/>
  <c r="AN5420" i="1"/>
  <c r="AN5421" i="1"/>
  <c r="AN5422" i="1"/>
  <c r="AN5423" i="1"/>
  <c r="AN5424" i="1"/>
  <c r="AN5425" i="1"/>
  <c r="AN5426" i="1"/>
  <c r="AN5427" i="1"/>
  <c r="AN5428" i="1"/>
  <c r="AN5429" i="1"/>
  <c r="AN5430" i="1"/>
  <c r="AN5431" i="1"/>
  <c r="AN5432" i="1"/>
  <c r="AN5433" i="1"/>
  <c r="AN5434" i="1"/>
  <c r="AN5435" i="1"/>
  <c r="AN5436" i="1"/>
  <c r="AN5437" i="1"/>
  <c r="AN5438" i="1"/>
  <c r="AN5439" i="1"/>
  <c r="AN5440" i="1"/>
  <c r="AN5441" i="1"/>
  <c r="AN5442" i="1"/>
  <c r="AN5443" i="1"/>
  <c r="AN5444" i="1"/>
  <c r="AN5445" i="1"/>
  <c r="AN5446" i="1"/>
  <c r="AN5447" i="1"/>
  <c r="AN5448" i="1"/>
  <c r="AN5449" i="1"/>
  <c r="AN5450" i="1"/>
  <c r="AN5451" i="1"/>
  <c r="AN5452" i="1"/>
  <c r="AN5453" i="1"/>
  <c r="AN5454" i="1"/>
  <c r="AN5455" i="1"/>
  <c r="AN5456" i="1"/>
  <c r="AN5457" i="1"/>
  <c r="AN5458" i="1"/>
  <c r="AN5459" i="1"/>
  <c r="AN5460" i="1"/>
  <c r="AN5461" i="1"/>
  <c r="AN5462" i="1"/>
  <c r="AN5463" i="1"/>
  <c r="AN5464" i="1"/>
  <c r="AN5465" i="1"/>
  <c r="AN5466" i="1"/>
  <c r="AN5467" i="1"/>
  <c r="AN5468" i="1"/>
  <c r="AN5469" i="1"/>
  <c r="AN5470" i="1"/>
  <c r="AN5471" i="1"/>
  <c r="AN5472" i="1"/>
  <c r="AN5473" i="1"/>
  <c r="AN5474" i="1"/>
  <c r="AN5475" i="1"/>
  <c r="AN5476" i="1"/>
  <c r="AN5477" i="1"/>
  <c r="AN5478" i="1"/>
  <c r="AN5479" i="1"/>
  <c r="AN5480" i="1"/>
  <c r="AN5481" i="1"/>
  <c r="AN5482" i="1"/>
  <c r="AN5483" i="1"/>
  <c r="AN5484" i="1"/>
  <c r="AN5485" i="1"/>
  <c r="AN5486" i="1"/>
  <c r="AN5487" i="1"/>
  <c r="AN5488" i="1"/>
  <c r="AN5489" i="1"/>
  <c r="AN5490" i="1"/>
  <c r="AN5491" i="1"/>
  <c r="AN5492" i="1"/>
  <c r="AN5493" i="1"/>
  <c r="AN5494" i="1"/>
  <c r="AN5495" i="1"/>
  <c r="AN5496" i="1"/>
  <c r="AN5497" i="1"/>
  <c r="AN5498" i="1"/>
  <c r="AN5499" i="1"/>
  <c r="AN5500" i="1"/>
  <c r="AN5501" i="1"/>
  <c r="AN5502" i="1"/>
  <c r="AN5503" i="1"/>
  <c r="AN5504" i="1"/>
  <c r="AN5505" i="1"/>
  <c r="AN5506" i="1"/>
  <c r="AN5507" i="1"/>
  <c r="AN5508" i="1"/>
  <c r="AN5509" i="1"/>
  <c r="AN5510" i="1"/>
  <c r="AN5511" i="1"/>
  <c r="AN5512" i="1"/>
  <c r="AN5513" i="1"/>
  <c r="AN5514" i="1"/>
  <c r="AN5515" i="1"/>
  <c r="AN5516" i="1"/>
  <c r="AN5517" i="1"/>
  <c r="AN5518" i="1"/>
  <c r="AN5519" i="1"/>
  <c r="AN5520" i="1"/>
  <c r="AN5521" i="1"/>
  <c r="AN5522" i="1"/>
  <c r="AN5523" i="1"/>
  <c r="AN5524" i="1"/>
  <c r="AN5525" i="1"/>
  <c r="AN5526" i="1"/>
  <c r="AN5527" i="1"/>
  <c r="AN5528" i="1"/>
  <c r="AN5529" i="1"/>
  <c r="AN5530" i="1"/>
  <c r="AN5531" i="1"/>
  <c r="AN5532" i="1"/>
  <c r="AN5533" i="1"/>
  <c r="AN5534" i="1"/>
  <c r="AN5535" i="1"/>
  <c r="AN5536" i="1"/>
  <c r="AN5537" i="1"/>
  <c r="AN5538" i="1"/>
  <c r="AN5539" i="1"/>
  <c r="AN5540" i="1"/>
  <c r="AN5541" i="1"/>
  <c r="AN5542" i="1"/>
  <c r="AN5543" i="1"/>
  <c r="AN5544" i="1"/>
  <c r="AN5545" i="1"/>
  <c r="AN5546" i="1"/>
  <c r="AN5547" i="1"/>
  <c r="AN5548" i="1"/>
  <c r="AN5549" i="1"/>
  <c r="AN5550" i="1"/>
  <c r="AN5551" i="1"/>
  <c r="AN5552" i="1"/>
  <c r="AN5553" i="1"/>
  <c r="AN5554" i="1"/>
  <c r="AN5555" i="1"/>
  <c r="AN5556" i="1"/>
  <c r="AN5557" i="1"/>
  <c r="AN5558" i="1"/>
  <c r="AN5559" i="1"/>
  <c r="AN5560" i="1"/>
  <c r="AN5561" i="1"/>
  <c r="AN5562" i="1"/>
  <c r="AN5563" i="1"/>
  <c r="AN5564" i="1"/>
  <c r="AN5565" i="1"/>
  <c r="AN5566" i="1"/>
  <c r="AN5567" i="1"/>
  <c r="AN5568" i="1"/>
  <c r="AN5569" i="1"/>
  <c r="AN5570" i="1"/>
  <c r="AN5571" i="1"/>
  <c r="AN5572" i="1"/>
  <c r="AN5573" i="1"/>
  <c r="AN5574" i="1"/>
  <c r="AN5575" i="1"/>
  <c r="AN5576" i="1"/>
  <c r="AN5577" i="1"/>
  <c r="AN5578" i="1"/>
  <c r="AN5579" i="1"/>
  <c r="AN5580" i="1"/>
  <c r="AN5581" i="1"/>
  <c r="AN5582" i="1"/>
  <c r="AN5583" i="1"/>
  <c r="AN5584" i="1"/>
  <c r="AN5585" i="1"/>
  <c r="AN5586" i="1"/>
  <c r="AN5587" i="1"/>
  <c r="AN5588" i="1"/>
  <c r="AN5589" i="1"/>
  <c r="AN5590" i="1"/>
  <c r="AN5591" i="1"/>
  <c r="AN5592" i="1"/>
  <c r="AN5593" i="1"/>
  <c r="AN5594" i="1"/>
  <c r="AN5595" i="1"/>
  <c r="AN5596" i="1"/>
  <c r="AN5597" i="1"/>
  <c r="AN5598" i="1"/>
  <c r="AN5599" i="1"/>
  <c r="AN5600" i="1"/>
  <c r="AN5601" i="1"/>
  <c r="AN5602" i="1"/>
  <c r="AN5603" i="1"/>
  <c r="AN5604" i="1"/>
  <c r="AN5605" i="1"/>
  <c r="AN5606" i="1"/>
  <c r="AN5607" i="1"/>
  <c r="AN5608" i="1"/>
  <c r="AN5609" i="1"/>
  <c r="AN5610" i="1"/>
  <c r="AN5611" i="1"/>
  <c r="AN5612" i="1"/>
  <c r="AN5613" i="1"/>
  <c r="AN5614" i="1"/>
  <c r="AN5615" i="1"/>
  <c r="AN5616" i="1"/>
  <c r="AN5617" i="1"/>
  <c r="AN5618" i="1"/>
  <c r="AN5619" i="1"/>
  <c r="AN5620" i="1"/>
  <c r="AN5621" i="1"/>
  <c r="AN5622" i="1"/>
  <c r="AN5623" i="1"/>
  <c r="AN5624" i="1"/>
  <c r="AN5625" i="1"/>
  <c r="AN5626" i="1"/>
  <c r="AN5627" i="1"/>
  <c r="AN5628" i="1"/>
  <c r="AN5629" i="1"/>
  <c r="AN5630" i="1"/>
  <c r="AN5631" i="1"/>
  <c r="AN5632" i="1"/>
  <c r="AN5633" i="1"/>
  <c r="AN5634" i="1"/>
  <c r="AN5635" i="1"/>
  <c r="AN5636" i="1"/>
  <c r="AN5637" i="1"/>
  <c r="AN5638" i="1"/>
  <c r="AN5639" i="1"/>
  <c r="AN5640" i="1"/>
  <c r="AN5641" i="1"/>
  <c r="AN5642" i="1"/>
  <c r="AN5643" i="1"/>
  <c r="AN5644" i="1"/>
  <c r="AN5645" i="1"/>
  <c r="AN5646" i="1"/>
  <c r="AN5647" i="1"/>
  <c r="AN5648" i="1"/>
  <c r="AN5649" i="1"/>
  <c r="AN5650" i="1"/>
  <c r="AN5651" i="1"/>
  <c r="AN5652" i="1"/>
  <c r="AN5653" i="1"/>
  <c r="AN5654" i="1"/>
  <c r="AN5655" i="1"/>
  <c r="AN5656" i="1"/>
  <c r="AN5657" i="1"/>
  <c r="AN5658" i="1"/>
  <c r="AN5659" i="1"/>
  <c r="AN5660" i="1"/>
  <c r="AN5661" i="1"/>
  <c r="AN5662" i="1"/>
  <c r="AN5663" i="1"/>
  <c r="AN5664" i="1"/>
  <c r="AN5665" i="1"/>
  <c r="AN5666" i="1"/>
  <c r="AN5667" i="1"/>
  <c r="AN5668" i="1"/>
  <c r="AN5669" i="1"/>
  <c r="AN5670" i="1"/>
  <c r="AN5671" i="1"/>
  <c r="AN5672" i="1"/>
  <c r="AN5673" i="1"/>
  <c r="AN5674" i="1"/>
  <c r="AN5675" i="1"/>
  <c r="AN5676" i="1"/>
  <c r="AN5677" i="1"/>
  <c r="AN5678" i="1"/>
  <c r="AN5679" i="1"/>
  <c r="AN5680" i="1"/>
  <c r="AN5681" i="1"/>
  <c r="AN5682" i="1"/>
  <c r="AN5683" i="1"/>
  <c r="AN5684" i="1"/>
  <c r="AN5685" i="1"/>
  <c r="AN5686" i="1"/>
  <c r="AN5687" i="1"/>
  <c r="AN5688" i="1"/>
  <c r="AN5689" i="1"/>
  <c r="AN5690" i="1"/>
  <c r="AN5691" i="1"/>
  <c r="AN5692" i="1"/>
  <c r="AN5693" i="1"/>
  <c r="AN5694" i="1"/>
  <c r="AN5695" i="1"/>
  <c r="AN5696" i="1"/>
  <c r="AN5697" i="1"/>
  <c r="AN5698" i="1"/>
  <c r="AN5699" i="1"/>
  <c r="AN5700" i="1"/>
  <c r="AN5701" i="1"/>
  <c r="AN5702" i="1"/>
  <c r="AN5703" i="1"/>
  <c r="AN5704" i="1"/>
  <c r="AN5705" i="1"/>
  <c r="AN5706" i="1"/>
  <c r="AN5707" i="1"/>
  <c r="AN5708" i="1"/>
  <c r="AN5709" i="1"/>
  <c r="AN5710" i="1"/>
  <c r="AN5711" i="1"/>
  <c r="AN5712" i="1"/>
  <c r="AN5713" i="1"/>
  <c r="AN5714" i="1"/>
  <c r="AN5715" i="1"/>
  <c r="AN5716" i="1"/>
  <c r="AN5717" i="1"/>
  <c r="AN5718" i="1"/>
  <c r="AN5719" i="1"/>
  <c r="AN5720" i="1"/>
  <c r="AN5721" i="1"/>
  <c r="AN5722" i="1"/>
  <c r="AN5723" i="1"/>
  <c r="AN5724" i="1"/>
  <c r="AN5725" i="1"/>
  <c r="AN5726" i="1"/>
  <c r="AN5727" i="1"/>
  <c r="AN5728" i="1"/>
  <c r="AN5729" i="1"/>
  <c r="AN5730" i="1"/>
  <c r="AN5731" i="1"/>
  <c r="AN5732" i="1"/>
  <c r="AN5733" i="1"/>
  <c r="AN5734" i="1"/>
  <c r="AN5735" i="1"/>
  <c r="AN5736" i="1"/>
  <c r="AN5737" i="1"/>
  <c r="AN5738" i="1"/>
  <c r="AN5739" i="1"/>
  <c r="AN5740" i="1"/>
  <c r="AN5741" i="1"/>
  <c r="AN5742" i="1"/>
  <c r="AN5743" i="1"/>
  <c r="AN5744" i="1"/>
  <c r="AN5745" i="1"/>
  <c r="AN5746" i="1"/>
  <c r="AN5747" i="1"/>
  <c r="AN5748" i="1"/>
  <c r="AN5749" i="1"/>
  <c r="AN5750" i="1"/>
  <c r="AN5751" i="1"/>
  <c r="AN5752" i="1"/>
  <c r="AN5753" i="1"/>
  <c r="AN5754" i="1"/>
  <c r="AN5755" i="1"/>
  <c r="AN5756" i="1"/>
  <c r="AN5757" i="1"/>
  <c r="AN5758" i="1"/>
  <c r="AN5759" i="1"/>
  <c r="AN5760" i="1"/>
  <c r="AN5761" i="1"/>
  <c r="AN5762" i="1"/>
  <c r="AN5763" i="1"/>
  <c r="AN5764" i="1"/>
  <c r="AN5765" i="1"/>
  <c r="AN5766" i="1"/>
  <c r="AN5767" i="1"/>
  <c r="AN5768" i="1"/>
  <c r="AN5769" i="1"/>
  <c r="AN5770" i="1"/>
  <c r="AN5771" i="1"/>
  <c r="AN5772" i="1"/>
  <c r="AN5773" i="1"/>
  <c r="AN5774" i="1"/>
  <c r="AN5775" i="1"/>
  <c r="AN5776" i="1"/>
  <c r="AN5777" i="1"/>
  <c r="AN5778" i="1"/>
  <c r="AN5779" i="1"/>
  <c r="AN5780" i="1"/>
  <c r="AN5781" i="1"/>
  <c r="AN5782" i="1"/>
  <c r="AN5783" i="1"/>
  <c r="AN5784" i="1"/>
  <c r="AN5785" i="1"/>
  <c r="AN5786" i="1"/>
  <c r="AN5787" i="1"/>
  <c r="AN5788" i="1"/>
  <c r="AN5789" i="1"/>
  <c r="AN5790" i="1"/>
  <c r="AN5791" i="1"/>
  <c r="AN5792" i="1"/>
  <c r="AN5793" i="1"/>
  <c r="AN5794" i="1"/>
  <c r="AN5795" i="1"/>
  <c r="AN5796" i="1"/>
  <c r="AN5797" i="1"/>
  <c r="AN5798" i="1"/>
  <c r="AN5799" i="1"/>
  <c r="AN5800" i="1"/>
  <c r="AN5801" i="1"/>
  <c r="AN5802" i="1"/>
  <c r="AN5803" i="1"/>
  <c r="AN5804" i="1"/>
  <c r="AN5805" i="1"/>
  <c r="AN5806" i="1"/>
  <c r="AN5807" i="1"/>
  <c r="AN5808" i="1"/>
  <c r="AN5809" i="1"/>
  <c r="AN5810" i="1"/>
  <c r="AN5811" i="1"/>
  <c r="AN5812" i="1"/>
  <c r="AN5813" i="1"/>
  <c r="AN5814" i="1"/>
  <c r="AN5815" i="1"/>
  <c r="AN5816" i="1"/>
  <c r="AN5817" i="1"/>
  <c r="AN5818" i="1"/>
  <c r="AN5819" i="1"/>
  <c r="AN5820" i="1"/>
  <c r="AN5821" i="1"/>
  <c r="AN5822" i="1"/>
  <c r="AN5823" i="1"/>
  <c r="AN5824" i="1"/>
  <c r="AN5825" i="1"/>
  <c r="AN5826" i="1"/>
  <c r="AN5827" i="1"/>
  <c r="AN5828" i="1"/>
  <c r="AN5829" i="1"/>
  <c r="AN5830" i="1"/>
  <c r="AN5831" i="1"/>
  <c r="AN5832" i="1"/>
  <c r="AN5833" i="1"/>
  <c r="AN5834" i="1"/>
  <c r="AN5835" i="1"/>
  <c r="AN5836" i="1"/>
  <c r="AN5837" i="1"/>
  <c r="AN5838" i="1"/>
  <c r="AN5839" i="1"/>
  <c r="AN5840" i="1"/>
  <c r="AN5841" i="1"/>
  <c r="AN5842" i="1"/>
  <c r="AN5843" i="1"/>
  <c r="AN5844" i="1"/>
  <c r="AN5845" i="1"/>
  <c r="AN5846" i="1"/>
  <c r="AN5847" i="1"/>
  <c r="AN5848" i="1"/>
  <c r="AN5849" i="1"/>
  <c r="AN5850" i="1"/>
  <c r="AN5851" i="1"/>
  <c r="AN5852" i="1"/>
  <c r="AN5853" i="1"/>
  <c r="AN5854" i="1"/>
  <c r="AN5855" i="1"/>
  <c r="AN5856" i="1"/>
  <c r="AN5857" i="1"/>
  <c r="AN5858" i="1"/>
  <c r="AN5859" i="1"/>
  <c r="AN5860" i="1"/>
  <c r="AN5861" i="1"/>
  <c r="AN5862" i="1"/>
  <c r="AN5863" i="1"/>
  <c r="AN5864" i="1"/>
  <c r="AN5865" i="1"/>
  <c r="AN5866" i="1"/>
  <c r="AN5867" i="1"/>
  <c r="AN5868" i="1"/>
  <c r="AN5869" i="1"/>
  <c r="AN5870" i="1"/>
  <c r="AN5871" i="1"/>
  <c r="AN5872" i="1"/>
  <c r="AN5873" i="1"/>
  <c r="AN5874" i="1"/>
  <c r="AN5875" i="1"/>
  <c r="AN5876" i="1"/>
  <c r="AN5877" i="1"/>
  <c r="AN5878" i="1"/>
  <c r="AN5879" i="1"/>
  <c r="AN5880" i="1"/>
  <c r="AN5881" i="1"/>
  <c r="AN5882" i="1"/>
  <c r="AN5883" i="1"/>
  <c r="AN5884" i="1"/>
  <c r="AN5885" i="1"/>
  <c r="AN5886" i="1"/>
  <c r="AN5887" i="1"/>
  <c r="AN5888" i="1"/>
  <c r="AN5889" i="1"/>
  <c r="AN5890" i="1"/>
  <c r="AN5891" i="1"/>
  <c r="AN5892" i="1"/>
  <c r="AN5893" i="1"/>
  <c r="AN5894" i="1"/>
  <c r="AN5895" i="1"/>
  <c r="AN5896" i="1"/>
  <c r="AN5897" i="1"/>
  <c r="AN5898" i="1"/>
  <c r="AN5899" i="1"/>
  <c r="AN5900" i="1"/>
  <c r="AN5901" i="1"/>
  <c r="AN5902" i="1"/>
  <c r="AN5903" i="1"/>
  <c r="AN5904" i="1"/>
  <c r="AN5905" i="1"/>
  <c r="AN5906" i="1"/>
  <c r="AN5907" i="1"/>
  <c r="AN5908" i="1"/>
  <c r="AN5909" i="1"/>
  <c r="AN5910" i="1"/>
  <c r="AN5911" i="1"/>
  <c r="AN5912" i="1"/>
  <c r="AN5913" i="1"/>
  <c r="AN5914" i="1"/>
  <c r="AN5915" i="1"/>
  <c r="AN5916" i="1"/>
  <c r="AN5917" i="1"/>
  <c r="AN5918" i="1"/>
  <c r="AN5919" i="1"/>
  <c r="AN5920" i="1"/>
  <c r="AN5921" i="1"/>
  <c r="AN5922" i="1"/>
  <c r="AN5923" i="1"/>
  <c r="AN5924" i="1"/>
  <c r="AN5925" i="1"/>
  <c r="AN5926" i="1"/>
  <c r="AN5927" i="1"/>
  <c r="AN5928" i="1"/>
  <c r="AN5929" i="1"/>
  <c r="AN5930" i="1"/>
  <c r="AN5931" i="1"/>
  <c r="AN5932" i="1"/>
  <c r="AN5933" i="1"/>
  <c r="AN5934" i="1"/>
  <c r="AN5935" i="1"/>
  <c r="AN5936" i="1"/>
  <c r="AN5937" i="1"/>
  <c r="AN5938" i="1"/>
  <c r="AN5939" i="1"/>
  <c r="AN5940" i="1"/>
  <c r="AN5941" i="1"/>
  <c r="AN5942" i="1"/>
  <c r="AN5943" i="1"/>
  <c r="AN5944" i="1"/>
  <c r="AN5945" i="1"/>
  <c r="AN5946" i="1"/>
  <c r="AN5947" i="1"/>
  <c r="AN5948" i="1"/>
  <c r="AN5949" i="1"/>
  <c r="AN5950" i="1"/>
  <c r="AN5951" i="1"/>
  <c r="AN5952" i="1"/>
  <c r="AN5953" i="1"/>
  <c r="AN5954" i="1"/>
  <c r="AN5955" i="1"/>
  <c r="AN5956" i="1"/>
  <c r="AN5957" i="1"/>
  <c r="AN5958" i="1"/>
  <c r="AN5959" i="1"/>
  <c r="AN5960" i="1"/>
  <c r="AN5961" i="1"/>
  <c r="AN5962" i="1"/>
  <c r="AN5963" i="1"/>
  <c r="AN5964" i="1"/>
  <c r="AN5965" i="1"/>
  <c r="AN5966" i="1"/>
  <c r="AN5967" i="1"/>
  <c r="AN5968" i="1"/>
  <c r="AN5969" i="1"/>
  <c r="AN5970" i="1"/>
  <c r="AN5971" i="1"/>
  <c r="AN5972" i="1"/>
  <c r="AN5973" i="1"/>
  <c r="AN5974" i="1"/>
  <c r="AN5975" i="1"/>
  <c r="AN5976" i="1"/>
  <c r="AN5977" i="1"/>
  <c r="AN5978" i="1"/>
  <c r="AN5979" i="1"/>
  <c r="AN5980" i="1"/>
  <c r="AN5981" i="1"/>
  <c r="AN5982" i="1"/>
  <c r="AN5983" i="1"/>
  <c r="AN5984" i="1"/>
  <c r="AN5985" i="1"/>
  <c r="AN5986" i="1"/>
  <c r="AN5987" i="1"/>
  <c r="AN5988" i="1"/>
  <c r="AN5989" i="1"/>
  <c r="AN5990" i="1"/>
  <c r="AN5991" i="1"/>
  <c r="AN5992" i="1"/>
  <c r="AN5993" i="1"/>
  <c r="AN5994" i="1"/>
  <c r="AN5995" i="1"/>
  <c r="AN5996" i="1"/>
  <c r="AN5997" i="1"/>
  <c r="AN5998" i="1"/>
  <c r="AN5999" i="1"/>
  <c r="AN6000" i="1"/>
  <c r="AN6001" i="1"/>
  <c r="AN6002" i="1"/>
  <c r="AN6003" i="1"/>
  <c r="AN6004" i="1"/>
  <c r="AN6005" i="1"/>
  <c r="AN6006" i="1"/>
  <c r="AN6007" i="1"/>
  <c r="AN6008" i="1"/>
  <c r="AN6009" i="1"/>
  <c r="AN6010" i="1"/>
  <c r="AN6011" i="1"/>
  <c r="AN6012" i="1"/>
  <c r="AN6013" i="1"/>
  <c r="AN6014" i="1"/>
  <c r="AN6015" i="1"/>
  <c r="AN6016" i="1"/>
  <c r="AN6017" i="1"/>
  <c r="AN6018" i="1"/>
  <c r="AN6019" i="1"/>
  <c r="AN6020" i="1"/>
  <c r="AN6021" i="1"/>
  <c r="AN6022" i="1"/>
  <c r="AN6023" i="1"/>
  <c r="AN6024" i="1"/>
  <c r="AN6025" i="1"/>
  <c r="AN6026" i="1"/>
  <c r="AN6027" i="1"/>
  <c r="AN6028" i="1"/>
  <c r="AN6029" i="1"/>
  <c r="AN6030" i="1"/>
  <c r="AN6031" i="1"/>
  <c r="AN6032" i="1"/>
  <c r="AN6033" i="1"/>
  <c r="AN6034" i="1"/>
  <c r="AN6035" i="1"/>
  <c r="AN6036" i="1"/>
  <c r="AN6037" i="1"/>
  <c r="AN6038" i="1"/>
  <c r="AN6039" i="1"/>
  <c r="AN6040" i="1"/>
  <c r="AN6041" i="1"/>
  <c r="AN6042" i="1"/>
  <c r="AN6043" i="1"/>
  <c r="AN6044" i="1"/>
  <c r="AN6045" i="1"/>
  <c r="AN6046" i="1"/>
  <c r="AN6047" i="1"/>
  <c r="AN6048" i="1"/>
  <c r="AN6049" i="1"/>
  <c r="AN6050" i="1"/>
  <c r="AN6051" i="1"/>
  <c r="AN6052" i="1"/>
  <c r="AN6053" i="1"/>
  <c r="AN6054" i="1"/>
  <c r="AN6055" i="1"/>
  <c r="AN6056" i="1"/>
  <c r="AN6057" i="1"/>
  <c r="AN6058" i="1"/>
  <c r="AN6059" i="1"/>
  <c r="AN6060" i="1"/>
  <c r="AN6061" i="1"/>
  <c r="AN6062" i="1"/>
  <c r="AN6063" i="1"/>
  <c r="AN6064" i="1"/>
  <c r="AN6065" i="1"/>
  <c r="AN6066" i="1"/>
  <c r="AN6067" i="1"/>
  <c r="AN6068" i="1"/>
  <c r="AN6069" i="1"/>
  <c r="AN6070" i="1"/>
  <c r="AN6071" i="1"/>
  <c r="AN6072" i="1"/>
  <c r="AN6073" i="1"/>
  <c r="AN6074" i="1"/>
  <c r="AN6075" i="1"/>
  <c r="AN6076" i="1"/>
  <c r="AN6077" i="1"/>
  <c r="AN6078" i="1"/>
  <c r="AN6079" i="1"/>
  <c r="AN6080" i="1"/>
  <c r="AN6081" i="1"/>
  <c r="AN6082" i="1"/>
  <c r="AN6083" i="1"/>
  <c r="AN6084" i="1"/>
  <c r="AN6085" i="1"/>
  <c r="AN6086" i="1"/>
  <c r="AN6087" i="1"/>
  <c r="AN6088" i="1"/>
  <c r="AN6089" i="1"/>
  <c r="AN6090" i="1"/>
  <c r="AN6091" i="1"/>
  <c r="AN6092" i="1"/>
  <c r="AN6093" i="1"/>
  <c r="AN6094" i="1"/>
  <c r="AN6095" i="1"/>
  <c r="AN6096" i="1"/>
  <c r="AN6097" i="1"/>
  <c r="AN6098" i="1"/>
  <c r="AN6099" i="1"/>
  <c r="AN6100" i="1"/>
  <c r="AN6101" i="1"/>
  <c r="AN6102" i="1"/>
  <c r="AN6103" i="1"/>
  <c r="AN6104" i="1"/>
  <c r="AN6105" i="1"/>
  <c r="AN6106" i="1"/>
  <c r="AN6107" i="1"/>
  <c r="AN6108" i="1"/>
  <c r="AN6109" i="1"/>
  <c r="AN6110" i="1"/>
  <c r="AN6111" i="1"/>
  <c r="AN6112" i="1"/>
  <c r="AN6113" i="1"/>
  <c r="AN6114" i="1"/>
  <c r="AN6115" i="1"/>
  <c r="AN6116" i="1"/>
  <c r="AN6117" i="1"/>
  <c r="AN6118" i="1"/>
  <c r="AN6119" i="1"/>
  <c r="AN6120" i="1"/>
  <c r="AN6121" i="1"/>
  <c r="AN6122" i="1"/>
  <c r="AN6123" i="1"/>
  <c r="AN6124" i="1"/>
  <c r="AN6125" i="1"/>
  <c r="AN6126" i="1"/>
  <c r="AN6127" i="1"/>
  <c r="AN6128" i="1"/>
  <c r="AN6129" i="1"/>
  <c r="AN6130" i="1"/>
  <c r="AN6131" i="1"/>
  <c r="AN6132" i="1"/>
  <c r="AN6133" i="1"/>
  <c r="AN6134" i="1"/>
  <c r="AN6135" i="1"/>
  <c r="AN6136" i="1"/>
  <c r="AN6137" i="1"/>
  <c r="AN6138" i="1"/>
  <c r="AN6139" i="1"/>
  <c r="AN6140" i="1"/>
  <c r="AN6141" i="1"/>
  <c r="AN6142" i="1"/>
  <c r="AN6143" i="1"/>
  <c r="AN6144" i="1"/>
  <c r="AN6145" i="1"/>
  <c r="AN6146" i="1"/>
  <c r="AN6147" i="1"/>
  <c r="AN6148" i="1"/>
  <c r="AN6149" i="1"/>
  <c r="AN6150" i="1"/>
  <c r="AN6151" i="1"/>
  <c r="AN6152" i="1"/>
  <c r="AN6153" i="1"/>
  <c r="AN6154" i="1"/>
  <c r="AN6155" i="1"/>
  <c r="AN6156" i="1"/>
  <c r="AN6157" i="1"/>
  <c r="AN6158" i="1"/>
  <c r="AN6159" i="1"/>
  <c r="AN6160" i="1"/>
  <c r="AN6161" i="1"/>
  <c r="AN6162" i="1"/>
  <c r="AN6163" i="1"/>
  <c r="AN6164" i="1"/>
  <c r="AN6165" i="1"/>
  <c r="AN6166" i="1"/>
  <c r="AN6167" i="1"/>
  <c r="AN6168" i="1"/>
  <c r="AN6169" i="1"/>
  <c r="AN6170" i="1"/>
  <c r="AN6171" i="1"/>
  <c r="AN6172" i="1"/>
  <c r="AN6173" i="1"/>
  <c r="AN6174" i="1"/>
  <c r="AN6175" i="1"/>
  <c r="AN6176" i="1"/>
  <c r="AN6177" i="1"/>
  <c r="AN6178" i="1"/>
  <c r="AN6179" i="1"/>
  <c r="AN6180" i="1"/>
  <c r="AN6181" i="1"/>
  <c r="AN6182" i="1"/>
  <c r="AN6183" i="1"/>
  <c r="AN6184" i="1"/>
  <c r="AN6185" i="1"/>
  <c r="AN6186" i="1"/>
  <c r="AN6187" i="1"/>
  <c r="AN6188" i="1"/>
  <c r="AN6189" i="1"/>
  <c r="AN6190" i="1"/>
  <c r="AN6191" i="1"/>
  <c r="AN6192" i="1"/>
  <c r="AN6193" i="1"/>
  <c r="AN6194" i="1"/>
  <c r="AN6195" i="1"/>
  <c r="AN6196" i="1"/>
  <c r="AN6197" i="1"/>
  <c r="AN6198" i="1"/>
  <c r="AN6199" i="1"/>
  <c r="AN6200" i="1"/>
  <c r="AN6201" i="1"/>
  <c r="AN6202" i="1"/>
  <c r="AN6203" i="1"/>
  <c r="AN6204" i="1"/>
  <c r="AN6205" i="1"/>
  <c r="AN6206" i="1"/>
  <c r="AN6207" i="1"/>
  <c r="AN6208" i="1"/>
  <c r="AN6209" i="1"/>
  <c r="AN6210" i="1"/>
  <c r="AN6211" i="1"/>
  <c r="AN6212" i="1"/>
  <c r="AN6213" i="1"/>
  <c r="AN6214" i="1"/>
  <c r="AN6215" i="1"/>
  <c r="AN6216" i="1"/>
  <c r="AN6217" i="1"/>
  <c r="AN6218" i="1"/>
  <c r="AN6219" i="1"/>
  <c r="AN6220" i="1"/>
  <c r="AN6221" i="1"/>
  <c r="AN6222" i="1"/>
  <c r="AN6223" i="1"/>
  <c r="AN6224" i="1"/>
  <c r="AN6225" i="1"/>
  <c r="AN6226" i="1"/>
  <c r="AN6227" i="1"/>
  <c r="AN6228" i="1"/>
  <c r="AN6229" i="1"/>
  <c r="AN6230" i="1"/>
  <c r="AN6231" i="1"/>
  <c r="AN6232" i="1"/>
  <c r="AN6233" i="1"/>
  <c r="AN6234" i="1"/>
  <c r="AN6235" i="1"/>
  <c r="AN6236" i="1"/>
  <c r="AN6237" i="1"/>
  <c r="AN6238" i="1"/>
  <c r="AN6239" i="1"/>
  <c r="AN6240" i="1"/>
  <c r="AN6241" i="1"/>
  <c r="AN6242" i="1"/>
  <c r="AN6243" i="1"/>
  <c r="AN6244" i="1"/>
  <c r="AN6245" i="1"/>
  <c r="AN6246" i="1"/>
  <c r="AN6247" i="1"/>
  <c r="AN6248" i="1"/>
  <c r="AN6249" i="1"/>
  <c r="AN6250" i="1"/>
  <c r="AN6251" i="1"/>
  <c r="AN6252" i="1"/>
  <c r="AN6253" i="1"/>
  <c r="AN6254" i="1"/>
  <c r="AN6255" i="1"/>
  <c r="AN6256" i="1"/>
  <c r="AN6257" i="1"/>
  <c r="AN6258" i="1"/>
  <c r="AN6259" i="1"/>
  <c r="AN6260" i="1"/>
  <c r="AN6261" i="1"/>
  <c r="AN6262" i="1"/>
  <c r="AN6263" i="1"/>
  <c r="AN6264" i="1"/>
  <c r="AN6265" i="1"/>
  <c r="AN6266" i="1"/>
  <c r="AN6267" i="1"/>
  <c r="AN6268" i="1"/>
  <c r="AN6269" i="1"/>
  <c r="AN6270" i="1"/>
  <c r="AN6271" i="1"/>
  <c r="AN6272" i="1"/>
  <c r="AN6273" i="1"/>
  <c r="AN6274" i="1"/>
  <c r="AN6275" i="1"/>
  <c r="AN6276" i="1"/>
  <c r="AN6277" i="1"/>
  <c r="AN6278" i="1"/>
  <c r="AN6279" i="1"/>
  <c r="AN6280" i="1"/>
  <c r="AN6281" i="1"/>
  <c r="AN6282" i="1"/>
  <c r="AN6283" i="1"/>
  <c r="AN6284" i="1"/>
  <c r="AN6285" i="1"/>
  <c r="AN6286" i="1"/>
  <c r="AN6287" i="1"/>
  <c r="AN6288" i="1"/>
  <c r="AN6289" i="1"/>
  <c r="AN6290" i="1"/>
  <c r="AN6291" i="1"/>
  <c r="AN6292" i="1"/>
  <c r="AN6293" i="1"/>
  <c r="AN6294" i="1"/>
  <c r="AN6295" i="1"/>
  <c r="AN6296" i="1"/>
  <c r="AN6297" i="1"/>
  <c r="AN6298" i="1"/>
  <c r="AP5186" i="1"/>
  <c r="AP5187" i="1"/>
  <c r="AP5188" i="1"/>
  <c r="AP5189" i="1"/>
  <c r="AP5190" i="1"/>
  <c r="AP5191" i="1"/>
  <c r="AP5192" i="1"/>
  <c r="AP5193" i="1"/>
  <c r="AP5194" i="1"/>
  <c r="AP5195" i="1"/>
  <c r="AP5196" i="1"/>
  <c r="AP5197" i="1"/>
  <c r="AP5198" i="1"/>
  <c r="AP5199" i="1"/>
  <c r="AP5200" i="1"/>
  <c r="AP5201" i="1"/>
  <c r="AP5202" i="1"/>
  <c r="AP5203" i="1"/>
  <c r="AP5204" i="1"/>
  <c r="AP5205" i="1"/>
  <c r="AP5206" i="1"/>
  <c r="AP5207" i="1"/>
  <c r="AP5208" i="1"/>
  <c r="AP5209" i="1"/>
  <c r="AP5210" i="1"/>
  <c r="AP5211" i="1"/>
  <c r="AP5212" i="1"/>
  <c r="AP5213" i="1"/>
  <c r="AP5214" i="1"/>
  <c r="AP5215" i="1"/>
  <c r="AP5216" i="1"/>
  <c r="AP5217" i="1"/>
  <c r="AP5218" i="1"/>
  <c r="AP5219" i="1"/>
  <c r="AP5220" i="1"/>
  <c r="AP5221" i="1"/>
  <c r="AP5222" i="1"/>
  <c r="AP5223" i="1"/>
  <c r="AP5224" i="1"/>
  <c r="AP5225" i="1"/>
  <c r="AP5226" i="1"/>
  <c r="AP5227" i="1"/>
  <c r="AP5228" i="1"/>
  <c r="AP5229" i="1"/>
  <c r="AP5230" i="1"/>
  <c r="AP5231" i="1"/>
  <c r="AP5232" i="1"/>
  <c r="AP5233" i="1"/>
  <c r="AP5234" i="1"/>
  <c r="AP5235" i="1"/>
  <c r="AP5236" i="1"/>
  <c r="AP5237" i="1"/>
  <c r="AP5238" i="1"/>
  <c r="AP5239" i="1"/>
  <c r="AP5240" i="1"/>
  <c r="AP5241" i="1"/>
  <c r="AP5242" i="1"/>
  <c r="AP5243" i="1"/>
  <c r="AP5244" i="1"/>
  <c r="AP5245" i="1"/>
  <c r="AP5246" i="1"/>
  <c r="AP5247" i="1"/>
  <c r="AP5248" i="1"/>
  <c r="AP5249" i="1"/>
  <c r="AP5250" i="1"/>
  <c r="AP5251" i="1"/>
  <c r="AP5252" i="1"/>
  <c r="AP5253" i="1"/>
  <c r="AP5254" i="1"/>
  <c r="AP5255" i="1"/>
  <c r="AP5256" i="1"/>
  <c r="AP5257" i="1"/>
  <c r="AP5258" i="1"/>
  <c r="AP5259" i="1"/>
  <c r="AP5260" i="1"/>
  <c r="AP5261" i="1"/>
  <c r="AP5262" i="1"/>
  <c r="AP5263" i="1"/>
  <c r="AP5264" i="1"/>
  <c r="AP5265" i="1"/>
  <c r="AP5266" i="1"/>
  <c r="AP5267" i="1"/>
  <c r="AP5268" i="1"/>
  <c r="AP5269" i="1"/>
  <c r="AP5270" i="1"/>
  <c r="AP5271" i="1"/>
  <c r="AP5272" i="1"/>
  <c r="AP5273" i="1"/>
  <c r="AP5274" i="1"/>
  <c r="AP5275" i="1"/>
  <c r="AP5276" i="1"/>
  <c r="AP5277" i="1"/>
  <c r="AP5278" i="1"/>
  <c r="AP5279" i="1"/>
  <c r="AP5280" i="1"/>
  <c r="AP5281" i="1"/>
  <c r="AP5282" i="1"/>
  <c r="AP5283" i="1"/>
  <c r="AP5284" i="1"/>
  <c r="AP5285" i="1"/>
  <c r="AP5286" i="1"/>
  <c r="AP5287" i="1"/>
  <c r="AP5288" i="1"/>
  <c r="AP5289" i="1"/>
  <c r="AP5290" i="1"/>
  <c r="AP5291" i="1"/>
  <c r="AP5292" i="1"/>
  <c r="AP5293" i="1"/>
  <c r="AP5294" i="1"/>
  <c r="AP5295" i="1"/>
  <c r="AP5296" i="1"/>
  <c r="AP5297" i="1"/>
  <c r="AP5298" i="1"/>
  <c r="AP5299" i="1"/>
  <c r="AP5300" i="1"/>
  <c r="AP5301" i="1"/>
  <c r="AP5302" i="1"/>
  <c r="AP5303" i="1"/>
  <c r="AP5304" i="1"/>
  <c r="AP5305" i="1"/>
  <c r="AP5306" i="1"/>
  <c r="AP5307" i="1"/>
  <c r="AP5308" i="1"/>
  <c r="AP5309" i="1"/>
  <c r="AP5310" i="1"/>
  <c r="AP5311" i="1"/>
  <c r="AP5312" i="1"/>
  <c r="AP5313" i="1"/>
  <c r="AP5314" i="1"/>
  <c r="AP5315" i="1"/>
  <c r="AP5316" i="1"/>
  <c r="AP5317" i="1"/>
  <c r="AP5318" i="1"/>
  <c r="AP5319" i="1"/>
  <c r="AP5320" i="1"/>
  <c r="AP5321" i="1"/>
  <c r="AP5322" i="1"/>
  <c r="AP5323" i="1"/>
  <c r="AP5324" i="1"/>
  <c r="AP5325" i="1"/>
  <c r="AP5326" i="1"/>
  <c r="AP5327" i="1"/>
  <c r="AP5328" i="1"/>
  <c r="AP5329" i="1"/>
  <c r="AP5330" i="1"/>
  <c r="AP5331" i="1"/>
  <c r="AP5332" i="1"/>
  <c r="AP5333" i="1"/>
  <c r="AP5334" i="1"/>
  <c r="AP5335" i="1"/>
  <c r="AP5336" i="1"/>
  <c r="AP5337" i="1"/>
  <c r="AP5338" i="1"/>
  <c r="AP5339" i="1"/>
  <c r="AP5340" i="1"/>
  <c r="AP5341" i="1"/>
  <c r="AP5342" i="1"/>
  <c r="AP5343" i="1"/>
  <c r="AP5344" i="1"/>
  <c r="AP5345" i="1"/>
  <c r="AP5346" i="1"/>
  <c r="AP5347" i="1"/>
  <c r="AP5348" i="1"/>
  <c r="AP5349" i="1"/>
  <c r="AP5350" i="1"/>
  <c r="AP5351" i="1"/>
  <c r="AP5352" i="1"/>
  <c r="AP5353" i="1"/>
  <c r="AP5354" i="1"/>
  <c r="AP5355" i="1"/>
  <c r="AP5356" i="1"/>
  <c r="AP5357" i="1"/>
  <c r="AP5358" i="1"/>
  <c r="AP5359" i="1"/>
  <c r="AP5360" i="1"/>
  <c r="AP5361" i="1"/>
  <c r="AP5362" i="1"/>
  <c r="AP5363" i="1"/>
  <c r="AP5364" i="1"/>
  <c r="AP5365" i="1"/>
  <c r="AP5366" i="1"/>
  <c r="AP5367" i="1"/>
  <c r="AP5368" i="1"/>
  <c r="AP5369" i="1"/>
  <c r="AP5370" i="1"/>
  <c r="AP5371" i="1"/>
  <c r="AP5372" i="1"/>
  <c r="AP5373" i="1"/>
  <c r="AP5374" i="1"/>
  <c r="AP5375" i="1"/>
  <c r="AP5376" i="1"/>
  <c r="AP5377" i="1"/>
  <c r="AP5378" i="1"/>
  <c r="AP5379" i="1"/>
  <c r="AP5380" i="1"/>
  <c r="AP5381" i="1"/>
  <c r="AP5382" i="1"/>
  <c r="AP5383" i="1"/>
  <c r="AP5384" i="1"/>
  <c r="AP5385" i="1"/>
  <c r="AP5386" i="1"/>
  <c r="AP5387" i="1"/>
  <c r="AP5388" i="1"/>
  <c r="AP5389" i="1"/>
  <c r="AP5390" i="1"/>
  <c r="AP5391" i="1"/>
  <c r="AP5392" i="1"/>
  <c r="AP5393" i="1"/>
  <c r="AP5394" i="1"/>
  <c r="AP5395" i="1"/>
  <c r="AP5396" i="1"/>
  <c r="AP5397" i="1"/>
  <c r="AP5398" i="1"/>
  <c r="AP5399" i="1"/>
  <c r="AP5400" i="1"/>
  <c r="AP5401" i="1"/>
  <c r="AP5402" i="1"/>
  <c r="AP5403" i="1"/>
  <c r="AP5404" i="1"/>
  <c r="AP5405" i="1"/>
  <c r="AP5406" i="1"/>
  <c r="AP5407" i="1"/>
  <c r="AP5408" i="1"/>
  <c r="AP5409" i="1"/>
  <c r="AP5410" i="1"/>
  <c r="AP5411" i="1"/>
  <c r="AP5412" i="1"/>
  <c r="AP5413" i="1"/>
  <c r="AP5414" i="1"/>
  <c r="AP5415" i="1"/>
  <c r="AP5416" i="1"/>
  <c r="AP5417" i="1"/>
  <c r="AP5418" i="1"/>
  <c r="AP5419" i="1"/>
  <c r="AP5420" i="1"/>
  <c r="AP5421" i="1"/>
  <c r="AP5422" i="1"/>
  <c r="AP5423" i="1"/>
  <c r="AP5424" i="1"/>
  <c r="AP5425" i="1"/>
  <c r="AP5426" i="1"/>
  <c r="AP5427" i="1"/>
  <c r="AP5428" i="1"/>
  <c r="AP5429" i="1"/>
  <c r="AP5430" i="1"/>
  <c r="AP5431" i="1"/>
  <c r="AP5432" i="1"/>
  <c r="AP5433" i="1"/>
  <c r="AP5434" i="1"/>
  <c r="AP5435" i="1"/>
  <c r="AP5436" i="1"/>
  <c r="AP5437" i="1"/>
  <c r="AP5438" i="1"/>
  <c r="AP5439" i="1"/>
  <c r="AP5440" i="1"/>
  <c r="AP5441" i="1"/>
  <c r="AP5442" i="1"/>
  <c r="AP5443" i="1"/>
  <c r="AP5444" i="1"/>
  <c r="AP5445" i="1"/>
  <c r="AP5446" i="1"/>
  <c r="AP5447" i="1"/>
  <c r="AP5448" i="1"/>
  <c r="AP5449" i="1"/>
  <c r="AP5450" i="1"/>
  <c r="AP5451" i="1"/>
  <c r="AP5452" i="1"/>
  <c r="AP5453" i="1"/>
  <c r="AP5454" i="1"/>
  <c r="AP5455" i="1"/>
  <c r="AP5456" i="1"/>
  <c r="AP5457" i="1"/>
  <c r="AP5458" i="1"/>
  <c r="AP5459" i="1"/>
  <c r="AP5460" i="1"/>
  <c r="AP5461" i="1"/>
  <c r="AP5462" i="1"/>
  <c r="AP5463" i="1"/>
  <c r="AP5464" i="1"/>
  <c r="AP5465" i="1"/>
  <c r="AP5466" i="1"/>
  <c r="AP5467" i="1"/>
  <c r="AP5468" i="1"/>
  <c r="AP5469" i="1"/>
  <c r="AP5470" i="1"/>
  <c r="AP5471" i="1"/>
  <c r="AP5472" i="1"/>
  <c r="AP5473" i="1"/>
  <c r="AP5474" i="1"/>
  <c r="AP5475" i="1"/>
  <c r="AP5476" i="1"/>
  <c r="AP5477" i="1"/>
  <c r="AP5478" i="1"/>
  <c r="AP5479" i="1"/>
  <c r="AP5480" i="1"/>
  <c r="AP5481" i="1"/>
  <c r="AP5482" i="1"/>
  <c r="AP5483" i="1"/>
  <c r="AP5484" i="1"/>
  <c r="AP5485" i="1"/>
  <c r="AP5486" i="1"/>
  <c r="AP5487" i="1"/>
  <c r="AP5488" i="1"/>
  <c r="AP5489" i="1"/>
  <c r="AP5490" i="1"/>
  <c r="AP5491" i="1"/>
  <c r="AP5492" i="1"/>
  <c r="AP5493" i="1"/>
  <c r="AP5494" i="1"/>
  <c r="AP5495" i="1"/>
  <c r="AP5496" i="1"/>
  <c r="AP5497" i="1"/>
  <c r="AP5498" i="1"/>
  <c r="AP5499" i="1"/>
  <c r="AP5500" i="1"/>
  <c r="AP5501" i="1"/>
  <c r="AP5502" i="1"/>
  <c r="AP5503" i="1"/>
  <c r="AP5504" i="1"/>
  <c r="AP5505" i="1"/>
  <c r="AP5506" i="1"/>
  <c r="AP5507" i="1"/>
  <c r="AP5508" i="1"/>
  <c r="AP5509" i="1"/>
  <c r="AP5510" i="1"/>
  <c r="AP5511" i="1"/>
  <c r="AP5512" i="1"/>
  <c r="AP5513" i="1"/>
  <c r="AP5514" i="1"/>
  <c r="AP5515" i="1"/>
  <c r="AP5516" i="1"/>
  <c r="AP5517" i="1"/>
  <c r="AP5518" i="1"/>
  <c r="AP5519" i="1"/>
  <c r="AP5520" i="1"/>
  <c r="AP5521" i="1"/>
  <c r="AP5522" i="1"/>
  <c r="AP5523" i="1"/>
  <c r="AP5524" i="1"/>
  <c r="AP5525" i="1"/>
  <c r="AP5526" i="1"/>
  <c r="AP5527" i="1"/>
  <c r="AP5528" i="1"/>
  <c r="AP5529" i="1"/>
  <c r="AP5530" i="1"/>
  <c r="AP5531" i="1"/>
  <c r="AP5532" i="1"/>
  <c r="AP5533" i="1"/>
  <c r="AP5534" i="1"/>
  <c r="AP5535" i="1"/>
  <c r="AP5536" i="1"/>
  <c r="AP5537" i="1"/>
  <c r="AP5538" i="1"/>
  <c r="AP5539" i="1"/>
  <c r="AP5540" i="1"/>
  <c r="AP5541" i="1"/>
  <c r="AP5542" i="1"/>
  <c r="AP5543" i="1"/>
  <c r="AP5544" i="1"/>
  <c r="AP5545" i="1"/>
  <c r="AP5546" i="1"/>
  <c r="AP5547" i="1"/>
  <c r="AP5548" i="1"/>
  <c r="AP5549" i="1"/>
  <c r="AP5550" i="1"/>
  <c r="AP5551" i="1"/>
  <c r="AP5552" i="1"/>
  <c r="AP5553" i="1"/>
  <c r="AP5554" i="1"/>
  <c r="AP5555" i="1"/>
  <c r="AP5556" i="1"/>
  <c r="AP5557" i="1"/>
  <c r="AP5558" i="1"/>
  <c r="AP5559" i="1"/>
  <c r="AP5560" i="1"/>
  <c r="AP5561" i="1"/>
  <c r="AP5562" i="1"/>
  <c r="AP5563" i="1"/>
  <c r="AP5564" i="1"/>
  <c r="AP5565" i="1"/>
  <c r="AP5566" i="1"/>
  <c r="AP5567" i="1"/>
  <c r="AP5568" i="1"/>
  <c r="AP5569" i="1"/>
  <c r="AP5570" i="1"/>
  <c r="AP5571" i="1"/>
  <c r="AP5572" i="1"/>
  <c r="AP5573" i="1"/>
  <c r="AP5574" i="1"/>
  <c r="AP5575" i="1"/>
  <c r="AP5576" i="1"/>
  <c r="AP5577" i="1"/>
  <c r="AP5578" i="1"/>
  <c r="AP5579" i="1"/>
  <c r="AP5580" i="1"/>
  <c r="AP5581" i="1"/>
  <c r="AP5582" i="1"/>
  <c r="AP5583" i="1"/>
  <c r="AP5584" i="1"/>
  <c r="AP5585" i="1"/>
  <c r="AP5586" i="1"/>
  <c r="AP5587" i="1"/>
  <c r="AP5588" i="1"/>
  <c r="AP5589" i="1"/>
  <c r="AP5590" i="1"/>
  <c r="AP5591" i="1"/>
  <c r="AP5592" i="1"/>
  <c r="AP5593" i="1"/>
  <c r="AP5594" i="1"/>
  <c r="AP5595" i="1"/>
  <c r="AP5596" i="1"/>
  <c r="AP5597" i="1"/>
  <c r="AP5598" i="1"/>
  <c r="AP5599" i="1"/>
  <c r="AP5600" i="1"/>
  <c r="AP5601" i="1"/>
  <c r="AP5602" i="1"/>
  <c r="AP5603" i="1"/>
  <c r="AP5604" i="1"/>
  <c r="AP5605" i="1"/>
  <c r="AP5606" i="1"/>
  <c r="AP5607" i="1"/>
  <c r="AP5608" i="1"/>
  <c r="AP5609" i="1"/>
  <c r="AP5610" i="1"/>
  <c r="AP5611" i="1"/>
  <c r="AP5612" i="1"/>
  <c r="AP5613" i="1"/>
  <c r="AP5614" i="1"/>
  <c r="AP5615" i="1"/>
  <c r="AP5616" i="1"/>
  <c r="AP5617" i="1"/>
  <c r="AP5618" i="1"/>
  <c r="AP5619" i="1"/>
  <c r="AP5620" i="1"/>
  <c r="AP5621" i="1"/>
  <c r="AP5622" i="1"/>
  <c r="AP5623" i="1"/>
  <c r="AP5624" i="1"/>
  <c r="AP5625" i="1"/>
  <c r="AP5626" i="1"/>
  <c r="AP5627" i="1"/>
  <c r="AP5628" i="1"/>
  <c r="AP5629" i="1"/>
  <c r="AP5630" i="1"/>
  <c r="AP5631" i="1"/>
  <c r="AP5632" i="1"/>
  <c r="AP5633" i="1"/>
  <c r="AP5634" i="1"/>
  <c r="AP5635" i="1"/>
  <c r="AP5636" i="1"/>
  <c r="AP5637" i="1"/>
  <c r="AP5638" i="1"/>
  <c r="AP5639" i="1"/>
  <c r="AP5640" i="1"/>
  <c r="AP5641" i="1"/>
  <c r="AP5642" i="1"/>
  <c r="AP5643" i="1"/>
  <c r="AP5644" i="1"/>
  <c r="AP5645" i="1"/>
  <c r="AP5646" i="1"/>
  <c r="AP5647" i="1"/>
  <c r="AP5648" i="1"/>
  <c r="AP5649" i="1"/>
  <c r="AP5650" i="1"/>
  <c r="AP5651" i="1"/>
  <c r="AP5652" i="1"/>
  <c r="AP5653" i="1"/>
  <c r="AP5654" i="1"/>
  <c r="AP5655" i="1"/>
  <c r="AP5656" i="1"/>
  <c r="AP5657" i="1"/>
  <c r="AP5658" i="1"/>
  <c r="AP5659" i="1"/>
  <c r="AP5660" i="1"/>
  <c r="AP5661" i="1"/>
  <c r="AP5662" i="1"/>
  <c r="AP5663" i="1"/>
  <c r="AP5664" i="1"/>
  <c r="AP5665" i="1"/>
  <c r="AP5666" i="1"/>
  <c r="AP5667" i="1"/>
  <c r="AP5668" i="1"/>
  <c r="AP5669" i="1"/>
  <c r="AP5670" i="1"/>
  <c r="AP5671" i="1"/>
  <c r="AP5672" i="1"/>
  <c r="AP5673" i="1"/>
  <c r="AP5674" i="1"/>
  <c r="AP5675" i="1"/>
  <c r="AP5676" i="1"/>
  <c r="AP5677" i="1"/>
  <c r="AP5678" i="1"/>
  <c r="AP5679" i="1"/>
  <c r="AP5680" i="1"/>
  <c r="AP5681" i="1"/>
  <c r="AP5682" i="1"/>
  <c r="AP5683" i="1"/>
  <c r="AP5684" i="1"/>
  <c r="AP5685" i="1"/>
  <c r="AP5686" i="1"/>
  <c r="AP5687" i="1"/>
  <c r="AP5688" i="1"/>
  <c r="AP5689" i="1"/>
  <c r="AP5690" i="1"/>
  <c r="AP5691" i="1"/>
  <c r="AP5692" i="1"/>
  <c r="AP5693" i="1"/>
  <c r="AP5694" i="1"/>
  <c r="AP5695" i="1"/>
  <c r="AP5696" i="1"/>
  <c r="AP5697" i="1"/>
  <c r="AP5698" i="1"/>
  <c r="AP5699" i="1"/>
  <c r="AP5700" i="1"/>
  <c r="AP5701" i="1"/>
  <c r="AP5702" i="1"/>
  <c r="AP5703" i="1"/>
  <c r="AP5704" i="1"/>
  <c r="AP5705" i="1"/>
  <c r="AP5706" i="1"/>
  <c r="AP5707" i="1"/>
  <c r="AP5708" i="1"/>
  <c r="AP5709" i="1"/>
  <c r="AP5710" i="1"/>
  <c r="AP5711" i="1"/>
  <c r="AP5712" i="1"/>
  <c r="AP5713" i="1"/>
  <c r="AP5714" i="1"/>
  <c r="AP5715" i="1"/>
  <c r="AP5716" i="1"/>
  <c r="AP5717" i="1"/>
  <c r="AP5718" i="1"/>
  <c r="AP5719" i="1"/>
  <c r="AP5720" i="1"/>
  <c r="AP5721" i="1"/>
  <c r="AP5722" i="1"/>
  <c r="AP5723" i="1"/>
  <c r="AP5724" i="1"/>
  <c r="AP5725" i="1"/>
  <c r="AP5726" i="1"/>
  <c r="AP5727" i="1"/>
  <c r="AP5728" i="1"/>
  <c r="AP5729" i="1"/>
  <c r="AP5730" i="1"/>
  <c r="AP5731" i="1"/>
  <c r="AP5732" i="1"/>
  <c r="AP5733" i="1"/>
  <c r="AP5734" i="1"/>
  <c r="AP5735" i="1"/>
  <c r="AP5736" i="1"/>
  <c r="AP5737" i="1"/>
  <c r="AP5738" i="1"/>
  <c r="AP5739" i="1"/>
  <c r="AP5740" i="1"/>
  <c r="AP5741" i="1"/>
  <c r="AP5742" i="1"/>
  <c r="AP5743" i="1"/>
  <c r="AP5744" i="1"/>
  <c r="AP5745" i="1"/>
  <c r="AP5746" i="1"/>
  <c r="AP5747" i="1"/>
  <c r="AP5748" i="1"/>
  <c r="AP5749" i="1"/>
  <c r="AP5750" i="1"/>
  <c r="AP5751" i="1"/>
  <c r="AP5752" i="1"/>
  <c r="AP5753" i="1"/>
  <c r="AP5754" i="1"/>
  <c r="AP5755" i="1"/>
  <c r="AP5756" i="1"/>
  <c r="AP5757" i="1"/>
  <c r="AP5758" i="1"/>
  <c r="AP5759" i="1"/>
  <c r="AP5760" i="1"/>
  <c r="AP5761" i="1"/>
  <c r="AP5762" i="1"/>
  <c r="AP5763" i="1"/>
  <c r="AP5764" i="1"/>
  <c r="AP5765" i="1"/>
  <c r="AP5766" i="1"/>
  <c r="AP5767" i="1"/>
  <c r="AP5768" i="1"/>
  <c r="AP5769" i="1"/>
  <c r="AP5770" i="1"/>
  <c r="AP5771" i="1"/>
  <c r="AP5772" i="1"/>
  <c r="AP5773" i="1"/>
  <c r="AP5774" i="1"/>
  <c r="AP5775" i="1"/>
  <c r="AP5776" i="1"/>
  <c r="AP5777" i="1"/>
  <c r="AP5778" i="1"/>
  <c r="AP5779" i="1"/>
  <c r="AP5780" i="1"/>
  <c r="AP5781" i="1"/>
  <c r="AP5782" i="1"/>
  <c r="AP5783" i="1"/>
  <c r="AP5784" i="1"/>
  <c r="AP5785" i="1"/>
  <c r="AP5786" i="1"/>
  <c r="AP5787" i="1"/>
  <c r="AP5788" i="1"/>
  <c r="AP5789" i="1"/>
  <c r="AP5790" i="1"/>
  <c r="AP5791" i="1"/>
  <c r="AP5792" i="1"/>
  <c r="AP5793" i="1"/>
  <c r="AP5794" i="1"/>
  <c r="AP5795" i="1"/>
  <c r="AP5796" i="1"/>
  <c r="AP5797" i="1"/>
  <c r="AP5798" i="1"/>
  <c r="AP5799" i="1"/>
  <c r="AP5800" i="1"/>
  <c r="AP5801" i="1"/>
  <c r="AP5802" i="1"/>
  <c r="AP5803" i="1"/>
  <c r="AP5804" i="1"/>
  <c r="AP5805" i="1"/>
  <c r="AP5806" i="1"/>
  <c r="AP5807" i="1"/>
  <c r="AP5808" i="1"/>
  <c r="AP5809" i="1"/>
  <c r="AP5810" i="1"/>
  <c r="AP5811" i="1"/>
  <c r="AP5812" i="1"/>
  <c r="AP5813" i="1"/>
  <c r="AP5814" i="1"/>
  <c r="AP5815" i="1"/>
  <c r="AP5816" i="1"/>
  <c r="AP5817" i="1"/>
  <c r="AP5818" i="1"/>
  <c r="AP5819" i="1"/>
  <c r="AP5820" i="1"/>
  <c r="AP5821" i="1"/>
  <c r="AP5822" i="1"/>
  <c r="AP5823" i="1"/>
  <c r="AP5824" i="1"/>
  <c r="AP5825" i="1"/>
  <c r="AP5826" i="1"/>
  <c r="AP5827" i="1"/>
  <c r="AP5828" i="1"/>
  <c r="AP5829" i="1"/>
  <c r="AP5830" i="1"/>
  <c r="AP5831" i="1"/>
  <c r="AP5832" i="1"/>
  <c r="AP5833" i="1"/>
  <c r="AP5834" i="1"/>
  <c r="AP5835" i="1"/>
  <c r="AP5836" i="1"/>
  <c r="AP5837" i="1"/>
  <c r="AP5838" i="1"/>
  <c r="AP5839" i="1"/>
  <c r="AP5840" i="1"/>
  <c r="AP5841" i="1"/>
  <c r="AP5842" i="1"/>
  <c r="AP5843" i="1"/>
  <c r="AP5844" i="1"/>
  <c r="AP5845" i="1"/>
  <c r="AP5846" i="1"/>
  <c r="AP5847" i="1"/>
  <c r="AP5848" i="1"/>
  <c r="AP5849" i="1"/>
  <c r="AP5850" i="1"/>
  <c r="AP5851" i="1"/>
  <c r="AP5852" i="1"/>
  <c r="AP5853" i="1"/>
  <c r="AP5854" i="1"/>
  <c r="AP5855" i="1"/>
  <c r="AP5856" i="1"/>
  <c r="AP5857" i="1"/>
  <c r="AP5858" i="1"/>
  <c r="AP5859" i="1"/>
  <c r="AP5860" i="1"/>
  <c r="AP5861" i="1"/>
  <c r="AP5862" i="1"/>
  <c r="AP5863" i="1"/>
  <c r="AP5864" i="1"/>
  <c r="AP5865" i="1"/>
  <c r="AP5866" i="1"/>
  <c r="AP5867" i="1"/>
  <c r="AP5868" i="1"/>
  <c r="AP5869" i="1"/>
  <c r="AP5870" i="1"/>
  <c r="AP5871" i="1"/>
  <c r="AP5872" i="1"/>
  <c r="AP5873" i="1"/>
  <c r="AP5874" i="1"/>
  <c r="AP5875" i="1"/>
  <c r="AP5876" i="1"/>
  <c r="AP5877" i="1"/>
  <c r="AP5878" i="1"/>
  <c r="AP5879" i="1"/>
  <c r="AP5880" i="1"/>
  <c r="AP5881" i="1"/>
  <c r="AP5882" i="1"/>
  <c r="AP5883" i="1"/>
  <c r="AP5884" i="1"/>
  <c r="AP5885" i="1"/>
  <c r="AP5886" i="1"/>
  <c r="AP5887" i="1"/>
  <c r="AP5888" i="1"/>
  <c r="AP5889" i="1"/>
  <c r="AP5890" i="1"/>
  <c r="AP5891" i="1"/>
  <c r="AP5892" i="1"/>
  <c r="AP5893" i="1"/>
  <c r="AP5894" i="1"/>
  <c r="AP5895" i="1"/>
  <c r="AP5896" i="1"/>
  <c r="AP5897" i="1"/>
  <c r="AP5898" i="1"/>
  <c r="AP5899" i="1"/>
  <c r="AP5900" i="1"/>
  <c r="AP5901" i="1"/>
  <c r="AP5902" i="1"/>
  <c r="AP5903" i="1"/>
  <c r="AP5904" i="1"/>
  <c r="AP5905" i="1"/>
  <c r="AP5906" i="1"/>
  <c r="AP5907" i="1"/>
  <c r="AP5908" i="1"/>
  <c r="AP5909" i="1"/>
  <c r="AP5910" i="1"/>
  <c r="AP5911" i="1"/>
  <c r="AP5912" i="1"/>
  <c r="AP5913" i="1"/>
  <c r="AP5914" i="1"/>
  <c r="AP5915" i="1"/>
  <c r="AP5916" i="1"/>
  <c r="AP5917" i="1"/>
  <c r="AP5918" i="1"/>
  <c r="AP5919" i="1"/>
  <c r="AP5920" i="1"/>
  <c r="AP5921" i="1"/>
  <c r="AP5922" i="1"/>
  <c r="AP5923" i="1"/>
  <c r="AP5924" i="1"/>
  <c r="AP5925" i="1"/>
  <c r="AP5926" i="1"/>
  <c r="AP5927" i="1"/>
  <c r="AP5928" i="1"/>
  <c r="AP5929" i="1"/>
  <c r="AP5930" i="1"/>
  <c r="AP5931" i="1"/>
  <c r="AP5932" i="1"/>
  <c r="AP5933" i="1"/>
  <c r="AP5934" i="1"/>
  <c r="AP5935" i="1"/>
  <c r="AP5936" i="1"/>
  <c r="AP5937" i="1"/>
  <c r="AP5938" i="1"/>
  <c r="AP5939" i="1"/>
  <c r="AP5940" i="1"/>
  <c r="AP5941" i="1"/>
  <c r="AP5942" i="1"/>
  <c r="AP5943" i="1"/>
  <c r="AP5944" i="1"/>
  <c r="AP5945" i="1"/>
  <c r="AP5946" i="1"/>
  <c r="AP5947" i="1"/>
  <c r="AP5948" i="1"/>
  <c r="AP5949" i="1"/>
  <c r="AP5950" i="1"/>
  <c r="AP5951" i="1"/>
  <c r="AP5952" i="1"/>
  <c r="AP5953" i="1"/>
  <c r="AP5954" i="1"/>
  <c r="AP5955" i="1"/>
  <c r="AP5956" i="1"/>
  <c r="AP5957" i="1"/>
  <c r="AP5958" i="1"/>
  <c r="AP5959" i="1"/>
  <c r="AP5960" i="1"/>
  <c r="AP5961" i="1"/>
  <c r="AP5962" i="1"/>
  <c r="AP5963" i="1"/>
  <c r="AP5964" i="1"/>
  <c r="AP5965" i="1"/>
  <c r="AP5966" i="1"/>
  <c r="AP5967" i="1"/>
  <c r="AP5968" i="1"/>
  <c r="AP5969" i="1"/>
  <c r="AP5970" i="1"/>
  <c r="AP5971" i="1"/>
  <c r="AP5972" i="1"/>
  <c r="AP5973" i="1"/>
  <c r="AP5974" i="1"/>
  <c r="AP5975" i="1"/>
  <c r="AP5976" i="1"/>
  <c r="AP5977" i="1"/>
  <c r="AP5978" i="1"/>
  <c r="AP5979" i="1"/>
  <c r="AP5980" i="1"/>
  <c r="AP5981" i="1"/>
  <c r="AP5982" i="1"/>
  <c r="AP5983" i="1"/>
  <c r="AP5984" i="1"/>
  <c r="AP5985" i="1"/>
  <c r="AP5986" i="1"/>
  <c r="AP5987" i="1"/>
  <c r="AP5988" i="1"/>
  <c r="AP5989" i="1"/>
  <c r="AP5990" i="1"/>
  <c r="AP5991" i="1"/>
  <c r="AP5992" i="1"/>
  <c r="AP5993" i="1"/>
  <c r="AP5994" i="1"/>
  <c r="AP5995" i="1"/>
  <c r="AP5996" i="1"/>
  <c r="AP5997" i="1"/>
  <c r="AP5998" i="1"/>
  <c r="AP5999" i="1"/>
  <c r="AP6000" i="1"/>
  <c r="AP6001" i="1"/>
  <c r="AP6002" i="1"/>
  <c r="AP6003" i="1"/>
  <c r="AP6004" i="1"/>
  <c r="AP6005" i="1"/>
  <c r="AP6006" i="1"/>
  <c r="AP6007" i="1"/>
  <c r="AP6008" i="1"/>
  <c r="AP6009" i="1"/>
  <c r="AP6010" i="1"/>
  <c r="AP6011" i="1"/>
  <c r="AP6012" i="1"/>
  <c r="AP6013" i="1"/>
  <c r="AP6014" i="1"/>
  <c r="AP6015" i="1"/>
  <c r="AP6016" i="1"/>
  <c r="AP6017" i="1"/>
  <c r="AP6018" i="1"/>
  <c r="AP6019" i="1"/>
  <c r="AP6020" i="1"/>
  <c r="AP6021" i="1"/>
  <c r="AP6022" i="1"/>
  <c r="AP6023" i="1"/>
  <c r="AP6024" i="1"/>
  <c r="AP6025" i="1"/>
  <c r="AP6026" i="1"/>
  <c r="AP6027" i="1"/>
  <c r="AP6028" i="1"/>
  <c r="AP6029" i="1"/>
  <c r="AP6030" i="1"/>
  <c r="AP6031" i="1"/>
  <c r="AP6032" i="1"/>
  <c r="AP6033" i="1"/>
  <c r="AP6034" i="1"/>
  <c r="AP6035" i="1"/>
  <c r="AP6036" i="1"/>
  <c r="AP6037" i="1"/>
  <c r="AP6038" i="1"/>
  <c r="AP6039" i="1"/>
  <c r="AP6040" i="1"/>
  <c r="AP6041" i="1"/>
  <c r="AP6042" i="1"/>
  <c r="AP6043" i="1"/>
  <c r="AP6044" i="1"/>
  <c r="AP6045" i="1"/>
  <c r="AP6046" i="1"/>
  <c r="AP6047" i="1"/>
  <c r="AP6048" i="1"/>
  <c r="AP6049" i="1"/>
  <c r="AP6050" i="1"/>
  <c r="AP6051" i="1"/>
  <c r="AP6052" i="1"/>
  <c r="AP6053" i="1"/>
  <c r="AP6054" i="1"/>
  <c r="AP6055" i="1"/>
  <c r="AP6056" i="1"/>
  <c r="AP6057" i="1"/>
  <c r="AP6058" i="1"/>
  <c r="AP6059" i="1"/>
  <c r="AP6060" i="1"/>
  <c r="AP6061" i="1"/>
  <c r="AP6062" i="1"/>
  <c r="AP6063" i="1"/>
  <c r="AP6064" i="1"/>
  <c r="AP6065" i="1"/>
  <c r="AP6066" i="1"/>
  <c r="AP6067" i="1"/>
  <c r="AP6068" i="1"/>
  <c r="AP6069" i="1"/>
  <c r="AP6070" i="1"/>
  <c r="AP6071" i="1"/>
  <c r="AP6072" i="1"/>
  <c r="AP6073" i="1"/>
  <c r="AP6074" i="1"/>
  <c r="AP6075" i="1"/>
  <c r="AP6076" i="1"/>
  <c r="AP6077" i="1"/>
  <c r="AP6078" i="1"/>
  <c r="AP6079" i="1"/>
  <c r="AP6080" i="1"/>
  <c r="AP6081" i="1"/>
  <c r="AP6082" i="1"/>
  <c r="AP6083" i="1"/>
  <c r="AP6084" i="1"/>
  <c r="AP6085" i="1"/>
  <c r="AP6086" i="1"/>
  <c r="AP6087" i="1"/>
  <c r="AP6088" i="1"/>
  <c r="AP6089" i="1"/>
  <c r="AP6090" i="1"/>
  <c r="AP6091" i="1"/>
  <c r="AP6092" i="1"/>
  <c r="AP6093" i="1"/>
  <c r="AP6094" i="1"/>
  <c r="AP6095" i="1"/>
  <c r="AP6096" i="1"/>
  <c r="AP6097" i="1"/>
  <c r="AP6098" i="1"/>
  <c r="AP6099" i="1"/>
  <c r="AP6100" i="1"/>
  <c r="AP6101" i="1"/>
  <c r="AP6102" i="1"/>
  <c r="AP6103" i="1"/>
  <c r="AP6104" i="1"/>
  <c r="AP6105" i="1"/>
  <c r="AP6106" i="1"/>
  <c r="AP6107" i="1"/>
  <c r="AP6108" i="1"/>
  <c r="AP6109" i="1"/>
  <c r="AP6110" i="1"/>
  <c r="AP6111" i="1"/>
  <c r="AP6112" i="1"/>
  <c r="AP6113" i="1"/>
  <c r="AP6114" i="1"/>
  <c r="AP6115" i="1"/>
  <c r="AP6116" i="1"/>
  <c r="AP6117" i="1"/>
  <c r="AP6118" i="1"/>
  <c r="AP6119" i="1"/>
  <c r="AP6120" i="1"/>
  <c r="AP6121" i="1"/>
  <c r="AP6122" i="1"/>
  <c r="AP6123" i="1"/>
  <c r="AP6124" i="1"/>
  <c r="AP6125" i="1"/>
  <c r="AP6126" i="1"/>
  <c r="AP6127" i="1"/>
  <c r="AP6128" i="1"/>
  <c r="AP6129" i="1"/>
  <c r="AP6130" i="1"/>
  <c r="AP6131" i="1"/>
  <c r="AP6132" i="1"/>
  <c r="AP6133" i="1"/>
  <c r="AP6134" i="1"/>
  <c r="AP6135" i="1"/>
  <c r="AP6136" i="1"/>
  <c r="AP6137" i="1"/>
  <c r="AP6138" i="1"/>
  <c r="AP6139" i="1"/>
  <c r="AP6140" i="1"/>
  <c r="AP6141" i="1"/>
  <c r="AP6142" i="1"/>
  <c r="AP6143" i="1"/>
  <c r="AP6144" i="1"/>
  <c r="AP6145" i="1"/>
  <c r="AP6146" i="1"/>
  <c r="AP6147" i="1"/>
  <c r="AP6148" i="1"/>
  <c r="AP6149" i="1"/>
  <c r="AP6150" i="1"/>
  <c r="AP6151" i="1"/>
  <c r="AP6152" i="1"/>
  <c r="AP6153" i="1"/>
  <c r="AP6154" i="1"/>
  <c r="AP6155" i="1"/>
  <c r="AP6156" i="1"/>
  <c r="AP6157" i="1"/>
  <c r="AP6158" i="1"/>
  <c r="AP6159" i="1"/>
  <c r="AP6160" i="1"/>
  <c r="AP6161" i="1"/>
  <c r="AP6162" i="1"/>
  <c r="AP6163" i="1"/>
  <c r="AP6164" i="1"/>
  <c r="AP6165" i="1"/>
  <c r="AP6166" i="1"/>
  <c r="AP6167" i="1"/>
  <c r="AP6168" i="1"/>
  <c r="AP6169" i="1"/>
  <c r="AP6170" i="1"/>
  <c r="AP6171" i="1"/>
  <c r="AP6172" i="1"/>
  <c r="AP6173" i="1"/>
  <c r="AP6174" i="1"/>
  <c r="AP6175" i="1"/>
  <c r="AP6176" i="1"/>
  <c r="AP6177" i="1"/>
  <c r="AP6178" i="1"/>
  <c r="AP6179" i="1"/>
  <c r="AP6180" i="1"/>
  <c r="AP6181" i="1"/>
  <c r="AP6182" i="1"/>
  <c r="AP6183" i="1"/>
  <c r="AP6184" i="1"/>
  <c r="AP6185" i="1"/>
  <c r="AP6186" i="1"/>
  <c r="AP6187" i="1"/>
  <c r="AP6188" i="1"/>
  <c r="AP6189" i="1"/>
  <c r="AP6190" i="1"/>
  <c r="AP6191" i="1"/>
  <c r="AP6192" i="1"/>
  <c r="AP6193" i="1"/>
  <c r="AP6194" i="1"/>
  <c r="AP6195" i="1"/>
  <c r="AP6196" i="1"/>
  <c r="AP6197" i="1"/>
  <c r="AP6198" i="1"/>
  <c r="AP6199" i="1"/>
  <c r="AP6200" i="1"/>
  <c r="AP6201" i="1"/>
  <c r="AP6202" i="1"/>
  <c r="AP6203" i="1"/>
  <c r="AP6204" i="1"/>
  <c r="AP6205" i="1"/>
  <c r="AP6206" i="1"/>
  <c r="AP6207" i="1"/>
  <c r="AP6208" i="1"/>
  <c r="AP6209" i="1"/>
  <c r="AP6210" i="1"/>
  <c r="AP6211" i="1"/>
  <c r="AP6212" i="1"/>
  <c r="AP6213" i="1"/>
  <c r="AP6214" i="1"/>
  <c r="AP6215" i="1"/>
  <c r="AP6216" i="1"/>
  <c r="AP6217" i="1"/>
  <c r="AP6218" i="1"/>
  <c r="AP6219" i="1"/>
  <c r="AP6220" i="1"/>
  <c r="AP6221" i="1"/>
  <c r="AP6222" i="1"/>
  <c r="AP6223" i="1"/>
  <c r="AP6224" i="1"/>
  <c r="AP6225" i="1"/>
  <c r="AP6226" i="1"/>
  <c r="AP6227" i="1"/>
  <c r="AP6228" i="1"/>
  <c r="AP6229" i="1"/>
  <c r="AP6230" i="1"/>
  <c r="AP6231" i="1"/>
  <c r="AP6232" i="1"/>
  <c r="AP6233" i="1"/>
  <c r="AP6234" i="1"/>
  <c r="AP6235" i="1"/>
  <c r="AP6236" i="1"/>
  <c r="AP6237" i="1"/>
  <c r="AP6238" i="1"/>
  <c r="AP6239" i="1"/>
  <c r="AP6240" i="1"/>
  <c r="AP6241" i="1"/>
  <c r="AP6242" i="1"/>
  <c r="AP6243" i="1"/>
  <c r="AP6244" i="1"/>
  <c r="AP6245" i="1"/>
  <c r="AP6246" i="1"/>
  <c r="AP6247" i="1"/>
  <c r="AP6248" i="1"/>
  <c r="AP6249" i="1"/>
  <c r="AP6250" i="1"/>
  <c r="AP6251" i="1"/>
  <c r="AP6252" i="1"/>
  <c r="AP6253" i="1"/>
  <c r="AP6254" i="1"/>
  <c r="AP6255" i="1"/>
  <c r="AP6256" i="1"/>
  <c r="AP6257" i="1"/>
  <c r="AP6258" i="1"/>
  <c r="AP6259" i="1"/>
  <c r="AP6260" i="1"/>
  <c r="AP6261" i="1"/>
  <c r="AP6262" i="1"/>
  <c r="AP6263" i="1"/>
  <c r="AP6264" i="1"/>
  <c r="AP6265" i="1"/>
  <c r="AP6266" i="1"/>
  <c r="AP6267" i="1"/>
  <c r="AP6268" i="1"/>
  <c r="AP6269" i="1"/>
  <c r="AP6270" i="1"/>
  <c r="AP6271" i="1"/>
  <c r="AP6272" i="1"/>
  <c r="AP6273" i="1"/>
  <c r="AP6274" i="1"/>
  <c r="AP6275" i="1"/>
  <c r="AP6276" i="1"/>
  <c r="AP6277" i="1"/>
  <c r="AP6278" i="1"/>
  <c r="AP6279" i="1"/>
  <c r="AP6280" i="1"/>
  <c r="AP6281" i="1"/>
  <c r="AP6282" i="1"/>
  <c r="AP6283" i="1"/>
  <c r="AP6284" i="1"/>
  <c r="AP6285" i="1"/>
  <c r="AP6286" i="1"/>
  <c r="AP6287" i="1"/>
  <c r="AP6288" i="1"/>
  <c r="AP6289" i="1"/>
  <c r="AP6290" i="1"/>
  <c r="AP6291" i="1"/>
  <c r="AP6292" i="1"/>
  <c r="AP6293" i="1"/>
  <c r="AP6294" i="1"/>
  <c r="AP6295" i="1"/>
  <c r="AP6296" i="1"/>
  <c r="AP6297" i="1"/>
  <c r="AP6298" i="1"/>
  <c r="AQ5186" i="1"/>
  <c r="AQ5187" i="1"/>
  <c r="AQ5188" i="1"/>
  <c r="AQ5189" i="1"/>
  <c r="AQ5190" i="1"/>
  <c r="AQ5191" i="1"/>
  <c r="AQ5192" i="1"/>
  <c r="AQ5193" i="1"/>
  <c r="AQ5194" i="1"/>
  <c r="AQ5195" i="1"/>
  <c r="AQ5196" i="1"/>
  <c r="AQ5197" i="1"/>
  <c r="AQ5198" i="1"/>
  <c r="AQ5199" i="1"/>
  <c r="AQ5200" i="1"/>
  <c r="AQ5201" i="1"/>
  <c r="AQ5202" i="1"/>
  <c r="AQ5203" i="1"/>
  <c r="AQ5204" i="1"/>
  <c r="AQ5205" i="1"/>
  <c r="AQ5206" i="1"/>
  <c r="AQ5207" i="1"/>
  <c r="AQ5208" i="1"/>
  <c r="AQ5209" i="1"/>
  <c r="AQ5210" i="1"/>
  <c r="AQ5211" i="1"/>
  <c r="AQ5212" i="1"/>
  <c r="AQ5213" i="1"/>
  <c r="AQ5214" i="1"/>
  <c r="AQ5215" i="1"/>
  <c r="AQ5216" i="1"/>
  <c r="AQ5217" i="1"/>
  <c r="AQ5218" i="1"/>
  <c r="AQ5219" i="1"/>
  <c r="AQ5220" i="1"/>
  <c r="AQ5221" i="1"/>
  <c r="AQ5222" i="1"/>
  <c r="AQ5223" i="1"/>
  <c r="AQ5224" i="1"/>
  <c r="AQ5225" i="1"/>
  <c r="AQ5226" i="1"/>
  <c r="AQ5227" i="1"/>
  <c r="AQ5228" i="1"/>
  <c r="AQ5229" i="1"/>
  <c r="AQ5230" i="1"/>
  <c r="AQ5231" i="1"/>
  <c r="AQ5232" i="1"/>
  <c r="AQ5233" i="1"/>
  <c r="AQ5234" i="1"/>
  <c r="AQ5235" i="1"/>
  <c r="AQ5236" i="1"/>
  <c r="AQ5237" i="1"/>
  <c r="AQ5238" i="1"/>
  <c r="AQ5239" i="1"/>
  <c r="AQ5240" i="1"/>
  <c r="AQ5241" i="1"/>
  <c r="AQ5242" i="1"/>
  <c r="AQ5243" i="1"/>
  <c r="AQ5244" i="1"/>
  <c r="AQ5245" i="1"/>
  <c r="AQ5246" i="1"/>
  <c r="AQ5247" i="1"/>
  <c r="AQ5248" i="1"/>
  <c r="AQ5249" i="1"/>
  <c r="AQ5250" i="1"/>
  <c r="AQ5251" i="1"/>
  <c r="AQ5252" i="1"/>
  <c r="AQ5253" i="1"/>
  <c r="AQ5254" i="1"/>
  <c r="AQ5255" i="1"/>
  <c r="AQ5256" i="1"/>
  <c r="AQ5257" i="1"/>
  <c r="AQ5258" i="1"/>
  <c r="AQ5259" i="1"/>
  <c r="AQ5260" i="1"/>
  <c r="AQ5261" i="1"/>
  <c r="AQ5262" i="1"/>
  <c r="AQ5263" i="1"/>
  <c r="AQ5264" i="1"/>
  <c r="AQ5265" i="1"/>
  <c r="AQ5266" i="1"/>
  <c r="AQ5267" i="1"/>
  <c r="AQ5268" i="1"/>
  <c r="AQ5269" i="1"/>
  <c r="AQ5270" i="1"/>
  <c r="AQ5271" i="1"/>
  <c r="AQ5272" i="1"/>
  <c r="AQ5273" i="1"/>
  <c r="AQ5274" i="1"/>
  <c r="AQ5275" i="1"/>
  <c r="AQ5276" i="1"/>
  <c r="AQ5277" i="1"/>
  <c r="AQ5278" i="1"/>
  <c r="AQ5279" i="1"/>
  <c r="AQ5280" i="1"/>
  <c r="AQ5281" i="1"/>
  <c r="AQ5282" i="1"/>
  <c r="AQ5283" i="1"/>
  <c r="AQ5284" i="1"/>
  <c r="AQ5285" i="1"/>
  <c r="AQ5286" i="1"/>
  <c r="AQ5287" i="1"/>
  <c r="AQ5288" i="1"/>
  <c r="AQ5289" i="1"/>
  <c r="AQ5290" i="1"/>
  <c r="AQ5291" i="1"/>
  <c r="AQ5292" i="1"/>
  <c r="AQ5293" i="1"/>
  <c r="AQ5294" i="1"/>
  <c r="AQ5295" i="1"/>
  <c r="AQ5296" i="1"/>
  <c r="AQ5297" i="1"/>
  <c r="AQ5298" i="1"/>
  <c r="AQ5299" i="1"/>
  <c r="AQ5300" i="1"/>
  <c r="AQ5301" i="1"/>
  <c r="AQ5302" i="1"/>
  <c r="AQ5303" i="1"/>
  <c r="AQ5304" i="1"/>
  <c r="AQ5305" i="1"/>
  <c r="AQ5306" i="1"/>
  <c r="AQ5307" i="1"/>
  <c r="AQ5308" i="1"/>
  <c r="AQ5309" i="1"/>
  <c r="AQ5310" i="1"/>
  <c r="AQ5311" i="1"/>
  <c r="AQ5312" i="1"/>
  <c r="AQ5313" i="1"/>
  <c r="AQ5314" i="1"/>
  <c r="AQ5315" i="1"/>
  <c r="AQ5316" i="1"/>
  <c r="AQ5317" i="1"/>
  <c r="AQ5318" i="1"/>
  <c r="AQ5319" i="1"/>
  <c r="AQ5320" i="1"/>
  <c r="AQ5321" i="1"/>
  <c r="AQ5322" i="1"/>
  <c r="AQ5323" i="1"/>
  <c r="AQ5324" i="1"/>
  <c r="AQ5325" i="1"/>
  <c r="AQ5326" i="1"/>
  <c r="AQ5327" i="1"/>
  <c r="AQ5328" i="1"/>
  <c r="AQ5329" i="1"/>
  <c r="AQ5330" i="1"/>
  <c r="AQ5331" i="1"/>
  <c r="AQ5332" i="1"/>
  <c r="AQ5333" i="1"/>
  <c r="AQ5334" i="1"/>
  <c r="AQ5335" i="1"/>
  <c r="AQ5336" i="1"/>
  <c r="AQ5337" i="1"/>
  <c r="AQ5338" i="1"/>
  <c r="AQ5339" i="1"/>
  <c r="AQ5340" i="1"/>
  <c r="AQ5341" i="1"/>
  <c r="AQ5342" i="1"/>
  <c r="AQ5343" i="1"/>
  <c r="AQ5344" i="1"/>
  <c r="AQ5345" i="1"/>
  <c r="AQ5346" i="1"/>
  <c r="AQ5347" i="1"/>
  <c r="AQ5348" i="1"/>
  <c r="AQ5349" i="1"/>
  <c r="AQ5350" i="1"/>
  <c r="AQ5351" i="1"/>
  <c r="AQ5352" i="1"/>
  <c r="AQ5353" i="1"/>
  <c r="AQ5354" i="1"/>
  <c r="AQ5355" i="1"/>
  <c r="AQ5356" i="1"/>
  <c r="AQ5357" i="1"/>
  <c r="AQ5358" i="1"/>
  <c r="AQ5359" i="1"/>
  <c r="AQ5360" i="1"/>
  <c r="AQ5361" i="1"/>
  <c r="AQ5362" i="1"/>
  <c r="AQ5363" i="1"/>
  <c r="AQ5364" i="1"/>
  <c r="AQ5365" i="1"/>
  <c r="AQ5366" i="1"/>
  <c r="AQ5367" i="1"/>
  <c r="AQ5368" i="1"/>
  <c r="AQ5369" i="1"/>
  <c r="AQ5370" i="1"/>
  <c r="AQ5371" i="1"/>
  <c r="AQ5372" i="1"/>
  <c r="AQ5373" i="1"/>
  <c r="AQ5374" i="1"/>
  <c r="AQ5375" i="1"/>
  <c r="AQ5376" i="1"/>
  <c r="AQ5377" i="1"/>
  <c r="AQ5378" i="1"/>
  <c r="AQ5379" i="1"/>
  <c r="AQ5380" i="1"/>
  <c r="AQ5381" i="1"/>
  <c r="AQ5382" i="1"/>
  <c r="AQ5383" i="1"/>
  <c r="AQ5384" i="1"/>
  <c r="AQ5385" i="1"/>
  <c r="AQ5386" i="1"/>
  <c r="AQ5387" i="1"/>
  <c r="AQ5388" i="1"/>
  <c r="AQ5389" i="1"/>
  <c r="AQ5390" i="1"/>
  <c r="AQ5391" i="1"/>
  <c r="AQ5392" i="1"/>
  <c r="AQ5393" i="1"/>
  <c r="AQ5394" i="1"/>
  <c r="AQ5395" i="1"/>
  <c r="AQ5396" i="1"/>
  <c r="AQ5397" i="1"/>
  <c r="AQ5398" i="1"/>
  <c r="AQ5399" i="1"/>
  <c r="AQ5400" i="1"/>
  <c r="AQ5401" i="1"/>
  <c r="AQ5402" i="1"/>
  <c r="AQ5403" i="1"/>
  <c r="AQ5404" i="1"/>
  <c r="AQ5405" i="1"/>
  <c r="AQ5406" i="1"/>
  <c r="AQ5407" i="1"/>
  <c r="AQ5408" i="1"/>
  <c r="AQ5409" i="1"/>
  <c r="AQ5410" i="1"/>
  <c r="AQ5411" i="1"/>
  <c r="AQ5412" i="1"/>
  <c r="AQ5413" i="1"/>
  <c r="AQ5414" i="1"/>
  <c r="AQ5415" i="1"/>
  <c r="AQ5416" i="1"/>
  <c r="AQ5417" i="1"/>
  <c r="AQ5418" i="1"/>
  <c r="AQ5419" i="1"/>
  <c r="AQ5420" i="1"/>
  <c r="AQ5421" i="1"/>
  <c r="AQ5422" i="1"/>
  <c r="AQ5423" i="1"/>
  <c r="AQ5424" i="1"/>
  <c r="AQ5425" i="1"/>
  <c r="AQ5426" i="1"/>
  <c r="AQ5427" i="1"/>
  <c r="AQ5428" i="1"/>
  <c r="AQ5429" i="1"/>
  <c r="AQ5430" i="1"/>
  <c r="AQ5431" i="1"/>
  <c r="AQ5432" i="1"/>
  <c r="AQ5433" i="1"/>
  <c r="AQ5434" i="1"/>
  <c r="AQ5435" i="1"/>
  <c r="AQ5436" i="1"/>
  <c r="AQ5437" i="1"/>
  <c r="AQ5438" i="1"/>
  <c r="AQ5439" i="1"/>
  <c r="AQ5440" i="1"/>
  <c r="AQ5441" i="1"/>
  <c r="AQ5442" i="1"/>
  <c r="AQ5443" i="1"/>
  <c r="AQ5444" i="1"/>
  <c r="AQ5445" i="1"/>
  <c r="AQ5446" i="1"/>
  <c r="AQ5447" i="1"/>
  <c r="AQ5448" i="1"/>
  <c r="AQ5449" i="1"/>
  <c r="AQ5450" i="1"/>
  <c r="AQ5451" i="1"/>
  <c r="AQ5452" i="1"/>
  <c r="AQ5453" i="1"/>
  <c r="AQ5454" i="1"/>
  <c r="AQ5455" i="1"/>
  <c r="AQ5456" i="1"/>
  <c r="AQ5457" i="1"/>
  <c r="AQ5458" i="1"/>
  <c r="AQ5459" i="1"/>
  <c r="AQ5460" i="1"/>
  <c r="AQ5461" i="1"/>
  <c r="AQ5462" i="1"/>
  <c r="AQ5463" i="1"/>
  <c r="AQ5464" i="1"/>
  <c r="AQ5465" i="1"/>
  <c r="AQ5466" i="1"/>
  <c r="AQ5467" i="1"/>
  <c r="AQ5468" i="1"/>
  <c r="AQ5469" i="1"/>
  <c r="AQ5470" i="1"/>
  <c r="AQ5471" i="1"/>
  <c r="AQ5472" i="1"/>
  <c r="AQ5473" i="1"/>
  <c r="AQ5474" i="1"/>
  <c r="AQ5475" i="1"/>
  <c r="AQ5476" i="1"/>
  <c r="AQ5477" i="1"/>
  <c r="AQ5478" i="1"/>
  <c r="AQ5479" i="1"/>
  <c r="AQ5480" i="1"/>
  <c r="AQ5481" i="1"/>
  <c r="AQ5482" i="1"/>
  <c r="AQ5483" i="1"/>
  <c r="AQ5484" i="1"/>
  <c r="AQ5485" i="1"/>
  <c r="AQ5486" i="1"/>
  <c r="AQ5487" i="1"/>
  <c r="AQ5488" i="1"/>
  <c r="AQ5489" i="1"/>
  <c r="AQ5490" i="1"/>
  <c r="AQ5491" i="1"/>
  <c r="AQ5492" i="1"/>
  <c r="AQ5493" i="1"/>
  <c r="AQ5494" i="1"/>
  <c r="AQ5495" i="1"/>
  <c r="AQ5496" i="1"/>
  <c r="AQ5497" i="1"/>
  <c r="AQ5498" i="1"/>
  <c r="AQ5499" i="1"/>
  <c r="AQ5500" i="1"/>
  <c r="AQ5501" i="1"/>
  <c r="AQ5502" i="1"/>
  <c r="AQ5503" i="1"/>
  <c r="AQ5504" i="1"/>
  <c r="AQ5505" i="1"/>
  <c r="AQ5506" i="1"/>
  <c r="AQ5507" i="1"/>
  <c r="AQ5508" i="1"/>
  <c r="AQ5509" i="1"/>
  <c r="AQ5510" i="1"/>
  <c r="AQ5511" i="1"/>
  <c r="AQ5512" i="1"/>
  <c r="AQ5513" i="1"/>
  <c r="AQ5514" i="1"/>
  <c r="AQ5515" i="1"/>
  <c r="AQ5516" i="1"/>
  <c r="AQ5517" i="1"/>
  <c r="AQ5518" i="1"/>
  <c r="AQ5519" i="1"/>
  <c r="AQ5520" i="1"/>
  <c r="AQ5521" i="1"/>
  <c r="AQ5522" i="1"/>
  <c r="AQ5523" i="1"/>
  <c r="AQ5524" i="1"/>
  <c r="AQ5525" i="1"/>
  <c r="AQ5526" i="1"/>
  <c r="AQ5527" i="1"/>
  <c r="AQ5528" i="1"/>
  <c r="AQ5529" i="1"/>
  <c r="AQ5530" i="1"/>
  <c r="AQ5531" i="1"/>
  <c r="AQ5532" i="1"/>
  <c r="AQ5533" i="1"/>
  <c r="AQ5534" i="1"/>
  <c r="AQ5535" i="1"/>
  <c r="AQ5536" i="1"/>
  <c r="AQ5537" i="1"/>
  <c r="AQ5538" i="1"/>
  <c r="AQ5539" i="1"/>
  <c r="AQ5540" i="1"/>
  <c r="AQ5541" i="1"/>
  <c r="AQ5542" i="1"/>
  <c r="AQ5543" i="1"/>
  <c r="AQ5544" i="1"/>
  <c r="AQ5545" i="1"/>
  <c r="AQ5546" i="1"/>
  <c r="AQ5547" i="1"/>
  <c r="AQ5548" i="1"/>
  <c r="AQ5549" i="1"/>
  <c r="AQ5550" i="1"/>
  <c r="AQ5551" i="1"/>
  <c r="AQ5552" i="1"/>
  <c r="AQ5553" i="1"/>
  <c r="AQ5554" i="1"/>
  <c r="AQ5555" i="1"/>
  <c r="AQ5556" i="1"/>
  <c r="AQ5557" i="1"/>
  <c r="AQ5558" i="1"/>
  <c r="AQ5559" i="1"/>
  <c r="AQ5560" i="1"/>
  <c r="AQ5561" i="1"/>
  <c r="AQ5562" i="1"/>
  <c r="AQ5563" i="1"/>
  <c r="AQ5564" i="1"/>
  <c r="AQ5565" i="1"/>
  <c r="AQ5566" i="1"/>
  <c r="AQ5567" i="1"/>
  <c r="AQ5568" i="1"/>
  <c r="AQ5569" i="1"/>
  <c r="AQ5570" i="1"/>
  <c r="AQ5571" i="1"/>
  <c r="AQ5572" i="1"/>
  <c r="AQ5573" i="1"/>
  <c r="AQ5574" i="1"/>
  <c r="AQ5575" i="1"/>
  <c r="AQ5576" i="1"/>
  <c r="AQ5577" i="1"/>
  <c r="AQ5578" i="1"/>
  <c r="AQ5579" i="1"/>
  <c r="AQ5580" i="1"/>
  <c r="AQ5581" i="1"/>
  <c r="AQ5582" i="1"/>
  <c r="AQ5583" i="1"/>
  <c r="AQ5584" i="1"/>
  <c r="AQ5585" i="1"/>
  <c r="AQ5586" i="1"/>
  <c r="AQ5587" i="1"/>
  <c r="AQ5588" i="1"/>
  <c r="AQ5589" i="1"/>
  <c r="AQ5590" i="1"/>
  <c r="AQ5591" i="1"/>
  <c r="AQ5592" i="1"/>
  <c r="AQ5593" i="1"/>
  <c r="AQ5594" i="1"/>
  <c r="AQ5595" i="1"/>
  <c r="AQ5596" i="1"/>
  <c r="AQ5597" i="1"/>
  <c r="AQ5598" i="1"/>
  <c r="AQ5599" i="1"/>
  <c r="AQ5600" i="1"/>
  <c r="AQ5601" i="1"/>
  <c r="AQ5602" i="1"/>
  <c r="AQ5603" i="1"/>
  <c r="AQ5604" i="1"/>
  <c r="AQ5605" i="1"/>
  <c r="AQ5606" i="1"/>
  <c r="AQ5607" i="1"/>
  <c r="AQ5608" i="1"/>
  <c r="AQ5609" i="1"/>
  <c r="AQ5610" i="1"/>
  <c r="AQ5611" i="1"/>
  <c r="AQ5612" i="1"/>
  <c r="AQ5613" i="1"/>
  <c r="AQ5614" i="1"/>
  <c r="AQ5615" i="1"/>
  <c r="AQ5616" i="1"/>
  <c r="AQ5617" i="1"/>
  <c r="AQ5618" i="1"/>
  <c r="AQ5619" i="1"/>
  <c r="AQ5620" i="1"/>
  <c r="AQ5621" i="1"/>
  <c r="AQ5622" i="1"/>
  <c r="AQ5623" i="1"/>
  <c r="AQ5624" i="1"/>
  <c r="AQ5625" i="1"/>
  <c r="AQ5626" i="1"/>
  <c r="AQ5627" i="1"/>
  <c r="AQ5628" i="1"/>
  <c r="AQ5629" i="1"/>
  <c r="AQ5630" i="1"/>
  <c r="AQ5631" i="1"/>
  <c r="AQ5632" i="1"/>
  <c r="AQ5633" i="1"/>
  <c r="AQ5634" i="1"/>
  <c r="AQ5635" i="1"/>
  <c r="AQ5636" i="1"/>
  <c r="AQ5637" i="1"/>
  <c r="AQ5638" i="1"/>
  <c r="AQ5639" i="1"/>
  <c r="AQ5640" i="1"/>
  <c r="AQ5641" i="1"/>
  <c r="AQ5642" i="1"/>
  <c r="AQ5643" i="1"/>
  <c r="AQ5644" i="1"/>
  <c r="AQ5645" i="1"/>
  <c r="AQ5646" i="1"/>
  <c r="AQ5647" i="1"/>
  <c r="AQ5648" i="1"/>
  <c r="AQ5649" i="1"/>
  <c r="AQ5650" i="1"/>
  <c r="AQ5651" i="1"/>
  <c r="AQ5652" i="1"/>
  <c r="AQ5653" i="1"/>
  <c r="AQ5654" i="1"/>
  <c r="AQ5655" i="1"/>
  <c r="AQ5656" i="1"/>
  <c r="AQ5657" i="1"/>
  <c r="AQ5658" i="1"/>
  <c r="AQ5659" i="1"/>
  <c r="AQ5660" i="1"/>
  <c r="AQ5661" i="1"/>
  <c r="AQ5662" i="1"/>
  <c r="AQ5663" i="1"/>
  <c r="AQ5664" i="1"/>
  <c r="AQ5665" i="1"/>
  <c r="AQ5666" i="1"/>
  <c r="AQ5667" i="1"/>
  <c r="AQ5668" i="1"/>
  <c r="AQ5669" i="1"/>
  <c r="AQ5670" i="1"/>
  <c r="AQ5671" i="1"/>
  <c r="AQ5672" i="1"/>
  <c r="AQ5673" i="1"/>
  <c r="AQ5674" i="1"/>
  <c r="AQ5675" i="1"/>
  <c r="AQ5676" i="1"/>
  <c r="AQ5677" i="1"/>
  <c r="AQ5678" i="1"/>
  <c r="AQ5679" i="1"/>
  <c r="AQ5680" i="1"/>
  <c r="AQ5681" i="1"/>
  <c r="AQ5682" i="1"/>
  <c r="AQ5683" i="1"/>
  <c r="AQ5684" i="1"/>
  <c r="AQ5685" i="1"/>
  <c r="AQ5686" i="1"/>
  <c r="AQ5687" i="1"/>
  <c r="AQ5688" i="1"/>
  <c r="AQ5689" i="1"/>
  <c r="AQ5690" i="1"/>
  <c r="AQ5691" i="1"/>
  <c r="AQ5692" i="1"/>
  <c r="AQ5693" i="1"/>
  <c r="AQ5694" i="1"/>
  <c r="AQ5695" i="1"/>
  <c r="AQ5696" i="1"/>
  <c r="AQ5697" i="1"/>
  <c r="AQ5698" i="1"/>
  <c r="AQ5699" i="1"/>
  <c r="AQ5700" i="1"/>
  <c r="AQ5701" i="1"/>
  <c r="AQ5702" i="1"/>
  <c r="AQ5703" i="1"/>
  <c r="AQ5704" i="1"/>
  <c r="AQ5705" i="1"/>
  <c r="AQ5706" i="1"/>
  <c r="AQ5707" i="1"/>
  <c r="AQ5708" i="1"/>
  <c r="AQ5709" i="1"/>
  <c r="AQ5710" i="1"/>
  <c r="AQ5711" i="1"/>
  <c r="AQ5712" i="1"/>
  <c r="AQ5713" i="1"/>
  <c r="AQ5714" i="1"/>
  <c r="AQ5715" i="1"/>
  <c r="AQ5716" i="1"/>
  <c r="AQ5717" i="1"/>
  <c r="AQ5718" i="1"/>
  <c r="AQ5719" i="1"/>
  <c r="AQ5720" i="1"/>
  <c r="AQ5721" i="1"/>
  <c r="AQ5722" i="1"/>
  <c r="AQ5723" i="1"/>
  <c r="AQ5724" i="1"/>
  <c r="AQ5725" i="1"/>
  <c r="AQ5726" i="1"/>
  <c r="AQ5727" i="1"/>
  <c r="AQ5728" i="1"/>
  <c r="AQ5729" i="1"/>
  <c r="AQ5730" i="1"/>
  <c r="AQ5731" i="1"/>
  <c r="AQ5732" i="1"/>
  <c r="AQ5733" i="1"/>
  <c r="AQ5734" i="1"/>
  <c r="AQ5735" i="1"/>
  <c r="AQ5736" i="1"/>
  <c r="AQ5737" i="1"/>
  <c r="AQ5738" i="1"/>
  <c r="AQ5739" i="1"/>
  <c r="AQ5740" i="1"/>
  <c r="AQ5741" i="1"/>
  <c r="AQ5742" i="1"/>
  <c r="AQ5743" i="1"/>
  <c r="AQ5744" i="1"/>
  <c r="AQ5745" i="1"/>
  <c r="AQ5746" i="1"/>
  <c r="AQ5747" i="1"/>
  <c r="AQ5748" i="1"/>
  <c r="AQ5749" i="1"/>
  <c r="AQ5750" i="1"/>
  <c r="AQ5751" i="1"/>
  <c r="AQ5752" i="1"/>
  <c r="AQ5753" i="1"/>
  <c r="AQ5754" i="1"/>
  <c r="AQ5755" i="1"/>
  <c r="AQ5756" i="1"/>
  <c r="AQ5757" i="1"/>
  <c r="AQ5758" i="1"/>
  <c r="AQ5759" i="1"/>
  <c r="AQ5760" i="1"/>
  <c r="AQ5761" i="1"/>
  <c r="AQ5762" i="1"/>
  <c r="AQ5763" i="1"/>
  <c r="AQ5764" i="1"/>
  <c r="AQ5765" i="1"/>
  <c r="AQ5766" i="1"/>
  <c r="AQ5767" i="1"/>
  <c r="AQ5768" i="1"/>
  <c r="AQ5769" i="1"/>
  <c r="AQ5770" i="1"/>
  <c r="AQ5771" i="1"/>
  <c r="AQ5772" i="1"/>
  <c r="AQ5773" i="1"/>
  <c r="AQ5774" i="1"/>
  <c r="AQ5775" i="1"/>
  <c r="AQ5776" i="1"/>
  <c r="AQ5777" i="1"/>
  <c r="AQ5778" i="1"/>
  <c r="AQ5779" i="1"/>
  <c r="AQ5780" i="1"/>
  <c r="AQ5781" i="1"/>
  <c r="AQ5782" i="1"/>
  <c r="AQ5783" i="1"/>
  <c r="AQ5784" i="1"/>
  <c r="AQ5785" i="1"/>
  <c r="AQ5786" i="1"/>
  <c r="AQ5787" i="1"/>
  <c r="AQ5788" i="1"/>
  <c r="AQ5789" i="1"/>
  <c r="AQ5790" i="1"/>
  <c r="AQ5791" i="1"/>
  <c r="AQ5792" i="1"/>
  <c r="AQ5793" i="1"/>
  <c r="AQ5794" i="1"/>
  <c r="AQ5795" i="1"/>
  <c r="AQ5796" i="1"/>
  <c r="AQ5797" i="1"/>
  <c r="AQ5798" i="1"/>
  <c r="AQ5799" i="1"/>
  <c r="AQ5800" i="1"/>
  <c r="AQ5801" i="1"/>
  <c r="AQ5802" i="1"/>
  <c r="AQ5803" i="1"/>
  <c r="AQ5804" i="1"/>
  <c r="AQ5805" i="1"/>
  <c r="AQ5806" i="1"/>
  <c r="AQ5807" i="1"/>
  <c r="AQ5808" i="1"/>
  <c r="AQ5809" i="1"/>
  <c r="AQ5810" i="1"/>
  <c r="AQ5811" i="1"/>
  <c r="AQ5812" i="1"/>
  <c r="AQ5813" i="1"/>
  <c r="AQ5814" i="1"/>
  <c r="AQ5815" i="1"/>
  <c r="AQ5816" i="1"/>
  <c r="AQ5817" i="1"/>
  <c r="AQ5818" i="1"/>
  <c r="AQ5819" i="1"/>
  <c r="AQ5820" i="1"/>
  <c r="AQ5821" i="1"/>
  <c r="AQ5822" i="1"/>
  <c r="AQ5823" i="1"/>
  <c r="AQ5824" i="1"/>
  <c r="AQ5825" i="1"/>
  <c r="AQ5826" i="1"/>
  <c r="AQ5827" i="1"/>
  <c r="AQ5828" i="1"/>
  <c r="AQ5829" i="1"/>
  <c r="AQ5830" i="1"/>
  <c r="AQ5831" i="1"/>
  <c r="AQ5832" i="1"/>
  <c r="AQ5833" i="1"/>
  <c r="AQ5834" i="1"/>
  <c r="AQ5835" i="1"/>
  <c r="AQ5836" i="1"/>
  <c r="AQ5837" i="1"/>
  <c r="AQ5838" i="1"/>
  <c r="AQ5839" i="1"/>
  <c r="AQ5840" i="1"/>
  <c r="AQ5841" i="1"/>
  <c r="AQ5842" i="1"/>
  <c r="AQ5843" i="1"/>
  <c r="AQ5844" i="1"/>
  <c r="AQ5845" i="1"/>
  <c r="AQ5846" i="1"/>
  <c r="AQ5847" i="1"/>
  <c r="AQ5848" i="1"/>
  <c r="AQ5849" i="1"/>
  <c r="AQ5850" i="1"/>
  <c r="AQ5851" i="1"/>
  <c r="AQ5852" i="1"/>
  <c r="AQ5853" i="1"/>
  <c r="AQ5854" i="1"/>
  <c r="AQ5855" i="1"/>
  <c r="AQ5856" i="1"/>
  <c r="AQ5857" i="1"/>
  <c r="AQ5858" i="1"/>
  <c r="AQ5859" i="1"/>
  <c r="AQ5860" i="1"/>
  <c r="AQ5861" i="1"/>
  <c r="AQ5862" i="1"/>
  <c r="AQ5863" i="1"/>
  <c r="AQ5864" i="1"/>
  <c r="AQ5865" i="1"/>
  <c r="AQ5866" i="1"/>
  <c r="AQ5867" i="1"/>
  <c r="AQ5868" i="1"/>
  <c r="AQ5869" i="1"/>
  <c r="AQ5870" i="1"/>
  <c r="AQ5871" i="1"/>
  <c r="AQ5872" i="1"/>
  <c r="AQ5873" i="1"/>
  <c r="AQ5874" i="1"/>
  <c r="AQ5875" i="1"/>
  <c r="AQ5876" i="1"/>
  <c r="AQ5877" i="1"/>
  <c r="AQ5878" i="1"/>
  <c r="AQ5879" i="1"/>
  <c r="AQ5880" i="1"/>
  <c r="AQ5881" i="1"/>
  <c r="AQ5882" i="1"/>
  <c r="AQ5883" i="1"/>
  <c r="AQ5884" i="1"/>
  <c r="AQ5885" i="1"/>
  <c r="AQ5886" i="1"/>
  <c r="AQ5887" i="1"/>
  <c r="AQ5888" i="1"/>
  <c r="AQ5889" i="1"/>
  <c r="AQ5890" i="1"/>
  <c r="AQ5891" i="1"/>
  <c r="AQ5892" i="1"/>
  <c r="AQ5893" i="1"/>
  <c r="AQ5894" i="1"/>
  <c r="AQ5895" i="1"/>
  <c r="AQ5896" i="1"/>
  <c r="AQ5897" i="1"/>
  <c r="AQ5898" i="1"/>
  <c r="AQ5899" i="1"/>
  <c r="AQ5900" i="1"/>
  <c r="AQ5901" i="1"/>
  <c r="AQ5902" i="1"/>
  <c r="AQ5903" i="1"/>
  <c r="AQ5904" i="1"/>
  <c r="AQ5905" i="1"/>
  <c r="AQ5906" i="1"/>
  <c r="AQ5907" i="1"/>
  <c r="AQ5908" i="1"/>
  <c r="AQ5909" i="1"/>
  <c r="AQ5910" i="1"/>
  <c r="AQ5911" i="1"/>
  <c r="AQ5912" i="1"/>
  <c r="AQ5913" i="1"/>
  <c r="AQ5914" i="1"/>
  <c r="AQ5915" i="1"/>
  <c r="AQ5916" i="1"/>
  <c r="AQ5917" i="1"/>
  <c r="AQ5918" i="1"/>
  <c r="AQ5919" i="1"/>
  <c r="AQ5920" i="1"/>
  <c r="AQ5921" i="1"/>
  <c r="AQ5922" i="1"/>
  <c r="AQ5923" i="1"/>
  <c r="AQ5924" i="1"/>
  <c r="AQ5925" i="1"/>
  <c r="AQ5926" i="1"/>
  <c r="AQ5927" i="1"/>
  <c r="AQ5928" i="1"/>
  <c r="AQ5929" i="1"/>
  <c r="AQ5930" i="1"/>
  <c r="AQ5931" i="1"/>
  <c r="AQ5932" i="1"/>
  <c r="AQ5933" i="1"/>
  <c r="AQ5934" i="1"/>
  <c r="AQ5935" i="1"/>
  <c r="AQ5936" i="1"/>
  <c r="AQ5937" i="1"/>
  <c r="AQ5938" i="1"/>
  <c r="AQ5939" i="1"/>
  <c r="AQ5940" i="1"/>
  <c r="AQ5941" i="1"/>
  <c r="AQ5942" i="1"/>
  <c r="AQ5943" i="1"/>
  <c r="AQ5944" i="1"/>
  <c r="AQ5945" i="1"/>
  <c r="AQ5946" i="1"/>
  <c r="AQ5947" i="1"/>
  <c r="AQ5948" i="1"/>
  <c r="AQ5949" i="1"/>
  <c r="AQ5950" i="1"/>
  <c r="AQ5951" i="1"/>
  <c r="AQ5952" i="1"/>
  <c r="AQ5953" i="1"/>
  <c r="AQ5954" i="1"/>
  <c r="AQ5955" i="1"/>
  <c r="AQ5956" i="1"/>
  <c r="AQ5957" i="1"/>
  <c r="AQ5958" i="1"/>
  <c r="AQ5959" i="1"/>
  <c r="AQ5960" i="1"/>
  <c r="AQ5961" i="1"/>
  <c r="AQ5962" i="1"/>
  <c r="AQ5963" i="1"/>
  <c r="AQ5964" i="1"/>
  <c r="AQ5965" i="1"/>
  <c r="AQ5966" i="1"/>
  <c r="AQ5967" i="1"/>
  <c r="AQ5968" i="1"/>
  <c r="AQ5969" i="1"/>
  <c r="AQ5970" i="1"/>
  <c r="AQ5971" i="1"/>
  <c r="AQ5972" i="1"/>
  <c r="AQ5973" i="1"/>
  <c r="AQ5974" i="1"/>
  <c r="AQ5975" i="1"/>
  <c r="AQ5976" i="1"/>
  <c r="AQ5977" i="1"/>
  <c r="AQ5978" i="1"/>
  <c r="AQ5979" i="1"/>
  <c r="AQ5980" i="1"/>
  <c r="AQ5981" i="1"/>
  <c r="AQ5982" i="1"/>
  <c r="AQ5983" i="1"/>
  <c r="AQ5984" i="1"/>
  <c r="AQ5985" i="1"/>
  <c r="AQ5986" i="1"/>
  <c r="AQ5987" i="1"/>
  <c r="AQ5988" i="1"/>
  <c r="AQ5989" i="1"/>
  <c r="AQ5990" i="1"/>
  <c r="AQ5991" i="1"/>
  <c r="AQ5992" i="1"/>
  <c r="AQ5993" i="1"/>
  <c r="AQ5994" i="1"/>
  <c r="AQ5995" i="1"/>
  <c r="AQ5996" i="1"/>
  <c r="AQ5997" i="1"/>
  <c r="AQ5998" i="1"/>
  <c r="AQ5999" i="1"/>
  <c r="AQ6000" i="1"/>
  <c r="AQ6001" i="1"/>
  <c r="AQ6002" i="1"/>
  <c r="AQ6003" i="1"/>
  <c r="AQ6004" i="1"/>
  <c r="AQ6005" i="1"/>
  <c r="AQ6006" i="1"/>
  <c r="AQ6007" i="1"/>
  <c r="AQ6008" i="1"/>
  <c r="AQ6009" i="1"/>
  <c r="AQ6010" i="1"/>
  <c r="AQ6011" i="1"/>
  <c r="AQ6012" i="1"/>
  <c r="AQ6013" i="1"/>
  <c r="AQ6014" i="1"/>
  <c r="AQ6015" i="1"/>
  <c r="AQ6016" i="1"/>
  <c r="AQ6017" i="1"/>
  <c r="AQ6018" i="1"/>
  <c r="AQ6019" i="1"/>
  <c r="AQ6020" i="1"/>
  <c r="AQ6021" i="1"/>
  <c r="AQ6022" i="1"/>
  <c r="AQ6023" i="1"/>
  <c r="AQ6024" i="1"/>
  <c r="AQ6025" i="1"/>
  <c r="AQ6026" i="1"/>
  <c r="AQ6027" i="1"/>
  <c r="AQ6028" i="1"/>
  <c r="AQ6029" i="1"/>
  <c r="AQ6030" i="1"/>
  <c r="AQ6031" i="1"/>
  <c r="AQ6032" i="1"/>
  <c r="AQ6033" i="1"/>
  <c r="AQ6034" i="1"/>
  <c r="AQ6035" i="1"/>
  <c r="AQ6036" i="1"/>
  <c r="AQ6037" i="1"/>
  <c r="AQ6038" i="1"/>
  <c r="AQ6039" i="1"/>
  <c r="AQ6040" i="1"/>
  <c r="AQ6041" i="1"/>
  <c r="AQ6042" i="1"/>
  <c r="AQ6043" i="1"/>
  <c r="AQ6044" i="1"/>
  <c r="AQ6045" i="1"/>
  <c r="AQ6046" i="1"/>
  <c r="AQ6047" i="1"/>
  <c r="AQ6048" i="1"/>
  <c r="AQ6049" i="1"/>
  <c r="AQ6050" i="1"/>
  <c r="AQ6051" i="1"/>
  <c r="AQ6052" i="1"/>
  <c r="AQ6053" i="1"/>
  <c r="AQ6054" i="1"/>
  <c r="AQ6055" i="1"/>
  <c r="AQ6056" i="1"/>
  <c r="AQ6057" i="1"/>
  <c r="AQ6058" i="1"/>
  <c r="AQ6059" i="1"/>
  <c r="AQ6060" i="1"/>
  <c r="AQ6061" i="1"/>
  <c r="AQ6062" i="1"/>
  <c r="AQ6063" i="1"/>
  <c r="AQ6064" i="1"/>
  <c r="AQ6065" i="1"/>
  <c r="AQ6066" i="1"/>
  <c r="AQ6067" i="1"/>
  <c r="AQ6068" i="1"/>
  <c r="AQ6069" i="1"/>
  <c r="AQ6070" i="1"/>
  <c r="AQ6071" i="1"/>
  <c r="AQ6072" i="1"/>
  <c r="AQ6073" i="1"/>
  <c r="AQ6074" i="1"/>
  <c r="AQ6075" i="1"/>
  <c r="AQ6076" i="1"/>
  <c r="AQ6077" i="1"/>
  <c r="AQ6078" i="1"/>
  <c r="AQ6079" i="1"/>
  <c r="AQ6080" i="1"/>
  <c r="AQ6081" i="1"/>
  <c r="AQ6082" i="1"/>
  <c r="AQ6083" i="1"/>
  <c r="AQ6084" i="1"/>
  <c r="AQ6085" i="1"/>
  <c r="AQ6086" i="1"/>
  <c r="AQ6087" i="1"/>
  <c r="AQ6088" i="1"/>
  <c r="AQ6089" i="1"/>
  <c r="AQ6090" i="1"/>
  <c r="AQ6091" i="1"/>
  <c r="AQ6092" i="1"/>
  <c r="AQ6093" i="1"/>
  <c r="AQ6094" i="1"/>
  <c r="AQ6095" i="1"/>
  <c r="AQ6096" i="1"/>
  <c r="AQ6097" i="1"/>
  <c r="AQ6098" i="1"/>
  <c r="AQ6099" i="1"/>
  <c r="AQ6100" i="1"/>
  <c r="AQ6101" i="1"/>
  <c r="AQ6102" i="1"/>
  <c r="AQ6103" i="1"/>
  <c r="AQ6104" i="1"/>
  <c r="AQ6105" i="1"/>
  <c r="AQ6106" i="1"/>
  <c r="AQ6107" i="1"/>
  <c r="AQ6108" i="1"/>
  <c r="AQ6109" i="1"/>
  <c r="AQ6110" i="1"/>
  <c r="AQ6111" i="1"/>
  <c r="AQ6112" i="1"/>
  <c r="AQ6113" i="1"/>
  <c r="AQ6114" i="1"/>
  <c r="AQ6115" i="1"/>
  <c r="AQ6116" i="1"/>
  <c r="AQ6117" i="1"/>
  <c r="AQ6118" i="1"/>
  <c r="AQ6119" i="1"/>
  <c r="AQ6120" i="1"/>
  <c r="AQ6121" i="1"/>
  <c r="AQ6122" i="1"/>
  <c r="AQ6123" i="1"/>
  <c r="AQ6124" i="1"/>
  <c r="AQ6125" i="1"/>
  <c r="AQ6126" i="1"/>
  <c r="AQ6127" i="1"/>
  <c r="AQ6128" i="1"/>
  <c r="AQ6129" i="1"/>
  <c r="AQ6130" i="1"/>
  <c r="AQ6131" i="1"/>
  <c r="AQ6132" i="1"/>
  <c r="AQ6133" i="1"/>
  <c r="AQ6134" i="1"/>
  <c r="AQ6135" i="1"/>
  <c r="AQ6136" i="1"/>
  <c r="AQ6137" i="1"/>
  <c r="AQ6138" i="1"/>
  <c r="AQ6139" i="1"/>
  <c r="AQ6140" i="1"/>
  <c r="AQ6141" i="1"/>
  <c r="AQ6142" i="1"/>
  <c r="AQ6143" i="1"/>
  <c r="AQ6144" i="1"/>
  <c r="AQ6145" i="1"/>
  <c r="AQ6146" i="1"/>
  <c r="AQ6147" i="1"/>
  <c r="AQ6148" i="1"/>
  <c r="AQ6149" i="1"/>
  <c r="AQ6150" i="1"/>
  <c r="AQ6151" i="1"/>
  <c r="AQ6152" i="1"/>
  <c r="AQ6153" i="1"/>
  <c r="AQ6154" i="1"/>
  <c r="AQ6155" i="1"/>
  <c r="AQ6156" i="1"/>
  <c r="AQ6157" i="1"/>
  <c r="AQ6158" i="1"/>
  <c r="AQ6159" i="1"/>
  <c r="AQ6160" i="1"/>
  <c r="AQ6161" i="1"/>
  <c r="AQ6162" i="1"/>
  <c r="AQ6163" i="1"/>
  <c r="AQ6164" i="1"/>
  <c r="AQ6165" i="1"/>
  <c r="AQ6166" i="1"/>
  <c r="AQ6167" i="1"/>
  <c r="AQ6168" i="1"/>
  <c r="AQ6169" i="1"/>
  <c r="AQ6170" i="1"/>
  <c r="AQ6171" i="1"/>
  <c r="AQ6172" i="1"/>
  <c r="AQ6173" i="1"/>
  <c r="AQ6174" i="1"/>
  <c r="AQ6175" i="1"/>
  <c r="AQ6176" i="1"/>
  <c r="AQ6177" i="1"/>
  <c r="AQ6178" i="1"/>
  <c r="AQ6179" i="1"/>
  <c r="AQ6180" i="1"/>
  <c r="AQ6181" i="1"/>
  <c r="AQ6182" i="1"/>
  <c r="AQ6183" i="1"/>
  <c r="AQ6184" i="1"/>
  <c r="AQ6185" i="1"/>
  <c r="AQ6186" i="1"/>
  <c r="AQ6187" i="1"/>
  <c r="AQ6188" i="1"/>
  <c r="AQ6189" i="1"/>
  <c r="AQ6190" i="1"/>
  <c r="AQ6191" i="1"/>
  <c r="AQ6192" i="1"/>
  <c r="AQ6193" i="1"/>
  <c r="AQ6194" i="1"/>
  <c r="AQ6195" i="1"/>
  <c r="AQ6196" i="1"/>
  <c r="AQ6197" i="1"/>
  <c r="AQ6198" i="1"/>
  <c r="AQ6199" i="1"/>
  <c r="AQ6200" i="1"/>
  <c r="AQ6201" i="1"/>
  <c r="AQ6202" i="1"/>
  <c r="AQ6203" i="1"/>
  <c r="AQ6204" i="1"/>
  <c r="AQ6205" i="1"/>
  <c r="AQ6206" i="1"/>
  <c r="AQ6207" i="1"/>
  <c r="AQ6208" i="1"/>
  <c r="AQ6209" i="1"/>
  <c r="AQ6210" i="1"/>
  <c r="AQ6211" i="1"/>
  <c r="AQ6212" i="1"/>
  <c r="AQ6213" i="1"/>
  <c r="AQ6214" i="1"/>
  <c r="AQ6215" i="1"/>
  <c r="AQ6216" i="1"/>
  <c r="AQ6217" i="1"/>
  <c r="AQ6218" i="1"/>
  <c r="AQ6219" i="1"/>
  <c r="AQ6220" i="1"/>
  <c r="AQ6221" i="1"/>
  <c r="AQ6222" i="1"/>
  <c r="AQ6223" i="1"/>
  <c r="AQ6224" i="1"/>
  <c r="AQ6225" i="1"/>
  <c r="AQ6226" i="1"/>
  <c r="AQ6227" i="1"/>
  <c r="AQ6228" i="1"/>
  <c r="AQ6229" i="1"/>
  <c r="AQ6230" i="1"/>
  <c r="AQ6231" i="1"/>
  <c r="AQ6232" i="1"/>
  <c r="AQ6233" i="1"/>
  <c r="AQ6234" i="1"/>
  <c r="AQ6235" i="1"/>
  <c r="AQ6236" i="1"/>
  <c r="AQ6237" i="1"/>
  <c r="AQ6238" i="1"/>
  <c r="AQ6239" i="1"/>
  <c r="AQ6240" i="1"/>
  <c r="AQ6241" i="1"/>
  <c r="AQ6242" i="1"/>
  <c r="AQ6243" i="1"/>
  <c r="AQ6244" i="1"/>
  <c r="AQ6245" i="1"/>
  <c r="AQ6246" i="1"/>
  <c r="AQ6247" i="1"/>
  <c r="AQ6248" i="1"/>
  <c r="AQ6249" i="1"/>
  <c r="AQ6250" i="1"/>
  <c r="AQ6251" i="1"/>
  <c r="AQ6252" i="1"/>
  <c r="AQ6253" i="1"/>
  <c r="AQ6254" i="1"/>
  <c r="AQ6255" i="1"/>
  <c r="AQ6256" i="1"/>
  <c r="AQ6257" i="1"/>
  <c r="AQ6258" i="1"/>
  <c r="AQ6259" i="1"/>
  <c r="AQ6260" i="1"/>
  <c r="AQ6261" i="1"/>
  <c r="AQ6262" i="1"/>
  <c r="AQ6263" i="1"/>
  <c r="AQ6264" i="1"/>
  <c r="AQ6265" i="1"/>
  <c r="AQ6266" i="1"/>
  <c r="AQ6267" i="1"/>
  <c r="AQ6268" i="1"/>
  <c r="AQ6269" i="1"/>
  <c r="AQ6270" i="1"/>
  <c r="AQ6271" i="1"/>
  <c r="AQ6272" i="1"/>
  <c r="AQ6273" i="1"/>
  <c r="AQ6274" i="1"/>
  <c r="AQ6275" i="1"/>
  <c r="AQ6276" i="1"/>
  <c r="AQ6277" i="1"/>
  <c r="AQ6278" i="1"/>
  <c r="AQ6279" i="1"/>
  <c r="AQ6280" i="1"/>
  <c r="AQ6281" i="1"/>
  <c r="AQ6282" i="1"/>
  <c r="AQ6283" i="1"/>
  <c r="AQ6284" i="1"/>
  <c r="AQ6285" i="1"/>
  <c r="AQ6286" i="1"/>
  <c r="AQ6287" i="1"/>
  <c r="AQ6288" i="1"/>
  <c r="AQ6289" i="1"/>
  <c r="AQ6290" i="1"/>
  <c r="AQ6291" i="1"/>
  <c r="AQ6292" i="1"/>
  <c r="AQ6293" i="1"/>
  <c r="AQ6294" i="1"/>
  <c r="AQ6295" i="1"/>
  <c r="AQ6296" i="1"/>
  <c r="AQ6297" i="1"/>
  <c r="AQ6298" i="1"/>
  <c r="AK4147" i="1"/>
  <c r="AK4148" i="1"/>
  <c r="AK4149" i="1"/>
  <c r="AK4150" i="1"/>
  <c r="AK4151" i="1"/>
  <c r="AK4152" i="1"/>
  <c r="AK4153" i="1"/>
  <c r="AK4154" i="1"/>
  <c r="AK4155" i="1"/>
  <c r="AK4156" i="1"/>
  <c r="AK4157" i="1"/>
  <c r="AK4158" i="1"/>
  <c r="AK4159" i="1"/>
  <c r="AK4160" i="1"/>
  <c r="AK4161" i="1"/>
  <c r="AK4162" i="1"/>
  <c r="AK4163" i="1"/>
  <c r="AK4164" i="1"/>
  <c r="AK4165" i="1"/>
  <c r="AK4166" i="1"/>
  <c r="AK4167" i="1"/>
  <c r="AK4168" i="1"/>
  <c r="AK4169" i="1"/>
  <c r="AK4170" i="1"/>
  <c r="AK4171" i="1"/>
  <c r="AK4172" i="1"/>
  <c r="AK4173" i="1"/>
  <c r="AK4174" i="1"/>
  <c r="AK4175" i="1"/>
  <c r="AK4176" i="1"/>
  <c r="AK4177" i="1"/>
  <c r="AK4178" i="1"/>
  <c r="AK4179" i="1"/>
  <c r="AK4180" i="1"/>
  <c r="AK4181" i="1"/>
  <c r="AK4182" i="1"/>
  <c r="AK4183" i="1"/>
  <c r="AK4184" i="1"/>
  <c r="AK4185" i="1"/>
  <c r="AK4186" i="1"/>
  <c r="AK4187" i="1"/>
  <c r="AK4188" i="1"/>
  <c r="AK4189" i="1"/>
  <c r="AK4190" i="1"/>
  <c r="AK4191" i="1"/>
  <c r="AK4192" i="1"/>
  <c r="AK4193" i="1"/>
  <c r="AK4194" i="1"/>
  <c r="AK4195" i="1"/>
  <c r="AK4196" i="1"/>
  <c r="AK4197" i="1"/>
  <c r="AK4198" i="1"/>
  <c r="AK4199" i="1"/>
  <c r="AK4200" i="1"/>
  <c r="AK4201" i="1"/>
  <c r="AK4202" i="1"/>
  <c r="AK4203" i="1"/>
  <c r="AK4204" i="1"/>
  <c r="AK4205" i="1"/>
  <c r="AK4206" i="1"/>
  <c r="AK4207" i="1"/>
  <c r="AK4208" i="1"/>
  <c r="AK4209" i="1"/>
  <c r="AK4210" i="1"/>
  <c r="AK4211" i="1"/>
  <c r="AK4212" i="1"/>
  <c r="AK4213" i="1"/>
  <c r="AK4214" i="1"/>
  <c r="AK4215" i="1"/>
  <c r="AK4216" i="1"/>
  <c r="AK4217" i="1"/>
  <c r="AK4218" i="1"/>
  <c r="AK4219" i="1"/>
  <c r="AK4220" i="1"/>
  <c r="AK4221" i="1"/>
  <c r="AK4222" i="1"/>
  <c r="AK4223" i="1"/>
  <c r="AK4224" i="1"/>
  <c r="AK4225" i="1"/>
  <c r="AK4226" i="1"/>
  <c r="AK4227" i="1"/>
  <c r="AK4228" i="1"/>
  <c r="AK4229" i="1"/>
  <c r="AK4230" i="1"/>
  <c r="AK4231" i="1"/>
  <c r="AK4232" i="1"/>
  <c r="AK4233" i="1"/>
  <c r="AK4234" i="1"/>
  <c r="AK4235" i="1"/>
  <c r="AK4236" i="1"/>
  <c r="AK4237" i="1"/>
  <c r="AK4238" i="1"/>
  <c r="AK4239" i="1"/>
  <c r="AK4240" i="1"/>
  <c r="AK4241" i="1"/>
  <c r="AK4242" i="1"/>
  <c r="AK4243" i="1"/>
  <c r="AK4244" i="1"/>
  <c r="AK4245" i="1"/>
  <c r="AK4246" i="1"/>
  <c r="AK4247" i="1"/>
  <c r="AK4248" i="1"/>
  <c r="AK4249" i="1"/>
  <c r="AK4250" i="1"/>
  <c r="AK4251" i="1"/>
  <c r="AK4252" i="1"/>
  <c r="AK4253" i="1"/>
  <c r="AK4254" i="1"/>
  <c r="AK4255" i="1"/>
  <c r="AK4256" i="1"/>
  <c r="AK4257" i="1"/>
  <c r="AK4258" i="1"/>
  <c r="AK4259" i="1"/>
  <c r="AK4260" i="1"/>
  <c r="AK4261" i="1"/>
  <c r="AK4262" i="1"/>
  <c r="AK4263" i="1"/>
  <c r="AK4264" i="1"/>
  <c r="AK4265" i="1"/>
  <c r="AK4266" i="1"/>
  <c r="AK4267" i="1"/>
  <c r="AK4268" i="1"/>
  <c r="AK4269" i="1"/>
  <c r="AK4270" i="1"/>
  <c r="AK4271" i="1"/>
  <c r="AK4272" i="1"/>
  <c r="AK4273" i="1"/>
  <c r="AK4274" i="1"/>
  <c r="AK4275" i="1"/>
  <c r="AK4276" i="1"/>
  <c r="AK4277" i="1"/>
  <c r="AK4278" i="1"/>
  <c r="AK4279" i="1"/>
  <c r="AK4280" i="1"/>
  <c r="AK4281" i="1"/>
  <c r="AK4282" i="1"/>
  <c r="AK4283" i="1"/>
  <c r="AK4284" i="1"/>
  <c r="AK4285" i="1"/>
  <c r="AK4286" i="1"/>
  <c r="AK4287" i="1"/>
  <c r="AK4288" i="1"/>
  <c r="AK4289" i="1"/>
  <c r="AK4290" i="1"/>
  <c r="AK4291" i="1"/>
  <c r="AK4292" i="1"/>
  <c r="AK4293" i="1"/>
  <c r="AK4294" i="1"/>
  <c r="AK4295" i="1"/>
  <c r="AK4296" i="1"/>
  <c r="AK4297" i="1"/>
  <c r="AK4298" i="1"/>
  <c r="AK4299" i="1"/>
  <c r="AK4300" i="1"/>
  <c r="AK4301" i="1"/>
  <c r="AK4302" i="1"/>
  <c r="AK4303" i="1"/>
  <c r="AK4304" i="1"/>
  <c r="AK4305" i="1"/>
  <c r="AK4306" i="1"/>
  <c r="AK4307" i="1"/>
  <c r="AK4308" i="1"/>
  <c r="AK4309" i="1"/>
  <c r="AK4310" i="1"/>
  <c r="AK4311" i="1"/>
  <c r="AK4312" i="1"/>
  <c r="AK4313" i="1"/>
  <c r="AK4314" i="1"/>
  <c r="AK4315" i="1"/>
  <c r="AK4316" i="1"/>
  <c r="AK4317" i="1"/>
  <c r="AK4318" i="1"/>
  <c r="AK4319" i="1"/>
  <c r="AK4320" i="1"/>
  <c r="AK4321" i="1"/>
  <c r="AK4322" i="1"/>
  <c r="AK4323" i="1"/>
  <c r="AK4324" i="1"/>
  <c r="AK4325" i="1"/>
  <c r="AK4326" i="1"/>
  <c r="AK4327" i="1"/>
  <c r="AK4328" i="1"/>
  <c r="AK4329" i="1"/>
  <c r="AK4330" i="1"/>
  <c r="AK4331" i="1"/>
  <c r="AK4332" i="1"/>
  <c r="AK4333" i="1"/>
  <c r="AK4334" i="1"/>
  <c r="AK4335" i="1"/>
  <c r="AK4336" i="1"/>
  <c r="AK4337" i="1"/>
  <c r="AK4338" i="1"/>
  <c r="AK4339" i="1"/>
  <c r="AK4340" i="1"/>
  <c r="AK4341" i="1"/>
  <c r="AK4342" i="1"/>
  <c r="AK4343" i="1"/>
  <c r="AK4344" i="1"/>
  <c r="AK4345" i="1"/>
  <c r="AK4346" i="1"/>
  <c r="AK4347" i="1"/>
  <c r="AK4348" i="1"/>
  <c r="AK4349" i="1"/>
  <c r="AK4350" i="1"/>
  <c r="AK4351" i="1"/>
  <c r="AK4352" i="1"/>
  <c r="AK4353" i="1"/>
  <c r="AK4354" i="1"/>
  <c r="AK4355" i="1"/>
  <c r="AK4356" i="1"/>
  <c r="AK4357" i="1"/>
  <c r="AK4358" i="1"/>
  <c r="AK4359" i="1"/>
  <c r="AK4360" i="1"/>
  <c r="AK4361" i="1"/>
  <c r="AK4362" i="1"/>
  <c r="AK4363" i="1"/>
  <c r="AK4364" i="1"/>
  <c r="AK4365" i="1"/>
  <c r="AK4366" i="1"/>
  <c r="AK4367" i="1"/>
  <c r="AK4368" i="1"/>
  <c r="AK4369" i="1"/>
  <c r="AK4370" i="1"/>
  <c r="AK4371" i="1"/>
  <c r="AK4372" i="1"/>
  <c r="AK4373" i="1"/>
  <c r="AK4374" i="1"/>
  <c r="AK4375" i="1"/>
  <c r="AK4376" i="1"/>
  <c r="AK4377" i="1"/>
  <c r="AK4378" i="1"/>
  <c r="AK4379" i="1"/>
  <c r="AK4380" i="1"/>
  <c r="AK4381" i="1"/>
  <c r="AK4382" i="1"/>
  <c r="AK4383" i="1"/>
  <c r="AK4384" i="1"/>
  <c r="AK4385" i="1"/>
  <c r="AK4386" i="1"/>
  <c r="AK4387" i="1"/>
  <c r="AK4388" i="1"/>
  <c r="AK4389" i="1"/>
  <c r="AK4390" i="1"/>
  <c r="AK4391" i="1"/>
  <c r="AK4392" i="1"/>
  <c r="AK4393" i="1"/>
  <c r="AK4394" i="1"/>
  <c r="AK4395" i="1"/>
  <c r="AK4396" i="1"/>
  <c r="AK4397" i="1"/>
  <c r="AK4398" i="1"/>
  <c r="AK4399" i="1"/>
  <c r="AK4400" i="1"/>
  <c r="AK4401" i="1"/>
  <c r="AK4402" i="1"/>
  <c r="AK4403" i="1"/>
  <c r="AK4404" i="1"/>
  <c r="AK4405" i="1"/>
  <c r="AK4406" i="1"/>
  <c r="AK4407" i="1"/>
  <c r="AK4408" i="1"/>
  <c r="AK4409" i="1"/>
  <c r="AK4410" i="1"/>
  <c r="AK4411" i="1"/>
  <c r="AK4412" i="1"/>
  <c r="AK4413" i="1"/>
  <c r="AK4414" i="1"/>
  <c r="AK4415" i="1"/>
  <c r="AK4416" i="1"/>
  <c r="AK4417" i="1"/>
  <c r="AK4418" i="1"/>
  <c r="AK4419" i="1"/>
  <c r="AK4420" i="1"/>
  <c r="AK4421" i="1"/>
  <c r="AK4422" i="1"/>
  <c r="AK4423" i="1"/>
  <c r="AK4424" i="1"/>
  <c r="AK4425" i="1"/>
  <c r="AK4426" i="1"/>
  <c r="AK4427" i="1"/>
  <c r="AK4428" i="1"/>
  <c r="AK4429" i="1"/>
  <c r="AK4430" i="1"/>
  <c r="AK4431" i="1"/>
  <c r="AK4432" i="1"/>
  <c r="AK4433" i="1"/>
  <c r="AK4434" i="1"/>
  <c r="AK4435" i="1"/>
  <c r="AK4436" i="1"/>
  <c r="AK4437" i="1"/>
  <c r="AK4438" i="1"/>
  <c r="AK4439" i="1"/>
  <c r="AK4440" i="1"/>
  <c r="AK4441" i="1"/>
  <c r="AK4442" i="1"/>
  <c r="AK4443" i="1"/>
  <c r="AK4444" i="1"/>
  <c r="AK4445" i="1"/>
  <c r="AK4446" i="1"/>
  <c r="AK4447" i="1"/>
  <c r="AK4448" i="1"/>
  <c r="AK4449" i="1"/>
  <c r="AK4450" i="1"/>
  <c r="AK4451" i="1"/>
  <c r="AK4452" i="1"/>
  <c r="AK4453" i="1"/>
  <c r="AK4454" i="1"/>
  <c r="AK4455" i="1"/>
  <c r="AK4456" i="1"/>
  <c r="AK4457" i="1"/>
  <c r="AK4458" i="1"/>
  <c r="AK4459" i="1"/>
  <c r="AK4460" i="1"/>
  <c r="AK4461" i="1"/>
  <c r="AK4462" i="1"/>
  <c r="AK4463" i="1"/>
  <c r="AK4464" i="1"/>
  <c r="AK4465" i="1"/>
  <c r="AK4466" i="1"/>
  <c r="AK4467" i="1"/>
  <c r="AK4468" i="1"/>
  <c r="AK4469" i="1"/>
  <c r="AK4470" i="1"/>
  <c r="AK4471" i="1"/>
  <c r="AK4472" i="1"/>
  <c r="AK4473" i="1"/>
  <c r="AK4474" i="1"/>
  <c r="AK4475" i="1"/>
  <c r="AK4476" i="1"/>
  <c r="AK4477" i="1"/>
  <c r="AK4478" i="1"/>
  <c r="AK4479" i="1"/>
  <c r="AK4480" i="1"/>
  <c r="AK4481" i="1"/>
  <c r="AK4482" i="1"/>
  <c r="AK4483" i="1"/>
  <c r="AK4484" i="1"/>
  <c r="AK4485" i="1"/>
  <c r="AK4486" i="1"/>
  <c r="AK4487" i="1"/>
  <c r="AK4488" i="1"/>
  <c r="AK4489" i="1"/>
  <c r="AK4490" i="1"/>
  <c r="AK4491" i="1"/>
  <c r="AK4492" i="1"/>
  <c r="AK4493" i="1"/>
  <c r="AK4494" i="1"/>
  <c r="AK4495" i="1"/>
  <c r="AK4496" i="1"/>
  <c r="AK4497" i="1"/>
  <c r="AK4498" i="1"/>
  <c r="AK4499" i="1"/>
  <c r="AK4500" i="1"/>
  <c r="AK4501" i="1"/>
  <c r="AK4502" i="1"/>
  <c r="AK4503" i="1"/>
  <c r="AK4504" i="1"/>
  <c r="AK4505" i="1"/>
  <c r="AK4506" i="1"/>
  <c r="AK4507" i="1"/>
  <c r="AK4508" i="1"/>
  <c r="AK4509" i="1"/>
  <c r="AK4510" i="1"/>
  <c r="AK4511" i="1"/>
  <c r="AK4512" i="1"/>
  <c r="AK4513" i="1"/>
  <c r="AK4514" i="1"/>
  <c r="AK4515" i="1"/>
  <c r="AK4516" i="1"/>
  <c r="AK4517" i="1"/>
  <c r="AK4518" i="1"/>
  <c r="AK4519" i="1"/>
  <c r="AK4520" i="1"/>
  <c r="AK4521" i="1"/>
  <c r="AK4522" i="1"/>
  <c r="AK4523" i="1"/>
  <c r="AK4524" i="1"/>
  <c r="AK4525" i="1"/>
  <c r="AK4526" i="1"/>
  <c r="AK4527" i="1"/>
  <c r="AK4528" i="1"/>
  <c r="AK4529" i="1"/>
  <c r="AK4530" i="1"/>
  <c r="AK4531" i="1"/>
  <c r="AK4532" i="1"/>
  <c r="AK4533" i="1"/>
  <c r="AK4534" i="1"/>
  <c r="AK4535" i="1"/>
  <c r="AK4536" i="1"/>
  <c r="AK4537" i="1"/>
  <c r="AK4538" i="1"/>
  <c r="AK4539" i="1"/>
  <c r="AK4540" i="1"/>
  <c r="AK4541" i="1"/>
  <c r="AK4542" i="1"/>
  <c r="AK4543" i="1"/>
  <c r="AK4544" i="1"/>
  <c r="AK4545" i="1"/>
  <c r="AK4546" i="1"/>
  <c r="AK4547" i="1"/>
  <c r="AK4548" i="1"/>
  <c r="AK4549" i="1"/>
  <c r="AK4550" i="1"/>
  <c r="AK4551" i="1"/>
  <c r="AK4552" i="1"/>
  <c r="AK4553" i="1"/>
  <c r="AK4554" i="1"/>
  <c r="AK4555" i="1"/>
  <c r="AK4556" i="1"/>
  <c r="AK4557" i="1"/>
  <c r="AK4558" i="1"/>
  <c r="AK4559" i="1"/>
  <c r="AK4560" i="1"/>
  <c r="AK4561" i="1"/>
  <c r="AK4562" i="1"/>
  <c r="AK4563" i="1"/>
  <c r="AK4564" i="1"/>
  <c r="AK4565" i="1"/>
  <c r="AK4566" i="1"/>
  <c r="AK4567" i="1"/>
  <c r="AK4568" i="1"/>
  <c r="AK4569" i="1"/>
  <c r="AK4570" i="1"/>
  <c r="AK4571" i="1"/>
  <c r="AK4572" i="1"/>
  <c r="AK4573" i="1"/>
  <c r="AK4574" i="1"/>
  <c r="AK4575" i="1"/>
  <c r="AK4576" i="1"/>
  <c r="AK4577" i="1"/>
  <c r="AK4578" i="1"/>
  <c r="AK4579" i="1"/>
  <c r="AK4580" i="1"/>
  <c r="AK4581" i="1"/>
  <c r="AK4582" i="1"/>
  <c r="AK4583" i="1"/>
  <c r="AK4584" i="1"/>
  <c r="AK4585" i="1"/>
  <c r="AK4586" i="1"/>
  <c r="AK4587" i="1"/>
  <c r="AK4588" i="1"/>
  <c r="AK4589" i="1"/>
  <c r="AK4590" i="1"/>
  <c r="AK4591" i="1"/>
  <c r="AK4592" i="1"/>
  <c r="AK4593" i="1"/>
  <c r="AK4594" i="1"/>
  <c r="AK4595" i="1"/>
  <c r="AK4596" i="1"/>
  <c r="AK4597" i="1"/>
  <c r="AK4598" i="1"/>
  <c r="AK4599" i="1"/>
  <c r="AK4600" i="1"/>
  <c r="AK4601" i="1"/>
  <c r="AK4602" i="1"/>
  <c r="AK4603" i="1"/>
  <c r="AK4604" i="1"/>
  <c r="AK4605" i="1"/>
  <c r="AK4606" i="1"/>
  <c r="AK4607" i="1"/>
  <c r="AK4608" i="1"/>
  <c r="AK4609" i="1"/>
  <c r="AK4610" i="1"/>
  <c r="AK4611" i="1"/>
  <c r="AK4612" i="1"/>
  <c r="AK4613" i="1"/>
  <c r="AK4614" i="1"/>
  <c r="AK4615" i="1"/>
  <c r="AK4616" i="1"/>
  <c r="AK4617" i="1"/>
  <c r="AK4618" i="1"/>
  <c r="AK4619" i="1"/>
  <c r="AK4620" i="1"/>
  <c r="AK4621" i="1"/>
  <c r="AK4622" i="1"/>
  <c r="AK4623" i="1"/>
  <c r="AK4624" i="1"/>
  <c r="AK4625" i="1"/>
  <c r="AK4626" i="1"/>
  <c r="AK4627" i="1"/>
  <c r="AK4628" i="1"/>
  <c r="AK4629" i="1"/>
  <c r="AK4630" i="1"/>
  <c r="AK4631" i="1"/>
  <c r="AK4632" i="1"/>
  <c r="AK4633" i="1"/>
  <c r="AK4634" i="1"/>
  <c r="AK4635" i="1"/>
  <c r="AK4636" i="1"/>
  <c r="AK4637" i="1"/>
  <c r="AK4638" i="1"/>
  <c r="AK4639" i="1"/>
  <c r="AK4640" i="1"/>
  <c r="AK4641" i="1"/>
  <c r="AK4642" i="1"/>
  <c r="AK4643" i="1"/>
  <c r="AK4644" i="1"/>
  <c r="AK4645" i="1"/>
  <c r="AK4646" i="1"/>
  <c r="AK4647" i="1"/>
  <c r="AK4648" i="1"/>
  <c r="AK4649" i="1"/>
  <c r="AK4650" i="1"/>
  <c r="AK4651" i="1"/>
  <c r="AK4652" i="1"/>
  <c r="AK4653" i="1"/>
  <c r="AK4654" i="1"/>
  <c r="AK4655" i="1"/>
  <c r="AK4656" i="1"/>
  <c r="AK4657" i="1"/>
  <c r="AK4658" i="1"/>
  <c r="AK4659" i="1"/>
  <c r="AK4660" i="1"/>
  <c r="AK4661" i="1"/>
  <c r="AK4662" i="1"/>
  <c r="AK4663" i="1"/>
  <c r="AK4664" i="1"/>
  <c r="AK4665" i="1"/>
  <c r="AK4666" i="1"/>
  <c r="AK4667" i="1"/>
  <c r="AK4668" i="1"/>
  <c r="AK4669" i="1"/>
  <c r="AK4670" i="1"/>
  <c r="AK4671" i="1"/>
  <c r="AK4672" i="1"/>
  <c r="AK4673" i="1"/>
  <c r="AK4674" i="1"/>
  <c r="AK4675" i="1"/>
  <c r="AK4676" i="1"/>
  <c r="AK4677" i="1"/>
  <c r="AK4678" i="1"/>
  <c r="AK4679" i="1"/>
  <c r="AK4680" i="1"/>
  <c r="AK4681" i="1"/>
  <c r="AK4682" i="1"/>
  <c r="AK4683" i="1"/>
  <c r="AK4684" i="1"/>
  <c r="AK4685" i="1"/>
  <c r="AK4686" i="1"/>
  <c r="AK4687" i="1"/>
  <c r="AK4688" i="1"/>
  <c r="AK4689" i="1"/>
  <c r="AK4690" i="1"/>
  <c r="AK4691" i="1"/>
  <c r="AK4692" i="1"/>
  <c r="AK4693" i="1"/>
  <c r="AK4694" i="1"/>
  <c r="AK4695" i="1"/>
  <c r="AK4696" i="1"/>
  <c r="AK4697" i="1"/>
  <c r="AK4698" i="1"/>
  <c r="AK4699" i="1"/>
  <c r="AK4700" i="1"/>
  <c r="AK4701" i="1"/>
  <c r="AK4702" i="1"/>
  <c r="AK4703" i="1"/>
  <c r="AK4704" i="1"/>
  <c r="AK4705" i="1"/>
  <c r="AK4706" i="1"/>
  <c r="AK4707" i="1"/>
  <c r="AK4708" i="1"/>
  <c r="AK4709" i="1"/>
  <c r="AK4710" i="1"/>
  <c r="AK4711" i="1"/>
  <c r="AK4712" i="1"/>
  <c r="AK4713" i="1"/>
  <c r="AK4714" i="1"/>
  <c r="AK4715" i="1"/>
  <c r="AK4716" i="1"/>
  <c r="AK4717" i="1"/>
  <c r="AK4718" i="1"/>
  <c r="AK4719" i="1"/>
  <c r="AK4720" i="1"/>
  <c r="AK4721" i="1"/>
  <c r="AK4722" i="1"/>
  <c r="AK4723" i="1"/>
  <c r="AK4724" i="1"/>
  <c r="AK4725" i="1"/>
  <c r="AK4726" i="1"/>
  <c r="AK4727" i="1"/>
  <c r="AK4728" i="1"/>
  <c r="AK4729" i="1"/>
  <c r="AK4730" i="1"/>
  <c r="AK4731" i="1"/>
  <c r="AK4732" i="1"/>
  <c r="AK4733" i="1"/>
  <c r="AK4734" i="1"/>
  <c r="AK4735" i="1"/>
  <c r="AK4736" i="1"/>
  <c r="AK4737" i="1"/>
  <c r="AK4738" i="1"/>
  <c r="AK4739" i="1"/>
  <c r="AK4740" i="1"/>
  <c r="AK4741" i="1"/>
  <c r="AK4742" i="1"/>
  <c r="AK4743" i="1"/>
  <c r="AK4744" i="1"/>
  <c r="AK4745" i="1"/>
  <c r="AK4746" i="1"/>
  <c r="AK4747" i="1"/>
  <c r="AK4748" i="1"/>
  <c r="AK4749" i="1"/>
  <c r="AK4750" i="1"/>
  <c r="AK4751" i="1"/>
  <c r="AK4752" i="1"/>
  <c r="AK4753" i="1"/>
  <c r="AK4754" i="1"/>
  <c r="AK4755" i="1"/>
  <c r="AK4756" i="1"/>
  <c r="AK4757" i="1"/>
  <c r="AK4758" i="1"/>
  <c r="AK4759" i="1"/>
  <c r="AK4760" i="1"/>
  <c r="AK4761" i="1"/>
  <c r="AK4762" i="1"/>
  <c r="AK4763" i="1"/>
  <c r="AK4764" i="1"/>
  <c r="AK4765" i="1"/>
  <c r="AK4766" i="1"/>
  <c r="AK4767" i="1"/>
  <c r="AK4768" i="1"/>
  <c r="AK4769" i="1"/>
  <c r="AK4770" i="1"/>
  <c r="AK4771" i="1"/>
  <c r="AK4772" i="1"/>
  <c r="AK4773" i="1"/>
  <c r="AK4774" i="1"/>
  <c r="AK4775" i="1"/>
  <c r="AK4776" i="1"/>
  <c r="AK4777" i="1"/>
  <c r="AK4778" i="1"/>
  <c r="AK4779" i="1"/>
  <c r="AK4780" i="1"/>
  <c r="AK4781" i="1"/>
  <c r="AK4782" i="1"/>
  <c r="AK4783" i="1"/>
  <c r="AK4784" i="1"/>
  <c r="AK4785" i="1"/>
  <c r="AK4786" i="1"/>
  <c r="AK4787" i="1"/>
  <c r="AK4788" i="1"/>
  <c r="AK4789" i="1"/>
  <c r="AK4790" i="1"/>
  <c r="AK4791" i="1"/>
  <c r="AK4792" i="1"/>
  <c r="AK4793" i="1"/>
  <c r="AK4794" i="1"/>
  <c r="AK4795" i="1"/>
  <c r="AK4796" i="1"/>
  <c r="AK4797" i="1"/>
  <c r="AK4798" i="1"/>
  <c r="AK4799" i="1"/>
  <c r="AK4800" i="1"/>
  <c r="AK4801" i="1"/>
  <c r="AK4802" i="1"/>
  <c r="AK4803" i="1"/>
  <c r="AK4804" i="1"/>
  <c r="AK4805" i="1"/>
  <c r="AK4806" i="1"/>
  <c r="AK4807" i="1"/>
  <c r="AK4808" i="1"/>
  <c r="AK4809" i="1"/>
  <c r="AK4810" i="1"/>
  <c r="AK4811" i="1"/>
  <c r="AK4812" i="1"/>
  <c r="AK4813" i="1"/>
  <c r="AK4814" i="1"/>
  <c r="AK4815" i="1"/>
  <c r="AK4816" i="1"/>
  <c r="AK4817" i="1"/>
  <c r="AK4818" i="1"/>
  <c r="AK4819" i="1"/>
  <c r="AK4820" i="1"/>
  <c r="AK4821" i="1"/>
  <c r="AK4822" i="1"/>
  <c r="AK4823" i="1"/>
  <c r="AK4824" i="1"/>
  <c r="AK4825" i="1"/>
  <c r="AK4826" i="1"/>
  <c r="AK4827" i="1"/>
  <c r="AK4828" i="1"/>
  <c r="AK4829" i="1"/>
  <c r="AK4830" i="1"/>
  <c r="AK4831" i="1"/>
  <c r="AK4832" i="1"/>
  <c r="AK4833" i="1"/>
  <c r="AK4834" i="1"/>
  <c r="AK4835" i="1"/>
  <c r="AK4836" i="1"/>
  <c r="AK4837" i="1"/>
  <c r="AK4838" i="1"/>
  <c r="AK4839" i="1"/>
  <c r="AK4840" i="1"/>
  <c r="AK4841" i="1"/>
  <c r="AK4842" i="1"/>
  <c r="AK4843" i="1"/>
  <c r="AK4844" i="1"/>
  <c r="AK4845" i="1"/>
  <c r="AK4846" i="1"/>
  <c r="AK4847" i="1"/>
  <c r="AK4848" i="1"/>
  <c r="AK4849" i="1"/>
  <c r="AK4850" i="1"/>
  <c r="AK4851" i="1"/>
  <c r="AK4852" i="1"/>
  <c r="AK4853" i="1"/>
  <c r="AK4854" i="1"/>
  <c r="AK4855" i="1"/>
  <c r="AK4856" i="1"/>
  <c r="AK4857" i="1"/>
  <c r="AK4858" i="1"/>
  <c r="AK4859" i="1"/>
  <c r="AK4860" i="1"/>
  <c r="AK4861" i="1"/>
  <c r="AK4862" i="1"/>
  <c r="AK4863" i="1"/>
  <c r="AK4864" i="1"/>
  <c r="AK4865" i="1"/>
  <c r="AK4866" i="1"/>
  <c r="AK4867" i="1"/>
  <c r="AK4868" i="1"/>
  <c r="AK4869" i="1"/>
  <c r="AK4870" i="1"/>
  <c r="AK4871" i="1"/>
  <c r="AK4872" i="1"/>
  <c r="AK4873" i="1"/>
  <c r="AK4874" i="1"/>
  <c r="AK4875" i="1"/>
  <c r="AK4876" i="1"/>
  <c r="AK4877" i="1"/>
  <c r="AK4878" i="1"/>
  <c r="AK4879" i="1"/>
  <c r="AK4880" i="1"/>
  <c r="AK4881" i="1"/>
  <c r="AK4882" i="1"/>
  <c r="AK4883" i="1"/>
  <c r="AK4884" i="1"/>
  <c r="AK4885" i="1"/>
  <c r="AK4886" i="1"/>
  <c r="AK4887" i="1"/>
  <c r="AK4888" i="1"/>
  <c r="AK4889" i="1"/>
  <c r="AK4890" i="1"/>
  <c r="AK4891" i="1"/>
  <c r="AK4892" i="1"/>
  <c r="AK4893" i="1"/>
  <c r="AK4894" i="1"/>
  <c r="AK4895" i="1"/>
  <c r="AK4896" i="1"/>
  <c r="AK4897" i="1"/>
  <c r="AK4898" i="1"/>
  <c r="AK4899" i="1"/>
  <c r="AK4900" i="1"/>
  <c r="AK4901" i="1"/>
  <c r="AK4902" i="1"/>
  <c r="AK4903" i="1"/>
  <c r="AK4904" i="1"/>
  <c r="AK4905" i="1"/>
  <c r="AK4906" i="1"/>
  <c r="AK4907" i="1"/>
  <c r="AK4908" i="1"/>
  <c r="AK4909" i="1"/>
  <c r="AK4910" i="1"/>
  <c r="AK4911" i="1"/>
  <c r="AK4912" i="1"/>
  <c r="AK4913" i="1"/>
  <c r="AK4914" i="1"/>
  <c r="AK4915" i="1"/>
  <c r="AK4916" i="1"/>
  <c r="AK4917" i="1"/>
  <c r="AK4918" i="1"/>
  <c r="AK4919" i="1"/>
  <c r="AK4920" i="1"/>
  <c r="AK4921" i="1"/>
  <c r="AK4922" i="1"/>
  <c r="AK4923" i="1"/>
  <c r="AK4924" i="1"/>
  <c r="AK4925" i="1"/>
  <c r="AK4926" i="1"/>
  <c r="AK4927" i="1"/>
  <c r="AK4928" i="1"/>
  <c r="AK4929" i="1"/>
  <c r="AK4930" i="1"/>
  <c r="AK4931" i="1"/>
  <c r="AK4932" i="1"/>
  <c r="AK4933" i="1"/>
  <c r="AK4934" i="1"/>
  <c r="AK4935" i="1"/>
  <c r="AK4936" i="1"/>
  <c r="AK4937" i="1"/>
  <c r="AK4938" i="1"/>
  <c r="AK4939" i="1"/>
  <c r="AK4940" i="1"/>
  <c r="AK4941" i="1"/>
  <c r="AK4942" i="1"/>
  <c r="AK4943" i="1"/>
  <c r="AK4944" i="1"/>
  <c r="AK4945" i="1"/>
  <c r="AK4946" i="1"/>
  <c r="AK4947" i="1"/>
  <c r="AK4948" i="1"/>
  <c r="AK4949" i="1"/>
  <c r="AK4950" i="1"/>
  <c r="AK4951" i="1"/>
  <c r="AK4952" i="1"/>
  <c r="AK4953" i="1"/>
  <c r="AK4954" i="1"/>
  <c r="AK4955" i="1"/>
  <c r="AK4956" i="1"/>
  <c r="AK4957" i="1"/>
  <c r="AK4958" i="1"/>
  <c r="AK4959" i="1"/>
  <c r="AK4960" i="1"/>
  <c r="AK4961" i="1"/>
  <c r="AK4962" i="1"/>
  <c r="AK4963" i="1"/>
  <c r="AK4964" i="1"/>
  <c r="AK4965" i="1"/>
  <c r="AK4966" i="1"/>
  <c r="AK4967" i="1"/>
  <c r="AK4968" i="1"/>
  <c r="AK4969" i="1"/>
  <c r="AK4970" i="1"/>
  <c r="AK4971" i="1"/>
  <c r="AK4972" i="1"/>
  <c r="AK4973" i="1"/>
  <c r="AK4974" i="1"/>
  <c r="AK4975" i="1"/>
  <c r="AK4976" i="1"/>
  <c r="AK4977" i="1"/>
  <c r="AK4978" i="1"/>
  <c r="AK4979" i="1"/>
  <c r="AK4980" i="1"/>
  <c r="AK4981" i="1"/>
  <c r="AK4982" i="1"/>
  <c r="AK4983" i="1"/>
  <c r="AK4984" i="1"/>
  <c r="AK4985" i="1"/>
  <c r="AK4986" i="1"/>
  <c r="AK4987" i="1"/>
  <c r="AK4988" i="1"/>
  <c r="AK4989" i="1"/>
  <c r="AK4990" i="1"/>
  <c r="AK4991" i="1"/>
  <c r="AK4992" i="1"/>
  <c r="AK4993" i="1"/>
  <c r="AK4994" i="1"/>
  <c r="AK4995" i="1"/>
  <c r="AK4996" i="1"/>
  <c r="AK4997" i="1"/>
  <c r="AK4998" i="1"/>
  <c r="AK4999" i="1"/>
  <c r="AK5000" i="1"/>
  <c r="AK5001" i="1"/>
  <c r="AK5002" i="1"/>
  <c r="AK5003" i="1"/>
  <c r="AK5004" i="1"/>
  <c r="AK5005" i="1"/>
  <c r="AK5006" i="1"/>
  <c r="AK5007" i="1"/>
  <c r="AK5008" i="1"/>
  <c r="AK5009" i="1"/>
  <c r="AK5010" i="1"/>
  <c r="AK5011" i="1"/>
  <c r="AK5012" i="1"/>
  <c r="AK5013" i="1"/>
  <c r="AK5014" i="1"/>
  <c r="AK5015" i="1"/>
  <c r="AK5016" i="1"/>
  <c r="AK5017" i="1"/>
  <c r="AK5018" i="1"/>
  <c r="AK5019" i="1"/>
  <c r="AK5020" i="1"/>
  <c r="AK5021" i="1"/>
  <c r="AK5022" i="1"/>
  <c r="AK5023" i="1"/>
  <c r="AK5024" i="1"/>
  <c r="AK5025" i="1"/>
  <c r="AK5026" i="1"/>
  <c r="AK5027" i="1"/>
  <c r="AK5028" i="1"/>
  <c r="AK5029" i="1"/>
  <c r="AK5030" i="1"/>
  <c r="AK5031" i="1"/>
  <c r="AK5032" i="1"/>
  <c r="AK5033" i="1"/>
  <c r="AK5034" i="1"/>
  <c r="AK5035" i="1"/>
  <c r="AK5036" i="1"/>
  <c r="AK5037" i="1"/>
  <c r="AK5038" i="1"/>
  <c r="AK5039" i="1"/>
  <c r="AK5040" i="1"/>
  <c r="AK5041" i="1"/>
  <c r="AK5042" i="1"/>
  <c r="AK5043" i="1"/>
  <c r="AK5044" i="1"/>
  <c r="AK5045" i="1"/>
  <c r="AK5046" i="1"/>
  <c r="AK5047" i="1"/>
  <c r="AK5048" i="1"/>
  <c r="AK5049" i="1"/>
  <c r="AK5050" i="1"/>
  <c r="AK5051" i="1"/>
  <c r="AK5052" i="1"/>
  <c r="AK5053" i="1"/>
  <c r="AK5054" i="1"/>
  <c r="AK5055" i="1"/>
  <c r="AK5056" i="1"/>
  <c r="AK5057" i="1"/>
  <c r="AK5058" i="1"/>
  <c r="AK5059" i="1"/>
  <c r="AK5060" i="1"/>
  <c r="AK5061" i="1"/>
  <c r="AK5062" i="1"/>
  <c r="AK5063" i="1"/>
  <c r="AK5064" i="1"/>
  <c r="AK5065" i="1"/>
  <c r="AK5066" i="1"/>
  <c r="AK5067" i="1"/>
  <c r="AK5068" i="1"/>
  <c r="AK5069" i="1"/>
  <c r="AK5070" i="1"/>
  <c r="AK5071" i="1"/>
  <c r="AK5072" i="1"/>
  <c r="AK5073" i="1"/>
  <c r="AK5074" i="1"/>
  <c r="AK5075" i="1"/>
  <c r="AK5076" i="1"/>
  <c r="AK5077" i="1"/>
  <c r="AK5078" i="1"/>
  <c r="AK5079" i="1"/>
  <c r="AK5080" i="1"/>
  <c r="AK5081" i="1"/>
  <c r="AK5082" i="1"/>
  <c r="AK5083" i="1"/>
  <c r="AK5084" i="1"/>
  <c r="AK5085" i="1"/>
  <c r="AK5086" i="1"/>
  <c r="AK5087" i="1"/>
  <c r="AK5088" i="1"/>
  <c r="AK5089" i="1"/>
  <c r="AK5090" i="1"/>
  <c r="AK5091" i="1"/>
  <c r="AK5092" i="1"/>
  <c r="AK5093" i="1"/>
  <c r="AK5094" i="1"/>
  <c r="AK5095" i="1"/>
  <c r="AK5096" i="1"/>
  <c r="AK5097" i="1"/>
  <c r="AK5098" i="1"/>
  <c r="AK5099" i="1"/>
  <c r="AK5100" i="1"/>
  <c r="AK5101" i="1"/>
  <c r="AK5102" i="1"/>
  <c r="AK5103" i="1"/>
  <c r="AK5104" i="1"/>
  <c r="AK5105" i="1"/>
  <c r="AK5106" i="1"/>
  <c r="AK5107" i="1"/>
  <c r="AK5108" i="1"/>
  <c r="AK5109" i="1"/>
  <c r="AK5110" i="1"/>
  <c r="AK5111" i="1"/>
  <c r="AK5112" i="1"/>
  <c r="AK5113" i="1"/>
  <c r="AK5114" i="1"/>
  <c r="AK5115" i="1"/>
  <c r="AK5116" i="1"/>
  <c r="AK5117" i="1"/>
  <c r="AK5118" i="1"/>
  <c r="AK5119" i="1"/>
  <c r="AK5120" i="1"/>
  <c r="AK5121" i="1"/>
  <c r="AK5122" i="1"/>
  <c r="AK5123" i="1"/>
  <c r="AK5124" i="1"/>
  <c r="AK5125" i="1"/>
  <c r="AK5126" i="1"/>
  <c r="AK5127" i="1"/>
  <c r="AK5128" i="1"/>
  <c r="AK5129" i="1"/>
  <c r="AK5130" i="1"/>
  <c r="AK5131" i="1"/>
  <c r="AK5132" i="1"/>
  <c r="AK5133" i="1"/>
  <c r="AK5134" i="1"/>
  <c r="AK5135" i="1"/>
  <c r="AK5136" i="1"/>
  <c r="AK5137" i="1"/>
  <c r="AK5138" i="1"/>
  <c r="AK5139" i="1"/>
  <c r="AK5140" i="1"/>
  <c r="AK5141" i="1"/>
  <c r="AK5142" i="1"/>
  <c r="AK5143" i="1"/>
  <c r="AK5144" i="1"/>
  <c r="AK5145" i="1"/>
  <c r="AK5146" i="1"/>
  <c r="AK5147" i="1"/>
  <c r="AK5148" i="1"/>
  <c r="AK5149" i="1"/>
  <c r="AK5150" i="1"/>
  <c r="AK5151" i="1"/>
  <c r="AK5152" i="1"/>
  <c r="AK5153" i="1"/>
  <c r="AK5154" i="1"/>
  <c r="AK5155" i="1"/>
  <c r="AK5156" i="1"/>
  <c r="AK5157" i="1"/>
  <c r="AK5158" i="1"/>
  <c r="AK5159" i="1"/>
  <c r="AK5160" i="1"/>
  <c r="AK5161" i="1"/>
  <c r="AK5162" i="1"/>
  <c r="AK5163" i="1"/>
  <c r="AK5164" i="1"/>
  <c r="AK5165" i="1"/>
  <c r="AK5166" i="1"/>
  <c r="AK5167" i="1"/>
  <c r="AK5168" i="1"/>
  <c r="AK5169" i="1"/>
  <c r="AK5170" i="1"/>
  <c r="AK5171" i="1"/>
  <c r="AK5172" i="1"/>
  <c r="AK5173" i="1"/>
  <c r="AK5174" i="1"/>
  <c r="AK5175" i="1"/>
  <c r="AK5176" i="1"/>
  <c r="AK5177" i="1"/>
  <c r="AK5178" i="1"/>
  <c r="AK5179" i="1"/>
  <c r="AK5180" i="1"/>
  <c r="AK5181" i="1"/>
  <c r="AK5182" i="1"/>
  <c r="AK5183" i="1"/>
  <c r="AK5184" i="1"/>
  <c r="AK5185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28" i="1"/>
  <c r="AL4529" i="1"/>
  <c r="AL4530" i="1"/>
  <c r="AL4531" i="1"/>
  <c r="AL4532" i="1"/>
  <c r="AL4533" i="1"/>
  <c r="AL4534" i="1"/>
  <c r="AL4535" i="1"/>
  <c r="AL4536" i="1"/>
  <c r="AL4537" i="1"/>
  <c r="AL4538" i="1"/>
  <c r="AL4539" i="1"/>
  <c r="AL4540" i="1"/>
  <c r="AL4541" i="1"/>
  <c r="AL4542" i="1"/>
  <c r="AL4543" i="1"/>
  <c r="AL4544" i="1"/>
  <c r="AL4545" i="1"/>
  <c r="AL4546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L4562" i="1"/>
  <c r="AL4563" i="1"/>
  <c r="AL4564" i="1"/>
  <c r="AL4565" i="1"/>
  <c r="AL4566" i="1"/>
  <c r="AL4567" i="1"/>
  <c r="AL4568" i="1"/>
  <c r="AL4569" i="1"/>
  <c r="AL4570" i="1"/>
  <c r="AL4571" i="1"/>
  <c r="AL4572" i="1"/>
  <c r="AL4573" i="1"/>
  <c r="AL4574" i="1"/>
  <c r="AL4575" i="1"/>
  <c r="AL4576" i="1"/>
  <c r="AL4577" i="1"/>
  <c r="AL4578" i="1"/>
  <c r="AL4579" i="1"/>
  <c r="AL4580" i="1"/>
  <c r="AL4581" i="1"/>
  <c r="AL4582" i="1"/>
  <c r="AL4583" i="1"/>
  <c r="AL4584" i="1"/>
  <c r="AL4585" i="1"/>
  <c r="AL4586" i="1"/>
  <c r="AL4587" i="1"/>
  <c r="AL4588" i="1"/>
  <c r="AL4589" i="1"/>
  <c r="AL4590" i="1"/>
  <c r="AL4591" i="1"/>
  <c r="AL4592" i="1"/>
  <c r="AL4593" i="1"/>
  <c r="AL4594" i="1"/>
  <c r="AL4595" i="1"/>
  <c r="AL4596" i="1"/>
  <c r="AL4597" i="1"/>
  <c r="AL4598" i="1"/>
  <c r="AL4599" i="1"/>
  <c r="AL4600" i="1"/>
  <c r="AL4601" i="1"/>
  <c r="AL4602" i="1"/>
  <c r="AL4603" i="1"/>
  <c r="AL4604" i="1"/>
  <c r="AL4605" i="1"/>
  <c r="AL4606" i="1"/>
  <c r="AL4607" i="1"/>
  <c r="AL4608" i="1"/>
  <c r="AL4609" i="1"/>
  <c r="AL4610" i="1"/>
  <c r="AL4611" i="1"/>
  <c r="AL4612" i="1"/>
  <c r="AL4613" i="1"/>
  <c r="AL4614" i="1"/>
  <c r="AL4615" i="1"/>
  <c r="AL4616" i="1"/>
  <c r="AL4617" i="1"/>
  <c r="AL4618" i="1"/>
  <c r="AL4619" i="1"/>
  <c r="AL4620" i="1"/>
  <c r="AL4621" i="1"/>
  <c r="AL4622" i="1"/>
  <c r="AL4623" i="1"/>
  <c r="AL4624" i="1"/>
  <c r="AL4625" i="1"/>
  <c r="AL4626" i="1"/>
  <c r="AL4627" i="1"/>
  <c r="AL4628" i="1"/>
  <c r="AL4629" i="1"/>
  <c r="AL4630" i="1"/>
  <c r="AL4631" i="1"/>
  <c r="AL4632" i="1"/>
  <c r="AL4633" i="1"/>
  <c r="AL4634" i="1"/>
  <c r="AL4635" i="1"/>
  <c r="AL4636" i="1"/>
  <c r="AL4637" i="1"/>
  <c r="AL4638" i="1"/>
  <c r="AL4639" i="1"/>
  <c r="AL4640" i="1"/>
  <c r="AL4641" i="1"/>
  <c r="AL4642" i="1"/>
  <c r="AL4643" i="1"/>
  <c r="AL4644" i="1"/>
  <c r="AL4645" i="1"/>
  <c r="AL4646" i="1"/>
  <c r="AL4647" i="1"/>
  <c r="AL4648" i="1"/>
  <c r="AL4649" i="1"/>
  <c r="AL4650" i="1"/>
  <c r="AL4651" i="1"/>
  <c r="AL4652" i="1"/>
  <c r="AL4653" i="1"/>
  <c r="AL4654" i="1"/>
  <c r="AL4655" i="1"/>
  <c r="AL4656" i="1"/>
  <c r="AL4657" i="1"/>
  <c r="AL4658" i="1"/>
  <c r="AL4659" i="1"/>
  <c r="AL4660" i="1"/>
  <c r="AL4661" i="1"/>
  <c r="AL4662" i="1"/>
  <c r="AL4663" i="1"/>
  <c r="AL4664" i="1"/>
  <c r="AL4665" i="1"/>
  <c r="AL4666" i="1"/>
  <c r="AL4667" i="1"/>
  <c r="AL4668" i="1"/>
  <c r="AL4669" i="1"/>
  <c r="AL4670" i="1"/>
  <c r="AL4671" i="1"/>
  <c r="AL4672" i="1"/>
  <c r="AL4673" i="1"/>
  <c r="AL4674" i="1"/>
  <c r="AL4675" i="1"/>
  <c r="AL4676" i="1"/>
  <c r="AL4677" i="1"/>
  <c r="AL4678" i="1"/>
  <c r="AL4679" i="1"/>
  <c r="AL4680" i="1"/>
  <c r="AL4681" i="1"/>
  <c r="AL4682" i="1"/>
  <c r="AL4683" i="1"/>
  <c r="AL4684" i="1"/>
  <c r="AL4685" i="1"/>
  <c r="AL4686" i="1"/>
  <c r="AL4687" i="1"/>
  <c r="AL4688" i="1"/>
  <c r="AL4689" i="1"/>
  <c r="AL4690" i="1"/>
  <c r="AL4691" i="1"/>
  <c r="AL4692" i="1"/>
  <c r="AL4693" i="1"/>
  <c r="AL4694" i="1"/>
  <c r="AL4695" i="1"/>
  <c r="AL4696" i="1"/>
  <c r="AL4697" i="1"/>
  <c r="AL4698" i="1"/>
  <c r="AL4699" i="1"/>
  <c r="AL4700" i="1"/>
  <c r="AL4701" i="1"/>
  <c r="AL4702" i="1"/>
  <c r="AL4703" i="1"/>
  <c r="AL4704" i="1"/>
  <c r="AL4705" i="1"/>
  <c r="AL4706" i="1"/>
  <c r="AL4707" i="1"/>
  <c r="AL4708" i="1"/>
  <c r="AL4709" i="1"/>
  <c r="AL4710" i="1"/>
  <c r="AL4711" i="1"/>
  <c r="AL4712" i="1"/>
  <c r="AL4713" i="1"/>
  <c r="AL4714" i="1"/>
  <c r="AL4715" i="1"/>
  <c r="AL4716" i="1"/>
  <c r="AL4717" i="1"/>
  <c r="AL4718" i="1"/>
  <c r="AL4719" i="1"/>
  <c r="AL4720" i="1"/>
  <c r="AL4721" i="1"/>
  <c r="AL4722" i="1"/>
  <c r="AL4723" i="1"/>
  <c r="AL4724" i="1"/>
  <c r="AL4725" i="1"/>
  <c r="AL4726" i="1"/>
  <c r="AL4727" i="1"/>
  <c r="AL4728" i="1"/>
  <c r="AL4729" i="1"/>
  <c r="AL4730" i="1"/>
  <c r="AL4731" i="1"/>
  <c r="AL4732" i="1"/>
  <c r="AL4733" i="1"/>
  <c r="AL4734" i="1"/>
  <c r="AL4735" i="1"/>
  <c r="AL4736" i="1"/>
  <c r="AL4737" i="1"/>
  <c r="AL4738" i="1"/>
  <c r="AL4739" i="1"/>
  <c r="AL4740" i="1"/>
  <c r="AL4741" i="1"/>
  <c r="AL4742" i="1"/>
  <c r="AL4743" i="1"/>
  <c r="AL4744" i="1"/>
  <c r="AL4745" i="1"/>
  <c r="AL4746" i="1"/>
  <c r="AL4747" i="1"/>
  <c r="AL4748" i="1"/>
  <c r="AL4749" i="1"/>
  <c r="AL4750" i="1"/>
  <c r="AL4751" i="1"/>
  <c r="AL4752" i="1"/>
  <c r="AL4753" i="1"/>
  <c r="AL4754" i="1"/>
  <c r="AL4755" i="1"/>
  <c r="AL4756" i="1"/>
  <c r="AL4757" i="1"/>
  <c r="AL4758" i="1"/>
  <c r="AL4759" i="1"/>
  <c r="AL4760" i="1"/>
  <c r="AL4761" i="1"/>
  <c r="AL4762" i="1"/>
  <c r="AL4763" i="1"/>
  <c r="AL4764" i="1"/>
  <c r="AL4765" i="1"/>
  <c r="AL4766" i="1"/>
  <c r="AL4767" i="1"/>
  <c r="AL4768" i="1"/>
  <c r="AL4769" i="1"/>
  <c r="AL4770" i="1"/>
  <c r="AL4771" i="1"/>
  <c r="AL4772" i="1"/>
  <c r="AL4773" i="1"/>
  <c r="AL4774" i="1"/>
  <c r="AL4775" i="1"/>
  <c r="AL4776" i="1"/>
  <c r="AL4777" i="1"/>
  <c r="AL4778" i="1"/>
  <c r="AL4779" i="1"/>
  <c r="AL4780" i="1"/>
  <c r="AL4781" i="1"/>
  <c r="AL4782" i="1"/>
  <c r="AL4783" i="1"/>
  <c r="AL4784" i="1"/>
  <c r="AL4785" i="1"/>
  <c r="AL4786" i="1"/>
  <c r="AL4787" i="1"/>
  <c r="AL4788" i="1"/>
  <c r="AL4789" i="1"/>
  <c r="AL4790" i="1"/>
  <c r="AL4791" i="1"/>
  <c r="AL4792" i="1"/>
  <c r="AL4793" i="1"/>
  <c r="AL4794" i="1"/>
  <c r="AL4795" i="1"/>
  <c r="AL4796" i="1"/>
  <c r="AL4797" i="1"/>
  <c r="AL4798" i="1"/>
  <c r="AL4799" i="1"/>
  <c r="AL4800" i="1"/>
  <c r="AL4801" i="1"/>
  <c r="AL4802" i="1"/>
  <c r="AL4803" i="1"/>
  <c r="AL4804" i="1"/>
  <c r="AL4805" i="1"/>
  <c r="AL4806" i="1"/>
  <c r="AL4807" i="1"/>
  <c r="AL4808" i="1"/>
  <c r="AL4809" i="1"/>
  <c r="AL4810" i="1"/>
  <c r="AL4811" i="1"/>
  <c r="AL4812" i="1"/>
  <c r="AL4813" i="1"/>
  <c r="AL4814" i="1"/>
  <c r="AL4815" i="1"/>
  <c r="AL4816" i="1"/>
  <c r="AL4817" i="1"/>
  <c r="AL4818" i="1"/>
  <c r="AL4819" i="1"/>
  <c r="AL4820" i="1"/>
  <c r="AL4821" i="1"/>
  <c r="AL4822" i="1"/>
  <c r="AL4823" i="1"/>
  <c r="AL4824" i="1"/>
  <c r="AL4825" i="1"/>
  <c r="AL4826" i="1"/>
  <c r="AL4827" i="1"/>
  <c r="AL4828" i="1"/>
  <c r="AL4829" i="1"/>
  <c r="AL4830" i="1"/>
  <c r="AL4831" i="1"/>
  <c r="AL4832" i="1"/>
  <c r="AL4833" i="1"/>
  <c r="AL4834" i="1"/>
  <c r="AL4835" i="1"/>
  <c r="AL4836" i="1"/>
  <c r="AL4837" i="1"/>
  <c r="AL4838" i="1"/>
  <c r="AL4839" i="1"/>
  <c r="AL4840" i="1"/>
  <c r="AL4841" i="1"/>
  <c r="AL4842" i="1"/>
  <c r="AL4843" i="1"/>
  <c r="AL4844" i="1"/>
  <c r="AL4845" i="1"/>
  <c r="AL4846" i="1"/>
  <c r="AL4847" i="1"/>
  <c r="AL4848" i="1"/>
  <c r="AL4849" i="1"/>
  <c r="AL4850" i="1"/>
  <c r="AL4851" i="1"/>
  <c r="AL4852" i="1"/>
  <c r="AL4853" i="1"/>
  <c r="AL4854" i="1"/>
  <c r="AL4855" i="1"/>
  <c r="AL4856" i="1"/>
  <c r="AL4857" i="1"/>
  <c r="AL4858" i="1"/>
  <c r="AL4859" i="1"/>
  <c r="AL4860" i="1"/>
  <c r="AL4861" i="1"/>
  <c r="AL4862" i="1"/>
  <c r="AL4863" i="1"/>
  <c r="AL4864" i="1"/>
  <c r="AL4865" i="1"/>
  <c r="AL4866" i="1"/>
  <c r="AL4867" i="1"/>
  <c r="AL4868" i="1"/>
  <c r="AL4869" i="1"/>
  <c r="AL4870" i="1"/>
  <c r="AL4871" i="1"/>
  <c r="AL4872" i="1"/>
  <c r="AL4873" i="1"/>
  <c r="AL4874" i="1"/>
  <c r="AL4875" i="1"/>
  <c r="AL4876" i="1"/>
  <c r="AL4877" i="1"/>
  <c r="AL4878" i="1"/>
  <c r="AL4879" i="1"/>
  <c r="AL4880" i="1"/>
  <c r="AL4881" i="1"/>
  <c r="AL4882" i="1"/>
  <c r="AL4883" i="1"/>
  <c r="AL4884" i="1"/>
  <c r="AL4885" i="1"/>
  <c r="AL4886" i="1"/>
  <c r="AL4887" i="1"/>
  <c r="AL4888" i="1"/>
  <c r="AL4889" i="1"/>
  <c r="AL4890" i="1"/>
  <c r="AL4891" i="1"/>
  <c r="AL4892" i="1"/>
  <c r="AL4893" i="1"/>
  <c r="AL4894" i="1"/>
  <c r="AL4895" i="1"/>
  <c r="AL4896" i="1"/>
  <c r="AL4897" i="1"/>
  <c r="AL4898" i="1"/>
  <c r="AL4899" i="1"/>
  <c r="AL4900" i="1"/>
  <c r="AL4901" i="1"/>
  <c r="AL4902" i="1"/>
  <c r="AL4903" i="1"/>
  <c r="AL4904" i="1"/>
  <c r="AL4905" i="1"/>
  <c r="AL4906" i="1"/>
  <c r="AL4907" i="1"/>
  <c r="AL4908" i="1"/>
  <c r="AL4909" i="1"/>
  <c r="AL4910" i="1"/>
  <c r="AL4911" i="1"/>
  <c r="AL4912" i="1"/>
  <c r="AL4913" i="1"/>
  <c r="AL4914" i="1"/>
  <c r="AL4915" i="1"/>
  <c r="AL4916" i="1"/>
  <c r="AL4917" i="1"/>
  <c r="AL4918" i="1"/>
  <c r="AL4919" i="1"/>
  <c r="AL4920" i="1"/>
  <c r="AL4921" i="1"/>
  <c r="AL4922" i="1"/>
  <c r="AL4923" i="1"/>
  <c r="AL4924" i="1"/>
  <c r="AL4925" i="1"/>
  <c r="AL4926" i="1"/>
  <c r="AL4927" i="1"/>
  <c r="AL4928" i="1"/>
  <c r="AL4929" i="1"/>
  <c r="AL4930" i="1"/>
  <c r="AL4931" i="1"/>
  <c r="AL4932" i="1"/>
  <c r="AL4933" i="1"/>
  <c r="AL4934" i="1"/>
  <c r="AL4935" i="1"/>
  <c r="AL4936" i="1"/>
  <c r="AL4937" i="1"/>
  <c r="AL4938" i="1"/>
  <c r="AL4939" i="1"/>
  <c r="AL4940" i="1"/>
  <c r="AL4941" i="1"/>
  <c r="AL4942" i="1"/>
  <c r="AL4943" i="1"/>
  <c r="AL4944" i="1"/>
  <c r="AL4945" i="1"/>
  <c r="AL4946" i="1"/>
  <c r="AL4947" i="1"/>
  <c r="AL4948" i="1"/>
  <c r="AL4949" i="1"/>
  <c r="AL4950" i="1"/>
  <c r="AL4951" i="1"/>
  <c r="AL4952" i="1"/>
  <c r="AL4953" i="1"/>
  <c r="AL4954" i="1"/>
  <c r="AL4955" i="1"/>
  <c r="AL4956" i="1"/>
  <c r="AL4957" i="1"/>
  <c r="AL4958" i="1"/>
  <c r="AL4959" i="1"/>
  <c r="AL4960" i="1"/>
  <c r="AL4961" i="1"/>
  <c r="AL4962" i="1"/>
  <c r="AL4963" i="1"/>
  <c r="AL4964" i="1"/>
  <c r="AL4965" i="1"/>
  <c r="AL4966" i="1"/>
  <c r="AL4967" i="1"/>
  <c r="AL4968" i="1"/>
  <c r="AL4969" i="1"/>
  <c r="AL4970" i="1"/>
  <c r="AL4971" i="1"/>
  <c r="AL4972" i="1"/>
  <c r="AL4973" i="1"/>
  <c r="AL4974" i="1"/>
  <c r="AL4975" i="1"/>
  <c r="AL4976" i="1"/>
  <c r="AL4977" i="1"/>
  <c r="AL4978" i="1"/>
  <c r="AL4979" i="1"/>
  <c r="AL4980" i="1"/>
  <c r="AL4981" i="1"/>
  <c r="AL4982" i="1"/>
  <c r="AL4983" i="1"/>
  <c r="AL4984" i="1"/>
  <c r="AL4985" i="1"/>
  <c r="AL4986" i="1"/>
  <c r="AL4987" i="1"/>
  <c r="AL4988" i="1"/>
  <c r="AL4989" i="1"/>
  <c r="AL4990" i="1"/>
  <c r="AL4991" i="1"/>
  <c r="AL4992" i="1"/>
  <c r="AL4993" i="1"/>
  <c r="AL4994" i="1"/>
  <c r="AL4995" i="1"/>
  <c r="AL4996" i="1"/>
  <c r="AL4997" i="1"/>
  <c r="AL4998" i="1"/>
  <c r="AL4999" i="1"/>
  <c r="AL5000" i="1"/>
  <c r="AL5001" i="1"/>
  <c r="AL5002" i="1"/>
  <c r="AL5003" i="1"/>
  <c r="AL5004" i="1"/>
  <c r="AL5005" i="1"/>
  <c r="AL5006" i="1"/>
  <c r="AL5007" i="1"/>
  <c r="AL5008" i="1"/>
  <c r="AL5009" i="1"/>
  <c r="AL5010" i="1"/>
  <c r="AL5011" i="1"/>
  <c r="AL5012" i="1"/>
  <c r="AL5013" i="1"/>
  <c r="AL5014" i="1"/>
  <c r="AL5015" i="1"/>
  <c r="AL5016" i="1"/>
  <c r="AL5017" i="1"/>
  <c r="AL5018" i="1"/>
  <c r="AL5019" i="1"/>
  <c r="AL5020" i="1"/>
  <c r="AL5021" i="1"/>
  <c r="AL5022" i="1"/>
  <c r="AL5023" i="1"/>
  <c r="AL5024" i="1"/>
  <c r="AL5025" i="1"/>
  <c r="AL5026" i="1"/>
  <c r="AL5027" i="1"/>
  <c r="AL5028" i="1"/>
  <c r="AL5029" i="1"/>
  <c r="AL5030" i="1"/>
  <c r="AL5031" i="1"/>
  <c r="AL5032" i="1"/>
  <c r="AL5033" i="1"/>
  <c r="AL5034" i="1"/>
  <c r="AL5035" i="1"/>
  <c r="AL5036" i="1"/>
  <c r="AL5037" i="1"/>
  <c r="AL5038" i="1"/>
  <c r="AL5039" i="1"/>
  <c r="AL5040" i="1"/>
  <c r="AL5041" i="1"/>
  <c r="AL5042" i="1"/>
  <c r="AL5043" i="1"/>
  <c r="AL5044" i="1"/>
  <c r="AL5045" i="1"/>
  <c r="AL5046" i="1"/>
  <c r="AL5047" i="1"/>
  <c r="AL5048" i="1"/>
  <c r="AL5049" i="1"/>
  <c r="AL5050" i="1"/>
  <c r="AL5051" i="1"/>
  <c r="AL5052" i="1"/>
  <c r="AL5053" i="1"/>
  <c r="AL5054" i="1"/>
  <c r="AL5055" i="1"/>
  <c r="AL5056" i="1"/>
  <c r="AL5057" i="1"/>
  <c r="AL5058" i="1"/>
  <c r="AL5059" i="1"/>
  <c r="AL5060" i="1"/>
  <c r="AL5061" i="1"/>
  <c r="AL5062" i="1"/>
  <c r="AL5063" i="1"/>
  <c r="AL5064" i="1"/>
  <c r="AL5065" i="1"/>
  <c r="AL5066" i="1"/>
  <c r="AL5067" i="1"/>
  <c r="AL5068" i="1"/>
  <c r="AL5069" i="1"/>
  <c r="AL5070" i="1"/>
  <c r="AL5071" i="1"/>
  <c r="AL5072" i="1"/>
  <c r="AL5073" i="1"/>
  <c r="AL5074" i="1"/>
  <c r="AL5075" i="1"/>
  <c r="AL5076" i="1"/>
  <c r="AL5077" i="1"/>
  <c r="AL5078" i="1"/>
  <c r="AL5079" i="1"/>
  <c r="AL5080" i="1"/>
  <c r="AL5081" i="1"/>
  <c r="AL5082" i="1"/>
  <c r="AL5083" i="1"/>
  <c r="AL5084" i="1"/>
  <c r="AL5085" i="1"/>
  <c r="AL5086" i="1"/>
  <c r="AL5087" i="1"/>
  <c r="AL5088" i="1"/>
  <c r="AL5089" i="1"/>
  <c r="AL5090" i="1"/>
  <c r="AL5091" i="1"/>
  <c r="AL5092" i="1"/>
  <c r="AL5093" i="1"/>
  <c r="AL5094" i="1"/>
  <c r="AL5095" i="1"/>
  <c r="AL5096" i="1"/>
  <c r="AL5097" i="1"/>
  <c r="AL5098" i="1"/>
  <c r="AL5099" i="1"/>
  <c r="AL5100" i="1"/>
  <c r="AL5101" i="1"/>
  <c r="AL5102" i="1"/>
  <c r="AL5103" i="1"/>
  <c r="AL5104" i="1"/>
  <c r="AL5105" i="1"/>
  <c r="AL5106" i="1"/>
  <c r="AL5107" i="1"/>
  <c r="AL5108" i="1"/>
  <c r="AL5109" i="1"/>
  <c r="AL5110" i="1"/>
  <c r="AL5111" i="1"/>
  <c r="AL5112" i="1"/>
  <c r="AL5113" i="1"/>
  <c r="AL5114" i="1"/>
  <c r="AL5115" i="1"/>
  <c r="AL5116" i="1"/>
  <c r="AL5117" i="1"/>
  <c r="AL5118" i="1"/>
  <c r="AL5119" i="1"/>
  <c r="AL5120" i="1"/>
  <c r="AL5121" i="1"/>
  <c r="AL5122" i="1"/>
  <c r="AL5123" i="1"/>
  <c r="AL5124" i="1"/>
  <c r="AL5125" i="1"/>
  <c r="AL5126" i="1"/>
  <c r="AL5127" i="1"/>
  <c r="AL5128" i="1"/>
  <c r="AL5129" i="1"/>
  <c r="AL5130" i="1"/>
  <c r="AL5131" i="1"/>
  <c r="AL5132" i="1"/>
  <c r="AL5133" i="1"/>
  <c r="AL5134" i="1"/>
  <c r="AL5135" i="1"/>
  <c r="AL5136" i="1"/>
  <c r="AL5137" i="1"/>
  <c r="AL5138" i="1"/>
  <c r="AL5139" i="1"/>
  <c r="AL5140" i="1"/>
  <c r="AL5141" i="1"/>
  <c r="AL5142" i="1"/>
  <c r="AL5143" i="1"/>
  <c r="AL5144" i="1"/>
  <c r="AL5145" i="1"/>
  <c r="AL5146" i="1"/>
  <c r="AL5147" i="1"/>
  <c r="AL5148" i="1"/>
  <c r="AL5149" i="1"/>
  <c r="AL5150" i="1"/>
  <c r="AL5151" i="1"/>
  <c r="AL5152" i="1"/>
  <c r="AL5153" i="1"/>
  <c r="AL5154" i="1"/>
  <c r="AL5155" i="1"/>
  <c r="AL5156" i="1"/>
  <c r="AL5157" i="1"/>
  <c r="AL5158" i="1"/>
  <c r="AL5159" i="1"/>
  <c r="AL5160" i="1"/>
  <c r="AL5161" i="1"/>
  <c r="AL5162" i="1"/>
  <c r="AL5163" i="1"/>
  <c r="AL5164" i="1"/>
  <c r="AL5165" i="1"/>
  <c r="AL5166" i="1"/>
  <c r="AL5167" i="1"/>
  <c r="AL5168" i="1"/>
  <c r="AL5169" i="1"/>
  <c r="AL5170" i="1"/>
  <c r="AL5171" i="1"/>
  <c r="AL5172" i="1"/>
  <c r="AL5173" i="1"/>
  <c r="AL5174" i="1"/>
  <c r="AL5175" i="1"/>
  <c r="AL5176" i="1"/>
  <c r="AL5177" i="1"/>
  <c r="AL5178" i="1"/>
  <c r="AL5179" i="1"/>
  <c r="AL5180" i="1"/>
  <c r="AL5181" i="1"/>
  <c r="AL5182" i="1"/>
  <c r="AL5183" i="1"/>
  <c r="AL5184" i="1"/>
  <c r="AL5185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M4618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N4147" i="1"/>
  <c r="AN4148" i="1"/>
  <c r="AN4149" i="1"/>
  <c r="AN4150" i="1"/>
  <c r="AN4151" i="1"/>
  <c r="AN4152" i="1"/>
  <c r="AN4153" i="1"/>
  <c r="AN4154" i="1"/>
  <c r="AN4155" i="1"/>
  <c r="AN4156" i="1"/>
  <c r="AN4157" i="1"/>
  <c r="AN4158" i="1"/>
  <c r="AN4159" i="1"/>
  <c r="AN4160" i="1"/>
  <c r="AN4161" i="1"/>
  <c r="AN4162" i="1"/>
  <c r="AN4163" i="1"/>
  <c r="AN4164" i="1"/>
  <c r="AN4165" i="1"/>
  <c r="AN4166" i="1"/>
  <c r="AN4167" i="1"/>
  <c r="AN4168" i="1"/>
  <c r="AN4169" i="1"/>
  <c r="AN4170" i="1"/>
  <c r="AN4171" i="1"/>
  <c r="AN4172" i="1"/>
  <c r="AN4173" i="1"/>
  <c r="AN4174" i="1"/>
  <c r="AN4175" i="1"/>
  <c r="AN4176" i="1"/>
  <c r="AN4177" i="1"/>
  <c r="AN4178" i="1"/>
  <c r="AN4179" i="1"/>
  <c r="AN4180" i="1"/>
  <c r="AN4181" i="1"/>
  <c r="AN4182" i="1"/>
  <c r="AN4183" i="1"/>
  <c r="AN4184" i="1"/>
  <c r="AN4185" i="1"/>
  <c r="AN4186" i="1"/>
  <c r="AN4187" i="1"/>
  <c r="AN4188" i="1"/>
  <c r="AN4189" i="1"/>
  <c r="AN4190" i="1"/>
  <c r="AN4191" i="1"/>
  <c r="AN4192" i="1"/>
  <c r="AN4193" i="1"/>
  <c r="AN4194" i="1"/>
  <c r="AN4195" i="1"/>
  <c r="AN4196" i="1"/>
  <c r="AN4197" i="1"/>
  <c r="AN4198" i="1"/>
  <c r="AN4199" i="1"/>
  <c r="AN4200" i="1"/>
  <c r="AN4201" i="1"/>
  <c r="AN4202" i="1"/>
  <c r="AN4203" i="1"/>
  <c r="AN4204" i="1"/>
  <c r="AN4205" i="1"/>
  <c r="AN4206" i="1"/>
  <c r="AN4207" i="1"/>
  <c r="AN4208" i="1"/>
  <c r="AN4209" i="1"/>
  <c r="AN4210" i="1"/>
  <c r="AN4211" i="1"/>
  <c r="AN4212" i="1"/>
  <c r="AN4213" i="1"/>
  <c r="AN4214" i="1"/>
  <c r="AN4215" i="1"/>
  <c r="AN4216" i="1"/>
  <c r="AN4217" i="1"/>
  <c r="AN4218" i="1"/>
  <c r="AN4219" i="1"/>
  <c r="AN4220" i="1"/>
  <c r="AN4221" i="1"/>
  <c r="AN4222" i="1"/>
  <c r="AN4223" i="1"/>
  <c r="AN4224" i="1"/>
  <c r="AN4225" i="1"/>
  <c r="AN4226" i="1"/>
  <c r="AN4227" i="1"/>
  <c r="AN4228" i="1"/>
  <c r="AN4229" i="1"/>
  <c r="AN4230" i="1"/>
  <c r="AN4231" i="1"/>
  <c r="AN4232" i="1"/>
  <c r="AN4233" i="1"/>
  <c r="AN4234" i="1"/>
  <c r="AN4235" i="1"/>
  <c r="AN4236" i="1"/>
  <c r="AN4237" i="1"/>
  <c r="AN4238" i="1"/>
  <c r="AN4239" i="1"/>
  <c r="AN4240" i="1"/>
  <c r="AN4241" i="1"/>
  <c r="AN4242" i="1"/>
  <c r="AN4243" i="1"/>
  <c r="AN4244" i="1"/>
  <c r="AN4245" i="1"/>
  <c r="AN4246" i="1"/>
  <c r="AN4247" i="1"/>
  <c r="AN4248" i="1"/>
  <c r="AN4249" i="1"/>
  <c r="AN4250" i="1"/>
  <c r="AN4251" i="1"/>
  <c r="AN4252" i="1"/>
  <c r="AN4253" i="1"/>
  <c r="AN4254" i="1"/>
  <c r="AN4255" i="1"/>
  <c r="AN4256" i="1"/>
  <c r="AN4257" i="1"/>
  <c r="AN4258" i="1"/>
  <c r="AN4259" i="1"/>
  <c r="AN4260" i="1"/>
  <c r="AN4261" i="1"/>
  <c r="AN4262" i="1"/>
  <c r="AN4263" i="1"/>
  <c r="AN4264" i="1"/>
  <c r="AN4265" i="1"/>
  <c r="AN4266" i="1"/>
  <c r="AN4267" i="1"/>
  <c r="AN4268" i="1"/>
  <c r="AN4269" i="1"/>
  <c r="AN4270" i="1"/>
  <c r="AN4271" i="1"/>
  <c r="AN4272" i="1"/>
  <c r="AN4273" i="1"/>
  <c r="AN4274" i="1"/>
  <c r="AN4275" i="1"/>
  <c r="AN4276" i="1"/>
  <c r="AN4277" i="1"/>
  <c r="AN4278" i="1"/>
  <c r="AN4279" i="1"/>
  <c r="AN4280" i="1"/>
  <c r="AN4281" i="1"/>
  <c r="AN4282" i="1"/>
  <c r="AN4283" i="1"/>
  <c r="AN4284" i="1"/>
  <c r="AN4285" i="1"/>
  <c r="AN4286" i="1"/>
  <c r="AN4287" i="1"/>
  <c r="AN4288" i="1"/>
  <c r="AN4289" i="1"/>
  <c r="AN4290" i="1"/>
  <c r="AN4291" i="1"/>
  <c r="AN4292" i="1"/>
  <c r="AN4293" i="1"/>
  <c r="AN4294" i="1"/>
  <c r="AN4295" i="1"/>
  <c r="AN4296" i="1"/>
  <c r="AN4297" i="1"/>
  <c r="AN4298" i="1"/>
  <c r="AN4299" i="1"/>
  <c r="AN4300" i="1"/>
  <c r="AN4301" i="1"/>
  <c r="AN4302" i="1"/>
  <c r="AN4303" i="1"/>
  <c r="AN4304" i="1"/>
  <c r="AN4305" i="1"/>
  <c r="AN4306" i="1"/>
  <c r="AN4307" i="1"/>
  <c r="AN4308" i="1"/>
  <c r="AN4309" i="1"/>
  <c r="AN4310" i="1"/>
  <c r="AN4311" i="1"/>
  <c r="AN4312" i="1"/>
  <c r="AN4313" i="1"/>
  <c r="AN4314" i="1"/>
  <c r="AN4315" i="1"/>
  <c r="AN4316" i="1"/>
  <c r="AN4317" i="1"/>
  <c r="AN4318" i="1"/>
  <c r="AN4319" i="1"/>
  <c r="AN4320" i="1"/>
  <c r="AN4321" i="1"/>
  <c r="AN4322" i="1"/>
  <c r="AN4323" i="1"/>
  <c r="AN4324" i="1"/>
  <c r="AN4325" i="1"/>
  <c r="AN4326" i="1"/>
  <c r="AN4327" i="1"/>
  <c r="AN4328" i="1"/>
  <c r="AN4329" i="1"/>
  <c r="AN4330" i="1"/>
  <c r="AN4331" i="1"/>
  <c r="AN4332" i="1"/>
  <c r="AN4333" i="1"/>
  <c r="AN4334" i="1"/>
  <c r="AN4335" i="1"/>
  <c r="AN4336" i="1"/>
  <c r="AN4337" i="1"/>
  <c r="AN4338" i="1"/>
  <c r="AN4339" i="1"/>
  <c r="AN4340" i="1"/>
  <c r="AN4341" i="1"/>
  <c r="AN4342" i="1"/>
  <c r="AN4343" i="1"/>
  <c r="AN4344" i="1"/>
  <c r="AN4345" i="1"/>
  <c r="AN4346" i="1"/>
  <c r="AN4347" i="1"/>
  <c r="AN4348" i="1"/>
  <c r="AN4349" i="1"/>
  <c r="AN4350" i="1"/>
  <c r="AN4351" i="1"/>
  <c r="AN4352" i="1"/>
  <c r="AN4353" i="1"/>
  <c r="AN4354" i="1"/>
  <c r="AN4355" i="1"/>
  <c r="AN4356" i="1"/>
  <c r="AN4357" i="1"/>
  <c r="AN4358" i="1"/>
  <c r="AN4359" i="1"/>
  <c r="AN4360" i="1"/>
  <c r="AN4361" i="1"/>
  <c r="AN4362" i="1"/>
  <c r="AN4363" i="1"/>
  <c r="AN4364" i="1"/>
  <c r="AN4365" i="1"/>
  <c r="AN4366" i="1"/>
  <c r="AN4367" i="1"/>
  <c r="AN4368" i="1"/>
  <c r="AN4369" i="1"/>
  <c r="AN4370" i="1"/>
  <c r="AN4371" i="1"/>
  <c r="AN4372" i="1"/>
  <c r="AN4373" i="1"/>
  <c r="AN4374" i="1"/>
  <c r="AN4375" i="1"/>
  <c r="AN4376" i="1"/>
  <c r="AN4377" i="1"/>
  <c r="AN4378" i="1"/>
  <c r="AN4379" i="1"/>
  <c r="AN4380" i="1"/>
  <c r="AN4381" i="1"/>
  <c r="AN4382" i="1"/>
  <c r="AN4383" i="1"/>
  <c r="AN4384" i="1"/>
  <c r="AN4385" i="1"/>
  <c r="AN4386" i="1"/>
  <c r="AN4387" i="1"/>
  <c r="AN4388" i="1"/>
  <c r="AN4389" i="1"/>
  <c r="AN4390" i="1"/>
  <c r="AN4391" i="1"/>
  <c r="AN4392" i="1"/>
  <c r="AN4393" i="1"/>
  <c r="AN4394" i="1"/>
  <c r="AN4395" i="1"/>
  <c r="AN4396" i="1"/>
  <c r="AN4397" i="1"/>
  <c r="AN4398" i="1"/>
  <c r="AN4399" i="1"/>
  <c r="AN4400" i="1"/>
  <c r="AN4401" i="1"/>
  <c r="AN4402" i="1"/>
  <c r="AN4403" i="1"/>
  <c r="AN4404" i="1"/>
  <c r="AN4405" i="1"/>
  <c r="AN4406" i="1"/>
  <c r="AN4407" i="1"/>
  <c r="AN4408" i="1"/>
  <c r="AN4409" i="1"/>
  <c r="AN4410" i="1"/>
  <c r="AN4411" i="1"/>
  <c r="AN4412" i="1"/>
  <c r="AN4413" i="1"/>
  <c r="AN4414" i="1"/>
  <c r="AN4415" i="1"/>
  <c r="AN4416" i="1"/>
  <c r="AN4417" i="1"/>
  <c r="AN4418" i="1"/>
  <c r="AN4419" i="1"/>
  <c r="AN4420" i="1"/>
  <c r="AN4421" i="1"/>
  <c r="AN4422" i="1"/>
  <c r="AN4423" i="1"/>
  <c r="AN4424" i="1"/>
  <c r="AN4425" i="1"/>
  <c r="AN4426" i="1"/>
  <c r="AN4427" i="1"/>
  <c r="AN4428" i="1"/>
  <c r="AN4429" i="1"/>
  <c r="AN4430" i="1"/>
  <c r="AN4431" i="1"/>
  <c r="AN4432" i="1"/>
  <c r="AN4433" i="1"/>
  <c r="AN4434" i="1"/>
  <c r="AN4435" i="1"/>
  <c r="AN4436" i="1"/>
  <c r="AN4437" i="1"/>
  <c r="AN4438" i="1"/>
  <c r="AN4439" i="1"/>
  <c r="AN4440" i="1"/>
  <c r="AN4441" i="1"/>
  <c r="AN4442" i="1"/>
  <c r="AN4443" i="1"/>
  <c r="AN4444" i="1"/>
  <c r="AN4445" i="1"/>
  <c r="AN4446" i="1"/>
  <c r="AN4447" i="1"/>
  <c r="AN4448" i="1"/>
  <c r="AN4449" i="1"/>
  <c r="AN4450" i="1"/>
  <c r="AN4451" i="1"/>
  <c r="AN4452" i="1"/>
  <c r="AN4453" i="1"/>
  <c r="AN4454" i="1"/>
  <c r="AN4455" i="1"/>
  <c r="AN4456" i="1"/>
  <c r="AN4457" i="1"/>
  <c r="AN4458" i="1"/>
  <c r="AN4459" i="1"/>
  <c r="AN4460" i="1"/>
  <c r="AN4461" i="1"/>
  <c r="AN4462" i="1"/>
  <c r="AN4463" i="1"/>
  <c r="AN4464" i="1"/>
  <c r="AN4465" i="1"/>
  <c r="AN4466" i="1"/>
  <c r="AN4467" i="1"/>
  <c r="AN4468" i="1"/>
  <c r="AN4469" i="1"/>
  <c r="AN4470" i="1"/>
  <c r="AN4471" i="1"/>
  <c r="AN4472" i="1"/>
  <c r="AN4473" i="1"/>
  <c r="AN4474" i="1"/>
  <c r="AN4475" i="1"/>
  <c r="AN4476" i="1"/>
  <c r="AN4477" i="1"/>
  <c r="AN4478" i="1"/>
  <c r="AN4479" i="1"/>
  <c r="AN4480" i="1"/>
  <c r="AN4481" i="1"/>
  <c r="AN4482" i="1"/>
  <c r="AN4483" i="1"/>
  <c r="AN4484" i="1"/>
  <c r="AN4485" i="1"/>
  <c r="AN4486" i="1"/>
  <c r="AN4487" i="1"/>
  <c r="AN4488" i="1"/>
  <c r="AN4489" i="1"/>
  <c r="AN4490" i="1"/>
  <c r="AN4491" i="1"/>
  <c r="AN4492" i="1"/>
  <c r="AN4493" i="1"/>
  <c r="AN4494" i="1"/>
  <c r="AN4495" i="1"/>
  <c r="AN4496" i="1"/>
  <c r="AN4497" i="1"/>
  <c r="AN4498" i="1"/>
  <c r="AN4499" i="1"/>
  <c r="AN4500" i="1"/>
  <c r="AN4501" i="1"/>
  <c r="AN4502" i="1"/>
  <c r="AN4503" i="1"/>
  <c r="AN4504" i="1"/>
  <c r="AN4505" i="1"/>
  <c r="AN4506" i="1"/>
  <c r="AN4507" i="1"/>
  <c r="AN4508" i="1"/>
  <c r="AN4509" i="1"/>
  <c r="AN4510" i="1"/>
  <c r="AN4511" i="1"/>
  <c r="AN4512" i="1"/>
  <c r="AN4513" i="1"/>
  <c r="AN4514" i="1"/>
  <c r="AN4515" i="1"/>
  <c r="AN4516" i="1"/>
  <c r="AN4517" i="1"/>
  <c r="AN4518" i="1"/>
  <c r="AN4519" i="1"/>
  <c r="AN4520" i="1"/>
  <c r="AN4521" i="1"/>
  <c r="AN4522" i="1"/>
  <c r="AN4523" i="1"/>
  <c r="AN4524" i="1"/>
  <c r="AN4525" i="1"/>
  <c r="AN4526" i="1"/>
  <c r="AN4527" i="1"/>
  <c r="AN4528" i="1"/>
  <c r="AN4529" i="1"/>
  <c r="AN4530" i="1"/>
  <c r="AN4531" i="1"/>
  <c r="AN4532" i="1"/>
  <c r="AN4533" i="1"/>
  <c r="AN4534" i="1"/>
  <c r="AN4535" i="1"/>
  <c r="AN4536" i="1"/>
  <c r="AN4537" i="1"/>
  <c r="AN4538" i="1"/>
  <c r="AN4539" i="1"/>
  <c r="AN4540" i="1"/>
  <c r="AN4541" i="1"/>
  <c r="AN4542" i="1"/>
  <c r="AN4543" i="1"/>
  <c r="AN4544" i="1"/>
  <c r="AN4545" i="1"/>
  <c r="AN4546" i="1"/>
  <c r="AN4547" i="1"/>
  <c r="AN4548" i="1"/>
  <c r="AN4549" i="1"/>
  <c r="AN4550" i="1"/>
  <c r="AN4551" i="1"/>
  <c r="AN4552" i="1"/>
  <c r="AN4553" i="1"/>
  <c r="AN4554" i="1"/>
  <c r="AN4555" i="1"/>
  <c r="AN4556" i="1"/>
  <c r="AN4557" i="1"/>
  <c r="AN4558" i="1"/>
  <c r="AN4559" i="1"/>
  <c r="AN4560" i="1"/>
  <c r="AN4561" i="1"/>
  <c r="AN4562" i="1"/>
  <c r="AN4563" i="1"/>
  <c r="AN4564" i="1"/>
  <c r="AN4565" i="1"/>
  <c r="AN4566" i="1"/>
  <c r="AN4567" i="1"/>
  <c r="AN4568" i="1"/>
  <c r="AN4569" i="1"/>
  <c r="AN4570" i="1"/>
  <c r="AN4571" i="1"/>
  <c r="AN4572" i="1"/>
  <c r="AN4573" i="1"/>
  <c r="AN4574" i="1"/>
  <c r="AN4575" i="1"/>
  <c r="AN4576" i="1"/>
  <c r="AN4577" i="1"/>
  <c r="AN4578" i="1"/>
  <c r="AN4579" i="1"/>
  <c r="AN4580" i="1"/>
  <c r="AN4581" i="1"/>
  <c r="AN4582" i="1"/>
  <c r="AN4583" i="1"/>
  <c r="AN4584" i="1"/>
  <c r="AN4585" i="1"/>
  <c r="AN4586" i="1"/>
  <c r="AN4587" i="1"/>
  <c r="AN4588" i="1"/>
  <c r="AN4589" i="1"/>
  <c r="AN4590" i="1"/>
  <c r="AN4591" i="1"/>
  <c r="AN4592" i="1"/>
  <c r="AN4593" i="1"/>
  <c r="AN4594" i="1"/>
  <c r="AN4595" i="1"/>
  <c r="AN4596" i="1"/>
  <c r="AN4597" i="1"/>
  <c r="AN4598" i="1"/>
  <c r="AN4599" i="1"/>
  <c r="AN4600" i="1"/>
  <c r="AN4601" i="1"/>
  <c r="AN4602" i="1"/>
  <c r="AN4603" i="1"/>
  <c r="AN4604" i="1"/>
  <c r="AN4605" i="1"/>
  <c r="AN4606" i="1"/>
  <c r="AN4607" i="1"/>
  <c r="AN4608" i="1"/>
  <c r="AN4609" i="1"/>
  <c r="AN4610" i="1"/>
  <c r="AN4611" i="1"/>
  <c r="AN4612" i="1"/>
  <c r="AN4613" i="1"/>
  <c r="AN4614" i="1"/>
  <c r="AN4615" i="1"/>
  <c r="AN4616" i="1"/>
  <c r="AN4617" i="1"/>
  <c r="AN4618" i="1"/>
  <c r="AN4619" i="1"/>
  <c r="AN4620" i="1"/>
  <c r="AN4621" i="1"/>
  <c r="AN4622" i="1"/>
  <c r="AN4623" i="1"/>
  <c r="AN4624" i="1"/>
  <c r="AN4625" i="1"/>
  <c r="AN4626" i="1"/>
  <c r="AN4627" i="1"/>
  <c r="AN4628" i="1"/>
  <c r="AN4629" i="1"/>
  <c r="AN4630" i="1"/>
  <c r="AN4631" i="1"/>
  <c r="AN4632" i="1"/>
  <c r="AN4633" i="1"/>
  <c r="AN4634" i="1"/>
  <c r="AN4635" i="1"/>
  <c r="AN4636" i="1"/>
  <c r="AN4637" i="1"/>
  <c r="AN4638" i="1"/>
  <c r="AN4639" i="1"/>
  <c r="AN4640" i="1"/>
  <c r="AN4641" i="1"/>
  <c r="AN4642" i="1"/>
  <c r="AN4643" i="1"/>
  <c r="AN4644" i="1"/>
  <c r="AN4645" i="1"/>
  <c r="AN4646" i="1"/>
  <c r="AN4647" i="1"/>
  <c r="AN4648" i="1"/>
  <c r="AN4649" i="1"/>
  <c r="AN4650" i="1"/>
  <c r="AN4651" i="1"/>
  <c r="AN4652" i="1"/>
  <c r="AN4653" i="1"/>
  <c r="AN4654" i="1"/>
  <c r="AN4655" i="1"/>
  <c r="AN4656" i="1"/>
  <c r="AN4657" i="1"/>
  <c r="AN4658" i="1"/>
  <c r="AN4659" i="1"/>
  <c r="AN4660" i="1"/>
  <c r="AN4661" i="1"/>
  <c r="AN4662" i="1"/>
  <c r="AN4663" i="1"/>
  <c r="AN4664" i="1"/>
  <c r="AN4665" i="1"/>
  <c r="AN4666" i="1"/>
  <c r="AN4667" i="1"/>
  <c r="AN4668" i="1"/>
  <c r="AN4669" i="1"/>
  <c r="AN4670" i="1"/>
  <c r="AN4671" i="1"/>
  <c r="AN4672" i="1"/>
  <c r="AN4673" i="1"/>
  <c r="AN4674" i="1"/>
  <c r="AN4675" i="1"/>
  <c r="AN4676" i="1"/>
  <c r="AN4677" i="1"/>
  <c r="AN4678" i="1"/>
  <c r="AN4679" i="1"/>
  <c r="AN4680" i="1"/>
  <c r="AN4681" i="1"/>
  <c r="AN4682" i="1"/>
  <c r="AN4683" i="1"/>
  <c r="AN4684" i="1"/>
  <c r="AN4685" i="1"/>
  <c r="AN4686" i="1"/>
  <c r="AN4687" i="1"/>
  <c r="AN4688" i="1"/>
  <c r="AN4689" i="1"/>
  <c r="AN4690" i="1"/>
  <c r="AN4691" i="1"/>
  <c r="AN4692" i="1"/>
  <c r="AN4693" i="1"/>
  <c r="AN4694" i="1"/>
  <c r="AN4695" i="1"/>
  <c r="AN4696" i="1"/>
  <c r="AN4697" i="1"/>
  <c r="AN4698" i="1"/>
  <c r="AN4699" i="1"/>
  <c r="AN4700" i="1"/>
  <c r="AN4701" i="1"/>
  <c r="AN4702" i="1"/>
  <c r="AN4703" i="1"/>
  <c r="AN4704" i="1"/>
  <c r="AN4705" i="1"/>
  <c r="AN4706" i="1"/>
  <c r="AN4707" i="1"/>
  <c r="AN4708" i="1"/>
  <c r="AN4709" i="1"/>
  <c r="AN4710" i="1"/>
  <c r="AN4711" i="1"/>
  <c r="AN4712" i="1"/>
  <c r="AN4713" i="1"/>
  <c r="AN4714" i="1"/>
  <c r="AN4715" i="1"/>
  <c r="AN4716" i="1"/>
  <c r="AN4717" i="1"/>
  <c r="AN4718" i="1"/>
  <c r="AN4719" i="1"/>
  <c r="AN4720" i="1"/>
  <c r="AN4721" i="1"/>
  <c r="AN4722" i="1"/>
  <c r="AN4723" i="1"/>
  <c r="AN4724" i="1"/>
  <c r="AN4725" i="1"/>
  <c r="AN4726" i="1"/>
  <c r="AN4727" i="1"/>
  <c r="AN4728" i="1"/>
  <c r="AN4729" i="1"/>
  <c r="AN4730" i="1"/>
  <c r="AN4731" i="1"/>
  <c r="AN4732" i="1"/>
  <c r="AN4733" i="1"/>
  <c r="AN4734" i="1"/>
  <c r="AN4735" i="1"/>
  <c r="AN4736" i="1"/>
  <c r="AN4737" i="1"/>
  <c r="AN4738" i="1"/>
  <c r="AN4739" i="1"/>
  <c r="AN4740" i="1"/>
  <c r="AN4741" i="1"/>
  <c r="AN4742" i="1"/>
  <c r="AN4743" i="1"/>
  <c r="AN4744" i="1"/>
  <c r="AN4745" i="1"/>
  <c r="AN4746" i="1"/>
  <c r="AN4747" i="1"/>
  <c r="AN4748" i="1"/>
  <c r="AN4749" i="1"/>
  <c r="AN4750" i="1"/>
  <c r="AN4751" i="1"/>
  <c r="AN4752" i="1"/>
  <c r="AN4753" i="1"/>
  <c r="AN4754" i="1"/>
  <c r="AN4755" i="1"/>
  <c r="AN4756" i="1"/>
  <c r="AN4757" i="1"/>
  <c r="AN4758" i="1"/>
  <c r="AN4759" i="1"/>
  <c r="AN4760" i="1"/>
  <c r="AN4761" i="1"/>
  <c r="AN4762" i="1"/>
  <c r="AN4763" i="1"/>
  <c r="AN4764" i="1"/>
  <c r="AN4765" i="1"/>
  <c r="AN4766" i="1"/>
  <c r="AN4767" i="1"/>
  <c r="AN4768" i="1"/>
  <c r="AN4769" i="1"/>
  <c r="AN4770" i="1"/>
  <c r="AN4771" i="1"/>
  <c r="AN4772" i="1"/>
  <c r="AN4773" i="1"/>
  <c r="AN4774" i="1"/>
  <c r="AN4775" i="1"/>
  <c r="AN4776" i="1"/>
  <c r="AN4777" i="1"/>
  <c r="AN4778" i="1"/>
  <c r="AN4779" i="1"/>
  <c r="AN4780" i="1"/>
  <c r="AN4781" i="1"/>
  <c r="AN4782" i="1"/>
  <c r="AN4783" i="1"/>
  <c r="AN4784" i="1"/>
  <c r="AN4785" i="1"/>
  <c r="AN4786" i="1"/>
  <c r="AN4787" i="1"/>
  <c r="AN4788" i="1"/>
  <c r="AN4789" i="1"/>
  <c r="AN4790" i="1"/>
  <c r="AN4791" i="1"/>
  <c r="AN4792" i="1"/>
  <c r="AN4793" i="1"/>
  <c r="AN4794" i="1"/>
  <c r="AN4795" i="1"/>
  <c r="AN4796" i="1"/>
  <c r="AN4797" i="1"/>
  <c r="AN4798" i="1"/>
  <c r="AN4799" i="1"/>
  <c r="AN4800" i="1"/>
  <c r="AN4801" i="1"/>
  <c r="AN4802" i="1"/>
  <c r="AN4803" i="1"/>
  <c r="AN4804" i="1"/>
  <c r="AN4805" i="1"/>
  <c r="AN4806" i="1"/>
  <c r="AN4807" i="1"/>
  <c r="AN4808" i="1"/>
  <c r="AN4809" i="1"/>
  <c r="AN4810" i="1"/>
  <c r="AN4811" i="1"/>
  <c r="AN4812" i="1"/>
  <c r="AN4813" i="1"/>
  <c r="AN4814" i="1"/>
  <c r="AN4815" i="1"/>
  <c r="AN4816" i="1"/>
  <c r="AN4817" i="1"/>
  <c r="AN4818" i="1"/>
  <c r="AN4819" i="1"/>
  <c r="AN4820" i="1"/>
  <c r="AN4821" i="1"/>
  <c r="AN4822" i="1"/>
  <c r="AN4823" i="1"/>
  <c r="AN4824" i="1"/>
  <c r="AN4825" i="1"/>
  <c r="AN4826" i="1"/>
  <c r="AN4827" i="1"/>
  <c r="AN4828" i="1"/>
  <c r="AN4829" i="1"/>
  <c r="AN4830" i="1"/>
  <c r="AN4831" i="1"/>
  <c r="AN4832" i="1"/>
  <c r="AN4833" i="1"/>
  <c r="AN4834" i="1"/>
  <c r="AN4835" i="1"/>
  <c r="AN4836" i="1"/>
  <c r="AN4837" i="1"/>
  <c r="AN4838" i="1"/>
  <c r="AN4839" i="1"/>
  <c r="AN4840" i="1"/>
  <c r="AN4841" i="1"/>
  <c r="AN4842" i="1"/>
  <c r="AN4843" i="1"/>
  <c r="AN4844" i="1"/>
  <c r="AN4845" i="1"/>
  <c r="AN4846" i="1"/>
  <c r="AN4847" i="1"/>
  <c r="AN4848" i="1"/>
  <c r="AN4849" i="1"/>
  <c r="AN4850" i="1"/>
  <c r="AN4851" i="1"/>
  <c r="AN4852" i="1"/>
  <c r="AN4853" i="1"/>
  <c r="AN4854" i="1"/>
  <c r="AN4855" i="1"/>
  <c r="AN4856" i="1"/>
  <c r="AN4857" i="1"/>
  <c r="AN4858" i="1"/>
  <c r="AN4859" i="1"/>
  <c r="AN4860" i="1"/>
  <c r="AN4861" i="1"/>
  <c r="AN4862" i="1"/>
  <c r="AN4863" i="1"/>
  <c r="AN4864" i="1"/>
  <c r="AN4865" i="1"/>
  <c r="AN4866" i="1"/>
  <c r="AN4867" i="1"/>
  <c r="AN4868" i="1"/>
  <c r="AN4869" i="1"/>
  <c r="AN4870" i="1"/>
  <c r="AN4871" i="1"/>
  <c r="AN4872" i="1"/>
  <c r="AN4873" i="1"/>
  <c r="AN4874" i="1"/>
  <c r="AN4875" i="1"/>
  <c r="AN4876" i="1"/>
  <c r="AN4877" i="1"/>
  <c r="AN4878" i="1"/>
  <c r="AN4879" i="1"/>
  <c r="AN4880" i="1"/>
  <c r="AN4881" i="1"/>
  <c r="AN4882" i="1"/>
  <c r="AN4883" i="1"/>
  <c r="AN4884" i="1"/>
  <c r="AN4885" i="1"/>
  <c r="AN4886" i="1"/>
  <c r="AN4887" i="1"/>
  <c r="AN4888" i="1"/>
  <c r="AN4889" i="1"/>
  <c r="AN4890" i="1"/>
  <c r="AN4891" i="1"/>
  <c r="AN4892" i="1"/>
  <c r="AN4893" i="1"/>
  <c r="AN4894" i="1"/>
  <c r="AN4895" i="1"/>
  <c r="AN4896" i="1"/>
  <c r="AN4897" i="1"/>
  <c r="AN4898" i="1"/>
  <c r="AN4899" i="1"/>
  <c r="AN4900" i="1"/>
  <c r="AN4901" i="1"/>
  <c r="AN4902" i="1"/>
  <c r="AN4903" i="1"/>
  <c r="AN4904" i="1"/>
  <c r="AN4905" i="1"/>
  <c r="AN4906" i="1"/>
  <c r="AN4907" i="1"/>
  <c r="AN4908" i="1"/>
  <c r="AN4909" i="1"/>
  <c r="AN4910" i="1"/>
  <c r="AN4911" i="1"/>
  <c r="AN4912" i="1"/>
  <c r="AN4913" i="1"/>
  <c r="AN4914" i="1"/>
  <c r="AN4915" i="1"/>
  <c r="AN4916" i="1"/>
  <c r="AN4917" i="1"/>
  <c r="AN4918" i="1"/>
  <c r="AN4919" i="1"/>
  <c r="AN4920" i="1"/>
  <c r="AN4921" i="1"/>
  <c r="AN4922" i="1"/>
  <c r="AN4923" i="1"/>
  <c r="AN4924" i="1"/>
  <c r="AN4925" i="1"/>
  <c r="AN4926" i="1"/>
  <c r="AN4927" i="1"/>
  <c r="AN4928" i="1"/>
  <c r="AN4929" i="1"/>
  <c r="AN4930" i="1"/>
  <c r="AN4931" i="1"/>
  <c r="AN4932" i="1"/>
  <c r="AN4933" i="1"/>
  <c r="AN4934" i="1"/>
  <c r="AN4935" i="1"/>
  <c r="AN4936" i="1"/>
  <c r="AN4937" i="1"/>
  <c r="AN4938" i="1"/>
  <c r="AN4939" i="1"/>
  <c r="AN4940" i="1"/>
  <c r="AN4941" i="1"/>
  <c r="AN4942" i="1"/>
  <c r="AN4943" i="1"/>
  <c r="AN4944" i="1"/>
  <c r="AN4945" i="1"/>
  <c r="AN4946" i="1"/>
  <c r="AN4947" i="1"/>
  <c r="AN4948" i="1"/>
  <c r="AN4949" i="1"/>
  <c r="AN4950" i="1"/>
  <c r="AN4951" i="1"/>
  <c r="AN4952" i="1"/>
  <c r="AN4953" i="1"/>
  <c r="AN4954" i="1"/>
  <c r="AN4955" i="1"/>
  <c r="AN4956" i="1"/>
  <c r="AN4957" i="1"/>
  <c r="AN4958" i="1"/>
  <c r="AN4959" i="1"/>
  <c r="AN4960" i="1"/>
  <c r="AN4961" i="1"/>
  <c r="AN4962" i="1"/>
  <c r="AN4963" i="1"/>
  <c r="AN4964" i="1"/>
  <c r="AN4965" i="1"/>
  <c r="AN4966" i="1"/>
  <c r="AN4967" i="1"/>
  <c r="AN4968" i="1"/>
  <c r="AN4969" i="1"/>
  <c r="AN4970" i="1"/>
  <c r="AN4971" i="1"/>
  <c r="AN4972" i="1"/>
  <c r="AN4973" i="1"/>
  <c r="AN4974" i="1"/>
  <c r="AN4975" i="1"/>
  <c r="AN4976" i="1"/>
  <c r="AN4977" i="1"/>
  <c r="AN4978" i="1"/>
  <c r="AN4979" i="1"/>
  <c r="AN4980" i="1"/>
  <c r="AN4981" i="1"/>
  <c r="AN4982" i="1"/>
  <c r="AN4983" i="1"/>
  <c r="AN4984" i="1"/>
  <c r="AN4985" i="1"/>
  <c r="AN4986" i="1"/>
  <c r="AN4987" i="1"/>
  <c r="AN4988" i="1"/>
  <c r="AN4989" i="1"/>
  <c r="AN4990" i="1"/>
  <c r="AN4991" i="1"/>
  <c r="AN4992" i="1"/>
  <c r="AN4993" i="1"/>
  <c r="AN4994" i="1"/>
  <c r="AN4995" i="1"/>
  <c r="AN4996" i="1"/>
  <c r="AN4997" i="1"/>
  <c r="AN4998" i="1"/>
  <c r="AN4999" i="1"/>
  <c r="AN5000" i="1"/>
  <c r="AN5001" i="1"/>
  <c r="AN5002" i="1"/>
  <c r="AN5003" i="1"/>
  <c r="AN5004" i="1"/>
  <c r="AN5005" i="1"/>
  <c r="AN5006" i="1"/>
  <c r="AN5007" i="1"/>
  <c r="AN5008" i="1"/>
  <c r="AN5009" i="1"/>
  <c r="AN5010" i="1"/>
  <c r="AN5011" i="1"/>
  <c r="AN5012" i="1"/>
  <c r="AN5013" i="1"/>
  <c r="AN5014" i="1"/>
  <c r="AN5015" i="1"/>
  <c r="AN5016" i="1"/>
  <c r="AN5017" i="1"/>
  <c r="AN5018" i="1"/>
  <c r="AN5019" i="1"/>
  <c r="AN5020" i="1"/>
  <c r="AN5021" i="1"/>
  <c r="AN5022" i="1"/>
  <c r="AN5023" i="1"/>
  <c r="AN5024" i="1"/>
  <c r="AN5025" i="1"/>
  <c r="AN5026" i="1"/>
  <c r="AN5027" i="1"/>
  <c r="AN5028" i="1"/>
  <c r="AN5029" i="1"/>
  <c r="AN5030" i="1"/>
  <c r="AN5031" i="1"/>
  <c r="AN5032" i="1"/>
  <c r="AN5033" i="1"/>
  <c r="AN5034" i="1"/>
  <c r="AN5035" i="1"/>
  <c r="AN5036" i="1"/>
  <c r="AN5037" i="1"/>
  <c r="AN5038" i="1"/>
  <c r="AN5039" i="1"/>
  <c r="AN5040" i="1"/>
  <c r="AN5041" i="1"/>
  <c r="AN5042" i="1"/>
  <c r="AN5043" i="1"/>
  <c r="AN5044" i="1"/>
  <c r="AN5045" i="1"/>
  <c r="AN5046" i="1"/>
  <c r="AN5047" i="1"/>
  <c r="AN5048" i="1"/>
  <c r="AN5049" i="1"/>
  <c r="AN5050" i="1"/>
  <c r="AN5051" i="1"/>
  <c r="AN5052" i="1"/>
  <c r="AN5053" i="1"/>
  <c r="AN5054" i="1"/>
  <c r="AN5055" i="1"/>
  <c r="AN5056" i="1"/>
  <c r="AN5057" i="1"/>
  <c r="AN5058" i="1"/>
  <c r="AN5059" i="1"/>
  <c r="AN5060" i="1"/>
  <c r="AN5061" i="1"/>
  <c r="AN5062" i="1"/>
  <c r="AN5063" i="1"/>
  <c r="AN5064" i="1"/>
  <c r="AN5065" i="1"/>
  <c r="AN5066" i="1"/>
  <c r="AN5067" i="1"/>
  <c r="AN5068" i="1"/>
  <c r="AN5069" i="1"/>
  <c r="AN5070" i="1"/>
  <c r="AN5071" i="1"/>
  <c r="AN5072" i="1"/>
  <c r="AN5073" i="1"/>
  <c r="AN5074" i="1"/>
  <c r="AN5075" i="1"/>
  <c r="AN5076" i="1"/>
  <c r="AN5077" i="1"/>
  <c r="AN5078" i="1"/>
  <c r="AN5079" i="1"/>
  <c r="AN5080" i="1"/>
  <c r="AN5081" i="1"/>
  <c r="AN5082" i="1"/>
  <c r="AN5083" i="1"/>
  <c r="AN5084" i="1"/>
  <c r="AN5085" i="1"/>
  <c r="AN5086" i="1"/>
  <c r="AN5087" i="1"/>
  <c r="AN5088" i="1"/>
  <c r="AN5089" i="1"/>
  <c r="AN5090" i="1"/>
  <c r="AN5091" i="1"/>
  <c r="AN5092" i="1"/>
  <c r="AN5093" i="1"/>
  <c r="AN5094" i="1"/>
  <c r="AN5095" i="1"/>
  <c r="AN5096" i="1"/>
  <c r="AN5097" i="1"/>
  <c r="AN5098" i="1"/>
  <c r="AN5099" i="1"/>
  <c r="AN5100" i="1"/>
  <c r="AN5101" i="1"/>
  <c r="AN5102" i="1"/>
  <c r="AN5103" i="1"/>
  <c r="AN5104" i="1"/>
  <c r="AN5105" i="1"/>
  <c r="AN5106" i="1"/>
  <c r="AN5107" i="1"/>
  <c r="AN5108" i="1"/>
  <c r="AN5109" i="1"/>
  <c r="AN5110" i="1"/>
  <c r="AN5111" i="1"/>
  <c r="AN5112" i="1"/>
  <c r="AN5113" i="1"/>
  <c r="AN5114" i="1"/>
  <c r="AN5115" i="1"/>
  <c r="AN5116" i="1"/>
  <c r="AN5117" i="1"/>
  <c r="AN5118" i="1"/>
  <c r="AN5119" i="1"/>
  <c r="AN5120" i="1"/>
  <c r="AN5121" i="1"/>
  <c r="AN5122" i="1"/>
  <c r="AN5123" i="1"/>
  <c r="AN5124" i="1"/>
  <c r="AN5125" i="1"/>
  <c r="AN5126" i="1"/>
  <c r="AN5127" i="1"/>
  <c r="AN5128" i="1"/>
  <c r="AN5129" i="1"/>
  <c r="AN5130" i="1"/>
  <c r="AN5131" i="1"/>
  <c r="AN5132" i="1"/>
  <c r="AN5133" i="1"/>
  <c r="AN5134" i="1"/>
  <c r="AN5135" i="1"/>
  <c r="AN5136" i="1"/>
  <c r="AN5137" i="1"/>
  <c r="AN5138" i="1"/>
  <c r="AN5139" i="1"/>
  <c r="AN5140" i="1"/>
  <c r="AN5141" i="1"/>
  <c r="AN5142" i="1"/>
  <c r="AN5143" i="1"/>
  <c r="AN5144" i="1"/>
  <c r="AN5145" i="1"/>
  <c r="AN5146" i="1"/>
  <c r="AN5147" i="1"/>
  <c r="AN5148" i="1"/>
  <c r="AN5149" i="1"/>
  <c r="AN5150" i="1"/>
  <c r="AN5151" i="1"/>
  <c r="AN5152" i="1"/>
  <c r="AN5153" i="1"/>
  <c r="AN5154" i="1"/>
  <c r="AN5155" i="1"/>
  <c r="AN5156" i="1"/>
  <c r="AN5157" i="1"/>
  <c r="AN5158" i="1"/>
  <c r="AN5159" i="1"/>
  <c r="AN5160" i="1"/>
  <c r="AN5161" i="1"/>
  <c r="AN5162" i="1"/>
  <c r="AN5163" i="1"/>
  <c r="AN5164" i="1"/>
  <c r="AN5165" i="1"/>
  <c r="AN5166" i="1"/>
  <c r="AN5167" i="1"/>
  <c r="AN5168" i="1"/>
  <c r="AN5169" i="1"/>
  <c r="AN5170" i="1"/>
  <c r="AN5171" i="1"/>
  <c r="AN5172" i="1"/>
  <c r="AN5173" i="1"/>
  <c r="AN5174" i="1"/>
  <c r="AN5175" i="1"/>
  <c r="AN5176" i="1"/>
  <c r="AN5177" i="1"/>
  <c r="AN5178" i="1"/>
  <c r="AN5179" i="1"/>
  <c r="AN5180" i="1"/>
  <c r="AN5181" i="1"/>
  <c r="AN5182" i="1"/>
  <c r="AN5183" i="1"/>
  <c r="AN5184" i="1"/>
  <c r="AN5185" i="1"/>
  <c r="AP4147" i="1"/>
  <c r="AP4148" i="1"/>
  <c r="AP4149" i="1"/>
  <c r="AP4150" i="1"/>
  <c r="AP4151" i="1"/>
  <c r="AP4152" i="1"/>
  <c r="AP4153" i="1"/>
  <c r="AP4154" i="1"/>
  <c r="AP4155" i="1"/>
  <c r="AP4156" i="1"/>
  <c r="AP4157" i="1"/>
  <c r="AP4158" i="1"/>
  <c r="AP4159" i="1"/>
  <c r="AP4160" i="1"/>
  <c r="AP4161" i="1"/>
  <c r="AP4162" i="1"/>
  <c r="AP4163" i="1"/>
  <c r="AP4164" i="1"/>
  <c r="AP4165" i="1"/>
  <c r="AP4166" i="1"/>
  <c r="AP4167" i="1"/>
  <c r="AP4168" i="1"/>
  <c r="AP4169" i="1"/>
  <c r="AP4170" i="1"/>
  <c r="AP4171" i="1"/>
  <c r="AP4172" i="1"/>
  <c r="AP4173" i="1"/>
  <c r="AP4174" i="1"/>
  <c r="AP4175" i="1"/>
  <c r="AP4176" i="1"/>
  <c r="AP4177" i="1"/>
  <c r="AP4178" i="1"/>
  <c r="AP4179" i="1"/>
  <c r="AP4180" i="1"/>
  <c r="AP4181" i="1"/>
  <c r="AP4182" i="1"/>
  <c r="AP4183" i="1"/>
  <c r="AP4184" i="1"/>
  <c r="AP4185" i="1"/>
  <c r="AP4186" i="1"/>
  <c r="AP4187" i="1"/>
  <c r="AP4188" i="1"/>
  <c r="AP4189" i="1"/>
  <c r="AP4190" i="1"/>
  <c r="AP4191" i="1"/>
  <c r="AP4192" i="1"/>
  <c r="AP4193" i="1"/>
  <c r="AP4194" i="1"/>
  <c r="AP4195" i="1"/>
  <c r="AP4196" i="1"/>
  <c r="AP4197" i="1"/>
  <c r="AP4198" i="1"/>
  <c r="AP4199" i="1"/>
  <c r="AP4200" i="1"/>
  <c r="AP4201" i="1"/>
  <c r="AP4202" i="1"/>
  <c r="AP4203" i="1"/>
  <c r="AP4204" i="1"/>
  <c r="AP4205" i="1"/>
  <c r="AP4206" i="1"/>
  <c r="AP4207" i="1"/>
  <c r="AP4208" i="1"/>
  <c r="AP4209" i="1"/>
  <c r="AP4210" i="1"/>
  <c r="AP4211" i="1"/>
  <c r="AP4212" i="1"/>
  <c r="AP4213" i="1"/>
  <c r="AP4214" i="1"/>
  <c r="AP4215" i="1"/>
  <c r="AP4216" i="1"/>
  <c r="AP4217" i="1"/>
  <c r="AP4218" i="1"/>
  <c r="AP4219" i="1"/>
  <c r="AP4220" i="1"/>
  <c r="AP4221" i="1"/>
  <c r="AP4222" i="1"/>
  <c r="AP4223" i="1"/>
  <c r="AP4224" i="1"/>
  <c r="AP4225" i="1"/>
  <c r="AP4226" i="1"/>
  <c r="AP4227" i="1"/>
  <c r="AP4228" i="1"/>
  <c r="AP4229" i="1"/>
  <c r="AP4230" i="1"/>
  <c r="AP4231" i="1"/>
  <c r="AP4232" i="1"/>
  <c r="AP4233" i="1"/>
  <c r="AP4234" i="1"/>
  <c r="AP4235" i="1"/>
  <c r="AP4236" i="1"/>
  <c r="AP4237" i="1"/>
  <c r="AP4238" i="1"/>
  <c r="AP4239" i="1"/>
  <c r="AP4240" i="1"/>
  <c r="AP4241" i="1"/>
  <c r="AP4242" i="1"/>
  <c r="AP4243" i="1"/>
  <c r="AP4244" i="1"/>
  <c r="AP4245" i="1"/>
  <c r="AP4246" i="1"/>
  <c r="AP4247" i="1"/>
  <c r="AP4248" i="1"/>
  <c r="AP4249" i="1"/>
  <c r="AP4250" i="1"/>
  <c r="AP4251" i="1"/>
  <c r="AP4252" i="1"/>
  <c r="AP4253" i="1"/>
  <c r="AP4254" i="1"/>
  <c r="AP4255" i="1"/>
  <c r="AP4256" i="1"/>
  <c r="AP4257" i="1"/>
  <c r="AP4258" i="1"/>
  <c r="AP4259" i="1"/>
  <c r="AP4260" i="1"/>
  <c r="AP4261" i="1"/>
  <c r="AP4262" i="1"/>
  <c r="AP4263" i="1"/>
  <c r="AP4264" i="1"/>
  <c r="AP4265" i="1"/>
  <c r="AP4266" i="1"/>
  <c r="AP4267" i="1"/>
  <c r="AP4268" i="1"/>
  <c r="AP4269" i="1"/>
  <c r="AP4270" i="1"/>
  <c r="AP4271" i="1"/>
  <c r="AP4272" i="1"/>
  <c r="AP4273" i="1"/>
  <c r="AP4274" i="1"/>
  <c r="AP4275" i="1"/>
  <c r="AP4276" i="1"/>
  <c r="AP4277" i="1"/>
  <c r="AP4278" i="1"/>
  <c r="AP4279" i="1"/>
  <c r="AP4280" i="1"/>
  <c r="AP4281" i="1"/>
  <c r="AP4282" i="1"/>
  <c r="AP4283" i="1"/>
  <c r="AP4284" i="1"/>
  <c r="AP4285" i="1"/>
  <c r="AP4286" i="1"/>
  <c r="AP4287" i="1"/>
  <c r="AP4288" i="1"/>
  <c r="AP4289" i="1"/>
  <c r="AP4290" i="1"/>
  <c r="AP4291" i="1"/>
  <c r="AP4292" i="1"/>
  <c r="AP4293" i="1"/>
  <c r="AP4294" i="1"/>
  <c r="AP4295" i="1"/>
  <c r="AP4296" i="1"/>
  <c r="AP4297" i="1"/>
  <c r="AP4298" i="1"/>
  <c r="AP4299" i="1"/>
  <c r="AP4300" i="1"/>
  <c r="AP4301" i="1"/>
  <c r="AP4302" i="1"/>
  <c r="AP4303" i="1"/>
  <c r="AP4304" i="1"/>
  <c r="AP4305" i="1"/>
  <c r="AP4306" i="1"/>
  <c r="AP4307" i="1"/>
  <c r="AP4308" i="1"/>
  <c r="AP4309" i="1"/>
  <c r="AP4310" i="1"/>
  <c r="AP4311" i="1"/>
  <c r="AP4312" i="1"/>
  <c r="AP4313" i="1"/>
  <c r="AP4314" i="1"/>
  <c r="AP4315" i="1"/>
  <c r="AP4316" i="1"/>
  <c r="AP4317" i="1"/>
  <c r="AP4318" i="1"/>
  <c r="AP4319" i="1"/>
  <c r="AP4320" i="1"/>
  <c r="AP4321" i="1"/>
  <c r="AP4322" i="1"/>
  <c r="AP4323" i="1"/>
  <c r="AP4324" i="1"/>
  <c r="AP4325" i="1"/>
  <c r="AP4326" i="1"/>
  <c r="AP4327" i="1"/>
  <c r="AP4328" i="1"/>
  <c r="AP4329" i="1"/>
  <c r="AP4330" i="1"/>
  <c r="AP4331" i="1"/>
  <c r="AP4332" i="1"/>
  <c r="AP4333" i="1"/>
  <c r="AP4334" i="1"/>
  <c r="AP4335" i="1"/>
  <c r="AP4336" i="1"/>
  <c r="AP4337" i="1"/>
  <c r="AP4338" i="1"/>
  <c r="AP4339" i="1"/>
  <c r="AP4340" i="1"/>
  <c r="AP4341" i="1"/>
  <c r="AP4342" i="1"/>
  <c r="AP4343" i="1"/>
  <c r="AP4344" i="1"/>
  <c r="AP4345" i="1"/>
  <c r="AP4346" i="1"/>
  <c r="AP4347" i="1"/>
  <c r="AP4348" i="1"/>
  <c r="AP4349" i="1"/>
  <c r="AP4350" i="1"/>
  <c r="AP4351" i="1"/>
  <c r="AP4352" i="1"/>
  <c r="AP4353" i="1"/>
  <c r="AP4354" i="1"/>
  <c r="AP4355" i="1"/>
  <c r="AP4356" i="1"/>
  <c r="AP4357" i="1"/>
  <c r="AP4358" i="1"/>
  <c r="AP4359" i="1"/>
  <c r="AP4360" i="1"/>
  <c r="AP4361" i="1"/>
  <c r="AP4362" i="1"/>
  <c r="AP4363" i="1"/>
  <c r="AP4364" i="1"/>
  <c r="AP4365" i="1"/>
  <c r="AP4366" i="1"/>
  <c r="AP4367" i="1"/>
  <c r="AP4368" i="1"/>
  <c r="AP4369" i="1"/>
  <c r="AP4370" i="1"/>
  <c r="AP4371" i="1"/>
  <c r="AP4372" i="1"/>
  <c r="AP4373" i="1"/>
  <c r="AP4374" i="1"/>
  <c r="AP4375" i="1"/>
  <c r="AP4376" i="1"/>
  <c r="AP4377" i="1"/>
  <c r="AP4378" i="1"/>
  <c r="AP4379" i="1"/>
  <c r="AP4380" i="1"/>
  <c r="AP4381" i="1"/>
  <c r="AP4382" i="1"/>
  <c r="AP4383" i="1"/>
  <c r="AP4384" i="1"/>
  <c r="AP4385" i="1"/>
  <c r="AP4386" i="1"/>
  <c r="AP4387" i="1"/>
  <c r="AP4388" i="1"/>
  <c r="AP4389" i="1"/>
  <c r="AP4390" i="1"/>
  <c r="AP4391" i="1"/>
  <c r="AP4392" i="1"/>
  <c r="AP4393" i="1"/>
  <c r="AP4394" i="1"/>
  <c r="AP4395" i="1"/>
  <c r="AP4396" i="1"/>
  <c r="AP4397" i="1"/>
  <c r="AP4398" i="1"/>
  <c r="AP4399" i="1"/>
  <c r="AP4400" i="1"/>
  <c r="AP4401" i="1"/>
  <c r="AP4402" i="1"/>
  <c r="AP4403" i="1"/>
  <c r="AP4404" i="1"/>
  <c r="AP4405" i="1"/>
  <c r="AP4406" i="1"/>
  <c r="AP4407" i="1"/>
  <c r="AP4408" i="1"/>
  <c r="AP4409" i="1"/>
  <c r="AP4410" i="1"/>
  <c r="AP4411" i="1"/>
  <c r="AP4412" i="1"/>
  <c r="AP4413" i="1"/>
  <c r="AP4414" i="1"/>
  <c r="AP4415" i="1"/>
  <c r="AP4416" i="1"/>
  <c r="AP4417" i="1"/>
  <c r="AP4418" i="1"/>
  <c r="AP4419" i="1"/>
  <c r="AP4420" i="1"/>
  <c r="AP4421" i="1"/>
  <c r="AP4422" i="1"/>
  <c r="AP4423" i="1"/>
  <c r="AP4424" i="1"/>
  <c r="AP4425" i="1"/>
  <c r="AP4426" i="1"/>
  <c r="AP4427" i="1"/>
  <c r="AP4428" i="1"/>
  <c r="AP4429" i="1"/>
  <c r="AP4430" i="1"/>
  <c r="AP4431" i="1"/>
  <c r="AP4432" i="1"/>
  <c r="AP4433" i="1"/>
  <c r="AP4434" i="1"/>
  <c r="AP4435" i="1"/>
  <c r="AP4436" i="1"/>
  <c r="AP4437" i="1"/>
  <c r="AP4438" i="1"/>
  <c r="AP4439" i="1"/>
  <c r="AP4440" i="1"/>
  <c r="AP4441" i="1"/>
  <c r="AP4442" i="1"/>
  <c r="AP4443" i="1"/>
  <c r="AP4444" i="1"/>
  <c r="AP4445" i="1"/>
  <c r="AP4446" i="1"/>
  <c r="AP4447" i="1"/>
  <c r="AP4448" i="1"/>
  <c r="AP4449" i="1"/>
  <c r="AP4450" i="1"/>
  <c r="AP4451" i="1"/>
  <c r="AP4452" i="1"/>
  <c r="AP4453" i="1"/>
  <c r="AP4454" i="1"/>
  <c r="AP4455" i="1"/>
  <c r="AP4456" i="1"/>
  <c r="AP4457" i="1"/>
  <c r="AP4458" i="1"/>
  <c r="AP4459" i="1"/>
  <c r="AP4460" i="1"/>
  <c r="AP4461" i="1"/>
  <c r="AP4462" i="1"/>
  <c r="AP4463" i="1"/>
  <c r="AP4464" i="1"/>
  <c r="AP4465" i="1"/>
  <c r="AP4466" i="1"/>
  <c r="AP4467" i="1"/>
  <c r="AP4468" i="1"/>
  <c r="AP4469" i="1"/>
  <c r="AP4470" i="1"/>
  <c r="AP4471" i="1"/>
  <c r="AP4472" i="1"/>
  <c r="AP4473" i="1"/>
  <c r="AP4474" i="1"/>
  <c r="AP4475" i="1"/>
  <c r="AP4476" i="1"/>
  <c r="AP4477" i="1"/>
  <c r="AP4478" i="1"/>
  <c r="AP4479" i="1"/>
  <c r="AP4480" i="1"/>
  <c r="AP4481" i="1"/>
  <c r="AP4482" i="1"/>
  <c r="AP4483" i="1"/>
  <c r="AP4484" i="1"/>
  <c r="AP4485" i="1"/>
  <c r="AP4486" i="1"/>
  <c r="AP4487" i="1"/>
  <c r="AP4488" i="1"/>
  <c r="AP4489" i="1"/>
  <c r="AP4490" i="1"/>
  <c r="AP4491" i="1"/>
  <c r="AP4492" i="1"/>
  <c r="AP4493" i="1"/>
  <c r="AP4494" i="1"/>
  <c r="AP4495" i="1"/>
  <c r="AP4496" i="1"/>
  <c r="AP4497" i="1"/>
  <c r="AP4498" i="1"/>
  <c r="AP4499" i="1"/>
  <c r="AP4500" i="1"/>
  <c r="AP4501" i="1"/>
  <c r="AP4502" i="1"/>
  <c r="AP4503" i="1"/>
  <c r="AP4504" i="1"/>
  <c r="AP4505" i="1"/>
  <c r="AP4506" i="1"/>
  <c r="AP4507" i="1"/>
  <c r="AP4508" i="1"/>
  <c r="AP4509" i="1"/>
  <c r="AP4510" i="1"/>
  <c r="AP4511" i="1"/>
  <c r="AP4512" i="1"/>
  <c r="AP4513" i="1"/>
  <c r="AP4514" i="1"/>
  <c r="AP4515" i="1"/>
  <c r="AP4516" i="1"/>
  <c r="AP4517" i="1"/>
  <c r="AP4518" i="1"/>
  <c r="AP4519" i="1"/>
  <c r="AP4520" i="1"/>
  <c r="AP4521" i="1"/>
  <c r="AP4522" i="1"/>
  <c r="AP4523" i="1"/>
  <c r="AP4524" i="1"/>
  <c r="AP4525" i="1"/>
  <c r="AP4526" i="1"/>
  <c r="AP4527" i="1"/>
  <c r="AP4528" i="1"/>
  <c r="AP4529" i="1"/>
  <c r="AP4530" i="1"/>
  <c r="AP4531" i="1"/>
  <c r="AP4532" i="1"/>
  <c r="AP4533" i="1"/>
  <c r="AP4534" i="1"/>
  <c r="AP4535" i="1"/>
  <c r="AP4536" i="1"/>
  <c r="AP4537" i="1"/>
  <c r="AP4538" i="1"/>
  <c r="AP4539" i="1"/>
  <c r="AP4540" i="1"/>
  <c r="AP4541" i="1"/>
  <c r="AP4542" i="1"/>
  <c r="AP4543" i="1"/>
  <c r="AP4544" i="1"/>
  <c r="AP4545" i="1"/>
  <c r="AP4546" i="1"/>
  <c r="AP4547" i="1"/>
  <c r="AP4548" i="1"/>
  <c r="AP4549" i="1"/>
  <c r="AP4550" i="1"/>
  <c r="AP4551" i="1"/>
  <c r="AP4552" i="1"/>
  <c r="AP4553" i="1"/>
  <c r="AP4554" i="1"/>
  <c r="AP4555" i="1"/>
  <c r="AP4556" i="1"/>
  <c r="AP4557" i="1"/>
  <c r="AP4558" i="1"/>
  <c r="AP4559" i="1"/>
  <c r="AP4560" i="1"/>
  <c r="AP4561" i="1"/>
  <c r="AP4562" i="1"/>
  <c r="AP4563" i="1"/>
  <c r="AP4564" i="1"/>
  <c r="AP4565" i="1"/>
  <c r="AP4566" i="1"/>
  <c r="AP4567" i="1"/>
  <c r="AP4568" i="1"/>
  <c r="AP4569" i="1"/>
  <c r="AP4570" i="1"/>
  <c r="AP4571" i="1"/>
  <c r="AP4572" i="1"/>
  <c r="AP4573" i="1"/>
  <c r="AP4574" i="1"/>
  <c r="AP4575" i="1"/>
  <c r="AP4576" i="1"/>
  <c r="AP4577" i="1"/>
  <c r="AP4578" i="1"/>
  <c r="AP4579" i="1"/>
  <c r="AP4580" i="1"/>
  <c r="AP4581" i="1"/>
  <c r="AP4582" i="1"/>
  <c r="AP4583" i="1"/>
  <c r="AP4584" i="1"/>
  <c r="AP4585" i="1"/>
  <c r="AP4586" i="1"/>
  <c r="AP4587" i="1"/>
  <c r="AP4588" i="1"/>
  <c r="AP4589" i="1"/>
  <c r="AP4590" i="1"/>
  <c r="AP4591" i="1"/>
  <c r="AP4592" i="1"/>
  <c r="AP4593" i="1"/>
  <c r="AP4594" i="1"/>
  <c r="AP4595" i="1"/>
  <c r="AP4596" i="1"/>
  <c r="AP4597" i="1"/>
  <c r="AP4598" i="1"/>
  <c r="AP4599" i="1"/>
  <c r="AP4600" i="1"/>
  <c r="AP4601" i="1"/>
  <c r="AP4602" i="1"/>
  <c r="AP4603" i="1"/>
  <c r="AP4604" i="1"/>
  <c r="AP4605" i="1"/>
  <c r="AP4606" i="1"/>
  <c r="AP4607" i="1"/>
  <c r="AP4608" i="1"/>
  <c r="AP4609" i="1"/>
  <c r="AP4610" i="1"/>
  <c r="AP4611" i="1"/>
  <c r="AP4612" i="1"/>
  <c r="AP4613" i="1"/>
  <c r="AP4614" i="1"/>
  <c r="AP4615" i="1"/>
  <c r="AP4616" i="1"/>
  <c r="AP4617" i="1"/>
  <c r="AP4618" i="1"/>
  <c r="AP4619" i="1"/>
  <c r="AP4620" i="1"/>
  <c r="AP4621" i="1"/>
  <c r="AP4622" i="1"/>
  <c r="AP4623" i="1"/>
  <c r="AP4624" i="1"/>
  <c r="AP4625" i="1"/>
  <c r="AP4626" i="1"/>
  <c r="AP4627" i="1"/>
  <c r="AP4628" i="1"/>
  <c r="AP4629" i="1"/>
  <c r="AP4630" i="1"/>
  <c r="AP4631" i="1"/>
  <c r="AP4632" i="1"/>
  <c r="AP4633" i="1"/>
  <c r="AP4634" i="1"/>
  <c r="AP4635" i="1"/>
  <c r="AP4636" i="1"/>
  <c r="AP4637" i="1"/>
  <c r="AP4638" i="1"/>
  <c r="AP4639" i="1"/>
  <c r="AP4640" i="1"/>
  <c r="AP4641" i="1"/>
  <c r="AP4642" i="1"/>
  <c r="AP4643" i="1"/>
  <c r="AP4644" i="1"/>
  <c r="AP4645" i="1"/>
  <c r="AP4646" i="1"/>
  <c r="AP4647" i="1"/>
  <c r="AP4648" i="1"/>
  <c r="AP4649" i="1"/>
  <c r="AP4650" i="1"/>
  <c r="AP4651" i="1"/>
  <c r="AP4652" i="1"/>
  <c r="AP4653" i="1"/>
  <c r="AP4654" i="1"/>
  <c r="AP4655" i="1"/>
  <c r="AP4656" i="1"/>
  <c r="AP4657" i="1"/>
  <c r="AP4658" i="1"/>
  <c r="AP4659" i="1"/>
  <c r="AP4660" i="1"/>
  <c r="AP4661" i="1"/>
  <c r="AP4662" i="1"/>
  <c r="AP4663" i="1"/>
  <c r="AP4664" i="1"/>
  <c r="AP4665" i="1"/>
  <c r="AP4666" i="1"/>
  <c r="AP4667" i="1"/>
  <c r="AP4668" i="1"/>
  <c r="AP4669" i="1"/>
  <c r="AP4670" i="1"/>
  <c r="AP4671" i="1"/>
  <c r="AP4672" i="1"/>
  <c r="AP4673" i="1"/>
  <c r="AP4674" i="1"/>
  <c r="AP4675" i="1"/>
  <c r="AP4676" i="1"/>
  <c r="AP4677" i="1"/>
  <c r="AP4678" i="1"/>
  <c r="AP4679" i="1"/>
  <c r="AP4680" i="1"/>
  <c r="AP4681" i="1"/>
  <c r="AP4682" i="1"/>
  <c r="AP4683" i="1"/>
  <c r="AP4684" i="1"/>
  <c r="AP4685" i="1"/>
  <c r="AP4686" i="1"/>
  <c r="AP4687" i="1"/>
  <c r="AP4688" i="1"/>
  <c r="AP4689" i="1"/>
  <c r="AP4690" i="1"/>
  <c r="AP4691" i="1"/>
  <c r="AP4692" i="1"/>
  <c r="AP4693" i="1"/>
  <c r="AP4694" i="1"/>
  <c r="AP4695" i="1"/>
  <c r="AP4696" i="1"/>
  <c r="AP4697" i="1"/>
  <c r="AP4698" i="1"/>
  <c r="AP4699" i="1"/>
  <c r="AP4700" i="1"/>
  <c r="AP4701" i="1"/>
  <c r="AP4702" i="1"/>
  <c r="AP4703" i="1"/>
  <c r="AP4704" i="1"/>
  <c r="AP4705" i="1"/>
  <c r="AP4706" i="1"/>
  <c r="AP4707" i="1"/>
  <c r="AP4708" i="1"/>
  <c r="AP4709" i="1"/>
  <c r="AP4710" i="1"/>
  <c r="AP4711" i="1"/>
  <c r="AP4712" i="1"/>
  <c r="AP4713" i="1"/>
  <c r="AP4714" i="1"/>
  <c r="AP4715" i="1"/>
  <c r="AP4716" i="1"/>
  <c r="AP4717" i="1"/>
  <c r="AP4718" i="1"/>
  <c r="AP4719" i="1"/>
  <c r="AP4720" i="1"/>
  <c r="AP4721" i="1"/>
  <c r="AP4722" i="1"/>
  <c r="AP4723" i="1"/>
  <c r="AP4724" i="1"/>
  <c r="AP4725" i="1"/>
  <c r="AP4726" i="1"/>
  <c r="AP4727" i="1"/>
  <c r="AP4728" i="1"/>
  <c r="AP4729" i="1"/>
  <c r="AP4730" i="1"/>
  <c r="AP4731" i="1"/>
  <c r="AP4732" i="1"/>
  <c r="AP4733" i="1"/>
  <c r="AP4734" i="1"/>
  <c r="AP4735" i="1"/>
  <c r="AP4736" i="1"/>
  <c r="AP4737" i="1"/>
  <c r="AP4738" i="1"/>
  <c r="AP4739" i="1"/>
  <c r="AP4740" i="1"/>
  <c r="AP4741" i="1"/>
  <c r="AP4742" i="1"/>
  <c r="AP4743" i="1"/>
  <c r="AP4744" i="1"/>
  <c r="AP4745" i="1"/>
  <c r="AP4746" i="1"/>
  <c r="AP4747" i="1"/>
  <c r="AP4748" i="1"/>
  <c r="AP4749" i="1"/>
  <c r="AP4750" i="1"/>
  <c r="AP4751" i="1"/>
  <c r="AP4752" i="1"/>
  <c r="AP4753" i="1"/>
  <c r="AP4754" i="1"/>
  <c r="AP4755" i="1"/>
  <c r="AP4756" i="1"/>
  <c r="AP4757" i="1"/>
  <c r="AP4758" i="1"/>
  <c r="AP4759" i="1"/>
  <c r="AP4760" i="1"/>
  <c r="AP4761" i="1"/>
  <c r="AP4762" i="1"/>
  <c r="AP4763" i="1"/>
  <c r="AP4764" i="1"/>
  <c r="AP4765" i="1"/>
  <c r="AP4766" i="1"/>
  <c r="AP4767" i="1"/>
  <c r="AP4768" i="1"/>
  <c r="AP4769" i="1"/>
  <c r="AP4770" i="1"/>
  <c r="AP4771" i="1"/>
  <c r="AP4772" i="1"/>
  <c r="AP4773" i="1"/>
  <c r="AP4774" i="1"/>
  <c r="AP4775" i="1"/>
  <c r="AP4776" i="1"/>
  <c r="AP4777" i="1"/>
  <c r="AP4778" i="1"/>
  <c r="AP4779" i="1"/>
  <c r="AP4780" i="1"/>
  <c r="AP4781" i="1"/>
  <c r="AP4782" i="1"/>
  <c r="AP4783" i="1"/>
  <c r="AP4784" i="1"/>
  <c r="AP4785" i="1"/>
  <c r="AP4786" i="1"/>
  <c r="AP4787" i="1"/>
  <c r="AP4788" i="1"/>
  <c r="AP4789" i="1"/>
  <c r="AP4790" i="1"/>
  <c r="AP4791" i="1"/>
  <c r="AP4792" i="1"/>
  <c r="AP4793" i="1"/>
  <c r="AP4794" i="1"/>
  <c r="AP4795" i="1"/>
  <c r="AP4796" i="1"/>
  <c r="AP4797" i="1"/>
  <c r="AP4798" i="1"/>
  <c r="AP4799" i="1"/>
  <c r="AP4800" i="1"/>
  <c r="AP4801" i="1"/>
  <c r="AP4802" i="1"/>
  <c r="AP4803" i="1"/>
  <c r="AP4804" i="1"/>
  <c r="AP4805" i="1"/>
  <c r="AP4806" i="1"/>
  <c r="AP4807" i="1"/>
  <c r="AP4808" i="1"/>
  <c r="AP4809" i="1"/>
  <c r="AP4810" i="1"/>
  <c r="AP4811" i="1"/>
  <c r="AP4812" i="1"/>
  <c r="AP4813" i="1"/>
  <c r="AP4814" i="1"/>
  <c r="AP4815" i="1"/>
  <c r="AP4816" i="1"/>
  <c r="AP4817" i="1"/>
  <c r="AP4818" i="1"/>
  <c r="AP4819" i="1"/>
  <c r="AP4820" i="1"/>
  <c r="AP4821" i="1"/>
  <c r="AP4822" i="1"/>
  <c r="AP4823" i="1"/>
  <c r="AP4824" i="1"/>
  <c r="AP4825" i="1"/>
  <c r="AP4826" i="1"/>
  <c r="AP4827" i="1"/>
  <c r="AP4828" i="1"/>
  <c r="AP4829" i="1"/>
  <c r="AP4830" i="1"/>
  <c r="AP4831" i="1"/>
  <c r="AP4832" i="1"/>
  <c r="AP4833" i="1"/>
  <c r="AP4834" i="1"/>
  <c r="AP4835" i="1"/>
  <c r="AP4836" i="1"/>
  <c r="AP4837" i="1"/>
  <c r="AP4838" i="1"/>
  <c r="AP4839" i="1"/>
  <c r="AP4840" i="1"/>
  <c r="AP4841" i="1"/>
  <c r="AP4842" i="1"/>
  <c r="AP4843" i="1"/>
  <c r="AP4844" i="1"/>
  <c r="AP4845" i="1"/>
  <c r="AP4846" i="1"/>
  <c r="AP4847" i="1"/>
  <c r="AP4848" i="1"/>
  <c r="AP4849" i="1"/>
  <c r="AP4850" i="1"/>
  <c r="AP4851" i="1"/>
  <c r="AP4852" i="1"/>
  <c r="AP4853" i="1"/>
  <c r="AP4854" i="1"/>
  <c r="AP4855" i="1"/>
  <c r="AP4856" i="1"/>
  <c r="AP4857" i="1"/>
  <c r="AP4858" i="1"/>
  <c r="AP4859" i="1"/>
  <c r="AP4860" i="1"/>
  <c r="AP4861" i="1"/>
  <c r="AP4862" i="1"/>
  <c r="AP4863" i="1"/>
  <c r="AP4864" i="1"/>
  <c r="AP4865" i="1"/>
  <c r="AP4866" i="1"/>
  <c r="AP4867" i="1"/>
  <c r="AP4868" i="1"/>
  <c r="AP4869" i="1"/>
  <c r="AP4870" i="1"/>
  <c r="AP4871" i="1"/>
  <c r="AP4872" i="1"/>
  <c r="AP4873" i="1"/>
  <c r="AP4874" i="1"/>
  <c r="AP4875" i="1"/>
  <c r="AP4876" i="1"/>
  <c r="AP4877" i="1"/>
  <c r="AP4878" i="1"/>
  <c r="AP4879" i="1"/>
  <c r="AP4880" i="1"/>
  <c r="AP4881" i="1"/>
  <c r="AP4882" i="1"/>
  <c r="AP4883" i="1"/>
  <c r="AP4884" i="1"/>
  <c r="AP4885" i="1"/>
  <c r="AP4886" i="1"/>
  <c r="AP4887" i="1"/>
  <c r="AP4888" i="1"/>
  <c r="AP4889" i="1"/>
  <c r="AP4890" i="1"/>
  <c r="AP4891" i="1"/>
  <c r="AP4892" i="1"/>
  <c r="AP4893" i="1"/>
  <c r="AP4894" i="1"/>
  <c r="AP4895" i="1"/>
  <c r="AP4896" i="1"/>
  <c r="AP4897" i="1"/>
  <c r="AP4898" i="1"/>
  <c r="AP4899" i="1"/>
  <c r="AP4900" i="1"/>
  <c r="AP4901" i="1"/>
  <c r="AP4902" i="1"/>
  <c r="AP4903" i="1"/>
  <c r="AP4904" i="1"/>
  <c r="AP4905" i="1"/>
  <c r="AP4906" i="1"/>
  <c r="AP4907" i="1"/>
  <c r="AP4908" i="1"/>
  <c r="AP4909" i="1"/>
  <c r="AP4910" i="1"/>
  <c r="AP4911" i="1"/>
  <c r="AP4912" i="1"/>
  <c r="AP4913" i="1"/>
  <c r="AP4914" i="1"/>
  <c r="AP4915" i="1"/>
  <c r="AP4916" i="1"/>
  <c r="AP4917" i="1"/>
  <c r="AP4918" i="1"/>
  <c r="AP4919" i="1"/>
  <c r="AP4920" i="1"/>
  <c r="AP4921" i="1"/>
  <c r="AP4922" i="1"/>
  <c r="AP4923" i="1"/>
  <c r="AP4924" i="1"/>
  <c r="AP4925" i="1"/>
  <c r="AP4926" i="1"/>
  <c r="AP4927" i="1"/>
  <c r="AP4928" i="1"/>
  <c r="AP4929" i="1"/>
  <c r="AP4930" i="1"/>
  <c r="AP4931" i="1"/>
  <c r="AP4932" i="1"/>
  <c r="AP4933" i="1"/>
  <c r="AP4934" i="1"/>
  <c r="AP4935" i="1"/>
  <c r="AP4936" i="1"/>
  <c r="AP4937" i="1"/>
  <c r="AP4938" i="1"/>
  <c r="AP4939" i="1"/>
  <c r="AP4940" i="1"/>
  <c r="AP4941" i="1"/>
  <c r="AP4942" i="1"/>
  <c r="AP4943" i="1"/>
  <c r="AP4944" i="1"/>
  <c r="AP4945" i="1"/>
  <c r="AP4946" i="1"/>
  <c r="AP4947" i="1"/>
  <c r="AP4948" i="1"/>
  <c r="AP4949" i="1"/>
  <c r="AP4950" i="1"/>
  <c r="AP4951" i="1"/>
  <c r="AP4952" i="1"/>
  <c r="AP4953" i="1"/>
  <c r="AP4954" i="1"/>
  <c r="AP4955" i="1"/>
  <c r="AP4956" i="1"/>
  <c r="AP4957" i="1"/>
  <c r="AP4958" i="1"/>
  <c r="AP4959" i="1"/>
  <c r="AP4960" i="1"/>
  <c r="AP4961" i="1"/>
  <c r="AP4962" i="1"/>
  <c r="AP4963" i="1"/>
  <c r="AP4964" i="1"/>
  <c r="AP4965" i="1"/>
  <c r="AP4966" i="1"/>
  <c r="AP4967" i="1"/>
  <c r="AP4968" i="1"/>
  <c r="AP4969" i="1"/>
  <c r="AP4970" i="1"/>
  <c r="AP4971" i="1"/>
  <c r="AP4972" i="1"/>
  <c r="AP4973" i="1"/>
  <c r="AP4974" i="1"/>
  <c r="AP4975" i="1"/>
  <c r="AP4976" i="1"/>
  <c r="AP4977" i="1"/>
  <c r="AP4978" i="1"/>
  <c r="AP4979" i="1"/>
  <c r="AP4980" i="1"/>
  <c r="AP4981" i="1"/>
  <c r="AP4982" i="1"/>
  <c r="AP4983" i="1"/>
  <c r="AP4984" i="1"/>
  <c r="AP4985" i="1"/>
  <c r="AP4986" i="1"/>
  <c r="AP4987" i="1"/>
  <c r="AP4988" i="1"/>
  <c r="AP4989" i="1"/>
  <c r="AP4990" i="1"/>
  <c r="AP4991" i="1"/>
  <c r="AP4992" i="1"/>
  <c r="AP4993" i="1"/>
  <c r="AP4994" i="1"/>
  <c r="AP4995" i="1"/>
  <c r="AP4996" i="1"/>
  <c r="AP4997" i="1"/>
  <c r="AP4998" i="1"/>
  <c r="AP4999" i="1"/>
  <c r="AP5000" i="1"/>
  <c r="AP5001" i="1"/>
  <c r="AP5002" i="1"/>
  <c r="AP5003" i="1"/>
  <c r="AP5004" i="1"/>
  <c r="AP5005" i="1"/>
  <c r="AP5006" i="1"/>
  <c r="AP5007" i="1"/>
  <c r="AP5008" i="1"/>
  <c r="AP5009" i="1"/>
  <c r="AP5010" i="1"/>
  <c r="AP5011" i="1"/>
  <c r="AP5012" i="1"/>
  <c r="AP5013" i="1"/>
  <c r="AP5014" i="1"/>
  <c r="AP5015" i="1"/>
  <c r="AP5016" i="1"/>
  <c r="AP5017" i="1"/>
  <c r="AP5018" i="1"/>
  <c r="AP5019" i="1"/>
  <c r="AP5020" i="1"/>
  <c r="AP5021" i="1"/>
  <c r="AP5022" i="1"/>
  <c r="AP5023" i="1"/>
  <c r="AP5024" i="1"/>
  <c r="AP5025" i="1"/>
  <c r="AP5026" i="1"/>
  <c r="AP5027" i="1"/>
  <c r="AP5028" i="1"/>
  <c r="AP5029" i="1"/>
  <c r="AP5030" i="1"/>
  <c r="AP5031" i="1"/>
  <c r="AP5032" i="1"/>
  <c r="AP5033" i="1"/>
  <c r="AP5034" i="1"/>
  <c r="AP5035" i="1"/>
  <c r="AP5036" i="1"/>
  <c r="AP5037" i="1"/>
  <c r="AP5038" i="1"/>
  <c r="AP5039" i="1"/>
  <c r="AP5040" i="1"/>
  <c r="AP5041" i="1"/>
  <c r="AP5042" i="1"/>
  <c r="AP5043" i="1"/>
  <c r="AP5044" i="1"/>
  <c r="AP5045" i="1"/>
  <c r="AP5046" i="1"/>
  <c r="AP5047" i="1"/>
  <c r="AP5048" i="1"/>
  <c r="AP5049" i="1"/>
  <c r="AP5050" i="1"/>
  <c r="AP5051" i="1"/>
  <c r="AP5052" i="1"/>
  <c r="AP5053" i="1"/>
  <c r="AP5054" i="1"/>
  <c r="AP5055" i="1"/>
  <c r="AP5056" i="1"/>
  <c r="AP5057" i="1"/>
  <c r="AP5058" i="1"/>
  <c r="AP5059" i="1"/>
  <c r="AP5060" i="1"/>
  <c r="AP5061" i="1"/>
  <c r="AP5062" i="1"/>
  <c r="AP5063" i="1"/>
  <c r="AP5064" i="1"/>
  <c r="AP5065" i="1"/>
  <c r="AP5066" i="1"/>
  <c r="AP5067" i="1"/>
  <c r="AP5068" i="1"/>
  <c r="AP5069" i="1"/>
  <c r="AP5070" i="1"/>
  <c r="AP5071" i="1"/>
  <c r="AP5072" i="1"/>
  <c r="AP5073" i="1"/>
  <c r="AP5074" i="1"/>
  <c r="AP5075" i="1"/>
  <c r="AP5076" i="1"/>
  <c r="AP5077" i="1"/>
  <c r="AP5078" i="1"/>
  <c r="AP5079" i="1"/>
  <c r="AP5080" i="1"/>
  <c r="AP5081" i="1"/>
  <c r="AP5082" i="1"/>
  <c r="AP5083" i="1"/>
  <c r="AP5084" i="1"/>
  <c r="AP5085" i="1"/>
  <c r="AP5086" i="1"/>
  <c r="AP5087" i="1"/>
  <c r="AP5088" i="1"/>
  <c r="AP5089" i="1"/>
  <c r="AP5090" i="1"/>
  <c r="AP5091" i="1"/>
  <c r="AP5092" i="1"/>
  <c r="AP5093" i="1"/>
  <c r="AP5094" i="1"/>
  <c r="AP5095" i="1"/>
  <c r="AP5096" i="1"/>
  <c r="AP5097" i="1"/>
  <c r="AP5098" i="1"/>
  <c r="AP5099" i="1"/>
  <c r="AP5100" i="1"/>
  <c r="AP5101" i="1"/>
  <c r="AP5102" i="1"/>
  <c r="AP5103" i="1"/>
  <c r="AP5104" i="1"/>
  <c r="AP5105" i="1"/>
  <c r="AP5106" i="1"/>
  <c r="AP5107" i="1"/>
  <c r="AP5108" i="1"/>
  <c r="AP5109" i="1"/>
  <c r="AP5110" i="1"/>
  <c r="AP5111" i="1"/>
  <c r="AP5112" i="1"/>
  <c r="AP5113" i="1"/>
  <c r="AP5114" i="1"/>
  <c r="AP5115" i="1"/>
  <c r="AP5116" i="1"/>
  <c r="AP5117" i="1"/>
  <c r="AP5118" i="1"/>
  <c r="AP5119" i="1"/>
  <c r="AP5120" i="1"/>
  <c r="AP5121" i="1"/>
  <c r="AP5122" i="1"/>
  <c r="AP5123" i="1"/>
  <c r="AP5124" i="1"/>
  <c r="AP5125" i="1"/>
  <c r="AP5126" i="1"/>
  <c r="AP5127" i="1"/>
  <c r="AP5128" i="1"/>
  <c r="AP5129" i="1"/>
  <c r="AP5130" i="1"/>
  <c r="AP5131" i="1"/>
  <c r="AP5132" i="1"/>
  <c r="AP5133" i="1"/>
  <c r="AP5134" i="1"/>
  <c r="AP5135" i="1"/>
  <c r="AP5136" i="1"/>
  <c r="AP5137" i="1"/>
  <c r="AP5138" i="1"/>
  <c r="AP5139" i="1"/>
  <c r="AP5140" i="1"/>
  <c r="AP5141" i="1"/>
  <c r="AP5142" i="1"/>
  <c r="AP5143" i="1"/>
  <c r="AP5144" i="1"/>
  <c r="AP5145" i="1"/>
  <c r="AP5146" i="1"/>
  <c r="AP5147" i="1"/>
  <c r="AP5148" i="1"/>
  <c r="AP5149" i="1"/>
  <c r="AP5150" i="1"/>
  <c r="AP5151" i="1"/>
  <c r="AP5152" i="1"/>
  <c r="AP5153" i="1"/>
  <c r="AP5154" i="1"/>
  <c r="AP5155" i="1"/>
  <c r="AP5156" i="1"/>
  <c r="AP5157" i="1"/>
  <c r="AP5158" i="1"/>
  <c r="AP5159" i="1"/>
  <c r="AP5160" i="1"/>
  <c r="AP5161" i="1"/>
  <c r="AP5162" i="1"/>
  <c r="AP5163" i="1"/>
  <c r="AP5164" i="1"/>
  <c r="AP5165" i="1"/>
  <c r="AP5166" i="1"/>
  <c r="AP5167" i="1"/>
  <c r="AP5168" i="1"/>
  <c r="AP5169" i="1"/>
  <c r="AP5170" i="1"/>
  <c r="AP5171" i="1"/>
  <c r="AP5172" i="1"/>
  <c r="AP5173" i="1"/>
  <c r="AP5174" i="1"/>
  <c r="AP5175" i="1"/>
  <c r="AP5176" i="1"/>
  <c r="AP5177" i="1"/>
  <c r="AP5178" i="1"/>
  <c r="AP5179" i="1"/>
  <c r="AP5180" i="1"/>
  <c r="AP5181" i="1"/>
  <c r="AP5182" i="1"/>
  <c r="AP5183" i="1"/>
  <c r="AP5184" i="1"/>
  <c r="AP5185" i="1"/>
  <c r="AQ4147" i="1"/>
  <c r="AQ4148" i="1"/>
  <c r="AQ4149" i="1"/>
  <c r="AQ4150" i="1"/>
  <c r="AQ4151" i="1"/>
  <c r="AQ4152" i="1"/>
  <c r="AQ4153" i="1"/>
  <c r="AQ4154" i="1"/>
  <c r="AQ4155" i="1"/>
  <c r="AQ4156" i="1"/>
  <c r="AQ4157" i="1"/>
  <c r="AQ4158" i="1"/>
  <c r="AQ4159" i="1"/>
  <c r="AQ4160" i="1"/>
  <c r="AQ4161" i="1"/>
  <c r="AQ4162" i="1"/>
  <c r="AQ4163" i="1"/>
  <c r="AQ4164" i="1"/>
  <c r="AQ4165" i="1"/>
  <c r="AQ4166" i="1"/>
  <c r="AQ4167" i="1"/>
  <c r="AQ4168" i="1"/>
  <c r="AQ4169" i="1"/>
  <c r="AQ4170" i="1"/>
  <c r="AQ4171" i="1"/>
  <c r="AQ4172" i="1"/>
  <c r="AQ4173" i="1"/>
  <c r="AQ4174" i="1"/>
  <c r="AQ4175" i="1"/>
  <c r="AQ4176" i="1"/>
  <c r="AQ4177" i="1"/>
  <c r="AQ4178" i="1"/>
  <c r="AQ4179" i="1"/>
  <c r="AQ4180" i="1"/>
  <c r="AQ4181" i="1"/>
  <c r="AQ4182" i="1"/>
  <c r="AQ4183" i="1"/>
  <c r="AQ4184" i="1"/>
  <c r="AQ4185" i="1"/>
  <c r="AQ4186" i="1"/>
  <c r="AQ4187" i="1"/>
  <c r="AQ4188" i="1"/>
  <c r="AQ4189" i="1"/>
  <c r="AQ4190" i="1"/>
  <c r="AQ4191" i="1"/>
  <c r="AQ4192" i="1"/>
  <c r="AQ4193" i="1"/>
  <c r="AQ4194" i="1"/>
  <c r="AQ4195" i="1"/>
  <c r="AQ4196" i="1"/>
  <c r="AQ4197" i="1"/>
  <c r="AQ4198" i="1"/>
  <c r="AQ4199" i="1"/>
  <c r="AQ4200" i="1"/>
  <c r="AQ4201" i="1"/>
  <c r="AQ4202" i="1"/>
  <c r="AQ4203" i="1"/>
  <c r="AQ4204" i="1"/>
  <c r="AQ4205" i="1"/>
  <c r="AQ4206" i="1"/>
  <c r="AQ4207" i="1"/>
  <c r="AQ4208" i="1"/>
  <c r="AQ4209" i="1"/>
  <c r="AQ4210" i="1"/>
  <c r="AQ4211" i="1"/>
  <c r="AQ4212" i="1"/>
  <c r="AQ4213" i="1"/>
  <c r="AQ4214" i="1"/>
  <c r="AQ4215" i="1"/>
  <c r="AQ4216" i="1"/>
  <c r="AQ4217" i="1"/>
  <c r="AQ4218" i="1"/>
  <c r="AQ4219" i="1"/>
  <c r="AQ4220" i="1"/>
  <c r="AQ4221" i="1"/>
  <c r="AQ4222" i="1"/>
  <c r="AQ4223" i="1"/>
  <c r="AQ4224" i="1"/>
  <c r="AQ4225" i="1"/>
  <c r="AQ4226" i="1"/>
  <c r="AQ4227" i="1"/>
  <c r="AQ4228" i="1"/>
  <c r="AQ4229" i="1"/>
  <c r="AQ4230" i="1"/>
  <c r="AQ4231" i="1"/>
  <c r="AQ4232" i="1"/>
  <c r="AQ4233" i="1"/>
  <c r="AQ4234" i="1"/>
  <c r="AQ4235" i="1"/>
  <c r="AQ4236" i="1"/>
  <c r="AQ4237" i="1"/>
  <c r="AQ4238" i="1"/>
  <c r="AQ4239" i="1"/>
  <c r="AQ4240" i="1"/>
  <c r="AQ4241" i="1"/>
  <c r="AQ4242" i="1"/>
  <c r="AQ4243" i="1"/>
  <c r="AQ4244" i="1"/>
  <c r="AQ4245" i="1"/>
  <c r="AQ4246" i="1"/>
  <c r="AQ4247" i="1"/>
  <c r="AQ4248" i="1"/>
  <c r="AQ4249" i="1"/>
  <c r="AQ4250" i="1"/>
  <c r="AQ4251" i="1"/>
  <c r="AQ4252" i="1"/>
  <c r="AQ4253" i="1"/>
  <c r="AQ4254" i="1"/>
  <c r="AQ4255" i="1"/>
  <c r="AQ4256" i="1"/>
  <c r="AQ4257" i="1"/>
  <c r="AQ4258" i="1"/>
  <c r="AQ4259" i="1"/>
  <c r="AQ4260" i="1"/>
  <c r="AQ4261" i="1"/>
  <c r="AQ4262" i="1"/>
  <c r="AQ4263" i="1"/>
  <c r="AQ4264" i="1"/>
  <c r="AQ4265" i="1"/>
  <c r="AQ4266" i="1"/>
  <c r="AQ4267" i="1"/>
  <c r="AQ4268" i="1"/>
  <c r="AQ4269" i="1"/>
  <c r="AQ4270" i="1"/>
  <c r="AQ4271" i="1"/>
  <c r="AQ4272" i="1"/>
  <c r="AQ4273" i="1"/>
  <c r="AQ4274" i="1"/>
  <c r="AQ4275" i="1"/>
  <c r="AQ4276" i="1"/>
  <c r="AQ4277" i="1"/>
  <c r="AQ4278" i="1"/>
  <c r="AQ4279" i="1"/>
  <c r="AQ4280" i="1"/>
  <c r="AQ4281" i="1"/>
  <c r="AQ4282" i="1"/>
  <c r="AQ4283" i="1"/>
  <c r="AQ4284" i="1"/>
  <c r="AQ4285" i="1"/>
  <c r="AQ4286" i="1"/>
  <c r="AQ4287" i="1"/>
  <c r="AQ4288" i="1"/>
  <c r="AQ4289" i="1"/>
  <c r="AQ4290" i="1"/>
  <c r="AQ4291" i="1"/>
  <c r="AQ4292" i="1"/>
  <c r="AQ4293" i="1"/>
  <c r="AQ4294" i="1"/>
  <c r="AQ4295" i="1"/>
  <c r="AQ4296" i="1"/>
  <c r="AQ4297" i="1"/>
  <c r="AQ4298" i="1"/>
  <c r="AQ4299" i="1"/>
  <c r="AQ4300" i="1"/>
  <c r="AQ4301" i="1"/>
  <c r="AQ4302" i="1"/>
  <c r="AQ4303" i="1"/>
  <c r="AQ4304" i="1"/>
  <c r="AQ4305" i="1"/>
  <c r="AQ4306" i="1"/>
  <c r="AQ4307" i="1"/>
  <c r="AQ4308" i="1"/>
  <c r="AQ4309" i="1"/>
  <c r="AQ4310" i="1"/>
  <c r="AQ4311" i="1"/>
  <c r="AQ4312" i="1"/>
  <c r="AQ4313" i="1"/>
  <c r="AQ4314" i="1"/>
  <c r="AQ4315" i="1"/>
  <c r="AQ4316" i="1"/>
  <c r="AQ4317" i="1"/>
  <c r="AQ4318" i="1"/>
  <c r="AQ4319" i="1"/>
  <c r="AQ4320" i="1"/>
  <c r="AQ4321" i="1"/>
  <c r="AQ4322" i="1"/>
  <c r="AQ4323" i="1"/>
  <c r="AQ4324" i="1"/>
  <c r="AQ4325" i="1"/>
  <c r="AQ4326" i="1"/>
  <c r="AQ4327" i="1"/>
  <c r="AQ4328" i="1"/>
  <c r="AQ4329" i="1"/>
  <c r="AQ4330" i="1"/>
  <c r="AQ4331" i="1"/>
  <c r="AQ4332" i="1"/>
  <c r="AQ4333" i="1"/>
  <c r="AQ4334" i="1"/>
  <c r="AQ4335" i="1"/>
  <c r="AQ4336" i="1"/>
  <c r="AQ4337" i="1"/>
  <c r="AQ4338" i="1"/>
  <c r="AQ4339" i="1"/>
  <c r="AQ4340" i="1"/>
  <c r="AQ4341" i="1"/>
  <c r="AQ4342" i="1"/>
  <c r="AQ4343" i="1"/>
  <c r="AQ4344" i="1"/>
  <c r="AQ4345" i="1"/>
  <c r="AQ4346" i="1"/>
  <c r="AQ4347" i="1"/>
  <c r="AQ4348" i="1"/>
  <c r="AQ4349" i="1"/>
  <c r="AQ4350" i="1"/>
  <c r="AQ4351" i="1"/>
  <c r="AQ4352" i="1"/>
  <c r="AQ4353" i="1"/>
  <c r="AQ4354" i="1"/>
  <c r="AQ4355" i="1"/>
  <c r="AQ4356" i="1"/>
  <c r="AQ4357" i="1"/>
  <c r="AQ4358" i="1"/>
  <c r="AQ4359" i="1"/>
  <c r="AQ4360" i="1"/>
  <c r="AQ4361" i="1"/>
  <c r="AQ4362" i="1"/>
  <c r="AQ4363" i="1"/>
  <c r="AQ4364" i="1"/>
  <c r="AQ4365" i="1"/>
  <c r="AQ4366" i="1"/>
  <c r="AQ4367" i="1"/>
  <c r="AQ4368" i="1"/>
  <c r="AQ4369" i="1"/>
  <c r="AQ4370" i="1"/>
  <c r="AQ4371" i="1"/>
  <c r="AQ4372" i="1"/>
  <c r="AQ4373" i="1"/>
  <c r="AQ4374" i="1"/>
  <c r="AQ4375" i="1"/>
  <c r="AQ4376" i="1"/>
  <c r="AQ4377" i="1"/>
  <c r="AQ4378" i="1"/>
  <c r="AQ4379" i="1"/>
  <c r="AQ4380" i="1"/>
  <c r="AQ4381" i="1"/>
  <c r="AQ4382" i="1"/>
  <c r="AQ4383" i="1"/>
  <c r="AQ4384" i="1"/>
  <c r="AQ4385" i="1"/>
  <c r="AQ4386" i="1"/>
  <c r="AQ4387" i="1"/>
  <c r="AQ4388" i="1"/>
  <c r="AQ4389" i="1"/>
  <c r="AQ4390" i="1"/>
  <c r="AQ4391" i="1"/>
  <c r="AQ4392" i="1"/>
  <c r="AQ4393" i="1"/>
  <c r="AQ4394" i="1"/>
  <c r="AQ4395" i="1"/>
  <c r="AQ4396" i="1"/>
  <c r="AQ4397" i="1"/>
  <c r="AQ4398" i="1"/>
  <c r="AQ4399" i="1"/>
  <c r="AQ4400" i="1"/>
  <c r="AQ4401" i="1"/>
  <c r="AQ4402" i="1"/>
  <c r="AQ4403" i="1"/>
  <c r="AQ4404" i="1"/>
  <c r="AQ4405" i="1"/>
  <c r="AQ4406" i="1"/>
  <c r="AQ4407" i="1"/>
  <c r="AQ4408" i="1"/>
  <c r="AQ4409" i="1"/>
  <c r="AQ4410" i="1"/>
  <c r="AQ4411" i="1"/>
  <c r="AQ4412" i="1"/>
  <c r="AQ4413" i="1"/>
  <c r="AQ4414" i="1"/>
  <c r="AQ4415" i="1"/>
  <c r="AQ4416" i="1"/>
  <c r="AQ4417" i="1"/>
  <c r="AQ4418" i="1"/>
  <c r="AQ4419" i="1"/>
  <c r="AQ4420" i="1"/>
  <c r="AQ4421" i="1"/>
  <c r="AQ4422" i="1"/>
  <c r="AQ4423" i="1"/>
  <c r="AQ4424" i="1"/>
  <c r="AQ4425" i="1"/>
  <c r="AQ4426" i="1"/>
  <c r="AQ4427" i="1"/>
  <c r="AQ4428" i="1"/>
  <c r="AQ4429" i="1"/>
  <c r="AQ4430" i="1"/>
  <c r="AQ4431" i="1"/>
  <c r="AQ4432" i="1"/>
  <c r="AQ4433" i="1"/>
  <c r="AQ4434" i="1"/>
  <c r="AQ4435" i="1"/>
  <c r="AQ4436" i="1"/>
  <c r="AQ4437" i="1"/>
  <c r="AQ4438" i="1"/>
  <c r="AQ4439" i="1"/>
  <c r="AQ4440" i="1"/>
  <c r="AQ4441" i="1"/>
  <c r="AQ4442" i="1"/>
  <c r="AQ4443" i="1"/>
  <c r="AQ4444" i="1"/>
  <c r="AQ4445" i="1"/>
  <c r="AQ4446" i="1"/>
  <c r="AQ4447" i="1"/>
  <c r="AQ4448" i="1"/>
  <c r="AQ4449" i="1"/>
  <c r="AQ4450" i="1"/>
  <c r="AQ4451" i="1"/>
  <c r="AQ4452" i="1"/>
  <c r="AQ4453" i="1"/>
  <c r="AQ4454" i="1"/>
  <c r="AQ4455" i="1"/>
  <c r="AQ4456" i="1"/>
  <c r="AQ4457" i="1"/>
  <c r="AQ4458" i="1"/>
  <c r="AQ4459" i="1"/>
  <c r="AQ4460" i="1"/>
  <c r="AQ4461" i="1"/>
  <c r="AQ4462" i="1"/>
  <c r="AQ4463" i="1"/>
  <c r="AQ4464" i="1"/>
  <c r="AQ4465" i="1"/>
  <c r="AQ4466" i="1"/>
  <c r="AQ4467" i="1"/>
  <c r="AQ4468" i="1"/>
  <c r="AQ4469" i="1"/>
  <c r="AQ4470" i="1"/>
  <c r="AQ4471" i="1"/>
  <c r="AQ4472" i="1"/>
  <c r="AQ4473" i="1"/>
  <c r="AQ4474" i="1"/>
  <c r="AQ4475" i="1"/>
  <c r="AQ4476" i="1"/>
  <c r="AQ4477" i="1"/>
  <c r="AQ4478" i="1"/>
  <c r="AQ4479" i="1"/>
  <c r="AQ4480" i="1"/>
  <c r="AQ4481" i="1"/>
  <c r="AQ4482" i="1"/>
  <c r="AQ4483" i="1"/>
  <c r="AQ4484" i="1"/>
  <c r="AQ4485" i="1"/>
  <c r="AQ4486" i="1"/>
  <c r="AQ4487" i="1"/>
  <c r="AQ4488" i="1"/>
  <c r="AQ4489" i="1"/>
  <c r="AQ4490" i="1"/>
  <c r="AQ4491" i="1"/>
  <c r="AQ4492" i="1"/>
  <c r="AQ4493" i="1"/>
  <c r="AQ4494" i="1"/>
  <c r="AQ4495" i="1"/>
  <c r="AQ4496" i="1"/>
  <c r="AQ4497" i="1"/>
  <c r="AQ4498" i="1"/>
  <c r="AQ4499" i="1"/>
  <c r="AQ4500" i="1"/>
  <c r="AQ4501" i="1"/>
  <c r="AQ4502" i="1"/>
  <c r="AQ4503" i="1"/>
  <c r="AQ4504" i="1"/>
  <c r="AQ4505" i="1"/>
  <c r="AQ4506" i="1"/>
  <c r="AQ4507" i="1"/>
  <c r="AQ4508" i="1"/>
  <c r="AQ4509" i="1"/>
  <c r="AQ4510" i="1"/>
  <c r="AQ4511" i="1"/>
  <c r="AQ4512" i="1"/>
  <c r="AQ4513" i="1"/>
  <c r="AQ4514" i="1"/>
  <c r="AQ4515" i="1"/>
  <c r="AQ4516" i="1"/>
  <c r="AQ4517" i="1"/>
  <c r="AQ4518" i="1"/>
  <c r="AQ4519" i="1"/>
  <c r="AQ4520" i="1"/>
  <c r="AQ4521" i="1"/>
  <c r="AQ4522" i="1"/>
  <c r="AQ4523" i="1"/>
  <c r="AQ4524" i="1"/>
  <c r="AQ4525" i="1"/>
  <c r="AQ4526" i="1"/>
  <c r="AQ4527" i="1"/>
  <c r="AQ4528" i="1"/>
  <c r="AQ4529" i="1"/>
  <c r="AQ4530" i="1"/>
  <c r="AQ4531" i="1"/>
  <c r="AQ4532" i="1"/>
  <c r="AQ4533" i="1"/>
  <c r="AQ4534" i="1"/>
  <c r="AQ4535" i="1"/>
  <c r="AQ4536" i="1"/>
  <c r="AQ4537" i="1"/>
  <c r="AQ4538" i="1"/>
  <c r="AQ4539" i="1"/>
  <c r="AQ4540" i="1"/>
  <c r="AQ4541" i="1"/>
  <c r="AQ4542" i="1"/>
  <c r="AQ4543" i="1"/>
  <c r="AQ4544" i="1"/>
  <c r="AQ4545" i="1"/>
  <c r="AQ4546" i="1"/>
  <c r="AQ4547" i="1"/>
  <c r="AQ4548" i="1"/>
  <c r="AQ4549" i="1"/>
  <c r="AQ4550" i="1"/>
  <c r="AQ4551" i="1"/>
  <c r="AQ4552" i="1"/>
  <c r="AQ4553" i="1"/>
  <c r="AQ4554" i="1"/>
  <c r="AQ4555" i="1"/>
  <c r="AQ4556" i="1"/>
  <c r="AQ4557" i="1"/>
  <c r="AQ4558" i="1"/>
  <c r="AQ4559" i="1"/>
  <c r="AQ4560" i="1"/>
  <c r="AQ4561" i="1"/>
  <c r="AQ4562" i="1"/>
  <c r="AQ4563" i="1"/>
  <c r="AQ4564" i="1"/>
  <c r="AQ4565" i="1"/>
  <c r="AQ4566" i="1"/>
  <c r="AQ4567" i="1"/>
  <c r="AQ4568" i="1"/>
  <c r="AQ4569" i="1"/>
  <c r="AQ4570" i="1"/>
  <c r="AQ4571" i="1"/>
  <c r="AQ4572" i="1"/>
  <c r="AQ4573" i="1"/>
  <c r="AQ4574" i="1"/>
  <c r="AQ4575" i="1"/>
  <c r="AQ4576" i="1"/>
  <c r="AQ4577" i="1"/>
  <c r="AQ4578" i="1"/>
  <c r="AQ4579" i="1"/>
  <c r="AQ4580" i="1"/>
  <c r="AQ4581" i="1"/>
  <c r="AQ4582" i="1"/>
  <c r="AQ4583" i="1"/>
  <c r="AQ4584" i="1"/>
  <c r="AQ4585" i="1"/>
  <c r="AQ4586" i="1"/>
  <c r="AQ4587" i="1"/>
  <c r="AQ4588" i="1"/>
  <c r="AQ4589" i="1"/>
  <c r="AQ4590" i="1"/>
  <c r="AQ4591" i="1"/>
  <c r="AQ4592" i="1"/>
  <c r="AQ4593" i="1"/>
  <c r="AQ4594" i="1"/>
  <c r="AQ4595" i="1"/>
  <c r="AQ4596" i="1"/>
  <c r="AQ4597" i="1"/>
  <c r="AQ4598" i="1"/>
  <c r="AQ4599" i="1"/>
  <c r="AQ4600" i="1"/>
  <c r="AQ4601" i="1"/>
  <c r="AQ4602" i="1"/>
  <c r="AQ4603" i="1"/>
  <c r="AQ4604" i="1"/>
  <c r="AQ4605" i="1"/>
  <c r="AQ4606" i="1"/>
  <c r="AQ4607" i="1"/>
  <c r="AQ4608" i="1"/>
  <c r="AQ4609" i="1"/>
  <c r="AQ4610" i="1"/>
  <c r="AQ4611" i="1"/>
  <c r="AQ4612" i="1"/>
  <c r="AQ4613" i="1"/>
  <c r="AQ4614" i="1"/>
  <c r="AQ4615" i="1"/>
  <c r="AQ4616" i="1"/>
  <c r="AQ4617" i="1"/>
  <c r="AQ4618" i="1"/>
  <c r="AQ4619" i="1"/>
  <c r="AQ4620" i="1"/>
  <c r="AQ4621" i="1"/>
  <c r="AQ4622" i="1"/>
  <c r="AQ4623" i="1"/>
  <c r="AQ4624" i="1"/>
  <c r="AQ4625" i="1"/>
  <c r="AQ4626" i="1"/>
  <c r="AQ4627" i="1"/>
  <c r="AQ4628" i="1"/>
  <c r="AQ4629" i="1"/>
  <c r="AQ4630" i="1"/>
  <c r="AQ4631" i="1"/>
  <c r="AQ4632" i="1"/>
  <c r="AQ4633" i="1"/>
  <c r="AQ4634" i="1"/>
  <c r="AQ4635" i="1"/>
  <c r="AQ4636" i="1"/>
  <c r="AQ4637" i="1"/>
  <c r="AQ4638" i="1"/>
  <c r="AQ4639" i="1"/>
  <c r="AQ4640" i="1"/>
  <c r="AQ4641" i="1"/>
  <c r="AQ4642" i="1"/>
  <c r="AQ4643" i="1"/>
  <c r="AQ4644" i="1"/>
  <c r="AQ4645" i="1"/>
  <c r="AQ4646" i="1"/>
  <c r="AQ4647" i="1"/>
  <c r="AQ4648" i="1"/>
  <c r="AQ4649" i="1"/>
  <c r="AQ4650" i="1"/>
  <c r="AQ4651" i="1"/>
  <c r="AQ4652" i="1"/>
  <c r="AQ4653" i="1"/>
  <c r="AQ4654" i="1"/>
  <c r="AQ4655" i="1"/>
  <c r="AQ4656" i="1"/>
  <c r="AQ4657" i="1"/>
  <c r="AQ4658" i="1"/>
  <c r="AQ4659" i="1"/>
  <c r="AQ4660" i="1"/>
  <c r="AQ4661" i="1"/>
  <c r="AQ4662" i="1"/>
  <c r="AQ4663" i="1"/>
  <c r="AQ4664" i="1"/>
  <c r="AQ4665" i="1"/>
  <c r="AQ4666" i="1"/>
  <c r="AQ4667" i="1"/>
  <c r="AQ4668" i="1"/>
  <c r="AQ4669" i="1"/>
  <c r="AQ4670" i="1"/>
  <c r="AQ4671" i="1"/>
  <c r="AQ4672" i="1"/>
  <c r="AQ4673" i="1"/>
  <c r="AQ4674" i="1"/>
  <c r="AQ4675" i="1"/>
  <c r="AQ4676" i="1"/>
  <c r="AQ4677" i="1"/>
  <c r="AQ4678" i="1"/>
  <c r="AQ4679" i="1"/>
  <c r="AQ4680" i="1"/>
  <c r="AQ4681" i="1"/>
  <c r="AQ4682" i="1"/>
  <c r="AQ4683" i="1"/>
  <c r="AQ4684" i="1"/>
  <c r="AQ4685" i="1"/>
  <c r="AQ4686" i="1"/>
  <c r="AQ4687" i="1"/>
  <c r="AQ4688" i="1"/>
  <c r="AQ4689" i="1"/>
  <c r="AQ4690" i="1"/>
  <c r="AQ4691" i="1"/>
  <c r="AQ4692" i="1"/>
  <c r="AQ4693" i="1"/>
  <c r="AQ4694" i="1"/>
  <c r="AQ4695" i="1"/>
  <c r="AQ4696" i="1"/>
  <c r="AQ4697" i="1"/>
  <c r="AQ4698" i="1"/>
  <c r="AQ4699" i="1"/>
  <c r="AQ4700" i="1"/>
  <c r="AQ4701" i="1"/>
  <c r="AQ4702" i="1"/>
  <c r="AQ4703" i="1"/>
  <c r="AQ4704" i="1"/>
  <c r="AQ4705" i="1"/>
  <c r="AQ4706" i="1"/>
  <c r="AQ4707" i="1"/>
  <c r="AQ4708" i="1"/>
  <c r="AQ4709" i="1"/>
  <c r="AQ4710" i="1"/>
  <c r="AQ4711" i="1"/>
  <c r="AQ4712" i="1"/>
  <c r="AQ4713" i="1"/>
  <c r="AQ4714" i="1"/>
  <c r="AQ4715" i="1"/>
  <c r="AQ4716" i="1"/>
  <c r="AQ4717" i="1"/>
  <c r="AQ4718" i="1"/>
  <c r="AQ4719" i="1"/>
  <c r="AQ4720" i="1"/>
  <c r="AQ4721" i="1"/>
  <c r="AQ4722" i="1"/>
  <c r="AQ4723" i="1"/>
  <c r="AQ4724" i="1"/>
  <c r="AQ4725" i="1"/>
  <c r="AQ4726" i="1"/>
  <c r="AQ4727" i="1"/>
  <c r="AQ4728" i="1"/>
  <c r="AQ4729" i="1"/>
  <c r="AQ4730" i="1"/>
  <c r="AQ4731" i="1"/>
  <c r="AQ4732" i="1"/>
  <c r="AQ4733" i="1"/>
  <c r="AQ4734" i="1"/>
  <c r="AQ4735" i="1"/>
  <c r="AQ4736" i="1"/>
  <c r="AQ4737" i="1"/>
  <c r="AQ4738" i="1"/>
  <c r="AQ4739" i="1"/>
  <c r="AQ4740" i="1"/>
  <c r="AQ4741" i="1"/>
  <c r="AQ4742" i="1"/>
  <c r="AQ4743" i="1"/>
  <c r="AQ4744" i="1"/>
  <c r="AQ4745" i="1"/>
  <c r="AQ4746" i="1"/>
  <c r="AQ4747" i="1"/>
  <c r="AQ4748" i="1"/>
  <c r="AQ4749" i="1"/>
  <c r="AQ4750" i="1"/>
  <c r="AQ4751" i="1"/>
  <c r="AQ4752" i="1"/>
  <c r="AQ4753" i="1"/>
  <c r="AQ4754" i="1"/>
  <c r="AQ4755" i="1"/>
  <c r="AQ4756" i="1"/>
  <c r="AQ4757" i="1"/>
  <c r="AQ4758" i="1"/>
  <c r="AQ4759" i="1"/>
  <c r="AQ4760" i="1"/>
  <c r="AQ4761" i="1"/>
  <c r="AQ4762" i="1"/>
  <c r="AQ4763" i="1"/>
  <c r="AQ4764" i="1"/>
  <c r="AQ4765" i="1"/>
  <c r="AQ4766" i="1"/>
  <c r="AQ4767" i="1"/>
  <c r="AQ4768" i="1"/>
  <c r="AQ4769" i="1"/>
  <c r="AQ4770" i="1"/>
  <c r="AQ4771" i="1"/>
  <c r="AQ4772" i="1"/>
  <c r="AQ4773" i="1"/>
  <c r="AQ4774" i="1"/>
  <c r="AQ4775" i="1"/>
  <c r="AQ4776" i="1"/>
  <c r="AQ4777" i="1"/>
  <c r="AQ4778" i="1"/>
  <c r="AQ4779" i="1"/>
  <c r="AQ4780" i="1"/>
  <c r="AQ4781" i="1"/>
  <c r="AQ4782" i="1"/>
  <c r="AQ4783" i="1"/>
  <c r="AQ4784" i="1"/>
  <c r="AQ4785" i="1"/>
  <c r="AQ4786" i="1"/>
  <c r="AQ4787" i="1"/>
  <c r="AQ4788" i="1"/>
  <c r="AQ4789" i="1"/>
  <c r="AQ4790" i="1"/>
  <c r="AQ4791" i="1"/>
  <c r="AQ4792" i="1"/>
  <c r="AQ4793" i="1"/>
  <c r="AQ4794" i="1"/>
  <c r="AQ4795" i="1"/>
  <c r="AQ4796" i="1"/>
  <c r="AQ4797" i="1"/>
  <c r="AQ4798" i="1"/>
  <c r="AQ4799" i="1"/>
  <c r="AQ4800" i="1"/>
  <c r="AQ4801" i="1"/>
  <c r="AQ4802" i="1"/>
  <c r="AQ4803" i="1"/>
  <c r="AQ4804" i="1"/>
  <c r="AQ4805" i="1"/>
  <c r="AQ4806" i="1"/>
  <c r="AQ4807" i="1"/>
  <c r="AQ4808" i="1"/>
  <c r="AQ4809" i="1"/>
  <c r="AQ4810" i="1"/>
  <c r="AQ4811" i="1"/>
  <c r="AQ4812" i="1"/>
  <c r="AQ4813" i="1"/>
  <c r="AQ4814" i="1"/>
  <c r="AQ4815" i="1"/>
  <c r="AQ4816" i="1"/>
  <c r="AQ4817" i="1"/>
  <c r="AQ4818" i="1"/>
  <c r="AQ4819" i="1"/>
  <c r="AQ4820" i="1"/>
  <c r="AQ4821" i="1"/>
  <c r="AQ4822" i="1"/>
  <c r="AQ4823" i="1"/>
  <c r="AQ4824" i="1"/>
  <c r="AQ4825" i="1"/>
  <c r="AQ4826" i="1"/>
  <c r="AQ4827" i="1"/>
  <c r="AQ4828" i="1"/>
  <c r="AQ4829" i="1"/>
  <c r="AQ4830" i="1"/>
  <c r="AQ4831" i="1"/>
  <c r="AQ4832" i="1"/>
  <c r="AQ4833" i="1"/>
  <c r="AQ4834" i="1"/>
  <c r="AQ4835" i="1"/>
  <c r="AQ4836" i="1"/>
  <c r="AQ4837" i="1"/>
  <c r="AQ4838" i="1"/>
  <c r="AQ4839" i="1"/>
  <c r="AQ4840" i="1"/>
  <c r="AQ4841" i="1"/>
  <c r="AQ4842" i="1"/>
  <c r="AQ4843" i="1"/>
  <c r="AQ4844" i="1"/>
  <c r="AQ4845" i="1"/>
  <c r="AQ4846" i="1"/>
  <c r="AQ4847" i="1"/>
  <c r="AQ4848" i="1"/>
  <c r="AQ4849" i="1"/>
  <c r="AQ4850" i="1"/>
  <c r="AQ4851" i="1"/>
  <c r="AQ4852" i="1"/>
  <c r="AQ4853" i="1"/>
  <c r="AQ4854" i="1"/>
  <c r="AQ4855" i="1"/>
  <c r="AQ4856" i="1"/>
  <c r="AQ4857" i="1"/>
  <c r="AQ4858" i="1"/>
  <c r="AQ4859" i="1"/>
  <c r="AQ4860" i="1"/>
  <c r="AQ4861" i="1"/>
  <c r="AQ4862" i="1"/>
  <c r="AQ4863" i="1"/>
  <c r="AQ4864" i="1"/>
  <c r="AQ4865" i="1"/>
  <c r="AQ4866" i="1"/>
  <c r="AQ4867" i="1"/>
  <c r="AQ4868" i="1"/>
  <c r="AQ4869" i="1"/>
  <c r="AQ4870" i="1"/>
  <c r="AQ4871" i="1"/>
  <c r="AQ4872" i="1"/>
  <c r="AQ4873" i="1"/>
  <c r="AQ4874" i="1"/>
  <c r="AQ4875" i="1"/>
  <c r="AQ4876" i="1"/>
  <c r="AQ4877" i="1"/>
  <c r="AQ4878" i="1"/>
  <c r="AQ4879" i="1"/>
  <c r="AQ4880" i="1"/>
  <c r="AQ4881" i="1"/>
  <c r="AQ4882" i="1"/>
  <c r="AQ4883" i="1"/>
  <c r="AQ4884" i="1"/>
  <c r="AQ4885" i="1"/>
  <c r="AQ4886" i="1"/>
  <c r="AQ4887" i="1"/>
  <c r="AQ4888" i="1"/>
  <c r="AQ4889" i="1"/>
  <c r="AQ4890" i="1"/>
  <c r="AQ4891" i="1"/>
  <c r="AQ4892" i="1"/>
  <c r="AQ4893" i="1"/>
  <c r="AQ4894" i="1"/>
  <c r="AQ4895" i="1"/>
  <c r="AQ4896" i="1"/>
  <c r="AQ4897" i="1"/>
  <c r="AQ4898" i="1"/>
  <c r="AQ4899" i="1"/>
  <c r="AQ4900" i="1"/>
  <c r="AQ4901" i="1"/>
  <c r="AQ4902" i="1"/>
  <c r="AQ4903" i="1"/>
  <c r="AQ4904" i="1"/>
  <c r="AQ4905" i="1"/>
  <c r="AQ4906" i="1"/>
  <c r="AQ4907" i="1"/>
  <c r="AQ4908" i="1"/>
  <c r="AQ4909" i="1"/>
  <c r="AQ4910" i="1"/>
  <c r="AQ4911" i="1"/>
  <c r="AQ4912" i="1"/>
  <c r="AQ4913" i="1"/>
  <c r="AQ4914" i="1"/>
  <c r="AQ4915" i="1"/>
  <c r="AQ4916" i="1"/>
  <c r="AQ4917" i="1"/>
  <c r="AQ4918" i="1"/>
  <c r="AQ4919" i="1"/>
  <c r="AQ4920" i="1"/>
  <c r="AQ4921" i="1"/>
  <c r="AQ4922" i="1"/>
  <c r="AQ4923" i="1"/>
  <c r="AQ4924" i="1"/>
  <c r="AQ4925" i="1"/>
  <c r="AQ4926" i="1"/>
  <c r="AQ4927" i="1"/>
  <c r="AQ4928" i="1"/>
  <c r="AQ4929" i="1"/>
  <c r="AQ4930" i="1"/>
  <c r="AQ4931" i="1"/>
  <c r="AQ4932" i="1"/>
  <c r="AQ4933" i="1"/>
  <c r="AQ4934" i="1"/>
  <c r="AQ4935" i="1"/>
  <c r="AQ4936" i="1"/>
  <c r="AQ4937" i="1"/>
  <c r="AQ4938" i="1"/>
  <c r="AQ4939" i="1"/>
  <c r="AQ4940" i="1"/>
  <c r="AQ4941" i="1"/>
  <c r="AQ4942" i="1"/>
  <c r="AQ4943" i="1"/>
  <c r="AQ4944" i="1"/>
  <c r="AQ4945" i="1"/>
  <c r="AQ4946" i="1"/>
  <c r="AQ4947" i="1"/>
  <c r="AQ4948" i="1"/>
  <c r="AQ4949" i="1"/>
  <c r="AQ4950" i="1"/>
  <c r="AQ4951" i="1"/>
  <c r="AQ4952" i="1"/>
  <c r="AQ4953" i="1"/>
  <c r="AQ4954" i="1"/>
  <c r="AQ4955" i="1"/>
  <c r="AQ4956" i="1"/>
  <c r="AQ4957" i="1"/>
  <c r="AQ4958" i="1"/>
  <c r="AQ4959" i="1"/>
  <c r="AQ4960" i="1"/>
  <c r="AQ4961" i="1"/>
  <c r="AQ4962" i="1"/>
  <c r="AQ4963" i="1"/>
  <c r="AQ4964" i="1"/>
  <c r="AQ4965" i="1"/>
  <c r="AQ4966" i="1"/>
  <c r="AQ4967" i="1"/>
  <c r="AQ4968" i="1"/>
  <c r="AQ4969" i="1"/>
  <c r="AQ4970" i="1"/>
  <c r="AQ4971" i="1"/>
  <c r="AQ4972" i="1"/>
  <c r="AQ4973" i="1"/>
  <c r="AQ4974" i="1"/>
  <c r="AQ4975" i="1"/>
  <c r="AQ4976" i="1"/>
  <c r="AQ4977" i="1"/>
  <c r="AQ4978" i="1"/>
  <c r="AQ4979" i="1"/>
  <c r="AQ4980" i="1"/>
  <c r="AQ4981" i="1"/>
  <c r="AQ4982" i="1"/>
  <c r="AQ4983" i="1"/>
  <c r="AQ4984" i="1"/>
  <c r="AQ4985" i="1"/>
  <c r="AQ4986" i="1"/>
  <c r="AQ4987" i="1"/>
  <c r="AQ4988" i="1"/>
  <c r="AQ4989" i="1"/>
  <c r="AQ4990" i="1"/>
  <c r="AQ4991" i="1"/>
  <c r="AQ4992" i="1"/>
  <c r="AQ4993" i="1"/>
  <c r="AQ4994" i="1"/>
  <c r="AQ4995" i="1"/>
  <c r="AQ4996" i="1"/>
  <c r="AQ4997" i="1"/>
  <c r="AQ4998" i="1"/>
  <c r="AQ4999" i="1"/>
  <c r="AQ5000" i="1"/>
  <c r="AQ5001" i="1"/>
  <c r="AQ5002" i="1"/>
  <c r="AQ5003" i="1"/>
  <c r="AQ5004" i="1"/>
  <c r="AQ5005" i="1"/>
  <c r="AQ5006" i="1"/>
  <c r="AQ5007" i="1"/>
  <c r="AQ5008" i="1"/>
  <c r="AQ5009" i="1"/>
  <c r="AQ5010" i="1"/>
  <c r="AQ5011" i="1"/>
  <c r="AQ5012" i="1"/>
  <c r="AQ5013" i="1"/>
  <c r="AQ5014" i="1"/>
  <c r="AQ5015" i="1"/>
  <c r="AQ5016" i="1"/>
  <c r="AQ5017" i="1"/>
  <c r="AQ5018" i="1"/>
  <c r="AQ5019" i="1"/>
  <c r="AQ5020" i="1"/>
  <c r="AQ5021" i="1"/>
  <c r="AQ5022" i="1"/>
  <c r="AQ5023" i="1"/>
  <c r="AQ5024" i="1"/>
  <c r="AQ5025" i="1"/>
  <c r="AQ5026" i="1"/>
  <c r="AQ5027" i="1"/>
  <c r="AQ5028" i="1"/>
  <c r="AQ5029" i="1"/>
  <c r="AQ5030" i="1"/>
  <c r="AQ5031" i="1"/>
  <c r="AQ5032" i="1"/>
  <c r="AQ5033" i="1"/>
  <c r="AQ5034" i="1"/>
  <c r="AQ5035" i="1"/>
  <c r="AQ5036" i="1"/>
  <c r="AQ5037" i="1"/>
  <c r="AQ5038" i="1"/>
  <c r="AQ5039" i="1"/>
  <c r="AQ5040" i="1"/>
  <c r="AQ5041" i="1"/>
  <c r="AQ5042" i="1"/>
  <c r="AQ5043" i="1"/>
  <c r="AQ5044" i="1"/>
  <c r="AQ5045" i="1"/>
  <c r="AQ5046" i="1"/>
  <c r="AQ5047" i="1"/>
  <c r="AQ5048" i="1"/>
  <c r="AQ5049" i="1"/>
  <c r="AQ5050" i="1"/>
  <c r="AQ5051" i="1"/>
  <c r="AQ5052" i="1"/>
  <c r="AQ5053" i="1"/>
  <c r="AQ5054" i="1"/>
  <c r="AQ5055" i="1"/>
  <c r="AQ5056" i="1"/>
  <c r="AQ5057" i="1"/>
  <c r="AQ5058" i="1"/>
  <c r="AQ5059" i="1"/>
  <c r="AQ5060" i="1"/>
  <c r="AQ5061" i="1"/>
  <c r="AQ5062" i="1"/>
  <c r="AQ5063" i="1"/>
  <c r="AQ5064" i="1"/>
  <c r="AQ5065" i="1"/>
  <c r="AQ5066" i="1"/>
  <c r="AQ5067" i="1"/>
  <c r="AQ5068" i="1"/>
  <c r="AQ5069" i="1"/>
  <c r="AQ5070" i="1"/>
  <c r="AQ5071" i="1"/>
  <c r="AQ5072" i="1"/>
  <c r="AQ5073" i="1"/>
  <c r="AQ5074" i="1"/>
  <c r="AQ5075" i="1"/>
  <c r="AQ5076" i="1"/>
  <c r="AQ5077" i="1"/>
  <c r="AQ5078" i="1"/>
  <c r="AQ5079" i="1"/>
  <c r="AQ5080" i="1"/>
  <c r="AQ5081" i="1"/>
  <c r="AQ5082" i="1"/>
  <c r="AQ5083" i="1"/>
  <c r="AQ5084" i="1"/>
  <c r="AQ5085" i="1"/>
  <c r="AQ5086" i="1"/>
  <c r="AQ5087" i="1"/>
  <c r="AQ5088" i="1"/>
  <c r="AQ5089" i="1"/>
  <c r="AQ5090" i="1"/>
  <c r="AQ5091" i="1"/>
  <c r="AQ5092" i="1"/>
  <c r="AQ5093" i="1"/>
  <c r="AQ5094" i="1"/>
  <c r="AQ5095" i="1"/>
  <c r="AQ5096" i="1"/>
  <c r="AQ5097" i="1"/>
  <c r="AQ5098" i="1"/>
  <c r="AQ5099" i="1"/>
  <c r="AQ5100" i="1"/>
  <c r="AQ5101" i="1"/>
  <c r="AQ5102" i="1"/>
  <c r="AQ5103" i="1"/>
  <c r="AQ5104" i="1"/>
  <c r="AQ5105" i="1"/>
  <c r="AQ5106" i="1"/>
  <c r="AQ5107" i="1"/>
  <c r="AQ5108" i="1"/>
  <c r="AQ5109" i="1"/>
  <c r="AQ5110" i="1"/>
  <c r="AQ5111" i="1"/>
  <c r="AQ5112" i="1"/>
  <c r="AQ5113" i="1"/>
  <c r="AQ5114" i="1"/>
  <c r="AQ5115" i="1"/>
  <c r="AQ5116" i="1"/>
  <c r="AQ5117" i="1"/>
  <c r="AQ5118" i="1"/>
  <c r="AQ5119" i="1"/>
  <c r="AQ5120" i="1"/>
  <c r="AQ5121" i="1"/>
  <c r="AQ5122" i="1"/>
  <c r="AQ5123" i="1"/>
  <c r="AQ5124" i="1"/>
  <c r="AQ5125" i="1"/>
  <c r="AQ5126" i="1"/>
  <c r="AQ5127" i="1"/>
  <c r="AQ5128" i="1"/>
  <c r="AQ5129" i="1"/>
  <c r="AQ5130" i="1"/>
  <c r="AQ5131" i="1"/>
  <c r="AQ5132" i="1"/>
  <c r="AQ5133" i="1"/>
  <c r="AQ5134" i="1"/>
  <c r="AQ5135" i="1"/>
  <c r="AQ5136" i="1"/>
  <c r="AQ5137" i="1"/>
  <c r="AQ5138" i="1"/>
  <c r="AQ5139" i="1"/>
  <c r="AQ5140" i="1"/>
  <c r="AQ5141" i="1"/>
  <c r="AQ5142" i="1"/>
  <c r="AQ5143" i="1"/>
  <c r="AQ5144" i="1"/>
  <c r="AQ5145" i="1"/>
  <c r="AQ5146" i="1"/>
  <c r="AQ5147" i="1"/>
  <c r="AQ5148" i="1"/>
  <c r="AQ5149" i="1"/>
  <c r="AQ5150" i="1"/>
  <c r="AQ5151" i="1"/>
  <c r="AQ5152" i="1"/>
  <c r="AQ5153" i="1"/>
  <c r="AQ5154" i="1"/>
  <c r="AQ5155" i="1"/>
  <c r="AQ5156" i="1"/>
  <c r="AQ5157" i="1"/>
  <c r="AQ5158" i="1"/>
  <c r="AQ5159" i="1"/>
  <c r="AQ5160" i="1"/>
  <c r="AQ5161" i="1"/>
  <c r="AQ5162" i="1"/>
  <c r="AQ5163" i="1"/>
  <c r="AQ5164" i="1"/>
  <c r="AQ5165" i="1"/>
  <c r="AQ5166" i="1"/>
  <c r="AQ5167" i="1"/>
  <c r="AQ5168" i="1"/>
  <c r="AQ5169" i="1"/>
  <c r="AQ5170" i="1"/>
  <c r="AQ5171" i="1"/>
  <c r="AQ5172" i="1"/>
  <c r="AQ5173" i="1"/>
  <c r="AQ5174" i="1"/>
  <c r="AQ5175" i="1"/>
  <c r="AQ5176" i="1"/>
  <c r="AQ5177" i="1"/>
  <c r="AQ5178" i="1"/>
  <c r="AQ5179" i="1"/>
  <c r="AQ5180" i="1"/>
  <c r="AQ5181" i="1"/>
  <c r="AQ5182" i="1"/>
  <c r="AQ5183" i="1"/>
  <c r="AQ5184" i="1"/>
  <c r="AQ5185" i="1"/>
  <c r="AK3307" i="1"/>
  <c r="AK3308" i="1"/>
  <c r="AK3309" i="1"/>
  <c r="AK3310" i="1"/>
  <c r="AK3311" i="1"/>
  <c r="AK3312" i="1"/>
  <c r="AK3313" i="1"/>
  <c r="AK3314" i="1"/>
  <c r="AK3315" i="1"/>
  <c r="AK3316" i="1"/>
  <c r="AK3317" i="1"/>
  <c r="AK3318" i="1"/>
  <c r="AK3319" i="1"/>
  <c r="AK3320" i="1"/>
  <c r="AK3321" i="1"/>
  <c r="AK3322" i="1"/>
  <c r="AK3323" i="1"/>
  <c r="AK3324" i="1"/>
  <c r="AK3325" i="1"/>
  <c r="AK3326" i="1"/>
  <c r="AK3327" i="1"/>
  <c r="AK3328" i="1"/>
  <c r="AK3329" i="1"/>
  <c r="AK3330" i="1"/>
  <c r="AK3331" i="1"/>
  <c r="AK3332" i="1"/>
  <c r="AK3333" i="1"/>
  <c r="AK3334" i="1"/>
  <c r="AK3335" i="1"/>
  <c r="AK3336" i="1"/>
  <c r="AK3337" i="1"/>
  <c r="AK3338" i="1"/>
  <c r="AK3339" i="1"/>
  <c r="AK3340" i="1"/>
  <c r="AK3341" i="1"/>
  <c r="AK3342" i="1"/>
  <c r="AK3343" i="1"/>
  <c r="AK3344" i="1"/>
  <c r="AK3345" i="1"/>
  <c r="AK3346" i="1"/>
  <c r="AK3347" i="1"/>
  <c r="AK3348" i="1"/>
  <c r="AK3349" i="1"/>
  <c r="AK3350" i="1"/>
  <c r="AK3351" i="1"/>
  <c r="AK3352" i="1"/>
  <c r="AK3353" i="1"/>
  <c r="AK3354" i="1"/>
  <c r="AK3355" i="1"/>
  <c r="AK3356" i="1"/>
  <c r="AK3357" i="1"/>
  <c r="AK3358" i="1"/>
  <c r="AK3359" i="1"/>
  <c r="AK3360" i="1"/>
  <c r="AK3361" i="1"/>
  <c r="AK3362" i="1"/>
  <c r="AK3363" i="1"/>
  <c r="AK3364" i="1"/>
  <c r="AK3365" i="1"/>
  <c r="AK3366" i="1"/>
  <c r="AK3367" i="1"/>
  <c r="AK3368" i="1"/>
  <c r="AK3369" i="1"/>
  <c r="AK3370" i="1"/>
  <c r="AK3371" i="1"/>
  <c r="AK3372" i="1"/>
  <c r="AK3373" i="1"/>
  <c r="AK3374" i="1"/>
  <c r="AK3375" i="1"/>
  <c r="AK3376" i="1"/>
  <c r="AK3377" i="1"/>
  <c r="AK3378" i="1"/>
  <c r="AK3379" i="1"/>
  <c r="AK3380" i="1"/>
  <c r="AK3381" i="1"/>
  <c r="AK3382" i="1"/>
  <c r="AK3383" i="1"/>
  <c r="AK3384" i="1"/>
  <c r="AK3385" i="1"/>
  <c r="AK3386" i="1"/>
  <c r="AK3387" i="1"/>
  <c r="AK3388" i="1"/>
  <c r="AK3389" i="1"/>
  <c r="AK3390" i="1"/>
  <c r="AK3391" i="1"/>
  <c r="AK3392" i="1"/>
  <c r="AK3393" i="1"/>
  <c r="AK3394" i="1"/>
  <c r="AK3395" i="1"/>
  <c r="AK3396" i="1"/>
  <c r="AK3397" i="1"/>
  <c r="AK3398" i="1"/>
  <c r="AK3399" i="1"/>
  <c r="AK3400" i="1"/>
  <c r="AK3401" i="1"/>
  <c r="AK3402" i="1"/>
  <c r="AK3403" i="1"/>
  <c r="AK3404" i="1"/>
  <c r="AK3405" i="1"/>
  <c r="AK3406" i="1"/>
  <c r="AK3407" i="1"/>
  <c r="AK3408" i="1"/>
  <c r="AK3409" i="1"/>
  <c r="AK3410" i="1"/>
  <c r="AK3411" i="1"/>
  <c r="AK3412" i="1"/>
  <c r="AK3413" i="1"/>
  <c r="AK3414" i="1"/>
  <c r="AK3415" i="1"/>
  <c r="AK3416" i="1"/>
  <c r="AK3417" i="1"/>
  <c r="AK3418" i="1"/>
  <c r="AK3419" i="1"/>
  <c r="AK3420" i="1"/>
  <c r="AK3421" i="1"/>
  <c r="AK3422" i="1"/>
  <c r="AK3423" i="1"/>
  <c r="AK3424" i="1"/>
  <c r="AK3425" i="1"/>
  <c r="AK3426" i="1"/>
  <c r="AK3427" i="1"/>
  <c r="AK3428" i="1"/>
  <c r="AK3429" i="1"/>
  <c r="AK3430" i="1"/>
  <c r="AK3431" i="1"/>
  <c r="AK3432" i="1"/>
  <c r="AK3433" i="1"/>
  <c r="AK3434" i="1"/>
  <c r="AK3435" i="1"/>
  <c r="AK3436" i="1"/>
  <c r="AK3437" i="1"/>
  <c r="AK3438" i="1"/>
  <c r="AK3439" i="1"/>
  <c r="AK3440" i="1"/>
  <c r="AK3441" i="1"/>
  <c r="AK3442" i="1"/>
  <c r="AK3443" i="1"/>
  <c r="AK3444" i="1"/>
  <c r="AK3445" i="1"/>
  <c r="AK3446" i="1"/>
  <c r="AK3447" i="1"/>
  <c r="AK3448" i="1"/>
  <c r="AK3449" i="1"/>
  <c r="AK3450" i="1"/>
  <c r="AK3451" i="1"/>
  <c r="AK3452" i="1"/>
  <c r="AK3453" i="1"/>
  <c r="AK3454" i="1"/>
  <c r="AK3455" i="1"/>
  <c r="AK3456" i="1"/>
  <c r="AK3457" i="1"/>
  <c r="AK3458" i="1"/>
  <c r="AK3459" i="1"/>
  <c r="AK3460" i="1"/>
  <c r="AK3461" i="1"/>
  <c r="AK3462" i="1"/>
  <c r="AK3463" i="1"/>
  <c r="AK3464" i="1"/>
  <c r="AK3465" i="1"/>
  <c r="AK3466" i="1"/>
  <c r="AK3467" i="1"/>
  <c r="AK3468" i="1"/>
  <c r="AK3469" i="1"/>
  <c r="AK3470" i="1"/>
  <c r="AK3471" i="1"/>
  <c r="AK3472" i="1"/>
  <c r="AK3473" i="1"/>
  <c r="AK3474" i="1"/>
  <c r="AK3475" i="1"/>
  <c r="AK3476" i="1"/>
  <c r="AK3477" i="1"/>
  <c r="AK3478" i="1"/>
  <c r="AK3479" i="1"/>
  <c r="AK3480" i="1"/>
  <c r="AK3481" i="1"/>
  <c r="AK3482" i="1"/>
  <c r="AK3483" i="1"/>
  <c r="AK3484" i="1"/>
  <c r="AK3485" i="1"/>
  <c r="AK3486" i="1"/>
  <c r="AK3487" i="1"/>
  <c r="AK3488" i="1"/>
  <c r="AK3489" i="1"/>
  <c r="AK3490" i="1"/>
  <c r="AK3491" i="1"/>
  <c r="AK3492" i="1"/>
  <c r="AK3493" i="1"/>
  <c r="AK3494" i="1"/>
  <c r="AK3495" i="1"/>
  <c r="AK3496" i="1"/>
  <c r="AK3497" i="1"/>
  <c r="AK3498" i="1"/>
  <c r="AK3499" i="1"/>
  <c r="AK3500" i="1"/>
  <c r="AK3501" i="1"/>
  <c r="AK3502" i="1"/>
  <c r="AK3503" i="1"/>
  <c r="AK3504" i="1"/>
  <c r="AK3505" i="1"/>
  <c r="AK3506" i="1"/>
  <c r="AK3507" i="1"/>
  <c r="AK3508" i="1"/>
  <c r="AK3509" i="1"/>
  <c r="AK3510" i="1"/>
  <c r="AK3511" i="1"/>
  <c r="AK3512" i="1"/>
  <c r="AK3513" i="1"/>
  <c r="AK3514" i="1"/>
  <c r="AK3515" i="1"/>
  <c r="AK3516" i="1"/>
  <c r="AK3517" i="1"/>
  <c r="AK3518" i="1"/>
  <c r="AK3519" i="1"/>
  <c r="AK3520" i="1"/>
  <c r="AK3521" i="1"/>
  <c r="AK3522" i="1"/>
  <c r="AK3523" i="1"/>
  <c r="AK3524" i="1"/>
  <c r="AK3525" i="1"/>
  <c r="AK3526" i="1"/>
  <c r="AK3527" i="1"/>
  <c r="AK3528" i="1"/>
  <c r="AK3529" i="1"/>
  <c r="AK3530" i="1"/>
  <c r="AK3531" i="1"/>
  <c r="AK3532" i="1"/>
  <c r="AK3533" i="1"/>
  <c r="AK3534" i="1"/>
  <c r="AK3535" i="1"/>
  <c r="AK3536" i="1"/>
  <c r="AK3537" i="1"/>
  <c r="AK3538" i="1"/>
  <c r="AK3539" i="1"/>
  <c r="AK3540" i="1"/>
  <c r="AK3541" i="1"/>
  <c r="AK3542" i="1"/>
  <c r="AK3543" i="1"/>
  <c r="AK3544" i="1"/>
  <c r="AK3545" i="1"/>
  <c r="AK3546" i="1"/>
  <c r="AK3547" i="1"/>
  <c r="AK3548" i="1"/>
  <c r="AK3549" i="1"/>
  <c r="AK3550" i="1"/>
  <c r="AK3551" i="1"/>
  <c r="AK3552" i="1"/>
  <c r="AK3553" i="1"/>
  <c r="AK3554" i="1"/>
  <c r="AK3555" i="1"/>
  <c r="AK3556" i="1"/>
  <c r="AK3557" i="1"/>
  <c r="AK3558" i="1"/>
  <c r="AK3559" i="1"/>
  <c r="AK3560" i="1"/>
  <c r="AK3561" i="1"/>
  <c r="AK3562" i="1"/>
  <c r="AK3563" i="1"/>
  <c r="AK3564" i="1"/>
  <c r="AK3565" i="1"/>
  <c r="AK3566" i="1"/>
  <c r="AK3567" i="1"/>
  <c r="AK3568" i="1"/>
  <c r="AK3569" i="1"/>
  <c r="AK3570" i="1"/>
  <c r="AK3571" i="1"/>
  <c r="AK3572" i="1"/>
  <c r="AK3573" i="1"/>
  <c r="AK3574" i="1"/>
  <c r="AK3575" i="1"/>
  <c r="AK3576" i="1"/>
  <c r="AK3577" i="1"/>
  <c r="AK3578" i="1"/>
  <c r="AK3579" i="1"/>
  <c r="AK3580" i="1"/>
  <c r="AK3581" i="1"/>
  <c r="AK3582" i="1"/>
  <c r="AK3583" i="1"/>
  <c r="AK3584" i="1"/>
  <c r="AK3585" i="1"/>
  <c r="AK3586" i="1"/>
  <c r="AK3587" i="1"/>
  <c r="AK3588" i="1"/>
  <c r="AK3589" i="1"/>
  <c r="AK3590" i="1"/>
  <c r="AK3591" i="1"/>
  <c r="AK3592" i="1"/>
  <c r="AK3593" i="1"/>
  <c r="AK3594" i="1"/>
  <c r="AK3595" i="1"/>
  <c r="AK3596" i="1"/>
  <c r="AK3597" i="1"/>
  <c r="AK3598" i="1"/>
  <c r="AK3599" i="1"/>
  <c r="AK3600" i="1"/>
  <c r="AK3601" i="1"/>
  <c r="AK3602" i="1"/>
  <c r="AK3603" i="1"/>
  <c r="AK3604" i="1"/>
  <c r="AK3605" i="1"/>
  <c r="AK3606" i="1"/>
  <c r="AK3607" i="1"/>
  <c r="AK3608" i="1"/>
  <c r="AK3609" i="1"/>
  <c r="AK3610" i="1"/>
  <c r="AK3611" i="1"/>
  <c r="AK3612" i="1"/>
  <c r="AK3613" i="1"/>
  <c r="AK3614" i="1"/>
  <c r="AK3615" i="1"/>
  <c r="AK3616" i="1"/>
  <c r="AK3617" i="1"/>
  <c r="AK3618" i="1"/>
  <c r="AK3619" i="1"/>
  <c r="AK3620" i="1"/>
  <c r="AK3621" i="1"/>
  <c r="AK3622" i="1"/>
  <c r="AK3623" i="1"/>
  <c r="AK3624" i="1"/>
  <c r="AK3625" i="1"/>
  <c r="AK3626" i="1"/>
  <c r="AK3627" i="1"/>
  <c r="AK3628" i="1"/>
  <c r="AK3629" i="1"/>
  <c r="AK3630" i="1"/>
  <c r="AK3631" i="1"/>
  <c r="AK3632" i="1"/>
  <c r="AK3633" i="1"/>
  <c r="AK3634" i="1"/>
  <c r="AK3635" i="1"/>
  <c r="AK3636" i="1"/>
  <c r="AK3637" i="1"/>
  <c r="AK3638" i="1"/>
  <c r="AK3639" i="1"/>
  <c r="AK3640" i="1"/>
  <c r="AK3641" i="1"/>
  <c r="AK3642" i="1"/>
  <c r="AK3643" i="1"/>
  <c r="AK3644" i="1"/>
  <c r="AK3645" i="1"/>
  <c r="AK3646" i="1"/>
  <c r="AK3647" i="1"/>
  <c r="AK3648" i="1"/>
  <c r="AK3649" i="1"/>
  <c r="AK3650" i="1"/>
  <c r="AK3651" i="1"/>
  <c r="AK3652" i="1"/>
  <c r="AK3653" i="1"/>
  <c r="AK3654" i="1"/>
  <c r="AK3655" i="1"/>
  <c r="AK3656" i="1"/>
  <c r="AK3657" i="1"/>
  <c r="AK3658" i="1"/>
  <c r="AK3659" i="1"/>
  <c r="AK3660" i="1"/>
  <c r="AK3661" i="1"/>
  <c r="AK3662" i="1"/>
  <c r="AK3663" i="1"/>
  <c r="AK3664" i="1"/>
  <c r="AK3665" i="1"/>
  <c r="AK3666" i="1"/>
  <c r="AK3667" i="1"/>
  <c r="AK3668" i="1"/>
  <c r="AK3669" i="1"/>
  <c r="AK3670" i="1"/>
  <c r="AK3671" i="1"/>
  <c r="AK3672" i="1"/>
  <c r="AK3673" i="1"/>
  <c r="AK3674" i="1"/>
  <c r="AK3675" i="1"/>
  <c r="AK3676" i="1"/>
  <c r="AK3677" i="1"/>
  <c r="AK3678" i="1"/>
  <c r="AK3679" i="1"/>
  <c r="AK3680" i="1"/>
  <c r="AK3681" i="1"/>
  <c r="AK3682" i="1"/>
  <c r="AK3683" i="1"/>
  <c r="AK3684" i="1"/>
  <c r="AK3685" i="1"/>
  <c r="AK3686" i="1"/>
  <c r="AK3687" i="1"/>
  <c r="AK3688" i="1"/>
  <c r="AK3689" i="1"/>
  <c r="AK3690" i="1"/>
  <c r="AK3691" i="1"/>
  <c r="AK3692" i="1"/>
  <c r="AK3693" i="1"/>
  <c r="AK3694" i="1"/>
  <c r="AK3695" i="1"/>
  <c r="AK3696" i="1"/>
  <c r="AK3697" i="1"/>
  <c r="AK3698" i="1"/>
  <c r="AK3699" i="1"/>
  <c r="AK3700" i="1"/>
  <c r="AK3701" i="1"/>
  <c r="AK3702" i="1"/>
  <c r="AK3703" i="1"/>
  <c r="AK3704" i="1"/>
  <c r="AK3705" i="1"/>
  <c r="AK3706" i="1"/>
  <c r="AK3707" i="1"/>
  <c r="AK3708" i="1"/>
  <c r="AK3709" i="1"/>
  <c r="AK3710" i="1"/>
  <c r="AK3711" i="1"/>
  <c r="AK3712" i="1"/>
  <c r="AK3713" i="1"/>
  <c r="AK3714" i="1"/>
  <c r="AK3715" i="1"/>
  <c r="AK3716" i="1"/>
  <c r="AK3717" i="1"/>
  <c r="AK3718" i="1"/>
  <c r="AK3719" i="1"/>
  <c r="AK3720" i="1"/>
  <c r="AK3721" i="1"/>
  <c r="AK3722" i="1"/>
  <c r="AK3723" i="1"/>
  <c r="AK3724" i="1"/>
  <c r="AK3725" i="1"/>
  <c r="AK3726" i="1"/>
  <c r="AK3727" i="1"/>
  <c r="AK3728" i="1"/>
  <c r="AK3729" i="1"/>
  <c r="AK3730" i="1"/>
  <c r="AK3731" i="1"/>
  <c r="AK3732" i="1"/>
  <c r="AK3733" i="1"/>
  <c r="AK3734" i="1"/>
  <c r="AK3735" i="1"/>
  <c r="AK3736" i="1"/>
  <c r="AK3737" i="1"/>
  <c r="AK3738" i="1"/>
  <c r="AK3739" i="1"/>
  <c r="AK3740" i="1"/>
  <c r="AK3741" i="1"/>
  <c r="AK3742" i="1"/>
  <c r="AK3743" i="1"/>
  <c r="AK3744" i="1"/>
  <c r="AK3745" i="1"/>
  <c r="AK3746" i="1"/>
  <c r="AK3747" i="1"/>
  <c r="AK3748" i="1"/>
  <c r="AK3749" i="1"/>
  <c r="AK3750" i="1"/>
  <c r="AK3751" i="1"/>
  <c r="AK3752" i="1"/>
  <c r="AK3753" i="1"/>
  <c r="AK3754" i="1"/>
  <c r="AK3755" i="1"/>
  <c r="AK3756" i="1"/>
  <c r="AK3757" i="1"/>
  <c r="AK3758" i="1"/>
  <c r="AK3759" i="1"/>
  <c r="AK3760" i="1"/>
  <c r="AK3761" i="1"/>
  <c r="AK3762" i="1"/>
  <c r="AK3763" i="1"/>
  <c r="AK3764" i="1"/>
  <c r="AK3765" i="1"/>
  <c r="AK3766" i="1"/>
  <c r="AK3767" i="1"/>
  <c r="AK3768" i="1"/>
  <c r="AK3769" i="1"/>
  <c r="AK3770" i="1"/>
  <c r="AK3771" i="1"/>
  <c r="AK3772" i="1"/>
  <c r="AK3773" i="1"/>
  <c r="AK3774" i="1"/>
  <c r="AK3775" i="1"/>
  <c r="AK3776" i="1"/>
  <c r="AK3777" i="1"/>
  <c r="AK3778" i="1"/>
  <c r="AK3779" i="1"/>
  <c r="AK3780" i="1"/>
  <c r="AK3781" i="1"/>
  <c r="AK3782" i="1"/>
  <c r="AK3783" i="1"/>
  <c r="AK3784" i="1"/>
  <c r="AK3785" i="1"/>
  <c r="AK3786" i="1"/>
  <c r="AK3787" i="1"/>
  <c r="AK3788" i="1"/>
  <c r="AK3789" i="1"/>
  <c r="AK3790" i="1"/>
  <c r="AK3791" i="1"/>
  <c r="AK3792" i="1"/>
  <c r="AK3793" i="1"/>
  <c r="AK3794" i="1"/>
  <c r="AK3795" i="1"/>
  <c r="AK3796" i="1"/>
  <c r="AK3797" i="1"/>
  <c r="AK3798" i="1"/>
  <c r="AK3799" i="1"/>
  <c r="AK3800" i="1"/>
  <c r="AK3801" i="1"/>
  <c r="AK3802" i="1"/>
  <c r="AK3803" i="1"/>
  <c r="AK3804" i="1"/>
  <c r="AK3805" i="1"/>
  <c r="AK3806" i="1"/>
  <c r="AK3807" i="1"/>
  <c r="AK3808" i="1"/>
  <c r="AK3809" i="1"/>
  <c r="AK3810" i="1"/>
  <c r="AK3811" i="1"/>
  <c r="AK3812" i="1"/>
  <c r="AK3813" i="1"/>
  <c r="AK3814" i="1"/>
  <c r="AK3815" i="1"/>
  <c r="AK3816" i="1"/>
  <c r="AK3817" i="1"/>
  <c r="AK3818" i="1"/>
  <c r="AK3819" i="1"/>
  <c r="AK3820" i="1"/>
  <c r="AK3821" i="1"/>
  <c r="AK3822" i="1"/>
  <c r="AK3823" i="1"/>
  <c r="AK3824" i="1"/>
  <c r="AK3825" i="1"/>
  <c r="AK3826" i="1"/>
  <c r="AK3827" i="1"/>
  <c r="AK3828" i="1"/>
  <c r="AK3829" i="1"/>
  <c r="AK3830" i="1"/>
  <c r="AK3831" i="1"/>
  <c r="AK3832" i="1"/>
  <c r="AK3833" i="1"/>
  <c r="AK3834" i="1"/>
  <c r="AK3835" i="1"/>
  <c r="AK3836" i="1"/>
  <c r="AK3837" i="1"/>
  <c r="AK3838" i="1"/>
  <c r="AK3839" i="1"/>
  <c r="AK3840" i="1"/>
  <c r="AK3841" i="1"/>
  <c r="AK3842" i="1"/>
  <c r="AK3843" i="1"/>
  <c r="AK3844" i="1"/>
  <c r="AK3845" i="1"/>
  <c r="AK3846" i="1"/>
  <c r="AK3847" i="1"/>
  <c r="AK3848" i="1"/>
  <c r="AK3849" i="1"/>
  <c r="AK3850" i="1"/>
  <c r="AK3851" i="1"/>
  <c r="AK3852" i="1"/>
  <c r="AK3853" i="1"/>
  <c r="AK3854" i="1"/>
  <c r="AK3855" i="1"/>
  <c r="AK3856" i="1"/>
  <c r="AK3857" i="1"/>
  <c r="AK3858" i="1"/>
  <c r="AK3859" i="1"/>
  <c r="AK3860" i="1"/>
  <c r="AK3861" i="1"/>
  <c r="AK3862" i="1"/>
  <c r="AK3863" i="1"/>
  <c r="AK3864" i="1"/>
  <c r="AK3865" i="1"/>
  <c r="AK3866" i="1"/>
  <c r="AK3867" i="1"/>
  <c r="AK3868" i="1"/>
  <c r="AK3869" i="1"/>
  <c r="AK3870" i="1"/>
  <c r="AK3871" i="1"/>
  <c r="AK3872" i="1"/>
  <c r="AK3873" i="1"/>
  <c r="AK3874" i="1"/>
  <c r="AK3875" i="1"/>
  <c r="AK3876" i="1"/>
  <c r="AK3877" i="1"/>
  <c r="AK3878" i="1"/>
  <c r="AK3879" i="1"/>
  <c r="AK3880" i="1"/>
  <c r="AK3881" i="1"/>
  <c r="AK3882" i="1"/>
  <c r="AK3883" i="1"/>
  <c r="AK3884" i="1"/>
  <c r="AK3885" i="1"/>
  <c r="AK3886" i="1"/>
  <c r="AK3887" i="1"/>
  <c r="AK3888" i="1"/>
  <c r="AK3889" i="1"/>
  <c r="AK3890" i="1"/>
  <c r="AK3891" i="1"/>
  <c r="AK3892" i="1"/>
  <c r="AK3893" i="1"/>
  <c r="AK3894" i="1"/>
  <c r="AK3895" i="1"/>
  <c r="AK3896" i="1"/>
  <c r="AK3897" i="1"/>
  <c r="AK3898" i="1"/>
  <c r="AK3899" i="1"/>
  <c r="AK3900" i="1"/>
  <c r="AK3901" i="1"/>
  <c r="AK3902" i="1"/>
  <c r="AK3903" i="1"/>
  <c r="AK3904" i="1"/>
  <c r="AK3905" i="1"/>
  <c r="AK3906" i="1"/>
  <c r="AK3907" i="1"/>
  <c r="AK3908" i="1"/>
  <c r="AK3909" i="1"/>
  <c r="AK3910" i="1"/>
  <c r="AK3911" i="1"/>
  <c r="AK3912" i="1"/>
  <c r="AK3913" i="1"/>
  <c r="AK3914" i="1"/>
  <c r="AK3915" i="1"/>
  <c r="AK3916" i="1"/>
  <c r="AK3917" i="1"/>
  <c r="AK3918" i="1"/>
  <c r="AK3919" i="1"/>
  <c r="AK3920" i="1"/>
  <c r="AK3921" i="1"/>
  <c r="AK3922" i="1"/>
  <c r="AK3923" i="1"/>
  <c r="AK3924" i="1"/>
  <c r="AK3925" i="1"/>
  <c r="AK3926" i="1"/>
  <c r="AK3927" i="1"/>
  <c r="AK3928" i="1"/>
  <c r="AK3929" i="1"/>
  <c r="AK3930" i="1"/>
  <c r="AK3931" i="1"/>
  <c r="AK3932" i="1"/>
  <c r="AK3933" i="1"/>
  <c r="AK3934" i="1"/>
  <c r="AK3935" i="1"/>
  <c r="AK3936" i="1"/>
  <c r="AK3937" i="1"/>
  <c r="AK3938" i="1"/>
  <c r="AK3939" i="1"/>
  <c r="AK3940" i="1"/>
  <c r="AK3941" i="1"/>
  <c r="AK3942" i="1"/>
  <c r="AK3943" i="1"/>
  <c r="AK3944" i="1"/>
  <c r="AK3945" i="1"/>
  <c r="AK3946" i="1"/>
  <c r="AK3947" i="1"/>
  <c r="AK3948" i="1"/>
  <c r="AK3949" i="1"/>
  <c r="AK3950" i="1"/>
  <c r="AK3951" i="1"/>
  <c r="AK3952" i="1"/>
  <c r="AK3953" i="1"/>
  <c r="AK3954" i="1"/>
  <c r="AK3955" i="1"/>
  <c r="AK3956" i="1"/>
  <c r="AK3957" i="1"/>
  <c r="AK3958" i="1"/>
  <c r="AK3959" i="1"/>
  <c r="AK3960" i="1"/>
  <c r="AK3961" i="1"/>
  <c r="AK3962" i="1"/>
  <c r="AK3963" i="1"/>
  <c r="AK3964" i="1"/>
  <c r="AK3965" i="1"/>
  <c r="AK3966" i="1"/>
  <c r="AK3967" i="1"/>
  <c r="AK3968" i="1"/>
  <c r="AK3969" i="1"/>
  <c r="AK3970" i="1"/>
  <c r="AK3971" i="1"/>
  <c r="AK3972" i="1"/>
  <c r="AK3973" i="1"/>
  <c r="AK3974" i="1"/>
  <c r="AK3975" i="1"/>
  <c r="AK3976" i="1"/>
  <c r="AK3977" i="1"/>
  <c r="AK3978" i="1"/>
  <c r="AK3979" i="1"/>
  <c r="AK3980" i="1"/>
  <c r="AK3981" i="1"/>
  <c r="AK3982" i="1"/>
  <c r="AK3983" i="1"/>
  <c r="AK3984" i="1"/>
  <c r="AK3985" i="1"/>
  <c r="AK3986" i="1"/>
  <c r="AK3987" i="1"/>
  <c r="AK3988" i="1"/>
  <c r="AK3989" i="1"/>
  <c r="AK3990" i="1"/>
  <c r="AK3991" i="1"/>
  <c r="AK3992" i="1"/>
  <c r="AK3993" i="1"/>
  <c r="AK3994" i="1"/>
  <c r="AK3995" i="1"/>
  <c r="AK3996" i="1"/>
  <c r="AK3997" i="1"/>
  <c r="AK3998" i="1"/>
  <c r="AK3999" i="1"/>
  <c r="AK4000" i="1"/>
  <c r="AK4001" i="1"/>
  <c r="AK4002" i="1"/>
  <c r="AK4003" i="1"/>
  <c r="AK4004" i="1"/>
  <c r="AK4005" i="1"/>
  <c r="AK4006" i="1"/>
  <c r="AK4007" i="1"/>
  <c r="AK4008" i="1"/>
  <c r="AK4009" i="1"/>
  <c r="AK4010" i="1"/>
  <c r="AK4011" i="1"/>
  <c r="AK4012" i="1"/>
  <c r="AK4013" i="1"/>
  <c r="AK4014" i="1"/>
  <c r="AK4015" i="1"/>
  <c r="AK4016" i="1"/>
  <c r="AK4017" i="1"/>
  <c r="AK4018" i="1"/>
  <c r="AK4019" i="1"/>
  <c r="AK4020" i="1"/>
  <c r="AK4021" i="1"/>
  <c r="AK4022" i="1"/>
  <c r="AK4023" i="1"/>
  <c r="AK4024" i="1"/>
  <c r="AK4025" i="1"/>
  <c r="AK4026" i="1"/>
  <c r="AK4027" i="1"/>
  <c r="AK4028" i="1"/>
  <c r="AK4029" i="1"/>
  <c r="AK4030" i="1"/>
  <c r="AK4031" i="1"/>
  <c r="AK4032" i="1"/>
  <c r="AK4033" i="1"/>
  <c r="AK4034" i="1"/>
  <c r="AK4035" i="1"/>
  <c r="AK4036" i="1"/>
  <c r="AK4037" i="1"/>
  <c r="AK4038" i="1"/>
  <c r="AK4039" i="1"/>
  <c r="AK4040" i="1"/>
  <c r="AK4041" i="1"/>
  <c r="AK4042" i="1"/>
  <c r="AK4043" i="1"/>
  <c r="AK4044" i="1"/>
  <c r="AK4045" i="1"/>
  <c r="AK4046" i="1"/>
  <c r="AK4047" i="1"/>
  <c r="AK4048" i="1"/>
  <c r="AK4049" i="1"/>
  <c r="AK4050" i="1"/>
  <c r="AK4051" i="1"/>
  <c r="AK4052" i="1"/>
  <c r="AK4053" i="1"/>
  <c r="AK4054" i="1"/>
  <c r="AK4055" i="1"/>
  <c r="AK4056" i="1"/>
  <c r="AK4057" i="1"/>
  <c r="AK4058" i="1"/>
  <c r="AK4059" i="1"/>
  <c r="AK4060" i="1"/>
  <c r="AK4061" i="1"/>
  <c r="AK4062" i="1"/>
  <c r="AK4063" i="1"/>
  <c r="AK4064" i="1"/>
  <c r="AK4065" i="1"/>
  <c r="AK4066" i="1"/>
  <c r="AK4067" i="1"/>
  <c r="AK4068" i="1"/>
  <c r="AK4069" i="1"/>
  <c r="AK4070" i="1"/>
  <c r="AK4071" i="1"/>
  <c r="AK4072" i="1"/>
  <c r="AK4073" i="1"/>
  <c r="AK4074" i="1"/>
  <c r="AK4075" i="1"/>
  <c r="AK4076" i="1"/>
  <c r="AK4077" i="1"/>
  <c r="AK4078" i="1"/>
  <c r="AK4079" i="1"/>
  <c r="AK4080" i="1"/>
  <c r="AK4081" i="1"/>
  <c r="AK4082" i="1"/>
  <c r="AK4083" i="1"/>
  <c r="AK4084" i="1"/>
  <c r="AK4085" i="1"/>
  <c r="AK4086" i="1"/>
  <c r="AK4087" i="1"/>
  <c r="AK4088" i="1"/>
  <c r="AK4089" i="1"/>
  <c r="AK4090" i="1"/>
  <c r="AK4091" i="1"/>
  <c r="AK4092" i="1"/>
  <c r="AK4093" i="1"/>
  <c r="AK4094" i="1"/>
  <c r="AK4095" i="1"/>
  <c r="AK4096" i="1"/>
  <c r="AK4097" i="1"/>
  <c r="AK4098" i="1"/>
  <c r="AK4099" i="1"/>
  <c r="AK4100" i="1"/>
  <c r="AK4101" i="1"/>
  <c r="AK4102" i="1"/>
  <c r="AK4103" i="1"/>
  <c r="AK4104" i="1"/>
  <c r="AK4105" i="1"/>
  <c r="AK4106" i="1"/>
  <c r="AK4107" i="1"/>
  <c r="AK4108" i="1"/>
  <c r="AK4109" i="1"/>
  <c r="AK4110" i="1"/>
  <c r="AK4111" i="1"/>
  <c r="AK4112" i="1"/>
  <c r="AK4113" i="1"/>
  <c r="AK4114" i="1"/>
  <c r="AK4115" i="1"/>
  <c r="AK4116" i="1"/>
  <c r="AK4117" i="1"/>
  <c r="AK4118" i="1"/>
  <c r="AK4119" i="1"/>
  <c r="AK4120" i="1"/>
  <c r="AK4121" i="1"/>
  <c r="AK4122" i="1"/>
  <c r="AK4123" i="1"/>
  <c r="AK4124" i="1"/>
  <c r="AK4125" i="1"/>
  <c r="AK4126" i="1"/>
  <c r="AK4127" i="1"/>
  <c r="AK4128" i="1"/>
  <c r="AK4129" i="1"/>
  <c r="AK4130" i="1"/>
  <c r="AK4131" i="1"/>
  <c r="AK4132" i="1"/>
  <c r="AK4133" i="1"/>
  <c r="AK4134" i="1"/>
  <c r="AK4135" i="1"/>
  <c r="AK4136" i="1"/>
  <c r="AK4137" i="1"/>
  <c r="AK4138" i="1"/>
  <c r="AK4139" i="1"/>
  <c r="AK4140" i="1"/>
  <c r="AK4141" i="1"/>
  <c r="AK4142" i="1"/>
  <c r="AK4143" i="1"/>
  <c r="AK4144" i="1"/>
  <c r="AK4145" i="1"/>
  <c r="AK4146" i="1"/>
  <c r="AL3307" i="1"/>
  <c r="AL3308" i="1"/>
  <c r="AL3309" i="1"/>
  <c r="AL3310" i="1"/>
  <c r="AL3311" i="1"/>
  <c r="AL3312" i="1"/>
  <c r="AL3313" i="1"/>
  <c r="AL3314" i="1"/>
  <c r="AL3315" i="1"/>
  <c r="AL3316" i="1"/>
  <c r="AL3317" i="1"/>
  <c r="AL3318" i="1"/>
  <c r="AL3319" i="1"/>
  <c r="AL3320" i="1"/>
  <c r="AL3321" i="1"/>
  <c r="AL3322" i="1"/>
  <c r="AL3323" i="1"/>
  <c r="AL3324" i="1"/>
  <c r="AL3325" i="1"/>
  <c r="AL3326" i="1"/>
  <c r="AL3327" i="1"/>
  <c r="AL3328" i="1"/>
  <c r="AL3329" i="1"/>
  <c r="AL3330" i="1"/>
  <c r="AL3331" i="1"/>
  <c r="AL3332" i="1"/>
  <c r="AL3333" i="1"/>
  <c r="AL3334" i="1"/>
  <c r="AL3335" i="1"/>
  <c r="AL3336" i="1"/>
  <c r="AL3337" i="1"/>
  <c r="AL3338" i="1"/>
  <c r="AL3339" i="1"/>
  <c r="AL3340" i="1"/>
  <c r="AL3341" i="1"/>
  <c r="AL3342" i="1"/>
  <c r="AL3343" i="1"/>
  <c r="AL3344" i="1"/>
  <c r="AL3345" i="1"/>
  <c r="AL3346" i="1"/>
  <c r="AL3347" i="1"/>
  <c r="AL3348" i="1"/>
  <c r="AL3349" i="1"/>
  <c r="AL3350" i="1"/>
  <c r="AL3351" i="1"/>
  <c r="AL3352" i="1"/>
  <c r="AL3353" i="1"/>
  <c r="AL3354" i="1"/>
  <c r="AL3355" i="1"/>
  <c r="AL3356" i="1"/>
  <c r="AL3357" i="1"/>
  <c r="AL3358" i="1"/>
  <c r="AL3359" i="1"/>
  <c r="AL3360" i="1"/>
  <c r="AL3361" i="1"/>
  <c r="AL3362" i="1"/>
  <c r="AL3363" i="1"/>
  <c r="AL3364" i="1"/>
  <c r="AL3365" i="1"/>
  <c r="AL3366" i="1"/>
  <c r="AL3367" i="1"/>
  <c r="AL3368" i="1"/>
  <c r="AL3369" i="1"/>
  <c r="AL3370" i="1"/>
  <c r="AL3371" i="1"/>
  <c r="AL3372" i="1"/>
  <c r="AL3373" i="1"/>
  <c r="AL3374" i="1"/>
  <c r="AL3375" i="1"/>
  <c r="AL3376" i="1"/>
  <c r="AL3377" i="1"/>
  <c r="AL3378" i="1"/>
  <c r="AL3379" i="1"/>
  <c r="AL3380" i="1"/>
  <c r="AL3381" i="1"/>
  <c r="AL3382" i="1"/>
  <c r="AL3383" i="1"/>
  <c r="AL3384" i="1"/>
  <c r="AL3385" i="1"/>
  <c r="AL3386" i="1"/>
  <c r="AL3387" i="1"/>
  <c r="AL3388" i="1"/>
  <c r="AL3389" i="1"/>
  <c r="AL3390" i="1"/>
  <c r="AL3391" i="1"/>
  <c r="AL3392" i="1"/>
  <c r="AL3393" i="1"/>
  <c r="AL3394" i="1"/>
  <c r="AL3395" i="1"/>
  <c r="AL3396" i="1"/>
  <c r="AL3397" i="1"/>
  <c r="AL3398" i="1"/>
  <c r="AL3399" i="1"/>
  <c r="AL3400" i="1"/>
  <c r="AL3401" i="1"/>
  <c r="AL3402" i="1"/>
  <c r="AL3403" i="1"/>
  <c r="AL3404" i="1"/>
  <c r="AL3405" i="1"/>
  <c r="AL3406" i="1"/>
  <c r="AL3407" i="1"/>
  <c r="AL3408" i="1"/>
  <c r="AL3409" i="1"/>
  <c r="AL3410" i="1"/>
  <c r="AL3411" i="1"/>
  <c r="AL3412" i="1"/>
  <c r="AL3413" i="1"/>
  <c r="AL3414" i="1"/>
  <c r="AL3415" i="1"/>
  <c r="AL3416" i="1"/>
  <c r="AL3417" i="1"/>
  <c r="AL3418" i="1"/>
  <c r="AL3419" i="1"/>
  <c r="AL3420" i="1"/>
  <c r="AL3421" i="1"/>
  <c r="AL3422" i="1"/>
  <c r="AL3423" i="1"/>
  <c r="AL3424" i="1"/>
  <c r="AL3425" i="1"/>
  <c r="AL3426" i="1"/>
  <c r="AL3427" i="1"/>
  <c r="AL3428" i="1"/>
  <c r="AL3429" i="1"/>
  <c r="AL3430" i="1"/>
  <c r="AL3431" i="1"/>
  <c r="AL3432" i="1"/>
  <c r="AL3433" i="1"/>
  <c r="AL3434" i="1"/>
  <c r="AL3435" i="1"/>
  <c r="AL3436" i="1"/>
  <c r="AL3437" i="1"/>
  <c r="AL3438" i="1"/>
  <c r="AL3439" i="1"/>
  <c r="AL3440" i="1"/>
  <c r="AL3441" i="1"/>
  <c r="AL3442" i="1"/>
  <c r="AL3443" i="1"/>
  <c r="AL3444" i="1"/>
  <c r="AL3445" i="1"/>
  <c r="AL3446" i="1"/>
  <c r="AL3447" i="1"/>
  <c r="AL3448" i="1"/>
  <c r="AL3449" i="1"/>
  <c r="AL3450" i="1"/>
  <c r="AL3451" i="1"/>
  <c r="AL3452" i="1"/>
  <c r="AL3453" i="1"/>
  <c r="AL3454" i="1"/>
  <c r="AL3455" i="1"/>
  <c r="AL3456" i="1"/>
  <c r="AL3457" i="1"/>
  <c r="AL3458" i="1"/>
  <c r="AL3459" i="1"/>
  <c r="AL3460" i="1"/>
  <c r="AL3461" i="1"/>
  <c r="AL3462" i="1"/>
  <c r="AL3463" i="1"/>
  <c r="AL3464" i="1"/>
  <c r="AL3465" i="1"/>
  <c r="AL3466" i="1"/>
  <c r="AL3467" i="1"/>
  <c r="AL3468" i="1"/>
  <c r="AL3469" i="1"/>
  <c r="AL3470" i="1"/>
  <c r="AL3471" i="1"/>
  <c r="AL3472" i="1"/>
  <c r="AL3473" i="1"/>
  <c r="AL3474" i="1"/>
  <c r="AL3475" i="1"/>
  <c r="AL3476" i="1"/>
  <c r="AL3477" i="1"/>
  <c r="AL3478" i="1"/>
  <c r="AL3479" i="1"/>
  <c r="AL3480" i="1"/>
  <c r="AL3481" i="1"/>
  <c r="AL3482" i="1"/>
  <c r="AL3483" i="1"/>
  <c r="AL3484" i="1"/>
  <c r="AL3485" i="1"/>
  <c r="AL3486" i="1"/>
  <c r="AL3487" i="1"/>
  <c r="AL3488" i="1"/>
  <c r="AL3489" i="1"/>
  <c r="AL3490" i="1"/>
  <c r="AL3491" i="1"/>
  <c r="AL3492" i="1"/>
  <c r="AL3493" i="1"/>
  <c r="AL3494" i="1"/>
  <c r="AL3495" i="1"/>
  <c r="AL3496" i="1"/>
  <c r="AL3497" i="1"/>
  <c r="AL3498" i="1"/>
  <c r="AL3499" i="1"/>
  <c r="AL3500" i="1"/>
  <c r="AL3501" i="1"/>
  <c r="AL3502" i="1"/>
  <c r="AL3503" i="1"/>
  <c r="AL3504" i="1"/>
  <c r="AL3505" i="1"/>
  <c r="AL3506" i="1"/>
  <c r="AL3507" i="1"/>
  <c r="AL3508" i="1"/>
  <c r="AL3509" i="1"/>
  <c r="AL3510" i="1"/>
  <c r="AL3511" i="1"/>
  <c r="AL3512" i="1"/>
  <c r="AL3513" i="1"/>
  <c r="AL3514" i="1"/>
  <c r="AL3515" i="1"/>
  <c r="AL3516" i="1"/>
  <c r="AL3517" i="1"/>
  <c r="AL3518" i="1"/>
  <c r="AL3519" i="1"/>
  <c r="AL3520" i="1"/>
  <c r="AL3521" i="1"/>
  <c r="AL3522" i="1"/>
  <c r="AL3523" i="1"/>
  <c r="AL3524" i="1"/>
  <c r="AL3525" i="1"/>
  <c r="AL3526" i="1"/>
  <c r="AL3527" i="1"/>
  <c r="AL3528" i="1"/>
  <c r="AL3529" i="1"/>
  <c r="AL3530" i="1"/>
  <c r="AL3531" i="1"/>
  <c r="AL3532" i="1"/>
  <c r="AL3533" i="1"/>
  <c r="AL3534" i="1"/>
  <c r="AL3535" i="1"/>
  <c r="AL3536" i="1"/>
  <c r="AL3537" i="1"/>
  <c r="AL3538" i="1"/>
  <c r="AL3539" i="1"/>
  <c r="AL3540" i="1"/>
  <c r="AL3541" i="1"/>
  <c r="AL3542" i="1"/>
  <c r="AL3543" i="1"/>
  <c r="AL3544" i="1"/>
  <c r="AL3545" i="1"/>
  <c r="AL3546" i="1"/>
  <c r="AL3547" i="1"/>
  <c r="AL3548" i="1"/>
  <c r="AL3549" i="1"/>
  <c r="AL3550" i="1"/>
  <c r="AL3551" i="1"/>
  <c r="AL3552" i="1"/>
  <c r="AL3553" i="1"/>
  <c r="AL3554" i="1"/>
  <c r="AL3555" i="1"/>
  <c r="AL3556" i="1"/>
  <c r="AL3557" i="1"/>
  <c r="AL3558" i="1"/>
  <c r="AL3559" i="1"/>
  <c r="AL3560" i="1"/>
  <c r="AL3561" i="1"/>
  <c r="AL3562" i="1"/>
  <c r="AL3563" i="1"/>
  <c r="AL3564" i="1"/>
  <c r="AL3565" i="1"/>
  <c r="AL3566" i="1"/>
  <c r="AL3567" i="1"/>
  <c r="AL3568" i="1"/>
  <c r="AL3569" i="1"/>
  <c r="AL3570" i="1"/>
  <c r="AL3571" i="1"/>
  <c r="AL3572" i="1"/>
  <c r="AL3573" i="1"/>
  <c r="AL3574" i="1"/>
  <c r="AL3575" i="1"/>
  <c r="AL3576" i="1"/>
  <c r="AL3577" i="1"/>
  <c r="AL3578" i="1"/>
  <c r="AL3579" i="1"/>
  <c r="AL3580" i="1"/>
  <c r="AL3581" i="1"/>
  <c r="AL3582" i="1"/>
  <c r="AL3583" i="1"/>
  <c r="AL3584" i="1"/>
  <c r="AL3585" i="1"/>
  <c r="AL3586" i="1"/>
  <c r="AL3587" i="1"/>
  <c r="AL3588" i="1"/>
  <c r="AL3589" i="1"/>
  <c r="AL3590" i="1"/>
  <c r="AL3591" i="1"/>
  <c r="AL3592" i="1"/>
  <c r="AL3593" i="1"/>
  <c r="AL3594" i="1"/>
  <c r="AL3595" i="1"/>
  <c r="AL3596" i="1"/>
  <c r="AL3597" i="1"/>
  <c r="AL3598" i="1"/>
  <c r="AL3599" i="1"/>
  <c r="AL3600" i="1"/>
  <c r="AL3601" i="1"/>
  <c r="AL3602" i="1"/>
  <c r="AL3603" i="1"/>
  <c r="AL3604" i="1"/>
  <c r="AL3605" i="1"/>
  <c r="AL3606" i="1"/>
  <c r="AL3607" i="1"/>
  <c r="AL3608" i="1"/>
  <c r="AL3609" i="1"/>
  <c r="AL3610" i="1"/>
  <c r="AL3611" i="1"/>
  <c r="AL3612" i="1"/>
  <c r="AL3613" i="1"/>
  <c r="AL3614" i="1"/>
  <c r="AL3615" i="1"/>
  <c r="AL3616" i="1"/>
  <c r="AL3617" i="1"/>
  <c r="AL3618" i="1"/>
  <c r="AL3619" i="1"/>
  <c r="AL3620" i="1"/>
  <c r="AL3621" i="1"/>
  <c r="AL3622" i="1"/>
  <c r="AL3623" i="1"/>
  <c r="AL3624" i="1"/>
  <c r="AL3625" i="1"/>
  <c r="AL3626" i="1"/>
  <c r="AL3627" i="1"/>
  <c r="AL3628" i="1"/>
  <c r="AL3629" i="1"/>
  <c r="AL3630" i="1"/>
  <c r="AL3631" i="1"/>
  <c r="AL3632" i="1"/>
  <c r="AL3633" i="1"/>
  <c r="AL3634" i="1"/>
  <c r="AL3635" i="1"/>
  <c r="AL3636" i="1"/>
  <c r="AL3637" i="1"/>
  <c r="AL3638" i="1"/>
  <c r="AL3639" i="1"/>
  <c r="AL3640" i="1"/>
  <c r="AL3641" i="1"/>
  <c r="AL3642" i="1"/>
  <c r="AL3643" i="1"/>
  <c r="AL3644" i="1"/>
  <c r="AL3645" i="1"/>
  <c r="AL3646" i="1"/>
  <c r="AL3647" i="1"/>
  <c r="AL3648" i="1"/>
  <c r="AL3649" i="1"/>
  <c r="AL3650" i="1"/>
  <c r="AL3651" i="1"/>
  <c r="AL3652" i="1"/>
  <c r="AL3653" i="1"/>
  <c r="AL3654" i="1"/>
  <c r="AL3655" i="1"/>
  <c r="AL3656" i="1"/>
  <c r="AL3657" i="1"/>
  <c r="AL3658" i="1"/>
  <c r="AL3659" i="1"/>
  <c r="AL3660" i="1"/>
  <c r="AL3661" i="1"/>
  <c r="AL3662" i="1"/>
  <c r="AL3663" i="1"/>
  <c r="AL3664" i="1"/>
  <c r="AL3665" i="1"/>
  <c r="AL3666" i="1"/>
  <c r="AL3667" i="1"/>
  <c r="AL3668" i="1"/>
  <c r="AL3669" i="1"/>
  <c r="AL3670" i="1"/>
  <c r="AL3671" i="1"/>
  <c r="AL3672" i="1"/>
  <c r="AL3673" i="1"/>
  <c r="AL3674" i="1"/>
  <c r="AL3675" i="1"/>
  <c r="AL3676" i="1"/>
  <c r="AL3677" i="1"/>
  <c r="AL3678" i="1"/>
  <c r="AL3679" i="1"/>
  <c r="AL3680" i="1"/>
  <c r="AL3681" i="1"/>
  <c r="AL3682" i="1"/>
  <c r="AL3683" i="1"/>
  <c r="AL3684" i="1"/>
  <c r="AL3685" i="1"/>
  <c r="AL3686" i="1"/>
  <c r="AL3687" i="1"/>
  <c r="AL3688" i="1"/>
  <c r="AL3689" i="1"/>
  <c r="AL3690" i="1"/>
  <c r="AL3691" i="1"/>
  <c r="AL3692" i="1"/>
  <c r="AL3693" i="1"/>
  <c r="AL3694" i="1"/>
  <c r="AL3695" i="1"/>
  <c r="AL3696" i="1"/>
  <c r="AL3697" i="1"/>
  <c r="AL3698" i="1"/>
  <c r="AL3699" i="1"/>
  <c r="AL3700" i="1"/>
  <c r="AL3701" i="1"/>
  <c r="AL3702" i="1"/>
  <c r="AL3703" i="1"/>
  <c r="AL3704" i="1"/>
  <c r="AL3705" i="1"/>
  <c r="AL3706" i="1"/>
  <c r="AL3707" i="1"/>
  <c r="AL3708" i="1"/>
  <c r="AL3709" i="1"/>
  <c r="AL3710" i="1"/>
  <c r="AL3711" i="1"/>
  <c r="AL3712" i="1"/>
  <c r="AL3713" i="1"/>
  <c r="AL3714" i="1"/>
  <c r="AL3715" i="1"/>
  <c r="AL3716" i="1"/>
  <c r="AL3717" i="1"/>
  <c r="AL3718" i="1"/>
  <c r="AL3719" i="1"/>
  <c r="AL3720" i="1"/>
  <c r="AL3721" i="1"/>
  <c r="AL3722" i="1"/>
  <c r="AL3723" i="1"/>
  <c r="AL3724" i="1"/>
  <c r="AL3725" i="1"/>
  <c r="AL3726" i="1"/>
  <c r="AL3727" i="1"/>
  <c r="AL3728" i="1"/>
  <c r="AL3729" i="1"/>
  <c r="AL3730" i="1"/>
  <c r="AL3731" i="1"/>
  <c r="AL3732" i="1"/>
  <c r="AL3733" i="1"/>
  <c r="AL3734" i="1"/>
  <c r="AL3735" i="1"/>
  <c r="AL3736" i="1"/>
  <c r="AL3737" i="1"/>
  <c r="AL3738" i="1"/>
  <c r="AL3739" i="1"/>
  <c r="AL3740" i="1"/>
  <c r="AL3741" i="1"/>
  <c r="AL3742" i="1"/>
  <c r="AL3743" i="1"/>
  <c r="AL3744" i="1"/>
  <c r="AL3745" i="1"/>
  <c r="AL3746" i="1"/>
  <c r="AL3747" i="1"/>
  <c r="AL3748" i="1"/>
  <c r="AL3749" i="1"/>
  <c r="AL3750" i="1"/>
  <c r="AL3751" i="1"/>
  <c r="AL3752" i="1"/>
  <c r="AL3753" i="1"/>
  <c r="AL3754" i="1"/>
  <c r="AL3755" i="1"/>
  <c r="AL3756" i="1"/>
  <c r="AL3757" i="1"/>
  <c r="AL3758" i="1"/>
  <c r="AL3759" i="1"/>
  <c r="AL3760" i="1"/>
  <c r="AL3761" i="1"/>
  <c r="AL3762" i="1"/>
  <c r="AL3763" i="1"/>
  <c r="AL3764" i="1"/>
  <c r="AL3765" i="1"/>
  <c r="AL3766" i="1"/>
  <c r="AL3767" i="1"/>
  <c r="AL3768" i="1"/>
  <c r="AL3769" i="1"/>
  <c r="AL3770" i="1"/>
  <c r="AL3771" i="1"/>
  <c r="AL3772" i="1"/>
  <c r="AL3773" i="1"/>
  <c r="AL3774" i="1"/>
  <c r="AL3775" i="1"/>
  <c r="AL3776" i="1"/>
  <c r="AL3777" i="1"/>
  <c r="AL3778" i="1"/>
  <c r="AL3779" i="1"/>
  <c r="AL3780" i="1"/>
  <c r="AL3781" i="1"/>
  <c r="AL3782" i="1"/>
  <c r="AL3783" i="1"/>
  <c r="AL3784" i="1"/>
  <c r="AL3785" i="1"/>
  <c r="AL3786" i="1"/>
  <c r="AL3787" i="1"/>
  <c r="AL3788" i="1"/>
  <c r="AL3789" i="1"/>
  <c r="AL3790" i="1"/>
  <c r="AL3791" i="1"/>
  <c r="AL3792" i="1"/>
  <c r="AL3793" i="1"/>
  <c r="AL3794" i="1"/>
  <c r="AL3795" i="1"/>
  <c r="AL3796" i="1"/>
  <c r="AL3797" i="1"/>
  <c r="AL3798" i="1"/>
  <c r="AL3799" i="1"/>
  <c r="AL3800" i="1"/>
  <c r="AL3801" i="1"/>
  <c r="AL3802" i="1"/>
  <c r="AL3803" i="1"/>
  <c r="AL3804" i="1"/>
  <c r="AL3805" i="1"/>
  <c r="AL3806" i="1"/>
  <c r="AL3807" i="1"/>
  <c r="AL3808" i="1"/>
  <c r="AL3809" i="1"/>
  <c r="AL3810" i="1"/>
  <c r="AL3811" i="1"/>
  <c r="AL3812" i="1"/>
  <c r="AL3813" i="1"/>
  <c r="AL3814" i="1"/>
  <c r="AL3815" i="1"/>
  <c r="AL3816" i="1"/>
  <c r="AL3817" i="1"/>
  <c r="AL3818" i="1"/>
  <c r="AL3819" i="1"/>
  <c r="AL3820" i="1"/>
  <c r="AL3821" i="1"/>
  <c r="AL3822" i="1"/>
  <c r="AL3823" i="1"/>
  <c r="AL3824" i="1"/>
  <c r="AL3825" i="1"/>
  <c r="AL3826" i="1"/>
  <c r="AL3827" i="1"/>
  <c r="AL3828" i="1"/>
  <c r="AL3829" i="1"/>
  <c r="AL3830" i="1"/>
  <c r="AL3831" i="1"/>
  <c r="AL3832" i="1"/>
  <c r="AL3833" i="1"/>
  <c r="AL3834" i="1"/>
  <c r="AL3835" i="1"/>
  <c r="AL3836" i="1"/>
  <c r="AL3837" i="1"/>
  <c r="AL3838" i="1"/>
  <c r="AL3839" i="1"/>
  <c r="AL3840" i="1"/>
  <c r="AL3841" i="1"/>
  <c r="AL3842" i="1"/>
  <c r="AL3843" i="1"/>
  <c r="AL3844" i="1"/>
  <c r="AL3845" i="1"/>
  <c r="AL3846" i="1"/>
  <c r="AL3847" i="1"/>
  <c r="AL3848" i="1"/>
  <c r="AL3849" i="1"/>
  <c r="AL3850" i="1"/>
  <c r="AL3851" i="1"/>
  <c r="AL3852" i="1"/>
  <c r="AL3853" i="1"/>
  <c r="AL3854" i="1"/>
  <c r="AL3855" i="1"/>
  <c r="AL3856" i="1"/>
  <c r="AL3857" i="1"/>
  <c r="AL3858" i="1"/>
  <c r="AL3859" i="1"/>
  <c r="AL3860" i="1"/>
  <c r="AL3861" i="1"/>
  <c r="AL3862" i="1"/>
  <c r="AL3863" i="1"/>
  <c r="AL3864" i="1"/>
  <c r="AL3865" i="1"/>
  <c r="AL3866" i="1"/>
  <c r="AL3867" i="1"/>
  <c r="AL3868" i="1"/>
  <c r="AL3869" i="1"/>
  <c r="AL3870" i="1"/>
  <c r="AL3871" i="1"/>
  <c r="AL3872" i="1"/>
  <c r="AL3873" i="1"/>
  <c r="AL3874" i="1"/>
  <c r="AL3875" i="1"/>
  <c r="AL3876" i="1"/>
  <c r="AL3877" i="1"/>
  <c r="AL3878" i="1"/>
  <c r="AL3879" i="1"/>
  <c r="AL3880" i="1"/>
  <c r="AL3881" i="1"/>
  <c r="AL3882" i="1"/>
  <c r="AL3883" i="1"/>
  <c r="AL3884" i="1"/>
  <c r="AL3885" i="1"/>
  <c r="AL3886" i="1"/>
  <c r="AL3887" i="1"/>
  <c r="AL3888" i="1"/>
  <c r="AL3889" i="1"/>
  <c r="AL3890" i="1"/>
  <c r="AL3891" i="1"/>
  <c r="AL3892" i="1"/>
  <c r="AL3893" i="1"/>
  <c r="AL3894" i="1"/>
  <c r="AL3895" i="1"/>
  <c r="AL3896" i="1"/>
  <c r="AL3897" i="1"/>
  <c r="AL3898" i="1"/>
  <c r="AL3899" i="1"/>
  <c r="AL3900" i="1"/>
  <c r="AL3901" i="1"/>
  <c r="AL3902" i="1"/>
  <c r="AL3903" i="1"/>
  <c r="AL3904" i="1"/>
  <c r="AL3905" i="1"/>
  <c r="AL3906" i="1"/>
  <c r="AL3907" i="1"/>
  <c r="AL3908" i="1"/>
  <c r="AL3909" i="1"/>
  <c r="AL3910" i="1"/>
  <c r="AL3911" i="1"/>
  <c r="AL3912" i="1"/>
  <c r="AL3913" i="1"/>
  <c r="AL3914" i="1"/>
  <c r="AL3915" i="1"/>
  <c r="AL3916" i="1"/>
  <c r="AL3917" i="1"/>
  <c r="AL3918" i="1"/>
  <c r="AL3919" i="1"/>
  <c r="AL3920" i="1"/>
  <c r="AL3921" i="1"/>
  <c r="AL3922" i="1"/>
  <c r="AL3923" i="1"/>
  <c r="AL3924" i="1"/>
  <c r="AL3925" i="1"/>
  <c r="AL3926" i="1"/>
  <c r="AL3927" i="1"/>
  <c r="AL3928" i="1"/>
  <c r="AL3929" i="1"/>
  <c r="AL3930" i="1"/>
  <c r="AL3931" i="1"/>
  <c r="AL3932" i="1"/>
  <c r="AL3933" i="1"/>
  <c r="AL3934" i="1"/>
  <c r="AL3935" i="1"/>
  <c r="AL3936" i="1"/>
  <c r="AL3937" i="1"/>
  <c r="AL3938" i="1"/>
  <c r="AL3939" i="1"/>
  <c r="AL3940" i="1"/>
  <c r="AL3941" i="1"/>
  <c r="AL3942" i="1"/>
  <c r="AL3943" i="1"/>
  <c r="AL3944" i="1"/>
  <c r="AL3945" i="1"/>
  <c r="AL3946" i="1"/>
  <c r="AL3947" i="1"/>
  <c r="AL3948" i="1"/>
  <c r="AL3949" i="1"/>
  <c r="AL3950" i="1"/>
  <c r="AL3951" i="1"/>
  <c r="AL3952" i="1"/>
  <c r="AL3953" i="1"/>
  <c r="AL3954" i="1"/>
  <c r="AL3955" i="1"/>
  <c r="AL3956" i="1"/>
  <c r="AL3957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16" i="1"/>
  <c r="AL4017" i="1"/>
  <c r="AL4018" i="1"/>
  <c r="AL4019" i="1"/>
  <c r="AL4020" i="1"/>
  <c r="AL4021" i="1"/>
  <c r="AL4022" i="1"/>
  <c r="AL4023" i="1"/>
  <c r="AL4024" i="1"/>
  <c r="AL4025" i="1"/>
  <c r="AL4026" i="1"/>
  <c r="AL4027" i="1"/>
  <c r="AL4028" i="1"/>
  <c r="AL4029" i="1"/>
  <c r="AL4030" i="1"/>
  <c r="AL4031" i="1"/>
  <c r="AL4032" i="1"/>
  <c r="AL4033" i="1"/>
  <c r="AL4034" i="1"/>
  <c r="AL4035" i="1"/>
  <c r="AL4036" i="1"/>
  <c r="AL4037" i="1"/>
  <c r="AL4038" i="1"/>
  <c r="AL4039" i="1"/>
  <c r="AL4040" i="1"/>
  <c r="AL4041" i="1"/>
  <c r="AL4042" i="1"/>
  <c r="AL4043" i="1"/>
  <c r="AL4044" i="1"/>
  <c r="AL4045" i="1"/>
  <c r="AL4046" i="1"/>
  <c r="AL4047" i="1"/>
  <c r="AL4048" i="1"/>
  <c r="AL4049" i="1"/>
  <c r="AL4050" i="1"/>
  <c r="AL4051" i="1"/>
  <c r="AL4052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082" i="1"/>
  <c r="AL4083" i="1"/>
  <c r="AL4084" i="1"/>
  <c r="AL4085" i="1"/>
  <c r="AL4086" i="1"/>
  <c r="AL4087" i="1"/>
  <c r="AL4088" i="1"/>
  <c r="AL4089" i="1"/>
  <c r="AL4090" i="1"/>
  <c r="AL4091" i="1"/>
  <c r="AL4092" i="1"/>
  <c r="AL4093" i="1"/>
  <c r="AL4094" i="1"/>
  <c r="AL4095" i="1"/>
  <c r="AL4096" i="1"/>
  <c r="AL4097" i="1"/>
  <c r="AL4098" i="1"/>
  <c r="AL4099" i="1"/>
  <c r="AL4100" i="1"/>
  <c r="AL4101" i="1"/>
  <c r="AL4102" i="1"/>
  <c r="AL4103" i="1"/>
  <c r="AL4104" i="1"/>
  <c r="AL4105" i="1"/>
  <c r="AL4106" i="1"/>
  <c r="AL4107" i="1"/>
  <c r="AL4108" i="1"/>
  <c r="AL4109" i="1"/>
  <c r="AL4110" i="1"/>
  <c r="AL4111" i="1"/>
  <c r="AL4112" i="1"/>
  <c r="AL4113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N3307" i="1"/>
  <c r="AN3308" i="1"/>
  <c r="AN3309" i="1"/>
  <c r="AN3310" i="1"/>
  <c r="AN3311" i="1"/>
  <c r="AN3312" i="1"/>
  <c r="AN3313" i="1"/>
  <c r="AN3314" i="1"/>
  <c r="AN3315" i="1"/>
  <c r="AN3316" i="1"/>
  <c r="AN3317" i="1"/>
  <c r="AN3318" i="1"/>
  <c r="AN3319" i="1"/>
  <c r="AN3320" i="1"/>
  <c r="AN3321" i="1"/>
  <c r="AN3322" i="1"/>
  <c r="AN3323" i="1"/>
  <c r="AN3324" i="1"/>
  <c r="AN3325" i="1"/>
  <c r="AN3326" i="1"/>
  <c r="AN3327" i="1"/>
  <c r="AN3328" i="1"/>
  <c r="AN3329" i="1"/>
  <c r="AN3330" i="1"/>
  <c r="AN3331" i="1"/>
  <c r="AN3332" i="1"/>
  <c r="AN3333" i="1"/>
  <c r="AN3334" i="1"/>
  <c r="AN3335" i="1"/>
  <c r="AN3336" i="1"/>
  <c r="AN3337" i="1"/>
  <c r="AN3338" i="1"/>
  <c r="AN3339" i="1"/>
  <c r="AN3340" i="1"/>
  <c r="AN3341" i="1"/>
  <c r="AN3342" i="1"/>
  <c r="AN3343" i="1"/>
  <c r="AN3344" i="1"/>
  <c r="AN3345" i="1"/>
  <c r="AN3346" i="1"/>
  <c r="AN3347" i="1"/>
  <c r="AN3348" i="1"/>
  <c r="AN3349" i="1"/>
  <c r="AN3350" i="1"/>
  <c r="AN3351" i="1"/>
  <c r="AN3352" i="1"/>
  <c r="AN3353" i="1"/>
  <c r="AN3354" i="1"/>
  <c r="AN3355" i="1"/>
  <c r="AN3356" i="1"/>
  <c r="AN3357" i="1"/>
  <c r="AN3358" i="1"/>
  <c r="AN3359" i="1"/>
  <c r="AN3360" i="1"/>
  <c r="AN3361" i="1"/>
  <c r="AN3362" i="1"/>
  <c r="AN3363" i="1"/>
  <c r="AN3364" i="1"/>
  <c r="AN3365" i="1"/>
  <c r="AN3366" i="1"/>
  <c r="AN3367" i="1"/>
  <c r="AN3368" i="1"/>
  <c r="AN3369" i="1"/>
  <c r="AN3370" i="1"/>
  <c r="AN3371" i="1"/>
  <c r="AN3372" i="1"/>
  <c r="AN3373" i="1"/>
  <c r="AN3374" i="1"/>
  <c r="AN3375" i="1"/>
  <c r="AN3376" i="1"/>
  <c r="AN3377" i="1"/>
  <c r="AN3378" i="1"/>
  <c r="AN3379" i="1"/>
  <c r="AN3380" i="1"/>
  <c r="AN3381" i="1"/>
  <c r="AN3382" i="1"/>
  <c r="AN3383" i="1"/>
  <c r="AN3384" i="1"/>
  <c r="AN3385" i="1"/>
  <c r="AN3386" i="1"/>
  <c r="AN3387" i="1"/>
  <c r="AN3388" i="1"/>
  <c r="AN3389" i="1"/>
  <c r="AN3390" i="1"/>
  <c r="AN3391" i="1"/>
  <c r="AN3392" i="1"/>
  <c r="AN3393" i="1"/>
  <c r="AN3394" i="1"/>
  <c r="AN3395" i="1"/>
  <c r="AN3396" i="1"/>
  <c r="AN3397" i="1"/>
  <c r="AN3398" i="1"/>
  <c r="AN3399" i="1"/>
  <c r="AN3400" i="1"/>
  <c r="AN3401" i="1"/>
  <c r="AN3402" i="1"/>
  <c r="AN3403" i="1"/>
  <c r="AN3404" i="1"/>
  <c r="AN3405" i="1"/>
  <c r="AN3406" i="1"/>
  <c r="AN3407" i="1"/>
  <c r="AN3408" i="1"/>
  <c r="AN3409" i="1"/>
  <c r="AN3410" i="1"/>
  <c r="AN3411" i="1"/>
  <c r="AN3412" i="1"/>
  <c r="AN3413" i="1"/>
  <c r="AN3414" i="1"/>
  <c r="AN3415" i="1"/>
  <c r="AN3416" i="1"/>
  <c r="AN3417" i="1"/>
  <c r="AN3418" i="1"/>
  <c r="AN3419" i="1"/>
  <c r="AN3420" i="1"/>
  <c r="AN3421" i="1"/>
  <c r="AN3422" i="1"/>
  <c r="AN3423" i="1"/>
  <c r="AN3424" i="1"/>
  <c r="AN3425" i="1"/>
  <c r="AN3426" i="1"/>
  <c r="AN3427" i="1"/>
  <c r="AN3428" i="1"/>
  <c r="AN3429" i="1"/>
  <c r="AN3430" i="1"/>
  <c r="AN3431" i="1"/>
  <c r="AN3432" i="1"/>
  <c r="AN3433" i="1"/>
  <c r="AN3434" i="1"/>
  <c r="AN3435" i="1"/>
  <c r="AN3436" i="1"/>
  <c r="AN3437" i="1"/>
  <c r="AN3438" i="1"/>
  <c r="AN3439" i="1"/>
  <c r="AN3440" i="1"/>
  <c r="AN3441" i="1"/>
  <c r="AN3442" i="1"/>
  <c r="AN3443" i="1"/>
  <c r="AN3444" i="1"/>
  <c r="AN3445" i="1"/>
  <c r="AN3446" i="1"/>
  <c r="AN3447" i="1"/>
  <c r="AN3448" i="1"/>
  <c r="AN3449" i="1"/>
  <c r="AN3450" i="1"/>
  <c r="AN3451" i="1"/>
  <c r="AN3452" i="1"/>
  <c r="AN3453" i="1"/>
  <c r="AN3454" i="1"/>
  <c r="AN3455" i="1"/>
  <c r="AN3456" i="1"/>
  <c r="AN3457" i="1"/>
  <c r="AN3458" i="1"/>
  <c r="AN3459" i="1"/>
  <c r="AN3460" i="1"/>
  <c r="AN3461" i="1"/>
  <c r="AN3462" i="1"/>
  <c r="AN3463" i="1"/>
  <c r="AN3464" i="1"/>
  <c r="AN3465" i="1"/>
  <c r="AN3466" i="1"/>
  <c r="AN3467" i="1"/>
  <c r="AN3468" i="1"/>
  <c r="AN3469" i="1"/>
  <c r="AN3470" i="1"/>
  <c r="AN3471" i="1"/>
  <c r="AN3472" i="1"/>
  <c r="AN3473" i="1"/>
  <c r="AN3474" i="1"/>
  <c r="AN3475" i="1"/>
  <c r="AN3476" i="1"/>
  <c r="AN3477" i="1"/>
  <c r="AN3478" i="1"/>
  <c r="AN3479" i="1"/>
  <c r="AN3480" i="1"/>
  <c r="AN3481" i="1"/>
  <c r="AN3482" i="1"/>
  <c r="AN3483" i="1"/>
  <c r="AN3484" i="1"/>
  <c r="AN3485" i="1"/>
  <c r="AN3486" i="1"/>
  <c r="AN3487" i="1"/>
  <c r="AN3488" i="1"/>
  <c r="AN3489" i="1"/>
  <c r="AN3490" i="1"/>
  <c r="AN3491" i="1"/>
  <c r="AN3492" i="1"/>
  <c r="AN3493" i="1"/>
  <c r="AN3494" i="1"/>
  <c r="AN3495" i="1"/>
  <c r="AN3496" i="1"/>
  <c r="AN3497" i="1"/>
  <c r="AN3498" i="1"/>
  <c r="AN3499" i="1"/>
  <c r="AN3500" i="1"/>
  <c r="AN3501" i="1"/>
  <c r="AN3502" i="1"/>
  <c r="AN3503" i="1"/>
  <c r="AN3504" i="1"/>
  <c r="AN3505" i="1"/>
  <c r="AN3506" i="1"/>
  <c r="AN3507" i="1"/>
  <c r="AN3508" i="1"/>
  <c r="AN3509" i="1"/>
  <c r="AN3510" i="1"/>
  <c r="AN3511" i="1"/>
  <c r="AN3512" i="1"/>
  <c r="AN3513" i="1"/>
  <c r="AN3514" i="1"/>
  <c r="AN3515" i="1"/>
  <c r="AN3516" i="1"/>
  <c r="AN3517" i="1"/>
  <c r="AN3518" i="1"/>
  <c r="AN3519" i="1"/>
  <c r="AN3520" i="1"/>
  <c r="AN3521" i="1"/>
  <c r="AN3522" i="1"/>
  <c r="AN3523" i="1"/>
  <c r="AN3524" i="1"/>
  <c r="AN3525" i="1"/>
  <c r="AN3526" i="1"/>
  <c r="AN3527" i="1"/>
  <c r="AN3528" i="1"/>
  <c r="AN3529" i="1"/>
  <c r="AN3530" i="1"/>
  <c r="AN3531" i="1"/>
  <c r="AN3532" i="1"/>
  <c r="AN3533" i="1"/>
  <c r="AN3534" i="1"/>
  <c r="AN3535" i="1"/>
  <c r="AN3536" i="1"/>
  <c r="AN3537" i="1"/>
  <c r="AN3538" i="1"/>
  <c r="AN3539" i="1"/>
  <c r="AN3540" i="1"/>
  <c r="AN3541" i="1"/>
  <c r="AN3542" i="1"/>
  <c r="AN3543" i="1"/>
  <c r="AN3544" i="1"/>
  <c r="AN3545" i="1"/>
  <c r="AN3546" i="1"/>
  <c r="AN3547" i="1"/>
  <c r="AN3548" i="1"/>
  <c r="AN3549" i="1"/>
  <c r="AN3550" i="1"/>
  <c r="AN3551" i="1"/>
  <c r="AN3552" i="1"/>
  <c r="AN3553" i="1"/>
  <c r="AN3554" i="1"/>
  <c r="AN3555" i="1"/>
  <c r="AN3556" i="1"/>
  <c r="AN3557" i="1"/>
  <c r="AN3558" i="1"/>
  <c r="AN3559" i="1"/>
  <c r="AN3560" i="1"/>
  <c r="AN3561" i="1"/>
  <c r="AN3562" i="1"/>
  <c r="AN3563" i="1"/>
  <c r="AN3564" i="1"/>
  <c r="AN3565" i="1"/>
  <c r="AN3566" i="1"/>
  <c r="AN3567" i="1"/>
  <c r="AN3568" i="1"/>
  <c r="AN3569" i="1"/>
  <c r="AN3570" i="1"/>
  <c r="AN3571" i="1"/>
  <c r="AN3572" i="1"/>
  <c r="AN3573" i="1"/>
  <c r="AN3574" i="1"/>
  <c r="AN3575" i="1"/>
  <c r="AN3576" i="1"/>
  <c r="AN3577" i="1"/>
  <c r="AN3578" i="1"/>
  <c r="AN3579" i="1"/>
  <c r="AN3580" i="1"/>
  <c r="AN3581" i="1"/>
  <c r="AN3582" i="1"/>
  <c r="AN3583" i="1"/>
  <c r="AN3584" i="1"/>
  <c r="AN3585" i="1"/>
  <c r="AN3586" i="1"/>
  <c r="AN3587" i="1"/>
  <c r="AN3588" i="1"/>
  <c r="AN3589" i="1"/>
  <c r="AN3590" i="1"/>
  <c r="AN3591" i="1"/>
  <c r="AN3592" i="1"/>
  <c r="AN3593" i="1"/>
  <c r="AN3594" i="1"/>
  <c r="AN3595" i="1"/>
  <c r="AN3596" i="1"/>
  <c r="AN3597" i="1"/>
  <c r="AN3598" i="1"/>
  <c r="AN3599" i="1"/>
  <c r="AN3600" i="1"/>
  <c r="AN3601" i="1"/>
  <c r="AN3602" i="1"/>
  <c r="AN3603" i="1"/>
  <c r="AN3604" i="1"/>
  <c r="AN3605" i="1"/>
  <c r="AN3606" i="1"/>
  <c r="AN3607" i="1"/>
  <c r="AN3608" i="1"/>
  <c r="AN3609" i="1"/>
  <c r="AN3610" i="1"/>
  <c r="AN3611" i="1"/>
  <c r="AN3612" i="1"/>
  <c r="AN3613" i="1"/>
  <c r="AN3614" i="1"/>
  <c r="AN3615" i="1"/>
  <c r="AN3616" i="1"/>
  <c r="AN3617" i="1"/>
  <c r="AN3618" i="1"/>
  <c r="AN3619" i="1"/>
  <c r="AN3620" i="1"/>
  <c r="AN3621" i="1"/>
  <c r="AN3622" i="1"/>
  <c r="AN3623" i="1"/>
  <c r="AN3624" i="1"/>
  <c r="AN3625" i="1"/>
  <c r="AN3626" i="1"/>
  <c r="AN3627" i="1"/>
  <c r="AN3628" i="1"/>
  <c r="AN3629" i="1"/>
  <c r="AN3630" i="1"/>
  <c r="AN3631" i="1"/>
  <c r="AN3632" i="1"/>
  <c r="AN3633" i="1"/>
  <c r="AN3634" i="1"/>
  <c r="AN3635" i="1"/>
  <c r="AN3636" i="1"/>
  <c r="AN3637" i="1"/>
  <c r="AN3638" i="1"/>
  <c r="AN3639" i="1"/>
  <c r="AN3640" i="1"/>
  <c r="AN3641" i="1"/>
  <c r="AN3642" i="1"/>
  <c r="AN3643" i="1"/>
  <c r="AN3644" i="1"/>
  <c r="AN3645" i="1"/>
  <c r="AN3646" i="1"/>
  <c r="AN3647" i="1"/>
  <c r="AN3648" i="1"/>
  <c r="AN3649" i="1"/>
  <c r="AN3650" i="1"/>
  <c r="AN3651" i="1"/>
  <c r="AN3652" i="1"/>
  <c r="AN3653" i="1"/>
  <c r="AN3654" i="1"/>
  <c r="AN3655" i="1"/>
  <c r="AN3656" i="1"/>
  <c r="AN3657" i="1"/>
  <c r="AN3658" i="1"/>
  <c r="AN3659" i="1"/>
  <c r="AN3660" i="1"/>
  <c r="AN3661" i="1"/>
  <c r="AN3662" i="1"/>
  <c r="AN3663" i="1"/>
  <c r="AN3664" i="1"/>
  <c r="AN3665" i="1"/>
  <c r="AN3666" i="1"/>
  <c r="AN3667" i="1"/>
  <c r="AN3668" i="1"/>
  <c r="AN3669" i="1"/>
  <c r="AN3670" i="1"/>
  <c r="AN3671" i="1"/>
  <c r="AN3672" i="1"/>
  <c r="AN3673" i="1"/>
  <c r="AN3674" i="1"/>
  <c r="AN3675" i="1"/>
  <c r="AN3676" i="1"/>
  <c r="AN3677" i="1"/>
  <c r="AN3678" i="1"/>
  <c r="AN3679" i="1"/>
  <c r="AN3680" i="1"/>
  <c r="AN3681" i="1"/>
  <c r="AN3682" i="1"/>
  <c r="AN3683" i="1"/>
  <c r="AN3684" i="1"/>
  <c r="AN3685" i="1"/>
  <c r="AN3686" i="1"/>
  <c r="AN3687" i="1"/>
  <c r="AN3688" i="1"/>
  <c r="AN3689" i="1"/>
  <c r="AN3690" i="1"/>
  <c r="AN3691" i="1"/>
  <c r="AN3692" i="1"/>
  <c r="AN3693" i="1"/>
  <c r="AN3694" i="1"/>
  <c r="AN3695" i="1"/>
  <c r="AN3696" i="1"/>
  <c r="AN3697" i="1"/>
  <c r="AN3698" i="1"/>
  <c r="AN3699" i="1"/>
  <c r="AN3700" i="1"/>
  <c r="AN3701" i="1"/>
  <c r="AN3702" i="1"/>
  <c r="AN3703" i="1"/>
  <c r="AN3704" i="1"/>
  <c r="AN3705" i="1"/>
  <c r="AN3706" i="1"/>
  <c r="AN3707" i="1"/>
  <c r="AN3708" i="1"/>
  <c r="AN3709" i="1"/>
  <c r="AN3710" i="1"/>
  <c r="AN3711" i="1"/>
  <c r="AN3712" i="1"/>
  <c r="AN3713" i="1"/>
  <c r="AN3714" i="1"/>
  <c r="AN3715" i="1"/>
  <c r="AN3716" i="1"/>
  <c r="AN3717" i="1"/>
  <c r="AN3718" i="1"/>
  <c r="AN3719" i="1"/>
  <c r="AN3720" i="1"/>
  <c r="AN3721" i="1"/>
  <c r="AN3722" i="1"/>
  <c r="AN3723" i="1"/>
  <c r="AN3724" i="1"/>
  <c r="AN3725" i="1"/>
  <c r="AN3726" i="1"/>
  <c r="AN3727" i="1"/>
  <c r="AN3728" i="1"/>
  <c r="AN3729" i="1"/>
  <c r="AN3730" i="1"/>
  <c r="AN3731" i="1"/>
  <c r="AN3732" i="1"/>
  <c r="AN3733" i="1"/>
  <c r="AN3734" i="1"/>
  <c r="AN3735" i="1"/>
  <c r="AN3736" i="1"/>
  <c r="AN3737" i="1"/>
  <c r="AN3738" i="1"/>
  <c r="AN3739" i="1"/>
  <c r="AN3740" i="1"/>
  <c r="AN3741" i="1"/>
  <c r="AN3742" i="1"/>
  <c r="AN3743" i="1"/>
  <c r="AN3744" i="1"/>
  <c r="AN3745" i="1"/>
  <c r="AN3746" i="1"/>
  <c r="AN3747" i="1"/>
  <c r="AN3748" i="1"/>
  <c r="AN3749" i="1"/>
  <c r="AN3750" i="1"/>
  <c r="AN3751" i="1"/>
  <c r="AN3752" i="1"/>
  <c r="AN3753" i="1"/>
  <c r="AN3754" i="1"/>
  <c r="AN3755" i="1"/>
  <c r="AN3756" i="1"/>
  <c r="AN3757" i="1"/>
  <c r="AN3758" i="1"/>
  <c r="AN3759" i="1"/>
  <c r="AN3760" i="1"/>
  <c r="AN3761" i="1"/>
  <c r="AN3762" i="1"/>
  <c r="AN3763" i="1"/>
  <c r="AN3764" i="1"/>
  <c r="AN3765" i="1"/>
  <c r="AN3766" i="1"/>
  <c r="AN3767" i="1"/>
  <c r="AN3768" i="1"/>
  <c r="AN3769" i="1"/>
  <c r="AN3770" i="1"/>
  <c r="AN3771" i="1"/>
  <c r="AN3772" i="1"/>
  <c r="AN3773" i="1"/>
  <c r="AN3774" i="1"/>
  <c r="AN3775" i="1"/>
  <c r="AN3776" i="1"/>
  <c r="AN3777" i="1"/>
  <c r="AN3778" i="1"/>
  <c r="AN3779" i="1"/>
  <c r="AN3780" i="1"/>
  <c r="AN3781" i="1"/>
  <c r="AN3782" i="1"/>
  <c r="AN3783" i="1"/>
  <c r="AN3784" i="1"/>
  <c r="AN3785" i="1"/>
  <c r="AN3786" i="1"/>
  <c r="AN3787" i="1"/>
  <c r="AN3788" i="1"/>
  <c r="AN3789" i="1"/>
  <c r="AN3790" i="1"/>
  <c r="AN3791" i="1"/>
  <c r="AN3792" i="1"/>
  <c r="AN3793" i="1"/>
  <c r="AN3794" i="1"/>
  <c r="AN3795" i="1"/>
  <c r="AN3796" i="1"/>
  <c r="AN3797" i="1"/>
  <c r="AN3798" i="1"/>
  <c r="AN3799" i="1"/>
  <c r="AN3800" i="1"/>
  <c r="AN3801" i="1"/>
  <c r="AN3802" i="1"/>
  <c r="AN3803" i="1"/>
  <c r="AN3804" i="1"/>
  <c r="AN3805" i="1"/>
  <c r="AN3806" i="1"/>
  <c r="AN3807" i="1"/>
  <c r="AN3808" i="1"/>
  <c r="AN3809" i="1"/>
  <c r="AN3810" i="1"/>
  <c r="AN3811" i="1"/>
  <c r="AN3812" i="1"/>
  <c r="AN3813" i="1"/>
  <c r="AN3814" i="1"/>
  <c r="AN3815" i="1"/>
  <c r="AN3816" i="1"/>
  <c r="AN3817" i="1"/>
  <c r="AN3818" i="1"/>
  <c r="AN3819" i="1"/>
  <c r="AN3820" i="1"/>
  <c r="AN3821" i="1"/>
  <c r="AN3822" i="1"/>
  <c r="AN3823" i="1"/>
  <c r="AN3824" i="1"/>
  <c r="AN3825" i="1"/>
  <c r="AN3826" i="1"/>
  <c r="AN3827" i="1"/>
  <c r="AN3828" i="1"/>
  <c r="AN3829" i="1"/>
  <c r="AN3830" i="1"/>
  <c r="AN3831" i="1"/>
  <c r="AN3832" i="1"/>
  <c r="AN3833" i="1"/>
  <c r="AN3834" i="1"/>
  <c r="AN3835" i="1"/>
  <c r="AN3836" i="1"/>
  <c r="AN3837" i="1"/>
  <c r="AN3838" i="1"/>
  <c r="AN3839" i="1"/>
  <c r="AN3840" i="1"/>
  <c r="AN3841" i="1"/>
  <c r="AN3842" i="1"/>
  <c r="AN3843" i="1"/>
  <c r="AN3844" i="1"/>
  <c r="AN3845" i="1"/>
  <c r="AN3846" i="1"/>
  <c r="AN3847" i="1"/>
  <c r="AN3848" i="1"/>
  <c r="AN3849" i="1"/>
  <c r="AN3850" i="1"/>
  <c r="AN3851" i="1"/>
  <c r="AN3852" i="1"/>
  <c r="AN3853" i="1"/>
  <c r="AN3854" i="1"/>
  <c r="AN3855" i="1"/>
  <c r="AN3856" i="1"/>
  <c r="AN3857" i="1"/>
  <c r="AN3858" i="1"/>
  <c r="AN3859" i="1"/>
  <c r="AN3860" i="1"/>
  <c r="AN3861" i="1"/>
  <c r="AN3862" i="1"/>
  <c r="AN3863" i="1"/>
  <c r="AN3864" i="1"/>
  <c r="AN3865" i="1"/>
  <c r="AN3866" i="1"/>
  <c r="AN3867" i="1"/>
  <c r="AN3868" i="1"/>
  <c r="AN3869" i="1"/>
  <c r="AN3870" i="1"/>
  <c r="AN3871" i="1"/>
  <c r="AN3872" i="1"/>
  <c r="AN3873" i="1"/>
  <c r="AN3874" i="1"/>
  <c r="AN3875" i="1"/>
  <c r="AN3876" i="1"/>
  <c r="AN3877" i="1"/>
  <c r="AN3878" i="1"/>
  <c r="AN3879" i="1"/>
  <c r="AN3880" i="1"/>
  <c r="AN3881" i="1"/>
  <c r="AN3882" i="1"/>
  <c r="AN3883" i="1"/>
  <c r="AN3884" i="1"/>
  <c r="AN3885" i="1"/>
  <c r="AN3886" i="1"/>
  <c r="AN3887" i="1"/>
  <c r="AN3888" i="1"/>
  <c r="AN3889" i="1"/>
  <c r="AN3890" i="1"/>
  <c r="AN3891" i="1"/>
  <c r="AN3892" i="1"/>
  <c r="AN3893" i="1"/>
  <c r="AN3894" i="1"/>
  <c r="AN3895" i="1"/>
  <c r="AN3896" i="1"/>
  <c r="AN3897" i="1"/>
  <c r="AN3898" i="1"/>
  <c r="AN3899" i="1"/>
  <c r="AN3900" i="1"/>
  <c r="AN3901" i="1"/>
  <c r="AN3902" i="1"/>
  <c r="AN3903" i="1"/>
  <c r="AN3904" i="1"/>
  <c r="AN3905" i="1"/>
  <c r="AN3906" i="1"/>
  <c r="AN3907" i="1"/>
  <c r="AN3908" i="1"/>
  <c r="AN3909" i="1"/>
  <c r="AN3910" i="1"/>
  <c r="AN3911" i="1"/>
  <c r="AN3912" i="1"/>
  <c r="AN3913" i="1"/>
  <c r="AN3914" i="1"/>
  <c r="AN3915" i="1"/>
  <c r="AN3916" i="1"/>
  <c r="AN3917" i="1"/>
  <c r="AN3918" i="1"/>
  <c r="AN3919" i="1"/>
  <c r="AN3920" i="1"/>
  <c r="AN3921" i="1"/>
  <c r="AN3922" i="1"/>
  <c r="AN3923" i="1"/>
  <c r="AN3924" i="1"/>
  <c r="AN3925" i="1"/>
  <c r="AN3926" i="1"/>
  <c r="AN3927" i="1"/>
  <c r="AN3928" i="1"/>
  <c r="AN3929" i="1"/>
  <c r="AN3930" i="1"/>
  <c r="AN3931" i="1"/>
  <c r="AN3932" i="1"/>
  <c r="AN3933" i="1"/>
  <c r="AN3934" i="1"/>
  <c r="AN3935" i="1"/>
  <c r="AN3936" i="1"/>
  <c r="AN3937" i="1"/>
  <c r="AN3938" i="1"/>
  <c r="AN3939" i="1"/>
  <c r="AN3940" i="1"/>
  <c r="AN3941" i="1"/>
  <c r="AN3942" i="1"/>
  <c r="AN3943" i="1"/>
  <c r="AN3944" i="1"/>
  <c r="AN3945" i="1"/>
  <c r="AN3946" i="1"/>
  <c r="AN3947" i="1"/>
  <c r="AN3948" i="1"/>
  <c r="AN3949" i="1"/>
  <c r="AN3950" i="1"/>
  <c r="AN3951" i="1"/>
  <c r="AN3952" i="1"/>
  <c r="AN3953" i="1"/>
  <c r="AN3954" i="1"/>
  <c r="AN3955" i="1"/>
  <c r="AN3956" i="1"/>
  <c r="AN3957" i="1"/>
  <c r="AN3958" i="1"/>
  <c r="AN3959" i="1"/>
  <c r="AN3960" i="1"/>
  <c r="AN3961" i="1"/>
  <c r="AN3962" i="1"/>
  <c r="AN3963" i="1"/>
  <c r="AN3964" i="1"/>
  <c r="AN3965" i="1"/>
  <c r="AN3966" i="1"/>
  <c r="AN3967" i="1"/>
  <c r="AN3968" i="1"/>
  <c r="AN3969" i="1"/>
  <c r="AN3970" i="1"/>
  <c r="AN3971" i="1"/>
  <c r="AN3972" i="1"/>
  <c r="AN3973" i="1"/>
  <c r="AN3974" i="1"/>
  <c r="AN3975" i="1"/>
  <c r="AN3976" i="1"/>
  <c r="AN3977" i="1"/>
  <c r="AN3978" i="1"/>
  <c r="AN3979" i="1"/>
  <c r="AN3980" i="1"/>
  <c r="AN3981" i="1"/>
  <c r="AN3982" i="1"/>
  <c r="AN3983" i="1"/>
  <c r="AN3984" i="1"/>
  <c r="AN3985" i="1"/>
  <c r="AN3986" i="1"/>
  <c r="AN3987" i="1"/>
  <c r="AN3988" i="1"/>
  <c r="AN3989" i="1"/>
  <c r="AN3990" i="1"/>
  <c r="AN3991" i="1"/>
  <c r="AN3992" i="1"/>
  <c r="AN3993" i="1"/>
  <c r="AN3994" i="1"/>
  <c r="AN3995" i="1"/>
  <c r="AN3996" i="1"/>
  <c r="AN3997" i="1"/>
  <c r="AN3998" i="1"/>
  <c r="AN3999" i="1"/>
  <c r="AN4000" i="1"/>
  <c r="AN4001" i="1"/>
  <c r="AN4002" i="1"/>
  <c r="AN4003" i="1"/>
  <c r="AN4004" i="1"/>
  <c r="AN4005" i="1"/>
  <c r="AN4006" i="1"/>
  <c r="AN4007" i="1"/>
  <c r="AN4008" i="1"/>
  <c r="AN4009" i="1"/>
  <c r="AN4010" i="1"/>
  <c r="AN4011" i="1"/>
  <c r="AN4012" i="1"/>
  <c r="AN4013" i="1"/>
  <c r="AN4014" i="1"/>
  <c r="AN4015" i="1"/>
  <c r="AN4016" i="1"/>
  <c r="AN4017" i="1"/>
  <c r="AN4018" i="1"/>
  <c r="AN4019" i="1"/>
  <c r="AN4020" i="1"/>
  <c r="AN4021" i="1"/>
  <c r="AN4022" i="1"/>
  <c r="AN4023" i="1"/>
  <c r="AN4024" i="1"/>
  <c r="AN4025" i="1"/>
  <c r="AN4026" i="1"/>
  <c r="AN4027" i="1"/>
  <c r="AN4028" i="1"/>
  <c r="AN4029" i="1"/>
  <c r="AN4030" i="1"/>
  <c r="AN4031" i="1"/>
  <c r="AN4032" i="1"/>
  <c r="AN4033" i="1"/>
  <c r="AN4034" i="1"/>
  <c r="AN4035" i="1"/>
  <c r="AN4036" i="1"/>
  <c r="AN4037" i="1"/>
  <c r="AN4038" i="1"/>
  <c r="AN4039" i="1"/>
  <c r="AN4040" i="1"/>
  <c r="AN4041" i="1"/>
  <c r="AN4042" i="1"/>
  <c r="AN4043" i="1"/>
  <c r="AN4044" i="1"/>
  <c r="AN4045" i="1"/>
  <c r="AN4046" i="1"/>
  <c r="AN4047" i="1"/>
  <c r="AN4048" i="1"/>
  <c r="AN4049" i="1"/>
  <c r="AN4050" i="1"/>
  <c r="AN4051" i="1"/>
  <c r="AN4052" i="1"/>
  <c r="AN4053" i="1"/>
  <c r="AN4054" i="1"/>
  <c r="AN4055" i="1"/>
  <c r="AN4056" i="1"/>
  <c r="AN4057" i="1"/>
  <c r="AN4058" i="1"/>
  <c r="AN4059" i="1"/>
  <c r="AN4060" i="1"/>
  <c r="AN4061" i="1"/>
  <c r="AN4062" i="1"/>
  <c r="AN4063" i="1"/>
  <c r="AN4064" i="1"/>
  <c r="AN4065" i="1"/>
  <c r="AN4066" i="1"/>
  <c r="AN4067" i="1"/>
  <c r="AN4068" i="1"/>
  <c r="AN4069" i="1"/>
  <c r="AN4070" i="1"/>
  <c r="AN4071" i="1"/>
  <c r="AN4072" i="1"/>
  <c r="AN4073" i="1"/>
  <c r="AN4074" i="1"/>
  <c r="AN4075" i="1"/>
  <c r="AN4076" i="1"/>
  <c r="AN4077" i="1"/>
  <c r="AN4078" i="1"/>
  <c r="AN4079" i="1"/>
  <c r="AN4080" i="1"/>
  <c r="AN4081" i="1"/>
  <c r="AN4082" i="1"/>
  <c r="AN4083" i="1"/>
  <c r="AN4084" i="1"/>
  <c r="AN4085" i="1"/>
  <c r="AN4086" i="1"/>
  <c r="AN4087" i="1"/>
  <c r="AN4088" i="1"/>
  <c r="AN4089" i="1"/>
  <c r="AN4090" i="1"/>
  <c r="AN4091" i="1"/>
  <c r="AN4092" i="1"/>
  <c r="AN4093" i="1"/>
  <c r="AN4094" i="1"/>
  <c r="AN4095" i="1"/>
  <c r="AN4096" i="1"/>
  <c r="AN4097" i="1"/>
  <c r="AN4098" i="1"/>
  <c r="AN4099" i="1"/>
  <c r="AN4100" i="1"/>
  <c r="AN4101" i="1"/>
  <c r="AN4102" i="1"/>
  <c r="AN4103" i="1"/>
  <c r="AN4104" i="1"/>
  <c r="AN4105" i="1"/>
  <c r="AN4106" i="1"/>
  <c r="AN4107" i="1"/>
  <c r="AN4108" i="1"/>
  <c r="AN4109" i="1"/>
  <c r="AN4110" i="1"/>
  <c r="AN4111" i="1"/>
  <c r="AN4112" i="1"/>
  <c r="AN4113" i="1"/>
  <c r="AN4114" i="1"/>
  <c r="AN4115" i="1"/>
  <c r="AN4116" i="1"/>
  <c r="AN4117" i="1"/>
  <c r="AN4118" i="1"/>
  <c r="AN4119" i="1"/>
  <c r="AN4120" i="1"/>
  <c r="AN4121" i="1"/>
  <c r="AN4122" i="1"/>
  <c r="AN4123" i="1"/>
  <c r="AN4124" i="1"/>
  <c r="AN4125" i="1"/>
  <c r="AN4126" i="1"/>
  <c r="AN4127" i="1"/>
  <c r="AN4128" i="1"/>
  <c r="AN4129" i="1"/>
  <c r="AN4130" i="1"/>
  <c r="AN4131" i="1"/>
  <c r="AN4132" i="1"/>
  <c r="AN4133" i="1"/>
  <c r="AN4134" i="1"/>
  <c r="AN4135" i="1"/>
  <c r="AN4136" i="1"/>
  <c r="AN4137" i="1"/>
  <c r="AN4138" i="1"/>
  <c r="AN4139" i="1"/>
  <c r="AN4140" i="1"/>
  <c r="AN4141" i="1"/>
  <c r="AN4142" i="1"/>
  <c r="AN4143" i="1"/>
  <c r="AN4144" i="1"/>
  <c r="AN4145" i="1"/>
  <c r="AN4146" i="1"/>
  <c r="AP3307" i="1"/>
  <c r="AP3308" i="1"/>
  <c r="AP3309" i="1"/>
  <c r="AP3310" i="1"/>
  <c r="AP3311" i="1"/>
  <c r="AP3312" i="1"/>
  <c r="AP3313" i="1"/>
  <c r="AP3314" i="1"/>
  <c r="AP3315" i="1"/>
  <c r="AP3316" i="1"/>
  <c r="AP3317" i="1"/>
  <c r="AP3318" i="1"/>
  <c r="AP3319" i="1"/>
  <c r="AP3320" i="1"/>
  <c r="AP3321" i="1"/>
  <c r="AP3322" i="1"/>
  <c r="AP3323" i="1"/>
  <c r="AP3324" i="1"/>
  <c r="AP3325" i="1"/>
  <c r="AP3326" i="1"/>
  <c r="AP3327" i="1"/>
  <c r="AP3328" i="1"/>
  <c r="AP3329" i="1"/>
  <c r="AP3330" i="1"/>
  <c r="AP3331" i="1"/>
  <c r="AP3332" i="1"/>
  <c r="AP3333" i="1"/>
  <c r="AP3334" i="1"/>
  <c r="AP3335" i="1"/>
  <c r="AP3336" i="1"/>
  <c r="AP3337" i="1"/>
  <c r="AP3338" i="1"/>
  <c r="AP3339" i="1"/>
  <c r="AP3340" i="1"/>
  <c r="AP3341" i="1"/>
  <c r="AP3342" i="1"/>
  <c r="AP3343" i="1"/>
  <c r="AP3344" i="1"/>
  <c r="AP3345" i="1"/>
  <c r="AP3346" i="1"/>
  <c r="AP3347" i="1"/>
  <c r="AP3348" i="1"/>
  <c r="AP3349" i="1"/>
  <c r="AP3350" i="1"/>
  <c r="AP3351" i="1"/>
  <c r="AP3352" i="1"/>
  <c r="AP3353" i="1"/>
  <c r="AP3354" i="1"/>
  <c r="AP3355" i="1"/>
  <c r="AP3356" i="1"/>
  <c r="AP3357" i="1"/>
  <c r="AP3358" i="1"/>
  <c r="AP3359" i="1"/>
  <c r="AP3360" i="1"/>
  <c r="AP3361" i="1"/>
  <c r="AP3362" i="1"/>
  <c r="AP3363" i="1"/>
  <c r="AP3364" i="1"/>
  <c r="AP3365" i="1"/>
  <c r="AP3366" i="1"/>
  <c r="AP3367" i="1"/>
  <c r="AP3368" i="1"/>
  <c r="AP3369" i="1"/>
  <c r="AP3370" i="1"/>
  <c r="AP3371" i="1"/>
  <c r="AP3372" i="1"/>
  <c r="AP3373" i="1"/>
  <c r="AP3374" i="1"/>
  <c r="AP3375" i="1"/>
  <c r="AP3376" i="1"/>
  <c r="AP3377" i="1"/>
  <c r="AP3378" i="1"/>
  <c r="AP3379" i="1"/>
  <c r="AP3380" i="1"/>
  <c r="AP3381" i="1"/>
  <c r="AP3382" i="1"/>
  <c r="AP3383" i="1"/>
  <c r="AP3384" i="1"/>
  <c r="AP3385" i="1"/>
  <c r="AP3386" i="1"/>
  <c r="AP3387" i="1"/>
  <c r="AP3388" i="1"/>
  <c r="AP3389" i="1"/>
  <c r="AP3390" i="1"/>
  <c r="AP3391" i="1"/>
  <c r="AP3392" i="1"/>
  <c r="AP3393" i="1"/>
  <c r="AP3394" i="1"/>
  <c r="AP3395" i="1"/>
  <c r="AP3396" i="1"/>
  <c r="AP3397" i="1"/>
  <c r="AP3398" i="1"/>
  <c r="AP3399" i="1"/>
  <c r="AP3400" i="1"/>
  <c r="AP3401" i="1"/>
  <c r="AP3402" i="1"/>
  <c r="AP3403" i="1"/>
  <c r="AP3404" i="1"/>
  <c r="AP3405" i="1"/>
  <c r="AP3406" i="1"/>
  <c r="AP3407" i="1"/>
  <c r="AP3408" i="1"/>
  <c r="AP3409" i="1"/>
  <c r="AP3410" i="1"/>
  <c r="AP3411" i="1"/>
  <c r="AP3412" i="1"/>
  <c r="AP3413" i="1"/>
  <c r="AP3414" i="1"/>
  <c r="AP3415" i="1"/>
  <c r="AP3416" i="1"/>
  <c r="AP3417" i="1"/>
  <c r="AP3418" i="1"/>
  <c r="AP3419" i="1"/>
  <c r="AP3420" i="1"/>
  <c r="AP3421" i="1"/>
  <c r="AP3422" i="1"/>
  <c r="AP3423" i="1"/>
  <c r="AP3424" i="1"/>
  <c r="AP3425" i="1"/>
  <c r="AP3426" i="1"/>
  <c r="AP3427" i="1"/>
  <c r="AP3428" i="1"/>
  <c r="AP3429" i="1"/>
  <c r="AP3430" i="1"/>
  <c r="AP3431" i="1"/>
  <c r="AP3432" i="1"/>
  <c r="AP3433" i="1"/>
  <c r="AP3434" i="1"/>
  <c r="AP3435" i="1"/>
  <c r="AP3436" i="1"/>
  <c r="AP3437" i="1"/>
  <c r="AP3438" i="1"/>
  <c r="AP3439" i="1"/>
  <c r="AP3440" i="1"/>
  <c r="AP3441" i="1"/>
  <c r="AP3442" i="1"/>
  <c r="AP3443" i="1"/>
  <c r="AP3444" i="1"/>
  <c r="AP3445" i="1"/>
  <c r="AP3446" i="1"/>
  <c r="AP3447" i="1"/>
  <c r="AP3448" i="1"/>
  <c r="AP3449" i="1"/>
  <c r="AP3450" i="1"/>
  <c r="AP3451" i="1"/>
  <c r="AP3452" i="1"/>
  <c r="AP3453" i="1"/>
  <c r="AP3454" i="1"/>
  <c r="AP3455" i="1"/>
  <c r="AP3456" i="1"/>
  <c r="AP3457" i="1"/>
  <c r="AP3458" i="1"/>
  <c r="AP3459" i="1"/>
  <c r="AP3460" i="1"/>
  <c r="AP3461" i="1"/>
  <c r="AP3462" i="1"/>
  <c r="AP3463" i="1"/>
  <c r="AP3464" i="1"/>
  <c r="AP3465" i="1"/>
  <c r="AP3466" i="1"/>
  <c r="AP3467" i="1"/>
  <c r="AP3468" i="1"/>
  <c r="AP3469" i="1"/>
  <c r="AP3470" i="1"/>
  <c r="AP3471" i="1"/>
  <c r="AP3472" i="1"/>
  <c r="AP3473" i="1"/>
  <c r="AP3474" i="1"/>
  <c r="AP3475" i="1"/>
  <c r="AP3476" i="1"/>
  <c r="AP3477" i="1"/>
  <c r="AP3478" i="1"/>
  <c r="AP3479" i="1"/>
  <c r="AP3480" i="1"/>
  <c r="AP3481" i="1"/>
  <c r="AP3482" i="1"/>
  <c r="AP3483" i="1"/>
  <c r="AP3484" i="1"/>
  <c r="AP3485" i="1"/>
  <c r="AP3486" i="1"/>
  <c r="AP3487" i="1"/>
  <c r="AP3488" i="1"/>
  <c r="AP3489" i="1"/>
  <c r="AP3490" i="1"/>
  <c r="AP3491" i="1"/>
  <c r="AP3492" i="1"/>
  <c r="AP3493" i="1"/>
  <c r="AP3494" i="1"/>
  <c r="AP3495" i="1"/>
  <c r="AP3496" i="1"/>
  <c r="AP3497" i="1"/>
  <c r="AP3498" i="1"/>
  <c r="AP3499" i="1"/>
  <c r="AP3500" i="1"/>
  <c r="AP3501" i="1"/>
  <c r="AP3502" i="1"/>
  <c r="AP3503" i="1"/>
  <c r="AP3504" i="1"/>
  <c r="AP3505" i="1"/>
  <c r="AP3506" i="1"/>
  <c r="AP3507" i="1"/>
  <c r="AP3508" i="1"/>
  <c r="AP3509" i="1"/>
  <c r="AP3510" i="1"/>
  <c r="AP3511" i="1"/>
  <c r="AP3512" i="1"/>
  <c r="AP3513" i="1"/>
  <c r="AP3514" i="1"/>
  <c r="AP3515" i="1"/>
  <c r="AP3516" i="1"/>
  <c r="AP3517" i="1"/>
  <c r="AP3518" i="1"/>
  <c r="AP3519" i="1"/>
  <c r="AP3520" i="1"/>
  <c r="AP3521" i="1"/>
  <c r="AP3522" i="1"/>
  <c r="AP3523" i="1"/>
  <c r="AP3524" i="1"/>
  <c r="AP3525" i="1"/>
  <c r="AP3526" i="1"/>
  <c r="AP3527" i="1"/>
  <c r="AP3528" i="1"/>
  <c r="AP3529" i="1"/>
  <c r="AP3530" i="1"/>
  <c r="AP3531" i="1"/>
  <c r="AP3532" i="1"/>
  <c r="AP3533" i="1"/>
  <c r="AP3534" i="1"/>
  <c r="AP3535" i="1"/>
  <c r="AP3536" i="1"/>
  <c r="AP3537" i="1"/>
  <c r="AP3538" i="1"/>
  <c r="AP3539" i="1"/>
  <c r="AP3540" i="1"/>
  <c r="AP3541" i="1"/>
  <c r="AP3542" i="1"/>
  <c r="AP3543" i="1"/>
  <c r="AP3544" i="1"/>
  <c r="AP3545" i="1"/>
  <c r="AP3546" i="1"/>
  <c r="AP3547" i="1"/>
  <c r="AP3548" i="1"/>
  <c r="AP3549" i="1"/>
  <c r="AP3550" i="1"/>
  <c r="AP3551" i="1"/>
  <c r="AP3552" i="1"/>
  <c r="AP3553" i="1"/>
  <c r="AP3554" i="1"/>
  <c r="AP3555" i="1"/>
  <c r="AP3556" i="1"/>
  <c r="AP3557" i="1"/>
  <c r="AP3558" i="1"/>
  <c r="AP3559" i="1"/>
  <c r="AP3560" i="1"/>
  <c r="AP3561" i="1"/>
  <c r="AP3562" i="1"/>
  <c r="AP3563" i="1"/>
  <c r="AP3564" i="1"/>
  <c r="AP3565" i="1"/>
  <c r="AP3566" i="1"/>
  <c r="AP3567" i="1"/>
  <c r="AP3568" i="1"/>
  <c r="AP3569" i="1"/>
  <c r="AP3570" i="1"/>
  <c r="AP3571" i="1"/>
  <c r="AP3572" i="1"/>
  <c r="AP3573" i="1"/>
  <c r="AP3574" i="1"/>
  <c r="AP3575" i="1"/>
  <c r="AP3576" i="1"/>
  <c r="AP3577" i="1"/>
  <c r="AP3578" i="1"/>
  <c r="AP3579" i="1"/>
  <c r="AP3580" i="1"/>
  <c r="AP3581" i="1"/>
  <c r="AP3582" i="1"/>
  <c r="AP3583" i="1"/>
  <c r="AP3584" i="1"/>
  <c r="AP3585" i="1"/>
  <c r="AP3586" i="1"/>
  <c r="AP3587" i="1"/>
  <c r="AP3588" i="1"/>
  <c r="AP3589" i="1"/>
  <c r="AP3590" i="1"/>
  <c r="AP3591" i="1"/>
  <c r="AP3592" i="1"/>
  <c r="AP3593" i="1"/>
  <c r="AP3594" i="1"/>
  <c r="AP3595" i="1"/>
  <c r="AP3596" i="1"/>
  <c r="AP3597" i="1"/>
  <c r="AP3598" i="1"/>
  <c r="AP3599" i="1"/>
  <c r="AP3600" i="1"/>
  <c r="AP3601" i="1"/>
  <c r="AP3602" i="1"/>
  <c r="AP3603" i="1"/>
  <c r="AP3604" i="1"/>
  <c r="AP3605" i="1"/>
  <c r="AP3606" i="1"/>
  <c r="AP3607" i="1"/>
  <c r="AP3608" i="1"/>
  <c r="AP3609" i="1"/>
  <c r="AP3610" i="1"/>
  <c r="AP3611" i="1"/>
  <c r="AP3612" i="1"/>
  <c r="AP3613" i="1"/>
  <c r="AP3614" i="1"/>
  <c r="AP3615" i="1"/>
  <c r="AP3616" i="1"/>
  <c r="AP3617" i="1"/>
  <c r="AP3618" i="1"/>
  <c r="AP3619" i="1"/>
  <c r="AP3620" i="1"/>
  <c r="AP3621" i="1"/>
  <c r="AP3622" i="1"/>
  <c r="AP3623" i="1"/>
  <c r="AP3624" i="1"/>
  <c r="AP3625" i="1"/>
  <c r="AP3626" i="1"/>
  <c r="AP3627" i="1"/>
  <c r="AP3628" i="1"/>
  <c r="AP3629" i="1"/>
  <c r="AP3630" i="1"/>
  <c r="AP3631" i="1"/>
  <c r="AP3632" i="1"/>
  <c r="AP3633" i="1"/>
  <c r="AP3634" i="1"/>
  <c r="AP3635" i="1"/>
  <c r="AP3636" i="1"/>
  <c r="AP3637" i="1"/>
  <c r="AP3638" i="1"/>
  <c r="AP3639" i="1"/>
  <c r="AP3640" i="1"/>
  <c r="AP3641" i="1"/>
  <c r="AP3642" i="1"/>
  <c r="AP3643" i="1"/>
  <c r="AP3644" i="1"/>
  <c r="AP3645" i="1"/>
  <c r="AP3646" i="1"/>
  <c r="AP3647" i="1"/>
  <c r="AP3648" i="1"/>
  <c r="AP3649" i="1"/>
  <c r="AP3650" i="1"/>
  <c r="AP3651" i="1"/>
  <c r="AP3652" i="1"/>
  <c r="AP3653" i="1"/>
  <c r="AP3654" i="1"/>
  <c r="AP3655" i="1"/>
  <c r="AP3656" i="1"/>
  <c r="AP3657" i="1"/>
  <c r="AP3658" i="1"/>
  <c r="AP3659" i="1"/>
  <c r="AP3660" i="1"/>
  <c r="AP3661" i="1"/>
  <c r="AP3662" i="1"/>
  <c r="AP3663" i="1"/>
  <c r="AP3664" i="1"/>
  <c r="AP3665" i="1"/>
  <c r="AP3666" i="1"/>
  <c r="AP3667" i="1"/>
  <c r="AP3668" i="1"/>
  <c r="AP3669" i="1"/>
  <c r="AP3670" i="1"/>
  <c r="AP3671" i="1"/>
  <c r="AP3672" i="1"/>
  <c r="AP3673" i="1"/>
  <c r="AP3674" i="1"/>
  <c r="AP3675" i="1"/>
  <c r="AP3676" i="1"/>
  <c r="AP3677" i="1"/>
  <c r="AP3678" i="1"/>
  <c r="AP3679" i="1"/>
  <c r="AP3680" i="1"/>
  <c r="AP3681" i="1"/>
  <c r="AP3682" i="1"/>
  <c r="AP3683" i="1"/>
  <c r="AP3684" i="1"/>
  <c r="AP3685" i="1"/>
  <c r="AP3686" i="1"/>
  <c r="AP3687" i="1"/>
  <c r="AP3688" i="1"/>
  <c r="AP3689" i="1"/>
  <c r="AP3690" i="1"/>
  <c r="AP3691" i="1"/>
  <c r="AP3692" i="1"/>
  <c r="AP3693" i="1"/>
  <c r="AP3694" i="1"/>
  <c r="AP3695" i="1"/>
  <c r="AP3696" i="1"/>
  <c r="AP3697" i="1"/>
  <c r="AP3698" i="1"/>
  <c r="AP3699" i="1"/>
  <c r="AP3700" i="1"/>
  <c r="AP3701" i="1"/>
  <c r="AP3702" i="1"/>
  <c r="AP3703" i="1"/>
  <c r="AP3704" i="1"/>
  <c r="AP3705" i="1"/>
  <c r="AP3706" i="1"/>
  <c r="AP3707" i="1"/>
  <c r="AP3708" i="1"/>
  <c r="AP3709" i="1"/>
  <c r="AP3710" i="1"/>
  <c r="AP3711" i="1"/>
  <c r="AP3712" i="1"/>
  <c r="AP3713" i="1"/>
  <c r="AP3714" i="1"/>
  <c r="AP3715" i="1"/>
  <c r="AP3716" i="1"/>
  <c r="AP3717" i="1"/>
  <c r="AP3718" i="1"/>
  <c r="AP3719" i="1"/>
  <c r="AP3720" i="1"/>
  <c r="AP3721" i="1"/>
  <c r="AP3722" i="1"/>
  <c r="AP3723" i="1"/>
  <c r="AP3724" i="1"/>
  <c r="AP3725" i="1"/>
  <c r="AP3726" i="1"/>
  <c r="AP3727" i="1"/>
  <c r="AP3728" i="1"/>
  <c r="AP3729" i="1"/>
  <c r="AP3730" i="1"/>
  <c r="AP3731" i="1"/>
  <c r="AP3732" i="1"/>
  <c r="AP3733" i="1"/>
  <c r="AP3734" i="1"/>
  <c r="AP3735" i="1"/>
  <c r="AP3736" i="1"/>
  <c r="AP3737" i="1"/>
  <c r="AP3738" i="1"/>
  <c r="AP3739" i="1"/>
  <c r="AP3740" i="1"/>
  <c r="AP3741" i="1"/>
  <c r="AP3742" i="1"/>
  <c r="AP3743" i="1"/>
  <c r="AP3744" i="1"/>
  <c r="AP3745" i="1"/>
  <c r="AP3746" i="1"/>
  <c r="AP3747" i="1"/>
  <c r="AP3748" i="1"/>
  <c r="AP3749" i="1"/>
  <c r="AP3750" i="1"/>
  <c r="AP3751" i="1"/>
  <c r="AP3752" i="1"/>
  <c r="AP3753" i="1"/>
  <c r="AP3754" i="1"/>
  <c r="AP3755" i="1"/>
  <c r="AP3756" i="1"/>
  <c r="AP3757" i="1"/>
  <c r="AP3758" i="1"/>
  <c r="AP3759" i="1"/>
  <c r="AP3760" i="1"/>
  <c r="AP3761" i="1"/>
  <c r="AP3762" i="1"/>
  <c r="AP3763" i="1"/>
  <c r="AP3764" i="1"/>
  <c r="AP3765" i="1"/>
  <c r="AP3766" i="1"/>
  <c r="AP3767" i="1"/>
  <c r="AP3768" i="1"/>
  <c r="AP3769" i="1"/>
  <c r="AP3770" i="1"/>
  <c r="AP3771" i="1"/>
  <c r="AP3772" i="1"/>
  <c r="AP3773" i="1"/>
  <c r="AP3774" i="1"/>
  <c r="AP3775" i="1"/>
  <c r="AP3776" i="1"/>
  <c r="AP3777" i="1"/>
  <c r="AP3778" i="1"/>
  <c r="AP3779" i="1"/>
  <c r="AP3780" i="1"/>
  <c r="AP3781" i="1"/>
  <c r="AP3782" i="1"/>
  <c r="AP3783" i="1"/>
  <c r="AP3784" i="1"/>
  <c r="AP3785" i="1"/>
  <c r="AP3786" i="1"/>
  <c r="AP3787" i="1"/>
  <c r="AP3788" i="1"/>
  <c r="AP3789" i="1"/>
  <c r="AP3790" i="1"/>
  <c r="AP3791" i="1"/>
  <c r="AP3792" i="1"/>
  <c r="AP3793" i="1"/>
  <c r="AP3794" i="1"/>
  <c r="AP3795" i="1"/>
  <c r="AP3796" i="1"/>
  <c r="AP3797" i="1"/>
  <c r="AP3798" i="1"/>
  <c r="AP3799" i="1"/>
  <c r="AP3800" i="1"/>
  <c r="AP3801" i="1"/>
  <c r="AP3802" i="1"/>
  <c r="AP3803" i="1"/>
  <c r="AP3804" i="1"/>
  <c r="AP3805" i="1"/>
  <c r="AP3806" i="1"/>
  <c r="AP3807" i="1"/>
  <c r="AP3808" i="1"/>
  <c r="AP3809" i="1"/>
  <c r="AP3810" i="1"/>
  <c r="AP3811" i="1"/>
  <c r="AP3812" i="1"/>
  <c r="AP3813" i="1"/>
  <c r="AP3814" i="1"/>
  <c r="AP3815" i="1"/>
  <c r="AP3816" i="1"/>
  <c r="AP3817" i="1"/>
  <c r="AP3818" i="1"/>
  <c r="AP3819" i="1"/>
  <c r="AP3820" i="1"/>
  <c r="AP3821" i="1"/>
  <c r="AP3822" i="1"/>
  <c r="AP3823" i="1"/>
  <c r="AP3824" i="1"/>
  <c r="AP3825" i="1"/>
  <c r="AP3826" i="1"/>
  <c r="AP3827" i="1"/>
  <c r="AP3828" i="1"/>
  <c r="AP3829" i="1"/>
  <c r="AP3830" i="1"/>
  <c r="AP3831" i="1"/>
  <c r="AP3832" i="1"/>
  <c r="AP3833" i="1"/>
  <c r="AP3834" i="1"/>
  <c r="AP3835" i="1"/>
  <c r="AP3836" i="1"/>
  <c r="AP3837" i="1"/>
  <c r="AP3838" i="1"/>
  <c r="AP3839" i="1"/>
  <c r="AP3840" i="1"/>
  <c r="AP3841" i="1"/>
  <c r="AP3842" i="1"/>
  <c r="AP3843" i="1"/>
  <c r="AP3844" i="1"/>
  <c r="AP3845" i="1"/>
  <c r="AP3846" i="1"/>
  <c r="AP3847" i="1"/>
  <c r="AP3848" i="1"/>
  <c r="AP3849" i="1"/>
  <c r="AP3850" i="1"/>
  <c r="AP3851" i="1"/>
  <c r="AP3852" i="1"/>
  <c r="AP3853" i="1"/>
  <c r="AP3854" i="1"/>
  <c r="AP3855" i="1"/>
  <c r="AP3856" i="1"/>
  <c r="AP3857" i="1"/>
  <c r="AP3858" i="1"/>
  <c r="AP3859" i="1"/>
  <c r="AP3860" i="1"/>
  <c r="AP3861" i="1"/>
  <c r="AP3862" i="1"/>
  <c r="AP3863" i="1"/>
  <c r="AP3864" i="1"/>
  <c r="AP3865" i="1"/>
  <c r="AP3866" i="1"/>
  <c r="AP3867" i="1"/>
  <c r="AP3868" i="1"/>
  <c r="AP3869" i="1"/>
  <c r="AP3870" i="1"/>
  <c r="AP3871" i="1"/>
  <c r="AP3872" i="1"/>
  <c r="AP3873" i="1"/>
  <c r="AP3874" i="1"/>
  <c r="AP3875" i="1"/>
  <c r="AP3876" i="1"/>
  <c r="AP3877" i="1"/>
  <c r="AP3878" i="1"/>
  <c r="AP3879" i="1"/>
  <c r="AP3880" i="1"/>
  <c r="AP3881" i="1"/>
  <c r="AP3882" i="1"/>
  <c r="AP3883" i="1"/>
  <c r="AP3884" i="1"/>
  <c r="AP3885" i="1"/>
  <c r="AP3886" i="1"/>
  <c r="AP3887" i="1"/>
  <c r="AP3888" i="1"/>
  <c r="AP3889" i="1"/>
  <c r="AP3890" i="1"/>
  <c r="AP3891" i="1"/>
  <c r="AP3892" i="1"/>
  <c r="AP3893" i="1"/>
  <c r="AP3894" i="1"/>
  <c r="AP3895" i="1"/>
  <c r="AP3896" i="1"/>
  <c r="AP3897" i="1"/>
  <c r="AP3898" i="1"/>
  <c r="AP3899" i="1"/>
  <c r="AP3900" i="1"/>
  <c r="AP3901" i="1"/>
  <c r="AP3902" i="1"/>
  <c r="AP3903" i="1"/>
  <c r="AP3904" i="1"/>
  <c r="AP3905" i="1"/>
  <c r="AP3906" i="1"/>
  <c r="AP3907" i="1"/>
  <c r="AP3908" i="1"/>
  <c r="AP3909" i="1"/>
  <c r="AP3910" i="1"/>
  <c r="AP3911" i="1"/>
  <c r="AP3912" i="1"/>
  <c r="AP3913" i="1"/>
  <c r="AP3914" i="1"/>
  <c r="AP3915" i="1"/>
  <c r="AP3916" i="1"/>
  <c r="AP3917" i="1"/>
  <c r="AP3918" i="1"/>
  <c r="AP3919" i="1"/>
  <c r="AP3920" i="1"/>
  <c r="AP3921" i="1"/>
  <c r="AP3922" i="1"/>
  <c r="AP3923" i="1"/>
  <c r="AP3924" i="1"/>
  <c r="AP3925" i="1"/>
  <c r="AP3926" i="1"/>
  <c r="AP3927" i="1"/>
  <c r="AP3928" i="1"/>
  <c r="AP3929" i="1"/>
  <c r="AP3930" i="1"/>
  <c r="AP3931" i="1"/>
  <c r="AP3932" i="1"/>
  <c r="AP3933" i="1"/>
  <c r="AP3934" i="1"/>
  <c r="AP3935" i="1"/>
  <c r="AP3936" i="1"/>
  <c r="AP3937" i="1"/>
  <c r="AP3938" i="1"/>
  <c r="AP3939" i="1"/>
  <c r="AP3940" i="1"/>
  <c r="AP3941" i="1"/>
  <c r="AP3942" i="1"/>
  <c r="AP3943" i="1"/>
  <c r="AP3944" i="1"/>
  <c r="AP3945" i="1"/>
  <c r="AP3946" i="1"/>
  <c r="AP3947" i="1"/>
  <c r="AP3948" i="1"/>
  <c r="AP3949" i="1"/>
  <c r="AP3950" i="1"/>
  <c r="AP3951" i="1"/>
  <c r="AP3952" i="1"/>
  <c r="AP3953" i="1"/>
  <c r="AP3954" i="1"/>
  <c r="AP3955" i="1"/>
  <c r="AP3956" i="1"/>
  <c r="AP3957" i="1"/>
  <c r="AP3958" i="1"/>
  <c r="AP3959" i="1"/>
  <c r="AP3960" i="1"/>
  <c r="AP3961" i="1"/>
  <c r="AP3962" i="1"/>
  <c r="AP3963" i="1"/>
  <c r="AP3964" i="1"/>
  <c r="AP3965" i="1"/>
  <c r="AP3966" i="1"/>
  <c r="AP3967" i="1"/>
  <c r="AP3968" i="1"/>
  <c r="AP3969" i="1"/>
  <c r="AP3970" i="1"/>
  <c r="AP3971" i="1"/>
  <c r="AP3972" i="1"/>
  <c r="AP3973" i="1"/>
  <c r="AP3974" i="1"/>
  <c r="AP3975" i="1"/>
  <c r="AP3976" i="1"/>
  <c r="AP3977" i="1"/>
  <c r="AP3978" i="1"/>
  <c r="AP3979" i="1"/>
  <c r="AP3980" i="1"/>
  <c r="AP3981" i="1"/>
  <c r="AP3982" i="1"/>
  <c r="AP3983" i="1"/>
  <c r="AP3984" i="1"/>
  <c r="AP3985" i="1"/>
  <c r="AP3986" i="1"/>
  <c r="AP3987" i="1"/>
  <c r="AP3988" i="1"/>
  <c r="AP3989" i="1"/>
  <c r="AP3990" i="1"/>
  <c r="AP3991" i="1"/>
  <c r="AP3992" i="1"/>
  <c r="AP3993" i="1"/>
  <c r="AP3994" i="1"/>
  <c r="AP3995" i="1"/>
  <c r="AP3996" i="1"/>
  <c r="AP3997" i="1"/>
  <c r="AP3998" i="1"/>
  <c r="AP3999" i="1"/>
  <c r="AP4000" i="1"/>
  <c r="AP4001" i="1"/>
  <c r="AP4002" i="1"/>
  <c r="AP4003" i="1"/>
  <c r="AP4004" i="1"/>
  <c r="AP4005" i="1"/>
  <c r="AP4006" i="1"/>
  <c r="AP4007" i="1"/>
  <c r="AP4008" i="1"/>
  <c r="AP4009" i="1"/>
  <c r="AP4010" i="1"/>
  <c r="AP4011" i="1"/>
  <c r="AP4012" i="1"/>
  <c r="AP4013" i="1"/>
  <c r="AP4014" i="1"/>
  <c r="AP4015" i="1"/>
  <c r="AP4016" i="1"/>
  <c r="AP4017" i="1"/>
  <c r="AP4018" i="1"/>
  <c r="AP4019" i="1"/>
  <c r="AP4020" i="1"/>
  <c r="AP4021" i="1"/>
  <c r="AP4022" i="1"/>
  <c r="AP4023" i="1"/>
  <c r="AP4024" i="1"/>
  <c r="AP4025" i="1"/>
  <c r="AP4026" i="1"/>
  <c r="AP4027" i="1"/>
  <c r="AP4028" i="1"/>
  <c r="AP4029" i="1"/>
  <c r="AP4030" i="1"/>
  <c r="AP4031" i="1"/>
  <c r="AP4032" i="1"/>
  <c r="AP4033" i="1"/>
  <c r="AP4034" i="1"/>
  <c r="AP4035" i="1"/>
  <c r="AP4036" i="1"/>
  <c r="AP4037" i="1"/>
  <c r="AP4038" i="1"/>
  <c r="AP4039" i="1"/>
  <c r="AP4040" i="1"/>
  <c r="AP4041" i="1"/>
  <c r="AP4042" i="1"/>
  <c r="AP4043" i="1"/>
  <c r="AP4044" i="1"/>
  <c r="AP4045" i="1"/>
  <c r="AP4046" i="1"/>
  <c r="AP4047" i="1"/>
  <c r="AP4048" i="1"/>
  <c r="AP4049" i="1"/>
  <c r="AP4050" i="1"/>
  <c r="AP4051" i="1"/>
  <c r="AP4052" i="1"/>
  <c r="AP4053" i="1"/>
  <c r="AP4054" i="1"/>
  <c r="AP4055" i="1"/>
  <c r="AP4056" i="1"/>
  <c r="AP4057" i="1"/>
  <c r="AP4058" i="1"/>
  <c r="AP4059" i="1"/>
  <c r="AP4060" i="1"/>
  <c r="AP4061" i="1"/>
  <c r="AP4062" i="1"/>
  <c r="AP4063" i="1"/>
  <c r="AP4064" i="1"/>
  <c r="AP4065" i="1"/>
  <c r="AP4066" i="1"/>
  <c r="AP4067" i="1"/>
  <c r="AP4068" i="1"/>
  <c r="AP4069" i="1"/>
  <c r="AP4070" i="1"/>
  <c r="AP4071" i="1"/>
  <c r="AP4072" i="1"/>
  <c r="AP4073" i="1"/>
  <c r="AP4074" i="1"/>
  <c r="AP4075" i="1"/>
  <c r="AP4076" i="1"/>
  <c r="AP4077" i="1"/>
  <c r="AP4078" i="1"/>
  <c r="AP4079" i="1"/>
  <c r="AP4080" i="1"/>
  <c r="AP4081" i="1"/>
  <c r="AP4082" i="1"/>
  <c r="AP4083" i="1"/>
  <c r="AP4084" i="1"/>
  <c r="AP4085" i="1"/>
  <c r="AP4086" i="1"/>
  <c r="AP4087" i="1"/>
  <c r="AP4088" i="1"/>
  <c r="AP4089" i="1"/>
  <c r="AP4090" i="1"/>
  <c r="AP4091" i="1"/>
  <c r="AP4092" i="1"/>
  <c r="AP4093" i="1"/>
  <c r="AP4094" i="1"/>
  <c r="AP4095" i="1"/>
  <c r="AP4096" i="1"/>
  <c r="AP4097" i="1"/>
  <c r="AP4098" i="1"/>
  <c r="AP4099" i="1"/>
  <c r="AP4100" i="1"/>
  <c r="AP4101" i="1"/>
  <c r="AP4102" i="1"/>
  <c r="AP4103" i="1"/>
  <c r="AP4104" i="1"/>
  <c r="AP4105" i="1"/>
  <c r="AP4106" i="1"/>
  <c r="AP4107" i="1"/>
  <c r="AP4108" i="1"/>
  <c r="AP4109" i="1"/>
  <c r="AP4110" i="1"/>
  <c r="AP4111" i="1"/>
  <c r="AP4112" i="1"/>
  <c r="AP4113" i="1"/>
  <c r="AP4114" i="1"/>
  <c r="AP4115" i="1"/>
  <c r="AP4116" i="1"/>
  <c r="AP4117" i="1"/>
  <c r="AP4118" i="1"/>
  <c r="AP4119" i="1"/>
  <c r="AP4120" i="1"/>
  <c r="AP4121" i="1"/>
  <c r="AP4122" i="1"/>
  <c r="AP4123" i="1"/>
  <c r="AP4124" i="1"/>
  <c r="AP4125" i="1"/>
  <c r="AP4126" i="1"/>
  <c r="AP4127" i="1"/>
  <c r="AP4128" i="1"/>
  <c r="AP4129" i="1"/>
  <c r="AP4130" i="1"/>
  <c r="AP4131" i="1"/>
  <c r="AP4132" i="1"/>
  <c r="AP4133" i="1"/>
  <c r="AP4134" i="1"/>
  <c r="AP4135" i="1"/>
  <c r="AP4136" i="1"/>
  <c r="AP4137" i="1"/>
  <c r="AP4138" i="1"/>
  <c r="AP4139" i="1"/>
  <c r="AP4140" i="1"/>
  <c r="AP4141" i="1"/>
  <c r="AP4142" i="1"/>
  <c r="AP4143" i="1"/>
  <c r="AP4144" i="1"/>
  <c r="AP4145" i="1"/>
  <c r="AP4146" i="1"/>
  <c r="AQ3307" i="1"/>
  <c r="AQ3308" i="1"/>
  <c r="AQ3309" i="1"/>
  <c r="AQ3310" i="1"/>
  <c r="AQ3311" i="1"/>
  <c r="AQ3312" i="1"/>
  <c r="AQ3313" i="1"/>
  <c r="AQ3314" i="1"/>
  <c r="AQ3315" i="1"/>
  <c r="AQ3316" i="1"/>
  <c r="AQ3317" i="1"/>
  <c r="AQ3318" i="1"/>
  <c r="AQ3319" i="1"/>
  <c r="AQ3320" i="1"/>
  <c r="AQ3321" i="1"/>
  <c r="AQ3322" i="1"/>
  <c r="AQ3323" i="1"/>
  <c r="AQ3324" i="1"/>
  <c r="AQ3325" i="1"/>
  <c r="AQ3326" i="1"/>
  <c r="AQ3327" i="1"/>
  <c r="AQ3328" i="1"/>
  <c r="AQ3329" i="1"/>
  <c r="AQ3330" i="1"/>
  <c r="AQ3331" i="1"/>
  <c r="AQ3332" i="1"/>
  <c r="AQ3333" i="1"/>
  <c r="AQ3334" i="1"/>
  <c r="AQ3335" i="1"/>
  <c r="AQ3336" i="1"/>
  <c r="AQ3337" i="1"/>
  <c r="AQ3338" i="1"/>
  <c r="AQ3339" i="1"/>
  <c r="AQ3340" i="1"/>
  <c r="AQ3341" i="1"/>
  <c r="AQ3342" i="1"/>
  <c r="AQ3343" i="1"/>
  <c r="AQ3344" i="1"/>
  <c r="AQ3345" i="1"/>
  <c r="AQ3346" i="1"/>
  <c r="AQ3347" i="1"/>
  <c r="AQ3348" i="1"/>
  <c r="AQ3349" i="1"/>
  <c r="AQ3350" i="1"/>
  <c r="AQ3351" i="1"/>
  <c r="AQ3352" i="1"/>
  <c r="AQ3353" i="1"/>
  <c r="AQ3354" i="1"/>
  <c r="AQ3355" i="1"/>
  <c r="AQ3356" i="1"/>
  <c r="AQ3357" i="1"/>
  <c r="AQ3358" i="1"/>
  <c r="AQ3359" i="1"/>
  <c r="AQ3360" i="1"/>
  <c r="AQ3361" i="1"/>
  <c r="AQ3362" i="1"/>
  <c r="AQ3363" i="1"/>
  <c r="AQ3364" i="1"/>
  <c r="AQ3365" i="1"/>
  <c r="AQ3366" i="1"/>
  <c r="AQ3367" i="1"/>
  <c r="AQ3368" i="1"/>
  <c r="AQ3369" i="1"/>
  <c r="AQ3370" i="1"/>
  <c r="AQ3371" i="1"/>
  <c r="AQ3372" i="1"/>
  <c r="AQ3373" i="1"/>
  <c r="AQ3374" i="1"/>
  <c r="AQ3375" i="1"/>
  <c r="AQ3376" i="1"/>
  <c r="AQ3377" i="1"/>
  <c r="AQ3378" i="1"/>
  <c r="AQ3379" i="1"/>
  <c r="AQ3380" i="1"/>
  <c r="AQ3381" i="1"/>
  <c r="AQ3382" i="1"/>
  <c r="AQ3383" i="1"/>
  <c r="AQ3384" i="1"/>
  <c r="AQ3385" i="1"/>
  <c r="AQ3386" i="1"/>
  <c r="AQ3387" i="1"/>
  <c r="AQ3388" i="1"/>
  <c r="AQ3389" i="1"/>
  <c r="AQ3390" i="1"/>
  <c r="AQ3391" i="1"/>
  <c r="AQ3392" i="1"/>
  <c r="AQ3393" i="1"/>
  <c r="AQ3394" i="1"/>
  <c r="AQ3395" i="1"/>
  <c r="AQ3396" i="1"/>
  <c r="AQ3397" i="1"/>
  <c r="AQ3398" i="1"/>
  <c r="AQ3399" i="1"/>
  <c r="AQ3400" i="1"/>
  <c r="AQ3401" i="1"/>
  <c r="AQ3402" i="1"/>
  <c r="AQ3403" i="1"/>
  <c r="AQ3404" i="1"/>
  <c r="AQ3405" i="1"/>
  <c r="AQ3406" i="1"/>
  <c r="AQ3407" i="1"/>
  <c r="AQ3408" i="1"/>
  <c r="AQ3409" i="1"/>
  <c r="AQ3410" i="1"/>
  <c r="AQ3411" i="1"/>
  <c r="AQ3412" i="1"/>
  <c r="AQ3413" i="1"/>
  <c r="AQ3414" i="1"/>
  <c r="AQ3415" i="1"/>
  <c r="AQ3416" i="1"/>
  <c r="AQ3417" i="1"/>
  <c r="AQ3418" i="1"/>
  <c r="AQ3419" i="1"/>
  <c r="AQ3420" i="1"/>
  <c r="AQ3421" i="1"/>
  <c r="AQ3422" i="1"/>
  <c r="AQ3423" i="1"/>
  <c r="AQ3424" i="1"/>
  <c r="AQ3425" i="1"/>
  <c r="AQ3426" i="1"/>
  <c r="AQ3427" i="1"/>
  <c r="AQ3428" i="1"/>
  <c r="AQ3429" i="1"/>
  <c r="AQ3430" i="1"/>
  <c r="AQ3431" i="1"/>
  <c r="AQ3432" i="1"/>
  <c r="AQ3433" i="1"/>
  <c r="AQ3434" i="1"/>
  <c r="AQ3435" i="1"/>
  <c r="AQ3436" i="1"/>
  <c r="AQ3437" i="1"/>
  <c r="AQ3438" i="1"/>
  <c r="AQ3439" i="1"/>
  <c r="AQ3440" i="1"/>
  <c r="AQ3441" i="1"/>
  <c r="AQ3442" i="1"/>
  <c r="AQ3443" i="1"/>
  <c r="AQ3444" i="1"/>
  <c r="AQ3445" i="1"/>
  <c r="AQ3446" i="1"/>
  <c r="AQ3447" i="1"/>
  <c r="AQ3448" i="1"/>
  <c r="AQ3449" i="1"/>
  <c r="AQ3450" i="1"/>
  <c r="AQ3451" i="1"/>
  <c r="AQ3452" i="1"/>
  <c r="AQ3453" i="1"/>
  <c r="AQ3454" i="1"/>
  <c r="AQ3455" i="1"/>
  <c r="AQ3456" i="1"/>
  <c r="AQ3457" i="1"/>
  <c r="AQ3458" i="1"/>
  <c r="AQ3459" i="1"/>
  <c r="AQ3460" i="1"/>
  <c r="AQ3461" i="1"/>
  <c r="AQ3462" i="1"/>
  <c r="AQ3463" i="1"/>
  <c r="AQ3464" i="1"/>
  <c r="AQ3465" i="1"/>
  <c r="AQ3466" i="1"/>
  <c r="AQ3467" i="1"/>
  <c r="AQ3468" i="1"/>
  <c r="AQ3469" i="1"/>
  <c r="AQ3470" i="1"/>
  <c r="AQ3471" i="1"/>
  <c r="AQ3472" i="1"/>
  <c r="AQ3473" i="1"/>
  <c r="AQ3474" i="1"/>
  <c r="AQ3475" i="1"/>
  <c r="AQ3476" i="1"/>
  <c r="AQ3477" i="1"/>
  <c r="AQ3478" i="1"/>
  <c r="AQ3479" i="1"/>
  <c r="AQ3480" i="1"/>
  <c r="AQ3481" i="1"/>
  <c r="AQ3482" i="1"/>
  <c r="AQ3483" i="1"/>
  <c r="AQ3484" i="1"/>
  <c r="AQ3485" i="1"/>
  <c r="AQ3486" i="1"/>
  <c r="AQ3487" i="1"/>
  <c r="AQ3488" i="1"/>
  <c r="AQ3489" i="1"/>
  <c r="AQ3490" i="1"/>
  <c r="AQ3491" i="1"/>
  <c r="AQ3492" i="1"/>
  <c r="AQ3493" i="1"/>
  <c r="AQ3494" i="1"/>
  <c r="AQ3495" i="1"/>
  <c r="AQ3496" i="1"/>
  <c r="AQ3497" i="1"/>
  <c r="AQ3498" i="1"/>
  <c r="AQ3499" i="1"/>
  <c r="AQ3500" i="1"/>
  <c r="AQ3501" i="1"/>
  <c r="AQ3502" i="1"/>
  <c r="AQ3503" i="1"/>
  <c r="AQ3504" i="1"/>
  <c r="AQ3505" i="1"/>
  <c r="AQ3506" i="1"/>
  <c r="AQ3507" i="1"/>
  <c r="AQ3508" i="1"/>
  <c r="AQ3509" i="1"/>
  <c r="AQ3510" i="1"/>
  <c r="AQ3511" i="1"/>
  <c r="AQ3512" i="1"/>
  <c r="AQ3513" i="1"/>
  <c r="AQ3514" i="1"/>
  <c r="AQ3515" i="1"/>
  <c r="AQ3516" i="1"/>
  <c r="AQ3517" i="1"/>
  <c r="AQ3518" i="1"/>
  <c r="AQ3519" i="1"/>
  <c r="AQ3520" i="1"/>
  <c r="AQ3521" i="1"/>
  <c r="AQ3522" i="1"/>
  <c r="AQ3523" i="1"/>
  <c r="AQ3524" i="1"/>
  <c r="AQ3525" i="1"/>
  <c r="AQ3526" i="1"/>
  <c r="AQ3527" i="1"/>
  <c r="AQ3528" i="1"/>
  <c r="AQ3529" i="1"/>
  <c r="AQ3530" i="1"/>
  <c r="AQ3531" i="1"/>
  <c r="AQ3532" i="1"/>
  <c r="AQ3533" i="1"/>
  <c r="AQ3534" i="1"/>
  <c r="AQ3535" i="1"/>
  <c r="AQ3536" i="1"/>
  <c r="AQ3537" i="1"/>
  <c r="AQ3538" i="1"/>
  <c r="AQ3539" i="1"/>
  <c r="AQ3540" i="1"/>
  <c r="AQ3541" i="1"/>
  <c r="AQ3542" i="1"/>
  <c r="AQ3543" i="1"/>
  <c r="AQ3544" i="1"/>
  <c r="AQ3545" i="1"/>
  <c r="AQ3546" i="1"/>
  <c r="AQ3547" i="1"/>
  <c r="AQ3548" i="1"/>
  <c r="AQ3549" i="1"/>
  <c r="AQ3550" i="1"/>
  <c r="AQ3551" i="1"/>
  <c r="AQ3552" i="1"/>
  <c r="AQ3553" i="1"/>
  <c r="AQ3554" i="1"/>
  <c r="AQ3555" i="1"/>
  <c r="AQ3556" i="1"/>
  <c r="AQ3557" i="1"/>
  <c r="AQ3558" i="1"/>
  <c r="AQ3559" i="1"/>
  <c r="AQ3560" i="1"/>
  <c r="AQ3561" i="1"/>
  <c r="AQ3562" i="1"/>
  <c r="AQ3563" i="1"/>
  <c r="AQ3564" i="1"/>
  <c r="AQ3565" i="1"/>
  <c r="AQ3566" i="1"/>
  <c r="AQ3567" i="1"/>
  <c r="AQ3568" i="1"/>
  <c r="AQ3569" i="1"/>
  <c r="AQ3570" i="1"/>
  <c r="AQ3571" i="1"/>
  <c r="AQ3572" i="1"/>
  <c r="AQ3573" i="1"/>
  <c r="AQ3574" i="1"/>
  <c r="AQ3575" i="1"/>
  <c r="AQ3576" i="1"/>
  <c r="AQ3577" i="1"/>
  <c r="AQ3578" i="1"/>
  <c r="AQ3579" i="1"/>
  <c r="AQ3580" i="1"/>
  <c r="AQ3581" i="1"/>
  <c r="AQ3582" i="1"/>
  <c r="AQ3583" i="1"/>
  <c r="AQ3584" i="1"/>
  <c r="AQ3585" i="1"/>
  <c r="AQ3586" i="1"/>
  <c r="AQ3587" i="1"/>
  <c r="AQ3588" i="1"/>
  <c r="AQ3589" i="1"/>
  <c r="AQ3590" i="1"/>
  <c r="AQ3591" i="1"/>
  <c r="AQ3592" i="1"/>
  <c r="AQ3593" i="1"/>
  <c r="AQ3594" i="1"/>
  <c r="AQ3595" i="1"/>
  <c r="AQ3596" i="1"/>
  <c r="AQ3597" i="1"/>
  <c r="AQ3598" i="1"/>
  <c r="AQ3599" i="1"/>
  <c r="AQ3600" i="1"/>
  <c r="AQ3601" i="1"/>
  <c r="AQ3602" i="1"/>
  <c r="AQ3603" i="1"/>
  <c r="AQ3604" i="1"/>
  <c r="AQ3605" i="1"/>
  <c r="AQ3606" i="1"/>
  <c r="AQ3607" i="1"/>
  <c r="AQ3608" i="1"/>
  <c r="AQ3609" i="1"/>
  <c r="AQ3610" i="1"/>
  <c r="AQ3611" i="1"/>
  <c r="AQ3612" i="1"/>
  <c r="AQ3613" i="1"/>
  <c r="AQ3614" i="1"/>
  <c r="AQ3615" i="1"/>
  <c r="AQ3616" i="1"/>
  <c r="AQ3617" i="1"/>
  <c r="AQ3618" i="1"/>
  <c r="AQ3619" i="1"/>
  <c r="AQ3620" i="1"/>
  <c r="AQ3621" i="1"/>
  <c r="AQ3622" i="1"/>
  <c r="AQ3623" i="1"/>
  <c r="AQ3624" i="1"/>
  <c r="AQ3625" i="1"/>
  <c r="AQ3626" i="1"/>
  <c r="AQ3627" i="1"/>
  <c r="AQ3628" i="1"/>
  <c r="AQ3629" i="1"/>
  <c r="AQ3630" i="1"/>
  <c r="AQ3631" i="1"/>
  <c r="AQ3632" i="1"/>
  <c r="AQ3633" i="1"/>
  <c r="AQ3634" i="1"/>
  <c r="AQ3635" i="1"/>
  <c r="AQ3636" i="1"/>
  <c r="AQ3637" i="1"/>
  <c r="AQ3638" i="1"/>
  <c r="AQ3639" i="1"/>
  <c r="AQ3640" i="1"/>
  <c r="AQ3641" i="1"/>
  <c r="AQ3642" i="1"/>
  <c r="AQ3643" i="1"/>
  <c r="AQ3644" i="1"/>
  <c r="AQ3645" i="1"/>
  <c r="AQ3646" i="1"/>
  <c r="AQ3647" i="1"/>
  <c r="AQ3648" i="1"/>
  <c r="AQ3649" i="1"/>
  <c r="AQ3650" i="1"/>
  <c r="AQ3651" i="1"/>
  <c r="AQ3652" i="1"/>
  <c r="AQ3653" i="1"/>
  <c r="AQ3654" i="1"/>
  <c r="AQ3655" i="1"/>
  <c r="AQ3656" i="1"/>
  <c r="AQ3657" i="1"/>
  <c r="AQ3658" i="1"/>
  <c r="AQ3659" i="1"/>
  <c r="AQ3660" i="1"/>
  <c r="AQ3661" i="1"/>
  <c r="AQ3662" i="1"/>
  <c r="AQ3663" i="1"/>
  <c r="AQ3664" i="1"/>
  <c r="AQ3665" i="1"/>
  <c r="AQ3666" i="1"/>
  <c r="AQ3667" i="1"/>
  <c r="AQ3668" i="1"/>
  <c r="AQ3669" i="1"/>
  <c r="AQ3670" i="1"/>
  <c r="AQ3671" i="1"/>
  <c r="AQ3672" i="1"/>
  <c r="AQ3673" i="1"/>
  <c r="AQ3674" i="1"/>
  <c r="AQ3675" i="1"/>
  <c r="AQ3676" i="1"/>
  <c r="AQ3677" i="1"/>
  <c r="AQ3678" i="1"/>
  <c r="AQ3679" i="1"/>
  <c r="AQ3680" i="1"/>
  <c r="AQ3681" i="1"/>
  <c r="AQ3682" i="1"/>
  <c r="AQ3683" i="1"/>
  <c r="AQ3684" i="1"/>
  <c r="AQ3685" i="1"/>
  <c r="AQ3686" i="1"/>
  <c r="AQ3687" i="1"/>
  <c r="AQ3688" i="1"/>
  <c r="AQ3689" i="1"/>
  <c r="AQ3690" i="1"/>
  <c r="AQ3691" i="1"/>
  <c r="AQ3692" i="1"/>
  <c r="AQ3693" i="1"/>
  <c r="AQ3694" i="1"/>
  <c r="AQ3695" i="1"/>
  <c r="AQ3696" i="1"/>
  <c r="AQ3697" i="1"/>
  <c r="AQ3698" i="1"/>
  <c r="AQ3699" i="1"/>
  <c r="AQ3700" i="1"/>
  <c r="AQ3701" i="1"/>
  <c r="AQ3702" i="1"/>
  <c r="AQ3703" i="1"/>
  <c r="AQ3704" i="1"/>
  <c r="AQ3705" i="1"/>
  <c r="AQ3706" i="1"/>
  <c r="AQ3707" i="1"/>
  <c r="AQ3708" i="1"/>
  <c r="AQ3709" i="1"/>
  <c r="AQ3710" i="1"/>
  <c r="AQ3711" i="1"/>
  <c r="AQ3712" i="1"/>
  <c r="AQ3713" i="1"/>
  <c r="AQ3714" i="1"/>
  <c r="AQ3715" i="1"/>
  <c r="AQ3716" i="1"/>
  <c r="AQ3717" i="1"/>
  <c r="AQ3718" i="1"/>
  <c r="AQ3719" i="1"/>
  <c r="AQ3720" i="1"/>
  <c r="AQ3721" i="1"/>
  <c r="AQ3722" i="1"/>
  <c r="AQ3723" i="1"/>
  <c r="AQ3724" i="1"/>
  <c r="AQ3725" i="1"/>
  <c r="AQ3726" i="1"/>
  <c r="AQ3727" i="1"/>
  <c r="AQ3728" i="1"/>
  <c r="AQ3729" i="1"/>
  <c r="AQ3730" i="1"/>
  <c r="AQ3731" i="1"/>
  <c r="AQ3732" i="1"/>
  <c r="AQ3733" i="1"/>
  <c r="AQ3734" i="1"/>
  <c r="AQ3735" i="1"/>
  <c r="AQ3736" i="1"/>
  <c r="AQ3737" i="1"/>
  <c r="AQ3738" i="1"/>
  <c r="AQ3739" i="1"/>
  <c r="AQ3740" i="1"/>
  <c r="AQ3741" i="1"/>
  <c r="AQ3742" i="1"/>
  <c r="AQ3743" i="1"/>
  <c r="AQ3744" i="1"/>
  <c r="AQ3745" i="1"/>
  <c r="AQ3746" i="1"/>
  <c r="AQ3747" i="1"/>
  <c r="AQ3748" i="1"/>
  <c r="AQ3749" i="1"/>
  <c r="AQ3750" i="1"/>
  <c r="AQ3751" i="1"/>
  <c r="AQ3752" i="1"/>
  <c r="AQ3753" i="1"/>
  <c r="AQ3754" i="1"/>
  <c r="AQ3755" i="1"/>
  <c r="AQ3756" i="1"/>
  <c r="AQ3757" i="1"/>
  <c r="AQ3758" i="1"/>
  <c r="AQ3759" i="1"/>
  <c r="AQ3760" i="1"/>
  <c r="AQ3761" i="1"/>
  <c r="AQ3762" i="1"/>
  <c r="AQ3763" i="1"/>
  <c r="AQ3764" i="1"/>
  <c r="AQ3765" i="1"/>
  <c r="AQ3766" i="1"/>
  <c r="AQ3767" i="1"/>
  <c r="AQ3768" i="1"/>
  <c r="AQ3769" i="1"/>
  <c r="AQ3770" i="1"/>
  <c r="AQ3771" i="1"/>
  <c r="AQ3772" i="1"/>
  <c r="AQ3773" i="1"/>
  <c r="AQ3774" i="1"/>
  <c r="AQ3775" i="1"/>
  <c r="AQ3776" i="1"/>
  <c r="AQ3777" i="1"/>
  <c r="AQ3778" i="1"/>
  <c r="AQ3779" i="1"/>
  <c r="AQ3780" i="1"/>
  <c r="AQ3781" i="1"/>
  <c r="AQ3782" i="1"/>
  <c r="AQ3783" i="1"/>
  <c r="AQ3784" i="1"/>
  <c r="AQ3785" i="1"/>
  <c r="AQ3786" i="1"/>
  <c r="AQ3787" i="1"/>
  <c r="AQ3788" i="1"/>
  <c r="AQ3789" i="1"/>
  <c r="AQ3790" i="1"/>
  <c r="AQ3791" i="1"/>
  <c r="AQ3792" i="1"/>
  <c r="AQ3793" i="1"/>
  <c r="AQ3794" i="1"/>
  <c r="AQ3795" i="1"/>
  <c r="AQ3796" i="1"/>
  <c r="AQ3797" i="1"/>
  <c r="AQ3798" i="1"/>
  <c r="AQ3799" i="1"/>
  <c r="AQ3800" i="1"/>
  <c r="AQ3801" i="1"/>
  <c r="AQ3802" i="1"/>
  <c r="AQ3803" i="1"/>
  <c r="AQ3804" i="1"/>
  <c r="AQ3805" i="1"/>
  <c r="AQ3806" i="1"/>
  <c r="AQ3807" i="1"/>
  <c r="AQ3808" i="1"/>
  <c r="AQ3809" i="1"/>
  <c r="AQ3810" i="1"/>
  <c r="AQ3811" i="1"/>
  <c r="AQ3812" i="1"/>
  <c r="AQ3813" i="1"/>
  <c r="AQ3814" i="1"/>
  <c r="AQ3815" i="1"/>
  <c r="AQ3816" i="1"/>
  <c r="AQ3817" i="1"/>
  <c r="AQ3818" i="1"/>
  <c r="AQ3819" i="1"/>
  <c r="AQ3820" i="1"/>
  <c r="AQ3821" i="1"/>
  <c r="AQ3822" i="1"/>
  <c r="AQ3823" i="1"/>
  <c r="AQ3824" i="1"/>
  <c r="AQ3825" i="1"/>
  <c r="AQ3826" i="1"/>
  <c r="AQ3827" i="1"/>
  <c r="AQ3828" i="1"/>
  <c r="AQ3829" i="1"/>
  <c r="AQ3830" i="1"/>
  <c r="AQ3831" i="1"/>
  <c r="AQ3832" i="1"/>
  <c r="AQ3833" i="1"/>
  <c r="AQ3834" i="1"/>
  <c r="AQ3835" i="1"/>
  <c r="AQ3836" i="1"/>
  <c r="AQ3837" i="1"/>
  <c r="AQ3838" i="1"/>
  <c r="AQ3839" i="1"/>
  <c r="AQ3840" i="1"/>
  <c r="AQ3841" i="1"/>
  <c r="AQ3842" i="1"/>
  <c r="AQ3843" i="1"/>
  <c r="AQ3844" i="1"/>
  <c r="AQ3845" i="1"/>
  <c r="AQ3846" i="1"/>
  <c r="AQ3847" i="1"/>
  <c r="AQ3848" i="1"/>
  <c r="AQ3849" i="1"/>
  <c r="AQ3850" i="1"/>
  <c r="AQ3851" i="1"/>
  <c r="AQ3852" i="1"/>
  <c r="AQ3853" i="1"/>
  <c r="AQ3854" i="1"/>
  <c r="AQ3855" i="1"/>
  <c r="AQ3856" i="1"/>
  <c r="AQ3857" i="1"/>
  <c r="AQ3858" i="1"/>
  <c r="AQ3859" i="1"/>
  <c r="AQ3860" i="1"/>
  <c r="AQ3861" i="1"/>
  <c r="AQ3862" i="1"/>
  <c r="AQ3863" i="1"/>
  <c r="AQ3864" i="1"/>
  <c r="AQ3865" i="1"/>
  <c r="AQ3866" i="1"/>
  <c r="AQ3867" i="1"/>
  <c r="AQ3868" i="1"/>
  <c r="AQ3869" i="1"/>
  <c r="AQ3870" i="1"/>
  <c r="AQ3871" i="1"/>
  <c r="AQ3872" i="1"/>
  <c r="AQ3873" i="1"/>
  <c r="AQ3874" i="1"/>
  <c r="AQ3875" i="1"/>
  <c r="AQ3876" i="1"/>
  <c r="AQ3877" i="1"/>
  <c r="AQ3878" i="1"/>
  <c r="AQ3879" i="1"/>
  <c r="AQ3880" i="1"/>
  <c r="AQ3881" i="1"/>
  <c r="AQ3882" i="1"/>
  <c r="AQ3883" i="1"/>
  <c r="AQ3884" i="1"/>
  <c r="AQ3885" i="1"/>
  <c r="AQ3886" i="1"/>
  <c r="AQ3887" i="1"/>
  <c r="AQ3888" i="1"/>
  <c r="AQ3889" i="1"/>
  <c r="AQ3890" i="1"/>
  <c r="AQ3891" i="1"/>
  <c r="AQ3892" i="1"/>
  <c r="AQ3893" i="1"/>
  <c r="AQ3894" i="1"/>
  <c r="AQ3895" i="1"/>
  <c r="AQ3896" i="1"/>
  <c r="AQ3897" i="1"/>
  <c r="AQ3898" i="1"/>
  <c r="AQ3899" i="1"/>
  <c r="AQ3900" i="1"/>
  <c r="AQ3901" i="1"/>
  <c r="AQ3902" i="1"/>
  <c r="AQ3903" i="1"/>
  <c r="AQ3904" i="1"/>
  <c r="AQ3905" i="1"/>
  <c r="AQ3906" i="1"/>
  <c r="AQ3907" i="1"/>
  <c r="AQ3908" i="1"/>
  <c r="AQ3909" i="1"/>
  <c r="AQ3910" i="1"/>
  <c r="AQ3911" i="1"/>
  <c r="AQ3912" i="1"/>
  <c r="AQ3913" i="1"/>
  <c r="AQ3914" i="1"/>
  <c r="AQ3915" i="1"/>
  <c r="AQ3916" i="1"/>
  <c r="AQ3917" i="1"/>
  <c r="AQ3918" i="1"/>
  <c r="AQ3919" i="1"/>
  <c r="AQ3920" i="1"/>
  <c r="AQ3921" i="1"/>
  <c r="AQ3922" i="1"/>
  <c r="AQ3923" i="1"/>
  <c r="AQ3924" i="1"/>
  <c r="AQ3925" i="1"/>
  <c r="AQ3926" i="1"/>
  <c r="AQ3927" i="1"/>
  <c r="AQ3928" i="1"/>
  <c r="AQ3929" i="1"/>
  <c r="AQ3930" i="1"/>
  <c r="AQ3931" i="1"/>
  <c r="AQ3932" i="1"/>
  <c r="AQ3933" i="1"/>
  <c r="AQ3934" i="1"/>
  <c r="AQ3935" i="1"/>
  <c r="AQ3936" i="1"/>
  <c r="AQ3937" i="1"/>
  <c r="AQ3938" i="1"/>
  <c r="AQ3939" i="1"/>
  <c r="AQ3940" i="1"/>
  <c r="AQ3941" i="1"/>
  <c r="AQ3942" i="1"/>
  <c r="AQ3943" i="1"/>
  <c r="AQ3944" i="1"/>
  <c r="AQ3945" i="1"/>
  <c r="AQ3946" i="1"/>
  <c r="AQ3947" i="1"/>
  <c r="AQ3948" i="1"/>
  <c r="AQ3949" i="1"/>
  <c r="AQ3950" i="1"/>
  <c r="AQ3951" i="1"/>
  <c r="AQ3952" i="1"/>
  <c r="AQ3953" i="1"/>
  <c r="AQ3954" i="1"/>
  <c r="AQ3955" i="1"/>
  <c r="AQ3956" i="1"/>
  <c r="AQ3957" i="1"/>
  <c r="AQ3958" i="1"/>
  <c r="AQ3959" i="1"/>
  <c r="AQ3960" i="1"/>
  <c r="AQ3961" i="1"/>
  <c r="AQ3962" i="1"/>
  <c r="AQ3963" i="1"/>
  <c r="AQ3964" i="1"/>
  <c r="AQ3965" i="1"/>
  <c r="AQ3966" i="1"/>
  <c r="AQ3967" i="1"/>
  <c r="AQ3968" i="1"/>
  <c r="AQ3969" i="1"/>
  <c r="AQ3970" i="1"/>
  <c r="AQ3971" i="1"/>
  <c r="AQ3972" i="1"/>
  <c r="AQ3973" i="1"/>
  <c r="AQ3974" i="1"/>
  <c r="AQ3975" i="1"/>
  <c r="AQ3976" i="1"/>
  <c r="AQ3977" i="1"/>
  <c r="AQ3978" i="1"/>
  <c r="AQ3979" i="1"/>
  <c r="AQ3980" i="1"/>
  <c r="AQ3981" i="1"/>
  <c r="AQ3982" i="1"/>
  <c r="AQ3983" i="1"/>
  <c r="AQ3984" i="1"/>
  <c r="AQ3985" i="1"/>
  <c r="AQ3986" i="1"/>
  <c r="AQ3987" i="1"/>
  <c r="AQ3988" i="1"/>
  <c r="AQ3989" i="1"/>
  <c r="AQ3990" i="1"/>
  <c r="AQ3991" i="1"/>
  <c r="AQ3992" i="1"/>
  <c r="AQ3993" i="1"/>
  <c r="AQ3994" i="1"/>
  <c r="AQ3995" i="1"/>
  <c r="AQ3996" i="1"/>
  <c r="AQ3997" i="1"/>
  <c r="AQ3998" i="1"/>
  <c r="AQ3999" i="1"/>
  <c r="AQ4000" i="1"/>
  <c r="AQ4001" i="1"/>
  <c r="AQ4002" i="1"/>
  <c r="AQ4003" i="1"/>
  <c r="AQ4004" i="1"/>
  <c r="AQ4005" i="1"/>
  <c r="AQ4006" i="1"/>
  <c r="AQ4007" i="1"/>
  <c r="AQ4008" i="1"/>
  <c r="AQ4009" i="1"/>
  <c r="AQ4010" i="1"/>
  <c r="AQ4011" i="1"/>
  <c r="AQ4012" i="1"/>
  <c r="AQ4013" i="1"/>
  <c r="AQ4014" i="1"/>
  <c r="AQ4015" i="1"/>
  <c r="AQ4016" i="1"/>
  <c r="AQ4017" i="1"/>
  <c r="AQ4018" i="1"/>
  <c r="AQ4019" i="1"/>
  <c r="AQ4020" i="1"/>
  <c r="AQ4021" i="1"/>
  <c r="AQ4022" i="1"/>
  <c r="AQ4023" i="1"/>
  <c r="AQ4024" i="1"/>
  <c r="AQ4025" i="1"/>
  <c r="AQ4026" i="1"/>
  <c r="AQ4027" i="1"/>
  <c r="AQ4028" i="1"/>
  <c r="AQ4029" i="1"/>
  <c r="AQ4030" i="1"/>
  <c r="AQ4031" i="1"/>
  <c r="AQ4032" i="1"/>
  <c r="AQ4033" i="1"/>
  <c r="AQ4034" i="1"/>
  <c r="AQ4035" i="1"/>
  <c r="AQ4036" i="1"/>
  <c r="AQ4037" i="1"/>
  <c r="AQ4038" i="1"/>
  <c r="AQ4039" i="1"/>
  <c r="AQ4040" i="1"/>
  <c r="AQ4041" i="1"/>
  <c r="AQ4042" i="1"/>
  <c r="AQ4043" i="1"/>
  <c r="AQ4044" i="1"/>
  <c r="AQ4045" i="1"/>
  <c r="AQ4046" i="1"/>
  <c r="AQ4047" i="1"/>
  <c r="AQ4048" i="1"/>
  <c r="AQ4049" i="1"/>
  <c r="AQ4050" i="1"/>
  <c r="AQ4051" i="1"/>
  <c r="AQ4052" i="1"/>
  <c r="AQ4053" i="1"/>
  <c r="AQ4054" i="1"/>
  <c r="AQ4055" i="1"/>
  <c r="AQ4056" i="1"/>
  <c r="AQ4057" i="1"/>
  <c r="AQ4058" i="1"/>
  <c r="AQ4059" i="1"/>
  <c r="AQ4060" i="1"/>
  <c r="AQ4061" i="1"/>
  <c r="AQ4062" i="1"/>
  <c r="AQ4063" i="1"/>
  <c r="AQ4064" i="1"/>
  <c r="AQ4065" i="1"/>
  <c r="AQ4066" i="1"/>
  <c r="AQ4067" i="1"/>
  <c r="AQ4068" i="1"/>
  <c r="AQ4069" i="1"/>
  <c r="AQ4070" i="1"/>
  <c r="AQ4071" i="1"/>
  <c r="AQ4072" i="1"/>
  <c r="AQ4073" i="1"/>
  <c r="AQ4074" i="1"/>
  <c r="AQ4075" i="1"/>
  <c r="AQ4076" i="1"/>
  <c r="AQ4077" i="1"/>
  <c r="AQ4078" i="1"/>
  <c r="AQ4079" i="1"/>
  <c r="AQ4080" i="1"/>
  <c r="AQ4081" i="1"/>
  <c r="AQ4082" i="1"/>
  <c r="AQ4083" i="1"/>
  <c r="AQ4084" i="1"/>
  <c r="AQ4085" i="1"/>
  <c r="AQ4086" i="1"/>
  <c r="AQ4087" i="1"/>
  <c r="AQ4088" i="1"/>
  <c r="AQ4089" i="1"/>
  <c r="AQ4090" i="1"/>
  <c r="AQ4091" i="1"/>
  <c r="AQ4092" i="1"/>
  <c r="AQ4093" i="1"/>
  <c r="AQ4094" i="1"/>
  <c r="AQ4095" i="1"/>
  <c r="AQ4096" i="1"/>
  <c r="AQ4097" i="1"/>
  <c r="AQ4098" i="1"/>
  <c r="AQ4099" i="1"/>
  <c r="AQ4100" i="1"/>
  <c r="AQ4101" i="1"/>
  <c r="AQ4102" i="1"/>
  <c r="AQ4103" i="1"/>
  <c r="AQ4104" i="1"/>
  <c r="AQ4105" i="1"/>
  <c r="AQ4106" i="1"/>
  <c r="AQ4107" i="1"/>
  <c r="AQ4108" i="1"/>
  <c r="AQ4109" i="1"/>
  <c r="AQ4110" i="1"/>
  <c r="AQ4111" i="1"/>
  <c r="AQ4112" i="1"/>
  <c r="AQ4113" i="1"/>
  <c r="AQ4114" i="1"/>
  <c r="AQ4115" i="1"/>
  <c r="AQ4116" i="1"/>
  <c r="AQ4117" i="1"/>
  <c r="AQ4118" i="1"/>
  <c r="AQ4119" i="1"/>
  <c r="AQ4120" i="1"/>
  <c r="AQ4121" i="1"/>
  <c r="AQ4122" i="1"/>
  <c r="AQ4123" i="1"/>
  <c r="AQ4124" i="1"/>
  <c r="AQ4125" i="1"/>
  <c r="AQ4126" i="1"/>
  <c r="AQ4127" i="1"/>
  <c r="AQ4128" i="1"/>
  <c r="AQ4129" i="1"/>
  <c r="AQ4130" i="1"/>
  <c r="AQ4131" i="1"/>
  <c r="AQ4132" i="1"/>
  <c r="AQ4133" i="1"/>
  <c r="AQ4134" i="1"/>
  <c r="AQ4135" i="1"/>
  <c r="AQ4136" i="1"/>
  <c r="AQ4137" i="1"/>
  <c r="AQ4138" i="1"/>
  <c r="AQ4139" i="1"/>
  <c r="AQ4140" i="1"/>
  <c r="AQ4141" i="1"/>
  <c r="AQ4142" i="1"/>
  <c r="AQ4143" i="1"/>
  <c r="AQ4144" i="1"/>
  <c r="AQ4145" i="1"/>
  <c r="AQ4146" i="1"/>
  <c r="F5" i="17" l="1"/>
  <c r="E33" i="17"/>
  <c r="E34" i="17"/>
  <c r="E35" i="17"/>
  <c r="E32" i="17"/>
  <c r="E28" i="17"/>
  <c r="E29" i="17"/>
  <c r="E30" i="17"/>
  <c r="E27" i="17"/>
  <c r="E25" i="17"/>
  <c r="E24" i="17"/>
  <c r="D33" i="17" l="1"/>
  <c r="D32" i="17"/>
  <c r="C35" i="17"/>
  <c r="C33" i="17"/>
  <c r="C32" i="17"/>
  <c r="B35" i="17"/>
  <c r="B34" i="17"/>
  <c r="B33" i="17"/>
  <c r="B32" i="17"/>
  <c r="D30" i="17"/>
  <c r="D29" i="17"/>
  <c r="D28" i="17"/>
  <c r="D27" i="17"/>
  <c r="C29" i="17"/>
  <c r="C28" i="17"/>
  <c r="C27" i="17"/>
  <c r="B30" i="17"/>
  <c r="B29" i="17"/>
  <c r="B28" i="17"/>
  <c r="B27" i="17"/>
  <c r="D25" i="17"/>
  <c r="D24" i="17"/>
  <c r="C25" i="17"/>
  <c r="C24" i="17"/>
  <c r="B25" i="17"/>
  <c r="B24" i="17"/>
  <c r="C4" i="16"/>
  <c r="C3" i="16"/>
  <c r="C2" i="16"/>
  <c r="T2" i="2"/>
  <c r="T3" i="2"/>
  <c r="T4" i="2"/>
  <c r="C13" i="15"/>
  <c r="D4" i="14"/>
  <c r="D3" i="14"/>
  <c r="D2" i="14"/>
  <c r="C4" i="14"/>
  <c r="C3" i="14"/>
  <c r="C2" i="14"/>
  <c r="N2" i="2"/>
  <c r="Q2" i="2"/>
  <c r="R2" i="2" s="1"/>
  <c r="Q3" i="2"/>
  <c r="R3" i="2" s="1"/>
  <c r="Q4" i="2"/>
  <c r="R4" i="2" s="1"/>
  <c r="E3" i="14" l="1"/>
  <c r="E2" i="14"/>
  <c r="E4" i="14"/>
  <c r="I30" i="2" l="1"/>
  <c r="AK2289" i="1" l="1"/>
  <c r="AK2290" i="1"/>
  <c r="AK2291" i="1"/>
  <c r="AK2292" i="1"/>
  <c r="AK2293" i="1"/>
  <c r="AK2294" i="1"/>
  <c r="AK2295" i="1"/>
  <c r="AK2296" i="1"/>
  <c r="AK2297" i="1"/>
  <c r="AK2298" i="1"/>
  <c r="AK2299" i="1"/>
  <c r="AK2300" i="1"/>
  <c r="AK2301" i="1"/>
  <c r="AK2302" i="1"/>
  <c r="AK2303" i="1"/>
  <c r="AK2304" i="1"/>
  <c r="AK2305" i="1"/>
  <c r="AK2306" i="1"/>
  <c r="AK2307" i="1"/>
  <c r="AK2308" i="1"/>
  <c r="AK2309" i="1"/>
  <c r="AK2310" i="1"/>
  <c r="AK2311" i="1"/>
  <c r="AK2312" i="1"/>
  <c r="AK2313" i="1"/>
  <c r="AK2314" i="1"/>
  <c r="AK2315" i="1"/>
  <c r="AK2316" i="1"/>
  <c r="AK2317" i="1"/>
  <c r="AK2318" i="1"/>
  <c r="AK2319" i="1"/>
  <c r="AK2320" i="1"/>
  <c r="AK2321" i="1"/>
  <c r="AK2322" i="1"/>
  <c r="AK2323" i="1"/>
  <c r="AK2324" i="1"/>
  <c r="AK2325" i="1"/>
  <c r="AK2326" i="1"/>
  <c r="AK2327" i="1"/>
  <c r="AK2328" i="1"/>
  <c r="AK2329" i="1"/>
  <c r="AK2330" i="1"/>
  <c r="AK2331" i="1"/>
  <c r="AK2332" i="1"/>
  <c r="AK2333" i="1"/>
  <c r="AK2334" i="1"/>
  <c r="AK2335" i="1"/>
  <c r="AK2336" i="1"/>
  <c r="AK2337" i="1"/>
  <c r="AK2338" i="1"/>
  <c r="AK2339" i="1"/>
  <c r="AK2340" i="1"/>
  <c r="AK2341" i="1"/>
  <c r="AK2342" i="1"/>
  <c r="AK2343" i="1"/>
  <c r="AK2344" i="1"/>
  <c r="AK2345" i="1"/>
  <c r="AK2346" i="1"/>
  <c r="AK2347" i="1"/>
  <c r="AK2348" i="1"/>
  <c r="AK2349" i="1"/>
  <c r="AK2350" i="1"/>
  <c r="AK2351" i="1"/>
  <c r="AK2352" i="1"/>
  <c r="AK2353" i="1"/>
  <c r="AK2354" i="1"/>
  <c r="AK2355" i="1"/>
  <c r="AK2356" i="1"/>
  <c r="AK2357" i="1"/>
  <c r="AK2358" i="1"/>
  <c r="AK2359" i="1"/>
  <c r="AK2360" i="1"/>
  <c r="AK2361" i="1"/>
  <c r="AK2362" i="1"/>
  <c r="AK2363" i="1"/>
  <c r="AK2364" i="1"/>
  <c r="AK2365" i="1"/>
  <c r="AK2366" i="1"/>
  <c r="AK2367" i="1"/>
  <c r="AK2368" i="1"/>
  <c r="AK2369" i="1"/>
  <c r="AK2370" i="1"/>
  <c r="AK2371" i="1"/>
  <c r="AK2372" i="1"/>
  <c r="AK2373" i="1"/>
  <c r="AK2374" i="1"/>
  <c r="AK2375" i="1"/>
  <c r="AK2376" i="1"/>
  <c r="AK2377" i="1"/>
  <c r="AK2378" i="1"/>
  <c r="AK2379" i="1"/>
  <c r="AK2380" i="1"/>
  <c r="AK2381" i="1"/>
  <c r="AK2382" i="1"/>
  <c r="AK2383" i="1"/>
  <c r="AK2384" i="1"/>
  <c r="AK2385" i="1"/>
  <c r="AK2386" i="1"/>
  <c r="AK2387" i="1"/>
  <c r="AK2388" i="1"/>
  <c r="AK2389" i="1"/>
  <c r="AK2390" i="1"/>
  <c r="AK2391" i="1"/>
  <c r="AK2392" i="1"/>
  <c r="AK2393" i="1"/>
  <c r="AK2394" i="1"/>
  <c r="AK2395" i="1"/>
  <c r="AK2396" i="1"/>
  <c r="AK2397" i="1"/>
  <c r="AK2398" i="1"/>
  <c r="AK2399" i="1"/>
  <c r="AK2400" i="1"/>
  <c r="AK2401" i="1"/>
  <c r="AK2402" i="1"/>
  <c r="AK2403" i="1"/>
  <c r="AK2404" i="1"/>
  <c r="AK2405" i="1"/>
  <c r="AK2406" i="1"/>
  <c r="AK2407" i="1"/>
  <c r="AK2408" i="1"/>
  <c r="AK2409" i="1"/>
  <c r="AK2410" i="1"/>
  <c r="AK2411" i="1"/>
  <c r="AK2412" i="1"/>
  <c r="AK2413" i="1"/>
  <c r="AK2414" i="1"/>
  <c r="AK2415" i="1"/>
  <c r="AK2416" i="1"/>
  <c r="AK2417" i="1"/>
  <c r="AK2418" i="1"/>
  <c r="AK2419" i="1"/>
  <c r="AK2420" i="1"/>
  <c r="AK2421" i="1"/>
  <c r="AK2422" i="1"/>
  <c r="AK2423" i="1"/>
  <c r="AK2424" i="1"/>
  <c r="AK2425" i="1"/>
  <c r="AK2426" i="1"/>
  <c r="AK2427" i="1"/>
  <c r="AK2428" i="1"/>
  <c r="AK2429" i="1"/>
  <c r="AK2430" i="1"/>
  <c r="AK2431" i="1"/>
  <c r="AK2432" i="1"/>
  <c r="AK2433" i="1"/>
  <c r="AK2434" i="1"/>
  <c r="AK2435" i="1"/>
  <c r="AK2436" i="1"/>
  <c r="AK2437" i="1"/>
  <c r="AK2438" i="1"/>
  <c r="AK2439" i="1"/>
  <c r="AK2440" i="1"/>
  <c r="AK2441" i="1"/>
  <c r="AK2442" i="1"/>
  <c r="AK2443" i="1"/>
  <c r="AK2444" i="1"/>
  <c r="AK2445" i="1"/>
  <c r="AK2446" i="1"/>
  <c r="AK2447" i="1"/>
  <c r="AK2448" i="1"/>
  <c r="AK2449" i="1"/>
  <c r="AK2450" i="1"/>
  <c r="AK2451" i="1"/>
  <c r="AK2452" i="1"/>
  <c r="AK2453" i="1"/>
  <c r="AK2454" i="1"/>
  <c r="AK2455" i="1"/>
  <c r="AK2456" i="1"/>
  <c r="AK2457" i="1"/>
  <c r="AK2458" i="1"/>
  <c r="AK2459" i="1"/>
  <c r="AK2460" i="1"/>
  <c r="AK2461" i="1"/>
  <c r="AK2462" i="1"/>
  <c r="AK2463" i="1"/>
  <c r="AK2464" i="1"/>
  <c r="AK2465" i="1"/>
  <c r="AK2466" i="1"/>
  <c r="AK2467" i="1"/>
  <c r="AK2468" i="1"/>
  <c r="AK2469" i="1"/>
  <c r="AK2470" i="1"/>
  <c r="AK2471" i="1"/>
  <c r="AK2472" i="1"/>
  <c r="AK2473" i="1"/>
  <c r="AK2474" i="1"/>
  <c r="AK2475" i="1"/>
  <c r="AK2476" i="1"/>
  <c r="AK2477" i="1"/>
  <c r="AK2478" i="1"/>
  <c r="AK2479" i="1"/>
  <c r="AK2480" i="1"/>
  <c r="AK2481" i="1"/>
  <c r="AK2482" i="1"/>
  <c r="AK2483" i="1"/>
  <c r="AK2484" i="1"/>
  <c r="AK2485" i="1"/>
  <c r="AK2486" i="1"/>
  <c r="AK2487" i="1"/>
  <c r="AK2488" i="1"/>
  <c r="AK2489" i="1"/>
  <c r="AK2490" i="1"/>
  <c r="AK2491" i="1"/>
  <c r="AK2492" i="1"/>
  <c r="AK2493" i="1"/>
  <c r="AK2494" i="1"/>
  <c r="AK2495" i="1"/>
  <c r="AK2496" i="1"/>
  <c r="AK2497" i="1"/>
  <c r="AK2498" i="1"/>
  <c r="AK2499" i="1"/>
  <c r="AK2500" i="1"/>
  <c r="AK2501" i="1"/>
  <c r="AK2502" i="1"/>
  <c r="AK2503" i="1"/>
  <c r="AK2504" i="1"/>
  <c r="AK2505" i="1"/>
  <c r="AK2506" i="1"/>
  <c r="AK2507" i="1"/>
  <c r="AK2508" i="1"/>
  <c r="AK2509" i="1"/>
  <c r="AK2510" i="1"/>
  <c r="AK2511" i="1"/>
  <c r="AK2512" i="1"/>
  <c r="AK2513" i="1"/>
  <c r="AK2514" i="1"/>
  <c r="AK2515" i="1"/>
  <c r="AK2516" i="1"/>
  <c r="AK2517" i="1"/>
  <c r="AK2518" i="1"/>
  <c r="AK2519" i="1"/>
  <c r="AK2520" i="1"/>
  <c r="AK2521" i="1"/>
  <c r="AK2522" i="1"/>
  <c r="AK2523" i="1"/>
  <c r="AK2524" i="1"/>
  <c r="AK2525" i="1"/>
  <c r="AK2526" i="1"/>
  <c r="AK2527" i="1"/>
  <c r="AK2528" i="1"/>
  <c r="AK2529" i="1"/>
  <c r="AK2530" i="1"/>
  <c r="AK2531" i="1"/>
  <c r="AK2532" i="1"/>
  <c r="AK2533" i="1"/>
  <c r="AK2534" i="1"/>
  <c r="AK2535" i="1"/>
  <c r="AK2536" i="1"/>
  <c r="AK2537" i="1"/>
  <c r="AK2538" i="1"/>
  <c r="AK2539" i="1"/>
  <c r="AK2540" i="1"/>
  <c r="AK2541" i="1"/>
  <c r="AK2542" i="1"/>
  <c r="AK2543" i="1"/>
  <c r="AK2544" i="1"/>
  <c r="AK2545" i="1"/>
  <c r="AK2546" i="1"/>
  <c r="AK2547" i="1"/>
  <c r="AK2548" i="1"/>
  <c r="AK2549" i="1"/>
  <c r="AK2550" i="1"/>
  <c r="AK2551" i="1"/>
  <c r="AK2552" i="1"/>
  <c r="AK2553" i="1"/>
  <c r="AK2554" i="1"/>
  <c r="AK2555" i="1"/>
  <c r="AK2556" i="1"/>
  <c r="AK2557" i="1"/>
  <c r="AK2558" i="1"/>
  <c r="AK2559" i="1"/>
  <c r="AK2560" i="1"/>
  <c r="AK2561" i="1"/>
  <c r="AK2562" i="1"/>
  <c r="AK2563" i="1"/>
  <c r="AK2564" i="1"/>
  <c r="AK2565" i="1"/>
  <c r="AK2566" i="1"/>
  <c r="AK2567" i="1"/>
  <c r="AK2568" i="1"/>
  <c r="AK2569" i="1"/>
  <c r="AK2570" i="1"/>
  <c r="AK2571" i="1"/>
  <c r="AK2572" i="1"/>
  <c r="AK2573" i="1"/>
  <c r="AK2574" i="1"/>
  <c r="AK2575" i="1"/>
  <c r="AK2576" i="1"/>
  <c r="AK2577" i="1"/>
  <c r="AK2578" i="1"/>
  <c r="AK2579" i="1"/>
  <c r="AK2580" i="1"/>
  <c r="AK2581" i="1"/>
  <c r="AK2582" i="1"/>
  <c r="AK2583" i="1"/>
  <c r="AK2584" i="1"/>
  <c r="AK2585" i="1"/>
  <c r="AK2586" i="1"/>
  <c r="AK2587" i="1"/>
  <c r="AK2588" i="1"/>
  <c r="AK2589" i="1"/>
  <c r="AK2590" i="1"/>
  <c r="AK2591" i="1"/>
  <c r="AK2592" i="1"/>
  <c r="AK2593" i="1"/>
  <c r="AK2594" i="1"/>
  <c r="AK2595" i="1"/>
  <c r="AK2596" i="1"/>
  <c r="AK2597" i="1"/>
  <c r="AK2598" i="1"/>
  <c r="AK2599" i="1"/>
  <c r="AK2600" i="1"/>
  <c r="AK2601" i="1"/>
  <c r="AK2602" i="1"/>
  <c r="AK2603" i="1"/>
  <c r="AK2604" i="1"/>
  <c r="AK2605" i="1"/>
  <c r="AK2606" i="1"/>
  <c r="AK2607" i="1"/>
  <c r="AK2608" i="1"/>
  <c r="AK2609" i="1"/>
  <c r="AK2610" i="1"/>
  <c r="AK2611" i="1"/>
  <c r="AK2612" i="1"/>
  <c r="AK2613" i="1"/>
  <c r="AK2614" i="1"/>
  <c r="AK2615" i="1"/>
  <c r="AK2616" i="1"/>
  <c r="AK2617" i="1"/>
  <c r="AK2618" i="1"/>
  <c r="AK2619" i="1"/>
  <c r="AK2620" i="1"/>
  <c r="AK2621" i="1"/>
  <c r="AK2622" i="1"/>
  <c r="AK2623" i="1"/>
  <c r="AK2624" i="1"/>
  <c r="AK2625" i="1"/>
  <c r="AK2626" i="1"/>
  <c r="AK2627" i="1"/>
  <c r="AK2628" i="1"/>
  <c r="AK2629" i="1"/>
  <c r="AK2630" i="1"/>
  <c r="AK2631" i="1"/>
  <c r="AK2632" i="1"/>
  <c r="AK2633" i="1"/>
  <c r="AK2634" i="1"/>
  <c r="AK2635" i="1"/>
  <c r="AK2636" i="1"/>
  <c r="AK2637" i="1"/>
  <c r="AK2638" i="1"/>
  <c r="AK2639" i="1"/>
  <c r="AK2640" i="1"/>
  <c r="AK2641" i="1"/>
  <c r="AK2642" i="1"/>
  <c r="AK2643" i="1"/>
  <c r="AK2644" i="1"/>
  <c r="AK2645" i="1"/>
  <c r="AK2646" i="1"/>
  <c r="AK2647" i="1"/>
  <c r="AK2648" i="1"/>
  <c r="AK2649" i="1"/>
  <c r="AK2650" i="1"/>
  <c r="AK2651" i="1"/>
  <c r="AK2652" i="1"/>
  <c r="AK2653" i="1"/>
  <c r="AK2654" i="1"/>
  <c r="AK2655" i="1"/>
  <c r="AK2656" i="1"/>
  <c r="AK2657" i="1"/>
  <c r="AK2658" i="1"/>
  <c r="AK2659" i="1"/>
  <c r="AK2660" i="1"/>
  <c r="AK2661" i="1"/>
  <c r="AK2662" i="1"/>
  <c r="AK2663" i="1"/>
  <c r="AK2664" i="1"/>
  <c r="AK2665" i="1"/>
  <c r="AK2666" i="1"/>
  <c r="AK2667" i="1"/>
  <c r="AK2668" i="1"/>
  <c r="AK2669" i="1"/>
  <c r="AK2670" i="1"/>
  <c r="AK2671" i="1"/>
  <c r="AK2672" i="1"/>
  <c r="AK2673" i="1"/>
  <c r="AK2674" i="1"/>
  <c r="AK2675" i="1"/>
  <c r="AK2676" i="1"/>
  <c r="AK2677" i="1"/>
  <c r="AK2678" i="1"/>
  <c r="AK2679" i="1"/>
  <c r="AK2680" i="1"/>
  <c r="AK2681" i="1"/>
  <c r="AK2682" i="1"/>
  <c r="AK2683" i="1"/>
  <c r="AK2684" i="1"/>
  <c r="AK2685" i="1"/>
  <c r="AK2686" i="1"/>
  <c r="AK2687" i="1"/>
  <c r="AK2688" i="1"/>
  <c r="AK2689" i="1"/>
  <c r="AK2690" i="1"/>
  <c r="AK2691" i="1"/>
  <c r="AK2692" i="1"/>
  <c r="AK2693" i="1"/>
  <c r="AK2694" i="1"/>
  <c r="AK2695" i="1"/>
  <c r="AK2696" i="1"/>
  <c r="AK2697" i="1"/>
  <c r="AK2698" i="1"/>
  <c r="AK2699" i="1"/>
  <c r="AK2700" i="1"/>
  <c r="AK2701" i="1"/>
  <c r="AK2702" i="1"/>
  <c r="AK2703" i="1"/>
  <c r="AK2704" i="1"/>
  <c r="AK2705" i="1"/>
  <c r="AK2706" i="1"/>
  <c r="AK2707" i="1"/>
  <c r="AK2708" i="1"/>
  <c r="AK2709" i="1"/>
  <c r="AK2710" i="1"/>
  <c r="AK2711" i="1"/>
  <c r="AK2712" i="1"/>
  <c r="AK2713" i="1"/>
  <c r="AK2714" i="1"/>
  <c r="AK2715" i="1"/>
  <c r="AK2716" i="1"/>
  <c r="AK2717" i="1"/>
  <c r="AK2718" i="1"/>
  <c r="AK2719" i="1"/>
  <c r="AK2720" i="1"/>
  <c r="AK2721" i="1"/>
  <c r="AK2722" i="1"/>
  <c r="AK2723" i="1"/>
  <c r="AK2724" i="1"/>
  <c r="AK2725" i="1"/>
  <c r="AK2726" i="1"/>
  <c r="AK2727" i="1"/>
  <c r="AK2728" i="1"/>
  <c r="AK2729" i="1"/>
  <c r="AK2730" i="1"/>
  <c r="AK2731" i="1"/>
  <c r="AK2732" i="1"/>
  <c r="AK2733" i="1"/>
  <c r="AK2734" i="1"/>
  <c r="AK2735" i="1"/>
  <c r="AK2736" i="1"/>
  <c r="AK2737" i="1"/>
  <c r="AK2738" i="1"/>
  <c r="AK2739" i="1"/>
  <c r="AK2740" i="1"/>
  <c r="AK2741" i="1"/>
  <c r="AK2742" i="1"/>
  <c r="AK2743" i="1"/>
  <c r="AK2744" i="1"/>
  <c r="AK2745" i="1"/>
  <c r="AK2746" i="1"/>
  <c r="AK2747" i="1"/>
  <c r="AK2748" i="1"/>
  <c r="AK2749" i="1"/>
  <c r="AK2750" i="1"/>
  <c r="AK2751" i="1"/>
  <c r="AK2752" i="1"/>
  <c r="AK2753" i="1"/>
  <c r="AK2754" i="1"/>
  <c r="AK2755" i="1"/>
  <c r="AK2756" i="1"/>
  <c r="AK2757" i="1"/>
  <c r="AK2758" i="1"/>
  <c r="AK2759" i="1"/>
  <c r="AK2760" i="1"/>
  <c r="AK2761" i="1"/>
  <c r="AK2762" i="1"/>
  <c r="AK2763" i="1"/>
  <c r="AK2764" i="1"/>
  <c r="AK2765" i="1"/>
  <c r="AK2766" i="1"/>
  <c r="AK2767" i="1"/>
  <c r="AK2768" i="1"/>
  <c r="AK2769" i="1"/>
  <c r="AK2770" i="1"/>
  <c r="AK2771" i="1"/>
  <c r="AK2772" i="1"/>
  <c r="AK2773" i="1"/>
  <c r="AK2774" i="1"/>
  <c r="AK2775" i="1"/>
  <c r="AK2776" i="1"/>
  <c r="AK2777" i="1"/>
  <c r="AK2778" i="1"/>
  <c r="AK2779" i="1"/>
  <c r="AK2780" i="1"/>
  <c r="AK2781" i="1"/>
  <c r="AK2782" i="1"/>
  <c r="AK2783" i="1"/>
  <c r="AK2784" i="1"/>
  <c r="AK2785" i="1"/>
  <c r="AK2786" i="1"/>
  <c r="AK2787" i="1"/>
  <c r="AK2788" i="1"/>
  <c r="AK2789" i="1"/>
  <c r="AK2790" i="1"/>
  <c r="AK2791" i="1"/>
  <c r="AK2792" i="1"/>
  <c r="AK2793" i="1"/>
  <c r="AK2794" i="1"/>
  <c r="AK2795" i="1"/>
  <c r="AK2796" i="1"/>
  <c r="AK2797" i="1"/>
  <c r="AK2798" i="1"/>
  <c r="AK2799" i="1"/>
  <c r="AK2800" i="1"/>
  <c r="AK2801" i="1"/>
  <c r="AK2802" i="1"/>
  <c r="AK2803" i="1"/>
  <c r="AK2804" i="1"/>
  <c r="AK2805" i="1"/>
  <c r="AK2806" i="1"/>
  <c r="AK2807" i="1"/>
  <c r="AK2808" i="1"/>
  <c r="AK2809" i="1"/>
  <c r="AK2810" i="1"/>
  <c r="AK2811" i="1"/>
  <c r="AK2812" i="1"/>
  <c r="AK2813" i="1"/>
  <c r="AK2814" i="1"/>
  <c r="AK2815" i="1"/>
  <c r="AK2816" i="1"/>
  <c r="AK2817" i="1"/>
  <c r="AK2818" i="1"/>
  <c r="AK2819" i="1"/>
  <c r="AK2820" i="1"/>
  <c r="AK2821" i="1"/>
  <c r="AK2822" i="1"/>
  <c r="AK2823" i="1"/>
  <c r="AK2824" i="1"/>
  <c r="AK2825" i="1"/>
  <c r="AK2826" i="1"/>
  <c r="AK2827" i="1"/>
  <c r="AK2828" i="1"/>
  <c r="AK2829" i="1"/>
  <c r="AK2830" i="1"/>
  <c r="AK2831" i="1"/>
  <c r="AK2832" i="1"/>
  <c r="AK2833" i="1"/>
  <c r="AK2834" i="1"/>
  <c r="AK2835" i="1"/>
  <c r="AK2836" i="1"/>
  <c r="AK2837" i="1"/>
  <c r="AK2838" i="1"/>
  <c r="AK2839" i="1"/>
  <c r="AK2840" i="1"/>
  <c r="AK2841" i="1"/>
  <c r="AK2842" i="1"/>
  <c r="AK2843" i="1"/>
  <c r="AK2844" i="1"/>
  <c r="AK2845" i="1"/>
  <c r="AK2846" i="1"/>
  <c r="AK2847" i="1"/>
  <c r="AK2848" i="1"/>
  <c r="AK2849" i="1"/>
  <c r="AK2850" i="1"/>
  <c r="AK2851" i="1"/>
  <c r="AK2852" i="1"/>
  <c r="AK2853" i="1"/>
  <c r="AK2854" i="1"/>
  <c r="AK2855" i="1"/>
  <c r="AK2856" i="1"/>
  <c r="AK2857" i="1"/>
  <c r="AK2858" i="1"/>
  <c r="AK2859" i="1"/>
  <c r="AK2860" i="1"/>
  <c r="AK2861" i="1"/>
  <c r="AK2862" i="1"/>
  <c r="AK2863" i="1"/>
  <c r="AK2864" i="1"/>
  <c r="AK2865" i="1"/>
  <c r="AK2866" i="1"/>
  <c r="AK2867" i="1"/>
  <c r="AK2868" i="1"/>
  <c r="AK2869" i="1"/>
  <c r="AK2870" i="1"/>
  <c r="AK2871" i="1"/>
  <c r="AK2872" i="1"/>
  <c r="AK2873" i="1"/>
  <c r="AK2874" i="1"/>
  <c r="AK2875" i="1"/>
  <c r="AK2876" i="1"/>
  <c r="AK2877" i="1"/>
  <c r="AK2878" i="1"/>
  <c r="AK2879" i="1"/>
  <c r="AK2880" i="1"/>
  <c r="AK2881" i="1"/>
  <c r="AK2882" i="1"/>
  <c r="AK2883" i="1"/>
  <c r="AK2884" i="1"/>
  <c r="AK2885" i="1"/>
  <c r="AK2886" i="1"/>
  <c r="AK2887" i="1"/>
  <c r="AK2888" i="1"/>
  <c r="AK2889" i="1"/>
  <c r="AK2890" i="1"/>
  <c r="AK2891" i="1"/>
  <c r="AK2892" i="1"/>
  <c r="AK2893" i="1"/>
  <c r="AK2894" i="1"/>
  <c r="AK2895" i="1"/>
  <c r="AK2896" i="1"/>
  <c r="AK2897" i="1"/>
  <c r="AK2898" i="1"/>
  <c r="AK2899" i="1"/>
  <c r="AK2900" i="1"/>
  <c r="AK2901" i="1"/>
  <c r="AK2902" i="1"/>
  <c r="AK2903" i="1"/>
  <c r="AK2904" i="1"/>
  <c r="AK2905" i="1"/>
  <c r="AK2906" i="1"/>
  <c r="AK2907" i="1"/>
  <c r="AK2908" i="1"/>
  <c r="AK2909" i="1"/>
  <c r="AK2910" i="1"/>
  <c r="AK2911" i="1"/>
  <c r="AK2912" i="1"/>
  <c r="AK2913" i="1"/>
  <c r="AK2914" i="1"/>
  <c r="AK2915" i="1"/>
  <c r="AK2916" i="1"/>
  <c r="AK2917" i="1"/>
  <c r="AK2918" i="1"/>
  <c r="AK2919" i="1"/>
  <c r="AK2920" i="1"/>
  <c r="AK2921" i="1"/>
  <c r="AK2922" i="1"/>
  <c r="AK2923" i="1"/>
  <c r="AK2924" i="1"/>
  <c r="AK2925" i="1"/>
  <c r="AK2926" i="1"/>
  <c r="AK2927" i="1"/>
  <c r="AK2928" i="1"/>
  <c r="AK2929" i="1"/>
  <c r="AK2930" i="1"/>
  <c r="AK2931" i="1"/>
  <c r="AK2932" i="1"/>
  <c r="AK2933" i="1"/>
  <c r="AK2934" i="1"/>
  <c r="AK2935" i="1"/>
  <c r="AK2936" i="1"/>
  <c r="AK2937" i="1"/>
  <c r="AK2938" i="1"/>
  <c r="AK2939" i="1"/>
  <c r="AK2940" i="1"/>
  <c r="AK2941" i="1"/>
  <c r="AK2942" i="1"/>
  <c r="AK2943" i="1"/>
  <c r="AK2944" i="1"/>
  <c r="AK2945" i="1"/>
  <c r="AK2946" i="1"/>
  <c r="AK2947" i="1"/>
  <c r="AK2948" i="1"/>
  <c r="AK2949" i="1"/>
  <c r="AK2950" i="1"/>
  <c r="AK2951" i="1"/>
  <c r="AK2952" i="1"/>
  <c r="AK2953" i="1"/>
  <c r="AK2954" i="1"/>
  <c r="AK2955" i="1"/>
  <c r="AK2956" i="1"/>
  <c r="AK2957" i="1"/>
  <c r="AK2958" i="1"/>
  <c r="AK2959" i="1"/>
  <c r="AK2960" i="1"/>
  <c r="AK2961" i="1"/>
  <c r="AK2962" i="1"/>
  <c r="AK2963" i="1"/>
  <c r="AK2964" i="1"/>
  <c r="AK2965" i="1"/>
  <c r="AK2966" i="1"/>
  <c r="AK2967" i="1"/>
  <c r="AK2968" i="1"/>
  <c r="AK2969" i="1"/>
  <c r="AK2970" i="1"/>
  <c r="AK2971" i="1"/>
  <c r="AK2972" i="1"/>
  <c r="AK2973" i="1"/>
  <c r="AK2974" i="1"/>
  <c r="AK2975" i="1"/>
  <c r="AK2976" i="1"/>
  <c r="AK2977" i="1"/>
  <c r="AK2978" i="1"/>
  <c r="AK2979" i="1"/>
  <c r="AK2980" i="1"/>
  <c r="AK2981" i="1"/>
  <c r="AK2982" i="1"/>
  <c r="AK2983" i="1"/>
  <c r="AK2984" i="1"/>
  <c r="AK2985" i="1"/>
  <c r="AK2986" i="1"/>
  <c r="AK2987" i="1"/>
  <c r="AK2988" i="1"/>
  <c r="AK2989" i="1"/>
  <c r="AK2990" i="1"/>
  <c r="AK2991" i="1"/>
  <c r="AK2992" i="1"/>
  <c r="AK2993" i="1"/>
  <c r="AK2994" i="1"/>
  <c r="AK2995" i="1"/>
  <c r="AK2996" i="1"/>
  <c r="AK2997" i="1"/>
  <c r="AK2998" i="1"/>
  <c r="AK2999" i="1"/>
  <c r="AK3000" i="1"/>
  <c r="AK3001" i="1"/>
  <c r="AK3002" i="1"/>
  <c r="AK3003" i="1"/>
  <c r="AK3004" i="1"/>
  <c r="AK3005" i="1"/>
  <c r="AK3006" i="1"/>
  <c r="AK3007" i="1"/>
  <c r="AK3008" i="1"/>
  <c r="AK3009" i="1"/>
  <c r="AK3010" i="1"/>
  <c r="AK3011" i="1"/>
  <c r="AK3012" i="1"/>
  <c r="AK3013" i="1"/>
  <c r="AK3014" i="1"/>
  <c r="AK3015" i="1"/>
  <c r="AK3016" i="1"/>
  <c r="AK3017" i="1"/>
  <c r="AK3018" i="1"/>
  <c r="AK3019" i="1"/>
  <c r="AK3020" i="1"/>
  <c r="AK3021" i="1"/>
  <c r="AK3022" i="1"/>
  <c r="AK3023" i="1"/>
  <c r="AK3024" i="1"/>
  <c r="AK3025" i="1"/>
  <c r="AK3026" i="1"/>
  <c r="AK3027" i="1"/>
  <c r="AK3028" i="1"/>
  <c r="AK3029" i="1"/>
  <c r="AK3030" i="1"/>
  <c r="AK3031" i="1"/>
  <c r="AK3032" i="1"/>
  <c r="AK3033" i="1"/>
  <c r="AK3034" i="1"/>
  <c r="AK3035" i="1"/>
  <c r="AK3036" i="1"/>
  <c r="AK3037" i="1"/>
  <c r="AK3038" i="1"/>
  <c r="AK3039" i="1"/>
  <c r="AK3040" i="1"/>
  <c r="AK3041" i="1"/>
  <c r="AK3042" i="1"/>
  <c r="AK3043" i="1"/>
  <c r="AK3044" i="1"/>
  <c r="AK3045" i="1"/>
  <c r="AK3046" i="1"/>
  <c r="AK3047" i="1"/>
  <c r="AK3048" i="1"/>
  <c r="AK3049" i="1"/>
  <c r="AK3050" i="1"/>
  <c r="AK3051" i="1"/>
  <c r="AK3052" i="1"/>
  <c r="AK3053" i="1"/>
  <c r="AK3054" i="1"/>
  <c r="AK3055" i="1"/>
  <c r="AK3056" i="1"/>
  <c r="AK3057" i="1"/>
  <c r="AK3058" i="1"/>
  <c r="AK3059" i="1"/>
  <c r="AK3060" i="1"/>
  <c r="AK3061" i="1"/>
  <c r="AK3062" i="1"/>
  <c r="AK3063" i="1"/>
  <c r="AK3064" i="1"/>
  <c r="AK3065" i="1"/>
  <c r="AK3066" i="1"/>
  <c r="AK3067" i="1"/>
  <c r="AK3068" i="1"/>
  <c r="AK3069" i="1"/>
  <c r="AK3070" i="1"/>
  <c r="AK3071" i="1"/>
  <c r="AK3072" i="1"/>
  <c r="AK3073" i="1"/>
  <c r="AK3074" i="1"/>
  <c r="AK3075" i="1"/>
  <c r="AK3076" i="1"/>
  <c r="AK3077" i="1"/>
  <c r="AK3078" i="1"/>
  <c r="AK3079" i="1"/>
  <c r="AK3080" i="1"/>
  <c r="AK3081" i="1"/>
  <c r="AK3082" i="1"/>
  <c r="AK3083" i="1"/>
  <c r="AK3084" i="1"/>
  <c r="AK3085" i="1"/>
  <c r="AK3086" i="1"/>
  <c r="AK3087" i="1"/>
  <c r="AK3088" i="1"/>
  <c r="AK3089" i="1"/>
  <c r="AK3090" i="1"/>
  <c r="AK3091" i="1"/>
  <c r="AK3092" i="1"/>
  <c r="AK3093" i="1"/>
  <c r="AK3094" i="1"/>
  <c r="AK3095" i="1"/>
  <c r="AK3096" i="1"/>
  <c r="AK3097" i="1"/>
  <c r="AK3098" i="1"/>
  <c r="AK3099" i="1"/>
  <c r="AK3100" i="1"/>
  <c r="AK3101" i="1"/>
  <c r="AK3102" i="1"/>
  <c r="AK3103" i="1"/>
  <c r="AK3104" i="1"/>
  <c r="AK3105" i="1"/>
  <c r="AK3106" i="1"/>
  <c r="AK3107" i="1"/>
  <c r="AK3108" i="1"/>
  <c r="AK3109" i="1"/>
  <c r="AK3110" i="1"/>
  <c r="AK3111" i="1"/>
  <c r="AK3112" i="1"/>
  <c r="AK3113" i="1"/>
  <c r="AK3114" i="1"/>
  <c r="AK3115" i="1"/>
  <c r="AK3116" i="1"/>
  <c r="AK3117" i="1"/>
  <c r="AK3118" i="1"/>
  <c r="AK3119" i="1"/>
  <c r="AK3120" i="1"/>
  <c r="AK3121" i="1"/>
  <c r="AK3122" i="1"/>
  <c r="AK3123" i="1"/>
  <c r="AK3124" i="1"/>
  <c r="AK3125" i="1"/>
  <c r="AK3126" i="1"/>
  <c r="AK3127" i="1"/>
  <c r="AK3128" i="1"/>
  <c r="AK3129" i="1"/>
  <c r="AK3130" i="1"/>
  <c r="AK3131" i="1"/>
  <c r="AK3132" i="1"/>
  <c r="AK3133" i="1"/>
  <c r="AK3134" i="1"/>
  <c r="AK3135" i="1"/>
  <c r="AK3136" i="1"/>
  <c r="AK3137" i="1"/>
  <c r="AK3138" i="1"/>
  <c r="AK3139" i="1"/>
  <c r="AK3140" i="1"/>
  <c r="AK3141" i="1"/>
  <c r="AK3142" i="1"/>
  <c r="AK3143" i="1"/>
  <c r="AK3144" i="1"/>
  <c r="AK3145" i="1"/>
  <c r="AK3146" i="1"/>
  <c r="AK3147" i="1"/>
  <c r="AK3148" i="1"/>
  <c r="AK3149" i="1"/>
  <c r="AK3150" i="1"/>
  <c r="AK3151" i="1"/>
  <c r="AK3152" i="1"/>
  <c r="AK3153" i="1"/>
  <c r="AK3154" i="1"/>
  <c r="AK3155" i="1"/>
  <c r="AK3156" i="1"/>
  <c r="AK3157" i="1"/>
  <c r="AK3158" i="1"/>
  <c r="AK3159" i="1"/>
  <c r="AK3160" i="1"/>
  <c r="AK3161" i="1"/>
  <c r="AK3162" i="1"/>
  <c r="AK3163" i="1"/>
  <c r="AK3164" i="1"/>
  <c r="AK3165" i="1"/>
  <c r="AK3166" i="1"/>
  <c r="AK3167" i="1"/>
  <c r="AK3168" i="1"/>
  <c r="AK3169" i="1"/>
  <c r="AK3170" i="1"/>
  <c r="AK3171" i="1"/>
  <c r="AK3172" i="1"/>
  <c r="AK3173" i="1"/>
  <c r="AK3174" i="1"/>
  <c r="AK3175" i="1"/>
  <c r="AK3176" i="1"/>
  <c r="AK3177" i="1"/>
  <c r="AK3178" i="1"/>
  <c r="AK3179" i="1"/>
  <c r="AK3180" i="1"/>
  <c r="AK3181" i="1"/>
  <c r="AK3182" i="1"/>
  <c r="AK3183" i="1"/>
  <c r="AK3184" i="1"/>
  <c r="AK3185" i="1"/>
  <c r="AK3186" i="1"/>
  <c r="AK3187" i="1"/>
  <c r="AK3188" i="1"/>
  <c r="AK3189" i="1"/>
  <c r="AK3190" i="1"/>
  <c r="AK3191" i="1"/>
  <c r="AK3192" i="1"/>
  <c r="AK3193" i="1"/>
  <c r="AK3194" i="1"/>
  <c r="AK3195" i="1"/>
  <c r="AK3196" i="1"/>
  <c r="AK3197" i="1"/>
  <c r="AK3198" i="1"/>
  <c r="AK3199" i="1"/>
  <c r="AK3200" i="1"/>
  <c r="AK3201" i="1"/>
  <c r="AK3202" i="1"/>
  <c r="AK3203" i="1"/>
  <c r="AK3204" i="1"/>
  <c r="AK3205" i="1"/>
  <c r="AK3206" i="1"/>
  <c r="AK3207" i="1"/>
  <c r="AK3208" i="1"/>
  <c r="AK3209" i="1"/>
  <c r="AK3210" i="1"/>
  <c r="AK3211" i="1"/>
  <c r="AK3212" i="1"/>
  <c r="AK3213" i="1"/>
  <c r="AK3214" i="1"/>
  <c r="AK3215" i="1"/>
  <c r="AK3216" i="1"/>
  <c r="AK3217" i="1"/>
  <c r="AK3218" i="1"/>
  <c r="AK3219" i="1"/>
  <c r="AK3220" i="1"/>
  <c r="AK3221" i="1"/>
  <c r="AK3222" i="1"/>
  <c r="AK3223" i="1"/>
  <c r="AK3224" i="1"/>
  <c r="AK3225" i="1"/>
  <c r="AK3226" i="1"/>
  <c r="AK3227" i="1"/>
  <c r="AK3228" i="1"/>
  <c r="AK3229" i="1"/>
  <c r="AK3230" i="1"/>
  <c r="AK3231" i="1"/>
  <c r="AK3232" i="1"/>
  <c r="AK3233" i="1"/>
  <c r="AK3234" i="1"/>
  <c r="AK3235" i="1"/>
  <c r="AK3236" i="1"/>
  <c r="AK3237" i="1"/>
  <c r="AK3238" i="1"/>
  <c r="AK3239" i="1"/>
  <c r="AK3240" i="1"/>
  <c r="AK3241" i="1"/>
  <c r="AK3242" i="1"/>
  <c r="AK3243" i="1"/>
  <c r="AK3244" i="1"/>
  <c r="AK3245" i="1"/>
  <c r="AK3246" i="1"/>
  <c r="AK3247" i="1"/>
  <c r="AK3248" i="1"/>
  <c r="AK3249" i="1"/>
  <c r="AK3250" i="1"/>
  <c r="AK3251" i="1"/>
  <c r="AK3252" i="1"/>
  <c r="AK3253" i="1"/>
  <c r="AK3254" i="1"/>
  <c r="AK3255" i="1"/>
  <c r="AK3256" i="1"/>
  <c r="AK3257" i="1"/>
  <c r="AK3258" i="1"/>
  <c r="AK3259" i="1"/>
  <c r="AK3260" i="1"/>
  <c r="AK3261" i="1"/>
  <c r="AK3262" i="1"/>
  <c r="AK3263" i="1"/>
  <c r="AK3264" i="1"/>
  <c r="AK3265" i="1"/>
  <c r="AK3266" i="1"/>
  <c r="AK3267" i="1"/>
  <c r="AK3268" i="1"/>
  <c r="AK3269" i="1"/>
  <c r="AK3270" i="1"/>
  <c r="AK3271" i="1"/>
  <c r="AK3272" i="1"/>
  <c r="AK3273" i="1"/>
  <c r="AK3274" i="1"/>
  <c r="AK3275" i="1"/>
  <c r="AK3276" i="1"/>
  <c r="AK3277" i="1"/>
  <c r="AK3278" i="1"/>
  <c r="AK3279" i="1"/>
  <c r="AK3280" i="1"/>
  <c r="AK3281" i="1"/>
  <c r="AK3282" i="1"/>
  <c r="AK3283" i="1"/>
  <c r="AK3284" i="1"/>
  <c r="AK3285" i="1"/>
  <c r="AK3286" i="1"/>
  <c r="AK3287" i="1"/>
  <c r="AK3288" i="1"/>
  <c r="AK3289" i="1"/>
  <c r="AK3290" i="1"/>
  <c r="AK3291" i="1"/>
  <c r="AK3292" i="1"/>
  <c r="AK3293" i="1"/>
  <c r="AK3294" i="1"/>
  <c r="AK3295" i="1"/>
  <c r="AK3296" i="1"/>
  <c r="AK3297" i="1"/>
  <c r="AK3298" i="1"/>
  <c r="AK3299" i="1"/>
  <c r="AK3300" i="1"/>
  <c r="AK3301" i="1"/>
  <c r="AK3302" i="1"/>
  <c r="AK3303" i="1"/>
  <c r="AK3304" i="1"/>
  <c r="AK3305" i="1"/>
  <c r="AK3306" i="1"/>
  <c r="AL2289" i="1"/>
  <c r="AL2290" i="1"/>
  <c r="AL2291" i="1"/>
  <c r="AL2292" i="1"/>
  <c r="AL2293" i="1"/>
  <c r="AL2294" i="1"/>
  <c r="AL2295" i="1"/>
  <c r="AL2296" i="1"/>
  <c r="AL2297" i="1"/>
  <c r="AL2298" i="1"/>
  <c r="AL2299" i="1"/>
  <c r="AL2300" i="1"/>
  <c r="AL2301" i="1"/>
  <c r="AL2302" i="1"/>
  <c r="AL2303" i="1"/>
  <c r="AL2304" i="1"/>
  <c r="AL2305" i="1"/>
  <c r="AL2306" i="1"/>
  <c r="AL2307" i="1"/>
  <c r="AL2308" i="1"/>
  <c r="AL2309" i="1"/>
  <c r="AL2310" i="1"/>
  <c r="AL2311" i="1"/>
  <c r="AL2312" i="1"/>
  <c r="AL2313" i="1"/>
  <c r="AL2314" i="1"/>
  <c r="AL2315" i="1"/>
  <c r="AL2316" i="1"/>
  <c r="AL2317" i="1"/>
  <c r="AL2318" i="1"/>
  <c r="AL2319" i="1"/>
  <c r="AL2320" i="1"/>
  <c r="AL2321" i="1"/>
  <c r="AL2322" i="1"/>
  <c r="AL2323" i="1"/>
  <c r="AL2324" i="1"/>
  <c r="AL2325" i="1"/>
  <c r="AL2326" i="1"/>
  <c r="AL2327" i="1"/>
  <c r="AL2328" i="1"/>
  <c r="AL2329" i="1"/>
  <c r="AL2330" i="1"/>
  <c r="AL2331" i="1"/>
  <c r="AL2332" i="1"/>
  <c r="AL2333" i="1"/>
  <c r="AL2334" i="1"/>
  <c r="AL2335" i="1"/>
  <c r="AL2336" i="1"/>
  <c r="AL2337" i="1"/>
  <c r="AL2338" i="1"/>
  <c r="AL2339" i="1"/>
  <c r="AL2340" i="1"/>
  <c r="AL2341" i="1"/>
  <c r="AL2342" i="1"/>
  <c r="AL2343" i="1"/>
  <c r="AL2344" i="1"/>
  <c r="AL2345" i="1"/>
  <c r="AL2346" i="1"/>
  <c r="AL2347" i="1"/>
  <c r="AL2348" i="1"/>
  <c r="AL2349" i="1"/>
  <c r="AL2350" i="1"/>
  <c r="AL2351" i="1"/>
  <c r="AL2352" i="1"/>
  <c r="AL2353" i="1"/>
  <c r="AL2354" i="1"/>
  <c r="AL2355" i="1"/>
  <c r="AL2356" i="1"/>
  <c r="AL2357" i="1"/>
  <c r="AL2358" i="1"/>
  <c r="AL2359" i="1"/>
  <c r="AL2360" i="1"/>
  <c r="AL2361" i="1"/>
  <c r="AL2362" i="1"/>
  <c r="AL2363" i="1"/>
  <c r="AL2364" i="1"/>
  <c r="AL2365" i="1"/>
  <c r="AL2366" i="1"/>
  <c r="AL2367" i="1"/>
  <c r="AL2368" i="1"/>
  <c r="AL2369" i="1"/>
  <c r="AL2370" i="1"/>
  <c r="AL2371" i="1"/>
  <c r="AL2372" i="1"/>
  <c r="AL2373" i="1"/>
  <c r="AL2374" i="1"/>
  <c r="AL2375" i="1"/>
  <c r="AL2376" i="1"/>
  <c r="AL2377" i="1"/>
  <c r="AL2378" i="1"/>
  <c r="AL2379" i="1"/>
  <c r="AL2380" i="1"/>
  <c r="AL2381" i="1"/>
  <c r="AL2382" i="1"/>
  <c r="AL2383" i="1"/>
  <c r="AL2384" i="1"/>
  <c r="AL2385" i="1"/>
  <c r="AL2386" i="1"/>
  <c r="AL2387" i="1"/>
  <c r="AL2388" i="1"/>
  <c r="AL2389" i="1"/>
  <c r="AL2390" i="1"/>
  <c r="AL2391" i="1"/>
  <c r="AL2392" i="1"/>
  <c r="AL2393" i="1"/>
  <c r="AL2394" i="1"/>
  <c r="AL2395" i="1"/>
  <c r="AL2396" i="1"/>
  <c r="AL2397" i="1"/>
  <c r="AL2398" i="1"/>
  <c r="AL2399" i="1"/>
  <c r="AL2400" i="1"/>
  <c r="AL2401" i="1"/>
  <c r="AL2402" i="1"/>
  <c r="AL2403" i="1"/>
  <c r="AL2404" i="1"/>
  <c r="AL2405" i="1"/>
  <c r="AL2406" i="1"/>
  <c r="AL2407" i="1"/>
  <c r="AL2408" i="1"/>
  <c r="AL2409" i="1"/>
  <c r="AL2410" i="1"/>
  <c r="AL2411" i="1"/>
  <c r="AL2412" i="1"/>
  <c r="AL2413" i="1"/>
  <c r="AL2414" i="1"/>
  <c r="AL2415" i="1"/>
  <c r="AL2416" i="1"/>
  <c r="AL2417" i="1"/>
  <c r="AL2418" i="1"/>
  <c r="AL2419" i="1"/>
  <c r="AL2420" i="1"/>
  <c r="AL2421" i="1"/>
  <c r="AL2422" i="1"/>
  <c r="AL2423" i="1"/>
  <c r="AL2424" i="1"/>
  <c r="AL2425" i="1"/>
  <c r="AL2426" i="1"/>
  <c r="AL2427" i="1"/>
  <c r="AL2428" i="1"/>
  <c r="AL2429" i="1"/>
  <c r="AL2430" i="1"/>
  <c r="AL2431" i="1"/>
  <c r="AL2432" i="1"/>
  <c r="AL2433" i="1"/>
  <c r="AL2434" i="1"/>
  <c r="AL2435" i="1"/>
  <c r="AL2436" i="1"/>
  <c r="AL2437" i="1"/>
  <c r="AL2438" i="1"/>
  <c r="AL2439" i="1"/>
  <c r="AL2440" i="1"/>
  <c r="AL2441" i="1"/>
  <c r="AL2442" i="1"/>
  <c r="AL2443" i="1"/>
  <c r="AL2444" i="1"/>
  <c r="AL2445" i="1"/>
  <c r="AL2446" i="1"/>
  <c r="AL2447" i="1"/>
  <c r="AL2448" i="1"/>
  <c r="AL2449" i="1"/>
  <c r="AL2450" i="1"/>
  <c r="AL2451" i="1"/>
  <c r="AL2452" i="1"/>
  <c r="AL2453" i="1"/>
  <c r="AL2454" i="1"/>
  <c r="AL2455" i="1"/>
  <c r="AL2456" i="1"/>
  <c r="AL2457" i="1"/>
  <c r="AL2458" i="1"/>
  <c r="AL2459" i="1"/>
  <c r="AL2460" i="1"/>
  <c r="AL2461" i="1"/>
  <c r="AL2462" i="1"/>
  <c r="AL2463" i="1"/>
  <c r="AL2464" i="1"/>
  <c r="AL2465" i="1"/>
  <c r="AL2466" i="1"/>
  <c r="AL2467" i="1"/>
  <c r="AL2468" i="1"/>
  <c r="AL2469" i="1"/>
  <c r="AL2470" i="1"/>
  <c r="AL2471" i="1"/>
  <c r="AL2472" i="1"/>
  <c r="AL2473" i="1"/>
  <c r="AL2474" i="1"/>
  <c r="AL2475" i="1"/>
  <c r="AL2476" i="1"/>
  <c r="AL2477" i="1"/>
  <c r="AL2478" i="1"/>
  <c r="AL2479" i="1"/>
  <c r="AL2480" i="1"/>
  <c r="AL2481" i="1"/>
  <c r="AL2482" i="1"/>
  <c r="AL2483" i="1"/>
  <c r="AL2484" i="1"/>
  <c r="AL2485" i="1"/>
  <c r="AL2486" i="1"/>
  <c r="AL2487" i="1"/>
  <c r="AL2488" i="1"/>
  <c r="AL2489" i="1"/>
  <c r="AL2490" i="1"/>
  <c r="AL2491" i="1"/>
  <c r="AL2492" i="1"/>
  <c r="AL2493" i="1"/>
  <c r="AL2494" i="1"/>
  <c r="AL2495" i="1"/>
  <c r="AL2496" i="1"/>
  <c r="AL2497" i="1"/>
  <c r="AL2498" i="1"/>
  <c r="AL2499" i="1"/>
  <c r="AL2500" i="1"/>
  <c r="AL2501" i="1"/>
  <c r="AL2502" i="1"/>
  <c r="AL2503" i="1"/>
  <c r="AL2504" i="1"/>
  <c r="AL2505" i="1"/>
  <c r="AL2506" i="1"/>
  <c r="AL2507" i="1"/>
  <c r="AL2508" i="1"/>
  <c r="AL2509" i="1"/>
  <c r="AL2510" i="1"/>
  <c r="AL2511" i="1"/>
  <c r="AL2512" i="1"/>
  <c r="AL2513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549" i="1"/>
  <c r="AL2550" i="1"/>
  <c r="AL2551" i="1"/>
  <c r="AL2552" i="1"/>
  <c r="AL2553" i="1"/>
  <c r="AL2554" i="1"/>
  <c r="AL2555" i="1"/>
  <c r="AL2556" i="1"/>
  <c r="AL2557" i="1"/>
  <c r="AL2558" i="1"/>
  <c r="AL2559" i="1"/>
  <c r="AL2560" i="1"/>
  <c r="AL2561" i="1"/>
  <c r="AL2562" i="1"/>
  <c r="AL2563" i="1"/>
  <c r="AL2564" i="1"/>
  <c r="AL2565" i="1"/>
  <c r="AL2566" i="1"/>
  <c r="AL2567" i="1"/>
  <c r="AL2568" i="1"/>
  <c r="AL2569" i="1"/>
  <c r="AL2570" i="1"/>
  <c r="AL2571" i="1"/>
  <c r="AL2572" i="1"/>
  <c r="AL2573" i="1"/>
  <c r="AL2574" i="1"/>
  <c r="AL2575" i="1"/>
  <c r="AL2576" i="1"/>
  <c r="AL2577" i="1"/>
  <c r="AL2578" i="1"/>
  <c r="AL2579" i="1"/>
  <c r="AL2580" i="1"/>
  <c r="AL2581" i="1"/>
  <c r="AL2582" i="1"/>
  <c r="AL2583" i="1"/>
  <c r="AL2584" i="1"/>
  <c r="AL2585" i="1"/>
  <c r="AL2586" i="1"/>
  <c r="AL2587" i="1"/>
  <c r="AL2588" i="1"/>
  <c r="AL2589" i="1"/>
  <c r="AL2590" i="1"/>
  <c r="AL2591" i="1"/>
  <c r="AL2592" i="1"/>
  <c r="AL2593" i="1"/>
  <c r="AL2594" i="1"/>
  <c r="AL2595" i="1"/>
  <c r="AL2596" i="1"/>
  <c r="AL2597" i="1"/>
  <c r="AL2598" i="1"/>
  <c r="AL2599" i="1"/>
  <c r="AL2600" i="1"/>
  <c r="AL2601" i="1"/>
  <c r="AL2602" i="1"/>
  <c r="AL2603" i="1"/>
  <c r="AL2604" i="1"/>
  <c r="AL2605" i="1"/>
  <c r="AL2606" i="1"/>
  <c r="AL2607" i="1"/>
  <c r="AL2608" i="1"/>
  <c r="AL2609" i="1"/>
  <c r="AL2610" i="1"/>
  <c r="AL2611" i="1"/>
  <c r="AL2612" i="1"/>
  <c r="AL2613" i="1"/>
  <c r="AL2614" i="1"/>
  <c r="AL2615" i="1"/>
  <c r="AL2616" i="1"/>
  <c r="AL2617" i="1"/>
  <c r="AL2618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0" i="1"/>
  <c r="AL2631" i="1"/>
  <c r="AL2632" i="1"/>
  <c r="AL2633" i="1"/>
  <c r="AL2634" i="1"/>
  <c r="AL2635" i="1"/>
  <c r="AL2636" i="1"/>
  <c r="AL2637" i="1"/>
  <c r="AL2638" i="1"/>
  <c r="AL2639" i="1"/>
  <c r="AL2640" i="1"/>
  <c r="AL2641" i="1"/>
  <c r="AL2642" i="1"/>
  <c r="AL2643" i="1"/>
  <c r="AL2644" i="1"/>
  <c r="AL2645" i="1"/>
  <c r="AL2646" i="1"/>
  <c r="AL2647" i="1"/>
  <c r="AL2648" i="1"/>
  <c r="AL2649" i="1"/>
  <c r="AL2650" i="1"/>
  <c r="AL2651" i="1"/>
  <c r="AL2652" i="1"/>
  <c r="AL2653" i="1"/>
  <c r="AL2654" i="1"/>
  <c r="AL2655" i="1"/>
  <c r="AL2656" i="1"/>
  <c r="AL2657" i="1"/>
  <c r="AL2658" i="1"/>
  <c r="AL2659" i="1"/>
  <c r="AL2660" i="1"/>
  <c r="AL2661" i="1"/>
  <c r="AL2662" i="1"/>
  <c r="AL2663" i="1"/>
  <c r="AL2664" i="1"/>
  <c r="AL2665" i="1"/>
  <c r="AL2666" i="1"/>
  <c r="AL2667" i="1"/>
  <c r="AL2668" i="1"/>
  <c r="AL2669" i="1"/>
  <c r="AL2670" i="1"/>
  <c r="AL2671" i="1"/>
  <c r="AL2672" i="1"/>
  <c r="AL2673" i="1"/>
  <c r="AL2674" i="1"/>
  <c r="AL2675" i="1"/>
  <c r="AL2676" i="1"/>
  <c r="AL2677" i="1"/>
  <c r="AL2678" i="1"/>
  <c r="AL2679" i="1"/>
  <c r="AL2680" i="1"/>
  <c r="AL2681" i="1"/>
  <c r="AL2682" i="1"/>
  <c r="AL2683" i="1"/>
  <c r="AL2684" i="1"/>
  <c r="AL2685" i="1"/>
  <c r="AL2686" i="1"/>
  <c r="AL2687" i="1"/>
  <c r="AL2688" i="1"/>
  <c r="AL2689" i="1"/>
  <c r="AL2690" i="1"/>
  <c r="AL2691" i="1"/>
  <c r="AL2692" i="1"/>
  <c r="AL2693" i="1"/>
  <c r="AL2694" i="1"/>
  <c r="AL2695" i="1"/>
  <c r="AL2696" i="1"/>
  <c r="AL2697" i="1"/>
  <c r="AL2698" i="1"/>
  <c r="AL2699" i="1"/>
  <c r="AL2700" i="1"/>
  <c r="AL2701" i="1"/>
  <c r="AL2702" i="1"/>
  <c r="AL2703" i="1"/>
  <c r="AL2704" i="1"/>
  <c r="AL2705" i="1"/>
  <c r="AL2706" i="1"/>
  <c r="AL2707" i="1"/>
  <c r="AL2708" i="1"/>
  <c r="AL2709" i="1"/>
  <c r="AL2710" i="1"/>
  <c r="AL2711" i="1"/>
  <c r="AL2712" i="1"/>
  <c r="AL2713" i="1"/>
  <c r="AL2714" i="1"/>
  <c r="AL2715" i="1"/>
  <c r="AL2716" i="1"/>
  <c r="AL2717" i="1"/>
  <c r="AL2718" i="1"/>
  <c r="AL2719" i="1"/>
  <c r="AL2720" i="1"/>
  <c r="AL2721" i="1"/>
  <c r="AL2722" i="1"/>
  <c r="AL2723" i="1"/>
  <c r="AL2724" i="1"/>
  <c r="AL2725" i="1"/>
  <c r="AL2726" i="1"/>
  <c r="AL2727" i="1"/>
  <c r="AL2728" i="1"/>
  <c r="AL2729" i="1"/>
  <c r="AL2730" i="1"/>
  <c r="AL2731" i="1"/>
  <c r="AL2732" i="1"/>
  <c r="AL2733" i="1"/>
  <c r="AL2734" i="1"/>
  <c r="AL2735" i="1"/>
  <c r="AL2736" i="1"/>
  <c r="AL2737" i="1"/>
  <c r="AL2738" i="1"/>
  <c r="AL2739" i="1"/>
  <c r="AL2740" i="1"/>
  <c r="AL2741" i="1"/>
  <c r="AL2742" i="1"/>
  <c r="AL2743" i="1"/>
  <c r="AL2744" i="1"/>
  <c r="AL2745" i="1"/>
  <c r="AL2746" i="1"/>
  <c r="AL2747" i="1"/>
  <c r="AL2748" i="1"/>
  <c r="AL2749" i="1"/>
  <c r="AL2750" i="1"/>
  <c r="AL2751" i="1"/>
  <c r="AL2752" i="1"/>
  <c r="AL2753" i="1"/>
  <c r="AL2754" i="1"/>
  <c r="AL2755" i="1"/>
  <c r="AL2756" i="1"/>
  <c r="AL2757" i="1"/>
  <c r="AL2758" i="1"/>
  <c r="AL2759" i="1"/>
  <c r="AL2760" i="1"/>
  <c r="AL2761" i="1"/>
  <c r="AL2762" i="1"/>
  <c r="AL2763" i="1"/>
  <c r="AL2764" i="1"/>
  <c r="AL2765" i="1"/>
  <c r="AL2766" i="1"/>
  <c r="AL2767" i="1"/>
  <c r="AL2768" i="1"/>
  <c r="AL2769" i="1"/>
  <c r="AL2770" i="1"/>
  <c r="AL2771" i="1"/>
  <c r="AL2772" i="1"/>
  <c r="AL2773" i="1"/>
  <c r="AL2774" i="1"/>
  <c r="AL2775" i="1"/>
  <c r="AL2776" i="1"/>
  <c r="AL2777" i="1"/>
  <c r="AL2778" i="1"/>
  <c r="AL2779" i="1"/>
  <c r="AL2780" i="1"/>
  <c r="AL2781" i="1"/>
  <c r="AL2782" i="1"/>
  <c r="AL2783" i="1"/>
  <c r="AL2784" i="1"/>
  <c r="AL2785" i="1"/>
  <c r="AL2786" i="1"/>
  <c r="AL2787" i="1"/>
  <c r="AL2788" i="1"/>
  <c r="AL2789" i="1"/>
  <c r="AL2790" i="1"/>
  <c r="AL2791" i="1"/>
  <c r="AL2792" i="1"/>
  <c r="AL2793" i="1"/>
  <c r="AL2794" i="1"/>
  <c r="AL2795" i="1"/>
  <c r="AL2796" i="1"/>
  <c r="AL2797" i="1"/>
  <c r="AL2798" i="1"/>
  <c r="AL2799" i="1"/>
  <c r="AL2800" i="1"/>
  <c r="AL2801" i="1"/>
  <c r="AL2802" i="1"/>
  <c r="AL2803" i="1"/>
  <c r="AL2804" i="1"/>
  <c r="AL2805" i="1"/>
  <c r="AL2806" i="1"/>
  <c r="AL2807" i="1"/>
  <c r="AL2808" i="1"/>
  <c r="AL2809" i="1"/>
  <c r="AL2810" i="1"/>
  <c r="AL2811" i="1"/>
  <c r="AL2812" i="1"/>
  <c r="AL2813" i="1"/>
  <c r="AL2814" i="1"/>
  <c r="AL2815" i="1"/>
  <c r="AL2816" i="1"/>
  <c r="AL2817" i="1"/>
  <c r="AL2818" i="1"/>
  <c r="AL2819" i="1"/>
  <c r="AL2820" i="1"/>
  <c r="AL2821" i="1"/>
  <c r="AL2822" i="1"/>
  <c r="AL2823" i="1"/>
  <c r="AL2824" i="1"/>
  <c r="AL2825" i="1"/>
  <c r="AL2826" i="1"/>
  <c r="AL2827" i="1"/>
  <c r="AL2828" i="1"/>
  <c r="AL2829" i="1"/>
  <c r="AL2830" i="1"/>
  <c r="AL2831" i="1"/>
  <c r="AL2832" i="1"/>
  <c r="AL2833" i="1"/>
  <c r="AL2834" i="1"/>
  <c r="AL2835" i="1"/>
  <c r="AL2836" i="1"/>
  <c r="AL2837" i="1"/>
  <c r="AL2838" i="1"/>
  <c r="AL2839" i="1"/>
  <c r="AL2840" i="1"/>
  <c r="AL2841" i="1"/>
  <c r="AL2842" i="1"/>
  <c r="AL2843" i="1"/>
  <c r="AL2844" i="1"/>
  <c r="AL2845" i="1"/>
  <c r="AL2846" i="1"/>
  <c r="AL2847" i="1"/>
  <c r="AL2848" i="1"/>
  <c r="AL2849" i="1"/>
  <c r="AL2850" i="1"/>
  <c r="AL2851" i="1"/>
  <c r="AL2852" i="1"/>
  <c r="AL2853" i="1"/>
  <c r="AL2854" i="1"/>
  <c r="AL2855" i="1"/>
  <c r="AL2856" i="1"/>
  <c r="AL2857" i="1"/>
  <c r="AL2858" i="1"/>
  <c r="AL2859" i="1"/>
  <c r="AL2860" i="1"/>
  <c r="AL2861" i="1"/>
  <c r="AL2862" i="1"/>
  <c r="AL2863" i="1"/>
  <c r="AL2864" i="1"/>
  <c r="AL2865" i="1"/>
  <c r="AL2866" i="1"/>
  <c r="AL2867" i="1"/>
  <c r="AL2868" i="1"/>
  <c r="AL2869" i="1"/>
  <c r="AL2870" i="1"/>
  <c r="AL2871" i="1"/>
  <c r="AL2872" i="1"/>
  <c r="AL2873" i="1"/>
  <c r="AL2874" i="1"/>
  <c r="AL2875" i="1"/>
  <c r="AL2876" i="1"/>
  <c r="AL2877" i="1"/>
  <c r="AL2878" i="1"/>
  <c r="AL2879" i="1"/>
  <c r="AL2880" i="1"/>
  <c r="AL2881" i="1"/>
  <c r="AL2882" i="1"/>
  <c r="AL2883" i="1"/>
  <c r="AL2884" i="1"/>
  <c r="AL2885" i="1"/>
  <c r="AL2886" i="1"/>
  <c r="AL2887" i="1"/>
  <c r="AL2888" i="1"/>
  <c r="AL2889" i="1"/>
  <c r="AL2890" i="1"/>
  <c r="AL2891" i="1"/>
  <c r="AL2892" i="1"/>
  <c r="AL2893" i="1"/>
  <c r="AL2894" i="1"/>
  <c r="AL2895" i="1"/>
  <c r="AL2896" i="1"/>
  <c r="AL2897" i="1"/>
  <c r="AL2898" i="1"/>
  <c r="AL2899" i="1"/>
  <c r="AL2900" i="1"/>
  <c r="AL2901" i="1"/>
  <c r="AL2902" i="1"/>
  <c r="AL2903" i="1"/>
  <c r="AL2904" i="1"/>
  <c r="AL2905" i="1"/>
  <c r="AL2906" i="1"/>
  <c r="AL2907" i="1"/>
  <c r="AL2908" i="1"/>
  <c r="AL2909" i="1"/>
  <c r="AL2910" i="1"/>
  <c r="AL2911" i="1"/>
  <c r="AL2912" i="1"/>
  <c r="AL2913" i="1"/>
  <c r="AL2914" i="1"/>
  <c r="AL2915" i="1"/>
  <c r="AL2916" i="1"/>
  <c r="AL2917" i="1"/>
  <c r="AL2918" i="1"/>
  <c r="AL2919" i="1"/>
  <c r="AL2920" i="1"/>
  <c r="AL2921" i="1"/>
  <c r="AL2922" i="1"/>
  <c r="AL2923" i="1"/>
  <c r="AL2924" i="1"/>
  <c r="AL2925" i="1"/>
  <c r="AL2926" i="1"/>
  <c r="AL2927" i="1"/>
  <c r="AL2928" i="1"/>
  <c r="AL2929" i="1"/>
  <c r="AL2930" i="1"/>
  <c r="AL2931" i="1"/>
  <c r="AL2932" i="1"/>
  <c r="AL2933" i="1"/>
  <c r="AL2934" i="1"/>
  <c r="AL2935" i="1"/>
  <c r="AL2936" i="1"/>
  <c r="AL2937" i="1"/>
  <c r="AL2938" i="1"/>
  <c r="AL2939" i="1"/>
  <c r="AL2940" i="1"/>
  <c r="AL2941" i="1"/>
  <c r="AL2942" i="1"/>
  <c r="AL2943" i="1"/>
  <c r="AL2944" i="1"/>
  <c r="AL2945" i="1"/>
  <c r="AL2946" i="1"/>
  <c r="AL2947" i="1"/>
  <c r="AL2948" i="1"/>
  <c r="AL2949" i="1"/>
  <c r="AL2950" i="1"/>
  <c r="AL2951" i="1"/>
  <c r="AL2952" i="1"/>
  <c r="AL2953" i="1"/>
  <c r="AL2954" i="1"/>
  <c r="AL2955" i="1"/>
  <c r="AL2956" i="1"/>
  <c r="AL2957" i="1"/>
  <c r="AL2958" i="1"/>
  <c r="AL2959" i="1"/>
  <c r="AL2960" i="1"/>
  <c r="AL2961" i="1"/>
  <c r="AL2962" i="1"/>
  <c r="AL2963" i="1"/>
  <c r="AL2964" i="1"/>
  <c r="AL2965" i="1"/>
  <c r="AL2966" i="1"/>
  <c r="AL2967" i="1"/>
  <c r="AL2968" i="1"/>
  <c r="AL2969" i="1"/>
  <c r="AL2970" i="1"/>
  <c r="AL2971" i="1"/>
  <c r="AL2972" i="1"/>
  <c r="AL2973" i="1"/>
  <c r="AL2974" i="1"/>
  <c r="AL2975" i="1"/>
  <c r="AL2976" i="1"/>
  <c r="AL2977" i="1"/>
  <c r="AL2978" i="1"/>
  <c r="AL2979" i="1"/>
  <c r="AL2980" i="1"/>
  <c r="AL2981" i="1"/>
  <c r="AL2982" i="1"/>
  <c r="AL2983" i="1"/>
  <c r="AL2984" i="1"/>
  <c r="AL2985" i="1"/>
  <c r="AL2986" i="1"/>
  <c r="AL2987" i="1"/>
  <c r="AL2988" i="1"/>
  <c r="AL2989" i="1"/>
  <c r="AL2990" i="1"/>
  <c r="AL2991" i="1"/>
  <c r="AL2992" i="1"/>
  <c r="AL2993" i="1"/>
  <c r="AL2994" i="1"/>
  <c r="AL2995" i="1"/>
  <c r="AL2996" i="1"/>
  <c r="AL2997" i="1"/>
  <c r="AL2998" i="1"/>
  <c r="AL2999" i="1"/>
  <c r="AL3000" i="1"/>
  <c r="AL3001" i="1"/>
  <c r="AL3002" i="1"/>
  <c r="AL3003" i="1"/>
  <c r="AL3004" i="1"/>
  <c r="AL3005" i="1"/>
  <c r="AL3006" i="1"/>
  <c r="AL3007" i="1"/>
  <c r="AL3008" i="1"/>
  <c r="AL3009" i="1"/>
  <c r="AL3010" i="1"/>
  <c r="AL3011" i="1"/>
  <c r="AL3012" i="1"/>
  <c r="AL3013" i="1"/>
  <c r="AL3014" i="1"/>
  <c r="AL3015" i="1"/>
  <c r="AL3016" i="1"/>
  <c r="AL3017" i="1"/>
  <c r="AL3018" i="1"/>
  <c r="AL3019" i="1"/>
  <c r="AL3020" i="1"/>
  <c r="AL3021" i="1"/>
  <c r="AL3022" i="1"/>
  <c r="AL3023" i="1"/>
  <c r="AL3024" i="1"/>
  <c r="AL3025" i="1"/>
  <c r="AL3026" i="1"/>
  <c r="AL3027" i="1"/>
  <c r="AL3028" i="1"/>
  <c r="AL3029" i="1"/>
  <c r="AL3030" i="1"/>
  <c r="AL3031" i="1"/>
  <c r="AL3032" i="1"/>
  <c r="AL3033" i="1"/>
  <c r="AL3034" i="1"/>
  <c r="AL3035" i="1"/>
  <c r="AL3036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8" i="1"/>
  <c r="AL3049" i="1"/>
  <c r="AL3050" i="1"/>
  <c r="AL3051" i="1"/>
  <c r="AL3052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197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74" i="1"/>
  <c r="AL3275" i="1"/>
  <c r="AL3276" i="1"/>
  <c r="AL3277" i="1"/>
  <c r="AL3278" i="1"/>
  <c r="AL3279" i="1"/>
  <c r="AL3280" i="1"/>
  <c r="AL3281" i="1"/>
  <c r="AL3282" i="1"/>
  <c r="AL3283" i="1"/>
  <c r="AL3284" i="1"/>
  <c r="AL3285" i="1"/>
  <c r="AL3286" i="1"/>
  <c r="AL3287" i="1"/>
  <c r="AL3288" i="1"/>
  <c r="AL3289" i="1"/>
  <c r="AL3290" i="1"/>
  <c r="AL3291" i="1"/>
  <c r="AL3292" i="1"/>
  <c r="AL3293" i="1"/>
  <c r="AL3294" i="1"/>
  <c r="AL3295" i="1"/>
  <c r="AL3296" i="1"/>
  <c r="AL3297" i="1"/>
  <c r="AL3298" i="1"/>
  <c r="AL3299" i="1"/>
  <c r="AL3300" i="1"/>
  <c r="AL3301" i="1"/>
  <c r="AL3302" i="1"/>
  <c r="AL3303" i="1"/>
  <c r="AL3304" i="1"/>
  <c r="AL3305" i="1"/>
  <c r="AL3306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N2289" i="1"/>
  <c r="AN2290" i="1"/>
  <c r="AN2291" i="1"/>
  <c r="AN2292" i="1"/>
  <c r="AN2293" i="1"/>
  <c r="AN2294" i="1"/>
  <c r="AN2295" i="1"/>
  <c r="AN2296" i="1"/>
  <c r="AN2297" i="1"/>
  <c r="AN2298" i="1"/>
  <c r="AN2299" i="1"/>
  <c r="AN2300" i="1"/>
  <c r="AN2301" i="1"/>
  <c r="AN2302" i="1"/>
  <c r="AN2303" i="1"/>
  <c r="AN2304" i="1"/>
  <c r="AN2305" i="1"/>
  <c r="AN2306" i="1"/>
  <c r="AN2307" i="1"/>
  <c r="AN2308" i="1"/>
  <c r="AN2309" i="1"/>
  <c r="AN2310" i="1"/>
  <c r="AN2311" i="1"/>
  <c r="AN2312" i="1"/>
  <c r="AN2313" i="1"/>
  <c r="AN2314" i="1"/>
  <c r="AN2315" i="1"/>
  <c r="AN2316" i="1"/>
  <c r="AN2317" i="1"/>
  <c r="AN2318" i="1"/>
  <c r="AN2319" i="1"/>
  <c r="AN2320" i="1"/>
  <c r="AN2321" i="1"/>
  <c r="AN2322" i="1"/>
  <c r="AN2323" i="1"/>
  <c r="AN2324" i="1"/>
  <c r="AN2325" i="1"/>
  <c r="AN2326" i="1"/>
  <c r="AN2327" i="1"/>
  <c r="AN2328" i="1"/>
  <c r="AN2329" i="1"/>
  <c r="AN2330" i="1"/>
  <c r="AN2331" i="1"/>
  <c r="AN2332" i="1"/>
  <c r="AN2333" i="1"/>
  <c r="AN2334" i="1"/>
  <c r="AN2335" i="1"/>
  <c r="AN2336" i="1"/>
  <c r="AN2337" i="1"/>
  <c r="AN2338" i="1"/>
  <c r="AN2339" i="1"/>
  <c r="AN2340" i="1"/>
  <c r="AN2341" i="1"/>
  <c r="AN2342" i="1"/>
  <c r="AN2343" i="1"/>
  <c r="AN2344" i="1"/>
  <c r="AN2345" i="1"/>
  <c r="AN2346" i="1"/>
  <c r="AN2347" i="1"/>
  <c r="AN2348" i="1"/>
  <c r="AN2349" i="1"/>
  <c r="AN2350" i="1"/>
  <c r="AN2351" i="1"/>
  <c r="AN2352" i="1"/>
  <c r="AN2353" i="1"/>
  <c r="AN2354" i="1"/>
  <c r="AN2355" i="1"/>
  <c r="AN2356" i="1"/>
  <c r="AN2357" i="1"/>
  <c r="AN2358" i="1"/>
  <c r="AN2359" i="1"/>
  <c r="AN2360" i="1"/>
  <c r="AN2361" i="1"/>
  <c r="AN2362" i="1"/>
  <c r="AN2363" i="1"/>
  <c r="AN2364" i="1"/>
  <c r="AN2365" i="1"/>
  <c r="AN2366" i="1"/>
  <c r="AN2367" i="1"/>
  <c r="AN2368" i="1"/>
  <c r="AN2369" i="1"/>
  <c r="AN2370" i="1"/>
  <c r="AN2371" i="1"/>
  <c r="AN2372" i="1"/>
  <c r="AN2373" i="1"/>
  <c r="AN2374" i="1"/>
  <c r="AN2375" i="1"/>
  <c r="AN2376" i="1"/>
  <c r="AN2377" i="1"/>
  <c r="AN2378" i="1"/>
  <c r="AN2379" i="1"/>
  <c r="AN2380" i="1"/>
  <c r="AN2381" i="1"/>
  <c r="AN2382" i="1"/>
  <c r="AN2383" i="1"/>
  <c r="AN2384" i="1"/>
  <c r="AN2385" i="1"/>
  <c r="AN2386" i="1"/>
  <c r="AN2387" i="1"/>
  <c r="AN2388" i="1"/>
  <c r="AN2389" i="1"/>
  <c r="AN2390" i="1"/>
  <c r="AN2391" i="1"/>
  <c r="AN2392" i="1"/>
  <c r="AN2393" i="1"/>
  <c r="AN2394" i="1"/>
  <c r="AN2395" i="1"/>
  <c r="AN2396" i="1"/>
  <c r="AN2397" i="1"/>
  <c r="AN2398" i="1"/>
  <c r="AN2399" i="1"/>
  <c r="AN2400" i="1"/>
  <c r="AN2401" i="1"/>
  <c r="AN2402" i="1"/>
  <c r="AN2403" i="1"/>
  <c r="AN2404" i="1"/>
  <c r="AN2405" i="1"/>
  <c r="AN2406" i="1"/>
  <c r="AN2407" i="1"/>
  <c r="AN2408" i="1"/>
  <c r="AN2409" i="1"/>
  <c r="AN2410" i="1"/>
  <c r="AN2411" i="1"/>
  <c r="AN2412" i="1"/>
  <c r="AN2413" i="1"/>
  <c r="AN2414" i="1"/>
  <c r="AN2415" i="1"/>
  <c r="AN2416" i="1"/>
  <c r="AN2417" i="1"/>
  <c r="AN2418" i="1"/>
  <c r="AN2419" i="1"/>
  <c r="AN2420" i="1"/>
  <c r="AN2421" i="1"/>
  <c r="AN2422" i="1"/>
  <c r="AN2423" i="1"/>
  <c r="AN2424" i="1"/>
  <c r="AN2425" i="1"/>
  <c r="AN2426" i="1"/>
  <c r="AN2427" i="1"/>
  <c r="AN2428" i="1"/>
  <c r="AN2429" i="1"/>
  <c r="AN2430" i="1"/>
  <c r="AN2431" i="1"/>
  <c r="AN2432" i="1"/>
  <c r="AN2433" i="1"/>
  <c r="AN2434" i="1"/>
  <c r="AN2435" i="1"/>
  <c r="AN2436" i="1"/>
  <c r="AN2437" i="1"/>
  <c r="AN2438" i="1"/>
  <c r="AN2439" i="1"/>
  <c r="AN2440" i="1"/>
  <c r="AN2441" i="1"/>
  <c r="AN2442" i="1"/>
  <c r="AN2443" i="1"/>
  <c r="AN2444" i="1"/>
  <c r="AN2445" i="1"/>
  <c r="AN2446" i="1"/>
  <c r="AN2447" i="1"/>
  <c r="AN2448" i="1"/>
  <c r="AN2449" i="1"/>
  <c r="AN2450" i="1"/>
  <c r="AN2451" i="1"/>
  <c r="AN2452" i="1"/>
  <c r="AN2453" i="1"/>
  <c r="AN2454" i="1"/>
  <c r="AN2455" i="1"/>
  <c r="AN2456" i="1"/>
  <c r="AN2457" i="1"/>
  <c r="AN2458" i="1"/>
  <c r="AN2459" i="1"/>
  <c r="AN2460" i="1"/>
  <c r="AN2461" i="1"/>
  <c r="AN2462" i="1"/>
  <c r="AN2463" i="1"/>
  <c r="AN2464" i="1"/>
  <c r="AN2465" i="1"/>
  <c r="AN2466" i="1"/>
  <c r="AN2467" i="1"/>
  <c r="AN2468" i="1"/>
  <c r="AN2469" i="1"/>
  <c r="AN2470" i="1"/>
  <c r="AN2471" i="1"/>
  <c r="AN2472" i="1"/>
  <c r="AN2473" i="1"/>
  <c r="AN2474" i="1"/>
  <c r="AN2475" i="1"/>
  <c r="AN2476" i="1"/>
  <c r="AN2477" i="1"/>
  <c r="AN2478" i="1"/>
  <c r="AN2479" i="1"/>
  <c r="AN2480" i="1"/>
  <c r="AN2481" i="1"/>
  <c r="AN2482" i="1"/>
  <c r="AN2483" i="1"/>
  <c r="AN2484" i="1"/>
  <c r="AN2485" i="1"/>
  <c r="AN2486" i="1"/>
  <c r="AN2487" i="1"/>
  <c r="AN2488" i="1"/>
  <c r="AN2489" i="1"/>
  <c r="AN2490" i="1"/>
  <c r="AN2491" i="1"/>
  <c r="AN2492" i="1"/>
  <c r="AN2493" i="1"/>
  <c r="AN2494" i="1"/>
  <c r="AN2495" i="1"/>
  <c r="AN2496" i="1"/>
  <c r="AN2497" i="1"/>
  <c r="AN2498" i="1"/>
  <c r="AN2499" i="1"/>
  <c r="AN2500" i="1"/>
  <c r="AN2501" i="1"/>
  <c r="AN2502" i="1"/>
  <c r="AN2503" i="1"/>
  <c r="AN2504" i="1"/>
  <c r="AN2505" i="1"/>
  <c r="AN2506" i="1"/>
  <c r="AN2507" i="1"/>
  <c r="AN2508" i="1"/>
  <c r="AN2509" i="1"/>
  <c r="AN2510" i="1"/>
  <c r="AN2511" i="1"/>
  <c r="AN2512" i="1"/>
  <c r="AN2513" i="1"/>
  <c r="AN2514" i="1"/>
  <c r="AN2515" i="1"/>
  <c r="AN2516" i="1"/>
  <c r="AN2517" i="1"/>
  <c r="AN2518" i="1"/>
  <c r="AN2519" i="1"/>
  <c r="AN2520" i="1"/>
  <c r="AN2521" i="1"/>
  <c r="AN2522" i="1"/>
  <c r="AN2523" i="1"/>
  <c r="AN2524" i="1"/>
  <c r="AN2525" i="1"/>
  <c r="AN2526" i="1"/>
  <c r="AN2527" i="1"/>
  <c r="AN2528" i="1"/>
  <c r="AN2529" i="1"/>
  <c r="AN2530" i="1"/>
  <c r="AN2531" i="1"/>
  <c r="AN2532" i="1"/>
  <c r="AN2533" i="1"/>
  <c r="AN2534" i="1"/>
  <c r="AN2535" i="1"/>
  <c r="AN2536" i="1"/>
  <c r="AN2537" i="1"/>
  <c r="AN2538" i="1"/>
  <c r="AN2539" i="1"/>
  <c r="AN2540" i="1"/>
  <c r="AN2541" i="1"/>
  <c r="AN2542" i="1"/>
  <c r="AN2543" i="1"/>
  <c r="AN2544" i="1"/>
  <c r="AN2545" i="1"/>
  <c r="AN2546" i="1"/>
  <c r="AN2547" i="1"/>
  <c r="AN2548" i="1"/>
  <c r="AN2549" i="1"/>
  <c r="AN2550" i="1"/>
  <c r="AN2551" i="1"/>
  <c r="AN2552" i="1"/>
  <c r="AN2553" i="1"/>
  <c r="AN2554" i="1"/>
  <c r="AN2555" i="1"/>
  <c r="AN2556" i="1"/>
  <c r="AN2557" i="1"/>
  <c r="AN2558" i="1"/>
  <c r="AN2559" i="1"/>
  <c r="AN2560" i="1"/>
  <c r="AN2561" i="1"/>
  <c r="AN2562" i="1"/>
  <c r="AN2563" i="1"/>
  <c r="AN2564" i="1"/>
  <c r="AN2565" i="1"/>
  <c r="AN2566" i="1"/>
  <c r="AN2567" i="1"/>
  <c r="AN2568" i="1"/>
  <c r="AN2569" i="1"/>
  <c r="AN2570" i="1"/>
  <c r="AN2571" i="1"/>
  <c r="AN2572" i="1"/>
  <c r="AN2573" i="1"/>
  <c r="AN2574" i="1"/>
  <c r="AN2575" i="1"/>
  <c r="AN2576" i="1"/>
  <c r="AN2577" i="1"/>
  <c r="AN2578" i="1"/>
  <c r="AN2579" i="1"/>
  <c r="AN2580" i="1"/>
  <c r="AN2581" i="1"/>
  <c r="AN2582" i="1"/>
  <c r="AN2583" i="1"/>
  <c r="AN2584" i="1"/>
  <c r="AN2585" i="1"/>
  <c r="AN2586" i="1"/>
  <c r="AN2587" i="1"/>
  <c r="AN2588" i="1"/>
  <c r="AN2589" i="1"/>
  <c r="AN2590" i="1"/>
  <c r="AN2591" i="1"/>
  <c r="AN2592" i="1"/>
  <c r="AN2593" i="1"/>
  <c r="AN2594" i="1"/>
  <c r="AN2595" i="1"/>
  <c r="AN2596" i="1"/>
  <c r="AN2597" i="1"/>
  <c r="AN2598" i="1"/>
  <c r="AN2599" i="1"/>
  <c r="AN2600" i="1"/>
  <c r="AN2601" i="1"/>
  <c r="AN2602" i="1"/>
  <c r="AN2603" i="1"/>
  <c r="AN2604" i="1"/>
  <c r="AN2605" i="1"/>
  <c r="AN2606" i="1"/>
  <c r="AN2607" i="1"/>
  <c r="AN2608" i="1"/>
  <c r="AN2609" i="1"/>
  <c r="AN2610" i="1"/>
  <c r="AN2611" i="1"/>
  <c r="AN2612" i="1"/>
  <c r="AN2613" i="1"/>
  <c r="AN2614" i="1"/>
  <c r="AN2615" i="1"/>
  <c r="AN2616" i="1"/>
  <c r="AN2617" i="1"/>
  <c r="AN2618" i="1"/>
  <c r="AN2619" i="1"/>
  <c r="AN2620" i="1"/>
  <c r="AN2621" i="1"/>
  <c r="AN2622" i="1"/>
  <c r="AN2623" i="1"/>
  <c r="AN2624" i="1"/>
  <c r="AN2625" i="1"/>
  <c r="AN2626" i="1"/>
  <c r="AN2627" i="1"/>
  <c r="AN2628" i="1"/>
  <c r="AN2629" i="1"/>
  <c r="AN2630" i="1"/>
  <c r="AN2631" i="1"/>
  <c r="AN2632" i="1"/>
  <c r="AN2633" i="1"/>
  <c r="AN2634" i="1"/>
  <c r="AN2635" i="1"/>
  <c r="AN2636" i="1"/>
  <c r="AN2637" i="1"/>
  <c r="AN2638" i="1"/>
  <c r="AN2639" i="1"/>
  <c r="AN2640" i="1"/>
  <c r="AN2641" i="1"/>
  <c r="AN2642" i="1"/>
  <c r="AN2643" i="1"/>
  <c r="AN2644" i="1"/>
  <c r="AN2645" i="1"/>
  <c r="AN2646" i="1"/>
  <c r="AN2647" i="1"/>
  <c r="AN2648" i="1"/>
  <c r="AN2649" i="1"/>
  <c r="AN2650" i="1"/>
  <c r="AN2651" i="1"/>
  <c r="AN2652" i="1"/>
  <c r="AN2653" i="1"/>
  <c r="AN2654" i="1"/>
  <c r="AN2655" i="1"/>
  <c r="AN2656" i="1"/>
  <c r="AN2657" i="1"/>
  <c r="AN2658" i="1"/>
  <c r="AN2659" i="1"/>
  <c r="AN2660" i="1"/>
  <c r="AN2661" i="1"/>
  <c r="AN2662" i="1"/>
  <c r="AN2663" i="1"/>
  <c r="AN2664" i="1"/>
  <c r="AN2665" i="1"/>
  <c r="AN2666" i="1"/>
  <c r="AN2667" i="1"/>
  <c r="AN2668" i="1"/>
  <c r="AN2669" i="1"/>
  <c r="AN2670" i="1"/>
  <c r="AN2671" i="1"/>
  <c r="AN2672" i="1"/>
  <c r="AN2673" i="1"/>
  <c r="AN2674" i="1"/>
  <c r="AN2675" i="1"/>
  <c r="AN2676" i="1"/>
  <c r="AN2677" i="1"/>
  <c r="AN2678" i="1"/>
  <c r="AN2679" i="1"/>
  <c r="AN2680" i="1"/>
  <c r="AN2681" i="1"/>
  <c r="AN2682" i="1"/>
  <c r="AN2683" i="1"/>
  <c r="AN2684" i="1"/>
  <c r="AN2685" i="1"/>
  <c r="AN2686" i="1"/>
  <c r="AN2687" i="1"/>
  <c r="AN2688" i="1"/>
  <c r="AN2689" i="1"/>
  <c r="AN2690" i="1"/>
  <c r="AN2691" i="1"/>
  <c r="AN2692" i="1"/>
  <c r="AN2693" i="1"/>
  <c r="AN2694" i="1"/>
  <c r="AN2695" i="1"/>
  <c r="AN2696" i="1"/>
  <c r="AN2697" i="1"/>
  <c r="AN2698" i="1"/>
  <c r="AN2699" i="1"/>
  <c r="AN2700" i="1"/>
  <c r="AN2701" i="1"/>
  <c r="AN2702" i="1"/>
  <c r="AN2703" i="1"/>
  <c r="AN2704" i="1"/>
  <c r="AN2705" i="1"/>
  <c r="AN2706" i="1"/>
  <c r="AN2707" i="1"/>
  <c r="AN2708" i="1"/>
  <c r="AN2709" i="1"/>
  <c r="AN2710" i="1"/>
  <c r="AN2711" i="1"/>
  <c r="AN2712" i="1"/>
  <c r="AN2713" i="1"/>
  <c r="AN2714" i="1"/>
  <c r="AN2715" i="1"/>
  <c r="AN2716" i="1"/>
  <c r="AN2717" i="1"/>
  <c r="AN2718" i="1"/>
  <c r="AN2719" i="1"/>
  <c r="AN2720" i="1"/>
  <c r="AN2721" i="1"/>
  <c r="AN2722" i="1"/>
  <c r="AN2723" i="1"/>
  <c r="AN2724" i="1"/>
  <c r="AN2725" i="1"/>
  <c r="AN2726" i="1"/>
  <c r="AN2727" i="1"/>
  <c r="AN2728" i="1"/>
  <c r="AN2729" i="1"/>
  <c r="AN2730" i="1"/>
  <c r="AN2731" i="1"/>
  <c r="AN2732" i="1"/>
  <c r="AN2733" i="1"/>
  <c r="AN2734" i="1"/>
  <c r="AN2735" i="1"/>
  <c r="AN2736" i="1"/>
  <c r="AN2737" i="1"/>
  <c r="AN2738" i="1"/>
  <c r="AN2739" i="1"/>
  <c r="AN2740" i="1"/>
  <c r="AN2741" i="1"/>
  <c r="AN2742" i="1"/>
  <c r="AN2743" i="1"/>
  <c r="AN2744" i="1"/>
  <c r="AN2745" i="1"/>
  <c r="AN2746" i="1"/>
  <c r="AN2747" i="1"/>
  <c r="AN2748" i="1"/>
  <c r="AN2749" i="1"/>
  <c r="AN2750" i="1"/>
  <c r="AN2751" i="1"/>
  <c r="AN2752" i="1"/>
  <c r="AN2753" i="1"/>
  <c r="AN2754" i="1"/>
  <c r="AN2755" i="1"/>
  <c r="AN2756" i="1"/>
  <c r="AN2757" i="1"/>
  <c r="AN2758" i="1"/>
  <c r="AN2759" i="1"/>
  <c r="AN2760" i="1"/>
  <c r="AN2761" i="1"/>
  <c r="AN2762" i="1"/>
  <c r="AN2763" i="1"/>
  <c r="AN2764" i="1"/>
  <c r="AN2765" i="1"/>
  <c r="AN2766" i="1"/>
  <c r="AN2767" i="1"/>
  <c r="AN2768" i="1"/>
  <c r="AN2769" i="1"/>
  <c r="AN2770" i="1"/>
  <c r="AN2771" i="1"/>
  <c r="AN2772" i="1"/>
  <c r="AN2773" i="1"/>
  <c r="AN2774" i="1"/>
  <c r="AN2775" i="1"/>
  <c r="AN2776" i="1"/>
  <c r="AN2777" i="1"/>
  <c r="AN2778" i="1"/>
  <c r="AN2779" i="1"/>
  <c r="AN2780" i="1"/>
  <c r="AN2781" i="1"/>
  <c r="AN2782" i="1"/>
  <c r="AN2783" i="1"/>
  <c r="AN2784" i="1"/>
  <c r="AN2785" i="1"/>
  <c r="AN2786" i="1"/>
  <c r="AN2787" i="1"/>
  <c r="AN2788" i="1"/>
  <c r="AN2789" i="1"/>
  <c r="AN2790" i="1"/>
  <c r="AN2791" i="1"/>
  <c r="AN2792" i="1"/>
  <c r="AN2793" i="1"/>
  <c r="AN2794" i="1"/>
  <c r="AN2795" i="1"/>
  <c r="AN2796" i="1"/>
  <c r="AN2797" i="1"/>
  <c r="AN2798" i="1"/>
  <c r="AN2799" i="1"/>
  <c r="AN2800" i="1"/>
  <c r="AN2801" i="1"/>
  <c r="AN2802" i="1"/>
  <c r="AN2803" i="1"/>
  <c r="AN2804" i="1"/>
  <c r="AN2805" i="1"/>
  <c r="AN2806" i="1"/>
  <c r="AN2807" i="1"/>
  <c r="AN2808" i="1"/>
  <c r="AN2809" i="1"/>
  <c r="AN2810" i="1"/>
  <c r="AN2811" i="1"/>
  <c r="AN2812" i="1"/>
  <c r="AN2813" i="1"/>
  <c r="AN2814" i="1"/>
  <c r="AN2815" i="1"/>
  <c r="AN2816" i="1"/>
  <c r="AN2817" i="1"/>
  <c r="AN2818" i="1"/>
  <c r="AN2819" i="1"/>
  <c r="AN2820" i="1"/>
  <c r="AN2821" i="1"/>
  <c r="AN2822" i="1"/>
  <c r="AN2823" i="1"/>
  <c r="AN2824" i="1"/>
  <c r="AN2825" i="1"/>
  <c r="AN2826" i="1"/>
  <c r="AN2827" i="1"/>
  <c r="AN2828" i="1"/>
  <c r="AN2829" i="1"/>
  <c r="AN2830" i="1"/>
  <c r="AN2831" i="1"/>
  <c r="AN2832" i="1"/>
  <c r="AN2833" i="1"/>
  <c r="AN2834" i="1"/>
  <c r="AN2835" i="1"/>
  <c r="AN2836" i="1"/>
  <c r="AN2837" i="1"/>
  <c r="AN2838" i="1"/>
  <c r="AN2839" i="1"/>
  <c r="AN2840" i="1"/>
  <c r="AN2841" i="1"/>
  <c r="AN2842" i="1"/>
  <c r="AN2843" i="1"/>
  <c r="AN2844" i="1"/>
  <c r="AN2845" i="1"/>
  <c r="AN2846" i="1"/>
  <c r="AN2847" i="1"/>
  <c r="AN2848" i="1"/>
  <c r="AN2849" i="1"/>
  <c r="AN2850" i="1"/>
  <c r="AN2851" i="1"/>
  <c r="AN2852" i="1"/>
  <c r="AN2853" i="1"/>
  <c r="AN2854" i="1"/>
  <c r="AN2855" i="1"/>
  <c r="AN2856" i="1"/>
  <c r="AN2857" i="1"/>
  <c r="AN2858" i="1"/>
  <c r="AN2859" i="1"/>
  <c r="AN2860" i="1"/>
  <c r="AN2861" i="1"/>
  <c r="AN2862" i="1"/>
  <c r="AN2863" i="1"/>
  <c r="AN2864" i="1"/>
  <c r="AN2865" i="1"/>
  <c r="AN2866" i="1"/>
  <c r="AN2867" i="1"/>
  <c r="AN2868" i="1"/>
  <c r="AN2869" i="1"/>
  <c r="AN2870" i="1"/>
  <c r="AN2871" i="1"/>
  <c r="AN2872" i="1"/>
  <c r="AN2873" i="1"/>
  <c r="AN2874" i="1"/>
  <c r="AN2875" i="1"/>
  <c r="AN2876" i="1"/>
  <c r="AN2877" i="1"/>
  <c r="AN2878" i="1"/>
  <c r="AN2879" i="1"/>
  <c r="AN2880" i="1"/>
  <c r="AN2881" i="1"/>
  <c r="AN2882" i="1"/>
  <c r="AN2883" i="1"/>
  <c r="AN2884" i="1"/>
  <c r="AN2885" i="1"/>
  <c r="AN2886" i="1"/>
  <c r="AN2887" i="1"/>
  <c r="AN2888" i="1"/>
  <c r="AN2889" i="1"/>
  <c r="AN2890" i="1"/>
  <c r="AN2891" i="1"/>
  <c r="AN2892" i="1"/>
  <c r="AN2893" i="1"/>
  <c r="AN2894" i="1"/>
  <c r="AN2895" i="1"/>
  <c r="AN2896" i="1"/>
  <c r="AN2897" i="1"/>
  <c r="AN2898" i="1"/>
  <c r="AN2899" i="1"/>
  <c r="AN2900" i="1"/>
  <c r="AN2901" i="1"/>
  <c r="AN2902" i="1"/>
  <c r="AN2903" i="1"/>
  <c r="AN2904" i="1"/>
  <c r="AN2905" i="1"/>
  <c r="AN2906" i="1"/>
  <c r="AN2907" i="1"/>
  <c r="AN2908" i="1"/>
  <c r="AN2909" i="1"/>
  <c r="AN2910" i="1"/>
  <c r="AN2911" i="1"/>
  <c r="AN2912" i="1"/>
  <c r="AN2913" i="1"/>
  <c r="AN2914" i="1"/>
  <c r="AN2915" i="1"/>
  <c r="AN2916" i="1"/>
  <c r="AN2917" i="1"/>
  <c r="AN2918" i="1"/>
  <c r="AN2919" i="1"/>
  <c r="AN2920" i="1"/>
  <c r="AN2921" i="1"/>
  <c r="AN2922" i="1"/>
  <c r="AN2923" i="1"/>
  <c r="AN2924" i="1"/>
  <c r="AN2925" i="1"/>
  <c r="AN2926" i="1"/>
  <c r="AN2927" i="1"/>
  <c r="AN2928" i="1"/>
  <c r="AN2929" i="1"/>
  <c r="AN2930" i="1"/>
  <c r="AN2931" i="1"/>
  <c r="AN2932" i="1"/>
  <c r="AN2933" i="1"/>
  <c r="AN2934" i="1"/>
  <c r="AN2935" i="1"/>
  <c r="AN2936" i="1"/>
  <c r="AN2937" i="1"/>
  <c r="AN2938" i="1"/>
  <c r="AN2939" i="1"/>
  <c r="AN2940" i="1"/>
  <c r="AN2941" i="1"/>
  <c r="AN2942" i="1"/>
  <c r="AN2943" i="1"/>
  <c r="AN2944" i="1"/>
  <c r="AN2945" i="1"/>
  <c r="AN2946" i="1"/>
  <c r="AN2947" i="1"/>
  <c r="AN2948" i="1"/>
  <c r="AN2949" i="1"/>
  <c r="AN2950" i="1"/>
  <c r="AN2951" i="1"/>
  <c r="AN2952" i="1"/>
  <c r="AN2953" i="1"/>
  <c r="AN2954" i="1"/>
  <c r="AN2955" i="1"/>
  <c r="AN2956" i="1"/>
  <c r="AN2957" i="1"/>
  <c r="AN2958" i="1"/>
  <c r="AN2959" i="1"/>
  <c r="AN2960" i="1"/>
  <c r="AN2961" i="1"/>
  <c r="AN2962" i="1"/>
  <c r="AN2963" i="1"/>
  <c r="AN2964" i="1"/>
  <c r="AN2965" i="1"/>
  <c r="AN2966" i="1"/>
  <c r="AN2967" i="1"/>
  <c r="AN2968" i="1"/>
  <c r="AN2969" i="1"/>
  <c r="AN2970" i="1"/>
  <c r="AN2971" i="1"/>
  <c r="AN2972" i="1"/>
  <c r="AN2973" i="1"/>
  <c r="AN2974" i="1"/>
  <c r="AN2975" i="1"/>
  <c r="AN2976" i="1"/>
  <c r="AN2977" i="1"/>
  <c r="AN2978" i="1"/>
  <c r="AN2979" i="1"/>
  <c r="AN2980" i="1"/>
  <c r="AN2981" i="1"/>
  <c r="AN2982" i="1"/>
  <c r="AN2983" i="1"/>
  <c r="AN2984" i="1"/>
  <c r="AN2985" i="1"/>
  <c r="AN2986" i="1"/>
  <c r="AN2987" i="1"/>
  <c r="AN2988" i="1"/>
  <c r="AN2989" i="1"/>
  <c r="AN2990" i="1"/>
  <c r="AN2991" i="1"/>
  <c r="AN2992" i="1"/>
  <c r="AN2993" i="1"/>
  <c r="AN2994" i="1"/>
  <c r="AN2995" i="1"/>
  <c r="AN2996" i="1"/>
  <c r="AN2997" i="1"/>
  <c r="AN2998" i="1"/>
  <c r="AN2999" i="1"/>
  <c r="AN3000" i="1"/>
  <c r="AN3001" i="1"/>
  <c r="AN3002" i="1"/>
  <c r="AN3003" i="1"/>
  <c r="AN3004" i="1"/>
  <c r="AN3005" i="1"/>
  <c r="AN3006" i="1"/>
  <c r="AN3007" i="1"/>
  <c r="AN3008" i="1"/>
  <c r="AN3009" i="1"/>
  <c r="AN3010" i="1"/>
  <c r="AN3011" i="1"/>
  <c r="AN3012" i="1"/>
  <c r="AN3013" i="1"/>
  <c r="AN3014" i="1"/>
  <c r="AN3015" i="1"/>
  <c r="AN3016" i="1"/>
  <c r="AN3017" i="1"/>
  <c r="AN3018" i="1"/>
  <c r="AN3019" i="1"/>
  <c r="AN3020" i="1"/>
  <c r="AN3021" i="1"/>
  <c r="AN3022" i="1"/>
  <c r="AN3023" i="1"/>
  <c r="AN3024" i="1"/>
  <c r="AN3025" i="1"/>
  <c r="AN3026" i="1"/>
  <c r="AN3027" i="1"/>
  <c r="AN3028" i="1"/>
  <c r="AN3029" i="1"/>
  <c r="AN3030" i="1"/>
  <c r="AN3031" i="1"/>
  <c r="AN3032" i="1"/>
  <c r="AN3033" i="1"/>
  <c r="AN3034" i="1"/>
  <c r="AN3035" i="1"/>
  <c r="AN3036" i="1"/>
  <c r="AN3037" i="1"/>
  <c r="AN3038" i="1"/>
  <c r="AN3039" i="1"/>
  <c r="AN3040" i="1"/>
  <c r="AN3041" i="1"/>
  <c r="AN3042" i="1"/>
  <c r="AN3043" i="1"/>
  <c r="AN3044" i="1"/>
  <c r="AN3045" i="1"/>
  <c r="AN3046" i="1"/>
  <c r="AN3047" i="1"/>
  <c r="AN3048" i="1"/>
  <c r="AN3049" i="1"/>
  <c r="AN3050" i="1"/>
  <c r="AN3051" i="1"/>
  <c r="AN3052" i="1"/>
  <c r="AN3053" i="1"/>
  <c r="AN3054" i="1"/>
  <c r="AN3055" i="1"/>
  <c r="AN3056" i="1"/>
  <c r="AN3057" i="1"/>
  <c r="AN3058" i="1"/>
  <c r="AN3059" i="1"/>
  <c r="AN3060" i="1"/>
  <c r="AN3061" i="1"/>
  <c r="AN3062" i="1"/>
  <c r="AN3063" i="1"/>
  <c r="AN3064" i="1"/>
  <c r="AN3065" i="1"/>
  <c r="AN3066" i="1"/>
  <c r="AN3067" i="1"/>
  <c r="AN3068" i="1"/>
  <c r="AN3069" i="1"/>
  <c r="AN3070" i="1"/>
  <c r="AN3071" i="1"/>
  <c r="AN3072" i="1"/>
  <c r="AN3073" i="1"/>
  <c r="AN3074" i="1"/>
  <c r="AN3075" i="1"/>
  <c r="AN3076" i="1"/>
  <c r="AN3077" i="1"/>
  <c r="AN3078" i="1"/>
  <c r="AN3079" i="1"/>
  <c r="AN3080" i="1"/>
  <c r="AN3081" i="1"/>
  <c r="AN3082" i="1"/>
  <c r="AN3083" i="1"/>
  <c r="AN3084" i="1"/>
  <c r="AN3085" i="1"/>
  <c r="AN3086" i="1"/>
  <c r="AN3087" i="1"/>
  <c r="AN3088" i="1"/>
  <c r="AN3089" i="1"/>
  <c r="AN3090" i="1"/>
  <c r="AN3091" i="1"/>
  <c r="AN3092" i="1"/>
  <c r="AN3093" i="1"/>
  <c r="AN3094" i="1"/>
  <c r="AN3095" i="1"/>
  <c r="AN3096" i="1"/>
  <c r="AN3097" i="1"/>
  <c r="AN3098" i="1"/>
  <c r="AN3099" i="1"/>
  <c r="AN3100" i="1"/>
  <c r="AN3101" i="1"/>
  <c r="AN3102" i="1"/>
  <c r="AN3103" i="1"/>
  <c r="AN3104" i="1"/>
  <c r="AN3105" i="1"/>
  <c r="AN3106" i="1"/>
  <c r="AN3107" i="1"/>
  <c r="AN3108" i="1"/>
  <c r="AN3109" i="1"/>
  <c r="AN3110" i="1"/>
  <c r="AN3111" i="1"/>
  <c r="AN3112" i="1"/>
  <c r="AN3113" i="1"/>
  <c r="AN3114" i="1"/>
  <c r="AN3115" i="1"/>
  <c r="AN3116" i="1"/>
  <c r="AN3117" i="1"/>
  <c r="AN3118" i="1"/>
  <c r="AN3119" i="1"/>
  <c r="AN3120" i="1"/>
  <c r="AN3121" i="1"/>
  <c r="AN3122" i="1"/>
  <c r="AN3123" i="1"/>
  <c r="AN3124" i="1"/>
  <c r="AN3125" i="1"/>
  <c r="AN3126" i="1"/>
  <c r="AN3127" i="1"/>
  <c r="AN3128" i="1"/>
  <c r="AN3129" i="1"/>
  <c r="AN3130" i="1"/>
  <c r="AN3131" i="1"/>
  <c r="AN3132" i="1"/>
  <c r="AN3133" i="1"/>
  <c r="AN3134" i="1"/>
  <c r="AN3135" i="1"/>
  <c r="AN3136" i="1"/>
  <c r="AN3137" i="1"/>
  <c r="AN3138" i="1"/>
  <c r="AN3139" i="1"/>
  <c r="AN3140" i="1"/>
  <c r="AN3141" i="1"/>
  <c r="AN3142" i="1"/>
  <c r="AN3143" i="1"/>
  <c r="AN3144" i="1"/>
  <c r="AN3145" i="1"/>
  <c r="AN3146" i="1"/>
  <c r="AN3147" i="1"/>
  <c r="AN3148" i="1"/>
  <c r="AN3149" i="1"/>
  <c r="AN3150" i="1"/>
  <c r="AN3151" i="1"/>
  <c r="AN3152" i="1"/>
  <c r="AN3153" i="1"/>
  <c r="AN3154" i="1"/>
  <c r="AN3155" i="1"/>
  <c r="AN3156" i="1"/>
  <c r="AN3157" i="1"/>
  <c r="AN3158" i="1"/>
  <c r="AN3159" i="1"/>
  <c r="AN3160" i="1"/>
  <c r="AN3161" i="1"/>
  <c r="AN3162" i="1"/>
  <c r="AN3163" i="1"/>
  <c r="AN3164" i="1"/>
  <c r="AN3165" i="1"/>
  <c r="AN3166" i="1"/>
  <c r="AN3167" i="1"/>
  <c r="AN3168" i="1"/>
  <c r="AN3169" i="1"/>
  <c r="AN3170" i="1"/>
  <c r="AN3171" i="1"/>
  <c r="AN3172" i="1"/>
  <c r="AN3173" i="1"/>
  <c r="AN3174" i="1"/>
  <c r="AN3175" i="1"/>
  <c r="AN3176" i="1"/>
  <c r="AN3177" i="1"/>
  <c r="AN3178" i="1"/>
  <c r="AN3179" i="1"/>
  <c r="AN3180" i="1"/>
  <c r="AN3181" i="1"/>
  <c r="AN3182" i="1"/>
  <c r="AN3183" i="1"/>
  <c r="AN3184" i="1"/>
  <c r="AN3185" i="1"/>
  <c r="AN3186" i="1"/>
  <c r="AN3187" i="1"/>
  <c r="AN3188" i="1"/>
  <c r="AN3189" i="1"/>
  <c r="AN3190" i="1"/>
  <c r="AN3191" i="1"/>
  <c r="AN3192" i="1"/>
  <c r="AN3193" i="1"/>
  <c r="AN3194" i="1"/>
  <c r="AN3195" i="1"/>
  <c r="AN3196" i="1"/>
  <c r="AN3197" i="1"/>
  <c r="AN3198" i="1"/>
  <c r="AN3199" i="1"/>
  <c r="AN3200" i="1"/>
  <c r="AN3201" i="1"/>
  <c r="AN3202" i="1"/>
  <c r="AN3203" i="1"/>
  <c r="AN3204" i="1"/>
  <c r="AN3205" i="1"/>
  <c r="AN3206" i="1"/>
  <c r="AN3207" i="1"/>
  <c r="AN3208" i="1"/>
  <c r="AN3209" i="1"/>
  <c r="AN3210" i="1"/>
  <c r="AN3211" i="1"/>
  <c r="AN3212" i="1"/>
  <c r="AN3213" i="1"/>
  <c r="AN3214" i="1"/>
  <c r="AN3215" i="1"/>
  <c r="AN3216" i="1"/>
  <c r="AN3217" i="1"/>
  <c r="AN3218" i="1"/>
  <c r="AN3219" i="1"/>
  <c r="AN3220" i="1"/>
  <c r="AN3221" i="1"/>
  <c r="AN3222" i="1"/>
  <c r="AN3223" i="1"/>
  <c r="AN3224" i="1"/>
  <c r="AN3225" i="1"/>
  <c r="AN3226" i="1"/>
  <c r="AN3227" i="1"/>
  <c r="AN3228" i="1"/>
  <c r="AN3229" i="1"/>
  <c r="AN3230" i="1"/>
  <c r="AN3231" i="1"/>
  <c r="AN3232" i="1"/>
  <c r="AN3233" i="1"/>
  <c r="AN3234" i="1"/>
  <c r="AN3235" i="1"/>
  <c r="AN3236" i="1"/>
  <c r="AN3237" i="1"/>
  <c r="AN3238" i="1"/>
  <c r="AN3239" i="1"/>
  <c r="AN3240" i="1"/>
  <c r="AN3241" i="1"/>
  <c r="AN3242" i="1"/>
  <c r="AN3243" i="1"/>
  <c r="AN3244" i="1"/>
  <c r="AN3245" i="1"/>
  <c r="AN3246" i="1"/>
  <c r="AN3247" i="1"/>
  <c r="AN3248" i="1"/>
  <c r="AN3249" i="1"/>
  <c r="AN3250" i="1"/>
  <c r="AN3251" i="1"/>
  <c r="AN3252" i="1"/>
  <c r="AN3253" i="1"/>
  <c r="AN3254" i="1"/>
  <c r="AN3255" i="1"/>
  <c r="AN3256" i="1"/>
  <c r="AN3257" i="1"/>
  <c r="AN3258" i="1"/>
  <c r="AN3259" i="1"/>
  <c r="AN3260" i="1"/>
  <c r="AN3261" i="1"/>
  <c r="AN3262" i="1"/>
  <c r="AN3263" i="1"/>
  <c r="AN3264" i="1"/>
  <c r="AN3265" i="1"/>
  <c r="AN3266" i="1"/>
  <c r="AN3267" i="1"/>
  <c r="AN3268" i="1"/>
  <c r="AN3269" i="1"/>
  <c r="AN3270" i="1"/>
  <c r="AN3271" i="1"/>
  <c r="AN3272" i="1"/>
  <c r="AN3273" i="1"/>
  <c r="AN3274" i="1"/>
  <c r="AN3275" i="1"/>
  <c r="AN3276" i="1"/>
  <c r="AN3277" i="1"/>
  <c r="AN3278" i="1"/>
  <c r="AN3279" i="1"/>
  <c r="AN3280" i="1"/>
  <c r="AN3281" i="1"/>
  <c r="AN3282" i="1"/>
  <c r="AN3283" i="1"/>
  <c r="AN3284" i="1"/>
  <c r="AN3285" i="1"/>
  <c r="AN3286" i="1"/>
  <c r="AN3287" i="1"/>
  <c r="AN3288" i="1"/>
  <c r="AN3289" i="1"/>
  <c r="AN3290" i="1"/>
  <c r="AN3291" i="1"/>
  <c r="AN3292" i="1"/>
  <c r="AN3293" i="1"/>
  <c r="AN3294" i="1"/>
  <c r="AN3295" i="1"/>
  <c r="AN3296" i="1"/>
  <c r="AN3297" i="1"/>
  <c r="AN3298" i="1"/>
  <c r="AN3299" i="1"/>
  <c r="AN3300" i="1"/>
  <c r="AN3301" i="1"/>
  <c r="AN3302" i="1"/>
  <c r="AN3303" i="1"/>
  <c r="AN3304" i="1"/>
  <c r="AN3305" i="1"/>
  <c r="AN3306" i="1"/>
  <c r="AP2289" i="1"/>
  <c r="AP2290" i="1"/>
  <c r="AP2291" i="1"/>
  <c r="AP2292" i="1"/>
  <c r="AP2293" i="1"/>
  <c r="AP2294" i="1"/>
  <c r="AP2295" i="1"/>
  <c r="AP2296" i="1"/>
  <c r="AP2297" i="1"/>
  <c r="AP2298" i="1"/>
  <c r="AP2299" i="1"/>
  <c r="AP2300" i="1"/>
  <c r="AP2301" i="1"/>
  <c r="AP2302" i="1"/>
  <c r="AP2303" i="1"/>
  <c r="AP2304" i="1"/>
  <c r="AP2305" i="1"/>
  <c r="AP2306" i="1"/>
  <c r="AP2307" i="1"/>
  <c r="AP2308" i="1"/>
  <c r="AP2309" i="1"/>
  <c r="AP2310" i="1"/>
  <c r="AP2311" i="1"/>
  <c r="AP2312" i="1"/>
  <c r="AP2313" i="1"/>
  <c r="AP2314" i="1"/>
  <c r="AP2315" i="1"/>
  <c r="AP2316" i="1"/>
  <c r="AP2317" i="1"/>
  <c r="AP2318" i="1"/>
  <c r="AP2319" i="1"/>
  <c r="AP2320" i="1"/>
  <c r="AP2321" i="1"/>
  <c r="AP2322" i="1"/>
  <c r="AP2323" i="1"/>
  <c r="AP2324" i="1"/>
  <c r="AP2325" i="1"/>
  <c r="AP2326" i="1"/>
  <c r="AP2327" i="1"/>
  <c r="AP2328" i="1"/>
  <c r="AP2329" i="1"/>
  <c r="AP2330" i="1"/>
  <c r="AP2331" i="1"/>
  <c r="AP2332" i="1"/>
  <c r="AP2333" i="1"/>
  <c r="AP2334" i="1"/>
  <c r="AP2335" i="1"/>
  <c r="AP2336" i="1"/>
  <c r="AP2337" i="1"/>
  <c r="AP2338" i="1"/>
  <c r="AP2339" i="1"/>
  <c r="AP2340" i="1"/>
  <c r="AP2341" i="1"/>
  <c r="AP2342" i="1"/>
  <c r="AP2343" i="1"/>
  <c r="AP2344" i="1"/>
  <c r="AP2345" i="1"/>
  <c r="AP2346" i="1"/>
  <c r="AP2347" i="1"/>
  <c r="AP2348" i="1"/>
  <c r="AP2349" i="1"/>
  <c r="AP2350" i="1"/>
  <c r="AP2351" i="1"/>
  <c r="AP2352" i="1"/>
  <c r="AP2353" i="1"/>
  <c r="AP2354" i="1"/>
  <c r="AP2355" i="1"/>
  <c r="AP2356" i="1"/>
  <c r="AP2357" i="1"/>
  <c r="AP2358" i="1"/>
  <c r="AP2359" i="1"/>
  <c r="AP2360" i="1"/>
  <c r="AP2361" i="1"/>
  <c r="AP2362" i="1"/>
  <c r="AP2363" i="1"/>
  <c r="AP2364" i="1"/>
  <c r="AP2365" i="1"/>
  <c r="AP2366" i="1"/>
  <c r="AP2367" i="1"/>
  <c r="AP2368" i="1"/>
  <c r="AP2369" i="1"/>
  <c r="AP2370" i="1"/>
  <c r="AP2371" i="1"/>
  <c r="AP2372" i="1"/>
  <c r="AP2373" i="1"/>
  <c r="AP2374" i="1"/>
  <c r="AP2375" i="1"/>
  <c r="AP2376" i="1"/>
  <c r="AP2377" i="1"/>
  <c r="AP2378" i="1"/>
  <c r="AP2379" i="1"/>
  <c r="AP2380" i="1"/>
  <c r="AP2381" i="1"/>
  <c r="AP2382" i="1"/>
  <c r="AP2383" i="1"/>
  <c r="AP2384" i="1"/>
  <c r="AP2385" i="1"/>
  <c r="AP2386" i="1"/>
  <c r="AP2387" i="1"/>
  <c r="AP2388" i="1"/>
  <c r="AP2389" i="1"/>
  <c r="AP2390" i="1"/>
  <c r="AP2391" i="1"/>
  <c r="AP2392" i="1"/>
  <c r="AP2393" i="1"/>
  <c r="AP2394" i="1"/>
  <c r="AP2395" i="1"/>
  <c r="AP2396" i="1"/>
  <c r="AP2397" i="1"/>
  <c r="AP2398" i="1"/>
  <c r="AP2399" i="1"/>
  <c r="AP2400" i="1"/>
  <c r="AP2401" i="1"/>
  <c r="AP2402" i="1"/>
  <c r="AP2403" i="1"/>
  <c r="AP2404" i="1"/>
  <c r="AP2405" i="1"/>
  <c r="AP2406" i="1"/>
  <c r="AP2407" i="1"/>
  <c r="AP2408" i="1"/>
  <c r="AP2409" i="1"/>
  <c r="AP2410" i="1"/>
  <c r="AP2411" i="1"/>
  <c r="AP2412" i="1"/>
  <c r="AP2413" i="1"/>
  <c r="AP2414" i="1"/>
  <c r="AP2415" i="1"/>
  <c r="AP2416" i="1"/>
  <c r="AP2417" i="1"/>
  <c r="AP2418" i="1"/>
  <c r="AP2419" i="1"/>
  <c r="AP2420" i="1"/>
  <c r="AP2421" i="1"/>
  <c r="AP2422" i="1"/>
  <c r="AP2423" i="1"/>
  <c r="AP2424" i="1"/>
  <c r="AP2425" i="1"/>
  <c r="AP2426" i="1"/>
  <c r="AP2427" i="1"/>
  <c r="AP2428" i="1"/>
  <c r="AP2429" i="1"/>
  <c r="AP2430" i="1"/>
  <c r="AP2431" i="1"/>
  <c r="AP2432" i="1"/>
  <c r="AP2433" i="1"/>
  <c r="AP2434" i="1"/>
  <c r="AP2435" i="1"/>
  <c r="AP2436" i="1"/>
  <c r="AP2437" i="1"/>
  <c r="AP2438" i="1"/>
  <c r="AP2439" i="1"/>
  <c r="AP2440" i="1"/>
  <c r="AP2441" i="1"/>
  <c r="AP2442" i="1"/>
  <c r="AP2443" i="1"/>
  <c r="AP2444" i="1"/>
  <c r="AP2445" i="1"/>
  <c r="AP2446" i="1"/>
  <c r="AP2447" i="1"/>
  <c r="AP2448" i="1"/>
  <c r="AP2449" i="1"/>
  <c r="AP2450" i="1"/>
  <c r="AP2451" i="1"/>
  <c r="AP2452" i="1"/>
  <c r="AP2453" i="1"/>
  <c r="AP2454" i="1"/>
  <c r="AP2455" i="1"/>
  <c r="AP2456" i="1"/>
  <c r="AP2457" i="1"/>
  <c r="AP2458" i="1"/>
  <c r="AP2459" i="1"/>
  <c r="AP2460" i="1"/>
  <c r="AP2461" i="1"/>
  <c r="AP2462" i="1"/>
  <c r="AP2463" i="1"/>
  <c r="AP2464" i="1"/>
  <c r="AP2465" i="1"/>
  <c r="AP2466" i="1"/>
  <c r="AP2467" i="1"/>
  <c r="AP2468" i="1"/>
  <c r="AP2469" i="1"/>
  <c r="AP2470" i="1"/>
  <c r="AP2471" i="1"/>
  <c r="AP2472" i="1"/>
  <c r="AP2473" i="1"/>
  <c r="AP2474" i="1"/>
  <c r="AP2475" i="1"/>
  <c r="AP2476" i="1"/>
  <c r="AP2477" i="1"/>
  <c r="AP2478" i="1"/>
  <c r="AP2479" i="1"/>
  <c r="AP2480" i="1"/>
  <c r="AP2481" i="1"/>
  <c r="AP2482" i="1"/>
  <c r="AP2483" i="1"/>
  <c r="AP2484" i="1"/>
  <c r="AP2485" i="1"/>
  <c r="AP2486" i="1"/>
  <c r="AP2487" i="1"/>
  <c r="AP2488" i="1"/>
  <c r="AP2489" i="1"/>
  <c r="AP2490" i="1"/>
  <c r="AP2491" i="1"/>
  <c r="AP2492" i="1"/>
  <c r="AP2493" i="1"/>
  <c r="AP2494" i="1"/>
  <c r="AP2495" i="1"/>
  <c r="AP2496" i="1"/>
  <c r="AP2497" i="1"/>
  <c r="AP2498" i="1"/>
  <c r="AP2499" i="1"/>
  <c r="AP2500" i="1"/>
  <c r="AP2501" i="1"/>
  <c r="AP2502" i="1"/>
  <c r="AP2503" i="1"/>
  <c r="AP2504" i="1"/>
  <c r="AP2505" i="1"/>
  <c r="AP2506" i="1"/>
  <c r="AP2507" i="1"/>
  <c r="AP2508" i="1"/>
  <c r="AP2509" i="1"/>
  <c r="AP2510" i="1"/>
  <c r="AP2511" i="1"/>
  <c r="AP2512" i="1"/>
  <c r="AP2513" i="1"/>
  <c r="AP2514" i="1"/>
  <c r="AP2515" i="1"/>
  <c r="AP2516" i="1"/>
  <c r="AP2517" i="1"/>
  <c r="AP2518" i="1"/>
  <c r="AP2519" i="1"/>
  <c r="AP2520" i="1"/>
  <c r="AP2521" i="1"/>
  <c r="AP2522" i="1"/>
  <c r="AP2523" i="1"/>
  <c r="AP2524" i="1"/>
  <c r="AP2525" i="1"/>
  <c r="AP2526" i="1"/>
  <c r="AP2527" i="1"/>
  <c r="AP2528" i="1"/>
  <c r="AP2529" i="1"/>
  <c r="AP2530" i="1"/>
  <c r="AP2531" i="1"/>
  <c r="AP2532" i="1"/>
  <c r="AP2533" i="1"/>
  <c r="AP2534" i="1"/>
  <c r="AP2535" i="1"/>
  <c r="AP2536" i="1"/>
  <c r="AP2537" i="1"/>
  <c r="AP2538" i="1"/>
  <c r="AP2539" i="1"/>
  <c r="AP2540" i="1"/>
  <c r="AP2541" i="1"/>
  <c r="AP2542" i="1"/>
  <c r="AP2543" i="1"/>
  <c r="AP2544" i="1"/>
  <c r="AP2545" i="1"/>
  <c r="AP2546" i="1"/>
  <c r="AP2547" i="1"/>
  <c r="AP2548" i="1"/>
  <c r="AP2549" i="1"/>
  <c r="AP2550" i="1"/>
  <c r="AP2551" i="1"/>
  <c r="AP2552" i="1"/>
  <c r="AP2553" i="1"/>
  <c r="AP2554" i="1"/>
  <c r="AP2555" i="1"/>
  <c r="AP2556" i="1"/>
  <c r="AP2557" i="1"/>
  <c r="AP2558" i="1"/>
  <c r="AP2559" i="1"/>
  <c r="AP2560" i="1"/>
  <c r="AP2561" i="1"/>
  <c r="AP2562" i="1"/>
  <c r="AP2563" i="1"/>
  <c r="AP2564" i="1"/>
  <c r="AP2565" i="1"/>
  <c r="AP2566" i="1"/>
  <c r="AP2567" i="1"/>
  <c r="AP2568" i="1"/>
  <c r="AP2569" i="1"/>
  <c r="AP2570" i="1"/>
  <c r="AP2571" i="1"/>
  <c r="AP2572" i="1"/>
  <c r="AP2573" i="1"/>
  <c r="AP2574" i="1"/>
  <c r="AP2575" i="1"/>
  <c r="AP2576" i="1"/>
  <c r="AP2577" i="1"/>
  <c r="AP2578" i="1"/>
  <c r="AP2579" i="1"/>
  <c r="AP2580" i="1"/>
  <c r="AP2581" i="1"/>
  <c r="AP2582" i="1"/>
  <c r="AP2583" i="1"/>
  <c r="AP2584" i="1"/>
  <c r="AP2585" i="1"/>
  <c r="AP2586" i="1"/>
  <c r="AP2587" i="1"/>
  <c r="AP2588" i="1"/>
  <c r="AP2589" i="1"/>
  <c r="AP2590" i="1"/>
  <c r="AP2591" i="1"/>
  <c r="AP2592" i="1"/>
  <c r="AP2593" i="1"/>
  <c r="AP2594" i="1"/>
  <c r="AP2595" i="1"/>
  <c r="AP2596" i="1"/>
  <c r="AP2597" i="1"/>
  <c r="AP2598" i="1"/>
  <c r="AP2599" i="1"/>
  <c r="AP2600" i="1"/>
  <c r="AP2601" i="1"/>
  <c r="AP2602" i="1"/>
  <c r="AP2603" i="1"/>
  <c r="AP2604" i="1"/>
  <c r="AP2605" i="1"/>
  <c r="AP2606" i="1"/>
  <c r="AP2607" i="1"/>
  <c r="AP2608" i="1"/>
  <c r="AP2609" i="1"/>
  <c r="AP2610" i="1"/>
  <c r="AP2611" i="1"/>
  <c r="AP2612" i="1"/>
  <c r="AP2613" i="1"/>
  <c r="AP2614" i="1"/>
  <c r="AP2615" i="1"/>
  <c r="AP2616" i="1"/>
  <c r="AP2617" i="1"/>
  <c r="AP2618" i="1"/>
  <c r="AP2619" i="1"/>
  <c r="AP2620" i="1"/>
  <c r="AP2621" i="1"/>
  <c r="AP2622" i="1"/>
  <c r="AP2623" i="1"/>
  <c r="AP2624" i="1"/>
  <c r="AP2625" i="1"/>
  <c r="AP2626" i="1"/>
  <c r="AP2627" i="1"/>
  <c r="AP2628" i="1"/>
  <c r="AP2629" i="1"/>
  <c r="AP2630" i="1"/>
  <c r="AP2631" i="1"/>
  <c r="AP2632" i="1"/>
  <c r="AP2633" i="1"/>
  <c r="AP2634" i="1"/>
  <c r="AP2635" i="1"/>
  <c r="AP2636" i="1"/>
  <c r="AP2637" i="1"/>
  <c r="AP2638" i="1"/>
  <c r="AP2639" i="1"/>
  <c r="AP2640" i="1"/>
  <c r="AP2641" i="1"/>
  <c r="AP2642" i="1"/>
  <c r="AP2643" i="1"/>
  <c r="AP2644" i="1"/>
  <c r="AP2645" i="1"/>
  <c r="AP2646" i="1"/>
  <c r="AP2647" i="1"/>
  <c r="AP2648" i="1"/>
  <c r="AP2649" i="1"/>
  <c r="AP2650" i="1"/>
  <c r="AP2651" i="1"/>
  <c r="AP2652" i="1"/>
  <c r="AP2653" i="1"/>
  <c r="AP2654" i="1"/>
  <c r="AP2655" i="1"/>
  <c r="AP2656" i="1"/>
  <c r="AP2657" i="1"/>
  <c r="AP2658" i="1"/>
  <c r="AP2659" i="1"/>
  <c r="AP2660" i="1"/>
  <c r="AP2661" i="1"/>
  <c r="AP2662" i="1"/>
  <c r="AP2663" i="1"/>
  <c r="AP2664" i="1"/>
  <c r="AP2665" i="1"/>
  <c r="AP2666" i="1"/>
  <c r="AP2667" i="1"/>
  <c r="AP2668" i="1"/>
  <c r="AP2669" i="1"/>
  <c r="AP2670" i="1"/>
  <c r="AP2671" i="1"/>
  <c r="AP2672" i="1"/>
  <c r="AP2673" i="1"/>
  <c r="AP2674" i="1"/>
  <c r="AP2675" i="1"/>
  <c r="AP2676" i="1"/>
  <c r="AP2677" i="1"/>
  <c r="AP2678" i="1"/>
  <c r="AP2679" i="1"/>
  <c r="AP2680" i="1"/>
  <c r="AP2681" i="1"/>
  <c r="AP2682" i="1"/>
  <c r="AP2683" i="1"/>
  <c r="AP2684" i="1"/>
  <c r="AP2685" i="1"/>
  <c r="AP2686" i="1"/>
  <c r="AP2687" i="1"/>
  <c r="AP2688" i="1"/>
  <c r="AP2689" i="1"/>
  <c r="AP2690" i="1"/>
  <c r="AP2691" i="1"/>
  <c r="AP2692" i="1"/>
  <c r="AP2693" i="1"/>
  <c r="AP2694" i="1"/>
  <c r="AP2695" i="1"/>
  <c r="AP2696" i="1"/>
  <c r="AP2697" i="1"/>
  <c r="AP2698" i="1"/>
  <c r="AP2699" i="1"/>
  <c r="AP2700" i="1"/>
  <c r="AP2701" i="1"/>
  <c r="AP2702" i="1"/>
  <c r="AP2703" i="1"/>
  <c r="AP2704" i="1"/>
  <c r="AP2705" i="1"/>
  <c r="AP2706" i="1"/>
  <c r="AP2707" i="1"/>
  <c r="AP2708" i="1"/>
  <c r="AP2709" i="1"/>
  <c r="AP2710" i="1"/>
  <c r="AP2711" i="1"/>
  <c r="AP2712" i="1"/>
  <c r="AP2713" i="1"/>
  <c r="AP2714" i="1"/>
  <c r="AP2715" i="1"/>
  <c r="AP2716" i="1"/>
  <c r="AP2717" i="1"/>
  <c r="AP2718" i="1"/>
  <c r="AP2719" i="1"/>
  <c r="AP2720" i="1"/>
  <c r="AP2721" i="1"/>
  <c r="AP2722" i="1"/>
  <c r="AP2723" i="1"/>
  <c r="AP2724" i="1"/>
  <c r="AP2725" i="1"/>
  <c r="AP2726" i="1"/>
  <c r="AP2727" i="1"/>
  <c r="AP2728" i="1"/>
  <c r="AP2729" i="1"/>
  <c r="AP2730" i="1"/>
  <c r="AP2731" i="1"/>
  <c r="AP2732" i="1"/>
  <c r="AP2733" i="1"/>
  <c r="AP2734" i="1"/>
  <c r="AP2735" i="1"/>
  <c r="AP2736" i="1"/>
  <c r="AP2737" i="1"/>
  <c r="AP2738" i="1"/>
  <c r="AP2739" i="1"/>
  <c r="AP2740" i="1"/>
  <c r="AP2741" i="1"/>
  <c r="AP2742" i="1"/>
  <c r="AP2743" i="1"/>
  <c r="AP2744" i="1"/>
  <c r="AP2745" i="1"/>
  <c r="AP2746" i="1"/>
  <c r="AP2747" i="1"/>
  <c r="AP2748" i="1"/>
  <c r="AP2749" i="1"/>
  <c r="AP2750" i="1"/>
  <c r="AP2751" i="1"/>
  <c r="AP2752" i="1"/>
  <c r="AP2753" i="1"/>
  <c r="AP2754" i="1"/>
  <c r="AP2755" i="1"/>
  <c r="AP2756" i="1"/>
  <c r="AP2757" i="1"/>
  <c r="AP2758" i="1"/>
  <c r="AP2759" i="1"/>
  <c r="AP2760" i="1"/>
  <c r="AP2761" i="1"/>
  <c r="AP2762" i="1"/>
  <c r="AP2763" i="1"/>
  <c r="AP2764" i="1"/>
  <c r="AP2765" i="1"/>
  <c r="AP2766" i="1"/>
  <c r="AP2767" i="1"/>
  <c r="AP2768" i="1"/>
  <c r="AP2769" i="1"/>
  <c r="AP2770" i="1"/>
  <c r="AP2771" i="1"/>
  <c r="AP2772" i="1"/>
  <c r="AP2773" i="1"/>
  <c r="AP2774" i="1"/>
  <c r="AP2775" i="1"/>
  <c r="AP2776" i="1"/>
  <c r="AP2777" i="1"/>
  <c r="AP2778" i="1"/>
  <c r="AP2779" i="1"/>
  <c r="AP2780" i="1"/>
  <c r="AP2781" i="1"/>
  <c r="AP2782" i="1"/>
  <c r="AP2783" i="1"/>
  <c r="AP2784" i="1"/>
  <c r="AP2785" i="1"/>
  <c r="AP2786" i="1"/>
  <c r="AP2787" i="1"/>
  <c r="AP2788" i="1"/>
  <c r="AP2789" i="1"/>
  <c r="AP2790" i="1"/>
  <c r="AP2791" i="1"/>
  <c r="AP2792" i="1"/>
  <c r="AP2793" i="1"/>
  <c r="AP2794" i="1"/>
  <c r="AP2795" i="1"/>
  <c r="AP2796" i="1"/>
  <c r="AP2797" i="1"/>
  <c r="AP2798" i="1"/>
  <c r="AP2799" i="1"/>
  <c r="AP2800" i="1"/>
  <c r="AP2801" i="1"/>
  <c r="AP2802" i="1"/>
  <c r="AP2803" i="1"/>
  <c r="AP2804" i="1"/>
  <c r="AP2805" i="1"/>
  <c r="AP2806" i="1"/>
  <c r="AP2807" i="1"/>
  <c r="AP2808" i="1"/>
  <c r="AP2809" i="1"/>
  <c r="AP2810" i="1"/>
  <c r="AP2811" i="1"/>
  <c r="AP2812" i="1"/>
  <c r="AP2813" i="1"/>
  <c r="AP2814" i="1"/>
  <c r="AP2815" i="1"/>
  <c r="AP2816" i="1"/>
  <c r="AP2817" i="1"/>
  <c r="AP2818" i="1"/>
  <c r="AP2819" i="1"/>
  <c r="AP2820" i="1"/>
  <c r="AP2821" i="1"/>
  <c r="AP2822" i="1"/>
  <c r="AP2823" i="1"/>
  <c r="AP2824" i="1"/>
  <c r="AP2825" i="1"/>
  <c r="AP2826" i="1"/>
  <c r="AP2827" i="1"/>
  <c r="AP2828" i="1"/>
  <c r="AP2829" i="1"/>
  <c r="AP2830" i="1"/>
  <c r="AP2831" i="1"/>
  <c r="AP2832" i="1"/>
  <c r="AP2833" i="1"/>
  <c r="AP2834" i="1"/>
  <c r="AP2835" i="1"/>
  <c r="AP2836" i="1"/>
  <c r="AP2837" i="1"/>
  <c r="AP2838" i="1"/>
  <c r="AP2839" i="1"/>
  <c r="AP2840" i="1"/>
  <c r="AP2841" i="1"/>
  <c r="AP2842" i="1"/>
  <c r="AP2843" i="1"/>
  <c r="AP2844" i="1"/>
  <c r="AP2845" i="1"/>
  <c r="AP2846" i="1"/>
  <c r="AP2847" i="1"/>
  <c r="AP2848" i="1"/>
  <c r="AP2849" i="1"/>
  <c r="AP2850" i="1"/>
  <c r="AP2851" i="1"/>
  <c r="AP2852" i="1"/>
  <c r="AP2853" i="1"/>
  <c r="AP2854" i="1"/>
  <c r="AP2855" i="1"/>
  <c r="AP2856" i="1"/>
  <c r="AP2857" i="1"/>
  <c r="AP2858" i="1"/>
  <c r="AP2859" i="1"/>
  <c r="AP2860" i="1"/>
  <c r="AP2861" i="1"/>
  <c r="AP2862" i="1"/>
  <c r="AP2863" i="1"/>
  <c r="AP2864" i="1"/>
  <c r="AP2865" i="1"/>
  <c r="AP2866" i="1"/>
  <c r="AP2867" i="1"/>
  <c r="AP2868" i="1"/>
  <c r="AP2869" i="1"/>
  <c r="AP2870" i="1"/>
  <c r="AP2871" i="1"/>
  <c r="AP2872" i="1"/>
  <c r="AP2873" i="1"/>
  <c r="AP2874" i="1"/>
  <c r="AP2875" i="1"/>
  <c r="AP2876" i="1"/>
  <c r="AP2877" i="1"/>
  <c r="AP2878" i="1"/>
  <c r="AP2879" i="1"/>
  <c r="AP2880" i="1"/>
  <c r="AP2881" i="1"/>
  <c r="AP2882" i="1"/>
  <c r="AP2883" i="1"/>
  <c r="AP2884" i="1"/>
  <c r="AP2885" i="1"/>
  <c r="AP2886" i="1"/>
  <c r="AP2887" i="1"/>
  <c r="AP2888" i="1"/>
  <c r="AP2889" i="1"/>
  <c r="AP2890" i="1"/>
  <c r="AP2891" i="1"/>
  <c r="AP2892" i="1"/>
  <c r="AP2893" i="1"/>
  <c r="AP2894" i="1"/>
  <c r="AP2895" i="1"/>
  <c r="AP2896" i="1"/>
  <c r="AP2897" i="1"/>
  <c r="AP2898" i="1"/>
  <c r="AP2899" i="1"/>
  <c r="AP2900" i="1"/>
  <c r="AP2901" i="1"/>
  <c r="AP2902" i="1"/>
  <c r="AP2903" i="1"/>
  <c r="AP2904" i="1"/>
  <c r="AP2905" i="1"/>
  <c r="AP2906" i="1"/>
  <c r="AP2907" i="1"/>
  <c r="AP2908" i="1"/>
  <c r="AP2909" i="1"/>
  <c r="AP2910" i="1"/>
  <c r="AP2911" i="1"/>
  <c r="AP2912" i="1"/>
  <c r="AP2913" i="1"/>
  <c r="AP2914" i="1"/>
  <c r="AP2915" i="1"/>
  <c r="AP2916" i="1"/>
  <c r="AP2917" i="1"/>
  <c r="AP2918" i="1"/>
  <c r="AP2919" i="1"/>
  <c r="AP2920" i="1"/>
  <c r="AP2921" i="1"/>
  <c r="AP2922" i="1"/>
  <c r="AP2923" i="1"/>
  <c r="AP2924" i="1"/>
  <c r="AP2925" i="1"/>
  <c r="AP2926" i="1"/>
  <c r="AP2927" i="1"/>
  <c r="AP2928" i="1"/>
  <c r="AP2929" i="1"/>
  <c r="AP2930" i="1"/>
  <c r="AP2931" i="1"/>
  <c r="AP2932" i="1"/>
  <c r="AP2933" i="1"/>
  <c r="AP2934" i="1"/>
  <c r="AP2935" i="1"/>
  <c r="AP2936" i="1"/>
  <c r="AP2937" i="1"/>
  <c r="AP2938" i="1"/>
  <c r="AP2939" i="1"/>
  <c r="AP2940" i="1"/>
  <c r="AP2941" i="1"/>
  <c r="AP2942" i="1"/>
  <c r="AP2943" i="1"/>
  <c r="AP2944" i="1"/>
  <c r="AP2945" i="1"/>
  <c r="AP2946" i="1"/>
  <c r="AP2947" i="1"/>
  <c r="AP2948" i="1"/>
  <c r="AP2949" i="1"/>
  <c r="AP2950" i="1"/>
  <c r="AP2951" i="1"/>
  <c r="AP2952" i="1"/>
  <c r="AP2953" i="1"/>
  <c r="AP2954" i="1"/>
  <c r="AP2955" i="1"/>
  <c r="AP2956" i="1"/>
  <c r="AP2957" i="1"/>
  <c r="AP2958" i="1"/>
  <c r="AP2959" i="1"/>
  <c r="AP2960" i="1"/>
  <c r="AP2961" i="1"/>
  <c r="AP2962" i="1"/>
  <c r="AP2963" i="1"/>
  <c r="AP2964" i="1"/>
  <c r="AP2965" i="1"/>
  <c r="AP2966" i="1"/>
  <c r="AP2967" i="1"/>
  <c r="AP2968" i="1"/>
  <c r="AP2969" i="1"/>
  <c r="AP2970" i="1"/>
  <c r="AP2971" i="1"/>
  <c r="AP2972" i="1"/>
  <c r="AP2973" i="1"/>
  <c r="AP2974" i="1"/>
  <c r="AP2975" i="1"/>
  <c r="AP2976" i="1"/>
  <c r="AP2977" i="1"/>
  <c r="AP2978" i="1"/>
  <c r="AP2979" i="1"/>
  <c r="AP2980" i="1"/>
  <c r="AP2981" i="1"/>
  <c r="AP2982" i="1"/>
  <c r="AP2983" i="1"/>
  <c r="AP2984" i="1"/>
  <c r="AP2985" i="1"/>
  <c r="AP2986" i="1"/>
  <c r="AP2987" i="1"/>
  <c r="AP2988" i="1"/>
  <c r="AP2989" i="1"/>
  <c r="AP2990" i="1"/>
  <c r="AP2991" i="1"/>
  <c r="AP2992" i="1"/>
  <c r="AP2993" i="1"/>
  <c r="AP2994" i="1"/>
  <c r="AP2995" i="1"/>
  <c r="AP2996" i="1"/>
  <c r="AP2997" i="1"/>
  <c r="AP2998" i="1"/>
  <c r="AP2999" i="1"/>
  <c r="AP3000" i="1"/>
  <c r="AP3001" i="1"/>
  <c r="AP3002" i="1"/>
  <c r="AP3003" i="1"/>
  <c r="AP3004" i="1"/>
  <c r="AP3005" i="1"/>
  <c r="AP3006" i="1"/>
  <c r="AP3007" i="1"/>
  <c r="AP3008" i="1"/>
  <c r="AP3009" i="1"/>
  <c r="AP3010" i="1"/>
  <c r="AP3011" i="1"/>
  <c r="AP3012" i="1"/>
  <c r="AP3013" i="1"/>
  <c r="AP3014" i="1"/>
  <c r="AP3015" i="1"/>
  <c r="AP3016" i="1"/>
  <c r="AP3017" i="1"/>
  <c r="AP3018" i="1"/>
  <c r="AP3019" i="1"/>
  <c r="AP3020" i="1"/>
  <c r="AP3021" i="1"/>
  <c r="AP3022" i="1"/>
  <c r="AP3023" i="1"/>
  <c r="AP3024" i="1"/>
  <c r="AP3025" i="1"/>
  <c r="AP3026" i="1"/>
  <c r="AP3027" i="1"/>
  <c r="AP3028" i="1"/>
  <c r="AP3029" i="1"/>
  <c r="AP3030" i="1"/>
  <c r="AP3031" i="1"/>
  <c r="AP3032" i="1"/>
  <c r="AP3033" i="1"/>
  <c r="AP3034" i="1"/>
  <c r="AP3035" i="1"/>
  <c r="AP3036" i="1"/>
  <c r="AP3037" i="1"/>
  <c r="AP3038" i="1"/>
  <c r="AP3039" i="1"/>
  <c r="AP3040" i="1"/>
  <c r="AP3041" i="1"/>
  <c r="AP3042" i="1"/>
  <c r="AP3043" i="1"/>
  <c r="AP3044" i="1"/>
  <c r="AP3045" i="1"/>
  <c r="AP3046" i="1"/>
  <c r="AP3047" i="1"/>
  <c r="AP3048" i="1"/>
  <c r="AP3049" i="1"/>
  <c r="AP3050" i="1"/>
  <c r="AP3051" i="1"/>
  <c r="AP3052" i="1"/>
  <c r="AP3053" i="1"/>
  <c r="AP3054" i="1"/>
  <c r="AP3055" i="1"/>
  <c r="AP3056" i="1"/>
  <c r="AP3057" i="1"/>
  <c r="AP3058" i="1"/>
  <c r="AP3059" i="1"/>
  <c r="AP3060" i="1"/>
  <c r="AP3061" i="1"/>
  <c r="AP3062" i="1"/>
  <c r="AP3063" i="1"/>
  <c r="AP3064" i="1"/>
  <c r="AP3065" i="1"/>
  <c r="AP3066" i="1"/>
  <c r="AP3067" i="1"/>
  <c r="AP3068" i="1"/>
  <c r="AP3069" i="1"/>
  <c r="AP3070" i="1"/>
  <c r="AP3071" i="1"/>
  <c r="AP3072" i="1"/>
  <c r="AP3073" i="1"/>
  <c r="AP3074" i="1"/>
  <c r="AP3075" i="1"/>
  <c r="AP3076" i="1"/>
  <c r="AP3077" i="1"/>
  <c r="AP3078" i="1"/>
  <c r="AP3079" i="1"/>
  <c r="AP3080" i="1"/>
  <c r="AP3081" i="1"/>
  <c r="AP3082" i="1"/>
  <c r="AP3083" i="1"/>
  <c r="AP3084" i="1"/>
  <c r="AP3085" i="1"/>
  <c r="AP3086" i="1"/>
  <c r="AP3087" i="1"/>
  <c r="AP3088" i="1"/>
  <c r="AP3089" i="1"/>
  <c r="AP3090" i="1"/>
  <c r="AP3091" i="1"/>
  <c r="AP3092" i="1"/>
  <c r="AP3093" i="1"/>
  <c r="AP3094" i="1"/>
  <c r="AP3095" i="1"/>
  <c r="AP3096" i="1"/>
  <c r="AP3097" i="1"/>
  <c r="AP3098" i="1"/>
  <c r="AP3099" i="1"/>
  <c r="AP3100" i="1"/>
  <c r="AP3101" i="1"/>
  <c r="AP3102" i="1"/>
  <c r="AP3103" i="1"/>
  <c r="AP3104" i="1"/>
  <c r="AP3105" i="1"/>
  <c r="AP3106" i="1"/>
  <c r="AP3107" i="1"/>
  <c r="AP3108" i="1"/>
  <c r="AP3109" i="1"/>
  <c r="AP3110" i="1"/>
  <c r="AP3111" i="1"/>
  <c r="AP3112" i="1"/>
  <c r="AP3113" i="1"/>
  <c r="AP3114" i="1"/>
  <c r="AP3115" i="1"/>
  <c r="AP3116" i="1"/>
  <c r="AP3117" i="1"/>
  <c r="AP3118" i="1"/>
  <c r="AP3119" i="1"/>
  <c r="AP3120" i="1"/>
  <c r="AP3121" i="1"/>
  <c r="AP3122" i="1"/>
  <c r="AP3123" i="1"/>
  <c r="AP3124" i="1"/>
  <c r="AP3125" i="1"/>
  <c r="AP3126" i="1"/>
  <c r="AP3127" i="1"/>
  <c r="AP3128" i="1"/>
  <c r="AP3129" i="1"/>
  <c r="AP3130" i="1"/>
  <c r="AP3131" i="1"/>
  <c r="AP3132" i="1"/>
  <c r="AP3133" i="1"/>
  <c r="AP3134" i="1"/>
  <c r="AP3135" i="1"/>
  <c r="AP3136" i="1"/>
  <c r="AP3137" i="1"/>
  <c r="AP3138" i="1"/>
  <c r="AP3139" i="1"/>
  <c r="AP3140" i="1"/>
  <c r="AP3141" i="1"/>
  <c r="AP3142" i="1"/>
  <c r="AP3143" i="1"/>
  <c r="AP3144" i="1"/>
  <c r="AP3145" i="1"/>
  <c r="AP3146" i="1"/>
  <c r="AP3147" i="1"/>
  <c r="AP3148" i="1"/>
  <c r="AP3149" i="1"/>
  <c r="AP3150" i="1"/>
  <c r="AP3151" i="1"/>
  <c r="AP3152" i="1"/>
  <c r="AP3153" i="1"/>
  <c r="AP3154" i="1"/>
  <c r="AP3155" i="1"/>
  <c r="AP3156" i="1"/>
  <c r="AP3157" i="1"/>
  <c r="AP3158" i="1"/>
  <c r="AP3159" i="1"/>
  <c r="AP3160" i="1"/>
  <c r="AP3161" i="1"/>
  <c r="AP3162" i="1"/>
  <c r="AP3163" i="1"/>
  <c r="AP3164" i="1"/>
  <c r="AP3165" i="1"/>
  <c r="AP3166" i="1"/>
  <c r="AP3167" i="1"/>
  <c r="AP3168" i="1"/>
  <c r="AP3169" i="1"/>
  <c r="AP3170" i="1"/>
  <c r="AP3171" i="1"/>
  <c r="AP3172" i="1"/>
  <c r="AP3173" i="1"/>
  <c r="AP3174" i="1"/>
  <c r="AP3175" i="1"/>
  <c r="AP3176" i="1"/>
  <c r="AP3177" i="1"/>
  <c r="AP3178" i="1"/>
  <c r="AP3179" i="1"/>
  <c r="AP3180" i="1"/>
  <c r="AP3181" i="1"/>
  <c r="AP3182" i="1"/>
  <c r="AP3183" i="1"/>
  <c r="AP3184" i="1"/>
  <c r="AP3185" i="1"/>
  <c r="AP3186" i="1"/>
  <c r="AP3187" i="1"/>
  <c r="AP3188" i="1"/>
  <c r="AP3189" i="1"/>
  <c r="AP3190" i="1"/>
  <c r="AP3191" i="1"/>
  <c r="AP3192" i="1"/>
  <c r="AP3193" i="1"/>
  <c r="AP3194" i="1"/>
  <c r="AP3195" i="1"/>
  <c r="AP3196" i="1"/>
  <c r="AP3197" i="1"/>
  <c r="AP3198" i="1"/>
  <c r="AP3199" i="1"/>
  <c r="AP3200" i="1"/>
  <c r="AP3201" i="1"/>
  <c r="AP3202" i="1"/>
  <c r="AP3203" i="1"/>
  <c r="AP3204" i="1"/>
  <c r="AP3205" i="1"/>
  <c r="AP3206" i="1"/>
  <c r="AP3207" i="1"/>
  <c r="AP3208" i="1"/>
  <c r="AP3209" i="1"/>
  <c r="AP3210" i="1"/>
  <c r="AP3211" i="1"/>
  <c r="AP3212" i="1"/>
  <c r="AP3213" i="1"/>
  <c r="AP3214" i="1"/>
  <c r="AP3215" i="1"/>
  <c r="AP3216" i="1"/>
  <c r="AP3217" i="1"/>
  <c r="AP3218" i="1"/>
  <c r="AP3219" i="1"/>
  <c r="AP3220" i="1"/>
  <c r="AP3221" i="1"/>
  <c r="AP3222" i="1"/>
  <c r="AP3223" i="1"/>
  <c r="AP3224" i="1"/>
  <c r="AP3225" i="1"/>
  <c r="AP3226" i="1"/>
  <c r="AP3227" i="1"/>
  <c r="AP3228" i="1"/>
  <c r="AP3229" i="1"/>
  <c r="AP3230" i="1"/>
  <c r="AP3231" i="1"/>
  <c r="AP3232" i="1"/>
  <c r="AP3233" i="1"/>
  <c r="AP3234" i="1"/>
  <c r="AP3235" i="1"/>
  <c r="AP3236" i="1"/>
  <c r="AP3237" i="1"/>
  <c r="AP3238" i="1"/>
  <c r="AP3239" i="1"/>
  <c r="AP3240" i="1"/>
  <c r="AP3241" i="1"/>
  <c r="AP3242" i="1"/>
  <c r="AP3243" i="1"/>
  <c r="AP3244" i="1"/>
  <c r="AP3245" i="1"/>
  <c r="AP3246" i="1"/>
  <c r="AP3247" i="1"/>
  <c r="AP3248" i="1"/>
  <c r="AP3249" i="1"/>
  <c r="AP3250" i="1"/>
  <c r="AP3251" i="1"/>
  <c r="AP3252" i="1"/>
  <c r="AP3253" i="1"/>
  <c r="AP3254" i="1"/>
  <c r="AP3255" i="1"/>
  <c r="AP3256" i="1"/>
  <c r="AP3257" i="1"/>
  <c r="AP3258" i="1"/>
  <c r="AP3259" i="1"/>
  <c r="AP3260" i="1"/>
  <c r="AP3261" i="1"/>
  <c r="AP3262" i="1"/>
  <c r="AP3263" i="1"/>
  <c r="AP3264" i="1"/>
  <c r="AP3265" i="1"/>
  <c r="AP3266" i="1"/>
  <c r="AP3267" i="1"/>
  <c r="AP3268" i="1"/>
  <c r="AP3269" i="1"/>
  <c r="AP3270" i="1"/>
  <c r="AP3271" i="1"/>
  <c r="AP3272" i="1"/>
  <c r="AP3273" i="1"/>
  <c r="AP3274" i="1"/>
  <c r="AP3275" i="1"/>
  <c r="AP3276" i="1"/>
  <c r="AP3277" i="1"/>
  <c r="AP3278" i="1"/>
  <c r="AP3279" i="1"/>
  <c r="AP3280" i="1"/>
  <c r="AP3281" i="1"/>
  <c r="AP3282" i="1"/>
  <c r="AP3283" i="1"/>
  <c r="AP3284" i="1"/>
  <c r="AP3285" i="1"/>
  <c r="AP3286" i="1"/>
  <c r="AP3287" i="1"/>
  <c r="AP3288" i="1"/>
  <c r="AP3289" i="1"/>
  <c r="AP3290" i="1"/>
  <c r="AP3291" i="1"/>
  <c r="AP3292" i="1"/>
  <c r="AP3293" i="1"/>
  <c r="AP3294" i="1"/>
  <c r="AP3295" i="1"/>
  <c r="AP3296" i="1"/>
  <c r="AP3297" i="1"/>
  <c r="AP3298" i="1"/>
  <c r="AP3299" i="1"/>
  <c r="AP3300" i="1"/>
  <c r="AP3301" i="1"/>
  <c r="AP3302" i="1"/>
  <c r="AP3303" i="1"/>
  <c r="AP3304" i="1"/>
  <c r="AP3305" i="1"/>
  <c r="AP3306" i="1"/>
  <c r="AQ2289" i="1"/>
  <c r="AQ2290" i="1"/>
  <c r="AQ2291" i="1"/>
  <c r="AQ2292" i="1"/>
  <c r="AQ2293" i="1"/>
  <c r="AQ2294" i="1"/>
  <c r="AQ2295" i="1"/>
  <c r="AQ2296" i="1"/>
  <c r="AQ2297" i="1"/>
  <c r="AQ2298" i="1"/>
  <c r="AQ2299" i="1"/>
  <c r="AQ2300" i="1"/>
  <c r="AQ2301" i="1"/>
  <c r="AQ2302" i="1"/>
  <c r="AQ2303" i="1"/>
  <c r="AQ2304" i="1"/>
  <c r="AQ2305" i="1"/>
  <c r="AQ2306" i="1"/>
  <c r="AQ2307" i="1"/>
  <c r="AQ2308" i="1"/>
  <c r="AQ2309" i="1"/>
  <c r="AQ2310" i="1"/>
  <c r="AQ2311" i="1"/>
  <c r="AQ2312" i="1"/>
  <c r="AQ2313" i="1"/>
  <c r="AQ2314" i="1"/>
  <c r="AQ2315" i="1"/>
  <c r="AQ2316" i="1"/>
  <c r="AQ2317" i="1"/>
  <c r="AQ2318" i="1"/>
  <c r="AQ2319" i="1"/>
  <c r="AQ2320" i="1"/>
  <c r="AQ2321" i="1"/>
  <c r="AQ2322" i="1"/>
  <c r="AQ2323" i="1"/>
  <c r="AQ2324" i="1"/>
  <c r="AQ2325" i="1"/>
  <c r="AQ2326" i="1"/>
  <c r="AQ2327" i="1"/>
  <c r="AQ2328" i="1"/>
  <c r="AQ2329" i="1"/>
  <c r="AQ2330" i="1"/>
  <c r="AQ2331" i="1"/>
  <c r="AQ2332" i="1"/>
  <c r="AQ2333" i="1"/>
  <c r="AQ2334" i="1"/>
  <c r="AQ2335" i="1"/>
  <c r="AQ2336" i="1"/>
  <c r="AQ2337" i="1"/>
  <c r="AQ2338" i="1"/>
  <c r="AQ2339" i="1"/>
  <c r="AQ2340" i="1"/>
  <c r="AQ2341" i="1"/>
  <c r="AQ2342" i="1"/>
  <c r="AQ2343" i="1"/>
  <c r="AQ2344" i="1"/>
  <c r="AQ2345" i="1"/>
  <c r="AQ2346" i="1"/>
  <c r="AQ2347" i="1"/>
  <c r="AQ2348" i="1"/>
  <c r="AQ2349" i="1"/>
  <c r="AQ2350" i="1"/>
  <c r="AQ2351" i="1"/>
  <c r="AQ2352" i="1"/>
  <c r="AQ2353" i="1"/>
  <c r="AQ2354" i="1"/>
  <c r="AQ2355" i="1"/>
  <c r="AQ2356" i="1"/>
  <c r="AQ2357" i="1"/>
  <c r="AQ2358" i="1"/>
  <c r="AQ2359" i="1"/>
  <c r="AQ2360" i="1"/>
  <c r="AQ2361" i="1"/>
  <c r="AQ2362" i="1"/>
  <c r="AQ2363" i="1"/>
  <c r="AQ2364" i="1"/>
  <c r="AQ2365" i="1"/>
  <c r="AQ2366" i="1"/>
  <c r="AQ2367" i="1"/>
  <c r="AQ2368" i="1"/>
  <c r="AQ2369" i="1"/>
  <c r="AQ2370" i="1"/>
  <c r="AQ2371" i="1"/>
  <c r="AQ2372" i="1"/>
  <c r="AQ2373" i="1"/>
  <c r="AQ2374" i="1"/>
  <c r="AQ2375" i="1"/>
  <c r="AQ2376" i="1"/>
  <c r="AQ2377" i="1"/>
  <c r="AQ2378" i="1"/>
  <c r="AQ2379" i="1"/>
  <c r="AQ2380" i="1"/>
  <c r="AQ2381" i="1"/>
  <c r="AQ2382" i="1"/>
  <c r="AQ2383" i="1"/>
  <c r="AQ2384" i="1"/>
  <c r="AQ2385" i="1"/>
  <c r="AQ2386" i="1"/>
  <c r="AQ2387" i="1"/>
  <c r="AQ2388" i="1"/>
  <c r="AQ2389" i="1"/>
  <c r="AQ2390" i="1"/>
  <c r="AQ2391" i="1"/>
  <c r="AQ2392" i="1"/>
  <c r="AQ2393" i="1"/>
  <c r="AQ2394" i="1"/>
  <c r="AQ2395" i="1"/>
  <c r="AQ2396" i="1"/>
  <c r="AQ2397" i="1"/>
  <c r="AQ2398" i="1"/>
  <c r="AQ2399" i="1"/>
  <c r="AQ2400" i="1"/>
  <c r="AQ2401" i="1"/>
  <c r="AQ2402" i="1"/>
  <c r="AQ2403" i="1"/>
  <c r="AQ2404" i="1"/>
  <c r="AQ2405" i="1"/>
  <c r="AQ2406" i="1"/>
  <c r="AQ2407" i="1"/>
  <c r="AQ2408" i="1"/>
  <c r="AQ2409" i="1"/>
  <c r="AQ2410" i="1"/>
  <c r="AQ2411" i="1"/>
  <c r="AQ2412" i="1"/>
  <c r="AQ2413" i="1"/>
  <c r="AQ2414" i="1"/>
  <c r="AQ2415" i="1"/>
  <c r="AQ2416" i="1"/>
  <c r="AQ2417" i="1"/>
  <c r="AQ2418" i="1"/>
  <c r="AQ2419" i="1"/>
  <c r="AQ2420" i="1"/>
  <c r="AQ2421" i="1"/>
  <c r="AQ2422" i="1"/>
  <c r="AQ2423" i="1"/>
  <c r="AQ2424" i="1"/>
  <c r="AQ2425" i="1"/>
  <c r="AQ2426" i="1"/>
  <c r="AQ2427" i="1"/>
  <c r="AQ2428" i="1"/>
  <c r="AQ2429" i="1"/>
  <c r="AQ2430" i="1"/>
  <c r="AQ2431" i="1"/>
  <c r="AQ2432" i="1"/>
  <c r="AQ2433" i="1"/>
  <c r="AQ2434" i="1"/>
  <c r="AQ2435" i="1"/>
  <c r="AQ2436" i="1"/>
  <c r="AQ2437" i="1"/>
  <c r="AQ2438" i="1"/>
  <c r="AQ2439" i="1"/>
  <c r="AQ2440" i="1"/>
  <c r="AQ2441" i="1"/>
  <c r="AQ2442" i="1"/>
  <c r="AQ2443" i="1"/>
  <c r="AQ2444" i="1"/>
  <c r="AQ2445" i="1"/>
  <c r="AQ2446" i="1"/>
  <c r="AQ2447" i="1"/>
  <c r="AQ2448" i="1"/>
  <c r="AQ2449" i="1"/>
  <c r="AQ2450" i="1"/>
  <c r="AQ2451" i="1"/>
  <c r="AQ2452" i="1"/>
  <c r="AQ2453" i="1"/>
  <c r="AQ2454" i="1"/>
  <c r="AQ2455" i="1"/>
  <c r="AQ2456" i="1"/>
  <c r="AQ2457" i="1"/>
  <c r="AQ2458" i="1"/>
  <c r="AQ2459" i="1"/>
  <c r="AQ2460" i="1"/>
  <c r="AQ2461" i="1"/>
  <c r="AQ2462" i="1"/>
  <c r="AQ2463" i="1"/>
  <c r="AQ2464" i="1"/>
  <c r="AQ2465" i="1"/>
  <c r="AQ2466" i="1"/>
  <c r="AQ2467" i="1"/>
  <c r="AQ2468" i="1"/>
  <c r="AQ2469" i="1"/>
  <c r="AQ2470" i="1"/>
  <c r="AQ2471" i="1"/>
  <c r="AQ2472" i="1"/>
  <c r="AQ2473" i="1"/>
  <c r="AQ2474" i="1"/>
  <c r="AQ2475" i="1"/>
  <c r="AQ2476" i="1"/>
  <c r="AQ2477" i="1"/>
  <c r="AQ2478" i="1"/>
  <c r="AQ2479" i="1"/>
  <c r="AQ2480" i="1"/>
  <c r="AQ2481" i="1"/>
  <c r="AQ2482" i="1"/>
  <c r="AQ2483" i="1"/>
  <c r="AQ2484" i="1"/>
  <c r="AQ2485" i="1"/>
  <c r="AQ2486" i="1"/>
  <c r="AQ2487" i="1"/>
  <c r="AQ2488" i="1"/>
  <c r="AQ2489" i="1"/>
  <c r="AQ2490" i="1"/>
  <c r="AQ2491" i="1"/>
  <c r="AQ2492" i="1"/>
  <c r="AQ2493" i="1"/>
  <c r="AQ2494" i="1"/>
  <c r="AQ2495" i="1"/>
  <c r="AQ2496" i="1"/>
  <c r="AQ2497" i="1"/>
  <c r="AQ2498" i="1"/>
  <c r="AQ2499" i="1"/>
  <c r="AQ2500" i="1"/>
  <c r="AQ2501" i="1"/>
  <c r="AQ2502" i="1"/>
  <c r="AQ2503" i="1"/>
  <c r="AQ2504" i="1"/>
  <c r="AQ2505" i="1"/>
  <c r="AQ2506" i="1"/>
  <c r="AQ2507" i="1"/>
  <c r="AQ2508" i="1"/>
  <c r="AQ2509" i="1"/>
  <c r="AQ2510" i="1"/>
  <c r="AQ2511" i="1"/>
  <c r="AQ2512" i="1"/>
  <c r="AQ2513" i="1"/>
  <c r="AQ2514" i="1"/>
  <c r="AQ2515" i="1"/>
  <c r="AQ2516" i="1"/>
  <c r="AQ2517" i="1"/>
  <c r="AQ2518" i="1"/>
  <c r="AQ2519" i="1"/>
  <c r="AQ2520" i="1"/>
  <c r="AQ2521" i="1"/>
  <c r="AQ2522" i="1"/>
  <c r="AQ2523" i="1"/>
  <c r="AQ2524" i="1"/>
  <c r="AQ2525" i="1"/>
  <c r="AQ2526" i="1"/>
  <c r="AQ2527" i="1"/>
  <c r="AQ2528" i="1"/>
  <c r="AQ2529" i="1"/>
  <c r="AQ2530" i="1"/>
  <c r="AQ2531" i="1"/>
  <c r="AQ2532" i="1"/>
  <c r="AQ2533" i="1"/>
  <c r="AQ2534" i="1"/>
  <c r="AQ2535" i="1"/>
  <c r="AQ2536" i="1"/>
  <c r="AQ2537" i="1"/>
  <c r="AQ2538" i="1"/>
  <c r="AQ2539" i="1"/>
  <c r="AQ2540" i="1"/>
  <c r="AQ2541" i="1"/>
  <c r="AQ2542" i="1"/>
  <c r="AQ2543" i="1"/>
  <c r="AQ2544" i="1"/>
  <c r="AQ2545" i="1"/>
  <c r="AQ2546" i="1"/>
  <c r="AQ2547" i="1"/>
  <c r="AQ2548" i="1"/>
  <c r="AQ2549" i="1"/>
  <c r="AQ2550" i="1"/>
  <c r="AQ2551" i="1"/>
  <c r="AQ2552" i="1"/>
  <c r="AQ2553" i="1"/>
  <c r="AQ2554" i="1"/>
  <c r="AQ2555" i="1"/>
  <c r="AQ2556" i="1"/>
  <c r="AQ2557" i="1"/>
  <c r="AQ2558" i="1"/>
  <c r="AQ2559" i="1"/>
  <c r="AQ2560" i="1"/>
  <c r="AQ2561" i="1"/>
  <c r="AQ2562" i="1"/>
  <c r="AQ2563" i="1"/>
  <c r="AQ2564" i="1"/>
  <c r="AQ2565" i="1"/>
  <c r="AQ2566" i="1"/>
  <c r="AQ2567" i="1"/>
  <c r="AQ2568" i="1"/>
  <c r="AQ2569" i="1"/>
  <c r="AQ2570" i="1"/>
  <c r="AQ2571" i="1"/>
  <c r="AQ2572" i="1"/>
  <c r="AQ2573" i="1"/>
  <c r="AQ2574" i="1"/>
  <c r="AQ2575" i="1"/>
  <c r="AQ2576" i="1"/>
  <c r="AQ2577" i="1"/>
  <c r="AQ2578" i="1"/>
  <c r="AQ2579" i="1"/>
  <c r="AQ2580" i="1"/>
  <c r="AQ2581" i="1"/>
  <c r="AQ2582" i="1"/>
  <c r="AQ2583" i="1"/>
  <c r="AQ2584" i="1"/>
  <c r="AQ2585" i="1"/>
  <c r="AQ2586" i="1"/>
  <c r="AQ2587" i="1"/>
  <c r="AQ2588" i="1"/>
  <c r="AQ2589" i="1"/>
  <c r="AQ2590" i="1"/>
  <c r="AQ2591" i="1"/>
  <c r="AQ2592" i="1"/>
  <c r="AQ2593" i="1"/>
  <c r="AQ2594" i="1"/>
  <c r="AQ2595" i="1"/>
  <c r="AQ2596" i="1"/>
  <c r="AQ2597" i="1"/>
  <c r="AQ2598" i="1"/>
  <c r="AQ2599" i="1"/>
  <c r="AQ2600" i="1"/>
  <c r="AQ2601" i="1"/>
  <c r="AQ2602" i="1"/>
  <c r="AQ2603" i="1"/>
  <c r="AQ2604" i="1"/>
  <c r="AQ2605" i="1"/>
  <c r="AQ2606" i="1"/>
  <c r="AQ2607" i="1"/>
  <c r="AQ2608" i="1"/>
  <c r="AQ2609" i="1"/>
  <c r="AQ2610" i="1"/>
  <c r="AQ2611" i="1"/>
  <c r="AQ2612" i="1"/>
  <c r="AQ2613" i="1"/>
  <c r="AQ2614" i="1"/>
  <c r="AQ2615" i="1"/>
  <c r="AQ2616" i="1"/>
  <c r="AQ2617" i="1"/>
  <c r="AQ2618" i="1"/>
  <c r="AQ2619" i="1"/>
  <c r="AQ2620" i="1"/>
  <c r="AQ2621" i="1"/>
  <c r="AQ2622" i="1"/>
  <c r="AQ2623" i="1"/>
  <c r="AQ2624" i="1"/>
  <c r="AQ2625" i="1"/>
  <c r="AQ2626" i="1"/>
  <c r="AQ2627" i="1"/>
  <c r="AQ2628" i="1"/>
  <c r="AQ2629" i="1"/>
  <c r="AQ2630" i="1"/>
  <c r="AQ2631" i="1"/>
  <c r="AQ2632" i="1"/>
  <c r="AQ2633" i="1"/>
  <c r="AQ2634" i="1"/>
  <c r="AQ2635" i="1"/>
  <c r="AQ2636" i="1"/>
  <c r="AQ2637" i="1"/>
  <c r="AQ2638" i="1"/>
  <c r="AQ2639" i="1"/>
  <c r="AQ2640" i="1"/>
  <c r="AQ2641" i="1"/>
  <c r="AQ2642" i="1"/>
  <c r="AQ2643" i="1"/>
  <c r="AQ2644" i="1"/>
  <c r="AQ2645" i="1"/>
  <c r="AQ2646" i="1"/>
  <c r="AQ2647" i="1"/>
  <c r="AQ2648" i="1"/>
  <c r="AQ2649" i="1"/>
  <c r="AQ2650" i="1"/>
  <c r="AQ2651" i="1"/>
  <c r="AQ2652" i="1"/>
  <c r="AQ2653" i="1"/>
  <c r="AQ2654" i="1"/>
  <c r="AQ2655" i="1"/>
  <c r="AQ2656" i="1"/>
  <c r="AQ2657" i="1"/>
  <c r="AQ2658" i="1"/>
  <c r="AQ2659" i="1"/>
  <c r="AQ2660" i="1"/>
  <c r="AQ2661" i="1"/>
  <c r="AQ2662" i="1"/>
  <c r="AQ2663" i="1"/>
  <c r="AQ2664" i="1"/>
  <c r="AQ2665" i="1"/>
  <c r="AQ2666" i="1"/>
  <c r="AQ2667" i="1"/>
  <c r="AQ2668" i="1"/>
  <c r="AQ2669" i="1"/>
  <c r="AQ2670" i="1"/>
  <c r="AQ2671" i="1"/>
  <c r="AQ2672" i="1"/>
  <c r="AQ2673" i="1"/>
  <c r="AQ2674" i="1"/>
  <c r="AQ2675" i="1"/>
  <c r="AQ2676" i="1"/>
  <c r="AQ2677" i="1"/>
  <c r="AQ2678" i="1"/>
  <c r="AQ2679" i="1"/>
  <c r="AQ2680" i="1"/>
  <c r="AQ2681" i="1"/>
  <c r="AQ2682" i="1"/>
  <c r="AQ2683" i="1"/>
  <c r="AQ2684" i="1"/>
  <c r="AQ2685" i="1"/>
  <c r="AQ2686" i="1"/>
  <c r="AQ2687" i="1"/>
  <c r="AQ2688" i="1"/>
  <c r="AQ2689" i="1"/>
  <c r="AQ2690" i="1"/>
  <c r="AQ2691" i="1"/>
  <c r="AQ2692" i="1"/>
  <c r="AQ2693" i="1"/>
  <c r="AQ2694" i="1"/>
  <c r="AQ2695" i="1"/>
  <c r="AQ2696" i="1"/>
  <c r="AQ2697" i="1"/>
  <c r="AQ2698" i="1"/>
  <c r="AQ2699" i="1"/>
  <c r="AQ2700" i="1"/>
  <c r="AQ2701" i="1"/>
  <c r="AQ2702" i="1"/>
  <c r="AQ2703" i="1"/>
  <c r="AQ2704" i="1"/>
  <c r="AQ2705" i="1"/>
  <c r="AQ2706" i="1"/>
  <c r="AQ2707" i="1"/>
  <c r="AQ2708" i="1"/>
  <c r="AQ2709" i="1"/>
  <c r="AQ2710" i="1"/>
  <c r="AQ2711" i="1"/>
  <c r="AQ2712" i="1"/>
  <c r="AQ2713" i="1"/>
  <c r="AQ2714" i="1"/>
  <c r="AQ2715" i="1"/>
  <c r="AQ2716" i="1"/>
  <c r="AQ2717" i="1"/>
  <c r="AQ2718" i="1"/>
  <c r="AQ2719" i="1"/>
  <c r="AQ2720" i="1"/>
  <c r="AQ2721" i="1"/>
  <c r="AQ2722" i="1"/>
  <c r="AQ2723" i="1"/>
  <c r="AQ2724" i="1"/>
  <c r="AQ2725" i="1"/>
  <c r="AQ2726" i="1"/>
  <c r="AQ2727" i="1"/>
  <c r="AQ2728" i="1"/>
  <c r="AQ2729" i="1"/>
  <c r="AQ2730" i="1"/>
  <c r="AQ2731" i="1"/>
  <c r="AQ2732" i="1"/>
  <c r="AQ2733" i="1"/>
  <c r="AQ2734" i="1"/>
  <c r="AQ2735" i="1"/>
  <c r="AQ2736" i="1"/>
  <c r="AQ2737" i="1"/>
  <c r="AQ2738" i="1"/>
  <c r="AQ2739" i="1"/>
  <c r="AQ2740" i="1"/>
  <c r="AQ2741" i="1"/>
  <c r="AQ2742" i="1"/>
  <c r="AQ2743" i="1"/>
  <c r="AQ2744" i="1"/>
  <c r="AQ2745" i="1"/>
  <c r="AQ2746" i="1"/>
  <c r="AQ2747" i="1"/>
  <c r="AQ2748" i="1"/>
  <c r="AQ2749" i="1"/>
  <c r="AQ2750" i="1"/>
  <c r="AQ2751" i="1"/>
  <c r="AQ2752" i="1"/>
  <c r="AQ2753" i="1"/>
  <c r="AQ2754" i="1"/>
  <c r="AQ2755" i="1"/>
  <c r="AQ2756" i="1"/>
  <c r="AQ2757" i="1"/>
  <c r="AQ2758" i="1"/>
  <c r="AQ2759" i="1"/>
  <c r="AQ2760" i="1"/>
  <c r="AQ2761" i="1"/>
  <c r="AQ2762" i="1"/>
  <c r="AQ2763" i="1"/>
  <c r="AQ2764" i="1"/>
  <c r="AQ2765" i="1"/>
  <c r="AQ2766" i="1"/>
  <c r="AQ2767" i="1"/>
  <c r="AQ2768" i="1"/>
  <c r="AQ2769" i="1"/>
  <c r="AQ2770" i="1"/>
  <c r="AQ2771" i="1"/>
  <c r="AQ2772" i="1"/>
  <c r="AQ2773" i="1"/>
  <c r="AQ2774" i="1"/>
  <c r="AQ2775" i="1"/>
  <c r="AQ2776" i="1"/>
  <c r="AQ2777" i="1"/>
  <c r="AQ2778" i="1"/>
  <c r="AQ2779" i="1"/>
  <c r="AQ2780" i="1"/>
  <c r="AQ2781" i="1"/>
  <c r="AQ2782" i="1"/>
  <c r="AQ2783" i="1"/>
  <c r="AQ2784" i="1"/>
  <c r="AQ2785" i="1"/>
  <c r="AQ2786" i="1"/>
  <c r="AQ2787" i="1"/>
  <c r="AQ2788" i="1"/>
  <c r="AQ2789" i="1"/>
  <c r="AQ2790" i="1"/>
  <c r="AQ2791" i="1"/>
  <c r="AQ2792" i="1"/>
  <c r="AQ2793" i="1"/>
  <c r="AQ2794" i="1"/>
  <c r="AQ2795" i="1"/>
  <c r="AQ2796" i="1"/>
  <c r="AQ2797" i="1"/>
  <c r="AQ2798" i="1"/>
  <c r="AQ2799" i="1"/>
  <c r="AQ2800" i="1"/>
  <c r="AQ2801" i="1"/>
  <c r="AQ2802" i="1"/>
  <c r="AQ2803" i="1"/>
  <c r="AQ2804" i="1"/>
  <c r="AQ2805" i="1"/>
  <c r="AQ2806" i="1"/>
  <c r="AQ2807" i="1"/>
  <c r="AQ2808" i="1"/>
  <c r="AQ2809" i="1"/>
  <c r="AQ2810" i="1"/>
  <c r="AQ2811" i="1"/>
  <c r="AQ2812" i="1"/>
  <c r="AQ2813" i="1"/>
  <c r="AQ2814" i="1"/>
  <c r="AQ2815" i="1"/>
  <c r="AQ2816" i="1"/>
  <c r="AQ2817" i="1"/>
  <c r="AQ2818" i="1"/>
  <c r="AQ2819" i="1"/>
  <c r="AQ2820" i="1"/>
  <c r="AQ2821" i="1"/>
  <c r="AQ2822" i="1"/>
  <c r="AQ2823" i="1"/>
  <c r="AQ2824" i="1"/>
  <c r="AQ2825" i="1"/>
  <c r="AQ2826" i="1"/>
  <c r="AQ2827" i="1"/>
  <c r="AQ2828" i="1"/>
  <c r="AQ2829" i="1"/>
  <c r="AQ2830" i="1"/>
  <c r="AQ2831" i="1"/>
  <c r="AQ2832" i="1"/>
  <c r="AQ2833" i="1"/>
  <c r="AQ2834" i="1"/>
  <c r="AQ2835" i="1"/>
  <c r="AQ2836" i="1"/>
  <c r="AQ2837" i="1"/>
  <c r="AQ2838" i="1"/>
  <c r="AQ2839" i="1"/>
  <c r="AQ2840" i="1"/>
  <c r="AQ2841" i="1"/>
  <c r="AQ2842" i="1"/>
  <c r="AQ2843" i="1"/>
  <c r="AQ2844" i="1"/>
  <c r="AQ2845" i="1"/>
  <c r="AQ2846" i="1"/>
  <c r="AQ2847" i="1"/>
  <c r="AQ2848" i="1"/>
  <c r="AQ2849" i="1"/>
  <c r="AQ2850" i="1"/>
  <c r="AQ2851" i="1"/>
  <c r="AQ2852" i="1"/>
  <c r="AQ2853" i="1"/>
  <c r="AQ2854" i="1"/>
  <c r="AQ2855" i="1"/>
  <c r="AQ2856" i="1"/>
  <c r="AQ2857" i="1"/>
  <c r="AQ2858" i="1"/>
  <c r="AQ2859" i="1"/>
  <c r="AQ2860" i="1"/>
  <c r="AQ2861" i="1"/>
  <c r="AQ2862" i="1"/>
  <c r="AQ2863" i="1"/>
  <c r="AQ2864" i="1"/>
  <c r="AQ2865" i="1"/>
  <c r="AQ2866" i="1"/>
  <c r="AQ2867" i="1"/>
  <c r="AQ2868" i="1"/>
  <c r="AQ2869" i="1"/>
  <c r="AQ2870" i="1"/>
  <c r="AQ2871" i="1"/>
  <c r="AQ2872" i="1"/>
  <c r="AQ2873" i="1"/>
  <c r="AQ2874" i="1"/>
  <c r="AQ2875" i="1"/>
  <c r="AQ2876" i="1"/>
  <c r="AQ2877" i="1"/>
  <c r="AQ2878" i="1"/>
  <c r="AQ2879" i="1"/>
  <c r="AQ2880" i="1"/>
  <c r="AQ2881" i="1"/>
  <c r="AQ2882" i="1"/>
  <c r="AQ2883" i="1"/>
  <c r="AQ2884" i="1"/>
  <c r="AQ2885" i="1"/>
  <c r="AQ2886" i="1"/>
  <c r="AQ2887" i="1"/>
  <c r="AQ2888" i="1"/>
  <c r="AQ2889" i="1"/>
  <c r="AQ2890" i="1"/>
  <c r="AQ2891" i="1"/>
  <c r="AQ2892" i="1"/>
  <c r="AQ2893" i="1"/>
  <c r="AQ2894" i="1"/>
  <c r="AQ2895" i="1"/>
  <c r="AQ2896" i="1"/>
  <c r="AQ2897" i="1"/>
  <c r="AQ2898" i="1"/>
  <c r="AQ2899" i="1"/>
  <c r="AQ2900" i="1"/>
  <c r="AQ2901" i="1"/>
  <c r="AQ2902" i="1"/>
  <c r="AQ2903" i="1"/>
  <c r="AQ2904" i="1"/>
  <c r="AQ2905" i="1"/>
  <c r="AQ2906" i="1"/>
  <c r="AQ2907" i="1"/>
  <c r="AQ2908" i="1"/>
  <c r="AQ2909" i="1"/>
  <c r="AQ2910" i="1"/>
  <c r="AQ2911" i="1"/>
  <c r="AQ2912" i="1"/>
  <c r="AQ2913" i="1"/>
  <c r="AQ2914" i="1"/>
  <c r="AQ2915" i="1"/>
  <c r="AQ2916" i="1"/>
  <c r="AQ2917" i="1"/>
  <c r="AQ2918" i="1"/>
  <c r="AQ2919" i="1"/>
  <c r="AQ2920" i="1"/>
  <c r="AQ2921" i="1"/>
  <c r="AQ2922" i="1"/>
  <c r="AQ2923" i="1"/>
  <c r="AQ2924" i="1"/>
  <c r="AQ2925" i="1"/>
  <c r="AQ2926" i="1"/>
  <c r="AQ2927" i="1"/>
  <c r="AQ2928" i="1"/>
  <c r="AQ2929" i="1"/>
  <c r="AQ2930" i="1"/>
  <c r="AQ2931" i="1"/>
  <c r="AQ2932" i="1"/>
  <c r="AQ2933" i="1"/>
  <c r="AQ2934" i="1"/>
  <c r="AQ2935" i="1"/>
  <c r="AQ2936" i="1"/>
  <c r="AQ2937" i="1"/>
  <c r="AQ2938" i="1"/>
  <c r="AQ2939" i="1"/>
  <c r="AQ2940" i="1"/>
  <c r="AQ2941" i="1"/>
  <c r="AQ2942" i="1"/>
  <c r="AQ2943" i="1"/>
  <c r="AQ2944" i="1"/>
  <c r="AQ2945" i="1"/>
  <c r="AQ2946" i="1"/>
  <c r="AQ2947" i="1"/>
  <c r="AQ2948" i="1"/>
  <c r="AQ2949" i="1"/>
  <c r="AQ2950" i="1"/>
  <c r="AQ2951" i="1"/>
  <c r="AQ2952" i="1"/>
  <c r="AQ2953" i="1"/>
  <c r="AQ2954" i="1"/>
  <c r="AQ2955" i="1"/>
  <c r="AQ2956" i="1"/>
  <c r="AQ2957" i="1"/>
  <c r="AQ2958" i="1"/>
  <c r="AQ2959" i="1"/>
  <c r="AQ2960" i="1"/>
  <c r="AQ2961" i="1"/>
  <c r="AQ2962" i="1"/>
  <c r="AQ2963" i="1"/>
  <c r="AQ2964" i="1"/>
  <c r="AQ2965" i="1"/>
  <c r="AQ2966" i="1"/>
  <c r="AQ2967" i="1"/>
  <c r="AQ2968" i="1"/>
  <c r="AQ2969" i="1"/>
  <c r="AQ2970" i="1"/>
  <c r="AQ2971" i="1"/>
  <c r="AQ2972" i="1"/>
  <c r="AQ2973" i="1"/>
  <c r="AQ2974" i="1"/>
  <c r="AQ2975" i="1"/>
  <c r="AQ2976" i="1"/>
  <c r="AQ2977" i="1"/>
  <c r="AQ2978" i="1"/>
  <c r="AQ2979" i="1"/>
  <c r="AQ2980" i="1"/>
  <c r="AQ2981" i="1"/>
  <c r="AQ2982" i="1"/>
  <c r="AQ2983" i="1"/>
  <c r="AQ2984" i="1"/>
  <c r="AQ2985" i="1"/>
  <c r="AQ2986" i="1"/>
  <c r="AQ2987" i="1"/>
  <c r="AQ2988" i="1"/>
  <c r="AQ2989" i="1"/>
  <c r="AQ2990" i="1"/>
  <c r="AQ2991" i="1"/>
  <c r="AQ2992" i="1"/>
  <c r="AQ2993" i="1"/>
  <c r="AQ2994" i="1"/>
  <c r="AQ2995" i="1"/>
  <c r="AQ2996" i="1"/>
  <c r="AQ2997" i="1"/>
  <c r="AQ2998" i="1"/>
  <c r="AQ2999" i="1"/>
  <c r="AQ3000" i="1"/>
  <c r="AQ3001" i="1"/>
  <c r="AQ3002" i="1"/>
  <c r="AQ3003" i="1"/>
  <c r="AQ3004" i="1"/>
  <c r="AQ3005" i="1"/>
  <c r="AQ3006" i="1"/>
  <c r="AQ3007" i="1"/>
  <c r="AQ3008" i="1"/>
  <c r="AQ3009" i="1"/>
  <c r="AQ3010" i="1"/>
  <c r="AQ3011" i="1"/>
  <c r="AQ3012" i="1"/>
  <c r="AQ3013" i="1"/>
  <c r="AQ3014" i="1"/>
  <c r="AQ3015" i="1"/>
  <c r="AQ3016" i="1"/>
  <c r="AQ3017" i="1"/>
  <c r="AQ3018" i="1"/>
  <c r="AQ3019" i="1"/>
  <c r="AQ3020" i="1"/>
  <c r="AQ3021" i="1"/>
  <c r="AQ3022" i="1"/>
  <c r="AQ3023" i="1"/>
  <c r="AQ3024" i="1"/>
  <c r="AQ3025" i="1"/>
  <c r="AQ3026" i="1"/>
  <c r="AQ3027" i="1"/>
  <c r="AQ3028" i="1"/>
  <c r="AQ3029" i="1"/>
  <c r="AQ3030" i="1"/>
  <c r="AQ3031" i="1"/>
  <c r="AQ3032" i="1"/>
  <c r="AQ3033" i="1"/>
  <c r="AQ3034" i="1"/>
  <c r="AQ3035" i="1"/>
  <c r="AQ3036" i="1"/>
  <c r="AQ3037" i="1"/>
  <c r="AQ3038" i="1"/>
  <c r="AQ3039" i="1"/>
  <c r="AQ3040" i="1"/>
  <c r="AQ3041" i="1"/>
  <c r="AQ3042" i="1"/>
  <c r="AQ3043" i="1"/>
  <c r="AQ3044" i="1"/>
  <c r="AQ3045" i="1"/>
  <c r="AQ3046" i="1"/>
  <c r="AQ3047" i="1"/>
  <c r="AQ3048" i="1"/>
  <c r="AQ3049" i="1"/>
  <c r="AQ3050" i="1"/>
  <c r="AQ3051" i="1"/>
  <c r="AQ3052" i="1"/>
  <c r="AQ3053" i="1"/>
  <c r="AQ3054" i="1"/>
  <c r="AQ3055" i="1"/>
  <c r="AQ3056" i="1"/>
  <c r="AQ3057" i="1"/>
  <c r="AQ3058" i="1"/>
  <c r="AQ3059" i="1"/>
  <c r="AQ3060" i="1"/>
  <c r="AQ3061" i="1"/>
  <c r="AQ3062" i="1"/>
  <c r="AQ3063" i="1"/>
  <c r="AQ3064" i="1"/>
  <c r="AQ3065" i="1"/>
  <c r="AQ3066" i="1"/>
  <c r="AQ3067" i="1"/>
  <c r="AQ3068" i="1"/>
  <c r="AQ3069" i="1"/>
  <c r="AQ3070" i="1"/>
  <c r="AQ3071" i="1"/>
  <c r="AQ3072" i="1"/>
  <c r="AQ3073" i="1"/>
  <c r="AQ3074" i="1"/>
  <c r="AQ3075" i="1"/>
  <c r="AQ3076" i="1"/>
  <c r="AQ3077" i="1"/>
  <c r="AQ3078" i="1"/>
  <c r="AQ3079" i="1"/>
  <c r="AQ3080" i="1"/>
  <c r="AQ3081" i="1"/>
  <c r="AQ3082" i="1"/>
  <c r="AQ3083" i="1"/>
  <c r="AQ3084" i="1"/>
  <c r="AQ3085" i="1"/>
  <c r="AQ3086" i="1"/>
  <c r="AQ3087" i="1"/>
  <c r="AQ3088" i="1"/>
  <c r="AQ3089" i="1"/>
  <c r="AQ3090" i="1"/>
  <c r="AQ3091" i="1"/>
  <c r="AQ3092" i="1"/>
  <c r="AQ3093" i="1"/>
  <c r="AQ3094" i="1"/>
  <c r="AQ3095" i="1"/>
  <c r="AQ3096" i="1"/>
  <c r="AQ3097" i="1"/>
  <c r="AQ3098" i="1"/>
  <c r="AQ3099" i="1"/>
  <c r="AQ3100" i="1"/>
  <c r="AQ3101" i="1"/>
  <c r="AQ3102" i="1"/>
  <c r="AQ3103" i="1"/>
  <c r="AQ3104" i="1"/>
  <c r="AQ3105" i="1"/>
  <c r="AQ3106" i="1"/>
  <c r="AQ3107" i="1"/>
  <c r="AQ3108" i="1"/>
  <c r="AQ3109" i="1"/>
  <c r="AQ3110" i="1"/>
  <c r="AQ3111" i="1"/>
  <c r="AQ3112" i="1"/>
  <c r="AQ3113" i="1"/>
  <c r="AQ3114" i="1"/>
  <c r="AQ3115" i="1"/>
  <c r="AQ3116" i="1"/>
  <c r="AQ3117" i="1"/>
  <c r="AQ3118" i="1"/>
  <c r="AQ3119" i="1"/>
  <c r="AQ3120" i="1"/>
  <c r="AQ3121" i="1"/>
  <c r="AQ3122" i="1"/>
  <c r="AQ3123" i="1"/>
  <c r="AQ3124" i="1"/>
  <c r="AQ3125" i="1"/>
  <c r="AQ3126" i="1"/>
  <c r="AQ3127" i="1"/>
  <c r="AQ3128" i="1"/>
  <c r="AQ3129" i="1"/>
  <c r="AQ3130" i="1"/>
  <c r="AQ3131" i="1"/>
  <c r="AQ3132" i="1"/>
  <c r="AQ3133" i="1"/>
  <c r="AQ3134" i="1"/>
  <c r="AQ3135" i="1"/>
  <c r="AQ3136" i="1"/>
  <c r="AQ3137" i="1"/>
  <c r="AQ3138" i="1"/>
  <c r="AQ3139" i="1"/>
  <c r="AQ3140" i="1"/>
  <c r="AQ3141" i="1"/>
  <c r="AQ3142" i="1"/>
  <c r="AQ3143" i="1"/>
  <c r="AQ3144" i="1"/>
  <c r="AQ3145" i="1"/>
  <c r="AQ3146" i="1"/>
  <c r="AQ3147" i="1"/>
  <c r="AQ3148" i="1"/>
  <c r="AQ3149" i="1"/>
  <c r="AQ3150" i="1"/>
  <c r="AQ3151" i="1"/>
  <c r="AQ3152" i="1"/>
  <c r="AQ3153" i="1"/>
  <c r="AQ3154" i="1"/>
  <c r="AQ3155" i="1"/>
  <c r="AQ3156" i="1"/>
  <c r="AQ3157" i="1"/>
  <c r="AQ3158" i="1"/>
  <c r="AQ3159" i="1"/>
  <c r="AQ3160" i="1"/>
  <c r="AQ3161" i="1"/>
  <c r="AQ3162" i="1"/>
  <c r="AQ3163" i="1"/>
  <c r="AQ3164" i="1"/>
  <c r="AQ3165" i="1"/>
  <c r="AQ3166" i="1"/>
  <c r="AQ3167" i="1"/>
  <c r="AQ3168" i="1"/>
  <c r="AQ3169" i="1"/>
  <c r="AQ3170" i="1"/>
  <c r="AQ3171" i="1"/>
  <c r="AQ3172" i="1"/>
  <c r="AQ3173" i="1"/>
  <c r="AQ3174" i="1"/>
  <c r="AQ3175" i="1"/>
  <c r="AQ3176" i="1"/>
  <c r="AQ3177" i="1"/>
  <c r="AQ3178" i="1"/>
  <c r="AQ3179" i="1"/>
  <c r="AQ3180" i="1"/>
  <c r="AQ3181" i="1"/>
  <c r="AQ3182" i="1"/>
  <c r="AQ3183" i="1"/>
  <c r="AQ3184" i="1"/>
  <c r="AQ3185" i="1"/>
  <c r="AQ3186" i="1"/>
  <c r="AQ3187" i="1"/>
  <c r="AQ3188" i="1"/>
  <c r="AQ3189" i="1"/>
  <c r="AQ3190" i="1"/>
  <c r="AQ3191" i="1"/>
  <c r="AQ3192" i="1"/>
  <c r="AQ3193" i="1"/>
  <c r="AQ3194" i="1"/>
  <c r="AQ3195" i="1"/>
  <c r="AQ3196" i="1"/>
  <c r="AQ3197" i="1"/>
  <c r="AQ3198" i="1"/>
  <c r="AQ3199" i="1"/>
  <c r="AQ3200" i="1"/>
  <c r="AQ3201" i="1"/>
  <c r="AQ3202" i="1"/>
  <c r="AQ3203" i="1"/>
  <c r="AQ3204" i="1"/>
  <c r="AQ3205" i="1"/>
  <c r="AQ3206" i="1"/>
  <c r="AQ3207" i="1"/>
  <c r="AQ3208" i="1"/>
  <c r="AQ3209" i="1"/>
  <c r="AQ3210" i="1"/>
  <c r="AQ3211" i="1"/>
  <c r="AQ3212" i="1"/>
  <c r="AQ3213" i="1"/>
  <c r="AQ3214" i="1"/>
  <c r="AQ3215" i="1"/>
  <c r="AQ3216" i="1"/>
  <c r="AQ3217" i="1"/>
  <c r="AQ3218" i="1"/>
  <c r="AQ3219" i="1"/>
  <c r="AQ3220" i="1"/>
  <c r="AQ3221" i="1"/>
  <c r="AQ3222" i="1"/>
  <c r="AQ3223" i="1"/>
  <c r="AQ3224" i="1"/>
  <c r="AQ3225" i="1"/>
  <c r="AQ3226" i="1"/>
  <c r="AQ3227" i="1"/>
  <c r="AQ3228" i="1"/>
  <c r="AQ3229" i="1"/>
  <c r="AQ3230" i="1"/>
  <c r="AQ3231" i="1"/>
  <c r="AQ3232" i="1"/>
  <c r="AQ3233" i="1"/>
  <c r="AQ3234" i="1"/>
  <c r="AQ3235" i="1"/>
  <c r="AQ3236" i="1"/>
  <c r="AQ3237" i="1"/>
  <c r="AQ3238" i="1"/>
  <c r="AQ3239" i="1"/>
  <c r="AQ3240" i="1"/>
  <c r="AQ3241" i="1"/>
  <c r="AQ3242" i="1"/>
  <c r="AQ3243" i="1"/>
  <c r="AQ3244" i="1"/>
  <c r="AQ3245" i="1"/>
  <c r="AQ3246" i="1"/>
  <c r="AQ3247" i="1"/>
  <c r="AQ3248" i="1"/>
  <c r="AQ3249" i="1"/>
  <c r="AQ3250" i="1"/>
  <c r="AQ3251" i="1"/>
  <c r="AQ3252" i="1"/>
  <c r="AQ3253" i="1"/>
  <c r="AQ3254" i="1"/>
  <c r="AQ3255" i="1"/>
  <c r="AQ3256" i="1"/>
  <c r="AQ3257" i="1"/>
  <c r="AQ3258" i="1"/>
  <c r="AQ3259" i="1"/>
  <c r="AQ3260" i="1"/>
  <c r="AQ3261" i="1"/>
  <c r="AQ3262" i="1"/>
  <c r="AQ3263" i="1"/>
  <c r="AQ3264" i="1"/>
  <c r="AQ3265" i="1"/>
  <c r="AQ3266" i="1"/>
  <c r="AQ3267" i="1"/>
  <c r="AQ3268" i="1"/>
  <c r="AQ3269" i="1"/>
  <c r="AQ3270" i="1"/>
  <c r="AQ3271" i="1"/>
  <c r="AQ3272" i="1"/>
  <c r="AQ3273" i="1"/>
  <c r="AQ3274" i="1"/>
  <c r="AQ3275" i="1"/>
  <c r="AQ3276" i="1"/>
  <c r="AQ3277" i="1"/>
  <c r="AQ3278" i="1"/>
  <c r="AQ3279" i="1"/>
  <c r="AQ3280" i="1"/>
  <c r="AQ3281" i="1"/>
  <c r="AQ3282" i="1"/>
  <c r="AQ3283" i="1"/>
  <c r="AQ3284" i="1"/>
  <c r="AQ3285" i="1"/>
  <c r="AQ3286" i="1"/>
  <c r="AQ3287" i="1"/>
  <c r="AQ3288" i="1"/>
  <c r="AQ3289" i="1"/>
  <c r="AQ3290" i="1"/>
  <c r="AQ3291" i="1"/>
  <c r="AQ3292" i="1"/>
  <c r="AQ3293" i="1"/>
  <c r="AQ3294" i="1"/>
  <c r="AQ3295" i="1"/>
  <c r="AQ3296" i="1"/>
  <c r="AQ3297" i="1"/>
  <c r="AQ3298" i="1"/>
  <c r="AQ3299" i="1"/>
  <c r="AQ3300" i="1"/>
  <c r="AQ3301" i="1"/>
  <c r="AQ3302" i="1"/>
  <c r="AQ3303" i="1"/>
  <c r="AQ3304" i="1"/>
  <c r="AQ3305" i="1"/>
  <c r="AQ3306" i="1"/>
  <c r="AM10" i="12" l="1"/>
  <c r="AM9" i="12"/>
  <c r="AM8" i="12"/>
  <c r="AM7" i="12"/>
  <c r="AM6" i="12"/>
  <c r="AM5" i="12"/>
  <c r="AM4" i="12"/>
  <c r="AM3" i="12"/>
  <c r="AM2" i="12"/>
  <c r="N4" i="2"/>
  <c r="AQ2" i="1" l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1830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1831" i="1"/>
  <c r="AQ236" i="1"/>
  <c r="AQ1832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1833" i="1"/>
  <c r="AQ252" i="1"/>
  <c r="AQ253" i="1"/>
  <c r="AQ254" i="1"/>
  <c r="AQ255" i="1"/>
  <c r="AQ256" i="1"/>
  <c r="AQ257" i="1"/>
  <c r="AQ258" i="1"/>
  <c r="AQ259" i="1"/>
  <c r="AQ260" i="1"/>
  <c r="AQ261" i="1"/>
  <c r="AQ1834" i="1"/>
  <c r="AQ263" i="1"/>
  <c r="AQ264" i="1"/>
  <c r="AQ265" i="1"/>
  <c r="AQ266" i="1"/>
  <c r="AQ267" i="1"/>
  <c r="AQ268" i="1"/>
  <c r="AQ269" i="1"/>
  <c r="AQ270" i="1"/>
  <c r="AQ271" i="1"/>
  <c r="AQ1862" i="1"/>
  <c r="AQ273" i="1"/>
  <c r="AQ1872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1873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204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1877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1880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1881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235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1882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23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1883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1884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1885" i="1"/>
  <c r="AQ835" i="1"/>
  <c r="AQ1886" i="1"/>
  <c r="AQ837" i="1"/>
  <c r="AQ838" i="1"/>
  <c r="AQ839" i="1"/>
  <c r="AQ840" i="1"/>
  <c r="AQ841" i="1"/>
  <c r="AQ842" i="1"/>
  <c r="AQ843" i="1"/>
  <c r="AQ251" i="1"/>
  <c r="AQ845" i="1"/>
  <c r="AQ846" i="1"/>
  <c r="AQ847" i="1"/>
  <c r="AQ848" i="1"/>
  <c r="AQ849" i="1"/>
  <c r="AQ850" i="1"/>
  <c r="AQ851" i="1"/>
  <c r="AQ852" i="1"/>
  <c r="AQ853" i="1"/>
  <c r="AQ854" i="1"/>
  <c r="AQ855" i="1"/>
  <c r="AQ856" i="1"/>
  <c r="AQ857" i="1"/>
  <c r="AQ858" i="1"/>
  <c r="AQ859" i="1"/>
  <c r="AQ860" i="1"/>
  <c r="AQ861" i="1"/>
  <c r="AQ862" i="1"/>
  <c r="AQ863" i="1"/>
  <c r="AQ864" i="1"/>
  <c r="AQ865" i="1"/>
  <c r="AQ866" i="1"/>
  <c r="AQ867" i="1"/>
  <c r="AQ868" i="1"/>
  <c r="AQ869" i="1"/>
  <c r="AQ870" i="1"/>
  <c r="AQ871" i="1"/>
  <c r="AQ872" i="1"/>
  <c r="AQ873" i="1"/>
  <c r="AQ874" i="1"/>
  <c r="AQ875" i="1"/>
  <c r="AQ876" i="1"/>
  <c r="AQ877" i="1"/>
  <c r="AQ878" i="1"/>
  <c r="AQ262" i="1"/>
  <c r="AQ880" i="1"/>
  <c r="AQ881" i="1"/>
  <c r="AQ882" i="1"/>
  <c r="AQ883" i="1"/>
  <c r="AQ884" i="1"/>
  <c r="AQ885" i="1"/>
  <c r="AQ886" i="1"/>
  <c r="AQ887" i="1"/>
  <c r="AQ888" i="1"/>
  <c r="AQ889" i="1"/>
  <c r="AQ890" i="1"/>
  <c r="AQ891" i="1"/>
  <c r="AQ892" i="1"/>
  <c r="AQ893" i="1"/>
  <c r="AQ894" i="1"/>
  <c r="AQ895" i="1"/>
  <c r="AQ896" i="1"/>
  <c r="AQ897" i="1"/>
  <c r="AQ898" i="1"/>
  <c r="AQ899" i="1"/>
  <c r="AQ900" i="1"/>
  <c r="AQ901" i="1"/>
  <c r="AQ902" i="1"/>
  <c r="AQ903" i="1"/>
  <c r="AQ904" i="1"/>
  <c r="AQ905" i="1"/>
  <c r="AQ906" i="1"/>
  <c r="AQ907" i="1"/>
  <c r="AQ908" i="1"/>
  <c r="AQ909" i="1"/>
  <c r="AQ910" i="1"/>
  <c r="AQ911" i="1"/>
  <c r="AQ912" i="1"/>
  <c r="AQ913" i="1"/>
  <c r="AQ914" i="1"/>
  <c r="AQ915" i="1"/>
  <c r="AQ916" i="1"/>
  <c r="AQ917" i="1"/>
  <c r="AQ918" i="1"/>
  <c r="AQ919" i="1"/>
  <c r="AQ920" i="1"/>
  <c r="AQ921" i="1"/>
  <c r="AQ922" i="1"/>
  <c r="AQ923" i="1"/>
  <c r="AQ924" i="1"/>
  <c r="AQ925" i="1"/>
  <c r="AQ926" i="1"/>
  <c r="AQ927" i="1"/>
  <c r="AQ928" i="1"/>
  <c r="AQ929" i="1"/>
  <c r="AQ930" i="1"/>
  <c r="AQ931" i="1"/>
  <c r="AQ932" i="1"/>
  <c r="AQ933" i="1"/>
  <c r="AQ934" i="1"/>
  <c r="AQ935" i="1"/>
  <c r="AQ936" i="1"/>
  <c r="AQ937" i="1"/>
  <c r="AQ938" i="1"/>
  <c r="AQ939" i="1"/>
  <c r="AQ940" i="1"/>
  <c r="AQ941" i="1"/>
  <c r="AQ942" i="1"/>
  <c r="AQ943" i="1"/>
  <c r="AQ944" i="1"/>
  <c r="AQ945" i="1"/>
  <c r="AQ946" i="1"/>
  <c r="AQ947" i="1"/>
  <c r="AQ948" i="1"/>
  <c r="AQ949" i="1"/>
  <c r="AQ950" i="1"/>
  <c r="AQ951" i="1"/>
  <c r="AQ952" i="1"/>
  <c r="AQ953" i="1"/>
  <c r="AQ954" i="1"/>
  <c r="AQ955" i="1"/>
  <c r="AQ956" i="1"/>
  <c r="AQ957" i="1"/>
  <c r="AQ958" i="1"/>
  <c r="AQ959" i="1"/>
  <c r="AQ960" i="1"/>
  <c r="AQ961" i="1"/>
  <c r="AQ962" i="1"/>
  <c r="AQ963" i="1"/>
  <c r="AQ964" i="1"/>
  <c r="AQ965" i="1"/>
  <c r="AQ966" i="1"/>
  <c r="AQ967" i="1"/>
  <c r="AQ968" i="1"/>
  <c r="AQ969" i="1"/>
  <c r="AQ970" i="1"/>
  <c r="AQ971" i="1"/>
  <c r="AQ972" i="1"/>
  <c r="AQ973" i="1"/>
  <c r="AQ974" i="1"/>
  <c r="AQ975" i="1"/>
  <c r="AQ976" i="1"/>
  <c r="AQ977" i="1"/>
  <c r="AQ978" i="1"/>
  <c r="AQ979" i="1"/>
  <c r="AQ980" i="1"/>
  <c r="AQ981" i="1"/>
  <c r="AQ982" i="1"/>
  <c r="AQ983" i="1"/>
  <c r="AQ1888" i="1"/>
  <c r="AQ985" i="1"/>
  <c r="AQ986" i="1"/>
  <c r="AQ987" i="1"/>
  <c r="AQ988" i="1"/>
  <c r="AQ989" i="1"/>
  <c r="AQ990" i="1"/>
  <c r="AQ991" i="1"/>
  <c r="AQ992" i="1"/>
  <c r="AQ993" i="1"/>
  <c r="AQ994" i="1"/>
  <c r="AQ995" i="1"/>
  <c r="AQ996" i="1"/>
  <c r="AQ997" i="1"/>
  <c r="AQ998" i="1"/>
  <c r="AQ999" i="1"/>
  <c r="AQ1000" i="1"/>
  <c r="AQ1001" i="1"/>
  <c r="AQ1002" i="1"/>
  <c r="AQ1003" i="1"/>
  <c r="AQ1004" i="1"/>
  <c r="AQ1005" i="1"/>
  <c r="AQ1006" i="1"/>
  <c r="AQ1007" i="1"/>
  <c r="AQ1008" i="1"/>
  <c r="AQ1009" i="1"/>
  <c r="AQ1010" i="1"/>
  <c r="AQ1011" i="1"/>
  <c r="AQ1012" i="1"/>
  <c r="AQ1013" i="1"/>
  <c r="AQ1014" i="1"/>
  <c r="AQ1015" i="1"/>
  <c r="AQ1016" i="1"/>
  <c r="AQ272" i="1"/>
  <c r="AQ1018" i="1"/>
  <c r="AQ1019" i="1"/>
  <c r="AQ1020" i="1"/>
  <c r="AQ1021" i="1"/>
  <c r="AQ1022" i="1"/>
  <c r="AQ1023" i="1"/>
  <c r="AQ1024" i="1"/>
  <c r="AQ1025" i="1"/>
  <c r="AQ1026" i="1"/>
  <c r="AQ1027" i="1"/>
  <c r="AQ1028" i="1"/>
  <c r="AQ1029" i="1"/>
  <c r="AQ1030" i="1"/>
  <c r="AQ1031" i="1"/>
  <c r="AQ1032" i="1"/>
  <c r="AQ274" i="1"/>
  <c r="AQ1034" i="1"/>
  <c r="AQ1035" i="1"/>
  <c r="AQ1036" i="1"/>
  <c r="AQ1037" i="1"/>
  <c r="AQ1038" i="1"/>
  <c r="AQ1039" i="1"/>
  <c r="AQ1040" i="1"/>
  <c r="AQ1041" i="1"/>
  <c r="AQ1042" i="1"/>
  <c r="AQ1043" i="1"/>
  <c r="AQ1044" i="1"/>
  <c r="AQ1045" i="1"/>
  <c r="AQ1046" i="1"/>
  <c r="AQ1047" i="1"/>
  <c r="AQ1048" i="1"/>
  <c r="AQ1049" i="1"/>
  <c r="AQ1050" i="1"/>
  <c r="AQ1051" i="1"/>
  <c r="AQ1052" i="1"/>
  <c r="AQ1053" i="1"/>
  <c r="AQ1054" i="1"/>
  <c r="AQ1055" i="1"/>
  <c r="AQ1056" i="1"/>
  <c r="AQ1057" i="1"/>
  <c r="AQ1058" i="1"/>
  <c r="AQ1059" i="1"/>
  <c r="AQ1060" i="1"/>
  <c r="AQ1061" i="1"/>
  <c r="AQ1062" i="1"/>
  <c r="AQ1063" i="1"/>
  <c r="AQ1064" i="1"/>
  <c r="AQ1065" i="1"/>
  <c r="AQ1957" i="1"/>
  <c r="AQ1067" i="1"/>
  <c r="AQ1068" i="1"/>
  <c r="AQ1069" i="1"/>
  <c r="AQ1070" i="1"/>
  <c r="AQ1071" i="1"/>
  <c r="AQ1072" i="1"/>
  <c r="AQ1073" i="1"/>
  <c r="AQ1074" i="1"/>
  <c r="AQ1075" i="1"/>
  <c r="AQ1076" i="1"/>
  <c r="AQ1077" i="1"/>
  <c r="AQ1078" i="1"/>
  <c r="AQ1079" i="1"/>
  <c r="AQ1080" i="1"/>
  <c r="AQ1081" i="1"/>
  <c r="AQ1082" i="1"/>
  <c r="AQ1083" i="1"/>
  <c r="AQ357" i="1"/>
  <c r="AQ1085" i="1"/>
  <c r="AQ1086" i="1"/>
  <c r="AQ1087" i="1"/>
  <c r="AQ1088" i="1"/>
  <c r="AQ1089" i="1"/>
  <c r="AQ1090" i="1"/>
  <c r="AQ1091" i="1"/>
  <c r="AQ1092" i="1"/>
  <c r="AQ1093" i="1"/>
  <c r="AQ1094" i="1"/>
  <c r="AQ1095" i="1"/>
  <c r="AQ1096" i="1"/>
  <c r="AQ1097" i="1"/>
  <c r="AQ1098" i="1"/>
  <c r="AQ591" i="1"/>
  <c r="AQ1100" i="1"/>
  <c r="AQ1101" i="1"/>
  <c r="AQ1102" i="1"/>
  <c r="AQ1103" i="1"/>
  <c r="AQ1104" i="1"/>
  <c r="AQ1105" i="1"/>
  <c r="AQ1106" i="1"/>
  <c r="AQ1107" i="1"/>
  <c r="AQ1108" i="1"/>
  <c r="AQ1109" i="1"/>
  <c r="AQ1110" i="1"/>
  <c r="AQ1111" i="1"/>
  <c r="AQ1112" i="1"/>
  <c r="AQ1113" i="1"/>
  <c r="AQ1114" i="1"/>
  <c r="AQ1115" i="1"/>
  <c r="AQ1116" i="1"/>
  <c r="AQ1117" i="1"/>
  <c r="AQ1118" i="1"/>
  <c r="AQ1119" i="1"/>
  <c r="AQ1120" i="1"/>
  <c r="AQ1121" i="1"/>
  <c r="AQ1122" i="1"/>
  <c r="AQ1123" i="1"/>
  <c r="AQ1124" i="1"/>
  <c r="AQ1125" i="1"/>
  <c r="AQ1126" i="1"/>
  <c r="AQ1127" i="1"/>
  <c r="AQ1128" i="1"/>
  <c r="AQ1129" i="1"/>
  <c r="AQ1130" i="1"/>
  <c r="AQ1131" i="1"/>
  <c r="AQ1132" i="1"/>
  <c r="AQ1133" i="1"/>
  <c r="AQ1134" i="1"/>
  <c r="AQ1135" i="1"/>
  <c r="AQ1136" i="1"/>
  <c r="AQ1137" i="1"/>
  <c r="AQ1138" i="1"/>
  <c r="AQ1139" i="1"/>
  <c r="AQ1140" i="1"/>
  <c r="AQ1141" i="1"/>
  <c r="AQ1142" i="1"/>
  <c r="AQ1143" i="1"/>
  <c r="AQ1144" i="1"/>
  <c r="AQ1145" i="1"/>
  <c r="AQ1146" i="1"/>
  <c r="AQ1147" i="1"/>
  <c r="AQ1148" i="1"/>
  <c r="AQ1149" i="1"/>
  <c r="AQ1150" i="1"/>
  <c r="AQ1151" i="1"/>
  <c r="AQ1152" i="1"/>
  <c r="AQ1153" i="1"/>
  <c r="AQ1154" i="1"/>
  <c r="AQ1155" i="1"/>
  <c r="AQ1156" i="1"/>
  <c r="AQ1157" i="1"/>
  <c r="AQ1158" i="1"/>
  <c r="AQ1159" i="1"/>
  <c r="AQ1160" i="1"/>
  <c r="AQ1161" i="1"/>
  <c r="AQ1162" i="1"/>
  <c r="AQ1163" i="1"/>
  <c r="AQ1164" i="1"/>
  <c r="AQ1165" i="1"/>
  <c r="AQ1166" i="1"/>
  <c r="AQ1167" i="1"/>
  <c r="AQ1168" i="1"/>
  <c r="AQ1169" i="1"/>
  <c r="AQ1170" i="1"/>
  <c r="AQ1171" i="1"/>
  <c r="AQ1172" i="1"/>
  <c r="AQ1173" i="1"/>
  <c r="AQ1174" i="1"/>
  <c r="AQ1175" i="1"/>
  <c r="AQ1176" i="1"/>
  <c r="AQ1177" i="1"/>
  <c r="AQ1178" i="1"/>
  <c r="AQ1179" i="1"/>
  <c r="AQ1180" i="1"/>
  <c r="AQ1181" i="1"/>
  <c r="AQ1182" i="1"/>
  <c r="AQ1183" i="1"/>
  <c r="AQ1184" i="1"/>
  <c r="AQ1185" i="1"/>
  <c r="AQ1186" i="1"/>
  <c r="AQ1187" i="1"/>
  <c r="AQ1188" i="1"/>
  <c r="AQ1189" i="1"/>
  <c r="AQ1190" i="1"/>
  <c r="AQ1191" i="1"/>
  <c r="AQ1192" i="1"/>
  <c r="AQ1193" i="1"/>
  <c r="AQ1194" i="1"/>
  <c r="AQ1195" i="1"/>
  <c r="AQ1196" i="1"/>
  <c r="AQ1197" i="1"/>
  <c r="AQ1198" i="1"/>
  <c r="AQ1199" i="1"/>
  <c r="AQ1200" i="1"/>
  <c r="AQ1201" i="1"/>
  <c r="AQ1202" i="1"/>
  <c r="AQ1203" i="1"/>
  <c r="AQ1204" i="1"/>
  <c r="AQ1205" i="1"/>
  <c r="AQ1206" i="1"/>
  <c r="AQ1207" i="1"/>
  <c r="AQ1208" i="1"/>
  <c r="AQ1209" i="1"/>
  <c r="AQ1210" i="1"/>
  <c r="AQ1211" i="1"/>
  <c r="AQ1212" i="1"/>
  <c r="AQ1213" i="1"/>
  <c r="AQ1214" i="1"/>
  <c r="AQ1215" i="1"/>
  <c r="AQ1216" i="1"/>
  <c r="AQ1217" i="1"/>
  <c r="AQ1218" i="1"/>
  <c r="AQ1219" i="1"/>
  <c r="AQ1220" i="1"/>
  <c r="AQ1221" i="1"/>
  <c r="AQ1222" i="1"/>
  <c r="AQ1223" i="1"/>
  <c r="AQ1224" i="1"/>
  <c r="AQ1225" i="1"/>
  <c r="AQ1226" i="1"/>
  <c r="AQ1227" i="1"/>
  <c r="AQ1228" i="1"/>
  <c r="AQ1229" i="1"/>
  <c r="AQ1230" i="1"/>
  <c r="AQ1231" i="1"/>
  <c r="AQ1232" i="1"/>
  <c r="AQ1233" i="1"/>
  <c r="AQ1234" i="1"/>
  <c r="AQ1235" i="1"/>
  <c r="AQ1236" i="1"/>
  <c r="AQ1237" i="1"/>
  <c r="AQ1238" i="1"/>
  <c r="AQ1239" i="1"/>
  <c r="AQ1240" i="1"/>
  <c r="AQ1241" i="1"/>
  <c r="AQ1242" i="1"/>
  <c r="AQ1243" i="1"/>
  <c r="AQ1244" i="1"/>
  <c r="AQ1245" i="1"/>
  <c r="AQ1246" i="1"/>
  <c r="AQ1247" i="1"/>
  <c r="AQ1248" i="1"/>
  <c r="AQ1249" i="1"/>
  <c r="AQ1250" i="1"/>
  <c r="AQ1251" i="1"/>
  <c r="AQ1252" i="1"/>
  <c r="AQ1253" i="1"/>
  <c r="AQ1254" i="1"/>
  <c r="AQ1255" i="1"/>
  <c r="AQ1256" i="1"/>
  <c r="AQ1257" i="1"/>
  <c r="AQ1258" i="1"/>
  <c r="AQ1259" i="1"/>
  <c r="AQ1260" i="1"/>
  <c r="AQ1261" i="1"/>
  <c r="AQ1262" i="1"/>
  <c r="AQ1263" i="1"/>
  <c r="AQ1264" i="1"/>
  <c r="AQ1265" i="1"/>
  <c r="AQ1266" i="1"/>
  <c r="AQ1267" i="1"/>
  <c r="AQ1268" i="1"/>
  <c r="AQ1269" i="1"/>
  <c r="AQ1270" i="1"/>
  <c r="AQ1271" i="1"/>
  <c r="AQ1272" i="1"/>
  <c r="AQ1273" i="1"/>
  <c r="AQ1274" i="1"/>
  <c r="AQ1275" i="1"/>
  <c r="AQ1276" i="1"/>
  <c r="AQ1277" i="1"/>
  <c r="AQ1278" i="1"/>
  <c r="AQ1279" i="1"/>
  <c r="AQ1280" i="1"/>
  <c r="AQ1281" i="1"/>
  <c r="AQ1282" i="1"/>
  <c r="AQ1283" i="1"/>
  <c r="AQ1284" i="1"/>
  <c r="AQ1285" i="1"/>
  <c r="AQ1286" i="1"/>
  <c r="AQ1287" i="1"/>
  <c r="AQ1288" i="1"/>
  <c r="AQ1289" i="1"/>
  <c r="AQ1290" i="1"/>
  <c r="AQ1291" i="1"/>
  <c r="AQ1292" i="1"/>
  <c r="AQ1293" i="1"/>
  <c r="AQ1294" i="1"/>
  <c r="AQ1295" i="1"/>
  <c r="AQ1296" i="1"/>
  <c r="AQ1297" i="1"/>
  <c r="AQ1298" i="1"/>
  <c r="AQ1299" i="1"/>
  <c r="AQ1300" i="1"/>
  <c r="AQ1301" i="1"/>
  <c r="AQ1302" i="1"/>
  <c r="AQ1303" i="1"/>
  <c r="AQ1304" i="1"/>
  <c r="AQ1305" i="1"/>
  <c r="AQ1306" i="1"/>
  <c r="AQ615" i="1"/>
  <c r="AQ1308" i="1"/>
  <c r="AQ1309" i="1"/>
  <c r="AQ1310" i="1"/>
  <c r="AQ1311" i="1"/>
  <c r="AQ1312" i="1"/>
  <c r="AQ1313" i="1"/>
  <c r="AQ1314" i="1"/>
  <c r="AQ1315" i="1"/>
  <c r="AQ1316" i="1"/>
  <c r="AQ1317" i="1"/>
  <c r="AQ1318" i="1"/>
  <c r="AQ1319" i="1"/>
  <c r="AQ1320" i="1"/>
  <c r="AQ1321" i="1"/>
  <c r="AQ1322" i="1"/>
  <c r="AQ1323" i="1"/>
  <c r="AQ1324" i="1"/>
  <c r="AQ1325" i="1"/>
  <c r="AQ1326" i="1"/>
  <c r="AQ1327" i="1"/>
  <c r="AQ1328" i="1"/>
  <c r="AQ1329" i="1"/>
  <c r="AQ1330" i="1"/>
  <c r="AQ1331" i="1"/>
  <c r="AQ1332" i="1"/>
  <c r="AQ1333" i="1"/>
  <c r="AQ1334" i="1"/>
  <c r="AQ1335" i="1"/>
  <c r="AQ1336" i="1"/>
  <c r="AQ1337" i="1"/>
  <c r="AQ1338" i="1"/>
  <c r="AQ1339" i="1"/>
  <c r="AQ1340" i="1"/>
  <c r="AQ1341" i="1"/>
  <c r="AQ1342" i="1"/>
  <c r="AQ1343" i="1"/>
  <c r="AQ1344" i="1"/>
  <c r="AQ1345" i="1"/>
  <c r="AQ1346" i="1"/>
  <c r="AQ1347" i="1"/>
  <c r="AQ1348" i="1"/>
  <c r="AQ1349" i="1"/>
  <c r="AQ1350" i="1"/>
  <c r="AQ639" i="1"/>
  <c r="AQ1352" i="1"/>
  <c r="AQ1353" i="1"/>
  <c r="AQ1354" i="1"/>
  <c r="AQ1355" i="1"/>
  <c r="AQ1356" i="1"/>
  <c r="AQ1357" i="1"/>
  <c r="AQ1358" i="1"/>
  <c r="AQ1359" i="1"/>
  <c r="AQ1360" i="1"/>
  <c r="AQ1361" i="1"/>
  <c r="AQ1362" i="1"/>
  <c r="AQ1363" i="1"/>
  <c r="AQ1364" i="1"/>
  <c r="AQ1365" i="1"/>
  <c r="AQ1366" i="1"/>
  <c r="AQ1367" i="1"/>
  <c r="AQ1368" i="1"/>
  <c r="AQ1369" i="1"/>
  <c r="AQ1370" i="1"/>
  <c r="AQ1371" i="1"/>
  <c r="AQ1372" i="1"/>
  <c r="AQ1373" i="1"/>
  <c r="AQ1374" i="1"/>
  <c r="AQ1375" i="1"/>
  <c r="AQ1376" i="1"/>
  <c r="AQ1377" i="1"/>
  <c r="AQ1378" i="1"/>
  <c r="AQ1379" i="1"/>
  <c r="AQ1380" i="1"/>
  <c r="AQ1381" i="1"/>
  <c r="AQ1382" i="1"/>
  <c r="AQ1383" i="1"/>
  <c r="AQ1384" i="1"/>
  <c r="AQ1385" i="1"/>
  <c r="AQ1386" i="1"/>
  <c r="AQ1387" i="1"/>
  <c r="AQ1388" i="1"/>
  <c r="AQ1389" i="1"/>
  <c r="AQ1390" i="1"/>
  <c r="AQ1391" i="1"/>
  <c r="AQ1392" i="1"/>
  <c r="AQ1393" i="1"/>
  <c r="AQ1394" i="1"/>
  <c r="AQ1395" i="1"/>
  <c r="AQ1396" i="1"/>
  <c r="AQ1397" i="1"/>
  <c r="AQ1398" i="1"/>
  <c r="AQ1399" i="1"/>
  <c r="AQ1400" i="1"/>
  <c r="AQ1401" i="1"/>
  <c r="AQ1402" i="1"/>
  <c r="AQ1403" i="1"/>
  <c r="AQ1404" i="1"/>
  <c r="AQ1405" i="1"/>
  <c r="AQ1406" i="1"/>
  <c r="AQ1407" i="1"/>
  <c r="AQ1408" i="1"/>
  <c r="AQ1409" i="1"/>
  <c r="AQ1410" i="1"/>
  <c r="AQ1411" i="1"/>
  <c r="AQ1412" i="1"/>
  <c r="AQ1413" i="1"/>
  <c r="AQ1414" i="1"/>
  <c r="AQ1415" i="1"/>
  <c r="AQ1416" i="1"/>
  <c r="AQ1417" i="1"/>
  <c r="AQ1418" i="1"/>
  <c r="AQ1419" i="1"/>
  <c r="AQ1420" i="1"/>
  <c r="AQ1421" i="1"/>
  <c r="AQ1422" i="1"/>
  <c r="AQ1423" i="1"/>
  <c r="AQ1424" i="1"/>
  <c r="AQ1425" i="1"/>
  <c r="AQ1426" i="1"/>
  <c r="AQ1427" i="1"/>
  <c r="AQ1428" i="1"/>
  <c r="AQ1429" i="1"/>
  <c r="AQ1430" i="1"/>
  <c r="AQ1431" i="1"/>
  <c r="AQ1432" i="1"/>
  <c r="AQ1433" i="1"/>
  <c r="AQ1434" i="1"/>
  <c r="AQ1435" i="1"/>
  <c r="AQ1436" i="1"/>
  <c r="AQ1437" i="1"/>
  <c r="AQ1438" i="1"/>
  <c r="AQ1439" i="1"/>
  <c r="AQ1440" i="1"/>
  <c r="AQ1441" i="1"/>
  <c r="AQ1442" i="1"/>
  <c r="AQ1443" i="1"/>
  <c r="AQ1444" i="1"/>
  <c r="AQ1445" i="1"/>
  <c r="AQ1446" i="1"/>
  <c r="AQ662" i="1"/>
  <c r="AQ1448" i="1"/>
  <c r="AQ1449" i="1"/>
  <c r="AQ692" i="1"/>
  <c r="AQ1451" i="1"/>
  <c r="AQ1452" i="1"/>
  <c r="AQ1453" i="1"/>
  <c r="AQ1958" i="1"/>
  <c r="AQ1455" i="1"/>
  <c r="AQ1456" i="1"/>
  <c r="AQ1457" i="1"/>
  <c r="AQ1458" i="1"/>
  <c r="AQ1459" i="1"/>
  <c r="AQ1460" i="1"/>
  <c r="AQ1461" i="1"/>
  <c r="AQ1462" i="1"/>
  <c r="AQ1463" i="1"/>
  <c r="AQ1464" i="1"/>
  <c r="AQ1465" i="1"/>
  <c r="AQ1466" i="1"/>
  <c r="AQ1467" i="1"/>
  <c r="AQ1468" i="1"/>
  <c r="AQ1469" i="1"/>
  <c r="AQ1470" i="1"/>
  <c r="AQ1471" i="1"/>
  <c r="AQ1472" i="1"/>
  <c r="AQ1473" i="1"/>
  <c r="AQ1474" i="1"/>
  <c r="AQ1475" i="1"/>
  <c r="AQ1476" i="1"/>
  <c r="AQ1477" i="1"/>
  <c r="AQ1478" i="1"/>
  <c r="AQ1479" i="1"/>
  <c r="AQ1480" i="1"/>
  <c r="AQ1481" i="1"/>
  <c r="AQ1482" i="1"/>
  <c r="AQ1483" i="1"/>
  <c r="AQ1484" i="1"/>
  <c r="AQ1485" i="1"/>
  <c r="AQ1486" i="1"/>
  <c r="AQ1487" i="1"/>
  <c r="AQ1488" i="1"/>
  <c r="AQ1489" i="1"/>
  <c r="AQ1490" i="1"/>
  <c r="AQ1491" i="1"/>
  <c r="AQ1492" i="1"/>
  <c r="AQ1493" i="1"/>
  <c r="AQ1494" i="1"/>
  <c r="AQ1495" i="1"/>
  <c r="AQ1496" i="1"/>
  <c r="AQ1497" i="1"/>
  <c r="AQ1498" i="1"/>
  <c r="AQ1499" i="1"/>
  <c r="AQ1500" i="1"/>
  <c r="AQ1501" i="1"/>
  <c r="AQ1502" i="1"/>
  <c r="AQ1503" i="1"/>
  <c r="AQ1504" i="1"/>
  <c r="AQ1505" i="1"/>
  <c r="AQ1506" i="1"/>
  <c r="AQ1507" i="1"/>
  <c r="AQ1508" i="1"/>
  <c r="AQ1509" i="1"/>
  <c r="AQ1510" i="1"/>
  <c r="AQ1511" i="1"/>
  <c r="AQ1512" i="1"/>
  <c r="AQ1513" i="1"/>
  <c r="AQ1514" i="1"/>
  <c r="AQ1515" i="1"/>
  <c r="AQ1516" i="1"/>
  <c r="AQ1517" i="1"/>
  <c r="AQ1518" i="1"/>
  <c r="AQ1519" i="1"/>
  <c r="AQ1520" i="1"/>
  <c r="AQ1521" i="1"/>
  <c r="AQ1522" i="1"/>
  <c r="AQ1523" i="1"/>
  <c r="AQ1524" i="1"/>
  <c r="AQ1525" i="1"/>
  <c r="AQ1526" i="1"/>
  <c r="AQ1959" i="1"/>
  <c r="AQ1528" i="1"/>
  <c r="AQ1529" i="1"/>
  <c r="AQ1530" i="1"/>
  <c r="AQ1531" i="1"/>
  <c r="AQ1532" i="1"/>
  <c r="AQ1533" i="1"/>
  <c r="AQ1534" i="1"/>
  <c r="AQ1535" i="1"/>
  <c r="AQ1536" i="1"/>
  <c r="AQ1537" i="1"/>
  <c r="AQ1538" i="1"/>
  <c r="AQ1539" i="1"/>
  <c r="AQ1540" i="1"/>
  <c r="AQ1541" i="1"/>
  <c r="AQ1542" i="1"/>
  <c r="AQ1543" i="1"/>
  <c r="AQ1544" i="1"/>
  <c r="AQ1545" i="1"/>
  <c r="AQ1546" i="1"/>
  <c r="AQ1547" i="1"/>
  <c r="AQ1548" i="1"/>
  <c r="AQ1549" i="1"/>
  <c r="AQ1550" i="1"/>
  <c r="AQ1551" i="1"/>
  <c r="AQ1552" i="1"/>
  <c r="AQ1553" i="1"/>
  <c r="AQ1554" i="1"/>
  <c r="AQ1555" i="1"/>
  <c r="AQ1556" i="1"/>
  <c r="AQ1557" i="1"/>
  <c r="AQ1558" i="1"/>
  <c r="AQ1559" i="1"/>
  <c r="AQ1560" i="1"/>
  <c r="AQ1561" i="1"/>
  <c r="AQ1562" i="1"/>
  <c r="AQ1563" i="1"/>
  <c r="AQ1564" i="1"/>
  <c r="AQ1565" i="1"/>
  <c r="AQ1566" i="1"/>
  <c r="AQ1567" i="1"/>
  <c r="AQ1568" i="1"/>
  <c r="AQ1569" i="1"/>
  <c r="AQ1570" i="1"/>
  <c r="AQ1571" i="1"/>
  <c r="AQ1572" i="1"/>
  <c r="AQ1573" i="1"/>
  <c r="AQ1574" i="1"/>
  <c r="AQ1575" i="1"/>
  <c r="AQ1576" i="1"/>
  <c r="AQ1577" i="1"/>
  <c r="AQ1578" i="1"/>
  <c r="AQ1579" i="1"/>
  <c r="AQ1580" i="1"/>
  <c r="AQ1581" i="1"/>
  <c r="AQ1582" i="1"/>
  <c r="AQ1583" i="1"/>
  <c r="AQ1584" i="1"/>
  <c r="AQ1585" i="1"/>
  <c r="AQ1586" i="1"/>
  <c r="AQ1587" i="1"/>
  <c r="AQ1588" i="1"/>
  <c r="AQ1589" i="1"/>
  <c r="AQ1590" i="1"/>
  <c r="AQ1591" i="1"/>
  <c r="AQ1592" i="1"/>
  <c r="AQ1593" i="1"/>
  <c r="AQ1594" i="1"/>
  <c r="AQ1595" i="1"/>
  <c r="AQ1596" i="1"/>
  <c r="AQ1597" i="1"/>
  <c r="AQ1598" i="1"/>
  <c r="AQ1599" i="1"/>
  <c r="AQ1600" i="1"/>
  <c r="AQ1601" i="1"/>
  <c r="AQ1602" i="1"/>
  <c r="AQ1603" i="1"/>
  <c r="AQ1604" i="1"/>
  <c r="AQ1605" i="1"/>
  <c r="AQ1606" i="1"/>
  <c r="AQ1607" i="1"/>
  <c r="AQ1608" i="1"/>
  <c r="AQ1609" i="1"/>
  <c r="AQ1610" i="1"/>
  <c r="AQ708" i="1"/>
  <c r="AQ1612" i="1"/>
  <c r="AQ1613" i="1"/>
  <c r="AQ1614" i="1"/>
  <c r="AQ1615" i="1"/>
  <c r="AQ1616" i="1"/>
  <c r="AQ1617" i="1"/>
  <c r="AQ1618" i="1"/>
  <c r="AQ1619" i="1"/>
  <c r="AQ1620" i="1"/>
  <c r="AQ1621" i="1"/>
  <c r="AQ1622" i="1"/>
  <c r="AQ1623" i="1"/>
  <c r="AQ1624" i="1"/>
  <c r="AQ1625" i="1"/>
  <c r="AQ1626" i="1"/>
  <c r="AQ1627" i="1"/>
  <c r="AQ1628" i="1"/>
  <c r="AQ1629" i="1"/>
  <c r="AQ1630" i="1"/>
  <c r="AQ1631" i="1"/>
  <c r="AQ1632" i="1"/>
  <c r="AQ1633" i="1"/>
  <c r="AQ1634" i="1"/>
  <c r="AQ1635" i="1"/>
  <c r="AQ1636" i="1"/>
  <c r="AQ1637" i="1"/>
  <c r="AQ1638" i="1"/>
  <c r="AQ1639" i="1"/>
  <c r="AQ1640" i="1"/>
  <c r="AQ1641" i="1"/>
  <c r="AQ1642" i="1"/>
  <c r="AQ1643" i="1"/>
  <c r="AQ1644" i="1"/>
  <c r="AQ1645" i="1"/>
  <c r="AQ1646" i="1"/>
  <c r="AQ1647" i="1"/>
  <c r="AQ1648" i="1"/>
  <c r="AQ1649" i="1"/>
  <c r="AQ1650" i="1"/>
  <c r="AQ1651" i="1"/>
  <c r="AQ1652" i="1"/>
  <c r="AQ1653" i="1"/>
  <c r="AQ1654" i="1"/>
  <c r="AQ1655" i="1"/>
  <c r="AQ1656" i="1"/>
  <c r="AQ1657" i="1"/>
  <c r="AQ1658" i="1"/>
  <c r="AQ1659" i="1"/>
  <c r="AQ1660" i="1"/>
  <c r="AQ1661" i="1"/>
  <c r="AQ1662" i="1"/>
  <c r="AQ1663" i="1"/>
  <c r="AQ1664" i="1"/>
  <c r="AQ1665" i="1"/>
  <c r="AQ1666" i="1"/>
  <c r="AQ1667" i="1"/>
  <c r="AQ1668" i="1"/>
  <c r="AQ1669" i="1"/>
  <c r="AQ1670" i="1"/>
  <c r="AQ1671" i="1"/>
  <c r="AQ1672" i="1"/>
  <c r="AQ1673" i="1"/>
  <c r="AQ1674" i="1"/>
  <c r="AQ1675" i="1"/>
  <c r="AQ1676" i="1"/>
  <c r="AQ1677" i="1"/>
  <c r="AQ1678" i="1"/>
  <c r="AQ1679" i="1"/>
  <c r="AQ1680" i="1"/>
  <c r="AQ1681" i="1"/>
  <c r="AQ1682" i="1"/>
  <c r="AQ1683" i="1"/>
  <c r="AQ1684" i="1"/>
  <c r="AQ1960" i="1"/>
  <c r="AQ1686" i="1"/>
  <c r="AQ1687" i="1"/>
  <c r="AQ1688" i="1"/>
  <c r="AQ1689" i="1"/>
  <c r="AQ1690" i="1"/>
  <c r="AQ1691" i="1"/>
  <c r="AQ1692" i="1"/>
  <c r="AQ1693" i="1"/>
  <c r="AQ1694" i="1"/>
  <c r="AQ1695" i="1"/>
  <c r="AQ1696" i="1"/>
  <c r="AQ1697" i="1"/>
  <c r="AQ1698" i="1"/>
  <c r="AQ1699" i="1"/>
  <c r="AQ1700" i="1"/>
  <c r="AQ1701" i="1"/>
  <c r="AQ1702" i="1"/>
  <c r="AQ1703" i="1"/>
  <c r="AQ1704" i="1"/>
  <c r="AQ1705" i="1"/>
  <c r="AQ1706" i="1"/>
  <c r="AQ1707" i="1"/>
  <c r="AQ1708" i="1"/>
  <c r="AQ1709" i="1"/>
  <c r="AQ1710" i="1"/>
  <c r="AQ1711" i="1"/>
  <c r="AQ1712" i="1"/>
  <c r="AQ1713" i="1"/>
  <c r="AQ1714" i="1"/>
  <c r="AQ1715" i="1"/>
  <c r="AQ1716" i="1"/>
  <c r="AQ1717" i="1"/>
  <c r="AQ1718" i="1"/>
  <c r="AQ1719" i="1"/>
  <c r="AQ1720" i="1"/>
  <c r="AQ1721" i="1"/>
  <c r="AQ1722" i="1"/>
  <c r="AQ1723" i="1"/>
  <c r="AQ1724" i="1"/>
  <c r="AQ1725" i="1"/>
  <c r="AQ1726" i="1"/>
  <c r="AQ1727" i="1"/>
  <c r="AQ1728" i="1"/>
  <c r="AQ1729" i="1"/>
  <c r="AQ1730" i="1"/>
  <c r="AQ1731" i="1"/>
  <c r="AQ1732" i="1"/>
  <c r="AQ1733" i="1"/>
  <c r="AQ1734" i="1"/>
  <c r="AQ1735" i="1"/>
  <c r="AQ1736" i="1"/>
  <c r="AQ1737" i="1"/>
  <c r="AQ727" i="1"/>
  <c r="AQ758" i="1"/>
  <c r="AQ810" i="1"/>
  <c r="AQ1741" i="1"/>
  <c r="AQ1742" i="1"/>
  <c r="AQ1743" i="1"/>
  <c r="AQ1744" i="1"/>
  <c r="AQ1745" i="1"/>
  <c r="AQ1746" i="1"/>
  <c r="AQ834" i="1"/>
  <c r="AQ1748" i="1"/>
  <c r="AQ1749" i="1"/>
  <c r="AQ1750" i="1"/>
  <c r="AQ1751" i="1"/>
  <c r="AQ836" i="1"/>
  <c r="AQ1753" i="1"/>
  <c r="AQ1754" i="1"/>
  <c r="AQ844" i="1"/>
  <c r="AQ1756" i="1"/>
  <c r="AQ1757" i="1"/>
  <c r="AQ1758" i="1"/>
  <c r="AQ1759" i="1"/>
  <c r="AQ879" i="1"/>
  <c r="AQ1761" i="1"/>
  <c r="AQ984" i="1"/>
  <c r="AQ1017" i="1"/>
  <c r="AQ1764" i="1"/>
  <c r="AQ1765" i="1"/>
  <c r="AQ1033" i="1"/>
  <c r="AQ1066" i="1"/>
  <c r="AQ1768" i="1"/>
  <c r="AQ1084" i="1"/>
  <c r="AQ1099" i="1"/>
  <c r="AQ1307" i="1"/>
  <c r="AQ1351" i="1"/>
  <c r="AQ1773" i="1"/>
  <c r="AQ1774" i="1"/>
  <c r="AQ1775" i="1"/>
  <c r="AQ1447" i="1"/>
  <c r="AQ1450" i="1"/>
  <c r="AQ1778" i="1"/>
  <c r="AQ1779" i="1"/>
  <c r="AQ1780" i="1"/>
  <c r="AQ1781" i="1"/>
  <c r="AQ1782" i="1"/>
  <c r="AQ1783" i="1"/>
  <c r="AQ1454" i="1"/>
  <c r="AQ1527" i="1"/>
  <c r="AQ1611" i="1"/>
  <c r="AQ1787" i="1"/>
  <c r="AQ1788" i="1"/>
  <c r="AQ1685" i="1"/>
  <c r="AQ1790" i="1"/>
  <c r="AQ1791" i="1"/>
  <c r="AQ1792" i="1"/>
  <c r="AQ1793" i="1"/>
  <c r="AQ1738" i="1"/>
  <c r="AQ1739" i="1"/>
  <c r="AQ1740" i="1"/>
  <c r="AQ1797" i="1"/>
  <c r="AQ1747" i="1"/>
  <c r="AQ1799" i="1"/>
  <c r="AQ1800" i="1"/>
  <c r="AQ1801" i="1"/>
  <c r="AQ1802" i="1"/>
  <c r="AQ1803" i="1"/>
  <c r="AQ1804" i="1"/>
  <c r="AQ1805" i="1"/>
  <c r="AQ1806" i="1"/>
  <c r="AQ1752" i="1"/>
  <c r="AQ1808" i="1"/>
  <c r="AQ1809" i="1"/>
  <c r="AQ1755" i="1"/>
  <c r="AQ1811" i="1"/>
  <c r="AQ1760" i="1"/>
  <c r="AQ1762" i="1"/>
  <c r="AQ1814" i="1"/>
  <c r="AQ1815" i="1"/>
  <c r="AQ1763" i="1"/>
  <c r="AQ1766" i="1"/>
  <c r="AQ1818" i="1"/>
  <c r="AQ1819" i="1"/>
  <c r="AQ1820" i="1"/>
  <c r="AQ1821" i="1"/>
  <c r="AQ1822" i="1"/>
  <c r="AQ1823" i="1"/>
  <c r="AQ1824" i="1"/>
  <c r="AQ1825" i="1"/>
  <c r="AQ1826" i="1"/>
  <c r="AQ1767" i="1"/>
  <c r="AQ1828" i="1"/>
  <c r="AQ1829" i="1"/>
  <c r="AQ1769" i="1"/>
  <c r="AQ1770" i="1"/>
  <c r="AQ1771" i="1"/>
  <c r="AQ1772" i="1"/>
  <c r="AQ1776" i="1"/>
  <c r="AQ1835" i="1"/>
  <c r="AQ1836" i="1"/>
  <c r="AQ1837" i="1"/>
  <c r="AQ1838" i="1"/>
  <c r="AQ1839" i="1"/>
  <c r="AQ1840" i="1"/>
  <c r="AQ1841" i="1"/>
  <c r="AQ1842" i="1"/>
  <c r="AQ1843" i="1"/>
  <c r="AQ1844" i="1"/>
  <c r="AQ1845" i="1"/>
  <c r="AQ1846" i="1"/>
  <c r="AQ1847" i="1"/>
  <c r="AQ1848" i="1"/>
  <c r="AQ1849" i="1"/>
  <c r="AQ1850" i="1"/>
  <c r="AQ1851" i="1"/>
  <c r="AQ1852" i="1"/>
  <c r="AQ1853" i="1"/>
  <c r="AQ1854" i="1"/>
  <c r="AQ1855" i="1"/>
  <c r="AQ1856" i="1"/>
  <c r="AQ1857" i="1"/>
  <c r="AQ1858" i="1"/>
  <c r="AQ1859" i="1"/>
  <c r="AQ1860" i="1"/>
  <c r="AQ1861" i="1"/>
  <c r="AQ1777" i="1"/>
  <c r="AQ1863" i="1"/>
  <c r="AQ1864" i="1"/>
  <c r="AQ1865" i="1"/>
  <c r="AQ1866" i="1"/>
  <c r="AQ1867" i="1"/>
  <c r="AQ1868" i="1"/>
  <c r="AQ1869" i="1"/>
  <c r="AQ1870" i="1"/>
  <c r="AQ1871" i="1"/>
  <c r="AQ1784" i="1"/>
  <c r="AQ1785" i="1"/>
  <c r="AQ1874" i="1"/>
  <c r="AQ1875" i="1"/>
  <c r="AQ1876" i="1"/>
  <c r="AQ1786" i="1"/>
  <c r="AQ1878" i="1"/>
  <c r="AQ1879" i="1"/>
  <c r="AQ1789" i="1"/>
  <c r="AQ1794" i="1"/>
  <c r="AQ1795" i="1"/>
  <c r="AQ1796" i="1"/>
  <c r="AQ1798" i="1"/>
  <c r="AQ1807" i="1"/>
  <c r="AQ1810" i="1"/>
  <c r="AQ1887" i="1"/>
  <c r="AQ1812" i="1"/>
  <c r="AQ1889" i="1"/>
  <c r="AQ1890" i="1"/>
  <c r="AQ1891" i="1"/>
  <c r="AQ1892" i="1"/>
  <c r="AQ1893" i="1"/>
  <c r="AQ1894" i="1"/>
  <c r="AQ1895" i="1"/>
  <c r="AQ1896" i="1"/>
  <c r="AQ1897" i="1"/>
  <c r="AQ1898" i="1"/>
  <c r="AQ1899" i="1"/>
  <c r="AQ1900" i="1"/>
  <c r="AQ1901" i="1"/>
  <c r="AQ1902" i="1"/>
  <c r="AQ1903" i="1"/>
  <c r="AQ1904" i="1"/>
  <c r="AQ1905" i="1"/>
  <c r="AQ1906" i="1"/>
  <c r="AQ1907" i="1"/>
  <c r="AQ1908" i="1"/>
  <c r="AQ1909" i="1"/>
  <c r="AQ1910" i="1"/>
  <c r="AQ1911" i="1"/>
  <c r="AQ1912" i="1"/>
  <c r="AQ1913" i="1"/>
  <c r="AQ1914" i="1"/>
  <c r="AQ1915" i="1"/>
  <c r="AQ1916" i="1"/>
  <c r="AQ1917" i="1"/>
  <c r="AQ1918" i="1"/>
  <c r="AQ1919" i="1"/>
  <c r="AQ1920" i="1"/>
  <c r="AQ1921" i="1"/>
  <c r="AQ1922" i="1"/>
  <c r="AQ1923" i="1"/>
  <c r="AQ1924" i="1"/>
  <c r="AQ1925" i="1"/>
  <c r="AQ1926" i="1"/>
  <c r="AQ1927" i="1"/>
  <c r="AQ1928" i="1"/>
  <c r="AQ1929" i="1"/>
  <c r="AQ1930" i="1"/>
  <c r="AQ1931" i="1"/>
  <c r="AQ1932" i="1"/>
  <c r="AQ1933" i="1"/>
  <c r="AQ1934" i="1"/>
  <c r="AQ1935" i="1"/>
  <c r="AQ1936" i="1"/>
  <c r="AQ1937" i="1"/>
  <c r="AQ1938" i="1"/>
  <c r="AQ1939" i="1"/>
  <c r="AQ1940" i="1"/>
  <c r="AQ1941" i="1"/>
  <c r="AQ1942" i="1"/>
  <c r="AQ1943" i="1"/>
  <c r="AQ1944" i="1"/>
  <c r="AQ1945" i="1"/>
  <c r="AQ1946" i="1"/>
  <c r="AQ1947" i="1"/>
  <c r="AQ1948" i="1"/>
  <c r="AQ1949" i="1"/>
  <c r="AQ1950" i="1"/>
  <c r="AQ1951" i="1"/>
  <c r="AQ1952" i="1"/>
  <c r="AQ1953" i="1"/>
  <c r="AQ1954" i="1"/>
  <c r="AQ1955" i="1"/>
  <c r="AQ1956" i="1"/>
  <c r="AQ1961" i="1"/>
  <c r="AQ1963" i="1"/>
  <c r="AQ1965" i="1"/>
  <c r="AQ1967" i="1"/>
  <c r="AQ1968" i="1"/>
  <c r="AQ1962" i="1"/>
  <c r="AQ1969" i="1"/>
  <c r="AQ1964" i="1"/>
  <c r="AQ1971" i="1"/>
  <c r="AQ1966" i="1"/>
  <c r="AQ1972" i="1"/>
  <c r="AQ1973" i="1"/>
  <c r="AQ1974" i="1"/>
  <c r="AQ1970" i="1"/>
  <c r="AQ1975" i="1"/>
  <c r="AQ1976" i="1"/>
  <c r="AQ1977" i="1"/>
  <c r="AQ1978" i="1"/>
  <c r="AQ1980" i="1"/>
  <c r="AQ1982" i="1"/>
  <c r="AQ1983" i="1"/>
  <c r="AQ1984" i="1"/>
  <c r="AQ1979" i="1"/>
  <c r="AQ1985" i="1"/>
  <c r="AQ1981" i="1"/>
  <c r="AQ1986" i="1"/>
  <c r="AQ1987" i="1"/>
  <c r="AQ1989" i="1"/>
  <c r="AQ2137" i="1"/>
  <c r="AQ2224" i="1"/>
  <c r="AQ2228" i="1"/>
  <c r="AQ1988" i="1"/>
  <c r="AQ2247" i="1"/>
  <c r="AQ1990" i="1"/>
  <c r="AQ1991" i="1"/>
  <c r="AQ1992" i="1"/>
  <c r="AQ1993" i="1"/>
  <c r="AQ1994" i="1"/>
  <c r="AQ1995" i="1"/>
  <c r="AQ1996" i="1"/>
  <c r="AQ1997" i="1"/>
  <c r="AQ1998" i="1"/>
  <c r="AQ1999" i="1"/>
  <c r="AQ2000" i="1"/>
  <c r="AQ2001" i="1"/>
  <c r="AQ2002" i="1"/>
  <c r="AQ2003" i="1"/>
  <c r="AQ2004" i="1"/>
  <c r="AQ2005" i="1"/>
  <c r="AQ2006" i="1"/>
  <c r="AQ2007" i="1"/>
  <c r="AQ2008" i="1"/>
  <c r="AQ2009" i="1"/>
  <c r="AQ2010" i="1"/>
  <c r="AQ2011" i="1"/>
  <c r="AQ2012" i="1"/>
  <c r="AQ2013" i="1"/>
  <c r="AQ2014" i="1"/>
  <c r="AQ2015" i="1"/>
  <c r="AQ2016" i="1"/>
  <c r="AQ2017" i="1"/>
  <c r="AQ2018" i="1"/>
  <c r="AQ2019" i="1"/>
  <c r="AQ2020" i="1"/>
  <c r="AQ2021" i="1"/>
  <c r="AQ2022" i="1"/>
  <c r="AQ2023" i="1"/>
  <c r="AQ2024" i="1"/>
  <c r="AQ2025" i="1"/>
  <c r="AQ2026" i="1"/>
  <c r="AQ2027" i="1"/>
  <c r="AQ2028" i="1"/>
  <c r="AQ2029" i="1"/>
  <c r="AQ2030" i="1"/>
  <c r="AQ2031" i="1"/>
  <c r="AQ2032" i="1"/>
  <c r="AQ2033" i="1"/>
  <c r="AQ2034" i="1"/>
  <c r="AQ2035" i="1"/>
  <c r="AQ2036" i="1"/>
  <c r="AQ2037" i="1"/>
  <c r="AQ2038" i="1"/>
  <c r="AQ2039" i="1"/>
  <c r="AQ2040" i="1"/>
  <c r="AQ2041" i="1"/>
  <c r="AQ2042" i="1"/>
  <c r="AQ2043" i="1"/>
  <c r="AQ2044" i="1"/>
  <c r="AQ2045" i="1"/>
  <c r="AQ2046" i="1"/>
  <c r="AQ2047" i="1"/>
  <c r="AQ2048" i="1"/>
  <c r="AQ2049" i="1"/>
  <c r="AQ2050" i="1"/>
  <c r="AQ2051" i="1"/>
  <c r="AQ2052" i="1"/>
  <c r="AQ2053" i="1"/>
  <c r="AQ2054" i="1"/>
  <c r="AQ2055" i="1"/>
  <c r="AQ2056" i="1"/>
  <c r="AQ2057" i="1"/>
  <c r="AQ2058" i="1"/>
  <c r="AQ2059" i="1"/>
  <c r="AQ2060" i="1"/>
  <c r="AQ2061" i="1"/>
  <c r="AQ2062" i="1"/>
  <c r="AQ2063" i="1"/>
  <c r="AQ2064" i="1"/>
  <c r="AQ2065" i="1"/>
  <c r="AQ2066" i="1"/>
  <c r="AQ2067" i="1"/>
  <c r="AQ2068" i="1"/>
  <c r="AQ2069" i="1"/>
  <c r="AQ2070" i="1"/>
  <c r="AQ2071" i="1"/>
  <c r="AQ2072" i="1"/>
  <c r="AQ2073" i="1"/>
  <c r="AQ2074" i="1"/>
  <c r="AQ2075" i="1"/>
  <c r="AQ2076" i="1"/>
  <c r="AQ2077" i="1"/>
  <c r="AQ2078" i="1"/>
  <c r="AQ2079" i="1"/>
  <c r="AQ2080" i="1"/>
  <c r="AQ2081" i="1"/>
  <c r="AQ2082" i="1"/>
  <c r="AQ2083" i="1"/>
  <c r="AQ2084" i="1"/>
  <c r="AQ2085" i="1"/>
  <c r="AQ2086" i="1"/>
  <c r="AQ2087" i="1"/>
  <c r="AQ2088" i="1"/>
  <c r="AQ2089" i="1"/>
  <c r="AQ2090" i="1"/>
  <c r="AQ2091" i="1"/>
  <c r="AQ2092" i="1"/>
  <c r="AQ2093" i="1"/>
  <c r="AQ2094" i="1"/>
  <c r="AQ2095" i="1"/>
  <c r="AQ2096" i="1"/>
  <c r="AQ2097" i="1"/>
  <c r="AQ2098" i="1"/>
  <c r="AQ2099" i="1"/>
  <c r="AQ2100" i="1"/>
  <c r="AQ2101" i="1"/>
  <c r="AQ2102" i="1"/>
  <c r="AQ2103" i="1"/>
  <c r="AQ2104" i="1"/>
  <c r="AQ2105" i="1"/>
  <c r="AQ2106" i="1"/>
  <c r="AQ2107" i="1"/>
  <c r="AQ2108" i="1"/>
  <c r="AQ2109" i="1"/>
  <c r="AQ2110" i="1"/>
  <c r="AQ2111" i="1"/>
  <c r="AQ2112" i="1"/>
  <c r="AQ2113" i="1"/>
  <c r="AQ2114" i="1"/>
  <c r="AQ2115" i="1"/>
  <c r="AQ2116" i="1"/>
  <c r="AQ2117" i="1"/>
  <c r="AQ2118" i="1"/>
  <c r="AQ2119" i="1"/>
  <c r="AQ2120" i="1"/>
  <c r="AQ2121" i="1"/>
  <c r="AQ2122" i="1"/>
  <c r="AQ2123" i="1"/>
  <c r="AQ2124" i="1"/>
  <c r="AQ2125" i="1"/>
  <c r="AQ2126" i="1"/>
  <c r="AQ2127" i="1"/>
  <c r="AQ2128" i="1"/>
  <c r="AQ2129" i="1"/>
  <c r="AQ2130" i="1"/>
  <c r="AQ2131" i="1"/>
  <c r="AQ2132" i="1"/>
  <c r="AQ2133" i="1"/>
  <c r="AQ2134" i="1"/>
  <c r="AQ2135" i="1"/>
  <c r="AQ2136" i="1"/>
  <c r="AQ1813" i="1"/>
  <c r="AQ2138" i="1"/>
  <c r="AQ2139" i="1"/>
  <c r="AQ2140" i="1"/>
  <c r="AQ2141" i="1"/>
  <c r="AQ2142" i="1"/>
  <c r="AQ2143" i="1"/>
  <c r="AQ2144" i="1"/>
  <c r="AQ2145" i="1"/>
  <c r="AQ2146" i="1"/>
  <c r="AQ2147" i="1"/>
  <c r="AQ2148" i="1"/>
  <c r="AQ2149" i="1"/>
  <c r="AQ2150" i="1"/>
  <c r="AQ2151" i="1"/>
  <c r="AQ2152" i="1"/>
  <c r="AQ2153" i="1"/>
  <c r="AQ2154" i="1"/>
  <c r="AQ2155" i="1"/>
  <c r="AQ2156" i="1"/>
  <c r="AQ2157" i="1"/>
  <c r="AQ2158" i="1"/>
  <c r="AQ2159" i="1"/>
  <c r="AQ2160" i="1"/>
  <c r="AQ2161" i="1"/>
  <c r="AQ2162" i="1"/>
  <c r="AQ2163" i="1"/>
  <c r="AQ2164" i="1"/>
  <c r="AQ2165" i="1"/>
  <c r="AQ2166" i="1"/>
  <c r="AQ2167" i="1"/>
  <c r="AQ2168" i="1"/>
  <c r="AQ2169" i="1"/>
  <c r="AQ2170" i="1"/>
  <c r="AQ2171" i="1"/>
  <c r="AQ2172" i="1"/>
  <c r="AQ2173" i="1"/>
  <c r="AQ2174" i="1"/>
  <c r="AQ2175" i="1"/>
  <c r="AQ2176" i="1"/>
  <c r="AQ2177" i="1"/>
  <c r="AQ2178" i="1"/>
  <c r="AQ2179" i="1"/>
  <c r="AQ2180" i="1"/>
  <c r="AQ2181" i="1"/>
  <c r="AQ2182" i="1"/>
  <c r="AQ2183" i="1"/>
  <c r="AQ2184" i="1"/>
  <c r="AQ2185" i="1"/>
  <c r="AQ2186" i="1"/>
  <c r="AQ2187" i="1"/>
  <c r="AQ2188" i="1"/>
  <c r="AQ2189" i="1"/>
  <c r="AQ2190" i="1"/>
  <c r="AQ2191" i="1"/>
  <c r="AQ2192" i="1"/>
  <c r="AQ2193" i="1"/>
  <c r="AQ2194" i="1"/>
  <c r="AQ2195" i="1"/>
  <c r="AQ2196" i="1"/>
  <c r="AQ2197" i="1"/>
  <c r="AQ2198" i="1"/>
  <c r="AQ2199" i="1"/>
  <c r="AQ2200" i="1"/>
  <c r="AQ2201" i="1"/>
  <c r="AQ2202" i="1"/>
  <c r="AQ2203" i="1"/>
  <c r="AQ2204" i="1"/>
  <c r="AQ2205" i="1"/>
  <c r="AQ2206" i="1"/>
  <c r="AQ2207" i="1"/>
  <c r="AQ2208" i="1"/>
  <c r="AQ2209" i="1"/>
  <c r="AQ2210" i="1"/>
  <c r="AQ2211" i="1"/>
  <c r="AQ2212" i="1"/>
  <c r="AQ2213" i="1"/>
  <c r="AQ2214" i="1"/>
  <c r="AQ2215" i="1"/>
  <c r="AQ2216" i="1"/>
  <c r="AQ2217" i="1"/>
  <c r="AQ2218" i="1"/>
  <c r="AQ2219" i="1"/>
  <c r="AQ2220" i="1"/>
  <c r="AQ2221" i="1"/>
  <c r="AQ2222" i="1"/>
  <c r="AQ2223" i="1"/>
  <c r="AQ1816" i="1"/>
  <c r="AQ2225" i="1"/>
  <c r="AQ2226" i="1"/>
  <c r="AQ2227" i="1"/>
  <c r="AQ2259" i="1"/>
  <c r="AQ2229" i="1"/>
  <c r="AQ2230" i="1"/>
  <c r="AQ2231" i="1"/>
  <c r="AQ2232" i="1"/>
  <c r="AQ2233" i="1"/>
  <c r="AQ2234" i="1"/>
  <c r="AQ2235" i="1"/>
  <c r="AQ2236" i="1"/>
  <c r="AQ2237" i="1"/>
  <c r="AQ2238" i="1"/>
  <c r="AQ2239" i="1"/>
  <c r="AQ2240" i="1"/>
  <c r="AQ2241" i="1"/>
  <c r="AQ2242" i="1"/>
  <c r="AQ2243" i="1"/>
  <c r="AQ2244" i="1"/>
  <c r="AQ2245" i="1"/>
  <c r="AQ2246" i="1"/>
  <c r="AQ1817" i="1"/>
  <c r="AQ2248" i="1"/>
  <c r="AQ2249" i="1"/>
  <c r="AQ2250" i="1"/>
  <c r="AQ2251" i="1"/>
  <c r="AQ2252" i="1"/>
  <c r="AQ2253" i="1"/>
  <c r="AQ2254" i="1"/>
  <c r="AQ2255" i="1"/>
  <c r="AQ2256" i="1"/>
  <c r="AQ2257" i="1"/>
  <c r="AQ2258" i="1"/>
  <c r="AQ1827" i="1"/>
  <c r="AQ2260" i="1"/>
  <c r="AQ2261" i="1"/>
  <c r="AQ2262" i="1"/>
  <c r="AQ2263" i="1"/>
  <c r="AQ2264" i="1"/>
  <c r="AQ2265" i="1"/>
  <c r="AQ2266" i="1"/>
  <c r="AQ2267" i="1"/>
  <c r="AQ2268" i="1"/>
  <c r="AQ2269" i="1"/>
  <c r="AQ2270" i="1"/>
  <c r="AQ2271" i="1"/>
  <c r="AQ2272" i="1"/>
  <c r="AQ2273" i="1"/>
  <c r="AQ2274" i="1"/>
  <c r="AQ2275" i="1"/>
  <c r="AQ2276" i="1"/>
  <c r="AQ2277" i="1"/>
  <c r="AQ2278" i="1"/>
  <c r="AQ2279" i="1"/>
  <c r="AQ2280" i="1"/>
  <c r="AQ2281" i="1"/>
  <c r="AQ2282" i="1"/>
  <c r="AQ2283" i="1"/>
  <c r="AQ2284" i="1"/>
  <c r="AQ2285" i="1"/>
  <c r="AQ2286" i="1"/>
  <c r="AQ2287" i="1"/>
  <c r="AQ2288" i="1"/>
  <c r="AP2" i="1"/>
  <c r="AP3" i="1"/>
  <c r="AP4" i="1"/>
  <c r="AP5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97" i="1"/>
  <c r="AP98" i="1"/>
  <c r="AP99" i="1"/>
  <c r="AP100" i="1"/>
  <c r="AP101" i="1"/>
  <c r="AP102" i="1"/>
  <c r="AP103" i="1"/>
  <c r="AP104" i="1"/>
  <c r="AP105" i="1"/>
  <c r="AP106" i="1"/>
  <c r="AP107" i="1"/>
  <c r="AP108" i="1"/>
  <c r="AP109" i="1"/>
  <c r="AP110" i="1"/>
  <c r="AP111" i="1"/>
  <c r="AP112" i="1"/>
  <c r="AP113" i="1"/>
  <c r="AP114" i="1"/>
  <c r="AP115" i="1"/>
  <c r="AP116" i="1"/>
  <c r="AP117" i="1"/>
  <c r="AP118" i="1"/>
  <c r="AP119" i="1"/>
  <c r="AP120" i="1"/>
  <c r="AP121" i="1"/>
  <c r="AP122" i="1"/>
  <c r="AP123" i="1"/>
  <c r="AP124" i="1"/>
  <c r="AP125" i="1"/>
  <c r="AP126" i="1"/>
  <c r="AP127" i="1"/>
  <c r="AP128" i="1"/>
  <c r="AP129" i="1"/>
  <c r="AP130" i="1"/>
  <c r="AP131" i="1"/>
  <c r="AP132" i="1"/>
  <c r="AP133" i="1"/>
  <c r="AP134" i="1"/>
  <c r="AP135" i="1"/>
  <c r="AP136" i="1"/>
  <c r="AP137" i="1"/>
  <c r="AP138" i="1"/>
  <c r="AP139" i="1"/>
  <c r="AP140" i="1"/>
  <c r="AP141" i="1"/>
  <c r="AP142" i="1"/>
  <c r="AP143" i="1"/>
  <c r="AP144" i="1"/>
  <c r="AP145" i="1"/>
  <c r="AP146" i="1"/>
  <c r="AP147" i="1"/>
  <c r="AP148" i="1"/>
  <c r="AP149" i="1"/>
  <c r="AP150" i="1"/>
  <c r="AP151" i="1"/>
  <c r="AP152" i="1"/>
  <c r="AP153" i="1"/>
  <c r="AP154" i="1"/>
  <c r="AP155" i="1"/>
  <c r="AP156" i="1"/>
  <c r="AP157" i="1"/>
  <c r="AP158" i="1"/>
  <c r="AP159" i="1"/>
  <c r="AP160" i="1"/>
  <c r="AP161" i="1"/>
  <c r="AP162" i="1"/>
  <c r="AP163" i="1"/>
  <c r="AP164" i="1"/>
  <c r="AP165" i="1"/>
  <c r="AP166" i="1"/>
  <c r="AP167" i="1"/>
  <c r="AP168" i="1"/>
  <c r="AP169" i="1"/>
  <c r="AP170" i="1"/>
  <c r="AP171" i="1"/>
  <c r="AP172" i="1"/>
  <c r="AP173" i="1"/>
  <c r="AP174" i="1"/>
  <c r="AP175" i="1"/>
  <c r="AP176" i="1"/>
  <c r="AP177" i="1"/>
  <c r="AP178" i="1"/>
  <c r="AP179" i="1"/>
  <c r="AP180" i="1"/>
  <c r="AP181" i="1"/>
  <c r="AP182" i="1"/>
  <c r="AP183" i="1"/>
  <c r="AP184" i="1"/>
  <c r="AP185" i="1"/>
  <c r="AP186" i="1"/>
  <c r="AP187" i="1"/>
  <c r="AP188" i="1"/>
  <c r="AP189" i="1"/>
  <c r="AP190" i="1"/>
  <c r="AP191" i="1"/>
  <c r="AP192" i="1"/>
  <c r="AP193" i="1"/>
  <c r="AP194" i="1"/>
  <c r="AP195" i="1"/>
  <c r="AP196" i="1"/>
  <c r="AP197" i="1"/>
  <c r="AP198" i="1"/>
  <c r="AP199" i="1"/>
  <c r="AP200" i="1"/>
  <c r="AP201" i="1"/>
  <c r="AP202" i="1"/>
  <c r="AP203" i="1"/>
  <c r="AP1830" i="1"/>
  <c r="AP205" i="1"/>
  <c r="AP206" i="1"/>
  <c r="AP207" i="1"/>
  <c r="AP208" i="1"/>
  <c r="AP209" i="1"/>
  <c r="AP210" i="1"/>
  <c r="AP211" i="1"/>
  <c r="AP212" i="1"/>
  <c r="AP213" i="1"/>
  <c r="AP214" i="1"/>
  <c r="AP215" i="1"/>
  <c r="AP216" i="1"/>
  <c r="AP217" i="1"/>
  <c r="AP218" i="1"/>
  <c r="AP219" i="1"/>
  <c r="AP220" i="1"/>
  <c r="AP221" i="1"/>
  <c r="AP222" i="1"/>
  <c r="AP223" i="1"/>
  <c r="AP224" i="1"/>
  <c r="AP225" i="1"/>
  <c r="AP226" i="1"/>
  <c r="AP227" i="1"/>
  <c r="AP228" i="1"/>
  <c r="AP229" i="1"/>
  <c r="AP230" i="1"/>
  <c r="AP231" i="1"/>
  <c r="AP232" i="1"/>
  <c r="AP233" i="1"/>
  <c r="AP234" i="1"/>
  <c r="AP1831" i="1"/>
  <c r="AP236" i="1"/>
  <c r="AP1832" i="1"/>
  <c r="AP238" i="1"/>
  <c r="AP239" i="1"/>
  <c r="AP240" i="1"/>
  <c r="AP241" i="1"/>
  <c r="AP242" i="1"/>
  <c r="AP243" i="1"/>
  <c r="AP244" i="1"/>
  <c r="AP245" i="1"/>
  <c r="AP246" i="1"/>
  <c r="AP247" i="1"/>
  <c r="AP248" i="1"/>
  <c r="AP249" i="1"/>
  <c r="AP250" i="1"/>
  <c r="AP1833" i="1"/>
  <c r="AP252" i="1"/>
  <c r="AP253" i="1"/>
  <c r="AP254" i="1"/>
  <c r="AP255" i="1"/>
  <c r="AP256" i="1"/>
  <c r="AP257" i="1"/>
  <c r="AP258" i="1"/>
  <c r="AP259" i="1"/>
  <c r="AP260" i="1"/>
  <c r="AP261" i="1"/>
  <c r="AP1834" i="1"/>
  <c r="AP263" i="1"/>
  <c r="AP264" i="1"/>
  <c r="AP265" i="1"/>
  <c r="AP266" i="1"/>
  <c r="AP267" i="1"/>
  <c r="AP268" i="1"/>
  <c r="AP269" i="1"/>
  <c r="AP270" i="1"/>
  <c r="AP271" i="1"/>
  <c r="AP1862" i="1"/>
  <c r="AP273" i="1"/>
  <c r="AP1872" i="1"/>
  <c r="AP275" i="1"/>
  <c r="AP276" i="1"/>
  <c r="AP277" i="1"/>
  <c r="AP278" i="1"/>
  <c r="AP279" i="1"/>
  <c r="AP280" i="1"/>
  <c r="AP281" i="1"/>
  <c r="AP282" i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AP302" i="1"/>
  <c r="AP303" i="1"/>
  <c r="AP304" i="1"/>
  <c r="AP305" i="1"/>
  <c r="AP306" i="1"/>
  <c r="AP307" i="1"/>
  <c r="AP308" i="1"/>
  <c r="AP309" i="1"/>
  <c r="AP310" i="1"/>
  <c r="AP311" i="1"/>
  <c r="AP312" i="1"/>
  <c r="AP313" i="1"/>
  <c r="AP314" i="1"/>
  <c r="AP315" i="1"/>
  <c r="AP316" i="1"/>
  <c r="AP317" i="1"/>
  <c r="AP318" i="1"/>
  <c r="AP319" i="1"/>
  <c r="AP320" i="1"/>
  <c r="AP321" i="1"/>
  <c r="AP322" i="1"/>
  <c r="AP323" i="1"/>
  <c r="AP324" i="1"/>
  <c r="AP325" i="1"/>
  <c r="AP326" i="1"/>
  <c r="AP327" i="1"/>
  <c r="AP328" i="1"/>
  <c r="AP329" i="1"/>
  <c r="AP330" i="1"/>
  <c r="AP331" i="1"/>
  <c r="AP332" i="1"/>
  <c r="AP333" i="1"/>
  <c r="AP334" i="1"/>
  <c r="AP335" i="1"/>
  <c r="AP336" i="1"/>
  <c r="AP337" i="1"/>
  <c r="AP338" i="1"/>
  <c r="AP339" i="1"/>
  <c r="AP340" i="1"/>
  <c r="AP341" i="1"/>
  <c r="AP342" i="1"/>
  <c r="AP343" i="1"/>
  <c r="AP344" i="1"/>
  <c r="AP345" i="1"/>
  <c r="AP346" i="1"/>
  <c r="AP347" i="1"/>
  <c r="AP348" i="1"/>
  <c r="AP349" i="1"/>
  <c r="AP350" i="1"/>
  <c r="AP351" i="1"/>
  <c r="AP352" i="1"/>
  <c r="AP353" i="1"/>
  <c r="AP354" i="1"/>
  <c r="AP355" i="1"/>
  <c r="AP356" i="1"/>
  <c r="AP1873" i="1"/>
  <c r="AP358" i="1"/>
  <c r="AP359" i="1"/>
  <c r="AP360" i="1"/>
  <c r="AP361" i="1"/>
  <c r="AP362" i="1"/>
  <c r="AP363" i="1"/>
  <c r="AP364" i="1"/>
  <c r="AP365" i="1"/>
  <c r="AP366" i="1"/>
  <c r="AP367" i="1"/>
  <c r="AP368" i="1"/>
  <c r="AP369" i="1"/>
  <c r="AP370" i="1"/>
  <c r="AP371" i="1"/>
  <c r="AP372" i="1"/>
  <c r="AP373" i="1"/>
  <c r="AP374" i="1"/>
  <c r="AP375" i="1"/>
  <c r="AP376" i="1"/>
  <c r="AP377" i="1"/>
  <c r="AP378" i="1"/>
  <c r="AP379" i="1"/>
  <c r="AP380" i="1"/>
  <c r="AP381" i="1"/>
  <c r="AP382" i="1"/>
  <c r="AP383" i="1"/>
  <c r="AP384" i="1"/>
  <c r="AP385" i="1"/>
  <c r="AP386" i="1"/>
  <c r="AP387" i="1"/>
  <c r="AP388" i="1"/>
  <c r="AP389" i="1"/>
  <c r="AP390" i="1"/>
  <c r="AP391" i="1"/>
  <c r="AP392" i="1"/>
  <c r="AP393" i="1"/>
  <c r="AP394" i="1"/>
  <c r="AP395" i="1"/>
  <c r="AP396" i="1"/>
  <c r="AP397" i="1"/>
  <c r="AP398" i="1"/>
  <c r="AP399" i="1"/>
  <c r="AP400" i="1"/>
  <c r="AP401" i="1"/>
  <c r="AP402" i="1"/>
  <c r="AP403" i="1"/>
  <c r="AP404" i="1"/>
  <c r="AP405" i="1"/>
  <c r="AP406" i="1"/>
  <c r="AP407" i="1"/>
  <c r="AP408" i="1"/>
  <c r="AP409" i="1"/>
  <c r="AP410" i="1"/>
  <c r="AP411" i="1"/>
  <c r="AP412" i="1"/>
  <c r="AP413" i="1"/>
  <c r="AP414" i="1"/>
  <c r="AP415" i="1"/>
  <c r="AP416" i="1"/>
  <c r="AP417" i="1"/>
  <c r="AP418" i="1"/>
  <c r="AP419" i="1"/>
  <c r="AP420" i="1"/>
  <c r="AP421" i="1"/>
  <c r="AP422" i="1"/>
  <c r="AP423" i="1"/>
  <c r="AP424" i="1"/>
  <c r="AP425" i="1"/>
  <c r="AP426" i="1"/>
  <c r="AP427" i="1"/>
  <c r="AP428" i="1"/>
  <c r="AP429" i="1"/>
  <c r="AP430" i="1"/>
  <c r="AP431" i="1"/>
  <c r="AP432" i="1"/>
  <c r="AP433" i="1"/>
  <c r="AP434" i="1"/>
  <c r="AP435" i="1"/>
  <c r="AP436" i="1"/>
  <c r="AP437" i="1"/>
  <c r="AP438" i="1"/>
  <c r="AP439" i="1"/>
  <c r="AP440" i="1"/>
  <c r="AP441" i="1"/>
  <c r="AP442" i="1"/>
  <c r="AP443" i="1"/>
  <c r="AP444" i="1"/>
  <c r="AP445" i="1"/>
  <c r="AP446" i="1"/>
  <c r="AP447" i="1"/>
  <c r="AP448" i="1"/>
  <c r="AP449" i="1"/>
  <c r="AP450" i="1"/>
  <c r="AP451" i="1"/>
  <c r="AP452" i="1"/>
  <c r="AP453" i="1"/>
  <c r="AP454" i="1"/>
  <c r="AP455" i="1"/>
  <c r="AP456" i="1"/>
  <c r="AP457" i="1"/>
  <c r="AP458" i="1"/>
  <c r="AP459" i="1"/>
  <c r="AP460" i="1"/>
  <c r="AP461" i="1"/>
  <c r="AP462" i="1"/>
  <c r="AP463" i="1"/>
  <c r="AP464" i="1"/>
  <c r="AP465" i="1"/>
  <c r="AP466" i="1"/>
  <c r="AP467" i="1"/>
  <c r="AP468" i="1"/>
  <c r="AP469" i="1"/>
  <c r="AP470" i="1"/>
  <c r="AP471" i="1"/>
  <c r="AP472" i="1"/>
  <c r="AP473" i="1"/>
  <c r="AP474" i="1"/>
  <c r="AP475" i="1"/>
  <c r="AP476" i="1"/>
  <c r="AP477" i="1"/>
  <c r="AP478" i="1"/>
  <c r="AP479" i="1"/>
  <c r="AP480" i="1"/>
  <c r="AP481" i="1"/>
  <c r="AP482" i="1"/>
  <c r="AP483" i="1"/>
  <c r="AP484" i="1"/>
  <c r="AP485" i="1"/>
  <c r="AP486" i="1"/>
  <c r="AP487" i="1"/>
  <c r="AP488" i="1"/>
  <c r="AP489" i="1"/>
  <c r="AP490" i="1"/>
  <c r="AP491" i="1"/>
  <c r="AP492" i="1"/>
  <c r="AP493" i="1"/>
  <c r="AP494" i="1"/>
  <c r="AP495" i="1"/>
  <c r="AP496" i="1"/>
  <c r="AP497" i="1"/>
  <c r="AP498" i="1"/>
  <c r="AP499" i="1"/>
  <c r="AP500" i="1"/>
  <c r="AP501" i="1"/>
  <c r="AP502" i="1"/>
  <c r="AP503" i="1"/>
  <c r="AP504" i="1"/>
  <c r="AP505" i="1"/>
  <c r="AP506" i="1"/>
  <c r="AP507" i="1"/>
  <c r="AP508" i="1"/>
  <c r="AP509" i="1"/>
  <c r="AP510" i="1"/>
  <c r="AP511" i="1"/>
  <c r="AP512" i="1"/>
  <c r="AP513" i="1"/>
  <c r="AP514" i="1"/>
  <c r="AP515" i="1"/>
  <c r="AP516" i="1"/>
  <c r="AP517" i="1"/>
  <c r="AP518" i="1"/>
  <c r="AP519" i="1"/>
  <c r="AP520" i="1"/>
  <c r="AP521" i="1"/>
  <c r="AP522" i="1"/>
  <c r="AP523" i="1"/>
  <c r="AP524" i="1"/>
  <c r="AP525" i="1"/>
  <c r="AP526" i="1"/>
  <c r="AP527" i="1"/>
  <c r="AP528" i="1"/>
  <c r="AP529" i="1"/>
  <c r="AP530" i="1"/>
  <c r="AP531" i="1"/>
  <c r="AP532" i="1"/>
  <c r="AP533" i="1"/>
  <c r="AP534" i="1"/>
  <c r="AP535" i="1"/>
  <c r="AP536" i="1"/>
  <c r="AP537" i="1"/>
  <c r="AP538" i="1"/>
  <c r="AP539" i="1"/>
  <c r="AP540" i="1"/>
  <c r="AP541" i="1"/>
  <c r="AP542" i="1"/>
  <c r="AP543" i="1"/>
  <c r="AP544" i="1"/>
  <c r="AP545" i="1"/>
  <c r="AP546" i="1"/>
  <c r="AP547" i="1"/>
  <c r="AP548" i="1"/>
  <c r="AP549" i="1"/>
  <c r="AP550" i="1"/>
  <c r="AP551" i="1"/>
  <c r="AP552" i="1"/>
  <c r="AP553" i="1"/>
  <c r="AP554" i="1"/>
  <c r="AP555" i="1"/>
  <c r="AP556" i="1"/>
  <c r="AP557" i="1"/>
  <c r="AP558" i="1"/>
  <c r="AP559" i="1"/>
  <c r="AP560" i="1"/>
  <c r="AP561" i="1"/>
  <c r="AP562" i="1"/>
  <c r="AP563" i="1"/>
  <c r="AP564" i="1"/>
  <c r="AP565" i="1"/>
  <c r="AP566" i="1"/>
  <c r="AP567" i="1"/>
  <c r="AP568" i="1"/>
  <c r="AP569" i="1"/>
  <c r="AP570" i="1"/>
  <c r="AP571" i="1"/>
  <c r="AP572" i="1"/>
  <c r="AP573" i="1"/>
  <c r="AP574" i="1"/>
  <c r="AP575" i="1"/>
  <c r="AP576" i="1"/>
  <c r="AP577" i="1"/>
  <c r="AP578" i="1"/>
  <c r="AP579" i="1"/>
  <c r="AP580" i="1"/>
  <c r="AP581" i="1"/>
  <c r="AP582" i="1"/>
  <c r="AP583" i="1"/>
  <c r="AP584" i="1"/>
  <c r="AP585" i="1"/>
  <c r="AP586" i="1"/>
  <c r="AP587" i="1"/>
  <c r="AP588" i="1"/>
  <c r="AP589" i="1"/>
  <c r="AP590" i="1"/>
  <c r="AP204" i="1"/>
  <c r="AP592" i="1"/>
  <c r="AP593" i="1"/>
  <c r="AP594" i="1"/>
  <c r="AP595" i="1"/>
  <c r="AP596" i="1"/>
  <c r="AP597" i="1"/>
  <c r="AP598" i="1"/>
  <c r="AP599" i="1"/>
  <c r="AP600" i="1"/>
  <c r="AP601" i="1"/>
  <c r="AP602" i="1"/>
  <c r="AP603" i="1"/>
  <c r="AP604" i="1"/>
  <c r="AP605" i="1"/>
  <c r="AP606" i="1"/>
  <c r="AP607" i="1"/>
  <c r="AP608" i="1"/>
  <c r="AP609" i="1"/>
  <c r="AP610" i="1"/>
  <c r="AP611" i="1"/>
  <c r="AP612" i="1"/>
  <c r="AP613" i="1"/>
  <c r="AP614" i="1"/>
  <c r="AP1877" i="1"/>
  <c r="AP616" i="1"/>
  <c r="AP617" i="1"/>
  <c r="AP618" i="1"/>
  <c r="AP619" i="1"/>
  <c r="AP620" i="1"/>
  <c r="AP621" i="1"/>
  <c r="AP622" i="1"/>
  <c r="AP623" i="1"/>
  <c r="AP624" i="1"/>
  <c r="AP625" i="1"/>
  <c r="AP626" i="1"/>
  <c r="AP627" i="1"/>
  <c r="AP628" i="1"/>
  <c r="AP629" i="1"/>
  <c r="AP630" i="1"/>
  <c r="AP631" i="1"/>
  <c r="AP632" i="1"/>
  <c r="AP633" i="1"/>
  <c r="AP634" i="1"/>
  <c r="AP635" i="1"/>
  <c r="AP636" i="1"/>
  <c r="AP637" i="1"/>
  <c r="AP638" i="1"/>
  <c r="AP1880" i="1"/>
  <c r="AP640" i="1"/>
  <c r="AP641" i="1"/>
  <c r="AP642" i="1"/>
  <c r="AP643" i="1"/>
  <c r="AP644" i="1"/>
  <c r="AP645" i="1"/>
  <c r="AP646" i="1"/>
  <c r="AP647" i="1"/>
  <c r="AP648" i="1"/>
  <c r="AP649" i="1"/>
  <c r="AP650" i="1"/>
  <c r="AP651" i="1"/>
  <c r="AP652" i="1"/>
  <c r="AP653" i="1"/>
  <c r="AP654" i="1"/>
  <c r="AP655" i="1"/>
  <c r="AP656" i="1"/>
  <c r="AP657" i="1"/>
  <c r="AP658" i="1"/>
  <c r="AP659" i="1"/>
  <c r="AP660" i="1"/>
  <c r="AP661" i="1"/>
  <c r="AP1881" i="1"/>
  <c r="AP663" i="1"/>
  <c r="AP664" i="1"/>
  <c r="AP665" i="1"/>
  <c r="AP666" i="1"/>
  <c r="AP667" i="1"/>
  <c r="AP668" i="1"/>
  <c r="AP669" i="1"/>
  <c r="AP670" i="1"/>
  <c r="AP671" i="1"/>
  <c r="AP672" i="1"/>
  <c r="AP673" i="1"/>
  <c r="AP674" i="1"/>
  <c r="AP675" i="1"/>
  <c r="AP676" i="1"/>
  <c r="AP677" i="1"/>
  <c r="AP678" i="1"/>
  <c r="AP679" i="1"/>
  <c r="AP680" i="1"/>
  <c r="AP681" i="1"/>
  <c r="AP682" i="1"/>
  <c r="AP683" i="1"/>
  <c r="AP684" i="1"/>
  <c r="AP685" i="1"/>
  <c r="AP686" i="1"/>
  <c r="AP687" i="1"/>
  <c r="AP688" i="1"/>
  <c r="AP689" i="1"/>
  <c r="AP690" i="1"/>
  <c r="AP691" i="1"/>
  <c r="AP235" i="1"/>
  <c r="AP693" i="1"/>
  <c r="AP694" i="1"/>
  <c r="AP695" i="1"/>
  <c r="AP696" i="1"/>
  <c r="AP697" i="1"/>
  <c r="AP698" i="1"/>
  <c r="AP699" i="1"/>
  <c r="AP700" i="1"/>
  <c r="AP701" i="1"/>
  <c r="AP702" i="1"/>
  <c r="AP703" i="1"/>
  <c r="AP704" i="1"/>
  <c r="AP705" i="1"/>
  <c r="AP706" i="1"/>
  <c r="AP707" i="1"/>
  <c r="AP1882" i="1"/>
  <c r="AP709" i="1"/>
  <c r="AP710" i="1"/>
  <c r="AP711" i="1"/>
  <c r="AP712" i="1"/>
  <c r="AP713" i="1"/>
  <c r="AP714" i="1"/>
  <c r="AP715" i="1"/>
  <c r="AP716" i="1"/>
  <c r="AP717" i="1"/>
  <c r="AP718" i="1"/>
  <c r="AP719" i="1"/>
  <c r="AP720" i="1"/>
  <c r="AP721" i="1"/>
  <c r="AP722" i="1"/>
  <c r="AP723" i="1"/>
  <c r="AP724" i="1"/>
  <c r="AP725" i="1"/>
  <c r="AP726" i="1"/>
  <c r="AP237" i="1"/>
  <c r="AP728" i="1"/>
  <c r="AP729" i="1"/>
  <c r="AP730" i="1"/>
  <c r="AP731" i="1"/>
  <c r="AP732" i="1"/>
  <c r="AP733" i="1"/>
  <c r="AP734" i="1"/>
  <c r="AP735" i="1"/>
  <c r="AP736" i="1"/>
  <c r="AP737" i="1"/>
  <c r="AP738" i="1"/>
  <c r="AP739" i="1"/>
  <c r="AP740" i="1"/>
  <c r="AP741" i="1"/>
  <c r="AP742" i="1"/>
  <c r="AP743" i="1"/>
  <c r="AP744" i="1"/>
  <c r="AP745" i="1"/>
  <c r="AP746" i="1"/>
  <c r="AP747" i="1"/>
  <c r="AP748" i="1"/>
  <c r="AP749" i="1"/>
  <c r="AP750" i="1"/>
  <c r="AP751" i="1"/>
  <c r="AP752" i="1"/>
  <c r="AP753" i="1"/>
  <c r="AP754" i="1"/>
  <c r="AP755" i="1"/>
  <c r="AP756" i="1"/>
  <c r="AP757" i="1"/>
  <c r="AP1883" i="1"/>
  <c r="AP759" i="1"/>
  <c r="AP760" i="1"/>
  <c r="AP761" i="1"/>
  <c r="AP762" i="1"/>
  <c r="AP763" i="1"/>
  <c r="AP764" i="1"/>
  <c r="AP765" i="1"/>
  <c r="AP766" i="1"/>
  <c r="AP767" i="1"/>
  <c r="AP768" i="1"/>
  <c r="AP769" i="1"/>
  <c r="AP770" i="1"/>
  <c r="AP771" i="1"/>
  <c r="AP772" i="1"/>
  <c r="AP773" i="1"/>
  <c r="AP774" i="1"/>
  <c r="AP775" i="1"/>
  <c r="AP776" i="1"/>
  <c r="AP777" i="1"/>
  <c r="AP778" i="1"/>
  <c r="AP779" i="1"/>
  <c r="AP780" i="1"/>
  <c r="AP781" i="1"/>
  <c r="AP782" i="1"/>
  <c r="AP783" i="1"/>
  <c r="AP784" i="1"/>
  <c r="AP785" i="1"/>
  <c r="AP786" i="1"/>
  <c r="AP787" i="1"/>
  <c r="AP788" i="1"/>
  <c r="AP789" i="1"/>
  <c r="AP790" i="1"/>
  <c r="AP791" i="1"/>
  <c r="AP792" i="1"/>
  <c r="AP793" i="1"/>
  <c r="AP794" i="1"/>
  <c r="AP795" i="1"/>
  <c r="AP796" i="1"/>
  <c r="AP797" i="1"/>
  <c r="AP798" i="1"/>
  <c r="AP799" i="1"/>
  <c r="AP800" i="1"/>
  <c r="AP801" i="1"/>
  <c r="AP802" i="1"/>
  <c r="AP803" i="1"/>
  <c r="AP804" i="1"/>
  <c r="AP805" i="1"/>
  <c r="AP806" i="1"/>
  <c r="AP807" i="1"/>
  <c r="AP808" i="1"/>
  <c r="AP809" i="1"/>
  <c r="AP1884" i="1"/>
  <c r="AP811" i="1"/>
  <c r="AP812" i="1"/>
  <c r="AP813" i="1"/>
  <c r="AP814" i="1"/>
  <c r="AP815" i="1"/>
  <c r="AP816" i="1"/>
  <c r="AP817" i="1"/>
  <c r="AP818" i="1"/>
  <c r="AP819" i="1"/>
  <c r="AP820" i="1"/>
  <c r="AP821" i="1"/>
  <c r="AP822" i="1"/>
  <c r="AP823" i="1"/>
  <c r="AP824" i="1"/>
  <c r="AP825" i="1"/>
  <c r="AP826" i="1"/>
  <c r="AP827" i="1"/>
  <c r="AP828" i="1"/>
  <c r="AP829" i="1"/>
  <c r="AP830" i="1"/>
  <c r="AP831" i="1"/>
  <c r="AP832" i="1"/>
  <c r="AP833" i="1"/>
  <c r="AP1885" i="1"/>
  <c r="AP835" i="1"/>
  <c r="AP1886" i="1"/>
  <c r="AP837" i="1"/>
  <c r="AP838" i="1"/>
  <c r="AP839" i="1"/>
  <c r="AP840" i="1"/>
  <c r="AP841" i="1"/>
  <c r="AP842" i="1"/>
  <c r="AP843" i="1"/>
  <c r="AP251" i="1"/>
  <c r="AP845" i="1"/>
  <c r="AP846" i="1"/>
  <c r="AP847" i="1"/>
  <c r="AP848" i="1"/>
  <c r="AP849" i="1"/>
  <c r="AP850" i="1"/>
  <c r="AP851" i="1"/>
  <c r="AP852" i="1"/>
  <c r="AP853" i="1"/>
  <c r="AP854" i="1"/>
  <c r="AP855" i="1"/>
  <c r="AP856" i="1"/>
  <c r="AP857" i="1"/>
  <c r="AP858" i="1"/>
  <c r="AP859" i="1"/>
  <c r="AP860" i="1"/>
  <c r="AP861" i="1"/>
  <c r="AP862" i="1"/>
  <c r="AP863" i="1"/>
  <c r="AP864" i="1"/>
  <c r="AP865" i="1"/>
  <c r="AP866" i="1"/>
  <c r="AP867" i="1"/>
  <c r="AP868" i="1"/>
  <c r="AP869" i="1"/>
  <c r="AP870" i="1"/>
  <c r="AP871" i="1"/>
  <c r="AP872" i="1"/>
  <c r="AP873" i="1"/>
  <c r="AP874" i="1"/>
  <c r="AP875" i="1"/>
  <c r="AP876" i="1"/>
  <c r="AP877" i="1"/>
  <c r="AP878" i="1"/>
  <c r="AP262" i="1"/>
  <c r="AP880" i="1"/>
  <c r="AP881" i="1"/>
  <c r="AP882" i="1"/>
  <c r="AP883" i="1"/>
  <c r="AP884" i="1"/>
  <c r="AP885" i="1"/>
  <c r="AP886" i="1"/>
  <c r="AP887" i="1"/>
  <c r="AP888" i="1"/>
  <c r="AP889" i="1"/>
  <c r="AP890" i="1"/>
  <c r="AP891" i="1"/>
  <c r="AP892" i="1"/>
  <c r="AP893" i="1"/>
  <c r="AP894" i="1"/>
  <c r="AP895" i="1"/>
  <c r="AP896" i="1"/>
  <c r="AP897" i="1"/>
  <c r="AP898" i="1"/>
  <c r="AP899" i="1"/>
  <c r="AP900" i="1"/>
  <c r="AP901" i="1"/>
  <c r="AP902" i="1"/>
  <c r="AP903" i="1"/>
  <c r="AP904" i="1"/>
  <c r="AP905" i="1"/>
  <c r="AP906" i="1"/>
  <c r="AP907" i="1"/>
  <c r="AP908" i="1"/>
  <c r="AP909" i="1"/>
  <c r="AP910" i="1"/>
  <c r="AP911" i="1"/>
  <c r="AP912" i="1"/>
  <c r="AP913" i="1"/>
  <c r="AP914" i="1"/>
  <c r="AP915" i="1"/>
  <c r="AP916" i="1"/>
  <c r="AP917" i="1"/>
  <c r="AP918" i="1"/>
  <c r="AP919" i="1"/>
  <c r="AP920" i="1"/>
  <c r="AP921" i="1"/>
  <c r="AP922" i="1"/>
  <c r="AP923" i="1"/>
  <c r="AP924" i="1"/>
  <c r="AP925" i="1"/>
  <c r="AP926" i="1"/>
  <c r="AP927" i="1"/>
  <c r="AP928" i="1"/>
  <c r="AP929" i="1"/>
  <c r="AP930" i="1"/>
  <c r="AP931" i="1"/>
  <c r="AP932" i="1"/>
  <c r="AP933" i="1"/>
  <c r="AP934" i="1"/>
  <c r="AP935" i="1"/>
  <c r="AP936" i="1"/>
  <c r="AP937" i="1"/>
  <c r="AP938" i="1"/>
  <c r="AP939" i="1"/>
  <c r="AP940" i="1"/>
  <c r="AP941" i="1"/>
  <c r="AP942" i="1"/>
  <c r="AP943" i="1"/>
  <c r="AP944" i="1"/>
  <c r="AP945" i="1"/>
  <c r="AP946" i="1"/>
  <c r="AP947" i="1"/>
  <c r="AP948" i="1"/>
  <c r="AP949" i="1"/>
  <c r="AP950" i="1"/>
  <c r="AP951" i="1"/>
  <c r="AP952" i="1"/>
  <c r="AP953" i="1"/>
  <c r="AP954" i="1"/>
  <c r="AP955" i="1"/>
  <c r="AP956" i="1"/>
  <c r="AP957" i="1"/>
  <c r="AP958" i="1"/>
  <c r="AP959" i="1"/>
  <c r="AP960" i="1"/>
  <c r="AP961" i="1"/>
  <c r="AP962" i="1"/>
  <c r="AP963" i="1"/>
  <c r="AP964" i="1"/>
  <c r="AP965" i="1"/>
  <c r="AP966" i="1"/>
  <c r="AP967" i="1"/>
  <c r="AP968" i="1"/>
  <c r="AP969" i="1"/>
  <c r="AP970" i="1"/>
  <c r="AP971" i="1"/>
  <c r="AP972" i="1"/>
  <c r="AP973" i="1"/>
  <c r="AP974" i="1"/>
  <c r="AP975" i="1"/>
  <c r="AP976" i="1"/>
  <c r="AP977" i="1"/>
  <c r="AP978" i="1"/>
  <c r="AP979" i="1"/>
  <c r="AP980" i="1"/>
  <c r="AP981" i="1"/>
  <c r="AP982" i="1"/>
  <c r="AP983" i="1"/>
  <c r="AP1888" i="1"/>
  <c r="AP985" i="1"/>
  <c r="AP986" i="1"/>
  <c r="AP987" i="1"/>
  <c r="AP988" i="1"/>
  <c r="AP989" i="1"/>
  <c r="AP990" i="1"/>
  <c r="AP991" i="1"/>
  <c r="AP992" i="1"/>
  <c r="AP993" i="1"/>
  <c r="AP994" i="1"/>
  <c r="AP995" i="1"/>
  <c r="AP996" i="1"/>
  <c r="AP997" i="1"/>
  <c r="AP998" i="1"/>
  <c r="AP999" i="1"/>
  <c r="AP1000" i="1"/>
  <c r="AP1001" i="1"/>
  <c r="AP1002" i="1"/>
  <c r="AP1003" i="1"/>
  <c r="AP1004" i="1"/>
  <c r="AP1005" i="1"/>
  <c r="AP1006" i="1"/>
  <c r="AP1007" i="1"/>
  <c r="AP1008" i="1"/>
  <c r="AP1009" i="1"/>
  <c r="AP1010" i="1"/>
  <c r="AP1011" i="1"/>
  <c r="AP1012" i="1"/>
  <c r="AP1013" i="1"/>
  <c r="AP1014" i="1"/>
  <c r="AP1015" i="1"/>
  <c r="AP1016" i="1"/>
  <c r="AP272" i="1"/>
  <c r="AP1018" i="1"/>
  <c r="AP1019" i="1"/>
  <c r="AP1020" i="1"/>
  <c r="AP1021" i="1"/>
  <c r="AP1022" i="1"/>
  <c r="AP1023" i="1"/>
  <c r="AP1024" i="1"/>
  <c r="AP1025" i="1"/>
  <c r="AP1026" i="1"/>
  <c r="AP1027" i="1"/>
  <c r="AP1028" i="1"/>
  <c r="AP1029" i="1"/>
  <c r="AP1030" i="1"/>
  <c r="AP1031" i="1"/>
  <c r="AP1032" i="1"/>
  <c r="AP274" i="1"/>
  <c r="AP1034" i="1"/>
  <c r="AP1035" i="1"/>
  <c r="AP1036" i="1"/>
  <c r="AP1037" i="1"/>
  <c r="AP1038" i="1"/>
  <c r="AP1039" i="1"/>
  <c r="AP1040" i="1"/>
  <c r="AP1041" i="1"/>
  <c r="AP1042" i="1"/>
  <c r="AP1043" i="1"/>
  <c r="AP1044" i="1"/>
  <c r="AP1045" i="1"/>
  <c r="AP1046" i="1"/>
  <c r="AP1047" i="1"/>
  <c r="AP1048" i="1"/>
  <c r="AP1049" i="1"/>
  <c r="AP1050" i="1"/>
  <c r="AP1051" i="1"/>
  <c r="AP1052" i="1"/>
  <c r="AP1053" i="1"/>
  <c r="AP1054" i="1"/>
  <c r="AP1055" i="1"/>
  <c r="AP1056" i="1"/>
  <c r="AP1057" i="1"/>
  <c r="AP1058" i="1"/>
  <c r="AP1059" i="1"/>
  <c r="AP1060" i="1"/>
  <c r="AP1061" i="1"/>
  <c r="AP1062" i="1"/>
  <c r="AP1063" i="1"/>
  <c r="AP1064" i="1"/>
  <c r="AP1065" i="1"/>
  <c r="AP1957" i="1"/>
  <c r="AP1067" i="1"/>
  <c r="AP1068" i="1"/>
  <c r="AP1069" i="1"/>
  <c r="AP1070" i="1"/>
  <c r="AP1071" i="1"/>
  <c r="AP1072" i="1"/>
  <c r="AP1073" i="1"/>
  <c r="AP1074" i="1"/>
  <c r="AP1075" i="1"/>
  <c r="AP1076" i="1"/>
  <c r="AP1077" i="1"/>
  <c r="AP1078" i="1"/>
  <c r="AP1079" i="1"/>
  <c r="AP1080" i="1"/>
  <c r="AP1081" i="1"/>
  <c r="AP1082" i="1"/>
  <c r="AP1083" i="1"/>
  <c r="AP357" i="1"/>
  <c r="AP1085" i="1"/>
  <c r="AP1086" i="1"/>
  <c r="AP1087" i="1"/>
  <c r="AP1088" i="1"/>
  <c r="AP1089" i="1"/>
  <c r="AP1090" i="1"/>
  <c r="AP1091" i="1"/>
  <c r="AP1092" i="1"/>
  <c r="AP1093" i="1"/>
  <c r="AP1094" i="1"/>
  <c r="AP1095" i="1"/>
  <c r="AP1096" i="1"/>
  <c r="AP1097" i="1"/>
  <c r="AP1098" i="1"/>
  <c r="AP591" i="1"/>
  <c r="AP1100" i="1"/>
  <c r="AP1101" i="1"/>
  <c r="AP1102" i="1"/>
  <c r="AP1103" i="1"/>
  <c r="AP1104" i="1"/>
  <c r="AP1105" i="1"/>
  <c r="AP1106" i="1"/>
  <c r="AP1107" i="1"/>
  <c r="AP1108" i="1"/>
  <c r="AP1109" i="1"/>
  <c r="AP1110" i="1"/>
  <c r="AP1111" i="1"/>
  <c r="AP1112" i="1"/>
  <c r="AP1113" i="1"/>
  <c r="AP1114" i="1"/>
  <c r="AP1115" i="1"/>
  <c r="AP1116" i="1"/>
  <c r="AP1117" i="1"/>
  <c r="AP1118" i="1"/>
  <c r="AP1119" i="1"/>
  <c r="AP1120" i="1"/>
  <c r="AP1121" i="1"/>
  <c r="AP1122" i="1"/>
  <c r="AP1123" i="1"/>
  <c r="AP1124" i="1"/>
  <c r="AP1125" i="1"/>
  <c r="AP1126" i="1"/>
  <c r="AP1127" i="1"/>
  <c r="AP1128" i="1"/>
  <c r="AP1129" i="1"/>
  <c r="AP1130" i="1"/>
  <c r="AP1131" i="1"/>
  <c r="AP1132" i="1"/>
  <c r="AP1133" i="1"/>
  <c r="AP1134" i="1"/>
  <c r="AP1135" i="1"/>
  <c r="AP1136" i="1"/>
  <c r="AP1137" i="1"/>
  <c r="AP1138" i="1"/>
  <c r="AP1139" i="1"/>
  <c r="AP1140" i="1"/>
  <c r="AP1141" i="1"/>
  <c r="AP1142" i="1"/>
  <c r="AP1143" i="1"/>
  <c r="AP1144" i="1"/>
  <c r="AP1145" i="1"/>
  <c r="AP1146" i="1"/>
  <c r="AP1147" i="1"/>
  <c r="AP1148" i="1"/>
  <c r="AP1149" i="1"/>
  <c r="AP1150" i="1"/>
  <c r="AP1151" i="1"/>
  <c r="AP1152" i="1"/>
  <c r="AP1153" i="1"/>
  <c r="AP1154" i="1"/>
  <c r="AP1155" i="1"/>
  <c r="AP1156" i="1"/>
  <c r="AP1157" i="1"/>
  <c r="AP1158" i="1"/>
  <c r="AP1159" i="1"/>
  <c r="AP1160" i="1"/>
  <c r="AP1161" i="1"/>
  <c r="AP1162" i="1"/>
  <c r="AP1163" i="1"/>
  <c r="AP1164" i="1"/>
  <c r="AP1165" i="1"/>
  <c r="AP1166" i="1"/>
  <c r="AP1167" i="1"/>
  <c r="AP1168" i="1"/>
  <c r="AP1169" i="1"/>
  <c r="AP1170" i="1"/>
  <c r="AP1171" i="1"/>
  <c r="AP1172" i="1"/>
  <c r="AP1173" i="1"/>
  <c r="AP1174" i="1"/>
  <c r="AP1175" i="1"/>
  <c r="AP1176" i="1"/>
  <c r="AP1177" i="1"/>
  <c r="AP1178" i="1"/>
  <c r="AP1179" i="1"/>
  <c r="AP1180" i="1"/>
  <c r="AP1181" i="1"/>
  <c r="AP1182" i="1"/>
  <c r="AP1183" i="1"/>
  <c r="AP1184" i="1"/>
  <c r="AP1185" i="1"/>
  <c r="AP1186" i="1"/>
  <c r="AP1187" i="1"/>
  <c r="AP1188" i="1"/>
  <c r="AP1189" i="1"/>
  <c r="AP1190" i="1"/>
  <c r="AP1191" i="1"/>
  <c r="AP1192" i="1"/>
  <c r="AP1193" i="1"/>
  <c r="AP1194" i="1"/>
  <c r="AP1195" i="1"/>
  <c r="AP1196" i="1"/>
  <c r="AP1197" i="1"/>
  <c r="AP1198" i="1"/>
  <c r="AP1199" i="1"/>
  <c r="AP1200" i="1"/>
  <c r="AP1201" i="1"/>
  <c r="AP1202" i="1"/>
  <c r="AP1203" i="1"/>
  <c r="AP1204" i="1"/>
  <c r="AP1205" i="1"/>
  <c r="AP1206" i="1"/>
  <c r="AP1207" i="1"/>
  <c r="AP1208" i="1"/>
  <c r="AP1209" i="1"/>
  <c r="AP1210" i="1"/>
  <c r="AP1211" i="1"/>
  <c r="AP1212" i="1"/>
  <c r="AP1213" i="1"/>
  <c r="AP1214" i="1"/>
  <c r="AP1215" i="1"/>
  <c r="AP1216" i="1"/>
  <c r="AP1217" i="1"/>
  <c r="AP1218" i="1"/>
  <c r="AP1219" i="1"/>
  <c r="AP1220" i="1"/>
  <c r="AP1221" i="1"/>
  <c r="AP1222" i="1"/>
  <c r="AP1223" i="1"/>
  <c r="AP1224" i="1"/>
  <c r="AP1225" i="1"/>
  <c r="AP1226" i="1"/>
  <c r="AP1227" i="1"/>
  <c r="AP1228" i="1"/>
  <c r="AP1229" i="1"/>
  <c r="AP1230" i="1"/>
  <c r="AP1231" i="1"/>
  <c r="AP1232" i="1"/>
  <c r="AP1233" i="1"/>
  <c r="AP1234" i="1"/>
  <c r="AP1235" i="1"/>
  <c r="AP1236" i="1"/>
  <c r="AP1237" i="1"/>
  <c r="AP1238" i="1"/>
  <c r="AP1239" i="1"/>
  <c r="AP1240" i="1"/>
  <c r="AP1241" i="1"/>
  <c r="AP1242" i="1"/>
  <c r="AP1243" i="1"/>
  <c r="AP1244" i="1"/>
  <c r="AP1245" i="1"/>
  <c r="AP1246" i="1"/>
  <c r="AP1247" i="1"/>
  <c r="AP1248" i="1"/>
  <c r="AP1249" i="1"/>
  <c r="AP1250" i="1"/>
  <c r="AP1251" i="1"/>
  <c r="AP1252" i="1"/>
  <c r="AP1253" i="1"/>
  <c r="AP1254" i="1"/>
  <c r="AP1255" i="1"/>
  <c r="AP1256" i="1"/>
  <c r="AP1257" i="1"/>
  <c r="AP1258" i="1"/>
  <c r="AP1259" i="1"/>
  <c r="AP1260" i="1"/>
  <c r="AP1261" i="1"/>
  <c r="AP1262" i="1"/>
  <c r="AP1263" i="1"/>
  <c r="AP1264" i="1"/>
  <c r="AP1265" i="1"/>
  <c r="AP1266" i="1"/>
  <c r="AP1267" i="1"/>
  <c r="AP1268" i="1"/>
  <c r="AP1269" i="1"/>
  <c r="AP1270" i="1"/>
  <c r="AP1271" i="1"/>
  <c r="AP1272" i="1"/>
  <c r="AP1273" i="1"/>
  <c r="AP1274" i="1"/>
  <c r="AP1275" i="1"/>
  <c r="AP1276" i="1"/>
  <c r="AP1277" i="1"/>
  <c r="AP1278" i="1"/>
  <c r="AP1279" i="1"/>
  <c r="AP1280" i="1"/>
  <c r="AP1281" i="1"/>
  <c r="AP1282" i="1"/>
  <c r="AP1283" i="1"/>
  <c r="AP1284" i="1"/>
  <c r="AP1285" i="1"/>
  <c r="AP1286" i="1"/>
  <c r="AP1287" i="1"/>
  <c r="AP1288" i="1"/>
  <c r="AP1289" i="1"/>
  <c r="AP1290" i="1"/>
  <c r="AP1291" i="1"/>
  <c r="AP1292" i="1"/>
  <c r="AP1293" i="1"/>
  <c r="AP1294" i="1"/>
  <c r="AP1295" i="1"/>
  <c r="AP1296" i="1"/>
  <c r="AP1297" i="1"/>
  <c r="AP1298" i="1"/>
  <c r="AP1299" i="1"/>
  <c r="AP1300" i="1"/>
  <c r="AP1301" i="1"/>
  <c r="AP1302" i="1"/>
  <c r="AP1303" i="1"/>
  <c r="AP1304" i="1"/>
  <c r="AP1305" i="1"/>
  <c r="AP1306" i="1"/>
  <c r="AP615" i="1"/>
  <c r="AP1308" i="1"/>
  <c r="AP1309" i="1"/>
  <c r="AP1310" i="1"/>
  <c r="AP1311" i="1"/>
  <c r="AP1312" i="1"/>
  <c r="AP1313" i="1"/>
  <c r="AP1314" i="1"/>
  <c r="AP1315" i="1"/>
  <c r="AP1316" i="1"/>
  <c r="AP1317" i="1"/>
  <c r="AP1318" i="1"/>
  <c r="AP1319" i="1"/>
  <c r="AP1320" i="1"/>
  <c r="AP1321" i="1"/>
  <c r="AP1322" i="1"/>
  <c r="AP1323" i="1"/>
  <c r="AP1324" i="1"/>
  <c r="AP1325" i="1"/>
  <c r="AP1326" i="1"/>
  <c r="AP1327" i="1"/>
  <c r="AP1328" i="1"/>
  <c r="AP1329" i="1"/>
  <c r="AP1330" i="1"/>
  <c r="AP1331" i="1"/>
  <c r="AP1332" i="1"/>
  <c r="AP1333" i="1"/>
  <c r="AP1334" i="1"/>
  <c r="AP1335" i="1"/>
  <c r="AP1336" i="1"/>
  <c r="AP1337" i="1"/>
  <c r="AP1338" i="1"/>
  <c r="AP1339" i="1"/>
  <c r="AP1340" i="1"/>
  <c r="AP1341" i="1"/>
  <c r="AP1342" i="1"/>
  <c r="AP1343" i="1"/>
  <c r="AP1344" i="1"/>
  <c r="AP1345" i="1"/>
  <c r="AP1346" i="1"/>
  <c r="AP1347" i="1"/>
  <c r="AP1348" i="1"/>
  <c r="AP1349" i="1"/>
  <c r="AP1350" i="1"/>
  <c r="AP639" i="1"/>
  <c r="AP1352" i="1"/>
  <c r="AP1353" i="1"/>
  <c r="AP1354" i="1"/>
  <c r="AP1355" i="1"/>
  <c r="AP1356" i="1"/>
  <c r="AP1357" i="1"/>
  <c r="AP1358" i="1"/>
  <c r="AP1359" i="1"/>
  <c r="AP1360" i="1"/>
  <c r="AP1361" i="1"/>
  <c r="AP1362" i="1"/>
  <c r="AP1363" i="1"/>
  <c r="AP1364" i="1"/>
  <c r="AP1365" i="1"/>
  <c r="AP1366" i="1"/>
  <c r="AP1367" i="1"/>
  <c r="AP1368" i="1"/>
  <c r="AP1369" i="1"/>
  <c r="AP1370" i="1"/>
  <c r="AP1371" i="1"/>
  <c r="AP1372" i="1"/>
  <c r="AP1373" i="1"/>
  <c r="AP1374" i="1"/>
  <c r="AP1375" i="1"/>
  <c r="AP1376" i="1"/>
  <c r="AP1377" i="1"/>
  <c r="AP1378" i="1"/>
  <c r="AP1379" i="1"/>
  <c r="AP1380" i="1"/>
  <c r="AP1381" i="1"/>
  <c r="AP1382" i="1"/>
  <c r="AP1383" i="1"/>
  <c r="AP1384" i="1"/>
  <c r="AP1385" i="1"/>
  <c r="AP1386" i="1"/>
  <c r="AP1387" i="1"/>
  <c r="AP1388" i="1"/>
  <c r="AP1389" i="1"/>
  <c r="AP1390" i="1"/>
  <c r="AP1391" i="1"/>
  <c r="AP1392" i="1"/>
  <c r="AP1393" i="1"/>
  <c r="AP1394" i="1"/>
  <c r="AP1395" i="1"/>
  <c r="AP1396" i="1"/>
  <c r="AP1397" i="1"/>
  <c r="AP1398" i="1"/>
  <c r="AP1399" i="1"/>
  <c r="AP1400" i="1"/>
  <c r="AP1401" i="1"/>
  <c r="AP1402" i="1"/>
  <c r="AP1403" i="1"/>
  <c r="AP1404" i="1"/>
  <c r="AP1405" i="1"/>
  <c r="AP1406" i="1"/>
  <c r="AP1407" i="1"/>
  <c r="AP1408" i="1"/>
  <c r="AP1409" i="1"/>
  <c r="AP1410" i="1"/>
  <c r="AP1411" i="1"/>
  <c r="AP1412" i="1"/>
  <c r="AP1413" i="1"/>
  <c r="AP1414" i="1"/>
  <c r="AP1415" i="1"/>
  <c r="AP1416" i="1"/>
  <c r="AP1417" i="1"/>
  <c r="AP1418" i="1"/>
  <c r="AP1419" i="1"/>
  <c r="AP1420" i="1"/>
  <c r="AP1421" i="1"/>
  <c r="AP1422" i="1"/>
  <c r="AP1423" i="1"/>
  <c r="AP1424" i="1"/>
  <c r="AP1425" i="1"/>
  <c r="AP1426" i="1"/>
  <c r="AP1427" i="1"/>
  <c r="AP1428" i="1"/>
  <c r="AP1429" i="1"/>
  <c r="AP1430" i="1"/>
  <c r="AP1431" i="1"/>
  <c r="AP1432" i="1"/>
  <c r="AP1433" i="1"/>
  <c r="AP1434" i="1"/>
  <c r="AP1435" i="1"/>
  <c r="AP1436" i="1"/>
  <c r="AP1437" i="1"/>
  <c r="AP1438" i="1"/>
  <c r="AP1439" i="1"/>
  <c r="AP1440" i="1"/>
  <c r="AP1441" i="1"/>
  <c r="AP1442" i="1"/>
  <c r="AP1443" i="1"/>
  <c r="AP1444" i="1"/>
  <c r="AP1445" i="1"/>
  <c r="AP1446" i="1"/>
  <c r="AP662" i="1"/>
  <c r="AP1448" i="1"/>
  <c r="AP1449" i="1"/>
  <c r="AP692" i="1"/>
  <c r="AP1451" i="1"/>
  <c r="AP1452" i="1"/>
  <c r="AP1453" i="1"/>
  <c r="AP1958" i="1"/>
  <c r="AP1455" i="1"/>
  <c r="AP1456" i="1"/>
  <c r="AP1457" i="1"/>
  <c r="AP1458" i="1"/>
  <c r="AP1459" i="1"/>
  <c r="AP1460" i="1"/>
  <c r="AP1461" i="1"/>
  <c r="AP1462" i="1"/>
  <c r="AP1463" i="1"/>
  <c r="AP1464" i="1"/>
  <c r="AP1465" i="1"/>
  <c r="AP1466" i="1"/>
  <c r="AP1467" i="1"/>
  <c r="AP1468" i="1"/>
  <c r="AP1469" i="1"/>
  <c r="AP1470" i="1"/>
  <c r="AP1471" i="1"/>
  <c r="AP1472" i="1"/>
  <c r="AP1473" i="1"/>
  <c r="AP1474" i="1"/>
  <c r="AP1475" i="1"/>
  <c r="AP1476" i="1"/>
  <c r="AP1477" i="1"/>
  <c r="AP1478" i="1"/>
  <c r="AP1479" i="1"/>
  <c r="AP1480" i="1"/>
  <c r="AP1481" i="1"/>
  <c r="AP1482" i="1"/>
  <c r="AP1483" i="1"/>
  <c r="AP1484" i="1"/>
  <c r="AP1485" i="1"/>
  <c r="AP1486" i="1"/>
  <c r="AP1487" i="1"/>
  <c r="AP1488" i="1"/>
  <c r="AP1489" i="1"/>
  <c r="AP1490" i="1"/>
  <c r="AP1491" i="1"/>
  <c r="AP1492" i="1"/>
  <c r="AP1493" i="1"/>
  <c r="AP1494" i="1"/>
  <c r="AP1495" i="1"/>
  <c r="AP1496" i="1"/>
  <c r="AP1497" i="1"/>
  <c r="AP1498" i="1"/>
  <c r="AP1499" i="1"/>
  <c r="AP1500" i="1"/>
  <c r="AP1501" i="1"/>
  <c r="AP1502" i="1"/>
  <c r="AP1503" i="1"/>
  <c r="AP1504" i="1"/>
  <c r="AP1505" i="1"/>
  <c r="AP1506" i="1"/>
  <c r="AP1507" i="1"/>
  <c r="AP1508" i="1"/>
  <c r="AP1509" i="1"/>
  <c r="AP1510" i="1"/>
  <c r="AP1511" i="1"/>
  <c r="AP1512" i="1"/>
  <c r="AP1513" i="1"/>
  <c r="AP1514" i="1"/>
  <c r="AP1515" i="1"/>
  <c r="AP1516" i="1"/>
  <c r="AP1517" i="1"/>
  <c r="AP1518" i="1"/>
  <c r="AP1519" i="1"/>
  <c r="AP1520" i="1"/>
  <c r="AP1521" i="1"/>
  <c r="AP1522" i="1"/>
  <c r="AP1523" i="1"/>
  <c r="AP1524" i="1"/>
  <c r="AP1525" i="1"/>
  <c r="AP1526" i="1"/>
  <c r="AP1959" i="1"/>
  <c r="AP1528" i="1"/>
  <c r="AP1529" i="1"/>
  <c r="AP1530" i="1"/>
  <c r="AP1531" i="1"/>
  <c r="AP1532" i="1"/>
  <c r="AP1533" i="1"/>
  <c r="AP1534" i="1"/>
  <c r="AP1535" i="1"/>
  <c r="AP1536" i="1"/>
  <c r="AP1537" i="1"/>
  <c r="AP1538" i="1"/>
  <c r="AP1539" i="1"/>
  <c r="AP1540" i="1"/>
  <c r="AP1541" i="1"/>
  <c r="AP1542" i="1"/>
  <c r="AP1543" i="1"/>
  <c r="AP1544" i="1"/>
  <c r="AP1545" i="1"/>
  <c r="AP1546" i="1"/>
  <c r="AP1547" i="1"/>
  <c r="AP1548" i="1"/>
  <c r="AP1549" i="1"/>
  <c r="AP1550" i="1"/>
  <c r="AP1551" i="1"/>
  <c r="AP1552" i="1"/>
  <c r="AP1553" i="1"/>
  <c r="AP1554" i="1"/>
  <c r="AP1555" i="1"/>
  <c r="AP1556" i="1"/>
  <c r="AP1557" i="1"/>
  <c r="AP1558" i="1"/>
  <c r="AP1559" i="1"/>
  <c r="AP1560" i="1"/>
  <c r="AP1561" i="1"/>
  <c r="AP1562" i="1"/>
  <c r="AP1563" i="1"/>
  <c r="AP1564" i="1"/>
  <c r="AP1565" i="1"/>
  <c r="AP1566" i="1"/>
  <c r="AP1567" i="1"/>
  <c r="AP1568" i="1"/>
  <c r="AP1569" i="1"/>
  <c r="AP1570" i="1"/>
  <c r="AP1571" i="1"/>
  <c r="AP1572" i="1"/>
  <c r="AP1573" i="1"/>
  <c r="AP1574" i="1"/>
  <c r="AP1575" i="1"/>
  <c r="AP1576" i="1"/>
  <c r="AP1577" i="1"/>
  <c r="AP1578" i="1"/>
  <c r="AP1579" i="1"/>
  <c r="AP1580" i="1"/>
  <c r="AP1581" i="1"/>
  <c r="AP1582" i="1"/>
  <c r="AP1583" i="1"/>
  <c r="AP1584" i="1"/>
  <c r="AP1585" i="1"/>
  <c r="AP1586" i="1"/>
  <c r="AP1587" i="1"/>
  <c r="AP1588" i="1"/>
  <c r="AP1589" i="1"/>
  <c r="AP1590" i="1"/>
  <c r="AP1591" i="1"/>
  <c r="AP1592" i="1"/>
  <c r="AP1593" i="1"/>
  <c r="AP1594" i="1"/>
  <c r="AP1595" i="1"/>
  <c r="AP1596" i="1"/>
  <c r="AP1597" i="1"/>
  <c r="AP1598" i="1"/>
  <c r="AP1599" i="1"/>
  <c r="AP1600" i="1"/>
  <c r="AP1601" i="1"/>
  <c r="AP1602" i="1"/>
  <c r="AP1603" i="1"/>
  <c r="AP1604" i="1"/>
  <c r="AP1605" i="1"/>
  <c r="AP1606" i="1"/>
  <c r="AP1607" i="1"/>
  <c r="AP1608" i="1"/>
  <c r="AP1609" i="1"/>
  <c r="AP1610" i="1"/>
  <c r="AP708" i="1"/>
  <c r="AP1612" i="1"/>
  <c r="AP1613" i="1"/>
  <c r="AP1614" i="1"/>
  <c r="AP1615" i="1"/>
  <c r="AP1616" i="1"/>
  <c r="AP1617" i="1"/>
  <c r="AP1618" i="1"/>
  <c r="AP1619" i="1"/>
  <c r="AP1620" i="1"/>
  <c r="AP1621" i="1"/>
  <c r="AP1622" i="1"/>
  <c r="AP1623" i="1"/>
  <c r="AP1624" i="1"/>
  <c r="AP1625" i="1"/>
  <c r="AP1626" i="1"/>
  <c r="AP1627" i="1"/>
  <c r="AP1628" i="1"/>
  <c r="AP1629" i="1"/>
  <c r="AP1630" i="1"/>
  <c r="AP1631" i="1"/>
  <c r="AP1632" i="1"/>
  <c r="AP1633" i="1"/>
  <c r="AP1634" i="1"/>
  <c r="AP1635" i="1"/>
  <c r="AP1636" i="1"/>
  <c r="AP1637" i="1"/>
  <c r="AP1638" i="1"/>
  <c r="AP1639" i="1"/>
  <c r="AP1640" i="1"/>
  <c r="AP1641" i="1"/>
  <c r="AP1642" i="1"/>
  <c r="AP1643" i="1"/>
  <c r="AP1644" i="1"/>
  <c r="AP1645" i="1"/>
  <c r="AP1646" i="1"/>
  <c r="AP1647" i="1"/>
  <c r="AP1648" i="1"/>
  <c r="AP1649" i="1"/>
  <c r="AP1650" i="1"/>
  <c r="AP1651" i="1"/>
  <c r="AP1652" i="1"/>
  <c r="AP1653" i="1"/>
  <c r="AP1654" i="1"/>
  <c r="AP1655" i="1"/>
  <c r="AP1656" i="1"/>
  <c r="AP1657" i="1"/>
  <c r="AP1658" i="1"/>
  <c r="AP1659" i="1"/>
  <c r="AP1660" i="1"/>
  <c r="AP1661" i="1"/>
  <c r="AP1662" i="1"/>
  <c r="AP1663" i="1"/>
  <c r="AP1664" i="1"/>
  <c r="AP1665" i="1"/>
  <c r="AP1666" i="1"/>
  <c r="AP1667" i="1"/>
  <c r="AP1668" i="1"/>
  <c r="AP1669" i="1"/>
  <c r="AP1670" i="1"/>
  <c r="AP1671" i="1"/>
  <c r="AP1672" i="1"/>
  <c r="AP1673" i="1"/>
  <c r="AP1674" i="1"/>
  <c r="AP1675" i="1"/>
  <c r="AP1676" i="1"/>
  <c r="AP1677" i="1"/>
  <c r="AP1678" i="1"/>
  <c r="AP1679" i="1"/>
  <c r="AP1680" i="1"/>
  <c r="AP1681" i="1"/>
  <c r="AP1682" i="1"/>
  <c r="AP1683" i="1"/>
  <c r="AP1684" i="1"/>
  <c r="AP1960" i="1"/>
  <c r="AP1686" i="1"/>
  <c r="AP1687" i="1"/>
  <c r="AP1688" i="1"/>
  <c r="AP1689" i="1"/>
  <c r="AP1690" i="1"/>
  <c r="AP1691" i="1"/>
  <c r="AP1692" i="1"/>
  <c r="AP1693" i="1"/>
  <c r="AP1694" i="1"/>
  <c r="AP1695" i="1"/>
  <c r="AP1696" i="1"/>
  <c r="AP1697" i="1"/>
  <c r="AP1698" i="1"/>
  <c r="AP1699" i="1"/>
  <c r="AP1700" i="1"/>
  <c r="AP1701" i="1"/>
  <c r="AP1702" i="1"/>
  <c r="AP1703" i="1"/>
  <c r="AP1704" i="1"/>
  <c r="AP1705" i="1"/>
  <c r="AP1706" i="1"/>
  <c r="AP1707" i="1"/>
  <c r="AP1708" i="1"/>
  <c r="AP1709" i="1"/>
  <c r="AP1710" i="1"/>
  <c r="AP1711" i="1"/>
  <c r="AP1712" i="1"/>
  <c r="AP1713" i="1"/>
  <c r="AP1714" i="1"/>
  <c r="AP1715" i="1"/>
  <c r="AP1716" i="1"/>
  <c r="AP1717" i="1"/>
  <c r="AP1718" i="1"/>
  <c r="AP1719" i="1"/>
  <c r="AP1720" i="1"/>
  <c r="AP1721" i="1"/>
  <c r="AP1722" i="1"/>
  <c r="AP1723" i="1"/>
  <c r="AP1724" i="1"/>
  <c r="AP1725" i="1"/>
  <c r="AP1726" i="1"/>
  <c r="AP1727" i="1"/>
  <c r="AP1728" i="1"/>
  <c r="AP1729" i="1"/>
  <c r="AP1730" i="1"/>
  <c r="AP1731" i="1"/>
  <c r="AP1732" i="1"/>
  <c r="AP1733" i="1"/>
  <c r="AP1734" i="1"/>
  <c r="AP1735" i="1"/>
  <c r="AP1736" i="1"/>
  <c r="AP1737" i="1"/>
  <c r="AP727" i="1"/>
  <c r="AP758" i="1"/>
  <c r="AP810" i="1"/>
  <c r="AP1741" i="1"/>
  <c r="AP1742" i="1"/>
  <c r="AP1743" i="1"/>
  <c r="AP1744" i="1"/>
  <c r="AP1745" i="1"/>
  <c r="AP1746" i="1"/>
  <c r="AP834" i="1"/>
  <c r="AP1748" i="1"/>
  <c r="AP1749" i="1"/>
  <c r="AP1750" i="1"/>
  <c r="AP1751" i="1"/>
  <c r="AP836" i="1"/>
  <c r="AP1753" i="1"/>
  <c r="AP1754" i="1"/>
  <c r="AP844" i="1"/>
  <c r="AP1756" i="1"/>
  <c r="AP1757" i="1"/>
  <c r="AP1758" i="1"/>
  <c r="AP1759" i="1"/>
  <c r="AP879" i="1"/>
  <c r="AP1761" i="1"/>
  <c r="AP984" i="1"/>
  <c r="AP1017" i="1"/>
  <c r="AP1764" i="1"/>
  <c r="AP1765" i="1"/>
  <c r="AP1033" i="1"/>
  <c r="AP1066" i="1"/>
  <c r="AP1768" i="1"/>
  <c r="AP1084" i="1"/>
  <c r="AP1099" i="1"/>
  <c r="AP1307" i="1"/>
  <c r="AP1351" i="1"/>
  <c r="AP1773" i="1"/>
  <c r="AP1774" i="1"/>
  <c r="AP1775" i="1"/>
  <c r="AP1447" i="1"/>
  <c r="AP1450" i="1"/>
  <c r="AP1778" i="1"/>
  <c r="AP1779" i="1"/>
  <c r="AP1780" i="1"/>
  <c r="AP1781" i="1"/>
  <c r="AP1782" i="1"/>
  <c r="AP1783" i="1"/>
  <c r="AP1454" i="1"/>
  <c r="AP1527" i="1"/>
  <c r="AP1611" i="1"/>
  <c r="AP1787" i="1"/>
  <c r="AP1788" i="1"/>
  <c r="AP1685" i="1"/>
  <c r="AP1790" i="1"/>
  <c r="AP1791" i="1"/>
  <c r="AP1792" i="1"/>
  <c r="AP1793" i="1"/>
  <c r="AP1738" i="1"/>
  <c r="AP1739" i="1"/>
  <c r="AP1740" i="1"/>
  <c r="AP1797" i="1"/>
  <c r="AP1747" i="1"/>
  <c r="AP1799" i="1"/>
  <c r="AP1800" i="1"/>
  <c r="AP1801" i="1"/>
  <c r="AP1802" i="1"/>
  <c r="AP1803" i="1"/>
  <c r="AP1804" i="1"/>
  <c r="AP1805" i="1"/>
  <c r="AP1806" i="1"/>
  <c r="AP1752" i="1"/>
  <c r="AP1808" i="1"/>
  <c r="AP1809" i="1"/>
  <c r="AP1755" i="1"/>
  <c r="AP1811" i="1"/>
  <c r="AP1760" i="1"/>
  <c r="AP1762" i="1"/>
  <c r="AP1814" i="1"/>
  <c r="AP1815" i="1"/>
  <c r="AP1763" i="1"/>
  <c r="AP1766" i="1"/>
  <c r="AP1818" i="1"/>
  <c r="AP1819" i="1"/>
  <c r="AP1820" i="1"/>
  <c r="AP1821" i="1"/>
  <c r="AP1822" i="1"/>
  <c r="AP1823" i="1"/>
  <c r="AP1824" i="1"/>
  <c r="AP1825" i="1"/>
  <c r="AP1826" i="1"/>
  <c r="AP1767" i="1"/>
  <c r="AP1828" i="1"/>
  <c r="AP1829" i="1"/>
  <c r="AP1769" i="1"/>
  <c r="AP1770" i="1"/>
  <c r="AP1771" i="1"/>
  <c r="AP1772" i="1"/>
  <c r="AP1776" i="1"/>
  <c r="AP1835" i="1"/>
  <c r="AP1836" i="1"/>
  <c r="AP1837" i="1"/>
  <c r="AP1838" i="1"/>
  <c r="AP1839" i="1"/>
  <c r="AP1840" i="1"/>
  <c r="AP1841" i="1"/>
  <c r="AP1842" i="1"/>
  <c r="AP1843" i="1"/>
  <c r="AP1844" i="1"/>
  <c r="AP1845" i="1"/>
  <c r="AP1846" i="1"/>
  <c r="AP1847" i="1"/>
  <c r="AP1848" i="1"/>
  <c r="AP1849" i="1"/>
  <c r="AP1850" i="1"/>
  <c r="AP1851" i="1"/>
  <c r="AP1852" i="1"/>
  <c r="AP1853" i="1"/>
  <c r="AP1854" i="1"/>
  <c r="AP1855" i="1"/>
  <c r="AP1856" i="1"/>
  <c r="AP1857" i="1"/>
  <c r="AP1858" i="1"/>
  <c r="AP1859" i="1"/>
  <c r="AP1860" i="1"/>
  <c r="AP1861" i="1"/>
  <c r="AP1777" i="1"/>
  <c r="AP1863" i="1"/>
  <c r="AP1864" i="1"/>
  <c r="AP1865" i="1"/>
  <c r="AP1866" i="1"/>
  <c r="AP1867" i="1"/>
  <c r="AP1868" i="1"/>
  <c r="AP1869" i="1"/>
  <c r="AP1870" i="1"/>
  <c r="AP1871" i="1"/>
  <c r="AP1784" i="1"/>
  <c r="AP1785" i="1"/>
  <c r="AP1874" i="1"/>
  <c r="AP1875" i="1"/>
  <c r="AP1876" i="1"/>
  <c r="AP1786" i="1"/>
  <c r="AP1878" i="1"/>
  <c r="AP1879" i="1"/>
  <c r="AP1789" i="1"/>
  <c r="AP1794" i="1"/>
  <c r="AP1795" i="1"/>
  <c r="AP1796" i="1"/>
  <c r="AP1798" i="1"/>
  <c r="AP1807" i="1"/>
  <c r="AP1810" i="1"/>
  <c r="AP1887" i="1"/>
  <c r="AP1812" i="1"/>
  <c r="AP1889" i="1"/>
  <c r="AP1890" i="1"/>
  <c r="AP1891" i="1"/>
  <c r="AP1892" i="1"/>
  <c r="AP1893" i="1"/>
  <c r="AP1894" i="1"/>
  <c r="AP1895" i="1"/>
  <c r="AP1896" i="1"/>
  <c r="AP1897" i="1"/>
  <c r="AP1898" i="1"/>
  <c r="AP1899" i="1"/>
  <c r="AP1900" i="1"/>
  <c r="AP1901" i="1"/>
  <c r="AP1902" i="1"/>
  <c r="AP1903" i="1"/>
  <c r="AP1904" i="1"/>
  <c r="AP1905" i="1"/>
  <c r="AP1906" i="1"/>
  <c r="AP1907" i="1"/>
  <c r="AP1908" i="1"/>
  <c r="AP1909" i="1"/>
  <c r="AP1910" i="1"/>
  <c r="AP1911" i="1"/>
  <c r="AP1912" i="1"/>
  <c r="AP1913" i="1"/>
  <c r="AP1914" i="1"/>
  <c r="AP1915" i="1"/>
  <c r="AP1916" i="1"/>
  <c r="AP1917" i="1"/>
  <c r="AP1918" i="1"/>
  <c r="AP1919" i="1"/>
  <c r="AP1920" i="1"/>
  <c r="AP1921" i="1"/>
  <c r="AP1922" i="1"/>
  <c r="AP1923" i="1"/>
  <c r="AP1924" i="1"/>
  <c r="AP1925" i="1"/>
  <c r="AP1926" i="1"/>
  <c r="AP1927" i="1"/>
  <c r="AP1928" i="1"/>
  <c r="AP1929" i="1"/>
  <c r="AP1930" i="1"/>
  <c r="AP1931" i="1"/>
  <c r="AP1932" i="1"/>
  <c r="AP1933" i="1"/>
  <c r="AP1934" i="1"/>
  <c r="AP1935" i="1"/>
  <c r="AP1936" i="1"/>
  <c r="AP1937" i="1"/>
  <c r="AP1938" i="1"/>
  <c r="AP1939" i="1"/>
  <c r="AP1940" i="1"/>
  <c r="AP1941" i="1"/>
  <c r="AP1942" i="1"/>
  <c r="AP1943" i="1"/>
  <c r="AP1944" i="1"/>
  <c r="AP1945" i="1"/>
  <c r="AP1946" i="1"/>
  <c r="AP1947" i="1"/>
  <c r="AP1948" i="1"/>
  <c r="AP1949" i="1"/>
  <c r="AP1950" i="1"/>
  <c r="AP1951" i="1"/>
  <c r="AP1952" i="1"/>
  <c r="AP1953" i="1"/>
  <c r="AP1954" i="1"/>
  <c r="AP1955" i="1"/>
  <c r="AP1956" i="1"/>
  <c r="AP1961" i="1"/>
  <c r="AP1963" i="1"/>
  <c r="AP1965" i="1"/>
  <c r="AP1967" i="1"/>
  <c r="AP1968" i="1"/>
  <c r="AP1962" i="1"/>
  <c r="AP1969" i="1"/>
  <c r="AP1964" i="1"/>
  <c r="AP1971" i="1"/>
  <c r="AP1966" i="1"/>
  <c r="AP1972" i="1"/>
  <c r="AP1973" i="1"/>
  <c r="AP1974" i="1"/>
  <c r="AP1970" i="1"/>
  <c r="AP1975" i="1"/>
  <c r="AP1976" i="1"/>
  <c r="AP1977" i="1"/>
  <c r="AP1978" i="1"/>
  <c r="AP1980" i="1"/>
  <c r="AP1982" i="1"/>
  <c r="AP1983" i="1"/>
  <c r="AP1984" i="1"/>
  <c r="AP1979" i="1"/>
  <c r="AP1985" i="1"/>
  <c r="AP1981" i="1"/>
  <c r="AP1986" i="1"/>
  <c r="AP1987" i="1"/>
  <c r="AP1989" i="1"/>
  <c r="AP2137" i="1"/>
  <c r="AP2224" i="1"/>
  <c r="AP2228" i="1"/>
  <c r="AP1988" i="1"/>
  <c r="AP2247" i="1"/>
  <c r="AP1990" i="1"/>
  <c r="AP1991" i="1"/>
  <c r="AP1992" i="1"/>
  <c r="AP1993" i="1"/>
  <c r="AP1994" i="1"/>
  <c r="AP1995" i="1"/>
  <c r="AP1996" i="1"/>
  <c r="AP1997" i="1"/>
  <c r="AP1998" i="1"/>
  <c r="AP1999" i="1"/>
  <c r="AP2000" i="1"/>
  <c r="AP2001" i="1"/>
  <c r="AP2002" i="1"/>
  <c r="AP2003" i="1"/>
  <c r="AP2004" i="1"/>
  <c r="AP2005" i="1"/>
  <c r="AP2006" i="1"/>
  <c r="AP2007" i="1"/>
  <c r="AP2008" i="1"/>
  <c r="AP2009" i="1"/>
  <c r="AP2010" i="1"/>
  <c r="AP2011" i="1"/>
  <c r="AP2012" i="1"/>
  <c r="AP2013" i="1"/>
  <c r="AP2014" i="1"/>
  <c r="AP2015" i="1"/>
  <c r="AP2016" i="1"/>
  <c r="AP2017" i="1"/>
  <c r="AP2018" i="1"/>
  <c r="AP2019" i="1"/>
  <c r="AP2020" i="1"/>
  <c r="AP2021" i="1"/>
  <c r="AP2022" i="1"/>
  <c r="AP2023" i="1"/>
  <c r="AP2024" i="1"/>
  <c r="AP2025" i="1"/>
  <c r="AP2026" i="1"/>
  <c r="AP2027" i="1"/>
  <c r="AP2028" i="1"/>
  <c r="AP2029" i="1"/>
  <c r="AP2030" i="1"/>
  <c r="AP2031" i="1"/>
  <c r="AP2032" i="1"/>
  <c r="AP2033" i="1"/>
  <c r="AP2034" i="1"/>
  <c r="AP2035" i="1"/>
  <c r="AP2036" i="1"/>
  <c r="AP2037" i="1"/>
  <c r="AP2038" i="1"/>
  <c r="AP2039" i="1"/>
  <c r="AP2040" i="1"/>
  <c r="AP2041" i="1"/>
  <c r="AP2042" i="1"/>
  <c r="AP2043" i="1"/>
  <c r="AP2044" i="1"/>
  <c r="AP2045" i="1"/>
  <c r="AP2046" i="1"/>
  <c r="AP2047" i="1"/>
  <c r="AP2048" i="1"/>
  <c r="AP2049" i="1"/>
  <c r="AP2050" i="1"/>
  <c r="AP2051" i="1"/>
  <c r="AP2052" i="1"/>
  <c r="AP2053" i="1"/>
  <c r="AP2054" i="1"/>
  <c r="AP2055" i="1"/>
  <c r="AP2056" i="1"/>
  <c r="AP2057" i="1"/>
  <c r="AP2058" i="1"/>
  <c r="AP2059" i="1"/>
  <c r="AP2060" i="1"/>
  <c r="AP2061" i="1"/>
  <c r="AP2062" i="1"/>
  <c r="AP2063" i="1"/>
  <c r="AP2064" i="1"/>
  <c r="AP2065" i="1"/>
  <c r="AP2066" i="1"/>
  <c r="AP2067" i="1"/>
  <c r="AP2068" i="1"/>
  <c r="AP2069" i="1"/>
  <c r="AP2070" i="1"/>
  <c r="AP2071" i="1"/>
  <c r="AP2072" i="1"/>
  <c r="AP2073" i="1"/>
  <c r="AP2074" i="1"/>
  <c r="AP2075" i="1"/>
  <c r="AP2076" i="1"/>
  <c r="AP2077" i="1"/>
  <c r="AP2078" i="1"/>
  <c r="AP2079" i="1"/>
  <c r="AP2080" i="1"/>
  <c r="AP2081" i="1"/>
  <c r="AP2082" i="1"/>
  <c r="AP2083" i="1"/>
  <c r="AP2084" i="1"/>
  <c r="AP2085" i="1"/>
  <c r="AP2086" i="1"/>
  <c r="AP2087" i="1"/>
  <c r="AP2088" i="1"/>
  <c r="AP2089" i="1"/>
  <c r="AP2090" i="1"/>
  <c r="AP2091" i="1"/>
  <c r="AP2092" i="1"/>
  <c r="AP2093" i="1"/>
  <c r="AP2094" i="1"/>
  <c r="AP2095" i="1"/>
  <c r="AP2096" i="1"/>
  <c r="AP2097" i="1"/>
  <c r="AP2098" i="1"/>
  <c r="AP2099" i="1"/>
  <c r="AP2100" i="1"/>
  <c r="AP2101" i="1"/>
  <c r="AP2102" i="1"/>
  <c r="AP2103" i="1"/>
  <c r="AP2104" i="1"/>
  <c r="AP2105" i="1"/>
  <c r="AP2106" i="1"/>
  <c r="AP2107" i="1"/>
  <c r="AP2108" i="1"/>
  <c r="AP2109" i="1"/>
  <c r="AP2110" i="1"/>
  <c r="AP2111" i="1"/>
  <c r="AP2112" i="1"/>
  <c r="AP2113" i="1"/>
  <c r="AP2114" i="1"/>
  <c r="AP2115" i="1"/>
  <c r="AP2116" i="1"/>
  <c r="AP2117" i="1"/>
  <c r="AP2118" i="1"/>
  <c r="AP2119" i="1"/>
  <c r="AP2120" i="1"/>
  <c r="AP2121" i="1"/>
  <c r="AP2122" i="1"/>
  <c r="AP2123" i="1"/>
  <c r="AP2124" i="1"/>
  <c r="AP2125" i="1"/>
  <c r="AP2126" i="1"/>
  <c r="AP2127" i="1"/>
  <c r="AP2128" i="1"/>
  <c r="AP2129" i="1"/>
  <c r="AP2130" i="1"/>
  <c r="AP2131" i="1"/>
  <c r="AP2132" i="1"/>
  <c r="AP2133" i="1"/>
  <c r="AP2134" i="1"/>
  <c r="AP2135" i="1"/>
  <c r="AP2136" i="1"/>
  <c r="AP1813" i="1"/>
  <c r="AP2138" i="1"/>
  <c r="AP2139" i="1"/>
  <c r="AP2140" i="1"/>
  <c r="AP2141" i="1"/>
  <c r="AP2142" i="1"/>
  <c r="AP2143" i="1"/>
  <c r="AP2144" i="1"/>
  <c r="AP2145" i="1"/>
  <c r="AP2146" i="1"/>
  <c r="AP2147" i="1"/>
  <c r="AP2148" i="1"/>
  <c r="AP2149" i="1"/>
  <c r="AP2150" i="1"/>
  <c r="AP2151" i="1"/>
  <c r="AP2152" i="1"/>
  <c r="AP2153" i="1"/>
  <c r="AP2154" i="1"/>
  <c r="AP2155" i="1"/>
  <c r="AP2156" i="1"/>
  <c r="AP2157" i="1"/>
  <c r="AP2158" i="1"/>
  <c r="AP2159" i="1"/>
  <c r="AP2160" i="1"/>
  <c r="AP2161" i="1"/>
  <c r="AP2162" i="1"/>
  <c r="AP2163" i="1"/>
  <c r="AP2164" i="1"/>
  <c r="AP2165" i="1"/>
  <c r="AP2166" i="1"/>
  <c r="AP2167" i="1"/>
  <c r="AP2168" i="1"/>
  <c r="AP2169" i="1"/>
  <c r="AP2170" i="1"/>
  <c r="AP2171" i="1"/>
  <c r="AP2172" i="1"/>
  <c r="AP2173" i="1"/>
  <c r="AP2174" i="1"/>
  <c r="AP2175" i="1"/>
  <c r="AP2176" i="1"/>
  <c r="AP2177" i="1"/>
  <c r="AP2178" i="1"/>
  <c r="AP2179" i="1"/>
  <c r="AP2180" i="1"/>
  <c r="AP2181" i="1"/>
  <c r="AP2182" i="1"/>
  <c r="AP2183" i="1"/>
  <c r="AP2184" i="1"/>
  <c r="AP2185" i="1"/>
  <c r="AP2186" i="1"/>
  <c r="AP2187" i="1"/>
  <c r="AP2188" i="1"/>
  <c r="AP2189" i="1"/>
  <c r="AP2190" i="1"/>
  <c r="AP2191" i="1"/>
  <c r="AP2192" i="1"/>
  <c r="AP2193" i="1"/>
  <c r="AP2194" i="1"/>
  <c r="AP2195" i="1"/>
  <c r="AP2196" i="1"/>
  <c r="AP2197" i="1"/>
  <c r="AP2198" i="1"/>
  <c r="AP2199" i="1"/>
  <c r="AP2200" i="1"/>
  <c r="AP2201" i="1"/>
  <c r="AP2202" i="1"/>
  <c r="AP2203" i="1"/>
  <c r="AP2204" i="1"/>
  <c r="AP2205" i="1"/>
  <c r="AP2206" i="1"/>
  <c r="AP2207" i="1"/>
  <c r="AP2208" i="1"/>
  <c r="AP2209" i="1"/>
  <c r="AP2210" i="1"/>
  <c r="AP2211" i="1"/>
  <c r="AP2212" i="1"/>
  <c r="AP2213" i="1"/>
  <c r="AP2214" i="1"/>
  <c r="AP2215" i="1"/>
  <c r="AP2216" i="1"/>
  <c r="AP2217" i="1"/>
  <c r="AP2218" i="1"/>
  <c r="AP2219" i="1"/>
  <c r="AP2220" i="1"/>
  <c r="AP2221" i="1"/>
  <c r="AP2222" i="1"/>
  <c r="AP2223" i="1"/>
  <c r="AP1816" i="1"/>
  <c r="AP2225" i="1"/>
  <c r="AP2226" i="1"/>
  <c r="AP2227" i="1"/>
  <c r="AP2259" i="1"/>
  <c r="AP2229" i="1"/>
  <c r="AP2230" i="1"/>
  <c r="AP2231" i="1"/>
  <c r="AP2232" i="1"/>
  <c r="AP2233" i="1"/>
  <c r="AP2234" i="1"/>
  <c r="AP2235" i="1"/>
  <c r="AP2236" i="1"/>
  <c r="AP2237" i="1"/>
  <c r="AP2238" i="1"/>
  <c r="AP2239" i="1"/>
  <c r="AP2240" i="1"/>
  <c r="AP2241" i="1"/>
  <c r="AP2242" i="1"/>
  <c r="AP2243" i="1"/>
  <c r="AP2244" i="1"/>
  <c r="AP2245" i="1"/>
  <c r="AP2246" i="1"/>
  <c r="AP1817" i="1"/>
  <c r="AP2248" i="1"/>
  <c r="AP2249" i="1"/>
  <c r="AP2250" i="1"/>
  <c r="AP2251" i="1"/>
  <c r="AP2252" i="1"/>
  <c r="AP2253" i="1"/>
  <c r="AP2254" i="1"/>
  <c r="AP2255" i="1"/>
  <c r="AP2256" i="1"/>
  <c r="AP2257" i="1"/>
  <c r="AP2258" i="1"/>
  <c r="AP1827" i="1"/>
  <c r="AP2260" i="1"/>
  <c r="AP2261" i="1"/>
  <c r="AP2262" i="1"/>
  <c r="AP2263" i="1"/>
  <c r="AP2264" i="1"/>
  <c r="AP2265" i="1"/>
  <c r="AP2266" i="1"/>
  <c r="AP2267" i="1"/>
  <c r="AP2268" i="1"/>
  <c r="AP2269" i="1"/>
  <c r="AP2270" i="1"/>
  <c r="AP2271" i="1"/>
  <c r="AP2272" i="1"/>
  <c r="AP2273" i="1"/>
  <c r="AP2274" i="1"/>
  <c r="AP2275" i="1"/>
  <c r="AP2276" i="1"/>
  <c r="AP2277" i="1"/>
  <c r="AP2278" i="1"/>
  <c r="AP2279" i="1"/>
  <c r="AP2280" i="1"/>
  <c r="AP2281" i="1"/>
  <c r="AP2282" i="1"/>
  <c r="AP2283" i="1"/>
  <c r="AP2284" i="1"/>
  <c r="AP2285" i="1"/>
  <c r="AP2286" i="1"/>
  <c r="AP2287" i="1"/>
  <c r="AP2288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1830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1831" i="1"/>
  <c r="AN236" i="1"/>
  <c r="AN1832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1833" i="1"/>
  <c r="AN252" i="1"/>
  <c r="AN253" i="1"/>
  <c r="AN254" i="1"/>
  <c r="AN255" i="1"/>
  <c r="AN256" i="1"/>
  <c r="AN257" i="1"/>
  <c r="AN258" i="1"/>
  <c r="AN259" i="1"/>
  <c r="AN260" i="1"/>
  <c r="AN261" i="1"/>
  <c r="AN1834" i="1"/>
  <c r="AN263" i="1"/>
  <c r="AN264" i="1"/>
  <c r="AN265" i="1"/>
  <c r="AN266" i="1"/>
  <c r="AN267" i="1"/>
  <c r="AN268" i="1"/>
  <c r="AN269" i="1"/>
  <c r="AN270" i="1"/>
  <c r="AN271" i="1"/>
  <c r="AN1862" i="1"/>
  <c r="AN273" i="1"/>
  <c r="AN1872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1873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204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1877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1880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1881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235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1882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23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1883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1884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1885" i="1"/>
  <c r="AN835" i="1"/>
  <c r="AN1886" i="1"/>
  <c r="AN837" i="1"/>
  <c r="AN838" i="1"/>
  <c r="AN839" i="1"/>
  <c r="AN840" i="1"/>
  <c r="AN841" i="1"/>
  <c r="AN842" i="1"/>
  <c r="AN843" i="1"/>
  <c r="AN251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262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1888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272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274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957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357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591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615" i="1"/>
  <c r="AN1308" i="1"/>
  <c r="AN1309" i="1"/>
  <c r="AN1310" i="1"/>
  <c r="AN1311" i="1"/>
  <c r="AN1312" i="1"/>
  <c r="AN1313" i="1"/>
  <c r="AN1314" i="1"/>
  <c r="AN1315" i="1"/>
  <c r="AN1316" i="1"/>
  <c r="AN1317" i="1"/>
  <c r="AN1318" i="1"/>
  <c r="AN1319" i="1"/>
  <c r="AN1320" i="1"/>
  <c r="AN1321" i="1"/>
  <c r="AN1322" i="1"/>
  <c r="AN1323" i="1"/>
  <c r="AN1324" i="1"/>
  <c r="AN1325" i="1"/>
  <c r="AN1326" i="1"/>
  <c r="AN1327" i="1"/>
  <c r="AN1328" i="1"/>
  <c r="AN1329" i="1"/>
  <c r="AN1330" i="1"/>
  <c r="AN1331" i="1"/>
  <c r="AN1332" i="1"/>
  <c r="AN1333" i="1"/>
  <c r="AN1334" i="1"/>
  <c r="AN1335" i="1"/>
  <c r="AN1336" i="1"/>
  <c r="AN1337" i="1"/>
  <c r="AN1338" i="1"/>
  <c r="AN1339" i="1"/>
  <c r="AN1340" i="1"/>
  <c r="AN1341" i="1"/>
  <c r="AN1342" i="1"/>
  <c r="AN1343" i="1"/>
  <c r="AN1344" i="1"/>
  <c r="AN1345" i="1"/>
  <c r="AN1346" i="1"/>
  <c r="AN1347" i="1"/>
  <c r="AN1348" i="1"/>
  <c r="AN1349" i="1"/>
  <c r="AN1350" i="1"/>
  <c r="AN639" i="1"/>
  <c r="AN1352" i="1"/>
  <c r="AN1353" i="1"/>
  <c r="AN1354" i="1"/>
  <c r="AN1355" i="1"/>
  <c r="AN1356" i="1"/>
  <c r="AN1357" i="1"/>
  <c r="AN1358" i="1"/>
  <c r="AN1359" i="1"/>
  <c r="AN1360" i="1"/>
  <c r="AN1361" i="1"/>
  <c r="AN1362" i="1"/>
  <c r="AN1363" i="1"/>
  <c r="AN1364" i="1"/>
  <c r="AN1365" i="1"/>
  <c r="AN1366" i="1"/>
  <c r="AN1367" i="1"/>
  <c r="AN1368" i="1"/>
  <c r="AN1369" i="1"/>
  <c r="AN1370" i="1"/>
  <c r="AN1371" i="1"/>
  <c r="AN1372" i="1"/>
  <c r="AN1373" i="1"/>
  <c r="AN1374" i="1"/>
  <c r="AN1375" i="1"/>
  <c r="AN1376" i="1"/>
  <c r="AN1377" i="1"/>
  <c r="AN1378" i="1"/>
  <c r="AN1379" i="1"/>
  <c r="AN1380" i="1"/>
  <c r="AN1381" i="1"/>
  <c r="AN1382" i="1"/>
  <c r="AN1383" i="1"/>
  <c r="AN1384" i="1"/>
  <c r="AN1385" i="1"/>
  <c r="AN1386" i="1"/>
  <c r="AN1387" i="1"/>
  <c r="AN1388" i="1"/>
  <c r="AN1389" i="1"/>
  <c r="AN1390" i="1"/>
  <c r="AN1391" i="1"/>
  <c r="AN1392" i="1"/>
  <c r="AN1393" i="1"/>
  <c r="AN1394" i="1"/>
  <c r="AN1395" i="1"/>
  <c r="AN1396" i="1"/>
  <c r="AN1397" i="1"/>
  <c r="AN1398" i="1"/>
  <c r="AN1399" i="1"/>
  <c r="AN1400" i="1"/>
  <c r="AN1401" i="1"/>
  <c r="AN1402" i="1"/>
  <c r="AN1403" i="1"/>
  <c r="AN1404" i="1"/>
  <c r="AN1405" i="1"/>
  <c r="AN1406" i="1"/>
  <c r="AN1407" i="1"/>
  <c r="AN1408" i="1"/>
  <c r="AN1409" i="1"/>
  <c r="AN1410" i="1"/>
  <c r="AN1411" i="1"/>
  <c r="AN1412" i="1"/>
  <c r="AN1413" i="1"/>
  <c r="AN1414" i="1"/>
  <c r="AN1415" i="1"/>
  <c r="AN1416" i="1"/>
  <c r="AN1417" i="1"/>
  <c r="AN1418" i="1"/>
  <c r="AN1419" i="1"/>
  <c r="AN1420" i="1"/>
  <c r="AN1421" i="1"/>
  <c r="AN1422" i="1"/>
  <c r="AN1423" i="1"/>
  <c r="AN1424" i="1"/>
  <c r="AN1425" i="1"/>
  <c r="AN1426" i="1"/>
  <c r="AN1427" i="1"/>
  <c r="AN1428" i="1"/>
  <c r="AN1429" i="1"/>
  <c r="AN1430" i="1"/>
  <c r="AN1431" i="1"/>
  <c r="AN1432" i="1"/>
  <c r="AN1433" i="1"/>
  <c r="AN1434" i="1"/>
  <c r="AN1435" i="1"/>
  <c r="AN1436" i="1"/>
  <c r="AN1437" i="1"/>
  <c r="AN1438" i="1"/>
  <c r="AN1439" i="1"/>
  <c r="AN1440" i="1"/>
  <c r="AN1441" i="1"/>
  <c r="AN1442" i="1"/>
  <c r="AN1443" i="1"/>
  <c r="AN1444" i="1"/>
  <c r="AN1445" i="1"/>
  <c r="AN1446" i="1"/>
  <c r="AN662" i="1"/>
  <c r="AN1448" i="1"/>
  <c r="AN1449" i="1"/>
  <c r="AN692" i="1"/>
  <c r="AN1451" i="1"/>
  <c r="AN1452" i="1"/>
  <c r="AN1453" i="1"/>
  <c r="AN1958" i="1"/>
  <c r="AN1455" i="1"/>
  <c r="AN1456" i="1"/>
  <c r="AN1457" i="1"/>
  <c r="AN1458" i="1"/>
  <c r="AN1459" i="1"/>
  <c r="AN1460" i="1"/>
  <c r="AN1461" i="1"/>
  <c r="AN1462" i="1"/>
  <c r="AN1463" i="1"/>
  <c r="AN1464" i="1"/>
  <c r="AN1465" i="1"/>
  <c r="AN1466" i="1"/>
  <c r="AN1467" i="1"/>
  <c r="AN1468" i="1"/>
  <c r="AN1469" i="1"/>
  <c r="AN1470" i="1"/>
  <c r="AN1471" i="1"/>
  <c r="AN1472" i="1"/>
  <c r="AN1473" i="1"/>
  <c r="AN1474" i="1"/>
  <c r="AN1475" i="1"/>
  <c r="AN1476" i="1"/>
  <c r="AN1477" i="1"/>
  <c r="AN1478" i="1"/>
  <c r="AN1479" i="1"/>
  <c r="AN1480" i="1"/>
  <c r="AN1481" i="1"/>
  <c r="AN1482" i="1"/>
  <c r="AN1483" i="1"/>
  <c r="AN1484" i="1"/>
  <c r="AN1485" i="1"/>
  <c r="AN1486" i="1"/>
  <c r="AN1487" i="1"/>
  <c r="AN1488" i="1"/>
  <c r="AN1489" i="1"/>
  <c r="AN1490" i="1"/>
  <c r="AN1491" i="1"/>
  <c r="AN1492" i="1"/>
  <c r="AN1493" i="1"/>
  <c r="AN1494" i="1"/>
  <c r="AN1495" i="1"/>
  <c r="AN1496" i="1"/>
  <c r="AN1497" i="1"/>
  <c r="AN1498" i="1"/>
  <c r="AN1499" i="1"/>
  <c r="AN1500" i="1"/>
  <c r="AN1501" i="1"/>
  <c r="AN1502" i="1"/>
  <c r="AN1503" i="1"/>
  <c r="AN1504" i="1"/>
  <c r="AN1505" i="1"/>
  <c r="AN1506" i="1"/>
  <c r="AN1507" i="1"/>
  <c r="AN1508" i="1"/>
  <c r="AN1509" i="1"/>
  <c r="AN1510" i="1"/>
  <c r="AN1511" i="1"/>
  <c r="AN1512" i="1"/>
  <c r="AN1513" i="1"/>
  <c r="AN1514" i="1"/>
  <c r="AN1515" i="1"/>
  <c r="AN1516" i="1"/>
  <c r="AN1517" i="1"/>
  <c r="AN1518" i="1"/>
  <c r="AN1519" i="1"/>
  <c r="AN1520" i="1"/>
  <c r="AN1521" i="1"/>
  <c r="AN1522" i="1"/>
  <c r="AN1523" i="1"/>
  <c r="AN1524" i="1"/>
  <c r="AN1525" i="1"/>
  <c r="AN1526" i="1"/>
  <c r="AN1959" i="1"/>
  <c r="AN1528" i="1"/>
  <c r="AN1529" i="1"/>
  <c r="AN1530" i="1"/>
  <c r="AN1531" i="1"/>
  <c r="AN1532" i="1"/>
  <c r="AN1533" i="1"/>
  <c r="AN1534" i="1"/>
  <c r="AN1535" i="1"/>
  <c r="AN1536" i="1"/>
  <c r="AN1537" i="1"/>
  <c r="AN1538" i="1"/>
  <c r="AN1539" i="1"/>
  <c r="AN1540" i="1"/>
  <c r="AN1541" i="1"/>
  <c r="AN1542" i="1"/>
  <c r="AN1543" i="1"/>
  <c r="AN1544" i="1"/>
  <c r="AN1545" i="1"/>
  <c r="AN1546" i="1"/>
  <c r="AN1547" i="1"/>
  <c r="AN1548" i="1"/>
  <c r="AN1549" i="1"/>
  <c r="AN1550" i="1"/>
  <c r="AN1551" i="1"/>
  <c r="AN1552" i="1"/>
  <c r="AN1553" i="1"/>
  <c r="AN1554" i="1"/>
  <c r="AN1555" i="1"/>
  <c r="AN1556" i="1"/>
  <c r="AN1557" i="1"/>
  <c r="AN1558" i="1"/>
  <c r="AN1559" i="1"/>
  <c r="AN1560" i="1"/>
  <c r="AN1561" i="1"/>
  <c r="AN1562" i="1"/>
  <c r="AN1563" i="1"/>
  <c r="AN1564" i="1"/>
  <c r="AN1565" i="1"/>
  <c r="AN1566" i="1"/>
  <c r="AN1567" i="1"/>
  <c r="AN1568" i="1"/>
  <c r="AN1569" i="1"/>
  <c r="AN1570" i="1"/>
  <c r="AN1571" i="1"/>
  <c r="AN1572" i="1"/>
  <c r="AN1573" i="1"/>
  <c r="AN1574" i="1"/>
  <c r="AN1575" i="1"/>
  <c r="AN1576" i="1"/>
  <c r="AN1577" i="1"/>
  <c r="AN1578" i="1"/>
  <c r="AN1579" i="1"/>
  <c r="AN1580" i="1"/>
  <c r="AN1581" i="1"/>
  <c r="AN1582" i="1"/>
  <c r="AN1583" i="1"/>
  <c r="AN1584" i="1"/>
  <c r="AN1585" i="1"/>
  <c r="AN1586" i="1"/>
  <c r="AN1587" i="1"/>
  <c r="AN1588" i="1"/>
  <c r="AN1589" i="1"/>
  <c r="AN1590" i="1"/>
  <c r="AN1591" i="1"/>
  <c r="AN1592" i="1"/>
  <c r="AN1593" i="1"/>
  <c r="AN1594" i="1"/>
  <c r="AN1595" i="1"/>
  <c r="AN1596" i="1"/>
  <c r="AN1597" i="1"/>
  <c r="AN1598" i="1"/>
  <c r="AN1599" i="1"/>
  <c r="AN1600" i="1"/>
  <c r="AN1601" i="1"/>
  <c r="AN1602" i="1"/>
  <c r="AN1603" i="1"/>
  <c r="AN1604" i="1"/>
  <c r="AN1605" i="1"/>
  <c r="AN1606" i="1"/>
  <c r="AN1607" i="1"/>
  <c r="AN1608" i="1"/>
  <c r="AN1609" i="1"/>
  <c r="AN1610" i="1"/>
  <c r="AN708" i="1"/>
  <c r="AN1612" i="1"/>
  <c r="AN1613" i="1"/>
  <c r="AN1614" i="1"/>
  <c r="AN1615" i="1"/>
  <c r="AN1616" i="1"/>
  <c r="AN1617" i="1"/>
  <c r="AN1618" i="1"/>
  <c r="AN1619" i="1"/>
  <c r="AN1620" i="1"/>
  <c r="AN1621" i="1"/>
  <c r="AN1622" i="1"/>
  <c r="AN1623" i="1"/>
  <c r="AN1624" i="1"/>
  <c r="AN1625" i="1"/>
  <c r="AN1626" i="1"/>
  <c r="AN1627" i="1"/>
  <c r="AN1628" i="1"/>
  <c r="AN1629" i="1"/>
  <c r="AN1630" i="1"/>
  <c r="AN1631" i="1"/>
  <c r="AN1632" i="1"/>
  <c r="AN1633" i="1"/>
  <c r="AN1634" i="1"/>
  <c r="AN1635" i="1"/>
  <c r="AN1636" i="1"/>
  <c r="AN1637" i="1"/>
  <c r="AN1638" i="1"/>
  <c r="AN1639" i="1"/>
  <c r="AN1640" i="1"/>
  <c r="AN1641" i="1"/>
  <c r="AN1642" i="1"/>
  <c r="AN1643" i="1"/>
  <c r="AN1644" i="1"/>
  <c r="AN1645" i="1"/>
  <c r="AN1646" i="1"/>
  <c r="AN1647" i="1"/>
  <c r="AN1648" i="1"/>
  <c r="AN1649" i="1"/>
  <c r="AN1650" i="1"/>
  <c r="AN1651" i="1"/>
  <c r="AN1652" i="1"/>
  <c r="AN1653" i="1"/>
  <c r="AN1654" i="1"/>
  <c r="AN1655" i="1"/>
  <c r="AN1656" i="1"/>
  <c r="AN1657" i="1"/>
  <c r="AN1658" i="1"/>
  <c r="AN1659" i="1"/>
  <c r="AN1660" i="1"/>
  <c r="AN1661" i="1"/>
  <c r="AN1662" i="1"/>
  <c r="AN1663" i="1"/>
  <c r="AN1664" i="1"/>
  <c r="AN1665" i="1"/>
  <c r="AN1666" i="1"/>
  <c r="AN1667" i="1"/>
  <c r="AN1668" i="1"/>
  <c r="AN1669" i="1"/>
  <c r="AN1670" i="1"/>
  <c r="AN1671" i="1"/>
  <c r="AN1672" i="1"/>
  <c r="AN1673" i="1"/>
  <c r="AN1674" i="1"/>
  <c r="AN1675" i="1"/>
  <c r="AN1676" i="1"/>
  <c r="AN1677" i="1"/>
  <c r="AN1678" i="1"/>
  <c r="AN1679" i="1"/>
  <c r="AN1680" i="1"/>
  <c r="AN1681" i="1"/>
  <c r="AN1682" i="1"/>
  <c r="AN1683" i="1"/>
  <c r="AN1684" i="1"/>
  <c r="AN1960" i="1"/>
  <c r="AN1686" i="1"/>
  <c r="AN1687" i="1"/>
  <c r="AN1688" i="1"/>
  <c r="AN1689" i="1"/>
  <c r="AN1690" i="1"/>
  <c r="AN1691" i="1"/>
  <c r="AN1692" i="1"/>
  <c r="AN1693" i="1"/>
  <c r="AN1694" i="1"/>
  <c r="AN1695" i="1"/>
  <c r="AN1696" i="1"/>
  <c r="AN1697" i="1"/>
  <c r="AN1698" i="1"/>
  <c r="AN1699" i="1"/>
  <c r="AN1700" i="1"/>
  <c r="AN1701" i="1"/>
  <c r="AN1702" i="1"/>
  <c r="AN1703" i="1"/>
  <c r="AN1704" i="1"/>
  <c r="AN1705" i="1"/>
  <c r="AN1706" i="1"/>
  <c r="AN1707" i="1"/>
  <c r="AN1708" i="1"/>
  <c r="AN1709" i="1"/>
  <c r="AN1710" i="1"/>
  <c r="AN1711" i="1"/>
  <c r="AN1712" i="1"/>
  <c r="AN1713" i="1"/>
  <c r="AN1714" i="1"/>
  <c r="AN1715" i="1"/>
  <c r="AN1716" i="1"/>
  <c r="AN1717" i="1"/>
  <c r="AN1718" i="1"/>
  <c r="AN1719" i="1"/>
  <c r="AN1720" i="1"/>
  <c r="AN1721" i="1"/>
  <c r="AN1722" i="1"/>
  <c r="AN1723" i="1"/>
  <c r="AN1724" i="1"/>
  <c r="AN1725" i="1"/>
  <c r="AN1726" i="1"/>
  <c r="AN1727" i="1"/>
  <c r="AN1728" i="1"/>
  <c r="AN1729" i="1"/>
  <c r="AN1730" i="1"/>
  <c r="AN1731" i="1"/>
  <c r="AN1732" i="1"/>
  <c r="AN1733" i="1"/>
  <c r="AN1734" i="1"/>
  <c r="AN1735" i="1"/>
  <c r="AN1736" i="1"/>
  <c r="AN1737" i="1"/>
  <c r="AN727" i="1"/>
  <c r="AN758" i="1"/>
  <c r="AN810" i="1"/>
  <c r="AN1741" i="1"/>
  <c r="AN1742" i="1"/>
  <c r="AN1743" i="1"/>
  <c r="AN1744" i="1"/>
  <c r="AN1745" i="1"/>
  <c r="AN1746" i="1"/>
  <c r="AN834" i="1"/>
  <c r="AN1748" i="1"/>
  <c r="AN1749" i="1"/>
  <c r="AN1750" i="1"/>
  <c r="AN1751" i="1"/>
  <c r="AN836" i="1"/>
  <c r="AN1753" i="1"/>
  <c r="AN1754" i="1"/>
  <c r="AN844" i="1"/>
  <c r="AN1756" i="1"/>
  <c r="AN1757" i="1"/>
  <c r="AN1758" i="1"/>
  <c r="AN1759" i="1"/>
  <c r="AN879" i="1"/>
  <c r="AN1761" i="1"/>
  <c r="AN984" i="1"/>
  <c r="AN1017" i="1"/>
  <c r="AN1764" i="1"/>
  <c r="AN1765" i="1"/>
  <c r="AN1033" i="1"/>
  <c r="AN1066" i="1"/>
  <c r="AN1768" i="1"/>
  <c r="AN1084" i="1"/>
  <c r="AN1099" i="1"/>
  <c r="AN1307" i="1"/>
  <c r="AN1351" i="1"/>
  <c r="AN1773" i="1"/>
  <c r="AN1774" i="1"/>
  <c r="AN1775" i="1"/>
  <c r="AN1447" i="1"/>
  <c r="AN1450" i="1"/>
  <c r="AN1778" i="1"/>
  <c r="AN1779" i="1"/>
  <c r="AN1780" i="1"/>
  <c r="AN1781" i="1"/>
  <c r="AN1782" i="1"/>
  <c r="AN1783" i="1"/>
  <c r="AN1454" i="1"/>
  <c r="AN1527" i="1"/>
  <c r="AN1611" i="1"/>
  <c r="AN1787" i="1"/>
  <c r="AN1788" i="1"/>
  <c r="AN1685" i="1"/>
  <c r="AN1790" i="1"/>
  <c r="AN1791" i="1"/>
  <c r="AN1792" i="1"/>
  <c r="AN1793" i="1"/>
  <c r="AN1738" i="1"/>
  <c r="AN1739" i="1"/>
  <c r="AN1740" i="1"/>
  <c r="AN1797" i="1"/>
  <c r="AN1747" i="1"/>
  <c r="AN1799" i="1"/>
  <c r="AN1800" i="1"/>
  <c r="AN1801" i="1"/>
  <c r="AN1802" i="1"/>
  <c r="AN1803" i="1"/>
  <c r="AN1804" i="1"/>
  <c r="AN1805" i="1"/>
  <c r="AN1806" i="1"/>
  <c r="AN1752" i="1"/>
  <c r="AN1808" i="1"/>
  <c r="AN1809" i="1"/>
  <c r="AN1755" i="1"/>
  <c r="AN1811" i="1"/>
  <c r="AN1760" i="1"/>
  <c r="AN1762" i="1"/>
  <c r="AN1814" i="1"/>
  <c r="AN1815" i="1"/>
  <c r="AN1763" i="1"/>
  <c r="AN1766" i="1"/>
  <c r="AN1818" i="1"/>
  <c r="AN1819" i="1"/>
  <c r="AN1820" i="1"/>
  <c r="AN1821" i="1"/>
  <c r="AN1822" i="1"/>
  <c r="AN1823" i="1"/>
  <c r="AN1824" i="1"/>
  <c r="AN1825" i="1"/>
  <c r="AN1826" i="1"/>
  <c r="AN1767" i="1"/>
  <c r="AN1828" i="1"/>
  <c r="AN1829" i="1"/>
  <c r="AN1769" i="1"/>
  <c r="AN1770" i="1"/>
  <c r="AN1771" i="1"/>
  <c r="AN1772" i="1"/>
  <c r="AN1776" i="1"/>
  <c r="AN1835" i="1"/>
  <c r="AN1836" i="1"/>
  <c r="AN1837" i="1"/>
  <c r="AN1838" i="1"/>
  <c r="AN1839" i="1"/>
  <c r="AN1840" i="1"/>
  <c r="AN1841" i="1"/>
  <c r="AN1842" i="1"/>
  <c r="AN1843" i="1"/>
  <c r="AN1844" i="1"/>
  <c r="AN1845" i="1"/>
  <c r="AN1846" i="1"/>
  <c r="AN1847" i="1"/>
  <c r="AN1848" i="1"/>
  <c r="AN1849" i="1"/>
  <c r="AN1850" i="1"/>
  <c r="AN1851" i="1"/>
  <c r="AN1852" i="1"/>
  <c r="AN1853" i="1"/>
  <c r="AN1854" i="1"/>
  <c r="AN1855" i="1"/>
  <c r="AN1856" i="1"/>
  <c r="AN1857" i="1"/>
  <c r="AN1858" i="1"/>
  <c r="AN1859" i="1"/>
  <c r="AN1860" i="1"/>
  <c r="AN1861" i="1"/>
  <c r="AN1777" i="1"/>
  <c r="AN1863" i="1"/>
  <c r="AN1864" i="1"/>
  <c r="AN1865" i="1"/>
  <c r="AN1866" i="1"/>
  <c r="AN1867" i="1"/>
  <c r="AN1868" i="1"/>
  <c r="AN1869" i="1"/>
  <c r="AN1870" i="1"/>
  <c r="AN1871" i="1"/>
  <c r="AN1784" i="1"/>
  <c r="AN1785" i="1"/>
  <c r="AN1874" i="1"/>
  <c r="AN1875" i="1"/>
  <c r="AN1876" i="1"/>
  <c r="AN1786" i="1"/>
  <c r="AN1878" i="1"/>
  <c r="AN1879" i="1"/>
  <c r="AN1789" i="1"/>
  <c r="AN1794" i="1"/>
  <c r="AN1795" i="1"/>
  <c r="AN1796" i="1"/>
  <c r="AN1798" i="1"/>
  <c r="AN1807" i="1"/>
  <c r="AN1810" i="1"/>
  <c r="AN1887" i="1"/>
  <c r="AN1812" i="1"/>
  <c r="AN1889" i="1"/>
  <c r="AN1890" i="1"/>
  <c r="AN1891" i="1"/>
  <c r="AN1892" i="1"/>
  <c r="AN1893" i="1"/>
  <c r="AN1894" i="1"/>
  <c r="AN1895" i="1"/>
  <c r="AN1896" i="1"/>
  <c r="AN1897" i="1"/>
  <c r="AN1898" i="1"/>
  <c r="AN1899" i="1"/>
  <c r="AN1900" i="1"/>
  <c r="AN1901" i="1"/>
  <c r="AN1902" i="1"/>
  <c r="AN1903" i="1"/>
  <c r="AN1904" i="1"/>
  <c r="AN1905" i="1"/>
  <c r="AN1906" i="1"/>
  <c r="AN1907" i="1"/>
  <c r="AN1908" i="1"/>
  <c r="AN1909" i="1"/>
  <c r="AN1910" i="1"/>
  <c r="AN1911" i="1"/>
  <c r="AN1912" i="1"/>
  <c r="AN1913" i="1"/>
  <c r="AN1914" i="1"/>
  <c r="AN1915" i="1"/>
  <c r="AN1916" i="1"/>
  <c r="AN1917" i="1"/>
  <c r="AN1918" i="1"/>
  <c r="AN1919" i="1"/>
  <c r="AN1920" i="1"/>
  <c r="AN1921" i="1"/>
  <c r="AN1922" i="1"/>
  <c r="AN1923" i="1"/>
  <c r="AN1924" i="1"/>
  <c r="AN1925" i="1"/>
  <c r="AN1926" i="1"/>
  <c r="AN1927" i="1"/>
  <c r="AN1928" i="1"/>
  <c r="AN1929" i="1"/>
  <c r="AN1930" i="1"/>
  <c r="AN1931" i="1"/>
  <c r="AN1932" i="1"/>
  <c r="AN1933" i="1"/>
  <c r="AN1934" i="1"/>
  <c r="AN1935" i="1"/>
  <c r="AN1936" i="1"/>
  <c r="AN1937" i="1"/>
  <c r="AN1938" i="1"/>
  <c r="AN1939" i="1"/>
  <c r="AN1940" i="1"/>
  <c r="AN1941" i="1"/>
  <c r="AN1942" i="1"/>
  <c r="AN1943" i="1"/>
  <c r="AN1944" i="1"/>
  <c r="AN1945" i="1"/>
  <c r="AN1946" i="1"/>
  <c r="AN1947" i="1"/>
  <c r="AN1948" i="1"/>
  <c r="AN1949" i="1"/>
  <c r="AN1950" i="1"/>
  <c r="AN1951" i="1"/>
  <c r="AN1952" i="1"/>
  <c r="AN1953" i="1"/>
  <c r="AN1954" i="1"/>
  <c r="AN1955" i="1"/>
  <c r="AN1956" i="1"/>
  <c r="AN1961" i="1"/>
  <c r="AN1963" i="1"/>
  <c r="AN1965" i="1"/>
  <c r="AN1967" i="1"/>
  <c r="AN1968" i="1"/>
  <c r="AN1962" i="1"/>
  <c r="AN1969" i="1"/>
  <c r="AN1964" i="1"/>
  <c r="AN1971" i="1"/>
  <c r="AN1966" i="1"/>
  <c r="AN1972" i="1"/>
  <c r="AN1973" i="1"/>
  <c r="AN1974" i="1"/>
  <c r="AN1970" i="1"/>
  <c r="AN1975" i="1"/>
  <c r="AN1976" i="1"/>
  <c r="AN1977" i="1"/>
  <c r="AN1978" i="1"/>
  <c r="AN1980" i="1"/>
  <c r="AN1982" i="1"/>
  <c r="AN1983" i="1"/>
  <c r="AN1984" i="1"/>
  <c r="AN1979" i="1"/>
  <c r="AN1985" i="1"/>
  <c r="AN1981" i="1"/>
  <c r="AN1986" i="1"/>
  <c r="AN1987" i="1"/>
  <c r="AN1989" i="1"/>
  <c r="AN2137" i="1"/>
  <c r="AN2224" i="1"/>
  <c r="AN2228" i="1"/>
  <c r="AN1988" i="1"/>
  <c r="AN2247" i="1"/>
  <c r="AN1990" i="1"/>
  <c r="AN1991" i="1"/>
  <c r="AN1992" i="1"/>
  <c r="AN1993" i="1"/>
  <c r="AN1994" i="1"/>
  <c r="AN1995" i="1"/>
  <c r="AN1996" i="1"/>
  <c r="AN1997" i="1"/>
  <c r="AN1998" i="1"/>
  <c r="AN1999" i="1"/>
  <c r="AN2000" i="1"/>
  <c r="AN2001" i="1"/>
  <c r="AN2002" i="1"/>
  <c r="AN2003" i="1"/>
  <c r="AN2004" i="1"/>
  <c r="AN2005" i="1"/>
  <c r="AN2006" i="1"/>
  <c r="AN2007" i="1"/>
  <c r="AN2008" i="1"/>
  <c r="AN2009" i="1"/>
  <c r="AN2010" i="1"/>
  <c r="AN2011" i="1"/>
  <c r="AN2012" i="1"/>
  <c r="AN2013" i="1"/>
  <c r="AN2014" i="1"/>
  <c r="AN2015" i="1"/>
  <c r="AN2016" i="1"/>
  <c r="AN2017" i="1"/>
  <c r="AN2018" i="1"/>
  <c r="AN2019" i="1"/>
  <c r="AN2020" i="1"/>
  <c r="AN2021" i="1"/>
  <c r="AN2022" i="1"/>
  <c r="AN2023" i="1"/>
  <c r="AN2024" i="1"/>
  <c r="AN2025" i="1"/>
  <c r="AN2026" i="1"/>
  <c r="AN2027" i="1"/>
  <c r="AN2028" i="1"/>
  <c r="AN2029" i="1"/>
  <c r="AN2030" i="1"/>
  <c r="AN2031" i="1"/>
  <c r="AN2032" i="1"/>
  <c r="AN2033" i="1"/>
  <c r="AN2034" i="1"/>
  <c r="AN2035" i="1"/>
  <c r="AN2036" i="1"/>
  <c r="AN2037" i="1"/>
  <c r="AN2038" i="1"/>
  <c r="AN2039" i="1"/>
  <c r="AN2040" i="1"/>
  <c r="AN2041" i="1"/>
  <c r="AN2042" i="1"/>
  <c r="AN2043" i="1"/>
  <c r="AN2044" i="1"/>
  <c r="AN2045" i="1"/>
  <c r="AN2046" i="1"/>
  <c r="AN2047" i="1"/>
  <c r="AN2048" i="1"/>
  <c r="AN2049" i="1"/>
  <c r="AN2050" i="1"/>
  <c r="AN2051" i="1"/>
  <c r="AN2052" i="1"/>
  <c r="AN2053" i="1"/>
  <c r="AN2054" i="1"/>
  <c r="AN2055" i="1"/>
  <c r="AN2056" i="1"/>
  <c r="AN2057" i="1"/>
  <c r="AN2058" i="1"/>
  <c r="AN2059" i="1"/>
  <c r="AN2060" i="1"/>
  <c r="AN2061" i="1"/>
  <c r="AN2062" i="1"/>
  <c r="AN2063" i="1"/>
  <c r="AN2064" i="1"/>
  <c r="AN2065" i="1"/>
  <c r="AN2066" i="1"/>
  <c r="AN2067" i="1"/>
  <c r="AN2068" i="1"/>
  <c r="AN2069" i="1"/>
  <c r="AN2070" i="1"/>
  <c r="AN2071" i="1"/>
  <c r="AN2072" i="1"/>
  <c r="AN2073" i="1"/>
  <c r="AN2074" i="1"/>
  <c r="AN2075" i="1"/>
  <c r="AN2076" i="1"/>
  <c r="AN2077" i="1"/>
  <c r="AN2078" i="1"/>
  <c r="AN2079" i="1"/>
  <c r="AN2080" i="1"/>
  <c r="AN2081" i="1"/>
  <c r="AN2082" i="1"/>
  <c r="AN2083" i="1"/>
  <c r="AN2084" i="1"/>
  <c r="AN2085" i="1"/>
  <c r="AN2086" i="1"/>
  <c r="AN2087" i="1"/>
  <c r="AN2088" i="1"/>
  <c r="AN2089" i="1"/>
  <c r="AN2090" i="1"/>
  <c r="AN2091" i="1"/>
  <c r="AN2092" i="1"/>
  <c r="AN2093" i="1"/>
  <c r="AN2094" i="1"/>
  <c r="AN2095" i="1"/>
  <c r="AN2096" i="1"/>
  <c r="AN2097" i="1"/>
  <c r="AN2098" i="1"/>
  <c r="AN2099" i="1"/>
  <c r="AN2100" i="1"/>
  <c r="AN2101" i="1"/>
  <c r="AN2102" i="1"/>
  <c r="AN2103" i="1"/>
  <c r="AN2104" i="1"/>
  <c r="AN2105" i="1"/>
  <c r="AN2106" i="1"/>
  <c r="AN2107" i="1"/>
  <c r="AN2108" i="1"/>
  <c r="AN2109" i="1"/>
  <c r="AN2110" i="1"/>
  <c r="AN2111" i="1"/>
  <c r="AN2112" i="1"/>
  <c r="AN2113" i="1"/>
  <c r="AN2114" i="1"/>
  <c r="AN2115" i="1"/>
  <c r="AN2116" i="1"/>
  <c r="AN2117" i="1"/>
  <c r="AN2118" i="1"/>
  <c r="AN2119" i="1"/>
  <c r="AN2120" i="1"/>
  <c r="AN2121" i="1"/>
  <c r="AN2122" i="1"/>
  <c r="AN2123" i="1"/>
  <c r="AN2124" i="1"/>
  <c r="AN2125" i="1"/>
  <c r="AN2126" i="1"/>
  <c r="AN2127" i="1"/>
  <c r="AN2128" i="1"/>
  <c r="AN2129" i="1"/>
  <c r="AN2130" i="1"/>
  <c r="AN2131" i="1"/>
  <c r="AN2132" i="1"/>
  <c r="AN2133" i="1"/>
  <c r="AN2134" i="1"/>
  <c r="AN2135" i="1"/>
  <c r="AN2136" i="1"/>
  <c r="AN1813" i="1"/>
  <c r="AN2138" i="1"/>
  <c r="AN2139" i="1"/>
  <c r="AN2140" i="1"/>
  <c r="AN2141" i="1"/>
  <c r="AN2142" i="1"/>
  <c r="AN2143" i="1"/>
  <c r="AN2144" i="1"/>
  <c r="AN2145" i="1"/>
  <c r="AN2146" i="1"/>
  <c r="AN2147" i="1"/>
  <c r="AN2148" i="1"/>
  <c r="AN2149" i="1"/>
  <c r="AN2150" i="1"/>
  <c r="AN2151" i="1"/>
  <c r="AN2152" i="1"/>
  <c r="AN2153" i="1"/>
  <c r="AN2154" i="1"/>
  <c r="AN2155" i="1"/>
  <c r="AN2156" i="1"/>
  <c r="AN2157" i="1"/>
  <c r="AN2158" i="1"/>
  <c r="AN2159" i="1"/>
  <c r="AN2160" i="1"/>
  <c r="AN2161" i="1"/>
  <c r="AN2162" i="1"/>
  <c r="AN2163" i="1"/>
  <c r="AN2164" i="1"/>
  <c r="AN2165" i="1"/>
  <c r="AN2166" i="1"/>
  <c r="AN2167" i="1"/>
  <c r="AN2168" i="1"/>
  <c r="AN2169" i="1"/>
  <c r="AN2170" i="1"/>
  <c r="AN2171" i="1"/>
  <c r="AN2172" i="1"/>
  <c r="AN2173" i="1"/>
  <c r="AN2174" i="1"/>
  <c r="AN2175" i="1"/>
  <c r="AN2176" i="1"/>
  <c r="AN2177" i="1"/>
  <c r="AN2178" i="1"/>
  <c r="AN2179" i="1"/>
  <c r="AN2180" i="1"/>
  <c r="AN2181" i="1"/>
  <c r="AN2182" i="1"/>
  <c r="AN2183" i="1"/>
  <c r="AN2184" i="1"/>
  <c r="AN2185" i="1"/>
  <c r="AN2186" i="1"/>
  <c r="AN2187" i="1"/>
  <c r="AN2188" i="1"/>
  <c r="AN2189" i="1"/>
  <c r="AN2190" i="1"/>
  <c r="AN2191" i="1"/>
  <c r="AN2192" i="1"/>
  <c r="AN2193" i="1"/>
  <c r="AN2194" i="1"/>
  <c r="AN2195" i="1"/>
  <c r="AN2196" i="1"/>
  <c r="AN2197" i="1"/>
  <c r="AN2198" i="1"/>
  <c r="AN2199" i="1"/>
  <c r="AN2200" i="1"/>
  <c r="AN2201" i="1"/>
  <c r="AN2202" i="1"/>
  <c r="AN2203" i="1"/>
  <c r="AN2204" i="1"/>
  <c r="AN2205" i="1"/>
  <c r="AN2206" i="1"/>
  <c r="AN2207" i="1"/>
  <c r="AN2208" i="1"/>
  <c r="AN2209" i="1"/>
  <c r="AN2210" i="1"/>
  <c r="AN2211" i="1"/>
  <c r="AN2212" i="1"/>
  <c r="AN2213" i="1"/>
  <c r="AN2214" i="1"/>
  <c r="AN2215" i="1"/>
  <c r="AN2216" i="1"/>
  <c r="AN2217" i="1"/>
  <c r="AN2218" i="1"/>
  <c r="AN2219" i="1"/>
  <c r="AN2220" i="1"/>
  <c r="AN2221" i="1"/>
  <c r="AN2222" i="1"/>
  <c r="AN2223" i="1"/>
  <c r="AN1816" i="1"/>
  <c r="AN2225" i="1"/>
  <c r="AN2226" i="1"/>
  <c r="AN2227" i="1"/>
  <c r="AN2259" i="1"/>
  <c r="AN2229" i="1"/>
  <c r="AN2230" i="1"/>
  <c r="AN2231" i="1"/>
  <c r="AN2232" i="1"/>
  <c r="AN2233" i="1"/>
  <c r="AN2234" i="1"/>
  <c r="AN2235" i="1"/>
  <c r="AN2236" i="1"/>
  <c r="AN2237" i="1"/>
  <c r="AN2238" i="1"/>
  <c r="AN2239" i="1"/>
  <c r="AN2240" i="1"/>
  <c r="AN2241" i="1"/>
  <c r="AN2242" i="1"/>
  <c r="AN2243" i="1"/>
  <c r="AN2244" i="1"/>
  <c r="AN2245" i="1"/>
  <c r="AN2246" i="1"/>
  <c r="AN1817" i="1"/>
  <c r="AN2248" i="1"/>
  <c r="AN2249" i="1"/>
  <c r="AN2250" i="1"/>
  <c r="AN2251" i="1"/>
  <c r="AN2252" i="1"/>
  <c r="AN2253" i="1"/>
  <c r="AN2254" i="1"/>
  <c r="AN2255" i="1"/>
  <c r="AN2256" i="1"/>
  <c r="AN2257" i="1"/>
  <c r="AN2258" i="1"/>
  <c r="AN1827" i="1"/>
  <c r="AN2260" i="1"/>
  <c r="AN2261" i="1"/>
  <c r="AN2262" i="1"/>
  <c r="AN2263" i="1"/>
  <c r="AN2264" i="1"/>
  <c r="AN2265" i="1"/>
  <c r="AN2266" i="1"/>
  <c r="AN2267" i="1"/>
  <c r="AN2268" i="1"/>
  <c r="AN2269" i="1"/>
  <c r="AN2270" i="1"/>
  <c r="AN2271" i="1"/>
  <c r="AN2272" i="1"/>
  <c r="AN2273" i="1"/>
  <c r="AN2274" i="1"/>
  <c r="AN2275" i="1"/>
  <c r="AN2276" i="1"/>
  <c r="AN2277" i="1"/>
  <c r="AN2278" i="1"/>
  <c r="AN2279" i="1"/>
  <c r="AN2280" i="1"/>
  <c r="AN2281" i="1"/>
  <c r="AN2282" i="1"/>
  <c r="AN2283" i="1"/>
  <c r="AN2284" i="1"/>
  <c r="AN2285" i="1"/>
  <c r="AN2286" i="1"/>
  <c r="AN2287" i="1"/>
  <c r="AN2288" i="1"/>
  <c r="C16" i="4"/>
  <c r="B18" i="4" s="1"/>
  <c r="B16" i="4"/>
  <c r="N3" i="2" l="1"/>
  <c r="K4" i="5" l="1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AM2" i="1" l="1"/>
  <c r="AM3" i="1"/>
  <c r="AM4" i="1"/>
  <c r="AM5" i="1"/>
  <c r="AM6" i="1"/>
  <c r="AM7" i="1"/>
  <c r="AM8" i="1"/>
  <c r="AM9" i="1"/>
  <c r="AM207" i="1"/>
  <c r="AM11" i="1"/>
  <c r="AM12" i="1"/>
  <c r="AM10" i="1"/>
  <c r="AM105" i="1"/>
  <c r="AM13" i="1"/>
  <c r="AM1159" i="1"/>
  <c r="AM17" i="1"/>
  <c r="AM18" i="1"/>
  <c r="AM14" i="1"/>
  <c r="AM106" i="1"/>
  <c r="AM21" i="1"/>
  <c r="AM212" i="1"/>
  <c r="AM15" i="1"/>
  <c r="AM24" i="1"/>
  <c r="AM25" i="1"/>
  <c r="AM26" i="1"/>
  <c r="AM1164" i="1"/>
  <c r="AM28" i="1"/>
  <c r="AM197" i="1"/>
  <c r="AM30" i="1"/>
  <c r="AM31" i="1"/>
  <c r="AM32" i="1"/>
  <c r="AM429" i="1"/>
  <c r="AM34" i="1"/>
  <c r="AM96" i="1"/>
  <c r="AM1165" i="1"/>
  <c r="AM213" i="1"/>
  <c r="AM38" i="1"/>
  <c r="AM16" i="1"/>
  <c r="AM763" i="1"/>
  <c r="AM41" i="1"/>
  <c r="AM42" i="1"/>
  <c r="AM43" i="1"/>
  <c r="AM214" i="1"/>
  <c r="AM19" i="1"/>
  <c r="AM107" i="1"/>
  <c r="AM47" i="1"/>
  <c r="AM20" i="1"/>
  <c r="AM1174" i="1"/>
  <c r="AM430" i="1"/>
  <c r="AM51" i="1"/>
  <c r="AM52" i="1"/>
  <c r="AM218" i="1"/>
  <c r="AM765" i="1"/>
  <c r="AM1183" i="1"/>
  <c r="AM56" i="1"/>
  <c r="AM22" i="1"/>
  <c r="AM58" i="1"/>
  <c r="AM110" i="1"/>
  <c r="AM60" i="1"/>
  <c r="AM111" i="1"/>
  <c r="AM769" i="1"/>
  <c r="AM63" i="1"/>
  <c r="AM64" i="1"/>
  <c r="AM779" i="1"/>
  <c r="AM66" i="1"/>
  <c r="AM112" i="1"/>
  <c r="AM220" i="1"/>
  <c r="AM69" i="1"/>
  <c r="AM1185" i="1"/>
  <c r="AM223" i="1"/>
  <c r="AM72" i="1"/>
  <c r="AM73" i="1"/>
  <c r="AM113" i="1"/>
  <c r="AM225" i="1"/>
  <c r="AM1362" i="1"/>
  <c r="AM77" i="1"/>
  <c r="AM1188" i="1"/>
  <c r="AM79" i="1"/>
  <c r="AM80" i="1"/>
  <c r="AM81" i="1"/>
  <c r="AM441" i="1"/>
  <c r="AM83" i="1"/>
  <c r="AM84" i="1"/>
  <c r="AM85" i="1"/>
  <c r="AM115" i="1"/>
  <c r="AM116" i="1"/>
  <c r="AM785" i="1"/>
  <c r="AM89" i="1"/>
  <c r="AM807" i="1"/>
  <c r="AM91" i="1"/>
  <c r="AM92" i="1"/>
  <c r="AM23" i="1"/>
  <c r="AM1190" i="1"/>
  <c r="AM27" i="1"/>
  <c r="AM117" i="1"/>
  <c r="AM226" i="1"/>
  <c r="AM29" i="1"/>
  <c r="AM1370" i="1"/>
  <c r="AM100" i="1"/>
  <c r="AM101" i="1"/>
  <c r="AM102" i="1"/>
  <c r="AM103" i="1"/>
  <c r="AM33" i="1"/>
  <c r="AM227" i="1"/>
  <c r="AM1193" i="1"/>
  <c r="AM1197" i="1"/>
  <c r="AM108" i="1"/>
  <c r="AM109" i="1"/>
  <c r="AM809" i="1"/>
  <c r="AM35" i="1"/>
  <c r="AM1200" i="1"/>
  <c r="AM36" i="1"/>
  <c r="AM114" i="1"/>
  <c r="AM37" i="1"/>
  <c r="AM814" i="1"/>
  <c r="AM1201" i="1"/>
  <c r="AM39" i="1"/>
  <c r="AM119" i="1"/>
  <c r="AM120" i="1"/>
  <c r="AM121" i="1"/>
  <c r="AM122" i="1"/>
  <c r="AM123" i="1"/>
  <c r="AM124" i="1"/>
  <c r="AM125" i="1"/>
  <c r="AM126" i="1"/>
  <c r="AM40" i="1"/>
  <c r="AM44" i="1"/>
  <c r="AM129" i="1"/>
  <c r="AM45" i="1"/>
  <c r="AM131" i="1"/>
  <c r="AM132" i="1"/>
  <c r="AM133" i="1"/>
  <c r="AM1374" i="1"/>
  <c r="AM46" i="1"/>
  <c r="AM817" i="1"/>
  <c r="AM48" i="1"/>
  <c r="AM49" i="1"/>
  <c r="AM50" i="1"/>
  <c r="AM140" i="1"/>
  <c r="AM453" i="1"/>
  <c r="AM142" i="1"/>
  <c r="AM1212" i="1"/>
  <c r="AM118" i="1"/>
  <c r="AM53" i="1"/>
  <c r="AM1213" i="1"/>
  <c r="AM229" i="1"/>
  <c r="AM148" i="1"/>
  <c r="AM149" i="1"/>
  <c r="AM150" i="1"/>
  <c r="AM454" i="1"/>
  <c r="AM818" i="1"/>
  <c r="AM127" i="1"/>
  <c r="AM154" i="1"/>
  <c r="AM848" i="1"/>
  <c r="AM54" i="1"/>
  <c r="AM1226" i="1"/>
  <c r="AM856" i="1"/>
  <c r="AM159" i="1"/>
  <c r="AM176" i="1"/>
  <c r="AM128" i="1"/>
  <c r="AM162" i="1"/>
  <c r="AM1229" i="1"/>
  <c r="AM130" i="1"/>
  <c r="AM55" i="1"/>
  <c r="AM1375" i="1"/>
  <c r="AM167" i="1"/>
  <c r="AM1230" i="1"/>
  <c r="AM169" i="1"/>
  <c r="AM57" i="1"/>
  <c r="AM472" i="1"/>
  <c r="AM134" i="1"/>
  <c r="AM1245" i="1"/>
  <c r="AM135" i="1"/>
  <c r="AM175" i="1"/>
  <c r="AM136" i="1"/>
  <c r="AM177" i="1"/>
  <c r="AM178" i="1"/>
  <c r="AM179" i="1"/>
  <c r="AM230" i="1"/>
  <c r="AM181" i="1"/>
  <c r="AM182" i="1"/>
  <c r="AM183" i="1"/>
  <c r="AM184" i="1"/>
  <c r="AM867" i="1"/>
  <c r="AM186" i="1"/>
  <c r="AM187" i="1"/>
  <c r="AM188" i="1"/>
  <c r="AM189" i="1"/>
  <c r="AM190" i="1"/>
  <c r="AM191" i="1"/>
  <c r="AM1380" i="1"/>
  <c r="AM193" i="1"/>
  <c r="AM1246" i="1"/>
  <c r="AM195" i="1"/>
  <c r="AM196" i="1"/>
  <c r="AM137" i="1"/>
  <c r="AM198" i="1"/>
  <c r="AM199" i="1"/>
  <c r="AM200" i="1"/>
  <c r="AM201" i="1"/>
  <c r="AM243" i="1"/>
  <c r="AM203" i="1"/>
  <c r="AM1830" i="1"/>
  <c r="AM205" i="1"/>
  <c r="AM206" i="1"/>
  <c r="AM1388" i="1"/>
  <c r="AM208" i="1"/>
  <c r="AM209" i="1"/>
  <c r="AM210" i="1"/>
  <c r="AM211" i="1"/>
  <c r="AM871" i="1"/>
  <c r="AM138" i="1"/>
  <c r="AM895" i="1"/>
  <c r="AM215" i="1"/>
  <c r="AM216" i="1"/>
  <c r="AM217" i="1"/>
  <c r="AM253" i="1"/>
  <c r="AM219" i="1"/>
  <c r="AM59" i="1"/>
  <c r="AM221" i="1"/>
  <c r="AM222" i="1"/>
  <c r="AM61" i="1"/>
  <c r="AM224" i="1"/>
  <c r="AM139" i="1"/>
  <c r="AM62" i="1"/>
  <c r="AM141" i="1"/>
  <c r="AM228" i="1"/>
  <c r="AM1405" i="1"/>
  <c r="AM476" i="1"/>
  <c r="AM231" i="1"/>
  <c r="AM232" i="1"/>
  <c r="AM233" i="1"/>
  <c r="AM234" i="1"/>
  <c r="AM1831" i="1"/>
  <c r="AM236" i="1"/>
  <c r="AM1832" i="1"/>
  <c r="AM238" i="1"/>
  <c r="AM239" i="1"/>
  <c r="AM240" i="1"/>
  <c r="AM241" i="1"/>
  <c r="AM242" i="1"/>
  <c r="AM256" i="1"/>
  <c r="AM244" i="1"/>
  <c r="AM245" i="1"/>
  <c r="AM246" i="1"/>
  <c r="AM247" i="1"/>
  <c r="AM248" i="1"/>
  <c r="AM249" i="1"/>
  <c r="AM250" i="1"/>
  <c r="AM1833" i="1"/>
  <c r="AM252" i="1"/>
  <c r="AM896" i="1"/>
  <c r="AM254" i="1"/>
  <c r="AM255" i="1"/>
  <c r="AM2129" i="1"/>
  <c r="AM194" i="1"/>
  <c r="AM258" i="1"/>
  <c r="AM259" i="1"/>
  <c r="AM260" i="1"/>
  <c r="AM261" i="1"/>
  <c r="AM1834" i="1"/>
  <c r="AM263" i="1"/>
  <c r="AM264" i="1"/>
  <c r="AM265" i="1"/>
  <c r="AM266" i="1"/>
  <c r="AM267" i="1"/>
  <c r="AM268" i="1"/>
  <c r="AM269" i="1"/>
  <c r="AM478" i="1"/>
  <c r="AM257" i="1"/>
  <c r="AM1862" i="1"/>
  <c r="AM273" i="1"/>
  <c r="AM1872" i="1"/>
  <c r="AM275" i="1"/>
  <c r="AM276" i="1"/>
  <c r="AM493" i="1"/>
  <c r="AM278" i="1"/>
  <c r="AM279" i="1"/>
  <c r="AM280" i="1"/>
  <c r="AM281" i="1"/>
  <c r="AM65" i="1"/>
  <c r="AM283" i="1"/>
  <c r="AM284" i="1"/>
  <c r="AM285" i="1"/>
  <c r="AM270" i="1"/>
  <c r="AM287" i="1"/>
  <c r="AM288" i="1"/>
  <c r="AM289" i="1"/>
  <c r="AM290" i="1"/>
  <c r="AM291" i="1"/>
  <c r="AM292" i="1"/>
  <c r="AM293" i="1"/>
  <c r="AM294" i="1"/>
  <c r="AM295" i="1"/>
  <c r="AM296" i="1"/>
  <c r="AM271" i="1"/>
  <c r="AM500" i="1"/>
  <c r="AM299" i="1"/>
  <c r="AM300" i="1"/>
  <c r="AM301" i="1"/>
  <c r="AM302" i="1"/>
  <c r="AM303" i="1"/>
  <c r="AM304" i="1"/>
  <c r="AM505" i="1"/>
  <c r="AM306" i="1"/>
  <c r="AM307" i="1"/>
  <c r="AM308" i="1"/>
  <c r="AM897" i="1"/>
  <c r="AM310" i="1"/>
  <c r="AM311" i="1"/>
  <c r="AM143" i="1"/>
  <c r="AM899" i="1"/>
  <c r="AM908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1409" i="1"/>
  <c r="AM331" i="1"/>
  <c r="AM332" i="1"/>
  <c r="AM333" i="1"/>
  <c r="AM1410" i="1"/>
  <c r="AM335" i="1"/>
  <c r="AM336" i="1"/>
  <c r="AM337" i="1"/>
  <c r="AM338" i="1"/>
  <c r="AM339" i="1"/>
  <c r="AM144" i="1"/>
  <c r="AM341" i="1"/>
  <c r="AM342" i="1"/>
  <c r="AM343" i="1"/>
  <c r="AM344" i="1"/>
  <c r="AM345" i="1"/>
  <c r="AM346" i="1"/>
  <c r="AM909" i="1"/>
  <c r="AM348" i="1"/>
  <c r="AM1838" i="1"/>
  <c r="AM350" i="1"/>
  <c r="AM351" i="1"/>
  <c r="AM145" i="1"/>
  <c r="AM353" i="1"/>
  <c r="AM1250" i="1"/>
  <c r="AM355" i="1"/>
  <c r="AM356" i="1"/>
  <c r="AM1873" i="1"/>
  <c r="AM358" i="1"/>
  <c r="AM67" i="1"/>
  <c r="AM360" i="1"/>
  <c r="AM1252" i="1"/>
  <c r="AM2131" i="1"/>
  <c r="AM363" i="1"/>
  <c r="AM146" i="1"/>
  <c r="AM365" i="1"/>
  <c r="AM277" i="1"/>
  <c r="AM1417" i="1"/>
  <c r="AM368" i="1"/>
  <c r="AM369" i="1"/>
  <c r="AM370" i="1"/>
  <c r="AM371" i="1"/>
  <c r="AM372" i="1"/>
  <c r="AM373" i="1"/>
  <c r="AM914" i="1"/>
  <c r="AM1254" i="1"/>
  <c r="AM376" i="1"/>
  <c r="AM377" i="1"/>
  <c r="AM378" i="1"/>
  <c r="AM379" i="1"/>
  <c r="AM508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91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282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509" i="1"/>
  <c r="AM427" i="1"/>
  <c r="AM428" i="1"/>
  <c r="AM1257" i="1"/>
  <c r="AM286" i="1"/>
  <c r="AM431" i="1"/>
  <c r="AM432" i="1"/>
  <c r="AM433" i="1"/>
  <c r="AM434" i="1"/>
  <c r="AM435" i="1"/>
  <c r="AM436" i="1"/>
  <c r="AM437" i="1"/>
  <c r="AM438" i="1"/>
  <c r="AM439" i="1"/>
  <c r="AM440" i="1"/>
  <c r="AM516" i="1"/>
  <c r="AM442" i="1"/>
  <c r="AM443" i="1"/>
  <c r="AM444" i="1"/>
  <c r="AM445" i="1"/>
  <c r="AM446" i="1"/>
  <c r="AM447" i="1"/>
  <c r="AM448" i="1"/>
  <c r="AM449" i="1"/>
  <c r="AM450" i="1"/>
  <c r="AM451" i="1"/>
  <c r="AM452" i="1"/>
  <c r="AM2153" i="1"/>
  <c r="AM147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918" i="1"/>
  <c r="AM473" i="1"/>
  <c r="AM474" i="1"/>
  <c r="AM475" i="1"/>
  <c r="AM151" i="1"/>
  <c r="AM477" i="1"/>
  <c r="AM92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929" i="1"/>
  <c r="AM494" i="1"/>
  <c r="AM495" i="1"/>
  <c r="AM496" i="1"/>
  <c r="AM497" i="1"/>
  <c r="AM498" i="1"/>
  <c r="AM499" i="1"/>
  <c r="AM944" i="1"/>
  <c r="AM501" i="1"/>
  <c r="AM502" i="1"/>
  <c r="AM503" i="1"/>
  <c r="AM504" i="1"/>
  <c r="AM152" i="1"/>
  <c r="AM506" i="1"/>
  <c r="AM507" i="1"/>
  <c r="AM68" i="1"/>
  <c r="AM153" i="1"/>
  <c r="AM510" i="1"/>
  <c r="AM511" i="1"/>
  <c r="AM512" i="1"/>
  <c r="AM513" i="1"/>
  <c r="AM514" i="1"/>
  <c r="AM515" i="1"/>
  <c r="AM948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950" i="1"/>
  <c r="AM542" i="1"/>
  <c r="AM543" i="1"/>
  <c r="AM544" i="1"/>
  <c r="AM545" i="1"/>
  <c r="AM546" i="1"/>
  <c r="AM547" i="1"/>
  <c r="AM548" i="1"/>
  <c r="AM549" i="1"/>
  <c r="AM541" i="1"/>
  <c r="AM551" i="1"/>
  <c r="AM552" i="1"/>
  <c r="AM553" i="1"/>
  <c r="AM554" i="1"/>
  <c r="AM555" i="1"/>
  <c r="AM556" i="1"/>
  <c r="AM557" i="1"/>
  <c r="AM558" i="1"/>
  <c r="AM297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50" i="1"/>
  <c r="AM574" i="1"/>
  <c r="AM955" i="1"/>
  <c r="AM576" i="1"/>
  <c r="AM956" i="1"/>
  <c r="AM2157" i="1"/>
  <c r="AM1258" i="1"/>
  <c r="AM580" i="1"/>
  <c r="AM581" i="1"/>
  <c r="AM582" i="1"/>
  <c r="AM559" i="1"/>
  <c r="AM584" i="1"/>
  <c r="AM585" i="1"/>
  <c r="AM586" i="1"/>
  <c r="AM587" i="1"/>
  <c r="AM588" i="1"/>
  <c r="AM589" i="1"/>
  <c r="AM590" i="1"/>
  <c r="AM204" i="1"/>
  <c r="AM592" i="1"/>
  <c r="AM593" i="1"/>
  <c r="AM594" i="1"/>
  <c r="AM595" i="1"/>
  <c r="AM596" i="1"/>
  <c r="AM298" i="1"/>
  <c r="AM598" i="1"/>
  <c r="AM599" i="1"/>
  <c r="AM600" i="1"/>
  <c r="AM305" i="1"/>
  <c r="AM602" i="1"/>
  <c r="AM603" i="1"/>
  <c r="AM604" i="1"/>
  <c r="AM605" i="1"/>
  <c r="AM606" i="1"/>
  <c r="AM607" i="1"/>
  <c r="AM957" i="1"/>
  <c r="AM609" i="1"/>
  <c r="AM610" i="1"/>
  <c r="AM611" i="1"/>
  <c r="AM612" i="1"/>
  <c r="AM613" i="1"/>
  <c r="AM614" i="1"/>
  <c r="AM1877" i="1"/>
  <c r="AM616" i="1"/>
  <c r="AM617" i="1"/>
  <c r="AM618" i="1"/>
  <c r="AM619" i="1"/>
  <c r="AM620" i="1"/>
  <c r="AM621" i="1"/>
  <c r="AM622" i="1"/>
  <c r="AM623" i="1"/>
  <c r="AM624" i="1"/>
  <c r="AM625" i="1"/>
  <c r="AM962" i="1"/>
  <c r="AM627" i="1"/>
  <c r="AM94" i="1"/>
  <c r="AM629" i="1"/>
  <c r="AM630" i="1"/>
  <c r="AM631" i="1"/>
  <c r="AM1262" i="1"/>
  <c r="AM633" i="1"/>
  <c r="AM1418" i="1"/>
  <c r="AM635" i="1"/>
  <c r="AM636" i="1"/>
  <c r="AM637" i="1"/>
  <c r="AM638" i="1"/>
  <c r="AM1880" i="1"/>
  <c r="AM640" i="1"/>
  <c r="AM641" i="1"/>
  <c r="AM642" i="1"/>
  <c r="AM643" i="1"/>
  <c r="AM644" i="1"/>
  <c r="AM645" i="1"/>
  <c r="AM646" i="1"/>
  <c r="AM647" i="1"/>
  <c r="AM573" i="1"/>
  <c r="AM649" i="1"/>
  <c r="AM650" i="1"/>
  <c r="AM651" i="1"/>
  <c r="AM652" i="1"/>
  <c r="AM653" i="1"/>
  <c r="AM967" i="1"/>
  <c r="AM655" i="1"/>
  <c r="AM981" i="1"/>
  <c r="AM657" i="1"/>
  <c r="AM658" i="1"/>
  <c r="AM659" i="1"/>
  <c r="AM660" i="1"/>
  <c r="AM661" i="1"/>
  <c r="AM1881" i="1"/>
  <c r="AM663" i="1"/>
  <c r="AM664" i="1"/>
  <c r="AM665" i="1"/>
  <c r="AM666" i="1"/>
  <c r="AM667" i="1"/>
  <c r="AM668" i="1"/>
  <c r="AM669" i="1"/>
  <c r="AM155" i="1"/>
  <c r="AM671" i="1"/>
  <c r="AM672" i="1"/>
  <c r="AM673" i="1"/>
  <c r="AM1425" i="1"/>
  <c r="AM675" i="1"/>
  <c r="AM676" i="1"/>
  <c r="AM677" i="1"/>
  <c r="AM678" i="1"/>
  <c r="AM679" i="1"/>
  <c r="AM680" i="1"/>
  <c r="AM681" i="1"/>
  <c r="AM682" i="1"/>
  <c r="AM683" i="1"/>
  <c r="AM684" i="1"/>
  <c r="AM1851" i="1"/>
  <c r="AM686" i="1"/>
  <c r="AM687" i="1"/>
  <c r="AM688" i="1"/>
  <c r="AM689" i="1"/>
  <c r="AM1264" i="1"/>
  <c r="AM691" i="1"/>
  <c r="AM309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1882" i="1"/>
  <c r="AM709" i="1"/>
  <c r="AM710" i="1"/>
  <c r="AM711" i="1"/>
  <c r="AM712" i="1"/>
  <c r="AM995" i="1"/>
  <c r="AM714" i="1"/>
  <c r="AM715" i="1"/>
  <c r="AM716" i="1"/>
  <c r="AM717" i="1"/>
  <c r="AM718" i="1"/>
  <c r="AM1857" i="1"/>
  <c r="AM156" i="1"/>
  <c r="AM721" i="1"/>
  <c r="AM722" i="1"/>
  <c r="AM723" i="1"/>
  <c r="AM724" i="1"/>
  <c r="AM1864" i="1"/>
  <c r="AM726" i="1"/>
  <c r="AM237" i="1"/>
  <c r="AM728" i="1"/>
  <c r="AM729" i="1"/>
  <c r="AM2175" i="1"/>
  <c r="AM731" i="1"/>
  <c r="AM732" i="1"/>
  <c r="AM733" i="1"/>
  <c r="AM734" i="1"/>
  <c r="AM735" i="1"/>
  <c r="AM736" i="1"/>
  <c r="AM1003" i="1"/>
  <c r="AM738" i="1"/>
  <c r="AM739" i="1"/>
  <c r="AM740" i="1"/>
  <c r="AM741" i="1"/>
  <c r="AM742" i="1"/>
  <c r="AM743" i="1"/>
  <c r="AM744" i="1"/>
  <c r="AM745" i="1"/>
  <c r="AM1429" i="1"/>
  <c r="AM747" i="1"/>
  <c r="AM1432" i="1"/>
  <c r="AM749" i="1"/>
  <c r="AM95" i="1"/>
  <c r="AM751" i="1"/>
  <c r="AM752" i="1"/>
  <c r="AM753" i="1"/>
  <c r="AM754" i="1"/>
  <c r="AM755" i="1"/>
  <c r="AM756" i="1"/>
  <c r="AM757" i="1"/>
  <c r="AM1883" i="1"/>
  <c r="AM759" i="1"/>
  <c r="AM760" i="1"/>
  <c r="AM761" i="1"/>
  <c r="AM762" i="1"/>
  <c r="AM1997" i="1"/>
  <c r="AM764" i="1"/>
  <c r="AM1004" i="1"/>
  <c r="AM766" i="1"/>
  <c r="AM767" i="1"/>
  <c r="AM768" i="1"/>
  <c r="AM1008" i="1"/>
  <c r="AM770" i="1"/>
  <c r="AM771" i="1"/>
  <c r="AM772" i="1"/>
  <c r="AM773" i="1"/>
  <c r="AM774" i="1"/>
  <c r="AM775" i="1"/>
  <c r="AM776" i="1"/>
  <c r="AM777" i="1"/>
  <c r="AM778" i="1"/>
  <c r="AM157" i="1"/>
  <c r="AM780" i="1"/>
  <c r="AM781" i="1"/>
  <c r="AM782" i="1"/>
  <c r="AM783" i="1"/>
  <c r="AM784" i="1"/>
  <c r="AM70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1025" i="1"/>
  <c r="AM808" i="1"/>
  <c r="AM158" i="1"/>
  <c r="AM1884" i="1"/>
  <c r="AM811" i="1"/>
  <c r="AM812" i="1"/>
  <c r="AM813" i="1"/>
  <c r="AM312" i="1"/>
  <c r="AM815" i="1"/>
  <c r="AM816" i="1"/>
  <c r="AM1265" i="1"/>
  <c r="AM575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1885" i="1"/>
  <c r="AM835" i="1"/>
  <c r="AM1886" i="1"/>
  <c r="AM837" i="1"/>
  <c r="AM838" i="1"/>
  <c r="AM839" i="1"/>
  <c r="AM840" i="1"/>
  <c r="AM841" i="1"/>
  <c r="AM842" i="1"/>
  <c r="AM843" i="1"/>
  <c r="AM251" i="1"/>
  <c r="AM845" i="1"/>
  <c r="AM846" i="1"/>
  <c r="AM847" i="1"/>
  <c r="AM1043" i="1"/>
  <c r="AM849" i="1"/>
  <c r="AM850" i="1"/>
  <c r="AM851" i="1"/>
  <c r="AM852" i="1"/>
  <c r="AM853" i="1"/>
  <c r="AM854" i="1"/>
  <c r="AM855" i="1"/>
  <c r="AM1433" i="1"/>
  <c r="AM857" i="1"/>
  <c r="AM858" i="1"/>
  <c r="AM859" i="1"/>
  <c r="AM860" i="1"/>
  <c r="AM861" i="1"/>
  <c r="AM862" i="1"/>
  <c r="AM863" i="1"/>
  <c r="AM864" i="1"/>
  <c r="AM865" i="1"/>
  <c r="AM866" i="1"/>
  <c r="AM1443" i="1"/>
  <c r="AM868" i="1"/>
  <c r="AM869" i="1"/>
  <c r="AM870" i="1"/>
  <c r="AM71" i="1"/>
  <c r="AM872" i="1"/>
  <c r="AM873" i="1"/>
  <c r="AM874" i="1"/>
  <c r="AM875" i="1"/>
  <c r="AM876" i="1"/>
  <c r="AM877" i="1"/>
  <c r="AM878" i="1"/>
  <c r="AM262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98" i="1"/>
  <c r="AM313" i="1"/>
  <c r="AM160" i="1"/>
  <c r="AM898" i="1"/>
  <c r="AM314" i="1"/>
  <c r="AM900" i="1"/>
  <c r="AM901" i="1"/>
  <c r="AM902" i="1"/>
  <c r="AM903" i="1"/>
  <c r="AM904" i="1"/>
  <c r="AM905" i="1"/>
  <c r="AM906" i="1"/>
  <c r="AM907" i="1"/>
  <c r="AM74" i="1"/>
  <c r="AM75" i="1"/>
  <c r="AM910" i="1"/>
  <c r="AM911" i="1"/>
  <c r="AM912" i="1"/>
  <c r="AM913" i="1"/>
  <c r="AM1272" i="1"/>
  <c r="AM1449" i="1"/>
  <c r="AM916" i="1"/>
  <c r="AM917" i="1"/>
  <c r="AM180" i="1"/>
  <c r="AM919" i="1"/>
  <c r="AM920" i="1"/>
  <c r="AM921" i="1"/>
  <c r="AM922" i="1"/>
  <c r="AM923" i="1"/>
  <c r="AM924" i="1"/>
  <c r="AM925" i="1"/>
  <c r="AM926" i="1"/>
  <c r="AM927" i="1"/>
  <c r="AM1276" i="1"/>
  <c r="AM1998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577" i="1"/>
  <c r="AM945" i="1"/>
  <c r="AM946" i="1"/>
  <c r="AM947" i="1"/>
  <c r="AM2182" i="1"/>
  <c r="AM949" i="1"/>
  <c r="AM1457" i="1"/>
  <c r="AM951" i="1"/>
  <c r="AM952" i="1"/>
  <c r="AM953" i="1"/>
  <c r="AM954" i="1"/>
  <c r="AM161" i="1"/>
  <c r="AM163" i="1"/>
  <c r="AM2208" i="1"/>
  <c r="AM958" i="1"/>
  <c r="AM959" i="1"/>
  <c r="AM960" i="1"/>
  <c r="AM961" i="1"/>
  <c r="AM2244" i="1"/>
  <c r="AM963" i="1"/>
  <c r="AM964" i="1"/>
  <c r="AM965" i="1"/>
  <c r="AM966" i="1"/>
  <c r="AM330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1466" i="1"/>
  <c r="AM982" i="1"/>
  <c r="AM983" i="1"/>
  <c r="AM1888" i="1"/>
  <c r="AM985" i="1"/>
  <c r="AM986" i="1"/>
  <c r="AM987" i="1"/>
  <c r="AM988" i="1"/>
  <c r="AM989" i="1"/>
  <c r="AM990" i="1"/>
  <c r="AM991" i="1"/>
  <c r="AM992" i="1"/>
  <c r="AM993" i="1"/>
  <c r="AM994" i="1"/>
  <c r="AM1046" i="1"/>
  <c r="AM996" i="1"/>
  <c r="AM997" i="1"/>
  <c r="AM998" i="1"/>
  <c r="AM999" i="1"/>
  <c r="AM1000" i="1"/>
  <c r="AM1001" i="1"/>
  <c r="AM1002" i="1"/>
  <c r="AM164" i="1"/>
  <c r="AM334" i="1"/>
  <c r="AM1005" i="1"/>
  <c r="AM1006" i="1"/>
  <c r="AM1007" i="1"/>
  <c r="AM1467" i="1"/>
  <c r="AM1009" i="1"/>
  <c r="AM1010" i="1"/>
  <c r="AM1011" i="1"/>
  <c r="AM1012" i="1"/>
  <c r="AM1013" i="1"/>
  <c r="AM1014" i="1"/>
  <c r="AM1015" i="1"/>
  <c r="AM1016" i="1"/>
  <c r="AM272" i="1"/>
  <c r="AM1018" i="1"/>
  <c r="AM1019" i="1"/>
  <c r="AM1020" i="1"/>
  <c r="AM1021" i="1"/>
  <c r="AM1022" i="1"/>
  <c r="AM1023" i="1"/>
  <c r="AM1024" i="1"/>
  <c r="AM1051" i="1"/>
  <c r="AM1026" i="1"/>
  <c r="AM1027" i="1"/>
  <c r="AM1028" i="1"/>
  <c r="AM1029" i="1"/>
  <c r="AM1030" i="1"/>
  <c r="AM1031" i="1"/>
  <c r="AM1032" i="1"/>
  <c r="AM274" i="1"/>
  <c r="AM1034" i="1"/>
  <c r="AM1035" i="1"/>
  <c r="AM1036" i="1"/>
  <c r="AM1037" i="1"/>
  <c r="AM1038" i="1"/>
  <c r="AM1039" i="1"/>
  <c r="AM1040" i="1"/>
  <c r="AM1041" i="1"/>
  <c r="AM1042" i="1"/>
  <c r="AM578" i="1"/>
  <c r="AM1044" i="1"/>
  <c r="AM1045" i="1"/>
  <c r="AM165" i="1"/>
  <c r="AM1047" i="1"/>
  <c r="AM1048" i="1"/>
  <c r="AM1049" i="1"/>
  <c r="AM1050" i="1"/>
  <c r="AM1999" i="1"/>
  <c r="AM1052" i="1"/>
  <c r="AM1053" i="1"/>
  <c r="AM1054" i="1"/>
  <c r="AM1055" i="1"/>
  <c r="AM340" i="1"/>
  <c r="AM1057" i="1"/>
  <c r="AM1058" i="1"/>
  <c r="AM1059" i="1"/>
  <c r="AM1060" i="1"/>
  <c r="AM1061" i="1"/>
  <c r="AM1062" i="1"/>
  <c r="AM1063" i="1"/>
  <c r="AM1064" i="1"/>
  <c r="AM1065" i="1"/>
  <c r="AM1957" i="1"/>
  <c r="AM1067" i="1"/>
  <c r="AM1068" i="1"/>
  <c r="AM1069" i="1"/>
  <c r="AM1070" i="1"/>
  <c r="AM1071" i="1"/>
  <c r="AM1072" i="1"/>
  <c r="AM1468" i="1"/>
  <c r="AM1074" i="1"/>
  <c r="AM1075" i="1"/>
  <c r="AM1477" i="1"/>
  <c r="AM1056" i="1"/>
  <c r="AM1078" i="1"/>
  <c r="AM1079" i="1"/>
  <c r="AM1486" i="1"/>
  <c r="AM1081" i="1"/>
  <c r="AM1082" i="1"/>
  <c r="AM1083" i="1"/>
  <c r="AM357" i="1"/>
  <c r="AM1085" i="1"/>
  <c r="AM1086" i="1"/>
  <c r="AM1087" i="1"/>
  <c r="AM1088" i="1"/>
  <c r="AM1089" i="1"/>
  <c r="AM1090" i="1"/>
  <c r="AM1091" i="1"/>
  <c r="AM1092" i="1"/>
  <c r="AM1093" i="1"/>
  <c r="AM2000" i="1"/>
  <c r="AM1095" i="1"/>
  <c r="AM1096" i="1"/>
  <c r="AM1097" i="1"/>
  <c r="AM1098" i="1"/>
  <c r="AM591" i="1"/>
  <c r="AM1100" i="1"/>
  <c r="AM1101" i="1"/>
  <c r="AM1102" i="1"/>
  <c r="AM1103" i="1"/>
  <c r="AM1104" i="1"/>
  <c r="AM1105" i="1"/>
  <c r="AM1106" i="1"/>
  <c r="AM1107" i="1"/>
  <c r="AM1108" i="1"/>
  <c r="AM1109" i="1"/>
  <c r="AM2001" i="1"/>
  <c r="AM579" i="1"/>
  <c r="AM1112" i="1"/>
  <c r="AM1113" i="1"/>
  <c r="AM1114" i="1"/>
  <c r="AM1115" i="1"/>
  <c r="AM1116" i="1"/>
  <c r="AM1117" i="1"/>
  <c r="AM1118" i="1"/>
  <c r="AM2002" i="1"/>
  <c r="AM1120" i="1"/>
  <c r="AM1121" i="1"/>
  <c r="AM1073" i="1"/>
  <c r="AM1123" i="1"/>
  <c r="AM1124" i="1"/>
  <c r="AM1125" i="1"/>
  <c r="AM1126" i="1"/>
  <c r="AM1127" i="1"/>
  <c r="AM1128" i="1"/>
  <c r="AM1129" i="1"/>
  <c r="AM1130" i="1"/>
  <c r="AM1287" i="1"/>
  <c r="AM583" i="1"/>
  <c r="AM1133" i="1"/>
  <c r="AM1134" i="1"/>
  <c r="AM347" i="1"/>
  <c r="AM1136" i="1"/>
  <c r="AM1137" i="1"/>
  <c r="AM1138" i="1"/>
  <c r="AM1139" i="1"/>
  <c r="AM1140" i="1"/>
  <c r="AM1141" i="1"/>
  <c r="AM1076" i="1"/>
  <c r="AM1143" i="1"/>
  <c r="AM1144" i="1"/>
  <c r="AM1145" i="1"/>
  <c r="AM1146" i="1"/>
  <c r="AM1147" i="1"/>
  <c r="AM1148" i="1"/>
  <c r="AM1149" i="1"/>
  <c r="AM1150" i="1"/>
  <c r="AM1151" i="1"/>
  <c r="AM1152" i="1"/>
  <c r="AM1500" i="1"/>
  <c r="AM1077" i="1"/>
  <c r="AM1155" i="1"/>
  <c r="AM1156" i="1"/>
  <c r="AM1157" i="1"/>
  <c r="AM349" i="1"/>
  <c r="AM2003" i="1"/>
  <c r="AM1160" i="1"/>
  <c r="AM1161" i="1"/>
  <c r="AM1162" i="1"/>
  <c r="AM1163" i="1"/>
  <c r="AM1513" i="1"/>
  <c r="AM166" i="1"/>
  <c r="AM1166" i="1"/>
  <c r="AM1167" i="1"/>
  <c r="AM1168" i="1"/>
  <c r="AM1169" i="1"/>
  <c r="AM1170" i="1"/>
  <c r="AM1171" i="1"/>
  <c r="AM1172" i="1"/>
  <c r="AM1173" i="1"/>
  <c r="AM1525" i="1"/>
  <c r="AM1175" i="1"/>
  <c r="AM1176" i="1"/>
  <c r="AM1177" i="1"/>
  <c r="AM1178" i="1"/>
  <c r="AM1179" i="1"/>
  <c r="AM1180" i="1"/>
  <c r="AM1181" i="1"/>
  <c r="AM1182" i="1"/>
  <c r="AM2251" i="1"/>
  <c r="AM1184" i="1"/>
  <c r="AM1080" i="1"/>
  <c r="AM1186" i="1"/>
  <c r="AM1187" i="1"/>
  <c r="AM1094" i="1"/>
  <c r="AM1189" i="1"/>
  <c r="AM352" i="1"/>
  <c r="AM1191" i="1"/>
  <c r="AM1192" i="1"/>
  <c r="AM168" i="1"/>
  <c r="AM1194" i="1"/>
  <c r="AM1195" i="1"/>
  <c r="AM1196" i="1"/>
  <c r="AM597" i="1"/>
  <c r="AM1198" i="1"/>
  <c r="AM1199" i="1"/>
  <c r="AM1110" i="1"/>
  <c r="AM170" i="1"/>
  <c r="AM1202" i="1"/>
  <c r="AM1203" i="1"/>
  <c r="AM1204" i="1"/>
  <c r="AM1205" i="1"/>
  <c r="AM1206" i="1"/>
  <c r="AM1207" i="1"/>
  <c r="AM1208" i="1"/>
  <c r="AM1209" i="1"/>
  <c r="AM1210" i="1"/>
  <c r="AM1211" i="1"/>
  <c r="AM76" i="1"/>
  <c r="AM171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354" i="1"/>
  <c r="AM1227" i="1"/>
  <c r="AM1228" i="1"/>
  <c r="AM1111" i="1"/>
  <c r="AM15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359" i="1"/>
  <c r="AM172" i="1"/>
  <c r="AM1247" i="1"/>
  <c r="AM1248" i="1"/>
  <c r="AM1249" i="1"/>
  <c r="AM601" i="1"/>
  <c r="AM1251" i="1"/>
  <c r="AM1549" i="1"/>
  <c r="AM1253" i="1"/>
  <c r="AM202" i="1"/>
  <c r="AM1255" i="1"/>
  <c r="AM1256" i="1"/>
  <c r="AM361" i="1"/>
  <c r="AM1562" i="1"/>
  <c r="AM1259" i="1"/>
  <c r="AM1260" i="1"/>
  <c r="AM1261" i="1"/>
  <c r="AM608" i="1"/>
  <c r="AM1263" i="1"/>
  <c r="AM173" i="1"/>
  <c r="AM192" i="1"/>
  <c r="AM1266" i="1"/>
  <c r="AM1267" i="1"/>
  <c r="AM1268" i="1"/>
  <c r="AM1269" i="1"/>
  <c r="AM1270" i="1"/>
  <c r="AM1271" i="1"/>
  <c r="AM1571" i="1"/>
  <c r="AM1273" i="1"/>
  <c r="AM1274" i="1"/>
  <c r="AM1275" i="1"/>
  <c r="AM104" i="1"/>
  <c r="AM1277" i="1"/>
  <c r="AM1278" i="1"/>
  <c r="AM1279" i="1"/>
  <c r="AM1280" i="1"/>
  <c r="AM1281" i="1"/>
  <c r="AM1282" i="1"/>
  <c r="AM1283" i="1"/>
  <c r="AM1284" i="1"/>
  <c r="AM1285" i="1"/>
  <c r="AM1286" i="1"/>
  <c r="AM626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628" i="1"/>
  <c r="AM1303" i="1"/>
  <c r="AM1304" i="1"/>
  <c r="AM1305" i="1"/>
  <c r="AM1572" i="1"/>
  <c r="AM615" i="1"/>
  <c r="AM2004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119" i="1"/>
  <c r="AM1332" i="1"/>
  <c r="AM1333" i="1"/>
  <c r="AM1334" i="1"/>
  <c r="AM1335" i="1"/>
  <c r="AM1336" i="1"/>
  <c r="AM1337" i="1"/>
  <c r="AM1338" i="1"/>
  <c r="AM1339" i="1"/>
  <c r="AM1340" i="1"/>
  <c r="AM2005" i="1"/>
  <c r="AM1342" i="1"/>
  <c r="AM1343" i="1"/>
  <c r="AM1344" i="1"/>
  <c r="AM1345" i="1"/>
  <c r="AM1346" i="1"/>
  <c r="AM1347" i="1"/>
  <c r="AM1348" i="1"/>
  <c r="AM1349" i="1"/>
  <c r="AM1350" i="1"/>
  <c r="AM1122" i="1"/>
  <c r="AM1352" i="1"/>
  <c r="AM1353" i="1"/>
  <c r="AM1354" i="1"/>
  <c r="AM1355" i="1"/>
  <c r="AM1356" i="1"/>
  <c r="AM1357" i="1"/>
  <c r="AM1358" i="1"/>
  <c r="AM1359" i="1"/>
  <c r="AM1360" i="1"/>
  <c r="AM1361" i="1"/>
  <c r="AM632" i="1"/>
  <c r="AM1363" i="1"/>
  <c r="AM1364" i="1"/>
  <c r="AM1365" i="1"/>
  <c r="AM1366" i="1"/>
  <c r="AM1367" i="1"/>
  <c r="AM1368" i="1"/>
  <c r="AM1369" i="1"/>
  <c r="AM634" i="1"/>
  <c r="AM1371" i="1"/>
  <c r="AM1372" i="1"/>
  <c r="AM1373" i="1"/>
  <c r="AM1620" i="1"/>
  <c r="AM174" i="1"/>
  <c r="AM1376" i="1"/>
  <c r="AM1377" i="1"/>
  <c r="AM1378" i="1"/>
  <c r="AM1379" i="1"/>
  <c r="AM2006" i="1"/>
  <c r="AM1381" i="1"/>
  <c r="AM1382" i="1"/>
  <c r="AM1383" i="1"/>
  <c r="AM1384" i="1"/>
  <c r="AM1385" i="1"/>
  <c r="AM1386" i="1"/>
  <c r="AM1387" i="1"/>
  <c r="AM1131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2042" i="1"/>
  <c r="AM1406" i="1"/>
  <c r="AM1407" i="1"/>
  <c r="AM1408" i="1"/>
  <c r="AM99" i="1"/>
  <c r="AM1642" i="1"/>
  <c r="AM1411" i="1"/>
  <c r="AM1412" i="1"/>
  <c r="AM1413" i="1"/>
  <c r="AM1414" i="1"/>
  <c r="AM1415" i="1"/>
  <c r="AM1416" i="1"/>
  <c r="AM648" i="1"/>
  <c r="AM2050" i="1"/>
  <c r="AM1419" i="1"/>
  <c r="AM1420" i="1"/>
  <c r="AM1421" i="1"/>
  <c r="AM1422" i="1"/>
  <c r="AM1423" i="1"/>
  <c r="AM1424" i="1"/>
  <c r="AM654" i="1"/>
  <c r="AM1426" i="1"/>
  <c r="AM1427" i="1"/>
  <c r="AM1428" i="1"/>
  <c r="AM1648" i="1"/>
  <c r="AM1430" i="1"/>
  <c r="AM1431" i="1"/>
  <c r="AM1658" i="1"/>
  <c r="AM656" i="1"/>
  <c r="AM1434" i="1"/>
  <c r="AM1435" i="1"/>
  <c r="AM1436" i="1"/>
  <c r="AM1437" i="1"/>
  <c r="AM1438" i="1"/>
  <c r="AM1439" i="1"/>
  <c r="AM1440" i="1"/>
  <c r="AM1441" i="1"/>
  <c r="AM1442" i="1"/>
  <c r="AM2277" i="1"/>
  <c r="AM1444" i="1"/>
  <c r="AM1445" i="1"/>
  <c r="AM1446" i="1"/>
  <c r="AM662" i="1"/>
  <c r="AM1448" i="1"/>
  <c r="AM78" i="1"/>
  <c r="AM692" i="1"/>
  <c r="AM1451" i="1"/>
  <c r="AM1452" i="1"/>
  <c r="AM1453" i="1"/>
  <c r="AM1958" i="1"/>
  <c r="AM1455" i="1"/>
  <c r="AM1456" i="1"/>
  <c r="AM362" i="1"/>
  <c r="AM1458" i="1"/>
  <c r="AM1459" i="1"/>
  <c r="AM1460" i="1"/>
  <c r="AM1461" i="1"/>
  <c r="AM1462" i="1"/>
  <c r="AM1463" i="1"/>
  <c r="AM1464" i="1"/>
  <c r="AM1465" i="1"/>
  <c r="AM1661" i="1"/>
  <c r="AM1662" i="1"/>
  <c r="AM670" i="1"/>
  <c r="AM1469" i="1"/>
  <c r="AM1470" i="1"/>
  <c r="AM1471" i="1"/>
  <c r="AM1472" i="1"/>
  <c r="AM1473" i="1"/>
  <c r="AM1474" i="1"/>
  <c r="AM1475" i="1"/>
  <c r="AM1476" i="1"/>
  <c r="AM2060" i="1"/>
  <c r="AM1478" i="1"/>
  <c r="AM1479" i="1"/>
  <c r="AM1480" i="1"/>
  <c r="AM1481" i="1"/>
  <c r="AM1482" i="1"/>
  <c r="AM1483" i="1"/>
  <c r="AM1484" i="1"/>
  <c r="AM1485" i="1"/>
  <c r="AM1667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2065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2077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2081" i="1"/>
  <c r="AM1526" i="1"/>
  <c r="AM1959" i="1"/>
  <c r="AM1528" i="1"/>
  <c r="AM1529" i="1"/>
  <c r="AM364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132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2084" i="1"/>
  <c r="AM1563" i="1"/>
  <c r="AM1564" i="1"/>
  <c r="AM1565" i="1"/>
  <c r="AM1566" i="1"/>
  <c r="AM1567" i="1"/>
  <c r="AM1568" i="1"/>
  <c r="AM1569" i="1"/>
  <c r="AM1570" i="1"/>
  <c r="AM1673" i="1"/>
  <c r="AM2089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708" i="1"/>
  <c r="AM1612" i="1"/>
  <c r="AM1613" i="1"/>
  <c r="AM1614" i="1"/>
  <c r="AM1615" i="1"/>
  <c r="AM1616" i="1"/>
  <c r="AM1617" i="1"/>
  <c r="AM1618" i="1"/>
  <c r="AM1619" i="1"/>
  <c r="AM2104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366" i="1"/>
  <c r="AM1643" i="1"/>
  <c r="AM1644" i="1"/>
  <c r="AM1645" i="1"/>
  <c r="AM1646" i="1"/>
  <c r="AM1647" i="1"/>
  <c r="AM674" i="1"/>
  <c r="AM1649" i="1"/>
  <c r="AM1650" i="1"/>
  <c r="AM1651" i="1"/>
  <c r="AM1652" i="1"/>
  <c r="AM1653" i="1"/>
  <c r="AM1654" i="1"/>
  <c r="AM1655" i="1"/>
  <c r="AM1656" i="1"/>
  <c r="AM1657" i="1"/>
  <c r="AM1135" i="1"/>
  <c r="AM1659" i="1"/>
  <c r="AM1660" i="1"/>
  <c r="AM367" i="1"/>
  <c r="AM685" i="1"/>
  <c r="AM1663" i="1"/>
  <c r="AM1664" i="1"/>
  <c r="AM1665" i="1"/>
  <c r="AM1666" i="1"/>
  <c r="AM1706" i="1"/>
  <c r="AM1668" i="1"/>
  <c r="AM1669" i="1"/>
  <c r="AM1670" i="1"/>
  <c r="AM1671" i="1"/>
  <c r="AM1672" i="1"/>
  <c r="AM1302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960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690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82" i="1"/>
  <c r="AM1724" i="1"/>
  <c r="AM1306" i="1"/>
  <c r="AM86" i="1"/>
  <c r="AM1308" i="1"/>
  <c r="AM1331" i="1"/>
  <c r="AM1729" i="1"/>
  <c r="AM1730" i="1"/>
  <c r="AM1731" i="1"/>
  <c r="AM1732" i="1"/>
  <c r="AM1733" i="1"/>
  <c r="AM1734" i="1"/>
  <c r="AM1735" i="1"/>
  <c r="AM1736" i="1"/>
  <c r="AM1737" i="1"/>
  <c r="AM727" i="1"/>
  <c r="AM758" i="1"/>
  <c r="AM810" i="1"/>
  <c r="AM1741" i="1"/>
  <c r="AM1742" i="1"/>
  <c r="AM1743" i="1"/>
  <c r="AM1744" i="1"/>
  <c r="AM1341" i="1"/>
  <c r="AM1746" i="1"/>
  <c r="AM834" i="1"/>
  <c r="AM1748" i="1"/>
  <c r="AM1749" i="1"/>
  <c r="AM1750" i="1"/>
  <c r="AM1751" i="1"/>
  <c r="AM836" i="1"/>
  <c r="AM1753" i="1"/>
  <c r="AM1754" i="1"/>
  <c r="AM844" i="1"/>
  <c r="AM1756" i="1"/>
  <c r="AM1757" i="1"/>
  <c r="AM1758" i="1"/>
  <c r="AM1759" i="1"/>
  <c r="AM879" i="1"/>
  <c r="AM1761" i="1"/>
  <c r="AM984" i="1"/>
  <c r="AM1017" i="1"/>
  <c r="AM1764" i="1"/>
  <c r="AM1765" i="1"/>
  <c r="AM1033" i="1"/>
  <c r="AM1066" i="1"/>
  <c r="AM1768" i="1"/>
  <c r="AM1084" i="1"/>
  <c r="AM1099" i="1"/>
  <c r="AM1307" i="1"/>
  <c r="AM1351" i="1"/>
  <c r="AM1773" i="1"/>
  <c r="AM1774" i="1"/>
  <c r="AM1775" i="1"/>
  <c r="AM1447" i="1"/>
  <c r="AM1450" i="1"/>
  <c r="AM1778" i="1"/>
  <c r="AM87" i="1"/>
  <c r="AM1780" i="1"/>
  <c r="AM88" i="1"/>
  <c r="AM90" i="1"/>
  <c r="AM1783" i="1"/>
  <c r="AM1454" i="1"/>
  <c r="AM1527" i="1"/>
  <c r="AM1611" i="1"/>
  <c r="AM1787" i="1"/>
  <c r="AM1788" i="1"/>
  <c r="AM1685" i="1"/>
  <c r="AM1790" i="1"/>
  <c r="AM1791" i="1"/>
  <c r="AM1792" i="1"/>
  <c r="AM1793" i="1"/>
  <c r="AM1738" i="1"/>
  <c r="AM1739" i="1"/>
  <c r="AM1740" i="1"/>
  <c r="AM1797" i="1"/>
  <c r="AM1747" i="1"/>
  <c r="AM1799" i="1"/>
  <c r="AM1800" i="1"/>
  <c r="AM1801" i="1"/>
  <c r="AM1802" i="1"/>
  <c r="AM1803" i="1"/>
  <c r="AM1804" i="1"/>
  <c r="AM1805" i="1"/>
  <c r="AM1806" i="1"/>
  <c r="AM1752" i="1"/>
  <c r="AM1808" i="1"/>
  <c r="AM1809" i="1"/>
  <c r="AM1755" i="1"/>
  <c r="AM1811" i="1"/>
  <c r="AM1760" i="1"/>
  <c r="AM1762" i="1"/>
  <c r="AM1814" i="1"/>
  <c r="AM639" i="1"/>
  <c r="AM1763" i="1"/>
  <c r="AM1766" i="1"/>
  <c r="AM1818" i="1"/>
  <c r="AM1819" i="1"/>
  <c r="AM1820" i="1"/>
  <c r="AM1821" i="1"/>
  <c r="AM1822" i="1"/>
  <c r="AM1823" i="1"/>
  <c r="AM1824" i="1"/>
  <c r="AM1825" i="1"/>
  <c r="AM1826" i="1"/>
  <c r="AM1767" i="1"/>
  <c r="AM1828" i="1"/>
  <c r="AM1829" i="1"/>
  <c r="AM1769" i="1"/>
  <c r="AM1770" i="1"/>
  <c r="AM1771" i="1"/>
  <c r="AM1772" i="1"/>
  <c r="AM1776" i="1"/>
  <c r="AM1835" i="1"/>
  <c r="AM1836" i="1"/>
  <c r="AM1837" i="1"/>
  <c r="AM235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2283" i="1"/>
  <c r="AM1852" i="1"/>
  <c r="AM1853" i="1"/>
  <c r="AM1854" i="1"/>
  <c r="AM1855" i="1"/>
  <c r="AM1856" i="1"/>
  <c r="AM1723" i="1"/>
  <c r="AM1858" i="1"/>
  <c r="AM1859" i="1"/>
  <c r="AM1860" i="1"/>
  <c r="AM1861" i="1"/>
  <c r="AM1777" i="1"/>
  <c r="AM1863" i="1"/>
  <c r="AM1142" i="1"/>
  <c r="AM1865" i="1"/>
  <c r="AM1866" i="1"/>
  <c r="AM1867" i="1"/>
  <c r="AM1868" i="1"/>
  <c r="AM1869" i="1"/>
  <c r="AM1870" i="1"/>
  <c r="AM1871" i="1"/>
  <c r="AM1784" i="1"/>
  <c r="AM1785" i="1"/>
  <c r="AM1874" i="1"/>
  <c r="AM1875" i="1"/>
  <c r="AM1876" i="1"/>
  <c r="AM1786" i="1"/>
  <c r="AM1878" i="1"/>
  <c r="AM1879" i="1"/>
  <c r="AM1789" i="1"/>
  <c r="AM1794" i="1"/>
  <c r="AM1795" i="1"/>
  <c r="AM1796" i="1"/>
  <c r="AM1798" i="1"/>
  <c r="AM1807" i="1"/>
  <c r="AM1810" i="1"/>
  <c r="AM1887" i="1"/>
  <c r="AM1812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61" i="1"/>
  <c r="AM1963" i="1"/>
  <c r="AM1965" i="1"/>
  <c r="AM1967" i="1"/>
  <c r="AM1968" i="1"/>
  <c r="AM1962" i="1"/>
  <c r="AM1969" i="1"/>
  <c r="AM1964" i="1"/>
  <c r="AM1971" i="1"/>
  <c r="AM1966" i="1"/>
  <c r="AM1972" i="1"/>
  <c r="AM1973" i="1"/>
  <c r="AM1974" i="1"/>
  <c r="AM1970" i="1"/>
  <c r="AM1975" i="1"/>
  <c r="AM1976" i="1"/>
  <c r="AM1977" i="1"/>
  <c r="AM1978" i="1"/>
  <c r="AM1980" i="1"/>
  <c r="AM1982" i="1"/>
  <c r="AM1983" i="1"/>
  <c r="AM1984" i="1"/>
  <c r="AM1979" i="1"/>
  <c r="AM1985" i="1"/>
  <c r="AM1981" i="1"/>
  <c r="AM1986" i="1"/>
  <c r="AM1987" i="1"/>
  <c r="AM1989" i="1"/>
  <c r="AM2137" i="1"/>
  <c r="AM2224" i="1"/>
  <c r="AM2228" i="1"/>
  <c r="AM1988" i="1"/>
  <c r="AM2247" i="1"/>
  <c r="AM1990" i="1"/>
  <c r="AM1991" i="1"/>
  <c r="AM1992" i="1"/>
  <c r="AM1993" i="1"/>
  <c r="AM1994" i="1"/>
  <c r="AM1995" i="1"/>
  <c r="AM1996" i="1"/>
  <c r="AM713" i="1"/>
  <c r="AM719" i="1"/>
  <c r="AM720" i="1"/>
  <c r="AM374" i="1"/>
  <c r="AM375" i="1"/>
  <c r="AM725" i="1"/>
  <c r="AM380" i="1"/>
  <c r="AM395" i="1"/>
  <c r="AM730" i="1"/>
  <c r="AM21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93" i="1"/>
  <c r="AM2043" i="1"/>
  <c r="AM2044" i="1"/>
  <c r="AM2045" i="1"/>
  <c r="AM2046" i="1"/>
  <c r="AM2047" i="1"/>
  <c r="AM2048" i="1"/>
  <c r="AM2049" i="1"/>
  <c r="AM1725" i="1"/>
  <c r="AM2051" i="1"/>
  <c r="AM2052" i="1"/>
  <c r="AM2053" i="1"/>
  <c r="AM2054" i="1"/>
  <c r="AM2055" i="1"/>
  <c r="AM2056" i="1"/>
  <c r="AM2057" i="1"/>
  <c r="AM2058" i="1"/>
  <c r="AM2059" i="1"/>
  <c r="AM737" i="1"/>
  <c r="AM2061" i="1"/>
  <c r="AM2062" i="1"/>
  <c r="AM2063" i="1"/>
  <c r="AM2064" i="1"/>
  <c r="AM1726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120" i="1"/>
  <c r="AM2078" i="1"/>
  <c r="AM2079" i="1"/>
  <c r="AM2080" i="1"/>
  <c r="AM1727" i="1"/>
  <c r="AM2082" i="1"/>
  <c r="AM2083" i="1"/>
  <c r="AM746" i="1"/>
  <c r="AM2085" i="1"/>
  <c r="AM2086" i="1"/>
  <c r="AM2087" i="1"/>
  <c r="AM2088" i="1"/>
  <c r="AM1728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1745" i="1"/>
  <c r="AM2105" i="1"/>
  <c r="AM1153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1779" i="1"/>
  <c r="AM2121" i="1"/>
  <c r="AM410" i="1"/>
  <c r="AM2123" i="1"/>
  <c r="AM2124" i="1"/>
  <c r="AM2125" i="1"/>
  <c r="AM2122" i="1"/>
  <c r="AM2127" i="1"/>
  <c r="AM2128" i="1"/>
  <c r="AM2126" i="1"/>
  <c r="AM2130" i="1"/>
  <c r="AM748" i="1"/>
  <c r="AM2132" i="1"/>
  <c r="AM2133" i="1"/>
  <c r="AM2134" i="1"/>
  <c r="AM2135" i="1"/>
  <c r="AM2136" i="1"/>
  <c r="AM1813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185" i="1"/>
  <c r="AM2154" i="1"/>
  <c r="AM2155" i="1"/>
  <c r="AM2156" i="1"/>
  <c r="AM1781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1782" i="1"/>
  <c r="AM2176" i="1"/>
  <c r="AM2177" i="1"/>
  <c r="AM2178" i="1"/>
  <c r="AM2179" i="1"/>
  <c r="AM2180" i="1"/>
  <c r="AM2181" i="1"/>
  <c r="AM1815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1154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1816" i="1"/>
  <c r="AM2225" i="1"/>
  <c r="AM2226" i="1"/>
  <c r="AM2227" i="1"/>
  <c r="AM2259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426" i="1"/>
  <c r="AM2245" i="1"/>
  <c r="AM2246" i="1"/>
  <c r="AM1817" i="1"/>
  <c r="AM2248" i="1"/>
  <c r="AM2249" i="1"/>
  <c r="AM2250" i="1"/>
  <c r="AM750" i="1"/>
  <c r="AM2252" i="1"/>
  <c r="AM2253" i="1"/>
  <c r="AM2254" i="1"/>
  <c r="AM2255" i="1"/>
  <c r="AM2256" i="1"/>
  <c r="AM2257" i="1"/>
  <c r="AM2258" i="1"/>
  <c r="AM1827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1158" i="1"/>
  <c r="AM2278" i="1"/>
  <c r="AM2279" i="1"/>
  <c r="AM2280" i="1"/>
  <c r="AM2281" i="1"/>
  <c r="AM2282" i="1"/>
  <c r="AM97" i="1"/>
  <c r="AM2284" i="1"/>
  <c r="AM2285" i="1"/>
  <c r="AM2286" i="1"/>
  <c r="AM2287" i="1"/>
  <c r="AM2288" i="1"/>
  <c r="AL3" i="1"/>
  <c r="AL4" i="1"/>
  <c r="AL5" i="1"/>
  <c r="AL6" i="1"/>
  <c r="AL7" i="1"/>
  <c r="AL8" i="1"/>
  <c r="AL9" i="1"/>
  <c r="AL207" i="1"/>
  <c r="AL11" i="1"/>
  <c r="AL12" i="1"/>
  <c r="AL10" i="1"/>
  <c r="AL105" i="1"/>
  <c r="AL13" i="1"/>
  <c r="AL1159" i="1"/>
  <c r="AL17" i="1"/>
  <c r="AL18" i="1"/>
  <c r="AL14" i="1"/>
  <c r="AL106" i="1"/>
  <c r="AL21" i="1"/>
  <c r="AL212" i="1"/>
  <c r="AL15" i="1"/>
  <c r="AL24" i="1"/>
  <c r="AL25" i="1"/>
  <c r="AL26" i="1"/>
  <c r="AL1164" i="1"/>
  <c r="AL28" i="1"/>
  <c r="AL197" i="1"/>
  <c r="AL30" i="1"/>
  <c r="AL31" i="1"/>
  <c r="AL32" i="1"/>
  <c r="AL429" i="1"/>
  <c r="AL34" i="1"/>
  <c r="AL96" i="1"/>
  <c r="AL1165" i="1"/>
  <c r="AL213" i="1"/>
  <c r="AL38" i="1"/>
  <c r="AL16" i="1"/>
  <c r="AL763" i="1"/>
  <c r="AL41" i="1"/>
  <c r="AL42" i="1"/>
  <c r="AL43" i="1"/>
  <c r="AL214" i="1"/>
  <c r="AL19" i="1"/>
  <c r="AL107" i="1"/>
  <c r="AL47" i="1"/>
  <c r="AL20" i="1"/>
  <c r="AL1174" i="1"/>
  <c r="AL430" i="1"/>
  <c r="AL51" i="1"/>
  <c r="AL52" i="1"/>
  <c r="AL218" i="1"/>
  <c r="AL765" i="1"/>
  <c r="AL1183" i="1"/>
  <c r="AL56" i="1"/>
  <c r="AL22" i="1"/>
  <c r="AL58" i="1"/>
  <c r="AL110" i="1"/>
  <c r="AL60" i="1"/>
  <c r="AL111" i="1"/>
  <c r="AL769" i="1"/>
  <c r="AL63" i="1"/>
  <c r="AL64" i="1"/>
  <c r="AL779" i="1"/>
  <c r="AL66" i="1"/>
  <c r="AL112" i="1"/>
  <c r="AL220" i="1"/>
  <c r="AL69" i="1"/>
  <c r="AL1185" i="1"/>
  <c r="AL223" i="1"/>
  <c r="AL72" i="1"/>
  <c r="AL73" i="1"/>
  <c r="AL113" i="1"/>
  <c r="AL225" i="1"/>
  <c r="AL1362" i="1"/>
  <c r="AL77" i="1"/>
  <c r="AL1188" i="1"/>
  <c r="AL79" i="1"/>
  <c r="AL80" i="1"/>
  <c r="AL81" i="1"/>
  <c r="AL441" i="1"/>
  <c r="AL83" i="1"/>
  <c r="AL84" i="1"/>
  <c r="AL85" i="1"/>
  <c r="AL115" i="1"/>
  <c r="AL116" i="1"/>
  <c r="AL785" i="1"/>
  <c r="AL89" i="1"/>
  <c r="AL807" i="1"/>
  <c r="AL91" i="1"/>
  <c r="AL92" i="1"/>
  <c r="AL23" i="1"/>
  <c r="AL1190" i="1"/>
  <c r="AL27" i="1"/>
  <c r="AL117" i="1"/>
  <c r="AL226" i="1"/>
  <c r="AL29" i="1"/>
  <c r="AL1370" i="1"/>
  <c r="AL100" i="1"/>
  <c r="AL101" i="1"/>
  <c r="AL102" i="1"/>
  <c r="AL103" i="1"/>
  <c r="AL33" i="1"/>
  <c r="AL227" i="1"/>
  <c r="AL1193" i="1"/>
  <c r="AL1197" i="1"/>
  <c r="AL108" i="1"/>
  <c r="AL109" i="1"/>
  <c r="AL809" i="1"/>
  <c r="AL35" i="1"/>
  <c r="AL1200" i="1"/>
  <c r="AL36" i="1"/>
  <c r="AL114" i="1"/>
  <c r="AL37" i="1"/>
  <c r="AL814" i="1"/>
  <c r="AL1201" i="1"/>
  <c r="AL39" i="1"/>
  <c r="AL119" i="1"/>
  <c r="AL120" i="1"/>
  <c r="AL121" i="1"/>
  <c r="AL122" i="1"/>
  <c r="AL123" i="1"/>
  <c r="AL124" i="1"/>
  <c r="AL125" i="1"/>
  <c r="AL126" i="1"/>
  <c r="AL40" i="1"/>
  <c r="AL44" i="1"/>
  <c r="AL129" i="1"/>
  <c r="AL45" i="1"/>
  <c r="AL131" i="1"/>
  <c r="AL132" i="1"/>
  <c r="AL133" i="1"/>
  <c r="AL1374" i="1"/>
  <c r="AL46" i="1"/>
  <c r="AL817" i="1"/>
  <c r="AL48" i="1"/>
  <c r="AL49" i="1"/>
  <c r="AL50" i="1"/>
  <c r="AL140" i="1"/>
  <c r="AL453" i="1"/>
  <c r="AL142" i="1"/>
  <c r="AL1212" i="1"/>
  <c r="AL118" i="1"/>
  <c r="AL53" i="1"/>
  <c r="AL1213" i="1"/>
  <c r="AL229" i="1"/>
  <c r="AL148" i="1"/>
  <c r="AL149" i="1"/>
  <c r="AL150" i="1"/>
  <c r="AL454" i="1"/>
  <c r="AL818" i="1"/>
  <c r="AL127" i="1"/>
  <c r="AL154" i="1"/>
  <c r="AL848" i="1"/>
  <c r="AL54" i="1"/>
  <c r="AL1226" i="1"/>
  <c r="AL856" i="1"/>
  <c r="AL159" i="1"/>
  <c r="AL176" i="1"/>
  <c r="AL128" i="1"/>
  <c r="AL162" i="1"/>
  <c r="AL1229" i="1"/>
  <c r="AL130" i="1"/>
  <c r="AL55" i="1"/>
  <c r="AL1375" i="1"/>
  <c r="AL167" i="1"/>
  <c r="AL1230" i="1"/>
  <c r="AL169" i="1"/>
  <c r="AL57" i="1"/>
  <c r="AL472" i="1"/>
  <c r="AL134" i="1"/>
  <c r="AL1245" i="1"/>
  <c r="AL135" i="1"/>
  <c r="AL175" i="1"/>
  <c r="AL136" i="1"/>
  <c r="AL177" i="1"/>
  <c r="AL178" i="1"/>
  <c r="AL179" i="1"/>
  <c r="AL230" i="1"/>
  <c r="AL181" i="1"/>
  <c r="AL182" i="1"/>
  <c r="AL183" i="1"/>
  <c r="AL184" i="1"/>
  <c r="AL867" i="1"/>
  <c r="AL186" i="1"/>
  <c r="AL187" i="1"/>
  <c r="AL188" i="1"/>
  <c r="AL189" i="1"/>
  <c r="AL190" i="1"/>
  <c r="AL191" i="1"/>
  <c r="AL1380" i="1"/>
  <c r="AL193" i="1"/>
  <c r="AL1246" i="1"/>
  <c r="AL195" i="1"/>
  <c r="AL196" i="1"/>
  <c r="AL137" i="1"/>
  <c r="AL198" i="1"/>
  <c r="AL199" i="1"/>
  <c r="AL200" i="1"/>
  <c r="AL201" i="1"/>
  <c r="AL243" i="1"/>
  <c r="AL203" i="1"/>
  <c r="AL1830" i="1"/>
  <c r="AL205" i="1"/>
  <c r="AL206" i="1"/>
  <c r="AL1388" i="1"/>
  <c r="AL208" i="1"/>
  <c r="AL209" i="1"/>
  <c r="AL210" i="1"/>
  <c r="AL211" i="1"/>
  <c r="AL871" i="1"/>
  <c r="AL138" i="1"/>
  <c r="AL895" i="1"/>
  <c r="AL215" i="1"/>
  <c r="AL216" i="1"/>
  <c r="AL217" i="1"/>
  <c r="AL253" i="1"/>
  <c r="AL219" i="1"/>
  <c r="AL59" i="1"/>
  <c r="AL221" i="1"/>
  <c r="AL222" i="1"/>
  <c r="AL61" i="1"/>
  <c r="AL224" i="1"/>
  <c r="AL139" i="1"/>
  <c r="AL62" i="1"/>
  <c r="AL141" i="1"/>
  <c r="AL228" i="1"/>
  <c r="AL1405" i="1"/>
  <c r="AL476" i="1"/>
  <c r="AL231" i="1"/>
  <c r="AL232" i="1"/>
  <c r="AL233" i="1"/>
  <c r="AL234" i="1"/>
  <c r="AL1831" i="1"/>
  <c r="AL236" i="1"/>
  <c r="AL1832" i="1"/>
  <c r="AL238" i="1"/>
  <c r="AL239" i="1"/>
  <c r="AL240" i="1"/>
  <c r="AL241" i="1"/>
  <c r="AL242" i="1"/>
  <c r="AL256" i="1"/>
  <c r="AL244" i="1"/>
  <c r="AL245" i="1"/>
  <c r="AL246" i="1"/>
  <c r="AL247" i="1"/>
  <c r="AL248" i="1"/>
  <c r="AL249" i="1"/>
  <c r="AL250" i="1"/>
  <c r="AL1833" i="1"/>
  <c r="AL252" i="1"/>
  <c r="AL896" i="1"/>
  <c r="AL254" i="1"/>
  <c r="AL255" i="1"/>
  <c r="AL2129" i="1"/>
  <c r="AL194" i="1"/>
  <c r="AL258" i="1"/>
  <c r="AL259" i="1"/>
  <c r="AL260" i="1"/>
  <c r="AL261" i="1"/>
  <c r="AL1834" i="1"/>
  <c r="AL263" i="1"/>
  <c r="AL264" i="1"/>
  <c r="AL265" i="1"/>
  <c r="AL266" i="1"/>
  <c r="AL267" i="1"/>
  <c r="AL268" i="1"/>
  <c r="AL269" i="1"/>
  <c r="AL478" i="1"/>
  <c r="AL257" i="1"/>
  <c r="AL1862" i="1"/>
  <c r="AL273" i="1"/>
  <c r="AL1872" i="1"/>
  <c r="AL275" i="1"/>
  <c r="AL276" i="1"/>
  <c r="AL493" i="1"/>
  <c r="AL278" i="1"/>
  <c r="AL279" i="1"/>
  <c r="AL280" i="1"/>
  <c r="AL281" i="1"/>
  <c r="AL65" i="1"/>
  <c r="AL283" i="1"/>
  <c r="AL284" i="1"/>
  <c r="AL285" i="1"/>
  <c r="AL270" i="1"/>
  <c r="AL287" i="1"/>
  <c r="AL288" i="1"/>
  <c r="AL289" i="1"/>
  <c r="AL290" i="1"/>
  <c r="AL291" i="1"/>
  <c r="AL292" i="1"/>
  <c r="AL293" i="1"/>
  <c r="AL294" i="1"/>
  <c r="AL295" i="1"/>
  <c r="AL296" i="1"/>
  <c r="AL271" i="1"/>
  <c r="AL500" i="1"/>
  <c r="AL299" i="1"/>
  <c r="AL300" i="1"/>
  <c r="AL301" i="1"/>
  <c r="AL302" i="1"/>
  <c r="AL303" i="1"/>
  <c r="AL304" i="1"/>
  <c r="AL505" i="1"/>
  <c r="AL306" i="1"/>
  <c r="AL307" i="1"/>
  <c r="AL308" i="1"/>
  <c r="AL897" i="1"/>
  <c r="AL310" i="1"/>
  <c r="AL311" i="1"/>
  <c r="AL143" i="1"/>
  <c r="AL899" i="1"/>
  <c r="AL908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1409" i="1"/>
  <c r="AL331" i="1"/>
  <c r="AL332" i="1"/>
  <c r="AL333" i="1"/>
  <c r="AL1410" i="1"/>
  <c r="AL335" i="1"/>
  <c r="AL336" i="1"/>
  <c r="AL337" i="1"/>
  <c r="AL338" i="1"/>
  <c r="AL339" i="1"/>
  <c r="AL144" i="1"/>
  <c r="AL341" i="1"/>
  <c r="AL342" i="1"/>
  <c r="AL343" i="1"/>
  <c r="AL344" i="1"/>
  <c r="AL345" i="1"/>
  <c r="AL346" i="1"/>
  <c r="AL909" i="1"/>
  <c r="AL348" i="1"/>
  <c r="AL1838" i="1"/>
  <c r="AL350" i="1"/>
  <c r="AL351" i="1"/>
  <c r="AL145" i="1"/>
  <c r="AL353" i="1"/>
  <c r="AL1250" i="1"/>
  <c r="AL355" i="1"/>
  <c r="AL356" i="1"/>
  <c r="AL1873" i="1"/>
  <c r="AL358" i="1"/>
  <c r="AL67" i="1"/>
  <c r="AL360" i="1"/>
  <c r="AL1252" i="1"/>
  <c r="AL2131" i="1"/>
  <c r="AL363" i="1"/>
  <c r="AL146" i="1"/>
  <c r="AL365" i="1"/>
  <c r="AL277" i="1"/>
  <c r="AL1417" i="1"/>
  <c r="AL368" i="1"/>
  <c r="AL369" i="1"/>
  <c r="AL370" i="1"/>
  <c r="AL371" i="1"/>
  <c r="AL372" i="1"/>
  <c r="AL373" i="1"/>
  <c r="AL914" i="1"/>
  <c r="AL1254" i="1"/>
  <c r="AL376" i="1"/>
  <c r="AL377" i="1"/>
  <c r="AL378" i="1"/>
  <c r="AL379" i="1"/>
  <c r="AL508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91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282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509" i="1"/>
  <c r="AL427" i="1"/>
  <c r="AL428" i="1"/>
  <c r="AL1257" i="1"/>
  <c r="AL286" i="1"/>
  <c r="AL431" i="1"/>
  <c r="AL432" i="1"/>
  <c r="AL433" i="1"/>
  <c r="AL434" i="1"/>
  <c r="AL435" i="1"/>
  <c r="AL436" i="1"/>
  <c r="AL437" i="1"/>
  <c r="AL438" i="1"/>
  <c r="AL439" i="1"/>
  <c r="AL440" i="1"/>
  <c r="AL516" i="1"/>
  <c r="AL442" i="1"/>
  <c r="AL443" i="1"/>
  <c r="AL444" i="1"/>
  <c r="AL445" i="1"/>
  <c r="AL446" i="1"/>
  <c r="AL447" i="1"/>
  <c r="AL448" i="1"/>
  <c r="AL449" i="1"/>
  <c r="AL450" i="1"/>
  <c r="AL451" i="1"/>
  <c r="AL452" i="1"/>
  <c r="AL2153" i="1"/>
  <c r="AL147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918" i="1"/>
  <c r="AL473" i="1"/>
  <c r="AL474" i="1"/>
  <c r="AL475" i="1"/>
  <c r="AL151" i="1"/>
  <c r="AL477" i="1"/>
  <c r="AL92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929" i="1"/>
  <c r="AL494" i="1"/>
  <c r="AL495" i="1"/>
  <c r="AL496" i="1"/>
  <c r="AL497" i="1"/>
  <c r="AL498" i="1"/>
  <c r="AL499" i="1"/>
  <c r="AL944" i="1"/>
  <c r="AL501" i="1"/>
  <c r="AL502" i="1"/>
  <c r="AL503" i="1"/>
  <c r="AL504" i="1"/>
  <c r="AL152" i="1"/>
  <c r="AL506" i="1"/>
  <c r="AL507" i="1"/>
  <c r="AL68" i="1"/>
  <c r="AL153" i="1"/>
  <c r="AL510" i="1"/>
  <c r="AL511" i="1"/>
  <c r="AL512" i="1"/>
  <c r="AL513" i="1"/>
  <c r="AL514" i="1"/>
  <c r="AL515" i="1"/>
  <c r="AL948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950" i="1"/>
  <c r="AL542" i="1"/>
  <c r="AL543" i="1"/>
  <c r="AL544" i="1"/>
  <c r="AL545" i="1"/>
  <c r="AL546" i="1"/>
  <c r="AL547" i="1"/>
  <c r="AL548" i="1"/>
  <c r="AL549" i="1"/>
  <c r="AL541" i="1"/>
  <c r="AL551" i="1"/>
  <c r="AL552" i="1"/>
  <c r="AL553" i="1"/>
  <c r="AL554" i="1"/>
  <c r="AL555" i="1"/>
  <c r="AL556" i="1"/>
  <c r="AL557" i="1"/>
  <c r="AL558" i="1"/>
  <c r="AL297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50" i="1"/>
  <c r="AL574" i="1"/>
  <c r="AL955" i="1"/>
  <c r="AL576" i="1"/>
  <c r="AL956" i="1"/>
  <c r="AL2157" i="1"/>
  <c r="AL1258" i="1"/>
  <c r="AL580" i="1"/>
  <c r="AL581" i="1"/>
  <c r="AL582" i="1"/>
  <c r="AL559" i="1"/>
  <c r="AL584" i="1"/>
  <c r="AL585" i="1"/>
  <c r="AL586" i="1"/>
  <c r="AL587" i="1"/>
  <c r="AL588" i="1"/>
  <c r="AL589" i="1"/>
  <c r="AL590" i="1"/>
  <c r="AL204" i="1"/>
  <c r="AL592" i="1"/>
  <c r="AL593" i="1"/>
  <c r="AL594" i="1"/>
  <c r="AL595" i="1"/>
  <c r="AL596" i="1"/>
  <c r="AL298" i="1"/>
  <c r="AL598" i="1"/>
  <c r="AL599" i="1"/>
  <c r="AL600" i="1"/>
  <c r="AL305" i="1"/>
  <c r="AL602" i="1"/>
  <c r="AL603" i="1"/>
  <c r="AL604" i="1"/>
  <c r="AL605" i="1"/>
  <c r="AL606" i="1"/>
  <c r="AL607" i="1"/>
  <c r="AL957" i="1"/>
  <c r="AL609" i="1"/>
  <c r="AL610" i="1"/>
  <c r="AL611" i="1"/>
  <c r="AL612" i="1"/>
  <c r="AL613" i="1"/>
  <c r="AL614" i="1"/>
  <c r="AL1877" i="1"/>
  <c r="AL616" i="1"/>
  <c r="AL617" i="1"/>
  <c r="AL618" i="1"/>
  <c r="AL619" i="1"/>
  <c r="AL620" i="1"/>
  <c r="AL621" i="1"/>
  <c r="AL622" i="1"/>
  <c r="AL623" i="1"/>
  <c r="AL624" i="1"/>
  <c r="AL625" i="1"/>
  <c r="AL962" i="1"/>
  <c r="AL627" i="1"/>
  <c r="AL94" i="1"/>
  <c r="AL629" i="1"/>
  <c r="AL630" i="1"/>
  <c r="AL631" i="1"/>
  <c r="AL1262" i="1"/>
  <c r="AL633" i="1"/>
  <c r="AL1418" i="1"/>
  <c r="AL635" i="1"/>
  <c r="AL636" i="1"/>
  <c r="AL637" i="1"/>
  <c r="AL638" i="1"/>
  <c r="AL1880" i="1"/>
  <c r="AL640" i="1"/>
  <c r="AL641" i="1"/>
  <c r="AL642" i="1"/>
  <c r="AL643" i="1"/>
  <c r="AL644" i="1"/>
  <c r="AL645" i="1"/>
  <c r="AL646" i="1"/>
  <c r="AL647" i="1"/>
  <c r="AL573" i="1"/>
  <c r="AL649" i="1"/>
  <c r="AL650" i="1"/>
  <c r="AL651" i="1"/>
  <c r="AL652" i="1"/>
  <c r="AL653" i="1"/>
  <c r="AL967" i="1"/>
  <c r="AL655" i="1"/>
  <c r="AL981" i="1"/>
  <c r="AL657" i="1"/>
  <c r="AL658" i="1"/>
  <c r="AL659" i="1"/>
  <c r="AL660" i="1"/>
  <c r="AL661" i="1"/>
  <c r="AL1881" i="1"/>
  <c r="AL663" i="1"/>
  <c r="AL664" i="1"/>
  <c r="AL665" i="1"/>
  <c r="AL666" i="1"/>
  <c r="AL667" i="1"/>
  <c r="AL668" i="1"/>
  <c r="AL669" i="1"/>
  <c r="AL155" i="1"/>
  <c r="AL671" i="1"/>
  <c r="AL672" i="1"/>
  <c r="AL673" i="1"/>
  <c r="AL1425" i="1"/>
  <c r="AL675" i="1"/>
  <c r="AL676" i="1"/>
  <c r="AL677" i="1"/>
  <c r="AL678" i="1"/>
  <c r="AL679" i="1"/>
  <c r="AL680" i="1"/>
  <c r="AL681" i="1"/>
  <c r="AL682" i="1"/>
  <c r="AL683" i="1"/>
  <c r="AL684" i="1"/>
  <c r="AL1851" i="1"/>
  <c r="AL686" i="1"/>
  <c r="AL687" i="1"/>
  <c r="AL688" i="1"/>
  <c r="AL689" i="1"/>
  <c r="AL1264" i="1"/>
  <c r="AL691" i="1"/>
  <c r="AL309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1882" i="1"/>
  <c r="AL709" i="1"/>
  <c r="AL710" i="1"/>
  <c r="AL711" i="1"/>
  <c r="AL712" i="1"/>
  <c r="AL995" i="1"/>
  <c r="AL714" i="1"/>
  <c r="AL715" i="1"/>
  <c r="AL716" i="1"/>
  <c r="AL717" i="1"/>
  <c r="AL718" i="1"/>
  <c r="AL1857" i="1"/>
  <c r="AL156" i="1"/>
  <c r="AL721" i="1"/>
  <c r="AL722" i="1"/>
  <c r="AL723" i="1"/>
  <c r="AL724" i="1"/>
  <c r="AL1864" i="1"/>
  <c r="AL726" i="1"/>
  <c r="AL237" i="1"/>
  <c r="AL728" i="1"/>
  <c r="AL729" i="1"/>
  <c r="AL2175" i="1"/>
  <c r="AL731" i="1"/>
  <c r="AL732" i="1"/>
  <c r="AL733" i="1"/>
  <c r="AL734" i="1"/>
  <c r="AL735" i="1"/>
  <c r="AL736" i="1"/>
  <c r="AL1003" i="1"/>
  <c r="AL738" i="1"/>
  <c r="AL739" i="1"/>
  <c r="AL740" i="1"/>
  <c r="AL741" i="1"/>
  <c r="AL742" i="1"/>
  <c r="AL743" i="1"/>
  <c r="AL744" i="1"/>
  <c r="AL745" i="1"/>
  <c r="AL1429" i="1"/>
  <c r="AL747" i="1"/>
  <c r="AL1432" i="1"/>
  <c r="AL749" i="1"/>
  <c r="AL95" i="1"/>
  <c r="AL751" i="1"/>
  <c r="AL752" i="1"/>
  <c r="AL753" i="1"/>
  <c r="AL754" i="1"/>
  <c r="AL755" i="1"/>
  <c r="AL756" i="1"/>
  <c r="AL757" i="1"/>
  <c r="AL1883" i="1"/>
  <c r="AL759" i="1"/>
  <c r="AL760" i="1"/>
  <c r="AL761" i="1"/>
  <c r="AL762" i="1"/>
  <c r="AL1997" i="1"/>
  <c r="AL764" i="1"/>
  <c r="AL1004" i="1"/>
  <c r="AL766" i="1"/>
  <c r="AL767" i="1"/>
  <c r="AL768" i="1"/>
  <c r="AL1008" i="1"/>
  <c r="AL770" i="1"/>
  <c r="AL771" i="1"/>
  <c r="AL772" i="1"/>
  <c r="AL773" i="1"/>
  <c r="AL774" i="1"/>
  <c r="AL775" i="1"/>
  <c r="AL776" i="1"/>
  <c r="AL777" i="1"/>
  <c r="AL778" i="1"/>
  <c r="AL157" i="1"/>
  <c r="AL780" i="1"/>
  <c r="AL781" i="1"/>
  <c r="AL782" i="1"/>
  <c r="AL783" i="1"/>
  <c r="AL784" i="1"/>
  <c r="AL70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1025" i="1"/>
  <c r="AL808" i="1"/>
  <c r="AL158" i="1"/>
  <c r="AL1884" i="1"/>
  <c r="AL811" i="1"/>
  <c r="AL812" i="1"/>
  <c r="AL813" i="1"/>
  <c r="AL312" i="1"/>
  <c r="AL815" i="1"/>
  <c r="AL816" i="1"/>
  <c r="AL1265" i="1"/>
  <c r="AL575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1885" i="1"/>
  <c r="AL835" i="1"/>
  <c r="AL1886" i="1"/>
  <c r="AL837" i="1"/>
  <c r="AL838" i="1"/>
  <c r="AL839" i="1"/>
  <c r="AL840" i="1"/>
  <c r="AL841" i="1"/>
  <c r="AL842" i="1"/>
  <c r="AL843" i="1"/>
  <c r="AL251" i="1"/>
  <c r="AL845" i="1"/>
  <c r="AL846" i="1"/>
  <c r="AL847" i="1"/>
  <c r="AL1043" i="1"/>
  <c r="AL849" i="1"/>
  <c r="AL850" i="1"/>
  <c r="AL851" i="1"/>
  <c r="AL852" i="1"/>
  <c r="AL853" i="1"/>
  <c r="AL854" i="1"/>
  <c r="AL855" i="1"/>
  <c r="AL1433" i="1"/>
  <c r="AL857" i="1"/>
  <c r="AL858" i="1"/>
  <c r="AL859" i="1"/>
  <c r="AL860" i="1"/>
  <c r="AL861" i="1"/>
  <c r="AL862" i="1"/>
  <c r="AL863" i="1"/>
  <c r="AL864" i="1"/>
  <c r="AL865" i="1"/>
  <c r="AL866" i="1"/>
  <c r="AL1443" i="1"/>
  <c r="AL868" i="1"/>
  <c r="AL869" i="1"/>
  <c r="AL870" i="1"/>
  <c r="AL71" i="1"/>
  <c r="AL872" i="1"/>
  <c r="AL873" i="1"/>
  <c r="AL874" i="1"/>
  <c r="AL875" i="1"/>
  <c r="AL876" i="1"/>
  <c r="AL877" i="1"/>
  <c r="AL878" i="1"/>
  <c r="AL262" i="1"/>
  <c r="AL880" i="1"/>
  <c r="AL881" i="1"/>
  <c r="AL882" i="1"/>
  <c r="AL883" i="1"/>
  <c r="AL884" i="1"/>
  <c r="AL885" i="1"/>
  <c r="AL886" i="1"/>
  <c r="AL887" i="1"/>
  <c r="AL888" i="1"/>
  <c r="AL889" i="1"/>
  <c r="AL890" i="1"/>
  <c r="AL891" i="1"/>
  <c r="AL892" i="1"/>
  <c r="AL893" i="1"/>
  <c r="AL894" i="1"/>
  <c r="AL98" i="1"/>
  <c r="AL313" i="1"/>
  <c r="AL160" i="1"/>
  <c r="AL898" i="1"/>
  <c r="AL314" i="1"/>
  <c r="AL900" i="1"/>
  <c r="AL901" i="1"/>
  <c r="AL902" i="1"/>
  <c r="AL903" i="1"/>
  <c r="AL904" i="1"/>
  <c r="AL905" i="1"/>
  <c r="AL906" i="1"/>
  <c r="AL907" i="1"/>
  <c r="AL74" i="1"/>
  <c r="AL75" i="1"/>
  <c r="AL910" i="1"/>
  <c r="AL911" i="1"/>
  <c r="AL912" i="1"/>
  <c r="AL913" i="1"/>
  <c r="AL1272" i="1"/>
  <c r="AL1449" i="1"/>
  <c r="AL916" i="1"/>
  <c r="AL917" i="1"/>
  <c r="AL180" i="1"/>
  <c r="AL919" i="1"/>
  <c r="AL920" i="1"/>
  <c r="AL921" i="1"/>
  <c r="AL922" i="1"/>
  <c r="AL923" i="1"/>
  <c r="AL924" i="1"/>
  <c r="AL925" i="1"/>
  <c r="AL926" i="1"/>
  <c r="AL927" i="1"/>
  <c r="AL1276" i="1"/>
  <c r="AL1998" i="1"/>
  <c r="AL930" i="1"/>
  <c r="AL931" i="1"/>
  <c r="AL932" i="1"/>
  <c r="AL933" i="1"/>
  <c r="AL934" i="1"/>
  <c r="AL935" i="1"/>
  <c r="AL936" i="1"/>
  <c r="AL937" i="1"/>
  <c r="AL938" i="1"/>
  <c r="AL939" i="1"/>
  <c r="AL940" i="1"/>
  <c r="AL941" i="1"/>
  <c r="AL942" i="1"/>
  <c r="AL943" i="1"/>
  <c r="AL577" i="1"/>
  <c r="AL945" i="1"/>
  <c r="AL946" i="1"/>
  <c r="AL947" i="1"/>
  <c r="AL2182" i="1"/>
  <c r="AL949" i="1"/>
  <c r="AL1457" i="1"/>
  <c r="AL951" i="1"/>
  <c r="AL952" i="1"/>
  <c r="AL953" i="1"/>
  <c r="AL954" i="1"/>
  <c r="AL161" i="1"/>
  <c r="AL163" i="1"/>
  <c r="AL2208" i="1"/>
  <c r="AL958" i="1"/>
  <c r="AL959" i="1"/>
  <c r="AL960" i="1"/>
  <c r="AL961" i="1"/>
  <c r="AL2244" i="1"/>
  <c r="AL963" i="1"/>
  <c r="AL964" i="1"/>
  <c r="AL965" i="1"/>
  <c r="AL966" i="1"/>
  <c r="AL330" i="1"/>
  <c r="AL968" i="1"/>
  <c r="AL969" i="1"/>
  <c r="AL970" i="1"/>
  <c r="AL971" i="1"/>
  <c r="AL972" i="1"/>
  <c r="AL973" i="1"/>
  <c r="AL974" i="1"/>
  <c r="AL975" i="1"/>
  <c r="AL976" i="1"/>
  <c r="AL977" i="1"/>
  <c r="AL978" i="1"/>
  <c r="AL979" i="1"/>
  <c r="AL980" i="1"/>
  <c r="AL1466" i="1"/>
  <c r="AL982" i="1"/>
  <c r="AL983" i="1"/>
  <c r="AL1888" i="1"/>
  <c r="AL985" i="1"/>
  <c r="AL986" i="1"/>
  <c r="AL987" i="1"/>
  <c r="AL988" i="1"/>
  <c r="AL989" i="1"/>
  <c r="AL990" i="1"/>
  <c r="AL991" i="1"/>
  <c r="AL992" i="1"/>
  <c r="AL993" i="1"/>
  <c r="AL994" i="1"/>
  <c r="AL1046" i="1"/>
  <c r="AL996" i="1"/>
  <c r="AL997" i="1"/>
  <c r="AL998" i="1"/>
  <c r="AL999" i="1"/>
  <c r="AL1000" i="1"/>
  <c r="AL1001" i="1"/>
  <c r="AL1002" i="1"/>
  <c r="AL164" i="1"/>
  <c r="AL334" i="1"/>
  <c r="AL1005" i="1"/>
  <c r="AL1006" i="1"/>
  <c r="AL1007" i="1"/>
  <c r="AL1467" i="1"/>
  <c r="AL1009" i="1"/>
  <c r="AL1010" i="1"/>
  <c r="AL1011" i="1"/>
  <c r="AL1012" i="1"/>
  <c r="AL1013" i="1"/>
  <c r="AL1014" i="1"/>
  <c r="AL1015" i="1"/>
  <c r="AL1016" i="1"/>
  <c r="AL272" i="1"/>
  <c r="AL1018" i="1"/>
  <c r="AL1019" i="1"/>
  <c r="AL1020" i="1"/>
  <c r="AL1021" i="1"/>
  <c r="AL1022" i="1"/>
  <c r="AL1023" i="1"/>
  <c r="AL1024" i="1"/>
  <c r="AL1051" i="1"/>
  <c r="AL1026" i="1"/>
  <c r="AL1027" i="1"/>
  <c r="AL1028" i="1"/>
  <c r="AL1029" i="1"/>
  <c r="AL1030" i="1"/>
  <c r="AL1031" i="1"/>
  <c r="AL1032" i="1"/>
  <c r="AL274" i="1"/>
  <c r="AL1034" i="1"/>
  <c r="AL1035" i="1"/>
  <c r="AL1036" i="1"/>
  <c r="AL1037" i="1"/>
  <c r="AL1038" i="1"/>
  <c r="AL1039" i="1"/>
  <c r="AL1040" i="1"/>
  <c r="AL1041" i="1"/>
  <c r="AL1042" i="1"/>
  <c r="AL578" i="1"/>
  <c r="AL1044" i="1"/>
  <c r="AL1045" i="1"/>
  <c r="AL165" i="1"/>
  <c r="AL1047" i="1"/>
  <c r="AL1048" i="1"/>
  <c r="AL1049" i="1"/>
  <c r="AL1050" i="1"/>
  <c r="AL1999" i="1"/>
  <c r="AL1052" i="1"/>
  <c r="AL1053" i="1"/>
  <c r="AL1054" i="1"/>
  <c r="AL1055" i="1"/>
  <c r="AL340" i="1"/>
  <c r="AL1057" i="1"/>
  <c r="AL1058" i="1"/>
  <c r="AL1059" i="1"/>
  <c r="AL1060" i="1"/>
  <c r="AL1061" i="1"/>
  <c r="AL1062" i="1"/>
  <c r="AL1063" i="1"/>
  <c r="AL1064" i="1"/>
  <c r="AL1065" i="1"/>
  <c r="AL1957" i="1"/>
  <c r="AL1067" i="1"/>
  <c r="AL1068" i="1"/>
  <c r="AL1069" i="1"/>
  <c r="AL1070" i="1"/>
  <c r="AL1071" i="1"/>
  <c r="AL1072" i="1"/>
  <c r="AL1468" i="1"/>
  <c r="AL1074" i="1"/>
  <c r="AL1075" i="1"/>
  <c r="AL1477" i="1"/>
  <c r="AL1056" i="1"/>
  <c r="AL1078" i="1"/>
  <c r="AL1079" i="1"/>
  <c r="AL1486" i="1"/>
  <c r="AL1081" i="1"/>
  <c r="AL1082" i="1"/>
  <c r="AL1083" i="1"/>
  <c r="AL357" i="1"/>
  <c r="AL1085" i="1"/>
  <c r="AL1086" i="1"/>
  <c r="AL1087" i="1"/>
  <c r="AL1088" i="1"/>
  <c r="AL1089" i="1"/>
  <c r="AL1090" i="1"/>
  <c r="AL1091" i="1"/>
  <c r="AL1092" i="1"/>
  <c r="AL1093" i="1"/>
  <c r="AL2000" i="1"/>
  <c r="AL1095" i="1"/>
  <c r="AL1096" i="1"/>
  <c r="AL1097" i="1"/>
  <c r="AL1098" i="1"/>
  <c r="AL591" i="1"/>
  <c r="AL1100" i="1"/>
  <c r="AL1101" i="1"/>
  <c r="AL1102" i="1"/>
  <c r="AL1103" i="1"/>
  <c r="AL1104" i="1"/>
  <c r="AL1105" i="1"/>
  <c r="AL1106" i="1"/>
  <c r="AL1107" i="1"/>
  <c r="AL1108" i="1"/>
  <c r="AL1109" i="1"/>
  <c r="AL2001" i="1"/>
  <c r="AL579" i="1"/>
  <c r="AL1112" i="1"/>
  <c r="AL1113" i="1"/>
  <c r="AL1114" i="1"/>
  <c r="AL1115" i="1"/>
  <c r="AL1116" i="1"/>
  <c r="AL1117" i="1"/>
  <c r="AL1118" i="1"/>
  <c r="AL2002" i="1"/>
  <c r="AL1120" i="1"/>
  <c r="AL1121" i="1"/>
  <c r="AL1073" i="1"/>
  <c r="AL1123" i="1"/>
  <c r="AL1124" i="1"/>
  <c r="AL1125" i="1"/>
  <c r="AL1126" i="1"/>
  <c r="AL1127" i="1"/>
  <c r="AL1128" i="1"/>
  <c r="AL1129" i="1"/>
  <c r="AL1130" i="1"/>
  <c r="AL1287" i="1"/>
  <c r="AL583" i="1"/>
  <c r="AL1133" i="1"/>
  <c r="AL1134" i="1"/>
  <c r="AL347" i="1"/>
  <c r="AL1136" i="1"/>
  <c r="AL1137" i="1"/>
  <c r="AL1138" i="1"/>
  <c r="AL1139" i="1"/>
  <c r="AL1140" i="1"/>
  <c r="AL1141" i="1"/>
  <c r="AL1076" i="1"/>
  <c r="AL1143" i="1"/>
  <c r="AL1144" i="1"/>
  <c r="AL1145" i="1"/>
  <c r="AL1146" i="1"/>
  <c r="AL1147" i="1"/>
  <c r="AL1148" i="1"/>
  <c r="AL1149" i="1"/>
  <c r="AL1150" i="1"/>
  <c r="AL1151" i="1"/>
  <c r="AL1152" i="1"/>
  <c r="AL1500" i="1"/>
  <c r="AL1077" i="1"/>
  <c r="AL1155" i="1"/>
  <c r="AL1156" i="1"/>
  <c r="AL1157" i="1"/>
  <c r="AL349" i="1"/>
  <c r="AL2003" i="1"/>
  <c r="AL1160" i="1"/>
  <c r="AL1161" i="1"/>
  <c r="AL1162" i="1"/>
  <c r="AL1163" i="1"/>
  <c r="AL1513" i="1"/>
  <c r="AL166" i="1"/>
  <c r="AL1166" i="1"/>
  <c r="AL1167" i="1"/>
  <c r="AL1168" i="1"/>
  <c r="AL1169" i="1"/>
  <c r="AL1170" i="1"/>
  <c r="AL1171" i="1"/>
  <c r="AL1172" i="1"/>
  <c r="AL1173" i="1"/>
  <c r="AL1525" i="1"/>
  <c r="AL1175" i="1"/>
  <c r="AL1176" i="1"/>
  <c r="AL1177" i="1"/>
  <c r="AL1178" i="1"/>
  <c r="AL1179" i="1"/>
  <c r="AL1180" i="1"/>
  <c r="AL1181" i="1"/>
  <c r="AL1182" i="1"/>
  <c r="AL2251" i="1"/>
  <c r="AL1184" i="1"/>
  <c r="AL1080" i="1"/>
  <c r="AL1186" i="1"/>
  <c r="AL1187" i="1"/>
  <c r="AL1094" i="1"/>
  <c r="AL1189" i="1"/>
  <c r="AL352" i="1"/>
  <c r="AL1191" i="1"/>
  <c r="AL1192" i="1"/>
  <c r="AL168" i="1"/>
  <c r="AL1194" i="1"/>
  <c r="AL1195" i="1"/>
  <c r="AL1196" i="1"/>
  <c r="AL597" i="1"/>
  <c r="AL1198" i="1"/>
  <c r="AL1199" i="1"/>
  <c r="AL1110" i="1"/>
  <c r="AL170" i="1"/>
  <c r="AL1202" i="1"/>
  <c r="AL1203" i="1"/>
  <c r="AL1204" i="1"/>
  <c r="AL1205" i="1"/>
  <c r="AL1206" i="1"/>
  <c r="AL1207" i="1"/>
  <c r="AL1208" i="1"/>
  <c r="AL1209" i="1"/>
  <c r="AL1210" i="1"/>
  <c r="AL1211" i="1"/>
  <c r="AL76" i="1"/>
  <c r="AL171" i="1"/>
  <c r="AL1214" i="1"/>
  <c r="AL1215" i="1"/>
  <c r="AL1216" i="1"/>
  <c r="AL1217" i="1"/>
  <c r="AL1218" i="1"/>
  <c r="AL1219" i="1"/>
  <c r="AL1220" i="1"/>
  <c r="AL1221" i="1"/>
  <c r="AL1222" i="1"/>
  <c r="AL1223" i="1"/>
  <c r="AL1224" i="1"/>
  <c r="AL1225" i="1"/>
  <c r="AL354" i="1"/>
  <c r="AL1227" i="1"/>
  <c r="AL1228" i="1"/>
  <c r="AL1111" i="1"/>
  <c r="AL1530" i="1"/>
  <c r="AL1231" i="1"/>
  <c r="AL1232" i="1"/>
  <c r="AL1233" i="1"/>
  <c r="AL1234" i="1"/>
  <c r="AL1235" i="1"/>
  <c r="AL1236" i="1"/>
  <c r="AL1237" i="1"/>
  <c r="AL1238" i="1"/>
  <c r="AL1239" i="1"/>
  <c r="AL1240" i="1"/>
  <c r="AL1241" i="1"/>
  <c r="AL1242" i="1"/>
  <c r="AL1243" i="1"/>
  <c r="AL1244" i="1"/>
  <c r="AL359" i="1"/>
  <c r="AL172" i="1"/>
  <c r="AL1247" i="1"/>
  <c r="AL1248" i="1"/>
  <c r="AL1249" i="1"/>
  <c r="AL601" i="1"/>
  <c r="AL1251" i="1"/>
  <c r="AL1549" i="1"/>
  <c r="AL1253" i="1"/>
  <c r="AL202" i="1"/>
  <c r="AL1255" i="1"/>
  <c r="AL1256" i="1"/>
  <c r="AL361" i="1"/>
  <c r="AL1562" i="1"/>
  <c r="AL1259" i="1"/>
  <c r="AL1260" i="1"/>
  <c r="AL1261" i="1"/>
  <c r="AL608" i="1"/>
  <c r="AL1263" i="1"/>
  <c r="AL173" i="1"/>
  <c r="AL192" i="1"/>
  <c r="AL1266" i="1"/>
  <c r="AL1267" i="1"/>
  <c r="AL1268" i="1"/>
  <c r="AL1269" i="1"/>
  <c r="AL1270" i="1"/>
  <c r="AL1271" i="1"/>
  <c r="AL1571" i="1"/>
  <c r="AL1273" i="1"/>
  <c r="AL1274" i="1"/>
  <c r="AL1275" i="1"/>
  <c r="AL104" i="1"/>
  <c r="AL1277" i="1"/>
  <c r="AL1278" i="1"/>
  <c r="AL1279" i="1"/>
  <c r="AL1280" i="1"/>
  <c r="AL1281" i="1"/>
  <c r="AL1282" i="1"/>
  <c r="AL1283" i="1"/>
  <c r="AL1284" i="1"/>
  <c r="AL1285" i="1"/>
  <c r="AL1286" i="1"/>
  <c r="AL626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628" i="1"/>
  <c r="AL1303" i="1"/>
  <c r="AL1304" i="1"/>
  <c r="AL1305" i="1"/>
  <c r="AL1572" i="1"/>
  <c r="AL615" i="1"/>
  <c r="AL2004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119" i="1"/>
  <c r="AL1332" i="1"/>
  <c r="AL1333" i="1"/>
  <c r="AL1334" i="1"/>
  <c r="AL1335" i="1"/>
  <c r="AL1336" i="1"/>
  <c r="AL1337" i="1"/>
  <c r="AL1338" i="1"/>
  <c r="AL1339" i="1"/>
  <c r="AL1340" i="1"/>
  <c r="AL2005" i="1"/>
  <c r="AL1342" i="1"/>
  <c r="AL1343" i="1"/>
  <c r="AL1344" i="1"/>
  <c r="AL1345" i="1"/>
  <c r="AL1346" i="1"/>
  <c r="AL1347" i="1"/>
  <c r="AL1348" i="1"/>
  <c r="AL1349" i="1"/>
  <c r="AL1350" i="1"/>
  <c r="AL1122" i="1"/>
  <c r="AL1352" i="1"/>
  <c r="AL1353" i="1"/>
  <c r="AL1354" i="1"/>
  <c r="AL1355" i="1"/>
  <c r="AL1356" i="1"/>
  <c r="AL1357" i="1"/>
  <c r="AL1358" i="1"/>
  <c r="AL1359" i="1"/>
  <c r="AL1360" i="1"/>
  <c r="AL1361" i="1"/>
  <c r="AL632" i="1"/>
  <c r="AL1363" i="1"/>
  <c r="AL1364" i="1"/>
  <c r="AL1365" i="1"/>
  <c r="AL1366" i="1"/>
  <c r="AL1367" i="1"/>
  <c r="AL1368" i="1"/>
  <c r="AL1369" i="1"/>
  <c r="AL634" i="1"/>
  <c r="AL1371" i="1"/>
  <c r="AL1372" i="1"/>
  <c r="AL1373" i="1"/>
  <c r="AL1620" i="1"/>
  <c r="AL174" i="1"/>
  <c r="AL1376" i="1"/>
  <c r="AL1377" i="1"/>
  <c r="AL1378" i="1"/>
  <c r="AL1379" i="1"/>
  <c r="AL2006" i="1"/>
  <c r="AL1381" i="1"/>
  <c r="AL1382" i="1"/>
  <c r="AL1383" i="1"/>
  <c r="AL1384" i="1"/>
  <c r="AL1385" i="1"/>
  <c r="AL1386" i="1"/>
  <c r="AL1387" i="1"/>
  <c r="AL1131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2042" i="1"/>
  <c r="AL1406" i="1"/>
  <c r="AL1407" i="1"/>
  <c r="AL1408" i="1"/>
  <c r="AL99" i="1"/>
  <c r="AL1642" i="1"/>
  <c r="AL1411" i="1"/>
  <c r="AL1412" i="1"/>
  <c r="AL1413" i="1"/>
  <c r="AL1414" i="1"/>
  <c r="AL1415" i="1"/>
  <c r="AL1416" i="1"/>
  <c r="AL648" i="1"/>
  <c r="AL2050" i="1"/>
  <c r="AL1419" i="1"/>
  <c r="AL1420" i="1"/>
  <c r="AL1421" i="1"/>
  <c r="AL1422" i="1"/>
  <c r="AL1423" i="1"/>
  <c r="AL1424" i="1"/>
  <c r="AL654" i="1"/>
  <c r="AL1426" i="1"/>
  <c r="AL1427" i="1"/>
  <c r="AL1428" i="1"/>
  <c r="AL1648" i="1"/>
  <c r="AL1430" i="1"/>
  <c r="AL1431" i="1"/>
  <c r="AL1658" i="1"/>
  <c r="AL656" i="1"/>
  <c r="AL1434" i="1"/>
  <c r="AL1435" i="1"/>
  <c r="AL1436" i="1"/>
  <c r="AL1437" i="1"/>
  <c r="AL1438" i="1"/>
  <c r="AL1439" i="1"/>
  <c r="AL1440" i="1"/>
  <c r="AL1441" i="1"/>
  <c r="AL1442" i="1"/>
  <c r="AL2277" i="1"/>
  <c r="AL1444" i="1"/>
  <c r="AL1445" i="1"/>
  <c r="AL1446" i="1"/>
  <c r="AL662" i="1"/>
  <c r="AL1448" i="1"/>
  <c r="AL78" i="1"/>
  <c r="AL692" i="1"/>
  <c r="AL1451" i="1"/>
  <c r="AL1452" i="1"/>
  <c r="AL1453" i="1"/>
  <c r="AL1958" i="1"/>
  <c r="AL1455" i="1"/>
  <c r="AL1456" i="1"/>
  <c r="AL362" i="1"/>
  <c r="AL1458" i="1"/>
  <c r="AL1459" i="1"/>
  <c r="AL1460" i="1"/>
  <c r="AL1461" i="1"/>
  <c r="AL1462" i="1"/>
  <c r="AL1463" i="1"/>
  <c r="AL1464" i="1"/>
  <c r="AL1465" i="1"/>
  <c r="AL1661" i="1"/>
  <c r="AL1662" i="1"/>
  <c r="AL670" i="1"/>
  <c r="AL1469" i="1"/>
  <c r="AL1470" i="1"/>
  <c r="AL1471" i="1"/>
  <c r="AL1472" i="1"/>
  <c r="AL1473" i="1"/>
  <c r="AL1474" i="1"/>
  <c r="AL1475" i="1"/>
  <c r="AL1476" i="1"/>
  <c r="AL2060" i="1"/>
  <c r="AL1478" i="1"/>
  <c r="AL1479" i="1"/>
  <c r="AL1480" i="1"/>
  <c r="AL1481" i="1"/>
  <c r="AL1482" i="1"/>
  <c r="AL1483" i="1"/>
  <c r="AL1484" i="1"/>
  <c r="AL1485" i="1"/>
  <c r="AL1667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2065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2077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2081" i="1"/>
  <c r="AL1526" i="1"/>
  <c r="AL1959" i="1"/>
  <c r="AL1528" i="1"/>
  <c r="AL1529" i="1"/>
  <c r="AL364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132" i="1"/>
  <c r="AL1550" i="1"/>
  <c r="AL1551" i="1"/>
  <c r="AL1552" i="1"/>
  <c r="AL1553" i="1"/>
  <c r="AL1554" i="1"/>
  <c r="AL1555" i="1"/>
  <c r="AL1556" i="1"/>
  <c r="AL1557" i="1"/>
  <c r="AL1558" i="1"/>
  <c r="AL1559" i="1"/>
  <c r="AL1560" i="1"/>
  <c r="AL1561" i="1"/>
  <c r="AL2084" i="1"/>
  <c r="AL1563" i="1"/>
  <c r="AL1564" i="1"/>
  <c r="AL1565" i="1"/>
  <c r="AL1566" i="1"/>
  <c r="AL1567" i="1"/>
  <c r="AL1568" i="1"/>
  <c r="AL1569" i="1"/>
  <c r="AL1570" i="1"/>
  <c r="AL1673" i="1"/>
  <c r="AL2089" i="1"/>
  <c r="AL1573" i="1"/>
  <c r="AL1574" i="1"/>
  <c r="AL1575" i="1"/>
  <c r="AL1576" i="1"/>
  <c r="AL1577" i="1"/>
  <c r="AL1578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708" i="1"/>
  <c r="AL1612" i="1"/>
  <c r="AL1613" i="1"/>
  <c r="AL1614" i="1"/>
  <c r="AL1615" i="1"/>
  <c r="AL1616" i="1"/>
  <c r="AL1617" i="1"/>
  <c r="AL1618" i="1"/>
  <c r="AL1619" i="1"/>
  <c r="AL2104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366" i="1"/>
  <c r="AL1643" i="1"/>
  <c r="AL1644" i="1"/>
  <c r="AL1645" i="1"/>
  <c r="AL1646" i="1"/>
  <c r="AL1647" i="1"/>
  <c r="AL674" i="1"/>
  <c r="AL1649" i="1"/>
  <c r="AL1650" i="1"/>
  <c r="AL1651" i="1"/>
  <c r="AL1652" i="1"/>
  <c r="AL1653" i="1"/>
  <c r="AL1654" i="1"/>
  <c r="AL1655" i="1"/>
  <c r="AL1656" i="1"/>
  <c r="AL1657" i="1"/>
  <c r="AL1135" i="1"/>
  <c r="AL1659" i="1"/>
  <c r="AL1660" i="1"/>
  <c r="AL367" i="1"/>
  <c r="AL685" i="1"/>
  <c r="AL1663" i="1"/>
  <c r="AL1664" i="1"/>
  <c r="AL1665" i="1"/>
  <c r="AL1666" i="1"/>
  <c r="AL1706" i="1"/>
  <c r="AL1668" i="1"/>
  <c r="AL1669" i="1"/>
  <c r="AL1670" i="1"/>
  <c r="AL1671" i="1"/>
  <c r="AL1672" i="1"/>
  <c r="AL1302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960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690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82" i="1"/>
  <c r="AL1724" i="1"/>
  <c r="AL1306" i="1"/>
  <c r="AL86" i="1"/>
  <c r="AL1308" i="1"/>
  <c r="AL1331" i="1"/>
  <c r="AL1729" i="1"/>
  <c r="AL1730" i="1"/>
  <c r="AL1731" i="1"/>
  <c r="AL1732" i="1"/>
  <c r="AL1733" i="1"/>
  <c r="AL1734" i="1"/>
  <c r="AL1735" i="1"/>
  <c r="AL1736" i="1"/>
  <c r="AL1737" i="1"/>
  <c r="AL727" i="1"/>
  <c r="AL758" i="1"/>
  <c r="AL810" i="1"/>
  <c r="AL1741" i="1"/>
  <c r="AL1742" i="1"/>
  <c r="AL1743" i="1"/>
  <c r="AL1744" i="1"/>
  <c r="AL1341" i="1"/>
  <c r="AL1746" i="1"/>
  <c r="AL834" i="1"/>
  <c r="AL1748" i="1"/>
  <c r="AL1749" i="1"/>
  <c r="AL1750" i="1"/>
  <c r="AL1751" i="1"/>
  <c r="AL836" i="1"/>
  <c r="AL1753" i="1"/>
  <c r="AL1754" i="1"/>
  <c r="AL844" i="1"/>
  <c r="AL1756" i="1"/>
  <c r="AL1757" i="1"/>
  <c r="AL1758" i="1"/>
  <c r="AL1759" i="1"/>
  <c r="AL879" i="1"/>
  <c r="AL1761" i="1"/>
  <c r="AL984" i="1"/>
  <c r="AL1017" i="1"/>
  <c r="AL1764" i="1"/>
  <c r="AL1765" i="1"/>
  <c r="AL1033" i="1"/>
  <c r="AL1066" i="1"/>
  <c r="AL1768" i="1"/>
  <c r="AL1084" i="1"/>
  <c r="AL1099" i="1"/>
  <c r="AL1307" i="1"/>
  <c r="AL1351" i="1"/>
  <c r="AL1773" i="1"/>
  <c r="AL1774" i="1"/>
  <c r="AL1775" i="1"/>
  <c r="AL1447" i="1"/>
  <c r="AL1450" i="1"/>
  <c r="AL1778" i="1"/>
  <c r="AL87" i="1"/>
  <c r="AL1780" i="1"/>
  <c r="AL88" i="1"/>
  <c r="AL90" i="1"/>
  <c r="AL1783" i="1"/>
  <c r="AL1454" i="1"/>
  <c r="AL1527" i="1"/>
  <c r="AL1611" i="1"/>
  <c r="AL1787" i="1"/>
  <c r="AL1788" i="1"/>
  <c r="AL1685" i="1"/>
  <c r="AL1790" i="1"/>
  <c r="AL1791" i="1"/>
  <c r="AL1792" i="1"/>
  <c r="AL1793" i="1"/>
  <c r="AL1738" i="1"/>
  <c r="AL1739" i="1"/>
  <c r="AL1740" i="1"/>
  <c r="AL1797" i="1"/>
  <c r="AL1747" i="1"/>
  <c r="AL1799" i="1"/>
  <c r="AL1800" i="1"/>
  <c r="AL1801" i="1"/>
  <c r="AL1802" i="1"/>
  <c r="AL1803" i="1"/>
  <c r="AL1804" i="1"/>
  <c r="AL1805" i="1"/>
  <c r="AL1806" i="1"/>
  <c r="AL1752" i="1"/>
  <c r="AL1808" i="1"/>
  <c r="AL1809" i="1"/>
  <c r="AL1755" i="1"/>
  <c r="AL1811" i="1"/>
  <c r="AL1760" i="1"/>
  <c r="AL1762" i="1"/>
  <c r="AL1814" i="1"/>
  <c r="AL639" i="1"/>
  <c r="AL1763" i="1"/>
  <c r="AL1766" i="1"/>
  <c r="AL1818" i="1"/>
  <c r="AL1819" i="1"/>
  <c r="AL1820" i="1"/>
  <c r="AL1821" i="1"/>
  <c r="AL1822" i="1"/>
  <c r="AL1823" i="1"/>
  <c r="AL1824" i="1"/>
  <c r="AL1825" i="1"/>
  <c r="AL1826" i="1"/>
  <c r="AL1767" i="1"/>
  <c r="AL1828" i="1"/>
  <c r="AL1829" i="1"/>
  <c r="AL1769" i="1"/>
  <c r="AL1770" i="1"/>
  <c r="AL1771" i="1"/>
  <c r="AL1772" i="1"/>
  <c r="AL1776" i="1"/>
  <c r="AL1835" i="1"/>
  <c r="AL1836" i="1"/>
  <c r="AL1837" i="1"/>
  <c r="AL235" i="1"/>
  <c r="AL1839" i="1"/>
  <c r="AL1840" i="1"/>
  <c r="AL1841" i="1"/>
  <c r="AL1842" i="1"/>
  <c r="AL1843" i="1"/>
  <c r="AL1844" i="1"/>
  <c r="AL1845" i="1"/>
  <c r="AL1846" i="1"/>
  <c r="AL1847" i="1"/>
  <c r="AL1848" i="1"/>
  <c r="AL1849" i="1"/>
  <c r="AL1850" i="1"/>
  <c r="AL2283" i="1"/>
  <c r="AL1852" i="1"/>
  <c r="AL1853" i="1"/>
  <c r="AL1854" i="1"/>
  <c r="AL1855" i="1"/>
  <c r="AL1856" i="1"/>
  <c r="AL1723" i="1"/>
  <c r="AL1858" i="1"/>
  <c r="AL1859" i="1"/>
  <c r="AL1860" i="1"/>
  <c r="AL1861" i="1"/>
  <c r="AL1777" i="1"/>
  <c r="AL1863" i="1"/>
  <c r="AL1142" i="1"/>
  <c r="AL1865" i="1"/>
  <c r="AL1866" i="1"/>
  <c r="AL1867" i="1"/>
  <c r="AL1868" i="1"/>
  <c r="AL1869" i="1"/>
  <c r="AL1870" i="1"/>
  <c r="AL1871" i="1"/>
  <c r="AL1784" i="1"/>
  <c r="AL1785" i="1"/>
  <c r="AL1874" i="1"/>
  <c r="AL1875" i="1"/>
  <c r="AL1876" i="1"/>
  <c r="AL1786" i="1"/>
  <c r="AL1878" i="1"/>
  <c r="AL1879" i="1"/>
  <c r="AL1789" i="1"/>
  <c r="AL1794" i="1"/>
  <c r="AL1795" i="1"/>
  <c r="AL1796" i="1"/>
  <c r="AL1798" i="1"/>
  <c r="AL1807" i="1"/>
  <c r="AL1810" i="1"/>
  <c r="AL1887" i="1"/>
  <c r="AL1812" i="1"/>
  <c r="AL1889" i="1"/>
  <c r="AL1890" i="1"/>
  <c r="AL1891" i="1"/>
  <c r="AL1892" i="1"/>
  <c r="AL1893" i="1"/>
  <c r="AL1894" i="1"/>
  <c r="AL1895" i="1"/>
  <c r="AL1896" i="1"/>
  <c r="AL1897" i="1"/>
  <c r="AL1898" i="1"/>
  <c r="AL1899" i="1"/>
  <c r="AL1900" i="1"/>
  <c r="AL1901" i="1"/>
  <c r="AL1902" i="1"/>
  <c r="AL1903" i="1"/>
  <c r="AL1904" i="1"/>
  <c r="AL1905" i="1"/>
  <c r="AL1906" i="1"/>
  <c r="AL1907" i="1"/>
  <c r="AL1908" i="1"/>
  <c r="AL1909" i="1"/>
  <c r="AL1910" i="1"/>
  <c r="AL1911" i="1"/>
  <c r="AL1912" i="1"/>
  <c r="AL1913" i="1"/>
  <c r="AL1914" i="1"/>
  <c r="AL1915" i="1"/>
  <c r="AL1916" i="1"/>
  <c r="AL1917" i="1"/>
  <c r="AL1918" i="1"/>
  <c r="AL1919" i="1"/>
  <c r="AL1920" i="1"/>
  <c r="AL1921" i="1"/>
  <c r="AL1922" i="1"/>
  <c r="AL1923" i="1"/>
  <c r="AL1924" i="1"/>
  <c r="AL1925" i="1"/>
  <c r="AL1926" i="1"/>
  <c r="AL1927" i="1"/>
  <c r="AL1928" i="1"/>
  <c r="AL1929" i="1"/>
  <c r="AL1930" i="1"/>
  <c r="AL1931" i="1"/>
  <c r="AL1932" i="1"/>
  <c r="AL1933" i="1"/>
  <c r="AL1934" i="1"/>
  <c r="AL1935" i="1"/>
  <c r="AL1936" i="1"/>
  <c r="AL1937" i="1"/>
  <c r="AL1938" i="1"/>
  <c r="AL1939" i="1"/>
  <c r="AL1940" i="1"/>
  <c r="AL1941" i="1"/>
  <c r="AL1942" i="1"/>
  <c r="AL1943" i="1"/>
  <c r="AL1944" i="1"/>
  <c r="AL1945" i="1"/>
  <c r="AL1946" i="1"/>
  <c r="AL1947" i="1"/>
  <c r="AL1948" i="1"/>
  <c r="AL1949" i="1"/>
  <c r="AL1950" i="1"/>
  <c r="AL1951" i="1"/>
  <c r="AL1952" i="1"/>
  <c r="AL1953" i="1"/>
  <c r="AL1954" i="1"/>
  <c r="AL1955" i="1"/>
  <c r="AL1956" i="1"/>
  <c r="AL1961" i="1"/>
  <c r="AL1963" i="1"/>
  <c r="AL1965" i="1"/>
  <c r="AL1967" i="1"/>
  <c r="AL1968" i="1"/>
  <c r="AL1962" i="1"/>
  <c r="AL1969" i="1"/>
  <c r="AL1964" i="1"/>
  <c r="AL1971" i="1"/>
  <c r="AL1966" i="1"/>
  <c r="AL1972" i="1"/>
  <c r="AL1973" i="1"/>
  <c r="AL1974" i="1"/>
  <c r="AL1970" i="1"/>
  <c r="AL1975" i="1"/>
  <c r="AL1976" i="1"/>
  <c r="AL1977" i="1"/>
  <c r="AL1978" i="1"/>
  <c r="AL1980" i="1"/>
  <c r="AL1982" i="1"/>
  <c r="AL1983" i="1"/>
  <c r="AL1984" i="1"/>
  <c r="AL1979" i="1"/>
  <c r="AL1985" i="1"/>
  <c r="AL1981" i="1"/>
  <c r="AL1986" i="1"/>
  <c r="AL1987" i="1"/>
  <c r="AL1989" i="1"/>
  <c r="AL2137" i="1"/>
  <c r="AL2224" i="1"/>
  <c r="AL2228" i="1"/>
  <c r="AL1988" i="1"/>
  <c r="AL2247" i="1"/>
  <c r="AL1990" i="1"/>
  <c r="AL1991" i="1"/>
  <c r="AL1992" i="1"/>
  <c r="AL1993" i="1"/>
  <c r="AL1994" i="1"/>
  <c r="AL1995" i="1"/>
  <c r="AL1996" i="1"/>
  <c r="AL713" i="1"/>
  <c r="AL719" i="1"/>
  <c r="AL720" i="1"/>
  <c r="AL374" i="1"/>
  <c r="AL375" i="1"/>
  <c r="AL725" i="1"/>
  <c r="AL380" i="1"/>
  <c r="AL395" i="1"/>
  <c r="AL730" i="1"/>
  <c r="AL2106" i="1"/>
  <c r="AL2007" i="1"/>
  <c r="AL2008" i="1"/>
  <c r="AL2009" i="1"/>
  <c r="AL2010" i="1"/>
  <c r="AL2011" i="1"/>
  <c r="AL2012" i="1"/>
  <c r="AL2013" i="1"/>
  <c r="AL2014" i="1"/>
  <c r="AL2015" i="1"/>
  <c r="AL2016" i="1"/>
  <c r="AL2017" i="1"/>
  <c r="AL2018" i="1"/>
  <c r="AL2019" i="1"/>
  <c r="AL2020" i="1"/>
  <c r="AL2021" i="1"/>
  <c r="AL2022" i="1"/>
  <c r="AL2023" i="1"/>
  <c r="AL2024" i="1"/>
  <c r="AL2025" i="1"/>
  <c r="AL2026" i="1"/>
  <c r="AL2027" i="1"/>
  <c r="AL2028" i="1"/>
  <c r="AL2029" i="1"/>
  <c r="AL2030" i="1"/>
  <c r="AL2031" i="1"/>
  <c r="AL2032" i="1"/>
  <c r="AL2033" i="1"/>
  <c r="AL2034" i="1"/>
  <c r="AL2035" i="1"/>
  <c r="AL2036" i="1"/>
  <c r="AL2037" i="1"/>
  <c r="AL2038" i="1"/>
  <c r="AL2039" i="1"/>
  <c r="AL2040" i="1"/>
  <c r="AL2041" i="1"/>
  <c r="AL93" i="1"/>
  <c r="AL2043" i="1"/>
  <c r="AL2044" i="1"/>
  <c r="AL2045" i="1"/>
  <c r="AL2046" i="1"/>
  <c r="AL2047" i="1"/>
  <c r="AL2048" i="1"/>
  <c r="AL2049" i="1"/>
  <c r="AL1725" i="1"/>
  <c r="AL2051" i="1"/>
  <c r="AL2052" i="1"/>
  <c r="AL2053" i="1"/>
  <c r="AL2054" i="1"/>
  <c r="AL2055" i="1"/>
  <c r="AL2056" i="1"/>
  <c r="AL2057" i="1"/>
  <c r="AL2058" i="1"/>
  <c r="AL2059" i="1"/>
  <c r="AL737" i="1"/>
  <c r="AL2061" i="1"/>
  <c r="AL2062" i="1"/>
  <c r="AL2063" i="1"/>
  <c r="AL2064" i="1"/>
  <c r="AL1726" i="1"/>
  <c r="AL2066" i="1"/>
  <c r="AL2067" i="1"/>
  <c r="AL2068" i="1"/>
  <c r="AL2069" i="1"/>
  <c r="AL2070" i="1"/>
  <c r="AL2071" i="1"/>
  <c r="AL2072" i="1"/>
  <c r="AL2073" i="1"/>
  <c r="AL2074" i="1"/>
  <c r="AL2075" i="1"/>
  <c r="AL2076" i="1"/>
  <c r="AL2120" i="1"/>
  <c r="AL2078" i="1"/>
  <c r="AL2079" i="1"/>
  <c r="AL2080" i="1"/>
  <c r="AL1727" i="1"/>
  <c r="AL2082" i="1"/>
  <c r="AL2083" i="1"/>
  <c r="AL746" i="1"/>
  <c r="AL2085" i="1"/>
  <c r="AL2086" i="1"/>
  <c r="AL2087" i="1"/>
  <c r="AL2088" i="1"/>
  <c r="AL1728" i="1"/>
  <c r="AL2090" i="1"/>
  <c r="AL2091" i="1"/>
  <c r="AL2092" i="1"/>
  <c r="AL2093" i="1"/>
  <c r="AL2094" i="1"/>
  <c r="AL2095" i="1"/>
  <c r="AL2096" i="1"/>
  <c r="AL2097" i="1"/>
  <c r="AL2098" i="1"/>
  <c r="AL2099" i="1"/>
  <c r="AL2100" i="1"/>
  <c r="AL2101" i="1"/>
  <c r="AL2102" i="1"/>
  <c r="AL2103" i="1"/>
  <c r="AL1745" i="1"/>
  <c r="AL2105" i="1"/>
  <c r="AL1153" i="1"/>
  <c r="AL2107" i="1"/>
  <c r="AL2108" i="1"/>
  <c r="AL2109" i="1"/>
  <c r="AL2110" i="1"/>
  <c r="AL2111" i="1"/>
  <c r="AL2112" i="1"/>
  <c r="AL2113" i="1"/>
  <c r="AL2114" i="1"/>
  <c r="AL2115" i="1"/>
  <c r="AL2116" i="1"/>
  <c r="AL2117" i="1"/>
  <c r="AL2118" i="1"/>
  <c r="AL2119" i="1"/>
  <c r="AL1779" i="1"/>
  <c r="AL2121" i="1"/>
  <c r="AL410" i="1"/>
  <c r="AL2123" i="1"/>
  <c r="AL2124" i="1"/>
  <c r="AL2125" i="1"/>
  <c r="AL2122" i="1"/>
  <c r="AL2127" i="1"/>
  <c r="AL2128" i="1"/>
  <c r="AL2126" i="1"/>
  <c r="AL2130" i="1"/>
  <c r="AL748" i="1"/>
  <c r="AL2132" i="1"/>
  <c r="AL2133" i="1"/>
  <c r="AL2134" i="1"/>
  <c r="AL2135" i="1"/>
  <c r="AL2136" i="1"/>
  <c r="AL1813" i="1"/>
  <c r="AL2138" i="1"/>
  <c r="AL2139" i="1"/>
  <c r="AL2140" i="1"/>
  <c r="AL2141" i="1"/>
  <c r="AL2142" i="1"/>
  <c r="AL2143" i="1"/>
  <c r="AL2144" i="1"/>
  <c r="AL2145" i="1"/>
  <c r="AL2146" i="1"/>
  <c r="AL2147" i="1"/>
  <c r="AL2148" i="1"/>
  <c r="AL2149" i="1"/>
  <c r="AL2150" i="1"/>
  <c r="AL2151" i="1"/>
  <c r="AL2152" i="1"/>
  <c r="AL185" i="1"/>
  <c r="AL2154" i="1"/>
  <c r="AL2155" i="1"/>
  <c r="AL2156" i="1"/>
  <c r="AL1781" i="1"/>
  <c r="AL2158" i="1"/>
  <c r="AL2159" i="1"/>
  <c r="AL2160" i="1"/>
  <c r="AL2161" i="1"/>
  <c r="AL2162" i="1"/>
  <c r="AL2163" i="1"/>
  <c r="AL2164" i="1"/>
  <c r="AL2165" i="1"/>
  <c r="AL2166" i="1"/>
  <c r="AL2167" i="1"/>
  <c r="AL2168" i="1"/>
  <c r="AL2169" i="1"/>
  <c r="AL2170" i="1"/>
  <c r="AL2171" i="1"/>
  <c r="AL2172" i="1"/>
  <c r="AL2173" i="1"/>
  <c r="AL2174" i="1"/>
  <c r="AL1782" i="1"/>
  <c r="AL2176" i="1"/>
  <c r="AL2177" i="1"/>
  <c r="AL2178" i="1"/>
  <c r="AL2179" i="1"/>
  <c r="AL2180" i="1"/>
  <c r="AL2181" i="1"/>
  <c r="AL1815" i="1"/>
  <c r="AL2183" i="1"/>
  <c r="AL2184" i="1"/>
  <c r="AL2185" i="1"/>
  <c r="AL2186" i="1"/>
  <c r="AL2187" i="1"/>
  <c r="AL2188" i="1"/>
  <c r="AL2189" i="1"/>
  <c r="AL2190" i="1"/>
  <c r="AL2191" i="1"/>
  <c r="AL2192" i="1"/>
  <c r="AL2193" i="1"/>
  <c r="AL2194" i="1"/>
  <c r="AL2195" i="1"/>
  <c r="AL2196" i="1"/>
  <c r="AL2197" i="1"/>
  <c r="AL2198" i="1"/>
  <c r="AL2199" i="1"/>
  <c r="AL2200" i="1"/>
  <c r="AL2201" i="1"/>
  <c r="AL2202" i="1"/>
  <c r="AL2203" i="1"/>
  <c r="AL2204" i="1"/>
  <c r="AL2205" i="1"/>
  <c r="AL2206" i="1"/>
  <c r="AL2207" i="1"/>
  <c r="AL1154" i="1"/>
  <c r="AL2209" i="1"/>
  <c r="AL2210" i="1"/>
  <c r="AL2211" i="1"/>
  <c r="AL2212" i="1"/>
  <c r="AL2213" i="1"/>
  <c r="AL2214" i="1"/>
  <c r="AL2215" i="1"/>
  <c r="AL2216" i="1"/>
  <c r="AL2217" i="1"/>
  <c r="AL2218" i="1"/>
  <c r="AL2219" i="1"/>
  <c r="AL2220" i="1"/>
  <c r="AL2221" i="1"/>
  <c r="AL2222" i="1"/>
  <c r="AL2223" i="1"/>
  <c r="AL1816" i="1"/>
  <c r="AL2225" i="1"/>
  <c r="AL2226" i="1"/>
  <c r="AL2227" i="1"/>
  <c r="AL2259" i="1"/>
  <c r="AL2229" i="1"/>
  <c r="AL2230" i="1"/>
  <c r="AL2231" i="1"/>
  <c r="AL2232" i="1"/>
  <c r="AL2233" i="1"/>
  <c r="AL2234" i="1"/>
  <c r="AL2235" i="1"/>
  <c r="AL2236" i="1"/>
  <c r="AL2237" i="1"/>
  <c r="AL2238" i="1"/>
  <c r="AL2239" i="1"/>
  <c r="AL2240" i="1"/>
  <c r="AL2241" i="1"/>
  <c r="AL2242" i="1"/>
  <c r="AL2243" i="1"/>
  <c r="AL426" i="1"/>
  <c r="AL2245" i="1"/>
  <c r="AL2246" i="1"/>
  <c r="AL1817" i="1"/>
  <c r="AL2248" i="1"/>
  <c r="AL2249" i="1"/>
  <c r="AL2250" i="1"/>
  <c r="AL750" i="1"/>
  <c r="AL2252" i="1"/>
  <c r="AL2253" i="1"/>
  <c r="AL2254" i="1"/>
  <c r="AL2255" i="1"/>
  <c r="AL2256" i="1"/>
  <c r="AL2257" i="1"/>
  <c r="AL2258" i="1"/>
  <c r="AL1827" i="1"/>
  <c r="AL2260" i="1"/>
  <c r="AL2261" i="1"/>
  <c r="AL2262" i="1"/>
  <c r="AL2263" i="1"/>
  <c r="AL2264" i="1"/>
  <c r="AL2265" i="1"/>
  <c r="AL2266" i="1"/>
  <c r="AL2267" i="1"/>
  <c r="AL2268" i="1"/>
  <c r="AL2269" i="1"/>
  <c r="AL2270" i="1"/>
  <c r="AL2271" i="1"/>
  <c r="AL2272" i="1"/>
  <c r="AL2273" i="1"/>
  <c r="AL2274" i="1"/>
  <c r="AL2275" i="1"/>
  <c r="AL2276" i="1"/>
  <c r="AL1158" i="1"/>
  <c r="AL2278" i="1"/>
  <c r="AL2279" i="1"/>
  <c r="AL2280" i="1"/>
  <c r="AL2281" i="1"/>
  <c r="AL2282" i="1"/>
  <c r="AL97" i="1"/>
  <c r="AL2284" i="1"/>
  <c r="AL2285" i="1"/>
  <c r="AL2286" i="1"/>
  <c r="AL2287" i="1"/>
  <c r="AL2288" i="1"/>
  <c r="AL2" i="1"/>
  <c r="AK2" i="1" l="1"/>
  <c r="AK3" i="1"/>
  <c r="AK4" i="1"/>
  <c r="AK5" i="1"/>
  <c r="AK6" i="1"/>
  <c r="AK7" i="1"/>
  <c r="AK8" i="1"/>
  <c r="AK9" i="1"/>
  <c r="AK207" i="1"/>
  <c r="AK11" i="1"/>
  <c r="AK12" i="1"/>
  <c r="AK10" i="1"/>
  <c r="AK105" i="1"/>
  <c r="AK13" i="1"/>
  <c r="AK1159" i="1"/>
  <c r="AK17" i="1"/>
  <c r="AK18" i="1"/>
  <c r="AK14" i="1"/>
  <c r="AK106" i="1"/>
  <c r="AK21" i="1"/>
  <c r="AK212" i="1"/>
  <c r="AK15" i="1"/>
  <c r="AK24" i="1"/>
  <c r="AK25" i="1"/>
  <c r="AK26" i="1"/>
  <c r="AK1164" i="1"/>
  <c r="AK28" i="1"/>
  <c r="AK197" i="1"/>
  <c r="AK30" i="1"/>
  <c r="AK31" i="1"/>
  <c r="AK32" i="1"/>
  <c r="AK429" i="1"/>
  <c r="AK34" i="1"/>
  <c r="AK96" i="1"/>
  <c r="AK1165" i="1"/>
  <c r="AK213" i="1"/>
  <c r="AK38" i="1"/>
  <c r="AK16" i="1"/>
  <c r="AK763" i="1"/>
  <c r="AK41" i="1"/>
  <c r="AK42" i="1"/>
  <c r="AK43" i="1"/>
  <c r="AK214" i="1"/>
  <c r="AK19" i="1"/>
  <c r="AK107" i="1"/>
  <c r="AK47" i="1"/>
  <c r="AK20" i="1"/>
  <c r="AK1174" i="1"/>
  <c r="AK430" i="1"/>
  <c r="AK51" i="1"/>
  <c r="AK52" i="1"/>
  <c r="AK218" i="1"/>
  <c r="AK765" i="1"/>
  <c r="AK1183" i="1"/>
  <c r="AK56" i="1"/>
  <c r="AK22" i="1"/>
  <c r="AK58" i="1"/>
  <c r="AK110" i="1"/>
  <c r="AK60" i="1"/>
  <c r="AK111" i="1"/>
  <c r="AK769" i="1"/>
  <c r="AK63" i="1"/>
  <c r="AK64" i="1"/>
  <c r="AK779" i="1"/>
  <c r="AK66" i="1"/>
  <c r="AK112" i="1"/>
  <c r="AK220" i="1"/>
  <c r="AK69" i="1"/>
  <c r="AK1185" i="1"/>
  <c r="AK223" i="1"/>
  <c r="AK72" i="1"/>
  <c r="AK73" i="1"/>
  <c r="AK113" i="1"/>
  <c r="AK225" i="1"/>
  <c r="AK1362" i="1"/>
  <c r="AK77" i="1"/>
  <c r="AK1188" i="1"/>
  <c r="AK79" i="1"/>
  <c r="AK80" i="1"/>
  <c r="AK81" i="1"/>
  <c r="AK441" i="1"/>
  <c r="AK83" i="1"/>
  <c r="AK84" i="1"/>
  <c r="AK85" i="1"/>
  <c r="AK115" i="1"/>
  <c r="AK116" i="1"/>
  <c r="AK785" i="1"/>
  <c r="AK89" i="1"/>
  <c r="AK807" i="1"/>
  <c r="AK91" i="1"/>
  <c r="AK92" i="1"/>
  <c r="AK23" i="1"/>
  <c r="AK1190" i="1"/>
  <c r="AK27" i="1"/>
  <c r="AK117" i="1"/>
  <c r="AK226" i="1"/>
  <c r="AK29" i="1"/>
  <c r="AK1370" i="1"/>
  <c r="AK100" i="1"/>
  <c r="AK101" i="1"/>
  <c r="AK102" i="1"/>
  <c r="AK103" i="1"/>
  <c r="AK33" i="1"/>
  <c r="AK227" i="1"/>
  <c r="AK1193" i="1"/>
  <c r="AK1197" i="1"/>
  <c r="AK108" i="1"/>
  <c r="AK109" i="1"/>
  <c r="AK809" i="1"/>
  <c r="AK35" i="1"/>
  <c r="AK1200" i="1"/>
  <c r="AK36" i="1"/>
  <c r="AK114" i="1"/>
  <c r="AK37" i="1"/>
  <c r="AK814" i="1"/>
  <c r="AK1201" i="1"/>
  <c r="AK39" i="1"/>
  <c r="AK119" i="1"/>
  <c r="AK120" i="1"/>
  <c r="AK121" i="1"/>
  <c r="AK122" i="1"/>
  <c r="AK123" i="1"/>
  <c r="AK124" i="1"/>
  <c r="AK125" i="1"/>
  <c r="AK126" i="1"/>
  <c r="AK40" i="1"/>
  <c r="AK44" i="1"/>
  <c r="AK129" i="1"/>
  <c r="AK45" i="1"/>
  <c r="AK131" i="1"/>
  <c r="AK132" i="1"/>
  <c r="AK133" i="1"/>
  <c r="AK1374" i="1"/>
  <c r="AK46" i="1"/>
  <c r="AK817" i="1"/>
  <c r="AK48" i="1"/>
  <c r="AK49" i="1"/>
  <c r="AK50" i="1"/>
  <c r="AK140" i="1"/>
  <c r="AK453" i="1"/>
  <c r="AK142" i="1"/>
  <c r="AK1212" i="1"/>
  <c r="AK118" i="1"/>
  <c r="AK53" i="1"/>
  <c r="AK1213" i="1"/>
  <c r="AK229" i="1"/>
  <c r="AK148" i="1"/>
  <c r="AK149" i="1"/>
  <c r="AK150" i="1"/>
  <c r="AK454" i="1"/>
  <c r="AK818" i="1"/>
  <c r="AK127" i="1"/>
  <c r="AK154" i="1"/>
  <c r="AK848" i="1"/>
  <c r="AK54" i="1"/>
  <c r="AK1226" i="1"/>
  <c r="AK856" i="1"/>
  <c r="AK159" i="1"/>
  <c r="AK176" i="1"/>
  <c r="AK128" i="1"/>
  <c r="AK162" i="1"/>
  <c r="AK1229" i="1"/>
  <c r="AK130" i="1"/>
  <c r="AK55" i="1"/>
  <c r="AK1375" i="1"/>
  <c r="AK167" i="1"/>
  <c r="AK1230" i="1"/>
  <c r="AK169" i="1"/>
  <c r="AK57" i="1"/>
  <c r="AK472" i="1"/>
  <c r="AK134" i="1"/>
  <c r="AK1245" i="1"/>
  <c r="AK135" i="1"/>
  <c r="AK175" i="1"/>
  <c r="AK136" i="1"/>
  <c r="AK177" i="1"/>
  <c r="AK178" i="1"/>
  <c r="AK179" i="1"/>
  <c r="AK230" i="1"/>
  <c r="AK181" i="1"/>
  <c r="AK182" i="1"/>
  <c r="AK183" i="1"/>
  <c r="AK184" i="1"/>
  <c r="AK867" i="1"/>
  <c r="AK186" i="1"/>
  <c r="AK187" i="1"/>
  <c r="AK188" i="1"/>
  <c r="AK189" i="1"/>
  <c r="AK190" i="1"/>
  <c r="AK191" i="1"/>
  <c r="AK1380" i="1"/>
  <c r="AK193" i="1"/>
  <c r="AK1246" i="1"/>
  <c r="AK195" i="1"/>
  <c r="AK196" i="1"/>
  <c r="AK137" i="1"/>
  <c r="AK198" i="1"/>
  <c r="AK199" i="1"/>
  <c r="AK200" i="1"/>
  <c r="AK201" i="1"/>
  <c r="AK243" i="1"/>
  <c r="AK203" i="1"/>
  <c r="AK1830" i="1"/>
  <c r="AK205" i="1"/>
  <c r="AK206" i="1"/>
  <c r="AK1388" i="1"/>
  <c r="AK208" i="1"/>
  <c r="AK209" i="1"/>
  <c r="AK210" i="1"/>
  <c r="AK211" i="1"/>
  <c r="AK871" i="1"/>
  <c r="AK138" i="1"/>
  <c r="AK895" i="1"/>
  <c r="AK215" i="1"/>
  <c r="AK216" i="1"/>
  <c r="AK217" i="1"/>
  <c r="AK253" i="1"/>
  <c r="AK219" i="1"/>
  <c r="AK59" i="1"/>
  <c r="AK221" i="1"/>
  <c r="AK222" i="1"/>
  <c r="AK61" i="1"/>
  <c r="AK224" i="1"/>
  <c r="AK139" i="1"/>
  <c r="AK62" i="1"/>
  <c r="AK141" i="1"/>
  <c r="AK228" i="1"/>
  <c r="AK1405" i="1"/>
  <c r="AK476" i="1"/>
  <c r="AK231" i="1"/>
  <c r="AK232" i="1"/>
  <c r="AK233" i="1"/>
  <c r="AK234" i="1"/>
  <c r="AK1831" i="1"/>
  <c r="AK236" i="1"/>
  <c r="AK1832" i="1"/>
  <c r="AK238" i="1"/>
  <c r="AK239" i="1"/>
  <c r="AK240" i="1"/>
  <c r="AK241" i="1"/>
  <c r="AK242" i="1"/>
  <c r="AK256" i="1"/>
  <c r="AK244" i="1"/>
  <c r="AK245" i="1"/>
  <c r="AK246" i="1"/>
  <c r="AK247" i="1"/>
  <c r="AK248" i="1"/>
  <c r="AK249" i="1"/>
  <c r="AK250" i="1"/>
  <c r="AK1833" i="1"/>
  <c r="AK252" i="1"/>
  <c r="AK896" i="1"/>
  <c r="AK254" i="1"/>
  <c r="AK255" i="1"/>
  <c r="AK2129" i="1"/>
  <c r="AK194" i="1"/>
  <c r="AK258" i="1"/>
  <c r="AK259" i="1"/>
  <c r="AK260" i="1"/>
  <c r="AK261" i="1"/>
  <c r="AK1834" i="1"/>
  <c r="AK263" i="1"/>
  <c r="AK264" i="1"/>
  <c r="AK265" i="1"/>
  <c r="AK266" i="1"/>
  <c r="AK267" i="1"/>
  <c r="AK268" i="1"/>
  <c r="AK269" i="1"/>
  <c r="AK478" i="1"/>
  <c r="AK257" i="1"/>
  <c r="AK1862" i="1"/>
  <c r="AK273" i="1"/>
  <c r="AK1872" i="1"/>
  <c r="AK275" i="1"/>
  <c r="AK276" i="1"/>
  <c r="AK493" i="1"/>
  <c r="AK278" i="1"/>
  <c r="AK279" i="1"/>
  <c r="AK280" i="1"/>
  <c r="AK281" i="1"/>
  <c r="AK65" i="1"/>
  <c r="AK283" i="1"/>
  <c r="AK284" i="1"/>
  <c r="AK285" i="1"/>
  <c r="AK270" i="1"/>
  <c r="AK287" i="1"/>
  <c r="AK288" i="1"/>
  <c r="AK289" i="1"/>
  <c r="AK290" i="1"/>
  <c r="AK291" i="1"/>
  <c r="AK292" i="1"/>
  <c r="AK293" i="1"/>
  <c r="AK294" i="1"/>
  <c r="AK295" i="1"/>
  <c r="AK296" i="1"/>
  <c r="AK271" i="1"/>
  <c r="AK500" i="1"/>
  <c r="AK299" i="1"/>
  <c r="AK300" i="1"/>
  <c r="AK301" i="1"/>
  <c r="AK302" i="1"/>
  <c r="AK303" i="1"/>
  <c r="AK304" i="1"/>
  <c r="AK505" i="1"/>
  <c r="AK306" i="1"/>
  <c r="AK307" i="1"/>
  <c r="AK308" i="1"/>
  <c r="AK897" i="1"/>
  <c r="AK310" i="1"/>
  <c r="AK311" i="1"/>
  <c r="AK143" i="1"/>
  <c r="AK899" i="1"/>
  <c r="AK908" i="1"/>
  <c r="AK315" i="1"/>
  <c r="AK316" i="1"/>
  <c r="AK317" i="1"/>
  <c r="AK318" i="1"/>
  <c r="AK319" i="1"/>
  <c r="AK320" i="1"/>
  <c r="AK321" i="1"/>
  <c r="AK322" i="1"/>
  <c r="AK323" i="1"/>
  <c r="AK324" i="1"/>
  <c r="AK325" i="1"/>
  <c r="AK326" i="1"/>
  <c r="AK327" i="1"/>
  <c r="AK328" i="1"/>
  <c r="AK329" i="1"/>
  <c r="AK1409" i="1"/>
  <c r="AK331" i="1"/>
  <c r="AK332" i="1"/>
  <c r="AK333" i="1"/>
  <c r="AK1410" i="1"/>
  <c r="AK335" i="1"/>
  <c r="AK336" i="1"/>
  <c r="AK337" i="1"/>
  <c r="AK338" i="1"/>
  <c r="AK339" i="1"/>
  <c r="AK144" i="1"/>
  <c r="AK341" i="1"/>
  <c r="AK342" i="1"/>
  <c r="AK343" i="1"/>
  <c r="AK344" i="1"/>
  <c r="AK345" i="1"/>
  <c r="AK346" i="1"/>
  <c r="AK909" i="1"/>
  <c r="AK348" i="1"/>
  <c r="AK1838" i="1"/>
  <c r="AK350" i="1"/>
  <c r="AK351" i="1"/>
  <c r="AK145" i="1"/>
  <c r="AK353" i="1"/>
  <c r="AK1250" i="1"/>
  <c r="AK355" i="1"/>
  <c r="AK356" i="1"/>
  <c r="AK1873" i="1"/>
  <c r="AK358" i="1"/>
  <c r="AK67" i="1"/>
  <c r="AK360" i="1"/>
  <c r="AK1252" i="1"/>
  <c r="AK2131" i="1"/>
  <c r="AK363" i="1"/>
  <c r="AK146" i="1"/>
  <c r="AK365" i="1"/>
  <c r="AK277" i="1"/>
  <c r="AK1417" i="1"/>
  <c r="AK368" i="1"/>
  <c r="AK369" i="1"/>
  <c r="AK370" i="1"/>
  <c r="AK371" i="1"/>
  <c r="AK372" i="1"/>
  <c r="AK373" i="1"/>
  <c r="AK914" i="1"/>
  <c r="AK1254" i="1"/>
  <c r="AK376" i="1"/>
  <c r="AK377" i="1"/>
  <c r="AK378" i="1"/>
  <c r="AK379" i="1"/>
  <c r="AK508" i="1"/>
  <c r="AK381" i="1"/>
  <c r="AK382" i="1"/>
  <c r="AK383" i="1"/>
  <c r="AK384" i="1"/>
  <c r="AK385" i="1"/>
  <c r="AK386" i="1"/>
  <c r="AK387" i="1"/>
  <c r="AK388" i="1"/>
  <c r="AK389" i="1"/>
  <c r="AK390" i="1"/>
  <c r="AK391" i="1"/>
  <c r="AK392" i="1"/>
  <c r="AK393" i="1"/>
  <c r="AK394" i="1"/>
  <c r="AK915" i="1"/>
  <c r="AK396" i="1"/>
  <c r="AK397" i="1"/>
  <c r="AK398" i="1"/>
  <c r="AK399" i="1"/>
  <c r="AK400" i="1"/>
  <c r="AK401" i="1"/>
  <c r="AK402" i="1"/>
  <c r="AK403" i="1"/>
  <c r="AK404" i="1"/>
  <c r="AK405" i="1"/>
  <c r="AK406" i="1"/>
  <c r="AK407" i="1"/>
  <c r="AK408" i="1"/>
  <c r="AK409" i="1"/>
  <c r="AK282" i="1"/>
  <c r="AK411" i="1"/>
  <c r="AK412" i="1"/>
  <c r="AK413" i="1"/>
  <c r="AK414" i="1"/>
  <c r="AK415" i="1"/>
  <c r="AK416" i="1"/>
  <c r="AK417" i="1"/>
  <c r="AK418" i="1"/>
  <c r="AK419" i="1"/>
  <c r="AK420" i="1"/>
  <c r="AK421" i="1"/>
  <c r="AK422" i="1"/>
  <c r="AK423" i="1"/>
  <c r="AK424" i="1"/>
  <c r="AK425" i="1"/>
  <c r="AK509" i="1"/>
  <c r="AK427" i="1"/>
  <c r="AK428" i="1"/>
  <c r="AK1257" i="1"/>
  <c r="AK286" i="1"/>
  <c r="AK431" i="1"/>
  <c r="AK432" i="1"/>
  <c r="AK433" i="1"/>
  <c r="AK434" i="1"/>
  <c r="AK435" i="1"/>
  <c r="AK436" i="1"/>
  <c r="AK437" i="1"/>
  <c r="AK438" i="1"/>
  <c r="AK439" i="1"/>
  <c r="AK440" i="1"/>
  <c r="AK516" i="1"/>
  <c r="AK442" i="1"/>
  <c r="AK443" i="1"/>
  <c r="AK444" i="1"/>
  <c r="AK445" i="1"/>
  <c r="AK446" i="1"/>
  <c r="AK447" i="1"/>
  <c r="AK448" i="1"/>
  <c r="AK449" i="1"/>
  <c r="AK450" i="1"/>
  <c r="AK451" i="1"/>
  <c r="AK452" i="1"/>
  <c r="AK2153" i="1"/>
  <c r="AK147" i="1"/>
  <c r="AK455" i="1"/>
  <c r="AK456" i="1"/>
  <c r="AK457" i="1"/>
  <c r="AK458" i="1"/>
  <c r="AK459" i="1"/>
  <c r="AK460" i="1"/>
  <c r="AK461" i="1"/>
  <c r="AK462" i="1"/>
  <c r="AK463" i="1"/>
  <c r="AK464" i="1"/>
  <c r="AK465" i="1"/>
  <c r="AK466" i="1"/>
  <c r="AK467" i="1"/>
  <c r="AK468" i="1"/>
  <c r="AK469" i="1"/>
  <c r="AK470" i="1"/>
  <c r="AK471" i="1"/>
  <c r="AK918" i="1"/>
  <c r="AK473" i="1"/>
  <c r="AK474" i="1"/>
  <c r="AK475" i="1"/>
  <c r="AK151" i="1"/>
  <c r="AK477" i="1"/>
  <c r="AK928" i="1"/>
  <c r="AK479" i="1"/>
  <c r="AK480" i="1"/>
  <c r="AK481" i="1"/>
  <c r="AK482" i="1"/>
  <c r="AK483" i="1"/>
  <c r="AK484" i="1"/>
  <c r="AK485" i="1"/>
  <c r="AK486" i="1"/>
  <c r="AK487" i="1"/>
  <c r="AK488" i="1"/>
  <c r="AK489" i="1"/>
  <c r="AK490" i="1"/>
  <c r="AK491" i="1"/>
  <c r="AK492" i="1"/>
  <c r="AK929" i="1"/>
  <c r="AK494" i="1"/>
  <c r="AK495" i="1"/>
  <c r="AK496" i="1"/>
  <c r="AK497" i="1"/>
  <c r="AK498" i="1"/>
  <c r="AK499" i="1"/>
  <c r="AK944" i="1"/>
  <c r="AK501" i="1"/>
  <c r="AK502" i="1"/>
  <c r="AK503" i="1"/>
  <c r="AK504" i="1"/>
  <c r="AK152" i="1"/>
  <c r="AK506" i="1"/>
  <c r="AK507" i="1"/>
  <c r="AK68" i="1"/>
  <c r="AK153" i="1"/>
  <c r="AK510" i="1"/>
  <c r="AK511" i="1"/>
  <c r="AK512" i="1"/>
  <c r="AK513" i="1"/>
  <c r="AK514" i="1"/>
  <c r="AK515" i="1"/>
  <c r="AK948" i="1"/>
  <c r="AK517" i="1"/>
  <c r="AK518" i="1"/>
  <c r="AK519" i="1"/>
  <c r="AK520" i="1"/>
  <c r="AK521" i="1"/>
  <c r="AK522" i="1"/>
  <c r="AK523" i="1"/>
  <c r="AK524" i="1"/>
  <c r="AK525" i="1"/>
  <c r="AK526" i="1"/>
  <c r="AK527" i="1"/>
  <c r="AK528" i="1"/>
  <c r="AK529" i="1"/>
  <c r="AK530" i="1"/>
  <c r="AK531" i="1"/>
  <c r="AK532" i="1"/>
  <c r="AK533" i="1"/>
  <c r="AK534" i="1"/>
  <c r="AK535" i="1"/>
  <c r="AK536" i="1"/>
  <c r="AK537" i="1"/>
  <c r="AK538" i="1"/>
  <c r="AK539" i="1"/>
  <c r="AK540" i="1"/>
  <c r="AK950" i="1"/>
  <c r="AK542" i="1"/>
  <c r="AK543" i="1"/>
  <c r="AK544" i="1"/>
  <c r="AK545" i="1"/>
  <c r="AK546" i="1"/>
  <c r="AK547" i="1"/>
  <c r="AK548" i="1"/>
  <c r="AK549" i="1"/>
  <c r="AK541" i="1"/>
  <c r="AK551" i="1"/>
  <c r="AK552" i="1"/>
  <c r="AK553" i="1"/>
  <c r="AK554" i="1"/>
  <c r="AK555" i="1"/>
  <c r="AK556" i="1"/>
  <c r="AK557" i="1"/>
  <c r="AK558" i="1"/>
  <c r="AK297" i="1"/>
  <c r="AK560" i="1"/>
  <c r="AK561" i="1"/>
  <c r="AK562" i="1"/>
  <c r="AK563" i="1"/>
  <c r="AK564" i="1"/>
  <c r="AK565" i="1"/>
  <c r="AK566" i="1"/>
  <c r="AK567" i="1"/>
  <c r="AK568" i="1"/>
  <c r="AK569" i="1"/>
  <c r="AK570" i="1"/>
  <c r="AK571" i="1"/>
  <c r="AK572" i="1"/>
  <c r="AK550" i="1"/>
  <c r="AK574" i="1"/>
  <c r="AK955" i="1"/>
  <c r="AK576" i="1"/>
  <c r="AK956" i="1"/>
  <c r="AK2157" i="1"/>
  <c r="AK1258" i="1"/>
  <c r="AK580" i="1"/>
  <c r="AK581" i="1"/>
  <c r="AK582" i="1"/>
  <c r="AK559" i="1"/>
  <c r="AK584" i="1"/>
  <c r="AK585" i="1"/>
  <c r="AK586" i="1"/>
  <c r="AK587" i="1"/>
  <c r="AK588" i="1"/>
  <c r="AK589" i="1"/>
  <c r="AK590" i="1"/>
  <c r="AK204" i="1"/>
  <c r="AK592" i="1"/>
  <c r="AK593" i="1"/>
  <c r="AK594" i="1"/>
  <c r="AK595" i="1"/>
  <c r="AK596" i="1"/>
  <c r="AK298" i="1"/>
  <c r="AK598" i="1"/>
  <c r="AK599" i="1"/>
  <c r="AK600" i="1"/>
  <c r="AK305" i="1"/>
  <c r="AK602" i="1"/>
  <c r="AK603" i="1"/>
  <c r="AK604" i="1"/>
  <c r="AK605" i="1"/>
  <c r="AK606" i="1"/>
  <c r="AK607" i="1"/>
  <c r="AK957" i="1"/>
  <c r="AK609" i="1"/>
  <c r="AK610" i="1"/>
  <c r="AK611" i="1"/>
  <c r="AK612" i="1"/>
  <c r="AK613" i="1"/>
  <c r="AK614" i="1"/>
  <c r="AK1877" i="1"/>
  <c r="AK616" i="1"/>
  <c r="AK617" i="1"/>
  <c r="AK618" i="1"/>
  <c r="AK619" i="1"/>
  <c r="AK620" i="1"/>
  <c r="AK621" i="1"/>
  <c r="AK622" i="1"/>
  <c r="AK623" i="1"/>
  <c r="AK624" i="1"/>
  <c r="AK625" i="1"/>
  <c r="AK962" i="1"/>
  <c r="AK627" i="1"/>
  <c r="AK94" i="1"/>
  <c r="AK629" i="1"/>
  <c r="AK630" i="1"/>
  <c r="AK631" i="1"/>
  <c r="AK1262" i="1"/>
  <c r="AK633" i="1"/>
  <c r="AK1418" i="1"/>
  <c r="AK635" i="1"/>
  <c r="AK636" i="1"/>
  <c r="AK637" i="1"/>
  <c r="AK638" i="1"/>
  <c r="AK1880" i="1"/>
  <c r="AK640" i="1"/>
  <c r="AK641" i="1"/>
  <c r="AK642" i="1"/>
  <c r="AK643" i="1"/>
  <c r="AK644" i="1"/>
  <c r="AK645" i="1"/>
  <c r="AK646" i="1"/>
  <c r="AK647" i="1"/>
  <c r="AK573" i="1"/>
  <c r="AK649" i="1"/>
  <c r="AK650" i="1"/>
  <c r="AK651" i="1"/>
  <c r="AK652" i="1"/>
  <c r="AK653" i="1"/>
  <c r="AK967" i="1"/>
  <c r="AK655" i="1"/>
  <c r="AK981" i="1"/>
  <c r="AK657" i="1"/>
  <c r="AK658" i="1"/>
  <c r="AK659" i="1"/>
  <c r="AK660" i="1"/>
  <c r="AK661" i="1"/>
  <c r="AK1881" i="1"/>
  <c r="AK663" i="1"/>
  <c r="AK664" i="1"/>
  <c r="AK665" i="1"/>
  <c r="AK666" i="1"/>
  <c r="AK667" i="1"/>
  <c r="AK668" i="1"/>
  <c r="AK669" i="1"/>
  <c r="AK155" i="1"/>
  <c r="AK671" i="1"/>
  <c r="AK672" i="1"/>
  <c r="AK673" i="1"/>
  <c r="AK1425" i="1"/>
  <c r="AK675" i="1"/>
  <c r="AK676" i="1"/>
  <c r="AK677" i="1"/>
  <c r="AK678" i="1"/>
  <c r="AK679" i="1"/>
  <c r="AK680" i="1"/>
  <c r="AK681" i="1"/>
  <c r="AK682" i="1"/>
  <c r="AK683" i="1"/>
  <c r="AK684" i="1"/>
  <c r="AK1851" i="1"/>
  <c r="AK686" i="1"/>
  <c r="AK687" i="1"/>
  <c r="AK688" i="1"/>
  <c r="AK689" i="1"/>
  <c r="AK1264" i="1"/>
  <c r="AK691" i="1"/>
  <c r="AK309" i="1"/>
  <c r="AK693" i="1"/>
  <c r="AK694" i="1"/>
  <c r="AK695" i="1"/>
  <c r="AK696" i="1"/>
  <c r="AK697" i="1"/>
  <c r="AK698" i="1"/>
  <c r="AK699" i="1"/>
  <c r="AK700" i="1"/>
  <c r="AK701" i="1"/>
  <c r="AK702" i="1"/>
  <c r="AK703" i="1"/>
  <c r="AK704" i="1"/>
  <c r="AK705" i="1"/>
  <c r="AK706" i="1"/>
  <c r="AK707" i="1"/>
  <c r="AK1882" i="1"/>
  <c r="AK709" i="1"/>
  <c r="AK710" i="1"/>
  <c r="AK711" i="1"/>
  <c r="AK712" i="1"/>
  <c r="AK995" i="1"/>
  <c r="AK714" i="1"/>
  <c r="AK715" i="1"/>
  <c r="AK716" i="1"/>
  <c r="AK717" i="1"/>
  <c r="AK718" i="1"/>
  <c r="AK1857" i="1"/>
  <c r="AK156" i="1"/>
  <c r="AK721" i="1"/>
  <c r="AK722" i="1"/>
  <c r="AK723" i="1"/>
  <c r="AK724" i="1"/>
  <c r="AK1864" i="1"/>
  <c r="AK726" i="1"/>
  <c r="AK237" i="1"/>
  <c r="AK728" i="1"/>
  <c r="AK729" i="1"/>
  <c r="AK2175" i="1"/>
  <c r="AK731" i="1"/>
  <c r="AK732" i="1"/>
  <c r="AK733" i="1"/>
  <c r="AK734" i="1"/>
  <c r="AK735" i="1"/>
  <c r="AK736" i="1"/>
  <c r="AK1003" i="1"/>
  <c r="AK738" i="1"/>
  <c r="AK739" i="1"/>
  <c r="AK740" i="1"/>
  <c r="AK741" i="1"/>
  <c r="AK742" i="1"/>
  <c r="AK743" i="1"/>
  <c r="AK744" i="1"/>
  <c r="AK745" i="1"/>
  <c r="AK1429" i="1"/>
  <c r="AK747" i="1"/>
  <c r="AK1432" i="1"/>
  <c r="AK749" i="1"/>
  <c r="AK95" i="1"/>
  <c r="AK751" i="1"/>
  <c r="AK752" i="1"/>
  <c r="AK753" i="1"/>
  <c r="AK754" i="1"/>
  <c r="AK755" i="1"/>
  <c r="AK756" i="1"/>
  <c r="AK757" i="1"/>
  <c r="AK1883" i="1"/>
  <c r="AK759" i="1"/>
  <c r="AK760" i="1"/>
  <c r="AK761" i="1"/>
  <c r="AK762" i="1"/>
  <c r="AK1997" i="1"/>
  <c r="AK764" i="1"/>
  <c r="AK1004" i="1"/>
  <c r="AK766" i="1"/>
  <c r="AK767" i="1"/>
  <c r="AK768" i="1"/>
  <c r="AK1008" i="1"/>
  <c r="AK770" i="1"/>
  <c r="AK771" i="1"/>
  <c r="AK772" i="1"/>
  <c r="AK773" i="1"/>
  <c r="AK774" i="1"/>
  <c r="AK775" i="1"/>
  <c r="AK776" i="1"/>
  <c r="AK777" i="1"/>
  <c r="AK778" i="1"/>
  <c r="AK157" i="1"/>
  <c r="AK780" i="1"/>
  <c r="AK781" i="1"/>
  <c r="AK782" i="1"/>
  <c r="AK783" i="1"/>
  <c r="AK784" i="1"/>
  <c r="AK70" i="1"/>
  <c r="AK786" i="1"/>
  <c r="AK787" i="1"/>
  <c r="AK788" i="1"/>
  <c r="AK789" i="1"/>
  <c r="AK790" i="1"/>
  <c r="AK791" i="1"/>
  <c r="AK792" i="1"/>
  <c r="AK793" i="1"/>
  <c r="AK794" i="1"/>
  <c r="AK795" i="1"/>
  <c r="AK796" i="1"/>
  <c r="AK797" i="1"/>
  <c r="AK798" i="1"/>
  <c r="AK799" i="1"/>
  <c r="AK800" i="1"/>
  <c r="AK801" i="1"/>
  <c r="AK802" i="1"/>
  <c r="AK803" i="1"/>
  <c r="AK804" i="1"/>
  <c r="AK805" i="1"/>
  <c r="AK806" i="1"/>
  <c r="AK1025" i="1"/>
  <c r="AK808" i="1"/>
  <c r="AK158" i="1"/>
  <c r="AK1884" i="1"/>
  <c r="AK811" i="1"/>
  <c r="AK812" i="1"/>
  <c r="AK813" i="1"/>
  <c r="AK312" i="1"/>
  <c r="AK815" i="1"/>
  <c r="AK816" i="1"/>
  <c r="AK1265" i="1"/>
  <c r="AK575" i="1"/>
  <c r="AK819" i="1"/>
  <c r="AK820" i="1"/>
  <c r="AK821" i="1"/>
  <c r="AK822" i="1"/>
  <c r="AK823" i="1"/>
  <c r="AK824" i="1"/>
  <c r="AK825" i="1"/>
  <c r="AK826" i="1"/>
  <c r="AK827" i="1"/>
  <c r="AK828" i="1"/>
  <c r="AK829" i="1"/>
  <c r="AK830" i="1"/>
  <c r="AK831" i="1"/>
  <c r="AK832" i="1"/>
  <c r="AK833" i="1"/>
  <c r="AK1885" i="1"/>
  <c r="AK835" i="1"/>
  <c r="AK1886" i="1"/>
  <c r="AK837" i="1"/>
  <c r="AK838" i="1"/>
  <c r="AK839" i="1"/>
  <c r="AK840" i="1"/>
  <c r="AK841" i="1"/>
  <c r="AK842" i="1"/>
  <c r="AK843" i="1"/>
  <c r="AK251" i="1"/>
  <c r="AK845" i="1"/>
  <c r="AK846" i="1"/>
  <c r="AK847" i="1"/>
  <c r="AK1043" i="1"/>
  <c r="AK849" i="1"/>
  <c r="AK850" i="1"/>
  <c r="AK851" i="1"/>
  <c r="AK852" i="1"/>
  <c r="AK853" i="1"/>
  <c r="AK854" i="1"/>
  <c r="AK855" i="1"/>
  <c r="AK1433" i="1"/>
  <c r="AK857" i="1"/>
  <c r="AK858" i="1"/>
  <c r="AK859" i="1"/>
  <c r="AK860" i="1"/>
  <c r="AK861" i="1"/>
  <c r="AK862" i="1"/>
  <c r="AK863" i="1"/>
  <c r="AK864" i="1"/>
  <c r="AK865" i="1"/>
  <c r="AK866" i="1"/>
  <c r="AK1443" i="1"/>
  <c r="AK868" i="1"/>
  <c r="AK869" i="1"/>
  <c r="AK870" i="1"/>
  <c r="AK71" i="1"/>
  <c r="AK872" i="1"/>
  <c r="AK873" i="1"/>
  <c r="AK874" i="1"/>
  <c r="AK875" i="1"/>
  <c r="AK876" i="1"/>
  <c r="AK877" i="1"/>
  <c r="AK878" i="1"/>
  <c r="AK262" i="1"/>
  <c r="AK880" i="1"/>
  <c r="AK881" i="1"/>
  <c r="AK882" i="1"/>
  <c r="AK883" i="1"/>
  <c r="AK884" i="1"/>
  <c r="AK885" i="1"/>
  <c r="AK886" i="1"/>
  <c r="AK887" i="1"/>
  <c r="AK888" i="1"/>
  <c r="AK889" i="1"/>
  <c r="AK890" i="1"/>
  <c r="AK891" i="1"/>
  <c r="AK892" i="1"/>
  <c r="AK893" i="1"/>
  <c r="AK894" i="1"/>
  <c r="AK98" i="1"/>
  <c r="AK313" i="1"/>
  <c r="AK160" i="1"/>
  <c r="AK898" i="1"/>
  <c r="AK314" i="1"/>
  <c r="AK900" i="1"/>
  <c r="AK901" i="1"/>
  <c r="AK902" i="1"/>
  <c r="AK903" i="1"/>
  <c r="AK904" i="1"/>
  <c r="AK905" i="1"/>
  <c r="AK906" i="1"/>
  <c r="AK907" i="1"/>
  <c r="AK74" i="1"/>
  <c r="AK75" i="1"/>
  <c r="AK910" i="1"/>
  <c r="AK911" i="1"/>
  <c r="AK912" i="1"/>
  <c r="AK913" i="1"/>
  <c r="AK1272" i="1"/>
  <c r="AK1449" i="1"/>
  <c r="AK916" i="1"/>
  <c r="AK917" i="1"/>
  <c r="AK180" i="1"/>
  <c r="AK919" i="1"/>
  <c r="AK920" i="1"/>
  <c r="AK921" i="1"/>
  <c r="AK922" i="1"/>
  <c r="AK923" i="1"/>
  <c r="AK924" i="1"/>
  <c r="AK925" i="1"/>
  <c r="AK926" i="1"/>
  <c r="AK927" i="1"/>
  <c r="AK1276" i="1"/>
  <c r="AK1998" i="1"/>
  <c r="AK930" i="1"/>
  <c r="AK931" i="1"/>
  <c r="AK932" i="1"/>
  <c r="AK933" i="1"/>
  <c r="AK934" i="1"/>
  <c r="AK935" i="1"/>
  <c r="AK936" i="1"/>
  <c r="AK937" i="1"/>
  <c r="AK938" i="1"/>
  <c r="AK939" i="1"/>
  <c r="AK940" i="1"/>
  <c r="AK941" i="1"/>
  <c r="AK942" i="1"/>
  <c r="AK943" i="1"/>
  <c r="AK577" i="1"/>
  <c r="AK945" i="1"/>
  <c r="AK946" i="1"/>
  <c r="AK947" i="1"/>
  <c r="AK2182" i="1"/>
  <c r="AK949" i="1"/>
  <c r="AK1457" i="1"/>
  <c r="AK951" i="1"/>
  <c r="AK952" i="1"/>
  <c r="AK953" i="1"/>
  <c r="AK954" i="1"/>
  <c r="AK161" i="1"/>
  <c r="AK163" i="1"/>
  <c r="AK2208" i="1"/>
  <c r="AK958" i="1"/>
  <c r="AK959" i="1"/>
  <c r="AK960" i="1"/>
  <c r="AK961" i="1"/>
  <c r="AK2244" i="1"/>
  <c r="AK963" i="1"/>
  <c r="AK964" i="1"/>
  <c r="AK965" i="1"/>
  <c r="AK966" i="1"/>
  <c r="AK330" i="1"/>
  <c r="AK968" i="1"/>
  <c r="AK969" i="1"/>
  <c r="AK970" i="1"/>
  <c r="AK971" i="1"/>
  <c r="AK972" i="1"/>
  <c r="AK973" i="1"/>
  <c r="AK974" i="1"/>
  <c r="AK975" i="1"/>
  <c r="AK976" i="1"/>
  <c r="AK977" i="1"/>
  <c r="AK978" i="1"/>
  <c r="AK979" i="1"/>
  <c r="AK980" i="1"/>
  <c r="AK1466" i="1"/>
  <c r="AK982" i="1"/>
  <c r="AK983" i="1"/>
  <c r="AK1888" i="1"/>
  <c r="AK985" i="1"/>
  <c r="AK986" i="1"/>
  <c r="AK987" i="1"/>
  <c r="AK988" i="1"/>
  <c r="AK989" i="1"/>
  <c r="AK990" i="1"/>
  <c r="AK991" i="1"/>
  <c r="AK992" i="1"/>
  <c r="AK993" i="1"/>
  <c r="AK994" i="1"/>
  <c r="AK1046" i="1"/>
  <c r="AK996" i="1"/>
  <c r="AK997" i="1"/>
  <c r="AK998" i="1"/>
  <c r="AK999" i="1"/>
  <c r="AK1000" i="1"/>
  <c r="AK1001" i="1"/>
  <c r="AK1002" i="1"/>
  <c r="AK164" i="1"/>
  <c r="AK334" i="1"/>
  <c r="AK1005" i="1"/>
  <c r="AK1006" i="1"/>
  <c r="AK1007" i="1"/>
  <c r="AK1467" i="1"/>
  <c r="AK1009" i="1"/>
  <c r="AK1010" i="1"/>
  <c r="AK1011" i="1"/>
  <c r="AK1012" i="1"/>
  <c r="AK1013" i="1"/>
  <c r="AK1014" i="1"/>
  <c r="AK1015" i="1"/>
  <c r="AK1016" i="1"/>
  <c r="AK272" i="1"/>
  <c r="AK1018" i="1"/>
  <c r="AK1019" i="1"/>
  <c r="AK1020" i="1"/>
  <c r="AK1021" i="1"/>
  <c r="AK1022" i="1"/>
  <c r="AK1023" i="1"/>
  <c r="AK1024" i="1"/>
  <c r="AK1051" i="1"/>
  <c r="AK1026" i="1"/>
  <c r="AK1027" i="1"/>
  <c r="AK1028" i="1"/>
  <c r="AK1029" i="1"/>
  <c r="AK1030" i="1"/>
  <c r="AK1031" i="1"/>
  <c r="AK1032" i="1"/>
  <c r="AK274" i="1"/>
  <c r="AK1034" i="1"/>
  <c r="AK1035" i="1"/>
  <c r="AK1036" i="1"/>
  <c r="AK1037" i="1"/>
  <c r="AK1038" i="1"/>
  <c r="AK1039" i="1"/>
  <c r="AK1040" i="1"/>
  <c r="AK1041" i="1"/>
  <c r="AK1042" i="1"/>
  <c r="AK578" i="1"/>
  <c r="AK1044" i="1"/>
  <c r="AK1045" i="1"/>
  <c r="AK165" i="1"/>
  <c r="AK1047" i="1"/>
  <c r="AK1048" i="1"/>
  <c r="AK1049" i="1"/>
  <c r="AK1050" i="1"/>
  <c r="AK1999" i="1"/>
  <c r="AK1052" i="1"/>
  <c r="AK1053" i="1"/>
  <c r="AK1054" i="1"/>
  <c r="AK1055" i="1"/>
  <c r="AK340" i="1"/>
  <c r="AK1057" i="1"/>
  <c r="AK1058" i="1"/>
  <c r="AK1059" i="1"/>
  <c r="AK1060" i="1"/>
  <c r="AK1061" i="1"/>
  <c r="AK1062" i="1"/>
  <c r="AK1063" i="1"/>
  <c r="AK1064" i="1"/>
  <c r="AK1065" i="1"/>
  <c r="AK1957" i="1"/>
  <c r="AK1067" i="1"/>
  <c r="AK1068" i="1"/>
  <c r="AK1069" i="1"/>
  <c r="AK1070" i="1"/>
  <c r="AK1071" i="1"/>
  <c r="AK1072" i="1"/>
  <c r="AK1468" i="1"/>
  <c r="AK1074" i="1"/>
  <c r="AK1075" i="1"/>
  <c r="AK1477" i="1"/>
  <c r="AK1056" i="1"/>
  <c r="AK1078" i="1"/>
  <c r="AK1079" i="1"/>
  <c r="AK1486" i="1"/>
  <c r="AK1081" i="1"/>
  <c r="AK1082" i="1"/>
  <c r="AK1083" i="1"/>
  <c r="AK357" i="1"/>
  <c r="AK1085" i="1"/>
  <c r="AK1086" i="1"/>
  <c r="AK1087" i="1"/>
  <c r="AK1088" i="1"/>
  <c r="AK1089" i="1"/>
  <c r="AK1090" i="1"/>
  <c r="AK1091" i="1"/>
  <c r="AK1092" i="1"/>
  <c r="AK1093" i="1"/>
  <c r="AK2000" i="1"/>
  <c r="AK1095" i="1"/>
  <c r="AK1096" i="1"/>
  <c r="AK1097" i="1"/>
  <c r="AK1098" i="1"/>
  <c r="AK591" i="1"/>
  <c r="AK1100" i="1"/>
  <c r="AK1101" i="1"/>
  <c r="AK1102" i="1"/>
  <c r="AK1103" i="1"/>
  <c r="AK1104" i="1"/>
  <c r="AK1105" i="1"/>
  <c r="AK1106" i="1"/>
  <c r="AK1107" i="1"/>
  <c r="AK1108" i="1"/>
  <c r="AK1109" i="1"/>
  <c r="AK2001" i="1"/>
  <c r="AK579" i="1"/>
  <c r="AK1112" i="1"/>
  <c r="AK1113" i="1"/>
  <c r="AK1114" i="1"/>
  <c r="AK1115" i="1"/>
  <c r="AK1116" i="1"/>
  <c r="AK1117" i="1"/>
  <c r="AK1118" i="1"/>
  <c r="AK2002" i="1"/>
  <c r="AK1120" i="1"/>
  <c r="AK1121" i="1"/>
  <c r="AK1073" i="1"/>
  <c r="AK1123" i="1"/>
  <c r="AK1124" i="1"/>
  <c r="AK1125" i="1"/>
  <c r="AK1126" i="1"/>
  <c r="AK1127" i="1"/>
  <c r="AK1128" i="1"/>
  <c r="AK1129" i="1"/>
  <c r="AK1130" i="1"/>
  <c r="AK1287" i="1"/>
  <c r="AK583" i="1"/>
  <c r="AK1133" i="1"/>
  <c r="AK1134" i="1"/>
  <c r="AK347" i="1"/>
  <c r="AK1136" i="1"/>
  <c r="AK1137" i="1"/>
  <c r="AK1138" i="1"/>
  <c r="AK1139" i="1"/>
  <c r="AK1140" i="1"/>
  <c r="AK1141" i="1"/>
  <c r="AK1076" i="1"/>
  <c r="AK1143" i="1"/>
  <c r="AK1144" i="1"/>
  <c r="AK1145" i="1"/>
  <c r="AK1146" i="1"/>
  <c r="AK1147" i="1"/>
  <c r="AK1148" i="1"/>
  <c r="AK1149" i="1"/>
  <c r="AK1150" i="1"/>
  <c r="AK1151" i="1"/>
  <c r="AK1152" i="1"/>
  <c r="AK1500" i="1"/>
  <c r="AK1077" i="1"/>
  <c r="AK1155" i="1"/>
  <c r="AK1156" i="1"/>
  <c r="AK1157" i="1"/>
  <c r="AK349" i="1"/>
  <c r="AK2003" i="1"/>
  <c r="AK1160" i="1"/>
  <c r="AK1161" i="1"/>
  <c r="AK1162" i="1"/>
  <c r="AK1163" i="1"/>
  <c r="AK1513" i="1"/>
  <c r="AK166" i="1"/>
  <c r="AK1166" i="1"/>
  <c r="AK1167" i="1"/>
  <c r="AK1168" i="1"/>
  <c r="AK1169" i="1"/>
  <c r="AK1170" i="1"/>
  <c r="AK1171" i="1"/>
  <c r="AK1172" i="1"/>
  <c r="AK1173" i="1"/>
  <c r="AK1525" i="1"/>
  <c r="AK1175" i="1"/>
  <c r="AK1176" i="1"/>
  <c r="AK1177" i="1"/>
  <c r="AK1178" i="1"/>
  <c r="AK1179" i="1"/>
  <c r="AK1180" i="1"/>
  <c r="AK1181" i="1"/>
  <c r="AK1182" i="1"/>
  <c r="AK2251" i="1"/>
  <c r="AK1184" i="1"/>
  <c r="AK1080" i="1"/>
  <c r="AK1186" i="1"/>
  <c r="AK1187" i="1"/>
  <c r="AK1094" i="1"/>
  <c r="AK1189" i="1"/>
  <c r="AK352" i="1"/>
  <c r="AK1191" i="1"/>
  <c r="AK1192" i="1"/>
  <c r="AK168" i="1"/>
  <c r="AK1194" i="1"/>
  <c r="AK1195" i="1"/>
  <c r="AK1196" i="1"/>
  <c r="AK597" i="1"/>
  <c r="AK1198" i="1"/>
  <c r="AK1199" i="1"/>
  <c r="AK1110" i="1"/>
  <c r="AK170" i="1"/>
  <c r="AK1202" i="1"/>
  <c r="AK1203" i="1"/>
  <c r="AK1204" i="1"/>
  <c r="AK1205" i="1"/>
  <c r="AK1206" i="1"/>
  <c r="AK1207" i="1"/>
  <c r="AK1208" i="1"/>
  <c r="AK1209" i="1"/>
  <c r="AK1210" i="1"/>
  <c r="AK1211" i="1"/>
  <c r="AK76" i="1"/>
  <c r="AK171" i="1"/>
  <c r="AK1214" i="1"/>
  <c r="AK1215" i="1"/>
  <c r="AK1216" i="1"/>
  <c r="AK1217" i="1"/>
  <c r="AK1218" i="1"/>
  <c r="AK1219" i="1"/>
  <c r="AK1220" i="1"/>
  <c r="AK1221" i="1"/>
  <c r="AK1222" i="1"/>
  <c r="AK1223" i="1"/>
  <c r="AK1224" i="1"/>
  <c r="AK1225" i="1"/>
  <c r="AK354" i="1"/>
  <c r="AK1227" i="1"/>
  <c r="AK1228" i="1"/>
  <c r="AK1111" i="1"/>
  <c r="AK1530" i="1"/>
  <c r="AK1231" i="1"/>
  <c r="AK1232" i="1"/>
  <c r="AK1233" i="1"/>
  <c r="AK1234" i="1"/>
  <c r="AK1235" i="1"/>
  <c r="AK1236" i="1"/>
  <c r="AK1237" i="1"/>
  <c r="AK1238" i="1"/>
  <c r="AK1239" i="1"/>
  <c r="AK1240" i="1"/>
  <c r="AK1241" i="1"/>
  <c r="AK1242" i="1"/>
  <c r="AK1243" i="1"/>
  <c r="AK1244" i="1"/>
  <c r="AK359" i="1"/>
  <c r="AK172" i="1"/>
  <c r="AK1247" i="1"/>
  <c r="AK1248" i="1"/>
  <c r="AK1249" i="1"/>
  <c r="AK601" i="1"/>
  <c r="AK1251" i="1"/>
  <c r="AK1549" i="1"/>
  <c r="AK1253" i="1"/>
  <c r="AK202" i="1"/>
  <c r="AK1255" i="1"/>
  <c r="AK1256" i="1"/>
  <c r="AK361" i="1"/>
  <c r="AK1562" i="1"/>
  <c r="AK1259" i="1"/>
  <c r="AK1260" i="1"/>
  <c r="AK1261" i="1"/>
  <c r="AK608" i="1"/>
  <c r="AK1263" i="1"/>
  <c r="AK173" i="1"/>
  <c r="AK192" i="1"/>
  <c r="AK1266" i="1"/>
  <c r="AK1267" i="1"/>
  <c r="AK1268" i="1"/>
  <c r="AK1269" i="1"/>
  <c r="AK1270" i="1"/>
  <c r="AK1271" i="1"/>
  <c r="AK1571" i="1"/>
  <c r="AK1273" i="1"/>
  <c r="AK1274" i="1"/>
  <c r="AK1275" i="1"/>
  <c r="AK104" i="1"/>
  <c r="AK1277" i="1"/>
  <c r="AK1278" i="1"/>
  <c r="AK1279" i="1"/>
  <c r="AK1280" i="1"/>
  <c r="AK1281" i="1"/>
  <c r="AK1282" i="1"/>
  <c r="AK1283" i="1"/>
  <c r="AK1284" i="1"/>
  <c r="AK1285" i="1"/>
  <c r="AK1286" i="1"/>
  <c r="AK626" i="1"/>
  <c r="AK1288" i="1"/>
  <c r="AK1289" i="1"/>
  <c r="AK1290" i="1"/>
  <c r="AK1291" i="1"/>
  <c r="AK1292" i="1"/>
  <c r="AK1293" i="1"/>
  <c r="AK1294" i="1"/>
  <c r="AK1295" i="1"/>
  <c r="AK1296" i="1"/>
  <c r="AK1297" i="1"/>
  <c r="AK1298" i="1"/>
  <c r="AK1299" i="1"/>
  <c r="AK1300" i="1"/>
  <c r="AK1301" i="1"/>
  <c r="AK628" i="1"/>
  <c r="AK1303" i="1"/>
  <c r="AK1304" i="1"/>
  <c r="AK1305" i="1"/>
  <c r="AK1572" i="1"/>
  <c r="AK615" i="1"/>
  <c r="AK2004" i="1"/>
  <c r="AK1309" i="1"/>
  <c r="AK1310" i="1"/>
  <c r="AK1311" i="1"/>
  <c r="AK1312" i="1"/>
  <c r="AK1313" i="1"/>
  <c r="AK1314" i="1"/>
  <c r="AK1315" i="1"/>
  <c r="AK1316" i="1"/>
  <c r="AK1317" i="1"/>
  <c r="AK1318" i="1"/>
  <c r="AK1319" i="1"/>
  <c r="AK1320" i="1"/>
  <c r="AK1321" i="1"/>
  <c r="AK1322" i="1"/>
  <c r="AK1323" i="1"/>
  <c r="AK1324" i="1"/>
  <c r="AK1325" i="1"/>
  <c r="AK1326" i="1"/>
  <c r="AK1327" i="1"/>
  <c r="AK1328" i="1"/>
  <c r="AK1329" i="1"/>
  <c r="AK1330" i="1"/>
  <c r="AK1119" i="1"/>
  <c r="AK1332" i="1"/>
  <c r="AK1333" i="1"/>
  <c r="AK1334" i="1"/>
  <c r="AK1335" i="1"/>
  <c r="AK1336" i="1"/>
  <c r="AK1337" i="1"/>
  <c r="AK1338" i="1"/>
  <c r="AK1339" i="1"/>
  <c r="AK1340" i="1"/>
  <c r="AK2005" i="1"/>
  <c r="AK1342" i="1"/>
  <c r="AK1343" i="1"/>
  <c r="AK1344" i="1"/>
  <c r="AK1345" i="1"/>
  <c r="AK1346" i="1"/>
  <c r="AK1347" i="1"/>
  <c r="AK1348" i="1"/>
  <c r="AK1349" i="1"/>
  <c r="AK1350" i="1"/>
  <c r="AK1122" i="1"/>
  <c r="AK1352" i="1"/>
  <c r="AK1353" i="1"/>
  <c r="AK1354" i="1"/>
  <c r="AK1355" i="1"/>
  <c r="AK1356" i="1"/>
  <c r="AK1357" i="1"/>
  <c r="AK1358" i="1"/>
  <c r="AK1359" i="1"/>
  <c r="AK1360" i="1"/>
  <c r="AK1361" i="1"/>
  <c r="AK632" i="1"/>
  <c r="AK1363" i="1"/>
  <c r="AK1364" i="1"/>
  <c r="AK1365" i="1"/>
  <c r="AK1366" i="1"/>
  <c r="AK1367" i="1"/>
  <c r="AK1368" i="1"/>
  <c r="AK1369" i="1"/>
  <c r="AK634" i="1"/>
  <c r="AK1371" i="1"/>
  <c r="AK1372" i="1"/>
  <c r="AK1373" i="1"/>
  <c r="AK1620" i="1"/>
  <c r="AK174" i="1"/>
  <c r="AK1376" i="1"/>
  <c r="AK1377" i="1"/>
  <c r="AK1378" i="1"/>
  <c r="AK1379" i="1"/>
  <c r="AK2006" i="1"/>
  <c r="AK1381" i="1"/>
  <c r="AK1382" i="1"/>
  <c r="AK1383" i="1"/>
  <c r="AK1384" i="1"/>
  <c r="AK1385" i="1"/>
  <c r="AK1386" i="1"/>
  <c r="AK1387" i="1"/>
  <c r="AK1131" i="1"/>
  <c r="AK1389" i="1"/>
  <c r="AK1390" i="1"/>
  <c r="AK1391" i="1"/>
  <c r="AK1392" i="1"/>
  <c r="AK1393" i="1"/>
  <c r="AK1394" i="1"/>
  <c r="AK1395" i="1"/>
  <c r="AK1396" i="1"/>
  <c r="AK1397" i="1"/>
  <c r="AK1398" i="1"/>
  <c r="AK1399" i="1"/>
  <c r="AK1400" i="1"/>
  <c r="AK1401" i="1"/>
  <c r="AK1402" i="1"/>
  <c r="AK1403" i="1"/>
  <c r="AK1404" i="1"/>
  <c r="AK2042" i="1"/>
  <c r="AK1406" i="1"/>
  <c r="AK1407" i="1"/>
  <c r="AK1408" i="1"/>
  <c r="AK99" i="1"/>
  <c r="AK1642" i="1"/>
  <c r="AK1411" i="1"/>
  <c r="AK1412" i="1"/>
  <c r="AK1413" i="1"/>
  <c r="AK1414" i="1"/>
  <c r="AK1415" i="1"/>
  <c r="AK1416" i="1"/>
  <c r="AK648" i="1"/>
  <c r="AK2050" i="1"/>
  <c r="AK1419" i="1"/>
  <c r="AK1420" i="1"/>
  <c r="AK1421" i="1"/>
  <c r="AK1422" i="1"/>
  <c r="AK1423" i="1"/>
  <c r="AK1424" i="1"/>
  <c r="AK654" i="1"/>
  <c r="AK1426" i="1"/>
  <c r="AK1427" i="1"/>
  <c r="AK1428" i="1"/>
  <c r="AK1648" i="1"/>
  <c r="AK1430" i="1"/>
  <c r="AK1431" i="1"/>
  <c r="AK1658" i="1"/>
  <c r="AK656" i="1"/>
  <c r="AK1434" i="1"/>
  <c r="AK1435" i="1"/>
  <c r="AK1436" i="1"/>
  <c r="AK1437" i="1"/>
  <c r="AK1438" i="1"/>
  <c r="AK1439" i="1"/>
  <c r="AK1440" i="1"/>
  <c r="AK1441" i="1"/>
  <c r="AK1442" i="1"/>
  <c r="AK2277" i="1"/>
  <c r="AK1444" i="1"/>
  <c r="AK1445" i="1"/>
  <c r="AK1446" i="1"/>
  <c r="AK662" i="1"/>
  <c r="AK1448" i="1"/>
  <c r="AK78" i="1"/>
  <c r="AK692" i="1"/>
  <c r="AK1451" i="1"/>
  <c r="AK1452" i="1"/>
  <c r="AK1453" i="1"/>
  <c r="AK1958" i="1"/>
  <c r="AK1455" i="1"/>
  <c r="AK1456" i="1"/>
  <c r="AK362" i="1"/>
  <c r="AK1458" i="1"/>
  <c r="AK1459" i="1"/>
  <c r="AK1460" i="1"/>
  <c r="AK1461" i="1"/>
  <c r="AK1462" i="1"/>
  <c r="AK1463" i="1"/>
  <c r="AK1464" i="1"/>
  <c r="AK1465" i="1"/>
  <c r="AK1661" i="1"/>
  <c r="AK1662" i="1"/>
  <c r="AK670" i="1"/>
  <c r="AK1469" i="1"/>
  <c r="AK1470" i="1"/>
  <c r="AK1471" i="1"/>
  <c r="AK1472" i="1"/>
  <c r="AK1473" i="1"/>
  <c r="AK1474" i="1"/>
  <c r="AK1475" i="1"/>
  <c r="AK1476" i="1"/>
  <c r="AK2060" i="1"/>
  <c r="AK1478" i="1"/>
  <c r="AK1479" i="1"/>
  <c r="AK1480" i="1"/>
  <c r="AK1481" i="1"/>
  <c r="AK1482" i="1"/>
  <c r="AK1483" i="1"/>
  <c r="AK1484" i="1"/>
  <c r="AK1485" i="1"/>
  <c r="AK1667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2065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2077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2081" i="1"/>
  <c r="AK1526" i="1"/>
  <c r="AK1959" i="1"/>
  <c r="AK1528" i="1"/>
  <c r="AK1529" i="1"/>
  <c r="AK364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132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2084" i="1"/>
  <c r="AK1563" i="1"/>
  <c r="AK1564" i="1"/>
  <c r="AK1565" i="1"/>
  <c r="AK1566" i="1"/>
  <c r="AK1567" i="1"/>
  <c r="AK1568" i="1"/>
  <c r="AK1569" i="1"/>
  <c r="AK1570" i="1"/>
  <c r="AK1673" i="1"/>
  <c r="AK2089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708" i="1"/>
  <c r="AK1612" i="1"/>
  <c r="AK1613" i="1"/>
  <c r="AK1614" i="1"/>
  <c r="AK1615" i="1"/>
  <c r="AK1616" i="1"/>
  <c r="AK1617" i="1"/>
  <c r="AK1618" i="1"/>
  <c r="AK1619" i="1"/>
  <c r="AK2104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366" i="1"/>
  <c r="AK1643" i="1"/>
  <c r="AK1644" i="1"/>
  <c r="AK1645" i="1"/>
  <c r="AK1646" i="1"/>
  <c r="AK1647" i="1"/>
  <c r="AK674" i="1"/>
  <c r="AK1649" i="1"/>
  <c r="AK1650" i="1"/>
  <c r="AK1651" i="1"/>
  <c r="AK1652" i="1"/>
  <c r="AK1653" i="1"/>
  <c r="AK1654" i="1"/>
  <c r="AK1655" i="1"/>
  <c r="AK1656" i="1"/>
  <c r="AK1657" i="1"/>
  <c r="AK1135" i="1"/>
  <c r="AK1659" i="1"/>
  <c r="AK1660" i="1"/>
  <c r="AK367" i="1"/>
  <c r="AK685" i="1"/>
  <c r="AK1663" i="1"/>
  <c r="AK1664" i="1"/>
  <c r="AK1665" i="1"/>
  <c r="AK1666" i="1"/>
  <c r="AK1706" i="1"/>
  <c r="AK1668" i="1"/>
  <c r="AK1669" i="1"/>
  <c r="AK1670" i="1"/>
  <c r="AK1671" i="1"/>
  <c r="AK1672" i="1"/>
  <c r="AK1302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960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690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82" i="1"/>
  <c r="AK1724" i="1"/>
  <c r="AK1306" i="1"/>
  <c r="AK86" i="1"/>
  <c r="AK1308" i="1"/>
  <c r="AK1331" i="1"/>
  <c r="AK1729" i="1"/>
  <c r="AK1730" i="1"/>
  <c r="AK1731" i="1"/>
  <c r="AK1732" i="1"/>
  <c r="AK1733" i="1"/>
  <c r="AK1734" i="1"/>
  <c r="AK1735" i="1"/>
  <c r="AK1736" i="1"/>
  <c r="AK1737" i="1"/>
  <c r="AK727" i="1"/>
  <c r="AK758" i="1"/>
  <c r="AK810" i="1"/>
  <c r="AK1741" i="1"/>
  <c r="AK1742" i="1"/>
  <c r="AK1743" i="1"/>
  <c r="AK1744" i="1"/>
  <c r="AK1341" i="1"/>
  <c r="AK1746" i="1"/>
  <c r="AK834" i="1"/>
  <c r="AK1748" i="1"/>
  <c r="AK1749" i="1"/>
  <c r="AK1750" i="1"/>
  <c r="AK1751" i="1"/>
  <c r="AK836" i="1"/>
  <c r="AK1753" i="1"/>
  <c r="AK1754" i="1"/>
  <c r="AK844" i="1"/>
  <c r="AK1756" i="1"/>
  <c r="AK1757" i="1"/>
  <c r="AK1758" i="1"/>
  <c r="AK1759" i="1"/>
  <c r="AK879" i="1"/>
  <c r="AK1761" i="1"/>
  <c r="AK984" i="1"/>
  <c r="AK1017" i="1"/>
  <c r="AK1764" i="1"/>
  <c r="AK1765" i="1"/>
  <c r="AK1033" i="1"/>
  <c r="AK1066" i="1"/>
  <c r="AK1768" i="1"/>
  <c r="AK1084" i="1"/>
  <c r="AK1099" i="1"/>
  <c r="AK1307" i="1"/>
  <c r="AK1351" i="1"/>
  <c r="AK1773" i="1"/>
  <c r="AK1774" i="1"/>
  <c r="AK1775" i="1"/>
  <c r="AK1447" i="1"/>
  <c r="AK1450" i="1"/>
  <c r="AK1778" i="1"/>
  <c r="AK87" i="1"/>
  <c r="AK1780" i="1"/>
  <c r="AK88" i="1"/>
  <c r="AK90" i="1"/>
  <c r="AK1783" i="1"/>
  <c r="AK1454" i="1"/>
  <c r="AK1527" i="1"/>
  <c r="AK1611" i="1"/>
  <c r="AK1787" i="1"/>
  <c r="AK1788" i="1"/>
  <c r="AK1685" i="1"/>
  <c r="AK1790" i="1"/>
  <c r="AK1791" i="1"/>
  <c r="AK1792" i="1"/>
  <c r="AK1793" i="1"/>
  <c r="AK1738" i="1"/>
  <c r="AK1739" i="1"/>
  <c r="AK1740" i="1"/>
  <c r="AK1797" i="1"/>
  <c r="AK1747" i="1"/>
  <c r="AK1799" i="1"/>
  <c r="AK1800" i="1"/>
  <c r="AK1801" i="1"/>
  <c r="AK1802" i="1"/>
  <c r="AK1803" i="1"/>
  <c r="AK1804" i="1"/>
  <c r="AK1805" i="1"/>
  <c r="AK1806" i="1"/>
  <c r="AK1752" i="1"/>
  <c r="AK1808" i="1"/>
  <c r="AK1809" i="1"/>
  <c r="AK1755" i="1"/>
  <c r="AK1811" i="1"/>
  <c r="AK1760" i="1"/>
  <c r="AK1762" i="1"/>
  <c r="AK1814" i="1"/>
  <c r="AK639" i="1"/>
  <c r="AK1763" i="1"/>
  <c r="AK1766" i="1"/>
  <c r="AK1818" i="1"/>
  <c r="AK1819" i="1"/>
  <c r="AK1820" i="1"/>
  <c r="AK1821" i="1"/>
  <c r="AK1822" i="1"/>
  <c r="AK1823" i="1"/>
  <c r="AK1824" i="1"/>
  <c r="AK1825" i="1"/>
  <c r="AK1826" i="1"/>
  <c r="AK1767" i="1"/>
  <c r="AK1828" i="1"/>
  <c r="AK1829" i="1"/>
  <c r="AK1769" i="1"/>
  <c r="AK1770" i="1"/>
  <c r="AK1771" i="1"/>
  <c r="AK1772" i="1"/>
  <c r="AK1776" i="1"/>
  <c r="AK1835" i="1"/>
  <c r="AK1836" i="1"/>
  <c r="AK1837" i="1"/>
  <c r="AK235" i="1"/>
  <c r="AK1839" i="1"/>
  <c r="AK1840" i="1"/>
  <c r="AK1841" i="1"/>
  <c r="AK1842" i="1"/>
  <c r="AK1843" i="1"/>
  <c r="AK1844" i="1"/>
  <c r="AK1845" i="1"/>
  <c r="AK1846" i="1"/>
  <c r="AK1847" i="1"/>
  <c r="AK1848" i="1"/>
  <c r="AK1849" i="1"/>
  <c r="AK1850" i="1"/>
  <c r="AK2283" i="1"/>
  <c r="AK1852" i="1"/>
  <c r="AK1853" i="1"/>
  <c r="AK1854" i="1"/>
  <c r="AK1855" i="1"/>
  <c r="AK1856" i="1"/>
  <c r="AK1723" i="1"/>
  <c r="AK1858" i="1"/>
  <c r="AK1859" i="1"/>
  <c r="AK1860" i="1"/>
  <c r="AK1861" i="1"/>
  <c r="AK1777" i="1"/>
  <c r="AK1863" i="1"/>
  <c r="AK1142" i="1"/>
  <c r="AK1865" i="1"/>
  <c r="AK1866" i="1"/>
  <c r="AK1867" i="1"/>
  <c r="AK1868" i="1"/>
  <c r="AK1869" i="1"/>
  <c r="AK1870" i="1"/>
  <c r="AK1871" i="1"/>
  <c r="AK1784" i="1"/>
  <c r="AK1785" i="1"/>
  <c r="AK1874" i="1"/>
  <c r="AK1875" i="1"/>
  <c r="AK1876" i="1"/>
  <c r="AK1786" i="1"/>
  <c r="AK1878" i="1"/>
  <c r="AK1879" i="1"/>
  <c r="AK1789" i="1"/>
  <c r="AK1794" i="1"/>
  <c r="AK1795" i="1"/>
  <c r="AK1796" i="1"/>
  <c r="AK1798" i="1"/>
  <c r="AK1807" i="1"/>
  <c r="AK1810" i="1"/>
  <c r="AK1887" i="1"/>
  <c r="AK1812" i="1"/>
  <c r="AK1889" i="1"/>
  <c r="AK1890" i="1"/>
  <c r="AK1891" i="1"/>
  <c r="AK1892" i="1"/>
  <c r="AK1893" i="1"/>
  <c r="AK1894" i="1"/>
  <c r="AK1895" i="1"/>
  <c r="AK1896" i="1"/>
  <c r="AK1897" i="1"/>
  <c r="AK1898" i="1"/>
  <c r="AK1899" i="1"/>
  <c r="AK1900" i="1"/>
  <c r="AK1901" i="1"/>
  <c r="AK1902" i="1"/>
  <c r="AK1903" i="1"/>
  <c r="AK1904" i="1"/>
  <c r="AK1905" i="1"/>
  <c r="AK1906" i="1"/>
  <c r="AK1907" i="1"/>
  <c r="AK1908" i="1"/>
  <c r="AK1909" i="1"/>
  <c r="AK1910" i="1"/>
  <c r="AK1911" i="1"/>
  <c r="AK1912" i="1"/>
  <c r="AK1913" i="1"/>
  <c r="AK1914" i="1"/>
  <c r="AK1915" i="1"/>
  <c r="AK1916" i="1"/>
  <c r="AK1917" i="1"/>
  <c r="AK1918" i="1"/>
  <c r="AK1919" i="1"/>
  <c r="AK1920" i="1"/>
  <c r="AK1921" i="1"/>
  <c r="AK1922" i="1"/>
  <c r="AK1923" i="1"/>
  <c r="AK1924" i="1"/>
  <c r="AK1925" i="1"/>
  <c r="AK1926" i="1"/>
  <c r="AK1927" i="1"/>
  <c r="AK1928" i="1"/>
  <c r="AK1929" i="1"/>
  <c r="AK1930" i="1"/>
  <c r="AK1931" i="1"/>
  <c r="AK1932" i="1"/>
  <c r="AK1933" i="1"/>
  <c r="AK1934" i="1"/>
  <c r="AK1935" i="1"/>
  <c r="AK1936" i="1"/>
  <c r="AK1937" i="1"/>
  <c r="AK1938" i="1"/>
  <c r="AK1939" i="1"/>
  <c r="AK1940" i="1"/>
  <c r="AK1941" i="1"/>
  <c r="AK1942" i="1"/>
  <c r="AK1943" i="1"/>
  <c r="AK1944" i="1"/>
  <c r="AK1945" i="1"/>
  <c r="AK1946" i="1"/>
  <c r="AK1947" i="1"/>
  <c r="AK1948" i="1"/>
  <c r="AK1949" i="1"/>
  <c r="AK1950" i="1"/>
  <c r="AK1951" i="1"/>
  <c r="AK1952" i="1"/>
  <c r="AK1953" i="1"/>
  <c r="AK1954" i="1"/>
  <c r="AK1955" i="1"/>
  <c r="AK1956" i="1"/>
  <c r="AK1961" i="1"/>
  <c r="AK1963" i="1"/>
  <c r="AK1965" i="1"/>
  <c r="AK1967" i="1"/>
  <c r="AK1968" i="1"/>
  <c r="AK1962" i="1"/>
  <c r="AK1969" i="1"/>
  <c r="AK1964" i="1"/>
  <c r="AK1971" i="1"/>
  <c r="AK1966" i="1"/>
  <c r="AK1972" i="1"/>
  <c r="AK1973" i="1"/>
  <c r="AK1974" i="1"/>
  <c r="AK1970" i="1"/>
  <c r="AK1975" i="1"/>
  <c r="AK1976" i="1"/>
  <c r="AK1977" i="1"/>
  <c r="AK1978" i="1"/>
  <c r="AK1980" i="1"/>
  <c r="AK1982" i="1"/>
  <c r="AK1983" i="1"/>
  <c r="AK1984" i="1"/>
  <c r="AK1979" i="1"/>
  <c r="AK1985" i="1"/>
  <c r="AK1981" i="1"/>
  <c r="AK1986" i="1"/>
  <c r="AK1987" i="1"/>
  <c r="AK1989" i="1"/>
  <c r="AK2137" i="1"/>
  <c r="AK2224" i="1"/>
  <c r="AK2228" i="1"/>
  <c r="AK1988" i="1"/>
  <c r="AK2247" i="1"/>
  <c r="AK1990" i="1"/>
  <c r="AK1991" i="1"/>
  <c r="AK1992" i="1"/>
  <c r="AK1993" i="1"/>
  <c r="AK1994" i="1"/>
  <c r="AK1995" i="1"/>
  <c r="AK1996" i="1"/>
  <c r="AK713" i="1"/>
  <c r="AK719" i="1"/>
  <c r="AK720" i="1"/>
  <c r="AK374" i="1"/>
  <c r="AK375" i="1"/>
  <c r="AK725" i="1"/>
  <c r="AK380" i="1"/>
  <c r="AK395" i="1"/>
  <c r="AK730" i="1"/>
  <c r="AK2106" i="1"/>
  <c r="AK2007" i="1"/>
  <c r="AK2008" i="1"/>
  <c r="AK2009" i="1"/>
  <c r="AK2010" i="1"/>
  <c r="AK2011" i="1"/>
  <c r="AK2012" i="1"/>
  <c r="AK2013" i="1"/>
  <c r="AK2014" i="1"/>
  <c r="AK2015" i="1"/>
  <c r="AK2016" i="1"/>
  <c r="AK2017" i="1"/>
  <c r="AK2018" i="1"/>
  <c r="AK2019" i="1"/>
  <c r="AK2020" i="1"/>
  <c r="AK2021" i="1"/>
  <c r="AK2022" i="1"/>
  <c r="AK2023" i="1"/>
  <c r="AK2024" i="1"/>
  <c r="AK2025" i="1"/>
  <c r="AK2026" i="1"/>
  <c r="AK2027" i="1"/>
  <c r="AK2028" i="1"/>
  <c r="AK2029" i="1"/>
  <c r="AK2030" i="1"/>
  <c r="AK2031" i="1"/>
  <c r="AK2032" i="1"/>
  <c r="AK2033" i="1"/>
  <c r="AK2034" i="1"/>
  <c r="AK2035" i="1"/>
  <c r="AK2036" i="1"/>
  <c r="AK2037" i="1"/>
  <c r="AK2038" i="1"/>
  <c r="AK2039" i="1"/>
  <c r="AK2040" i="1"/>
  <c r="AK2041" i="1"/>
  <c r="AK93" i="1"/>
  <c r="AK2043" i="1"/>
  <c r="AK2044" i="1"/>
  <c r="AK2045" i="1"/>
  <c r="AK2046" i="1"/>
  <c r="AK2047" i="1"/>
  <c r="AK2048" i="1"/>
  <c r="AK2049" i="1"/>
  <c r="AK1725" i="1"/>
  <c r="AK2051" i="1"/>
  <c r="AK2052" i="1"/>
  <c r="AK2053" i="1"/>
  <c r="AK2054" i="1"/>
  <c r="AK2055" i="1"/>
  <c r="AK2056" i="1"/>
  <c r="AK2057" i="1"/>
  <c r="AK2058" i="1"/>
  <c r="AK2059" i="1"/>
  <c r="AK737" i="1"/>
  <c r="AK2061" i="1"/>
  <c r="AK2062" i="1"/>
  <c r="AK2063" i="1"/>
  <c r="AK2064" i="1"/>
  <c r="AK1726" i="1"/>
  <c r="AK2066" i="1"/>
  <c r="AK2067" i="1"/>
  <c r="AK2068" i="1"/>
  <c r="AK2069" i="1"/>
  <c r="AK2070" i="1"/>
  <c r="AK2071" i="1"/>
  <c r="AK2072" i="1"/>
  <c r="AK2073" i="1"/>
  <c r="AK2074" i="1"/>
  <c r="AK2075" i="1"/>
  <c r="AK2076" i="1"/>
  <c r="AK2120" i="1"/>
  <c r="AK2078" i="1"/>
  <c r="AK2079" i="1"/>
  <c r="AK2080" i="1"/>
  <c r="AK1727" i="1"/>
  <c r="AK2082" i="1"/>
  <c r="AK2083" i="1"/>
  <c r="AK746" i="1"/>
  <c r="AK2085" i="1"/>
  <c r="AK2086" i="1"/>
  <c r="AK2087" i="1"/>
  <c r="AK2088" i="1"/>
  <c r="AK1728" i="1"/>
  <c r="AK2090" i="1"/>
  <c r="AK2091" i="1"/>
  <c r="AK2092" i="1"/>
  <c r="AK2093" i="1"/>
  <c r="AK2094" i="1"/>
  <c r="AK2095" i="1"/>
  <c r="AK2096" i="1"/>
  <c r="AK2097" i="1"/>
  <c r="AK2098" i="1"/>
  <c r="AK2099" i="1"/>
  <c r="AK2100" i="1"/>
  <c r="AK2101" i="1"/>
  <c r="AK2102" i="1"/>
  <c r="AK2103" i="1"/>
  <c r="AK1745" i="1"/>
  <c r="AK2105" i="1"/>
  <c r="AK1153" i="1"/>
  <c r="AK2107" i="1"/>
  <c r="AK2108" i="1"/>
  <c r="AK2109" i="1"/>
  <c r="AK2110" i="1"/>
  <c r="AK2111" i="1"/>
  <c r="AK2112" i="1"/>
  <c r="AK2113" i="1"/>
  <c r="AK2114" i="1"/>
  <c r="AK2115" i="1"/>
  <c r="AK2116" i="1"/>
  <c r="AK2117" i="1"/>
  <c r="AK2118" i="1"/>
  <c r="AK2119" i="1"/>
  <c r="AK1779" i="1"/>
  <c r="AK2121" i="1"/>
  <c r="AK410" i="1"/>
  <c r="AK2123" i="1"/>
  <c r="AK2124" i="1"/>
  <c r="AK2125" i="1"/>
  <c r="AK2122" i="1"/>
  <c r="AK2127" i="1"/>
  <c r="AK2128" i="1"/>
  <c r="AK2126" i="1"/>
  <c r="AK2130" i="1"/>
  <c r="AK748" i="1"/>
  <c r="AK2132" i="1"/>
  <c r="AK2133" i="1"/>
  <c r="AK2134" i="1"/>
  <c r="AK2135" i="1"/>
  <c r="AK2136" i="1"/>
  <c r="AK1813" i="1"/>
  <c r="AK2138" i="1"/>
  <c r="AK2139" i="1"/>
  <c r="AK2140" i="1"/>
  <c r="AK2141" i="1"/>
  <c r="AK2142" i="1"/>
  <c r="AK2143" i="1"/>
  <c r="AK2144" i="1"/>
  <c r="AK2145" i="1"/>
  <c r="AK2146" i="1"/>
  <c r="AK2147" i="1"/>
  <c r="AK2148" i="1"/>
  <c r="AK2149" i="1"/>
  <c r="AK2150" i="1"/>
  <c r="AK2151" i="1"/>
  <c r="AK2152" i="1"/>
  <c r="AK185" i="1"/>
  <c r="AK2154" i="1"/>
  <c r="AK2155" i="1"/>
  <c r="AK2156" i="1"/>
  <c r="AK1781" i="1"/>
  <c r="AK2158" i="1"/>
  <c r="AK2159" i="1"/>
  <c r="AK2160" i="1"/>
  <c r="AK2161" i="1"/>
  <c r="AK2162" i="1"/>
  <c r="AK2163" i="1"/>
  <c r="AK2164" i="1"/>
  <c r="AK2165" i="1"/>
  <c r="AK2166" i="1"/>
  <c r="AK2167" i="1"/>
  <c r="AK2168" i="1"/>
  <c r="AK2169" i="1"/>
  <c r="AK2170" i="1"/>
  <c r="AK2171" i="1"/>
  <c r="AK2172" i="1"/>
  <c r="AK2173" i="1"/>
  <c r="AK2174" i="1"/>
  <c r="AK1782" i="1"/>
  <c r="AK2176" i="1"/>
  <c r="AK2177" i="1"/>
  <c r="AK2178" i="1"/>
  <c r="AK2179" i="1"/>
  <c r="AK2180" i="1"/>
  <c r="AK2181" i="1"/>
  <c r="AK1815" i="1"/>
  <c r="AK2183" i="1"/>
  <c r="AK2184" i="1"/>
  <c r="AK2185" i="1"/>
  <c r="AK2186" i="1"/>
  <c r="AK2187" i="1"/>
  <c r="AK2188" i="1"/>
  <c r="AK2189" i="1"/>
  <c r="AK2190" i="1"/>
  <c r="AK2191" i="1"/>
  <c r="AK2192" i="1"/>
  <c r="AK2193" i="1"/>
  <c r="AK2194" i="1"/>
  <c r="AK2195" i="1"/>
  <c r="AK2196" i="1"/>
  <c r="AK2197" i="1"/>
  <c r="AK2198" i="1"/>
  <c r="AK2199" i="1"/>
  <c r="AK2200" i="1"/>
  <c r="AK2201" i="1"/>
  <c r="AK2202" i="1"/>
  <c r="AK2203" i="1"/>
  <c r="AK2204" i="1"/>
  <c r="AK2205" i="1"/>
  <c r="AK2206" i="1"/>
  <c r="AK2207" i="1"/>
  <c r="AK1154" i="1"/>
  <c r="AK2209" i="1"/>
  <c r="AK2210" i="1"/>
  <c r="AK2211" i="1"/>
  <c r="AK2212" i="1"/>
  <c r="AK2213" i="1"/>
  <c r="AK2214" i="1"/>
  <c r="AK2215" i="1"/>
  <c r="AK2216" i="1"/>
  <c r="AK2217" i="1"/>
  <c r="AK2218" i="1"/>
  <c r="AK2219" i="1"/>
  <c r="AK2220" i="1"/>
  <c r="AK2221" i="1"/>
  <c r="AK2222" i="1"/>
  <c r="AK2223" i="1"/>
  <c r="AK1816" i="1"/>
  <c r="AK2225" i="1"/>
  <c r="AK2226" i="1"/>
  <c r="AK2227" i="1"/>
  <c r="AK2259" i="1"/>
  <c r="AK2229" i="1"/>
  <c r="AK2230" i="1"/>
  <c r="AK2231" i="1"/>
  <c r="AK2232" i="1"/>
  <c r="AK2233" i="1"/>
  <c r="AK2234" i="1"/>
  <c r="AK2235" i="1"/>
  <c r="AK2236" i="1"/>
  <c r="AK2237" i="1"/>
  <c r="AK2238" i="1"/>
  <c r="AK2239" i="1"/>
  <c r="AK2240" i="1"/>
  <c r="AK2241" i="1"/>
  <c r="AK2242" i="1"/>
  <c r="AK2243" i="1"/>
  <c r="AK426" i="1"/>
  <c r="AK2245" i="1"/>
  <c r="AK2246" i="1"/>
  <c r="AK1817" i="1"/>
  <c r="AK2248" i="1"/>
  <c r="AK2249" i="1"/>
  <c r="AK2250" i="1"/>
  <c r="AK750" i="1"/>
  <c r="AK2252" i="1"/>
  <c r="AK2253" i="1"/>
  <c r="AK2254" i="1"/>
  <c r="AK2255" i="1"/>
  <c r="AK2256" i="1"/>
  <c r="AK2257" i="1"/>
  <c r="AK2258" i="1"/>
  <c r="AK1827" i="1"/>
  <c r="AK2260" i="1"/>
  <c r="AK2261" i="1"/>
  <c r="AK2262" i="1"/>
  <c r="AK2263" i="1"/>
  <c r="AK2264" i="1"/>
  <c r="AK2265" i="1"/>
  <c r="AK2266" i="1"/>
  <c r="AK2267" i="1"/>
  <c r="AK2268" i="1"/>
  <c r="AK2269" i="1"/>
  <c r="AK2270" i="1"/>
  <c r="AK2271" i="1"/>
  <c r="AK2272" i="1"/>
  <c r="AK2273" i="1"/>
  <c r="AK2274" i="1"/>
  <c r="AK2275" i="1"/>
  <c r="AK2276" i="1"/>
  <c r="AK1158" i="1"/>
  <c r="AK2278" i="1"/>
  <c r="AK2279" i="1"/>
  <c r="AK2280" i="1"/>
  <c r="AK2281" i="1"/>
  <c r="AK2282" i="1"/>
  <c r="AK97" i="1"/>
  <c r="AK2284" i="1"/>
  <c r="AK2285" i="1"/>
  <c r="AK2286" i="1"/>
  <c r="AK2287" i="1"/>
  <c r="AK228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Alejandra Benavides Herrera</author>
    <author>Miranda, Alejandro</author>
  </authors>
  <commentList>
    <comment ref="C1" authorId="0" shapeId="0" xr:uid="{70B110A0-F176-47B8-BB46-FC3E32F30F02}">
      <text>
        <r>
          <rPr>
            <b/>
            <sz val="9"/>
            <color indexed="81"/>
            <rFont val="Tahoma"/>
            <family val="2"/>
          </rPr>
          <t>Alejandra Benavides Herrera:</t>
        </r>
        <r>
          <rPr>
            <sz val="9"/>
            <color indexed="81"/>
            <rFont val="Tahoma"/>
            <family val="2"/>
          </rPr>
          <t xml:space="preserve">
$25,000 COLIMA, $73,000 PISA</t>
        </r>
      </text>
    </comment>
    <comment ref="M1" authorId="0" shapeId="0" xr:uid="{91F59D01-8F92-4F6C-9D44-2C218E9C3351}">
      <text>
        <r>
          <rPr>
            <b/>
            <sz val="9"/>
            <color indexed="81"/>
            <rFont val="Tahoma"/>
            <family val="2"/>
          </rPr>
          <t>Alejandra Benavides Herrera:</t>
        </r>
        <r>
          <rPr>
            <sz val="9"/>
            <color indexed="81"/>
            <rFont val="Tahoma"/>
            <family val="2"/>
          </rPr>
          <t xml:space="preserve">
2 TECNICOS RESIDENTES CHRYSLER $17,000 C/U, 1 TECNICO RESIDENTE DELPHI $17,000, SUPERVISOR CHYRSLER Y DELPHI $27,000, 1 TECNICO RESIDENTE CHYSLER $17,500, 1 SUPERVISOR PISA $27,000, 2 OPERADORES PISA $12,500 C/U, 1 TECNICO RESIDENTE JANSSEN $25,500: TOTAL: $173,000</t>
        </r>
      </text>
    </comment>
    <comment ref="C4" authorId="1" shapeId="0" xr:uid="{0196D9AA-6EFC-4C37-A1DF-76D0DFA42B52}">
      <text>
        <r>
          <rPr>
            <b/>
            <sz val="9"/>
            <color rgb="FF000000"/>
            <rFont val="Tahoma"/>
            <family val="2"/>
          </rPr>
          <t>Colima es fijo por $25,000 + 73,000 PISA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Seiton</author>
  </authors>
  <commentList>
    <comment ref="AJ7" authorId="0" shapeId="0" xr:uid="{48C660F6-CCDC-4560-8299-2201F51A7706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
</t>
        </r>
      </text>
    </comment>
    <comment ref="AJ8" authorId="0" shapeId="0" xr:uid="{F849F101-43B5-4DDD-9B67-87481D155560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</t>
        </r>
      </text>
    </comment>
    <comment ref="AJ9" authorId="0" shapeId="0" xr:uid="{CCD2F163-1360-4841-B896-A4484FB6A887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Por cierre de mes no se documenta 31 diciembre, 1 enero no laboral, por ello se cierra 2 enero</t>
        </r>
      </text>
    </comment>
    <comment ref="AJ10" authorId="0" shapeId="0" xr:uid="{561190DB-33E4-46AF-8117-554C5F1D8BB1}">
      <text>
        <r>
          <rPr>
            <b/>
            <sz val="9"/>
            <color indexed="81"/>
            <rFont val="Tahoma"/>
            <family val="2"/>
          </rPr>
          <t>Seiton:</t>
        </r>
        <r>
          <rPr>
            <sz val="9"/>
            <color indexed="81"/>
            <rFont val="Tahoma"/>
            <family val="2"/>
          </rPr>
          <t xml:space="preserve">
En la visita de conclusión RT Jose Luis Nieto nos pone mano de obra de menos de 10 minutos</t>
        </r>
      </text>
    </comment>
  </commentList>
</comments>
</file>

<file path=xl/sharedStrings.xml><?xml version="1.0" encoding="utf-8"?>
<sst xmlns="http://schemas.openxmlformats.org/spreadsheetml/2006/main" count="122464" uniqueCount="17176">
  <si>
    <t>MES</t>
  </si>
  <si>
    <t>SERV</t>
  </si>
  <si>
    <t>INCIDENT_N</t>
  </si>
  <si>
    <t>REQUEST_TY</t>
  </si>
  <si>
    <t>MODELO</t>
  </si>
  <si>
    <t>F_INICIO</t>
  </si>
  <si>
    <t>SERIE</t>
  </si>
  <si>
    <t>EMPLEADO</t>
  </si>
  <si>
    <t>ASP</t>
  </si>
  <si>
    <t>INDASP</t>
  </si>
  <si>
    <t>CUENTA</t>
  </si>
  <si>
    <t>DOMICILIO</t>
  </si>
  <si>
    <t>LOC</t>
  </si>
  <si>
    <t>RESIDENTE/FIJO</t>
  </si>
  <si>
    <t>REGION</t>
  </si>
  <si>
    <t>Dias/Llam</t>
  </si>
  <si>
    <t>Rango</t>
  </si>
  <si>
    <t>Business Team</t>
  </si>
  <si>
    <t>Producto</t>
  </si>
  <si>
    <t>Loc TR</t>
  </si>
  <si>
    <t>Rango dias entre servicios</t>
  </si>
  <si>
    <t>Fiabilidad</t>
  </si>
  <si>
    <t>Pago por servicio final</t>
  </si>
  <si>
    <t>Ind servicios</t>
  </si>
  <si>
    <t>TR Real</t>
  </si>
  <si>
    <t>TR_OBJ</t>
  </si>
  <si>
    <t>Veces obj</t>
  </si>
  <si>
    <t>% penalización TR</t>
  </si>
  <si>
    <t>Monto penalización TR</t>
  </si>
  <si>
    <t>Fecha fin Serv</t>
  </si>
  <si>
    <t>Fecha documentación</t>
  </si>
  <si>
    <t>Dias documentación</t>
  </si>
  <si>
    <t>Rango documentación</t>
  </si>
  <si>
    <t>% penalización TD</t>
  </si>
  <si>
    <t>TD_Malus</t>
  </si>
  <si>
    <t>CST_Malus</t>
  </si>
  <si>
    <t>ENE-19</t>
  </si>
  <si>
    <t>1972829</t>
  </si>
  <si>
    <t>SR MANTENIMIENTO CORRECTIVO</t>
  </si>
  <si>
    <t>4002</t>
  </si>
  <si>
    <t>31/12/2018 12:47</t>
  </si>
  <si>
    <t>09HB331503</t>
  </si>
  <si>
    <t>800196</t>
  </si>
  <si>
    <t>PITSS</t>
  </si>
  <si>
    <t>PRODUCTOS HOSPITALARIOS SA DE CV</t>
  </si>
  <si>
    <t>AV MOCTEZUMA No 179</t>
  </si>
  <si>
    <t>Zapopan-JAL</t>
  </si>
  <si>
    <t>INTERIOR</t>
  </si>
  <si>
    <t>&gt;60</t>
  </si>
  <si>
    <t>A4 Mono MFPs</t>
  </si>
  <si>
    <t>A4</t>
  </si>
  <si>
    <t>Ciudad principal</t>
  </si>
  <si>
    <t>1-&gt;60</t>
  </si>
  <si>
    <t>0-1 día</t>
  </si>
  <si>
    <t>1972797</t>
  </si>
  <si>
    <t>5774</t>
  </si>
  <si>
    <t>31/12/2018 10:20</t>
  </si>
  <si>
    <t>0XEL556844</t>
  </si>
  <si>
    <t>500028</t>
  </si>
  <si>
    <t>OFFICE DEPOT DE MEXICO SA DE CV</t>
  </si>
  <si>
    <t>AV VASCONCELOS 160</t>
  </si>
  <si>
    <t>SAN PEDRO GARZA GARC</t>
  </si>
  <si>
    <t>Entre 16 y 30</t>
  </si>
  <si>
    <t>Departmental Digital</t>
  </si>
  <si>
    <t>A3</t>
  </si>
  <si>
    <t>2-Entre 16 y 30</t>
  </si>
  <si>
    <t>1973685</t>
  </si>
  <si>
    <t>6514</t>
  </si>
  <si>
    <t>02/01/2019 13:00</t>
  </si>
  <si>
    <t>5AV819940</t>
  </si>
  <si>
    <t>500089</t>
  </si>
  <si>
    <t>DELPHI AUTOMOTIVE SYSTEMS S DE RL DE CV</t>
  </si>
  <si>
    <t>AV RIO BRAVO S/N</t>
  </si>
  <si>
    <t>CIUDAD JUAREZ-CHIH</t>
  </si>
  <si>
    <t>A4 Color Laser MFPs</t>
  </si>
  <si>
    <t>1974395</t>
  </si>
  <si>
    <t>5866</t>
  </si>
  <si>
    <t>03/01/2019 17:30</t>
  </si>
  <si>
    <t>0EX9281668</t>
  </si>
  <si>
    <t>100037</t>
  </si>
  <si>
    <t>AV VIALIDAD METEPEC 916</t>
  </si>
  <si>
    <t>METEPEC-MEX</t>
  </si>
  <si>
    <t>Entre 31 y 60</t>
  </si>
  <si>
    <t>2-Entre 31 y 60</t>
  </si>
  <si>
    <t>1973721</t>
  </si>
  <si>
    <t>3657</t>
  </si>
  <si>
    <t>02/01/2019 14:43</t>
  </si>
  <si>
    <t>0C7X263746</t>
  </si>
  <si>
    <t>1974755</t>
  </si>
  <si>
    <t>5867</t>
  </si>
  <si>
    <t>04/01/2019 12:11</t>
  </si>
  <si>
    <t>0EX7384466</t>
  </si>
  <si>
    <t>APTIV CONTRACT SERVICES S DE RL DE CV</t>
  </si>
  <si>
    <t>AV HERMANOS ESCOBAR No 5756</t>
  </si>
  <si>
    <t>Ciudad Juarez-CHIH</t>
  </si>
  <si>
    <t>Office Digital</t>
  </si>
  <si>
    <t>2-&gt;60</t>
  </si>
  <si>
    <t>1974747</t>
  </si>
  <si>
    <t>8075</t>
  </si>
  <si>
    <t>04/01/2019 12:05</t>
  </si>
  <si>
    <t>03AG880276</t>
  </si>
  <si>
    <t>000196</t>
  </si>
  <si>
    <t>OPERADORA OMX SA DE CV</t>
  </si>
  <si>
    <t>BLV ADOLFO LOPEZ MATEOS MZ 1 LT 1</t>
  </si>
  <si>
    <t>CD ADOLFO LOPEZ MATE</t>
  </si>
  <si>
    <t>METRO</t>
  </si>
  <si>
    <t>800192</t>
  </si>
  <si>
    <t>COMPUTER FORMS SA DE CV</t>
  </si>
  <si>
    <t>KM 9 CARRETERA A EL CASTILLO</t>
  </si>
  <si>
    <t>Jalisco-JAL</t>
  </si>
  <si>
    <t>High Production</t>
  </si>
  <si>
    <t>4-&gt;60</t>
  </si>
  <si>
    <t>1972381</t>
  </si>
  <si>
    <t>3658</t>
  </si>
  <si>
    <t>29/12/2018 10:49</t>
  </si>
  <si>
    <t>0C4X011048</t>
  </si>
  <si>
    <t>500080</t>
  </si>
  <si>
    <t>TELEFONOS DE MEXICO SA B DE CV</t>
  </si>
  <si>
    <t>CATALPA Y PIMENTEL No 717</t>
  </si>
  <si>
    <t>Chihuahua-CHIH</t>
  </si>
  <si>
    <t>1-Entre 31 y 60</t>
  </si>
  <si>
    <t>1973623</t>
  </si>
  <si>
    <t>02/01/2019 11:40</t>
  </si>
  <si>
    <t>0C4X011792</t>
  </si>
  <si>
    <t>500156</t>
  </si>
  <si>
    <t>RADIOMOVIL DIPSA SA DE CV</t>
  </si>
  <si>
    <t>AV DE LAS TORRES 2111</t>
  </si>
  <si>
    <t>1974975</t>
  </si>
  <si>
    <t>05/01/2019 12:07</t>
  </si>
  <si>
    <t>0EX9296124</t>
  </si>
  <si>
    <t>AV. AMERICAS No. 655</t>
  </si>
  <si>
    <t>Guadalajara-JAL</t>
  </si>
  <si>
    <t>1975171</t>
  </si>
  <si>
    <t>4395</t>
  </si>
  <si>
    <t>06/01/2019 13:57</t>
  </si>
  <si>
    <t>0BG2948814</t>
  </si>
  <si>
    <t>500083</t>
  </si>
  <si>
    <t>AV HUMBERTO LOBO 520</t>
  </si>
  <si>
    <t>Light Production Digital Business</t>
  </si>
  <si>
    <t>Entry Production</t>
  </si>
  <si>
    <t>3-Entre 31 y 60</t>
  </si>
  <si>
    <t>1975557</t>
  </si>
  <si>
    <t>07/01/2019 09:20</t>
  </si>
  <si>
    <t>0C4X006407</t>
  </si>
  <si>
    <t>INSTITUTO TECNOLOGICO Y DE ESTUDIOS SUPERIORES DE</t>
  </si>
  <si>
    <t>HEROICO COLEGIO MILITAR No 4700</t>
  </si>
  <si>
    <t>1975569</t>
  </si>
  <si>
    <t>4603</t>
  </si>
  <si>
    <t>07/01/2019 09:35</t>
  </si>
  <si>
    <t>0XLT860319</t>
  </si>
  <si>
    <t>500155</t>
  </si>
  <si>
    <t>HONEYWELL AUTOMOTIVE DE MEXICO S DE RL DE CV</t>
  </si>
  <si>
    <t>AV FUENTES DEL SUR 7151</t>
  </si>
  <si>
    <t>Entry Mono Printers</t>
  </si>
  <si>
    <t>1-Entre 16 y 30</t>
  </si>
  <si>
    <t>1974231</t>
  </si>
  <si>
    <t>03/01/2019 12:29</t>
  </si>
  <si>
    <t>0C4X002901</t>
  </si>
  <si>
    <t>PERIFERICO DE LA JUVENTUD 3200</t>
  </si>
  <si>
    <t>1974735</t>
  </si>
  <si>
    <t>3636</t>
  </si>
  <si>
    <t>04/01/2019 11:38</t>
  </si>
  <si>
    <t>0BB1860019</t>
  </si>
  <si>
    <t>500159</t>
  </si>
  <si>
    <t>VIALIDAD TABALAOPA 8507</t>
  </si>
  <si>
    <t>CHIHUAHUA-CHIH</t>
  </si>
  <si>
    <t>1976479</t>
  </si>
  <si>
    <t>08/01/2019 12:38</t>
  </si>
  <si>
    <t>0EX7381983</t>
  </si>
  <si>
    <t>RIO BRAVO ELECTRICOS S DE RL DE CV</t>
  </si>
  <si>
    <t>RAFAEL PEREZ SERNA Y HENRY DUNANT</t>
  </si>
  <si>
    <t>1975731</t>
  </si>
  <si>
    <t>6506</t>
  </si>
  <si>
    <t>07/01/2019 11:46</t>
  </si>
  <si>
    <t>0YTB116653</t>
  </si>
  <si>
    <t>1975781</t>
  </si>
  <si>
    <t>3616</t>
  </si>
  <si>
    <t>07/01/2019 12:37</t>
  </si>
  <si>
    <t>0A2T370560</t>
  </si>
  <si>
    <t>ENSE&amp;ANZA E INVESTIGACION SUPERIOR AC</t>
  </si>
  <si>
    <t>AV HEROICO COLEGIO MILITAR No 4700</t>
  </si>
  <si>
    <t>1976297</t>
  </si>
  <si>
    <t>4625</t>
  </si>
  <si>
    <t>08/01/2019 10:14</t>
  </si>
  <si>
    <t>0D6X450766</t>
  </si>
  <si>
    <t>AV PARQUE INDUSTRIAL JUAREZ 3328</t>
  </si>
  <si>
    <t>1977087</t>
  </si>
  <si>
    <t>09/01/2019 13:08</t>
  </si>
  <si>
    <t>0EX7384726</t>
  </si>
  <si>
    <t>1974093</t>
  </si>
  <si>
    <t>5869</t>
  </si>
  <si>
    <t>03/01/2019 10:10</t>
  </si>
  <si>
    <t>0EX7387236</t>
  </si>
  <si>
    <t>CALLE DE LOS CEDROS 1681</t>
  </si>
  <si>
    <t>Entre 7 y 15</t>
  </si>
  <si>
    <t>2-Entre 7 y 15</t>
  </si>
  <si>
    <t>1974715</t>
  </si>
  <si>
    <t>04/01/2019 10:39</t>
  </si>
  <si>
    <t>0C4X003878</t>
  </si>
  <si>
    <t>DIGITAL NET SOLUTIONS GAV SA DE CV</t>
  </si>
  <si>
    <t>FERNANDO DE BORJA EDIFICIO Q CENTER No 913 A-PB</t>
  </si>
  <si>
    <t>1978375</t>
  </si>
  <si>
    <t>12/01/2019 14:38</t>
  </si>
  <si>
    <t>0EX9297582</t>
  </si>
  <si>
    <t>500019</t>
  </si>
  <si>
    <t>BLV INDEPENDENCIA SN</t>
  </si>
  <si>
    <t>TORREON-COAH</t>
  </si>
  <si>
    <t>Entre 3 y 6</t>
  </si>
  <si>
    <t>Otras</t>
  </si>
  <si>
    <t>2-Entre 3 y 6</t>
  </si>
  <si>
    <t>1978365</t>
  </si>
  <si>
    <t>12/01/2019 09:13</t>
  </si>
  <si>
    <t>0BG2949293</t>
  </si>
  <si>
    <t>800187</t>
  </si>
  <si>
    <t>CARRETERA A HUIMILPAN 1005</t>
  </si>
  <si>
    <t>QUERETARO-QRO</t>
  </si>
  <si>
    <t>1978381</t>
  </si>
  <si>
    <t>0560</t>
  </si>
  <si>
    <t>12/01/2019 15:48</t>
  </si>
  <si>
    <t>0XPN548195</t>
  </si>
  <si>
    <t>500066</t>
  </si>
  <si>
    <t>AV EUGENIO GARZA SADA 3752 SUR</t>
  </si>
  <si>
    <t>MONTERREY-NL</t>
  </si>
  <si>
    <t>Entry Production Color Low/Mid</t>
  </si>
  <si>
    <t>3-Entre 7 y 15</t>
  </si>
  <si>
    <t>1978301</t>
  </si>
  <si>
    <t>4624</t>
  </si>
  <si>
    <t>11/01/2019 14:59</t>
  </si>
  <si>
    <t>0D6X451646</t>
  </si>
  <si>
    <t>CRISTOBAL COLON 11364</t>
  </si>
  <si>
    <t>1979113</t>
  </si>
  <si>
    <t>7512</t>
  </si>
  <si>
    <t>14/01/2019 15:05</t>
  </si>
  <si>
    <t>0RXD137019</t>
  </si>
  <si>
    <t>DELPHI DIESEL SYSTEMS S DE RL DE CV</t>
  </si>
  <si>
    <t>Color Laser Printers</t>
  </si>
  <si>
    <t>1978315</t>
  </si>
  <si>
    <t>7835</t>
  </si>
  <si>
    <t>11/01/2019 15:42</t>
  </si>
  <si>
    <t>0MX1186333</t>
  </si>
  <si>
    <t>SUBENSAMBLES INTERNACIONALES S DE RL DE CV</t>
  </si>
  <si>
    <t>PROL HERMANOS ESCOBAR No 7151-E</t>
  </si>
  <si>
    <t>A3 Office Color Laser MFPs</t>
  </si>
  <si>
    <t>1979207</t>
  </si>
  <si>
    <t>14/01/2019 17:35</t>
  </si>
  <si>
    <t>0BG2953505</t>
  </si>
  <si>
    <t>000195</t>
  </si>
  <si>
    <t>PAPNUNCIO PADILLA No 34</t>
  </si>
  <si>
    <t>Naucalpan De Juarez-</t>
  </si>
  <si>
    <t>1979305</t>
  </si>
  <si>
    <t>4005</t>
  </si>
  <si>
    <t>15/01/2019 07:03</t>
  </si>
  <si>
    <t>09HB348859</t>
  </si>
  <si>
    <t>800147</t>
  </si>
  <si>
    <t>AT&amp;T COMUNICACIONES DIGITALES S DE RL DE CV</t>
  </si>
  <si>
    <t>BLV VENUSTIANO CARRANZA 1944</t>
  </si>
  <si>
    <t>San Luis Potosi-SLP</t>
  </si>
  <si>
    <t>1978567</t>
  </si>
  <si>
    <t>4310</t>
  </si>
  <si>
    <t>13/01/2019 13:51</t>
  </si>
  <si>
    <t>0BG0962083</t>
  </si>
  <si>
    <t>EUGENIO GARZA SADA 3525</t>
  </si>
  <si>
    <t>3-Entre 16 y 30</t>
  </si>
  <si>
    <t>1980067</t>
  </si>
  <si>
    <t>16/01/2019 08:29</t>
  </si>
  <si>
    <t>0EX9283170</t>
  </si>
  <si>
    <t>500157</t>
  </si>
  <si>
    <t>AV EJERCITO NAL NUM 2926 ESQ JACARANDAS</t>
  </si>
  <si>
    <t>1975461</t>
  </si>
  <si>
    <t>07/01/2019 07:39</t>
  </si>
  <si>
    <t>0EX9665122</t>
  </si>
  <si>
    <t>000207</t>
  </si>
  <si>
    <t>SAN NICOLAS 10</t>
  </si>
  <si>
    <t>TLALNEPANTLA DE BAZ-</t>
  </si>
  <si>
    <t>1979623</t>
  </si>
  <si>
    <t>5945</t>
  </si>
  <si>
    <t>15/01/2019 12:34</t>
  </si>
  <si>
    <t>0X76707673</t>
  </si>
  <si>
    <t>BLVD THOMAS FERNANDEZ 8581 P 2</t>
  </si>
  <si>
    <t>1980309</t>
  </si>
  <si>
    <t>16/01/2019 13:47</t>
  </si>
  <si>
    <t>0XLT280678</t>
  </si>
  <si>
    <t>1980913</t>
  </si>
  <si>
    <t>17/01/2019 13:53</t>
  </si>
  <si>
    <t>09HB335110</t>
  </si>
  <si>
    <t>AV HERMANOS ESCOBAR No 7151 C</t>
  </si>
  <si>
    <t>1980775</t>
  </si>
  <si>
    <t>17/01/2019 11:05</t>
  </si>
  <si>
    <t>0EX7407168</t>
  </si>
  <si>
    <t>1980715</t>
  </si>
  <si>
    <t>17/01/2019 09:46</t>
  </si>
  <si>
    <t>0C4X003391</t>
  </si>
  <si>
    <t>AV INDEPENDENCIA 100</t>
  </si>
  <si>
    <t>1981283</t>
  </si>
  <si>
    <t>7025</t>
  </si>
  <si>
    <t>18/01/2019 10:03</t>
  </si>
  <si>
    <t>07CX043067</t>
  </si>
  <si>
    <t>500158</t>
  </si>
  <si>
    <t>AV RIO BRAVO No 1420</t>
  </si>
  <si>
    <t>1981775</t>
  </si>
  <si>
    <t>0570</t>
  </si>
  <si>
    <t>19/01/2019 10:56</t>
  </si>
  <si>
    <t>0XPN547595</t>
  </si>
  <si>
    <t>CARR FED MEXICO-CUAUTLA KM 37</t>
  </si>
  <si>
    <t>IXTAPALUCA-MEX</t>
  </si>
  <si>
    <t>1981789</t>
  </si>
  <si>
    <t>19/01/2019 13:05</t>
  </si>
  <si>
    <t>0BG2949280</t>
  </si>
  <si>
    <t>800071</t>
  </si>
  <si>
    <t>AV MAIZ 1300</t>
  </si>
  <si>
    <t>ZAPOPAN-JAL</t>
  </si>
  <si>
    <t>1981809</t>
  </si>
  <si>
    <t>6203</t>
  </si>
  <si>
    <t>19/01/2019 18:33</t>
  </si>
  <si>
    <t>0AGD461844</t>
  </si>
  <si>
    <t>AMERICAS 655</t>
  </si>
  <si>
    <t>GUADALAJARA-JAL</t>
  </si>
  <si>
    <t>WF Mono Systems and Legacy Color</t>
  </si>
  <si>
    <t>WF</t>
  </si>
  <si>
    <t>1981291</t>
  </si>
  <si>
    <t>3350</t>
  </si>
  <si>
    <t>18/01/2019 10:12</t>
  </si>
  <si>
    <t>0VMA564195</t>
  </si>
  <si>
    <t>AV VALLE DEL CEDRO 1681</t>
  </si>
  <si>
    <t>1981515</t>
  </si>
  <si>
    <t>18/01/2019 14:57</t>
  </si>
  <si>
    <t>0C4X006463</t>
  </si>
  <si>
    <t>1983365</t>
  </si>
  <si>
    <t>3601</t>
  </si>
  <si>
    <t>22/01/2019 13:36</t>
  </si>
  <si>
    <t>0MHB499774</t>
  </si>
  <si>
    <t>1983797</t>
  </si>
  <si>
    <t>6705</t>
  </si>
  <si>
    <t>23/01/2019 11:41</t>
  </si>
  <si>
    <t>0A1H021676</t>
  </si>
  <si>
    <t>1983443</t>
  </si>
  <si>
    <t>22/01/2019 16:33</t>
  </si>
  <si>
    <t>0A2T200487</t>
  </si>
  <si>
    <t>DHL EXPRESS MEXICO SA DE CV</t>
  </si>
  <si>
    <t>AV TECNOLOGICO (CRISTOBAL COLON) 11520 LOCAL 2 PLA</t>
  </si>
  <si>
    <t>1985045</t>
  </si>
  <si>
    <t>25/01/2019 14:21</t>
  </si>
  <si>
    <t>09HB321536</t>
  </si>
  <si>
    <t>CALLE 2 No 800 ESQUINA OJINAGA</t>
  </si>
  <si>
    <t>1984291</t>
  </si>
  <si>
    <t>24/01/2019 08:19</t>
  </si>
  <si>
    <t>0BG2940370</t>
  </si>
  <si>
    <t>1985381</t>
  </si>
  <si>
    <t>0551</t>
  </si>
  <si>
    <t>27/01/2019 17:42</t>
  </si>
  <si>
    <t>0XPN394543</t>
  </si>
  <si>
    <t>AV CANAL DE MIRAMONTES 2886</t>
  </si>
  <si>
    <t>COYOACAN-CIUDAD DE M</t>
  </si>
  <si>
    <t>3-&gt;60</t>
  </si>
  <si>
    <t>1985171</t>
  </si>
  <si>
    <t>26/01/2019 15:52</t>
  </si>
  <si>
    <t>0EX9283410</t>
  </si>
  <si>
    <t>BLV JUAN ALONSO DE TORRES 1315-3</t>
  </si>
  <si>
    <t>LEON-GTO</t>
  </si>
  <si>
    <t>1985911</t>
  </si>
  <si>
    <t>28/01/2019 11:50</t>
  </si>
  <si>
    <t>09HB321575</t>
  </si>
  <si>
    <t>AV MJ CLOUTIER 10110</t>
  </si>
  <si>
    <t>4-Entre 16 y 30</t>
  </si>
  <si>
    <t>1985975</t>
  </si>
  <si>
    <t>28/01/2019 12:33</t>
  </si>
  <si>
    <t>0X76704334</t>
  </si>
  <si>
    <t>1986029</t>
  </si>
  <si>
    <t>28/01/2019 13:23</t>
  </si>
  <si>
    <t>0C7X246862</t>
  </si>
  <si>
    <t>AXA SEGUROS SA DE CV</t>
  </si>
  <si>
    <t>PASEO BOLIVAR No 1000</t>
  </si>
  <si>
    <t>1984819</t>
  </si>
  <si>
    <t>3611</t>
  </si>
  <si>
    <t>25/01/2019 08:02</t>
  </si>
  <si>
    <t>0A4T558086</t>
  </si>
  <si>
    <t>AV VALLARTA 5400</t>
  </si>
  <si>
    <t>1985019</t>
  </si>
  <si>
    <t>25/01/2019 13:20</t>
  </si>
  <si>
    <t>09HB320554</t>
  </si>
  <si>
    <t>AV CRISTOBAL COLON 14501</t>
  </si>
  <si>
    <t>1981571</t>
  </si>
  <si>
    <t>18/01/2019 18:53</t>
  </si>
  <si>
    <t>0X76373083</t>
  </si>
  <si>
    <t>500035</t>
  </si>
  <si>
    <t>APTIV CONTRACT SERVICES NUEVO LAREDO S DE RL DE CV</t>
  </si>
  <si>
    <t>AV DE LAS FABRICAS No 5939</t>
  </si>
  <si>
    <t>Nuevo Laredo-TAM</t>
  </si>
  <si>
    <t>&lt;=3</t>
  </si>
  <si>
    <t>2-&lt;=3</t>
  </si>
  <si>
    <t>1985781</t>
  </si>
  <si>
    <t>28/01/2019 10:31</t>
  </si>
  <si>
    <t>0XLT278675</t>
  </si>
  <si>
    <t>1985635</t>
  </si>
  <si>
    <t>5868</t>
  </si>
  <si>
    <t>28/01/2019 06:58</t>
  </si>
  <si>
    <t>0EX9665394</t>
  </si>
  <si>
    <t>ITURBIDE No 6970</t>
  </si>
  <si>
    <t>1986093</t>
  </si>
  <si>
    <t>28/01/2019 15:29</t>
  </si>
  <si>
    <t>1987111</t>
  </si>
  <si>
    <t>5552</t>
  </si>
  <si>
    <t>30/01/2019 09:37</t>
  </si>
  <si>
    <t>0KPA027144</t>
  </si>
  <si>
    <t>CONDUENT DE MEXICO SA DE CV</t>
  </si>
  <si>
    <t>AV DE LAS TORRES No 2170</t>
  </si>
  <si>
    <t>1987083</t>
  </si>
  <si>
    <t>30/01/2019 09:13</t>
  </si>
  <si>
    <t>0BG2951676</t>
  </si>
  <si>
    <t>500056</t>
  </si>
  <si>
    <t>BLV MIGUEL HIDALGO 155</t>
  </si>
  <si>
    <t>Reynosa-TAM</t>
  </si>
  <si>
    <t>1986559</t>
  </si>
  <si>
    <t>7838</t>
  </si>
  <si>
    <t>29/01/2019 10:33</t>
  </si>
  <si>
    <t>0MX0144464</t>
  </si>
  <si>
    <t>1987407</t>
  </si>
  <si>
    <t>30/01/2019 13:58</t>
  </si>
  <si>
    <t>0EX7403964</t>
  </si>
  <si>
    <t>AV PRINCIPAL SN</t>
  </si>
  <si>
    <t>1980305</t>
  </si>
  <si>
    <t>0506</t>
  </si>
  <si>
    <t>16/01/2019 13:42</t>
  </si>
  <si>
    <t>09RA664553</t>
  </si>
  <si>
    <t>AV HERMANOS ESCOBAR 5756</t>
  </si>
  <si>
    <t>1986533</t>
  </si>
  <si>
    <t>6700</t>
  </si>
  <si>
    <t>29/01/2019 09:48</t>
  </si>
  <si>
    <t>0AB9779577</t>
  </si>
  <si>
    <t>1974041</t>
  </si>
  <si>
    <t>5865</t>
  </si>
  <si>
    <t>03/01/2019 08:59</t>
  </si>
  <si>
    <t>0EX9291417</t>
  </si>
  <si>
    <t>AV EJERCITO NACIONAL 2926 ESQ. CALLE JACARANDAS</t>
  </si>
  <si>
    <t>1971637</t>
  </si>
  <si>
    <t>0770</t>
  </si>
  <si>
    <t>27/12/2018 09:06</t>
  </si>
  <si>
    <t>0CX0060974</t>
  </si>
  <si>
    <t>COPY MARTZ PROFESIONAL SA DE CV</t>
  </si>
  <si>
    <t>AV UNIVERSIDAD 2761</t>
  </si>
  <si>
    <t>Entry Production Color Mid</t>
  </si>
  <si>
    <t>1986015</t>
  </si>
  <si>
    <t>28/01/2019 13:08</t>
  </si>
  <si>
    <t>0D6X462987</t>
  </si>
  <si>
    <t>1-Entre 7 y 15</t>
  </si>
  <si>
    <t>1975949</t>
  </si>
  <si>
    <t>07/01/2019 17:27</t>
  </si>
  <si>
    <t>0C4X006457</t>
  </si>
  <si>
    <t>EDUCACION BASICA DEL NORTE AC</t>
  </si>
  <si>
    <t>AV HEROICO COLEGIO MILITAR 4700</t>
  </si>
  <si>
    <t>1972383</t>
  </si>
  <si>
    <t>29/12/2018 11:55</t>
  </si>
  <si>
    <t>0XEL562101</t>
  </si>
  <si>
    <t>800110</t>
  </si>
  <si>
    <t>CALZ DE LA HUERTA 2799</t>
  </si>
  <si>
    <t>MORELIA-MICH</t>
  </si>
  <si>
    <t>1976889</t>
  </si>
  <si>
    <t>09/01/2019 09:30</t>
  </si>
  <si>
    <t>0C4X006469</t>
  </si>
  <si>
    <t>1975799</t>
  </si>
  <si>
    <t>07/01/2019 12:59</t>
  </si>
  <si>
    <t>09HB321650</t>
  </si>
  <si>
    <t>VIALIDAD CH-P NUM 8808</t>
  </si>
  <si>
    <t>1975881</t>
  </si>
  <si>
    <t>7845</t>
  </si>
  <si>
    <t>07/01/2019 14:54</t>
  </si>
  <si>
    <t>0MX4343673</t>
  </si>
  <si>
    <t>AV FUENTES DEL SUR 7150</t>
  </si>
  <si>
    <t>1985919</t>
  </si>
  <si>
    <t>28/01/2019 11:58</t>
  </si>
  <si>
    <t>0A1H021228</t>
  </si>
  <si>
    <t>800072</t>
  </si>
  <si>
    <t>AV BENITO JUAREZ 1965</t>
  </si>
  <si>
    <t>SAN LUIS POTOSI-SLP</t>
  </si>
  <si>
    <t>1986043</t>
  </si>
  <si>
    <t>28/01/2019 13:41</t>
  </si>
  <si>
    <t>03AG879576</t>
  </si>
  <si>
    <t>BLV ADOLFO LOPEZ MATEOS 2009-B</t>
  </si>
  <si>
    <t>1986037</t>
  </si>
  <si>
    <t>28/01/2019 13:36</t>
  </si>
  <si>
    <t>0EX9665373</t>
  </si>
  <si>
    <t>1969303</t>
  </si>
  <si>
    <t>19/12/2018 14:00</t>
  </si>
  <si>
    <t>0C4X003873</t>
  </si>
  <si>
    <t>500027</t>
  </si>
  <si>
    <t>TEOFILO BORUNDA No 8670 - A</t>
  </si>
  <si>
    <t>1-Entre 3 y 6</t>
  </si>
  <si>
    <t>1973777</t>
  </si>
  <si>
    <t>02/01/2019 21:57</t>
  </si>
  <si>
    <t>09HB331362</t>
  </si>
  <si>
    <t>PISA AGROPECUARIA SA DE CV</t>
  </si>
  <si>
    <t>FRANCIA No 1765</t>
  </si>
  <si>
    <t>1976209</t>
  </si>
  <si>
    <t>08/01/2019 07:41</t>
  </si>
  <si>
    <t>0C7X244534</t>
  </si>
  <si>
    <t>FLEXTRONICS MANUFACTURING MEX SA DE CV</t>
  </si>
  <si>
    <t>CARRETERA BASE AEREA No 5850-23</t>
  </si>
  <si>
    <t>1980425</t>
  </si>
  <si>
    <t>16/01/2019 17:19</t>
  </si>
  <si>
    <t>0EX9293515</t>
  </si>
  <si>
    <t>AV PATRIA 1612 MZ 1 LT 30 Y 30A</t>
  </si>
  <si>
    <t>1976703</t>
  </si>
  <si>
    <t>08/01/2019 17:21</t>
  </si>
  <si>
    <t>0BG2946786</t>
  </si>
  <si>
    <t>CARR MIGUEL ALEMAN OTE 4605</t>
  </si>
  <si>
    <t>GUADALUPE-NL</t>
  </si>
  <si>
    <t>1975907</t>
  </si>
  <si>
    <t>8046</t>
  </si>
  <si>
    <t>07/01/2019 15:47</t>
  </si>
  <si>
    <t>08TB591560</t>
  </si>
  <si>
    <t>FRESNEL Y FARENHEIT 8525</t>
  </si>
  <si>
    <t>1977531</t>
  </si>
  <si>
    <t>10/01/2019 10:48</t>
  </si>
  <si>
    <t>0EX7407574</t>
  </si>
  <si>
    <t>1979205</t>
  </si>
  <si>
    <t>14/01/2019 17:18</t>
  </si>
  <si>
    <t>03AG873748</t>
  </si>
  <si>
    <t>AV CUITLAHUAC No 332</t>
  </si>
  <si>
    <t>Azcapotzalco-CIUDAD</t>
  </si>
  <si>
    <t>1987423</t>
  </si>
  <si>
    <t>30/01/2019 14:40</t>
  </si>
  <si>
    <t>0A1H021199</t>
  </si>
  <si>
    <t>HERMANOS ESCOBAR 5756</t>
  </si>
  <si>
    <t>1974785</t>
  </si>
  <si>
    <t>5551</t>
  </si>
  <si>
    <t>04/01/2019 12:58</t>
  </si>
  <si>
    <t>0KPA026531</t>
  </si>
  <si>
    <t>100039</t>
  </si>
  <si>
    <t>FCA MEXICO SA DE CV</t>
  </si>
  <si>
    <t>INDUSTRIA QUIMICA S/N</t>
  </si>
  <si>
    <t>TOLUCA-MEX</t>
  </si>
  <si>
    <t>1982381</t>
  </si>
  <si>
    <t>21/01/2019 10:33</t>
  </si>
  <si>
    <t>0BG2951480</t>
  </si>
  <si>
    <t>1984593</t>
  </si>
  <si>
    <t>3346</t>
  </si>
  <si>
    <t>24/01/2019 17:16</t>
  </si>
  <si>
    <t>03BT802220</t>
  </si>
  <si>
    <t>IMPULSORA MEXICANA DE TELECOMUNICACIONES SA DE CV</t>
  </si>
  <si>
    <t>AV UNIVERSIDAD 405 NORTE LOCAL 7 PLAZA ESTIVA</t>
  </si>
  <si>
    <t>San Nicolas De Los G</t>
  </si>
  <si>
    <t>1979427</t>
  </si>
  <si>
    <t>15/01/2019 09:51</t>
  </si>
  <si>
    <t>0X76374347</t>
  </si>
  <si>
    <t>INDUSTRIAS ELECTRONICAS PACIFICO SA DE CV</t>
  </si>
  <si>
    <t>Apodaca-NL</t>
  </si>
  <si>
    <t>1974023</t>
  </si>
  <si>
    <t>03/01/2019 07:42</t>
  </si>
  <si>
    <t>0A4T558727</t>
  </si>
  <si>
    <t>FLEXTRONICS INTEGRATED SERVICES MEX S DE RL DE CV</t>
  </si>
  <si>
    <t>CARRETERA BASE AEREA No 5850 INT 4</t>
  </si>
  <si>
    <t>1984009</t>
  </si>
  <si>
    <t>5326</t>
  </si>
  <si>
    <t>23/01/2019 17:03</t>
  </si>
  <si>
    <t>0AE9912581</t>
  </si>
  <si>
    <t>BLV APODACA 100</t>
  </si>
  <si>
    <t>APODACA-NL</t>
  </si>
  <si>
    <t>1977495</t>
  </si>
  <si>
    <t>8045</t>
  </si>
  <si>
    <t>10/01/2019 10:16</t>
  </si>
  <si>
    <t>0Y4X827450</t>
  </si>
  <si>
    <t>1982367</t>
  </si>
  <si>
    <t>5757</t>
  </si>
  <si>
    <t>21/01/2019 10:19</t>
  </si>
  <si>
    <t>0Y2B003356</t>
  </si>
  <si>
    <t>1975669</t>
  </si>
  <si>
    <t>07/01/2019 10:33</t>
  </si>
  <si>
    <t>0KPA026855</t>
  </si>
  <si>
    <t>500018</t>
  </si>
  <si>
    <t>AV MARTIRES DE SONORA 1006</t>
  </si>
  <si>
    <t>DURANGO-DGO</t>
  </si>
  <si>
    <t>1983359</t>
  </si>
  <si>
    <t>22/01/2019 13:26</t>
  </si>
  <si>
    <t>0XEL562732</t>
  </si>
  <si>
    <t>800074</t>
  </si>
  <si>
    <t>AV LAS PALMAS 1559 LOC SA-01</t>
  </si>
  <si>
    <t>LAZARO CARDENAS-MICH</t>
  </si>
  <si>
    <t>1979015</t>
  </si>
  <si>
    <t>14/01/2019 12:13</t>
  </si>
  <si>
    <t>0A4T554531</t>
  </si>
  <si>
    <t>1981355</t>
  </si>
  <si>
    <t>18/01/2019 11:13</t>
  </si>
  <si>
    <t>1979073</t>
  </si>
  <si>
    <t>1026</t>
  </si>
  <si>
    <t>14/01/2019 13:19</t>
  </si>
  <si>
    <t>AAQ100655</t>
  </si>
  <si>
    <t>800084</t>
  </si>
  <si>
    <t>ARRI DE FRONTERA  S A  DE C V</t>
  </si>
  <si>
    <t>CARR 30 KM 7.7</t>
  </si>
  <si>
    <t>FRONTERA-COAH</t>
  </si>
  <si>
    <t>1981033</t>
  </si>
  <si>
    <t>17/01/2019 17:16</t>
  </si>
  <si>
    <t>500161</t>
  </si>
  <si>
    <t>1973767</t>
  </si>
  <si>
    <t>02/01/2019 17:12</t>
  </si>
  <si>
    <t>0A2T380152</t>
  </si>
  <si>
    <t>GBT TRAVEL SERVICES MEXICO S DE RL DE CV</t>
  </si>
  <si>
    <t>AV. MARIANO OTERO NO 2510-2</t>
  </si>
  <si>
    <t>1986757</t>
  </si>
  <si>
    <t>7530</t>
  </si>
  <si>
    <t>29/01/2019 14:32</t>
  </si>
  <si>
    <t>0XKK398692</t>
  </si>
  <si>
    <t>INDUSTRIA QUIMICA SN</t>
  </si>
  <si>
    <t>1987497</t>
  </si>
  <si>
    <t>5955</t>
  </si>
  <si>
    <t>30/01/2019 17:11</t>
  </si>
  <si>
    <t>0X76703680</t>
  </si>
  <si>
    <t>OPCIONES DE SERVICIO EN MEXICO</t>
  </si>
  <si>
    <t>Tequisquiapan No 102 Esq Luis M Vega Planta</t>
  </si>
  <si>
    <t>1977419</t>
  </si>
  <si>
    <t>10/01/2019 07:39</t>
  </si>
  <si>
    <t>0A4T558931</t>
  </si>
  <si>
    <t>1978833</t>
  </si>
  <si>
    <t>6656</t>
  </si>
  <si>
    <t>14/01/2019 07:51</t>
  </si>
  <si>
    <t>0E1B968134</t>
  </si>
  <si>
    <t>AV GENERAL RAMON CORONA No 2514</t>
  </si>
  <si>
    <t>1979337</t>
  </si>
  <si>
    <t>15/01/2019 08:00</t>
  </si>
  <si>
    <t>0C7X239183</t>
  </si>
  <si>
    <t>1978055</t>
  </si>
  <si>
    <t>11/01/2019 07:59</t>
  </si>
  <si>
    <t>0MX1218382</t>
  </si>
  <si>
    <t>1977741</t>
  </si>
  <si>
    <t>10/01/2019 14:39</t>
  </si>
  <si>
    <t>0YTB126164</t>
  </si>
  <si>
    <t>1985063</t>
  </si>
  <si>
    <t>25/01/2019 14:58</t>
  </si>
  <si>
    <t>0EX9298213</t>
  </si>
  <si>
    <t>CENTRO COMERCIAL REAL CENTER AV SANTA MARGARITA No</t>
  </si>
  <si>
    <t>1980953</t>
  </si>
  <si>
    <t>7225</t>
  </si>
  <si>
    <t>17/01/2019 15:33</t>
  </si>
  <si>
    <t>0LX5604463</t>
  </si>
  <si>
    <t>AV SALVADOR NAVA MARTINEZ 3125 PISO 6</t>
  </si>
  <si>
    <t>1985095</t>
  </si>
  <si>
    <t>4626</t>
  </si>
  <si>
    <t>25/01/2019 17:08</t>
  </si>
  <si>
    <t>0D6X472893</t>
  </si>
  <si>
    <t>AV EPIGMENIO GONZALEZ No 500</t>
  </si>
  <si>
    <t>Queretaro-QRO</t>
  </si>
  <si>
    <t>1-&lt;=3</t>
  </si>
  <si>
    <t>1979023</t>
  </si>
  <si>
    <t>3659</t>
  </si>
  <si>
    <t>14/01/2019 12:22</t>
  </si>
  <si>
    <t>C4X012606</t>
  </si>
  <si>
    <t>800146</t>
  </si>
  <si>
    <t>ANGUIANO ABOGADOS SC</t>
  </si>
  <si>
    <t>ESCULTORES No 226</t>
  </si>
  <si>
    <t>Leon-GTO</t>
  </si>
  <si>
    <t>1983187</t>
  </si>
  <si>
    <t>22/01/2019 10:39</t>
  </si>
  <si>
    <t>0C4X002929</t>
  </si>
  <si>
    <t>ISIDRO FABELA No 126 EDIFICIO S4</t>
  </si>
  <si>
    <t>Mexico-ESTADO DE MEX</t>
  </si>
  <si>
    <t>1984907</t>
  </si>
  <si>
    <t>25/01/2019 10:37</t>
  </si>
  <si>
    <t>0BB1250933</t>
  </si>
  <si>
    <t>1982401</t>
  </si>
  <si>
    <t>21/01/2019 10:46</t>
  </si>
  <si>
    <t>0RXD101256</t>
  </si>
  <si>
    <t>1982737</t>
  </si>
  <si>
    <t>21/01/2019 16:54</t>
  </si>
  <si>
    <t>0BG2947159</t>
  </si>
  <si>
    <t>1980203</t>
  </si>
  <si>
    <t>16/01/2019 11:50</t>
  </si>
  <si>
    <t>0C4X003904</t>
  </si>
  <si>
    <t>AV CERRO GORDO No 130 PISO 1</t>
  </si>
  <si>
    <t>1980389</t>
  </si>
  <si>
    <t>16/01/2019 16:05</t>
  </si>
  <si>
    <t>0EX9287121</t>
  </si>
  <si>
    <t>AV MIRADOR 3300</t>
  </si>
  <si>
    <t>1983873</t>
  </si>
  <si>
    <t>23/01/2019 12:30</t>
  </si>
  <si>
    <t>0C4X011256</t>
  </si>
  <si>
    <t>AV VALLARTA 3960-B</t>
  </si>
  <si>
    <t>1986839</t>
  </si>
  <si>
    <t>29/01/2019 17:44</t>
  </si>
  <si>
    <t>0A4T037897</t>
  </si>
  <si>
    <t>800027</t>
  </si>
  <si>
    <t>CARRETERA EL SALTO - EL VERDE No 2000</t>
  </si>
  <si>
    <t>1974247</t>
  </si>
  <si>
    <t>03/01/2019 13:04</t>
  </si>
  <si>
    <t>0A4T557661</t>
  </si>
  <si>
    <t>1983463</t>
  </si>
  <si>
    <t>22/01/2019 17:04</t>
  </si>
  <si>
    <t>0EX9300024</t>
  </si>
  <si>
    <t>BULEVAR AEROPUERTO No 190 (ANTES 202) LOCALES DEL</t>
  </si>
  <si>
    <t>1985097</t>
  </si>
  <si>
    <t>25/01/2019 17:14</t>
  </si>
  <si>
    <t>0LBP256981</t>
  </si>
  <si>
    <t>800186</t>
  </si>
  <si>
    <t>AV CONSTITUYENTES 123 Y 125</t>
  </si>
  <si>
    <t>1981017</t>
  </si>
  <si>
    <t>4598</t>
  </si>
  <si>
    <t>17/01/2019 16:58</t>
  </si>
  <si>
    <t>0FBG479583</t>
  </si>
  <si>
    <t>AV INDUSTRIALES DEL PONIENTE 1050</t>
  </si>
  <si>
    <t>SANTA CATARINA-NL</t>
  </si>
  <si>
    <t>1980105</t>
  </si>
  <si>
    <t>16/01/2019 09:33</t>
  </si>
  <si>
    <t>0BB1252169</t>
  </si>
  <si>
    <t>1982265</t>
  </si>
  <si>
    <t>21/01/2019 08:33</t>
  </si>
  <si>
    <t>1981461</t>
  </si>
  <si>
    <t>18/01/2019 13:08</t>
  </si>
  <si>
    <t>03AG873331</t>
  </si>
  <si>
    <t>800142</t>
  </si>
  <si>
    <t>PROLONGACION REFORMA No 1235</t>
  </si>
  <si>
    <t>CUAJIMALPA DE MORELO</t>
  </si>
  <si>
    <t>1984587</t>
  </si>
  <si>
    <t>24/01/2019 17:03</t>
  </si>
  <si>
    <t>0A4T558516</t>
  </si>
  <si>
    <t>AV HOMERO No 1317</t>
  </si>
  <si>
    <t>MIGUEL HIDALGO-CIUDA</t>
  </si>
  <si>
    <t>1984989</t>
  </si>
  <si>
    <t>25/01/2019 12:18</t>
  </si>
  <si>
    <t>0EX9293145</t>
  </si>
  <si>
    <t>AV MEXICO 3370</t>
  </si>
  <si>
    <t>1978159</t>
  </si>
  <si>
    <t>7855</t>
  </si>
  <si>
    <t>11/01/2019 10:57</t>
  </si>
  <si>
    <t>0MX4465060</t>
  </si>
  <si>
    <t>BLV A L MATEOS SN ESQ CHIMALPOPOC</t>
  </si>
  <si>
    <t>1986525</t>
  </si>
  <si>
    <t>0070</t>
  </si>
  <si>
    <t>29/01/2019 09:40</t>
  </si>
  <si>
    <t>0E2B662459</t>
  </si>
  <si>
    <t>CAMINO AL OLIVO 22</t>
  </si>
  <si>
    <t>1981415</t>
  </si>
  <si>
    <t>18/01/2019 12:26</t>
  </si>
  <si>
    <t>0X76092965</t>
  </si>
  <si>
    <t>AV ANTONIO J BERMUDEZ No 1230</t>
  </si>
  <si>
    <t>1974411</t>
  </si>
  <si>
    <t>03/01/2019 20:08</t>
  </si>
  <si>
    <t>0A4T558305</t>
  </si>
  <si>
    <t>Monterrey-NL</t>
  </si>
  <si>
    <t>1972193</t>
  </si>
  <si>
    <t>28/12/2018 17:34</t>
  </si>
  <si>
    <t>0MX4770494</t>
  </si>
  <si>
    <t>100038</t>
  </si>
  <si>
    <t>SANOFI AVENTIS DE MEXICO SA DE CV</t>
  </si>
  <si>
    <t>ACUEDUCTO DEL ALTO LERMA No 2</t>
  </si>
  <si>
    <t>TOLUCA-ESTADO DE MEX</t>
  </si>
  <si>
    <t>1975467</t>
  </si>
  <si>
    <t>07/01/2019 07:43</t>
  </si>
  <si>
    <t>1974625</t>
  </si>
  <si>
    <t>5337</t>
  </si>
  <si>
    <t>04/01/2019 07:38</t>
  </si>
  <si>
    <t>0AE9563509</t>
  </si>
  <si>
    <t>1976325</t>
  </si>
  <si>
    <t>08/01/2019 10:30</t>
  </si>
  <si>
    <t>03AG879434</t>
  </si>
  <si>
    <t>AV 5 DE FEBRERO 9200</t>
  </si>
  <si>
    <t>1979549</t>
  </si>
  <si>
    <t>15/01/2019 11:35</t>
  </si>
  <si>
    <t>0XEL569871</t>
  </si>
  <si>
    <t>1979699</t>
  </si>
  <si>
    <t>15/01/2019 14:46</t>
  </si>
  <si>
    <t>09HB317509</t>
  </si>
  <si>
    <t>IL DE FONSO  FUENTES 233 SUR</t>
  </si>
  <si>
    <t>Torreon-COAH</t>
  </si>
  <si>
    <t>1980655</t>
  </si>
  <si>
    <t>17/01/2019 08:23</t>
  </si>
  <si>
    <t>0E1B969095</t>
  </si>
  <si>
    <t>1981557</t>
  </si>
  <si>
    <t>18/01/2019 17:31</t>
  </si>
  <si>
    <t>0E1B971869</t>
  </si>
  <si>
    <t>1984023</t>
  </si>
  <si>
    <t>23/01/2019 17:38</t>
  </si>
  <si>
    <t>0A4T569470</t>
  </si>
  <si>
    <t>1986473</t>
  </si>
  <si>
    <t>29/01/2019 08:04</t>
  </si>
  <si>
    <t>0EX9296103</t>
  </si>
  <si>
    <t>1980297</t>
  </si>
  <si>
    <t>16/01/2019 13:28</t>
  </si>
  <si>
    <t>0XKK411252</t>
  </si>
  <si>
    <t>1979057</t>
  </si>
  <si>
    <t>14/01/2019 13:07</t>
  </si>
  <si>
    <t>0XPN394939</t>
  </si>
  <si>
    <t>PATRIA 1937</t>
  </si>
  <si>
    <t>1967317</t>
  </si>
  <si>
    <t>14/12/2018 16:33</t>
  </si>
  <si>
    <t>0XLT860275</t>
  </si>
  <si>
    <t>500163</t>
  </si>
  <si>
    <t>DELPHI ENSAMBLE DE CABLES Y COMPONENTES S DE RL DE</t>
  </si>
  <si>
    <t>CALLE DE LA TRASNFORMACION LT 38 MZ N</t>
  </si>
  <si>
    <t>Ciudad Victoria-TAM</t>
  </si>
  <si>
    <t>1974885</t>
  </si>
  <si>
    <t>7010</t>
  </si>
  <si>
    <t>04/01/2019 17:24</t>
  </si>
  <si>
    <t>7TX138507</t>
  </si>
  <si>
    <t>TROGLO DE LEON SA DE CV</t>
  </si>
  <si>
    <t>CARRETERA A CHAPALA KM 17.8CARRETERA JACARANDAS</t>
  </si>
  <si>
    <t>Tlajomulco De Zu&amp;Iga</t>
  </si>
  <si>
    <t>1977509</t>
  </si>
  <si>
    <t>10/01/2019 10:26</t>
  </si>
  <si>
    <t>09HB331688</t>
  </si>
  <si>
    <t>LABORATORIOS PISA SA DE CV</t>
  </si>
  <si>
    <t>CALLE 6 No 2808</t>
  </si>
  <si>
    <t>1977671</t>
  </si>
  <si>
    <t>3615</t>
  </si>
  <si>
    <t>10/01/2019 12:59</t>
  </si>
  <si>
    <t>0A2T136380</t>
  </si>
  <si>
    <t>1980415</t>
  </si>
  <si>
    <t>16/01/2019 16:59</t>
  </si>
  <si>
    <t>1983123</t>
  </si>
  <si>
    <t>5748</t>
  </si>
  <si>
    <t>22/01/2019 09:44</t>
  </si>
  <si>
    <t>0XEH771692</t>
  </si>
  <si>
    <t>1984395</t>
  </si>
  <si>
    <t>24/01/2019 10:59</t>
  </si>
  <si>
    <t>0E1B968089</t>
  </si>
  <si>
    <t>1974143</t>
  </si>
  <si>
    <t>5329</t>
  </si>
  <si>
    <t>03/01/2019 10:52</t>
  </si>
  <si>
    <t>0AE9566035</t>
  </si>
  <si>
    <t>1983765</t>
  </si>
  <si>
    <t>SR ASISTENCIA A CLIENTES</t>
  </si>
  <si>
    <t>23/01/2019 11:18</t>
  </si>
  <si>
    <t>0Y4X843700</t>
  </si>
  <si>
    <t>500167</t>
  </si>
  <si>
    <t xml:space="preserve">  </t>
  </si>
  <si>
    <t>4-5 días</t>
  </si>
  <si>
    <t>1987165</t>
  </si>
  <si>
    <t>30/01/2019 10:49</t>
  </si>
  <si>
    <t>0XPN392398</t>
  </si>
  <si>
    <t>PERIF DE LA JUVENTUD 6501</t>
  </si>
  <si>
    <t>1976373</t>
  </si>
  <si>
    <t>08/01/2019 10:59</t>
  </si>
  <si>
    <t>0D6X468418</t>
  </si>
  <si>
    <t>1984861</t>
  </si>
  <si>
    <t>25/01/2019 09:27</t>
  </si>
  <si>
    <t>1980183</t>
  </si>
  <si>
    <t>16/01/2019 11:35</t>
  </si>
  <si>
    <t>07CX043014</t>
  </si>
  <si>
    <t>AV TECNOLOGICO Y JUAN KEPLER 6915</t>
  </si>
  <si>
    <t>1987485</t>
  </si>
  <si>
    <t>30/01/2019 16:56</t>
  </si>
  <si>
    <t>0XEH768350</t>
  </si>
  <si>
    <t>1973779</t>
  </si>
  <si>
    <t>02/01/2019 22:07</t>
  </si>
  <si>
    <t>0C4X008555</t>
  </si>
  <si>
    <t>PROL CORREGIDORA NTE 306 L-13 al L-17</t>
  </si>
  <si>
    <t>1974403</t>
  </si>
  <si>
    <t>03/01/2019 18:16</t>
  </si>
  <si>
    <t>0A2T200184</t>
  </si>
  <si>
    <t>CARR ESTATAL 200 QUERETARO-TEQUISQUIAPAN 22500</t>
  </si>
  <si>
    <t>COLON-QRO</t>
  </si>
  <si>
    <t>1980443</t>
  </si>
  <si>
    <t>7222</t>
  </si>
  <si>
    <t>16/01/2019 19:39</t>
  </si>
  <si>
    <t>0LX5599222</t>
  </si>
  <si>
    <t>FEDERAL-MOGUL SP MEXICO S DE RL DE CV</t>
  </si>
  <si>
    <t>AV CERRADA LA ESTACADA No 471</t>
  </si>
  <si>
    <t>1987153</t>
  </si>
  <si>
    <t>7100</t>
  </si>
  <si>
    <t>30/01/2019 10:25</t>
  </si>
  <si>
    <t>0XP6011067</t>
  </si>
  <si>
    <t>AV DE LAS INDUSTRIAS S/N</t>
  </si>
  <si>
    <t>1984007</t>
  </si>
  <si>
    <t>23/01/2019 17:02</t>
  </si>
  <si>
    <t>0BG2941140</t>
  </si>
  <si>
    <t>BLV MANUEL J CLOUTHIER SN</t>
  </si>
  <si>
    <t>1985099</t>
  </si>
  <si>
    <t>0075</t>
  </si>
  <si>
    <t>25/01/2019 17:24</t>
  </si>
  <si>
    <t>0XU8464707</t>
  </si>
  <si>
    <t>800185</t>
  </si>
  <si>
    <t>IMPRESOS DIGITALES BALTAZAR S DE RL DE CV</t>
  </si>
  <si>
    <t>GABINO BARREDA No 267 B</t>
  </si>
  <si>
    <t>Colima-COL</t>
  </si>
  <si>
    <t>3-&lt;=3</t>
  </si>
  <si>
    <t>1982595</t>
  </si>
  <si>
    <t>21/01/2019 13:17</t>
  </si>
  <si>
    <t>0A4T557718</t>
  </si>
  <si>
    <t>1974655</t>
  </si>
  <si>
    <t>04/01/2019 08:21</t>
  </si>
  <si>
    <t>0BG2946876</t>
  </si>
  <si>
    <t>3-Entre 3 y 6</t>
  </si>
  <si>
    <t>1973763</t>
  </si>
  <si>
    <t>02/01/2019 16:54</t>
  </si>
  <si>
    <t>0D6X468381</t>
  </si>
  <si>
    <t>1983869</t>
  </si>
  <si>
    <t>5325</t>
  </si>
  <si>
    <t>23/01/2019 12:24</t>
  </si>
  <si>
    <t>0AE7177673</t>
  </si>
  <si>
    <t>1984899</t>
  </si>
  <si>
    <t>3635</t>
  </si>
  <si>
    <t>25/01/2019 10:34</t>
  </si>
  <si>
    <t>0LBT206017</t>
  </si>
  <si>
    <t>FEDERAL MOGUL LIGHTING S DE RL DE CV</t>
  </si>
  <si>
    <t>AV EJE VIAL JUAN GABRIEL No 2245</t>
  </si>
  <si>
    <t>1975943</t>
  </si>
  <si>
    <t>0800</t>
  </si>
  <si>
    <t>07/01/2019 17:08</t>
  </si>
  <si>
    <t>0WXP008416</t>
  </si>
  <si>
    <t>CREATIVIDAD PROMOCIONAL DE MONTERREY SA DE CV</t>
  </si>
  <si>
    <t>MM DE LLANO 736 OTE</t>
  </si>
  <si>
    <t>Xerox Color Press</t>
  </si>
  <si>
    <t>1981483</t>
  </si>
  <si>
    <t>18/01/2019 13:38</t>
  </si>
  <si>
    <t>0A4T557616</t>
  </si>
  <si>
    <t>1977171</t>
  </si>
  <si>
    <t>3637</t>
  </si>
  <si>
    <t>09/01/2019 16:23</t>
  </si>
  <si>
    <t>0BA9588087</t>
  </si>
  <si>
    <t>INGERSOLL-RAND MANUFACTURA S DE RL DE CV</t>
  </si>
  <si>
    <t>AVENIDA NAFTA NO 750</t>
  </si>
  <si>
    <t>1976377</t>
  </si>
  <si>
    <t>08/01/2019 11:03</t>
  </si>
  <si>
    <t>0BG0974967</t>
  </si>
  <si>
    <t>1986463</t>
  </si>
  <si>
    <t>29/01/2019 07:48</t>
  </si>
  <si>
    <t>0E2B654077</t>
  </si>
  <si>
    <t>800183</t>
  </si>
  <si>
    <t>AV MANUEL AVILA CAMACHO 1650</t>
  </si>
  <si>
    <t>1978173</t>
  </si>
  <si>
    <t>11/01/2019 11:12</t>
  </si>
  <si>
    <t>0AE9566556</t>
  </si>
  <si>
    <t>1984627</t>
  </si>
  <si>
    <t>24/01/2019 19:55</t>
  </si>
  <si>
    <t>0A2T200329</t>
  </si>
  <si>
    <t>BLVD ADOLFO LOPEZ MATEOS NO 105 SUR</t>
  </si>
  <si>
    <t>1980907</t>
  </si>
  <si>
    <t>17/01/2019 13:40</t>
  </si>
  <si>
    <t>09HB321202</t>
  </si>
  <si>
    <t>AV ABASOLO 3653 OTE</t>
  </si>
  <si>
    <t>1982407</t>
  </si>
  <si>
    <t>21/01/2019 11:01</t>
  </si>
  <si>
    <t>0C7X246833</t>
  </si>
  <si>
    <t>RODRIGO DE VIVEROS No  211 SUR</t>
  </si>
  <si>
    <t>Durango-DGO</t>
  </si>
  <si>
    <t>1983081</t>
  </si>
  <si>
    <t>22/01/2019 09:01</t>
  </si>
  <si>
    <t>0D6X468356</t>
  </si>
  <si>
    <t>1986741</t>
  </si>
  <si>
    <t>29/01/2019 13:44</t>
  </si>
  <si>
    <t>0BG2951511</t>
  </si>
  <si>
    <t>AV. MANUEL J. CLOUTHIER NO 888 ESQ. AV PATRIA</t>
  </si>
  <si>
    <t>1976925</t>
  </si>
  <si>
    <t>09/01/2019 10:10</t>
  </si>
  <si>
    <t>0E1B968137</t>
  </si>
  <si>
    <t>1986045</t>
  </si>
  <si>
    <t>28/01/2019 13:48</t>
  </si>
  <si>
    <t>0XPN396541</t>
  </si>
  <si>
    <t>AV CIRCUNVALACION OBLATOS 2700</t>
  </si>
  <si>
    <t>1974151</t>
  </si>
  <si>
    <t>03/01/2019 11:17</t>
  </si>
  <si>
    <t>0EX9293026</t>
  </si>
  <si>
    <t>BLV AEROPUERTO MIGUEL ALEMAN 55</t>
  </si>
  <si>
    <t>LERMA-MEX</t>
  </si>
  <si>
    <t>1974799</t>
  </si>
  <si>
    <t>04/01/2019 13:49</t>
  </si>
  <si>
    <t>0C4X008859</t>
  </si>
  <si>
    <t>1981497</t>
  </si>
  <si>
    <t>18/01/2019 13:39</t>
  </si>
  <si>
    <t>0EX9297293</t>
  </si>
  <si>
    <t>HAROLD R PAPE MANZANA 31 NO 1910</t>
  </si>
  <si>
    <t>Monclova-COAH</t>
  </si>
  <si>
    <t>1986073</t>
  </si>
  <si>
    <t>28/01/2019 14:19</t>
  </si>
  <si>
    <t>0C7X239142</t>
  </si>
  <si>
    <t>1976227</t>
  </si>
  <si>
    <t>08/01/2019 08:58</t>
  </si>
  <si>
    <t>0C4X011581</t>
  </si>
  <si>
    <t>M3 CODICE INTEGRAL SA DE CV</t>
  </si>
  <si>
    <t>AV CEYLAN 959 L-8</t>
  </si>
  <si>
    <t>AZCAPOTZALCO-CIUDAD</t>
  </si>
  <si>
    <t>1982387</t>
  </si>
  <si>
    <t>21/01/2019 10:38</t>
  </si>
  <si>
    <t>1984485</t>
  </si>
  <si>
    <t>24/01/2019 13:34</t>
  </si>
  <si>
    <t>0EX9664780</t>
  </si>
  <si>
    <t>1985705</t>
  </si>
  <si>
    <t>28/01/2019 08:58</t>
  </si>
  <si>
    <t>0XEL566484</t>
  </si>
  <si>
    <t>1982693</t>
  </si>
  <si>
    <t>21/01/2019 16:04</t>
  </si>
  <si>
    <t>0FBG111872</t>
  </si>
  <si>
    <t>1977187</t>
  </si>
  <si>
    <t>09/01/2019 16:39</t>
  </si>
  <si>
    <t>0BG2947475</t>
  </si>
  <si>
    <t>1977197</t>
  </si>
  <si>
    <t>09/01/2019 16:56</t>
  </si>
  <si>
    <t>1979089</t>
  </si>
  <si>
    <t>14/01/2019 14:17</t>
  </si>
  <si>
    <t>1974145</t>
  </si>
  <si>
    <t>03/01/2019 11:01</t>
  </si>
  <si>
    <t>Y4X821650</t>
  </si>
  <si>
    <t>REALLY DIFFERENT SERVICES SA DE CV</t>
  </si>
  <si>
    <t>AV ANTEA No 1088 PISO 1 B</t>
  </si>
  <si>
    <t>1985039</t>
  </si>
  <si>
    <t>7511</t>
  </si>
  <si>
    <t>25/01/2019 13:58</t>
  </si>
  <si>
    <t>0RXD141063</t>
  </si>
  <si>
    <t>1980757</t>
  </si>
  <si>
    <t>17/01/2019 10:42</t>
  </si>
  <si>
    <t>0C7X246758</t>
  </si>
  <si>
    <t>CALZADA COLON No 381 NORTE</t>
  </si>
  <si>
    <t>1976833</t>
  </si>
  <si>
    <t>09/01/2019 08:07</t>
  </si>
  <si>
    <t>0A4T557974</t>
  </si>
  <si>
    <t>1978893</t>
  </si>
  <si>
    <t>14/01/2019 09:44</t>
  </si>
  <si>
    <t>0AE9549330</t>
  </si>
  <si>
    <t>1980773</t>
  </si>
  <si>
    <t>17/01/2019 11:03</t>
  </si>
  <si>
    <t>09RA666176</t>
  </si>
  <si>
    <t>1981335</t>
  </si>
  <si>
    <t>18/01/2019 11:05</t>
  </si>
  <si>
    <t>0A4T558526</t>
  </si>
  <si>
    <t>1983913</t>
  </si>
  <si>
    <t>23/01/2019 13:59</t>
  </si>
  <si>
    <t>1984459</t>
  </si>
  <si>
    <t>7142</t>
  </si>
  <si>
    <t>24/01/2019 12:34</t>
  </si>
  <si>
    <t>0PW4792154</t>
  </si>
  <si>
    <t>NEREO RODRIGUEZ BARRAGAN 1350</t>
  </si>
  <si>
    <t>1979437</t>
  </si>
  <si>
    <t>15/01/2019 10:05</t>
  </si>
  <si>
    <t>1984527</t>
  </si>
  <si>
    <t>24/01/2019 14:44</t>
  </si>
  <si>
    <t>0A4T554165</t>
  </si>
  <si>
    <t>1975935</t>
  </si>
  <si>
    <t>07/01/2019 16:53</t>
  </si>
  <si>
    <t>0BG0964465</t>
  </si>
  <si>
    <t>AV INSURGENTES SUR 479</t>
  </si>
  <si>
    <t>CUAUHTEMOC-CIUDAD DE</t>
  </si>
  <si>
    <t>1980267</t>
  </si>
  <si>
    <t>16/01/2019 12:28</t>
  </si>
  <si>
    <t>0C4X008440</t>
  </si>
  <si>
    <t>FERNANDO DE TAPIA 72</t>
  </si>
  <si>
    <t>1980079</t>
  </si>
  <si>
    <t>16/01/2019 08:43</t>
  </si>
  <si>
    <t>0C7X239500</t>
  </si>
  <si>
    <t>1984839</t>
  </si>
  <si>
    <t>25/01/2019 08:43</t>
  </si>
  <si>
    <t>0EX9664447</t>
  </si>
  <si>
    <t>AV VALLE DE SAN ISIDRO 530</t>
  </si>
  <si>
    <t>1987725</t>
  </si>
  <si>
    <t>31/01/2019 09:28</t>
  </si>
  <si>
    <t>09HB327936</t>
  </si>
  <si>
    <t>A C NIELSEN S DE RL DE CV</t>
  </si>
  <si>
    <t>LAS MORAS NO 108</t>
  </si>
  <si>
    <t>1983453</t>
  </si>
  <si>
    <t>22/01/2019 16:52</t>
  </si>
  <si>
    <t>0BG2947152</t>
  </si>
  <si>
    <t>1972365</t>
  </si>
  <si>
    <t>1262</t>
  </si>
  <si>
    <t>29/12/2018 09:09</t>
  </si>
  <si>
    <t>0DUX197051</t>
  </si>
  <si>
    <t>500036</t>
  </si>
  <si>
    <t>VOX PROMOCIONALES &amp; IMPRENTA SA DE CV</t>
  </si>
  <si>
    <t>25 DE MAYO No 178</t>
  </si>
  <si>
    <t>Santa Catarina-NL</t>
  </si>
  <si>
    <t>1980075</t>
  </si>
  <si>
    <t>16/01/2019 08:32</t>
  </si>
  <si>
    <t>09HB333694</t>
  </si>
  <si>
    <t>FUERZA Y CLIMA SA DE CV</t>
  </si>
  <si>
    <t>AV LOPEZ MATEROS SUR 4850</t>
  </si>
  <si>
    <t>1974067</t>
  </si>
  <si>
    <t>03/01/2019 09:37</t>
  </si>
  <si>
    <t>500093</t>
  </si>
  <si>
    <t>1977521</t>
  </si>
  <si>
    <t>10/01/2019 10:31</t>
  </si>
  <si>
    <t>0C4X006623</t>
  </si>
  <si>
    <t>1983461</t>
  </si>
  <si>
    <t>22/01/2019 17:01</t>
  </si>
  <si>
    <t>0BG2951499</t>
  </si>
  <si>
    <t>AV LOPEZ MATEOS SUR 1299</t>
  </si>
  <si>
    <t>TLAJOMULCO DE ZU&amp;IGA</t>
  </si>
  <si>
    <t>1979189</t>
  </si>
  <si>
    <t>14/01/2019 16:41</t>
  </si>
  <si>
    <t>0EX9283869</t>
  </si>
  <si>
    <t>PROL ZARAGOZA 62 A</t>
  </si>
  <si>
    <t>1979521</t>
  </si>
  <si>
    <t>8055</t>
  </si>
  <si>
    <t>15/01/2019 11:05</t>
  </si>
  <si>
    <t>0Y4X821406</t>
  </si>
  <si>
    <t>AV PRINCIPAL No 1420</t>
  </si>
  <si>
    <t>1978999</t>
  </si>
  <si>
    <t>14/01/2019 11:56</t>
  </si>
  <si>
    <t>0D6X469720</t>
  </si>
  <si>
    <t>1986161</t>
  </si>
  <si>
    <t>3656</t>
  </si>
  <si>
    <t>28/01/2019 17:05</t>
  </si>
  <si>
    <t>0C4X009991</t>
  </si>
  <si>
    <t>EPIGMENIO  GONZALEZ  NO  2</t>
  </si>
  <si>
    <t>1976797</t>
  </si>
  <si>
    <t>09/01/2019 06:42</t>
  </si>
  <si>
    <t>09HB325783</t>
  </si>
  <si>
    <t>BLV MANUEL GOMEZ MORIN 7045</t>
  </si>
  <si>
    <t>1977059</t>
  </si>
  <si>
    <t>09/01/2019 12:25</t>
  </si>
  <si>
    <t>0Y2B003348</t>
  </si>
  <si>
    <t>1984375</t>
  </si>
  <si>
    <t>24/01/2019 10:40</t>
  </si>
  <si>
    <t>0A4T554283</t>
  </si>
  <si>
    <t>1983789</t>
  </si>
  <si>
    <t>23/01/2019 11:38</t>
  </si>
  <si>
    <t>0EX9297565</t>
  </si>
  <si>
    <t>AV PASEO TRIUNFO LA REP 6321</t>
  </si>
  <si>
    <t>1973629</t>
  </si>
  <si>
    <t>02/01/2019 11:44</t>
  </si>
  <si>
    <t>03AG877770</t>
  </si>
  <si>
    <t>HOMERO 1317</t>
  </si>
  <si>
    <t>1975539</t>
  </si>
  <si>
    <t>07/01/2019 09:04</t>
  </si>
  <si>
    <t>0MX1061713</t>
  </si>
  <si>
    <t>DOW QUIMICA MEXICANA SA DE CV</t>
  </si>
  <si>
    <t>AV LA NORIA 122</t>
  </si>
  <si>
    <t>1977725</t>
  </si>
  <si>
    <t>10/01/2019 13:54</t>
  </si>
  <si>
    <t>0EX9286123</t>
  </si>
  <si>
    <t>AZERTY DE MEXICO SA DE CV</t>
  </si>
  <si>
    <t>GRAL MARIANO ARISTA 54 B 21</t>
  </si>
  <si>
    <t>1983193</t>
  </si>
  <si>
    <t>22/01/2019 10:42</t>
  </si>
  <si>
    <t>0XKK411284</t>
  </si>
  <si>
    <t>1976425</t>
  </si>
  <si>
    <t>08/01/2019 11:28</t>
  </si>
  <si>
    <t>03AG880350</t>
  </si>
  <si>
    <t>AV DE LAS ROSAS 110</t>
  </si>
  <si>
    <t>1983951</t>
  </si>
  <si>
    <t>23/01/2019 14:58</t>
  </si>
  <si>
    <t>0EX7384680</t>
  </si>
  <si>
    <t>1973673</t>
  </si>
  <si>
    <t>02/01/2019 12:45</t>
  </si>
  <si>
    <t>03BT802221</t>
  </si>
  <si>
    <t>500094</t>
  </si>
  <si>
    <t>ALLENDE 102 SUR EDIF JORE PISO 5</t>
  </si>
  <si>
    <t>CIUDAD MADERO-TAM</t>
  </si>
  <si>
    <t>1976539</t>
  </si>
  <si>
    <t>3345</t>
  </si>
  <si>
    <t>08/01/2019 13:45</t>
  </si>
  <si>
    <t>3BT837037</t>
  </si>
  <si>
    <t>ACEVEDO AJUSTADORES SA DE CV</t>
  </si>
  <si>
    <t>VENEZUELA No 921</t>
  </si>
  <si>
    <t>1973461</t>
  </si>
  <si>
    <t>02/01/2019 09:23</t>
  </si>
  <si>
    <t>03AG877768</t>
  </si>
  <si>
    <t>PROLONGACION EZEQUIEL MONTES No 1</t>
  </si>
  <si>
    <t>1973457</t>
  </si>
  <si>
    <t>02/01/2019 09:21</t>
  </si>
  <si>
    <t>0XKK411279</t>
  </si>
  <si>
    <t>1973627</t>
  </si>
  <si>
    <t>02/01/2019 11:45</t>
  </si>
  <si>
    <t>0EX9298234</t>
  </si>
  <si>
    <t>VIALIDAD METEPEC ESQ. CON CALLE GPE VICTORIA. LOCA</t>
  </si>
  <si>
    <t>Metepec-MEX</t>
  </si>
  <si>
    <t>1979749</t>
  </si>
  <si>
    <t>15/01/2019 16:38</t>
  </si>
  <si>
    <t>03AG877748</t>
  </si>
  <si>
    <t>AV INSURGENTES No 3728</t>
  </si>
  <si>
    <t>Tlalpan-CIUDAD DE ME</t>
  </si>
  <si>
    <t>1979379</t>
  </si>
  <si>
    <t>15/01/2019 08:48</t>
  </si>
  <si>
    <t>0C4X009433</t>
  </si>
  <si>
    <t>1983235</t>
  </si>
  <si>
    <t>22/01/2019 11:18</t>
  </si>
  <si>
    <t>1974875</t>
  </si>
  <si>
    <t>04/01/2019 16:48</t>
  </si>
  <si>
    <t>0A1H020577</t>
  </si>
  <si>
    <t>MORELOS 406 OTE</t>
  </si>
  <si>
    <t>1983423</t>
  </si>
  <si>
    <t>22/01/2019 16:02</t>
  </si>
  <si>
    <t>0XPN553158</t>
  </si>
  <si>
    <t>AUTO CLUB 194-D</t>
  </si>
  <si>
    <t>GOMEZ PALACIO-DGO</t>
  </si>
  <si>
    <t>1973367</t>
  </si>
  <si>
    <t>4266</t>
  </si>
  <si>
    <t>02/01/2019 06:57</t>
  </si>
  <si>
    <t>0E5B593684</t>
  </si>
  <si>
    <t>1976943</t>
  </si>
  <si>
    <t>09/01/2019 10:33</t>
  </si>
  <si>
    <t>0X76373202</t>
  </si>
  <si>
    <t>1986063</t>
  </si>
  <si>
    <t>28/01/2019 14:13</t>
  </si>
  <si>
    <t>09HB318209</t>
  </si>
  <si>
    <t>JUSTO SIERRA 340 OTE</t>
  </si>
  <si>
    <t>1964673</t>
  </si>
  <si>
    <t>10/12/2018 08:47</t>
  </si>
  <si>
    <t>0D6X468392</t>
  </si>
  <si>
    <t>1977631</t>
  </si>
  <si>
    <t>10/01/2019 12:17</t>
  </si>
  <si>
    <t>0MX1218375</t>
  </si>
  <si>
    <t>1975723</t>
  </si>
  <si>
    <t>07/01/2019 11:36</t>
  </si>
  <si>
    <t>9HB330041</t>
  </si>
  <si>
    <t>DE HOYOS KOLOFFON Y ASOCIADOS SA DE CV</t>
  </si>
  <si>
    <t>PADRE MIER No 1557</t>
  </si>
  <si>
    <t>1983439</t>
  </si>
  <si>
    <t>22/01/2019 16:20</t>
  </si>
  <si>
    <t>1977707</t>
  </si>
  <si>
    <t>10/01/2019 13:31</t>
  </si>
  <si>
    <t>03AG873706</t>
  </si>
  <si>
    <t>ENRIQUE RAMIREZ No 445</t>
  </si>
  <si>
    <t>Morelia-MICH</t>
  </si>
  <si>
    <t>1985073</t>
  </si>
  <si>
    <t>25/01/2019 15:43</t>
  </si>
  <si>
    <t>0EX9293999</t>
  </si>
  <si>
    <t>CALLE 5 DE MAYO No 208-A</t>
  </si>
  <si>
    <t>1984939</t>
  </si>
  <si>
    <t>25/01/2019 11:05</t>
  </si>
  <si>
    <t>0EX9283024</t>
  </si>
  <si>
    <t>MISSISIPI 152 LOC 206</t>
  </si>
  <si>
    <t>1976389</t>
  </si>
  <si>
    <t>4000</t>
  </si>
  <si>
    <t>08/01/2019 11:09</t>
  </si>
  <si>
    <t>06HB013984</t>
  </si>
  <si>
    <t>500071</t>
  </si>
  <si>
    <t>PEDRO CARDENAS 1901</t>
  </si>
  <si>
    <t>MATAMOROS-TAM</t>
  </si>
  <si>
    <t>1973675</t>
  </si>
  <si>
    <t>02/01/2019 12:49</t>
  </si>
  <si>
    <t>0D6X461664</t>
  </si>
  <si>
    <t>HALDEX PRODUCTS DE MEXICO SA DE CV</t>
  </si>
  <si>
    <t>CARR LIBRE A MIGUEL ALEMAN KM 20.5 EDIFICIO 2</t>
  </si>
  <si>
    <t>1979193</t>
  </si>
  <si>
    <t>14/01/2019 16:45</t>
  </si>
  <si>
    <t>0BG2951550</t>
  </si>
  <si>
    <t>1981499</t>
  </si>
  <si>
    <t>18/01/2019 14:01</t>
  </si>
  <si>
    <t>0BG2947122</t>
  </si>
  <si>
    <t>HAROLD R PAPE MZ 31 NUM 1910</t>
  </si>
  <si>
    <t>MONCLOVA-COAH</t>
  </si>
  <si>
    <t>1984455</t>
  </si>
  <si>
    <t>24/01/2019 12:30</t>
  </si>
  <si>
    <t>0A1H020655</t>
  </si>
  <si>
    <t>1974171</t>
  </si>
  <si>
    <t>03/01/2019 11:33</t>
  </si>
  <si>
    <t>0X76706414</t>
  </si>
  <si>
    <t>1980157</t>
  </si>
  <si>
    <t>16/01/2019 11:03</t>
  </si>
  <si>
    <t>07TX137310</t>
  </si>
  <si>
    <t>UNIVERSIDAD AUTONOMA DEL ESTADO DE MEXICO</t>
  </si>
  <si>
    <t>ANDRES QUINTANA ROO ESQUINA HORACIO ZU&amp;IGA SN</t>
  </si>
  <si>
    <t>Toluca De Lerdo-ESTA</t>
  </si>
  <si>
    <t>1980995</t>
  </si>
  <si>
    <t>17/01/2019 16:33</t>
  </si>
  <si>
    <t>0BB1252077</t>
  </si>
  <si>
    <t>1982293</t>
  </si>
  <si>
    <t>21/01/2019 09:16</t>
  </si>
  <si>
    <t>0KPA025649</t>
  </si>
  <si>
    <t>AV PRINCIPAL S/N</t>
  </si>
  <si>
    <t>1973683</t>
  </si>
  <si>
    <t>02/01/2019 13:02</t>
  </si>
  <si>
    <t>0AE9567229</t>
  </si>
  <si>
    <t>1977063</t>
  </si>
  <si>
    <t>09/01/2019 12:32</t>
  </si>
  <si>
    <t>0X76708202</t>
  </si>
  <si>
    <t>1986497</t>
  </si>
  <si>
    <t>29/01/2019 09:02</t>
  </si>
  <si>
    <t>03BT801629</t>
  </si>
  <si>
    <t>TELECONSTRUCTORA SA DE CV</t>
  </si>
  <si>
    <t>AGUSTIN MELGAR NO 845</t>
  </si>
  <si>
    <t>1986123</t>
  </si>
  <si>
    <t>28/01/2019 16:32</t>
  </si>
  <si>
    <t>0XKK417451</t>
  </si>
  <si>
    <t>1970141</t>
  </si>
  <si>
    <t>21/12/2018 12:15</t>
  </si>
  <si>
    <t>0AE9900240</t>
  </si>
  <si>
    <t>CARR NUEVO LAREDO -PIEDRAS NEGRAS KM 14.2</t>
  </si>
  <si>
    <t>NUEVO LAREDO-TAM</t>
  </si>
  <si>
    <t>1973757</t>
  </si>
  <si>
    <t>02/01/2019 16:31</t>
  </si>
  <si>
    <t>03AG879423</t>
  </si>
  <si>
    <t>ALLENDE No 8</t>
  </si>
  <si>
    <t>Cuauhtemoc-CIUDAD DE</t>
  </si>
  <si>
    <t>1974661</t>
  </si>
  <si>
    <t>04/01/2019 08:46</t>
  </si>
  <si>
    <t>Y4X844943</t>
  </si>
  <si>
    <t>EXEL DEL NORTE SA PI DE CV</t>
  </si>
  <si>
    <t>PONIENTE 134 NUM 580 B</t>
  </si>
  <si>
    <t>1978907</t>
  </si>
  <si>
    <t>14/01/2019 09:51</t>
  </si>
  <si>
    <t>1980931</t>
  </si>
  <si>
    <t>17/01/2019 14:31</t>
  </si>
  <si>
    <t>0D6X468398</t>
  </si>
  <si>
    <t>1983783</t>
  </si>
  <si>
    <t>23/01/2019 11:27</t>
  </si>
  <si>
    <t>0Y4X848778</t>
  </si>
  <si>
    <t>AV FCO I MADERO 6500 INT 631</t>
  </si>
  <si>
    <t>1972833</t>
  </si>
  <si>
    <t>31/12/2018 14:00</t>
  </si>
  <si>
    <t>9HB327396</t>
  </si>
  <si>
    <t>COMERCIALIZADORA DE PRODUCTOS PC S DE RL DE CV</t>
  </si>
  <si>
    <t>BLVD ADOLFO LOPEZ MATEOS No 2540</t>
  </si>
  <si>
    <t>1974761</t>
  </si>
  <si>
    <t>04/01/2019 12:20</t>
  </si>
  <si>
    <t>0XEL568768</t>
  </si>
  <si>
    <t>BLV ECUESTRE SN</t>
  </si>
  <si>
    <t>1975803</t>
  </si>
  <si>
    <t>07/01/2019 13:00</t>
  </si>
  <si>
    <t>0C7X273325</t>
  </si>
  <si>
    <t>BIO PAPPEL SCRIBE SA DE CV</t>
  </si>
  <si>
    <t>AV PASEO CENTRAL No 2A</t>
  </si>
  <si>
    <t>San Juan Del Rio-QRO</t>
  </si>
  <si>
    <t>1977743</t>
  </si>
  <si>
    <t>10/01/2019 14:42</t>
  </si>
  <si>
    <t>0FBG070782</t>
  </si>
  <si>
    <t>1978169</t>
  </si>
  <si>
    <t>0XPN548189</t>
  </si>
  <si>
    <t>AV HOMERO 125</t>
  </si>
  <si>
    <t>1970375</t>
  </si>
  <si>
    <t>21/12/2018 18:08</t>
  </si>
  <si>
    <t>0C4X009980</t>
  </si>
  <si>
    <t>ARROW ELETRONICS INC</t>
  </si>
  <si>
    <t>AV HERMANOS ESCOBAR No 6026</t>
  </si>
  <si>
    <t>1977705</t>
  </si>
  <si>
    <t>10/01/2019 13:30</t>
  </si>
  <si>
    <t>09HB318444</t>
  </si>
  <si>
    <t>FELIPE BERRIOZABAL 504</t>
  </si>
  <si>
    <t>1979175</t>
  </si>
  <si>
    <t>14/01/2019 16:30</t>
  </si>
  <si>
    <t>0EX9664404</t>
  </si>
  <si>
    <t>1983637</t>
  </si>
  <si>
    <t>23/01/2019 09:07</t>
  </si>
  <si>
    <t>09HB333670</t>
  </si>
  <si>
    <t>CONSTRUCCIONES Y CANALIZACIONES SA DE CV</t>
  </si>
  <si>
    <t>AGUSTIN MELGAR 845 ENTRE ARTEAGA Y CARLOS SALAZAR</t>
  </si>
  <si>
    <t>1983953</t>
  </si>
  <si>
    <t>23/01/2019 15:00</t>
  </si>
  <si>
    <t>0X76703875</t>
  </si>
  <si>
    <t>AV FUENTES DEL SUR No 7070</t>
  </si>
  <si>
    <t>1986779</t>
  </si>
  <si>
    <t>29/01/2019 15:57</t>
  </si>
  <si>
    <t>0XPN547501</t>
  </si>
  <si>
    <t>AV MEREO RGZ BARRAGAN NUM 1350</t>
  </si>
  <si>
    <t>1987377</t>
  </si>
  <si>
    <t>30/01/2019 13:19</t>
  </si>
  <si>
    <t>1973679</t>
  </si>
  <si>
    <t>02/01/2019 12:54</t>
  </si>
  <si>
    <t>0EX7405628</t>
  </si>
  <si>
    <t>1974717</t>
  </si>
  <si>
    <t>04/01/2019 10:47</t>
  </si>
  <si>
    <t>7CX041762</t>
  </si>
  <si>
    <t>FLENSA SA DE CV</t>
  </si>
  <si>
    <t>CARRETERA MEXICO 2 KM</t>
  </si>
  <si>
    <t>1972101</t>
  </si>
  <si>
    <t>28/12/2018 11:58</t>
  </si>
  <si>
    <t>9HB326248</t>
  </si>
  <si>
    <t>ROCA RENT SA DE CV</t>
  </si>
  <si>
    <t>PASEO DE LOS INSURGENTES No 2862</t>
  </si>
  <si>
    <t>1969731</t>
  </si>
  <si>
    <t>0700</t>
  </si>
  <si>
    <t>20/12/2018 11:00</t>
  </si>
  <si>
    <t>0MAV779133</t>
  </si>
  <si>
    <t>1986851</t>
  </si>
  <si>
    <t>29/01/2019 18:14</t>
  </si>
  <si>
    <t>0BG2948894</t>
  </si>
  <si>
    <t>1975903</t>
  </si>
  <si>
    <t>07/01/2019 15:38</t>
  </si>
  <si>
    <t>1978323</t>
  </si>
  <si>
    <t>11/01/2019 16:07</t>
  </si>
  <si>
    <t>9HB327946</t>
  </si>
  <si>
    <t>AMBRIZ ROJAS OSCAR</t>
  </si>
  <si>
    <t>HIDALGO No 35</t>
  </si>
  <si>
    <t>San Miguel De Allend</t>
  </si>
  <si>
    <t>1977179</t>
  </si>
  <si>
    <t>09/01/2019 16:27</t>
  </si>
  <si>
    <t>0EX9293385</t>
  </si>
  <si>
    <t>CONSTITUYENTES PTE 152</t>
  </si>
  <si>
    <t>1977541</t>
  </si>
  <si>
    <t>10/01/2019 10:52</t>
  </si>
  <si>
    <t>0D6X460010</t>
  </si>
  <si>
    <t>CENTRO ITURBIDE No 6970</t>
  </si>
  <si>
    <t>1977735</t>
  </si>
  <si>
    <t>10/01/2019 14:25</t>
  </si>
  <si>
    <t>0LBT205952</t>
  </si>
  <si>
    <t>1985383</t>
  </si>
  <si>
    <t>27/01/2019 17:43</t>
  </si>
  <si>
    <t>03AG879724</t>
  </si>
  <si>
    <t>1977173</t>
  </si>
  <si>
    <t>09/01/2019 16:26</t>
  </si>
  <si>
    <t>0BA9588092</t>
  </si>
  <si>
    <t>1975605</t>
  </si>
  <si>
    <t>07/01/2019 09:54</t>
  </si>
  <si>
    <t>1980359</t>
  </si>
  <si>
    <t>16/01/2019 15:20</t>
  </si>
  <si>
    <t>0C4X013235</t>
  </si>
  <si>
    <t>DIGITAL VAAR SA DE CV</t>
  </si>
  <si>
    <t>CAMINO A HUINALA 135 Y 135 B</t>
  </si>
  <si>
    <t>1980071</t>
  </si>
  <si>
    <t>16/01/2019 08:26</t>
  </si>
  <si>
    <t>09HB325909</t>
  </si>
  <si>
    <t>CARR MIGUEL ALEMAN KM 14.2 LOC  13 14 15 Y 16</t>
  </si>
  <si>
    <t>1982515</t>
  </si>
  <si>
    <t>21/01/2019 12:05</t>
  </si>
  <si>
    <t>0A2T369923</t>
  </si>
  <si>
    <t>BLVD PETROCEL KM 1.3 CAMPUS TAMPICO AULAS 2 PISO 3</t>
  </si>
  <si>
    <t>ALTAMIRA-TAM</t>
  </si>
  <si>
    <t>1986569</t>
  </si>
  <si>
    <t>3660</t>
  </si>
  <si>
    <t>29/01/2019 10:41</t>
  </si>
  <si>
    <t>C7X375027</t>
  </si>
  <si>
    <t>1975581</t>
  </si>
  <si>
    <t>07/01/2019 09:40</t>
  </si>
  <si>
    <t>1976937</t>
  </si>
  <si>
    <t>09/01/2019 10:25</t>
  </si>
  <si>
    <t>0C4X008189</t>
  </si>
  <si>
    <t>1983731</t>
  </si>
  <si>
    <t>23/01/2019 10:55</t>
  </si>
  <si>
    <t>0Y4X838063</t>
  </si>
  <si>
    <t>PASEO TOLLOCAN ESQ J CARRANZA</t>
  </si>
  <si>
    <t>1978383</t>
  </si>
  <si>
    <t>12/01/2019 16:06</t>
  </si>
  <si>
    <t>0A1H020703</t>
  </si>
  <si>
    <t>BLVD MIGUEL DE LA MADRID 8717</t>
  </si>
  <si>
    <t>MANZANILLO-COL</t>
  </si>
  <si>
    <t>1975887</t>
  </si>
  <si>
    <t>07/01/2019 15:07</t>
  </si>
  <si>
    <t>0E2B662392</t>
  </si>
  <si>
    <t>MONTERREY 75</t>
  </si>
  <si>
    <t>1980409</t>
  </si>
  <si>
    <t>16/01/2019 16:36</t>
  </si>
  <si>
    <t>1975675</t>
  </si>
  <si>
    <t>07/01/2019 10:37</t>
  </si>
  <si>
    <t>0MX4355681</t>
  </si>
  <si>
    <t>8102 AV MIGUEL DE LA MADRID</t>
  </si>
  <si>
    <t>Juarez-CHIH</t>
  </si>
  <si>
    <t>1982385</t>
  </si>
  <si>
    <t>21/01/2019 10:34</t>
  </si>
  <si>
    <t>0A2T200346</t>
  </si>
  <si>
    <t>AV STA ROSA DE VITERBO 13 BOD 1</t>
  </si>
  <si>
    <t>EL MARQUES-QRO</t>
  </si>
  <si>
    <t>1979183</t>
  </si>
  <si>
    <t>14/01/2019 16:36</t>
  </si>
  <si>
    <t>0XPN399493</t>
  </si>
  <si>
    <t>BLV ISIDRO FABELA SUR 600</t>
  </si>
  <si>
    <t>1975797</t>
  </si>
  <si>
    <t>07/01/2019 12:57</t>
  </si>
  <si>
    <t>0MHB903219</t>
  </si>
  <si>
    <t>PROCTER &amp; GAMBLE MANUFACTURING MEXICO S DE RL DE C</t>
  </si>
  <si>
    <t>AUTOPISTA QUERETARO CELAYA KM 16 SN</t>
  </si>
  <si>
    <t>Guanajuato-GTO</t>
  </si>
  <si>
    <t>1985031</t>
  </si>
  <si>
    <t>25/01/2019 13:40</t>
  </si>
  <si>
    <t>1975679</t>
  </si>
  <si>
    <t>07/01/2019 10:41</t>
  </si>
  <si>
    <t>0X76707825</t>
  </si>
  <si>
    <t>BOULEVARD FRANCISCO PRIMO DE VERDAD No 3317</t>
  </si>
  <si>
    <t>1980987</t>
  </si>
  <si>
    <t>17/01/2019 16:21</t>
  </si>
  <si>
    <t>0X76703846</t>
  </si>
  <si>
    <t>1987747</t>
  </si>
  <si>
    <t>6510</t>
  </si>
  <si>
    <t>31/01/2019 09:51</t>
  </si>
  <si>
    <t>4AV927410</t>
  </si>
  <si>
    <t>CALENDARIOS ALBORES SA DE CV</t>
  </si>
  <si>
    <t>JUAREZ 11</t>
  </si>
  <si>
    <t>1974771</t>
  </si>
  <si>
    <t>04/01/2019 12:45</t>
  </si>
  <si>
    <t>0A1H022401</t>
  </si>
  <si>
    <t>BLVD ENCUESTRE MZA 1 LTE 1 LOCAL 14</t>
  </si>
  <si>
    <t>1981773</t>
  </si>
  <si>
    <t>19/01/2019 10:48</t>
  </si>
  <si>
    <t>0BG0972372</t>
  </si>
  <si>
    <t>Avenida de los Insurgentes Sur No. 2376</t>
  </si>
  <si>
    <t>Alvaro Obregon-CIUDA</t>
  </si>
  <si>
    <t>1983647</t>
  </si>
  <si>
    <t>23/01/2019 09:15</t>
  </si>
  <si>
    <t>0AGD460905</t>
  </si>
  <si>
    <t>AV PATRIA 1448 ESQ MONTE FALCO 2o PISO</t>
  </si>
  <si>
    <t>1982243</t>
  </si>
  <si>
    <t>21/01/2019 08:16</t>
  </si>
  <si>
    <t>0BA9588072</t>
  </si>
  <si>
    <t>1976669</t>
  </si>
  <si>
    <t>08/01/2019 16:34</t>
  </si>
  <si>
    <t>0E2B658542</t>
  </si>
  <si>
    <t>LEONA VICARIO No 629</t>
  </si>
  <si>
    <t>1980997</t>
  </si>
  <si>
    <t>17/01/2019 16:34</t>
  </si>
  <si>
    <t>0E2B654035</t>
  </si>
  <si>
    <t>1978193</t>
  </si>
  <si>
    <t>11/01/2019 11:39</t>
  </si>
  <si>
    <t>1974055</t>
  </si>
  <si>
    <t>03/01/2019 09:20</t>
  </si>
  <si>
    <t>0C7X370353</t>
  </si>
  <si>
    <t>DART SA DE CV</t>
  </si>
  <si>
    <t>RODOLFO PADRON No 9</t>
  </si>
  <si>
    <t>Mexico-MEX</t>
  </si>
  <si>
    <t>1977167</t>
  </si>
  <si>
    <t>09/01/2019 16:20</t>
  </si>
  <si>
    <t>0XLT279458</t>
  </si>
  <si>
    <t>1980445</t>
  </si>
  <si>
    <t>16/01/2019 19:44</t>
  </si>
  <si>
    <t>0X76372955</t>
  </si>
  <si>
    <t>1980909</t>
  </si>
  <si>
    <t>17/01/2019 13:50</t>
  </si>
  <si>
    <t>0BB1252025</t>
  </si>
  <si>
    <t>1984829</t>
  </si>
  <si>
    <t>25/01/2019 08:23</t>
  </si>
  <si>
    <t>0EX9309618</t>
  </si>
  <si>
    <t>AV UNIVERSIDAD 401 NORTE</t>
  </si>
  <si>
    <t>SAN NICOLAS DE LOS G</t>
  </si>
  <si>
    <t>1977807</t>
  </si>
  <si>
    <t>10/01/2019 16:19</t>
  </si>
  <si>
    <t>03AG877879</t>
  </si>
  <si>
    <t>AV GOMEZ MORIN No 924 LOTE 7</t>
  </si>
  <si>
    <t>San Pedro Garza Garc</t>
  </si>
  <si>
    <t>1982707</t>
  </si>
  <si>
    <t>21/01/2019 16:25</t>
  </si>
  <si>
    <t>0MX4777252</t>
  </si>
  <si>
    <t>ACUEDUCTO DEL ALTO LERMA No 3</t>
  </si>
  <si>
    <t>1987335</t>
  </si>
  <si>
    <t>30/01/2019 12:57</t>
  </si>
  <si>
    <t>0Y4X848761</t>
  </si>
  <si>
    <t>AV MIGUEL ANGEL DE QUEVEDO NO 555</t>
  </si>
  <si>
    <t>Coyoacan-CIUDAD DE M</t>
  </si>
  <si>
    <t>1986815</t>
  </si>
  <si>
    <t>29/01/2019 16:54</t>
  </si>
  <si>
    <t>1982267</t>
  </si>
  <si>
    <t>21/01/2019 08:40</t>
  </si>
  <si>
    <t>1981001</t>
  </si>
  <si>
    <t>17/01/2019 16:37</t>
  </si>
  <si>
    <t>0A4T558927</t>
  </si>
  <si>
    <t>1973637</t>
  </si>
  <si>
    <t>02/01/2019 11:54</t>
  </si>
  <si>
    <t>0Y4X829447</t>
  </si>
  <si>
    <t>APTIV CONTRACT SERVICES TAMAULIPAS S DE RL DE CV</t>
  </si>
  <si>
    <t>SENDERO NACIONAL KM 3.5</t>
  </si>
  <si>
    <t>Matamoros-TAM</t>
  </si>
  <si>
    <t>1981309</t>
  </si>
  <si>
    <t>18/01/2019 10:42</t>
  </si>
  <si>
    <t>09HB321552</t>
  </si>
  <si>
    <t>CANDIDO AGUILAR SN</t>
  </si>
  <si>
    <t>1983249</t>
  </si>
  <si>
    <t>22/01/2019 11:26</t>
  </si>
  <si>
    <t>1980929</t>
  </si>
  <si>
    <t>17/01/2019 14:21</t>
  </si>
  <si>
    <t>1976877</t>
  </si>
  <si>
    <t>09/01/2019 09:07</t>
  </si>
  <si>
    <t>0MX4465045</t>
  </si>
  <si>
    <t>LIBRAMIENTO JOSE MANUEL ZAVALA 165</t>
  </si>
  <si>
    <t>SAN MIGUEL DE ALLEND</t>
  </si>
  <si>
    <t>1975793</t>
  </si>
  <si>
    <t>8572</t>
  </si>
  <si>
    <t>07/01/2019 12:51</t>
  </si>
  <si>
    <t>0XFN041395</t>
  </si>
  <si>
    <t>APTIV CONTRACT SERVICES NORESTE S DE RL DE CV</t>
  </si>
  <si>
    <t>TRANSFORMACION LT 3B MZ N SECCION II</t>
  </si>
  <si>
    <t>Color Solid Ink Printers</t>
  </si>
  <si>
    <t>1976973</t>
  </si>
  <si>
    <t>7546</t>
  </si>
  <si>
    <t>09/01/2019 11:00</t>
  </si>
  <si>
    <t>0XKP536906</t>
  </si>
  <si>
    <t>1977577</t>
  </si>
  <si>
    <t>10/01/2019 11:28</t>
  </si>
  <si>
    <t>1983717</t>
  </si>
  <si>
    <t>6657</t>
  </si>
  <si>
    <t>23/01/2019 10:31</t>
  </si>
  <si>
    <t>E1B087898</t>
  </si>
  <si>
    <t>CONSTRUCTORA MOYEDA SA DE CV</t>
  </si>
  <si>
    <t>AV GOMEZ MORIN No 1101 L 202-1</t>
  </si>
  <si>
    <t>1981535</t>
  </si>
  <si>
    <t>18/01/2019 16:11</t>
  </si>
  <si>
    <t>0PW4000006</t>
  </si>
  <si>
    <t>BLV TAMAULIPAS 2388</t>
  </si>
  <si>
    <t>CIUDAD VICTORIA-TAM</t>
  </si>
  <si>
    <t>1978909</t>
  </si>
  <si>
    <t>14/01/2019 09:56</t>
  </si>
  <si>
    <t>1977043</t>
  </si>
  <si>
    <t>8035</t>
  </si>
  <si>
    <t>09/01/2019 12:14</t>
  </si>
  <si>
    <t>02TX060400</t>
  </si>
  <si>
    <t>PLASTICOS Y MATERIAS PRIMAS SA DE CV</t>
  </si>
  <si>
    <t>JUAN DE LA BARRERA 3609</t>
  </si>
  <si>
    <t>1976745</t>
  </si>
  <si>
    <t>08/01/2019 20:02</t>
  </si>
  <si>
    <t>0E2B665621</t>
  </si>
  <si>
    <t>800188</t>
  </si>
  <si>
    <t>PASEO IRAPUATO No 1101</t>
  </si>
  <si>
    <t>Irapuato-GTO</t>
  </si>
  <si>
    <t>1978845</t>
  </si>
  <si>
    <t>14/01/2019 08:17</t>
  </si>
  <si>
    <t>1979751</t>
  </si>
  <si>
    <t>15/01/2019 16:55</t>
  </si>
  <si>
    <t>0MX4316572</t>
  </si>
  <si>
    <t>1981261</t>
  </si>
  <si>
    <t>18/01/2019 09:10</t>
  </si>
  <si>
    <t>0BG2939611</t>
  </si>
  <si>
    <t>PEDRO CARDENAS 100</t>
  </si>
  <si>
    <t>1984983</t>
  </si>
  <si>
    <t>25/01/2019 12:15</t>
  </si>
  <si>
    <t>03AG880355</t>
  </si>
  <si>
    <t>1985721</t>
  </si>
  <si>
    <t>28/01/2019 09:14</t>
  </si>
  <si>
    <t>0EX9293351</t>
  </si>
  <si>
    <t>AV JOSE ELEUTERIO GONZALEZ 315</t>
  </si>
  <si>
    <t>1986157</t>
  </si>
  <si>
    <t>28/01/2019 17:00</t>
  </si>
  <si>
    <t>0C4X011352</t>
  </si>
  <si>
    <t>BLVD MARIANO ESCOBEDO 2903 L-2</t>
  </si>
  <si>
    <t>1987279</t>
  </si>
  <si>
    <t>30/01/2019 12:30</t>
  </si>
  <si>
    <t>0A1H021572</t>
  </si>
  <si>
    <t>AV PASEO DE LOS LEONES 1388 L 2-3</t>
  </si>
  <si>
    <t>1984421</t>
  </si>
  <si>
    <t>24/01/2019 11:29</t>
  </si>
  <si>
    <t>AAQ100780</t>
  </si>
  <si>
    <t>DIANA VANESSA ALMARAZ MEZA</t>
  </si>
  <si>
    <t>AVENIDA 21 PONIENTE No 100</t>
  </si>
  <si>
    <t>Delicias-CHIH</t>
  </si>
  <si>
    <t>1982691</t>
  </si>
  <si>
    <t>21/01/2019 16:01</t>
  </si>
  <si>
    <t>0A1H022151</t>
  </si>
  <si>
    <t>BLVD ADOLFO LOPEZ MATEOS 2540</t>
  </si>
  <si>
    <t>1976869</t>
  </si>
  <si>
    <t>09/01/2019 09:09</t>
  </si>
  <si>
    <t>0EX9287045</t>
  </si>
  <si>
    <t>1974865</t>
  </si>
  <si>
    <t>04/01/2019 16:29</t>
  </si>
  <si>
    <t>0E2B650746</t>
  </si>
  <si>
    <t>Toluca De Lerdo-MEX</t>
  </si>
  <si>
    <t>1975927</t>
  </si>
  <si>
    <t>07/01/2019 16:29</t>
  </si>
  <si>
    <t>1985719</t>
  </si>
  <si>
    <t>28/01/2019 09:12</t>
  </si>
  <si>
    <t>0EX9665251</t>
  </si>
  <si>
    <t>AV JOSE ELEUTERIO GONZALEZ No 315 INT 7C</t>
  </si>
  <si>
    <t>1974071</t>
  </si>
  <si>
    <t>03/01/2019 09:43</t>
  </si>
  <si>
    <t>0AGD460912</t>
  </si>
  <si>
    <t>MIGUEL A SALGADO 103</t>
  </si>
  <si>
    <t>1983985</t>
  </si>
  <si>
    <t>23/01/2019 16:28</t>
  </si>
  <si>
    <t>1984927</t>
  </si>
  <si>
    <t>25/01/2019 10:55</t>
  </si>
  <si>
    <t>03BT802359</t>
  </si>
  <si>
    <t>AV DE LA CONCEPCION No 21 LOCAL PB-12 B</t>
  </si>
  <si>
    <t>1975657</t>
  </si>
  <si>
    <t>07/01/2019 10:27</t>
  </si>
  <si>
    <t>1978281</t>
  </si>
  <si>
    <t>11/01/2019 14:24</t>
  </si>
  <si>
    <t>0BG2946750</t>
  </si>
  <si>
    <t>AV  ADOLFO LOPEZ MATEOS NUM 2058</t>
  </si>
  <si>
    <t>1983221</t>
  </si>
  <si>
    <t>22/01/2019 11:07</t>
  </si>
  <si>
    <t>0XPN393110</t>
  </si>
  <si>
    <t>PERIFERICO LUIS ECHEVERRIA ALVAREZ 1474</t>
  </si>
  <si>
    <t>SALTILLO-COAH</t>
  </si>
  <si>
    <t>1983173</t>
  </si>
  <si>
    <t>22/01/2019 10:27</t>
  </si>
  <si>
    <t>0XPN399168</t>
  </si>
  <si>
    <t>1976865</t>
  </si>
  <si>
    <t>09/01/2019 09:06</t>
  </si>
  <si>
    <t>1978571</t>
  </si>
  <si>
    <t>13/01/2019 14:55</t>
  </si>
  <si>
    <t>03AG880297</t>
  </si>
  <si>
    <t>MARIANO OTERO No 1614</t>
  </si>
  <si>
    <t>1984005</t>
  </si>
  <si>
    <t>23/01/2019 17:00</t>
  </si>
  <si>
    <t>0AE9566594</t>
  </si>
  <si>
    <t>1986189</t>
  </si>
  <si>
    <t>28/01/2019 18:30</t>
  </si>
  <si>
    <t>03AG879591</t>
  </si>
  <si>
    <t>AV CUAUHTEMOC No 1025</t>
  </si>
  <si>
    <t>BENITO JUAREZ-CIUDAD</t>
  </si>
  <si>
    <t>1987079</t>
  </si>
  <si>
    <t>30/01/2019 09:10</t>
  </si>
  <si>
    <t>6HB016670</t>
  </si>
  <si>
    <t>1984567</t>
  </si>
  <si>
    <t>3024</t>
  </si>
  <si>
    <t>24/01/2019 16:29</t>
  </si>
  <si>
    <t>0K1B880352</t>
  </si>
  <si>
    <t>AMERICAN EXPRESS COMPANY MEXICO SA DE CV</t>
  </si>
  <si>
    <t>AEROPUERTO  INT. MONTERREY TERMINAL B</t>
  </si>
  <si>
    <t>1983903</t>
  </si>
  <si>
    <t>23/01/2019 13:32</t>
  </si>
  <si>
    <t>0EX7423314</t>
  </si>
  <si>
    <t>BLVD APODACA No 900 B</t>
  </si>
  <si>
    <t>1980349</t>
  </si>
  <si>
    <t>16/01/2019 14:59</t>
  </si>
  <si>
    <t>0E2B646622</t>
  </si>
  <si>
    <t>MIGUEL DE LA MADRID 9</t>
  </si>
  <si>
    <t>1971853</t>
  </si>
  <si>
    <t>27/12/2018 19:34</t>
  </si>
  <si>
    <t>0BG0974963</t>
  </si>
  <si>
    <t>2-3 días</t>
  </si>
  <si>
    <t>1976385</t>
  </si>
  <si>
    <t>03AG877821</t>
  </si>
  <si>
    <t>1985841</t>
  </si>
  <si>
    <t>28/01/2019 11:04</t>
  </si>
  <si>
    <t>03BT802207</t>
  </si>
  <si>
    <t>EPIGMENIO GONZALEZ No 2</t>
  </si>
  <si>
    <t>1980275</t>
  </si>
  <si>
    <t>16/01/2019 12:48</t>
  </si>
  <si>
    <t>09HB328334</t>
  </si>
  <si>
    <t>MAYOLO SANCHEZ CELESTINO</t>
  </si>
  <si>
    <t>CALLE 8 NUM 522</t>
  </si>
  <si>
    <t>GENERAL ESCOBEDO-NL</t>
  </si>
  <si>
    <t>1974339</t>
  </si>
  <si>
    <t>03/01/2019 15:48</t>
  </si>
  <si>
    <t>1981507</t>
  </si>
  <si>
    <t>18/01/2019 14:05</t>
  </si>
  <si>
    <t>0A1H021154</t>
  </si>
  <si>
    <t>1982339</t>
  </si>
  <si>
    <t>21/01/2019 09:44</t>
  </si>
  <si>
    <t>0E2B658544</t>
  </si>
  <si>
    <t>1979673</t>
  </si>
  <si>
    <t>15/01/2019 13:37</t>
  </si>
  <si>
    <t>1983709</t>
  </si>
  <si>
    <t>23/01/2019 10:37</t>
  </si>
  <si>
    <t>0EX9283969</t>
  </si>
  <si>
    <t>BLV ADOLFO LOPEZ MATEOS 1025</t>
  </si>
  <si>
    <t>CELAYA-GTO</t>
  </si>
  <si>
    <t>1983141</t>
  </si>
  <si>
    <t>22/01/2019 09:58</t>
  </si>
  <si>
    <t>0XPN398119</t>
  </si>
  <si>
    <t>1983197</t>
  </si>
  <si>
    <t>22/01/2019 10:44</t>
  </si>
  <si>
    <t>0XKK389836</t>
  </si>
  <si>
    <t>1973517</t>
  </si>
  <si>
    <t>02/01/2019 10:46</t>
  </si>
  <si>
    <t>1973489</t>
  </si>
  <si>
    <t>02/01/2019 10:16</t>
  </si>
  <si>
    <t>0XLT280680</t>
  </si>
  <si>
    <t>1977073</t>
  </si>
  <si>
    <t>09/01/2019 12:45</t>
  </si>
  <si>
    <t>1979687</t>
  </si>
  <si>
    <t>15/01/2019 14:36</t>
  </si>
  <si>
    <t>0Y4X821264</t>
  </si>
  <si>
    <t>AV MAESTRO ISRAEL CAVAZOS No 300</t>
  </si>
  <si>
    <t>Guadalupe-NL</t>
  </si>
  <si>
    <t>1982251</t>
  </si>
  <si>
    <t>21/01/2019 08:22</t>
  </si>
  <si>
    <t>0Y4X848752</t>
  </si>
  <si>
    <t>CALLE 7 No 1308</t>
  </si>
  <si>
    <t>1986727</t>
  </si>
  <si>
    <t>29/01/2019 12:59</t>
  </si>
  <si>
    <t>09HB318938</t>
  </si>
  <si>
    <t>BLVD FRANCISCO VILLA 702</t>
  </si>
  <si>
    <t>1979569</t>
  </si>
  <si>
    <t>15/01/2019 11:53</t>
  </si>
  <si>
    <t>0BG0971716</t>
  </si>
  <si>
    <t>PROVEEDORA DE SERVICIOS GRAFICOS DEL NORTE SA DE C</t>
  </si>
  <si>
    <t>ISSAC GARZA No 1363</t>
  </si>
  <si>
    <t>1974713</t>
  </si>
  <si>
    <t>04/01/2019 09:55</t>
  </si>
  <si>
    <t>0C4X006698</t>
  </si>
  <si>
    <t>1980087</t>
  </si>
  <si>
    <t>16/01/2019 08:55</t>
  </si>
  <si>
    <t>03AG873888</t>
  </si>
  <si>
    <t>1976229</t>
  </si>
  <si>
    <t>08/01/2019 08:35</t>
  </si>
  <si>
    <t>1977219</t>
  </si>
  <si>
    <t>09/01/2019 18:15</t>
  </si>
  <si>
    <t>0VMA658313</t>
  </si>
  <si>
    <t>CENTRO DE CIENCIAS Y ARTES AC</t>
  </si>
  <si>
    <t>ROBERTO GARZA SADA 1000</t>
  </si>
  <si>
    <t>1982405</t>
  </si>
  <si>
    <t>21/01/2019 10:57</t>
  </si>
  <si>
    <t>03BT802025</t>
  </si>
  <si>
    <t>INTERCAM BANCO S.A., INSTITUCION DE BANCA MULTIPLE</t>
  </si>
  <si>
    <t>AV FELIPE SEVILLA DEL RIO No 490</t>
  </si>
  <si>
    <t>1986107</t>
  </si>
  <si>
    <t>28/01/2019 16:05</t>
  </si>
  <si>
    <t>0C4X008000</t>
  </si>
  <si>
    <t>CAMINO A JESUS DEL MONTE S/N KM 2</t>
  </si>
  <si>
    <t>Michoacan-MICH</t>
  </si>
  <si>
    <t>1982345</t>
  </si>
  <si>
    <t>21/01/2019 09:47</t>
  </si>
  <si>
    <t>0E2B107250</t>
  </si>
  <si>
    <t>1984949</t>
  </si>
  <si>
    <t>25/01/2019 11:21</t>
  </si>
  <si>
    <t>0BG2947978</t>
  </si>
  <si>
    <t>MANUEL J CLOUTHIER 888</t>
  </si>
  <si>
    <t>1973465</t>
  </si>
  <si>
    <t>0KPA026523</t>
  </si>
  <si>
    <t>1975757</t>
  </si>
  <si>
    <t>07/01/2019 12:18</t>
  </si>
  <si>
    <t>0XLT280340</t>
  </si>
  <si>
    <t>1980711</t>
  </si>
  <si>
    <t>17/01/2019 09:33</t>
  </si>
  <si>
    <t>09HB320609</t>
  </si>
  <si>
    <t>CARR TAMPICO-MANTE 6902</t>
  </si>
  <si>
    <t>TAMPICO-TAM</t>
  </si>
  <si>
    <t>1983317</t>
  </si>
  <si>
    <t>22/01/2019 12:45</t>
  </si>
  <si>
    <t>0Y4X825337</t>
  </si>
  <si>
    <t>BRUSELAS No 569</t>
  </si>
  <si>
    <t>1987479</t>
  </si>
  <si>
    <t>1844</t>
  </si>
  <si>
    <t>30/01/2019 16:38</t>
  </si>
  <si>
    <t>0UHA002016</t>
  </si>
  <si>
    <t>UNIVERSIDAD REGIOMONTANA AC</t>
  </si>
  <si>
    <t>RAYON SUR 480</t>
  </si>
  <si>
    <t>High End Cut Sheet</t>
  </si>
  <si>
    <t>1977137</t>
  </si>
  <si>
    <t>09/01/2019 15:04</t>
  </si>
  <si>
    <t>0XEL564452</t>
  </si>
  <si>
    <t>AV CONTRERAS 300</t>
  </si>
  <si>
    <t>MAGDALENA CONTRERAS-</t>
  </si>
  <si>
    <t>1974281</t>
  </si>
  <si>
    <t>03/01/2019 13:35</t>
  </si>
  <si>
    <t>1979225</t>
  </si>
  <si>
    <t>14/01/2019 18:19</t>
  </si>
  <si>
    <t>0BG2956722</t>
  </si>
  <si>
    <t>AV CENTRAL DR RAFAEL AYALA ECHEVERRIA KM 0.2</t>
  </si>
  <si>
    <t>1979565</t>
  </si>
  <si>
    <t>15/01/2019 11:50</t>
  </si>
  <si>
    <t>0DUX271706</t>
  </si>
  <si>
    <t>1986089</t>
  </si>
  <si>
    <t>28/01/2019 15:20</t>
  </si>
  <si>
    <t>0A1H021665</t>
  </si>
  <si>
    <t>PASEO CENTRAL 131</t>
  </si>
  <si>
    <t>SAN JUAN DEL RIO-QRO</t>
  </si>
  <si>
    <t>1974219</t>
  </si>
  <si>
    <t>03/01/2019 12:12</t>
  </si>
  <si>
    <t>0C4X002887</t>
  </si>
  <si>
    <t>VICENTE GUERRERO 308 L-E</t>
  </si>
  <si>
    <t>1980381</t>
  </si>
  <si>
    <t>16/01/2019 15:42</t>
  </si>
  <si>
    <t>0XEL568777</t>
  </si>
  <si>
    <t>CARR A LAGO DE GUADALUPE KM 27.5</t>
  </si>
  <si>
    <t>Tlalnepantla De Baz-</t>
  </si>
  <si>
    <t>1982349</t>
  </si>
  <si>
    <t>21/01/2019 09:49</t>
  </si>
  <si>
    <t>0BG0972367</t>
  </si>
  <si>
    <t>1972783</t>
  </si>
  <si>
    <t>31/12/2018 08:25</t>
  </si>
  <si>
    <t>1977567</t>
  </si>
  <si>
    <t>10/01/2019 11:24</t>
  </si>
  <si>
    <t>0EX9289926</t>
  </si>
  <si>
    <t>EZEQUIEL MONTES 8 ESQ BERNANRDO QUI</t>
  </si>
  <si>
    <t>1980713</t>
  </si>
  <si>
    <t>17/01/2019 09:39</t>
  </si>
  <si>
    <t>03AG873545</t>
  </si>
  <si>
    <t>AV CONSTITUYENTES 152 PTE</t>
  </si>
  <si>
    <t>1975173</t>
  </si>
  <si>
    <t>06/01/2019 14:00</t>
  </si>
  <si>
    <t>0EX9297588</t>
  </si>
  <si>
    <t>1977787</t>
  </si>
  <si>
    <t>10/01/2019 16:18</t>
  </si>
  <si>
    <t>0BG2947926</t>
  </si>
  <si>
    <t>1983865</t>
  </si>
  <si>
    <t>23/01/2019 12:18</t>
  </si>
  <si>
    <t>0AGC431078</t>
  </si>
  <si>
    <t>5 DE FEBRERO 3812 Y 40A</t>
  </si>
  <si>
    <t>1986457</t>
  </si>
  <si>
    <t>29/01/2019 07:42</t>
  </si>
  <si>
    <t>0A4T558907</t>
  </si>
  <si>
    <t>1975787</t>
  </si>
  <si>
    <t>07/01/2019 12:46</t>
  </si>
  <si>
    <t>1979697</t>
  </si>
  <si>
    <t>9HB328845</t>
  </si>
  <si>
    <t>DISTRIBUIDORA INTERNACIONAL DE MEDICAMENTOS Y EQUI</t>
  </si>
  <si>
    <t>JARDINES DEL LLANO</t>
  </si>
  <si>
    <t>Villa De Alvarez-COL</t>
  </si>
  <si>
    <t>1980799</t>
  </si>
  <si>
    <t>17/01/2019 11:39</t>
  </si>
  <si>
    <t>09HB321677</t>
  </si>
  <si>
    <t>VALLARTA 1238 NTE</t>
  </si>
  <si>
    <t>1986213</t>
  </si>
  <si>
    <t>28/01/2019 21:18</t>
  </si>
  <si>
    <t>03AG879715</t>
  </si>
  <si>
    <t>1978135</t>
  </si>
  <si>
    <t>11/01/2019 10:27</t>
  </si>
  <si>
    <t>0E2B666269</t>
  </si>
  <si>
    <t>1975175</t>
  </si>
  <si>
    <t>06/01/2019 14:22</t>
  </si>
  <si>
    <t>03AG877857</t>
  </si>
  <si>
    <t>1978119</t>
  </si>
  <si>
    <t>11/01/2019 09:58</t>
  </si>
  <si>
    <t>0C4X165509</t>
  </si>
  <si>
    <t>BLVD DIAZ ORDAZ 136-B</t>
  </si>
  <si>
    <t>IRAPUATO-GTO</t>
  </si>
  <si>
    <t>1982663</t>
  </si>
  <si>
    <t>21/01/2019 15:01</t>
  </si>
  <si>
    <t>1977507</t>
  </si>
  <si>
    <t>10/01/2019 10:20</t>
  </si>
  <si>
    <t>9HB317909</t>
  </si>
  <si>
    <t>AV PROLONGACION REFORMA No 1235</t>
  </si>
  <si>
    <t>1979409</t>
  </si>
  <si>
    <t>15/01/2019 09:38</t>
  </si>
  <si>
    <t>0MX1201883</t>
  </si>
  <si>
    <t>1980915</t>
  </si>
  <si>
    <t>17/01/2019 13:57</t>
  </si>
  <si>
    <t>0LBT206077</t>
  </si>
  <si>
    <t>FEDERAL MOGUL DE MATAMOROS S DE RL DE CV</t>
  </si>
  <si>
    <t>AV SANTIAGO TRONCOSO 281</t>
  </si>
  <si>
    <t>1982307</t>
  </si>
  <si>
    <t>21/01/2019 09:37</t>
  </si>
  <si>
    <t>4-Entre 7 y 15</t>
  </si>
  <si>
    <t>1986733</t>
  </si>
  <si>
    <t>29/01/2019 13:21</t>
  </si>
  <si>
    <t>0LBT207761</t>
  </si>
  <si>
    <t>TRANE SA DE CV</t>
  </si>
  <si>
    <t>AV MULTIPARQUE 1305</t>
  </si>
  <si>
    <t>CIENEGA DE FLORES-NL</t>
  </si>
  <si>
    <t>1980917</t>
  </si>
  <si>
    <t>17/01/2019 14:01</t>
  </si>
  <si>
    <t>0A4T558101</t>
  </si>
  <si>
    <t>AV CUITLAHUAC 332</t>
  </si>
  <si>
    <t>1976333</t>
  </si>
  <si>
    <t>08/01/2019 10:35</t>
  </si>
  <si>
    <t>0BG2951472</t>
  </si>
  <si>
    <t>1979721</t>
  </si>
  <si>
    <t>15/01/2019 15:13</t>
  </si>
  <si>
    <t>0BG0964536</t>
  </si>
  <si>
    <t>BLV CATARATAS 29</t>
  </si>
  <si>
    <t>1984493</t>
  </si>
  <si>
    <t>24/01/2019 13:56</t>
  </si>
  <si>
    <t>0EX9665193</t>
  </si>
  <si>
    <t>AV DE LAS TORRES No 2498</t>
  </si>
  <si>
    <t>1984571</t>
  </si>
  <si>
    <t>24/01/2019 16:41</t>
  </si>
  <si>
    <t>1982711</t>
  </si>
  <si>
    <t>06HB014194</t>
  </si>
  <si>
    <t>PERIFERICO DE LA JUVENTUD 6902 MZ 4 LT 13</t>
  </si>
  <si>
    <t>1981425</t>
  </si>
  <si>
    <t>18/01/2019 12:40</t>
  </si>
  <si>
    <t>1987527</t>
  </si>
  <si>
    <t>30/01/2019 19:51</t>
  </si>
  <si>
    <t>0A4T558079</t>
  </si>
  <si>
    <t>AV DE IMAN 151</t>
  </si>
  <si>
    <t>1976551</t>
  </si>
  <si>
    <t>08/01/2019 14:14</t>
  </si>
  <si>
    <t>0FBG071028</t>
  </si>
  <si>
    <t>1974037</t>
  </si>
  <si>
    <t>03/01/2019 08:54</t>
  </si>
  <si>
    <t>1981295</t>
  </si>
  <si>
    <t>18/01/2019 10:17</t>
  </si>
  <si>
    <t>0EX9293380</t>
  </si>
  <si>
    <t>AV DE ANAHUAC CIRCUITO UNIVERSIDADES No 1</t>
  </si>
  <si>
    <t>1979485</t>
  </si>
  <si>
    <t>15/01/2019 10:49</t>
  </si>
  <si>
    <t>03AG879915</t>
  </si>
  <si>
    <t>AV DE IMAN No 151</t>
  </si>
  <si>
    <t>1985851</t>
  </si>
  <si>
    <t>28/01/2019 11:18</t>
  </si>
  <si>
    <t>1981455</t>
  </si>
  <si>
    <t>1977663</t>
  </si>
  <si>
    <t>10/01/2019 12:53</t>
  </si>
  <si>
    <t>0C4X003932</t>
  </si>
  <si>
    <t>LATERAL PERIF DE LA JUVENTUD 3204</t>
  </si>
  <si>
    <t>1978297</t>
  </si>
  <si>
    <t>11/01/2019 14:42</t>
  </si>
  <si>
    <t>0E2B656940</t>
  </si>
  <si>
    <t>BLV ALFREDO DEL MAZO 805</t>
  </si>
  <si>
    <t>1982425</t>
  </si>
  <si>
    <t>21/01/2019 11:12</t>
  </si>
  <si>
    <t>0BG2950042</t>
  </si>
  <si>
    <t>CARRETERA NACIONAL NO 500 LOCAL N-119</t>
  </si>
  <si>
    <t>1987463</t>
  </si>
  <si>
    <t>30/01/2019 16:12</t>
  </si>
  <si>
    <t>0BG0963587</t>
  </si>
  <si>
    <t>1980763</t>
  </si>
  <si>
    <t>17/01/2019 10:46</t>
  </si>
  <si>
    <t>09HB318706</t>
  </si>
  <si>
    <t>CORDILLERA DE LOS ANDES 701</t>
  </si>
  <si>
    <t>1980815</t>
  </si>
  <si>
    <t>17/01/2019 11:52</t>
  </si>
  <si>
    <t>07CX041880</t>
  </si>
  <si>
    <t>AV MEXICO JAPON No 225</t>
  </si>
  <si>
    <t>Celaya-GTO</t>
  </si>
  <si>
    <t>1987727</t>
  </si>
  <si>
    <t>31/01/2019 09:31</t>
  </si>
  <si>
    <t>0BG2949265</t>
  </si>
  <si>
    <t>MANUEL BARRAGAN 510 NTE</t>
  </si>
  <si>
    <t>1984521</t>
  </si>
  <si>
    <t>24/01/2019 14:33</t>
  </si>
  <si>
    <t>0MHB935450</t>
  </si>
  <si>
    <t>1986055</t>
  </si>
  <si>
    <t>6227</t>
  </si>
  <si>
    <t>28/01/2019 14:02</t>
  </si>
  <si>
    <t>0P7A331305</t>
  </si>
  <si>
    <t>PUBLICO EN GENERAL</t>
  </si>
  <si>
    <t>CEDRO No 124</t>
  </si>
  <si>
    <t>1974341</t>
  </si>
  <si>
    <t>03/01/2019 15:51</t>
  </si>
  <si>
    <t>0X76704205</t>
  </si>
  <si>
    <t>1986027</t>
  </si>
  <si>
    <t>28/01/2019 13:21</t>
  </si>
  <si>
    <t>1982473</t>
  </si>
  <si>
    <t>21/01/2019 11:37</t>
  </si>
  <si>
    <t>0MX4766757</t>
  </si>
  <si>
    <t>1976233</t>
  </si>
  <si>
    <t>08/01/2019 09:00</t>
  </si>
  <si>
    <t>1976405</t>
  </si>
  <si>
    <t>08/01/2019 11:20</t>
  </si>
  <si>
    <t>06HB013987</t>
  </si>
  <si>
    <t>1977119</t>
  </si>
  <si>
    <t>09/01/2019 14:00</t>
  </si>
  <si>
    <t>0D6X460002</t>
  </si>
  <si>
    <t>AV FOMENTO INDUSTRIAL SN</t>
  </si>
  <si>
    <t>1980771</t>
  </si>
  <si>
    <t>17/01/2019 11:00</t>
  </si>
  <si>
    <t>0A4T562603</t>
  </si>
  <si>
    <t>1982777</t>
  </si>
  <si>
    <t>21/01/2019 18:43</t>
  </si>
  <si>
    <t>03AG880323</t>
  </si>
  <si>
    <t>AV REVOLUCION 780</t>
  </si>
  <si>
    <t>1984429</t>
  </si>
  <si>
    <t>24/01/2019 11:50</t>
  </si>
  <si>
    <t>1984843</t>
  </si>
  <si>
    <t>25/01/2019 08:50</t>
  </si>
  <si>
    <t>0EX7407523</t>
  </si>
  <si>
    <t>1972099</t>
  </si>
  <si>
    <t>28/12/2018 11:59</t>
  </si>
  <si>
    <t>0A2T200270</t>
  </si>
  <si>
    <t>CRISTOBAL COLON 260</t>
  </si>
  <si>
    <t>CIUDAD GUZMAN-JAL</t>
  </si>
  <si>
    <t>1985081</t>
  </si>
  <si>
    <t>25/01/2019 16:19</t>
  </si>
  <si>
    <t>0C7X224300</t>
  </si>
  <si>
    <t>1977207</t>
  </si>
  <si>
    <t>09/01/2019 17:20</t>
  </si>
  <si>
    <t>0BG0973600</t>
  </si>
  <si>
    <t>1976857</t>
  </si>
  <si>
    <t>09/01/2019 08:55</t>
  </si>
  <si>
    <t>0EX9282894</t>
  </si>
  <si>
    <t>ALEJANDRO DE RODAS PROL SEG SOC 3104</t>
  </si>
  <si>
    <t>1977809</t>
  </si>
  <si>
    <t>10/01/2019 16:30</t>
  </si>
  <si>
    <t>03AG880144</t>
  </si>
  <si>
    <t>1978303</t>
  </si>
  <si>
    <t>11/01/2019 15:07</t>
  </si>
  <si>
    <t>0BG2947161</t>
  </si>
  <si>
    <t>1968487</t>
  </si>
  <si>
    <t>18/12/2018 09:17</t>
  </si>
  <si>
    <t>0BG2948912</t>
  </si>
  <si>
    <t>AV HIDALGO 5309</t>
  </si>
  <si>
    <t>1977571</t>
  </si>
  <si>
    <t>10/01/2019 11:25</t>
  </si>
  <si>
    <t>09HB333104</t>
  </si>
  <si>
    <t>GALAZ YAMAZAKI RUIZ URQUIZA SC</t>
  </si>
  <si>
    <t>AV JUAREZ No 1102 PISO 40</t>
  </si>
  <si>
    <t>1980841</t>
  </si>
  <si>
    <t>17/01/2019 12:11</t>
  </si>
  <si>
    <t>0PW4980265</t>
  </si>
  <si>
    <t>1986203</t>
  </si>
  <si>
    <t>0251</t>
  </si>
  <si>
    <t>28/01/2019 20:00</t>
  </si>
  <si>
    <t>0VGW632064</t>
  </si>
  <si>
    <t>PERIFERICO ORTIZ MENA LOCAL 8 SN</t>
  </si>
  <si>
    <t>A3 Professional Color Laser MFPs</t>
  </si>
  <si>
    <t>1986635</t>
  </si>
  <si>
    <t>29/01/2019 11:45</t>
  </si>
  <si>
    <t>0MX1188859</t>
  </si>
  <si>
    <t>ELEVADORES OTIS S DE RL DE CV</t>
  </si>
  <si>
    <t>AV LIBERTAD 1777</t>
  </si>
  <si>
    <t>1973601</t>
  </si>
  <si>
    <t>02/01/2019 11:28</t>
  </si>
  <si>
    <t>0A1H022181</t>
  </si>
  <si>
    <t>BLVD FRANCISCO PRIMO DE VERDAD No 3317</t>
  </si>
  <si>
    <t>1980451</t>
  </si>
  <si>
    <t>16/01/2019 20:49</t>
  </si>
  <si>
    <t>0EX9293419</t>
  </si>
  <si>
    <t>AV GOMEZ MORIN 924</t>
  </si>
  <si>
    <t>1984865</t>
  </si>
  <si>
    <t>25/01/2019 09:36</t>
  </si>
  <si>
    <t>0EX9293168</t>
  </si>
  <si>
    <t>1986485</t>
  </si>
  <si>
    <t>29/01/2019 08:25</t>
  </si>
  <si>
    <t>0A1H020683</t>
  </si>
  <si>
    <t>1979375</t>
  </si>
  <si>
    <t>15/01/2019 08:43</t>
  </si>
  <si>
    <t>0C4X007879</t>
  </si>
  <si>
    <t>1982481</t>
  </si>
  <si>
    <t>21/01/2019 11:43</t>
  </si>
  <si>
    <t>09HB321576</t>
  </si>
  <si>
    <t>5 DE MAYO 315 OTE Y GALEANA</t>
  </si>
  <si>
    <t>1979377</t>
  </si>
  <si>
    <t>15/01/2019 08:46</t>
  </si>
  <si>
    <t>1987289</t>
  </si>
  <si>
    <t>30/01/2019 12:34</t>
  </si>
  <si>
    <t>1974749</t>
  </si>
  <si>
    <t>04/01/2019 12:08</t>
  </si>
  <si>
    <t>0EX9664461</t>
  </si>
  <si>
    <t>AV ADOLFO LOPEZ MATEOS SN LT 1</t>
  </si>
  <si>
    <t>ATIZAPAN DE ZARAGOZA</t>
  </si>
  <si>
    <t>1974337</t>
  </si>
  <si>
    <t>4620</t>
  </si>
  <si>
    <t>03/01/2019 15:42</t>
  </si>
  <si>
    <t>0XLV886886</t>
  </si>
  <si>
    <t>1980911</t>
  </si>
  <si>
    <t>17/01/2019 13:52</t>
  </si>
  <si>
    <t>1980945</t>
  </si>
  <si>
    <t>17/01/2019 15:15</t>
  </si>
  <si>
    <t>0Y4X848978</t>
  </si>
  <si>
    <t>1979087</t>
  </si>
  <si>
    <t>14/01/2019 14:15</t>
  </si>
  <si>
    <t>0D6X000593</t>
  </si>
  <si>
    <t>1976487</t>
  </si>
  <si>
    <t>08/01/2019 12:46</t>
  </si>
  <si>
    <t>9HB328360</t>
  </si>
  <si>
    <t>MULTIEQUIPOS TECNOLOGIA Y CONSUMIBLES SA DE CV</t>
  </si>
  <si>
    <t>AV JUAREZ No 927</t>
  </si>
  <si>
    <t>San Mateo Atenco-EST</t>
  </si>
  <si>
    <t>1982245</t>
  </si>
  <si>
    <t>21/01/2019 08:20</t>
  </si>
  <si>
    <t>0BA9588070</t>
  </si>
  <si>
    <t>1975877</t>
  </si>
  <si>
    <t>07/01/2019 14:52</t>
  </si>
  <si>
    <t>0E2B663679</t>
  </si>
  <si>
    <t>1980677</t>
  </si>
  <si>
    <t>17/01/2019 08:52</t>
  </si>
  <si>
    <t>0E2B658555</t>
  </si>
  <si>
    <t>1984317</t>
  </si>
  <si>
    <t>24/01/2019 09:04</t>
  </si>
  <si>
    <t>09HB331792</t>
  </si>
  <si>
    <t>AV VICENTE GUERRERO No 2001</t>
  </si>
  <si>
    <t>1973467</t>
  </si>
  <si>
    <t>02/01/2019 09:35</t>
  </si>
  <si>
    <t>0AE9551066</t>
  </si>
  <si>
    <t>1981319</t>
  </si>
  <si>
    <t>18/01/2019 10:50</t>
  </si>
  <si>
    <t>0C4X008162</t>
  </si>
  <si>
    <t>AV AMERICAS NO 1488</t>
  </si>
  <si>
    <t>1972135</t>
  </si>
  <si>
    <t>28/12/2018 12:39</t>
  </si>
  <si>
    <t>1968245</t>
  </si>
  <si>
    <t>17/12/2018 16:01</t>
  </si>
  <si>
    <t>0PW4152865</t>
  </si>
  <si>
    <t>1978313</t>
  </si>
  <si>
    <t>11/01/2019 15:39</t>
  </si>
  <si>
    <t>0LX5688824</t>
  </si>
  <si>
    <t>1983971</t>
  </si>
  <si>
    <t>23/01/2019 16:01</t>
  </si>
  <si>
    <t>0E2B654080</t>
  </si>
  <si>
    <t>PROLONGACION ZARAGOZA No 62 A</t>
  </si>
  <si>
    <t>1985925</t>
  </si>
  <si>
    <t>28/01/2019 12:04</t>
  </si>
  <si>
    <t>1974249</t>
  </si>
  <si>
    <t>03/01/2019 13:08</t>
  </si>
  <si>
    <t>0MX1218864</t>
  </si>
  <si>
    <t>FLEXTRONICS AUTOMOTIVE DE JUAREZ SA DE CV</t>
  </si>
  <si>
    <t>OMEGA No 1825</t>
  </si>
  <si>
    <t>1977051</t>
  </si>
  <si>
    <t>09/01/2019 12:20</t>
  </si>
  <si>
    <t>0Y4X849031</t>
  </si>
  <si>
    <t>BRUSELAS No 565 - 565-A</t>
  </si>
  <si>
    <t>1979759</t>
  </si>
  <si>
    <t>6512</t>
  </si>
  <si>
    <t>15/01/2019 17:33</t>
  </si>
  <si>
    <t>5AV801241</t>
  </si>
  <si>
    <t>BRAVOS ELECTRICIDAD SAPI DE CV</t>
  </si>
  <si>
    <t>IZTAZIHUALT No 25</t>
  </si>
  <si>
    <t>1979733</t>
  </si>
  <si>
    <t>15/01/2019 16:00</t>
  </si>
  <si>
    <t>0A1H022146</t>
  </si>
  <si>
    <t>1974087</t>
  </si>
  <si>
    <t>03/01/2019 10:07</t>
  </si>
  <si>
    <t>1974335</t>
  </si>
  <si>
    <t>03/01/2019 15:37</t>
  </si>
  <si>
    <t>0E1B971815</t>
  </si>
  <si>
    <t>1978923</t>
  </si>
  <si>
    <t>14/01/2019 10:13</t>
  </si>
  <si>
    <t>1983411</t>
  </si>
  <si>
    <t>22/01/2019 15:36</t>
  </si>
  <si>
    <t>0D6X450446</t>
  </si>
  <si>
    <t>1983827</t>
  </si>
  <si>
    <t>23/01/2019 11:51</t>
  </si>
  <si>
    <t>0EX7387578</t>
  </si>
  <si>
    <t>1978113</t>
  </si>
  <si>
    <t>11/01/2019 09:55</t>
  </si>
  <si>
    <t>0BB1564139</t>
  </si>
  <si>
    <t>VALLARTA 3959</t>
  </si>
  <si>
    <t>1978857</t>
  </si>
  <si>
    <t>14/01/2019 08:45</t>
  </si>
  <si>
    <t>1980919</t>
  </si>
  <si>
    <t>17/01/2019 14:05</t>
  </si>
  <si>
    <t>0A4T558008</t>
  </si>
  <si>
    <t>1980955</t>
  </si>
  <si>
    <t>17/01/2019 15:35</t>
  </si>
  <si>
    <t>0Y4X843095</t>
  </si>
  <si>
    <t>CARRETERA FEDERAL IRAPUATO-ABASOLO KM 10.6</t>
  </si>
  <si>
    <t>1981513</t>
  </si>
  <si>
    <t>3336</t>
  </si>
  <si>
    <t>18/01/2019 14:53</t>
  </si>
  <si>
    <t>5BT728805</t>
  </si>
  <si>
    <t>PEGA KING SRL MI</t>
  </si>
  <si>
    <t>JUVENTINO ROSAS OTE 2129</t>
  </si>
  <si>
    <t>1981237</t>
  </si>
  <si>
    <t>18/01/2019 08:45</t>
  </si>
  <si>
    <t>6HB012587</t>
  </si>
  <si>
    <t>IMPULSORA INDUSTRIAL MONTERREY SA</t>
  </si>
  <si>
    <t>AV DE LA INDUSTRIA No 14800 - A</t>
  </si>
  <si>
    <t>Tampico-TAM</t>
  </si>
  <si>
    <t>1979587</t>
  </si>
  <si>
    <t>15/01/2019 12:04</t>
  </si>
  <si>
    <t>7CX041209</t>
  </si>
  <si>
    <t>AV 1ra DE MAYO No 1801 OTE</t>
  </si>
  <si>
    <t>1983367</t>
  </si>
  <si>
    <t>22/01/2019 13:34</t>
  </si>
  <si>
    <t>0EX9283108</t>
  </si>
  <si>
    <t>1981503</t>
  </si>
  <si>
    <t>18/01/2019 14:04</t>
  </si>
  <si>
    <t>1980745</t>
  </si>
  <si>
    <t>17/01/2019 10:22</t>
  </si>
  <si>
    <t>0E2B106701</t>
  </si>
  <si>
    <t>VIA MAGNA MZ 3 LOTE 13-16</t>
  </si>
  <si>
    <t>Huixquilucan De Dego</t>
  </si>
  <si>
    <t>1982469</t>
  </si>
  <si>
    <t>21/01/2019 11:31</t>
  </si>
  <si>
    <t>1984925</t>
  </si>
  <si>
    <t>3260</t>
  </si>
  <si>
    <t>25/01/2019 10:56</t>
  </si>
  <si>
    <t>K8A257404</t>
  </si>
  <si>
    <t>VIOLETA ANTONIA GARCIA SANTOS</t>
  </si>
  <si>
    <t>LIBRADA PUERTO ESCONDIDO No 9</t>
  </si>
  <si>
    <t>1979561</t>
  </si>
  <si>
    <t>15/01/2019 11:42</t>
  </si>
  <si>
    <t>03AG873673</t>
  </si>
  <si>
    <t>1981771</t>
  </si>
  <si>
    <t>19/01/2019 10:45</t>
  </si>
  <si>
    <t>0EX9666087</t>
  </si>
  <si>
    <t>1983969</t>
  </si>
  <si>
    <t>23/01/2019 15:56</t>
  </si>
  <si>
    <t>0XPN399404</t>
  </si>
  <si>
    <t>1984929</t>
  </si>
  <si>
    <t>25/01/2019 11:06</t>
  </si>
  <si>
    <t>0BG0966745</t>
  </si>
  <si>
    <t>1983413</t>
  </si>
  <si>
    <t>22/01/2019 15:32</t>
  </si>
  <si>
    <t>03AG880391</t>
  </si>
  <si>
    <t>1978379</t>
  </si>
  <si>
    <t>12/01/2019 15:45</t>
  </si>
  <si>
    <t>0XPN396959</t>
  </si>
  <si>
    <t>1976461</t>
  </si>
  <si>
    <t>08/01/2019 12:12</t>
  </si>
  <si>
    <t>0X76375739</t>
  </si>
  <si>
    <t>1978871</t>
  </si>
  <si>
    <t>14/01/2019 08:54</t>
  </si>
  <si>
    <t>1974095</t>
  </si>
  <si>
    <t>03/01/2019 10:11</t>
  </si>
  <si>
    <t>07CX043408</t>
  </si>
  <si>
    <t>BLVD EJERCITO MEXICANO No 505</t>
  </si>
  <si>
    <t>1979235</t>
  </si>
  <si>
    <t>14/01/2019 20:29</t>
  </si>
  <si>
    <t>03AG879712</t>
  </si>
  <si>
    <t>1984481</t>
  </si>
  <si>
    <t>24/01/2019 13:15</t>
  </si>
  <si>
    <t>09HB331538</t>
  </si>
  <si>
    <t>CAB LOGISTICS SA DE CV</t>
  </si>
  <si>
    <t>JUAN DE LA BARRERA No 3609 INT 2</t>
  </si>
  <si>
    <t>1983605</t>
  </si>
  <si>
    <t>23/01/2019 07:53</t>
  </si>
  <si>
    <t>0D6X469713</t>
  </si>
  <si>
    <t>1985731</t>
  </si>
  <si>
    <t>8600</t>
  </si>
  <si>
    <t>28/01/2019 09:24</t>
  </si>
  <si>
    <t>0B2E530304</t>
  </si>
  <si>
    <t>FUERZA GRAFICA DEL NORTE SA DE CV</t>
  </si>
  <si>
    <t>AYUTLA OTE 1012</t>
  </si>
  <si>
    <t>1983147</t>
  </si>
  <si>
    <t>22/01/2019 10:03</t>
  </si>
  <si>
    <t>0EX7397457</t>
  </si>
  <si>
    <t>BLVD ADOLFO LOPEZ MATEOS No 805 PONIENTE</t>
  </si>
  <si>
    <t>1976643</t>
  </si>
  <si>
    <t>08/01/2019 15:53</t>
  </si>
  <si>
    <t>0E2B666090</t>
  </si>
  <si>
    <t>BLVD AEROPUERTO MIGUEL ALEMAN No 55</t>
  </si>
  <si>
    <t>1977149</t>
  </si>
  <si>
    <t>09/01/2019 15:28</t>
  </si>
  <si>
    <t>1975729</t>
  </si>
  <si>
    <t>07/01/2019 11:42</t>
  </si>
  <si>
    <t>0BG2950141</t>
  </si>
  <si>
    <t>1984951</t>
  </si>
  <si>
    <t>25/01/2019 11:30</t>
  </si>
  <si>
    <t>0BB1555566</t>
  </si>
  <si>
    <t>DINAMICA SA DE CV</t>
  </si>
  <si>
    <t>AV NOGALAR SUR 315</t>
  </si>
  <si>
    <t>1984619</t>
  </si>
  <si>
    <t>24/01/2019 18:53</t>
  </si>
  <si>
    <t>1976633</t>
  </si>
  <si>
    <t>08/01/2019 15:25</t>
  </si>
  <si>
    <t>0EX9309587</t>
  </si>
  <si>
    <t>1984595</t>
  </si>
  <si>
    <t>24/01/2019 17:15</t>
  </si>
  <si>
    <t>0Y4X848009</t>
  </si>
  <si>
    <t>PASEO DE LA REFORMA No 295 P 2</t>
  </si>
  <si>
    <t>1984813</t>
  </si>
  <si>
    <t>25/01/2019 07:55</t>
  </si>
  <si>
    <t>0X76372726</t>
  </si>
  <si>
    <t>1972183</t>
  </si>
  <si>
    <t>28/12/2018 15:50</t>
  </si>
  <si>
    <t>0E2B658554</t>
  </si>
  <si>
    <t>LATERAL AUTOPISTA MEXICO-TOLUCA No 1235</t>
  </si>
  <si>
    <t>1986853</t>
  </si>
  <si>
    <t>29/01/2019 18:18</t>
  </si>
  <si>
    <t>1977141</t>
  </si>
  <si>
    <t>09/01/2019 15:10</t>
  </si>
  <si>
    <t>6HB013328</t>
  </si>
  <si>
    <t>DISTRIBUIDORA DE DULCES DEL NORTE SA DE CV</t>
  </si>
  <si>
    <t>CALLE HESTIA No 708</t>
  </si>
  <si>
    <t>1978875</t>
  </si>
  <si>
    <t>1981521</t>
  </si>
  <si>
    <t>18/01/2019 15:23</t>
  </si>
  <si>
    <t>0D6X458381</t>
  </si>
  <si>
    <t>1986773</t>
  </si>
  <si>
    <t>29/01/2019 15:24</t>
  </si>
  <si>
    <t>0EX9664401</t>
  </si>
  <si>
    <t>1979147</t>
  </si>
  <si>
    <t>0504</t>
  </si>
  <si>
    <t>14/01/2019 16:04</t>
  </si>
  <si>
    <t>03RB709572</t>
  </si>
  <si>
    <t>JANSSEN DE MEXICO S DE RL DE CV</t>
  </si>
  <si>
    <t>CIRCUITO INTERIOR NORTE No 1820</t>
  </si>
  <si>
    <t>1982301</t>
  </si>
  <si>
    <t>21/01/2019 09:33</t>
  </si>
  <si>
    <t>09HB332977</t>
  </si>
  <si>
    <t>1980903</t>
  </si>
  <si>
    <t>09HB318152</t>
  </si>
  <si>
    <t>REOLIN Y BAREJON 39</t>
  </si>
  <si>
    <t>1980951</t>
  </si>
  <si>
    <t>17/01/2019 15:30</t>
  </si>
  <si>
    <t>0C4X007961</t>
  </si>
  <si>
    <t>1983967</t>
  </si>
  <si>
    <t>3326</t>
  </si>
  <si>
    <t>23/01/2019 15:51</t>
  </si>
  <si>
    <t>0LA6296587</t>
  </si>
  <si>
    <t>ALTAMIRANO 155 OTE Y VICTORIA</t>
  </si>
  <si>
    <t>ALLENDE-NL</t>
  </si>
  <si>
    <t>1977145</t>
  </si>
  <si>
    <t>09/01/2019 15:20</t>
  </si>
  <si>
    <t>0XEH070768</t>
  </si>
  <si>
    <t>PHILIPS LIGHTING ELECTROMAGNETICS SA DE CV</t>
  </si>
  <si>
    <t>EL CID 7830</t>
  </si>
  <si>
    <t>1979391</t>
  </si>
  <si>
    <t>15/01/2019 09:06</t>
  </si>
  <si>
    <t>09HB321626</t>
  </si>
  <si>
    <t>AVE E GARZA SADA 3755</t>
  </si>
  <si>
    <t>1980449</t>
  </si>
  <si>
    <t>16/01/2019 20:47</t>
  </si>
  <si>
    <t>1984431</t>
  </si>
  <si>
    <t>0LBT205969</t>
  </si>
  <si>
    <t>1977125</t>
  </si>
  <si>
    <t>09/01/2019 14:17</t>
  </si>
  <si>
    <t>0BG2951627</t>
  </si>
  <si>
    <t>AV REFORMA 4243</t>
  </si>
  <si>
    <t>1977129</t>
  </si>
  <si>
    <t>09/01/2019 14:36</t>
  </si>
  <si>
    <t>0EX9310114</t>
  </si>
  <si>
    <t>PASEO DE LA REFORMA N┌MERO 408</t>
  </si>
  <si>
    <t>1984545</t>
  </si>
  <si>
    <t>24/01/2019 15:19</t>
  </si>
  <si>
    <t>0D6X450324</t>
  </si>
  <si>
    <t>1977157</t>
  </si>
  <si>
    <t>09/01/2019 15:48</t>
  </si>
  <si>
    <t>09HB328855</t>
  </si>
  <si>
    <t>AV ALBERT EISTEN No 201</t>
  </si>
  <si>
    <t>1975523</t>
  </si>
  <si>
    <t>07/01/2019 08:46</t>
  </si>
  <si>
    <t>1980737</t>
  </si>
  <si>
    <t>17/01/2019 10:14</t>
  </si>
  <si>
    <t>0BG2949227</t>
  </si>
  <si>
    <t>1981429</t>
  </si>
  <si>
    <t>18/01/2019 12:44</t>
  </si>
  <si>
    <t>0XPN548251</t>
  </si>
  <si>
    <t>1973407</t>
  </si>
  <si>
    <t>02/01/2019 08:09</t>
  </si>
  <si>
    <t>0EX9666686</t>
  </si>
  <si>
    <t>1970163</t>
  </si>
  <si>
    <t>21/12/2018 13:17</t>
  </si>
  <si>
    <t>0Y4X827029</t>
  </si>
  <si>
    <t>1978349</t>
  </si>
  <si>
    <t>11/01/2019 17:17</t>
  </si>
  <si>
    <t>1987411</t>
  </si>
  <si>
    <t>30/01/2019 14:00</t>
  </si>
  <si>
    <t>0EX9297584</t>
  </si>
  <si>
    <t>AV 6 OTE ESQ CALLE 5 OTE NUM 405</t>
  </si>
  <si>
    <t>CIUDAD DELICIAS-CHIH</t>
  </si>
  <si>
    <t>1983803</t>
  </si>
  <si>
    <t>23/01/2019 11:43</t>
  </si>
  <si>
    <t>0BG2947153</t>
  </si>
  <si>
    <t>1973519</t>
  </si>
  <si>
    <t>0A2T201316</t>
  </si>
  <si>
    <t>Carretera al Verde 2200</t>
  </si>
  <si>
    <t>1976331</t>
  </si>
  <si>
    <t>08/01/2019 10:36</t>
  </si>
  <si>
    <t>1979447</t>
  </si>
  <si>
    <t>15/01/2019 10:18</t>
  </si>
  <si>
    <t>0X76371386</t>
  </si>
  <si>
    <t>PRICEWATERHOUSECOOPERS SC</t>
  </si>
  <si>
    <t>AV RUFINO TAMAYO NO 100</t>
  </si>
  <si>
    <t>1982679</t>
  </si>
  <si>
    <t>1251</t>
  </si>
  <si>
    <t>21/01/2019 15:42</t>
  </si>
  <si>
    <t>0VGW624391</t>
  </si>
  <si>
    <t>CALLE 15 NUM 105</t>
  </si>
  <si>
    <t>1980357</t>
  </si>
  <si>
    <t>16/01/2019 15:15</t>
  </si>
  <si>
    <t>0XLT860322</t>
  </si>
  <si>
    <t>1985035</t>
  </si>
  <si>
    <t>25/01/2019 13:45</t>
  </si>
  <si>
    <t>0BB1555584</t>
  </si>
  <si>
    <t>CARRETERA A NOGALES No 5297</t>
  </si>
  <si>
    <t>1985659</t>
  </si>
  <si>
    <t>28/01/2019 07:40</t>
  </si>
  <si>
    <t>0A4T567565</t>
  </si>
  <si>
    <t>1985007</t>
  </si>
  <si>
    <t>25/01/2019 13:06</t>
  </si>
  <si>
    <t>0C7X225095</t>
  </si>
  <si>
    <t>1976547</t>
  </si>
  <si>
    <t>08/01/2019 14:11</t>
  </si>
  <si>
    <t>0BG2947147</t>
  </si>
  <si>
    <t>1984013</t>
  </si>
  <si>
    <t>23/01/2019 17:06</t>
  </si>
  <si>
    <t>0A1H020708</t>
  </si>
  <si>
    <t>1983381</t>
  </si>
  <si>
    <t>22/01/2019 14:18</t>
  </si>
  <si>
    <t>1973471</t>
  </si>
  <si>
    <t>02/01/2019 09:38</t>
  </si>
  <si>
    <t>0AE9551070</t>
  </si>
  <si>
    <t>1978991</t>
  </si>
  <si>
    <t>14/01/2019 11:41</t>
  </si>
  <si>
    <t>0D6X469177</t>
  </si>
  <si>
    <t>1971823</t>
  </si>
  <si>
    <t>27/12/2018 15:10</t>
  </si>
  <si>
    <t>0XEH070376</t>
  </si>
  <si>
    <t>1977221</t>
  </si>
  <si>
    <t>7120</t>
  </si>
  <si>
    <t>09/01/2019 18:18</t>
  </si>
  <si>
    <t>0XMK291329</t>
  </si>
  <si>
    <t>1984857</t>
  </si>
  <si>
    <t>25/01/2019 09:19</t>
  </si>
  <si>
    <t>1974051</t>
  </si>
  <si>
    <t>03/01/2019 09:08</t>
  </si>
  <si>
    <t>0PW4152292</t>
  </si>
  <si>
    <t>1980707</t>
  </si>
  <si>
    <t>17/01/2019 09:38</t>
  </si>
  <si>
    <t>0AGD461848</t>
  </si>
  <si>
    <t>1985701</t>
  </si>
  <si>
    <t>28/01/2019 08:57</t>
  </si>
  <si>
    <t>0XPN548234</t>
  </si>
  <si>
    <t>COFRE DE PEROTE 110 ESQ PALMAS</t>
  </si>
  <si>
    <t>1971437</t>
  </si>
  <si>
    <t>26/12/2018 15:37</t>
  </si>
  <si>
    <t>1979753</t>
  </si>
  <si>
    <t>15/01/2019 17:13</t>
  </si>
  <si>
    <t>1978097</t>
  </si>
  <si>
    <t>11/01/2019 09:39</t>
  </si>
  <si>
    <t>0C7X246863</t>
  </si>
  <si>
    <t>AV MORELOS ORIENTE No 1019</t>
  </si>
  <si>
    <t>1981289</t>
  </si>
  <si>
    <t>18/01/2019 10:08</t>
  </si>
  <si>
    <t>1980959</t>
  </si>
  <si>
    <t>17/01/2019 15:38</t>
  </si>
  <si>
    <t>0X76703275</t>
  </si>
  <si>
    <t>BBVA BANCOMER SA</t>
  </si>
  <si>
    <t>AV VALLARTA No 1440 PISO 4</t>
  </si>
  <si>
    <t>1987087</t>
  </si>
  <si>
    <t>30/01/2019 09:18</t>
  </si>
  <si>
    <t>0EX9287332</t>
  </si>
  <si>
    <t>AV GENERAL MARCELINO GARCIA BARRAGAN 2077</t>
  </si>
  <si>
    <t>TLAQUEPAQUE-JAL</t>
  </si>
  <si>
    <t>1980889</t>
  </si>
  <si>
    <t>17/01/2019 13:04</t>
  </si>
  <si>
    <t>0E2B658308</t>
  </si>
  <si>
    <t>1975561</t>
  </si>
  <si>
    <t>07/01/2019 09:22</t>
  </si>
  <si>
    <t>0XPN394544</t>
  </si>
  <si>
    <t>AV HOMERO 1317</t>
  </si>
  <si>
    <t>1978879</t>
  </si>
  <si>
    <t>14/01/2019 09:07</t>
  </si>
  <si>
    <t>1973765</t>
  </si>
  <si>
    <t>02/01/2019 16:57</t>
  </si>
  <si>
    <t>1975947</t>
  </si>
  <si>
    <t>07/01/2019 17:26</t>
  </si>
  <si>
    <t>0C4X006417</t>
  </si>
  <si>
    <t>1976431</t>
  </si>
  <si>
    <t>08/01/2019 11:36</t>
  </si>
  <si>
    <t>0VMA564196</t>
  </si>
  <si>
    <t>1976991</t>
  </si>
  <si>
    <t>09/01/2019 11:20</t>
  </si>
  <si>
    <t>1986561</t>
  </si>
  <si>
    <t>29/01/2019 10:36</t>
  </si>
  <si>
    <t>0X76708031</t>
  </si>
  <si>
    <t>1986179</t>
  </si>
  <si>
    <t>28/01/2019 17:51</t>
  </si>
  <si>
    <t>1982635</t>
  </si>
  <si>
    <t>21/01/2019 14:03</t>
  </si>
  <si>
    <t>0AGD461882</t>
  </si>
  <si>
    <t>AV FAJA DE ORO 1100</t>
  </si>
  <si>
    <t>SALAMANCA-GTO</t>
  </si>
  <si>
    <t>1983409</t>
  </si>
  <si>
    <t>22/01/2019 15:33</t>
  </si>
  <si>
    <t>1981431</t>
  </si>
  <si>
    <t>18/01/2019 12:47</t>
  </si>
  <si>
    <t>1986491</t>
  </si>
  <si>
    <t>29/01/2019 08:35</t>
  </si>
  <si>
    <t>0X76707836</t>
  </si>
  <si>
    <t>ALAMBRADOS Y CIRCUITOS ELECTRICOS S DE RL DE CV</t>
  </si>
  <si>
    <t>1983905</t>
  </si>
  <si>
    <t>23/01/2019 13:35</t>
  </si>
  <si>
    <t>1974027</t>
  </si>
  <si>
    <t>03/01/2019 08:31</t>
  </si>
  <si>
    <t>1978165</t>
  </si>
  <si>
    <t>11/01/2019 11:01</t>
  </si>
  <si>
    <t>0A1H020879</t>
  </si>
  <si>
    <t>PROL VERACRUZ 271</t>
  </si>
  <si>
    <t>Saltillo-COAH</t>
  </si>
  <si>
    <t>1984851</t>
  </si>
  <si>
    <t>25/01/2019 09:01</t>
  </si>
  <si>
    <t>0DUX196280</t>
  </si>
  <si>
    <t>1979675</t>
  </si>
  <si>
    <t>15/01/2019 13:41</t>
  </si>
  <si>
    <t>0A4T558106</t>
  </si>
  <si>
    <t>1985765</t>
  </si>
  <si>
    <t>28/01/2019 10:02</t>
  </si>
  <si>
    <t>0XEL566040</t>
  </si>
  <si>
    <t>1972785</t>
  </si>
  <si>
    <t>31/12/2018 08:30</t>
  </si>
  <si>
    <t>1971039</t>
  </si>
  <si>
    <t>24/12/2018 17:10</t>
  </si>
  <si>
    <t>0A4T557727</t>
  </si>
  <si>
    <t>000202</t>
  </si>
  <si>
    <t>CARR MEXICO-PACHUCA KM 36.5</t>
  </si>
  <si>
    <t>TECAMAC-MEX</t>
  </si>
  <si>
    <t>1975491</t>
  </si>
  <si>
    <t>07/01/2019 08:10</t>
  </si>
  <si>
    <t>0A1H020723</t>
  </si>
  <si>
    <t>AV ROMULO GARZA SN</t>
  </si>
  <si>
    <t>1977225</t>
  </si>
  <si>
    <t>09/01/2019 18:31</t>
  </si>
  <si>
    <t>1976961</t>
  </si>
  <si>
    <t>09/01/2019 10:46</t>
  </si>
  <si>
    <t>1975791</t>
  </si>
  <si>
    <t>8900</t>
  </si>
  <si>
    <t>07/01/2019 12:50</t>
  </si>
  <si>
    <t>0DA4113475</t>
  </si>
  <si>
    <t>A4 Color Solid Ink MFPs</t>
  </si>
  <si>
    <t>1983033</t>
  </si>
  <si>
    <t>3610</t>
  </si>
  <si>
    <t>22/01/2019 08:22</t>
  </si>
  <si>
    <t>0A4T021978</t>
  </si>
  <si>
    <t>1983569</t>
  </si>
  <si>
    <t>23/01/2019 05:47</t>
  </si>
  <si>
    <t>09HB347548</t>
  </si>
  <si>
    <t>PLAZA ACU&amp;A LOCAL B10 Y B11</t>
  </si>
  <si>
    <t>Ciudad Acu&amp;A-COAH</t>
  </si>
  <si>
    <t>1986217</t>
  </si>
  <si>
    <t>28/01/2019 21:21</t>
  </si>
  <si>
    <t>0E2B106717</t>
  </si>
  <si>
    <t>1986201</t>
  </si>
  <si>
    <t>28/01/2019 19:48</t>
  </si>
  <si>
    <t>1973709</t>
  </si>
  <si>
    <t>02/01/2019 13:59</t>
  </si>
  <si>
    <t>0A4T036019</t>
  </si>
  <si>
    <t>1979525</t>
  </si>
  <si>
    <t>15/01/2019 11:14</t>
  </si>
  <si>
    <t>03AG879962</t>
  </si>
  <si>
    <t>HIPERPLAZA No 3300</t>
  </si>
  <si>
    <t>1976673</t>
  </si>
  <si>
    <t>08/01/2019 16:39</t>
  </si>
  <si>
    <t>1974839</t>
  </si>
  <si>
    <t>04/01/2019 14:58</t>
  </si>
  <si>
    <t>1976979</t>
  </si>
  <si>
    <t>09/01/2019 11:03</t>
  </si>
  <si>
    <t>0A4T557929</t>
  </si>
  <si>
    <t>1982497</t>
  </si>
  <si>
    <t>21/01/2019 11:58</t>
  </si>
  <si>
    <t>0XEH804909</t>
  </si>
  <si>
    <t>1976733</t>
  </si>
  <si>
    <t>08/01/2019 18:49</t>
  </si>
  <si>
    <t>0E2B665502</t>
  </si>
  <si>
    <t>1974283</t>
  </si>
  <si>
    <t>03/01/2019 13:41</t>
  </si>
  <si>
    <t>1974331</t>
  </si>
  <si>
    <t>03/01/2019 15:23</t>
  </si>
  <si>
    <t>0E2B666103</t>
  </si>
  <si>
    <t>1971779</t>
  </si>
  <si>
    <t>27/12/2018 13:07</t>
  </si>
  <si>
    <t>0X76373017</t>
  </si>
  <si>
    <t>FLEXTRONICS TECHNOLOGIES MEXICO S DE RL DE CV</t>
  </si>
  <si>
    <t>PROLG AV LOPEZ MATEOS KM 6.5 NO 2915</t>
  </si>
  <si>
    <t>1979711</t>
  </si>
  <si>
    <t>4622</t>
  </si>
  <si>
    <t>15/01/2019 14:57</t>
  </si>
  <si>
    <t>0XLV030947</t>
  </si>
  <si>
    <t>1975551</t>
  </si>
  <si>
    <t>07/01/2019 09:11</t>
  </si>
  <si>
    <t>0BG2951615</t>
  </si>
  <si>
    <t>FELIPE SEVILLA DEL RIO 115</t>
  </si>
  <si>
    <t>COLIMA-COL</t>
  </si>
  <si>
    <t>1973599</t>
  </si>
  <si>
    <t>02/01/2019 11:26</t>
  </si>
  <si>
    <t>1976967</t>
  </si>
  <si>
    <t>09/01/2019 10:39</t>
  </si>
  <si>
    <t>03AG877829</t>
  </si>
  <si>
    <t>AV DR JIMENEZ CANTU NUMERO Y MZ 1</t>
  </si>
  <si>
    <t>1982527</t>
  </si>
  <si>
    <t>21/01/2019 12:25</t>
  </si>
  <si>
    <t>1984541</t>
  </si>
  <si>
    <t>24/01/2019 15:26</t>
  </si>
  <si>
    <t>0BG2948440</t>
  </si>
  <si>
    <t>1987315</t>
  </si>
  <si>
    <t>30/01/2019 12:47</t>
  </si>
  <si>
    <t>0Y4X848737</t>
  </si>
  <si>
    <t>1976917</t>
  </si>
  <si>
    <t>09/01/2019 09:55</t>
  </si>
  <si>
    <t>0A1H020735</t>
  </si>
  <si>
    <t>1980971</t>
  </si>
  <si>
    <t>1978329</t>
  </si>
  <si>
    <t>11/01/2019 14:54</t>
  </si>
  <si>
    <t>0X76375429</t>
  </si>
  <si>
    <t>1987309</t>
  </si>
  <si>
    <t>30/01/2019 12:45</t>
  </si>
  <si>
    <t>0BG0974475</t>
  </si>
  <si>
    <t>IGNACIO LOPEZ RAYON No 510</t>
  </si>
  <si>
    <t>1974859</t>
  </si>
  <si>
    <t>04/01/2019 15:53</t>
  </si>
  <si>
    <t>0LBT205938</t>
  </si>
  <si>
    <t>AV CIRCUNVALACION OBLATOS 2700 LOC 107 108 109</t>
  </si>
  <si>
    <t>1975495</t>
  </si>
  <si>
    <t>07/01/2019 08:12</t>
  </si>
  <si>
    <t>1976225</t>
  </si>
  <si>
    <t>08/01/2019 08:52</t>
  </si>
  <si>
    <t>0MX4465072</t>
  </si>
  <si>
    <t>EJERCITO NAL 2926</t>
  </si>
  <si>
    <t>1974035</t>
  </si>
  <si>
    <t>0XPN396986</t>
  </si>
  <si>
    <t>1975853</t>
  </si>
  <si>
    <t>07/01/2019 14:06</t>
  </si>
  <si>
    <t>1977109</t>
  </si>
  <si>
    <t>09/01/2019 13:43</t>
  </si>
  <si>
    <t>09HB318579</t>
  </si>
  <si>
    <t>KAZUZA 14</t>
  </si>
  <si>
    <t>CIUDAD CAMARGO-CHIH</t>
  </si>
  <si>
    <t>1974245</t>
  </si>
  <si>
    <t>03/01/2019 12:58</t>
  </si>
  <si>
    <t>09HB331461</t>
  </si>
  <si>
    <t>AV DE LOS DIAMANTES No 134</t>
  </si>
  <si>
    <t>1987427</t>
  </si>
  <si>
    <t>30/01/2019 14:52</t>
  </si>
  <si>
    <t>0BG2951501</t>
  </si>
  <si>
    <t>1973747</t>
  </si>
  <si>
    <t>02/01/2019 16:20</t>
  </si>
  <si>
    <t>03BT802187</t>
  </si>
  <si>
    <t>JOSE MARIA MENDOZA No 1585</t>
  </si>
  <si>
    <t>Hermosillo-SON</t>
  </si>
  <si>
    <t>1979491</t>
  </si>
  <si>
    <t>15/01/2019 11:00</t>
  </si>
  <si>
    <t>0AE7176589</t>
  </si>
  <si>
    <t>AV MONTA&amp;A MONARCA No 1340</t>
  </si>
  <si>
    <t>1977151</t>
  </si>
  <si>
    <t>09/01/2019 15:35</t>
  </si>
  <si>
    <t>0C4X003129</t>
  </si>
  <si>
    <t>BLVD INDEPENDENCIA 1300 OTE LOC 201 PZA COMER 4 CA</t>
  </si>
  <si>
    <t>1984877</t>
  </si>
  <si>
    <t>25/01/2019 09:49</t>
  </si>
  <si>
    <t>0A4T558081</t>
  </si>
  <si>
    <t>1974329</t>
  </si>
  <si>
    <t>03/01/2019 15:21</t>
  </si>
  <si>
    <t>0A1H021488</t>
  </si>
  <si>
    <t>1974327</t>
  </si>
  <si>
    <t>0BG0963897</t>
  </si>
  <si>
    <t>1976945</t>
  </si>
  <si>
    <t>6505</t>
  </si>
  <si>
    <t>0YRB405536</t>
  </si>
  <si>
    <t>CARRETERA A MONTERREY AV FOMENTO INDUSTRIAL SN</t>
  </si>
  <si>
    <t>1983465</t>
  </si>
  <si>
    <t>22/01/2019 17:10</t>
  </si>
  <si>
    <t>1973671</t>
  </si>
  <si>
    <t>02/01/2019 12:38</t>
  </si>
  <si>
    <t>09HB328042</t>
  </si>
  <si>
    <t>KIMBERLY CLARK DE MEXICO SA B DE CV</t>
  </si>
  <si>
    <t>BLVD ESCOBEDO APODACA TECHNOLOGY PARK EDIFICIO B 1</t>
  </si>
  <si>
    <t>1974893</t>
  </si>
  <si>
    <t>04/01/2019 19:45</t>
  </si>
  <si>
    <t>1978575</t>
  </si>
  <si>
    <t>13/01/2019 14:58</t>
  </si>
  <si>
    <t>0E2B665884</t>
  </si>
  <si>
    <t>1974779</t>
  </si>
  <si>
    <t>04/01/2019 12:41</t>
  </si>
  <si>
    <t>0X76703630</t>
  </si>
  <si>
    <t>AV NI&amp;OS HEROES No 1555 LOTE 105</t>
  </si>
  <si>
    <t>1975879</t>
  </si>
  <si>
    <t>1976855</t>
  </si>
  <si>
    <t>09/01/2019 08:52</t>
  </si>
  <si>
    <t>0BG2942469</t>
  </si>
  <si>
    <t>1985723</t>
  </si>
  <si>
    <t>28/01/2019 09:16</t>
  </si>
  <si>
    <t>0D6X450441</t>
  </si>
  <si>
    <t>1986765</t>
  </si>
  <si>
    <t>29/01/2019 14:46</t>
  </si>
  <si>
    <t>1981293</t>
  </si>
  <si>
    <t>18/01/2019 10:15</t>
  </si>
  <si>
    <t>0Y4X820889</t>
  </si>
  <si>
    <t>1984867</t>
  </si>
  <si>
    <t>25/01/2019 09:35</t>
  </si>
  <si>
    <t>0MX4465082</t>
  </si>
  <si>
    <t>AV HEROICO COLEGIO MILITAR 114</t>
  </si>
  <si>
    <t>PIEDRAS NEGRAS-COAH</t>
  </si>
  <si>
    <t>1986131</t>
  </si>
  <si>
    <t>28/01/2019 16:45</t>
  </si>
  <si>
    <t>0EX9295738</t>
  </si>
  <si>
    <t>800113</t>
  </si>
  <si>
    <t>AV. PATRIA NO 1937</t>
  </si>
  <si>
    <t>1986503</t>
  </si>
  <si>
    <t>29/01/2019 09:18</t>
  </si>
  <si>
    <t>0A1H020678</t>
  </si>
  <si>
    <t>1982273</t>
  </si>
  <si>
    <t>21/01/2019 08:46</t>
  </si>
  <si>
    <t>0XPN399496</t>
  </si>
  <si>
    <t>1985009</t>
  </si>
  <si>
    <t>25/01/2019 13:09</t>
  </si>
  <si>
    <t>0MX4770329</t>
  </si>
  <si>
    <t>1987343</t>
  </si>
  <si>
    <t>30/01/2019 12:59</t>
  </si>
  <si>
    <t>09HB331851</t>
  </si>
  <si>
    <t>1981031</t>
  </si>
  <si>
    <t>17/01/2019 17:13</t>
  </si>
  <si>
    <t>0C4X008436</t>
  </si>
  <si>
    <t>CALLE FAJA DE ORO 1502 ANCLA 1</t>
  </si>
  <si>
    <t>1983479</t>
  </si>
  <si>
    <t>22/01/2019 17:42</t>
  </si>
  <si>
    <t>0MAV107755</t>
  </si>
  <si>
    <t>1985087</t>
  </si>
  <si>
    <t>25/01/2019 16:42</t>
  </si>
  <si>
    <t>0A4T553445</t>
  </si>
  <si>
    <t>1976719</t>
  </si>
  <si>
    <t>08/01/2019 17:31</t>
  </si>
  <si>
    <t>9HB327687</t>
  </si>
  <si>
    <t>CORPORATIVO DE NEGOCIOS M&amp;P SA DE CV</t>
  </si>
  <si>
    <t>AVENIDA PATRIA No 2085 INT M55</t>
  </si>
  <si>
    <t>1975901</t>
  </si>
  <si>
    <t>07/01/2019 15:35</t>
  </si>
  <si>
    <t>1976955</t>
  </si>
  <si>
    <t>8070</t>
  </si>
  <si>
    <t>06TB442347</t>
  </si>
  <si>
    <t>TECNOLOGIA DE ILUMINACION AUTOMOTRIZ SA DE CV</t>
  </si>
  <si>
    <t>AV DEL CHARRO No 1750 NTE</t>
  </si>
  <si>
    <t>1977573</t>
  </si>
  <si>
    <t>10/01/2019 11:26</t>
  </si>
  <si>
    <t>1974663</t>
  </si>
  <si>
    <t>04/01/2019 08:48</t>
  </si>
  <si>
    <t>1986859</t>
  </si>
  <si>
    <t>29/01/2019 19:20</t>
  </si>
  <si>
    <t>1981501</t>
  </si>
  <si>
    <t>18/01/2019 14:03</t>
  </si>
  <si>
    <t>0E2B646615</t>
  </si>
  <si>
    <t>1977555</t>
  </si>
  <si>
    <t>10/01/2019 11:07</t>
  </si>
  <si>
    <t>1976981</t>
  </si>
  <si>
    <t>09/01/2019 11:07</t>
  </si>
  <si>
    <t>0A4T558166</t>
  </si>
  <si>
    <t>AV SALVADOR NAVA MARTINEZ 3115</t>
  </si>
  <si>
    <t>1974383</t>
  </si>
  <si>
    <t>03/01/2019 17:06</t>
  </si>
  <si>
    <t>1974261</t>
  </si>
  <si>
    <t>8680</t>
  </si>
  <si>
    <t>03/01/2019 13:11</t>
  </si>
  <si>
    <t>0B2R090061</t>
  </si>
  <si>
    <t>SOLTAR IMPRESORES SA DE CV</t>
  </si>
  <si>
    <t>CARLOS SALAZAR No 729</t>
  </si>
  <si>
    <t>1977215</t>
  </si>
  <si>
    <t>09/01/2019 17:55</t>
  </si>
  <si>
    <t>1977161</t>
  </si>
  <si>
    <t>09/01/2019 16:05</t>
  </si>
  <si>
    <t>0A2T370541</t>
  </si>
  <si>
    <t>CAMINO A JESUS DEL MONTE SN INTERIOR 800</t>
  </si>
  <si>
    <t>1978229</t>
  </si>
  <si>
    <t>11/01/2019 12:51</t>
  </si>
  <si>
    <t>0X76703570</t>
  </si>
  <si>
    <t>CALZADA SAN PEDRO No 218 SUR</t>
  </si>
  <si>
    <t>1984815</t>
  </si>
  <si>
    <t>25/01/2019 07:57</t>
  </si>
  <si>
    <t>0X76373131</t>
  </si>
  <si>
    <t>1976561</t>
  </si>
  <si>
    <t>08/01/2019 14:34</t>
  </si>
  <si>
    <t>1976919</t>
  </si>
  <si>
    <t>03AG879894</t>
  </si>
  <si>
    <t>BLVD CATARATAS No 29</t>
  </si>
  <si>
    <t>1981777</t>
  </si>
  <si>
    <t>19/01/2019 10:58</t>
  </si>
  <si>
    <t>0E2B666222</t>
  </si>
  <si>
    <t>CARRETERA FEDERAL MEXICO CUAUTLA KM 37</t>
  </si>
  <si>
    <t>Ixtapaluca-ESTADO DE</t>
  </si>
  <si>
    <t>1974841</t>
  </si>
  <si>
    <t>04/01/2019 15:03</t>
  </si>
  <si>
    <t>0Y4X843007</t>
  </si>
  <si>
    <t>1982649</t>
  </si>
  <si>
    <t>21/01/2019 14:33</t>
  </si>
  <si>
    <t>0Y4X846836</t>
  </si>
  <si>
    <t>AV DE LAS TORRES No 7125</t>
  </si>
  <si>
    <t>1980339</t>
  </si>
  <si>
    <t>16/01/2019 14:32</t>
  </si>
  <si>
    <t>0EX9294150</t>
  </si>
  <si>
    <t>AV CONSTITUYENTES ORIENTE 20</t>
  </si>
  <si>
    <t>1986625</t>
  </si>
  <si>
    <t>29/01/2019 11:47</t>
  </si>
  <si>
    <t>Y4X822461</t>
  </si>
  <si>
    <t>1971635</t>
  </si>
  <si>
    <t>27/12/2018 09:07</t>
  </si>
  <si>
    <t>0BG2949312</t>
  </si>
  <si>
    <t>1987189</t>
  </si>
  <si>
    <t>30/01/2019 11:07</t>
  </si>
  <si>
    <t>0BG2940184</t>
  </si>
  <si>
    <t>1975917</t>
  </si>
  <si>
    <t>07/01/2019 16:14</t>
  </si>
  <si>
    <t>0D6X469771</t>
  </si>
  <si>
    <t>BLVD VIA MAGNA MZ III LT 13 No 19</t>
  </si>
  <si>
    <t>1976383</t>
  </si>
  <si>
    <t>08/01/2019 11:06</t>
  </si>
  <si>
    <t>0BG2949291</t>
  </si>
  <si>
    <t>TORRES LANDA 103 A</t>
  </si>
  <si>
    <t>1976449</t>
  </si>
  <si>
    <t>08/01/2019 11:55</t>
  </si>
  <si>
    <t>1983397</t>
  </si>
  <si>
    <t>22/01/2019 14:50</t>
  </si>
  <si>
    <t>1978105</t>
  </si>
  <si>
    <t>11/01/2019 09:50</t>
  </si>
  <si>
    <t>03AG877899</t>
  </si>
  <si>
    <t>BLV HIDALGO Y FUENTE DE DIANA SN</t>
  </si>
  <si>
    <t>REYNOSA-TAM</t>
  </si>
  <si>
    <t>1981541</t>
  </si>
  <si>
    <t>18/01/2019 16:29</t>
  </si>
  <si>
    <t>09HB328230</t>
  </si>
  <si>
    <t>1976899</t>
  </si>
  <si>
    <t>09/01/2019 09:40</t>
  </si>
  <si>
    <t>0LX5822382</t>
  </si>
  <si>
    <t>1975481</t>
  </si>
  <si>
    <t>07/01/2019 08:05</t>
  </si>
  <si>
    <t>0BG0966721</t>
  </si>
  <si>
    <t>AV. FAJA DE ORO NO. 1100</t>
  </si>
  <si>
    <t>Salamanca-GTO</t>
  </si>
  <si>
    <t>1980153</t>
  </si>
  <si>
    <t>16/01/2019 11:00</t>
  </si>
  <si>
    <t>1982249</t>
  </si>
  <si>
    <t>21/01/2019 08:25</t>
  </si>
  <si>
    <t>0XPN396565</t>
  </si>
  <si>
    <t>1986469</t>
  </si>
  <si>
    <t>4326</t>
  </si>
  <si>
    <t>29/01/2019 08:08</t>
  </si>
  <si>
    <t>0BG1001361</t>
  </si>
  <si>
    <t>1984357</t>
  </si>
  <si>
    <t>24/01/2019 10:10</t>
  </si>
  <si>
    <t>1982475</t>
  </si>
  <si>
    <t>21/01/2019 11:41</t>
  </si>
  <si>
    <t>1979651</t>
  </si>
  <si>
    <t>15/01/2019 12:49</t>
  </si>
  <si>
    <t>1980689</t>
  </si>
  <si>
    <t>17/01/2019 09:04</t>
  </si>
  <si>
    <t>0XKK387077</t>
  </si>
  <si>
    <t>1973669</t>
  </si>
  <si>
    <t>02/01/2019 12:40</t>
  </si>
  <si>
    <t>1975815</t>
  </si>
  <si>
    <t>07/01/2019 13:15</t>
  </si>
  <si>
    <t>0Y4X830856</t>
  </si>
  <si>
    <t>PREDIO SANTO TOMAS SN</t>
  </si>
  <si>
    <t>Hidalgo Del Parral-C</t>
  </si>
  <si>
    <t>1973717</t>
  </si>
  <si>
    <t>02/01/2019 14:18</t>
  </si>
  <si>
    <t>9HB320580</t>
  </si>
  <si>
    <t>MARIA DE JESUS TORRES RANGEL</t>
  </si>
  <si>
    <t>PASEO DEL SUR No 855-4</t>
  </si>
  <si>
    <t>1974115</t>
  </si>
  <si>
    <t>03/01/2019 10:28</t>
  </si>
  <si>
    <t>09HB333001</t>
  </si>
  <si>
    <t>1981523</t>
  </si>
  <si>
    <t>18/01/2019 15:43</t>
  </si>
  <si>
    <t>Y4X838933</t>
  </si>
  <si>
    <t>CAMINO AL ITESO No 8499</t>
  </si>
  <si>
    <t>1987143</t>
  </si>
  <si>
    <t>30/01/2019 10:04</t>
  </si>
  <si>
    <t>0XEL566464</t>
  </si>
  <si>
    <t>1974989</t>
  </si>
  <si>
    <t>05/01/2019 15:45</t>
  </si>
  <si>
    <t>1982589</t>
  </si>
  <si>
    <t>21/01/2019 13:16</t>
  </si>
  <si>
    <t>1985869</t>
  </si>
  <si>
    <t>28/01/2019 11:28</t>
  </si>
  <si>
    <t>0X76703816</t>
  </si>
  <si>
    <t>FLEXTRONICS MANUFACTURING JUAREZ S DE RL DE CV</t>
  </si>
  <si>
    <t>BLVD INDEPENDENCIA 4240</t>
  </si>
  <si>
    <t>1979683</t>
  </si>
  <si>
    <t>15/01/2019 14:14</t>
  </si>
  <si>
    <t>09HB331795</t>
  </si>
  <si>
    <t>AV LINCOLN No 6237</t>
  </si>
  <si>
    <t>1982429</t>
  </si>
  <si>
    <t>21/01/2019 11:15</t>
  </si>
  <si>
    <t>0EX9306196</t>
  </si>
  <si>
    <t>1983923</t>
  </si>
  <si>
    <t>3020</t>
  </si>
  <si>
    <t>23/01/2019 14:14</t>
  </si>
  <si>
    <t>0K3A708971</t>
  </si>
  <si>
    <t>DELPHI SISTEMAS DE ENERGIA S DE RL DE CV</t>
  </si>
  <si>
    <t>AV DE LAS INDUSTRIAS 4907</t>
  </si>
  <si>
    <t>1987331</t>
  </si>
  <si>
    <t>30/01/2019 12:54</t>
  </si>
  <si>
    <t>0Y4X848718</t>
  </si>
  <si>
    <t>EFMA Y ASOCIADOS SC</t>
  </si>
  <si>
    <t>1979121</t>
  </si>
  <si>
    <t>14/01/2019 15:23</t>
  </si>
  <si>
    <t>0BG2945237</t>
  </si>
  <si>
    <t>1983815</t>
  </si>
  <si>
    <t>23/01/2019 11:46</t>
  </si>
  <si>
    <t>0X76093218</t>
  </si>
  <si>
    <t>1979553</t>
  </si>
  <si>
    <t>15/01/2019 11:41</t>
  </si>
  <si>
    <t>0A4T020899</t>
  </si>
  <si>
    <t>1980413</t>
  </si>
  <si>
    <t>16/01/2019 16:40</t>
  </si>
  <si>
    <t>0EX9285556</t>
  </si>
  <si>
    <t>1977203</t>
  </si>
  <si>
    <t>09/01/2019 16:58</t>
  </si>
  <si>
    <t>0MX4465117</t>
  </si>
  <si>
    <t>1986575</t>
  </si>
  <si>
    <t>29/01/2019 10:45</t>
  </si>
  <si>
    <t>0MX1204996</t>
  </si>
  <si>
    <t>1986039</t>
  </si>
  <si>
    <t>1973563</t>
  </si>
  <si>
    <t>02/01/2019 11:04</t>
  </si>
  <si>
    <t>03BT802151</t>
  </si>
  <si>
    <t>CALZADA DEL VALLE No 205 OTE</t>
  </si>
  <si>
    <t>1980327</t>
  </si>
  <si>
    <t>16/01/2019 14:09</t>
  </si>
  <si>
    <t>1985763</t>
  </si>
  <si>
    <t>28/01/2019 10:05</t>
  </si>
  <si>
    <t>0BG2940374</t>
  </si>
  <si>
    <t>1984985</t>
  </si>
  <si>
    <t>0E2B646602</t>
  </si>
  <si>
    <t>ROMULO GARZA 410</t>
  </si>
  <si>
    <t>1974029</t>
  </si>
  <si>
    <t>03/01/2019 08:37</t>
  </si>
  <si>
    <t>1976987</t>
  </si>
  <si>
    <t>09/01/2019 11:10</t>
  </si>
  <si>
    <t>0A4T557916</t>
  </si>
  <si>
    <t>1978263</t>
  </si>
  <si>
    <t>11/01/2019 13:36</t>
  </si>
  <si>
    <t>1981281</t>
  </si>
  <si>
    <t>18/01/2019 10:02</t>
  </si>
  <si>
    <t>1977061</t>
  </si>
  <si>
    <t>09HB347575</t>
  </si>
  <si>
    <t>BLVD TAMAULIPAS NORTE No 1801</t>
  </si>
  <si>
    <t>1984981</t>
  </si>
  <si>
    <t>25/01/2019 12:16</t>
  </si>
  <si>
    <t>0BG2951552</t>
  </si>
  <si>
    <t>1980663</t>
  </si>
  <si>
    <t>17/01/2019 08:31</t>
  </si>
  <si>
    <t>1983657</t>
  </si>
  <si>
    <t>23/01/2019 09:23</t>
  </si>
  <si>
    <t>1975871</t>
  </si>
  <si>
    <t>07/01/2019 14:44</t>
  </si>
  <si>
    <t>1984447</t>
  </si>
  <si>
    <t>24/01/2019 12:20</t>
  </si>
  <si>
    <t>03AG880147</t>
  </si>
  <si>
    <t>1975789</t>
  </si>
  <si>
    <t>07/01/2019 12:43</t>
  </si>
  <si>
    <t>1977231</t>
  </si>
  <si>
    <t>09/01/2019 21:20</t>
  </si>
  <si>
    <t>0BG2947906</t>
  </si>
  <si>
    <t>1982731</t>
  </si>
  <si>
    <t>21/01/2019 16:49</t>
  </si>
  <si>
    <t>0BG2939661</t>
  </si>
  <si>
    <t>1973711</t>
  </si>
  <si>
    <t>02/01/2019 14:00</t>
  </si>
  <si>
    <t>0C7X276251</t>
  </si>
  <si>
    <t>1978883</t>
  </si>
  <si>
    <t>14/01/2019 09:12</t>
  </si>
  <si>
    <t>0BG2947512</t>
  </si>
  <si>
    <t>1981489</t>
  </si>
  <si>
    <t>18/01/2019 13:42</t>
  </si>
  <si>
    <t>0BG2947176</t>
  </si>
  <si>
    <t>MARIANO ESCOBEDO No 519</t>
  </si>
  <si>
    <t>1983665</t>
  </si>
  <si>
    <t>23/01/2019 09:40</t>
  </si>
  <si>
    <t>1978865</t>
  </si>
  <si>
    <t>14/01/2019 08:48</t>
  </si>
  <si>
    <t>0XLT269039</t>
  </si>
  <si>
    <t>1976657</t>
  </si>
  <si>
    <t>08/01/2019 16:11</t>
  </si>
  <si>
    <t>1979117</t>
  </si>
  <si>
    <t>14/01/2019 15:10</t>
  </si>
  <si>
    <t>0PW4975580</t>
  </si>
  <si>
    <t>1983591</t>
  </si>
  <si>
    <t>23/01/2019 07:27</t>
  </si>
  <si>
    <t>0BG2951663</t>
  </si>
  <si>
    <t>1985769</t>
  </si>
  <si>
    <t>28/01/2019 10:08</t>
  </si>
  <si>
    <t>1973775</t>
  </si>
  <si>
    <t>02/01/2019 18:02</t>
  </si>
  <si>
    <t>0A2T370608</t>
  </si>
  <si>
    <t>MIGUEL LERDO DE TEJADA No 2277</t>
  </si>
  <si>
    <t>1978925</t>
  </si>
  <si>
    <t>14/01/2019 10:17</t>
  </si>
  <si>
    <t>0XPN399501</t>
  </si>
  <si>
    <t>1983137</t>
  </si>
  <si>
    <t>22/01/2019 09:57</t>
  </si>
  <si>
    <t>1986745</t>
  </si>
  <si>
    <t>29/01/2019 13:57</t>
  </si>
  <si>
    <t>09HB321623</t>
  </si>
  <si>
    <t>NAHUA 333</t>
  </si>
  <si>
    <t>1977131</t>
  </si>
  <si>
    <t>09/01/2019 14:39</t>
  </si>
  <si>
    <t>1975725</t>
  </si>
  <si>
    <t>07/01/2019 11:39</t>
  </si>
  <si>
    <t>0A2T024396</t>
  </si>
  <si>
    <t>AV PRIMAVERAS No 30 F</t>
  </si>
  <si>
    <t>Manzanillo-COL</t>
  </si>
  <si>
    <t>1975851</t>
  </si>
  <si>
    <t>07/01/2019 14:09</t>
  </si>
  <si>
    <t>0X76374255</t>
  </si>
  <si>
    <t>1985753</t>
  </si>
  <si>
    <t>28/01/2019 09:52</t>
  </si>
  <si>
    <t>0EX9292857</t>
  </si>
  <si>
    <t>AV 1 DE MAYO Y AV CENTRAL MZ 4 LT 1</t>
  </si>
  <si>
    <t>ECATEPEC DE MORELOS-</t>
  </si>
  <si>
    <t>1976579</t>
  </si>
  <si>
    <t>08/01/2019 14:41</t>
  </si>
  <si>
    <t>0A1H021687</t>
  </si>
  <si>
    <t>AV DE LOS ALAMOS No 80</t>
  </si>
  <si>
    <t>Linares-NL</t>
  </si>
  <si>
    <t>1982403</t>
  </si>
  <si>
    <t>21/01/2019 10:55</t>
  </si>
  <si>
    <t>0C7X246738</t>
  </si>
  <si>
    <t>1974255</t>
  </si>
  <si>
    <t>03/01/2019 13:09</t>
  </si>
  <si>
    <t>0E2B658299</t>
  </si>
  <si>
    <t>1981351</t>
  </si>
  <si>
    <t>4311</t>
  </si>
  <si>
    <t>18/01/2019 11:15</t>
  </si>
  <si>
    <t>0BG1001037</t>
  </si>
  <si>
    <t>1976735</t>
  </si>
  <si>
    <t>08/01/2019 18:54</t>
  </si>
  <si>
    <t>0XPN548175</t>
  </si>
  <si>
    <t>ENRIQUE RAMIREZ 445</t>
  </si>
  <si>
    <t>1974797</t>
  </si>
  <si>
    <t>04/01/2019 13:50</t>
  </si>
  <si>
    <t>0LBT206071</t>
  </si>
  <si>
    <t>1977697</t>
  </si>
  <si>
    <t>10/01/2019 13:20</t>
  </si>
  <si>
    <t>0BG0973527</t>
  </si>
  <si>
    <t>1980083</t>
  </si>
  <si>
    <t>16/01/2019 08:49</t>
  </si>
  <si>
    <t>1985027</t>
  </si>
  <si>
    <t>25/01/2019 13:31</t>
  </si>
  <si>
    <t>0EX7397437</t>
  </si>
  <si>
    <t>ADOLFO LOPEZ MATEOS No 328 PISO 2</t>
  </si>
  <si>
    <t>1974297</t>
  </si>
  <si>
    <t>03/01/2019 14:13</t>
  </si>
  <si>
    <t>1980741</t>
  </si>
  <si>
    <t>17/01/2019 10:18</t>
  </si>
  <si>
    <t>0XPN547551</t>
  </si>
  <si>
    <t>VIA MAGNA MZ 3 LT 13-16</t>
  </si>
  <si>
    <t>HUIXQUILUCAN DE DEGO</t>
  </si>
  <si>
    <t>1979563</t>
  </si>
  <si>
    <t>15/01/2019 11:47</t>
  </si>
  <si>
    <t>1982359</t>
  </si>
  <si>
    <t>21/01/2019 10:02</t>
  </si>
  <si>
    <t>0A1H021115</t>
  </si>
  <si>
    <t>1984361</t>
  </si>
  <si>
    <t>24/01/2019 10:16</t>
  </si>
  <si>
    <t>0A2T201145</t>
  </si>
  <si>
    <t>AV. GUADALUPE VICTORIA No 74 - B</t>
  </si>
  <si>
    <t>Autlan De Navarro-JA</t>
  </si>
  <si>
    <t>1974295</t>
  </si>
  <si>
    <t>03/01/2019 13:59</t>
  </si>
  <si>
    <t>0BG2947627</t>
  </si>
  <si>
    <t>1972781</t>
  </si>
  <si>
    <t>31/12/2018 08:06</t>
  </si>
  <si>
    <t>1978373</t>
  </si>
  <si>
    <t>12/01/2019 14:10</t>
  </si>
  <si>
    <t>1982417</t>
  </si>
  <si>
    <t>21/01/2019 11:05</t>
  </si>
  <si>
    <t>0X76707642</t>
  </si>
  <si>
    <t>AV 5 DE FEBRERO 1351</t>
  </si>
  <si>
    <t>1984879</t>
  </si>
  <si>
    <t>25/01/2019 09:53</t>
  </si>
  <si>
    <t>0XLT279452</t>
  </si>
  <si>
    <t>1981297</t>
  </si>
  <si>
    <t>18/01/2019 10:19</t>
  </si>
  <si>
    <t>0Y4X820833</t>
  </si>
  <si>
    <t>1986675</t>
  </si>
  <si>
    <t>29/01/2019 12:34</t>
  </si>
  <si>
    <t>9HB328014</t>
  </si>
  <si>
    <t>MARIA ESTHER  HERNANDEZ PEREZ</t>
  </si>
  <si>
    <t>20 DE NOVIEMBRE No 407</t>
  </si>
  <si>
    <t>1980337</t>
  </si>
  <si>
    <t>16/01/2019 14:29</t>
  </si>
  <si>
    <t>0BG2946371</t>
  </si>
  <si>
    <t>1983433</t>
  </si>
  <si>
    <t>22/01/2019 16:13</t>
  </si>
  <si>
    <t>0BG0964526</t>
  </si>
  <si>
    <t>1982743</t>
  </si>
  <si>
    <t>21/01/2019 17:02</t>
  </si>
  <si>
    <t>0C4X008636</t>
  </si>
  <si>
    <t>EPIGMENIO GONZALEZ 2</t>
  </si>
  <si>
    <t>1975681</t>
  </si>
  <si>
    <t>07/01/2019 10:40</t>
  </si>
  <si>
    <t>1979171</t>
  </si>
  <si>
    <t>14/01/2019 16:25</t>
  </si>
  <si>
    <t>0E2B646560</t>
  </si>
  <si>
    <t>BLVD TAMAULIPAS NORTE No 2388</t>
  </si>
  <si>
    <t>1979093</t>
  </si>
  <si>
    <t>14/01/2019 14:24</t>
  </si>
  <si>
    <t>1986129</t>
  </si>
  <si>
    <t>28/01/2019 16:41</t>
  </si>
  <si>
    <t>1976429</t>
  </si>
  <si>
    <t>06HB014207</t>
  </si>
  <si>
    <t>GUANAJUATO Y REFORMA 3344</t>
  </si>
  <si>
    <t>1972779</t>
  </si>
  <si>
    <t>31/12/2018 07:37</t>
  </si>
  <si>
    <t>0EX9292707</t>
  </si>
  <si>
    <t>AV CHALMA 1 ESQ AUT MEXICO QRO</t>
  </si>
  <si>
    <t>CUAUTITLAN IZCALLI-M</t>
  </si>
  <si>
    <t>1977821</t>
  </si>
  <si>
    <t>10/01/2019 16:58</t>
  </si>
  <si>
    <t>9HB332534</t>
  </si>
  <si>
    <t>GRUPO ASERCOM SA DE CV</t>
  </si>
  <si>
    <t>VIA FEDERAL B MEXICO A NUEVO LAREDO KM 986</t>
  </si>
  <si>
    <t>Garcia-NL</t>
  </si>
  <si>
    <t>1981505</t>
  </si>
  <si>
    <t>18/01/2019 14:23</t>
  </si>
  <si>
    <t>0BG2951597</t>
  </si>
  <si>
    <t>AV ABRAHAM LINCOLN 5000 PTE</t>
  </si>
  <si>
    <t>1983153</t>
  </si>
  <si>
    <t>22/01/2019 10:11</t>
  </si>
  <si>
    <t>0MAV779656</t>
  </si>
  <si>
    <t>1986079</t>
  </si>
  <si>
    <t>28/01/2019 14:23</t>
  </si>
  <si>
    <t>0BG0972350</t>
  </si>
  <si>
    <t>1974239</t>
  </si>
  <si>
    <t>03/01/2019 12:41</t>
  </si>
  <si>
    <t>7TX139030</t>
  </si>
  <si>
    <t>LOGMINE SA DE CV</t>
  </si>
  <si>
    <t>AV DE LOS SAUCES No 727</t>
  </si>
  <si>
    <t>1974211</t>
  </si>
  <si>
    <t>03/01/2019 12:03</t>
  </si>
  <si>
    <t>5AV803528</t>
  </si>
  <si>
    <t>1974223</t>
  </si>
  <si>
    <t>03/01/2019 12:22</t>
  </si>
  <si>
    <t>0KPA021805</t>
  </si>
  <si>
    <t>RIO BRAVO No 1420</t>
  </si>
  <si>
    <t>1978573</t>
  </si>
  <si>
    <t>13/01/2019 14:57</t>
  </si>
  <si>
    <t>0XPN387885</t>
  </si>
  <si>
    <t>1976939</t>
  </si>
  <si>
    <t>09/01/2019 10:30</t>
  </si>
  <si>
    <t>07TX137312</t>
  </si>
  <si>
    <t>1983497</t>
  </si>
  <si>
    <t>22/01/2019 19:52</t>
  </si>
  <si>
    <t>1982615</t>
  </si>
  <si>
    <t>21/01/2019 13:32</t>
  </si>
  <si>
    <t>1985873</t>
  </si>
  <si>
    <t>28/01/2019 11:33</t>
  </si>
  <si>
    <t>0BG0966723</t>
  </si>
  <si>
    <t>1986077</t>
  </si>
  <si>
    <t>0E2B661834</t>
  </si>
  <si>
    <t>1979765</t>
  </si>
  <si>
    <t>15/01/2019 18:15</t>
  </si>
  <si>
    <t>09HB331956</t>
  </si>
  <si>
    <t>CARRETERA SAN ISIDRO MAZATEPEC No 7000</t>
  </si>
  <si>
    <t>1977033</t>
  </si>
  <si>
    <t>7011</t>
  </si>
  <si>
    <t>09/01/2019 12:00</t>
  </si>
  <si>
    <t>6UA327089</t>
  </si>
  <si>
    <t>JESUS ALBERTICO LIMON COLUNGA</t>
  </si>
  <si>
    <t>BOULEVARD SAN JOSE No 1825</t>
  </si>
  <si>
    <t>1978371</t>
  </si>
  <si>
    <t>12/01/2019 14:08</t>
  </si>
  <si>
    <t>1978351</t>
  </si>
  <si>
    <t>11/01/2019 17:30</t>
  </si>
  <si>
    <t>0XPN393943</t>
  </si>
  <si>
    <t>1980089</t>
  </si>
  <si>
    <t>16/01/2019 09:00</t>
  </si>
  <si>
    <t>1985033</t>
  </si>
  <si>
    <t>25/01/2019 13:30</t>
  </si>
  <si>
    <t>0A2T199728</t>
  </si>
  <si>
    <t>ALFONSO REYES 2828 A</t>
  </si>
  <si>
    <t>1984301</t>
  </si>
  <si>
    <t>24/01/2019 08:37</t>
  </si>
  <si>
    <t>0E2B661828</t>
  </si>
  <si>
    <t>1980301</t>
  </si>
  <si>
    <t>8056</t>
  </si>
  <si>
    <t>16/01/2019 13:39</t>
  </si>
  <si>
    <t>08TB592525</t>
  </si>
  <si>
    <t>1986197</t>
  </si>
  <si>
    <t>28/01/2019 19:10</t>
  </si>
  <si>
    <t>09HB349289</t>
  </si>
  <si>
    <t>AV ACUEDUCTO 96</t>
  </si>
  <si>
    <t>1984827</t>
  </si>
  <si>
    <t>25/01/2019 08:22</t>
  </si>
  <si>
    <t>0BG2947470</t>
  </si>
  <si>
    <t>1980299</t>
  </si>
  <si>
    <t>16/01/2019 13:26</t>
  </si>
  <si>
    <t>09HB331842</t>
  </si>
  <si>
    <t>AV BOSQUES DE LOS OLIVOS No 101</t>
  </si>
  <si>
    <t>1977433</t>
  </si>
  <si>
    <t>10/01/2019 08:44</t>
  </si>
  <si>
    <t>0BG2947509</t>
  </si>
  <si>
    <t>AV ADOLFO LOPEZ MATEOS 1299</t>
  </si>
  <si>
    <t>1983069</t>
  </si>
  <si>
    <t>22/01/2019 08:54</t>
  </si>
  <si>
    <t>0A4T558247</t>
  </si>
  <si>
    <t>PASEO IRAPUATO 1101</t>
  </si>
  <si>
    <t>1973597</t>
  </si>
  <si>
    <t>02/01/2019 11:23</t>
  </si>
  <si>
    <t>1973521</t>
  </si>
  <si>
    <t>02/01/2019 10:52</t>
  </si>
  <si>
    <t>0A2T201284</t>
  </si>
  <si>
    <t>1987509</t>
  </si>
  <si>
    <t>30/01/2019 17:28</t>
  </si>
  <si>
    <t>1978861</t>
  </si>
  <si>
    <t>14/01/2019 08:47</t>
  </si>
  <si>
    <t>0XLT269172</t>
  </si>
  <si>
    <t>1985371</t>
  </si>
  <si>
    <t>27/01/2019 13:22</t>
  </si>
  <si>
    <t>0XPN547583</t>
  </si>
  <si>
    <t>1981241</t>
  </si>
  <si>
    <t>18/01/2019 08:30</t>
  </si>
  <si>
    <t>1983851</t>
  </si>
  <si>
    <t>23/01/2019 12:10</t>
  </si>
  <si>
    <t>1986059</t>
  </si>
  <si>
    <t>28/01/2019 14:09</t>
  </si>
  <si>
    <t>1985981</t>
  </si>
  <si>
    <t>28/01/2019 12:39</t>
  </si>
  <si>
    <t>0BG2943221</t>
  </si>
  <si>
    <t>1985931</t>
  </si>
  <si>
    <t>28/01/2019 12:08</t>
  </si>
  <si>
    <t>0A1H022574</t>
  </si>
  <si>
    <t>1986753</t>
  </si>
  <si>
    <t>29/01/2019 14:24</t>
  </si>
  <si>
    <t>0LA6296562</t>
  </si>
  <si>
    <t>VICENTE GUERRERO 40</t>
  </si>
  <si>
    <t>ARANDAS-JAL</t>
  </si>
  <si>
    <t>1982477</t>
  </si>
  <si>
    <t>21/01/2019 11:42</t>
  </si>
  <si>
    <t>1982587</t>
  </si>
  <si>
    <t>21/01/2019 13:13</t>
  </si>
  <si>
    <t>03AG873369</t>
  </si>
  <si>
    <t>1976677</t>
  </si>
  <si>
    <t>08/01/2019 16:41</t>
  </si>
  <si>
    <t>09HB331652</t>
  </si>
  <si>
    <t>1973695</t>
  </si>
  <si>
    <t>02/01/2019 13:11</t>
  </si>
  <si>
    <t>09HB328726</t>
  </si>
  <si>
    <t>AV 18 DE MARZO No 704</t>
  </si>
  <si>
    <t>1976299</t>
  </si>
  <si>
    <t>08/01/2019 10:11</t>
  </si>
  <si>
    <t>08TB574012</t>
  </si>
  <si>
    <t>1976975</t>
  </si>
  <si>
    <t>0A4T558515</t>
  </si>
  <si>
    <t>1974657</t>
  </si>
  <si>
    <t>04/01/2019 08:20</t>
  </si>
  <si>
    <t>0A1H020656</t>
  </si>
  <si>
    <t>1980065</t>
  </si>
  <si>
    <t>16/01/2019 08:27</t>
  </si>
  <si>
    <t>0BG2951526</t>
  </si>
  <si>
    <t>AV EJERCITO NACIONAL No 2926</t>
  </si>
  <si>
    <t>1986481</t>
  </si>
  <si>
    <t>29/01/2019 08:21</t>
  </si>
  <si>
    <t>1983701</t>
  </si>
  <si>
    <t>23/01/2019 10:29</t>
  </si>
  <si>
    <t>1983333</t>
  </si>
  <si>
    <t>22/01/2019 13:02</t>
  </si>
  <si>
    <t>1985745</t>
  </si>
  <si>
    <t>28/01/2019 09:46</t>
  </si>
  <si>
    <t>03AG877849</t>
  </si>
  <si>
    <t>1976881</t>
  </si>
  <si>
    <t>09/01/2019 09:15</t>
  </si>
  <si>
    <t>1978913</t>
  </si>
  <si>
    <t>14/01/2019 09:58</t>
  </si>
  <si>
    <t>1987399</t>
  </si>
  <si>
    <t>30/01/2019 13:52</t>
  </si>
  <si>
    <t>1978067</t>
  </si>
  <si>
    <t>11/01/2019 08:36</t>
  </si>
  <si>
    <t>1983361</t>
  </si>
  <si>
    <t>0RXD136704</t>
  </si>
  <si>
    <t>LAZARO CARDENAS 1810 PISO 7 Y 8</t>
  </si>
  <si>
    <t>1977627</t>
  </si>
  <si>
    <t>10/01/2019 12:14</t>
  </si>
  <si>
    <t>03BT802591</t>
  </si>
  <si>
    <t>BLVD DE LAS ISLAS No 1 MOD 4</t>
  </si>
  <si>
    <t>Lazaro Cardenas-MICH</t>
  </si>
  <si>
    <t>1980693</t>
  </si>
  <si>
    <t>17/01/2019 09:14</t>
  </si>
  <si>
    <t>09HB321582</t>
  </si>
  <si>
    <t>CARR ZIHUATANEJO IXTAPA SN</t>
  </si>
  <si>
    <t>JOSE AZUETA-GRO</t>
  </si>
  <si>
    <t>1975603</t>
  </si>
  <si>
    <t>07/01/2019 09:49</t>
  </si>
  <si>
    <t>09HB320833</t>
  </si>
  <si>
    <t>BLVD JUAN PABLO II SN</t>
  </si>
  <si>
    <t>1977601</t>
  </si>
  <si>
    <t>10/01/2019 11:49</t>
  </si>
  <si>
    <t>1977561</t>
  </si>
  <si>
    <t>10/01/2019 11:19</t>
  </si>
  <si>
    <t>0BG1000997</t>
  </si>
  <si>
    <t>AV EUGENIO GARZA SADA 2501 SUR</t>
  </si>
  <si>
    <t>1986187</t>
  </si>
  <si>
    <t>28/01/2019 18:13</t>
  </si>
  <si>
    <t>0XPN548391</t>
  </si>
  <si>
    <t>1980375</t>
  </si>
  <si>
    <t>16/01/2019 15:28</t>
  </si>
  <si>
    <t>1976907</t>
  </si>
  <si>
    <t>09/01/2019 09:46</t>
  </si>
  <si>
    <t>1982253</t>
  </si>
  <si>
    <t>21/01/2019 08:31</t>
  </si>
  <si>
    <t>0AGD461545</t>
  </si>
  <si>
    <t>1981417</t>
  </si>
  <si>
    <t>18/01/2019 12:23</t>
  </si>
  <si>
    <t>0XPN547563</t>
  </si>
  <si>
    <t>1987469</t>
  </si>
  <si>
    <t>30/01/2019 16:21</t>
  </si>
  <si>
    <t>0AGD461060</t>
  </si>
  <si>
    <t>1984491</t>
  </si>
  <si>
    <t>24/01/2019 13:42</t>
  </si>
  <si>
    <t>1981487</t>
  </si>
  <si>
    <t>18/01/2019 13:41</t>
  </si>
  <si>
    <t>0BG2948893</t>
  </si>
  <si>
    <t>MORELOS No 406 ORIENTE</t>
  </si>
  <si>
    <t>1983363</t>
  </si>
  <si>
    <t>22/01/2019 13:30</t>
  </si>
  <si>
    <t>07CX043052</t>
  </si>
  <si>
    <t>MAGNETI MARELLI TOLUCA MEXICO S DE RL DE CV</t>
  </si>
  <si>
    <t>AV DE LA INDUSTRIA AUTOMOTRIZ No 7 MZ-4 LT-3</t>
  </si>
  <si>
    <t>1976861</t>
  </si>
  <si>
    <t>09/01/2019 09:03</t>
  </si>
  <si>
    <t>0XPN397750</t>
  </si>
  <si>
    <t>1980901</t>
  </si>
  <si>
    <t>17/01/2019 13:39</t>
  </si>
  <si>
    <t>1986695</t>
  </si>
  <si>
    <t>29/01/2019 12:41</t>
  </si>
  <si>
    <t>0E1B968078</t>
  </si>
  <si>
    <t>BLVD BOSQUES DE SANTA ANITA No 1260</t>
  </si>
  <si>
    <t>1978203</t>
  </si>
  <si>
    <t>11/01/2019 12:06</t>
  </si>
  <si>
    <t>0UHA001710</t>
  </si>
  <si>
    <t>FOCOMSA SA DE CV</t>
  </si>
  <si>
    <t>AV VICENTE GUERRERO NTE 3240</t>
  </si>
  <si>
    <t>4-Entre 31 y 60</t>
  </si>
  <si>
    <t>1981481</t>
  </si>
  <si>
    <t>0BG2948899</t>
  </si>
  <si>
    <t>1976911</t>
  </si>
  <si>
    <t>09/01/2019 09:47</t>
  </si>
  <si>
    <t>1976395</t>
  </si>
  <si>
    <t>08/01/2019 11:08</t>
  </si>
  <si>
    <t>AAQ100659</t>
  </si>
  <si>
    <t>OSCAR BERNARDO VALDES MARTIN DEL CAMPO</t>
  </si>
  <si>
    <t>ALLENDE SUR No 111</t>
  </si>
  <si>
    <t>Casta&amp;Os-COAH</t>
  </si>
  <si>
    <t>1977587</t>
  </si>
  <si>
    <t>10/01/2019 11:36</t>
  </si>
  <si>
    <t>1982641</t>
  </si>
  <si>
    <t>21/01/2019 14:12</t>
  </si>
  <si>
    <t>1970567</t>
  </si>
  <si>
    <t>22/12/2018 11:04</t>
  </si>
  <si>
    <t>0BG2945208</t>
  </si>
  <si>
    <t>AV REVOLUCION 2703, LOC SA-01</t>
  </si>
  <si>
    <t>1973537</t>
  </si>
  <si>
    <t>SR MANTENIMIENTO PREVENTIVO</t>
  </si>
  <si>
    <t>02/01/2019 10:59</t>
  </si>
  <si>
    <t>03AG880318</t>
  </si>
  <si>
    <t>1973545</t>
  </si>
  <si>
    <t>02/01/2019 11:02</t>
  </si>
  <si>
    <t>03AG879544</t>
  </si>
  <si>
    <t>1973539</t>
  </si>
  <si>
    <t>1973571</t>
  </si>
  <si>
    <t>02/01/2019 11:07</t>
  </si>
  <si>
    <t>1973567</t>
  </si>
  <si>
    <t>02/01/2019 11:06</t>
  </si>
  <si>
    <t>03AG880393</t>
  </si>
  <si>
    <t>AV GENERAL MARCELINO GARCIA BARRAGAN No 2077 LOCAL</t>
  </si>
  <si>
    <t>1973573</t>
  </si>
  <si>
    <t>02/01/2019 11:08</t>
  </si>
  <si>
    <t>1973557</t>
  </si>
  <si>
    <t>02/01/2019 11:05</t>
  </si>
  <si>
    <t>03AG873634</t>
  </si>
  <si>
    <t>COFRE DE PEROTE No 110</t>
  </si>
  <si>
    <t>1973543</t>
  </si>
  <si>
    <t>02/01/2019 11:01</t>
  </si>
  <si>
    <t>1973553</t>
  </si>
  <si>
    <t>02/01/2019 11:03</t>
  </si>
  <si>
    <t>1972147</t>
  </si>
  <si>
    <t>SR INSTALACION DE EQUIPO</t>
  </si>
  <si>
    <t>28/12/2018 12:56</t>
  </si>
  <si>
    <t>0BG0973078</t>
  </si>
  <si>
    <t>GENERAL MOTORS DE MEXICO S DE RL DE CV</t>
  </si>
  <si>
    <t>AV INDUSTRIAL AUTOMOTRIZ No 307</t>
  </si>
  <si>
    <t>1972149</t>
  </si>
  <si>
    <t>28/12/2018 12:59</t>
  </si>
  <si>
    <t>0BG0974953</t>
  </si>
  <si>
    <t>1961725</t>
  </si>
  <si>
    <t>03/12/2018 21:45</t>
  </si>
  <si>
    <t>06UA321129</t>
  </si>
  <si>
    <t>1974353</t>
  </si>
  <si>
    <t>03/01/2019 16:12</t>
  </si>
  <si>
    <t>1973561</t>
  </si>
  <si>
    <t>1974357</t>
  </si>
  <si>
    <t>03/01/2019 16:13</t>
  </si>
  <si>
    <t>0C4X006451</t>
  </si>
  <si>
    <t>1974351</t>
  </si>
  <si>
    <t>7221</t>
  </si>
  <si>
    <t>03/01/2019 16:11</t>
  </si>
  <si>
    <t>0LX7658052</t>
  </si>
  <si>
    <t>1974359</t>
  </si>
  <si>
    <t>0Y2B003357</t>
  </si>
  <si>
    <t>1974361</t>
  </si>
  <si>
    <t>03/01/2019 16:14</t>
  </si>
  <si>
    <t>0Y2B003350</t>
  </si>
  <si>
    <t>1974829</t>
  </si>
  <si>
    <t>04/01/2019 14:48</t>
  </si>
  <si>
    <t>03AG880179</t>
  </si>
  <si>
    <t>1974425</t>
  </si>
  <si>
    <t>4018</t>
  </si>
  <si>
    <t>03/01/2019 20:46</t>
  </si>
  <si>
    <t>4HX547459</t>
  </si>
  <si>
    <t>1974427</t>
  </si>
  <si>
    <t>03/01/2019 20:47</t>
  </si>
  <si>
    <t>9HB331985</t>
  </si>
  <si>
    <t>1974833</t>
  </si>
  <si>
    <t>04/01/2019 14:50</t>
  </si>
  <si>
    <t>03AG880175</t>
  </si>
  <si>
    <t>1974825</t>
  </si>
  <si>
    <t>04/01/2019 14:46</t>
  </si>
  <si>
    <t>1975843</t>
  </si>
  <si>
    <t>SR SERVICIO ANALISTA</t>
  </si>
  <si>
    <t>07/01/2019 13:44</t>
  </si>
  <si>
    <t>1974827</t>
  </si>
  <si>
    <t>04/01/2019 14:47</t>
  </si>
  <si>
    <t>1966191</t>
  </si>
  <si>
    <t>12/12/2018 16:21</t>
  </si>
  <si>
    <t>1975649</t>
  </si>
  <si>
    <t>07/01/2019 10:21</t>
  </si>
  <si>
    <t>1975653</t>
  </si>
  <si>
    <t>07/01/2019 10:24</t>
  </si>
  <si>
    <t>1975585</t>
  </si>
  <si>
    <t>07/01/2019 09:45</t>
  </si>
  <si>
    <t>09HB331670</t>
  </si>
  <si>
    <t>AV TLATILCO No 239</t>
  </si>
  <si>
    <t>1975651</t>
  </si>
  <si>
    <t>07/01/2019 10:23</t>
  </si>
  <si>
    <t>0Y4X847996</t>
  </si>
  <si>
    <t>CARR SAN ISIDRO MAZATEPEC No 7000</t>
  </si>
  <si>
    <t>1975641</t>
  </si>
  <si>
    <t>07/01/2019 10:12</t>
  </si>
  <si>
    <t>0Y4X848801</t>
  </si>
  <si>
    <t>1975587</t>
  </si>
  <si>
    <t>07/01/2019 09:46</t>
  </si>
  <si>
    <t>1975589</t>
  </si>
  <si>
    <t>07/01/2019 09:47</t>
  </si>
  <si>
    <t>0Y4X848866</t>
  </si>
  <si>
    <t>1975591</t>
  </si>
  <si>
    <t>1974363</t>
  </si>
  <si>
    <t>0Y2B003353</t>
  </si>
  <si>
    <t>1975593</t>
  </si>
  <si>
    <t>07/01/2019 09:50</t>
  </si>
  <si>
    <t>1975597</t>
  </si>
  <si>
    <t>07/01/2019 09:51</t>
  </si>
  <si>
    <t>09HB331348</t>
  </si>
  <si>
    <t>CALLE OLIVOS No 27 NAVE 1A CORTINA 20</t>
  </si>
  <si>
    <t>1975599</t>
  </si>
  <si>
    <t>07/01/2019 09:53</t>
  </si>
  <si>
    <t>02TX060562</t>
  </si>
  <si>
    <t>1975601</t>
  </si>
  <si>
    <t>0Y4X847324</t>
  </si>
  <si>
    <t>1975609</t>
  </si>
  <si>
    <t>07/01/2019 09:59</t>
  </si>
  <si>
    <t>1975611</t>
  </si>
  <si>
    <t>09HB331775</t>
  </si>
  <si>
    <t>1975613</t>
  </si>
  <si>
    <t>07/01/2019 10:01</t>
  </si>
  <si>
    <t>0Y4X848071</t>
  </si>
  <si>
    <t>EPSILON No 101</t>
  </si>
  <si>
    <t>1975615</t>
  </si>
  <si>
    <t>07/01/2019 10:02</t>
  </si>
  <si>
    <t>09HB332026</t>
  </si>
  <si>
    <t>1975617</t>
  </si>
  <si>
    <t>07/01/2019 10:03</t>
  </si>
  <si>
    <t>0Y4X848740</t>
  </si>
  <si>
    <t>1975619</t>
  </si>
  <si>
    <t>07/01/2019 10:04</t>
  </si>
  <si>
    <t>0Y4X848035</t>
  </si>
  <si>
    <t>1975623</t>
  </si>
  <si>
    <t>07/01/2019 10:05</t>
  </si>
  <si>
    <t>0Y4X848660</t>
  </si>
  <si>
    <t>1975625</t>
  </si>
  <si>
    <t>09HB331513</t>
  </si>
  <si>
    <t>1975629</t>
  </si>
  <si>
    <t>07/01/2019 10:06</t>
  </si>
  <si>
    <t>09HB331980</t>
  </si>
  <si>
    <t>1975631</t>
  </si>
  <si>
    <t>07/01/2019 10:10</t>
  </si>
  <si>
    <t>1975635</t>
  </si>
  <si>
    <t>07/01/2019 10:11</t>
  </si>
  <si>
    <t>09HB331395</t>
  </si>
  <si>
    <t>AV DE LA BARRANCA LOTE No 26  A S/N</t>
  </si>
  <si>
    <t>Cuautitlan Izcalli-E</t>
  </si>
  <si>
    <t>1976311</t>
  </si>
  <si>
    <t>08/01/2019 10:23</t>
  </si>
  <si>
    <t>09HB332049</t>
  </si>
  <si>
    <t>1976309</t>
  </si>
  <si>
    <t>08/01/2019 10:22</t>
  </si>
  <si>
    <t>09HB331508</t>
  </si>
  <si>
    <t>1976353</t>
  </si>
  <si>
    <t>08/01/2019 10:51</t>
  </si>
  <si>
    <t>09HB331708</t>
  </si>
  <si>
    <t>CARR SAN ISIDRO MAZATEPEC No 765</t>
  </si>
  <si>
    <t>1976563</t>
  </si>
  <si>
    <t>08/01/2019 14:36</t>
  </si>
  <si>
    <t>09HB331785</t>
  </si>
  <si>
    <t>1976567</t>
  </si>
  <si>
    <t>08/01/2019 14:39</t>
  </si>
  <si>
    <t>09HB331860</t>
  </si>
  <si>
    <t>1976573</t>
  </si>
  <si>
    <t>08/01/2019 14:40</t>
  </si>
  <si>
    <t>0Y4X848630</t>
  </si>
  <si>
    <t>ACUEDUCTO No 92</t>
  </si>
  <si>
    <t>TLALPAN-CIUDAD DE ME</t>
  </si>
  <si>
    <t>1976589</t>
  </si>
  <si>
    <t>08/01/2019 14:47</t>
  </si>
  <si>
    <t>0Y4X846817</t>
  </si>
  <si>
    <t>PISA GLOBAL SA DE CV</t>
  </si>
  <si>
    <t>AV ESPA&amp;A No 1765</t>
  </si>
  <si>
    <t>1976575</t>
  </si>
  <si>
    <t>0Y4X848952</t>
  </si>
  <si>
    <t>1976581</t>
  </si>
  <si>
    <t>08/01/2019 14:42</t>
  </si>
  <si>
    <t>09HB332018</t>
  </si>
  <si>
    <t>VICENTE LOMBARDO TOLEDANO No 110</t>
  </si>
  <si>
    <t>1976587</t>
  </si>
  <si>
    <t>08/01/2019 14:46</t>
  </si>
  <si>
    <t>0Y4X847244</t>
  </si>
  <si>
    <t>1976593</t>
  </si>
  <si>
    <t>08/01/2019 14:48</t>
  </si>
  <si>
    <t>1976583</t>
  </si>
  <si>
    <t>08/01/2019 14:44</t>
  </si>
  <si>
    <t>09HB331501</t>
  </si>
  <si>
    <t>1976599</t>
  </si>
  <si>
    <t>08/01/2019 14:53</t>
  </si>
  <si>
    <t>0Y4X848677</t>
  </si>
  <si>
    <t>1976603</t>
  </si>
  <si>
    <t>08/01/2019 14:55</t>
  </si>
  <si>
    <t>0Y4X848833</t>
  </si>
  <si>
    <t>AV ESPA&amp;A 1840</t>
  </si>
  <si>
    <t>1976609</t>
  </si>
  <si>
    <t>08/01/2019 14:58</t>
  </si>
  <si>
    <t>09HB331381</t>
  </si>
  <si>
    <t>1976611</t>
  </si>
  <si>
    <t>08/01/2019 15:00</t>
  </si>
  <si>
    <t>09HB331492</t>
  </si>
  <si>
    <t>1976613</t>
  </si>
  <si>
    <t>08/01/2019 15:01</t>
  </si>
  <si>
    <t>09HB331771</t>
  </si>
  <si>
    <t>AV CUAUHTEMOC ESQ DR MARQUEZ</t>
  </si>
  <si>
    <t>1974831</t>
  </si>
  <si>
    <t>03AG880255</t>
  </si>
  <si>
    <t>BLVD MANUEL AVILA CAMACHO No 890 LOTE 6</t>
  </si>
  <si>
    <t>1974355</t>
  </si>
  <si>
    <t>0E1B967531</t>
  </si>
  <si>
    <t>1974835</t>
  </si>
  <si>
    <t>04/01/2019 14:51</t>
  </si>
  <si>
    <t>03AG880456</t>
  </si>
  <si>
    <t>1974345</t>
  </si>
  <si>
    <t>03/01/2019 16:09</t>
  </si>
  <si>
    <t>0LX7657924</t>
  </si>
  <si>
    <t>1974349</t>
  </si>
  <si>
    <t>03/01/2019 16:10</t>
  </si>
  <si>
    <t>0Y2B003349</t>
  </si>
  <si>
    <t>1977769</t>
  </si>
  <si>
    <t>10/01/2019 16:07</t>
  </si>
  <si>
    <t>1977479</t>
  </si>
  <si>
    <t>10/01/2019 10:08</t>
  </si>
  <si>
    <t>09HB332043</t>
  </si>
  <si>
    <t>1977499</t>
  </si>
  <si>
    <t>10/01/2019 10:18</t>
  </si>
  <si>
    <t>09HB331542</t>
  </si>
  <si>
    <t>1977505</t>
  </si>
  <si>
    <t>10/01/2019 10:22</t>
  </si>
  <si>
    <t>09HB331897</t>
  </si>
  <si>
    <t>AV ESPA&amp;A No 1809</t>
  </si>
  <si>
    <t>1977513</t>
  </si>
  <si>
    <t>10/01/2019 10:28</t>
  </si>
  <si>
    <t>09HB332059</t>
  </si>
  <si>
    <t>1977517</t>
  </si>
  <si>
    <t>10/01/2019 10:29</t>
  </si>
  <si>
    <t>09HB332055</t>
  </si>
  <si>
    <t>CALLE 6 No 2924</t>
  </si>
  <si>
    <t>1977519</t>
  </si>
  <si>
    <t>10/01/2019 10:30</t>
  </si>
  <si>
    <t>09HB331791</t>
  </si>
  <si>
    <t>AV LA PAZ No 2298</t>
  </si>
  <si>
    <t>1976595</t>
  </si>
  <si>
    <t>08/01/2019 14:49</t>
  </si>
  <si>
    <t>0Y4X848732</t>
  </si>
  <si>
    <t>1976597</t>
  </si>
  <si>
    <t>08/01/2019 14:52</t>
  </si>
  <si>
    <t>09HB331428</t>
  </si>
  <si>
    <t>1977473</t>
  </si>
  <si>
    <t>10/01/2019 09:50</t>
  </si>
  <si>
    <t>09HB331668</t>
  </si>
  <si>
    <t>1977477</t>
  </si>
  <si>
    <t>10/01/2019 10:06</t>
  </si>
  <si>
    <t>09HB331857</t>
  </si>
  <si>
    <t>1977483</t>
  </si>
  <si>
    <t>10/01/2019 10:11</t>
  </si>
  <si>
    <t>1977485</t>
  </si>
  <si>
    <t>0Y4X848749</t>
  </si>
  <si>
    <t>1977489</t>
  </si>
  <si>
    <t>10/01/2019 10:13</t>
  </si>
  <si>
    <t>09HB331571</t>
  </si>
  <si>
    <t>1977491</t>
  </si>
  <si>
    <t>10/01/2019 10:15</t>
  </si>
  <si>
    <t>0Y4X848849</t>
  </si>
  <si>
    <t>1977493</t>
  </si>
  <si>
    <t>1974837</t>
  </si>
  <si>
    <t>04/01/2019 14:52</t>
  </si>
  <si>
    <t>1978337</t>
  </si>
  <si>
    <t>SR RETIRO CAMBIO DE LUGAR</t>
  </si>
  <si>
    <t>11/01/2019 17:16</t>
  </si>
  <si>
    <t>0EX9660558</t>
  </si>
  <si>
    <t>AV PROLONGACION PASEO DE LA REFORMA 400</t>
  </si>
  <si>
    <t>1978341</t>
  </si>
  <si>
    <t>11/01/2019 17:19</t>
  </si>
  <si>
    <t>0BG2951553</t>
  </si>
  <si>
    <t>EJE 5 SUR LA PURISIMA No 289</t>
  </si>
  <si>
    <t>Iztapalapa-CIUDAD DE</t>
  </si>
  <si>
    <t>1978343</t>
  </si>
  <si>
    <t>11/01/2019 17:20</t>
  </si>
  <si>
    <t>0A1H022209</t>
  </si>
  <si>
    <t>MANUEL GUTIERREZ ZAMORA NO.2</t>
  </si>
  <si>
    <t>ALVARO OBREGON-CIUDA</t>
  </si>
  <si>
    <t>1978345</t>
  </si>
  <si>
    <t>11/01/2019 17:21</t>
  </si>
  <si>
    <t>0BG2951454</t>
  </si>
  <si>
    <t>AV DOMINGO DIEZ 2004</t>
  </si>
  <si>
    <t>CUERNAVACA-MOR</t>
  </si>
  <si>
    <t>1972059</t>
  </si>
  <si>
    <t>28/12/2018 10:43</t>
  </si>
  <si>
    <t>02TX065362</t>
  </si>
  <si>
    <t>1980113</t>
  </si>
  <si>
    <t>0605</t>
  </si>
  <si>
    <t>16/01/2019 09:43</t>
  </si>
  <si>
    <t>03XB458196</t>
  </si>
  <si>
    <t>CARRETERA PANAMERICANA KM 1588</t>
  </si>
  <si>
    <t>MEOQUI-CHIH</t>
  </si>
  <si>
    <t>1967333</t>
  </si>
  <si>
    <t>14/12/2018 17:01</t>
  </si>
  <si>
    <t>1980965</t>
  </si>
  <si>
    <t>17/01/2019 15:42</t>
  </si>
  <si>
    <t>09HB331582</t>
  </si>
  <si>
    <t>1980853</t>
  </si>
  <si>
    <t>17/01/2019 12:24</t>
  </si>
  <si>
    <t>0BG2956818</t>
  </si>
  <si>
    <t>AV ADOLF HORN No 6800</t>
  </si>
  <si>
    <t>1980847</t>
  </si>
  <si>
    <t>17/01/2019 12:22</t>
  </si>
  <si>
    <t>0BG2957159</t>
  </si>
  <si>
    <t>AV STIVA No 275 A</t>
  </si>
  <si>
    <t>1976585</t>
  </si>
  <si>
    <t>08/01/2019 14:45</t>
  </si>
  <si>
    <t>09HB331463</t>
  </si>
  <si>
    <t>6-10 días</t>
  </si>
  <si>
    <t>1976591</t>
  </si>
  <si>
    <t>09HB331426</t>
  </si>
  <si>
    <t>1977469</t>
  </si>
  <si>
    <t>10/01/2019 10:00</t>
  </si>
  <si>
    <t>09HB331782</t>
  </si>
  <si>
    <t>1976617</t>
  </si>
  <si>
    <t>08/01/2019 15:03</t>
  </si>
  <si>
    <t>1977475</t>
  </si>
  <si>
    <t>10/01/2019 10:07</t>
  </si>
  <si>
    <t>02TX062470</t>
  </si>
  <si>
    <t>1980957</t>
  </si>
  <si>
    <t>17/01/2019 15:39</t>
  </si>
  <si>
    <t>09HB331841</t>
  </si>
  <si>
    <t>JUAN NEPOMUCENO ZUBIRAN No 103</t>
  </si>
  <si>
    <t>1980961</t>
  </si>
  <si>
    <t>17/01/2019 15:40</t>
  </si>
  <si>
    <t>09HB331458</t>
  </si>
  <si>
    <t>VENEZUELA No 821</t>
  </si>
  <si>
    <t>1980967</t>
  </si>
  <si>
    <t>09HB331454</t>
  </si>
  <si>
    <t>1980257</t>
  </si>
  <si>
    <t>16/01/2019 12:27</t>
  </si>
  <si>
    <t>03BT802567</t>
  </si>
  <si>
    <t>AV. DE LAS HUERTAS SN</t>
  </si>
  <si>
    <t>1981299</t>
  </si>
  <si>
    <t>18/01/2019 10:20</t>
  </si>
  <si>
    <t>1981025</t>
  </si>
  <si>
    <t>17/01/2019 17:12</t>
  </si>
  <si>
    <t>02TX064651</t>
  </si>
  <si>
    <t>ALAMEDAS No 750</t>
  </si>
  <si>
    <t>1981373</t>
  </si>
  <si>
    <t>18/01/2019 11:51</t>
  </si>
  <si>
    <t>1981047</t>
  </si>
  <si>
    <t>17/01/2019 18:01</t>
  </si>
  <si>
    <t>0BG0975143</t>
  </si>
  <si>
    <t>RIO TIBER 22 MEZZANINE</t>
  </si>
  <si>
    <t>1982611</t>
  </si>
  <si>
    <t>21/01/2019 13:33</t>
  </si>
  <si>
    <t>1981793</t>
  </si>
  <si>
    <t>19/01/2019 13:47</t>
  </si>
  <si>
    <t>0BG0974973</t>
  </si>
  <si>
    <t>1982639</t>
  </si>
  <si>
    <t>SR INSTALACION ANALISTA</t>
  </si>
  <si>
    <t>21/01/2019 14:10</t>
  </si>
  <si>
    <t>1982609</t>
  </si>
  <si>
    <t>03AG880182</t>
  </si>
  <si>
    <t>1981339</t>
  </si>
  <si>
    <t>18/01/2019 11:06</t>
  </si>
  <si>
    <t>09HB332000</t>
  </si>
  <si>
    <t>ADMINISTRADORA ESPECIALIZADA DE SERVICIOS CAB SA D</t>
  </si>
  <si>
    <t>ANTONIO AGUILAR No 155</t>
  </si>
  <si>
    <t>1983143</t>
  </si>
  <si>
    <t>03BT801955</t>
  </si>
  <si>
    <t>JUAREZ 245 SUR</t>
  </si>
  <si>
    <t>CIUDAD SABINAS-COAH</t>
  </si>
  <si>
    <t>1982603</t>
  </si>
  <si>
    <t>21/01/2019 13:29</t>
  </si>
  <si>
    <t>03AG879594</t>
  </si>
  <si>
    <t>1982557</t>
  </si>
  <si>
    <t>21/01/2019 12:51</t>
  </si>
  <si>
    <t>09HB331969</t>
  </si>
  <si>
    <t>BLVD LOLA BELTRAN No 2941</t>
  </si>
  <si>
    <t>Culiacan Rosales-SIN</t>
  </si>
  <si>
    <t>1982567</t>
  </si>
  <si>
    <t>21/01/2019 12:54</t>
  </si>
  <si>
    <t>09HB331925</t>
  </si>
  <si>
    <t>1982569</t>
  </si>
  <si>
    <t>21/01/2019 12:55</t>
  </si>
  <si>
    <t>09HB332071</t>
  </si>
  <si>
    <t>JOSE MA MENDOZA No 1540 INT A</t>
  </si>
  <si>
    <t>1982571</t>
  </si>
  <si>
    <t>21/01/2019 12:56</t>
  </si>
  <si>
    <t>1982573</t>
  </si>
  <si>
    <t>21/01/2019 12:59</t>
  </si>
  <si>
    <t>09HB331871</t>
  </si>
  <si>
    <t>BLVR FUTURA No 68</t>
  </si>
  <si>
    <t>1983139</t>
  </si>
  <si>
    <t>22/01/2019 09:59</t>
  </si>
  <si>
    <t>03BT801947</t>
  </si>
  <si>
    <t>ABASOLO 545 PONIENTE</t>
  </si>
  <si>
    <t>1983721</t>
  </si>
  <si>
    <t>23/01/2019 10:50</t>
  </si>
  <si>
    <t>1983739</t>
  </si>
  <si>
    <t>23/01/2019 11:07</t>
  </si>
  <si>
    <t>03AG880494</t>
  </si>
  <si>
    <t>AV LOPEZ MATEOS SUR No 7000</t>
  </si>
  <si>
    <t>1983745</t>
  </si>
  <si>
    <t>23/01/2019 11:11</t>
  </si>
  <si>
    <t>09HB332025</t>
  </si>
  <si>
    <t>CARRETERA FEDERAL XALAPA VERACRUZ No 560</t>
  </si>
  <si>
    <t>Xalapa-VER</t>
  </si>
  <si>
    <t>1973547</t>
  </si>
  <si>
    <t>1983997</t>
  </si>
  <si>
    <t>3335</t>
  </si>
  <si>
    <t>23/01/2019 16:35</t>
  </si>
  <si>
    <t>05BT705023</t>
  </si>
  <si>
    <t>CIA SHERWIN WILLIAMS SA DE CV</t>
  </si>
  <si>
    <t>BLVD MIGUEL ALEMAN S/N</t>
  </si>
  <si>
    <t>MÚxico-ESTADO DE MEX</t>
  </si>
  <si>
    <t>1965113</t>
  </si>
  <si>
    <t>10/12/2018 17:13</t>
  </si>
  <si>
    <t>03AG879725</t>
  </si>
  <si>
    <t>AV VENUSTIANO CARRANZA 2301</t>
  </si>
  <si>
    <t>1983993</t>
  </si>
  <si>
    <t>23/01/2019 16:33</t>
  </si>
  <si>
    <t>05BT704975</t>
  </si>
  <si>
    <t>AV ISIDRO FABELA SUR No 708</t>
  </si>
  <si>
    <t>1982605</t>
  </si>
  <si>
    <t>21/01/2019 13:30</t>
  </si>
  <si>
    <t>1982613</t>
  </si>
  <si>
    <t>21/01/2019 13:34</t>
  </si>
  <si>
    <t>1973555</t>
  </si>
  <si>
    <t>03AG879888</t>
  </si>
  <si>
    <t>1984943</t>
  </si>
  <si>
    <t>25/01/2019 11:27</t>
  </si>
  <si>
    <t>05BT705267</t>
  </si>
  <si>
    <t>AV HIDALGO 3705, ESQ CALLE JALISCO</t>
  </si>
  <si>
    <t>1959281</t>
  </si>
  <si>
    <t>28/11/2018 13:41</t>
  </si>
  <si>
    <t>1959109</t>
  </si>
  <si>
    <t>28/11/2018 12:48</t>
  </si>
  <si>
    <t>1959355</t>
  </si>
  <si>
    <t>28/11/2018 15:33</t>
  </si>
  <si>
    <t>05BT705187</t>
  </si>
  <si>
    <t>KM 426 CARRETERA MEXICO-PIEDRAS NEGRAS</t>
  </si>
  <si>
    <t>Soledad De Graciano</t>
  </si>
  <si>
    <t>1983991</t>
  </si>
  <si>
    <t>23/01/2019 16:32</t>
  </si>
  <si>
    <t>1983755</t>
  </si>
  <si>
    <t>0Y4X837755</t>
  </si>
  <si>
    <t>1984909</t>
  </si>
  <si>
    <t>25/01/2019 10:40</t>
  </si>
  <si>
    <t>05BT705289</t>
  </si>
  <si>
    <t>AV LAZARO CARDENAS  No 508</t>
  </si>
  <si>
    <t>1985093</t>
  </si>
  <si>
    <t>1959279</t>
  </si>
  <si>
    <t>05BT704994</t>
  </si>
  <si>
    <t>AV MELCHOR OCAMPO No 71 L-6 Y 7</t>
  </si>
  <si>
    <t>1984913</t>
  </si>
  <si>
    <t>25/01/2019 10:41</t>
  </si>
  <si>
    <t>1984957</t>
  </si>
  <si>
    <t>25/01/2019 11:35</t>
  </si>
  <si>
    <t>05BT704954</t>
  </si>
  <si>
    <t>AV GUERRERO No 2216, INT 1,2 Y 3</t>
  </si>
  <si>
    <t>1985863</t>
  </si>
  <si>
    <t>28/01/2019 11:30</t>
  </si>
  <si>
    <t>05BT705282</t>
  </si>
  <si>
    <t>AV MORELOS No 234</t>
  </si>
  <si>
    <t>Cuauhtemoc-CHIH</t>
  </si>
  <si>
    <t>1985783</t>
  </si>
  <si>
    <t>28/01/2019 10:32</t>
  </si>
  <si>
    <t>1985973</t>
  </si>
  <si>
    <t>03AG873725</t>
  </si>
  <si>
    <t>AV COYOACAN No 1955</t>
  </si>
  <si>
    <t>Benito Juarez-CIUDAD</t>
  </si>
  <si>
    <t>1983769</t>
  </si>
  <si>
    <t>23/01/2019 11:25</t>
  </si>
  <si>
    <t>03AG877722</t>
  </si>
  <si>
    <t>CARRETERA MEXICO PACHUCA KM 36.5</t>
  </si>
  <si>
    <t>Tecamac-ESTADO DE ME</t>
  </si>
  <si>
    <t>1985871</t>
  </si>
  <si>
    <t>28/01/2019 11:34</t>
  </si>
  <si>
    <t>05BT704955</t>
  </si>
  <si>
    <t>AV DIAGONAL CUAUHTEMOC No 195 - A ENTRE 19 Y 21</t>
  </si>
  <si>
    <t>1986707</t>
  </si>
  <si>
    <t>29/01/2019 12:49</t>
  </si>
  <si>
    <t>09HB331960</t>
  </si>
  <si>
    <t>ALEJANDRO GRAHAM BELL No 105-5</t>
  </si>
  <si>
    <t>1985969</t>
  </si>
  <si>
    <t>28/01/2019 12:30</t>
  </si>
  <si>
    <t>1986663</t>
  </si>
  <si>
    <t>29/01/2019 12:26</t>
  </si>
  <si>
    <t>05BT705178</t>
  </si>
  <si>
    <t>AV J BERMUDEZ No 770 ORIENTE</t>
  </si>
  <si>
    <t>1964923</t>
  </si>
  <si>
    <t>10/12/2018 12:30</t>
  </si>
  <si>
    <t>0Y4X852237</t>
  </si>
  <si>
    <t>&gt;10 días</t>
  </si>
  <si>
    <t>1985787</t>
  </si>
  <si>
    <t>28/01/2019 10:36</t>
  </si>
  <si>
    <t>1959273</t>
  </si>
  <si>
    <t>28/11/2018 13:36</t>
  </si>
  <si>
    <t>1959275</t>
  </si>
  <si>
    <t>1951175</t>
  </si>
  <si>
    <t>12/11/2018 14:51</t>
  </si>
  <si>
    <t>1985797</t>
  </si>
  <si>
    <t>28/01/2019 10:50</t>
  </si>
  <si>
    <t>1985977</t>
  </si>
  <si>
    <t>28/01/2019 12:34</t>
  </si>
  <si>
    <t>1986677</t>
  </si>
  <si>
    <t>29/01/2019 12:38</t>
  </si>
  <si>
    <t>09HB331886</t>
  </si>
  <si>
    <t>1986679</t>
  </si>
  <si>
    <t>09HB331473</t>
  </si>
  <si>
    <t>1986681</t>
  </si>
  <si>
    <t>29/01/2019 12:40</t>
  </si>
  <si>
    <t>0Y4X848042</t>
  </si>
  <si>
    <t>1986683</t>
  </si>
  <si>
    <t>09HB331506</t>
  </si>
  <si>
    <t>1986687</t>
  </si>
  <si>
    <t>0Y4X847279</t>
  </si>
  <si>
    <t>1986689</t>
  </si>
  <si>
    <t>29/01/2019 12:42</t>
  </si>
  <si>
    <t>09HB331906</t>
  </si>
  <si>
    <t>1986691</t>
  </si>
  <si>
    <t>29/01/2019 12:43</t>
  </si>
  <si>
    <t>0Y4X848744</t>
  </si>
  <si>
    <t>1986697</t>
  </si>
  <si>
    <t>29/01/2019 12:45</t>
  </si>
  <si>
    <t>09HB332063</t>
  </si>
  <si>
    <t>1986699</t>
  </si>
  <si>
    <t>29/01/2019 12:46</t>
  </si>
  <si>
    <t>09HB331869</t>
  </si>
  <si>
    <t>1986701</t>
  </si>
  <si>
    <t>29/01/2019 12:47</t>
  </si>
  <si>
    <t>09HB332045</t>
  </si>
  <si>
    <t>PISA BIOTEC SA DE CV</t>
  </si>
  <si>
    <t>CALLE 6 No 2750</t>
  </si>
  <si>
    <t>1986703</t>
  </si>
  <si>
    <t>09HB332047</t>
  </si>
  <si>
    <t>1986705</t>
  </si>
  <si>
    <t>29/01/2019 12:48</t>
  </si>
  <si>
    <t>09HB331560</t>
  </si>
  <si>
    <t>AV ESPA&amp;A No 1840</t>
  </si>
  <si>
    <t>1986709</t>
  </si>
  <si>
    <t>29/01/2019 12:55</t>
  </si>
  <si>
    <t>09HB331994</t>
  </si>
  <si>
    <t>AV LINCOLN No 6235</t>
  </si>
  <si>
    <t>1986711</t>
  </si>
  <si>
    <t>09HB331853</t>
  </si>
  <si>
    <t>1986715</t>
  </si>
  <si>
    <t>29/01/2019 12:57</t>
  </si>
  <si>
    <t>09HB331588</t>
  </si>
  <si>
    <t>CARR GUADALAJARA - MORELIA KM 22.5</t>
  </si>
  <si>
    <t>1986669</t>
  </si>
  <si>
    <t>29/01/2019 12:30</t>
  </si>
  <si>
    <t>03XB458190</t>
  </si>
  <si>
    <t>1986713</t>
  </si>
  <si>
    <t>29/01/2019 12:56</t>
  </si>
  <si>
    <t>1987483</t>
  </si>
  <si>
    <t>30/01/2019 16:47</t>
  </si>
  <si>
    <t>09HB320531</t>
  </si>
  <si>
    <t>1987501</t>
  </si>
  <si>
    <t>30/01/2019 17:16</t>
  </si>
  <si>
    <t>1959269</t>
  </si>
  <si>
    <t>05BT705054</t>
  </si>
  <si>
    <t>AV MIGUEL ALEMAN No 109 ORIENTE</t>
  </si>
  <si>
    <t>1979029</t>
  </si>
  <si>
    <t>3330</t>
  </si>
  <si>
    <t>14/01/2019 12:29</t>
  </si>
  <si>
    <t>09BR539128</t>
  </si>
  <si>
    <t>1986499</t>
  </si>
  <si>
    <t>29/01/2019 09:08</t>
  </si>
  <si>
    <t>1977701</t>
  </si>
  <si>
    <t>10/01/2019 13:27</t>
  </si>
  <si>
    <t>1976369</t>
  </si>
  <si>
    <t>08/01/2019 10:55</t>
  </si>
  <si>
    <t>0C7X246870</t>
  </si>
  <si>
    <t>1984847</t>
  </si>
  <si>
    <t>25/01/2019 08:56</t>
  </si>
  <si>
    <t>1980059</t>
  </si>
  <si>
    <t>16/01/2019 08:07</t>
  </si>
  <si>
    <t>0A1H021939</t>
  </si>
  <si>
    <t>1973761</t>
  </si>
  <si>
    <t>02/01/2019 16:48</t>
  </si>
  <si>
    <t>Y4X821724</t>
  </si>
  <si>
    <t>DOCUDIGITAL BAJIO SA DE CV</t>
  </si>
  <si>
    <t>CARRETERA LIBRAMIENTO MEXICO 2KM 28.5 S/N</t>
  </si>
  <si>
    <t>1983011</t>
  </si>
  <si>
    <t>22/01/2019 07:55</t>
  </si>
  <si>
    <t>1976339</t>
  </si>
  <si>
    <t>08/01/2019 10:26</t>
  </si>
  <si>
    <t>0MHB903473</t>
  </si>
  <si>
    <t>CARRETERA MIGUEL ALEMAN KM16</t>
  </si>
  <si>
    <t>1985933</t>
  </si>
  <si>
    <t>28/01/2019 12:12</t>
  </si>
  <si>
    <t>4HX540628</t>
  </si>
  <si>
    <t>CONSTRUCCIONES CINCO SA DE CV</t>
  </si>
  <si>
    <t>AVENIDA MANUEL VILLALONGIN No 222</t>
  </si>
  <si>
    <t>1984449</t>
  </si>
  <si>
    <t>0D6X456699</t>
  </si>
  <si>
    <t>AV DE LAS INDUSTRIAS No 4907</t>
  </si>
  <si>
    <t>1974205</t>
  </si>
  <si>
    <t>03/01/2019 11:59</t>
  </si>
  <si>
    <t>0EX9284392</t>
  </si>
  <si>
    <t>1977223</t>
  </si>
  <si>
    <t>09/01/2019 18:27</t>
  </si>
  <si>
    <t>0E2B665657</t>
  </si>
  <si>
    <t>1976629</t>
  </si>
  <si>
    <t>08/01/2019 15:23</t>
  </si>
  <si>
    <t>0E2B661966</t>
  </si>
  <si>
    <t>1982667</t>
  </si>
  <si>
    <t>21/01/2019 15:15</t>
  </si>
  <si>
    <t>0EX9293087</t>
  </si>
  <si>
    <t>AV DE LAS TORRES 2498</t>
  </si>
  <si>
    <t>1976245</t>
  </si>
  <si>
    <t>08/01/2019 09:17</t>
  </si>
  <si>
    <t>1979067</t>
  </si>
  <si>
    <t>14/01/2019 13:17</t>
  </si>
  <si>
    <t>0BG2951531</t>
  </si>
  <si>
    <t>LAT PERIF ANTONIO ORTIZ MENA 3500</t>
  </si>
  <si>
    <t>1977599</t>
  </si>
  <si>
    <t>10/01/2019 11:50</t>
  </si>
  <si>
    <t>1973605</t>
  </si>
  <si>
    <t>02/01/2019 11:30</t>
  </si>
  <si>
    <t>0EX7381699</t>
  </si>
  <si>
    <t>1979593</t>
  </si>
  <si>
    <t>15/01/2019 12:10</t>
  </si>
  <si>
    <t>0LA6296642</t>
  </si>
  <si>
    <t>CHIHUAHUA S/N ENTRE TLAXCALA Y DURANGO</t>
  </si>
  <si>
    <t>1979693</t>
  </si>
  <si>
    <t>15/01/2019 14:40</t>
  </si>
  <si>
    <t>1981783</t>
  </si>
  <si>
    <t>19/01/2019 12:10</t>
  </si>
  <si>
    <t>0EX9660971</t>
  </si>
  <si>
    <t>1973589</t>
  </si>
  <si>
    <t>02/01/2019 11:18</t>
  </si>
  <si>
    <t>1981769</t>
  </si>
  <si>
    <t>19/01/2019 10:32</t>
  </si>
  <si>
    <t>1978251</t>
  </si>
  <si>
    <t>11/01/2019 13:13</t>
  </si>
  <si>
    <t>0BG1000839</t>
  </si>
  <si>
    <t>1980119</t>
  </si>
  <si>
    <t>16/01/2019 09:44</t>
  </si>
  <si>
    <t>0EX9310001</t>
  </si>
  <si>
    <t>1980759</t>
  </si>
  <si>
    <t>1977831</t>
  </si>
  <si>
    <t>10/01/2019 17:18</t>
  </si>
  <si>
    <t>0DA4104994</t>
  </si>
  <si>
    <t>CARR PANAMERICANA KM 1588</t>
  </si>
  <si>
    <t>1974089</t>
  </si>
  <si>
    <t>03/01/2019 10:06</t>
  </si>
  <si>
    <t>0X76703677</t>
  </si>
  <si>
    <t>Av De los Insurgentes  2604 Loc B5</t>
  </si>
  <si>
    <t>1972775</t>
  </si>
  <si>
    <t>31/12/2018 07:33</t>
  </si>
  <si>
    <t>03AG873408</t>
  </si>
  <si>
    <t>1981401</t>
  </si>
  <si>
    <t>18/01/2019 12:04</t>
  </si>
  <si>
    <t>0C4X008432</t>
  </si>
  <si>
    <t>JESUS GOYTORTUA 230</t>
  </si>
  <si>
    <t>1975777</t>
  </si>
  <si>
    <t>07/01/2019 12:33</t>
  </si>
  <si>
    <t>1972789</t>
  </si>
  <si>
    <t>31/12/2018 08:36</t>
  </si>
  <si>
    <t>1974053</t>
  </si>
  <si>
    <t>03/01/2019 09:11</t>
  </si>
  <si>
    <t>0EX9293542</t>
  </si>
  <si>
    <t>1974987</t>
  </si>
  <si>
    <t>05/01/2019 15:28</t>
  </si>
  <si>
    <t>0A4T558378</t>
  </si>
  <si>
    <t>1986211</t>
  </si>
  <si>
    <t>28/01/2019 21:14</t>
  </si>
  <si>
    <t>1978237</t>
  </si>
  <si>
    <t>11/01/2019 12:58</t>
  </si>
  <si>
    <t>0MX4505031</t>
  </si>
  <si>
    <t>CIRCUITO MEXICO No 125</t>
  </si>
  <si>
    <t>1983705</t>
  </si>
  <si>
    <t>23/01/2019 10:34</t>
  </si>
  <si>
    <t>1981407</t>
  </si>
  <si>
    <t>18/01/2019 12:22</t>
  </si>
  <si>
    <t>0C4X013348</t>
  </si>
  <si>
    <t>AV PATRIA No 209</t>
  </si>
  <si>
    <t>1977065</t>
  </si>
  <si>
    <t>09/01/2019 12:33</t>
  </si>
  <si>
    <t>0UHA002004</t>
  </si>
  <si>
    <t>DOCUDIGITAL DE OCCIDENTE SA DE CV</t>
  </si>
  <si>
    <t>AVENIDA PERIFERICO NORTE No 940</t>
  </si>
  <si>
    <t>1972185</t>
  </si>
  <si>
    <t>4325</t>
  </si>
  <si>
    <t>28/12/2018 16:02</t>
  </si>
  <si>
    <t>0BG0970947</t>
  </si>
  <si>
    <t>1975739</t>
  </si>
  <si>
    <t>07/01/2019 11:54</t>
  </si>
  <si>
    <t>0XKK410168</t>
  </si>
  <si>
    <t>1981767</t>
  </si>
  <si>
    <t>19/01/2019 08:57</t>
  </si>
  <si>
    <t>1982607</t>
  </si>
  <si>
    <t>1977643</t>
  </si>
  <si>
    <t>10/01/2019 12:22</t>
  </si>
  <si>
    <t>1985909</t>
  </si>
  <si>
    <t>28/01/2019 11:52</t>
  </si>
  <si>
    <t>1979091</t>
  </si>
  <si>
    <t>14/01/2019 14:21</t>
  </si>
  <si>
    <t>1983939</t>
  </si>
  <si>
    <t>23/01/2019 14:39</t>
  </si>
  <si>
    <t>0BG0964535</t>
  </si>
  <si>
    <t>1983335</t>
  </si>
  <si>
    <t>22/01/2019 13:09</t>
  </si>
  <si>
    <t>1977549</t>
  </si>
  <si>
    <t>10/01/2019 11:00</t>
  </si>
  <si>
    <t>1979105</t>
  </si>
  <si>
    <t>14/01/2019 14:54</t>
  </si>
  <si>
    <t>0C4X011068</t>
  </si>
  <si>
    <t>PUERTO MEXICO SN</t>
  </si>
  <si>
    <t>1974419</t>
  </si>
  <si>
    <t>03/01/2019 20:18</t>
  </si>
  <si>
    <t>0A4T558379</t>
  </si>
  <si>
    <t>1978111</t>
  </si>
  <si>
    <t>0E2B107354</t>
  </si>
  <si>
    <t>1972787</t>
  </si>
  <si>
    <t>31/12/2018 08:34</t>
  </si>
  <si>
    <t>0A4T557607</t>
  </si>
  <si>
    <t>1981807</t>
  </si>
  <si>
    <t>19/01/2019 17:08</t>
  </si>
  <si>
    <t>0XEL561956</t>
  </si>
  <si>
    <t>AV FRANCISCO I MADERO 2001</t>
  </si>
  <si>
    <t>ZAMORA DE HIDALGO-MI</t>
  </si>
  <si>
    <t>1980085</t>
  </si>
  <si>
    <t>16/01/2019 08:45</t>
  </si>
  <si>
    <t>1986215</t>
  </si>
  <si>
    <t>28/01/2019 21:20</t>
  </si>
  <si>
    <t>0E2B665624</t>
  </si>
  <si>
    <t>1982551</t>
  </si>
  <si>
    <t>21/01/2019 12:46</t>
  </si>
  <si>
    <t>08TB556248</t>
  </si>
  <si>
    <t>DURANGO No 2751</t>
  </si>
  <si>
    <t>1983227</t>
  </si>
  <si>
    <t>22/01/2019 11:13</t>
  </si>
  <si>
    <t>1973667</t>
  </si>
  <si>
    <t>1981023</t>
  </si>
  <si>
    <t>17/01/2019 17:08</t>
  </si>
  <si>
    <t>1977205</t>
  </si>
  <si>
    <t>09/01/2019 17:02</t>
  </si>
  <si>
    <t>1983005</t>
  </si>
  <si>
    <t>22/01/2019 07:48</t>
  </si>
  <si>
    <t>1975779</t>
  </si>
  <si>
    <t>07/01/2019 12:32</t>
  </si>
  <si>
    <t>1981805</t>
  </si>
  <si>
    <t>19/01/2019 17:05</t>
  </si>
  <si>
    <t>0FBG480321</t>
  </si>
  <si>
    <t>1971753</t>
  </si>
  <si>
    <t>27/12/2018 12:13</t>
  </si>
  <si>
    <t>0A2T201030</t>
  </si>
  <si>
    <t>1983907</t>
  </si>
  <si>
    <t>23/01/2019 13:42</t>
  </si>
  <si>
    <t>0BG2947443</t>
  </si>
  <si>
    <t>1982421</t>
  </si>
  <si>
    <t>21/01/2019 11:11</t>
  </si>
  <si>
    <t>0LBT205987</t>
  </si>
  <si>
    <t>1982637</t>
  </si>
  <si>
    <t>21/01/2019 13:55</t>
  </si>
  <si>
    <t>0FBG482593</t>
  </si>
  <si>
    <t>1983681</t>
  </si>
  <si>
    <t>23/01/2019 10:01</t>
  </si>
  <si>
    <t>0A2T199736</t>
  </si>
  <si>
    <t>AV MARINA NACIONAL 71 D Y E</t>
  </si>
  <si>
    <t>1972777</t>
  </si>
  <si>
    <t>31/12/2018 07:35</t>
  </si>
  <si>
    <t>0E2B661950</t>
  </si>
  <si>
    <t>1983049</t>
  </si>
  <si>
    <t>8581</t>
  </si>
  <si>
    <t>22/01/2019 08:37</t>
  </si>
  <si>
    <t>0T2B053778</t>
  </si>
  <si>
    <t>1983089</t>
  </si>
  <si>
    <t>22/01/2019 09:05</t>
  </si>
  <si>
    <t>1982617</t>
  </si>
  <si>
    <t>0EX9293387</t>
  </si>
  <si>
    <t>1983055</t>
  </si>
  <si>
    <t>22/01/2019 08:43</t>
  </si>
  <si>
    <t>1976239</t>
  </si>
  <si>
    <t>08/01/2019 09:04</t>
  </si>
  <si>
    <t>0E2B661964</t>
  </si>
  <si>
    <t>1976223</t>
  </si>
  <si>
    <t>08/01/2019 08:48</t>
  </si>
  <si>
    <t>0E2B656860</t>
  </si>
  <si>
    <t>1983763</t>
  </si>
  <si>
    <t>23/01/2019 11:17</t>
  </si>
  <si>
    <t>1974407</t>
  </si>
  <si>
    <t>03/01/2019 18:43</t>
  </si>
  <si>
    <t>0BG1001410</t>
  </si>
  <si>
    <t>PROLONGACION JUAREZ 197</t>
  </si>
  <si>
    <t>1983107</t>
  </si>
  <si>
    <t>22/01/2019 09:24</t>
  </si>
  <si>
    <t>1978569</t>
  </si>
  <si>
    <t>6204</t>
  </si>
  <si>
    <t>13/01/2019 14:01</t>
  </si>
  <si>
    <t>0AGF424462</t>
  </si>
  <si>
    <t>1973687</t>
  </si>
  <si>
    <t>02/01/2019 13:01</t>
  </si>
  <si>
    <t>09HB331978</t>
  </si>
  <si>
    <t>AV MANZANILLO No 1</t>
  </si>
  <si>
    <t>1986195</t>
  </si>
  <si>
    <t>28/01/2019 19:18</t>
  </si>
  <si>
    <t>0A4T558080</t>
  </si>
  <si>
    <t>1977851</t>
  </si>
  <si>
    <t>10/01/2019 18:21</t>
  </si>
  <si>
    <t>0C4X011100</t>
  </si>
  <si>
    <t>AV REVOLUCION 81</t>
  </si>
  <si>
    <t>1976627</t>
  </si>
  <si>
    <t>08/01/2019 15:20</t>
  </si>
  <si>
    <t>0BG0975043</t>
  </si>
  <si>
    <t>1976243</t>
  </si>
  <si>
    <t>08/01/2019 09:14</t>
  </si>
  <si>
    <t>1985373</t>
  </si>
  <si>
    <t>27/01/2019 15:03</t>
  </si>
  <si>
    <t>1981285</t>
  </si>
  <si>
    <t>18/01/2019 10:04</t>
  </si>
  <si>
    <t>0BG2939652</t>
  </si>
  <si>
    <t>1976705</t>
  </si>
  <si>
    <t>08/01/2019 17:22</t>
  </si>
  <si>
    <t>0Y4X842995</t>
  </si>
  <si>
    <t>1978205</t>
  </si>
  <si>
    <t>11/01/2019 12:11</t>
  </si>
  <si>
    <t>0C4X008104</t>
  </si>
  <si>
    <t>AV JUAN PABLO II PLAZA GALERIAS DEL RIO NO 901 LOC</t>
  </si>
  <si>
    <t>La Piedad-MICH</t>
  </si>
  <si>
    <t>1983737</t>
  </si>
  <si>
    <t>23/01/2019 11:02</t>
  </si>
  <si>
    <t>0FBG111597</t>
  </si>
  <si>
    <t>1975439</t>
  </si>
  <si>
    <t>07/01/2019 07:11</t>
  </si>
  <si>
    <t>0BG2948808</t>
  </si>
  <si>
    <t>1979575</t>
  </si>
  <si>
    <t>15/01/2019 11:59</t>
  </si>
  <si>
    <t>1974039</t>
  </si>
  <si>
    <t>03/01/2019 08:58</t>
  </si>
  <si>
    <t>1981555</t>
  </si>
  <si>
    <t>18/01/2019 17:36</t>
  </si>
  <si>
    <t>1977835</t>
  </si>
  <si>
    <t>10/01/2019 17:21</t>
  </si>
  <si>
    <t>0DA4112548</t>
  </si>
  <si>
    <t>1982577</t>
  </si>
  <si>
    <t>21/01/2019 12:58</t>
  </si>
  <si>
    <t>0C4X007549</t>
  </si>
  <si>
    <t>CARRETERA IXTAPAN CRUCERO S/N</t>
  </si>
  <si>
    <t>1975697</t>
  </si>
  <si>
    <t>07/01/2019 10:55</t>
  </si>
  <si>
    <t>06HB012397</t>
  </si>
  <si>
    <t>AV LEONA VICARIO 501 ESQ JOSE MA MORELOS Y PAVON</t>
  </si>
  <si>
    <t>1976963</t>
  </si>
  <si>
    <t>09/01/2019 10:50</t>
  </si>
  <si>
    <t>1972091</t>
  </si>
  <si>
    <t>28/12/2018 11:37</t>
  </si>
  <si>
    <t>1970779</t>
  </si>
  <si>
    <t>23/12/2018 16:30</t>
  </si>
  <si>
    <t>1982373</t>
  </si>
  <si>
    <t>21/01/2019 10:22</t>
  </si>
  <si>
    <t>1971407</t>
  </si>
  <si>
    <t>26/12/2018 14:04</t>
  </si>
  <si>
    <t>1983691</t>
  </si>
  <si>
    <t>23/01/2019 10:15</t>
  </si>
  <si>
    <t>03AG879893</t>
  </si>
  <si>
    <t>1985005</t>
  </si>
  <si>
    <t>25/01/2019 13:05</t>
  </si>
  <si>
    <t>0AE9572681</t>
  </si>
  <si>
    <t>1983481</t>
  </si>
  <si>
    <t>22/01/2019 17:55</t>
  </si>
  <si>
    <t>1983077</t>
  </si>
  <si>
    <t>22/01/2019 08:59</t>
  </si>
  <si>
    <t>1981785</t>
  </si>
  <si>
    <t>19/01/2019 12:13</t>
  </si>
  <si>
    <t>0EX9662181</t>
  </si>
  <si>
    <t>1980391</t>
  </si>
  <si>
    <t>0DUX272492</t>
  </si>
  <si>
    <t>1983097</t>
  </si>
  <si>
    <t>22/01/2019 09:19</t>
  </si>
  <si>
    <t>1974311</t>
  </si>
  <si>
    <t>5024</t>
  </si>
  <si>
    <t>03/01/2019 14:39</t>
  </si>
  <si>
    <t>G7B294401</t>
  </si>
  <si>
    <t>JOSE GUADALUPE ARTIGAS No 41</t>
  </si>
  <si>
    <t>Zamora-MICH</t>
  </si>
  <si>
    <t>1979071</t>
  </si>
  <si>
    <t>14/01/2019 13:22</t>
  </si>
  <si>
    <t>0AGC431089</t>
  </si>
  <si>
    <t>1974073</t>
  </si>
  <si>
    <t>03/01/2019 09:49</t>
  </si>
  <si>
    <t>5BT727629</t>
  </si>
  <si>
    <t>CLAG SA DE CV</t>
  </si>
  <si>
    <t>CRISANTEMOS No 709</t>
  </si>
  <si>
    <t>Ciudad Lerdo-DGO</t>
  </si>
  <si>
    <t>1974195</t>
  </si>
  <si>
    <t>03/01/2019 11:51</t>
  </si>
  <si>
    <t>0A4T037906</t>
  </si>
  <si>
    <t>Eje Oriente No 525</t>
  </si>
  <si>
    <t>1983669</t>
  </si>
  <si>
    <t>23/01/2019 09:45</t>
  </si>
  <si>
    <t>1984453</t>
  </si>
  <si>
    <t>24/01/2019 12:27</t>
  </si>
  <si>
    <t>0BG2941133</t>
  </si>
  <si>
    <t>BLV 15 DE SEP 4243</t>
  </si>
  <si>
    <t>1981787</t>
  </si>
  <si>
    <t>19/01/2019 12:15</t>
  </si>
  <si>
    <t>0E2B659015</t>
  </si>
  <si>
    <t>1983457</t>
  </si>
  <si>
    <t>8090</t>
  </si>
  <si>
    <t>22/01/2019 16:56</t>
  </si>
  <si>
    <t>03AG876239</t>
  </si>
  <si>
    <t>ESTUDIOS DE MERCADO LP DE MEXICO SA DE CV</t>
  </si>
  <si>
    <t>ALFONSO REYES No 115</t>
  </si>
  <si>
    <t>1983615</t>
  </si>
  <si>
    <t>23/01/2019 08:12</t>
  </si>
  <si>
    <t>0EX9296094</t>
  </si>
  <si>
    <t>1972145</t>
  </si>
  <si>
    <t>28/12/2018 12:53</t>
  </si>
  <si>
    <t>1975565</t>
  </si>
  <si>
    <t>07/01/2019 09:30</t>
  </si>
  <si>
    <t>0EX9297593</t>
  </si>
  <si>
    <t>1968217</t>
  </si>
  <si>
    <t>17/12/2018 15:20</t>
  </si>
  <si>
    <t>1979321</t>
  </si>
  <si>
    <t>15/01/2019 07:29</t>
  </si>
  <si>
    <t>0BG2940910</t>
  </si>
  <si>
    <t>1975525</t>
  </si>
  <si>
    <t>07/01/2019 08:50</t>
  </si>
  <si>
    <t>1984457</t>
  </si>
  <si>
    <t>24/01/2019 12:33</t>
  </si>
  <si>
    <t>1978951</t>
  </si>
  <si>
    <t>14/01/2019 10:46</t>
  </si>
  <si>
    <t>1983095</t>
  </si>
  <si>
    <t>22/01/2019 09:15</t>
  </si>
  <si>
    <t>0BG2949219</t>
  </si>
  <si>
    <t>1982673</t>
  </si>
  <si>
    <t>21/01/2019 15:19</t>
  </si>
  <si>
    <t>1976475</t>
  </si>
  <si>
    <t>1978841</t>
  </si>
  <si>
    <t>14/01/2019 08:09</t>
  </si>
  <si>
    <t>1973731</t>
  </si>
  <si>
    <t>02/01/2019 15:15</t>
  </si>
  <si>
    <t>09HB325911</t>
  </si>
  <si>
    <t>JUAREZ 91</t>
  </si>
  <si>
    <t>Tlaquepaque-JAL</t>
  </si>
  <si>
    <t>1983611</t>
  </si>
  <si>
    <t>23/01/2019 08:06</t>
  </si>
  <si>
    <t>1983151</t>
  </si>
  <si>
    <t>22/01/2019 10:06</t>
  </si>
  <si>
    <t>0XPN395024</t>
  </si>
  <si>
    <t>1981563</t>
  </si>
  <si>
    <t>5335</t>
  </si>
  <si>
    <t>18/01/2019 17:46</t>
  </si>
  <si>
    <t>0AE7174784</t>
  </si>
  <si>
    <t>AV GUERRERO NORTE 151</t>
  </si>
  <si>
    <t>1974653</t>
  </si>
  <si>
    <t>04/01/2019 08:12</t>
  </si>
  <si>
    <t>0XPN396544</t>
  </si>
  <si>
    <t>1985725</t>
  </si>
  <si>
    <t>28/01/2019 09:23</t>
  </si>
  <si>
    <t>1976231</t>
  </si>
  <si>
    <t>0UHA002009</t>
  </si>
  <si>
    <t>GRUPO ART GRAPH SA DE CV</t>
  </si>
  <si>
    <t>INDUSTRIA VINICOLA 304</t>
  </si>
  <si>
    <t>1967937</t>
  </si>
  <si>
    <t>17/12/2018 09:54</t>
  </si>
  <si>
    <t>1973737</t>
  </si>
  <si>
    <t>02/01/2019 15:23</t>
  </si>
  <si>
    <t>1982513</t>
  </si>
  <si>
    <t>21/01/2019 12:02</t>
  </si>
  <si>
    <t>0BG2951666</t>
  </si>
  <si>
    <t>1973677</t>
  </si>
  <si>
    <t>02/01/2019 12:55</t>
  </si>
  <si>
    <t>1983339</t>
  </si>
  <si>
    <t>22/01/2019 13:11</t>
  </si>
  <si>
    <t>1974061</t>
  </si>
  <si>
    <t>03/01/2019 09:34</t>
  </si>
  <si>
    <t>0A1H020673</t>
  </si>
  <si>
    <t>AV CAMELINAS 2650</t>
  </si>
  <si>
    <t>1980433</t>
  </si>
  <si>
    <t>16/01/2019 17:30</t>
  </si>
  <si>
    <t>0EX7407896</t>
  </si>
  <si>
    <t>1984561</t>
  </si>
  <si>
    <t>24/01/2019 16:18</t>
  </si>
  <si>
    <t>3AG871938</t>
  </si>
  <si>
    <t>1982221</t>
  </si>
  <si>
    <t>21/01/2019 07:22</t>
  </si>
  <si>
    <t>0X76372774</t>
  </si>
  <si>
    <t>1982295</t>
  </si>
  <si>
    <t>21/01/2019 09:18</t>
  </si>
  <si>
    <t>1978859</t>
  </si>
  <si>
    <t>0A1H020591</t>
  </si>
  <si>
    <t>1982271</t>
  </si>
  <si>
    <t>1986101</t>
  </si>
  <si>
    <t>28/01/2019 15:53</t>
  </si>
  <si>
    <t>0XEL569396</t>
  </si>
  <si>
    <t>PASEO LAZARO CARDENAS 1655</t>
  </si>
  <si>
    <t>URUAPAN-MICH</t>
  </si>
  <si>
    <t>1975167</t>
  </si>
  <si>
    <t>06/01/2019 13:21</t>
  </si>
  <si>
    <t>0BG2947123</t>
  </si>
  <si>
    <t>1975875</t>
  </si>
  <si>
    <t>07/01/2019 14:45</t>
  </si>
  <si>
    <t>0BG2947925</t>
  </si>
  <si>
    <t>1971495</t>
  </si>
  <si>
    <t>26/12/2018 18:32</t>
  </si>
  <si>
    <t>0BG2943277</t>
  </si>
  <si>
    <t>1978853</t>
  </si>
  <si>
    <t>14/01/2019 08:30</t>
  </si>
  <si>
    <t>0BG2948799</t>
  </si>
  <si>
    <t>AV CIRCUNVALACION No 2700 LOC SA01</t>
  </si>
  <si>
    <t>1985767</t>
  </si>
  <si>
    <t>28/01/2019 10:07</t>
  </si>
  <si>
    <t>0C7X246778</t>
  </si>
  <si>
    <t>1977139</t>
  </si>
  <si>
    <t>09/01/2019 15:09</t>
  </si>
  <si>
    <t>0LBT205981</t>
  </si>
  <si>
    <t>1970225</t>
  </si>
  <si>
    <t>21/12/2018 15:35</t>
  </si>
  <si>
    <t>0EX9287132</t>
  </si>
  <si>
    <t>1982783</t>
  </si>
  <si>
    <t>21/01/2019 20:24</t>
  </si>
  <si>
    <t>0C4X011804</t>
  </si>
  <si>
    <t>AV MONTA&amp;A MONARCA 1000 LOC 1N5A</t>
  </si>
  <si>
    <t>1976605</t>
  </si>
  <si>
    <t>08/01/2019 14:57</t>
  </si>
  <si>
    <t>09HB331541</t>
  </si>
  <si>
    <t>1974795</t>
  </si>
  <si>
    <t>04/01/2019 13:18</t>
  </si>
  <si>
    <t>09HB325888</t>
  </si>
  <si>
    <t>AV CHAPULTEPEC 1200 LOC A2 ESQ PROL PERIFERICO A.</t>
  </si>
  <si>
    <t>1981543</t>
  </si>
  <si>
    <t>18/01/2019 16:36</t>
  </si>
  <si>
    <t>1979115</t>
  </si>
  <si>
    <t>14/01/2019 15:08</t>
  </si>
  <si>
    <t>0KPA027018</t>
  </si>
  <si>
    <t>1971797</t>
  </si>
  <si>
    <t>27/12/2018 13:37</t>
  </si>
  <si>
    <t>0C4X003949</t>
  </si>
  <si>
    <t>PASEO TRIUNFO DE LA REPUBLICA 4051</t>
  </si>
  <si>
    <t>1978899</t>
  </si>
  <si>
    <t>14/01/2019 09:46</t>
  </si>
  <si>
    <t>0BG2940387</t>
  </si>
  <si>
    <t>BLV CAMELIA 2658</t>
  </si>
  <si>
    <t>1982739</t>
  </si>
  <si>
    <t>1263</t>
  </si>
  <si>
    <t>21/01/2019 16:56</t>
  </si>
  <si>
    <t>0DRB131260</t>
  </si>
  <si>
    <t>1978919</t>
  </si>
  <si>
    <t>14/01/2019 10:01</t>
  </si>
  <si>
    <t>0C4X008011</t>
  </si>
  <si>
    <t>1978835</t>
  </si>
  <si>
    <t>14/01/2019 07:53</t>
  </si>
  <si>
    <t>1976845</t>
  </si>
  <si>
    <t>09/01/2019 08:37</t>
  </si>
  <si>
    <t>1975873</t>
  </si>
  <si>
    <t>0E2B657278</t>
  </si>
  <si>
    <t>1977007</t>
  </si>
  <si>
    <t>09/01/2019 11:30</t>
  </si>
  <si>
    <t>09HB331778</t>
  </si>
  <si>
    <t>SONORA No 62</t>
  </si>
  <si>
    <t>1982645</t>
  </si>
  <si>
    <t>21/01/2019 14:23</t>
  </si>
  <si>
    <t>1978271</t>
  </si>
  <si>
    <t>11/01/2019 13:51</t>
  </si>
  <si>
    <t>0EX9293483</t>
  </si>
  <si>
    <t>1982377</t>
  </si>
  <si>
    <t>21/01/2019 10:30</t>
  </si>
  <si>
    <t>1982297</t>
  </si>
  <si>
    <t>21/01/2019 09:22</t>
  </si>
  <si>
    <t>0BG2951638</t>
  </si>
  <si>
    <t>1978837</t>
  </si>
  <si>
    <t>14/01/2019 07:55</t>
  </si>
  <si>
    <t>1979657</t>
  </si>
  <si>
    <t>SR EVALUACION DEL EQUIPO</t>
  </si>
  <si>
    <t>15/01/2019 13:03</t>
  </si>
  <si>
    <t>1968573</t>
  </si>
  <si>
    <t>6655</t>
  </si>
  <si>
    <t>18/12/2018 10:57</t>
  </si>
  <si>
    <t>0E1B972376</t>
  </si>
  <si>
    <t>AV MANUEL ACU&amp;A No 2937 PISO 1</t>
  </si>
  <si>
    <t>1977067</t>
  </si>
  <si>
    <t>09/01/2019 12:34</t>
  </si>
  <si>
    <t>0C7X268487</t>
  </si>
  <si>
    <t>1982379</t>
  </si>
  <si>
    <t>21/01/2019 10:32</t>
  </si>
  <si>
    <t>1974429</t>
  </si>
  <si>
    <t>03/01/2019 21:04</t>
  </si>
  <si>
    <t>0BG0972374</t>
  </si>
  <si>
    <t>AV DE LA ROSAS No 119</t>
  </si>
  <si>
    <t>1979493</t>
  </si>
  <si>
    <t>15/01/2019 11:03</t>
  </si>
  <si>
    <t>08TB591960</t>
  </si>
  <si>
    <t>KBR MONTERREY SA DE CV</t>
  </si>
  <si>
    <t>LIC. GUSTAVO DIAZ ORDAZ No 130 PISO 17, 18, 19 Y 2</t>
  </si>
  <si>
    <t>1977565</t>
  </si>
  <si>
    <t>10/01/2019 11:22</t>
  </si>
  <si>
    <t>1972189</t>
  </si>
  <si>
    <t>28/12/2018 16:37</t>
  </si>
  <si>
    <t>0BG0973687</t>
  </si>
  <si>
    <t>1975795</t>
  </si>
  <si>
    <t>07/01/2019 12:54</t>
  </si>
  <si>
    <t>03AG877337</t>
  </si>
  <si>
    <t>1973439</t>
  </si>
  <si>
    <t>02/01/2019 08:55</t>
  </si>
  <si>
    <t>0BG2941143</t>
  </si>
  <si>
    <t>1975963</t>
  </si>
  <si>
    <t>07/01/2019 18:38</t>
  </si>
  <si>
    <t>1978863</t>
  </si>
  <si>
    <t>0BG2940928</t>
  </si>
  <si>
    <t>1974879</t>
  </si>
  <si>
    <t>04/01/2019 16:58</t>
  </si>
  <si>
    <t>0Y4X845174</t>
  </si>
  <si>
    <t>1971409</t>
  </si>
  <si>
    <t>26/12/2018 14:14</t>
  </si>
  <si>
    <t>0A2T200388</t>
  </si>
  <si>
    <t>Carretera a Mexico  Km. 57 P, 466, Z1 P2 No 8101</t>
  </si>
  <si>
    <t>FEB-19</t>
  </si>
  <si>
    <t>1956165</t>
  </si>
  <si>
    <t>22/11/2018 19:27</t>
  </si>
  <si>
    <t>05BT704948</t>
  </si>
  <si>
    <t>AV FEDERALISMO NORTE No 1402-1406</t>
  </si>
  <si>
    <t>1959175</t>
  </si>
  <si>
    <t>28/11/2018 13:12</t>
  </si>
  <si>
    <t>05BT705268</t>
  </si>
  <si>
    <t>AV 5 DE FEBRERO No 9846, BODEGA 5</t>
  </si>
  <si>
    <t>1959243</t>
  </si>
  <si>
    <t>28/11/2018 13:28</t>
  </si>
  <si>
    <t>05BT704972</t>
  </si>
  <si>
    <t>PASEO DE LOS LEONES No 2319</t>
  </si>
  <si>
    <t>1959245</t>
  </si>
  <si>
    <t>05BT704973</t>
  </si>
  <si>
    <t>PLAZA LA ENCOMIENDA LOC 5 AV JUAREZ LT 33 MZ485</t>
  </si>
  <si>
    <t>1959247</t>
  </si>
  <si>
    <t>05BT705084</t>
  </si>
  <si>
    <t>FRANCISCO I MADERO No 3200</t>
  </si>
  <si>
    <t>1959249</t>
  </si>
  <si>
    <t>05BT705107</t>
  </si>
  <si>
    <t>GONZALITOS NORTE No 2645</t>
  </si>
  <si>
    <t>1959251</t>
  </si>
  <si>
    <t>05BT705029</t>
  </si>
  <si>
    <t>AV LEONES PASEO DE LOS LEONES No 105 LOC 3, PLAZA</t>
  </si>
  <si>
    <t>1959253</t>
  </si>
  <si>
    <t>05BT705039</t>
  </si>
  <si>
    <t>AV ABRAHAM LINCOLN No 5225</t>
  </si>
  <si>
    <t>1959255</t>
  </si>
  <si>
    <t>05BT705003</t>
  </si>
  <si>
    <t>SIMON BOLIVAR No 2155 B</t>
  </si>
  <si>
    <t>1959257</t>
  </si>
  <si>
    <t>05BT705082</t>
  </si>
  <si>
    <t>AV CHAPULTEPEC No 1931</t>
  </si>
  <si>
    <t>1959259</t>
  </si>
  <si>
    <t>05BT705228</t>
  </si>
  <si>
    <t>AV RAUL SALINAS No 637</t>
  </si>
  <si>
    <t>1959265</t>
  </si>
  <si>
    <t>05BT705091</t>
  </si>
  <si>
    <t>AV ELOY CAVAZOS No 4321</t>
  </si>
  <si>
    <t>1959289</t>
  </si>
  <si>
    <t>28/11/2018 13:44</t>
  </si>
  <si>
    <t>05BT705286</t>
  </si>
  <si>
    <t>AV REFORMA No 740</t>
  </si>
  <si>
    <t>1959293</t>
  </si>
  <si>
    <t>28/11/2018 13:49</t>
  </si>
  <si>
    <t>05BT705270</t>
  </si>
  <si>
    <t>AV RIO MOCTEZUMA No 226 A</t>
  </si>
  <si>
    <t>1959325</t>
  </si>
  <si>
    <t>28/11/2018 15:06</t>
  </si>
  <si>
    <t>05BT705018</t>
  </si>
  <si>
    <t>AV REVOLUCION No 30, LOC 4</t>
  </si>
  <si>
    <t>1959327</t>
  </si>
  <si>
    <t>05BT705100</t>
  </si>
  <si>
    <t>BLVD ISLA DE LA CONCEPCION No 25 B</t>
  </si>
  <si>
    <t>1959329</t>
  </si>
  <si>
    <t>05BT705262</t>
  </si>
  <si>
    <t>VIA DR GUSTAVO BAZ PRADA  No 100 LOC K Y L</t>
  </si>
  <si>
    <t>1959331</t>
  </si>
  <si>
    <t>05BT705175</t>
  </si>
  <si>
    <t>1959339</t>
  </si>
  <si>
    <t>28/11/2018 15:09</t>
  </si>
  <si>
    <t>05BT705231</t>
  </si>
  <si>
    <t>VIVEROS DE HOCTUM No 54 LT 15 MZ 8</t>
  </si>
  <si>
    <t>1959345</t>
  </si>
  <si>
    <t>28/11/2018 15:25</t>
  </si>
  <si>
    <t>05BT704941</t>
  </si>
  <si>
    <t>BLVD ADOLFO LOPEZ MATEOS No 913 PONIENTE 1</t>
  </si>
  <si>
    <t>1959347</t>
  </si>
  <si>
    <t>05BT705022</t>
  </si>
  <si>
    <t>BLVD BICENTENARIO No 197</t>
  </si>
  <si>
    <t>1959351</t>
  </si>
  <si>
    <t>05BT704943</t>
  </si>
  <si>
    <t>BLVD GUSTAVO DIAZ ORDAZ No 2954</t>
  </si>
  <si>
    <t>1959353</t>
  </si>
  <si>
    <t>05BT705083</t>
  </si>
  <si>
    <t>BLVD HIDALGO No 612</t>
  </si>
  <si>
    <t>1959361</t>
  </si>
  <si>
    <t>05BT705273</t>
  </si>
  <si>
    <t>EJERCITO REPUBLICANO No 119-1</t>
  </si>
  <si>
    <t>1959363</t>
  </si>
  <si>
    <t>05BT704942</t>
  </si>
  <si>
    <t>CALZ FRAY JUAN DE SAN MIGUEL No 725 B</t>
  </si>
  <si>
    <t>Uruapan-MICH</t>
  </si>
  <si>
    <t>1959371</t>
  </si>
  <si>
    <t>05BT704944</t>
  </si>
  <si>
    <t>CARR SILAO LEON KM 152 , CIRCUITO APOLO No 103</t>
  </si>
  <si>
    <t>Silao-GTO</t>
  </si>
  <si>
    <t>1959377</t>
  </si>
  <si>
    <t>28/11/2018 15:38</t>
  </si>
  <si>
    <t>05BT705000</t>
  </si>
  <si>
    <t>VIRGO No 20 CALZ LA HUERTA ESQ CON PLANETAS</t>
  </si>
  <si>
    <t>1959379</t>
  </si>
  <si>
    <t>05BT705275</t>
  </si>
  <si>
    <t>PASEO DE ZIHUATANEJO PONIENTE LT 7 MZ 4  LOC 102</t>
  </si>
  <si>
    <t>ZIHUATANEJO-GRO</t>
  </si>
  <si>
    <t>1976263</t>
  </si>
  <si>
    <t>08/01/2019 09:29</t>
  </si>
  <si>
    <t>1977669</t>
  </si>
  <si>
    <t>10/01/2019 12:58</t>
  </si>
  <si>
    <t>7TX135776</t>
  </si>
  <si>
    <t>COBERZA S DE RL DE CV</t>
  </si>
  <si>
    <t>CARR. ZAMORA MORELIA No 45</t>
  </si>
  <si>
    <t>1980255</t>
  </si>
  <si>
    <t>0603</t>
  </si>
  <si>
    <t>16/01/2019 12:19</t>
  </si>
  <si>
    <t>05XB489107</t>
  </si>
  <si>
    <t>1981965</t>
  </si>
  <si>
    <t>20/01/2019 11:22</t>
  </si>
  <si>
    <t>0BG2939851</t>
  </si>
  <si>
    <t>AV INDEPENDENCIA 351</t>
  </si>
  <si>
    <t>1982763</t>
  </si>
  <si>
    <t>21/01/2019 17:42</t>
  </si>
  <si>
    <t>0A4T558107</t>
  </si>
  <si>
    <t>AV PIRULES S/N NAVE 1 C-1</t>
  </si>
  <si>
    <t>1983051</t>
  </si>
  <si>
    <t>22/01/2019 08:40</t>
  </si>
  <si>
    <t>0XFN041542</t>
  </si>
  <si>
    <t>1983431</t>
  </si>
  <si>
    <t>22/01/2019 16:15</t>
  </si>
  <si>
    <t>0XMK103806</t>
  </si>
  <si>
    <t>1983801</t>
  </si>
  <si>
    <t>23/01/2019 11:42</t>
  </si>
  <si>
    <t>0XPN394559</t>
  </si>
  <si>
    <t>1983983</t>
  </si>
  <si>
    <t>23/01/2019 16:30</t>
  </si>
  <si>
    <t>1984353</t>
  </si>
  <si>
    <t>24/01/2019 10:04</t>
  </si>
  <si>
    <t>0BG2951481</t>
  </si>
  <si>
    <t>1984579</t>
  </si>
  <si>
    <t>24/01/2019 16:57</t>
  </si>
  <si>
    <t>0A4T549970</t>
  </si>
  <si>
    <t>1985687</t>
  </si>
  <si>
    <t>28/01/2019 08:26</t>
  </si>
  <si>
    <t>1985785</t>
  </si>
  <si>
    <t>28/01/2019 10:34</t>
  </si>
  <si>
    <t>1985789</t>
  </si>
  <si>
    <t>28/01/2019 10:40</t>
  </si>
  <si>
    <t>1985827</t>
  </si>
  <si>
    <t>28/01/2019 11:01</t>
  </si>
  <si>
    <t>1986441</t>
  </si>
  <si>
    <t>29/01/2019 07:04</t>
  </si>
  <si>
    <t>0VMA674484</t>
  </si>
  <si>
    <t>1986475</t>
  </si>
  <si>
    <t>29/01/2019 08:13</t>
  </si>
  <si>
    <t>1986519</t>
  </si>
  <si>
    <t>29/01/2019 09:35</t>
  </si>
  <si>
    <t>1986521</t>
  </si>
  <si>
    <t>29/01/2019 09:38</t>
  </si>
  <si>
    <t>1986527</t>
  </si>
  <si>
    <t>0Y4X842983</t>
  </si>
  <si>
    <t>1986613</t>
  </si>
  <si>
    <t>29/01/2019 11:33</t>
  </si>
  <si>
    <t>1986643</t>
  </si>
  <si>
    <t>29/01/2019 12:10</t>
  </si>
  <si>
    <t>0C7X238362</t>
  </si>
  <si>
    <t>1986665</t>
  </si>
  <si>
    <t>29/01/2019 12:21</t>
  </si>
  <si>
    <t>1986667</t>
  </si>
  <si>
    <t>29/01/2019 12:27</t>
  </si>
  <si>
    <t>1986721</t>
  </si>
  <si>
    <t>29/01/2019 13:03</t>
  </si>
  <si>
    <t>0AB9777473</t>
  </si>
  <si>
    <t>1986723</t>
  </si>
  <si>
    <t>0PW4792160</t>
  </si>
  <si>
    <t>AV METEPEC LOCAL A-8</t>
  </si>
  <si>
    <t>1986793</t>
  </si>
  <si>
    <t>29/01/2019 16:38</t>
  </si>
  <si>
    <t>1986797</t>
  </si>
  <si>
    <t>29/01/2019 16:44</t>
  </si>
  <si>
    <t>1986841</t>
  </si>
  <si>
    <t>0A1H020640</t>
  </si>
  <si>
    <t>1986849</t>
  </si>
  <si>
    <t>29/01/2019 18:09</t>
  </si>
  <si>
    <t>0A2T027928</t>
  </si>
  <si>
    <t>CARR MIGUEL ALEMAN KM 24</t>
  </si>
  <si>
    <t>1987029</t>
  </si>
  <si>
    <t>30/01/2019 07:41</t>
  </si>
  <si>
    <t>0C7X238336</t>
  </si>
  <si>
    <t>1987141</t>
  </si>
  <si>
    <t>0X76704297</t>
  </si>
  <si>
    <t>1987197</t>
  </si>
  <si>
    <t>30/01/2019 11:18</t>
  </si>
  <si>
    <t>1987257</t>
  </si>
  <si>
    <t>30/01/2019 12:13</t>
  </si>
  <si>
    <t>1987261</t>
  </si>
  <si>
    <t>30/01/2019 12:11</t>
  </si>
  <si>
    <t>0EX9293200</t>
  </si>
  <si>
    <t>1987267</t>
  </si>
  <si>
    <t>30/01/2019 12:16</t>
  </si>
  <si>
    <t>0X76375330</t>
  </si>
  <si>
    <t>1987313</t>
  </si>
  <si>
    <t>30/01/2019 12:46</t>
  </si>
  <si>
    <t>1987327</t>
  </si>
  <si>
    <t>30/01/2019 12:51</t>
  </si>
  <si>
    <t>0E2B662000</t>
  </si>
  <si>
    <t>1987381</t>
  </si>
  <si>
    <t>30/01/2019 13:29</t>
  </si>
  <si>
    <t>0X76704991</t>
  </si>
  <si>
    <t>1987439</t>
  </si>
  <si>
    <t>30/01/2019 15:31</t>
  </si>
  <si>
    <t>1987447</t>
  </si>
  <si>
    <t>30/01/2019 15:43</t>
  </si>
  <si>
    <t>1987451</t>
  </si>
  <si>
    <t>30/01/2019 15:46</t>
  </si>
  <si>
    <t>1987465</t>
  </si>
  <si>
    <t>30/01/2019 16:19</t>
  </si>
  <si>
    <t>1987467</t>
  </si>
  <si>
    <t>30/01/2019 16:20</t>
  </si>
  <si>
    <t>0XEL560291</t>
  </si>
  <si>
    <t>1987477</t>
  </si>
  <si>
    <t>30/01/2019 16:35</t>
  </si>
  <si>
    <t>0MX4473201</t>
  </si>
  <si>
    <t>700098</t>
  </si>
  <si>
    <t>1987481</t>
  </si>
  <si>
    <t>30/01/2019 16:42</t>
  </si>
  <si>
    <t>1987511</t>
  </si>
  <si>
    <t>30/01/2019 17:57</t>
  </si>
  <si>
    <t>1987529</t>
  </si>
  <si>
    <t>5632</t>
  </si>
  <si>
    <t>30/01/2019 19:52</t>
  </si>
  <si>
    <t>0WRR028770</t>
  </si>
  <si>
    <t>1987535</t>
  </si>
  <si>
    <t>30/01/2019 20:51</t>
  </si>
  <si>
    <t>1987537</t>
  </si>
  <si>
    <t>30/01/2019 21:56</t>
  </si>
  <si>
    <t>0C4X003118</t>
  </si>
  <si>
    <t>KM 7 CARR CUAUHTEMOC-ALVARO OBREGON SN</t>
  </si>
  <si>
    <t>CIUDAD CUAUHTEMOC-CH</t>
  </si>
  <si>
    <t>1987715</t>
  </si>
  <si>
    <t>31/01/2019 09:04</t>
  </si>
  <si>
    <t>1987809</t>
  </si>
  <si>
    <t>31/01/2019 11:03</t>
  </si>
  <si>
    <t>0A4T556859</t>
  </si>
  <si>
    <t>1987823</t>
  </si>
  <si>
    <t>31/01/2019 11:13</t>
  </si>
  <si>
    <t>0X76707584</t>
  </si>
  <si>
    <t>1987843</t>
  </si>
  <si>
    <t>31/01/2019 11:30</t>
  </si>
  <si>
    <t>1987847</t>
  </si>
  <si>
    <t>31/01/2019 11:35</t>
  </si>
  <si>
    <t>0XKK395223</t>
  </si>
  <si>
    <t>1987857</t>
  </si>
  <si>
    <t>31/01/2019 11:39</t>
  </si>
  <si>
    <t>1987919</t>
  </si>
  <si>
    <t>31/01/2019 12:46</t>
  </si>
  <si>
    <t>1987945</t>
  </si>
  <si>
    <t>31/01/2019 13:21</t>
  </si>
  <si>
    <t>0BG0973646</t>
  </si>
  <si>
    <t>1987963</t>
  </si>
  <si>
    <t>31/01/2019 13:46</t>
  </si>
  <si>
    <t>1987971</t>
  </si>
  <si>
    <t>31/01/2019 13:56</t>
  </si>
  <si>
    <t>0C7X246842</t>
  </si>
  <si>
    <t>LERDO DE TEJADA No 2007 PB</t>
  </si>
  <si>
    <t>1987973</t>
  </si>
  <si>
    <t>31/01/2019 13:57</t>
  </si>
  <si>
    <t>0A4T021931</t>
  </si>
  <si>
    <t>1987989</t>
  </si>
  <si>
    <t>31/01/2019 14:22</t>
  </si>
  <si>
    <t>1987991</t>
  </si>
  <si>
    <t>31/01/2019 14:25</t>
  </si>
  <si>
    <t>1987993</t>
  </si>
  <si>
    <t>31/01/2019 14:20</t>
  </si>
  <si>
    <t>0C4X003927</t>
  </si>
  <si>
    <t>HERMANOS ESCOBAR 3515</t>
  </si>
  <si>
    <t>1987995</t>
  </si>
  <si>
    <t>31/01/2019 14:29</t>
  </si>
  <si>
    <t>1988007</t>
  </si>
  <si>
    <t>7804</t>
  </si>
  <si>
    <t>31/01/2019 14:57</t>
  </si>
  <si>
    <t>AT0215536</t>
  </si>
  <si>
    <t>COMISION ESTATAL ELECTORAL</t>
  </si>
  <si>
    <t>AVENIDA MADERO No 1420</t>
  </si>
  <si>
    <t>A3 Color Solid Ink MFPs</t>
  </si>
  <si>
    <t>1988019</t>
  </si>
  <si>
    <t>31/01/2019 15:20</t>
  </si>
  <si>
    <t>0MX4338884</t>
  </si>
  <si>
    <t>1988027</t>
  </si>
  <si>
    <t>31/01/2019 15:37</t>
  </si>
  <si>
    <t>0D6X461220</t>
  </si>
  <si>
    <t>1988031</t>
  </si>
  <si>
    <t>31/01/2019 15:44</t>
  </si>
  <si>
    <t>0XEL566166</t>
  </si>
  <si>
    <t>1988033</t>
  </si>
  <si>
    <t>31/01/2019 15:45</t>
  </si>
  <si>
    <t>06TB445743</t>
  </si>
  <si>
    <t>1988039</t>
  </si>
  <si>
    <t>31/01/2019 15:53</t>
  </si>
  <si>
    <t>1988049</t>
  </si>
  <si>
    <t>31/01/2019 16:11</t>
  </si>
  <si>
    <t>1988051</t>
  </si>
  <si>
    <t>31/01/2019 16:16</t>
  </si>
  <si>
    <t>0E1B980129</t>
  </si>
  <si>
    <t>GALERIA PRODUCTORA DE COSMETICOS S. DE R.L. DE C.V</t>
  </si>
  <si>
    <t>AV FERROCARRIL NORTE No 100</t>
  </si>
  <si>
    <t>1988057</t>
  </si>
  <si>
    <t>31/01/2019 16:28</t>
  </si>
  <si>
    <t>0X76707274</t>
  </si>
  <si>
    <t>1988063</t>
  </si>
  <si>
    <t>31/01/2019 16:35</t>
  </si>
  <si>
    <t>1988069</t>
  </si>
  <si>
    <t>31/01/2019 16:45</t>
  </si>
  <si>
    <t>1988089</t>
  </si>
  <si>
    <t>31/01/2019 17:49</t>
  </si>
  <si>
    <t>1988091</t>
  </si>
  <si>
    <t>31/01/2019 17:51</t>
  </si>
  <si>
    <t>1988101</t>
  </si>
  <si>
    <t>31/01/2019 19:14</t>
  </si>
  <si>
    <t>1988223</t>
  </si>
  <si>
    <t>01/02/2019 07:39</t>
  </si>
  <si>
    <t>0A4T558881</t>
  </si>
  <si>
    <t>1988237</t>
  </si>
  <si>
    <t>01/02/2019 08:10</t>
  </si>
  <si>
    <t>0X76707945</t>
  </si>
  <si>
    <t>1988273</t>
  </si>
  <si>
    <t>01/02/2019 08:40</t>
  </si>
  <si>
    <t>1988281</t>
  </si>
  <si>
    <t>SR INSTALACION CAMBIO DE LUGAR</t>
  </si>
  <si>
    <t>01/02/2019 09:41</t>
  </si>
  <si>
    <t>1988287</t>
  </si>
  <si>
    <t>01/02/2019 09:51</t>
  </si>
  <si>
    <t>4AV770073</t>
  </si>
  <si>
    <t>PROVEEDORA DE TECNOLOGIA DIGITAL S DE RL DE CV</t>
  </si>
  <si>
    <t>PASEO SAN BUENAVENTURA No 213</t>
  </si>
  <si>
    <t>1988301</t>
  </si>
  <si>
    <t>01/02/2019 10:07</t>
  </si>
  <si>
    <t>0BG2948878</t>
  </si>
  <si>
    <t>1988303</t>
  </si>
  <si>
    <t>01/02/2019 10:10</t>
  </si>
  <si>
    <t>0BG2951477</t>
  </si>
  <si>
    <t>1988313</t>
  </si>
  <si>
    <t>01/02/2019 10:19</t>
  </si>
  <si>
    <t>0Y4X835821</t>
  </si>
  <si>
    <t>CERRO COATEPEC S/N CD UNIVERSITARIA</t>
  </si>
  <si>
    <t>1988315</t>
  </si>
  <si>
    <t>01/02/2019 10:21</t>
  </si>
  <si>
    <t>0Y4X835738</t>
  </si>
  <si>
    <t>AV NEZAHUALCOYOTL SN</t>
  </si>
  <si>
    <t>1988319</t>
  </si>
  <si>
    <t>01/02/2019 10:24</t>
  </si>
  <si>
    <t>1988321</t>
  </si>
  <si>
    <t>01/02/2019 10:27</t>
  </si>
  <si>
    <t>1988325</t>
  </si>
  <si>
    <t>01/02/2019 10:34</t>
  </si>
  <si>
    <t>0MHB499777</t>
  </si>
  <si>
    <t>1988331</t>
  </si>
  <si>
    <t>01/02/2019 10:47</t>
  </si>
  <si>
    <t>1988333</t>
  </si>
  <si>
    <t>01/02/2019 10:48</t>
  </si>
  <si>
    <t>0BB1555570</t>
  </si>
  <si>
    <t>CARR REYNOSA-MATAMOROS KM 3</t>
  </si>
  <si>
    <t>1988335</t>
  </si>
  <si>
    <t>1240</t>
  </si>
  <si>
    <t>01/02/2019 10:52</t>
  </si>
  <si>
    <t>0VGW626684</t>
  </si>
  <si>
    <t>LITOGRAFICA MATAMOROS SA DE CV</t>
  </si>
  <si>
    <t>SERAFIN PE&amp;A 325 NTE</t>
  </si>
  <si>
    <t>1988349</t>
  </si>
  <si>
    <t>01/02/2019 11:11</t>
  </si>
  <si>
    <t>1988351</t>
  </si>
  <si>
    <t>01/02/2019 11:15</t>
  </si>
  <si>
    <t>0A4T558164</t>
  </si>
  <si>
    <t>1988353</t>
  </si>
  <si>
    <t>01/02/2019 11:19</t>
  </si>
  <si>
    <t>0A4T558169</t>
  </si>
  <si>
    <t>1988385</t>
  </si>
  <si>
    <t>01/02/2019 12:03</t>
  </si>
  <si>
    <t>1988393</t>
  </si>
  <si>
    <t>01/02/2019 12:14</t>
  </si>
  <si>
    <t>1988395</t>
  </si>
  <si>
    <t>01/02/2019 12:11</t>
  </si>
  <si>
    <t>1988399</t>
  </si>
  <si>
    <t>01/02/2019 12:16</t>
  </si>
  <si>
    <t>9HB332563</t>
  </si>
  <si>
    <t>CARRETERA COLOMBIA KM 30.2</t>
  </si>
  <si>
    <t>1988401</t>
  </si>
  <si>
    <t>01/02/2019 12:17</t>
  </si>
  <si>
    <t>1988403</t>
  </si>
  <si>
    <t>01/02/2019 12:20</t>
  </si>
  <si>
    <t>1988405</t>
  </si>
  <si>
    <t>01/02/2019 12:21</t>
  </si>
  <si>
    <t>0Y4X843045</t>
  </si>
  <si>
    <t>1988413</t>
  </si>
  <si>
    <t>01/02/2019 12:25</t>
  </si>
  <si>
    <t>05BT705288</t>
  </si>
  <si>
    <t>BLVD HAROLD R PAPE No 6012</t>
  </si>
  <si>
    <t>1988429</t>
  </si>
  <si>
    <t>01/02/2019 12:51</t>
  </si>
  <si>
    <t>0EX9310036</t>
  </si>
  <si>
    <t>1988439</t>
  </si>
  <si>
    <t>8036</t>
  </si>
  <si>
    <t>01/02/2019 13:17</t>
  </si>
  <si>
    <t>03TX409195</t>
  </si>
  <si>
    <t>1988475</t>
  </si>
  <si>
    <t>06HB017680</t>
  </si>
  <si>
    <t>1988513</t>
  </si>
  <si>
    <t>01/02/2019 13:23</t>
  </si>
  <si>
    <t>06HB017489</t>
  </si>
  <si>
    <t>1988519</t>
  </si>
  <si>
    <t>06HB017658</t>
  </si>
  <si>
    <t>1988533</t>
  </si>
  <si>
    <t>03TX410705</t>
  </si>
  <si>
    <t>1988545</t>
  </si>
  <si>
    <t>01/02/2019 13:25</t>
  </si>
  <si>
    <t>1988549</t>
  </si>
  <si>
    <t>01/02/2019 13:30</t>
  </si>
  <si>
    <t>1988565</t>
  </si>
  <si>
    <t>01/02/2019 14:21</t>
  </si>
  <si>
    <t>0WRR001333</t>
  </si>
  <si>
    <t>1988581</t>
  </si>
  <si>
    <t>01/02/2019 15:29</t>
  </si>
  <si>
    <t>0AE9549506</t>
  </si>
  <si>
    <t>1988587</t>
  </si>
  <si>
    <t>01/02/2019 15:36</t>
  </si>
  <si>
    <t>05XB489116</t>
  </si>
  <si>
    <t>1988593</t>
  </si>
  <si>
    <t>01/02/2019 15:33</t>
  </si>
  <si>
    <t>03BT802201</t>
  </si>
  <si>
    <t>JOSE C MONTES No 2</t>
  </si>
  <si>
    <t>Parras De La Fuente-</t>
  </si>
  <si>
    <t>1988597</t>
  </si>
  <si>
    <t>01/02/2019 16:20</t>
  </si>
  <si>
    <t>0PW4979941</t>
  </si>
  <si>
    <t>1988601</t>
  </si>
  <si>
    <t>01/02/2019 16:24</t>
  </si>
  <si>
    <t>1988605</t>
  </si>
  <si>
    <t>01/02/2019 16:33</t>
  </si>
  <si>
    <t>6HB016814</t>
  </si>
  <si>
    <t>JOAQUIN GARCIA No 217</t>
  </si>
  <si>
    <t>1988615</t>
  </si>
  <si>
    <t>01/02/2019 17:13</t>
  </si>
  <si>
    <t>0XLT861631</t>
  </si>
  <si>
    <t>1988623</t>
  </si>
  <si>
    <t>01/02/2019 17:33</t>
  </si>
  <si>
    <t>1988625</t>
  </si>
  <si>
    <t>0C4X003942</t>
  </si>
  <si>
    <t>COBALTO 518</t>
  </si>
  <si>
    <t>1988633</t>
  </si>
  <si>
    <t>01/02/2019 17:46</t>
  </si>
  <si>
    <t>0XKK398081</t>
  </si>
  <si>
    <t>1988635</t>
  </si>
  <si>
    <t>01/02/2019 17:50</t>
  </si>
  <si>
    <t>9HB328054</t>
  </si>
  <si>
    <t>CRISTINA ARACELI GARIN LOPEZ</t>
  </si>
  <si>
    <t>CALLE 20 DE NOVIEMBRE L 24</t>
  </si>
  <si>
    <t>1988643</t>
  </si>
  <si>
    <t>01/02/2019 19:08</t>
  </si>
  <si>
    <t>09HB320822</t>
  </si>
  <si>
    <t>HUMBERTO LOBO 520 LOC H 5</t>
  </si>
  <si>
    <t>1988645</t>
  </si>
  <si>
    <t>01/02/2019 19:17</t>
  </si>
  <si>
    <t>09HB325997</t>
  </si>
  <si>
    <t>AV MANUEL BARRAGAN 325 LOC 1113</t>
  </si>
  <si>
    <t>1988649</t>
  </si>
  <si>
    <t>01/02/2019 21:09</t>
  </si>
  <si>
    <t>1988767</t>
  </si>
  <si>
    <t>02/02/2019 10:29</t>
  </si>
  <si>
    <t>09HB320542</t>
  </si>
  <si>
    <t>AV VASCONCELOS 702 PTE</t>
  </si>
  <si>
    <t>1988769</t>
  </si>
  <si>
    <t>02/02/2019 11:13</t>
  </si>
  <si>
    <t>1988771</t>
  </si>
  <si>
    <t>02/02/2019 11:37</t>
  </si>
  <si>
    <t>1988965</t>
  </si>
  <si>
    <t>03/02/2019 15:25</t>
  </si>
  <si>
    <t>1988967</t>
  </si>
  <si>
    <t>03/02/2019 16:56</t>
  </si>
  <si>
    <t>1988969</t>
  </si>
  <si>
    <t>03/02/2019 17:00</t>
  </si>
  <si>
    <t>0XPN550545</t>
  </si>
  <si>
    <t>1989201</t>
  </si>
  <si>
    <t>04/02/2019 08:11</t>
  </si>
  <si>
    <t>1989203</t>
  </si>
  <si>
    <t>04/02/2019 08:13</t>
  </si>
  <si>
    <t>0EX9297556</t>
  </si>
  <si>
    <t>1989205</t>
  </si>
  <si>
    <t>04/02/2019 08:14</t>
  </si>
  <si>
    <t>1989207</t>
  </si>
  <si>
    <t>04/02/2019 08:16</t>
  </si>
  <si>
    <t>1989227</t>
  </si>
  <si>
    <t>04/02/2019 09:37</t>
  </si>
  <si>
    <t>1989229</t>
  </si>
  <si>
    <t>04/02/2019 09:39</t>
  </si>
  <si>
    <t>1989231</t>
  </si>
  <si>
    <t>04/02/2019 09:40</t>
  </si>
  <si>
    <t>1989261</t>
  </si>
  <si>
    <t>04/02/2019 11:04</t>
  </si>
  <si>
    <t>1989293</t>
  </si>
  <si>
    <t>04/02/2019 11:55</t>
  </si>
  <si>
    <t>0E2B658557</t>
  </si>
  <si>
    <t>1989295</t>
  </si>
  <si>
    <t>04/02/2019 11:57</t>
  </si>
  <si>
    <t>0E2B666316</t>
  </si>
  <si>
    <t>1989319</t>
  </si>
  <si>
    <t>04/02/2019 14:08</t>
  </si>
  <si>
    <t>1989325</t>
  </si>
  <si>
    <t>04/02/2019 14:28</t>
  </si>
  <si>
    <t>0EX9293121</t>
  </si>
  <si>
    <t>1989327</t>
  </si>
  <si>
    <t>04/02/2019 14:29</t>
  </si>
  <si>
    <t>1989339</t>
  </si>
  <si>
    <t>04/02/2019 15:37</t>
  </si>
  <si>
    <t>0A1H020685</t>
  </si>
  <si>
    <t>1989363</t>
  </si>
  <si>
    <t>04/02/2019 19:15</t>
  </si>
  <si>
    <t>1989365</t>
  </si>
  <si>
    <t>04/02/2019 19:39</t>
  </si>
  <si>
    <t>0EX9286994</t>
  </si>
  <si>
    <t>1989367</t>
  </si>
  <si>
    <t>04/02/2019 19:55</t>
  </si>
  <si>
    <t>1989369</t>
  </si>
  <si>
    <t>04/02/2019 19:58</t>
  </si>
  <si>
    <t>1989615</t>
  </si>
  <si>
    <t>05/02/2019 07:11</t>
  </si>
  <si>
    <t>1989617</t>
  </si>
  <si>
    <t>05/02/2019 07:12</t>
  </si>
  <si>
    <t>1989651</t>
  </si>
  <si>
    <t>05/02/2019 08:02</t>
  </si>
  <si>
    <t>09HB320801</t>
  </si>
  <si>
    <t>AV SAN SEBASTIAN 1501</t>
  </si>
  <si>
    <t>1989663</t>
  </si>
  <si>
    <t>05/02/2019 08:15</t>
  </si>
  <si>
    <t>1989667</t>
  </si>
  <si>
    <t>05/02/2019 08:17</t>
  </si>
  <si>
    <t>1989681</t>
  </si>
  <si>
    <t>05/02/2019 08:23</t>
  </si>
  <si>
    <t>0EX9300822</t>
  </si>
  <si>
    <t>1989687</t>
  </si>
  <si>
    <t>05/02/2019 08:32</t>
  </si>
  <si>
    <t>1989691</t>
  </si>
  <si>
    <t>05/02/2019 08:35</t>
  </si>
  <si>
    <t>0E2B656917</t>
  </si>
  <si>
    <t>BLV FELIPE PESCADOR 1902 ESQ PEDRO</t>
  </si>
  <si>
    <t>1989701</t>
  </si>
  <si>
    <t>05/02/2019 08:46</t>
  </si>
  <si>
    <t>0EX9297705</t>
  </si>
  <si>
    <t>1989703</t>
  </si>
  <si>
    <t>05/02/2019 08:47</t>
  </si>
  <si>
    <t>0A1H020925</t>
  </si>
  <si>
    <t>1989715</t>
  </si>
  <si>
    <t>05/02/2019 09:14</t>
  </si>
  <si>
    <t>1989719</t>
  </si>
  <si>
    <t>05/02/2019 09:16</t>
  </si>
  <si>
    <t>1989723</t>
  </si>
  <si>
    <t>05/02/2019 09:21</t>
  </si>
  <si>
    <t>0D6X450039</t>
  </si>
  <si>
    <t>1989737</t>
  </si>
  <si>
    <t>05/02/2019 09:40</t>
  </si>
  <si>
    <t>1989749</t>
  </si>
  <si>
    <t>05/02/2019 09:45</t>
  </si>
  <si>
    <t>1989771</t>
  </si>
  <si>
    <t>05/02/2019 10:03</t>
  </si>
  <si>
    <t>0BG2951121</t>
  </si>
  <si>
    <t>1989775</t>
  </si>
  <si>
    <t>05/02/2019 10:08</t>
  </si>
  <si>
    <t>1989793</t>
  </si>
  <si>
    <t>05/02/2019 10:48</t>
  </si>
  <si>
    <t>1989817</t>
  </si>
  <si>
    <t>05/02/2019 11:01</t>
  </si>
  <si>
    <t>0EX9664778</t>
  </si>
  <si>
    <t>1989819</t>
  </si>
  <si>
    <t>05/02/2019 11:02</t>
  </si>
  <si>
    <t>1989823</t>
  </si>
  <si>
    <t>05/02/2019 11:05</t>
  </si>
  <si>
    <t>9BR539357</t>
  </si>
  <si>
    <t>1989829</t>
  </si>
  <si>
    <t>05/02/2019 11:14</t>
  </si>
  <si>
    <t>0BG1001281</t>
  </si>
  <si>
    <t>PROLEC GE INTERNACIONAL S DE RL DE CV</t>
  </si>
  <si>
    <t>BLVD CARLOS SALINAS DE GORTARI KM 9.25</t>
  </si>
  <si>
    <t>1989845</t>
  </si>
  <si>
    <t>05/02/2019 11:13</t>
  </si>
  <si>
    <t>0BG0973356</t>
  </si>
  <si>
    <t>AV MIGUEL ANGEL DE QUEVEDO 946</t>
  </si>
  <si>
    <t>1989855</t>
  </si>
  <si>
    <t>05/02/2019 11:35</t>
  </si>
  <si>
    <t>0BG2949298</t>
  </si>
  <si>
    <t>1989859</t>
  </si>
  <si>
    <t>05/02/2019 11:36</t>
  </si>
  <si>
    <t>0A4T557604</t>
  </si>
  <si>
    <t>1989863</t>
  </si>
  <si>
    <t>05/02/2019 11:39</t>
  </si>
  <si>
    <t>0C7X236617</t>
  </si>
  <si>
    <t>1989867</t>
  </si>
  <si>
    <t>05/02/2019 11:40</t>
  </si>
  <si>
    <t>1989895</t>
  </si>
  <si>
    <t>05/02/2019 11:59</t>
  </si>
  <si>
    <t>1989901</t>
  </si>
  <si>
    <t>05/02/2019 12:02</t>
  </si>
  <si>
    <t>0AE9579680</t>
  </si>
  <si>
    <t>GIGANTE VERDE S DE RL DE CV</t>
  </si>
  <si>
    <t>DONALD G NORRIS No 672</t>
  </si>
  <si>
    <t>1989905</t>
  </si>
  <si>
    <t>05/02/2019 12:06</t>
  </si>
  <si>
    <t>1989925</t>
  </si>
  <si>
    <t>05/02/2019 12:18</t>
  </si>
  <si>
    <t>0D6X465712</t>
  </si>
  <si>
    <t>1989933</t>
  </si>
  <si>
    <t>05/02/2019 12:27</t>
  </si>
  <si>
    <t>1989943</t>
  </si>
  <si>
    <t>05/02/2019 12:30</t>
  </si>
  <si>
    <t>1989949</t>
  </si>
  <si>
    <t>05/02/2019 12:37</t>
  </si>
  <si>
    <t>0KPA026853</t>
  </si>
  <si>
    <t>1989965</t>
  </si>
  <si>
    <t>05/02/2019 12:59</t>
  </si>
  <si>
    <t>1989973</t>
  </si>
  <si>
    <t>05/02/2019 13:05</t>
  </si>
  <si>
    <t>0C7X273153</t>
  </si>
  <si>
    <t>1989977</t>
  </si>
  <si>
    <t>05/02/2019 13:10</t>
  </si>
  <si>
    <t>0C7X268528</t>
  </si>
  <si>
    <t>1989979</t>
  </si>
  <si>
    <t>05/02/2019 13:14</t>
  </si>
  <si>
    <t>0D6X469684</t>
  </si>
  <si>
    <t>1989993</t>
  </si>
  <si>
    <t>05/02/2019 13:27</t>
  </si>
  <si>
    <t>1989999</t>
  </si>
  <si>
    <t>05/02/2019 13:47</t>
  </si>
  <si>
    <t>1990009</t>
  </si>
  <si>
    <t>05/02/2019 13:55</t>
  </si>
  <si>
    <t>0BG2950965</t>
  </si>
  <si>
    <t>PERIFERICO DE LA JUVENTUD No 6501</t>
  </si>
  <si>
    <t>1990017</t>
  </si>
  <si>
    <t>05/02/2019 14:14</t>
  </si>
  <si>
    <t>9HB331730</t>
  </si>
  <si>
    <t>AUTENTICIDAD Y SEGURIDAD JURIDICA S.C.</t>
  </si>
  <si>
    <t>PROGRESO SUR No 446</t>
  </si>
  <si>
    <t>1990019</t>
  </si>
  <si>
    <t>05/02/2019 14:21</t>
  </si>
  <si>
    <t>1990021</t>
  </si>
  <si>
    <t>05/02/2019 14:27</t>
  </si>
  <si>
    <t>1990025</t>
  </si>
  <si>
    <t>05/02/2019 14:42</t>
  </si>
  <si>
    <t>0A1H022408</t>
  </si>
  <si>
    <t>1990027</t>
  </si>
  <si>
    <t>05/02/2019 14:52</t>
  </si>
  <si>
    <t>0A1H022531</t>
  </si>
  <si>
    <t>1990035</t>
  </si>
  <si>
    <t>05/02/2019 15:16</t>
  </si>
  <si>
    <t>1990039</t>
  </si>
  <si>
    <t>05/02/2019 14:39</t>
  </si>
  <si>
    <t>09HB331385</t>
  </si>
  <si>
    <t>1990043</t>
  </si>
  <si>
    <t>05/02/2019 15:38</t>
  </si>
  <si>
    <t>07TX137028</t>
  </si>
  <si>
    <t>1990045</t>
  </si>
  <si>
    <t>05/02/2019 15:40</t>
  </si>
  <si>
    <t>07CX042008</t>
  </si>
  <si>
    <t>1990055</t>
  </si>
  <si>
    <t>05/02/2019 16:01</t>
  </si>
  <si>
    <t>1990059</t>
  </si>
  <si>
    <t>05/02/2019 16:05</t>
  </si>
  <si>
    <t>0PW4980044</t>
  </si>
  <si>
    <t>1990063</t>
  </si>
  <si>
    <t>05/02/2019 16:11</t>
  </si>
  <si>
    <t>1990065</t>
  </si>
  <si>
    <t>05/02/2019 16:12</t>
  </si>
  <si>
    <t>0EX7381748</t>
  </si>
  <si>
    <t>1990067</t>
  </si>
  <si>
    <t>0XPN399471</t>
  </si>
  <si>
    <t>PROL SEGURIDAD SOCIAL SN</t>
  </si>
  <si>
    <t>1990071</t>
  </si>
  <si>
    <t>05/02/2019 16:16</t>
  </si>
  <si>
    <t>0XPN547498</t>
  </si>
  <si>
    <t>1990079</t>
  </si>
  <si>
    <t>05/02/2019 16:24</t>
  </si>
  <si>
    <t>1990085</t>
  </si>
  <si>
    <t>05/02/2019 16:30</t>
  </si>
  <si>
    <t>0C4X008939</t>
  </si>
  <si>
    <t>1990101</t>
  </si>
  <si>
    <t>05/02/2019 16:50</t>
  </si>
  <si>
    <t>1990121</t>
  </si>
  <si>
    <t>05/02/2019 17:24</t>
  </si>
  <si>
    <t>0C4X002875</t>
  </si>
  <si>
    <t>AV ORIENTE DOS No 224</t>
  </si>
  <si>
    <t>1990125</t>
  </si>
  <si>
    <t>05/02/2019 17:28</t>
  </si>
  <si>
    <t>0E2B646633</t>
  </si>
  <si>
    <t>1990127</t>
  </si>
  <si>
    <t>05/02/2019 17:32</t>
  </si>
  <si>
    <t>1990135</t>
  </si>
  <si>
    <t>05/02/2019 17:37</t>
  </si>
  <si>
    <t>0X76092767</t>
  </si>
  <si>
    <t>CARRETERA PANAMERICANA KM 1588 CEDROS S/N</t>
  </si>
  <si>
    <t>1990433</t>
  </si>
  <si>
    <t>06/02/2019 07:33</t>
  </si>
  <si>
    <t>1990457</t>
  </si>
  <si>
    <t>06/02/2019 08:34</t>
  </si>
  <si>
    <t>1990461</t>
  </si>
  <si>
    <t>06/02/2019 08:40</t>
  </si>
  <si>
    <t>1990469</t>
  </si>
  <si>
    <t>06/02/2019 08:45</t>
  </si>
  <si>
    <t>0A1H020707</t>
  </si>
  <si>
    <t>1990475</t>
  </si>
  <si>
    <t>06/02/2019 09:03</t>
  </si>
  <si>
    <t>0E2B646584</t>
  </si>
  <si>
    <t>1990477</t>
  </si>
  <si>
    <t>06/02/2019 09:08</t>
  </si>
  <si>
    <t>0E1B969596</t>
  </si>
  <si>
    <t>1990493</t>
  </si>
  <si>
    <t>3226</t>
  </si>
  <si>
    <t>06/02/2019 09:28</t>
  </si>
  <si>
    <t>K8B486794</t>
  </si>
  <si>
    <t>ALTA PRESICION EN INGENERIA SA DE CV</t>
  </si>
  <si>
    <t>CARRETERA LIBRE METEPEC ZACANGO 1107 3</t>
  </si>
  <si>
    <t>Metepec-ESTADO DE ME</t>
  </si>
  <si>
    <t>1990499</t>
  </si>
  <si>
    <t>06/02/2019 09:39</t>
  </si>
  <si>
    <t>0A2T136300</t>
  </si>
  <si>
    <t>1990503</t>
  </si>
  <si>
    <t>06/02/2019 09:48</t>
  </si>
  <si>
    <t>0A2T027731</t>
  </si>
  <si>
    <t>1990519</t>
  </si>
  <si>
    <t>06/02/2019 10:09</t>
  </si>
  <si>
    <t>0DUX196197</t>
  </si>
  <si>
    <t>1990521</t>
  </si>
  <si>
    <t>9301</t>
  </si>
  <si>
    <t>06/02/2019 10:17</t>
  </si>
  <si>
    <t>0XNE128714</t>
  </si>
  <si>
    <t>AV MULTIPARQUE 1305 KM 23.3</t>
  </si>
  <si>
    <t>1990533</t>
  </si>
  <si>
    <t>06/02/2019 10:42</t>
  </si>
  <si>
    <t>0RXD142271</t>
  </si>
  <si>
    <t>1990535</t>
  </si>
  <si>
    <t>06/02/2019 10:51</t>
  </si>
  <si>
    <t>0X76093349</t>
  </si>
  <si>
    <t>1990537</t>
  </si>
  <si>
    <t>06/02/2019 10:53</t>
  </si>
  <si>
    <t>03XB457801</t>
  </si>
  <si>
    <t>1990543</t>
  </si>
  <si>
    <t>06/02/2019 10:56</t>
  </si>
  <si>
    <t>1990545</t>
  </si>
  <si>
    <t>06/02/2019 11:00</t>
  </si>
  <si>
    <t>1990561</t>
  </si>
  <si>
    <t>06/02/2019 11:03</t>
  </si>
  <si>
    <t>1990569</t>
  </si>
  <si>
    <t>06/02/2019 11:18</t>
  </si>
  <si>
    <t>09HB320750</t>
  </si>
  <si>
    <t>HIDALGO 304 NTE</t>
  </si>
  <si>
    <t>1990573</t>
  </si>
  <si>
    <t>06/02/2019 11:22</t>
  </si>
  <si>
    <t>0YTB131499</t>
  </si>
  <si>
    <t>1990575</t>
  </si>
  <si>
    <t>06/02/2019 11:21</t>
  </si>
  <si>
    <t>1990583</t>
  </si>
  <si>
    <t>06/02/2019 11:26</t>
  </si>
  <si>
    <t>1990599</t>
  </si>
  <si>
    <t>06/02/2019 11:39</t>
  </si>
  <si>
    <t>1990603</t>
  </si>
  <si>
    <t>1990615</t>
  </si>
  <si>
    <t>06/02/2019 11:43</t>
  </si>
  <si>
    <t>9HB322979</t>
  </si>
  <si>
    <t>AV DE LAS AMERICAS y RIO DE JANEIRO</t>
  </si>
  <si>
    <t>1990621</t>
  </si>
  <si>
    <t>06/02/2019 11:48</t>
  </si>
  <si>
    <t>1990625</t>
  </si>
  <si>
    <t>06/02/2019 11:52</t>
  </si>
  <si>
    <t>0XEH805786</t>
  </si>
  <si>
    <t>SIGNIFY ELECTROMAGNETICS MEXICO SA DE CV</t>
  </si>
  <si>
    <t>1990637</t>
  </si>
  <si>
    <t>06/02/2019 12:00</t>
  </si>
  <si>
    <t>1990641</t>
  </si>
  <si>
    <t>06/02/2019 12:04</t>
  </si>
  <si>
    <t>1990645</t>
  </si>
  <si>
    <t>06/02/2019 12:06</t>
  </si>
  <si>
    <t>0EX7387580</t>
  </si>
  <si>
    <t>1990649</t>
  </si>
  <si>
    <t>3618</t>
  </si>
  <si>
    <t>A2T374288</t>
  </si>
  <si>
    <t>MARTINEZ ACEVEDO Y ASOCIADOS S C</t>
  </si>
  <si>
    <t>AMADO NERVO OTE No 117</t>
  </si>
  <si>
    <t>1990689</t>
  </si>
  <si>
    <t>06/02/2019 12:47</t>
  </si>
  <si>
    <t>0EX9293199</t>
  </si>
  <si>
    <t>1990695</t>
  </si>
  <si>
    <t>06/02/2019 12:55</t>
  </si>
  <si>
    <t>03XB457734</t>
  </si>
  <si>
    <t>1990697</t>
  </si>
  <si>
    <t>06/02/2019 12:58</t>
  </si>
  <si>
    <t>1990711</t>
  </si>
  <si>
    <t>06/02/2019 13:16</t>
  </si>
  <si>
    <t>1990715</t>
  </si>
  <si>
    <t>06/02/2019 13:25</t>
  </si>
  <si>
    <t>1990721</t>
  </si>
  <si>
    <t>06/02/2019 13:43</t>
  </si>
  <si>
    <t>03BT801954</t>
  </si>
  <si>
    <t>BLVD ADOLFO LOPEZ MATEOS 898 PTE</t>
  </si>
  <si>
    <t>1990727</t>
  </si>
  <si>
    <t>06/02/2019 13:54</t>
  </si>
  <si>
    <t>0PW4792201</t>
  </si>
  <si>
    <t>1990729</t>
  </si>
  <si>
    <t>06/02/2019 14:03</t>
  </si>
  <si>
    <t>1990731</t>
  </si>
  <si>
    <t>06/02/2019 14:06</t>
  </si>
  <si>
    <t>0A1H022183</t>
  </si>
  <si>
    <t>1990733</t>
  </si>
  <si>
    <t>06/02/2019 14:21</t>
  </si>
  <si>
    <t>0XPN547582</t>
  </si>
  <si>
    <t>1990751</t>
  </si>
  <si>
    <t>06/02/2019 15:03</t>
  </si>
  <si>
    <t>0E2B649575</t>
  </si>
  <si>
    <t>EZEQUIEL MONTES 8</t>
  </si>
  <si>
    <t>1990755</t>
  </si>
  <si>
    <t>06/02/2019 15:08</t>
  </si>
  <si>
    <t>0BG2947932</t>
  </si>
  <si>
    <t>1990771</t>
  </si>
  <si>
    <t>06/02/2019 15:41</t>
  </si>
  <si>
    <t>0Y4X845171</t>
  </si>
  <si>
    <t>1990787</t>
  </si>
  <si>
    <t>06/02/2019 16:02</t>
  </si>
  <si>
    <t>1990809</t>
  </si>
  <si>
    <t>06/02/2019 16:16</t>
  </si>
  <si>
    <t>1990817</t>
  </si>
  <si>
    <t>06/02/2019 16:47</t>
  </si>
  <si>
    <t>1990827</t>
  </si>
  <si>
    <t>06/02/2019 17:23</t>
  </si>
  <si>
    <t>0AE9567217</t>
  </si>
  <si>
    <t>1990831</t>
  </si>
  <si>
    <t>06/02/2019 17:35</t>
  </si>
  <si>
    <t>0C7X370040</t>
  </si>
  <si>
    <t>1990835</t>
  </si>
  <si>
    <t>06/02/2019 17:38</t>
  </si>
  <si>
    <t>0C7X246705</t>
  </si>
  <si>
    <t>FRAY LUIS DE LEON COLONIA No 8002</t>
  </si>
  <si>
    <t>1990837</t>
  </si>
  <si>
    <t>1990849</t>
  </si>
  <si>
    <t>06/02/2019 18:23</t>
  </si>
  <si>
    <t>1990855</t>
  </si>
  <si>
    <t>06/02/2019 20:04</t>
  </si>
  <si>
    <t>1990857</t>
  </si>
  <si>
    <t>06/02/2019 20:06</t>
  </si>
  <si>
    <t>1991003</t>
  </si>
  <si>
    <t>07/02/2019 07:08</t>
  </si>
  <si>
    <t>1991067</t>
  </si>
  <si>
    <t>07/02/2019 08:42</t>
  </si>
  <si>
    <t>1991069</t>
  </si>
  <si>
    <t>07/02/2019 08:36</t>
  </si>
  <si>
    <t>09HB321654</t>
  </si>
  <si>
    <t>CORONA 1201 NTE</t>
  </si>
  <si>
    <t>1991075</t>
  </si>
  <si>
    <t>07/02/2019 08:53</t>
  </si>
  <si>
    <t>0Y4X827885</t>
  </si>
  <si>
    <t>AVE BOSQUES No 1243</t>
  </si>
  <si>
    <t>1991101</t>
  </si>
  <si>
    <t>07/02/2019 09:14</t>
  </si>
  <si>
    <t>0C4X008173</t>
  </si>
  <si>
    <t>1991111</t>
  </si>
  <si>
    <t>07/02/2019 09:21</t>
  </si>
  <si>
    <t>0X76371363</t>
  </si>
  <si>
    <t>PROLONGACION BERNARDO QUINTANA SUR No 302</t>
  </si>
  <si>
    <t>1991113</t>
  </si>
  <si>
    <t>07/02/2019 09:22</t>
  </si>
  <si>
    <t>1991119</t>
  </si>
  <si>
    <t>07/02/2019 09:30</t>
  </si>
  <si>
    <t>0Y4X821876</t>
  </si>
  <si>
    <t>1991135</t>
  </si>
  <si>
    <t>6361</t>
  </si>
  <si>
    <t>07/02/2019 09:56</t>
  </si>
  <si>
    <t>0DBY267397</t>
  </si>
  <si>
    <t>EQUIPOS NO LOCALIZADOS</t>
  </si>
  <si>
    <t>BOSQUE DE DURAZNOS 61</t>
  </si>
  <si>
    <t>1991139</t>
  </si>
  <si>
    <t>07/02/2019 10:00</t>
  </si>
  <si>
    <t>0BB1564112</t>
  </si>
  <si>
    <t>1991141</t>
  </si>
  <si>
    <t>07/02/2019 10:01</t>
  </si>
  <si>
    <t>1991145</t>
  </si>
  <si>
    <t>3655</t>
  </si>
  <si>
    <t>07/02/2019 10:13</t>
  </si>
  <si>
    <t>0C7X369931</t>
  </si>
  <si>
    <t>1991147</t>
  </si>
  <si>
    <t>07/02/2019 10:11</t>
  </si>
  <si>
    <t>07CX043331</t>
  </si>
  <si>
    <t>1991173</t>
  </si>
  <si>
    <t>07/02/2019 10:50</t>
  </si>
  <si>
    <t>1991175</t>
  </si>
  <si>
    <t>07/02/2019 10:55</t>
  </si>
  <si>
    <t>1991195</t>
  </si>
  <si>
    <t>07/02/2019 11:08</t>
  </si>
  <si>
    <t>1991209</t>
  </si>
  <si>
    <t>07/02/2019 11:39</t>
  </si>
  <si>
    <t>0XPN388916</t>
  </si>
  <si>
    <t>AV GUADALUPE No 119</t>
  </si>
  <si>
    <t>1991213</t>
  </si>
  <si>
    <t>07/02/2019 11:45</t>
  </si>
  <si>
    <t>0E2B665653</t>
  </si>
  <si>
    <t>1991215</t>
  </si>
  <si>
    <t>07/02/2019 11:46</t>
  </si>
  <si>
    <t>1991217</t>
  </si>
  <si>
    <t>07/02/2019 11:47</t>
  </si>
  <si>
    <t>0EX9288084</t>
  </si>
  <si>
    <t>1991223</t>
  </si>
  <si>
    <t>07/02/2019 11:58</t>
  </si>
  <si>
    <t>1991235</t>
  </si>
  <si>
    <t>07/02/2019 12:08</t>
  </si>
  <si>
    <t>0A4T558028</t>
  </si>
  <si>
    <t>1991237</t>
  </si>
  <si>
    <t>07/02/2019 12:09</t>
  </si>
  <si>
    <t>0Y4X838625</t>
  </si>
  <si>
    <t>1991239</t>
  </si>
  <si>
    <t>07/02/2019 12:15</t>
  </si>
  <si>
    <t>1991257</t>
  </si>
  <si>
    <t>07/02/2019 12:36</t>
  </si>
  <si>
    <t>0C4X003086</t>
  </si>
  <si>
    <t>PERIFERICO SUR 1841</t>
  </si>
  <si>
    <t>1991261</t>
  </si>
  <si>
    <t>07/02/2019 12:38</t>
  </si>
  <si>
    <t>0C7X239179</t>
  </si>
  <si>
    <t>1991275</t>
  </si>
  <si>
    <t>07/02/2019 13:11</t>
  </si>
  <si>
    <t>1991277</t>
  </si>
  <si>
    <t>07/02/2019 13:08</t>
  </si>
  <si>
    <t>1991279</t>
  </si>
  <si>
    <t>07/02/2019 13:14</t>
  </si>
  <si>
    <t>1991281</t>
  </si>
  <si>
    <t>07/02/2019 13:17</t>
  </si>
  <si>
    <t>1991283</t>
  </si>
  <si>
    <t>0A1H021585</t>
  </si>
  <si>
    <t>1991285</t>
  </si>
  <si>
    <t>07/02/2019 13:24</t>
  </si>
  <si>
    <t>0E2B646609</t>
  </si>
  <si>
    <t>1991299</t>
  </si>
  <si>
    <t>07/02/2019 13:48</t>
  </si>
  <si>
    <t>03BT801959</t>
  </si>
  <si>
    <t>AV MARIANO ESCOBEDO SUR No 501  PISO 2</t>
  </si>
  <si>
    <t>Nuevo Leon-NL</t>
  </si>
  <si>
    <t>1991309</t>
  </si>
  <si>
    <t>07/02/2019 13:54</t>
  </si>
  <si>
    <t>09HB383599</t>
  </si>
  <si>
    <t>F DOMENE Y SOCIOS SA DE CV</t>
  </si>
  <si>
    <t>AV EJERCITO NACIONAL No 613</t>
  </si>
  <si>
    <t>Miguel Hidalgo-CIUDA</t>
  </si>
  <si>
    <t>1991311</t>
  </si>
  <si>
    <t>07/02/2019 13:52</t>
  </si>
  <si>
    <t>09HB318435</t>
  </si>
  <si>
    <t>RIO VERGEL No 148</t>
  </si>
  <si>
    <t>1991321</t>
  </si>
  <si>
    <t>07/02/2019 14:07</t>
  </si>
  <si>
    <t>1991329</t>
  </si>
  <si>
    <t>07/02/2019 14:12</t>
  </si>
  <si>
    <t>1991331</t>
  </si>
  <si>
    <t>07/02/2019 14:13</t>
  </si>
  <si>
    <t>1991355</t>
  </si>
  <si>
    <t>07/02/2019 14:28</t>
  </si>
  <si>
    <t>0A4T558025</t>
  </si>
  <si>
    <t>1991363</t>
  </si>
  <si>
    <t>07/02/2019 15:13</t>
  </si>
  <si>
    <t>0EX9664210</t>
  </si>
  <si>
    <t>1991367</t>
  </si>
  <si>
    <t>07/02/2019 15:20</t>
  </si>
  <si>
    <t>1991371</t>
  </si>
  <si>
    <t>07/02/2019 15:25</t>
  </si>
  <si>
    <t>1991389</t>
  </si>
  <si>
    <t>07/02/2019 15:41</t>
  </si>
  <si>
    <t>1991397</t>
  </si>
  <si>
    <t>07/02/2019 15:46</t>
  </si>
  <si>
    <t>1991407</t>
  </si>
  <si>
    <t>07/02/2019 16:28</t>
  </si>
  <si>
    <t>0XEH805610</t>
  </si>
  <si>
    <t>1991415</t>
  </si>
  <si>
    <t>07/02/2019 16:41</t>
  </si>
  <si>
    <t>0X76707657</t>
  </si>
  <si>
    <t>1991447</t>
  </si>
  <si>
    <t>07/02/2019 17:00</t>
  </si>
  <si>
    <t>0A2T440450</t>
  </si>
  <si>
    <t>AV RICARDO B ANAYA No 1865</t>
  </si>
  <si>
    <t>1991471</t>
  </si>
  <si>
    <t>07/02/2019 17:13</t>
  </si>
  <si>
    <t>1991475</t>
  </si>
  <si>
    <t>07/02/2019 17:16</t>
  </si>
  <si>
    <t>1991499</t>
  </si>
  <si>
    <t>07/02/2019 17:57</t>
  </si>
  <si>
    <t>1991631</t>
  </si>
  <si>
    <t>08/02/2019 07:05</t>
  </si>
  <si>
    <t>1991659</t>
  </si>
  <si>
    <t>08/02/2019 08:21</t>
  </si>
  <si>
    <t>1991663</t>
  </si>
  <si>
    <t>08/02/2019 08:19</t>
  </si>
  <si>
    <t>02TX060372</t>
  </si>
  <si>
    <t>1991681</t>
  </si>
  <si>
    <t>08/02/2019 08:43</t>
  </si>
  <si>
    <t>09HB320745</t>
  </si>
  <si>
    <t>BLV HGO Y PADRE MIER</t>
  </si>
  <si>
    <t>1991691</t>
  </si>
  <si>
    <t>08/02/2019 09:13</t>
  </si>
  <si>
    <t>09HB334801</t>
  </si>
  <si>
    <t>BERNARDINO DEL RAZO No 21</t>
  </si>
  <si>
    <t>1991695</t>
  </si>
  <si>
    <t>08/02/2019 09:16</t>
  </si>
  <si>
    <t>03BT801986</t>
  </si>
  <si>
    <t>AV DEL CARMEN No 10</t>
  </si>
  <si>
    <t>1991697</t>
  </si>
  <si>
    <t>08/02/2019 09:02</t>
  </si>
  <si>
    <t>0C4X008824</t>
  </si>
  <si>
    <t>1991701</t>
  </si>
  <si>
    <t>08/02/2019 09:28</t>
  </si>
  <si>
    <t>0P7A319211</t>
  </si>
  <si>
    <t>DALIA MONICA ROSARIO VELAZQUEZ CALVO</t>
  </si>
  <si>
    <t>AVENIDA PE&amp;UELAS No 99 INT 4 A</t>
  </si>
  <si>
    <t>1991713</t>
  </si>
  <si>
    <t>08/02/2019 09:43</t>
  </si>
  <si>
    <t>0A4T558301</t>
  </si>
  <si>
    <t>1991719</t>
  </si>
  <si>
    <t>08/02/2019 09:47</t>
  </si>
  <si>
    <t>0A4T558303</t>
  </si>
  <si>
    <t>1991721</t>
  </si>
  <si>
    <t>08/02/2019 09:49</t>
  </si>
  <si>
    <t>1991739</t>
  </si>
  <si>
    <t>08/02/2019 10:08</t>
  </si>
  <si>
    <t>0X76704337</t>
  </si>
  <si>
    <t>1991747</t>
  </si>
  <si>
    <t>08/02/2019 10:11</t>
  </si>
  <si>
    <t>1991757</t>
  </si>
  <si>
    <t>08/02/2019 10:16</t>
  </si>
  <si>
    <t>0XPN334660</t>
  </si>
  <si>
    <t>PRODUCTOS DE DESGASTE DE JUAREZ SA DE CV</t>
  </si>
  <si>
    <t>PINO SUAREZ No 2906</t>
  </si>
  <si>
    <t>1991775</t>
  </si>
  <si>
    <t>08/02/2019 10:36</t>
  </si>
  <si>
    <t>1991781</t>
  </si>
  <si>
    <t>08/02/2019 10:44</t>
  </si>
  <si>
    <t>1991797</t>
  </si>
  <si>
    <t>08/02/2019 11:00</t>
  </si>
  <si>
    <t>1991799</t>
  </si>
  <si>
    <t>08/02/2019 10:59</t>
  </si>
  <si>
    <t>09HB332998</t>
  </si>
  <si>
    <t>1991805</t>
  </si>
  <si>
    <t>08/02/2019 11:05</t>
  </si>
  <si>
    <t>09HB331516</t>
  </si>
  <si>
    <t>1991807</t>
  </si>
  <si>
    <t>08/02/2019 11:04</t>
  </si>
  <si>
    <t>0C7X246832</t>
  </si>
  <si>
    <t>ADOLFO LOPEZ MATEOS MZ 3 LT 1 LOCAL 1</t>
  </si>
  <si>
    <t>1991813</t>
  </si>
  <si>
    <t>08/02/2019 10:43</t>
  </si>
  <si>
    <t>1991817</t>
  </si>
  <si>
    <t>08/02/2019 11:14</t>
  </si>
  <si>
    <t>1991819</t>
  </si>
  <si>
    <t>08/02/2019 11:19</t>
  </si>
  <si>
    <t>0BG2950884</t>
  </si>
  <si>
    <t>1991911</t>
  </si>
  <si>
    <t>0502</t>
  </si>
  <si>
    <t>08/02/2019 11:33</t>
  </si>
  <si>
    <t>3RB705952</t>
  </si>
  <si>
    <t>ROSTICERIA LOS CUATES</t>
  </si>
  <si>
    <t>DEL AVELLANO No 802</t>
  </si>
  <si>
    <t>General Escobedo-NL</t>
  </si>
  <si>
    <t>1991915</t>
  </si>
  <si>
    <t>08/02/2019 11:43</t>
  </si>
  <si>
    <t>5BT728813</t>
  </si>
  <si>
    <t>SAN JUAN DE DIOS SERVICIOS DE SALUD AC</t>
  </si>
  <si>
    <t>AV JUAN PABLO II No 55</t>
  </si>
  <si>
    <t>1992015</t>
  </si>
  <si>
    <t>08/02/2019 13:16</t>
  </si>
  <si>
    <t>09HB331587</t>
  </si>
  <si>
    <t>1992017</t>
  </si>
  <si>
    <t>08/02/2019 13:15</t>
  </si>
  <si>
    <t>07TX136451</t>
  </si>
  <si>
    <t>AV PATRIA No 1300</t>
  </si>
  <si>
    <t>1992019</t>
  </si>
  <si>
    <t>08/02/2019 13:18</t>
  </si>
  <si>
    <t>1992021</t>
  </si>
  <si>
    <t>08/02/2019 13:31</t>
  </si>
  <si>
    <t>0E2B646611</t>
  </si>
  <si>
    <t>1992031</t>
  </si>
  <si>
    <t>08/02/2019 13:57</t>
  </si>
  <si>
    <t>1992033</t>
  </si>
  <si>
    <t>08/02/2019 14:01</t>
  </si>
  <si>
    <t>1992039</t>
  </si>
  <si>
    <t>08/02/2019 14:07</t>
  </si>
  <si>
    <t>09HB325957</t>
  </si>
  <si>
    <t>BLVD FCO I MADERO NO 1001</t>
  </si>
  <si>
    <t>1992051</t>
  </si>
  <si>
    <t>08/02/2019 14:28</t>
  </si>
  <si>
    <t>1992053</t>
  </si>
  <si>
    <t>1992055</t>
  </si>
  <si>
    <t>08/02/2019 14:31</t>
  </si>
  <si>
    <t>0BG0974969</t>
  </si>
  <si>
    <t>1992075</t>
  </si>
  <si>
    <t>08/02/2019 14:48</t>
  </si>
  <si>
    <t>03AG876220</t>
  </si>
  <si>
    <t>1992079</t>
  </si>
  <si>
    <t>08/02/2019 14:49</t>
  </si>
  <si>
    <t>1992093</t>
  </si>
  <si>
    <t>08/02/2019 15:22</t>
  </si>
  <si>
    <t>1992097</t>
  </si>
  <si>
    <t>08/02/2019 15:25</t>
  </si>
  <si>
    <t>1992105</t>
  </si>
  <si>
    <t>08/02/2019 15:27</t>
  </si>
  <si>
    <t>1992115</t>
  </si>
  <si>
    <t>08/02/2019 15:53</t>
  </si>
  <si>
    <t>3BT804777</t>
  </si>
  <si>
    <t>DECIMA No 682</t>
  </si>
  <si>
    <t>1992123</t>
  </si>
  <si>
    <t>08/02/2019 16:16</t>
  </si>
  <si>
    <t>0XPN546685</t>
  </si>
  <si>
    <t>1992129</t>
  </si>
  <si>
    <t>08/02/2019 16:21</t>
  </si>
  <si>
    <t>0AGD461481</t>
  </si>
  <si>
    <t>1992137</t>
  </si>
  <si>
    <t>08/02/2019 16:37</t>
  </si>
  <si>
    <t>1992141</t>
  </si>
  <si>
    <t>08/02/2019 16:51</t>
  </si>
  <si>
    <t>3BT804954</t>
  </si>
  <si>
    <t>BLVD MIGUEL DE LA MADRID No 874 LOCAL 1</t>
  </si>
  <si>
    <t>1992149</t>
  </si>
  <si>
    <t>08/02/2019 17:03</t>
  </si>
  <si>
    <t>0BG2951668</t>
  </si>
  <si>
    <t>1992157</t>
  </si>
  <si>
    <t>08/02/2019 17:23</t>
  </si>
  <si>
    <t>09HB915221</t>
  </si>
  <si>
    <t>1992159</t>
  </si>
  <si>
    <t>08/02/2019 17:22</t>
  </si>
  <si>
    <t>1992163</t>
  </si>
  <si>
    <t>08/02/2019 17:30</t>
  </si>
  <si>
    <t>9HB914257</t>
  </si>
  <si>
    <t>MOVILQRO BUS SA DE CV</t>
  </si>
  <si>
    <t>REFORMA AGRARIA No 141</t>
  </si>
  <si>
    <t>1992175</t>
  </si>
  <si>
    <t>6513</t>
  </si>
  <si>
    <t>08/02/2019 17:52</t>
  </si>
  <si>
    <t>5AV814873</t>
  </si>
  <si>
    <t>FORMAS EFICIENTES SA DE CV</t>
  </si>
  <si>
    <t>PLAZA HIDALGO NO 304</t>
  </si>
  <si>
    <t>1992183</t>
  </si>
  <si>
    <t>08/02/2019 19:07</t>
  </si>
  <si>
    <t>1992185</t>
  </si>
  <si>
    <t>08/02/2019 19:12</t>
  </si>
  <si>
    <t>0E2B666074</t>
  </si>
  <si>
    <t>1992191</t>
  </si>
  <si>
    <t>08/02/2019 20:35</t>
  </si>
  <si>
    <t>1992367</t>
  </si>
  <si>
    <t>09/02/2019 09:49</t>
  </si>
  <si>
    <t>0EX9287017</t>
  </si>
  <si>
    <t>1992369</t>
  </si>
  <si>
    <t>09/02/2019 14:06</t>
  </si>
  <si>
    <t>1992371</t>
  </si>
  <si>
    <t>09/02/2019 14:10</t>
  </si>
  <si>
    <t>0BG0966729</t>
  </si>
  <si>
    <t>AV MEREO RODRIGUEZ BARRAGAN S/N</t>
  </si>
  <si>
    <t>1992377</t>
  </si>
  <si>
    <t>09/02/2019 16:02</t>
  </si>
  <si>
    <t>1992381</t>
  </si>
  <si>
    <t>09/02/2019 17:59</t>
  </si>
  <si>
    <t>0EX9293386</t>
  </si>
  <si>
    <t>1992563</t>
  </si>
  <si>
    <t>10/02/2019 10:09</t>
  </si>
  <si>
    <t>1992565</t>
  </si>
  <si>
    <t>10/02/2019 10:25</t>
  </si>
  <si>
    <t>0BG2941150</t>
  </si>
  <si>
    <t>1992567</t>
  </si>
  <si>
    <t>10/02/2019 10:26</t>
  </si>
  <si>
    <t>0A1H020579</t>
  </si>
  <si>
    <t>1992831</t>
  </si>
  <si>
    <t>11/02/2019 06:29</t>
  </si>
  <si>
    <t>1992849</t>
  </si>
  <si>
    <t>11/02/2019 07:43</t>
  </si>
  <si>
    <t>0A4T558912</t>
  </si>
  <si>
    <t>1992851</t>
  </si>
  <si>
    <t>3321</t>
  </si>
  <si>
    <t>11/02/2019 08:02</t>
  </si>
  <si>
    <t>0LA0096463</t>
  </si>
  <si>
    <t>DOMICILIO CONOCIDO</t>
  </si>
  <si>
    <t>1992853</t>
  </si>
  <si>
    <t>11/02/2019 08:10</t>
  </si>
  <si>
    <t>0LA0096479</t>
  </si>
  <si>
    <t>1992857</t>
  </si>
  <si>
    <t>1992861</t>
  </si>
  <si>
    <t>11/02/2019 08:14</t>
  </si>
  <si>
    <t>0XPN399180</t>
  </si>
  <si>
    <t>1992865</t>
  </si>
  <si>
    <t>11/02/2019 08:16</t>
  </si>
  <si>
    <t>1992869</t>
  </si>
  <si>
    <t>11/02/2019 08:19</t>
  </si>
  <si>
    <t>1992871</t>
  </si>
  <si>
    <t>11/02/2019 08:22</t>
  </si>
  <si>
    <t>1992875</t>
  </si>
  <si>
    <t>11/02/2019 08:26</t>
  </si>
  <si>
    <t>1992879</t>
  </si>
  <si>
    <t>11/02/2019 08:30</t>
  </si>
  <si>
    <t>0Y2B003358</t>
  </si>
  <si>
    <t>1992881</t>
  </si>
  <si>
    <t>11/02/2019 08:36</t>
  </si>
  <si>
    <t>1992883</t>
  </si>
  <si>
    <t>11/02/2019 08:38</t>
  </si>
  <si>
    <t>1992889</t>
  </si>
  <si>
    <t>11/02/2019 08:48</t>
  </si>
  <si>
    <t>1992911</t>
  </si>
  <si>
    <t>11/02/2019 09:33</t>
  </si>
  <si>
    <t>1992915</t>
  </si>
  <si>
    <t>11/02/2019 09:45</t>
  </si>
  <si>
    <t>1992917</t>
  </si>
  <si>
    <t>11/02/2019 09:47</t>
  </si>
  <si>
    <t>1992919</t>
  </si>
  <si>
    <t>11/02/2019 09:49</t>
  </si>
  <si>
    <t>1992933</t>
  </si>
  <si>
    <t>11/02/2019 10:05</t>
  </si>
  <si>
    <t>0BG0966730</t>
  </si>
  <si>
    <t>BLVD CAMELIA NO.2658</t>
  </si>
  <si>
    <t>1992935</t>
  </si>
  <si>
    <t>11/02/2019 10:07</t>
  </si>
  <si>
    <t>0PW4000004</t>
  </si>
  <si>
    <t>1992937</t>
  </si>
  <si>
    <t>11/02/2019 10:06</t>
  </si>
  <si>
    <t>0BG2948914</t>
  </si>
  <si>
    <t>1992939</t>
  </si>
  <si>
    <t>11/02/2019 10:09</t>
  </si>
  <si>
    <t>1992941</t>
  </si>
  <si>
    <t>1992947</t>
  </si>
  <si>
    <t>11/02/2019 10:11</t>
  </si>
  <si>
    <t>0D6X461128</t>
  </si>
  <si>
    <t>1992951</t>
  </si>
  <si>
    <t>1992975</t>
  </si>
  <si>
    <t>11/02/2019 10:20</t>
  </si>
  <si>
    <t>0LA6296648</t>
  </si>
  <si>
    <t>1992991</t>
  </si>
  <si>
    <t>11/02/2019 10:34</t>
  </si>
  <si>
    <t>1993001</t>
  </si>
  <si>
    <t>11/02/2019 10:41</t>
  </si>
  <si>
    <t>0X76372623</t>
  </si>
  <si>
    <t>1993007</t>
  </si>
  <si>
    <t>11/02/2019 10:44</t>
  </si>
  <si>
    <t>02TX058832</t>
  </si>
  <si>
    <t>1993039</t>
  </si>
  <si>
    <t>11/02/2019 11:13</t>
  </si>
  <si>
    <t>0EX9292081</t>
  </si>
  <si>
    <t>1993053</t>
  </si>
  <si>
    <t>11/02/2019 11:32</t>
  </si>
  <si>
    <t>06HB017486</t>
  </si>
  <si>
    <t>1993055</t>
  </si>
  <si>
    <t>1993079</t>
  </si>
  <si>
    <t>11/02/2019 11:49</t>
  </si>
  <si>
    <t>1993099</t>
  </si>
  <si>
    <t>11/02/2019 12:09</t>
  </si>
  <si>
    <t>9HB381838</t>
  </si>
  <si>
    <t>INGRAM MICRO MEXICO SA DE CV</t>
  </si>
  <si>
    <t>JOSELILLO No 3 PISO 5</t>
  </si>
  <si>
    <t>1993109</t>
  </si>
  <si>
    <t>11/02/2019 12:17</t>
  </si>
  <si>
    <t>1993111</t>
  </si>
  <si>
    <t>11/02/2019 12:16</t>
  </si>
  <si>
    <t>1993121</t>
  </si>
  <si>
    <t>11/02/2019 12:24</t>
  </si>
  <si>
    <t>AAQ100733</t>
  </si>
  <si>
    <t>SANTOS CARRILLO ANGELICA MARIA</t>
  </si>
  <si>
    <t>VALLALODID No 62</t>
  </si>
  <si>
    <t>1993123</t>
  </si>
  <si>
    <t>11/02/2019 12:25</t>
  </si>
  <si>
    <t>09HB331586</t>
  </si>
  <si>
    <t>1993125</t>
  </si>
  <si>
    <t>1993129</t>
  </si>
  <si>
    <t>11/02/2019 12:29</t>
  </si>
  <si>
    <t>0A1H020675</t>
  </si>
  <si>
    <t>1993131</t>
  </si>
  <si>
    <t>11/02/2019 12:40</t>
  </si>
  <si>
    <t>0A4T554164</t>
  </si>
  <si>
    <t>1993151</t>
  </si>
  <si>
    <t>11/02/2019 13:12</t>
  </si>
  <si>
    <t>1993153</t>
  </si>
  <si>
    <t>11/02/2019 13:15</t>
  </si>
  <si>
    <t>Y4X846937</t>
  </si>
  <si>
    <t>AV FOMENTO INDUSTRIAL DEL PARQUE NUMERO INTERIOR S</t>
  </si>
  <si>
    <t>1993155</t>
  </si>
  <si>
    <t>11/02/2019 13:16</t>
  </si>
  <si>
    <t>1993171</t>
  </si>
  <si>
    <t>11/02/2019 13:42</t>
  </si>
  <si>
    <t>1993173</t>
  </si>
  <si>
    <t>11/02/2019 13:44</t>
  </si>
  <si>
    <t>1993181</t>
  </si>
  <si>
    <t>11/02/2019 13:48</t>
  </si>
  <si>
    <t>1993185</t>
  </si>
  <si>
    <t>11/02/2019 13:49</t>
  </si>
  <si>
    <t>1993195</t>
  </si>
  <si>
    <t>11/02/2019 14:31</t>
  </si>
  <si>
    <t>0C7X249124</t>
  </si>
  <si>
    <t>1993199</t>
  </si>
  <si>
    <t>11/02/2019 14:36</t>
  </si>
  <si>
    <t>1993215</t>
  </si>
  <si>
    <t>11/02/2019 14:50</t>
  </si>
  <si>
    <t>1993237</t>
  </si>
  <si>
    <t>11/02/2019 15:28</t>
  </si>
  <si>
    <t>0X76707862</t>
  </si>
  <si>
    <t>1993253</t>
  </si>
  <si>
    <t>11/02/2019 15:49</t>
  </si>
  <si>
    <t>1993271</t>
  </si>
  <si>
    <t>11/02/2019 16:24</t>
  </si>
  <si>
    <t>0Y4X842970</t>
  </si>
  <si>
    <t>1993273</t>
  </si>
  <si>
    <t>11/02/2019 16:25</t>
  </si>
  <si>
    <t>0X76370830</t>
  </si>
  <si>
    <t>1993305</t>
  </si>
  <si>
    <t>11/02/2019 17:23</t>
  </si>
  <si>
    <t>0D6X463381</t>
  </si>
  <si>
    <t>BLVD MILLENIUM No 211</t>
  </si>
  <si>
    <t>1993307</t>
  </si>
  <si>
    <t>11/02/2019 17:28</t>
  </si>
  <si>
    <t>1993329</t>
  </si>
  <si>
    <t>11/02/2019 18:44</t>
  </si>
  <si>
    <t>1993331</t>
  </si>
  <si>
    <t>11/02/2019 19:04</t>
  </si>
  <si>
    <t>0XPN551901</t>
  </si>
  <si>
    <t>1993427</t>
  </si>
  <si>
    <t>12/02/2019 07:44</t>
  </si>
  <si>
    <t>1993465</t>
  </si>
  <si>
    <t>12/02/2019 09:30</t>
  </si>
  <si>
    <t>0E1B941722</t>
  </si>
  <si>
    <t>1993499</t>
  </si>
  <si>
    <t>12/02/2019 09:59</t>
  </si>
  <si>
    <t>1993513</t>
  </si>
  <si>
    <t>12/02/2019 10:14</t>
  </si>
  <si>
    <t>06TB449258</t>
  </si>
  <si>
    <t>1993519</t>
  </si>
  <si>
    <t>12/02/2019 10:25</t>
  </si>
  <si>
    <t>0Y4X838108</t>
  </si>
  <si>
    <t>1993523</t>
  </si>
  <si>
    <t>12/02/2019 10:27</t>
  </si>
  <si>
    <t>1993543</t>
  </si>
  <si>
    <t>12/02/2019 10:35</t>
  </si>
  <si>
    <t>0Y4X842968</t>
  </si>
  <si>
    <t>1993597</t>
  </si>
  <si>
    <t>12/02/2019 11:19</t>
  </si>
  <si>
    <t>1993601</t>
  </si>
  <si>
    <t>12/02/2019 11:24</t>
  </si>
  <si>
    <t>03BT802041</t>
  </si>
  <si>
    <t>GUILLERMO PRIETO No 676</t>
  </si>
  <si>
    <t>1993613</t>
  </si>
  <si>
    <t>12/02/2019 11:30</t>
  </si>
  <si>
    <t>1993629</t>
  </si>
  <si>
    <t>12/02/2019 11:48</t>
  </si>
  <si>
    <t>0LA6296542</t>
  </si>
  <si>
    <t>CONSORCIO RED UNO SA DE CV</t>
  </si>
  <si>
    <t>REPUBLICA DE NICARAGUA No 280 A</t>
  </si>
  <si>
    <t>1993651</t>
  </si>
  <si>
    <t>12/02/2019 11:56</t>
  </si>
  <si>
    <t>9HB325802</t>
  </si>
  <si>
    <t>ISLAS FLORES No 3344</t>
  </si>
  <si>
    <t>1993657</t>
  </si>
  <si>
    <t>12/02/2019 12:05</t>
  </si>
  <si>
    <t>1993681</t>
  </si>
  <si>
    <t>12/02/2019 12:20</t>
  </si>
  <si>
    <t>0MX4466134</t>
  </si>
  <si>
    <t>1993703</t>
  </si>
  <si>
    <t>12/02/2019 12:45</t>
  </si>
  <si>
    <t>1993709</t>
  </si>
  <si>
    <t>12/02/2019 12:58</t>
  </si>
  <si>
    <t>1993713</t>
  </si>
  <si>
    <t>12/02/2019 13:01</t>
  </si>
  <si>
    <t>0RXD144240</t>
  </si>
  <si>
    <t>1993715</t>
  </si>
  <si>
    <t>12/02/2019 13:04</t>
  </si>
  <si>
    <t>0EX7384724</t>
  </si>
  <si>
    <t>1993717</t>
  </si>
  <si>
    <t>12/02/2019 13:03</t>
  </si>
  <si>
    <t>0C4X006207</t>
  </si>
  <si>
    <t>1993719</t>
  </si>
  <si>
    <t>12/02/2019 13:06</t>
  </si>
  <si>
    <t>1993735</t>
  </si>
  <si>
    <t>12/02/2019 14:28</t>
  </si>
  <si>
    <t>0X76707578</t>
  </si>
  <si>
    <t>ALBERTO COSSIO 105</t>
  </si>
  <si>
    <t>1993737</t>
  </si>
  <si>
    <t>12/02/2019 14:31</t>
  </si>
  <si>
    <t>1993741</t>
  </si>
  <si>
    <t>12/02/2019 14:25</t>
  </si>
  <si>
    <t>09HB320617</t>
  </si>
  <si>
    <t>CONSTITUCION 1101 PTE</t>
  </si>
  <si>
    <t>1993749</t>
  </si>
  <si>
    <t>12/02/2019 14:54</t>
  </si>
  <si>
    <t>09HB321579</t>
  </si>
  <si>
    <t>AV LAZARO CARDENAS 2500</t>
  </si>
  <si>
    <t>1993753</t>
  </si>
  <si>
    <t>12/02/2019 15:05</t>
  </si>
  <si>
    <t>0EX9299931</t>
  </si>
  <si>
    <t>ABASTECEDORA LUMEN SA DE CV</t>
  </si>
  <si>
    <t>SANTIAGO TAPIA No 954</t>
  </si>
  <si>
    <t>1993761</t>
  </si>
  <si>
    <t>12/02/2019 15:10</t>
  </si>
  <si>
    <t>1993765</t>
  </si>
  <si>
    <t>12/02/2019 15:16</t>
  </si>
  <si>
    <t>0A2T200199</t>
  </si>
  <si>
    <t>CARR ESTATAL 200 QRO TEQUISQUIAPAN 22500</t>
  </si>
  <si>
    <t>1993767</t>
  </si>
  <si>
    <t>12/02/2019 15:19</t>
  </si>
  <si>
    <t>0XEL563718</t>
  </si>
  <si>
    <t>REPUBLICA DE CUBA No 63</t>
  </si>
  <si>
    <t>1993775</t>
  </si>
  <si>
    <t>12/02/2019 15:29</t>
  </si>
  <si>
    <t>09HB334798</t>
  </si>
  <si>
    <t>AV SAN IGNACIO LIBRAMIENTO DE DURANGO No 3111 INTE</t>
  </si>
  <si>
    <t>1993841</t>
  </si>
  <si>
    <t>12/02/2019 16:02</t>
  </si>
  <si>
    <t>1993849</t>
  </si>
  <si>
    <t>12/02/2019 16:06</t>
  </si>
  <si>
    <t>0MX4777245</t>
  </si>
  <si>
    <t>1993887</t>
  </si>
  <si>
    <t>12/02/2019 16:53</t>
  </si>
  <si>
    <t>0AE7176531</t>
  </si>
  <si>
    <t>PASEO DEL TECNOLOGICO No 751</t>
  </si>
  <si>
    <t>1993895</t>
  </si>
  <si>
    <t>12/02/2019 17:02</t>
  </si>
  <si>
    <t>1993899</t>
  </si>
  <si>
    <t>12/02/2019 17:15</t>
  </si>
  <si>
    <t>0C4X011484</t>
  </si>
  <si>
    <t>1993901</t>
  </si>
  <si>
    <t>12/02/2019 17:16</t>
  </si>
  <si>
    <t>1993905</t>
  </si>
  <si>
    <t>12/02/2019 17:17</t>
  </si>
  <si>
    <t>0VGW686533</t>
  </si>
  <si>
    <t>AV AMERICAS 15</t>
  </si>
  <si>
    <t>1993929</t>
  </si>
  <si>
    <t>12/02/2019 19:00</t>
  </si>
  <si>
    <t>0A4T558381</t>
  </si>
  <si>
    <t>1993935</t>
  </si>
  <si>
    <t>12/02/2019 19:15</t>
  </si>
  <si>
    <t>0A4T557732</t>
  </si>
  <si>
    <t>1994055</t>
  </si>
  <si>
    <t>13/02/2019 07:56</t>
  </si>
  <si>
    <t>0Y4X826347</t>
  </si>
  <si>
    <t>1994095</t>
  </si>
  <si>
    <t>13/02/2019 08:40</t>
  </si>
  <si>
    <t>0D6X468357</t>
  </si>
  <si>
    <t>1994101</t>
  </si>
  <si>
    <t>13/02/2019 08:45</t>
  </si>
  <si>
    <t>1994107</t>
  </si>
  <si>
    <t>13/02/2019 08:46</t>
  </si>
  <si>
    <t>05BT705056</t>
  </si>
  <si>
    <t>AV MUNDIAL No 176</t>
  </si>
  <si>
    <t>1994109</t>
  </si>
  <si>
    <t>13/02/2019 08:47</t>
  </si>
  <si>
    <t>1994111</t>
  </si>
  <si>
    <t>13/02/2019 08:48</t>
  </si>
  <si>
    <t>1994117</t>
  </si>
  <si>
    <t>09HB333709</t>
  </si>
  <si>
    <t>PEDRO MORENO 1401</t>
  </si>
  <si>
    <t>1994127</t>
  </si>
  <si>
    <t>13/02/2019 08:55</t>
  </si>
  <si>
    <t>1994137</t>
  </si>
  <si>
    <t>13/02/2019 09:08</t>
  </si>
  <si>
    <t>0XPN546792</t>
  </si>
  <si>
    <t>1994141</t>
  </si>
  <si>
    <t>13/02/2019 09:12</t>
  </si>
  <si>
    <t>1994143</t>
  </si>
  <si>
    <t>1994145</t>
  </si>
  <si>
    <t>13/02/2019 09:21</t>
  </si>
  <si>
    <t>1994155</t>
  </si>
  <si>
    <t>13/02/2019 09:05</t>
  </si>
  <si>
    <t>1994157</t>
  </si>
  <si>
    <t>13/02/2019 09:58</t>
  </si>
  <si>
    <t>1994171</t>
  </si>
  <si>
    <t>6602</t>
  </si>
  <si>
    <t>13/02/2019 09:46</t>
  </si>
  <si>
    <t>0XL1399783</t>
  </si>
  <si>
    <t>1994185</t>
  </si>
  <si>
    <t>13/02/2019 10:31</t>
  </si>
  <si>
    <t>07TX137154</t>
  </si>
  <si>
    <t>SOR JUANA INES DE LA CRUZ No 300</t>
  </si>
  <si>
    <t>1994197</t>
  </si>
  <si>
    <t>13/02/2019 10:28</t>
  </si>
  <si>
    <t>1994201</t>
  </si>
  <si>
    <t>13/02/2019 10:47</t>
  </si>
  <si>
    <t>1994207</t>
  </si>
  <si>
    <t>13/02/2019 10:51</t>
  </si>
  <si>
    <t>1994241</t>
  </si>
  <si>
    <t>13/02/2019 11:14</t>
  </si>
  <si>
    <t>1994247</t>
  </si>
  <si>
    <t>13/02/2019 11:23</t>
  </si>
  <si>
    <t>0MX4742856</t>
  </si>
  <si>
    <t>1994261</t>
  </si>
  <si>
    <t>13/02/2019 11:26</t>
  </si>
  <si>
    <t>1994263</t>
  </si>
  <si>
    <t>13/02/2019 11:24</t>
  </si>
  <si>
    <t>1994275</t>
  </si>
  <si>
    <t>13/02/2019 11:43</t>
  </si>
  <si>
    <t>1994281</t>
  </si>
  <si>
    <t>4601</t>
  </si>
  <si>
    <t>13/02/2019 11:46</t>
  </si>
  <si>
    <t>0XLT856311</t>
  </si>
  <si>
    <t>1994295</t>
  </si>
  <si>
    <t>13/02/2019 11:59</t>
  </si>
  <si>
    <t>AE7178475</t>
  </si>
  <si>
    <t>INSTITUTO TECNOLOGICO Y DE ESTUDIOS SUPERIORES DE MONTERREY</t>
  </si>
  <si>
    <t>1994307</t>
  </si>
  <si>
    <t>13/02/2019 12:06</t>
  </si>
  <si>
    <t>0X76093357</t>
  </si>
  <si>
    <t>1994333</t>
  </si>
  <si>
    <t>13/02/2019 12:35</t>
  </si>
  <si>
    <t>1994341</t>
  </si>
  <si>
    <t>13/02/2019 12:39</t>
  </si>
  <si>
    <t>1994371</t>
  </si>
  <si>
    <t>13/02/2019 13:10</t>
  </si>
  <si>
    <t>1994393</t>
  </si>
  <si>
    <t>13/02/2019 13:42</t>
  </si>
  <si>
    <t>1994399</t>
  </si>
  <si>
    <t>13/02/2019 13:50</t>
  </si>
  <si>
    <t>0C7X268581</t>
  </si>
  <si>
    <t>1994401</t>
  </si>
  <si>
    <t>13/02/2019 13:54</t>
  </si>
  <si>
    <t>1994409</t>
  </si>
  <si>
    <t>3325</t>
  </si>
  <si>
    <t>13/02/2019 13:57</t>
  </si>
  <si>
    <t>0LA8673727</t>
  </si>
  <si>
    <t>1994419</t>
  </si>
  <si>
    <t>13/02/2019 14:05</t>
  </si>
  <si>
    <t>1994427</t>
  </si>
  <si>
    <t>13/02/2019 14:10</t>
  </si>
  <si>
    <t>1994429</t>
  </si>
  <si>
    <t>13/02/2019 14:15</t>
  </si>
  <si>
    <t>1994437</t>
  </si>
  <si>
    <t>13/02/2019 14:45</t>
  </si>
  <si>
    <t>1994453</t>
  </si>
  <si>
    <t>13/02/2019 15:06</t>
  </si>
  <si>
    <t>0BG2947505</t>
  </si>
  <si>
    <t>1994455</t>
  </si>
  <si>
    <t>13/02/2019 15:10</t>
  </si>
  <si>
    <t>1994457</t>
  </si>
  <si>
    <t>13/02/2019 15:14</t>
  </si>
  <si>
    <t>09HB318937</t>
  </si>
  <si>
    <t>GASPAR DE ALBEAR 201</t>
  </si>
  <si>
    <t>1994459</t>
  </si>
  <si>
    <t>13/02/2019 15:21</t>
  </si>
  <si>
    <t>0A4T554111</t>
  </si>
  <si>
    <t>1994467</t>
  </si>
  <si>
    <t>13/02/2019 15:04</t>
  </si>
  <si>
    <t>1994481</t>
  </si>
  <si>
    <t>13/02/2019 15:42</t>
  </si>
  <si>
    <t>0XPN553834</t>
  </si>
  <si>
    <t>1994493</t>
  </si>
  <si>
    <t>13/02/2019 16:15</t>
  </si>
  <si>
    <t>09HB331482</t>
  </si>
  <si>
    <t>ABASOLO No 92</t>
  </si>
  <si>
    <t>Tala-JAL</t>
  </si>
  <si>
    <t>1994501</t>
  </si>
  <si>
    <t>13/02/2019 16:58</t>
  </si>
  <si>
    <t>0A4T558524</t>
  </si>
  <si>
    <t>PROL EZEQUIEL MONTES 1 ESQ B QUINTA</t>
  </si>
  <si>
    <t>1994507</t>
  </si>
  <si>
    <t>13/02/2019 17:04</t>
  </si>
  <si>
    <t>0A4T558673</t>
  </si>
  <si>
    <t>1994511</t>
  </si>
  <si>
    <t>13/02/2019 17:08</t>
  </si>
  <si>
    <t>0A4T558394</t>
  </si>
  <si>
    <t>1994519</t>
  </si>
  <si>
    <t>13/02/2019 17:24</t>
  </si>
  <si>
    <t>0A4T558251</t>
  </si>
  <si>
    <t>1994521</t>
  </si>
  <si>
    <t>13/02/2019 17:57</t>
  </si>
  <si>
    <t>07CX042372</t>
  </si>
  <si>
    <t>CARRETERA GUADALAJARA EL SALTO No 3000</t>
  </si>
  <si>
    <t>1994543</t>
  </si>
  <si>
    <t>13/02/2019 19:18</t>
  </si>
  <si>
    <t>0C4X002870</t>
  </si>
  <si>
    <t>AV JUAREZ 1810</t>
  </si>
  <si>
    <t>1994613</t>
  </si>
  <si>
    <t>14/02/2019 07:39</t>
  </si>
  <si>
    <t>1994629</t>
  </si>
  <si>
    <t>14/02/2019 08:07</t>
  </si>
  <si>
    <t>1994631</t>
  </si>
  <si>
    <t>14/02/2019 08:10</t>
  </si>
  <si>
    <t>0A4T557658</t>
  </si>
  <si>
    <t>1994649</t>
  </si>
  <si>
    <t>14/02/2019 08:52</t>
  </si>
  <si>
    <t>1994657</t>
  </si>
  <si>
    <t>14/02/2019 09:07</t>
  </si>
  <si>
    <t>05XB488945</t>
  </si>
  <si>
    <t>1994665</t>
  </si>
  <si>
    <t>14/02/2019 09:14</t>
  </si>
  <si>
    <t>03BT802283</t>
  </si>
  <si>
    <t>CALLE D ENTRE 8 y 9 No 420</t>
  </si>
  <si>
    <t>1994705</t>
  </si>
  <si>
    <t>14/02/2019 09:51</t>
  </si>
  <si>
    <t>1994735</t>
  </si>
  <si>
    <t>14/02/2019 10:11</t>
  </si>
  <si>
    <t>0BG0964513</t>
  </si>
  <si>
    <t>1994739</t>
  </si>
  <si>
    <t>14/02/2019 10:14</t>
  </si>
  <si>
    <t>0E1B081632</t>
  </si>
  <si>
    <t>1994741</t>
  </si>
  <si>
    <t>1994745</t>
  </si>
  <si>
    <t>14/02/2019 10:18</t>
  </si>
  <si>
    <t>1994751</t>
  </si>
  <si>
    <t>14/02/2019 10:27</t>
  </si>
  <si>
    <t>1994755</t>
  </si>
  <si>
    <t>14/02/2019 10:29</t>
  </si>
  <si>
    <t>1994765</t>
  </si>
  <si>
    <t>14/02/2019 10:26</t>
  </si>
  <si>
    <t>03XB457655</t>
  </si>
  <si>
    <t>1994787</t>
  </si>
  <si>
    <t>14/02/2019 10:44</t>
  </si>
  <si>
    <t>0XPN549782</t>
  </si>
  <si>
    <t>CONCEPTOS Y SUMINISTROS INTERNACIONALES SA DE CV</t>
  </si>
  <si>
    <t>NUEVO LEON NO 340</t>
  </si>
  <si>
    <t>1994795</t>
  </si>
  <si>
    <t>14/02/2019 10:49</t>
  </si>
  <si>
    <t>1994817</t>
  </si>
  <si>
    <t>14/02/2019 11:20</t>
  </si>
  <si>
    <t>0LX5697786</t>
  </si>
  <si>
    <t>SCHNEIDER ELECTRIC MEXICO SA DE CV</t>
  </si>
  <si>
    <t>Calle 4 Norte 101</t>
  </si>
  <si>
    <t>1994821</t>
  </si>
  <si>
    <t>14/02/2019 11:26</t>
  </si>
  <si>
    <t>0X76093213</t>
  </si>
  <si>
    <t>1994827</t>
  </si>
  <si>
    <t>14/02/2019 11:32</t>
  </si>
  <si>
    <t>09HB325608</t>
  </si>
  <si>
    <t>1994831</t>
  </si>
  <si>
    <t>14/02/2019 11:36</t>
  </si>
  <si>
    <t>1994843</t>
  </si>
  <si>
    <t>14/02/2019 11:45</t>
  </si>
  <si>
    <t>0EX9283118</t>
  </si>
  <si>
    <t>1994851</t>
  </si>
  <si>
    <t>14/02/2019 12:21</t>
  </si>
  <si>
    <t>1994853</t>
  </si>
  <si>
    <t>09HB331889</t>
  </si>
  <si>
    <t>1994857</t>
  </si>
  <si>
    <t>14/02/2019 12:22</t>
  </si>
  <si>
    <t>1994863</t>
  </si>
  <si>
    <t>1994869</t>
  </si>
  <si>
    <t>14/02/2019 12:30</t>
  </si>
  <si>
    <t>02TX060164</t>
  </si>
  <si>
    <t>1994871</t>
  </si>
  <si>
    <t>09HB331829</t>
  </si>
  <si>
    <t>1994877</t>
  </si>
  <si>
    <t>14/02/2019 12:33</t>
  </si>
  <si>
    <t>09HB332048</t>
  </si>
  <si>
    <t>1994879</t>
  </si>
  <si>
    <t>14/02/2019 12:34</t>
  </si>
  <si>
    <t>1994881</t>
  </si>
  <si>
    <t>14/02/2019 12:31</t>
  </si>
  <si>
    <t>1994883</t>
  </si>
  <si>
    <t>14/02/2019 12:36</t>
  </si>
  <si>
    <t>09HB331790</t>
  </si>
  <si>
    <t>1994891</t>
  </si>
  <si>
    <t>14/02/2019 12:38</t>
  </si>
  <si>
    <t>09HB331365</t>
  </si>
  <si>
    <t>1994899</t>
  </si>
  <si>
    <t>14/02/2019 12:47</t>
  </si>
  <si>
    <t>1994913</t>
  </si>
  <si>
    <t>14/02/2019 12:57</t>
  </si>
  <si>
    <t>09HB331468</t>
  </si>
  <si>
    <t>1994915</t>
  </si>
  <si>
    <t>14/02/2019 12:58</t>
  </si>
  <si>
    <t>1994919</t>
  </si>
  <si>
    <t>14/02/2019 13:01</t>
  </si>
  <si>
    <t>09HB331843</t>
  </si>
  <si>
    <t>1994921</t>
  </si>
  <si>
    <t>14/02/2019 13:02</t>
  </si>
  <si>
    <t>09HB331974</t>
  </si>
  <si>
    <t>1994923</t>
  </si>
  <si>
    <t>14/02/2019 13:03</t>
  </si>
  <si>
    <t>0Y4X847064</t>
  </si>
  <si>
    <t>1994925</t>
  </si>
  <si>
    <t>14/02/2019 13:04</t>
  </si>
  <si>
    <t>09HB331830</t>
  </si>
  <si>
    <t>1994931</t>
  </si>
  <si>
    <t>14/02/2019 13:07</t>
  </si>
  <si>
    <t>09HB331350</t>
  </si>
  <si>
    <t>1994937</t>
  </si>
  <si>
    <t>14/02/2019 13:11</t>
  </si>
  <si>
    <t>0C7X246755</t>
  </si>
  <si>
    <t>HIDALGO No 5502</t>
  </si>
  <si>
    <t>1994939</t>
  </si>
  <si>
    <t>14/02/2019 13:14</t>
  </si>
  <si>
    <t>09HB331745</t>
  </si>
  <si>
    <t>AV NORTE No 220</t>
  </si>
  <si>
    <t>Iztacalco-CIUDAD DE</t>
  </si>
  <si>
    <t>1994941</t>
  </si>
  <si>
    <t>14/02/2019 13:15</t>
  </si>
  <si>
    <t>09HB331545</t>
  </si>
  <si>
    <t>1994945</t>
  </si>
  <si>
    <t>14/02/2019 13:17</t>
  </si>
  <si>
    <t>1994949</t>
  </si>
  <si>
    <t>14/02/2019 13:20</t>
  </si>
  <si>
    <t>09HB331605</t>
  </si>
  <si>
    <t>1994951</t>
  </si>
  <si>
    <t>14/02/2019 13:21</t>
  </si>
  <si>
    <t>09HB331355</t>
  </si>
  <si>
    <t>1994953</t>
  </si>
  <si>
    <t>14/02/2019 13:22</t>
  </si>
  <si>
    <t>09HB331758</t>
  </si>
  <si>
    <t>1994955</t>
  </si>
  <si>
    <t>14/02/2019 13:24</t>
  </si>
  <si>
    <t>09HB332022</t>
  </si>
  <si>
    <t>1994959</t>
  </si>
  <si>
    <t>14/02/2019 13:25</t>
  </si>
  <si>
    <t>09HB331976</t>
  </si>
  <si>
    <t>VICENTE LOMBARDO TOLEDANO No 110 INT 3</t>
  </si>
  <si>
    <t>1994961</t>
  </si>
  <si>
    <t>14/02/2019 13:26</t>
  </si>
  <si>
    <t>09HB332027</t>
  </si>
  <si>
    <t>SALUCOM SA DE CV</t>
  </si>
  <si>
    <t>MANZANA III LOTE 3,4 Y 5</t>
  </si>
  <si>
    <t>1994971</t>
  </si>
  <si>
    <t>14/02/2019 13:38</t>
  </si>
  <si>
    <t>0BG0968959</t>
  </si>
  <si>
    <t>IVOS DE MEXICO SA DE CV</t>
  </si>
  <si>
    <t>AV AGRIPIN GARCIA ESTRADA 1308</t>
  </si>
  <si>
    <t>TOLUCA DE LERDO-MEX</t>
  </si>
  <si>
    <t>1994973</t>
  </si>
  <si>
    <t>14/02/2019 13:37</t>
  </si>
  <si>
    <t>5AV818085</t>
  </si>
  <si>
    <t>BALAM COMERCIALIZADORA SA DE CV</t>
  </si>
  <si>
    <t>JUAN ALVAREZ No 514 INT 5</t>
  </si>
  <si>
    <t>1994975</t>
  </si>
  <si>
    <t>14/02/2019 13:39</t>
  </si>
  <si>
    <t>0A4T557971</t>
  </si>
  <si>
    <t>1994977</t>
  </si>
  <si>
    <t>14/02/2019 13:42</t>
  </si>
  <si>
    <t>1994991</t>
  </si>
  <si>
    <t>14/02/2019 13:52</t>
  </si>
  <si>
    <t>09HB331909</t>
  </si>
  <si>
    <t>1994993</t>
  </si>
  <si>
    <t>14/02/2019 13:53</t>
  </si>
  <si>
    <t>0Y4X847466</t>
  </si>
  <si>
    <t>1994999</t>
  </si>
  <si>
    <t>14/02/2019 13:56</t>
  </si>
  <si>
    <t>0C4X011589</t>
  </si>
  <si>
    <t>CARR CELAYA -SALAMANCA KM 12.5</t>
  </si>
  <si>
    <t>VILLAGRAN-GTO</t>
  </si>
  <si>
    <t>1995001</t>
  </si>
  <si>
    <t>14/02/2019 13:59</t>
  </si>
  <si>
    <t>09HB332044</t>
  </si>
  <si>
    <t>1995003</t>
  </si>
  <si>
    <t>14/02/2019 14:00</t>
  </si>
  <si>
    <t>09HB331467</t>
  </si>
  <si>
    <t>1995005</t>
  </si>
  <si>
    <t>09HB331852</t>
  </si>
  <si>
    <t>MOCTEZUMA 100-B</t>
  </si>
  <si>
    <t>1995007</t>
  </si>
  <si>
    <t>14/02/2019 14:01</t>
  </si>
  <si>
    <t>09HB331848</t>
  </si>
  <si>
    <t>1995011</t>
  </si>
  <si>
    <t>14/02/2019 14:05</t>
  </si>
  <si>
    <t>1995019</t>
  </si>
  <si>
    <t>3661</t>
  </si>
  <si>
    <t>14/02/2019 14:14</t>
  </si>
  <si>
    <t>C4X012994</t>
  </si>
  <si>
    <t>AMECO SERVICES S DE RL DE CV</t>
  </si>
  <si>
    <t>LIBRAMIENTO ARCO VIAL</t>
  </si>
  <si>
    <t>1995021</t>
  </si>
  <si>
    <t>14/02/2019 14:15</t>
  </si>
  <si>
    <t>1995025</t>
  </si>
  <si>
    <t>14/02/2019 14:04</t>
  </si>
  <si>
    <t>0A4T558879</t>
  </si>
  <si>
    <t>1995029</t>
  </si>
  <si>
    <t>14/02/2019 14:20</t>
  </si>
  <si>
    <t>0XPN553180</t>
  </si>
  <si>
    <t>1995037</t>
  </si>
  <si>
    <t>14/02/2019 14:36</t>
  </si>
  <si>
    <t>0A1H021968</t>
  </si>
  <si>
    <t>1995043</t>
  </si>
  <si>
    <t>14/02/2019 14:56</t>
  </si>
  <si>
    <t>1995061</t>
  </si>
  <si>
    <t>14/02/2019 15:33</t>
  </si>
  <si>
    <t>1995065</t>
  </si>
  <si>
    <t>14/02/2019 15:35</t>
  </si>
  <si>
    <t>1995075</t>
  </si>
  <si>
    <t>14/02/2019 16:07</t>
  </si>
  <si>
    <t>1995085</t>
  </si>
  <si>
    <t>14/02/2019 16:29</t>
  </si>
  <si>
    <t>1995101</t>
  </si>
  <si>
    <t>14/02/2019 16:59</t>
  </si>
  <si>
    <t>09HB331584</t>
  </si>
  <si>
    <t>1995111</t>
  </si>
  <si>
    <t>14/02/2019 17:46</t>
  </si>
  <si>
    <t>1995115</t>
  </si>
  <si>
    <t>14/02/2019 17:49</t>
  </si>
  <si>
    <t>09HB318697</t>
  </si>
  <si>
    <t>AVENIDA FELIX GALVAN No 101 LOCALES B6 B7 Y B8</t>
  </si>
  <si>
    <t>1995119</t>
  </si>
  <si>
    <t>14/02/2019 18:02</t>
  </si>
  <si>
    <t>03BT802448</t>
  </si>
  <si>
    <t>NEMESIO GARCIA NARANJO No 408</t>
  </si>
  <si>
    <t>1995121</t>
  </si>
  <si>
    <t>14/02/2019 18:07</t>
  </si>
  <si>
    <t>1995247</t>
  </si>
  <si>
    <t>15/02/2019 08:49</t>
  </si>
  <si>
    <t>1995251</t>
  </si>
  <si>
    <t>15/02/2019 09:01</t>
  </si>
  <si>
    <t>0A2T024364</t>
  </si>
  <si>
    <t>MONTECARLO No 801 ENTRE BLVD MADERO Y MORELIA</t>
  </si>
  <si>
    <t>1995253</t>
  </si>
  <si>
    <t>15/02/2019 09:05</t>
  </si>
  <si>
    <t>0XDC398824</t>
  </si>
  <si>
    <t>1995257</t>
  </si>
  <si>
    <t>15/02/2019 09:13</t>
  </si>
  <si>
    <t>0A1H020709</t>
  </si>
  <si>
    <t>1995259</t>
  </si>
  <si>
    <t>15/02/2019 09:22</t>
  </si>
  <si>
    <t>1995299</t>
  </si>
  <si>
    <t>15/02/2019 09:58</t>
  </si>
  <si>
    <t>1995313</t>
  </si>
  <si>
    <t>15/02/2019 10:00</t>
  </si>
  <si>
    <t>1995327</t>
  </si>
  <si>
    <t>15/02/2019 10:14</t>
  </si>
  <si>
    <t>0LBT205940</t>
  </si>
  <si>
    <t>CAC GUANAJUATO II PLAZA COMERCIAL EL LAUREL LOC 1</t>
  </si>
  <si>
    <t>Marfil-GTO</t>
  </si>
  <si>
    <t>1995331</t>
  </si>
  <si>
    <t>15/02/2019 10:21</t>
  </si>
  <si>
    <t>1995341</t>
  </si>
  <si>
    <t>15/02/2019 10:45</t>
  </si>
  <si>
    <t>1995391</t>
  </si>
  <si>
    <t>15/02/2019 11:28</t>
  </si>
  <si>
    <t>0EX9297580</t>
  </si>
  <si>
    <t>1995395</t>
  </si>
  <si>
    <t>15/02/2019 11:30</t>
  </si>
  <si>
    <t>0D6X474082</t>
  </si>
  <si>
    <t>1995407</t>
  </si>
  <si>
    <t>15/02/2019 11:42</t>
  </si>
  <si>
    <t>1995413</t>
  </si>
  <si>
    <t>15/02/2019 11:47</t>
  </si>
  <si>
    <t>1995421</t>
  </si>
  <si>
    <t>15/02/2019 12:10</t>
  </si>
  <si>
    <t>0PW4792155</t>
  </si>
  <si>
    <t>BLVD ADOLFO LOPEZ MATEOS No 1025</t>
  </si>
  <si>
    <t>1995427</t>
  </si>
  <si>
    <t>15/02/2019 12:13</t>
  </si>
  <si>
    <t>0C7X246876</t>
  </si>
  <si>
    <t>BLVD CAMPESTRE No 2502</t>
  </si>
  <si>
    <t>1995433</t>
  </si>
  <si>
    <t>15/02/2019 12:12</t>
  </si>
  <si>
    <t>09HB331752</t>
  </si>
  <si>
    <t>TEMISTOCLES No 210</t>
  </si>
  <si>
    <t>1995435</t>
  </si>
  <si>
    <t>15/02/2019 12:24</t>
  </si>
  <si>
    <t>0C7X370050</t>
  </si>
  <si>
    <t>1995457</t>
  </si>
  <si>
    <t>15/02/2019 12:41</t>
  </si>
  <si>
    <t>1995459</t>
  </si>
  <si>
    <t>15/02/2019 12:46</t>
  </si>
  <si>
    <t>1995471</t>
  </si>
  <si>
    <t>15/02/2019 13:25</t>
  </si>
  <si>
    <t>0A2T201140</t>
  </si>
  <si>
    <t>AV CRISTOBAL COLON No 100</t>
  </si>
  <si>
    <t>1995473</t>
  </si>
  <si>
    <t>15/02/2019 13:33</t>
  </si>
  <si>
    <t>1995499</t>
  </si>
  <si>
    <t>15/02/2019 14:54</t>
  </si>
  <si>
    <t>1995501</t>
  </si>
  <si>
    <t>15/02/2019 15:00</t>
  </si>
  <si>
    <t>0BB1252027</t>
  </si>
  <si>
    <t>1995503</t>
  </si>
  <si>
    <t>15/02/2019 15:03</t>
  </si>
  <si>
    <t>1995511</t>
  </si>
  <si>
    <t>15/02/2019 15:18</t>
  </si>
  <si>
    <t>1995513</t>
  </si>
  <si>
    <t>8030</t>
  </si>
  <si>
    <t>15/02/2019 15:24</t>
  </si>
  <si>
    <t>02TX061769</t>
  </si>
  <si>
    <t>1995539</t>
  </si>
  <si>
    <t>15/02/2019 16:10</t>
  </si>
  <si>
    <t>1995547</t>
  </si>
  <si>
    <t>15/02/2019 16:30</t>
  </si>
  <si>
    <t>09HB332067</t>
  </si>
  <si>
    <t>VIA RAPIDA ORIENTE No 15455</t>
  </si>
  <si>
    <t>Tijuana-BC</t>
  </si>
  <si>
    <t>1995549</t>
  </si>
  <si>
    <t>15/02/2019 16:38</t>
  </si>
  <si>
    <t>1995557</t>
  </si>
  <si>
    <t>15/02/2019 16:53</t>
  </si>
  <si>
    <t>0E2B648028</t>
  </si>
  <si>
    <t>1995569</t>
  </si>
  <si>
    <t>15/02/2019 17:19</t>
  </si>
  <si>
    <t>0MX4770439</t>
  </si>
  <si>
    <t>1995579</t>
  </si>
  <si>
    <t>15/02/2019 17:40</t>
  </si>
  <si>
    <t>0XPN396330</t>
  </si>
  <si>
    <t>ISTRA AGENTE DE SEGUROS Y DE FINANZAS SA DE CV</t>
  </si>
  <si>
    <t>AV JUAN PALOMAR Y ARIAS No 133</t>
  </si>
  <si>
    <t>1995587</t>
  </si>
  <si>
    <t>15/02/2019 19:00</t>
  </si>
  <si>
    <t>1995589</t>
  </si>
  <si>
    <t>15/02/2019 19:05</t>
  </si>
  <si>
    <t>1995591</t>
  </si>
  <si>
    <t>15/02/2019 19:08</t>
  </si>
  <si>
    <t>1995593</t>
  </si>
  <si>
    <t>15/02/2019 19:56</t>
  </si>
  <si>
    <t>1995779</t>
  </si>
  <si>
    <t>16/02/2019 12:51</t>
  </si>
  <si>
    <t>1995781</t>
  </si>
  <si>
    <t>16/02/2019 12:53</t>
  </si>
  <si>
    <t>1995783</t>
  </si>
  <si>
    <t>16/02/2019 13:37</t>
  </si>
  <si>
    <t>1995793</t>
  </si>
  <si>
    <t>16/02/2019 17:51</t>
  </si>
  <si>
    <t>1995963</t>
  </si>
  <si>
    <t>17/02/2019 11:16</t>
  </si>
  <si>
    <t>1995965</t>
  </si>
  <si>
    <t>17/02/2019 11:18</t>
  </si>
  <si>
    <t>0BG2951654</t>
  </si>
  <si>
    <t>1995969</t>
  </si>
  <si>
    <t>17/02/2019 13:47</t>
  </si>
  <si>
    <t>0E2B664326</t>
  </si>
  <si>
    <t>1995971</t>
  </si>
  <si>
    <t>17/02/2019 13:49</t>
  </si>
  <si>
    <t>0E2B664332</t>
  </si>
  <si>
    <t>1995973</t>
  </si>
  <si>
    <t>17/02/2019 13:52</t>
  </si>
  <si>
    <t>0EX9293159</t>
  </si>
  <si>
    <t>1995975</t>
  </si>
  <si>
    <t>17/02/2019 14:24</t>
  </si>
  <si>
    <t>1995977</t>
  </si>
  <si>
    <t>17/02/2019 14:33</t>
  </si>
  <si>
    <t>1995979</t>
  </si>
  <si>
    <t>17/02/2019 14:34</t>
  </si>
  <si>
    <t>1995991</t>
  </si>
  <si>
    <t>17/02/2019 18:32</t>
  </si>
  <si>
    <t>1996195</t>
  </si>
  <si>
    <t>18/02/2019 07:32</t>
  </si>
  <si>
    <t>0A4T557713</t>
  </si>
  <si>
    <t>1996197</t>
  </si>
  <si>
    <t>18/02/2019 07:37</t>
  </si>
  <si>
    <t>1996199</t>
  </si>
  <si>
    <t>18/02/2019 07:40</t>
  </si>
  <si>
    <t>1996201</t>
  </si>
  <si>
    <t>18/02/2019 07:41</t>
  </si>
  <si>
    <t>1996207</t>
  </si>
  <si>
    <t>18/02/2019 07:52</t>
  </si>
  <si>
    <t>1996221</t>
  </si>
  <si>
    <t>18/02/2019 08:12</t>
  </si>
  <si>
    <t>0PW4980052</t>
  </si>
  <si>
    <t>1996223</t>
  </si>
  <si>
    <t>1996225</t>
  </si>
  <si>
    <t>18/02/2019 08:14</t>
  </si>
  <si>
    <t>1996227</t>
  </si>
  <si>
    <t>18/02/2019 08:15</t>
  </si>
  <si>
    <t>1996229</t>
  </si>
  <si>
    <t>18/02/2019 08:17</t>
  </si>
  <si>
    <t>0XLT281044</t>
  </si>
  <si>
    <t>1996233</t>
  </si>
  <si>
    <t>18/02/2019 08:20</t>
  </si>
  <si>
    <t>0XKK410080</t>
  </si>
  <si>
    <t>1996235</t>
  </si>
  <si>
    <t>18/02/2019 08:22</t>
  </si>
  <si>
    <t>0XKK398224</t>
  </si>
  <si>
    <t>1996237</t>
  </si>
  <si>
    <t>18/02/2019 08:26</t>
  </si>
  <si>
    <t>0XKK398487</t>
  </si>
  <si>
    <t>1996259</t>
  </si>
  <si>
    <t>18/02/2019 09:08</t>
  </si>
  <si>
    <t>1996263</t>
  </si>
  <si>
    <t>18/02/2019 09:11</t>
  </si>
  <si>
    <t>1996265</t>
  </si>
  <si>
    <t>1996267</t>
  </si>
  <si>
    <t>18/02/2019 09:13</t>
  </si>
  <si>
    <t>1996275</t>
  </si>
  <si>
    <t>18/02/2019 09:27</t>
  </si>
  <si>
    <t>1996279</t>
  </si>
  <si>
    <t>18/02/2019 09:28</t>
  </si>
  <si>
    <t>09HB331505</t>
  </si>
  <si>
    <t>1996283</t>
  </si>
  <si>
    <t>18/02/2019 09:30</t>
  </si>
  <si>
    <t>1996291</t>
  </si>
  <si>
    <t>18/02/2019 09:35</t>
  </si>
  <si>
    <t>1996307</t>
  </si>
  <si>
    <t>18/02/2019 09:41</t>
  </si>
  <si>
    <t>1996313</t>
  </si>
  <si>
    <t>18/02/2019 09:45</t>
  </si>
  <si>
    <t>1996325</t>
  </si>
  <si>
    <t>18/02/2019 10:04</t>
  </si>
  <si>
    <t>1996327</t>
  </si>
  <si>
    <t>18/02/2019 10:08</t>
  </si>
  <si>
    <t>0A1H022400</t>
  </si>
  <si>
    <t>1996329</t>
  </si>
  <si>
    <t>18/02/2019 10:13</t>
  </si>
  <si>
    <t>0AGD460913</t>
  </si>
  <si>
    <t>AV NOGALAR SUR Y CRISANTEMA 2DO PISO</t>
  </si>
  <si>
    <t>1996333</t>
  </si>
  <si>
    <t>18/02/2019 10:14</t>
  </si>
  <si>
    <t>1996335</t>
  </si>
  <si>
    <t>0LA0094704</t>
  </si>
  <si>
    <t>1996337</t>
  </si>
  <si>
    <t>18/02/2019 10:24</t>
  </si>
  <si>
    <t>K8B481557</t>
  </si>
  <si>
    <t>AV CENTRAL DR RAFAEL ECHAVERRI KM 0.5</t>
  </si>
  <si>
    <t>1996341</t>
  </si>
  <si>
    <t>18/02/2019 10:26</t>
  </si>
  <si>
    <t>0LX5697800</t>
  </si>
  <si>
    <t>1996373</t>
  </si>
  <si>
    <t>18/02/2019 10:54</t>
  </si>
  <si>
    <t>1996379</t>
  </si>
  <si>
    <t>18/02/2019 10:59</t>
  </si>
  <si>
    <t>1996397</t>
  </si>
  <si>
    <t>18/02/2019 11:12</t>
  </si>
  <si>
    <t>0BB1252119</t>
  </si>
  <si>
    <t>1996411</t>
  </si>
  <si>
    <t>18/02/2019 11:22</t>
  </si>
  <si>
    <t>0C4X009437</t>
  </si>
  <si>
    <t>1996423</t>
  </si>
  <si>
    <t>18/02/2019 11:35</t>
  </si>
  <si>
    <t>09HB321668</t>
  </si>
  <si>
    <t>SONORA 102 Y PRIMERO DE MAYO</t>
  </si>
  <si>
    <t>1996445</t>
  </si>
  <si>
    <t>18/02/2019 12:05</t>
  </si>
  <si>
    <t>0A4T558312</t>
  </si>
  <si>
    <t>1996453</t>
  </si>
  <si>
    <t>18/02/2019 12:09</t>
  </si>
  <si>
    <t>0C7X236618</t>
  </si>
  <si>
    <t>1996469</t>
  </si>
  <si>
    <t>18/02/2019 12:25</t>
  </si>
  <si>
    <t>1996491</t>
  </si>
  <si>
    <t>18/02/2019 12:42</t>
  </si>
  <si>
    <t>1996505</t>
  </si>
  <si>
    <t>18/02/2019 12:48</t>
  </si>
  <si>
    <t>0C4X002884</t>
  </si>
  <si>
    <t>AV HERMANOS ESCOBAR 3515</t>
  </si>
  <si>
    <t>1996515</t>
  </si>
  <si>
    <t>8031</t>
  </si>
  <si>
    <t>18/02/2019 12:57</t>
  </si>
  <si>
    <t>03TX405488</t>
  </si>
  <si>
    <t>PASEO DE LOS INSURGENTES No 303, PISO 1</t>
  </si>
  <si>
    <t>1996545</t>
  </si>
  <si>
    <t>18/02/2019 13:44</t>
  </si>
  <si>
    <t>1996565</t>
  </si>
  <si>
    <t>18/02/2019 14:10</t>
  </si>
  <si>
    <t>1996575</t>
  </si>
  <si>
    <t>18/02/2019 14:28</t>
  </si>
  <si>
    <t>1996579</t>
  </si>
  <si>
    <t>18/02/2019 14:37</t>
  </si>
  <si>
    <t>1996599</t>
  </si>
  <si>
    <t>18/02/2019 15:03</t>
  </si>
  <si>
    <t>1996607</t>
  </si>
  <si>
    <t>18/02/2019 15:29</t>
  </si>
  <si>
    <t>0AE9556533</t>
  </si>
  <si>
    <t>TECHINT SA DE CV</t>
  </si>
  <si>
    <t>JOSE MARIA ARTEAGA No 432</t>
  </si>
  <si>
    <t>1996613</t>
  </si>
  <si>
    <t>18/02/2019 15:35</t>
  </si>
  <si>
    <t>1996623</t>
  </si>
  <si>
    <t>18/02/2019 15:44</t>
  </si>
  <si>
    <t>1996627</t>
  </si>
  <si>
    <t>18/02/2019 16:08</t>
  </si>
  <si>
    <t>1996629</t>
  </si>
  <si>
    <t>18/02/2019 16:10</t>
  </si>
  <si>
    <t>1996641</t>
  </si>
  <si>
    <t>18/02/2019 16:24</t>
  </si>
  <si>
    <t>1996663</t>
  </si>
  <si>
    <t>18/02/2019 17:00</t>
  </si>
  <si>
    <t>9HB328358</t>
  </si>
  <si>
    <t>CAMMER CORPORATIVO INDUSTRIAL SA DE CV</t>
  </si>
  <si>
    <t>3 DE MAYO 100</t>
  </si>
  <si>
    <t>1996665</t>
  </si>
  <si>
    <t>6608</t>
  </si>
  <si>
    <t>18/02/2019 17:03</t>
  </si>
  <si>
    <t>0XL3623645</t>
  </si>
  <si>
    <t>1996677</t>
  </si>
  <si>
    <t>18/02/2019 17:14</t>
  </si>
  <si>
    <t>0XPN546680</t>
  </si>
  <si>
    <t>1996685</t>
  </si>
  <si>
    <t>18/02/2019 17:19</t>
  </si>
  <si>
    <t>03BT802058</t>
  </si>
  <si>
    <t>1996693</t>
  </si>
  <si>
    <t>0C4X003035</t>
  </si>
  <si>
    <t>BLVD FUENTES MARES NUM 1901</t>
  </si>
  <si>
    <t>1996695</t>
  </si>
  <si>
    <t>18/02/2019 17:22</t>
  </si>
  <si>
    <t>03BT801962</t>
  </si>
  <si>
    <t>JOSE ALVARADO 1814</t>
  </si>
  <si>
    <t>1996707</t>
  </si>
  <si>
    <t>18/02/2019 17:47</t>
  </si>
  <si>
    <t>1996731</t>
  </si>
  <si>
    <t>18/02/2019 18:56</t>
  </si>
  <si>
    <t>0EX9666181</t>
  </si>
  <si>
    <t>PREDIO SANTO TOMAS S/N</t>
  </si>
  <si>
    <t>HIDALGO DEL PARRAL-C</t>
  </si>
  <si>
    <t>1996733</t>
  </si>
  <si>
    <t>18/02/2019 18:59</t>
  </si>
  <si>
    <t>1996827</t>
  </si>
  <si>
    <t>19/02/2019 07:33</t>
  </si>
  <si>
    <t>0C7X239494</t>
  </si>
  <si>
    <t>1996879</t>
  </si>
  <si>
    <t>19/02/2019 08:31</t>
  </si>
  <si>
    <t>0Y2B003355</t>
  </si>
  <si>
    <t>1996889</t>
  </si>
  <si>
    <t>19/02/2019 08:43</t>
  </si>
  <si>
    <t>08TB608447</t>
  </si>
  <si>
    <t>1996893</t>
  </si>
  <si>
    <t>19/02/2019 08:44</t>
  </si>
  <si>
    <t>03XB458421</t>
  </si>
  <si>
    <t>1996897</t>
  </si>
  <si>
    <t>19/02/2019 08:45</t>
  </si>
  <si>
    <t>03XB458020</t>
  </si>
  <si>
    <t>1996899</t>
  </si>
  <si>
    <t>4001</t>
  </si>
  <si>
    <t>19/02/2019 08:46</t>
  </si>
  <si>
    <t>6HB035121</t>
  </si>
  <si>
    <t>1996901</t>
  </si>
  <si>
    <t>19/02/2019 08:47</t>
  </si>
  <si>
    <t>6HB035113</t>
  </si>
  <si>
    <t>1996903</t>
  </si>
  <si>
    <t>1996905</t>
  </si>
  <si>
    <t>19/02/2019 08:48</t>
  </si>
  <si>
    <t>08TB608439</t>
  </si>
  <si>
    <t>1996909</t>
  </si>
  <si>
    <t>19/02/2019 08:49</t>
  </si>
  <si>
    <t>09HB334864</t>
  </si>
  <si>
    <t>1996913</t>
  </si>
  <si>
    <t>19/02/2019 08:50</t>
  </si>
  <si>
    <t>6HB035035</t>
  </si>
  <si>
    <t>1996915</t>
  </si>
  <si>
    <t>19/02/2019 08:51</t>
  </si>
  <si>
    <t>03XB458021</t>
  </si>
  <si>
    <t>1996939</t>
  </si>
  <si>
    <t>19/02/2019 09:20</t>
  </si>
  <si>
    <t>0D6X464217</t>
  </si>
  <si>
    <t>1996943</t>
  </si>
  <si>
    <t>19/02/2019 09:23</t>
  </si>
  <si>
    <t>0XLV459278</t>
  </si>
  <si>
    <t>1996945</t>
  </si>
  <si>
    <t>19/02/2019 09:25</t>
  </si>
  <si>
    <t>1996947</t>
  </si>
  <si>
    <t>19/02/2019 09:26</t>
  </si>
  <si>
    <t>1996951</t>
  </si>
  <si>
    <t>19/02/2019 09:28</t>
  </si>
  <si>
    <t>1996955</t>
  </si>
  <si>
    <t>19/02/2019 09:29</t>
  </si>
  <si>
    <t>1996979</t>
  </si>
  <si>
    <t>19/02/2019 09:50</t>
  </si>
  <si>
    <t>0A4T554161</t>
  </si>
  <si>
    <t>1996983</t>
  </si>
  <si>
    <t>19/02/2019 09:51</t>
  </si>
  <si>
    <t>0D6X465274</t>
  </si>
  <si>
    <t>1996995</t>
  </si>
  <si>
    <t>19/02/2019 09:59</t>
  </si>
  <si>
    <t>1996999</t>
  </si>
  <si>
    <t>19/02/2019 10:02</t>
  </si>
  <si>
    <t>BLVD HERMANOS ALDAMA No 3725</t>
  </si>
  <si>
    <t>1997011</t>
  </si>
  <si>
    <t>19/02/2019 10:15</t>
  </si>
  <si>
    <t>0C7X246881</t>
  </si>
  <si>
    <t>BLVD DIAZ ORDAZ No 130</t>
  </si>
  <si>
    <t>1997025</t>
  </si>
  <si>
    <t>19/02/2019 10:24</t>
  </si>
  <si>
    <t>0A2T200260</t>
  </si>
  <si>
    <t>AV LAZARO CARDENAS PLAZA TABACHINES LOC 6</t>
  </si>
  <si>
    <t>1997031</t>
  </si>
  <si>
    <t>19/02/2019 10:37</t>
  </si>
  <si>
    <t>03AG879936</t>
  </si>
  <si>
    <t>1997035</t>
  </si>
  <si>
    <t>19/02/2019 10:41</t>
  </si>
  <si>
    <t>1997037</t>
  </si>
  <si>
    <t>19/02/2019 10:43</t>
  </si>
  <si>
    <t>0XEL567260</t>
  </si>
  <si>
    <t>1997049</t>
  </si>
  <si>
    <t>8065</t>
  </si>
  <si>
    <t>19/02/2019 10:50</t>
  </si>
  <si>
    <t>3AG878735</t>
  </si>
  <si>
    <t>DOLORES DE GUEVARA No 980</t>
  </si>
  <si>
    <t>1997051</t>
  </si>
  <si>
    <t>19/02/2019 10:49</t>
  </si>
  <si>
    <t>0MX1218240</t>
  </si>
  <si>
    <t>1997067</t>
  </si>
  <si>
    <t>19/02/2019 10:58</t>
  </si>
  <si>
    <t>03RB709283</t>
  </si>
  <si>
    <t>1997097</t>
  </si>
  <si>
    <t>19/02/2019 11:14</t>
  </si>
  <si>
    <t>0C4X008259</t>
  </si>
  <si>
    <t>1997149</t>
  </si>
  <si>
    <t>19/02/2019 11:51</t>
  </si>
  <si>
    <t>1997153</t>
  </si>
  <si>
    <t>19/02/2019 11:53</t>
  </si>
  <si>
    <t>1997181</t>
  </si>
  <si>
    <t>19/02/2019 12:16</t>
  </si>
  <si>
    <t>04HX801455</t>
  </si>
  <si>
    <t>1997201</t>
  </si>
  <si>
    <t>19/02/2019 12:43</t>
  </si>
  <si>
    <t>5AV820023</t>
  </si>
  <si>
    <t>AV LAS FABRICAS No 5838</t>
  </si>
  <si>
    <t>1997219</t>
  </si>
  <si>
    <t>19/02/2019 13:07</t>
  </si>
  <si>
    <t>0KPA026832</t>
  </si>
  <si>
    <t>1997227</t>
  </si>
  <si>
    <t>19/02/2019 13:10</t>
  </si>
  <si>
    <t>0KPA026833</t>
  </si>
  <si>
    <t>1997235</t>
  </si>
  <si>
    <t>19/02/2019 13:17</t>
  </si>
  <si>
    <t>09HB333129</t>
  </si>
  <si>
    <t>BAUDELIO PELAYO No 8450</t>
  </si>
  <si>
    <t>1997245</t>
  </si>
  <si>
    <t>19/02/2019 13:20</t>
  </si>
  <si>
    <t>09HB333125</t>
  </si>
  <si>
    <t>1997277</t>
  </si>
  <si>
    <t>19/02/2019 13:54</t>
  </si>
  <si>
    <t>0E2B665470</t>
  </si>
  <si>
    <t>1997281</t>
  </si>
  <si>
    <t>19/02/2019 13:58</t>
  </si>
  <si>
    <t>1997299</t>
  </si>
  <si>
    <t>19/02/2019 14:17</t>
  </si>
  <si>
    <t>1997321</t>
  </si>
  <si>
    <t>19/02/2019 14:56</t>
  </si>
  <si>
    <t>03BT802419</t>
  </si>
  <si>
    <t>GRAL PUEBLITA 40</t>
  </si>
  <si>
    <t>ZACAPU-MICH</t>
  </si>
  <si>
    <t>1997341</t>
  </si>
  <si>
    <t>19/02/2019 15:25</t>
  </si>
  <si>
    <t>0XKP546920</t>
  </si>
  <si>
    <t>ALFA CORPORATIVO SA DE CV</t>
  </si>
  <si>
    <t>AV GOMEZ MORIN 1111 SUR</t>
  </si>
  <si>
    <t>1997349</t>
  </si>
  <si>
    <t>19/02/2019 15:52</t>
  </si>
  <si>
    <t>1997351</t>
  </si>
  <si>
    <t>19/02/2019 15:55</t>
  </si>
  <si>
    <t>0BB1531881</t>
  </si>
  <si>
    <t>1997353</t>
  </si>
  <si>
    <t>19/02/2019 15:59</t>
  </si>
  <si>
    <t>0EX9310117</t>
  </si>
  <si>
    <t>1997355</t>
  </si>
  <si>
    <t>19/02/2019 16:01</t>
  </si>
  <si>
    <t>0EX9296140</t>
  </si>
  <si>
    <t>1997359</t>
  </si>
  <si>
    <t>19/02/2019 15:43</t>
  </si>
  <si>
    <t>1997361</t>
  </si>
  <si>
    <t>19/02/2019 16:13</t>
  </si>
  <si>
    <t>0A1H021602</t>
  </si>
  <si>
    <t>1997371</t>
  </si>
  <si>
    <t>19/02/2019 16:35</t>
  </si>
  <si>
    <t>0A2T023496</t>
  </si>
  <si>
    <t>AV ADOLF HORN No 147</t>
  </si>
  <si>
    <t>1997381</t>
  </si>
  <si>
    <t>19/02/2019 16:24</t>
  </si>
  <si>
    <t>1997395</t>
  </si>
  <si>
    <t>19/02/2019 17:47</t>
  </si>
  <si>
    <t>1997397</t>
  </si>
  <si>
    <t>19/02/2019 17:48</t>
  </si>
  <si>
    <t>07CX043102</t>
  </si>
  <si>
    <t>1997411</t>
  </si>
  <si>
    <t>19/02/2019 20:21</t>
  </si>
  <si>
    <t>0E1B967298</t>
  </si>
  <si>
    <t>ATOS GLOBAL DELIVERY CENTER MEXICO S DE RL DE CV</t>
  </si>
  <si>
    <t>CARRETERA MIGUEL ALEMAN No 1000</t>
  </si>
  <si>
    <t>1997413</t>
  </si>
  <si>
    <t>19/02/2019 20:23</t>
  </si>
  <si>
    <t>0C4X008126</t>
  </si>
  <si>
    <t>1997627</t>
  </si>
  <si>
    <t>20/02/2019 08:09</t>
  </si>
  <si>
    <t>1997635</t>
  </si>
  <si>
    <t>20/02/2019 08:30</t>
  </si>
  <si>
    <t>1997643</t>
  </si>
  <si>
    <t>20/02/2019 08:33</t>
  </si>
  <si>
    <t>09HB321642</t>
  </si>
  <si>
    <t>1997645</t>
  </si>
  <si>
    <t>1997675</t>
  </si>
  <si>
    <t>20/02/2019 09:24</t>
  </si>
  <si>
    <t>1997683</t>
  </si>
  <si>
    <t>20/02/2019 09:30</t>
  </si>
  <si>
    <t>0E2B666229</t>
  </si>
  <si>
    <t>1997687</t>
  </si>
  <si>
    <t>20/02/2019 09:35</t>
  </si>
  <si>
    <t>1997693</t>
  </si>
  <si>
    <t>20/02/2019 09:49</t>
  </si>
  <si>
    <t>0Y4X849017</t>
  </si>
  <si>
    <t>1997715</t>
  </si>
  <si>
    <t>20/02/2019 10:08</t>
  </si>
  <si>
    <t>03BT802349</t>
  </si>
  <si>
    <t>CIA DE TELEFONOS Y BIENES RAICES SA DE CV</t>
  </si>
  <si>
    <t>OLEODUCTO # 7 ESQ GASODUCTO</t>
  </si>
  <si>
    <t>1997747</t>
  </si>
  <si>
    <t>20/02/2019 10:55</t>
  </si>
  <si>
    <t>1997767</t>
  </si>
  <si>
    <t>20/02/2019 11:19</t>
  </si>
  <si>
    <t>1997773</t>
  </si>
  <si>
    <t>20/02/2019 11:22</t>
  </si>
  <si>
    <t>3BT840308</t>
  </si>
  <si>
    <t>MUSEO ICONOGRAFICO DEL QUIJOTE</t>
  </si>
  <si>
    <t>MANUEL DOBLADO No 2</t>
  </si>
  <si>
    <t>Manuel Doblado-GTO</t>
  </si>
  <si>
    <t>1997775</t>
  </si>
  <si>
    <t>1997781</t>
  </si>
  <si>
    <t>20/02/2019 11:30</t>
  </si>
  <si>
    <t>0VMA551962</t>
  </si>
  <si>
    <t>1997787</t>
  </si>
  <si>
    <t>20/02/2019 11:36</t>
  </si>
  <si>
    <t>03XB458093</t>
  </si>
  <si>
    <t>1997799</t>
  </si>
  <si>
    <t>20/02/2019 12:05</t>
  </si>
  <si>
    <t>1997815</t>
  </si>
  <si>
    <t>20/02/2019 12:19</t>
  </si>
  <si>
    <t>1997821</t>
  </si>
  <si>
    <t>20/02/2019 12:22</t>
  </si>
  <si>
    <t>0XLT867084</t>
  </si>
  <si>
    <t>1997833</t>
  </si>
  <si>
    <t>20/02/2019 12:38</t>
  </si>
  <si>
    <t>1997839</t>
  </si>
  <si>
    <t>20/02/2019 12:40</t>
  </si>
  <si>
    <t>0E1B977438</t>
  </si>
  <si>
    <t>1997873</t>
  </si>
  <si>
    <t>20/02/2019 13:16</t>
  </si>
  <si>
    <t>1997885</t>
  </si>
  <si>
    <t>20/02/2019 13:35</t>
  </si>
  <si>
    <t>0D6X461199</t>
  </si>
  <si>
    <t>1997897</t>
  </si>
  <si>
    <t>20/02/2019 13:45</t>
  </si>
  <si>
    <t>1997919</t>
  </si>
  <si>
    <t>20/02/2019 14:22</t>
  </si>
  <si>
    <t>0MAV779734</t>
  </si>
  <si>
    <t>1997925</t>
  </si>
  <si>
    <t>20/02/2019 14:25</t>
  </si>
  <si>
    <t>1997943</t>
  </si>
  <si>
    <t>20/02/2019 15:30</t>
  </si>
  <si>
    <t>1997953</t>
  </si>
  <si>
    <t>20/02/2019 15:44</t>
  </si>
  <si>
    <t>0BG2956972</t>
  </si>
  <si>
    <t>1997965</t>
  </si>
  <si>
    <t>20/02/2019 16:01</t>
  </si>
  <si>
    <t>1997991</t>
  </si>
  <si>
    <t>20/02/2019 16:41</t>
  </si>
  <si>
    <t>0RXD138972</t>
  </si>
  <si>
    <t>1997997</t>
  </si>
  <si>
    <t>20/02/2019 16:43</t>
  </si>
  <si>
    <t>0LA0096107</t>
  </si>
  <si>
    <t>1998003</t>
  </si>
  <si>
    <t>20/02/2019 16:55</t>
  </si>
  <si>
    <t>09HB331812</t>
  </si>
  <si>
    <t>1998011</t>
  </si>
  <si>
    <t>20/02/2019 17:16</t>
  </si>
  <si>
    <t>0EX7416648</t>
  </si>
  <si>
    <t>1998017</t>
  </si>
  <si>
    <t>20/02/2019 17:38</t>
  </si>
  <si>
    <t>1998037</t>
  </si>
  <si>
    <t>20/02/2019 18:16</t>
  </si>
  <si>
    <t>09HB349215</t>
  </si>
  <si>
    <t>Lßzaro Cßrdenas No. 936</t>
  </si>
  <si>
    <t>1998055</t>
  </si>
  <si>
    <t>20/02/2019 21:10</t>
  </si>
  <si>
    <t>1998083</t>
  </si>
  <si>
    <t>20/02/2019 22:57</t>
  </si>
  <si>
    <t>9HB334056</t>
  </si>
  <si>
    <t>AV GONZALITOS 2202 NTE</t>
  </si>
  <si>
    <t>1998091</t>
  </si>
  <si>
    <t>20/02/2019 23:42</t>
  </si>
  <si>
    <t>1998187</t>
  </si>
  <si>
    <t>21/02/2019 07:10</t>
  </si>
  <si>
    <t>09HB331876</t>
  </si>
  <si>
    <t>1998189</t>
  </si>
  <si>
    <t>21/02/2019 07:23</t>
  </si>
  <si>
    <t>1998197</t>
  </si>
  <si>
    <t>21/02/2019 07:40</t>
  </si>
  <si>
    <t>1998225</t>
  </si>
  <si>
    <t>21/02/2019 08:24</t>
  </si>
  <si>
    <t>1998229</t>
  </si>
  <si>
    <t>21/02/2019 08:36</t>
  </si>
  <si>
    <t>1998259</t>
  </si>
  <si>
    <t>21/02/2019 09:01</t>
  </si>
  <si>
    <t>1998269</t>
  </si>
  <si>
    <t>21/02/2019 09:07</t>
  </si>
  <si>
    <t>1998275</t>
  </si>
  <si>
    <t>21/02/2019 09:13</t>
  </si>
  <si>
    <t>1998279</t>
  </si>
  <si>
    <t>21/02/2019 09:12</t>
  </si>
  <si>
    <t>0X76372785</t>
  </si>
  <si>
    <t>1998283</t>
  </si>
  <si>
    <t>21/02/2019 09:17</t>
  </si>
  <si>
    <t>1998319</t>
  </si>
  <si>
    <t>21/02/2019 09:38</t>
  </si>
  <si>
    <t>1998323</t>
  </si>
  <si>
    <t>21/02/2019 09:40</t>
  </si>
  <si>
    <t>1998345</t>
  </si>
  <si>
    <t>21/02/2019 09:58</t>
  </si>
  <si>
    <t>1998361</t>
  </si>
  <si>
    <t>21/02/2019 10:22</t>
  </si>
  <si>
    <t>1998373</t>
  </si>
  <si>
    <t>21/02/2019 10:37</t>
  </si>
  <si>
    <t>1998379</t>
  </si>
  <si>
    <t>21/02/2019 10:40</t>
  </si>
  <si>
    <t>1998385</t>
  </si>
  <si>
    <t>21/02/2019 10:43</t>
  </si>
  <si>
    <t>1998389</t>
  </si>
  <si>
    <t>21/02/2019 10:49</t>
  </si>
  <si>
    <t>0D6X469731</t>
  </si>
  <si>
    <t>1998391</t>
  </si>
  <si>
    <t>21/02/2019 10:53</t>
  </si>
  <si>
    <t>BLVD MANUEL AVILA CAMACHO No 90</t>
  </si>
  <si>
    <t>1998419</t>
  </si>
  <si>
    <t>21/02/2019 11:23</t>
  </si>
  <si>
    <t>1998471</t>
  </si>
  <si>
    <t>21/02/2019 11:54</t>
  </si>
  <si>
    <t>1998477</t>
  </si>
  <si>
    <t>21/02/2019 11:56</t>
  </si>
  <si>
    <t>1998479</t>
  </si>
  <si>
    <t>1998491</t>
  </si>
  <si>
    <t>21/02/2019 12:04</t>
  </si>
  <si>
    <t>1998495</t>
  </si>
  <si>
    <t>21/02/2019 12:05</t>
  </si>
  <si>
    <t>0A2T370568</t>
  </si>
  <si>
    <t>MORELOS No 120</t>
  </si>
  <si>
    <t>1998543</t>
  </si>
  <si>
    <t>21/02/2019 12:42</t>
  </si>
  <si>
    <t>1998549</t>
  </si>
  <si>
    <t>21/02/2019 12:48</t>
  </si>
  <si>
    <t>1998561</t>
  </si>
  <si>
    <t>21/02/2019 13:06</t>
  </si>
  <si>
    <t>0EX7382605</t>
  </si>
  <si>
    <t>1998565</t>
  </si>
  <si>
    <t>21/02/2019 13:15</t>
  </si>
  <si>
    <t>1998573</t>
  </si>
  <si>
    <t>21/02/2019 13:27</t>
  </si>
  <si>
    <t>1998585</t>
  </si>
  <si>
    <t>21/02/2019 13:35</t>
  </si>
  <si>
    <t>09HB334469</t>
  </si>
  <si>
    <t>BLVD MARIANO ESCOBEDO No 4001-1 ORIENTE</t>
  </si>
  <si>
    <t>1998589</t>
  </si>
  <si>
    <t>21/02/2019 13:38</t>
  </si>
  <si>
    <t>07TX140037</t>
  </si>
  <si>
    <t>MARINO OTERO No 380</t>
  </si>
  <si>
    <t>1998601</t>
  </si>
  <si>
    <t>21/02/2019 13:44</t>
  </si>
  <si>
    <t>04HX546292</t>
  </si>
  <si>
    <t>PRIVADA FRESNOS No 101</t>
  </si>
  <si>
    <t>1998609</t>
  </si>
  <si>
    <t>21/02/2019 13:51</t>
  </si>
  <si>
    <t>0E2B665463</t>
  </si>
  <si>
    <t>AV SALVADOR NAVA MARTINEZ No 3115</t>
  </si>
  <si>
    <t>1998617</t>
  </si>
  <si>
    <t>21/02/2019 14:13</t>
  </si>
  <si>
    <t>0MX4465095</t>
  </si>
  <si>
    <t>1998647</t>
  </si>
  <si>
    <t>21/02/2019 14:39</t>
  </si>
  <si>
    <t>0E2B653886</t>
  </si>
  <si>
    <t>AV UNIVERSIDAD 401 NTE</t>
  </si>
  <si>
    <t>1998649</t>
  </si>
  <si>
    <t>21/02/2019 14:43</t>
  </si>
  <si>
    <t>1998651</t>
  </si>
  <si>
    <t>21/02/2019 14:47</t>
  </si>
  <si>
    <t>1998673</t>
  </si>
  <si>
    <t>21/02/2019 15:37</t>
  </si>
  <si>
    <t>08TB592924</t>
  </si>
  <si>
    <t>1998675</t>
  </si>
  <si>
    <t>21/02/2019 15:38</t>
  </si>
  <si>
    <t>1998677</t>
  </si>
  <si>
    <t>21/02/2019 15:47</t>
  </si>
  <si>
    <t>08TB591078</t>
  </si>
  <si>
    <t>1998679</t>
  </si>
  <si>
    <t>21/02/2019 15:49</t>
  </si>
  <si>
    <t>1998691</t>
  </si>
  <si>
    <t>21/02/2019 16:02</t>
  </si>
  <si>
    <t>1998707</t>
  </si>
  <si>
    <t>21/02/2019 16:32</t>
  </si>
  <si>
    <t>1998713</t>
  </si>
  <si>
    <t>21/02/2019 16:35</t>
  </si>
  <si>
    <t>0B2E530595</t>
  </si>
  <si>
    <t>COLORISTAS Y ASOCIADOS SA DE CV</t>
  </si>
  <si>
    <t>CALZADA DE LOS HEROES No 315</t>
  </si>
  <si>
    <t>1998731</t>
  </si>
  <si>
    <t>21/02/2019 17:41</t>
  </si>
  <si>
    <t>0EX7416384</t>
  </si>
  <si>
    <t>1998733</t>
  </si>
  <si>
    <t>21/02/2019 17:45</t>
  </si>
  <si>
    <t>0AB9779593</t>
  </si>
  <si>
    <t>1998735</t>
  </si>
  <si>
    <t>21/02/2019 17:52</t>
  </si>
  <si>
    <t>1998763</t>
  </si>
  <si>
    <t>22/02/2019 01:26</t>
  </si>
  <si>
    <t>05BT705076</t>
  </si>
  <si>
    <t>AV JOSE VASCONCELOS No 677-3</t>
  </si>
  <si>
    <t>1998765</t>
  </si>
  <si>
    <t>22/02/2019 01:47</t>
  </si>
  <si>
    <t>1998859</t>
  </si>
  <si>
    <t>22/02/2019 07:37</t>
  </si>
  <si>
    <t>0MX1218389</t>
  </si>
  <si>
    <t>1998885</t>
  </si>
  <si>
    <t>22/02/2019 08:06</t>
  </si>
  <si>
    <t>1998889</t>
  </si>
  <si>
    <t>22/02/2019 08:09</t>
  </si>
  <si>
    <t>0EX9664460</t>
  </si>
  <si>
    <t>1998903</t>
  </si>
  <si>
    <t>22/02/2019 08:39</t>
  </si>
  <si>
    <t>0A1H021723</t>
  </si>
  <si>
    <t>ANILLO VIAL II JUNIPERO SERRA NO. 21260 PAD.5 CENT</t>
  </si>
  <si>
    <t>1998915</t>
  </si>
  <si>
    <t>22/02/2019 08:49</t>
  </si>
  <si>
    <t>1998921</t>
  </si>
  <si>
    <t>22/02/2019 08:55</t>
  </si>
  <si>
    <t>0A4T558009</t>
  </si>
  <si>
    <t>1998941</t>
  </si>
  <si>
    <t>22/02/2019 09:04</t>
  </si>
  <si>
    <t>04HX542974</t>
  </si>
  <si>
    <t>1998947</t>
  </si>
  <si>
    <t>22/02/2019 09:43</t>
  </si>
  <si>
    <t>1998969</t>
  </si>
  <si>
    <t>22/02/2019 10:25</t>
  </si>
  <si>
    <t>1998979</t>
  </si>
  <si>
    <t>22/02/2019 10:35</t>
  </si>
  <si>
    <t>1999001</t>
  </si>
  <si>
    <t>22/02/2019 11:11</t>
  </si>
  <si>
    <t>0A4T557615</t>
  </si>
  <si>
    <t>1999027</t>
  </si>
  <si>
    <t>22/02/2019 11:55</t>
  </si>
  <si>
    <t>0LA0094919</t>
  </si>
  <si>
    <t>1999047</t>
  </si>
  <si>
    <t>22/02/2019 12:14</t>
  </si>
  <si>
    <t>0AE9885234</t>
  </si>
  <si>
    <t>1999063</t>
  </si>
  <si>
    <t>22/02/2019 12:17</t>
  </si>
  <si>
    <t>09HB331709</t>
  </si>
  <si>
    <t>1999075</t>
  </si>
  <si>
    <t>22/02/2019 12:36</t>
  </si>
  <si>
    <t>1999089</t>
  </si>
  <si>
    <t>22/02/2019 13:17</t>
  </si>
  <si>
    <t>1999099</t>
  </si>
  <si>
    <t>22/02/2019 13:37</t>
  </si>
  <si>
    <t>0A2T200317</t>
  </si>
  <si>
    <t>Periferico de la Juventud No 3998 Local 6</t>
  </si>
  <si>
    <t>1999109</t>
  </si>
  <si>
    <t>22/02/2019 13:46</t>
  </si>
  <si>
    <t>1999117</t>
  </si>
  <si>
    <t>22/02/2019 13:55</t>
  </si>
  <si>
    <t>1999125</t>
  </si>
  <si>
    <t>22/02/2019 14:24</t>
  </si>
  <si>
    <t>1999127</t>
  </si>
  <si>
    <t>22/02/2019 14:27</t>
  </si>
  <si>
    <t>1999131</t>
  </si>
  <si>
    <t>22/02/2019 14:49</t>
  </si>
  <si>
    <t>0X76707625</t>
  </si>
  <si>
    <t>IGNACIO SANDOVAL NO. 1894</t>
  </si>
  <si>
    <t>1999135</t>
  </si>
  <si>
    <t>22/02/2019 14:59</t>
  </si>
  <si>
    <t>1999151</t>
  </si>
  <si>
    <t>7831</t>
  </si>
  <si>
    <t>22/02/2019 15:21</t>
  </si>
  <si>
    <t>0MX1211933</t>
  </si>
  <si>
    <t>1999153</t>
  </si>
  <si>
    <t>22/02/2019 15:22</t>
  </si>
  <si>
    <t>1999161</t>
  </si>
  <si>
    <t>22/02/2019 15:33</t>
  </si>
  <si>
    <t>1999205</t>
  </si>
  <si>
    <t>22/02/2019 17:07</t>
  </si>
  <si>
    <t>03BT802404</t>
  </si>
  <si>
    <t>DERECHOS DE VIA 8822</t>
  </si>
  <si>
    <t>1999207</t>
  </si>
  <si>
    <t>22/02/2019 17:10</t>
  </si>
  <si>
    <t>09HB331726</t>
  </si>
  <si>
    <t>1999209</t>
  </si>
  <si>
    <t>22/02/2019 16:56</t>
  </si>
  <si>
    <t>09HB331682</t>
  </si>
  <si>
    <t>CARLOS ABREDOP No 1663</t>
  </si>
  <si>
    <t>1999213</t>
  </si>
  <si>
    <t>22/02/2019 17:18</t>
  </si>
  <si>
    <t>0C4X003017</t>
  </si>
  <si>
    <t>TERCERA NTE 311</t>
  </si>
  <si>
    <t>1999231</t>
  </si>
  <si>
    <t>22/02/2019 18:43</t>
  </si>
  <si>
    <t>0A2T201159</t>
  </si>
  <si>
    <t>AV LAS TORRES No 2280</t>
  </si>
  <si>
    <t>1999381</t>
  </si>
  <si>
    <t>23/02/2019 11:43</t>
  </si>
  <si>
    <t>1999383</t>
  </si>
  <si>
    <t>23/02/2019 12:33</t>
  </si>
  <si>
    <t>1999385</t>
  </si>
  <si>
    <t>23/02/2019 13:04</t>
  </si>
  <si>
    <t>0EX9283345</t>
  </si>
  <si>
    <t>1999387</t>
  </si>
  <si>
    <t>23/02/2019 13:06</t>
  </si>
  <si>
    <t>1999407</t>
  </si>
  <si>
    <t>23/02/2019 15:58</t>
  </si>
  <si>
    <t>0A1H022350</t>
  </si>
  <si>
    <t>1999565</t>
  </si>
  <si>
    <t>24/02/2019 09:36</t>
  </si>
  <si>
    <t>03AG880377</t>
  </si>
  <si>
    <t>1999577</t>
  </si>
  <si>
    <t>24/02/2019 19:26</t>
  </si>
  <si>
    <t>1999819</t>
  </si>
  <si>
    <t>25/02/2019 07:39</t>
  </si>
  <si>
    <t>0MX1218388</t>
  </si>
  <si>
    <t>1999837</t>
  </si>
  <si>
    <t>25/02/2019 08:10</t>
  </si>
  <si>
    <t>1999849</t>
  </si>
  <si>
    <t>25/02/2019 08:23</t>
  </si>
  <si>
    <t>0XKK411260</t>
  </si>
  <si>
    <t>1999865</t>
  </si>
  <si>
    <t>25/02/2019 08:38</t>
  </si>
  <si>
    <t>1999871</t>
  </si>
  <si>
    <t>25/02/2019 08:44</t>
  </si>
  <si>
    <t>1999901</t>
  </si>
  <si>
    <t>25/02/2019 09:00</t>
  </si>
  <si>
    <t>1999921</t>
  </si>
  <si>
    <t>25/02/2019 09:13</t>
  </si>
  <si>
    <t>0LX5598936</t>
  </si>
  <si>
    <t>1999927</t>
  </si>
  <si>
    <t>25/02/2019 09:09</t>
  </si>
  <si>
    <t>09HB318145</t>
  </si>
  <si>
    <t>AV SANTA ANA 127</t>
  </si>
  <si>
    <t>1999951</t>
  </si>
  <si>
    <t>25/02/2019 09:46</t>
  </si>
  <si>
    <t>1999977</t>
  </si>
  <si>
    <t>25/02/2019 09:57</t>
  </si>
  <si>
    <t>1999981</t>
  </si>
  <si>
    <t>25/02/2019 10:06</t>
  </si>
  <si>
    <t>0LX7660915</t>
  </si>
  <si>
    <t>BLVD PETROCEL KM 1.3</t>
  </si>
  <si>
    <t>2000013</t>
  </si>
  <si>
    <t>25/02/2019 10:48</t>
  </si>
  <si>
    <t>2000015</t>
  </si>
  <si>
    <t>25/02/2019 10:50</t>
  </si>
  <si>
    <t>0XPN399178</t>
  </si>
  <si>
    <t>2000019</t>
  </si>
  <si>
    <t>25/02/2019 10:54</t>
  </si>
  <si>
    <t>0XLT278678</t>
  </si>
  <si>
    <t>2000021</t>
  </si>
  <si>
    <t>25/02/2019 10:55</t>
  </si>
  <si>
    <t>2000051</t>
  </si>
  <si>
    <t>25/02/2019 11:26</t>
  </si>
  <si>
    <t>06HB015876</t>
  </si>
  <si>
    <t>2000063</t>
  </si>
  <si>
    <t>25/02/2019 11:30</t>
  </si>
  <si>
    <t>2000067</t>
  </si>
  <si>
    <t>25/02/2019 11:33</t>
  </si>
  <si>
    <t>0X76707377</t>
  </si>
  <si>
    <t>2000089</t>
  </si>
  <si>
    <t>25/02/2019 11:58</t>
  </si>
  <si>
    <t>0X76375757</t>
  </si>
  <si>
    <t>2000097</t>
  </si>
  <si>
    <t>25/02/2019 12:05</t>
  </si>
  <si>
    <t>0YTB138451</t>
  </si>
  <si>
    <t>2000123</t>
  </si>
  <si>
    <t>25/02/2019 12:23</t>
  </si>
  <si>
    <t>0LA0096498</t>
  </si>
  <si>
    <t>TZENGARIN No 1000</t>
  </si>
  <si>
    <t>2000151</t>
  </si>
  <si>
    <t>25/02/2019 12:50</t>
  </si>
  <si>
    <t>2000179</t>
  </si>
  <si>
    <t>25/02/2019 13:15</t>
  </si>
  <si>
    <t>2000203</t>
  </si>
  <si>
    <t>25/02/2019 13:29</t>
  </si>
  <si>
    <t>2000211</t>
  </si>
  <si>
    <t>25/02/2019 13:45</t>
  </si>
  <si>
    <t>2000217</t>
  </si>
  <si>
    <t>25/02/2019 13:57</t>
  </si>
  <si>
    <t>0D6X469486</t>
  </si>
  <si>
    <t>2000223</t>
  </si>
  <si>
    <t>25/02/2019 14:01</t>
  </si>
  <si>
    <t>2000237</t>
  </si>
  <si>
    <t>25/02/2019 14:08</t>
  </si>
  <si>
    <t>2000239</t>
  </si>
  <si>
    <t>6515</t>
  </si>
  <si>
    <t>25/02/2019 14:07</t>
  </si>
  <si>
    <t>4AV772259</t>
  </si>
  <si>
    <t>COMPA&amp;IA ARIZLU SA DE CV</t>
  </si>
  <si>
    <t>CALLE 18 No 2519</t>
  </si>
  <si>
    <t>2000245</t>
  </si>
  <si>
    <t>25/02/2019 14:12</t>
  </si>
  <si>
    <t>0XEL569851</t>
  </si>
  <si>
    <t>2000249</t>
  </si>
  <si>
    <t>25/02/2019 14:18</t>
  </si>
  <si>
    <t>2000265</t>
  </si>
  <si>
    <t>25/02/2019 14:31</t>
  </si>
  <si>
    <t>2000271</t>
  </si>
  <si>
    <t>25/02/2019 14:45</t>
  </si>
  <si>
    <t>2000275</t>
  </si>
  <si>
    <t>25/02/2019 14:57</t>
  </si>
  <si>
    <t>0XPN399172</t>
  </si>
  <si>
    <t>2000279</t>
  </si>
  <si>
    <t>25/02/2019 15:01</t>
  </si>
  <si>
    <t>0X76703904</t>
  </si>
  <si>
    <t>2000281</t>
  </si>
  <si>
    <t>25/02/2019 15:05</t>
  </si>
  <si>
    <t>2000285</t>
  </si>
  <si>
    <t>25/02/2019 15:25</t>
  </si>
  <si>
    <t>0A1H021357</t>
  </si>
  <si>
    <t>AV VALLARTA NO. 1530  ENTRE MARSELLA Y CHAPULTEPEC</t>
  </si>
  <si>
    <t>2000287</t>
  </si>
  <si>
    <t>25/02/2019 15:32</t>
  </si>
  <si>
    <t>2000303</t>
  </si>
  <si>
    <t>25/02/2019 16:39</t>
  </si>
  <si>
    <t>0Y4X829623</t>
  </si>
  <si>
    <t>2000305</t>
  </si>
  <si>
    <t>25/02/2019 16:40</t>
  </si>
  <si>
    <t>2000355</t>
  </si>
  <si>
    <t>25/02/2019 19:41</t>
  </si>
  <si>
    <t>06HB013958</t>
  </si>
  <si>
    <t>BLVD POZUELOS SN LOCAL 7 y 8</t>
  </si>
  <si>
    <t>2000357</t>
  </si>
  <si>
    <t>25/02/2019 19:52</t>
  </si>
  <si>
    <t>03XB458237</t>
  </si>
  <si>
    <t>2000373</t>
  </si>
  <si>
    <t>25/02/2019 21:38</t>
  </si>
  <si>
    <t>0A4T558077</t>
  </si>
  <si>
    <t>2000629</t>
  </si>
  <si>
    <t>26/02/2019 08:48</t>
  </si>
  <si>
    <t>0C4X008261</t>
  </si>
  <si>
    <t>2000659</t>
  </si>
  <si>
    <t>26/02/2019 09:35</t>
  </si>
  <si>
    <t>2000693</t>
  </si>
  <si>
    <t>26/02/2019 10:43</t>
  </si>
  <si>
    <t>0YTB116654</t>
  </si>
  <si>
    <t>2000699</t>
  </si>
  <si>
    <t>26/02/2019 10:48</t>
  </si>
  <si>
    <t>2000707</t>
  </si>
  <si>
    <t>26/02/2019 10:52</t>
  </si>
  <si>
    <t>0A4T022023</t>
  </si>
  <si>
    <t>2000713</t>
  </si>
  <si>
    <t>26/02/2019 10:58</t>
  </si>
  <si>
    <t>09HB320514</t>
  </si>
  <si>
    <t>JUAN PALOMAR Y ARIAS 77</t>
  </si>
  <si>
    <t>2000725</t>
  </si>
  <si>
    <t>26/02/2019 11:22</t>
  </si>
  <si>
    <t>0C7X370252</t>
  </si>
  <si>
    <t>2000753</t>
  </si>
  <si>
    <t>SR SOFTWARE</t>
  </si>
  <si>
    <t>26/02/2019 11:53</t>
  </si>
  <si>
    <t>2000759</t>
  </si>
  <si>
    <t>26/02/2019 11:54</t>
  </si>
  <si>
    <t>Y4X827324</t>
  </si>
  <si>
    <t>GRUPO DAISYTEK SA DE CV</t>
  </si>
  <si>
    <t>NORTE 45 NO 725</t>
  </si>
  <si>
    <t>2000763</t>
  </si>
  <si>
    <t>26/02/2019 12:00</t>
  </si>
  <si>
    <t>2000781</t>
  </si>
  <si>
    <t>26/02/2019 12:24</t>
  </si>
  <si>
    <t>0E1B964830</t>
  </si>
  <si>
    <t>2000809</t>
  </si>
  <si>
    <t>26/02/2019 12:46</t>
  </si>
  <si>
    <t>2000817</t>
  </si>
  <si>
    <t>26/02/2019 12:55</t>
  </si>
  <si>
    <t>0X76707683</t>
  </si>
  <si>
    <t>2000859</t>
  </si>
  <si>
    <t>26/02/2019 13:24</t>
  </si>
  <si>
    <t>2000861</t>
  </si>
  <si>
    <t>26/02/2019 13:28</t>
  </si>
  <si>
    <t>2000889</t>
  </si>
  <si>
    <t>26/02/2019 13:51</t>
  </si>
  <si>
    <t>2000893</t>
  </si>
  <si>
    <t>0A1H021649</t>
  </si>
  <si>
    <t>2000897</t>
  </si>
  <si>
    <t>26/02/2019 13:57</t>
  </si>
  <si>
    <t>03XB457726</t>
  </si>
  <si>
    <t>2000911</t>
  </si>
  <si>
    <t>26/02/2019 14:04</t>
  </si>
  <si>
    <t>09HB325876</t>
  </si>
  <si>
    <t>AV MEXICO No 3300 LOCAL C-1</t>
  </si>
  <si>
    <t>2000939</t>
  </si>
  <si>
    <t>26/02/2019 15:00</t>
  </si>
  <si>
    <t>2000945</t>
  </si>
  <si>
    <t>26/02/2019 15:05</t>
  </si>
  <si>
    <t>0EX7397545</t>
  </si>
  <si>
    <t>2000949</t>
  </si>
  <si>
    <t>26/02/2019 15:06</t>
  </si>
  <si>
    <t>0D6X464223</t>
  </si>
  <si>
    <t>2000957</t>
  </si>
  <si>
    <t>26/02/2019 15:16</t>
  </si>
  <si>
    <t>09HB331912</t>
  </si>
  <si>
    <t>2000965</t>
  </si>
  <si>
    <t>26/02/2019 15:34</t>
  </si>
  <si>
    <t>2000981</t>
  </si>
  <si>
    <t>26/02/2019 16:00</t>
  </si>
  <si>
    <t>2001023</t>
  </si>
  <si>
    <t>26/02/2019 17:29</t>
  </si>
  <si>
    <t>0EX9665131</t>
  </si>
  <si>
    <t>2001035</t>
  </si>
  <si>
    <t>26/02/2019 17:52</t>
  </si>
  <si>
    <t>0EX9662220</t>
  </si>
  <si>
    <t>2001039</t>
  </si>
  <si>
    <t>26/02/2019 17:59</t>
  </si>
  <si>
    <t>2001049</t>
  </si>
  <si>
    <t>26/02/2019 22:18</t>
  </si>
  <si>
    <t>06HB007321</t>
  </si>
  <si>
    <t>2001051</t>
  </si>
  <si>
    <t>26/02/2019 22:20</t>
  </si>
  <si>
    <t>2001189</t>
  </si>
  <si>
    <t>27/02/2019 07:28</t>
  </si>
  <si>
    <t>2001203</t>
  </si>
  <si>
    <t>27/02/2019 08:56</t>
  </si>
  <si>
    <t>2001221</t>
  </si>
  <si>
    <t>27/02/2019 09:17</t>
  </si>
  <si>
    <t>0D6X470850</t>
  </si>
  <si>
    <t>2001229</t>
  </si>
  <si>
    <t>27/02/2019 09:33</t>
  </si>
  <si>
    <t>2001231</t>
  </si>
  <si>
    <t>27/02/2019 09:37</t>
  </si>
  <si>
    <t>2001331</t>
  </si>
  <si>
    <t>27/02/2019 10:09</t>
  </si>
  <si>
    <t>2001335</t>
  </si>
  <si>
    <t>4120</t>
  </si>
  <si>
    <t>27/02/2019 10:13</t>
  </si>
  <si>
    <t>0GXV895995</t>
  </si>
  <si>
    <t>QUANT MAINTENANCE MEXICO SA DE CV</t>
  </si>
  <si>
    <t>AV CENTRAL No 104 EDIFICIO ALFA</t>
  </si>
  <si>
    <t>2001339</t>
  </si>
  <si>
    <t>27/02/2019 10:17</t>
  </si>
  <si>
    <t>0X76372470</t>
  </si>
  <si>
    <t>5 DE MAY0 No 707</t>
  </si>
  <si>
    <t>Vicente Guerrero-DGO</t>
  </si>
  <si>
    <t>2001369</t>
  </si>
  <si>
    <t>27/02/2019 10:54</t>
  </si>
  <si>
    <t>0BG2959193</t>
  </si>
  <si>
    <t>AV AMISTAD L1 AL 32 MZ2</t>
  </si>
  <si>
    <t>2001413</t>
  </si>
  <si>
    <t>27/02/2019 11:32</t>
  </si>
  <si>
    <t>2001421</t>
  </si>
  <si>
    <t>27/02/2019 11:36</t>
  </si>
  <si>
    <t>2001509</t>
  </si>
  <si>
    <t>27/02/2019 13:00</t>
  </si>
  <si>
    <t>0C7X246732</t>
  </si>
  <si>
    <t>GUERRERO No 3060</t>
  </si>
  <si>
    <t>2001515</t>
  </si>
  <si>
    <t>27/02/2019 13:07</t>
  </si>
  <si>
    <t>2001521</t>
  </si>
  <si>
    <t>2001547</t>
  </si>
  <si>
    <t>27/02/2019 13:41</t>
  </si>
  <si>
    <t>2001549</t>
  </si>
  <si>
    <t>5AV824797</t>
  </si>
  <si>
    <t>FABIAN CABRAL SOLIS</t>
  </si>
  <si>
    <t>NI&amp;OS HEROES No 1015 NTE</t>
  </si>
  <si>
    <t>2001563</t>
  </si>
  <si>
    <t>27/02/2019 13:55</t>
  </si>
  <si>
    <t>0MX1185934</t>
  </si>
  <si>
    <t>2001575</t>
  </si>
  <si>
    <t>27/02/2019 14:03</t>
  </si>
  <si>
    <t>2001577</t>
  </si>
  <si>
    <t>27/02/2019 14:22</t>
  </si>
  <si>
    <t>2001585</t>
  </si>
  <si>
    <t>27/02/2019 14:31</t>
  </si>
  <si>
    <t>0C4X008160</t>
  </si>
  <si>
    <t>CALZ JUAREZ 70 LOC 8</t>
  </si>
  <si>
    <t>2001603</t>
  </si>
  <si>
    <t>27/02/2019 15:03</t>
  </si>
  <si>
    <t>2001607</t>
  </si>
  <si>
    <t>27/02/2019 15:06</t>
  </si>
  <si>
    <t>2001611</t>
  </si>
  <si>
    <t>27/02/2019 15:10</t>
  </si>
  <si>
    <t>2001649</t>
  </si>
  <si>
    <t>27/02/2019 16:31</t>
  </si>
  <si>
    <t>0MHB935676</t>
  </si>
  <si>
    <t>2001657</t>
  </si>
  <si>
    <t>27/02/2019 16:37</t>
  </si>
  <si>
    <t>2001661</t>
  </si>
  <si>
    <t>27/02/2019 16:41</t>
  </si>
  <si>
    <t>2001675</t>
  </si>
  <si>
    <t>27/02/2019 17:09</t>
  </si>
  <si>
    <t>G7B294368</t>
  </si>
  <si>
    <t>AV LOS REYES No 815</t>
  </si>
  <si>
    <t>2001685</t>
  </si>
  <si>
    <t>27/02/2019 17:26</t>
  </si>
  <si>
    <t>09HB348858</t>
  </si>
  <si>
    <t>AV FAJA DE ORO PONIENTE 1001 ESQ AV CAZADORA</t>
  </si>
  <si>
    <t>2001693</t>
  </si>
  <si>
    <t>27/02/2019 17:51</t>
  </si>
  <si>
    <t>3AG876377</t>
  </si>
  <si>
    <t>2001801</t>
  </si>
  <si>
    <t>28/02/2019 07:01</t>
  </si>
  <si>
    <t>2001879</t>
  </si>
  <si>
    <t>28/02/2019 08:15</t>
  </si>
  <si>
    <t>0BG2950398</t>
  </si>
  <si>
    <t>2001891</t>
  </si>
  <si>
    <t>28/02/2019 08:45</t>
  </si>
  <si>
    <t>2001907</t>
  </si>
  <si>
    <t>28/02/2019 08:54</t>
  </si>
  <si>
    <t>0X76704225</t>
  </si>
  <si>
    <t>AV ANTONIO J BERMUDEZ No 960</t>
  </si>
  <si>
    <t>2001937</t>
  </si>
  <si>
    <t>28/02/2019 09:46</t>
  </si>
  <si>
    <t>0A4T558103</t>
  </si>
  <si>
    <t>2001943</t>
  </si>
  <si>
    <t>28/02/2019 09:51</t>
  </si>
  <si>
    <t>0A4T558248</t>
  </si>
  <si>
    <t>2001987</t>
  </si>
  <si>
    <t>28/02/2019 10:19</t>
  </si>
  <si>
    <t>0A2T199940</t>
  </si>
  <si>
    <t>Blvd Aeropuerto Miguel Aleman No 164 Bodega 1</t>
  </si>
  <si>
    <t>2002041</t>
  </si>
  <si>
    <t>28/02/2019 11:06</t>
  </si>
  <si>
    <t>2002051</t>
  </si>
  <si>
    <t>28/02/2019 11:25</t>
  </si>
  <si>
    <t>2002101</t>
  </si>
  <si>
    <t>28/02/2019 12:29</t>
  </si>
  <si>
    <t>0Y4X830352</t>
  </si>
  <si>
    <t>Servicios</t>
  </si>
  <si>
    <t>Cálculo pago Servicios</t>
  </si>
  <si>
    <t>Obj</t>
  </si>
  <si>
    <t>Real</t>
  </si>
  <si>
    <t>Resultado Gasto de Partes</t>
  </si>
  <si>
    <t>Tiempo de Respuesta</t>
  </si>
  <si>
    <t>Tiempo de Solución</t>
  </si>
  <si>
    <t>Tiempo de Documentación</t>
  </si>
  <si>
    <t>Otros</t>
  </si>
  <si>
    <t>Pago Final</t>
  </si>
  <si>
    <t>Residentes XGS Y FSMA</t>
  </si>
  <si>
    <t>Bonus/Malus Gasto de Partes</t>
  </si>
  <si>
    <t>Total general</t>
  </si>
  <si>
    <t># Veces objetivo</t>
  </si>
  <si>
    <t>Etiquetas de columna</t>
  </si>
  <si>
    <t>Cuenta de INCIDENT_N</t>
  </si>
  <si>
    <t>ENERO</t>
  </si>
  <si>
    <t>FEBRERO</t>
  </si>
  <si>
    <t>Categoría</t>
  </si>
  <si>
    <t>EMERGENCIA</t>
  </si>
  <si>
    <t>0-1</t>
  </si>
  <si>
    <t>1-2</t>
  </si>
  <si>
    <t>2-3</t>
  </si>
  <si>
    <t>&gt;3</t>
  </si>
  <si>
    <t>Q</t>
  </si>
  <si>
    <t>Q1</t>
  </si>
  <si>
    <t>Etiquetas de fila</t>
  </si>
  <si>
    <t>Suma de Monto penalización TR</t>
  </si>
  <si>
    <t>Suma de TD_Malus</t>
  </si>
  <si>
    <t>Suma de CST_Malus</t>
  </si>
  <si>
    <t>Territorio</t>
  </si>
  <si>
    <t>Nuevo Leon</t>
  </si>
  <si>
    <t>Tamaulipas</t>
  </si>
  <si>
    <t>Jalisco</t>
  </si>
  <si>
    <t>Ciudad de México</t>
  </si>
  <si>
    <t>Estado de México</t>
  </si>
  <si>
    <t>Coahuila</t>
  </si>
  <si>
    <t>Guanajuato</t>
  </si>
  <si>
    <t>Chihuahua</t>
  </si>
  <si>
    <t>Durango</t>
  </si>
  <si>
    <t>Colima</t>
  </si>
  <si>
    <t>Querétaro</t>
  </si>
  <si>
    <t>Morelos</t>
  </si>
  <si>
    <t>Sinaloa</t>
  </si>
  <si>
    <t>Sonora</t>
  </si>
  <si>
    <t>Guerrero</t>
  </si>
  <si>
    <t>Michoacán</t>
  </si>
  <si>
    <t xml:space="preserve">San Luis Potosí </t>
  </si>
  <si>
    <t xml:space="preserve">Veracruz </t>
  </si>
  <si>
    <t>Baja California Norte</t>
  </si>
  <si>
    <t>Mes</t>
  </si>
  <si>
    <t>Penalización total</t>
  </si>
  <si>
    <t>Suma de Suma de Monto penalización TR</t>
  </si>
  <si>
    <t>% penalización sobre facturación</t>
  </si>
  <si>
    <t>DIC-18</t>
  </si>
  <si>
    <t>MIGUEL COTA</t>
  </si>
  <si>
    <t>CESAR MAR</t>
  </si>
  <si>
    <t>ALFREDO TORRES</t>
  </si>
  <si>
    <t>LUIS EDUARDO MUÑOZ</t>
  </si>
  <si>
    <t>OTROS</t>
  </si>
  <si>
    <t>GRUPO</t>
  </si>
  <si>
    <t>HONEYWELL</t>
  </si>
  <si>
    <t>VICTOR MENDEZ</t>
  </si>
  <si>
    <t>FERNANDO CHAVIRA</t>
  </si>
  <si>
    <t>CARLOS MONTOYA</t>
  </si>
  <si>
    <t>ERASMO ALEJANDRO</t>
  </si>
  <si>
    <t>CHIHUAHUA</t>
  </si>
  <si>
    <t>JUAREZ</t>
  </si>
  <si>
    <t>NÓMINA</t>
  </si>
  <si>
    <t>INGENIERO</t>
  </si>
  <si>
    <t>LOCALIDAD</t>
  </si>
  <si>
    <t>CTA XEROX</t>
  </si>
  <si>
    <t>APLICA CHIH</t>
  </si>
  <si>
    <t>Cuenta de Q</t>
  </si>
  <si>
    <t>NOMBRE IS</t>
  </si>
  <si>
    <t>Total Cuenta de Q</t>
  </si>
  <si>
    <t>Total Q OS</t>
  </si>
  <si>
    <t>Q OS</t>
  </si>
  <si>
    <t xml:space="preserve">ATIENDE 58% HONEYWELL </t>
  </si>
  <si>
    <t xml:space="preserve">ATIENDE 4% HONEYWELL </t>
  </si>
  <si>
    <t>NO ATIENDE HONEYWELL</t>
  </si>
  <si>
    <t>ATIENDE 76% HONEYWELL</t>
  </si>
  <si>
    <t>ATIENDE 26% HONEYWELL</t>
  </si>
  <si>
    <t xml:space="preserve">ATIENDE 20% HONEYWELL </t>
  </si>
  <si>
    <t xml:space="preserve">ATIENDE 27% HONEYWELL </t>
  </si>
  <si>
    <t xml:space="preserve">ATIENDE 18% HONEYWELL </t>
  </si>
  <si>
    <t>Aclaraciones TR $</t>
  </si>
  <si>
    <t>Aclaraciones documentación $</t>
  </si>
  <si>
    <t>MARZO</t>
  </si>
  <si>
    <t>Aclaraciones TR #</t>
  </si>
  <si>
    <t>Aclaraciones documentación #</t>
  </si>
  <si>
    <t xml:space="preserve"> REVISION </t>
  </si>
  <si>
    <t>Estatus aclaración</t>
  </si>
  <si>
    <t>Penalicación post aclaración</t>
  </si>
  <si>
    <t>Bonificación</t>
  </si>
  <si>
    <t>Revisión Gaby</t>
  </si>
  <si>
    <t xml:space="preserve">SE  RECIBIO  2 ENERO  </t>
  </si>
  <si>
    <t>Si procede</t>
  </si>
  <si>
    <t>Procede reducción de 9 horas en tr, Real de 4.9</t>
  </si>
  <si>
    <t xml:space="preserve"> LLEGO DESPACHO  9 DE ENERO CREDIT HOLD </t>
  </si>
  <si>
    <t>Tiempo de respuesta Real de 4 horas</t>
  </si>
  <si>
    <t>EQUIPO EN  CREDIT  HOLD</t>
  </si>
  <si>
    <t>Jesús lo libero el 9 a las 12:08 y la llegada fue a las 17:51 por lo que Real  de 5.36 minutos</t>
  </si>
  <si>
    <t xml:space="preserve">EQUIPO EN  CREDIT  HOLD  CLIENTE CIERRA  2  PM </t>
  </si>
  <si>
    <t>Jesús lo libera el 16 a las 12:44 y llega el 17 a las 8 por lo que Real de 4.77 horas</t>
  </si>
  <si>
    <t xml:space="preserve">CREDIT CHEK  NOS LLEGO EL 7 FEB </t>
  </si>
  <si>
    <t>Real de las 7:30 a las 11:08, Real de 2.63 de hora</t>
  </si>
  <si>
    <t xml:space="preserve">Si aplica alaracion </t>
  </si>
  <si>
    <t>Menor a 2 días</t>
  </si>
  <si>
    <t xml:space="preserve">Reporte  se antendió en tiempo </t>
  </si>
  <si>
    <t>procede</t>
  </si>
  <si>
    <t>2011115</t>
  </si>
  <si>
    <t>19/03/2019 09:14</t>
  </si>
  <si>
    <t>2013113</t>
  </si>
  <si>
    <t>21/03/2019 17:01</t>
  </si>
  <si>
    <t>2013115</t>
  </si>
  <si>
    <t>0EX9667401</t>
  </si>
  <si>
    <t>21/03/2019 17:05</t>
  </si>
  <si>
    <t>2013299</t>
  </si>
  <si>
    <t>22/03/2019 09:42</t>
  </si>
  <si>
    <t>2015073</t>
  </si>
  <si>
    <t>26/03/2019 08:49</t>
  </si>
  <si>
    <t>1996219</t>
  </si>
  <si>
    <t>18/02/2019 08:08</t>
  </si>
  <si>
    <t>2000875</t>
  </si>
  <si>
    <t>0XNE133934</t>
  </si>
  <si>
    <t>26/02/2019 13:31</t>
  </si>
  <si>
    <t>2004361</t>
  </si>
  <si>
    <t>02XC512271</t>
  </si>
  <si>
    <t>05/03/2019 17:10</t>
  </si>
  <si>
    <t>0607</t>
  </si>
  <si>
    <t>2004601</t>
  </si>
  <si>
    <t>0AGD461919</t>
  </si>
  <si>
    <t>06/03/2019 09:21</t>
  </si>
  <si>
    <t>2004851</t>
  </si>
  <si>
    <t>06/03/2019 13:29</t>
  </si>
  <si>
    <t>2005413</t>
  </si>
  <si>
    <t>0C4X006492</t>
  </si>
  <si>
    <t>07/03/2019 11:35</t>
  </si>
  <si>
    <t>2005673</t>
  </si>
  <si>
    <t>0BB1553555</t>
  </si>
  <si>
    <t>07/03/2019 16:19</t>
  </si>
  <si>
    <t>2007717</t>
  </si>
  <si>
    <t>12/03/2019 09:14</t>
  </si>
  <si>
    <t>2008177</t>
  </si>
  <si>
    <t>0C7X373065</t>
  </si>
  <si>
    <t>12/03/2019 17:34</t>
  </si>
  <si>
    <t>2008509</t>
  </si>
  <si>
    <t>13/03/2019 10:02</t>
  </si>
  <si>
    <t>2009687</t>
  </si>
  <si>
    <t>15/03/2019 09:46</t>
  </si>
  <si>
    <t>2009901</t>
  </si>
  <si>
    <t>15/03/2019 12:43</t>
  </si>
  <si>
    <t>2011269</t>
  </si>
  <si>
    <t>03TX403609</t>
  </si>
  <si>
    <t>19/03/2019 11:19</t>
  </si>
  <si>
    <t>2011793</t>
  </si>
  <si>
    <t>20/03/2019 07:05</t>
  </si>
  <si>
    <t>2011895</t>
  </si>
  <si>
    <t>09HB349115</t>
  </si>
  <si>
    <t>20/03/2019 09:40</t>
  </si>
  <si>
    <t>2013117</t>
  </si>
  <si>
    <t>21/03/2019 17:06</t>
  </si>
  <si>
    <t>2011037</t>
  </si>
  <si>
    <t>0XPN546541</t>
  </si>
  <si>
    <t>19/03/2019 08:12</t>
  </si>
  <si>
    <t>MAR-19</t>
  </si>
  <si>
    <t>DC MAYORISTA SA DE CV</t>
  </si>
  <si>
    <t>1991095</t>
  </si>
  <si>
    <t>07/02/2019 09:04</t>
  </si>
  <si>
    <t>1992885</t>
  </si>
  <si>
    <t>11/02/2019 08:40</t>
  </si>
  <si>
    <t>0BG2947501</t>
  </si>
  <si>
    <t>1993927</t>
  </si>
  <si>
    <t>12/02/2019 18:58</t>
  </si>
  <si>
    <t>0C4X008528</t>
  </si>
  <si>
    <t>BLVD DOMINGO ARRIETA No 601 CHEDRAUI LOCAL SA 2</t>
  </si>
  <si>
    <t>1994709</t>
  </si>
  <si>
    <t>14/02/2019 09:58</t>
  </si>
  <si>
    <t>1995077</t>
  </si>
  <si>
    <t>14/02/2019 16:10</t>
  </si>
  <si>
    <t>0BG0973607</t>
  </si>
  <si>
    <t>1995415</t>
  </si>
  <si>
    <t>15/02/2019 11:52</t>
  </si>
  <si>
    <t>0XPN399456</t>
  </si>
  <si>
    <t>1996569</t>
  </si>
  <si>
    <t>18/02/2019 14:18</t>
  </si>
  <si>
    <t>1996655</t>
  </si>
  <si>
    <t>18/02/2019 16:48</t>
  </si>
  <si>
    <t>0WXP007551</t>
  </si>
  <si>
    <t>D PAPEL OUTLET STORE SA DE CV</t>
  </si>
  <si>
    <t>BLV DE LAS AMERICAS 32</t>
  </si>
  <si>
    <t>1996739</t>
  </si>
  <si>
    <t>18/02/2019 21:03</t>
  </si>
  <si>
    <t>1997243</t>
  </si>
  <si>
    <t>19/02/2019 13:18</t>
  </si>
  <si>
    <t>1997827</t>
  </si>
  <si>
    <t>3315</t>
  </si>
  <si>
    <t>20/02/2019 12:24</t>
  </si>
  <si>
    <t>0LA4224759</t>
  </si>
  <si>
    <t>AV ESCOBAR HERMANOS 5756</t>
  </si>
  <si>
    <t>1997917</t>
  </si>
  <si>
    <t>20/02/2019 14:16</t>
  </si>
  <si>
    <t>1998047</t>
  </si>
  <si>
    <t>20/02/2019 19:08</t>
  </si>
  <si>
    <t>1998089</t>
  </si>
  <si>
    <t>20/02/2019 23:41</t>
  </si>
  <si>
    <t>0GXV896042</t>
  </si>
  <si>
    <t>1998629</t>
  </si>
  <si>
    <t>21/02/2019 14:27</t>
  </si>
  <si>
    <t>0XPN553109</t>
  </si>
  <si>
    <t>1998705</t>
  </si>
  <si>
    <t>21/02/2019 16:28</t>
  </si>
  <si>
    <t>1998721</t>
  </si>
  <si>
    <t>21/02/2019 17:00</t>
  </si>
  <si>
    <t>1998723</t>
  </si>
  <si>
    <t>21/02/2019 17:11</t>
  </si>
  <si>
    <t>04HX548855</t>
  </si>
  <si>
    <t>1998767</t>
  </si>
  <si>
    <t>22/02/2019 01:48</t>
  </si>
  <si>
    <t>05BT705108</t>
  </si>
  <si>
    <t>JUAN IGNACIO RAMON No 102</t>
  </si>
  <si>
    <t>1999223</t>
  </si>
  <si>
    <t>22/02/2019 17:47</t>
  </si>
  <si>
    <t>0EX7397413</t>
  </si>
  <si>
    <t>MELCHOR OCAMPO 14 P 3 -301</t>
  </si>
  <si>
    <t>2000221</t>
  </si>
  <si>
    <t>25/02/2019 13:59</t>
  </si>
  <si>
    <t>0XLT270174</t>
  </si>
  <si>
    <t>2000349</t>
  </si>
  <si>
    <t>25/02/2019 18:35</t>
  </si>
  <si>
    <t>2000603</t>
  </si>
  <si>
    <t>26/02/2019 07:39</t>
  </si>
  <si>
    <t>0D6X468426</t>
  </si>
  <si>
    <t>2000705</t>
  </si>
  <si>
    <t>26/02/2019 10:53</t>
  </si>
  <si>
    <t>2000773</t>
  </si>
  <si>
    <t>26/02/2019 12:07</t>
  </si>
  <si>
    <t>2000795</t>
  </si>
  <si>
    <t>26/02/2019 12:36</t>
  </si>
  <si>
    <t>2000805</t>
  </si>
  <si>
    <t>26/02/2019 12:41</t>
  </si>
  <si>
    <t>0E2B654128</t>
  </si>
  <si>
    <t>AV AMERICAS No 655</t>
  </si>
  <si>
    <t>2000825</t>
  </si>
  <si>
    <t>26/02/2019 13:00</t>
  </si>
  <si>
    <t>0X76707619</t>
  </si>
  <si>
    <t>2000899</t>
  </si>
  <si>
    <t>26/02/2019 14:02</t>
  </si>
  <si>
    <t>2000901</t>
  </si>
  <si>
    <t>0E2B646574</t>
  </si>
  <si>
    <t>2000941</t>
  </si>
  <si>
    <t>26/02/2019 15:03</t>
  </si>
  <si>
    <t>0RXD137672</t>
  </si>
  <si>
    <t>2000943</t>
  </si>
  <si>
    <t>26/02/2019 15:04</t>
  </si>
  <si>
    <t>2000967</t>
  </si>
  <si>
    <t>2001005</t>
  </si>
  <si>
    <t>26/02/2019 16:36</t>
  </si>
  <si>
    <t>0E2B666513</t>
  </si>
  <si>
    <t>2001009</t>
  </si>
  <si>
    <t>26/02/2019 16:42</t>
  </si>
  <si>
    <t>0EX9299896</t>
  </si>
  <si>
    <t>2001011</t>
  </si>
  <si>
    <t>26/02/2019 16:46</t>
  </si>
  <si>
    <t>0EX9299818</t>
  </si>
  <si>
    <t>2001191</t>
  </si>
  <si>
    <t>27/02/2019 07:30</t>
  </si>
  <si>
    <t>0C7X238427</t>
  </si>
  <si>
    <t>2001233</t>
  </si>
  <si>
    <t>27/02/2019 09:36</t>
  </si>
  <si>
    <t>2001327</t>
  </si>
  <si>
    <t>27/02/2019 10:03</t>
  </si>
  <si>
    <t>09HB320587</t>
  </si>
  <si>
    <t>AV LINCOLN 760</t>
  </si>
  <si>
    <t>2001353</t>
  </si>
  <si>
    <t>27/02/2019 10:32</t>
  </si>
  <si>
    <t>0A2T028123</t>
  </si>
  <si>
    <t>2001407</t>
  </si>
  <si>
    <t>27/02/2019 11:29</t>
  </si>
  <si>
    <t>2001473</t>
  </si>
  <si>
    <t>27/02/2019 12:11</t>
  </si>
  <si>
    <t>2001519</t>
  </si>
  <si>
    <t>27/02/2019 13:06</t>
  </si>
  <si>
    <t>0A4T558930</t>
  </si>
  <si>
    <t>2001641</t>
  </si>
  <si>
    <t>27/02/2019 16:20</t>
  </si>
  <si>
    <t>K8B485460</t>
  </si>
  <si>
    <t>DEBRHA ERENDIRA CARO SALAZAR</t>
  </si>
  <si>
    <t>SAN MIGUEL No 113</t>
  </si>
  <si>
    <t>2001687</t>
  </si>
  <si>
    <t>27/02/2019 17:36</t>
  </si>
  <si>
    <t>0VMA569561</t>
  </si>
  <si>
    <t>2001703</t>
  </si>
  <si>
    <t>27/02/2019 18:11</t>
  </si>
  <si>
    <t>2001709</t>
  </si>
  <si>
    <t>27/02/2019 18:45</t>
  </si>
  <si>
    <t>2001855</t>
  </si>
  <si>
    <t>28/02/2019 07:36</t>
  </si>
  <si>
    <t>0XPN398415</t>
  </si>
  <si>
    <t>2001881</t>
  </si>
  <si>
    <t>28/02/2019 08:17</t>
  </si>
  <si>
    <t>2001893</t>
  </si>
  <si>
    <t>28/02/2019 08:49</t>
  </si>
  <si>
    <t>2001917</t>
  </si>
  <si>
    <t>28/02/2019 09:19</t>
  </si>
  <si>
    <t>0A2T145103</t>
  </si>
  <si>
    <t>AV EJE 2 No 271</t>
  </si>
  <si>
    <t>2001945</t>
  </si>
  <si>
    <t>28/02/2019 09:53</t>
  </si>
  <si>
    <t>0A4T558102</t>
  </si>
  <si>
    <t>2002009</t>
  </si>
  <si>
    <t>28/02/2019 10:33</t>
  </si>
  <si>
    <t>0MX1056140</t>
  </si>
  <si>
    <t>2002011</t>
  </si>
  <si>
    <t>28/02/2019 10:37</t>
  </si>
  <si>
    <t>0X76375491</t>
  </si>
  <si>
    <t>2002049</t>
  </si>
  <si>
    <t>28/02/2019 11:13</t>
  </si>
  <si>
    <t>2002053</t>
  </si>
  <si>
    <t>0C7X259886</t>
  </si>
  <si>
    <t>DHL GLOBAL FORWARDING (MEXICO) SA DE CV</t>
  </si>
  <si>
    <t>CARRETERA MIGUEL ALEMAN KM 17</t>
  </si>
  <si>
    <t>2002099</t>
  </si>
  <si>
    <t>28/02/2019 12:20</t>
  </si>
  <si>
    <t>5BT731230</t>
  </si>
  <si>
    <t>HOSPITAL DE TRAUMATOLOGIA Y ESPECIALIDADES MEDICAS</t>
  </si>
  <si>
    <t>AVELLANA S/N</t>
  </si>
  <si>
    <t>2002103</t>
  </si>
  <si>
    <t>28/02/2019 12:23</t>
  </si>
  <si>
    <t>0C4X011365</t>
  </si>
  <si>
    <t>AV RIO NILO 1000</t>
  </si>
  <si>
    <t>2002105</t>
  </si>
  <si>
    <t>28/02/2019 12:38</t>
  </si>
  <si>
    <t>3AG879435</t>
  </si>
  <si>
    <t>LIBIEN AVILA TERESITA JOSEFINA</t>
  </si>
  <si>
    <t>HERMENEGILDO GALEANA No 104</t>
  </si>
  <si>
    <t>2002113</t>
  </si>
  <si>
    <t>28/02/2019 12:54</t>
  </si>
  <si>
    <t>09HB318229</t>
  </si>
  <si>
    <t>KM 3.5 CARR ANAHUAC</t>
  </si>
  <si>
    <t>2002115</t>
  </si>
  <si>
    <t>28/02/2019 12:52</t>
  </si>
  <si>
    <t>2002189</t>
  </si>
  <si>
    <t>28/02/2019 13:46</t>
  </si>
  <si>
    <t>2002207</t>
  </si>
  <si>
    <t>28/02/2019 13:49</t>
  </si>
  <si>
    <t>2002213</t>
  </si>
  <si>
    <t>28/02/2019 13:59</t>
  </si>
  <si>
    <t>2002217</t>
  </si>
  <si>
    <t>28/02/2019 14:07</t>
  </si>
  <si>
    <t>0D6X465181</t>
  </si>
  <si>
    <t>2002225</t>
  </si>
  <si>
    <t>28/02/2019 14:17</t>
  </si>
  <si>
    <t>2002237</t>
  </si>
  <si>
    <t>28/02/2019 14:35</t>
  </si>
  <si>
    <t>2002241</t>
  </si>
  <si>
    <t>28/02/2019 14:41</t>
  </si>
  <si>
    <t>03BT801966</t>
  </si>
  <si>
    <t>DR DOMENZAIN No 21</t>
  </si>
  <si>
    <t>2002267</t>
  </si>
  <si>
    <t>28/02/2019 15:18</t>
  </si>
  <si>
    <t>2002283</t>
  </si>
  <si>
    <t>28/02/2019 15:50</t>
  </si>
  <si>
    <t>2002285</t>
  </si>
  <si>
    <t>28/02/2019 15:55</t>
  </si>
  <si>
    <t>2002295</t>
  </si>
  <si>
    <t>28/02/2019 16:52</t>
  </si>
  <si>
    <t>2002297</t>
  </si>
  <si>
    <t>28/02/2019 16:55</t>
  </si>
  <si>
    <t>2002303</t>
  </si>
  <si>
    <t>28/02/2019 17:14</t>
  </si>
  <si>
    <t>2002305</t>
  </si>
  <si>
    <t>28/02/2019 17:25</t>
  </si>
  <si>
    <t>2002321</t>
  </si>
  <si>
    <t>28/02/2019 17:55</t>
  </si>
  <si>
    <t>0A4T549964</t>
  </si>
  <si>
    <t>2002323</t>
  </si>
  <si>
    <t>28/02/2019 18:05</t>
  </si>
  <si>
    <t>0KPA022870</t>
  </si>
  <si>
    <t>2002423</t>
  </si>
  <si>
    <t>01/03/2019 07:30</t>
  </si>
  <si>
    <t>2002427</t>
  </si>
  <si>
    <t>01/03/2019 07:45</t>
  </si>
  <si>
    <t>2002457</t>
  </si>
  <si>
    <t>01/03/2019 08:46</t>
  </si>
  <si>
    <t>0XEL560508</t>
  </si>
  <si>
    <t>2002479</t>
  </si>
  <si>
    <t>01/03/2019 09:21</t>
  </si>
  <si>
    <t>06HB014406</t>
  </si>
  <si>
    <t>2002529</t>
  </si>
  <si>
    <t>01/03/2019 09:39</t>
  </si>
  <si>
    <t>0EX7399926</t>
  </si>
  <si>
    <t>2002569</t>
  </si>
  <si>
    <t>01/03/2019 09:47</t>
  </si>
  <si>
    <t>0AE7177623</t>
  </si>
  <si>
    <t>2002583</t>
  </si>
  <si>
    <t>01/03/2019 10:04</t>
  </si>
  <si>
    <t>2002587</t>
  </si>
  <si>
    <t>01/03/2019 10:08</t>
  </si>
  <si>
    <t>2002593</t>
  </si>
  <si>
    <t>01/03/2019 10:10</t>
  </si>
  <si>
    <t>2002595</t>
  </si>
  <si>
    <t>2002615</t>
  </si>
  <si>
    <t>01/03/2019 10:38</t>
  </si>
  <si>
    <t>2002617</t>
  </si>
  <si>
    <t>01/03/2019 10:47</t>
  </si>
  <si>
    <t>2002629</t>
  </si>
  <si>
    <t>01/03/2019 11:07</t>
  </si>
  <si>
    <t>2002633</t>
  </si>
  <si>
    <t>01/03/2019 11:11</t>
  </si>
  <si>
    <t>07CX042174</t>
  </si>
  <si>
    <t>CARRETERA PESQUERIA - LOS RAMONES KM 13.5</t>
  </si>
  <si>
    <t>2002639</t>
  </si>
  <si>
    <t>01/03/2019 11:35</t>
  </si>
  <si>
    <t>2002655</t>
  </si>
  <si>
    <t>01/03/2019 11:56</t>
  </si>
  <si>
    <t>2002665</t>
  </si>
  <si>
    <t>01/03/2019 12:01</t>
  </si>
  <si>
    <t>0Y2B003352</t>
  </si>
  <si>
    <t>2002677</t>
  </si>
  <si>
    <t>01/03/2019 12:30</t>
  </si>
  <si>
    <t>2002691</t>
  </si>
  <si>
    <t>01/03/2019 13:03</t>
  </si>
  <si>
    <t>2002707</t>
  </si>
  <si>
    <t>01/03/2019 13:27</t>
  </si>
  <si>
    <t>0LX5822393</t>
  </si>
  <si>
    <t>2002739</t>
  </si>
  <si>
    <t>01/03/2019 14:37</t>
  </si>
  <si>
    <t>2002769</t>
  </si>
  <si>
    <t>01/03/2019 15:32</t>
  </si>
  <si>
    <t>0XEH805087</t>
  </si>
  <si>
    <t>2002775</t>
  </si>
  <si>
    <t>01/03/2019 15:43</t>
  </si>
  <si>
    <t>2002777</t>
  </si>
  <si>
    <t>01/03/2019 15:52</t>
  </si>
  <si>
    <t>2002779</t>
  </si>
  <si>
    <t>01/03/2019 15:56</t>
  </si>
  <si>
    <t>2002783</t>
  </si>
  <si>
    <t>2002787</t>
  </si>
  <si>
    <t>01/03/2019 16:07</t>
  </si>
  <si>
    <t>2002789</t>
  </si>
  <si>
    <t>01/03/2019 16:08</t>
  </si>
  <si>
    <t>2002797</t>
  </si>
  <si>
    <t>01/03/2019 16:11</t>
  </si>
  <si>
    <t>2002831</t>
  </si>
  <si>
    <t>01/03/2019 17:47</t>
  </si>
  <si>
    <t>2002833</t>
  </si>
  <si>
    <t>01/03/2019 17:52</t>
  </si>
  <si>
    <t>0PW4792262</t>
  </si>
  <si>
    <t>2002835</t>
  </si>
  <si>
    <t>01/03/2019 17:58</t>
  </si>
  <si>
    <t>0A2T381987</t>
  </si>
  <si>
    <t>2002967</t>
  </si>
  <si>
    <t>02/03/2019 11:34</t>
  </si>
  <si>
    <t>2002985</t>
  </si>
  <si>
    <t>02/03/2019 18:34</t>
  </si>
  <si>
    <t>2002987</t>
  </si>
  <si>
    <t>02/03/2019 18:44</t>
  </si>
  <si>
    <t>2003165</t>
  </si>
  <si>
    <t>03/03/2019 16:32</t>
  </si>
  <si>
    <t>2003171</t>
  </si>
  <si>
    <t>03/03/2019 16:54</t>
  </si>
  <si>
    <t>2003173</t>
  </si>
  <si>
    <t>03/03/2019 16:55</t>
  </si>
  <si>
    <t>2003177</t>
  </si>
  <si>
    <t>03/03/2019 21:19</t>
  </si>
  <si>
    <t>0C4X012620</t>
  </si>
  <si>
    <t>2003179</t>
  </si>
  <si>
    <t>03/03/2019 21:20</t>
  </si>
  <si>
    <t>0C4X011418</t>
  </si>
  <si>
    <t>AV FUENTES 7151</t>
  </si>
  <si>
    <t>2003181</t>
  </si>
  <si>
    <t>03/03/2019 21:21</t>
  </si>
  <si>
    <t>0C4X011175</t>
  </si>
  <si>
    <t>ANTONIO J BERMUDEZ No 950</t>
  </si>
  <si>
    <t>2003183</t>
  </si>
  <si>
    <t>03/03/2019 22:58</t>
  </si>
  <si>
    <t>9HB382715</t>
  </si>
  <si>
    <t>LAND IT SA DE CV</t>
  </si>
  <si>
    <t>AV BAJA VELOCIDAD NUM 284 KM 57.5 CARETERA MEXICO</t>
  </si>
  <si>
    <t>2003185</t>
  </si>
  <si>
    <t>03/03/2019 23:00</t>
  </si>
  <si>
    <t>9HB381904</t>
  </si>
  <si>
    <t>AV SOLIDARIDAD LAS TORRES No 101</t>
  </si>
  <si>
    <t>2003365</t>
  </si>
  <si>
    <t>04/03/2019 07:50</t>
  </si>
  <si>
    <t>0A1H022392</t>
  </si>
  <si>
    <t>2003373</t>
  </si>
  <si>
    <t>04/03/2019 08:13</t>
  </si>
  <si>
    <t>2003381</t>
  </si>
  <si>
    <t>04/03/2019 08:16</t>
  </si>
  <si>
    <t>2003391</t>
  </si>
  <si>
    <t>04/03/2019 08:21</t>
  </si>
  <si>
    <t>0E2B654062</t>
  </si>
  <si>
    <t>2003397</t>
  </si>
  <si>
    <t>04/03/2019 08:23</t>
  </si>
  <si>
    <t>2003407</t>
  </si>
  <si>
    <t>04/03/2019 08:37</t>
  </si>
  <si>
    <t>2003411</t>
  </si>
  <si>
    <t>04/03/2019 08:49</t>
  </si>
  <si>
    <t>2003413</t>
  </si>
  <si>
    <t>04/03/2019 08:53</t>
  </si>
  <si>
    <t>2003419</t>
  </si>
  <si>
    <t>04/03/2019 09:04</t>
  </si>
  <si>
    <t>0XPN553242</t>
  </si>
  <si>
    <t>2003423</t>
  </si>
  <si>
    <t>04/03/2019 09:07</t>
  </si>
  <si>
    <t>0E2B653261</t>
  </si>
  <si>
    <t>2003435</t>
  </si>
  <si>
    <t>04/03/2019 09:21</t>
  </si>
  <si>
    <t>09HB318359</t>
  </si>
  <si>
    <t>CRISTOBAL COLON No 800</t>
  </si>
  <si>
    <t>2003437</t>
  </si>
  <si>
    <t>04/03/2019 09:25</t>
  </si>
  <si>
    <t>04HX543557</t>
  </si>
  <si>
    <t>2003451</t>
  </si>
  <si>
    <t>04/03/2019 09:35</t>
  </si>
  <si>
    <t>2003473</t>
  </si>
  <si>
    <t>04/03/2019 10:11</t>
  </si>
  <si>
    <t>2003475</t>
  </si>
  <si>
    <t>04/03/2019 10:13</t>
  </si>
  <si>
    <t>2003483</t>
  </si>
  <si>
    <t>04/03/2019 10:21</t>
  </si>
  <si>
    <t>2003489</t>
  </si>
  <si>
    <t>04/03/2019 10:32</t>
  </si>
  <si>
    <t>0BG2957188</t>
  </si>
  <si>
    <t>METAL MECANICA No 280</t>
  </si>
  <si>
    <t>2003495</t>
  </si>
  <si>
    <t>04/03/2019 10:39</t>
  </si>
  <si>
    <t>2003497</t>
  </si>
  <si>
    <t>04/03/2019 10:46</t>
  </si>
  <si>
    <t>2003499</t>
  </si>
  <si>
    <t>04/03/2019 10:47</t>
  </si>
  <si>
    <t>2003501</t>
  </si>
  <si>
    <t>04/03/2019 10:48</t>
  </si>
  <si>
    <t>2003513</t>
  </si>
  <si>
    <t>04/03/2019 11:07</t>
  </si>
  <si>
    <t>2003523</t>
  </si>
  <si>
    <t>04/03/2019 11:25</t>
  </si>
  <si>
    <t>0LA6296600</t>
  </si>
  <si>
    <t>AV ZARAGOZA 396 PTE EDIF III-1</t>
  </si>
  <si>
    <t>2003533</t>
  </si>
  <si>
    <t>04/03/2019 11:40</t>
  </si>
  <si>
    <t>0BG2951623</t>
  </si>
  <si>
    <t>2003535</t>
  </si>
  <si>
    <t>04/03/2019 11:47</t>
  </si>
  <si>
    <t>2003539</t>
  </si>
  <si>
    <t>04/03/2019 11:56</t>
  </si>
  <si>
    <t>2003557</t>
  </si>
  <si>
    <t>04/03/2019 12:15</t>
  </si>
  <si>
    <t>0C4X008401</t>
  </si>
  <si>
    <t>AV CAMELINAS 725</t>
  </si>
  <si>
    <t>2003567</t>
  </si>
  <si>
    <t>04/03/2019 13:14</t>
  </si>
  <si>
    <t>4HX546320</t>
  </si>
  <si>
    <t>RINCONADA DE LA ORQUIDEA No 472</t>
  </si>
  <si>
    <t>2003569</t>
  </si>
  <si>
    <t>04/03/2019 13:16</t>
  </si>
  <si>
    <t>0A2T200387</t>
  </si>
  <si>
    <t>CORREO 21</t>
  </si>
  <si>
    <t>2003571</t>
  </si>
  <si>
    <t>2003573</t>
  </si>
  <si>
    <t>04/03/2019 13:28</t>
  </si>
  <si>
    <t>2003593</t>
  </si>
  <si>
    <t>04/03/2019 13:46</t>
  </si>
  <si>
    <t>0C7X246857</t>
  </si>
  <si>
    <t>2003633</t>
  </si>
  <si>
    <t>04/03/2019 14:34</t>
  </si>
  <si>
    <t>2003637</t>
  </si>
  <si>
    <t>04/03/2019 14:40</t>
  </si>
  <si>
    <t>2003641</t>
  </si>
  <si>
    <t>04/03/2019 14:43</t>
  </si>
  <si>
    <t>2003643</t>
  </si>
  <si>
    <t>04/03/2019 14:45</t>
  </si>
  <si>
    <t>2003645</t>
  </si>
  <si>
    <t>8301</t>
  </si>
  <si>
    <t>04/03/2019 14:46</t>
  </si>
  <si>
    <t>002411031</t>
  </si>
  <si>
    <t>PROL EZEQUIEL MONTES 1</t>
  </si>
  <si>
    <t>2003647</t>
  </si>
  <si>
    <t>2003673</t>
  </si>
  <si>
    <t>04/03/2019 15:32</t>
  </si>
  <si>
    <t>2003675</t>
  </si>
  <si>
    <t>04/03/2019 15:37</t>
  </si>
  <si>
    <t>0C7X246890</t>
  </si>
  <si>
    <t>SIERRA LEONA No 470 3ER PISO</t>
  </si>
  <si>
    <t>2003677</t>
  </si>
  <si>
    <t>04/03/2019 15:40</t>
  </si>
  <si>
    <t>2003691</t>
  </si>
  <si>
    <t>04/03/2019 15:55</t>
  </si>
  <si>
    <t>0A2T199668</t>
  </si>
  <si>
    <t>AV 1 RA PONIENTE 100 C</t>
  </si>
  <si>
    <t>2003699</t>
  </si>
  <si>
    <t>04/03/2019 16:05</t>
  </si>
  <si>
    <t>0C7X372107</t>
  </si>
  <si>
    <t>2003705</t>
  </si>
  <si>
    <t>04/03/2019 16:19</t>
  </si>
  <si>
    <t>0C4X008115</t>
  </si>
  <si>
    <t>2003735</t>
  </si>
  <si>
    <t>04/03/2019 16:38</t>
  </si>
  <si>
    <t>0C4X002916</t>
  </si>
  <si>
    <t>2003791</t>
  </si>
  <si>
    <t>04/03/2019 17:56</t>
  </si>
  <si>
    <t>0LX5822381</t>
  </si>
  <si>
    <t>2003801</t>
  </si>
  <si>
    <t>04/03/2019 18:57</t>
  </si>
  <si>
    <t>2003809</t>
  </si>
  <si>
    <t>04/03/2019 19:28</t>
  </si>
  <si>
    <t>2003815</t>
  </si>
  <si>
    <t>04/03/2019 19:45</t>
  </si>
  <si>
    <t>2003965</t>
  </si>
  <si>
    <t>05/03/2019 07:41</t>
  </si>
  <si>
    <t>0BG1001376</t>
  </si>
  <si>
    <t>2003967</t>
  </si>
  <si>
    <t>6606</t>
  </si>
  <si>
    <t>05/03/2019 08:03</t>
  </si>
  <si>
    <t>0XL3583821</t>
  </si>
  <si>
    <t>AV DE LA CHIMENEA No 201</t>
  </si>
  <si>
    <t>2003973</t>
  </si>
  <si>
    <t>05/03/2019 08:19</t>
  </si>
  <si>
    <t>2003975</t>
  </si>
  <si>
    <t>05/03/2019 08:22</t>
  </si>
  <si>
    <t>2003977</t>
  </si>
  <si>
    <t>05/03/2019 08:28</t>
  </si>
  <si>
    <t>0XL3583298</t>
  </si>
  <si>
    <t>2003981</t>
  </si>
  <si>
    <t>05/03/2019 08:39</t>
  </si>
  <si>
    <t>2003985</t>
  </si>
  <si>
    <t>05/03/2019 08:43</t>
  </si>
  <si>
    <t>2003993</t>
  </si>
  <si>
    <t>05/03/2019 08:52</t>
  </si>
  <si>
    <t>2003999</t>
  </si>
  <si>
    <t>05/03/2019 09:04</t>
  </si>
  <si>
    <t>2004013</t>
  </si>
  <si>
    <t>05/03/2019 09:27</t>
  </si>
  <si>
    <t>2004017</t>
  </si>
  <si>
    <t>05/03/2019 09:31</t>
  </si>
  <si>
    <t>0A1H022558</t>
  </si>
  <si>
    <t>2004019</t>
  </si>
  <si>
    <t>05/03/2019 09:36</t>
  </si>
  <si>
    <t>2004023</t>
  </si>
  <si>
    <t>05/03/2019 09:39</t>
  </si>
  <si>
    <t>2004037</t>
  </si>
  <si>
    <t>05/03/2019 10:02</t>
  </si>
  <si>
    <t>2004039</t>
  </si>
  <si>
    <t>05/03/2019 10:03</t>
  </si>
  <si>
    <t>0XLT861349</t>
  </si>
  <si>
    <t>2004041</t>
  </si>
  <si>
    <t>05/03/2019 10:04</t>
  </si>
  <si>
    <t>2004065</t>
  </si>
  <si>
    <t>05/03/2019 10:29</t>
  </si>
  <si>
    <t>0LA0096618</t>
  </si>
  <si>
    <t>2004073</t>
  </si>
  <si>
    <t>05/03/2019 10:19</t>
  </si>
  <si>
    <t>09HB331504</t>
  </si>
  <si>
    <t>AV COOPERACION No 1185</t>
  </si>
  <si>
    <t>Lagos De Moreno-JAL</t>
  </si>
  <si>
    <t>2004075</t>
  </si>
  <si>
    <t>05/03/2019 10:41</t>
  </si>
  <si>
    <t>2004079</t>
  </si>
  <si>
    <t>05/03/2019 10:43</t>
  </si>
  <si>
    <t>2004101</t>
  </si>
  <si>
    <t>05/03/2019 11:04</t>
  </si>
  <si>
    <t>2004143</t>
  </si>
  <si>
    <t>05/03/2019 11:41</t>
  </si>
  <si>
    <t>2004157</t>
  </si>
  <si>
    <t>05/03/2019 12:03</t>
  </si>
  <si>
    <t>0Y4X821185</t>
  </si>
  <si>
    <t>2004173</t>
  </si>
  <si>
    <t>05/03/2019 12:17</t>
  </si>
  <si>
    <t>0A1H020596</t>
  </si>
  <si>
    <t>2004175</t>
  </si>
  <si>
    <t>05/03/2019 12:32</t>
  </si>
  <si>
    <t>2004185</t>
  </si>
  <si>
    <t>05/03/2019 12:46</t>
  </si>
  <si>
    <t>2004193</t>
  </si>
  <si>
    <t>05/03/2019 13:05</t>
  </si>
  <si>
    <t>0EX9293598</t>
  </si>
  <si>
    <t>AV. EUGENIO GARZA SADA NO 3752</t>
  </si>
  <si>
    <t>2004203</t>
  </si>
  <si>
    <t>05/03/2019 13:26</t>
  </si>
  <si>
    <t>0C7X246671</t>
  </si>
  <si>
    <t>2004207</t>
  </si>
  <si>
    <t>05/03/2019 13:24</t>
  </si>
  <si>
    <t>0XEL566141</t>
  </si>
  <si>
    <t>2004225</t>
  </si>
  <si>
    <t>05/03/2019 13:37</t>
  </si>
  <si>
    <t>0A1H022177</t>
  </si>
  <si>
    <t>2004235</t>
  </si>
  <si>
    <t>05/03/2019 14:01</t>
  </si>
  <si>
    <t>2004239</t>
  </si>
  <si>
    <t>05/03/2019 14:03</t>
  </si>
  <si>
    <t>2004253</t>
  </si>
  <si>
    <t>05/03/2019 14:25</t>
  </si>
  <si>
    <t>2004263</t>
  </si>
  <si>
    <t>05/03/2019 14:43</t>
  </si>
  <si>
    <t>2004277</t>
  </si>
  <si>
    <t>05/03/2019 14:57</t>
  </si>
  <si>
    <t>2004279</t>
  </si>
  <si>
    <t>05/03/2019 15:00</t>
  </si>
  <si>
    <t>2004281</t>
  </si>
  <si>
    <t>05/03/2019 15:09</t>
  </si>
  <si>
    <t>2004283</t>
  </si>
  <si>
    <t>05/03/2019 15:06</t>
  </si>
  <si>
    <t>2004287</t>
  </si>
  <si>
    <t>05/03/2019 15:15</t>
  </si>
  <si>
    <t>2004289</t>
  </si>
  <si>
    <t>05/03/2019 15:30</t>
  </si>
  <si>
    <t>2004291</t>
  </si>
  <si>
    <t>05/03/2019 15:20</t>
  </si>
  <si>
    <t>0C4X011389</t>
  </si>
  <si>
    <t>BLVD ADOLFO LOPEZ MATEOS 1702 LOC 10 Y 11</t>
  </si>
  <si>
    <t>2004297</t>
  </si>
  <si>
    <t>05/03/2019 15:38</t>
  </si>
  <si>
    <t>2004299</t>
  </si>
  <si>
    <t>05/03/2019 15:41</t>
  </si>
  <si>
    <t>0E2B646663</t>
  </si>
  <si>
    <t>2004301</t>
  </si>
  <si>
    <t>05/03/2019 15:34</t>
  </si>
  <si>
    <t>2004311</t>
  </si>
  <si>
    <t>05/03/2019 15:35</t>
  </si>
  <si>
    <t>9HB328678</t>
  </si>
  <si>
    <t>PEDRO TORRES ORTIZ S/N</t>
  </si>
  <si>
    <t>Tecoman-COL</t>
  </si>
  <si>
    <t>2004325</t>
  </si>
  <si>
    <t>7556</t>
  </si>
  <si>
    <t>05/03/2019 16:04</t>
  </si>
  <si>
    <t>0XKP555890</t>
  </si>
  <si>
    <t>FRANCISCO ANTONIO LOZANO GOMEZ</t>
  </si>
  <si>
    <t>VENUSTIANO CARRANZA No 809</t>
  </si>
  <si>
    <t>2004327</t>
  </si>
  <si>
    <t>05/03/2019 16:00</t>
  </si>
  <si>
    <t>0A2T378881</t>
  </si>
  <si>
    <t>PENSIONES BBVA BANCOMER SA DE CV GRUPO FINANCIERO</t>
  </si>
  <si>
    <t>AV UNIVERSIDAD No 1700</t>
  </si>
  <si>
    <t>2004335</t>
  </si>
  <si>
    <t>05/03/2019 16:32</t>
  </si>
  <si>
    <t>09HB331585</t>
  </si>
  <si>
    <t>2004341</t>
  </si>
  <si>
    <t>05/03/2019 16:39</t>
  </si>
  <si>
    <t>2004343</t>
  </si>
  <si>
    <t>05/03/2019 16:41</t>
  </si>
  <si>
    <t>2004345</t>
  </si>
  <si>
    <t>05/03/2019 16:42</t>
  </si>
  <si>
    <t>0BG2949273</t>
  </si>
  <si>
    <t>2004347</t>
  </si>
  <si>
    <t>05/03/2019 16:43</t>
  </si>
  <si>
    <t>0AE7160498</t>
  </si>
  <si>
    <t>MATAMOROS 1009 PTE</t>
  </si>
  <si>
    <t>2004377</t>
  </si>
  <si>
    <t>05/03/2019 17:50</t>
  </si>
  <si>
    <t>2004391</t>
  </si>
  <si>
    <t>05/03/2019 20:19</t>
  </si>
  <si>
    <t>2004403</t>
  </si>
  <si>
    <t>05/03/2019 22:52</t>
  </si>
  <si>
    <t>2004409</t>
  </si>
  <si>
    <t>05/03/2019 23:10</t>
  </si>
  <si>
    <t>9HB382865</t>
  </si>
  <si>
    <t>AV DEL TRABAJO ESQ REVOLUCION</t>
  </si>
  <si>
    <t>Ecatepec De Morelos-</t>
  </si>
  <si>
    <t>2004411</t>
  </si>
  <si>
    <t>05/03/2019 23:12</t>
  </si>
  <si>
    <t>9HB383436</t>
  </si>
  <si>
    <t>AV PASEO DEL FERROCARRIL No 88</t>
  </si>
  <si>
    <t>2004413</t>
  </si>
  <si>
    <t>05/03/2019 23:14</t>
  </si>
  <si>
    <t>2004567</t>
  </si>
  <si>
    <t>06/03/2019 08:33</t>
  </si>
  <si>
    <t>2004573</t>
  </si>
  <si>
    <t>06/03/2019 08:38</t>
  </si>
  <si>
    <t>2004577</t>
  </si>
  <si>
    <t>06/03/2019 08:45</t>
  </si>
  <si>
    <t>2004579</t>
  </si>
  <si>
    <t>06/03/2019 08:53</t>
  </si>
  <si>
    <t>002421031</t>
  </si>
  <si>
    <t>2004581</t>
  </si>
  <si>
    <t>06/03/2019 08:59</t>
  </si>
  <si>
    <t>Y4X822615</t>
  </si>
  <si>
    <t>PROLONGACION  y AV COLON No 6013</t>
  </si>
  <si>
    <t>2004583</t>
  </si>
  <si>
    <t>7223</t>
  </si>
  <si>
    <t>06/03/2019 09:01</t>
  </si>
  <si>
    <t>0LX7379010</t>
  </si>
  <si>
    <t>AV REVOLUCION NO 2703</t>
  </si>
  <si>
    <t>2004589</t>
  </si>
  <si>
    <t>06/03/2019 09:12</t>
  </si>
  <si>
    <t>0E2B656919</t>
  </si>
  <si>
    <t>2004613</t>
  </si>
  <si>
    <t>06/03/2019 09:26</t>
  </si>
  <si>
    <t>2004637</t>
  </si>
  <si>
    <t>06/03/2019 09:48</t>
  </si>
  <si>
    <t>0C4X011834</t>
  </si>
  <si>
    <t>EJERCITO INSURGENTES 105</t>
  </si>
  <si>
    <t>2004641</t>
  </si>
  <si>
    <t>06/03/2019 09:52</t>
  </si>
  <si>
    <t>2004653</t>
  </si>
  <si>
    <t>06/03/2019 10:09</t>
  </si>
  <si>
    <t>AAQ100563</t>
  </si>
  <si>
    <t>JAVIER MINA No 14 INT No 4</t>
  </si>
  <si>
    <t>2004665</t>
  </si>
  <si>
    <t>06/03/2019 10:30</t>
  </si>
  <si>
    <t>0A2T199574</t>
  </si>
  <si>
    <t>GERANIO ESQUINA DALIA S/N</t>
  </si>
  <si>
    <t>2004667</t>
  </si>
  <si>
    <t>06/03/2019 10:23</t>
  </si>
  <si>
    <t>09HB331847</t>
  </si>
  <si>
    <t>2004677</t>
  </si>
  <si>
    <t>06/03/2019 10:46</t>
  </si>
  <si>
    <t>0A1H022233</t>
  </si>
  <si>
    <t>2004697</t>
  </si>
  <si>
    <t>06/03/2019 10:57</t>
  </si>
  <si>
    <t>0EX9282798</t>
  </si>
  <si>
    <t>2004699</t>
  </si>
  <si>
    <t>06/03/2019 11:02</t>
  </si>
  <si>
    <t>2004701</t>
  </si>
  <si>
    <t>06/03/2019 10:59</t>
  </si>
  <si>
    <t>09HB320485</t>
  </si>
  <si>
    <t>NUEVA YORK 4401</t>
  </si>
  <si>
    <t>2004717</t>
  </si>
  <si>
    <t>06/03/2019 11:13</t>
  </si>
  <si>
    <t>0E1B971835</t>
  </si>
  <si>
    <t>2004737</t>
  </si>
  <si>
    <t>06/03/2019 11:20</t>
  </si>
  <si>
    <t>2004741</t>
  </si>
  <si>
    <t>06/03/2019 11:27</t>
  </si>
  <si>
    <t>0A2T200201</t>
  </si>
  <si>
    <t>2004785</t>
  </si>
  <si>
    <t>06/03/2019 12:15</t>
  </si>
  <si>
    <t>2004797</t>
  </si>
  <si>
    <t>06/03/2019 12:13</t>
  </si>
  <si>
    <t>2004801</t>
  </si>
  <si>
    <t>06/03/2019 12:32</t>
  </si>
  <si>
    <t>2004821</t>
  </si>
  <si>
    <t>06/03/2019 12:52</t>
  </si>
  <si>
    <t>03TX392891</t>
  </si>
  <si>
    <t>2004829</t>
  </si>
  <si>
    <t>06/03/2019 13:01</t>
  </si>
  <si>
    <t>2004835</t>
  </si>
  <si>
    <t>06/03/2019 13:04</t>
  </si>
  <si>
    <t>2004841</t>
  </si>
  <si>
    <t>06/03/2019 13:16</t>
  </si>
  <si>
    <t>09HB321555</t>
  </si>
  <si>
    <t>2004853</t>
  </si>
  <si>
    <t>06/03/2019 13:30</t>
  </si>
  <si>
    <t>2004855</t>
  </si>
  <si>
    <t>2004859</t>
  </si>
  <si>
    <t>06/03/2019 13:41</t>
  </si>
  <si>
    <t>2004869</t>
  </si>
  <si>
    <t>06/03/2019 13:53</t>
  </si>
  <si>
    <t>09HB328354</t>
  </si>
  <si>
    <t>2004891</t>
  </si>
  <si>
    <t>06/03/2019 14:04</t>
  </si>
  <si>
    <t>2004931</t>
  </si>
  <si>
    <t>06/03/2019 15:00</t>
  </si>
  <si>
    <t>2004939</t>
  </si>
  <si>
    <t>06/03/2019 15:18</t>
  </si>
  <si>
    <t>0LA0096160</t>
  </si>
  <si>
    <t>2004949</t>
  </si>
  <si>
    <t>06/03/2019 15:37</t>
  </si>
  <si>
    <t>2004951</t>
  </si>
  <si>
    <t>06/03/2019 15:38</t>
  </si>
  <si>
    <t>2004953</t>
  </si>
  <si>
    <t>06/03/2019 15:57</t>
  </si>
  <si>
    <t>2004959</t>
  </si>
  <si>
    <t>06/03/2019 16:07</t>
  </si>
  <si>
    <t>0E2B654119</t>
  </si>
  <si>
    <t>AV FRANCISCO I MADERO 403 SUR</t>
  </si>
  <si>
    <t>2004971</t>
  </si>
  <si>
    <t>06/03/2019 16:24</t>
  </si>
  <si>
    <t>0PW4111213</t>
  </si>
  <si>
    <t>2004973</t>
  </si>
  <si>
    <t>06/03/2019 16:29</t>
  </si>
  <si>
    <t>0XPN399228</t>
  </si>
  <si>
    <t>2004975</t>
  </si>
  <si>
    <t>06/03/2019 16:33</t>
  </si>
  <si>
    <t>0EX7381336</t>
  </si>
  <si>
    <t>2004981</t>
  </si>
  <si>
    <t>06/03/2019 16:40</t>
  </si>
  <si>
    <t>2004983</t>
  </si>
  <si>
    <t>06/03/2019 16:44</t>
  </si>
  <si>
    <t>07CX044050</t>
  </si>
  <si>
    <t>AV  VALLE ESCONDIDO No 5500  PISO 1 E-2</t>
  </si>
  <si>
    <t>2004991</t>
  </si>
  <si>
    <t>06/03/2019 17:07</t>
  </si>
  <si>
    <t>0AE9578406</t>
  </si>
  <si>
    <t>CALLE 6 NTE No 100</t>
  </si>
  <si>
    <t>2004997</t>
  </si>
  <si>
    <t>06/03/2019 17:11</t>
  </si>
  <si>
    <t>0AE9582206</t>
  </si>
  <si>
    <t>2005011</t>
  </si>
  <si>
    <t>06/03/2019 17:40</t>
  </si>
  <si>
    <t>2005013</t>
  </si>
  <si>
    <t>06/03/2019 17:36</t>
  </si>
  <si>
    <t>9HB327233</t>
  </si>
  <si>
    <t>CASA HECTOR PALACIOS Y ASOCIADOS SA DE CV</t>
  </si>
  <si>
    <t>AV COLON ORIENTE No 1545</t>
  </si>
  <si>
    <t>2005027</t>
  </si>
  <si>
    <t>06/03/2019 18:42</t>
  </si>
  <si>
    <t>5AV819112</t>
  </si>
  <si>
    <t>OSWALDO APOLO RODRIGUEZ</t>
  </si>
  <si>
    <t>HORIZONTES ITALICOS No 163</t>
  </si>
  <si>
    <t>2005283</t>
  </si>
  <si>
    <t>07/03/2019 09:00</t>
  </si>
  <si>
    <t>2005303</t>
  </si>
  <si>
    <t>07/03/2019 09:17</t>
  </si>
  <si>
    <t>2005305</t>
  </si>
  <si>
    <t>07/03/2019 09:21</t>
  </si>
  <si>
    <t>2005309</t>
  </si>
  <si>
    <t>07/03/2019 09:01</t>
  </si>
  <si>
    <t>2005317</t>
  </si>
  <si>
    <t>07/03/2019 09:43</t>
  </si>
  <si>
    <t>2005319</t>
  </si>
  <si>
    <t>2005323</t>
  </si>
  <si>
    <t>07/03/2019 09:50</t>
  </si>
  <si>
    <t>0VMA662943</t>
  </si>
  <si>
    <t>500053</t>
  </si>
  <si>
    <t>BLVD MIGUEL RAMOS ARIZPE 124 SUR</t>
  </si>
  <si>
    <t>Ramos Arizpe-COAH</t>
  </si>
  <si>
    <t>2005335</t>
  </si>
  <si>
    <t>07/03/2019 10:03</t>
  </si>
  <si>
    <t>2005337</t>
  </si>
  <si>
    <t>07/03/2019 10:06</t>
  </si>
  <si>
    <t>2005365</t>
  </si>
  <si>
    <t>07/03/2019 10:48</t>
  </si>
  <si>
    <t>2005387</t>
  </si>
  <si>
    <t>07/03/2019 11:04</t>
  </si>
  <si>
    <t>2005401</t>
  </si>
  <si>
    <t>07/03/2019 10:17</t>
  </si>
  <si>
    <t>0C4X008548</t>
  </si>
  <si>
    <t>BLV LAZARO CARDENAS 1394</t>
  </si>
  <si>
    <t>AV PROLONGACION AMERICAS No 1905 PISO 8</t>
  </si>
  <si>
    <t>2005417</t>
  </si>
  <si>
    <t>07/03/2019 11:40</t>
  </si>
  <si>
    <t>0X76371424</t>
  </si>
  <si>
    <t>AV PROLONGACION AMERICAS NO 1905 PISO 8</t>
  </si>
  <si>
    <t>2005421</t>
  </si>
  <si>
    <t>07/03/2019 11:44</t>
  </si>
  <si>
    <t>0LX5598875</t>
  </si>
  <si>
    <t>AV DE LAS AMERICAS 1905</t>
  </si>
  <si>
    <t>2005435</t>
  </si>
  <si>
    <t>07/03/2019 11:52</t>
  </si>
  <si>
    <t>0XP6010948</t>
  </si>
  <si>
    <t>2005451</t>
  </si>
  <si>
    <t>07/03/2019 12:00</t>
  </si>
  <si>
    <t>2005453</t>
  </si>
  <si>
    <t>07/03/2019 12:03</t>
  </si>
  <si>
    <t>2005455</t>
  </si>
  <si>
    <t>0A1H022530</t>
  </si>
  <si>
    <t>2005467</t>
  </si>
  <si>
    <t>07/03/2019 12:12</t>
  </si>
  <si>
    <t>08TB570797</t>
  </si>
  <si>
    <t>2005471</t>
  </si>
  <si>
    <t>07/03/2019 12:07</t>
  </si>
  <si>
    <t>09HB321632</t>
  </si>
  <si>
    <t>CENTRAL 1885</t>
  </si>
  <si>
    <t>2005485</t>
  </si>
  <si>
    <t>07/03/2019 12:22</t>
  </si>
  <si>
    <t>2005503</t>
  </si>
  <si>
    <t>07/03/2019 12:35</t>
  </si>
  <si>
    <t>03TX403801</t>
  </si>
  <si>
    <t>AV. ADOLFO LOPEZ MATEOS NORTE 2405</t>
  </si>
  <si>
    <t>2005505</t>
  </si>
  <si>
    <t>07/03/2019 12:36</t>
  </si>
  <si>
    <t>03TX403685</t>
  </si>
  <si>
    <t>2005541</t>
  </si>
  <si>
    <t>07/03/2019 13:00</t>
  </si>
  <si>
    <t>2005545</t>
  </si>
  <si>
    <t>07/03/2019 13:07</t>
  </si>
  <si>
    <t>06TB445692</t>
  </si>
  <si>
    <t>2005549</t>
  </si>
  <si>
    <t>07/03/2019 13:11</t>
  </si>
  <si>
    <t>2005551</t>
  </si>
  <si>
    <t>07/03/2019 13:13</t>
  </si>
  <si>
    <t>2005555</t>
  </si>
  <si>
    <t>07/03/2019 13:14</t>
  </si>
  <si>
    <t>2005567</t>
  </si>
  <si>
    <t>07/03/2019 13:22</t>
  </si>
  <si>
    <t>0C7X246869</t>
  </si>
  <si>
    <t>2005575</t>
  </si>
  <si>
    <t>07/03/2019 13:25</t>
  </si>
  <si>
    <t>2005593</t>
  </si>
  <si>
    <t>07/03/2019 13:39</t>
  </si>
  <si>
    <t>2005613</t>
  </si>
  <si>
    <t>07/03/2019 13:54</t>
  </si>
  <si>
    <t>2005619</t>
  </si>
  <si>
    <t>07/03/2019 14:11</t>
  </si>
  <si>
    <t>2005623</t>
  </si>
  <si>
    <t>07/03/2019 14:15</t>
  </si>
  <si>
    <t>2005625</t>
  </si>
  <si>
    <t>07/03/2019 14:19</t>
  </si>
  <si>
    <t>2005627</t>
  </si>
  <si>
    <t>07/03/2019 14:31</t>
  </si>
  <si>
    <t>9HB326750</t>
  </si>
  <si>
    <t>HILDA CATALINA VILLARREAL REYES</t>
  </si>
  <si>
    <t>MATAMOROS No 209</t>
  </si>
  <si>
    <t>2005631</t>
  </si>
  <si>
    <t>07/03/2019 14:39</t>
  </si>
  <si>
    <t>2005633</t>
  </si>
  <si>
    <t>07/03/2019 14:43</t>
  </si>
  <si>
    <t>2005647</t>
  </si>
  <si>
    <t>07/03/2019 15:08</t>
  </si>
  <si>
    <t>2005651</t>
  </si>
  <si>
    <t>07/03/2019 15:21</t>
  </si>
  <si>
    <t>0MX1220545</t>
  </si>
  <si>
    <t>2005683</t>
  </si>
  <si>
    <t>07/03/2019 16:39</t>
  </si>
  <si>
    <t>0BG2949071</t>
  </si>
  <si>
    <t>2005705</t>
  </si>
  <si>
    <t>07/03/2019 17:27</t>
  </si>
  <si>
    <t>2005709</t>
  </si>
  <si>
    <t>07/03/2019 17:30</t>
  </si>
  <si>
    <t>2005719</t>
  </si>
  <si>
    <t>07/03/2019 17:39</t>
  </si>
  <si>
    <t>2005735</t>
  </si>
  <si>
    <t>07/03/2019 19:02</t>
  </si>
  <si>
    <t>2005737</t>
  </si>
  <si>
    <t>07/03/2019 19:09</t>
  </si>
  <si>
    <t>2005739</t>
  </si>
  <si>
    <t>07/03/2019 19:11</t>
  </si>
  <si>
    <t>2005741</t>
  </si>
  <si>
    <t>07/03/2019 19:12</t>
  </si>
  <si>
    <t>2005743</t>
  </si>
  <si>
    <t>07/03/2019 19:31</t>
  </si>
  <si>
    <t>0AE9573928</t>
  </si>
  <si>
    <t>2005747</t>
  </si>
  <si>
    <t>07/03/2019 19:52</t>
  </si>
  <si>
    <t>0A4T558302</t>
  </si>
  <si>
    <t>AVENIDA DE LAS TORRES 2498</t>
  </si>
  <si>
    <t>2005755</t>
  </si>
  <si>
    <t>07/03/2019 20:50</t>
  </si>
  <si>
    <t>07TX139987</t>
  </si>
  <si>
    <t>PATRICIO SANZ No 1025</t>
  </si>
  <si>
    <t>2005811</t>
  </si>
  <si>
    <t>08/03/2019 07:13</t>
  </si>
  <si>
    <t>2005819</t>
  </si>
  <si>
    <t>08/03/2019 07:18</t>
  </si>
  <si>
    <t>2005845</t>
  </si>
  <si>
    <t>08/03/2019 08:25</t>
  </si>
  <si>
    <t>2005877</t>
  </si>
  <si>
    <t>08/03/2019 08:49</t>
  </si>
  <si>
    <t>2005885</t>
  </si>
  <si>
    <t>08/03/2019 09:09</t>
  </si>
  <si>
    <t>2005889</t>
  </si>
  <si>
    <t>08/03/2019 08:51</t>
  </si>
  <si>
    <t>2005899</t>
  </si>
  <si>
    <t>08/03/2019 09:37</t>
  </si>
  <si>
    <t>2005901</t>
  </si>
  <si>
    <t>08/03/2019 09:36</t>
  </si>
  <si>
    <t>0E1B977725</t>
  </si>
  <si>
    <t>2005911</t>
  </si>
  <si>
    <t>08/03/2019 09:56</t>
  </si>
  <si>
    <t>03BT802629</t>
  </si>
  <si>
    <t>ABASOLO 30</t>
  </si>
  <si>
    <t>CIUDAD HIDALGO-MICH</t>
  </si>
  <si>
    <t>2005917</t>
  </si>
  <si>
    <t>08/03/2019 09:59</t>
  </si>
  <si>
    <t>2005921</t>
  </si>
  <si>
    <t>08/03/2019 10:02</t>
  </si>
  <si>
    <t>03AG881534</t>
  </si>
  <si>
    <t>2005925</t>
  </si>
  <si>
    <t>08/03/2019 10:01</t>
  </si>
  <si>
    <t>0BG2951632</t>
  </si>
  <si>
    <t>AV LICOLN No 500 PTE</t>
  </si>
  <si>
    <t>2005937</t>
  </si>
  <si>
    <t>08/03/2019 10:13</t>
  </si>
  <si>
    <t>2005943</t>
  </si>
  <si>
    <t>08/03/2019 10:19</t>
  </si>
  <si>
    <t>2005975</t>
  </si>
  <si>
    <t>08/03/2019 10:50</t>
  </si>
  <si>
    <t>2005979</t>
  </si>
  <si>
    <t>08/03/2019 10:55</t>
  </si>
  <si>
    <t>2005983</t>
  </si>
  <si>
    <t>08/03/2019 11:01</t>
  </si>
  <si>
    <t>2005987</t>
  </si>
  <si>
    <t>08/03/2019 11:05</t>
  </si>
  <si>
    <t>2005993</t>
  </si>
  <si>
    <t>08/03/2019 11:13</t>
  </si>
  <si>
    <t>0C7X371958</t>
  </si>
  <si>
    <t>ARROW COMPONENTS MEXICO SA DE CV</t>
  </si>
  <si>
    <t>CARRETERA PRESA LA AMISTAD S/N KM 5</t>
  </si>
  <si>
    <t>2006041</t>
  </si>
  <si>
    <t>08/03/2019 11:52</t>
  </si>
  <si>
    <t>2006043</t>
  </si>
  <si>
    <t>08/03/2019 11:51</t>
  </si>
  <si>
    <t>0AE9572669</t>
  </si>
  <si>
    <t>2006065</t>
  </si>
  <si>
    <t>08/03/2019 11:56</t>
  </si>
  <si>
    <t>0C4X008164</t>
  </si>
  <si>
    <t>AV PINO SUAREZ No 319-B</t>
  </si>
  <si>
    <t>2006079</t>
  </si>
  <si>
    <t>08/03/2019 12:36</t>
  </si>
  <si>
    <t>0T2B051820</t>
  </si>
  <si>
    <t>2006089</t>
  </si>
  <si>
    <t>08/03/2019 12:53</t>
  </si>
  <si>
    <t>2006105</t>
  </si>
  <si>
    <t>08/03/2019 12:58</t>
  </si>
  <si>
    <t>2006107</t>
  </si>
  <si>
    <t>08/03/2019 13:02</t>
  </si>
  <si>
    <t>2006115</t>
  </si>
  <si>
    <t>08/03/2019 13:13</t>
  </si>
  <si>
    <t>2006117</t>
  </si>
  <si>
    <t>08/03/2019 13:16</t>
  </si>
  <si>
    <t>2006119</t>
  </si>
  <si>
    <t>08/03/2019 13:17</t>
  </si>
  <si>
    <t>2006137</t>
  </si>
  <si>
    <t>08/03/2019 13:41</t>
  </si>
  <si>
    <t>2006151</t>
  </si>
  <si>
    <t>08/03/2019 13:52</t>
  </si>
  <si>
    <t>09HB325840</t>
  </si>
  <si>
    <t>AV LAURELES 1300 L35 Y L 35 PB</t>
  </si>
  <si>
    <t>2006157</t>
  </si>
  <si>
    <t>8880</t>
  </si>
  <si>
    <t>08/03/2019 14:00</t>
  </si>
  <si>
    <t>0T4B035507</t>
  </si>
  <si>
    <t>2006159</t>
  </si>
  <si>
    <t>08/03/2019 14:02</t>
  </si>
  <si>
    <t>0D6X469449</t>
  </si>
  <si>
    <t>2006175</t>
  </si>
  <si>
    <t>08/03/2019 14:16</t>
  </si>
  <si>
    <t>2006177</t>
  </si>
  <si>
    <t>08/03/2019 14:22</t>
  </si>
  <si>
    <t>2006179</t>
  </si>
  <si>
    <t>08/03/2019 14:25</t>
  </si>
  <si>
    <t>2006181</t>
  </si>
  <si>
    <t>0Y4X820694</t>
  </si>
  <si>
    <t>2006189</t>
  </si>
  <si>
    <t>08/03/2019 14:29</t>
  </si>
  <si>
    <t>0A4T558282</t>
  </si>
  <si>
    <t>LEONA BICARIO 629</t>
  </si>
  <si>
    <t>2006191</t>
  </si>
  <si>
    <t>08/03/2019 14:32</t>
  </si>
  <si>
    <t>2006201</t>
  </si>
  <si>
    <t>08/03/2019 15:12</t>
  </si>
  <si>
    <t>AV PASEO DE LA REFORMA No 180 PISO 23</t>
  </si>
  <si>
    <t>2006213</t>
  </si>
  <si>
    <t>08/03/2019 15:51</t>
  </si>
  <si>
    <t>2006219</t>
  </si>
  <si>
    <t>08/03/2019 15:47</t>
  </si>
  <si>
    <t>09HB331862</t>
  </si>
  <si>
    <t>INGLATERRA No 213</t>
  </si>
  <si>
    <t>2006221</t>
  </si>
  <si>
    <t>08/03/2019 16:20</t>
  </si>
  <si>
    <t>2006223</t>
  </si>
  <si>
    <t>08/03/2019 16:21</t>
  </si>
  <si>
    <t>0X76704070</t>
  </si>
  <si>
    <t>2006233</t>
  </si>
  <si>
    <t>08/03/2019 16:35</t>
  </si>
  <si>
    <t>2006237</t>
  </si>
  <si>
    <t>08/03/2019 16:40</t>
  </si>
  <si>
    <t>4HX546562</t>
  </si>
  <si>
    <t>GRUPO CONSTRUCTOR SIQRO SA DE CV</t>
  </si>
  <si>
    <t>PROLONGACION ZARAGOZA No 136</t>
  </si>
  <si>
    <t>El Pueblito-QRO</t>
  </si>
  <si>
    <t>2006239</t>
  </si>
  <si>
    <t>09HB331867</t>
  </si>
  <si>
    <t>CLZDA VALLEJO Y PASEO DE LAS JACARANDAS S/N</t>
  </si>
  <si>
    <t>2006251</t>
  </si>
  <si>
    <t>08/03/2019 17:35</t>
  </si>
  <si>
    <t>2006255</t>
  </si>
  <si>
    <t>08/03/2019 17:55</t>
  </si>
  <si>
    <t>0C7X264583</t>
  </si>
  <si>
    <t>BLVD ADOLFO LOPEZ MATEOS No 1505 PISO 2</t>
  </si>
  <si>
    <t>2006263</t>
  </si>
  <si>
    <t>08/03/2019 18:59</t>
  </si>
  <si>
    <t>2006389</t>
  </si>
  <si>
    <t>09/03/2019 15:20</t>
  </si>
  <si>
    <t>2006563</t>
  </si>
  <si>
    <t>10/03/2019 08:56</t>
  </si>
  <si>
    <t>2006571</t>
  </si>
  <si>
    <t>10/03/2019 14:23</t>
  </si>
  <si>
    <t>2006573</t>
  </si>
  <si>
    <t>10/03/2019 15:47</t>
  </si>
  <si>
    <t>2006575</t>
  </si>
  <si>
    <t>10/03/2019 15:50</t>
  </si>
  <si>
    <t>0E2B656981</t>
  </si>
  <si>
    <t>2006577</t>
  </si>
  <si>
    <t>10/03/2019 17:09</t>
  </si>
  <si>
    <t>2006589</t>
  </si>
  <si>
    <t>10/03/2019 20:50</t>
  </si>
  <si>
    <t>2006783</t>
  </si>
  <si>
    <t>11/03/2019 06:28</t>
  </si>
  <si>
    <t>2006839</t>
  </si>
  <si>
    <t>11/03/2019 08:09</t>
  </si>
  <si>
    <t>2006841</t>
  </si>
  <si>
    <t>11/03/2019 08:14</t>
  </si>
  <si>
    <t>2006861</t>
  </si>
  <si>
    <t>11/03/2019 08:33</t>
  </si>
  <si>
    <t>2006863</t>
  </si>
  <si>
    <t>11/03/2019 08:39</t>
  </si>
  <si>
    <t>2006865</t>
  </si>
  <si>
    <t>11/03/2019 08:40</t>
  </si>
  <si>
    <t>2006877</t>
  </si>
  <si>
    <t>11/03/2019 08:51</t>
  </si>
  <si>
    <t>2006885</t>
  </si>
  <si>
    <t>11/03/2019 08:52</t>
  </si>
  <si>
    <t>2006913</t>
  </si>
  <si>
    <t>11/03/2019 09:17</t>
  </si>
  <si>
    <t>0XFN157171</t>
  </si>
  <si>
    <t>2006923</t>
  </si>
  <si>
    <t>11/03/2019 09:29</t>
  </si>
  <si>
    <t>2006925</t>
  </si>
  <si>
    <t>11/03/2019 09:31</t>
  </si>
  <si>
    <t>0LA0096480</t>
  </si>
  <si>
    <t>2006929</t>
  </si>
  <si>
    <t>11/03/2019 09:35</t>
  </si>
  <si>
    <t>2006949</t>
  </si>
  <si>
    <t>11/03/2019 09:50</t>
  </si>
  <si>
    <t>0C7X246756</t>
  </si>
  <si>
    <t>2006951</t>
  </si>
  <si>
    <t>11/03/2019 09:51</t>
  </si>
  <si>
    <t>2006957</t>
  </si>
  <si>
    <t>11/03/2019 09:55</t>
  </si>
  <si>
    <t>2006959</t>
  </si>
  <si>
    <t>0Y4X835642</t>
  </si>
  <si>
    <t>2006977</t>
  </si>
  <si>
    <t>11/03/2019 10:14</t>
  </si>
  <si>
    <t>2006979</t>
  </si>
  <si>
    <t>2006983</t>
  </si>
  <si>
    <t>11/03/2019 10:18</t>
  </si>
  <si>
    <t>0PW4112031</t>
  </si>
  <si>
    <t>2007009</t>
  </si>
  <si>
    <t>11/03/2019 10:33</t>
  </si>
  <si>
    <t>2007031</t>
  </si>
  <si>
    <t>11/03/2019 10:59</t>
  </si>
  <si>
    <t>2007035</t>
  </si>
  <si>
    <t>11/03/2019 11:03</t>
  </si>
  <si>
    <t>2007045</t>
  </si>
  <si>
    <t>11/03/2019 11:15</t>
  </si>
  <si>
    <t>0XKK398385</t>
  </si>
  <si>
    <t>BLV MIGUEL RAMOS ARIZPE 124 SUR</t>
  </si>
  <si>
    <t>RAMOS ARIZPE-COAH</t>
  </si>
  <si>
    <t>2007065</t>
  </si>
  <si>
    <t>11/03/2019 11:38</t>
  </si>
  <si>
    <t>0C4X008656</t>
  </si>
  <si>
    <t>BLVD GRAL MARCELINO GARCIA BARRAGAN 2077 -FORUM LO</t>
  </si>
  <si>
    <t>2007081</t>
  </si>
  <si>
    <t>11/03/2019 11:43</t>
  </si>
  <si>
    <t>0A4T558265</t>
  </si>
  <si>
    <t>2007121</t>
  </si>
  <si>
    <t>11/03/2019 12:25</t>
  </si>
  <si>
    <t>0X76706832</t>
  </si>
  <si>
    <t>2007125</t>
  </si>
  <si>
    <t>11/03/2019 12:30</t>
  </si>
  <si>
    <t>0X76708310</t>
  </si>
  <si>
    <t>2007145</t>
  </si>
  <si>
    <t>11/03/2019 12:43</t>
  </si>
  <si>
    <t>0LA8671038</t>
  </si>
  <si>
    <t>AV MEXICO S/N ESQ CALLE ANTONIO</t>
  </si>
  <si>
    <t>2007149</t>
  </si>
  <si>
    <t>11/03/2019 12:47</t>
  </si>
  <si>
    <t>2007181</t>
  </si>
  <si>
    <t>1516</t>
  </si>
  <si>
    <t>11/03/2019 12:54</t>
  </si>
  <si>
    <t>032M000297</t>
  </si>
  <si>
    <t>2007185</t>
  </si>
  <si>
    <t>11/03/2019 13:03</t>
  </si>
  <si>
    <t>0MX4361014</t>
  </si>
  <si>
    <t>AV LAZARO CARDENAS 2229</t>
  </si>
  <si>
    <t>2007209</t>
  </si>
  <si>
    <t>11/03/2019 13:21</t>
  </si>
  <si>
    <t>2007215</t>
  </si>
  <si>
    <t>11/03/2019 13:25</t>
  </si>
  <si>
    <t>0A1H020612</t>
  </si>
  <si>
    <t>REFORMA 4243</t>
  </si>
  <si>
    <t>2007217</t>
  </si>
  <si>
    <t>2007223</t>
  </si>
  <si>
    <t>11/03/2019 13:29</t>
  </si>
  <si>
    <t>2007225</t>
  </si>
  <si>
    <t>11/03/2019 13:28</t>
  </si>
  <si>
    <t>800197</t>
  </si>
  <si>
    <t>2007229</t>
  </si>
  <si>
    <t>11/03/2019 13:33</t>
  </si>
  <si>
    <t>2007249</t>
  </si>
  <si>
    <t>11/03/2019 13:51</t>
  </si>
  <si>
    <t>0LX7658956</t>
  </si>
  <si>
    <t>FLOWSERVE S DE RL DE CV</t>
  </si>
  <si>
    <t>CALLE 15 No 317 BODEGA 4</t>
  </si>
  <si>
    <t>Altamira-TAM</t>
  </si>
  <si>
    <t>2007257</t>
  </si>
  <si>
    <t>5550</t>
  </si>
  <si>
    <t>11/03/2019 13:55</t>
  </si>
  <si>
    <t>0KPA022237</t>
  </si>
  <si>
    <t>2007271</t>
  </si>
  <si>
    <t>11/03/2019 14:10</t>
  </si>
  <si>
    <t>0B2R088357</t>
  </si>
  <si>
    <t>2007275</t>
  </si>
  <si>
    <t>11/03/2019 14:19</t>
  </si>
  <si>
    <t>06UA327229</t>
  </si>
  <si>
    <t>2007277</t>
  </si>
  <si>
    <t>11/03/2019 14:22</t>
  </si>
  <si>
    <t>2007279</t>
  </si>
  <si>
    <t>11/03/2019 14:23</t>
  </si>
  <si>
    <t>2007281</t>
  </si>
  <si>
    <t>2007295</t>
  </si>
  <si>
    <t>11/03/2019 15:05</t>
  </si>
  <si>
    <t>2007301</t>
  </si>
  <si>
    <t>11/03/2019 15:31</t>
  </si>
  <si>
    <t>2007313</t>
  </si>
  <si>
    <t>11/03/2019 16:20</t>
  </si>
  <si>
    <t>2007347</t>
  </si>
  <si>
    <t>11/03/2019 17:36</t>
  </si>
  <si>
    <t>0C7X246843</t>
  </si>
  <si>
    <t>SEXTA Y SOLERNAU No 1300 LOCAL 12</t>
  </si>
  <si>
    <t>2007355</t>
  </si>
  <si>
    <t>11/03/2019 18:00</t>
  </si>
  <si>
    <t>2007359</t>
  </si>
  <si>
    <t>11/03/2019 18:04</t>
  </si>
  <si>
    <t>2007363</t>
  </si>
  <si>
    <t>11/03/2019 18:59</t>
  </si>
  <si>
    <t>2007367</t>
  </si>
  <si>
    <t>11/03/2019 22:14</t>
  </si>
  <si>
    <t>09HB915898</t>
  </si>
  <si>
    <t>2007369</t>
  </si>
  <si>
    <t>11/03/2019 22:16</t>
  </si>
  <si>
    <t>09HB916066</t>
  </si>
  <si>
    <t>Benito Juarez No 113 2do Piso Desp 7</t>
  </si>
  <si>
    <t>2007637</t>
  </si>
  <si>
    <t>12/03/2019 08:29</t>
  </si>
  <si>
    <t>2007641</t>
  </si>
  <si>
    <t>12/03/2019 08:33</t>
  </si>
  <si>
    <t>2007647</t>
  </si>
  <si>
    <t>12/03/2019 08:51</t>
  </si>
  <si>
    <t>09HB318818</t>
  </si>
  <si>
    <t>CIRC VIAL JORGE JIMENEZ CANTU SN</t>
  </si>
  <si>
    <t>ATLACOMULCO-MEX</t>
  </si>
  <si>
    <t>2007649</t>
  </si>
  <si>
    <t>12/03/2019 08:50</t>
  </si>
  <si>
    <t>2007651</t>
  </si>
  <si>
    <t>12/03/2019 08:59</t>
  </si>
  <si>
    <t>2007653</t>
  </si>
  <si>
    <t>12/03/2019 09:00</t>
  </si>
  <si>
    <t>2007657</t>
  </si>
  <si>
    <t>12/03/2019 09:03</t>
  </si>
  <si>
    <t>2007661</t>
  </si>
  <si>
    <t>12/03/2019 09:04</t>
  </si>
  <si>
    <t>0BG2941127</t>
  </si>
  <si>
    <t>2007663</t>
  </si>
  <si>
    <t>12/03/2019 09:06</t>
  </si>
  <si>
    <t>2007703</t>
  </si>
  <si>
    <t>12/03/2019 09:44</t>
  </si>
  <si>
    <t>2007709</t>
  </si>
  <si>
    <t>12/03/2019 09:51</t>
  </si>
  <si>
    <t>0LA0096050</t>
  </si>
  <si>
    <t>2007719</t>
  </si>
  <si>
    <t>12/03/2019 09:58</t>
  </si>
  <si>
    <t>2007725</t>
  </si>
  <si>
    <t>12/03/2019 10:00</t>
  </si>
  <si>
    <t>2007727</t>
  </si>
  <si>
    <t>12/03/2019 10:01</t>
  </si>
  <si>
    <t>2007733</t>
  </si>
  <si>
    <t>12/03/2019 09:59</t>
  </si>
  <si>
    <t>2007737</t>
  </si>
  <si>
    <t>12/03/2019 10:13</t>
  </si>
  <si>
    <t>2007741</t>
  </si>
  <si>
    <t>12/03/2019 10:18</t>
  </si>
  <si>
    <t>0XKK411280</t>
  </si>
  <si>
    <t>2007743</t>
  </si>
  <si>
    <t>12/03/2019 10:20</t>
  </si>
  <si>
    <t>0XKK411273</t>
  </si>
  <si>
    <t>2007751</t>
  </si>
  <si>
    <t>12/03/2019 10:23</t>
  </si>
  <si>
    <t>2007755</t>
  </si>
  <si>
    <t>12/03/2019 10:19</t>
  </si>
  <si>
    <t>7CX042480</t>
  </si>
  <si>
    <t>CARRETERA SAN BERNARDO KM 0.5</t>
  </si>
  <si>
    <t>Santa Maria Del Oro-</t>
  </si>
  <si>
    <t>2007763</t>
  </si>
  <si>
    <t>12/03/2019 10:35</t>
  </si>
  <si>
    <t>2007779</t>
  </si>
  <si>
    <t>12/03/2019 10:38</t>
  </si>
  <si>
    <t>2007795</t>
  </si>
  <si>
    <t>12/03/2019 10:33</t>
  </si>
  <si>
    <t>09HB331548</t>
  </si>
  <si>
    <t>PISA EQUIPOS BIOMEDICOS SA DE CV</t>
  </si>
  <si>
    <t>JUAN DE LA BARRERA No 3609</t>
  </si>
  <si>
    <t>2007825</t>
  </si>
  <si>
    <t>12/03/2019 11:06</t>
  </si>
  <si>
    <t>2007829</t>
  </si>
  <si>
    <t>12/03/2019 11:13</t>
  </si>
  <si>
    <t>2007835</t>
  </si>
  <si>
    <t>12/03/2019 11:04</t>
  </si>
  <si>
    <t>2007847</t>
  </si>
  <si>
    <t>12/03/2019 11:30</t>
  </si>
  <si>
    <t>2007871</t>
  </si>
  <si>
    <t>12/03/2019 12:04</t>
  </si>
  <si>
    <t>0C4X011065</t>
  </si>
  <si>
    <t>CRT MEXICO LAREDO 141</t>
  </si>
  <si>
    <t>Ciudad Valles-SLP</t>
  </si>
  <si>
    <t>2007895</t>
  </si>
  <si>
    <t>12/03/2019 12:25</t>
  </si>
  <si>
    <t>2007899</t>
  </si>
  <si>
    <t>12/03/2019 12:28</t>
  </si>
  <si>
    <t>2007937</t>
  </si>
  <si>
    <t>12/03/2019 12:56</t>
  </si>
  <si>
    <t>2007945</t>
  </si>
  <si>
    <t>12/03/2019 13:09</t>
  </si>
  <si>
    <t>2007953</t>
  </si>
  <si>
    <t>12/03/2019 13:17</t>
  </si>
  <si>
    <t>2007963</t>
  </si>
  <si>
    <t>12/03/2019 13:26</t>
  </si>
  <si>
    <t>2007989</t>
  </si>
  <si>
    <t>12/03/2019 14:07</t>
  </si>
  <si>
    <t>0C4X008932</t>
  </si>
  <si>
    <t>2008019</t>
  </si>
  <si>
    <t>12/03/2019 14:53</t>
  </si>
  <si>
    <t>0E2B656382</t>
  </si>
  <si>
    <t>AV ADOLFO LOPEZ MATEOS 2058</t>
  </si>
  <si>
    <t>2008023</t>
  </si>
  <si>
    <t>12/03/2019 14:54</t>
  </si>
  <si>
    <t>2008031</t>
  </si>
  <si>
    <t>12/03/2019 15:01</t>
  </si>
  <si>
    <t>0EX9297282</t>
  </si>
  <si>
    <t>2008043</t>
  </si>
  <si>
    <t>12/03/2019 15:22</t>
  </si>
  <si>
    <t>2008047</t>
  </si>
  <si>
    <t>12/03/2019 15:32</t>
  </si>
  <si>
    <t>2008053</t>
  </si>
  <si>
    <t>12/03/2019 15:38</t>
  </si>
  <si>
    <t>2008055</t>
  </si>
  <si>
    <t>12/03/2019 15:34</t>
  </si>
  <si>
    <t>2008057</t>
  </si>
  <si>
    <t>12/03/2019 15:49</t>
  </si>
  <si>
    <t>2008069</t>
  </si>
  <si>
    <t>12/03/2019 16:15</t>
  </si>
  <si>
    <t>2008077</t>
  </si>
  <si>
    <t>12/03/2019 16:27</t>
  </si>
  <si>
    <t>2008151</t>
  </si>
  <si>
    <t>12/03/2019 17:01</t>
  </si>
  <si>
    <t>2008169</t>
  </si>
  <si>
    <t>12/03/2019 17:36</t>
  </si>
  <si>
    <t>09HB331766</t>
  </si>
  <si>
    <t>SIGLO XXI</t>
  </si>
  <si>
    <t>2008171</t>
  </si>
  <si>
    <t>0A4T549969</t>
  </si>
  <si>
    <t>2008175</t>
  </si>
  <si>
    <t>12/03/2019 17:41</t>
  </si>
  <si>
    <t>OPERADORA DE SOLUCIONES PARA OFICINA SA DE CV</t>
  </si>
  <si>
    <t>AV PASEO DEL PE&amp;ASCO MZA 20 LTE 1</t>
  </si>
  <si>
    <t>Zihuatanejo-GRO</t>
  </si>
  <si>
    <t>2008193</t>
  </si>
  <si>
    <t>12/03/2019 18:19</t>
  </si>
  <si>
    <t>0E2B658304</t>
  </si>
  <si>
    <t>2008201</t>
  </si>
  <si>
    <t>12/03/2019 19:31</t>
  </si>
  <si>
    <t>0AB9779669</t>
  </si>
  <si>
    <t>2008419</t>
  </si>
  <si>
    <t>13/03/2019 08:14</t>
  </si>
  <si>
    <t>2008435</t>
  </si>
  <si>
    <t>13/03/2019 08:19</t>
  </si>
  <si>
    <t>2008441</t>
  </si>
  <si>
    <t>13/03/2019 08:27</t>
  </si>
  <si>
    <t>0E1B964821</t>
  </si>
  <si>
    <t>2008455</t>
  </si>
  <si>
    <t>13/03/2019 08:54</t>
  </si>
  <si>
    <t>0BB1569265</t>
  </si>
  <si>
    <t>2008481</t>
  </si>
  <si>
    <t>13/03/2019 09:20</t>
  </si>
  <si>
    <t>2008483</t>
  </si>
  <si>
    <t>13/03/2019 09:24</t>
  </si>
  <si>
    <t>2008511</t>
  </si>
  <si>
    <t>13/03/2019 10:03</t>
  </si>
  <si>
    <t>2008527</t>
  </si>
  <si>
    <t>13/03/2019 10:12</t>
  </si>
  <si>
    <t>0VMA558358</t>
  </si>
  <si>
    <t>2008531</t>
  </si>
  <si>
    <t>13/03/2019 10:13</t>
  </si>
  <si>
    <t>0D6X465375</t>
  </si>
  <si>
    <t>2008535</t>
  </si>
  <si>
    <t>13/03/2019 10:10</t>
  </si>
  <si>
    <t>2008537</t>
  </si>
  <si>
    <t>13/03/2019 10:26</t>
  </si>
  <si>
    <t>2008539</t>
  </si>
  <si>
    <t>13/03/2019 10:30</t>
  </si>
  <si>
    <t>09HB915895</t>
  </si>
  <si>
    <t>ANILLO VIAL JUNIPERO SERRA No 2601 PISOS 7,8 y 9</t>
  </si>
  <si>
    <t>2008559</t>
  </si>
  <si>
    <t>13/03/2019 10:49</t>
  </si>
  <si>
    <t>0BB1564111</t>
  </si>
  <si>
    <t>BLVD JURIQUILLA 3100 LOC 44 AL 48</t>
  </si>
  <si>
    <t>2008565</t>
  </si>
  <si>
    <t>13/03/2019 10:54</t>
  </si>
  <si>
    <t>2008605</t>
  </si>
  <si>
    <t>13/03/2019 11:47</t>
  </si>
  <si>
    <t>0LA6296531</t>
  </si>
  <si>
    <t>AV EL PASITO BRASIL Y COLOMBIA</t>
  </si>
  <si>
    <t>2008655</t>
  </si>
  <si>
    <t>13/03/2019 12:41</t>
  </si>
  <si>
    <t>2008715</t>
  </si>
  <si>
    <t>13/03/2019 13:49</t>
  </si>
  <si>
    <t>3BT804974</t>
  </si>
  <si>
    <t>AVENIDA ADOLFO LOPEZ MATEOS No 8</t>
  </si>
  <si>
    <t>2008723</t>
  </si>
  <si>
    <t>13/03/2019 13:54</t>
  </si>
  <si>
    <t>2008749</t>
  </si>
  <si>
    <t>13/03/2019 14:23</t>
  </si>
  <si>
    <t>2008751</t>
  </si>
  <si>
    <t>13/03/2019 14:25</t>
  </si>
  <si>
    <t>0C7X239181</t>
  </si>
  <si>
    <t>2008753</t>
  </si>
  <si>
    <t>13/03/2019 14:26</t>
  </si>
  <si>
    <t>0RXD142772</t>
  </si>
  <si>
    <t>2008755</t>
  </si>
  <si>
    <t>13/03/2019 14:28</t>
  </si>
  <si>
    <t>0KPA020391</t>
  </si>
  <si>
    <t>2008757</t>
  </si>
  <si>
    <t>2008761</t>
  </si>
  <si>
    <t>0Y4X827535</t>
  </si>
  <si>
    <t>2008763</t>
  </si>
  <si>
    <t>13/03/2019 14:30</t>
  </si>
  <si>
    <t>0EX7380237</t>
  </si>
  <si>
    <t>2008783</t>
  </si>
  <si>
    <t>13/03/2019 15:32</t>
  </si>
  <si>
    <t>2008787</t>
  </si>
  <si>
    <t>13/03/2019 15:38</t>
  </si>
  <si>
    <t>2008789</t>
  </si>
  <si>
    <t>13/03/2019 15:39</t>
  </si>
  <si>
    <t>0C7X246765</t>
  </si>
  <si>
    <t>SIERA DE LEONA No 470 PB</t>
  </si>
  <si>
    <t>2008791</t>
  </si>
  <si>
    <t>13/03/2019 15:54</t>
  </si>
  <si>
    <t>2008793</t>
  </si>
  <si>
    <t>13/03/2019 15:55</t>
  </si>
  <si>
    <t>2008795</t>
  </si>
  <si>
    <t>13/03/2019 15:57</t>
  </si>
  <si>
    <t>2008801</t>
  </si>
  <si>
    <t>13/03/2019 16:06</t>
  </si>
  <si>
    <t>09HB915866</t>
  </si>
  <si>
    <t>2008803</t>
  </si>
  <si>
    <t>13/03/2019 16:09</t>
  </si>
  <si>
    <t>2008805</t>
  </si>
  <si>
    <t>13/03/2019 16:14</t>
  </si>
  <si>
    <t>2008807</t>
  </si>
  <si>
    <t>13/03/2019 16:20</t>
  </si>
  <si>
    <t>2008811</t>
  </si>
  <si>
    <t>13/03/2019 16:28</t>
  </si>
  <si>
    <t>0A1H021857</t>
  </si>
  <si>
    <t>2008817</t>
  </si>
  <si>
    <t>13/03/2019 16:35</t>
  </si>
  <si>
    <t>2008821</t>
  </si>
  <si>
    <t>13/03/2019 16:40</t>
  </si>
  <si>
    <t>2008831</t>
  </si>
  <si>
    <t>13/03/2019 16:57</t>
  </si>
  <si>
    <t>0E1B941655</t>
  </si>
  <si>
    <t>2008841</t>
  </si>
  <si>
    <t>13/03/2019 17:16</t>
  </si>
  <si>
    <t>2008845</t>
  </si>
  <si>
    <t>13/03/2019 17:41</t>
  </si>
  <si>
    <t>2008847</t>
  </si>
  <si>
    <t>13/03/2019 17:54</t>
  </si>
  <si>
    <t>2008969</t>
  </si>
  <si>
    <t>14/03/2019 05:47</t>
  </si>
  <si>
    <t>09HB325971</t>
  </si>
  <si>
    <t>AVENIDA JOSE DE GALVEZ No 950</t>
  </si>
  <si>
    <t>2009017</t>
  </si>
  <si>
    <t>14/03/2019 08:16</t>
  </si>
  <si>
    <t>0Y4X842993</t>
  </si>
  <si>
    <t>2009027</t>
  </si>
  <si>
    <t>14/03/2019 08:28</t>
  </si>
  <si>
    <t>0D6X466910</t>
  </si>
  <si>
    <t>2009041</t>
  </si>
  <si>
    <t>14/03/2019 08:46</t>
  </si>
  <si>
    <t>2009067</t>
  </si>
  <si>
    <t>14/03/2019 09:08</t>
  </si>
  <si>
    <t>2009069</t>
  </si>
  <si>
    <t>14/03/2019 09:12</t>
  </si>
  <si>
    <t>2009075</t>
  </si>
  <si>
    <t>14/03/2019 09:18</t>
  </si>
  <si>
    <t>2009099</t>
  </si>
  <si>
    <t>14/03/2019 09:40</t>
  </si>
  <si>
    <t>2009103</t>
  </si>
  <si>
    <t>14/03/2019 09:42</t>
  </si>
  <si>
    <t>2009107</t>
  </si>
  <si>
    <t>14/03/2019 09:47</t>
  </si>
  <si>
    <t>2009117</t>
  </si>
  <si>
    <t>14/03/2019 09:54</t>
  </si>
  <si>
    <t>2009135</t>
  </si>
  <si>
    <t>14/03/2019 10:07</t>
  </si>
  <si>
    <t>09HB325718</t>
  </si>
  <si>
    <t>2009139</t>
  </si>
  <si>
    <t>14/03/2019 10:11</t>
  </si>
  <si>
    <t>09HB333002</t>
  </si>
  <si>
    <t>AV TECNOLOGICO No 100 - 901</t>
  </si>
  <si>
    <t>2009141</t>
  </si>
  <si>
    <t>14/03/2019 10:14</t>
  </si>
  <si>
    <t>2009147</t>
  </si>
  <si>
    <t>14/03/2019 10:21</t>
  </si>
  <si>
    <t>2009149</t>
  </si>
  <si>
    <t>14/03/2019 10:25</t>
  </si>
  <si>
    <t>0C4X006433</t>
  </si>
  <si>
    <t>2009157</t>
  </si>
  <si>
    <t>14/03/2019 10:42</t>
  </si>
  <si>
    <t>2009165</t>
  </si>
  <si>
    <t>14/03/2019 10:51</t>
  </si>
  <si>
    <t>2009173</t>
  </si>
  <si>
    <t>14/03/2019 10:46</t>
  </si>
  <si>
    <t>QUINTA DE LOS ENCINOS No 105</t>
  </si>
  <si>
    <t>2009189</t>
  </si>
  <si>
    <t>14/03/2019 11:11</t>
  </si>
  <si>
    <t>2009239</t>
  </si>
  <si>
    <t>14/03/2019 11:47</t>
  </si>
  <si>
    <t>2009261</t>
  </si>
  <si>
    <t>14/03/2019 12:04</t>
  </si>
  <si>
    <t>2009269</t>
  </si>
  <si>
    <t>14/03/2019 12:23</t>
  </si>
  <si>
    <t>2009283</t>
  </si>
  <si>
    <t>14/03/2019 12:44</t>
  </si>
  <si>
    <t>06TB446784</t>
  </si>
  <si>
    <t>XEROX MEXICANA SA DE CV</t>
  </si>
  <si>
    <t>BOSQUES DE DURAZNOS 61 P-7</t>
  </si>
  <si>
    <t>2009297</t>
  </si>
  <si>
    <t>14/03/2019 12:49</t>
  </si>
  <si>
    <t>09HB318431</t>
  </si>
  <si>
    <t>2009305</t>
  </si>
  <si>
    <t>14/03/2019 12:53</t>
  </si>
  <si>
    <t>2009323</t>
  </si>
  <si>
    <t>4016</t>
  </si>
  <si>
    <t>14/03/2019 13:12</t>
  </si>
  <si>
    <t>7HB455877</t>
  </si>
  <si>
    <t>2009325</t>
  </si>
  <si>
    <t>14/03/2019 13:13</t>
  </si>
  <si>
    <t>2009347</t>
  </si>
  <si>
    <t>14/03/2019 13:30</t>
  </si>
  <si>
    <t>0C4X006746</t>
  </si>
  <si>
    <t>2009349</t>
  </si>
  <si>
    <t>14/03/2019 13:33</t>
  </si>
  <si>
    <t>03TX405903</t>
  </si>
  <si>
    <t>2009353</t>
  </si>
  <si>
    <t>14/03/2019 13:36</t>
  </si>
  <si>
    <t>2009355</t>
  </si>
  <si>
    <t>14/03/2019 13:35</t>
  </si>
  <si>
    <t>09HB333007</t>
  </si>
  <si>
    <t>2009357</t>
  </si>
  <si>
    <t>14/03/2019 13:48</t>
  </si>
  <si>
    <t>2009375</t>
  </si>
  <si>
    <t>14/03/2019 14:10</t>
  </si>
  <si>
    <t>2009377</t>
  </si>
  <si>
    <t>14/03/2019 14:22</t>
  </si>
  <si>
    <t>2009379</t>
  </si>
  <si>
    <t>14/03/2019 14:25</t>
  </si>
  <si>
    <t>2009381</t>
  </si>
  <si>
    <t>14/03/2019 14:24</t>
  </si>
  <si>
    <t>0RXD144117</t>
  </si>
  <si>
    <t>2009391</t>
  </si>
  <si>
    <t>14/03/2019 14:48</t>
  </si>
  <si>
    <t>2009393</t>
  </si>
  <si>
    <t>14/03/2019 15:00</t>
  </si>
  <si>
    <t>0BB1252166</t>
  </si>
  <si>
    <t>2009395</t>
  </si>
  <si>
    <t>14/03/2019 15:07</t>
  </si>
  <si>
    <t>2009397</t>
  </si>
  <si>
    <t>14/03/2019 15:10</t>
  </si>
  <si>
    <t>2009401</t>
  </si>
  <si>
    <t>14/03/2019 15:17</t>
  </si>
  <si>
    <t>2009405</t>
  </si>
  <si>
    <t>14/03/2019 15:22</t>
  </si>
  <si>
    <t>2009415</t>
  </si>
  <si>
    <t>14/03/2019 15:30</t>
  </si>
  <si>
    <t>2009419</t>
  </si>
  <si>
    <t>14/03/2019 15:36</t>
  </si>
  <si>
    <t>2009467</t>
  </si>
  <si>
    <t>14/03/2019 16:29</t>
  </si>
  <si>
    <t>2009471</t>
  </si>
  <si>
    <t>14/03/2019 16:33</t>
  </si>
  <si>
    <t>2009473</t>
  </si>
  <si>
    <t>14/03/2019 16:28</t>
  </si>
  <si>
    <t>09HB327661</t>
  </si>
  <si>
    <t>AV FUERZA AEREA MEXICANA 540</t>
  </si>
  <si>
    <t>VENUSTIANO CARRANZA-</t>
  </si>
  <si>
    <t>2009477</t>
  </si>
  <si>
    <t>14/03/2019 16:38</t>
  </si>
  <si>
    <t>2009479</t>
  </si>
  <si>
    <t>2009483</t>
  </si>
  <si>
    <t>14/03/2019 16:59</t>
  </si>
  <si>
    <t>2009491</t>
  </si>
  <si>
    <t>14/03/2019 17:21</t>
  </si>
  <si>
    <t>0C4X008629</t>
  </si>
  <si>
    <t>AV 20 DE NOVIEMBRE No 351</t>
  </si>
  <si>
    <t>Ocotlan-JAL</t>
  </si>
  <si>
    <t>2009545</t>
  </si>
  <si>
    <t>14/03/2019 21:45</t>
  </si>
  <si>
    <t>2009549</t>
  </si>
  <si>
    <t>14/03/2019 22:36</t>
  </si>
  <si>
    <t>0P7A107704</t>
  </si>
  <si>
    <t>AV ESCOBAR HERMANOS No 5756</t>
  </si>
  <si>
    <t>2009551</t>
  </si>
  <si>
    <t>0P7A107662</t>
  </si>
  <si>
    <t>2009553</t>
  </si>
  <si>
    <t>14/03/2019 22:37</t>
  </si>
  <si>
    <t>03XB464257</t>
  </si>
  <si>
    <t>2009569</t>
  </si>
  <si>
    <t>15/03/2019 05:26</t>
  </si>
  <si>
    <t>09HB325860</t>
  </si>
  <si>
    <t>AV MIGUEL ALEMAN 4401</t>
  </si>
  <si>
    <t>2009621</t>
  </si>
  <si>
    <t>15/03/2019 07:48</t>
  </si>
  <si>
    <t>2009631</t>
  </si>
  <si>
    <t>15/03/2019 08:10</t>
  </si>
  <si>
    <t>2009637</t>
  </si>
  <si>
    <t>15/03/2019 08:31</t>
  </si>
  <si>
    <t>2009639</t>
  </si>
  <si>
    <t>15/03/2019 08:35</t>
  </si>
  <si>
    <t>2009645</t>
  </si>
  <si>
    <t>15/03/2019 08:36</t>
  </si>
  <si>
    <t>2009661</t>
  </si>
  <si>
    <t>15/03/2019 09:12</t>
  </si>
  <si>
    <t>09HB916056</t>
  </si>
  <si>
    <t>Av De la Industria Automotrizá No 18 Nave 3</t>
  </si>
  <si>
    <t>2009679</t>
  </si>
  <si>
    <t>15/03/2019 09:42</t>
  </si>
  <si>
    <t>0AE9566559</t>
  </si>
  <si>
    <t>2009685</t>
  </si>
  <si>
    <t>2009699</t>
  </si>
  <si>
    <t>15/03/2019 09:52</t>
  </si>
  <si>
    <t>09HB349135</t>
  </si>
  <si>
    <t>AV HIDALGO SN</t>
  </si>
  <si>
    <t>2009703</t>
  </si>
  <si>
    <t>15/03/2019 09:59</t>
  </si>
  <si>
    <t>2009709</t>
  </si>
  <si>
    <t>15/03/2019 10:04</t>
  </si>
  <si>
    <t>2009711</t>
  </si>
  <si>
    <t>15/03/2019 10:08</t>
  </si>
  <si>
    <t>0T2B041670</t>
  </si>
  <si>
    <t>2009741</t>
  </si>
  <si>
    <t>15/03/2019 10:27</t>
  </si>
  <si>
    <t>2009747</t>
  </si>
  <si>
    <t>15/03/2019 10:30</t>
  </si>
  <si>
    <t>2009789</t>
  </si>
  <si>
    <t>15/03/2019 11:03</t>
  </si>
  <si>
    <t>2009797</t>
  </si>
  <si>
    <t>SR RETIRO DE EQUIPO DEFINITIVO</t>
  </si>
  <si>
    <t>3250</t>
  </si>
  <si>
    <t>15/03/2019 11:15</t>
  </si>
  <si>
    <t>0MXX477623</t>
  </si>
  <si>
    <t>2009807</t>
  </si>
  <si>
    <t>15/03/2019 11:17</t>
  </si>
  <si>
    <t>2009815</t>
  </si>
  <si>
    <t>15/03/2019 11:19</t>
  </si>
  <si>
    <t>0C4X003297</t>
  </si>
  <si>
    <t>2009817</t>
  </si>
  <si>
    <t>15/03/2019 11:22</t>
  </si>
  <si>
    <t>2009823</t>
  </si>
  <si>
    <t>2009825</t>
  </si>
  <si>
    <t>15/03/2019 11:27</t>
  </si>
  <si>
    <t>2009833</t>
  </si>
  <si>
    <t>15/03/2019 11:38</t>
  </si>
  <si>
    <t>0AE7146572</t>
  </si>
  <si>
    <t>2009841</t>
  </si>
  <si>
    <t>15/03/2019 11:44</t>
  </si>
  <si>
    <t>2009845</t>
  </si>
  <si>
    <t>15/03/2019 11:48</t>
  </si>
  <si>
    <t>2009855</t>
  </si>
  <si>
    <t>15/03/2019 12:00</t>
  </si>
  <si>
    <t>0LA6297372</t>
  </si>
  <si>
    <t>RITA PEREZ DE MORENO 507</t>
  </si>
  <si>
    <t>2009865</t>
  </si>
  <si>
    <t>15/03/2019 11:52</t>
  </si>
  <si>
    <t>2009869</t>
  </si>
  <si>
    <t>15/03/2019 12:15</t>
  </si>
  <si>
    <t>2009883</t>
  </si>
  <si>
    <t>15/03/2019 12:29</t>
  </si>
  <si>
    <t>2009907</t>
  </si>
  <si>
    <t>3331</t>
  </si>
  <si>
    <t>15/03/2019 13:09</t>
  </si>
  <si>
    <t>09BR372888</t>
  </si>
  <si>
    <t>2009909</t>
  </si>
  <si>
    <t>15/03/2019 13:10</t>
  </si>
  <si>
    <t>2009917</t>
  </si>
  <si>
    <t>15/03/2019 13:23</t>
  </si>
  <si>
    <t>2009921</t>
  </si>
  <si>
    <t>15/03/2019 13:22</t>
  </si>
  <si>
    <t>2009923</t>
  </si>
  <si>
    <t>15/03/2019 13:25</t>
  </si>
  <si>
    <t>2009955</t>
  </si>
  <si>
    <t>15/03/2019 15:16</t>
  </si>
  <si>
    <t>0E2B654073</t>
  </si>
  <si>
    <t>2009957</t>
  </si>
  <si>
    <t>15/03/2019 15:22</t>
  </si>
  <si>
    <t>2009969</t>
  </si>
  <si>
    <t>15/03/2019 16:00</t>
  </si>
  <si>
    <t>2009971</t>
  </si>
  <si>
    <t>15/03/2019 16:06</t>
  </si>
  <si>
    <t>09BR546304</t>
  </si>
  <si>
    <t>2009973</t>
  </si>
  <si>
    <t>15/03/2019 16:07</t>
  </si>
  <si>
    <t>03BT802211</t>
  </si>
  <si>
    <t>2009975</t>
  </si>
  <si>
    <t>15/03/2019 16:09</t>
  </si>
  <si>
    <t>07TX140102</t>
  </si>
  <si>
    <t>2009981</t>
  </si>
  <si>
    <t>15/03/2019 16:12</t>
  </si>
  <si>
    <t>2009995</t>
  </si>
  <si>
    <t>15/03/2019 16:47</t>
  </si>
  <si>
    <t>2010001</t>
  </si>
  <si>
    <t>15/03/2019 16:49</t>
  </si>
  <si>
    <t>2010003</t>
  </si>
  <si>
    <t>15/03/2019 16:56</t>
  </si>
  <si>
    <t>0XEH070338</t>
  </si>
  <si>
    <t>2010005</t>
  </si>
  <si>
    <t>15/03/2019 17:01</t>
  </si>
  <si>
    <t>2010009</t>
  </si>
  <si>
    <t>15/03/2019 17:18</t>
  </si>
  <si>
    <t>09HB331952</t>
  </si>
  <si>
    <t>AV MONTA&amp;A MONARCA NORTE No 331</t>
  </si>
  <si>
    <t>2010041</t>
  </si>
  <si>
    <t>15/03/2019 18:44</t>
  </si>
  <si>
    <t>2010171</t>
  </si>
  <si>
    <t>16/03/2019 08:55</t>
  </si>
  <si>
    <t>2010177</t>
  </si>
  <si>
    <t>16/03/2019 11:46</t>
  </si>
  <si>
    <t>2010179</t>
  </si>
  <si>
    <t>16/03/2019 11:48</t>
  </si>
  <si>
    <t>2010181</t>
  </si>
  <si>
    <t>16/03/2019 11:50</t>
  </si>
  <si>
    <t>2010183</t>
  </si>
  <si>
    <t>16/03/2019 13:28</t>
  </si>
  <si>
    <t>2010185</t>
  </si>
  <si>
    <t>16/03/2019 13:30</t>
  </si>
  <si>
    <t>2010189</t>
  </si>
  <si>
    <t>16/03/2019 14:47</t>
  </si>
  <si>
    <t>2010375</t>
  </si>
  <si>
    <t>17/03/2019 18:10</t>
  </si>
  <si>
    <t>2010691</t>
  </si>
  <si>
    <t>18/03/2019 11:07</t>
  </si>
  <si>
    <t>2010815</t>
  </si>
  <si>
    <t>18/03/2019 21:18</t>
  </si>
  <si>
    <t>2011029</t>
  </si>
  <si>
    <t>19/03/2019 08:00</t>
  </si>
  <si>
    <t>2011033</t>
  </si>
  <si>
    <t>19/03/2019 08:02</t>
  </si>
  <si>
    <t>2011041</t>
  </si>
  <si>
    <t>19/03/2019 08:16</t>
  </si>
  <si>
    <t>2011049</t>
  </si>
  <si>
    <t>19/03/2019 08:26</t>
  </si>
  <si>
    <t>2011051</t>
  </si>
  <si>
    <t>19/03/2019 08:31</t>
  </si>
  <si>
    <t>0A4T567671</t>
  </si>
  <si>
    <t>2011055</t>
  </si>
  <si>
    <t>19/03/2019 08:33</t>
  </si>
  <si>
    <t>2011069</t>
  </si>
  <si>
    <t>19/03/2019 08:47</t>
  </si>
  <si>
    <t>AE7177921</t>
  </si>
  <si>
    <t>CARR MIGUEL ALEMAN KM 16 MOD A EDIF 1</t>
  </si>
  <si>
    <t>2011073</t>
  </si>
  <si>
    <t>2011089</t>
  </si>
  <si>
    <t>19/03/2019 08:53</t>
  </si>
  <si>
    <t>2011107</t>
  </si>
  <si>
    <t>19/03/2019 09:11</t>
  </si>
  <si>
    <t>2011149</t>
  </si>
  <si>
    <t>19/03/2019 09:40</t>
  </si>
  <si>
    <t>P7A327292</t>
  </si>
  <si>
    <t>OPERACIONES MADAPAL SA DE CV</t>
  </si>
  <si>
    <t>SIERRA DE SANTA CATANA No 104</t>
  </si>
  <si>
    <t>2011165</t>
  </si>
  <si>
    <t>19/03/2019 10:03</t>
  </si>
  <si>
    <t>0Y4X827968</t>
  </si>
  <si>
    <t>2011169</t>
  </si>
  <si>
    <t>19/03/2019 10:09</t>
  </si>
  <si>
    <t>2011171</t>
  </si>
  <si>
    <t>19/03/2019 10:07</t>
  </si>
  <si>
    <t>0EX9299996</t>
  </si>
  <si>
    <t>2011173</t>
  </si>
  <si>
    <t>19/03/2019 10:11</t>
  </si>
  <si>
    <t>2011177</t>
  </si>
  <si>
    <t>19/03/2019 10:13</t>
  </si>
  <si>
    <t>2011185</t>
  </si>
  <si>
    <t>19/03/2019 10:18</t>
  </si>
  <si>
    <t>0D6X451657</t>
  </si>
  <si>
    <t>2011191</t>
  </si>
  <si>
    <t>19/03/2019 10:21</t>
  </si>
  <si>
    <t>0XLT278483</t>
  </si>
  <si>
    <t>2011205</t>
  </si>
  <si>
    <t>19/03/2019 10:27</t>
  </si>
  <si>
    <t>0VMA675197</t>
  </si>
  <si>
    <t>2011217</t>
  </si>
  <si>
    <t>19/03/2019 10:31</t>
  </si>
  <si>
    <t>2011219</t>
  </si>
  <si>
    <t>19/03/2019 10:38</t>
  </si>
  <si>
    <t>2011225</t>
  </si>
  <si>
    <t>19/03/2019 10:46</t>
  </si>
  <si>
    <t>2011233</t>
  </si>
  <si>
    <t>19/03/2019 10:57</t>
  </si>
  <si>
    <t>2011239</t>
  </si>
  <si>
    <t>19/03/2019 10:59</t>
  </si>
  <si>
    <t>2011243</t>
  </si>
  <si>
    <t>19/03/2019 11:02</t>
  </si>
  <si>
    <t>2011249</t>
  </si>
  <si>
    <t>19/03/2019 11:05</t>
  </si>
  <si>
    <t>2011251</t>
  </si>
  <si>
    <t>19/03/2019 11:06</t>
  </si>
  <si>
    <t>2011261</t>
  </si>
  <si>
    <t>19/03/2019 11:12</t>
  </si>
  <si>
    <t>0C4X007970</t>
  </si>
  <si>
    <t>2011279</t>
  </si>
  <si>
    <t>19/03/2019 11:32</t>
  </si>
  <si>
    <t>2011281</t>
  </si>
  <si>
    <t>19/03/2019 11:34</t>
  </si>
  <si>
    <t>9HB329987</t>
  </si>
  <si>
    <t>2011295</t>
  </si>
  <si>
    <t>19/03/2019 11:46</t>
  </si>
  <si>
    <t>2011303</t>
  </si>
  <si>
    <t>19/03/2019 11:48</t>
  </si>
  <si>
    <t>2011321</t>
  </si>
  <si>
    <t>19/03/2019 12:20</t>
  </si>
  <si>
    <t>2011355</t>
  </si>
  <si>
    <t>19/03/2019 13:08</t>
  </si>
  <si>
    <t>2011359</t>
  </si>
  <si>
    <t>19/03/2019 11:26</t>
  </si>
  <si>
    <t>0C4X003016</t>
  </si>
  <si>
    <t>BLVD INDEPENDENCIA   2810 LOCAL N</t>
  </si>
  <si>
    <t>2011363</t>
  </si>
  <si>
    <t>19/03/2019 13:15</t>
  </si>
  <si>
    <t>0Y4X838103</t>
  </si>
  <si>
    <t>2011379</t>
  </si>
  <si>
    <t>19/03/2019 13:18</t>
  </si>
  <si>
    <t>0EX9293046</t>
  </si>
  <si>
    <t>2011407</t>
  </si>
  <si>
    <t>19/03/2019 13:42</t>
  </si>
  <si>
    <t>0XKK410103</t>
  </si>
  <si>
    <t>2011411</t>
  </si>
  <si>
    <t>19/03/2019 13:41</t>
  </si>
  <si>
    <t>2011415</t>
  </si>
  <si>
    <t>0C4X011320</t>
  </si>
  <si>
    <t>NIELSEN IBOPE MEXICO SA DE CV</t>
  </si>
  <si>
    <t>MEXICALTZINGO 2277</t>
  </si>
  <si>
    <t>2011451</t>
  </si>
  <si>
    <t>19/03/2019 14:43</t>
  </si>
  <si>
    <t>2011467</t>
  </si>
  <si>
    <t>19/03/2019 15:02</t>
  </si>
  <si>
    <t>2011469</t>
  </si>
  <si>
    <t>19/03/2019 15:12</t>
  </si>
  <si>
    <t>2011483</t>
  </si>
  <si>
    <t>19/03/2019 15:41</t>
  </si>
  <si>
    <t>2011493</t>
  </si>
  <si>
    <t>19/03/2019 15:59</t>
  </si>
  <si>
    <t>2011505</t>
  </si>
  <si>
    <t>19/03/2019 16:30</t>
  </si>
  <si>
    <t>0XDC390916</t>
  </si>
  <si>
    <t>2011509</t>
  </si>
  <si>
    <t>19/03/2019 16:41</t>
  </si>
  <si>
    <t>09HB331920</t>
  </si>
  <si>
    <t>JUAREZ Y SEGURO SOCIAL S/N</t>
  </si>
  <si>
    <t>2011519</t>
  </si>
  <si>
    <t>19/03/2019 16:54</t>
  </si>
  <si>
    <t>2011527</t>
  </si>
  <si>
    <t>19/03/2019 17:13</t>
  </si>
  <si>
    <t>0A4T036165</t>
  </si>
  <si>
    <t>2011529</t>
  </si>
  <si>
    <t>2011531</t>
  </si>
  <si>
    <t>19/03/2019 17:15</t>
  </si>
  <si>
    <t>0E1B965022</t>
  </si>
  <si>
    <t>2011539</t>
  </si>
  <si>
    <t>19/03/2019 17:21</t>
  </si>
  <si>
    <t>001071065</t>
  </si>
  <si>
    <t>MIGUEL BARRAGAN 6903</t>
  </si>
  <si>
    <t>2011563</t>
  </si>
  <si>
    <t>19/03/2019 19:31</t>
  </si>
  <si>
    <t>500097</t>
  </si>
  <si>
    <t>2011805</t>
  </si>
  <si>
    <t>20/03/2019 07:40</t>
  </si>
  <si>
    <t>2011821</t>
  </si>
  <si>
    <t>20/03/2019 07:54</t>
  </si>
  <si>
    <t>2011823</t>
  </si>
  <si>
    <t>20/03/2019 07:56</t>
  </si>
  <si>
    <t>2011825</t>
  </si>
  <si>
    <t>20/03/2019 07:57</t>
  </si>
  <si>
    <t>2011827</t>
  </si>
  <si>
    <t>20/03/2019 07:58</t>
  </si>
  <si>
    <t>2011831</t>
  </si>
  <si>
    <t>20/03/2019 08:21</t>
  </si>
  <si>
    <t>2011833</t>
  </si>
  <si>
    <t>20/03/2019 08:26</t>
  </si>
  <si>
    <t>2011843</t>
  </si>
  <si>
    <t>20/03/2019 08:39</t>
  </si>
  <si>
    <t>2011851</t>
  </si>
  <si>
    <t>20/03/2019 08:54</t>
  </si>
  <si>
    <t>2011863</t>
  </si>
  <si>
    <t>20/03/2019 09:03</t>
  </si>
  <si>
    <t>2011887</t>
  </si>
  <si>
    <t>20/03/2019 09:25</t>
  </si>
  <si>
    <t>2011899</t>
  </si>
  <si>
    <t>20/03/2019 09:57</t>
  </si>
  <si>
    <t>000251065</t>
  </si>
  <si>
    <t>2011913</t>
  </si>
  <si>
    <t>20/03/2019 10:05</t>
  </si>
  <si>
    <t>0A2T370578</t>
  </si>
  <si>
    <t>AV HEROICO COLEGIO MILITAR No 1000 LOCAL 5</t>
  </si>
  <si>
    <t>Piedras Negras-COAH</t>
  </si>
  <si>
    <t>2011933</t>
  </si>
  <si>
    <t>20/03/2019 10:08</t>
  </si>
  <si>
    <t>2011963</t>
  </si>
  <si>
    <t>20/03/2019 10:34</t>
  </si>
  <si>
    <t>2012009</t>
  </si>
  <si>
    <t>20/03/2019 11:08</t>
  </si>
  <si>
    <t>0Y4X846826</t>
  </si>
  <si>
    <t>2012013</t>
  </si>
  <si>
    <t>20/03/2019 11:09</t>
  </si>
  <si>
    <t>2012027</t>
  </si>
  <si>
    <t>20/03/2019 11:12</t>
  </si>
  <si>
    <t>2012039</t>
  </si>
  <si>
    <t>20/03/2019 11:24</t>
  </si>
  <si>
    <t>09HB916377</t>
  </si>
  <si>
    <t>BLVD NEXXUS No 2400</t>
  </si>
  <si>
    <t>2012049</t>
  </si>
  <si>
    <t>20/03/2019 11:23</t>
  </si>
  <si>
    <t>0A4T557922</t>
  </si>
  <si>
    <t>2012053</t>
  </si>
  <si>
    <t>20/03/2019 11:32</t>
  </si>
  <si>
    <t>2012087</t>
  </si>
  <si>
    <t>20/03/2019 11:53</t>
  </si>
  <si>
    <t>09HB916375</t>
  </si>
  <si>
    <t>Av Gonzalitos No 460 Sur Plaza Mirage 2° Piso Local 25</t>
  </si>
  <si>
    <t>2012101</t>
  </si>
  <si>
    <t>20/03/2019 12:00</t>
  </si>
  <si>
    <t>09HB325184</t>
  </si>
  <si>
    <t>AV INSURGENTES PTE 480</t>
  </si>
  <si>
    <t>2012107</t>
  </si>
  <si>
    <t>20/03/2019 12:06</t>
  </si>
  <si>
    <t>2012119</t>
  </si>
  <si>
    <t>20/03/2019 12:19</t>
  </si>
  <si>
    <t>2012133</t>
  </si>
  <si>
    <t>20/03/2019 12:41</t>
  </si>
  <si>
    <t>2012141</t>
  </si>
  <si>
    <t>20/03/2019 12:50</t>
  </si>
  <si>
    <t>0Y4X843490</t>
  </si>
  <si>
    <t>2012143</t>
  </si>
  <si>
    <t>20/03/2019 12:51</t>
  </si>
  <si>
    <t>2012147</t>
  </si>
  <si>
    <t>20/03/2019 12:52</t>
  </si>
  <si>
    <t>0Y4X842522</t>
  </si>
  <si>
    <t>2012149</t>
  </si>
  <si>
    <t>0Y4X843068</t>
  </si>
  <si>
    <t>2012161</t>
  </si>
  <si>
    <t>20/03/2019 12:59</t>
  </si>
  <si>
    <t>2012167</t>
  </si>
  <si>
    <t>20/03/2019 13:04</t>
  </si>
  <si>
    <t>0XLT279453</t>
  </si>
  <si>
    <t>2012169</t>
  </si>
  <si>
    <t>2012171</t>
  </si>
  <si>
    <t>20/03/2019 13:06</t>
  </si>
  <si>
    <t>2012193</t>
  </si>
  <si>
    <t>20/03/2019 13:21</t>
  </si>
  <si>
    <t>2012219</t>
  </si>
  <si>
    <t>20/03/2019 13:52</t>
  </si>
  <si>
    <t>0BG2946393</t>
  </si>
  <si>
    <t>2012221</t>
  </si>
  <si>
    <t>20/03/2019 13:59</t>
  </si>
  <si>
    <t>0EX7408106</t>
  </si>
  <si>
    <t>2012225</t>
  </si>
  <si>
    <t>20/03/2019 14:01</t>
  </si>
  <si>
    <t>0EX7403043</t>
  </si>
  <si>
    <t>2012229</t>
  </si>
  <si>
    <t>20/03/2019 14:10</t>
  </si>
  <si>
    <t>2012237</t>
  </si>
  <si>
    <t>20/03/2019 14:24</t>
  </si>
  <si>
    <t>0X76708428</t>
  </si>
  <si>
    <t>2012239</t>
  </si>
  <si>
    <t>20/03/2019 14:21</t>
  </si>
  <si>
    <t>2012241</t>
  </si>
  <si>
    <t>20/03/2019 14:27</t>
  </si>
  <si>
    <t>2012245</t>
  </si>
  <si>
    <t>20/03/2019 14:34</t>
  </si>
  <si>
    <t>2012247</t>
  </si>
  <si>
    <t>2012263</t>
  </si>
  <si>
    <t>20/03/2019 14:53</t>
  </si>
  <si>
    <t>0C4X008388</t>
  </si>
  <si>
    <t>AV.  ENRIQUE  RAMIREZ  MIGUEL  No.  1000  LOCAL  3</t>
  </si>
  <si>
    <t>2012265</t>
  </si>
  <si>
    <t>20/03/2019 15:13</t>
  </si>
  <si>
    <t>2012269</t>
  </si>
  <si>
    <t>20/03/2019 15:26</t>
  </si>
  <si>
    <t>2012279</t>
  </si>
  <si>
    <t>20/03/2019 15:39</t>
  </si>
  <si>
    <t>2012283</t>
  </si>
  <si>
    <t>20/03/2019 15:58</t>
  </si>
  <si>
    <t>0E2B648875</t>
  </si>
  <si>
    <t>2012285</t>
  </si>
  <si>
    <t>20/03/2019 16:00</t>
  </si>
  <si>
    <t>2012287</t>
  </si>
  <si>
    <t>20/03/2019 16:04</t>
  </si>
  <si>
    <t>2012291</t>
  </si>
  <si>
    <t>20/03/2019 16:08</t>
  </si>
  <si>
    <t>2012293</t>
  </si>
  <si>
    <t>20/03/2019 16:14</t>
  </si>
  <si>
    <t>001021065</t>
  </si>
  <si>
    <t>AV UNIVERSIDAD No 612</t>
  </si>
  <si>
    <t>2012295</t>
  </si>
  <si>
    <t>20/03/2019 16:12</t>
  </si>
  <si>
    <t>0EX9284764</t>
  </si>
  <si>
    <t>LAGO SILVERIO 258</t>
  </si>
  <si>
    <t>2012299</t>
  </si>
  <si>
    <t>20/03/2019 16:16</t>
  </si>
  <si>
    <t>2012309</t>
  </si>
  <si>
    <t>20/03/2019 16:24</t>
  </si>
  <si>
    <t>0A1H021261</t>
  </si>
  <si>
    <t>2012315</t>
  </si>
  <si>
    <t>20/03/2019 16:34</t>
  </si>
  <si>
    <t>2012351</t>
  </si>
  <si>
    <t>20/03/2019 16:58</t>
  </si>
  <si>
    <t>2012353</t>
  </si>
  <si>
    <t>20/03/2019 17:06</t>
  </si>
  <si>
    <t>2012369</t>
  </si>
  <si>
    <t>20/03/2019 17:53</t>
  </si>
  <si>
    <t>0MX4732746</t>
  </si>
  <si>
    <t>AV ALFONSO REYES No 2828 A NORTE</t>
  </si>
  <si>
    <t>2012635</t>
  </si>
  <si>
    <t>21/03/2019 07:38</t>
  </si>
  <si>
    <t>2012645</t>
  </si>
  <si>
    <t>21/03/2019 07:51</t>
  </si>
  <si>
    <t>0D6X468698</t>
  </si>
  <si>
    <t>2012687</t>
  </si>
  <si>
    <t>21/03/2019 09:17</t>
  </si>
  <si>
    <t>2012693</t>
  </si>
  <si>
    <t>21/03/2019 09:23</t>
  </si>
  <si>
    <t>2012705</t>
  </si>
  <si>
    <t>21/03/2019 09:30</t>
  </si>
  <si>
    <t>2012707</t>
  </si>
  <si>
    <t>21/03/2019 09:32</t>
  </si>
  <si>
    <t>2012711</t>
  </si>
  <si>
    <t>21/03/2019 09:36</t>
  </si>
  <si>
    <t>2012717</t>
  </si>
  <si>
    <t>21/03/2019 09:38</t>
  </si>
  <si>
    <t>2012731</t>
  </si>
  <si>
    <t>21/03/2019 09:52</t>
  </si>
  <si>
    <t>2012741</t>
  </si>
  <si>
    <t>21/03/2019 10:06</t>
  </si>
  <si>
    <t>2012751</t>
  </si>
  <si>
    <t>21/03/2019 10:15</t>
  </si>
  <si>
    <t>2012755</t>
  </si>
  <si>
    <t>21/03/2019 10:16</t>
  </si>
  <si>
    <t>2012757</t>
  </si>
  <si>
    <t>21/03/2019 10:19</t>
  </si>
  <si>
    <t>0EX9297573</t>
  </si>
  <si>
    <t>2012759</t>
  </si>
  <si>
    <t>21/03/2019 10:21</t>
  </si>
  <si>
    <t>0E1B972357</t>
  </si>
  <si>
    <t>2012767</t>
  </si>
  <si>
    <t>21/03/2019 10:30</t>
  </si>
  <si>
    <t>2012771</t>
  </si>
  <si>
    <t>21/03/2019 10:31</t>
  </si>
  <si>
    <t>0C4X008265</t>
  </si>
  <si>
    <t>2012789</t>
  </si>
  <si>
    <t>21/03/2019 10:53</t>
  </si>
  <si>
    <t>0EX7406581</t>
  </si>
  <si>
    <t>2012803</t>
  </si>
  <si>
    <t>21/03/2019 11:03</t>
  </si>
  <si>
    <t>0A2T200102</t>
  </si>
  <si>
    <t>Blvd. Harold R. Pape No. 719 Local -3</t>
  </si>
  <si>
    <t>2012807</t>
  </si>
  <si>
    <t>21/03/2019 11:07</t>
  </si>
  <si>
    <t>2012811</t>
  </si>
  <si>
    <t>2012845</t>
  </si>
  <si>
    <t>21/03/2019 11:25</t>
  </si>
  <si>
    <t>0RXD142304</t>
  </si>
  <si>
    <t>2012847</t>
  </si>
  <si>
    <t>21/03/2019 11:29</t>
  </si>
  <si>
    <t>2012861</t>
  </si>
  <si>
    <t>21/03/2019 11:35</t>
  </si>
  <si>
    <t>0X76371430</t>
  </si>
  <si>
    <t>2012869</t>
  </si>
  <si>
    <t>21/03/2019 11:42</t>
  </si>
  <si>
    <t>2012887</t>
  </si>
  <si>
    <t>21/03/2019 12:01</t>
  </si>
  <si>
    <t>2012889</t>
  </si>
  <si>
    <t>21/03/2019 12:04</t>
  </si>
  <si>
    <t>2012905</t>
  </si>
  <si>
    <t>21/03/2019 12:18</t>
  </si>
  <si>
    <t>7CX043394</t>
  </si>
  <si>
    <t>2012955</t>
  </si>
  <si>
    <t>21/03/2019 13:09</t>
  </si>
  <si>
    <t>09HB916191</t>
  </si>
  <si>
    <t>NI&amp;OS HEROES No 1107 ESQUINA CALLE 13 PISO 2</t>
  </si>
  <si>
    <t>2012959</t>
  </si>
  <si>
    <t>21/03/2019 13:14</t>
  </si>
  <si>
    <t>2012969</t>
  </si>
  <si>
    <t>21/03/2019 13:22</t>
  </si>
  <si>
    <t>09HB916055</t>
  </si>
  <si>
    <t>2012971</t>
  </si>
  <si>
    <t>2012973</t>
  </si>
  <si>
    <t>9HB913995</t>
  </si>
  <si>
    <t>AV JUAN ESCUTIA No 1850</t>
  </si>
  <si>
    <t>2012981</t>
  </si>
  <si>
    <t>21/03/2019 13:24</t>
  </si>
  <si>
    <t>2012983</t>
  </si>
  <si>
    <t>2012985</t>
  </si>
  <si>
    <t>2012991</t>
  </si>
  <si>
    <t>2013007</t>
  </si>
  <si>
    <t>21/03/2019 13:56</t>
  </si>
  <si>
    <t>2013015</t>
  </si>
  <si>
    <t>21/03/2019 14:05</t>
  </si>
  <si>
    <t>2013019</t>
  </si>
  <si>
    <t>21/03/2019 14:08</t>
  </si>
  <si>
    <t>2013033</t>
  </si>
  <si>
    <t>21/03/2019 14:36</t>
  </si>
  <si>
    <t>2013035</t>
  </si>
  <si>
    <t>21/03/2019 14:39</t>
  </si>
  <si>
    <t>2013037</t>
  </si>
  <si>
    <t>2013039</t>
  </si>
  <si>
    <t>21/03/2019 14:42</t>
  </si>
  <si>
    <t>2013047</t>
  </si>
  <si>
    <t>21/03/2019 14:53</t>
  </si>
  <si>
    <t>2013071</t>
  </si>
  <si>
    <t>21/03/2019 15:38</t>
  </si>
  <si>
    <t>2013085</t>
  </si>
  <si>
    <t>21/03/2019 16:26</t>
  </si>
  <si>
    <t>0A4T558933</t>
  </si>
  <si>
    <t>2013097</t>
  </si>
  <si>
    <t>21/03/2019 16:41</t>
  </si>
  <si>
    <t>2013099</t>
  </si>
  <si>
    <t>21/03/2019 16:48</t>
  </si>
  <si>
    <t>2013143</t>
  </si>
  <si>
    <t>21/03/2019 19:47</t>
  </si>
  <si>
    <t>2013191</t>
  </si>
  <si>
    <t>22/03/2019 07:07</t>
  </si>
  <si>
    <t>2013195</t>
  </si>
  <si>
    <t>22/03/2019 07:09</t>
  </si>
  <si>
    <t>7CX041492</t>
  </si>
  <si>
    <t>2013205</t>
  </si>
  <si>
    <t>22/03/2019 07:36</t>
  </si>
  <si>
    <t>2013233</t>
  </si>
  <si>
    <t>22/03/2019 08:26</t>
  </si>
  <si>
    <t>2013255</t>
  </si>
  <si>
    <t>22/03/2019 08:42</t>
  </si>
  <si>
    <t>0E2B656739</t>
  </si>
  <si>
    <t>2013259</t>
  </si>
  <si>
    <t>22/03/2019 08:48</t>
  </si>
  <si>
    <t>2013285</t>
  </si>
  <si>
    <t>22/03/2019 09:33</t>
  </si>
  <si>
    <t>2013289</t>
  </si>
  <si>
    <t>22/03/2019 09:32</t>
  </si>
  <si>
    <t>2013297</t>
  </si>
  <si>
    <t>22/03/2019 09:41</t>
  </si>
  <si>
    <t>2013301</t>
  </si>
  <si>
    <t>22/03/2019 09:45</t>
  </si>
  <si>
    <t>2013305</t>
  </si>
  <si>
    <t>22/03/2019 09:46</t>
  </si>
  <si>
    <t>2013313</t>
  </si>
  <si>
    <t>22/03/2019 09:52</t>
  </si>
  <si>
    <t>2013337</t>
  </si>
  <si>
    <t>22/03/2019 10:31</t>
  </si>
  <si>
    <t>2013431</t>
  </si>
  <si>
    <t>22/03/2019 12:10</t>
  </si>
  <si>
    <t>0B2R088255</t>
  </si>
  <si>
    <t>FEDERICO CHOPIN 14</t>
  </si>
  <si>
    <t>2013441</t>
  </si>
  <si>
    <t>22/03/2019 12:15</t>
  </si>
  <si>
    <t>4-&lt;=3</t>
  </si>
  <si>
    <t>2013499</t>
  </si>
  <si>
    <t>22/03/2019 13:37</t>
  </si>
  <si>
    <t>2013519</t>
  </si>
  <si>
    <t>22/03/2019 14:06</t>
  </si>
  <si>
    <t>2013551</t>
  </si>
  <si>
    <t>22/03/2019 15:35</t>
  </si>
  <si>
    <t>2013561</t>
  </si>
  <si>
    <t>22/03/2019 15:52</t>
  </si>
  <si>
    <t>2013565</t>
  </si>
  <si>
    <t>22/03/2019 15:57</t>
  </si>
  <si>
    <t>03TX405493</t>
  </si>
  <si>
    <t>2013567</t>
  </si>
  <si>
    <t>22/03/2019 16:02</t>
  </si>
  <si>
    <t>2013599</t>
  </si>
  <si>
    <t>22/03/2019 17:03</t>
  </si>
  <si>
    <t>2013619</t>
  </si>
  <si>
    <t>22/03/2019 17:33</t>
  </si>
  <si>
    <t>2013621</t>
  </si>
  <si>
    <t>22/03/2019 17:40</t>
  </si>
  <si>
    <t>0XL1376640</t>
  </si>
  <si>
    <t>2013771</t>
  </si>
  <si>
    <t>23/03/2019 12:24</t>
  </si>
  <si>
    <t>2013789</t>
  </si>
  <si>
    <t>23/03/2019 17:04</t>
  </si>
  <si>
    <t>2013791</t>
  </si>
  <si>
    <t>23/03/2019 17:06</t>
  </si>
  <si>
    <t>2013793</t>
  </si>
  <si>
    <t>23/03/2019 17:41</t>
  </si>
  <si>
    <t>2013965</t>
  </si>
  <si>
    <t>24/03/2019 12:09</t>
  </si>
  <si>
    <t>2013967</t>
  </si>
  <si>
    <t>24/03/2019 12:11</t>
  </si>
  <si>
    <t>2013969</t>
  </si>
  <si>
    <t>24/03/2019 13:34</t>
  </si>
  <si>
    <t>0E2B647375</t>
  </si>
  <si>
    <t>2014285</t>
  </si>
  <si>
    <t>25/03/2019 08:00</t>
  </si>
  <si>
    <t>2014343</t>
  </si>
  <si>
    <t>25/03/2019 08:52</t>
  </si>
  <si>
    <t>0XLT281166</t>
  </si>
  <si>
    <t>2014369</t>
  </si>
  <si>
    <t>25/03/2019 09:13</t>
  </si>
  <si>
    <t>2014373</t>
  </si>
  <si>
    <t>25/03/2019 09:18</t>
  </si>
  <si>
    <t>001061065</t>
  </si>
  <si>
    <t>EPIGMENIO GONZALEZ No 2 PB Y PISO 1</t>
  </si>
  <si>
    <t>2014377</t>
  </si>
  <si>
    <t>2014387</t>
  </si>
  <si>
    <t>25/03/2019 09:31</t>
  </si>
  <si>
    <t>0D6X465626</t>
  </si>
  <si>
    <t>2014397</t>
  </si>
  <si>
    <t>25/03/2019 09:39</t>
  </si>
  <si>
    <t>2014401</t>
  </si>
  <si>
    <t>25/03/2019 09:40</t>
  </si>
  <si>
    <t>2014411</t>
  </si>
  <si>
    <t>25/03/2019 09:44</t>
  </si>
  <si>
    <t>2014443</t>
  </si>
  <si>
    <t>25/03/2019 10:00</t>
  </si>
  <si>
    <t>2014445</t>
  </si>
  <si>
    <t>25/03/2019 10:02</t>
  </si>
  <si>
    <t>09HB334898</t>
  </si>
  <si>
    <t>2014455</t>
  </si>
  <si>
    <t>25/03/2019 10:06</t>
  </si>
  <si>
    <t>2014493</t>
  </si>
  <si>
    <t>25/03/2019 10:25</t>
  </si>
  <si>
    <t>2014503</t>
  </si>
  <si>
    <t>25/03/2019 10:30</t>
  </si>
  <si>
    <t>2014507</t>
  </si>
  <si>
    <t>25/03/2019 10:41</t>
  </si>
  <si>
    <t>0XEH798026</t>
  </si>
  <si>
    <t>2014545</t>
  </si>
  <si>
    <t>25/03/2019 11:09</t>
  </si>
  <si>
    <t>2014557</t>
  </si>
  <si>
    <t>25/03/2019 11:17</t>
  </si>
  <si>
    <t>2014563</t>
  </si>
  <si>
    <t>25/03/2019 11:19</t>
  </si>
  <si>
    <t>07CX042077</t>
  </si>
  <si>
    <t>CERRADA DE LOS INSURGENTES SN</t>
  </si>
  <si>
    <t>2014613</t>
  </si>
  <si>
    <t>25/03/2019 11:59</t>
  </si>
  <si>
    <t>2014617</t>
  </si>
  <si>
    <t>25/03/2019 12:00</t>
  </si>
  <si>
    <t>2014637</t>
  </si>
  <si>
    <t>25/03/2019 12:12</t>
  </si>
  <si>
    <t>2014641</t>
  </si>
  <si>
    <t>25/03/2019 12:18</t>
  </si>
  <si>
    <t>0XPN548183</t>
  </si>
  <si>
    <t>2014645</t>
  </si>
  <si>
    <t>25/03/2019 12:14</t>
  </si>
  <si>
    <t>0C4X008604</t>
  </si>
  <si>
    <t>AV JUAREZ 87</t>
  </si>
  <si>
    <t>GUANAJUATO-GTO</t>
  </si>
  <si>
    <t>2014655</t>
  </si>
  <si>
    <t>25/03/2019 12:28</t>
  </si>
  <si>
    <t>0X76703607</t>
  </si>
  <si>
    <t>2014671</t>
  </si>
  <si>
    <t>25/03/2019 12:45</t>
  </si>
  <si>
    <t>0D6X465264</t>
  </si>
  <si>
    <t>2014679</t>
  </si>
  <si>
    <t>25/03/2019 12:49</t>
  </si>
  <si>
    <t>2014687</t>
  </si>
  <si>
    <t>25/03/2019 12:58</t>
  </si>
  <si>
    <t>0XPN546672</t>
  </si>
  <si>
    <t>2014701</t>
  </si>
  <si>
    <t>25/03/2019 13:10</t>
  </si>
  <si>
    <t>0EX9662403</t>
  </si>
  <si>
    <t>2014707</t>
  </si>
  <si>
    <t>25/03/2019 13:14</t>
  </si>
  <si>
    <t>09HB334509</t>
  </si>
  <si>
    <t>2014709</t>
  </si>
  <si>
    <t>25/03/2019 13:16</t>
  </si>
  <si>
    <t>09HB334510</t>
  </si>
  <si>
    <t>2014715</t>
  </si>
  <si>
    <t>25/03/2019 13:18</t>
  </si>
  <si>
    <t>0X76703916</t>
  </si>
  <si>
    <t>2014719</t>
  </si>
  <si>
    <t>25/03/2019 13:17</t>
  </si>
  <si>
    <t>2014723</t>
  </si>
  <si>
    <t>2014749</t>
  </si>
  <si>
    <t>25/03/2019 13:40</t>
  </si>
  <si>
    <t>0XKK411717</t>
  </si>
  <si>
    <t>VESTA PARK, TOLUCA 2 ISIDRO FABELA No 126 EDIF S4</t>
  </si>
  <si>
    <t>2014755</t>
  </si>
  <si>
    <t>25/03/2019 13:43</t>
  </si>
  <si>
    <t>0C4X003019</t>
  </si>
  <si>
    <t>2014757</t>
  </si>
  <si>
    <t>25/03/2019 13:44</t>
  </si>
  <si>
    <t>2014759</t>
  </si>
  <si>
    <t>0C4X008650</t>
  </si>
  <si>
    <t>AV CHAPULTEPEC SUR 408</t>
  </si>
  <si>
    <t>2014763</t>
  </si>
  <si>
    <t>25/03/2019 13:47</t>
  </si>
  <si>
    <t>2014783</t>
  </si>
  <si>
    <t>25/03/2019 14:28</t>
  </si>
  <si>
    <t>2014795</t>
  </si>
  <si>
    <t>25/03/2019 14:38</t>
  </si>
  <si>
    <t>2014797</t>
  </si>
  <si>
    <t>25/03/2019 14:41</t>
  </si>
  <si>
    <t>2014813</t>
  </si>
  <si>
    <t>25/03/2019 15:22</t>
  </si>
  <si>
    <t>2014817</t>
  </si>
  <si>
    <t>25/03/2019 15:31</t>
  </si>
  <si>
    <t>0MX1217482</t>
  </si>
  <si>
    <t>2014825</t>
  </si>
  <si>
    <t>25/03/2019 16:02</t>
  </si>
  <si>
    <t>0PW4792159</t>
  </si>
  <si>
    <t>2014835</t>
  </si>
  <si>
    <t>25/03/2019 16:20</t>
  </si>
  <si>
    <t>0A4T036163</t>
  </si>
  <si>
    <t>2014849</t>
  </si>
  <si>
    <t>25/03/2019 16:49</t>
  </si>
  <si>
    <t>2014863</t>
  </si>
  <si>
    <t>25/03/2019 17:16</t>
  </si>
  <si>
    <t>05XB490277</t>
  </si>
  <si>
    <t>2014865</t>
  </si>
  <si>
    <t>25/03/2019 17:14</t>
  </si>
  <si>
    <t>0E2B654127</t>
  </si>
  <si>
    <t>AV VENUSTIANO CARRANZA 733</t>
  </si>
  <si>
    <t>2014885</t>
  </si>
  <si>
    <t>25/03/2019 19:03</t>
  </si>
  <si>
    <t>2014889</t>
  </si>
  <si>
    <t>25/03/2019 19:51</t>
  </si>
  <si>
    <t>2014893</t>
  </si>
  <si>
    <t>25/03/2019 20:36</t>
  </si>
  <si>
    <t>2015049</t>
  </si>
  <si>
    <t>26/03/2019 08:14</t>
  </si>
  <si>
    <t>2015057</t>
  </si>
  <si>
    <t>26/03/2019 08:22</t>
  </si>
  <si>
    <t>2015077</t>
  </si>
  <si>
    <t>26/03/2019 08:54</t>
  </si>
  <si>
    <t>2015101</t>
  </si>
  <si>
    <t>26/03/2019 09:28</t>
  </si>
  <si>
    <t>09HB318293</t>
  </si>
  <si>
    <t>2015107</t>
  </si>
  <si>
    <t>26/03/2019 09:45</t>
  </si>
  <si>
    <t>2015145</t>
  </si>
  <si>
    <t>26/03/2019 10:19</t>
  </si>
  <si>
    <t>2015149</t>
  </si>
  <si>
    <t>26/03/2019 10:23</t>
  </si>
  <si>
    <t>2015159</t>
  </si>
  <si>
    <t>26/03/2019 10:40</t>
  </si>
  <si>
    <t>2015201</t>
  </si>
  <si>
    <t>26/03/2019 11:29</t>
  </si>
  <si>
    <t>2015211</t>
  </si>
  <si>
    <t>26/03/2019 11:36</t>
  </si>
  <si>
    <t>2015217</t>
  </si>
  <si>
    <t>26/03/2019 11:39</t>
  </si>
  <si>
    <t>2015229</t>
  </si>
  <si>
    <t>26/03/2019 11:48</t>
  </si>
  <si>
    <t>2015259</t>
  </si>
  <si>
    <t>26/03/2019 12:15</t>
  </si>
  <si>
    <t>2015267</t>
  </si>
  <si>
    <t>26/03/2019 12:28</t>
  </si>
  <si>
    <t>9HB334085</t>
  </si>
  <si>
    <t>FOFECHA SA DE CV</t>
  </si>
  <si>
    <t>AV LAURELES No 28</t>
  </si>
  <si>
    <t>Jacona-MICH</t>
  </si>
  <si>
    <t>2015277</t>
  </si>
  <si>
    <t>26/03/2019 12:38</t>
  </si>
  <si>
    <t>2015279</t>
  </si>
  <si>
    <t>26/03/2019 12:40</t>
  </si>
  <si>
    <t>2015305</t>
  </si>
  <si>
    <t>26/03/2019 12:11</t>
  </si>
  <si>
    <t>2015331</t>
  </si>
  <si>
    <t>26/03/2019 13:17</t>
  </si>
  <si>
    <t>0AE7176626</t>
  </si>
  <si>
    <t>2015365</t>
  </si>
  <si>
    <t>26/03/2019 13:33</t>
  </si>
  <si>
    <t>0XPN396574</t>
  </si>
  <si>
    <t>2015367</t>
  </si>
  <si>
    <t>26/03/2019 13:35</t>
  </si>
  <si>
    <t>0D6X452141</t>
  </si>
  <si>
    <t>2015375</t>
  </si>
  <si>
    <t>26/03/2019 13:39</t>
  </si>
  <si>
    <t>2015385</t>
  </si>
  <si>
    <t>26/03/2019 13:46</t>
  </si>
  <si>
    <t>2015407</t>
  </si>
  <si>
    <t>26/03/2019 14:15</t>
  </si>
  <si>
    <t>2015413</t>
  </si>
  <si>
    <t>26/03/2019 14:28</t>
  </si>
  <si>
    <t>0EX9309804</t>
  </si>
  <si>
    <t>2015415</t>
  </si>
  <si>
    <t>9939</t>
  </si>
  <si>
    <t>26/03/2019 14:32</t>
  </si>
  <si>
    <t>MXMXCPRN05</t>
  </si>
  <si>
    <t>AT&amp;T GRUPO SERVICIOS Y SOPORTE S DE RL DE CV</t>
  </si>
  <si>
    <t>BLVD MANUEL AVILA CAMACHO No 5 PISO 12</t>
  </si>
  <si>
    <t>2015419</t>
  </si>
  <si>
    <t>26/03/2019 14:42</t>
  </si>
  <si>
    <t>2015431</t>
  </si>
  <si>
    <t>26/03/2019 15:17</t>
  </si>
  <si>
    <t>2015433</t>
  </si>
  <si>
    <t>26/03/2019 15:21</t>
  </si>
  <si>
    <t>2015437</t>
  </si>
  <si>
    <t>26/03/2019 15:25</t>
  </si>
  <si>
    <t>2015451</t>
  </si>
  <si>
    <t>26/03/2019 15:53</t>
  </si>
  <si>
    <t>2015455</t>
  </si>
  <si>
    <t>26/03/2019 16:02</t>
  </si>
  <si>
    <t>2015463</t>
  </si>
  <si>
    <t>26/03/2019 16:12</t>
  </si>
  <si>
    <t>2015465</t>
  </si>
  <si>
    <t>26/03/2019 16:26</t>
  </si>
  <si>
    <t>0Y4X846834</t>
  </si>
  <si>
    <t>2015467</t>
  </si>
  <si>
    <t>26/03/2019 16:27</t>
  </si>
  <si>
    <t>2015485</t>
  </si>
  <si>
    <t>26/03/2019 16:58</t>
  </si>
  <si>
    <t>C4X012865</t>
  </si>
  <si>
    <t>UNIVERSIDAD POLITECNICA DEL BICENTENARIO</t>
  </si>
  <si>
    <t>CARR ESTATAL SILAO ROMITA KM 2</t>
  </si>
  <si>
    <t>2015499</t>
  </si>
  <si>
    <t>26/03/2019 17:37</t>
  </si>
  <si>
    <t>2015507</t>
  </si>
  <si>
    <t>26/03/2019 17:54</t>
  </si>
  <si>
    <t>2015513</t>
  </si>
  <si>
    <t>26/03/2019 18:01</t>
  </si>
  <si>
    <t>2015659</t>
  </si>
  <si>
    <t>27/03/2019 08:08</t>
  </si>
  <si>
    <t>2015661</t>
  </si>
  <si>
    <t>27/03/2019 08:14</t>
  </si>
  <si>
    <t>2015663</t>
  </si>
  <si>
    <t>27/03/2019 08:26</t>
  </si>
  <si>
    <t>2015683</t>
  </si>
  <si>
    <t>27/03/2019 08:53</t>
  </si>
  <si>
    <t>0XKK398482</t>
  </si>
  <si>
    <t>2015697</t>
  </si>
  <si>
    <t>27/03/2019 09:15</t>
  </si>
  <si>
    <t>2015701</t>
  </si>
  <si>
    <t>27/03/2019 09:21</t>
  </si>
  <si>
    <t>2015707</t>
  </si>
  <si>
    <t>27/03/2019 09:23</t>
  </si>
  <si>
    <t>2015723</t>
  </si>
  <si>
    <t>27/03/2019 09:42</t>
  </si>
  <si>
    <t>0RXD139626</t>
  </si>
  <si>
    <t>2015733</t>
  </si>
  <si>
    <t>27/03/2019 09:46</t>
  </si>
  <si>
    <t>0A2T388973</t>
  </si>
  <si>
    <t>VIAJES INTERMEX SA DE CV</t>
  </si>
  <si>
    <t>AV SAN PEDRO 215 NORTE</t>
  </si>
  <si>
    <t>2015735</t>
  </si>
  <si>
    <t>27/03/2019 09:48</t>
  </si>
  <si>
    <t>0A2T390179</t>
  </si>
  <si>
    <t>2015775</t>
  </si>
  <si>
    <t>27/03/2019 10:40</t>
  </si>
  <si>
    <t>0AE9567213</t>
  </si>
  <si>
    <t>2015809</t>
  </si>
  <si>
    <t>27/03/2019 11:19</t>
  </si>
  <si>
    <t>2015833</t>
  </si>
  <si>
    <t>27/03/2019 11:41</t>
  </si>
  <si>
    <t>2015839</t>
  </si>
  <si>
    <t>27/03/2019 11:46</t>
  </si>
  <si>
    <t>09HB331943</t>
  </si>
  <si>
    <t>5 DE FEBRERO ORIENTE No 106</t>
  </si>
  <si>
    <t>Puebla-PUE</t>
  </si>
  <si>
    <t>2015841</t>
  </si>
  <si>
    <t>27/03/2019 11:49</t>
  </si>
  <si>
    <t>2015843</t>
  </si>
  <si>
    <t>27/03/2019 11:50</t>
  </si>
  <si>
    <t>2015845</t>
  </si>
  <si>
    <t>27/03/2019 11:51</t>
  </si>
  <si>
    <t>2015849</t>
  </si>
  <si>
    <t>27/03/2019 11:52</t>
  </si>
  <si>
    <t>2015877</t>
  </si>
  <si>
    <t>27/03/2019 12:38</t>
  </si>
  <si>
    <t>0LA6297017</t>
  </si>
  <si>
    <t>2015883</t>
  </si>
  <si>
    <t>27/03/2019 12:45</t>
  </si>
  <si>
    <t>0LA6296963</t>
  </si>
  <si>
    <t>AV TECNOLOGICO 1770</t>
  </si>
  <si>
    <t>2015905</t>
  </si>
  <si>
    <t>27/03/2019 13:04</t>
  </si>
  <si>
    <t>2015909</t>
  </si>
  <si>
    <t>2015925</t>
  </si>
  <si>
    <t>27/03/2019 13:28</t>
  </si>
  <si>
    <t>2015949</t>
  </si>
  <si>
    <t>27/03/2019 13:48</t>
  </si>
  <si>
    <t>2015957</t>
  </si>
  <si>
    <t>27/03/2019 14:03</t>
  </si>
  <si>
    <t>0C7X246888</t>
  </si>
  <si>
    <t>2016001</t>
  </si>
  <si>
    <t>27/03/2019 15:28</t>
  </si>
  <si>
    <t>2016015</t>
  </si>
  <si>
    <t>OTA CAMBIO EN DIRECCIËN</t>
  </si>
  <si>
    <t>27/03/2019 15:55</t>
  </si>
  <si>
    <t>2016027</t>
  </si>
  <si>
    <t>27/03/2019 16:16</t>
  </si>
  <si>
    <t>2016031</t>
  </si>
  <si>
    <t>27/03/2019 16:29</t>
  </si>
  <si>
    <t>0BG1000915</t>
  </si>
  <si>
    <t>2016077</t>
  </si>
  <si>
    <t>27/03/2019 18:51</t>
  </si>
  <si>
    <t>0A4T557554</t>
  </si>
  <si>
    <t>2016079</t>
  </si>
  <si>
    <t>27/03/2019 18:52</t>
  </si>
  <si>
    <t>0A4T558594</t>
  </si>
  <si>
    <t>2016255</t>
  </si>
  <si>
    <t>28/03/2019 08:08</t>
  </si>
  <si>
    <t>2016257</t>
  </si>
  <si>
    <t>28/03/2019 08:15</t>
  </si>
  <si>
    <t>2016259</t>
  </si>
  <si>
    <t>0X76372976</t>
  </si>
  <si>
    <t>2016261</t>
  </si>
  <si>
    <t>28/03/2019 08:20</t>
  </si>
  <si>
    <t>2016287</t>
  </si>
  <si>
    <t>28/03/2019 09:00</t>
  </si>
  <si>
    <t>03BT801958</t>
  </si>
  <si>
    <t>2016291</t>
  </si>
  <si>
    <t>28/03/2019 08:57</t>
  </si>
  <si>
    <t>2016293</t>
  </si>
  <si>
    <t>28/03/2019 09:01</t>
  </si>
  <si>
    <t>03BT801960</t>
  </si>
  <si>
    <t>AV PLAYA REVOLCADERO S/N</t>
  </si>
  <si>
    <t>Acapulco-GRO</t>
  </si>
  <si>
    <t>2016297</t>
  </si>
  <si>
    <t>28/03/2019 09:03</t>
  </si>
  <si>
    <t>03BT801963</t>
  </si>
  <si>
    <t>PRIVADA DE CEDROS No 104</t>
  </si>
  <si>
    <t>2016347</t>
  </si>
  <si>
    <t>28/03/2019 10:01</t>
  </si>
  <si>
    <t>2016357</t>
  </si>
  <si>
    <t>28/03/2019 10:07</t>
  </si>
  <si>
    <t>2016369</t>
  </si>
  <si>
    <t>28/03/2019 10:26</t>
  </si>
  <si>
    <t>2016383</t>
  </si>
  <si>
    <t>28/03/2019 10:50</t>
  </si>
  <si>
    <t>2016389</t>
  </si>
  <si>
    <t>28/03/2019 10:31</t>
  </si>
  <si>
    <t>2016391</t>
  </si>
  <si>
    <t>28/03/2019 11:01</t>
  </si>
  <si>
    <t>2016395</t>
  </si>
  <si>
    <t>28/03/2019 11:02</t>
  </si>
  <si>
    <t>2016429</t>
  </si>
  <si>
    <t>28/03/2019 11:34</t>
  </si>
  <si>
    <t>2016433</t>
  </si>
  <si>
    <t>28/03/2019 11:36</t>
  </si>
  <si>
    <t>0C7X249094</t>
  </si>
  <si>
    <t>2016453</t>
  </si>
  <si>
    <t>28/03/2019 12:01</t>
  </si>
  <si>
    <t>07CX042857</t>
  </si>
  <si>
    <t>2016483</t>
  </si>
  <si>
    <t>28/03/2019 12:32</t>
  </si>
  <si>
    <t>2016495</t>
  </si>
  <si>
    <t>28/03/2019 12:47</t>
  </si>
  <si>
    <t>2016503</t>
  </si>
  <si>
    <t>28/03/2019 13:01</t>
  </si>
  <si>
    <t>2016529</t>
  </si>
  <si>
    <t>28/03/2019 13:19</t>
  </si>
  <si>
    <t>2016535</t>
  </si>
  <si>
    <t>28/03/2019 13:30</t>
  </si>
  <si>
    <t>9HB383593</t>
  </si>
  <si>
    <t>MIGUEL ANGEL MENDOZA MEJIA</t>
  </si>
  <si>
    <t>PEDRO SULA No 208</t>
  </si>
  <si>
    <t>2016555</t>
  </si>
  <si>
    <t>28/03/2019 13:34</t>
  </si>
  <si>
    <t>2016571</t>
  </si>
  <si>
    <t>28/03/2019 13:58</t>
  </si>
  <si>
    <t>0C4X008486</t>
  </si>
  <si>
    <t>AV MADERO ORIENTE 422-B</t>
  </si>
  <si>
    <t>2016583</t>
  </si>
  <si>
    <t>28/03/2019 14:34</t>
  </si>
  <si>
    <t>0D6X468206</t>
  </si>
  <si>
    <t>2016593</t>
  </si>
  <si>
    <t>28/03/2019 15:01</t>
  </si>
  <si>
    <t>2016603</t>
  </si>
  <si>
    <t>28/03/2019 15:30</t>
  </si>
  <si>
    <t>0EX9283132</t>
  </si>
  <si>
    <t>BLV LUIS ECHEVERRIA 1032</t>
  </si>
  <si>
    <t>2016605</t>
  </si>
  <si>
    <t>28/03/2019 15:35</t>
  </si>
  <si>
    <t>2016621</t>
  </si>
  <si>
    <t>28/03/2019 16:09</t>
  </si>
  <si>
    <t>2016653</t>
  </si>
  <si>
    <t>28/03/2019 17:21</t>
  </si>
  <si>
    <t>0X76371439</t>
  </si>
  <si>
    <t>2016657</t>
  </si>
  <si>
    <t>28/03/2019 17:28</t>
  </si>
  <si>
    <t>0XL3584287</t>
  </si>
  <si>
    <t>2016667</t>
  </si>
  <si>
    <t>28/03/2019 18:00</t>
  </si>
  <si>
    <t>2016669</t>
  </si>
  <si>
    <t>28/03/2019 18:03</t>
  </si>
  <si>
    <t>2016675</t>
  </si>
  <si>
    <t>28/03/2019 18:27</t>
  </si>
  <si>
    <t>0Y2B003351</t>
  </si>
  <si>
    <t>2016855</t>
  </si>
  <si>
    <t>29/03/2019 08:57</t>
  </si>
  <si>
    <t>2016861</t>
  </si>
  <si>
    <t>29/03/2019 09:04</t>
  </si>
  <si>
    <t>0XLT281158</t>
  </si>
  <si>
    <t>2016863</t>
  </si>
  <si>
    <t>29/03/2019 09:05</t>
  </si>
  <si>
    <t>9HB331815</t>
  </si>
  <si>
    <t>PUERTO DE PALOS S/N</t>
  </si>
  <si>
    <t>2016869</t>
  </si>
  <si>
    <t>29/03/2019 09:17</t>
  </si>
  <si>
    <t>2016875</t>
  </si>
  <si>
    <t>29/03/2019 09:29</t>
  </si>
  <si>
    <t>2017017</t>
  </si>
  <si>
    <t>29/03/2019 11:48</t>
  </si>
  <si>
    <t>0YTB131550</t>
  </si>
  <si>
    <t>Veces objetivo TR con servicios aclarados</t>
  </si>
  <si>
    <t xml:space="preserve">Veces objetivo dic 2018 a la fecha </t>
  </si>
  <si>
    <t>Penalización real TR</t>
  </si>
  <si>
    <t>% penalización real sobre facturación</t>
  </si>
  <si>
    <t>(Varios elementos)</t>
  </si>
  <si>
    <t>Emergencias</t>
  </si>
  <si>
    <t>% cumplimiento</t>
  </si>
  <si>
    <t>Penalización real documentación</t>
  </si>
  <si>
    <t>Penalización documentación sin aclaración</t>
  </si>
  <si>
    <t>Penalización documentación con aclaración</t>
  </si>
  <si>
    <t>Penalización TR sin aclaración</t>
  </si>
  <si>
    <t>Penalización TR con aclaración</t>
  </si>
  <si>
    <t>% penalización sobre facturación sin aclaración</t>
  </si>
  <si>
    <t>% penalización real sobre facturación con aclaración</t>
  </si>
  <si>
    <t xml:space="preserve">OFFICE DEPOT </t>
  </si>
  <si>
    <t xml:space="preserve">OPERADORA OMX </t>
  </si>
  <si>
    <t>Tipo</t>
  </si>
  <si>
    <t>Aclarado</t>
  </si>
  <si>
    <t>Sin aclarar</t>
  </si>
  <si>
    <t>Sin aclaraciones</t>
  </si>
  <si>
    <t>ABR-19</t>
  </si>
  <si>
    <t>2016677</t>
  </si>
  <si>
    <t>28/03/2019 18:30</t>
  </si>
  <si>
    <t>2016967</t>
  </si>
  <si>
    <t>29/03/2019 10:24</t>
  </si>
  <si>
    <t>2017177</t>
  </si>
  <si>
    <t>29/03/2019 14:35</t>
  </si>
  <si>
    <t>0C4X008527</t>
  </si>
  <si>
    <t>AV PASEO DEL MORAL 129</t>
  </si>
  <si>
    <t>2016353</t>
  </si>
  <si>
    <t>28/03/2019 10:05</t>
  </si>
  <si>
    <t>2017059</t>
  </si>
  <si>
    <t>29/03/2019 12:22</t>
  </si>
  <si>
    <t>2017089</t>
  </si>
  <si>
    <t>29/03/2019 13:05</t>
  </si>
  <si>
    <t>0A2T370449</t>
  </si>
  <si>
    <t>AV TOMAS FERNANDEZ No 8945</t>
  </si>
  <si>
    <t>2017103</t>
  </si>
  <si>
    <t>29/03/2019 13:15</t>
  </si>
  <si>
    <t>0C4X011949</t>
  </si>
  <si>
    <t>2017095</t>
  </si>
  <si>
    <t>29/03/2019 13:06</t>
  </si>
  <si>
    <t>2017171</t>
  </si>
  <si>
    <t>29/03/2019 14:29</t>
  </si>
  <si>
    <t>2016633</t>
  </si>
  <si>
    <t>28/03/2019 16:54</t>
  </si>
  <si>
    <t>09HB332015</t>
  </si>
  <si>
    <t>RIO BAMBA No 639</t>
  </si>
  <si>
    <t>Gustavo A Madero-CIU</t>
  </si>
  <si>
    <t>2013445</t>
  </si>
  <si>
    <t>22/03/2019 12:34</t>
  </si>
  <si>
    <t>2017097</t>
  </si>
  <si>
    <t>29/03/2019 13:10</t>
  </si>
  <si>
    <t>2017207</t>
  </si>
  <si>
    <t>29/03/2019 16:47</t>
  </si>
  <si>
    <t>2017371</t>
  </si>
  <si>
    <t>30/03/2019 10:43</t>
  </si>
  <si>
    <t>2017125</t>
  </si>
  <si>
    <t>29/03/2019 13:16</t>
  </si>
  <si>
    <t>2016053</t>
  </si>
  <si>
    <t>27/03/2019 16:57</t>
  </si>
  <si>
    <t>2017861</t>
  </si>
  <si>
    <t>01/04/2019 08:19</t>
  </si>
  <si>
    <t>2016393</t>
  </si>
  <si>
    <t>2017227</t>
  </si>
  <si>
    <t>29/03/2019 17:47</t>
  </si>
  <si>
    <t>2016551</t>
  </si>
  <si>
    <t>28/03/2019 13:39</t>
  </si>
  <si>
    <t>0A2T386303</t>
  </si>
  <si>
    <t>AVENIDO VENUSTIANO CARRANZA No 1190</t>
  </si>
  <si>
    <t>2017013</t>
  </si>
  <si>
    <t>29/03/2019 11:46</t>
  </si>
  <si>
    <t>8TB609321</t>
  </si>
  <si>
    <t>TOYOTETSU DE MEXICO SA DE CV</t>
  </si>
  <si>
    <t>CARRETERA 45D KM 12.5 INT 4</t>
  </si>
  <si>
    <t>2015747</t>
  </si>
  <si>
    <t>27/03/2019 09:52</t>
  </si>
  <si>
    <t>2017999</t>
  </si>
  <si>
    <t>01/04/2019 10:28</t>
  </si>
  <si>
    <t>2007823</t>
  </si>
  <si>
    <t>4495</t>
  </si>
  <si>
    <t>0BPB110617</t>
  </si>
  <si>
    <t>CF Mono</t>
  </si>
  <si>
    <t>2015847</t>
  </si>
  <si>
    <t>5BT731735</t>
  </si>
  <si>
    <t>GRUPO IDEARTE SA DE CV</t>
  </si>
  <si>
    <t>AV PASEO DE LA REFORMA No 5</t>
  </si>
  <si>
    <t>2018035</t>
  </si>
  <si>
    <t>01/04/2019 10:48</t>
  </si>
  <si>
    <t>2016975</t>
  </si>
  <si>
    <t>29/03/2019 10:32</t>
  </si>
  <si>
    <t>2017879</t>
  </si>
  <si>
    <t>01/04/2019 08:45</t>
  </si>
  <si>
    <t>2017885</t>
  </si>
  <si>
    <t>01/04/2019 08:49</t>
  </si>
  <si>
    <t>2018135</t>
  </si>
  <si>
    <t>01/04/2019 12:07</t>
  </si>
  <si>
    <t>2018065</t>
  </si>
  <si>
    <t>01/04/2019 11:08</t>
  </si>
  <si>
    <t>0X76092798</t>
  </si>
  <si>
    <t>2017975</t>
  </si>
  <si>
    <t>01/04/2019 10:14</t>
  </si>
  <si>
    <t>2017835</t>
  </si>
  <si>
    <t>01/04/2019 07:56</t>
  </si>
  <si>
    <t>2018149</t>
  </si>
  <si>
    <t>01/04/2019 12:19</t>
  </si>
  <si>
    <t>0MX1216569</t>
  </si>
  <si>
    <t>2016871</t>
  </si>
  <si>
    <t>29/03/2019 09:25</t>
  </si>
  <si>
    <t>9HB914002</t>
  </si>
  <si>
    <t>ALEJANDRO DUMAS 1326</t>
  </si>
  <si>
    <t>2017189</t>
  </si>
  <si>
    <t>29/03/2019 15:17</t>
  </si>
  <si>
    <t>7CX042294</t>
  </si>
  <si>
    <t>JOSE DE JESUS FLORES PEREZ</t>
  </si>
  <si>
    <t>GUILLERMO PRIETO No 65</t>
  </si>
  <si>
    <t>2018271</t>
  </si>
  <si>
    <t>01/04/2019 14:33</t>
  </si>
  <si>
    <t>2016655</t>
  </si>
  <si>
    <t>2016843</t>
  </si>
  <si>
    <t>29/03/2019 08:31</t>
  </si>
  <si>
    <t>2016981</t>
  </si>
  <si>
    <t>29/03/2019 10:46</t>
  </si>
  <si>
    <t>2017165</t>
  </si>
  <si>
    <t>29/03/2019 14:25</t>
  </si>
  <si>
    <t>2016951</t>
  </si>
  <si>
    <t>29/03/2019 10:20</t>
  </si>
  <si>
    <t>2016665</t>
  </si>
  <si>
    <t>28/03/2019 17:42</t>
  </si>
  <si>
    <t>2018187</t>
  </si>
  <si>
    <t>01/04/2019 12:59</t>
  </si>
  <si>
    <t>2018257</t>
  </si>
  <si>
    <t>01/04/2019 14:19</t>
  </si>
  <si>
    <t>03BT802413</t>
  </si>
  <si>
    <t>AV DE LAS INDUSTRIAS No 5907</t>
  </si>
  <si>
    <t>2016403</t>
  </si>
  <si>
    <t>28/03/2019 11:11</t>
  </si>
  <si>
    <t>2018233</t>
  </si>
  <si>
    <t>01/04/2019 13:38</t>
  </si>
  <si>
    <t>2017961</t>
  </si>
  <si>
    <t>01/04/2019 10:01</t>
  </si>
  <si>
    <t>09HB332981</t>
  </si>
  <si>
    <t>2017943</t>
  </si>
  <si>
    <t>01/04/2019 09:45</t>
  </si>
  <si>
    <t>2018297</t>
  </si>
  <si>
    <t>01/04/2019 15:19</t>
  </si>
  <si>
    <t>2017941</t>
  </si>
  <si>
    <t>01/04/2019 09:41</t>
  </si>
  <si>
    <t>2018363</t>
  </si>
  <si>
    <t>01/04/2019 17:28</t>
  </si>
  <si>
    <t>0MX4465075</t>
  </si>
  <si>
    <t>2018285</t>
  </si>
  <si>
    <t>01/04/2019 14:58</t>
  </si>
  <si>
    <t>2017569</t>
  </si>
  <si>
    <t>31/03/2019 16:28</t>
  </si>
  <si>
    <t>2018335</t>
  </si>
  <si>
    <t>01/04/2019 16:39</t>
  </si>
  <si>
    <t>5BT705040</t>
  </si>
  <si>
    <t>INSURGENTES No 2500 L613</t>
  </si>
  <si>
    <t>2014561</t>
  </si>
  <si>
    <t>25/03/2019 11:20</t>
  </si>
  <si>
    <t>0EX9299901</t>
  </si>
  <si>
    <t>AV HIDALGO No 5309</t>
  </si>
  <si>
    <t>2018389</t>
  </si>
  <si>
    <t>01/04/2019 18:48</t>
  </si>
  <si>
    <t>2018675</t>
  </si>
  <si>
    <t>02/04/2019 08:55</t>
  </si>
  <si>
    <t>2015131</t>
  </si>
  <si>
    <t>26/03/2019 10:13</t>
  </si>
  <si>
    <t>2016607</t>
  </si>
  <si>
    <t>28/03/2019 15:37</t>
  </si>
  <si>
    <t>2016867</t>
  </si>
  <si>
    <t>29/03/2019 09:15</t>
  </si>
  <si>
    <t>2017031</t>
  </si>
  <si>
    <t>29/03/2019 11:59</t>
  </si>
  <si>
    <t>2018731</t>
  </si>
  <si>
    <t>02/04/2019 09:53</t>
  </si>
  <si>
    <t>2018611</t>
  </si>
  <si>
    <t>02/04/2019 07:05</t>
  </si>
  <si>
    <t>0C4X012642</t>
  </si>
  <si>
    <t>AV NORTE ORIENTE 200 LOC 290</t>
  </si>
  <si>
    <t>2012997</t>
  </si>
  <si>
    <t>21/03/2019 13:39</t>
  </si>
  <si>
    <t>2018391</t>
  </si>
  <si>
    <t>01/04/2019 19:45</t>
  </si>
  <si>
    <t>2018373</t>
  </si>
  <si>
    <t>01/04/2019 17:42</t>
  </si>
  <si>
    <t>2018851</t>
  </si>
  <si>
    <t>02/04/2019 11:55</t>
  </si>
  <si>
    <t>2018773</t>
  </si>
  <si>
    <t>02/04/2019 10:57</t>
  </si>
  <si>
    <t>0AE9560627</t>
  </si>
  <si>
    <t>2017229</t>
  </si>
  <si>
    <t>29/03/2019 17:49</t>
  </si>
  <si>
    <t>0C4X006454</t>
  </si>
  <si>
    <t>AV TONALTECAS NORTE No 375</t>
  </si>
  <si>
    <t>Tonala-JAL</t>
  </si>
  <si>
    <t>2018861</t>
  </si>
  <si>
    <t>02/04/2019 12:02</t>
  </si>
  <si>
    <t>2018867</t>
  </si>
  <si>
    <t>02/04/2019 12:10</t>
  </si>
  <si>
    <t>2009423</t>
  </si>
  <si>
    <t>14/03/2019 15:35</t>
  </si>
  <si>
    <t>AAQ100656</t>
  </si>
  <si>
    <t>GENESYS INFORMATICA SA DE CV</t>
  </si>
  <si>
    <t>ANGEL MARTINEZ VILLAREAL No 433</t>
  </si>
  <si>
    <t>2014509</t>
  </si>
  <si>
    <t>2018837</t>
  </si>
  <si>
    <t>02/04/2019 11:37</t>
  </si>
  <si>
    <t>2018047</t>
  </si>
  <si>
    <t>01/04/2019 10:50</t>
  </si>
  <si>
    <t>2018369</t>
  </si>
  <si>
    <t>01/04/2019 17:34</t>
  </si>
  <si>
    <t>0XPN393392</t>
  </si>
  <si>
    <t>2018643</t>
  </si>
  <si>
    <t>02/04/2019 08:08</t>
  </si>
  <si>
    <t>0E2B646616</t>
  </si>
  <si>
    <t>2018769</t>
  </si>
  <si>
    <t>02/04/2019 10:54</t>
  </si>
  <si>
    <t>2018269</t>
  </si>
  <si>
    <t>01/04/2019 14:34</t>
  </si>
  <si>
    <t>2018967</t>
  </si>
  <si>
    <t>02/04/2019 15:01</t>
  </si>
  <si>
    <t>2018761</t>
  </si>
  <si>
    <t>02/04/2019 10:42</t>
  </si>
  <si>
    <t>2018853</t>
  </si>
  <si>
    <t>02/04/2019 11:57</t>
  </si>
  <si>
    <t>2018979</t>
  </si>
  <si>
    <t>02/04/2019 15:30</t>
  </si>
  <si>
    <t>2018685</t>
  </si>
  <si>
    <t>02/04/2019 09:07</t>
  </si>
  <si>
    <t>2016023</t>
  </si>
  <si>
    <t>27/03/2019 16:03</t>
  </si>
  <si>
    <t>2018933</t>
  </si>
  <si>
    <t>02/04/2019 13:42</t>
  </si>
  <si>
    <t>0C4X008113</t>
  </si>
  <si>
    <t>AV REVOLUCION 1563</t>
  </si>
  <si>
    <t>2016859</t>
  </si>
  <si>
    <t>OMAR GIBRAN GONZALEZ TOPETE</t>
  </si>
  <si>
    <t>BOULEVARD MIGUEL DE LA MADRID  KM 12.5</t>
  </si>
  <si>
    <t>2019001</t>
  </si>
  <si>
    <t>02/04/2019 15:42</t>
  </si>
  <si>
    <t>2018883</t>
  </si>
  <si>
    <t>02/04/2019 12:54</t>
  </si>
  <si>
    <t>2018097</t>
  </si>
  <si>
    <t>01/04/2019 11:26</t>
  </si>
  <si>
    <t>2016247</t>
  </si>
  <si>
    <t>28/03/2019 07:54</t>
  </si>
  <si>
    <t>09HB326116</t>
  </si>
  <si>
    <t>AV EJERCITO MEXICANO 801 LOC B 9</t>
  </si>
  <si>
    <t>2018183</t>
  </si>
  <si>
    <t>01/04/2019 12:50</t>
  </si>
  <si>
    <t>0A4T036168</t>
  </si>
  <si>
    <t>2018991</t>
  </si>
  <si>
    <t>02/04/2019 15:34</t>
  </si>
  <si>
    <t>2018947</t>
  </si>
  <si>
    <t>02/04/2019 12:59</t>
  </si>
  <si>
    <t>0B2R091016</t>
  </si>
  <si>
    <t>2015673</t>
  </si>
  <si>
    <t>27/03/2019 08:36</t>
  </si>
  <si>
    <t>0LBP345977</t>
  </si>
  <si>
    <t>2019047</t>
  </si>
  <si>
    <t>02/04/2019 18:14</t>
  </si>
  <si>
    <t>0Y4X848684</t>
  </si>
  <si>
    <t>2019309</t>
  </si>
  <si>
    <t>03/04/2019 10:01</t>
  </si>
  <si>
    <t>2016575</t>
  </si>
  <si>
    <t>28/03/2019 14:12</t>
  </si>
  <si>
    <t>2018007</t>
  </si>
  <si>
    <t>01/04/2019 10:32</t>
  </si>
  <si>
    <t>2018855</t>
  </si>
  <si>
    <t>02/04/2019 12:00</t>
  </si>
  <si>
    <t>2019333</t>
  </si>
  <si>
    <t>03/04/2019 10:32</t>
  </si>
  <si>
    <t>0C4X008250</t>
  </si>
  <si>
    <t>800200</t>
  </si>
  <si>
    <t>2017933</t>
  </si>
  <si>
    <t>01/04/2019 09:38</t>
  </si>
  <si>
    <t>0A4T021913</t>
  </si>
  <si>
    <t>2018203</t>
  </si>
  <si>
    <t>01/04/2019 13:15</t>
  </si>
  <si>
    <t>0A4T558109</t>
  </si>
  <si>
    <t>2018863</t>
  </si>
  <si>
    <t>02/04/2019 12:04</t>
  </si>
  <si>
    <t>2019323</t>
  </si>
  <si>
    <t>03/04/2019 10:21</t>
  </si>
  <si>
    <t>2018897</t>
  </si>
  <si>
    <t>02/04/2019 13:10</t>
  </si>
  <si>
    <t>2019261</t>
  </si>
  <si>
    <t>03/04/2019 08:47</t>
  </si>
  <si>
    <t>2019381</t>
  </si>
  <si>
    <t>03/04/2019 11:17</t>
  </si>
  <si>
    <t>0BB1564141</t>
  </si>
  <si>
    <t>AV MANUEL AVILA CAMACHO 1019</t>
  </si>
  <si>
    <t>2019517</t>
  </si>
  <si>
    <t>03/04/2019 14:10</t>
  </si>
  <si>
    <t>0EX9283991</t>
  </si>
  <si>
    <t>2018881</t>
  </si>
  <si>
    <t>02/04/2019 12:53</t>
  </si>
  <si>
    <t>0XPN553133</t>
  </si>
  <si>
    <t>2018199</t>
  </si>
  <si>
    <t>01/04/2019 13:13</t>
  </si>
  <si>
    <t>2018345</t>
  </si>
  <si>
    <t>01/04/2019 17:08</t>
  </si>
  <si>
    <t>2018365</t>
  </si>
  <si>
    <t>01/04/2019 17:25</t>
  </si>
  <si>
    <t>2019509</t>
  </si>
  <si>
    <t>03/04/2019 13:54</t>
  </si>
  <si>
    <t>2019491</t>
  </si>
  <si>
    <t>03/04/2019 13:22</t>
  </si>
  <si>
    <t>0LA6296487</t>
  </si>
  <si>
    <t>ALDAMA SUR No 102</t>
  </si>
  <si>
    <t>2019485</t>
  </si>
  <si>
    <t>03/04/2019 13:02</t>
  </si>
  <si>
    <t>09HB331691</t>
  </si>
  <si>
    <t>FRANCISCO MIRANDA Y REPUBLICA DE CUBA No 8</t>
  </si>
  <si>
    <t>2018749</t>
  </si>
  <si>
    <t>02/04/2019 10:16</t>
  </si>
  <si>
    <t>0X76703795</t>
  </si>
  <si>
    <t>2019535</t>
  </si>
  <si>
    <t>03/04/2019 14:27</t>
  </si>
  <si>
    <t>0E2B658511</t>
  </si>
  <si>
    <t>2012347</t>
  </si>
  <si>
    <t>20/03/2019 16:49</t>
  </si>
  <si>
    <t>2019487</t>
  </si>
  <si>
    <t>03/04/2019 13:13</t>
  </si>
  <si>
    <t>2016449</t>
  </si>
  <si>
    <t>0PW4111396</t>
  </si>
  <si>
    <t>2019547</t>
  </si>
  <si>
    <t>03/04/2019 14:37</t>
  </si>
  <si>
    <t>0XPN546686</t>
  </si>
  <si>
    <t>2019541</t>
  </si>
  <si>
    <t>03/04/2019 14:33</t>
  </si>
  <si>
    <t>2017957</t>
  </si>
  <si>
    <t>2018985</t>
  </si>
  <si>
    <t>02/04/2019 15:33</t>
  </si>
  <si>
    <t>2019399</t>
  </si>
  <si>
    <t>03/04/2019 11:37</t>
  </si>
  <si>
    <t>0Y4X843005</t>
  </si>
  <si>
    <t>2018859</t>
  </si>
  <si>
    <t>2018981</t>
  </si>
  <si>
    <t>02/04/2019 15:32</t>
  </si>
  <si>
    <t>06HB015881</t>
  </si>
  <si>
    <t>2019307</t>
  </si>
  <si>
    <t>03/04/2019 09:53</t>
  </si>
  <si>
    <t>2019519</t>
  </si>
  <si>
    <t>03/04/2019 14:15</t>
  </si>
  <si>
    <t>Y4X830295</t>
  </si>
  <si>
    <t>2019443</t>
  </si>
  <si>
    <t>03/04/2019 12:16</t>
  </si>
  <si>
    <t>0X76707246</t>
  </si>
  <si>
    <t>2018645</t>
  </si>
  <si>
    <t>02/04/2019 08:07</t>
  </si>
  <si>
    <t>2019611</t>
  </si>
  <si>
    <t>03/04/2019 16:57</t>
  </si>
  <si>
    <t>2018771</t>
  </si>
  <si>
    <t>02/04/2019 10:55</t>
  </si>
  <si>
    <t>2017579</t>
  </si>
  <si>
    <t>31/03/2019 18:15</t>
  </si>
  <si>
    <t>2019605</t>
  </si>
  <si>
    <t>03/04/2019 16:55</t>
  </si>
  <si>
    <t>2015329</t>
  </si>
  <si>
    <t>26/03/2019 13:18</t>
  </si>
  <si>
    <t>2015327</t>
  </si>
  <si>
    <t>0Y4X859271</t>
  </si>
  <si>
    <t>2016849</t>
  </si>
  <si>
    <t>29/03/2019 08:43</t>
  </si>
  <si>
    <t>2019631</t>
  </si>
  <si>
    <t>03/04/2019 17:26</t>
  </si>
  <si>
    <t>2019645</t>
  </si>
  <si>
    <t>03/04/2019 18:11</t>
  </si>
  <si>
    <t>2019577</t>
  </si>
  <si>
    <t>03/04/2019 15:53</t>
  </si>
  <si>
    <t>09HB325676</t>
  </si>
  <si>
    <t>BLVD ADOLFO LOPEZ MATEOS No 1013</t>
  </si>
  <si>
    <t>2019295</t>
  </si>
  <si>
    <t>03/04/2019 09:32</t>
  </si>
  <si>
    <t>07CX043832</t>
  </si>
  <si>
    <t>2019603</t>
  </si>
  <si>
    <t>03/04/2019 16:56</t>
  </si>
  <si>
    <t>2019563</t>
  </si>
  <si>
    <t>03/04/2019 14:58</t>
  </si>
  <si>
    <t>09HB331671</t>
  </si>
  <si>
    <t>2019881</t>
  </si>
  <si>
    <t>04/04/2019 09:31</t>
  </si>
  <si>
    <t>2019659</t>
  </si>
  <si>
    <t>03/04/2019 20:58</t>
  </si>
  <si>
    <t>0E1B980062</t>
  </si>
  <si>
    <t>2018817</t>
  </si>
  <si>
    <t>02/04/2019 11:30</t>
  </si>
  <si>
    <t>0A2T380265</t>
  </si>
  <si>
    <t>2019013</t>
  </si>
  <si>
    <t>02/04/2019 16:13</t>
  </si>
  <si>
    <t>2017883</t>
  </si>
  <si>
    <t>01/04/2019 08:48</t>
  </si>
  <si>
    <t>2018273</t>
  </si>
  <si>
    <t>9HB329578</t>
  </si>
  <si>
    <t>PAPERBOARD PRODUCTS DE MEXICO SA DE CV</t>
  </si>
  <si>
    <t>AV CAMPANARIO 99 C-36</t>
  </si>
  <si>
    <t>2013303</t>
  </si>
  <si>
    <t>2019883</t>
  </si>
  <si>
    <t>04/04/2019 09:38</t>
  </si>
  <si>
    <t>2019895</t>
  </si>
  <si>
    <t>04/04/2019 09:48</t>
  </si>
  <si>
    <t>2019451</t>
  </si>
  <si>
    <t>03/04/2019 12:44</t>
  </si>
  <si>
    <t>03BT801964</t>
  </si>
  <si>
    <t>AV  ZARAGOZA 396</t>
  </si>
  <si>
    <t>2019915</t>
  </si>
  <si>
    <t>04/04/2019 10:24</t>
  </si>
  <si>
    <t>2018377</t>
  </si>
  <si>
    <t>01/04/2019 17:53</t>
  </si>
  <si>
    <t>2019901</t>
  </si>
  <si>
    <t>04/04/2019 10:07</t>
  </si>
  <si>
    <t>09BR381870</t>
  </si>
  <si>
    <t>2019979</t>
  </si>
  <si>
    <t>04/04/2019 11:22</t>
  </si>
  <si>
    <t>2019251</t>
  </si>
  <si>
    <t>03/04/2019 08:43</t>
  </si>
  <si>
    <t>2019285</t>
  </si>
  <si>
    <t>03/04/2019 09:23</t>
  </si>
  <si>
    <t>0A4T554401</t>
  </si>
  <si>
    <t>2019339</t>
  </si>
  <si>
    <t>03/04/2019 10:41</t>
  </si>
  <si>
    <t>09HB321394</t>
  </si>
  <si>
    <t>BELISARIO DOMINGUEZ Y A OBREGON</t>
  </si>
  <si>
    <t>NUEVO CASAS GRANDES-</t>
  </si>
  <si>
    <t>2019455</t>
  </si>
  <si>
    <t>03/04/2019 12:45</t>
  </si>
  <si>
    <t>03BT801967</t>
  </si>
  <si>
    <t>16 DE SEPTIEMBREáNo 476</t>
  </si>
  <si>
    <t>2019467</t>
  </si>
  <si>
    <t>03/04/2019 12:57</t>
  </si>
  <si>
    <t>2020065</t>
  </si>
  <si>
    <t>04/04/2019 12:46</t>
  </si>
  <si>
    <t>2017945</t>
  </si>
  <si>
    <t>01/04/2019 09:49</t>
  </si>
  <si>
    <t>0AE7146573</t>
  </si>
  <si>
    <t>2017167</t>
  </si>
  <si>
    <t>29/03/2019 14:28</t>
  </si>
  <si>
    <t>2019885</t>
  </si>
  <si>
    <t>04/04/2019 09:42</t>
  </si>
  <si>
    <t>0BG0972049</t>
  </si>
  <si>
    <t>2019471</t>
  </si>
  <si>
    <t>03/04/2019 13:03</t>
  </si>
  <si>
    <t>2016427</t>
  </si>
  <si>
    <t>28/03/2019 11:29</t>
  </si>
  <si>
    <t>2020165</t>
  </si>
  <si>
    <t>04/04/2019 15:24</t>
  </si>
  <si>
    <t>0C4X002927</t>
  </si>
  <si>
    <t>AV GLANDORFF 3306</t>
  </si>
  <si>
    <t>2020087</t>
  </si>
  <si>
    <t>04/04/2019 13:17</t>
  </si>
  <si>
    <t>2019239</t>
  </si>
  <si>
    <t>03/04/2019 08:36</t>
  </si>
  <si>
    <t>0XPN396972</t>
  </si>
  <si>
    <t>2020019</t>
  </si>
  <si>
    <t>04/04/2019 12:16</t>
  </si>
  <si>
    <t>2020135</t>
  </si>
  <si>
    <t>04/04/2019 14:32</t>
  </si>
  <si>
    <t>2020147</t>
  </si>
  <si>
    <t>04/04/2019 14:40</t>
  </si>
  <si>
    <t>2018281</t>
  </si>
  <si>
    <t>01/04/2019 14:54</t>
  </si>
  <si>
    <t>2019533</t>
  </si>
  <si>
    <t>03/04/2019 14:22</t>
  </si>
  <si>
    <t>2020017</t>
  </si>
  <si>
    <t>04/04/2019 12:14</t>
  </si>
  <si>
    <t>2003187</t>
  </si>
  <si>
    <t>03/03/2019 23:01</t>
  </si>
  <si>
    <t>9HB334888</t>
  </si>
  <si>
    <t>AV NICOLAS SAN JUAN S/N</t>
  </si>
  <si>
    <t>2020163</t>
  </si>
  <si>
    <t>04/04/2019 15:20</t>
  </si>
  <si>
    <t>0A2T024295</t>
  </si>
  <si>
    <t>2019481</t>
  </si>
  <si>
    <t>03/04/2019 13:06</t>
  </si>
  <si>
    <t>0A4T558105</t>
  </si>
  <si>
    <t>2020073</t>
  </si>
  <si>
    <t>04/04/2019 11:55</t>
  </si>
  <si>
    <t>03BT802213</t>
  </si>
  <si>
    <t>TENIENTE JOSE ESPINOZA FUENTES S/N</t>
  </si>
  <si>
    <t>2018983</t>
  </si>
  <si>
    <t>2019273</t>
  </si>
  <si>
    <t>03/04/2019 09:17</t>
  </si>
  <si>
    <t>0EX7407508</t>
  </si>
  <si>
    <t>2018655</t>
  </si>
  <si>
    <t>02/04/2019 08:32</t>
  </si>
  <si>
    <t>2019031</t>
  </si>
  <si>
    <t>02/04/2019 17:05</t>
  </si>
  <si>
    <t>2020103</t>
  </si>
  <si>
    <t>04/04/2019 13:39</t>
  </si>
  <si>
    <t>2013409</t>
  </si>
  <si>
    <t>22/03/2019 11:31</t>
  </si>
  <si>
    <t>2012945</t>
  </si>
  <si>
    <t>09BR546326</t>
  </si>
  <si>
    <t>2012779</t>
  </si>
  <si>
    <t>21/03/2019 10:43</t>
  </si>
  <si>
    <t>2020133</t>
  </si>
  <si>
    <t>4602</t>
  </si>
  <si>
    <t>04/04/2019 14:28</t>
  </si>
  <si>
    <t>0XL1421896</t>
  </si>
  <si>
    <t>NABILE EDITH RODRIGUEZ GARCIA</t>
  </si>
  <si>
    <t>CERRA DE FRAGA No 10404-12 INTERPHONE No 112</t>
  </si>
  <si>
    <t>2019057</t>
  </si>
  <si>
    <t>02/04/2019 18:15</t>
  </si>
  <si>
    <t>0C4X011869</t>
  </si>
  <si>
    <t>BLVD TEOFILO BORUNDA 8681</t>
  </si>
  <si>
    <t>2019615</t>
  </si>
  <si>
    <t>03/04/2019 16:59</t>
  </si>
  <si>
    <t>2018999</t>
  </si>
  <si>
    <t>02/04/2019 15:41</t>
  </si>
  <si>
    <t>0C7X246782</t>
  </si>
  <si>
    <t>2020071</t>
  </si>
  <si>
    <t>04/04/2019 12:56</t>
  </si>
  <si>
    <t>2020183</t>
  </si>
  <si>
    <t>04/04/2019 16:08</t>
  </si>
  <si>
    <t>2019225</t>
  </si>
  <si>
    <t>03/04/2019 08:13</t>
  </si>
  <si>
    <t>2020201</t>
  </si>
  <si>
    <t>04/04/2019 17:02</t>
  </si>
  <si>
    <t>0A1H022391</t>
  </si>
  <si>
    <t>2020455</t>
  </si>
  <si>
    <t>05/04/2019 08:45</t>
  </si>
  <si>
    <t>2019059</t>
  </si>
  <si>
    <t>02/04/2019 18:38</t>
  </si>
  <si>
    <t>2020665</t>
  </si>
  <si>
    <t>05/04/2019 11:38</t>
  </si>
  <si>
    <t>0X76375747</t>
  </si>
  <si>
    <t>2020481</t>
  </si>
  <si>
    <t>05/04/2019 09:49</t>
  </si>
  <si>
    <t>09HB328020</t>
  </si>
  <si>
    <t>2020651</t>
  </si>
  <si>
    <t>05/04/2019 11:30</t>
  </si>
  <si>
    <t>2020623</t>
  </si>
  <si>
    <t>05/04/2019 10:53</t>
  </si>
  <si>
    <t>2020167</t>
  </si>
  <si>
    <t>04/04/2019 15:30</t>
  </si>
  <si>
    <t>2020479</t>
  </si>
  <si>
    <t>05/04/2019 09:50</t>
  </si>
  <si>
    <t>2019951</t>
  </si>
  <si>
    <t>04/04/2019 10:51</t>
  </si>
  <si>
    <t>0VMA558262</t>
  </si>
  <si>
    <t>2019921</t>
  </si>
  <si>
    <t>04/04/2019 10:17</t>
  </si>
  <si>
    <t>AAQ100582</t>
  </si>
  <si>
    <t>ESPECIALIDADES FINAS DE ZAMORA SA DE CV</t>
  </si>
  <si>
    <t>AMADO NERVO OTE 101</t>
  </si>
  <si>
    <t>2020009</t>
  </si>
  <si>
    <t>04/04/2019 11:58</t>
  </si>
  <si>
    <t>0BG2946917</t>
  </si>
  <si>
    <t>2015379</t>
  </si>
  <si>
    <t>26/03/2019 13:41</t>
  </si>
  <si>
    <t>2020741</t>
  </si>
  <si>
    <t>05/04/2019 13:01</t>
  </si>
  <si>
    <t>0XLT861010</t>
  </si>
  <si>
    <t>2020739</t>
  </si>
  <si>
    <t>05/04/2019 12:55</t>
  </si>
  <si>
    <t>2019575</t>
  </si>
  <si>
    <t>03/04/2019 15:47</t>
  </si>
  <si>
    <t>2020731</t>
  </si>
  <si>
    <t>05/04/2019 12:40</t>
  </si>
  <si>
    <t>2020015</t>
  </si>
  <si>
    <t>04/04/2019 12:10</t>
  </si>
  <si>
    <t>09HB333000</t>
  </si>
  <si>
    <t>2020139</t>
  </si>
  <si>
    <t>04/04/2019 14:37</t>
  </si>
  <si>
    <t>0E2B658529</t>
  </si>
  <si>
    <t>2020589</t>
  </si>
  <si>
    <t>1277</t>
  </si>
  <si>
    <t>05/04/2019 10:58</t>
  </si>
  <si>
    <t>0ER2127933</t>
  </si>
  <si>
    <t>2008499</t>
  </si>
  <si>
    <t>13/03/2019 09:49</t>
  </si>
  <si>
    <t>0BPB110653</t>
  </si>
  <si>
    <t>2020831</t>
  </si>
  <si>
    <t>05/04/2019 14:43</t>
  </si>
  <si>
    <t>2020691</t>
  </si>
  <si>
    <t>05/04/2019 12:18</t>
  </si>
  <si>
    <t>0A1H021961</t>
  </si>
  <si>
    <t>2019565</t>
  </si>
  <si>
    <t>03/04/2019 15:08</t>
  </si>
  <si>
    <t>2020697</t>
  </si>
  <si>
    <t>05/04/2019 12:21</t>
  </si>
  <si>
    <t>2020737</t>
  </si>
  <si>
    <t>05/04/2019 12:52</t>
  </si>
  <si>
    <t>2020801</t>
  </si>
  <si>
    <t>05/04/2019 14:04</t>
  </si>
  <si>
    <t>2019529</t>
  </si>
  <si>
    <t>03/04/2019 14:19</t>
  </si>
  <si>
    <t>08TB608554</t>
  </si>
  <si>
    <t>2020973</t>
  </si>
  <si>
    <t>06/04/2019 10:19</t>
  </si>
  <si>
    <t>2018647</t>
  </si>
  <si>
    <t>02/04/2019 08:11</t>
  </si>
  <si>
    <t>2020853</t>
  </si>
  <si>
    <t>05/04/2019 16:05</t>
  </si>
  <si>
    <t>2020847</t>
  </si>
  <si>
    <t>05/04/2019 15:54</t>
  </si>
  <si>
    <t>2020889</t>
  </si>
  <si>
    <t>05/04/2019 17:08</t>
  </si>
  <si>
    <t>0RXD143457</t>
  </si>
  <si>
    <t>2021439</t>
  </si>
  <si>
    <t>08/04/2019 09:02</t>
  </si>
  <si>
    <t>09HB331742</t>
  </si>
  <si>
    <t>BENITO JUAREZ Y SEGURO SOCIAL S/N</t>
  </si>
  <si>
    <t>2020667</t>
  </si>
  <si>
    <t>05/04/2019 11:37</t>
  </si>
  <si>
    <t>2012769</t>
  </si>
  <si>
    <t>09BR546320</t>
  </si>
  <si>
    <t>2021391</t>
  </si>
  <si>
    <t>08/04/2019 07:46</t>
  </si>
  <si>
    <t>2020887</t>
  </si>
  <si>
    <t>05/04/2019 16:58</t>
  </si>
  <si>
    <t>0C4X008292</t>
  </si>
  <si>
    <t>2019835</t>
  </si>
  <si>
    <t>04/04/2019 08:22</t>
  </si>
  <si>
    <t>0A2T200458</t>
  </si>
  <si>
    <t>2020963</t>
  </si>
  <si>
    <t>06/04/2019 09:27</t>
  </si>
  <si>
    <t>2020803</t>
  </si>
  <si>
    <t>05/04/2019 14:14</t>
  </si>
  <si>
    <t>2021393</t>
  </si>
  <si>
    <t>08/04/2019 07:47</t>
  </si>
  <si>
    <t>0E2B106653</t>
  </si>
  <si>
    <t>2021173</t>
  </si>
  <si>
    <t>07/04/2019 14:48</t>
  </si>
  <si>
    <t>2021445</t>
  </si>
  <si>
    <t>08/04/2019 09:09</t>
  </si>
  <si>
    <t>09HB320873</t>
  </si>
  <si>
    <t>AV SANTANA No 127</t>
  </si>
  <si>
    <t>2020969</t>
  </si>
  <si>
    <t>06/04/2019 10:16</t>
  </si>
  <si>
    <t>2020975</t>
  </si>
  <si>
    <t>06/04/2019 11:54</t>
  </si>
  <si>
    <t>2021577</t>
  </si>
  <si>
    <t>08/04/2019 10:37</t>
  </si>
  <si>
    <t>0Y4X843429</t>
  </si>
  <si>
    <t>2021413</t>
  </si>
  <si>
    <t>08/04/2019 07:51</t>
  </si>
  <si>
    <t>2021597</t>
  </si>
  <si>
    <t>08/04/2019 11:05</t>
  </si>
  <si>
    <t>2021541</t>
  </si>
  <si>
    <t>08/04/2019 10:30</t>
  </si>
  <si>
    <t>0X76706478</t>
  </si>
  <si>
    <t>2020669</t>
  </si>
  <si>
    <t>05/04/2019 11:55</t>
  </si>
  <si>
    <t>2021663</t>
  </si>
  <si>
    <t>08/04/2019 11:57</t>
  </si>
  <si>
    <t>4HX547305</t>
  </si>
  <si>
    <t>ISALI SA DE CV</t>
  </si>
  <si>
    <t>LEON GUZMAN No 1308</t>
  </si>
  <si>
    <t>2021733</t>
  </si>
  <si>
    <t>08/04/2019 12:58</t>
  </si>
  <si>
    <t>2021613</t>
  </si>
  <si>
    <t>08/04/2019 11:17</t>
  </si>
  <si>
    <t>2021615</t>
  </si>
  <si>
    <t>08/04/2019 11:16</t>
  </si>
  <si>
    <t>0E1B972284</t>
  </si>
  <si>
    <t>2019827</t>
  </si>
  <si>
    <t>04/04/2019 08:15</t>
  </si>
  <si>
    <t>2021415</t>
  </si>
  <si>
    <t>08/04/2019 08:27</t>
  </si>
  <si>
    <t>2021767</t>
  </si>
  <si>
    <t>08/04/2019 13:20</t>
  </si>
  <si>
    <t>0C4X008398</t>
  </si>
  <si>
    <t>CARR CHAPALA-JOCOTEPEC  PLAZA CENTRO LAGUNA  206 L</t>
  </si>
  <si>
    <t>Ajijic-JAL</t>
  </si>
  <si>
    <t>2018623</t>
  </si>
  <si>
    <t>02/04/2019 07:52</t>
  </si>
  <si>
    <t>2021837</t>
  </si>
  <si>
    <t>08/04/2019 14:30</t>
  </si>
  <si>
    <t>2014731</t>
  </si>
  <si>
    <t>6702</t>
  </si>
  <si>
    <t>25/03/2019 13:24</t>
  </si>
  <si>
    <t>0AB9779149</t>
  </si>
  <si>
    <t>2021817</t>
  </si>
  <si>
    <t>08/04/2019 14:06</t>
  </si>
  <si>
    <t>09HB325731</t>
  </si>
  <si>
    <t>AV DE SAN FRANCISCO No 2691</t>
  </si>
  <si>
    <t>2020791</t>
  </si>
  <si>
    <t>05/04/2019 13:52</t>
  </si>
  <si>
    <t>0E2B663505</t>
  </si>
  <si>
    <t>2021421</t>
  </si>
  <si>
    <t>08/04/2019 08:37</t>
  </si>
  <si>
    <t>2021683</t>
  </si>
  <si>
    <t>08/04/2019 12:15</t>
  </si>
  <si>
    <t>2021665</t>
  </si>
  <si>
    <t>08/04/2019 11:59</t>
  </si>
  <si>
    <t>2021573</t>
  </si>
  <si>
    <t>08/04/2019 10:51</t>
  </si>
  <si>
    <t>2020003</t>
  </si>
  <si>
    <t>04/04/2019 11:49</t>
  </si>
  <si>
    <t>2021867</t>
  </si>
  <si>
    <t>08/04/2019 15:17</t>
  </si>
  <si>
    <t>2021923</t>
  </si>
  <si>
    <t>08/04/2019 16:38</t>
  </si>
  <si>
    <t>2021857</t>
  </si>
  <si>
    <t>7803</t>
  </si>
  <si>
    <t>08/04/2019 15:08</t>
  </si>
  <si>
    <t>AT0215867</t>
  </si>
  <si>
    <t>SMC CORPORATION MEXICO SA DE CV</t>
  </si>
  <si>
    <t>CARR SILAO-TREJO KM 2.5 S/N</t>
  </si>
  <si>
    <t>SILAO-GTO</t>
  </si>
  <si>
    <t>2021871</t>
  </si>
  <si>
    <t>08/04/2019 15:26</t>
  </si>
  <si>
    <t>0D6X465327</t>
  </si>
  <si>
    <t>2021909</t>
  </si>
  <si>
    <t>08/04/2019 16:08</t>
  </si>
  <si>
    <t>0D6X451648</t>
  </si>
  <si>
    <t>2021961</t>
  </si>
  <si>
    <t>08/04/2019 17:48</t>
  </si>
  <si>
    <t>2019657</t>
  </si>
  <si>
    <t>03/04/2019 20:45</t>
  </si>
  <si>
    <t>2021989</t>
  </si>
  <si>
    <t>08/04/2019 20:04</t>
  </si>
  <si>
    <t>0E1B088097</t>
  </si>
  <si>
    <t>2021959</t>
  </si>
  <si>
    <t>08/04/2019 17:45</t>
  </si>
  <si>
    <t>2021953</t>
  </si>
  <si>
    <t>08/04/2019 17:21</t>
  </si>
  <si>
    <t>0C4X003945</t>
  </si>
  <si>
    <t>BLVD  FRANCISCO VILLA REAL TORRES No 2050 SUB ANCL</t>
  </si>
  <si>
    <t>2019873</t>
  </si>
  <si>
    <t>04/04/2019 09:26</t>
  </si>
  <si>
    <t>2021667</t>
  </si>
  <si>
    <t>08/04/2019 12:07</t>
  </si>
  <si>
    <t>2019889</t>
  </si>
  <si>
    <t>04/04/2019 09:45</t>
  </si>
  <si>
    <t>2021883</t>
  </si>
  <si>
    <t>08/04/2019 15:37</t>
  </si>
  <si>
    <t>2022231</t>
  </si>
  <si>
    <t>09/04/2019 09:12</t>
  </si>
  <si>
    <t>2021981</t>
  </si>
  <si>
    <t>08/04/2019 19:46</t>
  </si>
  <si>
    <t>0EX9299999</t>
  </si>
  <si>
    <t>2022235</t>
  </si>
  <si>
    <t>09/04/2019 09:14</t>
  </si>
  <si>
    <t>2021931</t>
  </si>
  <si>
    <t>08/04/2019 16:45</t>
  </si>
  <si>
    <t>2018955</t>
  </si>
  <si>
    <t>02/04/2019 14:40</t>
  </si>
  <si>
    <t>0BB1250884</t>
  </si>
  <si>
    <t>AV MELCHOR OCAMPO 17</t>
  </si>
  <si>
    <t>2018309</t>
  </si>
  <si>
    <t>01/04/2019 15:53</t>
  </si>
  <si>
    <t>0C4X008122</t>
  </si>
  <si>
    <t>2022333</t>
  </si>
  <si>
    <t>09/04/2019 10:47</t>
  </si>
  <si>
    <t>2021521</t>
  </si>
  <si>
    <t>08/04/2019 10:19</t>
  </si>
  <si>
    <t>2022281</t>
  </si>
  <si>
    <t>09/04/2019 10:11</t>
  </si>
  <si>
    <t>2TX059855</t>
  </si>
  <si>
    <t>Carretera Miguel Alemßn KM 21</t>
  </si>
  <si>
    <t>2021983</t>
  </si>
  <si>
    <t>08/04/2019 19:50</t>
  </si>
  <si>
    <t>2022357</t>
  </si>
  <si>
    <t>09/04/2019 11:24</t>
  </si>
  <si>
    <t>2021537</t>
  </si>
  <si>
    <t>08/04/2019 10:26</t>
  </si>
  <si>
    <t>2021877</t>
  </si>
  <si>
    <t>08/04/2019 15:30</t>
  </si>
  <si>
    <t>0XLT282436</t>
  </si>
  <si>
    <t>2020745</t>
  </si>
  <si>
    <t>05/04/2019 13:04</t>
  </si>
  <si>
    <t>0D6X458430</t>
  </si>
  <si>
    <t>2021831</t>
  </si>
  <si>
    <t>08/04/2019 14:27</t>
  </si>
  <si>
    <t>0LA8194471</t>
  </si>
  <si>
    <t>2021875</t>
  </si>
  <si>
    <t>08/04/2019 15:28</t>
  </si>
  <si>
    <t>2022319</t>
  </si>
  <si>
    <t>09/04/2019 10:30</t>
  </si>
  <si>
    <t>2022429</t>
  </si>
  <si>
    <t>09/04/2019 12:59</t>
  </si>
  <si>
    <t>2021423</t>
  </si>
  <si>
    <t>08/04/2019 08:33</t>
  </si>
  <si>
    <t>0MX4777373</t>
  </si>
  <si>
    <t>2022521</t>
  </si>
  <si>
    <t>09/04/2019 14:37</t>
  </si>
  <si>
    <t>2022337</t>
  </si>
  <si>
    <t>09/04/2019 10:53</t>
  </si>
  <si>
    <t>2022461</t>
  </si>
  <si>
    <t>09/04/2019 13:11</t>
  </si>
  <si>
    <t>2022241</t>
  </si>
  <si>
    <t>09/04/2019 09:21</t>
  </si>
  <si>
    <t>2010007</t>
  </si>
  <si>
    <t>15/03/2019 17:09</t>
  </si>
  <si>
    <t>2019861</t>
  </si>
  <si>
    <t>04/04/2019 09:10</t>
  </si>
  <si>
    <t>2020079</t>
  </si>
  <si>
    <t>04/04/2019 13:06</t>
  </si>
  <si>
    <t>0C4X008558</t>
  </si>
  <si>
    <t>BLVD ANTONIO ROCHA CORDERO 700 INT D 3-4</t>
  </si>
  <si>
    <t>2022425</t>
  </si>
  <si>
    <t>09/04/2019 12:53</t>
  </si>
  <si>
    <t>2022623</t>
  </si>
  <si>
    <t>09/04/2019 16:49</t>
  </si>
  <si>
    <t>2022631</t>
  </si>
  <si>
    <t>09/04/2019 17:08</t>
  </si>
  <si>
    <t>2022635</t>
  </si>
  <si>
    <t>09/04/2019 17:21</t>
  </si>
  <si>
    <t>2017903</t>
  </si>
  <si>
    <t>01/04/2019 09:05</t>
  </si>
  <si>
    <t>2022641</t>
  </si>
  <si>
    <t>09/04/2019 17:43</t>
  </si>
  <si>
    <t>0A4T562089</t>
  </si>
  <si>
    <t>2022815</t>
  </si>
  <si>
    <t>10/04/2019 08:32</t>
  </si>
  <si>
    <t>2018371</t>
  </si>
  <si>
    <t>01/04/2019 17:39</t>
  </si>
  <si>
    <t>2021617</t>
  </si>
  <si>
    <t>08/04/2019 11:19</t>
  </si>
  <si>
    <t>0E2B651413</t>
  </si>
  <si>
    <t>2022441</t>
  </si>
  <si>
    <t>09/04/2019 13:08</t>
  </si>
  <si>
    <t>2019891</t>
  </si>
  <si>
    <t>5BT731387</t>
  </si>
  <si>
    <t>ASOC DE COLONOS DEL CONJUNTO URBANO LOS ROBLES AC</t>
  </si>
  <si>
    <t>AV INDEPENDENCIA 1000</t>
  </si>
  <si>
    <t>2022655</t>
  </si>
  <si>
    <t>09/04/2019 18:28</t>
  </si>
  <si>
    <t>2022637</t>
  </si>
  <si>
    <t>09/04/2019 17:29</t>
  </si>
  <si>
    <t>9HB327127</t>
  </si>
  <si>
    <t>2021517</t>
  </si>
  <si>
    <t>08/04/2019 10:12</t>
  </si>
  <si>
    <t>2023039</t>
  </si>
  <si>
    <t>10/04/2019 12:43</t>
  </si>
  <si>
    <t>0EX7380352</t>
  </si>
  <si>
    <t>2022463</t>
  </si>
  <si>
    <t>09/04/2019 13:36</t>
  </si>
  <si>
    <t>2021987</t>
  </si>
  <si>
    <t>08/04/2019 19:58</t>
  </si>
  <si>
    <t>0XEL555336</t>
  </si>
  <si>
    <t>AV VENUSTIANO CARRANZA No 733</t>
  </si>
  <si>
    <t>2022519</t>
  </si>
  <si>
    <t>09/04/2019 14:35</t>
  </si>
  <si>
    <t>09HB320584</t>
  </si>
  <si>
    <t>AV. RIO CHUVISCAR SUR 1000</t>
  </si>
  <si>
    <t>2022431</t>
  </si>
  <si>
    <t>09/04/2019 13:01</t>
  </si>
  <si>
    <t>0VMA675216</t>
  </si>
  <si>
    <t>2022427</t>
  </si>
  <si>
    <t>09/04/2019 13:00</t>
  </si>
  <si>
    <t>0VMA675200</t>
  </si>
  <si>
    <t>2021417</t>
  </si>
  <si>
    <t>08/04/2019 08:29</t>
  </si>
  <si>
    <t>2022965</t>
  </si>
  <si>
    <t>10/04/2019 11:08</t>
  </si>
  <si>
    <t>2022875</t>
  </si>
  <si>
    <t>10/04/2019 09:47</t>
  </si>
  <si>
    <t>0EX7407186</t>
  </si>
  <si>
    <t>2022335</t>
  </si>
  <si>
    <t>09/04/2019 10:52</t>
  </si>
  <si>
    <t>2022827</t>
  </si>
  <si>
    <t>10/04/2019 08:53</t>
  </si>
  <si>
    <t>2023087</t>
  </si>
  <si>
    <t>10/04/2019 13:30</t>
  </si>
  <si>
    <t>0A2T200293</t>
  </si>
  <si>
    <t>CARR TEQUISQUIAPAN KM 3</t>
  </si>
  <si>
    <t>2022939</t>
  </si>
  <si>
    <t>10/04/2019 10:54</t>
  </si>
  <si>
    <t>2022981</t>
  </si>
  <si>
    <t>10/04/2019 11:31</t>
  </si>
  <si>
    <t>K8B485905</t>
  </si>
  <si>
    <t>RAMAG INDUSTRIAL SA DE CV</t>
  </si>
  <si>
    <t>AV HIDALGO No 108 INT D</t>
  </si>
  <si>
    <t>2023007</t>
  </si>
  <si>
    <t>10/04/2019 12:12</t>
  </si>
  <si>
    <t>2019593</t>
  </si>
  <si>
    <t>5230</t>
  </si>
  <si>
    <t>03/04/2019 16:18</t>
  </si>
  <si>
    <t>0LNX631348</t>
  </si>
  <si>
    <t>2021995</t>
  </si>
  <si>
    <t>08/04/2019 20:55</t>
  </si>
  <si>
    <t>2022805</t>
  </si>
  <si>
    <t>10/04/2019 08:22</t>
  </si>
  <si>
    <t>2021403</t>
  </si>
  <si>
    <t>08/04/2019 08:01</t>
  </si>
  <si>
    <t>2023107</t>
  </si>
  <si>
    <t>10/04/2019 13:51</t>
  </si>
  <si>
    <t>9HB326753</t>
  </si>
  <si>
    <t>EL GALLITO DE CONTROL RAMIREZ SA DE CV</t>
  </si>
  <si>
    <t>JUAREZ Y CUARTA NUM 63</t>
  </si>
  <si>
    <t>2018849</t>
  </si>
  <si>
    <t>02/04/2019 11:54</t>
  </si>
  <si>
    <t>2022473</t>
  </si>
  <si>
    <t>09/04/2019 13:53</t>
  </si>
  <si>
    <t>02TX061945</t>
  </si>
  <si>
    <t>2021911</t>
  </si>
  <si>
    <t>08/04/2019 16:15</t>
  </si>
  <si>
    <t>2018719</t>
  </si>
  <si>
    <t>02/04/2019 09:40</t>
  </si>
  <si>
    <t>2022581</t>
  </si>
  <si>
    <t>09/04/2019 16:00</t>
  </si>
  <si>
    <t>0XLT278481</t>
  </si>
  <si>
    <t>2023441</t>
  </si>
  <si>
    <t>11/04/2019 09:17</t>
  </si>
  <si>
    <t>2023015</t>
  </si>
  <si>
    <t>10/04/2019 12:20</t>
  </si>
  <si>
    <t>0X76372692</t>
  </si>
  <si>
    <t>2022807</t>
  </si>
  <si>
    <t>10/04/2019 08:24</t>
  </si>
  <si>
    <t>2023215</t>
  </si>
  <si>
    <t>10/04/2019 16:39</t>
  </si>
  <si>
    <t>2023011</t>
  </si>
  <si>
    <t>10/04/2019 12:16</t>
  </si>
  <si>
    <t>0C7X273362</t>
  </si>
  <si>
    <t>2022615</t>
  </si>
  <si>
    <t>09/04/2019 16:26</t>
  </si>
  <si>
    <t>0Y4X826231</t>
  </si>
  <si>
    <t>2023397</t>
  </si>
  <si>
    <t>11/04/2019 08:25</t>
  </si>
  <si>
    <t>2020203</t>
  </si>
  <si>
    <t>04/04/2019 17:10</t>
  </si>
  <si>
    <t>2021591</t>
  </si>
  <si>
    <t>08/04/2019 11:03</t>
  </si>
  <si>
    <t>2023465</t>
  </si>
  <si>
    <t>11/04/2019 09:58</t>
  </si>
  <si>
    <t>09HB333616</t>
  </si>
  <si>
    <t>ALTOS HORNOS 2966</t>
  </si>
  <si>
    <t>2023313</t>
  </si>
  <si>
    <t>10/04/2019 20:54</t>
  </si>
  <si>
    <t>0E2B106687</t>
  </si>
  <si>
    <t>2022795</t>
  </si>
  <si>
    <t>10/04/2019 07:40</t>
  </si>
  <si>
    <t>0VMA675199</t>
  </si>
  <si>
    <t>2023391</t>
  </si>
  <si>
    <t>11/04/2019 08:12</t>
  </si>
  <si>
    <t>2022797</t>
  </si>
  <si>
    <t>0VMA558280</t>
  </si>
  <si>
    <t>2023515</t>
  </si>
  <si>
    <t>11/04/2019 10:51</t>
  </si>
  <si>
    <t>0C4X011210</t>
  </si>
  <si>
    <t>AV RUBEN DARIO No 750</t>
  </si>
  <si>
    <t>2022803</t>
  </si>
  <si>
    <t>10/04/2019 08:08</t>
  </si>
  <si>
    <t>2022811</t>
  </si>
  <si>
    <t>10/04/2019 08:27</t>
  </si>
  <si>
    <t>2022841</t>
  </si>
  <si>
    <t>10/04/2019 09:15</t>
  </si>
  <si>
    <t>2021749</t>
  </si>
  <si>
    <t>08/04/2019 13:04</t>
  </si>
  <si>
    <t>2023461</t>
  </si>
  <si>
    <t>11/04/2019 10:02</t>
  </si>
  <si>
    <t>0X76705839</t>
  </si>
  <si>
    <t>2023311</t>
  </si>
  <si>
    <t>10/04/2019 20:52</t>
  </si>
  <si>
    <t>2022509</t>
  </si>
  <si>
    <t>09/04/2019 14:28</t>
  </si>
  <si>
    <t>09HB328227</t>
  </si>
  <si>
    <t>2023105</t>
  </si>
  <si>
    <t>09HB320532</t>
  </si>
  <si>
    <t>HIDALGO 213 NORTE ESQ MAINERO</t>
  </si>
  <si>
    <t>CIUDAD MANTE-TAM</t>
  </si>
  <si>
    <t>2021915</t>
  </si>
  <si>
    <t>08/04/2019 16:34</t>
  </si>
  <si>
    <t>2021539</t>
  </si>
  <si>
    <t>08/04/2019 10:28</t>
  </si>
  <si>
    <t>0D6X462113</t>
  </si>
  <si>
    <t>2023503</t>
  </si>
  <si>
    <t>11/04/2019 10:40</t>
  </si>
  <si>
    <t>0D6X457987</t>
  </si>
  <si>
    <t>2023521</t>
  </si>
  <si>
    <t>11/04/2019 10:57</t>
  </si>
  <si>
    <t>2023281</t>
  </si>
  <si>
    <t>10/04/2019 17:36</t>
  </si>
  <si>
    <t>2023439</t>
  </si>
  <si>
    <t>11/04/2019 09:07</t>
  </si>
  <si>
    <t>2023457</t>
  </si>
  <si>
    <t>11/04/2019 09:33</t>
  </si>
  <si>
    <t>2022219</t>
  </si>
  <si>
    <t>09/04/2019 08:27</t>
  </si>
  <si>
    <t>2022221</t>
  </si>
  <si>
    <t>09/04/2019 08:31</t>
  </si>
  <si>
    <t>0A4T562600</t>
  </si>
  <si>
    <t>2023497</t>
  </si>
  <si>
    <t>11/04/2019 10:33</t>
  </si>
  <si>
    <t>0A2T382394</t>
  </si>
  <si>
    <t>AV VICTOR HUGO No 11517</t>
  </si>
  <si>
    <t>2023573</t>
  </si>
  <si>
    <t>11/04/2019 11:52</t>
  </si>
  <si>
    <t>0RXD142390</t>
  </si>
  <si>
    <t>2022443</t>
  </si>
  <si>
    <t>09/04/2019 13:07</t>
  </si>
  <si>
    <t>2023563</t>
  </si>
  <si>
    <t>11/04/2019 11:44</t>
  </si>
  <si>
    <t>2023571</t>
  </si>
  <si>
    <t>11/04/2019 11:50</t>
  </si>
  <si>
    <t>2022585</t>
  </si>
  <si>
    <t>2022481</t>
  </si>
  <si>
    <t>09/04/2019 14:00</t>
  </si>
  <si>
    <t>2022539</t>
  </si>
  <si>
    <t>09/04/2019 15:13</t>
  </si>
  <si>
    <t>0Y4X842988</t>
  </si>
  <si>
    <t>2023567</t>
  </si>
  <si>
    <t>11/04/2019 11:45</t>
  </si>
  <si>
    <t>2022475</t>
  </si>
  <si>
    <t>2022477</t>
  </si>
  <si>
    <t>09/04/2019 13:57</t>
  </si>
  <si>
    <t>2019929</t>
  </si>
  <si>
    <t>04/04/2019 10:32</t>
  </si>
  <si>
    <t>2023723</t>
  </si>
  <si>
    <t>11/04/2019 15:04</t>
  </si>
  <si>
    <t>2020971</t>
  </si>
  <si>
    <t>06/04/2019 10:18</t>
  </si>
  <si>
    <t>2021967</t>
  </si>
  <si>
    <t>08/04/2019 18:02</t>
  </si>
  <si>
    <t>0Y2B003354</t>
  </si>
  <si>
    <t>2022943</t>
  </si>
  <si>
    <t>10/04/2019 10:57</t>
  </si>
  <si>
    <t>2023681</t>
  </si>
  <si>
    <t>11/04/2019 13:51</t>
  </si>
  <si>
    <t>0X76373107</t>
  </si>
  <si>
    <t>2023655</t>
  </si>
  <si>
    <t>11/04/2019 13:22</t>
  </si>
  <si>
    <t>2014441</t>
  </si>
  <si>
    <t>25/03/2019 10:01</t>
  </si>
  <si>
    <t>09HB916006</t>
  </si>
  <si>
    <t>2023749</t>
  </si>
  <si>
    <t>11/04/2019 15:24</t>
  </si>
  <si>
    <t>2023787</t>
  </si>
  <si>
    <t>11/04/2019 16:27</t>
  </si>
  <si>
    <t>0X76707969</t>
  </si>
  <si>
    <t>2023691</t>
  </si>
  <si>
    <t>11/04/2019 14:05</t>
  </si>
  <si>
    <t>0A2T367031</t>
  </si>
  <si>
    <t>2024037</t>
  </si>
  <si>
    <t>12/04/2019 08:49</t>
  </si>
  <si>
    <t>2023195</t>
  </si>
  <si>
    <t>10/04/2019 15:41</t>
  </si>
  <si>
    <t>2023771</t>
  </si>
  <si>
    <t>11/04/2019 16:17</t>
  </si>
  <si>
    <t>2022891</t>
  </si>
  <si>
    <t>10/04/2019 10:11</t>
  </si>
  <si>
    <t>2023783</t>
  </si>
  <si>
    <t>11/04/2019 16:28</t>
  </si>
  <si>
    <t>0Y4X832131</t>
  </si>
  <si>
    <t>2020977</t>
  </si>
  <si>
    <t>06/04/2019 12:09</t>
  </si>
  <si>
    <t>9HB333175</t>
  </si>
  <si>
    <t>HORTICULTURA Y AGUACATES SELECTOS SPR DE LR DE CV</t>
  </si>
  <si>
    <t>16 DE SEPTIEMBRE 239-B</t>
  </si>
  <si>
    <t>LOS REYES DE SALGADO</t>
  </si>
  <si>
    <t>2022593</t>
  </si>
  <si>
    <t>09/04/2019 16:08</t>
  </si>
  <si>
    <t>0C7X239180</t>
  </si>
  <si>
    <t>2021503</t>
  </si>
  <si>
    <t>08/04/2019 09:59</t>
  </si>
  <si>
    <t>2021631</t>
  </si>
  <si>
    <t>08/04/2019 11:37</t>
  </si>
  <si>
    <t>001161065</t>
  </si>
  <si>
    <t>TENIENTE JOSE ESPINOZA FUENTES S/N ENTRE AV DECIMA</t>
  </si>
  <si>
    <t>2024073</t>
  </si>
  <si>
    <t>12/04/2019 09:33</t>
  </si>
  <si>
    <t>2024099</t>
  </si>
  <si>
    <t>12/04/2019 09:53</t>
  </si>
  <si>
    <t>09HB320557</t>
  </si>
  <si>
    <t>AV DE LAS INDUSTRIAS 5907</t>
  </si>
  <si>
    <t>2024163</t>
  </si>
  <si>
    <t>12/04/2019 11:32</t>
  </si>
  <si>
    <t>2023653</t>
  </si>
  <si>
    <t>11/04/2019 13:17</t>
  </si>
  <si>
    <t>0BG2948884</t>
  </si>
  <si>
    <t>DIAGONAL REFORMA No 2407</t>
  </si>
  <si>
    <t>2022363</t>
  </si>
  <si>
    <t>09/04/2019 11:26</t>
  </si>
  <si>
    <t>2019539</t>
  </si>
  <si>
    <t>03/04/2019 14:32</t>
  </si>
  <si>
    <t>2023745</t>
  </si>
  <si>
    <t>11/04/2019 15:22</t>
  </si>
  <si>
    <t>2023741</t>
  </si>
  <si>
    <t>11/04/2019 15:19</t>
  </si>
  <si>
    <t>0D6X468370</t>
  </si>
  <si>
    <t>CIRCUITO MEXICO No 145</t>
  </si>
  <si>
    <t>2024093</t>
  </si>
  <si>
    <t>12/04/2019 09:49</t>
  </si>
  <si>
    <t>2023565</t>
  </si>
  <si>
    <t>11/04/2019 11:46</t>
  </si>
  <si>
    <t>2024181</t>
  </si>
  <si>
    <t>12/04/2019 12:09</t>
  </si>
  <si>
    <t>0A1H020874</t>
  </si>
  <si>
    <t>FRESNO 1161</t>
  </si>
  <si>
    <t>2021589</t>
  </si>
  <si>
    <t>08/04/2019 10:59</t>
  </si>
  <si>
    <t>2023405</t>
  </si>
  <si>
    <t>11/04/2019 08:42</t>
  </si>
  <si>
    <t>06HB006625</t>
  </si>
  <si>
    <t>JOSE PEDRO ESPINOZA ELIZONDO</t>
  </si>
  <si>
    <t>FLAMINGO No 110</t>
  </si>
  <si>
    <t>2023401</t>
  </si>
  <si>
    <t>11/04/2019 08:32</t>
  </si>
  <si>
    <t>2023141</t>
  </si>
  <si>
    <t>10/04/2019 14:40</t>
  </si>
  <si>
    <t>2023033</t>
  </si>
  <si>
    <t>10/04/2019 12:37</t>
  </si>
  <si>
    <t>08TB572617</t>
  </si>
  <si>
    <t>2022887</t>
  </si>
  <si>
    <t>10/04/2019 10:03</t>
  </si>
  <si>
    <t>2022817</t>
  </si>
  <si>
    <t>10/04/2019 08:38</t>
  </si>
  <si>
    <t>09HB918111</t>
  </si>
  <si>
    <t>AV CENTRAL No 380</t>
  </si>
  <si>
    <t>2022523</t>
  </si>
  <si>
    <t>0C4X006153</t>
  </si>
  <si>
    <t>AV TECNOLOGICO No.  1770  INT.  4  PLAZA  GALERIAS</t>
  </si>
  <si>
    <t>2024199</t>
  </si>
  <si>
    <t>12/04/2019 12:28</t>
  </si>
  <si>
    <t>2023983</t>
  </si>
  <si>
    <t>12/04/2019 07:49</t>
  </si>
  <si>
    <t>2023985</t>
  </si>
  <si>
    <t>12/04/2019 07:51</t>
  </si>
  <si>
    <t>2024159</t>
  </si>
  <si>
    <t>12/04/2019 11:23</t>
  </si>
  <si>
    <t>09HB320824</t>
  </si>
  <si>
    <t>TOPO CHICO 151</t>
  </si>
  <si>
    <t>2024177</t>
  </si>
  <si>
    <t>12/04/2019 12:07</t>
  </si>
  <si>
    <t>03BT802581</t>
  </si>
  <si>
    <t>BLVD HIDALGO ESQUINA PADRE MIER 2do PISO</t>
  </si>
  <si>
    <t>2024179</t>
  </si>
  <si>
    <t>12/04/2019 12:04</t>
  </si>
  <si>
    <t>2024171</t>
  </si>
  <si>
    <t>12/04/2019 11:56</t>
  </si>
  <si>
    <t>0X76370965</t>
  </si>
  <si>
    <t>2024299</t>
  </si>
  <si>
    <t>12/04/2019 16:25</t>
  </si>
  <si>
    <t>2023791</t>
  </si>
  <si>
    <t>11/04/2019 16:32</t>
  </si>
  <si>
    <t>2024043</t>
  </si>
  <si>
    <t>12/04/2019 08:59</t>
  </si>
  <si>
    <t>2023817</t>
  </si>
  <si>
    <t>11/04/2019 16:47</t>
  </si>
  <si>
    <t>2024241</t>
  </si>
  <si>
    <t>12/04/2019 13:58</t>
  </si>
  <si>
    <t>2024293</t>
  </si>
  <si>
    <t>12/04/2019 15:57</t>
  </si>
  <si>
    <t>2015829</t>
  </si>
  <si>
    <t>27/03/2019 11:40</t>
  </si>
  <si>
    <t>2022325</t>
  </si>
  <si>
    <t>09/04/2019 10:40</t>
  </si>
  <si>
    <t>2024281</t>
  </si>
  <si>
    <t>12/04/2019 14:57</t>
  </si>
  <si>
    <t>2022975</t>
  </si>
  <si>
    <t>10/04/2019 11:29</t>
  </si>
  <si>
    <t>2024375</t>
  </si>
  <si>
    <t>13/04/2019 16:34</t>
  </si>
  <si>
    <t>2022999</t>
  </si>
  <si>
    <t>10/04/2019 12:05</t>
  </si>
  <si>
    <t>2024377</t>
  </si>
  <si>
    <t>13/04/2019 16:37</t>
  </si>
  <si>
    <t>2024331</t>
  </si>
  <si>
    <t>12/04/2019 19:38</t>
  </si>
  <si>
    <t>2024807</t>
  </si>
  <si>
    <t>15/04/2019 08:37</t>
  </si>
  <si>
    <t>2024791</t>
  </si>
  <si>
    <t>15/04/2019 08:07</t>
  </si>
  <si>
    <t>2024297</t>
  </si>
  <si>
    <t>12/04/2019 14:44</t>
  </si>
  <si>
    <t>0X76707644</t>
  </si>
  <si>
    <t>2021419</t>
  </si>
  <si>
    <t>08/04/2019 08:32</t>
  </si>
  <si>
    <t>2018971</t>
  </si>
  <si>
    <t>02/04/2019 15:02</t>
  </si>
  <si>
    <t>2023705</t>
  </si>
  <si>
    <t>11/04/2019 14:29</t>
  </si>
  <si>
    <t>2024871</t>
  </si>
  <si>
    <t>15/04/2019 09:39</t>
  </si>
  <si>
    <t>2024157</t>
  </si>
  <si>
    <t>12/04/2019 11:05</t>
  </si>
  <si>
    <t>2024869</t>
  </si>
  <si>
    <t>15/04/2019 09:36</t>
  </si>
  <si>
    <t>2024989</t>
  </si>
  <si>
    <t>15/04/2019 11:32</t>
  </si>
  <si>
    <t>0A1H022210</t>
  </si>
  <si>
    <t>2015699</t>
  </si>
  <si>
    <t>27/03/2019 09:18</t>
  </si>
  <si>
    <t>2024307</t>
  </si>
  <si>
    <t>12/04/2019 16:56</t>
  </si>
  <si>
    <t>0Y4X831638</t>
  </si>
  <si>
    <t>2021709</t>
  </si>
  <si>
    <t>08/04/2019 12:33</t>
  </si>
  <si>
    <t>2025047</t>
  </si>
  <si>
    <t>15/04/2019 12:29</t>
  </si>
  <si>
    <t>2024983</t>
  </si>
  <si>
    <t>15/04/2019 11:26</t>
  </si>
  <si>
    <t>2023089</t>
  </si>
  <si>
    <t>10/04/2019 13:32</t>
  </si>
  <si>
    <t>08TB572633</t>
  </si>
  <si>
    <t>2023763</t>
  </si>
  <si>
    <t>11/04/2019 15:53</t>
  </si>
  <si>
    <t>2024951</t>
  </si>
  <si>
    <t>15/04/2019 10:30</t>
  </si>
  <si>
    <t>2022551</t>
  </si>
  <si>
    <t>09/04/2019 15:18</t>
  </si>
  <si>
    <t>2023829</t>
  </si>
  <si>
    <t>11/04/2019 17:15</t>
  </si>
  <si>
    <t>0A1H022378</t>
  </si>
  <si>
    <t>2016181</t>
  </si>
  <si>
    <t>28/03/2019 06:26</t>
  </si>
  <si>
    <t>2024053</t>
  </si>
  <si>
    <t>12/04/2019 09:12</t>
  </si>
  <si>
    <t>2024585</t>
  </si>
  <si>
    <t>14/04/2019 17:55</t>
  </si>
  <si>
    <t>2025147</t>
  </si>
  <si>
    <t>15/04/2019 14:21</t>
  </si>
  <si>
    <t>2024587</t>
  </si>
  <si>
    <t>14/04/2019 17:57</t>
  </si>
  <si>
    <t>2023785</t>
  </si>
  <si>
    <t>11/04/2019 16:29</t>
  </si>
  <si>
    <t>2024109</t>
  </si>
  <si>
    <t>12/04/2019 10:10</t>
  </si>
  <si>
    <t>2024931</t>
  </si>
  <si>
    <t>15/04/2019 10:22</t>
  </si>
  <si>
    <t>2025011</t>
  </si>
  <si>
    <t>15/04/2019 11:48</t>
  </si>
  <si>
    <t>2024825</t>
  </si>
  <si>
    <t>15/04/2019 09:01</t>
  </si>
  <si>
    <t>09HB331352</t>
  </si>
  <si>
    <t>2025085</t>
  </si>
  <si>
    <t>15/04/2019 12:58</t>
  </si>
  <si>
    <t>BLVD GUADALUPE No 403</t>
  </si>
  <si>
    <t>2024891</t>
  </si>
  <si>
    <t>15/04/2019 10:00</t>
  </si>
  <si>
    <t>2025199</t>
  </si>
  <si>
    <t>15/04/2019 15:01</t>
  </si>
  <si>
    <t>0C7X246884</t>
  </si>
  <si>
    <t>2021985</t>
  </si>
  <si>
    <t>08/04/2019 19:56</t>
  </si>
  <si>
    <t>0BG2949279</t>
  </si>
  <si>
    <t>2021865</t>
  </si>
  <si>
    <t>08/04/2019 15:15</t>
  </si>
  <si>
    <t>2025203</t>
  </si>
  <si>
    <t>15/04/2019 15:02</t>
  </si>
  <si>
    <t>2025207</t>
  </si>
  <si>
    <t>15/04/2019 15:04</t>
  </si>
  <si>
    <t>2025139</t>
  </si>
  <si>
    <t>15/04/2019 14:10</t>
  </si>
  <si>
    <t>2025213</t>
  </si>
  <si>
    <t>15/04/2019 15:11</t>
  </si>
  <si>
    <t>2025091</t>
  </si>
  <si>
    <t>15/04/2019 13:05</t>
  </si>
  <si>
    <t>07CX042311</t>
  </si>
  <si>
    <t>2025167</t>
  </si>
  <si>
    <t>15/04/2019 14:40</t>
  </si>
  <si>
    <t>0AGD461521</t>
  </si>
  <si>
    <t>2019469</t>
  </si>
  <si>
    <t>03/04/2019 13:01</t>
  </si>
  <si>
    <t>2023399</t>
  </si>
  <si>
    <t>11/04/2019 08:29</t>
  </si>
  <si>
    <t>2025233</t>
  </si>
  <si>
    <t>15/04/2019 15:30</t>
  </si>
  <si>
    <t>0D6X459986</t>
  </si>
  <si>
    <t>2015479</t>
  </si>
  <si>
    <t>26/03/2019 16:46</t>
  </si>
  <si>
    <t>0A2T370631</t>
  </si>
  <si>
    <t>CARRETERA SAN LUIS POTOSI OJUELOS No 1510</t>
  </si>
  <si>
    <t>2025225</t>
  </si>
  <si>
    <t>15/04/2019 15:21</t>
  </si>
  <si>
    <t>2023463</t>
  </si>
  <si>
    <t>11/04/2019 10:03</t>
  </si>
  <si>
    <t>0X76703918</t>
  </si>
  <si>
    <t>2025131</t>
  </si>
  <si>
    <t>15/04/2019 14:03</t>
  </si>
  <si>
    <t>2025323</t>
  </si>
  <si>
    <t>15/04/2019 19:12</t>
  </si>
  <si>
    <t>2024275</t>
  </si>
  <si>
    <t>2025065</t>
  </si>
  <si>
    <t>15/04/2019 12:40</t>
  </si>
  <si>
    <t>2025313</t>
  </si>
  <si>
    <t>15/04/2019 18:08</t>
  </si>
  <si>
    <t>AVENIDA PARQUE VIA 198</t>
  </si>
  <si>
    <t>2025605</t>
  </si>
  <si>
    <t>16/04/2019 11:36</t>
  </si>
  <si>
    <t>2025459</t>
  </si>
  <si>
    <t>16/04/2019 09:15</t>
  </si>
  <si>
    <t>2025629</t>
  </si>
  <si>
    <t>16/04/2019 11:55</t>
  </si>
  <si>
    <t>0C4X003106</t>
  </si>
  <si>
    <t>AV EJERCITO NACIONAL 2926-A2</t>
  </si>
  <si>
    <t>2012931</t>
  </si>
  <si>
    <t>21/03/2019 12:57</t>
  </si>
  <si>
    <t>2025463</t>
  </si>
  <si>
    <t>16/04/2019 09:18</t>
  </si>
  <si>
    <t>2025237</t>
  </si>
  <si>
    <t>15/04/2019 15:35</t>
  </si>
  <si>
    <t>0D6X459991</t>
  </si>
  <si>
    <t>2025661</t>
  </si>
  <si>
    <t>16/04/2019 12:43</t>
  </si>
  <si>
    <t>2024837</t>
  </si>
  <si>
    <t>15/04/2019 09:06</t>
  </si>
  <si>
    <t>2021739</t>
  </si>
  <si>
    <t>08/04/2019 13:00</t>
  </si>
  <si>
    <t>2025297</t>
  </si>
  <si>
    <t>15/04/2019 17:02</t>
  </si>
  <si>
    <t>2025317</t>
  </si>
  <si>
    <t>15/04/2019 18:33</t>
  </si>
  <si>
    <t>2024867</t>
  </si>
  <si>
    <t>2025567</t>
  </si>
  <si>
    <t>16/04/2019 10:55</t>
  </si>
  <si>
    <t>500168</t>
  </si>
  <si>
    <t>2016037</t>
  </si>
  <si>
    <t>SR VISITA DE CORTESIA</t>
  </si>
  <si>
    <t>27/03/2019 16:42</t>
  </si>
  <si>
    <t>2025209</t>
  </si>
  <si>
    <t>15/04/2019 15:06</t>
  </si>
  <si>
    <t>0C7X246698</t>
  </si>
  <si>
    <t>2025261</t>
  </si>
  <si>
    <t>15/04/2019 16:21</t>
  </si>
  <si>
    <t>0E2B666252</t>
  </si>
  <si>
    <t>2025669</t>
  </si>
  <si>
    <t>16/04/2019 13:08</t>
  </si>
  <si>
    <t>2025201</t>
  </si>
  <si>
    <t>2024799</t>
  </si>
  <si>
    <t>15/04/2019 08:21</t>
  </si>
  <si>
    <t>0A1H020600</t>
  </si>
  <si>
    <t>2025647</t>
  </si>
  <si>
    <t>16/04/2019 12:27</t>
  </si>
  <si>
    <t>0X76703255</t>
  </si>
  <si>
    <t>2024809</t>
  </si>
  <si>
    <t>15/04/2019 08:42</t>
  </si>
  <si>
    <t>0XPN397749</t>
  </si>
  <si>
    <t>2024279</t>
  </si>
  <si>
    <t>12/04/2019 14:53</t>
  </si>
  <si>
    <t>2023471</t>
  </si>
  <si>
    <t>11/04/2019 10:14</t>
  </si>
  <si>
    <t>2024065</t>
  </si>
  <si>
    <t>12/04/2019 09:22</t>
  </si>
  <si>
    <t>0XLT861820</t>
  </si>
  <si>
    <t>2024311</t>
  </si>
  <si>
    <t>12/04/2019 17:03</t>
  </si>
  <si>
    <t>2023781</t>
  </si>
  <si>
    <t>11/04/2019 16:24</t>
  </si>
  <si>
    <t>0Y4X826690</t>
  </si>
  <si>
    <t>2025677</t>
  </si>
  <si>
    <t>16/04/2019 13:19</t>
  </si>
  <si>
    <t>2025729</t>
  </si>
  <si>
    <t>16/04/2019 15:30</t>
  </si>
  <si>
    <t>0Y4X861067</t>
  </si>
  <si>
    <t>AV NI&amp;OS HEROES No 1555 INT 103 Y 105</t>
  </si>
  <si>
    <t>2026023</t>
  </si>
  <si>
    <t>17/04/2019 08:18</t>
  </si>
  <si>
    <t>0EX9303605</t>
  </si>
  <si>
    <t>2025807</t>
  </si>
  <si>
    <t>16/04/2019 23:31</t>
  </si>
  <si>
    <t>2025753</t>
  </si>
  <si>
    <t>8570</t>
  </si>
  <si>
    <t>16/04/2019 16:27</t>
  </si>
  <si>
    <t>0XFN116939</t>
  </si>
  <si>
    <t>2026145</t>
  </si>
  <si>
    <t>17/04/2019 10:10</t>
  </si>
  <si>
    <t>03BT802611</t>
  </si>
  <si>
    <t>ABASOLO 337</t>
  </si>
  <si>
    <t>TECOMAN-COL</t>
  </si>
  <si>
    <t>2020827</t>
  </si>
  <si>
    <t>05/04/2019 14:39</t>
  </si>
  <si>
    <t>0AGC431093</t>
  </si>
  <si>
    <t>2026135</t>
  </si>
  <si>
    <t>17/04/2019 10:07</t>
  </si>
  <si>
    <t>2026225</t>
  </si>
  <si>
    <t>17/04/2019 11:01</t>
  </si>
  <si>
    <t>09HB321648</t>
  </si>
  <si>
    <t>NEVADO DE TOLUCA 201</t>
  </si>
  <si>
    <t>2024969</t>
  </si>
  <si>
    <t>15/04/2019 10:53</t>
  </si>
  <si>
    <t>2024323</t>
  </si>
  <si>
    <t>12/04/2019 18:09</t>
  </si>
  <si>
    <t>2020873</t>
  </si>
  <si>
    <t>05/04/2019 16:42</t>
  </si>
  <si>
    <t>0MX1219085</t>
  </si>
  <si>
    <t>2026173</t>
  </si>
  <si>
    <t>17/04/2019 10:29</t>
  </si>
  <si>
    <t>0A2T200060</t>
  </si>
  <si>
    <t>AEROPUERTO INTER MIGUEL HIDALGO</t>
  </si>
  <si>
    <t>EL QUINCE-JAL</t>
  </si>
  <si>
    <t>2024579</t>
  </si>
  <si>
    <t>14/04/2019 16:43</t>
  </si>
  <si>
    <t>2026223</t>
  </si>
  <si>
    <t>17/04/2019 11:00</t>
  </si>
  <si>
    <t>0BB1265406</t>
  </si>
  <si>
    <t>AV ENRIQUE COLUNGA 1184 LOC SA1</t>
  </si>
  <si>
    <t>2026255</t>
  </si>
  <si>
    <t>17/04/2019 12:04</t>
  </si>
  <si>
    <t>2023131</t>
  </si>
  <si>
    <t>10/04/2019 14:24</t>
  </si>
  <si>
    <t>2026201</t>
  </si>
  <si>
    <t>17/04/2019 10:42</t>
  </si>
  <si>
    <t>0X76705877</t>
  </si>
  <si>
    <t>2026187</t>
  </si>
  <si>
    <t>17/04/2019 10:34</t>
  </si>
  <si>
    <t>0A4T037736</t>
  </si>
  <si>
    <t>ALMACEN FISCALIZADO No 1</t>
  </si>
  <si>
    <t>2025461</t>
  </si>
  <si>
    <t>2025781</t>
  </si>
  <si>
    <t>16/04/2019 17:17</t>
  </si>
  <si>
    <t>2025255</t>
  </si>
  <si>
    <t>15/04/2019 15:56</t>
  </si>
  <si>
    <t>2026321</t>
  </si>
  <si>
    <t>17/04/2019 13:23</t>
  </si>
  <si>
    <t>2025249</t>
  </si>
  <si>
    <t>15/04/2019 15:50</t>
  </si>
  <si>
    <t>2026323</t>
  </si>
  <si>
    <t>17/04/2019 13:29</t>
  </si>
  <si>
    <t>2026317</t>
  </si>
  <si>
    <t>17/04/2019 13:20</t>
  </si>
  <si>
    <t>0X76092842</t>
  </si>
  <si>
    <t>2026245</t>
  </si>
  <si>
    <t>17/04/2019 11:31</t>
  </si>
  <si>
    <t>2026129</t>
  </si>
  <si>
    <t>17/04/2019 09:57</t>
  </si>
  <si>
    <t>2023025</t>
  </si>
  <si>
    <t>10/04/2019 12:29</t>
  </si>
  <si>
    <t>0MX4777397</t>
  </si>
  <si>
    <t>AV HERMANOS ESCOBAR No 6965 ESQ RAFAEL PEREZ SERNA</t>
  </si>
  <si>
    <t>2024789</t>
  </si>
  <si>
    <t>15/04/2019 08:01</t>
  </si>
  <si>
    <t>2026369</t>
  </si>
  <si>
    <t>17/04/2019 14:21</t>
  </si>
  <si>
    <t>0AE9573935</t>
  </si>
  <si>
    <t>2024963</t>
  </si>
  <si>
    <t>15/04/2019 10:47</t>
  </si>
  <si>
    <t>09HB333253</t>
  </si>
  <si>
    <t>2025811</t>
  </si>
  <si>
    <t>17/04/2019 00:31</t>
  </si>
  <si>
    <t>2026417</t>
  </si>
  <si>
    <t>17/04/2019 16:27</t>
  </si>
  <si>
    <t>2025717</t>
  </si>
  <si>
    <t>16/04/2019 14:56</t>
  </si>
  <si>
    <t>2026401</t>
  </si>
  <si>
    <t>17/04/2019 15:00</t>
  </si>
  <si>
    <t>2025651</t>
  </si>
  <si>
    <t>16/04/2019 12:28</t>
  </si>
  <si>
    <t>2025745</t>
  </si>
  <si>
    <t>16/04/2019 16:16</t>
  </si>
  <si>
    <t>2026641</t>
  </si>
  <si>
    <t>18/04/2019 09:58</t>
  </si>
  <si>
    <t>2025087</t>
  </si>
  <si>
    <t>15/04/2019 12:59</t>
  </si>
  <si>
    <t>2026631</t>
  </si>
  <si>
    <t>18/04/2019 09:45</t>
  </si>
  <si>
    <t>2026393</t>
  </si>
  <si>
    <t>17/04/2019 15:01</t>
  </si>
  <si>
    <t>2026395</t>
  </si>
  <si>
    <t>17/04/2019 15:04</t>
  </si>
  <si>
    <t>2026399</t>
  </si>
  <si>
    <t>17/04/2019 15:06</t>
  </si>
  <si>
    <t>2026755</t>
  </si>
  <si>
    <t>18/04/2019 13:59</t>
  </si>
  <si>
    <t>2024333</t>
  </si>
  <si>
    <t>12/04/2019 20:11</t>
  </si>
  <si>
    <t>2026697</t>
  </si>
  <si>
    <t>18/04/2019 11:54</t>
  </si>
  <si>
    <t>2025555</t>
  </si>
  <si>
    <t>16/04/2019 10:43</t>
  </si>
  <si>
    <t>06HB014103</t>
  </si>
  <si>
    <t>AV HACIENDA PE&amp;UELAS No 6769 PLAZA CUMBRES LOCAL G</t>
  </si>
  <si>
    <t>2026775</t>
  </si>
  <si>
    <t>18/04/2019 15:01</t>
  </si>
  <si>
    <t>2026665</t>
  </si>
  <si>
    <t>18/04/2019 10:39</t>
  </si>
  <si>
    <t>2026977</t>
  </si>
  <si>
    <t>19/04/2019 10:45</t>
  </si>
  <si>
    <t>2026229</t>
  </si>
  <si>
    <t>17/04/2019 11:04</t>
  </si>
  <si>
    <t>2026983</t>
  </si>
  <si>
    <t>19/04/2019 15:28</t>
  </si>
  <si>
    <t>2026999</t>
  </si>
  <si>
    <t>19/04/2019 17:48</t>
  </si>
  <si>
    <t>2026307</t>
  </si>
  <si>
    <t>17/04/2019 12:58</t>
  </si>
  <si>
    <t>0A2T386442</t>
  </si>
  <si>
    <t>AV LAZARO CARDENAS No 2780</t>
  </si>
  <si>
    <t>2027005</t>
  </si>
  <si>
    <t>19/04/2019 20:32</t>
  </si>
  <si>
    <t>2026291</t>
  </si>
  <si>
    <t>17/04/2019 12:38</t>
  </si>
  <si>
    <t>0E2B106647</t>
  </si>
  <si>
    <t>2026989</t>
  </si>
  <si>
    <t>19/04/2019 16:01</t>
  </si>
  <si>
    <t>2027369</t>
  </si>
  <si>
    <t>21/04/2019 14:38</t>
  </si>
  <si>
    <t>2027003</t>
  </si>
  <si>
    <t>19/04/2019 19:33</t>
  </si>
  <si>
    <t>2024797</t>
  </si>
  <si>
    <t>15/04/2019 08:18</t>
  </si>
  <si>
    <t>2027705</t>
  </si>
  <si>
    <t>22/04/2019 09:51</t>
  </si>
  <si>
    <t>0E2B649503</t>
  </si>
  <si>
    <t>2027711</t>
  </si>
  <si>
    <t>22/04/2019 09:58</t>
  </si>
  <si>
    <t>0MX4777324</t>
  </si>
  <si>
    <t>2026963</t>
  </si>
  <si>
    <t>19/04/2019 10:03</t>
  </si>
  <si>
    <t>2027673</t>
  </si>
  <si>
    <t>22/04/2019 09:28</t>
  </si>
  <si>
    <t>2027671</t>
  </si>
  <si>
    <t>22/04/2019 09:19</t>
  </si>
  <si>
    <t>2027815</t>
  </si>
  <si>
    <t>22/04/2019 11:27</t>
  </si>
  <si>
    <t>2026205</t>
  </si>
  <si>
    <t>17/04/2019 10:37</t>
  </si>
  <si>
    <t>0C4X002910</t>
  </si>
  <si>
    <t>AV 20 DE NOVIEMBRE OTE 1011</t>
  </si>
  <si>
    <t>2027683</t>
  </si>
  <si>
    <t>22/04/2019 09:34</t>
  </si>
  <si>
    <t>0XEH805292</t>
  </si>
  <si>
    <t>2027723</t>
  </si>
  <si>
    <t>22/04/2019 10:14</t>
  </si>
  <si>
    <t>2023305</t>
  </si>
  <si>
    <t>10/04/2019 19:30</t>
  </si>
  <si>
    <t>2024565</t>
  </si>
  <si>
    <t>14/04/2019 09:58</t>
  </si>
  <si>
    <t>0XPN548352</t>
  </si>
  <si>
    <t>2027891</t>
  </si>
  <si>
    <t>22/04/2019 12:43</t>
  </si>
  <si>
    <t>2023435</t>
  </si>
  <si>
    <t>11/04/2019 09:04</t>
  </si>
  <si>
    <t>2025471</t>
  </si>
  <si>
    <t>16/04/2019 09:29</t>
  </si>
  <si>
    <t>2025541</t>
  </si>
  <si>
    <t>16/04/2019 10:27</t>
  </si>
  <si>
    <t>2027657</t>
  </si>
  <si>
    <t>22/04/2019 08:58</t>
  </si>
  <si>
    <t>2025437</t>
  </si>
  <si>
    <t>16/04/2019 08:28</t>
  </si>
  <si>
    <t>2021661</t>
  </si>
  <si>
    <t>08/04/2019 11:56</t>
  </si>
  <si>
    <t>2021655</t>
  </si>
  <si>
    <t>08/04/2019 11:52</t>
  </si>
  <si>
    <t>0E2B659680</t>
  </si>
  <si>
    <t>XILOGRAFIA A COLOR S DE RL DE CV</t>
  </si>
  <si>
    <t>16 DE SEPTIEMBRE No 8 INT 8</t>
  </si>
  <si>
    <t>Quintana Roo-QROO</t>
  </si>
  <si>
    <t>2028065</t>
  </si>
  <si>
    <t>22/04/2019 17:07</t>
  </si>
  <si>
    <t>2027921</t>
  </si>
  <si>
    <t>22/04/2019 13:13</t>
  </si>
  <si>
    <t>2025813</t>
  </si>
  <si>
    <t>17/04/2019 00:34</t>
  </si>
  <si>
    <t>2027927</t>
  </si>
  <si>
    <t>22/04/2019 13:20</t>
  </si>
  <si>
    <t>2027923</t>
  </si>
  <si>
    <t>22/04/2019 13:17</t>
  </si>
  <si>
    <t>2026237</t>
  </si>
  <si>
    <t>17/04/2019 11:09</t>
  </si>
  <si>
    <t>2004303</t>
  </si>
  <si>
    <t>05/03/2019 15:48</t>
  </si>
  <si>
    <t>0AGD461524</t>
  </si>
  <si>
    <t>2028039</t>
  </si>
  <si>
    <t>22/04/2019 16:01</t>
  </si>
  <si>
    <t>2028075</t>
  </si>
  <si>
    <t>22/04/2019 17:19</t>
  </si>
  <si>
    <t>2028025</t>
  </si>
  <si>
    <t>22/04/2019 15:44</t>
  </si>
  <si>
    <t>2028093</t>
  </si>
  <si>
    <t>22/04/2019 19:55</t>
  </si>
  <si>
    <t>2026171</t>
  </si>
  <si>
    <t>17/04/2019 10:26</t>
  </si>
  <si>
    <t>0C7X273155</t>
  </si>
  <si>
    <t>2028023</t>
  </si>
  <si>
    <t>2028223</t>
  </si>
  <si>
    <t>23/04/2019 08:38</t>
  </si>
  <si>
    <t>2028313</t>
  </si>
  <si>
    <t>23/04/2019 10:11</t>
  </si>
  <si>
    <t>2028003</t>
  </si>
  <si>
    <t>0601</t>
  </si>
  <si>
    <t>22/04/2019 14:57</t>
  </si>
  <si>
    <t>5XB478288</t>
  </si>
  <si>
    <t>YAK TORREL SA DE CV</t>
  </si>
  <si>
    <t>LA GUAITA No 2882</t>
  </si>
  <si>
    <t>2028293</t>
  </si>
  <si>
    <t>23/04/2019 09:46</t>
  </si>
  <si>
    <t>2028295</t>
  </si>
  <si>
    <t>23/04/2019 09:53</t>
  </si>
  <si>
    <t>2027949</t>
  </si>
  <si>
    <t>22/04/2019 13:49</t>
  </si>
  <si>
    <t>2028217</t>
  </si>
  <si>
    <t>23/04/2019 08:23</t>
  </si>
  <si>
    <t>2028219</t>
  </si>
  <si>
    <t>23/04/2019 08:29</t>
  </si>
  <si>
    <t>2025809</t>
  </si>
  <si>
    <t>16/04/2019 23:50</t>
  </si>
  <si>
    <t>2027857</t>
  </si>
  <si>
    <t>22/04/2019 12:02</t>
  </si>
  <si>
    <t>07CX043423</t>
  </si>
  <si>
    <t>CARR MONTERREY - REYNOSA No 210 B, PLANTA ALTA</t>
  </si>
  <si>
    <t>2028059</t>
  </si>
  <si>
    <t>22/04/2019 16:51</t>
  </si>
  <si>
    <t>2027993</t>
  </si>
  <si>
    <t>22/04/2019 14:52</t>
  </si>
  <si>
    <t>2024317</t>
  </si>
  <si>
    <t>12/04/2019 18:01</t>
  </si>
  <si>
    <t>2025165</t>
  </si>
  <si>
    <t>15/04/2019 14:38</t>
  </si>
  <si>
    <t>0BG2951498</t>
  </si>
  <si>
    <t>2028417</t>
  </si>
  <si>
    <t>23/04/2019 11:42</t>
  </si>
  <si>
    <t>2027883</t>
  </si>
  <si>
    <t>22/04/2019 12:29</t>
  </si>
  <si>
    <t>2026723</t>
  </si>
  <si>
    <t>18/04/2019 13:03</t>
  </si>
  <si>
    <t>2027371</t>
  </si>
  <si>
    <t>21/04/2019 14:43</t>
  </si>
  <si>
    <t>2027623</t>
  </si>
  <si>
    <t>22/04/2019 08:18</t>
  </si>
  <si>
    <t>2028351</t>
  </si>
  <si>
    <t>23/04/2019 10:36</t>
  </si>
  <si>
    <t>0A2T143867</t>
  </si>
  <si>
    <t>500060</t>
  </si>
  <si>
    <t>2025755</t>
  </si>
  <si>
    <t>16/04/2019 16:29</t>
  </si>
  <si>
    <t>0X76706506</t>
  </si>
  <si>
    <t>2028507</t>
  </si>
  <si>
    <t>23/04/2019 14:17</t>
  </si>
  <si>
    <t>2028517</t>
  </si>
  <si>
    <t>23/04/2019 14:43</t>
  </si>
  <si>
    <t>09HB317209</t>
  </si>
  <si>
    <t>AV NOGALAR SUR Y CRISANTEMO</t>
  </si>
  <si>
    <t>2027629</t>
  </si>
  <si>
    <t>22/04/2019 08:23</t>
  </si>
  <si>
    <t>2027663</t>
  </si>
  <si>
    <t>22/04/2019 09:12</t>
  </si>
  <si>
    <t>2028413</t>
  </si>
  <si>
    <t>23/04/2019 11:37</t>
  </si>
  <si>
    <t>0A1H021675</t>
  </si>
  <si>
    <t>2027373</t>
  </si>
  <si>
    <t>21/04/2019 14:45</t>
  </si>
  <si>
    <t>2028525</t>
  </si>
  <si>
    <t>23/04/2019 15:06</t>
  </si>
  <si>
    <t>2026191</t>
  </si>
  <si>
    <t>17/04/2019 10:35</t>
  </si>
  <si>
    <t>2028323</t>
  </si>
  <si>
    <t>23/04/2019 10:28</t>
  </si>
  <si>
    <t>2028327</t>
  </si>
  <si>
    <t>23/04/2019 10:30</t>
  </si>
  <si>
    <t>2028439</t>
  </si>
  <si>
    <t>23/04/2019 12:02</t>
  </si>
  <si>
    <t>0C4X008138</t>
  </si>
  <si>
    <t>2028523</t>
  </si>
  <si>
    <t>23/04/2019 15:01</t>
  </si>
  <si>
    <t>2026239</t>
  </si>
  <si>
    <t>17/04/2019 11:12</t>
  </si>
  <si>
    <t>0E2B656929</t>
  </si>
  <si>
    <t>2028051</t>
  </si>
  <si>
    <t>22/04/2019 16:43</t>
  </si>
  <si>
    <t>2024303</t>
  </si>
  <si>
    <t>12/04/2019 16:46</t>
  </si>
  <si>
    <t>2025675</t>
  </si>
  <si>
    <t>0C7X246885</t>
  </si>
  <si>
    <t>2028571</t>
  </si>
  <si>
    <t>23/04/2019 16:48</t>
  </si>
  <si>
    <t>2027827</t>
  </si>
  <si>
    <t>22/04/2019 11:34</t>
  </si>
  <si>
    <t>2028823</t>
  </si>
  <si>
    <t>24/04/2019 08:31</t>
  </si>
  <si>
    <t>2028561</t>
  </si>
  <si>
    <t>23/04/2019 16:23</t>
  </si>
  <si>
    <t>2028453</t>
  </si>
  <si>
    <t>23/04/2019 12:47</t>
  </si>
  <si>
    <t>09HB320526</t>
  </si>
  <si>
    <t>S DIAZ MIRON Y COLON</t>
  </si>
  <si>
    <t>2028881</t>
  </si>
  <si>
    <t>24/04/2019 09:32</t>
  </si>
  <si>
    <t>2025145</t>
  </si>
  <si>
    <t>15/04/2019 14:17</t>
  </si>
  <si>
    <t>2028551</t>
  </si>
  <si>
    <t>23/04/2019 16:00</t>
  </si>
  <si>
    <t>2028563</t>
  </si>
  <si>
    <t>23/04/2019 16:26</t>
  </si>
  <si>
    <t>2028917</t>
  </si>
  <si>
    <t>24/04/2019 10:44</t>
  </si>
  <si>
    <t>2028605</t>
  </si>
  <si>
    <t>23/04/2019 20:04</t>
  </si>
  <si>
    <t>2028609</t>
  </si>
  <si>
    <t>23/04/2019 20:38</t>
  </si>
  <si>
    <t>2028913</t>
  </si>
  <si>
    <t>24/04/2019 10:43</t>
  </si>
  <si>
    <t>2028803</t>
  </si>
  <si>
    <t>24/04/2019 08:05</t>
  </si>
  <si>
    <t>0AGD460903</t>
  </si>
  <si>
    <t>2028603</t>
  </si>
  <si>
    <t>23/04/2019 20:02</t>
  </si>
  <si>
    <t>0BG2947468</t>
  </si>
  <si>
    <t>2028835</t>
  </si>
  <si>
    <t>24/04/2019 08:58</t>
  </si>
  <si>
    <t>5AV814267</t>
  </si>
  <si>
    <t>ROSALBA GARDU&amp;O S</t>
  </si>
  <si>
    <t>HEROICO COLEGIO MILITAR No 717</t>
  </si>
  <si>
    <t>2025231</t>
  </si>
  <si>
    <t>15/04/2019 15:32</t>
  </si>
  <si>
    <t>06HB007261</t>
  </si>
  <si>
    <t>2029089</t>
  </si>
  <si>
    <t>24/04/2019 14:43</t>
  </si>
  <si>
    <t>0C7X246854</t>
  </si>
  <si>
    <t>2028855</t>
  </si>
  <si>
    <t>24/04/2019 09:11</t>
  </si>
  <si>
    <t>2028353</t>
  </si>
  <si>
    <t>23/04/2019 10:41</t>
  </si>
  <si>
    <t>2028985</t>
  </si>
  <si>
    <t>24/04/2019 11:45</t>
  </si>
  <si>
    <t>2028957</t>
  </si>
  <si>
    <t>24/04/2019 11:27</t>
  </si>
  <si>
    <t>0X76703902</t>
  </si>
  <si>
    <t>2028033</t>
  </si>
  <si>
    <t>22/04/2019 15:57</t>
  </si>
  <si>
    <t>0Y4X846822</t>
  </si>
  <si>
    <t>2027909</t>
  </si>
  <si>
    <t>22/04/2019 13:05</t>
  </si>
  <si>
    <t>0C4X006409</t>
  </si>
  <si>
    <t>2027665</t>
  </si>
  <si>
    <t>22/04/2019 09:13</t>
  </si>
  <si>
    <t>0XPN548347</t>
  </si>
  <si>
    <t>2028579</t>
  </si>
  <si>
    <t>23/04/2019 17:21</t>
  </si>
  <si>
    <t>0XPN546684</t>
  </si>
  <si>
    <t>2028841</t>
  </si>
  <si>
    <t>24/04/2019 09:03</t>
  </si>
  <si>
    <t>2028929</t>
  </si>
  <si>
    <t>24/04/2019 11:11</t>
  </si>
  <si>
    <t>2028853</t>
  </si>
  <si>
    <t>24/04/2019 09:10</t>
  </si>
  <si>
    <t>2028925</t>
  </si>
  <si>
    <t>24/04/2019 10:54</t>
  </si>
  <si>
    <t>2029023</t>
  </si>
  <si>
    <t>24/04/2019 12:48</t>
  </si>
  <si>
    <t>2028895</t>
  </si>
  <si>
    <t>24/04/2019 10:06</t>
  </si>
  <si>
    <t>2029045</t>
  </si>
  <si>
    <t>24/04/2019 13:25</t>
  </si>
  <si>
    <t>2025271</t>
  </si>
  <si>
    <t>15/04/2019 16:23</t>
  </si>
  <si>
    <t>2023021</t>
  </si>
  <si>
    <t>10/04/2019 12:22</t>
  </si>
  <si>
    <t>0LX5825590</t>
  </si>
  <si>
    <t>2028321</t>
  </si>
  <si>
    <t>23/04/2019 10:23</t>
  </si>
  <si>
    <t>2018023</t>
  </si>
  <si>
    <t>01/04/2019 10:40</t>
  </si>
  <si>
    <t>2025571</t>
  </si>
  <si>
    <t>16/04/2019 10:57</t>
  </si>
  <si>
    <t>2028831</t>
  </si>
  <si>
    <t>24/04/2019 08:49</t>
  </si>
  <si>
    <t>2028273</t>
  </si>
  <si>
    <t>23/04/2019 09:24</t>
  </si>
  <si>
    <t>2028865</t>
  </si>
  <si>
    <t>24/04/2019 09:29</t>
  </si>
  <si>
    <t>0XLT993509</t>
  </si>
  <si>
    <t>2027941</t>
  </si>
  <si>
    <t>22/04/2019 13:38</t>
  </si>
  <si>
    <t>0Y4X842481</t>
  </si>
  <si>
    <t>2022985</t>
  </si>
  <si>
    <t>10/04/2019 11:44</t>
  </si>
  <si>
    <t>2029139</t>
  </si>
  <si>
    <t>24/04/2019 17:13</t>
  </si>
  <si>
    <t>2028317</t>
  </si>
  <si>
    <t>23/04/2019 10:15</t>
  </si>
  <si>
    <t>0A2T024863</t>
  </si>
  <si>
    <t>BLVD TOLUCA METEPEC No 719 NORTE</t>
  </si>
  <si>
    <t>2029125</t>
  </si>
  <si>
    <t>24/04/2019 15:59</t>
  </si>
  <si>
    <t>0XLT861338</t>
  </si>
  <si>
    <t>2029431</t>
  </si>
  <si>
    <t>25/04/2019 07:22</t>
  </si>
  <si>
    <t>09HB331430</t>
  </si>
  <si>
    <t>2029523</t>
  </si>
  <si>
    <t>25/04/2019 09:26</t>
  </si>
  <si>
    <t>2028473</t>
  </si>
  <si>
    <t>23/04/2019 13:24</t>
  </si>
  <si>
    <t>09HB325846</t>
  </si>
  <si>
    <t>ESQUINA CALLE ABASOLO Y CARRETERA NACIONAL MEXICO-</t>
  </si>
  <si>
    <t>2027595</t>
  </si>
  <si>
    <t>22/04/2019 07:41</t>
  </si>
  <si>
    <t>2029601</t>
  </si>
  <si>
    <t>25/04/2019 10:35</t>
  </si>
  <si>
    <t>0XLT861011</t>
  </si>
  <si>
    <t>2027849</t>
  </si>
  <si>
    <t>22/04/2019 11:58</t>
  </si>
  <si>
    <t>0XL3583788</t>
  </si>
  <si>
    <t>2028861</t>
  </si>
  <si>
    <t>24/04/2019 09:24</t>
  </si>
  <si>
    <t>0A2T382396</t>
  </si>
  <si>
    <t>2029561</t>
  </si>
  <si>
    <t>25/04/2019 09:55</t>
  </si>
  <si>
    <t>2027619</t>
  </si>
  <si>
    <t>22/04/2019 08:12</t>
  </si>
  <si>
    <t>2029615</t>
  </si>
  <si>
    <t>25/04/2019 10:48</t>
  </si>
  <si>
    <t>2028797</t>
  </si>
  <si>
    <t>24/04/2019 07:49</t>
  </si>
  <si>
    <t>5BT705116</t>
  </si>
  <si>
    <t>UNITED AIRLINES INC</t>
  </si>
  <si>
    <t>PROLONGACION CORREGIDORA No 306 LTE 11</t>
  </si>
  <si>
    <t>2029729</t>
  </si>
  <si>
    <t>25/04/2019 13:08</t>
  </si>
  <si>
    <t>2026371</t>
  </si>
  <si>
    <t>17/04/2019 14:25</t>
  </si>
  <si>
    <t>0LX5825534</t>
  </si>
  <si>
    <t>2019037</t>
  </si>
  <si>
    <t>02/04/2019 17:41</t>
  </si>
  <si>
    <t>2028415</t>
  </si>
  <si>
    <t>23/04/2019 11:36</t>
  </si>
  <si>
    <t>09HB331499</t>
  </si>
  <si>
    <t>BLVD MARIANO ESCOBEDO No 4222</t>
  </si>
  <si>
    <t>2029027</t>
  </si>
  <si>
    <t>24/04/2019 12:52</t>
  </si>
  <si>
    <t>2029469</t>
  </si>
  <si>
    <t>25/04/2019 08:12</t>
  </si>
  <si>
    <t>0A1H022379</t>
  </si>
  <si>
    <t>NORTE MIRADOR E INDIANA CC HIPERPLAZA No 3300</t>
  </si>
  <si>
    <t>2025561</t>
  </si>
  <si>
    <t>16/04/2019 10:47</t>
  </si>
  <si>
    <t>2029475</t>
  </si>
  <si>
    <t>25/04/2019 08:24</t>
  </si>
  <si>
    <t>2029563</t>
  </si>
  <si>
    <t>25/04/2019 10:00</t>
  </si>
  <si>
    <t>2029645</t>
  </si>
  <si>
    <t>25/04/2019 11:15</t>
  </si>
  <si>
    <t>2029759</t>
  </si>
  <si>
    <t>25/04/2019 13:41</t>
  </si>
  <si>
    <t>0D6X469471</t>
  </si>
  <si>
    <t>2029589</t>
  </si>
  <si>
    <t>25/04/2019 10:30</t>
  </si>
  <si>
    <t>2020617</t>
  </si>
  <si>
    <t>05/04/2019 11:09</t>
  </si>
  <si>
    <t>2026405</t>
  </si>
  <si>
    <t>17/04/2019 15:26</t>
  </si>
  <si>
    <t>2029735</t>
  </si>
  <si>
    <t>25/04/2019 13:14</t>
  </si>
  <si>
    <t>2028837</t>
  </si>
  <si>
    <t>2029809</t>
  </si>
  <si>
    <t>25/04/2019 14:45</t>
  </si>
  <si>
    <t>0X76706451</t>
  </si>
  <si>
    <t>2029831</t>
  </si>
  <si>
    <t>25/04/2019 15:20</t>
  </si>
  <si>
    <t>0MX4777366</t>
  </si>
  <si>
    <t>2029033</t>
  </si>
  <si>
    <t>24/04/2019 13:06</t>
  </si>
  <si>
    <t>2028433</t>
  </si>
  <si>
    <t>23/04/2019 12:13</t>
  </si>
  <si>
    <t>2028215</t>
  </si>
  <si>
    <t>23/04/2019 08:20</t>
  </si>
  <si>
    <t>2029859</t>
  </si>
  <si>
    <t>25/04/2019 16:03</t>
  </si>
  <si>
    <t>2029855</t>
  </si>
  <si>
    <t>25/04/2019 15:57</t>
  </si>
  <si>
    <t>2029863</t>
  </si>
  <si>
    <t>25/04/2019 16:06</t>
  </si>
  <si>
    <t>2028565</t>
  </si>
  <si>
    <t>23/04/2019 16:31</t>
  </si>
  <si>
    <t>2027755</t>
  </si>
  <si>
    <t>22/04/2019 10:37</t>
  </si>
  <si>
    <t>2029881</t>
  </si>
  <si>
    <t>25/04/2019 16:53</t>
  </si>
  <si>
    <t>2029857</t>
  </si>
  <si>
    <t>25/04/2019 16:01</t>
  </si>
  <si>
    <t>2029861</t>
  </si>
  <si>
    <t>25/04/2019 16:07</t>
  </si>
  <si>
    <t>2029755</t>
  </si>
  <si>
    <t>25/04/2019 13:37</t>
  </si>
  <si>
    <t>2030049</t>
  </si>
  <si>
    <t>26/04/2019 09:23</t>
  </si>
  <si>
    <t>2030043</t>
  </si>
  <si>
    <t>26/04/2019 09:22</t>
  </si>
  <si>
    <t>2020457</t>
  </si>
  <si>
    <t>05/04/2019 08:27</t>
  </si>
  <si>
    <t>0E1B980213</t>
  </si>
  <si>
    <t>2029997</t>
  </si>
  <si>
    <t>26/04/2019 08:39</t>
  </si>
  <si>
    <t>2029999</t>
  </si>
  <si>
    <t>26/04/2019 08:41</t>
  </si>
  <si>
    <t>0XLT280687</t>
  </si>
  <si>
    <t>2030001</t>
  </si>
  <si>
    <t>26/04/2019 08:43</t>
  </si>
  <si>
    <t>2030163</t>
  </si>
  <si>
    <t>26/04/2019 11:36</t>
  </si>
  <si>
    <t>2028607</t>
  </si>
  <si>
    <t>23/04/2019 20:12</t>
  </si>
  <si>
    <t>2027875</t>
  </si>
  <si>
    <t>22/04/2019 12:25</t>
  </si>
  <si>
    <t>0BB1564131</t>
  </si>
  <si>
    <t>BLVD URIANGATO 240</t>
  </si>
  <si>
    <t>URIANGATO-GTO</t>
  </si>
  <si>
    <t>2029633</t>
  </si>
  <si>
    <t>25/04/2019 11:03</t>
  </si>
  <si>
    <t>0X76703031</t>
  </si>
  <si>
    <t>2029987</t>
  </si>
  <si>
    <t>26/04/2019 08:06</t>
  </si>
  <si>
    <t>2028419</t>
  </si>
  <si>
    <t>23/04/2019 11:52</t>
  </si>
  <si>
    <t>2029605</t>
  </si>
  <si>
    <t>25/04/2019 10:41</t>
  </si>
  <si>
    <t>09HB328413</t>
  </si>
  <si>
    <t>PRONUA SA DE CV</t>
  </si>
  <si>
    <t>BLV JOSE GUADALUPE ZUNO 52-A</t>
  </si>
  <si>
    <t>2030003</t>
  </si>
  <si>
    <t>0RXD109069</t>
  </si>
  <si>
    <t>2030115</t>
  </si>
  <si>
    <t>26/04/2019 10:25</t>
  </si>
  <si>
    <t>2030117</t>
  </si>
  <si>
    <t>26/04/2019 10:28</t>
  </si>
  <si>
    <t>2030017</t>
  </si>
  <si>
    <t>26/04/2019 09:01</t>
  </si>
  <si>
    <t>0D6X469662</t>
  </si>
  <si>
    <t>2030019</t>
  </si>
  <si>
    <t>26/04/2019 09:03</t>
  </si>
  <si>
    <t>2030021</t>
  </si>
  <si>
    <t>2030177</t>
  </si>
  <si>
    <t>26/04/2019 11:58</t>
  </si>
  <si>
    <t>2030057</t>
  </si>
  <si>
    <t>26/04/2019 09:39</t>
  </si>
  <si>
    <t>2030175</t>
  </si>
  <si>
    <t>26/04/2019 11:55</t>
  </si>
  <si>
    <t>2030063</t>
  </si>
  <si>
    <t>26/04/2019 09:43</t>
  </si>
  <si>
    <t>0KPA018636</t>
  </si>
  <si>
    <t>2028899</t>
  </si>
  <si>
    <t>24/04/2019 10:10</t>
  </si>
  <si>
    <t>2029685</t>
  </si>
  <si>
    <t>25/04/2019 12:00</t>
  </si>
  <si>
    <t>2030133</t>
  </si>
  <si>
    <t>26/04/2019 11:01</t>
  </si>
  <si>
    <t>2030153</t>
  </si>
  <si>
    <t>26/04/2019 11:34</t>
  </si>
  <si>
    <t>2030151</t>
  </si>
  <si>
    <t>26/04/2019 11:27</t>
  </si>
  <si>
    <t>09HB330752</t>
  </si>
  <si>
    <t>2029117</t>
  </si>
  <si>
    <t>24/04/2019 15:37</t>
  </si>
  <si>
    <t>2028857</t>
  </si>
  <si>
    <t>24/04/2019 09:16</t>
  </si>
  <si>
    <t>2029617</t>
  </si>
  <si>
    <t>25/04/2019 10:47</t>
  </si>
  <si>
    <t>0A2T199725</t>
  </si>
  <si>
    <t>2029689</t>
  </si>
  <si>
    <t>25/04/2019 12:03</t>
  </si>
  <si>
    <t>09HB330686</t>
  </si>
  <si>
    <t>2030135</t>
  </si>
  <si>
    <t>26/04/2019 11:05</t>
  </si>
  <si>
    <t>2029041</t>
  </si>
  <si>
    <t>2029445</t>
  </si>
  <si>
    <t>25/04/2019 07:43</t>
  </si>
  <si>
    <t>2030247</t>
  </si>
  <si>
    <t>26/04/2019 13:54</t>
  </si>
  <si>
    <t>2028275</t>
  </si>
  <si>
    <t>23/04/2019 09:28</t>
  </si>
  <si>
    <t>2030313</t>
  </si>
  <si>
    <t>26/04/2019 16:02</t>
  </si>
  <si>
    <t>2029081</t>
  </si>
  <si>
    <t>24/04/2019 14:16</t>
  </si>
  <si>
    <t>2026063</t>
  </si>
  <si>
    <t>7603</t>
  </si>
  <si>
    <t>17/04/2019 09:08</t>
  </si>
  <si>
    <t>0ER2127879</t>
  </si>
  <si>
    <t>2030357</t>
  </si>
  <si>
    <t>26/04/2019 18:22</t>
  </si>
  <si>
    <t>2030355</t>
  </si>
  <si>
    <t>26/04/2019 18:17</t>
  </si>
  <si>
    <t>2030293</t>
  </si>
  <si>
    <t>26/04/2019 15:26</t>
  </si>
  <si>
    <t>2030337</t>
  </si>
  <si>
    <t>26/04/2019 17:10</t>
  </si>
  <si>
    <t>2029085</t>
  </si>
  <si>
    <t>24/04/2019 14:29</t>
  </si>
  <si>
    <t>2031199</t>
  </si>
  <si>
    <t>29/04/2019 10:18</t>
  </si>
  <si>
    <t>2031189</t>
  </si>
  <si>
    <t>29/04/2019 10:11</t>
  </si>
  <si>
    <t>K8B481298</t>
  </si>
  <si>
    <t>AV MEXICO SN ESQ CALLE ANTONIO</t>
  </si>
  <si>
    <t>2031119</t>
  </si>
  <si>
    <t>29/04/2019 09:25</t>
  </si>
  <si>
    <t>2030317</t>
  </si>
  <si>
    <t>26/04/2019 16:16</t>
  </si>
  <si>
    <t>0A4T557980</t>
  </si>
  <si>
    <t>MARIANO OTERO 1614</t>
  </si>
  <si>
    <t>2030321</t>
  </si>
  <si>
    <t>26/04/2019 16:21</t>
  </si>
  <si>
    <t>0A4T558519</t>
  </si>
  <si>
    <t>2031135</t>
  </si>
  <si>
    <t>29/04/2019 09:32</t>
  </si>
  <si>
    <t>2030277</t>
  </si>
  <si>
    <t>26/04/2019 14:47</t>
  </si>
  <si>
    <t>2031141</t>
  </si>
  <si>
    <t>29/04/2019 09:35</t>
  </si>
  <si>
    <t>2031315</t>
  </si>
  <si>
    <t>29/04/2019 12:20</t>
  </si>
  <si>
    <t>2031127</t>
  </si>
  <si>
    <t>29/04/2019 09:29</t>
  </si>
  <si>
    <t>2031407</t>
  </si>
  <si>
    <t>29/04/2019 14:31</t>
  </si>
  <si>
    <t>2031183</t>
  </si>
  <si>
    <t>29/04/2019 10:06</t>
  </si>
  <si>
    <t>09HB331823</t>
  </si>
  <si>
    <t>BODYLOGIC INTERNACIONAL SA DE CV</t>
  </si>
  <si>
    <t>PADRE MIER No 374 LOCAL 11 Y 12</t>
  </si>
  <si>
    <t>2030311</t>
  </si>
  <si>
    <t>26/04/2019 16:01</t>
  </si>
  <si>
    <t>2031145</t>
  </si>
  <si>
    <t>29/04/2019 09:42</t>
  </si>
  <si>
    <t>0XLT280681</t>
  </si>
  <si>
    <t>2030199</t>
  </si>
  <si>
    <t>26/04/2019 12:39</t>
  </si>
  <si>
    <t>0AE9563383</t>
  </si>
  <si>
    <t>2031231</t>
  </si>
  <si>
    <t>29/04/2019 11:01</t>
  </si>
  <si>
    <t>2030031</t>
  </si>
  <si>
    <t>26/04/2019 09:13</t>
  </si>
  <si>
    <t>2029971</t>
  </si>
  <si>
    <t>26/04/2019 07:03</t>
  </si>
  <si>
    <t>2031149</t>
  </si>
  <si>
    <t>29/04/2019 09:45</t>
  </si>
  <si>
    <t>0KPA018838</t>
  </si>
  <si>
    <t>2031275</t>
  </si>
  <si>
    <t>29/04/2019 11:59</t>
  </si>
  <si>
    <t>0EX9293331</t>
  </si>
  <si>
    <t>2031339</t>
  </si>
  <si>
    <t>29/04/2019 12:39</t>
  </si>
  <si>
    <t>2031125</t>
  </si>
  <si>
    <t>29/04/2019 09:28</t>
  </si>
  <si>
    <t>2031249</t>
  </si>
  <si>
    <t>29/04/2019 11:12</t>
  </si>
  <si>
    <t>0MX4465124</t>
  </si>
  <si>
    <t>2029879</t>
  </si>
  <si>
    <t>25/04/2019 16:47</t>
  </si>
  <si>
    <t>2031535</t>
  </si>
  <si>
    <t>29/04/2019 17:37</t>
  </si>
  <si>
    <t>2031385</t>
  </si>
  <si>
    <t>29/04/2019 14:04</t>
  </si>
  <si>
    <t>03BT802246</t>
  </si>
  <si>
    <t>CALZADA DEL VALLE No 205</t>
  </si>
  <si>
    <t>2031543</t>
  </si>
  <si>
    <t>29/04/2019 18:06</t>
  </si>
  <si>
    <t>2031487</t>
  </si>
  <si>
    <t>29/04/2019 16:13</t>
  </si>
  <si>
    <t>2028035</t>
  </si>
  <si>
    <t>22/04/2019 15:58</t>
  </si>
  <si>
    <t>2029895</t>
  </si>
  <si>
    <t>25/04/2019 17:41</t>
  </si>
  <si>
    <t>2029799</t>
  </si>
  <si>
    <t>25/04/2019 14:29</t>
  </si>
  <si>
    <t>0T4B003700</t>
  </si>
  <si>
    <t>2031427</t>
  </si>
  <si>
    <t>29/04/2019 14:53</t>
  </si>
  <si>
    <t>2030085</t>
  </si>
  <si>
    <t>26/04/2019 10:03</t>
  </si>
  <si>
    <t>2026313</t>
  </si>
  <si>
    <t>17/04/2019 13:18</t>
  </si>
  <si>
    <t>0X76092639</t>
  </si>
  <si>
    <t>CARR GUADALAJARA -CHAPALA KM 17.5</t>
  </si>
  <si>
    <t>2031603</t>
  </si>
  <si>
    <t>30/04/2019 08:17</t>
  </si>
  <si>
    <t>0A1H021381</t>
  </si>
  <si>
    <t>2031623</t>
  </si>
  <si>
    <t>30/04/2019 08:54</t>
  </si>
  <si>
    <t>5AV803529</t>
  </si>
  <si>
    <t>2030181</t>
  </si>
  <si>
    <t>26/04/2019 12:05</t>
  </si>
  <si>
    <t>0D6X463460</t>
  </si>
  <si>
    <t>2031611</t>
  </si>
  <si>
    <t>30/04/2019 08:34</t>
  </si>
  <si>
    <t>2031719</t>
  </si>
  <si>
    <t>30/04/2019 10:28</t>
  </si>
  <si>
    <t>2031613</t>
  </si>
  <si>
    <t>30/04/2019 08:38</t>
  </si>
  <si>
    <t>2031515</t>
  </si>
  <si>
    <t>29/04/2019 16:53</t>
  </si>
  <si>
    <t>2031545</t>
  </si>
  <si>
    <t>29/04/2019 18:13</t>
  </si>
  <si>
    <t>2031475</t>
  </si>
  <si>
    <t>29/04/2019 15:51</t>
  </si>
  <si>
    <t>9HB914354</t>
  </si>
  <si>
    <t>2031281</t>
  </si>
  <si>
    <t>29/04/2019 11:58</t>
  </si>
  <si>
    <t>2028319</t>
  </si>
  <si>
    <t>23/04/2019 10:18</t>
  </si>
  <si>
    <t>2031631</t>
  </si>
  <si>
    <t>30/04/2019 09:08</t>
  </si>
  <si>
    <t>2031703</t>
  </si>
  <si>
    <t>30/04/2019 10:33</t>
  </si>
  <si>
    <t>0AE9573921</t>
  </si>
  <si>
    <t>2031665</t>
  </si>
  <si>
    <t>30/04/2019 09:40</t>
  </si>
  <si>
    <t>2030763</t>
  </si>
  <si>
    <t>28/04/2019 15:10</t>
  </si>
  <si>
    <t>2031777</t>
  </si>
  <si>
    <t>30/04/2019 12:10</t>
  </si>
  <si>
    <t>2031387</t>
  </si>
  <si>
    <t>29/04/2019 14:05</t>
  </si>
  <si>
    <t>MAY-19</t>
  </si>
  <si>
    <t>2018353</t>
  </si>
  <si>
    <t>01/04/2019 17:18</t>
  </si>
  <si>
    <t>5AV828253</t>
  </si>
  <si>
    <t>2018793</t>
  </si>
  <si>
    <t>02/04/2019 11:11</t>
  </si>
  <si>
    <t>4-Entre 3 y 6</t>
  </si>
  <si>
    <t>2022859</t>
  </si>
  <si>
    <t>10/04/2019 09:37</t>
  </si>
  <si>
    <t>2022925</t>
  </si>
  <si>
    <t>10/04/2019 10:38</t>
  </si>
  <si>
    <t>2024805</t>
  </si>
  <si>
    <t>15/04/2019 08:33</t>
  </si>
  <si>
    <t>0ER2127947</t>
  </si>
  <si>
    <t>2025235</t>
  </si>
  <si>
    <t>15/04/2019 15:33</t>
  </si>
  <si>
    <t>2025507</t>
  </si>
  <si>
    <t>16/04/2019 09:51</t>
  </si>
  <si>
    <t>2025671</t>
  </si>
  <si>
    <t>16/04/2019 13:13</t>
  </si>
  <si>
    <t>2026119</t>
  </si>
  <si>
    <t>17/04/2019 09:48</t>
  </si>
  <si>
    <t>0LA0096477</t>
  </si>
  <si>
    <t>2026181</t>
  </si>
  <si>
    <t>17/04/2019 10:30</t>
  </si>
  <si>
    <t>0LA0096023</t>
  </si>
  <si>
    <t>2026415</t>
  </si>
  <si>
    <t>17/04/2019 16:24</t>
  </si>
  <si>
    <t>2026645</t>
  </si>
  <si>
    <t>18/04/2019 09:51</t>
  </si>
  <si>
    <t>2026693</t>
  </si>
  <si>
    <t>18/04/2019 11:27</t>
  </si>
  <si>
    <t>2026795</t>
  </si>
  <si>
    <t>18/04/2019 17:14</t>
  </si>
  <si>
    <t>0XPN550895</t>
  </si>
  <si>
    <t>2027749</t>
  </si>
  <si>
    <t>22/04/2019 10:35</t>
  </si>
  <si>
    <t>2027971</t>
  </si>
  <si>
    <t>22/04/2019 14:24</t>
  </si>
  <si>
    <t>2028049</t>
  </si>
  <si>
    <t>22/04/2019 16:41</t>
  </si>
  <si>
    <t>2028213</t>
  </si>
  <si>
    <t>23/04/2019 08:18</t>
  </si>
  <si>
    <t>0LA0094833</t>
  </si>
  <si>
    <t>2028483</t>
  </si>
  <si>
    <t>23/04/2019 13:38</t>
  </si>
  <si>
    <t>2028849</t>
  </si>
  <si>
    <t>2029691</t>
  </si>
  <si>
    <t>25/04/2019 12:10</t>
  </si>
  <si>
    <t>2029787</t>
  </si>
  <si>
    <t>25/04/2019 14:06</t>
  </si>
  <si>
    <t>2029791</t>
  </si>
  <si>
    <t>25/04/2019 14:15</t>
  </si>
  <si>
    <t>0EX9297380</t>
  </si>
  <si>
    <t>2029797</t>
  </si>
  <si>
    <t>25/04/2019 14:21</t>
  </si>
  <si>
    <t>2029869</t>
  </si>
  <si>
    <t>25/04/2019 16:15</t>
  </si>
  <si>
    <t>2030081</t>
  </si>
  <si>
    <t>26/04/2019 09:57</t>
  </si>
  <si>
    <t>2030183</t>
  </si>
  <si>
    <t>26/04/2019 12:02</t>
  </si>
  <si>
    <t>5AV822100</t>
  </si>
  <si>
    <t>ESTRATEGIA INTEGRAL EN SOLUCIONES SA DE CV</t>
  </si>
  <si>
    <t>AV LAZARO CARDENAS PTE 2400 EDIFICIO LOS SOLES PIS</t>
  </si>
  <si>
    <t>2030297</t>
  </si>
  <si>
    <t>26/04/2019 15:32</t>
  </si>
  <si>
    <t>2030333</t>
  </si>
  <si>
    <t>26/04/2019 16:51</t>
  </si>
  <si>
    <t>2030363</t>
  </si>
  <si>
    <t>26/04/2019 19:09</t>
  </si>
  <si>
    <t>2030365</t>
  </si>
  <si>
    <t>26/04/2019 19:13</t>
  </si>
  <si>
    <t>2030765</t>
  </si>
  <si>
    <t>28/04/2019 16:54</t>
  </si>
  <si>
    <t>2030769</t>
  </si>
  <si>
    <t>28/04/2019 19:55</t>
  </si>
  <si>
    <t>2030771</t>
  </si>
  <si>
    <t>28/04/2019 20:44</t>
  </si>
  <si>
    <t>2031023</t>
  </si>
  <si>
    <t>29/04/2019 08:10</t>
  </si>
  <si>
    <t>2031041</t>
  </si>
  <si>
    <t>29/04/2019 08:24</t>
  </si>
  <si>
    <t>0EX9293297</t>
  </si>
  <si>
    <t>DIAG REFORMA 2407 OTE</t>
  </si>
  <si>
    <t>2031069</t>
  </si>
  <si>
    <t>29/04/2019 08:49</t>
  </si>
  <si>
    <t>2031071</t>
  </si>
  <si>
    <t>29/04/2019 08:54</t>
  </si>
  <si>
    <t>2031073</t>
  </si>
  <si>
    <t>29/04/2019 08:53</t>
  </si>
  <si>
    <t>2031077</t>
  </si>
  <si>
    <t>29/04/2019 08:55</t>
  </si>
  <si>
    <t>0XLT281041</t>
  </si>
  <si>
    <t>2031113</t>
  </si>
  <si>
    <t>29/04/2019 09:18</t>
  </si>
  <si>
    <t>2031121</t>
  </si>
  <si>
    <t>29/04/2019 09:23</t>
  </si>
  <si>
    <t>0A2T370604</t>
  </si>
  <si>
    <t>16 ZACATECAS No 2601 PLANTA ALTA</t>
  </si>
  <si>
    <t>2031163</t>
  </si>
  <si>
    <t>29/04/2019 09:57</t>
  </si>
  <si>
    <t>0MX1208881</t>
  </si>
  <si>
    <t>AV DEL ROBLE 660 PISO 3 - SUITE 307</t>
  </si>
  <si>
    <t>2031203</t>
  </si>
  <si>
    <t>29/04/2019 10:16</t>
  </si>
  <si>
    <t>2031219</t>
  </si>
  <si>
    <t>29/04/2019 10:55</t>
  </si>
  <si>
    <t>2031221</t>
  </si>
  <si>
    <t>29/04/2019 10:58</t>
  </si>
  <si>
    <t>2031233</t>
  </si>
  <si>
    <t>29/04/2019 11:04</t>
  </si>
  <si>
    <t>2031255</t>
  </si>
  <si>
    <t>29/04/2019 11:19</t>
  </si>
  <si>
    <t>2031307</t>
  </si>
  <si>
    <t>29/04/2019 12:14</t>
  </si>
  <si>
    <t>0A2T378980</t>
  </si>
  <si>
    <t>JAVIER MINA No 689 A</t>
  </si>
  <si>
    <t>2031311</t>
  </si>
  <si>
    <t>29/04/2019 12:17</t>
  </si>
  <si>
    <t>001121065</t>
  </si>
  <si>
    <t>2031337</t>
  </si>
  <si>
    <t>2031345</t>
  </si>
  <si>
    <t>29/04/2019 12:41</t>
  </si>
  <si>
    <t>2031353</t>
  </si>
  <si>
    <t>29/04/2019 12:51</t>
  </si>
  <si>
    <t>2031405</t>
  </si>
  <si>
    <t>29/04/2019 14:10</t>
  </si>
  <si>
    <t>2031439</t>
  </si>
  <si>
    <t>29/04/2019 14:59</t>
  </si>
  <si>
    <t>9HB332664</t>
  </si>
  <si>
    <t>2031529</t>
  </si>
  <si>
    <t>29/04/2019 17:18</t>
  </si>
  <si>
    <t>2031605</t>
  </si>
  <si>
    <t>30/04/2019 08:19</t>
  </si>
  <si>
    <t>2031619</t>
  </si>
  <si>
    <t>30/04/2019 08:45</t>
  </si>
  <si>
    <t>2031635</t>
  </si>
  <si>
    <t>30/04/2019 09:12</t>
  </si>
  <si>
    <t>2031675</t>
  </si>
  <si>
    <t>30/04/2019 09:50</t>
  </si>
  <si>
    <t>2031679</t>
  </si>
  <si>
    <t>30/04/2019 10:01</t>
  </si>
  <si>
    <t>2031711</t>
  </si>
  <si>
    <t>30/04/2019 10:48</t>
  </si>
  <si>
    <t>05XB477913</t>
  </si>
  <si>
    <t>SAN SEBASTIANáNO 108-A</t>
  </si>
  <si>
    <t>2031721</t>
  </si>
  <si>
    <t>30/04/2019 10:57</t>
  </si>
  <si>
    <t>2031735</t>
  </si>
  <si>
    <t>30/04/2019 11:22</t>
  </si>
  <si>
    <t>2031737</t>
  </si>
  <si>
    <t>30/04/2019 11:25</t>
  </si>
  <si>
    <t>0EX7387014</t>
  </si>
  <si>
    <t>2031739</t>
  </si>
  <si>
    <t>30/04/2019 11:41</t>
  </si>
  <si>
    <t>09HB331718</t>
  </si>
  <si>
    <t>HEROICO COLEGIO MILITAR NO 875 SUR</t>
  </si>
  <si>
    <t>CULIACAN ROSALES-SIN</t>
  </si>
  <si>
    <t>2031775</t>
  </si>
  <si>
    <t>2031829</t>
  </si>
  <si>
    <t>30/04/2019 13:21</t>
  </si>
  <si>
    <t>2031841</t>
  </si>
  <si>
    <t>30/04/2019 13:09</t>
  </si>
  <si>
    <t>2031847</t>
  </si>
  <si>
    <t>30/04/2019 13:56</t>
  </si>
  <si>
    <t>2031849</t>
  </si>
  <si>
    <t>30/04/2019 13:58</t>
  </si>
  <si>
    <t>2031855</t>
  </si>
  <si>
    <t>30/04/2019 14:08</t>
  </si>
  <si>
    <t>2031877</t>
  </si>
  <si>
    <t>30/04/2019 14:24</t>
  </si>
  <si>
    <t>2031893</t>
  </si>
  <si>
    <t>30/04/2019 15:19</t>
  </si>
  <si>
    <t>2031901</t>
  </si>
  <si>
    <t>30/04/2019 15:28</t>
  </si>
  <si>
    <t>9HB329677</t>
  </si>
  <si>
    <t>2031907</t>
  </si>
  <si>
    <t>30/04/2019 15:45</t>
  </si>
  <si>
    <t>2031911</t>
  </si>
  <si>
    <t>30/04/2019 15:46</t>
  </si>
  <si>
    <t>2031953</t>
  </si>
  <si>
    <t>30/04/2019 18:29</t>
  </si>
  <si>
    <t>0Y4X860944</t>
  </si>
  <si>
    <t>AV NI&amp;OS HEROES No 1555 PISO 5 INT 506</t>
  </si>
  <si>
    <t>2032165</t>
  </si>
  <si>
    <t>01/05/2019 08:31</t>
  </si>
  <si>
    <t>2032167</t>
  </si>
  <si>
    <t>01/05/2019 08:34</t>
  </si>
  <si>
    <t>2032169</t>
  </si>
  <si>
    <t>01/05/2019 08:35</t>
  </si>
  <si>
    <t>2032171</t>
  </si>
  <si>
    <t>01/05/2019 08:36</t>
  </si>
  <si>
    <t>2032187</t>
  </si>
  <si>
    <t>01/05/2019 16:21</t>
  </si>
  <si>
    <t>2032193</t>
  </si>
  <si>
    <t>01/05/2019 18:21</t>
  </si>
  <si>
    <t>2032195</t>
  </si>
  <si>
    <t>01/05/2019 19:19</t>
  </si>
  <si>
    <t>2032197</t>
  </si>
  <si>
    <t>01/05/2019 19:22</t>
  </si>
  <si>
    <t>2032199</t>
  </si>
  <si>
    <t>01/05/2019 19:24</t>
  </si>
  <si>
    <t>2032201</t>
  </si>
  <si>
    <t>01/05/2019 19:25</t>
  </si>
  <si>
    <t>2032403</t>
  </si>
  <si>
    <t>02/05/2019 08:09</t>
  </si>
  <si>
    <t>2032405</t>
  </si>
  <si>
    <t>02/05/2019 08:08</t>
  </si>
  <si>
    <t>2032407</t>
  </si>
  <si>
    <t>02/05/2019 08:12</t>
  </si>
  <si>
    <t>2032411</t>
  </si>
  <si>
    <t>02/05/2019 08:18</t>
  </si>
  <si>
    <t>2032457</t>
  </si>
  <si>
    <t>02/05/2019 09:23</t>
  </si>
  <si>
    <t>0C7X246865</t>
  </si>
  <si>
    <t>2032461</t>
  </si>
  <si>
    <t>02/05/2019 09:25</t>
  </si>
  <si>
    <t>0XLT281595</t>
  </si>
  <si>
    <t>2032467</t>
  </si>
  <si>
    <t>02/05/2019 09:28</t>
  </si>
  <si>
    <t>2032471</t>
  </si>
  <si>
    <t>02/05/2019 09:41</t>
  </si>
  <si>
    <t>0XKP536910</t>
  </si>
  <si>
    <t>2032489</t>
  </si>
  <si>
    <t>02/05/2019 09:48</t>
  </si>
  <si>
    <t>06HB035909</t>
  </si>
  <si>
    <t>2032503</t>
  </si>
  <si>
    <t>02/05/2019 09:54</t>
  </si>
  <si>
    <t>2032517</t>
  </si>
  <si>
    <t>02/05/2019 10:05</t>
  </si>
  <si>
    <t>2032543</t>
  </si>
  <si>
    <t>02/05/2019 10:34</t>
  </si>
  <si>
    <t>2032547</t>
  </si>
  <si>
    <t>02/05/2019 10:38</t>
  </si>
  <si>
    <t>2032549</t>
  </si>
  <si>
    <t>2032551</t>
  </si>
  <si>
    <t>02/05/2019 10:39</t>
  </si>
  <si>
    <t>2032561</t>
  </si>
  <si>
    <t>02/05/2019 10:44</t>
  </si>
  <si>
    <t>09HB318287</t>
  </si>
  <si>
    <t>ALLENDE 111 OTE</t>
  </si>
  <si>
    <t>MELCHOR MUZQUIZ-COAH</t>
  </si>
  <si>
    <t>2032575</t>
  </si>
  <si>
    <t>02/05/2019 10:53</t>
  </si>
  <si>
    <t>2032583</t>
  </si>
  <si>
    <t>02/05/2019 10:55</t>
  </si>
  <si>
    <t>7CX042016</t>
  </si>
  <si>
    <t>WIPRO TECHNOLOGIES SA DE CV</t>
  </si>
  <si>
    <t>AVE CRISTOBAL COLON No 6013</t>
  </si>
  <si>
    <t>2032585</t>
  </si>
  <si>
    <t>02/05/2019 11:03</t>
  </si>
  <si>
    <t>2032597</t>
  </si>
  <si>
    <t>02/05/2019 11:14</t>
  </si>
  <si>
    <t>2032615</t>
  </si>
  <si>
    <t>02/05/2019 11:26</t>
  </si>
  <si>
    <t>2032623</t>
  </si>
  <si>
    <t>02/05/2019 11:31</t>
  </si>
  <si>
    <t>0D6X464350</t>
  </si>
  <si>
    <t>2032631</t>
  </si>
  <si>
    <t>02/05/2019 11:34</t>
  </si>
  <si>
    <t>2032637</t>
  </si>
  <si>
    <t>02/05/2019 11:36</t>
  </si>
  <si>
    <t>0D6X461208</t>
  </si>
  <si>
    <t>2032649</t>
  </si>
  <si>
    <t>02/05/2019 11:45</t>
  </si>
  <si>
    <t>0D6X470918</t>
  </si>
  <si>
    <t>KONE INDUSTRIAL SA DE CV</t>
  </si>
  <si>
    <t>DEL PROGRESO NTE 1300</t>
  </si>
  <si>
    <t>Matamoros-COAH</t>
  </si>
  <si>
    <t>2032655</t>
  </si>
  <si>
    <t>02/05/2019 11:49</t>
  </si>
  <si>
    <t>0D6X472498</t>
  </si>
  <si>
    <t>2032665</t>
  </si>
  <si>
    <t>02/05/2019 11:54</t>
  </si>
  <si>
    <t>2032735</t>
  </si>
  <si>
    <t>02/05/2019 12:49</t>
  </si>
  <si>
    <t>06HB016057</t>
  </si>
  <si>
    <t>2032771</t>
  </si>
  <si>
    <t>02/05/2019 13:35</t>
  </si>
  <si>
    <t>2032807</t>
  </si>
  <si>
    <t>02/05/2019 14:38</t>
  </si>
  <si>
    <t>09HB321530</t>
  </si>
  <si>
    <t>MILPAS 1110</t>
  </si>
  <si>
    <t>2032813</t>
  </si>
  <si>
    <t>02/05/2019 14:46</t>
  </si>
  <si>
    <t>9HB334021</t>
  </si>
  <si>
    <t>FERRO MEXICANA SA DE CV</t>
  </si>
  <si>
    <t>2032825</t>
  </si>
  <si>
    <t>02/05/2019 14:51</t>
  </si>
  <si>
    <t>9HB334135</t>
  </si>
  <si>
    <t>2032855</t>
  </si>
  <si>
    <t>02/05/2019 15:44</t>
  </si>
  <si>
    <t>2032879</t>
  </si>
  <si>
    <t>02/05/2019 17:04</t>
  </si>
  <si>
    <t>2032881</t>
  </si>
  <si>
    <t>02/05/2019 17:02</t>
  </si>
  <si>
    <t>2032883</t>
  </si>
  <si>
    <t>02/05/2019 17:09</t>
  </si>
  <si>
    <t>2032885</t>
  </si>
  <si>
    <t>02/05/2019 17:10</t>
  </si>
  <si>
    <t>2032887</t>
  </si>
  <si>
    <t>02/05/2019 17:13</t>
  </si>
  <si>
    <t>2032889</t>
  </si>
  <si>
    <t>02/05/2019 17:15</t>
  </si>
  <si>
    <t>2032893</t>
  </si>
  <si>
    <t>2032903</t>
  </si>
  <si>
    <t>02/05/2019 17:44</t>
  </si>
  <si>
    <t>2032905</t>
  </si>
  <si>
    <t>02/05/2019 17:46</t>
  </si>
  <si>
    <t>09HB331832</t>
  </si>
  <si>
    <t>AVE COLON No 1419</t>
  </si>
  <si>
    <t>2032911</t>
  </si>
  <si>
    <t>02/05/2019 18:35</t>
  </si>
  <si>
    <t>2032923</t>
  </si>
  <si>
    <t>02/05/2019 20:14</t>
  </si>
  <si>
    <t>2033035</t>
  </si>
  <si>
    <t>03/05/2019 08:37</t>
  </si>
  <si>
    <t>09HB318143</t>
  </si>
  <si>
    <t>FRANCISCO I MADERO 250</t>
  </si>
  <si>
    <t>MIGUEL ALEMAN-TAM</t>
  </si>
  <si>
    <t>2033045</t>
  </si>
  <si>
    <t>03/05/2019 08:53</t>
  </si>
  <si>
    <t>2033051</t>
  </si>
  <si>
    <t>03/05/2019 08:56</t>
  </si>
  <si>
    <t>2033061</t>
  </si>
  <si>
    <t>03/05/2019 09:04</t>
  </si>
  <si>
    <t>2033081</t>
  </si>
  <si>
    <t>03/05/2019 09:20</t>
  </si>
  <si>
    <t>2033087</t>
  </si>
  <si>
    <t>03/05/2019 09:25</t>
  </si>
  <si>
    <t>4HX546819</t>
  </si>
  <si>
    <t>HUMBERTO JUNCO VOIGT No 2307</t>
  </si>
  <si>
    <t>2033107</t>
  </si>
  <si>
    <t>03/05/2019 09:37</t>
  </si>
  <si>
    <t>0D6X451658</t>
  </si>
  <si>
    <t>2033111</t>
  </si>
  <si>
    <t>03/05/2019 09:39</t>
  </si>
  <si>
    <t>2033117</t>
  </si>
  <si>
    <t>03/05/2019 09:48</t>
  </si>
  <si>
    <t>2033127</t>
  </si>
  <si>
    <t>03/05/2019 09:57</t>
  </si>
  <si>
    <t>2033137</t>
  </si>
  <si>
    <t>03/05/2019 10:01</t>
  </si>
  <si>
    <t>2033141</t>
  </si>
  <si>
    <t>03/05/2019 10:02</t>
  </si>
  <si>
    <t>2033171</t>
  </si>
  <si>
    <t>03/05/2019 10:30</t>
  </si>
  <si>
    <t>0X76703365</t>
  </si>
  <si>
    <t>2033181</t>
  </si>
  <si>
    <t>03/05/2019 10:45</t>
  </si>
  <si>
    <t>2033207</t>
  </si>
  <si>
    <t>03/05/2019 11:55</t>
  </si>
  <si>
    <t>09HB318170</t>
  </si>
  <si>
    <t>AQUILES SERDAN 504 PTE</t>
  </si>
  <si>
    <t>2033245</t>
  </si>
  <si>
    <t>03/05/2019 12:50</t>
  </si>
  <si>
    <t>AT0215887</t>
  </si>
  <si>
    <t>UNIVERSIDAD DE GUADALAJARA</t>
  </si>
  <si>
    <t>PRISCILIANO SANCHEZ No 1105</t>
  </si>
  <si>
    <t>2033247</t>
  </si>
  <si>
    <t>03/05/2019 13:01</t>
  </si>
  <si>
    <t>0A2T201025</t>
  </si>
  <si>
    <t>BLVD FAJA DE ORO No 602</t>
  </si>
  <si>
    <t>2033255</t>
  </si>
  <si>
    <t>03/05/2019 13:14</t>
  </si>
  <si>
    <t>2033287</t>
  </si>
  <si>
    <t>03/05/2019 13:52</t>
  </si>
  <si>
    <t>2033357</t>
  </si>
  <si>
    <t>03/05/2019 15:53</t>
  </si>
  <si>
    <t>2033363</t>
  </si>
  <si>
    <t>03/05/2019 16:02</t>
  </si>
  <si>
    <t>09HB320746</t>
  </si>
  <si>
    <t>ANUNCIOS EN DIRECTORIOS SA DE CV</t>
  </si>
  <si>
    <t>AV INDEPENDENCIA 1305</t>
  </si>
  <si>
    <t>2033375</t>
  </si>
  <si>
    <t>03/05/2019 16:30</t>
  </si>
  <si>
    <t>2033387</t>
  </si>
  <si>
    <t>03/05/2019 17:31</t>
  </si>
  <si>
    <t>2033393</t>
  </si>
  <si>
    <t>03/05/2019 18:13</t>
  </si>
  <si>
    <t>Y4X839713</t>
  </si>
  <si>
    <t>CARRETERA COLOMBIA KM 27.3</t>
  </si>
  <si>
    <t>2033591</t>
  </si>
  <si>
    <t>04/05/2019 16:02</t>
  </si>
  <si>
    <t>2033763</t>
  </si>
  <si>
    <t>05/05/2019 15:47</t>
  </si>
  <si>
    <t>2033765</t>
  </si>
  <si>
    <t>05/05/2019 17:48</t>
  </si>
  <si>
    <t>2033767</t>
  </si>
  <si>
    <t>05/05/2019 17:50</t>
  </si>
  <si>
    <t>2033773</t>
  </si>
  <si>
    <t>05/05/2019 18:41</t>
  </si>
  <si>
    <t>2033775</t>
  </si>
  <si>
    <t>05/05/2019 18:43</t>
  </si>
  <si>
    <t>2033781</t>
  </si>
  <si>
    <t>05/05/2019 21:36</t>
  </si>
  <si>
    <t>2033993</t>
  </si>
  <si>
    <t>06/05/2019 08:20</t>
  </si>
  <si>
    <t>2034011</t>
  </si>
  <si>
    <t>06/05/2019 08:38</t>
  </si>
  <si>
    <t>2034027</t>
  </si>
  <si>
    <t>06/05/2019 08:50</t>
  </si>
  <si>
    <t>2034037</t>
  </si>
  <si>
    <t>06/05/2019 08:58</t>
  </si>
  <si>
    <t>2034049</t>
  </si>
  <si>
    <t>06/05/2019 09:10</t>
  </si>
  <si>
    <t>2034051</t>
  </si>
  <si>
    <t>06/05/2019 09:15</t>
  </si>
  <si>
    <t>2034081</t>
  </si>
  <si>
    <t>06/05/2019 09:52</t>
  </si>
  <si>
    <t>0XNE132503</t>
  </si>
  <si>
    <t>2034085</t>
  </si>
  <si>
    <t>06/05/2019 09:55</t>
  </si>
  <si>
    <t>2034091</t>
  </si>
  <si>
    <t>06/05/2019 10:01</t>
  </si>
  <si>
    <t>03BT801669</t>
  </si>
  <si>
    <t>AV JUAREZ No 273 PTE</t>
  </si>
  <si>
    <t>San Pedro-COAH</t>
  </si>
  <si>
    <t>2034095</t>
  </si>
  <si>
    <t>06/05/2019 10:06</t>
  </si>
  <si>
    <t>0AE9566591</t>
  </si>
  <si>
    <t>2034097</t>
  </si>
  <si>
    <t>06/05/2019 10:07</t>
  </si>
  <si>
    <t>0MX4770441</t>
  </si>
  <si>
    <t>2034099</t>
  </si>
  <si>
    <t>06/05/2019 10:09</t>
  </si>
  <si>
    <t>2034115</t>
  </si>
  <si>
    <t>06/05/2019 10:26</t>
  </si>
  <si>
    <t>2034121</t>
  </si>
  <si>
    <t>06/05/2019 10:31</t>
  </si>
  <si>
    <t>2034131</t>
  </si>
  <si>
    <t>2034145</t>
  </si>
  <si>
    <t>06/05/2019 10:55</t>
  </si>
  <si>
    <t>2034155</t>
  </si>
  <si>
    <t>06/05/2019 10:57</t>
  </si>
  <si>
    <t>0E1B941724</t>
  </si>
  <si>
    <t>2034159</t>
  </si>
  <si>
    <t>06/05/2019 10:59</t>
  </si>
  <si>
    <t>2034161</t>
  </si>
  <si>
    <t>06/05/2019 11:03</t>
  </si>
  <si>
    <t>2034163</t>
  </si>
  <si>
    <t>2034171</t>
  </si>
  <si>
    <t>06/05/2019 11:12</t>
  </si>
  <si>
    <t>2034211</t>
  </si>
  <si>
    <t>06/05/2019 11:42</t>
  </si>
  <si>
    <t>2034231</t>
  </si>
  <si>
    <t>06/05/2019 12:00</t>
  </si>
  <si>
    <t>2034237</t>
  </si>
  <si>
    <t>06/05/2019 12:05</t>
  </si>
  <si>
    <t>2034239</t>
  </si>
  <si>
    <t>06/05/2019 12:06</t>
  </si>
  <si>
    <t>0XPN547601</t>
  </si>
  <si>
    <t>2034247</t>
  </si>
  <si>
    <t>06/05/2019 12:08</t>
  </si>
  <si>
    <t>2034283</t>
  </si>
  <si>
    <t>06/05/2019 12:27</t>
  </si>
  <si>
    <t>2034287</t>
  </si>
  <si>
    <t>06/05/2019 12:48</t>
  </si>
  <si>
    <t>2034311</t>
  </si>
  <si>
    <t>06/05/2019 13:08</t>
  </si>
  <si>
    <t>2034313</t>
  </si>
  <si>
    <t>06/05/2019 13:10</t>
  </si>
  <si>
    <t>07CX040557</t>
  </si>
  <si>
    <t>2034321</t>
  </si>
  <si>
    <t>06/05/2019 13:12</t>
  </si>
  <si>
    <t>2034333</t>
  </si>
  <si>
    <t>06/05/2019 13:42</t>
  </si>
  <si>
    <t>2034357</t>
  </si>
  <si>
    <t>06/05/2019 14:03</t>
  </si>
  <si>
    <t>2034361</t>
  </si>
  <si>
    <t>06/05/2019 14:09</t>
  </si>
  <si>
    <t>0A1H022366</t>
  </si>
  <si>
    <t>2034363</t>
  </si>
  <si>
    <t>06/05/2019 14:10</t>
  </si>
  <si>
    <t>2034365</t>
  </si>
  <si>
    <t>06/05/2019 14:13</t>
  </si>
  <si>
    <t>2034367</t>
  </si>
  <si>
    <t>06/05/2019 13:57</t>
  </si>
  <si>
    <t>9HB328868</t>
  </si>
  <si>
    <t>IGNACIO ZARAGOZA S/N</t>
  </si>
  <si>
    <t>2034371</t>
  </si>
  <si>
    <t>06/05/2019 14:15</t>
  </si>
  <si>
    <t>2034375</t>
  </si>
  <si>
    <t>06/05/2019 14:17</t>
  </si>
  <si>
    <t>2034379</t>
  </si>
  <si>
    <t>06/05/2019 14:20</t>
  </si>
  <si>
    <t>2034381</t>
  </si>
  <si>
    <t>06/05/2019 14:25</t>
  </si>
  <si>
    <t>2034389</t>
  </si>
  <si>
    <t>06/05/2019 14:29</t>
  </si>
  <si>
    <t>2034391</t>
  </si>
  <si>
    <t>06/05/2019 14:31</t>
  </si>
  <si>
    <t>0XLT280679</t>
  </si>
  <si>
    <t>2034397</t>
  </si>
  <si>
    <t>2034403</t>
  </si>
  <si>
    <t>06/05/2019 14:45</t>
  </si>
  <si>
    <t>2034409</t>
  </si>
  <si>
    <t>06/05/2019 14:46</t>
  </si>
  <si>
    <t>2034419</t>
  </si>
  <si>
    <t>06/05/2019 15:02</t>
  </si>
  <si>
    <t>2034433</t>
  </si>
  <si>
    <t>06/05/2019 15:16</t>
  </si>
  <si>
    <t>09HB331786</t>
  </si>
  <si>
    <t>2034445</t>
  </si>
  <si>
    <t>06/05/2019 15:31</t>
  </si>
  <si>
    <t>2034461</t>
  </si>
  <si>
    <t>06/05/2019 16:27</t>
  </si>
  <si>
    <t>2034469</t>
  </si>
  <si>
    <t>06/05/2019 16:53</t>
  </si>
  <si>
    <t>2034471</t>
  </si>
  <si>
    <t>06/05/2019 16:56</t>
  </si>
  <si>
    <t>09HB318409</t>
  </si>
  <si>
    <t>AV INSURGENTES No 602</t>
  </si>
  <si>
    <t>2034477</t>
  </si>
  <si>
    <t>06/05/2019 16:35</t>
  </si>
  <si>
    <t>03BT802293</t>
  </si>
  <si>
    <t>GUERRERO SUR 401</t>
  </si>
  <si>
    <t>CIUDAD ALLENDE-COAH</t>
  </si>
  <si>
    <t>2034479</t>
  </si>
  <si>
    <t>06/05/2019 17:00</t>
  </si>
  <si>
    <t>0AB9779136</t>
  </si>
  <si>
    <t>2034481</t>
  </si>
  <si>
    <t>06/05/2019 17:01</t>
  </si>
  <si>
    <t>2034485</t>
  </si>
  <si>
    <t>06/05/2019 17:06</t>
  </si>
  <si>
    <t>2034487</t>
  </si>
  <si>
    <t>06/05/2019 17:07</t>
  </si>
  <si>
    <t>2034491</t>
  </si>
  <si>
    <t>06/05/2019 17:16</t>
  </si>
  <si>
    <t>2034493</t>
  </si>
  <si>
    <t>06/05/2019 17:20</t>
  </si>
  <si>
    <t>2034511</t>
  </si>
  <si>
    <t>06/05/2019 17:41</t>
  </si>
  <si>
    <t>0X76707660</t>
  </si>
  <si>
    <t>PASEOS VISTAS DEL SOL NO. 6601 LOC 6,7,8  PB</t>
  </si>
  <si>
    <t>2034515</t>
  </si>
  <si>
    <t>06/05/2019 18:00</t>
  </si>
  <si>
    <t>2034519</t>
  </si>
  <si>
    <t>06/05/2019 18:04</t>
  </si>
  <si>
    <t>2034531</t>
  </si>
  <si>
    <t>06/05/2019 19:45</t>
  </si>
  <si>
    <t>0E1B969536</t>
  </si>
  <si>
    <t>2034535</t>
  </si>
  <si>
    <t>06/05/2019 20:39</t>
  </si>
  <si>
    <t>2034591</t>
  </si>
  <si>
    <t>07/05/2019 07:39</t>
  </si>
  <si>
    <t>2034601</t>
  </si>
  <si>
    <t>07/05/2019 08:19</t>
  </si>
  <si>
    <t>2034607</t>
  </si>
  <si>
    <t>07/05/2019 08:31</t>
  </si>
  <si>
    <t>2034611</t>
  </si>
  <si>
    <t>07/05/2019 08:38</t>
  </si>
  <si>
    <t>0XPN397780</t>
  </si>
  <si>
    <t>2034613</t>
  </si>
  <si>
    <t>07/05/2019 08:40</t>
  </si>
  <si>
    <t>2034627</t>
  </si>
  <si>
    <t>07/05/2019 08:45</t>
  </si>
  <si>
    <t>2034633</t>
  </si>
  <si>
    <t>07/05/2019 09:06</t>
  </si>
  <si>
    <t>2034645</t>
  </si>
  <si>
    <t>07/05/2019 09:15</t>
  </si>
  <si>
    <t>0PW4111400</t>
  </si>
  <si>
    <t>AV PASEO TRIUNFO DE LA REPUBLICA No 6321</t>
  </si>
  <si>
    <t>2034661</t>
  </si>
  <si>
    <t>07/05/2019 09:19</t>
  </si>
  <si>
    <t>2034669</t>
  </si>
  <si>
    <t>07/05/2019 09:24</t>
  </si>
  <si>
    <t>2034671</t>
  </si>
  <si>
    <t>07/05/2019 09:25</t>
  </si>
  <si>
    <t>2034675</t>
  </si>
  <si>
    <t>07/05/2019 09:28</t>
  </si>
  <si>
    <t>0XEH772851</t>
  </si>
  <si>
    <t>2034703</t>
  </si>
  <si>
    <t>07/05/2019 09:49</t>
  </si>
  <si>
    <t>2034723</t>
  </si>
  <si>
    <t>07/05/2019 09:52</t>
  </si>
  <si>
    <t>2034731</t>
  </si>
  <si>
    <t>07/05/2019 10:06</t>
  </si>
  <si>
    <t>2034735</t>
  </si>
  <si>
    <t>07/05/2019 10:08</t>
  </si>
  <si>
    <t>2034739</t>
  </si>
  <si>
    <t>07/05/2019 10:11</t>
  </si>
  <si>
    <t>2034743</t>
  </si>
  <si>
    <t>07/05/2019 10:23</t>
  </si>
  <si>
    <t>2034751</t>
  </si>
  <si>
    <t>07/05/2019 10:26</t>
  </si>
  <si>
    <t>2034765</t>
  </si>
  <si>
    <t>07/05/2019 10:44</t>
  </si>
  <si>
    <t>2034767</t>
  </si>
  <si>
    <t>07/05/2019 10:48</t>
  </si>
  <si>
    <t>2034779</t>
  </si>
  <si>
    <t>07/05/2019 10:53</t>
  </si>
  <si>
    <t>2034815</t>
  </si>
  <si>
    <t>07/05/2019 11:33</t>
  </si>
  <si>
    <t>2034817</t>
  </si>
  <si>
    <t>07/05/2019 11:39</t>
  </si>
  <si>
    <t>2034845</t>
  </si>
  <si>
    <t>07/05/2019 12:11</t>
  </si>
  <si>
    <t>2034883</t>
  </si>
  <si>
    <t>07/05/2019 12:37</t>
  </si>
  <si>
    <t>2034889</t>
  </si>
  <si>
    <t>07/05/2019 12:41</t>
  </si>
  <si>
    <t>5BT734207</t>
  </si>
  <si>
    <t>PERIFERICO SUR 7980  2 E</t>
  </si>
  <si>
    <t>2034899</t>
  </si>
  <si>
    <t>07/05/2019 12:50</t>
  </si>
  <si>
    <t>2034905</t>
  </si>
  <si>
    <t>07/05/2019 12:57</t>
  </si>
  <si>
    <t>2034919</t>
  </si>
  <si>
    <t>07/05/2019 13:07</t>
  </si>
  <si>
    <t>0LX7657933</t>
  </si>
  <si>
    <t>2034935</t>
  </si>
  <si>
    <t>2034937</t>
  </si>
  <si>
    <t>07/05/2019 13:15</t>
  </si>
  <si>
    <t>7TX136978</t>
  </si>
  <si>
    <t>PERLA DE LOS ANGELES CARRILLO BARRAZA</t>
  </si>
  <si>
    <t>COSTA RICA No 302</t>
  </si>
  <si>
    <t>2034941</t>
  </si>
  <si>
    <t>07/05/2019 13:18</t>
  </si>
  <si>
    <t>2034967</t>
  </si>
  <si>
    <t>07/05/2019 13:51</t>
  </si>
  <si>
    <t>2034981</t>
  </si>
  <si>
    <t>07/05/2019 13:59</t>
  </si>
  <si>
    <t>2035013</t>
  </si>
  <si>
    <t>07/05/2019 14:35</t>
  </si>
  <si>
    <t>2035025</t>
  </si>
  <si>
    <t>07/05/2019 15:07</t>
  </si>
  <si>
    <t>2035043</t>
  </si>
  <si>
    <t>07/05/2019 15:51</t>
  </si>
  <si>
    <t>2035059</t>
  </si>
  <si>
    <t>07/05/2019 16:07</t>
  </si>
  <si>
    <t>2035063</t>
  </si>
  <si>
    <t>07/05/2019 16:22</t>
  </si>
  <si>
    <t>7TX138663</t>
  </si>
  <si>
    <t>ARAMARK MEXICO SA DE CV</t>
  </si>
  <si>
    <t>BOULEVARD BMW No 655 PB</t>
  </si>
  <si>
    <t>2035069</t>
  </si>
  <si>
    <t>07/05/2019 16:44</t>
  </si>
  <si>
    <t>0LX5821019</t>
  </si>
  <si>
    <t>2035073</t>
  </si>
  <si>
    <t>07/05/2019 16:55</t>
  </si>
  <si>
    <t>0XL1376645</t>
  </si>
  <si>
    <t>2035083</t>
  </si>
  <si>
    <t>07/05/2019 17:17</t>
  </si>
  <si>
    <t>2035091</t>
  </si>
  <si>
    <t>07/05/2019 17:26</t>
  </si>
  <si>
    <t>2035093</t>
  </si>
  <si>
    <t>07/05/2019 17:27</t>
  </si>
  <si>
    <t>2035097</t>
  </si>
  <si>
    <t>07/05/2019 17:54</t>
  </si>
  <si>
    <t>2035107</t>
  </si>
  <si>
    <t>07/05/2019 18:18</t>
  </si>
  <si>
    <t>2035119</t>
  </si>
  <si>
    <t>07/05/2019 19:08</t>
  </si>
  <si>
    <t>2035189</t>
  </si>
  <si>
    <t>08/05/2019 07:33</t>
  </si>
  <si>
    <t>2035205</t>
  </si>
  <si>
    <t>08/05/2019 08:11</t>
  </si>
  <si>
    <t>2035245</t>
  </si>
  <si>
    <t>08/05/2019 08:59</t>
  </si>
  <si>
    <t>Y4X848023</t>
  </si>
  <si>
    <t>2035259</t>
  </si>
  <si>
    <t>08/05/2019 09:20</t>
  </si>
  <si>
    <t>0C4X008899</t>
  </si>
  <si>
    <t>2035305</t>
  </si>
  <si>
    <t>08/05/2019 09:48</t>
  </si>
  <si>
    <t>2035357</t>
  </si>
  <si>
    <t>08/05/2019 10:20</t>
  </si>
  <si>
    <t>2035367</t>
  </si>
  <si>
    <t>08/05/2019 10:23</t>
  </si>
  <si>
    <t>2035383</t>
  </si>
  <si>
    <t>08/05/2019 10:31</t>
  </si>
  <si>
    <t>2035387</t>
  </si>
  <si>
    <t>08/05/2019 10:51</t>
  </si>
  <si>
    <t>2035393</t>
  </si>
  <si>
    <t>08/05/2019 11:05</t>
  </si>
  <si>
    <t>2035415</t>
  </si>
  <si>
    <t>08/05/2019 11:56</t>
  </si>
  <si>
    <t>2035437</t>
  </si>
  <si>
    <t>08/05/2019 12:35</t>
  </si>
  <si>
    <t>2035449</t>
  </si>
  <si>
    <t>08/05/2019 12:45</t>
  </si>
  <si>
    <t>2035457</t>
  </si>
  <si>
    <t>08/05/2019 12:56</t>
  </si>
  <si>
    <t>2035475</t>
  </si>
  <si>
    <t>08/05/2019 13:30</t>
  </si>
  <si>
    <t>2035489</t>
  </si>
  <si>
    <t>08/05/2019 13:39</t>
  </si>
  <si>
    <t>2035495</t>
  </si>
  <si>
    <t>08/05/2019 13:43</t>
  </si>
  <si>
    <t>0LX7658088</t>
  </si>
  <si>
    <t>2035501</t>
  </si>
  <si>
    <t>08/05/2019 13:49</t>
  </si>
  <si>
    <t>2035523</t>
  </si>
  <si>
    <t>08/05/2019 14:13</t>
  </si>
  <si>
    <t>2035559</t>
  </si>
  <si>
    <t>08/05/2019 14:56</t>
  </si>
  <si>
    <t>2035563</t>
  </si>
  <si>
    <t>08/05/2019 14:59</t>
  </si>
  <si>
    <t>2035567</t>
  </si>
  <si>
    <t>08/05/2019 15:02</t>
  </si>
  <si>
    <t>0MX4473141</t>
  </si>
  <si>
    <t>2035615</t>
  </si>
  <si>
    <t>08/05/2019 16:29</t>
  </si>
  <si>
    <t>2035623</t>
  </si>
  <si>
    <t>08/05/2019 16:39</t>
  </si>
  <si>
    <t>2035625</t>
  </si>
  <si>
    <t>08/05/2019 16:24</t>
  </si>
  <si>
    <t>2035639</t>
  </si>
  <si>
    <t>08/05/2019 18:18</t>
  </si>
  <si>
    <t>2035651</t>
  </si>
  <si>
    <t>08/05/2019 18:56</t>
  </si>
  <si>
    <t>2035657</t>
  </si>
  <si>
    <t>08/05/2019 21:56</t>
  </si>
  <si>
    <t>2035817</t>
  </si>
  <si>
    <t>09/05/2019 08:01</t>
  </si>
  <si>
    <t>2035853</t>
  </si>
  <si>
    <t>09/05/2019 08:33</t>
  </si>
  <si>
    <t>9HB916274</t>
  </si>
  <si>
    <t>ACMVF &amp; ASOCIADOS AGENTE DE SEGUROS SA DE CV</t>
  </si>
  <si>
    <t>COSMOS No 2667</t>
  </si>
  <si>
    <t>2035863</t>
  </si>
  <si>
    <t>09/05/2019 08:46</t>
  </si>
  <si>
    <t>2035907</t>
  </si>
  <si>
    <t>09/05/2019 09:14</t>
  </si>
  <si>
    <t>2035953</t>
  </si>
  <si>
    <t>09/05/2019 09:58</t>
  </si>
  <si>
    <t>0AGC431103</t>
  </si>
  <si>
    <t>BLVD HIDALGO 2223</t>
  </si>
  <si>
    <t>2035955</t>
  </si>
  <si>
    <t>09/05/2019 10:06</t>
  </si>
  <si>
    <t>2035957</t>
  </si>
  <si>
    <t>09/05/2019 10:09</t>
  </si>
  <si>
    <t>05BT705235</t>
  </si>
  <si>
    <t>2035975</t>
  </si>
  <si>
    <t>09/05/2019 10:21</t>
  </si>
  <si>
    <t>2035987</t>
  </si>
  <si>
    <t>09/05/2019 10:33</t>
  </si>
  <si>
    <t>2035989</t>
  </si>
  <si>
    <t>09/05/2019 10:36</t>
  </si>
  <si>
    <t>2035993</t>
  </si>
  <si>
    <t>09/05/2019 10:44</t>
  </si>
  <si>
    <t>2035995</t>
  </si>
  <si>
    <t>09/05/2019 10:48</t>
  </si>
  <si>
    <t>2036009</t>
  </si>
  <si>
    <t>09/05/2019 11:03</t>
  </si>
  <si>
    <t>06HB035252</t>
  </si>
  <si>
    <t>2036021</t>
  </si>
  <si>
    <t>09/05/2019 11:14</t>
  </si>
  <si>
    <t>09HB916007</t>
  </si>
  <si>
    <t>2036025</t>
  </si>
  <si>
    <t>09/05/2019 11:22</t>
  </si>
  <si>
    <t>2036027</t>
  </si>
  <si>
    <t>09/05/2019 11:23</t>
  </si>
  <si>
    <t>2036033</t>
  </si>
  <si>
    <t>09/05/2019 11:27</t>
  </si>
  <si>
    <t>2036063</t>
  </si>
  <si>
    <t>09/05/2019 12:10</t>
  </si>
  <si>
    <t>2036069</t>
  </si>
  <si>
    <t>09/05/2019 12:13</t>
  </si>
  <si>
    <t>0C4X003937</t>
  </si>
  <si>
    <t>BLVD MIGUEL DE LA MADRID 1996</t>
  </si>
  <si>
    <t>2036071</t>
  </si>
  <si>
    <t>09/05/2019 12:08</t>
  </si>
  <si>
    <t>2036077</t>
  </si>
  <si>
    <t>09/05/2019 12:32</t>
  </si>
  <si>
    <t>2036081</t>
  </si>
  <si>
    <t>09/05/2019 12:34</t>
  </si>
  <si>
    <t>2036091</t>
  </si>
  <si>
    <t>09/05/2019 12:43</t>
  </si>
  <si>
    <t>2036093</t>
  </si>
  <si>
    <t>09/05/2019 12:44</t>
  </si>
  <si>
    <t>2036099</t>
  </si>
  <si>
    <t>09/05/2019 12:56</t>
  </si>
  <si>
    <t>0A2T024528</t>
  </si>
  <si>
    <t>MANUEL DOBLADO No 601</t>
  </si>
  <si>
    <t>2036123</t>
  </si>
  <si>
    <t>09/05/2019 13:30</t>
  </si>
  <si>
    <t>2036145</t>
  </si>
  <si>
    <t>09/05/2019 14:08</t>
  </si>
  <si>
    <t>2036147</t>
  </si>
  <si>
    <t>09/05/2019 14:09</t>
  </si>
  <si>
    <t>2036151</t>
  </si>
  <si>
    <t>09/05/2019 14:12</t>
  </si>
  <si>
    <t>2036157</t>
  </si>
  <si>
    <t>09/05/2019 14:15</t>
  </si>
  <si>
    <t>2036197</t>
  </si>
  <si>
    <t>09/05/2019 15:31</t>
  </si>
  <si>
    <t>2036211</t>
  </si>
  <si>
    <t>09/05/2019 15:46</t>
  </si>
  <si>
    <t>07CX042934</t>
  </si>
  <si>
    <t>2036219</t>
  </si>
  <si>
    <t>09/05/2019 15:54</t>
  </si>
  <si>
    <t>0D6X459506</t>
  </si>
  <si>
    <t>2036221</t>
  </si>
  <si>
    <t>09/05/2019 16:17</t>
  </si>
  <si>
    <t>0MX4465066</t>
  </si>
  <si>
    <t>2036227</t>
  </si>
  <si>
    <t>09/05/2019 16:33</t>
  </si>
  <si>
    <t>9HB333839</t>
  </si>
  <si>
    <t>2036233</t>
  </si>
  <si>
    <t>09/05/2019 16:49</t>
  </si>
  <si>
    <t>0XLT282611</t>
  </si>
  <si>
    <t>2036237</t>
  </si>
  <si>
    <t>09/05/2019 17:02</t>
  </si>
  <si>
    <t>2036251</t>
  </si>
  <si>
    <t>09/05/2019 17:00</t>
  </si>
  <si>
    <t>2036265</t>
  </si>
  <si>
    <t>09/05/2019 17:12</t>
  </si>
  <si>
    <t>2036273</t>
  </si>
  <si>
    <t>09/05/2019 17:49</t>
  </si>
  <si>
    <t>2036285</t>
  </si>
  <si>
    <t>09/05/2019 18:52</t>
  </si>
  <si>
    <t>09HB915329</t>
  </si>
  <si>
    <t>ZARAGOZA No 600, LOCAL 6 ESQUINA CON ALDAMA</t>
  </si>
  <si>
    <t>2036289</t>
  </si>
  <si>
    <t>09/05/2019 19:00</t>
  </si>
  <si>
    <t>09HB915997</t>
  </si>
  <si>
    <t>2036293</t>
  </si>
  <si>
    <t>09/05/2019 19:21</t>
  </si>
  <si>
    <t>2036297</t>
  </si>
  <si>
    <t>09/05/2019 19:49</t>
  </si>
  <si>
    <t>2036303</t>
  </si>
  <si>
    <t>09/05/2019 23:35</t>
  </si>
  <si>
    <t>2036417</t>
  </si>
  <si>
    <t>10/05/2019 08:31</t>
  </si>
  <si>
    <t>2036421</t>
  </si>
  <si>
    <t>10/05/2019 08:36</t>
  </si>
  <si>
    <t>0E2B657725</t>
  </si>
  <si>
    <t>2036427</t>
  </si>
  <si>
    <t>2036431</t>
  </si>
  <si>
    <t>10/05/2019 08:39</t>
  </si>
  <si>
    <t>0E2B658136</t>
  </si>
  <si>
    <t>2036435</t>
  </si>
  <si>
    <t>10/05/2019 08:46</t>
  </si>
  <si>
    <t>2036447</t>
  </si>
  <si>
    <t>10/05/2019 09:00</t>
  </si>
  <si>
    <t>2036465</t>
  </si>
  <si>
    <t>10/05/2019 09:28</t>
  </si>
  <si>
    <t>2036479</t>
  </si>
  <si>
    <t>10/05/2019 09:56</t>
  </si>
  <si>
    <t>07CX042002</t>
  </si>
  <si>
    <t>2036481</t>
  </si>
  <si>
    <t>2036485</t>
  </si>
  <si>
    <t>10/05/2019 10:02</t>
  </si>
  <si>
    <t>2036487</t>
  </si>
  <si>
    <t>2036501</t>
  </si>
  <si>
    <t>10/05/2019 10:42</t>
  </si>
  <si>
    <t>2036503</t>
  </si>
  <si>
    <t>0C4X008529</t>
  </si>
  <si>
    <t>PROL AV 22 DE OCTUBRE 621</t>
  </si>
  <si>
    <t>APATZINGAN CONSTITUC</t>
  </si>
  <si>
    <t>2036511</t>
  </si>
  <si>
    <t>10/05/2019 10:34</t>
  </si>
  <si>
    <t>0X76704211</t>
  </si>
  <si>
    <t>2036533</t>
  </si>
  <si>
    <t>10/05/2019 11:25</t>
  </si>
  <si>
    <t>2036537</t>
  </si>
  <si>
    <t>10/05/2019 11:31</t>
  </si>
  <si>
    <t>2036543</t>
  </si>
  <si>
    <t>10/05/2019 11:41</t>
  </si>
  <si>
    <t>2036545</t>
  </si>
  <si>
    <t>10/05/2019 11:44</t>
  </si>
  <si>
    <t>2036551</t>
  </si>
  <si>
    <t>10/05/2019 11:54</t>
  </si>
  <si>
    <t>2036579</t>
  </si>
  <si>
    <t>10/05/2019 12:42</t>
  </si>
  <si>
    <t>5AV813603</t>
  </si>
  <si>
    <t>FREZNEL Y FARENHAIT No 8525</t>
  </si>
  <si>
    <t>2036581</t>
  </si>
  <si>
    <t>10/05/2019 12:20</t>
  </si>
  <si>
    <t>05XB488867</t>
  </si>
  <si>
    <t>2036595</t>
  </si>
  <si>
    <t>10/05/2019 12:55</t>
  </si>
  <si>
    <t>2036599</t>
  </si>
  <si>
    <t>10/05/2019 12:58</t>
  </si>
  <si>
    <t>2036613</t>
  </si>
  <si>
    <t>10/05/2019 12:54</t>
  </si>
  <si>
    <t>2036615</t>
  </si>
  <si>
    <t>10/05/2019 13:04</t>
  </si>
  <si>
    <t>0A1H020606</t>
  </si>
  <si>
    <t>2036657</t>
  </si>
  <si>
    <t>10/05/2019 13:33</t>
  </si>
  <si>
    <t>2036663</t>
  </si>
  <si>
    <t>10/05/2019 13:50</t>
  </si>
  <si>
    <t>2036713</t>
  </si>
  <si>
    <t>10/05/2019 14:49</t>
  </si>
  <si>
    <t>2036741</t>
  </si>
  <si>
    <t>10/05/2019 16:29</t>
  </si>
  <si>
    <t>2036749</t>
  </si>
  <si>
    <t>10/05/2019 16:40</t>
  </si>
  <si>
    <t>2036765</t>
  </si>
  <si>
    <t>10/05/2019 17:37</t>
  </si>
  <si>
    <t>2036767</t>
  </si>
  <si>
    <t>10/05/2019 17:40</t>
  </si>
  <si>
    <t>0BG0966710</t>
  </si>
  <si>
    <t>2036771</t>
  </si>
  <si>
    <t>10/05/2019 18:28</t>
  </si>
  <si>
    <t>2036773</t>
  </si>
  <si>
    <t>10/05/2019 21:39</t>
  </si>
  <si>
    <t>2036965</t>
  </si>
  <si>
    <t>11/05/2019 11:07</t>
  </si>
  <si>
    <t>2036977</t>
  </si>
  <si>
    <t>11/05/2019 18:01</t>
  </si>
  <si>
    <t>2037163</t>
  </si>
  <si>
    <t>12/05/2019 19:59</t>
  </si>
  <si>
    <t>2037379</t>
  </si>
  <si>
    <t>13/05/2019 07:07</t>
  </si>
  <si>
    <t>2037403</t>
  </si>
  <si>
    <t>13/05/2019 08:01</t>
  </si>
  <si>
    <t>2037405</t>
  </si>
  <si>
    <t>13/05/2019 08:09</t>
  </si>
  <si>
    <t>2037409</t>
  </si>
  <si>
    <t>13/05/2019 08:20</t>
  </si>
  <si>
    <t>2037439</t>
  </si>
  <si>
    <t>13/05/2019 08:39</t>
  </si>
  <si>
    <t>0A1H021651</t>
  </si>
  <si>
    <t>2037445</t>
  </si>
  <si>
    <t>13/05/2019 08:43</t>
  </si>
  <si>
    <t>2037447</t>
  </si>
  <si>
    <t>13/05/2019 08:44</t>
  </si>
  <si>
    <t>2037491</t>
  </si>
  <si>
    <t>13/05/2019 09:13</t>
  </si>
  <si>
    <t>2037517</t>
  </si>
  <si>
    <t>13/05/2019 09:28</t>
  </si>
  <si>
    <t>2037525</t>
  </si>
  <si>
    <t>13/05/2019 09:36</t>
  </si>
  <si>
    <t>2037537</t>
  </si>
  <si>
    <t>13/05/2019 09:46</t>
  </si>
  <si>
    <t>2037539</t>
  </si>
  <si>
    <t>13/05/2019 09:47</t>
  </si>
  <si>
    <t>2037541</t>
  </si>
  <si>
    <t>13/05/2019 09:48</t>
  </si>
  <si>
    <t>2037549</t>
  </si>
  <si>
    <t>2037555</t>
  </si>
  <si>
    <t>13/05/2019 09:52</t>
  </si>
  <si>
    <t>2037569</t>
  </si>
  <si>
    <t>13/05/2019 10:01</t>
  </si>
  <si>
    <t>0A2T369921</t>
  </si>
  <si>
    <t>PASEO DE LOS INSURGENTES No 210 PISO C1 LOCAL 9</t>
  </si>
  <si>
    <t>2037571</t>
  </si>
  <si>
    <t>13/05/2019 10:09</t>
  </si>
  <si>
    <t>2037575</t>
  </si>
  <si>
    <t>2037577</t>
  </si>
  <si>
    <t>13/05/2019 10:13</t>
  </si>
  <si>
    <t>2037587</t>
  </si>
  <si>
    <t>13/05/2019 10:18</t>
  </si>
  <si>
    <t>0E1B964985</t>
  </si>
  <si>
    <t>2037593</t>
  </si>
  <si>
    <t>13/05/2019 10:19</t>
  </si>
  <si>
    <t>2037597</t>
  </si>
  <si>
    <t>13/05/2019 10:20</t>
  </si>
  <si>
    <t>2037631</t>
  </si>
  <si>
    <t>13/05/2019 10:38</t>
  </si>
  <si>
    <t>2037633</t>
  </si>
  <si>
    <t>13/05/2019 10:37</t>
  </si>
  <si>
    <t>2037643</t>
  </si>
  <si>
    <t>13/05/2019 10:41</t>
  </si>
  <si>
    <t>2037653</t>
  </si>
  <si>
    <t>13/05/2019 10:43</t>
  </si>
  <si>
    <t>2037663</t>
  </si>
  <si>
    <t>13/05/2019 10:52</t>
  </si>
  <si>
    <t>2037667</t>
  </si>
  <si>
    <t>13/05/2019 10:46</t>
  </si>
  <si>
    <t>9HB915397</t>
  </si>
  <si>
    <t>SCHUTZ ELSA SA DE CV</t>
  </si>
  <si>
    <t>CAMINO A HUINALA No 135 Y 135 B</t>
  </si>
  <si>
    <t>2037669</t>
  </si>
  <si>
    <t>13/05/2019 10:55</t>
  </si>
  <si>
    <t>2037677</t>
  </si>
  <si>
    <t>13/05/2019 11:04</t>
  </si>
  <si>
    <t>0LA8672920</t>
  </si>
  <si>
    <t>2037681</t>
  </si>
  <si>
    <t>13/05/2019 11:06</t>
  </si>
  <si>
    <t>2037683</t>
  </si>
  <si>
    <t>2037687</t>
  </si>
  <si>
    <t>13/05/2019 11:07</t>
  </si>
  <si>
    <t>0LX5607337</t>
  </si>
  <si>
    <t>2037689</t>
  </si>
  <si>
    <t>2037691</t>
  </si>
  <si>
    <t>13/05/2019 11:08</t>
  </si>
  <si>
    <t>2037695</t>
  </si>
  <si>
    <t>13/05/2019 11:09</t>
  </si>
  <si>
    <t>2037709</t>
  </si>
  <si>
    <t>13/05/2019 11:26</t>
  </si>
  <si>
    <t>0VMA545243</t>
  </si>
  <si>
    <t>2037715</t>
  </si>
  <si>
    <t>13/05/2019 11:36</t>
  </si>
  <si>
    <t>2037725</t>
  </si>
  <si>
    <t>13/05/2019 11:52</t>
  </si>
  <si>
    <t>2037731</t>
  </si>
  <si>
    <t>13/05/2019 11:58</t>
  </si>
  <si>
    <t>06UA326843</t>
  </si>
  <si>
    <t>2037741</t>
  </si>
  <si>
    <t>13/05/2019 11:56</t>
  </si>
  <si>
    <t>2037751</t>
  </si>
  <si>
    <t>13/05/2019 12:12</t>
  </si>
  <si>
    <t>2037803</t>
  </si>
  <si>
    <t>13/05/2019 13:36</t>
  </si>
  <si>
    <t>0MX4465078</t>
  </si>
  <si>
    <t>2037805</t>
  </si>
  <si>
    <t>13/05/2019 13:38</t>
  </si>
  <si>
    <t>0C7X263829</t>
  </si>
  <si>
    <t>2037821</t>
  </si>
  <si>
    <t>13/05/2019 13:54</t>
  </si>
  <si>
    <t>2037825</t>
  </si>
  <si>
    <t>13/05/2019 13:58</t>
  </si>
  <si>
    <t>2037829</t>
  </si>
  <si>
    <t>13/05/2019 14:01</t>
  </si>
  <si>
    <t>0LA0094734</t>
  </si>
  <si>
    <t>2037833</t>
  </si>
  <si>
    <t>13/05/2019 14:09</t>
  </si>
  <si>
    <t>2037839</t>
  </si>
  <si>
    <t>13/05/2019 14:23</t>
  </si>
  <si>
    <t>2037841</t>
  </si>
  <si>
    <t>13/05/2019 14:27</t>
  </si>
  <si>
    <t>2037863</t>
  </si>
  <si>
    <t>13/05/2019 14:51</t>
  </si>
  <si>
    <t>2037881</t>
  </si>
  <si>
    <t>13/05/2019 15:20</t>
  </si>
  <si>
    <t>2037897</t>
  </si>
  <si>
    <t>13/05/2019 15:27</t>
  </si>
  <si>
    <t>07TX139193</t>
  </si>
  <si>
    <t>2037899</t>
  </si>
  <si>
    <t>13/05/2019 15:31</t>
  </si>
  <si>
    <t>0EX9664134</t>
  </si>
  <si>
    <t>2037915</t>
  </si>
  <si>
    <t>13/05/2019 15:57</t>
  </si>
  <si>
    <t>7TX139360</t>
  </si>
  <si>
    <t>INTEGRA AMBIENTE E INGENIERIA SA DE CV</t>
  </si>
  <si>
    <t>HERRADURA No 100</t>
  </si>
  <si>
    <t>2037921</t>
  </si>
  <si>
    <t>13/05/2019 16:01</t>
  </si>
  <si>
    <t>2037923</t>
  </si>
  <si>
    <t>13/05/2019 16:06</t>
  </si>
  <si>
    <t>2037925</t>
  </si>
  <si>
    <t>13/05/2019 16:10</t>
  </si>
  <si>
    <t>2037933</t>
  </si>
  <si>
    <t>13/05/2019 16:20</t>
  </si>
  <si>
    <t>2037945</t>
  </si>
  <si>
    <t>13/05/2019 16:35</t>
  </si>
  <si>
    <t>2037947</t>
  </si>
  <si>
    <t>13/05/2019 16:37</t>
  </si>
  <si>
    <t>2037973</t>
  </si>
  <si>
    <t>13/05/2019 17:26</t>
  </si>
  <si>
    <t>0E2B654094</t>
  </si>
  <si>
    <t>BLVD. ADOLFO LËPEZ MATEOS S/N ESQ CALLE CHIMALPOPO</t>
  </si>
  <si>
    <t>2037975</t>
  </si>
  <si>
    <t>13/05/2019 17:28</t>
  </si>
  <si>
    <t>2037979</t>
  </si>
  <si>
    <t>13/05/2019 17:29</t>
  </si>
  <si>
    <t>2037983</t>
  </si>
  <si>
    <t>13/05/2019 17:34</t>
  </si>
  <si>
    <t>0D6X450454</t>
  </si>
  <si>
    <t>2038001</t>
  </si>
  <si>
    <t>13/05/2019 18:04</t>
  </si>
  <si>
    <t>2038013</t>
  </si>
  <si>
    <t>13/05/2019 20:15</t>
  </si>
  <si>
    <t>2038015</t>
  </si>
  <si>
    <t>13/05/2019 20:17</t>
  </si>
  <si>
    <t>2038017</t>
  </si>
  <si>
    <t>13/05/2019 20:19</t>
  </si>
  <si>
    <t>2038019</t>
  </si>
  <si>
    <t>13/05/2019 20:21</t>
  </si>
  <si>
    <t>0LA0095994</t>
  </si>
  <si>
    <t>2038173</t>
  </si>
  <si>
    <t>14/05/2019 06:33</t>
  </si>
  <si>
    <t>09HB331598</t>
  </si>
  <si>
    <t>VENEZUELA No 820 - 821</t>
  </si>
  <si>
    <t>2038201</t>
  </si>
  <si>
    <t>14/05/2019 07:31</t>
  </si>
  <si>
    <t>2038213</t>
  </si>
  <si>
    <t>14/05/2019 08:01</t>
  </si>
  <si>
    <t>2038219</t>
  </si>
  <si>
    <t>14/05/2019 08:13</t>
  </si>
  <si>
    <t>0C4X008556</t>
  </si>
  <si>
    <t>EMILIANO ZAPATA NO 593</t>
  </si>
  <si>
    <t>2038227</t>
  </si>
  <si>
    <t>14/05/2019 08:36</t>
  </si>
  <si>
    <t>2038229</t>
  </si>
  <si>
    <t>14/05/2019 08:39</t>
  </si>
  <si>
    <t>0A2T369228</t>
  </si>
  <si>
    <t>CARRETERA MIGUEL ALEMAN KM 24 ZONA DE CARGA</t>
  </si>
  <si>
    <t>2038231</t>
  </si>
  <si>
    <t>14/05/2019 08:46</t>
  </si>
  <si>
    <t>03BT802341</t>
  </si>
  <si>
    <t>DLR LINEAS UNIDAS S DE RL DE CV</t>
  </si>
  <si>
    <t>HILSA No 560</t>
  </si>
  <si>
    <t>Oaxaca-OAX</t>
  </si>
  <si>
    <t>2038243</t>
  </si>
  <si>
    <t>14/05/2019 09:07</t>
  </si>
  <si>
    <t>2038267</t>
  </si>
  <si>
    <t>14/05/2019 09:36</t>
  </si>
  <si>
    <t>2038277</t>
  </si>
  <si>
    <t>14/05/2019 09:43</t>
  </si>
  <si>
    <t>2038285</t>
  </si>
  <si>
    <t>14/05/2019 09:47</t>
  </si>
  <si>
    <t>2038289</t>
  </si>
  <si>
    <t>2038301</t>
  </si>
  <si>
    <t>14/05/2019 10:07</t>
  </si>
  <si>
    <t>0C7X238334</t>
  </si>
  <si>
    <t>2038317</t>
  </si>
  <si>
    <t>14/05/2019 10:20</t>
  </si>
  <si>
    <t>2038319</t>
  </si>
  <si>
    <t>14/05/2019 10:26</t>
  </si>
  <si>
    <t>0D6X463237</t>
  </si>
  <si>
    <t>2038325</t>
  </si>
  <si>
    <t>14/05/2019 10:30</t>
  </si>
  <si>
    <t>2038331</t>
  </si>
  <si>
    <t>14/05/2019 10:42</t>
  </si>
  <si>
    <t>9HB327683</t>
  </si>
  <si>
    <t>COMUNICACIONES MEXIQUENSES SA DE CV</t>
  </si>
  <si>
    <t>GUADALUPE VICTORIA 916 LOC 23-24 ZONA D</t>
  </si>
  <si>
    <t>2038343</t>
  </si>
  <si>
    <t>14/05/2019 11:01</t>
  </si>
  <si>
    <t>0EX7407243</t>
  </si>
  <si>
    <t>2038359</t>
  </si>
  <si>
    <t>14/05/2019 11:10</t>
  </si>
  <si>
    <t>2038361</t>
  </si>
  <si>
    <t>14/05/2019 11:12</t>
  </si>
  <si>
    <t>2038369</t>
  </si>
  <si>
    <t>14/05/2019 11:19</t>
  </si>
  <si>
    <t>2038373</t>
  </si>
  <si>
    <t>14/05/2019 11:22</t>
  </si>
  <si>
    <t>0D6X450456</t>
  </si>
  <si>
    <t>2038377</t>
  </si>
  <si>
    <t>14/05/2019 11:27</t>
  </si>
  <si>
    <t>05BT705190</t>
  </si>
  <si>
    <t>SERVIDAY SA DE CV</t>
  </si>
  <si>
    <t>FRANCISCO SARABIA NUMERO 71 SUR, ENTRE LAS CALLES</t>
  </si>
  <si>
    <t>2038379</t>
  </si>
  <si>
    <t>14/05/2019 11:30</t>
  </si>
  <si>
    <t>2038425</t>
  </si>
  <si>
    <t>14/05/2019 11:55</t>
  </si>
  <si>
    <t>09HB330595</t>
  </si>
  <si>
    <t>2038427</t>
  </si>
  <si>
    <t>14/05/2019 11:58</t>
  </si>
  <si>
    <t>2038431</t>
  </si>
  <si>
    <t>0KPA027010</t>
  </si>
  <si>
    <t>2038435</t>
  </si>
  <si>
    <t>14/05/2019 12:03</t>
  </si>
  <si>
    <t>2038443</t>
  </si>
  <si>
    <t>14/05/2019 12:12</t>
  </si>
  <si>
    <t>2038455</t>
  </si>
  <si>
    <t>14/05/2019 12:26</t>
  </si>
  <si>
    <t>09HB331507</t>
  </si>
  <si>
    <t>2038459</t>
  </si>
  <si>
    <t>14/05/2019 12:43</t>
  </si>
  <si>
    <t>2038463</t>
  </si>
  <si>
    <t>14/05/2019 12:45</t>
  </si>
  <si>
    <t>2038465</t>
  </si>
  <si>
    <t>14/05/2019 12:46</t>
  </si>
  <si>
    <t>2038483</t>
  </si>
  <si>
    <t>14/05/2019 13:12</t>
  </si>
  <si>
    <t>0C4X006449</t>
  </si>
  <si>
    <t>AV JUAN GIL PRECIADO No 1600 ANCLA 1 PB</t>
  </si>
  <si>
    <t>2038495</t>
  </si>
  <si>
    <t>14/05/2019 13:24</t>
  </si>
  <si>
    <t>2038507</t>
  </si>
  <si>
    <t>14/05/2019 13:36</t>
  </si>
  <si>
    <t>0C7X246848</t>
  </si>
  <si>
    <t>2038537</t>
  </si>
  <si>
    <t>14/05/2019 14:15</t>
  </si>
  <si>
    <t>2038543</t>
  </si>
  <si>
    <t>14/05/2019 14:22</t>
  </si>
  <si>
    <t>9HB327023</t>
  </si>
  <si>
    <t>2038559</t>
  </si>
  <si>
    <t>14/05/2019 14:43</t>
  </si>
  <si>
    <t>2038565</t>
  </si>
  <si>
    <t>14/05/2019 14:51</t>
  </si>
  <si>
    <t>0AGD461911</t>
  </si>
  <si>
    <t>2038569</t>
  </si>
  <si>
    <t>14/05/2019 14:54</t>
  </si>
  <si>
    <t>2038573</t>
  </si>
  <si>
    <t>14/05/2019 15:03</t>
  </si>
  <si>
    <t>2038575</t>
  </si>
  <si>
    <t>14/05/2019 15:08</t>
  </si>
  <si>
    <t>2038585</t>
  </si>
  <si>
    <t>14/05/2019 15:17</t>
  </si>
  <si>
    <t>2038587</t>
  </si>
  <si>
    <t>14/05/2019 15:43</t>
  </si>
  <si>
    <t>2038589</t>
  </si>
  <si>
    <t>14/05/2019 15:54</t>
  </si>
  <si>
    <t>2038605</t>
  </si>
  <si>
    <t>14/05/2019 16:43</t>
  </si>
  <si>
    <t>2038609</t>
  </si>
  <si>
    <t>14/05/2019 17:24</t>
  </si>
  <si>
    <t>2038613</t>
  </si>
  <si>
    <t>14/05/2019 17:57</t>
  </si>
  <si>
    <t>2038617</t>
  </si>
  <si>
    <t>14/05/2019 18:43</t>
  </si>
  <si>
    <t>2038633</t>
  </si>
  <si>
    <t>14/05/2019 20:50</t>
  </si>
  <si>
    <t>0AGD461512</t>
  </si>
  <si>
    <t>2038771</t>
  </si>
  <si>
    <t>15/05/2019 06:47</t>
  </si>
  <si>
    <t>2038807</t>
  </si>
  <si>
    <t>15/05/2019 08:21</t>
  </si>
  <si>
    <t>2038809</t>
  </si>
  <si>
    <t>15/05/2019 08:25</t>
  </si>
  <si>
    <t>2038841</t>
  </si>
  <si>
    <t>15/05/2019 08:46</t>
  </si>
  <si>
    <t>2038863</t>
  </si>
  <si>
    <t>15/05/2019 09:15</t>
  </si>
  <si>
    <t>2038913</t>
  </si>
  <si>
    <t>15/05/2019 09:52</t>
  </si>
  <si>
    <t>0LA8194552</t>
  </si>
  <si>
    <t>VOLCAN PARICUTIN No 4837</t>
  </si>
  <si>
    <t>2038919</t>
  </si>
  <si>
    <t>2038927</t>
  </si>
  <si>
    <t>15/05/2019 10:13</t>
  </si>
  <si>
    <t>3XB458191</t>
  </si>
  <si>
    <t>2038931</t>
  </si>
  <si>
    <t>2038941</t>
  </si>
  <si>
    <t>15/05/2019 10:20</t>
  </si>
  <si>
    <t>2038943</t>
  </si>
  <si>
    <t>15/05/2019 10:24</t>
  </si>
  <si>
    <t>2038959</t>
  </si>
  <si>
    <t>15/05/2019 10:38</t>
  </si>
  <si>
    <t>2038963</t>
  </si>
  <si>
    <t>15/05/2019 10:42</t>
  </si>
  <si>
    <t>2038973</t>
  </si>
  <si>
    <t>15/05/2019 10:51</t>
  </si>
  <si>
    <t>0C7X246887</t>
  </si>
  <si>
    <t>2038979</t>
  </si>
  <si>
    <t>15/05/2019 10:48</t>
  </si>
  <si>
    <t>2038983</t>
  </si>
  <si>
    <t>2038991</t>
  </si>
  <si>
    <t>15/05/2019 11:00</t>
  </si>
  <si>
    <t>2039025</t>
  </si>
  <si>
    <t>15/05/2019 11:43</t>
  </si>
  <si>
    <t>0X76371306</t>
  </si>
  <si>
    <t>2039027</t>
  </si>
  <si>
    <t>2039029</t>
  </si>
  <si>
    <t>15/05/2019 11:44</t>
  </si>
  <si>
    <t>2039043</t>
  </si>
  <si>
    <t>15/05/2019 11:58</t>
  </si>
  <si>
    <t>2039051</t>
  </si>
  <si>
    <t>15/05/2019 12:08</t>
  </si>
  <si>
    <t>0P7A299015</t>
  </si>
  <si>
    <t>2039055</t>
  </si>
  <si>
    <t>15/05/2019 12:09</t>
  </si>
  <si>
    <t>2039065</t>
  </si>
  <si>
    <t>15/05/2019 12:11</t>
  </si>
  <si>
    <t>2039077</t>
  </si>
  <si>
    <t>15/05/2019 12:22</t>
  </si>
  <si>
    <t>2039089</t>
  </si>
  <si>
    <t>15/05/2019 12:30</t>
  </si>
  <si>
    <t>2039121</t>
  </si>
  <si>
    <t>15/05/2019 12:47</t>
  </si>
  <si>
    <t>2039135</t>
  </si>
  <si>
    <t>15/05/2019 12:56</t>
  </si>
  <si>
    <t>0A2T200398</t>
  </si>
  <si>
    <t>BOULEVARD FRANCISCO VILLA 1554 BODEGA 1</t>
  </si>
  <si>
    <t>2039147</t>
  </si>
  <si>
    <t>15/05/2019 13:11</t>
  </si>
  <si>
    <t>2039153</t>
  </si>
  <si>
    <t>15/05/2019 13:19</t>
  </si>
  <si>
    <t>2039157</t>
  </si>
  <si>
    <t>15/05/2019 13:23</t>
  </si>
  <si>
    <t>0LX7657926</t>
  </si>
  <si>
    <t>2039241</t>
  </si>
  <si>
    <t>15/05/2019 14:25</t>
  </si>
  <si>
    <t>0AGE474522</t>
  </si>
  <si>
    <t>2039247</t>
  </si>
  <si>
    <t>15/05/2019 14:28</t>
  </si>
  <si>
    <t>2039253</t>
  </si>
  <si>
    <t>15/05/2019 14:32</t>
  </si>
  <si>
    <t>2039371</t>
  </si>
  <si>
    <t>15/05/2019 15:28</t>
  </si>
  <si>
    <t>2039375</t>
  </si>
  <si>
    <t>15/05/2019 15:32</t>
  </si>
  <si>
    <t>0EX9297587</t>
  </si>
  <si>
    <t>2039379</t>
  </si>
  <si>
    <t>15/05/2019 15:43</t>
  </si>
  <si>
    <t>2039397</t>
  </si>
  <si>
    <t>15/05/2019 16:05</t>
  </si>
  <si>
    <t>2039399</t>
  </si>
  <si>
    <t>15/05/2019 16:11</t>
  </si>
  <si>
    <t>2039401</t>
  </si>
  <si>
    <t>15/05/2019 16:20</t>
  </si>
  <si>
    <t>2039411</t>
  </si>
  <si>
    <t>15/05/2019 17:00</t>
  </si>
  <si>
    <t>2039413</t>
  </si>
  <si>
    <t>2039437</t>
  </si>
  <si>
    <t>15/05/2019 17:55</t>
  </si>
  <si>
    <t>2039445</t>
  </si>
  <si>
    <t>15/05/2019 18:13</t>
  </si>
  <si>
    <t>2039451</t>
  </si>
  <si>
    <t>15/05/2019 19:30</t>
  </si>
  <si>
    <t>0D6X469671</t>
  </si>
  <si>
    <t>2039453</t>
  </si>
  <si>
    <t>15/05/2019 19:35</t>
  </si>
  <si>
    <t>2039455</t>
  </si>
  <si>
    <t>15/05/2019 19:54</t>
  </si>
  <si>
    <t>2039457</t>
  </si>
  <si>
    <t>15/05/2019 19:56</t>
  </si>
  <si>
    <t>2039461</t>
  </si>
  <si>
    <t>15/05/2019 20:50</t>
  </si>
  <si>
    <t>2039575</t>
  </si>
  <si>
    <t>16/05/2019 07:21</t>
  </si>
  <si>
    <t>05XB489131</t>
  </si>
  <si>
    <t>2039587</t>
  </si>
  <si>
    <t>16/05/2019 07:30</t>
  </si>
  <si>
    <t>06HB013965</t>
  </si>
  <si>
    <t>2039595</t>
  </si>
  <si>
    <t>16/05/2019 07:34</t>
  </si>
  <si>
    <t>06HB014026</t>
  </si>
  <si>
    <t>2039607</t>
  </si>
  <si>
    <t>16/05/2019 08:13</t>
  </si>
  <si>
    <t>09HB916004</t>
  </si>
  <si>
    <t>AV. LABNA NO. 1781 ENTRE TENOCHTITLAN Y MARIANO OT</t>
  </si>
  <si>
    <t>2039641</t>
  </si>
  <si>
    <t>16/05/2019 08:30</t>
  </si>
  <si>
    <t>2039643</t>
  </si>
  <si>
    <t>16/05/2019 08:33</t>
  </si>
  <si>
    <t>2039645</t>
  </si>
  <si>
    <t>16/05/2019 08:40</t>
  </si>
  <si>
    <t>2039683</t>
  </si>
  <si>
    <t>16/05/2019 09:13</t>
  </si>
  <si>
    <t>2039685</t>
  </si>
  <si>
    <t>16/05/2019 09:25</t>
  </si>
  <si>
    <t>2039689</t>
  </si>
  <si>
    <t>16/05/2019 09:31</t>
  </si>
  <si>
    <t>0LX5602494</t>
  </si>
  <si>
    <t>2039697</t>
  </si>
  <si>
    <t>16/05/2019 09:41</t>
  </si>
  <si>
    <t>2039715</t>
  </si>
  <si>
    <t>16/05/2019 09:56</t>
  </si>
  <si>
    <t>2039723</t>
  </si>
  <si>
    <t>16/05/2019 10:07</t>
  </si>
  <si>
    <t>0XKK398419</t>
  </si>
  <si>
    <t>2039725</t>
  </si>
  <si>
    <t>16/05/2019 10:10</t>
  </si>
  <si>
    <t>0XKK398451</t>
  </si>
  <si>
    <t>2039735</t>
  </si>
  <si>
    <t>16/05/2019 10:21</t>
  </si>
  <si>
    <t>2039739</t>
  </si>
  <si>
    <t>16/05/2019 10:25</t>
  </si>
  <si>
    <t>2039745</t>
  </si>
  <si>
    <t>16/05/2019 10:35</t>
  </si>
  <si>
    <t>09HB318440</t>
  </si>
  <si>
    <t>INDEPENDENCIA OTE 1602</t>
  </si>
  <si>
    <t>2039753</t>
  </si>
  <si>
    <t>16/05/2019 10:39</t>
  </si>
  <si>
    <t>2039765</t>
  </si>
  <si>
    <t>16/05/2019 11:03</t>
  </si>
  <si>
    <t>2039771</t>
  </si>
  <si>
    <t>16/05/2019 11:13</t>
  </si>
  <si>
    <t>2039789</t>
  </si>
  <si>
    <t>16/05/2019 11:24</t>
  </si>
  <si>
    <t>2039791</t>
  </si>
  <si>
    <t>16/05/2019 11:26</t>
  </si>
  <si>
    <t>2039793</t>
  </si>
  <si>
    <t>16/05/2019 11:27</t>
  </si>
  <si>
    <t>2039803</t>
  </si>
  <si>
    <t>16/05/2019 11:34</t>
  </si>
  <si>
    <t>2039831</t>
  </si>
  <si>
    <t>16/05/2019 12:15</t>
  </si>
  <si>
    <t>09HB916094</t>
  </si>
  <si>
    <t>2039871</t>
  </si>
  <si>
    <t>16/05/2019 13:35</t>
  </si>
  <si>
    <t>2039895</t>
  </si>
  <si>
    <t>16/05/2019 14:32</t>
  </si>
  <si>
    <t>2039907</t>
  </si>
  <si>
    <t>16/05/2019 14:58</t>
  </si>
  <si>
    <t>2039923</t>
  </si>
  <si>
    <t>16/05/2019 15:13</t>
  </si>
  <si>
    <t>2039931</t>
  </si>
  <si>
    <t>16/05/2019 15:37</t>
  </si>
  <si>
    <t>0KPA018612</t>
  </si>
  <si>
    <t>2039949</t>
  </si>
  <si>
    <t>16/05/2019 15:56</t>
  </si>
  <si>
    <t>0C7X246415</t>
  </si>
  <si>
    <t>2039959</t>
  </si>
  <si>
    <t>16/05/2019 16:27</t>
  </si>
  <si>
    <t>2039971</t>
  </si>
  <si>
    <t>16/05/2019 16:40</t>
  </si>
  <si>
    <t>0A2T200288</t>
  </si>
  <si>
    <t>AV ALFONSO SALINAS GARZA SN</t>
  </si>
  <si>
    <t>2039981</t>
  </si>
  <si>
    <t>16/05/2019 17:31</t>
  </si>
  <si>
    <t>2039983</t>
  </si>
  <si>
    <t>16/05/2019 17:34</t>
  </si>
  <si>
    <t>2039995</t>
  </si>
  <si>
    <t>16/05/2019 18:56</t>
  </si>
  <si>
    <t>0MX1220539</t>
  </si>
  <si>
    <t>BLVD INDEPENDENCIA No 4240</t>
  </si>
  <si>
    <t>2040185</t>
  </si>
  <si>
    <t>17/05/2019 07:45</t>
  </si>
  <si>
    <t>2040223</t>
  </si>
  <si>
    <t>17/05/2019 09:29</t>
  </si>
  <si>
    <t>2040241</t>
  </si>
  <si>
    <t>17/05/2019 09:43</t>
  </si>
  <si>
    <t>2040245</t>
  </si>
  <si>
    <t>17/05/2019 09:37</t>
  </si>
  <si>
    <t>2040287</t>
  </si>
  <si>
    <t>17/05/2019 10:41</t>
  </si>
  <si>
    <t>0XLT273145</t>
  </si>
  <si>
    <t>2040289</t>
  </si>
  <si>
    <t>17/05/2019 10:43</t>
  </si>
  <si>
    <t>0VMA545242</t>
  </si>
  <si>
    <t>2040291</t>
  </si>
  <si>
    <t>0MX4746264</t>
  </si>
  <si>
    <t>2040299</t>
  </si>
  <si>
    <t>17/05/2019 10:50</t>
  </si>
  <si>
    <t>0X76707405</t>
  </si>
  <si>
    <t>2040303</t>
  </si>
  <si>
    <t>17/05/2019 10:53</t>
  </si>
  <si>
    <t>2040315</t>
  </si>
  <si>
    <t>17/05/2019 10:45</t>
  </si>
  <si>
    <t>2040333</t>
  </si>
  <si>
    <t>17/05/2019 11:24</t>
  </si>
  <si>
    <t>2040341</t>
  </si>
  <si>
    <t>17/05/2019 11:41</t>
  </si>
  <si>
    <t>2040351</t>
  </si>
  <si>
    <t>17/05/2019 11:56</t>
  </si>
  <si>
    <t>2040363</t>
  </si>
  <si>
    <t>17/05/2019 12:03</t>
  </si>
  <si>
    <t>MXMXCPRN17</t>
  </si>
  <si>
    <t>PERIFER SUR MANUEL GOMEZ MORIN No 8316</t>
  </si>
  <si>
    <t>2040373</t>
  </si>
  <si>
    <t>17/05/2019 12:12</t>
  </si>
  <si>
    <t>MXMXCPRN19</t>
  </si>
  <si>
    <t>2040375</t>
  </si>
  <si>
    <t>17/05/2019 12:13</t>
  </si>
  <si>
    <t>06HB014058</t>
  </si>
  <si>
    <t>2040387</t>
  </si>
  <si>
    <t>17/05/2019 12:28</t>
  </si>
  <si>
    <t>2040391</t>
  </si>
  <si>
    <t>17/05/2019 12:36</t>
  </si>
  <si>
    <t>2040393</t>
  </si>
  <si>
    <t>17/05/2019 12:11</t>
  </si>
  <si>
    <t>2040395</t>
  </si>
  <si>
    <t>17/05/2019 12:39</t>
  </si>
  <si>
    <t>0MX1218281</t>
  </si>
  <si>
    <t>2040399</t>
  </si>
  <si>
    <t>0A2T201028</t>
  </si>
  <si>
    <t>DIAZ ORDAZ No. 105</t>
  </si>
  <si>
    <t>2040411</t>
  </si>
  <si>
    <t>17/05/2019 12:44</t>
  </si>
  <si>
    <t>2040413</t>
  </si>
  <si>
    <t>17/05/2019 12:49</t>
  </si>
  <si>
    <t>2040415</t>
  </si>
  <si>
    <t>17/05/2019 12:52</t>
  </si>
  <si>
    <t>2040417</t>
  </si>
  <si>
    <t>17/05/2019 13:21</t>
  </si>
  <si>
    <t>2040419</t>
  </si>
  <si>
    <t>17/05/2019 13:23</t>
  </si>
  <si>
    <t>2040425</t>
  </si>
  <si>
    <t>17/05/2019 13:25</t>
  </si>
  <si>
    <t>2040457</t>
  </si>
  <si>
    <t>17/05/2019 13:56</t>
  </si>
  <si>
    <t>9HB331115</t>
  </si>
  <si>
    <t>SERVICIO TECNICO ESPECIALIZADO EN XEROGRAFIA LAPIR</t>
  </si>
  <si>
    <t>MADERO 214 B</t>
  </si>
  <si>
    <t>2040469</t>
  </si>
  <si>
    <t>17/05/2019 14:28</t>
  </si>
  <si>
    <t>2040475</t>
  </si>
  <si>
    <t>17/05/2019 14:32</t>
  </si>
  <si>
    <t>2040503</t>
  </si>
  <si>
    <t>17/05/2019 15:53</t>
  </si>
  <si>
    <t>5BT704969</t>
  </si>
  <si>
    <t>JESUS GOYTORTUA No 370 INT 4</t>
  </si>
  <si>
    <t>2040505</t>
  </si>
  <si>
    <t>17/05/2019 15:58</t>
  </si>
  <si>
    <t>2040509</t>
  </si>
  <si>
    <t>17/05/2019 16:05</t>
  </si>
  <si>
    <t>2040517</t>
  </si>
  <si>
    <t>17/05/2019 16:19</t>
  </si>
  <si>
    <t>2040523</t>
  </si>
  <si>
    <t>17/05/2019 16:38</t>
  </si>
  <si>
    <t>2040535</t>
  </si>
  <si>
    <t>17/05/2019 17:39</t>
  </si>
  <si>
    <t>2040547</t>
  </si>
  <si>
    <t>17/05/2019 19:32</t>
  </si>
  <si>
    <t>2040553</t>
  </si>
  <si>
    <t>17/05/2019 19:44</t>
  </si>
  <si>
    <t>2040555</t>
  </si>
  <si>
    <t>17/05/2019 20:11</t>
  </si>
  <si>
    <t>2040557</t>
  </si>
  <si>
    <t>17/05/2019 21:44</t>
  </si>
  <si>
    <t>2040559</t>
  </si>
  <si>
    <t>17/05/2019 22:11</t>
  </si>
  <si>
    <t>2040565</t>
  </si>
  <si>
    <t>18/05/2019 09:33</t>
  </si>
  <si>
    <t>2040567</t>
  </si>
  <si>
    <t>18/05/2019 09:35</t>
  </si>
  <si>
    <t>2040569</t>
  </si>
  <si>
    <t>18/05/2019 09:59</t>
  </si>
  <si>
    <t>2040577</t>
  </si>
  <si>
    <t>18/05/2019 11:40</t>
  </si>
  <si>
    <t>2040579</t>
  </si>
  <si>
    <t>18/05/2019 11:42</t>
  </si>
  <si>
    <t>2040581</t>
  </si>
  <si>
    <t>18/05/2019 12:09</t>
  </si>
  <si>
    <t>2040583</t>
  </si>
  <si>
    <t>18/05/2019 12:10</t>
  </si>
  <si>
    <t>2040589</t>
  </si>
  <si>
    <t>18/05/2019 15:25</t>
  </si>
  <si>
    <t>2040593</t>
  </si>
  <si>
    <t>18/05/2019 15:30</t>
  </si>
  <si>
    <t>2040599</t>
  </si>
  <si>
    <t>18/05/2019 17:06</t>
  </si>
  <si>
    <t>2040607</t>
  </si>
  <si>
    <t>18/05/2019 18:28</t>
  </si>
  <si>
    <t>2040769</t>
  </si>
  <si>
    <t>19/05/2019 16:56</t>
  </si>
  <si>
    <t>2040977</t>
  </si>
  <si>
    <t>20/05/2019 07:50</t>
  </si>
  <si>
    <t>2040979</t>
  </si>
  <si>
    <t>20/05/2019 07:51</t>
  </si>
  <si>
    <t>2040983</t>
  </si>
  <si>
    <t>20/05/2019 07:54</t>
  </si>
  <si>
    <t>2040995</t>
  </si>
  <si>
    <t>20/05/2019 08:10</t>
  </si>
  <si>
    <t>0E2B646874</t>
  </si>
  <si>
    <t>2040997</t>
  </si>
  <si>
    <t>20/05/2019 08:13</t>
  </si>
  <si>
    <t>2040999</t>
  </si>
  <si>
    <t>20/05/2019 08:15</t>
  </si>
  <si>
    <t>2041001</t>
  </si>
  <si>
    <t>20/05/2019 08:19</t>
  </si>
  <si>
    <t>0ER2127881</t>
  </si>
  <si>
    <t>OFFICE DEPOT D</t>
  </si>
  <si>
    <t>2041003</t>
  </si>
  <si>
    <t>20/05/2019 08:24</t>
  </si>
  <si>
    <t>2041005</t>
  </si>
  <si>
    <t>20/05/2019 08:23</t>
  </si>
  <si>
    <t>2041025</t>
  </si>
  <si>
    <t>20/05/2019 08:51</t>
  </si>
  <si>
    <t>2041029</t>
  </si>
  <si>
    <t>20/05/2019 08:53</t>
  </si>
  <si>
    <t>2041045</t>
  </si>
  <si>
    <t>20/05/2019 09:06</t>
  </si>
  <si>
    <t>2041057</t>
  </si>
  <si>
    <t>20/05/2019 09:16</t>
  </si>
  <si>
    <t>2041079</t>
  </si>
  <si>
    <t>20/05/2019 09:37</t>
  </si>
  <si>
    <t>2041081</t>
  </si>
  <si>
    <t>20/05/2019 09:36</t>
  </si>
  <si>
    <t>2041085</t>
  </si>
  <si>
    <t>20/05/2019 09:42</t>
  </si>
  <si>
    <t>2041089</t>
  </si>
  <si>
    <t>20/05/2019 09:43</t>
  </si>
  <si>
    <t>0XKK398551</t>
  </si>
  <si>
    <t>2041107</t>
  </si>
  <si>
    <t>20/05/2019 09:59</t>
  </si>
  <si>
    <t>9HB916277</t>
  </si>
  <si>
    <t>GRUPO INMOBILIARIO USABIAGA SA DE CV</t>
  </si>
  <si>
    <t>AV PASEO DE LA REFORMA No 10874 PISO 2 INT E</t>
  </si>
  <si>
    <t>2041111</t>
  </si>
  <si>
    <t>20/05/2019 09:55</t>
  </si>
  <si>
    <t>2041121</t>
  </si>
  <si>
    <t>20/05/2019 10:08</t>
  </si>
  <si>
    <t>2041125</t>
  </si>
  <si>
    <t>20/05/2019 10:15</t>
  </si>
  <si>
    <t>2041127</t>
  </si>
  <si>
    <t>20/05/2019 10:26</t>
  </si>
  <si>
    <t>2041131</t>
  </si>
  <si>
    <t>20/05/2019 10:29</t>
  </si>
  <si>
    <t>2041137</t>
  </si>
  <si>
    <t>20/05/2019 10:33</t>
  </si>
  <si>
    <t>2041143</t>
  </si>
  <si>
    <t>20/05/2019 10:35</t>
  </si>
  <si>
    <t>2041145</t>
  </si>
  <si>
    <t>20/05/2019 10:36</t>
  </si>
  <si>
    <t>2041147</t>
  </si>
  <si>
    <t>2041151</t>
  </si>
  <si>
    <t>20/05/2019 10:40</t>
  </si>
  <si>
    <t>0D6X450019</t>
  </si>
  <si>
    <t>2041155</t>
  </si>
  <si>
    <t>2041161</t>
  </si>
  <si>
    <t>20/05/2019 10:42</t>
  </si>
  <si>
    <t>2041169</t>
  </si>
  <si>
    <t>20/05/2019 10:46</t>
  </si>
  <si>
    <t>07CX041681</t>
  </si>
  <si>
    <t>2041179</t>
  </si>
  <si>
    <t>20/05/2019 11:03</t>
  </si>
  <si>
    <t>0E2B654090</t>
  </si>
  <si>
    <t>AV SAN ESTEBAN 46 LOC SA-01</t>
  </si>
  <si>
    <t>NAUCALPAN DE JUAREZ-</t>
  </si>
  <si>
    <t>2041183</t>
  </si>
  <si>
    <t>20/05/2019 11:06</t>
  </si>
  <si>
    <t>2041185</t>
  </si>
  <si>
    <t>20/05/2019 11:10</t>
  </si>
  <si>
    <t>2041187</t>
  </si>
  <si>
    <t>20/05/2019 11:13</t>
  </si>
  <si>
    <t>2041191</t>
  </si>
  <si>
    <t>20/05/2019 11:16</t>
  </si>
  <si>
    <t>2041193</t>
  </si>
  <si>
    <t>20/05/2019 11:18</t>
  </si>
  <si>
    <t>0A4T558529</t>
  </si>
  <si>
    <t>2041195</t>
  </si>
  <si>
    <t>20/05/2019 11:26</t>
  </si>
  <si>
    <t>0C4X007568</t>
  </si>
  <si>
    <t>2041197</t>
  </si>
  <si>
    <t>20/05/2019 11:23</t>
  </si>
  <si>
    <t>0E2B659726</t>
  </si>
  <si>
    <t>BANCO CREDIT SUISSE MEXICO SA</t>
  </si>
  <si>
    <t>RICARDO MARGAIN ZOZAYA No 444</t>
  </si>
  <si>
    <t>2041201</t>
  </si>
  <si>
    <t>20/05/2019 11:27</t>
  </si>
  <si>
    <t>2041203</t>
  </si>
  <si>
    <t>2041231</t>
  </si>
  <si>
    <t>20/05/2019 11:56</t>
  </si>
  <si>
    <t>07CX043132</t>
  </si>
  <si>
    <t>2041265</t>
  </si>
  <si>
    <t>20/05/2019 12:32</t>
  </si>
  <si>
    <t>2041271</t>
  </si>
  <si>
    <t>20/05/2019 12:37</t>
  </si>
  <si>
    <t>2041273</t>
  </si>
  <si>
    <t>20/05/2019 12:45</t>
  </si>
  <si>
    <t>2041289</t>
  </si>
  <si>
    <t>20/05/2019 12:11</t>
  </si>
  <si>
    <t>0C4X002873</t>
  </si>
  <si>
    <t>2041301</t>
  </si>
  <si>
    <t>20/05/2019 13:08</t>
  </si>
  <si>
    <t>2041307</t>
  </si>
  <si>
    <t>20/05/2019 13:12</t>
  </si>
  <si>
    <t>2041317</t>
  </si>
  <si>
    <t>20/05/2019 13:21</t>
  </si>
  <si>
    <t>2041335</t>
  </si>
  <si>
    <t>20/05/2019 13:44</t>
  </si>
  <si>
    <t>2041341</t>
  </si>
  <si>
    <t>20/05/2019 13:50</t>
  </si>
  <si>
    <t>0LX7658962</t>
  </si>
  <si>
    <t>ESMERIL No 1964</t>
  </si>
  <si>
    <t>2041383</t>
  </si>
  <si>
    <t>20/05/2019 15:22</t>
  </si>
  <si>
    <t>2041385</t>
  </si>
  <si>
    <t>20/05/2019 15:24</t>
  </si>
  <si>
    <t>2041389</t>
  </si>
  <si>
    <t>20/05/2019 15:29</t>
  </si>
  <si>
    <t>2041395</t>
  </si>
  <si>
    <t>20/05/2019 15:41</t>
  </si>
  <si>
    <t>2041397</t>
  </si>
  <si>
    <t>20/05/2019 15:58</t>
  </si>
  <si>
    <t>2041399</t>
  </si>
  <si>
    <t>20/05/2019 15:59</t>
  </si>
  <si>
    <t>2041401</t>
  </si>
  <si>
    <t>0LA0094901</t>
  </si>
  <si>
    <t>2041403</t>
  </si>
  <si>
    <t>20/05/2019 16:02</t>
  </si>
  <si>
    <t>2041405</t>
  </si>
  <si>
    <t>2041407</t>
  </si>
  <si>
    <t>20/05/2019 16:05</t>
  </si>
  <si>
    <t>2041409</t>
  </si>
  <si>
    <t>20/05/2019 16:07</t>
  </si>
  <si>
    <t>0C7X369620</t>
  </si>
  <si>
    <t>2041421</t>
  </si>
  <si>
    <t>20/05/2019 16:38</t>
  </si>
  <si>
    <t>0A2T200339</t>
  </si>
  <si>
    <t>BLVD ZARAGOZA 6605 -A</t>
  </si>
  <si>
    <t>2041425</t>
  </si>
  <si>
    <t>20/05/2019 17:01</t>
  </si>
  <si>
    <t>2041429</t>
  </si>
  <si>
    <t>20/05/2019 17:17</t>
  </si>
  <si>
    <t>2041431</t>
  </si>
  <si>
    <t>20/05/2019 17:26</t>
  </si>
  <si>
    <t>2041455</t>
  </si>
  <si>
    <t>20/05/2019 18:39</t>
  </si>
  <si>
    <t>2041463</t>
  </si>
  <si>
    <t>20/05/2019 23:07</t>
  </si>
  <si>
    <t>2041601</t>
  </si>
  <si>
    <t>21/05/2019 06:34</t>
  </si>
  <si>
    <t>2041611</t>
  </si>
  <si>
    <t>21/05/2019 07:14</t>
  </si>
  <si>
    <t>2041659</t>
  </si>
  <si>
    <t>21/05/2019 08:38</t>
  </si>
  <si>
    <t>09HB916251</t>
  </si>
  <si>
    <t>2041667</t>
  </si>
  <si>
    <t>21/05/2019 08:59</t>
  </si>
  <si>
    <t>2041671</t>
  </si>
  <si>
    <t>21/05/2019 09:02</t>
  </si>
  <si>
    <t>2041679</t>
  </si>
  <si>
    <t>21/05/2019 09:10</t>
  </si>
  <si>
    <t>2041699</t>
  </si>
  <si>
    <t>21/05/2019 09:21</t>
  </si>
  <si>
    <t>2041723</t>
  </si>
  <si>
    <t>21/05/2019 09:35</t>
  </si>
  <si>
    <t>2041729</t>
  </si>
  <si>
    <t>21/05/2019 09:37</t>
  </si>
  <si>
    <t>0C4X008439</t>
  </si>
  <si>
    <t>2041731</t>
  </si>
  <si>
    <t>21/05/2019 09:39</t>
  </si>
  <si>
    <t>2041733</t>
  </si>
  <si>
    <t>21/05/2019 09:38</t>
  </si>
  <si>
    <t>0MX4465121</t>
  </si>
  <si>
    <t>2041735</t>
  </si>
  <si>
    <t>21/05/2019 09:42</t>
  </si>
  <si>
    <t>Y4X835623</t>
  </si>
  <si>
    <t>ARCONIC WHEEL PRODUCTS MEXICO S DE RL DE CV</t>
  </si>
  <si>
    <t>AVENIDA TECNOLOGICO 1255</t>
  </si>
  <si>
    <t>Cienega De Flores-NL</t>
  </si>
  <si>
    <t>2041797</t>
  </si>
  <si>
    <t>21/05/2019 10:35</t>
  </si>
  <si>
    <t>2041801</t>
  </si>
  <si>
    <t>21/05/2019 10:37</t>
  </si>
  <si>
    <t>2041805</t>
  </si>
  <si>
    <t>0X76370949</t>
  </si>
  <si>
    <t>2041807</t>
  </si>
  <si>
    <t>21/05/2019 10:40</t>
  </si>
  <si>
    <t>2041833</t>
  </si>
  <si>
    <t>21/05/2019 11:21</t>
  </si>
  <si>
    <t>05XB489130</t>
  </si>
  <si>
    <t>PROLONGACION CORREGIDORA NTE 306 LT 7 y 10</t>
  </si>
  <si>
    <t>2041849</t>
  </si>
  <si>
    <t>21/05/2019 11:46</t>
  </si>
  <si>
    <t>0XLT273143</t>
  </si>
  <si>
    <t>2041855</t>
  </si>
  <si>
    <t>21/05/2019 11:50</t>
  </si>
  <si>
    <t>2041863</t>
  </si>
  <si>
    <t>21/05/2019 11:54</t>
  </si>
  <si>
    <t>2041875</t>
  </si>
  <si>
    <t>21/05/2019 12:09</t>
  </si>
  <si>
    <t>2041883</t>
  </si>
  <si>
    <t>21/05/2019 11:28</t>
  </si>
  <si>
    <t>09HB325872</t>
  </si>
  <si>
    <t>2041893</t>
  </si>
  <si>
    <t>21/05/2019 12:32</t>
  </si>
  <si>
    <t>2041907</t>
  </si>
  <si>
    <t>21/05/2019 12:43</t>
  </si>
  <si>
    <t>2041927</t>
  </si>
  <si>
    <t>21/05/2019 13:02</t>
  </si>
  <si>
    <t>06HB014196</t>
  </si>
  <si>
    <t>2041931</t>
  </si>
  <si>
    <t>21/05/2019 13:20</t>
  </si>
  <si>
    <t>2041933</t>
  </si>
  <si>
    <t>21/05/2019 13:21</t>
  </si>
  <si>
    <t>2041939</t>
  </si>
  <si>
    <t>21/05/2019 13:27</t>
  </si>
  <si>
    <t>09HB349796</t>
  </si>
  <si>
    <t>AV DE LA JUVENTUD 6902-13 MZ 4 CTRO COMERCIAL PLZ</t>
  </si>
  <si>
    <t>2041945</t>
  </si>
  <si>
    <t>21/05/2019 13:37</t>
  </si>
  <si>
    <t>2041947</t>
  </si>
  <si>
    <t>21/05/2019 13:35</t>
  </si>
  <si>
    <t>2041951</t>
  </si>
  <si>
    <t>21/05/2019 13:39</t>
  </si>
  <si>
    <t>2041953</t>
  </si>
  <si>
    <t>2041963</t>
  </si>
  <si>
    <t>21/05/2019 13:45</t>
  </si>
  <si>
    <t>2041965</t>
  </si>
  <si>
    <t>21/05/2019 13:47</t>
  </si>
  <si>
    <t>2041969</t>
  </si>
  <si>
    <t>21/05/2019 13:52</t>
  </si>
  <si>
    <t>09HB351414</t>
  </si>
  <si>
    <t>2041973</t>
  </si>
  <si>
    <t>21/05/2019 14:04</t>
  </si>
  <si>
    <t>2041975</t>
  </si>
  <si>
    <t>21/05/2019 14:08</t>
  </si>
  <si>
    <t>2041977</t>
  </si>
  <si>
    <t>21/05/2019 14:10</t>
  </si>
  <si>
    <t>2041983</t>
  </si>
  <si>
    <t>21/05/2019 14:26</t>
  </si>
  <si>
    <t>2041991</t>
  </si>
  <si>
    <t>2042001</t>
  </si>
  <si>
    <t>21/05/2019 14:42</t>
  </si>
  <si>
    <t>2042003</t>
  </si>
  <si>
    <t>21/05/2019 14:43</t>
  </si>
  <si>
    <t>2042025</t>
  </si>
  <si>
    <t>21/05/2019 15:23</t>
  </si>
  <si>
    <t>2042063</t>
  </si>
  <si>
    <t>21/05/2019 16:23</t>
  </si>
  <si>
    <t>2042065</t>
  </si>
  <si>
    <t>21/05/2019 16:25</t>
  </si>
  <si>
    <t>06UA326711</t>
  </si>
  <si>
    <t>2042069</t>
  </si>
  <si>
    <t>21/05/2019 16:26</t>
  </si>
  <si>
    <t>0BG2951493</t>
  </si>
  <si>
    <t>2042077</t>
  </si>
  <si>
    <t>21/05/2019 16:44</t>
  </si>
  <si>
    <t>2042107</t>
  </si>
  <si>
    <t>21/05/2019 20:53</t>
  </si>
  <si>
    <t>2042109</t>
  </si>
  <si>
    <t>21/05/2019 20:55</t>
  </si>
  <si>
    <t>2042179</t>
  </si>
  <si>
    <t>22/05/2019 07:32</t>
  </si>
  <si>
    <t>2042193</t>
  </si>
  <si>
    <t>22/05/2019 08:16</t>
  </si>
  <si>
    <t>0D6X469306</t>
  </si>
  <si>
    <t>2042195</t>
  </si>
  <si>
    <t>22/05/2019 08:25</t>
  </si>
  <si>
    <t>2042221</t>
  </si>
  <si>
    <t>22/05/2019 08:54</t>
  </si>
  <si>
    <t>2042247</t>
  </si>
  <si>
    <t>22/05/2019 09:30</t>
  </si>
  <si>
    <t>2042265</t>
  </si>
  <si>
    <t>22/05/2019 09:57</t>
  </si>
  <si>
    <t>2042269</t>
  </si>
  <si>
    <t>22/05/2019 10:01</t>
  </si>
  <si>
    <t>2042271</t>
  </si>
  <si>
    <t>2042285</t>
  </si>
  <si>
    <t>22/05/2019 10:19</t>
  </si>
  <si>
    <t>2042315</t>
  </si>
  <si>
    <t>22/05/2019 10:43</t>
  </si>
  <si>
    <t>2042319</t>
  </si>
  <si>
    <t>22/05/2019 10:46</t>
  </si>
  <si>
    <t>2042341</t>
  </si>
  <si>
    <t>22/05/2019 10:24</t>
  </si>
  <si>
    <t>2042349</t>
  </si>
  <si>
    <t>22/05/2019 11:08</t>
  </si>
  <si>
    <t>2042351</t>
  </si>
  <si>
    <t>22/05/2019 11:14</t>
  </si>
  <si>
    <t>0MX1053283</t>
  </si>
  <si>
    <t>HEWLETT PACKARD OPERATIONS MEXICO S DE RL DE CV</t>
  </si>
  <si>
    <t>BLVD RAMOS ARIZPE No 124 SUR</t>
  </si>
  <si>
    <t>2042353</t>
  </si>
  <si>
    <t>22/05/2019 11:12</t>
  </si>
  <si>
    <t>0P7A322100</t>
  </si>
  <si>
    <t>2042357</t>
  </si>
  <si>
    <t>22/05/2019 11:23</t>
  </si>
  <si>
    <t>0E1B964865</t>
  </si>
  <si>
    <t>2042361</t>
  </si>
  <si>
    <t>22/05/2019 11:32</t>
  </si>
  <si>
    <t>2042369</t>
  </si>
  <si>
    <t>22/05/2019 11:31</t>
  </si>
  <si>
    <t>2042375</t>
  </si>
  <si>
    <t>22/05/2019 11:34</t>
  </si>
  <si>
    <t>2042377</t>
  </si>
  <si>
    <t>22/05/2019 11:37</t>
  </si>
  <si>
    <t>2042427</t>
  </si>
  <si>
    <t>22/05/2019 11:56</t>
  </si>
  <si>
    <t>0X76703061</t>
  </si>
  <si>
    <t>2042469</t>
  </si>
  <si>
    <t>22/05/2019 12:33</t>
  </si>
  <si>
    <t>2042473</t>
  </si>
  <si>
    <t>22/05/2019 12:44</t>
  </si>
  <si>
    <t>0A4T554547</t>
  </si>
  <si>
    <t>2042493</t>
  </si>
  <si>
    <t>22/05/2019 13:03</t>
  </si>
  <si>
    <t>0A4T554395</t>
  </si>
  <si>
    <t>2042525</t>
  </si>
  <si>
    <t>22/05/2019 13:21</t>
  </si>
  <si>
    <t>2042547</t>
  </si>
  <si>
    <t>22/05/2019 13:45</t>
  </si>
  <si>
    <t>2042557</t>
  </si>
  <si>
    <t>22/05/2019 13:51</t>
  </si>
  <si>
    <t>2042561</t>
  </si>
  <si>
    <t>22/05/2019 13:53</t>
  </si>
  <si>
    <t>2042589</t>
  </si>
  <si>
    <t>22/05/2019 14:27</t>
  </si>
  <si>
    <t>09HB348999</t>
  </si>
  <si>
    <t>CARR REYNOSA-MATAMOROS Y AV AMERICO V</t>
  </si>
  <si>
    <t>2042597</t>
  </si>
  <si>
    <t>22/05/2019 14:36</t>
  </si>
  <si>
    <t>2042601</t>
  </si>
  <si>
    <t>22/05/2019 14:42</t>
  </si>
  <si>
    <t>2042605</t>
  </si>
  <si>
    <t>22/05/2019 14:52</t>
  </si>
  <si>
    <t>2042607</t>
  </si>
  <si>
    <t>22/05/2019 14:56</t>
  </si>
  <si>
    <t>2042629</t>
  </si>
  <si>
    <t>22/05/2019 15:59</t>
  </si>
  <si>
    <t>2042631</t>
  </si>
  <si>
    <t>22/05/2019 15:57</t>
  </si>
  <si>
    <t>0C4X003798</t>
  </si>
  <si>
    <t>BATALLON SAN PATRICIO 111</t>
  </si>
  <si>
    <t>2042641</t>
  </si>
  <si>
    <t>22/05/2019 16:12</t>
  </si>
  <si>
    <t>2042645</t>
  </si>
  <si>
    <t>22/05/2019 16:23</t>
  </si>
  <si>
    <t>9BR547906</t>
  </si>
  <si>
    <t>2042667</t>
  </si>
  <si>
    <t>4515</t>
  </si>
  <si>
    <t>22/05/2019 16:41</t>
  </si>
  <si>
    <t>0ART367081</t>
  </si>
  <si>
    <t>2042671</t>
  </si>
  <si>
    <t>22/05/2019 16:43</t>
  </si>
  <si>
    <t>2042677</t>
  </si>
  <si>
    <t>22/05/2019 16:48</t>
  </si>
  <si>
    <t>0MX4465105</t>
  </si>
  <si>
    <t>2042679</t>
  </si>
  <si>
    <t>22/05/2019 16:45</t>
  </si>
  <si>
    <t>2042683</t>
  </si>
  <si>
    <t>22/05/2019 16:50</t>
  </si>
  <si>
    <t>2042689</t>
  </si>
  <si>
    <t>22/05/2019 17:05</t>
  </si>
  <si>
    <t>2042693</t>
  </si>
  <si>
    <t>22/05/2019 17:07</t>
  </si>
  <si>
    <t>2042697</t>
  </si>
  <si>
    <t>22/05/2019 17:16</t>
  </si>
  <si>
    <t>2042699</t>
  </si>
  <si>
    <t>22/05/2019 17:23</t>
  </si>
  <si>
    <t>2042705</t>
  </si>
  <si>
    <t>22/05/2019 18:09</t>
  </si>
  <si>
    <t>2042709</t>
  </si>
  <si>
    <t>22/05/2019 18:41</t>
  </si>
  <si>
    <t>2042791</t>
  </si>
  <si>
    <t>23/05/2019 07:43</t>
  </si>
  <si>
    <t>2042815</t>
  </si>
  <si>
    <t>23/05/2019 08:26</t>
  </si>
  <si>
    <t>0XLT281042</t>
  </si>
  <si>
    <t>2042837</t>
  </si>
  <si>
    <t>23/05/2019 09:03</t>
  </si>
  <si>
    <t>2042851</t>
  </si>
  <si>
    <t>23/05/2019 09:14</t>
  </si>
  <si>
    <t>2042857</t>
  </si>
  <si>
    <t>23/05/2019 09:20</t>
  </si>
  <si>
    <t>2042869</t>
  </si>
  <si>
    <t>23/05/2019 09:26</t>
  </si>
  <si>
    <t>2042893</t>
  </si>
  <si>
    <t>23/05/2019 09:38</t>
  </si>
  <si>
    <t>0D6X464345</t>
  </si>
  <si>
    <t>2042897</t>
  </si>
  <si>
    <t>23/05/2019 09:41</t>
  </si>
  <si>
    <t>0E1B969066</t>
  </si>
  <si>
    <t>2042931</t>
  </si>
  <si>
    <t>23/05/2019 10:02</t>
  </si>
  <si>
    <t>2042957</t>
  </si>
  <si>
    <t>23/05/2019 10:22</t>
  </si>
  <si>
    <t>2042981</t>
  </si>
  <si>
    <t>23/05/2019 10:36</t>
  </si>
  <si>
    <t>0A2T024369</t>
  </si>
  <si>
    <t>SEXTA No 1503áLOCAL 07</t>
  </si>
  <si>
    <t>2043023</t>
  </si>
  <si>
    <t>23/05/2019 10:53</t>
  </si>
  <si>
    <t>9HB329653</t>
  </si>
  <si>
    <t>HIDALGO No 20 A</t>
  </si>
  <si>
    <t>2043051</t>
  </si>
  <si>
    <t>23/05/2019 11:43</t>
  </si>
  <si>
    <t>2043057</t>
  </si>
  <si>
    <t>23/05/2019 11:52</t>
  </si>
  <si>
    <t>0X76092775</t>
  </si>
  <si>
    <t>2043061</t>
  </si>
  <si>
    <t>23/05/2019 11:55</t>
  </si>
  <si>
    <t>0X76092894</t>
  </si>
  <si>
    <t>2043063</t>
  </si>
  <si>
    <t>0A2T024339</t>
  </si>
  <si>
    <t>JESUS CARRANZA No 1227 LOCAL 2 F</t>
  </si>
  <si>
    <t>2043093</t>
  </si>
  <si>
    <t>23/05/2019 12:22</t>
  </si>
  <si>
    <t>0C7X246878</t>
  </si>
  <si>
    <t>2043095</t>
  </si>
  <si>
    <t>23/05/2019 12:27</t>
  </si>
  <si>
    <t>2043099</t>
  </si>
  <si>
    <t>23/05/2019 12:36</t>
  </si>
  <si>
    <t>0AGD461846</t>
  </si>
  <si>
    <t>PROL FEDERALISMO NTE 320</t>
  </si>
  <si>
    <t>2043103</t>
  </si>
  <si>
    <t>23/05/2019 12:46</t>
  </si>
  <si>
    <t>2043105</t>
  </si>
  <si>
    <t>23/05/2019 12:52</t>
  </si>
  <si>
    <t>0X76373019</t>
  </si>
  <si>
    <t>2043107</t>
  </si>
  <si>
    <t>23/05/2019 12:50</t>
  </si>
  <si>
    <t>2043109</t>
  </si>
  <si>
    <t>23/05/2019 12:57</t>
  </si>
  <si>
    <t>2043127</t>
  </si>
  <si>
    <t>23/05/2019 13:08</t>
  </si>
  <si>
    <t>2043137</t>
  </si>
  <si>
    <t>23/05/2019 13:15</t>
  </si>
  <si>
    <t>2043157</t>
  </si>
  <si>
    <t>23/05/2019 13:40</t>
  </si>
  <si>
    <t>2043195</t>
  </si>
  <si>
    <t>23/05/2019 14:17</t>
  </si>
  <si>
    <t>2043219</t>
  </si>
  <si>
    <t>23/05/2019 14:41</t>
  </si>
  <si>
    <t>2043235</t>
  </si>
  <si>
    <t>23/05/2019 14:49</t>
  </si>
  <si>
    <t>2043237</t>
  </si>
  <si>
    <t>23/05/2019 14:51</t>
  </si>
  <si>
    <t>2043241</t>
  </si>
  <si>
    <t>23/05/2019 14:50</t>
  </si>
  <si>
    <t>2043245</t>
  </si>
  <si>
    <t>23/05/2019 14:55</t>
  </si>
  <si>
    <t>2043257</t>
  </si>
  <si>
    <t>23/05/2019 15:20</t>
  </si>
  <si>
    <t>2043263</t>
  </si>
  <si>
    <t>23/05/2019 15:29</t>
  </si>
  <si>
    <t>2043289</t>
  </si>
  <si>
    <t>23/05/2019 16:08</t>
  </si>
  <si>
    <t>0A2T200463</t>
  </si>
  <si>
    <t>2043299</t>
  </si>
  <si>
    <t>23/05/2019 16:12</t>
  </si>
  <si>
    <t>2043301</t>
  </si>
  <si>
    <t>23/05/2019 16:18</t>
  </si>
  <si>
    <t>2043313</t>
  </si>
  <si>
    <t>23/05/2019 16:45</t>
  </si>
  <si>
    <t>2043317</t>
  </si>
  <si>
    <t>23/05/2019 16:50</t>
  </si>
  <si>
    <t>2043321</t>
  </si>
  <si>
    <t>23/05/2019 16:57</t>
  </si>
  <si>
    <t>2043323</t>
  </si>
  <si>
    <t>23/05/2019 17:00</t>
  </si>
  <si>
    <t>2043325</t>
  </si>
  <si>
    <t>23/05/2019 17:01</t>
  </si>
  <si>
    <t>2043329</t>
  </si>
  <si>
    <t>23/05/2019 17:02</t>
  </si>
  <si>
    <t>2043357</t>
  </si>
  <si>
    <t>23/05/2019 18:18</t>
  </si>
  <si>
    <t>2043359</t>
  </si>
  <si>
    <t>23/05/2019 18:17</t>
  </si>
  <si>
    <t>2043363</t>
  </si>
  <si>
    <t>23/05/2019 20:23</t>
  </si>
  <si>
    <t>0XLT277538</t>
  </si>
  <si>
    <t>2043567</t>
  </si>
  <si>
    <t>24/05/2019 06:38</t>
  </si>
  <si>
    <t>2043569</t>
  </si>
  <si>
    <t>24/05/2019 06:40</t>
  </si>
  <si>
    <t>2043571</t>
  </si>
  <si>
    <t>24/05/2019 07:08</t>
  </si>
  <si>
    <t>2043617</t>
  </si>
  <si>
    <t>24/05/2019 08:03</t>
  </si>
  <si>
    <t>2043629</t>
  </si>
  <si>
    <t>24/05/2019 08:23</t>
  </si>
  <si>
    <t>2043631</t>
  </si>
  <si>
    <t>24/05/2019 08:24</t>
  </si>
  <si>
    <t>2043633</t>
  </si>
  <si>
    <t>24/05/2019 08:28</t>
  </si>
  <si>
    <t>2043637</t>
  </si>
  <si>
    <t>24/05/2019 08:34</t>
  </si>
  <si>
    <t>2043639</t>
  </si>
  <si>
    <t>24/05/2019 08:41</t>
  </si>
  <si>
    <t>2043643</t>
  </si>
  <si>
    <t>24/05/2019 08:50</t>
  </si>
  <si>
    <t>09HB917996</t>
  </si>
  <si>
    <t>CALLE OLIVOS 27 NAVE 1A CORTINA 20</t>
  </si>
  <si>
    <t>Tultitlan De Mariano</t>
  </si>
  <si>
    <t>2043655</t>
  </si>
  <si>
    <t>24/05/2019 08:56</t>
  </si>
  <si>
    <t>2043667</t>
  </si>
  <si>
    <t>24/05/2019 09:20</t>
  </si>
  <si>
    <t>2043679</t>
  </si>
  <si>
    <t>24/05/2019 09:31</t>
  </si>
  <si>
    <t>2043681</t>
  </si>
  <si>
    <t>24/05/2019 09:33</t>
  </si>
  <si>
    <t>2043695</t>
  </si>
  <si>
    <t>24/05/2019 09:41</t>
  </si>
  <si>
    <t>2043697</t>
  </si>
  <si>
    <t>24/05/2019 09:44</t>
  </si>
  <si>
    <t>2043711</t>
  </si>
  <si>
    <t>24/05/2019 10:04</t>
  </si>
  <si>
    <t>04HX542975</t>
  </si>
  <si>
    <t>2043713</t>
  </si>
  <si>
    <t>24/05/2019 10:11</t>
  </si>
  <si>
    <t>9HB915399</t>
  </si>
  <si>
    <t>2043715</t>
  </si>
  <si>
    <t>24/05/2019 10:14</t>
  </si>
  <si>
    <t>2043733</t>
  </si>
  <si>
    <t>24/05/2019 10:44</t>
  </si>
  <si>
    <t>2043749</t>
  </si>
  <si>
    <t>24/05/2019 11:07</t>
  </si>
  <si>
    <t>2043753</t>
  </si>
  <si>
    <t>24/05/2019 11:11</t>
  </si>
  <si>
    <t>2043755</t>
  </si>
  <si>
    <t>24/05/2019 11:14</t>
  </si>
  <si>
    <t>09HB917998</t>
  </si>
  <si>
    <t>EZEQUIEL ORDO&amp;EZ No 100</t>
  </si>
  <si>
    <t>2043767</t>
  </si>
  <si>
    <t>24/05/2019 11:35</t>
  </si>
  <si>
    <t>0D6X469714</t>
  </si>
  <si>
    <t>2043773</t>
  </si>
  <si>
    <t>24/05/2019 11:41</t>
  </si>
  <si>
    <t>2043803</t>
  </si>
  <si>
    <t>24/05/2019 12:26</t>
  </si>
  <si>
    <t>2043811</t>
  </si>
  <si>
    <t>24/05/2019 12:33</t>
  </si>
  <si>
    <t>2043821</t>
  </si>
  <si>
    <t>24/05/2019 12:41</t>
  </si>
  <si>
    <t>2043839</t>
  </si>
  <si>
    <t>24/05/2019 13:03</t>
  </si>
  <si>
    <t>0X76374238</t>
  </si>
  <si>
    <t>2043841</t>
  </si>
  <si>
    <t>24/05/2019 13:14</t>
  </si>
  <si>
    <t>2043857</t>
  </si>
  <si>
    <t>24/05/2019 13:30</t>
  </si>
  <si>
    <t>2043867</t>
  </si>
  <si>
    <t>24/05/2019 14:01</t>
  </si>
  <si>
    <t>2043879</t>
  </si>
  <si>
    <t>24/05/2019 14:34</t>
  </si>
  <si>
    <t>07TX138592</t>
  </si>
  <si>
    <t>2043901</t>
  </si>
  <si>
    <t>24/05/2019 15:11</t>
  </si>
  <si>
    <t>ARROW ELECTRONICS MEXICO S DE RL DE CV</t>
  </si>
  <si>
    <t>AV HERMANOS ESCOBAR No 6026 - 3</t>
  </si>
  <si>
    <t>2043911</t>
  </si>
  <si>
    <t>24/05/2019 16:04</t>
  </si>
  <si>
    <t>2043915</t>
  </si>
  <si>
    <t>24/05/2019 16:05</t>
  </si>
  <si>
    <t>2043921</t>
  </si>
  <si>
    <t>0600</t>
  </si>
  <si>
    <t>24/05/2019 16:20</t>
  </si>
  <si>
    <t>9XA370999</t>
  </si>
  <si>
    <t>MUELLER COMERCIAL DE MEXICO S DE RL DE CV</t>
  </si>
  <si>
    <t>CAMINO MEZQUITAL No 201</t>
  </si>
  <si>
    <t>2043931</t>
  </si>
  <si>
    <t>24/05/2019 16:52</t>
  </si>
  <si>
    <t>2043937</t>
  </si>
  <si>
    <t>24/05/2019 17:03</t>
  </si>
  <si>
    <t>2043941</t>
  </si>
  <si>
    <t>0Y4X845115</t>
  </si>
  <si>
    <t>2043947</t>
  </si>
  <si>
    <t>24/05/2019 17:22</t>
  </si>
  <si>
    <t>2043955</t>
  </si>
  <si>
    <t>24/05/2019 17:46</t>
  </si>
  <si>
    <t>2043957</t>
  </si>
  <si>
    <t>24/05/2019 17:48</t>
  </si>
  <si>
    <t>2044163</t>
  </si>
  <si>
    <t>25/05/2019 11:43</t>
  </si>
  <si>
    <t>2044169</t>
  </si>
  <si>
    <t>25/05/2019 15:17</t>
  </si>
  <si>
    <t>2044173</t>
  </si>
  <si>
    <t>25/05/2019 15:39</t>
  </si>
  <si>
    <t>2044373</t>
  </si>
  <si>
    <t>26/05/2019 14:23</t>
  </si>
  <si>
    <t>2044625</t>
  </si>
  <si>
    <t>27/05/2019 08:04</t>
  </si>
  <si>
    <t>2044667</t>
  </si>
  <si>
    <t>27/05/2019 08:58</t>
  </si>
  <si>
    <t>03BT801978</t>
  </si>
  <si>
    <t>MAGISCATZIN OTE No 700</t>
  </si>
  <si>
    <t>Ciudad Mante-TAM</t>
  </si>
  <si>
    <t>2044669</t>
  </si>
  <si>
    <t>27/05/2019 08:56</t>
  </si>
  <si>
    <t>2044671</t>
  </si>
  <si>
    <t>27/05/2019 08:59</t>
  </si>
  <si>
    <t>03BT801980</t>
  </si>
  <si>
    <t>MONTE DE LAS CRUCES 493</t>
  </si>
  <si>
    <t>2044673</t>
  </si>
  <si>
    <t>27/05/2019 09:00</t>
  </si>
  <si>
    <t>03BT801981</t>
  </si>
  <si>
    <t>AVENIDA INDUSTRIAS No 305</t>
  </si>
  <si>
    <t>2044675</t>
  </si>
  <si>
    <t>03BT801983</t>
  </si>
  <si>
    <t>LIBRAMIENTO STA ROSA No 111</t>
  </si>
  <si>
    <t>2044715</t>
  </si>
  <si>
    <t>27/05/2019 09:30</t>
  </si>
  <si>
    <t>09HB321684</t>
  </si>
  <si>
    <t>RIO VERDIGUEL No. 148</t>
  </si>
  <si>
    <t>2044717</t>
  </si>
  <si>
    <t>27/05/2019 09:36</t>
  </si>
  <si>
    <t>2044743</t>
  </si>
  <si>
    <t>27/05/2019 09:45</t>
  </si>
  <si>
    <t>0Y4X861080</t>
  </si>
  <si>
    <t>2044749</t>
  </si>
  <si>
    <t>27/05/2019 09:51</t>
  </si>
  <si>
    <t>2044765</t>
  </si>
  <si>
    <t>27/05/2019 10:03</t>
  </si>
  <si>
    <t>2044795</t>
  </si>
  <si>
    <t>27/05/2019 10:21</t>
  </si>
  <si>
    <t>0A4T562611</t>
  </si>
  <si>
    <t>2044801</t>
  </si>
  <si>
    <t>27/05/2019 10:22</t>
  </si>
  <si>
    <t>2044803</t>
  </si>
  <si>
    <t>27/05/2019 10:24</t>
  </si>
  <si>
    <t>2044827</t>
  </si>
  <si>
    <t>27/05/2019 10:44</t>
  </si>
  <si>
    <t>2044833</t>
  </si>
  <si>
    <t>27/05/2019 10:47</t>
  </si>
  <si>
    <t>2044839</t>
  </si>
  <si>
    <t>27/05/2019 10:55</t>
  </si>
  <si>
    <t>2044849</t>
  </si>
  <si>
    <t>27/05/2019 11:08</t>
  </si>
  <si>
    <t>0LA6296556</t>
  </si>
  <si>
    <t>MIER Y TERAN SUR 105</t>
  </si>
  <si>
    <t>MONTEMORELOS-NL</t>
  </si>
  <si>
    <t>2044875</t>
  </si>
  <si>
    <t>27/05/2019 11:38</t>
  </si>
  <si>
    <t>2044879</t>
  </si>
  <si>
    <t>27/05/2019 11:39</t>
  </si>
  <si>
    <t>2044893</t>
  </si>
  <si>
    <t>27/05/2019 11:52</t>
  </si>
  <si>
    <t>05BT704336</t>
  </si>
  <si>
    <t>AV JOSE MA MORELOS Y PAVON ESQ MAR EGEO PLAZA ZIHU</t>
  </si>
  <si>
    <t>2044903</t>
  </si>
  <si>
    <t>27/05/2019 11:55</t>
  </si>
  <si>
    <t>2044921</t>
  </si>
  <si>
    <t>27/05/2019 12:03</t>
  </si>
  <si>
    <t>2044949</t>
  </si>
  <si>
    <t>27/05/2019 12:44</t>
  </si>
  <si>
    <t>2044969</t>
  </si>
  <si>
    <t>27/05/2019 12:50</t>
  </si>
  <si>
    <t>09HB349067</t>
  </si>
  <si>
    <t>BLV ADOLFO LOPEZ MATEOS 1902 INT ANCLA 3</t>
  </si>
  <si>
    <t>2045027</t>
  </si>
  <si>
    <t>27/05/2019 13:40</t>
  </si>
  <si>
    <t>2045043</t>
  </si>
  <si>
    <t>27/05/2019 13:48</t>
  </si>
  <si>
    <t>2045069</t>
  </si>
  <si>
    <t>27/05/2019 14:33</t>
  </si>
  <si>
    <t>2045071</t>
  </si>
  <si>
    <t>27/05/2019 14:36</t>
  </si>
  <si>
    <t>2045075</t>
  </si>
  <si>
    <t>27/05/2019 14:37</t>
  </si>
  <si>
    <t>2045079</t>
  </si>
  <si>
    <t>27/05/2019 14:42</t>
  </si>
  <si>
    <t>0C4X008180</t>
  </si>
  <si>
    <t>AV LATINOAMERICANA PTE No 237</t>
  </si>
  <si>
    <t>2045093</t>
  </si>
  <si>
    <t>27/05/2019 14:52</t>
  </si>
  <si>
    <t>2045095</t>
  </si>
  <si>
    <t>27/05/2019 14:56</t>
  </si>
  <si>
    <t>2045099</t>
  </si>
  <si>
    <t>27/05/2019 15:00</t>
  </si>
  <si>
    <t>2045103</t>
  </si>
  <si>
    <t>27/05/2019 15:05</t>
  </si>
  <si>
    <t>2045151</t>
  </si>
  <si>
    <t>27/05/2019 16:25</t>
  </si>
  <si>
    <t>2045155</t>
  </si>
  <si>
    <t>27/05/2019 16:30</t>
  </si>
  <si>
    <t>2045163</t>
  </si>
  <si>
    <t>27/05/2019 16:48</t>
  </si>
  <si>
    <t>0D6X465226</t>
  </si>
  <si>
    <t>2045165</t>
  </si>
  <si>
    <t>27/05/2019 16:54</t>
  </si>
  <si>
    <t>2045173</t>
  </si>
  <si>
    <t>27/05/2019 17:01</t>
  </si>
  <si>
    <t>2045175</t>
  </si>
  <si>
    <t>27/05/2019 17:03</t>
  </si>
  <si>
    <t>2045189</t>
  </si>
  <si>
    <t>27/05/2019 17:24</t>
  </si>
  <si>
    <t>05BT705238</t>
  </si>
  <si>
    <t>AV LAURELES No 782</t>
  </si>
  <si>
    <t>2045209</t>
  </si>
  <si>
    <t>27/05/2019 18:27</t>
  </si>
  <si>
    <t>2045213</t>
  </si>
  <si>
    <t>27/05/2019 18:45</t>
  </si>
  <si>
    <t>2045215</t>
  </si>
  <si>
    <t>27/05/2019 19:46</t>
  </si>
  <si>
    <t>0LX7657929</t>
  </si>
  <si>
    <t>2045415</t>
  </si>
  <si>
    <t>28/05/2019 08:29</t>
  </si>
  <si>
    <t>2045423</t>
  </si>
  <si>
    <t>28/05/2019 08:37</t>
  </si>
  <si>
    <t>2045427</t>
  </si>
  <si>
    <t>28/05/2019 08:50</t>
  </si>
  <si>
    <t>09HB320739</t>
  </si>
  <si>
    <t>2045447</t>
  </si>
  <si>
    <t>28/05/2019 09:14</t>
  </si>
  <si>
    <t>2045455</t>
  </si>
  <si>
    <t>28/05/2019 09:24</t>
  </si>
  <si>
    <t>2045459</t>
  </si>
  <si>
    <t>28/05/2019 09:28</t>
  </si>
  <si>
    <t>2045475</t>
  </si>
  <si>
    <t>28/05/2019 09:49</t>
  </si>
  <si>
    <t>2045491</t>
  </si>
  <si>
    <t>28/05/2019 10:19</t>
  </si>
  <si>
    <t>2045495</t>
  </si>
  <si>
    <t>28/05/2019 10:21</t>
  </si>
  <si>
    <t>2045523</t>
  </si>
  <si>
    <t>28/05/2019 10:57</t>
  </si>
  <si>
    <t>2045529</t>
  </si>
  <si>
    <t>28/05/2019 11:06</t>
  </si>
  <si>
    <t>0Y4X843571</t>
  </si>
  <si>
    <t>BOULEVARD  TLC No 10</t>
  </si>
  <si>
    <t>2045535</t>
  </si>
  <si>
    <t>28/05/2019 11:11</t>
  </si>
  <si>
    <t>2045553</t>
  </si>
  <si>
    <t>28/05/2019 11:27</t>
  </si>
  <si>
    <t>2045587</t>
  </si>
  <si>
    <t>28/05/2019 12:11</t>
  </si>
  <si>
    <t>9HB916284</t>
  </si>
  <si>
    <t>2045589</t>
  </si>
  <si>
    <t>28/05/2019 12:12</t>
  </si>
  <si>
    <t>06HB016971</t>
  </si>
  <si>
    <t>2045597</t>
  </si>
  <si>
    <t>28/05/2019 12:14</t>
  </si>
  <si>
    <t>7TX139791</t>
  </si>
  <si>
    <t>APEAM AC</t>
  </si>
  <si>
    <t>AV TLAXCALA No 1675</t>
  </si>
  <si>
    <t>2045603</t>
  </si>
  <si>
    <t>28/05/2019 12:29</t>
  </si>
  <si>
    <t>2045611</t>
  </si>
  <si>
    <t>28/05/2019 12:49</t>
  </si>
  <si>
    <t>0D6X456842</t>
  </si>
  <si>
    <t>2045613</t>
  </si>
  <si>
    <t>28/05/2019 12:50</t>
  </si>
  <si>
    <t>0X76703092</t>
  </si>
  <si>
    <t>2045617</t>
  </si>
  <si>
    <t>28/05/2019 12:51</t>
  </si>
  <si>
    <t>0LA6296482</t>
  </si>
  <si>
    <t>AV PLAN ALEMAN No 2400</t>
  </si>
  <si>
    <t>2045639</t>
  </si>
  <si>
    <t>28/05/2019 13:03</t>
  </si>
  <si>
    <t>2045643</t>
  </si>
  <si>
    <t>28/05/2019 13:04</t>
  </si>
  <si>
    <t>2045649</t>
  </si>
  <si>
    <t>28/05/2019 13:10</t>
  </si>
  <si>
    <t>2045677</t>
  </si>
  <si>
    <t>28/05/2019 14:07</t>
  </si>
  <si>
    <t>2045683</t>
  </si>
  <si>
    <t>28/05/2019 14:15</t>
  </si>
  <si>
    <t>2045685</t>
  </si>
  <si>
    <t>28/05/2019 14:17</t>
  </si>
  <si>
    <t>2045747</t>
  </si>
  <si>
    <t>28/05/2019 15:45</t>
  </si>
  <si>
    <t>2045755</t>
  </si>
  <si>
    <t>28/05/2019 15:52</t>
  </si>
  <si>
    <t>2045765</t>
  </si>
  <si>
    <t>28/05/2019 16:05</t>
  </si>
  <si>
    <t>2045767</t>
  </si>
  <si>
    <t>28/05/2019 16:10</t>
  </si>
  <si>
    <t>2045773</t>
  </si>
  <si>
    <t>28/05/2019 16:32</t>
  </si>
  <si>
    <t>2045775</t>
  </si>
  <si>
    <t>28/05/2019 16:42</t>
  </si>
  <si>
    <t>0C7X370396</t>
  </si>
  <si>
    <t>2045777</t>
  </si>
  <si>
    <t>28/05/2019 16:44</t>
  </si>
  <si>
    <t>2045789</t>
  </si>
  <si>
    <t>28/05/2019 17:53</t>
  </si>
  <si>
    <t>2046027</t>
  </si>
  <si>
    <t>29/05/2019 08:10</t>
  </si>
  <si>
    <t>2046029</t>
  </si>
  <si>
    <t>29/05/2019 08:13</t>
  </si>
  <si>
    <t>2046033</t>
  </si>
  <si>
    <t>29/05/2019 08:17</t>
  </si>
  <si>
    <t>2046063</t>
  </si>
  <si>
    <t>29/05/2019 08:49</t>
  </si>
  <si>
    <t>0YTB132092</t>
  </si>
  <si>
    <t>DELPHI ALAMBRADOS AUTOMOTRICES S DE RL DE CV</t>
  </si>
  <si>
    <t>ITURBIDE 6970</t>
  </si>
  <si>
    <t>2046077</t>
  </si>
  <si>
    <t>29/05/2019 09:13</t>
  </si>
  <si>
    <t>0C7X246759</t>
  </si>
  <si>
    <t>2046097</t>
  </si>
  <si>
    <t>29/05/2019 09:31</t>
  </si>
  <si>
    <t>2046103</t>
  </si>
  <si>
    <t>29/05/2019 09:36</t>
  </si>
  <si>
    <t>2046167</t>
  </si>
  <si>
    <t>29/05/2019 10:30</t>
  </si>
  <si>
    <t>2046181</t>
  </si>
  <si>
    <t>29/05/2019 10:36</t>
  </si>
  <si>
    <t>2046195</t>
  </si>
  <si>
    <t>29/05/2019 10:54</t>
  </si>
  <si>
    <t>03BT800859</t>
  </si>
  <si>
    <t>2046201</t>
  </si>
  <si>
    <t>29/05/2019 10:58</t>
  </si>
  <si>
    <t>2046215</t>
  </si>
  <si>
    <t>29/05/2019 11:10</t>
  </si>
  <si>
    <t>2046221</t>
  </si>
  <si>
    <t>29/05/2019 11:16</t>
  </si>
  <si>
    <t>2046225</t>
  </si>
  <si>
    <t>29/05/2019 11:17</t>
  </si>
  <si>
    <t>0Y4X827721</t>
  </si>
  <si>
    <t>2046257</t>
  </si>
  <si>
    <t>29/05/2019 12:07</t>
  </si>
  <si>
    <t>2046271</t>
  </si>
  <si>
    <t>29/05/2019 12:17</t>
  </si>
  <si>
    <t>2046337</t>
  </si>
  <si>
    <t>29/05/2019 13:24</t>
  </si>
  <si>
    <t>2046339</t>
  </si>
  <si>
    <t>2046367</t>
  </si>
  <si>
    <t>29/05/2019 13:56</t>
  </si>
  <si>
    <t>2046393</t>
  </si>
  <si>
    <t>29/05/2019 14:54</t>
  </si>
  <si>
    <t>2046425</t>
  </si>
  <si>
    <t>29/05/2019 15:54</t>
  </si>
  <si>
    <t>2046427</t>
  </si>
  <si>
    <t>29/05/2019 15:59</t>
  </si>
  <si>
    <t>0C4X014119</t>
  </si>
  <si>
    <t>2046433</t>
  </si>
  <si>
    <t>29/05/2019 16:17</t>
  </si>
  <si>
    <t>2046449</t>
  </si>
  <si>
    <t>29/05/2019 16:35</t>
  </si>
  <si>
    <t>2046457</t>
  </si>
  <si>
    <t>29/05/2019 16:40</t>
  </si>
  <si>
    <t>2046459</t>
  </si>
  <si>
    <t>29/05/2019 16:44</t>
  </si>
  <si>
    <t>2046467</t>
  </si>
  <si>
    <t>29/05/2019 17:19</t>
  </si>
  <si>
    <t>2046469</t>
  </si>
  <si>
    <t>29/05/2019 17:24</t>
  </si>
  <si>
    <t>2046483</t>
  </si>
  <si>
    <t>29/05/2019 18:09</t>
  </si>
  <si>
    <t>2046609</t>
  </si>
  <si>
    <t>30/05/2019 08:13</t>
  </si>
  <si>
    <t>2046647</t>
  </si>
  <si>
    <t>30/05/2019 09:02</t>
  </si>
  <si>
    <t>09HB321005</t>
  </si>
  <si>
    <t>JOSE MA MORELOS 311 PTE ESQ ZAPATA</t>
  </si>
  <si>
    <t>LINARES-NL</t>
  </si>
  <si>
    <t>2046665</t>
  </si>
  <si>
    <t>30/05/2019 09:10</t>
  </si>
  <si>
    <t>2046695</t>
  </si>
  <si>
    <t>30/05/2019 09:30</t>
  </si>
  <si>
    <t>2046707</t>
  </si>
  <si>
    <t>30/05/2019 09:34</t>
  </si>
  <si>
    <t>2046715</t>
  </si>
  <si>
    <t>30/05/2019 09:33</t>
  </si>
  <si>
    <t>2046717</t>
  </si>
  <si>
    <t>30/05/2019 09:41</t>
  </si>
  <si>
    <t>0XLT281168</t>
  </si>
  <si>
    <t>2046721</t>
  </si>
  <si>
    <t>30/05/2019 09:42</t>
  </si>
  <si>
    <t>2046723</t>
  </si>
  <si>
    <t>30/05/2019 09:45</t>
  </si>
  <si>
    <t>2046735</t>
  </si>
  <si>
    <t>30/05/2019 09:54</t>
  </si>
  <si>
    <t>0LX5822355</t>
  </si>
  <si>
    <t>2046759</t>
  </si>
  <si>
    <t>30/05/2019 10:15</t>
  </si>
  <si>
    <t>2046765</t>
  </si>
  <si>
    <t>30/05/2019 10:18</t>
  </si>
  <si>
    <t>2046805</t>
  </si>
  <si>
    <t>30/05/2019 11:07</t>
  </si>
  <si>
    <t>2046825</t>
  </si>
  <si>
    <t>30/05/2019 11:39</t>
  </si>
  <si>
    <t>2046857</t>
  </si>
  <si>
    <t>30/05/2019 12:18</t>
  </si>
  <si>
    <t>0YTB133689</t>
  </si>
  <si>
    <t>2046859</t>
  </si>
  <si>
    <t>30/05/2019 12:22</t>
  </si>
  <si>
    <t>2046865</t>
  </si>
  <si>
    <t>30/05/2019 12:41</t>
  </si>
  <si>
    <t>0X76371407</t>
  </si>
  <si>
    <t>BLVD BERNARDO QUINTANA SUR No 302 4 PISO</t>
  </si>
  <si>
    <t>2046999</t>
  </si>
  <si>
    <t>30/05/2019 13:44</t>
  </si>
  <si>
    <t>2047009</t>
  </si>
  <si>
    <t>30/05/2019 13:53</t>
  </si>
  <si>
    <t>2047035</t>
  </si>
  <si>
    <t>30/05/2019 14:29</t>
  </si>
  <si>
    <t>2047041</t>
  </si>
  <si>
    <t>30/05/2019 14:42</t>
  </si>
  <si>
    <t>0Y4X848853</t>
  </si>
  <si>
    <t>2047043</t>
  </si>
  <si>
    <t>30/05/2019 14:44</t>
  </si>
  <si>
    <t>2047055</t>
  </si>
  <si>
    <t>30/05/2019 14:55</t>
  </si>
  <si>
    <t>09HB321670</t>
  </si>
  <si>
    <t>PROL URDI&amp;OLA 2875</t>
  </si>
  <si>
    <t>2047063</t>
  </si>
  <si>
    <t>30/05/2019 15:13</t>
  </si>
  <si>
    <t>0VMA558225</t>
  </si>
  <si>
    <t>2047079</t>
  </si>
  <si>
    <t>30/05/2019 15:57</t>
  </si>
  <si>
    <t>2047119</t>
  </si>
  <si>
    <t>30/05/2019 18:20</t>
  </si>
  <si>
    <t>2047121</t>
  </si>
  <si>
    <t>30/05/2019 18:22</t>
  </si>
  <si>
    <t>2047247</t>
  </si>
  <si>
    <t>31/05/2019 08:46</t>
  </si>
  <si>
    <t>0VMA675060</t>
  </si>
  <si>
    <t>2047249</t>
  </si>
  <si>
    <t>31/05/2019 08:50</t>
  </si>
  <si>
    <t>JUN-19</t>
  </si>
  <si>
    <t>2047001</t>
  </si>
  <si>
    <t>30/05/2019 13:49</t>
  </si>
  <si>
    <t>2047481</t>
  </si>
  <si>
    <t>31/05/2019 11:42</t>
  </si>
  <si>
    <t>9HB332541</t>
  </si>
  <si>
    <t>2047547</t>
  </si>
  <si>
    <t>31/05/2019 12:46</t>
  </si>
  <si>
    <t>2047241</t>
  </si>
  <si>
    <t>31/05/2019 08:38</t>
  </si>
  <si>
    <t>2047517</t>
  </si>
  <si>
    <t>31/05/2019 12:24</t>
  </si>
  <si>
    <t>0C4X007881</t>
  </si>
  <si>
    <t>2044691</t>
  </si>
  <si>
    <t>27/05/2019 09:09</t>
  </si>
  <si>
    <t>2045637</t>
  </si>
  <si>
    <t>28/05/2019 13:02</t>
  </si>
  <si>
    <t>0Y4X835368</t>
  </si>
  <si>
    <t>2047563</t>
  </si>
  <si>
    <t>31/05/2019 13:09</t>
  </si>
  <si>
    <t>2046445</t>
  </si>
  <si>
    <t>29/05/2019 16:32</t>
  </si>
  <si>
    <t>2047039</t>
  </si>
  <si>
    <t>30/05/2019 14:38</t>
  </si>
  <si>
    <t>2042071</t>
  </si>
  <si>
    <t>21/05/2019 16:27</t>
  </si>
  <si>
    <t>2047695</t>
  </si>
  <si>
    <t>31/05/2019 17:33</t>
  </si>
  <si>
    <t>2047683</t>
  </si>
  <si>
    <t>31/05/2019 17:07</t>
  </si>
  <si>
    <t>0C4X012885</t>
  </si>
  <si>
    <t>ACRILICOS PLASTITEC SA DE CV</t>
  </si>
  <si>
    <t>AVENIDA 2 CA&amp;AS No 3653</t>
  </si>
  <si>
    <t>2047679</t>
  </si>
  <si>
    <t>31/05/2019 16:45</t>
  </si>
  <si>
    <t>2047655</t>
  </si>
  <si>
    <t>31/05/2019 15:34</t>
  </si>
  <si>
    <t>2046197</t>
  </si>
  <si>
    <t>29/05/2019 10:56</t>
  </si>
  <si>
    <t>2047979</t>
  </si>
  <si>
    <t>02/06/2019 15:20</t>
  </si>
  <si>
    <t>2047635</t>
  </si>
  <si>
    <t>31/05/2019 14:42</t>
  </si>
  <si>
    <t>3BT804800</t>
  </si>
  <si>
    <t>2047981</t>
  </si>
  <si>
    <t>02/06/2019 15:22</t>
  </si>
  <si>
    <t>0BG0966716</t>
  </si>
  <si>
    <t>2047459</t>
  </si>
  <si>
    <t>31/05/2019 11:21</t>
  </si>
  <si>
    <t>2046881</t>
  </si>
  <si>
    <t>30/05/2019 12:53</t>
  </si>
  <si>
    <t>2047967</t>
  </si>
  <si>
    <t>02/06/2019 15:06</t>
  </si>
  <si>
    <t>2047369</t>
  </si>
  <si>
    <t>31/05/2019 10:04</t>
  </si>
  <si>
    <t>0T2B050251</t>
  </si>
  <si>
    <t>2047373</t>
  </si>
  <si>
    <t>31/05/2019 10:05</t>
  </si>
  <si>
    <t>2046819</t>
  </si>
  <si>
    <t>30/05/2019 11:29</t>
  </si>
  <si>
    <t>2047973</t>
  </si>
  <si>
    <t>02/06/2019 15:14</t>
  </si>
  <si>
    <t>2048357</t>
  </si>
  <si>
    <t>03/06/2019 10:21</t>
  </si>
  <si>
    <t>2047123</t>
  </si>
  <si>
    <t>30/05/2019 18:31</t>
  </si>
  <si>
    <t>2046831</t>
  </si>
  <si>
    <t>30/05/2019 11:49</t>
  </si>
  <si>
    <t>2046193</t>
  </si>
  <si>
    <t>29/05/2019 10:49</t>
  </si>
  <si>
    <t>2045201</t>
  </si>
  <si>
    <t>27/05/2019 18:01</t>
  </si>
  <si>
    <t>0C4X002864</t>
  </si>
  <si>
    <t>AV HIDALGO No 3507 PISO 2 DEPTO 203</t>
  </si>
  <si>
    <t>2045203</t>
  </si>
  <si>
    <t>27/05/2019 18:03</t>
  </si>
  <si>
    <t>0C4X003850</t>
  </si>
  <si>
    <t>2041677</t>
  </si>
  <si>
    <t>21/05/2019 09:05</t>
  </si>
  <si>
    <t>2047965</t>
  </si>
  <si>
    <t>02/06/2019 15:03</t>
  </si>
  <si>
    <t>2047977</t>
  </si>
  <si>
    <t>02/06/2019 15:16</t>
  </si>
  <si>
    <t>2048187</t>
  </si>
  <si>
    <t>03/06/2019 07:59</t>
  </si>
  <si>
    <t>0MX4465062</t>
  </si>
  <si>
    <t>2047465</t>
  </si>
  <si>
    <t>31/05/2019 11:30</t>
  </si>
  <si>
    <t>2048601</t>
  </si>
  <si>
    <t>03/06/2019 14:45</t>
  </si>
  <si>
    <t>AV PASEO DE LA REFORMA No 180 PISO 24</t>
  </si>
  <si>
    <t>2047779</t>
  </si>
  <si>
    <t>01/06/2019 16:40</t>
  </si>
  <si>
    <t>2048359</t>
  </si>
  <si>
    <t>03/06/2019 10:16</t>
  </si>
  <si>
    <t>2048393</t>
  </si>
  <si>
    <t>03/06/2019 10:42</t>
  </si>
  <si>
    <t>2048475</t>
  </si>
  <si>
    <t>03/06/2019 12:06</t>
  </si>
  <si>
    <t>2048261</t>
  </si>
  <si>
    <t>03/06/2019 09:29</t>
  </si>
  <si>
    <t>2048263</t>
  </si>
  <si>
    <t>03/06/2019 09:30</t>
  </si>
  <si>
    <t>2048259</t>
  </si>
  <si>
    <t>03/06/2019 09:27</t>
  </si>
  <si>
    <t>0X76370905</t>
  </si>
  <si>
    <t>2048575</t>
  </si>
  <si>
    <t>03/06/2019 14:18</t>
  </si>
  <si>
    <t>2047975</t>
  </si>
  <si>
    <t>02/06/2019 15:15</t>
  </si>
  <si>
    <t>2048617</t>
  </si>
  <si>
    <t>03/06/2019 15:10</t>
  </si>
  <si>
    <t>0C4X008873</t>
  </si>
  <si>
    <t>2048653</t>
  </si>
  <si>
    <t>03/06/2019 16:11</t>
  </si>
  <si>
    <t>0RXD142822</t>
  </si>
  <si>
    <t>AV BENITO JUAREZ ORIENTE No 7000</t>
  </si>
  <si>
    <t>2045801</t>
  </si>
  <si>
    <t>28/05/2019 19:18</t>
  </si>
  <si>
    <t>2047677</t>
  </si>
  <si>
    <t>31/05/2019 16:42</t>
  </si>
  <si>
    <t>2048537</t>
  </si>
  <si>
    <t>03/06/2019 13:23</t>
  </si>
  <si>
    <t>2047671</t>
  </si>
  <si>
    <t>31/05/2019 16:29</t>
  </si>
  <si>
    <t>08TB593826</t>
  </si>
  <si>
    <t>2047971</t>
  </si>
  <si>
    <t>2048573</t>
  </si>
  <si>
    <t>03/06/2019 14:15</t>
  </si>
  <si>
    <t>2048907</t>
  </si>
  <si>
    <t>04/06/2019 10:05</t>
  </si>
  <si>
    <t>2048525</t>
  </si>
  <si>
    <t>03/06/2019 13:15</t>
  </si>
  <si>
    <t>2048897</t>
  </si>
  <si>
    <t>04/06/2019 09:55</t>
  </si>
  <si>
    <t>2048335</t>
  </si>
  <si>
    <t>03/06/2019 10:03</t>
  </si>
  <si>
    <t>2047387</t>
  </si>
  <si>
    <t>31/05/2019 10:14</t>
  </si>
  <si>
    <t>03AG882104</t>
  </si>
  <si>
    <t>2048523</t>
  </si>
  <si>
    <t>03/06/2019 13:13</t>
  </si>
  <si>
    <t>2048519</t>
  </si>
  <si>
    <t>03/06/2019 13:11</t>
  </si>
  <si>
    <t>2048549</t>
  </si>
  <si>
    <t>03/06/2019 13:46</t>
  </si>
  <si>
    <t>2048783</t>
  </si>
  <si>
    <t>04/06/2019 07:07</t>
  </si>
  <si>
    <t>2048527</t>
  </si>
  <si>
    <t>03/06/2019 13:16</t>
  </si>
  <si>
    <t>09HB331489</t>
  </si>
  <si>
    <t>2048681</t>
  </si>
  <si>
    <t>03/06/2019 18:04</t>
  </si>
  <si>
    <t>2047093</t>
  </si>
  <si>
    <t>30/05/2019 16:26</t>
  </si>
  <si>
    <t>0C4X012364</t>
  </si>
  <si>
    <t>2048939</t>
  </si>
  <si>
    <t>04/06/2019 10:26</t>
  </si>
  <si>
    <t>0A2T200051</t>
  </si>
  <si>
    <t>2048463</t>
  </si>
  <si>
    <t>03/06/2019 12:03</t>
  </si>
  <si>
    <t>2048465</t>
  </si>
  <si>
    <t>2048971</t>
  </si>
  <si>
    <t>04/06/2019 11:18</t>
  </si>
  <si>
    <t>2048571</t>
  </si>
  <si>
    <t>03/06/2019 14:07</t>
  </si>
  <si>
    <t>0LA4224761</t>
  </si>
  <si>
    <t>2048839</t>
  </si>
  <si>
    <t>04/06/2019 09:07</t>
  </si>
  <si>
    <t>2048947</t>
  </si>
  <si>
    <t>04/06/2019 10:38</t>
  </si>
  <si>
    <t>2048909</t>
  </si>
  <si>
    <t>04/06/2019 09:53</t>
  </si>
  <si>
    <t>2048183</t>
  </si>
  <si>
    <t>03/06/2019 07:44</t>
  </si>
  <si>
    <t>2047405</t>
  </si>
  <si>
    <t>31/05/2019 10:30</t>
  </si>
  <si>
    <t>02TX061883</t>
  </si>
  <si>
    <t>2048911</t>
  </si>
  <si>
    <t>04/06/2019 10:07</t>
  </si>
  <si>
    <t>2047221</t>
  </si>
  <si>
    <t>31/05/2019 08:27</t>
  </si>
  <si>
    <t>09HB331846</t>
  </si>
  <si>
    <t>2047217</t>
  </si>
  <si>
    <t>31/05/2019 08:25</t>
  </si>
  <si>
    <t>2047211</t>
  </si>
  <si>
    <t>31/05/2019 08:23</t>
  </si>
  <si>
    <t>2047205</t>
  </si>
  <si>
    <t>31/05/2019 08:22</t>
  </si>
  <si>
    <t>2047203</t>
  </si>
  <si>
    <t>31/05/2019 08:19</t>
  </si>
  <si>
    <t>2047201</t>
  </si>
  <si>
    <t>31/05/2019 08:15</t>
  </si>
  <si>
    <t>09HB331393</t>
  </si>
  <si>
    <t>DIVIROSA SA DE CV</t>
  </si>
  <si>
    <t>AV CIRCUNVALACION AGUSTIN YA&amp;EZ No 1778</t>
  </si>
  <si>
    <t>2018247</t>
  </si>
  <si>
    <t>01/04/2019 14:10</t>
  </si>
  <si>
    <t>0XPN547599</t>
  </si>
  <si>
    <t>2048675</t>
  </si>
  <si>
    <t>03/06/2019 17:17</t>
  </si>
  <si>
    <t>2049017</t>
  </si>
  <si>
    <t>04/06/2019 12:09</t>
  </si>
  <si>
    <t>2049093</t>
  </si>
  <si>
    <t>04/06/2019 13:24</t>
  </si>
  <si>
    <t>2048877</t>
  </si>
  <si>
    <t>04/06/2019 09:39</t>
  </si>
  <si>
    <t>2048995</t>
  </si>
  <si>
    <t>04/06/2019 11:42</t>
  </si>
  <si>
    <t>2048673</t>
  </si>
  <si>
    <t>03/06/2019 17:14</t>
  </si>
  <si>
    <t>2046487</t>
  </si>
  <si>
    <t>29/05/2019 18:42</t>
  </si>
  <si>
    <t>2049055</t>
  </si>
  <si>
    <t>04/06/2019 12:35</t>
  </si>
  <si>
    <t>2048407</t>
  </si>
  <si>
    <t>03/06/2019 10:58</t>
  </si>
  <si>
    <t>2048933</t>
  </si>
  <si>
    <t>04/06/2019 10:21</t>
  </si>
  <si>
    <t>9HB333630</t>
  </si>
  <si>
    <t>SISTEMAS CONTINO SA DE CV</t>
  </si>
  <si>
    <t>RIO TUITO No 1193</t>
  </si>
  <si>
    <t>2049107</t>
  </si>
  <si>
    <t>04/06/2019 13:44</t>
  </si>
  <si>
    <t>2048991</t>
  </si>
  <si>
    <t>04/06/2019 11:46</t>
  </si>
  <si>
    <t>2048509</t>
  </si>
  <si>
    <t>03/06/2019 12:55</t>
  </si>
  <si>
    <t>0A4T562602</t>
  </si>
  <si>
    <t>2047295</t>
  </si>
  <si>
    <t>31/05/2019 09:19</t>
  </si>
  <si>
    <t>0A4T557659</t>
  </si>
  <si>
    <t>2046489</t>
  </si>
  <si>
    <t>29/05/2019 18:46</t>
  </si>
  <si>
    <t>2047101</t>
  </si>
  <si>
    <t>30/05/2019 16:45</t>
  </si>
  <si>
    <t>0C4X003944</t>
  </si>
  <si>
    <t>2048999</t>
  </si>
  <si>
    <t>04/06/2019 11:50</t>
  </si>
  <si>
    <t>2036295</t>
  </si>
  <si>
    <t>09/05/2019 19:24</t>
  </si>
  <si>
    <t>2048507</t>
  </si>
  <si>
    <t>03/06/2019 12:53</t>
  </si>
  <si>
    <t>2048993</t>
  </si>
  <si>
    <t>04/06/2019 11:48</t>
  </si>
  <si>
    <t>2048989</t>
  </si>
  <si>
    <t>04/06/2019 11:41</t>
  </si>
  <si>
    <t>2049161</t>
  </si>
  <si>
    <t>04/06/2019 15:01</t>
  </si>
  <si>
    <t>2049159</t>
  </si>
  <si>
    <t>04/06/2019 14:56</t>
  </si>
  <si>
    <t>2049111</t>
  </si>
  <si>
    <t>04/06/2019 12:57</t>
  </si>
  <si>
    <t>09HB331372</t>
  </si>
  <si>
    <t>LIC SEBASTIAN LERDO DE TEJADA No 71</t>
  </si>
  <si>
    <t>Ciudad Guzman-JAL</t>
  </si>
  <si>
    <t>2048965</t>
  </si>
  <si>
    <t>04/06/2019 10:59</t>
  </si>
  <si>
    <t>2049117</t>
  </si>
  <si>
    <t>04/06/2019 14:07</t>
  </si>
  <si>
    <t>2048805</t>
  </si>
  <si>
    <t>04/06/2019 07:42</t>
  </si>
  <si>
    <t>2046745</t>
  </si>
  <si>
    <t>30/05/2019 10:01</t>
  </si>
  <si>
    <t>2048659</t>
  </si>
  <si>
    <t>03/06/2019 16:43</t>
  </si>
  <si>
    <t>5AV829228</t>
  </si>
  <si>
    <t>2048915</t>
  </si>
  <si>
    <t>04/06/2019 10:08</t>
  </si>
  <si>
    <t>2049209</t>
  </si>
  <si>
    <t>04/06/2019 16:36</t>
  </si>
  <si>
    <t>5BT731155</t>
  </si>
  <si>
    <t>GUADALAJARA COUNTRY CLUB AC</t>
  </si>
  <si>
    <t>MAR CARIBE 260</t>
  </si>
  <si>
    <t>2049185</t>
  </si>
  <si>
    <t>04/06/2019 15:43</t>
  </si>
  <si>
    <t>2048657</t>
  </si>
  <si>
    <t>03/06/2019 16:31</t>
  </si>
  <si>
    <t>0A2T200357</t>
  </si>
  <si>
    <t>ALBINO ESPINOZA 1818</t>
  </si>
  <si>
    <t>2049187</t>
  </si>
  <si>
    <t>2049497</t>
  </si>
  <si>
    <t>05/06/2019 09:11</t>
  </si>
  <si>
    <t>2049261</t>
  </si>
  <si>
    <t>04/06/2019 20:14</t>
  </si>
  <si>
    <t>2049175</t>
  </si>
  <si>
    <t>04/06/2019 15:23</t>
  </si>
  <si>
    <t>2049461</t>
  </si>
  <si>
    <t>05/06/2019 08:56</t>
  </si>
  <si>
    <t>2049225</t>
  </si>
  <si>
    <t>04/06/2019 17:04</t>
  </si>
  <si>
    <t>2049173</t>
  </si>
  <si>
    <t>04/06/2019 15:22</t>
  </si>
  <si>
    <t>2049177</t>
  </si>
  <si>
    <t>04/06/2019 15:24</t>
  </si>
  <si>
    <t>2049505</t>
  </si>
  <si>
    <t>05/06/2019 09:15</t>
  </si>
  <si>
    <t>2049249</t>
  </si>
  <si>
    <t>04/06/2019 18:04</t>
  </si>
  <si>
    <t>2049665</t>
  </si>
  <si>
    <t>05/06/2019 11:40</t>
  </si>
  <si>
    <t>09HB320545</t>
  </si>
  <si>
    <t>AV JUAREZ Y CALLE 28</t>
  </si>
  <si>
    <t>2048191</t>
  </si>
  <si>
    <t>03/06/2019 08:11</t>
  </si>
  <si>
    <t>2049483</t>
  </si>
  <si>
    <t>05/06/2019 09:05</t>
  </si>
  <si>
    <t>2049519</t>
  </si>
  <si>
    <t>05/06/2019 09:24</t>
  </si>
  <si>
    <t>2049575</t>
  </si>
  <si>
    <t>05/06/2019 10:07</t>
  </si>
  <si>
    <t>2049663</t>
  </si>
  <si>
    <t>05/06/2019 11:36</t>
  </si>
  <si>
    <t>2049205</t>
  </si>
  <si>
    <t>04/06/2019 16:15</t>
  </si>
  <si>
    <t>2041955</t>
  </si>
  <si>
    <t>2049649</t>
  </si>
  <si>
    <t>05/06/2019 11:12</t>
  </si>
  <si>
    <t>2049781</t>
  </si>
  <si>
    <t>05/06/2019 13:17</t>
  </si>
  <si>
    <t>09HB327867</t>
  </si>
  <si>
    <t>GASPAR DE LA GARZA No 126</t>
  </si>
  <si>
    <t>2045671</t>
  </si>
  <si>
    <t>28/05/2019 14:01</t>
  </si>
  <si>
    <t>2049589</t>
  </si>
  <si>
    <t>05/06/2019 10:31</t>
  </si>
  <si>
    <t>09HB331554</t>
  </si>
  <si>
    <t>2049595</t>
  </si>
  <si>
    <t>05/06/2019 10:36</t>
  </si>
  <si>
    <t>09HB331577</t>
  </si>
  <si>
    <t>2049591</t>
  </si>
  <si>
    <t>05/06/2019 10:33</t>
  </si>
  <si>
    <t>02TX062449</t>
  </si>
  <si>
    <t>2049259</t>
  </si>
  <si>
    <t>04/06/2019 20:09</t>
  </si>
  <si>
    <t>AV LAZARO CARDENAS No 2498</t>
  </si>
  <si>
    <t>2049539</t>
  </si>
  <si>
    <t>05/06/2019 09:36</t>
  </si>
  <si>
    <t>09HB321563</t>
  </si>
  <si>
    <t>VIALIDAD TOLLOCAN 715</t>
  </si>
  <si>
    <t>2049671</t>
  </si>
  <si>
    <t>05/06/2019 11:45</t>
  </si>
  <si>
    <t>2049785</t>
  </si>
  <si>
    <t>05/06/2019 13:22</t>
  </si>
  <si>
    <t>09HB320693</t>
  </si>
  <si>
    <t>PANAMA 254 NTE</t>
  </si>
  <si>
    <t>2049783</t>
  </si>
  <si>
    <t>05/06/2019 13:19</t>
  </si>
  <si>
    <t>0MX4465057</t>
  </si>
  <si>
    <t>2049681</t>
  </si>
  <si>
    <t>05/06/2019 11:49</t>
  </si>
  <si>
    <t>0A1H022363</t>
  </si>
  <si>
    <t>BLVD HIDALGO Y FUENTE DE DIANA SN</t>
  </si>
  <si>
    <t>2049449</t>
  </si>
  <si>
    <t>05/06/2019 08:46</t>
  </si>
  <si>
    <t>0E2B649352</t>
  </si>
  <si>
    <t>BLV VILLAS DE IRAPUATO 1189</t>
  </si>
  <si>
    <t>2047767</t>
  </si>
  <si>
    <t>01/06/2019 09:23</t>
  </si>
  <si>
    <t>2049109</t>
  </si>
  <si>
    <t>04/06/2019 13:51</t>
  </si>
  <si>
    <t>2049691</t>
  </si>
  <si>
    <t>05/06/2019 11:58</t>
  </si>
  <si>
    <t>2049865</t>
  </si>
  <si>
    <t>05/06/2019 14:54</t>
  </si>
  <si>
    <t>0E2B653476</t>
  </si>
  <si>
    <t>2049779</t>
  </si>
  <si>
    <t>05/06/2019 13:12</t>
  </si>
  <si>
    <t>2047231</t>
  </si>
  <si>
    <t>31/05/2019 08:33</t>
  </si>
  <si>
    <t>2049775</t>
  </si>
  <si>
    <t>05/06/2019 13:13</t>
  </si>
  <si>
    <t>2049561</t>
  </si>
  <si>
    <t>05/06/2019 09:52</t>
  </si>
  <si>
    <t>2049753</t>
  </si>
  <si>
    <t>05/06/2019 12:54</t>
  </si>
  <si>
    <t>9HB334037</t>
  </si>
  <si>
    <t>CECILIA IVONNE PEREZ SAENZ</t>
  </si>
  <si>
    <t>CALLE 24 No 1718</t>
  </si>
  <si>
    <t>2049559</t>
  </si>
  <si>
    <t>05/06/2019 09:46</t>
  </si>
  <si>
    <t>2049255</t>
  </si>
  <si>
    <t>04/06/2019 18:50</t>
  </si>
  <si>
    <t>2049181</t>
  </si>
  <si>
    <t>04/06/2019 15:41</t>
  </si>
  <si>
    <t>2048957</t>
  </si>
  <si>
    <t>04/06/2019 10:54</t>
  </si>
  <si>
    <t>0XPN548392</t>
  </si>
  <si>
    <t>EAO DIGITAL SOLUTIONS SA DE CV</t>
  </si>
  <si>
    <t>PINO No 2067</t>
  </si>
  <si>
    <t>2048189</t>
  </si>
  <si>
    <t>03/06/2019 08:08</t>
  </si>
  <si>
    <t>2047033</t>
  </si>
  <si>
    <t>30/05/2019 14:28</t>
  </si>
  <si>
    <t>2043139</t>
  </si>
  <si>
    <t>2049917</t>
  </si>
  <si>
    <t>05/06/2019 16:15</t>
  </si>
  <si>
    <t>06TB445710</t>
  </si>
  <si>
    <t>2049819</t>
  </si>
  <si>
    <t>05/06/2019 14:01</t>
  </si>
  <si>
    <t>2049897</t>
  </si>
  <si>
    <t>05/06/2019 15:44</t>
  </si>
  <si>
    <t>2049907</t>
  </si>
  <si>
    <t>05/06/2019 15:59</t>
  </si>
  <si>
    <t>2049641</t>
  </si>
  <si>
    <t>05/06/2019 11:08</t>
  </si>
  <si>
    <t>2049911</t>
  </si>
  <si>
    <t>05/06/2019 16:05</t>
  </si>
  <si>
    <t>2049891</t>
  </si>
  <si>
    <t>05/06/2019 15:39</t>
  </si>
  <si>
    <t>2049927</t>
  </si>
  <si>
    <t>05/06/2019 16:33</t>
  </si>
  <si>
    <t>09HB915978</t>
  </si>
  <si>
    <t>2049875</t>
  </si>
  <si>
    <t>05/06/2019 15:06</t>
  </si>
  <si>
    <t>2049765</t>
  </si>
  <si>
    <t>05/06/2019 13:02</t>
  </si>
  <si>
    <t>2049901</t>
  </si>
  <si>
    <t>05/06/2019 15:50</t>
  </si>
  <si>
    <t>OMEGA No 1651</t>
  </si>
  <si>
    <t>2050287</t>
  </si>
  <si>
    <t>06/06/2019 09:59</t>
  </si>
  <si>
    <t>0XLT269542</t>
  </si>
  <si>
    <t>2049447</t>
  </si>
  <si>
    <t>03BT801970</t>
  </si>
  <si>
    <t>AGUSTIN VERA 627 PISO 1</t>
  </si>
  <si>
    <t>2050181</t>
  </si>
  <si>
    <t>06/06/2019 07:13</t>
  </si>
  <si>
    <t>2049973</t>
  </si>
  <si>
    <t>05/06/2019 18:41</t>
  </si>
  <si>
    <t>2049903</t>
  </si>
  <si>
    <t>0C4X007151</t>
  </si>
  <si>
    <t>ZARAGOZA 1300 SUR EDIFICIO KALOS PISO C2 DESPACHO</t>
  </si>
  <si>
    <t>2046799</t>
  </si>
  <si>
    <t>30/05/2019 10:50</t>
  </si>
  <si>
    <t>2049171</t>
  </si>
  <si>
    <t>04/06/2019 15:21</t>
  </si>
  <si>
    <t>2050217</t>
  </si>
  <si>
    <t>06/06/2019 08:48</t>
  </si>
  <si>
    <t>06HB017681</t>
  </si>
  <si>
    <t>2050333</t>
  </si>
  <si>
    <t>06/06/2019 10:36</t>
  </si>
  <si>
    <t>2050165</t>
  </si>
  <si>
    <t>06/06/2019 06:13</t>
  </si>
  <si>
    <t>2049201</t>
  </si>
  <si>
    <t>04/06/2019 16:13</t>
  </si>
  <si>
    <t>2050271</t>
  </si>
  <si>
    <t>06/06/2019 09:38</t>
  </si>
  <si>
    <t>2046995</t>
  </si>
  <si>
    <t>30/05/2019 13:42</t>
  </si>
  <si>
    <t>2049979</t>
  </si>
  <si>
    <t>05/06/2019 19:11</t>
  </si>
  <si>
    <t>2048641</t>
  </si>
  <si>
    <t>03/06/2019 15:42</t>
  </si>
  <si>
    <t>2049687</t>
  </si>
  <si>
    <t>05/06/2019 11:53</t>
  </si>
  <si>
    <t>0A1H022364</t>
  </si>
  <si>
    <t>2049679</t>
  </si>
  <si>
    <t>05/06/2019 11:48</t>
  </si>
  <si>
    <t>2049593</t>
  </si>
  <si>
    <t>05/06/2019 10:34</t>
  </si>
  <si>
    <t>0XLT269888</t>
  </si>
  <si>
    <t>2050355</t>
  </si>
  <si>
    <t>06/06/2019 10:58</t>
  </si>
  <si>
    <t>9HB328247</t>
  </si>
  <si>
    <t>COME CAMILA D1 SA DE CV</t>
  </si>
  <si>
    <t>VIA LOMBARDIA 5705</t>
  </si>
  <si>
    <t>2050343</t>
  </si>
  <si>
    <t>06/06/2019 10:38</t>
  </si>
  <si>
    <t>2050533</t>
  </si>
  <si>
    <t>06/06/2019 13:39</t>
  </si>
  <si>
    <t>2049899</t>
  </si>
  <si>
    <t>05/06/2019 15:43</t>
  </si>
  <si>
    <t>2050585</t>
  </si>
  <si>
    <t>06/06/2019 15:00</t>
  </si>
  <si>
    <t>2050519</t>
  </si>
  <si>
    <t>06/06/2019 13:30</t>
  </si>
  <si>
    <t>2050345</t>
  </si>
  <si>
    <t>06/06/2019 10:43</t>
  </si>
  <si>
    <t>2050483</t>
  </si>
  <si>
    <t>06/06/2019 12:53</t>
  </si>
  <si>
    <t>2050443</t>
  </si>
  <si>
    <t>06/06/2019 12:15</t>
  </si>
  <si>
    <t>2046199</t>
  </si>
  <si>
    <t>29/05/2019 10:42</t>
  </si>
  <si>
    <t>2050417</t>
  </si>
  <si>
    <t>06/06/2019 12:00</t>
  </si>
  <si>
    <t>2049683</t>
  </si>
  <si>
    <t>05/06/2019 11:52</t>
  </si>
  <si>
    <t>0XLT284008</t>
  </si>
  <si>
    <t>500170</t>
  </si>
  <si>
    <t>CARR A DERRAMADERO KM 1.5</t>
  </si>
  <si>
    <t>2049525</t>
  </si>
  <si>
    <t>05/06/2019 09:25</t>
  </si>
  <si>
    <t>3BT840755</t>
  </si>
  <si>
    <t>GARZA CANTU HUMBERTO JAIME</t>
  </si>
  <si>
    <t>ARTEAGA 3821</t>
  </si>
  <si>
    <t>2049425</t>
  </si>
  <si>
    <t>05/06/2019 08:11</t>
  </si>
  <si>
    <t>2049921</t>
  </si>
  <si>
    <t>05/06/2019 16:27</t>
  </si>
  <si>
    <t>7CX042886</t>
  </si>
  <si>
    <t>GILDARDO AGUSTIN GARRIDO SANCHEZ</t>
  </si>
  <si>
    <t>AV MARCIANO CABRERA No 13 C</t>
  </si>
  <si>
    <t>2050311</t>
  </si>
  <si>
    <t>06/06/2019 10:11</t>
  </si>
  <si>
    <t>2048879</t>
  </si>
  <si>
    <t>04/06/2019 09:43</t>
  </si>
  <si>
    <t>2049969</t>
  </si>
  <si>
    <t>05/06/2019 17:57</t>
  </si>
  <si>
    <t>2050597</t>
  </si>
  <si>
    <t>06/06/2019 15:09</t>
  </si>
  <si>
    <t>2050329</t>
  </si>
  <si>
    <t>06/06/2019 10:19</t>
  </si>
  <si>
    <t>2050383</t>
  </si>
  <si>
    <t>06/06/2019 11:36</t>
  </si>
  <si>
    <t>2049773</t>
  </si>
  <si>
    <t>05/06/2019 13:10</t>
  </si>
  <si>
    <t>2050593</t>
  </si>
  <si>
    <t>06/06/2019 15:03</t>
  </si>
  <si>
    <t>2050587</t>
  </si>
  <si>
    <t>06/06/2019 15:01</t>
  </si>
  <si>
    <t>2050629</t>
  </si>
  <si>
    <t>06/06/2019 16:02</t>
  </si>
  <si>
    <t>2050673</t>
  </si>
  <si>
    <t>06/06/2019 16:57</t>
  </si>
  <si>
    <t>2048661</t>
  </si>
  <si>
    <t>03/06/2019 16:53</t>
  </si>
  <si>
    <t>2047969</t>
  </si>
  <si>
    <t>02/06/2019 15:11</t>
  </si>
  <si>
    <t>2044831</t>
  </si>
  <si>
    <t>27/05/2019 10:46</t>
  </si>
  <si>
    <t>2043021</t>
  </si>
  <si>
    <t>23/05/2019 10:52</t>
  </si>
  <si>
    <t>2050829</t>
  </si>
  <si>
    <t>07/06/2019 09:14</t>
  </si>
  <si>
    <t>2050447</t>
  </si>
  <si>
    <t>06/06/2019 12:17</t>
  </si>
  <si>
    <t>0X76373089</t>
  </si>
  <si>
    <t>2049029</t>
  </si>
  <si>
    <t>04/06/2019 12:14</t>
  </si>
  <si>
    <t>0X76371472</t>
  </si>
  <si>
    <t>2049147</t>
  </si>
  <si>
    <t>04/06/2019 14:43</t>
  </si>
  <si>
    <t>2050931</t>
  </si>
  <si>
    <t>07/06/2019 11:29</t>
  </si>
  <si>
    <t>2049131</t>
  </si>
  <si>
    <t>04/06/2019 14:25</t>
  </si>
  <si>
    <t>2050781</t>
  </si>
  <si>
    <t>07/06/2019 07:26</t>
  </si>
  <si>
    <t>2050877</t>
  </si>
  <si>
    <t>07/06/2019 10:02</t>
  </si>
  <si>
    <t>2050567</t>
  </si>
  <si>
    <t>06/06/2019 14:35</t>
  </si>
  <si>
    <t>0C7X246856</t>
  </si>
  <si>
    <t>INDEPENCIA No 19 INTERIOR 202</t>
  </si>
  <si>
    <t>2050873</t>
  </si>
  <si>
    <t>07/06/2019 09:58</t>
  </si>
  <si>
    <t>2050949</t>
  </si>
  <si>
    <t>07/06/2019 11:49</t>
  </si>
  <si>
    <t>0XLT270167</t>
  </si>
  <si>
    <t>2049861</t>
  </si>
  <si>
    <t>05/06/2019 14:47</t>
  </si>
  <si>
    <t>0BB1566119</t>
  </si>
  <si>
    <t>AVENIDA SANTIAGO TRONCOSO 281 EDIFICIO 2</t>
  </si>
  <si>
    <t>2050893</t>
  </si>
  <si>
    <t>07/06/2019 10:36</t>
  </si>
  <si>
    <t>2050793</t>
  </si>
  <si>
    <t>07/06/2019 08:15</t>
  </si>
  <si>
    <t>2050487</t>
  </si>
  <si>
    <t>06/06/2019 12:59</t>
  </si>
  <si>
    <t>0A1H020807</t>
  </si>
  <si>
    <t>2049263</t>
  </si>
  <si>
    <t>04/06/2019 21:36</t>
  </si>
  <si>
    <t>2046797</t>
  </si>
  <si>
    <t>30/05/2019 10:48</t>
  </si>
  <si>
    <t>2051015</t>
  </si>
  <si>
    <t>07/06/2019 13:20</t>
  </si>
  <si>
    <t>2050267</t>
  </si>
  <si>
    <t>06/06/2019 09:34</t>
  </si>
  <si>
    <t>2050265</t>
  </si>
  <si>
    <t>06/06/2019 09:32</t>
  </si>
  <si>
    <t>2050263</t>
  </si>
  <si>
    <t>06/06/2019 09:31</t>
  </si>
  <si>
    <t>09HB331392</t>
  </si>
  <si>
    <t>2050259</t>
  </si>
  <si>
    <t>06/06/2019 09:30</t>
  </si>
  <si>
    <t>09HB331831</t>
  </si>
  <si>
    <t>BRUSELAS No 567</t>
  </si>
  <si>
    <t>2050227</t>
  </si>
  <si>
    <t>06/06/2019 09:03</t>
  </si>
  <si>
    <t>2048433</t>
  </si>
  <si>
    <t>03/06/2019 11:19</t>
  </si>
  <si>
    <t>2050801</t>
  </si>
  <si>
    <t>07/06/2019 08:34</t>
  </si>
  <si>
    <t>2050799</t>
  </si>
  <si>
    <t>07/06/2019 08:14</t>
  </si>
  <si>
    <t>2051009</t>
  </si>
  <si>
    <t>07/06/2019 13:13</t>
  </si>
  <si>
    <t>0MX4465094</t>
  </si>
  <si>
    <t>2048409</t>
  </si>
  <si>
    <t>03/06/2019 11:00</t>
  </si>
  <si>
    <t>2050977</t>
  </si>
  <si>
    <t>07/06/2019 12:38</t>
  </si>
  <si>
    <t>2050683</t>
  </si>
  <si>
    <t>06/06/2019 17:32</t>
  </si>
  <si>
    <t>2050971</t>
  </si>
  <si>
    <t>07/06/2019 12:25</t>
  </si>
  <si>
    <t>2050909</t>
  </si>
  <si>
    <t>07/06/2019 10:49</t>
  </si>
  <si>
    <t>2050993</t>
  </si>
  <si>
    <t>07/06/2019 13:00</t>
  </si>
  <si>
    <t>2050995</t>
  </si>
  <si>
    <t>07/06/2019 13:04</t>
  </si>
  <si>
    <t>2049935</t>
  </si>
  <si>
    <t>05/06/2019 16:35</t>
  </si>
  <si>
    <t>2050247</t>
  </si>
  <si>
    <t>06/06/2019 09:04</t>
  </si>
  <si>
    <t>09HB331358</t>
  </si>
  <si>
    <t>2051091</t>
  </si>
  <si>
    <t>07/06/2019 15:02</t>
  </si>
  <si>
    <t>07TX138245</t>
  </si>
  <si>
    <t>2050249</t>
  </si>
  <si>
    <t>06/06/2019 09:25</t>
  </si>
  <si>
    <t>2050253</t>
  </si>
  <si>
    <t>06/06/2019 09:26</t>
  </si>
  <si>
    <t>2050879</t>
  </si>
  <si>
    <t>07/06/2019 10:01</t>
  </si>
  <si>
    <t>09HB331590</t>
  </si>
  <si>
    <t>2050871</t>
  </si>
  <si>
    <t>07/06/2019 09:53</t>
  </si>
  <si>
    <t>09HB331557</t>
  </si>
  <si>
    <t>2050883</t>
  </si>
  <si>
    <t>07/06/2019 10:07</t>
  </si>
  <si>
    <t>2050881</t>
  </si>
  <si>
    <t>07/06/2019 10:04</t>
  </si>
  <si>
    <t>09HB332006</t>
  </si>
  <si>
    <t>CALLE 4 No 2701</t>
  </si>
  <si>
    <t>2049965</t>
  </si>
  <si>
    <t>05/06/2019 17:49</t>
  </si>
  <si>
    <t>0A2T200289</t>
  </si>
  <si>
    <t>BLVD MORELOS 1070</t>
  </si>
  <si>
    <t>2051039</t>
  </si>
  <si>
    <t>07/06/2019 13:36</t>
  </si>
  <si>
    <t>MXMXCPRN04</t>
  </si>
  <si>
    <t>2047245</t>
  </si>
  <si>
    <t>31/05/2019 08:39</t>
  </si>
  <si>
    <t>2047239</t>
  </si>
  <si>
    <t>31/05/2019 08:37</t>
  </si>
  <si>
    <t>2047227</t>
  </si>
  <si>
    <t>31/05/2019 08:31</t>
  </si>
  <si>
    <t>2051363</t>
  </si>
  <si>
    <t>08/06/2019 08:42</t>
  </si>
  <si>
    <t>0E2B666087</t>
  </si>
  <si>
    <t>2051373</t>
  </si>
  <si>
    <t>08/06/2019 12:37</t>
  </si>
  <si>
    <t>2051369</t>
  </si>
  <si>
    <t>08/06/2019 10:34</t>
  </si>
  <si>
    <t>2051563</t>
  </si>
  <si>
    <t>09/06/2019 16:13</t>
  </si>
  <si>
    <t>2051173</t>
  </si>
  <si>
    <t>07/06/2019 18:28</t>
  </si>
  <si>
    <t>4HX537169</t>
  </si>
  <si>
    <t>GRUPO BAYSA, S.A. DE C.V.</t>
  </si>
  <si>
    <t>AV STA ROSA S/N LTE 12 MZA 20</t>
  </si>
  <si>
    <t>2051377</t>
  </si>
  <si>
    <t>08/06/2019 16:42</t>
  </si>
  <si>
    <t>2051379</t>
  </si>
  <si>
    <t>08/06/2019 16:46</t>
  </si>
  <si>
    <t>2051569</t>
  </si>
  <si>
    <t>09/06/2019 18:36</t>
  </si>
  <si>
    <t>2051851</t>
  </si>
  <si>
    <t>10/06/2019 08:50</t>
  </si>
  <si>
    <t>2051789</t>
  </si>
  <si>
    <t>10/06/2019 07:45</t>
  </si>
  <si>
    <t>2051889</t>
  </si>
  <si>
    <t>10/06/2019 09:13</t>
  </si>
  <si>
    <t>2051011</t>
  </si>
  <si>
    <t>07/06/2019 13:15</t>
  </si>
  <si>
    <t>5BT705009</t>
  </si>
  <si>
    <t>CARRETERA A CHAPALA KM 17.5</t>
  </si>
  <si>
    <t>2051865</t>
  </si>
  <si>
    <t>10/06/2019 09:01</t>
  </si>
  <si>
    <t>2051847</t>
  </si>
  <si>
    <t>10/06/2019 08:48</t>
  </si>
  <si>
    <t>2051167</t>
  </si>
  <si>
    <t>07/06/2019 18:03</t>
  </si>
  <si>
    <t>2050679</t>
  </si>
  <si>
    <t>06/06/2019 17:11</t>
  </si>
  <si>
    <t>2051817</t>
  </si>
  <si>
    <t>10/06/2019 08:38</t>
  </si>
  <si>
    <t>2050643</t>
  </si>
  <si>
    <t>06/06/2019 16:24</t>
  </si>
  <si>
    <t>09HB917984</t>
  </si>
  <si>
    <t>PROL OBREGO No 81</t>
  </si>
  <si>
    <t>GUASAVE-SIN</t>
  </si>
  <si>
    <t>2050849</t>
  </si>
  <si>
    <t>07/06/2019 09:39</t>
  </si>
  <si>
    <t>2051907</t>
  </si>
  <si>
    <t>10/06/2019 09:28</t>
  </si>
  <si>
    <t>2044951</t>
  </si>
  <si>
    <t>27/05/2019 12:45</t>
  </si>
  <si>
    <t>2052023</t>
  </si>
  <si>
    <t>10/06/2019 10:32</t>
  </si>
  <si>
    <t>2052039</t>
  </si>
  <si>
    <t>10/06/2019 10:35</t>
  </si>
  <si>
    <t>2051571</t>
  </si>
  <si>
    <t>09/06/2019 21:04</t>
  </si>
  <si>
    <t>2052187</t>
  </si>
  <si>
    <t>10/06/2019 13:20</t>
  </si>
  <si>
    <t>2049827</t>
  </si>
  <si>
    <t>05/06/2019 14:11</t>
  </si>
  <si>
    <t>4HX584271</t>
  </si>
  <si>
    <t>UNION DE EJIDOS FRONTERIZOS DE PRODUCCION AGROPECU</t>
  </si>
  <si>
    <t>BRECHA CON VIAS DE FERROCARRIL 132</t>
  </si>
  <si>
    <t>2050615</t>
  </si>
  <si>
    <t>06/06/2019 15:31</t>
  </si>
  <si>
    <t>09HB331958</t>
  </si>
  <si>
    <t>2052015</t>
  </si>
  <si>
    <t>10/06/2019 10:25</t>
  </si>
  <si>
    <t>09HB326113</t>
  </si>
  <si>
    <t>MANZANA 75 LOTE S/02</t>
  </si>
  <si>
    <t>2050577</t>
  </si>
  <si>
    <t>06/06/2019 13:46</t>
  </si>
  <si>
    <t>2050289</t>
  </si>
  <si>
    <t>06/06/2019 10:01</t>
  </si>
  <si>
    <t>09HB325693</t>
  </si>
  <si>
    <t>AV JUAREZ No 114</t>
  </si>
  <si>
    <t>2050257</t>
  </si>
  <si>
    <t>06/06/2019 09:29</t>
  </si>
  <si>
    <t>2050255</t>
  </si>
  <si>
    <t>06/06/2019 09:27</t>
  </si>
  <si>
    <t>2052165</t>
  </si>
  <si>
    <t>10/06/2019 12:47</t>
  </si>
  <si>
    <t>2051791</t>
  </si>
  <si>
    <t>10/06/2019 07:47</t>
  </si>
  <si>
    <t>2052117</t>
  </si>
  <si>
    <t>10/06/2019 12:02</t>
  </si>
  <si>
    <t>2049599</t>
  </si>
  <si>
    <t>05/06/2019 10:40</t>
  </si>
  <si>
    <t>2052295</t>
  </si>
  <si>
    <t>10/06/2019 14:57</t>
  </si>
  <si>
    <t>2052255</t>
  </si>
  <si>
    <t>10/06/2019 14:12</t>
  </si>
  <si>
    <t>2052171</t>
  </si>
  <si>
    <t>10/06/2019 12:50</t>
  </si>
  <si>
    <t>2052127</t>
  </si>
  <si>
    <t>10/06/2019 12:12</t>
  </si>
  <si>
    <t>2052105</t>
  </si>
  <si>
    <t>10/06/2019 11:43</t>
  </si>
  <si>
    <t>2052205</t>
  </si>
  <si>
    <t>10/06/2019 13:41</t>
  </si>
  <si>
    <t>2052269</t>
  </si>
  <si>
    <t>10/06/2019 14:41</t>
  </si>
  <si>
    <t>0X76375422</t>
  </si>
  <si>
    <t>2052167</t>
  </si>
  <si>
    <t>10/06/2019 12:51</t>
  </si>
  <si>
    <t>2052047</t>
  </si>
  <si>
    <t>10/06/2019 11:02</t>
  </si>
  <si>
    <t>2052293</t>
  </si>
  <si>
    <t>10/06/2019 14:54</t>
  </si>
  <si>
    <t>0C7X246859</t>
  </si>
  <si>
    <t>2052243</t>
  </si>
  <si>
    <t>10/06/2019 13:59</t>
  </si>
  <si>
    <t>2047235</t>
  </si>
  <si>
    <t>31/05/2019 08:35</t>
  </si>
  <si>
    <t>09HB331774</t>
  </si>
  <si>
    <t>2047223</t>
  </si>
  <si>
    <t>31/05/2019 08:29</t>
  </si>
  <si>
    <t>09HB331838</t>
  </si>
  <si>
    <t>2050371</t>
  </si>
  <si>
    <t>06/06/2019 11:30</t>
  </si>
  <si>
    <t>2052163</t>
  </si>
  <si>
    <t>10/06/2019 12:41</t>
  </si>
  <si>
    <t>09HB331515</t>
  </si>
  <si>
    <t>2052091</t>
  </si>
  <si>
    <t>10/06/2019 11:33</t>
  </si>
  <si>
    <t>09HB331532</t>
  </si>
  <si>
    <t>2052083</t>
  </si>
  <si>
    <t>10/06/2019 11:30</t>
  </si>
  <si>
    <t>09HB331911</t>
  </si>
  <si>
    <t>2052087</t>
  </si>
  <si>
    <t>10/06/2019 11:31</t>
  </si>
  <si>
    <t>09HB331517</t>
  </si>
  <si>
    <t>2052303</t>
  </si>
  <si>
    <t>10/06/2019 15:12</t>
  </si>
  <si>
    <t>0XPN547515</t>
  </si>
  <si>
    <t>2052305</t>
  </si>
  <si>
    <t>10/06/2019 15:16</t>
  </si>
  <si>
    <t>0MX4466394</t>
  </si>
  <si>
    <t>2052391</t>
  </si>
  <si>
    <t>10/06/2019 17:14</t>
  </si>
  <si>
    <t>2042489</t>
  </si>
  <si>
    <t>22/05/2019 13:00</t>
  </si>
  <si>
    <t>2051025</t>
  </si>
  <si>
    <t>07/06/2019 13:27</t>
  </si>
  <si>
    <t>2052077</t>
  </si>
  <si>
    <t>10/06/2019 11:29</t>
  </si>
  <si>
    <t>2052365</t>
  </si>
  <si>
    <t>10/06/2019 16:38</t>
  </si>
  <si>
    <t>2052333</t>
  </si>
  <si>
    <t>10/06/2019 16:14</t>
  </si>
  <si>
    <t>2049977</t>
  </si>
  <si>
    <t>05/06/2019 19:07</t>
  </si>
  <si>
    <t>2052411</t>
  </si>
  <si>
    <t>10/06/2019 17:45</t>
  </si>
  <si>
    <t>2050491</t>
  </si>
  <si>
    <t>06/06/2019 13:00</t>
  </si>
  <si>
    <t>2052329</t>
  </si>
  <si>
    <t>10/06/2019 15:50</t>
  </si>
  <si>
    <t>09HB331874</t>
  </si>
  <si>
    <t>AV MANUEL ORDO&amp;EZ No 2400</t>
  </si>
  <si>
    <t>2052417</t>
  </si>
  <si>
    <t>10/06/2019 18:06</t>
  </si>
  <si>
    <t>0C4X003855</t>
  </si>
  <si>
    <t>AV EJERCITO NACIONAL No 6225  LOCALES 29 Y 30 PLAN</t>
  </si>
  <si>
    <t>2052423</t>
  </si>
  <si>
    <t>10/06/2019 18:34</t>
  </si>
  <si>
    <t>2052687</t>
  </si>
  <si>
    <t>11/06/2019 10:00</t>
  </si>
  <si>
    <t>09HB331835</t>
  </si>
  <si>
    <t>2052599</t>
  </si>
  <si>
    <t>11/06/2019 08:17</t>
  </si>
  <si>
    <t>0XKK398414</t>
  </si>
  <si>
    <t>2052301</t>
  </si>
  <si>
    <t>10/06/2019 15:10</t>
  </si>
  <si>
    <t>2049551</t>
  </si>
  <si>
    <t>05/06/2019 09:43</t>
  </si>
  <si>
    <t>0D6X464370</t>
  </si>
  <si>
    <t>2052419</t>
  </si>
  <si>
    <t>10/06/2019 18:26</t>
  </si>
  <si>
    <t>2052131</t>
  </si>
  <si>
    <t>5XB478312</t>
  </si>
  <si>
    <t>CENTRO DE INVESTIGACION Y ASISTENCIA EN TECNOLOGIA</t>
  </si>
  <si>
    <t>NORMALISTAS 800</t>
  </si>
  <si>
    <t>2046423</t>
  </si>
  <si>
    <t>29/05/2019 15:53</t>
  </si>
  <si>
    <t>09RA665968</t>
  </si>
  <si>
    <t>2052565</t>
  </si>
  <si>
    <t>11/06/2019 06:16</t>
  </si>
  <si>
    <t>2052673</t>
  </si>
  <si>
    <t>11/06/2019 09:39</t>
  </si>
  <si>
    <t>2050701</t>
  </si>
  <si>
    <t>06/06/2019 17:58</t>
  </si>
  <si>
    <t>2052593</t>
  </si>
  <si>
    <t>11/06/2019 07:56</t>
  </si>
  <si>
    <t>09HB349162</t>
  </si>
  <si>
    <t>BLV VENUSTIANO CARRANZA 1221</t>
  </si>
  <si>
    <t>2052691</t>
  </si>
  <si>
    <t>11/06/2019 10:03</t>
  </si>
  <si>
    <t>2052377</t>
  </si>
  <si>
    <t>10/06/2019 16:53</t>
  </si>
  <si>
    <t>2050957</t>
  </si>
  <si>
    <t>07/06/2019 12:01</t>
  </si>
  <si>
    <t>0E2B646628</t>
  </si>
  <si>
    <t>2052665</t>
  </si>
  <si>
    <t>11/06/2019 09:32</t>
  </si>
  <si>
    <t>2052359</t>
  </si>
  <si>
    <t>10/06/2019 16:33</t>
  </si>
  <si>
    <t>3BT839560</t>
  </si>
  <si>
    <t>GOBIERNO DEL ESTADO DE MEXICO</t>
  </si>
  <si>
    <t>INDEPENDENCIA OTE 804 GEM PREPARATORIA OFICIAL ANE</t>
  </si>
  <si>
    <t>2052381</t>
  </si>
  <si>
    <t>10/06/2019 16:55</t>
  </si>
  <si>
    <t>2052719</t>
  </si>
  <si>
    <t>11/06/2019 10:24</t>
  </si>
  <si>
    <t>2046155</t>
  </si>
  <si>
    <t>29/05/2019 10:17</t>
  </si>
  <si>
    <t>2052903</t>
  </si>
  <si>
    <t>11/06/2019 13:09</t>
  </si>
  <si>
    <t>2049713</t>
  </si>
  <si>
    <t>05/06/2019 12:10</t>
  </si>
  <si>
    <t>2052437</t>
  </si>
  <si>
    <t>10/06/2019 20:25</t>
  </si>
  <si>
    <t>2052773</t>
  </si>
  <si>
    <t>11/06/2019 11:10</t>
  </si>
  <si>
    <t>0D6X465237</t>
  </si>
  <si>
    <t>2052729</t>
  </si>
  <si>
    <t>11/06/2019 10:31</t>
  </si>
  <si>
    <t>2052957</t>
  </si>
  <si>
    <t>11/06/2019 13:53</t>
  </si>
  <si>
    <t>2051129</t>
  </si>
  <si>
    <t>07/06/2019 16:48</t>
  </si>
  <si>
    <t>2052429</t>
  </si>
  <si>
    <t>10/06/2019 19:29</t>
  </si>
  <si>
    <t>2052355</t>
  </si>
  <si>
    <t>10/06/2019 16:26</t>
  </si>
  <si>
    <t>3BT839487</t>
  </si>
  <si>
    <t>2050795</t>
  </si>
  <si>
    <t>07/06/2019 08:27</t>
  </si>
  <si>
    <t>2049893</t>
  </si>
  <si>
    <t>05/06/2019 15:42</t>
  </si>
  <si>
    <t>2052727</t>
  </si>
  <si>
    <t>11/06/2019 10:29</t>
  </si>
  <si>
    <t>2052227</t>
  </si>
  <si>
    <t>2052765</t>
  </si>
  <si>
    <t>11/06/2019 11:06</t>
  </si>
  <si>
    <t>2052881</t>
  </si>
  <si>
    <t>11/06/2019 12:40</t>
  </si>
  <si>
    <t>09HB331570</t>
  </si>
  <si>
    <t>2052817</t>
  </si>
  <si>
    <t>11/06/2019 11:43</t>
  </si>
  <si>
    <t>2050699</t>
  </si>
  <si>
    <t>06/06/2019 17:56</t>
  </si>
  <si>
    <t>2052887</t>
  </si>
  <si>
    <t>11/06/2019 12:37</t>
  </si>
  <si>
    <t>03BT802335</t>
  </si>
  <si>
    <t>AV DE LAS TORRES 1930 ESQ PALACIO DE MITLA</t>
  </si>
  <si>
    <t>2045419</t>
  </si>
  <si>
    <t>28/05/2019 08:23</t>
  </si>
  <si>
    <t>2052113</t>
  </si>
  <si>
    <t>10/06/2019 11:52</t>
  </si>
  <si>
    <t>2051131</t>
  </si>
  <si>
    <t>SR TM INSPECCION Y PRESUPUESTO</t>
  </si>
  <si>
    <t>07/06/2019 16:53</t>
  </si>
  <si>
    <t>0C7X366520</t>
  </si>
  <si>
    <t>DELPHI AUTOMOTIVE SYSTEMS S DE RL CV</t>
  </si>
  <si>
    <t>2050323</t>
  </si>
  <si>
    <t>06/06/2019 10:25</t>
  </si>
  <si>
    <t>2053303</t>
  </si>
  <si>
    <t>12/06/2019 09:43</t>
  </si>
  <si>
    <t>0A2T388746</t>
  </si>
  <si>
    <t>AV VILLA DEL MESON No 208 1A</t>
  </si>
  <si>
    <t>2051375</t>
  </si>
  <si>
    <t>08/06/2019 14:47</t>
  </si>
  <si>
    <t>2052715</t>
  </si>
  <si>
    <t>11/06/2019 10:21</t>
  </si>
  <si>
    <t>2050669</t>
  </si>
  <si>
    <t>2052629</t>
  </si>
  <si>
    <t>11/06/2019 09:09</t>
  </si>
  <si>
    <t>2052675</t>
  </si>
  <si>
    <t>2052769</t>
  </si>
  <si>
    <t>11/06/2019 11:09</t>
  </si>
  <si>
    <t>2053357</t>
  </si>
  <si>
    <t>12/06/2019 10:33</t>
  </si>
  <si>
    <t>0D6X465405</t>
  </si>
  <si>
    <t>2049703</t>
  </si>
  <si>
    <t>05/06/2019 12:03</t>
  </si>
  <si>
    <t>2053029</t>
  </si>
  <si>
    <t>11/06/2019 15:19</t>
  </si>
  <si>
    <t>0E1B968120</t>
  </si>
  <si>
    <t>2052997</t>
  </si>
  <si>
    <t>11/06/2019 14:42</t>
  </si>
  <si>
    <t>2053047</t>
  </si>
  <si>
    <t>11/06/2019 15:14</t>
  </si>
  <si>
    <t>2052959</t>
  </si>
  <si>
    <t>11/06/2019 13:50</t>
  </si>
  <si>
    <t>0A1H021313</t>
  </si>
  <si>
    <t>2052239</t>
  </si>
  <si>
    <t>10/06/2019 14:02</t>
  </si>
  <si>
    <t>09HB331427</t>
  </si>
  <si>
    <t>2052877</t>
  </si>
  <si>
    <t>11/06/2019 12:36</t>
  </si>
  <si>
    <t>2052891</t>
  </si>
  <si>
    <t>11/06/2019 12:52</t>
  </si>
  <si>
    <t>5BT731166</t>
  </si>
  <si>
    <t>VORAGO SA DE CV</t>
  </si>
  <si>
    <t>FRANCISCO VILLA NO 3</t>
  </si>
  <si>
    <t>2053219</t>
  </si>
  <si>
    <t>12/06/2019 08:16</t>
  </si>
  <si>
    <t>0D6X465225</t>
  </si>
  <si>
    <t>2050575</t>
  </si>
  <si>
    <t>06/06/2019 14:48</t>
  </si>
  <si>
    <t>2052879</t>
  </si>
  <si>
    <t>2052883</t>
  </si>
  <si>
    <t>11/06/2019 12:41</t>
  </si>
  <si>
    <t>2053065</t>
  </si>
  <si>
    <t>11/06/2019 16:05</t>
  </si>
  <si>
    <t>2052909</t>
  </si>
  <si>
    <t>11/06/2019 13:12</t>
  </si>
  <si>
    <t>0D6X465267</t>
  </si>
  <si>
    <t>2050439</t>
  </si>
  <si>
    <t>06/06/2019 12:12</t>
  </si>
  <si>
    <t>0C7X264652</t>
  </si>
  <si>
    <t>2053017</t>
  </si>
  <si>
    <t>11/06/2019 14:58</t>
  </si>
  <si>
    <t>2049229</t>
  </si>
  <si>
    <t>04/06/2019 17:10</t>
  </si>
  <si>
    <t>2053025</t>
  </si>
  <si>
    <t>2050621</t>
  </si>
  <si>
    <t>06/06/2019 15:45</t>
  </si>
  <si>
    <t>0C4X008924</t>
  </si>
  <si>
    <t>2049233</t>
  </si>
  <si>
    <t>04/06/2019 17:13</t>
  </si>
  <si>
    <t>0LA0094763</t>
  </si>
  <si>
    <t>2051945</t>
  </si>
  <si>
    <t>10/06/2019 09:46</t>
  </si>
  <si>
    <t>2052389</t>
  </si>
  <si>
    <t>10/06/2019 17:08</t>
  </si>
  <si>
    <t>2052385</t>
  </si>
  <si>
    <t>10/06/2019 17:05</t>
  </si>
  <si>
    <t>2052723</t>
  </si>
  <si>
    <t>11/06/2019 10:23</t>
  </si>
  <si>
    <t>2053371</t>
  </si>
  <si>
    <t>12/06/2019 10:47</t>
  </si>
  <si>
    <t>0XLT281160</t>
  </si>
  <si>
    <t>2052177</t>
  </si>
  <si>
    <t>10/06/2019 13:05</t>
  </si>
  <si>
    <t>0A1H021803</t>
  </si>
  <si>
    <t>2053239</t>
  </si>
  <si>
    <t>12/06/2019 08:27</t>
  </si>
  <si>
    <t>2053353</t>
  </si>
  <si>
    <t>12/06/2019 10:32</t>
  </si>
  <si>
    <t>2053363</t>
  </si>
  <si>
    <t>12/06/2019 10:34</t>
  </si>
  <si>
    <t>2053229</t>
  </si>
  <si>
    <t>12/06/2019 08:23</t>
  </si>
  <si>
    <t>2053251</t>
  </si>
  <si>
    <t>12/06/2019 08:42</t>
  </si>
  <si>
    <t>2053377</t>
  </si>
  <si>
    <t>12/06/2019 10:21</t>
  </si>
  <si>
    <t>2050695</t>
  </si>
  <si>
    <t>06/06/2019 17:50</t>
  </si>
  <si>
    <t>2052605</t>
  </si>
  <si>
    <t>8682</t>
  </si>
  <si>
    <t>11/06/2019 08:27</t>
  </si>
  <si>
    <t>01AB188344</t>
  </si>
  <si>
    <t>DISTRIBUIDORA SEICOM SA DE CV</t>
  </si>
  <si>
    <t>AV FRAY LUIS DE LEON No 7092</t>
  </si>
  <si>
    <t>2052951</t>
  </si>
  <si>
    <t>11/06/2019 13:38</t>
  </si>
  <si>
    <t>09HB321008</t>
  </si>
  <si>
    <t>GARITA Y MOLINO DEL REY SN</t>
  </si>
  <si>
    <t>2053337</t>
  </si>
  <si>
    <t>12/06/2019 10:23</t>
  </si>
  <si>
    <t>09HB320595</t>
  </si>
  <si>
    <t>JULIO CERVANTES 236 ESQ MORELOS</t>
  </si>
  <si>
    <t>2051869</t>
  </si>
  <si>
    <t>10/06/2019 09:00</t>
  </si>
  <si>
    <t>2052119</t>
  </si>
  <si>
    <t>10/06/2019 12:07</t>
  </si>
  <si>
    <t>2053471</t>
  </si>
  <si>
    <t>12/06/2019 12:56</t>
  </si>
  <si>
    <t>2053031</t>
  </si>
  <si>
    <t>11/06/2019 15:22</t>
  </si>
  <si>
    <t>0D6X465250</t>
  </si>
  <si>
    <t>2053559</t>
  </si>
  <si>
    <t>12/06/2019 14:40</t>
  </si>
  <si>
    <t>2051101</t>
  </si>
  <si>
    <t>07/06/2019 15:08</t>
  </si>
  <si>
    <t>0C4X011321</t>
  </si>
  <si>
    <t>2052717</t>
  </si>
  <si>
    <t>11/06/2019 10:18</t>
  </si>
  <si>
    <t>2051951</t>
  </si>
  <si>
    <t>10/06/2019 09:50</t>
  </si>
  <si>
    <t>2052801</t>
  </si>
  <si>
    <t>11/06/2019 11:33</t>
  </si>
  <si>
    <t>0D6X465245</t>
  </si>
  <si>
    <t>2052925</t>
  </si>
  <si>
    <t>11/06/2019 13:24</t>
  </si>
  <si>
    <t>2053015</t>
  </si>
  <si>
    <t>11/06/2019 14:57</t>
  </si>
  <si>
    <t>2053543</t>
  </si>
  <si>
    <t>12/06/2019 14:21</t>
  </si>
  <si>
    <t>2053577</t>
  </si>
  <si>
    <t>12/06/2019 14:49</t>
  </si>
  <si>
    <t>2053465</t>
  </si>
  <si>
    <t>12/06/2019 12:52</t>
  </si>
  <si>
    <t>2051921</t>
  </si>
  <si>
    <t>10/06/2019 09:32</t>
  </si>
  <si>
    <t>2052155</t>
  </si>
  <si>
    <t>10/06/2019 12:39</t>
  </si>
  <si>
    <t>0MX4777497</t>
  </si>
  <si>
    <t>2053557</t>
  </si>
  <si>
    <t>12/06/2019 14:41</t>
  </si>
  <si>
    <t>2053295</t>
  </si>
  <si>
    <t>12/06/2019 09:37</t>
  </si>
  <si>
    <t>2053221</t>
  </si>
  <si>
    <t>12/06/2019 08:18</t>
  </si>
  <si>
    <t>2053261</t>
  </si>
  <si>
    <t>12/06/2019 09:08</t>
  </si>
  <si>
    <t>2053479</t>
  </si>
  <si>
    <t>12/06/2019 13:00</t>
  </si>
  <si>
    <t>2053103</t>
  </si>
  <si>
    <t>11/06/2019 16:54</t>
  </si>
  <si>
    <t>2052393</t>
  </si>
  <si>
    <t>2053531</t>
  </si>
  <si>
    <t>12/06/2019 13:53</t>
  </si>
  <si>
    <t>0C4X003837</t>
  </si>
  <si>
    <t>BLVD LUIS ECHEVERRIA No 1231 OTE LOC 33</t>
  </si>
  <si>
    <t>2048375</t>
  </si>
  <si>
    <t>03/06/2019 10:27</t>
  </si>
  <si>
    <t>2053041</t>
  </si>
  <si>
    <t>11/06/2019 15:33</t>
  </si>
  <si>
    <t>2047567</t>
  </si>
  <si>
    <t>31/05/2019 13:11</t>
  </si>
  <si>
    <t>2049845</t>
  </si>
  <si>
    <t>05/06/2019 14:26</t>
  </si>
  <si>
    <t>2053481</t>
  </si>
  <si>
    <t>12/06/2019 13:01</t>
  </si>
  <si>
    <t>2053565</t>
  </si>
  <si>
    <t>3300</t>
  </si>
  <si>
    <t>12/06/2019 14:43</t>
  </si>
  <si>
    <t>0NRB655126</t>
  </si>
  <si>
    <t>2052371</t>
  </si>
  <si>
    <t>2053819</t>
  </si>
  <si>
    <t>13/06/2019 08:21</t>
  </si>
  <si>
    <t>2053945</t>
  </si>
  <si>
    <t>13/06/2019 10:39</t>
  </si>
  <si>
    <t>2047777</t>
  </si>
  <si>
    <t>01/06/2019 16:19</t>
  </si>
  <si>
    <t>2053977</t>
  </si>
  <si>
    <t>13/06/2019 11:47</t>
  </si>
  <si>
    <t>0YTB129473</t>
  </si>
  <si>
    <t>2051169</t>
  </si>
  <si>
    <t>07/06/2019 18:05</t>
  </si>
  <si>
    <t>0XPN550869</t>
  </si>
  <si>
    <t>2053563</t>
  </si>
  <si>
    <t>2053685</t>
  </si>
  <si>
    <t>12/06/2019 18:03</t>
  </si>
  <si>
    <t>2053943</t>
  </si>
  <si>
    <t>13/06/2019 10:34</t>
  </si>
  <si>
    <t>0VMA558357</t>
  </si>
  <si>
    <t>2053887</t>
  </si>
  <si>
    <t>13/06/2019 09:24</t>
  </si>
  <si>
    <t>0XKK416084</t>
  </si>
  <si>
    <t>2053455</t>
  </si>
  <si>
    <t>12/06/2019 12:38</t>
  </si>
  <si>
    <t>2053641</t>
  </si>
  <si>
    <t>12/06/2019 16:27</t>
  </si>
  <si>
    <t>2048577</t>
  </si>
  <si>
    <t>2053605</t>
  </si>
  <si>
    <t>12/06/2019 15:43</t>
  </si>
  <si>
    <t>09HB331470</t>
  </si>
  <si>
    <t>AV ESPA&amp;A No 1763</t>
  </si>
  <si>
    <t>2051027</t>
  </si>
  <si>
    <t>09HB327218</t>
  </si>
  <si>
    <t>HACIENDA ZIMAPAN No 160</t>
  </si>
  <si>
    <t>2053971</t>
  </si>
  <si>
    <t>13/06/2019 11:32</t>
  </si>
  <si>
    <t>0D6X463489</t>
  </si>
  <si>
    <t>2053417</t>
  </si>
  <si>
    <t>12/06/2019 11:33</t>
  </si>
  <si>
    <t>0D6X465344</t>
  </si>
  <si>
    <t>2052257</t>
  </si>
  <si>
    <t>10/06/2019 14:20</t>
  </si>
  <si>
    <t>2053655</t>
  </si>
  <si>
    <t>12/06/2019 16:51</t>
  </si>
  <si>
    <t>2053847</t>
  </si>
  <si>
    <t>13/06/2019 08:36</t>
  </si>
  <si>
    <t>2053677</t>
  </si>
  <si>
    <t>12/06/2019 17:54</t>
  </si>
  <si>
    <t>2053645</t>
  </si>
  <si>
    <t>12/06/2019 16:37</t>
  </si>
  <si>
    <t>2053571</t>
  </si>
  <si>
    <t>12/06/2019 14:46</t>
  </si>
  <si>
    <t>2054015</t>
  </si>
  <si>
    <t>13/06/2019 12:17</t>
  </si>
  <si>
    <t>2053993</t>
  </si>
  <si>
    <t>13/06/2019 12:01</t>
  </si>
  <si>
    <t>2053959</t>
  </si>
  <si>
    <t>13/06/2019 10:53</t>
  </si>
  <si>
    <t>09HB331512</t>
  </si>
  <si>
    <t>2053961</t>
  </si>
  <si>
    <t>13/06/2019 10:58</t>
  </si>
  <si>
    <t>2042011</t>
  </si>
  <si>
    <t>21/05/2019 14:58</t>
  </si>
  <si>
    <t>2053581</t>
  </si>
  <si>
    <t>0C4X008657</t>
  </si>
  <si>
    <t>AV BENITO JUAREZ SN LOC 12</t>
  </si>
  <si>
    <t>2052811</t>
  </si>
  <si>
    <t>11/06/2019 11:36</t>
  </si>
  <si>
    <t>0C4X008385</t>
  </si>
  <si>
    <t>AV ADOLF B HORN 3513</t>
  </si>
  <si>
    <t>2053687</t>
  </si>
  <si>
    <t>0VMA663296</t>
  </si>
  <si>
    <t>2051001</t>
  </si>
  <si>
    <t>07/06/2019 13:07</t>
  </si>
  <si>
    <t>2052635</t>
  </si>
  <si>
    <t>11/06/2019 09:13</t>
  </si>
  <si>
    <t>2053023</t>
  </si>
  <si>
    <t>11/06/2019 15:08</t>
  </si>
  <si>
    <t>0YTB131053</t>
  </si>
  <si>
    <t>2052189</t>
  </si>
  <si>
    <t>10/06/2019 13:23</t>
  </si>
  <si>
    <t>0A2T199569</t>
  </si>
  <si>
    <t>21 VA 4809 LOC 1 y 2 ENTRE LIBERTAD Y JUAREZ</t>
  </si>
  <si>
    <t>2054183</t>
  </si>
  <si>
    <t>13/06/2019 13:42</t>
  </si>
  <si>
    <t>2053681</t>
  </si>
  <si>
    <t>12/06/2019 18:00</t>
  </si>
  <si>
    <t>2053999</t>
  </si>
  <si>
    <t>13/06/2019 12:00</t>
  </si>
  <si>
    <t>09HB331873</t>
  </si>
  <si>
    <t>CAB PHARMA SA DE CV</t>
  </si>
  <si>
    <t>AV PASEO DEL RIO TIJUANA 10830 L5</t>
  </si>
  <si>
    <t>2053701</t>
  </si>
  <si>
    <t>12/06/2019 20:22</t>
  </si>
  <si>
    <t>2053625</t>
  </si>
  <si>
    <t>12/06/2019 16:18</t>
  </si>
  <si>
    <t>100170</t>
  </si>
  <si>
    <t>2054231</t>
  </si>
  <si>
    <t>13/06/2019 14:52</t>
  </si>
  <si>
    <t>2054261</t>
  </si>
  <si>
    <t>13/06/2019 15:18</t>
  </si>
  <si>
    <t>2054333</t>
  </si>
  <si>
    <t>13/06/2019 17:10</t>
  </si>
  <si>
    <t>2054631</t>
  </si>
  <si>
    <t>14/06/2019 09:06</t>
  </si>
  <si>
    <t>0XLT270103</t>
  </si>
  <si>
    <t>2053561</t>
  </si>
  <si>
    <t>2053609</t>
  </si>
  <si>
    <t>12/06/2019 15:56</t>
  </si>
  <si>
    <t>2053899</t>
  </si>
  <si>
    <t>13/06/2019 09:34</t>
  </si>
  <si>
    <t>2054597</t>
  </si>
  <si>
    <t>14/06/2019 07:57</t>
  </si>
  <si>
    <t>2054099</t>
  </si>
  <si>
    <t>13/06/2019 12:53</t>
  </si>
  <si>
    <t>0C4X003431</t>
  </si>
  <si>
    <t>AV MANUEL BUENDIA PLAZA TABACHINES No 39 LOC 22 PB</t>
  </si>
  <si>
    <t>2053491</t>
  </si>
  <si>
    <t>12/06/2019 13:11</t>
  </si>
  <si>
    <t>2054265</t>
  </si>
  <si>
    <t>13/06/2019 15:24</t>
  </si>
  <si>
    <t>2052743</t>
  </si>
  <si>
    <t>11/06/2019 10:50</t>
  </si>
  <si>
    <t>0C4X007962</t>
  </si>
  <si>
    <t>2053807</t>
  </si>
  <si>
    <t>13/06/2019 07:57</t>
  </si>
  <si>
    <t>2054019</t>
  </si>
  <si>
    <t>13/06/2019 12:33</t>
  </si>
  <si>
    <t>2053639</t>
  </si>
  <si>
    <t>12/06/2019 16:34</t>
  </si>
  <si>
    <t>0RXD137392</t>
  </si>
  <si>
    <t>2053603</t>
  </si>
  <si>
    <t>12/06/2019 15:39</t>
  </si>
  <si>
    <t>09HB331360</t>
  </si>
  <si>
    <t>2052633</t>
  </si>
  <si>
    <t>11/06/2019 09:12</t>
  </si>
  <si>
    <t>2052421</t>
  </si>
  <si>
    <t>10/06/2019 18:32</t>
  </si>
  <si>
    <t>2052237</t>
  </si>
  <si>
    <t>10/06/2019 14:01</t>
  </si>
  <si>
    <t>09HB331547</t>
  </si>
  <si>
    <t>2053493</t>
  </si>
  <si>
    <t>12/06/2019 13:12</t>
  </si>
  <si>
    <t>2054153</t>
  </si>
  <si>
    <t>13/06/2019 13:30</t>
  </si>
  <si>
    <t>2051123</t>
  </si>
  <si>
    <t>07/06/2019 16:18</t>
  </si>
  <si>
    <t>0E1B980231</t>
  </si>
  <si>
    <t>2054755</t>
  </si>
  <si>
    <t>14/06/2019 11:08</t>
  </si>
  <si>
    <t>2054683</t>
  </si>
  <si>
    <t>14/06/2019 10:10</t>
  </si>
  <si>
    <t>2054729</t>
  </si>
  <si>
    <t>14/06/2019 10:50</t>
  </si>
  <si>
    <t>2054641</t>
  </si>
  <si>
    <t>14/06/2019 09:11</t>
  </si>
  <si>
    <t>2054359</t>
  </si>
  <si>
    <t>13/06/2019 17:57</t>
  </si>
  <si>
    <t>2054957</t>
  </si>
  <si>
    <t>14/06/2019 15:16</t>
  </si>
  <si>
    <t>2054953</t>
  </si>
  <si>
    <t>14/06/2019 15:15</t>
  </si>
  <si>
    <t>2054629</t>
  </si>
  <si>
    <t>2054761</t>
  </si>
  <si>
    <t>14/06/2019 11:11</t>
  </si>
  <si>
    <t>2054727</t>
  </si>
  <si>
    <t>2054811</t>
  </si>
  <si>
    <t>14/06/2019 11:26</t>
  </si>
  <si>
    <t>2053867</t>
  </si>
  <si>
    <t>13/06/2019 08:57</t>
  </si>
  <si>
    <t>0C7X273237</t>
  </si>
  <si>
    <t>2053201</t>
  </si>
  <si>
    <t>12/06/2019 07:12</t>
  </si>
  <si>
    <t>2055029</t>
  </si>
  <si>
    <t>14/06/2019 17:15</t>
  </si>
  <si>
    <t>2054871</t>
  </si>
  <si>
    <t>14/06/2019 12:35</t>
  </si>
  <si>
    <t>2054951</t>
  </si>
  <si>
    <t>14/06/2019 15:11</t>
  </si>
  <si>
    <t>2055017</t>
  </si>
  <si>
    <t>14/06/2019 16:57</t>
  </si>
  <si>
    <t>2054971</t>
  </si>
  <si>
    <t>14/06/2019 15:45</t>
  </si>
  <si>
    <t>2055735</t>
  </si>
  <si>
    <t>17/06/2019 10:03</t>
  </si>
  <si>
    <t>2054699</t>
  </si>
  <si>
    <t>14/06/2019 10:31</t>
  </si>
  <si>
    <t>2054709</t>
  </si>
  <si>
    <t>14/06/2019 10:26</t>
  </si>
  <si>
    <t>2055851</t>
  </si>
  <si>
    <t>17/06/2019 12:15</t>
  </si>
  <si>
    <t>2054949</t>
  </si>
  <si>
    <t>14/06/2019 15:05</t>
  </si>
  <si>
    <t>09HB325683</t>
  </si>
  <si>
    <t>CALZADA ZAMORA-JACONA No 1900 PLAZA ANA</t>
  </si>
  <si>
    <t>2055175</t>
  </si>
  <si>
    <t>15/06/2019 12:15</t>
  </si>
  <si>
    <t>2055663</t>
  </si>
  <si>
    <t>17/06/2019 09:20</t>
  </si>
  <si>
    <t>2055371</t>
  </si>
  <si>
    <t>16/06/2019 13:06</t>
  </si>
  <si>
    <t>2054975</t>
  </si>
  <si>
    <t>14/06/2019 16:03</t>
  </si>
  <si>
    <t>2053623</t>
  </si>
  <si>
    <t>2055183</t>
  </si>
  <si>
    <t>15/06/2019 17:35</t>
  </si>
  <si>
    <t>2051909</t>
  </si>
  <si>
    <t>0AE9573933</t>
  </si>
  <si>
    <t>2055373</t>
  </si>
  <si>
    <t>16/06/2019 13:10</t>
  </si>
  <si>
    <t>2055791</t>
  </si>
  <si>
    <t>17/06/2019 10:26</t>
  </si>
  <si>
    <t>2055661</t>
  </si>
  <si>
    <t>17/06/2019 09:17</t>
  </si>
  <si>
    <t>2054769</t>
  </si>
  <si>
    <t>2055169</t>
  </si>
  <si>
    <t>15/06/2019 10:51</t>
  </si>
  <si>
    <t>2055171</t>
  </si>
  <si>
    <t>15/06/2019 10:54</t>
  </si>
  <si>
    <t>2055187</t>
  </si>
  <si>
    <t>15/06/2019 19:09</t>
  </si>
  <si>
    <t>2055693</t>
  </si>
  <si>
    <t>17/06/2019 09:53</t>
  </si>
  <si>
    <t>2055931</t>
  </si>
  <si>
    <t>17/06/2019 13:21</t>
  </si>
  <si>
    <t>2053989</t>
  </si>
  <si>
    <t>13/06/2019 11:56</t>
  </si>
  <si>
    <t>2055621</t>
  </si>
  <si>
    <t>17/06/2019 08:33</t>
  </si>
  <si>
    <t>2054695</t>
  </si>
  <si>
    <t>14/06/2019 10:29</t>
  </si>
  <si>
    <t>0C7X369621</t>
  </si>
  <si>
    <t>2055733</t>
  </si>
  <si>
    <t>17/06/2019 10:02</t>
  </si>
  <si>
    <t>2055789</t>
  </si>
  <si>
    <t>17/06/2019 10:59</t>
  </si>
  <si>
    <t>2055565</t>
  </si>
  <si>
    <t>17/06/2019 06:27</t>
  </si>
  <si>
    <t>2055691</t>
  </si>
  <si>
    <t>17/06/2019 09:50</t>
  </si>
  <si>
    <t>2053955</t>
  </si>
  <si>
    <t>13/06/2019 10:35</t>
  </si>
  <si>
    <t>2051125</t>
  </si>
  <si>
    <t>07/06/2019 16:22</t>
  </si>
  <si>
    <t>09BR531963</t>
  </si>
  <si>
    <t>2052395</t>
  </si>
  <si>
    <t>10/06/2019 17:15</t>
  </si>
  <si>
    <t>2055771</t>
  </si>
  <si>
    <t>17/06/2019 10:41</t>
  </si>
  <si>
    <t>05BT705043</t>
  </si>
  <si>
    <t>2055615</t>
  </si>
  <si>
    <t>17/06/2019 08:25</t>
  </si>
  <si>
    <t>2050689</t>
  </si>
  <si>
    <t>06/06/2019 17:35</t>
  </si>
  <si>
    <t>6UA320921</t>
  </si>
  <si>
    <t>RBN ASESORIAS Y CONSTRUCCIONES SA DE CV</t>
  </si>
  <si>
    <t>YUCATAN No 765</t>
  </si>
  <si>
    <t>2055819</t>
  </si>
  <si>
    <t>17/06/2019 11:13</t>
  </si>
  <si>
    <t>2055379</t>
  </si>
  <si>
    <t>16/06/2019 19:48</t>
  </si>
  <si>
    <t>2055167</t>
  </si>
  <si>
    <t>15/06/2019 09:44</t>
  </si>
  <si>
    <t>2056001</t>
  </si>
  <si>
    <t>17/06/2019 14:56</t>
  </si>
  <si>
    <t>0E1B964932</t>
  </si>
  <si>
    <t>2053973</t>
  </si>
  <si>
    <t>2055953</t>
  </si>
  <si>
    <t>17/06/2019 13:42</t>
  </si>
  <si>
    <t>09HB325865</t>
  </si>
  <si>
    <t>AV LINCOLN 4001 LOC 13 BLOQUE D</t>
  </si>
  <si>
    <t>2055889</t>
  </si>
  <si>
    <t>17/06/2019 12:54</t>
  </si>
  <si>
    <t>2056059</t>
  </si>
  <si>
    <t>17/06/2019 15:54</t>
  </si>
  <si>
    <t>0EX7400055</t>
  </si>
  <si>
    <t>2055787</t>
  </si>
  <si>
    <t>17/06/2019 10:57</t>
  </si>
  <si>
    <t>2055783</t>
  </si>
  <si>
    <t>17/06/2019 10:54</t>
  </si>
  <si>
    <t>2055781</t>
  </si>
  <si>
    <t>17/06/2019 10:50</t>
  </si>
  <si>
    <t>2056013</t>
  </si>
  <si>
    <t>17/06/2019 14:57</t>
  </si>
  <si>
    <t>05AV819894</t>
  </si>
  <si>
    <t>2048197</t>
  </si>
  <si>
    <t>03/06/2019 08:17</t>
  </si>
  <si>
    <t>2055659</t>
  </si>
  <si>
    <t>17/06/2019 09:14</t>
  </si>
  <si>
    <t>2TX059963</t>
  </si>
  <si>
    <t>2056091</t>
  </si>
  <si>
    <t>17/06/2019 17:05</t>
  </si>
  <si>
    <t>2055801</t>
  </si>
  <si>
    <t>17/06/2019 11:24</t>
  </si>
  <si>
    <t>AAQ100788</t>
  </si>
  <si>
    <t>ELECTRIC COIL DE MEXICO SA DE CV</t>
  </si>
  <si>
    <t>ACCESO VI No 4 INT 3</t>
  </si>
  <si>
    <t>2052907</t>
  </si>
  <si>
    <t>11/06/2019 13:11</t>
  </si>
  <si>
    <t>2056093</t>
  </si>
  <si>
    <t>17/06/2019 17:09</t>
  </si>
  <si>
    <t>2053661</t>
  </si>
  <si>
    <t>12/06/2019 17:27</t>
  </si>
  <si>
    <t>2056085</t>
  </si>
  <si>
    <t>17/06/2019 16:52</t>
  </si>
  <si>
    <t>2056227</t>
  </si>
  <si>
    <t>18/06/2019 08:46</t>
  </si>
  <si>
    <t>09HB318474</t>
  </si>
  <si>
    <t>JUAREZ 406 OTE</t>
  </si>
  <si>
    <t>2055005</t>
  </si>
  <si>
    <t>14/06/2019 16:48</t>
  </si>
  <si>
    <t>2054643</t>
  </si>
  <si>
    <t>14/06/2019 09:03</t>
  </si>
  <si>
    <t>2053619</t>
  </si>
  <si>
    <t>12/06/2019 16:17</t>
  </si>
  <si>
    <t>2053905</t>
  </si>
  <si>
    <t>13/06/2019 09:39</t>
  </si>
  <si>
    <t>2056053</t>
  </si>
  <si>
    <t>17/06/2019 15:25</t>
  </si>
  <si>
    <t>0C4X006160</t>
  </si>
  <si>
    <t>BLVD AGUA CALIENTE 11999 LOC 118-122</t>
  </si>
  <si>
    <t>TIJUANA-BC</t>
  </si>
  <si>
    <t>2056103</t>
  </si>
  <si>
    <t>17/06/2019 17:37</t>
  </si>
  <si>
    <t>2056111</t>
  </si>
  <si>
    <t>17/06/2019 17:53</t>
  </si>
  <si>
    <t>2056287</t>
  </si>
  <si>
    <t>18/06/2019 09:45</t>
  </si>
  <si>
    <t>2052397</t>
  </si>
  <si>
    <t>10/06/2019 17:19</t>
  </si>
  <si>
    <t>0D6X465273</t>
  </si>
  <si>
    <t>2056237</t>
  </si>
  <si>
    <t>18/06/2019 09:01</t>
  </si>
  <si>
    <t>2055963</t>
  </si>
  <si>
    <t>17/06/2019 13:56</t>
  </si>
  <si>
    <t>2056115</t>
  </si>
  <si>
    <t>17/06/2019 18:45</t>
  </si>
  <si>
    <t>2052761</t>
  </si>
  <si>
    <t>11/06/2019 11:03</t>
  </si>
  <si>
    <t>2056047</t>
  </si>
  <si>
    <t>17/06/2019 15:24</t>
  </si>
  <si>
    <t>2056095</t>
  </si>
  <si>
    <t>17/06/2019 17:03</t>
  </si>
  <si>
    <t>2056117</t>
  </si>
  <si>
    <t>17/06/2019 19:07</t>
  </si>
  <si>
    <t>2052261</t>
  </si>
  <si>
    <t>10/06/2019 14:25</t>
  </si>
  <si>
    <t>2056105</t>
  </si>
  <si>
    <t>17/06/2019 17:41</t>
  </si>
  <si>
    <t>0Y4X842984</t>
  </si>
  <si>
    <t>2053665</t>
  </si>
  <si>
    <t>12/06/2019 17:28</t>
  </si>
  <si>
    <t>3BT838469</t>
  </si>
  <si>
    <t>PALACIOS GRIMALDO JOSUE</t>
  </si>
  <si>
    <t>NAYARIT No 147</t>
  </si>
  <si>
    <t>2056251</t>
  </si>
  <si>
    <t>18/06/2019 09:11</t>
  </si>
  <si>
    <t>2056417</t>
  </si>
  <si>
    <t>18/06/2019 11:07</t>
  </si>
  <si>
    <t>2056333</t>
  </si>
  <si>
    <t>18/06/2019 10:10</t>
  </si>
  <si>
    <t>2055381</t>
  </si>
  <si>
    <t>16/06/2019 19:53</t>
  </si>
  <si>
    <t>2055823</t>
  </si>
  <si>
    <t>17/06/2019 11:44</t>
  </si>
  <si>
    <t>0VMA558224</t>
  </si>
  <si>
    <t>2056253</t>
  </si>
  <si>
    <t>18/06/2019 09:13</t>
  </si>
  <si>
    <t>9HB914068</t>
  </si>
  <si>
    <t>EDIFICACIONES SAR SA DE CV</t>
  </si>
  <si>
    <t>NOGALES No 70</t>
  </si>
  <si>
    <t>2055753</t>
  </si>
  <si>
    <t>17/06/2019 10:20</t>
  </si>
  <si>
    <t>2056505</t>
  </si>
  <si>
    <t>18/06/2019 12:26</t>
  </si>
  <si>
    <t>2055725</t>
  </si>
  <si>
    <t>17/06/2019 09:56</t>
  </si>
  <si>
    <t>2056377</t>
  </si>
  <si>
    <t>18/06/2019 10:40</t>
  </si>
  <si>
    <t>2054251</t>
  </si>
  <si>
    <t>13/06/2019 15:17</t>
  </si>
  <si>
    <t>2056423</t>
  </si>
  <si>
    <t>18/06/2019 10:47</t>
  </si>
  <si>
    <t>2054893</t>
  </si>
  <si>
    <t>14/06/2019 13:00</t>
  </si>
  <si>
    <t>2056397</t>
  </si>
  <si>
    <t>18/06/2019 10:50</t>
  </si>
  <si>
    <t>2056057</t>
  </si>
  <si>
    <t>17/06/2019 15:28</t>
  </si>
  <si>
    <t>2056453</t>
  </si>
  <si>
    <t>18/06/2019 11:41</t>
  </si>
  <si>
    <t>2056495</t>
  </si>
  <si>
    <t>18/06/2019 12:30</t>
  </si>
  <si>
    <t>2054371</t>
  </si>
  <si>
    <t>13/06/2019 19:38</t>
  </si>
  <si>
    <t>2056555</t>
  </si>
  <si>
    <t>18/06/2019 13:21</t>
  </si>
  <si>
    <t>2056487</t>
  </si>
  <si>
    <t>18/06/2019 12:27</t>
  </si>
  <si>
    <t>2056503</t>
  </si>
  <si>
    <t>18/06/2019 12:33</t>
  </si>
  <si>
    <t>2053615</t>
  </si>
  <si>
    <t>12/06/2019 16:12</t>
  </si>
  <si>
    <t>0ART386096</t>
  </si>
  <si>
    <t>2052079</t>
  </si>
  <si>
    <t>0A4T558751</t>
  </si>
  <si>
    <t>2050831</t>
  </si>
  <si>
    <t>07/06/2019 09:16</t>
  </si>
  <si>
    <t>2050325</t>
  </si>
  <si>
    <t>06/06/2019 10:28</t>
  </si>
  <si>
    <t>2049217</t>
  </si>
  <si>
    <t>04/06/2019 16:40</t>
  </si>
  <si>
    <t>0LA0096015</t>
  </si>
  <si>
    <t>2056345</t>
  </si>
  <si>
    <t>18/06/2019 10:20</t>
  </si>
  <si>
    <t>2056625</t>
  </si>
  <si>
    <t>18/06/2019 15:00</t>
  </si>
  <si>
    <t>2054701</t>
  </si>
  <si>
    <t>14/06/2019 10:33</t>
  </si>
  <si>
    <t>0MX1218963</t>
  </si>
  <si>
    <t>2056463</t>
  </si>
  <si>
    <t>18/06/2019 12:01</t>
  </si>
  <si>
    <t>2056533</t>
  </si>
  <si>
    <t>18/06/2019 13:00</t>
  </si>
  <si>
    <t>2056455</t>
  </si>
  <si>
    <t>18/06/2019 11:43</t>
  </si>
  <si>
    <t>2056597</t>
  </si>
  <si>
    <t>18/06/2019 14:23</t>
  </si>
  <si>
    <t>2056613</t>
  </si>
  <si>
    <t>18/06/2019 14:48</t>
  </si>
  <si>
    <t>2054961</t>
  </si>
  <si>
    <t>14/06/2019 15:26</t>
  </si>
  <si>
    <t>2056113</t>
  </si>
  <si>
    <t>17/06/2019 17:54</t>
  </si>
  <si>
    <t>2054241</t>
  </si>
  <si>
    <t>13/06/2019 15:00</t>
  </si>
  <si>
    <t>2056109</t>
  </si>
  <si>
    <t>17/06/2019 17:50</t>
  </si>
  <si>
    <t>2056349</t>
  </si>
  <si>
    <t>18/06/2019 10:22</t>
  </si>
  <si>
    <t>2056351</t>
  </si>
  <si>
    <t>18/06/2019 10:27</t>
  </si>
  <si>
    <t>0MX4465101</t>
  </si>
  <si>
    <t>2056467</t>
  </si>
  <si>
    <t>18/06/2019 12:02</t>
  </si>
  <si>
    <t>0C4X003797</t>
  </si>
  <si>
    <t>CARRETERA MONTERREY SALTILLO KM 67 No 1200</t>
  </si>
  <si>
    <t>2056241</t>
  </si>
  <si>
    <t>18/06/2019 09:04</t>
  </si>
  <si>
    <t>2056553</t>
  </si>
  <si>
    <t>18/06/2019 13:18</t>
  </si>
  <si>
    <t>2056691</t>
  </si>
  <si>
    <t>18/06/2019 16:28</t>
  </si>
  <si>
    <t>2056239</t>
  </si>
  <si>
    <t>18/06/2019 09:02</t>
  </si>
  <si>
    <t>2056367</t>
  </si>
  <si>
    <t>18/06/2019 10:33</t>
  </si>
  <si>
    <t>2056363</t>
  </si>
  <si>
    <t>18/06/2019 10:31</t>
  </si>
  <si>
    <t>2047765</t>
  </si>
  <si>
    <t>01/06/2019 09:21</t>
  </si>
  <si>
    <t>2055631</t>
  </si>
  <si>
    <t>17/06/2019 08:50</t>
  </si>
  <si>
    <t>2056689</t>
  </si>
  <si>
    <t>18/06/2019 16:25</t>
  </si>
  <si>
    <t>09HB318757</t>
  </si>
  <si>
    <t>CARLOS SALAZAR Y VALLE DE MAGDALENA</t>
  </si>
  <si>
    <t>2050207</t>
  </si>
  <si>
    <t>06/06/2019 08:41</t>
  </si>
  <si>
    <t>2056571</t>
  </si>
  <si>
    <t>18/06/2019 13:51</t>
  </si>
  <si>
    <t>0A2T440442</t>
  </si>
  <si>
    <t>CALZADA SAN PEDRO No 219</t>
  </si>
  <si>
    <t>2056643</t>
  </si>
  <si>
    <t>18/06/2019 15:33</t>
  </si>
  <si>
    <t>2056539</t>
  </si>
  <si>
    <t>18/06/2019 13:06</t>
  </si>
  <si>
    <t>2056645</t>
  </si>
  <si>
    <t>18/06/2019 15:40</t>
  </si>
  <si>
    <t>2056655</t>
  </si>
  <si>
    <t>18/06/2019 15:48</t>
  </si>
  <si>
    <t>2054867</t>
  </si>
  <si>
    <t>14/06/2019 12:30</t>
  </si>
  <si>
    <t>2056609</t>
  </si>
  <si>
    <t>18/06/2019 14:43</t>
  </si>
  <si>
    <t>09HB349017</t>
  </si>
  <si>
    <t>AV FRANCISCO I MADERO 2001 ESQ R BRAVO LOC 12</t>
  </si>
  <si>
    <t>2057115</t>
  </si>
  <si>
    <t>19/06/2019 12:47</t>
  </si>
  <si>
    <t>2056905</t>
  </si>
  <si>
    <t>19/06/2019 09:23</t>
  </si>
  <si>
    <t>2050969</t>
  </si>
  <si>
    <t>07/06/2019 12:21</t>
  </si>
  <si>
    <t>2056909</t>
  </si>
  <si>
    <t>19/06/2019 09:28</t>
  </si>
  <si>
    <t>0VMA558281</t>
  </si>
  <si>
    <t>2057081</t>
  </si>
  <si>
    <t>19/06/2019 11:55</t>
  </si>
  <si>
    <t>2054855</t>
  </si>
  <si>
    <t>14/06/2019 12:10</t>
  </si>
  <si>
    <t>09HB325884</t>
  </si>
  <si>
    <t>2056439</t>
  </si>
  <si>
    <t>18/06/2019 11:27</t>
  </si>
  <si>
    <t>2056359</t>
  </si>
  <si>
    <t>18/06/2019 10:28</t>
  </si>
  <si>
    <t>2056271</t>
  </si>
  <si>
    <t>18/06/2019 09:27</t>
  </si>
  <si>
    <t>2054171</t>
  </si>
  <si>
    <t>13/06/2019 13:31</t>
  </si>
  <si>
    <t>0C4X007923</t>
  </si>
  <si>
    <t>2057101</t>
  </si>
  <si>
    <t>19/06/2019 12:30</t>
  </si>
  <si>
    <t>2056097</t>
  </si>
  <si>
    <t>17/06/2019 17:14</t>
  </si>
  <si>
    <t>2056087</t>
  </si>
  <si>
    <t>17/06/2019 16:54</t>
  </si>
  <si>
    <t>2051785</t>
  </si>
  <si>
    <t>10/06/2019 07:41</t>
  </si>
  <si>
    <t>2055915</t>
  </si>
  <si>
    <t>4019</t>
  </si>
  <si>
    <t>17/06/2019 13:05</t>
  </si>
  <si>
    <t>4HX813559</t>
  </si>
  <si>
    <t>RUBEN DARIO No 1109</t>
  </si>
  <si>
    <t>2055867</t>
  </si>
  <si>
    <t>17/06/2019 12:34</t>
  </si>
  <si>
    <t>2055807</t>
  </si>
  <si>
    <t>17/06/2019 11:27</t>
  </si>
  <si>
    <t>2055681</t>
  </si>
  <si>
    <t>17/06/2019 09:28</t>
  </si>
  <si>
    <t>2054167</t>
  </si>
  <si>
    <t>13/06/2019 13:33</t>
  </si>
  <si>
    <t>2055675</t>
  </si>
  <si>
    <t>17/06/2019 09:23</t>
  </si>
  <si>
    <t>2052601</t>
  </si>
  <si>
    <t>11/06/2019 08:22</t>
  </si>
  <si>
    <t>2055025</t>
  </si>
  <si>
    <t>14/06/2019 17:09</t>
  </si>
  <si>
    <t>9HB329674</t>
  </si>
  <si>
    <t>TRANSPORTES REFRIGERADOS GALVAN SA DE CV</t>
  </si>
  <si>
    <t>CARRETERA FEDERAL JACONA  LOS REYES KM 2 No 600</t>
  </si>
  <si>
    <t>2051367</t>
  </si>
  <si>
    <t>08/06/2019 10:32</t>
  </si>
  <si>
    <t>2054941</t>
  </si>
  <si>
    <t>14/06/2019 14:56</t>
  </si>
  <si>
    <t>2054883</t>
  </si>
  <si>
    <t>14/06/2019 12:41</t>
  </si>
  <si>
    <t>2056841</t>
  </si>
  <si>
    <t>19/06/2019 08:48</t>
  </si>
  <si>
    <t>2057019</t>
  </si>
  <si>
    <t>19/06/2019 11:09</t>
  </si>
  <si>
    <t>2054227</t>
  </si>
  <si>
    <t>13/06/2019 14:49</t>
  </si>
  <si>
    <t>2057191</t>
  </si>
  <si>
    <t>19/06/2019 13:09</t>
  </si>
  <si>
    <t>2056991</t>
  </si>
  <si>
    <t>19/06/2019 10:54</t>
  </si>
  <si>
    <t>2053851</t>
  </si>
  <si>
    <t>13/06/2019 08:46</t>
  </si>
  <si>
    <t>2057099</t>
  </si>
  <si>
    <t>19/06/2019 12:28</t>
  </si>
  <si>
    <t>3BT804801</t>
  </si>
  <si>
    <t>AV REFORMA No 3430</t>
  </si>
  <si>
    <t>2057203</t>
  </si>
  <si>
    <t>19/06/2019 13:16</t>
  </si>
  <si>
    <t>2053601</t>
  </si>
  <si>
    <t>12/06/2019 15:38</t>
  </si>
  <si>
    <t>0C4X006444</t>
  </si>
  <si>
    <t>2056989</t>
  </si>
  <si>
    <t>19/06/2019 10:49</t>
  </si>
  <si>
    <t>2056357</t>
  </si>
  <si>
    <t>18/06/2019 10:29</t>
  </si>
  <si>
    <t>2056927</t>
  </si>
  <si>
    <t>19/06/2019 09:54</t>
  </si>
  <si>
    <t>2057133</t>
  </si>
  <si>
    <t>19/06/2019 12:52</t>
  </si>
  <si>
    <t>2057271</t>
  </si>
  <si>
    <t>19/06/2019 14:34</t>
  </si>
  <si>
    <t>0P7A312019</t>
  </si>
  <si>
    <t>2057281</t>
  </si>
  <si>
    <t>19/06/2019 14:39</t>
  </si>
  <si>
    <t>2057289</t>
  </si>
  <si>
    <t>19/06/2019 14:46</t>
  </si>
  <si>
    <t>09HB328231</t>
  </si>
  <si>
    <t>ANTONIO DE LA LUZ No 150</t>
  </si>
  <si>
    <t>2057345</t>
  </si>
  <si>
    <t>19/06/2019 16:39</t>
  </si>
  <si>
    <t>2056121</t>
  </si>
  <si>
    <t>17/06/2019 20:26</t>
  </si>
  <si>
    <t>2055843</t>
  </si>
  <si>
    <t>17/06/2019 12:12</t>
  </si>
  <si>
    <t>0E2B654120</t>
  </si>
  <si>
    <t>2055849</t>
  </si>
  <si>
    <t>17/06/2019 12:14</t>
  </si>
  <si>
    <t>0BG2948888</t>
  </si>
  <si>
    <t>2056061</t>
  </si>
  <si>
    <t>17/06/2019 15:46</t>
  </si>
  <si>
    <t>2056259</t>
  </si>
  <si>
    <t>18/06/2019 09:18</t>
  </si>
  <si>
    <t>2057605</t>
  </si>
  <si>
    <t>20/06/2019 09:23</t>
  </si>
  <si>
    <t>2057349</t>
  </si>
  <si>
    <t>19/06/2019 16:52</t>
  </si>
  <si>
    <t>2056205</t>
  </si>
  <si>
    <t>18/06/2019 08:38</t>
  </si>
  <si>
    <t>0LA0096486</t>
  </si>
  <si>
    <t>2057341</t>
  </si>
  <si>
    <t>19/06/2019 16:26</t>
  </si>
  <si>
    <t>2057445</t>
  </si>
  <si>
    <t>19/06/2019 20:56</t>
  </si>
  <si>
    <t>2052961</t>
  </si>
  <si>
    <t>11/06/2019 13:51</t>
  </si>
  <si>
    <t>7TX139562</t>
  </si>
  <si>
    <t>AV CONCORDIA ORIENTE No 100</t>
  </si>
  <si>
    <t>2057261</t>
  </si>
  <si>
    <t>19/06/2019 14:24</t>
  </si>
  <si>
    <t>2056847</t>
  </si>
  <si>
    <t>19/06/2019 08:56</t>
  </si>
  <si>
    <t>2057575</t>
  </si>
  <si>
    <t>20/06/2019 08:18</t>
  </si>
  <si>
    <t>2053131</t>
  </si>
  <si>
    <t>11/06/2019 17:21</t>
  </si>
  <si>
    <t>09HB918033</t>
  </si>
  <si>
    <t>BILBAO No 126</t>
  </si>
  <si>
    <t>2056429</t>
  </si>
  <si>
    <t>18/06/2019 11:21</t>
  </si>
  <si>
    <t>2057413</t>
  </si>
  <si>
    <t>19/06/2019 17:33</t>
  </si>
  <si>
    <t>9HB334113</t>
  </si>
  <si>
    <t>PC ONLINE SA DE CV</t>
  </si>
  <si>
    <t>AV IGNACIO MORONES PRIETO 1101</t>
  </si>
  <si>
    <t>2054965</t>
  </si>
  <si>
    <t>14/06/2019 15:38</t>
  </si>
  <si>
    <t>0X76375359</t>
  </si>
  <si>
    <t>2056633</t>
  </si>
  <si>
    <t>18/06/2019 15:16</t>
  </si>
  <si>
    <t>2057431</t>
  </si>
  <si>
    <t>19/06/2019 18:52</t>
  </si>
  <si>
    <t>2053135</t>
  </si>
  <si>
    <t>11/06/2019 17:23</t>
  </si>
  <si>
    <t>09HB918031</t>
  </si>
  <si>
    <t>GOB MACEDONIO GOMEZ  No 74</t>
  </si>
  <si>
    <t>2057351</t>
  </si>
  <si>
    <t>19/06/2019 16:56</t>
  </si>
  <si>
    <t>2056209</t>
  </si>
  <si>
    <t>18/06/2019 08:40</t>
  </si>
  <si>
    <t>2053675</t>
  </si>
  <si>
    <t>12/06/2019 17:51</t>
  </si>
  <si>
    <t>2057639</t>
  </si>
  <si>
    <t>20/06/2019 10:06</t>
  </si>
  <si>
    <t>0AE7177422</t>
  </si>
  <si>
    <t>2057641</t>
  </si>
  <si>
    <t>20/06/2019 10:11</t>
  </si>
  <si>
    <t>2057693</t>
  </si>
  <si>
    <t>20/06/2019 11:38</t>
  </si>
  <si>
    <t>0VMA558265</t>
  </si>
  <si>
    <t>2057107</t>
  </si>
  <si>
    <t>19/06/2019 12:41</t>
  </si>
  <si>
    <t>2055751</t>
  </si>
  <si>
    <t>17/06/2019 10:21</t>
  </si>
  <si>
    <t>2054763</t>
  </si>
  <si>
    <t>14/06/2019 11:10</t>
  </si>
  <si>
    <t>2054013</t>
  </si>
  <si>
    <t>13/06/2019 12:22</t>
  </si>
  <si>
    <t>0C4X008552</t>
  </si>
  <si>
    <t>2055873</t>
  </si>
  <si>
    <t>17/06/2019 12:37</t>
  </si>
  <si>
    <t>2057587</t>
  </si>
  <si>
    <t>20/06/2019 08:41</t>
  </si>
  <si>
    <t>2055809</t>
  </si>
  <si>
    <t>17/06/2019 11:30</t>
  </si>
  <si>
    <t>2057333</t>
  </si>
  <si>
    <t>19/06/2019 16:14</t>
  </si>
  <si>
    <t>2057705</t>
  </si>
  <si>
    <t>6600</t>
  </si>
  <si>
    <t>20/06/2019 12:13</t>
  </si>
  <si>
    <t>0XL1373601</t>
  </si>
  <si>
    <t>AV CHAPULTEPEC NO 1610-1</t>
  </si>
  <si>
    <t>2055739</t>
  </si>
  <si>
    <t>17/06/2019 10:05</t>
  </si>
  <si>
    <t>2057709</t>
  </si>
  <si>
    <t>20/06/2019 12:23</t>
  </si>
  <si>
    <t>0LA6296926</t>
  </si>
  <si>
    <t>CALLE DE LA LABOR 6750</t>
  </si>
  <si>
    <t>2053293</t>
  </si>
  <si>
    <t>12/06/2019 09:40</t>
  </si>
  <si>
    <t>09HB917446</t>
  </si>
  <si>
    <t>FELIPE ANGELES No 304</t>
  </si>
  <si>
    <t>2055945</t>
  </si>
  <si>
    <t>17/06/2019 13:40</t>
  </si>
  <si>
    <t>09XA371905</t>
  </si>
  <si>
    <t>LIGHTOLIER DE MEXICO SA DE CV</t>
  </si>
  <si>
    <t>AV DE LAS INDUSTRIAS 1</t>
  </si>
  <si>
    <t>Ciudad Camargo-CHIH</t>
  </si>
  <si>
    <t>2057805</t>
  </si>
  <si>
    <t>20/06/2019 14:18</t>
  </si>
  <si>
    <t>2056355</t>
  </si>
  <si>
    <t>18/06/2019 10:30</t>
  </si>
  <si>
    <t>09HB919715</t>
  </si>
  <si>
    <t>AV INTERNACIONAL No 211</t>
  </si>
  <si>
    <t>2057567</t>
  </si>
  <si>
    <t>20/06/2019 07:23</t>
  </si>
  <si>
    <t>2056361</t>
  </si>
  <si>
    <t>18/06/2019 10:32</t>
  </si>
  <si>
    <t>09HB919707</t>
  </si>
  <si>
    <t>2056365</t>
  </si>
  <si>
    <t>09HB919732</t>
  </si>
  <si>
    <t>2057789</t>
  </si>
  <si>
    <t>20/06/2019 13:55</t>
  </si>
  <si>
    <t>2056369</t>
  </si>
  <si>
    <t>18/06/2019 10:35</t>
  </si>
  <si>
    <t>09HB919740</t>
  </si>
  <si>
    <t>2056373</t>
  </si>
  <si>
    <t>09HB919733</t>
  </si>
  <si>
    <t>2056441</t>
  </si>
  <si>
    <t>18/06/2019 11:31</t>
  </si>
  <si>
    <t>09XA371904</t>
  </si>
  <si>
    <t>2054115</t>
  </si>
  <si>
    <t>13/06/2019 13:10</t>
  </si>
  <si>
    <t>09HB917986</t>
  </si>
  <si>
    <t>IGNACIO MANUEL ALTAMIRANO No 830</t>
  </si>
  <si>
    <t>SOLEDAD DE GRACIANO SANCHEZ-SLP</t>
  </si>
  <si>
    <t>2057025</t>
  </si>
  <si>
    <t>19/06/2019 11:14</t>
  </si>
  <si>
    <t>09HB918545</t>
  </si>
  <si>
    <t>CERRADA DE ACALOTENCO No 237 BODEGA  71</t>
  </si>
  <si>
    <t>2057031</t>
  </si>
  <si>
    <t>19/06/2019 11:16</t>
  </si>
  <si>
    <t>05XB478669</t>
  </si>
  <si>
    <t>2057045</t>
  </si>
  <si>
    <t>19/06/2019 11:27</t>
  </si>
  <si>
    <t>07TX140513</t>
  </si>
  <si>
    <t>CERRADA DE ACALOTENCO No 237 BODEGA 106</t>
  </si>
  <si>
    <t>2057971</t>
  </si>
  <si>
    <t>20/06/2019 17:28</t>
  </si>
  <si>
    <t>2057993</t>
  </si>
  <si>
    <t>20/06/2019 18:27</t>
  </si>
  <si>
    <t>2054119</t>
  </si>
  <si>
    <t>09HB916338</t>
  </si>
  <si>
    <t>AV HOMERO No 12911  INT  5</t>
  </si>
  <si>
    <t>2054123</t>
  </si>
  <si>
    <t>09HB916343</t>
  </si>
  <si>
    <t>2057899</t>
  </si>
  <si>
    <t>20/06/2019 16:10</t>
  </si>
  <si>
    <t>09HB320700</t>
  </si>
  <si>
    <t>EJERCITO MEXICANO 1014 Y L VALLE</t>
  </si>
  <si>
    <t>2057981</t>
  </si>
  <si>
    <t>20/06/2019 17:47</t>
  </si>
  <si>
    <t>2057915</t>
  </si>
  <si>
    <t>20/06/2019 16:35</t>
  </si>
  <si>
    <t>2045511</t>
  </si>
  <si>
    <t>7347</t>
  </si>
  <si>
    <t>28/05/2019 10:44</t>
  </si>
  <si>
    <t>0LXW325929</t>
  </si>
  <si>
    <t>2056339</t>
  </si>
  <si>
    <t>18/06/2019 10:12</t>
  </si>
  <si>
    <t>2058215</t>
  </si>
  <si>
    <t>21/06/2019 09:07</t>
  </si>
  <si>
    <t>09XA366008</t>
  </si>
  <si>
    <t>2056375</t>
  </si>
  <si>
    <t>18/06/2019 10:41</t>
  </si>
  <si>
    <t>09HB916449</t>
  </si>
  <si>
    <t>2056379</t>
  </si>
  <si>
    <t>18/06/2019 10:43</t>
  </si>
  <si>
    <t>09HB919738</t>
  </si>
  <si>
    <t>2054287</t>
  </si>
  <si>
    <t>13/06/2019 16:05</t>
  </si>
  <si>
    <t>2056381</t>
  </si>
  <si>
    <t>18/06/2019 10:44</t>
  </si>
  <si>
    <t>09HB919731</t>
  </si>
  <si>
    <t>2056459</t>
  </si>
  <si>
    <t>18/06/2019 11:50</t>
  </si>
  <si>
    <t>09HB919735</t>
  </si>
  <si>
    <t>2058207</t>
  </si>
  <si>
    <t>21/06/2019 08:57</t>
  </si>
  <si>
    <t>2058211</t>
  </si>
  <si>
    <t>21/06/2019 09:01</t>
  </si>
  <si>
    <t>2058319</t>
  </si>
  <si>
    <t>21/06/2019 10:52</t>
  </si>
  <si>
    <t>0VMA675057</t>
  </si>
  <si>
    <t>2057901</t>
  </si>
  <si>
    <t>20/06/2019 16:01</t>
  </si>
  <si>
    <t>2056719</t>
  </si>
  <si>
    <t>18/06/2019 17:27</t>
  </si>
  <si>
    <t>0X76707988</t>
  </si>
  <si>
    <t>AV CERRO GORDO 130 P-1</t>
  </si>
  <si>
    <t>2058411</t>
  </si>
  <si>
    <t>21/06/2019 12:25</t>
  </si>
  <si>
    <t>2057625</t>
  </si>
  <si>
    <t>20/06/2019 09:41</t>
  </si>
  <si>
    <t>0AB9778639</t>
  </si>
  <si>
    <t>2056703</t>
  </si>
  <si>
    <t>18/06/2019 16:51</t>
  </si>
  <si>
    <t>2057743</t>
  </si>
  <si>
    <t>20/06/2019 13:12</t>
  </si>
  <si>
    <t>2057959</t>
  </si>
  <si>
    <t>20/06/2019 17:13</t>
  </si>
  <si>
    <t>09HB919742</t>
  </si>
  <si>
    <t>LAGO ZURICH No 519</t>
  </si>
  <si>
    <t>2054001</t>
  </si>
  <si>
    <t>13/06/2019 12:04</t>
  </si>
  <si>
    <t>2058501</t>
  </si>
  <si>
    <t>21/06/2019 14:05</t>
  </si>
  <si>
    <t>2058503</t>
  </si>
  <si>
    <t>21/06/2019 14:06</t>
  </si>
  <si>
    <t>2050379</t>
  </si>
  <si>
    <t>06/06/2019 11:33</t>
  </si>
  <si>
    <t>2056615</t>
  </si>
  <si>
    <t>18/06/2019 14:49</t>
  </si>
  <si>
    <t>2058465</t>
  </si>
  <si>
    <t>21/06/2019 13:12</t>
  </si>
  <si>
    <t>2057725</t>
  </si>
  <si>
    <t>20/06/2019 12:46</t>
  </si>
  <si>
    <t>0X76708307</t>
  </si>
  <si>
    <t>2056707</t>
  </si>
  <si>
    <t>18/06/2019 16:54</t>
  </si>
  <si>
    <t>0LA0094764</t>
  </si>
  <si>
    <t>2050431</t>
  </si>
  <si>
    <t>06/06/2019 12:09</t>
  </si>
  <si>
    <t>2058213</t>
  </si>
  <si>
    <t>21/06/2019 09:03</t>
  </si>
  <si>
    <t>2053875</t>
  </si>
  <si>
    <t>13/06/2019 09:07</t>
  </si>
  <si>
    <t>2058967</t>
  </si>
  <si>
    <t>23/06/2019 18:05</t>
  </si>
  <si>
    <t>2058975</t>
  </si>
  <si>
    <t>23/06/2019 18:11</t>
  </si>
  <si>
    <t>2057147</t>
  </si>
  <si>
    <t>19/06/2019 12:58</t>
  </si>
  <si>
    <t>2058313</t>
  </si>
  <si>
    <t>21/06/2019 10:46</t>
  </si>
  <si>
    <t>2058469</t>
  </si>
  <si>
    <t>21/06/2019 13:13</t>
  </si>
  <si>
    <t>2057953</t>
  </si>
  <si>
    <t>20/06/2019 17:11</t>
  </si>
  <si>
    <t>09HB919734</t>
  </si>
  <si>
    <t>2058371</t>
  </si>
  <si>
    <t>21/06/2019 12:08</t>
  </si>
  <si>
    <t>2058965</t>
  </si>
  <si>
    <t>23/06/2019 18:04</t>
  </si>
  <si>
    <t>2058607</t>
  </si>
  <si>
    <t>21/06/2019 20:12</t>
  </si>
  <si>
    <t>2056443</t>
  </si>
  <si>
    <t>18/06/2019 11:30</t>
  </si>
  <si>
    <t>2059181</t>
  </si>
  <si>
    <t>24/06/2019 06:36</t>
  </si>
  <si>
    <t>0Y4X848639</t>
  </si>
  <si>
    <t>2057135</t>
  </si>
  <si>
    <t>19/06/2019 12:56</t>
  </si>
  <si>
    <t>0LA0096030</t>
  </si>
  <si>
    <t>2053975</t>
  </si>
  <si>
    <t>13/06/2019 11:44</t>
  </si>
  <si>
    <t>2058445</t>
  </si>
  <si>
    <t>21/06/2019 12:50</t>
  </si>
  <si>
    <t>2058431</t>
  </si>
  <si>
    <t>21/06/2019 12:42</t>
  </si>
  <si>
    <t>2057005</t>
  </si>
  <si>
    <t>19/06/2019 11:02</t>
  </si>
  <si>
    <t>2056729</t>
  </si>
  <si>
    <t>18/06/2019 18:35</t>
  </si>
  <si>
    <t>0X76703964</t>
  </si>
  <si>
    <t>2056835</t>
  </si>
  <si>
    <t>19/06/2019 08:37</t>
  </si>
  <si>
    <t>2058303</t>
  </si>
  <si>
    <t>21/06/2019 10:17</t>
  </si>
  <si>
    <t>0C7X238335</t>
  </si>
  <si>
    <t>2057983</t>
  </si>
  <si>
    <t>20/06/2019 17:49</t>
  </si>
  <si>
    <t>2057299</t>
  </si>
  <si>
    <t>19/06/2019 14:59</t>
  </si>
  <si>
    <t>2057979</t>
  </si>
  <si>
    <t>20/06/2019 17:43</t>
  </si>
  <si>
    <t>2058527</t>
  </si>
  <si>
    <t>21/06/2019 14:45</t>
  </si>
  <si>
    <t>2058299</t>
  </si>
  <si>
    <t>21/06/2019 10:13</t>
  </si>
  <si>
    <t>4HX546135</t>
  </si>
  <si>
    <t>EDENRED MEXICO SA DE CV</t>
  </si>
  <si>
    <t>PASEO DE LOS INSURGENTES No 3356 PISO 8</t>
  </si>
  <si>
    <t>2058509</t>
  </si>
  <si>
    <t>21/06/2019 14:17</t>
  </si>
  <si>
    <t>2058789</t>
  </si>
  <si>
    <t>22/06/2019 15:43</t>
  </si>
  <si>
    <t>2058781</t>
  </si>
  <si>
    <t>22/06/2019 13:04</t>
  </si>
  <si>
    <t>2058485</t>
  </si>
  <si>
    <t>21/06/2019 13:45</t>
  </si>
  <si>
    <t>0LX5825223</t>
  </si>
  <si>
    <t>2058185</t>
  </si>
  <si>
    <t>21/06/2019 08:09</t>
  </si>
  <si>
    <t>2059251</t>
  </si>
  <si>
    <t>24/06/2019 09:12</t>
  </si>
  <si>
    <t>03BT802350</t>
  </si>
  <si>
    <t>2058341</t>
  </si>
  <si>
    <t>21/06/2019 10:40</t>
  </si>
  <si>
    <t>2058515</t>
  </si>
  <si>
    <t>21/06/2019 14:27</t>
  </si>
  <si>
    <t>2059199</t>
  </si>
  <si>
    <t>24/06/2019 08:11</t>
  </si>
  <si>
    <t>2058413</t>
  </si>
  <si>
    <t>21/06/2019 12:23</t>
  </si>
  <si>
    <t>2058441</t>
  </si>
  <si>
    <t>21/06/2019 12:48</t>
  </si>
  <si>
    <t>2058775</t>
  </si>
  <si>
    <t>22/06/2019 11:31</t>
  </si>
  <si>
    <t>2058531</t>
  </si>
  <si>
    <t>21/06/2019 14:49</t>
  </si>
  <si>
    <t>2058447</t>
  </si>
  <si>
    <t>21/06/2019 12:51</t>
  </si>
  <si>
    <t>2058507</t>
  </si>
  <si>
    <t>21/06/2019 14:12</t>
  </si>
  <si>
    <t>2058511</t>
  </si>
  <si>
    <t>21/06/2019 14:19</t>
  </si>
  <si>
    <t>2058547</t>
  </si>
  <si>
    <t>21/06/2019 15:50</t>
  </si>
  <si>
    <t>2058553</t>
  </si>
  <si>
    <t>21/06/2019 16:00</t>
  </si>
  <si>
    <t>2058555</t>
  </si>
  <si>
    <t>21/06/2019 16:02</t>
  </si>
  <si>
    <t>2058569</t>
  </si>
  <si>
    <t>21/06/2019 16:29</t>
  </si>
  <si>
    <t>2058791</t>
  </si>
  <si>
    <t>22/06/2019 16:03</t>
  </si>
  <si>
    <t>2057807</t>
  </si>
  <si>
    <t>20/06/2019 14:23</t>
  </si>
  <si>
    <t>2056683</t>
  </si>
  <si>
    <t>18/06/2019 16:04</t>
  </si>
  <si>
    <t>0C4X008669</t>
  </si>
  <si>
    <t>AV INDUSTRIAL DEL NORTE LT2 MZ6</t>
  </si>
  <si>
    <t>2059503</t>
  </si>
  <si>
    <t>24/06/2019 11:55</t>
  </si>
  <si>
    <t>0C4X006398</t>
  </si>
  <si>
    <t>2058205</t>
  </si>
  <si>
    <t>21/06/2019 08:53</t>
  </si>
  <si>
    <t>2059247</t>
  </si>
  <si>
    <t>24/06/2019 09:10</t>
  </si>
  <si>
    <t>2059349</t>
  </si>
  <si>
    <t>24/06/2019 10:09</t>
  </si>
  <si>
    <t>09HB331753</t>
  </si>
  <si>
    <t>AV RIVERA DE CHAMPAYAN No 109 - A INTERIOR 7</t>
  </si>
  <si>
    <t>2059397</t>
  </si>
  <si>
    <t>24/06/2019 11:05</t>
  </si>
  <si>
    <t>09HB331806</t>
  </si>
  <si>
    <t>AV RIVERA DE CHAMPAYAN No 109 - A INT 7 LOTE 6</t>
  </si>
  <si>
    <t>2059611</t>
  </si>
  <si>
    <t>24/06/2019 13:26</t>
  </si>
  <si>
    <t>2059613</t>
  </si>
  <si>
    <t>24/06/2019 13:30</t>
  </si>
  <si>
    <t>2059473</t>
  </si>
  <si>
    <t>24/06/2019 11:48</t>
  </si>
  <si>
    <t>0Y4X862869</t>
  </si>
  <si>
    <t>2059581</t>
  </si>
  <si>
    <t>24/06/2019 12:44</t>
  </si>
  <si>
    <t>2059337</t>
  </si>
  <si>
    <t>24/06/2019 10:06</t>
  </si>
  <si>
    <t>09HB331814</t>
  </si>
  <si>
    <t>AV ALLENDE ORIENTE No 5920</t>
  </si>
  <si>
    <t>2057919</t>
  </si>
  <si>
    <t>20/06/2019 16:36</t>
  </si>
  <si>
    <t>2059383</t>
  </si>
  <si>
    <t>24/06/2019 10:34</t>
  </si>
  <si>
    <t>2059599</t>
  </si>
  <si>
    <t>24/06/2019 13:15</t>
  </si>
  <si>
    <t>09HB331462</t>
  </si>
  <si>
    <t>2058349</t>
  </si>
  <si>
    <t>21/06/2019 11:34</t>
  </si>
  <si>
    <t>2059209</t>
  </si>
  <si>
    <t>24/06/2019 08:27</t>
  </si>
  <si>
    <t>2059795</t>
  </si>
  <si>
    <t>24/06/2019 17:05</t>
  </si>
  <si>
    <t>2059261</t>
  </si>
  <si>
    <t>24/06/2019 09:26</t>
  </si>
  <si>
    <t>2059325</t>
  </si>
  <si>
    <t>24/06/2019 10:01</t>
  </si>
  <si>
    <t>09HB331816</t>
  </si>
  <si>
    <t>AV HIDALGO No 5503</t>
  </si>
  <si>
    <t>2058973</t>
  </si>
  <si>
    <t>23/06/2019 18:09</t>
  </si>
  <si>
    <t>2057357</t>
  </si>
  <si>
    <t>19/06/2019 17:05</t>
  </si>
  <si>
    <t>2057923</t>
  </si>
  <si>
    <t>20/06/2019 16:39</t>
  </si>
  <si>
    <t>2059589</t>
  </si>
  <si>
    <t>24/06/2019 12:48</t>
  </si>
  <si>
    <t>0Y4X862194</t>
  </si>
  <si>
    <t>2059587</t>
  </si>
  <si>
    <t>24/06/2019 12:47</t>
  </si>
  <si>
    <t>7CX044670</t>
  </si>
  <si>
    <t>2059683</t>
  </si>
  <si>
    <t>24/06/2019 14:23</t>
  </si>
  <si>
    <t>06TB445804</t>
  </si>
  <si>
    <t>2060051</t>
  </si>
  <si>
    <t>25/06/2019 09:45</t>
  </si>
  <si>
    <t>2059993</t>
  </si>
  <si>
    <t>25/06/2019 08:36</t>
  </si>
  <si>
    <t>2059739</t>
  </si>
  <si>
    <t>24/06/2019 15:41</t>
  </si>
  <si>
    <t>2056255</t>
  </si>
  <si>
    <t>18/06/2019 09:15</t>
  </si>
  <si>
    <t>0A4T558523</t>
  </si>
  <si>
    <t>2059675</t>
  </si>
  <si>
    <t>24/06/2019 14:31</t>
  </si>
  <si>
    <t>2059765</t>
  </si>
  <si>
    <t>24/06/2019 16:06</t>
  </si>
  <si>
    <t>2059789</t>
  </si>
  <si>
    <t>24/06/2019 16:57</t>
  </si>
  <si>
    <t>4AV760526</t>
  </si>
  <si>
    <t>ZALXA SERVICIOS CULINARIOS SA DE CV</t>
  </si>
  <si>
    <t>GOLFO PERSICO No 4020</t>
  </si>
  <si>
    <t>2059699</t>
  </si>
  <si>
    <t>24/06/2019 14:55</t>
  </si>
  <si>
    <t>09HB318433</t>
  </si>
  <si>
    <t>JUAN ALDAMA No 101</t>
  </si>
  <si>
    <t>2059291</t>
  </si>
  <si>
    <t>24/06/2019 09:46</t>
  </si>
  <si>
    <t>09HB331712</t>
  </si>
  <si>
    <t>ALLENDE Y DONATO GUERRA S/N</t>
  </si>
  <si>
    <t>2059689</t>
  </si>
  <si>
    <t>24/06/2019 14:47</t>
  </si>
  <si>
    <t>2059815</t>
  </si>
  <si>
    <t>24/06/2019 20:45</t>
  </si>
  <si>
    <t>2059303</t>
  </si>
  <si>
    <t>24/06/2019 09:56</t>
  </si>
  <si>
    <t>2049913</t>
  </si>
  <si>
    <t>05/06/2019 16:11</t>
  </si>
  <si>
    <t>2059745</t>
  </si>
  <si>
    <t>24/06/2019 15:50</t>
  </si>
  <si>
    <t>2059713</t>
  </si>
  <si>
    <t>24/06/2019 15:04</t>
  </si>
  <si>
    <t>0BG2951617</t>
  </si>
  <si>
    <t>2057785</t>
  </si>
  <si>
    <t>20/06/2019 13:49</t>
  </si>
  <si>
    <t>09HB331384</t>
  </si>
  <si>
    <t>2057769</t>
  </si>
  <si>
    <t>20/06/2019 13:43</t>
  </si>
  <si>
    <t>2057881</t>
  </si>
  <si>
    <t>20/06/2019 15:47</t>
  </si>
  <si>
    <t>2057783</t>
  </si>
  <si>
    <t>09HB331908</t>
  </si>
  <si>
    <t>2057781</t>
  </si>
  <si>
    <t>20/06/2019 13:48</t>
  </si>
  <si>
    <t>09HB331491</t>
  </si>
  <si>
    <t>AV ESPA&amp;A No 1803</t>
  </si>
  <si>
    <t>2059301</t>
  </si>
  <si>
    <t>24/06/2019 09:52</t>
  </si>
  <si>
    <t>09HB331732</t>
  </si>
  <si>
    <t>ROBLE Y OLIVO No 801</t>
  </si>
  <si>
    <t>2057877</t>
  </si>
  <si>
    <t>20/06/2019 15:46</t>
  </si>
  <si>
    <t>09HB331389</t>
  </si>
  <si>
    <t>2059579</t>
  </si>
  <si>
    <t>24/06/2019 12:46</t>
  </si>
  <si>
    <t>07TX355316</t>
  </si>
  <si>
    <t>2059575</t>
  </si>
  <si>
    <t>24/06/2019 12:45</t>
  </si>
  <si>
    <t>07TX355314</t>
  </si>
  <si>
    <t>2059591</t>
  </si>
  <si>
    <t>0Y4X858865</t>
  </si>
  <si>
    <t>2058777</t>
  </si>
  <si>
    <t>22/06/2019 11:59</t>
  </si>
  <si>
    <t>2060057</t>
  </si>
  <si>
    <t>25/06/2019 09:46</t>
  </si>
  <si>
    <t>2059495</t>
  </si>
  <si>
    <t>24/06/2019 11:54</t>
  </si>
  <si>
    <t>09HB918007</t>
  </si>
  <si>
    <t>GOMEZ FARIAS No 512  INT 1  ENTRE BRAVO Y JUAN ALDAMA</t>
  </si>
  <si>
    <t>2059805</t>
  </si>
  <si>
    <t>24/06/2019 17:31</t>
  </si>
  <si>
    <t>2059521</t>
  </si>
  <si>
    <t>24/06/2019 12:02</t>
  </si>
  <si>
    <t>2060197</t>
  </si>
  <si>
    <t>25/06/2019 12:34</t>
  </si>
  <si>
    <t>2059311</t>
  </si>
  <si>
    <t>2057627</t>
  </si>
  <si>
    <t>2059493</t>
  </si>
  <si>
    <t>24/06/2019 11:51</t>
  </si>
  <si>
    <t>0C4X006687</t>
  </si>
  <si>
    <t>2059639</t>
  </si>
  <si>
    <t>24/06/2019 14:06</t>
  </si>
  <si>
    <t>5BT704989</t>
  </si>
  <si>
    <t>PROLONGACION CORREGIDORA No 306 M11</t>
  </si>
  <si>
    <t>2059703</t>
  </si>
  <si>
    <t>24/06/2019 14:57</t>
  </si>
  <si>
    <t>2059707</t>
  </si>
  <si>
    <t>24/06/2019 15:02</t>
  </si>
  <si>
    <t>2060073</t>
  </si>
  <si>
    <t>25/06/2019 10:11</t>
  </si>
  <si>
    <t>2059733</t>
  </si>
  <si>
    <t>24/06/2019 15:29</t>
  </si>
  <si>
    <t>2060133</t>
  </si>
  <si>
    <t>25/06/2019 11:10</t>
  </si>
  <si>
    <t>09HB318212</t>
  </si>
  <si>
    <t>JUAREZ 120  NTE</t>
  </si>
  <si>
    <t>2059767</t>
  </si>
  <si>
    <t>24/06/2019 16:07</t>
  </si>
  <si>
    <t>2059773</t>
  </si>
  <si>
    <t>24/06/2019 16:15</t>
  </si>
  <si>
    <t>2060205</t>
  </si>
  <si>
    <t>25/06/2019 12:52</t>
  </si>
  <si>
    <t>2059817</t>
  </si>
  <si>
    <t>24/06/2019 20:47</t>
  </si>
  <si>
    <t>2057309</t>
  </si>
  <si>
    <t>19/06/2019 15:21</t>
  </si>
  <si>
    <t>2060067</t>
  </si>
  <si>
    <t>25/06/2019 10:09</t>
  </si>
  <si>
    <t>0Y4X835942</t>
  </si>
  <si>
    <t>2060063</t>
  </si>
  <si>
    <t>25/06/2019 10:08</t>
  </si>
  <si>
    <t>2060049</t>
  </si>
  <si>
    <t>25/06/2019 09:44</t>
  </si>
  <si>
    <t>2059285</t>
  </si>
  <si>
    <t>09HB331881</t>
  </si>
  <si>
    <t>ENVOLVENTE CONJUNTO PRONAF 4</t>
  </si>
  <si>
    <t>2060145</t>
  </si>
  <si>
    <t>25/06/2019 11:36</t>
  </si>
  <si>
    <t>2059267</t>
  </si>
  <si>
    <t>24/06/2019 09:29</t>
  </si>
  <si>
    <t>2059201</t>
  </si>
  <si>
    <t>24/06/2019 08:12</t>
  </si>
  <si>
    <t>2060135</t>
  </si>
  <si>
    <t>25/06/2019 11:24</t>
  </si>
  <si>
    <t>2059203</t>
  </si>
  <si>
    <t>24/06/2019 08:10</t>
  </si>
  <si>
    <t>2060141</t>
  </si>
  <si>
    <t>25/06/2019 11:34</t>
  </si>
  <si>
    <t>2058773</t>
  </si>
  <si>
    <t>22/06/2019 11:01</t>
  </si>
  <si>
    <t>2055165</t>
  </si>
  <si>
    <t>15/06/2019 09:43</t>
  </si>
  <si>
    <t>2059513</t>
  </si>
  <si>
    <t>24/06/2019 12:01</t>
  </si>
  <si>
    <t>3TX399788</t>
  </si>
  <si>
    <t>2051171</t>
  </si>
  <si>
    <t>07/06/2019 18:06</t>
  </si>
  <si>
    <t>2060437</t>
  </si>
  <si>
    <t>25/06/2019 15:33</t>
  </si>
  <si>
    <t>2060175</t>
  </si>
  <si>
    <t>25/06/2019 12:21</t>
  </si>
  <si>
    <t>2060193</t>
  </si>
  <si>
    <t>25/06/2019 12:30</t>
  </si>
  <si>
    <t>2049975</t>
  </si>
  <si>
    <t>2060441</t>
  </si>
  <si>
    <t>25/06/2019 15:35</t>
  </si>
  <si>
    <t>2060449</t>
  </si>
  <si>
    <t>25/06/2019 15:44</t>
  </si>
  <si>
    <t>0MX1061666</t>
  </si>
  <si>
    <t>2060523</t>
  </si>
  <si>
    <t>25/06/2019 17:39</t>
  </si>
  <si>
    <t>2060349</t>
  </si>
  <si>
    <t>25/06/2019 13:45</t>
  </si>
  <si>
    <t>2057319</t>
  </si>
  <si>
    <t>19/06/2019 15:43</t>
  </si>
  <si>
    <t>2058795</t>
  </si>
  <si>
    <t>22/06/2019 16:27</t>
  </si>
  <si>
    <t>2060443</t>
  </si>
  <si>
    <t>25/06/2019 15:38</t>
  </si>
  <si>
    <t>2060435</t>
  </si>
  <si>
    <t>25/06/2019 15:30</t>
  </si>
  <si>
    <t>2051365</t>
  </si>
  <si>
    <t>08/06/2019 08:43</t>
  </si>
  <si>
    <t>2060657</t>
  </si>
  <si>
    <t>26/06/2019 09:21</t>
  </si>
  <si>
    <t>2056827</t>
  </si>
  <si>
    <t>19/06/2019 08:29</t>
  </si>
  <si>
    <t>2056829</t>
  </si>
  <si>
    <t>19/06/2019 08:35</t>
  </si>
  <si>
    <t>2060411</t>
  </si>
  <si>
    <t>25/06/2019 14:57</t>
  </si>
  <si>
    <t>2060639</t>
  </si>
  <si>
    <t>26/06/2019 09:04</t>
  </si>
  <si>
    <t>2059583</t>
  </si>
  <si>
    <t>07CX044361</t>
  </si>
  <si>
    <t>2059973</t>
  </si>
  <si>
    <t>25/06/2019 07:21</t>
  </si>
  <si>
    <t>07HB458000</t>
  </si>
  <si>
    <t>BLVD MIGUEL HIDALGO No 101-L1</t>
  </si>
  <si>
    <t>2060521</t>
  </si>
  <si>
    <t>25/06/2019 17:37</t>
  </si>
  <si>
    <t>2060201</t>
  </si>
  <si>
    <t>25/06/2019 12:51</t>
  </si>
  <si>
    <t>2056437</t>
  </si>
  <si>
    <t>09XA372530</t>
  </si>
  <si>
    <t>2060203</t>
  </si>
  <si>
    <t>25/06/2019 12:53</t>
  </si>
  <si>
    <t>2059369</t>
  </si>
  <si>
    <t>24/06/2019 10:35</t>
  </si>
  <si>
    <t>2058423</t>
  </si>
  <si>
    <t>21/06/2019 12:34</t>
  </si>
  <si>
    <t>7TX139985</t>
  </si>
  <si>
    <t>2060541</t>
  </si>
  <si>
    <t>25/06/2019 19:41</t>
  </si>
  <si>
    <t>2059277</t>
  </si>
  <si>
    <t>24/06/2019 09:39</t>
  </si>
  <si>
    <t>2057429</t>
  </si>
  <si>
    <t>19/06/2019 18:32</t>
  </si>
  <si>
    <t>0A2T200225</t>
  </si>
  <si>
    <t>MARINA NACIONAL 71 LOC D Y E</t>
  </si>
  <si>
    <t>2060527</t>
  </si>
  <si>
    <t>25/06/2019 17:40</t>
  </si>
  <si>
    <t>2060611</t>
  </si>
  <si>
    <t>26/06/2019 08:25</t>
  </si>
  <si>
    <t>2060609</t>
  </si>
  <si>
    <t>26/06/2019 08:22</t>
  </si>
  <si>
    <t>2058597</t>
  </si>
  <si>
    <t>21/06/2019 18:31</t>
  </si>
  <si>
    <t>2059975</t>
  </si>
  <si>
    <t>25/06/2019 07:39</t>
  </si>
  <si>
    <t>0LA4603659</t>
  </si>
  <si>
    <t>2060139</t>
  </si>
  <si>
    <t>25/06/2019 11:20</t>
  </si>
  <si>
    <t>2060183</t>
  </si>
  <si>
    <t>25/06/2019 12:26</t>
  </si>
  <si>
    <t>2060501</t>
  </si>
  <si>
    <t>25/06/2019 16:34</t>
  </si>
  <si>
    <t>4HX552531</t>
  </si>
  <si>
    <t>2060653</t>
  </si>
  <si>
    <t>26/06/2019 09:19</t>
  </si>
  <si>
    <t>2057887</t>
  </si>
  <si>
    <t>20/06/2019 15:49</t>
  </si>
  <si>
    <t>2060815</t>
  </si>
  <si>
    <t>26/06/2019 12:02</t>
  </si>
  <si>
    <t>2060701</t>
  </si>
  <si>
    <t>26/06/2019 10:08</t>
  </si>
  <si>
    <t>2060495</t>
  </si>
  <si>
    <t>25/06/2019 16:33</t>
  </si>
  <si>
    <t>02TX068639</t>
  </si>
  <si>
    <t>2060773</t>
  </si>
  <si>
    <t>26/06/2019 11:05</t>
  </si>
  <si>
    <t>2060869</t>
  </si>
  <si>
    <t>26/06/2019 13:05</t>
  </si>
  <si>
    <t>9HB318207</t>
  </si>
  <si>
    <t>2054253</t>
  </si>
  <si>
    <t>13/06/2019 15:19</t>
  </si>
  <si>
    <t>2061019</t>
  </si>
  <si>
    <t>26/06/2019 16:21</t>
  </si>
  <si>
    <t>2059777</t>
  </si>
  <si>
    <t>24/06/2019 16:21</t>
  </si>
  <si>
    <t>2059499</t>
  </si>
  <si>
    <t>24/06/2019 11:56</t>
  </si>
  <si>
    <t>09HB918509</t>
  </si>
  <si>
    <t>AV PASEO TRIUNFO DE LA REP. No 4020 LOC 3 B  PLAZA RENACIMIENTO</t>
  </si>
  <si>
    <t>2060647</t>
  </si>
  <si>
    <t>26/06/2019 09:15</t>
  </si>
  <si>
    <t>2061057</t>
  </si>
  <si>
    <t>26/06/2019 17:08</t>
  </si>
  <si>
    <t>2060635</t>
  </si>
  <si>
    <t>26/06/2019 09:00</t>
  </si>
  <si>
    <t>2060873</t>
  </si>
  <si>
    <t>26/06/2019 13:08</t>
  </si>
  <si>
    <t>2060829</t>
  </si>
  <si>
    <t>26/06/2019 12:39</t>
  </si>
  <si>
    <t>2060989</t>
  </si>
  <si>
    <t>26/06/2019 15:45</t>
  </si>
  <si>
    <t>2058415</t>
  </si>
  <si>
    <t>21/06/2019 12:27</t>
  </si>
  <si>
    <t>2060185</t>
  </si>
  <si>
    <t>25/06/2019 12:28</t>
  </si>
  <si>
    <t>09HB331455</t>
  </si>
  <si>
    <t>2060935</t>
  </si>
  <si>
    <t>26/06/2019 14:28</t>
  </si>
  <si>
    <t>2060751</t>
  </si>
  <si>
    <t>26/06/2019 10:45</t>
  </si>
  <si>
    <t>2060749</t>
  </si>
  <si>
    <t>26/06/2019 10:43</t>
  </si>
  <si>
    <t>2060955</t>
  </si>
  <si>
    <t>26/06/2019 14:55</t>
  </si>
  <si>
    <t>2060681</t>
  </si>
  <si>
    <t>26/06/2019 09:41</t>
  </si>
  <si>
    <t>2059567</t>
  </si>
  <si>
    <t>24/06/2019 12:42</t>
  </si>
  <si>
    <t>09HB917175</t>
  </si>
  <si>
    <t>HEROES DE NACOZARI No 354</t>
  </si>
  <si>
    <t>2060463</t>
  </si>
  <si>
    <t>25/06/2019 16:06</t>
  </si>
  <si>
    <t>2060159</t>
  </si>
  <si>
    <t>25/06/2019 11:44</t>
  </si>
  <si>
    <t>03BT802227</t>
  </si>
  <si>
    <t>2060835</t>
  </si>
  <si>
    <t>26/06/2019 12:42</t>
  </si>
  <si>
    <t>06UA320983</t>
  </si>
  <si>
    <t>2060823</t>
  </si>
  <si>
    <t>26/06/2019 12:34</t>
  </si>
  <si>
    <t>2059375</t>
  </si>
  <si>
    <t>24/06/2019 10:40</t>
  </si>
  <si>
    <t>2054859</t>
  </si>
  <si>
    <t>14/06/2019 12:15</t>
  </si>
  <si>
    <t>2060679</t>
  </si>
  <si>
    <t>26/06/2019 09:39</t>
  </si>
  <si>
    <t>2060587</t>
  </si>
  <si>
    <t>26/06/2019 07:24</t>
  </si>
  <si>
    <t>2060907</t>
  </si>
  <si>
    <t>26/06/2019 13:47</t>
  </si>
  <si>
    <t>03BT802093</t>
  </si>
  <si>
    <t>AGUA AZUL ESQ TIERRA COLORADA</t>
  </si>
  <si>
    <t>2056845</t>
  </si>
  <si>
    <t>19/06/2019 08:54</t>
  </si>
  <si>
    <t>2059759</t>
  </si>
  <si>
    <t>24/06/2019 16:01</t>
  </si>
  <si>
    <t>2049909</t>
  </si>
  <si>
    <t>05/06/2019 16:00</t>
  </si>
  <si>
    <t>0C4X003940</t>
  </si>
  <si>
    <t>2061015</t>
  </si>
  <si>
    <t>26/06/2019 16:08</t>
  </si>
  <si>
    <t>2060979</t>
  </si>
  <si>
    <t>26/06/2019 15:24</t>
  </si>
  <si>
    <t>0MX1061166</t>
  </si>
  <si>
    <t>2057119</t>
  </si>
  <si>
    <t>19/06/2019 12:48</t>
  </si>
  <si>
    <t>2057189</t>
  </si>
  <si>
    <t>19/06/2019 13:13</t>
  </si>
  <si>
    <t>0A1H020698</t>
  </si>
  <si>
    <t>2057621</t>
  </si>
  <si>
    <t>20/06/2019 09:38</t>
  </si>
  <si>
    <t>2057603</t>
  </si>
  <si>
    <t>20/06/2019 09:20</t>
  </si>
  <si>
    <t>0EX9296144</t>
  </si>
  <si>
    <t>2057207</t>
  </si>
  <si>
    <t>19/06/2019 13:18</t>
  </si>
  <si>
    <t>2057199</t>
  </si>
  <si>
    <t>2061061</t>
  </si>
  <si>
    <t>26/06/2019 17:19</t>
  </si>
  <si>
    <t>2057197</t>
  </si>
  <si>
    <t>19/06/2019 13:15</t>
  </si>
  <si>
    <t>2060991</t>
  </si>
  <si>
    <t>26/06/2019 15:46</t>
  </si>
  <si>
    <t>2057195</t>
  </si>
  <si>
    <t>2059631</t>
  </si>
  <si>
    <t>24/06/2019 14:07</t>
  </si>
  <si>
    <t>2057193</t>
  </si>
  <si>
    <t>19/06/2019 13:14</t>
  </si>
  <si>
    <t>0PW4111930</t>
  </si>
  <si>
    <t>2057187</t>
  </si>
  <si>
    <t>2057121</t>
  </si>
  <si>
    <t>2057125</t>
  </si>
  <si>
    <t>19/06/2019 12:49</t>
  </si>
  <si>
    <t>2057127</t>
  </si>
  <si>
    <t>19/06/2019 12:50</t>
  </si>
  <si>
    <t>2057137</t>
  </si>
  <si>
    <t>0EX9298112</t>
  </si>
  <si>
    <t>2057139</t>
  </si>
  <si>
    <t>19/06/2019 13:00</t>
  </si>
  <si>
    <t>2057141</t>
  </si>
  <si>
    <t>19/06/2019 13:01</t>
  </si>
  <si>
    <t>2057143</t>
  </si>
  <si>
    <t>2057145</t>
  </si>
  <si>
    <t>19/06/2019 13:02</t>
  </si>
  <si>
    <t>0AGD460939</t>
  </si>
  <si>
    <t>2057149</t>
  </si>
  <si>
    <t>2057153</t>
  </si>
  <si>
    <t>19/06/2019 13:03</t>
  </si>
  <si>
    <t>2057155</t>
  </si>
  <si>
    <t>19/06/2019 13:04</t>
  </si>
  <si>
    <t>2057157</t>
  </si>
  <si>
    <t>2057159</t>
  </si>
  <si>
    <t>19/06/2019 13:05</t>
  </si>
  <si>
    <t>2057161</t>
  </si>
  <si>
    <t>19/06/2019 13:06</t>
  </si>
  <si>
    <t>2060673</t>
  </si>
  <si>
    <t>26/06/2019 09:31</t>
  </si>
  <si>
    <t>2057163</t>
  </si>
  <si>
    <t>19/06/2019 13:07</t>
  </si>
  <si>
    <t>2057165</t>
  </si>
  <si>
    <t>19/06/2019 13:08</t>
  </si>
  <si>
    <t>0XEL555361</t>
  </si>
  <si>
    <t>2057167</t>
  </si>
  <si>
    <t>0A1H020716</t>
  </si>
  <si>
    <t>2057169</t>
  </si>
  <si>
    <t>2057173</t>
  </si>
  <si>
    <t>2057175</t>
  </si>
  <si>
    <t>19/06/2019 13:10</t>
  </si>
  <si>
    <t>2057177</t>
  </si>
  <si>
    <t>19/06/2019 13:11</t>
  </si>
  <si>
    <t>2057181</t>
  </si>
  <si>
    <t>2057183</t>
  </si>
  <si>
    <t>19/06/2019 13:12</t>
  </si>
  <si>
    <t>2057185</t>
  </si>
  <si>
    <t>2061287</t>
  </si>
  <si>
    <t>27/06/2019 11:12</t>
  </si>
  <si>
    <t>C7X375757</t>
  </si>
  <si>
    <t>AV HERMANOS ESCOBAR 5456</t>
  </si>
  <si>
    <t>2059343</t>
  </si>
  <si>
    <t>24/06/2019 10:07</t>
  </si>
  <si>
    <t>2061259</t>
  </si>
  <si>
    <t>27/06/2019 10:06</t>
  </si>
  <si>
    <t>2060493</t>
  </si>
  <si>
    <t>09HB919699</t>
  </si>
  <si>
    <t>2061301</t>
  </si>
  <si>
    <t>27/06/2019 11:45</t>
  </si>
  <si>
    <t>2059995</t>
  </si>
  <si>
    <t>0LA0094674</t>
  </si>
  <si>
    <t>2060713</t>
  </si>
  <si>
    <t>26/06/2019 10:23</t>
  </si>
  <si>
    <t>2061215</t>
  </si>
  <si>
    <t>27/06/2019 08:57</t>
  </si>
  <si>
    <t>2059353</t>
  </si>
  <si>
    <t>24/06/2019 10:11</t>
  </si>
  <si>
    <t>09HB331679</t>
  </si>
  <si>
    <t>CIRCUITO INDUSTRIAL No 1020 B</t>
  </si>
  <si>
    <t>2059519</t>
  </si>
  <si>
    <t>24/06/2019 11:59</t>
  </si>
  <si>
    <t>2061213</t>
  </si>
  <si>
    <t>27/06/2019 08:55</t>
  </si>
  <si>
    <t>2056693</t>
  </si>
  <si>
    <t>18/06/2019 16:29</t>
  </si>
  <si>
    <t>2059793</t>
  </si>
  <si>
    <t>24/06/2019 17:10</t>
  </si>
  <si>
    <t>C4X014548</t>
  </si>
  <si>
    <t>2061269</t>
  </si>
  <si>
    <t>27/06/2019 10:16</t>
  </si>
  <si>
    <t>2061387</t>
  </si>
  <si>
    <t>27/06/2019 13:03</t>
  </si>
  <si>
    <t>2061267</t>
  </si>
  <si>
    <t>27/06/2019 10:13</t>
  </si>
  <si>
    <t>2061407</t>
  </si>
  <si>
    <t>27/06/2019 13:25</t>
  </si>
  <si>
    <t>09HB332965</t>
  </si>
  <si>
    <t>2059317</t>
  </si>
  <si>
    <t>24/06/2019 09:59</t>
  </si>
  <si>
    <t>2058605</t>
  </si>
  <si>
    <t>21/06/2019 20:02</t>
  </si>
  <si>
    <t>2061477</t>
  </si>
  <si>
    <t>27/06/2019 15:08</t>
  </si>
  <si>
    <t>2058559</t>
  </si>
  <si>
    <t>21/06/2019 16:04</t>
  </si>
  <si>
    <t>0A1H020586</t>
  </si>
  <si>
    <t>2055947</t>
  </si>
  <si>
    <t>09XA371906</t>
  </si>
  <si>
    <t>2056431</t>
  </si>
  <si>
    <t>09XA371930</t>
  </si>
  <si>
    <t>2056433</t>
  </si>
  <si>
    <t>18/06/2019 11:28</t>
  </si>
  <si>
    <t>09XA371935</t>
  </si>
  <si>
    <t>2056435</t>
  </si>
  <si>
    <t>18/06/2019 11:29</t>
  </si>
  <si>
    <t>09XA372515</t>
  </si>
  <si>
    <t>2057053</t>
  </si>
  <si>
    <t>19/06/2019 11:41</t>
  </si>
  <si>
    <t>09HB918474</t>
  </si>
  <si>
    <t>RIO ALMERIA No 315</t>
  </si>
  <si>
    <t>2057055</t>
  </si>
  <si>
    <t>19/06/2019 11:42</t>
  </si>
  <si>
    <t>0Y4X864176</t>
  </si>
  <si>
    <t>2057057</t>
  </si>
  <si>
    <t>09HB918480</t>
  </si>
  <si>
    <t>2057061</t>
  </si>
  <si>
    <t>19/06/2019 11:45</t>
  </si>
  <si>
    <t>09HB917332</t>
  </si>
  <si>
    <t>2057063</t>
  </si>
  <si>
    <t>19/06/2019 11:47</t>
  </si>
  <si>
    <t>09HB918502</t>
  </si>
  <si>
    <t>2057065</t>
  </si>
  <si>
    <t>19/06/2019 11:48</t>
  </si>
  <si>
    <t>09HB918503</t>
  </si>
  <si>
    <t>2057067</t>
  </si>
  <si>
    <t>19/06/2019 11:49</t>
  </si>
  <si>
    <t>09HB917334</t>
  </si>
  <si>
    <t>2057069</t>
  </si>
  <si>
    <t>19/06/2019 11:50</t>
  </si>
  <si>
    <t>05XB478685</t>
  </si>
  <si>
    <t>2057955</t>
  </si>
  <si>
    <t>20/06/2019 17:12</t>
  </si>
  <si>
    <t>09HB919741</t>
  </si>
  <si>
    <t>2058461</t>
  </si>
  <si>
    <t>21/06/2019 13:06</t>
  </si>
  <si>
    <t>09HB919726</t>
  </si>
  <si>
    <t>2059459</t>
  </si>
  <si>
    <t>24/06/2019 11:45</t>
  </si>
  <si>
    <t>0Y4X864167</t>
  </si>
  <si>
    <t>2061381</t>
  </si>
  <si>
    <t>27/06/2019 12:59</t>
  </si>
  <si>
    <t>2060803</t>
  </si>
  <si>
    <t>26/06/2019 11:57</t>
  </si>
  <si>
    <t>2059551</t>
  </si>
  <si>
    <t>24/06/2019 12:29</t>
  </si>
  <si>
    <t>05XB478693</t>
  </si>
  <si>
    <t>2061391</t>
  </si>
  <si>
    <t>27/06/2019 13:07</t>
  </si>
  <si>
    <t>2061641</t>
  </si>
  <si>
    <t>27/06/2019 16:27</t>
  </si>
  <si>
    <t>2057875</t>
  </si>
  <si>
    <t>20/06/2019 15:39</t>
  </si>
  <si>
    <t>2060167</t>
  </si>
  <si>
    <t>25/06/2019 11:55</t>
  </si>
  <si>
    <t>0BG2949072</t>
  </si>
  <si>
    <t>2061383</t>
  </si>
  <si>
    <t>2057897</t>
  </si>
  <si>
    <t>20/06/2019 16:07</t>
  </si>
  <si>
    <t>9HB916233</t>
  </si>
  <si>
    <t>OLIVO S/N</t>
  </si>
  <si>
    <t>TULTITLAN DE MARIANO ESCOBEDO-ESTADO DE MEXICO</t>
  </si>
  <si>
    <t>2061451</t>
  </si>
  <si>
    <t>27/06/2019 14:22</t>
  </si>
  <si>
    <t>2061317</t>
  </si>
  <si>
    <t>27/06/2019 12:00</t>
  </si>
  <si>
    <t>2061319</t>
  </si>
  <si>
    <t>27/06/2019 12:01</t>
  </si>
  <si>
    <t>2061681</t>
  </si>
  <si>
    <t>27/06/2019 17:15</t>
  </si>
  <si>
    <t>2060491</t>
  </si>
  <si>
    <t>2058435</t>
  </si>
  <si>
    <t>21/06/2019 12:45</t>
  </si>
  <si>
    <t>2061815</t>
  </si>
  <si>
    <t>28/06/2019 07:09</t>
  </si>
  <si>
    <t>09HB326060</t>
  </si>
  <si>
    <t>2059497</t>
  </si>
  <si>
    <t>09HB918486</t>
  </si>
  <si>
    <t>2061847</t>
  </si>
  <si>
    <t>28/06/2019 07:57</t>
  </si>
  <si>
    <t>2061677</t>
  </si>
  <si>
    <t>27/06/2019 17:11</t>
  </si>
  <si>
    <t>0AE9900308</t>
  </si>
  <si>
    <t>2058979</t>
  </si>
  <si>
    <t>23/06/2019 21:50</t>
  </si>
  <si>
    <t>2061877</t>
  </si>
  <si>
    <t>28/06/2019 08:42</t>
  </si>
  <si>
    <t>2061879</t>
  </si>
  <si>
    <t>28/06/2019 08:41</t>
  </si>
  <si>
    <t>2060235</t>
  </si>
  <si>
    <t>25/06/2019 13:13</t>
  </si>
  <si>
    <t>09HB918511</t>
  </si>
  <si>
    <t>2060237</t>
  </si>
  <si>
    <t>09HB918514</t>
  </si>
  <si>
    <t>2060445</t>
  </si>
  <si>
    <t>25/06/2019 15:40</t>
  </si>
  <si>
    <t>0D6X469315</t>
  </si>
  <si>
    <t>2060779</t>
  </si>
  <si>
    <t>26/06/2019 11:16</t>
  </si>
  <si>
    <t>09HB916566</t>
  </si>
  <si>
    <t>MONTE LIBANO No 235  INT 301</t>
  </si>
  <si>
    <t>2061335</t>
  </si>
  <si>
    <t>27/06/2019 12:20</t>
  </si>
  <si>
    <t>2060157</t>
  </si>
  <si>
    <t>25/06/2019 11:42</t>
  </si>
  <si>
    <t>0C7X242500</t>
  </si>
  <si>
    <t>2056427</t>
  </si>
  <si>
    <t>18/06/2019 11:20</t>
  </si>
  <si>
    <t>2060531</t>
  </si>
  <si>
    <t>25/06/2019 18:08</t>
  </si>
  <si>
    <t>2061647</t>
  </si>
  <si>
    <t>27/06/2019 16:29</t>
  </si>
  <si>
    <t>09HB332021</t>
  </si>
  <si>
    <t>APOZOL No 195</t>
  </si>
  <si>
    <t>Mexicali-BC</t>
  </si>
  <si>
    <t>2061369</t>
  </si>
  <si>
    <t>27/06/2019 12:54</t>
  </si>
  <si>
    <t>2061855</t>
  </si>
  <si>
    <t>28/06/2019 08:11</t>
  </si>
  <si>
    <t>2062035</t>
  </si>
  <si>
    <t>28/06/2019 11:25</t>
  </si>
  <si>
    <t>0A2T200462</t>
  </si>
  <si>
    <t>2061251</t>
  </si>
  <si>
    <t>0508</t>
  </si>
  <si>
    <t>27/06/2019 09:53</t>
  </si>
  <si>
    <t>5RB745132</t>
  </si>
  <si>
    <t>MELCHOR OCAMPO No 470 PTE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</si>
</sst>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&quot;$&quot;#,##0"/>
    <numFmt numFmtId="166" formatCode="_-* #,##0.0_-;\-* #,##0.0_-;_-* &quot;-&quot;??_-;_-@_-"/>
    <numFmt numFmtId="167" formatCode="0.0"/>
    <numFmt numFmtId="168" formatCode="0.0%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rgb="FF000000"/>
      <name val="Calibri Light"/>
      <family val="2"/>
    </font>
    <font>
      <sz val="10"/>
      <color rgb="FF000000"/>
      <name val="Calibri"/>
      <family val="2"/>
    </font>
    <font>
      <sz val="11"/>
      <color theme="1"/>
      <name val="Calibri"/>
      <family val="2"/>
    </font>
    <font>
      <sz val="10"/>
      <color rgb="FF000000"/>
      <name val="Calibri Light"/>
      <family val="2"/>
    </font>
    <font>
      <b/>
      <sz val="9"/>
      <color rgb="FF000000"/>
      <name val="Tahoma"/>
      <family val="2"/>
    </font>
    <font>
      <b/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 Light"/>
      <family val="2"/>
      <scheme val="maj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/>
      <bottom style="thin">
        <color theme="4" tint="0.39997558519241921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8">
    <xf numFmtId="0" fontId="0" fillId="0" borderId="0" xfId="0"/>
    <xf numFmtId="44" fontId="0" fillId="0" borderId="0" xfId="1" applyFont="1"/>
    <xf numFmtId="9" fontId="0" fillId="0" borderId="0" xfId="2" applyFont="1"/>
    <xf numFmtId="0" fontId="0" fillId="0" borderId="0" xfId="0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14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44" fontId="0" fillId="0" borderId="0" xfId="0" applyNumberFormat="1"/>
    <xf numFmtId="10" fontId="0" fillId="0" borderId="0" xfId="2" applyNumberFormat="1" applyFont="1"/>
    <xf numFmtId="0" fontId="0" fillId="0" borderId="0" xfId="0" quotePrefix="1"/>
    <xf numFmtId="164" fontId="0" fillId="0" borderId="0" xfId="1" applyNumberFormat="1" applyFont="1"/>
    <xf numFmtId="164" fontId="4" fillId="0" borderId="0" xfId="0" applyNumberFormat="1" applyFont="1"/>
    <xf numFmtId="0" fontId="0" fillId="0" borderId="0" xfId="0" applyNumberFormat="1"/>
    <xf numFmtId="9" fontId="4" fillId="0" borderId="0" xfId="2" applyFont="1"/>
    <xf numFmtId="49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1" applyNumberFormat="1" applyFont="1"/>
    <xf numFmtId="17" fontId="7" fillId="0" borderId="0" xfId="0" applyNumberFormat="1" applyFon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7" fillId="0" borderId="0" xfId="0" applyFont="1" applyFill="1" applyBorder="1" applyAlignment="1">
      <alignment horizontal="left"/>
    </xf>
    <xf numFmtId="14" fontId="7" fillId="0" borderId="0" xfId="0" applyNumberFormat="1" applyFont="1" applyFill="1" applyBorder="1" applyAlignment="1">
      <alignment horizontal="center"/>
    </xf>
    <xf numFmtId="0" fontId="7" fillId="0" borderId="0" xfId="0" applyFont="1" applyFill="1" applyBorder="1" applyAlignment="1"/>
    <xf numFmtId="0" fontId="7" fillId="0" borderId="0" xfId="0" applyFont="1" applyFill="1" applyBorder="1"/>
    <xf numFmtId="0" fontId="9" fillId="0" borderId="0" xfId="0" applyFont="1" applyFill="1" applyBorder="1"/>
    <xf numFmtId="0" fontId="8" fillId="0" borderId="0" xfId="0" applyFont="1" applyFill="1" applyBorder="1"/>
    <xf numFmtId="0" fontId="0" fillId="0" borderId="0" xfId="0"/>
    <xf numFmtId="1" fontId="5" fillId="0" borderId="9" xfId="0" applyNumberFormat="1" applyFont="1" applyFill="1" applyBorder="1" applyAlignment="1">
      <alignment horizontal="center" wrapText="1"/>
    </xf>
    <xf numFmtId="0" fontId="5" fillId="0" borderId="9" xfId="0" applyFont="1" applyFill="1" applyBorder="1" applyAlignment="1">
      <alignment horizontal="center" wrapText="1"/>
    </xf>
    <xf numFmtId="9" fontId="9" fillId="0" borderId="0" xfId="2" applyFont="1" applyFill="1" applyBorder="1"/>
    <xf numFmtId="165" fontId="9" fillId="0" borderId="0" xfId="0" applyNumberFormat="1" applyFont="1" applyFill="1" applyBorder="1"/>
    <xf numFmtId="43" fontId="9" fillId="0" borderId="0" xfId="4" applyFont="1" applyFill="1" applyBorder="1"/>
    <xf numFmtId="166" fontId="9" fillId="0" borderId="0" xfId="4" applyNumberFormat="1" applyFont="1" applyFill="1" applyBorder="1"/>
    <xf numFmtId="167" fontId="9" fillId="0" borderId="0" xfId="0" applyNumberFormat="1" applyFont="1" applyFill="1" applyBorder="1"/>
    <xf numFmtId="6" fontId="9" fillId="0" borderId="0" xfId="0" applyNumberFormat="1" applyFont="1" applyFill="1" applyBorder="1"/>
    <xf numFmtId="15" fontId="9" fillId="0" borderId="0" xfId="4" applyNumberFormat="1" applyFont="1" applyFill="1" applyBorder="1"/>
    <xf numFmtId="6" fontId="9" fillId="0" borderId="0" xfId="5" applyNumberFormat="1" applyFont="1" applyFill="1" applyBorder="1"/>
    <xf numFmtId="0" fontId="0" fillId="0" borderId="0" xfId="0" applyFill="1"/>
    <xf numFmtId="6" fontId="0" fillId="0" borderId="0" xfId="0" applyNumberFormat="1" applyFill="1"/>
    <xf numFmtId="6" fontId="0" fillId="0" borderId="0" xfId="0" applyNumberFormat="1" applyFill="1"/>
    <xf numFmtId="0" fontId="6" fillId="0" borderId="9" xfId="0" applyFont="1" applyFill="1" applyBorder="1" applyAlignment="1">
      <alignment wrapText="1"/>
    </xf>
    <xf numFmtId="9" fontId="6" fillId="0" borderId="9" xfId="2" applyFont="1" applyFill="1" applyBorder="1" applyAlignment="1">
      <alignment wrapText="1"/>
    </xf>
    <xf numFmtId="165" fontId="6" fillId="0" borderId="9" xfId="0" applyNumberFormat="1" applyFont="1" applyFill="1" applyBorder="1" applyAlignment="1">
      <alignment wrapText="1"/>
    </xf>
    <xf numFmtId="166" fontId="6" fillId="0" borderId="9" xfId="3" applyNumberFormat="1" applyFont="1" applyFill="1" applyBorder="1" applyAlignment="1">
      <alignment wrapText="1"/>
    </xf>
    <xf numFmtId="165" fontId="6" fillId="0" borderId="0" xfId="0" applyNumberFormat="1" applyFont="1" applyFill="1" applyBorder="1" applyAlignment="1">
      <alignment wrapText="1"/>
    </xf>
    <xf numFmtId="43" fontId="9" fillId="0" borderId="0" xfId="3" applyFont="1" applyFill="1" applyBorder="1"/>
    <xf numFmtId="166" fontId="9" fillId="0" borderId="0" xfId="3" applyNumberFormat="1" applyFont="1" applyFill="1" applyBorder="1"/>
    <xf numFmtId="6" fontId="9" fillId="0" borderId="0" xfId="0" applyNumberFormat="1" applyFont="1" applyFill="1" applyBorder="1"/>
    <xf numFmtId="15" fontId="9" fillId="0" borderId="0" xfId="3" applyNumberFormat="1" applyFont="1" applyFill="1" applyBorder="1"/>
    <xf numFmtId="6" fontId="9" fillId="0" borderId="0" xfId="1" applyNumberFormat="1" applyFont="1" applyFill="1" applyBorder="1"/>
    <xf numFmtId="0" fontId="0" fillId="2" borderId="0" xfId="0" applyNumberFormat="1" applyFill="1"/>
    <xf numFmtId="17" fontId="0" fillId="0" borderId="0" xfId="0" quotePrefix="1" applyNumberFormat="1"/>
    <xf numFmtId="8" fontId="0" fillId="0" borderId="0" xfId="0" applyNumberFormat="1"/>
    <xf numFmtId="0" fontId="11" fillId="3" borderId="10" xfId="0" applyFont="1" applyFill="1" applyBorder="1" applyAlignment="1">
      <alignment horizontal="center" vertical="center" wrapText="1"/>
    </xf>
    <xf numFmtId="44" fontId="0" fillId="4" borderId="0" xfId="1" applyNumberFormat="1" applyFont="1" applyFill="1"/>
    <xf numFmtId="44" fontId="0" fillId="0" borderId="0" xfId="1" applyNumberFormat="1" applyFont="1"/>
    <xf numFmtId="44" fontId="0" fillId="4" borderId="11" xfId="1" applyNumberFormat="1" applyFont="1" applyFill="1" applyBorder="1"/>
    <xf numFmtId="0" fontId="0" fillId="4" borderId="0" xfId="0" applyFont="1" applyFill="1"/>
    <xf numFmtId="0" fontId="0" fillId="0" borderId="0" xfId="0" applyFont="1"/>
    <xf numFmtId="0" fontId="0" fillId="4" borderId="11" xfId="0" applyFont="1" applyFill="1" applyBorder="1"/>
    <xf numFmtId="0" fontId="4" fillId="0" borderId="12" xfId="0" applyFont="1" applyBorder="1" applyAlignment="1">
      <alignment horizontal="left"/>
    </xf>
    <xf numFmtId="0" fontId="11" fillId="0" borderId="0" xfId="0" applyFont="1" applyFill="1" applyBorder="1" applyAlignment="1">
      <alignment horizontal="center" vertical="center" wrapText="1"/>
    </xf>
    <xf numFmtId="0" fontId="0" fillId="0" borderId="0" xfId="0" applyFont="1" applyFill="1" applyBorder="1"/>
    <xf numFmtId="10" fontId="0" fillId="0" borderId="0" xfId="2" applyNumberFormat="1" applyFont="1" applyFill="1" applyBorder="1"/>
    <xf numFmtId="164" fontId="0" fillId="0" borderId="0" xfId="1" applyNumberFormat="1" applyFont="1" applyFill="1" applyBorder="1"/>
    <xf numFmtId="17" fontId="0" fillId="0" borderId="0" xfId="0" applyNumberFormat="1"/>
    <xf numFmtId="168" fontId="0" fillId="0" borderId="0" xfId="2" applyNumberFormat="1" applyFont="1"/>
    <xf numFmtId="168" fontId="0" fillId="4" borderId="0" xfId="2" applyNumberFormat="1" applyFont="1" applyFill="1"/>
    <xf numFmtId="168" fontId="0" fillId="0" borderId="11" xfId="2" applyNumberFormat="1" applyFont="1" applyBorder="1"/>
    <xf numFmtId="0" fontId="4" fillId="0" borderId="0" xfId="0" applyFont="1" applyAlignment="1">
      <alignment horizontal="center"/>
    </xf>
    <xf numFmtId="0" fontId="7" fillId="5" borderId="0" xfId="0" applyFont="1" applyFill="1" applyBorder="1"/>
    <xf numFmtId="0" fontId="8" fillId="5" borderId="0" xfId="0" applyFont="1" applyFill="1" applyBorder="1"/>
    <xf numFmtId="0" fontId="9" fillId="5" borderId="0" xfId="0" applyFont="1" applyFill="1" applyBorder="1"/>
    <xf numFmtId="9" fontId="9" fillId="5" borderId="0" xfId="2" applyFont="1" applyFill="1" applyBorder="1"/>
    <xf numFmtId="165" fontId="9" fillId="5" borderId="0" xfId="0" applyNumberFormat="1" applyFont="1" applyFill="1" applyBorder="1"/>
    <xf numFmtId="43" fontId="9" fillId="5" borderId="0" xfId="3" applyFont="1" applyFill="1" applyBorder="1"/>
    <xf numFmtId="166" fontId="9" fillId="5" borderId="0" xfId="3" applyNumberFormat="1" applyFont="1" applyFill="1" applyBorder="1"/>
    <xf numFmtId="167" fontId="9" fillId="5" borderId="0" xfId="0" applyNumberFormat="1" applyFont="1" applyFill="1" applyBorder="1"/>
    <xf numFmtId="49" fontId="7" fillId="0" borderId="0" xfId="0" applyNumberFormat="1" applyFont="1" applyFill="1" applyBorder="1" applyAlignment="1">
      <alignment horizontal="center"/>
    </xf>
    <xf numFmtId="44" fontId="9" fillId="5" borderId="0" xfId="1" applyFont="1" applyFill="1" applyBorder="1"/>
    <xf numFmtId="14" fontId="9" fillId="5" borderId="0" xfId="3" applyNumberFormat="1" applyFont="1" applyFill="1" applyBorder="1"/>
    <xf numFmtId="17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left"/>
    </xf>
    <xf numFmtId="14" fontId="12" fillId="0" borderId="0" xfId="0" applyNumberFormat="1" applyFont="1" applyAlignment="1">
      <alignment horizontal="center"/>
    </xf>
    <xf numFmtId="0" fontId="12" fillId="0" borderId="0" xfId="0" applyFont="1" applyAlignment="1"/>
    <xf numFmtId="0" fontId="12" fillId="0" borderId="0" xfId="0" applyFont="1"/>
    <xf numFmtId="0" fontId="12" fillId="6" borderId="0" xfId="0" applyFont="1" applyFill="1"/>
    <xf numFmtId="0" fontId="0" fillId="6" borderId="0" xfId="0" applyFill="1"/>
    <xf numFmtId="0" fontId="13" fillId="6" borderId="0" xfId="0" applyFont="1" applyFill="1"/>
    <xf numFmtId="9" fontId="13" fillId="6" borderId="0" xfId="2" applyFont="1" applyFill="1"/>
    <xf numFmtId="165" fontId="13" fillId="6" borderId="0" xfId="0" applyNumberFormat="1" applyFont="1" applyFill="1"/>
    <xf numFmtId="43" fontId="13" fillId="6" borderId="0" xfId="6" applyFont="1" applyFill="1"/>
    <xf numFmtId="166" fontId="13" fillId="6" borderId="0" xfId="6" applyNumberFormat="1" applyFont="1" applyFill="1"/>
    <xf numFmtId="167" fontId="13" fillId="6" borderId="0" xfId="0" applyNumberFormat="1" applyFont="1" applyFill="1"/>
    <xf numFmtId="49" fontId="12" fillId="0" borderId="0" xfId="0" applyNumberFormat="1" applyFont="1" applyAlignment="1">
      <alignment horizontal="center"/>
    </xf>
    <xf numFmtId="44" fontId="13" fillId="6" borderId="0" xfId="1" applyFont="1" applyFill="1"/>
    <xf numFmtId="14" fontId="13" fillId="6" borderId="0" xfId="6" applyNumberFormat="1" applyFont="1" applyFill="1"/>
  </cellXfs>
  <cellStyles count="8">
    <cellStyle name="Comma 3" xfId="6" xr:uid="{75741434-D838-4AE9-B623-4AD608A599A2}"/>
    <cellStyle name="Currency 2" xfId="7" xr:uid="{A0229CAD-0809-45B2-BE83-9E88BFC6700F}"/>
    <cellStyle name="Millares" xfId="3" builtinId="3"/>
    <cellStyle name="Millares 2" xfId="4" xr:uid="{00000000-0005-0000-0000-00002F000000}"/>
    <cellStyle name="Moneda" xfId="1" builtinId="4"/>
    <cellStyle name="Moneda 2" xfId="5" xr:uid="{00000000-0005-0000-0000-000030000000}"/>
    <cellStyle name="Normal" xfId="0" builtinId="0"/>
    <cellStyle name="Porcentaje" xfId="2" builtinId="5"/>
  </cellStyles>
  <dxfs count="82">
    <dxf>
      <numFmt numFmtId="30" formatCode="@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numFmt numFmtId="34" formatCode="_-&quot;$&quot;* #,##0.00_-;\-&quot;$&quot;* #,##0.00_-;_-&quot;$&quot;* &quot;-&quot;??_-;_-@_-"/>
    </dxf>
    <dxf>
      <fill>
        <patternFill patternType="none">
          <fgColor indexed="64"/>
          <bgColor indexed="65"/>
        </patternFill>
      </fill>
    </dxf>
    <dxf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20" formatCode="dd\-mmm\-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20" formatCode="dd\-mmm\-yy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0" formatCode="&quot;$&quot;#,##0;[Red]\-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7" formatCode="0.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6" formatCode="_-* #,##0.0_-;\-* #,##0.0_-;_-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2" formatCode="mmm\-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 Light"/>
        <family val="2"/>
        <scheme val="none"/>
      </font>
      <numFmt numFmtId="165" formatCode="&quot;$&quot;#,##0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$&quot;* #,##0_-;\-&quot;$&quot;* #,##0_-;_-&quot;$&quot;* &quot;-&quot;??_-;_-@_-"/>
    </dxf>
    <dxf>
      <numFmt numFmtId="34" formatCode="_-&quot;$&quot;* #,##0.00_-;\-&quot;$&quot;* #,##0.00_-;_-&quot;$&quot;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5" tint="0.59999389629810485"/>
        </patternFill>
      </fill>
    </dxf>
    <dxf>
      <fill>
        <patternFill patternType="solid">
          <fgColor indexed="64"/>
          <bgColor theme="5" tint="0.59999389629810485"/>
        </patternFill>
      </fill>
    </dxf>
    <dxf>
      <numFmt numFmtId="0" formatCode="General"/>
      <fill>
        <patternFill patternType="solid">
          <fgColor indexed="64"/>
          <bgColor theme="5" tint="0.59999389629810485"/>
        </patternFill>
      </fill>
    </dxf>
    <dxf>
      <numFmt numFmtId="19" formatCode="dd/mm/yyyy"/>
    </dxf>
    <dxf>
      <numFmt numFmtId="19" formatCode="dd/mm/yyyy"/>
    </dxf>
    <dxf>
      <numFmt numFmtId="30" formatCode="@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numFmt numFmtId="164" formatCode="_-&quot;$&quot;* #,##0_-;\-&quot;$&quot;* #,##0_-;_-&quot;$&quot;* &quot;-&quot;??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4" formatCode="_-&quot;$&quot;* #,##0_-;\-&quot;$&quot;* #,##0_-;_-&quot;$&quot;* &quot;-&quot;??_-;_-@_-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* #,##0.00_-;\-&quot;$&quot;* #,##0.00_-;_-&quot;$&quot;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14" formatCode="0.00%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7"/>
          <c:order val="7"/>
          <c:tx>
            <c:strRef>
              <c:f>RESUMEN!$I$1</c:f>
              <c:strCache>
                <c:ptCount val="1"/>
                <c:pt idx="0">
                  <c:v>Tiempo de Solución</c:v>
                </c:pt>
              </c:strCache>
            </c:strRef>
          </c:tx>
          <c:spPr>
            <a:ln w="34925" cap="rnd">
              <a:solidFill>
                <a:schemeClr val="accent2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RESUMEN!$I$2:$I$4</c:f>
              <c:numCache>
                <c:formatCode>_("$"* #,##0.00_);_("$"* \(#,##0.00\);_("$"* "-"??_);_(@_)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6462-47B4-BAF9-DD78EF95FCAE}"/>
            </c:ext>
          </c:extLst>
        </c:ser>
        <c:ser>
          <c:idx val="5"/>
          <c:order val="5"/>
          <c:tx>
            <c:strRef>
              <c:f>RESUMEN!$G$1</c:f>
              <c:strCache>
                <c:ptCount val="1"/>
                <c:pt idx="0">
                  <c:v>Bonus/Malus Gasto de Partes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RESUMEN!$G$2:$G$4</c:f>
              <c:numCache>
                <c:formatCode>_("$"* #,##0.00_);_("$"* \(#,##0.00\);_("$"* "-"??_);_(@_)</c:formatCode>
                <c:ptCount val="3"/>
                <c:pt idx="0">
                  <c:v>0</c:v>
                </c:pt>
                <c:pt idx="1">
                  <c:v>10169.94</c:v>
                </c:pt>
                <c:pt idx="2">
                  <c:v>19689.990000000002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6462-47B4-BAF9-DD78EF95FCAE}"/>
            </c:ext>
          </c:extLst>
        </c:ser>
        <c:ser>
          <c:idx val="6"/>
          <c:order val="6"/>
          <c:tx>
            <c:strRef>
              <c:f>RESUMEN!$H$1</c:f>
              <c:strCache>
                <c:ptCount val="1"/>
                <c:pt idx="0">
                  <c:v>Tiempo de Respuesta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>
                    <a:lumMod val="6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RESUMEN!$H$2:$H$4</c:f>
              <c:numCache>
                <c:formatCode>_("$"* #,##0.00_);_("$"* \(#,##0.00\);_("$"* "-"??_);_(@_)</c:formatCode>
                <c:ptCount val="3"/>
                <c:pt idx="0">
                  <c:v>45415</c:v>
                </c:pt>
                <c:pt idx="1">
                  <c:v>18762.259999999998</c:v>
                </c:pt>
                <c:pt idx="2">
                  <c:v>11306.42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6462-47B4-BAF9-DD78EF95FCAE}"/>
            </c:ext>
          </c:extLst>
        </c:ser>
        <c:ser>
          <c:idx val="8"/>
          <c:order val="8"/>
          <c:tx>
            <c:strRef>
              <c:f>RESUMEN!$J$1</c:f>
              <c:strCache>
                <c:ptCount val="1"/>
                <c:pt idx="0">
                  <c:v>Tiempo de Documentación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RESUMEN!$J$2:$J$4</c:f>
              <c:numCache>
                <c:formatCode>_("$"* #,##0.00_);_("$"* \(#,##0.00\);_("$"* "-"??_);_(@_)</c:formatCode>
                <c:ptCount val="3"/>
                <c:pt idx="0">
                  <c:v>1684</c:v>
                </c:pt>
                <c:pt idx="1">
                  <c:v>1040</c:v>
                </c:pt>
                <c:pt idx="2">
                  <c:v>3006.25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462-47B4-BAF9-DD78EF95FC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460096"/>
        <c:axId val="1704696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RESUMEN!$B$1</c15:sqref>
                        </c15:formulaRef>
                      </c:ext>
                    </c:extLst>
                    <c:strCache>
                      <c:ptCount val="1"/>
                      <c:pt idx="0">
                        <c:v>Servicios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1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RESUMEN!$B$2:$B$4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1256</c:v>
                      </c:pt>
                      <c:pt idx="1">
                        <c:v>1039</c:v>
                      </c:pt>
                      <c:pt idx="2">
                        <c:v>1019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6462-47B4-BAF9-DD78EF95FC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RESUMEN!$C$1</c15:sqref>
                        </c15:formulaRef>
                      </c:ext>
                    </c:extLst>
                    <c:strCache>
                      <c:ptCount val="1"/>
                      <c:pt idx="0">
                        <c:v>Cálculo pago Servicios</c:v>
                      </c:pt>
                    </c:strCache>
                  </c:strRef>
                </c:tx>
                <c:spPr>
                  <a:ln w="34925" cap="rnd">
                    <a:solidFill>
                      <a:schemeClr val="accent2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2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RESUMEN!$C$2:$C$4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1213517</c:v>
                      </c:pt>
                      <c:pt idx="1">
                        <c:v>1054537.7000000011</c:v>
                      </c:pt>
                      <c:pt idx="2">
                        <c:v>1088363.8500000031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6462-47B4-BAF9-DD78EF95FC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RESUMEN!$D$1</c15:sqref>
                        </c15:formulaRef>
                      </c:ext>
                    </c:extLst>
                    <c:strCache>
                      <c:ptCount val="1"/>
                      <c:pt idx="0">
                        <c:v>Obj</c:v>
                      </c:pt>
                    </c:strCache>
                  </c:strRef>
                </c:tx>
                <c:spPr>
                  <a:ln w="349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3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RESUMEN!$D$2:$D$4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37143</c:v>
                      </c:pt>
                      <c:pt idx="1">
                        <c:v>36018.94</c:v>
                      </c:pt>
                      <c:pt idx="2">
                        <c:v>36708.333333333336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6462-47B4-BAF9-DD78EF95FCA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RESUMEN!$E$1</c15:sqref>
                        </c15:formulaRef>
                      </c:ext>
                    </c:extLst>
                    <c:strCache>
                      <c:ptCount val="1"/>
                      <c:pt idx="0">
                        <c:v>Real</c:v>
                      </c:pt>
                    </c:strCache>
                  </c:strRef>
                </c:tx>
                <c:spPr>
                  <a:ln w="34925" cap="rnd">
                    <a:solidFill>
                      <a:schemeClr val="accent4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4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RESUMEN!$E$2:$E$4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37923</c:v>
                      </c:pt>
                      <c:pt idx="1">
                        <c:v>39587.339999999997</c:v>
                      </c:pt>
                      <c:pt idx="2">
                        <c:v>41889.909999999996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6462-47B4-BAF9-DD78EF95FCA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RESUMEN!$F$1</c15:sqref>
                        </c15:formulaRef>
                      </c:ext>
                    </c:extLst>
                    <c:strCache>
                      <c:ptCount val="1"/>
                      <c:pt idx="0">
                        <c:v>Resultado Gasto de Partes</c:v>
                      </c:pt>
                    </c:strCache>
                  </c:strRef>
                </c:tx>
                <c:spPr>
                  <a:ln w="349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/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RESUMEN!$F$2:$F$4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0.98</c:v>
                      </c:pt>
                      <c:pt idx="1">
                        <c:v>0.90092989965834658</c:v>
                      </c:pt>
                      <c:pt idx="2">
                        <c:v>0.858844676503973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6462-47B4-BAF9-DD78EF95FCAE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RESUMEN!$K$1</c15:sqref>
                        </c15:formulaRef>
                      </c:ext>
                    </c:extLst>
                    <c:strCache>
                      <c:ptCount val="1"/>
                      <c:pt idx="0">
                        <c:v>Otros</c:v>
                      </c:pt>
                    </c:strCache>
                  </c:strRef>
                </c:tx>
                <c:spPr>
                  <a:ln w="3492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4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RESUMEN!$K$2:$K$4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26583</c:v>
                      </c:pt>
                      <c:pt idx="1">
                        <c:v>7105.8231250000008</c:v>
                      </c:pt>
                      <c:pt idx="2">
                        <c:v>715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6462-47B4-BAF9-DD78EF95FCAE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RESUMEN!$L$1</c15:sqref>
                        </c15:formulaRef>
                      </c:ext>
                    </c:extLst>
                    <c:strCache>
                      <c:ptCount val="1"/>
                      <c:pt idx="0">
                        <c:v>Pago Final</c:v>
                      </c:pt>
                    </c:strCache>
                  </c:strRef>
                </c:tx>
                <c:spPr>
                  <a:ln w="3492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5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RESUMEN!$L$2:$L$4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1193001</c:v>
                      </c:pt>
                      <c:pt idx="1">
                        <c:v>1031671.3241111123</c:v>
                      </c:pt>
                      <c:pt idx="2">
                        <c:v>1053076.1845694475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6462-47B4-BAF9-DD78EF95FCAE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RESUMEN!$M$1</c15:sqref>
                        </c15:formulaRef>
                      </c:ext>
                    </c:extLst>
                    <c:strCache>
                      <c:ptCount val="1"/>
                      <c:pt idx="0">
                        <c:v>Residentes XGS Y FSMA</c:v>
                      </c:pt>
                    </c:strCache>
                  </c:strRef>
                </c:tx>
                <c:spPr>
                  <a:ln w="3492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circle"/>
                  <c:size val="6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 w="9525">
                      <a:solidFill>
                        <a:schemeClr val="accent6">
                          <a:lumMod val="60000"/>
                        </a:schemeClr>
                      </a:solidFill>
                      <a:round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RESUMEN!$M$2:$M$4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147500</c:v>
                      </c:pt>
                      <c:pt idx="1">
                        <c:v>180403.22580645161</c:v>
                      </c:pt>
                      <c:pt idx="2">
                        <c:v>173000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6462-47B4-BAF9-DD78EF95FCAE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12"/>
          <c:order val="12"/>
          <c:tx>
            <c:strRef>
              <c:f>RESUMEN!$N$1</c:f>
              <c:strCache>
                <c:ptCount val="1"/>
                <c:pt idx="0">
                  <c:v>% penalización sobre facturación</c:v>
                </c:pt>
              </c:strCache>
            </c:strRef>
          </c:tx>
          <c:spPr>
            <a:ln w="3492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RESUMEN!$A$2:$A$4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RESUMEN!$N$2:$N$4</c:f>
              <c:numCache>
                <c:formatCode>0.00%</c:formatCode>
                <c:ptCount val="3"/>
                <c:pt idx="0">
                  <c:v>3.7424280005966128E-2</c:v>
                </c:pt>
                <c:pt idx="1">
                  <c:v>1.7791929107892471E-2</c:v>
                </c:pt>
                <c:pt idx="2">
                  <c:v>1.0388456029663212E-2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E0-483C-AF54-F2BC93ABB0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0913359"/>
        <c:axId val="2053985199"/>
        <c:extLst>
          <c:ext xmlns:c15="http://schemas.microsoft.com/office/drawing/2012/chart" uri="{02D57815-91ED-43cb-92C2-25804820EDAC}">
            <c15:filteredLineSeries>
              <c15:ser>
                <c:idx val="13"/>
                <c:order val="13"/>
                <c:tx>
                  <c:strRef>
                    <c:extLst>
                      <c:ext uri="{02D57815-91ED-43cb-92C2-25804820EDAC}">
                        <c15:formulaRef>
                          <c15:sqref>RESUMEN!$O$1</c15:sqref>
                        </c15:formulaRef>
                      </c:ext>
                    </c:extLst>
                    <c:strCache>
                      <c:ptCount val="1"/>
                      <c:pt idx="0">
                        <c:v>Aclaraciones TR $</c:v>
                      </c:pt>
                    </c:strCache>
                  </c:strRef>
                </c:tx>
                <c:spPr>
                  <a:ln w="3492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RESUMEN!$O$2:$O$4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6305</c:v>
                      </c:pt>
                      <c:pt idx="1">
                        <c:v>715</c:v>
                      </c:pt>
                      <c:pt idx="2">
                        <c:v>4236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A0-4217-8025-4B62C6CD82AA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RESUMEN!$P$1</c15:sqref>
                        </c15:formulaRef>
                      </c:ext>
                    </c:extLst>
                    <c:strCache>
                      <c:ptCount val="1"/>
                      <c:pt idx="0">
                        <c:v>Aclaraciones TR #</c:v>
                      </c:pt>
                    </c:strCache>
                  </c:strRef>
                </c:tx>
                <c:spPr>
                  <a:ln w="3492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RESUMEN!$P$2:$P$4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5</c:v>
                      </c:pt>
                      <c:pt idx="1">
                        <c:v>1</c:v>
                      </c:pt>
                      <c:pt idx="2">
                        <c:v>19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3A0-4217-8025-4B62C6CD82AA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RESUMEN!$Q$1</c15:sqref>
                        </c15:formulaRef>
                      </c:ext>
                    </c:extLst>
                    <c:strCache>
                      <c:ptCount val="1"/>
                      <c:pt idx="0">
                        <c:v>Penalización real TR</c:v>
                      </c:pt>
                    </c:strCache>
                  </c:strRef>
                </c:tx>
                <c:spPr>
                  <a:ln w="349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RESUMEN!$Q$2:$Q$4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39110</c:v>
                      </c:pt>
                      <c:pt idx="1">
                        <c:v>18047.259999999998</c:v>
                      </c:pt>
                      <c:pt idx="2">
                        <c:v>7070.42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3A0-4217-8025-4B62C6CD82AA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RESUMEN!$R$1</c15:sqref>
                        </c15:formulaRef>
                      </c:ext>
                    </c:extLst>
                    <c:strCache>
                      <c:ptCount val="1"/>
                      <c:pt idx="0">
                        <c:v>% penalización real sobre facturación</c:v>
                      </c:pt>
                    </c:strCache>
                  </c:strRef>
                </c:tx>
                <c:spPr>
                  <a:ln w="3492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RESUMEN!$R$2:$R$4</c15:sqref>
                        </c15:formulaRef>
                      </c:ext>
                    </c:extLst>
                    <c:numCache>
                      <c:formatCode>0.00%</c:formatCode>
                      <c:ptCount val="3"/>
                      <c:pt idx="0">
                        <c:v>3.2782872772109999E-2</c:v>
                      </c:pt>
                      <c:pt idx="1">
                        <c:v>1.7493226358258541E-2</c:v>
                      </c:pt>
                      <c:pt idx="2">
                        <c:v>6.7140631452896797E-3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3A0-4217-8025-4B62C6CD82AA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RESUMEN!$S$1</c15:sqref>
                        </c15:formulaRef>
                      </c:ext>
                    </c:extLst>
                    <c:strCache>
                      <c:ptCount val="1"/>
                      <c:pt idx="0">
                        <c:v>Aclaraciones documentación $</c:v>
                      </c:pt>
                    </c:strCache>
                  </c:strRef>
                </c:tx>
                <c:spPr>
                  <a:ln w="3492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RESUMEN!$S$2:$S$4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801</c:v>
                      </c:pt>
                      <c:pt idx="1">
                        <c:v>0</c:v>
                      </c:pt>
                      <c:pt idx="2">
                        <c:v>2272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0B51-4C07-A7A3-2B68CC40C91B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RESUMEN!$T$1</c15:sqref>
                        </c15:formulaRef>
                      </c:ext>
                    </c:extLst>
                    <c:strCache>
                      <c:ptCount val="1"/>
                      <c:pt idx="0">
                        <c:v>Penalización real documentación</c:v>
                      </c:pt>
                    </c:strCache>
                  </c:strRef>
                </c:tx>
                <c:spPr>
                  <a:ln w="34925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RESUMEN!$T$2:$T$4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3"/>
                      <c:pt idx="0">
                        <c:v>883</c:v>
                      </c:pt>
                      <c:pt idx="1">
                        <c:v>1040</c:v>
                      </c:pt>
                      <c:pt idx="2">
                        <c:v>734.25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B51-4C07-A7A3-2B68CC40C91B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RESUMEN!$U$1</c15:sqref>
                        </c15:formulaRef>
                      </c:ext>
                    </c:extLst>
                    <c:strCache>
                      <c:ptCount val="1"/>
                      <c:pt idx="0">
                        <c:v>Aclaraciones documentación #</c:v>
                      </c:pt>
                    </c:strCache>
                  </c:strRef>
                </c:tx>
                <c:spPr>
                  <a:ln w="3492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RESUMEN!$A$2:$A$4</c15:sqref>
                        </c15:formulaRef>
                      </c:ext>
                    </c:extLst>
                    <c:strCache>
                      <c:ptCount val="3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RESUMEN!$U$2:$U$4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4</c:v>
                      </c:pt>
                      <c:pt idx="1">
                        <c:v>0</c:v>
                      </c:pt>
                      <c:pt idx="2">
                        <c:v>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B51-4C07-A7A3-2B68CC40C91B}"/>
                  </c:ext>
                </c:extLst>
              </c15:ser>
            </c15:filteredLineSeries>
          </c:ext>
        </c:extLst>
      </c:lineChart>
      <c:catAx>
        <c:axId val="81346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04696672"/>
        <c:crosses val="autoZero"/>
        <c:auto val="1"/>
        <c:lblAlgn val="ctr"/>
        <c:lblOffset val="100"/>
        <c:noMultiLvlLbl val="0"/>
      </c:catAx>
      <c:valAx>
        <c:axId val="1704696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Monto de penalización</a:t>
                </a:r>
              </a:p>
            </c:rich>
          </c:tx>
          <c:layout>
            <c:manualLayout>
              <c:xMode val="edge"/>
              <c:yMode val="edge"/>
              <c:x val="0.16109042705257598"/>
              <c:y val="9.11684225015357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3460096"/>
        <c:crosses val="autoZero"/>
        <c:crossBetween val="between"/>
      </c:valAx>
      <c:valAx>
        <c:axId val="205398519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050913359"/>
        <c:crosses val="max"/>
        <c:crossBetween val="between"/>
      </c:valAx>
      <c:catAx>
        <c:axId val="20509133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053985199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Penalización</a:t>
            </a:r>
            <a:r>
              <a:rPr lang="es-MX" baseline="0"/>
              <a:t>es documentación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'Penalización documentación'!$B$1</c:f>
              <c:strCache>
                <c:ptCount val="1"/>
                <c:pt idx="0">
                  <c:v>Penalización documentación sin aclaración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'Penalización documentación'!$A$2:$A$4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'Penalización documentación'!$B$2:$B$4</c:f>
              <c:numCache>
                <c:formatCode>_("$"* #,##0.00_);_("$"* \(#,##0.00\);_("$"* "-"??_);_(@_)</c:formatCode>
                <c:ptCount val="3"/>
                <c:pt idx="0">
                  <c:v>1684</c:v>
                </c:pt>
                <c:pt idx="1">
                  <c:v>1040</c:v>
                </c:pt>
                <c:pt idx="2">
                  <c:v>3006.25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16-4648-8A3F-ECF8FF2DB010}"/>
            </c:ext>
          </c:extLst>
        </c:ser>
        <c:ser>
          <c:idx val="1"/>
          <c:order val="1"/>
          <c:tx>
            <c:strRef>
              <c:f>'Penalización documentación'!$C$1</c:f>
              <c:strCache>
                <c:ptCount val="1"/>
                <c:pt idx="0">
                  <c:v>Penalización documentación con aclaración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'Penalización documentación'!$A$2:$A$4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'Penalización documentación'!$C$2:$C$4</c:f>
              <c:numCache>
                <c:formatCode>_("$"* #,##0.00_);_("$"* \(#,##0.00\);_("$"* "-"??_);_(@_)</c:formatCode>
                <c:ptCount val="3"/>
                <c:pt idx="0">
                  <c:v>883</c:v>
                </c:pt>
                <c:pt idx="1">
                  <c:v>1040</c:v>
                </c:pt>
                <c:pt idx="2">
                  <c:v>734.25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16-4648-8A3F-ECF8FF2DB01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08706671"/>
        <c:axId val="311666351"/>
      </c:lineChart>
      <c:catAx>
        <c:axId val="90870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11666351"/>
        <c:crosses val="autoZero"/>
        <c:auto val="1"/>
        <c:lblAlgn val="ctr"/>
        <c:lblOffset val="100"/>
        <c:noMultiLvlLbl val="0"/>
      </c:catAx>
      <c:valAx>
        <c:axId val="3116663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70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</a:t>
            </a:r>
          </a:p>
        </c:rich>
      </c:tx>
      <c:layout>
        <c:manualLayout>
          <c:xMode val="edge"/>
          <c:yMode val="edge"/>
          <c:x val="0.33402719627917216"/>
          <c:y val="2.8325741567276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'Penalizaciones TR'!$B$1</c:f>
              <c:strCache>
                <c:ptCount val="1"/>
                <c:pt idx="0">
                  <c:v>Penalización TR sin aclaración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TR'!$B$2:$B$4</c:f>
              <c:numCache>
                <c:formatCode>_-"$"* #,##0_-;\-"$"* #,##0_-;_-"$"* "-"??_-;_-@_-</c:formatCode>
                <c:ptCount val="3"/>
                <c:pt idx="0">
                  <c:v>45415</c:v>
                </c:pt>
                <c:pt idx="1">
                  <c:v>18762.259999999998</c:v>
                </c:pt>
                <c:pt idx="2">
                  <c:v>11306.42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B772-4330-AF7D-4DD8CC10AC80}"/>
            </c:ext>
          </c:extLst>
        </c:ser>
        <c:ser>
          <c:idx val="2"/>
          <c:order val="2"/>
          <c:tx>
            <c:strRef>
              <c:f>'Penalizaciones TR'!$D$1</c:f>
              <c:strCache>
                <c:ptCount val="1"/>
                <c:pt idx="0">
                  <c:v>Penalización TR con aclaración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TR'!$D$2:$D$4</c:f>
              <c:numCache>
                <c:formatCode>_-"$"* #,##0_-;\-"$"* #,##0_-;_-"$"* "-"??_-;_-@_-</c:formatCode>
                <c:ptCount val="3"/>
                <c:pt idx="0">
                  <c:v>39110</c:v>
                </c:pt>
                <c:pt idx="1">
                  <c:v>18047.259999999998</c:v>
                </c:pt>
                <c:pt idx="2">
                  <c:v>7070.42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B772-4330-AF7D-4DD8CC10A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13460096"/>
        <c:axId val="1704696672"/>
      </c:barChart>
      <c:lineChart>
        <c:grouping val="standard"/>
        <c:varyColors val="0"/>
        <c:ser>
          <c:idx val="1"/>
          <c:order val="1"/>
          <c:tx>
            <c:strRef>
              <c:f>'Penalizaciones TR'!$C$1</c:f>
              <c:strCache>
                <c:ptCount val="1"/>
                <c:pt idx="0">
                  <c:v>% penalización sobre facturación sin aclaración</c:v>
                </c:pt>
              </c:strCache>
            </c:strRef>
          </c:tx>
          <c:spPr>
            <a:ln w="34925" cap="rnd">
              <a:solidFill>
                <a:schemeClr val="accent2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TR'!$C$2:$C$4</c:f>
              <c:numCache>
                <c:formatCode>0.00%</c:formatCode>
                <c:ptCount val="3"/>
                <c:pt idx="0">
                  <c:v>3.7424280005966128E-2</c:v>
                </c:pt>
                <c:pt idx="1">
                  <c:v>1.7791929107892471E-2</c:v>
                </c:pt>
                <c:pt idx="2">
                  <c:v>1.0388456029663212E-2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B772-4330-AF7D-4DD8CC10AC80}"/>
            </c:ext>
          </c:extLst>
        </c:ser>
        <c:ser>
          <c:idx val="3"/>
          <c:order val="3"/>
          <c:tx>
            <c:strRef>
              <c:f>'Penalizaciones TR'!$E$1</c:f>
              <c:strCache>
                <c:ptCount val="1"/>
                <c:pt idx="0">
                  <c:v>% penalización real sobre facturación con aclaración</c:v>
                </c:pt>
              </c:strCache>
            </c:strRef>
          </c:tx>
          <c:spPr>
            <a:ln w="34925" cap="rnd">
              <a:solidFill>
                <a:schemeClr val="accent4"/>
              </a:solidFill>
              <a:prstDash val="sysDot"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'Penalizaciones TR'!$A$2:$A$4</c:f>
              <c:strCache>
                <c:ptCount val="3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</c:strCache>
            </c:strRef>
          </c:cat>
          <c:val>
            <c:numRef>
              <c:f>'Penalizaciones TR'!$E$2:$E$4</c:f>
              <c:numCache>
                <c:formatCode>0.00%</c:formatCode>
                <c:ptCount val="3"/>
                <c:pt idx="0">
                  <c:v>3.2782872772109999E-2</c:v>
                </c:pt>
                <c:pt idx="1">
                  <c:v>1.7493226358258541E-2</c:v>
                </c:pt>
                <c:pt idx="2">
                  <c:v>6.7140631452896797E-3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B772-4330-AF7D-4DD8CC10AC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6096095"/>
        <c:axId val="838019935"/>
      </c:lineChart>
      <c:catAx>
        <c:axId val="81346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704696672"/>
        <c:crosses val="autoZero"/>
        <c:auto val="1"/>
        <c:lblAlgn val="ctr"/>
        <c:lblOffset val="100"/>
        <c:noMultiLvlLbl val="0"/>
      </c:catAx>
      <c:valAx>
        <c:axId val="1704696672"/>
        <c:scaling>
          <c:orientation val="minMax"/>
          <c:max val="46000"/>
          <c:min val="5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Monto de penalización</a:t>
                </a:r>
              </a:p>
            </c:rich>
          </c:tx>
          <c:layout>
            <c:manualLayout>
              <c:xMode val="edge"/>
              <c:yMode val="edge"/>
              <c:x val="0.15613379852788134"/>
              <c:y val="0.164006043674533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_-&quot;$&quot;* #,##0_-;\-&quot;$&quot;* #,##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3460096"/>
        <c:crosses val="autoZero"/>
        <c:crossBetween val="between"/>
      </c:valAx>
      <c:valAx>
        <c:axId val="838019935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6096095"/>
        <c:crosses val="max"/>
        <c:crossBetween val="between"/>
      </c:valAx>
      <c:catAx>
        <c:axId val="81609609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8019935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CST</a:t>
            </a:r>
            <a:r>
              <a:rPr lang="es-MX" baseline="0"/>
              <a:t> PISA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'CST PISA'!$B$10</c:f>
              <c:strCache>
                <c:ptCount val="1"/>
                <c:pt idx="0">
                  <c:v>Emergencias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'CST PISA'!$A$11:$A$13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'CST PISA'!$B$11:$B$13</c:f>
              <c:numCache>
                <c:formatCode>General</c:formatCode>
                <c:ptCount val="3"/>
                <c:pt idx="0">
                  <c:v>18</c:v>
                </c:pt>
                <c:pt idx="1">
                  <c:v>22</c:v>
                </c:pt>
                <c:pt idx="2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B3-4418-BAED-EF3D57C70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8831391"/>
        <c:axId val="969647103"/>
      </c:lineChart>
      <c:lineChart>
        <c:grouping val="standard"/>
        <c:varyColors val="0"/>
        <c:ser>
          <c:idx val="1"/>
          <c:order val="1"/>
          <c:tx>
            <c:strRef>
              <c:f>'CST PISA'!$C$10</c:f>
              <c:strCache>
                <c:ptCount val="1"/>
                <c:pt idx="0">
                  <c:v>% cumplimiento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'CST PISA'!$A$11:$A$13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'CST PISA'!$C$11:$C$13</c:f>
              <c:numCache>
                <c:formatCode>0%</c:formatCode>
                <c:ptCount val="3"/>
                <c:pt idx="0">
                  <c:v>1</c:v>
                </c:pt>
                <c:pt idx="1">
                  <c:v>1</c:v>
                </c:pt>
                <c:pt idx="2" formatCode="0.00%">
                  <c:v>0.9642857142857143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B3-4418-BAED-EF3D57C70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8871391"/>
        <c:axId val="969640031"/>
      </c:lineChart>
      <c:catAx>
        <c:axId val="908831391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9647103"/>
        <c:crosses val="autoZero"/>
        <c:auto val="1"/>
        <c:lblAlgn val="ctr"/>
        <c:lblOffset val="100"/>
        <c:noMultiLvlLbl val="0"/>
      </c:catAx>
      <c:valAx>
        <c:axId val="969647103"/>
        <c:scaling>
          <c:orientation val="minMax"/>
          <c:min val="15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Cantidad de emergencias</a:t>
                </a:r>
              </a:p>
            </c:rich>
          </c:tx>
          <c:layout>
            <c:manualLayout>
              <c:xMode val="edge"/>
              <c:yMode val="edge"/>
              <c:x val="0.15555555555555556"/>
              <c:y val="9.0416666666666673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831391"/>
        <c:crosses val="autoZero"/>
        <c:crossBetween val="between"/>
      </c:valAx>
      <c:valAx>
        <c:axId val="969640031"/>
        <c:scaling>
          <c:orientation val="minMax"/>
          <c:max val="1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% cumplimiento</a:t>
                </a:r>
              </a:p>
            </c:rich>
          </c:tx>
          <c:layout>
            <c:manualLayout>
              <c:xMode val="edge"/>
              <c:yMode val="edge"/>
              <c:x val="0.9389304461942255"/>
              <c:y val="0.2080748760571595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08871391"/>
        <c:crosses val="max"/>
        <c:crossBetween val="between"/>
      </c:valAx>
      <c:catAx>
        <c:axId val="9088713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69640031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Cumplimiento TR cuentas TOP</a:t>
            </a:r>
            <a:endParaRPr lang="es-MX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TOP!$B$22</c:f>
              <c:strCache>
                <c:ptCount val="1"/>
                <c:pt idx="0">
                  <c:v>ENE-19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TOP!$B$23:$B$35</c:f>
              <c:numCache>
                <c:formatCode>0.00%</c:formatCode>
                <c:ptCount val="13"/>
                <c:pt idx="1">
                  <c:v>0.96363636363636362</c:v>
                </c:pt>
                <c:pt idx="2">
                  <c:v>3.6363636363636362E-2</c:v>
                </c:pt>
                <c:pt idx="3" formatCode="General">
                  <c:v>0</c:v>
                </c:pt>
                <c:pt idx="4">
                  <c:v>0.77007299270072993</c:v>
                </c:pt>
                <c:pt idx="5">
                  <c:v>0.16058394160583941</c:v>
                </c:pt>
                <c:pt idx="6">
                  <c:v>5.8394160583941604E-2</c:v>
                </c:pt>
                <c:pt idx="7">
                  <c:v>1.0948905109489052E-2</c:v>
                </c:pt>
                <c:pt idx="8" formatCode="General">
                  <c:v>0</c:v>
                </c:pt>
                <c:pt idx="9">
                  <c:v>0.77777777777777779</c:v>
                </c:pt>
                <c:pt idx="10">
                  <c:v>0.19555555555555557</c:v>
                </c:pt>
                <c:pt idx="11">
                  <c:v>1.7777777777777778E-2</c:v>
                </c:pt>
                <c:pt idx="12">
                  <c:v>8.8888888888888889E-3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BF-4C08-8967-5FFE42EFFE9B}"/>
            </c:ext>
          </c:extLst>
        </c:ser>
        <c:ser>
          <c:idx val="1"/>
          <c:order val="1"/>
          <c:tx>
            <c:strRef>
              <c:f>TOP!$C$22</c:f>
              <c:strCache>
                <c:ptCount val="1"/>
                <c:pt idx="0">
                  <c:v>FEB-19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TOP!$C$23:$C$35</c:f>
              <c:numCache>
                <c:formatCode>0.00%</c:formatCode>
                <c:ptCount val="13"/>
                <c:pt idx="1">
                  <c:v>0.98076923076923073</c:v>
                </c:pt>
                <c:pt idx="2">
                  <c:v>1.9230769230769232E-2</c:v>
                </c:pt>
                <c:pt idx="3" formatCode="General">
                  <c:v>0</c:v>
                </c:pt>
                <c:pt idx="4">
                  <c:v>0.89099526066350709</c:v>
                </c:pt>
                <c:pt idx="5">
                  <c:v>0.10426540284360189</c:v>
                </c:pt>
                <c:pt idx="6">
                  <c:v>4.7393364928909956E-3</c:v>
                </c:pt>
                <c:pt idx="7">
                  <c:v>0</c:v>
                </c:pt>
                <c:pt idx="8" formatCode="General">
                  <c:v>0</c:v>
                </c:pt>
                <c:pt idx="9">
                  <c:v>0.91823899371069184</c:v>
                </c:pt>
                <c:pt idx="10">
                  <c:v>6.9182389937106917E-2</c:v>
                </c:pt>
                <c:pt idx="11">
                  <c:v>0</c:v>
                </c:pt>
                <c:pt idx="12">
                  <c:v>1.2578616352201259E-2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BF-4C08-8967-5FFE42EFFE9B}"/>
            </c:ext>
          </c:extLst>
        </c:ser>
        <c:ser>
          <c:idx val="2"/>
          <c:order val="2"/>
          <c:tx>
            <c:strRef>
              <c:f>TOP!$D$22</c:f>
              <c:strCache>
                <c:ptCount val="1"/>
                <c:pt idx="0">
                  <c:v>MAR-19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TOP!$A$23:$A$35</c:f>
              <c:strCache>
                <c:ptCount val="13"/>
                <c:pt idx="0">
                  <c:v>HONEYWELL</c:v>
                </c:pt>
                <c:pt idx="1">
                  <c:v>0-1</c:v>
                </c:pt>
                <c:pt idx="2">
                  <c:v>1-2</c:v>
                </c:pt>
                <c:pt idx="3">
                  <c:v>OFFICE DEPOT </c:v>
                </c:pt>
                <c:pt idx="4">
                  <c:v>0-1</c:v>
                </c:pt>
                <c:pt idx="5">
                  <c:v>1-2</c:v>
                </c:pt>
                <c:pt idx="6">
                  <c:v>2-3</c:v>
                </c:pt>
                <c:pt idx="7">
                  <c:v>&gt;3</c:v>
                </c:pt>
                <c:pt idx="8">
                  <c:v>OPERADORA OMX </c:v>
                </c:pt>
                <c:pt idx="9">
                  <c:v>0-1</c:v>
                </c:pt>
                <c:pt idx="10">
                  <c:v>1-2</c:v>
                </c:pt>
                <c:pt idx="11">
                  <c:v>2-3</c:v>
                </c:pt>
                <c:pt idx="12">
                  <c:v>&gt;3</c:v>
                </c:pt>
              </c:strCache>
            </c:strRef>
          </c:cat>
          <c:val>
            <c:numRef>
              <c:f>TOP!$D$23:$D$35</c:f>
              <c:numCache>
                <c:formatCode>0.00%</c:formatCode>
                <c:ptCount val="13"/>
                <c:pt idx="1">
                  <c:v>0.97297297297297303</c:v>
                </c:pt>
                <c:pt idx="2">
                  <c:v>2.7027027027027029E-2</c:v>
                </c:pt>
                <c:pt idx="3" formatCode="General">
                  <c:v>0</c:v>
                </c:pt>
                <c:pt idx="4">
                  <c:v>0.9291666666666667</c:v>
                </c:pt>
                <c:pt idx="5">
                  <c:v>5.4166666666666669E-2</c:v>
                </c:pt>
                <c:pt idx="6">
                  <c:v>1.2500000000000001E-2</c:v>
                </c:pt>
                <c:pt idx="7">
                  <c:v>4.1666666666666666E-3</c:v>
                </c:pt>
                <c:pt idx="8" formatCode="General">
                  <c:v>0</c:v>
                </c:pt>
                <c:pt idx="9">
                  <c:v>0.95588235294117652</c:v>
                </c:pt>
                <c:pt idx="10">
                  <c:v>4.4117647058823532E-2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BF-4C08-8967-5FFE42EFF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5482479"/>
        <c:axId val="707708431"/>
      </c:barChart>
      <c:catAx>
        <c:axId val="825482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07708431"/>
        <c:crosses val="autoZero"/>
        <c:auto val="1"/>
        <c:lblAlgn val="ctr"/>
        <c:lblOffset val="100"/>
        <c:noMultiLvlLbl val="0"/>
      </c:catAx>
      <c:valAx>
        <c:axId val="707708431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25482479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lt1">
                <a:lumMod val="95000"/>
                <a:alpha val="54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ofPieChart>
        <c:ofPieType val="pie"/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0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YTD HONEYWELL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CCB-48B7-BCD1-7441C7AC4C5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CCB-48B7-BCD1-7441C7AC4C5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TOP!$A$24:$A$25</c:f>
              <c:strCache>
                <c:ptCount val="2"/>
                <c:pt idx="0">
                  <c:v>0-1</c:v>
                </c:pt>
                <c:pt idx="1">
                  <c:v>1-2</c:v>
                </c:pt>
              </c:strCache>
            </c:strRef>
          </c:cat>
          <c:val>
            <c:numRef>
              <c:f>TOP!$E$24:$E$25</c:f>
              <c:numCache>
                <c:formatCode>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8F-49A4-BBCE-3E4431F8A9C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[PITSS MIF AL 2019.xlsx]TOP!TablaDinámica3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Cumplimiento</a:t>
            </a:r>
            <a:r>
              <a:rPr lang="en-US" baseline="0"/>
              <a:t> TR cuentas TOP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bestFit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TOP!$B$3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426-4830-A50F-E9C3B9C757C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426-4830-A50F-E9C3B9C757C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426-4830-A50F-E9C3B9C757C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426-4830-A50F-E9C3B9C757C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TOP!$A$4:$A$8</c:f>
              <c:strCache>
                <c:ptCount val="4"/>
                <c:pt idx="0">
                  <c:v>0-1</c:v>
                </c:pt>
                <c:pt idx="1">
                  <c:v>1-2</c:v>
                </c:pt>
                <c:pt idx="2">
                  <c:v>2-3</c:v>
                </c:pt>
                <c:pt idx="3">
                  <c:v>&gt;3</c:v>
                </c:pt>
              </c:strCache>
            </c:strRef>
          </c:cat>
          <c:val>
            <c:numRef>
              <c:f>TOP!$B$4:$B$8</c:f>
              <c:numCache>
                <c:formatCode>General</c:formatCode>
                <c:ptCount val="4"/>
                <c:pt idx="0">
                  <c:v>2567</c:v>
                </c:pt>
                <c:pt idx="1">
                  <c:v>250</c:v>
                </c:pt>
                <c:pt idx="2">
                  <c:v>47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B-4B47-86A8-73D6D173D57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[PITSS MIF AL 2019.xlsx]VECES OBJETIVO!TablaDinámica2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</a:t>
            </a:r>
            <a:r>
              <a:rPr lang="es-MX" baseline="0"/>
              <a:t> TR sin reportes aclarados</a:t>
            </a:r>
            <a:endParaRPr lang="es-MX"/>
          </a:p>
        </c:rich>
      </c:tx>
      <c:layout>
        <c:manualLayout>
          <c:xMode val="edge"/>
          <c:yMode val="edge"/>
          <c:x val="0.12597614563716258"/>
          <c:y val="9.63688058667021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2642812303829163E-2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1.0043942247332079E-2"/>
              <c:y val="4.6376803126453843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0131826741996142E-2"/>
              <c:y val="-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1.0043942247332079E-2"/>
              <c:y val="-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2.0087884494664157E-2"/>
              <c:y val="8.50231568704019E-17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OBJETIVO'!$B$4:$B$5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0-1</c:name>
            <c:spPr>
              <a:ln w="19050" cap="rnd">
                <a:solidFill>
                  <a:schemeClr val="bg1"/>
                </a:solidFill>
                <a:prstDash val="lgDashDot"/>
              </a:ln>
              <a:effectLst/>
            </c:spPr>
            <c:trendlineType val="linear"/>
            <c:dispRSqr val="0"/>
            <c:dispEq val="0"/>
          </c:trendline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OBJETIVO'!$B$6:$B$10</c:f>
              <c:numCache>
                <c:formatCode>0.00%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4-4EE2-87A7-31EE06C7C387}"/>
            </c:ext>
          </c:extLst>
        </c:ser>
        <c:ser>
          <c:idx val="1"/>
          <c:order val="1"/>
          <c:tx>
            <c:strRef>
              <c:f>'VECES OBJETIVO'!$C$4:$C$5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OBJETIVO'!$C$6:$C$10</c:f>
              <c:numCache>
                <c:formatCode>0.00%</c:formatCode>
                <c:ptCount val="3"/>
                <c:pt idx="0">
                  <c:v>0.13470533208606175</c:v>
                </c:pt>
                <c:pt idx="1">
                  <c:v>6.243032329988852E-2</c:v>
                </c:pt>
                <c:pt idx="2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84-4EE2-87A7-31EE06C7C387}"/>
            </c:ext>
          </c:extLst>
        </c:ser>
        <c:ser>
          <c:idx val="2"/>
          <c:order val="2"/>
          <c:tx>
            <c:strRef>
              <c:f>'VECES OBJETIVO'!$D$4:$D$5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8CAE-480B-993D-44F8B34E1CA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8CAE-480B-993D-44F8B34E1CA7}"/>
              </c:ext>
            </c:extLst>
          </c:dPt>
          <c:dLbls>
            <c:dLbl>
              <c:idx val="1"/>
              <c:layout>
                <c:manualLayout>
                  <c:x val="1.0043942247332079E-2"/>
                  <c:y val="-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AE-480B-993D-44F8B34E1CA7}"/>
                </c:ext>
              </c:extLst>
            </c:dLbl>
            <c:dLbl>
              <c:idx val="2"/>
              <c:layout>
                <c:manualLayout>
                  <c:x val="1.0043942247332079E-2"/>
                  <c:y val="4.637680312645384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AE-480B-993D-44F8B34E1C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OBJETIVO'!$D$6:$D$10</c:f>
              <c:numCache>
                <c:formatCode>0.00%</c:formatCode>
                <c:ptCount val="3"/>
                <c:pt idx="0">
                  <c:v>3.2740879326473342E-2</c:v>
                </c:pt>
                <c:pt idx="1">
                  <c:v>4.459308807134894E-3</c:v>
                </c:pt>
                <c:pt idx="2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84-4EE2-87A7-31EE06C7C387}"/>
            </c:ext>
          </c:extLst>
        </c:ser>
        <c:ser>
          <c:idx val="3"/>
          <c:order val="3"/>
          <c:tx>
            <c:strRef>
              <c:f>'VECES OBJETIVO'!$E$4:$E$5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8CAE-480B-993D-44F8B34E1CA7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8CAE-480B-993D-44F8B34E1CA7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8CAE-480B-993D-44F8B34E1CA7}"/>
              </c:ext>
            </c:extLst>
          </c:dPt>
          <c:dLbls>
            <c:dLbl>
              <c:idx val="0"/>
              <c:layout>
                <c:manualLayout>
                  <c:x val="2.0087884494664157E-2"/>
                  <c:y val="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AE-480B-993D-44F8B34E1CA7}"/>
                </c:ext>
              </c:extLst>
            </c:dLbl>
            <c:dLbl>
              <c:idx val="1"/>
              <c:layout>
                <c:manualLayout>
                  <c:x val="3.0131826741996142E-2"/>
                  <c:y val="-8.50231568704019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AE-480B-993D-44F8B34E1CA7}"/>
                </c:ext>
              </c:extLst>
            </c:dLbl>
            <c:dLbl>
              <c:idx val="2"/>
              <c:layout>
                <c:manualLayout>
                  <c:x val="3.2642812303829163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CAE-480B-993D-44F8B34E1C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'VECES OBJETIVO'!$A$6:$A$10</c:f>
              <c:multiLvlStrCache>
                <c:ptCount val="3"/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</c:lvl>
                <c:lvl>
                  <c:pt idx="0">
                    <c:v>Q1</c:v>
                  </c:pt>
                </c:lvl>
              </c:multiLvlStrCache>
            </c:multiLvlStrRef>
          </c:cat>
          <c:val>
            <c:numRef>
              <c:f>'VECES OBJETIVO'!$E$6:$E$10</c:f>
              <c:numCache>
                <c:formatCode>0.00%</c:formatCode>
                <c:ptCount val="3"/>
                <c:pt idx="0">
                  <c:v>9.3545369504209538E-3</c:v>
                </c:pt>
                <c:pt idx="1">
                  <c:v>7.803790412486065E-3</c:v>
                </c:pt>
                <c:pt idx="2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84-4EE2-87A7-31EE06C7C38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85855664"/>
        <c:axId val="285862016"/>
      </c:barChart>
      <c:catAx>
        <c:axId val="285855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5862016"/>
        <c:crosses val="autoZero"/>
        <c:auto val="1"/>
        <c:lblAlgn val="ctr"/>
        <c:lblOffset val="100"/>
        <c:noMultiLvlLbl val="0"/>
      </c:catAx>
      <c:valAx>
        <c:axId val="28586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28585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 TR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OBJETIVO'!$B$23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0-1</c:name>
            <c:spPr>
              <a:ln w="19050" cap="rnd">
                <a:solidFill>
                  <a:schemeClr val="bg1"/>
                </a:solidFill>
                <a:prstDash val="lgDashDot"/>
              </a:ln>
              <a:effectLst/>
            </c:spPr>
            <c:trendlineType val="linear"/>
            <c:dispRSqr val="0"/>
            <c:dispEq val="0"/>
          </c:trendline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OBJETIVO'!$B$24:$B$27</c:f>
              <c:numCache>
                <c:formatCode>0.00%</c:formatCode>
                <c:ptCount val="4"/>
                <c:pt idx="0">
                  <c:v>0.77695167286245348</c:v>
                </c:pt>
                <c:pt idx="1">
                  <c:v>0.82319925163704399</c:v>
                </c:pt>
                <c:pt idx="2">
                  <c:v>0.9253065774804905</c:v>
                </c:pt>
                <c:pt idx="3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88-4F32-B427-A985E4F60148}"/>
            </c:ext>
          </c:extLst>
        </c:ser>
        <c:ser>
          <c:idx val="1"/>
          <c:order val="1"/>
          <c:tx>
            <c:strRef>
              <c:f>'VECES OBJETIVO'!$C$23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OBJETIVO'!$C$24:$C$27</c:f>
              <c:numCache>
                <c:formatCode>0.00%</c:formatCode>
                <c:ptCount val="4"/>
                <c:pt idx="0">
                  <c:v>0.16604708798017348</c:v>
                </c:pt>
                <c:pt idx="1">
                  <c:v>0.13470533208606175</c:v>
                </c:pt>
                <c:pt idx="2">
                  <c:v>6.243032329988852E-2</c:v>
                </c:pt>
                <c:pt idx="3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88-4F32-B427-A985E4F60148}"/>
            </c:ext>
          </c:extLst>
        </c:ser>
        <c:ser>
          <c:idx val="2"/>
          <c:order val="2"/>
          <c:tx>
            <c:strRef>
              <c:f>'VECES OBJETIVO'!$D$23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OBJETIVO'!$D$24:$D$27</c:f>
              <c:numCache>
                <c:formatCode>0.00%</c:formatCode>
                <c:ptCount val="4"/>
                <c:pt idx="0">
                  <c:v>4.3370508054522923E-2</c:v>
                </c:pt>
                <c:pt idx="1">
                  <c:v>3.2740879326473342E-2</c:v>
                </c:pt>
                <c:pt idx="2">
                  <c:v>4.459308807134894E-3</c:v>
                </c:pt>
                <c:pt idx="3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88-4F32-B427-A985E4F60148}"/>
            </c:ext>
          </c:extLst>
        </c:ser>
        <c:ser>
          <c:idx val="3"/>
          <c:order val="3"/>
          <c:tx>
            <c:strRef>
              <c:f>'VECES OBJETIVO'!$E$23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0"/>
              <c:layout>
                <c:manualLayout>
                  <c:x val="1.3888888888888888E-2"/>
                  <c:y val="9.259259259259173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F2D-4393-8C58-7701AB2E1BE1}"/>
                </c:ext>
              </c:extLst>
            </c:dLbl>
            <c:dLbl>
              <c:idx val="1"/>
              <c:layout>
                <c:manualLayout>
                  <c:x val="2.2222222222222223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2D-4393-8C58-7701AB2E1BE1}"/>
                </c:ext>
              </c:extLst>
            </c:dLbl>
            <c:dLbl>
              <c:idx val="2"/>
              <c:layout>
                <c:manualLayout>
                  <c:x val="2.777777777777777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F2D-4393-8C58-7701AB2E1BE1}"/>
                </c:ext>
              </c:extLst>
            </c:dLbl>
            <c:dLbl>
              <c:idx val="3"/>
              <c:layout>
                <c:manualLayout>
                  <c:x val="2.5000000000000001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F2D-4393-8C58-7701AB2E1BE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'VECES OBJETIVO'!$A$24:$A$27</c:f>
              <c:strCache>
                <c:ptCount val="4"/>
                <c:pt idx="0">
                  <c:v>DIC-18</c:v>
                </c:pt>
                <c:pt idx="1">
                  <c:v>ENE-19</c:v>
                </c:pt>
                <c:pt idx="2">
                  <c:v>FEB-19</c:v>
                </c:pt>
                <c:pt idx="3">
                  <c:v>MAR-19</c:v>
                </c:pt>
              </c:strCache>
            </c:strRef>
          </c:cat>
          <c:val>
            <c:numRef>
              <c:f>'VECES OBJETIVO'!$E$24:$E$27</c:f>
              <c:numCache>
                <c:formatCode>0.00%</c:formatCode>
                <c:ptCount val="4"/>
                <c:pt idx="0">
                  <c:v>1.3630731102850062E-2</c:v>
                </c:pt>
                <c:pt idx="1">
                  <c:v>9.3545369504209538E-3</c:v>
                </c:pt>
                <c:pt idx="2">
                  <c:v>7.803790412486065E-3</c:v>
                </c:pt>
                <c:pt idx="3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88-4F32-B427-A985E4F6014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578143440"/>
        <c:axId val="575771200"/>
      </c:barChart>
      <c:catAx>
        <c:axId val="57814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5771200"/>
        <c:crosses val="autoZero"/>
        <c:auto val="1"/>
        <c:lblAlgn val="ctr"/>
        <c:lblOffset val="100"/>
        <c:noMultiLvlLbl val="0"/>
      </c:catAx>
      <c:valAx>
        <c:axId val="5757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81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bg1"/>
      </a:solidFill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Veces objetivo TR con servicios aclarados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'VECES OBJETIVO'!$B$15</c:f>
              <c:strCache>
                <c:ptCount val="1"/>
                <c:pt idx="0">
                  <c:v>Tipo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OBJETIVO'!$B$16:$B$21</c:f>
              <c:numCache>
                <c:formatCode>mmm\-yy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0-46E9-A0E5-A7707E92928D}"/>
            </c:ext>
          </c:extLst>
        </c:ser>
        <c:ser>
          <c:idx val="1"/>
          <c:order val="1"/>
          <c:tx>
            <c:strRef>
              <c:f>'VECES OBJETIVO'!$C$15</c:f>
              <c:strCache>
                <c:ptCount val="1"/>
                <c:pt idx="0">
                  <c:v>0-1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OBJETIVO'!$C$16:$C$21</c:f>
              <c:numCache>
                <c:formatCode>0.00%</c:formatCode>
                <c:ptCount val="6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  <c:pt idx="3">
                  <c:v>0.82319925163704399</c:v>
                </c:pt>
                <c:pt idx="4">
                  <c:v>0.9253065774804905</c:v>
                </c:pt>
                <c:pt idx="5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0-46E9-A0E5-A7707E92928D}"/>
            </c:ext>
          </c:extLst>
        </c:ser>
        <c:ser>
          <c:idx val="2"/>
          <c:order val="2"/>
          <c:tx>
            <c:strRef>
              <c:f>'VECES OBJETIVO'!$D$15</c:f>
              <c:strCache>
                <c:ptCount val="1"/>
                <c:pt idx="0">
                  <c:v>1-2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OBJETIVO'!$D$16:$D$21</c:f>
              <c:numCache>
                <c:formatCode>0.00%</c:formatCode>
                <c:ptCount val="6"/>
                <c:pt idx="0">
                  <c:v>0.1366</c:v>
                </c:pt>
                <c:pt idx="1">
                  <c:v>6.243032329988852E-2</c:v>
                </c:pt>
                <c:pt idx="2">
                  <c:v>3.8199999999999998E-2</c:v>
                </c:pt>
                <c:pt idx="3">
                  <c:v>0.13470533208606175</c:v>
                </c:pt>
                <c:pt idx="4">
                  <c:v>6.243032329988852E-2</c:v>
                </c:pt>
                <c:pt idx="5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0-46E9-A0E5-A7707E92928D}"/>
            </c:ext>
          </c:extLst>
        </c:ser>
        <c:ser>
          <c:idx val="3"/>
          <c:order val="3"/>
          <c:tx>
            <c:strRef>
              <c:f>'VECES OBJETIVO'!$E$15</c:f>
              <c:strCache>
                <c:ptCount val="1"/>
                <c:pt idx="0">
                  <c:v>2-3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OBJETIVO'!$E$16:$E$21</c:f>
              <c:numCache>
                <c:formatCode>0.00%</c:formatCode>
                <c:ptCount val="6"/>
                <c:pt idx="0">
                  <c:v>3.1800000000000002E-2</c:v>
                </c:pt>
                <c:pt idx="1">
                  <c:v>4.459308807134894E-3</c:v>
                </c:pt>
                <c:pt idx="2">
                  <c:v>6.4999999999999997E-3</c:v>
                </c:pt>
                <c:pt idx="3">
                  <c:v>3.2740879326473342E-2</c:v>
                </c:pt>
                <c:pt idx="4">
                  <c:v>4.459308807134894E-3</c:v>
                </c:pt>
                <c:pt idx="5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050-46E9-A0E5-A7707E92928D}"/>
            </c:ext>
          </c:extLst>
        </c:ser>
        <c:ser>
          <c:idx val="4"/>
          <c:order val="4"/>
          <c:tx>
            <c:strRef>
              <c:f>'VECES OBJETIVO'!$F$15</c:f>
              <c:strCache>
                <c:ptCount val="1"/>
                <c:pt idx="0">
                  <c:v>&gt;3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OBJETIVO'!$A$16:$A$21</c:f>
              <c:numCache>
                <c:formatCode>mmm\-yy</c:formatCode>
                <c:ptCount val="6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  <c:pt idx="3">
                  <c:v>43466</c:v>
                </c:pt>
                <c:pt idx="4">
                  <c:v>43497</c:v>
                </c:pt>
                <c:pt idx="5">
                  <c:v>43525</c:v>
                </c:pt>
              </c:numCache>
            </c:numRef>
          </c:cat>
          <c:val>
            <c:numRef>
              <c:f>'VECES OBJETIVO'!$F$16:$F$21</c:f>
              <c:numCache>
                <c:formatCode>0.00%</c:formatCode>
                <c:ptCount val="6"/>
                <c:pt idx="0">
                  <c:v>5.5999999999999999E-3</c:v>
                </c:pt>
                <c:pt idx="1">
                  <c:v>6.7000000000000002E-3</c:v>
                </c:pt>
                <c:pt idx="2">
                  <c:v>1.1000000000000001E-3</c:v>
                </c:pt>
                <c:pt idx="3">
                  <c:v>9.3545369504209538E-3</c:v>
                </c:pt>
                <c:pt idx="4">
                  <c:v>7.803790412486065E-3</c:v>
                </c:pt>
                <c:pt idx="5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050-46E9-A0E5-A7707E9292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578143440"/>
        <c:axId val="575771200"/>
      </c:barChart>
      <c:dateAx>
        <c:axId val="57814344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5771200"/>
        <c:crosses val="autoZero"/>
        <c:auto val="1"/>
        <c:lblOffset val="100"/>
        <c:baseTimeUnit val="days"/>
      </c:dateAx>
      <c:valAx>
        <c:axId val="57577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mmm\-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7814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solidFill>
        <a:schemeClr val="bg1"/>
      </a:solidFill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OBJETIVO'!$C$16:$C$21</c:f>
              <c:numCache>
                <c:formatCode>0.00%</c:formatCode>
                <c:ptCount val="6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  <c:pt idx="3">
                  <c:v>0.82319925163704399</c:v>
                </c:pt>
                <c:pt idx="4">
                  <c:v>0.9253065774804905</c:v>
                </c:pt>
                <c:pt idx="5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E-4DED-8385-03DD2D62383A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OBJETIVO'!$D$16:$D$21</c:f>
              <c:numCache>
                <c:formatCode>0.00%</c:formatCode>
                <c:ptCount val="6"/>
                <c:pt idx="0">
                  <c:v>0.1366</c:v>
                </c:pt>
                <c:pt idx="1">
                  <c:v>6.243032329988852E-2</c:v>
                </c:pt>
                <c:pt idx="2">
                  <c:v>3.8199999999999998E-2</c:v>
                </c:pt>
                <c:pt idx="3">
                  <c:v>0.13470533208606175</c:v>
                </c:pt>
                <c:pt idx="4">
                  <c:v>6.243032329988852E-2</c:v>
                </c:pt>
                <c:pt idx="5">
                  <c:v>5.4525627044711013E-2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8E-4DED-8385-03DD2D62383A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OBJETIVO'!$E$16:$E$21</c:f>
              <c:numCache>
                <c:formatCode>0.00%</c:formatCode>
                <c:ptCount val="6"/>
                <c:pt idx="0">
                  <c:v>3.1800000000000002E-2</c:v>
                </c:pt>
                <c:pt idx="1">
                  <c:v>4.459308807134894E-3</c:v>
                </c:pt>
                <c:pt idx="2">
                  <c:v>6.4999999999999997E-3</c:v>
                </c:pt>
                <c:pt idx="3">
                  <c:v>3.2740879326473342E-2</c:v>
                </c:pt>
                <c:pt idx="4">
                  <c:v>4.459308807134894E-3</c:v>
                </c:pt>
                <c:pt idx="5">
                  <c:v>8.7241003271537627E-3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8E-4DED-8385-03DD2D62383A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'VECES OBJETIVO'!$A$16:$B$21</c:f>
              <c:multiLvlStrCache>
                <c:ptCount val="6"/>
                <c:lvl>
                  <c:pt idx="0">
                    <c:v>Aclarado</c:v>
                  </c:pt>
                  <c:pt idx="1">
                    <c:v>Aclarado</c:v>
                  </c:pt>
                  <c:pt idx="2">
                    <c:v>Aclarado</c:v>
                  </c:pt>
                  <c:pt idx="3">
                    <c:v>Sin aclarar</c:v>
                  </c:pt>
                  <c:pt idx="4">
                    <c:v>Sin aclarar</c:v>
                  </c:pt>
                  <c:pt idx="5">
                    <c:v>Sin aclarar</c:v>
                  </c:pt>
                </c:lvl>
                <c:lvl>
                  <c:pt idx="0">
                    <c:v>ene-19</c:v>
                  </c:pt>
                  <c:pt idx="1">
                    <c:v>feb-19</c:v>
                  </c:pt>
                  <c:pt idx="2">
                    <c:v>mar-19</c:v>
                  </c:pt>
                  <c:pt idx="3">
                    <c:v>ene-19</c:v>
                  </c:pt>
                  <c:pt idx="4">
                    <c:v>feb-19</c:v>
                  </c:pt>
                  <c:pt idx="5">
                    <c:v>mar-19</c:v>
                  </c:pt>
                </c:lvl>
              </c:multiLvlStrCache>
            </c:multiLvlStrRef>
          </c:cat>
          <c:val>
            <c:numRef>
              <c:f>'VECES OBJETIVO'!$F$16:$F$21</c:f>
              <c:numCache>
                <c:formatCode>0.00%</c:formatCode>
                <c:ptCount val="6"/>
                <c:pt idx="0">
                  <c:v>5.5999999999999999E-3</c:v>
                </c:pt>
                <c:pt idx="1">
                  <c:v>6.7000000000000002E-3</c:v>
                </c:pt>
                <c:pt idx="2">
                  <c:v>1.1000000000000001E-3</c:v>
                </c:pt>
                <c:pt idx="3">
                  <c:v>9.3545369504209538E-3</c:v>
                </c:pt>
                <c:pt idx="4">
                  <c:v>7.803790412486065E-3</c:v>
                </c:pt>
                <c:pt idx="5">
                  <c:v>2.1810250817884407E-3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8E-4DED-8385-03DD2D6238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11458735"/>
        <c:axId val="965796831"/>
      </c:barChart>
      <c:catAx>
        <c:axId val="81145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65796831"/>
        <c:crosses val="autoZero"/>
        <c:auto val="1"/>
        <c:lblAlgn val="ctr"/>
        <c:lblOffset val="100"/>
        <c:noMultiLvlLbl val="0"/>
      </c:catAx>
      <c:valAx>
        <c:axId val="96579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1145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Aclarado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'VECES OBJETIVO'!$A$19:$A$21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OBJETIVO'!$C$16:$C$18</c:f>
              <c:numCache>
                <c:formatCode>0.00%</c:formatCode>
                <c:ptCount val="3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415-4B88-99E3-373668843436}"/>
            </c:ext>
          </c:extLst>
        </c:ser>
        <c:ser>
          <c:idx val="1"/>
          <c:order val="1"/>
          <c:tx>
            <c:v>Sin aclarar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'VECES OBJETIVO'!$A$19:$A$21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OBJETIVO'!$C$19:$C$21</c:f>
              <c:numCache>
                <c:formatCode>0.00%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415-4B88-99E3-373668843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18015663"/>
        <c:axId val="828528703"/>
      </c:barChart>
      <c:dateAx>
        <c:axId val="101801566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28528703"/>
        <c:crosses val="autoZero"/>
        <c:auto val="1"/>
        <c:lblOffset val="100"/>
        <c:baseTimeUnit val="months"/>
      </c:dateAx>
      <c:valAx>
        <c:axId val="82852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801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%</a:t>
            </a:r>
            <a:r>
              <a:rPr lang="es-MX" baseline="0"/>
              <a:t> Cumplimiento TR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'VECES OBJETIVO'!$I$23</c:f>
              <c:strCache>
                <c:ptCount val="1"/>
                <c:pt idx="0">
                  <c:v>Sin aclaraciones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'VECES OBJETIVO'!$H$24:$H$26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OBJETIVO'!$I$24:$I$26</c:f>
              <c:numCache>
                <c:formatCode>0.0%</c:formatCode>
                <c:ptCount val="3"/>
                <c:pt idx="0">
                  <c:v>0.82319925163704399</c:v>
                </c:pt>
                <c:pt idx="1">
                  <c:v>0.9253065774804905</c:v>
                </c:pt>
                <c:pt idx="2">
                  <c:v>0.93456924754634674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D4-4B1B-8C26-FC5F660246A2}"/>
            </c:ext>
          </c:extLst>
        </c:ser>
        <c:ser>
          <c:idx val="1"/>
          <c:order val="1"/>
          <c:tx>
            <c:strRef>
              <c:f>'VECES OBJETIVO'!$J$23</c:f>
              <c:strCache>
                <c:ptCount val="1"/>
                <c:pt idx="0">
                  <c:v>Real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name>Tendencia real</c:name>
            <c:spPr>
              <a:ln w="19050" cap="rnd">
                <a:solidFill>
                  <a:schemeClr val="accent2"/>
                </a:solidFill>
                <a:prstDash val="sysDash"/>
              </a:ln>
              <a:effectLst/>
            </c:spPr>
            <c:trendlineType val="linear"/>
            <c:dispRSqr val="0"/>
            <c:dispEq val="0"/>
          </c:trendline>
          <c:cat>
            <c:numRef>
              <c:f>'VECES OBJETIVO'!$H$24:$H$26</c:f>
              <c:numCache>
                <c:formatCode>mmm\-yy</c:formatCode>
                <c:ptCount val="3"/>
                <c:pt idx="0">
                  <c:v>43466</c:v>
                </c:pt>
                <c:pt idx="1">
                  <c:v>43497</c:v>
                </c:pt>
                <c:pt idx="2">
                  <c:v>43525</c:v>
                </c:pt>
              </c:numCache>
            </c:numRef>
          </c:cat>
          <c:val>
            <c:numRef>
              <c:f>'VECES OBJETIVO'!$J$24:$J$26</c:f>
              <c:numCache>
                <c:formatCode>0.0%</c:formatCode>
                <c:ptCount val="3"/>
                <c:pt idx="0">
                  <c:v>0.82599999999999996</c:v>
                </c:pt>
                <c:pt idx="1">
                  <c:v>0.9264</c:v>
                </c:pt>
                <c:pt idx="2">
                  <c:v>0.95420000000000005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4-4B1B-8C26-FC5F660246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70190864"/>
        <c:axId val="669870064"/>
      </c:barChart>
      <c:dateAx>
        <c:axId val="670190864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69870064"/>
        <c:crosses val="autoZero"/>
        <c:auto val="1"/>
        <c:lblOffset val="100"/>
        <c:baseTimeUnit val="months"/>
      </c:dateAx>
      <c:valAx>
        <c:axId val="66987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70190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MX"/>
              <a:t>Penalizaciones cuentas TOP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'RESULTADOS CUENTAS TOP'!$A$13</c:f>
              <c:strCache>
                <c:ptCount val="1"/>
                <c:pt idx="0">
                  <c:v>HONEYWELL AUTOMOTIVE DE MEXICO S DE RL DE CV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TOP'!$B$13:$D$13</c:f>
              <c:numCache>
                <c:formatCode>_-"$"* #,##0_-;\-"$"* #,##0_-;_-"$"* "-"??_-;_-@_-</c:formatCode>
                <c:ptCount val="3"/>
                <c:pt idx="0">
                  <c:v>766.44749999999999</c:v>
                </c:pt>
                <c:pt idx="1">
                  <c:v>139.06750000000002</c:v>
                </c:pt>
                <c:pt idx="2" formatCode="General">
                  <c:v>20.02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8-492A-82BB-EF3FC5EB0EF4}"/>
            </c:ext>
          </c:extLst>
        </c:ser>
        <c:ser>
          <c:idx val="1"/>
          <c:order val="1"/>
          <c:tx>
            <c:strRef>
              <c:f>'RESULTADOS CUENTAS TOP'!$A$14</c:f>
              <c:strCache>
                <c:ptCount val="1"/>
                <c:pt idx="0">
                  <c:v>OFFICE DEPOT DE MEXICO SA DE CV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2"/>
              <c:layout>
                <c:manualLayout>
                  <c:x val="-1.0313992431813665E-16"/>
                  <c:y val="-1.8518518518518517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8BF-429B-8241-B8EFE20572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TOP'!$B$14:$D$14</c:f>
              <c:numCache>
                <c:formatCode>_-"$"* #,##0_-;\-"$"* #,##0_-;_-"$"* "-"??_-;_-@_-</c:formatCode>
                <c:ptCount val="3"/>
                <c:pt idx="0">
                  <c:v>20639.387708333346</c:v>
                </c:pt>
                <c:pt idx="1">
                  <c:v>5025.5183333333343</c:v>
                </c:pt>
                <c:pt idx="2" formatCode="General">
                  <c:v>4427.33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8-492A-82BB-EF3FC5EB0EF4}"/>
            </c:ext>
          </c:extLst>
        </c:ser>
        <c:ser>
          <c:idx val="2"/>
          <c:order val="2"/>
          <c:tx>
            <c:strRef>
              <c:f>'RESULTADOS CUENTAS TOP'!$A$15</c:f>
              <c:strCache>
                <c:ptCount val="1"/>
                <c:pt idx="0">
                  <c:v>OPERADORA OMX SA DE CV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dLbl>
              <c:idx val="1"/>
              <c:layout>
                <c:manualLayout>
                  <c:x val="-8.4388185654008432E-3"/>
                  <c:y val="-7.870370370370379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8BF-429B-8241-B8EFE205726C}"/>
                </c:ext>
              </c:extLst>
            </c:dLbl>
            <c:dLbl>
              <c:idx val="2"/>
              <c:layout>
                <c:manualLayout>
                  <c:x val="2.8129395218001781E-3"/>
                  <c:y val="-3.7037037037037035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8BF-429B-8241-B8EFE205726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'RESULTADOS CUENTAS TOP'!$B$12:$D$12</c:f>
              <c:strCache>
                <c:ptCount val="3"/>
                <c:pt idx="0">
                  <c:v>ENE-19</c:v>
                </c:pt>
                <c:pt idx="1">
                  <c:v>FEB-19</c:v>
                </c:pt>
                <c:pt idx="2">
                  <c:v>MAR-19</c:v>
                </c:pt>
              </c:strCache>
            </c:strRef>
          </c:cat>
          <c:val>
            <c:numRef>
              <c:f>'RESULTADOS CUENTAS TOP'!$B$15:$D$15</c:f>
              <c:numCache>
                <c:formatCode>_-"$"* #,##0_-;\-"$"* #,##0_-;_-"$"* "-"??_-;_-@_-</c:formatCode>
                <c:ptCount val="3"/>
                <c:pt idx="0">
                  <c:v>7911.0807500000001</c:v>
                </c:pt>
                <c:pt idx="1">
                  <c:v>3270.6338750000004</c:v>
                </c:pt>
                <c:pt idx="2" formatCode="General">
                  <c:v>961.5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8-492A-82BB-EF3FC5EB0EF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0092096"/>
        <c:axId val="600146448"/>
      </c:barChart>
      <c:catAx>
        <c:axId val="186009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600146448"/>
        <c:crosses val="autoZero"/>
        <c:auto val="1"/>
        <c:lblAlgn val="ctr"/>
        <c:lblOffset val="100"/>
        <c:noMultiLvlLbl val="0"/>
      </c:catAx>
      <c:valAx>
        <c:axId val="600146448"/>
        <c:scaling>
          <c:orientation val="minMax"/>
          <c:max val="3000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&quot;$&quot;* #,##0_-;\-&quot;$&quot;* #,##0_-;_-&quot;$&quot;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86009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390524</xdr:colOff>
      <xdr:row>4</xdr:row>
      <xdr:rowOff>100012</xdr:rowOff>
    </xdr:from>
    <xdr:to>
      <xdr:col>9</xdr:col>
      <xdr:colOff>838200</xdr:colOff>
      <xdr:row>21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DF8E5D-8A89-4CD1-9EFE-A04685289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347662</xdr:colOff>
      <xdr:row>0</xdr:row>
      <xdr:rowOff>657225</xdr:rowOff>
    </xdr:from>
    <xdr:to>
      <xdr:col>9</xdr:col>
      <xdr:colOff>347662</xdr:colOff>
      <xdr:row>14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615F293-D372-48AC-93E2-FF26277CDC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4</xdr:row>
      <xdr:rowOff>104775</xdr:rowOff>
    </xdr:from>
    <xdr:to>
      <xdr:col>4</xdr:col>
      <xdr:colOff>571501</xdr:colOff>
      <xdr:row>21</xdr:row>
      <xdr:rowOff>4763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C8C78BC-1FED-48C5-8141-0DB70346D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261937</xdr:colOff>
      <xdr:row>1</xdr:row>
      <xdr:rowOff>123825</xdr:rowOff>
    </xdr:from>
    <xdr:to>
      <xdr:col>9</xdr:col>
      <xdr:colOff>261937</xdr:colOff>
      <xdr:row>16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B87AC6-146C-4A59-9A84-B0BA4468FA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30479</xdr:colOff>
      <xdr:row>19</xdr:row>
      <xdr:rowOff>151447</xdr:rowOff>
    </xdr:from>
    <xdr:to>
      <xdr:col>18</xdr:col>
      <xdr:colOff>34290</xdr:colOff>
      <xdr:row>39</xdr:row>
      <xdr:rowOff>1905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75DA5-A98D-408F-8CB6-D4637A52B8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106680</xdr:colOff>
      <xdr:row>19</xdr:row>
      <xdr:rowOff>87630</xdr:rowOff>
    </xdr:from>
    <xdr:to>
      <xdr:col>16</xdr:col>
      <xdr:colOff>834390</xdr:colOff>
      <xdr:row>34</xdr:row>
      <xdr:rowOff>87630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22B3BAE-465B-4D49-A0A8-073C73464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556260</xdr:colOff>
      <xdr:row>25</xdr:row>
      <xdr:rowOff>41910</xdr:rowOff>
    </xdr:from>
    <xdr:to>
      <xdr:col>15</xdr:col>
      <xdr:colOff>426720</xdr:colOff>
      <xdr:row>40</xdr:row>
      <xdr:rowOff>41910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65ED59-C9D8-40A8-9A12-BC63ED5D30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674370</xdr:colOff>
      <xdr:row>8</xdr:row>
      <xdr:rowOff>95250</xdr:rowOff>
    </xdr:from>
    <xdr:to>
      <xdr:col>6</xdr:col>
      <xdr:colOff>133350</xdr:colOff>
      <xdr:row>23</xdr:row>
      <xdr:rowOff>95250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B24294B-DCCE-47DA-BA05-5BBF79B58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414337</xdr:colOff>
      <xdr:row>1</xdr:row>
      <xdr:rowOff>42862</xdr:rowOff>
    </xdr:from>
    <xdr:to>
      <xdr:col>14</xdr:col>
      <xdr:colOff>71437</xdr:colOff>
      <xdr:row>15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44F777-36D6-405B-9256-F1485A767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27</xdr:row>
      <xdr:rowOff>176212</xdr:rowOff>
    </xdr:from>
    <xdr:to>
      <xdr:col>5</xdr:col>
      <xdr:colOff>342900</xdr:colOff>
      <xdr:row>42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ACFFF95-E425-4365-9FE1-982EC3E3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569595</xdr:colOff>
      <xdr:row>20</xdr:row>
      <xdr:rowOff>127635</xdr:rowOff>
    </xdr:from>
    <xdr:to>
      <xdr:col>17</xdr:col>
      <xdr:colOff>632460</xdr:colOff>
      <xdr:row>35</xdr:row>
      <xdr:rowOff>20955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66E3609-0CC7-4F2B-A8B0-73C3166A11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669607</xdr:colOff>
      <xdr:row>5</xdr:row>
      <xdr:rowOff>44767</xdr:rowOff>
    </xdr:from>
    <xdr:to>
      <xdr:col>17</xdr:col>
      <xdr:colOff>732472</xdr:colOff>
      <xdr:row>19</xdr:row>
      <xdr:rowOff>120967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84B6585-5739-4CE2-9FBE-9B17FDD5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673417</xdr:colOff>
      <xdr:row>0</xdr:row>
      <xdr:rowOff>115252</xdr:rowOff>
    </xdr:from>
    <xdr:to>
      <xdr:col>15</xdr:col>
      <xdr:colOff>522922</xdr:colOff>
      <xdr:row>15</xdr:row>
      <xdr:rowOff>952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26E5100-FF15-436A-8204-9A4E880801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826770</xdr:colOff>
      <xdr:row>9</xdr:row>
      <xdr:rowOff>133350</xdr:rowOff>
    </xdr:from>
    <xdr:to>
      <xdr:col>12</xdr:col>
      <xdr:colOff>144780</xdr:colOff>
      <xdr:row>24</xdr:row>
      <xdr:rowOff>133350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53608B0-B7DB-460C-9BBF-4394356AC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271462</xdr:colOff>
      <xdr:row>1</xdr:row>
      <xdr:rowOff>176212</xdr:rowOff>
    </xdr:from>
    <xdr:to>
      <xdr:col>11</xdr:col>
      <xdr:colOff>214312</xdr:colOff>
      <xdr:row>16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62F23D3-28C4-472C-9F53-C5F030F76D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jandra Benavides Herrera" refreshedDate="43564.543622800928" createdVersion="6" refreshedVersion="6" minRefreshableVersion="3" recordCount="3314" xr:uid="{FBC99AF3-5041-44F3-B199-79AADFFE79BE}">
  <cacheSource type="worksheet">
    <worksheetSource name="Tabla1"/>
  </cacheSource>
  <cacheFields count="43">
    <cacheField name="MES" numFmtId="0">
      <sharedItems count="3">
        <s v="ENE-19"/>
        <s v="FEB-19"/>
        <s v="MAR-19"/>
      </sharedItems>
    </cacheField>
    <cacheField name="SERV" numFmtId="0">
      <sharedItems containsSemiMixedTypes="0" containsString="0" containsNumber="1" containsInteger="1" minValue="1" maxValue="1"/>
    </cacheField>
    <cacheField name="INCIDENT_N" numFmtId="0">
      <sharedItems/>
    </cacheField>
    <cacheField name="REQUEST_TY" numFmtId="0">
      <sharedItems count="12">
        <s v="SR MANTENIMIENTO CORRECTIVO"/>
        <s v="SR MANTENIMIENTO PREVENTIVO"/>
        <s v="SR ASISTENCIA A CLIENTES"/>
        <s v="SR INSTALACION DE EQUIPO"/>
        <s v="SR SERVICIO ANALISTA"/>
        <s v="SR RETIRO CAMBIO DE LUGAR"/>
        <s v="SR INSTALACION ANALISTA"/>
        <s v="SR INSTALACION CAMBIO DE LUGAR"/>
        <s v="SR SOFTWARE"/>
        <s v="SR EVALUACION DEL EQUIPO"/>
        <s v="SR RETIRO DE EQUIPO DEFINITIVO"/>
        <s v="OTA CAMBIO EN DIRECCIËN"/>
      </sharedItems>
    </cacheField>
    <cacheField name="MODELO" numFmtId="0">
      <sharedItems/>
    </cacheField>
    <cacheField name="F_INICIO" numFmtId="0">
      <sharedItems/>
    </cacheField>
    <cacheField name="SERIE" numFmtId="0">
      <sharedItems/>
    </cacheField>
    <cacheField name="EMPLEADO" numFmtId="0">
      <sharedItems/>
    </cacheField>
    <cacheField name="ASP" numFmtId="0">
      <sharedItems/>
    </cacheField>
    <cacheField name="INDASP" numFmtId="0">
      <sharedItems/>
    </cacheField>
    <cacheField name="CUENTA" numFmtId="0">
      <sharedItems count="193">
        <s v="PRODUCTOS HOSPITALARIOS SA DE CV"/>
        <s v="OFFICE DEPOT DE MEXICO SA DE CV"/>
        <s v="DELPHI AUTOMOTIVE SYSTEMS S DE RL DE CV"/>
        <s v="APTIV CONTRACT SERVICES S DE RL DE CV"/>
        <s v="OPERADORA OMX SA DE CV"/>
        <s v="COMPUTER FORMS SA DE CV"/>
        <s v="TELEFONOS DE MEXICO SA B DE CV"/>
        <s v="INSTITUTO TECNOLOGICO Y DE ESTUDIOS SUPERIORES DE"/>
        <s v="RADIOMOVIL DIPSA SA DE CV"/>
        <s v="ENSE&amp;ANZA E INVESTIGACION SUPERIOR AC"/>
        <s v="DIGITAL NET SOLUTIONS GAV SA DE CV"/>
        <s v="RIO BRAVO ELECTRICOS S DE RL DE CV"/>
        <s v="DHL EXPRESS MEXICO SA DE CV"/>
        <s v="DELPHI DIESEL SYSTEMS S DE RL DE CV"/>
        <s v="AT&amp;T COMUNICACIONES DIGITALES S DE RL DE CV"/>
        <s v="LABORATORIOS PISA SA DE CV"/>
        <s v="EDUCACION BASICA DEL NORTE AC"/>
        <s v="APTIV CONTRACT SERVICES NUEVO LAREDO S DE RL DE CV"/>
        <s v="UNIVERSIDAD AUTONOMA DEL ESTADO DE MEXICO"/>
        <s v="DELPHI SISTEMAS DE ENERGIA S DE RL DE CV"/>
        <s v="JANSSEN DE MEXICO S DE RL DE CV"/>
        <s v="SANOFI AVENTIS DE MEXICO SA DE CV"/>
        <s v="EQUIPOS NO LOCALIZADOS"/>
        <s v="FEDERAL MOGUL DE MATAMOROS S DE RL DE CV"/>
        <s v="FLEXTRONICS AUTOMOTIVE DE JUAREZ SA DE CV"/>
        <s v="HONEYWELL AUTOMOTIVE DE MEXICO S DE RL DE CV"/>
        <s v="DOCUDIGITAL DE OCCIDENTE SA DE CV"/>
        <s v="FLEXTRONICS MANUFACTURING MEX SA DE CV"/>
        <s v="FCA MEXICO SA DE CV"/>
        <s v="PISA AGROPECUARIA SA DE CV"/>
        <s v="SUBENSAMBLES INTERNACIONALES S DE RL DE CV"/>
        <s v="IMPULSORA MEXICANA DE TELECOMUNICACIONES SA DE CV"/>
        <s v="INDUSTRIAS ELECTRONICAS PACIFICO SA DE CV"/>
        <s v="FLEXTRONICS INTEGRATED SERVICES MEX S DE RL DE CV"/>
        <s v="AMERICAN EXPRESS COMPANY MEXICO SA DE CV"/>
        <s v="ARRI DE FRONTERA  S A  DE C V"/>
        <s v="OPCIONES DE SERVICIO EN MEXICO"/>
        <s v="GBT TRAVEL SERVICES MEXICO S DE RL DE CV"/>
        <s v="GALAZ YAMAZAKI RUIZ URQUIZA SC"/>
        <s v="EFMA Y ASOCIADOS SC"/>
        <s v="DISTRIBUIDORA INTERNACIONAL DE MEDICAMENTOS Y EQUI"/>
        <s v="FEDERAL MOGUL LIGHTING S DE RL DE CV"/>
        <s v="CONDUENT DE MEXICO SA DE CV"/>
        <s v="ANGUIANO ABOGADOS SC"/>
        <s v="INGERSOLL-RAND MANUFACTURA S DE RL DE CV"/>
        <s v="ARROW ELETRONICS INC"/>
        <s v="AZERTY DE MEXICO SA DE CV"/>
        <s v="F DOMENE Y SOCIOS SA DE CV"/>
        <s v="BIO PAPPEL SCRIBE SA DE CV"/>
        <s v="AXA SEGUROS SA DE CV"/>
        <s v="FORMAS EFICIENTES SA DE CV"/>
        <s v="ABASTECEDORA LUMEN SA DE CV"/>
        <s v="ALAMBRADOS Y CIRCUITOS ELECTRICOS S DE RL DE CV"/>
        <s v="TROGLO DE LEON SA DE CV"/>
        <s v="TECHINT SA DE CV"/>
        <s v="PUBLICO EN GENERAL"/>
        <s v="PHILIPS LIGHTING ELECTROMAGNETICS SA DE CV"/>
        <s v="TECNOLOGIA DE ILUMINACION AUTOMOTRIZ SA DE CV"/>
        <s v="FEDERAL-MOGUL SP MEXICO S DE RL DE CV"/>
        <s v="EXEL DEL NORTE SA PI DE CV"/>
        <s v="IMPRESOS DIGITALES BALTAZAR S DE RL DE CV"/>
        <s v="INSTITUTO TECNOLOGICO Y DE ESTUDIOS SUPERIORES DE MONTERREY"/>
        <s v="CREATIVIDAD PROMOCIONAL DE MONTERREY SA DE CV"/>
        <s v="ISTRA AGENTE DE SEGUROS Y DE FINANZAS SA DE CV"/>
        <s v="REALLY DIFFERENT SERVICES SA DE CV"/>
        <s v="M3 CODICE INTEGRAL SA DE CV"/>
        <s v="MARTINEZ ACEVEDO Y ASOCIADOS S C"/>
        <s v="CALENDARIOS ALBORES SA DE CV"/>
        <s v="ROSTICERIA LOS CUATES"/>
        <s v="PRODUCTOS DE DESGASTE DE JUAREZ SA DE CV"/>
        <s v="HALDEX PRODUCTS DE MEXICO SA DE CV"/>
        <s v="A C NIELSEN S DE RL DE CV"/>
        <s v="VOX PROMOCIONALES &amp; IMPRENTA SA DE CV"/>
        <s v="FUERZA Y CLIMA SA DE CV"/>
        <s v="APTIV CONTRACT SERVICES TAMAULIPAS S DE RL DE CV"/>
        <s v="DOW QUIMICA MEXICANA SA DE CV"/>
        <s v="ACEVEDO AJUSTADORES SA DE CV"/>
        <s v="BRAVOS ELECTRICIDAD SAPI DE CV"/>
        <s v="DE HOYOS KOLOFFON Y ASOCIADOS SA DE CV"/>
        <s v="PROCTER &amp; GAMBLE MANUFACTURING MEXICO S DE RL DE C"/>
        <s v="TELECONSTRUCTORA SA DE CV"/>
        <s v="DART SA DE CV"/>
        <s v="COMERCIALIZADORA DE PRODUCTOS PC S DE RL DE CV"/>
        <s v="CONSTRUCCIONES Y CANALIZACIONES SA DE CV"/>
        <s v="FABIAN CABRAL SOLIS"/>
        <s v="FLENSA SA DE CV"/>
        <s v="ROCA RENT SA DE CV"/>
        <s v="AMBRIZ ROJAS OSCAR"/>
        <s v="COLORISTAS Y ASOCIADOS SA DE CV"/>
        <s v="DIGITAL VAAR SA DE CV"/>
        <s v="ADMINISTRADORA ESPECIALIZADA DE SERVICIOS CAB SA D"/>
        <s v="PRICEWATERHOUSECOOPERS SC"/>
        <s v="MARIA DE JESUS TORRES RANGEL"/>
        <s v="ATOS GLOBAL DELIVERY CENTER MEXICO S DE RL DE CV"/>
        <s v="TRANE SA DE CV"/>
        <s v="PISA GLOBAL SA DE CV"/>
        <s v="PROVEEDORA DE TECNOLOGIA DIGITAL S DE RL DE CV"/>
        <s v="QUANT MAINTENANCE MEXICO SA DE CV"/>
        <s v="PISA BIOTEC SA DE CV"/>
        <s v="CONSTRUCTORA MOYEDA SA DE CV"/>
        <s v="CIA SHERWIN WILLIAMS SA DE CV"/>
        <s v="PLASTICOS Y MATERIAS PRIMAS SA DE CV"/>
        <s v="CAB LOGISTICS SA DE CV"/>
        <s v="GRUPO ART GRAPH SA DE CV"/>
        <s v="MAYOLO SANCHEZ CELESTINO"/>
        <s v="INGRAM MICRO MEXICO SA DE CV"/>
        <s v="COMISION ESTATAL ELECTORAL"/>
        <s v="CAMMER CORPORATIVO INDUSTRIAL SA DE CV"/>
        <s v="APTIV CONTRACT SERVICES NORESTE S DE RL DE CV"/>
        <s v="PROVEEDORA DE SERVICIOS GRAFICOS DEL NORTE SA DE C"/>
        <s v="CENTRO DE CIENCIAS Y ARTES AC"/>
        <s v="INTERCAM BANCO S.A., INSTITUCION DE BANCA MULTIPLE"/>
        <s v="UNIVERSIDAD REGIOMONTANA AC"/>
        <s v="GRUPO ASERCOM SA DE CV"/>
        <s v="ALTA PRESICION EN INGENERIA SA DE CV"/>
        <s v="CONCEPTOS Y SUMINISTROS INTERNACIONALES SA DE CV"/>
        <s v="BBVA BANCOMER SA"/>
        <s v="ELEVADORES OTIS S DE RL DE CV"/>
        <s v="MULTIEQUIPOS TECNOLOGIA Y CONSUMIBLES SA DE CV"/>
        <s v="PEGA KING SRL MI"/>
        <s v="IMPULSORA INDUSTRIAL MONTERREY SA"/>
        <s v="VIOLETA ANTONIA GARCIA SANTOS"/>
        <s v="FUERZA GRAFICA DEL NORTE SA DE CV"/>
        <s v="CRISTINA ARACELI GARIN LOPEZ"/>
        <s v="DINAMICA SA DE CV"/>
        <s v="ALFA CORPORATIVO SA DE CV"/>
        <s v="CIA DE TELEFONOS Y BIENES RAICES SA DE CV"/>
        <s v="DISTRIBUIDORA DE DULCES DEL NORTE SA DE CV"/>
        <s v="COPY MARTZ PROFESIONAL SA DE CV"/>
        <s v="COMPA&amp;IA ARIZLU SA DE CV"/>
        <s v="MOVILQRO BUS SA DE CV"/>
        <s v="FLEXTRONICS TECHNOLOGIES MEXICO S DE RL DE CV"/>
        <s v="SANTOS CARRILLO ANGELICA MARIA"/>
        <s v="KIMBERLY CLARK DE MEXICO SA B DE CV"/>
        <s v="AMECO SERVICES S DE RL DE CV"/>
        <s v="SAN JUAN DE DIOS SERVICIOS DE SALUD AC"/>
        <s v="CORPORATIVO DE NEGOCIOS M&amp;P SA DE CV"/>
        <s v="COBERZA S DE RL DE CV"/>
        <s v="SOLTAR IMPRESORES SA DE CV"/>
        <s v="IVOS DE MEXICO SA DE CV"/>
        <s v="CONSORCIO RED UNO SA DE CV"/>
        <s v="DIANA VANESSA ALMARAZ MEZA"/>
        <s v="MARIA ESTHER  HERNANDEZ PEREZ"/>
        <s v="AUTENTICIDAD Y SEGURIDAD JURIDICA S.C."/>
        <s v="LOGMINE SA DE CV"/>
        <s v="SCHNEIDER ELECTRIC MEXICO SA DE CV"/>
        <s v="JESUS ALBERTICO LIMON COLUNGA"/>
        <s v="FOCOMSA SA DE CV"/>
        <s v="PROLEC GE INTERNACIONAL S DE RL DE CV"/>
        <s v="MUSEO ICONOGRAFICO DEL QUIJOTE"/>
        <s v="GALERIA PRODUCTORA DE COSMETICOS S. DE R.L. DE C.V"/>
        <s v="MAGNETI MARELLI TOLUCA MEXICO S DE RL DE CV"/>
        <s v="OSCAR BERNARDO VALDES MARTIN DEL CAMPO"/>
        <s v="GENERAL MOTORS DE MEXICO S DE RL DE CV"/>
        <s v="DELPHI ENSAMBLE DE CABLES Y COMPONENTES S DE RL DE"/>
        <s v="SALUCOM SA DE CV"/>
        <s v="GRUPO DAISYTEK SA DE CV"/>
        <s v="DOCUDIGITAL BAJIO SA DE CV"/>
        <s v="CONSTRUCCIONES CINCO SA DE CV"/>
        <s v="BALAM COMERCIALIZADORA SA DE CV"/>
        <s v="LITOGRAFICA MATAMOROS SA DE CV"/>
        <s v="GIGANTE VERDE S DE RL DE CV"/>
        <s v="SIGNIFY ELECTROMAGNETICS MEXICO SA DE CV"/>
        <s v="CLAG SA DE CV"/>
        <s v="ESTUDIOS DE MERCADO LP DE MEXICO SA DE CV"/>
        <s v="DALIA MONICA ROSARIO VELAZQUEZ CALVO"/>
        <s v="KBR MONTERREY SA DE CV"/>
        <s v="FLEXTRONICS MANUFACTURING JUAREZ S DE RL DE CV"/>
        <s v="D PAPEL OUTLET STORE SA DE CV"/>
        <s v="DEBRHA ERENDIRA CARO SALAZAR"/>
        <s v="DHL GLOBAL FORWARDING (MEXICO) SA DE CV"/>
        <s v="HOSPITAL DE TRAUMATOLOGIA Y ESPECIALIDADES MEDICAS"/>
        <s v="LIBIEN AVILA TERESITA JOSEFINA"/>
        <s v="LAND IT SA DE CV"/>
        <s v="FRANCISCO ANTONIO LOZANO GOMEZ"/>
        <s v="PENSIONES BBVA BANCOMER SA DE CV GRUPO FINANCIERO"/>
        <s v="CASA HECTOR PALACIOS Y ASOCIADOS SA DE CV"/>
        <s v="OSWALDO APOLO RODRIGUEZ"/>
        <s v="HILDA CATALINA VILLARREAL REYES"/>
        <s v="ARROW COMPONENTS MEXICO SA DE CV"/>
        <s v="GRUPO CONSTRUCTOR SIQRO SA DE CV"/>
        <s v="FLOWSERVE S DE RL DE CV"/>
        <s v="PISA EQUIPOS BIOMEDICOS SA DE CV"/>
        <s v="OPERADORA DE SOLUCIONES PARA OFICINA SA DE CV"/>
        <s v="XEROX MEXICANA SA DE CV"/>
        <s v="OPERACIONES MADAPAL SA DE CV"/>
        <s v="NIELSEN IBOPE MEXICO SA DE CV"/>
        <s v="DC MAYORISTA SA DE CV"/>
        <s v="FOFECHA SA DE CV"/>
        <s v="AT&amp;T GRUPO SERVICIOS Y SOPORTE S DE RL DE CV"/>
        <s v="UNIVERSIDAD POLITECNICA DEL BICENTENARIO"/>
        <s v="VIAJES INTERMEX SA DE CV"/>
        <s v="MIGUEL ANGEL MENDOZA MEJIA"/>
      </sharedItems>
    </cacheField>
    <cacheField name="DOMICILIO" numFmtId="0">
      <sharedItems/>
    </cacheField>
    <cacheField name="LOC" numFmtId="0">
      <sharedItems containsMixedTypes="1" containsNumber="1" containsInteger="1" minValue="0" maxValue="0" count="133">
        <s v="Zapopan-JAL"/>
        <s v="SAN PEDRO GARZA GARC"/>
        <s v="CIUDAD JUAREZ-CHIH"/>
        <s v="METEPEC-MEX"/>
        <s v="CD ADOLFO LOPEZ MATE"/>
        <s v="Jalisco-JAL"/>
        <s v="Chihuahua-CHIH"/>
        <s v="Guadalajara-JAL"/>
        <n v="0"/>
        <s v="TORREON-COAH"/>
        <s v="QUERETARO-QRO"/>
        <s v="MONTERREY-NL"/>
        <s v="Naucalpan De Juarez-"/>
        <s v="San Luis Potosi-SLP"/>
        <s v="TLALNEPANTLA DE BAZ-"/>
        <s v="IXTAPALUCA-MEX"/>
        <s v="COYOACAN-CIUDAD DE M"/>
        <s v="LEON-GTO"/>
        <s v="Nuevo Laredo-TAM"/>
        <s v="Reynosa-TAM"/>
        <s v="TOLUCA-MEX"/>
        <s v="BENITO JUAREZ-CIUDAD"/>
        <s v="Toluca De Lerdo-ESTA"/>
        <s v="Durango-DGO"/>
        <s v="TOLUCA-ESTADO DE MEX"/>
        <s v="MIGUEL HIDALGO-CIUDA"/>
        <s v="TLAQUEPAQUE-JAL"/>
        <s v="Juarez-CHIH"/>
        <s v="Morelia-MICH"/>
        <s v="Apodaca-NL"/>
        <s v="IRAPUATO-GTO"/>
        <s v="Marfil-GTO"/>
        <s v="Mexico-ESTADO DE MEX"/>
        <s v="GUADALUPE-NL"/>
        <s v="Azcapotzalco-CIUDAD"/>
        <s v="CUAJIMALPA DE MORELO"/>
        <s v="San Nicolas De Los G"/>
        <s v="LAZARO CARDENAS-MICH"/>
        <s v="FRONTERA-COAH"/>
        <s v="GOMEZ PALACIO-DGO"/>
        <s v="Tlajomulco De Zu&amp;Iga"/>
        <s v="MANZANILLO-COL"/>
        <s v="MATAMOROS-TAM"/>
        <s v="SANTA CATARINA-NL"/>
        <s v="SALTILLO-COAH"/>
        <s v="San Juan Del Rio-QRO"/>
        <s v="Guanajuato-GTO"/>
        <s v="Monclova-COAH"/>
        <s v="SALAMANCA-GTO"/>
        <s v="COLON-QRO"/>
        <s v="Colima-COL"/>
        <s v="CIUDAD MADERO-TAM"/>
        <s v="LERMA-MEX"/>
        <s v="Ciudad Acu&amp;A-COAH"/>
        <s v="Zamora-MICH"/>
        <s v="CELAYA-GTO"/>
        <s v="General Escobedo-NL"/>
        <s v="CUAUHTEMOC-CIUDAD DE"/>
        <s v="Tlalpan-CIUDAD DE ME"/>
        <s v="Mexico-MEX"/>
        <s v="ECATEPEC DE MORELOS-"/>
        <s v="San Miguel De Allend"/>
        <s v="ALTAMIRA-TAM"/>
        <s v="CIENEGA DE FLORES-NL"/>
        <s v="EL MARQUES-QRO"/>
        <s v="Alvaro Obregon-CIUDA"/>
        <s v="Xalapa-VER"/>
        <s v="Michoacan-MICH"/>
        <s v="Toluca De Lerdo-MEX"/>
        <s v="TAMPICO-TAM"/>
        <s v="MAGDALENA CONTRERAS-"/>
        <s v="URUAPAN-MICH"/>
        <s v="Villa De Alvarez-COL"/>
        <s v="Metepec-ESTADO DE ME"/>
        <s v="CIUDAD GUZMAN-JAL"/>
        <s v="ATIZAPAN DE ZARAGOZA"/>
        <s v="San Mateo Atenco-EST"/>
        <s v="Huixquilucan De Dego"/>
        <s v="Vicente Guerrero-DGO"/>
        <s v="PIEDRAS NEGRAS-COAH"/>
        <s v="ALLENDE-NL"/>
        <s v="TECAMAC-MEX"/>
        <s v="Linares-NL"/>
        <s v="Parras De La Fuente-"/>
        <s v="Hermosillo-SON"/>
        <s v="Cuautitlan Izcalli-E"/>
        <s v="Garcia-NL"/>
        <s v="Ixtapaluca-ESTADO DE"/>
        <s v="Delicias-CHIH"/>
        <s v="CIUDAD DELICIAS-CHIH"/>
        <s v="Hidalgo Del Parral-C"/>
        <s v="Tala-JAL"/>
        <s v="ZACAPU-MICH"/>
        <s v="MEOQUI-CHIH"/>
        <s v="Autlan De Navarro-JA"/>
        <s v="VILLAGRAN-GTO"/>
        <s v="CIUDAD CAMARGO-CHIH"/>
        <s v="CUAUTITLAN IZCALLI-M"/>
        <s v="ARANDAS-JAL"/>
        <s v="JOSE AZUETA-GRO"/>
        <s v="Manuel Doblado-GTO"/>
        <s v="Tecamac-ESTADO DE ME"/>
        <s v="Casta&amp;Os-COAH"/>
        <s v="Cuauhtemoc-CHIH"/>
        <s v="CIUDAD CUAUHTEMOC-CH"/>
        <s v="Iztapalapa-CIUDAD DE"/>
        <s v="CUERNAVACA-MOR"/>
        <s v="CIUDAD SABINAS-COAH"/>
        <s v="Culiacan Rosales-SIN"/>
        <s v="Ciudad Victoria-TAM"/>
        <s v="MÚxico-ESTADO DE MEX"/>
        <s v="Soledad De Graciano"/>
        <s v="Silao-GTO"/>
        <s v="ZIHUATANEJO-GRO"/>
        <s v="Nuevo Leon-NL"/>
        <s v="Iztacalco-CIUDAD DE"/>
        <s v="Tijuana-BC"/>
        <s v="ZAMORA DE HIDALGO-MI"/>
        <s v="La Piedad-MICH"/>
        <s v="Ciudad Lerdo-DGO"/>
        <s v="Lagos De Moreno-JAL"/>
        <s v="Tecoman-COL"/>
        <s v="Ramos Arizpe-COAH"/>
        <s v="CIUDAD HIDALGO-MICH"/>
        <s v="El Pueblito-QRO"/>
        <s v="ATLACOMULCO-MEX"/>
        <s v="Santa Maria Del Oro-"/>
        <s v="Ciudad Valles-SLP"/>
        <s v="VENUSTIANO CARRANZA-"/>
        <s v="Ocotlan-JAL"/>
        <s v="Jacona-MICH"/>
        <s v="Puebla-PUE"/>
        <s v="Acapulco-GRO"/>
      </sharedItems>
    </cacheField>
    <cacheField name="RESIDENTE/FIJO" numFmtId="0">
      <sharedItems containsSemiMixedTypes="0" containsString="0" containsNumber="1" containsInteger="1" minValue="0" maxValue="1"/>
    </cacheField>
    <cacheField name="REGION" numFmtId="0">
      <sharedItems/>
    </cacheField>
    <cacheField name="Dias/Llam" numFmtId="0">
      <sharedItems containsMixedTypes="1" containsNumber="1" containsInteger="1" minValue="0" maxValue="2674"/>
    </cacheField>
    <cacheField name="Rango" numFmtId="0">
      <sharedItems/>
    </cacheField>
    <cacheField name="Business Team" numFmtId="0">
      <sharedItems/>
    </cacheField>
    <cacheField name="Producto" numFmtId="0">
      <sharedItems/>
    </cacheField>
    <cacheField name="Loc TR" numFmtId="0">
      <sharedItems/>
    </cacheField>
    <cacheField name="Rango dias entre servicios" numFmtId="0">
      <sharedItems/>
    </cacheField>
    <cacheField name="Fiabilidad" numFmtId="0">
      <sharedItems containsSemiMixedTypes="0" containsString="0" containsNumber="1" minValue="0" maxValue="1.2"/>
    </cacheField>
    <cacheField name="Pago por servicio final" numFmtId="44">
      <sharedItems containsSemiMixedTypes="0" containsString="0" containsNumber="1" minValue="0" maxValue="2574"/>
    </cacheField>
    <cacheField name="Ind servicios" numFmtId="0">
      <sharedItems containsSemiMixedTypes="0" containsString="0" containsNumber="1" containsInteger="1" minValue="0" maxValue="1"/>
    </cacheField>
    <cacheField name="TR Real" numFmtId="0">
      <sharedItems containsSemiMixedTypes="0" containsString="0" containsNumber="1" minValue="0" maxValue="161.72999999999999"/>
    </cacheField>
    <cacheField name="TR_OBJ" numFmtId="0">
      <sharedItems containsSemiMixedTypes="0" containsString="0" containsNumber="1" containsInteger="1" minValue="3" maxValue="9"/>
    </cacheField>
    <cacheField name="Veces obj" numFmtId="0">
      <sharedItems containsSemiMixedTypes="0" containsString="0" containsNumber="1" minValue="0" maxValue="40.432499999999997"/>
    </cacheField>
    <cacheField name="% penalización TR" numFmtId="9">
      <sharedItems containsSemiMixedTypes="0" containsString="0" containsNumber="1" minValue="0" maxValue="1"/>
    </cacheField>
    <cacheField name="Monto penalización TR" numFmtId="44">
      <sharedItems containsSemiMixedTypes="0" containsString="0" containsNumber="1" minValue="-2145" maxValue="0"/>
    </cacheField>
    <cacheField name="Fecha fin Serv" numFmtId="14">
      <sharedItems containsSemiMixedTypes="0" containsNonDate="0" containsDate="1" containsString="0" minDate="2018-11-12T00:00:00" maxDate="2019-03-30T00:00:00"/>
    </cacheField>
    <cacheField name="Fecha documentación" numFmtId="14">
      <sharedItems containsSemiMixedTypes="0" containsNonDate="0" containsDate="1" containsString="0" minDate="2019-01-02T00:00:00" maxDate="2019-03-30T00:00:00"/>
    </cacheField>
    <cacheField name="Dias documentación" numFmtId="0">
      <sharedItems containsSemiMixedTypes="0" containsString="0" containsNumber="1" containsInteger="1" minValue="0" maxValue="63"/>
    </cacheField>
    <cacheField name="Rango documentación" numFmtId="0">
      <sharedItems/>
    </cacheField>
    <cacheField name="% penalización TD" numFmtId="9">
      <sharedItems containsSemiMixedTypes="0" containsString="0" containsNumber="1" minValue="0" maxValue="1"/>
    </cacheField>
    <cacheField name="TD_Malus" numFmtId="44">
      <sharedItems containsSemiMixedTypes="0" containsString="0" containsNumber="1" minValue="-1573.0000000000002" maxValue="0"/>
    </cacheField>
    <cacheField name="CST_Malus" numFmtId="44">
      <sharedItems containsSemiMixedTypes="0" containsString="0" containsNumber="1" containsInteger="1" minValue="-2000" maxValue="0"/>
    </cacheField>
    <cacheField name="Categoría" numFmtId="0">
      <sharedItems count="2">
        <s v="EMERGENCIA"/>
        <s v="OTROS"/>
      </sharedItems>
    </cacheField>
    <cacheField name="# Veces objetivo" numFmtId="0">
      <sharedItems containsMixedTypes="1" containsNumber="1" containsInteger="1" minValue="1" maxValue="3" count="7">
        <s v="0-1"/>
        <s v="1-2"/>
        <s v="&gt;3"/>
        <s v="2-3"/>
        <n v="2" u="1"/>
        <n v="1" u="1"/>
        <n v="3" u="1"/>
      </sharedItems>
    </cacheField>
    <cacheField name="Q" numFmtId="0">
      <sharedItems count="1">
        <s v="Q1"/>
      </sharedItems>
    </cacheField>
    <cacheField name="CTA XEROX" numFmtId="0">
      <sharedItems count="2">
        <s v="OTROS"/>
        <s v="HONEYWELL"/>
      </sharedItems>
    </cacheField>
    <cacheField name="APLICA CHIH" numFmtId="0">
      <sharedItems containsString="0" containsBlank="1" containsNumber="1" containsInteger="1" minValue="1" maxValue="1" count="2">
        <m/>
        <n v="1"/>
      </sharedItems>
    </cacheField>
    <cacheField name="LOCALIDAD" numFmtId="0">
      <sharedItems count="3">
        <s v="OTROS"/>
        <s v="CHIHUAHUA"/>
        <s v="JUAREZ"/>
      </sharedItems>
    </cacheField>
    <cacheField name="NOMBRE IS" numFmtId="0">
      <sharedItems count="9">
        <s v="OTROS"/>
        <s v="FERNANDO CHAVIRA"/>
        <s v="CARLOS MONTOYA"/>
        <s v="MIGUEL COTA"/>
        <s v="CESAR MAR"/>
        <s v="ALFREDO TORRES"/>
        <s v="LUIS EDUARDO MUÑOZ"/>
        <s v="VICTOR MENDEZ"/>
        <s v="ERASMO ALEJANDR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jandra Benavides Herrera" refreshedDate="43564.543625347222" createdVersion="6" refreshedVersion="6" minRefreshableVersion="3" recordCount="197" xr:uid="{126BB9A5-9400-4A9A-8956-5EF5EA65C97B}">
  <cacheSource type="worksheet">
    <worksheetSource name="Tabla3"/>
  </cacheSource>
  <cacheFields count="6">
    <cacheField name="Mes" numFmtId="0">
      <sharedItems count="2">
        <s v="ENE-19"/>
        <s v="FEB-19"/>
      </sharedItems>
    </cacheField>
    <cacheField name="Territorio" numFmtId="0">
      <sharedItems containsBlank="1" count="20">
        <s v="Nuevo Leon"/>
        <s v="Tamaulipas"/>
        <s v="Ciudad de México"/>
        <s v="Jalisco"/>
        <s v="Estado de México"/>
        <s v="Coahuila"/>
        <s v="Guanajuato"/>
        <s v="Chihuahua"/>
        <s v="Durango"/>
        <s v="Colima"/>
        <s v="Querétaro"/>
        <s v="Morelos"/>
        <s v="Sinaloa"/>
        <s v="Sonora"/>
        <s v="Guerrero"/>
        <s v="Michoacán"/>
        <s v="San Luis Potosí "/>
        <s v="Veracruz "/>
        <s v="Baja California Norte"/>
        <m u="1"/>
      </sharedItems>
    </cacheField>
    <cacheField name="Suma de Monto penalización TR" numFmtId="44">
      <sharedItems containsSemiMixedTypes="0" containsString="0" containsNumber="1" minValue="-5149.828125" maxValue="0"/>
    </cacheField>
    <cacheField name="Suma de TD_Malus" numFmtId="44">
      <sharedItems containsSemiMixedTypes="0" containsString="0" containsNumber="1" minValue="-861.25" maxValue="0"/>
    </cacheField>
    <cacheField name="Suma de CST_Malus" numFmtId="44">
      <sharedItems containsSemiMixedTypes="0" containsString="0" containsNumber="1" containsInteger="1" minValue="0" maxValue="0"/>
    </cacheField>
    <cacheField name="Penalización total" numFmtId="44">
      <sharedItems containsSemiMixedTypes="0" containsString="0" containsNumber="1" minValue="-5149.828125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14">
  <r>
    <x v="0"/>
    <n v="1"/>
    <s v="1972829"/>
    <x v="0"/>
    <s v="4002"/>
    <s v="31/12/2018 12:47"/>
    <s v="09HB331503"/>
    <s v="800196"/>
    <s v="PITSS"/>
    <s v="ASP"/>
    <x v="0"/>
    <s v="AV MOCTEZUMA No 179"/>
    <x v="0"/>
    <n v="1"/>
    <s v="INTERIOR"/>
    <n v="2587"/>
    <s v="&gt;60"/>
    <s v="A4 Mono MFPs"/>
    <s v="A4"/>
    <s v="Ciudad principal"/>
    <s v="1-&gt;60"/>
    <n v="1.05"/>
    <n v="0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2797"/>
    <x v="0"/>
    <s v="5774"/>
    <s v="31/12/2018 10:20"/>
    <s v="0XEL556844"/>
    <s v="500028"/>
    <s v="PITSS"/>
    <s v="ASP"/>
    <x v="1"/>
    <s v="AV VASCONCELOS 160"/>
    <x v="1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685"/>
    <x v="0"/>
    <s v="6514"/>
    <s v="02/01/2019 13:00"/>
    <s v="5AV819940"/>
    <s v="500089"/>
    <s v="PITSS"/>
    <s v="ASP"/>
    <x v="2"/>
    <s v="AV RIO BRAVO S/N"/>
    <x v="2"/>
    <n v="0"/>
    <s v="INTERIOR"/>
    <n v="106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4395"/>
    <x v="0"/>
    <s v="5866"/>
    <s v="03/01/2019 17:30"/>
    <s v="0EX9281668"/>
    <s v="100037"/>
    <s v="PITSS"/>
    <s v="ASP"/>
    <x v="1"/>
    <s v="AV VIALIDAD METEPEC 916"/>
    <x v="3"/>
    <n v="0"/>
    <s v="INTERIOR"/>
    <n v="52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3721"/>
    <x v="0"/>
    <s v="3657"/>
    <s v="02/01/2019 14:43"/>
    <s v="0C7X263746"/>
    <s v="500089"/>
    <s v="PITSS"/>
    <s v="ASP"/>
    <x v="2"/>
    <s v="AV RIO BRAVO S/N"/>
    <x v="2"/>
    <n v="0"/>
    <s v="INTERIOR"/>
    <n v="176"/>
    <s v="&gt;60"/>
    <s v="A4 Mono MFPs"/>
    <s v="A4"/>
    <s v="Ciudad principal"/>
    <s v="1-&gt;60"/>
    <n v="1.05"/>
    <n v="750.75000000000011"/>
    <n v="1"/>
    <n v="0"/>
    <n v="5"/>
    <n v="0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755"/>
    <x v="0"/>
    <s v="5867"/>
    <s v="04/01/2019 12:11"/>
    <s v="0EX7384466"/>
    <s v="500089"/>
    <s v="PITSS"/>
    <s v="ASP"/>
    <x v="3"/>
    <s v="AV HERMANOS ESCOBAR No 5756"/>
    <x v="2"/>
    <n v="1"/>
    <s v="INTERIOR"/>
    <n v="95"/>
    <s v="&gt;60"/>
    <s v="Office Digital"/>
    <s v="A3"/>
    <s v="Ciudad principal"/>
    <s v="2-&gt;60"/>
    <n v="1.1000000000000001"/>
    <n v="0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4747"/>
    <x v="0"/>
    <s v="8075"/>
    <s v="04/01/2019 12:05"/>
    <s v="03AG880276"/>
    <s v="000196"/>
    <s v="PITSS"/>
    <s v="ASP"/>
    <x v="4"/>
    <s v="BLV ADOLFO LOPEZ MATEOS MZ 1 LT 1"/>
    <x v="4"/>
    <n v="0"/>
    <s v="METRO"/>
    <n v="43"/>
    <s v="Entre 31 y 60"/>
    <s v="Departmental Digital"/>
    <s v="A3"/>
    <s v="Ciudad principal"/>
    <s v="2-Entre 31 y 60"/>
    <n v="1.05"/>
    <n v="687.75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66231"/>
    <x v="0"/>
    <s v="4495"/>
    <s v="12/12/2018 17:44"/>
    <s v="0BPB110653"/>
    <s v="800192"/>
    <s v="PITSS"/>
    <s v="ASP"/>
    <x v="5"/>
    <s v="KM 9 CARRETERA A EL CASTILLO"/>
    <x v="5"/>
    <n v="0"/>
    <s v="INTERIOR"/>
    <n v="61"/>
    <s v="&gt;60"/>
    <s v="CF Mono"/>
    <s v="High Production"/>
    <s v="Ciudad principal"/>
    <s v="4-&gt;60"/>
    <n v="1.2"/>
    <n v="2574"/>
    <n v="1"/>
    <n v="0"/>
    <n v="3"/>
    <n v="0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2381"/>
    <x v="0"/>
    <s v="3658"/>
    <s v="29/12/2018 10:49"/>
    <s v="0C4X011048"/>
    <s v="500080"/>
    <s v="PITSS"/>
    <s v="ASP"/>
    <x v="6"/>
    <s v="CATALPA Y PIMENTEL No 717"/>
    <x v="6"/>
    <n v="0"/>
    <s v="INTERIOR"/>
    <n v="31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4T00:00:00"/>
    <d v="2019-01-04T00:00:00"/>
    <n v="0"/>
    <s v="0-1 día"/>
    <n v="0"/>
    <n v="0"/>
    <n v="0"/>
    <x v="0"/>
    <x v="0"/>
    <x v="0"/>
    <x v="0"/>
    <x v="1"/>
    <x v="1"/>
    <x v="1"/>
  </r>
  <r>
    <x v="0"/>
    <n v="1"/>
    <s v="1975557"/>
    <x v="0"/>
    <s v="3658"/>
    <s v="07/01/2019 09:20"/>
    <s v="0C4X006407"/>
    <s v="500080"/>
    <s v="PITSS"/>
    <s v="ASP"/>
    <x v="7"/>
    <s v="HEROICO COLEGIO MILITAR No 4700"/>
    <x v="6"/>
    <n v="0"/>
    <s v="INTERIOR"/>
    <n v="82"/>
    <s v="&gt;60"/>
    <s v="A4 Mono MFPs"/>
    <s v="A4"/>
    <s v="Ciudad principal"/>
    <s v="1-&gt;60"/>
    <n v="1.05"/>
    <n v="750.75000000000011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1"/>
  </r>
  <r>
    <x v="0"/>
    <n v="1"/>
    <s v="1974975"/>
    <x v="0"/>
    <s v="5866"/>
    <s v="05/01/2019 12:07"/>
    <s v="0EX9296124"/>
    <s v="800192"/>
    <s v="PITSS"/>
    <s v="ASP"/>
    <x v="1"/>
    <s v="AV. AMERICAS No. 655"/>
    <x v="7"/>
    <n v="0"/>
    <s v="INTERIOR"/>
    <n v="4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5171"/>
    <x v="0"/>
    <s v="4395"/>
    <s v="06/01/2019 13:57"/>
    <s v="0BG2948814"/>
    <s v="500083"/>
    <s v="PITSS"/>
    <s v="ASP"/>
    <x v="1"/>
    <s v="AV HUMBERTO LOBO 520"/>
    <x v="1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231"/>
    <x v="0"/>
    <s v="3658"/>
    <s v="03/01/2019 12:29"/>
    <s v="0C4X002901"/>
    <s v="500080"/>
    <s v="PITSS"/>
    <s v="ASP"/>
    <x v="8"/>
    <s v="PERIFERICO DE LA JUVENTUD 3200"/>
    <x v="8"/>
    <n v="0"/>
    <s v="INTERIOR"/>
    <n v="52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7T00:00:00"/>
    <d v="2019-01-08T00:00:00"/>
    <n v="1"/>
    <s v="0-1 día"/>
    <n v="0"/>
    <n v="0"/>
    <n v="0"/>
    <x v="0"/>
    <x v="0"/>
    <x v="0"/>
    <x v="0"/>
    <x v="1"/>
    <x v="1"/>
    <x v="1"/>
  </r>
  <r>
    <x v="0"/>
    <n v="1"/>
    <s v="1975781"/>
    <x v="0"/>
    <s v="3616"/>
    <s v="07/01/2019 12:37"/>
    <s v="0A2T370560"/>
    <s v="500080"/>
    <s v="PITSS"/>
    <s v="ASP"/>
    <x v="9"/>
    <s v="AV HEROICO COLEGIO MILITAR No 4700"/>
    <x v="6"/>
    <n v="0"/>
    <s v="INTERIOR"/>
    <n v="25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0"/>
    <n v="1"/>
    <s v="1974715"/>
    <x v="0"/>
    <s v="3658"/>
    <s v="04/01/2019 10:39"/>
    <s v="0C4X003878"/>
    <s v="500080"/>
    <s v="PITSS"/>
    <s v="ASP"/>
    <x v="10"/>
    <s v="FERNANDO DE BORJA EDIFICIO Q CENTER No 913 A-PB"/>
    <x v="6"/>
    <n v="0"/>
    <s v="INTERIOR"/>
    <n v="3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11T00:00:00"/>
    <d v="2019-01-11T00:00:00"/>
    <n v="0"/>
    <s v="0-1 día"/>
    <n v="0"/>
    <n v="0"/>
    <n v="0"/>
    <x v="0"/>
    <x v="0"/>
    <x v="0"/>
    <x v="0"/>
    <x v="1"/>
    <x v="1"/>
    <x v="1"/>
  </r>
  <r>
    <x v="0"/>
    <n v="1"/>
    <s v="1980715"/>
    <x v="0"/>
    <s v="3658"/>
    <s v="17/01/2019 09:46"/>
    <s v="0C4X003391"/>
    <s v="500080"/>
    <s v="PITSS"/>
    <s v="ASP"/>
    <x v="8"/>
    <s v="AV INDEPENDENCIA 100"/>
    <x v="6"/>
    <n v="0"/>
    <s v="INTERIOR"/>
    <n v="310"/>
    <s v="&gt;60"/>
    <s v="A4 Mono MFPs"/>
    <s v="A4"/>
    <s v="Ciudad principal"/>
    <s v="1-&gt;60"/>
    <n v="1.05"/>
    <n v="750.75000000000011"/>
    <n v="1"/>
    <n v="0"/>
    <n v="5"/>
    <n v="0"/>
    <n v="0"/>
    <n v="0"/>
    <d v="2019-01-18T00:00:00"/>
    <d v="2019-01-20T00:00:00"/>
    <n v="0"/>
    <s v="0-1 día"/>
    <n v="0"/>
    <n v="0"/>
    <n v="0"/>
    <x v="0"/>
    <x v="0"/>
    <x v="0"/>
    <x v="0"/>
    <x v="1"/>
    <x v="1"/>
    <x v="1"/>
  </r>
  <r>
    <x v="0"/>
    <n v="1"/>
    <s v="1976479"/>
    <x v="0"/>
    <s v="5867"/>
    <s v="08/01/2019 12:38"/>
    <s v="0EX7381983"/>
    <s v="500089"/>
    <s v="PITSS"/>
    <s v="ASP"/>
    <x v="11"/>
    <s v="RAFAEL PEREZ SERNA Y HENRY DUNANT"/>
    <x v="2"/>
    <n v="0"/>
    <s v="INTERIOR"/>
    <n v="21"/>
    <s v="Entre 16 y 30"/>
    <s v="Office Digital"/>
    <s v="A3"/>
    <s v="Ciudad principal"/>
    <s v="2-Entre 16 y 30"/>
    <n v="0.8"/>
    <n v="1092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5731"/>
    <x v="0"/>
    <s v="6506"/>
    <s v="07/01/2019 11:46"/>
    <s v="0YTB116653"/>
    <s v="500089"/>
    <s v="PITSS"/>
    <s v="ASP"/>
    <x v="3"/>
    <s v="AV HERMANOS ESCOBAR No 5756"/>
    <x v="2"/>
    <n v="1"/>
    <s v="INTERIOR"/>
    <n v="530"/>
    <s v="&gt;60"/>
    <s v="A4 Color Laser MFPs"/>
    <s v="A4"/>
    <s v="Ciudad principal"/>
    <s v="1-&gt;60"/>
    <n v="1.05"/>
    <n v="0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1515"/>
    <x v="0"/>
    <s v="3658"/>
    <s v="18/01/2019 14:57"/>
    <s v="0C4X006463"/>
    <s v="500080"/>
    <s v="PITSS"/>
    <s v="ASP"/>
    <x v="7"/>
    <s v="HEROICO COLEGIO MILITAR No 4700"/>
    <x v="6"/>
    <n v="0"/>
    <s v="INTERIOR"/>
    <n v="156"/>
    <s v="&gt;60"/>
    <s v="A4 Mono MFPs"/>
    <s v="A4"/>
    <s v="Ciudad principal"/>
    <s v="1-&gt;60"/>
    <n v="1.05"/>
    <n v="750.75000000000011"/>
    <n v="1"/>
    <n v="0"/>
    <n v="5"/>
    <n v="0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83443"/>
    <x v="0"/>
    <s v="3616"/>
    <s v="22/01/2019 16:33"/>
    <s v="0A2T200487"/>
    <s v="500080"/>
    <s v="PITSS"/>
    <s v="ASP"/>
    <x v="12"/>
    <s v="AV TECNOLOGICO (CRISTOBAL COLON) 11520 LOCAL 2 PLA"/>
    <x v="6"/>
    <n v="0"/>
    <s v="INTERIOR"/>
    <n v="1175"/>
    <s v="&gt;60"/>
    <s v="A4 Mono MFPs"/>
    <s v="A4"/>
    <s v="Ciudad principal"/>
    <s v="1-&gt;60"/>
    <n v="1.05"/>
    <n v="750.75000000000011"/>
    <n v="1"/>
    <n v="0"/>
    <n v="5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1"/>
    <x v="1"/>
  </r>
  <r>
    <x v="0"/>
    <n v="1"/>
    <s v="1977087"/>
    <x v="0"/>
    <s v="5867"/>
    <s v="09/01/2019 13:08"/>
    <s v="0EX7384726"/>
    <s v="500089"/>
    <s v="PITSS"/>
    <s v="ASP"/>
    <x v="3"/>
    <s v="AV HERMANOS ESCOBAR No 5756"/>
    <x v="2"/>
    <n v="1"/>
    <s v="INTERIOR"/>
    <n v="197"/>
    <s v="&gt;60"/>
    <s v="Office Digital"/>
    <s v="A3"/>
    <s v="Ciudad principal"/>
    <s v="2-&gt;60"/>
    <n v="1.1000000000000001"/>
    <n v="0"/>
    <n v="1"/>
    <n v="0"/>
    <n v="5"/>
    <n v="0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5019"/>
    <x v="0"/>
    <s v="4002"/>
    <s v="25/01/2019 13:20"/>
    <s v="09HB320554"/>
    <s v="500080"/>
    <s v="PITSS"/>
    <s v="ASP"/>
    <x v="6"/>
    <s v="AV CRISTOBAL COLON 14501"/>
    <x v="6"/>
    <n v="0"/>
    <s v="INTERIOR"/>
    <n v="65"/>
    <s v="&gt;60"/>
    <s v="A4 Mono MFPs"/>
    <s v="A4"/>
    <s v="Ciudad principal"/>
    <s v="1-&gt;60"/>
    <n v="1.05"/>
    <n v="750.75000000000011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1"/>
    <x v="1"/>
    <x v="1"/>
  </r>
  <r>
    <x v="1"/>
    <n v="1"/>
    <s v="1991119"/>
    <x v="0"/>
    <s v="8055"/>
    <s v="07/02/2019 09:30"/>
    <s v="0Y4X821876"/>
    <s v="500080"/>
    <s v="PITSS"/>
    <s v="ASP"/>
    <x v="13"/>
    <s v="AV DE LAS INDUSTRIAS No 4907"/>
    <x v="6"/>
    <n v="0"/>
    <s v="INTERIOR"/>
    <n v="175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0"/>
    <x v="1"/>
    <x v="1"/>
    <x v="1"/>
  </r>
  <r>
    <x v="0"/>
    <n v="1"/>
    <s v="1978375"/>
    <x v="0"/>
    <s v="5866"/>
    <s v="12/01/2019 14:38"/>
    <s v="0EX9297582"/>
    <s v="500019"/>
    <s v="PITSS"/>
    <s v="ASP"/>
    <x v="1"/>
    <s v="BLV INDEPENDENCIA SN"/>
    <x v="9"/>
    <n v="0"/>
    <s v="INTERIOR"/>
    <n v="5"/>
    <s v="Entre 3 y 6"/>
    <s v="Departmental Digital"/>
    <s v="A3"/>
    <s v="Otras"/>
    <s v="2-Entre 3 y 6"/>
    <n v="0"/>
    <n v="0"/>
    <n v="1"/>
    <n v="0"/>
    <n v="9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65"/>
    <x v="0"/>
    <s v="4395"/>
    <s v="12/01/2019 09:13"/>
    <s v="0BG2949293"/>
    <s v="800187"/>
    <s v="PITSS"/>
    <s v="ASP"/>
    <x v="1"/>
    <s v="CARRETERA A HUIMILPAN 1005"/>
    <x v="10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81"/>
    <x v="0"/>
    <s v="0560"/>
    <s v="12/01/2019 15:48"/>
    <s v="0XPN548195"/>
    <s v="500066"/>
    <s v="PITSS"/>
    <s v="ASP"/>
    <x v="1"/>
    <s v="AV EUGENIO GARZA SADA 3752 SUR"/>
    <x v="11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1235"/>
    <x v="0"/>
    <s v="3611"/>
    <s v="07/02/2019 12:08"/>
    <s v="0A4T558028"/>
    <s v="500080"/>
    <s v="PITSS"/>
    <s v="ASP"/>
    <x v="4"/>
    <s v="AV MIRADOR 3300"/>
    <x v="6"/>
    <n v="0"/>
    <s v="INTERIOR"/>
    <n v="50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2-08T00:00:00"/>
    <d v="2019-02-11T00:00:00"/>
    <n v="1"/>
    <s v="0-1 día"/>
    <n v="0"/>
    <n v="0"/>
    <n v="0"/>
    <x v="0"/>
    <x v="0"/>
    <x v="0"/>
    <x v="0"/>
    <x v="1"/>
    <x v="1"/>
    <x v="1"/>
  </r>
  <r>
    <x v="0"/>
    <n v="1"/>
    <s v="1979113"/>
    <x v="0"/>
    <s v="7512"/>
    <s v="14/01/2019 15:05"/>
    <s v="0RXD137019"/>
    <s v="500089"/>
    <s v="PITSS"/>
    <s v="ASP"/>
    <x v="13"/>
    <s v="AV HERMANOS ESCOBAR No 5756"/>
    <x v="2"/>
    <n v="1"/>
    <s v="INTERIOR"/>
    <n v="70"/>
    <s v="&gt;60"/>
    <s v="Color Laser Printers"/>
    <s v="A4"/>
    <s v="Ciudad principal"/>
    <s v="1-&gt;60"/>
    <n v="1.05"/>
    <n v="0"/>
    <n v="1"/>
    <n v="0"/>
    <n v="5"/>
    <n v="0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2105"/>
    <x v="0"/>
    <s v="3658"/>
    <s v="08/02/2019 15:27"/>
    <s v="0C4X003391"/>
    <s v="500080"/>
    <s v="PITSS"/>
    <s v="ASP"/>
    <x v="8"/>
    <s v="AV INDEPENDENCIA 100"/>
    <x v="6"/>
    <n v="0"/>
    <s v="INTERIOR"/>
    <n v="22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2T00:00:00"/>
    <d v="2019-02-13T00:00:00"/>
    <n v="1"/>
    <s v="0-1 día"/>
    <n v="0"/>
    <n v="0"/>
    <n v="0"/>
    <x v="0"/>
    <x v="0"/>
    <x v="0"/>
    <x v="0"/>
    <x v="1"/>
    <x v="1"/>
    <x v="1"/>
  </r>
  <r>
    <x v="0"/>
    <n v="1"/>
    <s v="1979207"/>
    <x v="0"/>
    <s v="4395"/>
    <s v="14/01/2019 17:35"/>
    <s v="0BG2953505"/>
    <s v="000195"/>
    <s v="PITSS"/>
    <s v="ASP"/>
    <x v="4"/>
    <s v="PAPNUNCIO PADILLA No 34"/>
    <x v="12"/>
    <n v="0"/>
    <s v="METRO"/>
    <n v="7"/>
    <s v="Entre 7 y 15"/>
    <s v="Light Production Digital Business"/>
    <s v="Entry Production"/>
    <s v="Ciudad principal"/>
    <s v="3-Entre 7 y 15"/>
    <n v="0.8"/>
    <n v="642.40000000000009"/>
    <n v="1"/>
    <n v="0"/>
    <n v="4"/>
    <n v="0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305"/>
    <x v="0"/>
    <s v="4005"/>
    <s v="15/01/2019 07:03"/>
    <s v="09HB348859"/>
    <s v="800147"/>
    <s v="PITSS"/>
    <s v="ASP"/>
    <x v="14"/>
    <s v="BLV VENUSTIANO CARRANZA 1944"/>
    <x v="13"/>
    <n v="0"/>
    <s v="INTERIOR"/>
    <n v="127"/>
    <s v="&gt;60"/>
    <s v="A4 Mono MFPs"/>
    <s v="A4"/>
    <s v="Ciudad principal"/>
    <s v="1-&gt;60"/>
    <n v="1.05"/>
    <n v="750.75000000000011"/>
    <n v="1"/>
    <n v="0"/>
    <n v="5"/>
    <n v="0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567"/>
    <x v="0"/>
    <s v="4310"/>
    <s v="13/01/2019 13:51"/>
    <s v="0BG0962083"/>
    <s v="500083"/>
    <s v="PITSS"/>
    <s v="ASP"/>
    <x v="4"/>
    <s v="EUGENIO GARZA SADA 3525"/>
    <x v="1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2875"/>
    <x v="0"/>
    <s v="5757"/>
    <s v="11/02/2019 08:26"/>
    <s v="0Y2B003348"/>
    <s v="500080"/>
    <s v="PITSS"/>
    <s v="ASP"/>
    <x v="7"/>
    <s v="HEROICO COLEGIO MILITAR No 4700"/>
    <x v="6"/>
    <n v="0"/>
    <s v="INTERIOR"/>
    <n v="33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1"/>
  </r>
  <r>
    <x v="0"/>
    <n v="1"/>
    <s v="1975461"/>
    <x v="0"/>
    <s v="5866"/>
    <s v="07/01/2019 07:39"/>
    <s v="0EX9665122"/>
    <s v="000207"/>
    <s v="PITSS"/>
    <s v="ASP"/>
    <x v="4"/>
    <s v="SAN NICOLAS 10"/>
    <x v="14"/>
    <n v="0"/>
    <s v="METRO"/>
    <n v="17"/>
    <s v="Entre 16 y 30"/>
    <s v="Departmental Digital"/>
    <s v="A3"/>
    <s v="Ciudad principal"/>
    <s v="2-Entre 16 y 30"/>
    <n v="0.8"/>
    <n v="524"/>
    <n v="1"/>
    <n v="0"/>
    <n v="5"/>
    <n v="0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4261"/>
    <x v="0"/>
    <s v="5757"/>
    <s v="13/02/2019 11:26"/>
    <s v="0Y2B003356"/>
    <s v="500080"/>
    <s v="PITSS"/>
    <s v="ASP"/>
    <x v="7"/>
    <s v="HEROICO COLEGIO MILITAR No 4700"/>
    <x v="6"/>
    <n v="0"/>
    <s v="INTERIOR"/>
    <n v="23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1"/>
  </r>
  <r>
    <x v="1"/>
    <n v="1"/>
    <s v="1994341"/>
    <x v="0"/>
    <s v="5757"/>
    <s v="13/02/2019 12:39"/>
    <s v="0Y2B003358"/>
    <s v="500080"/>
    <s v="PITSS"/>
    <s v="ASP"/>
    <x v="7"/>
    <s v="HEROICO COLEGIO MILITAR No 4700"/>
    <x v="6"/>
    <n v="0"/>
    <s v="INTERIOR"/>
    <n v="2"/>
    <s v="&lt;=3"/>
    <s v="Departmental Digital"/>
    <s v="A3"/>
    <s v="Ciudad principal"/>
    <s v="2-&lt;=3"/>
    <n v="0"/>
    <n v="0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1"/>
    <x v="1"/>
    <x v="1"/>
  </r>
  <r>
    <x v="1"/>
    <n v="1"/>
    <s v="1995121"/>
    <x v="0"/>
    <s v="5757"/>
    <s v="14/02/2019 18:07"/>
    <s v="0Y2B003357"/>
    <s v="500080"/>
    <s v="PITSS"/>
    <s v="ASP"/>
    <x v="7"/>
    <s v="HEROICO COLEGIO MILITAR No 4700"/>
    <x v="6"/>
    <n v="0"/>
    <s v="INTERIOR"/>
    <n v="135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1"/>
  </r>
  <r>
    <x v="0"/>
    <n v="1"/>
    <s v="1980775"/>
    <x v="0"/>
    <s v="5867"/>
    <s v="17/01/2019 11:05"/>
    <s v="0EX7407168"/>
    <s v="500089"/>
    <s v="PITSS"/>
    <s v="ASP"/>
    <x v="3"/>
    <s v="AV HERMANOS ESCOBAR No 5756"/>
    <x v="2"/>
    <n v="1"/>
    <s v="INTERIOR"/>
    <n v="265"/>
    <s v="&gt;60"/>
    <s v="Office Digital"/>
    <s v="A3"/>
    <s v="Ciudad principal"/>
    <s v="2-&gt;60"/>
    <n v="1.1000000000000001"/>
    <n v="0"/>
    <n v="1"/>
    <n v="0"/>
    <n v="5"/>
    <n v="0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5457"/>
    <x v="0"/>
    <s v="4002"/>
    <s v="15/02/2019 12:41"/>
    <s v="09HB321650"/>
    <s v="500080"/>
    <s v="PITSS"/>
    <s v="ASP"/>
    <x v="6"/>
    <s v="VIALIDAD CH-P NUM 8808"/>
    <x v="6"/>
    <n v="0"/>
    <s v="INTERIOR"/>
    <n v="3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19T00:00:00"/>
    <d v="2019-02-20T00:00:00"/>
    <n v="1"/>
    <s v="0-1 día"/>
    <n v="0"/>
    <n v="0"/>
    <n v="0"/>
    <x v="0"/>
    <x v="0"/>
    <x v="0"/>
    <x v="0"/>
    <x v="1"/>
    <x v="1"/>
    <x v="1"/>
  </r>
  <r>
    <x v="1"/>
    <n v="1"/>
    <s v="1996263"/>
    <x v="0"/>
    <s v="5866"/>
    <s v="18/02/2019 09:11"/>
    <s v="0EX9287121"/>
    <s v="500080"/>
    <s v="PITSS"/>
    <s v="ASP"/>
    <x v="4"/>
    <s v="AV MIRADOR 3300"/>
    <x v="6"/>
    <n v="0"/>
    <s v="INTERIOR"/>
    <n v="33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8T00:00:00"/>
    <d v="2019-02-18T00:00:00"/>
    <n v="0"/>
    <s v="0-1 día"/>
    <n v="0"/>
    <n v="0"/>
    <n v="0"/>
    <x v="0"/>
    <x v="0"/>
    <x v="0"/>
    <x v="0"/>
    <x v="1"/>
    <x v="1"/>
    <x v="1"/>
  </r>
  <r>
    <x v="0"/>
    <n v="1"/>
    <s v="1981775"/>
    <x v="0"/>
    <s v="0570"/>
    <s v="19/01/2019 10:56"/>
    <s v="0XPN547595"/>
    <s v="000195"/>
    <s v="PITSS"/>
    <s v="ASP"/>
    <x v="4"/>
    <s v="CARR FED MEXICO-CUAUTLA KM 37"/>
    <x v="15"/>
    <n v="0"/>
    <s v="METRO"/>
    <n v="27"/>
    <s v="Entre 16 y 30"/>
    <s v="Entry Production Color Low/Mid"/>
    <s v="Entry Production"/>
    <s v="Ciudad principal"/>
    <s v="3-Entre 16 y 30"/>
    <n v="1.05"/>
    <n v="843.15000000000009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789"/>
    <x v="0"/>
    <s v="4395"/>
    <s v="19/01/2019 13:05"/>
    <s v="0BG2949280"/>
    <s v="800071"/>
    <s v="PITSS"/>
    <s v="ASP"/>
    <x v="1"/>
    <s v="AV MAIZ 1300"/>
    <x v="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809"/>
    <x v="0"/>
    <s v="6203"/>
    <s v="19/01/2019 18:33"/>
    <s v="0AGD461844"/>
    <s v="800192"/>
    <s v="PITSS"/>
    <s v="ASP"/>
    <x v="1"/>
    <s v="AMERICAS 655"/>
    <x v="7"/>
    <n v="0"/>
    <s v="INTERIOR"/>
    <n v="32"/>
    <s v="Entre 31 y 60"/>
    <s v="WF Mono Systems and Legacy Color"/>
    <s v="WF"/>
    <s v="Ciudad principal"/>
    <s v="3-Entre 31 y 60"/>
    <n v="1.1000000000000001"/>
    <n v="1730.3000000000004"/>
    <n v="1"/>
    <n v="0"/>
    <n v="4"/>
    <n v="0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6267"/>
    <x v="0"/>
    <s v="8075"/>
    <s v="18/02/2019 09:13"/>
    <s v="03AG879962"/>
    <s v="500080"/>
    <s v="PITSS"/>
    <s v="ASP"/>
    <x v="4"/>
    <s v="HIPERPLAZA No 3300"/>
    <x v="6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18T00:00:00"/>
    <d v="2019-02-18T00:00:00"/>
    <n v="0"/>
    <s v="0-1 día"/>
    <n v="0"/>
    <n v="0"/>
    <n v="0"/>
    <x v="0"/>
    <x v="0"/>
    <x v="0"/>
    <x v="0"/>
    <x v="1"/>
    <x v="1"/>
    <x v="1"/>
  </r>
  <r>
    <x v="1"/>
    <n v="1"/>
    <s v="1996879"/>
    <x v="0"/>
    <s v="5757"/>
    <s v="19/02/2019 08:31"/>
    <s v="0Y2B003355"/>
    <s v="500080"/>
    <s v="PITSS"/>
    <s v="ASP"/>
    <x v="7"/>
    <s v="HEROICO COLEGIO MILITAR No 4700"/>
    <x v="6"/>
    <n v="0"/>
    <s v="INTERIOR"/>
    <n v="99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2T00:00:00"/>
    <d v="2019-02-25T00:00:00"/>
    <n v="1"/>
    <s v="0-1 día"/>
    <n v="0"/>
    <n v="0"/>
    <n v="0"/>
    <x v="0"/>
    <x v="0"/>
    <x v="0"/>
    <x v="0"/>
    <x v="1"/>
    <x v="1"/>
    <x v="1"/>
  </r>
  <r>
    <x v="1"/>
    <n v="1"/>
    <s v="1997873"/>
    <x v="0"/>
    <s v="3658"/>
    <s v="20/02/2019 13:16"/>
    <s v="0C4X011048"/>
    <s v="500080"/>
    <s v="PITSS"/>
    <s v="ASP"/>
    <x v="6"/>
    <s v="CATALPA Y PIMENTEL No 717"/>
    <x v="6"/>
    <n v="0"/>
    <s v="INTERIOR"/>
    <n v="33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1"/>
  </r>
  <r>
    <x v="0"/>
    <n v="1"/>
    <s v="1983797"/>
    <x v="0"/>
    <s v="6705"/>
    <s v="23/01/2019 11:41"/>
    <s v="0A1H021676"/>
    <s v="500089"/>
    <s v="PITSS"/>
    <s v="ASP"/>
    <x v="13"/>
    <s v="AV HERMANOS ESCOBAR No 5756"/>
    <x v="2"/>
    <n v="1"/>
    <s v="INTERIOR"/>
    <n v="36"/>
    <s v="Entre 31 y 60"/>
    <s v="WF Mono Systems and Legacy Color"/>
    <s v="WF"/>
    <s v="Ciudad principal"/>
    <s v="3-Entre 31 y 60"/>
    <n v="1.1000000000000001"/>
    <n v="0"/>
    <n v="1"/>
    <n v="0"/>
    <n v="4"/>
    <n v="0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8187"/>
    <x v="0"/>
    <s v="4002"/>
    <s v="21/02/2019 07:10"/>
    <s v="09HB331876"/>
    <s v="500080"/>
    <s v="PITSS"/>
    <s v="ASP"/>
    <x v="15"/>
    <s v="JUAN NEPOMUCENO ZUBIRAN No 103"/>
    <x v="6"/>
    <n v="1"/>
    <s v="INTERIOR"/>
    <n v="2639"/>
    <s v="&gt;60"/>
    <s v="A4 Mono MFPs"/>
    <s v="A4"/>
    <s v="Ciudad principal"/>
    <s v="1-&gt;60"/>
    <n v="1.05"/>
    <n v="0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1"/>
    <x v="1"/>
    <x v="1"/>
  </r>
  <r>
    <x v="1"/>
    <n v="1"/>
    <s v="1998283"/>
    <x v="0"/>
    <s v="3658"/>
    <s v="21/02/2019 09:17"/>
    <s v="0C4X006451"/>
    <s v="500080"/>
    <s v="PITSS"/>
    <s v="ASP"/>
    <x v="7"/>
    <s v="HEROICO COLEGIO MILITAR No 4700"/>
    <x v="6"/>
    <n v="0"/>
    <s v="INTERIOR"/>
    <n v="302"/>
    <s v="&gt;60"/>
    <s v="A4 Mono MFPs"/>
    <s v="A4"/>
    <s v="Ciudad principal"/>
    <s v="1-&gt;60"/>
    <n v="1.05"/>
    <n v="750.75000000000011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1"/>
    <x v="1"/>
    <x v="1"/>
  </r>
  <r>
    <x v="1"/>
    <n v="1"/>
    <s v="1998491"/>
    <x v="0"/>
    <s v="5757"/>
    <s v="21/02/2019 12:04"/>
    <s v="0Y2B003356"/>
    <s v="500080"/>
    <s v="PITSS"/>
    <s v="ASP"/>
    <x v="7"/>
    <s v="HEROICO COLEGIO MILITAR No 4700"/>
    <x v="6"/>
    <n v="0"/>
    <s v="INTERIOR"/>
    <n v="8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25T00:00:00"/>
    <d v="2019-02-26T00:00:00"/>
    <n v="1"/>
    <s v="0-1 día"/>
    <n v="0"/>
    <n v="0"/>
    <n v="0"/>
    <x v="0"/>
    <x v="0"/>
    <x v="0"/>
    <x v="0"/>
    <x v="1"/>
    <x v="1"/>
    <x v="1"/>
  </r>
  <r>
    <x v="0"/>
    <n v="1"/>
    <s v="1985381"/>
    <x v="0"/>
    <s v="0551"/>
    <s v="27/01/2019 17:42"/>
    <s v="0XPN394543"/>
    <s v="000195"/>
    <s v="PITSS"/>
    <s v="ASP"/>
    <x v="4"/>
    <s v="AV CANAL DE MIRAMONTES 2886"/>
    <x v="16"/>
    <n v="0"/>
    <s v="METRO"/>
    <n v="102"/>
    <s v="&gt;60"/>
    <s v="Entry Production Color Low/Mid"/>
    <s v="Entry Production"/>
    <s v="Ciudad principal"/>
    <s v="3-&gt;60"/>
    <n v="1.1499999999999999"/>
    <n v="923.44999999999993"/>
    <n v="1"/>
    <n v="0"/>
    <n v="4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5171"/>
    <x v="0"/>
    <s v="5866"/>
    <s v="26/01/2019 15:52"/>
    <s v="0EX9283410"/>
    <s v="800147"/>
    <s v="PITSS"/>
    <s v="ASP"/>
    <x v="1"/>
    <s v="BLV JUAN ALONSO DE TORRES 1315-3"/>
    <x v="17"/>
    <n v="0"/>
    <s v="INTERIOR"/>
    <n v="26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8947"/>
    <x v="0"/>
    <s v="3611"/>
    <s v="22/02/2019 09:43"/>
    <s v="0A4T558028"/>
    <s v="500080"/>
    <s v="PITSS"/>
    <s v="ASP"/>
    <x v="4"/>
    <s v="AV MIRADOR 3300"/>
    <x v="6"/>
    <n v="0"/>
    <s v="INTERIOR"/>
    <n v="15"/>
    <s v="Entre 7 y 15"/>
    <s v="Entry Mono Printers"/>
    <s v="A4"/>
    <s v="Ciudad principal"/>
    <s v="1-Entre 7 y 15"/>
    <n v="0"/>
    <n v="0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1"/>
    <x v="1"/>
    <x v="1"/>
  </r>
  <r>
    <x v="0"/>
    <n v="1"/>
    <s v="1985103"/>
    <x v="0"/>
    <s v="4495"/>
    <s v="25/01/2019 18:13"/>
    <s v="0BPB110617"/>
    <s v="800192"/>
    <s v="PITSS"/>
    <s v="ASP"/>
    <x v="5"/>
    <s v="KM 9 CARRETERA A EL CASTILLO"/>
    <x v="5"/>
    <n v="0"/>
    <s v="INTERIOR"/>
    <n v="16"/>
    <s v="Entre 16 y 30"/>
    <s v="CF Mono"/>
    <s v="High Production"/>
    <s v="Ciudad principal"/>
    <s v="4-Entre 16 y 30"/>
    <n v="1.1000000000000001"/>
    <n v="2359.5"/>
    <n v="1"/>
    <n v="0"/>
    <n v="3"/>
    <n v="0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2001035"/>
    <x v="0"/>
    <s v="5866"/>
    <s v="26/02/2019 17:52"/>
    <s v="0EX9662220"/>
    <s v="500080"/>
    <s v="PITSS"/>
    <s v="ASP"/>
    <x v="7"/>
    <s v="HEROICO COLEGIO MILITAR No 4700"/>
    <x v="6"/>
    <n v="0"/>
    <s v="INTERIOR"/>
    <n v="91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7T00:00:00"/>
    <d v="2019-02-27T00:00:00"/>
    <n v="0"/>
    <s v="0-1 día"/>
    <n v="0"/>
    <n v="0"/>
    <n v="0"/>
    <x v="0"/>
    <x v="0"/>
    <x v="0"/>
    <x v="0"/>
    <x v="1"/>
    <x v="1"/>
    <x v="1"/>
  </r>
  <r>
    <x v="0"/>
    <n v="1"/>
    <s v="1975949"/>
    <x v="0"/>
    <s v="3658"/>
    <s v="07/01/2019 17:27"/>
    <s v="0C4X006457"/>
    <s v="500080"/>
    <s v="PITSS"/>
    <s v="ASP"/>
    <x v="16"/>
    <s v="AV HEROICO COLEGIO MILITAR 4700"/>
    <x v="6"/>
    <n v="0"/>
    <s v="INTERIOR"/>
    <n v="21"/>
    <s v="Entre 16 y 30"/>
    <s v="A4 Mono MFPs"/>
    <s v="A4"/>
    <s v="Ciudad principal"/>
    <s v="1-Entre 16 y 30"/>
    <n v="0.6"/>
    <n v="429.00000000000006"/>
    <n v="1"/>
    <n v="0.05"/>
    <n v="5"/>
    <n v="0.01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0"/>
    <n v="1"/>
    <s v="1984819"/>
    <x v="0"/>
    <s v="3611"/>
    <s v="25/01/2019 08:02"/>
    <s v="0A4T558086"/>
    <s v="800071"/>
    <s v="PITSS"/>
    <s v="ASP"/>
    <x v="4"/>
    <s v="AV VALLARTA 5400"/>
    <x v="0"/>
    <n v="0"/>
    <s v="INTERIOR"/>
    <n v="101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76889"/>
    <x v="0"/>
    <s v="3658"/>
    <s v="09/01/2019 09:30"/>
    <s v="0C4X006469"/>
    <s v="500080"/>
    <s v="PITSS"/>
    <s v="ASP"/>
    <x v="16"/>
    <s v="AV HEROICO COLEGIO MILITAR 4700"/>
    <x v="6"/>
    <n v="0"/>
    <s v="INTERIOR"/>
    <n v="57"/>
    <s v="Entre 31 y 60"/>
    <s v="A4 Mono MFPs"/>
    <s v="A4"/>
    <s v="Ciudad principal"/>
    <s v="1-Entre 31 y 60"/>
    <n v="0.8"/>
    <n v="572.00000000000011"/>
    <n v="1"/>
    <n v="0.08"/>
    <n v="5"/>
    <n v="1.6E-2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1"/>
  </r>
  <r>
    <x v="0"/>
    <n v="1"/>
    <s v="1981571"/>
    <x v="0"/>
    <s v="5945"/>
    <s v="18/01/2019 18:53"/>
    <s v="0X76373083"/>
    <s v="500035"/>
    <s v="PITSS"/>
    <s v="ASP"/>
    <x v="17"/>
    <s v="AV DE LAS FABRICAS No 5939"/>
    <x v="18"/>
    <n v="0"/>
    <s v="INTERIOR"/>
    <n v="3"/>
    <s v="&lt;=3"/>
    <s v="Office Digital"/>
    <s v="A3"/>
    <s v="Ciudad principal"/>
    <s v="2-&lt;=3"/>
    <n v="0"/>
    <n v="0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2367"/>
    <x v="0"/>
    <s v="5757"/>
    <s v="21/01/2019 10:19"/>
    <s v="0Y2B003356"/>
    <s v="500080"/>
    <s v="PITSS"/>
    <s v="ASP"/>
    <x v="7"/>
    <s v="HEROICO COLEGIO MILITAR No 4700"/>
    <x v="6"/>
    <n v="0"/>
    <s v="INTERIOR"/>
    <n v="54"/>
    <s v="Entre 31 y 60"/>
    <s v="Departmental Digital"/>
    <s v="A3"/>
    <s v="Ciudad principal"/>
    <s v="2-Entre 31 y 60"/>
    <n v="1.05"/>
    <n v="1433.25"/>
    <n v="1"/>
    <n v="0.26"/>
    <n v="5"/>
    <n v="5.2000000000000005E-2"/>
    <n v="0"/>
    <n v="0"/>
    <d v="2019-01-23T00:00:00"/>
    <d v="2019-01-23T00:00:00"/>
    <n v="0"/>
    <s v="0-1 día"/>
    <n v="0"/>
    <n v="0"/>
    <n v="0"/>
    <x v="0"/>
    <x v="0"/>
    <x v="0"/>
    <x v="0"/>
    <x v="1"/>
    <x v="1"/>
    <x v="1"/>
  </r>
  <r>
    <x v="0"/>
    <n v="1"/>
    <s v="1985635"/>
    <x v="0"/>
    <s v="5868"/>
    <s v="28/01/2019 06:58"/>
    <s v="0EX9665394"/>
    <s v="500035"/>
    <s v="PITSS"/>
    <s v="ASP"/>
    <x v="17"/>
    <s v="ITURBIDE No 6970"/>
    <x v="18"/>
    <n v="0"/>
    <s v="INTERIOR"/>
    <n v="21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6693"/>
    <x v="0"/>
    <s v="3658"/>
    <s v="18/02/2019 17:14"/>
    <s v="0C4X003035"/>
    <s v="500080"/>
    <s v="PITSS"/>
    <s v="ASP"/>
    <x v="8"/>
    <s v="BLVD FUENTES MARES NUM 1901"/>
    <x v="6"/>
    <n v="0"/>
    <s v="INTERIOR"/>
    <n v="76"/>
    <s v="&gt;60"/>
    <s v="A4 Mono MFPs"/>
    <s v="A4"/>
    <s v="Ciudad principal"/>
    <s v="1-&gt;60"/>
    <n v="1.05"/>
    <n v="750.75000000000011"/>
    <n v="1"/>
    <n v="0.27"/>
    <n v="5"/>
    <n v="5.4000000000000006E-2"/>
    <n v="0"/>
    <n v="0"/>
    <d v="2019-02-21T00:00:00"/>
    <d v="2019-02-22T00:00:00"/>
    <n v="1"/>
    <s v="0-1 día"/>
    <n v="0"/>
    <n v="0"/>
    <n v="0"/>
    <x v="0"/>
    <x v="0"/>
    <x v="0"/>
    <x v="0"/>
    <x v="1"/>
    <x v="1"/>
    <x v="1"/>
  </r>
  <r>
    <x v="0"/>
    <n v="1"/>
    <s v="1981355"/>
    <x v="0"/>
    <s v="3658"/>
    <s v="18/01/2019 11:13"/>
    <s v="0C4X011048"/>
    <s v="500080"/>
    <s v="PITSS"/>
    <s v="ASP"/>
    <x v="6"/>
    <s v="CATALPA Y PIMENTEL No 717"/>
    <x v="6"/>
    <n v="0"/>
    <s v="INTERIOR"/>
    <n v="20"/>
    <s v="Entre 16 y 30"/>
    <s v="A4 Mono MFPs"/>
    <s v="A4"/>
    <s v="Ciudad principal"/>
    <s v="1-Entre 16 y 30"/>
    <n v="0.6"/>
    <n v="429.00000000000006"/>
    <n v="1"/>
    <n v="0.28000000000000003"/>
    <n v="5"/>
    <n v="5.6000000000000008E-2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87083"/>
    <x v="0"/>
    <s v="4395"/>
    <s v="30/01/2019 09:13"/>
    <s v="0BG2951676"/>
    <s v="500056"/>
    <s v="PITSS"/>
    <s v="ASP"/>
    <x v="1"/>
    <s v="BLV MIGUEL HIDALGO 155"/>
    <x v="19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6559"/>
    <x v="0"/>
    <s v="7838"/>
    <s v="29/01/2019 10:33"/>
    <s v="0MX0144464"/>
    <s v="500089"/>
    <s v="PITSS"/>
    <s v="ASP"/>
    <x v="13"/>
    <s v="AV HERMANOS ESCOBAR No 5756"/>
    <x v="2"/>
    <n v="1"/>
    <s v="INTERIOR"/>
    <n v="174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389"/>
    <x v="0"/>
    <s v="5866"/>
    <s v="16/01/2019 16:05"/>
    <s v="0EX9287121"/>
    <s v="500080"/>
    <s v="PITSS"/>
    <s v="ASP"/>
    <x v="4"/>
    <s v="AV MIRADOR 3300"/>
    <x v="6"/>
    <n v="0"/>
    <s v="INTERIOR"/>
    <n v="30"/>
    <s v="Entre 16 y 30"/>
    <s v="Departmental Digital"/>
    <s v="A3"/>
    <s v="Ciudad principal"/>
    <s v="2-Entre 16 y 30"/>
    <n v="0.8"/>
    <n v="1092"/>
    <n v="1"/>
    <n v="0.42"/>
    <n v="5"/>
    <n v="8.3999999999999991E-2"/>
    <n v="0"/>
    <n v="0"/>
    <d v="2019-01-17T00:00:00"/>
    <d v="2019-01-17T00:00:00"/>
    <n v="0"/>
    <s v="0-1 día"/>
    <n v="0"/>
    <n v="0"/>
    <n v="0"/>
    <x v="0"/>
    <x v="0"/>
    <x v="0"/>
    <x v="0"/>
    <x v="1"/>
    <x v="1"/>
    <x v="1"/>
  </r>
  <r>
    <x v="0"/>
    <n v="1"/>
    <s v="1980305"/>
    <x v="0"/>
    <s v="0506"/>
    <s v="16/01/2019 13:42"/>
    <s v="09RA664553"/>
    <s v="500089"/>
    <s v="PITSS"/>
    <s v="ASP"/>
    <x v="2"/>
    <s v="AV HERMANOS ESCOBAR 5756"/>
    <x v="2"/>
    <n v="1"/>
    <s v="INTERIOR"/>
    <n v="131"/>
    <s v="&gt;60"/>
    <s v="Color Laser Printers"/>
    <s v="A4"/>
    <s v="Ciudad principal"/>
    <s v="1-&gt;60"/>
    <n v="1.05"/>
    <n v="0"/>
    <n v="1"/>
    <n v="0"/>
    <n v="5"/>
    <n v="0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6955"/>
    <x v="0"/>
    <s v="8075"/>
    <s v="19/02/2019 09:29"/>
    <s v="03AG879962"/>
    <s v="500080"/>
    <s v="PITSS"/>
    <s v="ASP"/>
    <x v="4"/>
    <s v="HIPERPLAZA No 3300"/>
    <x v="6"/>
    <n v="0"/>
    <s v="INTERIOR"/>
    <n v="1"/>
    <s v="&lt;=3"/>
    <s v="Departmental Digital"/>
    <s v="A3"/>
    <s v="Ciudad principal"/>
    <s v="2-&lt;=3"/>
    <n v="0"/>
    <n v="0"/>
    <n v="1"/>
    <n v="0.52"/>
    <n v="5"/>
    <n v="0.10400000000000001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1"/>
  </r>
  <r>
    <x v="0"/>
    <n v="1"/>
    <s v="1977059"/>
    <x v="0"/>
    <s v="5757"/>
    <s v="09/01/2019 12:25"/>
    <s v="0Y2B003348"/>
    <s v="500080"/>
    <s v="PITSS"/>
    <s v="ASP"/>
    <x v="7"/>
    <s v="HEROICO COLEGIO MILITAR No 4700"/>
    <x v="6"/>
    <n v="0"/>
    <s v="INTERIOR"/>
    <n v="42"/>
    <s v="Entre 31 y 60"/>
    <s v="Departmental Digital"/>
    <s v="A3"/>
    <s v="Ciudad principal"/>
    <s v="2-Entre 31 y 60"/>
    <n v="1.05"/>
    <n v="1433.25"/>
    <n v="1"/>
    <n v="0.83"/>
    <n v="5"/>
    <n v="0.16599999999999998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1"/>
  </r>
  <r>
    <x v="1"/>
    <n v="1"/>
    <s v="1986841"/>
    <x v="0"/>
    <s v="6705"/>
    <s v="29/01/2019 17:44"/>
    <s v="0A1H020640"/>
    <s v="100038"/>
    <s v="PITSS"/>
    <s v="ASP"/>
    <x v="1"/>
    <s v="BLV ISIDRO FABELA SUR 600"/>
    <x v="20"/>
    <n v="0"/>
    <s v="INTERIOR"/>
    <n v="53"/>
    <s v="Entre 31 y 60"/>
    <s v="WF Mono Systems and Legacy Color"/>
    <s v="WF"/>
    <s v="Ciudad principal"/>
    <s v="3-Entre 31 y 60"/>
    <n v="1.1000000000000001"/>
    <n v="1730.3000000000004"/>
    <n v="1"/>
    <n v="0"/>
    <n v="4"/>
    <n v="0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8921"/>
    <x v="0"/>
    <s v="3611"/>
    <s v="22/02/2019 08:55"/>
    <s v="0A4T558009"/>
    <s v="500080"/>
    <s v="PITSS"/>
    <s v="ASP"/>
    <x v="4"/>
    <s v="HIPERPLAZA No 3300"/>
    <x v="6"/>
    <n v="0"/>
    <s v="INTERIOR"/>
    <n v="92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25T00:00:00"/>
    <d v="2019-02-26T00:00:00"/>
    <n v="1"/>
    <s v="0-1 día"/>
    <n v="0"/>
    <n v="0"/>
    <n v="0"/>
    <x v="0"/>
    <x v="0"/>
    <x v="0"/>
    <x v="0"/>
    <x v="1"/>
    <x v="1"/>
    <x v="1"/>
  </r>
  <r>
    <x v="1"/>
    <n v="1"/>
    <s v="1992879"/>
    <x v="0"/>
    <s v="5757"/>
    <s v="11/02/2019 08:30"/>
    <s v="0Y2B003358"/>
    <s v="500080"/>
    <s v="PITSS"/>
    <s v="ASP"/>
    <x v="7"/>
    <s v="HEROICO COLEGIO MILITAR No 4700"/>
    <x v="6"/>
    <n v="0"/>
    <s v="INTERIOR"/>
    <n v="122"/>
    <s v="&gt;60"/>
    <s v="Departmental Digital"/>
    <s v="A3"/>
    <s v="Ciudad principal"/>
    <s v="2-&gt;60"/>
    <n v="1.1000000000000001"/>
    <n v="1501.5000000000002"/>
    <n v="1"/>
    <n v="1.5"/>
    <n v="5"/>
    <n v="0.3"/>
    <n v="0"/>
    <n v="0"/>
    <d v="2019-02-11T00:00:00"/>
    <d v="2019-02-12T00:00:00"/>
    <n v="1"/>
    <s v="0-1 día"/>
    <n v="0"/>
    <n v="0"/>
    <n v="0"/>
    <x v="0"/>
    <x v="0"/>
    <x v="0"/>
    <x v="0"/>
    <x v="1"/>
    <x v="1"/>
    <x v="1"/>
  </r>
  <r>
    <x v="1"/>
    <n v="1"/>
    <s v="1988089"/>
    <x v="0"/>
    <s v="8075"/>
    <s v="31/01/2019 17:49"/>
    <s v="03AG880323"/>
    <s v="800142"/>
    <s v="PITSS"/>
    <s v="ASP"/>
    <x v="4"/>
    <s v="AV REVOLUCION 780"/>
    <x v="21"/>
    <n v="0"/>
    <s v="METRO"/>
    <n v="10"/>
    <s v="Entre 7 y 15"/>
    <s v="Departmental Digital"/>
    <s v="A3"/>
    <s v="Ciudad principal"/>
    <s v="2-Entre 7 y 15"/>
    <n v="0.6"/>
    <n v="393"/>
    <n v="1"/>
    <n v="0"/>
    <n v="5"/>
    <n v="0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8313"/>
    <x v="0"/>
    <s v="8055"/>
    <s v="01/02/2019 10:19"/>
    <s v="0Y4X835821"/>
    <s v="100038"/>
    <s v="PITSS"/>
    <s v="ASP"/>
    <x v="18"/>
    <s v="CERRO COATEPEC S/N CD UNIVERSITARIA"/>
    <x v="22"/>
    <n v="0"/>
    <s v="INTERIOR"/>
    <n v="88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89965"/>
    <x v="0"/>
    <s v="3658"/>
    <s v="05/02/2019 12:59"/>
    <s v="0C4X006457"/>
    <s v="500080"/>
    <s v="PITSS"/>
    <s v="ASP"/>
    <x v="16"/>
    <s v="AV HEROICO COLEGIO MILITAR 4700"/>
    <x v="6"/>
    <n v="0"/>
    <s v="INTERIOR"/>
    <n v="29"/>
    <s v="Entre 16 y 30"/>
    <s v="A4 Mono MFPs"/>
    <s v="A4"/>
    <s v="Ciudad principal"/>
    <s v="1-Entre 16 y 30"/>
    <n v="0.6"/>
    <n v="429.00000000000006"/>
    <n v="1"/>
    <n v="1.57"/>
    <n v="5"/>
    <n v="0.314"/>
    <n v="0"/>
    <n v="0"/>
    <d v="2019-02-07T00:00:00"/>
    <d v="2019-02-07T00:00:00"/>
    <n v="0"/>
    <s v="0-1 día"/>
    <n v="0"/>
    <n v="0"/>
    <n v="0"/>
    <x v="0"/>
    <x v="0"/>
    <x v="0"/>
    <x v="0"/>
    <x v="1"/>
    <x v="1"/>
    <x v="1"/>
  </r>
  <r>
    <x v="0"/>
    <n v="1"/>
    <s v="1982711"/>
    <x v="0"/>
    <s v="4000"/>
    <s v="21/01/2019 16:25"/>
    <s v="06HB014194"/>
    <s v="500080"/>
    <s v="PITSS"/>
    <s v="ASP"/>
    <x v="14"/>
    <s v="PERIFERICO DE LA JUVENTUD 6902 MZ 4 LT 13"/>
    <x v="6"/>
    <n v="0"/>
    <s v="INTERIOR"/>
    <n v="2608"/>
    <s v="&gt;60"/>
    <s v="Entry Mono Printers"/>
    <s v="A4"/>
    <s v="Ciudad principal"/>
    <s v="1-&gt;60"/>
    <n v="1.05"/>
    <n v="750.75000000000011"/>
    <n v="1"/>
    <n v="1.58"/>
    <n v="5"/>
    <n v="0.316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1"/>
  </r>
  <r>
    <x v="0"/>
    <n v="1"/>
    <s v="1975947"/>
    <x v="0"/>
    <s v="3658"/>
    <s v="07/01/2019 17:26"/>
    <s v="0C4X006417"/>
    <s v="500080"/>
    <s v="PITSS"/>
    <s v="ASP"/>
    <x v="16"/>
    <s v="AV HEROICO COLEGIO MILITAR 4700"/>
    <x v="6"/>
    <n v="0"/>
    <s v="INTERIOR"/>
    <n v="25"/>
    <s v="Entre 16 y 30"/>
    <s v="A4 Mono MFPs"/>
    <s v="A4"/>
    <s v="Ciudad principal"/>
    <s v="1-Entre 16 y 30"/>
    <n v="0.6"/>
    <n v="429.00000000000006"/>
    <n v="1"/>
    <n v="2.4"/>
    <n v="5"/>
    <n v="0.48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1"/>
  </r>
  <r>
    <x v="1"/>
    <n v="1"/>
    <s v="1988625"/>
    <x v="0"/>
    <s v="3658"/>
    <s v="01/02/2019 17:33"/>
    <s v="0C4X003942"/>
    <s v="500018"/>
    <s v="PITSS"/>
    <s v="ASP"/>
    <x v="8"/>
    <s v="COBALTO 518"/>
    <x v="23"/>
    <n v="0"/>
    <s v="INTERIOR"/>
    <n v="913"/>
    <s v="&gt;60"/>
    <s v="A4 Mono MFPs"/>
    <s v="A4"/>
    <s v="Ciudad principal"/>
    <s v="1-&gt;60"/>
    <n v="1.05"/>
    <n v="750.75000000000011"/>
    <n v="1"/>
    <n v="0"/>
    <n v="5"/>
    <n v="0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83923"/>
    <x v="0"/>
    <s v="3020"/>
    <s v="23/01/2019 14:14"/>
    <s v="0K3A708971"/>
    <s v="500080"/>
    <s v="PITSS"/>
    <s v="ASP"/>
    <x v="19"/>
    <s v="AV DE LAS INDUSTRIAS 4907"/>
    <x v="6"/>
    <n v="0"/>
    <s v="INTERIOR"/>
    <n v="2610"/>
    <s v="&gt;60"/>
    <s v="Entry Mono Printers"/>
    <s v="A4"/>
    <s v="Ciudad principal"/>
    <s v="1-&gt;60"/>
    <n v="1.05"/>
    <n v="750.75000000000011"/>
    <n v="1"/>
    <n v="3.27"/>
    <n v="5"/>
    <n v="0.65400000000000003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1"/>
  </r>
  <r>
    <x v="1"/>
    <n v="1"/>
    <s v="1988649"/>
    <x v="0"/>
    <s v="4310"/>
    <s v="01/02/2019 21:09"/>
    <s v="0BG0966723"/>
    <s v="800192"/>
    <s v="PITSS"/>
    <s v="ASP"/>
    <x v="1"/>
    <s v="AV. AMERICAS No. 655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88967"/>
    <x v="0"/>
    <s v="5866"/>
    <s v="03/02/2019 16:56"/>
    <s v="0EX9293385"/>
    <s v="800187"/>
    <s v="PITSS"/>
    <s v="ASP"/>
    <x v="4"/>
    <s v="CONSTITUYENTES PTE 152"/>
    <x v="10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88969"/>
    <x v="0"/>
    <s v="0570"/>
    <s v="03/02/2019 17:00"/>
    <s v="0XPN550545"/>
    <s v="800187"/>
    <s v="PITSS"/>
    <s v="ASP"/>
    <x v="4"/>
    <s v="AV CONSTITUYENTES 152 PTE"/>
    <x v="10"/>
    <n v="0"/>
    <s v="INTERIOR"/>
    <n v="52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353"/>
    <x v="1"/>
    <s v="5757"/>
    <s v="03/01/2019 16:12"/>
    <s v="0Y2B003356"/>
    <s v="500080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1"/>
  </r>
  <r>
    <x v="1"/>
    <n v="1"/>
    <s v="1989227"/>
    <x v="0"/>
    <s v="4395"/>
    <s v="04/02/2019 09:37"/>
    <s v="0BG2947152"/>
    <s v="800183"/>
    <s v="PITSS"/>
    <s v="ASP"/>
    <x v="1"/>
    <s v="PATRIA 1937"/>
    <x v="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319"/>
    <x v="0"/>
    <s v="4395"/>
    <s v="04/02/2019 14:08"/>
    <s v="0BG2940910"/>
    <s v="800071"/>
    <s v="PITSS"/>
    <s v="ASP"/>
    <x v="1"/>
    <s v="AV MAIZ 1300"/>
    <x v="0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9327"/>
    <x v="0"/>
    <s v="5866"/>
    <s v="04/02/2019 14:29"/>
    <s v="0EX9665193"/>
    <s v="500028"/>
    <s v="PITSS"/>
    <s v="ASP"/>
    <x v="4"/>
    <s v="AV DE LAS TORRES No 2498"/>
    <x v="1"/>
    <n v="0"/>
    <s v="INTERIOR"/>
    <n v="11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0"/>
    <n v="1"/>
    <s v="1974351"/>
    <x v="1"/>
    <s v="7221"/>
    <s v="03/01/2019 16:11"/>
    <s v="0LX7658052"/>
    <s v="500080"/>
    <s v="PITSS"/>
    <s v="ASP"/>
    <x v="7"/>
    <s v="HEROICO COLEGIO MILITAR No 4700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1"/>
  </r>
  <r>
    <x v="0"/>
    <n v="1"/>
    <s v="1974355"/>
    <x v="1"/>
    <s v="6656"/>
    <s v="03/01/2019 16:12"/>
    <s v="0E1B967531"/>
    <s v="500080"/>
    <s v="PITSS"/>
    <s v="ASP"/>
    <x v="7"/>
    <s v="HEROICO COLEGIO MILITAR No 4700"/>
    <x v="6"/>
    <n v="0"/>
    <s v="INTERIOR"/>
    <s v="  "/>
    <s v="&gt;60"/>
    <s v="Color Laser Printers"/>
    <s v="A4"/>
    <s v="Ciudad principal"/>
    <s v="1-&gt;60"/>
    <n v="1"/>
    <n v="715.00000000000011"/>
    <n v="0"/>
    <n v="5"/>
    <n v="5"/>
    <n v="1"/>
    <n v="0"/>
    <n v="0"/>
    <d v="2019-01-03T00:00:00"/>
    <d v="2019-01-10T00:00:00"/>
    <n v="5"/>
    <s v="4-5 días"/>
    <n v="0"/>
    <n v="0"/>
    <n v="0"/>
    <x v="1"/>
    <x v="0"/>
    <x v="0"/>
    <x v="0"/>
    <x v="1"/>
    <x v="1"/>
    <x v="1"/>
  </r>
  <r>
    <x v="0"/>
    <n v="1"/>
    <s v="1974345"/>
    <x v="1"/>
    <s v="7221"/>
    <s v="03/01/2019 16:09"/>
    <s v="0LX7657924"/>
    <s v="500080"/>
    <s v="PITSS"/>
    <s v="ASP"/>
    <x v="7"/>
    <s v="HEROICO COLEGIO MILITAR No 4700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1-03T00:00:00"/>
    <d v="2019-01-10T00:00:00"/>
    <n v="5"/>
    <s v="4-5 días"/>
    <n v="0"/>
    <n v="0"/>
    <n v="0"/>
    <x v="1"/>
    <x v="0"/>
    <x v="0"/>
    <x v="0"/>
    <x v="1"/>
    <x v="1"/>
    <x v="1"/>
  </r>
  <r>
    <x v="1"/>
    <n v="1"/>
    <s v="1990637"/>
    <x v="0"/>
    <s v="6705"/>
    <s v="06/02/2019 12:00"/>
    <s v="0A1H021199"/>
    <s v="500089"/>
    <s v="PITSS"/>
    <s v="ASP"/>
    <x v="11"/>
    <s v="HERMANOS ESCOBAR 5756"/>
    <x v="2"/>
    <n v="1"/>
    <s v="INTERIOR"/>
    <n v="7"/>
    <s v="Entre 7 y 15"/>
    <s v="WF Mono Systems and Legacy Color"/>
    <s v="WF"/>
    <s v="Ciudad principal"/>
    <s v="3-Entre 7 y 15"/>
    <n v="0.8"/>
    <n v="0"/>
    <n v="1"/>
    <n v="0"/>
    <n v="4"/>
    <n v="0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349"/>
    <x v="1"/>
    <s v="5757"/>
    <s v="03/01/2019 16:10"/>
    <s v="0Y2B003349"/>
    <s v="500080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1"/>
    <x v="1"/>
    <x v="1"/>
  </r>
  <r>
    <x v="1"/>
    <n v="1"/>
    <s v="1990771"/>
    <x v="0"/>
    <s v="8055"/>
    <s v="06/02/2019 15:41"/>
    <s v="0Y4X845171"/>
    <s v="500027"/>
    <s v="PITSS"/>
    <s v="ASP"/>
    <x v="20"/>
    <s v="CIRCUITO INTERIOR NORTE No 1820"/>
    <x v="2"/>
    <n v="1"/>
    <s v="INTERIOR"/>
    <n v="2624"/>
    <s v="&gt;60"/>
    <s v="Departmental Digital"/>
    <s v="A3"/>
    <s v="Ciudad principal"/>
    <s v="2-&gt;60"/>
    <n v="1.1000000000000001"/>
    <n v="0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0837"/>
    <x v="0"/>
    <s v="7845"/>
    <s v="06/02/2019 17:38"/>
    <s v="0MX4777252"/>
    <s v="100037"/>
    <s v="PITSS"/>
    <s v="ASP"/>
    <x v="21"/>
    <s v="ACUEDUCTO DEL ALTO LERMA No 3"/>
    <x v="24"/>
    <n v="0"/>
    <s v="INTERIOR"/>
    <n v="16"/>
    <s v="Entre 16 y 30"/>
    <s v="A3 Office Color Laser MFPs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4449"/>
    <x v="0"/>
    <s v="4624"/>
    <s v="24/01/2019 12:20"/>
    <s v="0D6X456699"/>
    <s v="500080"/>
    <s v="PITSS"/>
    <s v="ASP"/>
    <x v="13"/>
    <s v="AV DE LAS INDUSTRIAS No 4907"/>
    <x v="6"/>
    <n v="0"/>
    <s v="INTERIOR"/>
    <n v="162"/>
    <s v="&gt;60"/>
    <s v="Entry Mono Printers"/>
    <s v="A4"/>
    <s v="Ciudad principal"/>
    <s v="1-&gt;60"/>
    <n v="1.05"/>
    <n v="750.75000000000011"/>
    <n v="1"/>
    <n v="5.17"/>
    <n v="5"/>
    <n v="1.034"/>
    <n v="8.5000000000000075E-3"/>
    <n v="-6.0775000000000068"/>
    <d v="2019-01-25T00:00:00"/>
    <d v="2019-01-25T00:00:00"/>
    <n v="0"/>
    <s v="0-1 día"/>
    <n v="0"/>
    <n v="0"/>
    <n v="0"/>
    <x v="0"/>
    <x v="1"/>
    <x v="0"/>
    <x v="0"/>
    <x v="1"/>
    <x v="1"/>
    <x v="1"/>
  </r>
  <r>
    <x v="1"/>
    <n v="1"/>
    <s v="1994393"/>
    <x v="0"/>
    <s v="8045"/>
    <s v="13/02/2019 13:42"/>
    <s v="0Y4X837755"/>
    <s v="500155"/>
    <s v="PITSS"/>
    <s v="ASP"/>
    <x v="2"/>
    <s v="FRESNEL Y FARENHEIT 8525"/>
    <x v="2"/>
    <n v="1"/>
    <s v="INTERIOR"/>
    <n v="99"/>
    <s v="&gt;60"/>
    <s v="Office Digital"/>
    <s v="A3"/>
    <s v="Ciudad principal"/>
    <s v="2-&gt;60"/>
    <n v="1.1000000000000001"/>
    <n v="0"/>
    <n v="1"/>
    <n v="1.05"/>
    <n v="5"/>
    <n v="0.21000000000000002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2"/>
  </r>
  <r>
    <x v="1"/>
    <n v="1"/>
    <s v="1993007"/>
    <x v="0"/>
    <s v="8035"/>
    <s v="11/02/2019 10:44"/>
    <s v="02TX058832"/>
    <s v="500155"/>
    <s v="PITSS"/>
    <s v="ASP"/>
    <x v="2"/>
    <s v="AV RIO BRAVO No 1420"/>
    <x v="2"/>
    <n v="0"/>
    <s v="INTERIOR"/>
    <n v="284"/>
    <s v="&gt;60"/>
    <s v="A3 Office Color Laser MFPs"/>
    <s v="A3"/>
    <s v="Ciudad principal"/>
    <s v="2-&gt;60"/>
    <n v="1.1000000000000001"/>
    <n v="1501.5000000000002"/>
    <n v="1"/>
    <n v="1.27"/>
    <n v="5"/>
    <n v="0.254"/>
    <n v="0"/>
    <n v="0"/>
    <d v="2019-02-11T00:00:00"/>
    <d v="2019-02-12T00:00:00"/>
    <n v="1"/>
    <s v="0-1 día"/>
    <n v="0"/>
    <n v="0"/>
    <n v="0"/>
    <x v="0"/>
    <x v="0"/>
    <x v="0"/>
    <x v="0"/>
    <x v="1"/>
    <x v="2"/>
    <x v="2"/>
  </r>
  <r>
    <x v="0"/>
    <n v="1"/>
    <s v="1979623"/>
    <x v="0"/>
    <s v="5945"/>
    <s v="15/01/2019 12:34"/>
    <s v="0X76707673"/>
    <s v="500155"/>
    <s v="PITSS"/>
    <s v="ASP"/>
    <x v="10"/>
    <s v="BLVD THOMAS FERNANDEZ 8581 P 2"/>
    <x v="2"/>
    <n v="0"/>
    <s v="INTERIOR"/>
    <n v="34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16T00:00:00"/>
    <d v="2019-01-17T00:00:00"/>
    <n v="1"/>
    <s v="0-1 día"/>
    <n v="0"/>
    <n v="0"/>
    <n v="0"/>
    <x v="0"/>
    <x v="0"/>
    <x v="0"/>
    <x v="0"/>
    <x v="1"/>
    <x v="2"/>
    <x v="2"/>
  </r>
  <r>
    <x v="1"/>
    <n v="1"/>
    <s v="1991135"/>
    <x v="0"/>
    <s v="6361"/>
    <s v="07/02/2019 09:56"/>
    <s v="0DBY267397"/>
    <s v="500155"/>
    <s v="PITSS"/>
    <s v="ASP"/>
    <x v="22"/>
    <s v="BOSQUE DE DURAZNOS 61"/>
    <x v="25"/>
    <n v="0"/>
    <s v="INTERIOR"/>
    <n v="49"/>
    <s v="Entre 31 y 60"/>
    <s v="Color Laser Printers"/>
    <s v="A4"/>
    <s v="Ciudad principal"/>
    <s v="1-Entre 31 y 60"/>
    <n v="0.8"/>
    <n v="572.00000000000011"/>
    <n v="1"/>
    <n v="26.99"/>
    <n v="5"/>
    <n v="5.3979999999999997"/>
    <n v="1"/>
    <n v="-715.00000000000011"/>
    <d v="2019-02-21T00:00:00"/>
    <d v="2019-02-21T00:00:00"/>
    <n v="0"/>
    <s v="0-1 día"/>
    <n v="0"/>
    <n v="0"/>
    <n v="0"/>
    <x v="0"/>
    <x v="2"/>
    <x v="0"/>
    <x v="0"/>
    <x v="1"/>
    <x v="2"/>
    <x v="2"/>
  </r>
  <r>
    <x v="0"/>
    <n v="1"/>
    <s v="1980915"/>
    <x v="0"/>
    <s v="3635"/>
    <s v="17/01/2019 13:57"/>
    <s v="0LBT206077"/>
    <s v="500155"/>
    <s v="PITSS"/>
    <s v="ASP"/>
    <x v="23"/>
    <s v="AV SANTIAGO TRONCOSO 281"/>
    <x v="2"/>
    <n v="0"/>
    <s v="INTERIOR"/>
    <n v="37"/>
    <s v="Entre 31 y 60"/>
    <s v="A4 Mono MFPs"/>
    <s v="A4"/>
    <s v="Ciudad principal"/>
    <s v="1-Entre 31 y 60"/>
    <n v="0.8"/>
    <n v="572.00000000000011"/>
    <n v="1"/>
    <n v="1.55"/>
    <n v="5"/>
    <n v="0.31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2"/>
  </r>
  <r>
    <x v="1"/>
    <n v="1"/>
    <s v="1996341"/>
    <x v="0"/>
    <s v="7222"/>
    <s v="18/02/2019 10:26"/>
    <s v="0LX5697800"/>
    <s v="500155"/>
    <s v="PITSS"/>
    <s v="ASP"/>
    <x v="23"/>
    <s v="AV SANTIAGO TRONCOSO 281"/>
    <x v="2"/>
    <n v="0"/>
    <s v="INTERIOR"/>
    <n v="60"/>
    <s v="Entre 31 y 60"/>
    <s v="A3 Office Color Laser MFPs"/>
    <s v="A3"/>
    <s v="Ciudad principal"/>
    <s v="2-Entre 31 y 60"/>
    <n v="1.05"/>
    <n v="1433.25"/>
    <n v="1"/>
    <n v="3.07"/>
    <n v="5"/>
    <n v="0.61399999999999999"/>
    <n v="0"/>
    <n v="0"/>
    <d v="2019-02-20T00:00:00"/>
    <d v="2019-02-21T00:00:00"/>
    <n v="1"/>
    <s v="0-1 día"/>
    <n v="0"/>
    <n v="0"/>
    <n v="0"/>
    <x v="0"/>
    <x v="0"/>
    <x v="0"/>
    <x v="0"/>
    <x v="1"/>
    <x v="2"/>
    <x v="2"/>
  </r>
  <r>
    <x v="1"/>
    <n v="1"/>
    <s v="1992191"/>
    <x v="0"/>
    <s v="4395"/>
    <s v="08/02/2019 20:35"/>
    <s v="0BG2948799"/>
    <s v="800192"/>
    <s v="PITSS"/>
    <s v="ASP"/>
    <x v="1"/>
    <s v="AV CIRCUNVALACION No 2700 LOC SA01"/>
    <x v="7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369"/>
    <x v="0"/>
    <s v="5774"/>
    <s v="09/02/2019 14:06"/>
    <s v="0XEL568768"/>
    <s v="800187"/>
    <s v="PITSS"/>
    <s v="ASP"/>
    <x v="4"/>
    <s v="BLV ECUESTRE SN"/>
    <x v="10"/>
    <n v="0"/>
    <s v="INTERIOR"/>
    <n v="36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371"/>
    <x v="0"/>
    <s v="4310"/>
    <s v="09/02/2019 14:10"/>
    <s v="0BG0966729"/>
    <s v="800183"/>
    <s v="PITSS"/>
    <s v="ASP"/>
    <x v="1"/>
    <s v="AV MEREO RODRIGUEZ BARRAGAN S/N"/>
    <x v="13"/>
    <n v="0"/>
    <s v="INTERIOR"/>
    <n v="129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831"/>
    <x v="0"/>
    <s v="5868"/>
    <s v="11/02/2019 06:29"/>
    <s v="0EX9665394"/>
    <s v="500093"/>
    <s v="PITSS"/>
    <s v="ASP"/>
    <x v="17"/>
    <s v="ITURBIDE No 6970"/>
    <x v="18"/>
    <n v="0"/>
    <s v="INTERIOR"/>
    <n v="5"/>
    <s v="Entre 3 y 6"/>
    <s v="Departmental Digital"/>
    <s v="A3"/>
    <s v="Ciudad principal"/>
    <s v="2-Entre 3 y 6"/>
    <n v="0"/>
    <n v="0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711"/>
    <x v="0"/>
    <s v="4622"/>
    <s v="15/01/2019 14:57"/>
    <s v="0XLV030947"/>
    <s v="500155"/>
    <s v="PITSS"/>
    <s v="ASP"/>
    <x v="24"/>
    <s v="OMEGA No 1825"/>
    <x v="2"/>
    <n v="0"/>
    <s v="INTERIOR"/>
    <n v="225"/>
    <s v="&gt;60"/>
    <s v="Entry Mono Printers"/>
    <s v="A4"/>
    <s v="Ciudad principal"/>
    <s v="1-&gt;60"/>
    <n v="1.05"/>
    <n v="750.75000000000011"/>
    <n v="1"/>
    <n v="2.5499999999999998"/>
    <n v="5"/>
    <n v="0.51"/>
    <n v="0"/>
    <n v="0"/>
    <d v="2019-01-17T00:00:00"/>
    <d v="2019-01-17T00:00:00"/>
    <n v="0"/>
    <s v="0-1 día"/>
    <n v="0"/>
    <n v="0"/>
    <n v="0"/>
    <x v="0"/>
    <x v="0"/>
    <x v="0"/>
    <x v="0"/>
    <x v="1"/>
    <x v="2"/>
    <x v="2"/>
  </r>
  <r>
    <x v="0"/>
    <n v="1"/>
    <s v="1975569"/>
    <x v="0"/>
    <s v="4603"/>
    <s v="07/01/2019 09:35"/>
    <s v="0XLT860319"/>
    <s v="500155"/>
    <s v="PITSS"/>
    <s v="ASP"/>
    <x v="25"/>
    <s v="AV FUENTES DEL SUR 7151"/>
    <x v="2"/>
    <n v="0"/>
    <s v="INTERIOR"/>
    <n v="28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1-07T00:00:00"/>
    <d v="2019-01-07T00:00:00"/>
    <n v="0"/>
    <s v="0-1 día"/>
    <n v="0"/>
    <n v="0"/>
    <n v="0"/>
    <x v="0"/>
    <x v="0"/>
    <x v="0"/>
    <x v="1"/>
    <x v="1"/>
    <x v="2"/>
    <x v="2"/>
  </r>
  <r>
    <x v="0"/>
    <n v="1"/>
    <s v="1976297"/>
    <x v="0"/>
    <s v="4625"/>
    <s v="08/01/2019 10:14"/>
    <s v="0D6X450766"/>
    <s v="500155"/>
    <s v="PITSS"/>
    <s v="ASP"/>
    <x v="25"/>
    <s v="AV PARQUE INDUSTRIAL JUAREZ 3328"/>
    <x v="2"/>
    <n v="0"/>
    <s v="INTERIOR"/>
    <n v="10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2"/>
  </r>
  <r>
    <x v="0"/>
    <n v="1"/>
    <s v="1983365"/>
    <x v="0"/>
    <s v="3601"/>
    <s v="22/01/2019 13:36"/>
    <s v="0MHB499774"/>
    <s v="500155"/>
    <s v="PITSS"/>
    <s v="ASP"/>
    <x v="25"/>
    <s v="AV PARQUE INDUSTRIAL JUAREZ 3328"/>
    <x v="2"/>
    <n v="0"/>
    <s v="INTERIOR"/>
    <n v="85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3T00:00:00"/>
    <d v="2019-01-23T00:00:00"/>
    <n v="0"/>
    <s v="0-1 día"/>
    <n v="0"/>
    <n v="0"/>
    <n v="0"/>
    <x v="0"/>
    <x v="0"/>
    <x v="0"/>
    <x v="1"/>
    <x v="1"/>
    <x v="2"/>
    <x v="2"/>
  </r>
  <r>
    <x v="1"/>
    <n v="1"/>
    <s v="1993709"/>
    <x v="0"/>
    <s v="7835"/>
    <s v="12/02/2019 12:58"/>
    <s v="0MX1204996"/>
    <s v="500089"/>
    <s v="PITSS"/>
    <s v="ASP"/>
    <x v="3"/>
    <s v="AV HERMANOS ESCOBAR No 5756"/>
    <x v="2"/>
    <n v="1"/>
    <s v="INTERIOR"/>
    <n v="14"/>
    <s v="Entre 7 y 15"/>
    <s v="A3 Office Color Laser MFPs"/>
    <s v="A3"/>
    <s v="Ciudad principal"/>
    <s v="2-Entre 7 y 15"/>
    <n v="0.6"/>
    <n v="0"/>
    <n v="1"/>
    <n v="0"/>
    <n v="5"/>
    <n v="0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841"/>
    <x v="0"/>
    <s v="8900"/>
    <s v="12/02/2019 16:02"/>
    <s v="0DA4113475"/>
    <s v="500089"/>
    <s v="PITSS"/>
    <s v="ASP"/>
    <x v="13"/>
    <s v="AV HERMANOS ESCOBAR No 5756"/>
    <x v="2"/>
    <n v="1"/>
    <s v="INTERIOR"/>
    <n v="36"/>
    <s v="Entre 31 y 60"/>
    <s v="A4 Color Solid Ink MFPs"/>
    <s v="A4"/>
    <s v="Ciudad principal"/>
    <s v="1-Entre 31 y 60"/>
    <n v="0.8"/>
    <n v="0"/>
    <n v="1"/>
    <n v="0"/>
    <n v="5"/>
    <n v="0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85781"/>
    <x v="0"/>
    <s v="4603"/>
    <s v="28/01/2019 10:31"/>
    <s v="0XLT278675"/>
    <s v="500155"/>
    <s v="PITSS"/>
    <s v="ASP"/>
    <x v="25"/>
    <s v="AV PARQUE INDUSTRIAL JUAREZ 3328"/>
    <x v="2"/>
    <n v="0"/>
    <s v="INTERIOR"/>
    <n v="10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2"/>
  </r>
  <r>
    <x v="0"/>
    <n v="1"/>
    <s v="1986093"/>
    <x v="0"/>
    <s v="5869"/>
    <s v="28/01/2019 15:29"/>
    <s v="0EX7387236"/>
    <s v="500155"/>
    <s v="PITSS"/>
    <s v="ASP"/>
    <x v="25"/>
    <s v="CALLE DE LOS CEDROS 1681"/>
    <x v="2"/>
    <n v="0"/>
    <s v="INTERIOR"/>
    <n v="25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2"/>
  </r>
  <r>
    <x v="0"/>
    <n v="1"/>
    <s v="1986533"/>
    <x v="0"/>
    <s v="6700"/>
    <s v="29/01/2019 09:48"/>
    <s v="0AB9779577"/>
    <s v="500155"/>
    <s v="PITSS"/>
    <s v="ASP"/>
    <x v="25"/>
    <s v="AV PARQUE INDUSTRIAL JUAREZ 3328"/>
    <x v="2"/>
    <n v="0"/>
    <s v="INTERIOR"/>
    <n v="9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1-31T00:00:00"/>
    <d v="2019-01-31T00:00:00"/>
    <n v="0"/>
    <s v="0-1 día"/>
    <n v="0"/>
    <n v="0"/>
    <n v="0"/>
    <x v="0"/>
    <x v="0"/>
    <x v="0"/>
    <x v="1"/>
    <x v="1"/>
    <x v="2"/>
    <x v="2"/>
  </r>
  <r>
    <x v="1"/>
    <n v="1"/>
    <s v="1988325"/>
    <x v="0"/>
    <s v="3601"/>
    <s v="01/02/2019 10:34"/>
    <s v="0MHB499777"/>
    <s v="500155"/>
    <s v="PITSS"/>
    <s v="ASP"/>
    <x v="25"/>
    <s v="AV PARQUE INDUSTRIAL JUAREZ 3328"/>
    <x v="2"/>
    <n v="0"/>
    <s v="INTERIOR"/>
    <n v="123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05T00:00:00"/>
    <d v="2019-02-06T00:00:00"/>
    <n v="1"/>
    <s v="0-1 día"/>
    <n v="0"/>
    <n v="0"/>
    <n v="0"/>
    <x v="0"/>
    <x v="0"/>
    <x v="0"/>
    <x v="1"/>
    <x v="1"/>
    <x v="2"/>
    <x v="2"/>
  </r>
  <r>
    <x v="1"/>
    <n v="1"/>
    <s v="1994399"/>
    <x v="0"/>
    <s v="3657"/>
    <s v="13/02/2019 13:50"/>
    <s v="0C7X268581"/>
    <s v="500089"/>
    <s v="PITSS"/>
    <s v="ASP"/>
    <x v="3"/>
    <s v="AV HERMANOS ESCOBAR No 5756"/>
    <x v="2"/>
    <n v="1"/>
    <s v="INTERIOR"/>
    <n v="399"/>
    <s v="&gt;60"/>
    <s v="A4 Mono MFPs"/>
    <s v="A4"/>
    <s v="Ciudad principal"/>
    <s v="1-&gt;60"/>
    <n v="1.05"/>
    <n v="0"/>
    <n v="1"/>
    <n v="0"/>
    <n v="5"/>
    <n v="0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89775"/>
    <x v="0"/>
    <s v="4603"/>
    <s v="05/02/2019 10:08"/>
    <s v="0XLT279452"/>
    <s v="500155"/>
    <s v="PITSS"/>
    <s v="ASP"/>
    <x v="25"/>
    <s v="AV VALLE DEL CEDRO 1681"/>
    <x v="2"/>
    <n v="0"/>
    <s v="INTERIOR"/>
    <n v="11"/>
    <s v="Entre 7 y 15"/>
    <s v="Entry Mono Printers"/>
    <s v="A4"/>
    <s v="Ciudad principal"/>
    <s v="1-Entre 7 y 15"/>
    <n v="0"/>
    <n v="0"/>
    <n v="1"/>
    <n v="0"/>
    <n v="5"/>
    <n v="0"/>
    <n v="0"/>
    <n v="0"/>
    <d v="2019-02-05T00:00:00"/>
    <d v="2019-02-06T00:00:00"/>
    <n v="1"/>
    <s v="0-1 día"/>
    <n v="0"/>
    <n v="0"/>
    <n v="0"/>
    <x v="0"/>
    <x v="0"/>
    <x v="0"/>
    <x v="1"/>
    <x v="1"/>
    <x v="2"/>
    <x v="2"/>
  </r>
  <r>
    <x v="1"/>
    <n v="1"/>
    <s v="1990499"/>
    <x v="0"/>
    <s v="3615"/>
    <s v="06/02/2019 09:39"/>
    <s v="0A2T136300"/>
    <s v="500155"/>
    <s v="PITSS"/>
    <s v="ASP"/>
    <x v="25"/>
    <s v="AV PARQUE INDUSTRIAL JUAREZ 3328"/>
    <x v="2"/>
    <n v="0"/>
    <s v="INTERIOR"/>
    <n v="155"/>
    <s v="&gt;60"/>
    <s v="A4 Mono MFPs"/>
    <s v="A4"/>
    <s v="Ciudad principal"/>
    <s v="1-&gt;60"/>
    <n v="1.05"/>
    <n v="750.75000000000011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2"/>
  </r>
  <r>
    <x v="1"/>
    <n v="1"/>
    <s v="1991739"/>
    <x v="0"/>
    <s v="5945"/>
    <s v="08/02/2019 10:08"/>
    <s v="0X76704337"/>
    <s v="500155"/>
    <s v="PITSS"/>
    <s v="ASP"/>
    <x v="25"/>
    <s v="AV FUENTES DEL SUR 7151"/>
    <x v="2"/>
    <n v="0"/>
    <s v="INTERIOR"/>
    <n v="163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08T00:00:00"/>
    <d v="2019-02-11T00:00:00"/>
    <n v="1"/>
    <s v="0-1 día"/>
    <n v="0"/>
    <n v="0"/>
    <n v="0"/>
    <x v="0"/>
    <x v="0"/>
    <x v="0"/>
    <x v="1"/>
    <x v="1"/>
    <x v="2"/>
    <x v="2"/>
  </r>
  <r>
    <x v="1"/>
    <n v="1"/>
    <s v="1998733"/>
    <x v="0"/>
    <s v="6700"/>
    <s v="21/02/2019 17:45"/>
    <s v="0AB9779593"/>
    <s v="500155"/>
    <s v="PITSS"/>
    <s v="ASP"/>
    <x v="25"/>
    <s v="AV PARQUE INDUSTRIAL JUAREZ 3328"/>
    <x v="2"/>
    <n v="0"/>
    <s v="INTERIOR"/>
    <n v="1729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1"/>
    <n v="1"/>
    <s v="1995513"/>
    <x v="0"/>
    <s v="8030"/>
    <s v="15/02/2019 15:24"/>
    <s v="02TX061769"/>
    <s v="500027"/>
    <s v="PITSS"/>
    <s v="ASP"/>
    <x v="20"/>
    <s v="AV DE LAS TORRES No 7125"/>
    <x v="2"/>
    <n v="1"/>
    <s v="INTERIOR"/>
    <n v="123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779"/>
    <x v="0"/>
    <s v="4395"/>
    <s v="16/02/2019 12:51"/>
    <s v="0BG2948899"/>
    <s v="500066"/>
    <s v="PITSS"/>
    <s v="ASP"/>
    <x v="1"/>
    <s v="MORELOS 406 OTE"/>
    <x v="11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783"/>
    <x v="0"/>
    <s v="5866"/>
    <s v="16/02/2019 13:37"/>
    <s v="0EX9287332"/>
    <s v="800072"/>
    <s v="PITSS"/>
    <s v="ASP"/>
    <x v="4"/>
    <s v="AV GENERAL MARCELINO GARCIA BARRAGAN 2077"/>
    <x v="26"/>
    <n v="0"/>
    <s v="INTERIOR"/>
    <n v="17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5963"/>
    <x v="0"/>
    <s v="4395"/>
    <s v="17/02/2019 11:16"/>
    <s v="0BG2951666"/>
    <s v="800183"/>
    <s v="PITSS"/>
    <s v="ASP"/>
    <x v="1"/>
    <s v="AV MANUEL AVILA CAMACHO 1650"/>
    <x v="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69"/>
    <x v="0"/>
    <s v="0070"/>
    <s v="17/02/2019 13:47"/>
    <s v="0E2B664326"/>
    <s v="800146"/>
    <s v="PITSS"/>
    <s v="ASP"/>
    <x v="4"/>
    <s v="BLVD ADOLFO LOPEZ MATEOS 2540"/>
    <x v="17"/>
    <n v="0"/>
    <s v="INTERIOR"/>
    <n v="109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1"/>
    <n v="1"/>
    <s v="1995975"/>
    <x v="0"/>
    <s v="0560"/>
    <s v="17/02/2019 14:24"/>
    <s v="0XPN546685"/>
    <s v="500035"/>
    <s v="PITSS"/>
    <s v="ASP"/>
    <x v="1"/>
    <s v="AV HUMBERTO LOBO 520"/>
    <x v="1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77"/>
    <x v="0"/>
    <s v="0560"/>
    <s v="17/02/2019 14:33"/>
    <s v="0XPN387885"/>
    <s v="800192"/>
    <s v="PITSS"/>
    <s v="ASP"/>
    <x v="4"/>
    <s v="MARIANO OTERO No 1614"/>
    <x v="0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91"/>
    <x v="0"/>
    <s v="0560"/>
    <s v="17/02/2019 18:32"/>
    <s v="0XPN553180"/>
    <s v="800187"/>
    <s v="PITSS"/>
    <s v="ASP"/>
    <x v="1"/>
    <s v="AV CONSTITUYENTES ORIENTE 20"/>
    <x v="10"/>
    <n v="0"/>
    <s v="INTERIOR"/>
    <n v="3"/>
    <s v="&lt;=3"/>
    <s v="Entry Production Color Low/Mid"/>
    <s v="Entry Production"/>
    <s v="Ciudad principal"/>
    <s v="3-&lt;=3"/>
    <n v="0"/>
    <n v="0"/>
    <n v="1"/>
    <n v="0"/>
    <n v="4"/>
    <n v="0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0707"/>
    <x v="0"/>
    <s v="3610"/>
    <s v="26/02/2019 10:52"/>
    <s v="0A4T022023"/>
    <s v="500155"/>
    <s v="PITSS"/>
    <s v="ASP"/>
    <x v="25"/>
    <s v="CALLE DE LOS CEDROS 1681"/>
    <x v="2"/>
    <n v="0"/>
    <s v="INTERIOR"/>
    <n v="96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1"/>
    <n v="1"/>
    <s v="1987381"/>
    <x v="0"/>
    <s v="5945"/>
    <s v="30/01/2019 13:29"/>
    <s v="0X76704991"/>
    <s v="500155"/>
    <s v="PITSS"/>
    <s v="ASP"/>
    <x v="25"/>
    <s v="AV FUENTES DEL SUR No 7070"/>
    <x v="2"/>
    <n v="0"/>
    <s v="INTERIOR"/>
    <n v="261"/>
    <s v="&gt;60"/>
    <s v="Office Digital"/>
    <s v="A3"/>
    <s v="Ciudad principal"/>
    <s v="2-&gt;60"/>
    <n v="1.1000000000000001"/>
    <n v="1501.5000000000002"/>
    <n v="1"/>
    <n v="0.02"/>
    <n v="5"/>
    <n v="4.0000000000000001E-3"/>
    <n v="0"/>
    <n v="0"/>
    <d v="2019-01-30T00:00:00"/>
    <d v="2019-02-01T00:00:00"/>
    <n v="2"/>
    <s v="2-3 días"/>
    <n v="0.25"/>
    <n v="-341.25"/>
    <n v="0"/>
    <x v="0"/>
    <x v="0"/>
    <x v="0"/>
    <x v="1"/>
    <x v="1"/>
    <x v="2"/>
    <x v="2"/>
  </r>
  <r>
    <x v="1"/>
    <n v="1"/>
    <s v="1996707"/>
    <x v="0"/>
    <s v="1844"/>
    <s v="18/02/2019 17:47"/>
    <s v="0UHA002004"/>
    <s v="800192"/>
    <s v="PITSS"/>
    <s v="ASP"/>
    <x v="26"/>
    <s v="AVENIDA PERIFERICO NORTE No 940"/>
    <x v="0"/>
    <n v="0"/>
    <s v="INTERIOR"/>
    <n v="40"/>
    <s v="Entre 31 y 60"/>
    <s v="High End Cut Sheet"/>
    <s v="High Production"/>
    <s v="Ciudad principal"/>
    <s v="4-Entre 31 y 60"/>
    <n v="1.1499999999999999"/>
    <n v="2466.75"/>
    <n v="1"/>
    <n v="0"/>
    <n v="3"/>
    <n v="0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6015"/>
    <x v="0"/>
    <s v="4624"/>
    <s v="28/01/2019 13:08"/>
    <s v="0D6X462987"/>
    <s v="500155"/>
    <s v="PITSS"/>
    <s v="ASP"/>
    <x v="25"/>
    <s v="AV VALLE DEL CEDRO 1681"/>
    <x v="2"/>
    <n v="0"/>
    <s v="INTERIOR"/>
    <n v="14"/>
    <s v="Entre 7 y 15"/>
    <s v="Entry Mono Printers"/>
    <s v="A4"/>
    <s v="Ciudad principal"/>
    <s v="1-Entre 7 y 15"/>
    <n v="0"/>
    <n v="0"/>
    <n v="1"/>
    <n v="0.04"/>
    <n v="5"/>
    <n v="8.0000000000000002E-3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2"/>
  </r>
  <r>
    <x v="1"/>
    <n v="1"/>
    <s v="1997035"/>
    <x v="0"/>
    <s v="5774"/>
    <s v="19/02/2019 10:41"/>
    <s v="0XEL568768"/>
    <s v="800187"/>
    <s v="PITSS"/>
    <s v="ASP"/>
    <x v="4"/>
    <s v="BLV ECUESTRE SN"/>
    <x v="10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277"/>
    <x v="0"/>
    <s v="0070"/>
    <s v="19/02/2019 13:54"/>
    <s v="0E2B665470"/>
    <s v="800192"/>
    <s v="PITSS"/>
    <s v="ASP"/>
    <x v="4"/>
    <s v="AV VALLARTA 5400"/>
    <x v="0"/>
    <n v="0"/>
    <s v="INTERIOR"/>
    <n v="64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7395"/>
    <x v="0"/>
    <s v="5866"/>
    <s v="19/02/2019 17:47"/>
    <s v="0EX9287017"/>
    <s v="800071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1371"/>
    <x v="0"/>
    <s v="3601"/>
    <s v="07/02/2019 15:25"/>
    <s v="0MHB499774"/>
    <s v="500155"/>
    <s v="PITSS"/>
    <s v="ASP"/>
    <x v="25"/>
    <s v="AV PARQUE INDUSTRIAL JUAREZ 3328"/>
    <x v="2"/>
    <n v="0"/>
    <s v="INTERIOR"/>
    <n v="16"/>
    <s v="Entre 16 y 30"/>
    <s v="Entry Mono Printers"/>
    <s v="A4"/>
    <s v="Ciudad principal"/>
    <s v="1-Entre 16 y 30"/>
    <n v="0.6"/>
    <n v="429.00000000000006"/>
    <n v="1"/>
    <n v="0.08"/>
    <n v="5"/>
    <n v="1.6E-2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2"/>
  </r>
  <r>
    <x v="0"/>
    <n v="1"/>
    <s v="1975881"/>
    <x v="0"/>
    <s v="7845"/>
    <s v="07/01/2019 14:54"/>
    <s v="0MX4343673"/>
    <s v="500155"/>
    <s v="PITSS"/>
    <s v="ASP"/>
    <x v="25"/>
    <s v="AV FUENTES DEL SUR 7150"/>
    <x v="2"/>
    <n v="0"/>
    <s v="INTERIOR"/>
    <n v="83"/>
    <s v="&gt;60"/>
    <s v="A3 Office Color Laser MFPs"/>
    <s v="A3"/>
    <s v="Ciudad principal"/>
    <s v="2-&gt;60"/>
    <n v="1.1000000000000001"/>
    <n v="1501.5000000000002"/>
    <n v="1"/>
    <n v="0.1"/>
    <n v="5"/>
    <n v="0.02"/>
    <n v="0"/>
    <n v="0"/>
    <d v="2019-01-09T00:00:00"/>
    <d v="2019-01-09T00:00:00"/>
    <n v="0"/>
    <s v="0-1 día"/>
    <n v="0"/>
    <n v="0"/>
    <n v="0"/>
    <x v="0"/>
    <x v="0"/>
    <x v="0"/>
    <x v="1"/>
    <x v="1"/>
    <x v="2"/>
    <x v="2"/>
  </r>
  <r>
    <x v="1"/>
    <n v="1"/>
    <s v="2000019"/>
    <x v="0"/>
    <s v="4603"/>
    <s v="25/02/2019 10:54"/>
    <s v="0XLT278678"/>
    <s v="500155"/>
    <s v="PITSS"/>
    <s v="ASP"/>
    <x v="25"/>
    <s v="AV PARQUE INDUSTRIAL JUAREZ 3328"/>
    <x v="2"/>
    <n v="0"/>
    <s v="INTERIOR"/>
    <n v="133"/>
    <s v="&gt;60"/>
    <s v="Entry Mono Printers"/>
    <s v="A4"/>
    <s v="Ciudad principal"/>
    <s v="1-&gt;60"/>
    <n v="1.05"/>
    <n v="750.75000000000011"/>
    <n v="1"/>
    <n v="0.1"/>
    <n v="5"/>
    <n v="0.02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2"/>
  </r>
  <r>
    <x v="0"/>
    <n v="1"/>
    <s v="1977531"/>
    <x v="0"/>
    <s v="5867"/>
    <s v="10/01/2019 10:48"/>
    <s v="0EX7407574"/>
    <s v="500155"/>
    <s v="PITSS"/>
    <s v="ASP"/>
    <x v="25"/>
    <s v="AV PARQUE INDUSTRIAL JUAREZ 3328"/>
    <x v="2"/>
    <n v="0"/>
    <s v="INTERIOR"/>
    <n v="261"/>
    <s v="&gt;60"/>
    <s v="Office Digital"/>
    <s v="A3"/>
    <s v="Ciudad principal"/>
    <s v="2-&gt;60"/>
    <n v="1.1000000000000001"/>
    <n v="1501.5000000000002"/>
    <n v="1"/>
    <n v="0.2"/>
    <n v="5"/>
    <n v="0.04"/>
    <n v="0"/>
    <n v="0"/>
    <d v="2019-01-10T00:00:00"/>
    <d v="2019-01-10T00:00:00"/>
    <n v="0"/>
    <s v="0-1 día"/>
    <n v="0"/>
    <n v="0"/>
    <n v="0"/>
    <x v="0"/>
    <x v="0"/>
    <x v="0"/>
    <x v="1"/>
    <x v="1"/>
    <x v="2"/>
    <x v="2"/>
  </r>
  <r>
    <x v="1"/>
    <n v="1"/>
    <s v="1998011"/>
    <x v="0"/>
    <s v="5867"/>
    <s v="20/02/2019 17:16"/>
    <s v="0EX7416648"/>
    <s v="500155"/>
    <s v="PITSS"/>
    <s v="ASP"/>
    <x v="25"/>
    <s v="AV PARQUE INDUSTRIAL JUAREZ 3328"/>
    <x v="2"/>
    <n v="0"/>
    <s v="INTERIOR"/>
    <n v="154"/>
    <s v="&gt;60"/>
    <s v="Office Digital"/>
    <s v="A3"/>
    <s v="Ciudad principal"/>
    <s v="2-&gt;60"/>
    <n v="1.1000000000000001"/>
    <n v="1501.5000000000002"/>
    <n v="1"/>
    <n v="0.23"/>
    <n v="5"/>
    <n v="4.5999999999999999E-2"/>
    <n v="0"/>
    <n v="0"/>
    <d v="2019-02-22T00:00:00"/>
    <d v="2019-02-22T00:00:00"/>
    <n v="0"/>
    <s v="0-1 día"/>
    <n v="0"/>
    <n v="0"/>
    <n v="0"/>
    <x v="0"/>
    <x v="0"/>
    <x v="0"/>
    <x v="1"/>
    <x v="1"/>
    <x v="2"/>
    <x v="2"/>
  </r>
  <r>
    <x v="0"/>
    <n v="1"/>
    <s v="1979015"/>
    <x v="0"/>
    <s v="3611"/>
    <s v="14/01/2019 12:13"/>
    <s v="0A4T554531"/>
    <s v="500155"/>
    <s v="PITSS"/>
    <s v="ASP"/>
    <x v="25"/>
    <s v="AV FUENTES DEL SUR 7151"/>
    <x v="2"/>
    <n v="0"/>
    <s v="INTERIOR"/>
    <n v="319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1-14T00:00:00"/>
    <d v="2019-01-15T00:00:00"/>
    <n v="1"/>
    <s v="0-1 día"/>
    <n v="0"/>
    <n v="0"/>
    <n v="0"/>
    <x v="0"/>
    <x v="0"/>
    <x v="0"/>
    <x v="1"/>
    <x v="1"/>
    <x v="2"/>
    <x v="2"/>
  </r>
  <r>
    <x v="1"/>
    <n v="1"/>
    <s v="1998673"/>
    <x v="0"/>
    <s v="8056"/>
    <s v="21/02/2019 15:37"/>
    <s v="08TB592924"/>
    <s v="500027"/>
    <s v="PITSS"/>
    <s v="ASP"/>
    <x v="20"/>
    <s v="CIRCUITO INTERIOR NORTE No 1820"/>
    <x v="2"/>
    <n v="1"/>
    <s v="INTERIOR"/>
    <n v="80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88615"/>
    <x v="0"/>
    <s v="4603"/>
    <s v="01/02/2019 17:13"/>
    <s v="0XLT861631"/>
    <s v="500155"/>
    <s v="PITSS"/>
    <s v="ASP"/>
    <x v="25"/>
    <s v="8102 AV MIGUEL DE LA MADRID"/>
    <x v="27"/>
    <n v="0"/>
    <s v="INTERIOR"/>
    <n v="106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2-05T00:00:00"/>
    <d v="2019-02-05T00:00:00"/>
    <n v="0"/>
    <s v="0-1 día"/>
    <n v="0"/>
    <n v="0"/>
    <n v="0"/>
    <x v="0"/>
    <x v="0"/>
    <x v="0"/>
    <x v="1"/>
    <x v="1"/>
    <x v="2"/>
    <x v="2"/>
  </r>
  <r>
    <x v="1"/>
    <n v="1"/>
    <s v="1998677"/>
    <x v="0"/>
    <s v="8046"/>
    <s v="21/02/2019 15:47"/>
    <s v="08TB591078"/>
    <s v="500089"/>
    <s v="PITSS"/>
    <s v="ASP"/>
    <x v="2"/>
    <s v="FRESNEL Y FARENHEIT 8525"/>
    <x v="2"/>
    <n v="1"/>
    <s v="INTERIOR"/>
    <n v="170"/>
    <s v="&gt;60"/>
    <s v="A3 Office Color Laser MFPs"/>
    <s v="A3"/>
    <s v="Ciudad principal"/>
    <s v="2-&gt;60"/>
    <n v="1.1000000000000001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23"/>
    <x v="0"/>
    <s v="4603"/>
    <s v="25/02/2019 14:01"/>
    <s v="0XLT279452"/>
    <s v="500155"/>
    <s v="PITSS"/>
    <s v="ASP"/>
    <x v="25"/>
    <s v="AV VALLE DEL CEDRO 1681"/>
    <x v="2"/>
    <n v="0"/>
    <s v="INTERIOR"/>
    <n v="11"/>
    <s v="Entre 7 y 15"/>
    <s v="Entry Mono Printers"/>
    <s v="A4"/>
    <s v="Ciudad principal"/>
    <s v="1-Entre 7 y 15"/>
    <n v="0"/>
    <n v="0"/>
    <n v="1"/>
    <n v="0.48"/>
    <n v="5"/>
    <n v="9.6000000000000002E-2"/>
    <n v="0"/>
    <n v="0"/>
    <d v="2019-02-25T00:00:00"/>
    <d v="2019-02-25T00:00:00"/>
    <n v="0"/>
    <s v="0-1 día"/>
    <n v="0"/>
    <n v="0"/>
    <n v="0"/>
    <x v="0"/>
    <x v="0"/>
    <x v="0"/>
    <x v="1"/>
    <x v="1"/>
    <x v="2"/>
    <x v="2"/>
  </r>
  <r>
    <x v="1"/>
    <n v="1"/>
    <s v="1997781"/>
    <x v="0"/>
    <s v="3350"/>
    <s v="20/02/2019 11:30"/>
    <s v="0VMA551962"/>
    <s v="500155"/>
    <s v="PITSS"/>
    <s v="ASP"/>
    <x v="25"/>
    <s v="AV VALLE DEL CEDRO 1681"/>
    <x v="2"/>
    <n v="0"/>
    <s v="INTERIOR"/>
    <n v="337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20T00:00:00"/>
    <d v="2019-02-20T00:00:00"/>
    <n v="0"/>
    <s v="0-1 día"/>
    <n v="0"/>
    <n v="0"/>
    <n v="0"/>
    <x v="0"/>
    <x v="0"/>
    <x v="0"/>
    <x v="1"/>
    <x v="1"/>
    <x v="2"/>
    <x v="2"/>
  </r>
  <r>
    <x v="0"/>
    <n v="1"/>
    <s v="1977671"/>
    <x v="0"/>
    <s v="3615"/>
    <s v="10/01/2019 12:59"/>
    <s v="0A2T136380"/>
    <s v="500155"/>
    <s v="PITSS"/>
    <s v="ASP"/>
    <x v="25"/>
    <s v="AV PARQUE INDUSTRIAL JUAREZ 3328"/>
    <x v="2"/>
    <n v="0"/>
    <s v="INTERIOR"/>
    <n v="34"/>
    <s v="Entre 31 y 60"/>
    <s v="A4 Mono MFPs"/>
    <s v="A4"/>
    <s v="Ciudad principal"/>
    <s v="1-Entre 31 y 60"/>
    <n v="0.8"/>
    <n v="572.00000000000011"/>
    <n v="1"/>
    <n v="0.52"/>
    <n v="5"/>
    <n v="0.10400000000000001"/>
    <n v="0"/>
    <n v="0"/>
    <d v="2019-01-14T00:00:00"/>
    <d v="2019-01-14T00:00:00"/>
    <n v="0"/>
    <s v="0-1 día"/>
    <n v="0"/>
    <n v="0"/>
    <n v="0"/>
    <x v="0"/>
    <x v="0"/>
    <x v="0"/>
    <x v="1"/>
    <x v="1"/>
    <x v="2"/>
    <x v="2"/>
  </r>
  <r>
    <x v="1"/>
    <n v="1"/>
    <s v="1994157"/>
    <x v="0"/>
    <s v="5748"/>
    <s v="13/02/2019 09:58"/>
    <s v="0XEH070376"/>
    <s v="500155"/>
    <s v="PITSS"/>
    <s v="ASP"/>
    <x v="25"/>
    <s v="AV VALLE DEL CEDRO 1681"/>
    <x v="2"/>
    <n v="0"/>
    <s v="INTERIOR"/>
    <n v="7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2-15T00:00:00"/>
    <d v="2019-02-15T00:00:00"/>
    <n v="0"/>
    <s v="0-1 día"/>
    <n v="0"/>
    <n v="0"/>
    <n v="0"/>
    <x v="0"/>
    <x v="0"/>
    <x v="0"/>
    <x v="1"/>
    <x v="1"/>
    <x v="2"/>
    <x v="2"/>
  </r>
  <r>
    <x v="0"/>
    <n v="1"/>
    <s v="1979089"/>
    <x v="0"/>
    <s v="4624"/>
    <s v="14/01/2019 14:17"/>
    <s v="0D6X462987"/>
    <s v="500155"/>
    <s v="PITSS"/>
    <s v="ASP"/>
    <x v="25"/>
    <s v="AV VALLE DEL CEDRO 1681"/>
    <x v="2"/>
    <n v="0"/>
    <s v="INTERIOR"/>
    <n v="54"/>
    <s v="Entre 31 y 60"/>
    <s v="Entry Mono Printers"/>
    <s v="A4"/>
    <s v="Ciudad principal"/>
    <s v="1-Entre 31 y 60"/>
    <n v="0.8"/>
    <n v="572.00000000000011"/>
    <n v="1"/>
    <n v="0.72"/>
    <n v="5"/>
    <n v="0.14399999999999999"/>
    <n v="0"/>
    <n v="0"/>
    <d v="2019-01-16T00:00:00"/>
    <d v="2019-01-16T00:00:00"/>
    <n v="0"/>
    <s v="0-1 día"/>
    <n v="0"/>
    <n v="0"/>
    <n v="0"/>
    <x v="0"/>
    <x v="0"/>
    <x v="0"/>
    <x v="1"/>
    <x v="1"/>
    <x v="2"/>
    <x v="2"/>
  </r>
  <r>
    <x v="1"/>
    <n v="1"/>
    <s v="1999381"/>
    <x v="0"/>
    <s v="4395"/>
    <s v="23/02/2019 11:43"/>
    <s v="0BG2951597"/>
    <s v="500083"/>
    <s v="PITSS"/>
    <s v="ASP"/>
    <x v="1"/>
    <s v="AV ABRAHAM LINCOLN 5000 PTE"/>
    <x v="11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9383"/>
    <x v="0"/>
    <s v="4395"/>
    <s v="23/02/2019 12:33"/>
    <s v="0BG2948799"/>
    <s v="800192"/>
    <s v="PITSS"/>
    <s v="ASP"/>
    <x v="1"/>
    <s v="AV CIRCUNVALACION No 2700 LOC SA01"/>
    <x v="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9385"/>
    <x v="0"/>
    <s v="5866"/>
    <s v="23/02/2019 13:04"/>
    <s v="0EX9283345"/>
    <s v="800147"/>
    <s v="PITSS"/>
    <s v="ASP"/>
    <x v="1"/>
    <s v="BLV A L MATEOS SN ESQ CHIMALPOPOC"/>
    <x v="17"/>
    <n v="0"/>
    <s v="INTERIOR"/>
    <n v="82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527"/>
    <x v="0"/>
    <s v="3611"/>
    <s v="24/01/2019 14:44"/>
    <s v="0A4T554165"/>
    <s v="500155"/>
    <s v="PITSS"/>
    <s v="ASP"/>
    <x v="25"/>
    <s v="AV PARQUE INDUSTRIAL JUAREZ 3328"/>
    <x v="2"/>
    <n v="0"/>
    <s v="INTERIOR"/>
    <n v="2611"/>
    <s v="&gt;60"/>
    <s v="Entry Mono Printers"/>
    <s v="A4"/>
    <s v="Ciudad principal"/>
    <s v="1-&gt;60"/>
    <n v="1.05"/>
    <n v="750.75000000000011"/>
    <n v="1"/>
    <n v="0.77"/>
    <n v="5"/>
    <n v="0.154"/>
    <n v="0"/>
    <n v="0"/>
    <d v="2019-01-24T00:00:00"/>
    <d v="2019-01-24T00:00:00"/>
    <n v="0"/>
    <s v="0-1 día"/>
    <n v="0"/>
    <n v="0"/>
    <n v="0"/>
    <x v="0"/>
    <x v="0"/>
    <x v="0"/>
    <x v="1"/>
    <x v="1"/>
    <x v="2"/>
    <x v="2"/>
  </r>
  <r>
    <x v="1"/>
    <n v="1"/>
    <s v="1994705"/>
    <x v="0"/>
    <s v="3350"/>
    <s v="14/02/2019 09:51"/>
    <s v="0VMA564195"/>
    <s v="500155"/>
    <s v="PITSS"/>
    <s v="ASP"/>
    <x v="25"/>
    <s v="AV VALLE DEL CEDRO 1681"/>
    <x v="2"/>
    <n v="0"/>
    <s v="INTERIOR"/>
    <n v="27"/>
    <s v="Entre 16 y 30"/>
    <s v="A4 Mono MFPs"/>
    <s v="A4"/>
    <s v="Ciudad principal"/>
    <s v="1-Entre 16 y 30"/>
    <n v="0.6"/>
    <n v="429.00000000000006"/>
    <n v="1"/>
    <n v="0.82"/>
    <n v="5"/>
    <n v="0.16399999999999998"/>
    <n v="0"/>
    <n v="0"/>
    <d v="2019-02-14T00:00:00"/>
    <d v="2019-02-14T00:00:00"/>
    <n v="0"/>
    <s v="0-1 día"/>
    <n v="0"/>
    <n v="0"/>
    <n v="0"/>
    <x v="0"/>
    <x v="0"/>
    <x v="0"/>
    <x v="1"/>
    <x v="1"/>
    <x v="2"/>
    <x v="2"/>
  </r>
  <r>
    <x v="0"/>
    <n v="1"/>
    <s v="1984375"/>
    <x v="0"/>
    <s v="3611"/>
    <s v="24/01/2019 10:40"/>
    <s v="0A4T554283"/>
    <s v="500155"/>
    <s v="PITSS"/>
    <s v="ASP"/>
    <x v="25"/>
    <s v="AV PARQUE INDUSTRIAL JUAREZ 3328"/>
    <x v="2"/>
    <n v="0"/>
    <s v="INTERIOR"/>
    <n v="240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2"/>
  </r>
  <r>
    <x v="1"/>
    <n v="1"/>
    <s v="2000945"/>
    <x v="0"/>
    <s v="5869"/>
    <s v="26/02/2019 15:05"/>
    <s v="0EX7397545"/>
    <s v="500089"/>
    <s v="PITSS"/>
    <s v="ASP"/>
    <x v="3"/>
    <s v="AV HERMANOS ESCOBAR No 5756"/>
    <x v="2"/>
    <n v="1"/>
    <s v="INTERIOR"/>
    <n v="183"/>
    <s v="&gt;60"/>
    <s v="Departmental Digital"/>
    <s v="A3"/>
    <s v="Ciudad principal"/>
    <s v="2-&gt;60"/>
    <n v="1.1000000000000001"/>
    <n v="0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80987"/>
    <x v="0"/>
    <s v="5955"/>
    <s v="17/01/2019 16:21"/>
    <s v="0X76703846"/>
    <s v="500155"/>
    <s v="PITSS"/>
    <s v="ASP"/>
    <x v="25"/>
    <s v="AV FUENTES DEL SUR No 7070"/>
    <x v="2"/>
    <n v="0"/>
    <s v="INTERIOR"/>
    <n v="29"/>
    <s v="Entre 16 y 30"/>
    <s v="Departmental Digital"/>
    <s v="A3"/>
    <s v="Ciudad principal"/>
    <s v="2-Entre 16 y 30"/>
    <n v="0.8"/>
    <n v="1092"/>
    <n v="1"/>
    <n v="1.1499999999999999"/>
    <n v="5"/>
    <n v="0.22999999999999998"/>
    <n v="0"/>
    <n v="0"/>
    <d v="2019-01-21T00:00:00"/>
    <d v="2019-01-21T00:00:00"/>
    <n v="0"/>
    <s v="0-1 día"/>
    <n v="0"/>
    <n v="0"/>
    <n v="0"/>
    <x v="0"/>
    <x v="0"/>
    <x v="0"/>
    <x v="1"/>
    <x v="1"/>
    <x v="2"/>
    <x v="2"/>
  </r>
  <r>
    <x v="0"/>
    <n v="1"/>
    <s v="1976973"/>
    <x v="0"/>
    <s v="7546"/>
    <s v="09/01/2019 11:00"/>
    <s v="0XKP536906"/>
    <s v="500155"/>
    <s v="PITSS"/>
    <s v="ASP"/>
    <x v="25"/>
    <s v="AV PARQUE INDUSTRIAL JUAREZ 3328"/>
    <x v="2"/>
    <n v="0"/>
    <s v="INTERIOR"/>
    <n v="82"/>
    <s v="&gt;60"/>
    <s v="A3 Office Color Laser MFPs"/>
    <s v="A3"/>
    <s v="Ciudad principal"/>
    <s v="2-&gt;60"/>
    <n v="1.1000000000000001"/>
    <n v="1501.5000000000002"/>
    <n v="1"/>
    <n v="1.23"/>
    <n v="5"/>
    <n v="0.246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2"/>
  </r>
  <r>
    <x v="0"/>
    <n v="1"/>
    <s v="1987079"/>
    <x v="0"/>
    <s v="4000"/>
    <s v="30/01/2019 09:10"/>
    <s v="6HB016670"/>
    <s v="500155"/>
    <s v="PITSS"/>
    <s v="ASP"/>
    <x v="25"/>
    <s v="AV FUENTES DEL SUR No 7070"/>
    <x v="2"/>
    <n v="0"/>
    <s v="INTERIOR"/>
    <n v="2617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1-30T00:00:00"/>
    <d v="2019-01-30T00:00:00"/>
    <n v="0"/>
    <s v="0-1 día"/>
    <n v="0"/>
    <n v="0"/>
    <n v="0"/>
    <x v="0"/>
    <x v="0"/>
    <x v="0"/>
    <x v="1"/>
    <x v="1"/>
    <x v="2"/>
    <x v="2"/>
  </r>
  <r>
    <x v="1"/>
    <n v="1"/>
    <s v="1995075"/>
    <x v="0"/>
    <s v="4603"/>
    <s v="14/02/2019 16:07"/>
    <s v="0XLT279452"/>
    <s v="500155"/>
    <s v="PITSS"/>
    <s v="ASP"/>
    <x v="25"/>
    <s v="AV VALLE DEL CEDRO 1681"/>
    <x v="2"/>
    <n v="0"/>
    <s v="INTERIOR"/>
    <n v="9"/>
    <s v="Entre 7 y 15"/>
    <s v="Entry Mono Printers"/>
    <s v="A4"/>
    <s v="Ciudad principal"/>
    <s v="1-Entre 7 y 15"/>
    <n v="0"/>
    <n v="0"/>
    <n v="1"/>
    <n v="1.38"/>
    <n v="5"/>
    <n v="0.27599999999999997"/>
    <n v="0"/>
    <n v="0"/>
    <d v="2019-02-15T00:00:00"/>
    <d v="2019-02-15T00:00:00"/>
    <n v="0"/>
    <s v="0-1 día"/>
    <n v="0"/>
    <n v="0"/>
    <n v="0"/>
    <x v="0"/>
    <x v="0"/>
    <x v="0"/>
    <x v="1"/>
    <x v="1"/>
    <x v="2"/>
    <x v="2"/>
  </r>
  <r>
    <x v="1"/>
    <n v="1"/>
    <s v="1997815"/>
    <x v="0"/>
    <s v="5867"/>
    <s v="20/02/2019 12:19"/>
    <s v="0EX7387580"/>
    <s v="500089"/>
    <s v="PITSS"/>
    <s v="ASP"/>
    <x v="13"/>
    <s v="AV HERMANOS ESCOBAR No 5756"/>
    <x v="2"/>
    <n v="1"/>
    <s v="INTERIOR"/>
    <n v="14"/>
    <s v="Entre 7 y 15"/>
    <s v="Office Digital"/>
    <s v="A3"/>
    <s v="Ciudad principal"/>
    <s v="2-Entre 7 y 15"/>
    <n v="0.6"/>
    <n v="0"/>
    <n v="1"/>
    <n v="0.01"/>
    <n v="5"/>
    <n v="2E-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87973"/>
    <x v="0"/>
    <s v="3610"/>
    <s v="31/01/2019 13:57"/>
    <s v="0A4T021931"/>
    <s v="500155"/>
    <s v="PITSS"/>
    <s v="ASP"/>
    <x v="25"/>
    <s v="CALLE DE LOS CEDROS 1681"/>
    <x v="2"/>
    <n v="0"/>
    <s v="INTERIOR"/>
    <n v="70"/>
    <s v="&gt;60"/>
    <s v="Entry Mono Printers"/>
    <s v="A4"/>
    <s v="Ciudad principal"/>
    <s v="1-&gt;60"/>
    <n v="1.05"/>
    <n v="750.75000000000011"/>
    <n v="1"/>
    <n v="1.55"/>
    <n v="5"/>
    <n v="0.31"/>
    <n v="0"/>
    <n v="0"/>
    <d v="2019-01-31T00:00:00"/>
    <d v="2019-02-01T00:00:00"/>
    <n v="1"/>
    <s v="0-1 día"/>
    <n v="0"/>
    <n v="0"/>
    <n v="0"/>
    <x v="0"/>
    <x v="0"/>
    <x v="0"/>
    <x v="1"/>
    <x v="1"/>
    <x v="2"/>
    <x v="2"/>
  </r>
  <r>
    <x v="0"/>
    <n v="1"/>
    <s v="1984429"/>
    <x v="0"/>
    <s v="7845"/>
    <s v="24/01/2019 11:50"/>
    <s v="0MX4766757"/>
    <s v="500155"/>
    <s v="PITSS"/>
    <s v="ASP"/>
    <x v="25"/>
    <s v="AV PARQUE INDUSTRIAL JUAREZ 3328"/>
    <x v="2"/>
    <n v="0"/>
    <s v="INTERIOR"/>
    <n v="3"/>
    <s v="&lt;=3"/>
    <s v="A3 Office Color Laser MFPs"/>
    <s v="A3"/>
    <s v="Ciudad principal"/>
    <s v="2-&lt;=3"/>
    <n v="0"/>
    <n v="0"/>
    <n v="1"/>
    <n v="1.67"/>
    <n v="5"/>
    <n v="0.33399999999999996"/>
    <n v="0"/>
    <n v="0"/>
    <d v="2019-01-24T00:00:00"/>
    <d v="2019-01-24T00:00:00"/>
    <n v="0"/>
    <s v="0-1 día"/>
    <n v="0"/>
    <n v="0"/>
    <n v="0"/>
    <x v="0"/>
    <x v="0"/>
    <x v="0"/>
    <x v="1"/>
    <x v="1"/>
    <x v="2"/>
    <x v="2"/>
  </r>
  <r>
    <x v="1"/>
    <n v="1"/>
    <s v="2001023"/>
    <x v="0"/>
    <s v="5866"/>
    <s v="26/02/2019 17:29"/>
    <s v="0EX9665131"/>
    <s v="800110"/>
    <s v="PITSS"/>
    <s v="ASP"/>
    <x v="4"/>
    <s v="ENRIQUE RAMIREZ No 445"/>
    <x v="28"/>
    <n v="0"/>
    <s v="INTERIOR"/>
    <n v="224"/>
    <s v="&gt;60"/>
    <s v="Departmental Digital"/>
    <s v="A3"/>
    <s v="Ciudad principal"/>
    <s v="2-&gt;60"/>
    <n v="1.1000000000000001"/>
    <n v="1501.5000000000002"/>
    <n v="1"/>
    <n v="0.02"/>
    <n v="5"/>
    <n v="4.0000000000000001E-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4843"/>
    <x v="0"/>
    <s v="5867"/>
    <s v="25/01/2019 08:50"/>
    <s v="0EX7407523"/>
    <s v="500155"/>
    <s v="PITSS"/>
    <s v="ASP"/>
    <x v="25"/>
    <s v="AV PARQUE INDUSTRIAL JUAREZ 3328"/>
    <x v="2"/>
    <n v="0"/>
    <s v="INTERIOR"/>
    <n v="263"/>
    <s v="&gt;60"/>
    <s v="Office Digital"/>
    <s v="A3"/>
    <s v="Ciudad principal"/>
    <s v="2-&gt;60"/>
    <n v="1.1000000000000001"/>
    <n v="1501.5000000000002"/>
    <n v="1"/>
    <n v="1.67"/>
    <n v="5"/>
    <n v="0.33399999999999996"/>
    <n v="0"/>
    <n v="0"/>
    <d v="2019-01-25T00:00:00"/>
    <d v="2019-01-25T00:00:00"/>
    <n v="0"/>
    <s v="0-1 día"/>
    <n v="0"/>
    <n v="0"/>
    <n v="0"/>
    <x v="0"/>
    <x v="0"/>
    <x v="0"/>
    <x v="1"/>
    <x v="1"/>
    <x v="2"/>
    <x v="2"/>
  </r>
  <r>
    <x v="0"/>
    <n v="1"/>
    <s v="1974337"/>
    <x v="0"/>
    <s v="4620"/>
    <s v="03/01/2019 15:42"/>
    <s v="0XLV886886"/>
    <s v="500155"/>
    <s v="PITSS"/>
    <s v="ASP"/>
    <x v="25"/>
    <s v="8102 AV MIGUEL DE LA MADRID"/>
    <x v="27"/>
    <n v="0"/>
    <s v="INTERIOR"/>
    <n v="136"/>
    <s v="&gt;60"/>
    <s v="Entry Mono Printers"/>
    <s v="A4"/>
    <s v="Ciudad principal"/>
    <s v="1-&gt;60"/>
    <n v="1.05"/>
    <n v="750.75000000000011"/>
    <n v="1"/>
    <n v="1.8"/>
    <n v="5"/>
    <n v="0.36"/>
    <n v="0"/>
    <n v="0"/>
    <d v="2019-01-04T00:00:00"/>
    <d v="2019-01-04T00:00:00"/>
    <n v="0"/>
    <s v="0-1 día"/>
    <n v="0"/>
    <n v="0"/>
    <n v="0"/>
    <x v="0"/>
    <x v="0"/>
    <x v="0"/>
    <x v="1"/>
    <x v="1"/>
    <x v="2"/>
    <x v="2"/>
  </r>
  <r>
    <x v="0"/>
    <n v="1"/>
    <s v="1983411"/>
    <x v="0"/>
    <s v="4625"/>
    <s v="22/01/2019 15:36"/>
    <s v="0D6X450446"/>
    <s v="500155"/>
    <s v="PITSS"/>
    <s v="ASP"/>
    <x v="25"/>
    <s v="AV PARQUE INDUSTRIAL JUAREZ 3328"/>
    <x v="2"/>
    <n v="0"/>
    <s v="INTERIOR"/>
    <n v="917"/>
    <s v="&gt;60"/>
    <s v="Entry Mono Printers"/>
    <s v="A4"/>
    <s v="Ciudad principal"/>
    <s v="1-&gt;60"/>
    <n v="1.05"/>
    <n v="750.75000000000011"/>
    <n v="1"/>
    <n v="1.9"/>
    <n v="5"/>
    <n v="0.38"/>
    <n v="0"/>
    <n v="0"/>
    <d v="2019-01-23T00:00:00"/>
    <d v="2019-01-23T00:00:00"/>
    <n v="0"/>
    <s v="0-1 día"/>
    <n v="0"/>
    <n v="0"/>
    <n v="0"/>
    <x v="0"/>
    <x v="0"/>
    <x v="0"/>
    <x v="1"/>
    <x v="1"/>
    <x v="2"/>
    <x v="2"/>
  </r>
  <r>
    <x v="0"/>
    <n v="1"/>
    <s v="1980357"/>
    <x v="0"/>
    <s v="4603"/>
    <s v="16/01/2019 15:15"/>
    <s v="0XLT860322"/>
    <s v="500155"/>
    <s v="PITSS"/>
    <s v="ASP"/>
    <x v="25"/>
    <s v="AV FUENTES DEL SUR 7151"/>
    <x v="2"/>
    <n v="0"/>
    <s v="INTERIOR"/>
    <n v="61"/>
    <s v="&gt;60"/>
    <s v="Entry Mono Printers"/>
    <s v="A4"/>
    <s v="Ciudad principal"/>
    <s v="1-&gt;60"/>
    <n v="1.05"/>
    <n v="750.75000000000011"/>
    <n v="1"/>
    <n v="2.25"/>
    <n v="5"/>
    <n v="0.45"/>
    <n v="0"/>
    <n v="0"/>
    <d v="2019-01-25T00:00:00"/>
    <d v="2019-01-28T00:00:00"/>
    <n v="1"/>
    <s v="0-1 día"/>
    <n v="0"/>
    <n v="0"/>
    <n v="0"/>
    <x v="0"/>
    <x v="0"/>
    <x v="0"/>
    <x v="1"/>
    <x v="1"/>
    <x v="2"/>
    <x v="2"/>
  </r>
  <r>
    <x v="1"/>
    <n v="1"/>
    <s v="1993305"/>
    <x v="2"/>
    <s v="4624"/>
    <s v="11/02/2019 17:23"/>
    <s v="0D6X463381"/>
    <s v="500066"/>
    <s v="PITSS"/>
    <s v="ASP"/>
    <x v="25"/>
    <s v="BLVD MILLENIUM No 211"/>
    <x v="29"/>
    <n v="0"/>
    <s v="INTERIOR"/>
    <s v="  "/>
    <s v="&gt;60"/>
    <s v="Entry Mono Printers"/>
    <s v="A4"/>
    <s v="Otras"/>
    <s v="1-&gt;60"/>
    <n v="1"/>
    <n v="715.00000000000011"/>
    <n v="1"/>
    <n v="0.12"/>
    <n v="9"/>
    <n v="1.3333333333333332E-2"/>
    <n v="0"/>
    <n v="0"/>
    <d v="2019-02-12T00:00:00"/>
    <d v="2019-02-12T00:00:00"/>
    <n v="0"/>
    <s v="0-1 día"/>
    <n v="0"/>
    <n v="0"/>
    <n v="0"/>
    <x v="1"/>
    <x v="0"/>
    <x v="0"/>
    <x v="1"/>
    <x v="0"/>
    <x v="0"/>
    <x v="0"/>
  </r>
  <r>
    <x v="1"/>
    <n v="1"/>
    <s v="1993761"/>
    <x v="0"/>
    <s v="5869"/>
    <s v="12/02/2019 15:10"/>
    <s v="0EX7387236"/>
    <s v="500155"/>
    <s v="PITSS"/>
    <s v="ASP"/>
    <x v="25"/>
    <s v="CALLE DE LOS CEDROS 1681"/>
    <x v="2"/>
    <n v="0"/>
    <s v="INTERIOR"/>
    <n v="6"/>
    <s v="Entre 3 y 6"/>
    <s v="Departmental Digital"/>
    <s v="A3"/>
    <s v="Ciudad principal"/>
    <s v="2-Entre 3 y 6"/>
    <n v="0"/>
    <n v="0"/>
    <n v="1"/>
    <n v="2.33"/>
    <n v="5"/>
    <n v="0.46600000000000003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2"/>
  </r>
  <r>
    <x v="0"/>
    <n v="1"/>
    <s v="1972383"/>
    <x v="0"/>
    <s v="5774"/>
    <s v="29/12/2018 11:55"/>
    <s v="0XEL562101"/>
    <s v="800110"/>
    <s v="PITSS"/>
    <s v="ASP"/>
    <x v="1"/>
    <s v="CALZ DE LA HUERTA 2799"/>
    <x v="28"/>
    <n v="0"/>
    <s v="INTERIOR"/>
    <n v="12"/>
    <s v="Entre 7 y 15"/>
    <s v="Departmental Digital"/>
    <s v="A3"/>
    <s v="Ciudad principal"/>
    <s v="2-Entre 7 y 15"/>
    <n v="0.6"/>
    <n v="819"/>
    <n v="1"/>
    <n v="0.08"/>
    <n v="5"/>
    <n v="1.6E-2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1289"/>
    <x v="0"/>
    <s v="3611"/>
    <s v="18/01/2019 10:08"/>
    <s v="0A4T554531"/>
    <s v="500155"/>
    <s v="PITSS"/>
    <s v="ASP"/>
    <x v="25"/>
    <s v="AV FUENTES DEL SUR 7151"/>
    <x v="2"/>
    <n v="0"/>
    <s v="INTERIOR"/>
    <n v="4"/>
    <s v="Entre 3 y 6"/>
    <s v="Entry Mono Printers"/>
    <s v="A4"/>
    <s v="Ciudad principal"/>
    <s v="1-Entre 3 y 6"/>
    <n v="0"/>
    <n v="0"/>
    <n v="1"/>
    <n v="2.37"/>
    <n v="5"/>
    <n v="0.47400000000000003"/>
    <n v="0"/>
    <n v="0"/>
    <d v="2019-01-18T00:00:00"/>
    <d v="2019-01-21T00:00:00"/>
    <n v="1"/>
    <s v="0-1 día"/>
    <n v="0"/>
    <n v="0"/>
    <n v="0"/>
    <x v="0"/>
    <x v="0"/>
    <x v="0"/>
    <x v="1"/>
    <x v="1"/>
    <x v="2"/>
    <x v="2"/>
  </r>
  <r>
    <x v="0"/>
    <n v="1"/>
    <s v="1976431"/>
    <x v="0"/>
    <s v="3350"/>
    <s v="08/01/2019 11:36"/>
    <s v="0VMA564196"/>
    <s v="500155"/>
    <s v="PITSS"/>
    <s v="ASP"/>
    <x v="25"/>
    <s v="AV VALLE DEL CEDRO 1681"/>
    <x v="2"/>
    <n v="0"/>
    <s v="INTERIOR"/>
    <n v="480"/>
    <s v="&gt;60"/>
    <s v="A4 Mono MFPs"/>
    <s v="A4"/>
    <s v="Ciudad principal"/>
    <s v="1-&gt;60"/>
    <n v="1.05"/>
    <n v="750.75000000000011"/>
    <n v="1"/>
    <n v="2.4"/>
    <n v="5"/>
    <n v="0.48"/>
    <n v="0"/>
    <n v="0"/>
    <d v="2019-01-09T00:00:00"/>
    <d v="2019-01-09T00:00:00"/>
    <n v="0"/>
    <s v="0-1 día"/>
    <n v="0"/>
    <n v="0"/>
    <n v="0"/>
    <x v="0"/>
    <x v="0"/>
    <x v="0"/>
    <x v="1"/>
    <x v="1"/>
    <x v="2"/>
    <x v="2"/>
  </r>
  <r>
    <x v="0"/>
    <n v="1"/>
    <s v="1983033"/>
    <x v="0"/>
    <s v="3610"/>
    <s v="22/01/2019 08:22"/>
    <s v="0A4T021978"/>
    <s v="500155"/>
    <s v="PITSS"/>
    <s v="ASP"/>
    <x v="25"/>
    <s v="AV FUENTES DEL SUR No 7070"/>
    <x v="2"/>
    <n v="0"/>
    <s v="INTERIOR"/>
    <n v="19"/>
    <s v="Entre 16 y 30"/>
    <s v="Entry Mono Printers"/>
    <s v="A4"/>
    <s v="Ciudad principal"/>
    <s v="1-Entre 16 y 30"/>
    <n v="0.6"/>
    <n v="429.00000000000006"/>
    <n v="1"/>
    <n v="2.5"/>
    <n v="5"/>
    <n v="0.5"/>
    <n v="0"/>
    <n v="0"/>
    <d v="2019-01-22T00:00:00"/>
    <d v="2019-01-22T00:00:00"/>
    <n v="0"/>
    <s v="0-1 día"/>
    <n v="0"/>
    <n v="0"/>
    <n v="0"/>
    <x v="0"/>
    <x v="0"/>
    <x v="0"/>
    <x v="1"/>
    <x v="1"/>
    <x v="2"/>
    <x v="2"/>
  </r>
  <r>
    <x v="0"/>
    <n v="1"/>
    <s v="1982497"/>
    <x v="0"/>
    <s v="5748"/>
    <s v="21/01/2019 11:58"/>
    <s v="0XEH804909"/>
    <s v="500155"/>
    <s v="PITSS"/>
    <s v="ASP"/>
    <x v="25"/>
    <s v="AV VALLE DEL CEDRO 1681"/>
    <x v="2"/>
    <n v="0"/>
    <s v="INTERIOR"/>
    <n v="26"/>
    <s v="Entre 16 y 30"/>
    <s v="Office Digital"/>
    <s v="A3"/>
    <s v="Ciudad principal"/>
    <s v="2-Entre 16 y 30"/>
    <n v="0.8"/>
    <n v="1092"/>
    <n v="1"/>
    <n v="2.5299999999999998"/>
    <n v="5"/>
    <n v="0.50600000000000001"/>
    <n v="0"/>
    <n v="0"/>
    <d v="2019-01-21T00:00:00"/>
    <d v="2019-01-22T00:00:00"/>
    <n v="1"/>
    <s v="0-1 día"/>
    <n v="0"/>
    <n v="0"/>
    <n v="0"/>
    <x v="0"/>
    <x v="0"/>
    <x v="0"/>
    <x v="1"/>
    <x v="1"/>
    <x v="2"/>
    <x v="2"/>
  </r>
  <r>
    <x v="0"/>
    <n v="1"/>
    <s v="1974383"/>
    <x v="0"/>
    <s v="3610"/>
    <s v="03/01/2019 17:06"/>
    <s v="0A4T021978"/>
    <s v="500155"/>
    <s v="PITSS"/>
    <s v="ASP"/>
    <x v="25"/>
    <s v="AV FUENTES DEL SUR No 7070"/>
    <x v="2"/>
    <n v="0"/>
    <s v="INTERIOR"/>
    <n v="44"/>
    <s v="Entre 31 y 60"/>
    <s v="Entry Mono Printers"/>
    <s v="A4"/>
    <s v="Ciudad principal"/>
    <s v="1-Entre 31 y 60"/>
    <n v="0.8"/>
    <n v="572.00000000000011"/>
    <n v="1"/>
    <n v="2.9"/>
    <n v="5"/>
    <n v="0.57999999999999996"/>
    <n v="0"/>
    <n v="0"/>
    <d v="2019-01-04T00:00:00"/>
    <d v="2019-01-04T00:00:00"/>
    <n v="0"/>
    <s v="0-1 día"/>
    <n v="0"/>
    <n v="0"/>
    <n v="0"/>
    <x v="0"/>
    <x v="0"/>
    <x v="0"/>
    <x v="1"/>
    <x v="1"/>
    <x v="2"/>
    <x v="2"/>
  </r>
  <r>
    <x v="1"/>
    <n v="1"/>
    <s v="1994519"/>
    <x v="0"/>
    <s v="3611"/>
    <s v="13/02/2019 17:24"/>
    <s v="0A4T558251"/>
    <s v="800188"/>
    <s v="PITSS"/>
    <s v="ASP"/>
    <x v="4"/>
    <s v="PASEO IRAPUATO 1101"/>
    <x v="30"/>
    <n v="0"/>
    <s v="INTERIOR"/>
    <n v="196"/>
    <s v="&gt;60"/>
    <s v="Entry Mono Printers"/>
    <s v="A4"/>
    <s v="Ciudad principal"/>
    <s v="1-&gt;60"/>
    <n v="1.05"/>
    <n v="750.75000000000011"/>
    <n v="1"/>
    <n v="0.1"/>
    <n v="5"/>
    <n v="0.0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4041"/>
    <x v="0"/>
    <s v="5865"/>
    <s v="03/01/2019 08:59"/>
    <s v="0EX9291417"/>
    <s v="500155"/>
    <s v="PITSS"/>
    <s v="ASP"/>
    <x v="1"/>
    <s v="AV EJERCITO NACIONAL 2926 ESQ. CALLE JACARANDAS"/>
    <x v="2"/>
    <n v="0"/>
    <s v="INTERIOR"/>
    <n v="73"/>
    <s v="&gt;60"/>
    <s v="Departmental Digital"/>
    <s v="A3"/>
    <s v="Ciudad principal"/>
    <s v="2-&gt;60"/>
    <n v="1.1000000000000001"/>
    <n v="1501.5000000000002"/>
    <n v="1"/>
    <n v="0.02"/>
    <n v="5"/>
    <n v="4.0000000000000001E-3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2"/>
  </r>
  <r>
    <x v="1"/>
    <n v="1"/>
    <s v="1990827"/>
    <x v="0"/>
    <s v="5337"/>
    <s v="06/02/2019 17:23"/>
    <s v="0AE9567217"/>
    <s v="800071"/>
    <s v="PITSS"/>
    <s v="ASP"/>
    <x v="27"/>
    <s v="CARRETERA BASE AEREA No 5850-23"/>
    <x v="0"/>
    <n v="0"/>
    <s v="INTERIOR"/>
    <n v="54"/>
    <s v="Entre 31 y 60"/>
    <s v="Office Digital"/>
    <s v="A3"/>
    <s v="Ciudad principal"/>
    <s v="2-Entre 31 y 60"/>
    <n v="1.05"/>
    <n v="1433.25"/>
    <n v="1"/>
    <n v="0.12"/>
    <n v="5"/>
    <n v="2.4E-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9849"/>
    <x v="0"/>
    <s v="7530"/>
    <s v="25/02/2019 08:23"/>
    <s v="0XKK411260"/>
    <s v="100039"/>
    <s v="PITSS"/>
    <s v="ASP"/>
    <x v="28"/>
    <s v="INDUSTRIA QUIMICA S/N"/>
    <x v="20"/>
    <n v="1"/>
    <s v="INTERIOR"/>
    <n v="87"/>
    <s v="&gt;60"/>
    <s v="A3 Office Color Laser MFPs"/>
    <s v="A3"/>
    <s v="Ciudad principal"/>
    <s v="2-&gt;60"/>
    <n v="1.1000000000000001"/>
    <n v="0"/>
    <n v="1"/>
    <n v="0.12"/>
    <n v="5"/>
    <n v="2.4E-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1003"/>
    <x v="0"/>
    <s v="5866"/>
    <s v="07/02/2019 07:08"/>
    <s v="0EX9293515"/>
    <s v="800072"/>
    <s v="PITSS"/>
    <s v="ASP"/>
    <x v="4"/>
    <s v="AV PATRIA 1612 MZ 1 LT 30 Y 30A"/>
    <x v="0"/>
    <n v="0"/>
    <s v="INTERIOR"/>
    <n v="20"/>
    <s v="Entre 16 y 30"/>
    <s v="Departmental Digital"/>
    <s v="A3"/>
    <s v="Ciudad principal"/>
    <s v="2-Entre 16 y 30"/>
    <n v="0.8"/>
    <n v="1092"/>
    <n v="1"/>
    <n v="0.13"/>
    <n v="5"/>
    <n v="2.6000000000000002E-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037"/>
    <x v="0"/>
    <s v="5866"/>
    <s v="03/01/2019 08:54"/>
    <s v="0EX9283170"/>
    <s v="500155"/>
    <s v="PITSS"/>
    <s v="ASP"/>
    <x v="1"/>
    <s v="AV EJERCITO NAL NUM 2926 ESQ JACARANDAS"/>
    <x v="2"/>
    <n v="0"/>
    <s v="INTERIOR"/>
    <n v="38"/>
    <s v="Entre 31 y 60"/>
    <s v="Departmental Digital"/>
    <s v="A3"/>
    <s v="Ciudad principal"/>
    <s v="2-Entre 31 y 60"/>
    <n v="1.05"/>
    <n v="1433.25"/>
    <n v="1"/>
    <n v="1.6"/>
    <n v="5"/>
    <n v="0.32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2"/>
  </r>
  <r>
    <x v="0"/>
    <n v="1"/>
    <s v="1985919"/>
    <x v="0"/>
    <s v="6705"/>
    <s v="28/01/2019 11:58"/>
    <s v="0A1H021228"/>
    <s v="800072"/>
    <s v="PITSS"/>
    <s v="ASP"/>
    <x v="1"/>
    <s v="AV BENITO JUAREZ 1965"/>
    <x v="13"/>
    <n v="0"/>
    <s v="INTERIOR"/>
    <n v="7"/>
    <s v="Entre 7 y 15"/>
    <s v="WF Mono Systems and Legacy Color"/>
    <s v="WF"/>
    <s v="Ciudad principal"/>
    <s v="3-Entre 7 y 15"/>
    <n v="0.8"/>
    <n v="1258.4000000000003"/>
    <n v="1"/>
    <n v="0.11"/>
    <n v="4"/>
    <n v="2.75E-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043"/>
    <x v="0"/>
    <s v="8075"/>
    <s v="28/01/2019 13:41"/>
    <s v="03AG879576"/>
    <s v="800147"/>
    <s v="PITSS"/>
    <s v="ASP"/>
    <x v="4"/>
    <s v="BLV ADOLFO LOPEZ MATEOS 2009-B"/>
    <x v="17"/>
    <n v="0"/>
    <s v="INTERIOR"/>
    <n v="59"/>
    <s v="Entre 31 y 60"/>
    <s v="Departmental Digital"/>
    <s v="A3"/>
    <s v="Ciudad principal"/>
    <s v="2-Entre 31 y 60"/>
    <n v="1.05"/>
    <n v="1433.25"/>
    <n v="1"/>
    <n v="0.15"/>
    <n v="5"/>
    <n v="0.03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86037"/>
    <x v="0"/>
    <s v="5866"/>
    <s v="28/01/2019 13:36"/>
    <s v="0EX9665373"/>
    <s v="800147"/>
    <s v="PITSS"/>
    <s v="ASP"/>
    <x v="4"/>
    <s v="BLV ADOLFO LOPEZ MATEOS 2009-B"/>
    <x v="17"/>
    <n v="0"/>
    <s v="INTERIOR"/>
    <n v="3"/>
    <s v="&lt;=3"/>
    <s v="Departmental Digital"/>
    <s v="A3"/>
    <s v="Ciudad principal"/>
    <s v="2-&lt;=3"/>
    <n v="0"/>
    <n v="0"/>
    <n v="1"/>
    <n v="0.15"/>
    <n v="5"/>
    <n v="0.0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645"/>
    <x v="0"/>
    <s v="5867"/>
    <s v="06/02/2019 12:06"/>
    <s v="0EX7387580"/>
    <s v="500089"/>
    <s v="PITSS"/>
    <s v="ASP"/>
    <x v="13"/>
    <s v="AV HERMANOS ESCOBAR No 5756"/>
    <x v="2"/>
    <n v="1"/>
    <s v="INTERIOR"/>
    <n v="64"/>
    <s v="&gt;60"/>
    <s v="Office Digital"/>
    <s v="A3"/>
    <s v="Ciudad principal"/>
    <s v="2-&gt;60"/>
    <n v="1.1000000000000001"/>
    <n v="0"/>
    <n v="1"/>
    <n v="0.15"/>
    <n v="5"/>
    <n v="0.03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74039"/>
    <x v="0"/>
    <s v="4395"/>
    <s v="03/01/2019 08:58"/>
    <s v="0BG2940370"/>
    <s v="500155"/>
    <s v="PITSS"/>
    <s v="ASP"/>
    <x v="1"/>
    <s v="AV EJERCITO NAL NUM 2926 ESQ JACARANDAS"/>
    <x v="2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5.53"/>
    <n v="4"/>
    <n v="1.3825000000000001"/>
    <n v="9.5625000000000016E-2"/>
    <n v="-150.41812500000006"/>
    <d v="2019-01-08T00:00:00"/>
    <d v="2019-01-08T00:00:00"/>
    <n v="0"/>
    <s v="0-1 día"/>
    <n v="0"/>
    <n v="0"/>
    <n v="0"/>
    <x v="0"/>
    <x v="1"/>
    <x v="0"/>
    <x v="0"/>
    <x v="1"/>
    <x v="2"/>
    <x v="2"/>
  </r>
  <r>
    <x v="1"/>
    <n v="1"/>
    <s v="1995327"/>
    <x v="0"/>
    <s v="3635"/>
    <s v="15/02/2019 10:14"/>
    <s v="0LBT205940"/>
    <s v="800147"/>
    <s v="PITSS"/>
    <s v="ASP"/>
    <x v="8"/>
    <s v="CAC GUANAJUATO II PLAZA COMERCIAL EL LAUREL LOC 1"/>
    <x v="31"/>
    <n v="0"/>
    <s v="INTERIOR"/>
    <n v="394"/>
    <s v="&gt;60"/>
    <s v="A4 Mono MFPs"/>
    <s v="A4"/>
    <s v="Otras"/>
    <s v="1-&gt;60"/>
    <n v="1.05"/>
    <n v="750.75000000000011"/>
    <n v="1"/>
    <n v="0.27"/>
    <n v="9"/>
    <n v="3.0000000000000002E-2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69303"/>
    <x v="0"/>
    <s v="3658"/>
    <s v="19/12/2018 14:00"/>
    <s v="0C4X003873"/>
    <s v="500027"/>
    <s v="PITSS"/>
    <s v="ASP"/>
    <x v="10"/>
    <s v="TEOFILO BORUNDA No 8670 - A"/>
    <x v="2"/>
    <n v="0"/>
    <s v="INTERIOR"/>
    <n v="6"/>
    <s v="Entre 3 y 6"/>
    <s v="A4 Mono MFPs"/>
    <s v="A4"/>
    <s v="Ciudad principal"/>
    <s v="1-Entre 3 y 6"/>
    <n v="0"/>
    <n v="0"/>
    <n v="1"/>
    <n v="0.17"/>
    <n v="5"/>
    <n v="3.4000000000000002E-2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777"/>
    <x v="0"/>
    <s v="4002"/>
    <s v="02/01/2019 21:57"/>
    <s v="09HB331362"/>
    <s v="800196"/>
    <s v="PITSS"/>
    <s v="ASP"/>
    <x v="29"/>
    <s v="FRANCIA No 1765"/>
    <x v="7"/>
    <n v="1"/>
    <s v="INTERIOR"/>
    <n v="2589"/>
    <s v="&gt;60"/>
    <s v="A4 Mono MFPs"/>
    <s v="A4"/>
    <s v="Ciudad principal"/>
    <s v="1-&gt;60"/>
    <n v="1.05"/>
    <n v="0"/>
    <n v="1"/>
    <n v="0.17"/>
    <n v="5"/>
    <n v="3.4000000000000002E-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209"/>
    <x v="0"/>
    <s v="3657"/>
    <s v="08/01/2019 07:41"/>
    <s v="0C7X244534"/>
    <s v="800071"/>
    <s v="PITSS"/>
    <s v="ASP"/>
    <x v="27"/>
    <s v="CARRETERA BASE AEREA No 5850-23"/>
    <x v="0"/>
    <n v="0"/>
    <s v="INTERIOR"/>
    <n v="27"/>
    <s v="Entre 16 y 30"/>
    <s v="A4 Mono MFPs"/>
    <s v="A4"/>
    <s v="Ciudad principal"/>
    <s v="1-Entre 16 y 30"/>
    <n v="0.6"/>
    <n v="429.00000000000006"/>
    <n v="1"/>
    <n v="0.17"/>
    <n v="5"/>
    <n v="3.4000000000000002E-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3613"/>
    <x v="0"/>
    <s v="5866"/>
    <s v="12/02/2019 11:30"/>
    <s v="0EX9293999"/>
    <s v="800147"/>
    <s v="PITSS"/>
    <s v="ASP"/>
    <x v="1"/>
    <s v="CALLE 5 DE MAYO No 208-A"/>
    <x v="17"/>
    <n v="0"/>
    <s v="INTERIOR"/>
    <n v="18"/>
    <s v="Entre 16 y 30"/>
    <s v="Departmental Digital"/>
    <s v="A3"/>
    <s v="Ciudad principal"/>
    <s v="2-Entre 16 y 30"/>
    <n v="0.8"/>
    <n v="1092"/>
    <n v="1"/>
    <n v="0.17"/>
    <n v="5"/>
    <n v="3.4000000000000002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425"/>
    <x v="0"/>
    <s v="5866"/>
    <s v="16/01/2019 17:19"/>
    <s v="0EX9293515"/>
    <s v="800192"/>
    <s v="PITSS"/>
    <s v="ASP"/>
    <x v="4"/>
    <s v="AV PATRIA 1612 MZ 1 LT 30 Y 30A"/>
    <x v="0"/>
    <n v="0"/>
    <s v="INTERIOR"/>
    <n v="51"/>
    <s v="Entre 31 y 60"/>
    <s v="Departmental Digital"/>
    <s v="A3"/>
    <s v="Ciudad principal"/>
    <s v="2-Entre 31 y 60"/>
    <n v="1.05"/>
    <n v="1433.25"/>
    <n v="1"/>
    <n v="0.18"/>
    <n v="5"/>
    <n v="3.5999999999999997E-2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1"/>
    <n v="1"/>
    <s v="1990697"/>
    <x v="0"/>
    <s v="3658"/>
    <s v="06/02/2019 12:58"/>
    <s v="0C4X003949"/>
    <s v="500155"/>
    <s v="PITSS"/>
    <s v="ASP"/>
    <x v="8"/>
    <s v="PASEO TRIUNFO DE LA REPUBLICA 4051"/>
    <x v="2"/>
    <n v="0"/>
    <s v="INTERIOR"/>
    <n v="41"/>
    <s v="Entre 31 y 60"/>
    <s v="A4 Mono MFPs"/>
    <s v="A4"/>
    <s v="Ciudad principal"/>
    <s v="1-Entre 31 y 60"/>
    <n v="0.8"/>
    <n v="572.00000000000011"/>
    <n v="1"/>
    <n v="2.5299999999999998"/>
    <n v="5"/>
    <n v="0.50600000000000001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2"/>
  </r>
  <r>
    <x v="1"/>
    <n v="1"/>
    <s v="1996223"/>
    <x v="0"/>
    <s v="3658"/>
    <s v="18/02/2019 08:12"/>
    <s v="0C4X002929"/>
    <s v="100039"/>
    <s v="PITSS"/>
    <s v="ASP"/>
    <x v="28"/>
    <s v="ISIDRO FABELA No 126 EDIFICIO S4"/>
    <x v="32"/>
    <n v="1"/>
    <s v="INTERIOR"/>
    <n v="27"/>
    <s v="Entre 16 y 30"/>
    <s v="A4 Mono MFPs"/>
    <s v="A4"/>
    <s v="Ciudad principal"/>
    <s v="1-Entre 16 y 30"/>
    <n v="0.6"/>
    <n v="0"/>
    <n v="1"/>
    <n v="0.18"/>
    <n v="5"/>
    <n v="3.5999999999999997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2939"/>
    <x v="0"/>
    <s v="5551"/>
    <s v="11/02/2019 10:09"/>
    <s v="0KPA021805"/>
    <s v="500155"/>
    <s v="PITSS"/>
    <s v="ASP"/>
    <x v="11"/>
    <s v="RIO BRAVO No 1420"/>
    <x v="2"/>
    <n v="0"/>
    <s v="INTERIOR"/>
    <n v="39"/>
    <s v="Entre 31 y 60"/>
    <s v="Entry Mono Printers"/>
    <s v="A4"/>
    <s v="Ciudad principal"/>
    <s v="1-Entre 31 y 60"/>
    <n v="0.8"/>
    <n v="572.00000000000011"/>
    <n v="1"/>
    <n v="0.35"/>
    <n v="5"/>
    <n v="6.9999999999999993E-2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2"/>
  </r>
  <r>
    <x v="0"/>
    <n v="1"/>
    <s v="1976703"/>
    <x v="0"/>
    <s v="4395"/>
    <s v="08/01/2019 17:21"/>
    <s v="0BG2946786"/>
    <s v="500083"/>
    <s v="PITSS"/>
    <s v="ASP"/>
    <x v="1"/>
    <s v="CARR MIGUEL ALEMAN OTE 4605"/>
    <x v="33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0.15"/>
    <n v="4"/>
    <n v="3.7499999999999999E-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5907"/>
    <x v="0"/>
    <s v="8046"/>
    <s v="07/01/2019 15:47"/>
    <s v="08TB591560"/>
    <s v="500089"/>
    <s v="PITSS"/>
    <s v="ASP"/>
    <x v="2"/>
    <s v="FRESNEL Y FARENHEIT 8525"/>
    <x v="2"/>
    <n v="1"/>
    <s v="INTERIOR"/>
    <n v="164"/>
    <s v="&gt;60"/>
    <s v="A3 Office Color Laser MFPs"/>
    <s v="A3"/>
    <s v="Ciudad principal"/>
    <s v="2-&gt;60"/>
    <n v="1.1000000000000001"/>
    <n v="0"/>
    <n v="1"/>
    <n v="0.19"/>
    <n v="5"/>
    <n v="3.7999999999999999E-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315"/>
    <x v="0"/>
    <s v="7835"/>
    <s v="11/01/2019 15:42"/>
    <s v="0MX1186333"/>
    <s v="500155"/>
    <s v="PITSS"/>
    <s v="ASP"/>
    <x v="30"/>
    <s v="PROL HERMANOS ESCOBAR No 7151-E"/>
    <x v="2"/>
    <n v="0"/>
    <s v="INTERIOR"/>
    <n v="35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2"/>
  </r>
  <r>
    <x v="0"/>
    <n v="1"/>
    <s v="1979205"/>
    <x v="0"/>
    <s v="8075"/>
    <s v="14/01/2019 17:18"/>
    <s v="03AG873748"/>
    <s v="000196"/>
    <s v="PITSS"/>
    <s v="ASP"/>
    <x v="4"/>
    <s v="AV CUITLAHUAC No 332"/>
    <x v="34"/>
    <n v="0"/>
    <s v="METRO"/>
    <n v="66"/>
    <s v="&gt;60"/>
    <s v="Departmental Digital"/>
    <s v="A3"/>
    <s v="Ciudad principal"/>
    <s v="2-&gt;60"/>
    <n v="1.1000000000000001"/>
    <n v="720.50000000000011"/>
    <n v="1"/>
    <n v="0.2"/>
    <n v="5"/>
    <n v="0.04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7423"/>
    <x v="0"/>
    <s v="6705"/>
    <s v="30/01/2019 14:40"/>
    <s v="0A1H021199"/>
    <s v="500089"/>
    <s v="PITSS"/>
    <s v="ASP"/>
    <x v="11"/>
    <s v="HERMANOS ESCOBAR 5756"/>
    <x v="2"/>
    <n v="1"/>
    <s v="INTERIOR"/>
    <n v="75"/>
    <s v="&gt;60"/>
    <s v="WF Mono Systems and Legacy Color"/>
    <s v="WF"/>
    <s v="Ciudad principal"/>
    <s v="3-&gt;60"/>
    <n v="1.1499999999999999"/>
    <n v="0"/>
    <n v="1"/>
    <n v="0.16"/>
    <n v="4"/>
    <n v="0.04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2947"/>
    <x v="0"/>
    <s v="4624"/>
    <s v="11/02/2019 10:11"/>
    <s v="0D6X461128"/>
    <s v="500018"/>
    <s v="PITSS"/>
    <s v="ASP"/>
    <x v="2"/>
    <s v="AV MARTIRES DE SONORA 1006"/>
    <x v="23"/>
    <n v="0"/>
    <s v="INTERIOR"/>
    <n v="73"/>
    <s v="&gt;60"/>
    <s v="Entry Mono Printers"/>
    <s v="A4"/>
    <s v="Ciudad principal"/>
    <s v="1-&gt;60"/>
    <n v="1.05"/>
    <n v="750.75000000000011"/>
    <n v="1"/>
    <n v="0.2"/>
    <n v="5"/>
    <n v="0.04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3125"/>
    <x v="0"/>
    <s v="4395"/>
    <s v="11/02/2019 12:25"/>
    <s v="0BG2946876"/>
    <s v="800147"/>
    <s v="PITSS"/>
    <s v="ASP"/>
    <x v="1"/>
    <s v="BLV JUAN ALONSO DE TORRES 1315-3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.16"/>
    <n v="4"/>
    <n v="0.0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5501"/>
    <x v="0"/>
    <s v="3636"/>
    <s v="15/02/2019 15:00"/>
    <s v="0BB1252027"/>
    <s v="500155"/>
    <s v="PITSS"/>
    <s v="ASP"/>
    <x v="30"/>
    <s v="PROL HERMANOS ESCOBAR No 7151-E"/>
    <x v="2"/>
    <n v="0"/>
    <s v="INTERIOR"/>
    <n v="325"/>
    <s v="&gt;60"/>
    <s v="A4 Mono MFPs"/>
    <s v="A4"/>
    <s v="Ciudad principal"/>
    <s v="1-&gt;60"/>
    <n v="1.05"/>
    <n v="750.75000000000011"/>
    <n v="1"/>
    <n v="2.5"/>
    <n v="5"/>
    <n v="0.5"/>
    <n v="0"/>
    <n v="0"/>
    <d v="2019-02-20T00:00:00"/>
    <d v="2019-02-20T00:00:00"/>
    <n v="0"/>
    <s v="0-1 día"/>
    <n v="0"/>
    <n v="0"/>
    <n v="0"/>
    <x v="0"/>
    <x v="0"/>
    <x v="0"/>
    <x v="0"/>
    <x v="1"/>
    <x v="2"/>
    <x v="2"/>
  </r>
  <r>
    <x v="0"/>
    <n v="1"/>
    <s v="1974785"/>
    <x v="0"/>
    <s v="5551"/>
    <s v="04/01/2019 12:58"/>
    <s v="0KPA026531"/>
    <s v="100039"/>
    <s v="PITSS"/>
    <s v="ASP"/>
    <x v="28"/>
    <s v="INDUSTRIA QUIMICA S/N"/>
    <x v="20"/>
    <n v="1"/>
    <s v="INTERIOR"/>
    <n v="386"/>
    <s v="&gt;60"/>
    <s v="Entry Mono Printers"/>
    <s v="A4"/>
    <s v="Ciudad principal"/>
    <s v="1-&gt;60"/>
    <n v="1.05"/>
    <n v="0"/>
    <n v="1"/>
    <n v="0.21"/>
    <n v="5"/>
    <n v="4.1999999999999996E-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2137"/>
    <x v="0"/>
    <s v="4002"/>
    <s v="08/02/2019 16:37"/>
    <s v="09HB331362"/>
    <s v="800196"/>
    <s v="PITSS"/>
    <s v="ASP"/>
    <x v="29"/>
    <s v="FRANCIA No 1765"/>
    <x v="7"/>
    <n v="1"/>
    <s v="INTERIOR"/>
    <n v="37"/>
    <s v="Entre 31 y 60"/>
    <s v="A4 Mono MFPs"/>
    <s v="A4"/>
    <s v="Ciudad principal"/>
    <s v="1-Entre 31 y 60"/>
    <n v="0.8"/>
    <n v="0"/>
    <n v="1"/>
    <n v="0.21"/>
    <n v="5"/>
    <n v="4.1999999999999996E-2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2001521"/>
    <x v="0"/>
    <s v="5866"/>
    <s v="27/02/2019 13:07"/>
    <s v="0EX9283410"/>
    <s v="800147"/>
    <s v="PITSS"/>
    <s v="ASP"/>
    <x v="1"/>
    <s v="BLV JUAN ALONSO DE TORRES 1315-3"/>
    <x v="17"/>
    <n v="0"/>
    <s v="INTERIOR"/>
    <n v="32"/>
    <s v="Entre 31 y 60"/>
    <s v="Departmental Digital"/>
    <s v="A3"/>
    <s v="Ciudad principal"/>
    <s v="2-Entre 31 y 60"/>
    <n v="1.05"/>
    <n v="1433.25"/>
    <n v="1"/>
    <n v="0.21"/>
    <n v="5"/>
    <n v="4.1999999999999996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549"/>
    <x v="0"/>
    <s v="0070"/>
    <s v="01/02/2019 13:30"/>
    <s v="0E2B658554"/>
    <s v="800142"/>
    <s v="PITSS"/>
    <s v="ASP"/>
    <x v="4"/>
    <s v="LATERAL AUTOPISTA MEXICO-TOLUCA No 1235"/>
    <x v="35"/>
    <n v="0"/>
    <s v="METRO"/>
    <n v="35"/>
    <s v="Entre 31 y 60"/>
    <s v="Entry Production Color Low/Mid"/>
    <s v="Entry Production"/>
    <s v="Ciudad principal"/>
    <s v="3-Entre 31 y 60"/>
    <n v="1.1000000000000001"/>
    <n v="883.30000000000007"/>
    <n v="1"/>
    <n v="0.17"/>
    <n v="4"/>
    <n v="4.2500000000000003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3623"/>
    <x v="0"/>
    <s v="3658"/>
    <s v="02/01/2019 11:40"/>
    <s v="0C4X011792"/>
    <s v="500156"/>
    <s v="PITSS"/>
    <s v="ASP"/>
    <x v="8"/>
    <s v="AV DE LAS TORRES 2111"/>
    <x v="2"/>
    <n v="0"/>
    <s v="INTERIOR"/>
    <n v="64"/>
    <s v="&gt;60"/>
    <s v="A4 Mono MFPs"/>
    <s v="A4"/>
    <s v="Ciudad principal"/>
    <s v="1-&gt;60"/>
    <n v="1.05"/>
    <n v="750.75000000000011"/>
    <n v="1"/>
    <n v="0"/>
    <n v="5"/>
    <n v="0"/>
    <n v="0"/>
    <n v="0"/>
    <d v="2019-01-04T00:00:00"/>
    <d v="2019-01-07T00:00:00"/>
    <n v="1"/>
    <s v="0-1 día"/>
    <n v="0"/>
    <n v="0"/>
    <n v="0"/>
    <x v="0"/>
    <x v="0"/>
    <x v="0"/>
    <x v="0"/>
    <x v="1"/>
    <x v="2"/>
    <x v="3"/>
  </r>
  <r>
    <x v="0"/>
    <n v="1"/>
    <s v="1982381"/>
    <x v="0"/>
    <s v="4395"/>
    <s v="21/01/2019 10:33"/>
    <s v="0BG2951480"/>
    <s v="800147"/>
    <s v="PITSS"/>
    <s v="ASP"/>
    <x v="1"/>
    <s v="AV BENITO JUAREZ 1965"/>
    <x v="13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18"/>
    <n v="4"/>
    <n v="4.4999999999999998E-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4593"/>
    <x v="0"/>
    <s v="3346"/>
    <s v="24/01/2019 17:16"/>
    <s v="03BT802220"/>
    <s v="500028"/>
    <s v="PITSS"/>
    <s v="ASP"/>
    <x v="31"/>
    <s v="AV UNIVERSIDAD 405 NORTE LOCAL 7 PLAZA ESTIVA"/>
    <x v="36"/>
    <n v="0"/>
    <s v="INTERIOR"/>
    <n v="85"/>
    <s v="&gt;60"/>
    <s v="A4 Mono MFPs"/>
    <s v="A4"/>
    <s v="Ciudad principal"/>
    <s v="1-&gt;60"/>
    <n v="1.05"/>
    <n v="750.75000000000011"/>
    <n v="1"/>
    <n v="0.23"/>
    <n v="5"/>
    <n v="4.5999999999999999E-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8429"/>
    <x v="0"/>
    <s v="5866"/>
    <s v="01/02/2019 12:51"/>
    <s v="0EX9310036"/>
    <s v="500035"/>
    <s v="PITSS"/>
    <s v="ASP"/>
    <x v="17"/>
    <s v="ITURBIDE No 6970"/>
    <x v="18"/>
    <n v="0"/>
    <s v="INTERIOR"/>
    <n v="42"/>
    <s v="Entre 31 y 60"/>
    <s v="Departmental Digital"/>
    <s v="A3"/>
    <s v="Ciudad principal"/>
    <s v="2-Entre 31 y 60"/>
    <n v="1.05"/>
    <n v="1433.25"/>
    <n v="1"/>
    <n v="0.23"/>
    <n v="5"/>
    <n v="4.5999999999999999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3713"/>
    <x v="0"/>
    <s v="7512"/>
    <s v="12/02/2019 13:01"/>
    <s v="0RXD144240"/>
    <s v="500089"/>
    <s v="PITSS"/>
    <s v="ASP"/>
    <x v="2"/>
    <s v="AV HERMANOS ESCOBAR 5756"/>
    <x v="2"/>
    <n v="1"/>
    <s v="INTERIOR"/>
    <n v="299"/>
    <s v="&gt;60"/>
    <s v="Color Laser Printers"/>
    <s v="A4"/>
    <s v="Ciudad principal"/>
    <s v="1-&gt;60"/>
    <n v="1.05"/>
    <n v="0"/>
    <n v="1"/>
    <n v="0.23"/>
    <n v="5"/>
    <n v="4.5999999999999999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4093"/>
    <x v="0"/>
    <s v="5869"/>
    <s v="03/01/2019 10:10"/>
    <s v="0EX7387236"/>
    <s v="500156"/>
    <s v="PITSS"/>
    <s v="ASP"/>
    <x v="25"/>
    <s v="CALLE DE LOS CEDROS 1681"/>
    <x v="2"/>
    <n v="0"/>
    <s v="INTERIOR"/>
    <n v="15"/>
    <s v="Entre 7 y 15"/>
    <s v="Departmental Digital"/>
    <s v="A3"/>
    <s v="Ciudad principal"/>
    <s v="2-Entre 7 y 15"/>
    <n v="0.6"/>
    <n v="819"/>
    <n v="1"/>
    <n v="0"/>
    <n v="5"/>
    <n v="0"/>
    <n v="0"/>
    <n v="0"/>
    <d v="2019-01-11T00:00:00"/>
    <d v="2019-01-11T00:00:00"/>
    <n v="0"/>
    <s v="0-1 día"/>
    <n v="0"/>
    <n v="0"/>
    <n v="0"/>
    <x v="0"/>
    <x v="0"/>
    <x v="0"/>
    <x v="1"/>
    <x v="1"/>
    <x v="2"/>
    <x v="3"/>
  </r>
  <r>
    <x v="0"/>
    <n v="1"/>
    <s v="1980913"/>
    <x v="0"/>
    <s v="4005"/>
    <s v="17/01/2019 13:53"/>
    <s v="09HB335110"/>
    <s v="500156"/>
    <s v="PITSS"/>
    <s v="ASP"/>
    <x v="30"/>
    <s v="AV HERMANOS ESCOBAR No 7151 C"/>
    <x v="2"/>
    <n v="0"/>
    <s v="INTERIOR"/>
    <n v="120"/>
    <s v="&gt;60"/>
    <s v="A4 Mono MFPs"/>
    <s v="A4"/>
    <s v="Ciudad principal"/>
    <s v="1-&gt;60"/>
    <n v="1.05"/>
    <n v="750.75000000000011"/>
    <n v="1"/>
    <n v="0"/>
    <n v="5"/>
    <n v="0"/>
    <n v="0"/>
    <n v="0"/>
    <d v="2019-01-17T00:00:00"/>
    <d v="2019-01-18T00:00:00"/>
    <n v="1"/>
    <s v="0-1 día"/>
    <n v="0"/>
    <n v="0"/>
    <n v="0"/>
    <x v="0"/>
    <x v="0"/>
    <x v="0"/>
    <x v="0"/>
    <x v="1"/>
    <x v="2"/>
    <x v="3"/>
  </r>
  <r>
    <x v="0"/>
    <n v="1"/>
    <s v="1981291"/>
    <x v="0"/>
    <s v="3350"/>
    <s v="18/01/2019 10:12"/>
    <s v="0VMA564195"/>
    <s v="500156"/>
    <s v="PITSS"/>
    <s v="ASP"/>
    <x v="25"/>
    <s v="AV VALLE DEL CEDRO 1681"/>
    <x v="2"/>
    <n v="0"/>
    <s v="INTERIOR"/>
    <n v="606"/>
    <s v="&gt;60"/>
    <s v="A4 Mono MFPs"/>
    <s v="A4"/>
    <s v="Ciudad principal"/>
    <s v="1-&gt;60"/>
    <n v="1.05"/>
    <n v="750.75000000000011"/>
    <n v="1"/>
    <n v="0"/>
    <n v="5"/>
    <n v="0"/>
    <n v="0"/>
    <n v="0"/>
    <d v="2019-01-21T00:00:00"/>
    <d v="2019-01-22T00:00:00"/>
    <n v="1"/>
    <s v="0-1 día"/>
    <n v="0"/>
    <n v="0"/>
    <n v="0"/>
    <x v="0"/>
    <x v="0"/>
    <x v="0"/>
    <x v="1"/>
    <x v="1"/>
    <x v="2"/>
    <x v="3"/>
  </r>
  <r>
    <x v="0"/>
    <n v="1"/>
    <s v="1979427"/>
    <x v="0"/>
    <s v="5945"/>
    <s v="15/01/2019 09:51"/>
    <s v="0X76374347"/>
    <s v="500066"/>
    <s v="PITSS"/>
    <s v="ASP"/>
    <x v="32"/>
    <s v="INDUSTRIAS ELECTRONICAS PACIFICO SA DE CV"/>
    <x v="29"/>
    <n v="0"/>
    <s v="INTERIOR"/>
    <n v="554"/>
    <s v="&gt;60"/>
    <s v="Office Digital"/>
    <s v="A3"/>
    <s v="Otras"/>
    <s v="2-&gt;60"/>
    <n v="1.1000000000000001"/>
    <n v="1501.5000000000002"/>
    <n v="1"/>
    <n v="0.43"/>
    <n v="9"/>
    <n v="4.777777777777778E-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4023"/>
    <x v="0"/>
    <s v="3611"/>
    <s v="03/01/2019 07:42"/>
    <s v="0A4T558727"/>
    <s v="800071"/>
    <s v="PITSS"/>
    <s v="ASP"/>
    <x v="33"/>
    <s v="CARRETERA BASE AEREA No 5850 INT 4"/>
    <x v="0"/>
    <n v="0"/>
    <s v="INTERIOR"/>
    <n v="269"/>
    <s v="&gt;60"/>
    <s v="Entry Mono Printers"/>
    <s v="A4"/>
    <s v="Ciudad principal"/>
    <s v="1-&gt;60"/>
    <n v="1.05"/>
    <n v="750.75000000000011"/>
    <n v="1"/>
    <n v="0.25"/>
    <n v="5"/>
    <n v="0.05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84009"/>
    <x v="0"/>
    <s v="5326"/>
    <s v="23/01/2019 17:03"/>
    <s v="0AE9912581"/>
    <s v="500066"/>
    <s v="PITSS"/>
    <s v="ASP"/>
    <x v="32"/>
    <s v="BLV APODACA 100"/>
    <x v="29"/>
    <n v="0"/>
    <s v="INTERIOR"/>
    <n v="365"/>
    <s v="&gt;60"/>
    <s v="Office Digital"/>
    <s v="A3"/>
    <s v="Otras"/>
    <s v="2-&gt;60"/>
    <n v="1.1000000000000001"/>
    <n v="1501.5000000000002"/>
    <n v="1"/>
    <n v="0.45"/>
    <n v="9"/>
    <n v="0.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5911"/>
    <x v="0"/>
    <s v="4002"/>
    <s v="28/01/2019 11:50"/>
    <s v="09HB321575"/>
    <s v="500156"/>
    <s v="PITSS"/>
    <s v="ASP"/>
    <x v="6"/>
    <s v="AV MJ CLOUTIER 10110"/>
    <x v="2"/>
    <n v="0"/>
    <s v="INTERIOR"/>
    <n v="450"/>
    <s v="&gt;60"/>
    <s v="A4 Mono MFPs"/>
    <s v="A4"/>
    <s v="Ciudad principal"/>
    <s v="1-&gt;60"/>
    <n v="1.05"/>
    <n v="750.75000000000011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3"/>
  </r>
  <r>
    <x v="0"/>
    <n v="1"/>
    <s v="1977495"/>
    <x v="0"/>
    <s v="8045"/>
    <s v="10/01/2019 10:16"/>
    <s v="0Y4X827450"/>
    <s v="500089"/>
    <s v="PITSS"/>
    <s v="ASP"/>
    <x v="3"/>
    <s v="AV HERMANOS ESCOBAR No 5756"/>
    <x v="2"/>
    <n v="1"/>
    <s v="INTERIOR"/>
    <n v="105"/>
    <s v="&gt;60"/>
    <s v="Office Digital"/>
    <s v="A3"/>
    <s v="Ciudad principal"/>
    <s v="2-&gt;60"/>
    <n v="1.1000000000000001"/>
    <n v="0"/>
    <n v="1"/>
    <n v="0.26"/>
    <n v="5"/>
    <n v="5.2000000000000005E-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6721"/>
    <x v="0"/>
    <s v="6700"/>
    <s v="29/01/2019 13:03"/>
    <s v="0AB9777473"/>
    <s v="500156"/>
    <s v="PITSS"/>
    <s v="ASP"/>
    <x v="25"/>
    <s v="AV FUENTES DEL SUR No 7070"/>
    <x v="2"/>
    <n v="0"/>
    <s v="INTERIOR"/>
    <n v="41"/>
    <s v="Entre 31 y 60"/>
    <s v="Color Laser Printers"/>
    <s v="A4"/>
    <s v="Ciudad principal"/>
    <s v="1-Entre 31 y 60"/>
    <n v="0.8"/>
    <n v="572.00000000000011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1"/>
    <x v="1"/>
    <x v="2"/>
    <x v="3"/>
  </r>
  <r>
    <x v="1"/>
    <n v="1"/>
    <s v="1995593"/>
    <x v="0"/>
    <s v="3616"/>
    <s v="15/02/2019 19:56"/>
    <s v="0A2T027731"/>
    <s v="500066"/>
    <s v="PITSS"/>
    <s v="ASP"/>
    <x v="34"/>
    <s v="CARR MIGUEL ALEMAN KM 24"/>
    <x v="29"/>
    <n v="0"/>
    <s v="INTERIOR"/>
    <n v="9"/>
    <s v="Entre 7 y 15"/>
    <s v="A4 Mono MFPs"/>
    <s v="A4"/>
    <s v="Otras"/>
    <s v="1-Entre 7 y 15"/>
    <n v="0"/>
    <n v="0"/>
    <n v="1"/>
    <n v="0.48"/>
    <n v="9"/>
    <n v="5.333333333333333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669"/>
    <x v="0"/>
    <s v="5552"/>
    <s v="07/01/2019 10:33"/>
    <s v="0KPA026855"/>
    <s v="500018"/>
    <s v="PITSS"/>
    <s v="ASP"/>
    <x v="2"/>
    <s v="AV MARTIRES DE SONORA 1006"/>
    <x v="23"/>
    <n v="0"/>
    <s v="INTERIOR"/>
    <n v="45"/>
    <s v="Entre 31 y 60"/>
    <s v="Entry Mono Printers"/>
    <s v="A4"/>
    <s v="Ciudad principal"/>
    <s v="1-Entre 31 y 60"/>
    <n v="0.8"/>
    <n v="572.00000000000011"/>
    <n v="1"/>
    <n v="0.27"/>
    <n v="5"/>
    <n v="5.4000000000000006E-2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1"/>
    <n v="1"/>
    <s v="1988049"/>
    <x v="0"/>
    <s v="4002"/>
    <s v="31/01/2019 16:11"/>
    <s v="09HB321575"/>
    <s v="500156"/>
    <s v="PITSS"/>
    <s v="ASP"/>
    <x v="6"/>
    <s v="AV MJ CLOUTIER 10110"/>
    <x v="2"/>
    <n v="0"/>
    <s v="INTERIOR"/>
    <n v="3"/>
    <s v="&lt;=3"/>
    <s v="A4 Mono MFPs"/>
    <s v="A4"/>
    <s v="Ciudad principal"/>
    <s v="1-&lt;=3"/>
    <n v="0"/>
    <n v="0"/>
    <n v="1"/>
    <n v="0"/>
    <n v="5"/>
    <n v="0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3"/>
  </r>
  <r>
    <x v="0"/>
    <n v="1"/>
    <s v="1983359"/>
    <x v="0"/>
    <s v="5774"/>
    <s v="22/01/2019 13:26"/>
    <s v="0XEL562732"/>
    <s v="800074"/>
    <s v="PITSS"/>
    <s v="ASP"/>
    <x v="1"/>
    <s v="AV LAS PALMAS 1559 LOC SA-01"/>
    <x v="37"/>
    <n v="0"/>
    <s v="INTERIOR"/>
    <n v="20"/>
    <s v="Entre 16 y 30"/>
    <s v="Departmental Digital"/>
    <s v="A3"/>
    <s v="Otras"/>
    <s v="2-Entre 16 y 30"/>
    <n v="0.8"/>
    <n v="1092"/>
    <n v="1"/>
    <n v="0.49"/>
    <n v="9"/>
    <n v="5.4444444444444441E-2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88545"/>
    <x v="0"/>
    <s v="5867"/>
    <s v="01/02/2019 13:25"/>
    <s v="0EX7381983"/>
    <s v="500156"/>
    <s v="PITSS"/>
    <s v="ASP"/>
    <x v="11"/>
    <s v="RAFAEL PEREZ SERNA Y HENRY DUNANT"/>
    <x v="2"/>
    <n v="0"/>
    <s v="INTERIOR"/>
    <n v="18"/>
    <s v="Entre 16 y 30"/>
    <s v="Office Digital"/>
    <s v="A3"/>
    <s v="Ciudad principal"/>
    <s v="2-Entre 16 y 30"/>
    <n v="0.8"/>
    <n v="109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1"/>
    <x v="2"/>
    <x v="3"/>
  </r>
  <r>
    <x v="1"/>
    <n v="1"/>
    <s v="1992075"/>
    <x v="0"/>
    <s v="8075"/>
    <s v="08/02/2019 14:48"/>
    <s v="03AG876220"/>
    <s v="500156"/>
    <s v="PITSS"/>
    <s v="ASP"/>
    <x v="2"/>
    <s v="AV PRINCIPAL No 1420"/>
    <x v="2"/>
    <n v="0"/>
    <s v="INTERIOR"/>
    <n v="63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3"/>
  </r>
  <r>
    <x v="1"/>
    <n v="1"/>
    <s v="1992889"/>
    <x v="0"/>
    <s v="3635"/>
    <s v="11/02/2019 08:48"/>
    <s v="0LBT205987"/>
    <s v="500156"/>
    <s v="PITSS"/>
    <s v="ASP"/>
    <x v="23"/>
    <s v="AV SANTIAGO TRONCOSO 281"/>
    <x v="2"/>
    <n v="0"/>
    <s v="INTERIOR"/>
    <n v="21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3"/>
  </r>
  <r>
    <x v="0"/>
    <n v="1"/>
    <s v="1979073"/>
    <x v="0"/>
    <s v="1026"/>
    <s v="14/01/2019 13:19"/>
    <s v="AAQ100655"/>
    <s v="800084"/>
    <s v="PITSS"/>
    <s v="ASP"/>
    <x v="35"/>
    <s v="CARR 30 KM 7.7"/>
    <x v="38"/>
    <n v="0"/>
    <s v="INTERIOR"/>
    <n v="3"/>
    <s v="&lt;=3"/>
    <s v="Office Digital"/>
    <s v="A3"/>
    <s v="Otras"/>
    <s v="2-&lt;=3"/>
    <n v="0"/>
    <n v="0"/>
    <n v="1"/>
    <n v="0.51"/>
    <n v="9"/>
    <n v="5.6666666666666671E-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9231"/>
    <x v="0"/>
    <s v="3616"/>
    <s v="22/02/2019 18:43"/>
    <s v="0A2T201159"/>
    <s v="500156"/>
    <s v="PITSS"/>
    <s v="ASP"/>
    <x v="36"/>
    <s v="AV LAS TORRES No 2280"/>
    <x v="2"/>
    <n v="0"/>
    <s v="INTERIOR"/>
    <n v="144"/>
    <s v="&gt;60"/>
    <s v="A4 Mono MFPs"/>
    <s v="A4"/>
    <s v="Ciudad principal"/>
    <s v="1-&gt;60"/>
    <n v="1.05"/>
    <n v="750.75000000000011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1"/>
    <x v="2"/>
    <x v="3"/>
  </r>
  <r>
    <x v="1"/>
    <n v="1"/>
    <s v="1994863"/>
    <x v="0"/>
    <s v="3635"/>
    <s v="14/02/2019 12:22"/>
    <s v="0LBT206077"/>
    <s v="500156"/>
    <s v="PITSS"/>
    <s v="ASP"/>
    <x v="23"/>
    <s v="AV SANTIAGO TRONCOSO 281"/>
    <x v="2"/>
    <n v="0"/>
    <s v="INTERIOR"/>
    <n v="28"/>
    <s v="Entre 16 y 30"/>
    <s v="A4 Mono MFPs"/>
    <s v="A4"/>
    <s v="Ciudad principal"/>
    <s v="1-Entre 16 y 30"/>
    <n v="0.6"/>
    <n v="429.00000000000006"/>
    <n v="1"/>
    <n v="0.13"/>
    <n v="5"/>
    <n v="2.6000000000000002E-2"/>
    <n v="0"/>
    <n v="0"/>
    <d v="2019-02-15T00:00:00"/>
    <d v="2019-02-17T00:00:00"/>
    <n v="0"/>
    <s v="0-1 día"/>
    <n v="0"/>
    <n v="0"/>
    <n v="0"/>
    <x v="0"/>
    <x v="0"/>
    <x v="0"/>
    <x v="0"/>
    <x v="1"/>
    <x v="2"/>
    <x v="3"/>
  </r>
  <r>
    <x v="1"/>
    <n v="1"/>
    <s v="1993901"/>
    <x v="0"/>
    <s v="0070"/>
    <s v="12/02/2019 17:16"/>
    <s v="0E2B665653"/>
    <s v="800192"/>
    <s v="PITSS"/>
    <s v="ASP"/>
    <x v="4"/>
    <s v="AV DE LAS ROSAS 110"/>
    <x v="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.23"/>
    <n v="4"/>
    <n v="5.7500000000000002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0855"/>
    <x v="0"/>
    <s v="5865"/>
    <s v="06/02/2019 20:04"/>
    <s v="0EX9293542"/>
    <s v="500019"/>
    <s v="PITSS"/>
    <s v="ASP"/>
    <x v="1"/>
    <s v="AUTO CLUB 194-D"/>
    <x v="39"/>
    <n v="0"/>
    <s v="INTERIOR"/>
    <n v="34"/>
    <s v="Entre 31 y 60"/>
    <s v="Departmental Digital"/>
    <s v="A3"/>
    <s v="Otras"/>
    <s v="2-Entre 31 y 60"/>
    <n v="1.05"/>
    <n v="1433.25"/>
    <n v="1"/>
    <n v="0.52"/>
    <n v="9"/>
    <n v="5.7777777777777782E-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3767"/>
    <x v="0"/>
    <s v="3616"/>
    <s v="02/01/2019 17:12"/>
    <s v="0A2T380152"/>
    <s v="800192"/>
    <s v="PITSS"/>
    <s v="ASP"/>
    <x v="37"/>
    <s v="AV. MARIANO OTERO NO 2510-2"/>
    <x v="7"/>
    <n v="0"/>
    <s v="INTERIOR"/>
    <n v="1118"/>
    <s v="&gt;60"/>
    <s v="A4 Mono MFPs"/>
    <s v="A4"/>
    <s v="Ciudad principal"/>
    <s v="1-&gt;60"/>
    <n v="1.05"/>
    <n v="750.75000000000011"/>
    <n v="1"/>
    <n v="0.3"/>
    <n v="5"/>
    <n v="0.0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6757"/>
    <x v="0"/>
    <s v="7530"/>
    <s v="29/01/2019 14:32"/>
    <s v="0XKK398692"/>
    <s v="100039"/>
    <s v="PITSS"/>
    <s v="ASP"/>
    <x v="28"/>
    <s v="INDUSTRIA QUIMICA SN"/>
    <x v="20"/>
    <n v="1"/>
    <s v="INTERIOR"/>
    <n v="70"/>
    <s v="&gt;60"/>
    <s v="A3 Office Color Laser MFPs"/>
    <s v="A3"/>
    <s v="Ciudad principal"/>
    <s v="2-&gt;60"/>
    <n v="1.1000000000000001"/>
    <n v="0"/>
    <n v="1"/>
    <n v="0.3"/>
    <n v="5"/>
    <n v="0.06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2015"/>
    <x v="0"/>
    <s v="4002"/>
    <s v="08/02/2019 13:16"/>
    <s v="09HB331587"/>
    <s v="800196"/>
    <s v="PITSS"/>
    <s v="ASP"/>
    <x v="0"/>
    <s v="BRUSELAS No 569"/>
    <x v="7"/>
    <n v="1"/>
    <s v="INTERIOR"/>
    <n v="2626"/>
    <s v="&gt;60"/>
    <s v="A4 Mono MFPs"/>
    <s v="A4"/>
    <s v="Ciudad principal"/>
    <s v="1-&gt;60"/>
    <n v="1.05"/>
    <n v="0"/>
    <n v="1"/>
    <n v="0.3"/>
    <n v="5"/>
    <n v="0.06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6515"/>
    <x v="0"/>
    <s v="8031"/>
    <s v="18/02/2019 12:57"/>
    <s v="03TX405488"/>
    <s v="800147"/>
    <s v="PITSS"/>
    <s v="ASP"/>
    <x v="38"/>
    <s v="PASEO DE LOS INSURGENTES No 303, PISO 1"/>
    <x v="17"/>
    <n v="0"/>
    <s v="INTERIOR"/>
    <n v="111"/>
    <s v="&gt;60"/>
    <s v="A3 Office Color Laser MFPs"/>
    <s v="A3"/>
    <s v="Ciudad principal"/>
    <s v="2-&gt;60"/>
    <n v="1.1000000000000001"/>
    <n v="1501.5000000000002"/>
    <n v="1"/>
    <n v="0.3"/>
    <n v="5"/>
    <n v="0.06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1515"/>
    <x v="0"/>
    <s v="4002"/>
    <s v="27/02/2019 13:07"/>
    <s v="09HB331560"/>
    <s v="800196"/>
    <s v="PITSS"/>
    <s v="ASP"/>
    <x v="39"/>
    <s v="AV ESPA&amp;A No 1840"/>
    <x v="7"/>
    <n v="1"/>
    <s v="INTERIOR"/>
    <n v="2645"/>
    <s v="&gt;60"/>
    <s v="A4 Mono MFPs"/>
    <s v="A4"/>
    <s v="Ciudad principal"/>
    <s v="1-&gt;60"/>
    <n v="1.05"/>
    <n v="0"/>
    <n v="1"/>
    <n v="0.31"/>
    <n v="5"/>
    <n v="6.2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313"/>
    <x v="0"/>
    <s v="4395"/>
    <s v="18/02/2019 09:45"/>
    <s v="0BG2948894"/>
    <s v="800147"/>
    <s v="PITSS"/>
    <s v="ASP"/>
    <x v="1"/>
    <s v="BLV MANUEL J CLOUTHIER SN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25"/>
    <n v="4"/>
    <n v="6.25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7497"/>
    <x v="0"/>
    <s v="5955"/>
    <s v="30/01/2019 17:11"/>
    <s v="0X76703680"/>
    <s v="800187"/>
    <s v="PITSS"/>
    <s v="ASP"/>
    <x v="36"/>
    <s v="Tequisquiapan No 102 Esq Luis M Vega Planta"/>
    <x v="10"/>
    <n v="0"/>
    <s v="INTERIOR"/>
    <n v="190"/>
    <s v="&gt;60"/>
    <s v="Departmental Digital"/>
    <s v="A3"/>
    <s v="Ciudad principal"/>
    <s v="2-&gt;60"/>
    <n v="1.1000000000000001"/>
    <n v="1501.5000000000002"/>
    <n v="1"/>
    <n v="0.32"/>
    <n v="5"/>
    <n v="6.4000000000000001E-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681"/>
    <x v="0"/>
    <s v="5866"/>
    <s v="05/02/2019 08:23"/>
    <s v="0EX9300822"/>
    <s v="500089"/>
    <s v="PITSS"/>
    <s v="ASP"/>
    <x v="13"/>
    <s v="AV ANTONIO J BERMUDEZ No 1230"/>
    <x v="2"/>
    <n v="0"/>
    <s v="INTERIOR"/>
    <n v="53"/>
    <s v="Entre 31 y 60"/>
    <s v="Departmental Digital"/>
    <s v="A3"/>
    <s v="Ciudad principal"/>
    <s v="2-Entre 31 y 60"/>
    <n v="1.05"/>
    <n v="1433.25"/>
    <n v="1"/>
    <n v="0.32"/>
    <n v="5"/>
    <n v="6.4000000000000001E-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4401"/>
    <x v="0"/>
    <s v="7838"/>
    <s v="13/02/2019 13:54"/>
    <s v="0MX0144464"/>
    <s v="500089"/>
    <s v="PITSS"/>
    <s v="ASP"/>
    <x v="13"/>
    <s v="AV HERMANOS ESCOBAR No 5756"/>
    <x v="2"/>
    <n v="1"/>
    <s v="INTERIOR"/>
    <n v="15"/>
    <s v="Entre 7 y 15"/>
    <s v="A3 Office Color Laser MFPs"/>
    <s v="A3"/>
    <s v="Ciudad principal"/>
    <s v="2-Entre 7 y 15"/>
    <n v="0.6"/>
    <n v="0"/>
    <n v="1"/>
    <n v="0.32"/>
    <n v="5"/>
    <n v="6.4000000000000001E-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0051"/>
    <x v="0"/>
    <s v="4000"/>
    <s v="25/02/2019 11:26"/>
    <s v="06HB015876"/>
    <s v="500027"/>
    <s v="PITSS"/>
    <s v="ASP"/>
    <x v="20"/>
    <s v="CIRCUITO INTERIOR NORTE No 1820"/>
    <x v="2"/>
    <n v="1"/>
    <s v="INTERIOR"/>
    <n v="2643"/>
    <s v="&gt;60"/>
    <s v="Entry Mono Printers"/>
    <s v="A4"/>
    <s v="Ciudad principal"/>
    <s v="1-&gt;60"/>
    <n v="1.05"/>
    <n v="0"/>
    <n v="1"/>
    <n v="0.32"/>
    <n v="5"/>
    <n v="6.4000000000000001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505"/>
    <x v="0"/>
    <s v="3658"/>
    <s v="18/02/2019 12:48"/>
    <s v="0C4X002884"/>
    <s v="500156"/>
    <s v="PITSS"/>
    <s v="ASP"/>
    <x v="8"/>
    <s v="AV HERMANOS ESCOBAR 3515"/>
    <x v="2"/>
    <n v="0"/>
    <s v="INTERIOR"/>
    <n v="796"/>
    <s v="&gt;60"/>
    <s v="A4 Mono MFPs"/>
    <s v="A4"/>
    <s v="Ciudad principal"/>
    <s v="1-&gt;60"/>
    <n v="1.05"/>
    <n v="750.75000000000011"/>
    <n v="1"/>
    <n v="0.2"/>
    <n v="5"/>
    <n v="0.04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3"/>
  </r>
  <r>
    <x v="1"/>
    <n v="1"/>
    <s v="1998679"/>
    <x v="0"/>
    <s v="4326"/>
    <s v="21/02/2019 15:49"/>
    <s v="0BG1001361"/>
    <s v="500089"/>
    <s v="PITSS"/>
    <s v="ASP"/>
    <x v="2"/>
    <s v="RAFAEL PEREZ SERNA Y HENRY DUNANT"/>
    <x v="2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26"/>
    <n v="4"/>
    <n v="6.5000000000000002E-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419"/>
    <x v="0"/>
    <s v="3611"/>
    <s v="10/01/2019 07:39"/>
    <s v="0A4T558931"/>
    <s v="800071"/>
    <s v="PITSS"/>
    <s v="ASP"/>
    <x v="27"/>
    <s v="CARRETERA BASE AEREA No 5850-23"/>
    <x v="0"/>
    <n v="0"/>
    <s v="INTERIOR"/>
    <n v="206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833"/>
    <x v="0"/>
    <s v="6656"/>
    <s v="14/01/2019 07:51"/>
    <s v="0E1B968134"/>
    <s v="800071"/>
    <s v="PITSS"/>
    <s v="ASP"/>
    <x v="7"/>
    <s v="AV GENERAL RAMON CORONA No 2514"/>
    <x v="0"/>
    <n v="0"/>
    <s v="INTERIOR"/>
    <n v="7"/>
    <s v="Entre 7 y 15"/>
    <s v="Color Laser Printers"/>
    <s v="A4"/>
    <s v="Ciudad principal"/>
    <s v="1-Entre 7 y 15"/>
    <n v="0"/>
    <n v="0"/>
    <n v="1"/>
    <n v="0.33"/>
    <n v="5"/>
    <n v="6.6000000000000003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9337"/>
    <x v="0"/>
    <s v="3657"/>
    <s v="15/01/2019 08:00"/>
    <s v="0C7X239183"/>
    <s v="800071"/>
    <s v="PITSS"/>
    <s v="ASP"/>
    <x v="27"/>
    <s v="CARRETERA BASE AEREA No 5850-23"/>
    <x v="0"/>
    <n v="0"/>
    <s v="INTERIOR"/>
    <n v="97"/>
    <s v="&gt;60"/>
    <s v="A4 Mono MFPs"/>
    <s v="A4"/>
    <s v="Ciudad principal"/>
    <s v="1-&gt;60"/>
    <n v="1.05"/>
    <n v="750.75000000000011"/>
    <n v="1"/>
    <n v="0.33"/>
    <n v="5"/>
    <n v="6.6000000000000003E-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055"/>
    <x v="0"/>
    <s v="7835"/>
    <s v="11/01/2019 07:59"/>
    <s v="0MX1218382"/>
    <s v="800071"/>
    <s v="PITSS"/>
    <s v="ASP"/>
    <x v="27"/>
    <s v="CARRETERA BASE AEREA No 5850-23"/>
    <x v="0"/>
    <n v="0"/>
    <s v="INTERIOR"/>
    <n v="234"/>
    <s v="&gt;60"/>
    <s v="A3 Office Color Laser MFPs"/>
    <s v="A3"/>
    <s v="Ciudad principal"/>
    <s v="2-&gt;60"/>
    <n v="1.1000000000000001"/>
    <n v="1501.5000000000002"/>
    <n v="1"/>
    <n v="0.33"/>
    <n v="5"/>
    <n v="6.6000000000000003E-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87029"/>
    <x v="0"/>
    <s v="3657"/>
    <s v="30/01/2019 07:41"/>
    <s v="0C7X238336"/>
    <s v="800071"/>
    <s v="PITSS"/>
    <s v="ASP"/>
    <x v="27"/>
    <s v="CARRETERA BASE AEREA No 5850-23"/>
    <x v="0"/>
    <n v="0"/>
    <s v="INTERIOR"/>
    <n v="47"/>
    <s v="Entre 31 y 60"/>
    <s v="A4 Mono MFPs"/>
    <s v="A4"/>
    <s v="Ciudad principal"/>
    <s v="1-Entre 31 y 60"/>
    <n v="0.8"/>
    <n v="572.00000000000011"/>
    <n v="1"/>
    <n v="0.33"/>
    <n v="5"/>
    <n v="6.6000000000000003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8223"/>
    <x v="0"/>
    <s v="3611"/>
    <s v="01/02/2019 07:39"/>
    <s v="0A4T558881"/>
    <s v="800071"/>
    <s v="PITSS"/>
    <s v="ASP"/>
    <x v="27"/>
    <s v="CARRETERA BASE AEREA No 5850-23"/>
    <x v="0"/>
    <n v="0"/>
    <s v="INTERIOR"/>
    <n v="231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9207"/>
    <x v="0"/>
    <s v="4002"/>
    <s v="22/02/2019 17:10"/>
    <s v="09HB331726"/>
    <s v="800196"/>
    <s v="PITSS"/>
    <s v="ASP"/>
    <x v="40"/>
    <s v="CARR SAN ISIDRO MAZATEPEC No 765"/>
    <x v="40"/>
    <n v="1"/>
    <s v="INTERIOR"/>
    <n v="101"/>
    <s v="&gt;60"/>
    <s v="A4 Mono MFPs"/>
    <s v="A4"/>
    <s v="Ciudad principal"/>
    <s v="1-&gt;60"/>
    <n v="1.05"/>
    <n v="0"/>
    <n v="1"/>
    <n v="0.33"/>
    <n v="5"/>
    <n v="6.6000000000000003E-2"/>
    <n v="0"/>
    <n v="0"/>
    <d v="2019-02-22T00:00:00"/>
    <d v="2019-02-25T00:00:00"/>
    <n v="1"/>
    <s v="0-1 día"/>
    <n v="0"/>
    <n v="0"/>
    <n v="0"/>
    <x v="0"/>
    <x v="0"/>
    <x v="0"/>
    <x v="0"/>
    <x v="0"/>
    <x v="0"/>
    <x v="0"/>
  </r>
  <r>
    <x v="1"/>
    <n v="1"/>
    <s v="1996677"/>
    <x v="0"/>
    <s v="0560"/>
    <s v="18/02/2019 17:14"/>
    <s v="0XPN546680"/>
    <s v="800183"/>
    <s v="PITSS"/>
    <s v="ASP"/>
    <x v="1"/>
    <s v="AV ADOLFO LOPEZ MATEOS 1299"/>
    <x v="40"/>
    <n v="0"/>
    <s v="INTERIOR"/>
    <n v="151"/>
    <s v="&gt;60"/>
    <s v="Entry Production Color Low/Mid"/>
    <s v="Entry Production"/>
    <s v="Ciudad principal"/>
    <s v="3-&gt;60"/>
    <n v="1.1499999999999999"/>
    <n v="1808.95"/>
    <n v="1"/>
    <n v="0.27"/>
    <n v="4"/>
    <n v="6.7500000000000004E-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3899"/>
    <x v="0"/>
    <s v="3658"/>
    <s v="12/02/2019 17:15"/>
    <s v="0C4X011484"/>
    <s v="500156"/>
    <s v="PITSS"/>
    <s v="ASP"/>
    <x v="41"/>
    <s v="AV EJE VIAL JUAN GABRIEL No 2245"/>
    <x v="2"/>
    <n v="0"/>
    <s v="INTERIOR"/>
    <n v="215"/>
    <s v="&gt;60"/>
    <s v="A4 Mono MFPs"/>
    <s v="A4"/>
    <s v="Ciudad principal"/>
    <s v="1-&gt;60"/>
    <n v="1.05"/>
    <n v="750.75000000000011"/>
    <n v="1"/>
    <n v="0.25"/>
    <n v="5"/>
    <n v="0.05"/>
    <n v="0"/>
    <n v="0"/>
    <d v="2019-02-13T00:00:00"/>
    <d v="2019-02-13T00:00:00"/>
    <n v="0"/>
    <s v="0-1 día"/>
    <n v="0"/>
    <n v="0"/>
    <n v="0"/>
    <x v="0"/>
    <x v="0"/>
    <x v="0"/>
    <x v="0"/>
    <x v="1"/>
    <x v="2"/>
    <x v="3"/>
  </r>
  <r>
    <x v="1"/>
    <n v="1"/>
    <s v="1993887"/>
    <x v="0"/>
    <s v="5325"/>
    <s v="12/02/2019 16:53"/>
    <s v="0AE7176531"/>
    <s v="500019"/>
    <s v="PITSS"/>
    <s v="ASP"/>
    <x v="9"/>
    <s v="PASEO DEL TECNOLOGICO No 751"/>
    <x v="9"/>
    <n v="0"/>
    <s v="INTERIOR"/>
    <n v="169"/>
    <s v="&gt;60"/>
    <s v="Office Digital"/>
    <s v="A3"/>
    <s v="Otras"/>
    <s v="2-&gt;60"/>
    <n v="1.1000000000000001"/>
    <n v="1501.5000000000002"/>
    <n v="1"/>
    <n v="0.62"/>
    <n v="9"/>
    <n v="6.8888888888888888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7741"/>
    <x v="0"/>
    <s v="6506"/>
    <s v="10/01/2019 14:39"/>
    <s v="0YTB126164"/>
    <s v="500089"/>
    <s v="PITSS"/>
    <s v="ASP"/>
    <x v="13"/>
    <s v="AV HERMANOS ESCOBAR No 5756"/>
    <x v="2"/>
    <n v="1"/>
    <s v="INTERIOR"/>
    <n v="79"/>
    <s v="&gt;60"/>
    <s v="A4 Color Laser MFPs"/>
    <s v="A4"/>
    <s v="Ciudad principal"/>
    <s v="1-&gt;60"/>
    <n v="1.05"/>
    <n v="0"/>
    <n v="1"/>
    <n v="0.35"/>
    <n v="5"/>
    <n v="6.9999999999999993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2001547"/>
    <x v="0"/>
    <s v="4002"/>
    <s v="27/02/2019 13:41"/>
    <s v="09HB333129"/>
    <s v="500156"/>
    <s v="PITSS"/>
    <s v="ASP"/>
    <x v="38"/>
    <s v="BAUDELIO PELAYO No 8450"/>
    <x v="2"/>
    <n v="0"/>
    <s v="INTERIOR"/>
    <n v="8"/>
    <s v="Entre 7 y 15"/>
    <s v="A4 Mono MFPs"/>
    <s v="A4"/>
    <s v="Ciudad principal"/>
    <s v="1-Entre 7 y 15"/>
    <n v="0"/>
    <n v="0"/>
    <n v="1"/>
    <n v="0.32"/>
    <n v="5"/>
    <n v="6.4000000000000001E-2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3"/>
  </r>
  <r>
    <x v="1"/>
    <n v="1"/>
    <s v="1989949"/>
    <x v="0"/>
    <s v="5552"/>
    <s v="05/02/2019 12:37"/>
    <s v="0KPA026853"/>
    <s v="500156"/>
    <s v="PITSS"/>
    <s v="ASP"/>
    <x v="42"/>
    <s v="AV DE LAS TORRES No 2170"/>
    <x v="2"/>
    <n v="0"/>
    <s v="INTERIOR"/>
    <n v="385"/>
    <s v="&gt;60"/>
    <s v="Entry Mono Printers"/>
    <s v="A4"/>
    <s v="Ciudad principal"/>
    <s v="1-&gt;60"/>
    <n v="1.05"/>
    <n v="750.75000000000011"/>
    <n v="1"/>
    <n v="0.38"/>
    <n v="5"/>
    <n v="7.5999999999999998E-2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3"/>
  </r>
  <r>
    <x v="1"/>
    <n v="1"/>
    <s v="1999117"/>
    <x v="0"/>
    <s v="3611"/>
    <s v="22/02/2019 13:55"/>
    <s v="0A4T558312"/>
    <s v="800186"/>
    <s v="PITSS"/>
    <s v="ASP"/>
    <x v="4"/>
    <s v="PROL EZEQUIEL MONTES 1 ESQ B QUINTA"/>
    <x v="10"/>
    <n v="0"/>
    <s v="INTERIOR"/>
    <n v="4"/>
    <s v="Entre 3 y 6"/>
    <s v="Entry Mono Printers"/>
    <s v="A4"/>
    <s v="Ciudad principal"/>
    <s v="1-Entre 3 y 6"/>
    <n v="0"/>
    <n v="0"/>
    <n v="1"/>
    <n v="0.35"/>
    <n v="5"/>
    <n v="6.9999999999999993E-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859"/>
    <x v="0"/>
    <s v="8045"/>
    <s v="26/02/2019 13:24"/>
    <s v="0Y4X848833"/>
    <s v="800196"/>
    <s v="PITSS"/>
    <s v="ASP"/>
    <x v="15"/>
    <s v="AV ESPA&amp;A 1840"/>
    <x v="7"/>
    <n v="1"/>
    <s v="INTERIOR"/>
    <n v="172"/>
    <s v="&gt;60"/>
    <s v="Office Digital"/>
    <s v="A3"/>
    <s v="Ciudad principal"/>
    <s v="2-&gt;60"/>
    <n v="1.1000000000000001"/>
    <n v="0"/>
    <n v="1"/>
    <n v="0.35"/>
    <n v="5"/>
    <n v="6.9999999999999993E-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1471"/>
    <x v="0"/>
    <s v="4395"/>
    <s v="07/02/2019 17:13"/>
    <s v="0BG2940184"/>
    <s v="800192"/>
    <s v="PITSS"/>
    <s v="ASP"/>
    <x v="1"/>
    <s v="MANUEL J CLOUTHIER 888"/>
    <x v="0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0.28000000000000003"/>
    <n v="4"/>
    <n v="7.0000000000000007E-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5063"/>
    <x v="0"/>
    <s v="5866"/>
    <s v="25/01/2019 14:58"/>
    <s v="0EX9298213"/>
    <s v="800192"/>
    <s v="PITSS"/>
    <s v="ASP"/>
    <x v="1"/>
    <s v="CENTRO COMERCIAL REAL CENTER AV SANTA MARGARITA No"/>
    <x v="0"/>
    <n v="0"/>
    <s v="INTERIOR"/>
    <n v="13"/>
    <s v="Entre 7 y 15"/>
    <s v="Departmental Digital"/>
    <s v="A3"/>
    <s v="Ciudad principal"/>
    <s v="2-Entre 7 y 15"/>
    <n v="0.6"/>
    <n v="819"/>
    <n v="1"/>
    <n v="0.36"/>
    <n v="5"/>
    <n v="7.1999999999999995E-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8003"/>
    <x v="0"/>
    <s v="4002"/>
    <s v="20/02/2019 16:55"/>
    <s v="09HB331812"/>
    <s v="800196"/>
    <s v="PITSS"/>
    <s v="ASP"/>
    <x v="39"/>
    <s v="CALLE 7 No 1308"/>
    <x v="7"/>
    <n v="1"/>
    <s v="INTERIOR"/>
    <n v="89"/>
    <s v="&gt;60"/>
    <s v="A4 Mono MFPs"/>
    <s v="A4"/>
    <s v="Ciudad principal"/>
    <s v="1-&gt;60"/>
    <n v="1.05"/>
    <n v="0"/>
    <n v="1"/>
    <n v="0.36"/>
    <n v="5"/>
    <n v="7.1999999999999995E-2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1"/>
    <n v="1"/>
    <s v="1994543"/>
    <x v="0"/>
    <s v="3658"/>
    <s v="13/02/2019 19:18"/>
    <s v="0C4X002870"/>
    <s v="500019"/>
    <s v="PITSS"/>
    <s v="ASP"/>
    <x v="8"/>
    <s v="AV JUAREZ 1810"/>
    <x v="9"/>
    <n v="0"/>
    <s v="INTERIOR"/>
    <n v="139"/>
    <s v="&gt;60"/>
    <s v="A4 Mono MFPs"/>
    <s v="A4"/>
    <s v="Otras"/>
    <s v="1-&gt;60"/>
    <n v="1.05"/>
    <n v="750.75000000000011"/>
    <n v="1"/>
    <n v="0.65"/>
    <n v="9"/>
    <n v="7.2222222222222229E-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0953"/>
    <x v="0"/>
    <s v="7225"/>
    <s v="17/01/2019 15:33"/>
    <s v="0LX5604463"/>
    <s v="800147"/>
    <s v="PITSS"/>
    <s v="ASP"/>
    <x v="25"/>
    <s v="AV SALVADOR NAVA MARTINEZ 3125 PISO 6"/>
    <x v="13"/>
    <n v="0"/>
    <s v="INTERIOR"/>
    <n v="370"/>
    <s v="&gt;60"/>
    <s v="A3 Office Color Laser MFPs"/>
    <s v="A3"/>
    <s v="Ciudad principal"/>
    <s v="2-&gt;60"/>
    <n v="1.1000000000000001"/>
    <n v="1501.5000000000002"/>
    <n v="1"/>
    <n v="0.37"/>
    <n v="5"/>
    <n v="7.3999999999999996E-2"/>
    <n v="0"/>
    <n v="0"/>
    <d v="2019-01-17T00:00:00"/>
    <d v="2019-01-18T00:00:00"/>
    <n v="1"/>
    <s v="0-1 día"/>
    <n v="0"/>
    <n v="0"/>
    <n v="0"/>
    <x v="0"/>
    <x v="0"/>
    <x v="0"/>
    <x v="1"/>
    <x v="0"/>
    <x v="0"/>
    <x v="0"/>
  </r>
  <r>
    <x v="0"/>
    <n v="1"/>
    <s v="1985095"/>
    <x v="0"/>
    <s v="4626"/>
    <s v="25/01/2019 17:08"/>
    <s v="0D6X472893"/>
    <s v="800187"/>
    <s v="PITSS"/>
    <s v="ASP"/>
    <x v="7"/>
    <s v="AV EPIGMENIO GONZALEZ No 500"/>
    <x v="10"/>
    <n v="0"/>
    <s v="INTERIOR"/>
    <n v="2"/>
    <s v="&lt;=3"/>
    <s v="Entry Mono Printers"/>
    <s v="A4"/>
    <s v="Ciudad principal"/>
    <s v="1-&lt;=3"/>
    <n v="0"/>
    <n v="0"/>
    <n v="1"/>
    <n v="0.37"/>
    <n v="5"/>
    <n v="7.3999999999999996E-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621"/>
    <x v="0"/>
    <s v="5868"/>
    <s v="06/02/2019 11:48"/>
    <s v="0EX9665394"/>
    <s v="500035"/>
    <s v="PITSS"/>
    <s v="ASP"/>
    <x v="17"/>
    <s v="ITURBIDE No 6970"/>
    <x v="18"/>
    <n v="0"/>
    <s v="INTERIOR"/>
    <n v="9"/>
    <s v="Entre 7 y 15"/>
    <s v="Departmental Digital"/>
    <s v="A3"/>
    <s v="Ciudad principal"/>
    <s v="2-Entre 7 y 15"/>
    <n v="0.6"/>
    <n v="819"/>
    <n v="1"/>
    <n v="0.37"/>
    <n v="5"/>
    <n v="7.3999999999999996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511"/>
    <x v="0"/>
    <s v="3611"/>
    <s v="13/02/2019 17:08"/>
    <s v="0A4T558394"/>
    <s v="800183"/>
    <s v="PITSS"/>
    <s v="ASP"/>
    <x v="4"/>
    <s v="AV VENUSTIANO CARRANZA 2301"/>
    <x v="13"/>
    <n v="0"/>
    <s v="INTERIOR"/>
    <n v="393"/>
    <s v="&gt;60"/>
    <s v="Entry Mono Printers"/>
    <s v="A4"/>
    <s v="Ciudad principal"/>
    <s v="1-&gt;60"/>
    <n v="1.05"/>
    <n v="750.75000000000011"/>
    <n v="1"/>
    <n v="0.37"/>
    <n v="5"/>
    <n v="7.3999999999999996E-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023"/>
    <x v="0"/>
    <s v="3659"/>
    <s v="14/01/2019 12:22"/>
    <s v="C4X012606"/>
    <s v="800146"/>
    <s v="PITSS"/>
    <s v="ASP"/>
    <x v="43"/>
    <s v="ESCULTORES No 226"/>
    <x v="17"/>
    <n v="1"/>
    <s v="INTERIOR"/>
    <n v="53"/>
    <s v="Entre 31 y 60"/>
    <s v="A4 Mono MFPs"/>
    <s v="A4"/>
    <s v="Ciudad principal"/>
    <s v="1-Entre 31 y 60"/>
    <n v="0.8"/>
    <n v="0"/>
    <n v="1"/>
    <n v="0.38"/>
    <n v="5"/>
    <n v="7.5999999999999998E-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3187"/>
    <x v="0"/>
    <s v="3658"/>
    <s v="22/01/2019 10:39"/>
    <s v="0C4X002929"/>
    <s v="100039"/>
    <s v="PITSS"/>
    <s v="ASP"/>
    <x v="28"/>
    <s v="ISIDRO FABELA No 126 EDIFICIO S4"/>
    <x v="32"/>
    <n v="1"/>
    <s v="INTERIOR"/>
    <n v="337"/>
    <s v="&gt;60"/>
    <s v="A4 Mono MFPs"/>
    <s v="A4"/>
    <s v="Ciudad principal"/>
    <s v="1-&gt;60"/>
    <n v="1.05"/>
    <n v="0"/>
    <n v="1"/>
    <n v="0.38"/>
    <n v="5"/>
    <n v="7.5999999999999998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6291"/>
    <x v="0"/>
    <s v="5748"/>
    <s v="18/02/2019 09:35"/>
    <s v="0XEH070376"/>
    <s v="500156"/>
    <s v="PITSS"/>
    <s v="ASP"/>
    <x v="25"/>
    <s v="AV VALLE DEL CEDRO 1681"/>
    <x v="2"/>
    <n v="0"/>
    <s v="INTERIOR"/>
    <n v="5"/>
    <s v="Entre 3 y 6"/>
    <s v="Office Digital"/>
    <s v="A3"/>
    <s v="Ciudad principal"/>
    <s v="2-Entre 3 y 6"/>
    <n v="0"/>
    <n v="0"/>
    <n v="1"/>
    <n v="0.42"/>
    <n v="5"/>
    <n v="8.3999999999999991E-2"/>
    <n v="0"/>
    <n v="0"/>
    <d v="2019-02-18T00:00:00"/>
    <d v="2019-02-18T00:00:00"/>
    <n v="0"/>
    <s v="0-1 día"/>
    <n v="0"/>
    <n v="0"/>
    <n v="0"/>
    <x v="0"/>
    <x v="0"/>
    <x v="0"/>
    <x v="1"/>
    <x v="1"/>
    <x v="2"/>
    <x v="3"/>
  </r>
  <r>
    <x v="0"/>
    <n v="1"/>
    <s v="1980105"/>
    <x v="0"/>
    <s v="3636"/>
    <s v="16/01/2019 09:33"/>
    <s v="0BB1252169"/>
    <s v="500156"/>
    <s v="PITSS"/>
    <s v="ASP"/>
    <x v="30"/>
    <s v="PROL HERMANOS ESCOBAR No 7151-E"/>
    <x v="2"/>
    <n v="0"/>
    <s v="INTERIOR"/>
    <n v="184"/>
    <s v="&gt;60"/>
    <s v="A4 Mono MFPs"/>
    <s v="A4"/>
    <s v="Ciudad principal"/>
    <s v="1-&gt;60"/>
    <n v="1.05"/>
    <n v="750.75000000000011"/>
    <n v="1"/>
    <n v="0.45"/>
    <n v="5"/>
    <n v="0.09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3"/>
  </r>
  <r>
    <x v="1"/>
    <n v="1"/>
    <s v="1997281"/>
    <x v="0"/>
    <s v="8045"/>
    <s v="19/02/2019 13:58"/>
    <s v="0Y4X848749"/>
    <s v="800196"/>
    <s v="PITSS"/>
    <s v="ASP"/>
    <x v="39"/>
    <s v="AV ESPA&amp;A No 1809"/>
    <x v="7"/>
    <n v="1"/>
    <s v="INTERIOR"/>
    <n v="6"/>
    <s v="Entre 3 y 6"/>
    <s v="Office Digital"/>
    <s v="A3"/>
    <s v="Ciudad principal"/>
    <s v="2-Entre 3 y 6"/>
    <n v="0"/>
    <n v="0"/>
    <n v="1"/>
    <n v="0.38"/>
    <n v="5"/>
    <n v="7.5999999999999998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0689"/>
    <x v="0"/>
    <s v="5866"/>
    <s v="06/02/2019 12:47"/>
    <s v="0EX9293199"/>
    <s v="800147"/>
    <s v="PITSS"/>
    <s v="ASP"/>
    <x v="4"/>
    <s v="AV SALVADOR NAVA MARTINEZ 3115"/>
    <x v="13"/>
    <n v="0"/>
    <s v="INTERIOR"/>
    <n v="49"/>
    <s v="Entre 31 y 60"/>
    <s v="Departmental Digital"/>
    <s v="A3"/>
    <s v="Ciudad principal"/>
    <s v="2-Entre 31 y 60"/>
    <n v="1.05"/>
    <n v="1433.25"/>
    <n v="1"/>
    <n v="0.39"/>
    <n v="5"/>
    <n v="7.8E-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6627"/>
    <x v="0"/>
    <s v="8045"/>
    <s v="18/02/2019 16:08"/>
    <s v="0Y4X848035"/>
    <s v="800196"/>
    <s v="PITSS"/>
    <s v="ASP"/>
    <x v="0"/>
    <s v="BRUSELAS No 565 - 565-A"/>
    <x v="7"/>
    <n v="1"/>
    <s v="INTERIOR"/>
    <n v="160"/>
    <s v="&gt;60"/>
    <s v="Office Digital"/>
    <s v="A3"/>
    <s v="Ciudad principal"/>
    <s v="2-&gt;60"/>
    <n v="1.1000000000000001"/>
    <n v="0"/>
    <n v="1"/>
    <n v="0.39"/>
    <n v="5"/>
    <n v="7.8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401"/>
    <x v="0"/>
    <s v="7512"/>
    <s v="21/01/2019 10:46"/>
    <s v="0RXD101256"/>
    <s v="500089"/>
    <s v="PITSS"/>
    <s v="ASP"/>
    <x v="11"/>
    <s v="AV HERMANOS ESCOBAR 5756"/>
    <x v="2"/>
    <n v="1"/>
    <s v="INTERIOR"/>
    <n v="669"/>
    <s v="&gt;60"/>
    <s v="Color Laser Printers"/>
    <s v="A4"/>
    <s v="Ciudad principal"/>
    <s v="1-&gt;60"/>
    <n v="1.05"/>
    <n v="0"/>
    <n v="1"/>
    <n v="0.4"/>
    <n v="5"/>
    <n v="0.0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2737"/>
    <x v="0"/>
    <s v="4395"/>
    <s v="21/01/2019 16:54"/>
    <s v="0BG2947159"/>
    <s v="500066"/>
    <s v="PITSS"/>
    <s v="ASP"/>
    <x v="1"/>
    <s v="AV EUGENIO GARZA SADA 3752 SUR"/>
    <x v="11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0.32"/>
    <n v="4"/>
    <n v="0.0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0089"/>
    <x v="0"/>
    <s v="5945"/>
    <s v="25/02/2019 11:58"/>
    <s v="0X76375757"/>
    <s v="500156"/>
    <s v="PITSS"/>
    <s v="ASP"/>
    <x v="2"/>
    <s v="AV DE LAS INDUSTRIAS S/N"/>
    <x v="2"/>
    <n v="0"/>
    <s v="INTERIOR"/>
    <n v="494"/>
    <s v="&gt;60"/>
    <s v="Office Digital"/>
    <s v="A3"/>
    <s v="Ciudad principal"/>
    <s v="2-&gt;60"/>
    <n v="1.1000000000000001"/>
    <n v="1501.5000000000002"/>
    <n v="1"/>
    <n v="0.53"/>
    <n v="5"/>
    <n v="0.10600000000000001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3"/>
  </r>
  <r>
    <x v="1"/>
    <n v="1"/>
    <s v="1991257"/>
    <x v="0"/>
    <s v="3658"/>
    <s v="07/02/2019 12:36"/>
    <s v="0C4X003086"/>
    <s v="800072"/>
    <s v="PITSS"/>
    <s v="ASP"/>
    <x v="10"/>
    <s v="PERIFERICO SUR 1841"/>
    <x v="0"/>
    <n v="0"/>
    <s v="INTERIOR"/>
    <n v="99"/>
    <s v="&gt;60"/>
    <s v="A4 Mono MFPs"/>
    <s v="A4"/>
    <s v="Ciudad principal"/>
    <s v="1-&gt;60"/>
    <n v="1.05"/>
    <n v="750.75000000000011"/>
    <n v="1"/>
    <n v="0.4"/>
    <n v="5"/>
    <n v="0.0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0659"/>
    <x v="0"/>
    <s v="4002"/>
    <s v="26/02/2019 09:35"/>
    <s v="09HB331426"/>
    <s v="800196"/>
    <s v="PITSS"/>
    <s v="ASP"/>
    <x v="15"/>
    <s v="CALLE 7 No 1308"/>
    <x v="7"/>
    <n v="1"/>
    <s v="INTERIOR"/>
    <n v="2644"/>
    <s v="&gt;60"/>
    <s v="A4 Mono MFPs"/>
    <s v="A4"/>
    <s v="Ciudad principal"/>
    <s v="1-&gt;60"/>
    <n v="1.05"/>
    <n v="0"/>
    <n v="1"/>
    <n v="0.4"/>
    <n v="5"/>
    <n v="0.0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3053"/>
    <x v="0"/>
    <s v="4000"/>
    <s v="11/02/2019 11:32"/>
    <s v="06HB017486"/>
    <s v="500066"/>
    <s v="PITSS"/>
    <s v="ASP"/>
    <x v="44"/>
    <s v="AVENIDA NAFTA NO 750"/>
    <x v="29"/>
    <n v="0"/>
    <s v="INTERIOR"/>
    <n v="2629"/>
    <s v="&gt;60"/>
    <s v="Entry Mono Printers"/>
    <s v="A4"/>
    <s v="Otras"/>
    <s v="1-&gt;60"/>
    <n v="1.05"/>
    <n v="750.75000000000011"/>
    <n v="1"/>
    <n v="0.74"/>
    <n v="9"/>
    <n v="8.2222222222222224E-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0203"/>
    <x v="0"/>
    <s v="3658"/>
    <s v="16/01/2019 11:50"/>
    <s v="0C4X003904"/>
    <s v="800146"/>
    <s v="PITSS"/>
    <s v="ASP"/>
    <x v="10"/>
    <s v="AV CERRO GORDO No 130 PISO 1"/>
    <x v="17"/>
    <n v="0"/>
    <s v="INTERIOR"/>
    <n v="183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0573"/>
    <x v="0"/>
    <s v="6506"/>
    <s v="06/02/2019 11:22"/>
    <s v="0YTB131499"/>
    <s v="500156"/>
    <s v="PITSS"/>
    <s v="ASP"/>
    <x v="2"/>
    <s v="FRESNEL Y FARENHEIT 8525"/>
    <x v="2"/>
    <n v="1"/>
    <s v="INTERIOR"/>
    <n v="76"/>
    <s v="&gt;60"/>
    <s v="A4 Color Laser MFPs"/>
    <s v="A4"/>
    <s v="Ciudad principal"/>
    <s v="1-&gt;60"/>
    <n v="1.05"/>
    <n v="0"/>
    <n v="1"/>
    <n v="0.63"/>
    <n v="5"/>
    <n v="0.126"/>
    <n v="0"/>
    <n v="0"/>
    <d v="2019-02-08T00:00:00"/>
    <d v="2019-02-11T00:00:00"/>
    <n v="1"/>
    <s v="0-1 día"/>
    <n v="0"/>
    <n v="0"/>
    <n v="0"/>
    <x v="0"/>
    <x v="0"/>
    <x v="0"/>
    <x v="0"/>
    <x v="1"/>
    <x v="2"/>
    <x v="3"/>
  </r>
  <r>
    <x v="0"/>
    <n v="1"/>
    <s v="1983873"/>
    <x v="0"/>
    <s v="3658"/>
    <s v="23/01/2019 12:30"/>
    <s v="0C4X011256"/>
    <s v="800072"/>
    <s v="PITSS"/>
    <s v="ASP"/>
    <x v="8"/>
    <s v="AV VALLARTA 3960-B"/>
    <x v="0"/>
    <n v="0"/>
    <s v="INTERIOR"/>
    <n v="477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6839"/>
    <x v="0"/>
    <s v="3611"/>
    <s v="29/01/2019 17:44"/>
    <s v="0A4T037897"/>
    <s v="800027"/>
    <s v="PITSS"/>
    <s v="ASP"/>
    <x v="12"/>
    <s v="CARRETERA EL SALTO - EL VERDE No 2000"/>
    <x v="5"/>
    <n v="0"/>
    <s v="INTERIOR"/>
    <n v="1503"/>
    <s v="&gt;60"/>
    <s v="Entry Mono Printers"/>
    <s v="A4"/>
    <s v="Ciudad principal"/>
    <s v="1-&gt;60"/>
    <n v="1.05"/>
    <n v="750.75000000000011"/>
    <n v="1"/>
    <n v="0.42"/>
    <n v="5"/>
    <n v="8.3999999999999991E-2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0477"/>
    <x v="0"/>
    <s v="6656"/>
    <s v="06/02/2019 09:08"/>
    <s v="0E1B969596"/>
    <s v="800071"/>
    <s v="PITSS"/>
    <s v="ASP"/>
    <x v="7"/>
    <s v="AV GENERAL RAMON CORONA No 2514"/>
    <x v="0"/>
    <n v="0"/>
    <s v="INTERIOR"/>
    <n v="70"/>
    <s v="&gt;60"/>
    <s v="Color Laser Printers"/>
    <s v="A4"/>
    <s v="Ciudad principal"/>
    <s v="1-&gt;60"/>
    <n v="1.05"/>
    <n v="750.75000000000011"/>
    <n v="1"/>
    <n v="0.42"/>
    <n v="5"/>
    <n v="8.3999999999999991E-2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7245"/>
    <x v="0"/>
    <s v="4002"/>
    <s v="19/02/2019 13:20"/>
    <s v="09HB333125"/>
    <s v="500156"/>
    <s v="PITSS"/>
    <s v="ASP"/>
    <x v="38"/>
    <s v="BAUDELIO PELAYO No 8450"/>
    <x v="2"/>
    <n v="0"/>
    <s v="INTERIOR"/>
    <n v="105"/>
    <s v="&gt;60"/>
    <s v="A4 Mono MFPs"/>
    <s v="A4"/>
    <s v="Ciudad principal"/>
    <s v="1-&gt;60"/>
    <n v="1.05"/>
    <n v="750.75000000000011"/>
    <n v="1"/>
    <n v="0.67"/>
    <n v="5"/>
    <n v="0.13400000000000001"/>
    <n v="0"/>
    <n v="0"/>
    <d v="2019-02-19T00:00:00"/>
    <d v="2019-02-20T00:00:00"/>
    <n v="1"/>
    <s v="0-1 día"/>
    <n v="0"/>
    <n v="0"/>
    <n v="0"/>
    <x v="0"/>
    <x v="0"/>
    <x v="0"/>
    <x v="0"/>
    <x v="1"/>
    <x v="2"/>
    <x v="3"/>
  </r>
  <r>
    <x v="0"/>
    <n v="1"/>
    <s v="1974247"/>
    <x v="0"/>
    <s v="3611"/>
    <s v="03/01/2019 13:04"/>
    <s v="0A4T557661"/>
    <s v="800071"/>
    <s v="PITSS"/>
    <s v="ASP"/>
    <x v="27"/>
    <s v="CARRETERA BASE AEREA No 5850-23"/>
    <x v="0"/>
    <n v="0"/>
    <s v="INTERIOR"/>
    <n v="293"/>
    <s v="&gt;60"/>
    <s v="Entry Mono Printers"/>
    <s v="A4"/>
    <s v="Ciudad principal"/>
    <s v="1-&gt;60"/>
    <n v="1.05"/>
    <n v="750.75000000000011"/>
    <n v="1"/>
    <n v="0.43"/>
    <n v="5"/>
    <n v="8.5999999999999993E-2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83463"/>
    <x v="0"/>
    <s v="5866"/>
    <s v="22/01/2019 17:04"/>
    <s v="0EX9300024"/>
    <s v="800147"/>
    <s v="PITSS"/>
    <s v="ASP"/>
    <x v="1"/>
    <s v="BULEVAR AEROPUERTO No 190 (ANTES 202) LOCALES DEL"/>
    <x v="17"/>
    <n v="0"/>
    <s v="INTERIOR"/>
    <n v="30"/>
    <s v="Entre 16 y 30"/>
    <s v="Departmental Digital"/>
    <s v="A3"/>
    <s v="Ciudad principal"/>
    <s v="2-Entre 16 y 30"/>
    <n v="0.8"/>
    <n v="1092"/>
    <n v="1"/>
    <n v="0.43"/>
    <n v="5"/>
    <n v="8.5999999999999993E-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4507"/>
    <x v="0"/>
    <s v="3611"/>
    <s v="13/02/2019 17:04"/>
    <s v="0A4T558673"/>
    <s v="800027"/>
    <s v="PITSS"/>
    <s v="ASP"/>
    <x v="4"/>
    <s v="AV LOPEZ MATEOS SUR No 7000"/>
    <x v="40"/>
    <n v="0"/>
    <s v="INTERIOR"/>
    <n v="133"/>
    <s v="&gt;60"/>
    <s v="Entry Mono Printers"/>
    <s v="A4"/>
    <s v="Ciudad principal"/>
    <s v="1-&gt;60"/>
    <n v="1.05"/>
    <n v="750.75000000000011"/>
    <n v="1"/>
    <n v="0.43"/>
    <n v="5"/>
    <n v="8.5999999999999993E-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793"/>
    <x v="0"/>
    <s v="0070"/>
    <s v="16/02/2019 17:51"/>
    <s v="0E2B646622"/>
    <s v="800185"/>
    <s v="PITSS"/>
    <s v="ASP"/>
    <x v="1"/>
    <s v="MIGUEL DE LA MADRID 9"/>
    <x v="41"/>
    <n v="1"/>
    <s v="INTERIOR"/>
    <n v="8"/>
    <s v="Entre 7 y 15"/>
    <s v="Entry Production Color Low/Mid"/>
    <s v="Entry Production"/>
    <s v="Ciudad principal"/>
    <s v="3-Entre 7 y 15"/>
    <n v="0.8"/>
    <n v="0"/>
    <n v="1"/>
    <n v="0.35"/>
    <n v="4"/>
    <n v="8.7499999999999994E-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5097"/>
    <x v="0"/>
    <s v="3636"/>
    <s v="25/01/2019 17:14"/>
    <s v="0LBP256981"/>
    <s v="800186"/>
    <s v="PITSS"/>
    <s v="ASP"/>
    <x v="8"/>
    <s v="AV CONSTITUYENTES 123 Y 125"/>
    <x v="10"/>
    <n v="0"/>
    <s v="INTERIOR"/>
    <n v="71"/>
    <s v="&gt;60"/>
    <s v="A4 Mono MFPs"/>
    <s v="A4"/>
    <s v="Ciudad principal"/>
    <s v="1-&gt;60"/>
    <n v="1.05"/>
    <n v="750.75000000000011"/>
    <n v="1"/>
    <n v="0.44"/>
    <n v="5"/>
    <n v="8.7999999999999995E-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393"/>
    <x v="0"/>
    <s v="5325"/>
    <s v="01/02/2019 12:14"/>
    <s v="0AE7177673"/>
    <s v="800071"/>
    <s v="PITSS"/>
    <s v="ASP"/>
    <x v="7"/>
    <s v="AV GENERAL RAMON CORONA No 2514"/>
    <x v="0"/>
    <n v="0"/>
    <s v="INTERIOR"/>
    <n v="2"/>
    <s v="&lt;=3"/>
    <s v="Office Digital"/>
    <s v="A3"/>
    <s v="Ciudad principal"/>
    <s v="2-&lt;=3"/>
    <n v="0"/>
    <n v="0"/>
    <n v="1"/>
    <n v="0.44"/>
    <n v="5"/>
    <n v="8.7999999999999995E-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4739"/>
    <x v="0"/>
    <s v="6656"/>
    <s v="14/02/2019 10:14"/>
    <s v="0E1B081632"/>
    <s v="800071"/>
    <s v="PITSS"/>
    <s v="ASP"/>
    <x v="33"/>
    <s v="CARRETERA BASE AEREA No 5850 INT 4"/>
    <x v="0"/>
    <n v="0"/>
    <s v="INTERIOR"/>
    <n v="245"/>
    <s v="&gt;60"/>
    <s v="Color Laser Printers"/>
    <s v="A4"/>
    <s v="Ciudad principal"/>
    <s v="1-&gt;60"/>
    <n v="1.05"/>
    <n v="750.75000000000011"/>
    <n v="1"/>
    <n v="0.44"/>
    <n v="5"/>
    <n v="8.7999999999999995E-2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1"/>
    <n v="1"/>
    <s v="1999047"/>
    <x v="0"/>
    <s v="5329"/>
    <s v="22/02/2019 12:14"/>
    <s v="0AE9885234"/>
    <s v="800072"/>
    <s v="PITSS"/>
    <s v="ASP"/>
    <x v="8"/>
    <s v="AV VALLARTA 3960-B"/>
    <x v="0"/>
    <n v="0"/>
    <s v="INTERIOR"/>
    <n v="119"/>
    <s v="&gt;60"/>
    <s v="Office Digital"/>
    <s v="A3"/>
    <s v="Ciudad principal"/>
    <s v="2-&gt;60"/>
    <n v="1.1000000000000001"/>
    <n v="1501.5000000000002"/>
    <n v="1"/>
    <n v="0.44"/>
    <n v="5"/>
    <n v="8.7999999999999995E-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0203"/>
    <x v="0"/>
    <s v="4002"/>
    <s v="25/02/2019 13:29"/>
    <s v="09HB321552"/>
    <s v="500071"/>
    <s v="PITSS"/>
    <s v="ASP"/>
    <x v="6"/>
    <s v="CANDIDO AGUILAR SN"/>
    <x v="42"/>
    <n v="0"/>
    <s v="INTERIOR"/>
    <n v="38"/>
    <s v="Entre 31 y 60"/>
    <s v="A4 Mono MFPs"/>
    <s v="A4"/>
    <s v="Ciudad principal"/>
    <s v="1-Entre 31 y 60"/>
    <n v="0.8"/>
    <n v="572.00000000000011"/>
    <n v="1"/>
    <n v="0.44"/>
    <n v="5"/>
    <n v="8.7999999999999995E-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017"/>
    <x v="0"/>
    <s v="4598"/>
    <s v="17/01/2019 16:58"/>
    <s v="0FBG479583"/>
    <s v="500083"/>
    <s v="PITSS"/>
    <s v="ASP"/>
    <x v="1"/>
    <s v="AV INDUSTRIALES DEL PONIENTE 1050"/>
    <x v="43"/>
    <n v="0"/>
    <s v="INTERIOR"/>
    <n v="31"/>
    <s v="Entre 31 y 60"/>
    <s v="Light Production Digital Business"/>
    <s v="Entry Production"/>
    <s v="Otras"/>
    <s v="3-Entre 31 y 60"/>
    <n v="1.1000000000000001"/>
    <n v="1730.3000000000004"/>
    <n v="1"/>
    <n v="0.53"/>
    <n v="6"/>
    <n v="8.8333333333333333E-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4333"/>
    <x v="0"/>
    <s v="4005"/>
    <s v="13/02/2019 12:35"/>
    <s v="09HB335110"/>
    <s v="500156"/>
    <s v="PITSS"/>
    <s v="ASP"/>
    <x v="30"/>
    <s v="AV HERMANOS ESCOBAR No 7151 C"/>
    <x v="2"/>
    <n v="0"/>
    <s v="INTERIOR"/>
    <n v="6"/>
    <s v="Entre 3 y 6"/>
    <s v="A4 Mono MFPs"/>
    <s v="A4"/>
    <s v="Ciudad principal"/>
    <s v="1-Entre 3 y 6"/>
    <n v="0"/>
    <n v="0"/>
    <n v="1"/>
    <n v="0.92"/>
    <n v="5"/>
    <n v="0.184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3"/>
  </r>
  <r>
    <x v="0"/>
    <n v="1"/>
    <s v="1970375"/>
    <x v="0"/>
    <s v="3656"/>
    <s v="21/12/2018 18:08"/>
    <s v="0C4X009980"/>
    <s v="500156"/>
    <s v="PITSS"/>
    <s v="ASP"/>
    <x v="45"/>
    <s v="AV HERMANOS ESCOBAR No 6026"/>
    <x v="2"/>
    <n v="0"/>
    <s v="INTERIOR"/>
    <n v="109"/>
    <s v="&gt;60"/>
    <s v="A4 Mono MFPs"/>
    <s v="A4"/>
    <s v="Ciudad principal"/>
    <s v="1-&gt;60"/>
    <n v="1.05"/>
    <n v="750.75000000000011"/>
    <n v="1"/>
    <n v="1"/>
    <n v="5"/>
    <n v="0.2"/>
    <n v="0"/>
    <n v="0"/>
    <d v="2019-01-14T00:00:00"/>
    <d v="2019-01-14T00:00:00"/>
    <n v="0"/>
    <s v="0-1 día"/>
    <n v="0"/>
    <n v="0"/>
    <n v="0"/>
    <x v="0"/>
    <x v="0"/>
    <x v="0"/>
    <x v="0"/>
    <x v="1"/>
    <x v="2"/>
    <x v="3"/>
  </r>
  <r>
    <x v="0"/>
    <n v="1"/>
    <s v="1981461"/>
    <x v="0"/>
    <s v="8075"/>
    <s v="18/01/2019 13:08"/>
    <s v="03AG873331"/>
    <s v="800142"/>
    <s v="PITSS"/>
    <s v="ASP"/>
    <x v="4"/>
    <s v="PROLONGACION REFORMA No 1235"/>
    <x v="35"/>
    <n v="0"/>
    <s v="METRO"/>
    <n v="150"/>
    <s v="&gt;60"/>
    <s v="Departmental Digital"/>
    <s v="A3"/>
    <s v="Ciudad principal"/>
    <s v="2-&gt;60"/>
    <n v="1.1000000000000001"/>
    <n v="720.50000000000011"/>
    <n v="1"/>
    <n v="0.45"/>
    <n v="5"/>
    <n v="0.0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4587"/>
    <x v="0"/>
    <s v="3611"/>
    <s v="24/01/2019 17:03"/>
    <s v="0A4T558516"/>
    <s v="000196"/>
    <s v="PITSS"/>
    <s v="ASP"/>
    <x v="4"/>
    <s v="AV HOMERO No 1317"/>
    <x v="25"/>
    <n v="0"/>
    <s v="METRO"/>
    <n v="282"/>
    <s v="&gt;60"/>
    <s v="Entry Mono Printers"/>
    <s v="A4"/>
    <s v="Ciudad principal"/>
    <s v="1-&gt;60"/>
    <n v="1.05"/>
    <n v="491.40000000000003"/>
    <n v="1"/>
    <n v="0.45"/>
    <n v="5"/>
    <n v="0.0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4989"/>
    <x v="0"/>
    <s v="5866"/>
    <s v="25/01/2019 12:18"/>
    <s v="0EX9293145"/>
    <s v="800072"/>
    <s v="PITSS"/>
    <s v="ASP"/>
    <x v="4"/>
    <s v="AV MEXICO 3370"/>
    <x v="0"/>
    <n v="0"/>
    <s v="INTERIOR"/>
    <n v="23"/>
    <s v="Entre 16 y 30"/>
    <s v="Departmental Digital"/>
    <s v="A3"/>
    <s v="Ciudad principal"/>
    <s v="2-Entre 16 y 30"/>
    <n v="0.8"/>
    <n v="1092"/>
    <n v="1"/>
    <n v="0.45"/>
    <n v="5"/>
    <n v="0.0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7809"/>
    <x v="0"/>
    <s v="3611"/>
    <s v="31/01/2019 11:03"/>
    <s v="0A4T556859"/>
    <s v="800071"/>
    <s v="PITSS"/>
    <s v="ASP"/>
    <x v="27"/>
    <s v="CARRETERA BASE AEREA No 5850-23"/>
    <x v="0"/>
    <n v="0"/>
    <s v="INTERIOR"/>
    <n v="167"/>
    <s v="&gt;60"/>
    <s v="Entry Mono Printers"/>
    <s v="A4"/>
    <s v="Ciudad principal"/>
    <s v="1-&gt;60"/>
    <n v="1.05"/>
    <n v="750.75000000000011"/>
    <n v="1"/>
    <n v="0.45"/>
    <n v="5"/>
    <n v="0.0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665"/>
    <x v="0"/>
    <s v="6608"/>
    <s v="18/02/2019 17:03"/>
    <s v="0XL3623645"/>
    <s v="100038"/>
    <s v="PITSS"/>
    <s v="ASP"/>
    <x v="21"/>
    <s v="ACUEDUCTO DEL ALTO LERMA No 2"/>
    <x v="24"/>
    <n v="0"/>
    <s v="INTERIOR"/>
    <n v="307"/>
    <s v="&gt;60"/>
    <s v="A4 Color Laser MFPs"/>
    <s v="A4"/>
    <s v="Ciudad principal"/>
    <s v="1-&gt;60"/>
    <n v="1.05"/>
    <n v="750.75000000000011"/>
    <n v="1"/>
    <n v="0.45"/>
    <n v="5"/>
    <n v="0.0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88237"/>
    <x v="0"/>
    <s v="5945"/>
    <s v="01/02/2019 08:10"/>
    <s v="0X76707945"/>
    <s v="500019"/>
    <s v="PITSS"/>
    <s v="ASP"/>
    <x v="13"/>
    <s v="ALAMEDAS No 750"/>
    <x v="9"/>
    <n v="0"/>
    <s v="INTERIOR"/>
    <n v="60"/>
    <s v="Entre 31 y 60"/>
    <s v="Office Digital"/>
    <s v="A3"/>
    <s v="Otras"/>
    <s v="2-Entre 31 y 60"/>
    <n v="1.05"/>
    <n v="1433.25"/>
    <n v="1"/>
    <n v="0.83"/>
    <n v="9"/>
    <n v="9.2222222222222219E-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953"/>
    <x v="0"/>
    <s v="5955"/>
    <s v="23/01/2019 15:00"/>
    <s v="0X76703875"/>
    <s v="500156"/>
    <s v="PITSS"/>
    <s v="ASP"/>
    <x v="25"/>
    <s v="AV FUENTES DEL SUR No 7070"/>
    <x v="2"/>
    <n v="0"/>
    <s v="INTERIOR"/>
    <n v="33"/>
    <s v="Entre 31 y 60"/>
    <s v="Departmental Digital"/>
    <s v="A3"/>
    <s v="Ciudad principal"/>
    <s v="2-Entre 31 y 60"/>
    <n v="1.05"/>
    <n v="1433.25"/>
    <n v="1"/>
    <n v="1"/>
    <n v="5"/>
    <n v="0.2"/>
    <n v="0"/>
    <n v="0"/>
    <d v="2019-01-23T00:00:00"/>
    <d v="2019-01-24T00:00:00"/>
    <n v="1"/>
    <s v="0-1 día"/>
    <n v="0"/>
    <n v="0"/>
    <n v="0"/>
    <x v="0"/>
    <x v="0"/>
    <x v="0"/>
    <x v="1"/>
    <x v="1"/>
    <x v="2"/>
    <x v="3"/>
  </r>
  <r>
    <x v="0"/>
    <n v="1"/>
    <s v="1978159"/>
    <x v="0"/>
    <s v="7855"/>
    <s v="11/01/2019 10:57"/>
    <s v="0MX4465060"/>
    <s v="800146"/>
    <s v="PITSS"/>
    <s v="ASP"/>
    <x v="1"/>
    <s v="BLV A L MATEOS SN ESQ CHIMALPOPOC"/>
    <x v="17"/>
    <n v="0"/>
    <s v="INTERIOR"/>
    <n v="701"/>
    <s v="&gt;60"/>
    <s v="A3 Office Color Laser MFPs"/>
    <s v="A3"/>
    <s v="Ciudad principal"/>
    <s v="2-&gt;60"/>
    <n v="1.1000000000000001"/>
    <n v="1501.5000000000002"/>
    <n v="1"/>
    <n v="0.47"/>
    <n v="5"/>
    <n v="9.4E-2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1"/>
    <n v="1"/>
    <s v="1991719"/>
    <x v="0"/>
    <s v="3611"/>
    <s v="08/02/2019 09:47"/>
    <s v="0A4T558303"/>
    <s v="800072"/>
    <s v="PITSS"/>
    <s v="ASP"/>
    <x v="4"/>
    <s v="AV MEXICO 3370"/>
    <x v="0"/>
    <n v="0"/>
    <s v="INTERIOR"/>
    <n v="330"/>
    <s v="&gt;60"/>
    <s v="Entry Mono Printers"/>
    <s v="A4"/>
    <s v="Ciudad principal"/>
    <s v="1-&gt;60"/>
    <n v="1.05"/>
    <n v="750.75000000000011"/>
    <n v="1"/>
    <n v="0.47"/>
    <n v="5"/>
    <n v="9.4E-2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3895"/>
    <x v="0"/>
    <s v="5868"/>
    <s v="12/02/2019 17:02"/>
    <s v="0EX9286123"/>
    <s v="500018"/>
    <s v="PITSS"/>
    <s v="ASP"/>
    <x v="46"/>
    <s v="GRAL MARIANO ARISTA 54 B 21"/>
    <x v="25"/>
    <n v="0"/>
    <s v="INTERIOR"/>
    <n v="33"/>
    <s v="Entre 31 y 60"/>
    <s v="Departmental Digital"/>
    <s v="A3"/>
    <s v="Ciudad principal"/>
    <s v="2-Entre 31 y 60"/>
    <n v="1.05"/>
    <n v="1433.25"/>
    <n v="1"/>
    <n v="0.47"/>
    <n v="5"/>
    <n v="9.4E-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909"/>
    <x v="0"/>
    <s v="3636"/>
    <s v="17/01/2019 13:50"/>
    <s v="0BB1252025"/>
    <s v="500156"/>
    <s v="PITSS"/>
    <s v="ASP"/>
    <x v="30"/>
    <s v="PROL HERMANOS ESCOBAR No 7151-E"/>
    <x v="2"/>
    <n v="0"/>
    <s v="INTERIOR"/>
    <n v="51"/>
    <s v="Entre 31 y 60"/>
    <s v="A4 Mono MFPs"/>
    <s v="A4"/>
    <s v="Ciudad principal"/>
    <s v="1-Entre 31 y 60"/>
    <n v="0.8"/>
    <n v="572.00000000000011"/>
    <n v="1"/>
    <n v="1.17"/>
    <n v="5"/>
    <n v="0.23399999999999999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3"/>
  </r>
  <r>
    <x v="0"/>
    <n v="1"/>
    <s v="1986525"/>
    <x v="0"/>
    <s v="0070"/>
    <s v="29/01/2019 09:40"/>
    <s v="0E2B662459"/>
    <s v="800142"/>
    <s v="PITSS"/>
    <s v="ASP"/>
    <x v="4"/>
    <s v="CAMINO AL OLIVO 22"/>
    <x v="35"/>
    <n v="0"/>
    <s v="METRO"/>
    <n v="19"/>
    <s v="Entre 16 y 30"/>
    <s v="Entry Production Color Low/Mid"/>
    <s v="Entry Production"/>
    <s v="Ciudad principal"/>
    <s v="3-Entre 16 y 30"/>
    <n v="1.05"/>
    <n v="843.15000000000009"/>
    <n v="1"/>
    <n v="0.38"/>
    <n v="4"/>
    <n v="9.5000000000000001E-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5313"/>
    <x v="2"/>
    <s v="4002"/>
    <s v="15/02/2019 10:00"/>
    <s v="09HB334801"/>
    <s v="800186"/>
    <s v="PITSS"/>
    <s v="ASP"/>
    <x v="47"/>
    <s v="BERNARDINO DEL RAZO No 21"/>
    <x v="10"/>
    <n v="0"/>
    <s v="INTERIOR"/>
    <s v="  "/>
    <s v="&gt;60"/>
    <s v="A4 Mono MFPs"/>
    <s v="A4"/>
    <s v="Ciudad principal"/>
    <s v="1-&gt;60"/>
    <n v="1"/>
    <n v="715.00000000000011"/>
    <n v="1"/>
    <n v="0.48"/>
    <n v="5"/>
    <n v="9.6000000000000002E-2"/>
    <n v="0"/>
    <n v="0"/>
    <d v="2019-02-15T00:00:00"/>
    <d v="2019-02-18T00:00:00"/>
    <n v="1"/>
    <s v="0-1 día"/>
    <n v="0"/>
    <n v="0"/>
    <n v="0"/>
    <x v="1"/>
    <x v="0"/>
    <x v="0"/>
    <x v="0"/>
    <x v="0"/>
    <x v="0"/>
    <x v="0"/>
  </r>
  <r>
    <x v="1"/>
    <n v="1"/>
    <s v="1991281"/>
    <x v="0"/>
    <s v="4005"/>
    <s v="07/02/2019 13:17"/>
    <s v="09HB335110"/>
    <s v="500156"/>
    <s v="PITSS"/>
    <s v="ASP"/>
    <x v="30"/>
    <s v="AV HERMANOS ESCOBAR No 7151 C"/>
    <x v="2"/>
    <n v="0"/>
    <s v="INTERIOR"/>
    <n v="21"/>
    <s v="Entre 16 y 30"/>
    <s v="A4 Mono MFPs"/>
    <s v="A4"/>
    <s v="Ciudad principal"/>
    <s v="1-Entre 16 y 30"/>
    <n v="0.6"/>
    <n v="429.00000000000006"/>
    <n v="1"/>
    <n v="1.39"/>
    <n v="5"/>
    <n v="0.27799999999999997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3"/>
  </r>
  <r>
    <x v="0"/>
    <n v="1"/>
    <s v="1982307"/>
    <x v="0"/>
    <s v="3636"/>
    <s v="21/01/2019 09:37"/>
    <s v="0BB1252025"/>
    <s v="500156"/>
    <s v="PITSS"/>
    <s v="ASP"/>
    <x v="30"/>
    <s v="PROL HERMANOS ESCOBAR No 7151-E"/>
    <x v="2"/>
    <n v="0"/>
    <s v="INTERIOR"/>
    <n v="4"/>
    <s v="Entre 3 y 6"/>
    <s v="A4 Mono MFPs"/>
    <s v="A4"/>
    <s v="Ciudad principal"/>
    <s v="1-Entre 3 y 6"/>
    <n v="0"/>
    <n v="0"/>
    <n v="1"/>
    <n v="1.55"/>
    <n v="5"/>
    <n v="0.31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3"/>
  </r>
  <r>
    <x v="1"/>
    <n v="1"/>
    <s v="1997235"/>
    <x v="0"/>
    <s v="4002"/>
    <s v="19/02/2019 13:17"/>
    <s v="09HB333129"/>
    <s v="500156"/>
    <s v="PITSS"/>
    <s v="ASP"/>
    <x v="38"/>
    <s v="BAUDELIO PELAYO No 8450"/>
    <x v="2"/>
    <n v="0"/>
    <s v="INTERIOR"/>
    <n v="105"/>
    <s v="&gt;60"/>
    <s v="A4 Mono MFPs"/>
    <s v="A4"/>
    <s v="Ciudad principal"/>
    <s v="1-&gt;60"/>
    <n v="1.05"/>
    <n v="750.75000000000011"/>
    <n v="1"/>
    <n v="1.55"/>
    <n v="5"/>
    <n v="0.31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3"/>
  </r>
  <r>
    <x v="0"/>
    <n v="1"/>
    <s v="1974411"/>
    <x v="0"/>
    <s v="3611"/>
    <s v="03/01/2019 20:08"/>
    <s v="0A4T558305"/>
    <s v="500028"/>
    <s v="PITSS"/>
    <s v="ASP"/>
    <x v="4"/>
    <s v="EUGENIO GARZA SADA 3525"/>
    <x v="11"/>
    <n v="0"/>
    <s v="INTERIOR"/>
    <n v="36"/>
    <s v="Entre 31 y 60"/>
    <s v="Entry Mono Printers"/>
    <s v="A4"/>
    <s v="Ciudad principal"/>
    <s v="1-Entre 31 y 60"/>
    <n v="0.8"/>
    <n v="572.00000000000011"/>
    <n v="1"/>
    <n v="0.5"/>
    <n v="5"/>
    <n v="0.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2193"/>
    <x v="0"/>
    <s v="7845"/>
    <s v="28/12/2018 17:34"/>
    <s v="0MX4770494"/>
    <s v="100038"/>
    <s v="PITSS"/>
    <s v="ASP"/>
    <x v="21"/>
    <s v="ACUEDUCTO DEL ALTO LERMA No 2"/>
    <x v="24"/>
    <n v="0"/>
    <s v="INTERIOR"/>
    <n v="2"/>
    <s v="&lt;=3"/>
    <s v="A3 Office Color Laser MFPs"/>
    <s v="A3"/>
    <s v="Ciudad principal"/>
    <s v="2-&lt;=3"/>
    <n v="0"/>
    <n v="0"/>
    <n v="1"/>
    <n v="0.5"/>
    <n v="5"/>
    <n v="0.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5467"/>
    <x v="0"/>
    <s v="6656"/>
    <s v="07/01/2019 07:43"/>
    <s v="0E1B968134"/>
    <s v="800071"/>
    <s v="PITSS"/>
    <s v="ASP"/>
    <x v="7"/>
    <s v="AV GENERAL RAMON CORONA No 2514"/>
    <x v="0"/>
    <n v="0"/>
    <s v="INTERIOR"/>
    <n v="47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625"/>
    <x v="0"/>
    <s v="5337"/>
    <s v="04/01/2019 07:38"/>
    <s v="0AE9563509"/>
    <s v="800071"/>
    <s v="PITSS"/>
    <s v="ASP"/>
    <x v="27"/>
    <s v="CARRETERA BASE AEREA No 5850-23"/>
    <x v="0"/>
    <n v="0"/>
    <s v="INTERIOR"/>
    <n v="4"/>
    <s v="Entre 3 y 6"/>
    <s v="Office Digital"/>
    <s v="A3"/>
    <s v="Ciudad principal"/>
    <s v="2-Entre 3 y 6"/>
    <n v="0"/>
    <n v="0"/>
    <n v="1"/>
    <n v="0.5"/>
    <n v="5"/>
    <n v="0.1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6325"/>
    <x v="0"/>
    <s v="8075"/>
    <s v="08/01/2019 10:30"/>
    <s v="03AG879434"/>
    <s v="800186"/>
    <s v="PITSS"/>
    <s v="ASP"/>
    <x v="4"/>
    <s v="AV 5 DE FEBRERO 9200"/>
    <x v="10"/>
    <n v="0"/>
    <s v="INTERIOR"/>
    <n v="13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9549"/>
    <x v="0"/>
    <s v="5774"/>
    <s v="15/01/2019 11:35"/>
    <s v="0XEL569871"/>
    <s v="800072"/>
    <s v="PITSS"/>
    <s v="ASP"/>
    <x v="4"/>
    <s v="AV VALLARTA 5400"/>
    <x v="0"/>
    <n v="0"/>
    <s v="INTERIOR"/>
    <n v="29"/>
    <s v="Entre 16 y 30"/>
    <s v="Departmental Digital"/>
    <s v="A3"/>
    <s v="Ciudad principal"/>
    <s v="2-Entre 16 y 30"/>
    <n v="0.8"/>
    <n v="1092"/>
    <n v="1"/>
    <n v="0.5"/>
    <n v="5"/>
    <n v="0.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699"/>
    <x v="0"/>
    <s v="4002"/>
    <s v="15/01/2019 14:46"/>
    <s v="09HB317509"/>
    <s v="500019"/>
    <s v="PITSS"/>
    <s v="ASP"/>
    <x v="6"/>
    <s v="IL DE FONSO  FUENTES 233 SUR"/>
    <x v="9"/>
    <n v="0"/>
    <s v="INTERIOR"/>
    <n v="64"/>
    <s v="&gt;60"/>
    <s v="A4 Mono MFPs"/>
    <s v="A4"/>
    <s v="Otras"/>
    <s v="1-&gt;60"/>
    <n v="1.05"/>
    <n v="750.75000000000011"/>
    <n v="1"/>
    <n v="0.9"/>
    <n v="9"/>
    <n v="0.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655"/>
    <x v="0"/>
    <s v="6656"/>
    <s v="17/01/2019 08:23"/>
    <s v="0E1B969095"/>
    <s v="800071"/>
    <s v="PITSS"/>
    <s v="ASP"/>
    <x v="7"/>
    <s v="AV GENERAL RAMON CORONA No 2514"/>
    <x v="0"/>
    <n v="0"/>
    <s v="INTERIOR"/>
    <n v="811"/>
    <s v="&gt;60"/>
    <s v="Color Laser Printers"/>
    <s v="A4"/>
    <s v="Ciudad principal"/>
    <s v="1-&gt;60"/>
    <n v="1.05"/>
    <n v="750.75000000000011"/>
    <n v="1"/>
    <n v="0.5"/>
    <n v="5"/>
    <n v="0.1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0"/>
    <n v="1"/>
    <s v="1981557"/>
    <x v="0"/>
    <s v="6656"/>
    <s v="18/01/2019 17:31"/>
    <s v="0E1B971869"/>
    <s v="800071"/>
    <s v="PITSS"/>
    <s v="ASP"/>
    <x v="7"/>
    <s v="AV GENERAL RAMON CORONA No 2514"/>
    <x v="0"/>
    <n v="0"/>
    <s v="INTERIOR"/>
    <n v="43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023"/>
    <x v="0"/>
    <s v="3611"/>
    <s v="23/01/2019 17:38"/>
    <s v="0A4T569470"/>
    <s v="800071"/>
    <s v="PITSS"/>
    <s v="ASP"/>
    <x v="33"/>
    <s v="CARRETERA BASE AEREA No 5850 INT 4"/>
    <x v="0"/>
    <n v="0"/>
    <s v="INTERIOR"/>
    <n v="54"/>
    <s v="Entre 31 y 60"/>
    <s v="Entry Mono Printers"/>
    <s v="A4"/>
    <s v="Ciudad principal"/>
    <s v="1-Entre 31 y 60"/>
    <n v="0.8"/>
    <n v="572.00000000000011"/>
    <n v="1"/>
    <n v="0.5"/>
    <n v="5"/>
    <n v="0.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473"/>
    <x v="0"/>
    <s v="5866"/>
    <s v="29/01/2019 08:04"/>
    <s v="0EX9296103"/>
    <s v="800071"/>
    <s v="PITSS"/>
    <s v="ASP"/>
    <x v="1"/>
    <s v="CENTRO COMERCIAL REAL CENTER AV SANTA MARGARITA No"/>
    <x v="0"/>
    <n v="0"/>
    <s v="INTERIOR"/>
    <n v="183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7963"/>
    <x v="0"/>
    <s v="0551"/>
    <s v="31/01/2019 13:46"/>
    <s v="0XPN393110"/>
    <s v="500035"/>
    <s v="PITSS"/>
    <s v="ASP"/>
    <x v="1"/>
    <s v="PERIFERICO LUIS ECHEVERRIA ALVAREZ 1474"/>
    <x v="44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0.4"/>
    <n v="4"/>
    <n v="0.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8769"/>
    <x v="0"/>
    <s v="6656"/>
    <s v="02/02/2019 11:13"/>
    <s v="0E1B968137"/>
    <s v="800071"/>
    <s v="PITSS"/>
    <s v="ASP"/>
    <x v="7"/>
    <s v="AV GENERAL RAMON CORONA No 2514"/>
    <x v="0"/>
    <n v="0"/>
    <s v="INTERIOR"/>
    <n v="24"/>
    <s v="Entre 16 y 30"/>
    <s v="Color Laser Printers"/>
    <s v="A4"/>
    <s v="Ciudad principal"/>
    <s v="1-Entre 16 y 30"/>
    <n v="0.6"/>
    <n v="429.00000000000006"/>
    <n v="1"/>
    <n v="0.5"/>
    <n v="5"/>
    <n v="0.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89229"/>
    <x v="0"/>
    <s v="5866"/>
    <s v="04/02/2019 09:39"/>
    <s v="0EX9295738"/>
    <s v="800183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979"/>
    <x v="0"/>
    <s v="4626"/>
    <s v="05/02/2019 13:14"/>
    <s v="0D6X469684"/>
    <s v="800186"/>
    <s v="PITSS"/>
    <s v="ASP"/>
    <x v="48"/>
    <s v="AV CENTRAL DR RAFAEL AYALA ECHEVERRIA KM 0.2"/>
    <x v="45"/>
    <n v="0"/>
    <s v="INTERIOR"/>
    <n v="447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259"/>
    <x v="0"/>
    <s v="5869"/>
    <s v="18/02/2019 09:08"/>
    <s v="0EX7387236"/>
    <s v="500156"/>
    <s v="PITSS"/>
    <s v="ASP"/>
    <x v="25"/>
    <s v="CALLE DE LOS CEDROS 1681"/>
    <x v="2"/>
    <n v="0"/>
    <s v="INTERIOR"/>
    <n v="6"/>
    <s v="Entre 3 y 6"/>
    <s v="Departmental Digital"/>
    <s v="A3"/>
    <s v="Ciudad principal"/>
    <s v="2-Entre 3 y 6"/>
    <n v="0"/>
    <n v="0"/>
    <n v="1"/>
    <n v="1.7"/>
    <n v="5"/>
    <n v="0.33999999999999997"/>
    <n v="0"/>
    <n v="0"/>
    <d v="2019-02-18T00:00:00"/>
    <d v="2019-02-18T00:00:00"/>
    <n v="0"/>
    <s v="0-1 día"/>
    <n v="0"/>
    <n v="0"/>
    <n v="0"/>
    <x v="0"/>
    <x v="0"/>
    <x v="0"/>
    <x v="1"/>
    <x v="1"/>
    <x v="2"/>
    <x v="3"/>
  </r>
  <r>
    <x v="1"/>
    <n v="1"/>
    <s v="1990831"/>
    <x v="0"/>
    <s v="3657"/>
    <s v="06/02/2019 17:35"/>
    <s v="0C7X370040"/>
    <s v="800186"/>
    <s v="PITSS"/>
    <s v="ASP"/>
    <x v="49"/>
    <s v="AV 5 DE FEBRERO 1351"/>
    <x v="10"/>
    <n v="0"/>
    <s v="INTERIOR"/>
    <n v="471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849"/>
    <x v="0"/>
    <s v="5955"/>
    <s v="06/02/2019 18:23"/>
    <s v="0X76703680"/>
    <s v="800187"/>
    <s v="PITSS"/>
    <s v="ASP"/>
    <x v="36"/>
    <s v="Tequisquiapan No 102 Esq Luis M Vega Planta"/>
    <x v="10"/>
    <n v="0"/>
    <s v="INTERIOR"/>
    <n v="7"/>
    <s v="Entre 7 y 15"/>
    <s v="Departmental Digital"/>
    <s v="A3"/>
    <s v="Ciudad principal"/>
    <s v="2-Entre 7 y 15"/>
    <n v="0.6"/>
    <n v="819"/>
    <n v="1"/>
    <n v="0.5"/>
    <n v="5"/>
    <n v="0.1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1447"/>
    <x v="0"/>
    <s v="3616"/>
    <s v="07/02/2019 17:00"/>
    <s v="0A2T440450"/>
    <s v="800147"/>
    <s v="PITSS"/>
    <s v="ASP"/>
    <x v="12"/>
    <s v="AV RICARDO B ANAYA No 1865"/>
    <x v="13"/>
    <n v="0"/>
    <s v="INTERIOR"/>
    <n v="2625"/>
    <s v="&gt;60"/>
    <s v="A4 Mono MFPs"/>
    <s v="A4"/>
    <s v="Ciudad principal"/>
    <s v="1-&gt;60"/>
    <n v="1.05"/>
    <n v="750.75000000000011"/>
    <n v="1"/>
    <n v="0.5"/>
    <n v="5"/>
    <n v="0.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0911"/>
    <x v="0"/>
    <s v="7835"/>
    <s v="17/01/2019 13:52"/>
    <s v="0MX1186333"/>
    <s v="500156"/>
    <s v="PITSS"/>
    <s v="ASP"/>
    <x v="30"/>
    <s v="PROL HERMANOS ESCOBAR No 7151-E"/>
    <x v="2"/>
    <n v="0"/>
    <s v="INTERIOR"/>
    <n v="6"/>
    <s v="Entre 3 y 6"/>
    <s v="A3 Office Color Laser MFPs"/>
    <s v="A3"/>
    <s v="Ciudad principal"/>
    <s v="2-Entre 3 y 6"/>
    <n v="0"/>
    <n v="0"/>
    <n v="1"/>
    <n v="1.8"/>
    <n v="5"/>
    <n v="0.36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3"/>
  </r>
  <r>
    <x v="1"/>
    <n v="1"/>
    <s v="1992175"/>
    <x v="0"/>
    <s v="6513"/>
    <s v="08/02/2019 17:52"/>
    <s v="5AV814873"/>
    <s v="800146"/>
    <s v="PITSS"/>
    <s v="ASP"/>
    <x v="50"/>
    <s v="PLAZA HIDALGO NO 304"/>
    <x v="46"/>
    <n v="0"/>
    <s v="INTERIOR"/>
    <n v="52"/>
    <s v="Entre 31 y 60"/>
    <s v="A4 Color Laser MFPs"/>
    <s v="A4"/>
    <s v="Ciudad principal"/>
    <s v="1-Entre 31 y 60"/>
    <n v="0.8"/>
    <n v="572.00000000000011"/>
    <n v="1"/>
    <n v="0.5"/>
    <n v="5"/>
    <n v="0.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753"/>
    <x v="0"/>
    <s v="5866"/>
    <s v="12/02/2019 15:05"/>
    <s v="0EX9299931"/>
    <s v="800110"/>
    <s v="PITSS"/>
    <s v="ASP"/>
    <x v="51"/>
    <s v="SANTIAGO TAPIA No 954"/>
    <x v="28"/>
    <n v="0"/>
    <s v="INTERIOR"/>
    <n v="195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629"/>
    <x v="0"/>
    <s v="5945"/>
    <s v="14/02/2019 08:07"/>
    <s v="0X76707836"/>
    <s v="500018"/>
    <s v="PITSS"/>
    <s v="ASP"/>
    <x v="52"/>
    <s v="BOULEVARD FRANCISCO PRIMO DE VERDAD No 3317"/>
    <x v="23"/>
    <n v="0"/>
    <s v="INTERIOR"/>
    <n v="16"/>
    <s v="Entre 16 y 30"/>
    <s v="Office Digital"/>
    <s v="A3"/>
    <s v="Ciudad principal"/>
    <s v="2-Entre 16 y 30"/>
    <n v="0.8"/>
    <n v="1092"/>
    <n v="1"/>
    <n v="0.5"/>
    <n v="5"/>
    <n v="0.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4631"/>
    <x v="0"/>
    <s v="3611"/>
    <s v="14/02/2019 08:10"/>
    <s v="0A4T557658"/>
    <s v="800071"/>
    <s v="PITSS"/>
    <s v="ASP"/>
    <x v="27"/>
    <s v="CARRETERA BASE AEREA No 5850-23"/>
    <x v="0"/>
    <n v="0"/>
    <s v="INTERIOR"/>
    <n v="203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6195"/>
    <x v="0"/>
    <s v="3611"/>
    <s v="18/02/2019 07:32"/>
    <s v="0A4T557713"/>
    <s v="800071"/>
    <s v="PITSS"/>
    <s v="ASP"/>
    <x v="27"/>
    <s v="CARRETERA BASE AEREA No 5850-23"/>
    <x v="0"/>
    <n v="0"/>
    <s v="INTERIOR"/>
    <n v="126"/>
    <s v="&gt;60"/>
    <s v="Entry Mono Printers"/>
    <s v="A4"/>
    <s v="Ciudad principal"/>
    <s v="1-&gt;60"/>
    <n v="1.05"/>
    <n v="750.75000000000011"/>
    <n v="1"/>
    <n v="0.5"/>
    <n v="5"/>
    <n v="0.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87847"/>
    <x v="0"/>
    <s v="7530"/>
    <s v="31/01/2019 11:35"/>
    <s v="0XKK395223"/>
    <s v="500156"/>
    <s v="PITSS"/>
    <s v="ASP"/>
    <x v="23"/>
    <s v="AV SANTIAGO TRONCOSO 281"/>
    <x v="2"/>
    <n v="0"/>
    <s v="INTERIOR"/>
    <n v="87"/>
    <s v="&gt;60"/>
    <s v="A3 Office Color Laser MFPs"/>
    <s v="A3"/>
    <s v="Ciudad principal"/>
    <s v="2-&gt;60"/>
    <n v="1.1000000000000001"/>
    <n v="1501.5000000000002"/>
    <n v="1"/>
    <n v="1.92"/>
    <n v="5"/>
    <n v="0.38400000000000001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3"/>
  </r>
  <r>
    <x v="1"/>
    <n v="1"/>
    <s v="1997821"/>
    <x v="0"/>
    <s v="4603"/>
    <s v="20/02/2019 12:22"/>
    <s v="0XLT867084"/>
    <s v="500089"/>
    <s v="PITSS"/>
    <s v="ASP"/>
    <x v="3"/>
    <s v="AV HERMANOS ESCOBAR No 5756"/>
    <x v="2"/>
    <n v="1"/>
    <s v="INTERIOR"/>
    <n v="265"/>
    <s v="&gt;60"/>
    <s v="Entry Mono Printers"/>
    <s v="A4"/>
    <s v="Ciudad principal"/>
    <s v="1-&gt;60"/>
    <n v="1.05"/>
    <n v="0"/>
    <n v="1"/>
    <n v="0.5"/>
    <n v="5"/>
    <n v="0.1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197"/>
    <x v="0"/>
    <s v="5337"/>
    <s v="21/02/2019 07:40"/>
    <s v="0AE9567229"/>
    <s v="800071"/>
    <s v="PITSS"/>
    <s v="ASP"/>
    <x v="27"/>
    <s v="CARRETERA BASE AEREA No 5850-23"/>
    <x v="0"/>
    <n v="0"/>
    <s v="INTERIOR"/>
    <n v="50"/>
    <s v="Entre 31 y 60"/>
    <s v="Office Digital"/>
    <s v="A3"/>
    <s v="Ciudad principal"/>
    <s v="2-Entre 31 y 60"/>
    <n v="1.05"/>
    <n v="1433.25"/>
    <n v="1"/>
    <n v="0.5"/>
    <n v="5"/>
    <n v="0.1"/>
    <n v="0"/>
    <n v="0"/>
    <d v="2019-02-22T00:00:00"/>
    <d v="2019-02-24T00:00:00"/>
    <n v="0"/>
    <s v="0-1 día"/>
    <n v="0"/>
    <n v="0"/>
    <n v="0"/>
    <x v="0"/>
    <x v="0"/>
    <x v="0"/>
    <x v="0"/>
    <x v="0"/>
    <x v="0"/>
    <x v="0"/>
  </r>
  <r>
    <x v="1"/>
    <n v="1"/>
    <s v="1999565"/>
    <x v="0"/>
    <s v="8075"/>
    <s v="24/02/2019 09:36"/>
    <s v="03AG880377"/>
    <s v="800146"/>
    <s v="PITSS"/>
    <s v="ASP"/>
    <x v="4"/>
    <s v="BLVD ADOLFO LOPEZ MATEOS 2540"/>
    <x v="17"/>
    <n v="0"/>
    <s v="INTERIOR"/>
    <n v="135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9819"/>
    <x v="0"/>
    <s v="7835"/>
    <s v="25/02/2019 07:39"/>
    <s v="0MX1218388"/>
    <s v="800071"/>
    <s v="PITSS"/>
    <s v="ASP"/>
    <x v="27"/>
    <s v="CARRETERA BASE AEREA No 5850-23"/>
    <x v="0"/>
    <n v="0"/>
    <s v="INTERIOR"/>
    <n v="986"/>
    <s v="&gt;60"/>
    <s v="A3 Office Color Laser MFPs"/>
    <s v="A3"/>
    <s v="Ciudad principal"/>
    <s v="2-&gt;60"/>
    <n v="1.1000000000000001"/>
    <n v="1501.5000000000002"/>
    <n v="1"/>
    <n v="0.5"/>
    <n v="5"/>
    <n v="0.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0297"/>
    <x v="0"/>
    <s v="7530"/>
    <s v="16/01/2019 13:28"/>
    <s v="0XKK411252"/>
    <s v="100039"/>
    <s v="PITSS"/>
    <s v="ASP"/>
    <x v="28"/>
    <s v="INDUSTRIA QUIMICA S/N"/>
    <x v="20"/>
    <n v="1"/>
    <s v="INTERIOR"/>
    <n v="205"/>
    <s v="&gt;60"/>
    <s v="A3 Office Color Laser MFPs"/>
    <s v="A3"/>
    <s v="Ciudad principal"/>
    <s v="2-&gt;60"/>
    <n v="1.1000000000000001"/>
    <n v="0"/>
    <n v="1"/>
    <n v="0.51"/>
    <n v="5"/>
    <n v="0.10200000000000001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89977"/>
    <x v="0"/>
    <s v="3657"/>
    <s v="05/02/2019 13:10"/>
    <s v="0C7X268528"/>
    <s v="800187"/>
    <s v="PITSS"/>
    <s v="ASP"/>
    <x v="48"/>
    <s v="AV PASEO CENTRAL No 2A"/>
    <x v="45"/>
    <n v="0"/>
    <s v="INTERIOR"/>
    <n v="2623"/>
    <s v="&gt;60"/>
    <s v="A4 Mono MFPs"/>
    <s v="A4"/>
    <s v="Ciudad principal"/>
    <s v="1-&gt;60"/>
    <n v="1.05"/>
    <n v="750.75000000000011"/>
    <n v="1"/>
    <n v="0.51"/>
    <n v="5"/>
    <n v="0.1020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4431"/>
    <x v="0"/>
    <s v="3635"/>
    <s v="24/01/2019 11:50"/>
    <s v="0LBT205969"/>
    <s v="500156"/>
    <s v="PITSS"/>
    <s v="ASP"/>
    <x v="30"/>
    <s v="PROL HERMANOS ESCOBAR No 7151-E"/>
    <x v="2"/>
    <n v="0"/>
    <s v="INTERIOR"/>
    <n v="121"/>
    <s v="&gt;60"/>
    <s v="A4 Mono MFPs"/>
    <s v="A4"/>
    <s v="Ciudad principal"/>
    <s v="1-&gt;60"/>
    <n v="1.05"/>
    <n v="750.75000000000011"/>
    <n v="1"/>
    <n v="2.17"/>
    <n v="5"/>
    <n v="0.434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3"/>
  </r>
  <r>
    <x v="0"/>
    <n v="1"/>
    <s v="1979057"/>
    <x v="0"/>
    <s v="0560"/>
    <s v="14/01/2019 13:07"/>
    <s v="0XPN394939"/>
    <s v="800072"/>
    <s v="PITSS"/>
    <s v="ASP"/>
    <x v="1"/>
    <s v="PATRIA 1937"/>
    <x v="0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0.41"/>
    <n v="4"/>
    <n v="0.1024999999999999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1215"/>
    <x v="0"/>
    <s v="3636"/>
    <s v="07/02/2019 11:46"/>
    <s v="0BB1252025"/>
    <s v="500156"/>
    <s v="PITSS"/>
    <s v="ASP"/>
    <x v="30"/>
    <s v="PROL HERMANOS ESCOBAR No 7151-E"/>
    <x v="2"/>
    <n v="0"/>
    <s v="INTERIOR"/>
    <n v="17"/>
    <s v="Entre 16 y 30"/>
    <s v="A4 Mono MFPs"/>
    <s v="A4"/>
    <s v="Ciudad principal"/>
    <s v="1-Entre 16 y 30"/>
    <n v="0.6"/>
    <n v="429.00000000000006"/>
    <n v="1"/>
    <n v="2.23"/>
    <n v="5"/>
    <n v="0.44600000000000001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3"/>
  </r>
  <r>
    <x v="0"/>
    <n v="1"/>
    <s v="1974885"/>
    <x v="0"/>
    <s v="7010"/>
    <s v="04/01/2019 17:24"/>
    <s v="7TX138507"/>
    <s v="800027"/>
    <s v="PITSS"/>
    <s v="ASP"/>
    <x v="53"/>
    <s v="CARRETERA A CHAPALA KM 17.8CARRETERA JACARANDAS"/>
    <x v="40"/>
    <n v="0"/>
    <s v="INTERIOR"/>
    <n v="2591"/>
    <s v="&gt;60"/>
    <s v="A3 Office Color Laser MFPs"/>
    <s v="A3"/>
    <s v="Ciudad principal"/>
    <s v="2-&gt;60"/>
    <n v="1.1000000000000001"/>
    <n v="1501.5000000000002"/>
    <n v="1"/>
    <n v="0.52"/>
    <n v="5"/>
    <n v="0.10400000000000001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7509"/>
    <x v="0"/>
    <s v="4002"/>
    <s v="10/01/2019 10:26"/>
    <s v="09HB331688"/>
    <s v="800196"/>
    <s v="PITSS"/>
    <s v="ASP"/>
    <x v="15"/>
    <s v="CALLE 6 No 2808"/>
    <x v="7"/>
    <n v="1"/>
    <s v="INTERIOR"/>
    <n v="2597"/>
    <s v="&gt;60"/>
    <s v="A4 Mono MFPs"/>
    <s v="A4"/>
    <s v="Ciudad principal"/>
    <s v="1-&gt;60"/>
    <n v="1.05"/>
    <n v="0"/>
    <n v="1"/>
    <n v="0.52"/>
    <n v="5"/>
    <n v="0.10400000000000001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71823"/>
    <x v="0"/>
    <s v="5748"/>
    <s v="27/12/2018 15:10"/>
    <s v="0XEH070376"/>
    <s v="500156"/>
    <s v="PITSS"/>
    <s v="ASP"/>
    <x v="25"/>
    <s v="AV VALLE DEL CEDRO 1681"/>
    <x v="2"/>
    <n v="0"/>
    <s v="INTERIOR"/>
    <n v="10"/>
    <s v="Entre 7 y 15"/>
    <s v="Office Digital"/>
    <s v="A3"/>
    <s v="Ciudad principal"/>
    <s v="2-Entre 7 y 15"/>
    <n v="0.6"/>
    <n v="819"/>
    <n v="1"/>
    <n v="2.33"/>
    <n v="5"/>
    <n v="0.46600000000000003"/>
    <n v="0"/>
    <n v="0"/>
    <d v="2019-01-03T00:00:00"/>
    <d v="2019-01-03T00:00:00"/>
    <n v="0"/>
    <s v="0-1 día"/>
    <n v="0"/>
    <n v="0"/>
    <n v="0"/>
    <x v="0"/>
    <x v="0"/>
    <x v="0"/>
    <x v="1"/>
    <x v="1"/>
    <x v="2"/>
    <x v="3"/>
  </r>
  <r>
    <x v="0"/>
    <n v="1"/>
    <s v="1980415"/>
    <x v="0"/>
    <s v="3611"/>
    <s v="16/01/2019 16:59"/>
    <s v="0A4T558727"/>
    <s v="800071"/>
    <s v="PITSS"/>
    <s v="ASP"/>
    <x v="33"/>
    <s v="CARRETERA BASE AEREA No 5850 INT 4"/>
    <x v="0"/>
    <n v="0"/>
    <s v="INTERIOR"/>
    <n v="13"/>
    <s v="Entre 7 y 15"/>
    <s v="Entry Mono Printers"/>
    <s v="A4"/>
    <s v="Ciudad principal"/>
    <s v="1-Entre 7 y 15"/>
    <n v="0"/>
    <n v="0"/>
    <n v="1"/>
    <n v="0.52"/>
    <n v="5"/>
    <n v="0.10400000000000001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1279"/>
    <x v="0"/>
    <s v="7222"/>
    <s v="07/02/2019 13:14"/>
    <s v="0LX5688824"/>
    <s v="500156"/>
    <s v="PITSS"/>
    <s v="ASP"/>
    <x v="30"/>
    <s v="PROL HERMANOS ESCOBAR No 7151-E"/>
    <x v="2"/>
    <n v="0"/>
    <s v="INTERIOR"/>
    <n v="27"/>
    <s v="Entre 16 y 30"/>
    <s v="A3 Office Color Laser MFPs"/>
    <s v="A3"/>
    <s v="Ciudad principal"/>
    <s v="2-Entre 16 y 30"/>
    <n v="0.8"/>
    <n v="1092"/>
    <n v="1"/>
    <n v="2.44"/>
    <n v="5"/>
    <n v="0.48799999999999999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3"/>
  </r>
  <r>
    <x v="0"/>
    <n v="1"/>
    <s v="1984395"/>
    <x v="0"/>
    <s v="6656"/>
    <s v="24/01/2019 10:59"/>
    <s v="0E1B968089"/>
    <s v="800071"/>
    <s v="PITSS"/>
    <s v="ASP"/>
    <x v="7"/>
    <s v="AV GENERAL RAMON CORONA No 2514"/>
    <x v="0"/>
    <n v="0"/>
    <s v="INTERIOR"/>
    <n v="45"/>
    <s v="Entre 31 y 60"/>
    <s v="Color Laser Printers"/>
    <s v="A4"/>
    <s v="Ciudad principal"/>
    <s v="1-Entre 31 y 60"/>
    <n v="0.8"/>
    <n v="572.00000000000011"/>
    <n v="1"/>
    <n v="0.52"/>
    <n v="5"/>
    <n v="0.10400000000000001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1277"/>
    <x v="0"/>
    <s v="7845"/>
    <s v="07/02/2019 13:08"/>
    <s v="0MX4505031"/>
    <s v="800147"/>
    <s v="PITSS"/>
    <s v="ASP"/>
    <x v="25"/>
    <s v="CIRCUITO MEXICO No 125"/>
    <x v="13"/>
    <n v="0"/>
    <s v="INTERIOR"/>
    <n v="27"/>
    <s v="Entre 16 y 30"/>
    <s v="A3 Office Color Laser MFPs"/>
    <s v="A3"/>
    <s v="Ciudad principal"/>
    <s v="2-Entre 16 y 30"/>
    <n v="0.8"/>
    <n v="1092"/>
    <n v="1"/>
    <n v="0.52"/>
    <n v="5"/>
    <n v="0.10400000000000001"/>
    <n v="0"/>
    <n v="0"/>
    <d v="2019-02-14T00:00:00"/>
    <d v="2019-02-14T00:00:00"/>
    <n v="0"/>
    <s v="0-1 día"/>
    <n v="0"/>
    <n v="0"/>
    <n v="0"/>
    <x v="0"/>
    <x v="0"/>
    <x v="0"/>
    <x v="1"/>
    <x v="0"/>
    <x v="0"/>
    <x v="0"/>
  </r>
  <r>
    <x v="1"/>
    <n v="1"/>
    <s v="1995101"/>
    <x v="0"/>
    <s v="4002"/>
    <s v="14/02/2019 16:59"/>
    <s v="09HB331584"/>
    <s v="800196"/>
    <s v="PITSS"/>
    <s v="ASP"/>
    <x v="0"/>
    <s v="BRUSELAS No 569"/>
    <x v="7"/>
    <n v="1"/>
    <s v="INTERIOR"/>
    <n v="2632"/>
    <s v="&gt;60"/>
    <s v="A4 Mono MFPs"/>
    <s v="A4"/>
    <s v="Ciudad principal"/>
    <s v="1-&gt;60"/>
    <n v="1.05"/>
    <n v="0"/>
    <n v="1"/>
    <n v="0.52"/>
    <n v="5"/>
    <n v="0.10400000000000001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6607"/>
    <x v="0"/>
    <s v="5337"/>
    <s v="18/02/2019 15:29"/>
    <s v="0AE9556533"/>
    <s v="500028"/>
    <s v="PITSS"/>
    <s v="ASP"/>
    <x v="54"/>
    <s v="JOSE MARIA ARTEAGA No 432"/>
    <x v="11"/>
    <n v="0"/>
    <s v="INTERIOR"/>
    <n v="171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791"/>
    <x v="0"/>
    <s v="8900"/>
    <s v="07/01/2019 12:50"/>
    <s v="0DA4113475"/>
    <s v="500156"/>
    <s v="PITSS"/>
    <s v="ASP"/>
    <x v="13"/>
    <s v="AV HERMANOS ESCOBAR No 5756"/>
    <x v="2"/>
    <n v="1"/>
    <s v="INTERIOR"/>
    <n v="111"/>
    <s v="&gt;60"/>
    <s v="A4 Color Solid Ink MFPs"/>
    <s v="A4"/>
    <s v="Ciudad principal"/>
    <s v="1-&gt;60"/>
    <n v="1.05"/>
    <n v="0"/>
    <n v="1"/>
    <n v="2.5"/>
    <n v="5"/>
    <n v="0.5"/>
    <n v="0"/>
    <n v="0"/>
    <d v="2019-01-11T00:00:00"/>
    <d v="2019-01-11T00:00:00"/>
    <n v="0"/>
    <s v="0-1 día"/>
    <n v="0"/>
    <n v="0"/>
    <n v="0"/>
    <x v="0"/>
    <x v="0"/>
    <x v="0"/>
    <x v="0"/>
    <x v="1"/>
    <x v="2"/>
    <x v="3"/>
  </r>
  <r>
    <x v="1"/>
    <n v="1"/>
    <s v="2001675"/>
    <x v="0"/>
    <s v="5024"/>
    <s v="27/02/2019 17:09"/>
    <s v="G7B294368"/>
    <s v="500028"/>
    <s v="PITSS"/>
    <s v="ASP"/>
    <x v="55"/>
    <s v="AV LOS REYES No 815"/>
    <x v="47"/>
    <n v="0"/>
    <s v="INTERIOR"/>
    <n v="2645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709"/>
    <x v="0"/>
    <s v="3611"/>
    <s v="02/01/2019 13:59"/>
    <s v="0A4T036019"/>
    <s v="500156"/>
    <s v="PITSS"/>
    <s v="ASP"/>
    <x v="25"/>
    <s v="AV FUENTES DEL SUR 7151"/>
    <x v="2"/>
    <n v="0"/>
    <s v="INTERIOR"/>
    <n v="259"/>
    <s v="&gt;60"/>
    <s v="Entry Mono Printers"/>
    <s v="A4"/>
    <s v="Ciudad principal"/>
    <s v="1-&gt;60"/>
    <n v="1.05"/>
    <n v="750.75000000000011"/>
    <n v="1"/>
    <n v="2.52"/>
    <n v="5"/>
    <n v="0.504"/>
    <n v="0"/>
    <n v="0"/>
    <d v="2019-01-09T00:00:00"/>
    <d v="2019-01-10T00:00:00"/>
    <n v="1"/>
    <s v="0-1 día"/>
    <n v="0"/>
    <n v="0"/>
    <n v="0"/>
    <x v="0"/>
    <x v="0"/>
    <x v="0"/>
    <x v="1"/>
    <x v="1"/>
    <x v="2"/>
    <x v="3"/>
  </r>
  <r>
    <x v="0"/>
    <n v="1"/>
    <s v="1979553"/>
    <x v="0"/>
    <s v="3610"/>
    <s v="15/01/2019 11:41"/>
    <s v="0A4T020899"/>
    <s v="500156"/>
    <s v="PITSS"/>
    <s v="ASP"/>
    <x v="56"/>
    <s v="EL CID 7830"/>
    <x v="2"/>
    <n v="0"/>
    <s v="INTERIOR"/>
    <n v="1314"/>
    <s v="&gt;60"/>
    <s v="Entry Mono Printers"/>
    <s v="A4"/>
    <s v="Ciudad principal"/>
    <s v="1-&gt;60"/>
    <n v="1.05"/>
    <n v="750.75000000000011"/>
    <n v="1"/>
    <n v="3.32"/>
    <n v="5"/>
    <n v="0.66399999999999992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3"/>
  </r>
  <r>
    <x v="1"/>
    <n v="1"/>
    <s v="1988643"/>
    <x v="0"/>
    <s v="4002"/>
    <s v="01/02/2019 19:08"/>
    <s v="09HB320822"/>
    <s v="500028"/>
    <s v="PITSS"/>
    <s v="ASP"/>
    <x v="6"/>
    <s v="HUMBERTO LOBO 520 LOC H 5"/>
    <x v="1"/>
    <n v="0"/>
    <s v="INTERIOR"/>
    <n v="316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4797"/>
    <x v="0"/>
    <s v="3635"/>
    <s v="04/01/2019 13:50"/>
    <s v="0LBT206071"/>
    <s v="500156"/>
    <s v="PITSS"/>
    <s v="ASP"/>
    <x v="41"/>
    <s v="AV EJE VIAL JUAN GABRIEL No 2245"/>
    <x v="2"/>
    <n v="0"/>
    <s v="INTERIOR"/>
    <n v="37"/>
    <s v="Entre 31 y 60"/>
    <s v="A4 Mono MFPs"/>
    <s v="A4"/>
    <s v="Ciudad principal"/>
    <s v="1-Entre 31 y 60"/>
    <n v="0.8"/>
    <n v="572.00000000000011"/>
    <n v="1"/>
    <n v="3.67"/>
    <n v="5"/>
    <n v="0.73399999999999999"/>
    <n v="0"/>
    <n v="0"/>
    <d v="2019-01-09T00:00:00"/>
    <d v="2019-01-09T00:00:00"/>
    <n v="0"/>
    <s v="0-1 día"/>
    <n v="0"/>
    <n v="0"/>
    <n v="0"/>
    <x v="0"/>
    <x v="0"/>
    <x v="0"/>
    <x v="0"/>
    <x v="1"/>
    <x v="2"/>
    <x v="3"/>
  </r>
  <r>
    <x v="1"/>
    <n v="1"/>
    <s v="1994501"/>
    <x v="0"/>
    <s v="3611"/>
    <s v="13/02/2019 16:58"/>
    <s v="0A4T558524"/>
    <s v="800186"/>
    <s v="PITSS"/>
    <s v="ASP"/>
    <x v="4"/>
    <s v="PROL EZEQUIEL MONTES 1 ESQ B QUINTA"/>
    <x v="10"/>
    <n v="0"/>
    <s v="INTERIOR"/>
    <n v="138"/>
    <s v="&gt;60"/>
    <s v="Entry Mono Printers"/>
    <s v="A4"/>
    <s v="Ciudad principal"/>
    <s v="1-&gt;60"/>
    <n v="1.05"/>
    <n v="750.75000000000011"/>
    <n v="1"/>
    <n v="0.53"/>
    <n v="5"/>
    <n v="0.10600000000000001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0"/>
    <n v="1"/>
    <s v="1976299"/>
    <x v="0"/>
    <s v="8046"/>
    <s v="08/01/2019 10:11"/>
    <s v="08TB574012"/>
    <s v="500156"/>
    <s v="PITSS"/>
    <s v="ASP"/>
    <x v="57"/>
    <s v="AV DEL CHARRO No 1750 NTE"/>
    <x v="2"/>
    <n v="0"/>
    <s v="INTERIOR"/>
    <n v="273"/>
    <s v="&gt;60"/>
    <s v="A3 Office Color Laser MFPs"/>
    <s v="A3"/>
    <s v="Ciudad principal"/>
    <s v="2-&gt;60"/>
    <n v="1.1000000000000001"/>
    <n v="1501.5000000000002"/>
    <n v="1"/>
    <n v="4.32"/>
    <n v="5"/>
    <n v="0.8640000000000001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3"/>
  </r>
  <r>
    <x v="0"/>
    <n v="1"/>
    <s v="1978913"/>
    <x v="0"/>
    <s v="5867"/>
    <s v="14/01/2019 09:58"/>
    <s v="0EX7381983"/>
    <s v="500156"/>
    <s v="PITSS"/>
    <s v="ASP"/>
    <x v="11"/>
    <s v="RAFAEL PEREZ SERNA Y HENRY DUNANT"/>
    <x v="2"/>
    <n v="0"/>
    <s v="INTERIOR"/>
    <n v="6"/>
    <s v="Entre 3 y 6"/>
    <s v="Office Digital"/>
    <s v="A3"/>
    <s v="Ciudad principal"/>
    <s v="2-Entre 3 y 6"/>
    <n v="0"/>
    <n v="0"/>
    <n v="1"/>
    <n v="4.53"/>
    <n v="5"/>
    <n v="0.90600000000000003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3"/>
  </r>
  <r>
    <x v="0"/>
    <n v="1"/>
    <s v="1976373"/>
    <x v="0"/>
    <s v="4626"/>
    <s v="08/01/2019 10:59"/>
    <s v="0D6X468418"/>
    <s v="800027"/>
    <s v="PITSS"/>
    <s v="ASP"/>
    <x v="27"/>
    <s v="CARRETERA BASE AEREA No 5850-23"/>
    <x v="0"/>
    <n v="0"/>
    <s v="INTERIOR"/>
    <n v="82"/>
    <s v="&gt;60"/>
    <s v="Entry Mono Printers"/>
    <s v="A4"/>
    <s v="Ciudad principal"/>
    <s v="1-&gt;60"/>
    <n v="1.05"/>
    <n v="750.75000000000011"/>
    <n v="1"/>
    <n v="0.54"/>
    <n v="5"/>
    <n v="0.108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2001649"/>
    <x v="0"/>
    <s v="3601"/>
    <s v="27/02/2019 16:31"/>
    <s v="0MHB935676"/>
    <s v="500066"/>
    <s v="PITSS"/>
    <s v="ASP"/>
    <x v="44"/>
    <s v="AVENIDA NAFTA NO 750"/>
    <x v="29"/>
    <n v="0"/>
    <s v="INTERIOR"/>
    <n v="343"/>
    <s v="&gt;60"/>
    <s v="Entry Mono Printers"/>
    <s v="A4"/>
    <s v="Otras"/>
    <s v="1-&gt;60"/>
    <n v="1.05"/>
    <n v="750.75000000000011"/>
    <n v="1"/>
    <n v="0.98"/>
    <n v="9"/>
    <n v="0.10888888888888888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4861"/>
    <x v="0"/>
    <s v="5866"/>
    <s v="25/01/2019 09:27"/>
    <s v="0EX9665373"/>
    <s v="800146"/>
    <s v="PITSS"/>
    <s v="ASP"/>
    <x v="4"/>
    <s v="BLV ADOLFO LOPEZ MATEOS 2009-B"/>
    <x v="17"/>
    <n v="0"/>
    <s v="INTERIOR"/>
    <n v="198"/>
    <s v="&gt;60"/>
    <s v="Departmental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4579"/>
    <x v="0"/>
    <s v="3611"/>
    <s v="24/01/2019 16:57"/>
    <s v="0A4T549970"/>
    <s v="800146"/>
    <s v="PITSS"/>
    <s v="ASP"/>
    <x v="4"/>
    <s v="BLVD ADOLFO LOPEZ MATEOS 2540"/>
    <x v="17"/>
    <n v="0"/>
    <s v="INTERIOR"/>
    <n v="134"/>
    <s v="&gt;60"/>
    <s v="Entry Mono Printers"/>
    <s v="A4"/>
    <s v="Ciudad principal"/>
    <s v="1-&gt;60"/>
    <n v="1.05"/>
    <n v="750.75000000000011"/>
    <n v="1"/>
    <n v="0.55000000000000004"/>
    <n v="5"/>
    <n v="0.11000000000000001"/>
    <n v="0"/>
    <n v="0"/>
    <d v="2019-01-29T00:00:00"/>
    <d v="2019-02-01T00:00:00"/>
    <n v="3"/>
    <s v="2-3 días"/>
    <n v="0.25"/>
    <n v="-178.75000000000003"/>
    <n v="0"/>
    <x v="0"/>
    <x v="0"/>
    <x v="0"/>
    <x v="0"/>
    <x v="0"/>
    <x v="0"/>
    <x v="0"/>
  </r>
  <r>
    <x v="1"/>
    <n v="1"/>
    <s v="1992149"/>
    <x v="0"/>
    <s v="4395"/>
    <s v="08/02/2019 17:03"/>
    <s v="0BG2951668"/>
    <s v="500083"/>
    <s v="PITSS"/>
    <s v="ASP"/>
    <x v="1"/>
    <s v="PROL SEGURIDAD SOCIAL SN"/>
    <x v="11"/>
    <n v="0"/>
    <s v="INTERIOR"/>
    <n v="72"/>
    <s v="&gt;60"/>
    <s v="Light Production Digital Business"/>
    <s v="Entry Production"/>
    <s v="Ciudad principal"/>
    <s v="3-&gt;60"/>
    <n v="1.1499999999999999"/>
    <n v="1808.95"/>
    <n v="1"/>
    <n v="0.45"/>
    <n v="4"/>
    <n v="0.11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157"/>
    <x v="0"/>
    <s v="4002"/>
    <s v="08/02/2019 17:23"/>
    <s v="09HB915221"/>
    <s v="500066"/>
    <s v="PITSS"/>
    <s v="ASP"/>
    <x v="44"/>
    <s v="AVENIDA NAFTA NO 750"/>
    <x v="29"/>
    <n v="0"/>
    <s v="INTERIOR"/>
    <n v="2626"/>
    <s v="&gt;60"/>
    <s v="A4 Mono MFPs"/>
    <s v="A4"/>
    <s v="Otras"/>
    <s v="1-&gt;60"/>
    <n v="1.05"/>
    <n v="750.75000000000011"/>
    <n v="1"/>
    <n v="1.02"/>
    <n v="9"/>
    <n v="0.1133333333333333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899"/>
    <x v="3"/>
    <s v="4001"/>
    <s v="19/02/2019 08:46"/>
    <s v="6HB035121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1996901"/>
    <x v="3"/>
    <s v="4001"/>
    <s v="19/02/2019 08:47"/>
    <s v="6HB035113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2001685"/>
    <x v="0"/>
    <s v="4005"/>
    <s v="27/02/2019 17:26"/>
    <s v="09HB348858"/>
    <s v="800188"/>
    <s v="PITSS"/>
    <s v="ASP"/>
    <x v="14"/>
    <s v="AV FAJA DE ORO PONIENTE 1001 ESQ AV CAZADORA"/>
    <x v="48"/>
    <n v="0"/>
    <s v="INTERIOR"/>
    <n v="2645"/>
    <s v="&gt;60"/>
    <s v="A4 Mono MFPs"/>
    <s v="A4"/>
    <s v="Ciudad principal"/>
    <s v="1-&gt;60"/>
    <n v="1.05"/>
    <n v="750.75000000000011"/>
    <n v="1"/>
    <n v="0.56999999999999995"/>
    <n v="5"/>
    <n v="0.11399999999999999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779"/>
    <x v="0"/>
    <s v="3658"/>
    <s v="02/01/2019 22:07"/>
    <s v="0C4X008555"/>
    <s v="800187"/>
    <s v="PITSS"/>
    <s v="ASP"/>
    <x v="8"/>
    <s v="PROL CORREGIDORA NTE 306 L-13 al L-17"/>
    <x v="10"/>
    <n v="0"/>
    <s v="INTERIOR"/>
    <n v="866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403"/>
    <x v="0"/>
    <s v="3616"/>
    <s v="03/01/2019 18:16"/>
    <s v="0A2T200184"/>
    <s v="800187"/>
    <s v="PITSS"/>
    <s v="ASP"/>
    <x v="12"/>
    <s v="CARR ESTATAL 200 QUERETARO-TEQUISQUIAPAN 22500"/>
    <x v="49"/>
    <n v="0"/>
    <s v="INTERIOR"/>
    <n v="1479"/>
    <s v="&gt;60"/>
    <s v="A4 Mono MFPs"/>
    <s v="A4"/>
    <s v="Ciudad principal"/>
    <s v="1-&gt;60"/>
    <n v="1.05"/>
    <n v="750.75000000000011"/>
    <n v="1"/>
    <n v="0.57999999999999996"/>
    <n v="5"/>
    <n v="0.11599999999999999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0443"/>
    <x v="0"/>
    <s v="7222"/>
    <s v="16/01/2019 19:39"/>
    <s v="0LX5599222"/>
    <s v="800187"/>
    <s v="PITSS"/>
    <s v="ASP"/>
    <x v="58"/>
    <s v="AV CERRADA LA ESTACADA No 471"/>
    <x v="10"/>
    <n v="0"/>
    <s v="INTERIOR"/>
    <n v="2"/>
    <s v="&lt;=3"/>
    <s v="A3 Office Color Laser MFPs"/>
    <s v="A3"/>
    <s v="Ciudad principal"/>
    <s v="2-&lt;=3"/>
    <n v="0"/>
    <n v="0"/>
    <n v="1"/>
    <n v="0.57999999999999996"/>
    <n v="5"/>
    <n v="0.1159999999999999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6909"/>
    <x v="3"/>
    <s v="4002"/>
    <s v="19/02/2019 08:49"/>
    <s v="09HB334864"/>
    <s v="500156"/>
    <s v="PITSS"/>
    <s v="ASP"/>
    <x v="25"/>
    <s v="AV PARQUE INDUSTRIAL JUAREZ 3328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1"/>
    <n v="1"/>
    <s v="1992017"/>
    <x v="0"/>
    <s v="7010"/>
    <s v="08/02/2019 13:15"/>
    <s v="07TX136451"/>
    <s v="800072"/>
    <s v="PITSS"/>
    <s v="ASP"/>
    <x v="45"/>
    <s v="AV PATRIA No 1300"/>
    <x v="0"/>
    <n v="0"/>
    <s v="INTERIOR"/>
    <n v="221"/>
    <s v="&gt;60"/>
    <s v="A3 Office Color Laser MFPs"/>
    <s v="A3"/>
    <s v="Ciudad principal"/>
    <s v="2-&gt;60"/>
    <n v="1.1000000000000001"/>
    <n v="1501.5000000000002"/>
    <n v="1"/>
    <n v="0.57999999999999996"/>
    <n v="5"/>
    <n v="0.11599999999999999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8189"/>
    <x v="0"/>
    <s v="8055"/>
    <s v="21/02/2019 07:23"/>
    <s v="Y4X822461"/>
    <s v="500056"/>
    <s v="PITSS"/>
    <s v="ASP"/>
    <x v="59"/>
    <s v="PONIENTE 134 NUM 580 B"/>
    <x v="34"/>
    <n v="0"/>
    <s v="INTERIOR"/>
    <n v="16"/>
    <s v="Entre 16 y 30"/>
    <s v="Departmental Digital"/>
    <s v="A3"/>
    <s v="Ciudad principal"/>
    <s v="2-Entre 16 y 30"/>
    <n v="0.8"/>
    <n v="1092"/>
    <n v="1"/>
    <n v="0.57999999999999996"/>
    <n v="5"/>
    <n v="0.11599999999999999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4007"/>
    <x v="0"/>
    <s v="4395"/>
    <s v="23/01/2019 17:02"/>
    <s v="0BG2941140"/>
    <s v="800146"/>
    <s v="PITSS"/>
    <s v="ASP"/>
    <x v="1"/>
    <s v="BLV MANUEL J CLOUTHIER SN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47"/>
    <n v="4"/>
    <n v="0.1174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5099"/>
    <x v="0"/>
    <s v="0075"/>
    <s v="25/01/2019 17:24"/>
    <s v="0XU8464707"/>
    <s v="800185"/>
    <s v="PITSS"/>
    <s v="ASP"/>
    <x v="60"/>
    <s v="GABINO BARREDA No 267 B"/>
    <x v="50"/>
    <n v="1"/>
    <s v="INTERIOR"/>
    <n v="2"/>
    <s v="&lt;=3"/>
    <s v="Entry Production Color Mid"/>
    <s v="Entry Production"/>
    <s v="Ciudad principal"/>
    <s v="3-&lt;=3"/>
    <n v="0"/>
    <n v="0"/>
    <n v="1"/>
    <n v="0.47"/>
    <n v="4"/>
    <n v="0.1174999999999999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2595"/>
    <x v="0"/>
    <s v="3611"/>
    <s v="21/01/2019 13:17"/>
    <s v="0A4T557718"/>
    <s v="800071"/>
    <s v="PITSS"/>
    <s v="ASP"/>
    <x v="27"/>
    <s v="CARRETERA BASE AEREA No 5850-23"/>
    <x v="0"/>
    <n v="0"/>
    <s v="INTERIOR"/>
    <n v="182"/>
    <s v="&gt;60"/>
    <s v="Entry Mono Printers"/>
    <s v="A4"/>
    <s v="Ciudad principal"/>
    <s v="1-&gt;60"/>
    <n v="1.05"/>
    <n v="750.75000000000011"/>
    <n v="1"/>
    <n v="0.59"/>
    <n v="5"/>
    <n v="0.1179999999999999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5065"/>
    <x v="0"/>
    <s v="5866"/>
    <s v="14/02/2019 15:35"/>
    <s v="0EX9293515"/>
    <s v="800072"/>
    <s v="PITSS"/>
    <s v="ASP"/>
    <x v="4"/>
    <s v="AV PATRIA 1612 MZ 1 LT 30 Y 30A"/>
    <x v="0"/>
    <n v="0"/>
    <s v="INTERIOR"/>
    <n v="2"/>
    <s v="&lt;=3"/>
    <s v="Departmental Digital"/>
    <s v="A3"/>
    <s v="Ciudad principal"/>
    <s v="2-&lt;=3"/>
    <n v="0"/>
    <n v="0"/>
    <n v="1"/>
    <n v="0.59"/>
    <n v="5"/>
    <n v="0.117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655"/>
    <x v="0"/>
    <s v="4395"/>
    <s v="04/01/2019 08:21"/>
    <s v="0BG2946876"/>
    <s v="800146"/>
    <s v="PITSS"/>
    <s v="ASP"/>
    <x v="1"/>
    <s v="BLV JUAN ALONSO DE TORRES 1315-3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48"/>
    <n v="4"/>
    <n v="0.12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73763"/>
    <x v="0"/>
    <s v="4626"/>
    <s v="02/01/2019 16:54"/>
    <s v="0D6X468381"/>
    <s v="800071"/>
    <s v="PITSS"/>
    <s v="ASP"/>
    <x v="27"/>
    <s v="CARRETERA BASE AEREA No 5850-23"/>
    <x v="0"/>
    <n v="0"/>
    <s v="INTERIOR"/>
    <n v="294"/>
    <s v="&gt;60"/>
    <s v="Entry Mono Printers"/>
    <s v="A4"/>
    <s v="Ciudad principal"/>
    <s v="1-&gt;60"/>
    <n v="1.05"/>
    <n v="750.75000000000011"/>
    <n v="1"/>
    <n v="0.6"/>
    <n v="5"/>
    <n v="0.12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83869"/>
    <x v="0"/>
    <s v="5325"/>
    <s v="23/01/2019 12:24"/>
    <s v="0AE7177673"/>
    <s v="800071"/>
    <s v="PITSS"/>
    <s v="ASP"/>
    <x v="7"/>
    <s v="AV GENERAL RAMON CORONA No 2514"/>
    <x v="0"/>
    <n v="0"/>
    <s v="INTERIOR"/>
    <n v="55"/>
    <s v="Entre 31 y 60"/>
    <s v="Office Digital"/>
    <s v="A3"/>
    <s v="Ciudad principal"/>
    <s v="2-Entre 31 y 60"/>
    <n v="1.05"/>
    <n v="1433.25"/>
    <n v="1"/>
    <n v="0.6"/>
    <n v="5"/>
    <n v="0.12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1"/>
    <n v="1"/>
    <s v="1987141"/>
    <x v="0"/>
    <s v="5955"/>
    <s v="30/01/2019 10:04"/>
    <s v="0X76704297"/>
    <s v="800071"/>
    <s v="PITSS"/>
    <s v="ASP"/>
    <x v="27"/>
    <s v="CARRETERA BASE AEREA No 5850-23"/>
    <x v="0"/>
    <n v="0"/>
    <s v="INTERIOR"/>
    <n v="70"/>
    <s v="&gt;60"/>
    <s v="Departmental Digital"/>
    <s v="A3"/>
    <s v="Ciudad principal"/>
    <s v="2-&gt;60"/>
    <n v="1.1000000000000001"/>
    <n v="1501.5000000000002"/>
    <n v="1"/>
    <n v="0.6"/>
    <n v="5"/>
    <n v="0.1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533"/>
    <x v="0"/>
    <s v="7511"/>
    <s v="06/02/2019 10:42"/>
    <s v="0RXD142271"/>
    <s v="500018"/>
    <s v="PITSS"/>
    <s v="ASP"/>
    <x v="2"/>
    <s v="AV MARTIRES DE SONORA 1006"/>
    <x v="23"/>
    <n v="0"/>
    <s v="INTERIOR"/>
    <n v="133"/>
    <s v="&gt;60"/>
    <s v="Color Laser Printers"/>
    <s v="A4"/>
    <s v="Ciudad principal"/>
    <s v="1-&gt;60"/>
    <n v="1.05"/>
    <n v="750.75000000000011"/>
    <n v="1"/>
    <n v="0.6"/>
    <n v="5"/>
    <n v="0.1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295"/>
    <x v="0"/>
    <s v="5325"/>
    <s v="13/02/2019 11:59"/>
    <s v="AE7178475"/>
    <s v="800071"/>
    <s v="PITSS"/>
    <s v="ASP"/>
    <x v="61"/>
    <s v="AV GENERAL RAMON CORONA No 2514"/>
    <x v="0"/>
    <n v="0"/>
    <s v="INTERIOR"/>
    <n v="511"/>
    <s v="&gt;60"/>
    <s v="Office Digital"/>
    <s v="A3"/>
    <s v="Ciudad principal"/>
    <s v="2-&gt;60"/>
    <n v="1.1000000000000001"/>
    <n v="1501.5000000000002"/>
    <n v="1"/>
    <n v="0.6"/>
    <n v="5"/>
    <n v="0.1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5435"/>
    <x v="0"/>
    <s v="3657"/>
    <s v="15/02/2019 12:24"/>
    <s v="0C7X370050"/>
    <s v="800071"/>
    <s v="PITSS"/>
    <s v="ASP"/>
    <x v="27"/>
    <s v="CARRETERA BASE AEREA No 5850-23"/>
    <x v="0"/>
    <n v="0"/>
    <s v="INTERIOR"/>
    <n v="252"/>
    <s v="&gt;60"/>
    <s v="A4 Mono MFPs"/>
    <s v="A4"/>
    <s v="Ciudad principal"/>
    <s v="1-&gt;60"/>
    <n v="1.05"/>
    <n v="750.75000000000011"/>
    <n v="1"/>
    <n v="0.6"/>
    <n v="5"/>
    <n v="0.1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1"/>
    <n v="1"/>
    <s v="2000781"/>
    <x v="0"/>
    <s v="6656"/>
    <s v="26/02/2019 12:24"/>
    <s v="0E1B964830"/>
    <s v="800071"/>
    <s v="PITSS"/>
    <s v="ASP"/>
    <x v="27"/>
    <s v="CARRETERA BASE AEREA No 5850-23"/>
    <x v="0"/>
    <n v="0"/>
    <s v="INTERIOR"/>
    <n v="76"/>
    <s v="&gt;60"/>
    <s v="Color Laser Printers"/>
    <s v="A4"/>
    <s v="Ciudad principal"/>
    <s v="1-&gt;60"/>
    <n v="1.05"/>
    <n v="750.75000000000011"/>
    <n v="1"/>
    <n v="0.6"/>
    <n v="5"/>
    <n v="0.12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6913"/>
    <x v="3"/>
    <s v="4001"/>
    <s v="19/02/2019 08:50"/>
    <s v="6HB035035"/>
    <s v="500156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3"/>
  </r>
  <r>
    <x v="0"/>
    <n v="1"/>
    <s v="1984899"/>
    <x v="0"/>
    <s v="3635"/>
    <s v="25/01/2019 10:34"/>
    <s v="0LBT206017"/>
    <s v="800142"/>
    <s v="PITSS"/>
    <s v="ASP"/>
    <x v="41"/>
    <s v="AV EJE VIAL JUAN GABRIEL No 2245"/>
    <x v="2"/>
    <n v="0"/>
    <s v="METRO"/>
    <n v="122"/>
    <s v="&gt;60"/>
    <s v="A4 Mono MFPs"/>
    <s v="A4"/>
    <s v="Ciudad principal"/>
    <s v="1-&gt;60"/>
    <n v="1.05"/>
    <n v="491.40000000000003"/>
    <n v="1"/>
    <n v="0.61"/>
    <n v="5"/>
    <n v="0.12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5943"/>
    <x v="0"/>
    <s v="0800"/>
    <s v="07/01/2019 17:08"/>
    <s v="0WXP008416"/>
    <s v="500083"/>
    <s v="PITSS"/>
    <s v="ASP"/>
    <x v="62"/>
    <s v="MM DE LLANO 736 OTE"/>
    <x v="11"/>
    <n v="0"/>
    <s v="INTERIOR"/>
    <n v="24"/>
    <s v="Entre 16 y 30"/>
    <s v="Xerox Color Press"/>
    <s v="High Production"/>
    <s v="Ciudad principal"/>
    <s v="4-Entre 16 y 30"/>
    <n v="1.1000000000000001"/>
    <n v="2359.5"/>
    <n v="1"/>
    <n v="0.37"/>
    <n v="3"/>
    <n v="0.1233333333333333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1483"/>
    <x v="0"/>
    <s v="3611"/>
    <s v="18/01/2019 13:38"/>
    <s v="0A4T557616"/>
    <s v="800071"/>
    <s v="PITSS"/>
    <s v="ASP"/>
    <x v="27"/>
    <s v="CARRETERA BASE AEREA No 5850-23"/>
    <x v="0"/>
    <n v="0"/>
    <s v="INTERIOR"/>
    <n v="107"/>
    <s v="&gt;60"/>
    <s v="Entry Mono Printers"/>
    <s v="A4"/>
    <s v="Ciudad principal"/>
    <s v="1-&gt;60"/>
    <n v="1.05"/>
    <n v="750.75000000000011"/>
    <n v="1"/>
    <n v="0.62"/>
    <n v="5"/>
    <n v="0.124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77171"/>
    <x v="0"/>
    <s v="3637"/>
    <s v="09/01/2019 16:23"/>
    <s v="0BA9588087"/>
    <s v="500066"/>
    <s v="PITSS"/>
    <s v="ASP"/>
    <x v="44"/>
    <s v="AVENIDA NAFTA NO 750"/>
    <x v="29"/>
    <n v="0"/>
    <s v="INTERIOR"/>
    <n v="412"/>
    <s v="&gt;60"/>
    <s v="A4 Mono MFPs"/>
    <s v="A4"/>
    <s v="Otras"/>
    <s v="1-&gt;60"/>
    <n v="1.05"/>
    <n v="750.75000000000011"/>
    <n v="1"/>
    <n v="1.1200000000000001"/>
    <n v="9"/>
    <n v="0.1244444444444444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6377"/>
    <x v="0"/>
    <s v="4310"/>
    <s v="08/01/2019 11:03"/>
    <s v="0BG0974967"/>
    <s v="800142"/>
    <s v="PITSS"/>
    <s v="ASP"/>
    <x v="4"/>
    <s v="CAMINO AL OLIVO 22"/>
    <x v="35"/>
    <n v="0"/>
    <s v="METRO"/>
    <n v="138"/>
    <s v="&gt;60"/>
    <s v="Light Production Digital Business"/>
    <s v="Entry Production"/>
    <s v="Ciudad principal"/>
    <s v="3-&gt;60"/>
    <n v="1.1499999999999999"/>
    <n v="923.44999999999993"/>
    <n v="1"/>
    <n v="0.5"/>
    <n v="4"/>
    <n v="0.12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6463"/>
    <x v="0"/>
    <s v="0070"/>
    <s v="29/01/2019 07:48"/>
    <s v="0E2B654077"/>
    <s v="800183"/>
    <s v="PITSS"/>
    <s v="ASP"/>
    <x v="1"/>
    <s v="AV MANUEL AVILA CAMACHO 1650"/>
    <x v="7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5"/>
    <n v="4"/>
    <n v="0.12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1965"/>
    <x v="0"/>
    <s v="4395"/>
    <s v="20/01/2019 11:22"/>
    <s v="0BG2939851"/>
    <s v="800183"/>
    <s v="PITSS"/>
    <s v="ASP"/>
    <x v="1"/>
    <s v="AV INDEPENDENCIA 351"/>
    <x v="7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89261"/>
    <x v="0"/>
    <s v="4395"/>
    <s v="04/02/2019 11:04"/>
    <s v="0BG2948878"/>
    <s v="500083"/>
    <s v="PITSS"/>
    <s v="ASP"/>
    <x v="1"/>
    <s v="AV VASCONCELOS 160"/>
    <x v="1"/>
    <n v="0"/>
    <s v="INTERIOR"/>
    <n v="3"/>
    <s v="&lt;=3"/>
    <s v="Light Production Digital Business"/>
    <s v="Entry Production"/>
    <s v="Ciudad principal"/>
    <s v="3-&lt;=3"/>
    <n v="0"/>
    <n v="0"/>
    <n v="1"/>
    <n v="0.5"/>
    <n v="4"/>
    <n v="0.12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857"/>
    <x v="0"/>
    <s v="0070"/>
    <s v="11/02/2019 08:10"/>
    <s v="0E2B649575"/>
    <s v="800187"/>
    <s v="PITSS"/>
    <s v="ASP"/>
    <x v="1"/>
    <s v="EZEQUIEL MONTES 8"/>
    <x v="1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0.5"/>
    <n v="4"/>
    <n v="0.12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5579"/>
    <x v="0"/>
    <s v="0551"/>
    <s v="15/02/2019 17:40"/>
    <s v="0XPN396330"/>
    <s v="800072"/>
    <s v="PITSS"/>
    <s v="ASP"/>
    <x v="63"/>
    <s v="AV JUAN PALOMAR Y ARIAS No 133"/>
    <x v="7"/>
    <n v="0"/>
    <s v="INTERIOR"/>
    <n v="2633"/>
    <s v="&gt;60"/>
    <s v="Entry Production Color Low/Mid"/>
    <s v="Entry Production"/>
    <s v="Ciudad principal"/>
    <s v="3-&gt;60"/>
    <n v="1.1499999999999999"/>
    <n v="1808.95"/>
    <n v="1"/>
    <n v="0.5"/>
    <n v="4"/>
    <n v="0.1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965"/>
    <x v="0"/>
    <s v="4395"/>
    <s v="17/02/2019 11:18"/>
    <s v="0BG2951654"/>
    <s v="800183"/>
    <s v="PITSS"/>
    <s v="ASP"/>
    <x v="1"/>
    <s v="AV MANUEL AVILA CAMACHO 1650"/>
    <x v="7"/>
    <n v="0"/>
    <s v="INTERIOR"/>
    <n v="65"/>
    <s v="&gt;60"/>
    <s v="Light Production Digital Business"/>
    <s v="Entry Production"/>
    <s v="Ciudad principal"/>
    <s v="3-&gt;60"/>
    <n v="1.1499999999999999"/>
    <n v="1808.95"/>
    <n v="1"/>
    <n v="0.5"/>
    <n v="4"/>
    <n v="0.1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387"/>
    <x v="0"/>
    <s v="4395"/>
    <s v="23/02/2019 13:06"/>
    <s v="0BG2947925"/>
    <s v="800147"/>
    <s v="PITSS"/>
    <s v="ASP"/>
    <x v="1"/>
    <s v="BLV A L MATEOS SN ESQ CHIMALPOPOC"/>
    <x v="17"/>
    <n v="0"/>
    <s v="INTERIOR"/>
    <n v="47"/>
    <s v="Entre 31 y 60"/>
    <s v="Light Production Digital Business"/>
    <s v="Entry Production"/>
    <s v="Ciudad principal"/>
    <s v="3-Entre 31 y 60"/>
    <n v="1.1000000000000001"/>
    <n v="1730.3000000000004"/>
    <n v="1"/>
    <n v="0.5"/>
    <n v="4"/>
    <n v="0.1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8173"/>
    <x v="0"/>
    <s v="5337"/>
    <s v="11/01/2019 11:12"/>
    <s v="0AE9566556"/>
    <s v="800071"/>
    <s v="PITSS"/>
    <s v="ASP"/>
    <x v="27"/>
    <s v="CARRETERA BASE AEREA No 5850-23"/>
    <x v="0"/>
    <n v="0"/>
    <s v="INTERIOR"/>
    <n v="213"/>
    <s v="&gt;60"/>
    <s v="Office Digital"/>
    <s v="A3"/>
    <s v="Ciudad principal"/>
    <s v="2-&gt;60"/>
    <n v="1.1000000000000001"/>
    <n v="1501.5000000000002"/>
    <n v="1"/>
    <n v="0.63"/>
    <n v="5"/>
    <n v="0.12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4627"/>
    <x v="0"/>
    <s v="3616"/>
    <s v="24/01/2019 19:55"/>
    <s v="0A2T200329"/>
    <s v="800146"/>
    <s v="PITSS"/>
    <s v="ASP"/>
    <x v="12"/>
    <s v="BLVD ADOLFO LOPEZ MATEOS NO 105 SUR"/>
    <x v="17"/>
    <n v="0"/>
    <s v="INTERIOR"/>
    <n v="1183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2421"/>
    <x v="0"/>
    <s v="3635"/>
    <s v="21/01/2019 11:11"/>
    <s v="0LBT205987"/>
    <s v="500156"/>
    <s v="PITSS"/>
    <s v="ASP"/>
    <x v="23"/>
    <s v="AV SANTIAGO TRONCOSO 281"/>
    <x v="2"/>
    <n v="0"/>
    <s v="INTERIOR"/>
    <n v="49"/>
    <s v="Entre 31 y 60"/>
    <s v="A4 Mono MFPs"/>
    <s v="A4"/>
    <s v="Ciudad principal"/>
    <s v="1-Entre 31 y 60"/>
    <n v="0.8"/>
    <n v="572.00000000000011"/>
    <n v="1"/>
    <n v="6.32"/>
    <n v="5"/>
    <n v="1.264"/>
    <n v="6.6000000000000003E-2"/>
    <n v="-47.190000000000012"/>
    <d v="2019-01-22T00:00:00"/>
    <d v="2019-01-22T00:00:00"/>
    <n v="0"/>
    <s v="0-1 día"/>
    <n v="0"/>
    <n v="0"/>
    <n v="0"/>
    <x v="0"/>
    <x v="1"/>
    <x v="0"/>
    <x v="0"/>
    <x v="1"/>
    <x v="2"/>
    <x v="3"/>
  </r>
  <r>
    <x v="1"/>
    <n v="1"/>
    <s v="1991311"/>
    <x v="0"/>
    <s v="4002"/>
    <s v="07/02/2019 13:52"/>
    <s v="09HB318435"/>
    <s v="100038"/>
    <s v="PITSS"/>
    <s v="ASP"/>
    <x v="6"/>
    <s v="RIO VERGEL No 148"/>
    <x v="22"/>
    <n v="0"/>
    <s v="INTERIOR"/>
    <n v="380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2159"/>
    <x v="0"/>
    <s v="8045"/>
    <s v="08/02/2019 17:22"/>
    <s v="Y4X821650"/>
    <s v="800186"/>
    <s v="PITSS"/>
    <s v="ASP"/>
    <x v="64"/>
    <s v="AV ANTEA No 1088 PISO 1 B"/>
    <x v="10"/>
    <n v="0"/>
    <s v="INTERIOR"/>
    <n v="3"/>
    <s v="&lt;=3"/>
    <s v="Office Digital"/>
    <s v="A3"/>
    <s v="Ciudad principal"/>
    <s v="2-&lt;=3"/>
    <n v="0"/>
    <n v="0"/>
    <n v="1"/>
    <n v="0.63"/>
    <n v="5"/>
    <n v="0.12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411"/>
    <x v="0"/>
    <s v="3658"/>
    <s v="18/02/2019 11:22"/>
    <s v="0C4X009437"/>
    <s v="800071"/>
    <s v="PITSS"/>
    <s v="ASP"/>
    <x v="7"/>
    <s v="AV GENERAL RAMON CORONA No 2514"/>
    <x v="0"/>
    <n v="0"/>
    <s v="INTERIOR"/>
    <n v="87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2000725"/>
    <x v="0"/>
    <s v="3657"/>
    <s v="26/02/2019 11:22"/>
    <s v="0C7X370252"/>
    <s v="500028"/>
    <s v="PITSS"/>
    <s v="ASP"/>
    <x v="49"/>
    <s v="BLVD DIAZ ORDAZ No 130"/>
    <x v="11"/>
    <n v="0"/>
    <s v="INTERIOR"/>
    <n v="161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80907"/>
    <x v="0"/>
    <s v="4002"/>
    <s v="17/01/2019 13:40"/>
    <s v="09HB321202"/>
    <s v="500019"/>
    <s v="PITSS"/>
    <s v="ASP"/>
    <x v="6"/>
    <s v="AV ABASOLO 3653 OTE"/>
    <x v="9"/>
    <n v="0"/>
    <s v="INTERIOR"/>
    <n v="111"/>
    <s v="&gt;60"/>
    <s v="A4 Mono MFPs"/>
    <s v="A4"/>
    <s v="Otras"/>
    <s v="1-&gt;60"/>
    <n v="1.05"/>
    <n v="750.75000000000011"/>
    <n v="1"/>
    <n v="1.1499999999999999"/>
    <n v="9"/>
    <n v="0.12777777777777777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407"/>
    <x v="0"/>
    <s v="3657"/>
    <s v="21/01/2019 11:01"/>
    <s v="0C7X246833"/>
    <s v="500018"/>
    <s v="PITSS"/>
    <s v="ASP"/>
    <x v="49"/>
    <s v="RODRIGO DE VIVEROS No  211 SUR"/>
    <x v="23"/>
    <n v="0"/>
    <s v="INTERIOR"/>
    <n v="396"/>
    <s v="&gt;60"/>
    <s v="A4 Mono MFPs"/>
    <s v="A4"/>
    <s v="Ciudad principal"/>
    <s v="1-&gt;60"/>
    <n v="1.05"/>
    <n v="750.75000000000011"/>
    <n v="1"/>
    <n v="0.65"/>
    <n v="5"/>
    <n v="0.1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081"/>
    <x v="0"/>
    <s v="4626"/>
    <s v="22/01/2019 09:01"/>
    <s v="0D6X468356"/>
    <s v="800071"/>
    <s v="PITSS"/>
    <s v="ASP"/>
    <x v="27"/>
    <s v="CARRETERA BASE AEREA No 5850-23"/>
    <x v="0"/>
    <n v="0"/>
    <s v="INTERIOR"/>
    <n v="88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6741"/>
    <x v="0"/>
    <s v="4395"/>
    <s v="29/01/2019 13:44"/>
    <s v="0BG2951511"/>
    <s v="800183"/>
    <s v="PITSS"/>
    <s v="ASP"/>
    <x v="1"/>
    <s v="AV. MANUEL J. CLOUTHIER NO 888 ESQ. AV PATRIA"/>
    <x v="0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0.52"/>
    <n v="4"/>
    <n v="0.1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261"/>
    <x v="0"/>
    <s v="5866"/>
    <s v="30/01/2019 12:11"/>
    <s v="0EX9293200"/>
    <s v="800072"/>
    <s v="PITSS"/>
    <s v="ASP"/>
    <x v="4"/>
    <s v="AV SALVADOR NAVA MARTINEZ 3115"/>
    <x v="13"/>
    <n v="0"/>
    <s v="INTERIOR"/>
    <n v="42"/>
    <s v="Entre 31 y 60"/>
    <s v="Departmental Digital"/>
    <s v="A3"/>
    <s v="Ciudad principal"/>
    <s v="2-Entre 31 y 60"/>
    <n v="1.05"/>
    <n v="1433.25"/>
    <n v="1"/>
    <n v="0.65"/>
    <n v="5"/>
    <n v="0.13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89859"/>
    <x v="0"/>
    <s v="3611"/>
    <s v="05/02/2019 11:36"/>
    <s v="0A4T557604"/>
    <s v="800071"/>
    <s v="PITSS"/>
    <s v="ASP"/>
    <x v="27"/>
    <s v="CARRETERA BASE AEREA No 5850-23"/>
    <x v="0"/>
    <n v="0"/>
    <s v="INTERIOR"/>
    <n v="131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019"/>
    <x v="0"/>
    <s v="8075"/>
    <s v="05/02/2019 14:21"/>
    <s v="03AG879434"/>
    <s v="800187"/>
    <s v="PITSS"/>
    <s v="ASP"/>
    <x v="4"/>
    <s v="AV 5 DE FEBRERO 9200"/>
    <x v="10"/>
    <n v="0"/>
    <s v="INTERIOR"/>
    <n v="27"/>
    <s v="Entre 16 y 30"/>
    <s v="Departmental Digital"/>
    <s v="A3"/>
    <s v="Ciudad principal"/>
    <s v="2-Entre 16 y 30"/>
    <n v="0.8"/>
    <n v="1092"/>
    <n v="1"/>
    <n v="0.65"/>
    <n v="5"/>
    <n v="0.1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5331"/>
    <x v="0"/>
    <s v="5866"/>
    <s v="15/02/2019 10:21"/>
    <s v="0EX9293483"/>
    <s v="800183"/>
    <s v="PITSS"/>
    <s v="ASP"/>
    <x v="4"/>
    <s v="AV VENUSTIANO CARRANZA 2301"/>
    <x v="13"/>
    <n v="0"/>
    <s v="INTERIOR"/>
    <n v="4"/>
    <s v="Entre 3 y 6"/>
    <s v="Departmental Digital"/>
    <s v="A3"/>
    <s v="Ciudad principal"/>
    <s v="2-Entre 3 y 6"/>
    <n v="0"/>
    <n v="0"/>
    <n v="1"/>
    <n v="0.65"/>
    <n v="5"/>
    <n v="0.13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6423"/>
    <x v="0"/>
    <s v="4002"/>
    <s v="18/02/2019 11:35"/>
    <s v="09HB321668"/>
    <s v="500094"/>
    <s v="PITSS"/>
    <s v="ASP"/>
    <x v="6"/>
    <s v="SONORA 102 Y PRIMERO DE MAYO"/>
    <x v="51"/>
    <n v="0"/>
    <s v="INTERIOR"/>
    <n v="466"/>
    <s v="&gt;60"/>
    <s v="A4 Mono MFPs"/>
    <s v="A4"/>
    <s v="Otras"/>
    <s v="1-&gt;60"/>
    <n v="1.05"/>
    <n v="750.75000000000011"/>
    <n v="1"/>
    <n v="1.17"/>
    <n v="9"/>
    <n v="0.13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7219"/>
    <x v="0"/>
    <s v="5552"/>
    <s v="19/02/2019 13:07"/>
    <s v="0KPA026832"/>
    <s v="500018"/>
    <s v="PITSS"/>
    <s v="ASP"/>
    <x v="2"/>
    <s v="AV MARTIRES DE SONORA 1006"/>
    <x v="23"/>
    <n v="0"/>
    <s v="INTERIOR"/>
    <n v="217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0275"/>
    <x v="0"/>
    <s v="0560"/>
    <s v="25/02/2019 14:57"/>
    <s v="0XPN399172"/>
    <s v="100037"/>
    <s v="PITSS"/>
    <s v="ASP"/>
    <x v="1"/>
    <s v="AV VIALIDAD METEPEC 916"/>
    <x v="3"/>
    <n v="0"/>
    <s v="INTERIOR"/>
    <n v="223"/>
    <s v="&gt;60"/>
    <s v="Entry Production Color Low/Mid"/>
    <s v="Entry Production"/>
    <s v="Ciudad principal"/>
    <s v="3-&gt;60"/>
    <n v="1.1499999999999999"/>
    <n v="1808.95"/>
    <n v="1"/>
    <n v="0.52"/>
    <n v="4"/>
    <n v="0.1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7139"/>
    <x v="0"/>
    <s v="3635"/>
    <s v="09/01/2019 15:09"/>
    <s v="0LBT205981"/>
    <s v="500156"/>
    <s v="PITSS"/>
    <s v="ASP"/>
    <x v="23"/>
    <s v="AV SANTIAGO TRONCOSO 281"/>
    <x v="2"/>
    <n v="0"/>
    <s v="INTERIOR"/>
    <n v="20"/>
    <s v="Entre 16 y 30"/>
    <s v="A4 Mono MFPs"/>
    <s v="A4"/>
    <s v="Ciudad principal"/>
    <s v="1-Entre 16 y 30"/>
    <n v="0.6"/>
    <n v="429.00000000000006"/>
    <n v="1"/>
    <n v="11.35"/>
    <n v="5"/>
    <n v="2.27"/>
    <n v="0.3175"/>
    <n v="-227.01250000000005"/>
    <d v="2019-01-14T00:00:00"/>
    <d v="2019-01-15T00:00:00"/>
    <n v="1"/>
    <s v="0-1 día"/>
    <n v="0"/>
    <n v="0"/>
    <n v="0"/>
    <x v="0"/>
    <x v="3"/>
    <x v="0"/>
    <x v="0"/>
    <x v="1"/>
    <x v="2"/>
    <x v="3"/>
  </r>
  <r>
    <x v="0"/>
    <n v="1"/>
    <s v="1976925"/>
    <x v="0"/>
    <s v="6656"/>
    <s v="09/01/2019 10:10"/>
    <s v="0E1B968137"/>
    <s v="800071"/>
    <s v="PITSS"/>
    <s v="ASP"/>
    <x v="7"/>
    <s v="AV GENERAL RAMON CORONA No 2514"/>
    <x v="0"/>
    <n v="0"/>
    <s v="INTERIOR"/>
    <n v="77"/>
    <s v="&gt;60"/>
    <s v="Color Laser Printers"/>
    <s v="A4"/>
    <s v="Ciudad principal"/>
    <s v="1-&gt;60"/>
    <n v="1.05"/>
    <n v="750.75000000000011"/>
    <n v="1"/>
    <n v="0.66"/>
    <n v="5"/>
    <n v="0.132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045"/>
    <x v="0"/>
    <s v="0560"/>
    <s v="28/01/2019 13:48"/>
    <s v="0XPN396541"/>
    <s v="800183"/>
    <s v="PITSS"/>
    <s v="ASP"/>
    <x v="1"/>
    <s v="AV CIRCUNVALACION OBLATOS 2700"/>
    <x v="7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0.53"/>
    <n v="4"/>
    <n v="0.1325000000000000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067"/>
    <x v="0"/>
    <s v="5866"/>
    <s v="16/01/2019 08:29"/>
    <s v="0EX9283170"/>
    <s v="500157"/>
    <s v="PITSS"/>
    <s v="ASP"/>
    <x v="1"/>
    <s v="AV EJERCITO NAL NUM 2926 ESQ JACARANDAS"/>
    <x v="2"/>
    <n v="0"/>
    <s v="INTERIOR"/>
    <n v="13"/>
    <s v="Entre 7 y 15"/>
    <s v="Departmental Digital"/>
    <s v="A3"/>
    <s v="Ciudad principal"/>
    <s v="2-Entre 7 y 15"/>
    <n v="0.6"/>
    <n v="819"/>
    <n v="1"/>
    <n v="0"/>
    <n v="5"/>
    <n v="0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4"/>
  </r>
  <r>
    <x v="0"/>
    <n v="1"/>
    <s v="1984291"/>
    <x v="0"/>
    <s v="4395"/>
    <s v="24/01/2019 08:19"/>
    <s v="0BG2940370"/>
    <s v="500157"/>
    <s v="PITSS"/>
    <s v="ASP"/>
    <x v="1"/>
    <s v="AV EJERCITO NAL NUM 2926 ESQ JACARANDAS"/>
    <x v="2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2"/>
    <x v="4"/>
  </r>
  <r>
    <x v="1"/>
    <n v="1"/>
    <s v="1998859"/>
    <x v="0"/>
    <s v="7835"/>
    <s v="22/02/2019 07:37"/>
    <s v="0MX1218389"/>
    <s v="800071"/>
    <s v="PITSS"/>
    <s v="ASP"/>
    <x v="27"/>
    <s v="CARRETERA BASE AEREA No 5850-23"/>
    <x v="0"/>
    <n v="0"/>
    <s v="INTERIOR"/>
    <n v="2640"/>
    <s v="&gt;60"/>
    <s v="A3 Office Color Laser MFPs"/>
    <s v="A3"/>
    <s v="Ciudad principal"/>
    <s v="2-&gt;60"/>
    <n v="1.1000000000000001"/>
    <n v="1501.5000000000002"/>
    <n v="1"/>
    <n v="0.67"/>
    <n v="5"/>
    <n v="0.13400000000000001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4151"/>
    <x v="0"/>
    <s v="5866"/>
    <s v="03/01/2019 11:17"/>
    <s v="0EX9293026"/>
    <s v="100038"/>
    <s v="PITSS"/>
    <s v="ASP"/>
    <x v="4"/>
    <s v="BLV AEROPUERTO MIGUEL ALEMAN 55"/>
    <x v="52"/>
    <n v="0"/>
    <s v="INTERIOR"/>
    <n v="88"/>
    <s v="&gt;60"/>
    <s v="Departmental Digital"/>
    <s v="A3"/>
    <s v="Otras"/>
    <s v="2-&gt;60"/>
    <n v="1.1000000000000001"/>
    <n v="1501.5000000000002"/>
    <n v="1"/>
    <n v="1.22"/>
    <n v="9"/>
    <n v="0.1355555555555555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799"/>
    <x v="0"/>
    <s v="3658"/>
    <s v="04/01/2019 13:49"/>
    <s v="0C4X008859"/>
    <s v="800071"/>
    <s v="PITSS"/>
    <s v="ASP"/>
    <x v="7"/>
    <s v="AV GENERAL RAMON CORONA No 2514"/>
    <x v="0"/>
    <n v="0"/>
    <s v="INTERIOR"/>
    <n v="317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81497"/>
    <x v="0"/>
    <s v="5866"/>
    <s v="18/01/2019 13:39"/>
    <s v="0EX9297293"/>
    <s v="800084"/>
    <s v="PITSS"/>
    <s v="ASP"/>
    <x v="1"/>
    <s v="HAROLD R PAPE MANZANA 31 NO 1910"/>
    <x v="47"/>
    <n v="0"/>
    <s v="INTERIOR"/>
    <n v="53"/>
    <s v="Entre 31 y 60"/>
    <s v="Departmental Digital"/>
    <s v="A3"/>
    <s v="Ciudad principal"/>
    <s v="2-Entre 31 y 60"/>
    <n v="1.05"/>
    <n v="1433.25"/>
    <n v="1"/>
    <n v="0.68"/>
    <n v="5"/>
    <n v="0.13600000000000001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073"/>
    <x v="0"/>
    <s v="3657"/>
    <s v="28/01/2019 14:19"/>
    <s v="0C7X239142"/>
    <s v="800071"/>
    <s v="PITSS"/>
    <s v="ASP"/>
    <x v="27"/>
    <s v="CARRETERA BASE AEREA No 5850-23"/>
    <x v="0"/>
    <n v="0"/>
    <s v="INTERIOR"/>
    <n v="1138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4843"/>
    <x v="0"/>
    <s v="5866"/>
    <s v="14/02/2019 11:45"/>
    <s v="0EX9283118"/>
    <s v="800110"/>
    <s v="PITSS"/>
    <s v="ASP"/>
    <x v="1"/>
    <s v="CALZ DE LA HUERTA 2799"/>
    <x v="28"/>
    <n v="0"/>
    <s v="INTERIOR"/>
    <n v="241"/>
    <s v="&gt;60"/>
    <s v="Departmental Digital"/>
    <s v="A3"/>
    <s v="Ciudad principal"/>
    <s v="2-&gt;60"/>
    <n v="1.1000000000000001"/>
    <n v="1501.5000000000002"/>
    <n v="1"/>
    <n v="0.68"/>
    <n v="5"/>
    <n v="0.136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4975"/>
    <x v="0"/>
    <s v="3611"/>
    <s v="14/02/2019 13:39"/>
    <s v="0A4T557971"/>
    <s v="800071"/>
    <s v="PITSS"/>
    <s v="ASP"/>
    <x v="27"/>
    <s v="CARRETERA BASE AEREA No 5850-23"/>
    <x v="0"/>
    <n v="0"/>
    <s v="INTERIOR"/>
    <n v="2632"/>
    <s v="&gt;60"/>
    <s v="Entry Mono Printers"/>
    <s v="A4"/>
    <s v="Ciudad principal"/>
    <s v="1-&gt;60"/>
    <n v="1.05"/>
    <n v="750.75000000000011"/>
    <n v="1"/>
    <n v="0.68"/>
    <n v="5"/>
    <n v="0.136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5247"/>
    <x v="0"/>
    <s v="5325"/>
    <s v="15/02/2019 08:49"/>
    <s v="AE7178475"/>
    <s v="800071"/>
    <s v="PITSS"/>
    <s v="ASP"/>
    <x v="61"/>
    <s v="AV GENERAL RAMON CORONA No 2514"/>
    <x v="0"/>
    <n v="0"/>
    <s v="INTERIOR"/>
    <n v="2"/>
    <s v="&lt;=3"/>
    <s v="Office Digital"/>
    <s v="A3"/>
    <s v="Ciudad principal"/>
    <s v="2-&lt;=3"/>
    <n v="0"/>
    <n v="0"/>
    <n v="1"/>
    <n v="0.68"/>
    <n v="5"/>
    <n v="0.136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453"/>
    <x v="0"/>
    <s v="3657"/>
    <s v="18/02/2019 12:09"/>
    <s v="0C7X236618"/>
    <s v="800071"/>
    <s v="PITSS"/>
    <s v="ASP"/>
    <x v="27"/>
    <s v="CARRETERA BASE AEREA No 5850-23"/>
    <x v="0"/>
    <n v="0"/>
    <s v="INTERIOR"/>
    <n v="96"/>
    <s v="&gt;60"/>
    <s v="A4 Mono MFPs"/>
    <s v="A4"/>
    <s v="Ciudad principal"/>
    <s v="1-&gt;60"/>
    <n v="1.05"/>
    <n v="750.75000000000011"/>
    <n v="1"/>
    <n v="0.68"/>
    <n v="5"/>
    <n v="0.13600000000000001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7051"/>
    <x v="0"/>
    <s v="7835"/>
    <s v="19/02/2019 10:49"/>
    <s v="0MX1218240"/>
    <s v="800071"/>
    <s v="PITSS"/>
    <s v="ASP"/>
    <x v="27"/>
    <s v="CARRETERA BASE AEREA No 5850-23"/>
    <x v="0"/>
    <n v="0"/>
    <s v="INTERIOR"/>
    <n v="99"/>
    <s v="&gt;60"/>
    <s v="A3 Office Color Laser MFPs"/>
    <s v="A3"/>
    <s v="Ciudad principal"/>
    <s v="2-&gt;60"/>
    <n v="1.1000000000000001"/>
    <n v="1501.5000000000002"/>
    <n v="1"/>
    <n v="0.68"/>
    <n v="5"/>
    <n v="0.13600000000000001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89207"/>
    <x v="0"/>
    <s v="5865"/>
    <s v="04/02/2019 08:16"/>
    <s v="0EX9291417"/>
    <s v="500157"/>
    <s v="PITSS"/>
    <s v="ASP"/>
    <x v="1"/>
    <s v="AV EJERCITO NACIONAL 2926 ESQ. CALLE JACARANDAS"/>
    <x v="2"/>
    <n v="0"/>
    <s v="INTERIOR"/>
    <n v="14"/>
    <s v="Entre 7 y 15"/>
    <s v="Departmental Digital"/>
    <s v="A3"/>
    <s v="Ciudad principal"/>
    <s v="2-Entre 7 y 15"/>
    <n v="0.6"/>
    <n v="819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0"/>
    <x v="1"/>
    <x v="2"/>
    <x v="4"/>
  </r>
  <r>
    <x v="1"/>
    <n v="1"/>
    <s v="1990809"/>
    <x v="0"/>
    <s v="4005"/>
    <s v="06/02/2019 16:16"/>
    <s v="09HB347548"/>
    <s v="500035"/>
    <s v="PITSS"/>
    <s v="ASP"/>
    <x v="14"/>
    <s v="PLAZA ACU&amp;A LOCAL B10 Y B11"/>
    <x v="53"/>
    <n v="0"/>
    <s v="INTERIOR"/>
    <n v="14"/>
    <s v="Entre 7 y 15"/>
    <s v="A4 Mono MFPs"/>
    <s v="A4"/>
    <s v="Otras"/>
    <s v="1-Entre 7 y 15"/>
    <n v="0"/>
    <n v="0"/>
    <n v="1"/>
    <n v="1.23"/>
    <n v="9"/>
    <n v="0.1366666666666666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9977"/>
    <x v="0"/>
    <s v="4598"/>
    <s v="25/02/2019 09:57"/>
    <s v="0FBG111872"/>
    <s v="800147"/>
    <s v="PITSS"/>
    <s v="ASP"/>
    <x v="1"/>
    <s v="BLV JUAN ALONSO DE TORRES 1315-3"/>
    <x v="17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0.55000000000000004"/>
    <n v="4"/>
    <n v="0.1375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227"/>
    <x v="0"/>
    <s v="3658"/>
    <s v="08/01/2019 08:58"/>
    <s v="0C4X011581"/>
    <s v="800146"/>
    <s v="PITSS"/>
    <s v="ASP"/>
    <x v="65"/>
    <s v="AV CEYLAN 959 L-8"/>
    <x v="34"/>
    <n v="0"/>
    <s v="INTERIOR"/>
    <n v="4"/>
    <s v="Entre 3 y 6"/>
    <s v="A4 Mono MFPs"/>
    <s v="A4"/>
    <s v="Ciudad principal"/>
    <s v="1-Entre 3 y 6"/>
    <n v="0"/>
    <n v="0"/>
    <n v="1"/>
    <n v="0.7"/>
    <n v="5"/>
    <n v="0.13999999999999999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2387"/>
    <x v="0"/>
    <s v="5337"/>
    <s v="21/01/2019 10:38"/>
    <s v="0AE9563509"/>
    <s v="800071"/>
    <s v="PITSS"/>
    <s v="ASP"/>
    <x v="27"/>
    <s v="CARRETERA BASE AEREA No 5850-23"/>
    <x v="0"/>
    <n v="0"/>
    <s v="INTERIOR"/>
    <n v="17"/>
    <s v="Entre 16 y 30"/>
    <s v="Office Digital"/>
    <s v="A3"/>
    <s v="Ciudad principal"/>
    <s v="2-Entre 16 y 30"/>
    <n v="0.8"/>
    <n v="1092"/>
    <n v="1"/>
    <n v="0.7"/>
    <n v="5"/>
    <n v="0.13999999999999999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4485"/>
    <x v="0"/>
    <s v="5866"/>
    <s v="24/01/2019 13:34"/>
    <s v="0EX9664780"/>
    <s v="500018"/>
    <s v="PITSS"/>
    <s v="ASP"/>
    <x v="2"/>
    <s v="AV MARTIRES DE SONORA 1006"/>
    <x v="23"/>
    <n v="0"/>
    <s v="INTERIOR"/>
    <n v="45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5705"/>
    <x v="0"/>
    <s v="5774"/>
    <s v="28/01/2019 08:58"/>
    <s v="0XEL566484"/>
    <s v="800071"/>
    <s v="PITSS"/>
    <s v="ASP"/>
    <x v="1"/>
    <s v="AV MAIZ 1300"/>
    <x v="0"/>
    <n v="0"/>
    <s v="INTERIOR"/>
    <n v="216"/>
    <s v="&gt;60"/>
    <s v="Departmental Digital"/>
    <s v="A3"/>
    <s v="Ciudad principal"/>
    <s v="2-&gt;60"/>
    <n v="1.1000000000000001"/>
    <n v="1501.5000000000002"/>
    <n v="1"/>
    <n v="0.7"/>
    <n v="5"/>
    <n v="0.13999999999999999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1195"/>
    <x v="0"/>
    <s v="3658"/>
    <s v="07/02/2019 11:08"/>
    <s v="0C4X011256"/>
    <s v="800072"/>
    <s v="PITSS"/>
    <s v="ASP"/>
    <x v="8"/>
    <s v="AV VALLARTA 3960-B"/>
    <x v="0"/>
    <n v="0"/>
    <s v="INTERIOR"/>
    <n v="15"/>
    <s v="Entre 7 y 15"/>
    <s v="A4 Mono MFPs"/>
    <s v="A4"/>
    <s v="Ciudad principal"/>
    <s v="1-Entre 7 y 15"/>
    <n v="0"/>
    <n v="0"/>
    <n v="1"/>
    <n v="0.7"/>
    <n v="5"/>
    <n v="0.139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2693"/>
    <x v="0"/>
    <s v="4598"/>
    <s v="21/01/2019 16:04"/>
    <s v="0FBG111872"/>
    <s v="800146"/>
    <s v="PITSS"/>
    <s v="ASP"/>
    <x v="1"/>
    <s v="BLV JUAN ALONSO DE TORRES 1315-3"/>
    <x v="17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0.56000000000000005"/>
    <n v="4"/>
    <n v="0.14000000000000001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649"/>
    <x v="0"/>
    <s v="3618"/>
    <s v="06/02/2019 12:04"/>
    <s v="A2T374288"/>
    <s v="800074"/>
    <s v="PITSS"/>
    <s v="ASP"/>
    <x v="66"/>
    <s v="AMADO NERVO OTE No 117"/>
    <x v="54"/>
    <n v="0"/>
    <s v="INTERIOR"/>
    <n v="90"/>
    <s v="&gt;60"/>
    <s v="A4 Mono MFPs"/>
    <s v="A4"/>
    <s v="Otras"/>
    <s v="1-&gt;60"/>
    <n v="1.05"/>
    <n v="750.75000000000011"/>
    <n v="1"/>
    <n v="1.26"/>
    <n v="9"/>
    <n v="0.14000000000000001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187"/>
    <x v="0"/>
    <s v="4395"/>
    <s v="09/01/2019 16:39"/>
    <s v="0BG2947475"/>
    <s v="500019"/>
    <s v="PITSS"/>
    <s v="ASP"/>
    <x v="1"/>
    <s v="BLV INDEPENDENCIA SN"/>
    <x v="9"/>
    <n v="0"/>
    <s v="INTERIOR"/>
    <n v="2"/>
    <s v="&lt;=3"/>
    <s v="Light Production Digital Business"/>
    <s v="Entry Production"/>
    <s v="Otras"/>
    <s v="3-&lt;=3"/>
    <n v="0"/>
    <n v="0"/>
    <n v="1"/>
    <n v="0.85"/>
    <n v="6"/>
    <n v="0.1416666666666666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97"/>
    <x v="0"/>
    <s v="4395"/>
    <s v="09/01/2019 16:56"/>
    <s v="0BG2951511"/>
    <s v="800183"/>
    <s v="PITSS"/>
    <s v="ASP"/>
    <x v="1"/>
    <s v="AV. MANUEL J. CLOUTHIER NO 888 ESQ. AV PATRIA"/>
    <x v="0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.56999999999999995"/>
    <n v="4"/>
    <n v="0.1424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8675"/>
    <x v="0"/>
    <s v="5866"/>
    <s v="21/02/2019 15:38"/>
    <s v="0EX9297565"/>
    <s v="500157"/>
    <s v="PITSS"/>
    <s v="ASP"/>
    <x v="1"/>
    <s v="AV PASEO TRIUNFO LA REP 6321"/>
    <x v="2"/>
    <n v="0"/>
    <s v="INTERIOR"/>
    <n v="6"/>
    <s v="Entre 3 y 6"/>
    <s v="Departmental Digital"/>
    <s v="A3"/>
    <s v="Ciudad principal"/>
    <s v="2-Entre 3 y 6"/>
    <n v="0"/>
    <n v="0"/>
    <n v="1"/>
    <n v="0"/>
    <n v="5"/>
    <n v="0"/>
    <n v="0"/>
    <n v="0"/>
    <d v="2019-02-21T00:00:00"/>
    <d v="2019-02-21T00:00:00"/>
    <n v="0"/>
    <s v="0-1 día"/>
    <n v="0"/>
    <n v="0"/>
    <n v="0"/>
    <x v="0"/>
    <x v="0"/>
    <x v="0"/>
    <x v="0"/>
    <x v="1"/>
    <x v="2"/>
    <x v="4"/>
  </r>
  <r>
    <x v="1"/>
    <n v="1"/>
    <s v="2000279"/>
    <x v="0"/>
    <s v="5945"/>
    <s v="25/02/2019 15:01"/>
    <s v="0X76703904"/>
    <s v="500157"/>
    <s v="PITSS"/>
    <s v="ASP"/>
    <x v="25"/>
    <s v="AV FUENTES DEL SUR No 7070"/>
    <x v="2"/>
    <n v="0"/>
    <s v="INTERIOR"/>
    <n v="9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1"/>
    <x v="1"/>
    <x v="2"/>
    <x v="4"/>
  </r>
  <r>
    <x v="1"/>
    <n v="1"/>
    <s v="1988401"/>
    <x v="0"/>
    <s v="8075"/>
    <s v="01/02/2019 12:17"/>
    <s v="03AG877768"/>
    <s v="800187"/>
    <s v="PITSS"/>
    <s v="ASP"/>
    <x v="4"/>
    <s v="PROLONGACION EZEQUIEL MONTES No 1"/>
    <x v="10"/>
    <n v="0"/>
    <s v="INTERIOR"/>
    <n v="24"/>
    <s v="Entre 16 y 30"/>
    <s v="Departmental Digital"/>
    <s v="A3"/>
    <s v="Ciudad principal"/>
    <s v="2-Entre 16 y 30"/>
    <n v="0.8"/>
    <n v="1092"/>
    <n v="1"/>
    <n v="0.72"/>
    <n v="5"/>
    <n v="0.14399999999999999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817"/>
    <x v="0"/>
    <s v="6510"/>
    <s v="06/02/2019 16:47"/>
    <s v="4AV927410"/>
    <s v="500036"/>
    <s v="PITSS"/>
    <s v="ASP"/>
    <x v="67"/>
    <s v="JUAREZ 11"/>
    <x v="1"/>
    <n v="0"/>
    <s v="INTERIOR"/>
    <n v="6"/>
    <s v="Entre 3 y 6"/>
    <s v="Color Laser Printers"/>
    <s v="A4"/>
    <s v="Ciudad principal"/>
    <s v="1-Entre 3 y 6"/>
    <n v="0"/>
    <n v="0"/>
    <n v="1"/>
    <n v="0.72"/>
    <n v="5"/>
    <n v="0.14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9089"/>
    <x v="0"/>
    <s v="8045"/>
    <s v="22/02/2019 13:17"/>
    <s v="0Y4X847279"/>
    <s v="800196"/>
    <s v="PITSS"/>
    <s v="ASP"/>
    <x v="15"/>
    <s v="CALLE 7 No 1308"/>
    <x v="7"/>
    <n v="1"/>
    <s v="INTERIOR"/>
    <n v="151"/>
    <s v="&gt;60"/>
    <s v="Office Digital"/>
    <s v="A3"/>
    <s v="Ciudad principal"/>
    <s v="2-&gt;60"/>
    <n v="1.1000000000000001"/>
    <n v="0"/>
    <n v="1"/>
    <n v="0.72"/>
    <n v="5"/>
    <n v="0.1439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021"/>
    <x v="0"/>
    <s v="6705"/>
    <s v="25/02/2019 10:55"/>
    <s v="0A1H020685"/>
    <s v="800188"/>
    <s v="PITSS"/>
    <s v="ASP"/>
    <x v="1"/>
    <s v="TORRES LANDA 103 A"/>
    <x v="55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0.57999999999999996"/>
    <n v="4"/>
    <n v="0.144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145"/>
    <x v="0"/>
    <s v="8045"/>
    <s v="03/01/2019 11:01"/>
    <s v="Y4X821650"/>
    <s v="800187"/>
    <s v="PITSS"/>
    <s v="ASP"/>
    <x v="64"/>
    <s v="AV ANTEA No 1088 PISO 1 B"/>
    <x v="10"/>
    <n v="0"/>
    <s v="INTERIOR"/>
    <n v="100"/>
    <s v="&gt;60"/>
    <s v="Office Digital"/>
    <s v="A3"/>
    <s v="Ciudad principal"/>
    <s v="2-&gt;60"/>
    <n v="1.1000000000000001"/>
    <n v="1501.5000000000002"/>
    <n v="1"/>
    <n v="0.73"/>
    <n v="5"/>
    <n v="0.145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5039"/>
    <x v="0"/>
    <s v="7511"/>
    <s v="25/01/2019 13:58"/>
    <s v="0RXD141063"/>
    <s v="500018"/>
    <s v="PITSS"/>
    <s v="ASP"/>
    <x v="2"/>
    <s v="AV MARTIRES DE SONORA 1006"/>
    <x v="23"/>
    <n v="0"/>
    <s v="INTERIOR"/>
    <n v="95"/>
    <s v="&gt;60"/>
    <s v="Color Laser Printers"/>
    <s v="A4"/>
    <s v="Ciudad principal"/>
    <s v="1-&gt;60"/>
    <n v="1.05"/>
    <n v="750.75000000000011"/>
    <n v="1"/>
    <n v="0.73"/>
    <n v="5"/>
    <n v="0.1459999999999999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719"/>
    <x v="0"/>
    <s v="5867"/>
    <s v="12/02/2019 13:06"/>
    <s v="0EX7384466"/>
    <s v="500089"/>
    <s v="PITSS"/>
    <s v="ASP"/>
    <x v="3"/>
    <s v="AV HERMANOS ESCOBAR No 5756"/>
    <x v="2"/>
    <n v="1"/>
    <s v="INTERIOR"/>
    <n v="39"/>
    <s v="Entre 31 y 60"/>
    <s v="Office Digital"/>
    <s v="A3"/>
    <s v="Ciudad principal"/>
    <s v="2-Entre 31 y 60"/>
    <n v="1.05"/>
    <n v="0"/>
    <n v="1"/>
    <n v="0.73"/>
    <n v="5"/>
    <n v="0.1459999999999999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757"/>
    <x v="0"/>
    <s v="3657"/>
    <s v="17/01/2019 10:42"/>
    <s v="0C7X246758"/>
    <s v="500019"/>
    <s v="PITSS"/>
    <s v="ASP"/>
    <x v="49"/>
    <s v="CALZADA COLON No 381 NORTE"/>
    <x v="9"/>
    <n v="0"/>
    <s v="INTERIOR"/>
    <n v="679"/>
    <s v="&gt;60"/>
    <s v="A4 Mono MFPs"/>
    <s v="A4"/>
    <s v="Otras"/>
    <s v="1-&gt;60"/>
    <n v="1.05"/>
    <n v="750.75000000000011"/>
    <n v="1"/>
    <n v="1.33"/>
    <n v="9"/>
    <n v="0.1477777777777777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6379"/>
    <x v="0"/>
    <s v="5945"/>
    <s v="18/02/2019 10:59"/>
    <s v="0X76708202"/>
    <s v="500018"/>
    <s v="PITSS"/>
    <s v="ASP"/>
    <x v="2"/>
    <s v="AV MARTIRES DE SONORA 1006"/>
    <x v="23"/>
    <n v="0"/>
    <s v="INTERIOR"/>
    <n v="40"/>
    <s v="Entre 31 y 60"/>
    <s v="Office Digital"/>
    <s v="A3"/>
    <s v="Ciudad principal"/>
    <s v="2-Entre 31 y 60"/>
    <n v="1.05"/>
    <n v="1433.25"/>
    <n v="1"/>
    <n v="0.74"/>
    <n v="5"/>
    <n v="0.1479999999999999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6833"/>
    <x v="0"/>
    <s v="3611"/>
    <s v="09/01/2019 08:07"/>
    <s v="0A4T557974"/>
    <s v="800071"/>
    <s v="PITSS"/>
    <s v="ASP"/>
    <x v="27"/>
    <s v="CARRETERA BASE AEREA No 5850-23"/>
    <x v="0"/>
    <n v="0"/>
    <s v="INTERIOR"/>
    <n v="222"/>
    <s v="&gt;60"/>
    <s v="Entry Mono Printers"/>
    <s v="A4"/>
    <s v="Ciudad principal"/>
    <s v="1-&gt;60"/>
    <n v="1.05"/>
    <n v="750.75000000000011"/>
    <n v="1"/>
    <n v="0.75"/>
    <n v="5"/>
    <n v="0.15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893"/>
    <x v="0"/>
    <s v="5337"/>
    <s v="14/01/2019 09:44"/>
    <s v="0AE9549330"/>
    <s v="100039"/>
    <s v="PITSS"/>
    <s v="ASP"/>
    <x v="28"/>
    <s v="INDUSTRIA QUIMICA S/N"/>
    <x v="20"/>
    <n v="1"/>
    <s v="INTERIOR"/>
    <n v="42"/>
    <s v="Entre 31 y 60"/>
    <s v="Office Digital"/>
    <s v="A3"/>
    <s v="Ciudad principal"/>
    <s v="2-Entre 31 y 60"/>
    <n v="1.05"/>
    <n v="0"/>
    <n v="1"/>
    <n v="0.75"/>
    <n v="5"/>
    <n v="0.1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773"/>
    <x v="0"/>
    <s v="0506"/>
    <s v="17/01/2019 11:03"/>
    <s v="09RA666176"/>
    <s v="500018"/>
    <s v="PITSS"/>
    <s v="ASP"/>
    <x v="2"/>
    <s v="AV MARTIRES DE SONORA 1006"/>
    <x v="23"/>
    <n v="0"/>
    <s v="INTERIOR"/>
    <n v="258"/>
    <s v="&gt;60"/>
    <s v="Color Laser Printers"/>
    <s v="A4"/>
    <s v="Ciudad principal"/>
    <s v="1-&gt;60"/>
    <n v="1.05"/>
    <n v="750.75000000000011"/>
    <n v="1"/>
    <n v="0.75"/>
    <n v="5"/>
    <n v="0.1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335"/>
    <x v="0"/>
    <s v="3611"/>
    <s v="18/01/2019 11:05"/>
    <s v="0A4T558526"/>
    <s v="800071"/>
    <s v="PITSS"/>
    <s v="ASP"/>
    <x v="27"/>
    <s v="CARRETERA BASE AEREA No 5850-23"/>
    <x v="0"/>
    <n v="0"/>
    <s v="INTERIOR"/>
    <n v="77"/>
    <s v="&gt;60"/>
    <s v="Entry Mono Printers"/>
    <s v="A4"/>
    <s v="Ciudad principal"/>
    <s v="1-&gt;60"/>
    <n v="1.05"/>
    <n v="750.75000000000011"/>
    <n v="1"/>
    <n v="0.75"/>
    <n v="5"/>
    <n v="0.15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3913"/>
    <x v="0"/>
    <s v="0075"/>
    <s v="23/01/2019 13:59"/>
    <s v="0XU8464707"/>
    <s v="800185"/>
    <s v="PITSS"/>
    <s v="ASP"/>
    <x v="60"/>
    <s v="GABINO BARREDA No 267 B"/>
    <x v="50"/>
    <n v="1"/>
    <s v="INTERIOR"/>
    <n v="5"/>
    <s v="Entre 3 y 6"/>
    <s v="Entry Production Color Mid"/>
    <s v="Entry Production"/>
    <s v="Ciudad principal"/>
    <s v="3-Entre 3 y 6"/>
    <n v="0.6"/>
    <n v="0"/>
    <n v="1"/>
    <n v="0.6"/>
    <n v="4"/>
    <n v="0.1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459"/>
    <x v="0"/>
    <s v="7142"/>
    <s v="24/01/2019 12:34"/>
    <s v="0PW4792154"/>
    <s v="800147"/>
    <s v="PITSS"/>
    <s v="ASP"/>
    <x v="1"/>
    <s v="NEREO RODRIGUEZ BARRAGAN 1350"/>
    <x v="13"/>
    <n v="0"/>
    <s v="INTERIOR"/>
    <n v="79"/>
    <s v="&gt;60"/>
    <s v="WF Mono Systems and Legacy Color"/>
    <s v="WF"/>
    <s v="Ciudad principal"/>
    <s v="3-&gt;60"/>
    <n v="1.1499999999999999"/>
    <n v="1808.95"/>
    <n v="1"/>
    <n v="0.6"/>
    <n v="4"/>
    <n v="0.1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6199"/>
    <x v="0"/>
    <s v="5866"/>
    <s v="18/02/2019 07:40"/>
    <s v="0EX9665251"/>
    <s v="500035"/>
    <s v="PITSS"/>
    <s v="ASP"/>
    <x v="4"/>
    <s v="AV JOSE ELEUTERIO GONZALEZ No 315 INT 7C"/>
    <x v="11"/>
    <n v="0"/>
    <s v="INTERIOR"/>
    <n v="4"/>
    <s v="Entre 3 y 6"/>
    <s v="Departmental Digital"/>
    <s v="A3"/>
    <s v="Ciudad principal"/>
    <s v="2-Entre 3 y 6"/>
    <n v="0"/>
    <n v="0"/>
    <n v="1"/>
    <n v="0.75"/>
    <n v="5"/>
    <n v="0.1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81"/>
    <x v="0"/>
    <s v="5866"/>
    <s v="25/02/2019 15:05"/>
    <s v="0EX9283869"/>
    <s v="800187"/>
    <s v="PITSS"/>
    <s v="ASP"/>
    <x v="1"/>
    <s v="PROL ZARAGOZA 62 A"/>
    <x v="10"/>
    <n v="0"/>
    <s v="INTERIOR"/>
    <n v="19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175"/>
    <x v="0"/>
    <s v="5866"/>
    <s v="07/02/2019 10:55"/>
    <s v="0EX9283170"/>
    <s v="500157"/>
    <s v="PITSS"/>
    <s v="ASP"/>
    <x v="1"/>
    <s v="AV EJERCITO NAL NUM 2926 ESQ JACARANDAS"/>
    <x v="2"/>
    <n v="0"/>
    <s v="INTERIOR"/>
    <n v="22"/>
    <s v="Entre 16 y 30"/>
    <s v="Departmental Digital"/>
    <s v="A3"/>
    <s v="Ciudad principal"/>
    <s v="2-Entre 16 y 30"/>
    <n v="0.8"/>
    <n v="1092"/>
    <n v="1"/>
    <n v="0.08"/>
    <n v="5"/>
    <n v="1.6E-2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4"/>
  </r>
  <r>
    <x v="1"/>
    <n v="1"/>
    <s v="1987715"/>
    <x v="0"/>
    <s v="3611"/>
    <s v="31/01/2019 09:04"/>
    <s v="0A4T557718"/>
    <s v="800071"/>
    <s v="PITSS"/>
    <s v="ASP"/>
    <x v="27"/>
    <s v="CARRETERA BASE AEREA No 5850-23"/>
    <x v="0"/>
    <n v="0"/>
    <s v="INTERIOR"/>
    <n v="10"/>
    <s v="Entre 7 y 15"/>
    <s v="Entry Mono Printers"/>
    <s v="A4"/>
    <s v="Ciudad principal"/>
    <s v="1-Entre 7 y 15"/>
    <n v="0"/>
    <n v="0"/>
    <n v="1"/>
    <n v="0.76"/>
    <n v="5"/>
    <n v="0.152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1911"/>
    <x v="0"/>
    <s v="0502"/>
    <s v="08/02/2019 11:33"/>
    <s v="3RB705952"/>
    <s v="500066"/>
    <s v="PITSS"/>
    <s v="ASP"/>
    <x v="68"/>
    <s v="DEL AVELLANO No 802"/>
    <x v="56"/>
    <n v="0"/>
    <s v="INTERIOR"/>
    <n v="2626"/>
    <s v="&gt;60"/>
    <s v="A4 Color Laser MFPs"/>
    <s v="A4"/>
    <s v="Otras"/>
    <s v="1-&gt;60"/>
    <n v="1.05"/>
    <n v="750.75000000000011"/>
    <n v="1"/>
    <n v="1.37"/>
    <n v="9"/>
    <n v="0.15222222222222223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9437"/>
    <x v="0"/>
    <s v="4395"/>
    <s v="15/01/2019 10:05"/>
    <s v="0BG2947475"/>
    <s v="500019"/>
    <s v="PITSS"/>
    <s v="ASP"/>
    <x v="1"/>
    <s v="BLV INDEPENDENCIA SN"/>
    <x v="9"/>
    <n v="0"/>
    <s v="INTERIOR"/>
    <n v="6"/>
    <s v="Entre 3 y 6"/>
    <s v="Light Production Digital Business"/>
    <s v="Entry Production"/>
    <s v="Otras"/>
    <s v="3-Entre 3 y 6"/>
    <n v="0.6"/>
    <n v="943.80000000000007"/>
    <n v="1"/>
    <n v="0.92"/>
    <n v="6"/>
    <n v="0.1533333333333333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1757"/>
    <x v="0"/>
    <s v="0551"/>
    <s v="08/02/2019 10:16"/>
    <s v="0XPN334660"/>
    <s v="500157"/>
    <s v="PITSS"/>
    <s v="ASP"/>
    <x v="69"/>
    <s v="PINO SUAREZ No 2906"/>
    <x v="2"/>
    <n v="0"/>
    <s v="INTERIOR"/>
    <n v="2626"/>
    <s v="&gt;60"/>
    <s v="Entry Production Color Low/Mid"/>
    <s v="Entry Production"/>
    <s v="Ciudad principal"/>
    <s v="3-&gt;60"/>
    <n v="1.1499999999999999"/>
    <n v="1808.95"/>
    <n v="1"/>
    <n v="0.23"/>
    <n v="4"/>
    <n v="5.7500000000000002E-2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4"/>
  </r>
  <r>
    <x v="1"/>
    <n v="1"/>
    <s v="1991101"/>
    <x v="0"/>
    <s v="3658"/>
    <s v="07/02/2019 09:14"/>
    <s v="0C4X008173"/>
    <s v="800071"/>
    <s v="PITSS"/>
    <s v="ASP"/>
    <x v="7"/>
    <s v="AV GENERAL RAMON CORONA No 2514"/>
    <x v="0"/>
    <n v="0"/>
    <s v="INTERIOR"/>
    <n v="2625"/>
    <s v="&gt;60"/>
    <s v="A4 Mono MFPs"/>
    <s v="A4"/>
    <s v="Ciudad principal"/>
    <s v="1-&gt;60"/>
    <n v="1.05"/>
    <n v="750.75000000000011"/>
    <n v="1"/>
    <n v="0.77"/>
    <n v="5"/>
    <n v="0.154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84907"/>
    <x v="0"/>
    <s v="3636"/>
    <s v="25/01/2019 10:37"/>
    <s v="0BB1250933"/>
    <s v="500157"/>
    <s v="PITSS"/>
    <s v="ASP"/>
    <x v="30"/>
    <s v="PROL HERMANOS ESCOBAR No 7151-E"/>
    <x v="2"/>
    <n v="0"/>
    <s v="INTERIOR"/>
    <n v="270"/>
    <s v="&gt;60"/>
    <s v="A4 Mono MFPs"/>
    <s v="A4"/>
    <s v="Ciudad principal"/>
    <s v="1-&gt;60"/>
    <n v="1.05"/>
    <n v="750.75000000000011"/>
    <n v="1"/>
    <n v="0.38"/>
    <n v="5"/>
    <n v="7.5999999999999998E-2"/>
    <n v="0"/>
    <n v="0"/>
    <d v="2019-01-28T00:00:00"/>
    <d v="2019-01-28T00:00:00"/>
    <n v="0"/>
    <s v="0-1 día"/>
    <n v="0"/>
    <n v="0"/>
    <n v="0"/>
    <x v="0"/>
    <x v="0"/>
    <x v="0"/>
    <x v="0"/>
    <x v="1"/>
    <x v="2"/>
    <x v="4"/>
  </r>
  <r>
    <x v="1"/>
    <n v="1"/>
    <s v="1991805"/>
    <x v="0"/>
    <s v="4002"/>
    <s v="08/02/2019 11:05"/>
    <s v="09HB331516"/>
    <s v="800196"/>
    <s v="PITSS"/>
    <s v="ASP"/>
    <x v="15"/>
    <s v="CALLE 7 No 1308"/>
    <x v="7"/>
    <n v="1"/>
    <s v="INTERIOR"/>
    <n v="2626"/>
    <s v="&gt;60"/>
    <s v="A4 Mono MFPs"/>
    <s v="A4"/>
    <s v="Ciudad principal"/>
    <s v="1-&gt;60"/>
    <n v="1.05"/>
    <n v="0"/>
    <n v="1"/>
    <n v="0.77"/>
    <n v="5"/>
    <n v="0.15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5935"/>
    <x v="0"/>
    <s v="4310"/>
    <s v="07/01/2019 16:53"/>
    <s v="0BG0964465"/>
    <s v="000196"/>
    <s v="PITSS"/>
    <s v="ASP"/>
    <x v="4"/>
    <s v="AV INSURGENTES SUR 479"/>
    <x v="57"/>
    <n v="0"/>
    <s v="METRO"/>
    <n v="56"/>
    <s v="Entre 31 y 60"/>
    <s v="Light Production Digital Business"/>
    <s v="Entry Production"/>
    <s v="Ciudad principal"/>
    <s v="3-Entre 31 y 60"/>
    <n v="1.1000000000000001"/>
    <n v="883.30000000000007"/>
    <n v="1"/>
    <n v="0.62"/>
    <n v="4"/>
    <n v="0.15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95557"/>
    <x v="0"/>
    <s v="0070"/>
    <s v="15/02/2019 16:53"/>
    <s v="0E2B648028"/>
    <s v="800147"/>
    <s v="PITSS"/>
    <s v="ASP"/>
    <x v="1"/>
    <s v="BULEVAR AEROPUERTO No 190 (ANTES 202) LOCALES DEL"/>
    <x v="17"/>
    <n v="0"/>
    <s v="INTERIOR"/>
    <n v="78"/>
    <s v="&gt;60"/>
    <s v="Entry Production Color Low/Mid"/>
    <s v="Entry Production"/>
    <s v="Ciudad principal"/>
    <s v="3-&gt;60"/>
    <n v="1.1499999999999999"/>
    <n v="1808.95"/>
    <n v="1"/>
    <n v="0.62"/>
    <n v="4"/>
    <n v="0.15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3849"/>
    <x v="0"/>
    <s v="7845"/>
    <s v="12/02/2019 16:06"/>
    <s v="0MX4777245"/>
    <s v="500066"/>
    <s v="PITSS"/>
    <s v="ASP"/>
    <x v="70"/>
    <s v="CARR LIBRE A MIGUEL ALEMAN KM 20.5 EDIFICIO 2"/>
    <x v="29"/>
    <n v="0"/>
    <s v="INTERIOR"/>
    <n v="567"/>
    <s v="&gt;60"/>
    <s v="A3 Office Color Laser MFPs"/>
    <s v="A3"/>
    <s v="Otras"/>
    <s v="2-&gt;60"/>
    <n v="1.1000000000000001"/>
    <n v="1501.5000000000002"/>
    <n v="1"/>
    <n v="1.4"/>
    <n v="9"/>
    <n v="0.1555555555555555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80267"/>
    <x v="0"/>
    <s v="3658"/>
    <s v="16/01/2019 12:28"/>
    <s v="0C4X008440"/>
    <s v="800186"/>
    <s v="PITSS"/>
    <s v="ASP"/>
    <x v="8"/>
    <s v="FERNANDO DE TAPIA 72"/>
    <x v="10"/>
    <n v="0"/>
    <s v="INTERIOR"/>
    <n v="42"/>
    <s v="Entre 31 y 60"/>
    <s v="A4 Mono MFPs"/>
    <s v="A4"/>
    <s v="Ciudad principal"/>
    <s v="1-Entre 31 y 60"/>
    <n v="0.8"/>
    <n v="572.00000000000011"/>
    <n v="1"/>
    <n v="0.78"/>
    <n v="5"/>
    <n v="0.15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0079"/>
    <x v="0"/>
    <s v="3657"/>
    <s v="16/01/2019 08:43"/>
    <s v="0C7X239500"/>
    <s v="800071"/>
    <s v="PITSS"/>
    <s v="ASP"/>
    <x v="27"/>
    <s v="CARRETERA BASE AEREA No 5850-23"/>
    <x v="0"/>
    <n v="0"/>
    <s v="INTERIOR"/>
    <n v="187"/>
    <s v="&gt;60"/>
    <s v="A4 Mono MFPs"/>
    <s v="A4"/>
    <s v="Ciudad principal"/>
    <s v="1-&gt;60"/>
    <n v="1.05"/>
    <n v="750.75000000000011"/>
    <n v="1"/>
    <n v="0.78"/>
    <n v="5"/>
    <n v="0.15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4839"/>
    <x v="0"/>
    <s v="5866"/>
    <s v="25/01/2019 08:43"/>
    <s v="0EX9664447"/>
    <s v="800071"/>
    <s v="PITSS"/>
    <s v="ASP"/>
    <x v="4"/>
    <s v="AV VALLE DE SAN ISIDRO 530"/>
    <x v="0"/>
    <n v="0"/>
    <s v="INTERIOR"/>
    <n v="3"/>
    <s v="&lt;=3"/>
    <s v="Departmental Digital"/>
    <s v="A3"/>
    <s v="Ciudad principal"/>
    <s v="2-&lt;=3"/>
    <n v="0"/>
    <n v="0"/>
    <n v="1"/>
    <n v="0.78"/>
    <n v="5"/>
    <n v="0.15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7725"/>
    <x v="0"/>
    <s v="4002"/>
    <s v="31/01/2019 09:28"/>
    <s v="09HB327936"/>
    <s v="800072"/>
    <s v="PITSS"/>
    <s v="ASP"/>
    <x v="71"/>
    <s v="LAS MORAS NO 108"/>
    <x v="13"/>
    <n v="0"/>
    <s v="INTERIOR"/>
    <n v="79"/>
    <s v="&gt;60"/>
    <s v="A4 Mono MFPs"/>
    <s v="A4"/>
    <s v="Ciudad principal"/>
    <s v="1-&gt;60"/>
    <n v="1.05"/>
    <n v="750.75000000000011"/>
    <n v="1"/>
    <n v="0.78"/>
    <n v="5"/>
    <n v="0.15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019"/>
    <x v="0"/>
    <s v="8056"/>
    <s v="08/02/2019 13:18"/>
    <s v="08TB592525"/>
    <s v="500027"/>
    <s v="PITSS"/>
    <s v="ASP"/>
    <x v="20"/>
    <s v="CIRCUITO INTERIOR NORTE No 1820"/>
    <x v="2"/>
    <n v="1"/>
    <s v="INTERIOR"/>
    <n v="23"/>
    <s v="Entre 16 y 30"/>
    <s v="A3 Office Color Laser MFPs"/>
    <s v="A3"/>
    <s v="Ciudad principal"/>
    <s v="2-Entre 16 y 30"/>
    <n v="0.8"/>
    <n v="0"/>
    <n v="1"/>
    <n v="0.78"/>
    <n v="5"/>
    <n v="0.15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7997"/>
    <x v="0"/>
    <s v="3321"/>
    <s v="20/02/2019 16:43"/>
    <s v="0LA0096107"/>
    <s v="800110"/>
    <s v="PITSS"/>
    <s v="ASP"/>
    <x v="48"/>
    <s v="DOMICILIO CONOCIDO"/>
    <x v="28"/>
    <n v="0"/>
    <s v="INTERIOR"/>
    <n v="177"/>
    <s v="&gt;60"/>
    <s v="Entry Mono Printers"/>
    <s v="A4"/>
    <s v="Ciudad principal"/>
    <s v="1-&gt;60"/>
    <n v="1.05"/>
    <n v="750.75000000000011"/>
    <n v="1"/>
    <n v="0.78"/>
    <n v="5"/>
    <n v="0.156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3453"/>
    <x v="0"/>
    <s v="4395"/>
    <s v="22/01/2019 16:52"/>
    <s v="0BG2947152"/>
    <s v="800072"/>
    <s v="PITSS"/>
    <s v="ASP"/>
    <x v="1"/>
    <s v="PATRIA 1937"/>
    <x v="0"/>
    <n v="0"/>
    <s v="INTERIOR"/>
    <n v="1"/>
    <s v="&lt;=3"/>
    <s v="Light Production Digital Business"/>
    <s v="Entry Production"/>
    <s v="Ciudad principal"/>
    <s v="3-&lt;=3"/>
    <n v="0"/>
    <n v="0"/>
    <n v="1"/>
    <n v="0.63"/>
    <n v="4"/>
    <n v="0.15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2365"/>
    <x v="0"/>
    <s v="1262"/>
    <s v="29/12/2018 09:09"/>
    <s v="0DUX197051"/>
    <s v="500036"/>
    <s v="PITSS"/>
    <s v="ASP"/>
    <x v="72"/>
    <s v="25 DE MAYO No 178"/>
    <x v="43"/>
    <n v="0"/>
    <s v="INTERIOR"/>
    <n v="24"/>
    <s v="Entre 16 y 30"/>
    <s v="Entry Production Color Low/Mid"/>
    <s v="Entry Production"/>
    <s v="Otras"/>
    <s v="3-Entre 16 y 30"/>
    <n v="1.05"/>
    <n v="1651.6500000000003"/>
    <n v="1"/>
    <n v="0.95"/>
    <n v="6"/>
    <n v="0.15833333333333333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0075"/>
    <x v="0"/>
    <s v="4002"/>
    <s v="16/01/2019 08:32"/>
    <s v="09HB333694"/>
    <s v="800072"/>
    <s v="PITSS"/>
    <s v="ASP"/>
    <x v="73"/>
    <s v="AV LOPEZ MATEROS SUR 4850"/>
    <x v="0"/>
    <n v="0"/>
    <s v="INTERIOR"/>
    <n v="51"/>
    <s v="Entre 31 y 60"/>
    <s v="A4 Mono MFPs"/>
    <s v="A4"/>
    <s v="Ciudad principal"/>
    <s v="1-Entre 31 y 60"/>
    <n v="0.8"/>
    <n v="572.00000000000011"/>
    <n v="1"/>
    <n v="0.8"/>
    <n v="5"/>
    <n v="0.16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1697"/>
    <x v="0"/>
    <s v="3658"/>
    <s v="08/02/2019 09:02"/>
    <s v="0C4X008824"/>
    <s v="800027"/>
    <s v="PITSS"/>
    <s v="ASP"/>
    <x v="7"/>
    <s v="BLVD BOSQUES DE SANTA ANITA No 1260"/>
    <x v="40"/>
    <n v="0"/>
    <s v="INTERIOR"/>
    <n v="221"/>
    <s v="&gt;60"/>
    <s v="A4 Mono MFPs"/>
    <s v="A4"/>
    <s v="Ciudad principal"/>
    <s v="1-&gt;60"/>
    <n v="1.05"/>
    <n v="750.75000000000011"/>
    <n v="1"/>
    <n v="0.8"/>
    <n v="5"/>
    <n v="0.1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88587"/>
    <x v="0"/>
    <s v="0603"/>
    <s v="01/02/2019 15:36"/>
    <s v="05XB489116"/>
    <s v="500157"/>
    <s v="PITSS"/>
    <s v="ASP"/>
    <x v="14"/>
    <s v="BLV MANUEL GOMEZ MORIN 7045"/>
    <x v="2"/>
    <n v="0"/>
    <s v="INTERIOR"/>
    <n v="70"/>
    <s v="&gt;60"/>
    <s v="A4 Mono MFPs"/>
    <s v="A4"/>
    <s v="Ciudad principal"/>
    <s v="1-&gt;60"/>
    <n v="1.05"/>
    <n v="750.75000000000011"/>
    <n v="1"/>
    <n v="0.4"/>
    <n v="5"/>
    <n v="0.08"/>
    <n v="0"/>
    <n v="0"/>
    <d v="2019-02-01T00:00:00"/>
    <d v="2019-02-05T00:00:00"/>
    <n v="1"/>
    <s v="0-1 día"/>
    <n v="0"/>
    <n v="0"/>
    <n v="0"/>
    <x v="0"/>
    <x v="0"/>
    <x v="0"/>
    <x v="0"/>
    <x v="1"/>
    <x v="2"/>
    <x v="4"/>
  </r>
  <r>
    <x v="1"/>
    <n v="1"/>
    <s v="2000217"/>
    <x v="0"/>
    <s v="4624"/>
    <s v="25/02/2019 13:57"/>
    <s v="0D6X469486"/>
    <s v="500018"/>
    <s v="PITSS"/>
    <s v="ASP"/>
    <x v="2"/>
    <s v="AV MARTIRES DE SONORA 1006"/>
    <x v="23"/>
    <n v="0"/>
    <s v="INTERIOR"/>
    <n v="252"/>
    <s v="&gt;60"/>
    <s v="Entry Mono Printers"/>
    <s v="A4"/>
    <s v="Ciudad principal"/>
    <s v="1-&gt;60"/>
    <n v="1.05"/>
    <n v="750.75000000000011"/>
    <n v="1"/>
    <n v="0.8"/>
    <n v="5"/>
    <n v="0.16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0245"/>
    <x v="0"/>
    <s v="5774"/>
    <s v="25/02/2019 14:12"/>
    <s v="0XEL569851"/>
    <s v="800071"/>
    <s v="PITSS"/>
    <s v="ASP"/>
    <x v="4"/>
    <s v="AV VALLARTA 5400"/>
    <x v="0"/>
    <n v="0"/>
    <s v="INTERIOR"/>
    <n v="94"/>
    <s v="&gt;60"/>
    <s v="Departmental Digital"/>
    <s v="A3"/>
    <s v="Ciudad principal"/>
    <s v="2-&gt;60"/>
    <n v="1.1000000000000001"/>
    <n v="1501.5000000000002"/>
    <n v="1"/>
    <n v="0.8"/>
    <n v="5"/>
    <n v="0.16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067"/>
    <x v="0"/>
    <s v="5868"/>
    <s v="03/01/2019 09:37"/>
    <s v="0EX9665394"/>
    <s v="500093"/>
    <s v="PITSS"/>
    <s v="ASP"/>
    <x v="17"/>
    <s v="ITURBIDE No 6970"/>
    <x v="18"/>
    <n v="0"/>
    <s v="INTERIOR"/>
    <n v="44"/>
    <s v="Entre 31 y 60"/>
    <s v="Departmental Digital"/>
    <s v="A3"/>
    <s v="Ciudad principal"/>
    <s v="2-Entre 31 y 60"/>
    <n v="1.05"/>
    <n v="1433.25"/>
    <n v="1"/>
    <n v="0.81"/>
    <n v="5"/>
    <n v="0.1620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7521"/>
    <x v="0"/>
    <s v="3658"/>
    <s v="10/01/2019 10:31"/>
    <s v="0C4X006623"/>
    <s v="800071"/>
    <s v="PITSS"/>
    <s v="ASP"/>
    <x v="7"/>
    <s v="AV GENERAL RAMON CORONA No 2514"/>
    <x v="0"/>
    <n v="0"/>
    <s v="INTERIOR"/>
    <n v="28"/>
    <s v="Entre 16 y 30"/>
    <s v="A4 Mono MFPs"/>
    <s v="A4"/>
    <s v="Ciudad principal"/>
    <s v="1-Entre 16 y 30"/>
    <n v="0.6"/>
    <n v="429.00000000000006"/>
    <n v="1"/>
    <n v="0.81"/>
    <n v="5"/>
    <n v="0.1620000000000000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461"/>
    <x v="0"/>
    <s v="4395"/>
    <s v="22/01/2019 17:01"/>
    <s v="0BG2951499"/>
    <s v="800027"/>
    <s v="PITSS"/>
    <s v="ASP"/>
    <x v="1"/>
    <s v="AV LOPEZ MATEOS SUR 1299"/>
    <x v="40"/>
    <n v="0"/>
    <s v="INTERIOR"/>
    <n v="70"/>
    <s v="&gt;60"/>
    <s v="Light Production Digital Business"/>
    <s v="Entry Production"/>
    <s v="Ciudad principal"/>
    <s v="3-&gt;60"/>
    <n v="1.1499999999999999"/>
    <n v="1808.95"/>
    <n v="1"/>
    <n v="0.65"/>
    <n v="4"/>
    <n v="0.1625000000000000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9189"/>
    <x v="0"/>
    <s v="5866"/>
    <s v="14/01/2019 16:41"/>
    <s v="0EX9283869"/>
    <s v="800187"/>
    <s v="PITSS"/>
    <s v="ASP"/>
    <x v="1"/>
    <s v="PROL ZARAGOZA 62 A"/>
    <x v="10"/>
    <n v="0"/>
    <s v="INTERIOR"/>
    <n v="42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265"/>
    <x v="0"/>
    <s v="5865"/>
    <s v="21/01/2019 08:33"/>
    <s v="0EX9291417"/>
    <s v="500157"/>
    <s v="PITSS"/>
    <s v="ASP"/>
    <x v="1"/>
    <s v="AV EJERCITO NACIONAL 2926 ESQ. CALLE JACARANDAS"/>
    <x v="2"/>
    <n v="0"/>
    <s v="INTERIOR"/>
    <n v="18"/>
    <s v="Entre 16 y 30"/>
    <s v="Departmental Digital"/>
    <s v="A3"/>
    <s v="Ciudad principal"/>
    <s v="2-Entre 16 y 30"/>
    <n v="0.8"/>
    <n v="1092"/>
    <n v="1"/>
    <n v="0.45"/>
    <n v="5"/>
    <n v="0.09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4"/>
  </r>
  <r>
    <x v="0"/>
    <n v="1"/>
    <s v="1978999"/>
    <x v="0"/>
    <s v="4626"/>
    <s v="14/01/2019 11:56"/>
    <s v="0D6X469720"/>
    <s v="800071"/>
    <s v="PITSS"/>
    <s v="ASP"/>
    <x v="27"/>
    <s v="CARRETERA BASE AEREA No 5850-23"/>
    <x v="0"/>
    <n v="0"/>
    <s v="INTERIOR"/>
    <n v="2601"/>
    <s v="&gt;60"/>
    <s v="Entry Mono Printers"/>
    <s v="A4"/>
    <s v="Ciudad principal"/>
    <s v="1-&gt;60"/>
    <n v="1.05"/>
    <n v="750.75000000000011"/>
    <n v="1"/>
    <n v="0.82"/>
    <n v="5"/>
    <n v="0.16399999999999998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6161"/>
    <x v="0"/>
    <s v="3656"/>
    <s v="28/01/2019 17:05"/>
    <s v="0C4X009991"/>
    <s v="800186"/>
    <s v="PITSS"/>
    <s v="ASP"/>
    <x v="8"/>
    <s v="EPIGMENIO  GONZALEZ  NO  2"/>
    <x v="10"/>
    <n v="0"/>
    <s v="INTERIOR"/>
    <n v="382"/>
    <s v="&gt;60"/>
    <s v="A4 Mono MFPs"/>
    <s v="A4"/>
    <s v="Ciudad principal"/>
    <s v="1-&gt;60"/>
    <n v="1.05"/>
    <n v="750.75000000000011"/>
    <n v="1"/>
    <n v="0.82"/>
    <n v="5"/>
    <n v="0.1639999999999999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535"/>
    <x v="0"/>
    <s v="5955"/>
    <s v="06/02/2019 10:51"/>
    <s v="0X76093349"/>
    <s v="500071"/>
    <s v="PITSS"/>
    <s v="ASP"/>
    <x v="74"/>
    <s v="SENDERO NACIONAL KM 3.5"/>
    <x v="42"/>
    <n v="0"/>
    <s v="INTERIOR"/>
    <n v="54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1367"/>
    <x v="0"/>
    <s v="8045"/>
    <s v="07/02/2019 15:20"/>
    <s v="0Y4X848752"/>
    <s v="800196"/>
    <s v="PITSS"/>
    <s v="ASP"/>
    <x v="15"/>
    <s v="CALLE 7 No 1308"/>
    <x v="7"/>
    <n v="1"/>
    <s v="INTERIOR"/>
    <n v="17"/>
    <s v="Entre 16 y 30"/>
    <s v="Office Digital"/>
    <s v="A3"/>
    <s v="Ciudad principal"/>
    <s v="2-Entre 16 y 30"/>
    <n v="0.8"/>
    <n v="0"/>
    <n v="1"/>
    <n v="0.82"/>
    <n v="5"/>
    <n v="0.163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137"/>
    <x v="0"/>
    <s v="0560"/>
    <s v="13/02/2019 09:08"/>
    <s v="0XPN546792"/>
    <s v="500157"/>
    <s v="PITSS"/>
    <s v="ASP"/>
    <x v="1"/>
    <s v="AV PASEO TRIUNFO LA REP 6321"/>
    <x v="2"/>
    <n v="0"/>
    <s v="INTERIOR"/>
    <n v="79"/>
    <s v="&gt;60"/>
    <s v="Entry Production Color Low/Mid"/>
    <s v="Entry Production"/>
    <s v="Ciudad principal"/>
    <s v="3-&gt;60"/>
    <n v="1.1499999999999999"/>
    <n v="1808.95"/>
    <n v="1"/>
    <n v="0.37"/>
    <n v="4"/>
    <n v="9.2499999999999999E-2"/>
    <n v="0"/>
    <n v="0"/>
    <d v="2019-02-14T00:00:00"/>
    <d v="2019-02-14T00:00:00"/>
    <n v="0"/>
    <s v="0-1 día"/>
    <n v="0"/>
    <n v="0"/>
    <n v="0"/>
    <x v="0"/>
    <x v="0"/>
    <x v="0"/>
    <x v="0"/>
    <x v="1"/>
    <x v="2"/>
    <x v="4"/>
  </r>
  <r>
    <x v="1"/>
    <n v="1"/>
    <s v="1997991"/>
    <x v="0"/>
    <s v="7512"/>
    <s v="20/02/2019 16:41"/>
    <s v="0RXD138972"/>
    <s v="500018"/>
    <s v="PITSS"/>
    <s v="ASP"/>
    <x v="46"/>
    <s v="GRAL MARIANO ARISTA 54 B 21"/>
    <x v="25"/>
    <n v="0"/>
    <s v="INTERIOR"/>
    <n v="86"/>
    <s v="&gt;60"/>
    <s v="Color Laser Printers"/>
    <s v="A4"/>
    <s v="Ciudad principal"/>
    <s v="1-&gt;60"/>
    <n v="1.05"/>
    <n v="750.75000000000011"/>
    <n v="1"/>
    <n v="0.82"/>
    <n v="5"/>
    <n v="0.16399999999999998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6797"/>
    <x v="0"/>
    <s v="4002"/>
    <s v="09/01/2019 06:42"/>
    <s v="09HB325783"/>
    <s v="500027"/>
    <s v="PITSS"/>
    <s v="ASP"/>
    <x v="14"/>
    <s v="BLV MANUEL GOMEZ MORIN 7045"/>
    <x v="2"/>
    <n v="0"/>
    <s v="INTERIOR"/>
    <n v="287"/>
    <s v="&gt;60"/>
    <s v="A4 Mono MFPs"/>
    <s v="A4"/>
    <s v="Ciudad principal"/>
    <s v="1-&gt;60"/>
    <n v="1.05"/>
    <n v="750.75000000000011"/>
    <n v="1"/>
    <n v="0.83"/>
    <n v="5"/>
    <n v="0.1659999999999999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7153"/>
    <x v="0"/>
    <s v="7100"/>
    <s v="30/01/2019 10:25"/>
    <s v="0XP6011067"/>
    <s v="500157"/>
    <s v="PITSS"/>
    <s v="ASP"/>
    <x v="2"/>
    <s v="AV DE LAS INDUSTRIAS S/N"/>
    <x v="2"/>
    <n v="0"/>
    <s v="INTERIOR"/>
    <n v="327"/>
    <s v="&gt;60"/>
    <s v="Color Laser Printers"/>
    <s v="A4"/>
    <s v="Ciudad principal"/>
    <s v="1-&gt;60"/>
    <n v="1.05"/>
    <n v="750.75000000000011"/>
    <n v="1"/>
    <n v="0.57999999999999996"/>
    <n v="5"/>
    <n v="0.11599999999999999"/>
    <n v="0"/>
    <n v="0"/>
    <d v="2019-01-30T00:00:00"/>
    <d v="2019-01-30T00:00:00"/>
    <n v="0"/>
    <s v="0-1 día"/>
    <n v="0"/>
    <n v="0"/>
    <n v="0"/>
    <x v="0"/>
    <x v="0"/>
    <x v="0"/>
    <x v="0"/>
    <x v="1"/>
    <x v="2"/>
    <x v="4"/>
  </r>
  <r>
    <x v="1"/>
    <n v="1"/>
    <s v="2000889"/>
    <x v="0"/>
    <s v="8070"/>
    <s v="26/02/2019 13:51"/>
    <s v="06TB442347"/>
    <s v="500157"/>
    <s v="PITSS"/>
    <s v="ASP"/>
    <x v="57"/>
    <s v="AV DEL CHARRO No 1750 NTE"/>
    <x v="2"/>
    <n v="0"/>
    <s v="INTERIOR"/>
    <n v="48"/>
    <s v="Entre 31 y 60"/>
    <s v="A3 Office Color Laser MFPs"/>
    <s v="A3"/>
    <s v="Ciudad principal"/>
    <s v="2-Entre 31 y 60"/>
    <n v="1.05"/>
    <n v="1433.25"/>
    <n v="1"/>
    <n v="0.65"/>
    <n v="5"/>
    <n v="0.13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4"/>
  </r>
  <r>
    <x v="1"/>
    <n v="1"/>
    <s v="1988057"/>
    <x v="0"/>
    <s v="5945"/>
    <s v="31/01/2019 16:28"/>
    <s v="0X76707274"/>
    <s v="800186"/>
    <s v="PITSS"/>
    <s v="ASP"/>
    <x v="49"/>
    <s v="AV 5 DE FEBRERO 1351"/>
    <x v="10"/>
    <n v="0"/>
    <s v="INTERIOR"/>
    <n v="258"/>
    <s v="&gt;60"/>
    <s v="Office Digital"/>
    <s v="A3"/>
    <s v="Ciudad principal"/>
    <s v="2-&gt;60"/>
    <n v="1.1000000000000001"/>
    <n v="1501.5000000000002"/>
    <n v="1"/>
    <n v="0.83"/>
    <n v="5"/>
    <n v="0.16599999999999998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9203"/>
    <x v="0"/>
    <s v="5866"/>
    <s v="04/02/2019 08:13"/>
    <s v="0EX9297556"/>
    <s v="800147"/>
    <s v="PITSS"/>
    <s v="ASP"/>
    <x v="1"/>
    <s v="AV BENITO JUAREZ 1965"/>
    <x v="13"/>
    <n v="0"/>
    <s v="INTERIOR"/>
    <n v="101"/>
    <s v="&gt;60"/>
    <s v="Departmental Digital"/>
    <s v="A3"/>
    <s v="Ciudad principal"/>
    <s v="2-&gt;60"/>
    <n v="1.1000000000000001"/>
    <n v="1501.5000000000002"/>
    <n v="1"/>
    <n v="0.83"/>
    <n v="5"/>
    <n v="0.165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929"/>
    <x v="0"/>
    <s v="3611"/>
    <s v="12/02/2019 19:00"/>
    <s v="0A4T558381"/>
    <s v="800187"/>
    <s v="PITSS"/>
    <s v="ASP"/>
    <x v="4"/>
    <s v="BLV ECUESTRE SN"/>
    <x v="10"/>
    <n v="0"/>
    <s v="INTERIOR"/>
    <n v="298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7839"/>
    <x v="0"/>
    <s v="6655"/>
    <s v="20/02/2019 12:40"/>
    <s v="0E1B977438"/>
    <s v="800071"/>
    <s v="PITSS"/>
    <s v="ASP"/>
    <x v="33"/>
    <s v="CARRETERA BASE AEREA No 5850 INT 4"/>
    <x v="0"/>
    <n v="0"/>
    <s v="INTERIOR"/>
    <n v="176"/>
    <s v="&gt;60"/>
    <s v="A4 Color Laser MFPs"/>
    <s v="A4"/>
    <s v="Ciudad principal"/>
    <s v="1-&gt;60"/>
    <n v="1.05"/>
    <n v="750.75000000000011"/>
    <n v="1"/>
    <n v="0.83"/>
    <n v="5"/>
    <n v="0.1659999999999999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1611"/>
    <x v="0"/>
    <s v="8075"/>
    <s v="27/02/2019 15:10"/>
    <s v="03AG880144"/>
    <s v="500028"/>
    <s v="PITSS"/>
    <s v="ASP"/>
    <x v="4"/>
    <s v="AV GOMEZ MORIN No 924 LOTE 7"/>
    <x v="1"/>
    <n v="0"/>
    <s v="INTERIOR"/>
    <n v="22"/>
    <s v="Entre 16 y 30"/>
    <s v="Departmental Digital"/>
    <s v="A3"/>
    <s v="Ciudad principal"/>
    <s v="2-Entre 16 y 30"/>
    <n v="0.8"/>
    <n v="1092"/>
    <n v="1"/>
    <n v="0.83"/>
    <n v="5"/>
    <n v="0.16599999999999998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89993"/>
    <x v="0"/>
    <s v="3658"/>
    <s v="05/02/2019 13:27"/>
    <s v="0C4X003129"/>
    <s v="500019"/>
    <s v="PITSS"/>
    <s v="ASP"/>
    <x v="8"/>
    <s v="BLVD INDEPENDENCIA 1300 OTE LOC 201 PZA COMER 4 CA"/>
    <x v="9"/>
    <n v="0"/>
    <s v="INTERIOR"/>
    <n v="27"/>
    <s v="Entre 16 y 30"/>
    <s v="A4 Mono MFPs"/>
    <s v="A4"/>
    <s v="Otras"/>
    <s v="1-Entre 16 y 30"/>
    <n v="0.6"/>
    <n v="429.00000000000006"/>
    <n v="1"/>
    <n v="1.5"/>
    <n v="9"/>
    <n v="0.1666666666666666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2000965"/>
    <x v="0"/>
    <s v="7011"/>
    <s v="26/02/2019 15:34"/>
    <s v="06UA321129"/>
    <s v="500157"/>
    <s v="PITSS"/>
    <s v="ASP"/>
    <x v="2"/>
    <s v="RAFAEL PEREZ SERNA Y HENRY DUNANT"/>
    <x v="2"/>
    <n v="0"/>
    <s v="INTERIOR"/>
    <n v="76"/>
    <s v="&gt;60"/>
    <s v="Color Laser Printers"/>
    <s v="A4"/>
    <s v="Ciudad principal"/>
    <s v="1-&gt;60"/>
    <n v="1.05"/>
    <n v="750.75000000000011"/>
    <n v="1"/>
    <n v="0.68"/>
    <n v="5"/>
    <n v="0.13600000000000001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4"/>
  </r>
  <r>
    <x v="0"/>
    <n v="1"/>
    <s v="1973629"/>
    <x v="0"/>
    <s v="8075"/>
    <s v="02/01/2019 11:44"/>
    <s v="03AG877770"/>
    <s v="000196"/>
    <s v="PITSS"/>
    <s v="ASP"/>
    <x v="4"/>
    <s v="HOMERO 1317"/>
    <x v="25"/>
    <n v="0"/>
    <s v="METRO"/>
    <n v="34"/>
    <s v="Entre 31 y 60"/>
    <s v="Departmental Digital"/>
    <s v="A3"/>
    <s v="Ciudad principal"/>
    <s v="2-Entre 31 y 60"/>
    <n v="1.05"/>
    <n v="687.75"/>
    <n v="1"/>
    <n v="0.85"/>
    <n v="5"/>
    <n v="0.16999999999999998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5539"/>
    <x v="0"/>
    <s v="7835"/>
    <s v="07/01/2019 09:04"/>
    <s v="0MX1061713"/>
    <s v="800187"/>
    <s v="PITSS"/>
    <s v="ASP"/>
    <x v="75"/>
    <s v="AV LA NORIA 122"/>
    <x v="10"/>
    <n v="0"/>
    <s v="INTERIOR"/>
    <n v="54"/>
    <s v="Entre 31 y 60"/>
    <s v="A3 Office Color Laser MFPs"/>
    <s v="A3"/>
    <s v="Ciudad principal"/>
    <s v="2-Entre 31 y 60"/>
    <n v="1.05"/>
    <n v="1433.25"/>
    <n v="1"/>
    <n v="0.85"/>
    <n v="5"/>
    <n v="0.1699999999999999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725"/>
    <x v="0"/>
    <s v="5868"/>
    <s v="10/01/2019 13:54"/>
    <s v="0EX9286123"/>
    <s v="500018"/>
    <s v="PITSS"/>
    <s v="ASP"/>
    <x v="46"/>
    <s v="GRAL MARIANO ARISTA 54 B 21"/>
    <x v="25"/>
    <n v="0"/>
    <s v="INTERIOR"/>
    <n v="27"/>
    <s v="Entre 16 y 30"/>
    <s v="Departmental Digital"/>
    <s v="A3"/>
    <s v="Ciudad principal"/>
    <s v="2-Entre 16 y 30"/>
    <n v="0.8"/>
    <n v="1092"/>
    <n v="1"/>
    <n v="0.85"/>
    <n v="5"/>
    <n v="0.1699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193"/>
    <x v="0"/>
    <s v="7530"/>
    <s v="22/01/2019 10:42"/>
    <s v="0XKK411284"/>
    <s v="100039"/>
    <s v="PITSS"/>
    <s v="ASP"/>
    <x v="28"/>
    <s v="INDUSTRIA QUIMICA S/N"/>
    <x v="20"/>
    <n v="1"/>
    <s v="INTERIOR"/>
    <n v="89"/>
    <s v="&gt;60"/>
    <s v="A3 Office Color Laser MFPs"/>
    <s v="A3"/>
    <s v="Ciudad principal"/>
    <s v="2-&gt;60"/>
    <n v="1.1000000000000001"/>
    <n v="0"/>
    <n v="1"/>
    <n v="0.85"/>
    <n v="5"/>
    <n v="0.1699999999999999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0603"/>
    <x v="0"/>
    <s v="5748"/>
    <s v="06/02/2019 11:39"/>
    <s v="0XEH070376"/>
    <s v="500157"/>
    <s v="PITSS"/>
    <s v="ASP"/>
    <x v="25"/>
    <s v="AV VALLE DEL CEDRO 1681"/>
    <x v="2"/>
    <n v="0"/>
    <s v="INTERIOR"/>
    <n v="41"/>
    <s v="Entre 31 y 60"/>
    <s v="Office Digital"/>
    <s v="A3"/>
    <s v="Ciudad principal"/>
    <s v="2-Entre 31 y 60"/>
    <n v="1.05"/>
    <n v="1433.25"/>
    <n v="1"/>
    <n v="0.85"/>
    <n v="5"/>
    <n v="0.16999999999999998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4"/>
  </r>
  <r>
    <x v="1"/>
    <n v="1"/>
    <s v="1991781"/>
    <x v="0"/>
    <s v="3636"/>
    <s v="08/02/2019 10:44"/>
    <s v="0LBP256981"/>
    <s v="800187"/>
    <s v="PITSS"/>
    <s v="ASP"/>
    <x v="8"/>
    <s v="AV CONSTITUYENTES 123 Y 125"/>
    <x v="10"/>
    <n v="0"/>
    <s v="INTERIOR"/>
    <n v="14"/>
    <s v="Entre 7 y 15"/>
    <s v="A4 Mono MFPs"/>
    <s v="A4"/>
    <s v="Ciudad principal"/>
    <s v="1-Entre 7 y 15"/>
    <n v="0"/>
    <n v="0"/>
    <n v="1"/>
    <n v="0.85"/>
    <n v="5"/>
    <n v="0.16999999999999998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2002101"/>
    <x v="0"/>
    <s v="8055"/>
    <s v="28/02/2019 12:29"/>
    <s v="0Y4X830352"/>
    <s v="500018"/>
    <s v="PITSS"/>
    <s v="ASP"/>
    <x v="2"/>
    <s v="BLVD FRANCISCO PRIMO DE VERDAD No 3317"/>
    <x v="23"/>
    <n v="0"/>
    <s v="INTERIOR"/>
    <n v="435"/>
    <s v="&gt;60"/>
    <s v="Departmental Digital"/>
    <s v="A3"/>
    <s v="Ciudad principal"/>
    <s v="2-&gt;60"/>
    <n v="1.1000000000000001"/>
    <n v="1501.5000000000002"/>
    <n v="1"/>
    <n v="0.85"/>
    <n v="5"/>
    <n v="0.16999999999999998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6425"/>
    <x v="0"/>
    <s v="8075"/>
    <s v="08/01/2019 11:28"/>
    <s v="03AG880350"/>
    <s v="800071"/>
    <s v="PITSS"/>
    <s v="ASP"/>
    <x v="4"/>
    <s v="AV DE LAS ROSAS 110"/>
    <x v="0"/>
    <n v="0"/>
    <s v="INTERIOR"/>
    <n v="17"/>
    <s v="Entre 16 y 30"/>
    <s v="Departmental Digital"/>
    <s v="A3"/>
    <s v="Ciudad principal"/>
    <s v="2-Entre 16 y 30"/>
    <n v="0.8"/>
    <n v="1092"/>
    <n v="1"/>
    <n v="0.86"/>
    <n v="5"/>
    <n v="0.17199999999999999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83951"/>
    <x v="0"/>
    <s v="5867"/>
    <s v="23/01/2019 14:58"/>
    <s v="0EX7384680"/>
    <s v="500089"/>
    <s v="PITSS"/>
    <s v="ASP"/>
    <x v="3"/>
    <s v="AV HERMANOS ESCOBAR No 5756"/>
    <x v="2"/>
    <n v="1"/>
    <s v="INTERIOR"/>
    <n v="601"/>
    <s v="&gt;60"/>
    <s v="Office Digital"/>
    <s v="A3"/>
    <s v="Ciudad principal"/>
    <s v="2-&gt;60"/>
    <n v="1.1000000000000001"/>
    <n v="0"/>
    <n v="1"/>
    <n v="0.86"/>
    <n v="5"/>
    <n v="0.17199999999999999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0"/>
    <n v="1"/>
    <s v="1973673"/>
    <x v="0"/>
    <s v="3346"/>
    <s v="02/01/2019 12:45"/>
    <s v="03BT802221"/>
    <s v="500094"/>
    <s v="PITSS"/>
    <s v="ASP"/>
    <x v="31"/>
    <s v="ALLENDE 102 SUR EDIF JORE PISO 5"/>
    <x v="51"/>
    <n v="0"/>
    <s v="INTERIOR"/>
    <n v="63"/>
    <s v="&gt;60"/>
    <s v="A4 Mono MFPs"/>
    <s v="A4"/>
    <s v="Otras"/>
    <s v="1-&gt;60"/>
    <n v="1.05"/>
    <n v="750.75000000000011"/>
    <n v="1"/>
    <n v="1.55"/>
    <n v="9"/>
    <n v="0.17222222222222222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6539"/>
    <x v="0"/>
    <s v="3345"/>
    <s v="08/01/2019 13:45"/>
    <s v="3BT837037"/>
    <s v="500019"/>
    <s v="PITSS"/>
    <s v="ASP"/>
    <x v="76"/>
    <s v="VENEZUELA No 921"/>
    <x v="9"/>
    <n v="0"/>
    <s v="INTERIOR"/>
    <n v="2595"/>
    <s v="&gt;60"/>
    <s v="A4 Mono MFPs"/>
    <s v="A4"/>
    <s v="Otras"/>
    <s v="1-&gt;60"/>
    <n v="1.05"/>
    <n v="750.75000000000011"/>
    <n v="1"/>
    <n v="1.55"/>
    <n v="9"/>
    <n v="0.1722222222222222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3461"/>
    <x v="0"/>
    <s v="8075"/>
    <s v="02/01/2019 09:23"/>
    <s v="03AG877768"/>
    <s v="800187"/>
    <s v="PITSS"/>
    <s v="ASP"/>
    <x v="4"/>
    <s v="PROLONGACION EZEQUIEL MONTES No 1"/>
    <x v="10"/>
    <n v="0"/>
    <s v="INTERIOR"/>
    <n v="23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457"/>
    <x v="0"/>
    <s v="7530"/>
    <s v="02/01/2019 09:21"/>
    <s v="0XKK411279"/>
    <s v="100039"/>
    <s v="PITSS"/>
    <s v="ASP"/>
    <x v="28"/>
    <s v="INDUSTRIA QUIMICA S/N"/>
    <x v="20"/>
    <n v="1"/>
    <s v="INTERIOR"/>
    <n v="57"/>
    <s v="Entre 31 y 60"/>
    <s v="A3 Office Color Laser MFPs"/>
    <s v="A3"/>
    <s v="Ciudad principal"/>
    <s v="2-Entre 31 y 60"/>
    <n v="1.05"/>
    <n v="0"/>
    <n v="1"/>
    <n v="0.87"/>
    <n v="5"/>
    <n v="0.173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3627"/>
    <x v="0"/>
    <s v="5866"/>
    <s v="02/01/2019 11:45"/>
    <s v="0EX9298234"/>
    <s v="100037"/>
    <s v="PITSS"/>
    <s v="ASP"/>
    <x v="1"/>
    <s v="VIALIDAD METEPEC ESQ. CON CALLE GPE VICTORIA. LOCA"/>
    <x v="3"/>
    <n v="0"/>
    <s v="INTERIOR"/>
    <n v="51"/>
    <s v="Entre 31 y 60"/>
    <s v="Departmental Digital"/>
    <s v="A3"/>
    <s v="Ciudad principal"/>
    <s v="2-Entre 31 y 60"/>
    <n v="1.05"/>
    <n v="1433.25"/>
    <n v="1"/>
    <n v="0.87"/>
    <n v="5"/>
    <n v="0.17399999999999999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9749"/>
    <x v="0"/>
    <s v="8075"/>
    <s v="15/01/2019 16:38"/>
    <s v="03AG877748"/>
    <s v="000195"/>
    <s v="PITSS"/>
    <s v="ASP"/>
    <x v="4"/>
    <s v="AV INSURGENTES No 3728"/>
    <x v="58"/>
    <n v="0"/>
    <s v="METRO"/>
    <n v="55"/>
    <s v="Entre 31 y 60"/>
    <s v="Departmental Digital"/>
    <s v="A3"/>
    <s v="Ciudad principal"/>
    <s v="2-Entre 31 y 60"/>
    <n v="1.05"/>
    <n v="687.75"/>
    <n v="1"/>
    <n v="0.87"/>
    <n v="5"/>
    <n v="0.1739999999999999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9379"/>
    <x v="0"/>
    <s v="3658"/>
    <s v="15/01/2019 08:48"/>
    <s v="0C4X009433"/>
    <s v="800071"/>
    <s v="PITSS"/>
    <s v="ASP"/>
    <x v="7"/>
    <s v="AV GENERAL RAMON CORONA No 2514"/>
    <x v="0"/>
    <n v="0"/>
    <s v="INTERIOR"/>
    <n v="671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3235"/>
    <x v="0"/>
    <s v="5866"/>
    <s v="22/01/2019 11:18"/>
    <s v="0EX9664447"/>
    <s v="800071"/>
    <s v="PITSS"/>
    <s v="ASP"/>
    <x v="4"/>
    <s v="AV VALLE DE SAN ISIDRO 530"/>
    <x v="0"/>
    <n v="0"/>
    <s v="INTERIOR"/>
    <n v="6"/>
    <s v="Entre 3 y 6"/>
    <s v="Departmental Digital"/>
    <s v="A3"/>
    <s v="Ciudad principal"/>
    <s v="2-Entre 3 y 6"/>
    <n v="0"/>
    <n v="0"/>
    <n v="1"/>
    <n v="0.87"/>
    <n v="5"/>
    <n v="0.1739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6793"/>
    <x v="0"/>
    <s v="6512"/>
    <s v="29/01/2019 16:38"/>
    <s v="5AV801241"/>
    <s v="000196"/>
    <s v="PITSS"/>
    <s v="ASP"/>
    <x v="77"/>
    <s v="IZTAZIHUALT No 25"/>
    <x v="57"/>
    <n v="0"/>
    <s v="METRO"/>
    <n v="14"/>
    <s v="Entre 7 y 15"/>
    <s v="A4 Color Laser MFPs"/>
    <s v="A4"/>
    <s v="Ciudad principal"/>
    <s v="1-Entre 7 y 15"/>
    <n v="0"/>
    <n v="0"/>
    <n v="1"/>
    <n v="0.87"/>
    <n v="5"/>
    <n v="0.17399999999999999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1261"/>
    <x v="0"/>
    <s v="3657"/>
    <s v="07/02/2019 12:38"/>
    <s v="0C7X239179"/>
    <s v="800071"/>
    <s v="PITSS"/>
    <s v="ASP"/>
    <x v="27"/>
    <s v="CARRETERA BASE AEREA No 5850-23"/>
    <x v="0"/>
    <n v="0"/>
    <s v="INTERIOR"/>
    <n v="233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745"/>
    <x v="0"/>
    <s v="5866"/>
    <s v="14/02/2019 10:18"/>
    <s v="0EX9293351"/>
    <s v="500028"/>
    <s v="PITSS"/>
    <s v="ASP"/>
    <x v="4"/>
    <s v="AV JOSE ELEUTERIO GONZALEZ 315"/>
    <x v="11"/>
    <n v="0"/>
    <s v="INTERIOR"/>
    <n v="17"/>
    <s v="Entre 16 y 30"/>
    <s v="Departmental Digital"/>
    <s v="A3"/>
    <s v="Ciudad principal"/>
    <s v="2-Entre 16 y 30"/>
    <n v="0.8"/>
    <n v="1092"/>
    <n v="1"/>
    <n v="0.87"/>
    <n v="5"/>
    <n v="0.173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875"/>
    <x v="0"/>
    <s v="6705"/>
    <s v="04/01/2019 16:48"/>
    <s v="0A1H020577"/>
    <s v="500028"/>
    <s v="PITSS"/>
    <s v="ASP"/>
    <x v="1"/>
    <s v="MORELOS 406 OTE"/>
    <x v="11"/>
    <n v="0"/>
    <s v="INTERIOR"/>
    <n v="37"/>
    <s v="Entre 31 y 60"/>
    <s v="WF Mono Systems and Legacy Color"/>
    <s v="WF"/>
    <s v="Ciudad principal"/>
    <s v="3-Entre 31 y 60"/>
    <n v="1.1000000000000001"/>
    <n v="1730.3000000000004"/>
    <n v="1"/>
    <n v="0.7"/>
    <n v="4"/>
    <n v="0.17499999999999999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173"/>
    <x v="0"/>
    <s v="0551"/>
    <s v="07/02/2019 10:50"/>
    <s v="0XPN396544"/>
    <s v="800027"/>
    <s v="PITSS"/>
    <s v="ASP"/>
    <x v="4"/>
    <s v="AV VALLE DE SAN ISIDRO 530"/>
    <x v="0"/>
    <n v="0"/>
    <s v="INTERIOR"/>
    <n v="34"/>
    <s v="Entre 31 y 60"/>
    <s v="Entry Production Color Low/Mid"/>
    <s v="Entry Production"/>
    <s v="Ciudad principal"/>
    <s v="3-Entre 31 y 60"/>
    <n v="1.1000000000000001"/>
    <n v="1730.3000000000004"/>
    <n v="1"/>
    <n v="0.7"/>
    <n v="4"/>
    <n v="0.174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3423"/>
    <x v="0"/>
    <s v="0560"/>
    <s v="22/01/2019 16:02"/>
    <s v="0XPN553158"/>
    <s v="500019"/>
    <s v="PITSS"/>
    <s v="ASP"/>
    <x v="1"/>
    <s v="AUTO CLUB 194-D"/>
    <x v="39"/>
    <n v="0"/>
    <s v="INTERIOR"/>
    <n v="131"/>
    <s v="&gt;60"/>
    <s v="Entry Production Color Low/Mid"/>
    <s v="Entry Production"/>
    <s v="Otras"/>
    <s v="3-&gt;60"/>
    <n v="1.1499999999999999"/>
    <n v="1808.95"/>
    <n v="1"/>
    <n v="1.05"/>
    <n v="6"/>
    <n v="0.17500000000000002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3367"/>
    <x v="0"/>
    <s v="4266"/>
    <s v="02/01/2019 06:57"/>
    <s v="0E5B593684"/>
    <s v="500093"/>
    <s v="PITSS"/>
    <s v="ASP"/>
    <x v="17"/>
    <s v="ITURBIDE No 6970"/>
    <x v="18"/>
    <n v="0"/>
    <s v="INTERIOR"/>
    <n v="34"/>
    <s v="Entre 31 y 60"/>
    <s v="A4 Mono MFPs"/>
    <s v="A4"/>
    <s v="Ciudad principal"/>
    <s v="1-Entre 31 y 60"/>
    <n v="0.8"/>
    <n v="572.00000000000011"/>
    <n v="1"/>
    <n v="0.88"/>
    <n v="5"/>
    <n v="0.175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1"/>
    <n v="1"/>
    <s v="1992917"/>
    <x v="0"/>
    <s v="4395"/>
    <s v="11/02/2019 09:47"/>
    <s v="0BG2940370"/>
    <s v="500157"/>
    <s v="PITSS"/>
    <s v="ASP"/>
    <x v="1"/>
    <s v="AV EJERCITO NAL NUM 2926 ESQ JACARANDAS"/>
    <x v="2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72"/>
    <n v="4"/>
    <n v="0.18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4"/>
  </r>
  <r>
    <x v="1"/>
    <n v="1"/>
    <s v="2001657"/>
    <x v="0"/>
    <s v="5955"/>
    <s v="27/02/2019 16:37"/>
    <s v="0X76707683"/>
    <s v="100038"/>
    <s v="PITSS"/>
    <s v="ASP"/>
    <x v="21"/>
    <s v="ACUEDUCTO DEL ALTO LERMA No 2"/>
    <x v="24"/>
    <n v="0"/>
    <s v="INTERIOR"/>
    <n v="1"/>
    <s v="&lt;=3"/>
    <s v="Departmental Digital"/>
    <s v="A3"/>
    <s v="Ciudad principal"/>
    <s v="2-&lt;=3"/>
    <n v="0"/>
    <n v="0"/>
    <n v="1"/>
    <n v="0.88"/>
    <n v="5"/>
    <n v="0.17599999999999999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6063"/>
    <x v="0"/>
    <s v="4002"/>
    <s v="28/01/2019 14:13"/>
    <s v="09HB318209"/>
    <s v="500019"/>
    <s v="PITSS"/>
    <s v="ASP"/>
    <x v="6"/>
    <s v="JUSTO SIERRA 340 OTE"/>
    <x v="39"/>
    <n v="0"/>
    <s v="INTERIOR"/>
    <n v="474"/>
    <s v="&gt;60"/>
    <s v="A4 Mono MFPs"/>
    <s v="A4"/>
    <s v="Otras"/>
    <s v="1-&gt;60"/>
    <n v="1.05"/>
    <n v="750.75000000000011"/>
    <n v="1"/>
    <n v="1.6"/>
    <n v="9"/>
    <n v="0.1777777777777777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64673"/>
    <x v="0"/>
    <s v="4626"/>
    <s v="10/12/2018 08:47"/>
    <s v="0D6X468392"/>
    <s v="800071"/>
    <s v="PITSS"/>
    <s v="ASP"/>
    <x v="27"/>
    <s v="CARRETERA BASE AEREA No 5850-23"/>
    <x v="0"/>
    <n v="0"/>
    <s v="INTERIOR"/>
    <n v="7"/>
    <s v="Entre 7 y 15"/>
    <s v="Entry Mono Printers"/>
    <s v="A4"/>
    <s v="Ciudad principal"/>
    <s v="1-Entre 7 y 15"/>
    <n v="0"/>
    <n v="0"/>
    <n v="1"/>
    <n v="0.89"/>
    <n v="5"/>
    <n v="0.177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7631"/>
    <x v="0"/>
    <s v="7835"/>
    <s v="10/01/2019 12:17"/>
    <s v="0MX1218375"/>
    <s v="800071"/>
    <s v="PITSS"/>
    <s v="ASP"/>
    <x v="27"/>
    <s v="CARRETERA BASE AEREA No 5850-23"/>
    <x v="0"/>
    <n v="0"/>
    <s v="INTERIOR"/>
    <n v="85"/>
    <s v="&gt;60"/>
    <s v="A3 Office Color Laser MFPs"/>
    <s v="A3"/>
    <s v="Ciudad principal"/>
    <s v="2-&gt;60"/>
    <n v="1.1000000000000001"/>
    <n v="1501.5000000000002"/>
    <n v="1"/>
    <n v="0.89"/>
    <n v="5"/>
    <n v="0.1779999999999999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5723"/>
    <x v="0"/>
    <s v="4002"/>
    <s v="07/01/2019 11:36"/>
    <s v="9HB330041"/>
    <s v="500028"/>
    <s v="PITSS"/>
    <s v="ASP"/>
    <x v="78"/>
    <s v="PADRE MIER No 1557"/>
    <x v="11"/>
    <n v="0"/>
    <s v="INTERIOR"/>
    <n v="48"/>
    <s v="Entre 31 y 60"/>
    <s v="A4 Mono MFPs"/>
    <s v="A4"/>
    <s v="Ciudad principal"/>
    <s v="1-Entre 31 y 60"/>
    <n v="0.8"/>
    <n v="572.00000000000011"/>
    <n v="1"/>
    <n v="0.9"/>
    <n v="5"/>
    <n v="0.1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3439"/>
    <x v="0"/>
    <s v="4395"/>
    <s v="22/01/2019 16:20"/>
    <s v="0BG2951480"/>
    <s v="800146"/>
    <s v="PITSS"/>
    <s v="ASP"/>
    <x v="1"/>
    <s v="AV BENITO JUAREZ 1965"/>
    <x v="13"/>
    <n v="0"/>
    <s v="INTERIOR"/>
    <n v="1"/>
    <s v="&lt;=3"/>
    <s v="Light Production Digital Business"/>
    <s v="Entry Production"/>
    <s v="Ciudad principal"/>
    <s v="3-&lt;=3"/>
    <n v="0"/>
    <n v="0"/>
    <n v="1"/>
    <n v="0.72"/>
    <n v="4"/>
    <n v="0.18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1"/>
    <n v="1"/>
    <s v="1988395"/>
    <x v="0"/>
    <s v="8075"/>
    <s v="01/02/2019 12:11"/>
    <s v="03AG873673"/>
    <s v="800187"/>
    <s v="PITSS"/>
    <s v="ASP"/>
    <x v="4"/>
    <s v="PROLONGACION EZEQUIEL MONTES No 1"/>
    <x v="10"/>
    <n v="0"/>
    <s v="INTERIOR"/>
    <n v="17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069"/>
    <x v="0"/>
    <s v="4002"/>
    <s v="07/02/2019 08:36"/>
    <s v="09HB321654"/>
    <s v="500028"/>
    <s v="PITSS"/>
    <s v="ASP"/>
    <x v="6"/>
    <s v="CORONA 1201 NTE"/>
    <x v="11"/>
    <n v="0"/>
    <s v="INTERIOR"/>
    <n v="421"/>
    <s v="&gt;60"/>
    <s v="A4 Mono MFPs"/>
    <s v="A4"/>
    <s v="Ciudad principal"/>
    <s v="1-&gt;60"/>
    <n v="1.05"/>
    <n v="750.75000000000011"/>
    <n v="1"/>
    <n v="0.9"/>
    <n v="5"/>
    <n v="0.1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171"/>
    <x v="0"/>
    <s v="5945"/>
    <s v="03/01/2019 11:33"/>
    <s v="0X76706414"/>
    <s v="500157"/>
    <s v="PITSS"/>
    <s v="ASP"/>
    <x v="13"/>
    <s v="AV ANTONIO J BERMUDEZ No 1230"/>
    <x v="2"/>
    <n v="0"/>
    <s v="INTERIOR"/>
    <n v="171"/>
    <s v="&gt;60"/>
    <s v="Office Digital"/>
    <s v="A3"/>
    <s v="Ciudad principal"/>
    <s v="2-&gt;60"/>
    <n v="1.1000000000000001"/>
    <n v="1501.5000000000002"/>
    <n v="1"/>
    <n v="0.95"/>
    <n v="5"/>
    <n v="0.19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4"/>
  </r>
  <r>
    <x v="1"/>
    <n v="1"/>
    <s v="1994481"/>
    <x v="0"/>
    <s v="0560"/>
    <s v="13/02/2019 15:42"/>
    <s v="0XPN553834"/>
    <s v="800147"/>
    <s v="PITSS"/>
    <s v="ASP"/>
    <x v="1"/>
    <s v="BLV JUAN ALONSO DE TORRES 1315-3"/>
    <x v="17"/>
    <n v="0"/>
    <s v="INTERIOR"/>
    <n v="93"/>
    <s v="&gt;60"/>
    <s v="Entry Production Color Low/Mid"/>
    <s v="Entry Production"/>
    <s v="Ciudad principal"/>
    <s v="3-&gt;60"/>
    <n v="1.1499999999999999"/>
    <n v="1808.95"/>
    <n v="1"/>
    <n v="0.72"/>
    <n v="4"/>
    <n v="0.18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7787"/>
    <x v="0"/>
    <s v="0605"/>
    <s v="20/02/2019 11:36"/>
    <s v="03XB458093"/>
    <s v="500027"/>
    <s v="PITSS"/>
    <s v="ASP"/>
    <x v="20"/>
    <s v="CIRCUITO INTERIOR NORTE No 1820"/>
    <x v="2"/>
    <n v="1"/>
    <s v="INTERIOR"/>
    <n v="2638"/>
    <s v="&gt;60"/>
    <s v="Entry Mono Printers"/>
    <s v="A4"/>
    <s v="Ciudad principal"/>
    <s v="1-&gt;60"/>
    <n v="1.05"/>
    <n v="0"/>
    <n v="1"/>
    <n v="0.9"/>
    <n v="5"/>
    <n v="0.1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707"/>
    <x v="0"/>
    <s v="8075"/>
    <s v="10/01/2019 13:31"/>
    <s v="03AG873706"/>
    <s v="800110"/>
    <s v="PITSS"/>
    <s v="ASP"/>
    <x v="4"/>
    <s v="ENRIQUE RAMIREZ No 445"/>
    <x v="28"/>
    <n v="0"/>
    <s v="INTERIOR"/>
    <n v="35"/>
    <s v="Entre 31 y 60"/>
    <s v="Departmental Digital"/>
    <s v="A3"/>
    <s v="Ciudad principal"/>
    <s v="2-Entre 31 y 60"/>
    <n v="1.05"/>
    <n v="1433.25"/>
    <n v="1"/>
    <n v="0.91"/>
    <n v="5"/>
    <n v="0.18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5073"/>
    <x v="0"/>
    <s v="5866"/>
    <s v="25/01/2019 15:43"/>
    <s v="0EX9293999"/>
    <s v="800146"/>
    <s v="PITSS"/>
    <s v="ASP"/>
    <x v="1"/>
    <s v="CALLE 5 DE MAYO No 208-A"/>
    <x v="17"/>
    <n v="0"/>
    <s v="INTERIOR"/>
    <n v="142"/>
    <s v="&gt;60"/>
    <s v="Departmental Digital"/>
    <s v="A3"/>
    <s v="Ciudad principal"/>
    <s v="2-&gt;60"/>
    <n v="1.1000000000000001"/>
    <n v="1501.5000000000002"/>
    <n v="1"/>
    <n v="0.91"/>
    <n v="5"/>
    <n v="0.182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6469"/>
    <x v="0"/>
    <s v="8090"/>
    <s v="18/02/2019 12:25"/>
    <s v="03AG877337"/>
    <s v="500027"/>
    <s v="PITSS"/>
    <s v="ASP"/>
    <x v="20"/>
    <s v="CIRCUITO INTERIOR NORTE No 1820"/>
    <x v="2"/>
    <n v="1"/>
    <s v="INTERIOR"/>
    <n v="42"/>
    <s v="Entre 31 y 60"/>
    <s v="Departmental Digital"/>
    <s v="A3"/>
    <s v="Ciudad principal"/>
    <s v="2-Entre 31 y 60"/>
    <n v="1.05"/>
    <n v="0"/>
    <n v="1"/>
    <n v="0.91"/>
    <n v="5"/>
    <n v="0.182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84939"/>
    <x v="0"/>
    <s v="5866"/>
    <s v="25/01/2019 11:05"/>
    <s v="0EX9283024"/>
    <s v="500028"/>
    <s v="PITSS"/>
    <s v="ASP"/>
    <x v="1"/>
    <s v="MISSISIPI 152 LOC 206"/>
    <x v="1"/>
    <n v="0"/>
    <s v="INTERIOR"/>
    <n v="22"/>
    <s v="Entre 16 y 30"/>
    <s v="Departmental Digital"/>
    <s v="A3"/>
    <s v="Ciudad principal"/>
    <s v="2-Entre 16 y 30"/>
    <n v="0.8"/>
    <n v="1092"/>
    <n v="1"/>
    <n v="0.92"/>
    <n v="5"/>
    <n v="0.18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543"/>
    <x v="0"/>
    <s v="8045"/>
    <s v="12/02/2019 10:35"/>
    <s v="0Y4X842968"/>
    <s v="800188"/>
    <s v="PITSS"/>
    <s v="ASP"/>
    <x v="79"/>
    <s v="CARRETERA FEDERAL IRAPUATO-ABASOLO KM 10.6"/>
    <x v="46"/>
    <n v="0"/>
    <s v="INTERIOR"/>
    <n v="55"/>
    <s v="Entre 31 y 60"/>
    <s v="Office Digital"/>
    <s v="A3"/>
    <s v="Ciudad principal"/>
    <s v="2-Entre 31 y 60"/>
    <n v="1.05"/>
    <n v="1433.25"/>
    <n v="1"/>
    <n v="0.92"/>
    <n v="5"/>
    <n v="0.18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749"/>
    <x v="0"/>
    <s v="4002"/>
    <s v="12/02/2019 14:54"/>
    <s v="09HB321579"/>
    <s v="800192"/>
    <s v="PITSS"/>
    <s v="ASP"/>
    <x v="6"/>
    <s v="AV LAZARO CARDENAS 2500"/>
    <x v="1"/>
    <n v="0"/>
    <s v="INTERIOR"/>
    <n v="363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6123"/>
    <x v="0"/>
    <s v="7530"/>
    <s v="28/01/2019 16:32"/>
    <s v="0XKK417451"/>
    <s v="500157"/>
    <s v="PITSS"/>
    <s v="ASP"/>
    <x v="41"/>
    <s v="AV EJE VIAL JUAN GABRIEL No 2245"/>
    <x v="2"/>
    <n v="0"/>
    <s v="INTERIOR"/>
    <n v="558"/>
    <s v="&gt;60"/>
    <s v="A3 Office Color Laser MFPs"/>
    <s v="A3"/>
    <s v="Ciudad principal"/>
    <s v="2-&gt;60"/>
    <n v="1.1000000000000001"/>
    <n v="1501.5000000000002"/>
    <n v="1"/>
    <n v="0.97"/>
    <n v="5"/>
    <n v="0.19400000000000001"/>
    <n v="0"/>
    <n v="0"/>
    <d v="2019-01-31T00:00:00"/>
    <d v="2019-01-31T00:00:00"/>
    <n v="0"/>
    <s v="0-1 día"/>
    <n v="0"/>
    <n v="0"/>
    <n v="0"/>
    <x v="0"/>
    <x v="0"/>
    <x v="0"/>
    <x v="0"/>
    <x v="1"/>
    <x v="2"/>
    <x v="4"/>
  </r>
  <r>
    <x v="1"/>
    <n v="1"/>
    <s v="1997371"/>
    <x v="0"/>
    <s v="3616"/>
    <s v="19/02/2019 16:35"/>
    <s v="0A2T023496"/>
    <s v="800183"/>
    <s v="PITSS"/>
    <s v="ASP"/>
    <x v="12"/>
    <s v="AV ADOLF HORN No 147"/>
    <x v="40"/>
    <n v="0"/>
    <s v="INTERIOR"/>
    <n v="2637"/>
    <s v="&gt;60"/>
    <s v="A4 Mono MFPs"/>
    <s v="A4"/>
    <s v="Ciudad principal"/>
    <s v="1-&gt;60"/>
    <n v="1.05"/>
    <n v="750.75000000000011"/>
    <n v="1"/>
    <n v="0.92"/>
    <n v="5"/>
    <n v="0.18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6389"/>
    <x v="0"/>
    <s v="4000"/>
    <s v="08/01/2019 11:09"/>
    <s v="06HB013984"/>
    <s v="500071"/>
    <s v="PITSS"/>
    <s v="ASP"/>
    <x v="14"/>
    <s v="PEDRO CARDENAS 1901"/>
    <x v="42"/>
    <n v="0"/>
    <s v="INTERIOR"/>
    <n v="21"/>
    <s v="Entre 16 y 30"/>
    <s v="Entry Mono Printers"/>
    <s v="A4"/>
    <s v="Ciudad principal"/>
    <s v="1-Entre 16 y 30"/>
    <n v="0.6"/>
    <n v="429.00000000000006"/>
    <n v="1"/>
    <n v="0.93"/>
    <n v="5"/>
    <n v="0.18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5025"/>
    <x v="0"/>
    <s v="3611"/>
    <s v="14/02/2019 14:04"/>
    <s v="0A4T558879"/>
    <s v="800071"/>
    <s v="PITSS"/>
    <s v="ASP"/>
    <x v="27"/>
    <s v="CARRETERA BASE AEREA No 5850-23"/>
    <x v="0"/>
    <n v="0"/>
    <s v="INTERIOR"/>
    <n v="188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8389"/>
    <x v="0"/>
    <s v="4626"/>
    <s v="21/02/2019 10:49"/>
    <s v="0D6X469731"/>
    <s v="800071"/>
    <s v="PITSS"/>
    <s v="ASP"/>
    <x v="27"/>
    <s v="CARRETERA BASE AEREA No 5850-23"/>
    <x v="0"/>
    <n v="0"/>
    <s v="INTERIOR"/>
    <n v="134"/>
    <s v="&gt;60"/>
    <s v="Entry Mono Printers"/>
    <s v="A4"/>
    <s v="Ciudad principal"/>
    <s v="1-&gt;60"/>
    <n v="1.05"/>
    <n v="750.75000000000011"/>
    <n v="1"/>
    <n v="0.93"/>
    <n v="5"/>
    <n v="0.18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2001987"/>
    <x v="0"/>
    <s v="3616"/>
    <s v="28/02/2019 10:19"/>
    <s v="0A2T199940"/>
    <s v="100038"/>
    <s v="PITSS"/>
    <s v="ASP"/>
    <x v="12"/>
    <s v="Blvd Aeropuerto Miguel Aleman No 164 Bodega 1"/>
    <x v="59"/>
    <n v="0"/>
    <s v="INTERIOR"/>
    <n v="84"/>
    <s v="&gt;60"/>
    <s v="A4 Mono MFPs"/>
    <s v="A4"/>
    <s v="Ciudad principal"/>
    <s v="1-&gt;60"/>
    <n v="1.05"/>
    <n v="750.75000000000011"/>
    <n v="1"/>
    <n v="0.93"/>
    <n v="5"/>
    <n v="0.186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3675"/>
    <x v="0"/>
    <s v="4626"/>
    <s v="02/01/2019 12:49"/>
    <s v="0D6X461664"/>
    <s v="500028"/>
    <s v="PITSS"/>
    <s v="ASP"/>
    <x v="70"/>
    <s v="CARR LIBRE A MIGUEL ALEMAN KM 20.5 EDIFICIO 2"/>
    <x v="29"/>
    <n v="0"/>
    <s v="INTERIOR"/>
    <n v="729"/>
    <s v="&gt;60"/>
    <s v="Entry Mono Printers"/>
    <s v="A4"/>
    <s v="Otras"/>
    <s v="1-&gt;60"/>
    <n v="1.05"/>
    <n v="750.75000000000011"/>
    <n v="1"/>
    <n v="1.68"/>
    <n v="9"/>
    <n v="0.18666666666666665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9193"/>
    <x v="0"/>
    <s v="4395"/>
    <s v="14/01/2019 16:45"/>
    <s v="0BG2951550"/>
    <s v="800187"/>
    <s v="PITSS"/>
    <s v="ASP"/>
    <x v="1"/>
    <s v="PROL ZARAGOZA 62 A"/>
    <x v="1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0.75"/>
    <n v="4"/>
    <n v="0.187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499"/>
    <x v="0"/>
    <s v="4395"/>
    <s v="18/01/2019 14:01"/>
    <s v="0BG2947122"/>
    <s v="800084"/>
    <s v="PITSS"/>
    <s v="ASP"/>
    <x v="1"/>
    <s v="HAROLD R PAPE MZ 31 NUM 1910"/>
    <x v="47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75"/>
    <n v="4"/>
    <n v="0.187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4455"/>
    <x v="0"/>
    <s v="6705"/>
    <s v="24/01/2019 12:30"/>
    <s v="0A1H020655"/>
    <s v="800147"/>
    <s v="PITSS"/>
    <s v="ASP"/>
    <x v="1"/>
    <s v="NEREO RODRIGUEZ BARRAGAN 1350"/>
    <x v="13"/>
    <n v="0"/>
    <s v="INTERIOR"/>
    <n v="29"/>
    <s v="Entre 16 y 30"/>
    <s v="WF Mono Systems and Legacy Color"/>
    <s v="WF"/>
    <s v="Ciudad principal"/>
    <s v="3-Entre 16 y 30"/>
    <n v="1.05"/>
    <n v="1651.6500000000003"/>
    <n v="1"/>
    <n v="0.75"/>
    <n v="4"/>
    <n v="0.18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8069"/>
    <x v="0"/>
    <s v="6705"/>
    <s v="31/01/2019 16:45"/>
    <s v="0A1H020591"/>
    <s v="800110"/>
    <s v="PITSS"/>
    <s v="ASP"/>
    <x v="1"/>
    <s v="CALZ DE LA HUERTA 2799"/>
    <x v="28"/>
    <n v="0"/>
    <s v="INTERIOR"/>
    <n v="17"/>
    <s v="Entre 16 y 30"/>
    <s v="WF Mono Systems and Legacy Color"/>
    <s v="WF"/>
    <s v="Ciudad principal"/>
    <s v="3-Entre 16 y 30"/>
    <n v="1.05"/>
    <n v="1651.6500000000003"/>
    <n v="1"/>
    <n v="0.75"/>
    <n v="4"/>
    <n v="0.187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059"/>
    <x v="0"/>
    <s v="7142"/>
    <s v="05/02/2019 16:05"/>
    <s v="0PW4980044"/>
    <s v="800188"/>
    <s v="PITSS"/>
    <s v="ASP"/>
    <x v="1"/>
    <s v="TORRES LANDA 103 A"/>
    <x v="55"/>
    <n v="0"/>
    <s v="INTERIOR"/>
    <n v="48"/>
    <s v="Entre 31 y 60"/>
    <s v="WF Mono Systems and Legacy Color"/>
    <s v="WF"/>
    <s v="Ciudad principal"/>
    <s v="3-Entre 31 y 60"/>
    <n v="1.1000000000000001"/>
    <n v="1730.3000000000004"/>
    <n v="1"/>
    <n v="0.75"/>
    <n v="4"/>
    <n v="0.187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861"/>
    <x v="0"/>
    <s v="0560"/>
    <s v="11/02/2019 08:14"/>
    <s v="0XPN399180"/>
    <s v="800187"/>
    <s v="PITSS"/>
    <s v="ASP"/>
    <x v="1"/>
    <s v="EZEQUIEL MONTES 8"/>
    <x v="10"/>
    <n v="0"/>
    <s v="INTERIOR"/>
    <n v="66"/>
    <s v="&gt;60"/>
    <s v="Entry Production Color Low/Mid"/>
    <s v="Entry Production"/>
    <s v="Ciudad principal"/>
    <s v="3-&gt;60"/>
    <n v="1.1499999999999999"/>
    <n v="1808.95"/>
    <n v="1"/>
    <n v="0.75"/>
    <n v="4"/>
    <n v="0.187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88063"/>
    <x v="0"/>
    <s v="8075"/>
    <s v="31/01/2019 16:35"/>
    <s v="03AG877849"/>
    <s v="000207"/>
    <s v="PITSS"/>
    <s v="ASP"/>
    <x v="4"/>
    <s v="AV 1 DE MAYO Y AV CENTRAL MZ 4 LT 1"/>
    <x v="60"/>
    <n v="0"/>
    <s v="METRO"/>
    <n v="3"/>
    <s v="&lt;=3"/>
    <s v="Departmental Digital"/>
    <s v="A3"/>
    <s v="Ciudad principal"/>
    <s v="2-&lt;=3"/>
    <n v="0"/>
    <n v="0"/>
    <n v="1"/>
    <n v="0.94"/>
    <n v="5"/>
    <n v="0.188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3287"/>
    <x v="0"/>
    <s v="4495"/>
    <s v="11/02/2019 16:56"/>
    <s v="0BPB110617"/>
    <s v="800192"/>
    <s v="PITSS"/>
    <s v="ASP"/>
    <x v="5"/>
    <s v="KM 9 CARRETERA A EL CASTILLO"/>
    <x v="5"/>
    <n v="0"/>
    <s v="INTERIOR"/>
    <n v="17"/>
    <s v="Entre 16 y 30"/>
    <s v="CF Mono"/>
    <s v="High Production"/>
    <s v="Ciudad principal"/>
    <s v="4-Entre 16 y 30"/>
    <n v="1.1000000000000001"/>
    <n v="2359.5"/>
    <n v="1"/>
    <n v="0.56999999999999995"/>
    <n v="3"/>
    <n v="0.18999999999999997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8319"/>
    <x v="0"/>
    <s v="4326"/>
    <s v="21/02/2019 09:38"/>
    <s v="0BG1000839"/>
    <s v="500157"/>
    <s v="PITSS"/>
    <s v="ASP"/>
    <x v="42"/>
    <s v="AV DE LAS TORRES No 2170"/>
    <x v="2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0.87"/>
    <n v="4"/>
    <n v="0.2175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4"/>
  </r>
  <r>
    <x v="0"/>
    <n v="1"/>
    <s v="1980157"/>
    <x v="0"/>
    <s v="7010"/>
    <s v="16/01/2019 11:03"/>
    <s v="07TX137310"/>
    <s v="100037"/>
    <s v="PITSS"/>
    <s v="ASP"/>
    <x v="18"/>
    <s v="ANDRES QUINTANA ROO ESQUINA HORACIO ZU&amp;IGA SN"/>
    <x v="22"/>
    <n v="0"/>
    <s v="INTERIOR"/>
    <n v="138"/>
    <s v="&gt;60"/>
    <s v="A3 Office Color Laser MFPs"/>
    <s v="A3"/>
    <s v="Ciudad principal"/>
    <s v="2-&gt;60"/>
    <n v="1.1000000000000001"/>
    <n v="1501.5000000000002"/>
    <n v="1"/>
    <n v="0.95"/>
    <n v="5"/>
    <n v="0.1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7073"/>
    <x v="0"/>
    <s v="7845"/>
    <s v="09/01/2019 12:45"/>
    <s v="0MX4316572"/>
    <s v="500157"/>
    <s v="PITSS"/>
    <s v="ASP"/>
    <x v="25"/>
    <s v="8102 AV MIGUEL DE LA MADRID"/>
    <x v="27"/>
    <n v="0"/>
    <s v="INTERIOR"/>
    <n v="86"/>
    <s v="&gt;60"/>
    <s v="A3 Office Color Laser MFPs"/>
    <s v="A3"/>
    <s v="Ciudad principal"/>
    <s v="2-&gt;60"/>
    <n v="1.1000000000000001"/>
    <n v="1501.5000000000002"/>
    <n v="1"/>
    <n v="1.4"/>
    <n v="5"/>
    <n v="0.27999999999999997"/>
    <n v="0"/>
    <n v="0"/>
    <d v="2019-01-14T00:00:00"/>
    <d v="2019-01-14T00:00:00"/>
    <n v="0"/>
    <s v="0-1 día"/>
    <n v="0"/>
    <n v="0"/>
    <n v="0"/>
    <x v="0"/>
    <x v="0"/>
    <x v="0"/>
    <x v="1"/>
    <x v="1"/>
    <x v="2"/>
    <x v="4"/>
  </r>
  <r>
    <x v="1"/>
    <n v="1"/>
    <s v="1993717"/>
    <x v="0"/>
    <s v="3658"/>
    <s v="12/02/2019 13:03"/>
    <s v="0C4X006207"/>
    <s v="800071"/>
    <s v="PITSS"/>
    <s v="ASP"/>
    <x v="7"/>
    <s v="AV GENERAL RAMON CORONA No 2514"/>
    <x v="0"/>
    <n v="0"/>
    <s v="INTERIOR"/>
    <n v="484"/>
    <s v="&gt;60"/>
    <s v="A4 Mono MFPs"/>
    <s v="A4"/>
    <s v="Ciudad principal"/>
    <s v="1-&gt;60"/>
    <n v="1.05"/>
    <n v="750.75000000000011"/>
    <n v="1"/>
    <n v="0.95"/>
    <n v="5"/>
    <n v="0.1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4341"/>
    <x v="0"/>
    <s v="5955"/>
    <s v="03/01/2019 15:51"/>
    <s v="0X76704205"/>
    <s v="500157"/>
    <s v="PITSS"/>
    <s v="ASP"/>
    <x v="2"/>
    <s v="AV TECNOLOGICO Y JUAN KEPLER 6915"/>
    <x v="2"/>
    <n v="0"/>
    <s v="INTERIOR"/>
    <n v="65"/>
    <s v="&gt;60"/>
    <s v="Departmental Digital"/>
    <s v="A3"/>
    <s v="Ciudad principal"/>
    <s v="2-&gt;60"/>
    <n v="1.1000000000000001"/>
    <n v="1501.5000000000002"/>
    <n v="1"/>
    <n v="1.65"/>
    <n v="5"/>
    <n v="0.32999999999999996"/>
    <n v="0"/>
    <n v="0"/>
    <d v="2019-01-07T00:00:00"/>
    <d v="2019-01-07T00:00:00"/>
    <n v="0"/>
    <s v="0-1 día"/>
    <n v="0"/>
    <n v="0"/>
    <n v="0"/>
    <x v="0"/>
    <x v="0"/>
    <x v="0"/>
    <x v="0"/>
    <x v="1"/>
    <x v="2"/>
    <x v="4"/>
  </r>
  <r>
    <x v="1"/>
    <n v="1"/>
    <s v="1988027"/>
    <x v="0"/>
    <s v="4624"/>
    <s v="31/01/2019 15:37"/>
    <s v="0D6X461220"/>
    <s v="500157"/>
    <s v="PITSS"/>
    <s v="ASP"/>
    <x v="25"/>
    <s v="AV FUENTES DEL SUR 7151"/>
    <x v="2"/>
    <n v="0"/>
    <s v="INTERIOR"/>
    <n v="398"/>
    <s v="&gt;60"/>
    <s v="Entry Mono Printers"/>
    <s v="A4"/>
    <s v="Ciudad principal"/>
    <s v="1-&gt;60"/>
    <n v="1.05"/>
    <n v="750.75000000000011"/>
    <n v="1"/>
    <n v="1.88"/>
    <n v="5"/>
    <n v="0.376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4"/>
  </r>
  <r>
    <x v="1"/>
    <n v="1"/>
    <s v="1990715"/>
    <x v="0"/>
    <s v="5869"/>
    <s v="06/02/2019 13:25"/>
    <s v="0EX7387236"/>
    <s v="500157"/>
    <s v="PITSS"/>
    <s v="ASP"/>
    <x v="25"/>
    <s v="CALLE DE LOS CEDROS 1681"/>
    <x v="2"/>
    <n v="0"/>
    <s v="INTERIOR"/>
    <n v="9"/>
    <s v="Entre 7 y 15"/>
    <s v="Departmental Digital"/>
    <s v="A3"/>
    <s v="Ciudad principal"/>
    <s v="2-Entre 7 y 15"/>
    <n v="0.6"/>
    <n v="819"/>
    <n v="1"/>
    <n v="2.08"/>
    <n v="5"/>
    <n v="0.41600000000000004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4"/>
  </r>
  <r>
    <x v="0"/>
    <n v="1"/>
    <s v="1973683"/>
    <x v="0"/>
    <s v="5337"/>
    <s v="02/01/2019 13:02"/>
    <s v="0AE9567229"/>
    <s v="800071"/>
    <s v="PITSS"/>
    <s v="ASP"/>
    <x v="27"/>
    <s v="CARRETERA BASE AEREA No 5850-23"/>
    <x v="0"/>
    <n v="0"/>
    <s v="INTERIOR"/>
    <n v="224"/>
    <s v="&gt;60"/>
    <s v="Office Digital"/>
    <s v="A3"/>
    <s v="Ciudad principal"/>
    <s v="2-&gt;60"/>
    <n v="1.1000000000000001"/>
    <n v="1501.5000000000002"/>
    <n v="1"/>
    <n v="0.97"/>
    <n v="5"/>
    <n v="0.19400000000000001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0"/>
    <n v="1"/>
    <s v="1977063"/>
    <x v="0"/>
    <s v="5945"/>
    <s v="09/01/2019 12:32"/>
    <s v="0X76708202"/>
    <s v="500018"/>
    <s v="PITSS"/>
    <s v="ASP"/>
    <x v="2"/>
    <s v="AV MARTIRES DE SONORA 1006"/>
    <x v="23"/>
    <n v="0"/>
    <s v="INTERIOR"/>
    <n v="145"/>
    <s v="&gt;60"/>
    <s v="Office Digital"/>
    <s v="A3"/>
    <s v="Ciudad principal"/>
    <s v="2-&gt;60"/>
    <n v="1.1000000000000001"/>
    <n v="1501.5000000000002"/>
    <n v="1"/>
    <n v="0.97"/>
    <n v="5"/>
    <n v="0.194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497"/>
    <x v="0"/>
    <s v="3346"/>
    <s v="29/01/2019 09:02"/>
    <s v="03BT801629"/>
    <s v="500028"/>
    <s v="PITSS"/>
    <s v="ASP"/>
    <x v="80"/>
    <s v="AGUSTIN MELGAR NO 845"/>
    <x v="11"/>
    <n v="0"/>
    <s v="INTERIOR"/>
    <n v="81"/>
    <s v="&gt;60"/>
    <s v="A4 Mono MFPs"/>
    <s v="A4"/>
    <s v="Ciudad principal"/>
    <s v="1-&gt;60"/>
    <n v="1.05"/>
    <n v="750.75000000000011"/>
    <n v="1"/>
    <n v="0.97"/>
    <n v="5"/>
    <n v="0.1940000000000000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77145"/>
    <x v="0"/>
    <s v="5757"/>
    <s v="09/01/2019 15:20"/>
    <s v="0XEH070768"/>
    <s v="500157"/>
    <s v="PITSS"/>
    <s v="ASP"/>
    <x v="56"/>
    <s v="EL CID 7830"/>
    <x v="2"/>
    <n v="0"/>
    <s v="INTERIOR"/>
    <n v="1631"/>
    <s v="&gt;60"/>
    <s v="Departmental Digital"/>
    <s v="A3"/>
    <s v="Ciudad principal"/>
    <s v="2-&gt;60"/>
    <n v="1.1000000000000001"/>
    <n v="1501.5000000000002"/>
    <n v="1"/>
    <n v="2.17"/>
    <n v="5"/>
    <n v="0.434"/>
    <n v="0"/>
    <n v="0"/>
    <d v="2019-01-10T00:00:00"/>
    <d v="2019-01-10T00:00:00"/>
    <n v="0"/>
    <s v="0-1 día"/>
    <n v="0"/>
    <n v="0"/>
    <n v="0"/>
    <x v="0"/>
    <x v="0"/>
    <x v="0"/>
    <x v="0"/>
    <x v="1"/>
    <x v="2"/>
    <x v="4"/>
  </r>
  <r>
    <x v="1"/>
    <n v="1"/>
    <s v="1994241"/>
    <x v="0"/>
    <s v="3657"/>
    <s v="13/02/2019 11:14"/>
    <s v="0C7X225095"/>
    <s v="100037"/>
    <s v="PITSS"/>
    <s v="ASP"/>
    <x v="81"/>
    <s v="RODOLFO PADRON No 9"/>
    <x v="59"/>
    <n v="0"/>
    <s v="INTERIOR"/>
    <n v="19"/>
    <s v="Entre 16 y 30"/>
    <s v="A4 Mono MFPs"/>
    <s v="A4"/>
    <s v="Ciudad principal"/>
    <s v="1-Entre 16 y 30"/>
    <n v="0.6"/>
    <n v="429.00000000000006"/>
    <n v="1"/>
    <n v="0.97"/>
    <n v="5"/>
    <n v="0.1940000000000000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5257"/>
    <x v="0"/>
    <s v="6705"/>
    <s v="15/02/2019 09:13"/>
    <s v="0A1H020709"/>
    <s v="800188"/>
    <s v="PITSS"/>
    <s v="ASP"/>
    <x v="1"/>
    <s v="BLV ADOLFO LOPEZ MATEOS 1025"/>
    <x v="55"/>
    <n v="0"/>
    <s v="INTERIOR"/>
    <n v="74"/>
    <s v="&gt;60"/>
    <s v="WF Mono Systems and Legacy Color"/>
    <s v="WF"/>
    <s v="Ciudad principal"/>
    <s v="3-&gt;60"/>
    <n v="1.1499999999999999"/>
    <n v="1808.95"/>
    <n v="1"/>
    <n v="0.78"/>
    <n v="4"/>
    <n v="0.195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0141"/>
    <x v="0"/>
    <s v="5337"/>
    <s v="21/12/2018 12:15"/>
    <s v="0AE9900240"/>
    <s v="500093"/>
    <s v="PITSS"/>
    <s v="ASP"/>
    <x v="10"/>
    <s v="CARR NUEVO LAREDO -PIEDRAS NEGRAS KM 14.2"/>
    <x v="18"/>
    <n v="0"/>
    <s v="INTERIOR"/>
    <n v="63"/>
    <s v="&gt;60"/>
    <s v="Office Digital"/>
    <s v="A3"/>
    <s v="Ciudad principal"/>
    <s v="2-&gt;60"/>
    <n v="1.1000000000000001"/>
    <n v="1501.5000000000002"/>
    <n v="1"/>
    <n v="0.98"/>
    <n v="5"/>
    <n v="0.196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757"/>
    <x v="0"/>
    <s v="8075"/>
    <s v="02/01/2019 16:31"/>
    <s v="03AG879423"/>
    <s v="000196"/>
    <s v="PITSS"/>
    <s v="ASP"/>
    <x v="4"/>
    <s v="ALLENDE No 8"/>
    <x v="57"/>
    <n v="0"/>
    <s v="METRO"/>
    <n v="26"/>
    <s v="Entre 16 y 30"/>
    <s v="Departmental Digital"/>
    <s v="A3"/>
    <s v="Ciudad principal"/>
    <s v="2-Entre 16 y 30"/>
    <n v="0.8"/>
    <n v="524"/>
    <n v="1"/>
    <n v="0.98"/>
    <n v="5"/>
    <n v="0.1960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661"/>
    <x v="0"/>
    <s v="8055"/>
    <s v="04/01/2019 08:46"/>
    <s v="Y4X844943"/>
    <s v="800146"/>
    <s v="PITSS"/>
    <s v="ASP"/>
    <x v="59"/>
    <s v="PONIENTE 134 NUM 580 B"/>
    <x v="34"/>
    <n v="0"/>
    <s v="INTERIOR"/>
    <n v="87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8907"/>
    <x v="0"/>
    <s v="7222"/>
    <s v="14/01/2019 09:51"/>
    <s v="0LX5599222"/>
    <s v="800187"/>
    <s v="PITSS"/>
    <s v="ASP"/>
    <x v="58"/>
    <s v="AV CERRADA LA ESTACADA No 471"/>
    <x v="10"/>
    <n v="0"/>
    <s v="INTERIOR"/>
    <n v="161"/>
    <s v="&gt;60"/>
    <s v="A3 Office Color Laser MFPs"/>
    <s v="A3"/>
    <s v="Ciudad principal"/>
    <s v="2-&gt;60"/>
    <n v="1.1000000000000001"/>
    <n v="1501.5000000000002"/>
    <n v="1"/>
    <n v="0.98"/>
    <n v="5"/>
    <n v="0.1960000000000000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0931"/>
    <x v="0"/>
    <s v="4625"/>
    <s v="17/01/2019 14:31"/>
    <s v="0D6X468398"/>
    <s v="500018"/>
    <s v="PITSS"/>
    <s v="ASP"/>
    <x v="2"/>
    <s v="AV MARTIRES DE SONORA 1006"/>
    <x v="23"/>
    <n v="0"/>
    <s v="INTERIOR"/>
    <n v="56"/>
    <s v="Entre 31 y 60"/>
    <s v="Entry Mono Printers"/>
    <s v="A4"/>
    <s v="Ciudad principal"/>
    <s v="1-Entre 31 y 60"/>
    <n v="0.8"/>
    <n v="572.00000000000011"/>
    <n v="1"/>
    <n v="0.98"/>
    <n v="5"/>
    <n v="0.196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783"/>
    <x v="0"/>
    <s v="8045"/>
    <s v="23/01/2019 11:27"/>
    <s v="0Y4X848778"/>
    <s v="800110"/>
    <s v="PITSS"/>
    <s v="ASP"/>
    <x v="0"/>
    <s v="AV FCO I MADERO 6500 INT 631"/>
    <x v="28"/>
    <n v="1"/>
    <s v="INTERIOR"/>
    <n v="128"/>
    <s v="&gt;60"/>
    <s v="Office Digital"/>
    <s v="A3"/>
    <s v="Ciudad principal"/>
    <s v="2-&gt;60"/>
    <n v="1.1000000000000001"/>
    <n v="0"/>
    <n v="1"/>
    <n v="0.98"/>
    <n v="5"/>
    <n v="0.19600000000000001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2833"/>
    <x v="0"/>
    <s v="4002"/>
    <s v="31/12/2018 14:00"/>
    <s v="9HB327396"/>
    <s v="800146"/>
    <s v="PITSS"/>
    <s v="ASP"/>
    <x v="82"/>
    <s v="BLVD ADOLFO LOPEZ MATEOS No 2540"/>
    <x v="17"/>
    <n v="0"/>
    <s v="INTERIOR"/>
    <n v="192"/>
    <s v="&gt;60"/>
    <s v="A4 Mono MFPs"/>
    <s v="A4"/>
    <s v="Ciudad principal"/>
    <s v="1-&gt;60"/>
    <n v="1.05"/>
    <n v="750.75000000000011"/>
    <n v="1"/>
    <n v="1"/>
    <n v="5"/>
    <n v="0.2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0"/>
    <n v="1"/>
    <s v="1974761"/>
    <x v="0"/>
    <s v="5774"/>
    <s v="04/01/2019 12:20"/>
    <s v="0XEL568768"/>
    <s v="800187"/>
    <s v="PITSS"/>
    <s v="ASP"/>
    <x v="4"/>
    <s v="BLV ECUESTRE SN"/>
    <x v="10"/>
    <n v="0"/>
    <s v="INTERIOR"/>
    <n v="101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5803"/>
    <x v="0"/>
    <s v="3657"/>
    <s v="07/01/2019 13:00"/>
    <s v="0C7X273325"/>
    <s v="800187"/>
    <s v="PITSS"/>
    <s v="ASP"/>
    <x v="48"/>
    <s v="AV PASEO CENTRAL No 2A"/>
    <x v="45"/>
    <n v="0"/>
    <s v="INTERIOR"/>
    <n v="2594"/>
    <s v="&gt;60"/>
    <s v="A4 Mono MFPs"/>
    <s v="A4"/>
    <s v="Ciudad principal"/>
    <s v="1-&gt;60"/>
    <n v="1.05"/>
    <n v="750.75000000000011"/>
    <n v="1"/>
    <n v="1"/>
    <n v="5"/>
    <n v="0.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7743"/>
    <x v="0"/>
    <s v="4598"/>
    <s v="10/01/2019 14:42"/>
    <s v="0FBG070782"/>
    <s v="800146"/>
    <s v="PITSS"/>
    <s v="ASP"/>
    <x v="1"/>
    <s v="BLV A L MATEOS SN ESQ CHIMALPOPOC"/>
    <x v="17"/>
    <n v="0"/>
    <s v="INTERIOR"/>
    <n v="38"/>
    <s v="Entre 31 y 60"/>
    <s v="Light Production Digital Business"/>
    <s v="Entry Production"/>
    <s v="Ciudad principal"/>
    <s v="3-Entre 31 y 60"/>
    <n v="1.1000000000000001"/>
    <n v="1730.3000000000004"/>
    <n v="1"/>
    <n v="0.8"/>
    <n v="4"/>
    <n v="0.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169"/>
    <x v="0"/>
    <s v="0570"/>
    <s v="11/01/2019 11:12"/>
    <s v="0XPN548189"/>
    <s v="000196"/>
    <s v="PITSS"/>
    <s v="ASP"/>
    <x v="4"/>
    <s v="AV HOMERO 125"/>
    <x v="25"/>
    <n v="0"/>
    <s v="METRO"/>
    <n v="31"/>
    <s v="Entre 31 y 60"/>
    <s v="Entry Production Color Low/Mid"/>
    <s v="Entry Production"/>
    <s v="Ciudad principal"/>
    <s v="3-Entre 31 y 60"/>
    <n v="1.1000000000000001"/>
    <n v="883.30000000000007"/>
    <n v="1"/>
    <n v="0.8"/>
    <n v="4"/>
    <n v="0.2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1437"/>
    <x v="0"/>
    <s v="4395"/>
    <s v="26/12/2018 15:37"/>
    <s v="0BG2947153"/>
    <s v="500157"/>
    <s v="PITSS"/>
    <s v="ASP"/>
    <x v="1"/>
    <s v="AV PASEO TRIUNFO LA REP 6321"/>
    <x v="2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88"/>
    <n v="4"/>
    <n v="0.47"/>
    <n v="0"/>
    <n v="0"/>
    <d v="2019-01-02T00:00:00"/>
    <d v="2019-01-03T00:00:00"/>
    <n v="1"/>
    <s v="0-1 día"/>
    <n v="0"/>
    <n v="0"/>
    <n v="0"/>
    <x v="0"/>
    <x v="0"/>
    <x v="0"/>
    <x v="0"/>
    <x v="1"/>
    <x v="2"/>
    <x v="4"/>
  </r>
  <r>
    <x v="0"/>
    <n v="1"/>
    <s v="1977705"/>
    <x v="0"/>
    <s v="4002"/>
    <s v="10/01/2019 13:30"/>
    <s v="09HB318444"/>
    <s v="100038"/>
    <s v="PITSS"/>
    <s v="ASP"/>
    <x v="6"/>
    <s v="FELIPE BERRIOZABAL 504"/>
    <x v="20"/>
    <n v="0"/>
    <s v="INTERIOR"/>
    <n v="503"/>
    <s v="&gt;60"/>
    <s v="A4 Mono MFPs"/>
    <s v="A4"/>
    <s v="Ciudad principal"/>
    <s v="1-&gt;60"/>
    <n v="1.05"/>
    <n v="750.75000000000011"/>
    <n v="1"/>
    <n v="1"/>
    <n v="5"/>
    <n v="0.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9175"/>
    <x v="0"/>
    <s v="5866"/>
    <s v="14/01/2019 16:30"/>
    <s v="0EX9664404"/>
    <s v="800183"/>
    <s v="PITSS"/>
    <s v="ASP"/>
    <x v="4"/>
    <s v="AV PATRIA 1612 MZ 1 LT 30 Y 30A"/>
    <x v="0"/>
    <n v="0"/>
    <s v="INTERIOR"/>
    <n v="145"/>
    <s v="&gt;60"/>
    <s v="Departmental Digital"/>
    <s v="A3"/>
    <s v="Ciudad principal"/>
    <s v="2-&gt;60"/>
    <n v="1.1000000000000001"/>
    <n v="1501.5000000000002"/>
    <n v="1"/>
    <n v="1"/>
    <n v="5"/>
    <n v="0.2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637"/>
    <x v="0"/>
    <s v="4002"/>
    <s v="23/01/2019 09:07"/>
    <s v="09HB333670"/>
    <s v="500036"/>
    <s v="PITSS"/>
    <s v="ASP"/>
    <x v="83"/>
    <s v="AGUSTIN MELGAR 845 ENTRE ARTEAGA Y CARLOS SALAZAR"/>
    <x v="11"/>
    <n v="0"/>
    <s v="INTERIOR"/>
    <n v="47"/>
    <s v="Entre 31 y 60"/>
    <s v="A4 Mono MFPs"/>
    <s v="A4"/>
    <s v="Ciudad principal"/>
    <s v="1-Entre 31 y 60"/>
    <n v="0.8"/>
    <n v="572.00000000000011"/>
    <n v="1"/>
    <n v="1"/>
    <n v="5"/>
    <n v="0.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9205"/>
    <x v="0"/>
    <s v="4395"/>
    <s v="04/02/2019 08:14"/>
    <s v="0BG2940370"/>
    <s v="500157"/>
    <s v="PITSS"/>
    <s v="ASP"/>
    <x v="1"/>
    <s v="AV EJERCITO NAL NUM 2926 ESQ JACARANDAS"/>
    <x v="2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4"/>
  </r>
  <r>
    <x v="0"/>
    <n v="1"/>
    <s v="1986779"/>
    <x v="0"/>
    <s v="0560"/>
    <s v="29/01/2019 15:57"/>
    <s v="0XPN547501"/>
    <s v="800072"/>
    <s v="PITSS"/>
    <s v="ASP"/>
    <x v="1"/>
    <s v="AV MEREO RGZ BARRAGAN NUM 1350"/>
    <x v="13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0.8"/>
    <n v="4"/>
    <n v="0.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7843"/>
    <x v="0"/>
    <s v="5866"/>
    <s v="31/01/2019 11:30"/>
    <s v="0EX9293419"/>
    <s v="500028"/>
    <s v="PITSS"/>
    <s v="ASP"/>
    <x v="4"/>
    <s v="AV GOMEZ MORIN 924"/>
    <x v="1"/>
    <n v="0"/>
    <s v="INTERIOR"/>
    <n v="15"/>
    <s v="Entre 7 y 15"/>
    <s v="Departmental Digital"/>
    <s v="A3"/>
    <s v="Ciudad principal"/>
    <s v="2-Entre 7 y 15"/>
    <n v="0.6"/>
    <n v="819"/>
    <n v="1"/>
    <n v="1"/>
    <n v="5"/>
    <n v="0.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021"/>
    <x v="0"/>
    <s v="0070"/>
    <s v="05/02/2019 14:27"/>
    <s v="0E2B666269"/>
    <s v="800187"/>
    <s v="PITSS"/>
    <s v="ASP"/>
    <x v="4"/>
    <s v="AV 5 DE FEBRERO 9200"/>
    <x v="10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0.8"/>
    <n v="4"/>
    <n v="0.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085"/>
    <x v="0"/>
    <s v="3658"/>
    <s v="05/02/2019 16:30"/>
    <s v="0C4X008939"/>
    <s v="800071"/>
    <s v="PITSS"/>
    <s v="ASP"/>
    <x v="7"/>
    <s v="AV GENERAL RAMON CORONA No 2514"/>
    <x v="0"/>
    <n v="0"/>
    <s v="INTERIOR"/>
    <n v="2623"/>
    <s v="&gt;60"/>
    <s v="A4 Mono MFPs"/>
    <s v="A4"/>
    <s v="Ciudad principal"/>
    <s v="1-&gt;60"/>
    <n v="1.05"/>
    <n v="750.75000000000011"/>
    <n v="1"/>
    <n v="1"/>
    <n v="5"/>
    <n v="0.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461"/>
    <x v="0"/>
    <s v="5866"/>
    <s v="06/02/2019 08:40"/>
    <s v="0EX9283869"/>
    <s v="800187"/>
    <s v="PITSS"/>
    <s v="ASP"/>
    <x v="1"/>
    <s v="PROL ZARAGOZA 62 A"/>
    <x v="10"/>
    <n v="0"/>
    <s v="INTERIOR"/>
    <n v="23"/>
    <s v="Entre 16 y 30"/>
    <s v="Departmental Digital"/>
    <s v="A3"/>
    <s v="Ciudad principal"/>
    <s v="2-Entre 16 y 30"/>
    <n v="0.8"/>
    <n v="1092"/>
    <n v="1"/>
    <n v="1"/>
    <n v="5"/>
    <n v="0.2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2849"/>
    <x v="0"/>
    <s v="3611"/>
    <s v="11/02/2019 07:43"/>
    <s v="0A4T558912"/>
    <s v="800071"/>
    <s v="PITSS"/>
    <s v="ASP"/>
    <x v="27"/>
    <s v="CARRETERA BASE AEREA No 5850-23"/>
    <x v="0"/>
    <n v="0"/>
    <s v="INTERIOR"/>
    <n v="115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4839"/>
    <x v="0"/>
    <s v="5866"/>
    <s v="04/01/2019 14:58"/>
    <s v="0EX9297565"/>
    <s v="500157"/>
    <s v="PITSS"/>
    <s v="ASP"/>
    <x v="1"/>
    <s v="AV PASEO TRIUNFO LA REP 6321"/>
    <x v="2"/>
    <n v="0"/>
    <s v="INTERIOR"/>
    <n v="22"/>
    <s v="Entre 16 y 30"/>
    <s v="Departmental Digital"/>
    <s v="A3"/>
    <s v="Ciudad principal"/>
    <s v="2-Entre 16 y 30"/>
    <n v="0.8"/>
    <n v="1092"/>
    <n v="1"/>
    <n v="2.5299999999999998"/>
    <n v="5"/>
    <n v="0.50600000000000001"/>
    <n v="0"/>
    <n v="0"/>
    <d v="2019-01-07T00:00:00"/>
    <d v="2019-01-07T00:00:00"/>
    <n v="0"/>
    <s v="0-1 día"/>
    <n v="0"/>
    <n v="0"/>
    <n v="0"/>
    <x v="0"/>
    <x v="0"/>
    <x v="0"/>
    <x v="0"/>
    <x v="1"/>
    <x v="2"/>
    <x v="4"/>
  </r>
  <r>
    <x v="1"/>
    <n v="1"/>
    <s v="2000355"/>
    <x v="0"/>
    <s v="4000"/>
    <s v="25/02/2019 19:41"/>
    <s v="06HB013958"/>
    <s v="800147"/>
    <s v="PITSS"/>
    <s v="ASP"/>
    <x v="14"/>
    <s v="BLVD POZUELOS SN LOCAL 7 y 8"/>
    <x v="46"/>
    <n v="0"/>
    <s v="INTERIOR"/>
    <n v="2643"/>
    <s v="&gt;60"/>
    <s v="Entry Mono Printers"/>
    <s v="A4"/>
    <s v="Ciudad principal"/>
    <s v="1-&gt;60"/>
    <n v="1.05"/>
    <n v="750.75000000000011"/>
    <n v="1"/>
    <n v="1"/>
    <n v="5"/>
    <n v="0.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7377"/>
    <x v="0"/>
    <s v="5325"/>
    <s v="30/01/2019 13:19"/>
    <s v="0AE7177673"/>
    <s v="800071"/>
    <s v="PITSS"/>
    <s v="ASP"/>
    <x v="7"/>
    <s v="AV GENERAL RAMON CORONA No 2514"/>
    <x v="0"/>
    <n v="0"/>
    <s v="INTERIOR"/>
    <n v="7"/>
    <s v="Entre 7 y 15"/>
    <s v="Office Digital"/>
    <s v="A3"/>
    <s v="Ciudad principal"/>
    <s v="2-Entre 7 y 15"/>
    <n v="0.6"/>
    <n v="819"/>
    <n v="1"/>
    <n v="1.01"/>
    <n v="5"/>
    <n v="0.20200000000000001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2001549"/>
    <x v="0"/>
    <s v="6514"/>
    <s v="27/02/2019 13:41"/>
    <s v="5AV824797"/>
    <s v="500019"/>
    <s v="PITSS"/>
    <s v="ASP"/>
    <x v="84"/>
    <s v="NI&amp;OS HEROES No 1015 NTE"/>
    <x v="9"/>
    <n v="0"/>
    <s v="INTERIOR"/>
    <n v="2645"/>
    <s v="&gt;60"/>
    <s v="A4 Color Laser MFPs"/>
    <s v="A4"/>
    <s v="Otras"/>
    <s v="1-&gt;60"/>
    <n v="1.05"/>
    <n v="750.75000000000011"/>
    <n v="1"/>
    <n v="1.82"/>
    <n v="9"/>
    <n v="0.2022222222222222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3679"/>
    <x v="0"/>
    <s v="5867"/>
    <s v="02/01/2019 12:54"/>
    <s v="0EX7405628"/>
    <s v="500093"/>
    <s v="PITSS"/>
    <s v="ASP"/>
    <x v="10"/>
    <s v="CARR NUEVO LAREDO -PIEDRAS NEGRAS KM 14.2"/>
    <x v="18"/>
    <n v="0"/>
    <s v="INTERIOR"/>
    <n v="13"/>
    <s v="Entre 7 y 15"/>
    <s v="Office Digital"/>
    <s v="A3"/>
    <s v="Ciudad principal"/>
    <s v="2-Entre 7 y 15"/>
    <n v="0.6"/>
    <n v="819"/>
    <n v="1"/>
    <n v="1.02"/>
    <n v="5"/>
    <n v="0.204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4717"/>
    <x v="0"/>
    <s v="7025"/>
    <s v="04/01/2019 10:47"/>
    <s v="7CX041762"/>
    <s v="500093"/>
    <s v="PITSS"/>
    <s v="ASP"/>
    <x v="85"/>
    <s v="CARRETERA MEXICO 2 KM"/>
    <x v="18"/>
    <n v="0"/>
    <s v="INTERIOR"/>
    <n v="24"/>
    <s v="Entre 16 y 30"/>
    <s v="Office Digital"/>
    <s v="A3"/>
    <s v="Ciudad principal"/>
    <s v="2-Entre 16 y 30"/>
    <n v="0.8"/>
    <n v="1092"/>
    <n v="1"/>
    <n v="1.02"/>
    <n v="5"/>
    <n v="0.2040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2101"/>
    <x v="0"/>
    <s v="4002"/>
    <s v="28/12/2018 11:58"/>
    <s v="9HB326248"/>
    <s v="800146"/>
    <s v="PITSS"/>
    <s v="ASP"/>
    <x v="86"/>
    <s v="PASEO DE LOS INSURGENTES No 2862"/>
    <x v="17"/>
    <n v="0"/>
    <s v="INTERIOR"/>
    <n v="2584"/>
    <s v="&gt;60"/>
    <s v="A4 Mono MFPs"/>
    <s v="A4"/>
    <s v="Ciudad principal"/>
    <s v="1-&gt;60"/>
    <n v="1.05"/>
    <n v="750.75000000000011"/>
    <n v="1"/>
    <n v="1.03"/>
    <n v="5"/>
    <n v="0.2060000000000000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3123"/>
    <x v="0"/>
    <s v="4002"/>
    <s v="11/02/2019 12:25"/>
    <s v="09HB331586"/>
    <s v="800196"/>
    <s v="PITSS"/>
    <s v="ASP"/>
    <x v="40"/>
    <s v="JUAN DE LA BARRERA 3609"/>
    <x v="7"/>
    <n v="1"/>
    <s v="INTERIOR"/>
    <n v="2629"/>
    <s v="&gt;60"/>
    <s v="A4 Mono MFPs"/>
    <s v="A4"/>
    <s v="Ciudad principal"/>
    <s v="1-&gt;60"/>
    <n v="1.05"/>
    <n v="0"/>
    <n v="1"/>
    <n v="1.03"/>
    <n v="5"/>
    <n v="0.2060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951"/>
    <x v="0"/>
    <s v="5866"/>
    <s v="19/02/2019 09:28"/>
    <s v="0EX9293999"/>
    <s v="800146"/>
    <s v="PITSS"/>
    <s v="ASP"/>
    <x v="1"/>
    <s v="CALLE 5 DE MAYO No 208-A"/>
    <x v="17"/>
    <n v="0"/>
    <s v="INTERIOR"/>
    <n v="7"/>
    <s v="Entre 7 y 15"/>
    <s v="Departmental Digital"/>
    <s v="A3"/>
    <s v="Ciudad principal"/>
    <s v="2-Entre 7 y 15"/>
    <n v="0.6"/>
    <n v="819"/>
    <n v="1"/>
    <n v="1.03"/>
    <n v="5"/>
    <n v="0.2060000000000000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69731"/>
    <x v="0"/>
    <s v="0700"/>
    <s v="20/12/2018 11:00"/>
    <s v="0MAV779133"/>
    <s v="800185"/>
    <s v="PITSS"/>
    <s v="ASP"/>
    <x v="60"/>
    <s v="GABINO BARREDA No 267 B"/>
    <x v="50"/>
    <n v="1"/>
    <s v="INTERIOR"/>
    <n v="6"/>
    <s v="Entre 3 y 6"/>
    <s v="Entry Production Color Low/Mid"/>
    <s v="Entry Production"/>
    <s v="Ciudad principal"/>
    <s v="3-Entre 3 y 6"/>
    <n v="0.6"/>
    <n v="0"/>
    <n v="1"/>
    <n v="0.83"/>
    <n v="4"/>
    <n v="0.20749999999999999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6851"/>
    <x v="0"/>
    <s v="4395"/>
    <s v="29/01/2019 18:14"/>
    <s v="0BG2948894"/>
    <s v="800146"/>
    <s v="PITSS"/>
    <s v="ASP"/>
    <x v="1"/>
    <s v="BLV MANUEL J CLOUTHIER SN"/>
    <x v="17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0.83"/>
    <n v="4"/>
    <n v="0.20749999999999999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9201"/>
    <x v="0"/>
    <s v="4395"/>
    <s v="04/02/2019 08:11"/>
    <s v="0BG2947123"/>
    <s v="800147"/>
    <s v="PITSS"/>
    <s v="ASP"/>
    <x v="1"/>
    <s v="AV BENITO JUAREZ 1965"/>
    <x v="13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0.83"/>
    <n v="4"/>
    <n v="0.20749999999999999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5421"/>
    <x v="0"/>
    <s v="7142"/>
    <s v="15/02/2019 12:10"/>
    <s v="0PW4792155"/>
    <s v="800188"/>
    <s v="PITSS"/>
    <s v="ASP"/>
    <x v="1"/>
    <s v="BLVD ADOLFO LOPEZ MATEOS No 1025"/>
    <x v="55"/>
    <n v="0"/>
    <s v="INTERIOR"/>
    <n v="221"/>
    <s v="&gt;60"/>
    <s v="WF Mono Systems and Legacy Color"/>
    <s v="WF"/>
    <s v="Ciudad principal"/>
    <s v="3-&gt;60"/>
    <n v="1.1499999999999999"/>
    <n v="1808.95"/>
    <n v="1"/>
    <n v="0.83"/>
    <n v="4"/>
    <n v="0.20749999999999999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5903"/>
    <x v="0"/>
    <s v="5866"/>
    <s v="07/01/2019 15:38"/>
    <s v="0EX9297582"/>
    <s v="500019"/>
    <s v="PITSS"/>
    <s v="ASP"/>
    <x v="1"/>
    <s v="BLV INDEPENDENCIA SN"/>
    <x v="9"/>
    <n v="0"/>
    <s v="INTERIOR"/>
    <n v="70"/>
    <s v="&gt;60"/>
    <s v="Departmental Digital"/>
    <s v="A3"/>
    <s v="Otras"/>
    <s v="2-&gt;60"/>
    <n v="1.1000000000000001"/>
    <n v="1501.5000000000002"/>
    <n v="1"/>
    <n v="1.87"/>
    <n v="9"/>
    <n v="0.2077777777777777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323"/>
    <x v="0"/>
    <s v="4002"/>
    <s v="11/01/2019 16:07"/>
    <s v="9HB327946"/>
    <s v="800186"/>
    <s v="PITSS"/>
    <s v="ASP"/>
    <x v="87"/>
    <s v="HIDALGO No 35"/>
    <x v="61"/>
    <n v="0"/>
    <s v="INTERIOR"/>
    <n v="2598"/>
    <s v="&gt;60"/>
    <s v="A4 Mono MFPs"/>
    <s v="A4"/>
    <s v="Otras"/>
    <s v="1-&gt;60"/>
    <n v="1.05"/>
    <n v="750.75000000000011"/>
    <n v="1"/>
    <n v="1.88"/>
    <n v="9"/>
    <n v="0.20888888888888887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8713"/>
    <x v="0"/>
    <s v="8600"/>
    <s v="21/02/2019 16:35"/>
    <s v="0B2E530595"/>
    <s v="800146"/>
    <s v="PITSS"/>
    <s v="ASP"/>
    <x v="88"/>
    <s v="CALZADA DE LOS HEROES No 315"/>
    <x v="17"/>
    <n v="0"/>
    <s v="INTERIOR"/>
    <n v="73"/>
    <s v="&gt;60"/>
    <s v="Entry Production Color Mid"/>
    <s v="Entry Production"/>
    <s v="Ciudad principal"/>
    <s v="3-&gt;60"/>
    <n v="1.1499999999999999"/>
    <n v="1808.95"/>
    <n v="1"/>
    <n v="0.84"/>
    <n v="4"/>
    <n v="0.21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7179"/>
    <x v="0"/>
    <s v="5866"/>
    <s v="09/01/2019 16:27"/>
    <s v="0EX9293385"/>
    <s v="800187"/>
    <s v="PITSS"/>
    <s v="ASP"/>
    <x v="4"/>
    <s v="CONSTITUYENTES PTE 152"/>
    <x v="10"/>
    <n v="0"/>
    <s v="INTERIOR"/>
    <n v="41"/>
    <s v="Entre 31 y 60"/>
    <s v="Departmental Digital"/>
    <s v="A3"/>
    <s v="Ciudad principal"/>
    <s v="2-Entre 31 y 60"/>
    <n v="1.05"/>
    <n v="1433.25"/>
    <n v="1"/>
    <n v="1.05"/>
    <n v="5"/>
    <n v="0.2100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541"/>
    <x v="0"/>
    <s v="4624"/>
    <s v="10/01/2019 10:52"/>
    <s v="0D6X460010"/>
    <s v="500093"/>
    <s v="PITSS"/>
    <s v="ASP"/>
    <x v="3"/>
    <s v="CENTRO ITURBIDE No 6970"/>
    <x v="18"/>
    <n v="0"/>
    <s v="INTERIOR"/>
    <n v="51"/>
    <s v="Entre 31 y 60"/>
    <s v="Entry Mono Printers"/>
    <s v="A4"/>
    <s v="Ciudad principal"/>
    <s v="1-Entre 31 y 60"/>
    <n v="0.8"/>
    <n v="572.00000000000011"/>
    <n v="1"/>
    <n v="1.05"/>
    <n v="5"/>
    <n v="0.2100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17"/>
    <x v="0"/>
    <s v="6705"/>
    <s v="09/01/2019 09:55"/>
    <s v="0A1H020735"/>
    <s v="500157"/>
    <s v="PITSS"/>
    <s v="ASP"/>
    <x v="1"/>
    <s v="AV PASEO TRIUNFO LA REP 6321"/>
    <x v="2"/>
    <n v="0"/>
    <s v="INTERIOR"/>
    <n v="135"/>
    <s v="&gt;60"/>
    <s v="WF Mono Systems and Legacy Color"/>
    <s v="WF"/>
    <s v="Ciudad principal"/>
    <s v="3-&gt;60"/>
    <n v="1.1499999999999999"/>
    <n v="1808.95"/>
    <n v="1"/>
    <n v="2.08"/>
    <n v="4"/>
    <n v="0.52"/>
    <n v="0"/>
    <n v="0"/>
    <d v="2019-01-09T00:00:00"/>
    <d v="2019-01-10T00:00:00"/>
    <n v="1"/>
    <s v="0-1 día"/>
    <n v="0"/>
    <n v="0"/>
    <n v="0"/>
    <x v="0"/>
    <x v="0"/>
    <x v="0"/>
    <x v="0"/>
    <x v="1"/>
    <x v="2"/>
    <x v="4"/>
  </r>
  <r>
    <x v="0"/>
    <n v="1"/>
    <s v="1985383"/>
    <x v="2"/>
    <s v="8075"/>
    <s v="27/01/2019 17:43"/>
    <s v="03AG879724"/>
    <s v="000195"/>
    <s v="PITSS"/>
    <s v="ASP"/>
    <x v="4"/>
    <s v="AV CANAL DE MIRAMONTES 2886"/>
    <x v="16"/>
    <n v="0"/>
    <s v="METRO"/>
    <s v="  "/>
    <s v="&gt;60"/>
    <s v="Departmental Digital"/>
    <s v="A3"/>
    <s v="Ciudad principal"/>
    <s v="2-&gt;60"/>
    <n v="1"/>
    <n v="655"/>
    <n v="1"/>
    <n v="1.05"/>
    <n v="5"/>
    <n v="0.21000000000000002"/>
    <n v="0"/>
    <n v="0"/>
    <d v="2019-01-28T00:00:00"/>
    <d v="2019-01-28T00:00:00"/>
    <n v="0"/>
    <s v="0-1 día"/>
    <n v="0"/>
    <n v="0"/>
    <n v="0"/>
    <x v="1"/>
    <x v="0"/>
    <x v="0"/>
    <x v="0"/>
    <x v="0"/>
    <x v="0"/>
    <x v="0"/>
  </r>
  <r>
    <x v="0"/>
    <n v="1"/>
    <s v="1976225"/>
    <x v="0"/>
    <s v="7855"/>
    <s v="08/01/2019 08:52"/>
    <s v="0MX4465072"/>
    <s v="500157"/>
    <s v="PITSS"/>
    <s v="ASP"/>
    <x v="1"/>
    <s v="EJERCITO NAL 2926"/>
    <x v="2"/>
    <n v="0"/>
    <s v="INTERIOR"/>
    <n v="321"/>
    <s v="&gt;60"/>
    <s v="A3 Office Color Laser MFPs"/>
    <s v="A3"/>
    <s v="Ciudad principal"/>
    <s v="2-&gt;60"/>
    <n v="1.1000000000000001"/>
    <n v="1501.5000000000002"/>
    <n v="1"/>
    <n v="2.63"/>
    <n v="5"/>
    <n v="0.52600000000000002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4"/>
  </r>
  <r>
    <x v="1"/>
    <n v="1"/>
    <s v="1994457"/>
    <x v="0"/>
    <s v="4002"/>
    <s v="13/02/2019 15:14"/>
    <s v="09HB318937"/>
    <s v="500018"/>
    <s v="PITSS"/>
    <s v="ASP"/>
    <x v="6"/>
    <s v="GASPAR DE ALBEAR 201"/>
    <x v="23"/>
    <n v="0"/>
    <s v="INTERIOR"/>
    <n v="179"/>
    <s v="&gt;60"/>
    <s v="A4 Mono MFPs"/>
    <s v="A4"/>
    <s v="Ciudad principal"/>
    <s v="1-&gt;60"/>
    <n v="1.05"/>
    <n v="750.75000000000011"/>
    <n v="1"/>
    <n v="1.05"/>
    <n v="5"/>
    <n v="0.2100000000000000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5341"/>
    <x v="0"/>
    <s v="4002"/>
    <s v="15/02/2019 10:45"/>
    <s v="09HB331652"/>
    <s v="800196"/>
    <s v="PITSS"/>
    <s v="ASP"/>
    <x v="15"/>
    <s v="CALLE 7 No 1308"/>
    <x v="7"/>
    <n v="1"/>
    <s v="INTERIOR"/>
    <n v="38"/>
    <s v="Entre 31 y 60"/>
    <s v="A4 Mono MFPs"/>
    <s v="A4"/>
    <s v="Ciudad principal"/>
    <s v="1-Entre 31 y 60"/>
    <n v="0.8"/>
    <n v="0"/>
    <n v="1"/>
    <n v="1.05"/>
    <n v="5"/>
    <n v="0.21000000000000002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7031"/>
    <x v="0"/>
    <s v="8075"/>
    <s v="19/02/2019 10:37"/>
    <s v="03AG879936"/>
    <s v="800187"/>
    <s v="PITSS"/>
    <s v="ASP"/>
    <x v="4"/>
    <s v="BLVD ENCUESTRE MZA 1 LTE 1 LOCAL 14"/>
    <x v="10"/>
    <n v="0"/>
    <s v="INTERIOR"/>
    <n v="83"/>
    <s v="&gt;60"/>
    <s v="Departmental Digital"/>
    <s v="A3"/>
    <s v="Ciudad principal"/>
    <s v="2-&gt;60"/>
    <n v="1.1000000000000001"/>
    <n v="1501.5000000000002"/>
    <n v="1"/>
    <n v="1.05"/>
    <n v="5"/>
    <n v="0.21000000000000002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6955"/>
    <x v="0"/>
    <s v="8070"/>
    <s v="09/01/2019 10:39"/>
    <s v="06TB442347"/>
    <s v="500157"/>
    <s v="PITSS"/>
    <s v="ASP"/>
    <x v="57"/>
    <s v="AV DEL CHARRO No 1750 NTE"/>
    <x v="2"/>
    <n v="0"/>
    <s v="INTERIOR"/>
    <n v="69"/>
    <s v="&gt;60"/>
    <s v="A3 Office Color Laser MFPs"/>
    <s v="A3"/>
    <s v="Ciudad principal"/>
    <s v="2-&gt;60"/>
    <n v="1.1000000000000001"/>
    <n v="1501.5000000000002"/>
    <n v="1"/>
    <n v="2.85"/>
    <n v="5"/>
    <n v="0.57000000000000006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4"/>
  </r>
  <r>
    <x v="0"/>
    <n v="1"/>
    <s v="1977173"/>
    <x v="0"/>
    <s v="3637"/>
    <s v="09/01/2019 16:26"/>
    <s v="0BA9588092"/>
    <s v="500066"/>
    <s v="PITSS"/>
    <s v="ASP"/>
    <x v="44"/>
    <s v="AVENIDA NAFTA NO 750"/>
    <x v="29"/>
    <n v="0"/>
    <s v="INTERIOR"/>
    <n v="106"/>
    <s v="&gt;60"/>
    <s v="A4 Mono MFPs"/>
    <s v="A4"/>
    <s v="Otras"/>
    <s v="1-&gt;60"/>
    <n v="1.05"/>
    <n v="750.75000000000011"/>
    <n v="1"/>
    <n v="1.9"/>
    <n v="9"/>
    <n v="0.2111111111111111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4141"/>
    <x v="0"/>
    <s v="6705"/>
    <s v="13/02/2019 09:12"/>
    <s v="0A1H020735"/>
    <s v="500157"/>
    <s v="PITSS"/>
    <s v="ASP"/>
    <x v="1"/>
    <s v="AV PASEO TRIUNFO LA REP 6321"/>
    <x v="2"/>
    <n v="0"/>
    <s v="INTERIOR"/>
    <n v="6"/>
    <s v="Entre 3 y 6"/>
    <s v="WF Mono Systems and Legacy Color"/>
    <s v="WF"/>
    <s v="Ciudad principal"/>
    <s v="3-Entre 3 y 6"/>
    <n v="0.6"/>
    <n v="943.80000000000007"/>
    <n v="1"/>
    <n v="2.2999999999999998"/>
    <n v="4"/>
    <n v="0.57499999999999996"/>
    <n v="0"/>
    <n v="0"/>
    <d v="2019-02-15T00:00:00"/>
    <d v="2019-02-15T00:00:00"/>
    <n v="0"/>
    <s v="0-1 día"/>
    <n v="0"/>
    <n v="0"/>
    <n v="0"/>
    <x v="0"/>
    <x v="0"/>
    <x v="0"/>
    <x v="0"/>
    <x v="1"/>
    <x v="2"/>
    <x v="4"/>
  </r>
  <r>
    <x v="0"/>
    <n v="1"/>
    <s v="1980359"/>
    <x v="0"/>
    <s v="3658"/>
    <s v="16/01/2019 15:20"/>
    <s v="0C4X013235"/>
    <s v="500028"/>
    <s v="PITSS"/>
    <s v="ASP"/>
    <x v="89"/>
    <s v="CAMINO A HUINALA 135 Y 135 B"/>
    <x v="29"/>
    <n v="0"/>
    <s v="INTERIOR"/>
    <n v="9"/>
    <s v="Entre 7 y 15"/>
    <s v="A4 Mono MFPs"/>
    <s v="A4"/>
    <s v="Otras"/>
    <s v="1-Entre 7 y 15"/>
    <n v="0"/>
    <n v="0"/>
    <n v="1"/>
    <n v="1.92"/>
    <n v="9"/>
    <n v="0.2133333333333333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0071"/>
    <x v="0"/>
    <s v="4002"/>
    <s v="16/01/2019 08:26"/>
    <s v="09HB325909"/>
    <s v="500066"/>
    <s v="PITSS"/>
    <s v="ASP"/>
    <x v="14"/>
    <s v="CARR MIGUEL ALEMAN KM 14.2 LOC  13 14 15 Y 16"/>
    <x v="29"/>
    <n v="0"/>
    <s v="INTERIOR"/>
    <n v="35"/>
    <s v="Entre 31 y 60"/>
    <s v="A4 Mono MFPs"/>
    <s v="A4"/>
    <s v="Otras"/>
    <s v="1-Entre 31 y 60"/>
    <n v="0.8"/>
    <n v="572.00000000000011"/>
    <n v="1"/>
    <n v="1.92"/>
    <n v="9"/>
    <n v="0.21333333333333332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515"/>
    <x v="0"/>
    <s v="3616"/>
    <s v="21/01/2019 12:05"/>
    <s v="0A2T369923"/>
    <s v="500094"/>
    <s v="PITSS"/>
    <s v="ASP"/>
    <x v="9"/>
    <s v="BLVD PETROCEL KM 1.3 CAMPUS TAMPICO AULAS 2 PISO 3"/>
    <x v="62"/>
    <n v="0"/>
    <s v="INTERIOR"/>
    <n v="91"/>
    <s v="&gt;60"/>
    <s v="A4 Mono MFPs"/>
    <s v="A4"/>
    <s v="Otras"/>
    <s v="1-&gt;60"/>
    <n v="1.05"/>
    <n v="750.75000000000011"/>
    <n v="1"/>
    <n v="1.92"/>
    <n v="9"/>
    <n v="0.2133333333333333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6569"/>
    <x v="0"/>
    <s v="3660"/>
    <s v="29/01/2019 10:41"/>
    <s v="C7X375027"/>
    <s v="500089"/>
    <s v="PITSS"/>
    <s v="ASP"/>
    <x v="2"/>
    <s v="AV HERMANOS ESCOBAR No 5756"/>
    <x v="2"/>
    <n v="1"/>
    <s v="INTERIOR"/>
    <n v="320"/>
    <s v="&gt;60"/>
    <s v="A4 Mono MFPs"/>
    <s v="A4"/>
    <s v="Ciudad principal"/>
    <s v="1-&gt;60"/>
    <n v="1.05"/>
    <n v="0"/>
    <n v="1"/>
    <n v="1.07"/>
    <n v="5"/>
    <n v="0.21400000000000002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9209"/>
    <x v="0"/>
    <s v="4002"/>
    <s v="22/02/2019 16:56"/>
    <s v="09HB331682"/>
    <s v="500036"/>
    <s v="PITSS"/>
    <s v="ASP"/>
    <x v="90"/>
    <s v="CARLOS ABREDOP No 1663"/>
    <x v="44"/>
    <n v="1"/>
    <s v="INTERIOR"/>
    <n v="2640"/>
    <s v="&gt;60"/>
    <s v="A4 Mono MFPs"/>
    <s v="A4"/>
    <s v="Ciudad principal"/>
    <s v="1-&gt;60"/>
    <n v="1.05"/>
    <n v="0"/>
    <n v="1"/>
    <n v="1.07"/>
    <n v="5"/>
    <n v="0.2140000000000000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1607"/>
    <x v="0"/>
    <s v="5866"/>
    <s v="27/02/2019 15:06"/>
    <s v="0EX9293419"/>
    <s v="500036"/>
    <s v="PITSS"/>
    <s v="ASP"/>
    <x v="4"/>
    <s v="AV GOMEZ MORIN 924"/>
    <x v="1"/>
    <n v="0"/>
    <s v="INTERIOR"/>
    <n v="27"/>
    <s v="Entre 16 y 30"/>
    <s v="Departmental Digital"/>
    <s v="A3"/>
    <s v="Ciudad principal"/>
    <s v="2-Entre 16 y 30"/>
    <n v="0.8"/>
    <n v="1092"/>
    <n v="1"/>
    <n v="1.07"/>
    <n v="5"/>
    <n v="0.2140000000000000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5581"/>
    <x v="0"/>
    <s v="0075"/>
    <s v="07/01/2019 09:40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86"/>
    <n v="4"/>
    <n v="0.21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8259"/>
    <x v="0"/>
    <s v="4395"/>
    <s v="21/02/2019 09:01"/>
    <s v="0BG2939611"/>
    <s v="500071"/>
    <s v="PITSS"/>
    <s v="ASP"/>
    <x v="1"/>
    <s v="PEDRO CARDENAS 100"/>
    <x v="42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0.86"/>
    <n v="4"/>
    <n v="0.21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937"/>
    <x v="0"/>
    <s v="3658"/>
    <s v="09/01/2019 10:25"/>
    <s v="0C4X008189"/>
    <s v="800071"/>
    <s v="PITSS"/>
    <s v="ASP"/>
    <x v="7"/>
    <s v="AV GENERAL RAMON CORONA No 2514"/>
    <x v="0"/>
    <n v="0"/>
    <s v="INTERIOR"/>
    <n v="145"/>
    <s v="&gt;60"/>
    <s v="A4 Mono MFPs"/>
    <s v="A4"/>
    <s v="Ciudad principal"/>
    <s v="1-&gt;60"/>
    <n v="1.05"/>
    <n v="750.75000000000011"/>
    <n v="1"/>
    <n v="1.08"/>
    <n v="5"/>
    <n v="0.21600000000000003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731"/>
    <x v="0"/>
    <s v="8045"/>
    <s v="23/01/2019 10:55"/>
    <s v="0Y4X838063"/>
    <s v="100038"/>
    <s v="PITSS"/>
    <s v="ASP"/>
    <x v="18"/>
    <s v="PASEO TOLLOCAN ESQ J CARRANZA"/>
    <x v="22"/>
    <n v="0"/>
    <s v="INTERIOR"/>
    <n v="71"/>
    <s v="&gt;60"/>
    <s v="Office Digital"/>
    <s v="A3"/>
    <s v="Ciudad principal"/>
    <s v="2-&gt;60"/>
    <n v="1.1000000000000001"/>
    <n v="1501.5000000000002"/>
    <n v="1"/>
    <n v="1.08"/>
    <n v="5"/>
    <n v="0.2160000000000000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3273"/>
    <x v="0"/>
    <s v="5955"/>
    <s v="11/02/2019 16:25"/>
    <s v="0X76370830"/>
    <s v="800187"/>
    <s v="PITSS"/>
    <s v="ASP"/>
    <x v="91"/>
    <s v="PROLONGACION BERNARDO QUINTANA SUR No 302"/>
    <x v="10"/>
    <n v="0"/>
    <s v="INTERIOR"/>
    <n v="133"/>
    <s v="&gt;60"/>
    <s v="Departmental Digital"/>
    <s v="A3"/>
    <s v="Ciudad principal"/>
    <s v="2-&gt;60"/>
    <n v="1.1000000000000001"/>
    <n v="1501.5000000000002"/>
    <n v="1"/>
    <n v="1.08"/>
    <n v="5"/>
    <n v="0.21600000000000003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465"/>
    <x v="0"/>
    <s v="6656"/>
    <s v="12/02/2019 09:30"/>
    <s v="0E1B941722"/>
    <s v="800071"/>
    <s v="PITSS"/>
    <s v="ASP"/>
    <x v="33"/>
    <s v="CARRETERA BASE AEREA No 5850 INT 4"/>
    <x v="0"/>
    <n v="0"/>
    <s v="INTERIOR"/>
    <n v="70"/>
    <s v="&gt;60"/>
    <s v="Color Laser Printers"/>
    <s v="A4"/>
    <s v="Ciudad principal"/>
    <s v="1-&gt;60"/>
    <n v="1.05"/>
    <n v="750.75000000000011"/>
    <n v="1"/>
    <n v="1.08"/>
    <n v="5"/>
    <n v="0.21600000000000003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0"/>
    <n v="1"/>
    <s v="1978383"/>
    <x v="0"/>
    <s v="6705"/>
    <s v="12/01/2019 16:06"/>
    <s v="0A1H020703"/>
    <s v="800185"/>
    <s v="PITSS"/>
    <s v="ASP"/>
    <x v="1"/>
    <s v="BLVD MIGUEL DE LA MADRID 8717"/>
    <x v="41"/>
    <n v="1"/>
    <s v="INTERIOR"/>
    <n v="46"/>
    <s v="Entre 31 y 60"/>
    <s v="WF Mono Systems and Legacy Color"/>
    <s v="WF"/>
    <s v="Ciudad principal"/>
    <s v="3-Entre 31 y 60"/>
    <n v="1.1000000000000001"/>
    <n v="0"/>
    <n v="1"/>
    <n v="0.87"/>
    <n v="4"/>
    <n v="0.21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6469"/>
    <x v="0"/>
    <s v="4326"/>
    <s v="29/01/2019 08:08"/>
    <s v="0BG1001361"/>
    <s v="500157"/>
    <s v="PITSS"/>
    <s v="ASP"/>
    <x v="2"/>
    <s v="RAFAEL PEREZ SERNA Y HENRY DUNANT"/>
    <x v="2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1-30T00:00:00"/>
    <d v="2019-01-31T00:00:00"/>
    <n v="1"/>
    <s v="0-1 día"/>
    <n v="0"/>
    <n v="0"/>
    <n v="0"/>
    <x v="0"/>
    <x v="0"/>
    <x v="0"/>
    <x v="0"/>
    <x v="1"/>
    <x v="2"/>
    <x v="4"/>
  </r>
  <r>
    <x v="1"/>
    <n v="1"/>
    <s v="1986849"/>
    <x v="0"/>
    <s v="3616"/>
    <s v="29/01/2019 18:09"/>
    <s v="0A2T027928"/>
    <s v="500066"/>
    <s v="PITSS"/>
    <s v="ASP"/>
    <x v="34"/>
    <s v="CARR MIGUEL ALEMAN KM 24"/>
    <x v="29"/>
    <n v="0"/>
    <s v="INTERIOR"/>
    <n v="140"/>
    <s v="&gt;60"/>
    <s v="A4 Mono MFPs"/>
    <s v="A4"/>
    <s v="Otras"/>
    <s v="1-&gt;60"/>
    <n v="1.05"/>
    <n v="750.75000000000011"/>
    <n v="1"/>
    <n v="1.97"/>
    <n v="9"/>
    <n v="0.2188888888888888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2000287"/>
    <x v="0"/>
    <s v="5866"/>
    <s v="25/02/2019 15:32"/>
    <s v="0EX9293026"/>
    <s v="100037"/>
    <s v="PITSS"/>
    <s v="ASP"/>
    <x v="4"/>
    <s v="BLV AEROPUERTO MIGUEL ALEMAN 55"/>
    <x v="52"/>
    <n v="0"/>
    <s v="INTERIOR"/>
    <n v="53"/>
    <s v="Entre 31 y 60"/>
    <s v="Departmental Digital"/>
    <s v="A3"/>
    <s v="Otras"/>
    <s v="2-Entre 31 y 60"/>
    <n v="1.05"/>
    <n v="1433.25"/>
    <n v="1"/>
    <n v="1.97"/>
    <n v="9"/>
    <n v="0.2188888888888888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5887"/>
    <x v="0"/>
    <s v="0070"/>
    <s v="07/01/2019 15:07"/>
    <s v="0E2B662392"/>
    <s v="000196"/>
    <s v="PITSS"/>
    <s v="ASP"/>
    <x v="4"/>
    <s v="MONTERREY 75"/>
    <x v="57"/>
    <n v="0"/>
    <s v="METRO"/>
    <n v="49"/>
    <s v="Entre 31 y 60"/>
    <s v="Entry Production Color Low/Mid"/>
    <s v="Entry Production"/>
    <s v="Ciudad principal"/>
    <s v="3-Entre 31 y 60"/>
    <n v="1.1000000000000001"/>
    <n v="883.30000000000007"/>
    <n v="1"/>
    <n v="0.88"/>
    <n v="4"/>
    <n v="0.2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0409"/>
    <x v="0"/>
    <s v="4310"/>
    <s v="16/01/2019 16:36"/>
    <s v="0BG0964465"/>
    <s v="000196"/>
    <s v="PITSS"/>
    <s v="ASP"/>
    <x v="4"/>
    <s v="AV INSURGENTES SUR 479"/>
    <x v="57"/>
    <n v="0"/>
    <s v="METRO"/>
    <n v="9"/>
    <s v="Entre 7 y 15"/>
    <s v="Light Production Digital Business"/>
    <s v="Entry Production"/>
    <s v="Ciudad principal"/>
    <s v="3-Entre 7 y 15"/>
    <n v="0.8"/>
    <n v="642.40000000000009"/>
    <n v="1"/>
    <n v="0.88"/>
    <n v="4"/>
    <n v="0.22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1"/>
    <n v="1"/>
    <s v="1999981"/>
    <x v="0"/>
    <s v="7221"/>
    <s v="25/02/2019 10:06"/>
    <s v="0LX7660915"/>
    <s v="500094"/>
    <s v="PITSS"/>
    <s v="ASP"/>
    <x v="7"/>
    <s v="BLVD PETROCEL KM 1.3"/>
    <x v="62"/>
    <n v="0"/>
    <s v="INTERIOR"/>
    <n v="244"/>
    <s v="&gt;60"/>
    <s v="A3 Office Color Laser MFPs"/>
    <s v="A3"/>
    <s v="Otras"/>
    <s v="2-&gt;60"/>
    <n v="1.1000000000000001"/>
    <n v="1501.5000000000002"/>
    <n v="1"/>
    <n v="1.98"/>
    <n v="9"/>
    <n v="0.22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223"/>
    <x v="0"/>
    <s v="6705"/>
    <s v="07/02/2019 11:58"/>
    <s v="0A1H020735"/>
    <s v="500157"/>
    <s v="PITSS"/>
    <s v="ASP"/>
    <x v="1"/>
    <s v="AV PASEO TRIUNFO LA REP 6321"/>
    <x v="2"/>
    <n v="0"/>
    <s v="INTERIOR"/>
    <n v="8"/>
    <s v="Entre 7 y 15"/>
    <s v="WF Mono Systems and Legacy Color"/>
    <s v="WF"/>
    <s v="Ciudad principal"/>
    <s v="3-Entre 7 y 15"/>
    <n v="0.8"/>
    <n v="1258.4000000000003"/>
    <n v="1"/>
    <n v="2.5299999999999998"/>
    <n v="4"/>
    <n v="0.63249999999999995"/>
    <n v="0"/>
    <n v="0"/>
    <d v="2019-02-11T00:00:00"/>
    <d v="2019-02-12T00:00:00"/>
    <n v="1"/>
    <s v="0-1 día"/>
    <n v="0"/>
    <n v="0"/>
    <n v="0"/>
    <x v="0"/>
    <x v="0"/>
    <x v="0"/>
    <x v="0"/>
    <x v="1"/>
    <x v="2"/>
    <x v="4"/>
  </r>
  <r>
    <x v="1"/>
    <n v="1"/>
    <s v="1996337"/>
    <x v="0"/>
    <s v="3226"/>
    <s v="18/02/2019 10:24"/>
    <s v="K8B481557"/>
    <s v="800187"/>
    <s v="PITSS"/>
    <s v="ASP"/>
    <x v="48"/>
    <s v="AV CENTRAL DR RAFAEL ECHAVERRI KM 0.5"/>
    <x v="45"/>
    <n v="0"/>
    <s v="INTERIOR"/>
    <n v="424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3717"/>
    <x v="0"/>
    <s v="4002"/>
    <s v="02/01/2019 14:18"/>
    <s v="9HB320580"/>
    <s v="500157"/>
    <s v="PITSS"/>
    <s v="ASP"/>
    <x v="92"/>
    <s v="PASEO DEL SUR No 855-4"/>
    <x v="2"/>
    <n v="0"/>
    <s v="INTERIOR"/>
    <n v="140"/>
    <s v="&gt;60"/>
    <s v="A4 Mono MFPs"/>
    <s v="A4"/>
    <s v="Ciudad principal"/>
    <s v="1-&gt;60"/>
    <n v="1.05"/>
    <n v="750.75000000000011"/>
    <n v="1"/>
    <n v="3.2"/>
    <n v="5"/>
    <n v="0.64"/>
    <n v="0"/>
    <n v="0"/>
    <d v="2019-01-03T00:00:00"/>
    <d v="2019-01-03T00:00:00"/>
    <n v="0"/>
    <s v="0-1 día"/>
    <n v="0"/>
    <n v="0"/>
    <n v="0"/>
    <x v="0"/>
    <x v="0"/>
    <x v="0"/>
    <x v="0"/>
    <x v="1"/>
    <x v="2"/>
    <x v="4"/>
  </r>
  <r>
    <x v="1"/>
    <n v="1"/>
    <s v="1997381"/>
    <x v="0"/>
    <s v="8056"/>
    <s v="19/02/2019 16:24"/>
    <s v="08TB592525"/>
    <s v="500027"/>
    <s v="PITSS"/>
    <s v="ASP"/>
    <x v="20"/>
    <s v="CIRCUITO INTERIOR NORTE No 1820"/>
    <x v="2"/>
    <n v="1"/>
    <s v="INTERIOR"/>
    <n v="11"/>
    <s v="Entre 7 y 15"/>
    <s v="A3 Office Color Laser MFPs"/>
    <s v="A3"/>
    <s v="Ciudad principal"/>
    <s v="2-Entre 7 y 15"/>
    <n v="0.6"/>
    <n v="0"/>
    <n v="1"/>
    <n v="1.1000000000000001"/>
    <n v="5"/>
    <n v="0.2200000000000000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5427"/>
    <x v="0"/>
    <s v="3657"/>
    <s v="15/02/2019 12:13"/>
    <s v="0C7X246876"/>
    <s v="800146"/>
    <s v="PITSS"/>
    <s v="ASP"/>
    <x v="49"/>
    <s v="BLVD CAMPESTRE No 2502"/>
    <x v="17"/>
    <n v="0"/>
    <s v="INTERIOR"/>
    <n v="382"/>
    <s v="&gt;60"/>
    <s v="A4 Mono MFPs"/>
    <s v="A4"/>
    <s v="Ciudad principal"/>
    <s v="1-&gt;60"/>
    <n v="1.05"/>
    <n v="750.75000000000011"/>
    <n v="1"/>
    <n v="1.1100000000000001"/>
    <n v="5"/>
    <n v="0.22200000000000003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1"/>
    <n v="1"/>
    <s v="1997411"/>
    <x v="0"/>
    <s v="6656"/>
    <s v="19/02/2019 20:21"/>
    <s v="0E1B967298"/>
    <s v="500066"/>
    <s v="PITSS"/>
    <s v="ASP"/>
    <x v="93"/>
    <s v="CARRETERA MIGUEL ALEMAN No 1000"/>
    <x v="29"/>
    <n v="0"/>
    <s v="INTERIOR"/>
    <n v="720"/>
    <s v="&gt;60"/>
    <s v="Color Laser Printers"/>
    <s v="A4"/>
    <s v="Otras"/>
    <s v="1-&gt;60"/>
    <n v="1.05"/>
    <n v="750.75000000000011"/>
    <n v="1"/>
    <n v="2"/>
    <n v="9"/>
    <n v="0.2222222222222222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1049"/>
    <x v="0"/>
    <s v="4000"/>
    <s v="26/02/2019 22:18"/>
    <s v="06HB007321"/>
    <s v="500066"/>
    <s v="PITSS"/>
    <s v="ASP"/>
    <x v="94"/>
    <s v="AV MULTIPARQUE 1305 KM 23.3"/>
    <x v="63"/>
    <n v="0"/>
    <s v="INTERIOR"/>
    <n v="2644"/>
    <s v="&gt;60"/>
    <s v="Entry Mono Printers"/>
    <s v="A4"/>
    <s v="Otras"/>
    <s v="1-&gt;60"/>
    <n v="1.05"/>
    <n v="750.75000000000011"/>
    <n v="1"/>
    <n v="2"/>
    <n v="9"/>
    <n v="0.2222222222222222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2385"/>
    <x v="0"/>
    <s v="3616"/>
    <s v="21/01/2019 10:34"/>
    <s v="0A2T200346"/>
    <s v="800186"/>
    <s v="PITSS"/>
    <s v="ASP"/>
    <x v="12"/>
    <s v="AV STA ROSA DE VITERBO 13 BOD 1"/>
    <x v="64"/>
    <n v="0"/>
    <s v="INTERIOR"/>
    <n v="255"/>
    <s v="&gt;60"/>
    <s v="A4 Mono MFPs"/>
    <s v="A4"/>
    <s v="Otras"/>
    <s v="1-&gt;60"/>
    <n v="1.05"/>
    <n v="750.75000000000011"/>
    <n v="1"/>
    <n v="2.0099999999999998"/>
    <n v="9"/>
    <n v="0.223333333333333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419"/>
    <x v="0"/>
    <s v="8045"/>
    <s v="13/02/2019 14:05"/>
    <s v="0Y4X846817"/>
    <s v="800196"/>
    <s v="PITSS"/>
    <s v="ASP"/>
    <x v="95"/>
    <s v="AV ESPA&amp;A No 1765"/>
    <x v="7"/>
    <n v="1"/>
    <s v="INTERIOR"/>
    <n v="78"/>
    <s v="&gt;60"/>
    <s v="Office Digital"/>
    <s v="A3"/>
    <s v="Ciudad principal"/>
    <s v="2-&gt;60"/>
    <n v="1.1000000000000001"/>
    <n v="0"/>
    <n v="1"/>
    <n v="1.1200000000000001"/>
    <n v="5"/>
    <n v="0.22400000000000003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183"/>
    <x v="0"/>
    <s v="0560"/>
    <s v="14/01/2019 16:36"/>
    <s v="0XPN399493"/>
    <s v="100037"/>
    <s v="PITSS"/>
    <s v="ASP"/>
    <x v="1"/>
    <s v="BLV ISIDRO FABELA SUR 600"/>
    <x v="2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0.9"/>
    <n v="4"/>
    <n v="0.2250000000000000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87439"/>
    <x v="0"/>
    <s v="4395"/>
    <s v="30/01/2019 15:31"/>
    <s v="0BG2951550"/>
    <s v="800187"/>
    <s v="PITSS"/>
    <s v="ASP"/>
    <x v="1"/>
    <s v="PROL ZARAGOZA 62 A"/>
    <x v="10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0.9"/>
    <n v="4"/>
    <n v="0.2250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3237"/>
    <x v="0"/>
    <s v="5945"/>
    <s v="11/02/2019 15:28"/>
    <s v="0X76707862"/>
    <s v="500019"/>
    <s v="PITSS"/>
    <s v="ASP"/>
    <x v="13"/>
    <s v="ALAMEDAS No 750"/>
    <x v="9"/>
    <n v="0"/>
    <s v="INTERIOR"/>
    <n v="243"/>
    <s v="&gt;60"/>
    <s v="Office Digital"/>
    <s v="A3"/>
    <s v="Otras"/>
    <s v="2-&gt;60"/>
    <n v="1.1000000000000001"/>
    <n v="1501.5000000000002"/>
    <n v="1"/>
    <n v="2.0299999999999998"/>
    <n v="9"/>
    <n v="0.22555555555555554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5797"/>
    <x v="0"/>
    <s v="3601"/>
    <s v="07/01/2019 12:57"/>
    <s v="0MHB903219"/>
    <s v="800187"/>
    <s v="PITSS"/>
    <s v="ASP"/>
    <x v="79"/>
    <s v="AUTOPISTA QUERETARO CELAYA KM 16 SN"/>
    <x v="46"/>
    <n v="0"/>
    <s v="INTERIOR"/>
    <n v="56"/>
    <s v="Entre 31 y 60"/>
    <s v="Entry Mono Printers"/>
    <s v="A4"/>
    <s v="Ciudad principal"/>
    <s v="1-Entre 31 y 60"/>
    <n v="0.8"/>
    <n v="572.00000000000011"/>
    <n v="1"/>
    <n v="1.1299999999999999"/>
    <n v="5"/>
    <n v="0.2259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615"/>
    <x v="0"/>
    <s v="5866"/>
    <s v="05/02/2019 07:11"/>
    <s v="0EX9296124"/>
    <s v="800192"/>
    <s v="PITSS"/>
    <s v="ASP"/>
    <x v="1"/>
    <s v="AV. AMERICAS No. 655"/>
    <x v="7"/>
    <n v="0"/>
    <s v="INTERIOR"/>
    <n v="31"/>
    <s v="Entre 31 y 60"/>
    <s v="Departmental Digital"/>
    <s v="A3"/>
    <s v="Ciudad principal"/>
    <s v="2-Entre 31 y 60"/>
    <n v="1.05"/>
    <n v="1433.25"/>
    <n v="1"/>
    <n v="1.1299999999999999"/>
    <n v="5"/>
    <n v="0.2259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5031"/>
    <x v="0"/>
    <s v="4395"/>
    <s v="25/01/2019 13:40"/>
    <s v="0BG2946876"/>
    <s v="800146"/>
    <s v="PITSS"/>
    <s v="ASP"/>
    <x v="1"/>
    <s v="BLV JUAN ALONSO DE TORRES 1315-3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1"/>
    <n v="4"/>
    <n v="0.2275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5679"/>
    <x v="0"/>
    <s v="5945"/>
    <s v="07/01/2019 10:41"/>
    <s v="0X76707825"/>
    <s v="500018"/>
    <s v="PITSS"/>
    <s v="ASP"/>
    <x v="2"/>
    <s v="BOULEVARD FRANCISCO PRIMO DE VERDAD No 3317"/>
    <x v="23"/>
    <n v="0"/>
    <s v="INTERIOR"/>
    <n v="5"/>
    <s v="Entre 3 y 6"/>
    <s v="Office Digital"/>
    <s v="A3"/>
    <s v="Ciudad principal"/>
    <s v="2-Entre 3 y 6"/>
    <n v="0"/>
    <n v="0"/>
    <n v="1"/>
    <n v="1.1499999999999999"/>
    <n v="5"/>
    <n v="0.2299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2919"/>
    <x v="0"/>
    <s v="4395"/>
    <s v="11/02/2019 09:49"/>
    <s v="0BG2951526"/>
    <s v="500157"/>
    <s v="PITSS"/>
    <s v="ASP"/>
    <x v="1"/>
    <s v="AV EJERCITO NACIONAL No 2926"/>
    <x v="2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2.68"/>
    <n v="4"/>
    <n v="0.67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4"/>
  </r>
  <r>
    <x v="0"/>
    <n v="1"/>
    <s v="1987747"/>
    <x v="0"/>
    <s v="6510"/>
    <s v="31/01/2019 09:51"/>
    <s v="4AV927410"/>
    <s v="500028"/>
    <s v="PITSS"/>
    <s v="ASP"/>
    <x v="67"/>
    <s v="JUAREZ 11"/>
    <x v="1"/>
    <n v="0"/>
    <s v="INTERIOR"/>
    <n v="2618"/>
    <s v="&gt;60"/>
    <s v="Color Laser Printers"/>
    <s v="A4"/>
    <s v="Ciudad principal"/>
    <s v="1-&gt;60"/>
    <n v="1.05"/>
    <n v="750.75000000000011"/>
    <n v="1"/>
    <n v="1.1499999999999999"/>
    <n v="5"/>
    <n v="0.22999999999999998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6797"/>
    <x v="0"/>
    <s v="5774"/>
    <s v="29/01/2019 16:44"/>
    <s v="0XEL568777"/>
    <s v="000207"/>
    <s v="PITSS"/>
    <s v="ASP"/>
    <x v="4"/>
    <s v="CARR A LAGO DE GUADALUPE KM 27.5"/>
    <x v="14"/>
    <n v="0"/>
    <s v="METRO"/>
    <n v="13"/>
    <s v="Entre 7 y 15"/>
    <s v="Departmental Digital"/>
    <s v="A3"/>
    <s v="Ciudad principal"/>
    <s v="2-Entre 7 y 15"/>
    <n v="0.6"/>
    <n v="393"/>
    <n v="1"/>
    <n v="1.1499999999999999"/>
    <n v="5"/>
    <n v="0.22999999999999998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8287"/>
    <x v="0"/>
    <s v="6510"/>
    <s v="01/02/2019 09:51"/>
    <s v="4AV770073"/>
    <s v="100037"/>
    <s v="PITSS"/>
    <s v="ASP"/>
    <x v="96"/>
    <s v="PASEO SAN BUENAVENTURA No 213"/>
    <x v="22"/>
    <n v="0"/>
    <s v="INTERIOR"/>
    <n v="2619"/>
    <s v="&gt;60"/>
    <s v="Color Laser Printers"/>
    <s v="A4"/>
    <s v="Ciudad principal"/>
    <s v="1-&gt;60"/>
    <n v="1.05"/>
    <n v="750.75000000000011"/>
    <n v="1"/>
    <n v="1.1499999999999999"/>
    <n v="5"/>
    <n v="0.22999999999999998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0065"/>
    <x v="0"/>
    <s v="4395"/>
    <s v="16/01/2019 08:27"/>
    <s v="0BG2951526"/>
    <s v="500157"/>
    <s v="PITSS"/>
    <s v="ASP"/>
    <x v="1"/>
    <s v="AV EJERCITO NACIONAL No 2926"/>
    <x v="2"/>
    <n v="0"/>
    <s v="INTERIOR"/>
    <n v="93"/>
    <s v="&gt;60"/>
    <s v="Light Production Digital Business"/>
    <s v="Entry Production"/>
    <s v="Ciudad principal"/>
    <s v="3-&gt;60"/>
    <n v="1.1499999999999999"/>
    <n v="1808.95"/>
    <n v="1"/>
    <n v="3.5"/>
    <n v="4"/>
    <n v="0.875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4"/>
  </r>
  <r>
    <x v="1"/>
    <n v="1"/>
    <s v="1990583"/>
    <x v="0"/>
    <s v="3657"/>
    <s v="06/02/2019 11:26"/>
    <s v="0C7X246778"/>
    <s v="800186"/>
    <s v="PITSS"/>
    <s v="ASP"/>
    <x v="49"/>
    <s v="AV 5 DE FEBRERO 1351"/>
    <x v="10"/>
    <n v="0"/>
    <s v="INTERIOR"/>
    <n v="9"/>
    <s v="Entre 7 y 15"/>
    <s v="A4 Mono MFPs"/>
    <s v="A4"/>
    <s v="Ciudad principal"/>
    <s v="1-Entre 7 y 15"/>
    <n v="0"/>
    <n v="0"/>
    <n v="1"/>
    <n v="1.1499999999999999"/>
    <n v="5"/>
    <n v="0.22999999999999998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4771"/>
    <x v="0"/>
    <s v="6705"/>
    <s v="04/01/2019 12:45"/>
    <s v="0A1H022401"/>
    <s v="800187"/>
    <s v="PITSS"/>
    <s v="ASP"/>
    <x v="4"/>
    <s v="BLVD ENCUESTRE MZA 1 LTE 1 LOCAL 14"/>
    <x v="10"/>
    <n v="0"/>
    <s v="INTERIOR"/>
    <n v="145"/>
    <s v="&gt;60"/>
    <s v="WF Mono Systems and Legacy Color"/>
    <s v="WF"/>
    <s v="Ciudad principal"/>
    <s v="3-&gt;60"/>
    <n v="1.1499999999999999"/>
    <n v="1808.95"/>
    <n v="1"/>
    <n v="0.92"/>
    <n v="4"/>
    <n v="0.23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0"/>
    <n v="1"/>
    <s v="1981773"/>
    <x v="0"/>
    <s v="4310"/>
    <s v="19/01/2019 10:48"/>
    <s v="0BG0972372"/>
    <s v="800142"/>
    <s v="PITSS"/>
    <s v="ASP"/>
    <x v="4"/>
    <s v="Avenida de los Insurgentes Sur No. 2376"/>
    <x v="65"/>
    <n v="0"/>
    <s v="METRO"/>
    <n v="14"/>
    <s v="Entre 7 y 15"/>
    <s v="Light Production Digital Business"/>
    <s v="Entry Production"/>
    <s v="Ciudad principal"/>
    <s v="3-Entre 7 y 15"/>
    <n v="0.8"/>
    <n v="642.40000000000009"/>
    <n v="1"/>
    <n v="0.92"/>
    <n v="4"/>
    <n v="0.2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647"/>
    <x v="0"/>
    <s v="6203"/>
    <s v="23/01/2019 09:15"/>
    <s v="0AGD460905"/>
    <s v="800072"/>
    <s v="PITSS"/>
    <s v="ASP"/>
    <x v="6"/>
    <s v="AV PATRIA 1448 ESQ MONTE FALCO 2o PISO"/>
    <x v="0"/>
    <n v="0"/>
    <s v="INTERIOR"/>
    <n v="820"/>
    <s v="&gt;60"/>
    <s v="WF Mono Systems and Legacy Color"/>
    <s v="WF"/>
    <s v="Ciudad principal"/>
    <s v="3-&gt;60"/>
    <n v="1.1499999999999999"/>
    <n v="1808.95"/>
    <n v="1"/>
    <n v="0.92"/>
    <n v="4"/>
    <n v="0.2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5971"/>
    <x v="0"/>
    <s v="0070"/>
    <s v="17/02/2019 13:49"/>
    <s v="0E2B664332"/>
    <s v="800146"/>
    <s v="PITSS"/>
    <s v="ASP"/>
    <x v="4"/>
    <s v="BLVD ADOLFO LOPEZ MATEOS 2540"/>
    <x v="17"/>
    <n v="0"/>
    <s v="INTERIOR"/>
    <n v="60"/>
    <s v="Entre 31 y 60"/>
    <s v="Entry Production Color Low/Mid"/>
    <s v="Entry Production"/>
    <s v="Ciudad principal"/>
    <s v="3-Entre 31 y 60"/>
    <n v="1.1000000000000001"/>
    <n v="1730.3000000000004"/>
    <n v="1"/>
    <n v="0.92"/>
    <n v="4"/>
    <n v="0.2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613"/>
    <x v="0"/>
    <s v="4310"/>
    <s v="18/02/2019 15:35"/>
    <s v="0BG0966723"/>
    <s v="800183"/>
    <s v="PITSS"/>
    <s v="ASP"/>
    <x v="1"/>
    <s v="AV. AMERICAS No. 655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.92"/>
    <n v="4"/>
    <n v="0.2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2243"/>
    <x v="0"/>
    <s v="3637"/>
    <s v="21/01/2019 08:16"/>
    <s v="0BA9588072"/>
    <s v="500066"/>
    <s v="PITSS"/>
    <s v="ASP"/>
    <x v="44"/>
    <s v="AVENIDA NAFTA NO 750"/>
    <x v="29"/>
    <n v="0"/>
    <s v="INTERIOR"/>
    <n v="69"/>
    <s v="&gt;60"/>
    <s v="A4 Mono MFPs"/>
    <s v="A4"/>
    <s v="Otras"/>
    <s v="1-&gt;60"/>
    <n v="1.05"/>
    <n v="750.75000000000011"/>
    <n v="1"/>
    <n v="2.08"/>
    <n v="9"/>
    <n v="0.2311111111111111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9927"/>
    <x v="0"/>
    <s v="4002"/>
    <s v="25/02/2019 09:09"/>
    <s v="09HB318145"/>
    <s v="100037"/>
    <s v="PITSS"/>
    <s v="ASP"/>
    <x v="6"/>
    <s v="AV SANTA ANA 127"/>
    <x v="52"/>
    <n v="0"/>
    <s v="INTERIOR"/>
    <n v="308"/>
    <s v="&gt;60"/>
    <s v="A4 Mono MFPs"/>
    <s v="A4"/>
    <s v="Otras"/>
    <s v="1-&gt;60"/>
    <n v="1.05"/>
    <n v="750.75000000000011"/>
    <n v="1"/>
    <n v="2.08"/>
    <n v="9"/>
    <n v="0.2311111111111111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669"/>
    <x v="0"/>
    <s v="0070"/>
    <s v="08/01/2019 16:34"/>
    <s v="0E2B658542"/>
    <s v="100037"/>
    <s v="PITSS"/>
    <s v="ASP"/>
    <x v="4"/>
    <s v="LEONA VICARIO No 629"/>
    <x v="3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0997"/>
    <x v="0"/>
    <s v="0070"/>
    <s v="17/01/2019 16:34"/>
    <s v="0E2B654035"/>
    <s v="800071"/>
    <s v="PITSS"/>
    <s v="ASP"/>
    <x v="27"/>
    <s v="CARRETERA BASE AEREA No 5850-23"/>
    <x v="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399"/>
    <x v="0"/>
    <s v="6705"/>
    <s v="30/01/2019 13:52"/>
    <s v="0A1H020735"/>
    <s v="500157"/>
    <s v="PITSS"/>
    <s v="ASP"/>
    <x v="1"/>
    <s v="AV PASEO TRIUNFO LA REP 6321"/>
    <x v="2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.63"/>
    <n v="4"/>
    <n v="0.90749999999999997"/>
    <n v="0"/>
    <n v="0"/>
    <d v="2019-01-31T00:00:00"/>
    <d v="2019-01-31T00:00:00"/>
    <n v="0"/>
    <s v="0-1 día"/>
    <n v="0"/>
    <n v="0"/>
    <n v="0"/>
    <x v="0"/>
    <x v="0"/>
    <x v="0"/>
    <x v="0"/>
    <x v="1"/>
    <x v="2"/>
    <x v="4"/>
  </r>
  <r>
    <x v="1"/>
    <n v="1"/>
    <s v="2000861"/>
    <x v="0"/>
    <s v="4310"/>
    <s v="26/02/2019 13:28"/>
    <s v="0BG0974969"/>
    <s v="800196"/>
    <s v="PITSS"/>
    <s v="ASP"/>
    <x v="15"/>
    <s v="AV ESPA&amp;A 1840"/>
    <x v="7"/>
    <n v="1"/>
    <s v="INTERIOR"/>
    <n v="18"/>
    <s v="Entre 16 y 30"/>
    <s v="Light Production Digital Business"/>
    <s v="Entry Production"/>
    <s v="Ciudad principal"/>
    <s v="3-Entre 16 y 30"/>
    <n v="1.05"/>
    <n v="0"/>
    <n v="1"/>
    <n v="0.93"/>
    <n v="4"/>
    <n v="0.23250000000000001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8691"/>
    <x v="0"/>
    <s v="0560"/>
    <s v="21/02/2019 16:02"/>
    <s v="0XPN553158"/>
    <s v="500019"/>
    <s v="PITSS"/>
    <s v="ASP"/>
    <x v="1"/>
    <s v="AUTO CLUB 194-D"/>
    <x v="39"/>
    <n v="0"/>
    <s v="INTERIOR"/>
    <n v="15"/>
    <s v="Entre 7 y 15"/>
    <s v="Entry Production Color Low/Mid"/>
    <s v="Entry Production"/>
    <s v="Otras"/>
    <s v="3-Entre 7 y 15"/>
    <n v="0.8"/>
    <n v="1258.4000000000003"/>
    <n v="1"/>
    <n v="1.4"/>
    <n v="6"/>
    <n v="0.2333333333333333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0"/>
    <n v="1"/>
    <s v="1978193"/>
    <x v="0"/>
    <s v="1026"/>
    <s v="11/01/2019 11:39"/>
    <s v="AAQ100655"/>
    <s v="800084"/>
    <s v="PITSS"/>
    <s v="ASP"/>
    <x v="35"/>
    <s v="CARR 30 KM 7.7"/>
    <x v="38"/>
    <n v="0"/>
    <s v="INTERIOR"/>
    <n v="2598"/>
    <s v="&gt;60"/>
    <s v="Office Digital"/>
    <s v="A3"/>
    <s v="Otras"/>
    <s v="2-&gt;60"/>
    <n v="1.1000000000000001"/>
    <n v="1501.5000000000002"/>
    <n v="1"/>
    <n v="2.1"/>
    <n v="9"/>
    <n v="0.2333333333333333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055"/>
    <x v="0"/>
    <s v="3657"/>
    <s v="03/01/2019 09:20"/>
    <s v="0C7X370353"/>
    <s v="100038"/>
    <s v="PITSS"/>
    <s v="ASP"/>
    <x v="81"/>
    <s v="RODOLFO PADRON No 9"/>
    <x v="59"/>
    <n v="0"/>
    <s v="INTERIOR"/>
    <n v="29"/>
    <s v="Entre 16 y 30"/>
    <s v="A4 Mono MFPs"/>
    <s v="A4"/>
    <s v="Ciudad principal"/>
    <s v="1-Entre 16 y 30"/>
    <n v="0.6"/>
    <n v="429.00000000000006"/>
    <n v="1"/>
    <n v="1.17"/>
    <n v="5"/>
    <n v="0.233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7587"/>
    <x v="0"/>
    <s v="4326"/>
    <s v="10/01/2019 11:36"/>
    <s v="0BG1001361"/>
    <s v="500157"/>
    <s v="PITSS"/>
    <s v="ASP"/>
    <x v="2"/>
    <s v="RAFAEL PEREZ SERNA Y HENRY DUNANT"/>
    <x v="2"/>
    <n v="0"/>
    <s v="INTERIOR"/>
    <n v="69"/>
    <s v="&gt;60"/>
    <s v="Light Production Digital Business"/>
    <s v="Entry Production"/>
    <s v="Ciudad principal"/>
    <s v="3-&gt;60"/>
    <n v="1.1499999999999999"/>
    <n v="1808.95"/>
    <n v="1"/>
    <n v="3.9"/>
    <n v="4"/>
    <n v="0.97499999999999998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4"/>
  </r>
  <r>
    <x v="0"/>
    <n v="1"/>
    <s v="1980445"/>
    <x v="0"/>
    <s v="5955"/>
    <s v="16/01/2019 19:44"/>
    <s v="0X76372955"/>
    <s v="800187"/>
    <s v="PITSS"/>
    <s v="ASP"/>
    <x v="58"/>
    <s v="AV CERRADA LA ESTACADA No 471"/>
    <x v="10"/>
    <n v="0"/>
    <s v="INTERIOR"/>
    <n v="2"/>
    <s v="&lt;=3"/>
    <s v="Departmental Digital"/>
    <s v="A3"/>
    <s v="Ciudad principal"/>
    <s v="2-&lt;=3"/>
    <n v="0"/>
    <n v="0"/>
    <n v="1"/>
    <n v="1.17"/>
    <n v="5"/>
    <n v="0.2339999999999999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745"/>
    <x v="3"/>
    <s v="4002"/>
    <s v="23/01/2019 11:11"/>
    <s v="09HB332025"/>
    <s v="500157"/>
    <s v="PITSS"/>
    <s v="ASP"/>
    <x v="90"/>
    <s v="CARRETERA FEDERAL XALAPA VERACRUZ No 560"/>
    <x v="6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1"/>
    <x v="2"/>
    <x v="4"/>
  </r>
  <r>
    <x v="0"/>
    <n v="1"/>
    <s v="1984829"/>
    <x v="0"/>
    <s v="5866"/>
    <s v="25/01/2019 08:23"/>
    <s v="0EX9309618"/>
    <s v="500028"/>
    <s v="PITSS"/>
    <s v="ASP"/>
    <x v="1"/>
    <s v="AV UNIVERSIDAD 401 NORTE"/>
    <x v="36"/>
    <n v="0"/>
    <s v="INTERIOR"/>
    <n v="43"/>
    <s v="Entre 31 y 60"/>
    <s v="Departmental Digital"/>
    <s v="A3"/>
    <s v="Ciudad principal"/>
    <s v="2-Entre 31 y 60"/>
    <n v="1.05"/>
    <n v="1433.25"/>
    <n v="1"/>
    <n v="1.17"/>
    <n v="5"/>
    <n v="0.2339999999999999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9325"/>
    <x v="0"/>
    <s v="5866"/>
    <s v="04/02/2019 14:28"/>
    <s v="0EX9293121"/>
    <s v="500028"/>
    <s v="PITSS"/>
    <s v="ASP"/>
    <x v="4"/>
    <s v="AV DE LAS TORRES 2498"/>
    <x v="1"/>
    <n v="0"/>
    <s v="INTERIOR"/>
    <n v="38"/>
    <s v="Entre 31 y 60"/>
    <s v="Departmental Digital"/>
    <s v="A3"/>
    <s v="Ciudad principal"/>
    <s v="2-Entre 31 y 60"/>
    <n v="1.05"/>
    <n v="1433.25"/>
    <n v="1"/>
    <n v="1.17"/>
    <n v="5"/>
    <n v="0.233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7049"/>
    <x v="0"/>
    <s v="8065"/>
    <s v="19/02/2019 10:50"/>
    <s v="3AG878735"/>
    <s v="500028"/>
    <s v="PITSS"/>
    <s v="ASP"/>
    <x v="10"/>
    <s v="DOLORES DE GUEVARA No 980"/>
    <x v="11"/>
    <n v="0"/>
    <s v="INTERIOR"/>
    <n v="84"/>
    <s v="&gt;60"/>
    <s v="Departmental Digital"/>
    <s v="A3"/>
    <s v="Ciudad principal"/>
    <s v="2-&gt;60"/>
    <n v="1.1000000000000001"/>
    <n v="1501.5000000000002"/>
    <n v="1"/>
    <n v="1.17"/>
    <n v="5"/>
    <n v="0.2339999999999999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495"/>
    <x v="0"/>
    <s v="3616"/>
    <s v="21/02/2019 12:05"/>
    <s v="0A2T370568"/>
    <s v="500018"/>
    <s v="PITSS"/>
    <s v="ASP"/>
    <x v="9"/>
    <s v="MORELOS No 120"/>
    <x v="23"/>
    <n v="0"/>
    <s v="INTERIOR"/>
    <n v="633"/>
    <s v="&gt;60"/>
    <s v="A4 Mono MFPs"/>
    <s v="A4"/>
    <s v="Ciudad principal"/>
    <s v="1-&gt;60"/>
    <n v="1.05"/>
    <n v="750.75000000000011"/>
    <n v="1"/>
    <n v="1.17"/>
    <n v="5"/>
    <n v="0.23399999999999999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7807"/>
    <x v="0"/>
    <s v="8075"/>
    <s v="10/01/2019 16:19"/>
    <s v="03AG877879"/>
    <s v="500036"/>
    <s v="PITSS"/>
    <s v="ASP"/>
    <x v="4"/>
    <s v="AV GOMEZ MORIN No 924 LOTE 7"/>
    <x v="1"/>
    <n v="0"/>
    <s v="INTERIOR"/>
    <n v="97"/>
    <s v="&gt;60"/>
    <s v="Departmental Digital"/>
    <s v="A3"/>
    <s v="Ciudad principal"/>
    <s v="2-&gt;60"/>
    <n v="1.1000000000000001"/>
    <n v="1501.5000000000002"/>
    <n v="1"/>
    <n v="1.18"/>
    <n v="5"/>
    <n v="0.2359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2707"/>
    <x v="0"/>
    <s v="7845"/>
    <s v="21/01/2019 16:25"/>
    <s v="0MX4777252"/>
    <s v="100037"/>
    <s v="PITSS"/>
    <s v="ASP"/>
    <x v="21"/>
    <s v="ACUEDUCTO DEL ALTO LERMA No 3"/>
    <x v="24"/>
    <n v="0"/>
    <s v="INTERIOR"/>
    <n v="10"/>
    <s v="Entre 7 y 15"/>
    <s v="A3 Office Color Laser MFPs"/>
    <s v="A3"/>
    <s v="Ciudad principal"/>
    <s v="2-Entre 7 y 15"/>
    <n v="0.6"/>
    <n v="819"/>
    <n v="1"/>
    <n v="1.18"/>
    <n v="5"/>
    <n v="0.235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335"/>
    <x v="0"/>
    <s v="8045"/>
    <s v="30/01/2019 12:57"/>
    <s v="0Y4X848761"/>
    <s v="000195"/>
    <s v="PITSS"/>
    <s v="ASP"/>
    <x v="15"/>
    <s v="AV MIGUEL ANGEL DE QUEVEDO NO 555"/>
    <x v="16"/>
    <n v="1"/>
    <s v="METRO"/>
    <n v="77"/>
    <s v="&gt;60"/>
    <s v="Office Digital"/>
    <s v="A3"/>
    <s v="Ciudad principal"/>
    <s v="2-&gt;60"/>
    <n v="1.1000000000000001"/>
    <n v="0"/>
    <n v="1"/>
    <n v="1.18"/>
    <n v="5"/>
    <n v="0.23599999999999999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3597"/>
    <x v="0"/>
    <s v="5866"/>
    <s v="12/02/2019 11:19"/>
    <s v="0EX9293200"/>
    <s v="800183"/>
    <s v="PITSS"/>
    <s v="ASP"/>
    <x v="4"/>
    <s v="AV SALVADOR NAVA MARTINEZ 3115"/>
    <x v="13"/>
    <n v="0"/>
    <s v="INTERIOR"/>
    <n v="13"/>
    <s v="Entre 7 y 15"/>
    <s v="Departmental Digital"/>
    <s v="A3"/>
    <s v="Ciudad principal"/>
    <s v="2-Entre 7 y 15"/>
    <n v="0.6"/>
    <n v="819"/>
    <n v="1"/>
    <n v="1.18"/>
    <n v="5"/>
    <n v="0.2359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5569"/>
    <x v="0"/>
    <s v="7845"/>
    <s v="15/02/2019 17:19"/>
    <s v="0MX4770439"/>
    <s v="100038"/>
    <s v="PITSS"/>
    <s v="ASP"/>
    <x v="21"/>
    <s v="ACUEDUCTO DEL ALTO LERMA No 3"/>
    <x v="24"/>
    <n v="0"/>
    <s v="INTERIOR"/>
    <n v="84"/>
    <s v="&gt;60"/>
    <s v="A3 Office Color Laser MFPs"/>
    <s v="A3"/>
    <s v="Ciudad principal"/>
    <s v="2-&gt;60"/>
    <n v="1.1000000000000001"/>
    <n v="1501.5000000000002"/>
    <n v="1"/>
    <n v="1.18"/>
    <n v="5"/>
    <n v="0.2359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6815"/>
    <x v="0"/>
    <s v="0075"/>
    <s v="29/01/2019 16:54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95"/>
    <n v="4"/>
    <n v="0.23749999999999999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2001335"/>
    <x v="0"/>
    <s v="4120"/>
    <s v="27/02/2019 10:13"/>
    <s v="0GXV895995"/>
    <s v="800072"/>
    <s v="PITSS"/>
    <s v="ASP"/>
    <x v="97"/>
    <s v="AV CENTRAL No 104 EDIFICIO ALFA"/>
    <x v="13"/>
    <n v="0"/>
    <s v="INTERIOR"/>
    <n v="285"/>
    <s v="&gt;60"/>
    <s v="Light Production Digital Business"/>
    <s v="Entry Production"/>
    <s v="Ciudad principal"/>
    <s v="3-&gt;60"/>
    <n v="1.1499999999999999"/>
    <n v="1808.95"/>
    <n v="1"/>
    <n v="0.95"/>
    <n v="4"/>
    <n v="0.23749999999999999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0123"/>
    <x v="0"/>
    <s v="3321"/>
    <s v="25/02/2019 12:23"/>
    <s v="0LA0096498"/>
    <s v="800110"/>
    <s v="PITSS"/>
    <s v="ASP"/>
    <x v="48"/>
    <s v="TZENGARIN No 1000"/>
    <x v="67"/>
    <n v="0"/>
    <s v="INTERIOR"/>
    <n v="396"/>
    <s v="&gt;60"/>
    <s v="Entry Mono Printers"/>
    <s v="A4"/>
    <s v="Ciudad principal"/>
    <s v="1-&gt;60"/>
    <n v="1.05"/>
    <n v="750.75000000000011"/>
    <n v="1"/>
    <n v="1.19"/>
    <n v="5"/>
    <n v="0.2379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2267"/>
    <x v="0"/>
    <s v="4395"/>
    <s v="21/01/2019 08:40"/>
    <s v="0BG2946876"/>
    <s v="800146"/>
    <s v="PITSS"/>
    <s v="ASP"/>
    <x v="1"/>
    <s v="BLV JUAN ALONSO DE TORRES 1315-3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.96"/>
    <n v="4"/>
    <n v="0.2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7067"/>
    <x v="0"/>
    <s v="0504"/>
    <s v="19/02/2019 10:58"/>
    <s v="03RB709283"/>
    <s v="500027"/>
    <s v="PITSS"/>
    <s v="ASP"/>
    <x v="20"/>
    <s v="DURANGO No 2751"/>
    <x v="2"/>
    <n v="1"/>
    <s v="INTERIOR"/>
    <n v="181"/>
    <s v="&gt;60"/>
    <s v="A4 Color Laser MFPs"/>
    <s v="A4"/>
    <s v="Ciudad principal"/>
    <s v="1-&gt;60"/>
    <n v="1.05"/>
    <n v="0"/>
    <n v="1"/>
    <n v="1.2"/>
    <n v="5"/>
    <n v="0.24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81001"/>
    <x v="0"/>
    <s v="3611"/>
    <s v="17/01/2019 16:37"/>
    <s v="0A4T558927"/>
    <s v="800071"/>
    <s v="PITSS"/>
    <s v="ASP"/>
    <x v="27"/>
    <s v="CARRETERA BASE AEREA No 5850-23"/>
    <x v="0"/>
    <n v="0"/>
    <s v="INTERIOR"/>
    <n v="321"/>
    <s v="&gt;60"/>
    <s v="Entry Mono Printers"/>
    <s v="A4"/>
    <s v="Ciudad principal"/>
    <s v="1-&gt;60"/>
    <n v="1.05"/>
    <n v="750.75000000000011"/>
    <n v="1"/>
    <n v="1.21"/>
    <n v="5"/>
    <n v="0.241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1397"/>
    <x v="0"/>
    <s v="4002"/>
    <s v="07/02/2019 15:46"/>
    <s v="09HB332047"/>
    <s v="800196"/>
    <s v="PITSS"/>
    <s v="ASP"/>
    <x v="98"/>
    <s v="CALLE 6 No 2750"/>
    <x v="7"/>
    <n v="1"/>
    <s v="INTERIOR"/>
    <n v="2625"/>
    <s v="&gt;60"/>
    <s v="A4 Mono MFPs"/>
    <s v="A4"/>
    <s v="Ciudad principal"/>
    <s v="1-&gt;60"/>
    <n v="1.05"/>
    <n v="0"/>
    <n v="1"/>
    <n v="1.21"/>
    <n v="5"/>
    <n v="0.24199999999999999"/>
    <n v="0"/>
    <n v="0"/>
    <d v="2019-02-07T00:00:00"/>
    <d v="2019-02-08T00:00:00"/>
    <n v="1"/>
    <s v="0-1 día"/>
    <n v="0"/>
    <n v="0"/>
    <n v="0"/>
    <x v="0"/>
    <x v="0"/>
    <x v="0"/>
    <x v="0"/>
    <x v="0"/>
    <x v="0"/>
    <x v="0"/>
  </r>
  <r>
    <x v="1"/>
    <n v="1"/>
    <s v="1995781"/>
    <x v="0"/>
    <s v="4395"/>
    <s v="16/02/2019 12:53"/>
    <s v="0BG2947176"/>
    <s v="500066"/>
    <s v="PITSS"/>
    <s v="ASP"/>
    <x v="1"/>
    <s v="MARIANO ESCOBEDO No 519"/>
    <x v="11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97"/>
    <n v="4"/>
    <n v="0.2424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2000699"/>
    <x v="0"/>
    <s v="4395"/>
    <s v="26/02/2019 10:48"/>
    <s v="0BG2951627"/>
    <s v="500093"/>
    <s v="PITSS"/>
    <s v="ASP"/>
    <x v="1"/>
    <s v="AV REFORMA 4243"/>
    <x v="18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0.97"/>
    <n v="4"/>
    <n v="0.24249999999999999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3637"/>
    <x v="0"/>
    <s v="8045"/>
    <s v="02/01/2019 11:54"/>
    <s v="0Y4X829447"/>
    <s v="500071"/>
    <s v="PITSS"/>
    <s v="ASP"/>
    <x v="74"/>
    <s v="SENDERO NACIONAL KM 3.5"/>
    <x v="42"/>
    <n v="0"/>
    <s v="INTERIOR"/>
    <n v="48"/>
    <s v="Entre 31 y 60"/>
    <s v="Office Digital"/>
    <s v="A3"/>
    <s v="Ciudad principal"/>
    <s v="2-Entre 31 y 60"/>
    <n v="1.05"/>
    <n v="1433.25"/>
    <n v="1"/>
    <n v="1.22"/>
    <n v="5"/>
    <n v="0.24399999999999999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1309"/>
    <x v="0"/>
    <s v="4002"/>
    <s v="18/01/2019 10:42"/>
    <s v="09HB321552"/>
    <s v="500071"/>
    <s v="PITSS"/>
    <s v="ASP"/>
    <x v="6"/>
    <s v="CANDIDO AGUILAR SN"/>
    <x v="42"/>
    <n v="0"/>
    <s v="INTERIOR"/>
    <n v="499"/>
    <s v="&gt;60"/>
    <s v="A4 Mono MFPs"/>
    <s v="A4"/>
    <s v="Ciudad principal"/>
    <s v="1-&gt;60"/>
    <n v="1.05"/>
    <n v="750.75000000000011"/>
    <n v="1"/>
    <n v="1.22"/>
    <n v="5"/>
    <n v="0.24399999999999999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6889"/>
    <x v="3"/>
    <s v="8046"/>
    <s v="19/02/2019 08:43"/>
    <s v="08TB608447"/>
    <s v="500157"/>
    <s v="PITSS"/>
    <s v="ASP"/>
    <x v="25"/>
    <s v="AV PARQUE INDUSTRIAL JUAREZ 3328"/>
    <x v="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1"/>
    <x v="1"/>
    <x v="2"/>
    <x v="4"/>
  </r>
  <r>
    <x v="1"/>
    <n v="1"/>
    <s v="1988331"/>
    <x v="0"/>
    <s v="5866"/>
    <s v="01/02/2019 10:47"/>
    <s v="0EX9293387"/>
    <s v="800188"/>
    <s v="PITSS"/>
    <s v="ASP"/>
    <x v="4"/>
    <s v="PASEO IRAPUATO 1101"/>
    <x v="30"/>
    <n v="0"/>
    <s v="INTERIOR"/>
    <n v="11"/>
    <s v="Entre 7 y 15"/>
    <s v="Departmental Digital"/>
    <s v="A3"/>
    <s v="Ciudad principal"/>
    <s v="2-Entre 7 y 15"/>
    <n v="0.6"/>
    <n v="819"/>
    <n v="1"/>
    <n v="1.22"/>
    <n v="5"/>
    <n v="0.24399999999999999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9063"/>
    <x v="0"/>
    <s v="4002"/>
    <s v="22/02/2019 12:17"/>
    <s v="09HB331709"/>
    <s v="800196"/>
    <s v="PITSS"/>
    <s v="ASP"/>
    <x v="15"/>
    <s v="CARRETERA SAN ISIDRO MAZATEPEC No 7000"/>
    <x v="40"/>
    <n v="1"/>
    <s v="INTERIOR"/>
    <n v="2640"/>
    <s v="&gt;60"/>
    <s v="A4 Mono MFPs"/>
    <s v="A4"/>
    <s v="Ciudad principal"/>
    <s v="1-&gt;60"/>
    <n v="1.05"/>
    <n v="0"/>
    <n v="1"/>
    <n v="1.22"/>
    <n v="5"/>
    <n v="0.24399999999999999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0929"/>
    <x v="0"/>
    <s v="4395"/>
    <s v="17/01/2019 14:21"/>
    <s v="0BG2951550"/>
    <s v="800187"/>
    <s v="PITSS"/>
    <s v="ASP"/>
    <x v="1"/>
    <s v="PROL ZARAGOZA 62 A"/>
    <x v="10"/>
    <n v="0"/>
    <s v="INTERIOR"/>
    <n v="3"/>
    <s v="&lt;=3"/>
    <s v="Light Production Digital Business"/>
    <s v="Entry Production"/>
    <s v="Ciudad principal"/>
    <s v="3-&lt;=3"/>
    <n v="0"/>
    <n v="0"/>
    <n v="1"/>
    <n v="0.98"/>
    <n v="4"/>
    <n v="0.245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9951"/>
    <x v="0"/>
    <s v="4395"/>
    <s v="25/02/2019 09:46"/>
    <s v="0BG2947161"/>
    <s v="500083"/>
    <s v="PITSS"/>
    <s v="ASP"/>
    <x v="1"/>
    <s v="MISSISIPI 152 LOC 206"/>
    <x v="1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0.98"/>
    <n v="4"/>
    <n v="0.24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877"/>
    <x v="0"/>
    <s v="7855"/>
    <s v="09/01/2019 09:07"/>
    <s v="0MX4465045"/>
    <s v="800186"/>
    <s v="PITSS"/>
    <s v="ASP"/>
    <x v="1"/>
    <s v="LIBRAMIENTO JOSE MANUEL ZAVALA 165"/>
    <x v="61"/>
    <n v="0"/>
    <s v="INTERIOR"/>
    <n v="141"/>
    <s v="&gt;60"/>
    <s v="A3 Office Color Laser MFPs"/>
    <s v="A3"/>
    <s v="Otras"/>
    <s v="2-&gt;60"/>
    <n v="1.1000000000000001"/>
    <n v="1501.5000000000002"/>
    <n v="1"/>
    <n v="2.21"/>
    <n v="9"/>
    <n v="0.2455555555555555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6893"/>
    <x v="3"/>
    <s v="0605"/>
    <s v="19/02/2019 08:44"/>
    <s v="03XB458421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20T00:00:00"/>
    <d v="2019-02-21T00:00:00"/>
    <n v="1"/>
    <s v="0-1 día"/>
    <n v="0"/>
    <n v="0"/>
    <n v="0"/>
    <x v="1"/>
    <x v="0"/>
    <x v="0"/>
    <x v="1"/>
    <x v="1"/>
    <x v="2"/>
    <x v="4"/>
  </r>
  <r>
    <x v="1"/>
    <n v="1"/>
    <s v="1996897"/>
    <x v="3"/>
    <s v="0605"/>
    <s v="19/02/2019 08:45"/>
    <s v="03XB458020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1"/>
    <x v="1"/>
    <x v="2"/>
    <x v="4"/>
  </r>
  <r>
    <x v="0"/>
    <n v="1"/>
    <s v="1977577"/>
    <x v="0"/>
    <s v="5945"/>
    <s v="10/01/2019 11:28"/>
    <s v="0X76707825"/>
    <s v="500018"/>
    <s v="PITSS"/>
    <s v="ASP"/>
    <x v="2"/>
    <s v="BOULEVARD FRANCISCO PRIMO DE VERDAD No 3317"/>
    <x v="23"/>
    <n v="0"/>
    <s v="INTERIOR"/>
    <n v="3"/>
    <s v="&lt;=3"/>
    <s v="Office Digital"/>
    <s v="A3"/>
    <s v="Ciudad principal"/>
    <s v="2-&lt;=3"/>
    <n v="0"/>
    <n v="0"/>
    <n v="1"/>
    <n v="1.23"/>
    <n v="5"/>
    <n v="0.24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717"/>
    <x v="0"/>
    <s v="6657"/>
    <s v="23/01/2019 10:31"/>
    <s v="E1B087898"/>
    <s v="500036"/>
    <s v="PITSS"/>
    <s v="ASP"/>
    <x v="99"/>
    <s v="AV GOMEZ MORIN No 1101 L 202-1"/>
    <x v="1"/>
    <n v="0"/>
    <s v="INTERIOR"/>
    <n v="2610"/>
    <s v="&gt;60"/>
    <s v="A4 Color Laser MFPs"/>
    <s v="A4"/>
    <s v="Ciudad principal"/>
    <s v="1-&gt;60"/>
    <n v="1.05"/>
    <n v="750.75000000000011"/>
    <n v="1"/>
    <n v="1.23"/>
    <n v="5"/>
    <n v="0.246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88413"/>
    <x v="0"/>
    <s v="3335"/>
    <s v="01/02/2019 12:25"/>
    <s v="05BT705288"/>
    <s v="800084"/>
    <s v="PITSS"/>
    <s v="ASP"/>
    <x v="100"/>
    <s v="BLVD HAROLD R PAPE No 6012"/>
    <x v="47"/>
    <n v="0"/>
    <s v="INTERIOR"/>
    <n v="71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3195"/>
    <x v="0"/>
    <s v="3657"/>
    <s v="11/02/2019 14:31"/>
    <s v="0C7X249124"/>
    <s v="800186"/>
    <s v="PITSS"/>
    <s v="ASP"/>
    <x v="49"/>
    <s v="AV 5 DE FEBRERO 1351"/>
    <x v="10"/>
    <n v="0"/>
    <s v="INTERIOR"/>
    <n v="139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905"/>
    <x v="3"/>
    <s v="8046"/>
    <s v="19/02/2019 08:48"/>
    <s v="08TB608439"/>
    <s v="500157"/>
    <s v="PITSS"/>
    <s v="ASP"/>
    <x v="25"/>
    <s v="AV PARQUE INDUSTRIAL JUAREZ 3328"/>
    <x v="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9T00:00:00"/>
    <d v="2019-02-21T00:00:00"/>
    <n v="2"/>
    <s v="2-3 días"/>
    <n v="0"/>
    <n v="0"/>
    <n v="0"/>
    <x v="1"/>
    <x v="0"/>
    <x v="0"/>
    <x v="1"/>
    <x v="1"/>
    <x v="2"/>
    <x v="4"/>
  </r>
  <r>
    <x v="0"/>
    <n v="1"/>
    <s v="1978909"/>
    <x v="0"/>
    <s v="5955"/>
    <s v="14/01/2019 09:56"/>
    <s v="0X76372955"/>
    <s v="800187"/>
    <s v="PITSS"/>
    <s v="ASP"/>
    <x v="58"/>
    <s v="AV CERRADA LA ESTACADA No 471"/>
    <x v="10"/>
    <n v="0"/>
    <s v="INTERIOR"/>
    <n v="277"/>
    <s v="&gt;60"/>
    <s v="Departmental Digital"/>
    <s v="A3"/>
    <s v="Ciudad principal"/>
    <s v="2-&gt;60"/>
    <n v="1.1000000000000001"/>
    <n v="1501.5000000000002"/>
    <n v="1"/>
    <n v="1.24"/>
    <n v="5"/>
    <n v="0.24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7043"/>
    <x v="0"/>
    <s v="8035"/>
    <s v="09/01/2019 12:14"/>
    <s v="02TX060400"/>
    <s v="800196"/>
    <s v="PITSS"/>
    <s v="ASP"/>
    <x v="101"/>
    <s v="JUAN DE LA BARRERA 3609"/>
    <x v="7"/>
    <n v="1"/>
    <s v="INTERIOR"/>
    <n v="26"/>
    <s v="Entre 16 y 30"/>
    <s v="A3 Office Color Laser MFPs"/>
    <s v="A3"/>
    <s v="Ciudad principal"/>
    <s v="2-Entre 16 y 30"/>
    <n v="0.8"/>
    <n v="0"/>
    <n v="1"/>
    <n v="1.25"/>
    <n v="5"/>
    <n v="0.2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6745"/>
    <x v="0"/>
    <s v="0070"/>
    <s v="08/01/2019 20:02"/>
    <s v="0E2B665621"/>
    <s v="800188"/>
    <s v="PITSS"/>
    <s v="ASP"/>
    <x v="4"/>
    <s v="PASEO IRAPUATO No 1101"/>
    <x v="30"/>
    <n v="0"/>
    <s v="INTERIOR"/>
    <n v="19"/>
    <s v="Entre 16 y 30"/>
    <s v="Entry Production Color Low/Mid"/>
    <s v="Entry Production"/>
    <s v="Ciudad principal"/>
    <s v="3-Entre 16 y 30"/>
    <n v="1.05"/>
    <n v="1651.6500000000003"/>
    <n v="1"/>
    <n v="1"/>
    <n v="4"/>
    <n v="0.2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845"/>
    <x v="0"/>
    <s v="4395"/>
    <s v="14/01/2019 08:17"/>
    <s v="0BG2946876"/>
    <s v="800146"/>
    <s v="PITSS"/>
    <s v="ASP"/>
    <x v="1"/>
    <s v="BLV JUAN ALONSO DE TORRES 1315-3"/>
    <x v="17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"/>
    <n v="4"/>
    <n v="0.2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6915"/>
    <x v="3"/>
    <s v="0605"/>
    <s v="19/02/2019 08:51"/>
    <s v="03XB458021"/>
    <s v="500157"/>
    <s v="PITSS"/>
    <s v="ASP"/>
    <x v="25"/>
    <s v="AV PARQUE INDUSTRIAL JUAREZ 3328"/>
    <x v="2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2-19T00:00:00"/>
    <d v="2019-02-22T00:00:00"/>
    <n v="3"/>
    <s v="2-3 días"/>
    <n v="0"/>
    <n v="0"/>
    <n v="0"/>
    <x v="1"/>
    <x v="0"/>
    <x v="0"/>
    <x v="1"/>
    <x v="1"/>
    <x v="2"/>
    <x v="4"/>
  </r>
  <r>
    <x v="0"/>
    <n v="1"/>
    <s v="1981261"/>
    <x v="0"/>
    <s v="4395"/>
    <s v="18/01/2019 09:10"/>
    <s v="0BG2939611"/>
    <s v="500071"/>
    <s v="PITSS"/>
    <s v="ASP"/>
    <x v="1"/>
    <s v="PEDRO CARDENAS 100"/>
    <x v="42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"/>
    <n v="4"/>
    <n v="0.25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4983"/>
    <x v="0"/>
    <s v="8075"/>
    <s v="25/01/2019 12:15"/>
    <s v="03AG880355"/>
    <s v="800072"/>
    <s v="PITSS"/>
    <s v="ASP"/>
    <x v="4"/>
    <s v="AV MEXICO 3370"/>
    <x v="0"/>
    <n v="0"/>
    <s v="INTERIOR"/>
    <n v="23"/>
    <s v="Entre 16 y 30"/>
    <s v="Departmental Digital"/>
    <s v="A3"/>
    <s v="Ciudad principal"/>
    <s v="2-Entre 16 y 30"/>
    <n v="0.8"/>
    <n v="1092"/>
    <n v="1"/>
    <n v="1.25"/>
    <n v="5"/>
    <n v="0.2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5721"/>
    <x v="0"/>
    <s v="5866"/>
    <s v="28/01/2019 09:14"/>
    <s v="0EX9293351"/>
    <s v="500036"/>
    <s v="PITSS"/>
    <s v="ASP"/>
    <x v="4"/>
    <s v="AV JOSE ELEUTERIO GONZALEZ 315"/>
    <x v="11"/>
    <n v="0"/>
    <s v="INTERIOR"/>
    <n v="10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86157"/>
    <x v="0"/>
    <s v="3658"/>
    <s v="28/01/2019 17:00"/>
    <s v="0C4X011352"/>
    <s v="800147"/>
    <s v="PITSS"/>
    <s v="ASP"/>
    <x v="8"/>
    <s v="BLVD MARIANO ESCOBEDO 2903 L-2"/>
    <x v="17"/>
    <n v="0"/>
    <s v="INTERIOR"/>
    <n v="40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7279"/>
    <x v="0"/>
    <s v="6705"/>
    <s v="30/01/2019 12:30"/>
    <s v="0A1H021572"/>
    <s v="500028"/>
    <s v="PITSS"/>
    <s v="ASP"/>
    <x v="1"/>
    <s v="AV PASEO DE LOS LEONES 1388 L 2-3"/>
    <x v="11"/>
    <n v="0"/>
    <s v="INTERIOR"/>
    <n v="98"/>
    <s v="&gt;60"/>
    <s v="WF Mono Systems and Legacy Color"/>
    <s v="WF"/>
    <s v="Ciudad principal"/>
    <s v="3-&gt;60"/>
    <n v="1.1499999999999999"/>
    <n v="1808.95"/>
    <n v="1"/>
    <n v="1"/>
    <n v="4"/>
    <n v="0.25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8091"/>
    <x v="0"/>
    <s v="8075"/>
    <s v="31/01/2019 17:51"/>
    <s v="03AG880147"/>
    <s v="800142"/>
    <s v="PITSS"/>
    <s v="ASP"/>
    <x v="4"/>
    <s v="AV REVOLUCION 780"/>
    <x v="21"/>
    <n v="0"/>
    <s v="METRO"/>
    <n v="7"/>
    <s v="Entre 7 y 15"/>
    <s v="Departmental Digital"/>
    <s v="A3"/>
    <s v="Ciudad principal"/>
    <s v="2-Entre 7 y 15"/>
    <n v="0.6"/>
    <n v="393"/>
    <n v="1"/>
    <n v="1.25"/>
    <n v="5"/>
    <n v="0.2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8251"/>
    <x v="0"/>
    <s v="4326"/>
    <s v="11/01/2019 13:13"/>
    <s v="0BG1000839"/>
    <s v="500157"/>
    <s v="PITSS"/>
    <s v="ASP"/>
    <x v="42"/>
    <s v="AV DE LAS TORRES No 2170"/>
    <x v="2"/>
    <n v="0"/>
    <s v="INTERIOR"/>
    <n v="108"/>
    <s v="&gt;60"/>
    <s v="Light Production Digital Business"/>
    <s v="Entry Production"/>
    <s v="Ciudad principal"/>
    <s v="3-&gt;60"/>
    <n v="1.1499999999999999"/>
    <n v="1808.95"/>
    <n v="1"/>
    <n v="4.28"/>
    <n v="4"/>
    <n v="1.07"/>
    <n v="1.7500000000000016E-2"/>
    <n v="-27.527500000000028"/>
    <d v="2019-01-15T00:00:00"/>
    <d v="2019-01-16T00:00:00"/>
    <n v="1"/>
    <s v="0-1 día"/>
    <n v="0"/>
    <n v="0"/>
    <n v="0"/>
    <x v="0"/>
    <x v="1"/>
    <x v="0"/>
    <x v="0"/>
    <x v="1"/>
    <x v="2"/>
    <x v="4"/>
  </r>
  <r>
    <x v="1"/>
    <n v="1"/>
    <s v="1992851"/>
    <x v="0"/>
    <s v="3321"/>
    <s v="11/02/2019 08:02"/>
    <s v="0LA0096463"/>
    <s v="800110"/>
    <s v="PITSS"/>
    <s v="ASP"/>
    <x v="48"/>
    <s v="DOMICILIO CONOCIDO"/>
    <x v="28"/>
    <n v="0"/>
    <s v="INTERIOR"/>
    <n v="249"/>
    <s v="&gt;60"/>
    <s v="Entry Mono Printers"/>
    <s v="A4"/>
    <s v="Ciudad principal"/>
    <s v="1-&gt;60"/>
    <n v="1.05"/>
    <n v="750.75000000000011"/>
    <n v="1"/>
    <n v="1.25"/>
    <n v="5"/>
    <n v="0.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4437"/>
    <x v="0"/>
    <s v="5866"/>
    <s v="13/02/2019 14:45"/>
    <s v="0EX9297705"/>
    <s v="500028"/>
    <s v="PITSS"/>
    <s v="ASP"/>
    <x v="1"/>
    <s v="CARR MIGUEL ALEMAN OTE 4605"/>
    <x v="33"/>
    <n v="0"/>
    <s v="INTERIOR"/>
    <n v="8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613"/>
    <x v="0"/>
    <s v="0570"/>
    <s v="14/02/2019 07:39"/>
    <s v="0XPN548251"/>
    <s v="500028"/>
    <s v="PITSS"/>
    <s v="ASP"/>
    <x v="4"/>
    <s v="AV JOSE ELEUTERIO GONZALEZ No 315 INT 7C"/>
    <x v="11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1"/>
    <n v="4"/>
    <n v="0.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5119"/>
    <x v="0"/>
    <s v="3346"/>
    <s v="14/02/2019 18:02"/>
    <s v="03BT802448"/>
    <s v="500066"/>
    <s v="PITSS"/>
    <s v="ASP"/>
    <x v="6"/>
    <s v="NEMESIO GARCIA NARANJO No 408"/>
    <x v="33"/>
    <n v="0"/>
    <s v="INTERIOR"/>
    <n v="2632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225"/>
    <x v="0"/>
    <s v="5866"/>
    <s v="18/02/2019 08:14"/>
    <s v="0EX9295738"/>
    <s v="800072"/>
    <s v="PITSS"/>
    <s v="ASP"/>
    <x v="1"/>
    <s v="AV. PATRIA NO 1937"/>
    <x v="0"/>
    <n v="0"/>
    <s v="INTERIOR"/>
    <n v="11"/>
    <s v="Entre 7 y 15"/>
    <s v="Departmental Digital"/>
    <s v="A3"/>
    <s v="Ciudad principal"/>
    <s v="2-Entre 7 y 15"/>
    <n v="0.6"/>
    <n v="819"/>
    <n v="1"/>
    <n v="1.25"/>
    <n v="5"/>
    <n v="0.2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6227"/>
    <x v="0"/>
    <s v="5337"/>
    <s v="18/02/2019 08:15"/>
    <s v="0AE9551070"/>
    <s v="100039"/>
    <s v="PITSS"/>
    <s v="ASP"/>
    <x v="28"/>
    <s v="INDUSTRIA QUIMICA S/N"/>
    <x v="20"/>
    <n v="1"/>
    <s v="INTERIOR"/>
    <n v="47"/>
    <s v="Entre 31 y 60"/>
    <s v="Office Digital"/>
    <s v="A3"/>
    <s v="Ciudad principal"/>
    <s v="2-Entre 31 y 60"/>
    <n v="1.05"/>
    <n v="0"/>
    <n v="1"/>
    <n v="1.25"/>
    <n v="5"/>
    <n v="0.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1229"/>
    <x v="0"/>
    <s v="5866"/>
    <s v="27/02/2019 09:33"/>
    <s v="0EX9287045"/>
    <s v="800186"/>
    <s v="PITSS"/>
    <s v="ASP"/>
    <x v="4"/>
    <s v="AV 5 DE FEBRERO 9200"/>
    <x v="10"/>
    <n v="0"/>
    <s v="INTERIOR"/>
    <n v="49"/>
    <s v="Entre 31 y 60"/>
    <s v="Departmental Digital"/>
    <s v="A3"/>
    <s v="Ciudad principal"/>
    <s v="2-Entre 31 y 60"/>
    <n v="1.05"/>
    <n v="1433.25"/>
    <n v="1"/>
    <n v="1.25"/>
    <n v="5"/>
    <n v="0.2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2001801"/>
    <x v="0"/>
    <s v="0070"/>
    <s v="28/02/2019 07:01"/>
    <s v="0E2B665463"/>
    <s v="800072"/>
    <s v="PITSS"/>
    <s v="ASP"/>
    <x v="4"/>
    <s v="AV SALVADOR NAVA MARTINEZ No 3115"/>
    <x v="13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1"/>
    <n v="4"/>
    <n v="0.25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5739"/>
    <x v="0"/>
    <s v="7530"/>
    <s v="07/01/2019 11:54"/>
    <s v="0XKK410168"/>
    <s v="500157"/>
    <s v="PITSS"/>
    <s v="ASP"/>
    <x v="23"/>
    <s v="AV SANTIAGO TRONCOSO 281"/>
    <x v="2"/>
    <n v="0"/>
    <s v="INTERIOR"/>
    <n v="28"/>
    <s v="Entre 16 y 30"/>
    <s v="A3 Office Color Laser MFPs"/>
    <s v="A3"/>
    <s v="Ciudad principal"/>
    <s v="2-Entre 16 y 30"/>
    <n v="0.8"/>
    <n v="1092"/>
    <n v="1"/>
    <n v="5.6"/>
    <n v="5"/>
    <n v="1.1199999999999999"/>
    <n v="2.9999999999999971E-2"/>
    <n v="-40.94999999999996"/>
    <d v="2019-01-14T00:00:00"/>
    <d v="2019-01-14T00:00:00"/>
    <n v="0"/>
    <s v="0-1 día"/>
    <n v="0"/>
    <n v="0"/>
    <n v="0"/>
    <x v="0"/>
    <x v="1"/>
    <x v="0"/>
    <x v="0"/>
    <x v="1"/>
    <x v="2"/>
    <x v="4"/>
  </r>
  <r>
    <x v="0"/>
    <n v="1"/>
    <s v="1982691"/>
    <x v="0"/>
    <s v="6705"/>
    <s v="21/01/2019 16:01"/>
    <s v="0A1H022151"/>
    <s v="800146"/>
    <s v="PITSS"/>
    <s v="ASP"/>
    <x v="4"/>
    <s v="BLVD ADOLFO LOPEZ MATEOS 2540"/>
    <x v="17"/>
    <n v="0"/>
    <s v="INTERIOR"/>
    <n v="33"/>
    <s v="Entre 31 y 60"/>
    <s v="WF Mono Systems and Legacy Color"/>
    <s v="WF"/>
    <s v="Ciudad principal"/>
    <s v="3-Entre 31 y 60"/>
    <n v="1.1000000000000001"/>
    <n v="1730.3000000000004"/>
    <n v="1"/>
    <n v="1.01"/>
    <n v="4"/>
    <n v="0.252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76223"/>
    <x v="0"/>
    <s v="0070"/>
    <s v="08/01/2019 08:48"/>
    <s v="0E2B656860"/>
    <s v="500157"/>
    <s v="PITSS"/>
    <s v="ASP"/>
    <x v="1"/>
    <s v="AV EJERCITO NACIONAL No 2926"/>
    <x v="2"/>
    <n v="0"/>
    <s v="INTERIOR"/>
    <n v="19"/>
    <s v="Entre 16 y 30"/>
    <s v="Entry Production Color Low/Mid"/>
    <s v="Entry Production"/>
    <s v="Ciudad principal"/>
    <s v="3-Entre 16 y 30"/>
    <n v="1.05"/>
    <n v="1651.6500000000003"/>
    <n v="1"/>
    <n v="5.2"/>
    <n v="4"/>
    <n v="1.3"/>
    <n v="7.5000000000000011E-2"/>
    <n v="-117.97500000000004"/>
    <d v="2019-01-10T00:00:00"/>
    <d v="2019-01-10T00:00:00"/>
    <n v="0"/>
    <s v="0-1 día"/>
    <n v="0"/>
    <n v="0"/>
    <n v="0"/>
    <x v="0"/>
    <x v="1"/>
    <x v="0"/>
    <x v="0"/>
    <x v="1"/>
    <x v="2"/>
    <x v="4"/>
  </r>
  <r>
    <x v="0"/>
    <n v="1"/>
    <s v="1976869"/>
    <x v="0"/>
    <s v="5866"/>
    <s v="09/01/2019 09:09"/>
    <s v="0EX9287045"/>
    <s v="800187"/>
    <s v="PITSS"/>
    <s v="ASP"/>
    <x v="4"/>
    <s v="AV 5 DE FEBRERO 9200"/>
    <x v="10"/>
    <n v="0"/>
    <s v="INTERIOR"/>
    <n v="1"/>
    <s v="&lt;=3"/>
    <s v="Departmental Digital"/>
    <s v="A3"/>
    <s v="Ciudad principal"/>
    <s v="2-&lt;=3"/>
    <n v="0"/>
    <n v="0"/>
    <n v="1"/>
    <n v="1.27"/>
    <n v="5"/>
    <n v="0.254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0"/>
    <n v="1"/>
    <s v="1971797"/>
    <x v="0"/>
    <s v="3658"/>
    <s v="27/12/2018 13:37"/>
    <s v="0C4X003949"/>
    <s v="500157"/>
    <s v="PITSS"/>
    <s v="ASP"/>
    <x v="8"/>
    <s v="PASEO TRIUNFO DE LA REPUBLICA 4051"/>
    <x v="2"/>
    <n v="0"/>
    <s v="INTERIOR"/>
    <n v="92"/>
    <s v="&gt;60"/>
    <s v="A4 Mono MFPs"/>
    <s v="A4"/>
    <s v="Ciudad principal"/>
    <s v="1-&gt;60"/>
    <n v="1.05"/>
    <n v="750.75000000000011"/>
    <n v="1"/>
    <n v="11.88"/>
    <n v="5"/>
    <n v="2.3760000000000003"/>
    <n v="0.34400000000000008"/>
    <n v="-245.96000000000009"/>
    <d v="2018-12-28T00:00:00"/>
    <d v="2019-01-02T00:00:00"/>
    <n v="2"/>
    <s v="2-3 días"/>
    <n v="0.25"/>
    <n v="-178.75000000000003"/>
    <n v="0"/>
    <x v="0"/>
    <x v="3"/>
    <x v="0"/>
    <x v="0"/>
    <x v="1"/>
    <x v="2"/>
    <x v="4"/>
  </r>
  <r>
    <x v="1"/>
    <n v="1"/>
    <s v="1997097"/>
    <x v="0"/>
    <s v="3658"/>
    <s v="19/02/2019 11:14"/>
    <s v="0C4X008259"/>
    <s v="800183"/>
    <s v="PITSS"/>
    <s v="ASP"/>
    <x v="7"/>
    <s v="AV GENERAL RAMON CORONA No 2514"/>
    <x v="0"/>
    <n v="0"/>
    <s v="INTERIOR"/>
    <n v="2637"/>
    <s v="&gt;60"/>
    <s v="A4 Mono MFPs"/>
    <s v="A4"/>
    <s v="Ciudad principal"/>
    <s v="1-&gt;60"/>
    <n v="1.05"/>
    <n v="750.75000000000011"/>
    <n v="1"/>
    <n v="1.27"/>
    <n v="5"/>
    <n v="0.254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74865"/>
    <x v="0"/>
    <s v="0070"/>
    <s v="04/01/2019 16:29"/>
    <s v="0E2B650746"/>
    <s v="100037"/>
    <s v="PITSS"/>
    <s v="ASP"/>
    <x v="1"/>
    <s v="BLV ISIDRO FABELA SUR 600"/>
    <x v="68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02"/>
    <n v="4"/>
    <n v="0.255"/>
    <n v="0"/>
    <n v="0"/>
    <d v="2019-01-05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5927"/>
    <x v="0"/>
    <s v="6705"/>
    <s v="07/01/2019 16:29"/>
    <s v="0A1H022401"/>
    <s v="800187"/>
    <s v="PITSS"/>
    <s v="ASP"/>
    <x v="4"/>
    <s v="BLVD ENCUESTRE MZA 1 LTE 1 LOCAL 14"/>
    <x v="10"/>
    <n v="0"/>
    <s v="INTERIOR"/>
    <n v="3"/>
    <s v="&lt;=3"/>
    <s v="WF Mono Systems and Legacy Color"/>
    <s v="WF"/>
    <s v="Ciudad principal"/>
    <s v="3-&lt;=3"/>
    <n v="0"/>
    <n v="0"/>
    <n v="1"/>
    <n v="1.02"/>
    <n v="4"/>
    <n v="0.25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5085"/>
    <x v="0"/>
    <s v="4310"/>
    <s v="14/02/2019 16:29"/>
    <s v="0BG0966723"/>
    <s v="800192"/>
    <s v="PITSS"/>
    <s v="ASP"/>
    <x v="1"/>
    <s v="AV. AMERICAS No. 655"/>
    <x v="7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02"/>
    <n v="4"/>
    <n v="0.25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5719"/>
    <x v="0"/>
    <s v="5866"/>
    <s v="28/01/2019 09:12"/>
    <s v="0EX9665251"/>
    <s v="500036"/>
    <s v="PITSS"/>
    <s v="ASP"/>
    <x v="4"/>
    <s v="AV JOSE ELEUTERIO GONZALEZ No 315 INT 7C"/>
    <x v="11"/>
    <n v="0"/>
    <s v="INTERIOR"/>
    <n v="10"/>
    <s v="Entre 7 y 15"/>
    <s v="Departmental Digital"/>
    <s v="A3"/>
    <s v="Ciudad principal"/>
    <s v="2-Entre 7 y 15"/>
    <n v="0.6"/>
    <n v="819"/>
    <n v="1"/>
    <n v="1.28"/>
    <n v="5"/>
    <n v="0.256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1681"/>
    <x v="0"/>
    <s v="4002"/>
    <s v="08/02/2019 08:43"/>
    <s v="09HB320745"/>
    <s v="500056"/>
    <s v="PITSS"/>
    <s v="ASP"/>
    <x v="6"/>
    <s v="BLV HGO Y PADRE MIER"/>
    <x v="19"/>
    <n v="0"/>
    <s v="INTERIOR"/>
    <n v="53"/>
    <s v="Entre 31 y 60"/>
    <s v="A4 Mono MFPs"/>
    <s v="A4"/>
    <s v="Ciudad principal"/>
    <s v="1-Entre 31 y 60"/>
    <n v="0.8"/>
    <n v="572.00000000000011"/>
    <n v="1"/>
    <n v="1.28"/>
    <n v="5"/>
    <n v="0.256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4263"/>
    <x v="0"/>
    <s v="7511"/>
    <s v="13/02/2019 11:24"/>
    <s v="0RXD142271"/>
    <s v="500018"/>
    <s v="PITSS"/>
    <s v="ASP"/>
    <x v="2"/>
    <s v="AV MARTIRES DE SONORA 1006"/>
    <x v="23"/>
    <n v="0"/>
    <s v="INTERIOR"/>
    <n v="7"/>
    <s v="Entre 7 y 15"/>
    <s v="Color Laser Printers"/>
    <s v="A4"/>
    <s v="Ciudad principal"/>
    <s v="1-Entre 7 y 15"/>
    <n v="0"/>
    <n v="0"/>
    <n v="1"/>
    <n v="1.28"/>
    <n v="5"/>
    <n v="0.25600000000000001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7693"/>
    <x v="0"/>
    <s v="8045"/>
    <s v="20/02/2019 09:49"/>
    <s v="0Y4X849017"/>
    <s v="800196"/>
    <s v="PITSS"/>
    <s v="ASP"/>
    <x v="102"/>
    <s v="JUAN DE LA BARRERA No 3609 INT 2"/>
    <x v="7"/>
    <n v="1"/>
    <s v="INTERIOR"/>
    <n v="149"/>
    <s v="&gt;60"/>
    <s v="Office Digital"/>
    <s v="A3"/>
    <s v="Ciudad principal"/>
    <s v="2-&gt;60"/>
    <n v="1.1000000000000001"/>
    <n v="0"/>
    <n v="1"/>
    <n v="1.28"/>
    <n v="5"/>
    <n v="0.25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0063"/>
    <x v="0"/>
    <s v="5868"/>
    <s v="25/02/2019 11:30"/>
    <s v="0EX9286123"/>
    <s v="500018"/>
    <s v="PITSS"/>
    <s v="ASP"/>
    <x v="46"/>
    <s v="GRAL MARIANO ARISTA 54 B 21"/>
    <x v="25"/>
    <n v="0"/>
    <s v="INTERIOR"/>
    <n v="4"/>
    <s v="Entre 3 y 6"/>
    <s v="Departmental Digital"/>
    <s v="A3"/>
    <s v="Ciudad principal"/>
    <s v="2-Entre 3 y 6"/>
    <n v="0"/>
    <n v="0"/>
    <n v="1"/>
    <n v="1.28"/>
    <n v="5"/>
    <n v="0.2560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071"/>
    <x v="0"/>
    <s v="6203"/>
    <s v="03/01/2019 09:43"/>
    <s v="0AGD460912"/>
    <s v="800187"/>
    <s v="PITSS"/>
    <s v="ASP"/>
    <x v="6"/>
    <s v="MIGUEL A SALGADO 103"/>
    <x v="10"/>
    <n v="0"/>
    <s v="INTERIOR"/>
    <n v="185"/>
    <s v="&gt;60"/>
    <s v="WF Mono Systems and Legacy Color"/>
    <s v="WF"/>
    <s v="Ciudad principal"/>
    <s v="3-&gt;60"/>
    <n v="1.1499999999999999"/>
    <n v="1808.95"/>
    <n v="1"/>
    <n v="1.03"/>
    <n v="4"/>
    <n v="0.2575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3985"/>
    <x v="0"/>
    <s v="0070"/>
    <s v="23/01/2019 16:28"/>
    <s v="0E2B654077"/>
    <s v="800072"/>
    <s v="PITSS"/>
    <s v="ASP"/>
    <x v="1"/>
    <s v="AV MANUEL AVILA CAMACHO 1650"/>
    <x v="7"/>
    <n v="0"/>
    <s v="INTERIOR"/>
    <n v="43"/>
    <s v="Entre 31 y 60"/>
    <s v="Entry Production Color Low/Mid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427"/>
    <x v="0"/>
    <s v="4310"/>
    <s v="12/02/2019 07:44"/>
    <s v="0BG0973687"/>
    <s v="500083"/>
    <s v="PITSS"/>
    <s v="ASP"/>
    <x v="4"/>
    <s v="AV JOSE ELEUTERIO GONZALEZ No 315 INT 7C"/>
    <x v="11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03"/>
    <n v="4"/>
    <n v="0.2575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1283"/>
    <x v="0"/>
    <s v="7025"/>
    <s v="18/01/2019 10:03"/>
    <s v="07CX043067"/>
    <s v="500158"/>
    <s v="PITSS"/>
    <s v="ASP"/>
    <x v="2"/>
    <s v="AV RIO BRAVO No 1420"/>
    <x v="2"/>
    <n v="0"/>
    <s v="INTERIOR"/>
    <n v="109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18T00:00:00"/>
    <d v="2019-01-20T00:00:00"/>
    <n v="0"/>
    <s v="0-1 día"/>
    <n v="0"/>
    <n v="0"/>
    <n v="0"/>
    <x v="0"/>
    <x v="0"/>
    <x v="0"/>
    <x v="0"/>
    <x v="1"/>
    <x v="2"/>
    <x v="5"/>
  </r>
  <r>
    <x v="1"/>
    <n v="1"/>
    <s v="1994409"/>
    <x v="0"/>
    <s v="3325"/>
    <s v="13/02/2019 13:57"/>
    <s v="0LA8673727"/>
    <s v="500089"/>
    <s v="PITSS"/>
    <s v="ASP"/>
    <x v="3"/>
    <s v="AV HERMANOS ESCOBAR No 5756"/>
    <x v="2"/>
    <n v="1"/>
    <s v="INTERIOR"/>
    <n v="113"/>
    <s v="&gt;60"/>
    <s v="A4 Mono MFPs"/>
    <s v="A4"/>
    <s v="Ciudad principal"/>
    <s v="1-&gt;60"/>
    <n v="1.05"/>
    <n v="0"/>
    <n v="1"/>
    <n v="1.3"/>
    <n v="5"/>
    <n v="0.26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5975"/>
    <x v="0"/>
    <s v="5945"/>
    <s v="28/01/2019 12:33"/>
    <s v="0X76704334"/>
    <s v="500158"/>
    <s v="PITSS"/>
    <s v="ASP"/>
    <x v="25"/>
    <s v="AV FUENTES DEL SUR 7151"/>
    <x v="2"/>
    <n v="0"/>
    <s v="INTERIOR"/>
    <n v="290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5"/>
  </r>
  <r>
    <x v="1"/>
    <n v="1"/>
    <s v="2001937"/>
    <x v="0"/>
    <s v="3611"/>
    <s v="28/02/2019 09:46"/>
    <s v="0A4T558103"/>
    <s v="800186"/>
    <s v="PITSS"/>
    <s v="ASP"/>
    <x v="4"/>
    <s v="CONSTITUYENTES PTE 152"/>
    <x v="10"/>
    <n v="0"/>
    <s v="INTERIOR"/>
    <n v="71"/>
    <s v="&gt;60"/>
    <s v="Entry Mono Printers"/>
    <s v="A4"/>
    <s v="Ciudad principal"/>
    <s v="1-&gt;60"/>
    <n v="1.05"/>
    <n v="750.75000000000011"/>
    <n v="1"/>
    <n v="1.3"/>
    <n v="5"/>
    <n v="0.26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4927"/>
    <x v="0"/>
    <s v="3346"/>
    <s v="25/01/2019 10:55"/>
    <s v="03BT802359"/>
    <s v="800027"/>
    <s v="PITSS"/>
    <s v="ASP"/>
    <x v="6"/>
    <s v="AV DE LA CONCEPCION No 21 LOCAL PB-12 B"/>
    <x v="40"/>
    <n v="0"/>
    <s v="INTERIOR"/>
    <n v="241"/>
    <s v="&gt;60"/>
    <s v="A4 Mono MFPs"/>
    <s v="A4"/>
    <s v="Ciudad principal"/>
    <s v="1-&gt;60"/>
    <n v="1.05"/>
    <n v="750.75000000000011"/>
    <n v="1"/>
    <n v="1.31"/>
    <n v="5"/>
    <n v="0.262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5657"/>
    <x v="0"/>
    <s v="0560"/>
    <s v="07/01/2019 10:27"/>
    <s v="0XPN394939"/>
    <s v="800072"/>
    <s v="PITSS"/>
    <s v="ASP"/>
    <x v="1"/>
    <s v="PATRIA 1937"/>
    <x v="0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1.05"/>
    <n v="4"/>
    <n v="0.2625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7111"/>
    <x v="0"/>
    <s v="5552"/>
    <s v="30/01/2019 09:37"/>
    <s v="0KPA027144"/>
    <s v="500158"/>
    <s v="PITSS"/>
    <s v="ASP"/>
    <x v="42"/>
    <s v="AV DE LAS TORRES No 2170"/>
    <x v="2"/>
    <n v="0"/>
    <s v="INTERIOR"/>
    <n v="54"/>
    <s v="Entre 31 y 60"/>
    <s v="Entry Mono Printers"/>
    <s v="A4"/>
    <s v="Ciudad principal"/>
    <s v="1-Entre 31 y 60"/>
    <n v="0.8"/>
    <n v="572.00000000000011"/>
    <n v="1"/>
    <n v="0"/>
    <n v="5"/>
    <n v="0"/>
    <n v="0"/>
    <n v="0"/>
    <d v="2019-01-30T00:00:00"/>
    <d v="2019-01-30T00:00:00"/>
    <n v="0"/>
    <s v="0-1 día"/>
    <n v="0"/>
    <n v="0"/>
    <n v="0"/>
    <x v="0"/>
    <x v="0"/>
    <x v="0"/>
    <x v="0"/>
    <x v="1"/>
    <x v="2"/>
    <x v="5"/>
  </r>
  <r>
    <x v="0"/>
    <n v="1"/>
    <s v="1983221"/>
    <x v="0"/>
    <s v="0551"/>
    <s v="22/01/2019 11:07"/>
    <s v="0XPN393110"/>
    <s v="500083"/>
    <s v="PITSS"/>
    <s v="ASP"/>
    <x v="1"/>
    <s v="PERIFERICO LUIS ECHEVERRIA ALVAREZ 1474"/>
    <x v="44"/>
    <n v="0"/>
    <s v="INTERIOR"/>
    <n v="144"/>
    <s v="&gt;60"/>
    <s v="Entry Production Color Low/Mid"/>
    <s v="Entry Production"/>
    <s v="Ciudad principal"/>
    <s v="3-&gt;60"/>
    <n v="1.1499999999999999"/>
    <n v="1808.95"/>
    <n v="1"/>
    <n v="1.05"/>
    <n v="4"/>
    <n v="0.2625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3173"/>
    <x v="0"/>
    <s v="0560"/>
    <s v="22/01/2019 10:27"/>
    <s v="0XPN399168"/>
    <s v="800187"/>
    <s v="PITSS"/>
    <s v="ASP"/>
    <x v="1"/>
    <s v="PROL ZARAGOZA 62 A"/>
    <x v="10"/>
    <n v="0"/>
    <s v="INTERIOR"/>
    <n v="399"/>
    <s v="&gt;60"/>
    <s v="Entry Production Color Low/Mid"/>
    <s v="Entry Production"/>
    <s v="Ciudad principal"/>
    <s v="3-&gt;60"/>
    <n v="1.1499999999999999"/>
    <n v="1808.95"/>
    <n v="1"/>
    <n v="1.05"/>
    <n v="4"/>
    <n v="0.26250000000000001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0025"/>
    <x v="0"/>
    <s v="6705"/>
    <s v="05/02/2019 14:42"/>
    <s v="0A1H022408"/>
    <s v="800187"/>
    <s v="PITSS"/>
    <s v="ASP"/>
    <x v="4"/>
    <s v="AV 5 DE FEBRERO 9200"/>
    <x v="10"/>
    <n v="0"/>
    <s v="INTERIOR"/>
    <n v="192"/>
    <s v="&gt;60"/>
    <s v="WF Mono Systems and Legacy Color"/>
    <s v="WF"/>
    <s v="Ciudad principal"/>
    <s v="3-&gt;60"/>
    <n v="1.1499999999999999"/>
    <n v="1808.95"/>
    <n v="1"/>
    <n v="1.05"/>
    <n v="4"/>
    <n v="0.2625000000000000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6865"/>
    <x v="0"/>
    <s v="8075"/>
    <s v="09/01/2019 09:06"/>
    <s v="03AG879434"/>
    <s v="800187"/>
    <s v="PITSS"/>
    <s v="ASP"/>
    <x v="4"/>
    <s v="AV 5 DE FEBRERO 9200"/>
    <x v="10"/>
    <n v="0"/>
    <s v="INTERIOR"/>
    <n v="1"/>
    <s v="&lt;=3"/>
    <s v="Departmental Digital"/>
    <s v="A3"/>
    <s v="Ciudad principal"/>
    <s v="2-&lt;=3"/>
    <n v="0"/>
    <n v="0"/>
    <n v="1"/>
    <n v="1.32"/>
    <n v="5"/>
    <n v="0.264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1415"/>
    <x v="0"/>
    <s v="5955"/>
    <s v="07/02/2019 16:41"/>
    <s v="0X76707657"/>
    <s v="100038"/>
    <s v="PITSS"/>
    <s v="ASP"/>
    <x v="21"/>
    <s v="ACUEDUCTO DEL ALTO LERMA No 2"/>
    <x v="24"/>
    <n v="0"/>
    <s v="INTERIOR"/>
    <n v="381"/>
    <s v="&gt;60"/>
    <s v="Departmental Digital"/>
    <s v="A3"/>
    <s v="Ciudad principal"/>
    <s v="2-&gt;60"/>
    <n v="1.1000000000000001"/>
    <n v="1501.5000000000002"/>
    <n v="1"/>
    <n v="1.32"/>
    <n v="5"/>
    <n v="0.264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681"/>
    <x v="0"/>
    <s v="7855"/>
    <s v="12/02/2019 12:20"/>
    <s v="0MX4466134"/>
    <s v="500036"/>
    <s v="PITSS"/>
    <s v="ASP"/>
    <x v="1"/>
    <s v="AV VASCONCELOS 160"/>
    <x v="1"/>
    <n v="0"/>
    <s v="INTERIOR"/>
    <n v="68"/>
    <s v="&gt;60"/>
    <s v="A3 Office Color Laser MFPs"/>
    <s v="A3"/>
    <s v="Ciudad principal"/>
    <s v="2-&gt;60"/>
    <n v="1.1000000000000001"/>
    <n v="1501.5000000000002"/>
    <n v="1"/>
    <n v="1.32"/>
    <n v="5"/>
    <n v="0.264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8571"/>
    <x v="0"/>
    <s v="8075"/>
    <s v="13/01/2019 14:55"/>
    <s v="03AG880297"/>
    <s v="800071"/>
    <s v="PITSS"/>
    <s v="ASP"/>
    <x v="4"/>
    <s v="MARIANO OTERO No 1614"/>
    <x v="0"/>
    <n v="0"/>
    <s v="INTERIOR"/>
    <n v="6"/>
    <s v="Entre 3 y 6"/>
    <s v="Departmental Digital"/>
    <s v="A3"/>
    <s v="Ciudad principal"/>
    <s v="2-Entre 3 y 6"/>
    <n v="0"/>
    <n v="0"/>
    <n v="1"/>
    <n v="1.33"/>
    <n v="5"/>
    <n v="0.26600000000000001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4005"/>
    <x v="0"/>
    <s v="5329"/>
    <s v="23/01/2019 17:00"/>
    <s v="0AE9566594"/>
    <s v="800147"/>
    <s v="PITSS"/>
    <s v="ASP"/>
    <x v="25"/>
    <s v="AV SALVADOR NAVA MARTINEZ 3125 PISO 6"/>
    <x v="13"/>
    <n v="0"/>
    <s v="INTERIOR"/>
    <n v="189"/>
    <s v="&gt;60"/>
    <s v="Office Digital"/>
    <s v="A3"/>
    <s v="Ciudad principal"/>
    <s v="2-&gt;60"/>
    <n v="1.1000000000000001"/>
    <n v="1501.5000000000002"/>
    <n v="1"/>
    <n v="1.33"/>
    <n v="5"/>
    <n v="0.26600000000000001"/>
    <n v="0"/>
    <n v="0"/>
    <d v="2019-01-24T00:00:00"/>
    <d v="2019-01-24T00:00:00"/>
    <n v="0"/>
    <s v="0-1 día"/>
    <n v="0"/>
    <n v="0"/>
    <n v="0"/>
    <x v="0"/>
    <x v="0"/>
    <x v="0"/>
    <x v="1"/>
    <x v="0"/>
    <x v="0"/>
    <x v="0"/>
  </r>
  <r>
    <x v="0"/>
    <n v="1"/>
    <s v="1986189"/>
    <x v="0"/>
    <s v="8075"/>
    <s v="28/01/2019 18:30"/>
    <s v="03AG879591"/>
    <s v="000195"/>
    <s v="PITSS"/>
    <s v="ASP"/>
    <x v="4"/>
    <s v="AV CUAUHTEMOC No 1025"/>
    <x v="21"/>
    <n v="0"/>
    <s v="METRO"/>
    <n v="48"/>
    <s v="Entre 31 y 60"/>
    <s v="Departmental Digital"/>
    <s v="A3"/>
    <s v="Ciudad principal"/>
    <s v="2-Entre 31 y 60"/>
    <n v="1.05"/>
    <n v="687.75"/>
    <n v="1"/>
    <n v="1.33"/>
    <n v="5"/>
    <n v="0.26600000000000001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7407"/>
    <x v="0"/>
    <s v="5867"/>
    <s v="30/01/2019 13:58"/>
    <s v="0EX7403964"/>
    <s v="500158"/>
    <s v="PITSS"/>
    <s v="ASP"/>
    <x v="3"/>
    <s v="AV PRINCIPAL SN"/>
    <x v="6"/>
    <n v="0"/>
    <s v="INTERIOR"/>
    <n v="27"/>
    <s v="Entre 16 y 30"/>
    <s v="Office Digital"/>
    <s v="A3"/>
    <s v="Ciudad principal"/>
    <s v="2-Entre 16 y 30"/>
    <n v="0.8"/>
    <n v="1092"/>
    <n v="1"/>
    <n v="0"/>
    <n v="5"/>
    <n v="0"/>
    <n v="0"/>
    <n v="0"/>
    <d v="2019-01-30T00:00:00"/>
    <d v="2019-01-31T00:00:00"/>
    <n v="1"/>
    <s v="0-1 día"/>
    <n v="0"/>
    <n v="0"/>
    <n v="0"/>
    <x v="0"/>
    <x v="0"/>
    <x v="0"/>
    <x v="0"/>
    <x v="1"/>
    <x v="2"/>
    <x v="5"/>
  </r>
  <r>
    <x v="1"/>
    <n v="1"/>
    <s v="1988273"/>
    <x v="0"/>
    <s v="4002"/>
    <s v="01/02/2019 08:40"/>
    <s v="09HB321623"/>
    <s v="500028"/>
    <s v="PITSS"/>
    <s v="ASP"/>
    <x v="6"/>
    <s v="NAHUA 333"/>
    <x v="33"/>
    <n v="0"/>
    <s v="INTERIOR"/>
    <n v="3"/>
    <s v="&lt;=3"/>
    <s v="A4 Mono MFPs"/>
    <s v="A4"/>
    <s v="Ciudad principal"/>
    <s v="1-&lt;=3"/>
    <n v="0"/>
    <n v="0"/>
    <n v="1"/>
    <n v="1.33"/>
    <n v="5"/>
    <n v="0.26600000000000001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713"/>
    <x v="0"/>
    <s v="3611"/>
    <s v="08/02/2019 09:43"/>
    <s v="0A4T558301"/>
    <s v="800072"/>
    <s v="PITSS"/>
    <s v="ASP"/>
    <x v="4"/>
    <s v="AV MEXICO 3370"/>
    <x v="0"/>
    <n v="0"/>
    <s v="INTERIOR"/>
    <n v="199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4095"/>
    <x v="0"/>
    <s v="4626"/>
    <s v="13/02/2019 08:40"/>
    <s v="0D6X468357"/>
    <s v="800071"/>
    <s v="PITSS"/>
    <s v="ASP"/>
    <x v="27"/>
    <s v="CARRETERA BASE AEREA No 5850-23"/>
    <x v="0"/>
    <n v="0"/>
    <s v="INTERIOR"/>
    <n v="2631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6827"/>
    <x v="0"/>
    <s v="3657"/>
    <s v="19/02/2019 07:33"/>
    <s v="0C7X239494"/>
    <s v="800071"/>
    <s v="PITSS"/>
    <s v="ASP"/>
    <x v="27"/>
    <s v="CARRETERA BASE AEREA No 5850-23"/>
    <x v="0"/>
    <n v="0"/>
    <s v="INTERIOR"/>
    <n v="272"/>
    <s v="&gt;60"/>
    <s v="A4 Mono MFPs"/>
    <s v="A4"/>
    <s v="Ciudad principal"/>
    <s v="1-&gt;60"/>
    <n v="1.05"/>
    <n v="750.75000000000011"/>
    <n v="1"/>
    <n v="1.33"/>
    <n v="5"/>
    <n v="0.2660000000000000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6983"/>
    <x v="0"/>
    <s v="4624"/>
    <s v="19/02/2019 09:51"/>
    <s v="0D6X465274"/>
    <s v="800186"/>
    <s v="PITSS"/>
    <s v="ASP"/>
    <x v="7"/>
    <s v="AV EPIGMENIO GONZALEZ No 500"/>
    <x v="10"/>
    <n v="0"/>
    <s v="INTERIOR"/>
    <n v="63"/>
    <s v="&gt;60"/>
    <s v="Entry Mono Printers"/>
    <s v="A4"/>
    <s v="Ciudad principal"/>
    <s v="1-&gt;60"/>
    <n v="1.05"/>
    <n v="750.75000000000011"/>
    <n v="1"/>
    <n v="1.33"/>
    <n v="5"/>
    <n v="0.26600000000000001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1990599"/>
    <x v="0"/>
    <s v="0603"/>
    <s v="06/02/2019 11:39"/>
    <s v="05XB489116"/>
    <s v="500158"/>
    <s v="PITSS"/>
    <s v="ASP"/>
    <x v="14"/>
    <s v="BLV MANUEL GOMEZ MORIN 7045"/>
    <x v="2"/>
    <n v="0"/>
    <s v="INTERIOR"/>
    <n v="5"/>
    <s v="Entre 3 y 6"/>
    <s v="A4 Mono MFPs"/>
    <s v="A4"/>
    <s v="Ciudad principal"/>
    <s v="1-Entre 3 y 6"/>
    <n v="0"/>
    <n v="0"/>
    <n v="1"/>
    <n v="0"/>
    <n v="5"/>
    <n v="0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0"/>
    <n v="1"/>
    <s v="1984567"/>
    <x v="0"/>
    <s v="3024"/>
    <s v="24/01/2019 16:29"/>
    <s v="0K1B880352"/>
    <s v="500066"/>
    <s v="PITSS"/>
    <s v="ASP"/>
    <x v="34"/>
    <s v="AEROPUERTO  INT. MONTERREY TERMINAL B"/>
    <x v="29"/>
    <n v="0"/>
    <s v="INTERIOR"/>
    <n v="2611"/>
    <s v="&gt;60"/>
    <s v="A4 Mono MFPs"/>
    <s v="A4"/>
    <s v="Otras"/>
    <s v="1-&gt;60"/>
    <n v="1.05"/>
    <n v="750.75000000000011"/>
    <n v="1"/>
    <n v="2.4"/>
    <n v="9"/>
    <n v="0.2666666666666666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3903"/>
    <x v="0"/>
    <s v="5869"/>
    <s v="23/01/2019 13:32"/>
    <s v="0EX7423314"/>
    <s v="500066"/>
    <s v="PITSS"/>
    <s v="ASP"/>
    <x v="32"/>
    <s v="BLVD APODACA No 900 B"/>
    <x v="29"/>
    <n v="0"/>
    <s v="INTERIOR"/>
    <n v="379"/>
    <s v="&gt;60"/>
    <s v="Departmental Digital"/>
    <s v="A3"/>
    <s v="Otras"/>
    <s v="2-&gt;60"/>
    <n v="1.1000000000000001"/>
    <n v="1501.5000000000002"/>
    <n v="1"/>
    <n v="2.4"/>
    <n v="9"/>
    <n v="0.2666666666666666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0349"/>
    <x v="0"/>
    <s v="0070"/>
    <s v="16/01/2019 14:59"/>
    <s v="0E2B646622"/>
    <s v="800185"/>
    <s v="PITSS"/>
    <s v="ASP"/>
    <x v="1"/>
    <s v="MIGUEL DE LA MADRID 9"/>
    <x v="41"/>
    <n v="1"/>
    <s v="INTERIOR"/>
    <n v="70"/>
    <s v="&gt;60"/>
    <s v="Entry Production Color Low/Mid"/>
    <s v="Entry Production"/>
    <s v="Ciudad principal"/>
    <s v="3-&gt;60"/>
    <n v="1.1499999999999999"/>
    <n v="0"/>
    <n v="1"/>
    <n v="1.07"/>
    <n v="4"/>
    <n v="0.2675000000000000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1853"/>
    <x v="0"/>
    <s v="4310"/>
    <s v="27/12/2018 19:34"/>
    <s v="0BG0974963"/>
    <s v="000195"/>
    <s v="PITSS"/>
    <s v="ASP"/>
    <x v="4"/>
    <s v="AV INSURGENTES No 3728"/>
    <x v="58"/>
    <n v="0"/>
    <s v="METRO"/>
    <n v="31"/>
    <s v="Entre 31 y 60"/>
    <s v="Light Production Digital Business"/>
    <s v="Entry Production"/>
    <s v="Ciudad principal"/>
    <s v="3-Entre 31 y 60"/>
    <n v="1.1000000000000001"/>
    <n v="883.30000000000007"/>
    <n v="1"/>
    <n v="1.08"/>
    <n v="4"/>
    <n v="0.27"/>
    <n v="0"/>
    <n v="0"/>
    <d v="2018-12-28T00:00:00"/>
    <d v="2019-01-02T00:00:00"/>
    <n v="2"/>
    <s v="2-3 días"/>
    <n v="0.25"/>
    <n v="-200.75"/>
    <n v="0"/>
    <x v="0"/>
    <x v="0"/>
    <x v="0"/>
    <x v="0"/>
    <x v="0"/>
    <x v="0"/>
    <x v="0"/>
  </r>
  <r>
    <x v="0"/>
    <n v="1"/>
    <s v="1976385"/>
    <x v="0"/>
    <s v="8075"/>
    <s v="08/01/2019 11:09"/>
    <s v="03AG877821"/>
    <s v="800142"/>
    <s v="PITSS"/>
    <s v="ASP"/>
    <x v="4"/>
    <s v="CAMINO AL OLIVO 22"/>
    <x v="35"/>
    <n v="0"/>
    <s v="METRO"/>
    <n v="138"/>
    <s v="&gt;60"/>
    <s v="Departmental Digital"/>
    <s v="A3"/>
    <s v="Ciudad principal"/>
    <s v="2-&gt;60"/>
    <n v="1.1000000000000001"/>
    <n v="720.50000000000011"/>
    <n v="1"/>
    <n v="1.35"/>
    <n v="5"/>
    <n v="0.2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5841"/>
    <x v="0"/>
    <s v="3346"/>
    <s v="28/01/2019 11:04"/>
    <s v="03BT802207"/>
    <s v="800187"/>
    <s v="PITSS"/>
    <s v="ASP"/>
    <x v="31"/>
    <s v="EPIGMENIO GONZALEZ No 2"/>
    <x v="10"/>
    <n v="0"/>
    <s v="INTERIOR"/>
    <n v="89"/>
    <s v="&gt;60"/>
    <s v="A4 Mono MFPs"/>
    <s v="A4"/>
    <s v="Ciudad principal"/>
    <s v="1-&gt;60"/>
    <n v="1.05"/>
    <n v="750.75000000000011"/>
    <n v="1"/>
    <n v="1.35"/>
    <n v="5"/>
    <n v="0.27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469"/>
    <x v="0"/>
    <s v="6705"/>
    <s v="06/02/2019 08:45"/>
    <s v="0A1H020707"/>
    <s v="800187"/>
    <s v="PITSS"/>
    <s v="ASP"/>
    <x v="1"/>
    <s v="PROL ZARAGOZA 62 A"/>
    <x v="10"/>
    <n v="0"/>
    <s v="INTERIOR"/>
    <n v="78"/>
    <s v="&gt;60"/>
    <s v="WF Mono Systems and Legacy Color"/>
    <s v="WF"/>
    <s v="Ciudad principal"/>
    <s v="3-&gt;60"/>
    <n v="1.1499999999999999"/>
    <n v="1808.95"/>
    <n v="1"/>
    <n v="1.08"/>
    <n v="4"/>
    <n v="0.2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021"/>
    <x v="0"/>
    <s v="4395"/>
    <s v="14/02/2019 14:15"/>
    <s v="0BG2946371"/>
    <s v="800187"/>
    <s v="PITSS"/>
    <s v="ASP"/>
    <x v="1"/>
    <s v="AV CONSTITUYENTES ORIENTE 20"/>
    <x v="10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1.08"/>
    <n v="4"/>
    <n v="0.27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969"/>
    <x v="0"/>
    <s v="1262"/>
    <s v="22/02/2019 10:25"/>
    <s v="0DUX196197"/>
    <s v="800183"/>
    <s v="PITSS"/>
    <s v="ASP"/>
    <x v="103"/>
    <s v="INDUSTRIA VINICOLA 304"/>
    <x v="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1.08"/>
    <n v="4"/>
    <n v="0.2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0275"/>
    <x v="0"/>
    <s v="4002"/>
    <s v="16/01/2019 12:48"/>
    <s v="09HB328334"/>
    <s v="500083"/>
    <s v="PITSS"/>
    <s v="ASP"/>
    <x v="104"/>
    <s v="CALLE 8 NUM 522"/>
    <x v="56"/>
    <n v="0"/>
    <s v="INTERIOR"/>
    <n v="2603"/>
    <s v="&gt;60"/>
    <s v="A4 Mono MFPs"/>
    <s v="A4"/>
    <s v="Otras"/>
    <s v="1-&gt;60"/>
    <n v="1.05"/>
    <n v="750.75000000000011"/>
    <n v="1"/>
    <n v="2.4500000000000002"/>
    <n v="9"/>
    <n v="0.27222222222222225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4339"/>
    <x v="0"/>
    <s v="5867"/>
    <s v="03/01/2019 15:48"/>
    <s v="0EX7403964"/>
    <s v="500089"/>
    <s v="PITSS"/>
    <s v="ASP"/>
    <x v="3"/>
    <s v="AV PRINCIPAL SN"/>
    <x v="6"/>
    <n v="0"/>
    <s v="INTERIOR"/>
    <n v="21"/>
    <s v="Entre 16 y 30"/>
    <s v="Office Digital"/>
    <s v="A3"/>
    <s v="Ciudad principal"/>
    <s v="2-Entre 16 y 30"/>
    <n v="0.8"/>
    <n v="1092"/>
    <n v="1"/>
    <n v="1.37"/>
    <n v="5"/>
    <n v="0.27400000000000002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1"/>
    <n v="1"/>
    <s v="1993099"/>
    <x v="2"/>
    <s v="4002"/>
    <s v="11/02/2019 12:09"/>
    <s v="9HB381838"/>
    <s v="500066"/>
    <s v="PITSS"/>
    <s v="ASP"/>
    <x v="105"/>
    <s v="JOSELILLO No 3 PISO 5"/>
    <x v="12"/>
    <n v="0"/>
    <s v="INTERIOR"/>
    <s v="  "/>
    <s v="&gt;60"/>
    <s v="A4 Mono MFPs"/>
    <s v="A4"/>
    <s v="Ciudad principal"/>
    <s v="1-&gt;60"/>
    <n v="1"/>
    <n v="715.00000000000011"/>
    <n v="1"/>
    <n v="1.37"/>
    <n v="5"/>
    <n v="0.27400000000000002"/>
    <n v="0"/>
    <n v="0"/>
    <d v="2019-02-11T00:00:00"/>
    <d v="2019-02-11T00:00:00"/>
    <n v="0"/>
    <s v="0-1 día"/>
    <n v="0"/>
    <n v="0"/>
    <n v="0"/>
    <x v="1"/>
    <x v="0"/>
    <x v="0"/>
    <x v="0"/>
    <x v="0"/>
    <x v="0"/>
    <x v="0"/>
  </r>
  <r>
    <x v="1"/>
    <n v="1"/>
    <s v="1998229"/>
    <x v="0"/>
    <s v="5866"/>
    <s v="21/02/2019 08:36"/>
    <s v="0EX9293159"/>
    <s v="800146"/>
    <s v="PITSS"/>
    <s v="ASP"/>
    <x v="4"/>
    <s v="BLVD ADOLFO LOPEZ MATEOS 2540"/>
    <x v="17"/>
    <n v="0"/>
    <s v="INTERIOR"/>
    <n v="4"/>
    <s v="Entre 3 y 6"/>
    <s v="Departmental Digital"/>
    <s v="A3"/>
    <s v="Ciudad principal"/>
    <s v="2-Entre 3 y 6"/>
    <n v="0"/>
    <n v="0"/>
    <n v="1"/>
    <n v="1.37"/>
    <n v="5"/>
    <n v="0.27400000000000002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1507"/>
    <x v="0"/>
    <s v="6705"/>
    <s v="18/01/2019 14:05"/>
    <s v="0A1H021154"/>
    <s v="800084"/>
    <s v="PITSS"/>
    <s v="ASP"/>
    <x v="1"/>
    <s v="HAROLD R PAPE MZ 31 NUM 1910"/>
    <x v="47"/>
    <n v="0"/>
    <s v="INTERIOR"/>
    <n v="227"/>
    <s v="&gt;60"/>
    <s v="WF Mono Systems and Legacy Color"/>
    <s v="WF"/>
    <s v="Ciudad principal"/>
    <s v="3-&gt;60"/>
    <n v="1.1499999999999999"/>
    <n v="1808.95"/>
    <n v="1"/>
    <n v="1.1000000000000001"/>
    <n v="4"/>
    <n v="0.2750000000000000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2339"/>
    <x v="0"/>
    <s v="0070"/>
    <s v="21/01/2019 09:44"/>
    <s v="0E2B658544"/>
    <s v="800187"/>
    <s v="PITSS"/>
    <s v="ASP"/>
    <x v="4"/>
    <s v="PROLONGACION EZEQUIEL MONTES No 1"/>
    <x v="10"/>
    <n v="0"/>
    <s v="INTERIOR"/>
    <n v="161"/>
    <s v="&gt;60"/>
    <s v="Entry Production Color Low/Mid"/>
    <s v="Entry Production"/>
    <s v="Ciudad principal"/>
    <s v="3-&gt;60"/>
    <n v="1.1499999999999999"/>
    <n v="1808.95"/>
    <n v="1"/>
    <n v="1.1000000000000001"/>
    <n v="4"/>
    <n v="0.27500000000000002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1"/>
    <n v="1"/>
    <s v="1990079"/>
    <x v="0"/>
    <s v="4395"/>
    <s v="05/02/2019 16:24"/>
    <s v="0BG2945208"/>
    <s v="500066"/>
    <s v="PITSS"/>
    <s v="ASP"/>
    <x v="1"/>
    <s v="AV REVOLUCION 2703, LOC SA-01"/>
    <x v="11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1.1000000000000001"/>
    <n v="4"/>
    <n v="0.275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641"/>
    <x v="0"/>
    <s v="6705"/>
    <s v="06/02/2019 12:04"/>
    <s v="0A1H021676"/>
    <s v="500089"/>
    <s v="PITSS"/>
    <s v="ASP"/>
    <x v="13"/>
    <s v="AV HERMANOS ESCOBAR No 5756"/>
    <x v="2"/>
    <n v="1"/>
    <s v="INTERIOR"/>
    <n v="14"/>
    <s v="Entre 7 y 15"/>
    <s v="WF Mono Systems and Legacy Color"/>
    <s v="WF"/>
    <s v="Ciudad principal"/>
    <s v="3-Entre 7 y 15"/>
    <n v="0.8"/>
    <n v="0"/>
    <n v="1"/>
    <n v="1.1000000000000001"/>
    <n v="4"/>
    <n v="0.275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499"/>
    <x v="0"/>
    <s v="4395"/>
    <s v="15/02/2019 14:54"/>
    <s v="0BG2947926"/>
    <s v="500028"/>
    <s v="PITSS"/>
    <s v="ASP"/>
    <x v="1"/>
    <s v="AV PASEO DE LOS LEONES 1388 L 2-3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.1000000000000001"/>
    <n v="4"/>
    <n v="0.2750000000000000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673"/>
    <x v="0"/>
    <s v="5866"/>
    <s v="15/01/2019 13:37"/>
    <s v="0EX9665251"/>
    <s v="500028"/>
    <s v="PITSS"/>
    <s v="ASP"/>
    <x v="4"/>
    <s v="AV JOSE ELEUTERIO GONZALEZ No 315 INT 7C"/>
    <x v="11"/>
    <n v="0"/>
    <s v="INTERIOR"/>
    <n v="57"/>
    <s v="Entre 31 y 60"/>
    <s v="Departmental Digital"/>
    <s v="A3"/>
    <s v="Ciudad principal"/>
    <s v="2-Entre 31 y 60"/>
    <n v="1.05"/>
    <n v="1433.25"/>
    <n v="1"/>
    <n v="1.38"/>
    <n v="5"/>
    <n v="0.27599999999999997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709"/>
    <x v="0"/>
    <s v="5866"/>
    <s v="23/01/2019 10:37"/>
    <s v="0EX9283969"/>
    <s v="800188"/>
    <s v="PITSS"/>
    <s v="ASP"/>
    <x v="1"/>
    <s v="BLV ADOLFO LOPEZ MATEOS 1025"/>
    <x v="55"/>
    <n v="0"/>
    <s v="INTERIOR"/>
    <n v="43"/>
    <s v="Entre 31 y 60"/>
    <s v="Departmental Digital"/>
    <s v="A3"/>
    <s v="Ciudad principal"/>
    <s v="2-Entre 31 y 60"/>
    <n v="1.05"/>
    <n v="1433.25"/>
    <n v="1"/>
    <n v="1.38"/>
    <n v="5"/>
    <n v="0.2759999999999999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8007"/>
    <x v="0"/>
    <s v="7804"/>
    <s v="31/01/2019 14:57"/>
    <s v="AT0215536"/>
    <s v="500083"/>
    <s v="PITSS"/>
    <s v="ASP"/>
    <x v="106"/>
    <s v="AVENIDA MADERO No 1420"/>
    <x v="11"/>
    <n v="0"/>
    <s v="INTERIOR"/>
    <n v="2618"/>
    <s v="&gt;60"/>
    <s v="A3 Color Solid Ink MFPs"/>
    <s v="A3"/>
    <s v="Ciudad principal"/>
    <s v="2-&gt;60"/>
    <n v="1.1000000000000001"/>
    <n v="1501.5000000000002"/>
    <n v="1"/>
    <n v="1.38"/>
    <n v="5"/>
    <n v="0.27599999999999997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0695"/>
    <x v="0"/>
    <s v="0605"/>
    <s v="06/02/2019 12:55"/>
    <s v="03XB457734"/>
    <s v="500158"/>
    <s v="PITSS"/>
    <s v="ASP"/>
    <x v="14"/>
    <s v="BLV MANUEL GOMEZ MORIN 7045"/>
    <x v="2"/>
    <n v="0"/>
    <s v="INTERIOR"/>
    <n v="70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06T00:00:00"/>
    <d v="2019-02-07T00:00:00"/>
    <n v="1"/>
    <s v="0-1 día"/>
    <n v="0"/>
    <n v="0"/>
    <n v="0"/>
    <x v="0"/>
    <x v="0"/>
    <x v="0"/>
    <x v="0"/>
    <x v="1"/>
    <x v="2"/>
    <x v="5"/>
  </r>
  <r>
    <x v="1"/>
    <n v="1"/>
    <s v="1991355"/>
    <x v="0"/>
    <s v="3611"/>
    <s v="07/02/2019 14:28"/>
    <s v="0A4T558025"/>
    <s v="500036"/>
    <s v="PITSS"/>
    <s v="ASP"/>
    <x v="4"/>
    <s v="AV GOMEZ MORIN 924"/>
    <x v="1"/>
    <n v="0"/>
    <s v="INTERIOR"/>
    <n v="203"/>
    <s v="&gt;60"/>
    <s v="Entry Mono Printers"/>
    <s v="A4"/>
    <s v="Ciudad principal"/>
    <s v="1-&gt;60"/>
    <n v="1.05"/>
    <n v="750.75000000000011"/>
    <n v="1"/>
    <n v="1.38"/>
    <n v="5"/>
    <n v="0.27599999999999997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127"/>
    <x v="0"/>
    <s v="3636"/>
    <s v="13/02/2019 08:55"/>
    <s v="0BB1252169"/>
    <s v="500158"/>
    <s v="PITSS"/>
    <s v="ASP"/>
    <x v="30"/>
    <s v="PROL HERMANOS ESCOBAR No 7151-E"/>
    <x v="2"/>
    <n v="0"/>
    <s v="INTERIOR"/>
    <n v="28"/>
    <s v="Entre 16 y 30"/>
    <s v="A4 Mono MFPs"/>
    <s v="A4"/>
    <s v="Ciudad principal"/>
    <s v="1-Entre 16 y 30"/>
    <n v="0.6"/>
    <n v="429.00000000000006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0"/>
    <x v="1"/>
    <x v="2"/>
    <x v="5"/>
  </r>
  <r>
    <x v="1"/>
    <n v="1"/>
    <s v="1996565"/>
    <x v="0"/>
    <s v="8045"/>
    <s v="18/02/2019 14:10"/>
    <s v="0Y4X849031"/>
    <s v="800196"/>
    <s v="PITSS"/>
    <s v="ASP"/>
    <x v="0"/>
    <s v="BRUSELAS No 565 - 565-A"/>
    <x v="7"/>
    <n v="1"/>
    <s v="INTERIOR"/>
    <n v="40"/>
    <s v="Entre 31 y 60"/>
    <s v="Office Digital"/>
    <s v="A3"/>
    <s v="Ciudad principal"/>
    <s v="2-Entre 31 y 60"/>
    <n v="1.05"/>
    <n v="0"/>
    <n v="1"/>
    <n v="1.38"/>
    <n v="5"/>
    <n v="0.27599999999999997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141"/>
    <x v="0"/>
    <s v="0551"/>
    <s v="22/01/2019 09:58"/>
    <s v="0XPN398119"/>
    <s v="800187"/>
    <s v="PITSS"/>
    <s v="ASP"/>
    <x v="4"/>
    <s v="BLV ECUESTRE SN"/>
    <x v="1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1.1100000000000001"/>
    <n v="4"/>
    <n v="0.27750000000000002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6663"/>
    <x v="0"/>
    <s v="4002"/>
    <s v="18/02/2019 17:00"/>
    <s v="9HB328358"/>
    <s v="100038"/>
    <s v="PITSS"/>
    <s v="ASP"/>
    <x v="107"/>
    <s v="3 DE MAYO 100"/>
    <x v="52"/>
    <n v="0"/>
    <s v="INTERIOR"/>
    <n v="2636"/>
    <s v="&gt;60"/>
    <s v="A4 Mono MFPs"/>
    <s v="A4"/>
    <s v="Otras"/>
    <s v="1-&gt;60"/>
    <n v="1.05"/>
    <n v="750.75000000000011"/>
    <n v="1"/>
    <n v="2.5"/>
    <n v="9"/>
    <n v="0.27777777777777779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197"/>
    <x v="0"/>
    <s v="7530"/>
    <s v="22/01/2019 10:44"/>
    <s v="0XKK389836"/>
    <s v="100039"/>
    <s v="PITSS"/>
    <s v="ASP"/>
    <x v="28"/>
    <s v="INDUSTRIA QUIMICA SN"/>
    <x v="20"/>
    <n v="1"/>
    <s v="INTERIOR"/>
    <n v="337"/>
    <s v="&gt;60"/>
    <s v="A3 Office Color Laser MFPs"/>
    <s v="A3"/>
    <s v="Ciudad principal"/>
    <s v="2-&gt;60"/>
    <n v="1.1000000000000001"/>
    <n v="0"/>
    <n v="1"/>
    <n v="1.39"/>
    <n v="5"/>
    <n v="0.2779999999999999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5259"/>
    <x v="0"/>
    <s v="5866"/>
    <s v="15/02/2019 09:22"/>
    <s v="0EX9297565"/>
    <s v="500158"/>
    <s v="PITSS"/>
    <s v="ASP"/>
    <x v="1"/>
    <s v="AV PASEO TRIUNFO LA REP 6321"/>
    <x v="2"/>
    <n v="0"/>
    <s v="INTERIOR"/>
    <n v="23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2"/>
    <x v="5"/>
  </r>
  <r>
    <x v="1"/>
    <n v="1"/>
    <s v="1993657"/>
    <x v="0"/>
    <s v="5945"/>
    <s v="12/02/2019 12:05"/>
    <s v="0X76707825"/>
    <s v="500018"/>
    <s v="PITSS"/>
    <s v="ASP"/>
    <x v="2"/>
    <s v="BOULEVARD FRANCISCO PRIMO DE VERDAD No 3317"/>
    <x v="23"/>
    <n v="0"/>
    <s v="INTERIOR"/>
    <n v="6"/>
    <s v="Entre 3 y 6"/>
    <s v="Office Digital"/>
    <s v="A3"/>
    <s v="Ciudad principal"/>
    <s v="2-Entre 3 y 6"/>
    <n v="0"/>
    <n v="0"/>
    <n v="1"/>
    <n v="1.39"/>
    <n v="5"/>
    <n v="0.27799999999999997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3517"/>
    <x v="0"/>
    <s v="5945"/>
    <s v="02/01/2019 10:46"/>
    <s v="0X76707825"/>
    <s v="500018"/>
    <s v="PITSS"/>
    <s v="ASP"/>
    <x v="2"/>
    <s v="BOULEVARD FRANCISCO PRIMO DE VERDAD No 3317"/>
    <x v="23"/>
    <n v="0"/>
    <s v="INTERIOR"/>
    <n v="20"/>
    <s v="Entre 16 y 30"/>
    <s v="Office Digital"/>
    <s v="A3"/>
    <s v="Ciudad principal"/>
    <s v="2-Entre 16 y 30"/>
    <n v="0.8"/>
    <n v="1092"/>
    <n v="1"/>
    <n v="1.4"/>
    <n v="5"/>
    <n v="0.279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7885"/>
    <x v="0"/>
    <s v="4624"/>
    <s v="20/02/2019 13:35"/>
    <s v="0D6X461199"/>
    <s v="500158"/>
    <s v="PITSS"/>
    <s v="ASP"/>
    <x v="11"/>
    <s v="AV PRINCIPAL S/N"/>
    <x v="2"/>
    <n v="0"/>
    <s v="INTERIOR"/>
    <n v="13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2"/>
    <x v="5"/>
  </r>
  <r>
    <x v="1"/>
    <n v="1"/>
    <s v="2000693"/>
    <x v="0"/>
    <s v="6506"/>
    <s v="26/02/2019 10:43"/>
    <s v="0YTB116654"/>
    <s v="500158"/>
    <s v="PITSS"/>
    <s v="ASP"/>
    <x v="11"/>
    <s v="AV TECNOLOGICO Y JUAN KEPLER 6915"/>
    <x v="2"/>
    <n v="0"/>
    <s v="INTERIOR"/>
    <n v="216"/>
    <s v="&gt;60"/>
    <s v="A4 Color Laser MFP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5"/>
  </r>
  <r>
    <x v="0"/>
    <n v="1"/>
    <s v="1979687"/>
    <x v="0"/>
    <s v="8055"/>
    <s v="15/01/2019 14:36"/>
    <s v="0Y4X821264"/>
    <s v="500083"/>
    <s v="PITSS"/>
    <s v="ASP"/>
    <x v="108"/>
    <s v="AV MAESTRO ISRAEL CAVAZOS No 300"/>
    <x v="33"/>
    <n v="0"/>
    <s v="INTERIOR"/>
    <n v="98"/>
    <s v="&gt;60"/>
    <s v="Departmental Digital"/>
    <s v="A3"/>
    <s v="Ciudad principal"/>
    <s v="2-&gt;60"/>
    <n v="1.1000000000000001"/>
    <n v="1501.5000000000002"/>
    <n v="1"/>
    <n v="1.4"/>
    <n v="5"/>
    <n v="0.27999999999999997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0"/>
    <n v="1"/>
    <s v="1982251"/>
    <x v="0"/>
    <s v="8045"/>
    <s v="21/01/2019 08:22"/>
    <s v="0Y4X848752"/>
    <s v="800196"/>
    <s v="PITSS"/>
    <s v="ASP"/>
    <x v="15"/>
    <s v="CALLE 7 No 1308"/>
    <x v="7"/>
    <n v="1"/>
    <s v="INTERIOR"/>
    <n v="34"/>
    <s v="Entre 31 y 60"/>
    <s v="Office Digital"/>
    <s v="A3"/>
    <s v="Ciudad principal"/>
    <s v="2-Entre 31 y 60"/>
    <n v="1.05"/>
    <n v="0"/>
    <n v="1"/>
    <n v="1.4"/>
    <n v="5"/>
    <n v="0.27999999999999997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6727"/>
    <x v="0"/>
    <s v="4002"/>
    <s v="29/01/2019 12:59"/>
    <s v="09HB318938"/>
    <s v="500018"/>
    <s v="PITSS"/>
    <s v="ASP"/>
    <x v="6"/>
    <s v="BLVD FRANCISCO VILLA 702"/>
    <x v="23"/>
    <n v="0"/>
    <s v="INTERIOR"/>
    <n v="217"/>
    <s v="&gt;60"/>
    <s v="A4 Mono MFPs"/>
    <s v="A4"/>
    <s v="Ciudad principal"/>
    <s v="1-&gt;60"/>
    <n v="1.05"/>
    <n v="750.75000000000011"/>
    <n v="1"/>
    <n v="1.4"/>
    <n v="5"/>
    <n v="0.27999999999999997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477"/>
    <x v="0"/>
    <s v="7845"/>
    <s v="30/01/2019 16:35"/>
    <s v="0MX4473201"/>
    <s v="700098"/>
    <s v="PITSS"/>
    <s v="ASP"/>
    <x v="25"/>
    <s v="8102 AV MIGUEL DE LA MADRID"/>
    <x v="27"/>
    <n v="0"/>
    <s v="INTERIOR"/>
    <n v="161"/>
    <s v="&gt;60"/>
    <s v="A3 Office Color Laser MFPs"/>
    <s v="A3"/>
    <s v="Ciudad principal"/>
    <s v="2-&gt;60"/>
    <n v="1.1000000000000001"/>
    <n v="1501.5000000000002"/>
    <n v="1"/>
    <n v="1.4"/>
    <n v="5"/>
    <n v="0.27999999999999997"/>
    <n v="0"/>
    <n v="0"/>
    <d v="2019-02-01T00:00:00"/>
    <d v="2019-02-01T00:00:00"/>
    <n v="0"/>
    <s v="0-1 día"/>
    <n v="0"/>
    <n v="0"/>
    <n v="0"/>
    <x v="0"/>
    <x v="0"/>
    <x v="0"/>
    <x v="1"/>
    <x v="0"/>
    <x v="0"/>
    <x v="0"/>
  </r>
  <r>
    <x v="1"/>
    <n v="1"/>
    <s v="1994171"/>
    <x v="0"/>
    <s v="6602"/>
    <s v="13/02/2019 09:46"/>
    <s v="0XL1399783"/>
    <s v="100037"/>
    <s v="PITSS"/>
    <s v="ASP"/>
    <x v="81"/>
    <s v="RODOLFO PADRON No 9"/>
    <x v="59"/>
    <n v="0"/>
    <s v="INTERIOR"/>
    <n v="1090"/>
    <s v="&gt;60"/>
    <s v="Color Laser Printers"/>
    <s v="A4"/>
    <s v="Ciudad principal"/>
    <s v="1-&gt;60"/>
    <n v="1.05"/>
    <n v="750.75000000000011"/>
    <n v="1"/>
    <n v="1.4"/>
    <n v="5"/>
    <n v="0.27999999999999997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9569"/>
    <x v="0"/>
    <s v="4310"/>
    <s v="15/01/2019 11:53"/>
    <s v="0BG0971716"/>
    <s v="500083"/>
    <s v="PITSS"/>
    <s v="ASP"/>
    <x v="109"/>
    <s v="ISSAC GARZA No 1363"/>
    <x v="11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1200000000000001"/>
    <n v="4"/>
    <n v="0.28000000000000003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4713"/>
    <x v="0"/>
    <s v="3658"/>
    <s v="04/01/2019 09:55"/>
    <s v="0C4X006698"/>
    <s v="800071"/>
    <s v="PITSS"/>
    <s v="ASP"/>
    <x v="7"/>
    <s v="AV GENERAL RAMON CORONA No 2514"/>
    <x v="0"/>
    <n v="0"/>
    <s v="INTERIOR"/>
    <n v="907"/>
    <s v="&gt;60"/>
    <s v="A4 Mono MFPs"/>
    <s v="A4"/>
    <s v="Ciudad principal"/>
    <s v="1-&gt;60"/>
    <n v="1.05"/>
    <n v="750.75000000000011"/>
    <n v="1"/>
    <n v="1.41"/>
    <n v="5"/>
    <n v="0.2819999999999999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087"/>
    <x v="0"/>
    <s v="8075"/>
    <s v="16/01/2019 08:55"/>
    <s v="03AG873888"/>
    <s v="500036"/>
    <s v="PITSS"/>
    <s v="ASP"/>
    <x v="4"/>
    <s v="AV JOSE ELEUTERIO GONZALEZ No 315 INT 7C"/>
    <x v="11"/>
    <n v="0"/>
    <s v="INTERIOR"/>
    <n v="51"/>
    <s v="Entre 31 y 60"/>
    <s v="Departmental Digital"/>
    <s v="A3"/>
    <s v="Ciudad principal"/>
    <s v="2-Entre 31 y 60"/>
    <n v="1.05"/>
    <n v="1433.25"/>
    <n v="1"/>
    <n v="1.41"/>
    <n v="5"/>
    <n v="0.28199999999999997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87989"/>
    <x v="0"/>
    <s v="0070"/>
    <s v="31/01/2019 14:22"/>
    <s v="0E2B665657"/>
    <s v="500028"/>
    <s v="PITSS"/>
    <s v="ASP"/>
    <x v="4"/>
    <s v="AV JOSE ELEUTERIO GONZALEZ No 315 INT 7C"/>
    <x v="11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1.1299999999999999"/>
    <n v="4"/>
    <n v="0.28249999999999997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4751"/>
    <x v="0"/>
    <s v="4395"/>
    <s v="14/02/2019 10:27"/>
    <s v="0BG2947932"/>
    <s v="800187"/>
    <s v="PITSS"/>
    <s v="ASP"/>
    <x v="1"/>
    <s v="EZEQUIEL MONTES 8"/>
    <x v="10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1577"/>
    <x v="0"/>
    <s v="4395"/>
    <s v="27/02/2019 14:22"/>
    <s v="0BG2947176"/>
    <s v="500083"/>
    <s v="PITSS"/>
    <s v="ASP"/>
    <x v="1"/>
    <s v="MARIANO ESCOBEDO No 519"/>
    <x v="11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6229"/>
    <x v="0"/>
    <s v="8075"/>
    <s v="08/01/2019 08:35"/>
    <s v="03AG877768"/>
    <s v="800187"/>
    <s v="PITSS"/>
    <s v="ASP"/>
    <x v="4"/>
    <s v="PROLONGACION EZEQUIEL MONTES No 1"/>
    <x v="10"/>
    <n v="0"/>
    <s v="INTERIOR"/>
    <n v="6"/>
    <s v="Entre 3 y 6"/>
    <s v="Departmental Digital"/>
    <s v="A3"/>
    <s v="Ciudad principal"/>
    <s v="2-Entre 3 y 6"/>
    <n v="0"/>
    <n v="0"/>
    <n v="1"/>
    <n v="1.42"/>
    <n v="5"/>
    <n v="0.2839999999999999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7219"/>
    <x v="0"/>
    <s v="3350"/>
    <s v="09/01/2019 18:15"/>
    <s v="0VMA658313"/>
    <s v="500036"/>
    <s v="PITSS"/>
    <s v="ASP"/>
    <x v="110"/>
    <s v="ROBERTO GARZA SADA 1000"/>
    <x v="1"/>
    <n v="0"/>
    <s v="INTERIOR"/>
    <n v="238"/>
    <s v="&gt;60"/>
    <s v="A4 Mono MFPs"/>
    <s v="A4"/>
    <s v="Ciudad principal"/>
    <s v="1-&gt;60"/>
    <n v="1.05"/>
    <n v="750.75000000000011"/>
    <n v="1"/>
    <n v="1.42"/>
    <n v="5"/>
    <n v="0.28399999999999997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05"/>
    <x v="0"/>
    <s v="3346"/>
    <s v="21/01/2019 10:57"/>
    <s v="03BT802025"/>
    <s v="800185"/>
    <s v="PITSS"/>
    <s v="ASP"/>
    <x v="111"/>
    <s v="AV FELIPE SEVILLA DEL RIO No 490"/>
    <x v="50"/>
    <n v="1"/>
    <s v="INTERIOR"/>
    <n v="53"/>
    <s v="Entre 31 y 60"/>
    <s v="A4 Mono MFPs"/>
    <s v="A4"/>
    <s v="Ciudad principal"/>
    <s v="1-Entre 31 y 60"/>
    <n v="0.8"/>
    <n v="0"/>
    <n v="1"/>
    <n v="1.42"/>
    <n v="5"/>
    <n v="0.28399999999999997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6107"/>
    <x v="0"/>
    <s v="3658"/>
    <s v="28/01/2019 16:05"/>
    <s v="0C4X008000"/>
    <s v="800110"/>
    <s v="PITSS"/>
    <s v="ASP"/>
    <x v="7"/>
    <s v="CAMINO A JESUS DEL MONTE S/N KM 2"/>
    <x v="67"/>
    <n v="0"/>
    <s v="INTERIOR"/>
    <n v="132"/>
    <s v="&gt;60"/>
    <s v="A4 Mono MFPs"/>
    <s v="A4"/>
    <s v="Ciudad principal"/>
    <s v="1-&gt;60"/>
    <n v="1.05"/>
    <n v="750.75000000000011"/>
    <n v="1"/>
    <n v="1.42"/>
    <n v="5"/>
    <n v="0.28399999999999997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1663"/>
    <x v="0"/>
    <s v="8035"/>
    <s v="08/02/2019 08:19"/>
    <s v="02TX060372"/>
    <s v="800196"/>
    <s v="PITSS"/>
    <s v="ASP"/>
    <x v="102"/>
    <s v="CARR SAN ISIDRO MAZATEPEC No 7000"/>
    <x v="40"/>
    <n v="1"/>
    <s v="INTERIOR"/>
    <n v="143"/>
    <s v="&gt;60"/>
    <s v="A3 Office Color Laser MFPs"/>
    <s v="A3"/>
    <s v="Ciudad principal"/>
    <s v="2-&gt;60"/>
    <n v="1.1000000000000001"/>
    <n v="0"/>
    <n v="1"/>
    <n v="1.42"/>
    <n v="5"/>
    <n v="0.2839999999999999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2345"/>
    <x v="0"/>
    <s v="0070"/>
    <s v="21/01/2019 09:47"/>
    <s v="0E2B107250"/>
    <s v="800187"/>
    <s v="PITSS"/>
    <s v="ASP"/>
    <x v="4"/>
    <s v="PROLONGACION EZEQUIEL MONTES No 1"/>
    <x v="10"/>
    <n v="0"/>
    <s v="INTERIOR"/>
    <n v="115"/>
    <s v="&gt;60"/>
    <s v="Entry Production Color Low/Mid"/>
    <s v="Entry Production"/>
    <s v="Ciudad principal"/>
    <s v="3-&gt;60"/>
    <n v="1.1499999999999999"/>
    <n v="1808.95"/>
    <n v="1"/>
    <n v="1.1399999999999999"/>
    <n v="4"/>
    <n v="0.284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207"/>
    <x v="0"/>
    <s v="8045"/>
    <s v="13/02/2019 10:51"/>
    <s v="0Y4X848749"/>
    <s v="800196"/>
    <s v="PITSS"/>
    <s v="ASP"/>
    <x v="39"/>
    <s v="AV ESPA&amp;A No 1809"/>
    <x v="7"/>
    <n v="1"/>
    <s v="INTERIOR"/>
    <n v="159"/>
    <s v="&gt;60"/>
    <s v="Office Digital"/>
    <s v="A3"/>
    <s v="Ciudad principal"/>
    <s v="2-&gt;60"/>
    <n v="1.1000000000000001"/>
    <n v="0"/>
    <n v="1"/>
    <n v="1.43"/>
    <n v="5"/>
    <n v="0.2859999999999999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8573"/>
    <x v="0"/>
    <s v="3657"/>
    <s v="21/02/2019 13:27"/>
    <s v="0C7X246876"/>
    <s v="800147"/>
    <s v="PITSS"/>
    <s v="ASP"/>
    <x v="49"/>
    <s v="BLVD CAMPESTRE No 2502"/>
    <x v="17"/>
    <n v="0"/>
    <s v="INTERIOR"/>
    <n v="6"/>
    <s v="Entre 3 y 6"/>
    <s v="A4 Mono MFPs"/>
    <s v="A4"/>
    <s v="Ciudad principal"/>
    <s v="1-Entre 3 y 6"/>
    <n v="0"/>
    <n v="0"/>
    <n v="1"/>
    <n v="1.43"/>
    <n v="5"/>
    <n v="0.28599999999999998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84949"/>
    <x v="0"/>
    <s v="4395"/>
    <s v="25/01/2019 11:21"/>
    <s v="0BG2947978"/>
    <s v="800183"/>
    <s v="PITSS"/>
    <s v="ASP"/>
    <x v="1"/>
    <s v="MANUEL J CLOUTHIER 888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1499999999999999"/>
    <n v="4"/>
    <n v="0.2874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2129"/>
    <x v="0"/>
    <s v="6203"/>
    <s v="08/02/2019 16:21"/>
    <s v="0AGD461481"/>
    <s v="500028"/>
    <s v="PITSS"/>
    <s v="ASP"/>
    <x v="1"/>
    <s v="AV HUMBERTO LOBO 520"/>
    <x v="1"/>
    <n v="0"/>
    <s v="INTERIOR"/>
    <n v="105"/>
    <s v="&gt;60"/>
    <s v="WF Mono Systems and Legacy Color"/>
    <s v="WF"/>
    <s v="Ciudad principal"/>
    <s v="3-&gt;60"/>
    <n v="1.1499999999999999"/>
    <n v="1808.95"/>
    <n v="1"/>
    <n v="1.1499999999999999"/>
    <n v="4"/>
    <n v="0.2874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8479"/>
    <x v="0"/>
    <s v="8045"/>
    <s v="21/02/2019 11:56"/>
    <s v="0Y4X829447"/>
    <s v="500071"/>
    <s v="PITSS"/>
    <s v="ASP"/>
    <x v="74"/>
    <s v="SENDERO NACIONAL KM 3.5"/>
    <x v="42"/>
    <n v="0"/>
    <s v="INTERIOR"/>
    <n v="50"/>
    <s v="Entre 31 y 60"/>
    <s v="Office Digital"/>
    <s v="A3"/>
    <s v="Ciudad principal"/>
    <s v="2-Entre 31 y 60"/>
    <n v="1.05"/>
    <n v="1433.25"/>
    <n v="1"/>
    <n v="1.44"/>
    <n v="5"/>
    <n v="0.2879999999999999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3465"/>
    <x v="0"/>
    <s v="5551"/>
    <s v="02/01/2019 09:23"/>
    <s v="0KPA026523"/>
    <s v="100039"/>
    <s v="PITSS"/>
    <s v="ASP"/>
    <x v="28"/>
    <s v="ISIDRO FABELA No 126 EDIFICIO S4"/>
    <x v="32"/>
    <n v="1"/>
    <s v="INTERIOR"/>
    <n v="579"/>
    <s v="&gt;60"/>
    <s v="Entry Mono Printers"/>
    <s v="A4"/>
    <s v="Ciudad principal"/>
    <s v="1-&gt;60"/>
    <n v="1.05"/>
    <n v="0"/>
    <n v="1"/>
    <n v="1.45"/>
    <n v="5"/>
    <n v="0.28999999999999998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5757"/>
    <x v="0"/>
    <s v="4603"/>
    <s v="07/01/2019 12:18"/>
    <s v="0XLT280340"/>
    <s v="500027"/>
    <s v="PITSS"/>
    <s v="ASP"/>
    <x v="11"/>
    <s v="FRESNEL Y FARENHEIT 8525"/>
    <x v="2"/>
    <n v="1"/>
    <s v="INTERIOR"/>
    <n v="164"/>
    <s v="&gt;60"/>
    <s v="Entry Mono Printers"/>
    <s v="A4"/>
    <s v="Ciudad principal"/>
    <s v="1-&gt;60"/>
    <n v="1.05"/>
    <n v="0"/>
    <n v="1"/>
    <n v="1.45"/>
    <n v="5"/>
    <n v="0.2899999999999999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0711"/>
    <x v="0"/>
    <s v="4002"/>
    <s v="17/01/2019 09:33"/>
    <s v="09HB320609"/>
    <s v="500094"/>
    <s v="PITSS"/>
    <s v="ASP"/>
    <x v="6"/>
    <s v="CARR TAMPICO-MANTE 6902"/>
    <x v="69"/>
    <n v="0"/>
    <s v="INTERIOR"/>
    <n v="3"/>
    <s v="&lt;=3"/>
    <s v="A4 Mono MFPs"/>
    <s v="A4"/>
    <s v="Ciudad principal"/>
    <s v="1-&lt;=3"/>
    <n v="0"/>
    <n v="0"/>
    <n v="1"/>
    <n v="1.45"/>
    <n v="5"/>
    <n v="0.28999999999999998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3317"/>
    <x v="0"/>
    <s v="8045"/>
    <s v="22/01/2019 12:45"/>
    <s v="0Y4X825337"/>
    <s v="800196"/>
    <s v="PITSS"/>
    <s v="ASP"/>
    <x v="0"/>
    <s v="BRUSELAS No 569"/>
    <x v="7"/>
    <n v="1"/>
    <s v="INTERIOR"/>
    <n v="40"/>
    <s v="Entre 31 y 60"/>
    <s v="Office Digital"/>
    <s v="A3"/>
    <s v="Ciudad principal"/>
    <s v="2-Entre 31 y 60"/>
    <n v="1.05"/>
    <n v="0"/>
    <n v="1"/>
    <n v="1.45"/>
    <n v="5"/>
    <n v="0.28999999999999998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7479"/>
    <x v="0"/>
    <s v="1844"/>
    <s v="30/01/2019 16:38"/>
    <s v="0UHA002016"/>
    <s v="500083"/>
    <s v="PITSS"/>
    <s v="ASP"/>
    <x v="112"/>
    <s v="RAYON SUR 480"/>
    <x v="11"/>
    <n v="0"/>
    <s v="INTERIOR"/>
    <n v="95"/>
    <s v="&gt;60"/>
    <s v="High End Cut Sheet"/>
    <s v="High Production"/>
    <s v="Ciudad principal"/>
    <s v="4-&gt;60"/>
    <n v="1.2"/>
    <n v="2574"/>
    <n v="1"/>
    <n v="0.87"/>
    <n v="3"/>
    <n v="0.28999999999999998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8605"/>
    <x v="0"/>
    <s v="4000"/>
    <s v="01/02/2019 16:33"/>
    <s v="6HB016814"/>
    <s v="500036"/>
    <s v="PITSS"/>
    <s v="ASP"/>
    <x v="113"/>
    <s v="JOAQUIN GARCIA No 217"/>
    <x v="11"/>
    <n v="0"/>
    <s v="INTERIOR"/>
    <n v="2619"/>
    <s v="&gt;60"/>
    <s v="Entry Mono Printers"/>
    <s v="A4"/>
    <s v="Ciudad principal"/>
    <s v="1-&gt;60"/>
    <n v="1.05"/>
    <n v="750.75000000000011"/>
    <n v="1"/>
    <n v="1.45"/>
    <n v="5"/>
    <n v="0.28999999999999998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5473"/>
    <x v="0"/>
    <s v="4002"/>
    <s v="15/02/2019 13:33"/>
    <s v="9HB322979"/>
    <s v="500018"/>
    <s v="PITSS"/>
    <s v="ASP"/>
    <x v="10"/>
    <s v="AV DE LAS AMERICAS y RIO DE JANEIRO"/>
    <x v="23"/>
    <n v="0"/>
    <s v="INTERIOR"/>
    <n v="9"/>
    <s v="Entre 7 y 15"/>
    <s v="A4 Mono MFPs"/>
    <s v="A4"/>
    <s v="Ciudad principal"/>
    <s v="1-Entre 7 y 15"/>
    <n v="0"/>
    <n v="0"/>
    <n v="1"/>
    <n v="1.45"/>
    <n v="5"/>
    <n v="0.2899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2000949"/>
    <x v="0"/>
    <s v="4624"/>
    <s v="26/02/2019 15:06"/>
    <s v="0D6X464223"/>
    <s v="500158"/>
    <s v="PITSS"/>
    <s v="ASP"/>
    <x v="2"/>
    <s v="AV PRINCIPAL S/N"/>
    <x v="2"/>
    <n v="0"/>
    <s v="INTERIOR"/>
    <n v="19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26T00:00:00"/>
    <d v="2019-02-27T00:00:00"/>
    <n v="1"/>
    <s v="0-1 día"/>
    <n v="0"/>
    <n v="0"/>
    <n v="0"/>
    <x v="0"/>
    <x v="0"/>
    <x v="0"/>
    <x v="0"/>
    <x v="1"/>
    <x v="2"/>
    <x v="5"/>
  </r>
  <r>
    <x v="1"/>
    <n v="1"/>
    <s v="2000939"/>
    <x v="0"/>
    <s v="5867"/>
    <s v="26/02/2019 15:00"/>
    <s v="0EX7407168"/>
    <s v="500089"/>
    <s v="PITSS"/>
    <s v="ASP"/>
    <x v="3"/>
    <s v="AV HERMANOS ESCOBAR No 5756"/>
    <x v="2"/>
    <n v="1"/>
    <s v="INTERIOR"/>
    <n v="40"/>
    <s v="Entre 31 y 60"/>
    <s v="Office Digital"/>
    <s v="A3"/>
    <s v="Ciudad principal"/>
    <s v="2-Entre 31 y 60"/>
    <n v="1.05"/>
    <n v="0"/>
    <n v="1"/>
    <n v="1.45"/>
    <n v="5"/>
    <n v="0.28999999999999998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7137"/>
    <x v="0"/>
    <s v="5774"/>
    <s v="09/01/2019 15:04"/>
    <s v="0XEL564452"/>
    <s v="000195"/>
    <s v="PITSS"/>
    <s v="ASP"/>
    <x v="4"/>
    <s v="AV CONTRERAS 300"/>
    <x v="70"/>
    <n v="0"/>
    <s v="METRO"/>
    <n v="27"/>
    <s v="Entre 16 y 30"/>
    <s v="Departmental Digital"/>
    <s v="A3"/>
    <s v="Ciudad principal"/>
    <s v="2-Entre 16 y 30"/>
    <n v="0.8"/>
    <n v="524"/>
    <n v="1"/>
    <n v="1.46"/>
    <n v="5"/>
    <n v="0.29199999999999998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281"/>
    <x v="0"/>
    <s v="4395"/>
    <s v="03/01/2019 13:35"/>
    <s v="0BG2941140"/>
    <s v="800146"/>
    <s v="PITSS"/>
    <s v="ASP"/>
    <x v="1"/>
    <s v="BLV MANUEL J CLOUTHIER SN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17"/>
    <n v="4"/>
    <n v="0.29249999999999998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9225"/>
    <x v="0"/>
    <s v="4395"/>
    <s v="14/01/2019 18:19"/>
    <s v="0BG2956722"/>
    <s v="800187"/>
    <s v="PITSS"/>
    <s v="ASP"/>
    <x v="48"/>
    <s v="AV CENTRAL DR RAFAEL AYALA ECHEVERRIA KM 0.2"/>
    <x v="45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17"/>
    <n v="4"/>
    <n v="0.29249999999999998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0"/>
    <n v="1"/>
    <s v="1979565"/>
    <x v="0"/>
    <s v="1262"/>
    <s v="15/01/2019 11:50"/>
    <s v="0DUX271706"/>
    <s v="800187"/>
    <s v="PITSS"/>
    <s v="ASP"/>
    <x v="4"/>
    <s v="AV 5 DE FEBRERO 9200"/>
    <x v="10"/>
    <n v="0"/>
    <s v="INTERIOR"/>
    <n v="147"/>
    <s v="&gt;60"/>
    <s v="Entry Production Color Low/Mid"/>
    <s v="Entry Production"/>
    <s v="Ciudad principal"/>
    <s v="3-&gt;60"/>
    <n v="1.1499999999999999"/>
    <n v="1808.95"/>
    <n v="1"/>
    <n v="1.17"/>
    <n v="4"/>
    <n v="0.29249999999999998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6089"/>
    <x v="0"/>
    <s v="6705"/>
    <s v="28/01/2019 15:20"/>
    <s v="0A1H021665"/>
    <s v="800187"/>
    <s v="PITSS"/>
    <s v="ASP"/>
    <x v="1"/>
    <s v="PASEO CENTRAL 131"/>
    <x v="45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1.17"/>
    <n v="4"/>
    <n v="0.2924999999999999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319"/>
    <x v="0"/>
    <s v="4395"/>
    <s v="01/02/2019 10:24"/>
    <s v="0BG2951615"/>
    <s v="800185"/>
    <s v="PITSS"/>
    <s v="ASP"/>
    <x v="1"/>
    <s v="FELIPE SEVILLA DEL RIO 115"/>
    <x v="50"/>
    <n v="1"/>
    <s v="INTERIOR"/>
    <n v="10"/>
    <s v="Entre 7 y 15"/>
    <s v="Light Production Digital Business"/>
    <s v="Entry Production"/>
    <s v="Ciudad principal"/>
    <s v="3-Entre 7 y 15"/>
    <n v="0.8"/>
    <n v="0"/>
    <n v="1"/>
    <n v="1.17"/>
    <n v="4"/>
    <n v="0.2924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2001563"/>
    <x v="0"/>
    <s v="7835"/>
    <s v="27/02/2019 13:55"/>
    <s v="0MX1185934"/>
    <s v="500158"/>
    <s v="PITSS"/>
    <s v="ASP"/>
    <x v="30"/>
    <s v="PROL HERMANOS ESCOBAR No 7151-E"/>
    <x v="2"/>
    <n v="0"/>
    <s v="INTERIOR"/>
    <n v="98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5"/>
  </r>
  <r>
    <x v="0"/>
    <n v="1"/>
    <s v="1974219"/>
    <x v="0"/>
    <s v="3658"/>
    <s v="03/01/2019 12:12"/>
    <s v="0C4X002887"/>
    <s v="500027"/>
    <s v="PITSS"/>
    <s v="ASP"/>
    <x v="8"/>
    <s v="VICENTE GUERRERO 308 L-E"/>
    <x v="2"/>
    <n v="0"/>
    <s v="INTERIOR"/>
    <n v="269"/>
    <s v="&gt;60"/>
    <s v="A4 Mono MFPs"/>
    <s v="A4"/>
    <s v="Ciudad principal"/>
    <s v="1-&gt;60"/>
    <n v="1.05"/>
    <n v="750.75000000000011"/>
    <n v="1"/>
    <n v="1.47"/>
    <n v="5"/>
    <n v="0.2939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0381"/>
    <x v="0"/>
    <s v="5774"/>
    <s v="16/01/2019 15:42"/>
    <s v="0XEL568777"/>
    <s v="000207"/>
    <s v="PITSS"/>
    <s v="ASP"/>
    <x v="4"/>
    <s v="CARR A LAGO DE GUADALUPE KM 27.5"/>
    <x v="14"/>
    <n v="0"/>
    <s v="METRO"/>
    <n v="2"/>
    <s v="&lt;=3"/>
    <s v="Departmental Digital"/>
    <s v="A3"/>
    <s v="Ciudad principal"/>
    <s v="2-&lt;=3"/>
    <n v="0"/>
    <n v="0"/>
    <n v="1"/>
    <n v="1.47"/>
    <n v="5"/>
    <n v="0.29399999999999998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2349"/>
    <x v="0"/>
    <s v="4310"/>
    <s v="21/01/2019 09:49"/>
    <s v="0BG0972367"/>
    <s v="800187"/>
    <s v="PITSS"/>
    <s v="ASP"/>
    <x v="4"/>
    <s v="PROLONGACION EZEQUIEL MONTES No 1"/>
    <x v="1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18"/>
    <n v="4"/>
    <n v="0.294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2783"/>
    <x v="0"/>
    <s v="5866"/>
    <s v="31/12/2018 08:25"/>
    <s v="0EX9283410"/>
    <s v="800146"/>
    <s v="PITSS"/>
    <s v="ASP"/>
    <x v="1"/>
    <s v="BLV JUAN ALONSO DE TORRES 1315-3"/>
    <x v="17"/>
    <n v="0"/>
    <s v="INTERIOR"/>
    <n v="100"/>
    <s v="&gt;60"/>
    <s v="Departmental Digital"/>
    <s v="A3"/>
    <s v="Ciudad principal"/>
    <s v="2-&gt;60"/>
    <n v="1.1000000000000001"/>
    <n v="1501.5000000000002"/>
    <n v="1"/>
    <n v="1.48"/>
    <n v="5"/>
    <n v="0.29599999999999999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7567"/>
    <x v="0"/>
    <s v="5865"/>
    <s v="10/01/2019 11:24"/>
    <s v="0EX9289926"/>
    <s v="800186"/>
    <s v="PITSS"/>
    <s v="ASP"/>
    <x v="1"/>
    <s v="EZEQUIEL MONTES 8 ESQ BERNANRDO QUI"/>
    <x v="10"/>
    <n v="0"/>
    <s v="INTERIOR"/>
    <n v="212"/>
    <s v="&gt;60"/>
    <s v="Departmental Digital"/>
    <s v="A3"/>
    <s v="Ciudad principal"/>
    <s v="2-&gt;60"/>
    <n v="1.1000000000000001"/>
    <n v="1501.5000000000002"/>
    <n v="1"/>
    <n v="1.48"/>
    <n v="5"/>
    <n v="0.29599999999999999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0713"/>
    <x v="0"/>
    <s v="8075"/>
    <s v="17/01/2019 09:39"/>
    <s v="03AG873545"/>
    <s v="800186"/>
    <s v="PITSS"/>
    <s v="ASP"/>
    <x v="4"/>
    <s v="AV CONSTITUYENTES 152 PTE"/>
    <x v="10"/>
    <n v="0"/>
    <s v="INTERIOR"/>
    <n v="29"/>
    <s v="Entre 16 y 30"/>
    <s v="Departmental Digital"/>
    <s v="A3"/>
    <s v="Ciudad principal"/>
    <s v="2-Entre 16 y 30"/>
    <n v="0.8"/>
    <n v="1092"/>
    <n v="1"/>
    <n v="1.48"/>
    <n v="5"/>
    <n v="0.29599999999999999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1"/>
    <n v="1"/>
    <s v="2001585"/>
    <x v="0"/>
    <s v="3658"/>
    <s v="27/02/2019 14:31"/>
    <s v="0C4X008160"/>
    <s v="800074"/>
    <s v="PITSS"/>
    <s v="ASP"/>
    <x v="8"/>
    <s v="CALZ JUAREZ 70 LOC 8"/>
    <x v="71"/>
    <n v="0"/>
    <s v="INTERIOR"/>
    <n v="922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90857"/>
    <x v="0"/>
    <s v="0560"/>
    <s v="06/02/2019 20:06"/>
    <s v="0XPN553158"/>
    <s v="500019"/>
    <s v="PITSS"/>
    <s v="ASP"/>
    <x v="1"/>
    <s v="AUTO CLUB 194-D"/>
    <x v="39"/>
    <n v="0"/>
    <s v="INTERIOR"/>
    <n v="15"/>
    <s v="Entre 7 y 15"/>
    <s v="Entry Production Color Low/Mid"/>
    <s v="Entry Production"/>
    <s v="Otras"/>
    <s v="3-Entre 7 y 15"/>
    <n v="0.8"/>
    <n v="1258.4000000000003"/>
    <n v="1"/>
    <n v="1.78"/>
    <n v="6"/>
    <n v="0.2966666666666666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5173"/>
    <x v="0"/>
    <s v="5866"/>
    <s v="06/01/2019 14:00"/>
    <s v="0EX9297588"/>
    <s v="500083"/>
    <s v="PITSS"/>
    <s v="ASP"/>
    <x v="1"/>
    <s v="AV HUMBERTO LOBO 520"/>
    <x v="1"/>
    <n v="0"/>
    <s v="INTERIOR"/>
    <n v="34"/>
    <s v="Entre 31 y 60"/>
    <s v="Departmental Digital"/>
    <s v="A3"/>
    <s v="Ciudad principal"/>
    <s v="2-Entre 31 y 60"/>
    <n v="1.05"/>
    <n v="1433.25"/>
    <n v="1"/>
    <n v="1.5"/>
    <n v="5"/>
    <n v="0.3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7787"/>
    <x v="0"/>
    <s v="4395"/>
    <s v="10/01/2019 16:18"/>
    <s v="0BG2947926"/>
    <s v="500083"/>
    <s v="PITSS"/>
    <s v="ASP"/>
    <x v="1"/>
    <s v="AV PASEO DE LOS LEONES 1388 L 2-3"/>
    <x v="11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1.2"/>
    <n v="4"/>
    <n v="0.3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2033"/>
    <x v="0"/>
    <s v="7025"/>
    <s v="08/02/2019 14:01"/>
    <s v="07CX043014"/>
    <s v="500158"/>
    <s v="PITSS"/>
    <s v="ASP"/>
    <x v="2"/>
    <s v="AV TECNOLOGICO Y JUAN KEPLER 6915"/>
    <x v="2"/>
    <n v="0"/>
    <s v="INTERIOR"/>
    <n v="23"/>
    <s v="Entre 16 y 30"/>
    <s v="Office Digital"/>
    <s v="A3"/>
    <s v="Ciudad principal"/>
    <s v="2-Entre 16 y 30"/>
    <n v="0.8"/>
    <n v="1092"/>
    <n v="1"/>
    <n v="0.15"/>
    <n v="5"/>
    <n v="0.03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5"/>
  </r>
  <r>
    <x v="0"/>
    <n v="1"/>
    <s v="1986457"/>
    <x v="0"/>
    <s v="3611"/>
    <s v="29/01/2019 07:42"/>
    <s v="0A4T558907"/>
    <s v="800071"/>
    <s v="PITSS"/>
    <s v="ASP"/>
    <x v="27"/>
    <s v="CARRETERA BASE AEREA No 5850-23"/>
    <x v="0"/>
    <n v="0"/>
    <s v="INTERIOR"/>
    <n v="2616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7467"/>
    <x v="0"/>
    <s v="5774"/>
    <s v="30/01/2019 16:20"/>
    <s v="0XEL560291"/>
    <s v="500036"/>
    <s v="PITSS"/>
    <s v="ASP"/>
    <x v="1"/>
    <s v="PERIFERICO LUIS ECHEVERRIA ALVAREZ 1474"/>
    <x v="44"/>
    <n v="0"/>
    <s v="INTERIOR"/>
    <n v="76"/>
    <s v="&gt;60"/>
    <s v="Departmental Digital"/>
    <s v="A3"/>
    <s v="Ciudad principal"/>
    <s v="2-&gt;60"/>
    <n v="1.1000000000000001"/>
    <n v="1501.5000000000002"/>
    <n v="1"/>
    <n v="1.5"/>
    <n v="5"/>
    <n v="0.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943"/>
    <x v="0"/>
    <s v="8075"/>
    <s v="05/02/2019 12:30"/>
    <s v="03AG880350"/>
    <s v="800183"/>
    <s v="PITSS"/>
    <s v="ASP"/>
    <x v="4"/>
    <s v="AV DE LAS ROSAS 110"/>
    <x v="0"/>
    <n v="0"/>
    <s v="INTERIOR"/>
    <n v="5"/>
    <s v="Entre 3 y 6"/>
    <s v="Departmental Digital"/>
    <s v="A3"/>
    <s v="Ciudad principal"/>
    <s v="2-Entre 3 y 6"/>
    <n v="0"/>
    <n v="0"/>
    <n v="1"/>
    <n v="1.5"/>
    <n v="5"/>
    <n v="0.3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6397"/>
    <x v="0"/>
    <s v="3636"/>
    <s v="18/02/2019 11:12"/>
    <s v="0BB1252119"/>
    <s v="500158"/>
    <s v="PITSS"/>
    <s v="ASP"/>
    <x v="30"/>
    <s v="PROL HERMANOS ESCOBAR No 7151-E"/>
    <x v="2"/>
    <n v="0"/>
    <s v="INTERIOR"/>
    <n v="270"/>
    <s v="&gt;60"/>
    <s v="A4 Mono MFPs"/>
    <s v="A4"/>
    <s v="Ciudad principal"/>
    <s v="1-&gt;60"/>
    <n v="1.05"/>
    <n v="750.75000000000011"/>
    <n v="1"/>
    <n v="0.23"/>
    <n v="5"/>
    <n v="4.5999999999999999E-2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5"/>
  </r>
  <r>
    <x v="1"/>
    <n v="1"/>
    <s v="1995115"/>
    <x v="0"/>
    <s v="4002"/>
    <s v="14/02/2019 17:49"/>
    <s v="09HB318697"/>
    <s v="500028"/>
    <s v="PITSS"/>
    <s v="ASP"/>
    <x v="6"/>
    <s v="AVENIDA FELIX GALVAN No 101 LOCALES B6 B7 Y B8"/>
    <x v="36"/>
    <n v="0"/>
    <s v="INTERIOR"/>
    <n v="162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5979"/>
    <x v="0"/>
    <s v="0070"/>
    <s v="17/02/2019 14:34"/>
    <s v="0E2B665884"/>
    <s v="800192"/>
    <s v="PITSS"/>
    <s v="ASP"/>
    <x v="4"/>
    <s v="MARIANO OTERO No 1614"/>
    <x v="0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1.2"/>
    <n v="4"/>
    <n v="0.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7397"/>
    <x v="0"/>
    <s v="7025"/>
    <s v="19/02/2019 17:48"/>
    <s v="07CX043102"/>
    <s v="500027"/>
    <s v="PITSS"/>
    <s v="ASP"/>
    <x v="20"/>
    <s v="AV DE LAS TORRES No 7125"/>
    <x v="2"/>
    <n v="1"/>
    <s v="INTERIOR"/>
    <n v="190"/>
    <s v="&gt;60"/>
    <s v="Office Digital"/>
    <s v="A3"/>
    <s v="Ciudad principal"/>
    <s v="2-&gt;60"/>
    <n v="1.1000000000000001"/>
    <n v="0"/>
    <n v="1"/>
    <n v="1.5"/>
    <n v="5"/>
    <n v="0.3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037"/>
    <x v="0"/>
    <s v="4005"/>
    <s v="20/02/2019 18:16"/>
    <s v="09HB349215"/>
    <s v="800188"/>
    <s v="PITSS"/>
    <s v="ASP"/>
    <x v="14"/>
    <s v="Lßzaro Cßrdenas No. 936"/>
    <x v="30"/>
    <n v="0"/>
    <s v="INTERIOR"/>
    <n v="2638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9151"/>
    <x v="0"/>
    <s v="7831"/>
    <s v="22/02/2019 15:21"/>
    <s v="0MX1211933"/>
    <s v="800192"/>
    <s v="PITSS"/>
    <s v="ASP"/>
    <x v="10"/>
    <s v="CAMINO AL ITESO No 8499"/>
    <x v="0"/>
    <n v="0"/>
    <s v="INTERIOR"/>
    <n v="428"/>
    <s v="&gt;60"/>
    <s v="A3 Office Color Laser MFPs"/>
    <s v="A3"/>
    <s v="Ciudad principal"/>
    <s v="2-&gt;60"/>
    <n v="1.1000000000000001"/>
    <n v="1501.5000000000002"/>
    <n v="1"/>
    <n v="1.5"/>
    <n v="5"/>
    <n v="0.3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3715"/>
    <x v="0"/>
    <s v="5867"/>
    <s v="12/02/2019 13:04"/>
    <s v="0EX7384724"/>
    <s v="500089"/>
    <s v="PITSS"/>
    <s v="ASP"/>
    <x v="3"/>
    <s v="AV HERMANOS ESCOBAR No 5756"/>
    <x v="2"/>
    <n v="1"/>
    <s v="INTERIOR"/>
    <n v="78"/>
    <s v="&gt;60"/>
    <s v="Office Digital"/>
    <s v="A3"/>
    <s v="Ciudad principal"/>
    <s v="2-&gt;60"/>
    <n v="1.1000000000000001"/>
    <n v="0"/>
    <n v="1"/>
    <n v="1.51"/>
    <n v="5"/>
    <n v="0.30199999999999999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5787"/>
    <x v="0"/>
    <s v="3658"/>
    <s v="07/01/2019 12:46"/>
    <s v="0C4X013235"/>
    <s v="500028"/>
    <s v="PITSS"/>
    <s v="ASP"/>
    <x v="89"/>
    <s v="CAMINO A HUINALA 135 Y 135 B"/>
    <x v="29"/>
    <n v="0"/>
    <s v="INTERIOR"/>
    <n v="2594"/>
    <s v="&gt;60"/>
    <s v="A4 Mono MFPs"/>
    <s v="A4"/>
    <s v="Otras"/>
    <s v="1-&gt;60"/>
    <n v="1.05"/>
    <n v="750.75000000000011"/>
    <n v="1"/>
    <n v="2.73"/>
    <n v="9"/>
    <n v="0.30333333333333334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9697"/>
    <x v="0"/>
    <s v="4002"/>
    <s v="15/01/2019 14:46"/>
    <s v="9HB328845"/>
    <s v="800185"/>
    <s v="PITSS"/>
    <s v="ASP"/>
    <x v="40"/>
    <s v="JARDINES DEL LLANO"/>
    <x v="72"/>
    <n v="1"/>
    <s v="INTERIOR"/>
    <n v="76"/>
    <s v="&gt;60"/>
    <s v="A4 Mono MFPs"/>
    <s v="A4"/>
    <s v="Otras"/>
    <s v="1-&gt;60"/>
    <n v="1.05"/>
    <n v="0"/>
    <n v="1"/>
    <n v="2.73"/>
    <n v="9"/>
    <n v="0.3033333333333333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0799"/>
    <x v="0"/>
    <s v="4002"/>
    <s v="17/01/2019 11:39"/>
    <s v="09HB321677"/>
    <s v="500083"/>
    <s v="PITSS"/>
    <s v="ASP"/>
    <x v="6"/>
    <s v="VALLARTA 1238 NTE"/>
    <x v="11"/>
    <n v="0"/>
    <s v="INTERIOR"/>
    <n v="342"/>
    <s v="&gt;60"/>
    <s v="A4 Mono MFPs"/>
    <s v="A4"/>
    <s v="Ciudad principal"/>
    <s v="1-&gt;60"/>
    <n v="1.05"/>
    <n v="750.75000000000011"/>
    <n v="1"/>
    <n v="1.52"/>
    <n v="5"/>
    <n v="0.30399999999999999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213"/>
    <x v="0"/>
    <s v="8075"/>
    <s v="28/01/2019 21:18"/>
    <s v="03AG879715"/>
    <s v="000196"/>
    <s v="PITSS"/>
    <s v="ASP"/>
    <x v="4"/>
    <s v="AV CUITLAHUAC No 332"/>
    <x v="34"/>
    <n v="0"/>
    <s v="METRO"/>
    <n v="6"/>
    <s v="Entre 3 y 6"/>
    <s v="Departmental Digital"/>
    <s v="A3"/>
    <s v="Ciudad principal"/>
    <s v="2-Entre 3 y 6"/>
    <n v="0"/>
    <n v="0"/>
    <n v="1"/>
    <n v="1.52"/>
    <n v="5"/>
    <n v="0.303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7353"/>
    <x v="0"/>
    <s v="5866"/>
    <s v="19/02/2019 15:59"/>
    <s v="0EX9310117"/>
    <s v="800027"/>
    <s v="PITSS"/>
    <s v="ASP"/>
    <x v="1"/>
    <s v="NEREO RODRIGUEZ BARRAGAN 1350"/>
    <x v="13"/>
    <n v="0"/>
    <s v="INTERIOR"/>
    <n v="115"/>
    <s v="&gt;60"/>
    <s v="Departmental Digital"/>
    <s v="A3"/>
    <s v="Ciudad principal"/>
    <s v="2-&gt;60"/>
    <n v="1.1000000000000001"/>
    <n v="1501.5000000000002"/>
    <n v="1"/>
    <n v="1.52"/>
    <n v="5"/>
    <n v="0.3039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8135"/>
    <x v="0"/>
    <s v="0070"/>
    <s v="11/01/2019 10:27"/>
    <s v="0E2B666269"/>
    <s v="800187"/>
    <s v="PITSS"/>
    <s v="ASP"/>
    <x v="4"/>
    <s v="AV 5 DE FEBRERO 9200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1.22"/>
    <n v="4"/>
    <n v="0.30499999999999999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3109"/>
    <x v="0"/>
    <s v="0070"/>
    <s v="11/02/2019 12:17"/>
    <s v="0E2B665621"/>
    <s v="800188"/>
    <s v="PITSS"/>
    <s v="ASP"/>
    <x v="4"/>
    <s v="PASEO IRAPUATO No 1101"/>
    <x v="30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1.22"/>
    <n v="4"/>
    <n v="0.30499999999999999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5175"/>
    <x v="0"/>
    <s v="8075"/>
    <s v="06/01/2019 14:22"/>
    <s v="03AG877857"/>
    <s v="000196"/>
    <s v="PITSS"/>
    <s v="ASP"/>
    <x v="4"/>
    <s v="MONTERREY 75"/>
    <x v="57"/>
    <n v="0"/>
    <s v="METRO"/>
    <n v="24"/>
    <s v="Entre 16 y 30"/>
    <s v="Departmental Digital"/>
    <s v="A3"/>
    <s v="Ciudad principal"/>
    <s v="2-Entre 16 y 30"/>
    <n v="0.8"/>
    <n v="524"/>
    <n v="1"/>
    <n v="1.53"/>
    <n v="5"/>
    <n v="0.30599999999999999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119"/>
    <x v="0"/>
    <s v="3658"/>
    <s v="11/01/2019 09:58"/>
    <s v="0C4X165509"/>
    <s v="800188"/>
    <s v="PITSS"/>
    <s v="ASP"/>
    <x v="8"/>
    <s v="BLVD DIAZ ORDAZ 136-B"/>
    <x v="30"/>
    <n v="0"/>
    <s v="INTERIOR"/>
    <n v="14"/>
    <s v="Entre 7 y 15"/>
    <s v="A4 Mono MFPs"/>
    <s v="A4"/>
    <s v="Ciudad principal"/>
    <s v="1-Entre 7 y 15"/>
    <n v="0"/>
    <n v="0"/>
    <n v="1"/>
    <n v="1.53"/>
    <n v="5"/>
    <n v="0.30599999999999999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87823"/>
    <x v="0"/>
    <s v="5945"/>
    <s v="31/01/2019 11:13"/>
    <s v="0X76707584"/>
    <s v="800186"/>
    <s v="PITSS"/>
    <s v="ASP"/>
    <x v="49"/>
    <s v="AV 5 DE FEBRERO 1351"/>
    <x v="10"/>
    <n v="0"/>
    <s v="INTERIOR"/>
    <n v="111"/>
    <s v="&gt;60"/>
    <s v="Office Digital"/>
    <s v="A3"/>
    <s v="Ciudad principal"/>
    <s v="2-&gt;60"/>
    <n v="1.1000000000000001"/>
    <n v="1501.5000000000002"/>
    <n v="1"/>
    <n v="1.53"/>
    <n v="5"/>
    <n v="0.30599999999999999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8565"/>
    <x v="0"/>
    <s v="5632"/>
    <s v="01/02/2019 14:21"/>
    <s v="0WRR001333"/>
    <s v="000207"/>
    <s v="PITSS"/>
    <s v="ASP"/>
    <x v="4"/>
    <s v="CARR A LAGO DE GUADALUPE KM 27.5"/>
    <x v="14"/>
    <n v="0"/>
    <s v="METRO"/>
    <n v="290"/>
    <s v="&gt;60"/>
    <s v="Office Digital"/>
    <s v="A3"/>
    <s v="Ciudad principal"/>
    <s v="2-&gt;60"/>
    <n v="1.1000000000000001"/>
    <n v="720.50000000000011"/>
    <n v="1"/>
    <n v="1.53"/>
    <n v="5"/>
    <n v="0.30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493"/>
    <x v="0"/>
    <s v="3226"/>
    <s v="06/02/2019 09:28"/>
    <s v="K8B486794"/>
    <s v="100038"/>
    <s v="PITSS"/>
    <s v="ASP"/>
    <x v="114"/>
    <s v="CARRETERA LIBRE METEPEC ZACANGO 1107 3"/>
    <x v="73"/>
    <n v="0"/>
    <s v="INTERIOR"/>
    <n v="2624"/>
    <s v="&gt;60"/>
    <s v="A4 Mono MFPs"/>
    <s v="A4"/>
    <s v="Ciudad principal"/>
    <s v="1-&gt;60"/>
    <n v="1.05"/>
    <n v="750.75000000000011"/>
    <n v="1"/>
    <n v="1.53"/>
    <n v="5"/>
    <n v="0.30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713"/>
    <x v="0"/>
    <s v="4002"/>
    <s v="26/02/2019 10:58"/>
    <s v="09HB320514"/>
    <s v="800183"/>
    <s v="PITSS"/>
    <s v="ASP"/>
    <x v="6"/>
    <s v="JUAN PALOMAR Y ARIAS 77"/>
    <x v="7"/>
    <n v="0"/>
    <s v="INTERIOR"/>
    <n v="92"/>
    <s v="&gt;60"/>
    <s v="A4 Mono MFPs"/>
    <s v="A4"/>
    <s v="Ciudad principal"/>
    <s v="1-&gt;60"/>
    <n v="1.05"/>
    <n v="750.75000000000011"/>
    <n v="1"/>
    <n v="1.53"/>
    <n v="5"/>
    <n v="0.3059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82663"/>
    <x v="0"/>
    <s v="4395"/>
    <s v="21/01/2019 15:01"/>
    <s v="0BG2951550"/>
    <s v="800187"/>
    <s v="PITSS"/>
    <s v="ASP"/>
    <x v="1"/>
    <s v="PROL ZARAGOZA 62 A"/>
    <x v="1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23"/>
    <n v="4"/>
    <n v="0.3075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123"/>
    <x v="0"/>
    <s v="0560"/>
    <s v="08/02/2019 16:16"/>
    <s v="0XPN546685"/>
    <s v="500035"/>
    <s v="PITSS"/>
    <s v="ASP"/>
    <x v="1"/>
    <s v="AV HUMBERTO LOBO 520"/>
    <x v="1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1.23"/>
    <n v="4"/>
    <n v="0.307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7507"/>
    <x v="0"/>
    <s v="4002"/>
    <s v="10/01/2019 10:20"/>
    <s v="9HB317909"/>
    <s v="800142"/>
    <s v="PITSS"/>
    <s v="ASP"/>
    <x v="82"/>
    <s v="AV PROLONGACION REFORMA No 1235"/>
    <x v="35"/>
    <n v="0"/>
    <s v="METRO"/>
    <n v="50"/>
    <s v="Entre 31 y 60"/>
    <s v="A4 Mono MFPs"/>
    <s v="A4"/>
    <s v="Ciudad principal"/>
    <s v="1-Entre 31 y 60"/>
    <n v="0.8"/>
    <n v="374.40000000000003"/>
    <n v="1"/>
    <n v="1.54"/>
    <n v="5"/>
    <n v="0.30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9409"/>
    <x v="0"/>
    <s v="7835"/>
    <s v="15/01/2019 09:38"/>
    <s v="0MX1201883"/>
    <s v="500066"/>
    <s v="PITSS"/>
    <s v="ASP"/>
    <x v="32"/>
    <s v="BLVD APODACA No 900 B"/>
    <x v="29"/>
    <n v="0"/>
    <s v="INTERIOR"/>
    <n v="936"/>
    <s v="&gt;60"/>
    <s v="A3 Office Color Laser MFPs"/>
    <s v="A3"/>
    <s v="Otras"/>
    <s v="2-&gt;60"/>
    <n v="1.1000000000000001"/>
    <n v="1501.5000000000002"/>
    <n v="1"/>
    <n v="2.79"/>
    <n v="9"/>
    <n v="0.31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2000897"/>
    <x v="0"/>
    <s v="0605"/>
    <s v="26/02/2019 13:57"/>
    <s v="03XB457726"/>
    <s v="500158"/>
    <s v="PITSS"/>
    <s v="ASP"/>
    <x v="2"/>
    <s v="AV RIO BRAVO No 1420"/>
    <x v="2"/>
    <n v="0"/>
    <s v="INTERIOR"/>
    <n v="197"/>
    <s v="&gt;60"/>
    <s v="Entry Mono Printers"/>
    <s v="A4"/>
    <s v="Ciudad principal"/>
    <s v="1-&gt;60"/>
    <n v="1.05"/>
    <n v="750.75000000000011"/>
    <n v="1"/>
    <n v="0.23"/>
    <n v="5"/>
    <n v="4.5999999999999999E-2"/>
    <n v="0"/>
    <n v="0"/>
    <d v="2019-02-26T00:00:00"/>
    <d v="2019-02-26T00:00:00"/>
    <n v="0"/>
    <s v="0-1 día"/>
    <n v="0"/>
    <n v="0"/>
    <n v="0"/>
    <x v="0"/>
    <x v="0"/>
    <x v="0"/>
    <x v="0"/>
    <x v="1"/>
    <x v="2"/>
    <x v="5"/>
  </r>
  <r>
    <x v="1"/>
    <n v="1"/>
    <s v="1988019"/>
    <x v="0"/>
    <s v="7845"/>
    <s v="31/01/2019 15:20"/>
    <s v="0MX4338884"/>
    <s v="500158"/>
    <s v="PITSS"/>
    <s v="ASP"/>
    <x v="25"/>
    <s v="8102 AV MIGUEL DE LA MADRID"/>
    <x v="27"/>
    <n v="0"/>
    <s v="INTERIOR"/>
    <n v="36"/>
    <s v="Entre 31 y 60"/>
    <s v="A3 Office Color Laser MFPs"/>
    <s v="A3"/>
    <s v="Ciudad principal"/>
    <s v="2-Entre 31 y 60"/>
    <n v="1.05"/>
    <n v="1433.25"/>
    <n v="1"/>
    <n v="0.34"/>
    <n v="5"/>
    <n v="6.8000000000000005E-2"/>
    <n v="0"/>
    <n v="0"/>
    <d v="2019-02-01T00:00:00"/>
    <d v="2019-02-05T00:00:00"/>
    <n v="1"/>
    <s v="0-1 día"/>
    <n v="0"/>
    <n v="0"/>
    <n v="0"/>
    <x v="0"/>
    <x v="0"/>
    <x v="0"/>
    <x v="1"/>
    <x v="1"/>
    <x v="2"/>
    <x v="5"/>
  </r>
  <r>
    <x v="0"/>
    <n v="1"/>
    <s v="1983855"/>
    <x v="0"/>
    <s v="4495"/>
    <s v="23/01/2019 12:13"/>
    <s v="0BPB110653"/>
    <s v="800192"/>
    <s v="PITSS"/>
    <s v="ASP"/>
    <x v="5"/>
    <s v="KM 9 CARRETERA A EL CASTILLO"/>
    <x v="5"/>
    <n v="0"/>
    <s v="INTERIOR"/>
    <n v="14"/>
    <s v="Entre 7 y 15"/>
    <s v="CF Mono"/>
    <s v="High Production"/>
    <s v="Ciudad principal"/>
    <s v="4-Entre 7 y 15"/>
    <n v="1.05"/>
    <n v="2252.25"/>
    <n v="1"/>
    <n v="0.93"/>
    <n v="3"/>
    <n v="0.3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2000097"/>
    <x v="0"/>
    <s v="6506"/>
    <s v="25/02/2019 12:05"/>
    <s v="0YTB138451"/>
    <s v="500158"/>
    <s v="PITSS"/>
    <s v="ASP"/>
    <x v="11"/>
    <s v="AV PRINCIPAL S/N"/>
    <x v="2"/>
    <n v="0"/>
    <s v="INTERIOR"/>
    <n v="2643"/>
    <s v="&gt;60"/>
    <s v="A4 Color Laser MFPs"/>
    <s v="A4"/>
    <s v="Ciudad principal"/>
    <s v="1-&gt;60"/>
    <n v="1.05"/>
    <n v="750.75000000000011"/>
    <n v="1"/>
    <n v="0.47"/>
    <n v="5"/>
    <n v="9.4E-2"/>
    <n v="0"/>
    <n v="0"/>
    <d v="2019-02-25T00:00:00"/>
    <d v="2019-02-25T00:00:00"/>
    <n v="0"/>
    <s v="0-1 día"/>
    <n v="0"/>
    <n v="0"/>
    <n v="0"/>
    <x v="0"/>
    <x v="0"/>
    <x v="0"/>
    <x v="0"/>
    <x v="1"/>
    <x v="2"/>
    <x v="5"/>
  </r>
  <r>
    <x v="1"/>
    <n v="1"/>
    <s v="1988581"/>
    <x v="0"/>
    <s v="5337"/>
    <s v="01/02/2019 15:29"/>
    <s v="0AE9549506"/>
    <s v="100039"/>
    <s v="PITSS"/>
    <s v="ASP"/>
    <x v="28"/>
    <s v="INDUSTRIA QUIMICA S/N"/>
    <x v="20"/>
    <n v="1"/>
    <s v="INTERIOR"/>
    <n v="60"/>
    <s v="Entre 31 y 60"/>
    <s v="Office Digital"/>
    <s v="A3"/>
    <s v="Ciudad principal"/>
    <s v="2-Entre 31 y 60"/>
    <n v="1.05"/>
    <n v="0"/>
    <n v="1"/>
    <n v="1.55"/>
    <n v="5"/>
    <n v="0.31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1415"/>
    <x v="0"/>
    <s v="5945"/>
    <s v="18/01/2019 12:26"/>
    <s v="0X76092965"/>
    <s v="500158"/>
    <s v="PITSS"/>
    <s v="ASP"/>
    <x v="13"/>
    <s v="AV ANTONIO J BERMUDEZ No 1230"/>
    <x v="2"/>
    <n v="0"/>
    <s v="INTERIOR"/>
    <n v="424"/>
    <s v="&gt;60"/>
    <s v="Office Digital"/>
    <s v="A3"/>
    <s v="Ciudad principal"/>
    <s v="2-&gt;60"/>
    <n v="1.1000000000000001"/>
    <n v="1501.5000000000002"/>
    <n v="1"/>
    <n v="0.49"/>
    <n v="5"/>
    <n v="9.8000000000000004E-2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5"/>
  </r>
  <r>
    <x v="0"/>
    <n v="1"/>
    <s v="1986733"/>
    <x v="0"/>
    <s v="3635"/>
    <s v="29/01/2019 13:21"/>
    <s v="0LBT207761"/>
    <s v="500066"/>
    <s v="PITSS"/>
    <s v="ASP"/>
    <x v="94"/>
    <s v="AV MULTIPARQUE 1305"/>
    <x v="63"/>
    <n v="0"/>
    <s v="INTERIOR"/>
    <n v="113"/>
    <s v="&gt;60"/>
    <s v="A4 Mono MFPs"/>
    <s v="A4"/>
    <s v="Otras"/>
    <s v="1-&gt;60"/>
    <n v="1.05"/>
    <n v="750.75000000000011"/>
    <n v="1"/>
    <n v="2.8"/>
    <n v="9"/>
    <n v="0.3111111111111111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0917"/>
    <x v="0"/>
    <s v="3611"/>
    <s v="17/01/2019 14:01"/>
    <s v="0A4T558101"/>
    <s v="000196"/>
    <s v="PITSS"/>
    <s v="ASP"/>
    <x v="4"/>
    <s v="AV CUITLAHUAC 332"/>
    <x v="34"/>
    <n v="0"/>
    <s v="METRO"/>
    <n v="248"/>
    <s v="&gt;60"/>
    <s v="Entry Mono Printers"/>
    <s v="A4"/>
    <s v="Ciudad principal"/>
    <s v="1-&gt;60"/>
    <n v="1.05"/>
    <n v="491.40000000000003"/>
    <n v="1"/>
    <n v="1.56"/>
    <n v="5"/>
    <n v="0.31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6333"/>
    <x v="0"/>
    <s v="4395"/>
    <s v="08/01/2019 10:35"/>
    <s v="0BG2951472"/>
    <s v="800192"/>
    <s v="PITSS"/>
    <s v="ASP"/>
    <x v="1"/>
    <s v="AMERICAS 655"/>
    <x v="7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9721"/>
    <x v="0"/>
    <s v="4310"/>
    <s v="15/01/2019 15:13"/>
    <s v="0BG0964536"/>
    <s v="000195"/>
    <s v="PITSS"/>
    <s v="ASP"/>
    <x v="4"/>
    <s v="BLV CATARATAS 29"/>
    <x v="16"/>
    <n v="0"/>
    <s v="METRO"/>
    <n v="6"/>
    <s v="Entre 3 y 6"/>
    <s v="Light Production Digital Business"/>
    <s v="Entry Production"/>
    <s v="Ciudad principal"/>
    <s v="3-Entre 3 y 6"/>
    <n v="0.6"/>
    <n v="481.79999999999995"/>
    <n v="1"/>
    <n v="1.25"/>
    <n v="4"/>
    <n v="0.31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2865"/>
    <x v="0"/>
    <s v="0560"/>
    <s v="11/02/2019 08:16"/>
    <s v="0XPN394939"/>
    <s v="800072"/>
    <s v="PITSS"/>
    <s v="ASP"/>
    <x v="1"/>
    <s v="PATRIA 1937"/>
    <x v="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25"/>
    <n v="4"/>
    <n v="0.312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2000179"/>
    <x v="0"/>
    <s v="4395"/>
    <s v="25/02/2019 13:15"/>
    <s v="0BG2956972"/>
    <s v="800188"/>
    <s v="PITSS"/>
    <s v="ASP"/>
    <x v="65"/>
    <s v="AV MEXICO JAPON No 225"/>
    <x v="55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25"/>
    <n v="4"/>
    <n v="0.31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493"/>
    <x v="0"/>
    <s v="5866"/>
    <s v="24/01/2019 13:56"/>
    <s v="0EX9665193"/>
    <s v="500028"/>
    <s v="PITSS"/>
    <s v="ASP"/>
    <x v="4"/>
    <s v="AV DE LAS TORRES No 2498"/>
    <x v="1"/>
    <n v="0"/>
    <s v="INTERIOR"/>
    <n v="2"/>
    <s v="&lt;=3"/>
    <s v="Departmental Digital"/>
    <s v="A3"/>
    <s v="Ciudad principal"/>
    <s v="2-&lt;=3"/>
    <n v="0"/>
    <n v="0"/>
    <n v="1"/>
    <n v="1.57"/>
    <n v="5"/>
    <n v="0.314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84571"/>
    <x v="0"/>
    <s v="4624"/>
    <s v="24/01/2019 16:41"/>
    <s v="0D6X460010"/>
    <s v="500035"/>
    <s v="PITSS"/>
    <s v="ASP"/>
    <x v="3"/>
    <s v="CENTRO ITURBIDE No 6970"/>
    <x v="18"/>
    <n v="0"/>
    <s v="INTERIOR"/>
    <n v="14"/>
    <s v="Entre 7 y 15"/>
    <s v="Entry Mono Printers"/>
    <s v="A4"/>
    <s v="Ciudad principal"/>
    <s v="1-Entre 7 y 15"/>
    <n v="0"/>
    <n v="0"/>
    <n v="1"/>
    <n v="1.57"/>
    <n v="5"/>
    <n v="0.31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4247"/>
    <x v="0"/>
    <s v="7845"/>
    <s v="13/02/2019 11:23"/>
    <s v="0MX4742856"/>
    <s v="500158"/>
    <s v="PITSS"/>
    <s v="ASP"/>
    <x v="25"/>
    <s v="8102 AV MIGUEL DE LA MADRID"/>
    <x v="27"/>
    <n v="0"/>
    <s v="INTERIOR"/>
    <n v="99"/>
    <s v="&gt;60"/>
    <s v="A3 Office Color Laser MFPs"/>
    <s v="A3"/>
    <s v="Ciudad principal"/>
    <s v="2-&gt;60"/>
    <n v="1.1000000000000001"/>
    <n v="1501.5000000000002"/>
    <n v="1"/>
    <n v="0.49"/>
    <n v="5"/>
    <n v="9.8000000000000004E-2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5"/>
  </r>
  <r>
    <x v="1"/>
    <n v="1"/>
    <s v="1992941"/>
    <x v="0"/>
    <s v="5945"/>
    <s v="11/02/2019 10:07"/>
    <s v="0X76375739"/>
    <s v="500158"/>
    <s v="PITSS"/>
    <s v="ASP"/>
    <x v="2"/>
    <s v="AV DE LAS INDUSTRIAS S/N"/>
    <x v="2"/>
    <n v="0"/>
    <s v="INTERIOR"/>
    <n v="34"/>
    <s v="Entre 31 y 60"/>
    <s v="Office Digital"/>
    <s v="A3"/>
    <s v="Ciudad principal"/>
    <s v="2-Entre 31 y 60"/>
    <n v="1.05"/>
    <n v="1433.25"/>
    <n v="1"/>
    <n v="0.51"/>
    <n v="5"/>
    <n v="0.10200000000000001"/>
    <n v="0"/>
    <n v="0"/>
    <d v="2019-02-12T00:00:00"/>
    <d v="2019-02-12T00:00:00"/>
    <n v="0"/>
    <s v="0-1 día"/>
    <n v="0"/>
    <n v="0"/>
    <n v="0"/>
    <x v="0"/>
    <x v="0"/>
    <x v="0"/>
    <x v="0"/>
    <x v="1"/>
    <x v="2"/>
    <x v="5"/>
  </r>
  <r>
    <x v="0"/>
    <n v="1"/>
    <s v="1981425"/>
    <x v="0"/>
    <s v="5866"/>
    <s v="18/01/2019 12:40"/>
    <s v="0EX9665251"/>
    <s v="500036"/>
    <s v="PITSS"/>
    <s v="ASP"/>
    <x v="4"/>
    <s v="AV JOSE ELEUTERIO GONZALEZ No 315 INT 7C"/>
    <x v="11"/>
    <n v="0"/>
    <s v="INTERIOR"/>
    <n v="3"/>
    <s v="&lt;=3"/>
    <s v="Departmental Digital"/>
    <s v="A3"/>
    <s v="Ciudad principal"/>
    <s v="2-&lt;=3"/>
    <n v="0"/>
    <n v="0"/>
    <n v="1"/>
    <n v="1.58"/>
    <n v="5"/>
    <n v="0.31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7527"/>
    <x v="0"/>
    <s v="3611"/>
    <s v="30/01/2019 19:51"/>
    <s v="0A4T558079"/>
    <s v="000196"/>
    <s v="PITSS"/>
    <s v="ASP"/>
    <x v="4"/>
    <s v="AV DE IMAN 151"/>
    <x v="16"/>
    <n v="0"/>
    <s v="METRO"/>
    <n v="275"/>
    <s v="&gt;60"/>
    <s v="Entry Mono Printers"/>
    <s v="A4"/>
    <s v="Ciudad principal"/>
    <s v="1-&gt;60"/>
    <n v="1.05"/>
    <n v="491.40000000000003"/>
    <n v="1"/>
    <n v="1.58"/>
    <n v="5"/>
    <n v="0.31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991"/>
    <x v="0"/>
    <s v="8045"/>
    <s v="11/02/2019 10:34"/>
    <s v="0Y4X848978"/>
    <s v="800196"/>
    <s v="PITSS"/>
    <s v="ASP"/>
    <x v="15"/>
    <s v="CALLE 7 No 1308"/>
    <x v="7"/>
    <n v="1"/>
    <s v="INTERIOR"/>
    <n v="25"/>
    <s v="Entre 16 y 30"/>
    <s v="Office Digital"/>
    <s v="A3"/>
    <s v="Ciudad principal"/>
    <s v="2-Entre 16 y 30"/>
    <n v="0.8"/>
    <n v="0"/>
    <n v="1"/>
    <n v="1.58"/>
    <n v="5"/>
    <n v="0.316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3519"/>
    <x v="0"/>
    <s v="8045"/>
    <s v="12/02/2019 10:25"/>
    <s v="0Y4X838108"/>
    <s v="100037"/>
    <s v="PITSS"/>
    <s v="ASP"/>
    <x v="18"/>
    <s v="CERRO COATEPEC S/N CD UNIVERSITARIA"/>
    <x v="22"/>
    <n v="0"/>
    <s v="INTERIOR"/>
    <n v="221"/>
    <s v="&gt;60"/>
    <s v="Office Digital"/>
    <s v="A3"/>
    <s v="Ciudad principal"/>
    <s v="2-&gt;60"/>
    <n v="1.1000000000000001"/>
    <n v="1501.5000000000002"/>
    <n v="1"/>
    <n v="1.58"/>
    <n v="5"/>
    <n v="0.31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0183"/>
    <x v="0"/>
    <s v="7025"/>
    <s v="16/01/2019 11:35"/>
    <s v="07CX043014"/>
    <s v="500158"/>
    <s v="PITSS"/>
    <s v="ASP"/>
    <x v="2"/>
    <s v="AV TECNOLOGICO Y JUAN KEPLER 6915"/>
    <x v="2"/>
    <n v="0"/>
    <s v="INTERIOR"/>
    <n v="106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1-16T00:00:00"/>
    <d v="2019-01-16T00:00:00"/>
    <n v="0"/>
    <s v="0-1 día"/>
    <n v="0"/>
    <n v="0"/>
    <n v="0"/>
    <x v="0"/>
    <x v="0"/>
    <x v="0"/>
    <x v="0"/>
    <x v="1"/>
    <x v="2"/>
    <x v="5"/>
  </r>
  <r>
    <x v="1"/>
    <n v="1"/>
    <s v="2001907"/>
    <x v="0"/>
    <s v="5955"/>
    <s v="28/02/2019 08:54"/>
    <s v="0X76704225"/>
    <s v="500158"/>
    <s v="PITSS"/>
    <s v="ASP"/>
    <x v="42"/>
    <s v="AV ANTONIO J BERMUDEZ No 960"/>
    <x v="2"/>
    <n v="0"/>
    <s v="INTERIOR"/>
    <n v="197"/>
    <s v="&gt;60"/>
    <s v="Departmental Digital"/>
    <s v="A3"/>
    <s v="Ciudad principal"/>
    <s v="2-&gt;60"/>
    <n v="1.1000000000000001"/>
    <n v="1501.5000000000002"/>
    <n v="1"/>
    <n v="0.6"/>
    <n v="5"/>
    <n v="0.12"/>
    <n v="0"/>
    <n v="0"/>
    <d v="2019-02-28T00:00:00"/>
    <d v="2019-02-28T00:00:00"/>
    <n v="0"/>
    <s v="0-1 día"/>
    <n v="0"/>
    <n v="0"/>
    <n v="0"/>
    <x v="0"/>
    <x v="0"/>
    <x v="0"/>
    <x v="0"/>
    <x v="1"/>
    <x v="2"/>
    <x v="5"/>
  </r>
  <r>
    <x v="0"/>
    <n v="1"/>
    <s v="1976551"/>
    <x v="0"/>
    <s v="4598"/>
    <s v="08/01/2019 14:14"/>
    <s v="0FBG071028"/>
    <s v="800188"/>
    <s v="PITSS"/>
    <s v="ASP"/>
    <x v="1"/>
    <s v="BLV ADOLFO LOPEZ MATEOS 1025"/>
    <x v="55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1.27"/>
    <n v="4"/>
    <n v="0.317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4787"/>
    <x v="0"/>
    <s v="0551"/>
    <s v="14/02/2019 10:44"/>
    <s v="0XPN549782"/>
    <s v="500056"/>
    <s v="PITSS"/>
    <s v="ASP"/>
    <x v="115"/>
    <s v="NUEVO LEON NO 340"/>
    <x v="19"/>
    <n v="0"/>
    <s v="INTERIOR"/>
    <n v="84"/>
    <s v="&gt;60"/>
    <s v="Entry Production Color Low/Mid"/>
    <s v="Entry Production"/>
    <s v="Ciudad principal"/>
    <s v="3-&gt;60"/>
    <n v="1.1499999999999999"/>
    <n v="1808.95"/>
    <n v="1"/>
    <n v="1.27"/>
    <n v="4"/>
    <n v="0.317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1331"/>
    <x v="0"/>
    <s v="3636"/>
    <s v="27/02/2019 10:09"/>
    <s v="0BB1252025"/>
    <s v="500158"/>
    <s v="PITSS"/>
    <s v="ASP"/>
    <x v="30"/>
    <s v="PROL HERMANOS ESCOBAR No 7151-E"/>
    <x v="2"/>
    <n v="0"/>
    <s v="INTERIOR"/>
    <n v="20"/>
    <s v="Entre 16 y 30"/>
    <s v="A4 Mono MFPs"/>
    <s v="A4"/>
    <s v="Ciudad principal"/>
    <s v="1-Entre 16 y 30"/>
    <n v="0.6"/>
    <n v="429.00000000000006"/>
    <n v="1"/>
    <n v="0.75"/>
    <n v="5"/>
    <n v="0.15"/>
    <n v="0"/>
    <n v="0"/>
    <d v="2019-02-27T00:00:00"/>
    <d v="2019-02-27T00:00:00"/>
    <n v="0"/>
    <s v="0-1 día"/>
    <n v="0"/>
    <n v="0"/>
    <n v="0"/>
    <x v="0"/>
    <x v="0"/>
    <x v="0"/>
    <x v="0"/>
    <x v="1"/>
    <x v="2"/>
    <x v="5"/>
  </r>
  <r>
    <x v="0"/>
    <n v="1"/>
    <s v="1981295"/>
    <x v="0"/>
    <s v="5866"/>
    <s v="18/01/2019 10:17"/>
    <s v="0EX9293380"/>
    <s v="800186"/>
    <s v="PITSS"/>
    <s v="ASP"/>
    <x v="4"/>
    <s v="AV DE ANAHUAC CIRCUITO UNIVERSIDADES No 1"/>
    <x v="10"/>
    <n v="0"/>
    <s v="INTERIOR"/>
    <n v="10"/>
    <s v="Entre 7 y 15"/>
    <s v="Departmental Digital"/>
    <s v="A3"/>
    <s v="Ciudad principal"/>
    <s v="2-Entre 7 y 15"/>
    <n v="0.6"/>
    <n v="819"/>
    <n v="1"/>
    <n v="1.6"/>
    <n v="5"/>
    <n v="0.3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0575"/>
    <x v="0"/>
    <s v="5945"/>
    <s v="06/02/2019 11:21"/>
    <s v="0X76707825"/>
    <s v="500018"/>
    <s v="PITSS"/>
    <s v="ASP"/>
    <x v="2"/>
    <s v="BOULEVARD FRANCISCO PRIMO DE VERDAD No 3317"/>
    <x v="23"/>
    <n v="0"/>
    <s v="INTERIOR"/>
    <n v="27"/>
    <s v="Entre 16 y 30"/>
    <s v="Office Digital"/>
    <s v="A3"/>
    <s v="Ciudad principal"/>
    <s v="2-Entre 16 y 30"/>
    <n v="0.8"/>
    <n v="1092"/>
    <n v="1"/>
    <n v="1.6"/>
    <n v="5"/>
    <n v="0.3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067"/>
    <x v="0"/>
    <s v="5866"/>
    <s v="07/02/2019 08:42"/>
    <s v="0EX9295738"/>
    <s v="800192"/>
    <s v="PITSS"/>
    <s v="ASP"/>
    <x v="1"/>
    <s v="AV. PATRIA NO 1937"/>
    <x v="0"/>
    <n v="0"/>
    <s v="INTERIOR"/>
    <n v="3"/>
    <s v="&lt;=3"/>
    <s v="Departmental Digital"/>
    <s v="A3"/>
    <s v="Ciudad principal"/>
    <s v="2-&lt;=3"/>
    <n v="0"/>
    <n v="0"/>
    <n v="1"/>
    <n v="1.6"/>
    <n v="5"/>
    <n v="0.3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271"/>
    <x v="0"/>
    <s v="8045"/>
    <s v="11/02/2019 16:24"/>
    <s v="0Y4X842970"/>
    <s v="800188"/>
    <s v="PITSS"/>
    <s v="ASP"/>
    <x v="79"/>
    <s v="CARRETERA FEDERAL IRAPUATO-ABASOLO KM 10.6"/>
    <x v="46"/>
    <n v="0"/>
    <s v="INTERIOR"/>
    <n v="116"/>
    <s v="&gt;60"/>
    <s v="Office Digital"/>
    <s v="A3"/>
    <s v="Ciudad principal"/>
    <s v="2-&gt;60"/>
    <n v="1.1000000000000001"/>
    <n v="1501.5000000000002"/>
    <n v="1"/>
    <n v="1.6"/>
    <n v="5"/>
    <n v="0.32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361"/>
    <x v="0"/>
    <s v="6705"/>
    <s v="19/02/2019 16:13"/>
    <s v="0A1H021602"/>
    <s v="800147"/>
    <s v="PITSS"/>
    <s v="ASP"/>
    <x v="1"/>
    <s v="BULEVAR AEROPUERTO No 190 (ANTES 202) LOCALES DEL"/>
    <x v="17"/>
    <n v="0"/>
    <s v="INTERIOR"/>
    <n v="213"/>
    <s v="&gt;60"/>
    <s v="WF Mono Systems and Legacy Color"/>
    <s v="WF"/>
    <s v="Ciudad principal"/>
    <s v="3-&gt;60"/>
    <n v="1.1499999999999999"/>
    <n v="1808.95"/>
    <n v="1"/>
    <n v="1.28"/>
    <n v="4"/>
    <n v="0.3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485"/>
    <x v="0"/>
    <s v="8075"/>
    <s v="15/01/2019 10:49"/>
    <s v="03AG879915"/>
    <s v="000195"/>
    <s v="PITSS"/>
    <s v="ASP"/>
    <x v="4"/>
    <s v="AV DE IMAN No 151"/>
    <x v="16"/>
    <n v="0"/>
    <s v="METRO"/>
    <n v="66"/>
    <s v="&gt;60"/>
    <s v="Departmental Digital"/>
    <s v="A3"/>
    <s v="Ciudad principal"/>
    <s v="2-&gt;60"/>
    <n v="1.1000000000000001"/>
    <n v="720.50000000000011"/>
    <n v="1"/>
    <n v="1.61"/>
    <n v="5"/>
    <n v="0.322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7359"/>
    <x v="0"/>
    <s v="4002"/>
    <s v="19/02/2019 15:43"/>
    <s v="09HB331668"/>
    <s v="800196"/>
    <s v="PITSS"/>
    <s v="ASP"/>
    <x v="15"/>
    <s v="CALLE 7 No 1308"/>
    <x v="7"/>
    <n v="1"/>
    <s v="INTERIOR"/>
    <n v="2637"/>
    <s v="&gt;60"/>
    <s v="A4 Mono MFPs"/>
    <s v="A4"/>
    <s v="Ciudad principal"/>
    <s v="1-&gt;60"/>
    <n v="1.05"/>
    <n v="0"/>
    <n v="1"/>
    <n v="1.61"/>
    <n v="5"/>
    <n v="0.32200000000000001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85851"/>
    <x v="0"/>
    <s v="5774"/>
    <s v="28/01/2019 11:18"/>
    <s v="0XEL562732"/>
    <s v="800074"/>
    <s v="PITSS"/>
    <s v="ASP"/>
    <x v="1"/>
    <s v="AV LAS PALMAS 1559 LOC SA-01"/>
    <x v="37"/>
    <n v="0"/>
    <s v="INTERIOR"/>
    <n v="6"/>
    <s v="Entre 3 y 6"/>
    <s v="Departmental Digital"/>
    <s v="A3"/>
    <s v="Otras"/>
    <s v="2-Entre 3 y 6"/>
    <n v="0"/>
    <n v="0"/>
    <n v="1"/>
    <n v="2.9"/>
    <n v="9"/>
    <n v="0.32222222222222219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1455"/>
    <x v="0"/>
    <s v="0075"/>
    <s v="18/01/2019 13:08"/>
    <s v="0XU8464707"/>
    <s v="800185"/>
    <s v="PITSS"/>
    <s v="ASP"/>
    <x v="60"/>
    <s v="GABINO BARREDA No 267 B"/>
    <x v="50"/>
    <n v="1"/>
    <s v="INTERIOR"/>
    <n v="11"/>
    <s v="Entre 7 y 15"/>
    <s v="Entry Production Color Mid"/>
    <s v="Entry Production"/>
    <s v="Ciudad principal"/>
    <s v="3-Entre 7 y 15"/>
    <n v="0.8"/>
    <n v="0"/>
    <n v="1"/>
    <n v="1.29"/>
    <n v="4"/>
    <n v="0.3225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1797"/>
    <x v="0"/>
    <s v="7845"/>
    <s v="08/02/2019 11:00"/>
    <s v="0MX4355681"/>
    <s v="500158"/>
    <s v="PITSS"/>
    <s v="ASP"/>
    <x v="25"/>
    <s v="8102 AV MIGUEL DE LA MADRID"/>
    <x v="27"/>
    <n v="0"/>
    <s v="INTERIOR"/>
    <n v="17"/>
    <s v="Entre 16 y 30"/>
    <s v="A3 Office Color Laser MFPs"/>
    <s v="A3"/>
    <s v="Ciudad principal"/>
    <s v="2-Entre 16 y 30"/>
    <n v="0.8"/>
    <n v="1092"/>
    <n v="1"/>
    <n v="0.77"/>
    <n v="5"/>
    <n v="0.154"/>
    <n v="0"/>
    <n v="0"/>
    <d v="2019-02-08T00:00:00"/>
    <d v="2019-02-11T00:00:00"/>
    <n v="1"/>
    <s v="0-1 día"/>
    <n v="0"/>
    <n v="0"/>
    <n v="0"/>
    <x v="0"/>
    <x v="0"/>
    <x v="0"/>
    <x v="1"/>
    <x v="1"/>
    <x v="2"/>
    <x v="5"/>
  </r>
  <r>
    <x v="1"/>
    <n v="1"/>
    <s v="1996629"/>
    <x v="0"/>
    <s v="3611"/>
    <s v="18/02/2019 16:10"/>
    <s v="0A4T553445"/>
    <s v="500158"/>
    <s v="PITSS"/>
    <s v="ASP"/>
    <x v="25"/>
    <s v="AV FUENTES DEL SUR 7151"/>
    <x v="2"/>
    <n v="0"/>
    <s v="INTERIOR"/>
    <n v="24"/>
    <s v="Entre 16 y 30"/>
    <s v="Entry Mono Printers"/>
    <s v="A4"/>
    <s v="Ciudad principal"/>
    <s v="1-Entre 16 y 30"/>
    <n v="0.6"/>
    <n v="429.00000000000006"/>
    <n v="1"/>
    <n v="0.8"/>
    <n v="5"/>
    <n v="0.16"/>
    <n v="0"/>
    <n v="0"/>
    <d v="2019-02-18T00:00:00"/>
    <d v="2019-02-19T00:00:00"/>
    <n v="1"/>
    <s v="0-1 día"/>
    <n v="0"/>
    <n v="0"/>
    <n v="0"/>
    <x v="0"/>
    <x v="0"/>
    <x v="0"/>
    <x v="1"/>
    <x v="1"/>
    <x v="2"/>
    <x v="5"/>
  </r>
  <r>
    <x v="1"/>
    <n v="1"/>
    <s v="1992115"/>
    <x v="0"/>
    <s v="3346"/>
    <s v="08/02/2019 15:53"/>
    <s v="3BT804777"/>
    <s v="500056"/>
    <s v="PITSS"/>
    <s v="ASP"/>
    <x v="65"/>
    <s v="DECIMA No 682"/>
    <x v="19"/>
    <n v="0"/>
    <s v="INTERIOR"/>
    <n v="2626"/>
    <s v="&gt;60"/>
    <s v="A4 Mono MFPs"/>
    <s v="A4"/>
    <s v="Ciudad principal"/>
    <s v="1-&gt;60"/>
    <n v="1.05"/>
    <n v="750.75000000000011"/>
    <n v="1"/>
    <n v="1.62"/>
    <n v="5"/>
    <n v="0.324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8297"/>
    <x v="0"/>
    <s v="0070"/>
    <s v="11/01/2019 14:42"/>
    <s v="0E2B656940"/>
    <s v="100037"/>
    <s v="PITSS"/>
    <s v="ASP"/>
    <x v="1"/>
    <s v="BLV ALFREDO DEL MAZO 805"/>
    <x v="20"/>
    <n v="0"/>
    <s v="INTERIOR"/>
    <n v="32"/>
    <s v="Entre 31 y 60"/>
    <s v="Entry Production Color Low/Mid"/>
    <s v="Entry Production"/>
    <s v="Ciudad principal"/>
    <s v="3-Entre 31 y 60"/>
    <n v="1.1000000000000001"/>
    <n v="1730.3000000000004"/>
    <n v="1"/>
    <n v="1.3"/>
    <n v="4"/>
    <n v="0.3250000000000000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25"/>
    <x v="0"/>
    <s v="4395"/>
    <s v="21/01/2019 11:12"/>
    <s v="0BG2950042"/>
    <s v="500083"/>
    <s v="PITSS"/>
    <s v="ASP"/>
    <x v="1"/>
    <s v="CARRETERA NACIONAL NO 500 LOCAL N-119"/>
    <x v="11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1.3"/>
    <n v="4"/>
    <n v="0.3250000000000000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7463"/>
    <x v="0"/>
    <s v="4310"/>
    <s v="30/01/2019 16:12"/>
    <s v="0BG0963587"/>
    <s v="000196"/>
    <s v="PITSS"/>
    <s v="ASP"/>
    <x v="4"/>
    <s v="AV DE IMAN 151"/>
    <x v="16"/>
    <n v="0"/>
    <s v="METRO"/>
    <n v="35"/>
    <s v="Entre 31 y 60"/>
    <s v="Light Production Digital Business"/>
    <s v="Entry Production"/>
    <s v="Ciudad principal"/>
    <s v="3-Entre 31 y 60"/>
    <n v="1.1000000000000001"/>
    <n v="883.30000000000007"/>
    <n v="1"/>
    <n v="1.3"/>
    <n v="4"/>
    <n v="0.3250000000000000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2563"/>
    <x v="0"/>
    <s v="0551"/>
    <s v="10/02/2019 10:09"/>
    <s v="0XPN393110"/>
    <s v="500036"/>
    <s v="PITSS"/>
    <s v="ASP"/>
    <x v="1"/>
    <s v="PERIFERICO LUIS ECHEVERRIA ALVAREZ 1474"/>
    <x v="44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3"/>
    <n v="4"/>
    <n v="0.32500000000000001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5407"/>
    <x v="0"/>
    <s v="4395"/>
    <s v="15/02/2019 11:42"/>
    <s v="0BG2951663"/>
    <s v="100038"/>
    <s v="PITSS"/>
    <s v="ASP"/>
    <x v="1"/>
    <s v="BLV ALFREDO DEL MAZO 805"/>
    <x v="20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1.3"/>
    <n v="4"/>
    <n v="0.3250000000000000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9153"/>
    <x v="0"/>
    <s v="1262"/>
    <s v="22/02/2019 15:22"/>
    <s v="0DUX196280"/>
    <s v="800188"/>
    <s v="PITSS"/>
    <s v="ASP"/>
    <x v="4"/>
    <s v="PASEO IRAPUATO No 1101"/>
    <x v="3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3"/>
    <n v="4"/>
    <n v="0.32500000000000001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1"/>
    <n v="1"/>
    <s v="2000265"/>
    <x v="0"/>
    <s v="6705"/>
    <s v="25/02/2019 14:31"/>
    <s v="0A1H021154"/>
    <s v="500028"/>
    <s v="PITSS"/>
    <s v="ASP"/>
    <x v="1"/>
    <s v="HAROLD R PAPE MZ 31 NUM 1910"/>
    <x v="47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1.3"/>
    <n v="4"/>
    <n v="0.32500000000000001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0763"/>
    <x v="0"/>
    <s v="4002"/>
    <s v="17/01/2019 10:46"/>
    <s v="09HB318706"/>
    <s v="500028"/>
    <s v="PITSS"/>
    <s v="ASP"/>
    <x v="6"/>
    <s v="CORDILLERA DE LOS ANDES 701"/>
    <x v="36"/>
    <n v="0"/>
    <s v="INTERIOR"/>
    <n v="126"/>
    <s v="&gt;60"/>
    <s v="A4 Mono MFPs"/>
    <s v="A4"/>
    <s v="Ciudad principal"/>
    <s v="1-&gt;60"/>
    <n v="1.05"/>
    <n v="750.75000000000011"/>
    <n v="1"/>
    <n v="1.63"/>
    <n v="5"/>
    <n v="0.3259999999999999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0815"/>
    <x v="0"/>
    <s v="7025"/>
    <s v="17/01/2019 11:52"/>
    <s v="07CX041880"/>
    <s v="800188"/>
    <s v="PITSS"/>
    <s v="ASP"/>
    <x v="65"/>
    <s v="AV MEXICO JAPON No 225"/>
    <x v="55"/>
    <n v="0"/>
    <s v="INTERIOR"/>
    <n v="58"/>
    <s v="Entre 31 y 60"/>
    <s v="Office Digital"/>
    <s v="A3"/>
    <s v="Ciudad principal"/>
    <s v="2-Entre 31 y 60"/>
    <n v="1.05"/>
    <n v="1433.25"/>
    <n v="1"/>
    <n v="1.63"/>
    <n v="5"/>
    <n v="0.32599999999999996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9367"/>
    <x v="0"/>
    <s v="5866"/>
    <s v="04/02/2019 19:55"/>
    <s v="0EX9664401"/>
    <s v="000195"/>
    <s v="PITSS"/>
    <s v="ASP"/>
    <x v="4"/>
    <s v="AV INSURGENTES No 3728"/>
    <x v="58"/>
    <n v="0"/>
    <s v="METRO"/>
    <n v="6"/>
    <s v="Entre 3 y 6"/>
    <s v="Departmental Digital"/>
    <s v="A3"/>
    <s v="Ciudad principal"/>
    <s v="2-Entre 3 y 6"/>
    <n v="0"/>
    <n v="0"/>
    <n v="1"/>
    <n v="1.63"/>
    <n v="5"/>
    <n v="0.325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7727"/>
    <x v="0"/>
    <s v="4395"/>
    <s v="31/01/2019 09:31"/>
    <s v="0BG2949265"/>
    <s v="500035"/>
    <s v="PITSS"/>
    <s v="ASP"/>
    <x v="1"/>
    <s v="MANUEL BARRAGAN 510 NTE"/>
    <x v="36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1"/>
    <n v="4"/>
    <n v="0.32750000000000001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0"/>
    <n v="1"/>
    <s v="1984521"/>
    <x v="0"/>
    <s v="3601"/>
    <s v="24/01/2019 14:33"/>
    <s v="0MHB935450"/>
    <s v="500066"/>
    <s v="PITSS"/>
    <s v="ASP"/>
    <x v="44"/>
    <s v="AVENIDA NAFTA NO 750"/>
    <x v="29"/>
    <n v="0"/>
    <s v="INTERIOR"/>
    <n v="58"/>
    <s v="Entre 31 y 60"/>
    <s v="Entry Mono Printers"/>
    <s v="A4"/>
    <s v="Otras"/>
    <s v="1-Entre 31 y 60"/>
    <n v="0.8"/>
    <n v="572.00000000000011"/>
    <n v="1"/>
    <n v="2.95"/>
    <n v="9"/>
    <n v="0.3277777777777777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6055"/>
    <x v="0"/>
    <s v="6227"/>
    <s v="28/01/2019 14:02"/>
    <s v="0P7A331305"/>
    <s v="100037"/>
    <s v="PITSS"/>
    <s v="ASP"/>
    <x v="55"/>
    <s v="CEDRO No 124"/>
    <x v="32"/>
    <n v="0"/>
    <s v="INTERIOR"/>
    <n v="2615"/>
    <s v="&gt;60"/>
    <s v="A4 Color Laser MFPs"/>
    <s v="A4"/>
    <s v="Ciudad principal"/>
    <s v="1-&gt;60"/>
    <n v="1.05"/>
    <n v="750.75000000000011"/>
    <n v="1"/>
    <n v="1.64"/>
    <n v="5"/>
    <n v="0.32799999999999996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0"/>
    <n v="1"/>
    <s v="1979521"/>
    <x v="0"/>
    <s v="8055"/>
    <s v="15/01/2019 11:05"/>
    <s v="0Y4X821406"/>
    <s v="500158"/>
    <s v="PITSS"/>
    <s v="ASP"/>
    <x v="2"/>
    <s v="AV PRINCIPAL No 1420"/>
    <x v="2"/>
    <n v="0"/>
    <s v="INTERIOR"/>
    <n v="26"/>
    <s v="Entre 16 y 30"/>
    <s v="Departmental Digital"/>
    <s v="A3"/>
    <s v="Ciudad principal"/>
    <s v="2-Entre 16 y 30"/>
    <n v="0.8"/>
    <n v="1092"/>
    <n v="1"/>
    <n v="0.82"/>
    <n v="5"/>
    <n v="0.16399999999999998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86027"/>
    <x v="0"/>
    <s v="5866"/>
    <s v="28/01/2019 13:21"/>
    <s v="0EX9283024"/>
    <s v="500028"/>
    <s v="PITSS"/>
    <s v="ASP"/>
    <x v="1"/>
    <s v="MISSISIPI 152 LOC 206"/>
    <x v="1"/>
    <n v="0"/>
    <s v="INTERIOR"/>
    <n v="3"/>
    <s v="&lt;=3"/>
    <s v="Departmental Digital"/>
    <s v="A3"/>
    <s v="Ciudad principal"/>
    <s v="2-&lt;=3"/>
    <n v="0"/>
    <n v="0"/>
    <n v="1"/>
    <n v="1.65"/>
    <n v="5"/>
    <n v="0.32999999999999996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063"/>
    <x v="0"/>
    <s v="4395"/>
    <s v="05/02/2019 16:11"/>
    <s v="0BG2946876"/>
    <s v="800146"/>
    <s v="PITSS"/>
    <s v="ASP"/>
    <x v="1"/>
    <s v="BLV JUAN ALONSO DE TORRES 1315-3"/>
    <x v="1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32"/>
    <n v="4"/>
    <n v="0.3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0067"/>
    <x v="0"/>
    <s v="0560"/>
    <s v="05/02/2019 16:11"/>
    <s v="0XPN399471"/>
    <s v="500028"/>
    <s v="PITSS"/>
    <s v="ASP"/>
    <x v="1"/>
    <s v="PROL SEGURIDAD SOCIAL SN"/>
    <x v="11"/>
    <n v="0"/>
    <s v="INTERIOR"/>
    <n v="71"/>
    <s v="&gt;60"/>
    <s v="Entry Production Color Low/Mid"/>
    <s v="Entry Production"/>
    <s v="Ciudad principal"/>
    <s v="3-&gt;60"/>
    <n v="1.1499999999999999"/>
    <n v="1808.95"/>
    <n v="1"/>
    <n v="1.32"/>
    <n v="4"/>
    <n v="0.3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789"/>
    <x v="0"/>
    <s v="5866"/>
    <s v="23/01/2019 11:38"/>
    <s v="0EX9297565"/>
    <s v="500158"/>
    <s v="PITSS"/>
    <s v="ASP"/>
    <x v="1"/>
    <s v="AV PASEO TRIUNFO LA REP 6321"/>
    <x v="2"/>
    <n v="0"/>
    <s v="INTERIOR"/>
    <n v="19"/>
    <s v="Entre 16 y 30"/>
    <s v="Departmental Digital"/>
    <s v="A3"/>
    <s v="Ciudad principal"/>
    <s v="2-Entre 16 y 30"/>
    <n v="0.8"/>
    <n v="1092"/>
    <n v="1"/>
    <n v="0.84"/>
    <n v="5"/>
    <n v="0.16799999999999998"/>
    <n v="0"/>
    <n v="0"/>
    <d v="2019-01-23T00:00:00"/>
    <d v="2019-01-23T00:00:00"/>
    <n v="0"/>
    <s v="0-1 día"/>
    <n v="0"/>
    <n v="0"/>
    <n v="0"/>
    <x v="0"/>
    <x v="0"/>
    <x v="0"/>
    <x v="0"/>
    <x v="1"/>
    <x v="2"/>
    <x v="5"/>
  </r>
  <r>
    <x v="0"/>
    <n v="1"/>
    <s v="1976233"/>
    <x v="0"/>
    <s v="4310"/>
    <s v="08/01/2019 09:00"/>
    <s v="0BG0972367"/>
    <s v="800187"/>
    <s v="PITSS"/>
    <s v="ASP"/>
    <x v="4"/>
    <s v="PROLONGACION EZEQUIEL MONTES No 1"/>
    <x v="10"/>
    <n v="0"/>
    <s v="INTERIOR"/>
    <n v="182"/>
    <s v="&gt;60"/>
    <s v="Light Production Digital Business"/>
    <s v="Entry Production"/>
    <s v="Ciudad principal"/>
    <s v="3-&gt;60"/>
    <n v="1.1499999999999999"/>
    <n v="1808.95"/>
    <n v="1"/>
    <n v="1.33"/>
    <n v="4"/>
    <n v="0.33250000000000002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0"/>
    <n v="1"/>
    <s v="1976943"/>
    <x v="0"/>
    <s v="5945"/>
    <s v="09/01/2019 10:33"/>
    <s v="0X76373202"/>
    <s v="500158"/>
    <s v="PITSS"/>
    <s v="ASP"/>
    <x v="2"/>
    <s v="AV DE LAS INDUSTRIAS S/N"/>
    <x v="2"/>
    <n v="0"/>
    <s v="INTERIOR"/>
    <n v="274"/>
    <s v="&gt;60"/>
    <s v="Office Digital"/>
    <s v="A3"/>
    <s v="Ciudad principal"/>
    <s v="2-&gt;60"/>
    <n v="1.1000000000000001"/>
    <n v="1501.5000000000002"/>
    <n v="1"/>
    <n v="0.88"/>
    <n v="5"/>
    <n v="0.17599999999999999"/>
    <n v="0"/>
    <n v="0"/>
    <d v="2019-01-09T00:00:00"/>
    <d v="2019-01-10T00:00:00"/>
    <n v="1"/>
    <s v="0-1 día"/>
    <n v="0"/>
    <n v="0"/>
    <n v="0"/>
    <x v="0"/>
    <x v="0"/>
    <x v="0"/>
    <x v="0"/>
    <x v="1"/>
    <x v="2"/>
    <x v="5"/>
  </r>
  <r>
    <x v="0"/>
    <n v="1"/>
    <s v="1976405"/>
    <x v="0"/>
    <s v="4000"/>
    <s v="08/01/2019 11:20"/>
    <s v="06HB013987"/>
    <s v="500071"/>
    <s v="PITSS"/>
    <s v="ASP"/>
    <x v="14"/>
    <s v="PEDRO CARDENAS 1901"/>
    <x v="42"/>
    <n v="0"/>
    <s v="INTERIOR"/>
    <n v="2595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7119"/>
    <x v="0"/>
    <s v="4624"/>
    <s v="09/01/2019 14:00"/>
    <s v="0D6X460002"/>
    <s v="500071"/>
    <s v="PITSS"/>
    <s v="ASP"/>
    <x v="3"/>
    <s v="AV FOMENTO INDUSTRIAL SN"/>
    <x v="19"/>
    <n v="0"/>
    <s v="INTERIOR"/>
    <n v="91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771"/>
    <x v="0"/>
    <s v="3611"/>
    <s v="17/01/2019 11:00"/>
    <s v="0A4T562603"/>
    <s v="800071"/>
    <s v="PITSS"/>
    <s v="ASP"/>
    <x v="33"/>
    <s v="CARRETERA BASE AEREA No 5850 INT 4"/>
    <x v="0"/>
    <n v="0"/>
    <s v="INTERIOR"/>
    <n v="2604"/>
    <s v="&gt;60"/>
    <s v="Entry Mono Printers"/>
    <s v="A4"/>
    <s v="Ciudad principal"/>
    <s v="1-&gt;60"/>
    <n v="1.05"/>
    <n v="750.75000000000011"/>
    <n v="1"/>
    <n v="1.67"/>
    <n v="5"/>
    <n v="0.3339999999999999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777"/>
    <x v="0"/>
    <s v="8075"/>
    <s v="21/01/2019 18:43"/>
    <s v="03AG880323"/>
    <s v="000195"/>
    <s v="PITSS"/>
    <s v="ASP"/>
    <x v="4"/>
    <s v="AV REVOLUCION 780"/>
    <x v="21"/>
    <n v="0"/>
    <s v="METRO"/>
    <n v="4"/>
    <s v="Entre 3 y 6"/>
    <s v="Departmental Digital"/>
    <s v="A3"/>
    <s v="Ciudad principal"/>
    <s v="2-Entre 3 y 6"/>
    <n v="0"/>
    <n v="0"/>
    <n v="1"/>
    <n v="1.67"/>
    <n v="5"/>
    <n v="0.3339999999999999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0995"/>
    <x v="0"/>
    <s v="3636"/>
    <s v="17/01/2019 16:33"/>
    <s v="0BB1252077"/>
    <s v="500158"/>
    <s v="PITSS"/>
    <s v="ASP"/>
    <x v="30"/>
    <s v="PROL HERMANOS ESCOBAR No 7151-E"/>
    <x v="2"/>
    <n v="0"/>
    <s v="INTERIOR"/>
    <n v="57"/>
    <s v="Entre 31 y 60"/>
    <s v="A4 Mono MFPs"/>
    <s v="A4"/>
    <s v="Ciudad principal"/>
    <s v="1-Entre 31 y 60"/>
    <n v="0.8"/>
    <n v="572.00000000000011"/>
    <n v="1"/>
    <n v="0.95"/>
    <n v="5"/>
    <n v="0.19"/>
    <n v="0"/>
    <n v="0"/>
    <d v="2019-01-18T00:00:00"/>
    <d v="2019-01-18T00:00:00"/>
    <n v="0"/>
    <s v="0-1 día"/>
    <n v="0"/>
    <n v="0"/>
    <n v="0"/>
    <x v="0"/>
    <x v="0"/>
    <x v="0"/>
    <x v="0"/>
    <x v="1"/>
    <x v="2"/>
    <x v="5"/>
  </r>
  <r>
    <x v="0"/>
    <n v="1"/>
    <s v="1982293"/>
    <x v="0"/>
    <s v="5552"/>
    <s v="21/01/2019 09:16"/>
    <s v="0KPA025649"/>
    <s v="500158"/>
    <s v="PITSS"/>
    <s v="ASP"/>
    <x v="11"/>
    <s v="AV PRINCIPAL S/N"/>
    <x v="2"/>
    <n v="0"/>
    <s v="INTERIOR"/>
    <n v="223"/>
    <s v="&gt;60"/>
    <s v="Entry Mono Printers"/>
    <s v="A4"/>
    <s v="Ciudad principal"/>
    <s v="1-&gt;60"/>
    <n v="1.05"/>
    <n v="750.75000000000011"/>
    <n v="1"/>
    <n v="0.96"/>
    <n v="5"/>
    <n v="0.192"/>
    <n v="0"/>
    <n v="0"/>
    <d v="2019-01-21T00:00:00"/>
    <d v="2019-01-21T00:00:00"/>
    <n v="0"/>
    <s v="0-1 día"/>
    <n v="0"/>
    <n v="0"/>
    <n v="0"/>
    <x v="0"/>
    <x v="0"/>
    <x v="0"/>
    <x v="0"/>
    <x v="1"/>
    <x v="2"/>
    <x v="5"/>
  </r>
  <r>
    <x v="1"/>
    <n v="1"/>
    <s v="1996579"/>
    <x v="0"/>
    <s v="7845"/>
    <s v="18/02/2019 14:37"/>
    <s v="0MX4343673"/>
    <s v="500158"/>
    <s v="PITSS"/>
    <s v="ASP"/>
    <x v="25"/>
    <s v="AV FUENTES DEL SUR 7150"/>
    <x v="2"/>
    <n v="0"/>
    <s v="INTERIOR"/>
    <n v="42"/>
    <s v="Entre 31 y 60"/>
    <s v="A3 Office Color Laser MFPs"/>
    <s v="A3"/>
    <s v="Ciudad principal"/>
    <s v="2-Entre 31 y 60"/>
    <n v="1.05"/>
    <n v="1433.25"/>
    <n v="1"/>
    <n v="1"/>
    <n v="5"/>
    <n v="0.2"/>
    <n v="0"/>
    <n v="0"/>
    <d v="2019-02-18T00:00:00"/>
    <d v="2019-02-19T00:00:00"/>
    <n v="1"/>
    <s v="0-1 día"/>
    <n v="0"/>
    <n v="0"/>
    <n v="0"/>
    <x v="0"/>
    <x v="0"/>
    <x v="0"/>
    <x v="1"/>
    <x v="1"/>
    <x v="2"/>
    <x v="5"/>
  </r>
  <r>
    <x v="1"/>
    <n v="1"/>
    <s v="1988403"/>
    <x v="0"/>
    <s v="4310"/>
    <s v="01/02/2019 12:20"/>
    <s v="0BG0972367"/>
    <s v="800187"/>
    <s v="PITSS"/>
    <s v="ASP"/>
    <x v="4"/>
    <s v="PROLONGACION EZEQUIEL MONTES No 1"/>
    <x v="1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1.34"/>
    <n v="4"/>
    <n v="0.33500000000000002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89691"/>
    <x v="0"/>
    <s v="0070"/>
    <s v="05/02/2019 08:35"/>
    <s v="0E2B656917"/>
    <s v="500018"/>
    <s v="PITSS"/>
    <s v="ASP"/>
    <x v="1"/>
    <s v="BLV FELIPE PESCADOR 1902 ESQ PEDRO"/>
    <x v="23"/>
    <n v="0"/>
    <s v="INTERIOR"/>
    <n v="103"/>
    <s v="&gt;60"/>
    <s v="Entry Production Color Low/Mid"/>
    <s v="Entry Production"/>
    <s v="Ciudad principal"/>
    <s v="3-&gt;60"/>
    <n v="1.1499999999999999"/>
    <n v="1808.95"/>
    <n v="1"/>
    <n v="1.34"/>
    <n v="4"/>
    <n v="0.3350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2099"/>
    <x v="0"/>
    <s v="3616"/>
    <s v="28/12/2018 11:59"/>
    <s v="0A2T200270"/>
    <s v="800183"/>
    <s v="PITSS"/>
    <s v="ASP"/>
    <x v="12"/>
    <s v="CRISTOBAL COLON 260"/>
    <x v="74"/>
    <n v="0"/>
    <s v="INTERIOR"/>
    <n v="1456"/>
    <s v="&gt;60"/>
    <s v="A4 Mono MFPs"/>
    <s v="A4"/>
    <s v="Otras"/>
    <s v="1-&gt;60"/>
    <n v="1.05"/>
    <n v="750.75000000000011"/>
    <n v="1"/>
    <n v="3.02"/>
    <n v="9"/>
    <n v="0.33555555555555555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5081"/>
    <x v="0"/>
    <s v="3657"/>
    <s v="25/01/2019 16:19"/>
    <s v="0C7X224300"/>
    <s v="100038"/>
    <s v="PITSS"/>
    <s v="ASP"/>
    <x v="21"/>
    <s v="ACUEDUCTO DEL ALTO LERMA No 2"/>
    <x v="24"/>
    <n v="0"/>
    <s v="INTERIOR"/>
    <n v="58"/>
    <s v="Entre 31 y 60"/>
    <s v="A4 Mono MFPs"/>
    <s v="A4"/>
    <s v="Ciudad principal"/>
    <s v="1-Entre 31 y 60"/>
    <n v="0.8"/>
    <n v="572.00000000000011"/>
    <n v="1"/>
    <n v="1.68"/>
    <n v="5"/>
    <n v="0.33599999999999997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7735"/>
    <x v="0"/>
    <s v="3635"/>
    <s v="10/01/2019 14:25"/>
    <s v="0LBT205952"/>
    <s v="500158"/>
    <s v="PITSS"/>
    <s v="ASP"/>
    <x v="30"/>
    <s v="PROL HERMANOS ESCOBAR No 7151-E"/>
    <x v="2"/>
    <n v="0"/>
    <s v="INTERIOR"/>
    <n v="34"/>
    <s v="Entre 31 y 60"/>
    <s v="A4 Mono MFPs"/>
    <s v="A4"/>
    <s v="Ciudad principal"/>
    <s v="1-Entre 31 y 60"/>
    <n v="0.8"/>
    <n v="572.00000000000011"/>
    <n v="1"/>
    <n v="1.05"/>
    <n v="5"/>
    <n v="0.21000000000000002"/>
    <n v="0"/>
    <n v="0"/>
    <d v="2019-01-11T00:00:00"/>
    <d v="2019-01-11T00:00:00"/>
    <n v="0"/>
    <s v="0-1 día"/>
    <n v="0"/>
    <n v="0"/>
    <n v="0"/>
    <x v="0"/>
    <x v="0"/>
    <x v="0"/>
    <x v="0"/>
    <x v="1"/>
    <x v="2"/>
    <x v="5"/>
  </r>
  <r>
    <x v="1"/>
    <n v="1"/>
    <s v="1992079"/>
    <x v="0"/>
    <s v="5866"/>
    <s v="08/02/2019 14:49"/>
    <s v="0EX9298234"/>
    <s v="100037"/>
    <s v="PITSS"/>
    <s v="ASP"/>
    <x v="1"/>
    <s v="VIALIDAD METEPEC ESQ. CON CALLE GPE VICTORIA. LOCA"/>
    <x v="3"/>
    <n v="0"/>
    <s v="INTERIOR"/>
    <n v="37"/>
    <s v="Entre 31 y 60"/>
    <s v="Departmental Digital"/>
    <s v="A3"/>
    <s v="Ciudad principal"/>
    <s v="2-Entre 31 y 60"/>
    <n v="1.05"/>
    <n v="1433.25"/>
    <n v="1"/>
    <n v="1.68"/>
    <n v="5"/>
    <n v="0.3359999999999999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3253"/>
    <x v="0"/>
    <s v="8045"/>
    <s v="11/02/2019 15:49"/>
    <s v="0Y4X848009"/>
    <s v="000196"/>
    <s v="PITSS"/>
    <s v="ASP"/>
    <x v="15"/>
    <s v="PASEO DE LA REFORMA No 295 P 2"/>
    <x v="57"/>
    <n v="1"/>
    <s v="METRO"/>
    <n v="18"/>
    <s v="Entre 16 y 30"/>
    <s v="Office Digital"/>
    <s v="A3"/>
    <s v="Ciudad principal"/>
    <s v="2-Entre 16 y 30"/>
    <n v="0.8"/>
    <n v="0"/>
    <n v="1"/>
    <n v="1.68"/>
    <n v="5"/>
    <n v="0.33599999999999997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7207"/>
    <x v="0"/>
    <s v="4310"/>
    <s v="09/01/2019 17:20"/>
    <s v="0BG0973600"/>
    <s v="800142"/>
    <s v="PITSS"/>
    <s v="ASP"/>
    <x v="4"/>
    <s v="PROLONGACION REFORMA No 1235"/>
    <x v="35"/>
    <n v="0"/>
    <s v="METRO"/>
    <n v="53"/>
    <s v="Entre 31 y 60"/>
    <s v="Light Production Digital Business"/>
    <s v="Entry Production"/>
    <s v="Ciudad principal"/>
    <s v="3-Entre 31 y 60"/>
    <n v="1.1000000000000001"/>
    <n v="883.30000000000007"/>
    <n v="1"/>
    <n v="1.35"/>
    <n v="4"/>
    <n v="0.337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857"/>
    <x v="0"/>
    <s v="5866"/>
    <s v="09/01/2019 08:55"/>
    <s v="0EX9282894"/>
    <s v="500036"/>
    <s v="PITSS"/>
    <s v="ASP"/>
    <x v="1"/>
    <s v="ALEJANDRO DE RODAS PROL SEG SOC 3104"/>
    <x v="11"/>
    <n v="0"/>
    <s v="INTERIOR"/>
    <n v="76"/>
    <s v="&gt;60"/>
    <s v="Departmental Digital"/>
    <s v="A3"/>
    <s v="Ciudad principal"/>
    <s v="2-&gt;60"/>
    <n v="1.1000000000000001"/>
    <n v="1501.5000000000002"/>
    <n v="1"/>
    <n v="1.7"/>
    <n v="5"/>
    <n v="0.33999999999999997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5675"/>
    <x v="0"/>
    <s v="7845"/>
    <s v="07/01/2019 10:37"/>
    <s v="0MX4355681"/>
    <s v="500158"/>
    <s v="PITSS"/>
    <s v="ASP"/>
    <x v="25"/>
    <s v="8102 AV MIGUEL DE LA MADRID"/>
    <x v="27"/>
    <n v="0"/>
    <s v="INTERIOR"/>
    <n v="20"/>
    <s v="Entre 16 y 30"/>
    <s v="A3 Office Color Laser MFPs"/>
    <s v="A3"/>
    <s v="Ciudad principal"/>
    <s v="2-Entre 16 y 30"/>
    <n v="0.8"/>
    <n v="1092"/>
    <n v="1"/>
    <n v="1.1000000000000001"/>
    <n v="5"/>
    <n v="0.22000000000000003"/>
    <n v="0"/>
    <n v="0"/>
    <d v="2019-01-07T00:00:00"/>
    <d v="2019-01-08T00:00:00"/>
    <n v="1"/>
    <s v="0-1 día"/>
    <n v="0"/>
    <n v="0"/>
    <n v="0"/>
    <x v="0"/>
    <x v="0"/>
    <x v="0"/>
    <x v="1"/>
    <x v="1"/>
    <x v="2"/>
    <x v="5"/>
  </r>
  <r>
    <x v="1"/>
    <n v="1"/>
    <s v="1997833"/>
    <x v="0"/>
    <s v="6656"/>
    <s v="20/02/2019 12:38"/>
    <s v="0E1B081632"/>
    <s v="800071"/>
    <s v="PITSS"/>
    <s v="ASP"/>
    <x v="33"/>
    <s v="CARRETERA BASE AEREA No 5850 INT 4"/>
    <x v="0"/>
    <n v="0"/>
    <s v="INTERIOR"/>
    <n v="6"/>
    <s v="Entre 3 y 6"/>
    <s v="Color Laser Printers"/>
    <s v="A4"/>
    <s v="Ciudad principal"/>
    <s v="1-Entre 3 y 6"/>
    <n v="0"/>
    <n v="0"/>
    <n v="1"/>
    <n v="1.7"/>
    <n v="5"/>
    <n v="0.33999999999999997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1"/>
    <n v="1"/>
    <s v="2000237"/>
    <x v="0"/>
    <s v="5866"/>
    <s v="25/02/2019 14:08"/>
    <s v="0EX9287017"/>
    <s v="800071"/>
    <s v="PITSS"/>
    <s v="ASP"/>
    <x v="4"/>
    <s v="AV VALLARTA 5400"/>
    <x v="0"/>
    <n v="0"/>
    <s v="INTERIOR"/>
    <n v="6"/>
    <s v="Entre 3 y 6"/>
    <s v="Departmental Digital"/>
    <s v="A3"/>
    <s v="Ciudad principal"/>
    <s v="2-Entre 3 y 6"/>
    <n v="0"/>
    <n v="0"/>
    <n v="1"/>
    <n v="1.7"/>
    <n v="5"/>
    <n v="0.33999999999999997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7809"/>
    <x v="0"/>
    <s v="8075"/>
    <s v="10/01/2019 16:30"/>
    <s v="03AG880144"/>
    <s v="500036"/>
    <s v="PITSS"/>
    <s v="ASP"/>
    <x v="4"/>
    <s v="AV GOMEZ MORIN No 924 LOTE 7"/>
    <x v="1"/>
    <n v="0"/>
    <s v="INTERIOR"/>
    <n v="44"/>
    <s v="Entre 31 y 60"/>
    <s v="Departmental Digital"/>
    <s v="A3"/>
    <s v="Ciudad principal"/>
    <s v="2-Entre 31 y 60"/>
    <n v="1.05"/>
    <n v="1433.25"/>
    <n v="1"/>
    <n v="1.72"/>
    <n v="5"/>
    <n v="0.3439999999999999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8889"/>
    <x v="0"/>
    <s v="5866"/>
    <s v="22/02/2019 08:09"/>
    <s v="0EX9664460"/>
    <s v="100037"/>
    <s v="PITSS"/>
    <s v="ASP"/>
    <x v="4"/>
    <s v="LEONA VICARIO No 629"/>
    <x v="3"/>
    <n v="0"/>
    <s v="INTERIOR"/>
    <n v="375"/>
    <s v="&gt;60"/>
    <s v="Departmental Digital"/>
    <s v="A3"/>
    <s v="Ciudad principal"/>
    <s v="2-&gt;60"/>
    <n v="1.1000000000000001"/>
    <n v="1501.5000000000002"/>
    <n v="1"/>
    <n v="1.72"/>
    <n v="5"/>
    <n v="0.3439999999999999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8303"/>
    <x v="0"/>
    <s v="4395"/>
    <s v="11/01/2019 15:07"/>
    <s v="0BG2947161"/>
    <s v="500028"/>
    <s v="PITSS"/>
    <s v="ASP"/>
    <x v="1"/>
    <s v="MISSISIPI 152 LOC 206"/>
    <x v="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38"/>
    <n v="4"/>
    <n v="0.34499999999999997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1"/>
    <n v="1"/>
    <s v="1987481"/>
    <x v="0"/>
    <s v="0070"/>
    <s v="30/01/2019 16:42"/>
    <s v="0E2B646622"/>
    <s v="800185"/>
    <s v="PITSS"/>
    <s v="ASP"/>
    <x v="1"/>
    <s v="MIGUEL DE LA MADRID 9"/>
    <x v="41"/>
    <n v="1"/>
    <s v="INTERIOR"/>
    <n v="14"/>
    <s v="Entre 7 y 15"/>
    <s v="Entry Production Color Low/Mid"/>
    <s v="Entry Production"/>
    <s v="Ciudad principal"/>
    <s v="3-Entre 7 y 15"/>
    <n v="0.8"/>
    <n v="0"/>
    <n v="1"/>
    <n v="1.38"/>
    <n v="4"/>
    <n v="0.34499999999999997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8301"/>
    <x v="0"/>
    <s v="4395"/>
    <s v="01/02/2019 10:07"/>
    <s v="0BG2948878"/>
    <s v="500083"/>
    <s v="PITSS"/>
    <s v="ASP"/>
    <x v="1"/>
    <s v="AV VASCONCELOS 160"/>
    <x v="1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38"/>
    <n v="4"/>
    <n v="0.344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3737"/>
    <x v="0"/>
    <s v="5866"/>
    <s v="12/02/2019 14:31"/>
    <s v="0EX9293515"/>
    <s v="800072"/>
    <s v="PITSS"/>
    <s v="ASP"/>
    <x v="4"/>
    <s v="AV PATRIA 1612 MZ 1 LT 30 Y 30A"/>
    <x v="0"/>
    <n v="0"/>
    <s v="INTERIOR"/>
    <n v="5"/>
    <s v="Entre 3 y 6"/>
    <s v="Departmental Digital"/>
    <s v="A3"/>
    <s v="Ciudad principal"/>
    <s v="2-Entre 3 y 6"/>
    <n v="0"/>
    <n v="0"/>
    <n v="1"/>
    <n v="1.73"/>
    <n v="5"/>
    <n v="0.3459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9109"/>
    <x v="0"/>
    <s v="3611"/>
    <s v="22/02/2019 13:46"/>
    <s v="0A4T558379"/>
    <s v="800183"/>
    <s v="PITSS"/>
    <s v="ASP"/>
    <x v="4"/>
    <s v="AV VALLE DE SAN ISIDRO 530"/>
    <x v="0"/>
    <n v="0"/>
    <s v="INTERIOR"/>
    <n v="50"/>
    <s v="Entre 31 y 60"/>
    <s v="Entry Mono Printers"/>
    <s v="A4"/>
    <s v="Ciudad principal"/>
    <s v="1-Entre 31 y 60"/>
    <n v="0.8"/>
    <n v="572.00000000000011"/>
    <n v="1"/>
    <n v="1.73"/>
    <n v="5"/>
    <n v="0.3459999999999999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68487"/>
    <x v="0"/>
    <s v="4395"/>
    <s v="18/12/2018 09:17"/>
    <s v="0BG2948912"/>
    <s v="500094"/>
    <s v="PITSS"/>
    <s v="ASP"/>
    <x v="1"/>
    <s v="AV HIDALGO 5309"/>
    <x v="69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1.39"/>
    <n v="4"/>
    <n v="0.34749999999999998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821"/>
    <x v="0"/>
    <s v="5955"/>
    <s v="14/02/2019 11:26"/>
    <s v="0X76093213"/>
    <s v="800072"/>
    <s v="PITSS"/>
    <s v="ASP"/>
    <x v="116"/>
    <s v="AV MANUEL ACU&amp;A No 2937 PISO 1"/>
    <x v="7"/>
    <n v="0"/>
    <s v="INTERIOR"/>
    <n v="70"/>
    <s v="&gt;60"/>
    <s v="Departmental Digital"/>
    <s v="A3"/>
    <s v="Ciudad principal"/>
    <s v="2-&gt;60"/>
    <n v="1.1000000000000001"/>
    <n v="1501.5000000000002"/>
    <n v="1"/>
    <n v="1.74"/>
    <n v="5"/>
    <n v="0.34799999999999998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571"/>
    <x v="0"/>
    <s v="4002"/>
    <s v="10/01/2019 11:25"/>
    <s v="09HB333104"/>
    <s v="500066"/>
    <s v="PITSS"/>
    <s v="ASP"/>
    <x v="38"/>
    <s v="AV JUAREZ No 1102 PISO 40"/>
    <x v="11"/>
    <n v="0"/>
    <s v="INTERIOR"/>
    <n v="7"/>
    <s v="Entre 7 y 15"/>
    <s v="A4 Mono MFPs"/>
    <s v="A4"/>
    <s v="Ciudad principal"/>
    <s v="1-Entre 7 y 15"/>
    <n v="0"/>
    <n v="0"/>
    <n v="1"/>
    <n v="1.75"/>
    <n v="5"/>
    <n v="0.3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0841"/>
    <x v="0"/>
    <s v="7142"/>
    <s v="17/01/2019 12:11"/>
    <s v="0PW4980265"/>
    <s v="800071"/>
    <s v="PITSS"/>
    <s v="ASP"/>
    <x v="1"/>
    <s v="CENTRO COMERCIAL REAL CENTER AV SANTA MARGARITA No"/>
    <x v="0"/>
    <n v="0"/>
    <s v="INTERIOR"/>
    <n v="90"/>
    <s v="&gt;60"/>
    <s v="WF Mono Systems and Legacy Color"/>
    <s v="WF"/>
    <s v="Ciudad principal"/>
    <s v="3-&gt;60"/>
    <n v="1.1499999999999999"/>
    <n v="1808.95"/>
    <n v="1"/>
    <n v="1.4"/>
    <n v="4"/>
    <n v="0.35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1"/>
    <n v="1"/>
    <s v="1996641"/>
    <x v="0"/>
    <s v="5955"/>
    <s v="18/02/2019 16:24"/>
    <s v="0X76703875"/>
    <s v="500158"/>
    <s v="PITSS"/>
    <s v="ASP"/>
    <x v="25"/>
    <s v="AV FUENTES DEL SUR No 7070"/>
    <x v="2"/>
    <n v="0"/>
    <s v="INTERIOR"/>
    <n v="26"/>
    <s v="Entre 16 y 30"/>
    <s v="Departmental Digital"/>
    <s v="A3"/>
    <s v="Ciudad principal"/>
    <s v="2-Entre 16 y 30"/>
    <n v="0.8"/>
    <n v="1092"/>
    <n v="1"/>
    <n v="1.1000000000000001"/>
    <n v="5"/>
    <n v="0.22000000000000003"/>
    <n v="0"/>
    <n v="0"/>
    <d v="2019-02-19T00:00:00"/>
    <d v="2019-02-19T00:00:00"/>
    <n v="0"/>
    <s v="0-1 día"/>
    <n v="0"/>
    <n v="0"/>
    <n v="0"/>
    <x v="0"/>
    <x v="0"/>
    <x v="0"/>
    <x v="1"/>
    <x v="1"/>
    <x v="2"/>
    <x v="5"/>
  </r>
  <r>
    <x v="0"/>
    <n v="1"/>
    <s v="1986635"/>
    <x v="0"/>
    <s v="7835"/>
    <s v="29/01/2019 11:45"/>
    <s v="0MX1188859"/>
    <s v="800071"/>
    <s v="PITSS"/>
    <s v="ASP"/>
    <x v="117"/>
    <s v="AV LIBERTAD 1777"/>
    <x v="7"/>
    <n v="0"/>
    <s v="INTERIOR"/>
    <n v="43"/>
    <s v="Entre 31 y 60"/>
    <s v="A3 Office Color Laser MFPs"/>
    <s v="A3"/>
    <s v="Ciudad principal"/>
    <s v="2-Entre 31 y 60"/>
    <n v="1.05"/>
    <n v="1433.25"/>
    <n v="1"/>
    <n v="1.75"/>
    <n v="5"/>
    <n v="0.35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719"/>
    <x v="0"/>
    <s v="4395"/>
    <s v="05/02/2019 09:16"/>
    <s v="0BG2941140"/>
    <s v="800146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4"/>
    <n v="4"/>
    <n v="0.35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1747"/>
    <x v="0"/>
    <s v="4002"/>
    <s v="08/02/2019 10:11"/>
    <s v="09HB332045"/>
    <s v="800196"/>
    <s v="PITSS"/>
    <s v="ASP"/>
    <x v="98"/>
    <s v="CALLE 6 No 2750"/>
    <x v="7"/>
    <n v="1"/>
    <s v="INTERIOR"/>
    <n v="93"/>
    <s v="&gt;60"/>
    <s v="A4 Mono MFPs"/>
    <s v="A4"/>
    <s v="Ciudad principal"/>
    <s v="1-&gt;60"/>
    <n v="1.05"/>
    <n v="0"/>
    <n v="1"/>
    <n v="1.75"/>
    <n v="5"/>
    <n v="0.3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5037"/>
    <x v="0"/>
    <s v="6705"/>
    <s v="14/02/2019 14:36"/>
    <s v="0A1H021968"/>
    <s v="800188"/>
    <s v="PITSS"/>
    <s v="ASP"/>
    <x v="4"/>
    <s v="PASEO IRAPUATO No 1101"/>
    <x v="30"/>
    <n v="0"/>
    <s v="INTERIOR"/>
    <n v="71"/>
    <s v="&gt;60"/>
    <s v="WF Mono Systems and Legacy Color"/>
    <s v="WF"/>
    <s v="Ciudad principal"/>
    <s v="3-&gt;60"/>
    <n v="1.1499999999999999"/>
    <n v="1808.95"/>
    <n v="1"/>
    <n v="1.4"/>
    <n v="4"/>
    <n v="0.3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6575"/>
    <x v="0"/>
    <s v="8075"/>
    <s v="18/02/2019 14:28"/>
    <s v="03AG879725"/>
    <s v="800027"/>
    <s v="PITSS"/>
    <s v="ASP"/>
    <x v="4"/>
    <s v="AV VENUSTIANO CARRANZA 2301"/>
    <x v="13"/>
    <n v="0"/>
    <s v="INTERIOR"/>
    <n v="84"/>
    <s v="&gt;60"/>
    <s v="Departmental Digital"/>
    <s v="A3"/>
    <s v="Ciudad principal"/>
    <s v="2-&gt;60"/>
    <n v="1.1000000000000001"/>
    <n v="1501.5000000000002"/>
    <n v="1"/>
    <n v="1.76"/>
    <n v="5"/>
    <n v="0.35199999999999998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73601"/>
    <x v="0"/>
    <s v="6705"/>
    <s v="02/01/2019 11:28"/>
    <s v="0A1H022181"/>
    <s v="500018"/>
    <s v="PITSS"/>
    <s v="ASP"/>
    <x v="2"/>
    <s v="BLVD FRANCISCO PRIMO DE VERDAD No 3317"/>
    <x v="23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1.41"/>
    <n v="4"/>
    <n v="0.35249999999999998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0451"/>
    <x v="0"/>
    <s v="5866"/>
    <s v="16/01/2019 20:49"/>
    <s v="0EX9293419"/>
    <s v="500036"/>
    <s v="PITSS"/>
    <s v="ASP"/>
    <x v="4"/>
    <s v="AV GOMEZ MORIN 924"/>
    <x v="1"/>
    <n v="0"/>
    <s v="INTERIOR"/>
    <n v="64"/>
    <s v="&gt;60"/>
    <s v="Departmental Digital"/>
    <s v="A3"/>
    <s v="Ciudad principal"/>
    <s v="2-&gt;60"/>
    <n v="1.1000000000000001"/>
    <n v="1501.5000000000002"/>
    <n v="1"/>
    <n v="1.77"/>
    <n v="5"/>
    <n v="0.353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865"/>
    <x v="0"/>
    <s v="5866"/>
    <s v="25/01/2019 09:36"/>
    <s v="0EX9293168"/>
    <s v="800146"/>
    <s v="PITSS"/>
    <s v="ASP"/>
    <x v="4"/>
    <s v="BLV ADOLFO LOPEZ MATEOS 2009-B"/>
    <x v="17"/>
    <n v="0"/>
    <s v="INTERIOR"/>
    <n v="186"/>
    <s v="&gt;60"/>
    <s v="Departmental Digital"/>
    <s v="A3"/>
    <s v="Ciudad principal"/>
    <s v="2-&gt;60"/>
    <n v="1.1000000000000001"/>
    <n v="1501.5000000000002"/>
    <n v="1"/>
    <n v="1.77"/>
    <n v="5"/>
    <n v="0.3539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8031"/>
    <x v="0"/>
    <s v="5774"/>
    <s v="31/01/2019 15:44"/>
    <s v="0XEL566166"/>
    <s v="500056"/>
    <s v="PITSS"/>
    <s v="ASP"/>
    <x v="4"/>
    <s v="BLV HIDALGO Y FUENTE DE DIANA SN"/>
    <x v="19"/>
    <n v="0"/>
    <s v="INTERIOR"/>
    <n v="50"/>
    <s v="Entre 31 y 60"/>
    <s v="Departmental Digital"/>
    <s v="A3"/>
    <s v="Ciudad principal"/>
    <s v="2-Entre 31 y 60"/>
    <n v="1.05"/>
    <n v="1433.25"/>
    <n v="1"/>
    <n v="1.77"/>
    <n v="5"/>
    <n v="0.353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6485"/>
    <x v="0"/>
    <s v="6705"/>
    <s v="29/01/2019 08:25"/>
    <s v="0A1H020683"/>
    <s v="800146"/>
    <s v="PITSS"/>
    <s v="ASP"/>
    <x v="1"/>
    <s v="BLV A L MATEOS SN ESQ CHIMALPOPOC"/>
    <x v="17"/>
    <n v="0"/>
    <s v="INTERIOR"/>
    <n v="20"/>
    <s v="Entre 16 y 30"/>
    <s v="WF Mono Systems and Legacy Color"/>
    <s v="WF"/>
    <s v="Ciudad principal"/>
    <s v="3-Entre 16 y 30"/>
    <n v="1.05"/>
    <n v="1651.6500000000003"/>
    <n v="1"/>
    <n v="1.42"/>
    <n v="4"/>
    <n v="0.3549999999999999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9855"/>
    <x v="0"/>
    <s v="4395"/>
    <s v="05/02/2019 11:35"/>
    <s v="0BG2949298"/>
    <s v="100038"/>
    <s v="PITSS"/>
    <s v="ASP"/>
    <x v="1"/>
    <s v="BLV ISIDRO FABELA SUR 600"/>
    <x v="20"/>
    <n v="0"/>
    <s v="INTERIOR"/>
    <n v="40"/>
    <s v="Entre 31 y 60"/>
    <s v="Light Production Digital Business"/>
    <s v="Entry Production"/>
    <s v="Ciudad principal"/>
    <s v="3-Entre 31 y 60"/>
    <n v="1.1000000000000001"/>
    <n v="1730.3000000000004"/>
    <n v="1"/>
    <n v="1.42"/>
    <n v="4"/>
    <n v="0.354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9375"/>
    <x v="0"/>
    <s v="3658"/>
    <s v="15/01/2019 08:43"/>
    <s v="0C4X007879"/>
    <s v="800071"/>
    <s v="PITSS"/>
    <s v="ASP"/>
    <x v="7"/>
    <s v="AV GENERAL RAMON CORONA No 2514"/>
    <x v="0"/>
    <n v="0"/>
    <s v="INTERIOR"/>
    <n v="2602"/>
    <s v="&gt;60"/>
    <s v="A4 Mono MFPs"/>
    <s v="A4"/>
    <s v="Ciudad principal"/>
    <s v="1-&gt;60"/>
    <n v="1.05"/>
    <n v="750.75000000000011"/>
    <n v="1"/>
    <n v="1.78"/>
    <n v="5"/>
    <n v="0.35599999999999998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2481"/>
    <x v="0"/>
    <s v="4002"/>
    <s v="21/01/2019 11:43"/>
    <s v="09HB321576"/>
    <s v="500028"/>
    <s v="PITSS"/>
    <s v="ASP"/>
    <x v="6"/>
    <s v="5 DE MAYO 315 OTE Y GALEANA"/>
    <x v="11"/>
    <n v="0"/>
    <s v="INTERIOR"/>
    <n v="32"/>
    <s v="Entre 31 y 60"/>
    <s v="A4 Mono MFPs"/>
    <s v="A4"/>
    <s v="Ciudad principal"/>
    <s v="1-Entre 31 y 60"/>
    <n v="0.8"/>
    <n v="572.00000000000011"/>
    <n v="1"/>
    <n v="1.78"/>
    <n v="5"/>
    <n v="0.355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249"/>
    <x v="0"/>
    <s v="7845"/>
    <s v="22/01/2019 11:26"/>
    <s v="0MX4355681"/>
    <s v="500158"/>
    <s v="PITSS"/>
    <s v="ASP"/>
    <x v="25"/>
    <s v="8102 AV MIGUEL DE LA MADRID"/>
    <x v="27"/>
    <n v="0"/>
    <s v="INTERIOR"/>
    <n v="15"/>
    <s v="Entre 7 y 15"/>
    <s v="A3 Office Color Laser MFPs"/>
    <s v="A3"/>
    <s v="Ciudad principal"/>
    <s v="2-Entre 7 y 15"/>
    <n v="0.6"/>
    <n v="819"/>
    <n v="1"/>
    <n v="1.22"/>
    <n v="5"/>
    <n v="0.24399999999999999"/>
    <n v="0"/>
    <n v="0"/>
    <d v="2019-01-22T00:00:00"/>
    <d v="2019-01-22T00:00:00"/>
    <n v="0"/>
    <s v="0-1 día"/>
    <n v="0"/>
    <n v="0"/>
    <n v="0"/>
    <x v="0"/>
    <x v="0"/>
    <x v="0"/>
    <x v="1"/>
    <x v="1"/>
    <x v="2"/>
    <x v="5"/>
  </r>
  <r>
    <x v="1"/>
    <n v="1"/>
    <s v="1997037"/>
    <x v="0"/>
    <s v="5774"/>
    <s v="19/02/2019 10:43"/>
    <s v="0XEL567260"/>
    <s v="800187"/>
    <s v="PITSS"/>
    <s v="ASP"/>
    <x v="4"/>
    <s v="BLV ECUESTRE SN"/>
    <x v="10"/>
    <n v="0"/>
    <s v="INTERIOR"/>
    <n v="127"/>
    <s v="&gt;60"/>
    <s v="Departmental Digital"/>
    <s v="A3"/>
    <s v="Ciudad principal"/>
    <s v="2-&gt;60"/>
    <n v="1.1000000000000001"/>
    <n v="1501.5000000000002"/>
    <n v="1"/>
    <n v="1.78"/>
    <n v="5"/>
    <n v="0.3559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413"/>
    <x v="0"/>
    <s v="3658"/>
    <s v="19/02/2019 20:23"/>
    <s v="0C4X008126"/>
    <s v="800192"/>
    <s v="PITSS"/>
    <s v="ASP"/>
    <x v="8"/>
    <s v="AV VALLARTA 3960-B"/>
    <x v="0"/>
    <n v="0"/>
    <s v="INTERIOR"/>
    <n v="69"/>
    <s v="&gt;60"/>
    <s v="A4 Mono MFPs"/>
    <s v="A4"/>
    <s v="Ciudad principal"/>
    <s v="1-&gt;60"/>
    <n v="1.05"/>
    <n v="750.75000000000011"/>
    <n v="1"/>
    <n v="1.78"/>
    <n v="5"/>
    <n v="0.355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617"/>
    <x v="0"/>
    <s v="7855"/>
    <s v="21/02/2019 14:13"/>
    <s v="0MX4465095"/>
    <s v="500028"/>
    <s v="PITSS"/>
    <s v="ASP"/>
    <x v="1"/>
    <s v="CARR MIGUEL ALEMAN OTE 4605"/>
    <x v="33"/>
    <n v="0"/>
    <s v="INTERIOR"/>
    <n v="56"/>
    <s v="Entre 31 y 60"/>
    <s v="A3 Office Color Laser MFPs"/>
    <s v="A3"/>
    <s v="Ciudad principal"/>
    <s v="2-Entre 31 y 60"/>
    <n v="1.05"/>
    <n v="1433.25"/>
    <n v="1"/>
    <n v="1.78"/>
    <n v="5"/>
    <n v="0.355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9377"/>
    <x v="0"/>
    <s v="4395"/>
    <s v="15/01/2019 08:46"/>
    <s v="0BG2946876"/>
    <s v="800146"/>
    <s v="PITSS"/>
    <s v="ASP"/>
    <x v="1"/>
    <s v="BLV JUAN ALONSO DE TORRES 1315-3"/>
    <x v="17"/>
    <n v="0"/>
    <s v="INTERIOR"/>
    <n v="1"/>
    <s v="&lt;=3"/>
    <s v="Light Production Digital Business"/>
    <s v="Entry Production"/>
    <s v="Ciudad principal"/>
    <s v="3-&lt;=3"/>
    <n v="0"/>
    <n v="0"/>
    <n v="1"/>
    <n v="1.43"/>
    <n v="4"/>
    <n v="0.3574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7289"/>
    <x v="0"/>
    <s v="4310"/>
    <s v="30/01/2019 12:34"/>
    <s v="0BG0971716"/>
    <s v="500083"/>
    <s v="PITSS"/>
    <s v="ASP"/>
    <x v="109"/>
    <s v="ISSAC GARZA No 1363"/>
    <x v="11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.43"/>
    <n v="4"/>
    <n v="0.35749999999999998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4749"/>
    <x v="0"/>
    <s v="5866"/>
    <s v="04/01/2019 12:08"/>
    <s v="0EX9664461"/>
    <s v="000196"/>
    <s v="PITSS"/>
    <s v="ASP"/>
    <x v="4"/>
    <s v="AV ADOLFO LOPEZ MATEOS SN LT 1"/>
    <x v="75"/>
    <n v="0"/>
    <s v="METRO"/>
    <n v="168"/>
    <s v="&gt;60"/>
    <s v="Departmental Digital"/>
    <s v="A3"/>
    <s v="Ciudad principal"/>
    <s v="2-&gt;60"/>
    <n v="1.1000000000000001"/>
    <n v="720.50000000000011"/>
    <n v="1"/>
    <n v="1.79"/>
    <n v="5"/>
    <n v="0.35799999999999998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1"/>
    <n v="1"/>
    <s v="1991075"/>
    <x v="0"/>
    <s v="8045"/>
    <s v="07/02/2019 08:53"/>
    <s v="0Y4X827885"/>
    <s v="800183"/>
    <s v="PITSS"/>
    <s v="ASP"/>
    <x v="65"/>
    <s v="AVE BOSQUES No 1243"/>
    <x v="26"/>
    <n v="0"/>
    <s v="INTERIOR"/>
    <n v="93"/>
    <s v="&gt;60"/>
    <s v="Office Digital"/>
    <s v="A3"/>
    <s v="Ciudad principal"/>
    <s v="2-&gt;60"/>
    <n v="1.1000000000000001"/>
    <n v="1501.5000000000002"/>
    <n v="1"/>
    <n v="1.79"/>
    <n v="5"/>
    <n v="0.3579999999999999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237"/>
    <x v="0"/>
    <s v="8045"/>
    <s v="07/02/2019 12:09"/>
    <s v="0Y4X838625"/>
    <s v="500158"/>
    <s v="PITSS"/>
    <s v="ASP"/>
    <x v="2"/>
    <s v="FRESNEL Y FARENHEIT 8525"/>
    <x v="2"/>
    <n v="1"/>
    <s v="INTERIOR"/>
    <n v="129"/>
    <s v="&gt;60"/>
    <s v="Office Digital"/>
    <s v="A3"/>
    <s v="Ciudad principal"/>
    <s v="2-&gt;60"/>
    <n v="1.1000000000000001"/>
    <n v="0"/>
    <n v="1"/>
    <n v="1.25"/>
    <n v="5"/>
    <n v="0.25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1"/>
    <n v="1"/>
    <s v="1998543"/>
    <x v="0"/>
    <s v="5867"/>
    <s v="21/02/2019 12:42"/>
    <s v="0EX7381699"/>
    <s v="500158"/>
    <s v="PITSS"/>
    <s v="ASP"/>
    <x v="11"/>
    <s v="RAFAEL PEREZ SERNA Y HENRY DUNANT"/>
    <x v="2"/>
    <n v="0"/>
    <s v="INTERIOR"/>
    <n v="50"/>
    <s v="Entre 31 y 60"/>
    <s v="Office Digital"/>
    <s v="A3"/>
    <s v="Ciudad principal"/>
    <s v="2-Entre 31 y 60"/>
    <n v="1.05"/>
    <n v="1433.25"/>
    <n v="1"/>
    <n v="1.3"/>
    <n v="5"/>
    <n v="0.26"/>
    <n v="0"/>
    <n v="0"/>
    <d v="2019-02-21T00:00:00"/>
    <d v="2019-02-21T00:00:00"/>
    <n v="0"/>
    <s v="0-1 día"/>
    <n v="0"/>
    <n v="0"/>
    <n v="0"/>
    <x v="0"/>
    <x v="0"/>
    <x v="0"/>
    <x v="0"/>
    <x v="1"/>
    <x v="2"/>
    <x v="5"/>
  </r>
  <r>
    <x v="0"/>
    <n v="1"/>
    <s v="1980945"/>
    <x v="0"/>
    <s v="8045"/>
    <s v="17/01/2019 15:15"/>
    <s v="0Y4X848978"/>
    <s v="800196"/>
    <s v="PITSS"/>
    <s v="ASP"/>
    <x v="15"/>
    <s v="CALLE 7 No 1308"/>
    <x v="7"/>
    <n v="1"/>
    <s v="INTERIOR"/>
    <n v="115"/>
    <s v="&gt;60"/>
    <s v="Office Digital"/>
    <s v="A3"/>
    <s v="Ciudad principal"/>
    <s v="2-&gt;60"/>
    <n v="1.1000000000000001"/>
    <n v="0"/>
    <n v="1"/>
    <n v="1.8"/>
    <n v="5"/>
    <n v="0.36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79087"/>
    <x v="0"/>
    <s v="4626"/>
    <s v="14/01/2019 14:15"/>
    <s v="0D6X000593"/>
    <s v="500066"/>
    <s v="PITSS"/>
    <s v="ASP"/>
    <x v="32"/>
    <s v="INDUSTRIAS ELECTRONICAS PACIFICO SA DE CV"/>
    <x v="29"/>
    <n v="0"/>
    <s v="INTERIOR"/>
    <n v="158"/>
    <s v="&gt;60"/>
    <s v="Entry Mono Printers"/>
    <s v="A4"/>
    <s v="Otras"/>
    <s v="1-&gt;60"/>
    <n v="1.05"/>
    <n v="750.75000000000011"/>
    <n v="1"/>
    <n v="3.25"/>
    <n v="9"/>
    <n v="0.3611111111111111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5253"/>
    <x v="0"/>
    <s v="7120"/>
    <s v="15/02/2019 09:05"/>
    <s v="0XDC398824"/>
    <s v="500066"/>
    <s v="PITSS"/>
    <s v="ASP"/>
    <x v="94"/>
    <s v="AV MULTIPARQUE 1305"/>
    <x v="63"/>
    <n v="0"/>
    <s v="INTERIOR"/>
    <n v="129"/>
    <s v="&gt;60"/>
    <s v="A3 Office Color Laser MFPs"/>
    <s v="A3"/>
    <s v="Otras"/>
    <s v="2-&gt;60"/>
    <n v="1.1000000000000001"/>
    <n v="1501.5000000000002"/>
    <n v="1"/>
    <n v="3.25"/>
    <n v="9"/>
    <n v="0.3611111111111111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8281"/>
    <x v="0"/>
    <s v="4395"/>
    <s v="11/01/2019 14:24"/>
    <s v="0BG2946750"/>
    <s v="500158"/>
    <s v="PITSS"/>
    <s v="ASP"/>
    <x v="1"/>
    <s v="AV  ADOLFO LOPEZ MATEOS NUM 2058"/>
    <x v="2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1.05"/>
    <n v="4"/>
    <n v="0.26250000000000001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76487"/>
    <x v="0"/>
    <s v="4002"/>
    <s v="08/01/2019 12:46"/>
    <s v="9HB328360"/>
    <s v="100037"/>
    <s v="PITSS"/>
    <s v="ASP"/>
    <x v="118"/>
    <s v="AV JUAREZ No 927"/>
    <x v="76"/>
    <n v="0"/>
    <s v="INTERIOR"/>
    <n v="2595"/>
    <s v="&gt;60"/>
    <s v="A4 Mono MFPs"/>
    <s v="A4"/>
    <s v="Ciudad principal"/>
    <s v="1-&gt;60"/>
    <n v="1.05"/>
    <n v="750.75000000000011"/>
    <n v="1"/>
    <n v="1.81"/>
    <n v="5"/>
    <n v="0.36199999999999999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0475"/>
    <x v="0"/>
    <s v="0070"/>
    <s v="06/02/2019 09:03"/>
    <s v="0E2B646584"/>
    <s v="800188"/>
    <s v="PITSS"/>
    <s v="ASP"/>
    <x v="1"/>
    <s v="AV. FAJA DE ORO NO. 1100"/>
    <x v="48"/>
    <n v="0"/>
    <s v="INTERIOR"/>
    <n v="58"/>
    <s v="Entre 31 y 60"/>
    <s v="Entry Production Color Low/Mid"/>
    <s v="Entry Production"/>
    <s v="Ciudad principal"/>
    <s v="3-Entre 31 y 60"/>
    <n v="1.1000000000000001"/>
    <n v="1730.3000000000004"/>
    <n v="1"/>
    <n v="1.45"/>
    <n v="4"/>
    <n v="0.3624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2911"/>
    <x v="0"/>
    <s v="6705"/>
    <s v="11/02/2019 09:33"/>
    <s v="0A1H020678"/>
    <s v="800072"/>
    <s v="PITSS"/>
    <s v="ASP"/>
    <x v="1"/>
    <s v="MANUEL J CLOUTHIER 888"/>
    <x v="0"/>
    <n v="0"/>
    <s v="INTERIOR"/>
    <n v="13"/>
    <s v="Entre 7 y 15"/>
    <s v="WF Mono Systems and Legacy Color"/>
    <s v="WF"/>
    <s v="Ciudad principal"/>
    <s v="3-Entre 7 y 15"/>
    <n v="0.8"/>
    <n v="1258.4000000000003"/>
    <n v="1"/>
    <n v="1.45"/>
    <n v="4"/>
    <n v="0.3624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767"/>
    <x v="0"/>
    <s v="6705"/>
    <s v="20/02/2019 11:19"/>
    <s v="0A1H022151"/>
    <s v="800146"/>
    <s v="PITSS"/>
    <s v="ASP"/>
    <x v="4"/>
    <s v="BLVD ADOLFO LOPEZ MATEOS 2540"/>
    <x v="17"/>
    <n v="0"/>
    <s v="INTERIOR"/>
    <n v="30"/>
    <s v="Entre 16 y 30"/>
    <s v="WF Mono Systems and Legacy Color"/>
    <s v="WF"/>
    <s v="Ciudad principal"/>
    <s v="3-Entre 16 y 30"/>
    <n v="1.05"/>
    <n v="1651.6500000000003"/>
    <n v="1"/>
    <n v="1.45"/>
    <n v="4"/>
    <n v="0.36249999999999999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6233"/>
    <x v="0"/>
    <s v="7530"/>
    <s v="18/02/2019 08:20"/>
    <s v="0XKK410080"/>
    <s v="100039"/>
    <s v="PITSS"/>
    <s v="ASP"/>
    <x v="28"/>
    <s v="INDUSTRIA QUIMICA S/N"/>
    <x v="20"/>
    <n v="1"/>
    <s v="INTERIOR"/>
    <n v="116"/>
    <s v="&gt;60"/>
    <s v="A3 Office Color Laser MFPs"/>
    <s v="A3"/>
    <s v="Ciudad principal"/>
    <s v="2-&gt;60"/>
    <n v="1.1000000000000001"/>
    <n v="0"/>
    <n v="1"/>
    <n v="1.82"/>
    <n v="5"/>
    <n v="0.3639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245"/>
    <x v="0"/>
    <s v="3637"/>
    <s v="21/01/2019 08:20"/>
    <s v="0BA9588070"/>
    <s v="500066"/>
    <s v="PITSS"/>
    <s v="ASP"/>
    <x v="44"/>
    <s v="AVENIDA NAFTA NO 750"/>
    <x v="29"/>
    <n v="0"/>
    <s v="INTERIOR"/>
    <n v="356"/>
    <s v="&gt;60"/>
    <s v="A4 Mono MFPs"/>
    <s v="A4"/>
    <s v="Otras"/>
    <s v="1-&gt;60"/>
    <n v="1.05"/>
    <n v="750.75000000000011"/>
    <n v="1"/>
    <n v="3.28"/>
    <n v="9"/>
    <n v="0.364444444444444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5877"/>
    <x v="0"/>
    <s v="0070"/>
    <s v="07/01/2019 14:52"/>
    <s v="0E2B663679"/>
    <s v="800147"/>
    <s v="PITSS"/>
    <s v="ASP"/>
    <x v="4"/>
    <s v="BLV ADOLFO LOPEZ MATEOS 2009-B"/>
    <x v="17"/>
    <n v="0"/>
    <s v="INTERIOR"/>
    <n v="180"/>
    <s v="&gt;60"/>
    <s v="Entry Production Color Low/Mid"/>
    <s v="Entry Production"/>
    <s v="Ciudad principal"/>
    <s v="3-&gt;60"/>
    <n v="1.1499999999999999"/>
    <n v="1808.95"/>
    <n v="1"/>
    <n v="1.46"/>
    <n v="4"/>
    <n v="0.36499999999999999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80677"/>
    <x v="0"/>
    <s v="0070"/>
    <s v="17/01/2019 08:52"/>
    <s v="0E2B658555"/>
    <s v="100037"/>
    <s v="PITSS"/>
    <s v="ASP"/>
    <x v="4"/>
    <s v="LEONA VICARIO No 629"/>
    <x v="3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46"/>
    <n v="4"/>
    <n v="0.36499999999999999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4317"/>
    <x v="0"/>
    <s v="4002"/>
    <s v="24/01/2019 09:04"/>
    <s v="09HB331792"/>
    <s v="500036"/>
    <s v="PITSS"/>
    <s v="ASP"/>
    <x v="0"/>
    <s v="AV VICENTE GUERRERO No 2001"/>
    <x v="11"/>
    <n v="1"/>
    <s v="INTERIOR"/>
    <n v="2611"/>
    <s v="&gt;60"/>
    <s v="A4 Mono MFPs"/>
    <s v="A4"/>
    <s v="Ciudad principal"/>
    <s v="1-&gt;60"/>
    <n v="1.05"/>
    <n v="0"/>
    <n v="1"/>
    <n v="1.83"/>
    <n v="5"/>
    <n v="0.3659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0045"/>
    <x v="0"/>
    <s v="7025"/>
    <s v="05/02/2019 15:40"/>
    <s v="07CX042008"/>
    <s v="100038"/>
    <s v="PITSS"/>
    <s v="ASP"/>
    <x v="18"/>
    <s v="CERRO COATEPEC S/N CD UNIVERSITARIA"/>
    <x v="22"/>
    <n v="0"/>
    <s v="INTERIOR"/>
    <n v="337"/>
    <s v="&gt;60"/>
    <s v="Office Digital"/>
    <s v="A3"/>
    <s v="Ciudad principal"/>
    <s v="2-&gt;60"/>
    <n v="1.1000000000000001"/>
    <n v="1501.5000000000002"/>
    <n v="1"/>
    <n v="1.83"/>
    <n v="5"/>
    <n v="0.3659999999999999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973"/>
    <x v="0"/>
    <s v="5866"/>
    <s v="17/02/2019 13:52"/>
    <s v="0EX9293159"/>
    <s v="800146"/>
    <s v="PITSS"/>
    <s v="ASP"/>
    <x v="4"/>
    <s v="BLVD ADOLFO LOPEZ MATEOS 2540"/>
    <x v="17"/>
    <n v="0"/>
    <s v="INTERIOR"/>
    <n v="109"/>
    <s v="&gt;60"/>
    <s v="Departmental Digital"/>
    <s v="A3"/>
    <s v="Ciudad principal"/>
    <s v="2-&gt;60"/>
    <n v="1.1000000000000001"/>
    <n v="1501.5000000000002"/>
    <n v="1"/>
    <n v="1.83"/>
    <n v="5"/>
    <n v="0.36599999999999999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0787"/>
    <x v="0"/>
    <s v="4395"/>
    <s v="06/02/2019 16:02"/>
    <s v="0BG2948440"/>
    <s v="800187"/>
    <s v="PITSS"/>
    <s v="ASP"/>
    <x v="1"/>
    <s v="PASEO CENTRAL 131"/>
    <x v="45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47"/>
    <n v="4"/>
    <n v="0.36749999999999999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73467"/>
    <x v="0"/>
    <s v="5337"/>
    <s v="02/01/2019 09:35"/>
    <s v="0AE9551066"/>
    <s v="100039"/>
    <s v="PITSS"/>
    <s v="ASP"/>
    <x v="28"/>
    <s v="INDUSTRIA QUIMICA S/N"/>
    <x v="20"/>
    <n v="1"/>
    <s v="INTERIOR"/>
    <n v="41"/>
    <s v="Entre 31 y 60"/>
    <s v="Office Digital"/>
    <s v="A3"/>
    <s v="Ciudad principal"/>
    <s v="2-Entre 31 y 60"/>
    <n v="1.05"/>
    <n v="0"/>
    <n v="1"/>
    <n v="1.84"/>
    <n v="5"/>
    <n v="0.3679999999999999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1319"/>
    <x v="0"/>
    <s v="3658"/>
    <s v="18/01/2019 10:50"/>
    <s v="0C4X008162"/>
    <s v="800027"/>
    <s v="PITSS"/>
    <s v="ASP"/>
    <x v="8"/>
    <s v="AV AMERICAS NO 1488"/>
    <x v="7"/>
    <n v="0"/>
    <s v="INTERIOR"/>
    <n v="122"/>
    <s v="&gt;60"/>
    <s v="A4 Mono MFPs"/>
    <s v="A4"/>
    <s v="Ciudad principal"/>
    <s v="1-&gt;60"/>
    <n v="1.05"/>
    <n v="750.75000000000011"/>
    <n v="1"/>
    <n v="1.84"/>
    <n v="5"/>
    <n v="0.36799999999999999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2135"/>
    <x v="0"/>
    <s v="4395"/>
    <s v="28/12/2018 12:39"/>
    <s v="0BG2951511"/>
    <s v="800192"/>
    <s v="PITSS"/>
    <s v="ASP"/>
    <x v="1"/>
    <s v="AV. MANUEL J. CLOUTHIER NO 888 ESQ. AV PATRIA"/>
    <x v="0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.48"/>
    <n v="4"/>
    <n v="0.37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68245"/>
    <x v="0"/>
    <s v="7142"/>
    <s v="17/12/2018 16:01"/>
    <s v="0PW4152865"/>
    <s v="800192"/>
    <s v="PITSS"/>
    <s v="ASP"/>
    <x v="1"/>
    <s v="AV LOPEZ MATEOS SUR 1299"/>
    <x v="40"/>
    <n v="0"/>
    <s v="INTERIOR"/>
    <n v="49"/>
    <s v="Entre 31 y 60"/>
    <s v="WF Mono Systems and Legacy Color"/>
    <s v="WF"/>
    <s v="Ciudad principal"/>
    <s v="3-Entre 31 y 60"/>
    <n v="1.1000000000000001"/>
    <n v="1730.3000000000004"/>
    <n v="1"/>
    <n v="1.48"/>
    <n v="4"/>
    <n v="0.37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89793"/>
    <x v="0"/>
    <s v="7845"/>
    <s v="05/02/2019 10:48"/>
    <s v="0MX4766757"/>
    <s v="500158"/>
    <s v="PITSS"/>
    <s v="ASP"/>
    <x v="25"/>
    <s v="AV PARQUE INDUSTRIAL JUAREZ 3328"/>
    <x v="2"/>
    <n v="0"/>
    <s v="INTERIOR"/>
    <n v="12"/>
    <s v="Entre 7 y 15"/>
    <s v="A3 Office Color Laser MFPs"/>
    <s v="A3"/>
    <s v="Ciudad principal"/>
    <s v="2-Entre 7 y 15"/>
    <n v="0.6"/>
    <n v="819"/>
    <n v="1"/>
    <n v="1.38"/>
    <n v="5"/>
    <n v="0.27599999999999997"/>
    <n v="0"/>
    <n v="0"/>
    <d v="2019-02-06T00:00:00"/>
    <d v="2019-02-06T00:00:00"/>
    <n v="0"/>
    <s v="0-1 día"/>
    <n v="0"/>
    <n v="0"/>
    <n v="0"/>
    <x v="0"/>
    <x v="0"/>
    <x v="0"/>
    <x v="1"/>
    <x v="1"/>
    <x v="2"/>
    <x v="5"/>
  </r>
  <r>
    <x v="0"/>
    <n v="1"/>
    <s v="1983971"/>
    <x v="0"/>
    <s v="0070"/>
    <s v="23/01/2019 16:01"/>
    <s v="0E2B654080"/>
    <s v="800187"/>
    <s v="PITSS"/>
    <s v="ASP"/>
    <x v="1"/>
    <s v="PROLONGACION ZARAGOZA No 62 A"/>
    <x v="10"/>
    <n v="0"/>
    <s v="INTERIOR"/>
    <n v="407"/>
    <s v="&gt;60"/>
    <s v="Entry Production Color Low/Mid"/>
    <s v="Entry Production"/>
    <s v="Ciudad principal"/>
    <s v="3-&gt;60"/>
    <n v="1.1499999999999999"/>
    <n v="1808.95"/>
    <n v="1"/>
    <n v="1.48"/>
    <n v="4"/>
    <n v="0.37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0055"/>
    <x v="0"/>
    <s v="4325"/>
    <s v="05/02/2019 16:01"/>
    <s v="0BG0970947"/>
    <s v="800183"/>
    <s v="PITSS"/>
    <s v="ASP"/>
    <x v="4"/>
    <s v="AV VALLARTA 5400"/>
    <x v="0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48"/>
    <n v="4"/>
    <n v="0.3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755"/>
    <x v="0"/>
    <s v="5866"/>
    <s v="14/02/2019 10:29"/>
    <s v="0EX9293145"/>
    <s v="800072"/>
    <s v="PITSS"/>
    <s v="ASP"/>
    <x v="4"/>
    <s v="AV MEXICO 3370"/>
    <x v="0"/>
    <n v="0"/>
    <s v="INTERIOR"/>
    <n v="16"/>
    <s v="Entre 16 y 30"/>
    <s v="Departmental Digital"/>
    <s v="A3"/>
    <s v="Ciudad principal"/>
    <s v="2-Entre 16 y 30"/>
    <n v="0.8"/>
    <n v="1092"/>
    <n v="1"/>
    <n v="1.85"/>
    <n v="5"/>
    <n v="0.3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7965"/>
    <x v="0"/>
    <s v="4395"/>
    <s v="20/02/2019 16:01"/>
    <s v="0BG2956818"/>
    <s v="800183"/>
    <s v="PITSS"/>
    <s v="ASP"/>
    <x v="65"/>
    <s v="AV ADOLF HORN No 6800"/>
    <x v="40"/>
    <n v="0"/>
    <s v="INTERIOR"/>
    <n v="146"/>
    <s v="&gt;60"/>
    <s v="Light Production Digital Business"/>
    <s v="Entry Production"/>
    <s v="Ciudad principal"/>
    <s v="3-&gt;60"/>
    <n v="1.1499999999999999"/>
    <n v="1808.95"/>
    <n v="1"/>
    <n v="1.48"/>
    <n v="4"/>
    <n v="0.37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8915"/>
    <x v="0"/>
    <s v="5774"/>
    <s v="22/02/2019 08:49"/>
    <s v="0XEL569871"/>
    <s v="800072"/>
    <s v="PITSS"/>
    <s v="ASP"/>
    <x v="4"/>
    <s v="AV VALLARTA 5400"/>
    <x v="0"/>
    <n v="0"/>
    <s v="INTERIOR"/>
    <n v="38"/>
    <s v="Entre 31 y 60"/>
    <s v="Departmental Digital"/>
    <s v="A3"/>
    <s v="Ciudad principal"/>
    <s v="2-Entre 31 y 60"/>
    <n v="1.05"/>
    <n v="1433.25"/>
    <n v="1"/>
    <n v="1.85"/>
    <n v="5"/>
    <n v="0.37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925"/>
    <x v="0"/>
    <s v="8075"/>
    <s v="28/01/2019 12:04"/>
    <s v="03AG877821"/>
    <s v="000195"/>
    <s v="PITSS"/>
    <s v="ASP"/>
    <x v="4"/>
    <s v="CAMINO AL OLIVO 22"/>
    <x v="35"/>
    <n v="0"/>
    <s v="METRO"/>
    <n v="20"/>
    <s v="Entre 16 y 30"/>
    <s v="Departmental Digital"/>
    <s v="A3"/>
    <s v="Ciudad principal"/>
    <s v="2-Entre 16 y 30"/>
    <n v="0.8"/>
    <n v="524"/>
    <n v="1"/>
    <n v="1.86"/>
    <n v="5"/>
    <n v="0.372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4249"/>
    <x v="0"/>
    <s v="7835"/>
    <s v="03/01/2019 13:08"/>
    <s v="0MX1218864"/>
    <s v="500027"/>
    <s v="PITSS"/>
    <s v="ASP"/>
    <x v="24"/>
    <s v="OMEGA No 1825"/>
    <x v="2"/>
    <n v="0"/>
    <s v="INTERIOR"/>
    <n v="36"/>
    <s v="Entre 31 y 60"/>
    <s v="A3 Office Color Laser MFPs"/>
    <s v="A3"/>
    <s v="Ciudad principal"/>
    <s v="2-Entre 31 y 60"/>
    <n v="1.05"/>
    <n v="1433.25"/>
    <n v="1"/>
    <n v="1.87"/>
    <n v="5"/>
    <n v="0.374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7051"/>
    <x v="0"/>
    <s v="8045"/>
    <s v="09/01/2019 12:20"/>
    <s v="0Y4X849031"/>
    <s v="800196"/>
    <s v="PITSS"/>
    <s v="ASP"/>
    <x v="0"/>
    <s v="BRUSELAS No 565 - 565-A"/>
    <x v="7"/>
    <n v="1"/>
    <s v="INTERIOR"/>
    <n v="49"/>
    <s v="Entre 31 y 60"/>
    <s v="Office Digital"/>
    <s v="A3"/>
    <s v="Ciudad principal"/>
    <s v="2-Entre 31 y 60"/>
    <n v="1.05"/>
    <n v="0"/>
    <n v="1"/>
    <n v="1.87"/>
    <n v="5"/>
    <n v="0.37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9759"/>
    <x v="0"/>
    <s v="6512"/>
    <s v="15/01/2019 17:33"/>
    <s v="5AV801241"/>
    <s v="000196"/>
    <s v="PITSS"/>
    <s v="ASP"/>
    <x v="77"/>
    <s v="IZTAZIHUALT No 25"/>
    <x v="57"/>
    <n v="0"/>
    <s v="METRO"/>
    <n v="40"/>
    <s v="Entre 31 y 60"/>
    <s v="A4 Color Laser MFPs"/>
    <s v="A4"/>
    <s v="Ciudad principal"/>
    <s v="1-Entre 31 y 60"/>
    <n v="0.8"/>
    <n v="374.40000000000003"/>
    <n v="1"/>
    <n v="1.87"/>
    <n v="5"/>
    <n v="0.37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1"/>
    <n v="1"/>
    <s v="1990043"/>
    <x v="0"/>
    <s v="7010"/>
    <s v="05/02/2019 15:38"/>
    <s v="07TX137028"/>
    <s v="100037"/>
    <s v="PITSS"/>
    <s v="ASP"/>
    <x v="18"/>
    <s v="IGNACIO LOPEZ RAYON No 510"/>
    <x v="22"/>
    <n v="0"/>
    <s v="INTERIOR"/>
    <n v="216"/>
    <s v="&gt;60"/>
    <s v="A3 Office Color Laser MFPs"/>
    <s v="A3"/>
    <s v="Ciudad principal"/>
    <s v="2-&gt;60"/>
    <n v="1.1000000000000001"/>
    <n v="1501.5000000000002"/>
    <n v="1"/>
    <n v="1.87"/>
    <n v="5"/>
    <n v="0.37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9733"/>
    <x v="0"/>
    <s v="6705"/>
    <s v="15/01/2019 16:00"/>
    <s v="0A1H022146"/>
    <s v="800146"/>
    <s v="PITSS"/>
    <s v="ASP"/>
    <x v="4"/>
    <s v="BLV ADOLFO LOPEZ MATEOS 2009-B"/>
    <x v="17"/>
    <n v="0"/>
    <s v="INTERIOR"/>
    <n v="8"/>
    <s v="Entre 7 y 15"/>
    <s v="WF Mono Systems and Legacy Color"/>
    <s v="WF"/>
    <s v="Ciudad principal"/>
    <s v="3-Entre 7 y 15"/>
    <n v="0.8"/>
    <n v="1258.4000000000003"/>
    <n v="1"/>
    <n v="1.5"/>
    <n v="4"/>
    <n v="0.37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85687"/>
    <x v="0"/>
    <s v="4395"/>
    <s v="28/01/2019 08:26"/>
    <s v="0BG2940928"/>
    <s v="800183"/>
    <s v="PITSS"/>
    <s v="ASP"/>
    <x v="1"/>
    <s v="AV CIRCUNVALACION OBLATOS 2700"/>
    <x v="7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5029"/>
    <x v="0"/>
    <s v="0560"/>
    <s v="14/02/2019 14:20"/>
    <s v="0XPN553180"/>
    <s v="800187"/>
    <s v="PITSS"/>
    <s v="ASP"/>
    <x v="1"/>
    <s v="AV CONSTITUYENTES ORIENTE 20"/>
    <x v="10"/>
    <n v="0"/>
    <s v="INTERIOR"/>
    <n v="92"/>
    <s v="&gt;60"/>
    <s v="Entry Production Color Low/Mid"/>
    <s v="Entry Production"/>
    <s v="Ciudad principal"/>
    <s v="3-&gt;60"/>
    <n v="1.1499999999999999"/>
    <n v="1808.95"/>
    <n v="1"/>
    <n v="1.5"/>
    <n v="4"/>
    <n v="0.375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1"/>
    <n v="1"/>
    <s v="1995111"/>
    <x v="0"/>
    <s v="4395"/>
    <s v="14/02/2019 17:46"/>
    <s v="0BG2949293"/>
    <s v="800187"/>
    <s v="PITSS"/>
    <s v="ASP"/>
    <x v="1"/>
    <s v="CARRETERA A HUIMILPAN 1005"/>
    <x v="10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1.5"/>
    <n v="4"/>
    <n v="0.37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9407"/>
    <x v="0"/>
    <s v="6705"/>
    <s v="23/02/2019 15:58"/>
    <s v="0A1H022350"/>
    <s v="800183"/>
    <s v="PITSS"/>
    <s v="ASP"/>
    <x v="4"/>
    <s v="AV MEXICO 3370"/>
    <x v="0"/>
    <n v="0"/>
    <s v="INTERIOR"/>
    <n v="116"/>
    <s v="&gt;60"/>
    <s v="WF Mono Systems and Legacy Color"/>
    <s v="WF"/>
    <s v="Ciudad principal"/>
    <s v="3-&gt;60"/>
    <n v="1.1499999999999999"/>
    <n v="1808.95"/>
    <n v="1"/>
    <n v="1.5"/>
    <n v="4"/>
    <n v="0.37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087"/>
    <x v="0"/>
    <s v="4002"/>
    <s v="03/01/2019 10:07"/>
    <s v="09HB333104"/>
    <s v="500028"/>
    <s v="PITSS"/>
    <s v="ASP"/>
    <x v="38"/>
    <s v="AV JUAREZ No 1102 PISO 40"/>
    <x v="11"/>
    <n v="0"/>
    <s v="INTERIOR"/>
    <n v="2590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335"/>
    <x v="0"/>
    <s v="6656"/>
    <s v="03/01/2019 15:37"/>
    <s v="0E1B971815"/>
    <s v="800071"/>
    <s v="PITSS"/>
    <s v="ASP"/>
    <x v="7"/>
    <s v="AV GENERAL RAMON CORONA No 2514"/>
    <x v="0"/>
    <n v="0"/>
    <s v="INTERIOR"/>
    <n v="493"/>
    <s v="&gt;60"/>
    <s v="Color Laser Printers"/>
    <s v="A4"/>
    <s v="Ciudad principal"/>
    <s v="1-&gt;60"/>
    <n v="1.05"/>
    <n v="750.75000000000011"/>
    <n v="1"/>
    <n v="1.88"/>
    <n v="5"/>
    <n v="0.376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7227"/>
    <x v="0"/>
    <s v="5552"/>
    <s v="19/02/2019 13:10"/>
    <s v="0KPA026833"/>
    <s v="500158"/>
    <s v="PITSS"/>
    <s v="ASP"/>
    <x v="42"/>
    <s v="AV DE LAS TORRES No 2170"/>
    <x v="2"/>
    <n v="0"/>
    <s v="INTERIOR"/>
    <n v="103"/>
    <s v="&gt;60"/>
    <s v="Entry Mono Printers"/>
    <s v="A4"/>
    <s v="Ciudad principal"/>
    <s v="1-&gt;60"/>
    <n v="1.05"/>
    <n v="750.75000000000011"/>
    <n v="1"/>
    <n v="1.45"/>
    <n v="5"/>
    <n v="0.28999999999999998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5"/>
  </r>
  <r>
    <x v="1"/>
    <n v="1"/>
    <s v="1991329"/>
    <x v="0"/>
    <s v="1844"/>
    <s v="07/02/2019 14:12"/>
    <s v="0UHA002009"/>
    <s v="800192"/>
    <s v="PITSS"/>
    <s v="ASP"/>
    <x v="103"/>
    <s v="INDUSTRIA VINICOLA 304"/>
    <x v="0"/>
    <n v="0"/>
    <s v="INTERIOR"/>
    <n v="30"/>
    <s v="Entre 16 y 30"/>
    <s v="High End Cut Sheet"/>
    <s v="High Production"/>
    <s v="Ciudad principal"/>
    <s v="4-Entre 16 y 30"/>
    <n v="1.1000000000000001"/>
    <n v="2359.5"/>
    <n v="1"/>
    <n v="1.1299999999999999"/>
    <n v="3"/>
    <n v="0.3766666666666666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8923"/>
    <x v="0"/>
    <s v="5774"/>
    <s v="14/01/2019 10:13"/>
    <s v="0XEL556844"/>
    <s v="500036"/>
    <s v="PITSS"/>
    <s v="ASP"/>
    <x v="1"/>
    <s v="AV VASCONCELOS 160"/>
    <x v="1"/>
    <n v="0"/>
    <s v="INTERIOR"/>
    <n v="14"/>
    <s v="Entre 7 y 15"/>
    <s v="Departmental Digital"/>
    <s v="A3"/>
    <s v="Ciudad principal"/>
    <s v="2-Entre 7 y 15"/>
    <n v="0.6"/>
    <n v="819"/>
    <n v="1"/>
    <n v="1.9"/>
    <n v="5"/>
    <n v="0.38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275"/>
    <x v="0"/>
    <s v="7845"/>
    <s v="13/02/2019 11:43"/>
    <s v="0MX4316572"/>
    <s v="500158"/>
    <s v="PITSS"/>
    <s v="ASP"/>
    <x v="25"/>
    <s v="8102 AV MIGUEL DE LA MADRID"/>
    <x v="27"/>
    <n v="0"/>
    <s v="INTERIOR"/>
    <n v="5"/>
    <s v="Entre 3 y 6"/>
    <s v="A3 Office Color Laser MFPs"/>
    <s v="A3"/>
    <s v="Ciudad principal"/>
    <s v="2-Entre 3 y 6"/>
    <n v="0"/>
    <n v="0"/>
    <n v="1"/>
    <n v="1.78"/>
    <n v="5"/>
    <n v="0.35599999999999998"/>
    <n v="0"/>
    <n v="0"/>
    <d v="2019-02-13T00:00:00"/>
    <d v="2019-02-13T00:00:00"/>
    <n v="0"/>
    <s v="0-1 día"/>
    <n v="0"/>
    <n v="0"/>
    <n v="0"/>
    <x v="0"/>
    <x v="0"/>
    <x v="0"/>
    <x v="1"/>
    <x v="1"/>
    <x v="2"/>
    <x v="5"/>
  </r>
  <r>
    <x v="0"/>
    <n v="1"/>
    <s v="1983827"/>
    <x v="0"/>
    <s v="5867"/>
    <s v="23/01/2019 11:51"/>
    <s v="0EX7387578"/>
    <s v="500089"/>
    <s v="PITSS"/>
    <s v="ASP"/>
    <x v="11"/>
    <s v="HERMANOS ESCOBAR 5756"/>
    <x v="2"/>
    <n v="1"/>
    <s v="INTERIOR"/>
    <n v="76"/>
    <s v="&gt;60"/>
    <s v="Office Digital"/>
    <s v="A3"/>
    <s v="Ciudad principal"/>
    <s v="2-&gt;60"/>
    <n v="1.1000000000000001"/>
    <n v="0"/>
    <n v="1"/>
    <n v="1.9"/>
    <n v="5"/>
    <n v="0.38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1111"/>
    <x v="0"/>
    <s v="5955"/>
    <s v="07/02/2019 09:21"/>
    <s v="0X76371363"/>
    <s v="800187"/>
    <s v="PITSS"/>
    <s v="ASP"/>
    <x v="91"/>
    <s v="PROLONGACION BERNARDO QUINTANA SUR No 302"/>
    <x v="10"/>
    <n v="0"/>
    <s v="INTERIOR"/>
    <n v="2625"/>
    <s v="&gt;60"/>
    <s v="Departmental Digital"/>
    <s v="A3"/>
    <s v="Ciudad principal"/>
    <s v="2-&gt;60"/>
    <n v="1.1000000000000001"/>
    <n v="1501.5000000000002"/>
    <n v="1"/>
    <n v="1.9"/>
    <n v="5"/>
    <n v="0.38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4307"/>
    <x v="0"/>
    <s v="5955"/>
    <s v="13/02/2019 12:06"/>
    <s v="0X76093357"/>
    <s v="800072"/>
    <s v="PITSS"/>
    <s v="ASP"/>
    <x v="116"/>
    <s v="AV VALLARTA No 1440 PISO 4"/>
    <x v="7"/>
    <n v="0"/>
    <s v="INTERIOR"/>
    <n v="149"/>
    <s v="&gt;60"/>
    <s v="Departmental Digital"/>
    <s v="A3"/>
    <s v="Ciudad principal"/>
    <s v="2-&gt;60"/>
    <n v="1.1000000000000001"/>
    <n v="1501.5000000000002"/>
    <n v="1"/>
    <n v="1.9"/>
    <n v="5"/>
    <n v="0.3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78113"/>
    <x v="0"/>
    <s v="3636"/>
    <s v="11/01/2019 09:55"/>
    <s v="0BB1564139"/>
    <s v="800072"/>
    <s v="PITSS"/>
    <s v="ASP"/>
    <x v="8"/>
    <s v="VALLARTA 3959"/>
    <x v="0"/>
    <n v="0"/>
    <s v="INTERIOR"/>
    <n v="577"/>
    <s v="&gt;60"/>
    <s v="A4 Mono MFPs"/>
    <s v="A4"/>
    <s v="Ciudad principal"/>
    <s v="1-&gt;60"/>
    <n v="1.05"/>
    <n v="750.75000000000011"/>
    <n v="1"/>
    <n v="1.91"/>
    <n v="5"/>
    <n v="0.38200000000000001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8313"/>
    <x v="0"/>
    <s v="7222"/>
    <s v="11/01/2019 15:39"/>
    <s v="0LX5688824"/>
    <s v="500158"/>
    <s v="PITSS"/>
    <s v="ASP"/>
    <x v="30"/>
    <s v="PROL HERMANOS ESCOBAR No 7151-E"/>
    <x v="2"/>
    <n v="0"/>
    <s v="INTERIOR"/>
    <n v="81"/>
    <s v="&gt;60"/>
    <s v="A3 Office Color Laser MFPs"/>
    <s v="A3"/>
    <s v="Ciudad principal"/>
    <s v="2-&gt;60"/>
    <n v="1.1000000000000001"/>
    <n v="1501.5000000000002"/>
    <n v="1"/>
    <n v="1.85"/>
    <n v="5"/>
    <n v="0.37"/>
    <n v="0"/>
    <n v="0"/>
    <d v="2019-01-14T00:00:00"/>
    <d v="2019-01-14T00:00:00"/>
    <n v="0"/>
    <s v="0-1 día"/>
    <n v="0"/>
    <n v="0"/>
    <n v="0"/>
    <x v="0"/>
    <x v="0"/>
    <x v="0"/>
    <x v="0"/>
    <x v="1"/>
    <x v="2"/>
    <x v="5"/>
  </r>
  <r>
    <x v="0"/>
    <n v="1"/>
    <s v="1980919"/>
    <x v="0"/>
    <s v="3611"/>
    <s v="17/01/2019 14:05"/>
    <s v="0A4T558008"/>
    <s v="000195"/>
    <s v="PITSS"/>
    <s v="ASP"/>
    <x v="4"/>
    <s v="CARR FED MEXICO-CUAUTLA KM 37"/>
    <x v="15"/>
    <n v="0"/>
    <s v="METRO"/>
    <n v="70"/>
    <s v="&gt;60"/>
    <s v="Entry Mono Printers"/>
    <s v="A4"/>
    <s v="Ciudad principal"/>
    <s v="1-&gt;60"/>
    <n v="1.05"/>
    <n v="491.40000000000003"/>
    <n v="1"/>
    <n v="1.92"/>
    <n v="5"/>
    <n v="0.3840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0955"/>
    <x v="0"/>
    <s v="8045"/>
    <s v="17/01/2019 15:35"/>
    <s v="0Y4X843095"/>
    <s v="800188"/>
    <s v="PITSS"/>
    <s v="ASP"/>
    <x v="79"/>
    <s v="CARRETERA FEDERAL IRAPUATO-ABASOLO KM 10.6"/>
    <x v="46"/>
    <n v="0"/>
    <s v="INTERIOR"/>
    <n v="115"/>
    <s v="&gt;60"/>
    <s v="Office Digital"/>
    <s v="A3"/>
    <s v="Ciudad principal"/>
    <s v="2-&gt;60"/>
    <n v="1.1000000000000001"/>
    <n v="1501.5000000000002"/>
    <n v="1"/>
    <n v="1.92"/>
    <n v="5"/>
    <n v="0.38400000000000001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1513"/>
    <x v="0"/>
    <s v="3336"/>
    <s v="18/01/2019 14:53"/>
    <s v="5BT728805"/>
    <s v="500028"/>
    <s v="PITSS"/>
    <s v="ASP"/>
    <x v="119"/>
    <s v="JUVENTINO ROSAS OTE 2129"/>
    <x v="11"/>
    <n v="0"/>
    <s v="INTERIOR"/>
    <n v="2605"/>
    <s v="&gt;60"/>
    <s v="A4 Mono MFPs"/>
    <s v="A4"/>
    <s v="Ciudad principal"/>
    <s v="1-&gt;60"/>
    <n v="1.05"/>
    <n v="750.75000000000011"/>
    <n v="1"/>
    <n v="1.92"/>
    <n v="5"/>
    <n v="0.3840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1237"/>
    <x v="0"/>
    <s v="4000"/>
    <s v="18/01/2019 08:45"/>
    <s v="6HB012587"/>
    <s v="500094"/>
    <s v="PITSS"/>
    <s v="ASP"/>
    <x v="120"/>
    <s v="AV DE LA INDUSTRIA No 14800 - A"/>
    <x v="69"/>
    <n v="0"/>
    <s v="INTERIOR"/>
    <n v="2605"/>
    <s v="&gt;60"/>
    <s v="Entry Mono Printers"/>
    <s v="A4"/>
    <s v="Ciudad principal"/>
    <s v="1-&gt;60"/>
    <n v="1.05"/>
    <n v="750.75000000000011"/>
    <n v="1"/>
    <n v="1.92"/>
    <n v="5"/>
    <n v="0.38400000000000001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76461"/>
    <x v="0"/>
    <s v="5945"/>
    <s v="08/01/2019 12:12"/>
    <s v="0X76375739"/>
    <s v="500158"/>
    <s v="PITSS"/>
    <s v="ASP"/>
    <x v="2"/>
    <s v="AV DE LAS INDUSTRIAS S/N"/>
    <x v="2"/>
    <n v="0"/>
    <s v="INTERIOR"/>
    <n v="271"/>
    <s v="&gt;60"/>
    <s v="Office Digital"/>
    <s v="A3"/>
    <s v="Ciudad principal"/>
    <s v="2-&gt;60"/>
    <n v="1.1000000000000001"/>
    <n v="1501.5000000000002"/>
    <n v="1"/>
    <n v="1.98"/>
    <n v="5"/>
    <n v="0.39600000000000002"/>
    <n v="0"/>
    <n v="0"/>
    <d v="2019-01-08T00:00:00"/>
    <d v="2019-01-08T00:00:00"/>
    <n v="0"/>
    <s v="0-1 día"/>
    <n v="0"/>
    <n v="0"/>
    <n v="0"/>
    <x v="0"/>
    <x v="0"/>
    <x v="0"/>
    <x v="0"/>
    <x v="1"/>
    <x v="2"/>
    <x v="5"/>
  </r>
  <r>
    <x v="1"/>
    <n v="1"/>
    <s v="1995011"/>
    <x v="0"/>
    <s v="5329"/>
    <s v="14/02/2019 14:05"/>
    <s v="0AE9572681"/>
    <s v="800183"/>
    <s v="PITSS"/>
    <s v="ASP"/>
    <x v="25"/>
    <s v="CIRCUITO MEXICO No 125"/>
    <x v="13"/>
    <n v="0"/>
    <s v="INTERIOR"/>
    <n v="20"/>
    <s v="Entre 16 y 30"/>
    <s v="Office Digital"/>
    <s v="A3"/>
    <s v="Ciudad principal"/>
    <s v="2-Entre 16 y 30"/>
    <n v="0.8"/>
    <n v="1092"/>
    <n v="1"/>
    <n v="1.92"/>
    <n v="5"/>
    <n v="0.38400000000000001"/>
    <n v="0"/>
    <n v="0"/>
    <d v="2019-02-18T00:00:00"/>
    <d v="2019-02-18T00:00:00"/>
    <n v="0"/>
    <s v="0-1 día"/>
    <n v="0"/>
    <n v="0"/>
    <n v="0"/>
    <x v="0"/>
    <x v="0"/>
    <x v="0"/>
    <x v="1"/>
    <x v="0"/>
    <x v="0"/>
    <x v="0"/>
  </r>
  <r>
    <x v="0"/>
    <n v="1"/>
    <s v="1979587"/>
    <x v="0"/>
    <s v="7025"/>
    <s v="15/01/2019 12:04"/>
    <s v="7CX041209"/>
    <s v="100038"/>
    <s v="PITSS"/>
    <s v="ASP"/>
    <x v="118"/>
    <s v="AV 1ra DE MAYO No 1801 OTE"/>
    <x v="22"/>
    <n v="0"/>
    <s v="INTERIOR"/>
    <n v="214"/>
    <s v="&gt;60"/>
    <s v="Office Digital"/>
    <s v="A3"/>
    <s v="Ciudad principal"/>
    <s v="2-&gt;60"/>
    <n v="1.1000000000000001"/>
    <n v="1501.5000000000002"/>
    <n v="1"/>
    <n v="1.93"/>
    <n v="5"/>
    <n v="0.38600000000000001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3367"/>
    <x v="0"/>
    <s v="5866"/>
    <s v="22/01/2019 13:34"/>
    <s v="0EX9283108"/>
    <s v="500028"/>
    <s v="PITSS"/>
    <s v="ASP"/>
    <x v="1"/>
    <s v="AV HUMBERTO LOBO 520"/>
    <x v="1"/>
    <n v="0"/>
    <s v="INTERIOR"/>
    <n v="50"/>
    <s v="Entre 31 y 60"/>
    <s v="Departmental Digital"/>
    <s v="A3"/>
    <s v="Ciudad principal"/>
    <s v="2-Entre 31 y 60"/>
    <n v="1.05"/>
    <n v="1433.25"/>
    <n v="1"/>
    <n v="1.93"/>
    <n v="5"/>
    <n v="0.3860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1503"/>
    <x v="0"/>
    <s v="5866"/>
    <s v="18/01/2019 14:04"/>
    <s v="0EX9281668"/>
    <s v="100038"/>
    <s v="PITSS"/>
    <s v="ASP"/>
    <x v="1"/>
    <s v="AV VIALIDAD METEPEC 916"/>
    <x v="3"/>
    <n v="0"/>
    <s v="INTERIOR"/>
    <n v="15"/>
    <s v="Entre 7 y 15"/>
    <s v="Departmental Digital"/>
    <s v="A3"/>
    <s v="Ciudad principal"/>
    <s v="2-Entre 7 y 15"/>
    <n v="0.6"/>
    <n v="819"/>
    <n v="1"/>
    <n v="1.93"/>
    <n v="5"/>
    <n v="0.386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0121"/>
    <x v="0"/>
    <s v="3658"/>
    <s v="05/02/2019 17:24"/>
    <s v="0C4X002875"/>
    <s v="500056"/>
    <s v="PITSS"/>
    <s v="ASP"/>
    <x v="10"/>
    <s v="AV ORIENTE DOS No 224"/>
    <x v="19"/>
    <n v="0"/>
    <s v="INTERIOR"/>
    <n v="98"/>
    <s v="&gt;60"/>
    <s v="A4 Mono MFPs"/>
    <s v="A4"/>
    <s v="Ciudad principal"/>
    <s v="1-&gt;60"/>
    <n v="1.05"/>
    <n v="750.75000000000011"/>
    <n v="1"/>
    <n v="1.93"/>
    <n v="5"/>
    <n v="0.3860000000000000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5061"/>
    <x v="0"/>
    <s v="8045"/>
    <s v="14/02/2019 15:33"/>
    <s v="0Y4X848752"/>
    <s v="800196"/>
    <s v="PITSS"/>
    <s v="ASP"/>
    <x v="15"/>
    <s v="CALLE 7 No 1308"/>
    <x v="7"/>
    <n v="1"/>
    <s v="INTERIOR"/>
    <n v="7"/>
    <s v="Entre 7 y 15"/>
    <s v="Office Digital"/>
    <s v="A3"/>
    <s v="Ciudad principal"/>
    <s v="2-Entre 7 y 15"/>
    <n v="0.6"/>
    <n v="0"/>
    <n v="1"/>
    <n v="1.93"/>
    <n v="5"/>
    <n v="0.38600000000000001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0"/>
    <n v="1"/>
    <s v="1980745"/>
    <x v="0"/>
    <s v="0070"/>
    <s v="17/01/2019 10:22"/>
    <s v="0E2B106701"/>
    <s v="800142"/>
    <s v="PITSS"/>
    <s v="ASP"/>
    <x v="4"/>
    <s v="VIA MAGNA MZ 3 LOTE 13-16"/>
    <x v="77"/>
    <n v="0"/>
    <s v="METRO"/>
    <n v="2604"/>
    <s v="&gt;60"/>
    <s v="Entry Production Color Low/Mid"/>
    <s v="Entry Production"/>
    <s v="Ciudad principal"/>
    <s v="3-&gt;60"/>
    <n v="1.1499999999999999"/>
    <n v="923.44999999999993"/>
    <n v="1"/>
    <n v="1.55"/>
    <n v="4"/>
    <n v="0.38750000000000001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2469"/>
    <x v="0"/>
    <s v="0070"/>
    <s v="21/01/2019 11:31"/>
    <s v="0E2B658555"/>
    <s v="100037"/>
    <s v="PITSS"/>
    <s v="ASP"/>
    <x v="4"/>
    <s v="LEONA VICARIO No 629"/>
    <x v="3"/>
    <n v="0"/>
    <s v="INTERIOR"/>
    <n v="4"/>
    <s v="Entre 3 y 6"/>
    <s v="Entry Production Color Low/Mid"/>
    <s v="Entry Production"/>
    <s v="Ciudad principal"/>
    <s v="3-Entre 3 y 6"/>
    <n v="0.6"/>
    <n v="943.80000000000007"/>
    <n v="1"/>
    <n v="1.55"/>
    <n v="4"/>
    <n v="0.38750000000000001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925"/>
    <x v="0"/>
    <s v="3260"/>
    <s v="25/01/2019 10:56"/>
    <s v="K8A257404"/>
    <s v="800110"/>
    <s v="PITSS"/>
    <s v="ASP"/>
    <x v="121"/>
    <s v="LIBRADA PUERTO ESCONDIDO No 9"/>
    <x v="67"/>
    <n v="0"/>
    <s v="INTERIOR"/>
    <n v="3"/>
    <s v="&lt;=3"/>
    <s v="Entry Mono Printers"/>
    <s v="A4"/>
    <s v="Ciudad principal"/>
    <s v="1-&lt;=3"/>
    <n v="0"/>
    <n v="0"/>
    <n v="1"/>
    <n v="1.94"/>
    <n v="5"/>
    <n v="0.3880000000000000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7799"/>
    <x v="0"/>
    <s v="8045"/>
    <s v="20/02/2019 12:05"/>
    <s v="0Y4X848718"/>
    <s v="000195"/>
    <s v="PITSS"/>
    <s v="ASP"/>
    <x v="39"/>
    <s v="AV MIGUEL ANGEL DE QUEVEDO NO 555"/>
    <x v="16"/>
    <n v="1"/>
    <s v="METRO"/>
    <n v="21"/>
    <s v="Entre 16 y 30"/>
    <s v="Office Digital"/>
    <s v="A3"/>
    <s v="Ciudad principal"/>
    <s v="2-Entre 16 y 30"/>
    <n v="0.8"/>
    <n v="0"/>
    <n v="1"/>
    <n v="1.94"/>
    <n v="5"/>
    <n v="0.388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1339"/>
    <x v="0"/>
    <s v="5945"/>
    <s v="27/02/2019 10:17"/>
    <s v="0X76372470"/>
    <s v="500018"/>
    <s v="PITSS"/>
    <s v="ASP"/>
    <x v="2"/>
    <s v="5 DE MAY0 No 707"/>
    <x v="78"/>
    <n v="0"/>
    <s v="INTERIOR"/>
    <n v="105"/>
    <s v="&gt;60"/>
    <s v="Office Digital"/>
    <s v="A3"/>
    <s v="Otras"/>
    <s v="2-&gt;60"/>
    <n v="1.1000000000000001"/>
    <n v="1501.5000000000002"/>
    <n v="1"/>
    <n v="3.5"/>
    <n v="9"/>
    <n v="0.3888888888888889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9561"/>
    <x v="0"/>
    <s v="8075"/>
    <s v="15/01/2019 11:42"/>
    <s v="03AG873673"/>
    <s v="800186"/>
    <s v="PITSS"/>
    <s v="ASP"/>
    <x v="4"/>
    <s v="PROLONGACION EZEQUIEL MONTES No 1"/>
    <x v="10"/>
    <n v="0"/>
    <s v="INTERIOR"/>
    <n v="63"/>
    <s v="&gt;60"/>
    <s v="Departmental Digital"/>
    <s v="A3"/>
    <s v="Ciudad principal"/>
    <s v="2-&gt;60"/>
    <n v="1.1000000000000001"/>
    <n v="1501.5000000000002"/>
    <n v="1"/>
    <n v="1.95"/>
    <n v="5"/>
    <n v="0.39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771"/>
    <x v="0"/>
    <s v="5866"/>
    <s v="19/01/2019 10:45"/>
    <s v="0EX9666087"/>
    <s v="800142"/>
    <s v="PITSS"/>
    <s v="ASP"/>
    <x v="4"/>
    <s v="Avenida de los Insurgentes Sur No. 2376"/>
    <x v="65"/>
    <n v="0"/>
    <s v="METRO"/>
    <n v="222"/>
    <s v="&gt;60"/>
    <s v="Departmental Digital"/>
    <s v="A3"/>
    <s v="Ciudad principal"/>
    <s v="2-&gt;60"/>
    <n v="1.1000000000000001"/>
    <n v="720.50000000000011"/>
    <n v="1"/>
    <n v="1.95"/>
    <n v="5"/>
    <n v="0.39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969"/>
    <x v="0"/>
    <s v="0560"/>
    <s v="23/01/2019 15:56"/>
    <s v="0XPN399404"/>
    <s v="800187"/>
    <s v="PITSS"/>
    <s v="ASP"/>
    <x v="1"/>
    <s v="PROL ZARAGOZA 62 A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1.57"/>
    <n v="4"/>
    <n v="0.3925000000000000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4929"/>
    <x v="0"/>
    <s v="4310"/>
    <s v="25/01/2019 11:06"/>
    <s v="0BG0966745"/>
    <s v="800192"/>
    <s v="PITSS"/>
    <s v="ASP"/>
    <x v="1"/>
    <s v="CENTRO COMERCIAL REAL CENTER AV SANTA MARGARITA No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57"/>
    <n v="4"/>
    <n v="0.3925000000000000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3413"/>
    <x v="0"/>
    <s v="8075"/>
    <s v="22/01/2019 15:32"/>
    <s v="03AG880391"/>
    <s v="800071"/>
    <s v="PITSS"/>
    <s v="ASP"/>
    <x v="4"/>
    <s v="AV VALLE DE SAN ISIDRO 530"/>
    <x v="0"/>
    <n v="0"/>
    <s v="INTERIOR"/>
    <n v="57"/>
    <s v="Entre 31 y 60"/>
    <s v="Departmental Digital"/>
    <s v="A3"/>
    <s v="Ciudad principal"/>
    <s v="2-Entre 31 y 60"/>
    <n v="1.05"/>
    <n v="1433.25"/>
    <n v="1"/>
    <n v="1.97"/>
    <n v="5"/>
    <n v="0.3940000000000000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9147"/>
    <x v="0"/>
    <s v="0504"/>
    <s v="14/01/2019 16:04"/>
    <s v="03RB709572"/>
    <s v="500158"/>
    <s v="PITSS"/>
    <s v="ASP"/>
    <x v="20"/>
    <s v="CIRCUITO INTERIOR NORTE No 1820"/>
    <x v="2"/>
    <n v="1"/>
    <s v="INTERIOR"/>
    <n v="2601"/>
    <s v="&gt;60"/>
    <s v="A4 Color Laser MFPs"/>
    <s v="A4"/>
    <s v="Ciudad principal"/>
    <s v="1-&gt;60"/>
    <n v="1.05"/>
    <n v="0"/>
    <n v="1"/>
    <n v="2.11"/>
    <n v="5"/>
    <n v="0.42199999999999999"/>
    <n v="0"/>
    <n v="0"/>
    <d v="2019-01-15T00:00:00"/>
    <d v="2019-01-15T00:00:00"/>
    <n v="0"/>
    <s v="0-1 día"/>
    <n v="0"/>
    <n v="0"/>
    <n v="0"/>
    <x v="0"/>
    <x v="0"/>
    <x v="0"/>
    <x v="0"/>
    <x v="1"/>
    <x v="2"/>
    <x v="5"/>
  </r>
  <r>
    <x v="0"/>
    <n v="1"/>
    <s v="1978379"/>
    <x v="0"/>
    <s v="0560"/>
    <s v="12/01/2019 15:45"/>
    <s v="0XPN396959"/>
    <s v="500066"/>
    <s v="PITSS"/>
    <s v="ASP"/>
    <x v="1"/>
    <s v="AV EUGENIO GARZA SADA 3752 SUR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89737"/>
    <x v="0"/>
    <s v="0070"/>
    <s v="05/02/2019 09:40"/>
    <s v="0E2B658555"/>
    <s v="100037"/>
    <s v="PITSS"/>
    <s v="ASP"/>
    <x v="4"/>
    <s v="LEONA VICARIO No 629"/>
    <x v="3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1.58"/>
    <n v="4"/>
    <n v="0.3950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1813"/>
    <x v="0"/>
    <s v="7845"/>
    <s v="08/02/2019 10:43"/>
    <s v="0MX4316572"/>
    <s v="500158"/>
    <s v="PITSS"/>
    <s v="ASP"/>
    <x v="25"/>
    <s v="8102 AV MIGUEL DE LA MADRID"/>
    <x v="27"/>
    <n v="0"/>
    <s v="INTERIOR"/>
    <n v="24"/>
    <s v="Entre 16 y 30"/>
    <s v="A3 Office Color Laser MFPs"/>
    <s v="A3"/>
    <s v="Ciudad principal"/>
    <s v="2-Entre 16 y 30"/>
    <n v="0.8"/>
    <n v="1092"/>
    <n v="1"/>
    <n v="2.2000000000000002"/>
    <n v="5"/>
    <n v="0.44000000000000006"/>
    <n v="0"/>
    <n v="0"/>
    <d v="2019-02-08T00:00:00"/>
    <d v="2019-02-08T00:00:00"/>
    <n v="0"/>
    <s v="0-1 día"/>
    <n v="0"/>
    <n v="0"/>
    <n v="0"/>
    <x v="0"/>
    <x v="0"/>
    <x v="0"/>
    <x v="1"/>
    <x v="1"/>
    <x v="2"/>
    <x v="5"/>
  </r>
  <r>
    <x v="0"/>
    <n v="1"/>
    <s v="1983803"/>
    <x v="0"/>
    <s v="4395"/>
    <s v="23/01/2019 11:43"/>
    <s v="0BG2947153"/>
    <s v="500158"/>
    <s v="PITSS"/>
    <s v="ASP"/>
    <x v="1"/>
    <s v="AV PASEO TRIUNFO LA REP 6321"/>
    <x v="2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78"/>
    <n v="4"/>
    <n v="0.44500000000000001"/>
    <n v="0"/>
    <n v="0"/>
    <d v="2019-01-25T00:00:00"/>
    <d v="2019-01-28T00:00:00"/>
    <n v="1"/>
    <s v="0-1 día"/>
    <n v="0"/>
    <n v="0"/>
    <n v="0"/>
    <x v="0"/>
    <x v="0"/>
    <x v="0"/>
    <x v="0"/>
    <x v="1"/>
    <x v="2"/>
    <x v="5"/>
  </r>
  <r>
    <x v="0"/>
    <n v="1"/>
    <s v="1978871"/>
    <x v="0"/>
    <s v="5774"/>
    <s v="14/01/2019 08:54"/>
    <s v="0XEL568777"/>
    <s v="000207"/>
    <s v="PITSS"/>
    <s v="ASP"/>
    <x v="4"/>
    <s v="CARR A LAGO DE GUADALUPE KM 27.5"/>
    <x v="14"/>
    <n v="0"/>
    <s v="METRO"/>
    <n v="31"/>
    <s v="Entre 31 y 60"/>
    <s v="Departmental Digital"/>
    <s v="A3"/>
    <s v="Ciudad principal"/>
    <s v="2-Entre 31 y 60"/>
    <n v="1.05"/>
    <n v="687.75"/>
    <n v="1"/>
    <n v="1.98"/>
    <n v="5"/>
    <n v="0.3960000000000000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0729"/>
    <x v="0"/>
    <s v="5774"/>
    <s v="06/02/2019 14:03"/>
    <s v="0XEL562101"/>
    <s v="800110"/>
    <s v="PITSS"/>
    <s v="ASP"/>
    <x v="1"/>
    <s v="CALZ DE LA HUERTA 2799"/>
    <x v="28"/>
    <n v="0"/>
    <s v="INTERIOR"/>
    <n v="9"/>
    <s v="Entre 7 y 15"/>
    <s v="Departmental Digital"/>
    <s v="A3"/>
    <s v="Ciudad principal"/>
    <s v="2-Entre 7 y 15"/>
    <n v="0.6"/>
    <n v="819"/>
    <n v="1"/>
    <n v="1.98"/>
    <n v="5"/>
    <n v="0.3960000000000000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8991"/>
    <x v="0"/>
    <s v="4624"/>
    <s v="14/01/2019 11:41"/>
    <s v="0D6X469177"/>
    <s v="500158"/>
    <s v="PITSS"/>
    <s v="ASP"/>
    <x v="2"/>
    <s v="AV PRINCIPAL S/N"/>
    <x v="2"/>
    <n v="0"/>
    <s v="INTERIOR"/>
    <n v="74"/>
    <s v="&gt;60"/>
    <s v="Entry Mono Printers"/>
    <s v="A4"/>
    <s v="Ciudad principal"/>
    <s v="1-&gt;60"/>
    <n v="1.05"/>
    <n v="750.75000000000011"/>
    <n v="1"/>
    <n v="2.3199999999999998"/>
    <n v="5"/>
    <n v="0.46399999999999997"/>
    <n v="0"/>
    <n v="0"/>
    <d v="2019-01-14T00:00:00"/>
    <d v="2019-01-15T00:00:00"/>
    <n v="1"/>
    <s v="0-1 día"/>
    <n v="0"/>
    <n v="0"/>
    <n v="0"/>
    <x v="0"/>
    <x v="0"/>
    <x v="0"/>
    <x v="0"/>
    <x v="1"/>
    <x v="2"/>
    <x v="5"/>
  </r>
  <r>
    <x v="0"/>
    <n v="1"/>
    <s v="1974095"/>
    <x v="0"/>
    <s v="7025"/>
    <s v="03/01/2019 10:11"/>
    <s v="07CX043408"/>
    <s v="800084"/>
    <s v="PITSS"/>
    <s v="ASP"/>
    <x v="38"/>
    <s v="BLVD EJERCITO MEXICANO No 505"/>
    <x v="47"/>
    <n v="0"/>
    <s v="INTERIOR"/>
    <n v="52"/>
    <s v="Entre 31 y 60"/>
    <s v="Office Digital"/>
    <s v="A3"/>
    <s v="Ciudad principal"/>
    <s v="2-Entre 31 y 60"/>
    <n v="1.05"/>
    <n v="1433.25"/>
    <n v="1"/>
    <n v="1.99"/>
    <n v="5"/>
    <n v="0.39800000000000002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2937"/>
    <x v="0"/>
    <s v="4395"/>
    <s v="11/02/2019 10:06"/>
    <s v="0BG2948914"/>
    <s v="500083"/>
    <s v="PITSS"/>
    <s v="ASP"/>
    <x v="1"/>
    <s v="AV INDUSTRIALES DEL PONIENTE 1050"/>
    <x v="43"/>
    <n v="0"/>
    <s v="INTERIOR"/>
    <n v="74"/>
    <s v="&gt;60"/>
    <s v="Light Production Digital Business"/>
    <s v="Entry Production"/>
    <s v="Otras"/>
    <s v="3-&gt;60"/>
    <n v="1.1499999999999999"/>
    <n v="1808.95"/>
    <n v="1"/>
    <n v="2.4"/>
    <n v="6"/>
    <n v="0.399999999999999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9235"/>
    <x v="0"/>
    <s v="8075"/>
    <s v="14/01/2019 20:29"/>
    <s v="03AG879712"/>
    <s v="800183"/>
    <s v="PITSS"/>
    <s v="ASP"/>
    <x v="4"/>
    <s v="AV PATRIA 1612 MZ 1 LT 30 Y 30A"/>
    <x v="0"/>
    <n v="0"/>
    <s v="INTERIOR"/>
    <n v="22"/>
    <s v="Entre 16 y 30"/>
    <s v="Departmental Digital"/>
    <s v="A3"/>
    <s v="Ciudad principal"/>
    <s v="2-Entre 16 y 30"/>
    <n v="0.8"/>
    <n v="1092"/>
    <n v="1"/>
    <n v="2"/>
    <n v="5"/>
    <n v="0.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4481"/>
    <x v="0"/>
    <s v="4002"/>
    <s v="24/01/2019 13:15"/>
    <s v="09HB331538"/>
    <s v="800072"/>
    <s v="PITSS"/>
    <s v="ASP"/>
    <x v="102"/>
    <s v="JUAN DE LA BARRERA No 3609 INT 2"/>
    <x v="7"/>
    <n v="1"/>
    <s v="INTERIOR"/>
    <n v="15"/>
    <s v="Entre 7 y 15"/>
    <s v="A4 Mono MFPs"/>
    <s v="A4"/>
    <s v="Ciudad principal"/>
    <s v="1-Entre 7 y 15"/>
    <n v="0"/>
    <n v="0"/>
    <n v="1"/>
    <n v="2"/>
    <n v="5"/>
    <n v="0.4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3605"/>
    <x v="0"/>
    <s v="4626"/>
    <s v="23/01/2019 07:53"/>
    <s v="0D6X469713"/>
    <s v="800071"/>
    <s v="PITSS"/>
    <s v="ASP"/>
    <x v="27"/>
    <s v="CARRETERA BASE AEREA No 5850-23"/>
    <x v="0"/>
    <n v="0"/>
    <s v="INTERIOR"/>
    <n v="69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5731"/>
    <x v="0"/>
    <s v="8600"/>
    <s v="28/01/2019 09:24"/>
    <s v="0B2E530304"/>
    <s v="500083"/>
    <s v="PITSS"/>
    <s v="ASP"/>
    <x v="122"/>
    <s v="AYUTLA OTE 1012"/>
    <x v="11"/>
    <n v="0"/>
    <s v="INTERIOR"/>
    <n v="104"/>
    <s v="&gt;60"/>
    <s v="Entry Production Color Mid"/>
    <s v="Entry Production"/>
    <s v="Ciudad principal"/>
    <s v="3-&gt;60"/>
    <n v="1.1499999999999999"/>
    <n v="1808.95"/>
    <n v="1"/>
    <n v="1.6"/>
    <n v="4"/>
    <n v="0.4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635"/>
    <x v="0"/>
    <s v="4002"/>
    <s v="01/02/2019 17:50"/>
    <s v="9HB328054"/>
    <s v="800072"/>
    <s v="PITSS"/>
    <s v="ASP"/>
    <x v="123"/>
    <s v="CALLE 20 DE NOVIEMBRE L 24"/>
    <x v="40"/>
    <n v="0"/>
    <s v="INTERIOR"/>
    <n v="2619"/>
    <s v="&gt;60"/>
    <s v="A4 Mono MFPs"/>
    <s v="A4"/>
    <s v="Ciudad principal"/>
    <s v="1-&gt;60"/>
    <n v="1.05"/>
    <n v="750.75000000000011"/>
    <n v="1"/>
    <n v="2"/>
    <n v="5"/>
    <n v="0.4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2381"/>
    <x v="0"/>
    <s v="5866"/>
    <s v="09/02/2019 17:59"/>
    <s v="0EX9293386"/>
    <s v="800188"/>
    <s v="PITSS"/>
    <s v="ASP"/>
    <x v="4"/>
    <s v="PASEO IRAPUATO 1101"/>
    <x v="30"/>
    <n v="0"/>
    <s v="INTERIOR"/>
    <n v="51"/>
    <s v="Entre 31 y 60"/>
    <s v="Departmental Digital"/>
    <s v="A3"/>
    <s v="Ciudad principal"/>
    <s v="2-Entre 31 y 60"/>
    <n v="1.05"/>
    <n v="1433.25"/>
    <n v="1"/>
    <n v="2"/>
    <n v="5"/>
    <n v="0.4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853"/>
    <x v="0"/>
    <s v="3321"/>
    <s v="11/02/2019 08:10"/>
    <s v="0LA0096479"/>
    <s v="800110"/>
    <s v="PITSS"/>
    <s v="ASP"/>
    <x v="48"/>
    <s v="DOMICILIO CONOCIDO"/>
    <x v="28"/>
    <n v="0"/>
    <s v="INTERIOR"/>
    <n v="150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7943"/>
    <x v="0"/>
    <s v="8075"/>
    <s v="20/02/2019 15:30"/>
    <s v="03AG879725"/>
    <s v="800027"/>
    <s v="PITSS"/>
    <s v="ASP"/>
    <x v="4"/>
    <s v="AV VENUSTIANO CARRANZA 2301"/>
    <x v="13"/>
    <n v="0"/>
    <s v="INTERIOR"/>
    <n v="2"/>
    <s v="&lt;=3"/>
    <s v="Departmental Digital"/>
    <s v="A3"/>
    <s v="Ciudad principal"/>
    <s v="2-&lt;=3"/>
    <n v="0"/>
    <n v="0"/>
    <n v="1"/>
    <n v="2"/>
    <n v="5"/>
    <n v="0.4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903"/>
    <x v="0"/>
    <s v="6705"/>
    <s v="22/02/2019 08:39"/>
    <s v="0A1H021723"/>
    <s v="800187"/>
    <s v="PITSS"/>
    <s v="ASP"/>
    <x v="1"/>
    <s v="ANILLO VIAL II JUNIPERO SERRA NO. 21260 PAD.5 CENT"/>
    <x v="10"/>
    <n v="0"/>
    <s v="INTERIOR"/>
    <n v="66"/>
    <s v="&gt;60"/>
    <s v="WF Mono Systems and Legacy Color"/>
    <s v="WF"/>
    <s v="Ciudad principal"/>
    <s v="3-&gt;60"/>
    <n v="1.1499999999999999"/>
    <n v="1808.95"/>
    <n v="1"/>
    <n v="1.6"/>
    <n v="4"/>
    <n v="0.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0373"/>
    <x v="0"/>
    <s v="3611"/>
    <s v="25/02/2019 21:38"/>
    <s v="0A4T558077"/>
    <s v="800183"/>
    <s v="PITSS"/>
    <s v="ASP"/>
    <x v="4"/>
    <s v="AV VALLARTA 5400"/>
    <x v="0"/>
    <n v="0"/>
    <s v="INTERIOR"/>
    <n v="322"/>
    <s v="&gt;60"/>
    <s v="Entry Mono Printers"/>
    <s v="A4"/>
    <s v="Ciudad principal"/>
    <s v="1-&gt;60"/>
    <n v="1.05"/>
    <n v="750.75000000000011"/>
    <n v="1"/>
    <n v="2"/>
    <n v="5"/>
    <n v="0.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1"/>
    <n v="1"/>
    <s v="1993111"/>
    <x v="0"/>
    <s v="3658"/>
    <s v="11/02/2019 12:16"/>
    <s v="0C4X003129"/>
    <s v="500019"/>
    <s v="PITSS"/>
    <s v="ASP"/>
    <x v="8"/>
    <s v="BLVD INDEPENDENCIA 1300 OTE LOC 201 PZA COMER 4 CA"/>
    <x v="9"/>
    <n v="0"/>
    <s v="INTERIOR"/>
    <n v="6"/>
    <s v="Entre 3 y 6"/>
    <s v="A4 Mono MFPs"/>
    <s v="A4"/>
    <s v="Otras"/>
    <s v="1-Entre 3 y 6"/>
    <n v="0"/>
    <n v="0"/>
    <n v="1"/>
    <n v="3.61"/>
    <n v="9"/>
    <n v="0.40111111111111108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3001"/>
    <x v="0"/>
    <s v="5945"/>
    <s v="11/02/2019 10:41"/>
    <s v="0X76372623"/>
    <s v="500158"/>
    <s v="PITSS"/>
    <s v="ASP"/>
    <x v="2"/>
    <s v="AV PRINCIPAL S/N"/>
    <x v="2"/>
    <n v="0"/>
    <s v="INTERIOR"/>
    <n v="140"/>
    <s v="&gt;60"/>
    <s v="Office Digital"/>
    <s v="A3"/>
    <s v="Ciudad principal"/>
    <s v="2-&gt;60"/>
    <n v="1.1000000000000001"/>
    <n v="1501.5000000000002"/>
    <n v="1"/>
    <n v="2.3199999999999998"/>
    <n v="5"/>
    <n v="0.46399999999999997"/>
    <n v="0"/>
    <n v="0"/>
    <d v="2019-02-11T00:00:00"/>
    <d v="2019-02-11T00:00:00"/>
    <n v="0"/>
    <s v="0-1 día"/>
    <n v="0"/>
    <n v="0"/>
    <n v="0"/>
    <x v="0"/>
    <x v="0"/>
    <x v="0"/>
    <x v="0"/>
    <x v="1"/>
    <x v="2"/>
    <x v="5"/>
  </r>
  <r>
    <x v="1"/>
    <n v="1"/>
    <s v="1996995"/>
    <x v="0"/>
    <s v="7845"/>
    <s v="19/02/2019 09:59"/>
    <s v="0MX4505031"/>
    <s v="800027"/>
    <s v="PITSS"/>
    <s v="ASP"/>
    <x v="25"/>
    <s v="CIRCUITO MEXICO No 125"/>
    <x v="13"/>
    <n v="0"/>
    <s v="INTERIOR"/>
    <n v="12"/>
    <s v="Entre 7 y 15"/>
    <s v="A3 Office Color Laser MFPs"/>
    <s v="A3"/>
    <s v="Ciudad principal"/>
    <s v="2-Entre 7 y 15"/>
    <n v="0.6"/>
    <n v="819"/>
    <n v="1"/>
    <n v="2.02"/>
    <n v="5"/>
    <n v="0.40400000000000003"/>
    <n v="0"/>
    <n v="0"/>
    <d v="2019-02-19T00:00:00"/>
    <d v="2019-02-19T00:00:00"/>
    <n v="0"/>
    <s v="0-1 día"/>
    <n v="0"/>
    <n v="0"/>
    <n v="0"/>
    <x v="0"/>
    <x v="0"/>
    <x v="0"/>
    <x v="1"/>
    <x v="0"/>
    <x v="0"/>
    <x v="0"/>
  </r>
  <r>
    <x v="0"/>
    <n v="1"/>
    <s v="1976643"/>
    <x v="0"/>
    <s v="0070"/>
    <s v="08/01/2019 15:53"/>
    <s v="0E2B666090"/>
    <s v="100037"/>
    <s v="PITSS"/>
    <s v="ASP"/>
    <x v="4"/>
    <s v="BLVD AEROPUERTO MIGUEL ALEMAN No 55"/>
    <x v="32"/>
    <n v="0"/>
    <s v="INTERIOR"/>
    <n v="69"/>
    <s v="&gt;60"/>
    <s v="Entry Production Color Low/Mid"/>
    <s v="Entry Production"/>
    <s v="Ciudad principal"/>
    <s v="3-&gt;60"/>
    <n v="1.1499999999999999"/>
    <n v="1808.95"/>
    <n v="1"/>
    <n v="1.62"/>
    <n v="4"/>
    <n v="0.40500000000000003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1"/>
    <n v="1"/>
    <s v="1996599"/>
    <x v="0"/>
    <s v="4325"/>
    <s v="18/02/2019 15:03"/>
    <s v="0BG0970947"/>
    <s v="800192"/>
    <s v="PITSS"/>
    <s v="ASP"/>
    <x v="4"/>
    <s v="AV VALLARTA 5400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1.62"/>
    <n v="4"/>
    <n v="0.405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901"/>
    <x v="0"/>
    <s v="6705"/>
    <s v="25/02/2019 09:00"/>
    <s v="0A1H021115"/>
    <s v="500093"/>
    <s v="PITSS"/>
    <s v="ASP"/>
    <x v="1"/>
    <s v="AV HEROICO COLEGIO MILITAR 114"/>
    <x v="79"/>
    <n v="0"/>
    <s v="INTERIOR"/>
    <n v="35"/>
    <s v="Entre 31 y 60"/>
    <s v="WF Mono Systems and Legacy Color"/>
    <s v="WF"/>
    <s v="Ciudad principal"/>
    <s v="3-Entre 31 y 60"/>
    <n v="1.1000000000000001"/>
    <n v="1730.3000000000004"/>
    <n v="1"/>
    <n v="1.62"/>
    <n v="4"/>
    <n v="0.4050000000000000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7149"/>
    <x v="0"/>
    <s v="4002"/>
    <s v="09/01/2019 15:28"/>
    <s v="09HB331538"/>
    <s v="000207"/>
    <s v="PITSS"/>
    <s v="ASP"/>
    <x v="102"/>
    <s v="JUAN DE LA BARRERA No 3609 INT 2"/>
    <x v="7"/>
    <n v="1"/>
    <s v="METRO"/>
    <n v="2596"/>
    <s v="&gt;60"/>
    <s v="A4 Mono MFPs"/>
    <s v="A4"/>
    <s v="Ciudad principal"/>
    <s v="1-&gt;60"/>
    <n v="1.05"/>
    <n v="0"/>
    <n v="1"/>
    <n v="2.0299999999999998"/>
    <n v="5"/>
    <n v="0.40599999999999997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3735"/>
    <x v="0"/>
    <s v="5945"/>
    <s v="12/02/2019 14:28"/>
    <s v="0X76707578"/>
    <s v="800183"/>
    <s v="PITSS"/>
    <s v="ASP"/>
    <x v="10"/>
    <s v="ALBERTO COSSIO 105"/>
    <x v="13"/>
    <n v="0"/>
    <s v="INTERIOR"/>
    <n v="71"/>
    <s v="&gt;60"/>
    <s v="Office Digital"/>
    <s v="A3"/>
    <s v="Ciudad principal"/>
    <s v="2-&gt;60"/>
    <n v="1.1000000000000001"/>
    <n v="1501.5000000000002"/>
    <n v="1"/>
    <n v="2.0299999999999998"/>
    <n v="5"/>
    <n v="0.40599999999999997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7643"/>
    <x v="0"/>
    <s v="4002"/>
    <s v="20/02/2019 08:33"/>
    <s v="09HB321642"/>
    <s v="800192"/>
    <s v="PITSS"/>
    <s v="ASP"/>
    <x v="6"/>
    <s v="5 DE MAYO 315 OTE Y GALEANA"/>
    <x v="11"/>
    <n v="0"/>
    <s v="INTERIOR"/>
    <n v="532"/>
    <s v="&gt;60"/>
    <s v="A4 Mono MFPs"/>
    <s v="A4"/>
    <s v="Ciudad principal"/>
    <s v="1-&gt;60"/>
    <n v="1.05"/>
    <n v="750.75000000000011"/>
    <n v="1"/>
    <n v="2.0299999999999998"/>
    <n v="5"/>
    <n v="0.405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279"/>
    <x v="0"/>
    <s v="5945"/>
    <s v="21/02/2019 09:12"/>
    <s v="0X76372785"/>
    <s v="500093"/>
    <s v="PITSS"/>
    <s v="ASP"/>
    <x v="17"/>
    <s v="AV DE LAS FABRICAS No 5939"/>
    <x v="18"/>
    <n v="0"/>
    <s v="INTERIOR"/>
    <n v="98"/>
    <s v="&gt;60"/>
    <s v="Office Digital"/>
    <s v="A3"/>
    <s v="Ciudad principal"/>
    <s v="2-&gt;60"/>
    <n v="1.1000000000000001"/>
    <n v="1501.5000000000002"/>
    <n v="1"/>
    <n v="2.0299999999999998"/>
    <n v="5"/>
    <n v="0.40599999999999997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5729"/>
    <x v="0"/>
    <s v="4395"/>
    <s v="07/01/2019 11:42"/>
    <s v="0BG2950141"/>
    <s v="800027"/>
    <s v="PITSS"/>
    <s v="ASP"/>
    <x v="1"/>
    <s v="AV LOPEZ MATEOS SUR 1299"/>
    <x v="4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63"/>
    <n v="4"/>
    <n v="0.40749999999999997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239"/>
    <x v="0"/>
    <s v="4395"/>
    <s v="07/02/2019 12:15"/>
    <s v="0BG2951615"/>
    <s v="800185"/>
    <s v="PITSS"/>
    <s v="ASP"/>
    <x v="1"/>
    <s v="FELIPE SEVILLA DEL RIO 115"/>
    <x v="50"/>
    <n v="1"/>
    <s v="INTERIOR"/>
    <n v="6"/>
    <s v="Entre 3 y 6"/>
    <s v="Light Production Digital Business"/>
    <s v="Entry Production"/>
    <s v="Ciudad principal"/>
    <s v="3-Entre 3 y 6"/>
    <n v="0.6"/>
    <n v="0"/>
    <n v="1"/>
    <n v="1.63"/>
    <n v="4"/>
    <n v="0.40749999999999997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9865"/>
    <x v="0"/>
    <s v="5866"/>
    <s v="25/02/2019 08:38"/>
    <s v="0EX9297705"/>
    <s v="500066"/>
    <s v="PITSS"/>
    <s v="ASP"/>
    <x v="1"/>
    <s v="CARR MIGUEL ALEMAN OTE 4605"/>
    <x v="33"/>
    <n v="0"/>
    <s v="INTERIOR"/>
    <n v="7"/>
    <s v="Entre 7 y 15"/>
    <s v="Departmental Digital"/>
    <s v="A3"/>
    <s v="Ciudad principal"/>
    <s v="2-Entre 7 y 15"/>
    <n v="0.6"/>
    <n v="819"/>
    <n v="1"/>
    <n v="2.04"/>
    <n v="5"/>
    <n v="0.40800000000000003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4951"/>
    <x v="0"/>
    <s v="3636"/>
    <s v="25/01/2019 11:30"/>
    <s v="0BB1555566"/>
    <s v="500028"/>
    <s v="PITSS"/>
    <s v="ASP"/>
    <x v="124"/>
    <s v="AV NOGALAR SUR 315"/>
    <x v="36"/>
    <n v="0"/>
    <s v="INTERIOR"/>
    <n v="274"/>
    <s v="&gt;60"/>
    <s v="A4 Mono MFPs"/>
    <s v="A4"/>
    <s v="Ciudad principal"/>
    <s v="1-&gt;60"/>
    <n v="1.05"/>
    <n v="750.75000000000011"/>
    <n v="1"/>
    <n v="2.0499999999999998"/>
    <n v="5"/>
    <n v="0.41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4619"/>
    <x v="0"/>
    <s v="8075"/>
    <s v="24/01/2019 18:53"/>
    <s v="03AG873331"/>
    <s v="000195"/>
    <s v="PITSS"/>
    <s v="ASP"/>
    <x v="4"/>
    <s v="PROLONGACION REFORMA No 1235"/>
    <x v="35"/>
    <n v="0"/>
    <s v="METRO"/>
    <n v="6"/>
    <s v="Entre 3 y 6"/>
    <s v="Departmental Digital"/>
    <s v="A3"/>
    <s v="Ciudad principal"/>
    <s v="2-Entre 3 y 6"/>
    <n v="0"/>
    <n v="0"/>
    <n v="1"/>
    <n v="2.0699999999999998"/>
    <n v="5"/>
    <n v="0.41399999999999998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6633"/>
    <x v="0"/>
    <s v="5866"/>
    <s v="08/01/2019 15:25"/>
    <s v="0EX9309587"/>
    <s v="100038"/>
    <s v="PITSS"/>
    <s v="ASP"/>
    <x v="81"/>
    <s v="RODOLFO PADRON No 9"/>
    <x v="59"/>
    <n v="0"/>
    <s v="INTERIOR"/>
    <n v="246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4595"/>
    <x v="0"/>
    <s v="8045"/>
    <s v="24/01/2019 17:15"/>
    <s v="0Y4X848009"/>
    <s v="000196"/>
    <s v="PITSS"/>
    <s v="ASP"/>
    <x v="15"/>
    <s v="PASEO DE LA REFORMA No 295 P 2"/>
    <x v="57"/>
    <n v="1"/>
    <s v="METRO"/>
    <n v="2611"/>
    <s v="&gt;60"/>
    <s v="Office Digital"/>
    <s v="A3"/>
    <s v="Ciudad principal"/>
    <s v="2-&gt;60"/>
    <n v="1.1000000000000001"/>
    <n v="0"/>
    <n v="1"/>
    <n v="2.08"/>
    <n v="5"/>
    <n v="0.4160000000000000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9925"/>
    <x v="0"/>
    <s v="4625"/>
    <s v="05/02/2019 12:18"/>
    <s v="0D6X465712"/>
    <s v="500158"/>
    <s v="PITSS"/>
    <s v="ASP"/>
    <x v="11"/>
    <s v="AV PRINCIPAL S/N"/>
    <x v="2"/>
    <n v="0"/>
    <s v="INTERIOR"/>
    <n v="497"/>
    <s v="&gt;60"/>
    <s v="Entry Mono Printers"/>
    <s v="A4"/>
    <s v="Ciudad principal"/>
    <s v="1-&gt;60"/>
    <n v="1.05"/>
    <n v="750.75000000000011"/>
    <n v="1"/>
    <n v="2.35"/>
    <n v="5"/>
    <n v="0.47000000000000003"/>
    <n v="0"/>
    <n v="0"/>
    <d v="2019-02-05T00:00:00"/>
    <d v="2019-02-06T00:00:00"/>
    <n v="1"/>
    <s v="0-1 día"/>
    <n v="0"/>
    <n v="0"/>
    <n v="0"/>
    <x v="0"/>
    <x v="0"/>
    <x v="0"/>
    <x v="0"/>
    <x v="1"/>
    <x v="2"/>
    <x v="5"/>
  </r>
  <r>
    <x v="1"/>
    <n v="1"/>
    <s v="1995503"/>
    <x v="0"/>
    <s v="3636"/>
    <s v="15/02/2019 15:03"/>
    <s v="0BB1252077"/>
    <s v="500158"/>
    <s v="PITSS"/>
    <s v="ASP"/>
    <x v="30"/>
    <s v="PROL HERMANOS ESCOBAR No 7151-E"/>
    <x v="2"/>
    <n v="0"/>
    <s v="INTERIOR"/>
    <n v="29"/>
    <s v="Entre 16 y 30"/>
    <s v="A4 Mono MFPs"/>
    <s v="A4"/>
    <s v="Ciudad principal"/>
    <s v="1-Entre 16 y 30"/>
    <n v="0.6"/>
    <n v="429.00000000000006"/>
    <n v="1"/>
    <n v="2.4500000000000002"/>
    <n v="5"/>
    <n v="0.49000000000000005"/>
    <n v="0"/>
    <n v="0"/>
    <d v="2019-02-19T00:00:00"/>
    <d v="2019-02-19T00:00:00"/>
    <n v="0"/>
    <s v="0-1 día"/>
    <n v="0"/>
    <n v="0"/>
    <n v="0"/>
    <x v="0"/>
    <x v="0"/>
    <x v="0"/>
    <x v="0"/>
    <x v="1"/>
    <x v="2"/>
    <x v="5"/>
  </r>
  <r>
    <x v="1"/>
    <n v="1"/>
    <s v="1991321"/>
    <x v="0"/>
    <s v="8045"/>
    <s v="07/02/2019 14:07"/>
    <s v="0Y4X848761"/>
    <s v="000195"/>
    <s v="PITSS"/>
    <s v="ASP"/>
    <x v="15"/>
    <s v="AV MIGUEL ANGEL DE QUEVEDO NO 555"/>
    <x v="16"/>
    <n v="1"/>
    <s v="METRO"/>
    <n v="8"/>
    <s v="Entre 7 y 15"/>
    <s v="Office Digital"/>
    <s v="A3"/>
    <s v="Ciudad principal"/>
    <s v="2-Entre 7 y 15"/>
    <n v="0.6"/>
    <n v="0"/>
    <n v="1"/>
    <n v="2.08"/>
    <n v="5"/>
    <n v="0.416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7341"/>
    <x v="0"/>
    <s v="7546"/>
    <s v="19/02/2019 15:25"/>
    <s v="0XKP546920"/>
    <s v="800192"/>
    <s v="PITSS"/>
    <s v="ASP"/>
    <x v="125"/>
    <s v="AV GOMEZ MORIN 1111 SUR"/>
    <x v="1"/>
    <n v="0"/>
    <s v="INTERIOR"/>
    <n v="364"/>
    <s v="&gt;60"/>
    <s v="A3 Office Color Laser MFPs"/>
    <s v="A3"/>
    <s v="Ciudad principal"/>
    <s v="2-&gt;60"/>
    <n v="1.1000000000000001"/>
    <n v="1501.5000000000002"/>
    <n v="1"/>
    <n v="2.08"/>
    <n v="5"/>
    <n v="0.4160000000000000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2183"/>
    <x v="0"/>
    <s v="0070"/>
    <s v="28/12/2018 15:50"/>
    <s v="0E2B658554"/>
    <s v="000196"/>
    <s v="PITSS"/>
    <s v="ASP"/>
    <x v="4"/>
    <s v="LATERAL AUTOPISTA MEXICO-TOLUCA No 1235"/>
    <x v="35"/>
    <n v="0"/>
    <s v="METRO"/>
    <n v="182"/>
    <s v="&gt;60"/>
    <s v="Entry Production Color Low/Mid"/>
    <s v="Entry Production"/>
    <s v="Ciudad principal"/>
    <s v="3-&gt;60"/>
    <n v="1.1499999999999999"/>
    <n v="923.44999999999993"/>
    <n v="1"/>
    <n v="1.67"/>
    <n v="4"/>
    <n v="0.41749999999999998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86853"/>
    <x v="0"/>
    <s v="4395"/>
    <s v="29/01/2019 18:18"/>
    <s v="0BG2941140"/>
    <s v="800146"/>
    <s v="PITSS"/>
    <s v="ASP"/>
    <x v="1"/>
    <s v="BLV MANUEL J CLOUTHIER SN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67"/>
    <n v="4"/>
    <n v="0.4174999999999999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7715"/>
    <x v="0"/>
    <s v="3346"/>
    <s v="20/02/2019 10:08"/>
    <s v="03BT802349"/>
    <s v="800186"/>
    <s v="PITSS"/>
    <s v="ASP"/>
    <x v="126"/>
    <s v="OLEODUCTO # 7 ESQ GASODUCTO"/>
    <x v="10"/>
    <n v="0"/>
    <s v="INTERIOR"/>
    <n v="114"/>
    <s v="&gt;60"/>
    <s v="A4 Mono MFPs"/>
    <s v="A4"/>
    <s v="Ciudad principal"/>
    <s v="1-&gt;60"/>
    <n v="1.05"/>
    <n v="750.75000000000011"/>
    <n v="1"/>
    <n v="2.09"/>
    <n v="5"/>
    <n v="0.417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7141"/>
    <x v="0"/>
    <s v="4000"/>
    <s v="09/01/2019 15:10"/>
    <s v="6HB013328"/>
    <s v="500066"/>
    <s v="PITSS"/>
    <s v="ASP"/>
    <x v="127"/>
    <s v="CALLE HESTIA No 708"/>
    <x v="33"/>
    <n v="0"/>
    <s v="INTERIOR"/>
    <n v="110"/>
    <s v="&gt;60"/>
    <s v="Entry Mono Printers"/>
    <s v="A4"/>
    <s v="Ciudad principal"/>
    <s v="1-&gt;60"/>
    <n v="1.05"/>
    <n v="750.75000000000011"/>
    <n v="1"/>
    <n v="2.1"/>
    <n v="5"/>
    <n v="0.4200000000000000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8875"/>
    <x v="0"/>
    <s v="4002"/>
    <s v="14/01/2019 08:54"/>
    <s v="09HB320609"/>
    <s v="500094"/>
    <s v="PITSS"/>
    <s v="ASP"/>
    <x v="6"/>
    <s v="CARR TAMPICO-MANTE 6902"/>
    <x v="69"/>
    <n v="0"/>
    <s v="INTERIOR"/>
    <n v="81"/>
    <s v="&gt;60"/>
    <s v="A4 Mono MFPs"/>
    <s v="A4"/>
    <s v="Ciudad principal"/>
    <s v="1-&gt;60"/>
    <n v="1.05"/>
    <n v="750.75000000000011"/>
    <n v="1"/>
    <n v="2.1"/>
    <n v="5"/>
    <n v="0.42000000000000004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5723"/>
    <x v="0"/>
    <s v="4624"/>
    <s v="28/01/2019 09:16"/>
    <s v="0D6X450441"/>
    <s v="500158"/>
    <s v="PITSS"/>
    <s v="ASP"/>
    <x v="25"/>
    <s v="AV PARQUE INDUSTRIAL JUAREZ 3328"/>
    <x v="2"/>
    <n v="0"/>
    <s v="INTERIOR"/>
    <n v="186"/>
    <s v="&gt;60"/>
    <s v="Entry Mono Printers"/>
    <s v="A4"/>
    <s v="Ciudad principal"/>
    <s v="1-&gt;60"/>
    <n v="1.05"/>
    <n v="750.75000000000011"/>
    <n v="1"/>
    <n v="2.73"/>
    <n v="5"/>
    <n v="0.54600000000000004"/>
    <n v="0"/>
    <n v="0"/>
    <d v="2019-01-28T00:00:00"/>
    <d v="2019-01-28T00:00:00"/>
    <n v="0"/>
    <s v="0-1 día"/>
    <n v="0"/>
    <n v="0"/>
    <n v="0"/>
    <x v="0"/>
    <x v="0"/>
    <x v="0"/>
    <x v="1"/>
    <x v="1"/>
    <x v="2"/>
    <x v="5"/>
  </r>
  <r>
    <x v="0"/>
    <n v="1"/>
    <s v="1986773"/>
    <x v="0"/>
    <s v="5866"/>
    <s v="29/01/2019 15:24"/>
    <s v="0EX9664401"/>
    <s v="000195"/>
    <s v="PITSS"/>
    <s v="ASP"/>
    <x v="4"/>
    <s v="AV INSURGENTES No 3728"/>
    <x v="58"/>
    <n v="0"/>
    <s v="METRO"/>
    <n v="69"/>
    <s v="&gt;60"/>
    <s v="Departmental Digital"/>
    <s v="A3"/>
    <s v="Ciudad principal"/>
    <s v="2-&gt;60"/>
    <n v="1.1000000000000001"/>
    <n v="720.50000000000011"/>
    <n v="1"/>
    <n v="2.1"/>
    <n v="5"/>
    <n v="0.420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8941"/>
    <x v="0"/>
    <s v="4018"/>
    <s v="22/02/2019 09:04"/>
    <s v="04HX542974"/>
    <s v="800186"/>
    <s v="PITSS"/>
    <s v="ASP"/>
    <x v="7"/>
    <s v="AV EPIGMENIO GONZALEZ No 500"/>
    <x v="10"/>
    <n v="0"/>
    <s v="INTERIOR"/>
    <n v="276"/>
    <s v="&gt;60"/>
    <s v="A4 Color Laser MFPs"/>
    <s v="A4"/>
    <s v="Ciudad principal"/>
    <s v="1-&gt;60"/>
    <n v="1.05"/>
    <n v="750.75000000000011"/>
    <n v="1"/>
    <n v="2.1"/>
    <n v="5"/>
    <n v="0.4200000000000000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087"/>
    <x v="0"/>
    <s v="3611"/>
    <s v="25/01/2019 16:42"/>
    <s v="0A4T553445"/>
    <s v="500158"/>
    <s v="PITSS"/>
    <s v="ASP"/>
    <x v="25"/>
    <s v="AV FUENTES DEL SUR 7151"/>
    <x v="2"/>
    <n v="0"/>
    <s v="INTERIOR"/>
    <n v="407"/>
    <s v="&gt;60"/>
    <s v="Entry Mono Printers"/>
    <s v="A4"/>
    <s v="Ciudad principal"/>
    <s v="1-&gt;60"/>
    <n v="1.05"/>
    <n v="750.75000000000011"/>
    <n v="1"/>
    <n v="2.8"/>
    <n v="5"/>
    <n v="0.55999999999999994"/>
    <n v="0"/>
    <n v="0"/>
    <d v="2019-01-29T00:00:00"/>
    <d v="2019-01-29T00:00:00"/>
    <n v="0"/>
    <s v="0-1 día"/>
    <n v="0"/>
    <n v="0"/>
    <n v="0"/>
    <x v="0"/>
    <x v="0"/>
    <x v="0"/>
    <x v="1"/>
    <x v="1"/>
    <x v="2"/>
    <x v="5"/>
  </r>
  <r>
    <x v="0"/>
    <n v="1"/>
    <s v="1982301"/>
    <x v="0"/>
    <s v="4002"/>
    <s v="21/01/2019 09:33"/>
    <s v="09HB332977"/>
    <s v="500028"/>
    <s v="PITSS"/>
    <s v="ASP"/>
    <x v="38"/>
    <s v="AV JUAREZ No 1102 PISO 40"/>
    <x v="11"/>
    <n v="0"/>
    <s v="INTERIOR"/>
    <n v="2608"/>
    <s v="&gt;60"/>
    <s v="A4 Mono MFPs"/>
    <s v="A4"/>
    <s v="Ciudad principal"/>
    <s v="1-&gt;60"/>
    <n v="1.05"/>
    <n v="750.75000000000011"/>
    <n v="1"/>
    <n v="2.12"/>
    <n v="5"/>
    <n v="0.4240000000000000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537"/>
    <x v="0"/>
    <s v="0605"/>
    <s v="06/02/2019 10:53"/>
    <s v="03XB457801"/>
    <s v="500071"/>
    <s v="PITSS"/>
    <s v="ASP"/>
    <x v="2"/>
    <s v="SENDERO NACIONAL KM 3.5"/>
    <x v="42"/>
    <n v="0"/>
    <s v="INTERIOR"/>
    <n v="128"/>
    <s v="&gt;60"/>
    <s v="Entry Mono Printers"/>
    <s v="A4"/>
    <s v="Ciudad principal"/>
    <s v="1-&gt;60"/>
    <n v="1.05"/>
    <n v="750.75000000000011"/>
    <n v="1"/>
    <n v="2.12"/>
    <n v="5"/>
    <n v="0.424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1817"/>
    <x v="0"/>
    <s v="8045"/>
    <s v="08/02/2019 11:14"/>
    <s v="0Y4X848952"/>
    <s v="000195"/>
    <s v="PITSS"/>
    <s v="ASP"/>
    <x v="15"/>
    <s v="AV MIGUEL ANGEL DE QUEVEDO NO 555"/>
    <x v="16"/>
    <n v="1"/>
    <s v="METRO"/>
    <n v="120"/>
    <s v="&gt;60"/>
    <s v="Office Digital"/>
    <s v="A3"/>
    <s v="Ciudad principal"/>
    <s v="2-&gt;60"/>
    <n v="1.1000000000000001"/>
    <n v="0"/>
    <n v="1"/>
    <n v="2.12"/>
    <n v="5"/>
    <n v="0.42400000000000004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2001603"/>
    <x v="0"/>
    <s v="8075"/>
    <s v="27/02/2019 15:03"/>
    <s v="03AG877879"/>
    <s v="500028"/>
    <s v="PITSS"/>
    <s v="ASP"/>
    <x v="4"/>
    <s v="AV GOMEZ MORIN No 924 LOTE 7"/>
    <x v="1"/>
    <n v="0"/>
    <s v="INTERIOR"/>
    <n v="19"/>
    <s v="Entre 16 y 30"/>
    <s v="Departmental Digital"/>
    <s v="A3"/>
    <s v="Ciudad principal"/>
    <s v="2-Entre 16 y 30"/>
    <n v="0.8"/>
    <n v="1092"/>
    <n v="1"/>
    <n v="2.12"/>
    <n v="5"/>
    <n v="0.42400000000000004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80903"/>
    <x v="0"/>
    <s v="4002"/>
    <s v="17/01/2019 13:40"/>
    <s v="09HB318152"/>
    <s v="100038"/>
    <s v="PITSS"/>
    <s v="ASP"/>
    <x v="6"/>
    <s v="REOLIN Y BAREJON 39"/>
    <x v="52"/>
    <n v="0"/>
    <s v="INTERIOR"/>
    <n v="129"/>
    <s v="&gt;60"/>
    <s v="A4 Mono MFPs"/>
    <s v="A4"/>
    <s v="Otras"/>
    <s v="1-&gt;60"/>
    <n v="1.05"/>
    <n v="750.75000000000011"/>
    <n v="1"/>
    <n v="3.83"/>
    <n v="9"/>
    <n v="0.4255555555555555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7447"/>
    <x v="0"/>
    <s v="8075"/>
    <s v="30/01/2019 15:43"/>
    <s v="03AG879715"/>
    <s v="000207"/>
    <s v="PITSS"/>
    <s v="ASP"/>
    <x v="4"/>
    <s v="AV CUITLAHUAC No 332"/>
    <x v="34"/>
    <n v="0"/>
    <s v="METRO"/>
    <n v="2"/>
    <s v="&lt;=3"/>
    <s v="Departmental Digital"/>
    <s v="A3"/>
    <s v="Ciudad principal"/>
    <s v="2-&lt;=3"/>
    <n v="0"/>
    <n v="0"/>
    <n v="1"/>
    <n v="2.13"/>
    <n v="5"/>
    <n v="0.42599999999999999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80951"/>
    <x v="0"/>
    <s v="3658"/>
    <s v="17/01/2019 15:30"/>
    <s v="0C4X007961"/>
    <s v="800110"/>
    <s v="PITSS"/>
    <s v="ASP"/>
    <x v="7"/>
    <s v="CAMINO A JESUS DEL MONTE S/N KM 2"/>
    <x v="67"/>
    <n v="0"/>
    <s v="INTERIOR"/>
    <n v="889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3967"/>
    <x v="0"/>
    <s v="3326"/>
    <s v="23/01/2019 15:51"/>
    <s v="0LA6296587"/>
    <s v="500028"/>
    <s v="PITSS"/>
    <s v="ASP"/>
    <x v="6"/>
    <s v="ALTAMIRANO 155 OTE Y VICTORIA"/>
    <x v="80"/>
    <n v="0"/>
    <s v="INTERIOR"/>
    <n v="76"/>
    <s v="&gt;60"/>
    <s v="A4 Mono MFPs"/>
    <s v="A4"/>
    <s v="Ciudad principal"/>
    <s v="1-&gt;60"/>
    <n v="1.05"/>
    <n v="750.75000000000011"/>
    <n v="1"/>
    <n v="2.15"/>
    <n v="5"/>
    <n v="0.43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2649"/>
    <x v="0"/>
    <s v="8055"/>
    <s v="21/01/2019 14:33"/>
    <s v="0Y4X846836"/>
    <s v="500158"/>
    <s v="PITSS"/>
    <s v="ASP"/>
    <x v="20"/>
    <s v="AV DE LAS TORRES No 7125"/>
    <x v="2"/>
    <n v="1"/>
    <s v="INTERIOR"/>
    <n v="98"/>
    <s v="&gt;60"/>
    <s v="Departmental Digital"/>
    <s v="A3"/>
    <s v="Ciudad principal"/>
    <s v="2-&gt;60"/>
    <n v="1.1000000000000001"/>
    <n v="0"/>
    <n v="1"/>
    <n v="2.95"/>
    <n v="5"/>
    <n v="0.59000000000000008"/>
    <n v="0"/>
    <n v="0"/>
    <d v="2019-01-22T00:00:00"/>
    <d v="2019-01-22T00:00:00"/>
    <n v="0"/>
    <s v="0-1 día"/>
    <n v="0"/>
    <n v="0"/>
    <n v="0"/>
    <x v="0"/>
    <x v="0"/>
    <x v="0"/>
    <x v="0"/>
    <x v="1"/>
    <x v="2"/>
    <x v="5"/>
  </r>
  <r>
    <x v="0"/>
    <n v="1"/>
    <s v="1984879"/>
    <x v="0"/>
    <s v="4603"/>
    <s v="25/01/2019 09:53"/>
    <s v="0XLT279452"/>
    <s v="500158"/>
    <s v="PITSS"/>
    <s v="ASP"/>
    <x v="25"/>
    <s v="AV VALLE DEL CEDRO 1681"/>
    <x v="2"/>
    <n v="0"/>
    <s v="INTERIOR"/>
    <n v="57"/>
    <s v="Entre 31 y 60"/>
    <s v="Entry Mono Printers"/>
    <s v="A4"/>
    <s v="Ciudad principal"/>
    <s v="1-Entre 31 y 60"/>
    <n v="0.8"/>
    <n v="572.00000000000011"/>
    <n v="1"/>
    <n v="3.75"/>
    <n v="5"/>
    <n v="0.75"/>
    <n v="0"/>
    <n v="0"/>
    <d v="2019-01-31T00:00:00"/>
    <d v="2019-01-31T00:00:00"/>
    <n v="0"/>
    <s v="0-1 día"/>
    <n v="0"/>
    <n v="0"/>
    <n v="0"/>
    <x v="0"/>
    <x v="0"/>
    <x v="0"/>
    <x v="1"/>
    <x v="1"/>
    <x v="2"/>
    <x v="5"/>
  </r>
  <r>
    <x v="0"/>
    <n v="1"/>
    <s v="1979391"/>
    <x v="0"/>
    <s v="4002"/>
    <s v="15/01/2019 09:06"/>
    <s v="09HB321626"/>
    <s v="500036"/>
    <s v="PITSS"/>
    <s v="ASP"/>
    <x v="6"/>
    <s v="AVE E GARZA SADA 3755"/>
    <x v="11"/>
    <n v="0"/>
    <s v="INTERIOR"/>
    <n v="104"/>
    <s v="&gt;60"/>
    <s v="A4 Mono MFPs"/>
    <s v="A4"/>
    <s v="Ciudad principal"/>
    <s v="1-&gt;60"/>
    <n v="1.05"/>
    <n v="750.75000000000011"/>
    <n v="1"/>
    <n v="2.17"/>
    <n v="5"/>
    <n v="0.434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0449"/>
    <x v="0"/>
    <s v="8075"/>
    <s v="16/01/2019 20:47"/>
    <s v="03AG880144"/>
    <s v="500035"/>
    <s v="PITSS"/>
    <s v="ASP"/>
    <x v="4"/>
    <s v="AV GOMEZ MORIN No 924 LOTE 7"/>
    <x v="1"/>
    <n v="0"/>
    <s v="INTERIOR"/>
    <n v="6"/>
    <s v="Entre 3 y 6"/>
    <s v="Departmental Digital"/>
    <s v="A3"/>
    <s v="Ciudad principal"/>
    <s v="2-Entre 3 y 6"/>
    <n v="0"/>
    <n v="0"/>
    <n v="1"/>
    <n v="2.17"/>
    <n v="5"/>
    <n v="0.43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0727"/>
    <x v="0"/>
    <s v="7142"/>
    <s v="06/02/2019 13:54"/>
    <s v="0PW4792201"/>
    <s v="500158"/>
    <s v="PITSS"/>
    <s v="ASP"/>
    <x v="13"/>
    <s v="AV ANTONIO J BERMUDEZ No 1230"/>
    <x v="2"/>
    <n v="0"/>
    <s v="INTERIOR"/>
    <n v="78"/>
    <s v="&gt;60"/>
    <s v="WF Mono Systems and Legacy Color"/>
    <s v="WF"/>
    <s v="Ciudad principal"/>
    <s v="3-&gt;60"/>
    <n v="1.1499999999999999"/>
    <n v="1808.95"/>
    <n v="1"/>
    <n v="3.6"/>
    <n v="4"/>
    <n v="0.9"/>
    <n v="0"/>
    <n v="0"/>
    <d v="2019-02-07T00:00:00"/>
    <d v="2019-02-07T00:00:00"/>
    <n v="0"/>
    <s v="0-1 día"/>
    <n v="0"/>
    <n v="0"/>
    <n v="0"/>
    <x v="0"/>
    <x v="0"/>
    <x v="0"/>
    <x v="0"/>
    <x v="1"/>
    <x v="2"/>
    <x v="5"/>
  </r>
  <r>
    <x v="1"/>
    <n v="1"/>
    <s v="1993935"/>
    <x v="0"/>
    <s v="3611"/>
    <s v="12/02/2019 19:15"/>
    <s v="0A4T557732"/>
    <s v="500056"/>
    <s v="PITSS"/>
    <s v="ASP"/>
    <x v="4"/>
    <s v="BLV HIDALGO Y FUENTE DE DIANA SN"/>
    <x v="19"/>
    <n v="0"/>
    <s v="INTERIOR"/>
    <n v="127"/>
    <s v="&gt;60"/>
    <s v="Entry Mono Printers"/>
    <s v="A4"/>
    <s v="Ciudad principal"/>
    <s v="1-&gt;60"/>
    <n v="1.05"/>
    <n v="750.75000000000011"/>
    <n v="1"/>
    <n v="2.17"/>
    <n v="5"/>
    <n v="0.43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7125"/>
    <x v="0"/>
    <s v="4395"/>
    <s v="09/01/2019 14:17"/>
    <s v="0BG2951627"/>
    <s v="500093"/>
    <s v="PITSS"/>
    <s v="ASP"/>
    <x v="1"/>
    <s v="AV REFORMA 4243"/>
    <x v="18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74"/>
    <n v="4"/>
    <n v="0.43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29"/>
    <x v="0"/>
    <s v="5866"/>
    <s v="09/01/2019 14:36"/>
    <s v="0EX9310114"/>
    <s v="000207"/>
    <s v="PITSS"/>
    <s v="ASP"/>
    <x v="4"/>
    <s v="PASEO DE LA REFORMA N┌MERO 408"/>
    <x v="57"/>
    <n v="0"/>
    <s v="METRO"/>
    <n v="75"/>
    <s v="&gt;60"/>
    <s v="Departmental Digital"/>
    <s v="A3"/>
    <s v="Ciudad principal"/>
    <s v="2-&gt;60"/>
    <n v="1.1000000000000001"/>
    <n v="720.50000000000011"/>
    <n v="1"/>
    <n v="2.1800000000000002"/>
    <n v="5"/>
    <n v="0.4360000000000000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4545"/>
    <x v="0"/>
    <s v="4626"/>
    <s v="24/01/2019 15:19"/>
    <s v="0D6X450324"/>
    <s v="100038"/>
    <s v="PITSS"/>
    <s v="ASP"/>
    <x v="21"/>
    <s v="ACUEDUCTO DEL ALTO LERMA No 2"/>
    <x v="24"/>
    <n v="0"/>
    <s v="INTERIOR"/>
    <n v="55"/>
    <s v="Entre 31 y 60"/>
    <s v="Entry Mono Printers"/>
    <s v="A4"/>
    <s v="Ciudad principal"/>
    <s v="1-Entre 31 y 60"/>
    <n v="0.8"/>
    <n v="572.00000000000011"/>
    <n v="1"/>
    <n v="2.1800000000000002"/>
    <n v="5"/>
    <n v="0.4360000000000000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3767"/>
    <x v="0"/>
    <s v="5774"/>
    <s v="12/02/2019 15:19"/>
    <s v="0XEL563718"/>
    <s v="000196"/>
    <s v="PITSS"/>
    <s v="ASP"/>
    <x v="51"/>
    <s v="REPUBLICA DE CUBA No 63"/>
    <x v="57"/>
    <n v="0"/>
    <s v="METRO"/>
    <n v="424"/>
    <s v="&gt;60"/>
    <s v="Departmental Digital"/>
    <s v="A3"/>
    <s v="Ciudad principal"/>
    <s v="2-&gt;60"/>
    <n v="1.1000000000000001"/>
    <n v="720.50000000000011"/>
    <n v="1"/>
    <n v="2.1800000000000002"/>
    <n v="5"/>
    <n v="0.43600000000000005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7157"/>
    <x v="0"/>
    <s v="4002"/>
    <s v="09/01/2019 15:48"/>
    <s v="09HB328855"/>
    <s v="100038"/>
    <s v="PITSS"/>
    <s v="ASP"/>
    <x v="12"/>
    <s v="AV ALBERT EISTEN No 201"/>
    <x v="22"/>
    <n v="0"/>
    <s v="INTERIOR"/>
    <n v="2596"/>
    <s v="&gt;60"/>
    <s v="A4 Mono MFPs"/>
    <s v="A4"/>
    <s v="Ciudad principal"/>
    <s v="1-&gt;60"/>
    <n v="1.05"/>
    <n v="750.75000000000011"/>
    <n v="1"/>
    <n v="2.2000000000000002"/>
    <n v="5"/>
    <n v="0.4400000000000000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6663"/>
    <x v="3"/>
    <s v="3335"/>
    <s v="29/01/2019 12:26"/>
    <s v="05BT705178"/>
    <s v="500158"/>
    <s v="PITSS"/>
    <s v="ASP"/>
    <x v="100"/>
    <s v="AV J BERMUDEZ No 770 ORIENTE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1"/>
    <x v="2"/>
    <x v="5"/>
  </r>
  <r>
    <x v="1"/>
    <n v="1"/>
    <s v="2000067"/>
    <x v="0"/>
    <s v="5945"/>
    <s v="25/02/2019 11:33"/>
    <s v="0X76707377"/>
    <s v="500018"/>
    <s v="PITSS"/>
    <s v="ASP"/>
    <x v="2"/>
    <s v="AV MARTIRES DE SONORA 1006"/>
    <x v="23"/>
    <n v="0"/>
    <s v="INTERIOR"/>
    <n v="112"/>
    <s v="&gt;60"/>
    <s v="Office Digital"/>
    <s v="A3"/>
    <s v="Ciudad principal"/>
    <s v="2-&gt;60"/>
    <n v="1.1000000000000001"/>
    <n v="1501.5000000000002"/>
    <n v="1"/>
    <n v="2.2000000000000002"/>
    <n v="5"/>
    <n v="0.44000000000000006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5523"/>
    <x v="0"/>
    <s v="5868"/>
    <s v="07/01/2019 08:46"/>
    <s v="0EX9665394"/>
    <s v="500093"/>
    <s v="PITSS"/>
    <s v="ASP"/>
    <x v="17"/>
    <s v="ITURBIDE No 6970"/>
    <x v="18"/>
    <n v="0"/>
    <s v="INTERIOR"/>
    <n v="4"/>
    <s v="Entre 3 y 6"/>
    <s v="Departmental Digital"/>
    <s v="A3"/>
    <s v="Ciudad principal"/>
    <s v="2-Entre 3 y 6"/>
    <n v="0"/>
    <n v="0"/>
    <n v="1"/>
    <n v="2.21"/>
    <n v="5"/>
    <n v="0.44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4197"/>
    <x v="0"/>
    <s v="8045"/>
    <s v="13/02/2019 10:28"/>
    <s v="0Y4X848740"/>
    <s v="000195"/>
    <s v="PITSS"/>
    <s v="ASP"/>
    <x v="15"/>
    <s v="AV MIGUEL ANGEL DE QUEVEDO NO 555"/>
    <x v="16"/>
    <n v="1"/>
    <s v="METRO"/>
    <n v="91"/>
    <s v="&gt;60"/>
    <s v="Office Digital"/>
    <s v="A3"/>
    <s v="Ciudad principal"/>
    <s v="2-&gt;60"/>
    <n v="1.1000000000000001"/>
    <n v="0"/>
    <n v="1"/>
    <n v="2.21"/>
    <n v="5"/>
    <n v="0.442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0"/>
    <n v="1"/>
    <s v="1980737"/>
    <x v="0"/>
    <s v="4395"/>
    <s v="17/01/2019 10:14"/>
    <s v="0BG2949227"/>
    <s v="100038"/>
    <s v="PITSS"/>
    <s v="ASP"/>
    <x v="1"/>
    <s v="VIALIDAD METEPEC ESQ. CON CALLE GPE VICTORIA. LOCA"/>
    <x v="3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77"/>
    <n v="4"/>
    <n v="0.442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1429"/>
    <x v="0"/>
    <s v="0570"/>
    <s v="18/01/2019 12:44"/>
    <s v="0XPN548251"/>
    <s v="500083"/>
    <s v="PITSS"/>
    <s v="ASP"/>
    <x v="4"/>
    <s v="AV JOSE ELEUTERIO GONZALEZ No 315 INT 7C"/>
    <x v="11"/>
    <n v="0"/>
    <s v="INTERIOR"/>
    <n v="9"/>
    <s v="Entre 7 y 15"/>
    <s v="Entry Production Color Low/Mid"/>
    <s v="Entry Production"/>
    <s v="Ciudad principal"/>
    <s v="3-Entre 7 y 15"/>
    <n v="0.8"/>
    <n v="1258.4000000000003"/>
    <n v="1"/>
    <n v="1.77"/>
    <n v="4"/>
    <n v="0.44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6623"/>
    <x v="0"/>
    <s v="0560"/>
    <s v="18/02/2019 15:44"/>
    <s v="0XPN399496"/>
    <s v="500028"/>
    <s v="PITSS"/>
    <s v="ASP"/>
    <x v="1"/>
    <s v="MORELOS 406 OTE"/>
    <x v="11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1.77"/>
    <n v="4"/>
    <n v="0.44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7953"/>
    <x v="0"/>
    <s v="4395"/>
    <s v="20/02/2019 15:44"/>
    <s v="0BG2956972"/>
    <s v="800188"/>
    <s v="PITSS"/>
    <s v="ASP"/>
    <x v="65"/>
    <s v="AV MEXICO JAPON No 225"/>
    <x v="55"/>
    <n v="0"/>
    <s v="INTERIOR"/>
    <n v="85"/>
    <s v="&gt;60"/>
    <s v="Light Production Digital Business"/>
    <s v="Entry Production"/>
    <s v="Ciudad principal"/>
    <s v="3-&gt;60"/>
    <n v="1.1499999999999999"/>
    <n v="1808.95"/>
    <n v="1"/>
    <n v="1.77"/>
    <n v="4"/>
    <n v="0.4425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0"/>
    <n v="1"/>
    <s v="1973407"/>
    <x v="0"/>
    <s v="5866"/>
    <s v="02/01/2019 08:09"/>
    <s v="0EX9666686"/>
    <s v="000196"/>
    <s v="PITSS"/>
    <s v="ASP"/>
    <x v="4"/>
    <s v="PAPNUNCIO PADILLA No 34"/>
    <x v="12"/>
    <n v="0"/>
    <s v="METRO"/>
    <n v="50"/>
    <s v="Entre 31 y 60"/>
    <s v="Departmental Digital"/>
    <s v="A3"/>
    <s v="Ciudad principal"/>
    <s v="2-Entre 31 y 60"/>
    <n v="1.05"/>
    <n v="687.75"/>
    <n v="1"/>
    <n v="2.2200000000000002"/>
    <n v="5"/>
    <n v="0.44400000000000006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0163"/>
    <x v="0"/>
    <s v="8045"/>
    <s v="21/12/2018 13:17"/>
    <s v="0Y4X827029"/>
    <s v="800188"/>
    <s v="PITSS"/>
    <s v="ASP"/>
    <x v="65"/>
    <s v="AV MEXICO JAPON No 225"/>
    <x v="55"/>
    <n v="0"/>
    <s v="INTERIOR"/>
    <n v="99"/>
    <s v="&gt;60"/>
    <s v="Office Digital"/>
    <s v="A3"/>
    <s v="Ciudad principal"/>
    <s v="2-&gt;60"/>
    <n v="1.1000000000000001"/>
    <n v="1501.5000000000002"/>
    <n v="1"/>
    <n v="2.2200000000000002"/>
    <n v="5"/>
    <n v="0.44400000000000006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349"/>
    <x v="0"/>
    <s v="7845"/>
    <s v="11/01/2019 17:17"/>
    <s v="0MX4777252"/>
    <s v="100038"/>
    <s v="PITSS"/>
    <s v="ASP"/>
    <x v="21"/>
    <s v="ACUEDUCTO DEL ALTO LERMA No 3"/>
    <x v="24"/>
    <n v="0"/>
    <s v="INTERIOR"/>
    <n v="29"/>
    <s v="Entre 16 y 30"/>
    <s v="A3 Office Color Laser MFPs"/>
    <s v="A3"/>
    <s v="Ciudad principal"/>
    <s v="2-Entre 16 y 30"/>
    <n v="0.8"/>
    <n v="1092"/>
    <n v="1"/>
    <n v="2.2200000000000002"/>
    <n v="5"/>
    <n v="0.44400000000000006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551"/>
    <x v="0"/>
    <s v="8056"/>
    <s v="21/01/2019 12:46"/>
    <s v="08TB556248"/>
    <s v="500158"/>
    <s v="PITSS"/>
    <s v="ASP"/>
    <x v="20"/>
    <s v="DURANGO No 2751"/>
    <x v="2"/>
    <n v="1"/>
    <s v="INTERIOR"/>
    <n v="46"/>
    <s v="Entre 31 y 60"/>
    <s v="A3 Office Color Laser MFPs"/>
    <s v="A3"/>
    <s v="Ciudad principal"/>
    <s v="2-Entre 31 y 60"/>
    <n v="1.05"/>
    <n v="0"/>
    <n v="1"/>
    <n v="5.95"/>
    <n v="5"/>
    <n v="1.19"/>
    <n v="4.7499999999999987E-2"/>
    <n v="-64.837499999999977"/>
    <d v="2019-01-22T00:00:00"/>
    <d v="2019-01-22T00:00:00"/>
    <n v="0"/>
    <s v="0-1 día"/>
    <n v="0"/>
    <n v="0"/>
    <n v="0"/>
    <x v="0"/>
    <x v="1"/>
    <x v="0"/>
    <x v="0"/>
    <x v="1"/>
    <x v="2"/>
    <x v="5"/>
  </r>
  <r>
    <x v="1"/>
    <n v="1"/>
    <s v="1998419"/>
    <x v="0"/>
    <s v="6700"/>
    <s v="21/02/2019 11:23"/>
    <s v="0AB9777473"/>
    <s v="500158"/>
    <s v="PITSS"/>
    <s v="ASP"/>
    <x v="25"/>
    <s v="AV FUENTES DEL SUR No 7070"/>
    <x v="2"/>
    <n v="0"/>
    <s v="INTERIOR"/>
    <n v="23"/>
    <s v="Entre 16 y 30"/>
    <s v="Color Laser Printers"/>
    <s v="A4"/>
    <s v="Ciudad principal"/>
    <s v="1-Entre 16 y 30"/>
    <n v="0.6"/>
    <n v="429.00000000000006"/>
    <n v="1"/>
    <n v="8.89"/>
    <n v="5"/>
    <n v="1.778"/>
    <n v="0.19450000000000001"/>
    <n v="-139.06750000000002"/>
    <d v="2019-02-22T00:00:00"/>
    <d v="2019-02-22T00:00:00"/>
    <n v="0"/>
    <s v="0-1 día"/>
    <n v="0"/>
    <n v="0"/>
    <n v="0"/>
    <x v="0"/>
    <x v="1"/>
    <x v="0"/>
    <x v="1"/>
    <x v="1"/>
    <x v="2"/>
    <x v="5"/>
  </r>
  <r>
    <x v="0"/>
    <n v="1"/>
    <s v="1973519"/>
    <x v="0"/>
    <s v="3616"/>
    <s v="02/01/2019 10:46"/>
    <s v="0A2T201316"/>
    <s v="800027"/>
    <s v="PITSS"/>
    <s v="ASP"/>
    <x v="36"/>
    <s v="Carretera al Verde 2200"/>
    <x v="5"/>
    <n v="0"/>
    <s v="INTERIOR"/>
    <n v="162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6331"/>
    <x v="0"/>
    <s v="5866"/>
    <s v="08/01/2019 10:36"/>
    <s v="0EX9287045"/>
    <s v="800186"/>
    <s v="PITSS"/>
    <s v="ASP"/>
    <x v="4"/>
    <s v="AV 5 DE FEBRERO 9200"/>
    <x v="10"/>
    <n v="0"/>
    <s v="INTERIOR"/>
    <n v="19"/>
    <s v="Entre 16 y 30"/>
    <s v="Departmental Digital"/>
    <s v="A3"/>
    <s v="Ciudad principal"/>
    <s v="2-Entre 16 y 30"/>
    <n v="0.8"/>
    <n v="1092"/>
    <n v="1"/>
    <n v="2.23"/>
    <n v="5"/>
    <n v="0.44600000000000001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0035"/>
    <x v="0"/>
    <s v="8075"/>
    <s v="05/02/2019 15:16"/>
    <s v="03AG880355"/>
    <s v="800027"/>
    <s v="PITSS"/>
    <s v="ASP"/>
    <x v="4"/>
    <s v="AV MEXICO 3370"/>
    <x v="0"/>
    <n v="0"/>
    <s v="INTERIOR"/>
    <n v="7"/>
    <s v="Entre 7 y 15"/>
    <s v="Departmental Digital"/>
    <s v="A3"/>
    <s v="Ciudad principal"/>
    <s v="2-Entre 7 y 15"/>
    <n v="0.6"/>
    <n v="819"/>
    <n v="1"/>
    <n v="2.23"/>
    <n v="5"/>
    <n v="0.44600000000000001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5795"/>
    <x v="0"/>
    <s v="8090"/>
    <s v="07/01/2019 12:54"/>
    <s v="03AG877337"/>
    <s v="500158"/>
    <s v="PITSS"/>
    <s v="ASP"/>
    <x v="20"/>
    <s v="CIRCUITO INTERIOR NORTE No 1820"/>
    <x v="2"/>
    <n v="1"/>
    <s v="INTERIOR"/>
    <n v="31"/>
    <s v="Entre 31 y 60"/>
    <s v="Departmental Digital"/>
    <s v="A3"/>
    <s v="Ciudad principal"/>
    <s v="2-Entre 31 y 60"/>
    <n v="1.05"/>
    <n v="0"/>
    <n v="1"/>
    <n v="19.600000000000001"/>
    <n v="5"/>
    <n v="3.9200000000000004"/>
    <n v="1"/>
    <n v="-1365"/>
    <d v="2019-01-09T00:00:00"/>
    <d v="2019-01-10T00:00:00"/>
    <n v="1"/>
    <s v="0-1 día"/>
    <n v="0"/>
    <n v="0"/>
    <n v="0"/>
    <x v="0"/>
    <x v="2"/>
    <x v="0"/>
    <x v="0"/>
    <x v="1"/>
    <x v="2"/>
    <x v="5"/>
  </r>
  <r>
    <x v="0"/>
    <n v="1"/>
    <s v="1974735"/>
    <x v="0"/>
    <s v="3636"/>
    <s v="04/01/2019 11:38"/>
    <s v="0BB1860019"/>
    <s v="500159"/>
    <s v="PITSS"/>
    <s v="ASP"/>
    <x v="25"/>
    <s v="VIALIDAD TABALAOPA 8507"/>
    <x v="6"/>
    <n v="0"/>
    <s v="INTERIOR"/>
    <n v="44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1-08T00:00:00"/>
    <d v="2019-01-08T00:00:00"/>
    <n v="0"/>
    <s v="0-1 día"/>
    <n v="0"/>
    <n v="0"/>
    <n v="0"/>
    <x v="0"/>
    <x v="0"/>
    <x v="0"/>
    <x v="1"/>
    <x v="1"/>
    <x v="1"/>
    <x v="6"/>
  </r>
  <r>
    <x v="1"/>
    <n v="1"/>
    <s v="1997181"/>
    <x v="0"/>
    <s v="4018"/>
    <s v="19/02/2019 12:16"/>
    <s v="04HX801455"/>
    <s v="500027"/>
    <s v="PITSS"/>
    <s v="ASP"/>
    <x v="20"/>
    <s v="DURANGO No 2751"/>
    <x v="2"/>
    <n v="1"/>
    <s v="INTERIOR"/>
    <n v="181"/>
    <s v="&gt;60"/>
    <s v="A4 Color Laser MFPs"/>
    <s v="A4"/>
    <s v="Ciudad principal"/>
    <s v="1-&gt;60"/>
    <n v="1.05"/>
    <n v="0"/>
    <n v="1"/>
    <n v="2.23"/>
    <n v="5"/>
    <n v="0.44600000000000001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7355"/>
    <x v="0"/>
    <s v="5866"/>
    <s v="19/02/2019 16:01"/>
    <s v="0EX9296140"/>
    <s v="800027"/>
    <s v="PITSS"/>
    <s v="ASP"/>
    <x v="1"/>
    <s v="AV MEREO RODRIGUEZ BARRAGAN S/N"/>
    <x v="13"/>
    <n v="0"/>
    <s v="INTERIOR"/>
    <n v="128"/>
    <s v="&gt;60"/>
    <s v="Departmental Digital"/>
    <s v="A3"/>
    <s v="Ciudad principal"/>
    <s v="2-&gt;60"/>
    <n v="1.1000000000000001"/>
    <n v="1501.5000000000002"/>
    <n v="1"/>
    <n v="2.23"/>
    <n v="5"/>
    <n v="0.44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7925"/>
    <x v="0"/>
    <s v="4002"/>
    <s v="20/02/2019 14:25"/>
    <s v="09HB318706"/>
    <s v="500066"/>
    <s v="PITSS"/>
    <s v="ASP"/>
    <x v="6"/>
    <s v="CORDILLERA DE LOS ANDES 701"/>
    <x v="36"/>
    <n v="0"/>
    <s v="INTERIOR"/>
    <n v="19"/>
    <s v="Entre 16 y 30"/>
    <s v="A4 Mono MFPs"/>
    <s v="A4"/>
    <s v="Ciudad principal"/>
    <s v="1-Entre 16 y 30"/>
    <n v="0.6"/>
    <n v="429.00000000000006"/>
    <n v="1"/>
    <n v="2.23"/>
    <n v="5"/>
    <n v="0.44600000000000001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9447"/>
    <x v="0"/>
    <s v="5955"/>
    <s v="15/01/2019 10:18"/>
    <s v="0X76371386"/>
    <s v="500036"/>
    <s v="PITSS"/>
    <s v="ASP"/>
    <x v="91"/>
    <s v="AV RUFINO TAMAYO NO 100"/>
    <x v="1"/>
    <n v="0"/>
    <s v="INTERIOR"/>
    <n v="75"/>
    <s v="&gt;60"/>
    <s v="Departmental Digital"/>
    <s v="A3"/>
    <s v="Ciudad principal"/>
    <s v="2-&gt;60"/>
    <n v="1.1000000000000001"/>
    <n v="1501.5000000000002"/>
    <n v="1"/>
    <n v="2.25"/>
    <n v="5"/>
    <n v="0.4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8301"/>
    <x v="0"/>
    <s v="4624"/>
    <s v="11/01/2019 14:59"/>
    <s v="0D6X451646"/>
    <s v="500159"/>
    <s v="PITSS"/>
    <s v="ASP"/>
    <x v="25"/>
    <s v="CRISTOBAL COLON 11364"/>
    <x v="6"/>
    <n v="0"/>
    <s v="INTERIOR"/>
    <n v="73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1-14T00:00:00"/>
    <d v="2019-01-14T00:00:00"/>
    <n v="0"/>
    <s v="0-1 día"/>
    <n v="0"/>
    <n v="0"/>
    <n v="0"/>
    <x v="0"/>
    <x v="0"/>
    <x v="0"/>
    <x v="1"/>
    <x v="1"/>
    <x v="1"/>
    <x v="6"/>
  </r>
  <r>
    <x v="0"/>
    <n v="1"/>
    <s v="1980309"/>
    <x v="0"/>
    <s v="4603"/>
    <s v="16/01/2019 13:47"/>
    <s v="0XLT280678"/>
    <s v="500159"/>
    <s v="PITSS"/>
    <s v="ASP"/>
    <x v="25"/>
    <s v="CRISTOBAL COLON 11364"/>
    <x v="6"/>
    <n v="0"/>
    <s v="INTERIOR"/>
    <n v="29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1-17T00:00:00"/>
    <d v="2019-01-17T00:00:00"/>
    <n v="0"/>
    <s v="0-1 día"/>
    <n v="0"/>
    <n v="0"/>
    <n v="0"/>
    <x v="0"/>
    <x v="0"/>
    <x v="0"/>
    <x v="1"/>
    <x v="1"/>
    <x v="1"/>
    <x v="6"/>
  </r>
  <r>
    <x v="0"/>
    <n v="1"/>
    <s v="1985035"/>
    <x v="0"/>
    <s v="3636"/>
    <s v="25/01/2019 13:45"/>
    <s v="0BB1555584"/>
    <s v="800027"/>
    <s v="PITSS"/>
    <s v="ASP"/>
    <x v="45"/>
    <s v="CARRETERA A NOGALES No 5297"/>
    <x v="0"/>
    <n v="0"/>
    <s v="INTERIOR"/>
    <n v="36"/>
    <s v="Entre 31 y 60"/>
    <s v="A4 Mono MFPs"/>
    <s v="A4"/>
    <s v="Ciudad principal"/>
    <s v="1-Entre 31 y 60"/>
    <n v="0.8"/>
    <n v="572.00000000000011"/>
    <n v="1"/>
    <n v="2.25"/>
    <n v="5"/>
    <n v="0.4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0"/>
    <n v="1"/>
    <s v="1985659"/>
    <x v="0"/>
    <s v="3611"/>
    <s v="28/01/2019 07:40"/>
    <s v="0A4T567565"/>
    <s v="800071"/>
    <s v="PITSS"/>
    <s v="ASP"/>
    <x v="33"/>
    <s v="CARRETERA BASE AEREA No 5850 INT 4"/>
    <x v="0"/>
    <n v="0"/>
    <s v="INTERIOR"/>
    <n v="2615"/>
    <s v="&gt;60"/>
    <s v="Entry Mono Printers"/>
    <s v="A4"/>
    <s v="Ciudad principal"/>
    <s v="1-&gt;60"/>
    <n v="1.05"/>
    <n v="750.75000000000011"/>
    <n v="1"/>
    <n v="2.25"/>
    <n v="5"/>
    <n v="0.4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7991"/>
    <x v="0"/>
    <s v="8075"/>
    <s v="31/01/2019 14:25"/>
    <s v="03AG873888"/>
    <s v="500028"/>
    <s v="PITSS"/>
    <s v="ASP"/>
    <x v="4"/>
    <s v="AV JOSE ELEUTERIO GONZALEZ No 315 INT 7C"/>
    <x v="11"/>
    <n v="0"/>
    <s v="INTERIOR"/>
    <n v="15"/>
    <s v="Entre 7 y 15"/>
    <s v="Departmental Digital"/>
    <s v="A3"/>
    <s v="Ciudad principal"/>
    <s v="2-Entre 7 y 15"/>
    <n v="0.6"/>
    <n v="819"/>
    <n v="1"/>
    <n v="2.25"/>
    <n v="5"/>
    <n v="0.45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0027"/>
    <x v="0"/>
    <s v="6705"/>
    <s v="05/02/2019 14:52"/>
    <s v="0A1H022531"/>
    <s v="800027"/>
    <s v="PITSS"/>
    <s v="ASP"/>
    <x v="4"/>
    <s v="AV VALLE DE SAN ISIDRO 530"/>
    <x v="0"/>
    <n v="0"/>
    <s v="INTERIOR"/>
    <n v="68"/>
    <s v="&gt;60"/>
    <s v="WF Mono Systems and Legacy Color"/>
    <s v="WF"/>
    <s v="Ciudad principal"/>
    <s v="3-&gt;60"/>
    <n v="1.1499999999999999"/>
    <n v="1808.95"/>
    <n v="1"/>
    <n v="1.8"/>
    <n v="4"/>
    <n v="0.4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5007"/>
    <x v="0"/>
    <s v="3657"/>
    <s v="25/01/2019 13:06"/>
    <s v="0C7X225095"/>
    <s v="100037"/>
    <s v="PITSS"/>
    <s v="ASP"/>
    <x v="81"/>
    <s v="RODOLFO PADRON No 9"/>
    <x v="59"/>
    <n v="0"/>
    <s v="INTERIOR"/>
    <n v="59"/>
    <s v="Entre 31 y 60"/>
    <s v="A4 Mono MFPs"/>
    <s v="A4"/>
    <s v="Ciudad principal"/>
    <s v="1-Entre 31 y 60"/>
    <n v="0.8"/>
    <n v="572.00000000000011"/>
    <n v="1"/>
    <n v="2.27"/>
    <n v="5"/>
    <n v="0.45400000000000001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6547"/>
    <x v="0"/>
    <s v="4395"/>
    <s v="08/01/2019 14:11"/>
    <s v="0BG2947147"/>
    <s v="800188"/>
    <s v="PITSS"/>
    <s v="ASP"/>
    <x v="1"/>
    <s v="BLV ADOLFO LOPEZ MATEOS 1025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82"/>
    <n v="4"/>
    <n v="0.4550000000000000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4013"/>
    <x v="0"/>
    <s v="6705"/>
    <s v="23/01/2019 17:06"/>
    <s v="0A1H020708"/>
    <s v="800146"/>
    <s v="PITSS"/>
    <s v="ASP"/>
    <x v="1"/>
    <s v="BLV MANUEL J CLOUTHIER SN"/>
    <x v="17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1.82"/>
    <n v="4"/>
    <n v="0.4550000000000000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1389"/>
    <x v="0"/>
    <s v="6705"/>
    <s v="07/02/2019 15:41"/>
    <s v="0A1H020656"/>
    <s v="800183"/>
    <s v="PITSS"/>
    <s v="ASP"/>
    <x v="1"/>
    <s v="AV ADOLFO LOPEZ MATEOS 1299"/>
    <x v="40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1.82"/>
    <n v="4"/>
    <n v="0.4550000000000000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5045"/>
    <x v="0"/>
    <s v="4002"/>
    <s v="25/01/2019 14:21"/>
    <s v="09HB321536"/>
    <s v="500159"/>
    <s v="PITSS"/>
    <s v="ASP"/>
    <x v="6"/>
    <s v="CALLE 2 No 800 ESQUINA OJINAGA"/>
    <x v="6"/>
    <n v="0"/>
    <s v="INTERIOR"/>
    <n v="92"/>
    <s v="&gt;60"/>
    <s v="A4 Mono MFPs"/>
    <s v="A4"/>
    <s v="Ciudad principal"/>
    <s v="1-&gt;60"/>
    <n v="1.05"/>
    <n v="750.75000000000011"/>
    <n v="1"/>
    <n v="0"/>
    <n v="5"/>
    <n v="0"/>
    <n v="0"/>
    <n v="0"/>
    <d v="2019-01-25T00:00:00"/>
    <d v="2019-01-25T00:00:00"/>
    <n v="0"/>
    <s v="0-1 día"/>
    <n v="0"/>
    <n v="0"/>
    <n v="0"/>
    <x v="0"/>
    <x v="0"/>
    <x v="0"/>
    <x v="0"/>
    <x v="1"/>
    <x v="1"/>
    <x v="6"/>
  </r>
  <r>
    <x v="0"/>
    <n v="1"/>
    <s v="1983381"/>
    <x v="0"/>
    <s v="5866"/>
    <s v="22/01/2019 14:18"/>
    <s v="0EX9665193"/>
    <s v="500066"/>
    <s v="PITSS"/>
    <s v="ASP"/>
    <x v="4"/>
    <s v="AV DE LAS TORRES No 2498"/>
    <x v="1"/>
    <n v="0"/>
    <s v="INTERIOR"/>
    <n v="59"/>
    <s v="Entre 31 y 60"/>
    <s v="Departmental Digital"/>
    <s v="A3"/>
    <s v="Ciudad principal"/>
    <s v="2-Entre 31 y 60"/>
    <n v="1.05"/>
    <n v="1433.25"/>
    <n v="1"/>
    <n v="2.2799999999999998"/>
    <n v="5"/>
    <n v="0.45599999999999996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1"/>
    <n v="1"/>
    <s v="1991363"/>
    <x v="0"/>
    <s v="5866"/>
    <s v="07/02/2019 15:13"/>
    <s v="0EX9664210"/>
    <s v="800027"/>
    <s v="PITSS"/>
    <s v="ASP"/>
    <x v="7"/>
    <s v="BLVD BOSQUES DE SANTA ANITA No 1260"/>
    <x v="40"/>
    <n v="0"/>
    <s v="INTERIOR"/>
    <n v="157"/>
    <s v="&gt;60"/>
    <s v="Departmental Digital"/>
    <s v="A3"/>
    <s v="Ciudad principal"/>
    <s v="2-&gt;60"/>
    <n v="1.1000000000000001"/>
    <n v="1501.5000000000002"/>
    <n v="1"/>
    <n v="2.2799999999999998"/>
    <n v="5"/>
    <n v="0.4559999999999999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3039"/>
    <x v="0"/>
    <s v="5865"/>
    <s v="11/02/2019 11:13"/>
    <s v="0EX9292081"/>
    <s v="500028"/>
    <s v="PITSS"/>
    <s v="ASP"/>
    <x v="1"/>
    <s v="AV PASEO DE LOS LEONES 1388 L 2-3"/>
    <x v="11"/>
    <n v="0"/>
    <s v="INTERIOR"/>
    <n v="104"/>
    <s v="&gt;60"/>
    <s v="Departmental Digital"/>
    <s v="A3"/>
    <s v="Ciudad principal"/>
    <s v="2-&gt;60"/>
    <n v="1.1000000000000001"/>
    <n v="1501.5000000000002"/>
    <n v="1"/>
    <n v="2.2799999999999998"/>
    <n v="5"/>
    <n v="0.4559999999999999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8303"/>
    <x v="0"/>
    <s v="4395"/>
    <s v="01/02/2019 10:10"/>
    <s v="0BG2951477"/>
    <s v="500083"/>
    <s v="PITSS"/>
    <s v="ASP"/>
    <x v="1"/>
    <s v="AV VASCONCELOS 160"/>
    <x v="1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1.83"/>
    <n v="4"/>
    <n v="0.45750000000000002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2565"/>
    <x v="0"/>
    <s v="4395"/>
    <s v="10/02/2019 10:25"/>
    <s v="0BG2941150"/>
    <s v="800074"/>
    <s v="PITSS"/>
    <s v="ASP"/>
    <x v="1"/>
    <s v="PASEO LAZARO CARDENAS 1655"/>
    <x v="71"/>
    <n v="0"/>
    <s v="INTERIOR"/>
    <n v="75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1221"/>
    <x v="0"/>
    <s v="4626"/>
    <s v="27/02/2019 09:17"/>
    <s v="0D6X470850"/>
    <s v="800110"/>
    <s v="PITSS"/>
    <s v="ASP"/>
    <x v="48"/>
    <s v="DOMICILIO CONOCIDO"/>
    <x v="28"/>
    <n v="0"/>
    <s v="INTERIOR"/>
    <n v="2645"/>
    <s v="&gt;60"/>
    <s v="Entry Mono Printers"/>
    <s v="A4"/>
    <s v="Ciudad principal"/>
    <s v="1-&gt;60"/>
    <n v="1.05"/>
    <n v="750.75000000000011"/>
    <n v="1"/>
    <n v="2.29"/>
    <n v="5"/>
    <n v="0.4580000000000000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645"/>
    <x v="0"/>
    <s v="4002"/>
    <s v="01/02/2019 19:17"/>
    <s v="09HB325997"/>
    <s v="500036"/>
    <s v="PITSS"/>
    <s v="ASP"/>
    <x v="14"/>
    <s v="AV MANUEL BARRAGAN 325 LOC 1113"/>
    <x v="36"/>
    <n v="0"/>
    <s v="INTERIOR"/>
    <n v="184"/>
    <s v="&gt;60"/>
    <s v="A4 Mono MFPs"/>
    <s v="A4"/>
    <s v="Ciudad principal"/>
    <s v="1-&gt;60"/>
    <n v="1.05"/>
    <n v="750.75000000000011"/>
    <n v="1"/>
    <n v="2.2999999999999998"/>
    <n v="5"/>
    <n v="0.45999999999999996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1209"/>
    <x v="0"/>
    <s v="0551"/>
    <s v="07/02/2019 11:39"/>
    <s v="0XPN388916"/>
    <s v="800183"/>
    <s v="PITSS"/>
    <s v="ASP"/>
    <x v="4"/>
    <s v="AV GUADALUPE No 119"/>
    <x v="7"/>
    <n v="0"/>
    <s v="INTERIOR"/>
    <n v="73"/>
    <s v="&gt;60"/>
    <s v="Entry Production Color Low/Mid"/>
    <s v="Entry Production"/>
    <s v="Ciudad principal"/>
    <s v="3-&gt;60"/>
    <n v="1.1499999999999999"/>
    <n v="1808.95"/>
    <n v="1"/>
    <n v="1.85"/>
    <n v="4"/>
    <n v="0.4625000000000000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6029"/>
    <x v="0"/>
    <s v="3657"/>
    <s v="28/01/2019 13:23"/>
    <s v="0C7X246862"/>
    <s v="500159"/>
    <s v="PITSS"/>
    <s v="ASP"/>
    <x v="49"/>
    <s v="PASEO BOLIVAR No 1000"/>
    <x v="6"/>
    <n v="0"/>
    <s v="INTERIOR"/>
    <n v="705"/>
    <s v="&gt;60"/>
    <s v="A4 Mono MFPs"/>
    <s v="A4"/>
    <s v="Ciudad principal"/>
    <s v="1-&gt;60"/>
    <n v="1.05"/>
    <n v="750.75000000000011"/>
    <n v="1"/>
    <n v="0"/>
    <n v="5"/>
    <n v="0"/>
    <n v="0"/>
    <n v="0"/>
    <d v="2019-01-28T00:00:00"/>
    <d v="2019-01-28T00:00:00"/>
    <n v="0"/>
    <s v="0-1 día"/>
    <n v="0"/>
    <n v="0"/>
    <n v="0"/>
    <x v="0"/>
    <x v="0"/>
    <x v="0"/>
    <x v="0"/>
    <x v="1"/>
    <x v="1"/>
    <x v="6"/>
  </r>
  <r>
    <x v="0"/>
    <n v="1"/>
    <s v="1973471"/>
    <x v="0"/>
    <s v="5337"/>
    <s v="02/01/2019 09:38"/>
    <s v="0AE9551070"/>
    <s v="100039"/>
    <s v="PITSS"/>
    <s v="ASP"/>
    <x v="28"/>
    <s v="INDUSTRIA QUIMICA S/N"/>
    <x v="20"/>
    <n v="1"/>
    <s v="INTERIOR"/>
    <n v="48"/>
    <s v="Entre 31 y 60"/>
    <s v="Office Digital"/>
    <s v="A3"/>
    <s v="Ciudad principal"/>
    <s v="2-Entre 31 y 60"/>
    <n v="1.05"/>
    <n v="0"/>
    <n v="1"/>
    <n v="2.3199999999999998"/>
    <n v="5"/>
    <n v="0.463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88039"/>
    <x v="0"/>
    <s v="4603"/>
    <s v="31/01/2019 15:53"/>
    <s v="0XLT279458"/>
    <s v="500159"/>
    <s v="PITSS"/>
    <s v="ASP"/>
    <x v="25"/>
    <s v="CRISTOBAL COLON 11364"/>
    <x v="6"/>
    <n v="0"/>
    <s v="INTERIOR"/>
    <n v="22"/>
    <s v="Entre 16 y 30"/>
    <s v="Entry Mono Printers"/>
    <s v="A4"/>
    <s v="Ciudad principal"/>
    <s v="1-Entre 16 y 30"/>
    <n v="0.6"/>
    <n v="429.00000000000006"/>
    <n v="1"/>
    <n v="0"/>
    <n v="5"/>
    <n v="0"/>
    <n v="0"/>
    <n v="0"/>
    <d v="2019-02-01T00:00:00"/>
    <d v="2019-02-01T00:00:00"/>
    <n v="0"/>
    <s v="0-1 día"/>
    <n v="0"/>
    <n v="0"/>
    <n v="0"/>
    <x v="0"/>
    <x v="0"/>
    <x v="0"/>
    <x v="1"/>
    <x v="1"/>
    <x v="1"/>
    <x v="6"/>
  </r>
  <r>
    <x v="1"/>
    <n v="1"/>
    <s v="1988349"/>
    <x v="0"/>
    <s v="3611"/>
    <s v="01/02/2019 11:11"/>
    <s v="0A4T558305"/>
    <s v="500028"/>
    <s v="PITSS"/>
    <s v="ASP"/>
    <x v="4"/>
    <s v="EUGENIO GARZA SADA 3525"/>
    <x v="11"/>
    <n v="0"/>
    <s v="INTERIOR"/>
    <n v="29"/>
    <s v="Entre 16 y 30"/>
    <s v="Entry Mono Printers"/>
    <s v="A4"/>
    <s v="Ciudad principal"/>
    <s v="1-Entre 16 y 30"/>
    <n v="0.6"/>
    <n v="429.00000000000006"/>
    <n v="1"/>
    <n v="2.3199999999999998"/>
    <n v="5"/>
    <n v="0.463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2367"/>
    <x v="0"/>
    <s v="5866"/>
    <s v="09/02/2019 09:49"/>
    <s v="0EX9287017"/>
    <s v="800192"/>
    <s v="PITSS"/>
    <s v="ASP"/>
    <x v="4"/>
    <s v="AV VALLARTA 5400"/>
    <x v="0"/>
    <n v="0"/>
    <s v="INTERIOR"/>
    <n v="73"/>
    <s v="&gt;60"/>
    <s v="Departmental Digital"/>
    <s v="A3"/>
    <s v="Ciudad principal"/>
    <s v="2-&gt;60"/>
    <n v="1.1000000000000001"/>
    <n v="1501.5000000000002"/>
    <n v="1"/>
    <n v="2.3199999999999998"/>
    <n v="5"/>
    <n v="0.463999999999999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8633"/>
    <x v="0"/>
    <s v="7530"/>
    <s v="01/02/2019 17:46"/>
    <s v="0XKK398081"/>
    <s v="500159"/>
    <s v="PITSS"/>
    <s v="ASP"/>
    <x v="25"/>
    <s v="VIALIDAD TABALAOPA 8507"/>
    <x v="6"/>
    <n v="0"/>
    <s v="INTERIOR"/>
    <n v="77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2-05T00:00:00"/>
    <d v="2019-02-05T00:00:00"/>
    <n v="0"/>
    <s v="0-1 día"/>
    <n v="0"/>
    <n v="0"/>
    <n v="0"/>
    <x v="0"/>
    <x v="0"/>
    <x v="0"/>
    <x v="1"/>
    <x v="1"/>
    <x v="1"/>
    <x v="6"/>
  </r>
  <r>
    <x v="1"/>
    <n v="1"/>
    <s v="1996307"/>
    <x v="0"/>
    <s v="7845"/>
    <s v="18/02/2019 09:41"/>
    <s v="0MX4777252"/>
    <s v="100038"/>
    <s v="PITSS"/>
    <s v="ASP"/>
    <x v="21"/>
    <s v="ACUEDUCTO DEL ALTO LERMA No 3"/>
    <x v="24"/>
    <n v="0"/>
    <s v="INTERIOR"/>
    <n v="12"/>
    <s v="Entre 7 y 15"/>
    <s v="A3 Office Color Laser MFPs"/>
    <s v="A3"/>
    <s v="Ciudad principal"/>
    <s v="2-Entre 7 y 15"/>
    <n v="0.6"/>
    <n v="819"/>
    <n v="1"/>
    <n v="2.3199999999999998"/>
    <n v="5"/>
    <n v="0.463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1139"/>
    <x v="0"/>
    <s v="3636"/>
    <s v="07/02/2019 10:00"/>
    <s v="0BB1564112"/>
    <s v="500159"/>
    <s v="PITSS"/>
    <s v="ASP"/>
    <x v="25"/>
    <s v="VIALIDAD TABALAOPA 8507"/>
    <x v="6"/>
    <n v="0"/>
    <s v="INTERIOR"/>
    <n v="59"/>
    <s v="Entre 31 y 60"/>
    <s v="A4 Mono MFPs"/>
    <s v="A4"/>
    <s v="Ciudad principal"/>
    <s v="1-Entre 31 y 60"/>
    <n v="0.8"/>
    <n v="572.00000000000011"/>
    <n v="1"/>
    <n v="0"/>
    <n v="5"/>
    <n v="0"/>
    <n v="0"/>
    <n v="0"/>
    <d v="2019-02-08T00:00:00"/>
    <d v="2019-02-08T00:00:00"/>
    <n v="0"/>
    <s v="0-1 día"/>
    <n v="0"/>
    <n v="0"/>
    <n v="0"/>
    <x v="0"/>
    <x v="0"/>
    <x v="0"/>
    <x v="1"/>
    <x v="1"/>
    <x v="1"/>
    <x v="6"/>
  </r>
  <r>
    <x v="0"/>
    <n v="1"/>
    <s v="1977221"/>
    <x v="0"/>
    <s v="7120"/>
    <s v="09/01/2019 18:18"/>
    <s v="0XMK291329"/>
    <s v="500036"/>
    <s v="PITSS"/>
    <s v="ASP"/>
    <x v="110"/>
    <s v="ROBERTO GARZA SADA 1000"/>
    <x v="1"/>
    <n v="0"/>
    <s v="INTERIOR"/>
    <n v="64"/>
    <s v="&gt;60"/>
    <s v="A3 Office Color Laser MFPs"/>
    <s v="A3"/>
    <s v="Ciudad principal"/>
    <s v="2-&gt;60"/>
    <n v="1.1000000000000001"/>
    <n v="1501.5000000000002"/>
    <n v="1"/>
    <n v="2.33"/>
    <n v="5"/>
    <n v="0.46600000000000003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4857"/>
    <x v="0"/>
    <s v="3659"/>
    <s v="25/01/2019 09:19"/>
    <s v="C4X012606"/>
    <s v="800146"/>
    <s v="PITSS"/>
    <s v="ASP"/>
    <x v="43"/>
    <s v="ESCULTORES No 226"/>
    <x v="17"/>
    <n v="1"/>
    <s v="INTERIOR"/>
    <n v="11"/>
    <s v="Entre 7 y 15"/>
    <s v="A4 Mono MFPs"/>
    <s v="A4"/>
    <s v="Ciudad principal"/>
    <s v="1-Entre 7 y 15"/>
    <n v="0"/>
    <n v="0"/>
    <n v="1"/>
    <n v="2.33"/>
    <n v="5"/>
    <n v="0.4660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3055"/>
    <x v="0"/>
    <s v="7530"/>
    <s v="11/02/2019 11:32"/>
    <s v="0XKK387077"/>
    <s v="500159"/>
    <s v="PITSS"/>
    <s v="ASP"/>
    <x v="25"/>
    <s v="VIALIDAD TABALAOPA 8507"/>
    <x v="6"/>
    <n v="0"/>
    <s v="INTERIOR"/>
    <n v="25"/>
    <s v="Entre 16 y 30"/>
    <s v="A3 Office Color Laser MFPs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1"/>
    <x v="1"/>
    <x v="1"/>
    <x v="6"/>
  </r>
  <r>
    <x v="0"/>
    <n v="1"/>
    <s v="1974051"/>
    <x v="0"/>
    <s v="7142"/>
    <s v="03/01/2019 09:08"/>
    <s v="0PW4152292"/>
    <s v="800183"/>
    <s v="PITSS"/>
    <s v="ASP"/>
    <x v="1"/>
    <s v="MANUEL J CLOUTHIER 888"/>
    <x v="0"/>
    <n v="0"/>
    <s v="INTERIOR"/>
    <n v="15"/>
    <s v="Entre 7 y 15"/>
    <s v="WF Mono Systems and Legacy Color"/>
    <s v="WF"/>
    <s v="Ciudad principal"/>
    <s v="3-Entre 7 y 15"/>
    <n v="0.8"/>
    <n v="1258.4000000000003"/>
    <n v="1"/>
    <n v="1.87"/>
    <n v="4"/>
    <n v="0.4675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0707"/>
    <x v="0"/>
    <s v="6203"/>
    <s v="17/01/2019 09:38"/>
    <s v="0AGD461848"/>
    <s v="800183"/>
    <s v="PITSS"/>
    <s v="ASP"/>
    <x v="1"/>
    <s v="PATRIA 1937"/>
    <x v="0"/>
    <n v="0"/>
    <s v="INTERIOR"/>
    <n v="7"/>
    <s v="Entre 7 y 15"/>
    <s v="WF Mono Systems and Legacy Color"/>
    <s v="WF"/>
    <s v="Ciudad principal"/>
    <s v="3-Entre 7 y 15"/>
    <n v="0.8"/>
    <n v="1258.4000000000003"/>
    <n v="1"/>
    <n v="1.87"/>
    <n v="4"/>
    <n v="0.46750000000000003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5701"/>
    <x v="0"/>
    <s v="0570"/>
    <s v="28/01/2019 08:57"/>
    <s v="0XPN548234"/>
    <s v="000196"/>
    <s v="PITSS"/>
    <s v="ASP"/>
    <x v="4"/>
    <s v="COFRE DE PEROTE 110 ESQ PALMAS"/>
    <x v="25"/>
    <n v="0"/>
    <s v="METRO"/>
    <n v="97"/>
    <s v="&gt;60"/>
    <s v="Entry Production Color Low/Mid"/>
    <s v="Entry Production"/>
    <s v="Ciudad principal"/>
    <s v="3-&gt;60"/>
    <n v="1.1499999999999999"/>
    <n v="923.44999999999993"/>
    <n v="1"/>
    <n v="1.87"/>
    <n v="4"/>
    <n v="0.4675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3131"/>
    <x v="0"/>
    <s v="3611"/>
    <s v="11/02/2019 12:40"/>
    <s v="0A4T554164"/>
    <s v="500159"/>
    <s v="PITSS"/>
    <s v="ASP"/>
    <x v="25"/>
    <s v="VIALIDAD TABALAOPA 8507"/>
    <x v="6"/>
    <n v="0"/>
    <s v="INTERIOR"/>
    <n v="8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13T00:00:00"/>
    <d v="2019-02-13T00:00:00"/>
    <n v="0"/>
    <s v="0-1 día"/>
    <n v="0"/>
    <n v="0"/>
    <n v="0"/>
    <x v="0"/>
    <x v="0"/>
    <x v="0"/>
    <x v="1"/>
    <x v="1"/>
    <x v="1"/>
    <x v="6"/>
  </r>
  <r>
    <x v="0"/>
    <n v="1"/>
    <s v="1979753"/>
    <x v="0"/>
    <s v="0700"/>
    <s v="15/01/2019 17:13"/>
    <s v="0MAV779133"/>
    <s v="800185"/>
    <s v="PITSS"/>
    <s v="ASP"/>
    <x v="60"/>
    <s v="GABINO BARREDA No 267 B"/>
    <x v="50"/>
    <n v="1"/>
    <s v="INTERIOR"/>
    <n v="26"/>
    <s v="Entre 16 y 30"/>
    <s v="Entry Production Color Low/Mid"/>
    <s v="Entry Production"/>
    <s v="Ciudad principal"/>
    <s v="3-Entre 16 y 30"/>
    <n v="1.05"/>
    <n v="0"/>
    <n v="1"/>
    <n v="1.88"/>
    <n v="4"/>
    <n v="0.47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8097"/>
    <x v="0"/>
    <s v="3657"/>
    <s v="11/01/2019 09:39"/>
    <s v="0C7X246863"/>
    <s v="100037"/>
    <s v="PITSS"/>
    <s v="ASP"/>
    <x v="49"/>
    <s v="AV MORELOS ORIENTE No 1019"/>
    <x v="68"/>
    <n v="0"/>
    <s v="INTERIOR"/>
    <n v="67"/>
    <s v="&gt;60"/>
    <s v="A4 Mono MFPs"/>
    <s v="A4"/>
    <s v="Ciudad principal"/>
    <s v="1-&gt;60"/>
    <n v="1.05"/>
    <n v="750.75000000000011"/>
    <n v="1"/>
    <n v="2.35"/>
    <n v="5"/>
    <n v="0.47000000000000003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94281"/>
    <x v="0"/>
    <s v="4601"/>
    <s v="13/02/2019 11:46"/>
    <s v="0XLT856311"/>
    <s v="500159"/>
    <s v="PITSS"/>
    <s v="ASP"/>
    <x v="25"/>
    <s v="VIALIDAD TABALAOPA 8507"/>
    <x v="6"/>
    <n v="0"/>
    <s v="INTERIOR"/>
    <n v="1399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2-14T00:00:00"/>
    <d v="2019-02-14T00:00:00"/>
    <n v="0"/>
    <s v="0-1 día"/>
    <n v="0"/>
    <n v="0"/>
    <n v="0"/>
    <x v="0"/>
    <x v="0"/>
    <x v="0"/>
    <x v="1"/>
    <x v="1"/>
    <x v="1"/>
    <x v="6"/>
  </r>
  <r>
    <x v="1"/>
    <n v="1"/>
    <s v="1995299"/>
    <x v="0"/>
    <s v="0251"/>
    <s v="15/02/2019 09:58"/>
    <s v="0VGW632064"/>
    <s v="500159"/>
    <s v="PITSS"/>
    <s v="ASP"/>
    <x v="128"/>
    <s v="PERIFERICO ORTIZ MENA LOCAL 8 SN"/>
    <x v="6"/>
    <n v="0"/>
    <s v="INTERIOR"/>
    <n v="14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6"/>
  </r>
  <r>
    <x v="0"/>
    <n v="1"/>
    <s v="1980959"/>
    <x v="0"/>
    <s v="5955"/>
    <s v="17/01/2019 15:38"/>
    <s v="0X76703275"/>
    <s v="800183"/>
    <s v="PITSS"/>
    <s v="ASP"/>
    <x v="116"/>
    <s v="AV VALLARTA No 1440 PISO 4"/>
    <x v="7"/>
    <n v="0"/>
    <s v="INTERIOR"/>
    <n v="55"/>
    <s v="Entre 31 y 60"/>
    <s v="Departmental Digital"/>
    <s v="A3"/>
    <s v="Ciudad principal"/>
    <s v="2-Entre 31 y 60"/>
    <n v="1.05"/>
    <n v="1433.25"/>
    <n v="1"/>
    <n v="2.37"/>
    <n v="5"/>
    <n v="0.4740000000000000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7087"/>
    <x v="0"/>
    <s v="5866"/>
    <s v="30/01/2019 09:18"/>
    <s v="0EX9287332"/>
    <s v="800183"/>
    <s v="PITSS"/>
    <s v="ASP"/>
    <x v="4"/>
    <s v="AV GENERAL MARCELINO GARCIA BARRAGAN 2077"/>
    <x v="26"/>
    <n v="0"/>
    <s v="INTERIOR"/>
    <n v="48"/>
    <s v="Entre 31 y 60"/>
    <s v="Departmental Digital"/>
    <s v="A3"/>
    <s v="Ciudad principal"/>
    <s v="2-Entre 31 y 60"/>
    <n v="1.05"/>
    <n v="1433.25"/>
    <n v="1"/>
    <n v="2.37"/>
    <n v="5"/>
    <n v="0.4740000000000000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80889"/>
    <x v="0"/>
    <s v="0070"/>
    <s v="17/01/2019 13:04"/>
    <s v="0E2B658308"/>
    <s v="800142"/>
    <s v="PITSS"/>
    <s v="ASP"/>
    <x v="4"/>
    <s v="LATERAL AUTOPISTA MEXICO-TOLUCA No 1235"/>
    <x v="35"/>
    <n v="0"/>
    <s v="METRO"/>
    <n v="38"/>
    <s v="Entre 31 y 60"/>
    <s v="Entry Production Color Low/Mid"/>
    <s v="Entry Production"/>
    <s v="Ciudad principal"/>
    <s v="3-Entre 31 y 60"/>
    <n v="1.1000000000000001"/>
    <n v="883.30000000000007"/>
    <n v="1"/>
    <n v="1.9"/>
    <n v="4"/>
    <n v="0.47499999999999998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87945"/>
    <x v="0"/>
    <s v="4310"/>
    <s v="31/01/2019 13:21"/>
    <s v="0BG0973646"/>
    <s v="000195"/>
    <s v="PITSS"/>
    <s v="ASP"/>
    <x v="4"/>
    <s v="BLVD CATARATAS No 29"/>
    <x v="16"/>
    <n v="0"/>
    <s v="METRO"/>
    <n v="129"/>
    <s v="&gt;60"/>
    <s v="Light Production Digital Business"/>
    <s v="Entry Production"/>
    <s v="Ciudad principal"/>
    <s v="3-&gt;60"/>
    <n v="1.1499999999999999"/>
    <n v="923.44999999999993"/>
    <n v="1"/>
    <n v="1.9"/>
    <n v="4"/>
    <n v="0.47499999999999998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4831"/>
    <x v="0"/>
    <s v="4395"/>
    <s v="14/02/2019 11:36"/>
    <s v="0BG2951480"/>
    <s v="800183"/>
    <s v="PITSS"/>
    <s v="ASP"/>
    <x v="1"/>
    <s v="AV BENITO JUAREZ 1965"/>
    <x v="1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1.9"/>
    <n v="4"/>
    <n v="0.47499999999999998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1"/>
    <n v="1"/>
    <s v="1996491"/>
    <x v="0"/>
    <s v="5866"/>
    <s v="18/02/2019 12:42"/>
    <s v="0EX9297705"/>
    <s v="500035"/>
    <s v="PITSS"/>
    <s v="ASP"/>
    <x v="1"/>
    <s v="CARR MIGUEL ALEMAN OTE 4605"/>
    <x v="33"/>
    <n v="0"/>
    <s v="INTERIOR"/>
    <n v="5"/>
    <s v="Entre 3 y 6"/>
    <s v="Departmental Digital"/>
    <s v="A3"/>
    <s v="Ciudad principal"/>
    <s v="2-Entre 3 y 6"/>
    <n v="0"/>
    <n v="0"/>
    <n v="1"/>
    <n v="2.38"/>
    <n v="5"/>
    <n v="0.4759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2000239"/>
    <x v="0"/>
    <s v="6515"/>
    <s v="25/02/2019 14:07"/>
    <s v="4AV772259"/>
    <s v="800183"/>
    <s v="PITSS"/>
    <s v="ASP"/>
    <x v="129"/>
    <s v="CALLE 18 No 2519"/>
    <x v="7"/>
    <n v="0"/>
    <s v="INTERIOR"/>
    <n v="2643"/>
    <s v="&gt;60"/>
    <s v="Color Laser Printers"/>
    <s v="A4"/>
    <s v="Ciudad principal"/>
    <s v="1-&gt;60"/>
    <n v="1.05"/>
    <n v="750.75000000000011"/>
    <n v="1"/>
    <n v="2.38"/>
    <n v="5"/>
    <n v="0.47599999999999998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5561"/>
    <x v="0"/>
    <s v="0551"/>
    <s v="07/01/2019 09:22"/>
    <s v="0XPN394544"/>
    <s v="000196"/>
    <s v="PITSS"/>
    <s v="ASP"/>
    <x v="4"/>
    <s v="AV HOMERO 1317"/>
    <x v="25"/>
    <n v="0"/>
    <s v="METRO"/>
    <n v="34"/>
    <s v="Entre 31 y 60"/>
    <s v="Entry Production Color Low/Mid"/>
    <s v="Entry Production"/>
    <s v="Ciudad principal"/>
    <s v="3-Entre 31 y 60"/>
    <n v="1.1000000000000001"/>
    <n v="883.30000000000007"/>
    <n v="1"/>
    <n v="1.91"/>
    <n v="4"/>
    <n v="0.4774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8879"/>
    <x v="0"/>
    <s v="4395"/>
    <s v="14/01/2019 09:07"/>
    <s v="0BG2947152"/>
    <s v="800072"/>
    <s v="PITSS"/>
    <s v="ASP"/>
    <x v="1"/>
    <s v="PATRIA 1937"/>
    <x v="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91"/>
    <n v="4"/>
    <n v="0.4774999999999999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3765"/>
    <x v="0"/>
    <s v="5774"/>
    <s v="02/01/2019 16:57"/>
    <s v="0XEL562732"/>
    <s v="800110"/>
    <s v="PITSS"/>
    <s v="ASP"/>
    <x v="1"/>
    <s v="AV LAS PALMAS 1559 LOC SA-01"/>
    <x v="37"/>
    <n v="0"/>
    <s v="INTERIOR"/>
    <n v="21"/>
    <s v="Entre 16 y 30"/>
    <s v="Departmental Digital"/>
    <s v="A3"/>
    <s v="Otras"/>
    <s v="2-Entre 16 y 30"/>
    <n v="0.8"/>
    <n v="1092"/>
    <n v="1"/>
    <n v="4.3"/>
    <n v="9"/>
    <n v="0.47777777777777775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8731"/>
    <x v="0"/>
    <s v="5867"/>
    <s v="21/02/2019 17:41"/>
    <s v="0EX7416384"/>
    <s v="500159"/>
    <s v="PITSS"/>
    <s v="ASP"/>
    <x v="25"/>
    <s v="CRISTOBAL COLON 11364"/>
    <x v="6"/>
    <n v="0"/>
    <s v="INTERIOR"/>
    <n v="617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2-22T00:00:00"/>
    <d v="2019-02-22T00:00:00"/>
    <n v="0"/>
    <s v="0-1 día"/>
    <n v="0"/>
    <n v="0"/>
    <n v="0"/>
    <x v="0"/>
    <x v="0"/>
    <x v="0"/>
    <x v="1"/>
    <x v="1"/>
    <x v="1"/>
    <x v="6"/>
  </r>
  <r>
    <x v="1"/>
    <n v="1"/>
    <s v="1999099"/>
    <x v="0"/>
    <s v="3616"/>
    <s v="22/02/2019 13:37"/>
    <s v="0A2T200317"/>
    <s v="500159"/>
    <s v="PITSS"/>
    <s v="ASP"/>
    <x v="12"/>
    <s v="Periferico de la Juventud No 3998 Local 6"/>
    <x v="6"/>
    <n v="0"/>
    <s v="INTERIOR"/>
    <n v="724"/>
    <s v="&gt;60"/>
    <s v="A4 Mono MFPs"/>
    <s v="A4"/>
    <s v="Ciudad principal"/>
    <s v="1-&gt;60"/>
    <n v="1.05"/>
    <n v="750.75000000000011"/>
    <n v="1"/>
    <n v="0"/>
    <n v="5"/>
    <n v="0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6"/>
  </r>
  <r>
    <x v="0"/>
    <n v="1"/>
    <s v="1976991"/>
    <x v="0"/>
    <s v="0070"/>
    <s v="09/01/2019 11:20"/>
    <s v="0E2B650746"/>
    <s v="100037"/>
    <s v="PITSS"/>
    <s v="ASP"/>
    <x v="1"/>
    <s v="BLV ISIDRO FABELA SUR 600"/>
    <x v="68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92"/>
    <n v="4"/>
    <n v="0.4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6561"/>
    <x v="0"/>
    <s v="5945"/>
    <s v="29/01/2019 10:36"/>
    <s v="0X76708031"/>
    <s v="500089"/>
    <s v="PITSS"/>
    <s v="ASP"/>
    <x v="13"/>
    <s v="AV HERMANOS ESCOBAR No 5756"/>
    <x v="2"/>
    <n v="1"/>
    <s v="INTERIOR"/>
    <n v="1065"/>
    <s v="&gt;60"/>
    <s v="Office Digital"/>
    <s v="A3"/>
    <s v="Ciudad principal"/>
    <s v="2-&gt;60"/>
    <n v="1.1000000000000001"/>
    <n v="0"/>
    <n v="1"/>
    <n v="2.4"/>
    <n v="5"/>
    <n v="0.4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87995"/>
    <x v="0"/>
    <s v="4310"/>
    <s v="31/01/2019 14:29"/>
    <s v="0BG0973687"/>
    <s v="500066"/>
    <s v="PITSS"/>
    <s v="ASP"/>
    <x v="4"/>
    <s v="AV JOSE ELEUTERIO GONZALEZ No 315 INT 7C"/>
    <x v="11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92"/>
    <n v="4"/>
    <n v="0.48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93331"/>
    <x v="0"/>
    <s v="0560"/>
    <s v="11/02/2019 19:04"/>
    <s v="0XPN551901"/>
    <s v="500066"/>
    <s v="PITSS"/>
    <s v="ASP"/>
    <x v="1"/>
    <s v="AV REVOLUCION 2703, LOC SA-01"/>
    <x v="11"/>
    <n v="0"/>
    <s v="INTERIOR"/>
    <n v="81"/>
    <s v="&gt;60"/>
    <s v="Entry Production Color Low/Mid"/>
    <s v="Entry Production"/>
    <s v="Ciudad principal"/>
    <s v="3-&gt;60"/>
    <n v="1.1499999999999999"/>
    <n v="1808.95"/>
    <n v="1"/>
    <n v="1.92"/>
    <n v="4"/>
    <n v="0.48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99027"/>
    <x v="0"/>
    <s v="3321"/>
    <s v="22/02/2019 11:55"/>
    <s v="0LA0094919"/>
    <s v="100037"/>
    <s v="PITSS"/>
    <s v="ASP"/>
    <x v="81"/>
    <s v="RODOLFO PADRON No 9"/>
    <x v="59"/>
    <n v="0"/>
    <s v="INTERIOR"/>
    <n v="323"/>
    <s v="&gt;60"/>
    <s v="Entry Mono Printers"/>
    <s v="A4"/>
    <s v="Ciudad principal"/>
    <s v="1-&gt;60"/>
    <n v="1.05"/>
    <n v="750.75000000000011"/>
    <n v="1"/>
    <n v="2.4"/>
    <n v="5"/>
    <n v="0.48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2000249"/>
    <x v="0"/>
    <s v="5866"/>
    <s v="25/02/2019 14:18"/>
    <s v="0EX9293385"/>
    <s v="800186"/>
    <s v="PITSS"/>
    <s v="ASP"/>
    <x v="4"/>
    <s v="CONSTITUYENTES PTE 152"/>
    <x v="10"/>
    <n v="0"/>
    <s v="INTERIOR"/>
    <n v="22"/>
    <s v="Entre 16 y 30"/>
    <s v="Departmental Digital"/>
    <s v="A3"/>
    <s v="Ciudad principal"/>
    <s v="2-Entre 16 y 30"/>
    <n v="0.8"/>
    <n v="1092"/>
    <n v="1"/>
    <n v="2.4"/>
    <n v="5"/>
    <n v="0.48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86179"/>
    <x v="0"/>
    <s v="5774"/>
    <s v="28/01/2019 17:51"/>
    <s v="0XEL562101"/>
    <s v="800110"/>
    <s v="PITSS"/>
    <s v="ASP"/>
    <x v="1"/>
    <s v="CALZ DE LA HUERTA 2799"/>
    <x v="28"/>
    <n v="0"/>
    <s v="INTERIOR"/>
    <n v="30"/>
    <s v="Entre 16 y 30"/>
    <s v="Departmental Digital"/>
    <s v="A3"/>
    <s v="Ciudad principal"/>
    <s v="2-Entre 16 y 30"/>
    <n v="0.8"/>
    <n v="1092"/>
    <n v="1"/>
    <n v="2.42"/>
    <n v="5"/>
    <n v="0.4839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2141"/>
    <x v="0"/>
    <s v="3346"/>
    <s v="08/02/2019 16:51"/>
    <s v="3BT804954"/>
    <s v="800185"/>
    <s v="PITSS"/>
    <s v="ASP"/>
    <x v="111"/>
    <s v="BLVD MIGUEL DE LA MADRID No 874 LOCAL 1"/>
    <x v="41"/>
    <n v="1"/>
    <s v="INTERIOR"/>
    <n v="64"/>
    <s v="&gt;60"/>
    <s v="A4 Mono MFPs"/>
    <s v="A4"/>
    <s v="Ciudad principal"/>
    <s v="1-&gt;60"/>
    <n v="1.05"/>
    <n v="0"/>
    <n v="1"/>
    <n v="2.42"/>
    <n v="5"/>
    <n v="0.483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2635"/>
    <x v="0"/>
    <s v="6203"/>
    <s v="21/01/2019 14:03"/>
    <s v="0AGD461882"/>
    <s v="800188"/>
    <s v="PITSS"/>
    <s v="ASP"/>
    <x v="1"/>
    <s v="AV FAJA DE ORO 1100"/>
    <x v="48"/>
    <n v="0"/>
    <s v="INTERIOR"/>
    <n v="56"/>
    <s v="Entre 31 y 60"/>
    <s v="WF Mono Systems and Legacy Color"/>
    <s v="WF"/>
    <s v="Ciudad principal"/>
    <s v="3-Entre 31 y 60"/>
    <n v="1.1000000000000001"/>
    <n v="1730.3000000000004"/>
    <n v="1"/>
    <n v="1.95"/>
    <n v="4"/>
    <n v="0.48749999999999999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409"/>
    <x v="0"/>
    <s v="0070"/>
    <s v="22/01/2019 15:33"/>
    <s v="0E2B662392"/>
    <s v="000195"/>
    <s v="PITSS"/>
    <s v="ASP"/>
    <x v="4"/>
    <s v="MONTERREY 75"/>
    <x v="57"/>
    <n v="0"/>
    <s v="METRO"/>
    <n v="15"/>
    <s v="Entre 7 y 15"/>
    <s v="Entry Production Color Low/Mid"/>
    <s v="Entry Production"/>
    <s v="Ciudad principal"/>
    <s v="3-Entre 7 y 15"/>
    <n v="0.8"/>
    <n v="642.40000000000009"/>
    <n v="1"/>
    <n v="1.95"/>
    <n v="4"/>
    <n v="0.4874999999999999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9161"/>
    <x v="0"/>
    <s v="4395"/>
    <s v="22/02/2019 15:33"/>
    <s v="0BG2949291"/>
    <s v="800188"/>
    <s v="PITSS"/>
    <s v="ASP"/>
    <x v="1"/>
    <s v="TORRES LANDA 103 A"/>
    <x v="55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1.95"/>
    <n v="4"/>
    <n v="0.48749999999999999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431"/>
    <x v="0"/>
    <s v="5866"/>
    <s v="18/01/2019 12:47"/>
    <s v="0EX9293351"/>
    <s v="500036"/>
    <s v="PITSS"/>
    <s v="ASP"/>
    <x v="4"/>
    <s v="AV JOSE ELEUTERIO GONZALEZ 315"/>
    <x v="11"/>
    <n v="0"/>
    <s v="INTERIOR"/>
    <n v="2"/>
    <s v="&lt;=3"/>
    <s v="Departmental Digital"/>
    <s v="A3"/>
    <s v="Ciudad principal"/>
    <s v="2-&lt;=3"/>
    <n v="0"/>
    <n v="0"/>
    <n v="1"/>
    <n v="2.44"/>
    <n v="5"/>
    <n v="0.48799999999999999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2001039"/>
    <x v="0"/>
    <s v="3611"/>
    <s v="26/02/2019 17:59"/>
    <s v="0A4T554161"/>
    <s v="500159"/>
    <s v="PITSS"/>
    <s v="ASP"/>
    <x v="25"/>
    <s v="VIALIDAD TABALAOPA 8507"/>
    <x v="6"/>
    <n v="0"/>
    <s v="INTERIOR"/>
    <n v="7"/>
    <s v="Entre 7 y 15"/>
    <s v="Entry Mono Printers"/>
    <s v="A4"/>
    <s v="Ciudad principal"/>
    <s v="1-Entre 7 y 15"/>
    <n v="0"/>
    <n v="0"/>
    <n v="1"/>
    <n v="0"/>
    <n v="5"/>
    <n v="0"/>
    <n v="0"/>
    <n v="0"/>
    <d v="2019-02-28T00:00:00"/>
    <d v="2019-02-28T00:00:00"/>
    <n v="0"/>
    <s v="0-1 día"/>
    <n v="0"/>
    <n v="0"/>
    <n v="0"/>
    <x v="0"/>
    <x v="0"/>
    <x v="0"/>
    <x v="1"/>
    <x v="1"/>
    <x v="1"/>
    <x v="6"/>
  </r>
  <r>
    <x v="0"/>
    <n v="1"/>
    <s v="1986491"/>
    <x v="0"/>
    <s v="5945"/>
    <s v="29/01/2019 08:35"/>
    <s v="0X76707836"/>
    <s v="500018"/>
    <s v="PITSS"/>
    <s v="ASP"/>
    <x v="52"/>
    <s v="BOULEVARD FRANCISCO PRIMO DE VERDAD No 3317"/>
    <x v="23"/>
    <n v="0"/>
    <s v="INTERIOR"/>
    <n v="8"/>
    <s v="Entre 7 y 15"/>
    <s v="Office Digital"/>
    <s v="A3"/>
    <s v="Ciudad principal"/>
    <s v="2-Entre 7 y 15"/>
    <n v="0.6"/>
    <n v="819"/>
    <n v="1"/>
    <n v="2.4500000000000002"/>
    <n v="5"/>
    <n v="0.4900000000000000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2163"/>
    <x v="0"/>
    <s v="4002"/>
    <s v="08/02/2019 17:30"/>
    <s v="9HB914257"/>
    <s v="800186"/>
    <s v="PITSS"/>
    <s v="ASP"/>
    <x v="130"/>
    <s v="REFORMA AGRARIA No 141"/>
    <x v="10"/>
    <n v="0"/>
    <s v="INTERIOR"/>
    <n v="2626"/>
    <s v="&gt;60"/>
    <s v="A4 Mono MFPs"/>
    <s v="A4"/>
    <s v="Ciudad principal"/>
    <s v="1-&gt;60"/>
    <n v="1.05"/>
    <n v="750.75000000000011"/>
    <n v="1"/>
    <n v="2.4500000000000002"/>
    <n v="5"/>
    <n v="0.4900000000000000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1637"/>
    <x v="0"/>
    <s v="0770"/>
    <s v="27/12/2018 09:06"/>
    <s v="0CX0060974"/>
    <s v="500159"/>
    <s v="PITSS"/>
    <s v="ASP"/>
    <x v="128"/>
    <s v="AV UNIVERSIDAD 2761"/>
    <x v="6"/>
    <n v="0"/>
    <s v="INTERIOR"/>
    <n v="9"/>
    <s v="Entre 7 y 15"/>
    <s v="Entry Production Color Mid"/>
    <s v="Entry Production"/>
    <s v="Ciudad principal"/>
    <s v="3-Entre 7 y 15"/>
    <n v="0.8"/>
    <n v="1258.4000000000003"/>
    <n v="1"/>
    <n v="0.03"/>
    <n v="4"/>
    <n v="7.4999999999999997E-3"/>
    <n v="0"/>
    <n v="0"/>
    <d v="2019-01-02T00:00:00"/>
    <d v="2019-01-02T00:00:00"/>
    <n v="0"/>
    <s v="0-1 día"/>
    <n v="0"/>
    <n v="0"/>
    <n v="0"/>
    <x v="0"/>
    <x v="0"/>
    <x v="0"/>
    <x v="0"/>
    <x v="1"/>
    <x v="1"/>
    <x v="6"/>
  </r>
  <r>
    <x v="1"/>
    <n v="1"/>
    <s v="1998561"/>
    <x v="0"/>
    <s v="5867"/>
    <s v="21/02/2019 13:06"/>
    <s v="0EX7382605"/>
    <s v="500159"/>
    <s v="PITSS"/>
    <s v="ASP"/>
    <x v="25"/>
    <s v="CRISTOBAL COLON 11364"/>
    <x v="6"/>
    <n v="0"/>
    <s v="INTERIOR"/>
    <n v="154"/>
    <s v="&gt;60"/>
    <s v="Office Digital"/>
    <s v="A3"/>
    <s v="Ciudad principal"/>
    <s v="2-&gt;60"/>
    <n v="1.1000000000000001"/>
    <n v="1501.5000000000002"/>
    <n v="1"/>
    <n v="7.0000000000000007E-2"/>
    <n v="5"/>
    <n v="1.4000000000000002E-2"/>
    <n v="0"/>
    <n v="0"/>
    <d v="2019-02-21T00:00:00"/>
    <d v="2019-02-21T00:00:00"/>
    <n v="0"/>
    <s v="0-1 día"/>
    <n v="0"/>
    <n v="0"/>
    <n v="0"/>
    <x v="0"/>
    <x v="0"/>
    <x v="0"/>
    <x v="1"/>
    <x v="1"/>
    <x v="1"/>
    <x v="6"/>
  </r>
  <r>
    <x v="1"/>
    <n v="1"/>
    <s v="1994827"/>
    <x v="0"/>
    <s v="4002"/>
    <s v="14/02/2019 11:32"/>
    <s v="09HB325608"/>
    <s v="100038"/>
    <s v="PITSS"/>
    <s v="ASP"/>
    <x v="18"/>
    <s v="IGNACIO LOPEZ RAYON No 510"/>
    <x v="22"/>
    <n v="0"/>
    <s v="INTERIOR"/>
    <n v="139"/>
    <s v="&gt;60"/>
    <s v="A4 Mono MFPs"/>
    <s v="A4"/>
    <s v="Ciudad principal"/>
    <s v="1-&gt;60"/>
    <n v="1.05"/>
    <n v="750.75000000000011"/>
    <n v="1"/>
    <n v="2.4700000000000002"/>
    <n v="5"/>
    <n v="0.4940000000000000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2000151"/>
    <x v="0"/>
    <s v="5866"/>
    <s v="25/02/2019 12:50"/>
    <s v="0EX9295738"/>
    <s v="800027"/>
    <s v="PITSS"/>
    <s v="ASP"/>
    <x v="1"/>
    <s v="AV. PATRIA NO 1937"/>
    <x v="0"/>
    <n v="0"/>
    <s v="INTERIOR"/>
    <n v="4"/>
    <s v="Entre 3 y 6"/>
    <s v="Departmental Digital"/>
    <s v="A3"/>
    <s v="Ciudad principal"/>
    <s v="2-Entre 3 y 6"/>
    <n v="0"/>
    <n v="0"/>
    <n v="1"/>
    <n v="2.4700000000000002"/>
    <n v="5"/>
    <n v="0.49400000000000005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0"/>
    <n v="1"/>
    <s v="1974027"/>
    <x v="0"/>
    <s v="4395"/>
    <s v="03/01/2019 08:31"/>
    <s v="0BG2947161"/>
    <s v="500083"/>
    <s v="PITSS"/>
    <s v="ASP"/>
    <x v="1"/>
    <s v="MISSISIPI 152 LOC 206"/>
    <x v="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1.98"/>
    <n v="4"/>
    <n v="0.495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165"/>
    <x v="0"/>
    <s v="6705"/>
    <s v="11/01/2019 11:01"/>
    <s v="0A1H020879"/>
    <s v="500066"/>
    <s v="PITSS"/>
    <s v="ASP"/>
    <x v="6"/>
    <s v="PROL VERACRUZ 271"/>
    <x v="44"/>
    <n v="0"/>
    <s v="INTERIOR"/>
    <n v="1842"/>
    <s v="&gt;60"/>
    <s v="WF Mono Systems and Legacy Color"/>
    <s v="WF"/>
    <s v="Ciudad principal"/>
    <s v="3-&gt;60"/>
    <n v="1.1499999999999999"/>
    <n v="1808.95"/>
    <n v="1"/>
    <n v="1.98"/>
    <n v="4"/>
    <n v="0.49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4851"/>
    <x v="0"/>
    <s v="1262"/>
    <s v="25/01/2019 09:01"/>
    <s v="0DUX196280"/>
    <s v="800188"/>
    <s v="PITSS"/>
    <s v="ASP"/>
    <x v="4"/>
    <s v="PASEO IRAPUATO No 1101"/>
    <x v="30"/>
    <n v="0"/>
    <s v="INTERIOR"/>
    <n v="3"/>
    <s v="&lt;=3"/>
    <s v="Entry Production Color Low/Mid"/>
    <s v="Entry Production"/>
    <s v="Ciudad principal"/>
    <s v="3-&lt;=3"/>
    <n v="0"/>
    <n v="0"/>
    <n v="1"/>
    <n v="1.98"/>
    <n v="4"/>
    <n v="0.4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4657"/>
    <x v="0"/>
    <s v="0603"/>
    <s v="14/02/2019 09:07"/>
    <s v="05XB488945"/>
    <s v="500093"/>
    <s v="PITSS"/>
    <s v="ASP"/>
    <x v="17"/>
    <s v="ITURBIDE No 6970"/>
    <x v="18"/>
    <n v="0"/>
    <s v="INTERIOR"/>
    <n v="72"/>
    <s v="&gt;60"/>
    <s v="A4 Mono MFPs"/>
    <s v="A4"/>
    <s v="Ciudad principal"/>
    <s v="1-&gt;60"/>
    <n v="1.05"/>
    <n v="750.75000000000011"/>
    <n v="1"/>
    <n v="2.48"/>
    <n v="5"/>
    <n v="0.49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675"/>
    <x v="0"/>
    <s v="3611"/>
    <s v="15/01/2019 13:41"/>
    <s v="0A4T558106"/>
    <s v="500028"/>
    <s v="PITSS"/>
    <s v="ASP"/>
    <x v="4"/>
    <s v="AV JOSE ELEUTERIO GONZALEZ 315"/>
    <x v="11"/>
    <n v="0"/>
    <s v="INTERIOR"/>
    <n v="88"/>
    <s v="&gt;60"/>
    <s v="Entry Mono Printers"/>
    <s v="A4"/>
    <s v="Ciudad principal"/>
    <s v="1-&gt;60"/>
    <n v="1.05"/>
    <n v="750.75000000000011"/>
    <n v="1"/>
    <n v="2.4900000000000002"/>
    <n v="5"/>
    <n v="0.4980000000000000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5765"/>
    <x v="0"/>
    <s v="5774"/>
    <s v="28/01/2019 10:02"/>
    <s v="0XEL566040"/>
    <s v="000196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2.4900000000000002"/>
    <n v="5"/>
    <n v="0.498000000000000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99001"/>
    <x v="0"/>
    <s v="3611"/>
    <s v="22/02/2019 11:11"/>
    <s v="0A4T557615"/>
    <s v="800071"/>
    <s v="PITSS"/>
    <s v="ASP"/>
    <x v="27"/>
    <s v="CARRETERA BASE AEREA No 5850-23"/>
    <x v="0"/>
    <n v="0"/>
    <s v="INTERIOR"/>
    <n v="67"/>
    <s v="&gt;60"/>
    <s v="Entry Mono Printers"/>
    <s v="A4"/>
    <s v="Ciudad principal"/>
    <s v="1-&gt;60"/>
    <n v="1.05"/>
    <n v="750.75000000000011"/>
    <n v="1"/>
    <n v="2.4900000000000002"/>
    <n v="5"/>
    <n v="0.4980000000000000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2785"/>
    <x v="0"/>
    <s v="4395"/>
    <s v="31/12/2018 08:30"/>
    <s v="0BG2946876"/>
    <s v="800146"/>
    <s v="PITSS"/>
    <s v="ASP"/>
    <x v="1"/>
    <s v="BLV JUAN ALONSO DE TORRES 1315-3"/>
    <x v="17"/>
    <n v="0"/>
    <s v="INTERIOR"/>
    <n v="20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1039"/>
    <x v="0"/>
    <s v="3611"/>
    <s v="24/12/2018 17:10"/>
    <s v="0A4T557727"/>
    <s v="000202"/>
    <s v="PITSS"/>
    <s v="ASP"/>
    <x v="4"/>
    <s v="CARR MEXICO-PACHUCA KM 36.5"/>
    <x v="81"/>
    <n v="0"/>
    <s v="METRO"/>
    <n v="153"/>
    <s v="&gt;60"/>
    <s v="Entry Mono Printers"/>
    <s v="A4"/>
    <s v="Ciudad principal"/>
    <s v="1-&gt;60"/>
    <n v="1.05"/>
    <n v="491.40000000000003"/>
    <n v="1"/>
    <n v="2.5"/>
    <n v="5"/>
    <n v="0.5"/>
    <n v="0"/>
    <n v="0"/>
    <d v="2018-12-28T00:00:00"/>
    <d v="2019-01-02T00:00:00"/>
    <n v="2"/>
    <s v="2-3 días"/>
    <n v="0.25"/>
    <n v="-117"/>
    <n v="0"/>
    <x v="0"/>
    <x v="0"/>
    <x v="0"/>
    <x v="0"/>
    <x v="0"/>
    <x v="0"/>
    <x v="0"/>
  </r>
  <r>
    <x v="0"/>
    <n v="1"/>
    <s v="1975491"/>
    <x v="0"/>
    <s v="6705"/>
    <s v="07/01/2019 08:10"/>
    <s v="0A1H020723"/>
    <s v="500028"/>
    <s v="PITSS"/>
    <s v="ASP"/>
    <x v="1"/>
    <s v="AV ROMULO GARZA SN"/>
    <x v="36"/>
    <n v="0"/>
    <s v="INTERIOR"/>
    <n v="34"/>
    <s v="Entre 31 y 60"/>
    <s v="WF Mono Systems and Legacy Color"/>
    <s v="WF"/>
    <s v="Ciudad principal"/>
    <s v="3-Entre 31 y 60"/>
    <n v="1.1000000000000001"/>
    <n v="1730.3000000000004"/>
    <n v="1"/>
    <n v="2"/>
    <n v="4"/>
    <n v="0.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225"/>
    <x v="0"/>
    <s v="0570"/>
    <s v="09/01/2019 18:31"/>
    <s v="0XPN548251"/>
    <s v="500028"/>
    <s v="PITSS"/>
    <s v="ASP"/>
    <x v="4"/>
    <s v="AV JOSE ELEUTERIO GONZALEZ No 315 INT 7C"/>
    <x v="11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2"/>
    <n v="4"/>
    <n v="0.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61"/>
    <x v="0"/>
    <s v="4395"/>
    <s v="09/01/2019 10:46"/>
    <s v="0BG2949280"/>
    <s v="800072"/>
    <s v="PITSS"/>
    <s v="ASP"/>
    <x v="1"/>
    <s v="AV MAIZ 1300"/>
    <x v="0"/>
    <n v="0"/>
    <s v="INTERIOR"/>
    <n v="2"/>
    <s v="&lt;=3"/>
    <s v="Light Production Digital Business"/>
    <s v="Entry Production"/>
    <s v="Ciudad principal"/>
    <s v="3-&lt;=3"/>
    <n v="0"/>
    <n v="0"/>
    <n v="1"/>
    <n v="2"/>
    <n v="4"/>
    <n v="0.5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5799"/>
    <x v="0"/>
    <s v="4002"/>
    <s v="07/01/2019 12:59"/>
    <s v="09HB321650"/>
    <s v="500159"/>
    <s v="PITSS"/>
    <s v="ASP"/>
    <x v="6"/>
    <s v="VIALIDAD CH-P NUM 8808"/>
    <x v="6"/>
    <n v="0"/>
    <s v="INTERIOR"/>
    <n v="216"/>
    <s v="&gt;60"/>
    <s v="A4 Mono MFPs"/>
    <s v="A4"/>
    <s v="Ciudad principal"/>
    <s v="1-&gt;60"/>
    <n v="1.05"/>
    <n v="750.75000000000011"/>
    <n v="1"/>
    <n v="0.1"/>
    <n v="5"/>
    <n v="0.02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6"/>
  </r>
  <r>
    <x v="1"/>
    <n v="1"/>
    <s v="1996325"/>
    <x v="0"/>
    <s v="3636"/>
    <s v="18/02/2019 10:04"/>
    <s v="0BB1860019"/>
    <s v="500159"/>
    <s v="PITSS"/>
    <s v="ASP"/>
    <x v="25"/>
    <s v="VIALIDAD TABALAOPA 8507"/>
    <x v="6"/>
    <n v="0"/>
    <s v="INTERIOR"/>
    <n v="45"/>
    <s v="Entre 31 y 60"/>
    <s v="A4 Mono MFPs"/>
    <s v="A4"/>
    <s v="Ciudad principal"/>
    <s v="1-Entre 31 y 60"/>
    <n v="0.8"/>
    <n v="572.00000000000011"/>
    <n v="1"/>
    <n v="0.18"/>
    <n v="5"/>
    <n v="3.5999999999999997E-2"/>
    <n v="0"/>
    <n v="0"/>
    <d v="2019-02-19T00:00:00"/>
    <d v="2019-02-19T00:00:00"/>
    <n v="0"/>
    <s v="0-1 día"/>
    <n v="0"/>
    <n v="0"/>
    <n v="0"/>
    <x v="0"/>
    <x v="0"/>
    <x v="0"/>
    <x v="1"/>
    <x v="1"/>
    <x v="1"/>
    <x v="6"/>
  </r>
  <r>
    <x v="0"/>
    <n v="1"/>
    <s v="1983569"/>
    <x v="0"/>
    <s v="4005"/>
    <s v="23/01/2019 05:47"/>
    <s v="09HB347548"/>
    <s v="800084"/>
    <s v="PITSS"/>
    <s v="ASP"/>
    <x v="14"/>
    <s v="PLAZA ACU&amp;A LOCAL B10 Y B11"/>
    <x v="53"/>
    <n v="0"/>
    <s v="INTERIOR"/>
    <n v="301"/>
    <s v="&gt;60"/>
    <s v="A4 Mono MFPs"/>
    <s v="A4"/>
    <s v="Otras"/>
    <s v="1-&gt;60"/>
    <n v="1.05"/>
    <n v="750.75000000000011"/>
    <n v="1"/>
    <n v="4.5"/>
    <n v="9"/>
    <n v="0.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6217"/>
    <x v="0"/>
    <s v="0070"/>
    <s v="28/01/2019 21:21"/>
    <s v="0E2B106717"/>
    <s v="000196"/>
    <s v="PITSS"/>
    <s v="ASP"/>
    <x v="4"/>
    <s v="AV CUITLAHUAC No 332"/>
    <x v="34"/>
    <n v="0"/>
    <s v="METRO"/>
    <n v="2615"/>
    <s v="&gt;60"/>
    <s v="Entry Production Color Low/Mid"/>
    <s v="Entry Production"/>
    <s v="Ciudad principal"/>
    <s v="3-&gt;60"/>
    <n v="1.1499999999999999"/>
    <n v="923.44999999999993"/>
    <n v="1"/>
    <n v="2"/>
    <n v="4"/>
    <n v="0.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201"/>
    <x v="0"/>
    <s v="3657"/>
    <s v="28/01/2019 19:48"/>
    <s v="0C7X224300"/>
    <s v="100038"/>
    <s v="PITSS"/>
    <s v="ASP"/>
    <x v="21"/>
    <s v="ACUEDUCTO DEL ALTO LERMA No 2"/>
    <x v="24"/>
    <n v="0"/>
    <s v="INTERIOR"/>
    <n v="3"/>
    <s v="&lt;=3"/>
    <s v="A4 Mono MFPs"/>
    <s v="A4"/>
    <s v="Ciudad principal"/>
    <s v="1-&lt;=3"/>
    <n v="0"/>
    <n v="0"/>
    <n v="1"/>
    <n v="2.5"/>
    <n v="5"/>
    <n v="0.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3123"/>
    <x v="0"/>
    <s v="5748"/>
    <s v="22/01/2019 09:44"/>
    <s v="0XEH771692"/>
    <s v="500159"/>
    <s v="PITSS"/>
    <s v="ASP"/>
    <x v="25"/>
    <s v="VIALIDAD TABALAOPA 8507"/>
    <x v="6"/>
    <n v="0"/>
    <s v="INTERIOR"/>
    <n v="127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1-23T00:00:00"/>
    <d v="2019-01-23T00:00:00"/>
    <n v="0"/>
    <s v="0-1 día"/>
    <n v="0"/>
    <n v="0"/>
    <n v="0"/>
    <x v="0"/>
    <x v="0"/>
    <x v="0"/>
    <x v="1"/>
    <x v="1"/>
    <x v="1"/>
    <x v="6"/>
  </r>
  <r>
    <x v="1"/>
    <n v="1"/>
    <s v="1991499"/>
    <x v="0"/>
    <s v="4395"/>
    <s v="07/02/2019 17:57"/>
    <s v="0BG2945237"/>
    <s v="500094"/>
    <s v="PITSS"/>
    <s v="ASP"/>
    <x v="1"/>
    <s v="AV HIDALGO 5309"/>
    <x v="69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4143"/>
    <x v="0"/>
    <s v="5329"/>
    <s v="03/01/2019 10:52"/>
    <s v="0AE9566035"/>
    <s v="500159"/>
    <s v="PITSS"/>
    <s v="ASP"/>
    <x v="25"/>
    <s v="VIALIDAD TABALAOPA 8507"/>
    <x v="6"/>
    <n v="0"/>
    <s v="INTERIOR"/>
    <n v="15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1-03T00:00:00"/>
    <d v="2019-01-03T00:00:00"/>
    <n v="0"/>
    <s v="0-1 día"/>
    <n v="0"/>
    <n v="0"/>
    <n v="0"/>
    <x v="0"/>
    <x v="0"/>
    <x v="0"/>
    <x v="1"/>
    <x v="1"/>
    <x v="1"/>
    <x v="6"/>
  </r>
  <r>
    <x v="1"/>
    <n v="1"/>
    <s v="1993703"/>
    <x v="0"/>
    <s v="0560"/>
    <s v="12/02/2019 12:45"/>
    <s v="0XPN396959"/>
    <s v="500083"/>
    <s v="PITSS"/>
    <s v="ASP"/>
    <x v="1"/>
    <s v="AV EUGENIO GARZA SADA 3752 SUR"/>
    <x v="11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2"/>
    <n v="4"/>
    <n v="0.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0"/>
    <n v="1"/>
    <s v="1987485"/>
    <x v="0"/>
    <s v="5757"/>
    <s v="30/01/2019 16:56"/>
    <s v="0XEH768350"/>
    <s v="500159"/>
    <s v="PITSS"/>
    <s v="ASP"/>
    <x v="25"/>
    <s v="CRISTOBAL COLON 11364"/>
    <x v="6"/>
    <n v="0"/>
    <s v="INTERIOR"/>
    <n v="121"/>
    <s v="&gt;60"/>
    <s v="Departmental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1-31T00:00:00"/>
    <d v="2019-01-31T00:00:00"/>
    <n v="0"/>
    <s v="0-1 día"/>
    <n v="0"/>
    <n v="0"/>
    <n v="0"/>
    <x v="0"/>
    <x v="0"/>
    <x v="0"/>
    <x v="1"/>
    <x v="1"/>
    <x v="1"/>
    <x v="6"/>
  </r>
  <r>
    <x v="1"/>
    <n v="1"/>
    <s v="2000211"/>
    <x v="0"/>
    <s v="4395"/>
    <s v="25/02/2019 13:45"/>
    <s v="0BG2951668"/>
    <s v="500083"/>
    <s v="PITSS"/>
    <s v="ASP"/>
    <x v="1"/>
    <s v="PROL SEGURIDAD SOCIAL SN"/>
    <x v="11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2001051"/>
    <x v="0"/>
    <s v="4018"/>
    <s v="26/02/2019 22:20"/>
    <s v="04HX546292"/>
    <s v="500056"/>
    <s v="PITSS"/>
    <s v="ASP"/>
    <x v="94"/>
    <s v="PRIVADA FRESNOS No 101"/>
    <x v="19"/>
    <n v="0"/>
    <s v="INTERIOR"/>
    <n v="5"/>
    <s v="Entre 3 y 6"/>
    <s v="A4 Color Laser MFPs"/>
    <s v="A4"/>
    <s v="Ciudad principal"/>
    <s v="1-Entre 3 y 6"/>
    <n v="0"/>
    <n v="0"/>
    <n v="1"/>
    <n v="2.5"/>
    <n v="5"/>
    <n v="0.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6979"/>
    <x v="0"/>
    <s v="3611"/>
    <s v="19/02/2019 09:50"/>
    <s v="0A4T554161"/>
    <s v="500159"/>
    <s v="PITSS"/>
    <s v="ASP"/>
    <x v="25"/>
    <s v="VIALIDAD TABALAOPA 8507"/>
    <x v="6"/>
    <n v="0"/>
    <s v="INTERIOR"/>
    <n v="77"/>
    <s v="&gt;60"/>
    <s v="Entry Mono Printers"/>
    <s v="A4"/>
    <s v="Ciudad principal"/>
    <s v="1-&gt;60"/>
    <n v="1.05"/>
    <n v="750.75000000000011"/>
    <n v="1"/>
    <n v="0.67"/>
    <n v="5"/>
    <n v="0.13400000000000001"/>
    <n v="0"/>
    <n v="0"/>
    <d v="2019-02-19T00:00:00"/>
    <d v="2019-02-19T00:00:00"/>
    <n v="0"/>
    <s v="0-1 día"/>
    <n v="0"/>
    <n v="0"/>
    <n v="0"/>
    <x v="0"/>
    <x v="0"/>
    <x v="0"/>
    <x v="1"/>
    <x v="1"/>
    <x v="1"/>
    <x v="6"/>
  </r>
  <r>
    <x v="1"/>
    <n v="1"/>
    <s v="1995391"/>
    <x v="0"/>
    <s v="5866"/>
    <s v="15/02/2019 11:28"/>
    <s v="0EX9297580"/>
    <s v="500159"/>
    <s v="PITSS"/>
    <s v="ASP"/>
    <x v="1"/>
    <s v="PERIFERICO DE LA JUVENTUD No 6501"/>
    <x v="6"/>
    <n v="0"/>
    <s v="INTERIOR"/>
    <n v="118"/>
    <s v="&gt;60"/>
    <s v="Departmental Digital"/>
    <s v="A3"/>
    <s v="Ciudad principal"/>
    <s v="2-&gt;60"/>
    <n v="1.1000000000000001"/>
    <n v="1501.5000000000002"/>
    <n v="1"/>
    <n v="0.96"/>
    <n v="5"/>
    <n v="0.192"/>
    <n v="0"/>
    <n v="0"/>
    <d v="2019-02-15T00:00:00"/>
    <d v="2019-02-15T00:00:00"/>
    <n v="0"/>
    <s v="0-1 día"/>
    <n v="0"/>
    <n v="0"/>
    <n v="0"/>
    <x v="0"/>
    <x v="0"/>
    <x v="0"/>
    <x v="0"/>
    <x v="1"/>
    <x v="1"/>
    <x v="6"/>
  </r>
  <r>
    <x v="1"/>
    <n v="1"/>
    <s v="2001943"/>
    <x v="0"/>
    <s v="3611"/>
    <s v="28/02/2019 09:51"/>
    <s v="0A4T558248"/>
    <s v="800186"/>
    <s v="PITSS"/>
    <s v="ASP"/>
    <x v="4"/>
    <s v="CONSTITUYENTES PTE 152"/>
    <x v="10"/>
    <n v="0"/>
    <s v="INTERIOR"/>
    <n v="167"/>
    <s v="&gt;60"/>
    <s v="Entry Mono Printers"/>
    <s v="A4"/>
    <s v="Ciudad principal"/>
    <s v="1-&gt;60"/>
    <n v="1.05"/>
    <n v="750.75000000000011"/>
    <n v="1"/>
    <n v="2.52"/>
    <n v="5"/>
    <n v="0.50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6673"/>
    <x v="0"/>
    <s v="0070"/>
    <s v="08/01/2019 16:39"/>
    <s v="0E2B658555"/>
    <s v="100037"/>
    <s v="PITSS"/>
    <s v="ASP"/>
    <x v="4"/>
    <s v="LEONA VICARIO No 629"/>
    <x v="3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2.02"/>
    <n v="4"/>
    <n v="0.50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91631"/>
    <x v="0"/>
    <s v="0070"/>
    <s v="08/02/2019 07:05"/>
    <s v="0E2B646622"/>
    <s v="800185"/>
    <s v="PITSS"/>
    <s v="ASP"/>
    <x v="1"/>
    <s v="MIGUEL DE LA MADRID 9"/>
    <x v="41"/>
    <n v="1"/>
    <s v="INTERIOR"/>
    <n v="9"/>
    <s v="Entre 7 y 15"/>
    <s v="Entry Production Color Low/Mid"/>
    <s v="Entry Production"/>
    <s v="Ciudad principal"/>
    <s v="3-Entre 7 y 15"/>
    <n v="0.8"/>
    <n v="0"/>
    <n v="1"/>
    <n v="2.02"/>
    <n v="4"/>
    <n v="0.50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9205"/>
    <x v="0"/>
    <s v="3346"/>
    <s v="22/02/2019 17:07"/>
    <s v="03BT802404"/>
    <s v="500159"/>
    <s v="PITSS"/>
    <s v="ASP"/>
    <x v="73"/>
    <s v="DERECHOS DE VIA 8822"/>
    <x v="6"/>
    <n v="0"/>
    <s v="INTERIOR"/>
    <n v="107"/>
    <s v="&gt;60"/>
    <s v="A4 Mono MFPs"/>
    <s v="A4"/>
    <s v="Ciudad principal"/>
    <s v="1-&gt;60"/>
    <n v="1.05"/>
    <n v="750.75000000000011"/>
    <n v="1"/>
    <n v="1.05"/>
    <n v="5"/>
    <n v="0.21000000000000002"/>
    <n v="0"/>
    <n v="0"/>
    <d v="2019-02-25T00:00:00"/>
    <d v="2019-02-25T00:00:00"/>
    <n v="0"/>
    <s v="0-1 día"/>
    <n v="0"/>
    <n v="0"/>
    <n v="0"/>
    <x v="0"/>
    <x v="0"/>
    <x v="0"/>
    <x v="0"/>
    <x v="1"/>
    <x v="1"/>
    <x v="6"/>
  </r>
  <r>
    <x v="0"/>
    <n v="1"/>
    <s v="1976979"/>
    <x v="0"/>
    <s v="3611"/>
    <s v="09/01/2019 11:03"/>
    <s v="0A4T557929"/>
    <s v="000207"/>
    <s v="PITSS"/>
    <s v="ASP"/>
    <x v="4"/>
    <s v="AV INSURGENTES SUR 479"/>
    <x v="57"/>
    <n v="0"/>
    <s v="METRO"/>
    <n v="28"/>
    <s v="Entre 16 y 30"/>
    <s v="Entry Mono Printers"/>
    <s v="A4"/>
    <s v="Ciudad principal"/>
    <s v="1-Entre 16 y 30"/>
    <n v="0.6"/>
    <n v="280.8"/>
    <n v="1"/>
    <n v="2.5299999999999998"/>
    <n v="5"/>
    <n v="0.506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7167"/>
    <x v="0"/>
    <s v="4603"/>
    <s v="09/01/2019 16:20"/>
    <s v="0XLT279458"/>
    <s v="500159"/>
    <s v="PITSS"/>
    <s v="ASP"/>
    <x v="25"/>
    <s v="CRISTOBAL COLON 11364"/>
    <x v="6"/>
    <n v="0"/>
    <s v="INTERIOR"/>
    <n v="320"/>
    <s v="&gt;60"/>
    <s v="Entry Mono Printers"/>
    <s v="A4"/>
    <s v="Ciudad principal"/>
    <s v="1-&gt;60"/>
    <n v="1.05"/>
    <n v="750.75000000000011"/>
    <n v="1"/>
    <n v="1.17"/>
    <n v="5"/>
    <n v="0.23399999999999999"/>
    <n v="0"/>
    <n v="0"/>
    <d v="2019-01-10T00:00:00"/>
    <d v="2019-01-10T00:00:00"/>
    <n v="0"/>
    <s v="0-1 día"/>
    <n v="0"/>
    <n v="0"/>
    <n v="0"/>
    <x v="0"/>
    <x v="0"/>
    <x v="0"/>
    <x v="1"/>
    <x v="1"/>
    <x v="1"/>
    <x v="6"/>
  </r>
  <r>
    <x v="0"/>
    <n v="1"/>
    <s v="1973489"/>
    <x v="0"/>
    <s v="4603"/>
    <s v="02/01/2019 10:16"/>
    <s v="0XLT280680"/>
    <s v="500159"/>
    <s v="PITSS"/>
    <s v="ASP"/>
    <x v="25"/>
    <s v="CRISTOBAL COLON 11364"/>
    <x v="6"/>
    <n v="0"/>
    <s v="INTERIOR"/>
    <n v="390"/>
    <s v="&gt;60"/>
    <s v="Entry Mono Printers"/>
    <s v="A4"/>
    <s v="Ciudad principal"/>
    <s v="1-&gt;60"/>
    <n v="1.05"/>
    <n v="750.75000000000011"/>
    <n v="1"/>
    <n v="1.4"/>
    <n v="5"/>
    <n v="0.27999999999999997"/>
    <n v="0"/>
    <n v="0"/>
    <d v="2019-01-07T00:00:00"/>
    <d v="2019-01-07T00:00:00"/>
    <n v="0"/>
    <s v="0-1 día"/>
    <n v="0"/>
    <n v="0"/>
    <n v="0"/>
    <x v="0"/>
    <x v="0"/>
    <x v="0"/>
    <x v="1"/>
    <x v="1"/>
    <x v="1"/>
    <x v="6"/>
  </r>
  <r>
    <x v="1"/>
    <n v="1"/>
    <s v="1996373"/>
    <x v="0"/>
    <s v="3326"/>
    <s v="18/02/2019 10:54"/>
    <s v="0LA6296648"/>
    <s v="500056"/>
    <s v="PITSS"/>
    <s v="ASP"/>
    <x v="6"/>
    <s v="BLV HGO Y PADRE MIER"/>
    <x v="19"/>
    <n v="0"/>
    <s v="INTERIOR"/>
    <n v="7"/>
    <s v="Entre 7 y 15"/>
    <s v="A4 Mono MFPs"/>
    <s v="A4"/>
    <s v="Ciudad principal"/>
    <s v="1-Entre 7 y 15"/>
    <n v="0"/>
    <n v="0"/>
    <n v="1"/>
    <n v="2.5299999999999998"/>
    <n v="5"/>
    <n v="0.506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6733"/>
    <x v="0"/>
    <s v="0070"/>
    <s v="08/01/2019 18:49"/>
    <s v="0E2B665502"/>
    <s v="800110"/>
    <s v="PITSS"/>
    <s v="ASP"/>
    <x v="4"/>
    <s v="ENRIQUE RAMIREZ No 445"/>
    <x v="28"/>
    <n v="0"/>
    <s v="INTERIOR"/>
    <n v="280"/>
    <s v="&gt;60"/>
    <s v="Entry Production Color Low/Mid"/>
    <s v="Entry Production"/>
    <s v="Ciudad principal"/>
    <s v="3-&gt;60"/>
    <n v="1.1499999999999999"/>
    <n v="1808.95"/>
    <n v="1"/>
    <n v="2.0299999999999998"/>
    <n v="4"/>
    <n v="0.5074999999999999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7511"/>
    <x v="0"/>
    <s v="0560"/>
    <s v="30/01/2019 17:57"/>
    <s v="0XPN396541"/>
    <s v="800192"/>
    <s v="PITSS"/>
    <s v="ASP"/>
    <x v="1"/>
    <s v="AV CIRCUNVALACION OBLATOS 2700"/>
    <x v="7"/>
    <n v="0"/>
    <s v="INTERIOR"/>
    <n v="2"/>
    <s v="&lt;=3"/>
    <s v="Entry Production Color Low/Mid"/>
    <s v="Entry Production"/>
    <s v="Ciudad principal"/>
    <s v="3-&lt;=3"/>
    <n v="0"/>
    <n v="0"/>
    <n v="1"/>
    <n v="2.0299999999999998"/>
    <n v="4"/>
    <n v="0.50749999999999995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1113"/>
    <x v="0"/>
    <s v="4395"/>
    <s v="07/02/2019 09:22"/>
    <s v="0BG2942469"/>
    <s v="500036"/>
    <s v="PITSS"/>
    <s v="ASP"/>
    <x v="1"/>
    <s v="ALEJANDRO DE RODAS PROL SEG SOC 3104"/>
    <x v="11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0299999999999998"/>
    <n v="4"/>
    <n v="0.5074999999999999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6221"/>
    <x v="0"/>
    <s v="7142"/>
    <s v="18/02/2019 08:12"/>
    <s v="0PW4980052"/>
    <s v="800072"/>
    <s v="PITSS"/>
    <s v="ASP"/>
    <x v="1"/>
    <s v="PATRIA 1937"/>
    <x v="0"/>
    <n v="0"/>
    <s v="INTERIOR"/>
    <n v="83"/>
    <s v="&gt;60"/>
    <s v="WF Mono Systems and Legacy Color"/>
    <s v="WF"/>
    <s v="Ciudad principal"/>
    <s v="3-&gt;60"/>
    <n v="1.1499999999999999"/>
    <n v="1808.95"/>
    <n v="1"/>
    <n v="2.0299999999999998"/>
    <n v="4"/>
    <n v="0.5074999999999999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1990503"/>
    <x v="0"/>
    <s v="3616"/>
    <s v="06/02/2019 09:48"/>
    <s v="0A2T027731"/>
    <s v="500066"/>
    <s v="PITSS"/>
    <s v="ASP"/>
    <x v="34"/>
    <s v="CARR MIGUEL ALEMAN KM 24"/>
    <x v="29"/>
    <n v="0"/>
    <s v="INTERIOR"/>
    <n v="50"/>
    <s v="Entre 31 y 60"/>
    <s v="A4 Mono MFPs"/>
    <s v="A4"/>
    <s v="Otras"/>
    <s v="1-Entre 31 y 60"/>
    <n v="0.8"/>
    <n v="572.00000000000011"/>
    <n v="1"/>
    <n v="4.57"/>
    <n v="9"/>
    <n v="0.50777777777777777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7351"/>
    <x v="0"/>
    <s v="3636"/>
    <s v="19/02/2019 15:55"/>
    <s v="0BB1531881"/>
    <s v="500159"/>
    <s v="PITSS"/>
    <s v="ASP"/>
    <x v="25"/>
    <s v="VIALIDAD TABALAOPA 8507"/>
    <x v="6"/>
    <n v="0"/>
    <s v="INTERIOR"/>
    <n v="119"/>
    <s v="&gt;60"/>
    <s v="A4 Mono MFPs"/>
    <s v="A4"/>
    <s v="Ciudad principal"/>
    <s v="1-&gt;60"/>
    <n v="1.05"/>
    <n v="750.75000000000011"/>
    <n v="1"/>
    <n v="1.58"/>
    <n v="5"/>
    <n v="0.316"/>
    <n v="0"/>
    <n v="0"/>
    <d v="2019-02-20T00:00:00"/>
    <d v="2019-02-20T00:00:00"/>
    <n v="0"/>
    <s v="0-1 día"/>
    <n v="0"/>
    <n v="0"/>
    <n v="0"/>
    <x v="0"/>
    <x v="0"/>
    <x v="0"/>
    <x v="1"/>
    <x v="1"/>
    <x v="1"/>
    <x v="6"/>
  </r>
  <r>
    <x v="0"/>
    <n v="1"/>
    <s v="1974283"/>
    <x v="0"/>
    <s v="6705"/>
    <s v="03/01/2019 13:41"/>
    <s v="0A1H020708"/>
    <s v="800146"/>
    <s v="PITSS"/>
    <s v="ASP"/>
    <x v="1"/>
    <s v="BLV MANUEL J CLOUTHIER SN"/>
    <x v="17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2.04"/>
    <n v="4"/>
    <n v="0.51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4331"/>
    <x v="0"/>
    <s v="0070"/>
    <s v="03/01/2019 15:23"/>
    <s v="0E2B666103"/>
    <s v="000195"/>
    <s v="PITSS"/>
    <s v="ASP"/>
    <x v="4"/>
    <s v="AV CONTRERAS 300"/>
    <x v="70"/>
    <n v="0"/>
    <s v="METRO"/>
    <n v="38"/>
    <s v="Entre 31 y 60"/>
    <s v="Entry Production Color Low/Mid"/>
    <s v="Entry Production"/>
    <s v="Ciudad principal"/>
    <s v="3-Entre 31 y 60"/>
    <n v="1.1000000000000001"/>
    <n v="883.30000000000007"/>
    <n v="1"/>
    <n v="2.04"/>
    <n v="4"/>
    <n v="0.51"/>
    <n v="0"/>
    <n v="0"/>
    <d v="2019-01-05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1779"/>
    <x v="0"/>
    <s v="5955"/>
    <s v="27/12/2018 13:07"/>
    <s v="0X76373017"/>
    <s v="800072"/>
    <s v="PITSS"/>
    <s v="ASP"/>
    <x v="131"/>
    <s v="PROLG AV LOPEZ MATEOS KM 6.5 NO 2915"/>
    <x v="40"/>
    <n v="0"/>
    <s v="INTERIOR"/>
    <n v="196"/>
    <s v="&gt;60"/>
    <s v="Departmental Digital"/>
    <s v="A3"/>
    <s v="Ciudad principal"/>
    <s v="2-&gt;60"/>
    <n v="1.1000000000000001"/>
    <n v="1501.5000000000002"/>
    <n v="1"/>
    <n v="2.5499999999999998"/>
    <n v="5"/>
    <n v="0.5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663"/>
    <x v="0"/>
    <s v="3658"/>
    <s v="10/01/2019 12:53"/>
    <s v="0C4X003932"/>
    <s v="500159"/>
    <s v="PITSS"/>
    <s v="ASP"/>
    <x v="8"/>
    <s v="LATERAL PERIF DE LA JUVENTUD 3204"/>
    <x v="6"/>
    <n v="0"/>
    <s v="INTERIOR"/>
    <n v="576"/>
    <s v="&gt;60"/>
    <s v="A4 Mono MFPs"/>
    <s v="A4"/>
    <s v="Ciudad principal"/>
    <s v="1-&gt;60"/>
    <n v="1.05"/>
    <n v="750.75000000000011"/>
    <n v="1"/>
    <n v="1.62"/>
    <n v="5"/>
    <n v="0.32400000000000001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6"/>
  </r>
  <r>
    <x v="1"/>
    <n v="1"/>
    <s v="1999075"/>
    <x v="0"/>
    <s v="4002"/>
    <s v="22/02/2019 12:36"/>
    <s v="09HB331785"/>
    <s v="800196"/>
    <s v="PITSS"/>
    <s v="ASP"/>
    <x v="15"/>
    <s v="CARRETERA SAN ISIDRO MAZATEPEC No 7000"/>
    <x v="40"/>
    <n v="1"/>
    <s v="INTERIOR"/>
    <n v="2640"/>
    <s v="&gt;60"/>
    <s v="A4 Mono MFPs"/>
    <s v="A4"/>
    <s v="Ciudad principal"/>
    <s v="1-&gt;60"/>
    <n v="1.05"/>
    <n v="0"/>
    <n v="1"/>
    <n v="2.5499999999999998"/>
    <n v="5"/>
    <n v="0.51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1993121"/>
    <x v="0"/>
    <s v="1026"/>
    <s v="11/02/2019 12:24"/>
    <s v="AAQ100733"/>
    <s v="800074"/>
    <s v="PITSS"/>
    <s v="ASP"/>
    <x v="132"/>
    <s v="VALLALODID No 62"/>
    <x v="54"/>
    <n v="0"/>
    <s v="INTERIOR"/>
    <n v="2629"/>
    <s v="&gt;60"/>
    <s v="Office Digital"/>
    <s v="A3"/>
    <s v="Otras"/>
    <s v="2-&gt;60"/>
    <n v="1.1000000000000001"/>
    <n v="1501.5000000000002"/>
    <n v="1"/>
    <n v="4.5999999999999996"/>
    <n v="9"/>
    <n v="0.51111111111111107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5551"/>
    <x v="0"/>
    <s v="4395"/>
    <s v="07/01/2019 09:11"/>
    <s v="0BG2951615"/>
    <s v="800185"/>
    <s v="PITSS"/>
    <s v="ASP"/>
    <x v="1"/>
    <s v="FELIPE SEVILLA DEL RIO 115"/>
    <x v="50"/>
    <n v="1"/>
    <s v="INTERIOR"/>
    <n v="101"/>
    <s v="&gt;60"/>
    <s v="Light Production Digital Business"/>
    <s v="Entry Production"/>
    <s v="Ciudad principal"/>
    <s v="3-&gt;60"/>
    <n v="1.1499999999999999"/>
    <n v="0"/>
    <n v="1"/>
    <n v="2.0499999999999998"/>
    <n v="4"/>
    <n v="0.51249999999999996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73599"/>
    <x v="0"/>
    <s v="5866"/>
    <s v="02/01/2019 11:26"/>
    <s v="0EX9293145"/>
    <s v="800183"/>
    <s v="PITSS"/>
    <s v="ASP"/>
    <x v="4"/>
    <s v="AV MEXICO 3370"/>
    <x v="0"/>
    <n v="0"/>
    <s v="INTERIOR"/>
    <n v="43"/>
    <s v="Entre 31 y 60"/>
    <s v="Departmental Digital"/>
    <s v="A3"/>
    <s v="Ciudad principal"/>
    <s v="2-Entre 31 y 60"/>
    <n v="1.05"/>
    <n v="1433.25"/>
    <n v="1"/>
    <n v="2.57"/>
    <n v="5"/>
    <n v="0.51400000000000001"/>
    <n v="0"/>
    <n v="0"/>
    <d v="2019-01-02T00:00:00"/>
    <d v="2019-01-03T00:00:00"/>
    <n v="1"/>
    <s v="0-1 día"/>
    <n v="0"/>
    <n v="0"/>
    <n v="0"/>
    <x v="0"/>
    <x v="0"/>
    <x v="0"/>
    <x v="0"/>
    <x v="0"/>
    <x v="0"/>
    <x v="0"/>
  </r>
  <r>
    <x v="1"/>
    <n v="1"/>
    <s v="1988767"/>
    <x v="0"/>
    <s v="4002"/>
    <s v="02/02/2019 10:29"/>
    <s v="09HB320542"/>
    <s v="500083"/>
    <s v="PITSS"/>
    <s v="ASP"/>
    <x v="6"/>
    <s v="AV VASCONCELOS 702 PTE"/>
    <x v="1"/>
    <n v="0"/>
    <s v="INTERIOR"/>
    <n v="38"/>
    <s v="Entre 31 y 60"/>
    <s v="A4 Mono MFPs"/>
    <s v="A4"/>
    <s v="Ciudad principal"/>
    <s v="1-Entre 31 y 60"/>
    <n v="0.8"/>
    <n v="572.00000000000011"/>
    <n v="1"/>
    <n v="2.57"/>
    <n v="5"/>
    <n v="0.51400000000000001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4765"/>
    <x v="0"/>
    <s v="0605"/>
    <s v="14/02/2019 10:26"/>
    <s v="03XB457655"/>
    <s v="800186"/>
    <s v="PITSS"/>
    <s v="ASP"/>
    <x v="7"/>
    <s v="AV EPIGMENIO GONZALEZ No 500"/>
    <x v="10"/>
    <n v="0"/>
    <s v="INTERIOR"/>
    <n v="1"/>
    <s v="&lt;=3"/>
    <s v="Entry Mono Printers"/>
    <s v="A4"/>
    <s v="Ciudad principal"/>
    <s v="1-&lt;=3"/>
    <n v="0"/>
    <n v="0"/>
    <n v="1"/>
    <n v="2.57"/>
    <n v="5"/>
    <n v="0.51400000000000001"/>
    <n v="0"/>
    <n v="0"/>
    <d v="2019-02-15T00:00:00"/>
    <d v="2019-02-17T00:00:00"/>
    <n v="0"/>
    <s v="0-1 día"/>
    <n v="0"/>
    <n v="0"/>
    <n v="0"/>
    <x v="0"/>
    <x v="0"/>
    <x v="0"/>
    <x v="0"/>
    <x v="0"/>
    <x v="0"/>
    <x v="0"/>
  </r>
  <r>
    <x v="0"/>
    <n v="1"/>
    <s v="1976967"/>
    <x v="0"/>
    <s v="8075"/>
    <s v="09/01/2019 10:39"/>
    <s v="03AG877829"/>
    <s v="800142"/>
    <s v="PITSS"/>
    <s v="ASP"/>
    <x v="4"/>
    <s v="AV DR JIMENEZ CANTU NUMERO Y MZ 1"/>
    <x v="4"/>
    <n v="0"/>
    <s v="METRO"/>
    <n v="48"/>
    <s v="Entre 31 y 60"/>
    <s v="Departmental Digital"/>
    <s v="A3"/>
    <s v="Ciudad principal"/>
    <s v="2-Entre 31 y 60"/>
    <n v="1.05"/>
    <n v="687.75"/>
    <n v="1"/>
    <n v="2.58"/>
    <n v="5"/>
    <n v="0.51600000000000001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2527"/>
    <x v="0"/>
    <s v="5945"/>
    <s v="21/01/2019 12:25"/>
    <s v="0X76707836"/>
    <s v="500018"/>
    <s v="PITSS"/>
    <s v="ASP"/>
    <x v="52"/>
    <s v="BOULEVARD FRANCISCO PRIMO DE VERDAD No 3317"/>
    <x v="23"/>
    <n v="0"/>
    <s v="INTERIOR"/>
    <n v="33"/>
    <s v="Entre 31 y 60"/>
    <s v="Office Digital"/>
    <s v="A3"/>
    <s v="Ciudad principal"/>
    <s v="2-Entre 31 y 60"/>
    <n v="1.05"/>
    <n v="1433.25"/>
    <n v="1"/>
    <n v="2.58"/>
    <n v="5"/>
    <n v="0.51600000000000001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4541"/>
    <x v="0"/>
    <s v="4395"/>
    <s v="24/01/2019 15:26"/>
    <s v="0BG2948440"/>
    <s v="800187"/>
    <s v="PITSS"/>
    <s v="ASP"/>
    <x v="1"/>
    <s v="PASEO CENTRAL 131"/>
    <x v="4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7315"/>
    <x v="0"/>
    <s v="8045"/>
    <s v="30/01/2019 12:47"/>
    <s v="0Y4X848737"/>
    <s v="000196"/>
    <s v="PITSS"/>
    <s v="ASP"/>
    <x v="15"/>
    <s v="AV MIGUEL ANGEL DE QUEVEDO NO 555"/>
    <x v="16"/>
    <n v="1"/>
    <s v="METRO"/>
    <n v="27"/>
    <s v="Entre 16 y 30"/>
    <s v="Office Digital"/>
    <s v="A3"/>
    <s v="Ciudad principal"/>
    <s v="2-Entre 16 y 30"/>
    <n v="0.8"/>
    <n v="0"/>
    <n v="1"/>
    <n v="2.59"/>
    <n v="5"/>
    <n v="0.51800000000000002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4459"/>
    <x v="0"/>
    <s v="3611"/>
    <s v="13/02/2019 15:21"/>
    <s v="0A4T554111"/>
    <s v="500159"/>
    <s v="PITSS"/>
    <s v="ASP"/>
    <x v="25"/>
    <s v="VIALIDAD TABALAOPA 8507"/>
    <x v="6"/>
    <n v="0"/>
    <s v="INTERIOR"/>
    <n v="71"/>
    <s v="&gt;60"/>
    <s v="Entry Mono Printers"/>
    <s v="A4"/>
    <s v="Ciudad principal"/>
    <s v="1-&gt;60"/>
    <n v="1.05"/>
    <n v="750.75000000000011"/>
    <n v="1"/>
    <n v="2.15"/>
    <n v="5"/>
    <n v="0.43"/>
    <n v="0"/>
    <n v="0"/>
    <d v="2019-02-18T00:00:00"/>
    <d v="2019-02-18T00:00:00"/>
    <n v="0"/>
    <s v="0-1 día"/>
    <n v="0"/>
    <n v="0"/>
    <n v="0"/>
    <x v="0"/>
    <x v="0"/>
    <x v="0"/>
    <x v="1"/>
    <x v="1"/>
    <x v="1"/>
    <x v="6"/>
  </r>
  <r>
    <x v="0"/>
    <n v="1"/>
    <s v="1980971"/>
    <x v="0"/>
    <s v="8075"/>
    <s v="17/01/2019 15:38"/>
    <s v="03AG880323"/>
    <s v="800142"/>
    <s v="PITSS"/>
    <s v="ASP"/>
    <x v="4"/>
    <s v="AV REVOLUCION 780"/>
    <x v="21"/>
    <n v="0"/>
    <s v="METRO"/>
    <n v="45"/>
    <s v="Entre 31 y 60"/>
    <s v="Departmental Digital"/>
    <s v="A3"/>
    <s v="Ciudad principal"/>
    <s v="2-Entre 31 y 60"/>
    <n v="1.05"/>
    <n v="687.75"/>
    <n v="1"/>
    <n v="2.6"/>
    <n v="5"/>
    <n v="0.5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8329"/>
    <x v="0"/>
    <s v="5955"/>
    <s v="11/01/2019 14:54"/>
    <s v="0X76375429"/>
    <s v="800192"/>
    <s v="PITSS"/>
    <s v="ASP"/>
    <x v="131"/>
    <s v="PROLG AV LOPEZ MATEOS KM 6.5 NO 2915"/>
    <x v="40"/>
    <n v="0"/>
    <s v="INTERIOR"/>
    <n v="254"/>
    <s v="&gt;60"/>
    <s v="Departmental Digital"/>
    <s v="A3"/>
    <s v="Ciudad principal"/>
    <s v="2-&gt;60"/>
    <n v="1.1000000000000001"/>
    <n v="1501.5000000000002"/>
    <n v="1"/>
    <n v="2.6"/>
    <n v="5"/>
    <n v="0.5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309"/>
    <x v="0"/>
    <s v="4310"/>
    <s v="30/01/2019 12:45"/>
    <s v="0BG0974475"/>
    <s v="100037"/>
    <s v="PITSS"/>
    <s v="ASP"/>
    <x v="18"/>
    <s v="IGNACIO LOPEZ RAYON No 510"/>
    <x v="22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2.08"/>
    <n v="4"/>
    <n v="0.5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9749"/>
    <x v="0"/>
    <s v="0070"/>
    <s v="05/02/2019 09:45"/>
    <s v="0E2B658542"/>
    <s v="100037"/>
    <s v="PITSS"/>
    <s v="ASP"/>
    <x v="4"/>
    <s v="LEONA VICARIO No 629"/>
    <x v="3"/>
    <n v="0"/>
    <s v="INTERIOR"/>
    <n v="15"/>
    <s v="Entre 7 y 15"/>
    <s v="Entry Production Color Low/Mid"/>
    <s v="Entry Production"/>
    <s v="Ciudad principal"/>
    <s v="3-Entre 7 y 15"/>
    <n v="0.8"/>
    <n v="1258.4000000000003"/>
    <n v="1"/>
    <n v="2.08"/>
    <n v="4"/>
    <n v="0.5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097"/>
    <x v="0"/>
    <s v="0070"/>
    <s v="08/02/2019 15:25"/>
    <s v="0E2B646584"/>
    <s v="800188"/>
    <s v="PITSS"/>
    <s v="ASP"/>
    <x v="1"/>
    <s v="AV. FAJA DE ORO NO. 1100"/>
    <x v="48"/>
    <n v="0"/>
    <s v="INTERIOR"/>
    <n v="2"/>
    <s v="&lt;=3"/>
    <s v="Entry Production Color Low/Mid"/>
    <s v="Entry Production"/>
    <s v="Ciudad principal"/>
    <s v="3-&lt;=3"/>
    <n v="0"/>
    <n v="0"/>
    <n v="1"/>
    <n v="2.08"/>
    <n v="4"/>
    <n v="0.5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151"/>
    <x v="0"/>
    <s v="8075"/>
    <s v="11/02/2019 13:12"/>
    <s v="03AG880494"/>
    <s v="800192"/>
    <s v="PITSS"/>
    <s v="ASP"/>
    <x v="4"/>
    <s v="AV LOPEZ MATEOS SUR No 7000"/>
    <x v="40"/>
    <n v="0"/>
    <s v="INTERIOR"/>
    <n v="138"/>
    <s v="&gt;60"/>
    <s v="Departmental Digital"/>
    <s v="A3"/>
    <s v="Ciudad principal"/>
    <s v="2-&gt;60"/>
    <n v="1.1000000000000001"/>
    <n v="1501.5000000000002"/>
    <n v="1"/>
    <n v="2.6"/>
    <n v="5"/>
    <n v="0.52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2000285"/>
    <x v="0"/>
    <s v="6705"/>
    <s v="25/02/2019 15:25"/>
    <s v="0A1H021357"/>
    <s v="800027"/>
    <s v="PITSS"/>
    <s v="ASP"/>
    <x v="1"/>
    <s v="AV VALLARTA NO. 1530  ENTRE MARSELLA Y CHAPULTEPEC"/>
    <x v="7"/>
    <n v="0"/>
    <s v="INTERIOR"/>
    <n v="111"/>
    <s v="&gt;60"/>
    <s v="WF Mono Systems and Legacy Color"/>
    <s v="WF"/>
    <s v="Ciudad principal"/>
    <s v="3-&gt;60"/>
    <n v="1.1499999999999999"/>
    <n v="1808.95"/>
    <n v="1"/>
    <n v="2.08"/>
    <n v="4"/>
    <n v="0.5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74859"/>
    <x v="0"/>
    <s v="3635"/>
    <s v="04/01/2019 15:53"/>
    <s v="0LBT205938"/>
    <s v="800072"/>
    <s v="PITSS"/>
    <s v="ASP"/>
    <x v="8"/>
    <s v="AV CIRCUNVALACION OBLATOS 2700 LOC 107 108 109"/>
    <x v="7"/>
    <n v="0"/>
    <s v="INTERIOR"/>
    <n v="88"/>
    <s v="&gt;60"/>
    <s v="A4 Mono MFPs"/>
    <s v="A4"/>
    <s v="Ciudad principal"/>
    <s v="1-&gt;60"/>
    <n v="1.05"/>
    <n v="750.75000000000011"/>
    <n v="1"/>
    <n v="2.62"/>
    <n v="5"/>
    <n v="0.52400000000000002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1659"/>
    <x v="0"/>
    <s v="8075"/>
    <s v="08/02/2019 08:21"/>
    <s v="03AG877879"/>
    <s v="500036"/>
    <s v="PITSS"/>
    <s v="ASP"/>
    <x v="4"/>
    <s v="AV GOMEZ MORIN No 924 LOTE 7"/>
    <x v="1"/>
    <n v="0"/>
    <s v="INTERIOR"/>
    <n v="2"/>
    <s v="&lt;=3"/>
    <s v="Departmental Digital"/>
    <s v="A3"/>
    <s v="Ciudad principal"/>
    <s v="2-&lt;=3"/>
    <n v="0"/>
    <n v="0"/>
    <n v="1"/>
    <n v="2.62"/>
    <n v="5"/>
    <n v="0.52400000000000002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2001575"/>
    <x v="0"/>
    <s v="4002"/>
    <s v="27/02/2019 14:03"/>
    <s v="09HB331426"/>
    <s v="800196"/>
    <s v="PITSS"/>
    <s v="ASP"/>
    <x v="15"/>
    <s v="CALLE 7 No 1308"/>
    <x v="7"/>
    <n v="1"/>
    <s v="INTERIOR"/>
    <n v="1"/>
    <s v="&lt;=3"/>
    <s v="A4 Mono MFPs"/>
    <s v="A4"/>
    <s v="Ciudad principal"/>
    <s v="1-&lt;=3"/>
    <n v="0"/>
    <n v="0"/>
    <n v="1"/>
    <n v="2.62"/>
    <n v="5"/>
    <n v="0.52400000000000002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97299"/>
    <x v="0"/>
    <s v="5866"/>
    <s v="19/02/2019 14:17"/>
    <s v="0EX9664778"/>
    <s v="500028"/>
    <s v="PITSS"/>
    <s v="ASP"/>
    <x v="108"/>
    <s v="AV DE LOS ALAMOS No 80"/>
    <x v="82"/>
    <n v="0"/>
    <s v="INTERIOR"/>
    <n v="4"/>
    <s v="Entre 3 y 6"/>
    <s v="Departmental Digital"/>
    <s v="A3"/>
    <s v="Otras"/>
    <s v="2-Entre 3 y 6"/>
    <n v="0"/>
    <n v="0"/>
    <n v="1"/>
    <n v="4.72"/>
    <n v="9"/>
    <n v="0.5244444444444443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5495"/>
    <x v="0"/>
    <s v="4395"/>
    <s v="07/01/2019 08:12"/>
    <s v="0BG2953505"/>
    <s v="000207"/>
    <s v="PITSS"/>
    <s v="ASP"/>
    <x v="4"/>
    <s v="PAPNUNCIO PADILLA No 34"/>
    <x v="12"/>
    <n v="0"/>
    <s v="METRO"/>
    <n v="56"/>
    <s v="Entre 31 y 60"/>
    <s v="Light Production Digital Business"/>
    <s v="Entry Production"/>
    <s v="Ciudad principal"/>
    <s v="3-Entre 31 y 60"/>
    <n v="1.1000000000000001"/>
    <n v="883.30000000000007"/>
    <n v="1"/>
    <n v="2.1"/>
    <n v="4"/>
    <n v="0.5250000000000000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1"/>
    <n v="1"/>
    <s v="1991475"/>
    <x v="0"/>
    <s v="4395"/>
    <s v="07/02/2019 17:16"/>
    <s v="0BG2947978"/>
    <s v="800192"/>
    <s v="PITSS"/>
    <s v="ASP"/>
    <x v="1"/>
    <s v="MANUEL J CLOUTHIER 888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2.1"/>
    <n v="4"/>
    <n v="0.52500000000000002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2001369"/>
    <x v="0"/>
    <s v="4395"/>
    <s v="27/02/2019 10:54"/>
    <s v="0BG2959193"/>
    <s v="800188"/>
    <s v="PITSS"/>
    <s v="ASP"/>
    <x v="65"/>
    <s v="AV AMISTAD L1 AL 32 MZ2"/>
    <x v="46"/>
    <n v="0"/>
    <s v="INTERIOR"/>
    <n v="125"/>
    <s v="&gt;60"/>
    <s v="Light Production Digital Business"/>
    <s v="Entry Production"/>
    <s v="Ciudad principal"/>
    <s v="3-&gt;60"/>
    <n v="1.1499999999999999"/>
    <n v="1808.95"/>
    <n v="1"/>
    <n v="2.1"/>
    <n v="4"/>
    <n v="0.52500000000000002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5603"/>
    <x v="0"/>
    <s v="4002"/>
    <s v="07/01/2019 09:49"/>
    <s v="09HB320833"/>
    <s v="500159"/>
    <s v="PITSS"/>
    <s v="ASP"/>
    <x v="6"/>
    <s v="BLVD JUAN PABLO II SN"/>
    <x v="6"/>
    <n v="0"/>
    <s v="INTERIOR"/>
    <n v="166"/>
    <s v="&gt;60"/>
    <s v="A4 Mono MFPs"/>
    <s v="A4"/>
    <s v="Ciudad principal"/>
    <s v="1-&gt;60"/>
    <n v="1.05"/>
    <n v="750.75000000000011"/>
    <n v="1"/>
    <n v="4.5999999999999996"/>
    <n v="5"/>
    <n v="0.91999999999999993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6"/>
  </r>
  <r>
    <x v="1"/>
    <n v="1"/>
    <s v="1988593"/>
    <x v="0"/>
    <s v="3346"/>
    <s v="01/02/2019 15:33"/>
    <s v="03BT802201"/>
    <s v="500019"/>
    <s v="PITSS"/>
    <s v="ASP"/>
    <x v="6"/>
    <s v="JOSE C MONTES No 2"/>
    <x v="83"/>
    <n v="0"/>
    <s v="INTERIOR"/>
    <n v="477"/>
    <s v="&gt;60"/>
    <s v="A4 Mono MFPs"/>
    <s v="A4"/>
    <s v="Ciudad principal"/>
    <s v="1-&gt;60"/>
    <n v="1.05"/>
    <n v="750.75000000000011"/>
    <n v="1"/>
    <n v="2.63"/>
    <n v="5"/>
    <n v="0.5260000000000000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4035"/>
    <x v="0"/>
    <s v="0560"/>
    <s v="03/01/2019 08:54"/>
    <s v="0XPN396986"/>
    <s v="500036"/>
    <s v="PITSS"/>
    <s v="ASP"/>
    <x v="1"/>
    <s v="AV VASCONCELOS 160"/>
    <x v="1"/>
    <n v="0"/>
    <s v="INTERIOR"/>
    <n v="351"/>
    <s v="&gt;60"/>
    <s v="Entry Production Color Low/Mid"/>
    <s v="Entry Production"/>
    <s v="Ciudad principal"/>
    <s v="3-&gt;60"/>
    <n v="1.1499999999999999"/>
    <n v="1808.95"/>
    <n v="1"/>
    <n v="2.12"/>
    <n v="4"/>
    <n v="0.5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5853"/>
    <x v="0"/>
    <s v="8075"/>
    <s v="07/01/2019 14:06"/>
    <s v="03AG880297"/>
    <s v="800192"/>
    <s v="PITSS"/>
    <s v="ASP"/>
    <x v="4"/>
    <s v="MARIANO OTERO No 1614"/>
    <x v="0"/>
    <n v="0"/>
    <s v="INTERIOR"/>
    <n v="76"/>
    <s v="&gt;60"/>
    <s v="Departmental Digital"/>
    <s v="A3"/>
    <s v="Ciudad principal"/>
    <s v="2-&gt;60"/>
    <n v="1.1000000000000001"/>
    <n v="1501.5000000000002"/>
    <n v="1"/>
    <n v="2.65"/>
    <n v="5"/>
    <n v="0.53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4357"/>
    <x v="1"/>
    <s v="3658"/>
    <s v="03/01/2019 16:13"/>
    <s v="0C4X006451"/>
    <s v="500159"/>
    <s v="PITSS"/>
    <s v="ASP"/>
    <x v="7"/>
    <s v="HEROICO COLEGIO MILITAR No 4700"/>
    <x v="6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74245"/>
    <x v="0"/>
    <s v="4002"/>
    <s v="03/01/2019 12:58"/>
    <s v="09HB331461"/>
    <s v="800185"/>
    <s v="PITSS"/>
    <s v="ASP"/>
    <x v="0"/>
    <s v="AV DE LOS DIAMANTES No 134"/>
    <x v="50"/>
    <n v="1"/>
    <s v="INTERIOR"/>
    <n v="2590"/>
    <s v="&gt;60"/>
    <s v="A4 Mono MFPs"/>
    <s v="A4"/>
    <s v="Ciudad principal"/>
    <s v="1-&gt;60"/>
    <n v="1.05"/>
    <n v="0"/>
    <n v="1"/>
    <n v="2.66"/>
    <n v="5"/>
    <n v="0.532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359"/>
    <x v="1"/>
    <s v="5757"/>
    <s v="03/01/2019 16:13"/>
    <s v="0Y2B003357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73747"/>
    <x v="0"/>
    <s v="3346"/>
    <s v="02/01/2019 16:20"/>
    <s v="03BT802187"/>
    <s v="500028"/>
    <s v="PITSS"/>
    <s v="ASP"/>
    <x v="31"/>
    <s v="JOSE MARIA MENDOZA No 1585"/>
    <x v="84"/>
    <n v="0"/>
    <s v="INTERIOR"/>
    <n v="2589"/>
    <s v="&gt;60"/>
    <s v="A4 Mono MFPs"/>
    <s v="A4"/>
    <s v="Ciudad principal"/>
    <s v="1-&gt;60"/>
    <n v="1.05"/>
    <n v="750.75000000000011"/>
    <n v="1"/>
    <n v="2.67"/>
    <n v="5"/>
    <n v="0.534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9491"/>
    <x v="0"/>
    <s v="5325"/>
    <s v="15/01/2019 11:00"/>
    <s v="0AE7176589"/>
    <s v="800074"/>
    <s v="PITSS"/>
    <s v="ASP"/>
    <x v="7"/>
    <s v="AV MONTA&amp;A MONARCA No 1340"/>
    <x v="67"/>
    <n v="0"/>
    <s v="INTERIOR"/>
    <n v="434"/>
    <s v="&gt;60"/>
    <s v="Office Digital"/>
    <s v="A3"/>
    <s v="Ciudad principal"/>
    <s v="2-&gt;60"/>
    <n v="1.1000000000000001"/>
    <n v="1501.5000000000002"/>
    <n v="1"/>
    <n v="2.67"/>
    <n v="5"/>
    <n v="0.53400000000000003"/>
    <n v="0"/>
    <n v="0"/>
    <d v="2019-01-15T00:00:00"/>
    <d v="2019-01-17T00:00:00"/>
    <n v="2"/>
    <s v="2-3 días"/>
    <n v="0.25"/>
    <n v="-341.25"/>
    <n v="0"/>
    <x v="0"/>
    <x v="0"/>
    <x v="0"/>
    <x v="0"/>
    <x v="0"/>
    <x v="0"/>
    <x v="0"/>
  </r>
  <r>
    <x v="1"/>
    <n v="1"/>
    <s v="1990101"/>
    <x v="0"/>
    <s v="4002"/>
    <s v="05/02/2019 16:50"/>
    <s v="09HB333104"/>
    <s v="500083"/>
    <s v="PITSS"/>
    <s v="ASP"/>
    <x v="38"/>
    <s v="AV JUAREZ No 1102 PISO 40"/>
    <x v="11"/>
    <n v="0"/>
    <s v="INTERIOR"/>
    <n v="26"/>
    <s v="Entre 16 y 30"/>
    <s v="A4 Mono MFPs"/>
    <s v="A4"/>
    <s v="Ciudad principal"/>
    <s v="1-Entre 16 y 30"/>
    <n v="0.6"/>
    <n v="429.00000000000006"/>
    <n v="1"/>
    <n v="2.67"/>
    <n v="5"/>
    <n v="0.5340000000000000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3215"/>
    <x v="0"/>
    <s v="5866"/>
    <s v="11/02/2019 14:50"/>
    <s v="0EX9293483"/>
    <s v="800183"/>
    <s v="PITSS"/>
    <s v="ASP"/>
    <x v="4"/>
    <s v="AV VENUSTIANO CARRANZA 2301"/>
    <x v="13"/>
    <n v="0"/>
    <s v="INTERIOR"/>
    <n v="31"/>
    <s v="Entre 31 y 60"/>
    <s v="Departmental Digital"/>
    <s v="A3"/>
    <s v="Ciudad principal"/>
    <s v="2-Entre 31 y 60"/>
    <n v="1.05"/>
    <n v="1433.25"/>
    <n v="1"/>
    <n v="2.67"/>
    <n v="5"/>
    <n v="0.53400000000000003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7151"/>
    <x v="0"/>
    <s v="3658"/>
    <s v="09/01/2019 15:35"/>
    <s v="0C4X003129"/>
    <s v="500019"/>
    <s v="PITSS"/>
    <s v="ASP"/>
    <x v="8"/>
    <s v="BLVD INDEPENDENCIA 1300 OTE LOC 201 PZA COMER 4 CA"/>
    <x v="9"/>
    <n v="0"/>
    <s v="INTERIOR"/>
    <n v="201"/>
    <s v="&gt;60"/>
    <s v="A4 Mono MFPs"/>
    <s v="A4"/>
    <s v="Otras"/>
    <s v="1-&gt;60"/>
    <n v="1.05"/>
    <n v="750.75000000000011"/>
    <n v="1"/>
    <n v="4.82"/>
    <n v="9"/>
    <n v="0.5355555555555555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4877"/>
    <x v="0"/>
    <s v="3611"/>
    <s v="25/01/2019 09:49"/>
    <s v="0A4T558081"/>
    <s v="000196"/>
    <s v="PITSS"/>
    <s v="ASP"/>
    <x v="4"/>
    <s v="AV REVOLUCION 780"/>
    <x v="21"/>
    <n v="0"/>
    <s v="METRO"/>
    <n v="165"/>
    <s v="&gt;60"/>
    <s v="Entry Mono Printers"/>
    <s v="A4"/>
    <s v="Ciudad principal"/>
    <s v="1-&gt;60"/>
    <n v="1.05"/>
    <n v="491.40000000000003"/>
    <n v="1"/>
    <n v="2.68"/>
    <n v="5"/>
    <n v="0.53600000000000003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74329"/>
    <x v="0"/>
    <s v="6705"/>
    <s v="03/01/2019 15:21"/>
    <s v="0A1H021488"/>
    <s v="800183"/>
    <s v="PITSS"/>
    <s v="ASP"/>
    <x v="1"/>
    <s v="CENTRO COMERCIAL REAL CENTER AV SANTA MARGARITA No"/>
    <x v="0"/>
    <n v="0"/>
    <s v="INTERIOR"/>
    <n v="185"/>
    <s v="&gt;60"/>
    <s v="WF Mono Systems and Legacy Color"/>
    <s v="WF"/>
    <s v="Ciudad principal"/>
    <s v="3-&gt;60"/>
    <n v="1.1499999999999999"/>
    <n v="1808.95"/>
    <n v="1"/>
    <n v="2.15"/>
    <n v="4"/>
    <n v="0.5374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4327"/>
    <x v="0"/>
    <s v="4310"/>
    <s v="03/01/2019 15:21"/>
    <s v="0BG0963897"/>
    <s v="000195"/>
    <s v="PITSS"/>
    <s v="ASP"/>
    <x v="4"/>
    <s v="AV CONTRERAS 300"/>
    <x v="70"/>
    <n v="0"/>
    <s v="METRO"/>
    <n v="21"/>
    <s v="Entre 16 y 30"/>
    <s v="Light Production Digital Business"/>
    <s v="Entry Production"/>
    <s v="Ciudad principal"/>
    <s v="3-Entre 16 y 30"/>
    <n v="1.05"/>
    <n v="843.15000000000009"/>
    <n v="1"/>
    <n v="2.15"/>
    <n v="4"/>
    <n v="0.53749999999999998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94145"/>
    <x v="0"/>
    <s v="4395"/>
    <s v="13/02/2019 09:21"/>
    <s v="0BG2946786"/>
    <s v="500028"/>
    <s v="PITSS"/>
    <s v="ASP"/>
    <x v="1"/>
    <s v="CARR MIGUEL ALEMAN OTE 4605"/>
    <x v="33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2.15"/>
    <n v="4"/>
    <n v="0.5374999999999999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6945"/>
    <x v="0"/>
    <s v="6505"/>
    <s v="09/01/2019 10:33"/>
    <s v="0YRB405536"/>
    <s v="500071"/>
    <s v="PITSS"/>
    <s v="ASP"/>
    <x v="74"/>
    <s v="CARRETERA A MONTERREY AV FOMENTO INDUSTRIAL SN"/>
    <x v="19"/>
    <n v="0"/>
    <s v="INTERIOR"/>
    <n v="533"/>
    <s v="&gt;60"/>
    <s v="Color Laser Printers"/>
    <s v="A4"/>
    <s v="Ciudad principal"/>
    <s v="1-&gt;60"/>
    <n v="1.05"/>
    <n v="750.75000000000011"/>
    <n v="1"/>
    <n v="2.7"/>
    <n v="5"/>
    <n v="0.5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465"/>
    <x v="0"/>
    <s v="3260"/>
    <s v="22/01/2019 17:10"/>
    <s v="K8A257404"/>
    <s v="800110"/>
    <s v="PITSS"/>
    <s v="ASP"/>
    <x v="121"/>
    <s v="LIBRADA PUERTO ESCONDIDO No 9"/>
    <x v="67"/>
    <n v="0"/>
    <s v="INTERIOR"/>
    <n v="2609"/>
    <s v="&gt;60"/>
    <s v="Entry Mono Printers"/>
    <s v="A4"/>
    <s v="Ciudad principal"/>
    <s v="1-&gt;60"/>
    <n v="1.05"/>
    <n v="750.75000000000011"/>
    <n v="1"/>
    <n v="2.7"/>
    <n v="5"/>
    <n v="0.5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87197"/>
    <x v="0"/>
    <s v="3330"/>
    <s v="30/01/2019 11:18"/>
    <s v="09BR539128"/>
    <s v="500056"/>
    <s v="PITSS"/>
    <s v="ASP"/>
    <x v="74"/>
    <s v="CARRETERA A MONTERREY AV FOMENTO INDUSTRIAL SN"/>
    <x v="19"/>
    <n v="0"/>
    <s v="INTERIOR"/>
    <n v="16"/>
    <s v="Entre 16 y 30"/>
    <s v="Entry Mono Printers"/>
    <s v="A4"/>
    <s v="Ciudad principal"/>
    <s v="1-Entre 16 y 30"/>
    <n v="0.6"/>
    <n v="429.00000000000006"/>
    <n v="1"/>
    <n v="2.7"/>
    <n v="5"/>
    <n v="0.54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3671"/>
    <x v="0"/>
    <s v="4002"/>
    <s v="02/01/2019 12:38"/>
    <s v="09HB328042"/>
    <s v="500028"/>
    <s v="PITSS"/>
    <s v="ASP"/>
    <x v="133"/>
    <s v="BLVD ESCOBEDO APODACA TECHNOLOGY PARK EDIFICIO B 1"/>
    <x v="29"/>
    <n v="0"/>
    <s v="INTERIOR"/>
    <n v="226"/>
    <s v="&gt;60"/>
    <s v="A4 Mono MFPs"/>
    <s v="A4"/>
    <s v="Otras"/>
    <s v="1-&gt;60"/>
    <n v="1.05"/>
    <n v="750.75000000000011"/>
    <n v="1"/>
    <n v="4.87"/>
    <n v="9"/>
    <n v="0.541111111111111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893"/>
    <x v="0"/>
    <s v="0560"/>
    <s v="04/01/2019 19:45"/>
    <s v="0XPN547501"/>
    <s v="800147"/>
    <s v="PITSS"/>
    <s v="ASP"/>
    <x v="1"/>
    <s v="AV MEREO RGZ BARRAGAN NUM 1350"/>
    <x v="13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17"/>
    <n v="4"/>
    <n v="0.54249999999999998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78575"/>
    <x v="0"/>
    <s v="0070"/>
    <s v="13/01/2019 14:58"/>
    <s v="0E2B665884"/>
    <s v="800071"/>
    <s v="PITSS"/>
    <s v="ASP"/>
    <x v="4"/>
    <s v="MARIANO OTERO No 1614"/>
    <x v="0"/>
    <n v="0"/>
    <s v="INTERIOR"/>
    <n v="486"/>
    <s v="&gt;60"/>
    <s v="Entry Production Color Low/Mid"/>
    <s v="Entry Production"/>
    <s v="Ciudad principal"/>
    <s v="3-&gt;60"/>
    <n v="1.1499999999999999"/>
    <n v="1808.95"/>
    <n v="1"/>
    <n v="2.17"/>
    <n v="4"/>
    <n v="0.5424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7635"/>
    <x v="0"/>
    <s v="4598"/>
    <s v="20/02/2019 08:30"/>
    <s v="0FBG071028"/>
    <s v="800188"/>
    <s v="PITSS"/>
    <s v="ASP"/>
    <x v="1"/>
    <s v="BLV ADOLFO LOPEZ MATEOS 1025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17"/>
    <n v="4"/>
    <n v="0.54249999999999998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4779"/>
    <x v="0"/>
    <s v="5955"/>
    <s v="04/01/2019 12:41"/>
    <s v="0X76703630"/>
    <s v="800192"/>
    <s v="PITSS"/>
    <s v="ASP"/>
    <x v="36"/>
    <s v="AV NI&amp;OS HEROES No 1555 LOTE 105"/>
    <x v="7"/>
    <n v="0"/>
    <s v="INTERIOR"/>
    <n v="164"/>
    <s v="&gt;60"/>
    <s v="Departmental Digital"/>
    <s v="A3"/>
    <s v="Ciudad principal"/>
    <s v="2-&gt;60"/>
    <n v="1.1000000000000001"/>
    <n v="1501.5000000000002"/>
    <n v="1"/>
    <n v="2.72"/>
    <n v="5"/>
    <n v="0.54400000000000004"/>
    <n v="0"/>
    <n v="0"/>
    <d v="2019-01-04T00:00:00"/>
    <d v="2019-01-07T00:00:00"/>
    <n v="1"/>
    <s v="0-1 día"/>
    <n v="0"/>
    <n v="0"/>
    <n v="0"/>
    <x v="0"/>
    <x v="0"/>
    <x v="0"/>
    <x v="0"/>
    <x v="0"/>
    <x v="0"/>
    <x v="0"/>
  </r>
  <r>
    <x v="1"/>
    <n v="1"/>
    <s v="1982763"/>
    <x v="0"/>
    <s v="3611"/>
    <s v="21/01/2019 17:42"/>
    <s v="0A4T558107"/>
    <s v="000207"/>
    <s v="PITSS"/>
    <s v="ASP"/>
    <x v="4"/>
    <s v="AV PIRULES S/N NAVE 1 C-1"/>
    <x v="85"/>
    <n v="0"/>
    <s v="METRO"/>
    <n v="119"/>
    <s v="&gt;60"/>
    <s v="Entry Mono Printers"/>
    <s v="A4"/>
    <s v="Ciudad principal"/>
    <s v="1-&gt;60"/>
    <n v="1.05"/>
    <n v="491.40000000000003"/>
    <n v="1"/>
    <n v="2.72"/>
    <n v="5"/>
    <n v="0.54400000000000004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1217"/>
    <x v="0"/>
    <s v="5866"/>
    <s v="07/02/2019 11:47"/>
    <s v="0EX9288084"/>
    <s v="800183"/>
    <s v="PITSS"/>
    <s v="ASP"/>
    <x v="4"/>
    <s v="AV GUADALUPE No 119"/>
    <x v="7"/>
    <n v="0"/>
    <s v="INTERIOR"/>
    <n v="63"/>
    <s v="&gt;60"/>
    <s v="Departmental Digital"/>
    <s v="A3"/>
    <s v="Ciudad principal"/>
    <s v="2-&gt;60"/>
    <n v="1.1000000000000001"/>
    <n v="1501.5000000000002"/>
    <n v="1"/>
    <n v="2.72"/>
    <n v="5"/>
    <n v="0.54400000000000004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8651"/>
    <x v="0"/>
    <s v="5955"/>
    <s v="21/02/2019 14:47"/>
    <s v="0X76371386"/>
    <s v="500028"/>
    <s v="PITSS"/>
    <s v="ASP"/>
    <x v="91"/>
    <s v="AV RUFINO TAMAYO NO 100"/>
    <x v="1"/>
    <n v="0"/>
    <s v="INTERIOR"/>
    <n v="24"/>
    <s v="Entre 16 y 30"/>
    <s v="Departmental Digital"/>
    <s v="A3"/>
    <s v="Ciudad principal"/>
    <s v="2-Entre 16 y 30"/>
    <n v="0.8"/>
    <n v="1092"/>
    <n v="1"/>
    <n v="2.72"/>
    <n v="5"/>
    <n v="0.5440000000000000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5879"/>
    <x v="0"/>
    <s v="6705"/>
    <s v="07/01/2019 14:54"/>
    <s v="0A1H022146"/>
    <s v="800147"/>
    <s v="PITSS"/>
    <s v="ASP"/>
    <x v="4"/>
    <s v="BLV ADOLFO LOPEZ MATEOS 2009-B"/>
    <x v="17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2.1800000000000002"/>
    <n v="4"/>
    <n v="0.54500000000000004"/>
    <n v="0"/>
    <n v="0"/>
    <d v="2019-01-07T00:00:00"/>
    <d v="2019-01-08T00:00:00"/>
    <n v="1"/>
    <s v="0-1 día"/>
    <n v="0"/>
    <n v="0"/>
    <n v="0"/>
    <x v="0"/>
    <x v="0"/>
    <x v="0"/>
    <x v="0"/>
    <x v="0"/>
    <x v="0"/>
    <x v="0"/>
  </r>
  <r>
    <x v="0"/>
    <n v="1"/>
    <s v="1976855"/>
    <x v="0"/>
    <s v="4395"/>
    <s v="09/01/2019 08:52"/>
    <s v="0BG2942469"/>
    <s v="500036"/>
    <s v="PITSS"/>
    <s v="ASP"/>
    <x v="1"/>
    <s v="ALEJANDRO DE RODAS PROL SEG SOC 3104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1800000000000002"/>
    <n v="4"/>
    <n v="0.54500000000000004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74361"/>
    <x v="1"/>
    <s v="5757"/>
    <s v="03/01/2019 16:14"/>
    <s v="0Y2B003350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1"/>
    <x v="1"/>
    <x v="6"/>
  </r>
  <r>
    <x v="0"/>
    <n v="1"/>
    <s v="1986765"/>
    <x v="0"/>
    <s v="5955"/>
    <s v="29/01/2019 14:46"/>
    <s v="0X76703630"/>
    <s v="800192"/>
    <s v="PITSS"/>
    <s v="ASP"/>
    <x v="36"/>
    <s v="AV NI&amp;OS HEROES No 1555 LOTE 105"/>
    <x v="7"/>
    <n v="0"/>
    <s v="INTERIOR"/>
    <n v="25"/>
    <s v="Entre 16 y 30"/>
    <s v="Departmental Digital"/>
    <s v="A3"/>
    <s v="Ciudad principal"/>
    <s v="2-Entre 16 y 30"/>
    <n v="0.8"/>
    <n v="1092"/>
    <n v="1"/>
    <n v="2.73"/>
    <n v="5"/>
    <n v="0.546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3765"/>
    <x v="0"/>
    <s v="3616"/>
    <s v="12/02/2019 15:16"/>
    <s v="0A2T200199"/>
    <s v="800187"/>
    <s v="PITSS"/>
    <s v="ASP"/>
    <x v="12"/>
    <s v="CARR ESTATAL 200 QRO TEQUISQUIAPAN 22500"/>
    <x v="49"/>
    <n v="0"/>
    <s v="INTERIOR"/>
    <n v="1519"/>
    <s v="&gt;60"/>
    <s v="A4 Mono MFPs"/>
    <s v="A4"/>
    <s v="Ciudad principal"/>
    <s v="1-&gt;60"/>
    <n v="1.05"/>
    <n v="750.75000000000011"/>
    <n v="1"/>
    <n v="2.73"/>
    <n v="5"/>
    <n v="0.5460000000000000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3129"/>
    <x v="0"/>
    <s v="6705"/>
    <s v="11/02/2019 12:29"/>
    <s v="0A1H020675"/>
    <s v="500094"/>
    <s v="PITSS"/>
    <s v="ASP"/>
    <x v="1"/>
    <s v="AV HIDALGO 5309"/>
    <x v="69"/>
    <n v="0"/>
    <s v="INTERIOR"/>
    <n v="87"/>
    <s v="&gt;60"/>
    <s v="WF Mono Systems and Legacy Color"/>
    <s v="WF"/>
    <s v="Ciudad principal"/>
    <s v="3-&gt;60"/>
    <n v="1.1499999999999999"/>
    <n v="1808.95"/>
    <n v="1"/>
    <n v="2.19"/>
    <n v="4"/>
    <n v="0.54749999999999999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1"/>
    <n v="1"/>
    <s v="1995019"/>
    <x v="0"/>
    <s v="3661"/>
    <s v="14/02/2019 14:14"/>
    <s v="C4X012994"/>
    <s v="500036"/>
    <s v="PITSS"/>
    <s v="ASP"/>
    <x v="134"/>
    <s v="LIBRAMIENTO ARCO VIAL"/>
    <x v="86"/>
    <n v="0"/>
    <s v="INTERIOR"/>
    <n v="2632"/>
    <s v="&gt;60"/>
    <s v="A4 Mono MFPs"/>
    <s v="A4"/>
    <s v="Ciudad principal"/>
    <s v="1-&gt;60"/>
    <n v="1.05"/>
    <n v="750.75000000000011"/>
    <n v="1"/>
    <n v="2.74"/>
    <n v="5"/>
    <n v="0.548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1293"/>
    <x v="0"/>
    <s v="8045"/>
    <s v="18/01/2019 10:15"/>
    <s v="0Y4X820889"/>
    <s v="500056"/>
    <s v="PITSS"/>
    <s v="ASP"/>
    <x v="74"/>
    <s v="CARRETERA A MONTERREY AV FOMENTO INDUSTRIAL SN"/>
    <x v="19"/>
    <n v="0"/>
    <s v="INTERIOR"/>
    <n v="57"/>
    <s v="Entre 31 y 60"/>
    <s v="Office Digital"/>
    <s v="A3"/>
    <s v="Ciudad principal"/>
    <s v="2-Entre 31 y 60"/>
    <n v="1.05"/>
    <n v="1433.25"/>
    <n v="1"/>
    <n v="2.75"/>
    <n v="5"/>
    <n v="0.5500000000000000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867"/>
    <x v="0"/>
    <s v="7855"/>
    <s v="25/01/2019 09:35"/>
    <s v="0MX4465082"/>
    <s v="800084"/>
    <s v="PITSS"/>
    <s v="ASP"/>
    <x v="1"/>
    <s v="AV HEROICO COLEGIO MILITAR 114"/>
    <x v="79"/>
    <n v="0"/>
    <s v="INTERIOR"/>
    <n v="212"/>
    <s v="&gt;60"/>
    <s v="A3 Office Color Laser MFPs"/>
    <s v="A3"/>
    <s v="Ciudad principal"/>
    <s v="2-&gt;60"/>
    <n v="1.1000000000000001"/>
    <n v="1501.5000000000002"/>
    <n v="1"/>
    <n v="2.75"/>
    <n v="5"/>
    <n v="0.550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131"/>
    <x v="0"/>
    <s v="5866"/>
    <s v="28/01/2019 16:45"/>
    <s v="0EX9295738"/>
    <s v="800113"/>
    <s v="PITSS"/>
    <s v="ASP"/>
    <x v="1"/>
    <s v="AV. PATRIA NO 1937"/>
    <x v="0"/>
    <n v="0"/>
    <s v="INTERIOR"/>
    <n v="18"/>
    <s v="Entre 16 y 30"/>
    <s v="Departmental Digital"/>
    <s v="A3"/>
    <s v="Ciudad principal"/>
    <s v="2-Entre 16 y 30"/>
    <n v="0.8"/>
    <n v="1092"/>
    <n v="1"/>
    <n v="2.75"/>
    <n v="5"/>
    <n v="0.550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6503"/>
    <x v="0"/>
    <s v="6705"/>
    <s v="29/01/2019 09:18"/>
    <s v="0A1H020678"/>
    <s v="800183"/>
    <s v="PITSS"/>
    <s v="ASP"/>
    <x v="1"/>
    <s v="MANUEL J CLOUTHIER 888"/>
    <x v="0"/>
    <n v="0"/>
    <s v="INTERIOR"/>
    <n v="12"/>
    <s v="Entre 7 y 15"/>
    <s v="WF Mono Systems and Legacy Color"/>
    <s v="WF"/>
    <s v="Ciudad principal"/>
    <s v="3-Entre 7 y 15"/>
    <n v="0.8"/>
    <n v="1258.4000000000003"/>
    <n v="1"/>
    <n v="2.2000000000000002"/>
    <n v="4"/>
    <n v="0.55000000000000004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4881"/>
    <x v="0"/>
    <s v="3657"/>
    <s v="14/02/2019 12:31"/>
    <s v="0C7X246842"/>
    <s v="800192"/>
    <s v="PITSS"/>
    <s v="ASP"/>
    <x v="49"/>
    <s v="LERDO DE TEJADA No 2007 PB"/>
    <x v="7"/>
    <n v="0"/>
    <s v="INTERIOR"/>
    <n v="14"/>
    <s v="Entre 7 y 15"/>
    <s v="A4 Mono MFPs"/>
    <s v="A4"/>
    <s v="Ciudad principal"/>
    <s v="1-Entre 7 y 15"/>
    <n v="0"/>
    <n v="0"/>
    <n v="1"/>
    <n v="2.75"/>
    <n v="5"/>
    <n v="0.55000000000000004"/>
    <n v="0"/>
    <n v="0"/>
    <d v="2019-02-14T00:00:00"/>
    <d v="2019-02-15T00:00:00"/>
    <n v="1"/>
    <s v="0-1 día"/>
    <n v="0"/>
    <n v="0"/>
    <n v="0"/>
    <x v="0"/>
    <x v="0"/>
    <x v="0"/>
    <x v="0"/>
    <x v="0"/>
    <x v="0"/>
    <x v="0"/>
  </r>
  <r>
    <x v="0"/>
    <n v="1"/>
    <s v="1974363"/>
    <x v="1"/>
    <s v="5757"/>
    <s v="03/01/2019 16:14"/>
    <s v="0Y2B003353"/>
    <s v="500159"/>
    <s v="PITSS"/>
    <s v="ASP"/>
    <x v="7"/>
    <s v="HEROICO COLEGIO MILITAR No 4700"/>
    <x v="6"/>
    <n v="0"/>
    <s v="INTERIOR"/>
    <s v="  "/>
    <s v="&gt;60"/>
    <s v="Departmental Digital"/>
    <s v="A3"/>
    <s v="Ciudad principal"/>
    <s v="2-&gt;60"/>
    <n v="1"/>
    <n v="1365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1"/>
    <x v="1"/>
    <x v="6"/>
  </r>
  <r>
    <x v="1"/>
    <n v="1"/>
    <s v="1999871"/>
    <x v="0"/>
    <s v="8075"/>
    <s v="25/02/2019 08:44"/>
    <s v="03AG880391"/>
    <s v="800027"/>
    <s v="PITSS"/>
    <s v="ASP"/>
    <x v="4"/>
    <s v="AV VALLE DE SAN ISIDRO 530"/>
    <x v="0"/>
    <n v="0"/>
    <s v="INTERIOR"/>
    <n v="34"/>
    <s v="Entre 31 y 60"/>
    <s v="Departmental Digital"/>
    <s v="A3"/>
    <s v="Ciudad principal"/>
    <s v="2-Entre 31 y 60"/>
    <n v="1.05"/>
    <n v="1433.25"/>
    <n v="1"/>
    <n v="2.75"/>
    <n v="5"/>
    <n v="0.55000000000000004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2273"/>
    <x v="0"/>
    <s v="0560"/>
    <s v="21/01/2019 08:46"/>
    <s v="0XPN399496"/>
    <s v="500028"/>
    <s v="PITSS"/>
    <s v="ASP"/>
    <x v="1"/>
    <s v="MORELOS 406 OTE"/>
    <x v="11"/>
    <n v="0"/>
    <s v="INTERIOR"/>
    <n v="11"/>
    <s v="Entre 7 y 15"/>
    <s v="Entry Production Color Low/Mid"/>
    <s v="Entry Production"/>
    <s v="Ciudad principal"/>
    <s v="3-Entre 7 y 15"/>
    <n v="0.8"/>
    <n v="1258.4000000000003"/>
    <n v="1"/>
    <n v="2.21"/>
    <n v="4"/>
    <n v="0.552499999999999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85009"/>
    <x v="0"/>
    <s v="7845"/>
    <s v="25/01/2019 13:09"/>
    <s v="0MX4770329"/>
    <s v="100037"/>
    <s v="PITSS"/>
    <s v="ASP"/>
    <x v="81"/>
    <s v="RODOLFO PADRON No 9"/>
    <x v="59"/>
    <n v="0"/>
    <s v="INTERIOR"/>
    <n v="30"/>
    <s v="Entre 16 y 30"/>
    <s v="A3 Office Color Laser MFPs"/>
    <s v="A3"/>
    <s v="Ciudad principal"/>
    <s v="2-Entre 16 y 30"/>
    <n v="0.8"/>
    <n v="1092"/>
    <n v="1"/>
    <n v="2.77"/>
    <n v="5"/>
    <n v="0.55400000000000005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7343"/>
    <x v="0"/>
    <s v="4002"/>
    <s v="30/01/2019 12:59"/>
    <s v="09HB331851"/>
    <s v="000195"/>
    <s v="PITSS"/>
    <s v="ASP"/>
    <x v="15"/>
    <s v="AV MIGUEL ANGEL DE QUEVEDO NO 555"/>
    <x v="16"/>
    <n v="1"/>
    <s v="METRO"/>
    <n v="65"/>
    <s v="&gt;60"/>
    <s v="A4 Mono MFPs"/>
    <s v="A4"/>
    <s v="Ciudad principal"/>
    <s v="1-&gt;60"/>
    <n v="1.05"/>
    <n v="0"/>
    <n v="1"/>
    <n v="2.77"/>
    <n v="5"/>
    <n v="0.55400000000000005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4735"/>
    <x v="0"/>
    <s v="4310"/>
    <s v="14/02/2019 10:11"/>
    <s v="0BG0964513"/>
    <s v="100037"/>
    <s v="PITSS"/>
    <s v="ASP"/>
    <x v="4"/>
    <s v="BLVD AEROPUERTO MIGUEL ALEMAN No 55"/>
    <x v="59"/>
    <n v="0"/>
    <s v="INTERIOR"/>
    <n v="83"/>
    <s v="&gt;60"/>
    <s v="Light Production Digital Business"/>
    <s v="Entry Production"/>
    <s v="Ciudad principal"/>
    <s v="3-&gt;60"/>
    <n v="1.1499999999999999"/>
    <n v="1808.95"/>
    <n v="1"/>
    <n v="2.2200000000000002"/>
    <n v="4"/>
    <n v="0.5550000000000000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1031"/>
    <x v="0"/>
    <s v="3658"/>
    <s v="17/01/2019 17:13"/>
    <s v="0C4X008436"/>
    <s v="800188"/>
    <s v="PITSS"/>
    <s v="ASP"/>
    <x v="8"/>
    <s v="CALLE FAJA DE ORO 1502 ANCLA 1"/>
    <x v="48"/>
    <n v="0"/>
    <s v="INTERIOR"/>
    <n v="377"/>
    <s v="&gt;60"/>
    <s v="A4 Mono MFPs"/>
    <s v="A4"/>
    <s v="Ciudad principal"/>
    <s v="1-&gt;60"/>
    <n v="1.05"/>
    <n v="750.75000000000011"/>
    <n v="1"/>
    <n v="2.78"/>
    <n v="5"/>
    <n v="0.5559999999999999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1915"/>
    <x v="0"/>
    <s v="3336"/>
    <s v="08/02/2019 11:43"/>
    <s v="5BT728813"/>
    <s v="800027"/>
    <s v="PITSS"/>
    <s v="ASP"/>
    <x v="135"/>
    <s v="AV JUAN PABLO II No 55"/>
    <x v="0"/>
    <n v="0"/>
    <s v="INTERIOR"/>
    <n v="277"/>
    <s v="&gt;60"/>
    <s v="A4 Mono MFPs"/>
    <s v="A4"/>
    <s v="Ciudad principal"/>
    <s v="1-&gt;60"/>
    <n v="1.05"/>
    <n v="750.75000000000011"/>
    <n v="1"/>
    <n v="2.78"/>
    <n v="5"/>
    <n v="0.5559999999999999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3479"/>
    <x v="0"/>
    <s v="0700"/>
    <s v="22/01/2019 17:42"/>
    <s v="0MAV107755"/>
    <s v="500083"/>
    <s v="PITSS"/>
    <s v="ASP"/>
    <x v="112"/>
    <s v="RAYON SUR 480"/>
    <x v="11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23"/>
    <n v="4"/>
    <n v="0.557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90731"/>
    <x v="0"/>
    <s v="6705"/>
    <s v="06/02/2019 14:06"/>
    <s v="0A1H022183"/>
    <s v="800187"/>
    <s v="PITSS"/>
    <s v="ASP"/>
    <x v="4"/>
    <s v="AV CONSTITUYENTES 152 PTE"/>
    <x v="10"/>
    <n v="0"/>
    <s v="INTERIOR"/>
    <n v="164"/>
    <s v="&gt;60"/>
    <s v="WF Mono Systems and Legacy Color"/>
    <s v="WF"/>
    <s v="Ciudad principal"/>
    <s v="3-&gt;60"/>
    <n v="1.1499999999999999"/>
    <n v="1808.95"/>
    <n v="1"/>
    <n v="2.23"/>
    <n v="4"/>
    <n v="0.5575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0957"/>
    <x v="1"/>
    <s v="4002"/>
    <s v="17/01/2019 15:39"/>
    <s v="09HB331841"/>
    <s v="500159"/>
    <s v="PITSS"/>
    <s v="ASP"/>
    <x v="0"/>
    <s v="JUAN NEPOMUCENO ZUBIRAN No 103"/>
    <x v="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1"/>
    <x v="1"/>
    <x v="6"/>
  </r>
  <r>
    <x v="1"/>
    <n v="1"/>
    <s v="2001413"/>
    <x v="0"/>
    <s v="8045"/>
    <s v="27/02/2019 11:32"/>
    <s v="0Y4X848737"/>
    <s v="000195"/>
    <s v="PITSS"/>
    <s v="ASP"/>
    <x v="15"/>
    <s v="AV MIGUEL ANGEL DE QUEVEDO NO 555"/>
    <x v="16"/>
    <n v="1"/>
    <s v="METRO"/>
    <n v="12"/>
    <s v="Entre 7 y 15"/>
    <s v="Office Digital"/>
    <s v="A3"/>
    <s v="Ciudad principal"/>
    <s v="2-Entre 7 y 15"/>
    <n v="0.6"/>
    <n v="0"/>
    <n v="1"/>
    <n v="2.8"/>
    <n v="5"/>
    <n v="0.55999999999999994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1"/>
    <n v="1"/>
    <s v="1997153"/>
    <x v="0"/>
    <s v="4395"/>
    <s v="19/02/2019 11:53"/>
    <s v="0BG2947978"/>
    <s v="800192"/>
    <s v="PITSS"/>
    <s v="ASP"/>
    <x v="1"/>
    <s v="MANUEL J CLOUTHIER 888"/>
    <x v="0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2400000000000002"/>
    <n v="4"/>
    <n v="0.5600000000000000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6201"/>
    <x v="0"/>
    <s v="0070"/>
    <s v="18/02/2019 07:41"/>
    <s v="0E2B665657"/>
    <s v="500035"/>
    <s v="PITSS"/>
    <s v="ASP"/>
    <x v="4"/>
    <s v="AV JOSE ELEUTERIO GONZALEZ No 315 INT 7C"/>
    <x v="1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2.25"/>
    <n v="4"/>
    <n v="0.5625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9577"/>
    <x v="0"/>
    <s v="6705"/>
    <s v="24/02/2019 19:26"/>
    <s v="0A1H021602"/>
    <s v="800146"/>
    <s v="PITSS"/>
    <s v="ASP"/>
    <x v="1"/>
    <s v="BULEVAR AEROPUERTO No 190 (ANTES 202) LOCALES DEL"/>
    <x v="17"/>
    <n v="0"/>
    <s v="INTERIOR"/>
    <n v="5"/>
    <s v="Entre 3 y 6"/>
    <s v="WF Mono Systems and Legacy Color"/>
    <s v="WF"/>
    <s v="Ciudad principal"/>
    <s v="3-Entre 3 y 6"/>
    <n v="0.6"/>
    <n v="943.80000000000007"/>
    <n v="1"/>
    <n v="2.25"/>
    <n v="4"/>
    <n v="0.5625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1"/>
    <n v="1"/>
    <s v="1991147"/>
    <x v="0"/>
    <s v="7025"/>
    <s v="07/02/2019 10:11"/>
    <s v="07CX043331"/>
    <s v="500066"/>
    <s v="PITSS"/>
    <s v="ASP"/>
    <x v="38"/>
    <s v="AV JUAREZ No 1102 PISO 40"/>
    <x v="11"/>
    <n v="0"/>
    <s v="INTERIOR"/>
    <n v="2625"/>
    <s v="&gt;60"/>
    <s v="Office Digital"/>
    <s v="A3"/>
    <s v="Ciudad principal"/>
    <s v="2-&gt;60"/>
    <n v="1.1000000000000001"/>
    <n v="1501.5000000000002"/>
    <n v="1"/>
    <n v="2.82"/>
    <n v="5"/>
    <n v="0.5639999999999999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3199"/>
    <x v="0"/>
    <s v="5945"/>
    <s v="11/02/2019 14:36"/>
    <s v="0X76707642"/>
    <s v="800186"/>
    <s v="PITSS"/>
    <s v="ASP"/>
    <x v="49"/>
    <s v="AV 5 DE FEBRERO 1351"/>
    <x v="10"/>
    <n v="0"/>
    <s v="INTERIOR"/>
    <n v="21"/>
    <s v="Entre 16 y 30"/>
    <s v="Office Digital"/>
    <s v="A3"/>
    <s v="Ciudad principal"/>
    <s v="2-Entre 16 y 30"/>
    <n v="0.8"/>
    <n v="1092"/>
    <n v="1"/>
    <n v="2.82"/>
    <n v="5"/>
    <n v="0.5639999999999999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76719"/>
    <x v="0"/>
    <s v="4002"/>
    <s v="08/01/2019 17:31"/>
    <s v="9HB327687"/>
    <s v="800072"/>
    <s v="PITSS"/>
    <s v="ASP"/>
    <x v="136"/>
    <s v="AVENIDA PATRIA No 2085 INT M55"/>
    <x v="0"/>
    <n v="0"/>
    <s v="INTERIOR"/>
    <n v="77"/>
    <s v="&gt;60"/>
    <s v="A4 Mono MFPs"/>
    <s v="A4"/>
    <s v="Ciudad principal"/>
    <s v="1-&gt;60"/>
    <n v="1.05"/>
    <n v="750.75000000000011"/>
    <n v="1"/>
    <n v="2.83"/>
    <n v="5"/>
    <n v="0.56600000000000006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86643"/>
    <x v="0"/>
    <s v="3657"/>
    <s v="29/01/2019 12:10"/>
    <s v="0C7X238362"/>
    <s v="800071"/>
    <s v="PITSS"/>
    <s v="ASP"/>
    <x v="27"/>
    <s v="CARRETERA BASE AEREA No 5850-23"/>
    <x v="0"/>
    <n v="0"/>
    <s v="INTERIOR"/>
    <n v="2616"/>
    <s v="&gt;60"/>
    <s v="A4 Mono MFPs"/>
    <s v="A4"/>
    <s v="Ciudad principal"/>
    <s v="1-&gt;60"/>
    <n v="1.05"/>
    <n v="750.75000000000011"/>
    <n v="1"/>
    <n v="2.83"/>
    <n v="5"/>
    <n v="0.56600000000000006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75901"/>
    <x v="0"/>
    <s v="4395"/>
    <s v="07/01/2019 15:35"/>
    <s v="0BG2947475"/>
    <s v="500019"/>
    <s v="PITSS"/>
    <s v="ASP"/>
    <x v="1"/>
    <s v="BLV INDEPENDENCIA SN"/>
    <x v="9"/>
    <n v="0"/>
    <s v="INTERIOR"/>
    <n v="70"/>
    <s v="&gt;60"/>
    <s v="Light Production Digital Business"/>
    <s v="Entry Production"/>
    <s v="Otras"/>
    <s v="3-&gt;60"/>
    <n v="1.1499999999999999"/>
    <n v="1808.95"/>
    <n v="1"/>
    <n v="3.4"/>
    <n v="6"/>
    <n v="0.56666666666666665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1"/>
    <n v="1"/>
    <s v="1993329"/>
    <x v="0"/>
    <s v="7142"/>
    <s v="11/02/2019 18:44"/>
    <s v="0PW4152292"/>
    <s v="800192"/>
    <s v="PITSS"/>
    <s v="ASP"/>
    <x v="1"/>
    <s v="MANUEL J CLOUTHIER 888"/>
    <x v="0"/>
    <n v="0"/>
    <s v="INTERIOR"/>
    <n v="39"/>
    <s v="Entre 31 y 60"/>
    <s v="WF Mono Systems and Legacy Color"/>
    <s v="WF"/>
    <s v="Ciudad principal"/>
    <s v="3-Entre 31 y 60"/>
    <n v="1.1000000000000001"/>
    <n v="1730.3000000000004"/>
    <n v="1"/>
    <n v="2.27"/>
    <n v="4"/>
    <n v="0.5675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88623"/>
    <x v="0"/>
    <s v="0251"/>
    <s v="01/02/2019 17:33"/>
    <s v="0VGW632064"/>
    <s v="500161"/>
    <s v="PITSS"/>
    <s v="ASP"/>
    <x v="128"/>
    <s v="PERIFERICO ORTIZ MENA LOCAL 8 SN"/>
    <x v="6"/>
    <n v="0"/>
    <s v="INTERIOR"/>
    <n v="4"/>
    <s v="Entre 3 y 6"/>
    <s v="A3 Professional Color Laser MFPs"/>
    <s v="A3"/>
    <s v="Ciudad principal"/>
    <s v="2-Entre 3 y 6"/>
    <n v="0"/>
    <n v="0"/>
    <n v="1"/>
    <n v="0"/>
    <n v="5"/>
    <n v="0"/>
    <n v="0"/>
    <n v="0"/>
    <d v="2019-02-06T00:00:00"/>
    <d v="2019-02-07T00:00:00"/>
    <n v="1"/>
    <s v="0-1 día"/>
    <n v="0"/>
    <n v="0"/>
    <n v="0"/>
    <x v="0"/>
    <x v="0"/>
    <x v="0"/>
    <x v="0"/>
    <x v="1"/>
    <x v="1"/>
    <x v="7"/>
  </r>
  <r>
    <x v="1"/>
    <n v="1"/>
    <s v="1993523"/>
    <x v="0"/>
    <s v="8045"/>
    <s v="12/02/2019 10:27"/>
    <s v="0Y4X838063"/>
    <s v="100037"/>
    <s v="PITSS"/>
    <s v="ASP"/>
    <x v="18"/>
    <s v="PASEO TOLLOCAN ESQ J CARRANZA"/>
    <x v="22"/>
    <n v="0"/>
    <s v="INTERIOR"/>
    <n v="20"/>
    <s v="Entre 16 y 30"/>
    <s v="Office Digital"/>
    <s v="A3"/>
    <s v="Ciudad principal"/>
    <s v="2-Entre 16 y 30"/>
    <n v="0.8"/>
    <n v="1092"/>
    <n v="1"/>
    <n v="2.85"/>
    <n v="5"/>
    <n v="0.57000000000000006"/>
    <n v="0"/>
    <n v="0"/>
    <d v="2019-02-12T00:00:00"/>
    <d v="2019-02-12T00:00:00"/>
    <n v="0"/>
    <s v="0-1 día"/>
    <n v="0"/>
    <n v="0"/>
    <n v="0"/>
    <x v="0"/>
    <x v="0"/>
    <x v="0"/>
    <x v="0"/>
    <x v="0"/>
    <x v="0"/>
    <x v="0"/>
  </r>
  <r>
    <x v="1"/>
    <n v="1"/>
    <s v="1977669"/>
    <x v="0"/>
    <s v="7010"/>
    <s v="10/01/2019 12:58"/>
    <s v="7TX135776"/>
    <s v="800074"/>
    <s v="PITSS"/>
    <s v="ASP"/>
    <x v="137"/>
    <s v="CARR. ZAMORA MORELIA No 45"/>
    <x v="67"/>
    <n v="0"/>
    <s v="INTERIOR"/>
    <n v="31"/>
    <s v="Entre 31 y 60"/>
    <s v="A3 Office Color Laser MFPs"/>
    <s v="A3"/>
    <s v="Ciudad principal"/>
    <s v="2-Entre 31 y 60"/>
    <n v="1.05"/>
    <n v="1433.25"/>
    <n v="1"/>
    <n v="2.86"/>
    <n v="5"/>
    <n v="0.57199999999999995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8385"/>
    <x v="0"/>
    <s v="5866"/>
    <s v="21/02/2019 10:43"/>
    <s v="0EX9295738"/>
    <s v="800192"/>
    <s v="PITSS"/>
    <s v="ASP"/>
    <x v="1"/>
    <s v="AV. PATRIA NO 1937"/>
    <x v="0"/>
    <n v="0"/>
    <s v="INTERIOR"/>
    <n v="3"/>
    <s v="&lt;=3"/>
    <s v="Departmental Digital"/>
    <s v="A3"/>
    <s v="Ciudad principal"/>
    <s v="2-&lt;=3"/>
    <n v="0"/>
    <n v="0"/>
    <n v="1"/>
    <n v="2.86"/>
    <n v="5"/>
    <n v="0.5719999999999999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0"/>
    <n v="1"/>
    <s v="1977573"/>
    <x v="0"/>
    <s v="0070"/>
    <s v="10/01/2019 11:26"/>
    <s v="0E2B662459"/>
    <s v="800142"/>
    <s v="PITSS"/>
    <s v="ASP"/>
    <x v="4"/>
    <s v="CAMINO AL OLIVO 22"/>
    <x v="35"/>
    <n v="0"/>
    <s v="METRO"/>
    <n v="87"/>
    <s v="&gt;60"/>
    <s v="Entry Production Color Low/Mid"/>
    <s v="Entry Production"/>
    <s v="Ciudad principal"/>
    <s v="3-&gt;60"/>
    <n v="1.1499999999999999"/>
    <n v="923.44999999999993"/>
    <n v="1"/>
    <n v="2.29"/>
    <n v="4"/>
    <n v="0.57250000000000001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4663"/>
    <x v="0"/>
    <s v="3658"/>
    <s v="04/01/2019 08:48"/>
    <s v="0C4X011581"/>
    <s v="800146"/>
    <s v="PITSS"/>
    <s v="ASP"/>
    <x v="65"/>
    <s v="AV CEYLAN 959 L-8"/>
    <x v="34"/>
    <n v="0"/>
    <s v="INTERIOR"/>
    <n v="2591"/>
    <s v="&gt;60"/>
    <s v="A4 Mono MFPs"/>
    <s v="A4"/>
    <s v="Ciudad principal"/>
    <s v="1-&gt;60"/>
    <n v="1.05"/>
    <n v="750.75000000000011"/>
    <n v="1"/>
    <n v="2.87"/>
    <n v="5"/>
    <n v="0.57400000000000007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6859"/>
    <x v="0"/>
    <s v="8075"/>
    <s v="29/01/2019 19:20"/>
    <s v="03AG879423"/>
    <s v="000196"/>
    <s v="PITSS"/>
    <s v="ASP"/>
    <x v="4"/>
    <s v="ALLENDE No 8"/>
    <x v="57"/>
    <n v="0"/>
    <s v="METRO"/>
    <n v="27"/>
    <s v="Entre 16 y 30"/>
    <s v="Departmental Digital"/>
    <s v="A3"/>
    <s v="Ciudad principal"/>
    <s v="2-Entre 16 y 30"/>
    <n v="0.8"/>
    <n v="524"/>
    <n v="1"/>
    <n v="2.87"/>
    <n v="5"/>
    <n v="0.57400000000000007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1501"/>
    <x v="0"/>
    <s v="0070"/>
    <s v="18/01/2019 14:03"/>
    <s v="0E2B646615"/>
    <s v="800084"/>
    <s v="PITSS"/>
    <s v="ASP"/>
    <x v="1"/>
    <s v="HAROLD R PAPE MZ 31 NUM 1910"/>
    <x v="47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2.2999999999999998"/>
    <n v="4"/>
    <n v="0.57499999999999996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183"/>
    <x v="0"/>
    <s v="8075"/>
    <s v="08/02/2019 19:07"/>
    <s v="03AG879962"/>
    <s v="500161"/>
    <s v="PITSS"/>
    <s v="ASP"/>
    <x v="4"/>
    <s v="HIPERPLAZA No 3300"/>
    <x v="6"/>
    <n v="0"/>
    <s v="INTERIOR"/>
    <n v="24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0"/>
    <n v="1"/>
    <s v="1977555"/>
    <x v="0"/>
    <s v="5866"/>
    <s v="10/01/2019 11:07"/>
    <s v="0EX9295738"/>
    <s v="800072"/>
    <s v="PITSS"/>
    <s v="ASP"/>
    <x v="1"/>
    <s v="AV. PATRIA NO 1937"/>
    <x v="0"/>
    <n v="0"/>
    <s v="INTERIOR"/>
    <n v="2"/>
    <s v="&lt;=3"/>
    <s v="Departmental Digital"/>
    <s v="A3"/>
    <s v="Ciudad principal"/>
    <s v="2-&lt;=3"/>
    <n v="0"/>
    <n v="0"/>
    <n v="1"/>
    <n v="2.88"/>
    <n v="5"/>
    <n v="0.5759999999999999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981"/>
    <x v="0"/>
    <s v="3611"/>
    <s v="09/01/2019 11:07"/>
    <s v="0A4T558166"/>
    <s v="800027"/>
    <s v="PITSS"/>
    <s v="ASP"/>
    <x v="4"/>
    <s v="AV SALVADOR NAVA MARTINEZ 3115"/>
    <x v="13"/>
    <n v="0"/>
    <s v="INTERIOR"/>
    <n v="840"/>
    <s v="&gt;60"/>
    <s v="Entry Mono Printers"/>
    <s v="A4"/>
    <s v="Ciudad principal"/>
    <s v="1-&gt;60"/>
    <n v="1.05"/>
    <n v="750.75000000000011"/>
    <n v="1"/>
    <n v="2.88"/>
    <n v="5"/>
    <n v="0.5759999999999999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1"/>
    <n v="1"/>
    <s v="1987451"/>
    <x v="0"/>
    <s v="0800"/>
    <s v="30/01/2019 15:46"/>
    <s v="0WXP008416"/>
    <s v="500083"/>
    <s v="PITSS"/>
    <s v="ASP"/>
    <x v="62"/>
    <s v="MM DE LLANO 736 OTE"/>
    <x v="11"/>
    <n v="0"/>
    <s v="INTERIOR"/>
    <n v="23"/>
    <s v="Entre 16 y 30"/>
    <s v="Xerox Color Press"/>
    <s v="High Production"/>
    <s v="Ciudad principal"/>
    <s v="4-Entre 16 y 30"/>
    <n v="1.1000000000000001"/>
    <n v="2359.5"/>
    <n v="1"/>
    <n v="1.73"/>
    <n v="3"/>
    <n v="0.57666666666666666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7645"/>
    <x v="0"/>
    <s v="0070"/>
    <s v="20/02/2019 08:33"/>
    <s v="0E2B666074"/>
    <s v="500161"/>
    <s v="PITSS"/>
    <s v="ASP"/>
    <x v="4"/>
    <s v="AV MIRADOR 3300"/>
    <x v="6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7"/>
  </r>
  <r>
    <x v="1"/>
    <n v="1"/>
    <s v="1994977"/>
    <x v="0"/>
    <s v="0770"/>
    <s v="14/02/2019 13:42"/>
    <s v="0CX0060974"/>
    <s v="500161"/>
    <s v="PITSS"/>
    <s v="ASP"/>
    <x v="128"/>
    <s v="AV UNIVERSIDAD 2761"/>
    <x v="6"/>
    <n v="0"/>
    <s v="INTERIOR"/>
    <n v="28"/>
    <s v="Entre 16 y 30"/>
    <s v="Entry Production Color Mid"/>
    <s v="Entry Production"/>
    <s v="Ciudad principal"/>
    <s v="3-Entre 16 y 30"/>
    <n v="1.05"/>
    <n v="1651.6500000000003"/>
    <n v="1"/>
    <n v="0.05"/>
    <n v="4"/>
    <n v="1.2500000000000001E-2"/>
    <n v="0"/>
    <n v="0"/>
    <d v="2019-02-14T00:00:00"/>
    <d v="2019-02-14T00:00:00"/>
    <n v="0"/>
    <s v="0-1 día"/>
    <n v="0"/>
    <n v="0"/>
    <n v="0"/>
    <x v="0"/>
    <x v="0"/>
    <x v="0"/>
    <x v="0"/>
    <x v="1"/>
    <x v="1"/>
    <x v="7"/>
  </r>
  <r>
    <x v="0"/>
    <n v="1"/>
    <s v="1974261"/>
    <x v="0"/>
    <s v="8680"/>
    <s v="03/01/2019 13:11"/>
    <s v="0B2R090061"/>
    <s v="500083"/>
    <s v="PITSS"/>
    <s v="ASP"/>
    <x v="138"/>
    <s v="CARLOS SALAZAR No 729"/>
    <x v="11"/>
    <n v="0"/>
    <s v="INTERIOR"/>
    <n v="34"/>
    <s v="Entre 31 y 60"/>
    <s v="Entry Production Color Low/Mid"/>
    <s v="Entry Production"/>
    <s v="Ciudad principal"/>
    <s v="3-Entre 31 y 60"/>
    <n v="1.1000000000000001"/>
    <n v="1730.3000000000004"/>
    <n v="1"/>
    <n v="2.3199999999999998"/>
    <n v="4"/>
    <n v="0.57999999999999996"/>
    <n v="0"/>
    <n v="0"/>
    <d v="2019-01-08T00:00:00"/>
    <d v="2019-01-09T00:00:00"/>
    <n v="1"/>
    <s v="0-1 día"/>
    <n v="0"/>
    <n v="0"/>
    <n v="0"/>
    <x v="0"/>
    <x v="0"/>
    <x v="0"/>
    <x v="0"/>
    <x v="0"/>
    <x v="0"/>
    <x v="0"/>
  </r>
  <r>
    <x v="0"/>
    <n v="1"/>
    <s v="1977215"/>
    <x v="0"/>
    <s v="6705"/>
    <s v="09/01/2019 17:55"/>
    <s v="0A1H021228"/>
    <s v="800027"/>
    <s v="PITSS"/>
    <s v="ASP"/>
    <x v="1"/>
    <s v="AV BENITO JUAREZ 1965"/>
    <x v="13"/>
    <n v="0"/>
    <s v="INTERIOR"/>
    <n v="14"/>
    <s v="Entre 7 y 15"/>
    <s v="WF Mono Systems and Legacy Color"/>
    <s v="WF"/>
    <s v="Ciudad principal"/>
    <s v="3-Entre 7 y 15"/>
    <n v="0.8"/>
    <n v="1258.4000000000003"/>
    <n v="1"/>
    <n v="2.33"/>
    <n v="4"/>
    <n v="0.582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161"/>
    <x v="0"/>
    <s v="3616"/>
    <s v="09/01/2019 16:05"/>
    <s v="0A2T370541"/>
    <s v="800110"/>
    <s v="PITSS"/>
    <s v="ASP"/>
    <x v="9"/>
    <s v="CAMINO A JESUS DEL MONTE SN INTERIOR 800"/>
    <x v="67"/>
    <n v="0"/>
    <s v="INTERIOR"/>
    <n v="154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229"/>
    <x v="0"/>
    <s v="5955"/>
    <s v="11/01/2019 12:51"/>
    <s v="0X76703570"/>
    <s v="500036"/>
    <s v="PITSS"/>
    <s v="ASP"/>
    <x v="116"/>
    <s v="CALZADA SAN PEDRO No 218 SUR"/>
    <x v="1"/>
    <n v="0"/>
    <s v="INTERIOR"/>
    <n v="43"/>
    <s v="Entre 31 y 60"/>
    <s v="Departmental Digital"/>
    <s v="A3"/>
    <s v="Ciudad principal"/>
    <s v="2-Entre 31 y 60"/>
    <n v="1.05"/>
    <n v="1433.25"/>
    <n v="1"/>
    <n v="2.92"/>
    <n v="5"/>
    <n v="0.58399999999999996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4795"/>
    <x v="0"/>
    <s v="0251"/>
    <s v="14/02/2019 10:49"/>
    <s v="0VGW686533"/>
    <s v="500161"/>
    <s v="PITSS"/>
    <s v="ASP"/>
    <x v="128"/>
    <s v="AV AMERICAS 15"/>
    <x v="6"/>
    <n v="0"/>
    <s v="INTERIOR"/>
    <n v="2"/>
    <s v="&lt;=3"/>
    <s v="A3 Professional Color Laser MFPs"/>
    <s v="A3"/>
    <s v="Ciudad principal"/>
    <s v="2-&lt;=3"/>
    <n v="0"/>
    <n v="0"/>
    <n v="1"/>
    <n v="0.18"/>
    <n v="5"/>
    <n v="3.5999999999999997E-2"/>
    <n v="0"/>
    <n v="0"/>
    <d v="2019-02-28T00:00:00"/>
    <d v="2019-02-28T00:00:00"/>
    <n v="0"/>
    <s v="0-1 día"/>
    <n v="0"/>
    <n v="0"/>
    <n v="0"/>
    <x v="0"/>
    <x v="0"/>
    <x v="0"/>
    <x v="0"/>
    <x v="1"/>
    <x v="1"/>
    <x v="7"/>
  </r>
  <r>
    <x v="1"/>
    <n v="1"/>
    <s v="1991799"/>
    <x v="0"/>
    <s v="4002"/>
    <s v="08/02/2019 10:59"/>
    <s v="09HB332998"/>
    <s v="500028"/>
    <s v="PITSS"/>
    <s v="ASP"/>
    <x v="38"/>
    <s v="AV JUAREZ No 1102 PISO 40"/>
    <x v="11"/>
    <n v="0"/>
    <s v="INTERIOR"/>
    <n v="2626"/>
    <s v="&gt;60"/>
    <s v="A4 Mono MFPs"/>
    <s v="A4"/>
    <s v="Ciudad principal"/>
    <s v="1-&gt;60"/>
    <n v="1.05"/>
    <n v="750.75000000000011"/>
    <n v="1"/>
    <n v="2.92"/>
    <n v="5"/>
    <n v="0.5839999999999999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2881"/>
    <x v="0"/>
    <s v="5774"/>
    <s v="11/02/2019 08:36"/>
    <s v="0XEL562101"/>
    <s v="800110"/>
    <s v="PITSS"/>
    <s v="ASP"/>
    <x v="1"/>
    <s v="CALZ DE LA HUERTA 2799"/>
    <x v="28"/>
    <n v="0"/>
    <s v="INTERIOR"/>
    <n v="5"/>
    <s v="Entre 3 y 6"/>
    <s v="Departmental Digital"/>
    <s v="A3"/>
    <s v="Ciudad principal"/>
    <s v="2-Entre 3 y 6"/>
    <n v="0"/>
    <n v="0"/>
    <n v="1"/>
    <n v="2.92"/>
    <n v="5"/>
    <n v="0.5839999999999999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6561"/>
    <x v="0"/>
    <s v="5867"/>
    <s v="08/01/2019 14:34"/>
    <s v="0EX7405628"/>
    <s v="500093"/>
    <s v="PITSS"/>
    <s v="ASP"/>
    <x v="10"/>
    <s v="CARR NUEVO LAREDO -PIEDRAS NEGRAS KM 14.2"/>
    <x v="18"/>
    <n v="0"/>
    <s v="INTERIOR"/>
    <n v="6"/>
    <s v="Entre 3 y 6"/>
    <s v="Office Digital"/>
    <s v="A3"/>
    <s v="Ciudad principal"/>
    <s v="2-Entre 3 y 6"/>
    <n v="0"/>
    <n v="0"/>
    <n v="1"/>
    <n v="2.93"/>
    <n v="5"/>
    <n v="0.5860000000000000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6919"/>
    <x v="0"/>
    <s v="8075"/>
    <s v="09/01/2019 09:55"/>
    <s v="03AG879894"/>
    <s v="000196"/>
    <s v="PITSS"/>
    <s v="ASP"/>
    <x v="4"/>
    <s v="BLVD CATARATAS No 29"/>
    <x v="16"/>
    <n v="0"/>
    <s v="METRO"/>
    <n v="30"/>
    <s v="Entre 16 y 30"/>
    <s v="Departmental Digital"/>
    <s v="A3"/>
    <s v="Ciudad principal"/>
    <s v="2-Entre 16 y 30"/>
    <n v="0.8"/>
    <n v="524"/>
    <n v="1"/>
    <n v="2.93"/>
    <n v="5"/>
    <n v="0.5860000000000000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1777"/>
    <x v="0"/>
    <s v="0070"/>
    <s v="19/01/2019 10:58"/>
    <s v="0E2B666222"/>
    <s v="000195"/>
    <s v="PITSS"/>
    <s v="ASP"/>
    <x v="4"/>
    <s v="CARRETERA FEDERAL MEXICO CUAUTLA KM 37"/>
    <x v="87"/>
    <n v="0"/>
    <s v="METRO"/>
    <n v="27"/>
    <s v="Entre 16 y 30"/>
    <s v="Entry Production Color Low/Mid"/>
    <s v="Entry Production"/>
    <s v="Ciudad principal"/>
    <s v="3-Entre 16 y 30"/>
    <n v="1.05"/>
    <n v="843.15000000000009"/>
    <n v="1"/>
    <n v="2.35"/>
    <n v="4"/>
    <n v="0.58750000000000002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94741"/>
    <x v="0"/>
    <s v="5866"/>
    <s v="14/02/2019 10:14"/>
    <s v="0EX9665251"/>
    <s v="500028"/>
    <s v="PITSS"/>
    <s v="ASP"/>
    <x v="4"/>
    <s v="AV JOSE ELEUTERIO GONZALEZ No 315 INT 7C"/>
    <x v="11"/>
    <n v="0"/>
    <s v="INTERIOR"/>
    <n v="17"/>
    <s v="Entre 16 y 30"/>
    <s v="Departmental Digital"/>
    <s v="A3"/>
    <s v="Ciudad principal"/>
    <s v="2-Entre 16 y 30"/>
    <n v="0.8"/>
    <n v="1092"/>
    <n v="1"/>
    <n v="2.94"/>
    <n v="5"/>
    <n v="0.58799999999999997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841"/>
    <x v="0"/>
    <s v="8045"/>
    <s v="04/01/2019 15:03"/>
    <s v="0Y4X843007"/>
    <s v="800188"/>
    <s v="PITSS"/>
    <s v="ASP"/>
    <x v="79"/>
    <s v="CARRETERA FEDERAL IRAPUATO-ABASOLO KM 10.6"/>
    <x v="46"/>
    <n v="0"/>
    <s v="INTERIOR"/>
    <n v="74"/>
    <s v="&gt;60"/>
    <s v="Office Digital"/>
    <s v="A3"/>
    <s v="Ciudad principal"/>
    <s v="2-&gt;60"/>
    <n v="1.1000000000000001"/>
    <n v="1501.5000000000002"/>
    <n v="1"/>
    <n v="2.95"/>
    <n v="5"/>
    <n v="0.59000000000000008"/>
    <n v="0"/>
    <n v="0"/>
    <d v="2019-01-10T00:00:00"/>
    <d v="2019-01-11T00:00:00"/>
    <n v="1"/>
    <s v="0-1 día"/>
    <n v="0"/>
    <n v="0"/>
    <n v="0"/>
    <x v="0"/>
    <x v="0"/>
    <x v="0"/>
    <x v="0"/>
    <x v="0"/>
    <x v="0"/>
    <x v="0"/>
  </r>
  <r>
    <x v="1"/>
    <n v="1"/>
    <s v="1993905"/>
    <x v="0"/>
    <s v="0251"/>
    <s v="12/02/2019 17:17"/>
    <s v="0VGW686533"/>
    <s v="500161"/>
    <s v="PITSS"/>
    <s v="ASP"/>
    <x v="128"/>
    <s v="AV AMERICAS 15"/>
    <x v="6"/>
    <n v="0"/>
    <s v="INTERIOR"/>
    <n v="54"/>
    <s v="Entre 31 y 60"/>
    <s v="A3 Professional Color Laser MFPs"/>
    <s v="A3"/>
    <s v="Ciudad principal"/>
    <s v="2-Entre 31 y 60"/>
    <n v="1.05"/>
    <n v="1433.25"/>
    <n v="1"/>
    <n v="0.22"/>
    <n v="5"/>
    <n v="4.3999999999999997E-2"/>
    <n v="0"/>
    <n v="0"/>
    <d v="2019-02-13T00:00:00"/>
    <d v="2019-02-13T00:00:00"/>
    <n v="0"/>
    <s v="0-1 día"/>
    <n v="0"/>
    <n v="0"/>
    <n v="0"/>
    <x v="0"/>
    <x v="0"/>
    <x v="0"/>
    <x v="0"/>
    <x v="1"/>
    <x v="1"/>
    <x v="7"/>
  </r>
  <r>
    <x v="1"/>
    <n v="1"/>
    <s v="1990755"/>
    <x v="0"/>
    <s v="4395"/>
    <s v="06/02/2019 15:08"/>
    <s v="0BG2947932"/>
    <s v="800186"/>
    <s v="PITSS"/>
    <s v="ASP"/>
    <x v="1"/>
    <s v="EZEQUIEL MONTES 8"/>
    <x v="10"/>
    <n v="0"/>
    <s v="INTERIOR"/>
    <n v="133"/>
    <s v="&gt;60"/>
    <s v="Light Production Digital Business"/>
    <s v="Entry Production"/>
    <s v="Ciudad principal"/>
    <s v="3-&gt;60"/>
    <n v="1.1499999999999999"/>
    <n v="1808.95"/>
    <n v="1"/>
    <n v="2.37"/>
    <n v="4"/>
    <n v="0.59250000000000003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4971"/>
    <x v="0"/>
    <s v="4310"/>
    <s v="14/02/2019 13:38"/>
    <s v="0BG0968959"/>
    <s v="100038"/>
    <s v="PITSS"/>
    <s v="ASP"/>
    <x v="139"/>
    <s v="AV AGRIPIN GARCIA ESTRADA 1308"/>
    <x v="68"/>
    <n v="0"/>
    <s v="INTERIOR"/>
    <n v="126"/>
    <s v="&gt;60"/>
    <s v="Light Production Digital Business"/>
    <s v="Entry Production"/>
    <s v="Ciudad principal"/>
    <s v="3-&gt;60"/>
    <n v="1.1499999999999999"/>
    <n v="1808.95"/>
    <n v="1"/>
    <n v="2.37"/>
    <n v="4"/>
    <n v="0.59250000000000003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0339"/>
    <x v="0"/>
    <s v="5866"/>
    <s v="16/01/2019 14:32"/>
    <s v="0EX9294150"/>
    <s v="800187"/>
    <s v="PITSS"/>
    <s v="ASP"/>
    <x v="1"/>
    <s v="AV CONSTITUYENTES ORIENTE 20"/>
    <x v="10"/>
    <n v="0"/>
    <s v="INTERIOR"/>
    <n v="86"/>
    <s v="&gt;60"/>
    <s v="Departmental Digital"/>
    <s v="A3"/>
    <s v="Ciudad principal"/>
    <s v="2-&gt;60"/>
    <n v="1.1000000000000001"/>
    <n v="1501.5000000000002"/>
    <n v="1"/>
    <n v="2.97"/>
    <n v="5"/>
    <n v="0.59400000000000008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6625"/>
    <x v="2"/>
    <s v="8055"/>
    <s v="29/01/2019 11:47"/>
    <s v="Y4X822461"/>
    <s v="500056"/>
    <s v="PITSS"/>
    <s v="ASP"/>
    <x v="59"/>
    <s v="PONIENTE 134 NUM 580 B"/>
    <x v="34"/>
    <n v="0"/>
    <s v="INTERIOR"/>
    <s v="  "/>
    <s v="&gt;60"/>
    <s v="Departmental Digital"/>
    <s v="A3"/>
    <s v="Ciudad principal"/>
    <s v="2-&gt;60"/>
    <n v="1"/>
    <n v="1365"/>
    <n v="1"/>
    <n v="2.97"/>
    <n v="5"/>
    <n v="0.59400000000000008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71635"/>
    <x v="0"/>
    <s v="4395"/>
    <s v="27/12/2018 09:07"/>
    <s v="0BG2949312"/>
    <s v="100037"/>
    <s v="PITSS"/>
    <s v="ASP"/>
    <x v="1"/>
    <s v="BLV ISIDRO FABELA SUR 600"/>
    <x v="2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38"/>
    <n v="4"/>
    <n v="0.5949999999999999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7189"/>
    <x v="0"/>
    <s v="4395"/>
    <s v="30/01/2019 11:07"/>
    <s v="0BG2940184"/>
    <s v="800183"/>
    <s v="PITSS"/>
    <s v="ASP"/>
    <x v="1"/>
    <s v="MANUEL J CLOUTHIER 888"/>
    <x v="0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2.38"/>
    <n v="4"/>
    <n v="0.59499999999999997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3629"/>
    <x v="0"/>
    <s v="3326"/>
    <s v="12/02/2019 11:48"/>
    <s v="0LA6296542"/>
    <s v="800027"/>
    <s v="PITSS"/>
    <s v="ASP"/>
    <x v="140"/>
    <s v="REPUBLICA DE NICARAGUA No 280 A"/>
    <x v="26"/>
    <n v="0"/>
    <s v="INTERIOR"/>
    <n v="533"/>
    <s v="&gt;60"/>
    <s v="A4 Mono MFPs"/>
    <s v="A4"/>
    <s v="Ciudad principal"/>
    <s v="1-&gt;60"/>
    <n v="1.05"/>
    <n v="750.75000000000011"/>
    <n v="1"/>
    <n v="2.98"/>
    <n v="5"/>
    <n v="0.59599999999999997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0"/>
    <n v="1"/>
    <s v="1975917"/>
    <x v="0"/>
    <s v="4626"/>
    <s v="07/01/2019 16:14"/>
    <s v="0D6X469771"/>
    <s v="800142"/>
    <s v="PITSS"/>
    <s v="ASP"/>
    <x v="82"/>
    <s v="BLVD VIA MAGNA MZ III LT 13 No 19"/>
    <x v="77"/>
    <n v="0"/>
    <s v="METRO"/>
    <n v="801"/>
    <s v="&gt;60"/>
    <s v="Entry Mono Printers"/>
    <s v="A4"/>
    <s v="Ciudad principal"/>
    <s v="1-&gt;60"/>
    <n v="1.05"/>
    <n v="491.40000000000003"/>
    <n v="1"/>
    <n v="3"/>
    <n v="5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6383"/>
    <x v="0"/>
    <s v="4395"/>
    <s v="08/01/2019 11:06"/>
    <s v="0BG2949291"/>
    <s v="800188"/>
    <s v="PITSS"/>
    <s v="ASP"/>
    <x v="1"/>
    <s v="TORRES LANDA 103 A"/>
    <x v="55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2.4"/>
    <n v="4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6449"/>
    <x v="0"/>
    <s v="5866"/>
    <s v="08/01/2019 11:55"/>
    <s v="0EX9293380"/>
    <s v="800186"/>
    <s v="PITSS"/>
    <s v="ASP"/>
    <x v="4"/>
    <s v="AV DE ANAHUAC CIRCUITO UNIVERSIDADES No 1"/>
    <x v="10"/>
    <n v="0"/>
    <s v="INTERIOR"/>
    <n v="116"/>
    <s v="&gt;60"/>
    <s v="Departmental Digital"/>
    <s v="A3"/>
    <s v="Ciudad principal"/>
    <s v="2-&gt;60"/>
    <n v="1.1000000000000001"/>
    <n v="1501.5000000000002"/>
    <n v="1"/>
    <n v="3"/>
    <n v="5"/>
    <n v="0.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3397"/>
    <x v="0"/>
    <s v="4624"/>
    <s v="22/01/2019 14:50"/>
    <s v="0D6X460002"/>
    <s v="500056"/>
    <s v="PITSS"/>
    <s v="ASP"/>
    <x v="3"/>
    <s v="AV FOMENTO INDUSTRIAL SN"/>
    <x v="19"/>
    <n v="0"/>
    <s v="INTERIOR"/>
    <n v="13"/>
    <s v="Entre 7 y 15"/>
    <s v="Entry Mono Printers"/>
    <s v="A4"/>
    <s v="Ciudad principal"/>
    <s v="1-Entre 7 y 15"/>
    <n v="0"/>
    <n v="0"/>
    <n v="1"/>
    <n v="3"/>
    <n v="5"/>
    <n v="0.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7897"/>
    <x v="0"/>
    <s v="5866"/>
    <s v="20/02/2019 13:45"/>
    <s v="0EX9281668"/>
    <s v="100038"/>
    <s v="PITSS"/>
    <s v="ASP"/>
    <x v="1"/>
    <s v="AV VIALIDAD METEPEC 916"/>
    <x v="3"/>
    <n v="0"/>
    <s v="INTERIOR"/>
    <n v="33"/>
    <s v="Entre 31 y 60"/>
    <s v="Departmental Digital"/>
    <s v="A3"/>
    <s v="Ciudad principal"/>
    <s v="2-Entre 31 y 60"/>
    <n v="1.05"/>
    <n v="1433.25"/>
    <n v="1"/>
    <n v="3"/>
    <n v="5"/>
    <n v="0.6"/>
    <n v="0"/>
    <n v="0"/>
    <d v="2019-02-22T00:00:00"/>
    <d v="2019-02-24T00:00:00"/>
    <n v="0"/>
    <s v="0-1 día"/>
    <n v="0"/>
    <n v="0"/>
    <n v="0"/>
    <x v="0"/>
    <x v="0"/>
    <x v="0"/>
    <x v="0"/>
    <x v="0"/>
    <x v="0"/>
    <x v="0"/>
  </r>
  <r>
    <x v="0"/>
    <n v="1"/>
    <s v="1978105"/>
    <x v="0"/>
    <s v="8075"/>
    <s v="11/01/2019 09:50"/>
    <s v="03AG877899"/>
    <s v="500056"/>
    <s v="PITSS"/>
    <s v="ASP"/>
    <x v="4"/>
    <s v="BLV HIDALGO Y FUENTE DE DIANA SN"/>
    <x v="19"/>
    <n v="0"/>
    <s v="INTERIOR"/>
    <n v="140"/>
    <s v="&gt;60"/>
    <s v="Departmental Digital"/>
    <s v="A3"/>
    <s v="Ciudad principal"/>
    <s v="2-&gt;60"/>
    <n v="1.1000000000000001"/>
    <n v="1501.5000000000002"/>
    <n v="1"/>
    <n v="3.02"/>
    <n v="5"/>
    <n v="0.60399999999999998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1541"/>
    <x v="0"/>
    <s v="4002"/>
    <s v="18/01/2019 16:29"/>
    <s v="09HB328230"/>
    <s v="500028"/>
    <s v="PITSS"/>
    <s v="ASP"/>
    <x v="38"/>
    <s v="AV JUAREZ No 1102 PISO 40"/>
    <x v="11"/>
    <n v="0"/>
    <s v="INTERIOR"/>
    <n v="2605"/>
    <s v="&gt;60"/>
    <s v="A4 Mono MFPs"/>
    <s v="A4"/>
    <s v="Ciudad principal"/>
    <s v="1-&gt;60"/>
    <n v="1.05"/>
    <n v="750.75000000000011"/>
    <n v="1"/>
    <n v="3.02"/>
    <n v="5"/>
    <n v="0.603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1987267"/>
    <x v="0"/>
    <s v="5955"/>
    <s v="30/01/2019 12:16"/>
    <s v="0X76375330"/>
    <s v="800192"/>
    <s v="PITSS"/>
    <s v="ASP"/>
    <x v="131"/>
    <s v="PROLG AV LOPEZ MATEOS KM 6.5 NO 2915"/>
    <x v="40"/>
    <n v="0"/>
    <s v="INTERIOR"/>
    <n v="2617"/>
    <s v="&gt;60"/>
    <s v="Departmental Digital"/>
    <s v="A3"/>
    <s v="Ciudad principal"/>
    <s v="2-&gt;60"/>
    <n v="1.1000000000000001"/>
    <n v="1501.5000000000002"/>
    <n v="1"/>
    <n v="3.03"/>
    <n v="5"/>
    <n v="0.6059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2000013"/>
    <x v="0"/>
    <s v="8055"/>
    <s v="25/02/2019 10:48"/>
    <s v="Y4X822461"/>
    <s v="500056"/>
    <s v="PITSS"/>
    <s v="ASP"/>
    <x v="59"/>
    <s v="PONIENTE 134 NUM 580 B"/>
    <x v="34"/>
    <n v="0"/>
    <s v="INTERIOR"/>
    <n v="4"/>
    <s v="Entre 3 y 6"/>
    <s v="Departmental Digital"/>
    <s v="A3"/>
    <s v="Ciudad principal"/>
    <s v="2-Entre 3 y 6"/>
    <n v="0"/>
    <n v="0"/>
    <n v="1"/>
    <n v="3.03"/>
    <n v="5"/>
    <n v="0.605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81033"/>
    <x v="0"/>
    <s v="0770"/>
    <s v="17/01/2019 17:16"/>
    <s v="0CX0060974"/>
    <s v="500161"/>
    <s v="PITSS"/>
    <s v="ASP"/>
    <x v="128"/>
    <s v="AV UNIVERSIDAD 2761"/>
    <x v="6"/>
    <n v="0"/>
    <s v="INTERIOR"/>
    <n v="10"/>
    <s v="Entre 7 y 15"/>
    <s v="Entry Production Color Mid"/>
    <s v="Entry Production"/>
    <s v="Ciudad principal"/>
    <s v="3-Entre 7 y 15"/>
    <n v="0.8"/>
    <n v="1258.4000000000003"/>
    <n v="1"/>
    <n v="0.23"/>
    <n v="4"/>
    <n v="5.7500000000000002E-2"/>
    <n v="0"/>
    <n v="0"/>
    <d v="2019-01-21T00:00:00"/>
    <d v="2019-01-22T00:00:00"/>
    <n v="1"/>
    <s v="0-1 día"/>
    <n v="0"/>
    <n v="0"/>
    <n v="0"/>
    <x v="0"/>
    <x v="0"/>
    <x v="0"/>
    <x v="0"/>
    <x v="1"/>
    <x v="1"/>
    <x v="7"/>
  </r>
  <r>
    <x v="1"/>
    <n v="1"/>
    <s v="2001509"/>
    <x v="0"/>
    <s v="3657"/>
    <s v="27/02/2019 13:00"/>
    <s v="0C7X246732"/>
    <s v="500093"/>
    <s v="PITSS"/>
    <s v="ASP"/>
    <x v="49"/>
    <s v="GUERRERO No 3060"/>
    <x v="18"/>
    <n v="0"/>
    <s v="INTERIOR"/>
    <n v="1036"/>
    <s v="&gt;60"/>
    <s v="A4 Mono MFPs"/>
    <s v="A4"/>
    <s v="Ciudad principal"/>
    <s v="1-&gt;60"/>
    <n v="1.05"/>
    <n v="750.75000000000011"/>
    <n v="1"/>
    <n v="3.05"/>
    <n v="5"/>
    <n v="0.61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0751"/>
    <x v="0"/>
    <s v="0070"/>
    <s v="06/02/2019 15:03"/>
    <s v="0E2B649575"/>
    <s v="800186"/>
    <s v="PITSS"/>
    <s v="ASP"/>
    <x v="1"/>
    <s v="EZEQUIEL MONTES 8"/>
    <x v="10"/>
    <n v="0"/>
    <s v="INTERIOR"/>
    <n v="133"/>
    <s v="&gt;60"/>
    <s v="Entry Production Color Low/Mid"/>
    <s v="Entry Production"/>
    <s v="Ciudad principal"/>
    <s v="3-&gt;60"/>
    <n v="1.1499999999999999"/>
    <n v="1808.95"/>
    <n v="1"/>
    <n v="2.4500000000000002"/>
    <n v="4"/>
    <n v="0.61250000000000004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0835"/>
    <x v="0"/>
    <s v="3657"/>
    <s v="06/02/2019 17:38"/>
    <s v="0C7X246705"/>
    <s v="800186"/>
    <s v="PITSS"/>
    <s v="ASP"/>
    <x v="49"/>
    <s v="FRAY LUIS DE LEON COLONIA No 8002"/>
    <x v="10"/>
    <n v="0"/>
    <s v="INTERIOR"/>
    <n v="49"/>
    <s v="Entre 31 y 60"/>
    <s v="A4 Mono MFPs"/>
    <s v="A4"/>
    <s v="Ciudad principal"/>
    <s v="1-Entre 31 y 60"/>
    <n v="0.8"/>
    <n v="572.00000000000011"/>
    <n v="1"/>
    <n v="3.07"/>
    <n v="5"/>
    <n v="0.61399999999999999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1"/>
    <n v="1"/>
    <s v="1990135"/>
    <x v="0"/>
    <s v="5955"/>
    <s v="05/02/2019 17:37"/>
    <s v="0X76092767"/>
    <s v="500161"/>
    <s v="PITSS"/>
    <s v="ASP"/>
    <x v="11"/>
    <s v="CARRETERA PANAMERICANA KM 1588 CEDROS S/N"/>
    <x v="6"/>
    <n v="0"/>
    <s v="INTERIOR"/>
    <n v="89"/>
    <s v="&gt;60"/>
    <s v="Departmental Digital"/>
    <s v="A3"/>
    <s v="Ciudad principal"/>
    <s v="2-&gt;60"/>
    <n v="1.1000000000000001"/>
    <n v="1501.5000000000002"/>
    <n v="1"/>
    <n v="0.5"/>
    <n v="5"/>
    <n v="0.1"/>
    <n v="0"/>
    <n v="0"/>
    <d v="2019-02-06T00:00:00"/>
    <d v="2019-02-06T00:00:00"/>
    <n v="0"/>
    <s v="0-1 día"/>
    <n v="0"/>
    <n v="0"/>
    <n v="0"/>
    <x v="0"/>
    <x v="0"/>
    <x v="0"/>
    <x v="0"/>
    <x v="1"/>
    <x v="1"/>
    <x v="7"/>
  </r>
  <r>
    <x v="1"/>
    <n v="1"/>
    <s v="1991775"/>
    <x v="0"/>
    <s v="4395"/>
    <s v="08/02/2019 10:36"/>
    <s v="0BG2950965"/>
    <s v="500161"/>
    <s v="PITSS"/>
    <s v="ASP"/>
    <x v="1"/>
    <s v="PERIFERICO DE LA JUVENTUD No 6501"/>
    <x v="6"/>
    <n v="0"/>
    <s v="INTERIOR"/>
    <n v="3"/>
    <s v="&lt;=3"/>
    <s v="Light Production Digital Business"/>
    <s v="Entry Production"/>
    <s v="Ciudad principal"/>
    <s v="3-&lt;=3"/>
    <n v="0"/>
    <n v="0"/>
    <n v="1"/>
    <n v="0.4"/>
    <n v="4"/>
    <n v="0.1"/>
    <n v="0"/>
    <n v="0"/>
    <d v="2019-02-21T00:00:00"/>
    <d v="2019-02-22T00:00:00"/>
    <n v="1"/>
    <s v="0-1 día"/>
    <n v="0"/>
    <n v="0"/>
    <n v="0"/>
    <x v="0"/>
    <x v="0"/>
    <x v="0"/>
    <x v="0"/>
    <x v="1"/>
    <x v="1"/>
    <x v="7"/>
  </r>
  <r>
    <x v="1"/>
    <n v="1"/>
    <s v="1993741"/>
    <x v="0"/>
    <s v="4002"/>
    <s v="12/02/2019 14:25"/>
    <s v="09HB320617"/>
    <s v="500028"/>
    <s v="PITSS"/>
    <s v="ASP"/>
    <x v="6"/>
    <s v="CONSTITUCION 1101 PTE"/>
    <x v="11"/>
    <n v="0"/>
    <s v="INTERIOR"/>
    <n v="263"/>
    <s v="&gt;60"/>
    <s v="A4 Mono MFPs"/>
    <s v="A4"/>
    <s v="Ciudad principal"/>
    <s v="1-&gt;60"/>
    <n v="1.05"/>
    <n v="750.75000000000011"/>
    <n v="1"/>
    <n v="3.08"/>
    <n v="5"/>
    <n v="0.61599999999999999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0615"/>
    <x v="0"/>
    <s v="4002"/>
    <s v="06/02/2019 11:43"/>
    <s v="9HB322979"/>
    <s v="500018"/>
    <s v="PITSS"/>
    <s v="ASP"/>
    <x v="10"/>
    <s v="AV DE LAS AMERICAS y RIO DE JANEIRO"/>
    <x v="23"/>
    <n v="0"/>
    <s v="INTERIOR"/>
    <n v="2624"/>
    <s v="&gt;60"/>
    <s v="A4 Mono MFPs"/>
    <s v="A4"/>
    <s v="Ciudad principal"/>
    <s v="1-&gt;60"/>
    <n v="1.05"/>
    <n v="750.75000000000011"/>
    <n v="1"/>
    <n v="3.1"/>
    <n v="5"/>
    <n v="0.62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629"/>
    <x v="0"/>
    <s v="3658"/>
    <s v="26/02/2019 08:48"/>
    <s v="0C4X008261"/>
    <s v="800027"/>
    <s v="PITSS"/>
    <s v="ASP"/>
    <x v="7"/>
    <s v="AV GENERAL RAMON CORONA No 2514"/>
    <x v="0"/>
    <n v="0"/>
    <s v="INTERIOR"/>
    <n v="137"/>
    <s v="&gt;60"/>
    <s v="A4 Mono MFPs"/>
    <s v="A4"/>
    <s v="Ciudad principal"/>
    <s v="1-&gt;60"/>
    <n v="1.05"/>
    <n v="750.75000000000011"/>
    <n v="1"/>
    <n v="3.12"/>
    <n v="5"/>
    <n v="0.624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5481"/>
    <x v="0"/>
    <s v="4310"/>
    <s v="07/01/2019 08:05"/>
    <s v="0BG0966721"/>
    <s v="800188"/>
    <s v="PITSS"/>
    <s v="ASP"/>
    <x v="1"/>
    <s v="AV. FAJA DE ORO NO. 1100"/>
    <x v="48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0153"/>
    <x v="0"/>
    <s v="4395"/>
    <s v="16/01/2019 11:00"/>
    <s v="0BG2951627"/>
    <s v="500028"/>
    <s v="PITSS"/>
    <s v="ASP"/>
    <x v="1"/>
    <s v="AV REFORMA 4243"/>
    <x v="18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2249"/>
    <x v="0"/>
    <s v="0560"/>
    <s v="21/01/2019 08:25"/>
    <s v="0XPN396565"/>
    <s v="500035"/>
    <s v="PITSS"/>
    <s v="ASP"/>
    <x v="1"/>
    <s v="MANUEL BARRAGAN 510 NTE"/>
    <x v="36"/>
    <n v="0"/>
    <s v="INTERIOR"/>
    <n v="88"/>
    <s v="&gt;60"/>
    <s v="Entry Production Color Low/Mid"/>
    <s v="Entry Production"/>
    <s v="Ciudad principal"/>
    <s v="3-&gt;60"/>
    <n v="1.1499999999999999"/>
    <n v="1808.95"/>
    <n v="1"/>
    <n v="2.5"/>
    <n v="4"/>
    <n v="0.62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165"/>
    <x v="0"/>
    <s v="0551"/>
    <s v="30/01/2019 10:49"/>
    <s v="0XPN392398"/>
    <s v="500161"/>
    <s v="PITSS"/>
    <s v="ASP"/>
    <x v="1"/>
    <s v="PERIF DE LA JUVENTUD 6501"/>
    <x v="6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0.43"/>
    <n v="4"/>
    <n v="0.1075"/>
    <n v="0"/>
    <n v="0"/>
    <d v="2019-01-30T00:00:00"/>
    <d v="2019-01-30T00:00:00"/>
    <n v="0"/>
    <s v="0-1 día"/>
    <n v="0"/>
    <n v="0"/>
    <n v="0"/>
    <x v="0"/>
    <x v="0"/>
    <x v="0"/>
    <x v="0"/>
    <x v="1"/>
    <x v="1"/>
    <x v="7"/>
  </r>
  <r>
    <x v="0"/>
    <n v="1"/>
    <s v="1975605"/>
    <x v="0"/>
    <s v="0551"/>
    <s v="07/01/2019 09:54"/>
    <s v="0XPN392398"/>
    <s v="500161"/>
    <s v="PITSS"/>
    <s v="ASP"/>
    <x v="1"/>
    <s v="PERIF DE LA JUVENTUD 6501"/>
    <x v="6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0.85"/>
    <n v="4"/>
    <n v="0.21249999999999999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7"/>
  </r>
  <r>
    <x v="1"/>
    <n v="1"/>
    <s v="1989231"/>
    <x v="0"/>
    <s v="4395"/>
    <s v="04/02/2019 09:40"/>
    <s v="0BG2939652"/>
    <s v="800183"/>
    <s v="PITSS"/>
    <s v="ASP"/>
    <x v="1"/>
    <s v="PATRIA 1937"/>
    <x v="0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225"/>
    <x v="0"/>
    <s v="4395"/>
    <s v="21/02/2019 08:24"/>
    <s v="0BG2939652"/>
    <s v="800192"/>
    <s v="PITSS"/>
    <s v="ASP"/>
    <x v="1"/>
    <s v="PATRIA 1937"/>
    <x v="0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2001189"/>
    <x v="0"/>
    <s v="4395"/>
    <s v="27/02/2019 07:28"/>
    <s v="0BG2948878"/>
    <s v="500083"/>
    <s v="PITSS"/>
    <s v="ASP"/>
    <x v="1"/>
    <s v="AV VASCONCELOS 160"/>
    <x v="1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8101"/>
    <x v="0"/>
    <s v="8075"/>
    <s v="31/01/2019 19:14"/>
    <s v="03AG880350"/>
    <s v="800192"/>
    <s v="PITSS"/>
    <s v="ASP"/>
    <x v="4"/>
    <s v="AV DE LAS ROSAS 110"/>
    <x v="0"/>
    <n v="0"/>
    <s v="INTERIOR"/>
    <n v="23"/>
    <s v="Entre 16 y 30"/>
    <s v="Departmental Digital"/>
    <s v="A3"/>
    <s v="Ciudad principal"/>
    <s v="2-Entre 16 y 30"/>
    <n v="0.8"/>
    <n v="1092"/>
    <n v="1"/>
    <n v="3.13"/>
    <n v="5"/>
    <n v="0.626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86723"/>
    <x v="0"/>
    <s v="7142"/>
    <s v="29/01/2019 12:59"/>
    <s v="0PW4792160"/>
    <s v="100038"/>
    <s v="PITSS"/>
    <s v="ASP"/>
    <x v="1"/>
    <s v="AV METEPEC LOCAL A-8"/>
    <x v="3"/>
    <n v="0"/>
    <s v="INTERIOR"/>
    <n v="70"/>
    <s v="&gt;60"/>
    <s v="WF Mono Systems and Legacy Color"/>
    <s v="WF"/>
    <s v="Ciudad principal"/>
    <s v="3-&gt;60"/>
    <n v="1.1499999999999999"/>
    <n v="1808.95"/>
    <n v="1"/>
    <n v="2.52"/>
    <n v="4"/>
    <n v="0.63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84357"/>
    <x v="0"/>
    <s v="4395"/>
    <s v="24/01/2019 10:10"/>
    <s v="0BG2942469"/>
    <s v="500066"/>
    <s v="PITSS"/>
    <s v="ASP"/>
    <x v="1"/>
    <s v="ALEJANDRO DE RODAS PROL SEG SOC 3104"/>
    <x v="11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2.5299999999999998"/>
    <n v="4"/>
    <n v="0.6324999999999999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1989723"/>
    <x v="0"/>
    <s v="4625"/>
    <s v="05/02/2019 09:21"/>
    <s v="0D6X450039"/>
    <s v="500161"/>
    <s v="PITSS"/>
    <s v="ASP"/>
    <x v="13"/>
    <s v="AV DE LAS INDUSTRIAS No 4907"/>
    <x v="6"/>
    <n v="0"/>
    <s v="INTERIOR"/>
    <n v="125"/>
    <s v="&gt;60"/>
    <s v="Entry Mono Printers"/>
    <s v="A4"/>
    <s v="Ciudad principal"/>
    <s v="1-&gt;60"/>
    <n v="1.05"/>
    <n v="750.75000000000011"/>
    <n v="1"/>
    <n v="1.1499999999999999"/>
    <n v="5"/>
    <n v="0.22999999999999998"/>
    <n v="0"/>
    <n v="0"/>
    <d v="2019-02-05T00:00:00"/>
    <d v="2019-02-06T00:00:00"/>
    <n v="1"/>
    <s v="0-1 día"/>
    <n v="0"/>
    <n v="0"/>
    <n v="0"/>
    <x v="0"/>
    <x v="0"/>
    <x v="0"/>
    <x v="0"/>
    <x v="1"/>
    <x v="1"/>
    <x v="7"/>
  </r>
  <r>
    <x v="1"/>
    <n v="1"/>
    <s v="1996235"/>
    <x v="0"/>
    <s v="7530"/>
    <s v="18/02/2019 08:22"/>
    <s v="0XKK398224"/>
    <s v="100039"/>
    <s v="PITSS"/>
    <s v="ASP"/>
    <x v="28"/>
    <s v="INDUSTRIA QUIMICA SN"/>
    <x v="20"/>
    <n v="1"/>
    <s v="INTERIOR"/>
    <n v="117"/>
    <s v="&gt;60"/>
    <s v="A3 Office Color Laser MFPs"/>
    <s v="A3"/>
    <s v="Ciudad principal"/>
    <s v="2-&gt;60"/>
    <n v="1.1000000000000001"/>
    <n v="0"/>
    <n v="1"/>
    <n v="3.17"/>
    <n v="5"/>
    <n v="0.63400000000000001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2475"/>
    <x v="0"/>
    <s v="4310"/>
    <s v="21/01/2019 11:41"/>
    <s v="0BG0974967"/>
    <s v="800142"/>
    <s v="PITSS"/>
    <s v="ASP"/>
    <x v="4"/>
    <s v="CAMINO AL OLIVO 22"/>
    <x v="35"/>
    <n v="0"/>
    <s v="METRO"/>
    <n v="13"/>
    <s v="Entre 7 y 15"/>
    <s v="Light Production Digital Business"/>
    <s v="Entry Production"/>
    <s v="Ciudad principal"/>
    <s v="3-Entre 7 y 15"/>
    <n v="0.8"/>
    <n v="642.40000000000009"/>
    <n v="1"/>
    <n v="2.54"/>
    <n v="4"/>
    <n v="0.6350000000000000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9651"/>
    <x v="0"/>
    <s v="8045"/>
    <s v="15/01/2019 12:49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3.18"/>
    <n v="5"/>
    <n v="0.63600000000000001"/>
    <n v="0"/>
    <n v="0"/>
    <d v="2019-01-16T00:00:00"/>
    <d v="2019-01-17T00:00:00"/>
    <n v="1"/>
    <s v="0-1 día"/>
    <n v="0"/>
    <n v="0"/>
    <n v="0"/>
    <x v="0"/>
    <x v="0"/>
    <x v="0"/>
    <x v="0"/>
    <x v="0"/>
    <x v="0"/>
    <x v="0"/>
  </r>
  <r>
    <x v="0"/>
    <n v="1"/>
    <s v="1984421"/>
    <x v="0"/>
    <s v="1026"/>
    <s v="24/01/2019 11:29"/>
    <s v="AAQ100780"/>
    <s v="500161"/>
    <s v="PITSS"/>
    <s v="ASP"/>
    <x v="141"/>
    <s v="AVENIDA 21 PONIENTE No 100"/>
    <x v="88"/>
    <n v="0"/>
    <s v="INTERIOR"/>
    <n v="2611"/>
    <s v="&gt;60"/>
    <s v="Office Digital"/>
    <s v="A3"/>
    <s v="Otras"/>
    <s v="2-&gt;60"/>
    <n v="1.1000000000000001"/>
    <n v="1501.5000000000002"/>
    <n v="1"/>
    <n v="2.27"/>
    <n v="9"/>
    <n v="0.25222222222222224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7"/>
  </r>
  <r>
    <x v="1"/>
    <n v="1"/>
    <s v="2001231"/>
    <x v="0"/>
    <s v="0070"/>
    <s v="27/02/2019 09:37"/>
    <s v="0E2B666269"/>
    <s v="800186"/>
    <s v="PITSS"/>
    <s v="ASP"/>
    <x v="4"/>
    <s v="AV 5 DE FEBRERO 9200"/>
    <x v="10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2.5499999999999998"/>
    <n v="4"/>
    <n v="0.63749999999999996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73669"/>
    <x v="0"/>
    <s v="1262"/>
    <s v="02/01/2019 12:40"/>
    <s v="0DUX197051"/>
    <s v="500083"/>
    <s v="PITSS"/>
    <s v="ASP"/>
    <x v="72"/>
    <s v="25 DE MAYO No 178"/>
    <x v="43"/>
    <n v="0"/>
    <s v="INTERIOR"/>
    <n v="4"/>
    <s v="Entre 3 y 6"/>
    <s v="Entry Production Color Low/Mid"/>
    <s v="Entry Production"/>
    <s v="Otras"/>
    <s v="3-Entre 3 y 6"/>
    <n v="0.6"/>
    <n v="943.80000000000007"/>
    <n v="1"/>
    <n v="3.83"/>
    <n v="6"/>
    <n v="0.6383333333333333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1"/>
    <n v="1"/>
    <s v="1991331"/>
    <x v="0"/>
    <s v="5866"/>
    <s v="07/02/2019 14:13"/>
    <s v="0EX9297584"/>
    <s v="500161"/>
    <s v="PITSS"/>
    <s v="ASP"/>
    <x v="1"/>
    <s v="AV 6 OTE ESQ CALLE 5 OTE NUM 405"/>
    <x v="89"/>
    <n v="0"/>
    <s v="INTERIOR"/>
    <n v="8"/>
    <s v="Entre 7 y 15"/>
    <s v="Departmental Digital"/>
    <s v="A3"/>
    <s v="Otras"/>
    <s v="2-Entre 7 y 15"/>
    <n v="0.6"/>
    <n v="819"/>
    <n v="1"/>
    <n v="2.2799999999999998"/>
    <n v="9"/>
    <n v="0.2533333333333333"/>
    <n v="0"/>
    <n v="0"/>
    <d v="2019-02-13T00:00:00"/>
    <d v="2019-02-14T00:00:00"/>
    <n v="1"/>
    <s v="0-1 día"/>
    <n v="0"/>
    <n v="0"/>
    <n v="0"/>
    <x v="0"/>
    <x v="0"/>
    <x v="0"/>
    <x v="0"/>
    <x v="1"/>
    <x v="1"/>
    <x v="7"/>
  </r>
  <r>
    <x v="1"/>
    <n v="1"/>
    <s v="1997687"/>
    <x v="0"/>
    <s v="1251"/>
    <s v="20/02/2019 09:35"/>
    <s v="0VGW624391"/>
    <s v="500161"/>
    <s v="PITSS"/>
    <s v="ASP"/>
    <x v="128"/>
    <s v="CALLE 15 NUM 105"/>
    <x v="6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1.17"/>
    <n v="4"/>
    <n v="0.29249999999999998"/>
    <n v="0"/>
    <n v="0"/>
    <d v="2019-02-20T00:00:00"/>
    <d v="2019-02-20T00:00:00"/>
    <n v="0"/>
    <s v="0-1 día"/>
    <n v="0"/>
    <n v="0"/>
    <n v="0"/>
    <x v="0"/>
    <x v="0"/>
    <x v="0"/>
    <x v="0"/>
    <x v="1"/>
    <x v="1"/>
    <x v="7"/>
  </r>
  <r>
    <x v="0"/>
    <n v="1"/>
    <s v="1974115"/>
    <x v="0"/>
    <s v="4002"/>
    <s v="03/01/2019 10:28"/>
    <s v="09HB333001"/>
    <s v="500028"/>
    <s v="PITSS"/>
    <s v="ASP"/>
    <x v="38"/>
    <s v="AV JUAREZ No 1102 PISO 40"/>
    <x v="11"/>
    <n v="0"/>
    <s v="INTERIOR"/>
    <n v="2590"/>
    <s v="&gt;60"/>
    <s v="A4 Mono MFPs"/>
    <s v="A4"/>
    <s v="Ciudad principal"/>
    <s v="1-&gt;60"/>
    <n v="1.05"/>
    <n v="750.75000000000011"/>
    <n v="1"/>
    <n v="3.2"/>
    <n v="5"/>
    <n v="0.64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81523"/>
    <x v="0"/>
    <s v="8045"/>
    <s v="18/01/2019 15:43"/>
    <s v="Y4X838933"/>
    <s v="800192"/>
    <s v="PITSS"/>
    <s v="ASP"/>
    <x v="10"/>
    <s v="CAMINO AL ITESO No 8499"/>
    <x v="0"/>
    <n v="0"/>
    <s v="INTERIOR"/>
    <n v="30"/>
    <s v="Entre 16 y 30"/>
    <s v="Office Digital"/>
    <s v="A3"/>
    <s v="Ciudad principal"/>
    <s v="2-Entre 16 y 30"/>
    <n v="0.8"/>
    <n v="1092"/>
    <n v="1"/>
    <n v="3.2"/>
    <n v="5"/>
    <n v="0.64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7143"/>
    <x v="0"/>
    <s v="5774"/>
    <s v="30/01/2019 10:04"/>
    <s v="0XEL566464"/>
    <s v="800192"/>
    <s v="PITSS"/>
    <s v="ASP"/>
    <x v="1"/>
    <s v="AV CIRCUNVALACION OBLATOS 2700"/>
    <x v="7"/>
    <n v="0"/>
    <s v="INTERIOR"/>
    <n v="160"/>
    <s v="&gt;60"/>
    <s v="Departmental Digital"/>
    <s v="A3"/>
    <s v="Ciudad principal"/>
    <s v="2-&gt;60"/>
    <n v="1.1000000000000001"/>
    <n v="1501.5000000000002"/>
    <n v="1"/>
    <n v="3.2"/>
    <n v="5"/>
    <n v="0.64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87465"/>
    <x v="0"/>
    <s v="4598"/>
    <s v="30/01/2019 16:19"/>
    <s v="0FBG482593"/>
    <s v="500036"/>
    <s v="PITSS"/>
    <s v="ASP"/>
    <x v="1"/>
    <s v="PERIFERICO LUIS ECHEVERRIA ALVAREZ 1474"/>
    <x v="44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56"/>
    <n v="4"/>
    <n v="0.6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89701"/>
    <x v="0"/>
    <s v="5866"/>
    <s v="05/02/2019 08:46"/>
    <s v="0EX9297705"/>
    <s v="500036"/>
    <s v="PITSS"/>
    <s v="ASP"/>
    <x v="1"/>
    <s v="CARR MIGUEL ALEMAN OTE 4605"/>
    <x v="33"/>
    <n v="0"/>
    <s v="INTERIOR"/>
    <n v="40"/>
    <s v="Entre 31 y 60"/>
    <s v="Departmental Digital"/>
    <s v="A3"/>
    <s v="Ciudad principal"/>
    <s v="2-Entre 31 y 60"/>
    <n v="1.05"/>
    <n v="1433.25"/>
    <n v="1"/>
    <n v="3.2"/>
    <n v="5"/>
    <n v="0.64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8345"/>
    <x v="0"/>
    <s v="8075"/>
    <s v="21/02/2019 09:58"/>
    <s v="03AG877899"/>
    <s v="500056"/>
    <s v="PITSS"/>
    <s v="ASP"/>
    <x v="4"/>
    <s v="BLV HIDALGO Y FUENTE DE DIANA SN"/>
    <x v="19"/>
    <n v="0"/>
    <s v="INTERIOR"/>
    <n v="41"/>
    <s v="Entre 31 y 60"/>
    <s v="Departmental Digital"/>
    <s v="A3"/>
    <s v="Ciudad principal"/>
    <s v="2-Entre 31 y 60"/>
    <n v="1.05"/>
    <n v="1433.25"/>
    <n v="1"/>
    <n v="3.2"/>
    <n v="5"/>
    <n v="0.64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471"/>
    <x v="0"/>
    <s v="5868"/>
    <s v="21/02/2019 11:54"/>
    <s v="0EX9286123"/>
    <s v="500018"/>
    <s v="PITSS"/>
    <s v="ASP"/>
    <x v="46"/>
    <s v="GRAL MARIANO ARISTA 54 B 21"/>
    <x v="25"/>
    <n v="0"/>
    <s v="INTERIOR"/>
    <n v="9"/>
    <s v="Entre 7 y 15"/>
    <s v="Departmental Digital"/>
    <s v="A3"/>
    <s v="Ciudad principal"/>
    <s v="2-Entre 7 y 15"/>
    <n v="0.6"/>
    <n v="819"/>
    <n v="1"/>
    <n v="3.2"/>
    <n v="5"/>
    <n v="0.64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4989"/>
    <x v="0"/>
    <s v="4310"/>
    <s v="05/01/2019 15:45"/>
    <s v="0BG0972372"/>
    <s v="000195"/>
    <s v="PITSS"/>
    <s v="ASP"/>
    <x v="4"/>
    <s v="Avenida de los Insurgentes Sur No. 2376"/>
    <x v="65"/>
    <n v="0"/>
    <s v="METRO"/>
    <n v="54"/>
    <s v="Entre 31 y 60"/>
    <s v="Light Production Digital Business"/>
    <s v="Entry Production"/>
    <s v="Ciudad principal"/>
    <s v="3-Entre 31 y 60"/>
    <n v="1.1000000000000001"/>
    <n v="883.30000000000007"/>
    <n v="1"/>
    <n v="2.58"/>
    <n v="4"/>
    <n v="0.64500000000000002"/>
    <n v="0"/>
    <n v="0"/>
    <d v="2019-01-07T00:00:00"/>
    <d v="2019-01-07T00:00:00"/>
    <n v="0"/>
    <s v="0-1 día"/>
    <n v="0"/>
    <n v="0"/>
    <n v="0"/>
    <x v="0"/>
    <x v="0"/>
    <x v="0"/>
    <x v="0"/>
    <x v="0"/>
    <x v="0"/>
    <x v="0"/>
  </r>
  <r>
    <x v="0"/>
    <n v="1"/>
    <s v="1982589"/>
    <x v="0"/>
    <s v="5866"/>
    <s v="21/01/2019 13:16"/>
    <s v="0EX9664461"/>
    <s v="000207"/>
    <s v="PITSS"/>
    <s v="ASP"/>
    <x v="4"/>
    <s v="AV ADOLFO LOPEZ MATEOS SN LT 1"/>
    <x v="75"/>
    <n v="0"/>
    <s v="METRO"/>
    <n v="17"/>
    <s v="Entre 16 y 30"/>
    <s v="Departmental Digital"/>
    <s v="A3"/>
    <s v="Ciudad principal"/>
    <s v="2-Entre 16 y 30"/>
    <n v="0.8"/>
    <n v="524"/>
    <n v="1"/>
    <n v="3.23"/>
    <n v="5"/>
    <n v="0.64600000000000002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3865"/>
    <x v="0"/>
    <s v="6203"/>
    <s v="23/01/2019 12:18"/>
    <s v="0AGC431078"/>
    <s v="500161"/>
    <s v="PITSS"/>
    <s v="ASP"/>
    <x v="6"/>
    <s v="5 DE FEBRERO 3812 Y 40A"/>
    <x v="6"/>
    <n v="0"/>
    <s v="INTERIOR"/>
    <n v="111"/>
    <s v="&gt;60"/>
    <s v="WF Mono Systems and Legacy Color"/>
    <s v="WF"/>
    <s v="Ciudad principal"/>
    <s v="3-&gt;60"/>
    <n v="1.1499999999999999"/>
    <n v="1808.95"/>
    <n v="1"/>
    <n v="1.2"/>
    <n v="4"/>
    <n v="0.3"/>
    <n v="0"/>
    <n v="0"/>
    <d v="2019-01-25T00:00:00"/>
    <d v="2019-01-28T00:00:00"/>
    <n v="1"/>
    <s v="0-1 día"/>
    <n v="0"/>
    <n v="0"/>
    <n v="0"/>
    <x v="0"/>
    <x v="0"/>
    <x v="0"/>
    <x v="0"/>
    <x v="1"/>
    <x v="1"/>
    <x v="7"/>
  </r>
  <r>
    <x v="1"/>
    <n v="1"/>
    <s v="1989369"/>
    <x v="0"/>
    <s v="8075"/>
    <s v="04/02/2019 19:58"/>
    <s v="03AG877748"/>
    <s v="000195"/>
    <s v="PITSS"/>
    <s v="ASP"/>
    <x v="4"/>
    <s v="AV INSURGENTES No 3728"/>
    <x v="58"/>
    <n v="0"/>
    <s v="METRO"/>
    <n v="20"/>
    <s v="Entre 16 y 30"/>
    <s v="Departmental Digital"/>
    <s v="A3"/>
    <s v="Ciudad principal"/>
    <s v="2-Entre 16 y 30"/>
    <n v="0.8"/>
    <n v="524"/>
    <n v="1"/>
    <n v="3.25"/>
    <n v="5"/>
    <n v="0.6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4371"/>
    <x v="0"/>
    <s v="8045"/>
    <s v="13/02/2019 13:10"/>
    <s v="0Y4X848849"/>
    <s v="000195"/>
    <s v="PITSS"/>
    <s v="ASP"/>
    <x v="15"/>
    <s v="AV MIGUEL ANGEL DE QUEVEDO NO 555"/>
    <x v="16"/>
    <n v="1"/>
    <s v="METRO"/>
    <n v="2631"/>
    <s v="&gt;60"/>
    <s v="Office Digital"/>
    <s v="A3"/>
    <s v="Ciudad principal"/>
    <s v="2-&gt;60"/>
    <n v="1.1000000000000001"/>
    <n v="0"/>
    <n v="1"/>
    <n v="3.25"/>
    <n v="5"/>
    <n v="0.65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9921"/>
    <x v="0"/>
    <s v="7222"/>
    <s v="25/02/2019 09:13"/>
    <s v="0LX5598936"/>
    <s v="500066"/>
    <s v="PITSS"/>
    <s v="ASP"/>
    <x v="91"/>
    <s v="AV RUFINO TAMAYO NO 100"/>
    <x v="1"/>
    <n v="0"/>
    <s v="INTERIOR"/>
    <n v="248"/>
    <s v="&gt;60"/>
    <s v="A3 Office Color Laser MFPs"/>
    <s v="A3"/>
    <s v="Ciudad principal"/>
    <s v="2-&gt;60"/>
    <n v="1.1000000000000001"/>
    <n v="1501.5000000000002"/>
    <n v="1"/>
    <n v="3.25"/>
    <n v="5"/>
    <n v="0.65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79683"/>
    <x v="0"/>
    <s v="4002"/>
    <s v="15/01/2019 14:14"/>
    <s v="09HB331795"/>
    <s v="500036"/>
    <s v="PITSS"/>
    <s v="ASP"/>
    <x v="0"/>
    <s v="AV LINCOLN No 6237"/>
    <x v="11"/>
    <n v="1"/>
    <s v="INTERIOR"/>
    <n v="18"/>
    <s v="Entre 16 y 30"/>
    <s v="A4 Mono MFPs"/>
    <s v="A4"/>
    <s v="Ciudad principal"/>
    <s v="1-Entre 16 y 30"/>
    <n v="0.6"/>
    <n v="0"/>
    <n v="1"/>
    <n v="3.27"/>
    <n v="5"/>
    <n v="0.65400000000000003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2429"/>
    <x v="0"/>
    <s v="5866"/>
    <s v="21/01/2019 11:15"/>
    <s v="0EX9306196"/>
    <s v="500083"/>
    <s v="PITSS"/>
    <s v="ASP"/>
    <x v="1"/>
    <s v="CARRETERA NACIONAL NO 500 LOCAL N-119"/>
    <x v="11"/>
    <n v="0"/>
    <s v="INTERIOR"/>
    <n v="61"/>
    <s v="&gt;60"/>
    <s v="Departmental Digital"/>
    <s v="A3"/>
    <s v="Ciudad principal"/>
    <s v="2-&gt;60"/>
    <n v="1.1000000000000001"/>
    <n v="1501.5000000000002"/>
    <n v="1"/>
    <n v="3.27"/>
    <n v="5"/>
    <n v="0.65400000000000003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1"/>
    <n v="1"/>
    <s v="2000303"/>
    <x v="0"/>
    <s v="8055"/>
    <s v="25/02/2019 16:39"/>
    <s v="0Y4X829623"/>
    <s v="500161"/>
    <s v="PITSS"/>
    <s v="ASP"/>
    <x v="2"/>
    <s v="PREDIO SANTO TOMAS SN"/>
    <x v="90"/>
    <n v="0"/>
    <s v="INTERIOR"/>
    <n v="298"/>
    <s v="&gt;60"/>
    <s v="Departmental Digital"/>
    <s v="A3"/>
    <s v="Otras"/>
    <s v="2-&gt;60"/>
    <n v="1.1000000000000001"/>
    <n v="1501.5000000000002"/>
    <n v="1"/>
    <n v="2.85"/>
    <n v="9"/>
    <n v="0.31666666666666665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7"/>
  </r>
  <r>
    <x v="0"/>
    <n v="1"/>
    <s v="1987331"/>
    <x v="0"/>
    <s v="8045"/>
    <s v="30/01/2019 12:54"/>
    <s v="0Y4X848718"/>
    <s v="000196"/>
    <s v="PITSS"/>
    <s v="ASP"/>
    <x v="39"/>
    <s v="AV MIGUEL ANGEL DE QUEVEDO NO 555"/>
    <x v="16"/>
    <n v="1"/>
    <s v="METRO"/>
    <n v="33"/>
    <s v="Entre 31 y 60"/>
    <s v="Office Digital"/>
    <s v="A3"/>
    <s v="Ciudad principal"/>
    <s v="2-Entre 31 y 60"/>
    <n v="1.05"/>
    <n v="0"/>
    <n v="1"/>
    <n v="3.27"/>
    <n v="5"/>
    <n v="0.6540000000000000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9121"/>
    <x v="0"/>
    <s v="4395"/>
    <s v="14/01/2019 15:23"/>
    <s v="0BG2945237"/>
    <s v="500094"/>
    <s v="PITSS"/>
    <s v="ASP"/>
    <x v="1"/>
    <s v="AV HIDALGO 5309"/>
    <x v="69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62"/>
    <n v="4"/>
    <n v="0.65500000000000003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1"/>
    <n v="1"/>
    <s v="1996327"/>
    <x v="0"/>
    <s v="6705"/>
    <s v="18/02/2019 10:08"/>
    <s v="0A1H022400"/>
    <s v="100037"/>
    <s v="PITSS"/>
    <s v="ASP"/>
    <x v="4"/>
    <s v="LEONA VICARIO No 629"/>
    <x v="3"/>
    <n v="0"/>
    <s v="INTERIOR"/>
    <n v="131"/>
    <s v="&gt;60"/>
    <s v="WF Mono Systems and Legacy Color"/>
    <s v="WF"/>
    <s v="Ciudad principal"/>
    <s v="3-&gt;60"/>
    <n v="1.1499999999999999"/>
    <n v="1808.95"/>
    <n v="1"/>
    <n v="2.62"/>
    <n v="4"/>
    <n v="0.6550000000000000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7775"/>
    <x v="0"/>
    <s v="4310"/>
    <s v="20/02/2019 11:22"/>
    <s v="0BG0964513"/>
    <s v="100038"/>
    <s v="PITSS"/>
    <s v="ASP"/>
    <x v="4"/>
    <s v="BLVD AEROPUERTO MIGUEL ALEMAN No 55"/>
    <x v="59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2.63"/>
    <n v="4"/>
    <n v="0.65749999999999997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94493"/>
    <x v="0"/>
    <s v="4002"/>
    <s v="13/02/2019 16:15"/>
    <s v="09HB331482"/>
    <s v="800027"/>
    <s v="PITSS"/>
    <s v="ASP"/>
    <x v="0"/>
    <s v="ABASOLO No 92"/>
    <x v="91"/>
    <n v="1"/>
    <s v="INTERIOR"/>
    <n v="2631"/>
    <s v="&gt;60"/>
    <s v="A4 Mono MFPs"/>
    <s v="A4"/>
    <s v="Otras"/>
    <s v="1-&gt;60"/>
    <n v="1.05"/>
    <n v="0"/>
    <n v="1"/>
    <n v="5.93"/>
    <n v="9"/>
    <n v="0.65888888888888886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1"/>
    <n v="1"/>
    <s v="1990433"/>
    <x v="0"/>
    <s v="8075"/>
    <s v="06/02/2019 07:33"/>
    <s v="03AG877879"/>
    <s v="500083"/>
    <s v="PITSS"/>
    <s v="ASP"/>
    <x v="4"/>
    <s v="AV GOMEZ MORIN No 924 LOTE 7"/>
    <x v="1"/>
    <n v="0"/>
    <s v="INTERIOR"/>
    <n v="27"/>
    <s v="Entre 16 y 30"/>
    <s v="Departmental Digital"/>
    <s v="A3"/>
    <s v="Ciudad principal"/>
    <s v="2-Entre 16 y 30"/>
    <n v="0.8"/>
    <n v="1092"/>
    <n v="1"/>
    <n v="3.3"/>
    <n v="5"/>
    <n v="0.65999999999999992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3815"/>
    <x v="0"/>
    <s v="5945"/>
    <s v="23/01/2019 11:46"/>
    <s v="0X76093218"/>
    <s v="500089"/>
    <s v="PITSS"/>
    <s v="ASP"/>
    <x v="3"/>
    <s v="AV HERMANOS ESCOBAR No 5756"/>
    <x v="2"/>
    <n v="1"/>
    <s v="INTERIOR"/>
    <n v="36"/>
    <s v="Entre 31 y 60"/>
    <s v="Office Digital"/>
    <s v="A3"/>
    <s v="Ciudad principal"/>
    <s v="2-Entre 31 y 60"/>
    <n v="1.05"/>
    <n v="0"/>
    <n v="1"/>
    <n v="3.31"/>
    <n v="5"/>
    <n v="0.6620000000000000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1"/>
    <n v="1"/>
    <s v="1995539"/>
    <x v="0"/>
    <s v="0770"/>
    <s v="15/02/2019 16:10"/>
    <s v="0CX0060974"/>
    <s v="500161"/>
    <s v="PITSS"/>
    <s v="ASP"/>
    <x v="128"/>
    <s v="AV UNIVERSIDAD 2761"/>
    <x v="6"/>
    <n v="0"/>
    <s v="INTERIOR"/>
    <n v="1"/>
    <s v="&lt;=3"/>
    <s v="Entry Production Color Mid"/>
    <s v="Entry Production"/>
    <s v="Ciudad principal"/>
    <s v="3-&lt;=3"/>
    <n v="0"/>
    <n v="0"/>
    <n v="1"/>
    <n v="1.33"/>
    <n v="4"/>
    <n v="0.33250000000000002"/>
    <n v="0"/>
    <n v="0"/>
    <d v="2019-02-15T00:00:00"/>
    <d v="2019-02-18T00:00:00"/>
    <n v="1"/>
    <s v="0-1 día"/>
    <n v="0"/>
    <n v="0"/>
    <n v="0"/>
    <x v="0"/>
    <x v="0"/>
    <x v="0"/>
    <x v="0"/>
    <x v="1"/>
    <x v="1"/>
    <x v="7"/>
  </r>
  <r>
    <x v="0"/>
    <n v="1"/>
    <s v="1980413"/>
    <x v="0"/>
    <s v="5866"/>
    <s v="16/01/2019 16:40"/>
    <s v="0EX9285556"/>
    <s v="000196"/>
    <s v="PITSS"/>
    <s v="ASP"/>
    <x v="4"/>
    <s v="AV INSURGENTES SUR 479"/>
    <x v="57"/>
    <n v="0"/>
    <s v="METRO"/>
    <n v="92"/>
    <s v="&gt;60"/>
    <s v="Departmental Digital"/>
    <s v="A3"/>
    <s v="Ciudad principal"/>
    <s v="2-&gt;60"/>
    <n v="1.1000000000000001"/>
    <n v="720.50000000000011"/>
    <n v="1"/>
    <n v="3.33"/>
    <n v="5"/>
    <n v="0.66600000000000004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7203"/>
    <x v="0"/>
    <s v="7855"/>
    <s v="09/01/2019 16:58"/>
    <s v="0MX4465117"/>
    <s v="500071"/>
    <s v="PITSS"/>
    <s v="ASP"/>
    <x v="1"/>
    <s v="BLV MIGUEL HIDALGO 155"/>
    <x v="19"/>
    <n v="0"/>
    <s v="INTERIOR"/>
    <n v="665"/>
    <s v="&gt;60"/>
    <s v="A3 Office Color Laser MFPs"/>
    <s v="A3"/>
    <s v="Ciudad principal"/>
    <s v="2-&gt;60"/>
    <n v="1.1000000000000001"/>
    <n v="1501.5000000000002"/>
    <n v="1"/>
    <n v="3.33"/>
    <n v="5"/>
    <n v="0.66600000000000004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86575"/>
    <x v="0"/>
    <s v="7835"/>
    <s v="29/01/2019 10:45"/>
    <s v="0MX1204996"/>
    <s v="500089"/>
    <s v="PITSS"/>
    <s v="ASP"/>
    <x v="3"/>
    <s v="AV HERMANOS ESCOBAR No 5756"/>
    <x v="2"/>
    <n v="1"/>
    <s v="INTERIOR"/>
    <n v="538"/>
    <s v="&gt;60"/>
    <s v="A3 Office Color Laser MFPs"/>
    <s v="A3"/>
    <s v="Ciudad principal"/>
    <s v="2-&gt;60"/>
    <n v="1.1000000000000001"/>
    <n v="0"/>
    <n v="1"/>
    <n v="3.33"/>
    <n v="5"/>
    <n v="0.66600000000000004"/>
    <n v="0"/>
    <n v="0"/>
    <d v="2019-01-29T00:00:00"/>
    <d v="2019-01-30T00:00:00"/>
    <n v="1"/>
    <s v="0-1 día"/>
    <n v="0"/>
    <n v="0"/>
    <n v="0"/>
    <x v="0"/>
    <x v="0"/>
    <x v="0"/>
    <x v="0"/>
    <x v="0"/>
    <x v="0"/>
    <x v="0"/>
  </r>
  <r>
    <x v="1"/>
    <n v="1"/>
    <s v="1994427"/>
    <x v="0"/>
    <s v="4002"/>
    <s v="13/02/2019 14:10"/>
    <s v="09HB331857"/>
    <s v="000195"/>
    <s v="PITSS"/>
    <s v="ASP"/>
    <x v="15"/>
    <s v="AV MIGUEL ANGEL DE QUEVEDO NO 555"/>
    <x v="16"/>
    <n v="1"/>
    <s v="METRO"/>
    <n v="2631"/>
    <s v="&gt;60"/>
    <s v="A4 Mono MFPs"/>
    <s v="A4"/>
    <s v="Ciudad principal"/>
    <s v="1-&gt;60"/>
    <n v="1.05"/>
    <n v="0"/>
    <n v="1"/>
    <n v="3.33"/>
    <n v="5"/>
    <n v="0.666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6039"/>
    <x v="0"/>
    <s v="0070"/>
    <s v="28/01/2019 13:36"/>
    <s v="0E2B662392"/>
    <s v="000196"/>
    <s v="PITSS"/>
    <s v="ASP"/>
    <x v="4"/>
    <s v="MONTERREY 75"/>
    <x v="57"/>
    <n v="0"/>
    <s v="METRO"/>
    <n v="6"/>
    <s v="Entre 3 y 6"/>
    <s v="Entry Production Color Low/Mid"/>
    <s v="Entry Production"/>
    <s v="Ciudad principal"/>
    <s v="3-Entre 3 y 6"/>
    <n v="0.6"/>
    <n v="481.79999999999995"/>
    <n v="1"/>
    <n v="2.67"/>
    <n v="4"/>
    <n v="0.66749999999999998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597"/>
    <x v="0"/>
    <s v="7142"/>
    <s v="01/02/2019 16:20"/>
    <s v="0PW4979941"/>
    <s v="800188"/>
    <s v="PITSS"/>
    <s v="ASP"/>
    <x v="79"/>
    <s v="AUTOPISTA QUERETARO CELAYA KM 16 SN"/>
    <x v="46"/>
    <n v="0"/>
    <s v="INTERIOR"/>
    <n v="66"/>
    <s v="&gt;60"/>
    <s v="WF Mono Systems and Legacy Color"/>
    <s v="WF"/>
    <s v="Ciudad principal"/>
    <s v="3-&gt;60"/>
    <n v="1.1499999999999999"/>
    <n v="1808.95"/>
    <n v="1"/>
    <n v="2.67"/>
    <n v="4"/>
    <n v="0.66749999999999998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1"/>
    <n v="1"/>
    <s v="1992567"/>
    <x v="0"/>
    <s v="6705"/>
    <s v="10/02/2019 10:26"/>
    <s v="0A1H020579"/>
    <s v="800074"/>
    <s v="PITSS"/>
    <s v="ASP"/>
    <x v="1"/>
    <s v="PASEO LAZARO CARDENAS 1655"/>
    <x v="71"/>
    <n v="0"/>
    <s v="INTERIOR"/>
    <n v="82"/>
    <s v="&gt;60"/>
    <s v="WF Mono Systems and Legacy Color"/>
    <s v="WF"/>
    <s v="Ciudad principal"/>
    <s v="3-&gt;60"/>
    <n v="1.1499999999999999"/>
    <n v="1808.95"/>
    <n v="1"/>
    <n v="2.67"/>
    <n v="4"/>
    <n v="0.66749999999999998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3563"/>
    <x v="0"/>
    <s v="3346"/>
    <s v="02/01/2019 11:04"/>
    <s v="03BT802151"/>
    <s v="500036"/>
    <s v="PITSS"/>
    <s v="ASP"/>
    <x v="65"/>
    <s v="CALZADA DEL VALLE No 205 OTE"/>
    <x v="1"/>
    <n v="0"/>
    <s v="INTERIOR"/>
    <n v="50"/>
    <s v="Entre 31 y 60"/>
    <s v="A4 Mono MFPs"/>
    <s v="A4"/>
    <s v="Ciudad principal"/>
    <s v="1-Entre 31 y 60"/>
    <n v="0.8"/>
    <n v="572.00000000000011"/>
    <n v="1"/>
    <n v="3.35"/>
    <n v="5"/>
    <n v="0.67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6203"/>
    <x v="0"/>
    <s v="0251"/>
    <s v="28/01/2019 20:00"/>
    <s v="0VGW632064"/>
    <s v="500161"/>
    <s v="PITSS"/>
    <s v="ASP"/>
    <x v="128"/>
    <s v="PERIFERICO ORTIZ MENA LOCAL 8 SN"/>
    <x v="6"/>
    <n v="0"/>
    <s v="INTERIOR"/>
    <n v="12"/>
    <s v="Entre 7 y 15"/>
    <s v="A3 Professional Color Laser MFPs"/>
    <s v="A3"/>
    <s v="Ciudad principal"/>
    <s v="2-Entre 7 y 15"/>
    <n v="0.6"/>
    <n v="819"/>
    <n v="1"/>
    <n v="1.75"/>
    <n v="5"/>
    <n v="0.35"/>
    <n v="0"/>
    <n v="0"/>
    <d v="2019-01-29T00:00:00"/>
    <d v="2019-01-29T00:00:00"/>
    <n v="0"/>
    <s v="0-1 día"/>
    <n v="0"/>
    <n v="0"/>
    <n v="0"/>
    <x v="0"/>
    <x v="0"/>
    <x v="0"/>
    <x v="0"/>
    <x v="1"/>
    <x v="1"/>
    <x v="7"/>
  </r>
  <r>
    <x v="1"/>
    <n v="1"/>
    <s v="1996731"/>
    <x v="0"/>
    <s v="5868"/>
    <s v="18/02/2019 18:56"/>
    <s v="0EX9666181"/>
    <s v="500161"/>
    <s v="PITSS"/>
    <s v="ASP"/>
    <x v="2"/>
    <s v="PREDIO SANTO TOMAS S/N"/>
    <x v="90"/>
    <n v="0"/>
    <s v="INTERIOR"/>
    <n v="90"/>
    <s v="&gt;60"/>
    <s v="Departmental Digital"/>
    <s v="A3"/>
    <s v="Otras"/>
    <s v="2-&gt;60"/>
    <n v="1.1000000000000001"/>
    <n v="1501.5000000000002"/>
    <n v="1"/>
    <n v="3.25"/>
    <n v="9"/>
    <n v="0.3611111111111111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7"/>
  </r>
  <r>
    <x v="1"/>
    <n v="1"/>
    <s v="1992031"/>
    <x v="0"/>
    <s v="1026"/>
    <s v="08/02/2019 13:57"/>
    <s v="AAQ100780"/>
    <s v="500161"/>
    <s v="PITSS"/>
    <s v="ASP"/>
    <x v="141"/>
    <s v="AVENIDA 21 PONIENTE No 100"/>
    <x v="88"/>
    <n v="0"/>
    <s v="INTERIOR"/>
    <n v="15"/>
    <s v="Entre 7 y 15"/>
    <s v="Office Digital"/>
    <s v="A3"/>
    <s v="Otras"/>
    <s v="2-Entre 7 y 15"/>
    <n v="0.6"/>
    <n v="819"/>
    <n v="1"/>
    <n v="3.55"/>
    <n v="9"/>
    <n v="0.39444444444444443"/>
    <n v="0"/>
    <n v="0"/>
    <d v="2019-02-12T00:00:00"/>
    <d v="2019-02-13T00:00:00"/>
    <n v="1"/>
    <s v="0-1 día"/>
    <n v="0"/>
    <n v="0"/>
    <n v="0"/>
    <x v="0"/>
    <x v="0"/>
    <x v="0"/>
    <x v="0"/>
    <x v="1"/>
    <x v="1"/>
    <x v="7"/>
  </r>
  <r>
    <x v="0"/>
    <n v="1"/>
    <s v="1985763"/>
    <x v="0"/>
    <s v="4395"/>
    <s v="28/01/2019 10:05"/>
    <s v="0BG2940374"/>
    <s v="800192"/>
    <s v="PITSS"/>
    <s v="ASP"/>
    <x v="1"/>
    <s v="AMERICAS 655"/>
    <x v="7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69"/>
    <n v="4"/>
    <n v="0.67249999999999999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4985"/>
    <x v="0"/>
    <s v="0070"/>
    <s v="25/01/2019 12:18"/>
    <s v="0E2B646602"/>
    <s v="500028"/>
    <s v="PITSS"/>
    <s v="ASP"/>
    <x v="1"/>
    <s v="ROMULO GARZA 410"/>
    <x v="36"/>
    <n v="0"/>
    <s v="INTERIOR"/>
    <n v="150"/>
    <s v="&gt;60"/>
    <s v="Entry Production Color Low/Mid"/>
    <s v="Entry Production"/>
    <s v="Ciudad principal"/>
    <s v="3-&gt;60"/>
    <n v="1.1499999999999999"/>
    <n v="1808.95"/>
    <n v="1"/>
    <n v="2.7"/>
    <n v="4"/>
    <n v="0.67500000000000004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89293"/>
    <x v="0"/>
    <s v="0070"/>
    <s v="04/02/2019 11:55"/>
    <s v="0E2B658557"/>
    <s v="800142"/>
    <s v="PITSS"/>
    <s v="ASP"/>
    <x v="4"/>
    <s v="AV ADOLFO LOPEZ MATEOS SN LT 1"/>
    <x v="75"/>
    <n v="0"/>
    <s v="METRO"/>
    <n v="66"/>
    <s v="&gt;60"/>
    <s v="Entry Production Color Low/Mid"/>
    <s v="Entry Production"/>
    <s v="Ciudad principal"/>
    <s v="3-&gt;60"/>
    <n v="1.1499999999999999"/>
    <n v="923.44999999999993"/>
    <n v="1"/>
    <n v="2.7"/>
    <n v="4"/>
    <n v="0.6750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9845"/>
    <x v="0"/>
    <s v="4310"/>
    <s v="05/02/2019 11:13"/>
    <s v="0BG0973356"/>
    <s v="000195"/>
    <s v="PITSS"/>
    <s v="ASP"/>
    <x v="4"/>
    <s v="AV MIGUEL ANGEL DE QUEVEDO 946"/>
    <x v="16"/>
    <n v="0"/>
    <s v="METRO"/>
    <n v="83"/>
    <s v="&gt;60"/>
    <s v="Light Production Digital Business"/>
    <s v="Entry Production"/>
    <s v="Ciudad principal"/>
    <s v="3-&gt;60"/>
    <n v="1.1499999999999999"/>
    <n v="923.44999999999993"/>
    <n v="1"/>
    <n v="2.7"/>
    <n v="4"/>
    <n v="0.6750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4029"/>
    <x v="0"/>
    <s v="5866"/>
    <s v="03/01/2019 08:37"/>
    <s v="0EX9283024"/>
    <s v="500083"/>
    <s v="PITSS"/>
    <s v="ASP"/>
    <x v="1"/>
    <s v="MISSISIPI 152 LOC 206"/>
    <x v="1"/>
    <n v="0"/>
    <s v="INTERIOR"/>
    <n v="38"/>
    <s v="Entre 31 y 60"/>
    <s v="Departmental Digital"/>
    <s v="A3"/>
    <s v="Ciudad principal"/>
    <s v="2-Entre 31 y 60"/>
    <n v="1.05"/>
    <n v="1433.25"/>
    <n v="1"/>
    <n v="3.38"/>
    <n v="5"/>
    <n v="0.6759999999999999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987"/>
    <x v="0"/>
    <s v="3611"/>
    <s v="09/01/2019 11:10"/>
    <s v="0A4T557916"/>
    <s v="000195"/>
    <s v="PITSS"/>
    <s v="ASP"/>
    <x v="4"/>
    <s v="AV CONTRERAS 300"/>
    <x v="70"/>
    <n v="0"/>
    <s v="METRO"/>
    <n v="392"/>
    <s v="&gt;60"/>
    <s v="Entry Mono Printers"/>
    <s v="A4"/>
    <s v="Ciudad principal"/>
    <s v="1-&gt;60"/>
    <n v="1.05"/>
    <n v="491.40000000000003"/>
    <n v="1"/>
    <n v="3.4"/>
    <n v="5"/>
    <n v="0.6799999999999999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8263"/>
    <x v="0"/>
    <s v="8045"/>
    <s v="11/01/2019 13:36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3.4"/>
    <n v="5"/>
    <n v="0.67999999999999994"/>
    <n v="0"/>
    <n v="0"/>
    <d v="2019-01-11T00:00:00"/>
    <d v="2019-01-12T00:00:00"/>
    <n v="0"/>
    <s v="0-1 día"/>
    <n v="0"/>
    <n v="0"/>
    <n v="0"/>
    <x v="0"/>
    <x v="0"/>
    <x v="0"/>
    <x v="0"/>
    <x v="0"/>
    <x v="0"/>
    <x v="0"/>
  </r>
  <r>
    <x v="0"/>
    <n v="1"/>
    <s v="1981281"/>
    <x v="0"/>
    <s v="4395"/>
    <s v="18/01/2019 10:02"/>
    <s v="0BG2947152"/>
    <s v="800183"/>
    <s v="PITSS"/>
    <s v="ASP"/>
    <x v="1"/>
    <s v="PATRIA 1937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2.72"/>
    <n v="4"/>
    <n v="0.68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1"/>
    <n v="1"/>
    <s v="1990009"/>
    <x v="0"/>
    <s v="4395"/>
    <s v="05/02/2019 13:55"/>
    <s v="0BG2950965"/>
    <s v="500161"/>
    <s v="PITSS"/>
    <s v="ASP"/>
    <x v="1"/>
    <s v="PERIFERICO DE LA JUVENTUD No 6501"/>
    <x v="6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2-05T00:00:00"/>
    <d v="2019-02-06T00:00:00"/>
    <n v="1"/>
    <s v="0-1 día"/>
    <n v="0"/>
    <n v="0"/>
    <n v="0"/>
    <x v="0"/>
    <x v="0"/>
    <x v="0"/>
    <x v="0"/>
    <x v="1"/>
    <x v="1"/>
    <x v="7"/>
  </r>
  <r>
    <x v="0"/>
    <n v="1"/>
    <s v="1984981"/>
    <x v="0"/>
    <s v="4395"/>
    <s v="25/01/2019 12:16"/>
    <s v="0BG2951552"/>
    <s v="500083"/>
    <s v="PITSS"/>
    <s v="ASP"/>
    <x v="1"/>
    <s v="AV ROMULO GARZA SN"/>
    <x v="36"/>
    <n v="0"/>
    <s v="INTERIOR"/>
    <n v="143"/>
    <s v="&gt;60"/>
    <s v="Light Production Digital Business"/>
    <s v="Entry Production"/>
    <s v="Ciudad principal"/>
    <s v="3-&gt;60"/>
    <n v="1.1499999999999999"/>
    <n v="1808.95"/>
    <n v="1"/>
    <n v="2.73"/>
    <n v="4"/>
    <n v="0.6825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90071"/>
    <x v="0"/>
    <s v="0560"/>
    <s v="05/02/2019 16:16"/>
    <s v="0XPN547498"/>
    <s v="500028"/>
    <s v="PITSS"/>
    <s v="ASP"/>
    <x v="1"/>
    <s v="ALEJANDRO DE RODAS PROL SEG SOC 3104"/>
    <x v="11"/>
    <n v="0"/>
    <s v="INTERIOR"/>
    <n v="103"/>
    <s v="&gt;60"/>
    <s v="Entry Production Color Low/Mid"/>
    <s v="Entry Production"/>
    <s v="Ciudad principal"/>
    <s v="3-&gt;60"/>
    <n v="1.1499999999999999"/>
    <n v="1808.95"/>
    <n v="1"/>
    <n v="2.73"/>
    <n v="4"/>
    <n v="0.6825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911"/>
    <x v="0"/>
    <s v="4002"/>
    <s v="26/02/2019 14:04"/>
    <s v="09HB325876"/>
    <s v="800183"/>
    <s v="PITSS"/>
    <s v="ASP"/>
    <x v="14"/>
    <s v="AV MEXICO No 3300 LOCAL C-1"/>
    <x v="7"/>
    <n v="0"/>
    <s v="INTERIOR"/>
    <n v="89"/>
    <s v="&gt;60"/>
    <s v="A4 Mono MFPs"/>
    <s v="A4"/>
    <s v="Ciudad principal"/>
    <s v="1-&gt;60"/>
    <n v="1.05"/>
    <n v="750.75000000000011"/>
    <n v="1"/>
    <n v="3.43"/>
    <n v="5"/>
    <n v="0.6860000000000000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1"/>
    <n v="1"/>
    <s v="1989867"/>
    <x v="0"/>
    <s v="0070"/>
    <s v="05/02/2019 11:40"/>
    <s v="0E2B650746"/>
    <s v="100037"/>
    <s v="PITSS"/>
    <s v="ASP"/>
    <x v="1"/>
    <s v="BLV ISIDRO FABELA SUR 600"/>
    <x v="68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2.75"/>
    <n v="4"/>
    <n v="0.6875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7747"/>
    <x v="0"/>
    <s v="4395"/>
    <s v="20/02/2019 10:55"/>
    <s v="0BG2947159"/>
    <s v="500036"/>
    <s v="PITSS"/>
    <s v="ASP"/>
    <x v="1"/>
    <s v="AV EUGENIO GARZA SADA 3752 SUR"/>
    <x v="11"/>
    <n v="0"/>
    <s v="INTERIOR"/>
    <n v="27"/>
    <s v="Entre 16 y 30"/>
    <s v="Light Production Digital Business"/>
    <s v="Entry Production"/>
    <s v="Ciudad principal"/>
    <s v="3-Entre 16 y 30"/>
    <n v="1.05"/>
    <n v="1651.6500000000003"/>
    <n v="1"/>
    <n v="2.75"/>
    <n v="4"/>
    <n v="0.68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2000271"/>
    <x v="0"/>
    <s v="4395"/>
    <s v="25/02/2019 14:45"/>
    <s v="0BG2939851"/>
    <s v="800027"/>
    <s v="PITSS"/>
    <s v="ASP"/>
    <x v="1"/>
    <s v="AV INDEPENDENCIA 351"/>
    <x v="7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2.75"/>
    <n v="4"/>
    <n v="0.6875"/>
    <n v="0"/>
    <n v="0"/>
    <d v="2019-02-25T00:00:00"/>
    <d v="2019-02-26T00:00:00"/>
    <n v="1"/>
    <s v="0-1 día"/>
    <n v="0"/>
    <n v="0"/>
    <n v="0"/>
    <x v="0"/>
    <x v="0"/>
    <x v="0"/>
    <x v="0"/>
    <x v="0"/>
    <x v="0"/>
    <x v="0"/>
  </r>
  <r>
    <x v="0"/>
    <n v="1"/>
    <s v="1980663"/>
    <x v="0"/>
    <s v="6705"/>
    <s v="17/01/2019 08:31"/>
    <s v="0A1H020678"/>
    <s v="800192"/>
    <s v="PITSS"/>
    <s v="ASP"/>
    <x v="1"/>
    <s v="MANUEL J CLOUTHIER 888"/>
    <x v="0"/>
    <n v="0"/>
    <s v="INTERIOR"/>
    <n v="24"/>
    <s v="Entre 16 y 30"/>
    <s v="WF Mono Systems and Legacy Color"/>
    <s v="WF"/>
    <s v="Ciudad principal"/>
    <s v="3-Entre 16 y 30"/>
    <n v="1.05"/>
    <n v="1651.6500000000003"/>
    <n v="1"/>
    <n v="2.76"/>
    <n v="4"/>
    <n v="0.69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83657"/>
    <x v="0"/>
    <s v="4626"/>
    <s v="23/01/2019 09:23"/>
    <s v="0D6X472893"/>
    <s v="800186"/>
    <s v="PITSS"/>
    <s v="ASP"/>
    <x v="7"/>
    <s v="AV EPIGMENIO GONZALEZ No 500"/>
    <x v="10"/>
    <n v="0"/>
    <s v="INTERIOR"/>
    <n v="495"/>
    <s v="&gt;60"/>
    <s v="Entry Mono Printers"/>
    <s v="A4"/>
    <s v="Ciudad principal"/>
    <s v="1-&gt;60"/>
    <n v="1.05"/>
    <n v="750.75000000000011"/>
    <n v="1"/>
    <n v="3.45"/>
    <n v="5"/>
    <n v="0.6900000000000000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0305"/>
    <x v="0"/>
    <s v="8055"/>
    <s v="25/02/2019 16:40"/>
    <s v="0Y4X830856"/>
    <s v="500161"/>
    <s v="PITSS"/>
    <s v="ASP"/>
    <x v="2"/>
    <s v="PREDIO SANTO TOMAS SN"/>
    <x v="90"/>
    <n v="0"/>
    <s v="INTERIOR"/>
    <n v="7"/>
    <s v="Entre 7 y 15"/>
    <s v="Departmental Digital"/>
    <s v="A3"/>
    <s v="Otras"/>
    <s v="2-Entre 7 y 15"/>
    <n v="0.6"/>
    <n v="819"/>
    <n v="1"/>
    <n v="3.58"/>
    <n v="9"/>
    <n v="0.39777777777777779"/>
    <n v="0"/>
    <n v="0"/>
    <d v="2019-02-26T00:00:00"/>
    <d v="2019-02-26T00:00:00"/>
    <n v="0"/>
    <s v="0-1 día"/>
    <n v="0"/>
    <n v="0"/>
    <n v="0"/>
    <x v="0"/>
    <x v="0"/>
    <x v="0"/>
    <x v="0"/>
    <x v="1"/>
    <x v="1"/>
    <x v="7"/>
  </r>
  <r>
    <x v="0"/>
    <n v="1"/>
    <s v="1975871"/>
    <x v="0"/>
    <s v="6705"/>
    <s v="07/01/2019 14:44"/>
    <s v="0A1H021665"/>
    <s v="800187"/>
    <s v="PITSS"/>
    <s v="ASP"/>
    <x v="1"/>
    <s v="PASEO CENTRAL 131"/>
    <x v="45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2.77"/>
    <n v="4"/>
    <n v="0.6925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4447"/>
    <x v="0"/>
    <s v="8075"/>
    <s v="24/01/2019 12:20"/>
    <s v="03AG880147"/>
    <s v="000195"/>
    <s v="PITSS"/>
    <s v="ASP"/>
    <x v="4"/>
    <s v="AV REVOLUCION 780"/>
    <x v="21"/>
    <n v="0"/>
    <s v="METRO"/>
    <n v="5"/>
    <s v="Entre 3 y 6"/>
    <s v="Departmental Digital"/>
    <s v="A3"/>
    <s v="Ciudad principal"/>
    <s v="2-Entre 3 y 6"/>
    <n v="0"/>
    <n v="0"/>
    <n v="1"/>
    <n v="3.47"/>
    <n v="5"/>
    <n v="0.69400000000000006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8601"/>
    <x v="0"/>
    <s v="8075"/>
    <s v="01/02/2019 16:24"/>
    <s v="03AG879893"/>
    <s v="000207"/>
    <s v="PITSS"/>
    <s v="ASP"/>
    <x v="4"/>
    <s v="AV 1 DE MAYO Y AV CENTRAL MZ 4 LT 1"/>
    <x v="60"/>
    <n v="0"/>
    <s v="METRO"/>
    <n v="9"/>
    <s v="Entre 7 y 15"/>
    <s v="Departmental Digital"/>
    <s v="A3"/>
    <s v="Ciudad principal"/>
    <s v="2-Entre 7 y 15"/>
    <n v="0.6"/>
    <n v="393"/>
    <n v="1"/>
    <n v="3.47"/>
    <n v="5"/>
    <n v="0.69400000000000006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5789"/>
    <x v="2"/>
    <s v="6705"/>
    <s v="07/01/2019 12:43"/>
    <s v="0A1H021228"/>
    <s v="800147"/>
    <s v="PITSS"/>
    <s v="ASP"/>
    <x v="1"/>
    <s v="AV BENITO JUAREZ 1965"/>
    <x v="13"/>
    <n v="0"/>
    <s v="INTERIOR"/>
    <s v="  "/>
    <s v="&gt;60"/>
    <s v="WF Mono Systems and Legacy Color"/>
    <s v="WF"/>
    <s v="Ciudad principal"/>
    <s v="3-&gt;60"/>
    <n v="1"/>
    <n v="1573.0000000000002"/>
    <n v="1"/>
    <n v="2.78"/>
    <n v="4"/>
    <n v="0.69499999999999995"/>
    <n v="0"/>
    <n v="0"/>
    <d v="2019-01-09T00:00:00"/>
    <d v="2019-01-09T00:00:00"/>
    <n v="0"/>
    <s v="0-1 día"/>
    <n v="0"/>
    <n v="0"/>
    <n v="0"/>
    <x v="1"/>
    <x v="0"/>
    <x v="0"/>
    <x v="0"/>
    <x v="0"/>
    <x v="0"/>
    <x v="0"/>
  </r>
  <r>
    <x v="0"/>
    <n v="1"/>
    <s v="1977231"/>
    <x v="0"/>
    <s v="4395"/>
    <s v="09/01/2019 21:20"/>
    <s v="0BG2947906"/>
    <s v="800185"/>
    <s v="PITSS"/>
    <s v="ASP"/>
    <x v="1"/>
    <s v="MIGUEL DE LA MADRID 9"/>
    <x v="41"/>
    <n v="1"/>
    <s v="INTERIOR"/>
    <n v="17"/>
    <s v="Entre 16 y 30"/>
    <s v="Light Production Digital Business"/>
    <s v="Entry Production"/>
    <s v="Ciudad principal"/>
    <s v="3-Entre 16 y 30"/>
    <n v="1.05"/>
    <n v="0"/>
    <n v="1"/>
    <n v="2.78"/>
    <n v="4"/>
    <n v="0.69499999999999995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98649"/>
    <x v="0"/>
    <s v="4395"/>
    <s v="21/02/2019 14:43"/>
    <s v="0BG2951121"/>
    <s v="500066"/>
    <s v="PITSS"/>
    <s v="ASP"/>
    <x v="1"/>
    <s v="AV UNIVERSIDAD 401 NORTE"/>
    <x v="36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2.78"/>
    <n v="4"/>
    <n v="0.69499999999999995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2731"/>
    <x v="0"/>
    <s v="4395"/>
    <s v="21/01/2019 16:49"/>
    <s v="0BG2939661"/>
    <s v="800074"/>
    <s v="PITSS"/>
    <s v="ASP"/>
    <x v="1"/>
    <s v="AV LAS PALMAS 1559 LOC SA-01"/>
    <x v="37"/>
    <n v="0"/>
    <s v="INTERIOR"/>
    <n v="40"/>
    <s v="Entre 31 y 60"/>
    <s v="Light Production Digital Business"/>
    <s v="Entry Production"/>
    <s v="Otras"/>
    <s v="3-Entre 31 y 60"/>
    <n v="1.1000000000000001"/>
    <n v="1730.3000000000004"/>
    <n v="1"/>
    <n v="4.18"/>
    <n v="6"/>
    <n v="0.6966666666666666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3711"/>
    <x v="0"/>
    <s v="3657"/>
    <s v="02/01/2019 14:00"/>
    <s v="0C7X276251"/>
    <s v="500089"/>
    <s v="PITSS"/>
    <s v="ASP"/>
    <x v="13"/>
    <s v="AV ANTONIO J BERMUDEZ No 1230"/>
    <x v="2"/>
    <n v="0"/>
    <s v="INTERIOR"/>
    <n v="57"/>
    <s v="Entre 31 y 60"/>
    <s v="A4 Mono MFPs"/>
    <s v="A4"/>
    <s v="Ciudad principal"/>
    <s v="1-Entre 31 y 60"/>
    <n v="0.8"/>
    <n v="572.00000000000011"/>
    <n v="1"/>
    <n v="3.5"/>
    <n v="5"/>
    <n v="0.7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8883"/>
    <x v="0"/>
    <s v="4395"/>
    <s v="14/01/2019 09:12"/>
    <s v="0BG2947512"/>
    <s v="800084"/>
    <s v="PITSS"/>
    <s v="ASP"/>
    <x v="1"/>
    <s v="AV HEROICO COLEGIO MILITAR 114"/>
    <x v="79"/>
    <n v="0"/>
    <s v="INTERIOR"/>
    <n v="39"/>
    <s v="Entre 31 y 60"/>
    <s v="Light Production Digital Business"/>
    <s v="Entry Production"/>
    <s v="Ciudad principal"/>
    <s v="3-Entre 31 y 60"/>
    <n v="1.1000000000000001"/>
    <n v="1730.3000000000004"/>
    <n v="1"/>
    <n v="2.8"/>
    <n v="4"/>
    <n v="0.7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1489"/>
    <x v="0"/>
    <s v="4395"/>
    <s v="18/01/2019 13:42"/>
    <s v="0BG2947176"/>
    <s v="500083"/>
    <s v="PITSS"/>
    <s v="ASP"/>
    <x v="1"/>
    <s v="MARIANO ESCOBEDO No 519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8"/>
    <n v="4"/>
    <n v="0.7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3665"/>
    <x v="0"/>
    <s v="8075"/>
    <s v="23/01/2019 09:40"/>
    <s v="03AG879894"/>
    <s v="000195"/>
    <s v="PITSS"/>
    <s v="ASP"/>
    <x v="4"/>
    <s v="BLVD CATARATAS No 29"/>
    <x v="16"/>
    <n v="0"/>
    <s v="METRO"/>
    <n v="14"/>
    <s v="Entre 7 y 15"/>
    <s v="Departmental Digital"/>
    <s v="A3"/>
    <s v="Ciudad principal"/>
    <s v="2-Entre 7 y 15"/>
    <n v="0.6"/>
    <n v="393"/>
    <n v="1"/>
    <n v="3.5"/>
    <n v="5"/>
    <n v="0.7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0543"/>
    <x v="0"/>
    <s v="5866"/>
    <s v="06/02/2019 10:56"/>
    <s v="0EX9293121"/>
    <s v="500028"/>
    <s v="PITSS"/>
    <s v="ASP"/>
    <x v="4"/>
    <s v="AV DE LAS TORRES 2498"/>
    <x v="1"/>
    <n v="0"/>
    <s v="INTERIOR"/>
    <n v="2"/>
    <s v="&lt;=3"/>
    <s v="Departmental Digital"/>
    <s v="A3"/>
    <s v="Ciudad principal"/>
    <s v="2-&lt;=3"/>
    <n v="0"/>
    <n v="0"/>
    <n v="1"/>
    <n v="3.5"/>
    <n v="5"/>
    <n v="0.7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1283"/>
    <x v="0"/>
    <s v="6705"/>
    <s v="07/02/2019 13:17"/>
    <s v="0A1H021585"/>
    <s v="500019"/>
    <s v="PITSS"/>
    <s v="ASP"/>
    <x v="1"/>
    <s v="BLV INDEPENDENCIA SN"/>
    <x v="9"/>
    <n v="0"/>
    <s v="INTERIOR"/>
    <n v="437"/>
    <s v="&gt;60"/>
    <s v="WF Mono Systems and Legacy Color"/>
    <s v="WF"/>
    <s v="Otras"/>
    <s v="3-&gt;60"/>
    <n v="1.1499999999999999"/>
    <n v="1808.95"/>
    <n v="1"/>
    <n v="4.22"/>
    <n v="6"/>
    <n v="0.70333333333333325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87411"/>
    <x v="0"/>
    <s v="5866"/>
    <s v="30/01/2019 14:00"/>
    <s v="0EX9297584"/>
    <s v="500161"/>
    <s v="PITSS"/>
    <s v="ASP"/>
    <x v="1"/>
    <s v="AV 6 OTE ESQ CALLE 5 OTE NUM 405"/>
    <x v="89"/>
    <n v="0"/>
    <s v="INTERIOR"/>
    <n v="7"/>
    <s v="Entre 7 y 15"/>
    <s v="Departmental Digital"/>
    <s v="A3"/>
    <s v="Otras"/>
    <s v="2-Entre 7 y 15"/>
    <n v="0.6"/>
    <n v="819"/>
    <n v="1"/>
    <n v="4"/>
    <n v="9"/>
    <n v="0.44444444444444442"/>
    <n v="0"/>
    <n v="0"/>
    <d v="2019-01-31T00:00:00"/>
    <d v="2019-01-31T00:00:00"/>
    <n v="0"/>
    <s v="0-1 día"/>
    <n v="0"/>
    <n v="0"/>
    <n v="0"/>
    <x v="0"/>
    <x v="0"/>
    <x v="0"/>
    <x v="0"/>
    <x v="1"/>
    <x v="1"/>
    <x v="7"/>
  </r>
  <r>
    <x v="1"/>
    <n v="1"/>
    <s v="1996197"/>
    <x v="0"/>
    <s v="5866"/>
    <s v="18/02/2019 07:37"/>
    <s v="0EX9293351"/>
    <s v="500035"/>
    <s v="PITSS"/>
    <s v="ASP"/>
    <x v="4"/>
    <s v="AV JOSE ELEUTERIO GONZALEZ 315"/>
    <x v="11"/>
    <n v="0"/>
    <s v="INTERIOR"/>
    <n v="4"/>
    <s v="Entre 3 y 6"/>
    <s v="Departmental Digital"/>
    <s v="A3"/>
    <s v="Ciudad principal"/>
    <s v="2-Entre 3 y 6"/>
    <n v="0"/>
    <n v="0"/>
    <n v="1"/>
    <n v="3.52"/>
    <n v="5"/>
    <n v="0.70399999999999996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6657"/>
    <x v="0"/>
    <s v="4395"/>
    <s v="08/01/2019 16:11"/>
    <s v="0BG2947159"/>
    <s v="500083"/>
    <s v="PITSS"/>
    <s v="ASP"/>
    <x v="1"/>
    <s v="AV EUGENIO GARZA SADA 3752 SUR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2.82"/>
    <n v="4"/>
    <n v="0.70499999999999996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79117"/>
    <x v="0"/>
    <s v="7142"/>
    <s v="14/01/2019 15:10"/>
    <s v="0PW4975580"/>
    <s v="800188"/>
    <s v="PITSS"/>
    <s v="ASP"/>
    <x v="79"/>
    <s v="CARRETERA FEDERAL IRAPUATO-ABASOLO KM 10.6"/>
    <x v="46"/>
    <n v="0"/>
    <s v="INTERIOR"/>
    <n v="40"/>
    <s v="Entre 31 y 60"/>
    <s v="WF Mono Systems and Legacy Color"/>
    <s v="WF"/>
    <s v="Ciudad principal"/>
    <s v="3-Entre 31 y 60"/>
    <n v="1.1000000000000001"/>
    <n v="1730.3000000000004"/>
    <n v="1"/>
    <n v="2.83"/>
    <n v="4"/>
    <n v="0.70750000000000002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3591"/>
    <x v="0"/>
    <s v="4395"/>
    <s v="23/01/2019 07:27"/>
    <s v="0BG2951663"/>
    <s v="100037"/>
    <s v="PITSS"/>
    <s v="ASP"/>
    <x v="1"/>
    <s v="BLV ALFREDO DEL MAZO 805"/>
    <x v="20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2.83"/>
    <n v="4"/>
    <n v="0.70750000000000002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7683"/>
    <x v="0"/>
    <s v="0070"/>
    <s v="20/02/2019 09:30"/>
    <s v="0E2B666229"/>
    <s v="500036"/>
    <s v="PITSS"/>
    <s v="ASP"/>
    <x v="4"/>
    <s v="AV DE LAS TORRES No 2498"/>
    <x v="1"/>
    <n v="0"/>
    <s v="INTERIOR"/>
    <n v="100"/>
    <s v="&gt;60"/>
    <s v="Entry Production Color Low/Mid"/>
    <s v="Entry Production"/>
    <s v="Ciudad principal"/>
    <s v="3-&gt;60"/>
    <n v="1.1499999999999999"/>
    <n v="1808.95"/>
    <n v="1"/>
    <n v="2.83"/>
    <n v="4"/>
    <n v="0.70750000000000002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323"/>
    <x v="0"/>
    <s v="0560"/>
    <s v="21/02/2019 09:40"/>
    <s v="0XPN396541"/>
    <s v="800183"/>
    <s v="PITSS"/>
    <s v="ASP"/>
    <x v="1"/>
    <s v="AV CIRCUNVALACION OBLATOS 2700"/>
    <x v="7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2.83"/>
    <n v="4"/>
    <n v="0.7075000000000000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85769"/>
    <x v="0"/>
    <s v="5866"/>
    <s v="28/01/2019 10:08"/>
    <s v="0EX9285556"/>
    <s v="000196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3.54"/>
    <n v="5"/>
    <n v="0.70799999999999996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73775"/>
    <x v="0"/>
    <s v="3616"/>
    <s v="02/01/2019 18:02"/>
    <s v="0A2T370608"/>
    <s v="800192"/>
    <s v="PITSS"/>
    <s v="ASP"/>
    <x v="9"/>
    <s v="MIGUEL LERDO DE TEJADA No 2277"/>
    <x v="7"/>
    <n v="0"/>
    <s v="INTERIOR"/>
    <n v="169"/>
    <s v="&gt;60"/>
    <s v="A4 Mono MFPs"/>
    <s v="A4"/>
    <s v="Ciudad principal"/>
    <s v="1-&gt;60"/>
    <n v="1.05"/>
    <n v="750.75000000000011"/>
    <n v="1"/>
    <n v="3.55"/>
    <n v="5"/>
    <n v="0.7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8925"/>
    <x v="0"/>
    <s v="0560"/>
    <s v="14/01/2019 10:17"/>
    <s v="0XPN399501"/>
    <s v="500036"/>
    <s v="PITSS"/>
    <s v="ASP"/>
    <x v="1"/>
    <s v="AV VASCONCELOS 160"/>
    <x v="1"/>
    <n v="0"/>
    <s v="INTERIOR"/>
    <n v="39"/>
    <s v="Entre 31 y 60"/>
    <s v="Entry Production Color Low/Mid"/>
    <s v="Entry Production"/>
    <s v="Ciudad principal"/>
    <s v="3-Entre 31 y 60"/>
    <n v="1.1000000000000001"/>
    <n v="1730.3000000000004"/>
    <n v="1"/>
    <n v="2.84"/>
    <n v="4"/>
    <n v="0.71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3137"/>
    <x v="0"/>
    <s v="8055"/>
    <s v="22/01/2019 09:57"/>
    <s v="Y4X822461"/>
    <s v="500056"/>
    <s v="PITSS"/>
    <s v="ASP"/>
    <x v="59"/>
    <s v="PONIENTE 134 NUM 580 B"/>
    <x v="34"/>
    <n v="0"/>
    <s v="INTERIOR"/>
    <n v="6"/>
    <s v="Entre 3 y 6"/>
    <s v="Departmental Digital"/>
    <s v="A3"/>
    <s v="Ciudad principal"/>
    <s v="2-Entre 3 y 6"/>
    <n v="0"/>
    <n v="0"/>
    <n v="1"/>
    <n v="3.55"/>
    <n v="5"/>
    <n v="0.71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6745"/>
    <x v="0"/>
    <s v="4002"/>
    <s v="29/01/2019 13:57"/>
    <s v="09HB321623"/>
    <s v="500028"/>
    <s v="PITSS"/>
    <s v="ASP"/>
    <x v="6"/>
    <s v="NAHUA 333"/>
    <x v="33"/>
    <n v="0"/>
    <s v="INTERIOR"/>
    <n v="334"/>
    <s v="&gt;60"/>
    <s v="A4 Mono MFPs"/>
    <s v="A4"/>
    <s v="Ciudad principal"/>
    <s v="1-&gt;60"/>
    <n v="1.05"/>
    <n v="750.75000000000011"/>
    <n v="1"/>
    <n v="3.55"/>
    <n v="5"/>
    <n v="0.71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77131"/>
    <x v="0"/>
    <s v="4395"/>
    <s v="09/01/2019 14:39"/>
    <s v="0BG2946786"/>
    <s v="500083"/>
    <s v="PITSS"/>
    <s v="ASP"/>
    <x v="1"/>
    <s v="CARR MIGUEL ALEMAN OTE 4605"/>
    <x v="33"/>
    <n v="0"/>
    <s v="INTERIOR"/>
    <n v="1"/>
    <s v="&lt;=3"/>
    <s v="Light Production Digital Business"/>
    <s v="Entry Production"/>
    <s v="Ciudad principal"/>
    <s v="3-&lt;=3"/>
    <n v="0"/>
    <n v="0"/>
    <n v="1"/>
    <n v="2.85"/>
    <n v="4"/>
    <n v="0.7125000000000000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2679"/>
    <x v="0"/>
    <s v="1251"/>
    <s v="21/01/2019 15:42"/>
    <s v="0VGW624391"/>
    <s v="500161"/>
    <s v="PITSS"/>
    <s v="ASP"/>
    <x v="128"/>
    <s v="CALLE 15 NUM 105"/>
    <x v="6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8"/>
    <n v="4"/>
    <n v="0.45"/>
    <n v="0"/>
    <n v="0"/>
    <d v="2019-01-22T00:00:00"/>
    <d v="2019-01-22T00:00:00"/>
    <n v="0"/>
    <s v="0-1 día"/>
    <n v="0"/>
    <n v="0"/>
    <n v="0"/>
    <x v="0"/>
    <x v="0"/>
    <x v="0"/>
    <x v="0"/>
    <x v="1"/>
    <x v="1"/>
    <x v="7"/>
  </r>
  <r>
    <x v="1"/>
    <n v="1"/>
    <s v="1998647"/>
    <x v="0"/>
    <s v="0070"/>
    <s v="21/02/2019 14:39"/>
    <s v="0E2B653886"/>
    <s v="500066"/>
    <s v="PITSS"/>
    <s v="ASP"/>
    <x v="1"/>
    <s v="AV UNIVERSIDAD 401 NTE"/>
    <x v="36"/>
    <n v="0"/>
    <s v="INTERIOR"/>
    <n v="80"/>
    <s v="&gt;60"/>
    <s v="Entry Production Color Low/Mid"/>
    <s v="Entry Production"/>
    <s v="Ciudad principal"/>
    <s v="3-&gt;60"/>
    <n v="1.1499999999999999"/>
    <n v="1808.95"/>
    <n v="1"/>
    <n v="2.85"/>
    <n v="4"/>
    <n v="0.71250000000000002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0"/>
    <n v="1"/>
    <s v="1975725"/>
    <x v="0"/>
    <s v="3616"/>
    <s v="07/01/2019 11:39"/>
    <s v="0A2T024396"/>
    <s v="800185"/>
    <s v="PITSS"/>
    <s v="ASP"/>
    <x v="9"/>
    <s v="AV PRIMAVERAS No 30 F"/>
    <x v="41"/>
    <n v="1"/>
    <s v="INTERIOR"/>
    <n v="574"/>
    <s v="&gt;60"/>
    <s v="A4 Mono MFPs"/>
    <s v="A4"/>
    <s v="Ciudad principal"/>
    <s v="1-&gt;60"/>
    <n v="1.05"/>
    <n v="0"/>
    <n v="1"/>
    <n v="3.57"/>
    <n v="5"/>
    <n v="0.71399999999999997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1"/>
    <n v="1"/>
    <s v="1987971"/>
    <x v="0"/>
    <s v="3657"/>
    <s v="31/01/2019 13:56"/>
    <s v="0C7X246842"/>
    <s v="800192"/>
    <s v="PITSS"/>
    <s v="ASP"/>
    <x v="49"/>
    <s v="LERDO DE TEJADA No 2007 PB"/>
    <x v="7"/>
    <n v="0"/>
    <s v="INTERIOR"/>
    <n v="156"/>
    <s v="&gt;60"/>
    <s v="A4 Mono MFPs"/>
    <s v="A4"/>
    <s v="Ciudad principal"/>
    <s v="1-&gt;60"/>
    <n v="1.05"/>
    <n v="750.75000000000011"/>
    <n v="1"/>
    <n v="3.57"/>
    <n v="5"/>
    <n v="0.71399999999999997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7321"/>
    <x v="0"/>
    <s v="3346"/>
    <s v="19/02/2019 14:56"/>
    <s v="03BT802419"/>
    <s v="800074"/>
    <s v="PITSS"/>
    <s v="ASP"/>
    <x v="6"/>
    <s v="GRAL PUEBLITA 40"/>
    <x v="92"/>
    <n v="0"/>
    <s v="INTERIOR"/>
    <n v="246"/>
    <s v="&gt;60"/>
    <s v="A4 Mono MFPs"/>
    <s v="A4"/>
    <s v="Ciudad principal"/>
    <s v="1-&gt;60"/>
    <n v="1.05"/>
    <n v="750.75000000000011"/>
    <n v="1"/>
    <n v="3.57"/>
    <n v="5"/>
    <n v="0.71399999999999997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75851"/>
    <x v="0"/>
    <s v="5955"/>
    <s v="07/01/2019 14:09"/>
    <s v="0X76374255"/>
    <s v="500027"/>
    <s v="PITSS"/>
    <s v="ASP"/>
    <x v="2"/>
    <s v="RAFAEL PEREZ SERNA Y HENRY DUNANT"/>
    <x v="2"/>
    <n v="0"/>
    <s v="INTERIOR"/>
    <n v="53"/>
    <s v="Entre 31 y 60"/>
    <s v="Departmental Digital"/>
    <s v="A3"/>
    <s v="Ciudad principal"/>
    <s v="2-Entre 31 y 60"/>
    <n v="1.05"/>
    <n v="1433.25"/>
    <n v="1"/>
    <n v="3.6"/>
    <n v="5"/>
    <n v="0.72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5753"/>
    <x v="0"/>
    <s v="5866"/>
    <s v="28/01/2019 09:52"/>
    <s v="0EX9292857"/>
    <s v="000207"/>
    <s v="PITSS"/>
    <s v="ASP"/>
    <x v="4"/>
    <s v="AV 1 DE MAYO Y AV CENTRAL MZ 4 LT 1"/>
    <x v="60"/>
    <n v="0"/>
    <s v="METRO"/>
    <n v="47"/>
    <s v="Entre 31 y 60"/>
    <s v="Departmental Digital"/>
    <s v="A3"/>
    <s v="Ciudad principal"/>
    <s v="2-Entre 31 y 60"/>
    <n v="1.05"/>
    <n v="687.75"/>
    <n v="1"/>
    <n v="3.6"/>
    <n v="5"/>
    <n v="0.72"/>
    <n v="0"/>
    <n v="0"/>
    <d v="2019-01-28T00:00:00"/>
    <d v="2019-01-29T00:00:00"/>
    <n v="1"/>
    <s v="0-1 día"/>
    <n v="0"/>
    <n v="0"/>
    <n v="0"/>
    <x v="0"/>
    <x v="0"/>
    <x v="0"/>
    <x v="0"/>
    <x v="0"/>
    <x v="0"/>
    <x v="0"/>
  </r>
  <r>
    <x v="1"/>
    <n v="1"/>
    <s v="1995587"/>
    <x v="0"/>
    <s v="0070"/>
    <s v="15/02/2019 19:00"/>
    <s v="0E2B665653"/>
    <s v="800192"/>
    <s v="PITSS"/>
    <s v="ASP"/>
    <x v="4"/>
    <s v="AV DE LAS ROSAS 110"/>
    <x v="0"/>
    <n v="0"/>
    <s v="INTERIOR"/>
    <n v="3"/>
    <s v="&lt;=3"/>
    <s v="Entry Production Color Low/Mid"/>
    <s v="Entry Production"/>
    <s v="Ciudad principal"/>
    <s v="3-&lt;=3"/>
    <n v="0"/>
    <n v="0"/>
    <n v="1"/>
    <n v="2.88"/>
    <n v="4"/>
    <n v="0.72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1"/>
    <n v="1"/>
    <s v="1998269"/>
    <x v="0"/>
    <s v="6203"/>
    <s v="21/02/2019 09:07"/>
    <s v="0AGD461882"/>
    <s v="800188"/>
    <s v="PITSS"/>
    <s v="ASP"/>
    <x v="1"/>
    <s v="AV FAJA DE ORO 1100"/>
    <x v="48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2.88"/>
    <n v="4"/>
    <n v="0.72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0"/>
    <n v="1"/>
    <s v="1976579"/>
    <x v="0"/>
    <s v="6705"/>
    <s v="08/01/2019 14:41"/>
    <s v="0A1H021687"/>
    <s v="500028"/>
    <s v="PITSS"/>
    <s v="ASP"/>
    <x v="108"/>
    <s v="AV DE LOS ALAMOS No 80"/>
    <x v="82"/>
    <n v="0"/>
    <s v="INTERIOR"/>
    <n v="126"/>
    <s v="&gt;60"/>
    <s v="WF Mono Systems and Legacy Color"/>
    <s v="WF"/>
    <s v="Otras"/>
    <s v="3-&gt;60"/>
    <n v="1.1499999999999999"/>
    <n v="1808.95"/>
    <n v="1"/>
    <n v="4.32"/>
    <n v="6"/>
    <n v="0.72000000000000008"/>
    <n v="0"/>
    <n v="0"/>
    <d v="2019-01-09T00:00:00"/>
    <d v="2019-01-09T00:00:00"/>
    <n v="0"/>
    <s v="0-1 día"/>
    <n v="0"/>
    <n v="0"/>
    <n v="0"/>
    <x v="0"/>
    <x v="0"/>
    <x v="0"/>
    <x v="0"/>
    <x v="0"/>
    <x v="0"/>
    <x v="0"/>
  </r>
  <r>
    <x v="0"/>
    <n v="1"/>
    <s v="1982403"/>
    <x v="0"/>
    <s v="3657"/>
    <s v="21/01/2019 10:55"/>
    <s v="0C7X246738"/>
    <s v="500018"/>
    <s v="PITSS"/>
    <s v="ASP"/>
    <x v="49"/>
    <s v="RODRIGO DE VIVEROS No  211 SUR"/>
    <x v="23"/>
    <n v="0"/>
    <s v="INTERIOR"/>
    <n v="276"/>
    <s v="&gt;60"/>
    <s v="A4 Mono MFPs"/>
    <s v="A4"/>
    <s v="Ciudad principal"/>
    <s v="1-&gt;60"/>
    <n v="1.05"/>
    <n v="750.75000000000011"/>
    <n v="1"/>
    <n v="3.61"/>
    <n v="5"/>
    <n v="0.7219999999999999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74255"/>
    <x v="0"/>
    <s v="0070"/>
    <s v="03/01/2019 13:09"/>
    <s v="0E2B658299"/>
    <s v="500035"/>
    <s v="PITSS"/>
    <s v="ASP"/>
    <x v="4"/>
    <s v="AV DE LAS TORRES No 2498"/>
    <x v="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2.92"/>
    <n v="4"/>
    <n v="0.7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99125"/>
    <x v="0"/>
    <s v="8900"/>
    <s v="22/02/2019 14:24"/>
    <s v="0DA4104994"/>
    <s v="500161"/>
    <s v="PITSS"/>
    <s v="ASP"/>
    <x v="11"/>
    <s v="CARR PANAMERICANA KM 1588"/>
    <x v="93"/>
    <n v="0"/>
    <s v="INTERIOR"/>
    <n v="43"/>
    <s v="Entre 31 y 60"/>
    <s v="A4 Color Solid Ink MFPs"/>
    <s v="A4"/>
    <s v="Otras"/>
    <s v="1-Entre 31 y 60"/>
    <n v="0.8"/>
    <n v="572.00000000000011"/>
    <n v="1"/>
    <n v="4.0999999999999996"/>
    <n v="9"/>
    <n v="0.45555555555555549"/>
    <n v="0"/>
    <n v="0"/>
    <d v="2019-02-25T00:00:00"/>
    <d v="2019-02-25T00:00:00"/>
    <n v="0"/>
    <s v="0-1 día"/>
    <n v="0"/>
    <n v="0"/>
    <n v="0"/>
    <x v="0"/>
    <x v="0"/>
    <x v="0"/>
    <x v="0"/>
    <x v="1"/>
    <x v="1"/>
    <x v="7"/>
  </r>
  <r>
    <x v="1"/>
    <n v="1"/>
    <s v="1988315"/>
    <x v="0"/>
    <s v="8045"/>
    <s v="01/02/2019 10:21"/>
    <s v="0Y4X835738"/>
    <s v="100038"/>
    <s v="PITSS"/>
    <s v="ASP"/>
    <x v="18"/>
    <s v="AV NEZAHUALCOYOTL SN"/>
    <x v="22"/>
    <n v="0"/>
    <s v="INTERIOR"/>
    <n v="70"/>
    <s v="&gt;60"/>
    <s v="Office Digital"/>
    <s v="A3"/>
    <s v="Ciudad principal"/>
    <s v="2-&gt;60"/>
    <n v="1.1000000000000001"/>
    <n v="1501.5000000000002"/>
    <n v="1"/>
    <n v="3.65"/>
    <n v="5"/>
    <n v="0.73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1"/>
    <n v="1"/>
    <s v="1990039"/>
    <x v="0"/>
    <s v="4002"/>
    <s v="05/02/2019 14:39"/>
    <s v="09HB331385"/>
    <s v="000195"/>
    <s v="PITSS"/>
    <s v="ASP"/>
    <x v="102"/>
    <s v="AV DE LA BARRANCA LOTE No 26  A S/N"/>
    <x v="85"/>
    <n v="1"/>
    <s v="METRO"/>
    <n v="2623"/>
    <s v="&gt;60"/>
    <s v="A4 Mono MFPs"/>
    <s v="A4"/>
    <s v="Ciudad principal"/>
    <s v="1-&gt;60"/>
    <n v="1.05"/>
    <n v="0"/>
    <n v="1"/>
    <n v="3.65"/>
    <n v="5"/>
    <n v="0.7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4185"/>
    <x v="0"/>
    <s v="7010"/>
    <s v="13/02/2019 10:31"/>
    <s v="07TX137154"/>
    <s v="100037"/>
    <s v="PITSS"/>
    <s v="ASP"/>
    <x v="18"/>
    <s v="SOR JUANA INES DE LA CRUZ No 300"/>
    <x v="22"/>
    <n v="0"/>
    <s v="INTERIOR"/>
    <n v="335"/>
    <s v="&gt;60"/>
    <s v="A3 Office Color Laser MFPs"/>
    <s v="A3"/>
    <s v="Ciudad principal"/>
    <s v="2-&gt;60"/>
    <n v="1.1000000000000001"/>
    <n v="1501.5000000000002"/>
    <n v="1"/>
    <n v="3.65"/>
    <n v="5"/>
    <n v="0.73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6735"/>
    <x v="0"/>
    <s v="0570"/>
    <s v="08/01/2019 18:54"/>
    <s v="0XPN548175"/>
    <s v="800110"/>
    <s v="PITSS"/>
    <s v="ASP"/>
    <x v="4"/>
    <s v="ENRIQUE RAMIREZ 445"/>
    <x v="28"/>
    <n v="0"/>
    <s v="INTERIOR"/>
    <n v="125"/>
    <s v="&gt;60"/>
    <s v="Entry Production Color Low/Mid"/>
    <s v="Entry Production"/>
    <s v="Ciudad principal"/>
    <s v="3-&gt;60"/>
    <n v="1.1499999999999999"/>
    <n v="1808.95"/>
    <n v="1"/>
    <n v="2.93"/>
    <n v="4"/>
    <n v="0.73250000000000004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3905"/>
    <x v="0"/>
    <s v="5866"/>
    <s v="23/01/2019 13:35"/>
    <s v="0EX9297584"/>
    <s v="500161"/>
    <s v="PITSS"/>
    <s v="ASP"/>
    <x v="1"/>
    <s v="AV 6 OTE ESQ CALLE 5 OTE NUM 405"/>
    <x v="89"/>
    <n v="0"/>
    <s v="INTERIOR"/>
    <n v="427"/>
    <s v="&gt;60"/>
    <s v="Departmental Digital"/>
    <s v="A3"/>
    <s v="Otras"/>
    <s v="2-&gt;60"/>
    <n v="1.1000000000000001"/>
    <n v="1501.5000000000002"/>
    <n v="1"/>
    <n v="4.42"/>
    <n v="9"/>
    <n v="0.49111111111111111"/>
    <n v="0"/>
    <n v="0"/>
    <d v="2019-01-24T00:00:00"/>
    <d v="2019-01-24T00:00:00"/>
    <n v="0"/>
    <s v="0-1 día"/>
    <n v="0"/>
    <n v="0"/>
    <n v="0"/>
    <x v="0"/>
    <x v="0"/>
    <x v="0"/>
    <x v="0"/>
    <x v="1"/>
    <x v="1"/>
    <x v="7"/>
  </r>
  <r>
    <x v="1"/>
    <n v="1"/>
    <s v="1989973"/>
    <x v="0"/>
    <s v="3657"/>
    <s v="05/02/2019 13:05"/>
    <s v="0C7X273153"/>
    <s v="800186"/>
    <s v="PITSS"/>
    <s v="ASP"/>
    <x v="48"/>
    <s v="AV CENTRAL DR RAFAEL AYALA ECHEVERRIA KM 0.2"/>
    <x v="45"/>
    <n v="0"/>
    <s v="INTERIOR"/>
    <n v="355"/>
    <s v="&gt;60"/>
    <s v="A4 Mono MFPs"/>
    <s v="A4"/>
    <s v="Ciudad principal"/>
    <s v="1-&gt;60"/>
    <n v="1.05"/>
    <n v="750.75000000000011"/>
    <n v="1"/>
    <n v="3.67"/>
    <n v="5"/>
    <n v="0.733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975"/>
    <x v="0"/>
    <s v="3326"/>
    <s v="11/02/2019 10:20"/>
    <s v="0LA6296648"/>
    <s v="500056"/>
    <s v="PITSS"/>
    <s v="ASP"/>
    <x v="6"/>
    <s v="BLV HGO Y PADRE MIER"/>
    <x v="19"/>
    <n v="0"/>
    <s v="INTERIOR"/>
    <n v="556"/>
    <s v="&gt;60"/>
    <s v="A4 Mono MFPs"/>
    <s v="A4"/>
    <s v="Ciudad principal"/>
    <s v="1-&gt;60"/>
    <n v="1.05"/>
    <n v="750.75000000000011"/>
    <n v="1"/>
    <n v="3.67"/>
    <n v="5"/>
    <n v="0.73399999999999999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0"/>
    <n v="1"/>
    <s v="1977697"/>
    <x v="0"/>
    <s v="4310"/>
    <s v="10/01/2019 13:20"/>
    <s v="0BG0973527"/>
    <s v="000196"/>
    <s v="PITSS"/>
    <s v="ASP"/>
    <x v="4"/>
    <s v="AV REVOLUCION 780"/>
    <x v="21"/>
    <n v="0"/>
    <s v="METRO"/>
    <n v="30"/>
    <s v="Entre 16 y 30"/>
    <s v="Light Production Digital Business"/>
    <s v="Entry Production"/>
    <s v="Ciudad principal"/>
    <s v="3-Entre 16 y 30"/>
    <n v="1.05"/>
    <n v="843.15000000000009"/>
    <n v="1"/>
    <n v="2.94"/>
    <n v="4"/>
    <n v="0.73499999999999999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715"/>
    <x v="0"/>
    <s v="4310"/>
    <s v="05/02/2019 09:14"/>
    <s v="0BG0975043"/>
    <s v="800142"/>
    <s v="PITSS"/>
    <s v="ASP"/>
    <x v="4"/>
    <s v="AV DR JIMENEZ CANTU NUMERO Y MZ 1"/>
    <x v="4"/>
    <n v="0"/>
    <s v="METRO"/>
    <n v="28"/>
    <s v="Entre 16 y 30"/>
    <s v="Light Production Digital Business"/>
    <s v="Entry Production"/>
    <s v="Ciudad principal"/>
    <s v="3-Entre 16 y 30"/>
    <n v="1.05"/>
    <n v="843.15000000000009"/>
    <n v="1"/>
    <n v="2.94"/>
    <n v="4"/>
    <n v="0.73499999999999999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0083"/>
    <x v="0"/>
    <s v="8055"/>
    <s v="16/01/2019 08:49"/>
    <s v="Y4X822461"/>
    <s v="500056"/>
    <s v="PITSS"/>
    <s v="ASP"/>
    <x v="59"/>
    <s v="PONIENTE 134 NUM 580 B"/>
    <x v="34"/>
    <n v="0"/>
    <s v="INTERIOR"/>
    <n v="34"/>
    <s v="Entre 31 y 60"/>
    <s v="Departmental Digital"/>
    <s v="A3"/>
    <s v="Ciudad principal"/>
    <s v="2-Entre 31 y 60"/>
    <n v="1.05"/>
    <n v="1433.25"/>
    <n v="1"/>
    <n v="3.68"/>
    <n v="5"/>
    <n v="0.73599999999999999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5027"/>
    <x v="0"/>
    <s v="5867"/>
    <s v="25/01/2019 13:31"/>
    <s v="0EX7397437"/>
    <s v="800185"/>
    <s v="PITSS"/>
    <s v="ASP"/>
    <x v="10"/>
    <s v="ADOLFO LOPEZ MATEOS No 328 PISO 2"/>
    <x v="41"/>
    <n v="1"/>
    <s v="INTERIOR"/>
    <n v="4"/>
    <s v="Entre 3 y 6"/>
    <s v="Office Digital"/>
    <s v="A3"/>
    <s v="Ciudad principal"/>
    <s v="2-Entre 3 y 6"/>
    <n v="0"/>
    <n v="0"/>
    <n v="1"/>
    <n v="3.68"/>
    <n v="5"/>
    <n v="0.73599999999999999"/>
    <n v="0"/>
    <n v="0"/>
    <d v="2019-01-25T00:00:00"/>
    <d v="2019-01-28T00:00:00"/>
    <n v="1"/>
    <s v="0-1 día"/>
    <n v="0"/>
    <n v="0"/>
    <n v="0"/>
    <x v="0"/>
    <x v="0"/>
    <x v="0"/>
    <x v="0"/>
    <x v="0"/>
    <x v="0"/>
    <x v="0"/>
  </r>
  <r>
    <x v="1"/>
    <n v="1"/>
    <s v="1988771"/>
    <x v="0"/>
    <s v="4395"/>
    <s v="02/02/2019 11:37"/>
    <s v="0BG2947475"/>
    <s v="500019"/>
    <s v="PITSS"/>
    <s v="ASP"/>
    <x v="1"/>
    <s v="BLV INDEPENDENCIA SN"/>
    <x v="9"/>
    <n v="0"/>
    <s v="INTERIOR"/>
    <n v="18"/>
    <s v="Entre 16 y 30"/>
    <s v="Light Production Digital Business"/>
    <s v="Entry Production"/>
    <s v="Otras"/>
    <s v="3-Entre 16 y 30"/>
    <n v="1.05"/>
    <n v="1651.6500000000003"/>
    <n v="1"/>
    <n v="4.42"/>
    <n v="6"/>
    <n v="0.73666666666666669"/>
    <n v="0"/>
    <n v="0"/>
    <d v="2019-02-05T00:00:00"/>
    <d v="2019-02-05T00:00:00"/>
    <n v="0"/>
    <s v="0-1 día"/>
    <n v="0"/>
    <n v="0"/>
    <n v="0"/>
    <x v="0"/>
    <x v="0"/>
    <x v="0"/>
    <x v="0"/>
    <x v="0"/>
    <x v="0"/>
    <x v="0"/>
  </r>
  <r>
    <x v="0"/>
    <n v="1"/>
    <s v="1974297"/>
    <x v="0"/>
    <s v="0075"/>
    <s v="03/01/2019 14:13"/>
    <s v="0XU8464707"/>
    <s v="800185"/>
    <s v="PITSS"/>
    <s v="ASP"/>
    <x v="60"/>
    <s v="GABINO BARREDA No 267 B"/>
    <x v="50"/>
    <n v="1"/>
    <s v="INTERIOR"/>
    <n v="29"/>
    <s v="Entre 16 y 30"/>
    <s v="Entry Production Color Mid"/>
    <s v="Entry Production"/>
    <s v="Ciudad principal"/>
    <s v="3-Entre 16 y 30"/>
    <n v="1.05"/>
    <n v="0"/>
    <n v="1"/>
    <n v="2.95"/>
    <n v="4"/>
    <n v="0.73750000000000004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80741"/>
    <x v="0"/>
    <s v="0570"/>
    <s v="17/01/2019 10:18"/>
    <s v="0XPN547551"/>
    <s v="800142"/>
    <s v="PITSS"/>
    <s v="ASP"/>
    <x v="4"/>
    <s v="VIA MAGNA MZ 3 LT 13-16"/>
    <x v="77"/>
    <n v="0"/>
    <s v="METRO"/>
    <n v="36"/>
    <s v="Entre 31 y 60"/>
    <s v="Entry Production Color Low/Mid"/>
    <s v="Entry Production"/>
    <s v="Ciudad principal"/>
    <s v="3-Entre 31 y 60"/>
    <n v="1.1000000000000001"/>
    <n v="883.30000000000007"/>
    <n v="1"/>
    <n v="2.95"/>
    <n v="4"/>
    <n v="0.73750000000000004"/>
    <n v="0"/>
    <n v="0"/>
    <d v="2019-01-17T00:00:00"/>
    <d v="2019-01-18T00:00:00"/>
    <n v="1"/>
    <s v="0-1 día"/>
    <n v="0"/>
    <n v="0"/>
    <n v="0"/>
    <x v="0"/>
    <x v="0"/>
    <x v="0"/>
    <x v="0"/>
    <x v="0"/>
    <x v="0"/>
    <x v="0"/>
  </r>
  <r>
    <x v="0"/>
    <n v="1"/>
    <s v="1979563"/>
    <x v="0"/>
    <s v="4310"/>
    <s v="15/01/2019 11:47"/>
    <s v="0BG0972367"/>
    <s v="800186"/>
    <s v="PITSS"/>
    <s v="ASP"/>
    <x v="4"/>
    <s v="PROLONGACION EZEQUIEL MONTES No 1"/>
    <x v="1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97"/>
    <n v="4"/>
    <n v="0.74250000000000005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2359"/>
    <x v="0"/>
    <s v="6705"/>
    <s v="21/01/2019 10:02"/>
    <s v="0A1H021115"/>
    <s v="800084"/>
    <s v="PITSS"/>
    <s v="ASP"/>
    <x v="1"/>
    <s v="AV HEROICO COLEGIO MILITAR 114"/>
    <x v="79"/>
    <n v="0"/>
    <s v="INTERIOR"/>
    <n v="41"/>
    <s v="Entre 31 y 60"/>
    <s v="WF Mono Systems and Legacy Color"/>
    <s v="WF"/>
    <s v="Ciudad principal"/>
    <s v="3-Entre 31 y 60"/>
    <n v="1.1000000000000001"/>
    <n v="1730.3000000000004"/>
    <n v="1"/>
    <n v="2.97"/>
    <n v="4"/>
    <n v="0.74250000000000005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4361"/>
    <x v="0"/>
    <s v="3616"/>
    <s v="24/01/2019 10:16"/>
    <s v="0A2T201145"/>
    <s v="800027"/>
    <s v="PITSS"/>
    <s v="ASP"/>
    <x v="12"/>
    <s v="AV. GUADALUPE VICTORIA No 74 - B"/>
    <x v="94"/>
    <n v="0"/>
    <s v="INTERIOR"/>
    <n v="2611"/>
    <s v="&gt;60"/>
    <s v="A4 Mono MFPs"/>
    <s v="A4"/>
    <s v="Ciudad principal"/>
    <s v="1-&gt;60"/>
    <n v="1.05"/>
    <n v="750.75000000000011"/>
    <n v="1"/>
    <n v="3.73"/>
    <n v="5"/>
    <n v="0.746"/>
    <n v="0"/>
    <n v="0"/>
    <d v="2019-01-24T00:00:00"/>
    <d v="2019-01-25T00:00:00"/>
    <n v="1"/>
    <s v="0-1 día"/>
    <n v="0"/>
    <n v="0"/>
    <n v="0"/>
    <x v="0"/>
    <x v="0"/>
    <x v="0"/>
    <x v="0"/>
    <x v="0"/>
    <x v="0"/>
    <x v="0"/>
  </r>
  <r>
    <x v="0"/>
    <n v="1"/>
    <s v="1974295"/>
    <x v="0"/>
    <s v="4395"/>
    <s v="03/01/2019 13:59"/>
    <s v="0BG2947627"/>
    <s v="800146"/>
    <s v="PITSS"/>
    <s v="ASP"/>
    <x v="1"/>
    <s v="BULEVAR AEROPUERTO No 190 (ANTES 202) LOCALES DEL"/>
    <x v="17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2.99"/>
    <n v="4"/>
    <n v="0.74750000000000005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1"/>
    <n v="1"/>
    <s v="1994201"/>
    <x v="0"/>
    <s v="8045"/>
    <s v="13/02/2019 10:47"/>
    <s v="0Y4X848737"/>
    <s v="000195"/>
    <s v="PITSS"/>
    <s v="ASP"/>
    <x v="15"/>
    <s v="AV MIGUEL ANGEL DE QUEVEDO NO 555"/>
    <x v="16"/>
    <n v="1"/>
    <s v="METRO"/>
    <n v="14"/>
    <s v="Entre 7 y 15"/>
    <s v="Office Digital"/>
    <s v="A3"/>
    <s v="Ciudad principal"/>
    <s v="2-Entre 7 y 15"/>
    <n v="0.6"/>
    <n v="0"/>
    <n v="1"/>
    <n v="3.74"/>
    <n v="5"/>
    <n v="0.748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4999"/>
    <x v="0"/>
    <s v="3658"/>
    <s v="14/02/2019 13:56"/>
    <s v="0C4X011589"/>
    <s v="800188"/>
    <s v="PITSS"/>
    <s v="ASP"/>
    <x v="10"/>
    <s v="CARR CELAYA -SALAMANCA KM 12.5"/>
    <x v="95"/>
    <n v="0"/>
    <s v="INTERIOR"/>
    <n v="139"/>
    <s v="&gt;60"/>
    <s v="A4 Mono MFPs"/>
    <s v="A4"/>
    <s v="Ciudad principal"/>
    <s v="1-&gt;60"/>
    <n v="1.05"/>
    <n v="750.75000000000011"/>
    <n v="1"/>
    <n v="3.74"/>
    <n v="5"/>
    <n v="0.748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72781"/>
    <x v="0"/>
    <s v="0560"/>
    <s v="31/12/2018 08:06"/>
    <s v="0XPN548195"/>
    <s v="500028"/>
    <s v="PITSS"/>
    <s v="ASP"/>
    <x v="1"/>
    <s v="AV EUGENIO GARZA SADA 3752 SUR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3"/>
    <n v="4"/>
    <n v="0.75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8373"/>
    <x v="0"/>
    <s v="4310"/>
    <s v="12/01/2019 14:10"/>
    <s v="0BG0966745"/>
    <s v="800183"/>
    <s v="PITSS"/>
    <s v="ASP"/>
    <x v="1"/>
    <s v="CENTRO COMERCIAL REAL CENTER AV SANTA MARGARITA No"/>
    <x v="0"/>
    <n v="0"/>
    <s v="INTERIOR"/>
    <n v="45"/>
    <s v="Entre 31 y 60"/>
    <s v="Light Production Digital Business"/>
    <s v="Entry Production"/>
    <s v="Ciudad principal"/>
    <s v="3-Entre 31 y 60"/>
    <n v="1.1000000000000001"/>
    <n v="1730.3000000000004"/>
    <n v="1"/>
    <n v="3"/>
    <n v="4"/>
    <n v="0.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2417"/>
    <x v="0"/>
    <s v="5945"/>
    <s v="21/01/2019 11:05"/>
    <s v="0X76707642"/>
    <s v="800186"/>
    <s v="PITSS"/>
    <s v="ASP"/>
    <x v="49"/>
    <s v="AV 5 DE FEBRERO 1351"/>
    <x v="10"/>
    <n v="0"/>
    <s v="INTERIOR"/>
    <n v="42"/>
    <s v="Entre 31 y 60"/>
    <s v="Office Digital"/>
    <s v="A3"/>
    <s v="Ciudad principal"/>
    <s v="2-Entre 31 y 60"/>
    <n v="1.05"/>
    <n v="1433.25"/>
    <n v="1"/>
    <n v="3.75"/>
    <n v="5"/>
    <n v="0.75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2185"/>
    <x v="0"/>
    <s v="0070"/>
    <s v="08/02/2019 19:12"/>
    <s v="0E2B666074"/>
    <s v="500161"/>
    <s v="PITSS"/>
    <s v="ASP"/>
    <x v="4"/>
    <s v="AV MIRADOR 3300"/>
    <x v="6"/>
    <n v="0"/>
    <s v="INTERIOR"/>
    <n v="148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1"/>
    <n v="1"/>
    <s v="1992915"/>
    <x v="0"/>
    <s v="5866"/>
    <s v="11/02/2019 09:45"/>
    <s v="0EX9293199"/>
    <s v="800183"/>
    <s v="PITSS"/>
    <s v="ASP"/>
    <x v="4"/>
    <s v="AV SALVADOR NAVA MARTINEZ 3115"/>
    <x v="13"/>
    <n v="0"/>
    <s v="INTERIOR"/>
    <n v="5"/>
    <s v="Entre 3 y 6"/>
    <s v="Departmental Digital"/>
    <s v="A3"/>
    <s v="Ciudad principal"/>
    <s v="2-Entre 3 y 6"/>
    <n v="0"/>
    <n v="0"/>
    <n v="1"/>
    <n v="3.75"/>
    <n v="5"/>
    <n v="0.75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1"/>
    <n v="1"/>
    <s v="1994055"/>
    <x v="0"/>
    <s v="8045"/>
    <s v="13/02/2019 07:56"/>
    <s v="0Y4X826347"/>
    <s v="500056"/>
    <s v="PITSS"/>
    <s v="ASP"/>
    <x v="74"/>
    <s v="CARRETERA A MONTERREY AV FOMENTO INDUSTRIAL SN"/>
    <x v="19"/>
    <n v="0"/>
    <s v="INTERIOR"/>
    <n v="93"/>
    <s v="&gt;60"/>
    <s v="Office Digital"/>
    <s v="A3"/>
    <s v="Ciudad principal"/>
    <s v="2-&gt;60"/>
    <n v="1.1000000000000001"/>
    <n v="1501.5000000000002"/>
    <n v="1"/>
    <n v="3.75"/>
    <n v="5"/>
    <n v="0.75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7627"/>
    <x v="0"/>
    <s v="6203"/>
    <s v="20/02/2019 08:09"/>
    <s v="0AGD461844"/>
    <s v="800183"/>
    <s v="PITSS"/>
    <s v="ASP"/>
    <x v="1"/>
    <s v="AMERICAS 655"/>
    <x v="7"/>
    <n v="0"/>
    <s v="INTERIOR"/>
    <n v="32"/>
    <s v="Entre 31 y 60"/>
    <s v="WF Mono Systems and Legacy Color"/>
    <s v="WF"/>
    <s v="Ciudad principal"/>
    <s v="3-Entre 31 y 60"/>
    <n v="1.1000000000000001"/>
    <n v="1730.3000000000004"/>
    <n v="1"/>
    <n v="3"/>
    <n v="4"/>
    <n v="0.75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1"/>
    <n v="1"/>
    <s v="1998055"/>
    <x v="0"/>
    <s v="0070"/>
    <s v="20/02/2019 21:10"/>
    <s v="0E2B656940"/>
    <s v="100037"/>
    <s v="PITSS"/>
    <s v="ASP"/>
    <x v="1"/>
    <s v="BLV ALFREDO DEL MAZO 805"/>
    <x v="20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3"/>
    <n v="4"/>
    <n v="0.75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8091"/>
    <x v="0"/>
    <s v="4310"/>
    <s v="20/02/2019 23:42"/>
    <s v="0BG0968959"/>
    <s v="100038"/>
    <s v="PITSS"/>
    <s v="ASP"/>
    <x v="139"/>
    <s v="AV AGRIPIN GARCIA ESTRADA 1308"/>
    <x v="6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"/>
    <n v="4"/>
    <n v="0.75"/>
    <n v="0"/>
    <n v="0"/>
    <d v="2019-02-21T00:00:00"/>
    <d v="2019-02-21T00:00:00"/>
    <n v="0"/>
    <s v="0-1 día"/>
    <n v="0"/>
    <n v="0"/>
    <n v="0"/>
    <x v="0"/>
    <x v="0"/>
    <x v="0"/>
    <x v="0"/>
    <x v="0"/>
    <x v="0"/>
    <x v="0"/>
  </r>
  <r>
    <x v="1"/>
    <n v="1"/>
    <s v="1998885"/>
    <x v="0"/>
    <s v="0070"/>
    <s v="22/02/2019 08:06"/>
    <s v="0E2B658555"/>
    <s v="100037"/>
    <s v="PITSS"/>
    <s v="ASP"/>
    <x v="4"/>
    <s v="LEONA VICARIO No 629"/>
    <x v="3"/>
    <n v="0"/>
    <s v="INTERIOR"/>
    <n v="17"/>
    <s v="Entre 16 y 30"/>
    <s v="Entry Production Color Low/Mid"/>
    <s v="Entry Production"/>
    <s v="Ciudad principal"/>
    <s v="3-Entre 16 y 30"/>
    <n v="1.05"/>
    <n v="1651.6500000000003"/>
    <n v="1"/>
    <n v="3"/>
    <n v="4"/>
    <n v="0.75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1879"/>
    <x v="0"/>
    <s v="4395"/>
    <s v="28/02/2019 08:15"/>
    <s v="0BG2950398"/>
    <s v="800183"/>
    <s v="PITSS"/>
    <s v="ASP"/>
    <x v="27"/>
    <s v="CARRETERA BASE AEREA No 5850-23"/>
    <x v="0"/>
    <n v="0"/>
    <s v="INTERIOR"/>
    <n v="97"/>
    <s v="&gt;60"/>
    <s v="Light Production Digital Business"/>
    <s v="Entry Production"/>
    <s v="Ciudad principal"/>
    <s v="3-&gt;60"/>
    <n v="1.1499999999999999"/>
    <n v="1808.95"/>
    <n v="1"/>
    <n v="3"/>
    <n v="4"/>
    <n v="0.75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1297"/>
    <x v="0"/>
    <s v="8045"/>
    <s v="18/01/2019 10:19"/>
    <s v="0Y4X820833"/>
    <s v="500056"/>
    <s v="PITSS"/>
    <s v="ASP"/>
    <x v="59"/>
    <s v="PONIENTE 134 NUM 580 B"/>
    <x v="34"/>
    <n v="0"/>
    <s v="INTERIOR"/>
    <n v="67"/>
    <s v="&gt;60"/>
    <s v="Office Digital"/>
    <s v="A3"/>
    <s v="Ciudad principal"/>
    <s v="2-&gt;60"/>
    <n v="1.1000000000000001"/>
    <n v="1501.5000000000002"/>
    <n v="1"/>
    <n v="3.76"/>
    <n v="5"/>
    <n v="0.752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86675"/>
    <x v="0"/>
    <s v="4002"/>
    <s v="29/01/2019 12:34"/>
    <s v="9HB328014"/>
    <s v="500056"/>
    <s v="PITSS"/>
    <s v="ASP"/>
    <x v="142"/>
    <s v="20 DE NOVIEMBRE No 407"/>
    <x v="19"/>
    <n v="0"/>
    <s v="INTERIOR"/>
    <n v="2616"/>
    <s v="&gt;60"/>
    <s v="A4 Mono MFPs"/>
    <s v="A4"/>
    <s v="Ciudad principal"/>
    <s v="1-&gt;60"/>
    <n v="1.05"/>
    <n v="750.75000000000011"/>
    <n v="1"/>
    <n v="3.76"/>
    <n v="5"/>
    <n v="0.75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0017"/>
    <x v="0"/>
    <s v="4002"/>
    <s v="05/02/2019 14:14"/>
    <s v="9HB331730"/>
    <s v="800192"/>
    <s v="PITSS"/>
    <s v="ASP"/>
    <x v="143"/>
    <s v="PROGRESO SUR No 446"/>
    <x v="7"/>
    <n v="0"/>
    <s v="INTERIOR"/>
    <n v="2623"/>
    <s v="&gt;60"/>
    <s v="A4 Mono MFPs"/>
    <s v="A4"/>
    <s v="Ciudad principal"/>
    <s v="1-&gt;60"/>
    <n v="1.05"/>
    <n v="750.75000000000011"/>
    <n v="1"/>
    <n v="3.77"/>
    <n v="5"/>
    <n v="0.75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1996335"/>
    <x v="0"/>
    <s v="3321"/>
    <s v="18/02/2019 10:14"/>
    <s v="0LA0094704"/>
    <s v="100038"/>
    <s v="PITSS"/>
    <s v="ASP"/>
    <x v="81"/>
    <s v="RODOLFO PADRON No 9"/>
    <x v="59"/>
    <n v="0"/>
    <s v="INTERIOR"/>
    <n v="255"/>
    <s v="&gt;60"/>
    <s v="Entry Mono Printers"/>
    <s v="A4"/>
    <s v="Ciudad principal"/>
    <s v="1-&gt;60"/>
    <n v="1.05"/>
    <n v="750.75000000000011"/>
    <n v="1"/>
    <n v="3.77"/>
    <n v="5"/>
    <n v="0.75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0337"/>
    <x v="0"/>
    <s v="4395"/>
    <s v="16/01/2019 14:29"/>
    <s v="0BG2946371"/>
    <s v="800187"/>
    <s v="PITSS"/>
    <s v="ASP"/>
    <x v="1"/>
    <s v="AV CONSTITUYENTES ORIENTE 20"/>
    <x v="10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3.02"/>
    <n v="4"/>
    <n v="0.755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9525"/>
    <x v="0"/>
    <s v="8075"/>
    <s v="15/01/2019 11:14"/>
    <s v="03AG879962"/>
    <s v="500161"/>
    <s v="PITSS"/>
    <s v="ASP"/>
    <x v="4"/>
    <s v="HIPERPLAZA No 3300"/>
    <x v="6"/>
    <n v="0"/>
    <s v="INTERIOR"/>
    <n v="28"/>
    <s v="Entre 16 y 30"/>
    <s v="Departmental Digital"/>
    <s v="A3"/>
    <s v="Ciudad principal"/>
    <s v="2-Entre 16 y 30"/>
    <n v="0.8"/>
    <n v="1092"/>
    <n v="1"/>
    <n v="2.52"/>
    <n v="5"/>
    <n v="0.504"/>
    <n v="0"/>
    <n v="0"/>
    <d v="2019-01-15T00:00:00"/>
    <d v="2019-01-15T00:00:00"/>
    <n v="0"/>
    <s v="0-1 día"/>
    <n v="0"/>
    <n v="0"/>
    <n v="0"/>
    <x v="0"/>
    <x v="0"/>
    <x v="0"/>
    <x v="0"/>
    <x v="1"/>
    <x v="1"/>
    <x v="7"/>
  </r>
  <r>
    <x v="1"/>
    <n v="1"/>
    <s v="1997011"/>
    <x v="0"/>
    <s v="3657"/>
    <s v="19/02/2019 10:15"/>
    <s v="0C7X246881"/>
    <s v="500066"/>
    <s v="PITSS"/>
    <s v="ASP"/>
    <x v="49"/>
    <s v="BLVD DIAZ ORDAZ No 130"/>
    <x v="11"/>
    <n v="0"/>
    <s v="INTERIOR"/>
    <n v="125"/>
    <s v="&gt;60"/>
    <s v="A4 Mono MFPs"/>
    <s v="A4"/>
    <s v="Ciudad principal"/>
    <s v="1-&gt;60"/>
    <n v="1.05"/>
    <n v="750.75000000000011"/>
    <n v="1"/>
    <n v="3.78"/>
    <n v="5"/>
    <n v="0.75600000000000001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0"/>
    <n v="1"/>
    <s v="1983433"/>
    <x v="0"/>
    <s v="4310"/>
    <s v="22/01/2019 16:13"/>
    <s v="0BG0964526"/>
    <s v="000195"/>
    <s v="PITSS"/>
    <s v="ASP"/>
    <x v="4"/>
    <s v="AV HOMERO 125"/>
    <x v="25"/>
    <n v="0"/>
    <s v="METRO"/>
    <n v="20"/>
    <s v="Entre 16 y 30"/>
    <s v="Light Production Digital Business"/>
    <s v="Entry Production"/>
    <s v="Ciudad principal"/>
    <s v="3-Entre 16 y 30"/>
    <n v="1.05"/>
    <n v="843.15000000000009"/>
    <n v="1"/>
    <n v="3.03"/>
    <n v="4"/>
    <n v="0.757499999999999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2053"/>
    <x v="0"/>
    <s v="0070"/>
    <s v="08/02/2019 14:28"/>
    <s v="0E2B658299"/>
    <s v="500036"/>
    <s v="PITSS"/>
    <s v="ASP"/>
    <x v="4"/>
    <s v="AV DE LAS TORRES No 2498"/>
    <x v="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3.03"/>
    <n v="4"/>
    <n v="0.75749999999999995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4453"/>
    <x v="0"/>
    <s v="4395"/>
    <s v="13/02/2019 15:06"/>
    <s v="0BG2947505"/>
    <s v="800185"/>
    <s v="PITSS"/>
    <s v="ASP"/>
    <x v="1"/>
    <s v="MIGUEL DE LA MADRID 9"/>
    <x v="41"/>
    <n v="1"/>
    <s v="INTERIOR"/>
    <n v="52"/>
    <s v="Entre 31 y 60"/>
    <s v="Light Production Digital Business"/>
    <s v="Entry Production"/>
    <s v="Ciudad principal"/>
    <s v="3-Entre 31 y 60"/>
    <n v="1.1000000000000001"/>
    <n v="0"/>
    <n v="1"/>
    <n v="3.03"/>
    <n v="4"/>
    <n v="0.75749999999999995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2743"/>
    <x v="0"/>
    <s v="3658"/>
    <s v="21/01/2019 17:02"/>
    <s v="0C4X008636"/>
    <s v="800186"/>
    <s v="PITSS"/>
    <s v="ASP"/>
    <x v="8"/>
    <s v="EPIGMENIO GONZALEZ 2"/>
    <x v="10"/>
    <n v="0"/>
    <s v="INTERIOR"/>
    <n v="119"/>
    <s v="&gt;60"/>
    <s v="A4 Mono MFPs"/>
    <s v="A4"/>
    <s v="Ciudad principal"/>
    <s v="1-&gt;60"/>
    <n v="1.05"/>
    <n v="750.75000000000011"/>
    <n v="1"/>
    <n v="3.8"/>
    <n v="5"/>
    <n v="0.76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1"/>
    <n v="1"/>
    <s v="1990521"/>
    <x v="0"/>
    <s v="9301"/>
    <s v="06/02/2019 10:17"/>
    <s v="0XNE128714"/>
    <s v="500066"/>
    <s v="PITSS"/>
    <s v="ASP"/>
    <x v="94"/>
    <s v="AV MULTIPARQUE 1305 KM 23.3"/>
    <x v="63"/>
    <n v="0"/>
    <s v="INTERIOR"/>
    <n v="335"/>
    <s v="&gt;60"/>
    <s v="A3 Color Solid Ink MFPs"/>
    <s v="A3"/>
    <s v="Otras"/>
    <s v="2-&gt;60"/>
    <n v="1.1000000000000001"/>
    <n v="1501.5000000000002"/>
    <n v="1"/>
    <n v="6.85"/>
    <n v="9"/>
    <n v="0.7611111111111110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2021"/>
    <x v="0"/>
    <s v="0070"/>
    <s v="08/02/2019 13:31"/>
    <s v="0E2B646611"/>
    <s v="800192"/>
    <s v="PITSS"/>
    <s v="ASP"/>
    <x v="1"/>
    <s v="CENTRO COMERCIAL REAL CENTER AV SANTA MARGARITA No"/>
    <x v="0"/>
    <n v="0"/>
    <s v="INTERIOR"/>
    <n v="91"/>
    <s v="&gt;60"/>
    <s v="Entry Production Color Low/Mid"/>
    <s v="Entry Production"/>
    <s v="Ciudad principal"/>
    <s v="3-&gt;60"/>
    <n v="1.1499999999999999"/>
    <n v="1808.95"/>
    <n v="1"/>
    <n v="3.06"/>
    <n v="4"/>
    <n v="0.76500000000000001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1"/>
    <n v="1"/>
    <s v="1992055"/>
    <x v="0"/>
    <s v="4310"/>
    <s v="08/02/2019 14:31"/>
    <s v="0BG0974969"/>
    <s v="800196"/>
    <s v="PITSS"/>
    <s v="ASP"/>
    <x v="15"/>
    <s v="AV ESPA&amp;A 1840"/>
    <x v="7"/>
    <n v="1"/>
    <s v="INTERIOR"/>
    <n v="147"/>
    <s v="&gt;60"/>
    <s v="Light Production Digital Business"/>
    <s v="Entry Production"/>
    <s v="Ciudad principal"/>
    <s v="3-&gt;60"/>
    <n v="1.1499999999999999"/>
    <n v="0"/>
    <n v="1"/>
    <n v="3.06"/>
    <n v="4"/>
    <n v="0.7650000000000000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6733"/>
    <x v="0"/>
    <s v="8055"/>
    <s v="18/02/2019 18:59"/>
    <s v="0Y4X830856"/>
    <s v="500161"/>
    <s v="PITSS"/>
    <s v="ASP"/>
    <x v="2"/>
    <s v="PREDIO SANTO TOMAS SN"/>
    <x v="90"/>
    <n v="0"/>
    <s v="INTERIOR"/>
    <n v="42"/>
    <s v="Entre 31 y 60"/>
    <s v="Departmental Digital"/>
    <s v="A3"/>
    <s v="Otras"/>
    <s v="2-Entre 31 y 60"/>
    <n v="1.05"/>
    <n v="1433.25"/>
    <n v="1"/>
    <n v="4.58"/>
    <n v="9"/>
    <n v="0.50888888888888895"/>
    <n v="0"/>
    <n v="0"/>
    <d v="2019-02-19T00:00:00"/>
    <d v="2019-02-19T00:00:00"/>
    <n v="0"/>
    <s v="0-1 día"/>
    <n v="0"/>
    <n v="0"/>
    <n v="0"/>
    <x v="0"/>
    <x v="0"/>
    <x v="0"/>
    <x v="0"/>
    <x v="1"/>
    <x v="1"/>
    <x v="7"/>
  </r>
  <r>
    <x v="0"/>
    <n v="1"/>
    <s v="1977109"/>
    <x v="0"/>
    <s v="4002"/>
    <s v="09/01/2019 13:43"/>
    <s v="09HB318579"/>
    <s v="500161"/>
    <s v="PITSS"/>
    <s v="ASP"/>
    <x v="6"/>
    <s v="KAZUZA 14"/>
    <x v="96"/>
    <n v="0"/>
    <s v="INTERIOR"/>
    <n v="413"/>
    <s v="&gt;60"/>
    <s v="A4 Mono MFPs"/>
    <s v="A4"/>
    <s v="Otras"/>
    <s v="1-&gt;60"/>
    <n v="1.05"/>
    <n v="750.75000000000011"/>
    <n v="1"/>
    <n v="4.78"/>
    <n v="9"/>
    <n v="0.53111111111111109"/>
    <n v="0"/>
    <n v="0"/>
    <d v="2019-01-10T00:00:00"/>
    <d v="2019-01-10T00:00:00"/>
    <n v="0"/>
    <s v="0-1 día"/>
    <n v="0"/>
    <n v="0"/>
    <n v="0"/>
    <x v="0"/>
    <x v="0"/>
    <x v="0"/>
    <x v="0"/>
    <x v="1"/>
    <x v="1"/>
    <x v="7"/>
  </r>
  <r>
    <x v="1"/>
    <n v="1"/>
    <s v="1993651"/>
    <x v="0"/>
    <s v="4002"/>
    <s v="12/02/2019 11:56"/>
    <s v="9HB325802"/>
    <s v="800192"/>
    <s v="PITSS"/>
    <s v="ASP"/>
    <x v="123"/>
    <s v="ISLAS FLORES No 3344"/>
    <x v="7"/>
    <n v="0"/>
    <s v="INTERIOR"/>
    <n v="2630"/>
    <s v="&gt;60"/>
    <s v="A4 Mono MFPs"/>
    <s v="A4"/>
    <s v="Ciudad principal"/>
    <s v="1-&gt;60"/>
    <n v="1.05"/>
    <n v="750.75000000000011"/>
    <n v="1"/>
    <n v="3.87"/>
    <n v="5"/>
    <n v="0.77400000000000002"/>
    <n v="0"/>
    <n v="0"/>
    <d v="2019-02-13T00:00:00"/>
    <d v="2019-02-14T00:00:00"/>
    <n v="1"/>
    <s v="0-1 día"/>
    <n v="0"/>
    <n v="0"/>
    <n v="0"/>
    <x v="0"/>
    <x v="0"/>
    <x v="0"/>
    <x v="0"/>
    <x v="0"/>
    <x v="0"/>
    <x v="0"/>
  </r>
  <r>
    <x v="1"/>
    <n v="1"/>
    <s v="1995395"/>
    <x v="0"/>
    <s v="4624"/>
    <s v="15/02/2019 11:30"/>
    <s v="0D6X474082"/>
    <s v="500056"/>
    <s v="PITSS"/>
    <s v="ASP"/>
    <x v="74"/>
    <s v="CARRETERA A MONTERREY AV FOMENTO INDUSTRIAL SN"/>
    <x v="19"/>
    <n v="0"/>
    <s v="INTERIOR"/>
    <n v="388"/>
    <s v="&gt;60"/>
    <s v="Entry Mono Printers"/>
    <s v="A4"/>
    <s v="Ciudad principal"/>
    <s v="1-&gt;60"/>
    <n v="1.05"/>
    <n v="750.75000000000011"/>
    <n v="1"/>
    <n v="3.87"/>
    <n v="5"/>
    <n v="0.77400000000000002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0"/>
    <n v="1"/>
    <s v="1979093"/>
    <x v="0"/>
    <s v="4395"/>
    <s v="14/01/2019 14:24"/>
    <s v="0BG2947978"/>
    <s v="800072"/>
    <s v="PITSS"/>
    <s v="ASP"/>
    <x v="1"/>
    <s v="MANUEL J CLOUTHIER 888"/>
    <x v="0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3.1"/>
    <n v="4"/>
    <n v="0.77500000000000002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6129"/>
    <x v="0"/>
    <s v="4395"/>
    <s v="28/01/2019 16:41"/>
    <s v="0BG2947152"/>
    <s v="800192"/>
    <s v="PITSS"/>
    <s v="ASP"/>
    <x v="1"/>
    <s v="PATRIA 1937"/>
    <x v="0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1"/>
    <n v="4"/>
    <n v="0.77500000000000002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2000809"/>
    <x v="0"/>
    <s v="4395"/>
    <s v="26/02/2019 12:46"/>
    <s v="0BG2951472"/>
    <s v="800027"/>
    <s v="PITSS"/>
    <s v="ASP"/>
    <x v="1"/>
    <s v="AMERICAS 655"/>
    <x v="7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1"/>
    <n v="4"/>
    <n v="0.77500000000000002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0"/>
    <n v="1"/>
    <s v="1976429"/>
    <x v="0"/>
    <s v="4000"/>
    <s v="08/01/2019 11:28"/>
    <s v="06HB014207"/>
    <s v="500093"/>
    <s v="PITSS"/>
    <s v="ASP"/>
    <x v="14"/>
    <s v="GUANAJUATO Y REFORMA 3344"/>
    <x v="18"/>
    <n v="0"/>
    <s v="INTERIOR"/>
    <n v="71"/>
    <s v="&gt;60"/>
    <s v="Entry Mono Printers"/>
    <s v="A4"/>
    <s v="Ciudad principal"/>
    <s v="1-&gt;60"/>
    <n v="1.05"/>
    <n v="750.75000000000011"/>
    <n v="1"/>
    <n v="3.88"/>
    <n v="5"/>
    <n v="0.77600000000000002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72779"/>
    <x v="0"/>
    <s v="5866"/>
    <s v="31/12/2018 07:37"/>
    <s v="0EX9292707"/>
    <s v="000207"/>
    <s v="PITSS"/>
    <s v="ASP"/>
    <x v="4"/>
    <s v="AV CHALMA 1 ESQ AUT MEXICO QRO"/>
    <x v="97"/>
    <n v="0"/>
    <s v="METRO"/>
    <n v="130"/>
    <s v="&gt;60"/>
    <s v="Departmental Digital"/>
    <s v="A3"/>
    <s v="Ciudad principal"/>
    <s v="2-&gt;60"/>
    <n v="1.1000000000000001"/>
    <n v="720.50000000000011"/>
    <n v="1"/>
    <n v="3.9"/>
    <n v="5"/>
    <n v="0.78"/>
    <n v="0"/>
    <n v="0"/>
    <d v="2018-12-31T00:00:00"/>
    <d v="2019-01-02T00:00:00"/>
    <n v="1"/>
    <s v="0-1 día"/>
    <n v="0"/>
    <n v="0"/>
    <n v="0"/>
    <x v="0"/>
    <x v="0"/>
    <x v="0"/>
    <x v="0"/>
    <x v="0"/>
    <x v="0"/>
    <x v="0"/>
  </r>
  <r>
    <x v="0"/>
    <n v="1"/>
    <s v="1977821"/>
    <x v="0"/>
    <s v="4002"/>
    <s v="10/01/2019 16:58"/>
    <s v="9HB332534"/>
    <s v="500036"/>
    <s v="PITSS"/>
    <s v="ASP"/>
    <x v="113"/>
    <s v="VIA FEDERAL B MEXICO A NUEVO LAREDO KM 986"/>
    <x v="86"/>
    <n v="0"/>
    <s v="INTERIOR"/>
    <n v="2597"/>
    <s v="&gt;60"/>
    <s v="A4 Mono MFPs"/>
    <s v="A4"/>
    <s v="Ciudad principal"/>
    <s v="1-&gt;60"/>
    <n v="1.05"/>
    <n v="750.75000000000011"/>
    <n v="1"/>
    <n v="3.9"/>
    <n v="5"/>
    <n v="0.7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1505"/>
    <x v="0"/>
    <s v="4395"/>
    <s v="18/01/2019 14:23"/>
    <s v="0BG2951597"/>
    <s v="500028"/>
    <s v="PITSS"/>
    <s v="ASP"/>
    <x v="1"/>
    <s v="AV ABRAHAM LINCOLN 5000 PTE"/>
    <x v="11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3.12"/>
    <n v="4"/>
    <n v="0.78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3153"/>
    <x v="0"/>
    <s v="0700"/>
    <s v="22/01/2019 10:11"/>
    <s v="0MAV779656"/>
    <s v="800192"/>
    <s v="PITSS"/>
    <s v="ASP"/>
    <x v="1"/>
    <s v="MANUEL J CLOUTHIER 888"/>
    <x v="0"/>
    <n v="0"/>
    <s v="INTERIOR"/>
    <n v="70"/>
    <s v="&gt;60"/>
    <s v="Entry Production Color Low/Mid"/>
    <s v="Entry Production"/>
    <s v="Ciudad principal"/>
    <s v="3-&gt;60"/>
    <n v="1.1499999999999999"/>
    <n v="1808.95"/>
    <n v="1"/>
    <n v="3.12"/>
    <n v="4"/>
    <n v="0.78"/>
    <n v="0"/>
    <n v="0"/>
    <d v="2019-01-22T00:00:00"/>
    <d v="2019-01-22T00:00:00"/>
    <n v="0"/>
    <s v="0-1 día"/>
    <n v="0"/>
    <n v="0"/>
    <n v="0"/>
    <x v="0"/>
    <x v="0"/>
    <x v="0"/>
    <x v="0"/>
    <x v="0"/>
    <x v="0"/>
    <x v="0"/>
  </r>
  <r>
    <x v="0"/>
    <n v="1"/>
    <s v="1986079"/>
    <x v="0"/>
    <s v="4310"/>
    <s v="28/01/2019 14:23"/>
    <s v="0BG0972350"/>
    <s v="500066"/>
    <s v="PITSS"/>
    <s v="ASP"/>
    <x v="4"/>
    <s v="EUGENIO GARZA SADA 3525"/>
    <x v="11"/>
    <n v="0"/>
    <s v="INTERIOR"/>
    <n v="41"/>
    <s v="Entre 31 y 60"/>
    <s v="Light Production Digital Business"/>
    <s v="Entry Production"/>
    <s v="Ciudad principal"/>
    <s v="3-Entre 31 y 60"/>
    <n v="1.1000000000000001"/>
    <n v="1730.3000000000004"/>
    <n v="1"/>
    <n v="3.12"/>
    <n v="4"/>
    <n v="0.7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9131"/>
    <x v="0"/>
    <s v="5945"/>
    <s v="22/02/2019 14:49"/>
    <s v="0X76707625"/>
    <s v="800185"/>
    <s v="PITSS"/>
    <s v="ASP"/>
    <x v="10"/>
    <s v="IGNACIO SANDOVAL NO. 1894"/>
    <x v="50"/>
    <n v="1"/>
    <s v="INTERIOR"/>
    <n v="2640"/>
    <s v="&gt;60"/>
    <s v="Office Digital"/>
    <s v="A3"/>
    <s v="Ciudad principal"/>
    <s v="2-&gt;60"/>
    <n v="1.1000000000000001"/>
    <n v="0"/>
    <n v="1"/>
    <n v="3.9"/>
    <n v="5"/>
    <n v="0.7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4239"/>
    <x v="0"/>
    <s v="7010"/>
    <s v="03/01/2019 12:41"/>
    <s v="7TX139030"/>
    <s v="500018"/>
    <s v="PITSS"/>
    <s v="ASP"/>
    <x v="144"/>
    <s v="AV DE LOS SAUCES No 727"/>
    <x v="23"/>
    <n v="0"/>
    <s v="INTERIOR"/>
    <n v="2590"/>
    <s v="&gt;60"/>
    <s v="A3 Office Color Laser MFPs"/>
    <s v="A3"/>
    <s v="Ciudad principal"/>
    <s v="2-&gt;60"/>
    <n v="1.1000000000000001"/>
    <n v="1501.5000000000002"/>
    <n v="1"/>
    <n v="3.92"/>
    <n v="5"/>
    <n v="0.78400000000000003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1"/>
    <n v="1"/>
    <s v="1989823"/>
    <x v="0"/>
    <s v="3330"/>
    <s v="05/02/2019 11:05"/>
    <s v="9BR539357"/>
    <s v="500056"/>
    <s v="PITSS"/>
    <s v="ASP"/>
    <x v="2"/>
    <s v="CARRETERA A MONTERREY AV FOMENTO INDUSTRIAL SN"/>
    <x v="19"/>
    <n v="0"/>
    <s v="INTERIOR"/>
    <n v="120"/>
    <s v="&gt;60"/>
    <s v="Entry Mono Printers"/>
    <s v="A4"/>
    <s v="Ciudad principal"/>
    <s v="1-&gt;60"/>
    <n v="1.05"/>
    <n v="750.75000000000011"/>
    <n v="1"/>
    <n v="3.92"/>
    <n v="5"/>
    <n v="0.78400000000000003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7025"/>
    <x v="0"/>
    <s v="3616"/>
    <s v="19/02/2019 10:24"/>
    <s v="0A2T200260"/>
    <s v="800074"/>
    <s v="PITSS"/>
    <s v="ASP"/>
    <x v="12"/>
    <s v="AV LAZARO CARDENAS PLAZA TABACHINES LOC 6"/>
    <x v="37"/>
    <n v="0"/>
    <s v="INTERIOR"/>
    <n v="1504"/>
    <s v="&gt;60"/>
    <s v="A4 Mono MFPs"/>
    <s v="A4"/>
    <s v="Otras"/>
    <s v="1-&gt;60"/>
    <n v="1.05"/>
    <n v="750.75000000000011"/>
    <n v="1"/>
    <n v="7.1"/>
    <n v="9"/>
    <n v="0.78888888888888886"/>
    <n v="0"/>
    <n v="0"/>
    <d v="2019-02-19T00:00:00"/>
    <d v="2019-02-20T00:00:00"/>
    <n v="1"/>
    <s v="0-1 día"/>
    <n v="0"/>
    <n v="0"/>
    <n v="0"/>
    <x v="0"/>
    <x v="0"/>
    <x v="0"/>
    <x v="0"/>
    <x v="0"/>
    <x v="0"/>
    <x v="0"/>
  </r>
  <r>
    <x v="0"/>
    <n v="1"/>
    <s v="1974211"/>
    <x v="0"/>
    <s v="6512"/>
    <s v="03/01/2019 12:03"/>
    <s v="5AV803528"/>
    <s v="800183"/>
    <s v="PITSS"/>
    <s v="ASP"/>
    <x v="59"/>
    <s v="PONIENTE 134 NUM 580 B"/>
    <x v="34"/>
    <n v="0"/>
    <s v="INTERIOR"/>
    <n v="37"/>
    <s v="Entre 31 y 60"/>
    <s v="A4 Color Laser MFPs"/>
    <s v="A4"/>
    <s v="Ciudad principal"/>
    <s v="1-Entre 31 y 60"/>
    <n v="0.8"/>
    <n v="572.00000000000011"/>
    <n v="1"/>
    <n v="3.95"/>
    <n v="5"/>
    <n v="0.79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4223"/>
    <x v="0"/>
    <s v="5551"/>
    <s v="03/01/2019 12:22"/>
    <s v="0KPA021805"/>
    <s v="500089"/>
    <s v="PITSS"/>
    <s v="ASP"/>
    <x v="11"/>
    <s v="RIO BRAVO No 1420"/>
    <x v="2"/>
    <n v="0"/>
    <s v="INTERIOR"/>
    <n v="41"/>
    <s v="Entre 31 y 60"/>
    <s v="Entry Mono Printers"/>
    <s v="A4"/>
    <s v="Ciudad principal"/>
    <s v="1-Entre 31 y 60"/>
    <n v="0.8"/>
    <n v="572.00000000000011"/>
    <n v="1"/>
    <n v="3.96"/>
    <n v="5"/>
    <n v="0.79200000000000004"/>
    <n v="0"/>
    <n v="0"/>
    <d v="2019-01-03T00:00:00"/>
    <d v="2019-01-04T00:00:00"/>
    <n v="1"/>
    <s v="0-1 día"/>
    <n v="0"/>
    <n v="0"/>
    <n v="0"/>
    <x v="0"/>
    <x v="0"/>
    <x v="0"/>
    <x v="0"/>
    <x v="0"/>
    <x v="0"/>
    <x v="0"/>
  </r>
  <r>
    <x v="0"/>
    <n v="1"/>
    <s v="1978573"/>
    <x v="0"/>
    <s v="0560"/>
    <s v="13/01/2019 14:57"/>
    <s v="0XPN387885"/>
    <s v="800071"/>
    <s v="PITSS"/>
    <s v="ASP"/>
    <x v="4"/>
    <s v="MARIANO OTERO No 1614"/>
    <x v="0"/>
    <n v="0"/>
    <s v="INTERIOR"/>
    <n v="33"/>
    <s v="Entre 31 y 60"/>
    <s v="Entry Production Color Low/Mid"/>
    <s v="Entry Production"/>
    <s v="Ciudad principal"/>
    <s v="3-Entre 31 y 60"/>
    <n v="1.1000000000000001"/>
    <n v="1730.3000000000004"/>
    <n v="1"/>
    <n v="3.17"/>
    <n v="4"/>
    <n v="0.7924999999999999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2000015"/>
    <x v="0"/>
    <s v="0560"/>
    <s v="25/02/2019 10:50"/>
    <s v="0XPN399178"/>
    <s v="800188"/>
    <s v="PITSS"/>
    <s v="ASP"/>
    <x v="1"/>
    <s v="TORRES LANDA 103 A"/>
    <x v="55"/>
    <n v="0"/>
    <s v="INTERIOR"/>
    <n v="97"/>
    <s v="&gt;60"/>
    <s v="Entry Production Color Low/Mid"/>
    <s v="Entry Production"/>
    <s v="Ciudad principal"/>
    <s v="3-&gt;60"/>
    <n v="1.1499999999999999"/>
    <n v="1808.95"/>
    <n v="1"/>
    <n v="3.17"/>
    <n v="4"/>
    <n v="0.7924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939"/>
    <x v="0"/>
    <s v="7010"/>
    <s v="09/01/2019 10:30"/>
    <s v="07TX137312"/>
    <s v="500071"/>
    <s v="PITSS"/>
    <s v="ASP"/>
    <x v="74"/>
    <s v="CARRETERA A MONTERREY AV FOMENTO INDUSTRIAL SN"/>
    <x v="19"/>
    <n v="0"/>
    <s v="INTERIOR"/>
    <n v="41"/>
    <s v="Entre 31 y 60"/>
    <s v="A3 Office Color Laser MFPs"/>
    <s v="A3"/>
    <s v="Ciudad principal"/>
    <s v="2-Entre 31 y 60"/>
    <n v="1.05"/>
    <n v="1433.25"/>
    <n v="1"/>
    <n v="3.97"/>
    <n v="5"/>
    <n v="0.79400000000000004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3497"/>
    <x v="0"/>
    <s v="8075"/>
    <s v="22/01/2019 19:52"/>
    <s v="03AG879715"/>
    <s v="000207"/>
    <s v="PITSS"/>
    <s v="ASP"/>
    <x v="4"/>
    <s v="AV CUITLAHUAC No 332"/>
    <x v="34"/>
    <n v="0"/>
    <s v="METRO"/>
    <n v="43"/>
    <s v="Entre 31 y 60"/>
    <s v="Departmental Digital"/>
    <s v="A3"/>
    <s v="Ciudad principal"/>
    <s v="2-Entre 31 y 60"/>
    <n v="1.05"/>
    <n v="687.75"/>
    <n v="1"/>
    <n v="3.97"/>
    <n v="5"/>
    <n v="0.79400000000000004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82615"/>
    <x v="0"/>
    <s v="5866"/>
    <s v="21/01/2019 13:32"/>
    <s v="0EX9664404"/>
    <s v="800027"/>
    <s v="PITSS"/>
    <s v="ASP"/>
    <x v="4"/>
    <s v="AV PATRIA 1612 MZ 1 LT 30 Y 30A"/>
    <x v="0"/>
    <n v="0"/>
    <s v="INTERIOR"/>
    <n v="7"/>
    <s v="Entre 7 y 15"/>
    <s v="Departmental Digital"/>
    <s v="A3"/>
    <s v="Ciudad principal"/>
    <s v="2-Entre 7 y 15"/>
    <n v="0.6"/>
    <n v="819"/>
    <n v="1"/>
    <n v="3.97"/>
    <n v="5"/>
    <n v="0.79400000000000004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94817"/>
    <x v="0"/>
    <s v="7222"/>
    <s v="14/02/2019 11:20"/>
    <s v="0LX5697786"/>
    <s v="100037"/>
    <s v="PITSS"/>
    <s v="ASP"/>
    <x v="145"/>
    <s v="Calle 4 Norte 101"/>
    <x v="59"/>
    <n v="0"/>
    <s v="INTERIOR"/>
    <n v="189"/>
    <s v="&gt;60"/>
    <s v="A3 Office Color Laser MFPs"/>
    <s v="A3"/>
    <s v="Ciudad principal"/>
    <s v="2-&gt;60"/>
    <n v="1.1000000000000001"/>
    <n v="1501.5000000000002"/>
    <n v="1"/>
    <n v="3.97"/>
    <n v="5"/>
    <n v="0.7940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5873"/>
    <x v="0"/>
    <s v="4310"/>
    <s v="28/01/2019 11:33"/>
    <s v="0BG0966723"/>
    <s v="800192"/>
    <s v="PITSS"/>
    <s v="ASP"/>
    <x v="1"/>
    <s v="AV. AMERICAS No. 655"/>
    <x v="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18"/>
    <n v="4"/>
    <n v="0.79500000000000004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6077"/>
    <x v="0"/>
    <s v="0070"/>
    <s v="28/01/2019 14:19"/>
    <s v="0E2B661834"/>
    <s v="800142"/>
    <s v="PITSS"/>
    <s v="ASP"/>
    <x v="4"/>
    <s v="CAMINO AL OLIVO 22"/>
    <x v="35"/>
    <n v="0"/>
    <s v="METRO"/>
    <n v="18"/>
    <s v="Entre 16 y 30"/>
    <s v="Entry Production Color Low/Mid"/>
    <s v="Entry Production"/>
    <s v="Ciudad principal"/>
    <s v="3-Entre 16 y 30"/>
    <n v="1.05"/>
    <n v="843.15000000000009"/>
    <n v="1"/>
    <n v="3.18"/>
    <n v="4"/>
    <n v="0.79500000000000004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79765"/>
    <x v="0"/>
    <s v="4002"/>
    <s v="15/01/2019 18:15"/>
    <s v="09HB331956"/>
    <s v="800196"/>
    <s v="PITSS"/>
    <s v="ASP"/>
    <x v="15"/>
    <s v="CARRETERA SAN ISIDRO MAZATEPEC No 7000"/>
    <x v="40"/>
    <n v="1"/>
    <s v="INTERIOR"/>
    <n v="2602"/>
    <s v="&gt;60"/>
    <s v="A4 Mono MFPs"/>
    <s v="A4"/>
    <s v="Ciudad principal"/>
    <s v="1-&gt;60"/>
    <n v="1.05"/>
    <n v="0"/>
    <n v="1"/>
    <n v="3.98"/>
    <n v="5"/>
    <n v="0.79600000000000004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77033"/>
    <x v="0"/>
    <s v="7011"/>
    <s v="09/01/2019 12:00"/>
    <s v="6UA327089"/>
    <s v="800084"/>
    <s v="PITSS"/>
    <s v="ASP"/>
    <x v="146"/>
    <s v="BOULEVARD SAN JOSE No 1825"/>
    <x v="47"/>
    <n v="0"/>
    <s v="INTERIOR"/>
    <n v="111"/>
    <s v="&gt;60"/>
    <s v="Color Laser Printers"/>
    <s v="A4"/>
    <s v="Ciudad principal"/>
    <s v="1-&gt;60"/>
    <n v="1.05"/>
    <n v="750.75000000000011"/>
    <n v="1"/>
    <n v="4"/>
    <n v="5"/>
    <n v="0.8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78371"/>
    <x v="0"/>
    <s v="5866"/>
    <s v="12/01/2019 14:08"/>
    <s v="0EX9298213"/>
    <s v="800183"/>
    <s v="PITSS"/>
    <s v="ASP"/>
    <x v="1"/>
    <s v="CENTRO COMERCIAL REAL CENTER AV SANTA MARGARITA No"/>
    <x v="0"/>
    <n v="0"/>
    <s v="INTERIOR"/>
    <n v="55"/>
    <s v="Entre 31 y 60"/>
    <s v="Departmental Digital"/>
    <s v="A3"/>
    <s v="Ciudad principal"/>
    <s v="2-Entre 31 y 60"/>
    <n v="1.05"/>
    <n v="1433.25"/>
    <n v="1"/>
    <n v="4"/>
    <n v="5"/>
    <n v="0.8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8351"/>
    <x v="0"/>
    <s v="0560"/>
    <s v="11/01/2019 17:30"/>
    <s v="0XPN393943"/>
    <s v="800072"/>
    <s v="PITSS"/>
    <s v="ASP"/>
    <x v="1"/>
    <s v="PATRIA 1937"/>
    <x v="0"/>
    <n v="0"/>
    <s v="INTERIOR"/>
    <n v="78"/>
    <s v="&gt;60"/>
    <s v="Entry Production Color Low/Mid"/>
    <s v="Entry Production"/>
    <s v="Ciudad principal"/>
    <s v="3-&gt;60"/>
    <n v="1.1499999999999999"/>
    <n v="1808.95"/>
    <n v="1"/>
    <n v="3.2"/>
    <n v="4"/>
    <n v="0.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80089"/>
    <x v="0"/>
    <s v="5866"/>
    <s v="16/01/2019 09:00"/>
    <s v="0EX9293351"/>
    <s v="500036"/>
    <s v="PITSS"/>
    <s v="ASP"/>
    <x v="4"/>
    <s v="AV JOSE ELEUTERIO GONZALEZ 315"/>
    <x v="11"/>
    <n v="0"/>
    <s v="INTERIOR"/>
    <n v="29"/>
    <s v="Entre 16 y 30"/>
    <s v="Departmental Digital"/>
    <s v="A3"/>
    <s v="Ciudad principal"/>
    <s v="2-Entre 16 y 30"/>
    <n v="0.8"/>
    <n v="1092"/>
    <n v="1"/>
    <n v="4"/>
    <n v="5"/>
    <n v="0.8"/>
    <n v="0"/>
    <n v="0"/>
    <d v="2019-01-16T00:00:00"/>
    <d v="2019-01-16T00:00:00"/>
    <n v="0"/>
    <s v="0-1 día"/>
    <n v="0"/>
    <n v="0"/>
    <n v="0"/>
    <x v="0"/>
    <x v="0"/>
    <x v="0"/>
    <x v="0"/>
    <x v="0"/>
    <x v="0"/>
    <x v="0"/>
  </r>
  <r>
    <x v="0"/>
    <n v="1"/>
    <s v="1985033"/>
    <x v="0"/>
    <s v="3616"/>
    <s v="25/01/2019 13:30"/>
    <s v="0A2T199728"/>
    <s v="500028"/>
    <s v="PITSS"/>
    <s v="ASP"/>
    <x v="12"/>
    <s v="ALFONSO REYES 2828 A"/>
    <x v="11"/>
    <n v="0"/>
    <s v="INTERIOR"/>
    <n v="59"/>
    <s v="Entre 31 y 60"/>
    <s v="A4 Mono MFPs"/>
    <s v="A4"/>
    <s v="Ciudad principal"/>
    <s v="1-Entre 31 y 60"/>
    <n v="0.8"/>
    <n v="572.00000000000011"/>
    <n v="1"/>
    <n v="4"/>
    <n v="5"/>
    <n v="0.8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1"/>
    <n v="1"/>
    <s v="2000763"/>
    <x v="0"/>
    <s v="8075"/>
    <s v="26/02/2019 12:00"/>
    <s v="03AG880297"/>
    <s v="800027"/>
    <s v="PITSS"/>
    <s v="ASP"/>
    <x v="4"/>
    <s v="MARIANO OTERO No 1614"/>
    <x v="0"/>
    <n v="0"/>
    <s v="INTERIOR"/>
    <n v="44"/>
    <s v="Entre 31 y 60"/>
    <s v="Departmental Digital"/>
    <s v="A3"/>
    <s v="Ciudad principal"/>
    <s v="2-Entre 31 y 60"/>
    <n v="1.05"/>
    <n v="1433.25"/>
    <n v="1"/>
    <n v="4"/>
    <n v="5"/>
    <n v="0.8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95413"/>
    <x v="0"/>
    <s v="5866"/>
    <s v="15/02/2019 11:47"/>
    <s v="0EX9664778"/>
    <s v="500028"/>
    <s v="PITSS"/>
    <s v="ASP"/>
    <x v="108"/>
    <s v="AV DE LOS ALAMOS No 80"/>
    <x v="82"/>
    <n v="0"/>
    <s v="INTERIOR"/>
    <n v="10"/>
    <s v="Entre 7 y 15"/>
    <s v="Departmental Digital"/>
    <s v="A3"/>
    <s v="Otras"/>
    <s v="2-Entre 7 y 15"/>
    <n v="0.6"/>
    <n v="819"/>
    <n v="1"/>
    <n v="7.22"/>
    <n v="9"/>
    <n v="0.80222222222222217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84301"/>
    <x v="0"/>
    <s v="0070"/>
    <s v="24/01/2019 08:37"/>
    <s v="0E2B661828"/>
    <s v="000207"/>
    <s v="PITSS"/>
    <s v="ASP"/>
    <x v="4"/>
    <s v="SAN NICOLAS 10"/>
    <x v="14"/>
    <n v="0"/>
    <s v="METRO"/>
    <n v="85"/>
    <s v="&gt;60"/>
    <s v="Entry Production Color Low/Mid"/>
    <s v="Entry Production"/>
    <s v="Ciudad principal"/>
    <s v="3-&gt;60"/>
    <n v="1.1499999999999999"/>
    <n v="923.44999999999993"/>
    <n v="1"/>
    <n v="3.21"/>
    <n v="4"/>
    <n v="0.80249999999999999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0301"/>
    <x v="0"/>
    <s v="8056"/>
    <s v="16/01/2019 13:39"/>
    <s v="08TB592525"/>
    <s v="500027"/>
    <s v="PITSS"/>
    <s v="ASP"/>
    <x v="20"/>
    <s v="CIRCUITO INTERIOR NORTE No 1820"/>
    <x v="2"/>
    <n v="1"/>
    <s v="INTERIOR"/>
    <n v="65"/>
    <s v="&gt;60"/>
    <s v="A3 Office Color Laser MFPs"/>
    <s v="A3"/>
    <s v="Ciudad principal"/>
    <s v="2-&gt;60"/>
    <n v="1.1000000000000001"/>
    <n v="0"/>
    <n v="1"/>
    <n v="4.0199999999999996"/>
    <n v="5"/>
    <n v="0.80399999999999994"/>
    <n v="0"/>
    <n v="0"/>
    <d v="2019-01-18T00:00:00"/>
    <d v="2019-01-20T00:00:00"/>
    <n v="0"/>
    <s v="0-1 día"/>
    <n v="0"/>
    <n v="0"/>
    <n v="0"/>
    <x v="0"/>
    <x v="0"/>
    <x v="0"/>
    <x v="0"/>
    <x v="0"/>
    <x v="0"/>
    <x v="0"/>
  </r>
  <r>
    <x v="1"/>
    <n v="1"/>
    <s v="1994155"/>
    <x v="0"/>
    <s v="1844"/>
    <s v="13/02/2019 09:05"/>
    <s v="0UHA001710"/>
    <s v="500035"/>
    <s v="PITSS"/>
    <s v="ASP"/>
    <x v="147"/>
    <s v="AV VICENTE GUERRERO NTE 3240"/>
    <x v="11"/>
    <n v="0"/>
    <s v="INTERIOR"/>
    <n v="16"/>
    <s v="Entre 16 y 30"/>
    <s v="High End Cut Sheet"/>
    <s v="High Production"/>
    <s v="Ciudad principal"/>
    <s v="4-Entre 16 y 30"/>
    <n v="1.1000000000000001"/>
    <n v="2359.5"/>
    <n v="1"/>
    <n v="2.42"/>
    <n v="3"/>
    <n v="0.80666666666666664"/>
    <n v="0"/>
    <n v="0"/>
    <d v="2019-02-15T00:00:00"/>
    <d v="2019-02-15T00:00:00"/>
    <n v="0"/>
    <s v="0-1 día"/>
    <n v="0"/>
    <n v="0"/>
    <n v="0"/>
    <x v="0"/>
    <x v="0"/>
    <x v="0"/>
    <x v="0"/>
    <x v="0"/>
    <x v="0"/>
    <x v="0"/>
  </r>
  <r>
    <x v="0"/>
    <n v="1"/>
    <s v="1986197"/>
    <x v="0"/>
    <s v="4005"/>
    <s v="28/01/2019 19:10"/>
    <s v="09HB349289"/>
    <s v="800110"/>
    <s v="PITSS"/>
    <s v="ASP"/>
    <x v="14"/>
    <s v="AV ACUEDUCTO 96"/>
    <x v="28"/>
    <n v="0"/>
    <s v="INTERIOR"/>
    <n v="2615"/>
    <s v="&gt;60"/>
    <s v="A4 Mono MFPs"/>
    <s v="A4"/>
    <s v="Ciudad principal"/>
    <s v="1-&gt;60"/>
    <n v="1.05"/>
    <n v="750.75000000000011"/>
    <n v="1"/>
    <n v="4.05"/>
    <n v="5"/>
    <n v="0.8099999999999999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4827"/>
    <x v="0"/>
    <s v="4395"/>
    <s v="25/01/2019 08:22"/>
    <s v="0BG2947470"/>
    <s v="500083"/>
    <s v="PITSS"/>
    <s v="ASP"/>
    <x v="1"/>
    <s v="ROMULO GARZA 410"/>
    <x v="36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3.25"/>
    <n v="4"/>
    <n v="0.812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0299"/>
    <x v="0"/>
    <s v="4002"/>
    <s v="16/01/2019 13:26"/>
    <s v="09HB331842"/>
    <s v="800074"/>
    <s v="PITSS"/>
    <s v="ASP"/>
    <x v="0"/>
    <s v="AV BOSQUES DE LOS OLIVOS No 101"/>
    <x v="67"/>
    <n v="1"/>
    <s v="INTERIOR"/>
    <n v="2603"/>
    <s v="&gt;60"/>
    <s v="A4 Mono MFPs"/>
    <s v="A4"/>
    <s v="Ciudad principal"/>
    <s v="1-&gt;60"/>
    <n v="1.05"/>
    <n v="0"/>
    <n v="1"/>
    <n v="4.07"/>
    <n v="5"/>
    <n v="0.81400000000000006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0"/>
    <n v="1"/>
    <s v="1977433"/>
    <x v="0"/>
    <s v="4395"/>
    <s v="10/01/2019 08:44"/>
    <s v="0BG2947509"/>
    <s v="800183"/>
    <s v="PITSS"/>
    <s v="ASP"/>
    <x v="1"/>
    <s v="AV ADOLFO LOPEZ MATEOS 1299"/>
    <x v="40"/>
    <n v="0"/>
    <s v="INTERIOR"/>
    <n v="94"/>
    <s v="&gt;60"/>
    <s v="Light Production Digital Business"/>
    <s v="Entry Production"/>
    <s v="Ciudad principal"/>
    <s v="3-&gt;60"/>
    <n v="1.1499999999999999"/>
    <n v="1808.95"/>
    <n v="1"/>
    <n v="3.27"/>
    <n v="4"/>
    <n v="0.8175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1"/>
    <n v="1"/>
    <s v="1996445"/>
    <x v="0"/>
    <s v="3611"/>
    <s v="18/02/2019 12:05"/>
    <s v="0A4T558312"/>
    <s v="800186"/>
    <s v="PITSS"/>
    <s v="ASP"/>
    <x v="4"/>
    <s v="PROL EZEQUIEL MONTES 1 ESQ B QUINTA"/>
    <x v="10"/>
    <n v="0"/>
    <s v="INTERIOR"/>
    <n v="143"/>
    <s v="&gt;60"/>
    <s v="Entry Mono Printers"/>
    <s v="A4"/>
    <s v="Ciudad principal"/>
    <s v="1-&gt;60"/>
    <n v="1.05"/>
    <n v="750.75000000000011"/>
    <n v="1"/>
    <n v="4.09"/>
    <n v="5"/>
    <n v="0.81799999999999995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0"/>
    <n v="1"/>
    <s v="1983069"/>
    <x v="0"/>
    <s v="3611"/>
    <s v="22/01/2019 08:54"/>
    <s v="0A4T558247"/>
    <s v="800188"/>
    <s v="PITSS"/>
    <s v="ASP"/>
    <x v="4"/>
    <s v="PASEO IRAPUATO 1101"/>
    <x v="30"/>
    <n v="0"/>
    <s v="INTERIOR"/>
    <n v="1046"/>
    <s v="&gt;60"/>
    <s v="Entry Mono Printers"/>
    <s v="A4"/>
    <s v="Ciudad principal"/>
    <s v="1-&gt;60"/>
    <n v="1.05"/>
    <n v="750.75000000000011"/>
    <n v="1"/>
    <n v="4.0999999999999996"/>
    <n v="5"/>
    <n v="0.82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0"/>
    <n v="1"/>
    <s v="1973597"/>
    <x v="0"/>
    <s v="8075"/>
    <s v="02/01/2019 11:23"/>
    <s v="03AG880355"/>
    <s v="800183"/>
    <s v="PITSS"/>
    <s v="ASP"/>
    <x v="4"/>
    <s v="AV MEXICO 3370"/>
    <x v="0"/>
    <n v="0"/>
    <s v="INTERIOR"/>
    <n v="69"/>
    <s v="&gt;60"/>
    <s v="Departmental Digital"/>
    <s v="A3"/>
    <s v="Ciudad principal"/>
    <s v="2-&gt;60"/>
    <n v="1.1000000000000001"/>
    <n v="1501.5000000000002"/>
    <n v="1"/>
    <n v="4.12"/>
    <n v="5"/>
    <n v="0.82400000000000007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1"/>
    <n v="1"/>
    <s v="1983801"/>
    <x v="0"/>
    <s v="0551"/>
    <s v="23/01/2019 11:42"/>
    <s v="0XPN394559"/>
    <s v="100037"/>
    <s v="PITSS"/>
    <s v="ASP"/>
    <x v="4"/>
    <s v="BLVD AEROPUERTO MIGUEL ALEMAN No 55"/>
    <x v="59"/>
    <n v="0"/>
    <s v="INTERIOR"/>
    <n v="121"/>
    <s v="&gt;60"/>
    <s v="Entry Production Color Low/Mid"/>
    <s v="Entry Production"/>
    <s v="Ciudad principal"/>
    <s v="3-&gt;60"/>
    <n v="1.1499999999999999"/>
    <n v="1808.95"/>
    <n v="1"/>
    <n v="3.3"/>
    <n v="4"/>
    <n v="0.82499999999999996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73521"/>
    <x v="0"/>
    <s v="3616"/>
    <s v="02/01/2019 10:52"/>
    <s v="0A2T201284"/>
    <s v="800027"/>
    <s v="PITSS"/>
    <s v="ASP"/>
    <x v="36"/>
    <s v="Carretera al Verde 2200"/>
    <x v="5"/>
    <n v="0"/>
    <s v="INTERIOR"/>
    <n v="377"/>
    <s v="&gt;60"/>
    <s v="A4 Mono MFPs"/>
    <s v="A4"/>
    <s v="Ciudad principal"/>
    <s v="1-&gt;60"/>
    <n v="1.05"/>
    <n v="750.75000000000011"/>
    <n v="1"/>
    <n v="4.13"/>
    <n v="5"/>
    <n v="0.82599999999999996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87509"/>
    <x v="0"/>
    <s v="5955"/>
    <s v="30/01/2019 17:28"/>
    <s v="0X76703630"/>
    <s v="800027"/>
    <s v="PITSS"/>
    <s v="ASP"/>
    <x v="36"/>
    <s v="AV NI&amp;OS HEROES No 1555 LOTE 105"/>
    <x v="7"/>
    <n v="0"/>
    <s v="INTERIOR"/>
    <n v="1"/>
    <s v="&lt;=3"/>
    <s v="Departmental Digital"/>
    <s v="A3"/>
    <s v="Ciudad principal"/>
    <s v="2-&lt;=3"/>
    <n v="0"/>
    <n v="0"/>
    <n v="1"/>
    <n v="4.13"/>
    <n v="5"/>
    <n v="0.82599999999999996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95459"/>
    <x v="0"/>
    <s v="8045"/>
    <s v="15/02/2019 12:46"/>
    <s v="0Y4X848737"/>
    <s v="000195"/>
    <s v="PITSS"/>
    <s v="ASP"/>
    <x v="15"/>
    <s v="AV MIGUEL ANGEL DE QUEVEDO NO 555"/>
    <x v="16"/>
    <n v="1"/>
    <s v="METRO"/>
    <n v="2"/>
    <s v="&lt;=3"/>
    <s v="Office Digital"/>
    <s v="A3"/>
    <s v="Ciudad principal"/>
    <s v="2-&lt;=3"/>
    <n v="0"/>
    <n v="0"/>
    <n v="1"/>
    <n v="4.13"/>
    <n v="5"/>
    <n v="0.82599999999999996"/>
    <n v="0"/>
    <n v="0"/>
    <d v="2019-02-15T00:00:00"/>
    <d v="2019-02-18T00:00:00"/>
    <n v="1"/>
    <s v="0-1 día"/>
    <n v="0"/>
    <n v="0"/>
    <n v="0"/>
    <x v="0"/>
    <x v="0"/>
    <x v="0"/>
    <x v="0"/>
    <x v="0"/>
    <x v="0"/>
    <x v="0"/>
  </r>
  <r>
    <x v="1"/>
    <n v="1"/>
    <s v="1999213"/>
    <x v="0"/>
    <s v="3658"/>
    <s v="22/02/2019 17:18"/>
    <s v="0C4X003017"/>
    <s v="500161"/>
    <s v="PITSS"/>
    <s v="ASP"/>
    <x v="8"/>
    <s v="TERCERA NTE 311"/>
    <x v="89"/>
    <n v="0"/>
    <s v="INTERIOR"/>
    <n v="94"/>
    <s v="&gt;60"/>
    <s v="A4 Mono MFPs"/>
    <s v="A4"/>
    <s v="Otras"/>
    <s v="1-&gt;60"/>
    <n v="1.05"/>
    <n v="750.75000000000011"/>
    <n v="1"/>
    <n v="5.2"/>
    <n v="9"/>
    <n v="0.57777777777777783"/>
    <n v="0"/>
    <n v="0"/>
    <d v="2019-02-27T00:00:00"/>
    <d v="2019-02-28T00:00:00"/>
    <n v="1"/>
    <s v="0-1 día"/>
    <n v="0"/>
    <n v="0"/>
    <n v="0"/>
    <x v="0"/>
    <x v="0"/>
    <x v="0"/>
    <x v="0"/>
    <x v="1"/>
    <x v="1"/>
    <x v="7"/>
  </r>
  <r>
    <x v="1"/>
    <n v="1"/>
    <s v="1989829"/>
    <x v="0"/>
    <s v="4311"/>
    <s v="05/02/2019 11:14"/>
    <s v="0BG1001281"/>
    <s v="500066"/>
    <s v="PITSS"/>
    <s v="ASP"/>
    <x v="148"/>
    <s v="BLVD CARLOS SALINAS DE GORTARI KM 9.25"/>
    <x v="29"/>
    <n v="0"/>
    <s v="INTERIOR"/>
    <n v="207"/>
    <s v="&gt;60"/>
    <s v="Light Production Digital Business"/>
    <s v="Entry Production"/>
    <s v="Otras"/>
    <s v="3-&gt;60"/>
    <n v="1.1499999999999999"/>
    <n v="1808.95"/>
    <n v="1"/>
    <n v="4.97"/>
    <n v="6"/>
    <n v="0.82833333333333325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85371"/>
    <x v="0"/>
    <s v="0570"/>
    <s v="27/01/2019 13:22"/>
    <s v="0XPN547583"/>
    <s v="000195"/>
    <s v="PITSS"/>
    <s v="ASP"/>
    <x v="4"/>
    <s v="MONTERREY 75"/>
    <x v="57"/>
    <n v="0"/>
    <s v="METRO"/>
    <n v="69"/>
    <s v="&gt;60"/>
    <s v="Entry Production Color Low/Mid"/>
    <s v="Entry Production"/>
    <s v="Ciudad principal"/>
    <s v="3-&gt;60"/>
    <n v="1.1499999999999999"/>
    <n v="923.44999999999993"/>
    <n v="1"/>
    <n v="3.32"/>
    <n v="4"/>
    <n v="0.8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1"/>
    <n v="1"/>
    <s v="1988405"/>
    <x v="0"/>
    <s v="8045"/>
    <s v="01/02/2019 12:21"/>
    <s v="0Y4X843045"/>
    <s v="800186"/>
    <s v="PITSS"/>
    <s v="ASP"/>
    <x v="79"/>
    <s v="AUTOPISTA QUERETARO CELAYA KM 16 SN"/>
    <x v="46"/>
    <n v="0"/>
    <s v="INTERIOR"/>
    <n v="137"/>
    <s v="&gt;60"/>
    <s v="Office Digital"/>
    <s v="A3"/>
    <s v="Ciudad principal"/>
    <s v="2-&gt;60"/>
    <n v="1.1000000000000001"/>
    <n v="1501.5000000000002"/>
    <n v="1"/>
    <n v="4.1500000000000004"/>
    <n v="5"/>
    <n v="0.83000000000000007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81241"/>
    <x v="0"/>
    <s v="4395"/>
    <s v="18/01/2019 08:30"/>
    <s v="0BG2947470"/>
    <s v="500066"/>
    <s v="PITSS"/>
    <s v="ASP"/>
    <x v="1"/>
    <s v="ROMULO GARZA 410"/>
    <x v="36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3.33"/>
    <n v="4"/>
    <n v="0.83250000000000002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0"/>
    <n v="1"/>
    <s v="1983851"/>
    <x v="0"/>
    <s v="4310"/>
    <s v="23/01/2019 12:10"/>
    <s v="0BG0966723"/>
    <s v="800183"/>
    <s v="PITSS"/>
    <s v="ASP"/>
    <x v="1"/>
    <s v="AV. AMERICAS No. 655"/>
    <x v="7"/>
    <n v="0"/>
    <s v="INTERIOR"/>
    <n v="85"/>
    <s v="&gt;60"/>
    <s v="Light Production Digital Business"/>
    <s v="Entry Production"/>
    <s v="Ciudad principal"/>
    <s v="3-&gt;60"/>
    <n v="1.1499999999999999"/>
    <n v="1808.95"/>
    <n v="1"/>
    <n v="3.33"/>
    <n v="4"/>
    <n v="0.83250000000000002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3155"/>
    <x v="0"/>
    <s v="5866"/>
    <s v="11/02/2019 13:16"/>
    <s v="0EX9660971"/>
    <s v="800192"/>
    <s v="PITSS"/>
    <s v="ASP"/>
    <x v="4"/>
    <s v="AV LOPEZ MATEOS SUR No 7000"/>
    <x v="40"/>
    <n v="0"/>
    <s v="INTERIOR"/>
    <n v="23"/>
    <s v="Entre 16 y 30"/>
    <s v="Departmental Digital"/>
    <s v="A3"/>
    <s v="Ciudad principal"/>
    <s v="2-Entre 16 y 30"/>
    <n v="0.8"/>
    <n v="1092"/>
    <n v="1"/>
    <n v="4.18"/>
    <n v="5"/>
    <n v="0.83599999999999997"/>
    <n v="0"/>
    <n v="0"/>
    <d v="2019-02-11T00:00:00"/>
    <d v="2019-02-12T00:00:00"/>
    <n v="1"/>
    <s v="0-1 día"/>
    <n v="0"/>
    <n v="0"/>
    <n v="0"/>
    <x v="0"/>
    <x v="0"/>
    <x v="0"/>
    <x v="0"/>
    <x v="0"/>
    <x v="0"/>
    <x v="0"/>
  </r>
  <r>
    <x v="0"/>
    <n v="1"/>
    <s v="1986059"/>
    <x v="0"/>
    <s v="4395"/>
    <s v="28/01/2019 14:09"/>
    <s v="0BG2947176"/>
    <s v="500083"/>
    <s v="PITSS"/>
    <s v="ASP"/>
    <x v="1"/>
    <s v="MARIANO ESCOBEDO No 519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3.35"/>
    <n v="4"/>
    <n v="0.83750000000000002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5981"/>
    <x v="0"/>
    <s v="4395"/>
    <s v="28/01/2019 12:39"/>
    <s v="0BG2943221"/>
    <s v="100038"/>
    <s v="PITSS"/>
    <s v="ASP"/>
    <x v="1"/>
    <s v="BLV ISIDRO FABELA SUR 600"/>
    <x v="2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35"/>
    <n v="4"/>
    <n v="0.83750000000000002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5931"/>
    <x v="0"/>
    <s v="6705"/>
    <s v="28/01/2019 12:08"/>
    <s v="0A1H022574"/>
    <s v="000195"/>
    <s v="PITSS"/>
    <s v="ASP"/>
    <x v="4"/>
    <s v="CAMINO AL OLIVO 22"/>
    <x v="35"/>
    <n v="0"/>
    <s v="METRO"/>
    <n v="60"/>
    <s v="Entre 31 y 60"/>
    <s v="WF Mono Systems and Legacy Color"/>
    <s v="WF"/>
    <s v="Ciudad principal"/>
    <s v="3-Entre 31 y 60"/>
    <n v="1.1000000000000001"/>
    <n v="883.30000000000007"/>
    <n v="1"/>
    <n v="3.37"/>
    <n v="4"/>
    <n v="0.84250000000000003"/>
    <n v="0"/>
    <n v="0"/>
    <d v="2019-01-28T00:00:00"/>
    <d v="2019-01-28T00:00:00"/>
    <n v="0"/>
    <s v="0-1 día"/>
    <n v="0"/>
    <n v="0"/>
    <n v="0"/>
    <x v="0"/>
    <x v="0"/>
    <x v="0"/>
    <x v="0"/>
    <x v="0"/>
    <x v="0"/>
    <x v="0"/>
  </r>
  <r>
    <x v="0"/>
    <n v="1"/>
    <s v="1986753"/>
    <x v="0"/>
    <s v="3326"/>
    <s v="29/01/2019 14:24"/>
    <s v="0LA6296562"/>
    <s v="800027"/>
    <s v="PITSS"/>
    <s v="ASP"/>
    <x v="6"/>
    <s v="VICENTE GUERRERO 40"/>
    <x v="98"/>
    <n v="0"/>
    <s v="INTERIOR"/>
    <n v="523"/>
    <s v="&gt;60"/>
    <s v="A4 Mono MFPs"/>
    <s v="A4"/>
    <s v="Otras"/>
    <s v="1-&gt;60"/>
    <n v="1.05"/>
    <n v="750.75000000000011"/>
    <n v="1"/>
    <n v="7.6"/>
    <n v="9"/>
    <n v="0.8444444444444444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2477"/>
    <x v="0"/>
    <s v="0070"/>
    <s v="21/01/2019 11:42"/>
    <s v="0E2B658542"/>
    <s v="100037"/>
    <s v="PITSS"/>
    <s v="ASP"/>
    <x v="4"/>
    <s v="LEONA VICARIO No 629"/>
    <x v="3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3.38"/>
    <n v="4"/>
    <n v="0.84499999999999997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2883"/>
    <x v="0"/>
    <s v="6705"/>
    <s v="11/02/2019 08:38"/>
    <s v="0A1H020591"/>
    <s v="800110"/>
    <s v="PITSS"/>
    <s v="ASP"/>
    <x v="1"/>
    <s v="CALZ DE LA HUERTA 2799"/>
    <x v="28"/>
    <n v="0"/>
    <s v="INTERIOR"/>
    <n v="11"/>
    <s v="Entre 7 y 15"/>
    <s v="WF Mono Systems and Legacy Color"/>
    <s v="WF"/>
    <s v="Ciudad principal"/>
    <s v="3-Entre 7 y 15"/>
    <n v="0.8"/>
    <n v="1258.4000000000003"/>
    <n v="1"/>
    <n v="3.39"/>
    <n v="4"/>
    <n v="0.84750000000000003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4429"/>
    <x v="0"/>
    <s v="4002"/>
    <s v="13/02/2019 14:15"/>
    <s v="09HB331851"/>
    <s v="000195"/>
    <s v="PITSS"/>
    <s v="ASP"/>
    <x v="15"/>
    <s v="AV MIGUEL ANGEL DE QUEVEDO NO 555"/>
    <x v="16"/>
    <n v="1"/>
    <s v="METRO"/>
    <n v="14"/>
    <s v="Entre 7 y 15"/>
    <s v="A4 Mono MFPs"/>
    <s v="A4"/>
    <s v="Ciudad principal"/>
    <s v="1-Entre 7 y 15"/>
    <n v="0"/>
    <n v="0"/>
    <n v="1"/>
    <n v="4.25"/>
    <n v="5"/>
    <n v="0.85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2587"/>
    <x v="0"/>
    <s v="8075"/>
    <s v="21/01/2019 13:13"/>
    <s v="03AG873369"/>
    <s v="000207"/>
    <s v="PITSS"/>
    <s v="ASP"/>
    <x v="4"/>
    <s v="AV ADOLFO LOPEZ MATEOS SN LT 1"/>
    <x v="75"/>
    <n v="0"/>
    <s v="METRO"/>
    <n v="96"/>
    <s v="&gt;60"/>
    <s v="Departmental Digital"/>
    <s v="A3"/>
    <s v="Ciudad principal"/>
    <s v="2-&gt;60"/>
    <n v="1.1000000000000001"/>
    <n v="720.50000000000011"/>
    <n v="1"/>
    <n v="4.28"/>
    <n v="5"/>
    <n v="0.85600000000000009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1994117"/>
    <x v="0"/>
    <s v="4002"/>
    <s v="13/02/2019 08:45"/>
    <s v="09HB333709"/>
    <s v="800027"/>
    <s v="PITSS"/>
    <s v="ASP"/>
    <x v="31"/>
    <s v="PEDRO MORENO 1401"/>
    <x v="7"/>
    <n v="0"/>
    <s v="INTERIOR"/>
    <n v="2631"/>
    <s v="&gt;60"/>
    <s v="A4 Mono MFPs"/>
    <s v="A4"/>
    <s v="Ciudad principal"/>
    <s v="1-&gt;60"/>
    <n v="1.05"/>
    <n v="750.75000000000011"/>
    <n v="1"/>
    <n v="4.28"/>
    <n v="5"/>
    <n v="0.8560000000000000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9135"/>
    <x v="0"/>
    <s v="5866"/>
    <s v="22/02/2019 14:59"/>
    <s v="0EX9297293"/>
    <s v="500028"/>
    <s v="PITSS"/>
    <s v="ASP"/>
    <x v="1"/>
    <s v="HAROLD R PAPE MANZANA 31 NO 1910"/>
    <x v="47"/>
    <n v="0"/>
    <s v="INTERIOR"/>
    <n v="35"/>
    <s v="Entre 31 y 60"/>
    <s v="Departmental Digital"/>
    <s v="A3"/>
    <s v="Ciudad principal"/>
    <s v="2-Entre 31 y 60"/>
    <n v="1.05"/>
    <n v="1433.25"/>
    <n v="1"/>
    <n v="4.29"/>
    <n v="5"/>
    <n v="0.85799999999999998"/>
    <n v="0"/>
    <n v="0"/>
    <d v="2019-02-25T00:00:00"/>
    <d v="2019-02-25T00:00:00"/>
    <n v="0"/>
    <s v="0-1 día"/>
    <n v="0"/>
    <n v="0"/>
    <n v="0"/>
    <x v="0"/>
    <x v="0"/>
    <x v="0"/>
    <x v="0"/>
    <x v="0"/>
    <x v="0"/>
    <x v="0"/>
  </r>
  <r>
    <x v="0"/>
    <n v="1"/>
    <s v="1976677"/>
    <x v="0"/>
    <s v="4002"/>
    <s v="08/01/2019 16:41"/>
    <s v="09HB331652"/>
    <s v="800196"/>
    <s v="PITSS"/>
    <s v="ASP"/>
    <x v="15"/>
    <s v="CALLE 7 No 1308"/>
    <x v="7"/>
    <n v="1"/>
    <s v="INTERIOR"/>
    <n v="2595"/>
    <s v="&gt;60"/>
    <s v="A4 Mono MFPs"/>
    <s v="A4"/>
    <s v="Ciudad principal"/>
    <s v="1-&gt;60"/>
    <n v="1.05"/>
    <n v="0"/>
    <n v="1"/>
    <n v="4.3"/>
    <n v="5"/>
    <n v="0.86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1"/>
    <n v="1"/>
    <s v="1989651"/>
    <x v="0"/>
    <s v="4002"/>
    <s v="05/02/2019 08:02"/>
    <s v="09HB320801"/>
    <s v="500028"/>
    <s v="PITSS"/>
    <s v="ASP"/>
    <x v="6"/>
    <s v="AV SAN SEBASTIAN 1501"/>
    <x v="33"/>
    <n v="0"/>
    <s v="INTERIOR"/>
    <n v="484"/>
    <s v="&gt;60"/>
    <s v="A4 Mono MFPs"/>
    <s v="A4"/>
    <s v="Ciudad principal"/>
    <s v="1-&gt;60"/>
    <n v="1.05"/>
    <n v="750.75000000000011"/>
    <n v="1"/>
    <n v="4.3"/>
    <n v="5"/>
    <n v="0.8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2933"/>
    <x v="0"/>
    <s v="4310"/>
    <s v="11/02/2019 10:05"/>
    <s v="0BG0966730"/>
    <s v="800110"/>
    <s v="PITSS"/>
    <s v="ASP"/>
    <x v="1"/>
    <s v="BLVD CAMELIA NO.2658"/>
    <x v="28"/>
    <n v="0"/>
    <s v="INTERIOR"/>
    <n v="47"/>
    <s v="Entre 31 y 60"/>
    <s v="Light Production Digital Business"/>
    <s v="Entry Production"/>
    <s v="Ciudad principal"/>
    <s v="3-Entre 31 y 60"/>
    <n v="1.1000000000000001"/>
    <n v="1730.3000000000004"/>
    <n v="1"/>
    <n v="3.44"/>
    <n v="4"/>
    <n v="0.86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89617"/>
    <x v="0"/>
    <s v="4395"/>
    <s v="05/02/2019 07:12"/>
    <s v="0BG2951472"/>
    <s v="800192"/>
    <s v="PITSS"/>
    <s v="ASP"/>
    <x v="1"/>
    <s v="AMERICAS 655"/>
    <x v="7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3.45"/>
    <n v="4"/>
    <n v="0.86250000000000004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3695"/>
    <x v="0"/>
    <s v="4002"/>
    <s v="02/01/2019 13:11"/>
    <s v="09HB328726"/>
    <s v="800027"/>
    <s v="PITSS"/>
    <s v="ASP"/>
    <x v="113"/>
    <s v="AV 18 DE MARZO No 704"/>
    <x v="7"/>
    <n v="0"/>
    <s v="INTERIOR"/>
    <n v="2589"/>
    <s v="&gt;60"/>
    <s v="A4 Mono MFPs"/>
    <s v="A4"/>
    <s v="Ciudad principal"/>
    <s v="1-&gt;60"/>
    <n v="1.05"/>
    <n v="750.75000000000011"/>
    <n v="1"/>
    <n v="4.32"/>
    <n v="5"/>
    <n v="0.8640000000000001"/>
    <n v="0"/>
    <n v="0"/>
    <d v="2019-01-03T00:00:00"/>
    <d v="2019-01-03T00:00:00"/>
    <n v="0"/>
    <s v="0-1 día"/>
    <n v="0"/>
    <n v="0"/>
    <n v="0"/>
    <x v="0"/>
    <x v="0"/>
    <x v="0"/>
    <x v="0"/>
    <x v="0"/>
    <x v="0"/>
    <x v="0"/>
  </r>
  <r>
    <x v="0"/>
    <n v="1"/>
    <s v="1976899"/>
    <x v="0"/>
    <s v="7225"/>
    <s v="09/01/2019 09:40"/>
    <s v="0LX5822382"/>
    <s v="500161"/>
    <s v="PITSS"/>
    <s v="ASP"/>
    <x v="25"/>
    <s v="VIALIDAD TABALAOPA 8507"/>
    <x v="6"/>
    <n v="0"/>
    <s v="INTERIOR"/>
    <n v="37"/>
    <s v="Entre 31 y 60"/>
    <s v="A3 Office Color Laser MFPs"/>
    <s v="A3"/>
    <s v="Ciudad principal"/>
    <s v="2-Entre 31 y 60"/>
    <n v="1.05"/>
    <n v="1433.25"/>
    <n v="1"/>
    <n v="3.08"/>
    <n v="5"/>
    <n v="0.61599999999999999"/>
    <n v="0"/>
    <n v="0"/>
    <d v="2019-01-11T00:00:00"/>
    <d v="2019-01-11T00:00:00"/>
    <n v="0"/>
    <s v="0-1 día"/>
    <n v="0"/>
    <n v="0"/>
    <n v="0"/>
    <x v="0"/>
    <x v="0"/>
    <x v="0"/>
    <x v="1"/>
    <x v="1"/>
    <x v="1"/>
    <x v="7"/>
  </r>
  <r>
    <x v="1"/>
    <n v="1"/>
    <s v="1986521"/>
    <x v="0"/>
    <s v="5866"/>
    <s v="29/01/2019 09:38"/>
    <s v="0EX9293145"/>
    <s v="800113"/>
    <s v="PITSS"/>
    <s v="ASP"/>
    <x v="4"/>
    <s v="AV MEXICO 3370"/>
    <x v="0"/>
    <n v="0"/>
    <s v="INTERIOR"/>
    <n v="4"/>
    <s v="Entre 3 y 6"/>
    <s v="Departmental Digital"/>
    <s v="A3"/>
    <s v="Ciudad principal"/>
    <s v="2-Entre 3 y 6"/>
    <n v="0"/>
    <n v="0"/>
    <n v="1"/>
    <n v="4.32"/>
    <n v="5"/>
    <n v="0.8640000000000001"/>
    <n v="0"/>
    <n v="0"/>
    <d v="2019-02-01T00:00:00"/>
    <d v="2019-02-01T00:00:00"/>
    <n v="0"/>
    <s v="0-1 día"/>
    <n v="0"/>
    <n v="0"/>
    <n v="0"/>
    <x v="0"/>
    <x v="0"/>
    <x v="0"/>
    <x v="0"/>
    <x v="0"/>
    <x v="0"/>
    <x v="0"/>
  </r>
  <r>
    <x v="0"/>
    <n v="1"/>
    <s v="1976975"/>
    <x v="0"/>
    <s v="3611"/>
    <s v="09/01/2019 11:00"/>
    <s v="0A4T558515"/>
    <s v="000207"/>
    <s v="PITSS"/>
    <s v="ASP"/>
    <x v="4"/>
    <s v="PASEO DE LA REFORMA N┌MERO 408"/>
    <x v="57"/>
    <n v="0"/>
    <s v="METRO"/>
    <n v="154"/>
    <s v="&gt;60"/>
    <s v="Entry Mono Printers"/>
    <s v="A4"/>
    <s v="Ciudad principal"/>
    <s v="1-&gt;60"/>
    <n v="1.05"/>
    <n v="491.40000000000003"/>
    <n v="1"/>
    <n v="4.33"/>
    <n v="5"/>
    <n v="0.86599999999999999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1"/>
    <n v="1"/>
    <s v="1993307"/>
    <x v="0"/>
    <s v="8070"/>
    <s v="11/02/2019 17:28"/>
    <s v="06TB445743"/>
    <s v="000196"/>
    <s v="PITSS"/>
    <s v="ASP"/>
    <x v="15"/>
    <s v="PASEO DE LA REFORMA No 295 P 2"/>
    <x v="57"/>
    <n v="1"/>
    <s v="METRO"/>
    <n v="11"/>
    <s v="Entre 7 y 15"/>
    <s v="A3 Office Color Laser MFPs"/>
    <s v="A3"/>
    <s v="Ciudad principal"/>
    <s v="2-Entre 7 y 15"/>
    <n v="0.6"/>
    <n v="0"/>
    <n v="1"/>
    <n v="4.33"/>
    <n v="5"/>
    <n v="0.86599999999999999"/>
    <n v="0"/>
    <n v="0"/>
    <d v="2019-02-13T00:00:00"/>
    <d v="2019-02-13T00:00:00"/>
    <n v="0"/>
    <s v="0-1 día"/>
    <n v="0"/>
    <n v="0"/>
    <n v="0"/>
    <x v="0"/>
    <x v="0"/>
    <x v="0"/>
    <x v="0"/>
    <x v="0"/>
    <x v="0"/>
    <x v="0"/>
  </r>
  <r>
    <x v="1"/>
    <n v="1"/>
    <s v="1998707"/>
    <x v="0"/>
    <s v="4395"/>
    <s v="21/02/2019 16:32"/>
    <s v="0BG2949312"/>
    <s v="100038"/>
    <s v="PITSS"/>
    <s v="ASP"/>
    <x v="1"/>
    <s v="BLV ISIDRO FABELA SUR 600"/>
    <x v="20"/>
    <n v="0"/>
    <s v="INTERIOR"/>
    <n v="56"/>
    <s v="Entre 31 y 60"/>
    <s v="Light Production Digital Business"/>
    <s v="Entry Production"/>
    <s v="Ciudad principal"/>
    <s v="3-Entre 31 y 60"/>
    <n v="1.1000000000000001"/>
    <n v="1730.3000000000004"/>
    <n v="1"/>
    <n v="3.47"/>
    <n v="4"/>
    <n v="0.86750000000000005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4657"/>
    <x v="0"/>
    <s v="6705"/>
    <s v="04/01/2019 08:20"/>
    <s v="0A1H020656"/>
    <s v="800183"/>
    <s v="PITSS"/>
    <s v="ASP"/>
    <x v="1"/>
    <s v="AV ADOLFO LOPEZ MATEOS 1299"/>
    <x v="40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3.5"/>
    <n v="4"/>
    <n v="0.875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80689"/>
    <x v="0"/>
    <s v="7530"/>
    <s v="17/01/2019 09:04"/>
    <s v="0XKK387077"/>
    <s v="500161"/>
    <s v="PITSS"/>
    <s v="ASP"/>
    <x v="25"/>
    <s v="VIALIDAD TABALAOPA 8507"/>
    <x v="6"/>
    <n v="0"/>
    <s v="INTERIOR"/>
    <n v="30"/>
    <s v="Entre 16 y 30"/>
    <s v="A3 Office Color Laser MFPs"/>
    <s v="A3"/>
    <s v="Ciudad principal"/>
    <s v="2-Entre 16 y 30"/>
    <n v="0.8"/>
    <n v="1092"/>
    <n v="1"/>
    <n v="3.18"/>
    <n v="5"/>
    <n v="0.63600000000000001"/>
    <n v="0"/>
    <n v="0"/>
    <d v="2019-01-17T00:00:00"/>
    <d v="2019-01-18T00:00:00"/>
    <n v="1"/>
    <s v="0-1 día"/>
    <n v="0"/>
    <n v="0"/>
    <n v="0"/>
    <x v="0"/>
    <x v="0"/>
    <x v="0"/>
    <x v="1"/>
    <x v="1"/>
    <x v="1"/>
    <x v="7"/>
  </r>
  <r>
    <x v="0"/>
    <n v="1"/>
    <s v="1986481"/>
    <x v="0"/>
    <s v="7142"/>
    <s v="29/01/2019 08:21"/>
    <s v="0PW4152865"/>
    <s v="800183"/>
    <s v="PITSS"/>
    <s v="ASP"/>
    <x v="1"/>
    <s v="AV LOPEZ MATEOS SUR 1299"/>
    <x v="40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3.5"/>
    <n v="4"/>
    <n v="0.875"/>
    <n v="0"/>
    <n v="0"/>
    <d v="2019-01-29T00:00:00"/>
    <d v="2019-01-29T00:00:00"/>
    <n v="0"/>
    <s v="0-1 día"/>
    <n v="0"/>
    <n v="0"/>
    <n v="0"/>
    <x v="0"/>
    <x v="0"/>
    <x v="0"/>
    <x v="0"/>
    <x v="0"/>
    <x v="0"/>
    <x v="0"/>
  </r>
  <r>
    <x v="0"/>
    <n v="1"/>
    <s v="1983701"/>
    <x v="0"/>
    <s v="4395"/>
    <s v="23/01/2019 10:29"/>
    <s v="0BG2947147"/>
    <s v="800188"/>
    <s v="PITSS"/>
    <s v="ASP"/>
    <x v="1"/>
    <s v="BLV ADOLFO LOPEZ MATEOS 1025"/>
    <x v="55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3.52"/>
    <n v="4"/>
    <n v="0.88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1"/>
    <n v="1"/>
    <s v="2001421"/>
    <x v="0"/>
    <s v="8045"/>
    <s v="27/02/2019 11:36"/>
    <s v="0Y4X848952"/>
    <s v="000195"/>
    <s v="PITSS"/>
    <s v="ASP"/>
    <x v="15"/>
    <s v="AV MIGUEL ANGEL DE QUEVEDO NO 555"/>
    <x v="16"/>
    <n v="1"/>
    <s v="METRO"/>
    <n v="19"/>
    <s v="Entre 16 y 30"/>
    <s v="Office Digital"/>
    <s v="A3"/>
    <s v="Ciudad principal"/>
    <s v="2-Entre 16 y 30"/>
    <n v="0.8"/>
    <n v="0"/>
    <n v="1"/>
    <n v="4.43"/>
    <n v="5"/>
    <n v="0.8859999999999999"/>
    <n v="0"/>
    <n v="0"/>
    <d v="2019-02-27T00:00:00"/>
    <d v="2019-02-28T00:00:00"/>
    <n v="1"/>
    <s v="0-1 día"/>
    <n v="0"/>
    <n v="0"/>
    <n v="0"/>
    <x v="0"/>
    <x v="0"/>
    <x v="0"/>
    <x v="0"/>
    <x v="0"/>
    <x v="0"/>
    <x v="0"/>
  </r>
  <r>
    <x v="1"/>
    <n v="1"/>
    <s v="1988385"/>
    <x v="0"/>
    <s v="4002"/>
    <s v="01/02/2019 12:03"/>
    <s v="09HB318706"/>
    <s v="500028"/>
    <s v="PITSS"/>
    <s v="ASP"/>
    <x v="6"/>
    <s v="CORDILLERA DE LOS ANDES 701"/>
    <x v="36"/>
    <n v="0"/>
    <s v="INTERIOR"/>
    <n v="15"/>
    <s v="Entre 7 y 15"/>
    <s v="A4 Mono MFPs"/>
    <s v="A4"/>
    <s v="Ciudad principal"/>
    <s v="1-Entre 7 y 15"/>
    <n v="0"/>
    <n v="0"/>
    <n v="1"/>
    <n v="4.45"/>
    <n v="5"/>
    <n v="0.89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1"/>
    <n v="1"/>
    <s v="1990561"/>
    <x v="0"/>
    <s v="5866"/>
    <s v="06/02/2019 11:03"/>
    <s v="0EX9293087"/>
    <s v="500028"/>
    <s v="PITSS"/>
    <s v="ASP"/>
    <x v="4"/>
    <s v="AV DE LAS TORRES 2498"/>
    <x v="1"/>
    <n v="0"/>
    <s v="INTERIOR"/>
    <n v="16"/>
    <s v="Entre 16 y 30"/>
    <s v="Departmental Digital"/>
    <s v="A3"/>
    <s v="Ciudad principal"/>
    <s v="2-Entre 16 y 30"/>
    <n v="0.8"/>
    <n v="1092"/>
    <n v="1"/>
    <n v="4.45"/>
    <n v="5"/>
    <n v="0.89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83333"/>
    <x v="0"/>
    <s v="5774"/>
    <s v="22/01/2019 13:02"/>
    <s v="0XEL566040"/>
    <s v="800142"/>
    <s v="PITSS"/>
    <s v="ASP"/>
    <x v="4"/>
    <s v="AV INSURGENTES SUR 479"/>
    <x v="57"/>
    <n v="0"/>
    <s v="METRO"/>
    <n v="77"/>
    <s v="&gt;60"/>
    <s v="Departmental Digital"/>
    <s v="A3"/>
    <s v="Ciudad principal"/>
    <s v="2-&gt;60"/>
    <n v="1.1000000000000001"/>
    <n v="720.50000000000011"/>
    <n v="1"/>
    <n v="4.47"/>
    <n v="5"/>
    <n v="0.89399999999999991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9687"/>
    <x v="0"/>
    <s v="8075"/>
    <s v="05/02/2019 08:32"/>
    <s v="03AG880144"/>
    <s v="500028"/>
    <s v="PITSS"/>
    <s v="ASP"/>
    <x v="4"/>
    <s v="AV GOMEZ MORIN No 924 LOTE 7"/>
    <x v="1"/>
    <n v="0"/>
    <s v="INTERIOR"/>
    <n v="20"/>
    <s v="Entre 16 y 30"/>
    <s v="Departmental Digital"/>
    <s v="A3"/>
    <s v="Ciudad principal"/>
    <s v="2-Entre 16 y 30"/>
    <n v="0.8"/>
    <n v="1092"/>
    <n v="1"/>
    <n v="4.47"/>
    <n v="5"/>
    <n v="0.89399999999999991"/>
    <n v="0"/>
    <n v="0"/>
    <d v="2019-02-12T00:00:00"/>
    <d v="2019-02-13T00:00:00"/>
    <n v="1"/>
    <s v="0-1 día"/>
    <n v="0"/>
    <n v="0"/>
    <n v="0"/>
    <x v="0"/>
    <x v="0"/>
    <x v="0"/>
    <x v="0"/>
    <x v="0"/>
    <x v="0"/>
    <x v="0"/>
  </r>
  <r>
    <x v="1"/>
    <n v="1"/>
    <s v="1992869"/>
    <x v="0"/>
    <s v="6705"/>
    <s v="11/02/2019 08:19"/>
    <s v="0A1H020656"/>
    <s v="800027"/>
    <s v="PITSS"/>
    <s v="ASP"/>
    <x v="1"/>
    <s v="AV ADOLFO LOPEZ MATEOS 1299"/>
    <x v="40"/>
    <n v="0"/>
    <s v="INTERIOR"/>
    <n v="4"/>
    <s v="Entre 3 y 6"/>
    <s v="WF Mono Systems and Legacy Color"/>
    <s v="WF"/>
    <s v="Ciudad principal"/>
    <s v="3-Entre 3 y 6"/>
    <n v="0.6"/>
    <n v="943.80000000000007"/>
    <n v="1"/>
    <n v="3.58"/>
    <n v="4"/>
    <n v="0.89500000000000002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85745"/>
    <x v="0"/>
    <s v="8075"/>
    <s v="28/01/2019 09:46"/>
    <s v="03AG877849"/>
    <s v="000207"/>
    <s v="PITSS"/>
    <s v="ASP"/>
    <x v="4"/>
    <s v="AV 1 DE MAYO Y AV CENTRAL MZ 4 LT 1"/>
    <x v="60"/>
    <n v="0"/>
    <s v="METRO"/>
    <n v="98"/>
    <s v="&gt;60"/>
    <s v="Departmental Digital"/>
    <s v="A3"/>
    <s v="Ciudad principal"/>
    <s v="2-&gt;60"/>
    <n v="1.1000000000000001"/>
    <n v="720.50000000000011"/>
    <n v="1"/>
    <n v="4.4800000000000004"/>
    <n v="5"/>
    <n v="0.89600000000000013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0"/>
    <n v="1"/>
    <s v="1975815"/>
    <x v="0"/>
    <s v="8055"/>
    <s v="07/01/2019 13:15"/>
    <s v="0Y4X830856"/>
    <s v="500161"/>
    <s v="PITSS"/>
    <s v="ASP"/>
    <x v="2"/>
    <s v="PREDIO SANTO TOMAS SN"/>
    <x v="90"/>
    <n v="0"/>
    <s v="INTERIOR"/>
    <n v="28"/>
    <s v="Entre 16 y 30"/>
    <s v="Departmental Digital"/>
    <s v="A3"/>
    <s v="Otras"/>
    <s v="2-Entre 16 y 30"/>
    <n v="0.8"/>
    <n v="1092"/>
    <n v="1"/>
    <n v="5.75"/>
    <n v="9"/>
    <n v="0.63888888888888884"/>
    <n v="0"/>
    <n v="0"/>
    <d v="2019-01-08T00:00:00"/>
    <d v="2019-01-08T00:00:00"/>
    <n v="0"/>
    <s v="0-1 día"/>
    <n v="0"/>
    <n v="0"/>
    <n v="0"/>
    <x v="0"/>
    <x v="0"/>
    <x v="0"/>
    <x v="0"/>
    <x v="1"/>
    <x v="1"/>
    <x v="7"/>
  </r>
  <r>
    <x v="1"/>
    <n v="1"/>
    <s v="1991285"/>
    <x v="0"/>
    <s v="0070"/>
    <s v="07/02/2019 13:24"/>
    <s v="0E2B646609"/>
    <s v="500019"/>
    <s v="PITSS"/>
    <s v="ASP"/>
    <x v="1"/>
    <s v="BLV INDEPENDENCIA SN"/>
    <x v="9"/>
    <n v="0"/>
    <s v="INTERIOR"/>
    <n v="191"/>
    <s v="&gt;60"/>
    <s v="Entry Production Color Low/Mid"/>
    <s v="Entry Production"/>
    <s v="Otras"/>
    <s v="3-&gt;60"/>
    <n v="1.1499999999999999"/>
    <n v="1808.95"/>
    <n v="1"/>
    <n v="5.4"/>
    <n v="6"/>
    <n v="0.9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6881"/>
    <x v="0"/>
    <s v="1262"/>
    <s v="09/01/2019 09:15"/>
    <s v="0DUX197051"/>
    <s v="500083"/>
    <s v="PITSS"/>
    <s v="ASP"/>
    <x v="72"/>
    <s v="25 DE MAYO No 178"/>
    <x v="43"/>
    <n v="0"/>
    <s v="INTERIOR"/>
    <n v="7"/>
    <s v="Entre 7 y 15"/>
    <s v="Entry Production Color Low/Mid"/>
    <s v="Entry Production"/>
    <s v="Otras"/>
    <s v="3-Entre 7 y 15"/>
    <n v="0.8"/>
    <n v="1258.4000000000003"/>
    <n v="1"/>
    <n v="5.42"/>
    <n v="6"/>
    <n v="0.90333333333333332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327"/>
    <x v="0"/>
    <s v="0251"/>
    <s v="16/01/2019 14:09"/>
    <s v="0VGW632064"/>
    <s v="500161"/>
    <s v="PITSS"/>
    <s v="ASP"/>
    <x v="128"/>
    <s v="PERIFERICO ORTIZ MENA LOCAL 8 SN"/>
    <x v="6"/>
    <n v="0"/>
    <s v="INTERIOR"/>
    <n v="34"/>
    <s v="Entre 31 y 60"/>
    <s v="A3 Professional Color Laser MFPs"/>
    <s v="A3"/>
    <s v="Ciudad principal"/>
    <s v="2-Entre 31 y 60"/>
    <n v="1.05"/>
    <n v="1433.25"/>
    <n v="1"/>
    <n v="3.35"/>
    <n v="5"/>
    <n v="0.67"/>
    <n v="0"/>
    <n v="0"/>
    <d v="2019-01-18T00:00:00"/>
    <d v="2019-01-18T00:00:00"/>
    <n v="0"/>
    <s v="0-1 día"/>
    <n v="0"/>
    <n v="0"/>
    <n v="0"/>
    <x v="0"/>
    <x v="0"/>
    <x v="0"/>
    <x v="0"/>
    <x v="1"/>
    <x v="1"/>
    <x v="7"/>
  </r>
  <r>
    <x v="1"/>
    <n v="1"/>
    <s v="1991819"/>
    <x v="0"/>
    <s v="4395"/>
    <s v="08/02/2019 11:19"/>
    <s v="0BG2950884"/>
    <s v="500161"/>
    <s v="PITSS"/>
    <s v="ASP"/>
    <x v="1"/>
    <s v="LAT PERIF ANTONIO ORTIZ MENA 3500"/>
    <x v="6"/>
    <n v="0"/>
    <s v="INTERIOR"/>
    <n v="73"/>
    <s v="&gt;60"/>
    <s v="Light Production Digital Business"/>
    <s v="Entry Production"/>
    <s v="Ciudad principal"/>
    <s v="3-&gt;60"/>
    <n v="1.1499999999999999"/>
    <n v="1808.95"/>
    <n v="1"/>
    <n v="2.68"/>
    <n v="4"/>
    <n v="0.67"/>
    <n v="0"/>
    <n v="0"/>
    <d v="2019-02-11T00:00:00"/>
    <d v="2019-02-11T00:00:00"/>
    <n v="0"/>
    <s v="0-1 día"/>
    <n v="0"/>
    <n v="0"/>
    <n v="0"/>
    <x v="0"/>
    <x v="0"/>
    <x v="0"/>
    <x v="0"/>
    <x v="1"/>
    <x v="1"/>
    <x v="7"/>
  </r>
  <r>
    <x v="1"/>
    <n v="1"/>
    <s v="1991145"/>
    <x v="0"/>
    <s v="3655"/>
    <s v="07/02/2019 10:13"/>
    <s v="0C7X369931"/>
    <s v="500066"/>
    <s v="PITSS"/>
    <s v="ASP"/>
    <x v="108"/>
    <s v="AV MAESTRO ISRAEL CAVAZOS No 300"/>
    <x v="33"/>
    <n v="0"/>
    <s v="INTERIOR"/>
    <n v="118"/>
    <s v="&gt;60"/>
    <s v="A4 Mono MFPs"/>
    <s v="A4"/>
    <s v="Ciudad principal"/>
    <s v="1-&gt;60"/>
    <n v="1.05"/>
    <n v="750.75000000000011"/>
    <n v="1"/>
    <n v="4.55"/>
    <n v="5"/>
    <n v="0.90999999999999992"/>
    <n v="0"/>
    <n v="0"/>
    <d v="2019-02-07T00:00:00"/>
    <d v="2019-02-07T00:00:00"/>
    <n v="0"/>
    <s v="0-1 día"/>
    <n v="0"/>
    <n v="0"/>
    <n v="0"/>
    <x v="0"/>
    <x v="0"/>
    <x v="0"/>
    <x v="0"/>
    <x v="0"/>
    <x v="0"/>
    <x v="0"/>
  </r>
  <r>
    <x v="0"/>
    <n v="1"/>
    <s v="1978067"/>
    <x v="0"/>
    <s v="4395"/>
    <s v="11/01/2019 08:36"/>
    <s v="0BG2949265"/>
    <s v="500066"/>
    <s v="PITSS"/>
    <s v="ASP"/>
    <x v="1"/>
    <s v="MANUEL BARRAGAN 510 NTE"/>
    <x v="36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65"/>
    <n v="4"/>
    <n v="0.91249999999999998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1"/>
    <n v="1"/>
    <s v="1997149"/>
    <x v="0"/>
    <s v="4395"/>
    <s v="19/02/2019 11:51"/>
    <s v="0BG2946786"/>
    <s v="500028"/>
    <s v="PITSS"/>
    <s v="ASP"/>
    <x v="1"/>
    <s v="CARR MIGUEL ALEMAN OTE 4605"/>
    <x v="33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65"/>
    <n v="4"/>
    <n v="0.91249999999999998"/>
    <n v="0"/>
    <n v="0"/>
    <d v="2019-02-19T00:00:00"/>
    <d v="2019-02-19T00:00:00"/>
    <n v="0"/>
    <s v="0-1 día"/>
    <n v="0"/>
    <n v="0"/>
    <n v="0"/>
    <x v="0"/>
    <x v="0"/>
    <x v="0"/>
    <x v="0"/>
    <x v="0"/>
    <x v="0"/>
    <x v="0"/>
  </r>
  <r>
    <x v="1"/>
    <n v="1"/>
    <s v="1998609"/>
    <x v="0"/>
    <s v="0070"/>
    <s v="21/02/2019 13:51"/>
    <s v="0E2B665463"/>
    <s v="800027"/>
    <s v="PITSS"/>
    <s v="ASP"/>
    <x v="4"/>
    <s v="AV SALVADOR NAVA MARTINEZ No 3115"/>
    <x v="13"/>
    <n v="0"/>
    <s v="INTERIOR"/>
    <n v="317"/>
    <s v="&gt;60"/>
    <s v="Entry Production Color Low/Mid"/>
    <s v="Entry Production"/>
    <s v="Ciudad principal"/>
    <s v="3-&gt;60"/>
    <n v="1.1499999999999999"/>
    <n v="1808.95"/>
    <n v="1"/>
    <n v="3.65"/>
    <n v="4"/>
    <n v="0.91249999999999998"/>
    <n v="0"/>
    <n v="0"/>
    <d v="2019-02-22T00:00:00"/>
    <d v="2019-02-22T00:00:00"/>
    <n v="0"/>
    <s v="0-1 día"/>
    <n v="0"/>
    <n v="0"/>
    <n v="0"/>
    <x v="0"/>
    <x v="0"/>
    <x v="0"/>
    <x v="0"/>
    <x v="0"/>
    <x v="0"/>
    <x v="0"/>
  </r>
  <r>
    <x v="1"/>
    <n v="1"/>
    <s v="2000893"/>
    <x v="0"/>
    <s v="6705"/>
    <s v="26/02/2019 13:51"/>
    <s v="0A1H021649"/>
    <s v="500161"/>
    <s v="PITSS"/>
    <s v="ASP"/>
    <x v="1"/>
    <s v="AV 6 OTE ESQ CALLE 5 OTE NUM 405"/>
    <x v="89"/>
    <n v="0"/>
    <s v="INTERIOR"/>
    <n v="66"/>
    <s v="&gt;60"/>
    <s v="WF Mono Systems and Legacy Color"/>
    <s v="WF"/>
    <s v="Otras"/>
    <s v="3-&gt;60"/>
    <n v="1.1499999999999999"/>
    <n v="1808.95"/>
    <n v="1"/>
    <n v="4.1500000000000004"/>
    <n v="6"/>
    <n v="0.69166666666666676"/>
    <n v="0"/>
    <n v="0"/>
    <d v="2019-02-27T00:00:00"/>
    <d v="2019-02-27T00:00:00"/>
    <n v="0"/>
    <s v="0-1 día"/>
    <n v="0"/>
    <n v="0"/>
    <n v="0"/>
    <x v="0"/>
    <x v="0"/>
    <x v="0"/>
    <x v="0"/>
    <x v="1"/>
    <x v="1"/>
    <x v="7"/>
  </r>
  <r>
    <x v="1"/>
    <n v="1"/>
    <s v="1986441"/>
    <x v="0"/>
    <s v="3350"/>
    <s v="29/01/2019 07:04"/>
    <s v="0VMA674484"/>
    <s v="500036"/>
    <s v="PITSS"/>
    <s v="ASP"/>
    <x v="17"/>
    <s v="ITURBIDE No 6970"/>
    <x v="18"/>
    <n v="0"/>
    <s v="INTERIOR"/>
    <n v="215"/>
    <s v="&gt;60"/>
    <s v="A4 Mono MFPs"/>
    <s v="A4"/>
    <s v="Ciudad principal"/>
    <s v="1-&gt;60"/>
    <n v="1.05"/>
    <n v="750.75000000000011"/>
    <n v="1"/>
    <n v="4.58"/>
    <n v="5"/>
    <n v="0.91600000000000004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1"/>
    <n v="1"/>
    <s v="2000817"/>
    <x v="0"/>
    <s v="5955"/>
    <s v="26/02/2019 12:55"/>
    <s v="0X76707683"/>
    <s v="100037"/>
    <s v="PITSS"/>
    <s v="ASP"/>
    <x v="21"/>
    <s v="ACUEDUCTO DEL ALTO LERMA No 2"/>
    <x v="24"/>
    <n v="0"/>
    <s v="INTERIOR"/>
    <n v="252"/>
    <s v="&gt;60"/>
    <s v="Departmental Digital"/>
    <s v="A3"/>
    <s v="Ciudad principal"/>
    <s v="2-&gt;60"/>
    <n v="1.1000000000000001"/>
    <n v="1501.5000000000002"/>
    <n v="1"/>
    <n v="4.58"/>
    <n v="5"/>
    <n v="0.91600000000000004"/>
    <n v="0"/>
    <n v="0"/>
    <d v="2019-02-26T00:00:00"/>
    <d v="2019-02-27T00:00:00"/>
    <n v="1"/>
    <s v="0-1 día"/>
    <n v="0"/>
    <n v="0"/>
    <n v="0"/>
    <x v="0"/>
    <x v="0"/>
    <x v="0"/>
    <x v="0"/>
    <x v="0"/>
    <x v="0"/>
    <x v="0"/>
  </r>
  <r>
    <x v="1"/>
    <n v="1"/>
    <s v="1989295"/>
    <x v="0"/>
    <s v="0070"/>
    <s v="04/02/2019 11:57"/>
    <s v="0E2B666316"/>
    <s v="000196"/>
    <s v="PITSS"/>
    <s v="ASP"/>
    <x v="4"/>
    <s v="AV ADOLFO LOPEZ MATEOS SN LT 1"/>
    <x v="75"/>
    <n v="0"/>
    <s v="METRO"/>
    <n v="95"/>
    <s v="&gt;60"/>
    <s v="Entry Production Color Low/Mid"/>
    <s v="Entry Production"/>
    <s v="Ciudad principal"/>
    <s v="3-&gt;60"/>
    <n v="1.1499999999999999"/>
    <n v="923.44999999999993"/>
    <n v="1"/>
    <n v="3.67"/>
    <n v="4"/>
    <n v="0.91749999999999998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7627"/>
    <x v="0"/>
    <s v="3346"/>
    <s v="10/01/2019 12:14"/>
    <s v="03BT802591"/>
    <s v="800074"/>
    <s v="PITSS"/>
    <s v="ASP"/>
    <x v="111"/>
    <s v="BLVD DE LAS ISLAS No 1 MOD 4"/>
    <x v="37"/>
    <n v="0"/>
    <s v="INTERIOR"/>
    <n v="2597"/>
    <s v="&gt;60"/>
    <s v="A4 Mono MFPs"/>
    <s v="A4"/>
    <s v="Otras"/>
    <s v="1-&gt;60"/>
    <n v="1.05"/>
    <n v="750.75000000000011"/>
    <n v="1"/>
    <n v="8.27"/>
    <n v="9"/>
    <n v="0.91888888888888887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693"/>
    <x v="0"/>
    <s v="4002"/>
    <s v="17/01/2019 09:14"/>
    <s v="09HB321582"/>
    <s v="800074"/>
    <s v="PITSS"/>
    <s v="ASP"/>
    <x v="6"/>
    <s v="CARR ZIHUATANEJO IXTAPA SN"/>
    <x v="99"/>
    <n v="0"/>
    <s v="INTERIOR"/>
    <n v="85"/>
    <s v="&gt;60"/>
    <s v="A4 Mono MFPs"/>
    <s v="A4"/>
    <s v="Otras"/>
    <s v="1-&gt;60"/>
    <n v="1.05"/>
    <n v="750.75000000000011"/>
    <n v="1"/>
    <n v="8.27"/>
    <n v="9"/>
    <n v="0.91888888888888887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75681"/>
    <x v="0"/>
    <s v="0770"/>
    <s v="07/01/2019 10:40"/>
    <s v="0CX0060974"/>
    <s v="500161"/>
    <s v="PITSS"/>
    <s v="ASP"/>
    <x v="128"/>
    <s v="AV UNIVERSIDAD 2761"/>
    <x v="6"/>
    <n v="0"/>
    <s v="INTERIOR"/>
    <n v="11"/>
    <s v="Entre 7 y 15"/>
    <s v="Entry Production Color Mid"/>
    <s v="Entry Production"/>
    <s v="Ciudad principal"/>
    <s v="3-Entre 7 y 15"/>
    <n v="0.8"/>
    <n v="1258.4000000000003"/>
    <n v="1"/>
    <n v="3.08"/>
    <n v="4"/>
    <n v="0.77"/>
    <n v="0"/>
    <n v="0"/>
    <d v="2019-01-07T00:00:00"/>
    <d v="2019-01-07T00:00:00"/>
    <n v="0"/>
    <s v="0-1 día"/>
    <n v="0"/>
    <n v="0"/>
    <n v="0"/>
    <x v="0"/>
    <x v="0"/>
    <x v="0"/>
    <x v="0"/>
    <x v="1"/>
    <x v="1"/>
    <x v="7"/>
  </r>
  <r>
    <x v="1"/>
    <n v="1"/>
    <s v="1996237"/>
    <x v="0"/>
    <s v="7530"/>
    <s v="18/02/2019 08:26"/>
    <s v="0XKK398487"/>
    <s v="100039"/>
    <s v="PITSS"/>
    <s v="ASP"/>
    <x v="28"/>
    <s v="INDUSTRIA QUIMICA SN"/>
    <x v="20"/>
    <n v="1"/>
    <s v="INTERIOR"/>
    <n v="122"/>
    <s v="&gt;60"/>
    <s v="A3 Office Color Laser MFPs"/>
    <s v="A3"/>
    <s v="Ciudad principal"/>
    <s v="2-&gt;60"/>
    <n v="1.1000000000000001"/>
    <n v="0"/>
    <n v="1"/>
    <n v="4.5999999999999996"/>
    <n v="5"/>
    <n v="0.91999999999999993"/>
    <n v="0"/>
    <n v="0"/>
    <d v="2019-02-18T00:00:00"/>
    <d v="2019-02-18T00:00:00"/>
    <n v="0"/>
    <s v="0-1 día"/>
    <n v="0"/>
    <n v="0"/>
    <n v="0"/>
    <x v="0"/>
    <x v="0"/>
    <x v="0"/>
    <x v="0"/>
    <x v="0"/>
    <x v="0"/>
    <x v="0"/>
  </r>
  <r>
    <x v="0"/>
    <n v="1"/>
    <s v="1977601"/>
    <x v="0"/>
    <s v="0560"/>
    <s v="10/01/2019 11:49"/>
    <s v="0XPN399496"/>
    <s v="500028"/>
    <s v="PITSS"/>
    <s v="ASP"/>
    <x v="1"/>
    <s v="MORELOS 406 OTE"/>
    <x v="11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3.68"/>
    <n v="4"/>
    <n v="0.9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7561"/>
    <x v="0"/>
    <s v="4311"/>
    <s v="10/01/2019 11:19"/>
    <s v="0BG1000997"/>
    <s v="500083"/>
    <s v="PITSS"/>
    <s v="ASP"/>
    <x v="7"/>
    <s v="AV EUGENIO GARZA SADA 2501 SUR"/>
    <x v="11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3.68"/>
    <n v="4"/>
    <n v="0.92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86187"/>
    <x v="0"/>
    <s v="0570"/>
    <s v="28/01/2019 18:13"/>
    <s v="0XPN548391"/>
    <s v="000195"/>
    <s v="PITSS"/>
    <s v="ASP"/>
    <x v="4"/>
    <s v="AV CONTRERAS 300"/>
    <x v="70"/>
    <n v="0"/>
    <s v="METRO"/>
    <n v="54"/>
    <s v="Entre 31 y 60"/>
    <s v="Entry Production Color Low/Mid"/>
    <s v="Entry Production"/>
    <s v="Ciudad principal"/>
    <s v="3-Entre 31 y 60"/>
    <n v="1.1000000000000001"/>
    <n v="883.30000000000007"/>
    <n v="1"/>
    <n v="3.7"/>
    <n v="4"/>
    <n v="0.92500000000000004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0"/>
    <n v="1"/>
    <s v="1980375"/>
    <x v="0"/>
    <s v="5866"/>
    <s v="16/01/2019 15:28"/>
    <s v="0EX9664447"/>
    <s v="800027"/>
    <s v="PITSS"/>
    <s v="ASP"/>
    <x v="4"/>
    <s v="AV VALLE DE SAN ISIDRO 530"/>
    <x v="0"/>
    <n v="0"/>
    <s v="INTERIOR"/>
    <n v="44"/>
    <s v="Entre 31 y 60"/>
    <s v="Departmental Digital"/>
    <s v="A3"/>
    <s v="Ciudad principal"/>
    <s v="2-Entre 31 y 60"/>
    <n v="1.05"/>
    <n v="1433.25"/>
    <n v="1"/>
    <n v="4.63"/>
    <n v="5"/>
    <n v="0.92599999999999993"/>
    <n v="0"/>
    <n v="0"/>
    <d v="2019-01-17T00:00:00"/>
    <d v="2019-01-17T00:00:00"/>
    <n v="0"/>
    <s v="0-1 día"/>
    <n v="0"/>
    <n v="0"/>
    <n v="0"/>
    <x v="0"/>
    <x v="0"/>
    <x v="0"/>
    <x v="0"/>
    <x v="0"/>
    <x v="0"/>
    <x v="0"/>
  </r>
  <r>
    <x v="1"/>
    <n v="1"/>
    <s v="1997773"/>
    <x v="0"/>
    <s v="3345"/>
    <s v="20/02/2019 11:22"/>
    <s v="3BT840308"/>
    <s v="800147"/>
    <s v="PITSS"/>
    <s v="ASP"/>
    <x v="149"/>
    <s v="MANUEL DOBLADO No 2"/>
    <x v="100"/>
    <n v="0"/>
    <s v="INTERIOR"/>
    <n v="2638"/>
    <s v="&gt;60"/>
    <s v="A4 Mono MFPs"/>
    <s v="A4"/>
    <s v="Ciudad principal"/>
    <s v="1-&gt;60"/>
    <n v="1.05"/>
    <n v="750.75000000000011"/>
    <n v="1"/>
    <n v="4.63"/>
    <n v="5"/>
    <n v="0.92599999999999993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1"/>
    <n v="1"/>
    <s v="1989999"/>
    <x v="0"/>
    <s v="4395"/>
    <s v="05/02/2019 13:47"/>
    <s v="0BG2949265"/>
    <s v="500083"/>
    <s v="PITSS"/>
    <s v="ASP"/>
    <x v="1"/>
    <s v="MANUEL BARRAGAN 510 NTE"/>
    <x v="36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72"/>
    <n v="4"/>
    <n v="0.93"/>
    <n v="0"/>
    <n v="0"/>
    <d v="2019-02-06T00:00:00"/>
    <d v="2019-02-06T00:00:00"/>
    <n v="0"/>
    <s v="0-1 día"/>
    <n v="0"/>
    <n v="0"/>
    <n v="0"/>
    <x v="0"/>
    <x v="0"/>
    <x v="0"/>
    <x v="0"/>
    <x v="0"/>
    <x v="0"/>
    <x v="0"/>
  </r>
  <r>
    <x v="0"/>
    <n v="1"/>
    <s v="1976907"/>
    <x v="0"/>
    <s v="4310"/>
    <s v="09/01/2019 09:46"/>
    <s v="0BG0964536"/>
    <s v="000196"/>
    <s v="PITSS"/>
    <s v="ASP"/>
    <x v="4"/>
    <s v="BLV CATARATAS 29"/>
    <x v="16"/>
    <n v="0"/>
    <s v="METRO"/>
    <n v="23"/>
    <s v="Entre 16 y 30"/>
    <s v="Light Production Digital Business"/>
    <s v="Entry Production"/>
    <s v="Ciudad principal"/>
    <s v="3-Entre 16 y 30"/>
    <n v="1.05"/>
    <n v="843.15000000000009"/>
    <n v="1"/>
    <n v="3.73"/>
    <n v="4"/>
    <n v="0.932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2253"/>
    <x v="0"/>
    <s v="6203"/>
    <s v="21/01/2019 08:31"/>
    <s v="0AGD461545"/>
    <s v="500036"/>
    <s v="PITSS"/>
    <s v="ASP"/>
    <x v="1"/>
    <s v="MANUEL BARRAGAN 510 NTE"/>
    <x v="36"/>
    <n v="0"/>
    <s v="INTERIOR"/>
    <n v="98"/>
    <s v="&gt;60"/>
    <s v="WF Mono Systems and Legacy Color"/>
    <s v="WF"/>
    <s v="Ciudad principal"/>
    <s v="3-&gt;60"/>
    <n v="1.1499999999999999"/>
    <n v="1808.95"/>
    <n v="1"/>
    <n v="3.73"/>
    <n v="4"/>
    <n v="0.9325"/>
    <n v="0"/>
    <n v="0"/>
    <d v="2019-01-21T00:00:00"/>
    <d v="2019-01-21T00:00:00"/>
    <n v="0"/>
    <s v="0-1 día"/>
    <n v="0"/>
    <n v="0"/>
    <n v="0"/>
    <x v="0"/>
    <x v="0"/>
    <x v="0"/>
    <x v="0"/>
    <x v="0"/>
    <x v="0"/>
    <x v="0"/>
  </r>
  <r>
    <x v="0"/>
    <n v="1"/>
    <s v="1981417"/>
    <x v="0"/>
    <s v="0560"/>
    <s v="18/01/2019 12:23"/>
    <s v="0XPN547563"/>
    <s v="500066"/>
    <s v="PITSS"/>
    <s v="ASP"/>
    <x v="1"/>
    <s v="MISSISIPI 152 LOC 206"/>
    <x v="1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3.74"/>
    <n v="4"/>
    <n v="0.93500000000000005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8565"/>
    <x v="0"/>
    <s v="0551"/>
    <s v="21/02/2019 13:15"/>
    <s v="0XPN549782"/>
    <s v="500056"/>
    <s v="PITSS"/>
    <s v="ASP"/>
    <x v="115"/>
    <s v="NUEVO LEON NO 340"/>
    <x v="19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75"/>
    <n v="4"/>
    <n v="0.9375"/>
    <n v="0"/>
    <n v="0"/>
    <d v="2019-02-21T00:00:00"/>
    <d v="2019-02-22T00:00:00"/>
    <n v="1"/>
    <s v="0-1 día"/>
    <n v="0"/>
    <n v="0"/>
    <n v="0"/>
    <x v="0"/>
    <x v="0"/>
    <x v="0"/>
    <x v="0"/>
    <x v="0"/>
    <x v="0"/>
    <x v="0"/>
  </r>
  <r>
    <x v="1"/>
    <n v="1"/>
    <s v="2000957"/>
    <x v="0"/>
    <s v="4002"/>
    <s v="26/02/2019 15:16"/>
    <s v="09HB331912"/>
    <s v="000196"/>
    <s v="PITSS"/>
    <s v="ASP"/>
    <x v="0"/>
    <s v="AV CUAUHTEMOC ESQ DR MARQUEZ"/>
    <x v="57"/>
    <n v="1"/>
    <s v="METRO"/>
    <n v="2644"/>
    <s v="&gt;60"/>
    <s v="A4 Mono MFPs"/>
    <s v="A4"/>
    <s v="Ciudad principal"/>
    <s v="1-&gt;60"/>
    <n v="1.05"/>
    <n v="0"/>
    <n v="1"/>
    <n v="4.7"/>
    <n v="5"/>
    <n v="0.94000000000000006"/>
    <n v="0"/>
    <n v="0"/>
    <d v="2019-02-27T00:00:00"/>
    <d v="2019-02-27T00:00:00"/>
    <n v="0"/>
    <s v="0-1 día"/>
    <n v="0"/>
    <n v="0"/>
    <n v="0"/>
    <x v="0"/>
    <x v="0"/>
    <x v="0"/>
    <x v="0"/>
    <x v="0"/>
    <x v="0"/>
    <x v="0"/>
  </r>
  <r>
    <x v="0"/>
    <n v="1"/>
    <s v="1987469"/>
    <x v="0"/>
    <s v="6203"/>
    <s v="30/01/2019 16:21"/>
    <s v="0AGD461060"/>
    <s v="500036"/>
    <s v="PITSS"/>
    <s v="ASP"/>
    <x v="1"/>
    <s v="PERIFERICO LUIS ECHEVERRIA ALVAREZ 1474"/>
    <x v="44"/>
    <n v="0"/>
    <s v="INTERIOR"/>
    <n v="76"/>
    <s v="&gt;60"/>
    <s v="WF Mono Systems and Legacy Color"/>
    <s v="WF"/>
    <s v="Ciudad principal"/>
    <s v="3-&gt;60"/>
    <n v="1.1499999999999999"/>
    <n v="1808.95"/>
    <n v="1"/>
    <n v="3.77"/>
    <n v="4"/>
    <n v="0.9425"/>
    <n v="0"/>
    <n v="0"/>
    <d v="2019-01-31T00:00:00"/>
    <d v="2019-01-31T00:00:00"/>
    <n v="0"/>
    <s v="0-1 día"/>
    <n v="0"/>
    <n v="0"/>
    <n v="0"/>
    <x v="0"/>
    <x v="0"/>
    <x v="0"/>
    <x v="0"/>
    <x v="0"/>
    <x v="0"/>
    <x v="0"/>
  </r>
  <r>
    <x v="1"/>
    <n v="1"/>
    <s v="1988051"/>
    <x v="0"/>
    <s v="6656"/>
    <s v="31/01/2019 16:16"/>
    <s v="0E1B980129"/>
    <s v="800186"/>
    <s v="PITSS"/>
    <s v="ASP"/>
    <x v="150"/>
    <s v="AV FERROCARRIL NORTE No 100"/>
    <x v="46"/>
    <n v="0"/>
    <s v="INTERIOR"/>
    <n v="2618"/>
    <s v="&gt;60"/>
    <s v="Color Laser Printers"/>
    <s v="A4"/>
    <s v="Ciudad principal"/>
    <s v="1-&gt;60"/>
    <n v="1.05"/>
    <n v="750.75000000000011"/>
    <n v="1"/>
    <n v="4.7300000000000004"/>
    <n v="5"/>
    <n v="0.94600000000000006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88399"/>
    <x v="0"/>
    <s v="4002"/>
    <s v="01/02/2019 12:16"/>
    <s v="9HB332563"/>
    <s v="500083"/>
    <s v="PITSS"/>
    <s v="ASP"/>
    <x v="113"/>
    <s v="CARRETERA COLOMBIA KM 30.2"/>
    <x v="11"/>
    <n v="0"/>
    <s v="INTERIOR"/>
    <n v="2619"/>
    <s v="&gt;60"/>
    <s v="A4 Mono MFPs"/>
    <s v="A4"/>
    <s v="Ciudad principal"/>
    <s v="1-&gt;60"/>
    <n v="1.05"/>
    <n v="750.75000000000011"/>
    <n v="1"/>
    <n v="4.7300000000000004"/>
    <n v="5"/>
    <n v="0.94600000000000006"/>
    <n v="0"/>
    <n v="0"/>
    <d v="2019-02-01T00:00:00"/>
    <d v="2019-02-05T00:00:00"/>
    <n v="1"/>
    <s v="0-1 día"/>
    <n v="0"/>
    <n v="0"/>
    <n v="0"/>
    <x v="0"/>
    <x v="0"/>
    <x v="0"/>
    <x v="0"/>
    <x v="0"/>
    <x v="0"/>
    <x v="0"/>
  </r>
  <r>
    <x v="0"/>
    <n v="1"/>
    <s v="1984491"/>
    <x v="0"/>
    <s v="4395"/>
    <s v="24/01/2019 13:42"/>
    <s v="0BG2947159"/>
    <s v="500083"/>
    <s v="PITSS"/>
    <s v="ASP"/>
    <x v="1"/>
    <s v="AV EUGENIO GARZA SADA 3752 SUR"/>
    <x v="11"/>
    <n v="0"/>
    <s v="INTERIOR"/>
    <n v="3"/>
    <s v="&lt;=3"/>
    <s v="Light Production Digital Business"/>
    <s v="Entry Production"/>
    <s v="Ciudad principal"/>
    <s v="3-&lt;=3"/>
    <n v="0"/>
    <n v="0"/>
    <n v="1"/>
    <n v="3.8"/>
    <n v="4"/>
    <n v="0.95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89363"/>
    <x v="0"/>
    <s v="8075"/>
    <s v="04/02/2019 19:15"/>
    <s v="03AG877722"/>
    <s v="000207"/>
    <s v="PITSS"/>
    <s v="ASP"/>
    <x v="4"/>
    <s v="CARRETERA MEXICO PACHUCA KM 36.5"/>
    <x v="101"/>
    <n v="0"/>
    <s v="METRO"/>
    <n v="13"/>
    <s v="Entre 7 y 15"/>
    <s v="Departmental Digital"/>
    <s v="A3"/>
    <s v="Ciudad principal"/>
    <s v="2-Entre 7 y 15"/>
    <n v="0.6"/>
    <n v="393"/>
    <n v="1"/>
    <n v="4.7699999999999996"/>
    <n v="5"/>
    <n v="0.953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89895"/>
    <x v="0"/>
    <s v="8045"/>
    <s v="05/02/2019 11:59"/>
    <s v="Y4X821650"/>
    <s v="800186"/>
    <s v="PITSS"/>
    <s v="ASP"/>
    <x v="64"/>
    <s v="AV ANTEA No 1088 PISO 1 B"/>
    <x v="10"/>
    <n v="0"/>
    <s v="INTERIOR"/>
    <n v="21"/>
    <s v="Entre 16 y 30"/>
    <s v="Office Digital"/>
    <s v="A3"/>
    <s v="Ciudad principal"/>
    <s v="2-Entre 16 y 30"/>
    <n v="0.8"/>
    <n v="1092"/>
    <n v="1"/>
    <n v="4.7699999999999996"/>
    <n v="5"/>
    <n v="0.9539999999999999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81487"/>
    <x v="0"/>
    <s v="4395"/>
    <s v="18/01/2019 13:41"/>
    <s v="0BG2948893"/>
    <s v="500083"/>
    <s v="PITSS"/>
    <s v="ASP"/>
    <x v="1"/>
    <s v="MORELOS No 406 ORIENTE"/>
    <x v="11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3.82"/>
    <n v="4"/>
    <n v="0.95499999999999996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6207"/>
    <x v="0"/>
    <s v="4395"/>
    <s v="18/02/2019 07:52"/>
    <s v="0BG2948878"/>
    <s v="500066"/>
    <s v="PITSS"/>
    <s v="ASP"/>
    <x v="1"/>
    <s v="AV VASCONCELOS 160"/>
    <x v="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3.82"/>
    <n v="4"/>
    <n v="0.95499999999999996"/>
    <n v="0"/>
    <n v="0"/>
    <d v="2019-02-18T00:00:00"/>
    <d v="2019-02-19T00:00:00"/>
    <n v="1"/>
    <s v="0-1 día"/>
    <n v="0"/>
    <n v="0"/>
    <n v="0"/>
    <x v="0"/>
    <x v="0"/>
    <x v="0"/>
    <x v="0"/>
    <x v="0"/>
    <x v="0"/>
    <x v="0"/>
  </r>
  <r>
    <x v="1"/>
    <n v="1"/>
    <s v="2001891"/>
    <x v="0"/>
    <s v="4395"/>
    <s v="28/02/2019 08:45"/>
    <s v="0BG2945237"/>
    <s v="500094"/>
    <s v="PITSS"/>
    <s v="ASP"/>
    <x v="1"/>
    <s v="AV HIDALGO 5309"/>
    <x v="69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83"/>
    <n v="4"/>
    <n v="0.95750000000000002"/>
    <n v="0"/>
    <n v="0"/>
    <d v="2019-02-28T00:00:00"/>
    <d v="2019-02-28T00:00:00"/>
    <n v="0"/>
    <s v="0-1 día"/>
    <n v="0"/>
    <n v="0"/>
    <n v="0"/>
    <x v="0"/>
    <x v="0"/>
    <x v="0"/>
    <x v="0"/>
    <x v="0"/>
    <x v="0"/>
    <x v="0"/>
  </r>
  <r>
    <x v="0"/>
    <n v="1"/>
    <s v="1983363"/>
    <x v="0"/>
    <s v="7025"/>
    <s v="22/01/2019 13:30"/>
    <s v="07CX043052"/>
    <s v="100037"/>
    <s v="PITSS"/>
    <s v="ASP"/>
    <x v="151"/>
    <s v="AV DE LA INDUSTRIA AUTOMOTRIZ No 7 MZ-4 LT-3"/>
    <x v="59"/>
    <n v="0"/>
    <s v="INTERIOR"/>
    <n v="207"/>
    <s v="&gt;60"/>
    <s v="Office Digital"/>
    <s v="A3"/>
    <s v="Ciudad principal"/>
    <s v="2-&gt;60"/>
    <n v="1.1000000000000001"/>
    <n v="1501.5000000000002"/>
    <n v="1"/>
    <n v="4.8"/>
    <n v="5"/>
    <n v="0.96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6861"/>
    <x v="0"/>
    <s v="0560"/>
    <s v="09/01/2019 09:03"/>
    <s v="0XPN397750"/>
    <s v="800186"/>
    <s v="PITSS"/>
    <s v="ASP"/>
    <x v="1"/>
    <s v="LIBRAMIENTO JOSE MANUEL ZAVALA 165"/>
    <x v="61"/>
    <n v="0"/>
    <s v="INTERIOR"/>
    <n v="58"/>
    <s v="Entre 31 y 60"/>
    <s v="Entry Production Color Low/Mid"/>
    <s v="Entry Production"/>
    <s v="Otras"/>
    <s v="3-Entre 31 y 60"/>
    <n v="1.1000000000000001"/>
    <n v="1730.3000000000004"/>
    <n v="1"/>
    <n v="5.77"/>
    <n v="6"/>
    <n v="0.96166666666666656"/>
    <n v="0"/>
    <n v="0"/>
    <d v="2019-01-11T00:00:00"/>
    <d v="2019-01-11T00:00:00"/>
    <n v="0"/>
    <s v="0-1 día"/>
    <n v="0"/>
    <n v="0"/>
    <n v="0"/>
    <x v="0"/>
    <x v="0"/>
    <x v="0"/>
    <x v="0"/>
    <x v="0"/>
    <x v="0"/>
    <x v="0"/>
  </r>
  <r>
    <x v="0"/>
    <n v="1"/>
    <s v="1980901"/>
    <x v="0"/>
    <s v="4310"/>
    <s v="17/01/2019 13:39"/>
    <s v="0BG0964465"/>
    <s v="000196"/>
    <s v="PITSS"/>
    <s v="ASP"/>
    <x v="4"/>
    <s v="AV INSURGENTES SUR 479"/>
    <x v="57"/>
    <n v="0"/>
    <s v="METRO"/>
    <n v="1"/>
    <s v="&lt;=3"/>
    <s v="Light Production Digital Business"/>
    <s v="Entry Production"/>
    <s v="Ciudad principal"/>
    <s v="3-&lt;=3"/>
    <n v="0"/>
    <n v="0"/>
    <n v="1"/>
    <n v="3.85"/>
    <n v="4"/>
    <n v="0.96250000000000002"/>
    <n v="0"/>
    <n v="0"/>
    <d v="2019-01-18T00:00:00"/>
    <d v="2019-01-18T00:00:00"/>
    <n v="0"/>
    <s v="0-1 día"/>
    <n v="0"/>
    <n v="0"/>
    <n v="0"/>
    <x v="0"/>
    <x v="0"/>
    <x v="0"/>
    <x v="0"/>
    <x v="0"/>
    <x v="0"/>
    <x v="0"/>
  </r>
  <r>
    <x v="0"/>
    <n v="1"/>
    <s v="1986695"/>
    <x v="0"/>
    <s v="6656"/>
    <s v="29/01/2019 12:41"/>
    <s v="0E1B968078"/>
    <s v="800183"/>
    <s v="PITSS"/>
    <s v="ASP"/>
    <x v="7"/>
    <s v="BLVD BOSQUES DE SANTA ANITA No 1260"/>
    <x v="40"/>
    <n v="0"/>
    <s v="INTERIOR"/>
    <n v="145"/>
    <s v="&gt;60"/>
    <s v="Color Laser Printers"/>
    <s v="A4"/>
    <s v="Ciudad principal"/>
    <s v="1-&gt;60"/>
    <n v="1.05"/>
    <n v="750.75000000000011"/>
    <n v="1"/>
    <n v="4.82"/>
    <n v="5"/>
    <n v="0.96400000000000008"/>
    <n v="0"/>
    <n v="0"/>
    <d v="2019-01-30T00:00:00"/>
    <d v="2019-01-30T00:00:00"/>
    <n v="0"/>
    <s v="0-1 día"/>
    <n v="0"/>
    <n v="0"/>
    <n v="0"/>
    <x v="0"/>
    <x v="0"/>
    <x v="0"/>
    <x v="0"/>
    <x v="0"/>
    <x v="0"/>
    <x v="0"/>
  </r>
  <r>
    <x v="1"/>
    <n v="1"/>
    <s v="1994937"/>
    <x v="0"/>
    <s v="3657"/>
    <s v="14/02/2019 13:11"/>
    <s v="0C7X246755"/>
    <s v="500094"/>
    <s v="PITSS"/>
    <s v="ASP"/>
    <x v="49"/>
    <s v="HIDALGO No 5502"/>
    <x v="69"/>
    <n v="0"/>
    <s v="INTERIOR"/>
    <n v="230"/>
    <s v="&gt;60"/>
    <s v="A4 Mono MFPs"/>
    <s v="A4"/>
    <s v="Ciudad principal"/>
    <s v="1-&gt;60"/>
    <n v="1.05"/>
    <n v="750.75000000000011"/>
    <n v="1"/>
    <n v="4.82"/>
    <n v="5"/>
    <n v="0.96400000000000008"/>
    <n v="0"/>
    <n v="0"/>
    <d v="2019-02-20T00:00:00"/>
    <d v="2019-02-21T00:00:00"/>
    <n v="1"/>
    <s v="0-1 día"/>
    <n v="0"/>
    <n v="0"/>
    <n v="0"/>
    <x v="0"/>
    <x v="0"/>
    <x v="0"/>
    <x v="0"/>
    <x v="0"/>
    <x v="0"/>
    <x v="0"/>
  </r>
  <r>
    <x v="0"/>
    <n v="1"/>
    <s v="1978203"/>
    <x v="0"/>
    <s v="1844"/>
    <s v="11/01/2019 12:06"/>
    <s v="0UHA001710"/>
    <s v="500083"/>
    <s v="PITSS"/>
    <s v="ASP"/>
    <x v="147"/>
    <s v="AV VICENTE GUERRERO NTE 3240"/>
    <x v="11"/>
    <n v="0"/>
    <s v="INTERIOR"/>
    <n v="42"/>
    <s v="Entre 31 y 60"/>
    <s v="High End Cut Sheet"/>
    <s v="High Production"/>
    <s v="Ciudad principal"/>
    <s v="4-Entre 31 y 60"/>
    <n v="1.1499999999999999"/>
    <n v="2466.75"/>
    <n v="1"/>
    <n v="2.9"/>
    <n v="3"/>
    <n v="0.96666666666666667"/>
    <n v="0"/>
    <n v="0"/>
    <d v="2019-01-11T00:00:00"/>
    <d v="2019-01-14T00:00:00"/>
    <n v="1"/>
    <s v="0-1 día"/>
    <n v="0"/>
    <n v="0"/>
    <n v="0"/>
    <x v="0"/>
    <x v="0"/>
    <x v="0"/>
    <x v="0"/>
    <x v="0"/>
    <x v="0"/>
    <x v="0"/>
  </r>
  <r>
    <x v="0"/>
    <n v="1"/>
    <s v="1981481"/>
    <x v="0"/>
    <s v="4395"/>
    <s v="18/01/2019 13:38"/>
    <s v="0BG2948899"/>
    <s v="500083"/>
    <s v="PITSS"/>
    <s v="ASP"/>
    <x v="1"/>
    <s v="MORELOS 406 OTE"/>
    <x v="11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3.87"/>
    <n v="4"/>
    <n v="0.96750000000000003"/>
    <n v="0"/>
    <n v="0"/>
    <d v="2019-01-18T00:00:00"/>
    <d v="2019-01-21T00:00:00"/>
    <n v="1"/>
    <s v="0-1 día"/>
    <n v="0"/>
    <n v="0"/>
    <n v="0"/>
    <x v="0"/>
    <x v="0"/>
    <x v="0"/>
    <x v="0"/>
    <x v="0"/>
    <x v="0"/>
    <x v="0"/>
  </r>
  <r>
    <x v="1"/>
    <n v="1"/>
    <s v="1992039"/>
    <x v="0"/>
    <s v="4002"/>
    <s v="08/02/2019 14:07"/>
    <s v="09HB325957"/>
    <s v="500035"/>
    <s v="PITSS"/>
    <s v="ASP"/>
    <x v="14"/>
    <s v="BLVD FCO I MADERO NO 1001"/>
    <x v="47"/>
    <n v="0"/>
    <s v="INTERIOR"/>
    <n v="323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7919"/>
    <x v="0"/>
    <s v="0700"/>
    <s v="20/02/2019 14:22"/>
    <s v="0MAV779734"/>
    <s v="500035"/>
    <s v="PITSS"/>
    <s v="ASP"/>
    <x v="147"/>
    <s v="AV VICENTE GUERRERO NTE 3240"/>
    <x v="11"/>
    <n v="0"/>
    <s v="INTERIOR"/>
    <n v="149"/>
    <s v="&gt;60"/>
    <s v="Entry Production Color Low/Mid"/>
    <s v="Entry Production"/>
    <s v="Ciudad principal"/>
    <s v="3-&gt;60"/>
    <n v="1.1499999999999999"/>
    <n v="1808.95"/>
    <n v="1"/>
    <n v="3.88"/>
    <n v="4"/>
    <n v="0.97"/>
    <n v="0"/>
    <n v="0"/>
    <d v="2019-02-26T00:00:00"/>
    <d v="2019-02-26T00:00:00"/>
    <n v="0"/>
    <s v="0-1 día"/>
    <n v="0"/>
    <n v="0"/>
    <n v="0"/>
    <x v="0"/>
    <x v="0"/>
    <x v="0"/>
    <x v="0"/>
    <x v="0"/>
    <x v="0"/>
    <x v="0"/>
  </r>
  <r>
    <x v="0"/>
    <n v="1"/>
    <s v="1976911"/>
    <x v="0"/>
    <s v="4395"/>
    <s v="09/01/2019 09:47"/>
    <s v="0BG2950141"/>
    <s v="800183"/>
    <s v="PITSS"/>
    <s v="ASP"/>
    <x v="1"/>
    <s v="AV LOPEZ MATEOS SUR 1299"/>
    <x v="40"/>
    <n v="0"/>
    <s v="INTERIOR"/>
    <n v="2"/>
    <s v="&lt;=3"/>
    <s v="Light Production Digital Business"/>
    <s v="Entry Production"/>
    <s v="Ciudad principal"/>
    <s v="3-&lt;=3"/>
    <n v="0"/>
    <n v="0"/>
    <n v="1"/>
    <n v="3.89"/>
    <n v="4"/>
    <n v="0.97250000000000003"/>
    <n v="0"/>
    <n v="0"/>
    <d v="2019-01-10T00:00:00"/>
    <d v="2019-01-10T00:00:00"/>
    <n v="0"/>
    <s v="0-1 día"/>
    <n v="0"/>
    <n v="0"/>
    <n v="0"/>
    <x v="0"/>
    <x v="0"/>
    <x v="0"/>
    <x v="0"/>
    <x v="0"/>
    <x v="0"/>
    <x v="0"/>
  </r>
  <r>
    <x v="0"/>
    <n v="1"/>
    <s v="1976395"/>
    <x v="0"/>
    <s v="1026"/>
    <s v="08/01/2019 11:08"/>
    <s v="AAQ100659"/>
    <s v="800084"/>
    <s v="PITSS"/>
    <s v="ASP"/>
    <x v="152"/>
    <s v="ALLENDE SUR No 111"/>
    <x v="102"/>
    <n v="0"/>
    <s v="INTERIOR"/>
    <n v="2595"/>
    <s v="&gt;60"/>
    <s v="Office Digital"/>
    <s v="A3"/>
    <s v="Ciudad principal"/>
    <s v="2-&gt;60"/>
    <n v="1.1000000000000001"/>
    <n v="1501.5000000000002"/>
    <n v="1"/>
    <n v="4.87"/>
    <n v="5"/>
    <n v="0.97399999999999998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3361"/>
    <x v="0"/>
    <s v="7512"/>
    <s v="22/01/2019 13:26"/>
    <s v="0RXD136704"/>
    <s v="500161"/>
    <s v="PITSS"/>
    <s v="ASP"/>
    <x v="59"/>
    <s v="LAZARO CARDENAS 1810 PISO 7 Y 8"/>
    <x v="11"/>
    <n v="0"/>
    <s v="INTERIOR"/>
    <n v="63"/>
    <s v="&gt;60"/>
    <s v="Color Laser Printers"/>
    <s v="A4"/>
    <s v="Ciudad principal"/>
    <s v="1-&gt;60"/>
    <n v="1.05"/>
    <n v="750.75000000000011"/>
    <n v="1"/>
    <n v="4.57"/>
    <n v="5"/>
    <n v="0.91400000000000003"/>
    <n v="0"/>
    <n v="0"/>
    <d v="2019-01-23T00:00:00"/>
    <d v="2019-01-23T00:00:00"/>
    <n v="0"/>
    <s v="0-1 día"/>
    <n v="0"/>
    <n v="0"/>
    <n v="0"/>
    <x v="0"/>
    <x v="0"/>
    <x v="0"/>
    <x v="0"/>
    <x v="1"/>
    <x v="1"/>
    <x v="7"/>
  </r>
  <r>
    <x v="1"/>
    <n v="1"/>
    <s v="1990457"/>
    <x v="0"/>
    <s v="4395"/>
    <s v="06/02/2019 08:34"/>
    <s v="0BG2947161"/>
    <s v="500083"/>
    <s v="PITSS"/>
    <s v="ASP"/>
    <x v="1"/>
    <s v="MISSISIPI 152 LOC 206"/>
    <x v="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3.93"/>
    <n v="4"/>
    <n v="0.98250000000000004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2641"/>
    <x v="0"/>
    <s v="5867"/>
    <s v="21/01/2019 14:12"/>
    <s v="0EX7397437"/>
    <s v="800185"/>
    <s v="PITSS"/>
    <s v="ASP"/>
    <x v="10"/>
    <s v="ADOLFO LOPEZ MATEOS No 328 PISO 2"/>
    <x v="41"/>
    <n v="1"/>
    <s v="INTERIOR"/>
    <n v="94"/>
    <s v="&gt;60"/>
    <s v="Office Digital"/>
    <s v="A3"/>
    <s v="Ciudad principal"/>
    <s v="2-&gt;60"/>
    <n v="1.1000000000000001"/>
    <n v="0"/>
    <n v="1"/>
    <n v="4.95"/>
    <n v="5"/>
    <n v="0.99"/>
    <n v="0"/>
    <n v="0"/>
    <d v="2019-01-24T00:00:00"/>
    <d v="2019-01-24T00:00:00"/>
    <n v="0"/>
    <s v="0-1 día"/>
    <n v="0"/>
    <n v="0"/>
    <n v="0"/>
    <x v="0"/>
    <x v="0"/>
    <x v="0"/>
    <x v="0"/>
    <x v="0"/>
    <x v="0"/>
    <x v="0"/>
  </r>
  <r>
    <x v="1"/>
    <n v="1"/>
    <s v="1989703"/>
    <x v="0"/>
    <s v="6705"/>
    <s v="05/02/2019 08:47"/>
    <s v="0A1H020925"/>
    <s v="500036"/>
    <s v="PITSS"/>
    <s v="ASP"/>
    <x v="1"/>
    <s v="CARR MIGUEL ALEMAN OTE 4605"/>
    <x v="33"/>
    <n v="0"/>
    <s v="INTERIOR"/>
    <n v="82"/>
    <s v="&gt;60"/>
    <s v="WF Mono Systems and Legacy Color"/>
    <s v="WF"/>
    <s v="Ciudad principal"/>
    <s v="3-&gt;60"/>
    <n v="1.1499999999999999"/>
    <n v="1808.95"/>
    <n v="1"/>
    <n v="3.99"/>
    <n v="4"/>
    <n v="0.99750000000000005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70567"/>
    <x v="0"/>
    <s v="4395"/>
    <s v="22/12/2018 11:04"/>
    <s v="0BG2945208"/>
    <s v="500083"/>
    <s v="PITSS"/>
    <s v="ASP"/>
    <x v="1"/>
    <s v="AV REVOLUCION 2703, LOC SA-01"/>
    <x v="11"/>
    <n v="0"/>
    <s v="INTERIOR"/>
    <n v="3"/>
    <s v="&lt;=3"/>
    <s v="Light Production Digital Business"/>
    <s v="Entry Production"/>
    <s v="Ciudad principal"/>
    <s v="3-&lt;=3"/>
    <n v="0"/>
    <n v="0"/>
    <n v="1"/>
    <n v="4"/>
    <n v="4"/>
    <n v="1"/>
    <n v="0"/>
    <n v="0"/>
    <d v="2019-01-02T00:00:00"/>
    <d v="2019-01-02T00:00:00"/>
    <n v="0"/>
    <s v="0-1 día"/>
    <n v="0"/>
    <n v="0"/>
    <n v="0"/>
    <x v="0"/>
    <x v="0"/>
    <x v="0"/>
    <x v="0"/>
    <x v="0"/>
    <x v="0"/>
    <x v="0"/>
  </r>
  <r>
    <x v="0"/>
    <n v="1"/>
    <s v="1973537"/>
    <x v="1"/>
    <s v="8075"/>
    <s v="02/01/2019 10:59"/>
    <s v="03AG880318"/>
    <s v="500028"/>
    <s v="PITSS"/>
    <s v="ASP"/>
    <x v="4"/>
    <s v="EUGENIO GARZA SADA 3525"/>
    <x v="11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45"/>
    <x v="1"/>
    <s v="8075"/>
    <s v="02/01/2019 11:02"/>
    <s v="03AG879544"/>
    <s v="800192"/>
    <s v="PITSS"/>
    <s v="ASP"/>
    <x v="4"/>
    <s v="MARIANO OTERO No 1614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39"/>
    <x v="1"/>
    <s v="8075"/>
    <s v="02/01/2019 10:59"/>
    <s v="03AG877748"/>
    <s v="000207"/>
    <s v="PITSS"/>
    <s v="ASP"/>
    <x v="4"/>
    <s v="AV INSURGENTES No 3728"/>
    <x v="58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71"/>
    <x v="1"/>
    <s v="8075"/>
    <s v="02/01/2019 11:07"/>
    <s v="03AG880350"/>
    <s v="800192"/>
    <s v="PITSS"/>
    <s v="ASP"/>
    <x v="4"/>
    <s v="AV DE LAS ROSAS 110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2T00:00:00"/>
    <d v="2019-01-02T00:00:00"/>
    <n v="0"/>
    <s v="0-1 día"/>
    <n v="0"/>
    <n v="0"/>
    <n v="0"/>
    <x v="1"/>
    <x v="0"/>
    <x v="0"/>
    <x v="0"/>
    <x v="0"/>
    <x v="0"/>
    <x v="0"/>
  </r>
  <r>
    <x v="0"/>
    <n v="1"/>
    <s v="1973567"/>
    <x v="1"/>
    <s v="8075"/>
    <s v="02/01/2019 11:06"/>
    <s v="03AG880393"/>
    <s v="800183"/>
    <s v="PITSS"/>
    <s v="ASP"/>
    <x v="4"/>
    <s v="AV GENERAL MARCELINO GARCIA BARRAGAN No 2077 LOCAL"/>
    <x v="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73"/>
    <x v="1"/>
    <s v="8075"/>
    <s v="02/01/2019 11:08"/>
    <s v="03AG879434"/>
    <s v="800187"/>
    <s v="PITSS"/>
    <s v="ASP"/>
    <x v="4"/>
    <s v="AV 5 DE FEBRERO 9200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57"/>
    <x v="1"/>
    <s v="8075"/>
    <s v="02/01/2019 11:05"/>
    <s v="03AG873634"/>
    <s v="000196"/>
    <s v="PITSS"/>
    <s v="ASP"/>
    <x v="4"/>
    <s v="COFRE DE PEROTE No 110"/>
    <x v="2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3543"/>
    <x v="1"/>
    <s v="8075"/>
    <s v="02/01/2019 11:01"/>
    <s v="03AG879591"/>
    <s v="000196"/>
    <s v="PITSS"/>
    <s v="ASP"/>
    <x v="4"/>
    <s v="AV CUAUHTEMOC No 1025"/>
    <x v="2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2T00:00:00"/>
    <d v="2019-01-03T00:00:00"/>
    <n v="1"/>
    <s v="0-1 día"/>
    <n v="0"/>
    <n v="0"/>
    <n v="0"/>
    <x v="1"/>
    <x v="0"/>
    <x v="0"/>
    <x v="0"/>
    <x v="0"/>
    <x v="0"/>
    <x v="0"/>
  </r>
  <r>
    <x v="0"/>
    <n v="1"/>
    <s v="1973553"/>
    <x v="1"/>
    <s v="8075"/>
    <s v="02/01/2019 11:03"/>
    <s v="03AG879894"/>
    <s v="000207"/>
    <s v="PITSS"/>
    <s v="ASP"/>
    <x v="4"/>
    <s v="BLVD CATARATAS No 29"/>
    <x v="16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3T00:00:00"/>
    <d v="2019-01-03T00:00:00"/>
    <n v="0"/>
    <s v="0-1 día"/>
    <n v="0"/>
    <n v="0"/>
    <n v="0"/>
    <x v="1"/>
    <x v="0"/>
    <x v="0"/>
    <x v="0"/>
    <x v="0"/>
    <x v="0"/>
    <x v="0"/>
  </r>
  <r>
    <x v="0"/>
    <n v="1"/>
    <s v="1972147"/>
    <x v="3"/>
    <s v="4310"/>
    <s v="28/12/2018 12:56"/>
    <s v="0BG0973078"/>
    <s v="100038"/>
    <s v="PITSS"/>
    <s v="ASP"/>
    <x v="153"/>
    <s v="AV INDUSTRIAL AUTOMOTRIZ No 307"/>
    <x v="22"/>
    <n v="0"/>
    <s v="INTERIOR"/>
    <s v="  "/>
    <s v="&gt;60"/>
    <s v="Light Production Digital Business"/>
    <s v="Entry Production"/>
    <s v="Ciudad principal"/>
    <s v="3-&gt;60"/>
    <n v="1"/>
    <n v="2359.5000000000005"/>
    <n v="0"/>
    <n v="4"/>
    <n v="4"/>
    <n v="1"/>
    <n v="0"/>
    <n v="0"/>
    <d v="2018-12-28T00:00:00"/>
    <d v="2019-01-03T00:00:00"/>
    <n v="3"/>
    <s v="2-3 días"/>
    <n v="0"/>
    <n v="0"/>
    <n v="0"/>
    <x v="1"/>
    <x v="0"/>
    <x v="0"/>
    <x v="0"/>
    <x v="0"/>
    <x v="0"/>
    <x v="0"/>
  </r>
  <r>
    <x v="0"/>
    <n v="1"/>
    <s v="1972149"/>
    <x v="3"/>
    <s v="4310"/>
    <s v="28/12/2018 12:59"/>
    <s v="0BG0974953"/>
    <s v="100038"/>
    <s v="PITSS"/>
    <s v="ASP"/>
    <x v="153"/>
    <s v="AV INDUSTRIAL AUTOMOTRIZ No 307"/>
    <x v="22"/>
    <n v="0"/>
    <s v="INTERIOR"/>
    <s v="  "/>
    <s v="&gt;60"/>
    <s v="Light Production Digital Business"/>
    <s v="Entry Production"/>
    <s v="Ciudad principal"/>
    <s v="3-&gt;60"/>
    <n v="1"/>
    <n v="2359.5000000000005"/>
    <n v="0"/>
    <n v="4"/>
    <n v="4"/>
    <n v="1"/>
    <n v="0"/>
    <n v="0"/>
    <d v="2018-12-28T00:00:00"/>
    <d v="2019-01-03T00:00:00"/>
    <n v="3"/>
    <s v="2-3 días"/>
    <n v="0"/>
    <n v="0"/>
    <n v="0"/>
    <x v="1"/>
    <x v="0"/>
    <x v="0"/>
    <x v="0"/>
    <x v="0"/>
    <x v="0"/>
    <x v="0"/>
  </r>
  <r>
    <x v="0"/>
    <n v="1"/>
    <s v="1961725"/>
    <x v="3"/>
    <s v="7011"/>
    <s v="03/12/2018 21:45"/>
    <s v="06UA321129"/>
    <s v="500089"/>
    <s v="PITSS"/>
    <s v="ASP"/>
    <x v="2"/>
    <s v="RAFAEL PEREZ SERNA Y HENRY DUNANT"/>
    <x v="2"/>
    <n v="0"/>
    <s v="INTERIOR"/>
    <s v="  "/>
    <s v="&gt;60"/>
    <s v="Color Laser Printers"/>
    <s v="A4"/>
    <s v="Ciudad principal"/>
    <s v="1-&gt;60"/>
    <n v="1"/>
    <n v="1072.5000000000002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85863"/>
    <x v="3"/>
    <s v="3335"/>
    <s v="28/01/2019 11:30"/>
    <s v="05BT705282"/>
    <s v="500161"/>
    <s v="PITSS"/>
    <s v="ASP"/>
    <x v="100"/>
    <s v="AV MORELOS No 234"/>
    <x v="103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8T00:00:00"/>
    <d v="2019-01-28T00:00:00"/>
    <n v="0"/>
    <s v="0-1 día"/>
    <n v="0"/>
    <n v="0"/>
    <n v="0"/>
    <x v="1"/>
    <x v="0"/>
    <x v="0"/>
    <x v="0"/>
    <x v="1"/>
    <x v="1"/>
    <x v="7"/>
  </r>
  <r>
    <x v="0"/>
    <n v="1"/>
    <s v="1973561"/>
    <x v="1"/>
    <s v="8075"/>
    <s v="02/01/2019 11:06"/>
    <s v="03AG873369"/>
    <s v="000202"/>
    <s v="PITSS"/>
    <s v="ASP"/>
    <x v="4"/>
    <s v="AV ADOLFO LOPEZ MATEOS SN LT 1"/>
    <x v="7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79067"/>
    <x v="0"/>
    <s v="4395"/>
    <s v="14/01/2019 13:17"/>
    <s v="0BG2951531"/>
    <s v="500161"/>
    <s v="PITSS"/>
    <s v="ASP"/>
    <x v="1"/>
    <s v="LAT PERIF ANTONIO ORTIZ MENA 3500"/>
    <x v="6"/>
    <n v="0"/>
    <s v="INTERIOR"/>
    <n v="252"/>
    <s v="&gt;60"/>
    <s v="Light Production Digital Business"/>
    <s v="Entry Production"/>
    <s v="Ciudad principal"/>
    <s v="3-&gt;60"/>
    <n v="1.1499999999999999"/>
    <n v="1808.95"/>
    <n v="1"/>
    <n v="4.22"/>
    <n v="4"/>
    <n v="1.0549999999999999"/>
    <n v="1.3749999999999984E-2"/>
    <n v="-21.628749999999979"/>
    <d v="2019-01-16T00:00:00"/>
    <d v="2019-01-17T00:00:00"/>
    <n v="1"/>
    <s v="0-1 día"/>
    <n v="0"/>
    <n v="0"/>
    <n v="0"/>
    <x v="0"/>
    <x v="1"/>
    <x v="0"/>
    <x v="0"/>
    <x v="1"/>
    <x v="1"/>
    <x v="7"/>
  </r>
  <r>
    <x v="0"/>
    <n v="1"/>
    <s v="1977831"/>
    <x v="0"/>
    <s v="8900"/>
    <s v="10/01/2019 17:18"/>
    <s v="0DA4104994"/>
    <s v="500161"/>
    <s v="PITSS"/>
    <s v="ASP"/>
    <x v="11"/>
    <s v="CARR PANAMERICANA KM 1588"/>
    <x v="93"/>
    <n v="0"/>
    <s v="INTERIOR"/>
    <n v="34"/>
    <s v="Entre 31 y 60"/>
    <s v="A4 Color Solid Ink MFPs"/>
    <s v="A4"/>
    <s v="Otras"/>
    <s v="1-Entre 31 y 60"/>
    <n v="0.8"/>
    <n v="572.00000000000011"/>
    <n v="1"/>
    <n v="9.6999999999999993"/>
    <n v="9"/>
    <n v="1.0777777777777777"/>
    <n v="1.9444444444444431E-2"/>
    <n v="-13.90277777777777"/>
    <d v="2019-01-14T00:00:00"/>
    <d v="2019-01-14T00:00:00"/>
    <n v="0"/>
    <s v="0-1 día"/>
    <n v="0"/>
    <n v="0"/>
    <n v="0"/>
    <x v="0"/>
    <x v="1"/>
    <x v="0"/>
    <x v="0"/>
    <x v="1"/>
    <x v="1"/>
    <x v="7"/>
  </r>
  <r>
    <x v="1"/>
    <n v="1"/>
    <s v="1999127"/>
    <x v="0"/>
    <s v="5955"/>
    <s v="22/02/2019 14:27"/>
    <s v="0X76092767"/>
    <s v="500161"/>
    <s v="PITSS"/>
    <s v="ASP"/>
    <x v="11"/>
    <s v="CARRETERA PANAMERICANA KM 1588 CEDROS S/N"/>
    <x v="6"/>
    <n v="0"/>
    <s v="INTERIOR"/>
    <n v="17"/>
    <s v="Entre 16 y 30"/>
    <s v="Departmental Digital"/>
    <s v="A3"/>
    <s v="Ciudad principal"/>
    <s v="2-Entre 16 y 30"/>
    <n v="0.8"/>
    <n v="1092"/>
    <n v="1"/>
    <n v="5.55"/>
    <n v="5"/>
    <n v="1.1099999999999999"/>
    <n v="2.7499999999999969E-2"/>
    <n v="-37.537499999999959"/>
    <d v="2019-02-25T00:00:00"/>
    <d v="2019-02-25T00:00:00"/>
    <n v="0"/>
    <s v="0-1 día"/>
    <n v="0"/>
    <n v="0"/>
    <n v="0"/>
    <x v="0"/>
    <x v="1"/>
    <x v="0"/>
    <x v="0"/>
    <x v="1"/>
    <x v="1"/>
    <x v="7"/>
  </r>
  <r>
    <x v="1"/>
    <n v="1"/>
    <s v="1987537"/>
    <x v="0"/>
    <s v="3658"/>
    <s v="30/01/2019 21:56"/>
    <s v="0C4X003118"/>
    <s v="500161"/>
    <s v="PITSS"/>
    <s v="ASP"/>
    <x v="8"/>
    <s v="KM 7 CARR CUAUHTEMOC-ALVARO OBREGON SN"/>
    <x v="104"/>
    <n v="0"/>
    <s v="INTERIOR"/>
    <n v="266"/>
    <s v="&gt;60"/>
    <s v="A4 Mono MFPs"/>
    <s v="A4"/>
    <s v="Otras"/>
    <s v="1-&gt;60"/>
    <n v="1.05"/>
    <n v="750.75000000000011"/>
    <n v="1"/>
    <n v="10.25"/>
    <n v="9"/>
    <n v="1.1388888888888888"/>
    <n v="3.472222222222221E-2"/>
    <n v="-24.826388888888886"/>
    <d v="2019-02-01T00:00:00"/>
    <d v="2019-02-01T00:00:00"/>
    <n v="0"/>
    <s v="0-1 día"/>
    <n v="0"/>
    <n v="0"/>
    <n v="0"/>
    <x v="0"/>
    <x v="1"/>
    <x v="0"/>
    <x v="0"/>
    <x v="1"/>
    <x v="1"/>
    <x v="7"/>
  </r>
  <r>
    <x v="0"/>
    <n v="1"/>
    <s v="1974829"/>
    <x v="1"/>
    <s v="8075"/>
    <s v="04/01/2019 14:48"/>
    <s v="03AG880179"/>
    <s v="100037"/>
    <s v="PITSS"/>
    <s v="ASP"/>
    <x v="4"/>
    <s v="LEONA VICARIO No 629"/>
    <x v="3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4T00:00:00"/>
    <d v="2019-01-04T00:00:00"/>
    <n v="0"/>
    <s v="0-1 día"/>
    <n v="0"/>
    <n v="0"/>
    <n v="0"/>
    <x v="1"/>
    <x v="0"/>
    <x v="0"/>
    <x v="0"/>
    <x v="0"/>
    <x v="0"/>
    <x v="0"/>
  </r>
  <r>
    <x v="0"/>
    <n v="1"/>
    <s v="1974425"/>
    <x v="3"/>
    <s v="4018"/>
    <s v="03/01/2019 20:46"/>
    <s v="4HX547459"/>
    <s v="500027"/>
    <s v="PITSS"/>
    <s v="ASP"/>
    <x v="20"/>
    <s v="CIRCUITO INTERIOR NORTE No 1820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1-04T00:00:00"/>
    <d v="2019-01-07T00:00:00"/>
    <n v="1"/>
    <s v="0-1 día"/>
    <n v="0"/>
    <n v="0"/>
    <n v="0"/>
    <x v="1"/>
    <x v="0"/>
    <x v="0"/>
    <x v="0"/>
    <x v="0"/>
    <x v="0"/>
    <x v="0"/>
  </r>
  <r>
    <x v="0"/>
    <n v="1"/>
    <s v="1974427"/>
    <x v="3"/>
    <s v="4002"/>
    <s v="03/01/2019 20:47"/>
    <s v="9HB331985"/>
    <s v="500027"/>
    <s v="PITSS"/>
    <s v="ASP"/>
    <x v="20"/>
    <s v="CIRCUITO INTERIOR NORTE No 1820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4T00:00:00"/>
    <d v="2019-01-07T00:00:00"/>
    <n v="1"/>
    <s v="0-1 día"/>
    <n v="0"/>
    <n v="0"/>
    <n v="0"/>
    <x v="1"/>
    <x v="0"/>
    <x v="0"/>
    <x v="0"/>
    <x v="0"/>
    <x v="0"/>
    <x v="0"/>
  </r>
  <r>
    <x v="0"/>
    <n v="1"/>
    <s v="1974833"/>
    <x v="1"/>
    <s v="8075"/>
    <s v="04/01/2019 14:50"/>
    <s v="03AG880175"/>
    <s v="000196"/>
    <s v="PITSS"/>
    <s v="ASP"/>
    <x v="4"/>
    <s v="ALLENDE No 8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7T00:00:00"/>
    <d v="2019-01-07T00:00:00"/>
    <n v="0"/>
    <s v="0-1 día"/>
    <n v="0"/>
    <n v="0"/>
    <n v="0"/>
    <x v="1"/>
    <x v="0"/>
    <x v="0"/>
    <x v="0"/>
    <x v="0"/>
    <x v="0"/>
    <x v="0"/>
  </r>
  <r>
    <x v="0"/>
    <n v="1"/>
    <s v="1974825"/>
    <x v="1"/>
    <s v="8075"/>
    <s v="04/01/2019 14:46"/>
    <s v="03AG879724"/>
    <s v="000195"/>
    <s v="PITSS"/>
    <s v="ASP"/>
    <x v="4"/>
    <s v="AV CANAL DE MIRAMONTES 2886"/>
    <x v="16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7T00:00:00"/>
    <d v="2019-01-07T00:00:00"/>
    <n v="0"/>
    <s v="0-1 día"/>
    <n v="0"/>
    <n v="0"/>
    <n v="0"/>
    <x v="1"/>
    <x v="0"/>
    <x v="0"/>
    <x v="0"/>
    <x v="0"/>
    <x v="0"/>
    <x v="0"/>
  </r>
  <r>
    <x v="0"/>
    <n v="1"/>
    <s v="1975843"/>
    <x v="4"/>
    <s v="4002"/>
    <s v="07/01/2019 13:44"/>
    <s v="09HB333001"/>
    <s v="500036"/>
    <s v="PITSS"/>
    <s v="ASP"/>
    <x v="38"/>
    <s v="AV JUAREZ No 1102 PISO 40"/>
    <x v="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4827"/>
    <x v="1"/>
    <s v="8075"/>
    <s v="04/01/2019 14:47"/>
    <s v="03AG880355"/>
    <s v="800072"/>
    <s v="PITSS"/>
    <s v="ASP"/>
    <x v="4"/>
    <s v="AV MEXICO 3370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66191"/>
    <x v="3"/>
    <s v="7011"/>
    <s v="12/12/2018 16:21"/>
    <s v="06UA321129"/>
    <s v="500089"/>
    <s v="PITSS"/>
    <s v="ASP"/>
    <x v="2"/>
    <s v="RAFAEL PEREZ SERNA Y HENRY DUNANT"/>
    <x v="2"/>
    <n v="0"/>
    <s v="INTERIOR"/>
    <s v="  "/>
    <s v="&gt;60"/>
    <s v="Color Laser Printers"/>
    <s v="A4"/>
    <s v="Ciudad principal"/>
    <s v="1-&gt;60"/>
    <n v="1"/>
    <n v="1072.5000000000002"/>
    <n v="0"/>
    <n v="5"/>
    <n v="5"/>
    <n v="1"/>
    <n v="0"/>
    <n v="0"/>
    <d v="2019-01-04T00:00:00"/>
    <d v="2019-01-08T00:00:00"/>
    <n v="2"/>
    <s v="2-3 días"/>
    <n v="0"/>
    <n v="0"/>
    <n v="0"/>
    <x v="1"/>
    <x v="0"/>
    <x v="0"/>
    <x v="0"/>
    <x v="0"/>
    <x v="0"/>
    <x v="0"/>
  </r>
  <r>
    <x v="0"/>
    <n v="1"/>
    <s v="1975649"/>
    <x v="1"/>
    <s v="4002"/>
    <s v="07/01/2019 10:21"/>
    <s v="09HB331652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53"/>
    <x v="1"/>
    <s v="8045"/>
    <s v="07/01/2019 10:24"/>
    <s v="0Y4X849031"/>
    <s v="800196"/>
    <s v="PITSS"/>
    <s v="ASP"/>
    <x v="0"/>
    <s v="BRUSELAS No 565 - 565-A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5"/>
    <x v="1"/>
    <s v="4002"/>
    <s v="07/01/2019 09:45"/>
    <s v="09HB331670"/>
    <s v="000196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51"/>
    <x v="1"/>
    <s v="8045"/>
    <s v="07/01/2019 10:23"/>
    <s v="0Y4X847996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41"/>
    <x v="1"/>
    <s v="8045"/>
    <s v="07/01/2019 10:12"/>
    <s v="0Y4X848801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7"/>
    <x v="1"/>
    <s v="4002"/>
    <s v="07/01/2019 09:46"/>
    <s v="09HB331956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89"/>
    <x v="1"/>
    <s v="8045"/>
    <s v="07/01/2019 09:47"/>
    <s v="0Y4X848866"/>
    <s v="000195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1"/>
    <x v="1"/>
    <s v="8045"/>
    <s v="07/01/2019 09:49"/>
    <s v="0Y4X848978"/>
    <s v="800196"/>
    <s v="PITSS"/>
    <s v="ASP"/>
    <x v="15"/>
    <s v="CALLE 7 No 1308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80085"/>
    <x v="0"/>
    <s v="1251"/>
    <s v="16/01/2019 08:45"/>
    <s v="0VGW624391"/>
    <s v="500161"/>
    <s v="PITSS"/>
    <s v="ASP"/>
    <x v="128"/>
    <s v="CALLE 15 NUM 105"/>
    <x v="6"/>
    <n v="0"/>
    <s v="INTERIOR"/>
    <n v="63"/>
    <s v="&gt;60"/>
    <s v="Entry Production Color Low/Mid"/>
    <s v="Entry Production"/>
    <s v="Ciudad principal"/>
    <s v="3-&gt;60"/>
    <n v="1.1499999999999999"/>
    <n v="1808.95"/>
    <n v="1"/>
    <n v="4.75"/>
    <n v="4"/>
    <n v="1.1875"/>
    <n v="4.6875E-2"/>
    <n v="-73.734375000000014"/>
    <d v="2019-01-16T00:00:00"/>
    <d v="2019-01-16T00:00:00"/>
    <n v="0"/>
    <s v="0-1 día"/>
    <n v="0"/>
    <n v="0"/>
    <n v="0"/>
    <x v="0"/>
    <x v="1"/>
    <x v="0"/>
    <x v="0"/>
    <x v="1"/>
    <x v="1"/>
    <x v="7"/>
  </r>
  <r>
    <x v="0"/>
    <n v="1"/>
    <s v="1975593"/>
    <x v="1"/>
    <s v="8045"/>
    <s v="07/01/2019 09:50"/>
    <s v="0Y4X848761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7"/>
    <x v="1"/>
    <s v="4002"/>
    <s v="07/01/2019 09:51"/>
    <s v="09HB331348"/>
    <s v="000196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599"/>
    <x v="1"/>
    <s v="8035"/>
    <s v="07/01/2019 09:53"/>
    <s v="02TX060562"/>
    <s v="800196"/>
    <s v="PITSS"/>
    <s v="ASP"/>
    <x v="15"/>
    <s v="CARRETERA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01"/>
    <x v="1"/>
    <s v="8045"/>
    <s v="07/01/2019 09:53"/>
    <s v="0Y4X847324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09"/>
    <x v="1"/>
    <s v="8045"/>
    <s v="07/01/2019 09:59"/>
    <s v="0Y4X848009"/>
    <s v="800142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1"/>
    <x v="1"/>
    <s v="4002"/>
    <s v="07/01/2019 09:59"/>
    <s v="09HB331775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3"/>
    <x v="1"/>
    <s v="8045"/>
    <s v="07/01/2019 10:01"/>
    <s v="0Y4X848071"/>
    <s v="000195"/>
    <s v="PITSS"/>
    <s v="ASP"/>
    <x v="0"/>
    <s v="EPSILON No 101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5"/>
    <x v="1"/>
    <s v="4002"/>
    <s v="07/01/2019 10:02"/>
    <s v="09HB332026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7"/>
    <x v="1"/>
    <s v="8045"/>
    <s v="07/01/2019 10:03"/>
    <s v="0Y4X848740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19"/>
    <x v="1"/>
    <s v="8045"/>
    <s v="07/01/2019 10:04"/>
    <s v="0Y4X848035"/>
    <s v="800196"/>
    <s v="PITSS"/>
    <s v="ASP"/>
    <x v="0"/>
    <s v="BRUSELAS No 565 - 565-A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3"/>
    <x v="1"/>
    <s v="8045"/>
    <s v="07/01/2019 10:05"/>
    <s v="0Y4X848660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5"/>
    <x v="1"/>
    <s v="4002"/>
    <s v="07/01/2019 10:05"/>
    <s v="09HB331513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29"/>
    <x v="1"/>
    <s v="4002"/>
    <s v="07/01/2019 10:06"/>
    <s v="09HB331980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31"/>
    <x v="1"/>
    <s v="8045"/>
    <s v="07/01/2019 10:10"/>
    <s v="0Y4X848737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5635"/>
    <x v="1"/>
    <s v="4002"/>
    <s v="07/01/2019 10:11"/>
    <s v="09HB331395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7T00:00:00"/>
    <d v="2019-01-08T00:00:00"/>
    <n v="1"/>
    <s v="0-1 día"/>
    <n v="0"/>
    <n v="0"/>
    <n v="0"/>
    <x v="1"/>
    <x v="0"/>
    <x v="0"/>
    <x v="0"/>
    <x v="0"/>
    <x v="0"/>
    <x v="0"/>
  </r>
  <r>
    <x v="0"/>
    <n v="1"/>
    <s v="1976311"/>
    <x v="1"/>
    <s v="4002"/>
    <s v="08/01/2019 10:23"/>
    <s v="09HB332049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309"/>
    <x v="1"/>
    <s v="4002"/>
    <s v="08/01/2019 10:22"/>
    <s v="09HB331508"/>
    <s v="000196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353"/>
    <x v="1"/>
    <s v="4002"/>
    <s v="08/01/2019 10:51"/>
    <s v="09HB331708"/>
    <s v="800196"/>
    <s v="PITSS"/>
    <s v="ASP"/>
    <x v="40"/>
    <s v="CARR SAN ISIDRO MAZATEPEC No 76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63"/>
    <x v="1"/>
    <s v="4002"/>
    <s v="08/01/2019 14:36"/>
    <s v="09HB331785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67"/>
    <x v="1"/>
    <s v="4002"/>
    <s v="08/01/2019 14:39"/>
    <s v="09HB331860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73"/>
    <x v="1"/>
    <s v="8045"/>
    <s v="08/01/2019 14:40"/>
    <s v="0Y4X848630"/>
    <s v="000195"/>
    <s v="PITSS"/>
    <s v="ASP"/>
    <x v="0"/>
    <s v="ACUEDUCTO No 92"/>
    <x v="58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9"/>
    <x v="1"/>
    <s v="8045"/>
    <s v="08/01/2019 14:47"/>
    <s v="0Y4X846817"/>
    <s v="800196"/>
    <s v="PITSS"/>
    <s v="ASP"/>
    <x v="95"/>
    <s v="AV ESPA&amp;A No 1765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75"/>
    <x v="1"/>
    <s v="8045"/>
    <s v="08/01/2019 14:41"/>
    <s v="0Y4X848952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1"/>
    <x v="1"/>
    <s v="4002"/>
    <s v="08/01/2019 14:42"/>
    <s v="09HB332018"/>
    <s v="100037"/>
    <s v="PITSS"/>
    <s v="ASP"/>
    <x v="0"/>
    <s v="VICENTE LOMBARDO TOLEDANO No 110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7"/>
    <x v="1"/>
    <s v="8045"/>
    <s v="08/01/2019 14:46"/>
    <s v="0Y4X847244"/>
    <s v="000207"/>
    <s v="PITSS"/>
    <s v="ASP"/>
    <x v="102"/>
    <s v="AV DE LA BARRANCA LOTE No 26  A S/N"/>
    <x v="85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93"/>
    <x v="1"/>
    <s v="4002"/>
    <s v="08/01/2019 14:48"/>
    <s v="09HB331538"/>
    <s v="800196"/>
    <s v="PITSS"/>
    <s v="ASP"/>
    <x v="102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08T00:00:00"/>
    <n v="0"/>
    <s v="0-1 día"/>
    <n v="0"/>
    <n v="0"/>
    <n v="0"/>
    <x v="1"/>
    <x v="0"/>
    <x v="0"/>
    <x v="0"/>
    <x v="0"/>
    <x v="0"/>
    <x v="0"/>
  </r>
  <r>
    <x v="0"/>
    <n v="1"/>
    <s v="1976583"/>
    <x v="1"/>
    <s v="4002"/>
    <s v="08/01/2019 14:44"/>
    <s v="09HB331501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599"/>
    <x v="1"/>
    <s v="8045"/>
    <s v="08/01/2019 14:53"/>
    <s v="0Y4X848677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03"/>
    <x v="1"/>
    <s v="8045"/>
    <s v="08/01/2019 14:55"/>
    <s v="0Y4X848833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0"/>
    <x v="0"/>
    <x v="0"/>
  </r>
  <r>
    <x v="0"/>
    <n v="1"/>
    <s v="1976609"/>
    <x v="1"/>
    <s v="4002"/>
    <s v="08/01/2019 14:58"/>
    <s v="09HB331381"/>
    <s v="800196"/>
    <s v="PITSS"/>
    <s v="ASP"/>
    <x v="15"/>
    <s v="AV ESPA&amp;A 184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11"/>
    <x v="1"/>
    <s v="4002"/>
    <s v="08/01/2019 15:00"/>
    <s v="09HB331492"/>
    <s v="000195"/>
    <s v="PITSS"/>
    <s v="ASP"/>
    <x v="0"/>
    <s v="EPSILON No 101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6613"/>
    <x v="1"/>
    <s v="4002"/>
    <s v="08/01/2019 15:01"/>
    <s v="09HB331771"/>
    <s v="800142"/>
    <s v="PITSS"/>
    <s v="ASP"/>
    <x v="0"/>
    <s v="AV CUAUHTEMOC ESQ DR MARQUEZ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0T00:00:00"/>
    <n v="2"/>
    <s v="2-3 días"/>
    <n v="0"/>
    <n v="0"/>
    <n v="0"/>
    <x v="1"/>
    <x v="0"/>
    <x v="0"/>
    <x v="0"/>
    <x v="0"/>
    <x v="0"/>
    <x v="0"/>
  </r>
  <r>
    <x v="0"/>
    <n v="1"/>
    <s v="1974831"/>
    <x v="1"/>
    <s v="8075"/>
    <s v="04/01/2019 14:48"/>
    <s v="03AG880255"/>
    <s v="800142"/>
    <s v="PITSS"/>
    <s v="ASP"/>
    <x v="4"/>
    <s v="BLVD MANUEL AVILA CAMACHO No 890 LOTE 6"/>
    <x v="12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09T00:00:00"/>
    <d v="2019-01-10T00:00:00"/>
    <n v="1"/>
    <s v="0-1 día"/>
    <n v="0"/>
    <n v="0"/>
    <n v="0"/>
    <x v="1"/>
    <x v="0"/>
    <x v="0"/>
    <x v="0"/>
    <x v="0"/>
    <x v="0"/>
    <x v="0"/>
  </r>
  <r>
    <x v="0"/>
    <n v="1"/>
    <s v="1983907"/>
    <x v="0"/>
    <s v="4395"/>
    <s v="23/01/2019 13:42"/>
    <s v="0BG2947443"/>
    <s v="500161"/>
    <s v="PITSS"/>
    <s v="ASP"/>
    <x v="1"/>
    <s v="AV 6 OTE ESQ CALLE 5 OTE NUM 405"/>
    <x v="89"/>
    <n v="0"/>
    <s v="INTERIOR"/>
    <n v="128"/>
    <s v="&gt;60"/>
    <s v="Light Production Digital Business"/>
    <s v="Entry Production"/>
    <s v="Otras"/>
    <s v="3-&gt;60"/>
    <n v="1.1499999999999999"/>
    <n v="1808.95"/>
    <n v="1"/>
    <n v="7.55"/>
    <n v="6"/>
    <n v="1.2583333333333333"/>
    <n v="6.4583333333333326E-2"/>
    <n v="-101.58958333333334"/>
    <d v="2019-01-24T00:00:00"/>
    <d v="2019-01-24T00:00:00"/>
    <n v="0"/>
    <s v="0-1 día"/>
    <n v="0"/>
    <n v="0"/>
    <n v="0"/>
    <x v="0"/>
    <x v="1"/>
    <x v="0"/>
    <x v="0"/>
    <x v="1"/>
    <x v="1"/>
    <x v="7"/>
  </r>
  <r>
    <x v="0"/>
    <n v="1"/>
    <s v="1974835"/>
    <x v="1"/>
    <s v="8075"/>
    <s v="04/01/2019 14:51"/>
    <s v="03AG880456"/>
    <s v="800142"/>
    <s v="PITSS"/>
    <s v="ASP"/>
    <x v="4"/>
    <s v="PROLONGACION REFORMA No 1235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10T00:00:00"/>
    <d v="2019-01-10T00:00:00"/>
    <n v="0"/>
    <s v="0-1 día"/>
    <n v="0"/>
    <n v="0"/>
    <n v="0"/>
    <x v="1"/>
    <x v="0"/>
    <x v="0"/>
    <x v="0"/>
    <x v="0"/>
    <x v="0"/>
    <x v="0"/>
  </r>
  <r>
    <x v="0"/>
    <n v="1"/>
    <s v="1977835"/>
    <x v="0"/>
    <s v="8900"/>
    <s v="10/01/2019 17:21"/>
    <s v="0DA4112548"/>
    <s v="500161"/>
    <s v="PITSS"/>
    <s v="ASP"/>
    <x v="11"/>
    <s v="CARRETERA PANAMERICANA KM 1588"/>
    <x v="93"/>
    <n v="0"/>
    <s v="INTERIOR"/>
    <n v="422"/>
    <s v="&gt;60"/>
    <s v="A4 Color Solid Ink MFPs"/>
    <s v="A4"/>
    <s v="Otras"/>
    <s v="1-&gt;60"/>
    <n v="1.05"/>
    <n v="750.75000000000011"/>
    <n v="1"/>
    <n v="12.65"/>
    <n v="9"/>
    <n v="1.4055555555555557"/>
    <n v="0.10138888888888892"/>
    <n v="-72.493055555555586"/>
    <d v="2019-01-16T00:00:00"/>
    <d v="2019-01-16T00:00:00"/>
    <n v="0"/>
    <s v="0-1 día"/>
    <n v="0"/>
    <n v="0"/>
    <n v="0"/>
    <x v="0"/>
    <x v="1"/>
    <x v="0"/>
    <x v="0"/>
    <x v="1"/>
    <x v="1"/>
    <x v="7"/>
  </r>
  <r>
    <x v="0"/>
    <n v="1"/>
    <s v="1983481"/>
    <x v="0"/>
    <s v="1251"/>
    <s v="22/01/2019 17:55"/>
    <s v="0VGW624391"/>
    <s v="500161"/>
    <s v="PITSS"/>
    <s v="ASP"/>
    <x v="128"/>
    <s v="CALLE 15 NUM 105"/>
    <x v="6"/>
    <n v="0"/>
    <s v="INTERIOR"/>
    <n v="1"/>
    <s v="&lt;=3"/>
    <s v="Entry Production Color Low/Mid"/>
    <s v="Entry Production"/>
    <s v="Ciudad principal"/>
    <s v="3-&lt;=3"/>
    <n v="0"/>
    <n v="0"/>
    <n v="1"/>
    <n v="6"/>
    <n v="4"/>
    <n v="1.5"/>
    <n v="0.125"/>
    <n v="-196.62500000000003"/>
    <d v="2019-01-23T00:00:00"/>
    <d v="2019-01-23T00:00:00"/>
    <n v="0"/>
    <s v="0-1 día"/>
    <n v="0"/>
    <n v="0"/>
    <n v="0"/>
    <x v="0"/>
    <x v="1"/>
    <x v="0"/>
    <x v="0"/>
    <x v="1"/>
    <x v="1"/>
    <x v="7"/>
  </r>
  <r>
    <x v="0"/>
    <n v="1"/>
    <s v="1977769"/>
    <x v="4"/>
    <s v="4002"/>
    <s v="10/01/2019 16:07"/>
    <s v="9HB330041"/>
    <s v="500028"/>
    <s v="PITSS"/>
    <s v="ASP"/>
    <x v="78"/>
    <s v="PADRE MIER No 1557"/>
    <x v="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11T00:00:00"/>
    <d v="2019-01-11T00:00:00"/>
    <n v="0"/>
    <s v="0-1 día"/>
    <n v="0"/>
    <n v="0"/>
    <n v="0"/>
    <x v="1"/>
    <x v="0"/>
    <x v="0"/>
    <x v="0"/>
    <x v="0"/>
    <x v="0"/>
    <x v="0"/>
  </r>
  <r>
    <x v="0"/>
    <n v="1"/>
    <s v="1977479"/>
    <x v="1"/>
    <s v="4002"/>
    <s v="10/01/2019 10:08"/>
    <s v="09HB332043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9"/>
    <x v="1"/>
    <s v="4002"/>
    <s v="10/01/2019 10:18"/>
    <s v="09HB331542"/>
    <s v="800196"/>
    <s v="PITSS"/>
    <s v="ASP"/>
    <x v="101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05"/>
    <x v="1"/>
    <s v="4002"/>
    <s v="10/01/2019 10:22"/>
    <s v="09HB331897"/>
    <s v="800196"/>
    <s v="PITSS"/>
    <s v="ASP"/>
    <x v="39"/>
    <s v="AV ESPA&amp;A No 18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3"/>
    <x v="1"/>
    <s v="4002"/>
    <s v="10/01/2019 10:28"/>
    <s v="09HB332059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7"/>
    <x v="1"/>
    <s v="4002"/>
    <s v="10/01/2019 10:29"/>
    <s v="09HB332055"/>
    <s v="800196"/>
    <s v="PITSS"/>
    <s v="ASP"/>
    <x v="15"/>
    <s v="CALLE 6 No 2924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519"/>
    <x v="1"/>
    <s v="4002"/>
    <s v="10/01/2019 10:30"/>
    <s v="09HB331791"/>
    <s v="800196"/>
    <s v="PITSS"/>
    <s v="ASP"/>
    <x v="0"/>
    <s v="AV LA PAZ No 229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6595"/>
    <x v="1"/>
    <s v="8045"/>
    <s v="08/01/2019 14:49"/>
    <s v="0Y4X848732"/>
    <s v="800196"/>
    <s v="PITSS"/>
    <s v="ASP"/>
    <x v="15"/>
    <s v="CARRETERA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08T00:00:00"/>
    <d v="2019-01-11T00:00:00"/>
    <n v="3"/>
    <s v="2-3 días"/>
    <n v="0"/>
    <n v="0"/>
    <n v="0"/>
    <x v="1"/>
    <x v="0"/>
    <x v="0"/>
    <x v="0"/>
    <x v="0"/>
    <x v="0"/>
    <x v="0"/>
  </r>
  <r>
    <x v="0"/>
    <n v="1"/>
    <s v="1976597"/>
    <x v="1"/>
    <s v="4002"/>
    <s v="08/01/2019 14:52"/>
    <s v="09HB331428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11T00:00:00"/>
    <n v="3"/>
    <s v="2-3 días"/>
    <n v="0"/>
    <n v="0"/>
    <n v="0"/>
    <x v="1"/>
    <x v="0"/>
    <x v="0"/>
    <x v="0"/>
    <x v="0"/>
    <x v="0"/>
    <x v="0"/>
  </r>
  <r>
    <x v="0"/>
    <n v="1"/>
    <s v="1977473"/>
    <x v="1"/>
    <s v="4002"/>
    <s v="10/01/2019 09:50"/>
    <s v="09HB331668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77"/>
    <x v="1"/>
    <s v="4002"/>
    <s v="10/01/2019 10:06"/>
    <s v="09HB331857"/>
    <s v="000195"/>
    <s v="PITSS"/>
    <s v="ASP"/>
    <x v="15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3"/>
    <x v="1"/>
    <s v="8045"/>
    <s v="10/01/2019 10:11"/>
    <s v="0Y4X848718"/>
    <s v="000195"/>
    <s v="PITSS"/>
    <s v="ASP"/>
    <x v="39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5"/>
    <x v="1"/>
    <s v="8045"/>
    <s v="10/01/2019 10:11"/>
    <s v="0Y4X848749"/>
    <s v="800196"/>
    <s v="PITSS"/>
    <s v="ASP"/>
    <x v="39"/>
    <s v="AV ESPA&amp;A No 1809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89"/>
    <x v="1"/>
    <s v="4002"/>
    <s v="10/01/2019 10:13"/>
    <s v="09HB331571"/>
    <s v="800196"/>
    <s v="PITSS"/>
    <s v="ASP"/>
    <x v="101"/>
    <s v="JUAN DE LA BARRERA No 3609 INT 2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1"/>
    <x v="1"/>
    <s v="8045"/>
    <s v="10/01/2019 10:15"/>
    <s v="0Y4X848849"/>
    <s v="000195"/>
    <s v="PITSS"/>
    <s v="ASP"/>
    <x v="15"/>
    <s v="AV MIGUEL ANGEL DE QUEVEDO NO 555"/>
    <x v="16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7493"/>
    <x v="1"/>
    <s v="4002"/>
    <s v="10/01/2019 10:16"/>
    <s v="09HB331795"/>
    <s v="500066"/>
    <s v="PITSS"/>
    <s v="ASP"/>
    <x v="0"/>
    <s v="AV LINCOLN No 6237"/>
    <x v="11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11T00:00:00"/>
    <n v="1"/>
    <s v="0-1 día"/>
    <n v="0"/>
    <n v="0"/>
    <n v="0"/>
    <x v="1"/>
    <x v="0"/>
    <x v="0"/>
    <x v="0"/>
    <x v="0"/>
    <x v="0"/>
    <x v="0"/>
  </r>
  <r>
    <x v="0"/>
    <n v="1"/>
    <s v="1974837"/>
    <x v="1"/>
    <s v="8075"/>
    <s v="04/01/2019 14:52"/>
    <s v="03AG879576"/>
    <s v="800146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04T00:00:00"/>
    <d v="2019-01-11T00:00:00"/>
    <n v="5"/>
    <s v="4-5 días"/>
    <n v="0"/>
    <n v="0"/>
    <n v="0"/>
    <x v="1"/>
    <x v="0"/>
    <x v="0"/>
    <x v="0"/>
    <x v="0"/>
    <x v="0"/>
    <x v="0"/>
  </r>
  <r>
    <x v="0"/>
    <n v="1"/>
    <s v="1978337"/>
    <x v="5"/>
    <s v="5866"/>
    <s v="11/01/2019 17:16"/>
    <s v="0EX9660558"/>
    <s v="000195"/>
    <s v="PITSS"/>
    <s v="ASP"/>
    <x v="1"/>
    <s v="AV PROLONGACION PASEO DE LA REFORMA 400"/>
    <x v="35"/>
    <n v="0"/>
    <s v="METRO"/>
    <s v="  "/>
    <s v="&gt;60"/>
    <s v="Departmental Digital"/>
    <s v="A3"/>
    <s v="Ciudad principal"/>
    <s v="2-&gt;60"/>
    <n v="1"/>
    <n v="655"/>
    <n v="0"/>
    <n v="5"/>
    <n v="5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1"/>
    <x v="5"/>
    <s v="4395"/>
    <s v="11/01/2019 17:19"/>
    <s v="0BG2951553"/>
    <s v="000195"/>
    <s v="PITSS"/>
    <s v="ASP"/>
    <x v="1"/>
    <s v="EJE 5 SUR LA PURISIMA No 289"/>
    <x v="105"/>
    <n v="0"/>
    <s v="METRO"/>
    <s v="  "/>
    <s v="&gt;60"/>
    <s v="Light Production Digital Business"/>
    <s v="Entry Production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3"/>
    <x v="5"/>
    <s v="6705"/>
    <s v="11/01/2019 17:20"/>
    <s v="0A1H022209"/>
    <s v="000196"/>
    <s v="PITSS"/>
    <s v="ASP"/>
    <x v="1"/>
    <s v="MANUEL GUTIERREZ ZAMORA NO.2"/>
    <x v="65"/>
    <n v="0"/>
    <s v="METRO"/>
    <s v="  "/>
    <s v="&gt;60"/>
    <s v="WF Mono Systems and Legacy Color"/>
    <s v="WF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8345"/>
    <x v="5"/>
    <s v="4395"/>
    <s v="11/01/2019 17:21"/>
    <s v="0BG2951454"/>
    <s v="000196"/>
    <s v="PITSS"/>
    <s v="ASP"/>
    <x v="1"/>
    <s v="AV DOMINGO DIEZ 2004"/>
    <x v="106"/>
    <n v="0"/>
    <s v="METRO"/>
    <s v="  "/>
    <s v="&gt;60"/>
    <s v="Light Production Digital Business"/>
    <s v="Entry Production"/>
    <s v="Ciudad principal"/>
    <s v="3-&gt;60"/>
    <n v="1"/>
    <n v="803"/>
    <n v="0"/>
    <n v="4"/>
    <n v="4"/>
    <n v="1"/>
    <n v="0"/>
    <n v="0"/>
    <d v="2019-01-12T00:00:00"/>
    <d v="2019-01-14T00:00:00"/>
    <n v="0"/>
    <s v="0-1 día"/>
    <n v="0"/>
    <n v="0"/>
    <n v="0"/>
    <x v="1"/>
    <x v="0"/>
    <x v="0"/>
    <x v="0"/>
    <x v="0"/>
    <x v="0"/>
    <x v="0"/>
  </r>
  <r>
    <x v="0"/>
    <n v="1"/>
    <s v="1972059"/>
    <x v="3"/>
    <s v="8035"/>
    <s v="28/12/2018 10:43"/>
    <s v="02TX065362"/>
    <s v="100038"/>
    <s v="PITSS"/>
    <s v="ASP"/>
    <x v="18"/>
    <s v="IGNACIO LOPEZ RAYON No 510"/>
    <x v="2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1-09T00:00:00"/>
    <d v="2019-01-15T00:00:00"/>
    <n v="4"/>
    <s v="4-5 días"/>
    <n v="0"/>
    <n v="0"/>
    <n v="0"/>
    <x v="1"/>
    <x v="0"/>
    <x v="0"/>
    <x v="0"/>
    <x v="0"/>
    <x v="0"/>
    <x v="0"/>
  </r>
  <r>
    <x v="0"/>
    <n v="1"/>
    <s v="1980113"/>
    <x v="3"/>
    <s v="0605"/>
    <s v="16/01/2019 09:43"/>
    <s v="03XB458196"/>
    <s v="500089"/>
    <s v="PITSS"/>
    <s v="ASP"/>
    <x v="52"/>
    <s v="CARRETERA PANAMERICANA KM 1588"/>
    <x v="93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1-16T00:00:00"/>
    <d v="2019-01-16T00:00:00"/>
    <n v="0"/>
    <s v="0-1 día"/>
    <n v="0"/>
    <n v="0"/>
    <n v="0"/>
    <x v="1"/>
    <x v="0"/>
    <x v="0"/>
    <x v="0"/>
    <x v="0"/>
    <x v="0"/>
    <x v="0"/>
  </r>
  <r>
    <x v="0"/>
    <n v="1"/>
    <s v="1967333"/>
    <x v="3"/>
    <s v="8035"/>
    <s v="14/12/2018 17:01"/>
    <s v="02TX065362"/>
    <s v="100038"/>
    <s v="PITSS"/>
    <s v="ASP"/>
    <x v="18"/>
    <s v="IGNACIO LOPEZ RAYON No 510"/>
    <x v="22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1-15T00:00:00"/>
    <d v="2019-01-17T00:00:00"/>
    <n v="2"/>
    <s v="2-3 días"/>
    <n v="0"/>
    <n v="0"/>
    <n v="0"/>
    <x v="1"/>
    <x v="0"/>
    <x v="0"/>
    <x v="0"/>
    <x v="0"/>
    <x v="0"/>
    <x v="0"/>
  </r>
  <r>
    <x v="0"/>
    <n v="1"/>
    <s v="1980965"/>
    <x v="1"/>
    <s v="4002"/>
    <s v="17/01/2019 15:42"/>
    <s v="09HB331582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17T00:00:00"/>
    <n v="0"/>
    <s v="0-1 día"/>
    <n v="0"/>
    <n v="0"/>
    <n v="0"/>
    <x v="1"/>
    <x v="0"/>
    <x v="0"/>
    <x v="0"/>
    <x v="0"/>
    <x v="0"/>
    <x v="0"/>
  </r>
  <r>
    <x v="0"/>
    <n v="1"/>
    <s v="1980853"/>
    <x v="1"/>
    <s v="4395"/>
    <s v="17/01/2019 12:24"/>
    <s v="0BG2956818"/>
    <s v="800183"/>
    <s v="PITSS"/>
    <s v="ASP"/>
    <x v="65"/>
    <s v="AV ADOLF HORN No 6800"/>
    <x v="40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1-17T00:00:00"/>
    <d v="2019-01-18T00:00:00"/>
    <n v="1"/>
    <s v="0-1 día"/>
    <n v="0"/>
    <n v="0"/>
    <n v="0"/>
    <x v="1"/>
    <x v="0"/>
    <x v="0"/>
    <x v="0"/>
    <x v="0"/>
    <x v="0"/>
    <x v="0"/>
  </r>
  <r>
    <x v="0"/>
    <n v="1"/>
    <s v="1980847"/>
    <x v="1"/>
    <s v="4395"/>
    <s v="17/01/2019 12:22"/>
    <s v="0BG2957159"/>
    <s v="500083"/>
    <s v="PITSS"/>
    <s v="ASP"/>
    <x v="65"/>
    <s v="AV STIVA No 275 A"/>
    <x v="36"/>
    <n v="0"/>
    <s v="INTERIOR"/>
    <s v="  "/>
    <s v="&gt;60"/>
    <s v="Light Production Digital Business"/>
    <s v="Entry Production"/>
    <s v="Ciudad principal"/>
    <s v="3-&gt;60"/>
    <n v="1"/>
    <n v="1573.0000000000002"/>
    <n v="0"/>
    <n v="4"/>
    <n v="4"/>
    <n v="1"/>
    <n v="0"/>
    <n v="0"/>
    <d v="2019-01-17T00:00:00"/>
    <d v="2019-01-18T00:00:00"/>
    <n v="1"/>
    <s v="0-1 día"/>
    <n v="0"/>
    <n v="0"/>
    <n v="0"/>
    <x v="1"/>
    <x v="0"/>
    <x v="0"/>
    <x v="0"/>
    <x v="0"/>
    <x v="0"/>
    <x v="0"/>
  </r>
  <r>
    <x v="0"/>
    <n v="1"/>
    <s v="1976585"/>
    <x v="1"/>
    <s v="4002"/>
    <s v="08/01/2019 14:45"/>
    <s v="09HB331463"/>
    <s v="000207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6591"/>
    <x v="1"/>
    <s v="4002"/>
    <s v="08/01/2019 14:47"/>
    <s v="09HB331426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7469"/>
    <x v="1"/>
    <s v="4002"/>
    <s v="10/01/2019 10:00"/>
    <s v="09HB331782"/>
    <s v="800196"/>
    <s v="PITSS"/>
    <s v="ASP"/>
    <x v="40"/>
    <s v="CARR SAN ISIDRO MAZATEPEC No 76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0T00:00:00"/>
    <d v="2019-01-20T00:00:00"/>
    <n v="6"/>
    <s v="6-10 días"/>
    <n v="0"/>
    <n v="0"/>
    <n v="0"/>
    <x v="1"/>
    <x v="0"/>
    <x v="0"/>
    <x v="0"/>
    <x v="0"/>
    <x v="0"/>
    <x v="0"/>
  </r>
  <r>
    <x v="0"/>
    <n v="1"/>
    <s v="1976617"/>
    <x v="1"/>
    <s v="4002"/>
    <s v="08/01/2019 15:03"/>
    <s v="09HB331503"/>
    <s v="800196"/>
    <s v="PITSS"/>
    <s v="ASP"/>
    <x v="0"/>
    <s v="AV MOCTEZUMA No 179"/>
    <x v="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08T00:00:00"/>
    <d v="2019-01-20T00:00:00"/>
    <n v="8"/>
    <s v="6-10 días"/>
    <n v="0"/>
    <n v="0"/>
    <n v="0"/>
    <x v="1"/>
    <x v="0"/>
    <x v="0"/>
    <x v="0"/>
    <x v="0"/>
    <x v="0"/>
    <x v="0"/>
  </r>
  <r>
    <x v="0"/>
    <n v="1"/>
    <s v="1977475"/>
    <x v="1"/>
    <s v="8035"/>
    <s v="10/01/2019 10:07"/>
    <s v="02TX062470"/>
    <s v="800196"/>
    <s v="PITSS"/>
    <s v="ASP"/>
    <x v="15"/>
    <s v="CALLE 7 No 1308"/>
    <x v="7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1-10T00:00:00"/>
    <d v="2019-01-20T00:00:00"/>
    <n v="6"/>
    <s v="6-10 días"/>
    <n v="0"/>
    <n v="0"/>
    <n v="0"/>
    <x v="1"/>
    <x v="0"/>
    <x v="0"/>
    <x v="0"/>
    <x v="0"/>
    <x v="0"/>
    <x v="0"/>
  </r>
  <r>
    <x v="0"/>
    <n v="1"/>
    <s v="1979071"/>
    <x v="0"/>
    <s v="6203"/>
    <s v="14/01/2019 13:22"/>
    <s v="0AGC431089"/>
    <s v="500161"/>
    <s v="PITSS"/>
    <s v="ASP"/>
    <x v="1"/>
    <s v="LAT PERIF ANTONIO ORTIZ MENA 3500"/>
    <x v="6"/>
    <n v="0"/>
    <s v="INTERIOR"/>
    <n v="61"/>
    <s v="&gt;60"/>
    <s v="WF Mono Systems and Legacy Color"/>
    <s v="WF"/>
    <s v="Ciudad principal"/>
    <s v="3-&gt;60"/>
    <n v="1.1499999999999999"/>
    <n v="1808.95"/>
    <n v="1"/>
    <n v="6.13"/>
    <n v="4"/>
    <n v="1.5325"/>
    <n v="0.13312499999999999"/>
    <n v="-209.40562500000001"/>
    <d v="2019-01-15T00:00:00"/>
    <d v="2019-01-15T00:00:00"/>
    <n v="0"/>
    <s v="0-1 día"/>
    <n v="0"/>
    <n v="0"/>
    <n v="0"/>
    <x v="0"/>
    <x v="1"/>
    <x v="0"/>
    <x v="0"/>
    <x v="1"/>
    <x v="1"/>
    <x v="7"/>
  </r>
  <r>
    <x v="0"/>
    <n v="1"/>
    <s v="1980961"/>
    <x v="1"/>
    <s v="4002"/>
    <s v="17/01/2019 15:40"/>
    <s v="09HB331458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0"/>
    <x v="0"/>
    <x v="0"/>
  </r>
  <r>
    <x v="0"/>
    <n v="1"/>
    <s v="1980967"/>
    <x v="1"/>
    <s v="4002"/>
    <s v="17/01/2019 15:42"/>
    <s v="09HB331454"/>
    <s v="000207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17T00:00:00"/>
    <d v="2019-01-20T00:00:00"/>
    <n v="1"/>
    <s v="0-1 día"/>
    <n v="0"/>
    <n v="0"/>
    <n v="0"/>
    <x v="1"/>
    <x v="0"/>
    <x v="0"/>
    <x v="0"/>
    <x v="0"/>
    <x v="0"/>
    <x v="0"/>
  </r>
  <r>
    <x v="0"/>
    <n v="1"/>
    <s v="1980257"/>
    <x v="3"/>
    <s v="3346"/>
    <s v="16/01/2019 12:27"/>
    <s v="03BT802567"/>
    <s v="800074"/>
    <s v="PITSS"/>
    <s v="ASP"/>
    <x v="6"/>
    <s v="AV. DE LAS HUERTAS SN"/>
    <x v="9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16T00:00:00"/>
    <d v="2019-01-21T00:00:00"/>
    <n v="3"/>
    <s v="2-3 días"/>
    <n v="0"/>
    <n v="0"/>
    <n v="0"/>
    <x v="1"/>
    <x v="0"/>
    <x v="0"/>
    <x v="0"/>
    <x v="0"/>
    <x v="0"/>
    <x v="0"/>
  </r>
  <r>
    <x v="0"/>
    <n v="1"/>
    <s v="1981299"/>
    <x v="4"/>
    <s v="0070"/>
    <s v="18/01/2019 10:20"/>
    <s v="0E2B665502"/>
    <s v="800074"/>
    <s v="PITSS"/>
    <s v="ASP"/>
    <x v="4"/>
    <s v="ENRIQUE RAMIREZ No 445"/>
    <x v="28"/>
    <n v="0"/>
    <s v="INTERIOR"/>
    <s v="  "/>
    <s v="&gt;60"/>
    <s v="Entry Production Color Low/Mid"/>
    <s v="Entry Production"/>
    <s v="Ciudad principal"/>
    <s v="3-&gt;60"/>
    <n v="1"/>
    <n v="1573.0000000000002"/>
    <n v="0"/>
    <n v="4"/>
    <n v="4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025"/>
    <x v="3"/>
    <s v="8035"/>
    <s v="17/01/2019 17:12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373"/>
    <x v="3"/>
    <s v="8035"/>
    <s v="18/01/2019 11:51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047"/>
    <x v="3"/>
    <s v="4310"/>
    <s v="17/01/2019 18:01"/>
    <s v="0BG0975143"/>
    <s v="000207"/>
    <s v="PITSS"/>
    <s v="ASP"/>
    <x v="65"/>
    <s v="RIO TIBER 22 MEZZANINE"/>
    <x v="57"/>
    <n v="0"/>
    <s v="METRO"/>
    <s v="  "/>
    <s v="&gt;60"/>
    <s v="Light Production Digital Business"/>
    <s v="Entry Production"/>
    <s v="Ciudad principal"/>
    <s v="3-&gt;60"/>
    <n v="1"/>
    <n v="1204.5"/>
    <n v="0"/>
    <n v="4"/>
    <n v="4"/>
    <n v="1"/>
    <n v="0"/>
    <n v="0"/>
    <d v="2019-01-18T00:00:00"/>
    <d v="2019-01-21T00:00:00"/>
    <n v="1"/>
    <s v="0-1 día"/>
    <n v="0"/>
    <n v="0"/>
    <n v="0"/>
    <x v="1"/>
    <x v="0"/>
    <x v="0"/>
    <x v="0"/>
    <x v="0"/>
    <x v="0"/>
    <x v="0"/>
  </r>
  <r>
    <x v="0"/>
    <n v="1"/>
    <s v="1982611"/>
    <x v="1"/>
    <s v="8075"/>
    <s v="21/01/2019 13:33"/>
    <s v="03AG877879"/>
    <s v="500028"/>
    <s v="PITSS"/>
    <s v="ASP"/>
    <x v="4"/>
    <s v="AV GOMEZ MORIN No 924 LOTE 7"/>
    <x v="1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1T00:00:00"/>
    <d v="2019-01-21T00:00:00"/>
    <n v="0"/>
    <s v="0-1 día"/>
    <n v="0"/>
    <n v="0"/>
    <n v="0"/>
    <x v="1"/>
    <x v="0"/>
    <x v="0"/>
    <x v="0"/>
    <x v="0"/>
    <x v="0"/>
    <x v="0"/>
  </r>
  <r>
    <x v="0"/>
    <n v="1"/>
    <s v="1981793"/>
    <x v="0"/>
    <s v="4310"/>
    <s v="19/01/2019 13:47"/>
    <s v="0BG0974973"/>
    <s v="800142"/>
    <s v="PITSS"/>
    <s v="ASP"/>
    <x v="4"/>
    <s v="MONTERREY 75"/>
    <x v="57"/>
    <n v="0"/>
    <s v="METRO"/>
    <n v="52"/>
    <s v="Entre 31 y 60"/>
    <s v="Light Production Digital Business"/>
    <s v="Entry Production"/>
    <s v="Ciudad principal"/>
    <s v="3-Entre 31 y 60"/>
    <n v="1.1000000000000001"/>
    <n v="883.30000000000007"/>
    <n v="1"/>
    <n v="4"/>
    <n v="4"/>
    <n v="1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0"/>
    <n v="1"/>
    <s v="1982639"/>
    <x v="6"/>
    <s v="8035"/>
    <s v="21/01/2019 14:10"/>
    <s v="02TX064651"/>
    <s v="500019"/>
    <s v="PITSS"/>
    <s v="ASP"/>
    <x v="2"/>
    <s v="ALAMEDAS No 750"/>
    <x v="9"/>
    <n v="0"/>
    <s v="INTERIOR"/>
    <s v="  "/>
    <s v="&gt;60"/>
    <s v="A3 Office Color Laser MFPs"/>
    <s v="A3"/>
    <s v="Otras"/>
    <s v="2-&gt;60"/>
    <n v="1"/>
    <n v="1365"/>
    <n v="0"/>
    <n v="9"/>
    <n v="9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2609"/>
    <x v="1"/>
    <s v="8075"/>
    <s v="21/01/2019 13:32"/>
    <s v="03AG880182"/>
    <s v="000195"/>
    <s v="PITSS"/>
    <s v="ASP"/>
    <x v="4"/>
    <s v="CARRETERA FEDERAL MEXICO CUAUTLA KM 37"/>
    <x v="8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1339"/>
    <x v="3"/>
    <s v="4002"/>
    <s v="18/01/2019 11:06"/>
    <s v="09HB332000"/>
    <s v="800147"/>
    <s v="PITSS"/>
    <s v="ASP"/>
    <x v="90"/>
    <s v="ANTONIO AGUILAR No 155"/>
    <x v="13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2T00:00:00"/>
    <n v="1"/>
    <s v="0-1 día"/>
    <n v="0"/>
    <n v="0"/>
    <n v="0"/>
    <x v="1"/>
    <x v="0"/>
    <x v="0"/>
    <x v="0"/>
    <x v="0"/>
    <x v="0"/>
    <x v="0"/>
  </r>
  <r>
    <x v="0"/>
    <n v="1"/>
    <s v="1983143"/>
    <x v="3"/>
    <s v="3346"/>
    <s v="22/01/2019 10:03"/>
    <s v="03BT801955"/>
    <s v="800084"/>
    <s v="PITSS"/>
    <s v="ASP"/>
    <x v="6"/>
    <s v="JUAREZ 245 SUR"/>
    <x v="10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2T00:00:00"/>
    <d v="2019-01-22T00:00:00"/>
    <n v="0"/>
    <s v="0-1 día"/>
    <n v="0"/>
    <n v="0"/>
    <n v="0"/>
    <x v="1"/>
    <x v="0"/>
    <x v="0"/>
    <x v="0"/>
    <x v="0"/>
    <x v="0"/>
    <x v="0"/>
  </r>
  <r>
    <x v="0"/>
    <n v="1"/>
    <s v="1982603"/>
    <x v="1"/>
    <s v="8075"/>
    <s v="21/01/2019 13:29"/>
    <s v="03AG879594"/>
    <s v="000195"/>
    <s v="PITSS"/>
    <s v="ASP"/>
    <x v="4"/>
    <s v="COFRE DE PEROTE 110 ESQ PALMAS"/>
    <x v="2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2T00:00:00"/>
    <d v="2019-01-23T00:00:00"/>
    <n v="1"/>
    <s v="0-1 día"/>
    <n v="0"/>
    <n v="0"/>
    <n v="0"/>
    <x v="1"/>
    <x v="0"/>
    <x v="0"/>
    <x v="0"/>
    <x v="0"/>
    <x v="0"/>
    <x v="0"/>
  </r>
  <r>
    <x v="0"/>
    <n v="1"/>
    <s v="1982557"/>
    <x v="1"/>
    <s v="4002"/>
    <s v="21/01/2019 12:51"/>
    <s v="09HB331969"/>
    <s v="500035"/>
    <s v="PITSS"/>
    <s v="ASP"/>
    <x v="0"/>
    <s v="BLVD LOLA BELTRAN No 2941"/>
    <x v="108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67"/>
    <x v="1"/>
    <s v="4002"/>
    <s v="21/01/2019 12:54"/>
    <s v="09HB331925"/>
    <s v="000195"/>
    <s v="PITSS"/>
    <s v="ASP"/>
    <x v="0"/>
    <s v="ACUEDUCTO No 92"/>
    <x v="58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69"/>
    <x v="1"/>
    <s v="4002"/>
    <s v="21/01/2019 12:55"/>
    <s v="09HB332071"/>
    <s v="500035"/>
    <s v="PITSS"/>
    <s v="ASP"/>
    <x v="0"/>
    <s v="JOSE MA MENDOZA No 1540 INT A"/>
    <x v="8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71"/>
    <x v="1"/>
    <s v="4002"/>
    <s v="21/01/2019 12:56"/>
    <s v="09HB331454"/>
    <s v="800196"/>
    <s v="PITSS"/>
    <s v="ASP"/>
    <x v="40"/>
    <s v="CALLE OLIVOS No 27 NAVE 1A CORTINA 20"/>
    <x v="1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2573"/>
    <x v="1"/>
    <s v="4002"/>
    <s v="21/01/2019 12:59"/>
    <s v="09HB331871"/>
    <s v="500035"/>
    <s v="PITSS"/>
    <s v="ASP"/>
    <x v="102"/>
    <s v="BLVR FUTURA No 68"/>
    <x v="84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1T00:00:00"/>
    <d v="2019-01-23T00:00:00"/>
    <n v="2"/>
    <s v="2-3 días"/>
    <n v="0"/>
    <n v="0"/>
    <n v="0"/>
    <x v="1"/>
    <x v="0"/>
    <x v="0"/>
    <x v="0"/>
    <x v="0"/>
    <x v="0"/>
    <x v="0"/>
  </r>
  <r>
    <x v="0"/>
    <n v="1"/>
    <s v="1983139"/>
    <x v="3"/>
    <s v="3346"/>
    <s v="22/01/2019 09:59"/>
    <s v="03BT801947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2T00:00:00"/>
    <d v="2019-01-23T00:00:00"/>
    <n v="1"/>
    <s v="0-1 día"/>
    <n v="0"/>
    <n v="0"/>
    <n v="0"/>
    <x v="1"/>
    <x v="0"/>
    <x v="0"/>
    <x v="0"/>
    <x v="0"/>
    <x v="0"/>
    <x v="0"/>
  </r>
  <r>
    <x v="0"/>
    <n v="1"/>
    <s v="1983721"/>
    <x v="1"/>
    <s v="8075"/>
    <s v="23/01/2019 10:50"/>
    <s v="03AG877768"/>
    <s v="800187"/>
    <s v="PITSS"/>
    <s v="ASP"/>
    <x v="4"/>
    <s v="PROLONGACION EZEQUIEL MONTES No 1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3T00:00:00"/>
    <d v="2019-01-23T00:00:00"/>
    <n v="0"/>
    <s v="0-1 día"/>
    <n v="0"/>
    <n v="0"/>
    <n v="0"/>
    <x v="1"/>
    <x v="0"/>
    <x v="0"/>
    <x v="0"/>
    <x v="0"/>
    <x v="0"/>
    <x v="0"/>
  </r>
  <r>
    <x v="0"/>
    <n v="1"/>
    <s v="1983739"/>
    <x v="1"/>
    <s v="8075"/>
    <s v="23/01/2019 11:07"/>
    <s v="03AG880494"/>
    <s v="800027"/>
    <s v="PITSS"/>
    <s v="ASP"/>
    <x v="4"/>
    <s v="AV LOPEZ MATEOS SUR No 7000"/>
    <x v="4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0"/>
    <x v="0"/>
    <x v="0"/>
  </r>
  <r>
    <x v="0"/>
    <n v="1"/>
    <s v="1967317"/>
    <x v="0"/>
    <s v="4603"/>
    <s v="14/12/2018 16:33"/>
    <s v="0XLT860275"/>
    <s v="500163"/>
    <s v="PITSS"/>
    <s v="ASP"/>
    <x v="154"/>
    <s v="CALLE DE LA TRASNFORMACION LT 38 MZ N"/>
    <x v="109"/>
    <n v="0"/>
    <s v="INTERIOR"/>
    <n v="17"/>
    <s v="Entre 16 y 30"/>
    <s v="Entry Mono Printers"/>
    <s v="A4"/>
    <s v="Ciudad principal"/>
    <s v="1-Entre 16 y 30"/>
    <n v="0.6"/>
    <n v="429.00000000000006"/>
    <n v="1"/>
    <n v="0.52"/>
    <n v="5"/>
    <n v="0.10400000000000001"/>
    <n v="0"/>
    <n v="0"/>
    <d v="2019-01-04T00:00:00"/>
    <d v="2019-01-04T00:00:00"/>
    <n v="0"/>
    <s v="0-1 día"/>
    <n v="0"/>
    <n v="0"/>
    <n v="0"/>
    <x v="0"/>
    <x v="0"/>
    <x v="0"/>
    <x v="0"/>
    <x v="0"/>
    <x v="0"/>
    <x v="0"/>
  </r>
  <r>
    <x v="0"/>
    <n v="1"/>
    <s v="1973547"/>
    <x v="1"/>
    <s v="8075"/>
    <s v="02/01/2019 11:03"/>
    <s v="03AG877857"/>
    <s v="000196"/>
    <s v="PITSS"/>
    <s v="ASP"/>
    <x v="4"/>
    <s v="MONTERREY 75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4T00:00:00"/>
    <d v="2019-01-24T00:00:00"/>
    <n v="0"/>
    <s v="0-1 día"/>
    <n v="0"/>
    <n v="0"/>
    <n v="0"/>
    <x v="1"/>
    <x v="0"/>
    <x v="0"/>
    <x v="0"/>
    <x v="0"/>
    <x v="0"/>
    <x v="0"/>
  </r>
  <r>
    <x v="0"/>
    <n v="1"/>
    <s v="1983997"/>
    <x v="3"/>
    <s v="3335"/>
    <s v="23/01/2019 16:35"/>
    <s v="05BT705023"/>
    <s v="100037"/>
    <s v="PITSS"/>
    <s v="ASP"/>
    <x v="100"/>
    <s v="BLVD MIGUEL ALEMAN S/N"/>
    <x v="1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3T00:00:00"/>
    <d v="2019-01-24T00:00:00"/>
    <n v="1"/>
    <s v="0-1 día"/>
    <n v="0"/>
    <n v="0"/>
    <n v="0"/>
    <x v="1"/>
    <x v="0"/>
    <x v="0"/>
    <x v="0"/>
    <x v="0"/>
    <x v="0"/>
    <x v="0"/>
  </r>
  <r>
    <x v="0"/>
    <n v="1"/>
    <s v="1965113"/>
    <x v="1"/>
    <s v="8075"/>
    <s v="10/12/2018 17:13"/>
    <s v="03AG879725"/>
    <s v="800027"/>
    <s v="PITSS"/>
    <s v="ASP"/>
    <x v="4"/>
    <s v="AV VENUSTIANO CARRANZA 2301"/>
    <x v="13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4T00:00:00"/>
    <d v="2019-01-25T00:00:00"/>
    <n v="1"/>
    <s v="0-1 día"/>
    <n v="0"/>
    <n v="0"/>
    <n v="0"/>
    <x v="1"/>
    <x v="0"/>
    <x v="0"/>
    <x v="0"/>
    <x v="0"/>
    <x v="0"/>
    <x v="0"/>
  </r>
  <r>
    <x v="0"/>
    <n v="1"/>
    <s v="1983993"/>
    <x v="3"/>
    <s v="3335"/>
    <s v="23/01/2019 16:33"/>
    <s v="05BT704975"/>
    <s v="100038"/>
    <s v="PITSS"/>
    <s v="ASP"/>
    <x v="100"/>
    <s v="AV ISIDRO FABELA SUR No 708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4T00:00:00"/>
    <d v="2019-01-25T00:00:00"/>
    <n v="1"/>
    <s v="0-1 día"/>
    <n v="0"/>
    <n v="0"/>
    <n v="0"/>
    <x v="1"/>
    <x v="0"/>
    <x v="0"/>
    <x v="0"/>
    <x v="0"/>
    <x v="0"/>
    <x v="0"/>
  </r>
  <r>
    <x v="0"/>
    <n v="1"/>
    <s v="1982605"/>
    <x v="1"/>
    <s v="8075"/>
    <s v="21/01/2019 13:30"/>
    <s v="03AG877849"/>
    <s v="000207"/>
    <s v="PITSS"/>
    <s v="ASP"/>
    <x v="4"/>
    <s v="AV 1 DE MAYO Y AV CENTRAL MZ 4 LT 1"/>
    <x v="60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1T00:00:00"/>
    <d v="2019-01-25T00:00:00"/>
    <n v="4"/>
    <s v="4-5 días"/>
    <n v="0"/>
    <n v="0"/>
    <n v="0"/>
    <x v="1"/>
    <x v="0"/>
    <x v="0"/>
    <x v="0"/>
    <x v="0"/>
    <x v="0"/>
    <x v="0"/>
  </r>
  <r>
    <x v="0"/>
    <n v="1"/>
    <s v="1982613"/>
    <x v="1"/>
    <s v="8075"/>
    <s v="21/01/2019 13:34"/>
    <s v="03AG877899"/>
    <s v="500056"/>
    <s v="PITSS"/>
    <s v="ASP"/>
    <x v="4"/>
    <s v="BLV HIDALGO Y FUENTE DE DIANA SN"/>
    <x v="19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1T00:00:00"/>
    <d v="2019-01-25T00:00:00"/>
    <n v="4"/>
    <s v="4-5 días"/>
    <n v="0"/>
    <n v="0"/>
    <n v="0"/>
    <x v="1"/>
    <x v="0"/>
    <x v="0"/>
    <x v="0"/>
    <x v="0"/>
    <x v="0"/>
    <x v="0"/>
  </r>
  <r>
    <x v="0"/>
    <n v="1"/>
    <s v="1973555"/>
    <x v="1"/>
    <s v="8075"/>
    <s v="02/01/2019 11:04"/>
    <s v="03AG879888"/>
    <s v="000202"/>
    <s v="PITSS"/>
    <s v="ASP"/>
    <x v="4"/>
    <s v="AV CHALMA 1 ESQ AUT MEXICO QRO"/>
    <x v="9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84943"/>
    <x v="3"/>
    <s v="3335"/>
    <s v="25/01/2019 11:27"/>
    <s v="05BT705267"/>
    <s v="500094"/>
    <s v="PITSS"/>
    <s v="ASP"/>
    <x v="100"/>
    <s v="AV HIDALGO 3705, ESQ CALLE JALISCO"/>
    <x v="6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281"/>
    <x v="3"/>
    <s v="3335"/>
    <s v="28/11/2018 13:41"/>
    <s v="05BT705267"/>
    <s v="500035"/>
    <s v="PITSS"/>
    <s v="ASP"/>
    <x v="100"/>
    <s v="AV HIDALGO 3705, ESQ CALLE JALISCO"/>
    <x v="6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109"/>
    <x v="6"/>
    <s v="3335"/>
    <s v="28/11/2018 12:48"/>
    <s v="05BT704975"/>
    <s v="100038"/>
    <s v="PITSS"/>
    <s v="ASP"/>
    <x v="100"/>
    <s v="AV ISIDRO FABELA SUR No 708"/>
    <x v="22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59355"/>
    <x v="3"/>
    <s v="3335"/>
    <s v="28/11/2018 15:33"/>
    <s v="05BT705187"/>
    <s v="800147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5T00:00:00"/>
    <n v="0"/>
    <s v="0-1 día"/>
    <n v="0"/>
    <n v="0"/>
    <n v="0"/>
    <x v="1"/>
    <x v="0"/>
    <x v="0"/>
    <x v="0"/>
    <x v="0"/>
    <x v="0"/>
    <x v="0"/>
  </r>
  <r>
    <x v="0"/>
    <n v="1"/>
    <s v="1983991"/>
    <x v="3"/>
    <s v="3335"/>
    <s v="23/01/2019 16:32"/>
    <s v="05BT705187"/>
    <s v="800146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3T00:00:00"/>
    <d v="2019-01-25T00:00:00"/>
    <n v="2"/>
    <s v="2-3 días"/>
    <n v="0"/>
    <n v="0"/>
    <n v="0"/>
    <x v="1"/>
    <x v="0"/>
    <x v="0"/>
    <x v="0"/>
    <x v="0"/>
    <x v="0"/>
    <x v="0"/>
  </r>
  <r>
    <x v="1"/>
    <n v="1"/>
    <s v="1984353"/>
    <x v="0"/>
    <s v="4395"/>
    <s v="24/01/2019 10:04"/>
    <s v="0BG2951481"/>
    <s v="500163"/>
    <s v="PITSS"/>
    <s v="ASP"/>
    <x v="1"/>
    <s v="BLV TAMAULIPAS 2388"/>
    <x v="109"/>
    <n v="0"/>
    <s v="INTERIOR"/>
    <n v="106"/>
    <s v="&gt;60"/>
    <s v="Light Production Digital Business"/>
    <s v="Entry Production"/>
    <s v="Ciudad principal"/>
    <s v="3-&gt;60"/>
    <n v="1.1499999999999999"/>
    <n v="1808.95"/>
    <n v="1"/>
    <n v="0.93"/>
    <n v="4"/>
    <n v="0.23250000000000001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0"/>
    <n v="1"/>
    <s v="1984909"/>
    <x v="3"/>
    <s v="3335"/>
    <s v="25/01/2019 10:40"/>
    <s v="05BT705289"/>
    <s v="500018"/>
    <s v="PITSS"/>
    <s v="ASP"/>
    <x v="100"/>
    <s v="AV LAZARO CARDENAS  No 508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7T00:00:00"/>
    <n v="0"/>
    <s v="0-1 día"/>
    <n v="0"/>
    <n v="0"/>
    <n v="0"/>
    <x v="1"/>
    <x v="0"/>
    <x v="0"/>
    <x v="0"/>
    <x v="0"/>
    <x v="0"/>
    <x v="0"/>
  </r>
  <r>
    <x v="0"/>
    <n v="1"/>
    <s v="1985093"/>
    <x v="6"/>
    <s v="3335"/>
    <s v="25/01/2019 17:08"/>
    <s v="05BT705187"/>
    <s v="800147"/>
    <s v="PITSS"/>
    <s v="ASP"/>
    <x v="100"/>
    <s v="KM 426 CARRETERA MEXICO-PIEDRAS NEGRAS"/>
    <x v="11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1-25T00:00:00"/>
    <d v="2019-01-27T00:00:00"/>
    <n v="0"/>
    <s v="0-1 día"/>
    <n v="0"/>
    <n v="0"/>
    <n v="0"/>
    <x v="1"/>
    <x v="0"/>
    <x v="0"/>
    <x v="0"/>
    <x v="0"/>
    <x v="0"/>
    <x v="0"/>
  </r>
  <r>
    <x v="0"/>
    <n v="1"/>
    <s v="1959279"/>
    <x v="3"/>
    <s v="3335"/>
    <s v="28/11/2018 13:41"/>
    <s v="05BT704994"/>
    <s v="500035"/>
    <s v="PITSS"/>
    <s v="ASP"/>
    <x v="100"/>
    <s v="AV MELCHOR OCAMPO No 71 L-6 Y 7"/>
    <x v="3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8T00:00:00"/>
    <d v="2019-01-28T00:00:00"/>
    <n v="0"/>
    <s v="0-1 día"/>
    <n v="0"/>
    <n v="0"/>
    <n v="0"/>
    <x v="1"/>
    <x v="0"/>
    <x v="0"/>
    <x v="0"/>
    <x v="0"/>
    <x v="0"/>
    <x v="0"/>
  </r>
  <r>
    <x v="0"/>
    <n v="1"/>
    <s v="1984913"/>
    <x v="3"/>
    <s v="3335"/>
    <s v="25/01/2019 10:41"/>
    <s v="05BT704994"/>
    <s v="800074"/>
    <s v="PITSS"/>
    <s v="ASP"/>
    <x v="100"/>
    <s v="AV MELCHOR OCAMPO No 71 L-6 Y 7"/>
    <x v="37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1-25T00:00:00"/>
    <d v="2019-01-28T00:00:00"/>
    <n v="1"/>
    <s v="0-1 día"/>
    <n v="0"/>
    <n v="0"/>
    <n v="0"/>
    <x v="1"/>
    <x v="0"/>
    <x v="0"/>
    <x v="0"/>
    <x v="0"/>
    <x v="0"/>
    <x v="0"/>
  </r>
  <r>
    <x v="0"/>
    <n v="1"/>
    <s v="1984957"/>
    <x v="3"/>
    <s v="3335"/>
    <s v="25/01/2019 11:35"/>
    <s v="05BT704954"/>
    <s v="500036"/>
    <s v="PITSS"/>
    <s v="ASP"/>
    <x v="100"/>
    <s v="AV GUERRERO No 2216, INT 1,2 Y 3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5T00:00:00"/>
    <d v="2019-01-28T00:00:00"/>
    <n v="1"/>
    <s v="0-1 día"/>
    <n v="0"/>
    <n v="0"/>
    <n v="0"/>
    <x v="1"/>
    <x v="0"/>
    <x v="0"/>
    <x v="0"/>
    <x v="0"/>
    <x v="0"/>
    <x v="0"/>
  </r>
  <r>
    <x v="0"/>
    <n v="1"/>
    <s v="1975793"/>
    <x v="0"/>
    <s v="8572"/>
    <s v="07/01/2019 12:51"/>
    <s v="0XFN041395"/>
    <s v="500163"/>
    <s v="PITSS"/>
    <s v="ASP"/>
    <x v="108"/>
    <s v="TRANSFORMACION LT 3B MZ N SECCION II"/>
    <x v="109"/>
    <n v="0"/>
    <s v="INTERIOR"/>
    <n v="109"/>
    <s v="&gt;60"/>
    <s v="Color Solid Ink Printers"/>
    <s v="A4"/>
    <s v="Ciudad principal"/>
    <s v="1-&gt;60"/>
    <n v="1.05"/>
    <n v="750.75000000000011"/>
    <n v="1"/>
    <n v="1.23"/>
    <n v="5"/>
    <n v="0.246"/>
    <n v="0"/>
    <n v="0"/>
    <d v="2019-01-08T00:00:00"/>
    <d v="2019-01-08T00:00:00"/>
    <n v="0"/>
    <s v="0-1 día"/>
    <n v="0"/>
    <n v="0"/>
    <n v="0"/>
    <x v="0"/>
    <x v="0"/>
    <x v="0"/>
    <x v="0"/>
    <x v="0"/>
    <x v="0"/>
    <x v="0"/>
  </r>
  <r>
    <x v="0"/>
    <n v="1"/>
    <s v="1985783"/>
    <x v="1"/>
    <s v="8075"/>
    <s v="28/01/2019 10:32"/>
    <s v="03AG879423"/>
    <s v="000196"/>
    <s v="PITSS"/>
    <s v="ASP"/>
    <x v="4"/>
    <s v="ALLENDE No 8"/>
    <x v="57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973"/>
    <x v="1"/>
    <s v="8075"/>
    <s v="28/01/2019 12:33"/>
    <s v="03AG873725"/>
    <s v="000195"/>
    <s v="PITSS"/>
    <s v="ASP"/>
    <x v="4"/>
    <s v="AV COYOACAN No 1955"/>
    <x v="2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3769"/>
    <x v="1"/>
    <s v="8075"/>
    <s v="23/01/2019 11:25"/>
    <s v="03AG877722"/>
    <s v="000207"/>
    <s v="PITSS"/>
    <s v="ASP"/>
    <x v="4"/>
    <s v="CARRETERA MEXICO PACHUCA KM 36.5"/>
    <x v="101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871"/>
    <x v="3"/>
    <s v="3335"/>
    <s v="28/01/2019 11:34"/>
    <s v="05BT704955"/>
    <s v="500071"/>
    <s v="PITSS"/>
    <s v="ASP"/>
    <x v="100"/>
    <s v="AV DIAGONAL CUAUHTEMOC No 195 - A ENTRE 19 Y 21"/>
    <x v="4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1-28T00:00:00"/>
    <d v="2019-01-29T00:00:00"/>
    <n v="1"/>
    <s v="0-1 día"/>
    <n v="0"/>
    <n v="0"/>
    <n v="0"/>
    <x v="1"/>
    <x v="0"/>
    <x v="0"/>
    <x v="0"/>
    <x v="0"/>
    <x v="0"/>
    <x v="0"/>
  </r>
  <r>
    <x v="0"/>
    <n v="1"/>
    <s v="1986707"/>
    <x v="1"/>
    <s v="4002"/>
    <s v="29/01/2019 12:49"/>
    <s v="09HB331960"/>
    <s v="800146"/>
    <s v="PITSS"/>
    <s v="ASP"/>
    <x v="0"/>
    <s v="ALEJANDRO GRAHAM BELL No 105-5"/>
    <x v="1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5969"/>
    <x v="1"/>
    <s v="8075"/>
    <s v="28/01/2019 12:30"/>
    <s v="03AG879715"/>
    <s v="000196"/>
    <s v="PITSS"/>
    <s v="ASP"/>
    <x v="4"/>
    <s v="AV CUITLAHUAC No 332"/>
    <x v="34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9T00:00:00"/>
    <d v="2019-01-29T00:00:00"/>
    <n v="0"/>
    <s v="0-1 día"/>
    <n v="0"/>
    <n v="0"/>
    <n v="0"/>
    <x v="1"/>
    <x v="0"/>
    <x v="0"/>
    <x v="0"/>
    <x v="0"/>
    <x v="0"/>
    <x v="0"/>
  </r>
  <r>
    <x v="0"/>
    <n v="1"/>
    <s v="1981535"/>
    <x v="0"/>
    <s v="7142"/>
    <s v="18/01/2019 16:11"/>
    <s v="0PW4000006"/>
    <s v="500163"/>
    <s v="PITSS"/>
    <s v="ASP"/>
    <x v="1"/>
    <s v="BLV TAMAULIPAS 2388"/>
    <x v="109"/>
    <n v="0"/>
    <s v="INTERIOR"/>
    <n v="69"/>
    <s v="&gt;60"/>
    <s v="WF Mono Systems and Legacy Color"/>
    <s v="WF"/>
    <s v="Ciudad principal"/>
    <s v="3-&gt;60"/>
    <n v="1.1499999999999999"/>
    <n v="1808.95"/>
    <n v="1"/>
    <n v="0.99"/>
    <n v="4"/>
    <n v="0.2475"/>
    <n v="0"/>
    <n v="0"/>
    <d v="2019-01-22T00:00:00"/>
    <d v="2019-01-23T00:00:00"/>
    <n v="1"/>
    <s v="0-1 día"/>
    <n v="0"/>
    <n v="0"/>
    <n v="0"/>
    <x v="0"/>
    <x v="0"/>
    <x v="0"/>
    <x v="0"/>
    <x v="0"/>
    <x v="0"/>
    <x v="0"/>
  </r>
  <r>
    <x v="0"/>
    <n v="1"/>
    <s v="1964923"/>
    <x v="3"/>
    <s v="8045"/>
    <s v="10/12/2018 12:30"/>
    <s v="0Y4X852237"/>
    <s v="500089"/>
    <s v="PITSS"/>
    <s v="ASP"/>
    <x v="2"/>
    <s v="AV HERMANOS ESCOBAR No 5756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10T00:00:00"/>
    <d v="2019-01-29T00:00:00"/>
    <n v="13"/>
    <s v="&gt;10 días"/>
    <n v="0"/>
    <n v="0"/>
    <n v="0"/>
    <x v="1"/>
    <x v="0"/>
    <x v="0"/>
    <x v="0"/>
    <x v="0"/>
    <x v="0"/>
    <x v="0"/>
  </r>
  <r>
    <x v="0"/>
    <n v="1"/>
    <s v="1985787"/>
    <x v="1"/>
    <s v="8075"/>
    <s v="28/01/2019 10:36"/>
    <s v="03AG873706"/>
    <s v="800110"/>
    <s v="PITSS"/>
    <s v="ASP"/>
    <x v="4"/>
    <s v="ENRIQUE RAMIREZ No 445"/>
    <x v="28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28T00:00:00"/>
    <d v="2019-01-30T00:00:00"/>
    <n v="2"/>
    <s v="2-3 días"/>
    <n v="0"/>
    <n v="0"/>
    <n v="0"/>
    <x v="1"/>
    <x v="0"/>
    <x v="0"/>
    <x v="0"/>
    <x v="0"/>
    <x v="0"/>
    <x v="0"/>
  </r>
  <r>
    <x v="0"/>
    <n v="1"/>
    <s v="1959273"/>
    <x v="3"/>
    <s v="3335"/>
    <s v="28/11/2018 13:36"/>
    <s v="05BT704955"/>
    <s v="500035"/>
    <s v="PITSS"/>
    <s v="ASP"/>
    <x v="100"/>
    <s v="AV DIAGONAL CUAUHTEMOC No 195 - A ENTRE 19 Y 21"/>
    <x v="4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0T00:00:00"/>
    <n v="43"/>
    <s v="&gt;10 días"/>
    <n v="0"/>
    <n v="0"/>
    <n v="0"/>
    <x v="1"/>
    <x v="0"/>
    <x v="0"/>
    <x v="0"/>
    <x v="0"/>
    <x v="0"/>
    <x v="0"/>
  </r>
  <r>
    <x v="0"/>
    <n v="1"/>
    <s v="1959275"/>
    <x v="3"/>
    <s v="3335"/>
    <s v="28/11/2018 13:36"/>
    <s v="05BT704954"/>
    <s v="500035"/>
    <s v="PITSS"/>
    <s v="ASP"/>
    <x v="100"/>
    <s v="AV GUERRERO No 2216, INT 1,2 Y 3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0T00:00:00"/>
    <n v="43"/>
    <s v="&gt;10 días"/>
    <n v="0"/>
    <n v="0"/>
    <n v="0"/>
    <x v="1"/>
    <x v="0"/>
    <x v="0"/>
    <x v="0"/>
    <x v="0"/>
    <x v="0"/>
    <x v="0"/>
  </r>
  <r>
    <x v="0"/>
    <n v="1"/>
    <s v="1951175"/>
    <x v="3"/>
    <s v="3335"/>
    <s v="12/11/2018 14:51"/>
    <s v="05BT705289"/>
    <s v="500018"/>
    <s v="PITSS"/>
    <s v="ASP"/>
    <x v="100"/>
    <s v="AV LAZARO CARDENAS  No 508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12T00:00:00"/>
    <d v="2019-01-30T00:00:00"/>
    <n v="54"/>
    <s v="&gt;10 días"/>
    <n v="0"/>
    <n v="0"/>
    <n v="0"/>
    <x v="1"/>
    <x v="0"/>
    <x v="0"/>
    <x v="0"/>
    <x v="0"/>
    <x v="0"/>
    <x v="0"/>
  </r>
  <r>
    <x v="0"/>
    <n v="1"/>
    <s v="1985797"/>
    <x v="1"/>
    <s v="8075"/>
    <s v="28/01/2019 10:50"/>
    <s v="03AG879712"/>
    <s v="800192"/>
    <s v="PITSS"/>
    <s v="ASP"/>
    <x v="4"/>
    <s v="AV PATRIA 1612 MZ 1 LT 30 Y 30A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1-30T00:00:00"/>
    <d v="2019-01-30T00:00:00"/>
    <n v="0"/>
    <s v="0-1 día"/>
    <n v="0"/>
    <n v="0"/>
    <n v="0"/>
    <x v="1"/>
    <x v="0"/>
    <x v="0"/>
    <x v="0"/>
    <x v="0"/>
    <x v="0"/>
    <x v="0"/>
  </r>
  <r>
    <x v="0"/>
    <n v="1"/>
    <s v="1985977"/>
    <x v="1"/>
    <s v="8075"/>
    <s v="28/01/2019 12:34"/>
    <s v="03AG877821"/>
    <s v="800142"/>
    <s v="PITSS"/>
    <s v="ASP"/>
    <x v="4"/>
    <s v="CAMINO AL OLIVO 22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8T00:00:00"/>
    <d v="2019-01-30T00:00:00"/>
    <n v="2"/>
    <s v="2-3 días"/>
    <n v="0"/>
    <n v="0"/>
    <n v="0"/>
    <x v="1"/>
    <x v="0"/>
    <x v="0"/>
    <x v="0"/>
    <x v="0"/>
    <x v="0"/>
    <x v="0"/>
  </r>
  <r>
    <x v="0"/>
    <n v="1"/>
    <s v="1986677"/>
    <x v="1"/>
    <s v="4002"/>
    <s v="29/01/2019 12:38"/>
    <s v="09HB331886"/>
    <s v="000207"/>
    <s v="PITSS"/>
    <s v="ASP"/>
    <x v="0"/>
    <s v="AV TLATILCO No 239"/>
    <x v="3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79"/>
    <x v="1"/>
    <s v="4002"/>
    <s v="29/01/2019 12:38"/>
    <s v="09HB331473"/>
    <s v="800185"/>
    <s v="PITSS"/>
    <s v="ASP"/>
    <x v="0"/>
    <s v="AV DE LOS DIAMANTES No 134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1"/>
    <x v="1"/>
    <s v="8045"/>
    <s v="29/01/2019 12:40"/>
    <s v="0Y4X848042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3"/>
    <x v="1"/>
    <s v="4002"/>
    <s v="29/01/2019 12:40"/>
    <s v="09HB331506"/>
    <s v="800196"/>
    <s v="PITSS"/>
    <s v="ASP"/>
    <x v="15"/>
    <s v="CALLE 7 No 13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7"/>
    <x v="1"/>
    <s v="8045"/>
    <s v="29/01/2019 12:41"/>
    <s v="0Y4X847279"/>
    <s v="800196"/>
    <s v="PITSS"/>
    <s v="ASP"/>
    <x v="15"/>
    <s v="CALLE 7 No 1308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89"/>
    <x v="1"/>
    <s v="4002"/>
    <s v="29/01/2019 12:42"/>
    <s v="09HB331906"/>
    <s v="800196"/>
    <s v="PITSS"/>
    <s v="ASP"/>
    <x v="39"/>
    <s v="AV ESPA&amp;A No 18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1"/>
    <x v="1"/>
    <s v="8045"/>
    <s v="29/01/2019 12:43"/>
    <s v="0Y4X848744"/>
    <s v="800196"/>
    <s v="PITSS"/>
    <s v="ASP"/>
    <x v="15"/>
    <s v="AV ESPA&amp;A 1840"/>
    <x v="7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7"/>
    <x v="1"/>
    <s v="4002"/>
    <s v="29/01/2019 12:45"/>
    <s v="09HB332063"/>
    <s v="800196"/>
    <s v="PITSS"/>
    <s v="ASP"/>
    <x v="15"/>
    <s v="CALLE 6 No 2924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99"/>
    <x v="1"/>
    <s v="4002"/>
    <s v="29/01/2019 12:46"/>
    <s v="09HB331869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1"/>
    <x v="1"/>
    <s v="4002"/>
    <s v="29/01/2019 12:47"/>
    <s v="09HB332045"/>
    <s v="800196"/>
    <s v="PITSS"/>
    <s v="ASP"/>
    <x v="98"/>
    <s v="CALLE 6 No 275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3"/>
    <x v="1"/>
    <s v="4002"/>
    <s v="29/01/2019 12:47"/>
    <s v="09HB332047"/>
    <s v="800196"/>
    <s v="PITSS"/>
    <s v="ASP"/>
    <x v="98"/>
    <s v="CALLE 6 No 275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5"/>
    <x v="1"/>
    <s v="4002"/>
    <s v="29/01/2019 12:48"/>
    <s v="09HB331560"/>
    <s v="800196"/>
    <s v="PITSS"/>
    <s v="ASP"/>
    <x v="39"/>
    <s v="AV ESPA&amp;A No 1840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09"/>
    <x v="1"/>
    <s v="4002"/>
    <s v="29/01/2019 12:55"/>
    <s v="09HB331994"/>
    <s v="500036"/>
    <s v="PITSS"/>
    <s v="ASP"/>
    <x v="0"/>
    <s v="AV LINCOLN No 6235"/>
    <x v="11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1"/>
    <x v="1"/>
    <s v="4002"/>
    <s v="29/01/2019 12:55"/>
    <s v="09HB331853"/>
    <s v="800110"/>
    <s v="PITSS"/>
    <s v="ASP"/>
    <x v="0"/>
    <s v="AV FCO I MADERO 6500 INT 631"/>
    <x v="28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5"/>
    <x v="1"/>
    <s v="4002"/>
    <s v="29/01/2019 12:57"/>
    <s v="09HB331588"/>
    <s v="800196"/>
    <s v="PITSS"/>
    <s v="ASP"/>
    <x v="95"/>
    <s v="CARR GUADALAJARA - MORELIA KM 22.5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669"/>
    <x v="3"/>
    <s v="0605"/>
    <s v="29/01/2019 12:30"/>
    <s v="03XB458190"/>
    <s v="500018"/>
    <s v="PITSS"/>
    <s v="ASP"/>
    <x v="2"/>
    <s v="AV MARTIRES DE SONORA 1006"/>
    <x v="23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1-29T00:00:00"/>
    <d v="2019-01-30T00:00:00"/>
    <n v="1"/>
    <s v="0-1 día"/>
    <n v="0"/>
    <n v="0"/>
    <n v="0"/>
    <x v="1"/>
    <x v="0"/>
    <x v="0"/>
    <x v="0"/>
    <x v="0"/>
    <x v="0"/>
    <x v="0"/>
  </r>
  <r>
    <x v="0"/>
    <n v="1"/>
    <s v="1986713"/>
    <x v="1"/>
    <s v="8045"/>
    <s v="29/01/2019 12:56"/>
    <s v="0Y4X848778"/>
    <s v="800110"/>
    <s v="PITSS"/>
    <s v="ASP"/>
    <x v="0"/>
    <s v="AV FCO I MADERO 6500 INT 631"/>
    <x v="28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9T00:00:00"/>
    <d v="2019-01-31T00:00:00"/>
    <n v="2"/>
    <s v="2-3 días"/>
    <n v="0"/>
    <n v="0"/>
    <n v="0"/>
    <x v="1"/>
    <x v="0"/>
    <x v="0"/>
    <x v="0"/>
    <x v="0"/>
    <x v="0"/>
    <x v="0"/>
  </r>
  <r>
    <x v="0"/>
    <n v="1"/>
    <s v="1987483"/>
    <x v="1"/>
    <s v="4002"/>
    <s v="30/01/2019 16:47"/>
    <s v="09HB320531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715.00000000000011"/>
    <n v="0"/>
    <n v="9"/>
    <n v="9"/>
    <n v="1"/>
    <n v="0"/>
    <n v="0"/>
    <d v="2019-01-31T00:00:00"/>
    <d v="2019-01-31T00:00:00"/>
    <n v="0"/>
    <s v="0-1 día"/>
    <n v="0"/>
    <n v="0"/>
    <n v="0"/>
    <x v="1"/>
    <x v="0"/>
    <x v="0"/>
    <x v="0"/>
    <x v="0"/>
    <x v="0"/>
    <x v="0"/>
  </r>
  <r>
    <x v="0"/>
    <n v="1"/>
    <s v="1987501"/>
    <x v="1"/>
    <s v="4002"/>
    <s v="30/01/2019 17:16"/>
    <s v="09HB320531"/>
    <s v="500019"/>
    <s v="PITSS"/>
    <s v="ASP"/>
    <x v="6"/>
    <s v="ABASOLO 545 PONIENTE"/>
    <x v="9"/>
    <n v="0"/>
    <s v="INTERIOR"/>
    <s v="  "/>
    <s v="&gt;60"/>
    <s v="A4 Mono MFPs"/>
    <s v="A4"/>
    <s v="Otras"/>
    <s v="1-&gt;60"/>
    <n v="1"/>
    <n v="715.00000000000011"/>
    <n v="0"/>
    <n v="9"/>
    <n v="9"/>
    <n v="1"/>
    <n v="0"/>
    <n v="0"/>
    <d v="2019-01-30T00:00:00"/>
    <d v="2019-01-31T00:00:00"/>
    <n v="1"/>
    <s v="0-1 día"/>
    <n v="0"/>
    <n v="0"/>
    <n v="0"/>
    <x v="1"/>
    <x v="0"/>
    <x v="0"/>
    <x v="0"/>
    <x v="0"/>
    <x v="0"/>
    <x v="0"/>
  </r>
  <r>
    <x v="0"/>
    <n v="1"/>
    <s v="1959269"/>
    <x v="3"/>
    <s v="3335"/>
    <s v="28/11/2018 13:36"/>
    <s v="05BT705054"/>
    <s v="500035"/>
    <s v="PITSS"/>
    <s v="ASP"/>
    <x v="100"/>
    <s v="AV MIGUEL ALEMAN No 109 ORIENTE"/>
    <x v="3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1-31T00:00:00"/>
    <n v="44"/>
    <s v="&gt;10 días"/>
    <n v="0"/>
    <n v="0"/>
    <n v="0"/>
    <x v="1"/>
    <x v="0"/>
    <x v="0"/>
    <x v="0"/>
    <x v="0"/>
    <x v="0"/>
    <x v="0"/>
  </r>
  <r>
    <x v="1"/>
    <n v="1"/>
    <s v="1956165"/>
    <x v="3"/>
    <s v="3335"/>
    <s v="22/11/2018 19:27"/>
    <s v="05BT704948"/>
    <s v="800027"/>
    <s v="PITSS"/>
    <s v="ASP"/>
    <x v="100"/>
    <s v="AV FEDERALISMO NORTE No 1402-1406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2T00:00:00"/>
    <d v="2019-02-13T00:00:00"/>
    <n v="56"/>
    <s v="&gt;10 días"/>
    <n v="0"/>
    <n v="0"/>
    <n v="0"/>
    <x v="1"/>
    <x v="0"/>
    <x v="0"/>
    <x v="0"/>
    <x v="0"/>
    <x v="0"/>
    <x v="0"/>
  </r>
  <r>
    <x v="1"/>
    <n v="1"/>
    <s v="1959175"/>
    <x v="3"/>
    <s v="3335"/>
    <s v="28/11/2018 13:12"/>
    <s v="05BT705268"/>
    <s v="800187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1T00:00:00"/>
    <n v="58"/>
    <s v="&gt;10 días"/>
    <n v="0"/>
    <n v="0"/>
    <n v="0"/>
    <x v="1"/>
    <x v="0"/>
    <x v="0"/>
    <x v="0"/>
    <x v="0"/>
    <x v="0"/>
    <x v="0"/>
  </r>
  <r>
    <x v="1"/>
    <n v="1"/>
    <s v="1959243"/>
    <x v="3"/>
    <s v="3335"/>
    <s v="28/11/2018 13:28"/>
    <s v="05BT704972"/>
    <s v="500035"/>
    <s v="PITSS"/>
    <s v="ASP"/>
    <x v="100"/>
    <s v="PASEO DE LOS LEONES No 2319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245"/>
    <x v="3"/>
    <s v="3335"/>
    <s v="28/11/2018 13:28"/>
    <s v="05BT704973"/>
    <s v="500035"/>
    <s v="PITSS"/>
    <s v="ASP"/>
    <x v="2"/>
    <s v="PLAZA LA ENCOMIENDA LOC 5 AV JUAREZ LT 33 MZ485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59247"/>
    <x v="3"/>
    <s v="3335"/>
    <s v="28/11/2018 13:28"/>
    <s v="05BT705084"/>
    <s v="500035"/>
    <s v="PITSS"/>
    <s v="ASP"/>
    <x v="100"/>
    <s v="FRANCISCO I MADERO No 3200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49"/>
    <x v="3"/>
    <s v="3335"/>
    <s v="28/11/2018 13:28"/>
    <s v="05BT705107"/>
    <s v="500035"/>
    <s v="PITSS"/>
    <s v="ASP"/>
    <x v="100"/>
    <s v="GONZALITOS NORTE No 264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7T00:00:00"/>
    <n v="62"/>
    <s v="&gt;10 días"/>
    <n v="0"/>
    <n v="0"/>
    <n v="0"/>
    <x v="1"/>
    <x v="0"/>
    <x v="0"/>
    <x v="0"/>
    <x v="0"/>
    <x v="0"/>
    <x v="0"/>
  </r>
  <r>
    <x v="1"/>
    <n v="1"/>
    <s v="1959251"/>
    <x v="3"/>
    <s v="3335"/>
    <s v="28/11/2018 13:28"/>
    <s v="05BT705029"/>
    <s v="500035"/>
    <s v="PITSS"/>
    <s v="ASP"/>
    <x v="100"/>
    <s v="AV LEONES PASEO DE LOS LEONES No 105 LOC 3, PLAZA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53"/>
    <x v="3"/>
    <s v="3335"/>
    <s v="28/11/2018 13:28"/>
    <s v="05BT705039"/>
    <s v="500035"/>
    <s v="PITSS"/>
    <s v="ASP"/>
    <x v="100"/>
    <s v="AV ABRAHAM LINCOLN No 522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6T00:00:00"/>
    <n v="61"/>
    <s v="&gt;10 días"/>
    <n v="0"/>
    <n v="0"/>
    <n v="0"/>
    <x v="1"/>
    <x v="0"/>
    <x v="0"/>
    <x v="0"/>
    <x v="0"/>
    <x v="0"/>
    <x v="0"/>
  </r>
  <r>
    <x v="1"/>
    <n v="1"/>
    <s v="1959255"/>
    <x v="3"/>
    <s v="3335"/>
    <s v="28/11/2018 13:28"/>
    <s v="05BT705003"/>
    <s v="500035"/>
    <s v="PITSS"/>
    <s v="ASP"/>
    <x v="100"/>
    <s v="SIMON BOLIVAR No 2155 B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8T00:00:00"/>
    <n v="63"/>
    <s v="&gt;10 días"/>
    <n v="0"/>
    <n v="0"/>
    <n v="0"/>
    <x v="1"/>
    <x v="0"/>
    <x v="0"/>
    <x v="0"/>
    <x v="0"/>
    <x v="0"/>
    <x v="0"/>
  </r>
  <r>
    <x v="1"/>
    <n v="1"/>
    <s v="1959257"/>
    <x v="3"/>
    <s v="3335"/>
    <s v="28/11/2018 13:28"/>
    <s v="05BT705082"/>
    <s v="500035"/>
    <s v="PITSS"/>
    <s v="ASP"/>
    <x v="100"/>
    <s v="AV CHAPULTEPEC No 1931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27T00:00:00"/>
    <n v="62"/>
    <s v="&gt;10 días"/>
    <n v="0"/>
    <n v="0"/>
    <n v="0"/>
    <x v="1"/>
    <x v="0"/>
    <x v="0"/>
    <x v="0"/>
    <x v="0"/>
    <x v="0"/>
    <x v="0"/>
  </r>
  <r>
    <x v="1"/>
    <n v="1"/>
    <s v="1959259"/>
    <x v="3"/>
    <s v="3335"/>
    <s v="28/11/2018 13:28"/>
    <s v="05BT705228"/>
    <s v="500035"/>
    <s v="PITSS"/>
    <s v="ASP"/>
    <x v="100"/>
    <s v="AV RAUL SALINAS No 637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265"/>
    <x v="3"/>
    <s v="3335"/>
    <s v="28/11/2018 13:36"/>
    <s v="05BT705091"/>
    <s v="500035"/>
    <s v="PITSS"/>
    <s v="ASP"/>
    <x v="100"/>
    <s v="AV ELOY CAVAZOS No 4321"/>
    <x v="3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1T00:00:00"/>
    <n v="1"/>
    <s v="0-1 día"/>
    <n v="0"/>
    <n v="0"/>
    <n v="0"/>
    <x v="1"/>
    <x v="0"/>
    <x v="0"/>
    <x v="0"/>
    <x v="0"/>
    <x v="0"/>
    <x v="0"/>
  </r>
  <r>
    <x v="1"/>
    <n v="1"/>
    <s v="1959289"/>
    <x v="3"/>
    <s v="3335"/>
    <s v="28/11/2018 13:44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59293"/>
    <x v="3"/>
    <s v="3335"/>
    <s v="28/11/2018 13:49"/>
    <s v="05BT705270"/>
    <s v="800187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59325"/>
    <x v="6"/>
    <s v="3335"/>
    <s v="28/11/2018 15:06"/>
    <s v="05BT705018"/>
    <s v="000195"/>
    <s v="PITSS"/>
    <s v="ASP"/>
    <x v="100"/>
    <s v="AV REVOLUCION No 30, LOC 4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59327"/>
    <x v="6"/>
    <s v="3335"/>
    <s v="28/11/2018 15:06"/>
    <s v="05BT705100"/>
    <s v="000195"/>
    <s v="PITSS"/>
    <s v="ASP"/>
    <x v="100"/>
    <s v="BLVD ISLA DE LA CONCEPCION No 25 B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29"/>
    <x v="6"/>
    <s v="3335"/>
    <s v="28/11/2018 15:06"/>
    <s v="05BT705262"/>
    <s v="000196"/>
    <s v="PITSS"/>
    <s v="ASP"/>
    <x v="100"/>
    <s v="VIA DR GUSTAVO BAZ PRADA  No 100 LOC K Y L"/>
    <x v="12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59331"/>
    <x v="6"/>
    <s v="3335"/>
    <s v="28/11/2018 15:06"/>
    <s v="05BT705175"/>
    <s v="800185"/>
    <s v="PITSS"/>
    <s v="ASP"/>
    <x v="100"/>
    <s v="FELIPE SEVILLA DEL RIO 115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39"/>
    <x v="6"/>
    <s v="3335"/>
    <s v="28/11/2018 15:09"/>
    <s v="05BT705231"/>
    <s v="000196"/>
    <s v="PITSS"/>
    <s v="ASP"/>
    <x v="100"/>
    <s v="VIVEROS DE HOCTUM No 54 LT 15 MZ 8"/>
    <x v="14"/>
    <n v="0"/>
    <s v="METRO"/>
    <s v="  "/>
    <s v="&gt;60"/>
    <s v="A4 Mono MFPs"/>
    <s v="A4"/>
    <s v="Ciudad principal"/>
    <s v="1-&gt;60"/>
    <n v="1"/>
    <n v="468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59345"/>
    <x v="3"/>
    <s v="3335"/>
    <s v="28/11/2018 15:25"/>
    <s v="05BT704941"/>
    <s v="800188"/>
    <s v="PITSS"/>
    <s v="ASP"/>
    <x v="100"/>
    <s v="BLVD ADOLFO LOPEZ MATEOS No 913 PONIENTE 1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0T00:00:00"/>
    <d v="2019-02-20T00:00:00"/>
    <n v="0"/>
    <s v="0-1 día"/>
    <n v="0"/>
    <n v="0"/>
    <n v="0"/>
    <x v="1"/>
    <x v="0"/>
    <x v="0"/>
    <x v="0"/>
    <x v="0"/>
    <x v="0"/>
    <x v="0"/>
  </r>
  <r>
    <x v="1"/>
    <n v="1"/>
    <s v="1959347"/>
    <x v="3"/>
    <s v="3335"/>
    <s v="28/11/2018 15:25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15T00:00:00"/>
    <n v="54"/>
    <s v="&gt;10 días"/>
    <n v="0"/>
    <n v="0"/>
    <n v="0"/>
    <x v="1"/>
    <x v="0"/>
    <x v="0"/>
    <x v="0"/>
    <x v="0"/>
    <x v="0"/>
    <x v="0"/>
  </r>
  <r>
    <x v="1"/>
    <n v="1"/>
    <s v="1959351"/>
    <x v="3"/>
    <s v="3335"/>
    <s v="28/11/2018 15:25"/>
    <s v="05BT704943"/>
    <s v="800188"/>
    <s v="PITSS"/>
    <s v="ASP"/>
    <x v="100"/>
    <s v="BLVD GUSTAVO DIAZ ORDAZ No 2954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1T00:00:00"/>
    <n v="1"/>
    <s v="0-1 día"/>
    <n v="0"/>
    <n v="0"/>
    <n v="0"/>
    <x v="1"/>
    <x v="0"/>
    <x v="0"/>
    <x v="0"/>
    <x v="0"/>
    <x v="0"/>
    <x v="0"/>
  </r>
  <r>
    <x v="1"/>
    <n v="1"/>
    <s v="1959353"/>
    <x v="3"/>
    <s v="3335"/>
    <s v="28/11/2018 15:25"/>
    <s v="05BT705083"/>
    <s v="800147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59361"/>
    <x v="3"/>
    <s v="3335"/>
    <s v="28/11/2018 15:33"/>
    <s v="05BT705273"/>
    <s v="800187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59363"/>
    <x v="3"/>
    <s v="3335"/>
    <s v="28/11/2018 15:33"/>
    <s v="05BT704942"/>
    <s v="500035"/>
    <s v="PITSS"/>
    <s v="ASP"/>
    <x v="100"/>
    <s v="CALZ FRAY JUAN DE SAN MIGUEL No 725 B"/>
    <x v="7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2T00:00:00"/>
    <n v="0"/>
    <s v="0-1 día"/>
    <n v="0"/>
    <n v="0"/>
    <n v="0"/>
    <x v="1"/>
    <x v="0"/>
    <x v="0"/>
    <x v="0"/>
    <x v="0"/>
    <x v="0"/>
    <x v="0"/>
  </r>
  <r>
    <x v="1"/>
    <n v="1"/>
    <s v="1959371"/>
    <x v="3"/>
    <s v="3335"/>
    <s v="28/11/2018 15:33"/>
    <s v="05BT704944"/>
    <s v="800147"/>
    <s v="PITSS"/>
    <s v="ASP"/>
    <x v="100"/>
    <s v="CARR SILAO LEON KM 152 , CIRCUITO APOLO No 103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8-11-28T00:00:00"/>
    <d v="2019-02-22T00:00:00"/>
    <n v="59"/>
    <s v="&gt;10 días"/>
    <n v="0"/>
    <n v="0"/>
    <n v="0"/>
    <x v="1"/>
    <x v="0"/>
    <x v="0"/>
    <x v="0"/>
    <x v="0"/>
    <x v="0"/>
    <x v="0"/>
  </r>
  <r>
    <x v="1"/>
    <n v="1"/>
    <s v="1959377"/>
    <x v="3"/>
    <s v="3335"/>
    <s v="28/11/2018 15:38"/>
    <s v="05BT705000"/>
    <s v="500035"/>
    <s v="PITSS"/>
    <s v="ASP"/>
    <x v="100"/>
    <s v="VIRGO No 20 CALZ LA HUERTA ESQ CON PLANETAS"/>
    <x v="2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8-11-28T00:00:00"/>
    <d v="2019-02-15T00:00:00"/>
    <n v="54"/>
    <s v="&gt;10 días"/>
    <n v="0"/>
    <n v="0"/>
    <n v="0"/>
    <x v="1"/>
    <x v="0"/>
    <x v="0"/>
    <x v="0"/>
    <x v="0"/>
    <x v="0"/>
    <x v="0"/>
  </r>
  <r>
    <x v="1"/>
    <n v="1"/>
    <s v="1959379"/>
    <x v="3"/>
    <s v="3335"/>
    <s v="28/11/2018 15:38"/>
    <s v="05BT705275"/>
    <s v="500035"/>
    <s v="PITSS"/>
    <s v="ASP"/>
    <x v="100"/>
    <s v="PASEO DE ZIHUATANEJO PONIENTE LT 7 MZ 4  LOC 102"/>
    <x v="1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80255"/>
    <x v="3"/>
    <s v="0603"/>
    <s v="16/01/2019 12:19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1983983"/>
    <x v="3"/>
    <s v="3335"/>
    <s v="23/01/2019 16:30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85785"/>
    <x v="1"/>
    <s v="8075"/>
    <s v="28/01/2019 10:34"/>
    <s v="03AG873331"/>
    <s v="800142"/>
    <s v="PITSS"/>
    <s v="ASP"/>
    <x v="4"/>
    <s v="PROLONGACION REFORMA No 1235"/>
    <x v="35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2-01T00:00:00"/>
    <d v="2019-02-05T00:00:00"/>
    <n v="1"/>
    <s v="0-1 día"/>
    <n v="0"/>
    <n v="0"/>
    <n v="0"/>
    <x v="1"/>
    <x v="0"/>
    <x v="0"/>
    <x v="0"/>
    <x v="0"/>
    <x v="0"/>
    <x v="0"/>
  </r>
  <r>
    <x v="1"/>
    <n v="1"/>
    <s v="1985789"/>
    <x v="1"/>
    <s v="8075"/>
    <s v="28/01/2019 10:40"/>
    <s v="03AG879893"/>
    <s v="000207"/>
    <s v="PITSS"/>
    <s v="ASP"/>
    <x v="4"/>
    <s v="AV 1 DE MAYO Y AV CENTRAL MZ 4 LT 1"/>
    <x v="60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28T00:00:00"/>
    <d v="2019-02-07T00:00:00"/>
    <n v="7"/>
    <s v="6-10 días"/>
    <n v="0"/>
    <n v="0"/>
    <n v="0"/>
    <x v="1"/>
    <x v="0"/>
    <x v="0"/>
    <x v="0"/>
    <x v="0"/>
    <x v="0"/>
    <x v="0"/>
  </r>
  <r>
    <x v="1"/>
    <n v="1"/>
    <s v="1985797"/>
    <x v="1"/>
    <s v="8075"/>
    <s v="28/01/2019 10:50"/>
    <s v="03AG879712"/>
    <s v="800192"/>
    <s v="PITSS"/>
    <s v="ASP"/>
    <x v="4"/>
    <s v="AV PATRIA 1612 MZ 1 LT 30 Y 30A"/>
    <x v="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2-06T00:00:00"/>
    <d v="2019-02-07T00:00:00"/>
    <n v="1"/>
    <s v="0-1 día"/>
    <n v="0"/>
    <n v="0"/>
    <n v="0"/>
    <x v="1"/>
    <x v="0"/>
    <x v="0"/>
    <x v="0"/>
    <x v="0"/>
    <x v="0"/>
    <x v="0"/>
  </r>
  <r>
    <x v="1"/>
    <n v="1"/>
    <s v="1985827"/>
    <x v="1"/>
    <s v="8075"/>
    <s v="28/01/2019 11:01"/>
    <s v="3AG871938"/>
    <s v="000207"/>
    <s v="PITSS"/>
    <s v="ASP"/>
    <x v="59"/>
    <s v="PONIENTE 134 NUM 580 B"/>
    <x v="34"/>
    <n v="0"/>
    <s v="METRO"/>
    <s v="  "/>
    <s v="&gt;60"/>
    <s v="Departmental Digital"/>
    <s v="A3"/>
    <s v="Ciudad principal"/>
    <s v="2-&gt;60"/>
    <n v="1"/>
    <n v="655"/>
    <n v="0"/>
    <n v="5"/>
    <n v="5"/>
    <n v="1"/>
    <n v="0"/>
    <n v="0"/>
    <d v="2019-02-05T00:00:00"/>
    <d v="2019-02-06T00:00:00"/>
    <n v="1"/>
    <s v="0-1 día"/>
    <n v="0"/>
    <n v="0"/>
    <n v="0"/>
    <x v="1"/>
    <x v="0"/>
    <x v="0"/>
    <x v="0"/>
    <x v="0"/>
    <x v="0"/>
    <x v="0"/>
  </r>
  <r>
    <x v="1"/>
    <n v="1"/>
    <s v="1987257"/>
    <x v="1"/>
    <s v="8075"/>
    <s v="30/01/2019 12:13"/>
    <s v="03AG877829"/>
    <s v="800142"/>
    <s v="PITSS"/>
    <s v="ASP"/>
    <x v="4"/>
    <s v="AV DR JIMENEZ CANTU NUMERO Y MZ 1"/>
    <x v="4"/>
    <n v="0"/>
    <s v="METRO"/>
    <s v="  "/>
    <s v="&gt;60"/>
    <s v="Departmental Digital"/>
    <s v="A3"/>
    <s v="Ciudad principal"/>
    <s v="2-&gt;60"/>
    <n v="1"/>
    <n v="327.5"/>
    <n v="0"/>
    <n v="5"/>
    <n v="5"/>
    <n v="1"/>
    <n v="0"/>
    <n v="0"/>
    <d v="2019-01-30T00:00:00"/>
    <d v="2019-02-06T00:00:00"/>
    <n v="4"/>
    <s v="4-5 días"/>
    <n v="0"/>
    <n v="0"/>
    <n v="0"/>
    <x v="1"/>
    <x v="0"/>
    <x v="0"/>
    <x v="0"/>
    <x v="0"/>
    <x v="0"/>
    <x v="0"/>
  </r>
  <r>
    <x v="1"/>
    <n v="1"/>
    <s v="1987529"/>
    <x v="0"/>
    <s v="5632"/>
    <s v="30/01/2019 19:52"/>
    <s v="0WRR028770"/>
    <s v="000207"/>
    <s v="PITSS"/>
    <s v="ASP"/>
    <x v="4"/>
    <s v="AV PIRULES S/N NAVE 1 C-1"/>
    <x v="85"/>
    <n v="0"/>
    <s v="METRO"/>
    <n v="408"/>
    <s v="&gt;60"/>
    <s v="Office Digital"/>
    <s v="A3"/>
    <s v="Ciudad principal"/>
    <s v="2-&gt;60"/>
    <n v="1.1000000000000001"/>
    <n v="720.50000000000011"/>
    <n v="1"/>
    <n v="5"/>
    <n v="5"/>
    <n v="1"/>
    <n v="0"/>
    <n v="0"/>
    <d v="2019-01-31T00:00:00"/>
    <d v="2019-02-01T00:00:00"/>
    <n v="1"/>
    <s v="0-1 día"/>
    <n v="0"/>
    <n v="0"/>
    <n v="0"/>
    <x v="0"/>
    <x v="0"/>
    <x v="0"/>
    <x v="0"/>
    <x v="0"/>
    <x v="0"/>
    <x v="0"/>
  </r>
  <r>
    <x v="1"/>
    <n v="1"/>
    <s v="1988281"/>
    <x v="7"/>
    <s v="5632"/>
    <s v="01/02/2019 09:41"/>
    <s v="0WRR028770"/>
    <s v="000207"/>
    <s v="PITSS"/>
    <s v="ASP"/>
    <x v="4"/>
    <s v="AV PIRULES S/N NAVE 1 C-1"/>
    <x v="85"/>
    <n v="0"/>
    <s v="METRO"/>
    <s v="  "/>
    <s v="&gt;60"/>
    <s v="Office Digital"/>
    <s v="A3"/>
    <s v="Ciudad principal"/>
    <s v="2-&gt;60"/>
    <n v="1"/>
    <n v="655"/>
    <n v="0"/>
    <n v="5"/>
    <n v="5"/>
    <n v="1"/>
    <n v="0"/>
    <n v="0"/>
    <d v="2019-02-01T00:00:00"/>
    <d v="2019-02-01T00:00:00"/>
    <n v="0"/>
    <s v="0-1 día"/>
    <n v="0"/>
    <n v="0"/>
    <n v="0"/>
    <x v="1"/>
    <x v="0"/>
    <x v="0"/>
    <x v="0"/>
    <x v="0"/>
    <x v="0"/>
    <x v="0"/>
  </r>
  <r>
    <x v="1"/>
    <n v="1"/>
    <s v="1988439"/>
    <x v="3"/>
    <s v="8036"/>
    <s v="01/02/2019 13:17"/>
    <s v="03TX409195"/>
    <s v="500066"/>
    <s v="PITSS"/>
    <s v="ASP"/>
    <x v="44"/>
    <s v="AVENIDA NAFTA NO 750"/>
    <x v="2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2-01T00:00:00"/>
    <d v="2019-02-08T00:00:00"/>
    <n v="4"/>
    <s v="4-5 días"/>
    <n v="0"/>
    <n v="0"/>
    <n v="0"/>
    <x v="1"/>
    <x v="0"/>
    <x v="0"/>
    <x v="0"/>
    <x v="0"/>
    <x v="0"/>
    <x v="0"/>
  </r>
  <r>
    <x v="1"/>
    <n v="1"/>
    <s v="1988475"/>
    <x v="3"/>
    <s v="4000"/>
    <s v="01/02/2019 13:17"/>
    <s v="06HB017680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14T00:00:00"/>
    <n v="8"/>
    <s v="6-10 días"/>
    <n v="0"/>
    <n v="0"/>
    <n v="0"/>
    <x v="1"/>
    <x v="0"/>
    <x v="0"/>
    <x v="0"/>
    <x v="0"/>
    <x v="0"/>
    <x v="0"/>
  </r>
  <r>
    <x v="1"/>
    <n v="1"/>
    <s v="1988513"/>
    <x v="3"/>
    <s v="4000"/>
    <s v="01/02/2019 13:23"/>
    <s v="06HB017489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06T00:00:00"/>
    <n v="2"/>
    <s v="2-3 días"/>
    <n v="0"/>
    <n v="0"/>
    <n v="0"/>
    <x v="1"/>
    <x v="0"/>
    <x v="0"/>
    <x v="0"/>
    <x v="0"/>
    <x v="0"/>
    <x v="0"/>
  </r>
  <r>
    <x v="1"/>
    <n v="1"/>
    <s v="1988519"/>
    <x v="3"/>
    <s v="4000"/>
    <s v="01/02/2019 13:23"/>
    <s v="06HB017658"/>
    <s v="500066"/>
    <s v="PITSS"/>
    <s v="ASP"/>
    <x v="44"/>
    <s v="AVENIDA NAFTA NO 750"/>
    <x v="29"/>
    <n v="0"/>
    <s v="INTERIOR"/>
    <s v="  "/>
    <s v="&gt;60"/>
    <s v="Entry Mono Printers"/>
    <s v="A4"/>
    <s v="Otras"/>
    <s v="1-&gt;60"/>
    <n v="1"/>
    <n v="1072.5000000000002"/>
    <n v="0"/>
    <n v="9"/>
    <n v="9"/>
    <n v="1"/>
    <n v="0"/>
    <n v="0"/>
    <d v="2019-02-01T00:00:00"/>
    <d v="2019-02-14T00:00:00"/>
    <n v="8"/>
    <s v="6-10 días"/>
    <n v="0"/>
    <n v="0"/>
    <n v="0"/>
    <x v="1"/>
    <x v="0"/>
    <x v="0"/>
    <x v="0"/>
    <x v="0"/>
    <x v="0"/>
    <x v="0"/>
  </r>
  <r>
    <x v="1"/>
    <n v="1"/>
    <s v="1988533"/>
    <x v="3"/>
    <s v="8036"/>
    <s v="01/02/2019 13:23"/>
    <s v="03TX410705"/>
    <s v="500066"/>
    <s v="PITSS"/>
    <s v="ASP"/>
    <x v="44"/>
    <s v="AVENIDA NAFTA NO 750"/>
    <x v="29"/>
    <n v="0"/>
    <s v="INTERIOR"/>
    <s v="  "/>
    <s v="&gt;60"/>
    <s v="A3 Office Color Laser MFPs"/>
    <s v="A3"/>
    <s v="Otras"/>
    <s v="2-&gt;60"/>
    <n v="1"/>
    <n v="2047.5"/>
    <n v="0"/>
    <n v="9"/>
    <n v="9"/>
    <n v="1"/>
    <n v="0"/>
    <n v="0"/>
    <d v="2019-02-01T00:00:00"/>
    <d v="2019-02-08T00:00:00"/>
    <n v="4"/>
    <s v="4-5 días"/>
    <n v="0"/>
    <n v="0"/>
    <n v="0"/>
    <x v="1"/>
    <x v="0"/>
    <x v="0"/>
    <x v="0"/>
    <x v="0"/>
    <x v="0"/>
    <x v="0"/>
  </r>
  <r>
    <x v="1"/>
    <n v="1"/>
    <s v="1989663"/>
    <x v="0"/>
    <s v="4395"/>
    <s v="05/02/2019 08:15"/>
    <s v="0BG2947470"/>
    <s v="500083"/>
    <s v="PITSS"/>
    <s v="ASP"/>
    <x v="1"/>
    <s v="ROMULO GARZA 410"/>
    <x v="36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4"/>
    <n v="4"/>
    <n v="1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1"/>
    <n v="1"/>
    <s v="1991275"/>
    <x v="6"/>
    <s v="3335"/>
    <s v="07/02/2019 13:11"/>
    <s v="05BT705286"/>
    <s v="800147"/>
    <s v="PITSS"/>
    <s v="ASP"/>
    <x v="100"/>
    <s v="AV REFORMA No 740"/>
    <x v="13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07T00:00:00"/>
    <d v="2019-02-07T00:00:00"/>
    <n v="0"/>
    <s v="0-1 día"/>
    <n v="0"/>
    <n v="0"/>
    <n v="0"/>
    <x v="1"/>
    <x v="0"/>
    <x v="0"/>
    <x v="0"/>
    <x v="0"/>
    <x v="0"/>
    <x v="0"/>
  </r>
  <r>
    <x v="1"/>
    <n v="1"/>
    <s v="1991299"/>
    <x v="3"/>
    <s v="3346"/>
    <s v="07/02/2019 13:48"/>
    <s v="03BT801959"/>
    <s v="500066"/>
    <s v="PITSS"/>
    <s v="ASP"/>
    <x v="6"/>
    <s v="AV MARIANO ESCOBEDO SUR No 501  PISO 2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07T00:00:00"/>
    <d v="2019-02-08T00:00:00"/>
    <n v="1"/>
    <s v="0-1 día"/>
    <n v="0"/>
    <n v="0"/>
    <n v="0"/>
    <x v="1"/>
    <x v="0"/>
    <x v="0"/>
    <x v="0"/>
    <x v="0"/>
    <x v="0"/>
    <x v="0"/>
  </r>
  <r>
    <x v="1"/>
    <n v="1"/>
    <s v="1991309"/>
    <x v="3"/>
    <s v="4002"/>
    <s v="07/02/2019 13:54"/>
    <s v="09HB383599"/>
    <s v="000196"/>
    <s v="PITSS"/>
    <s v="ASP"/>
    <x v="47"/>
    <s v="AV EJERCITO NACIONAL No 613"/>
    <x v="25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07T00:00:00"/>
    <d v="2019-02-07T00:00:00"/>
    <n v="0"/>
    <s v="0-1 día"/>
    <n v="0"/>
    <n v="0"/>
    <n v="0"/>
    <x v="1"/>
    <x v="0"/>
    <x v="0"/>
    <x v="0"/>
    <x v="0"/>
    <x v="0"/>
    <x v="0"/>
  </r>
  <r>
    <x v="1"/>
    <n v="1"/>
    <s v="1991691"/>
    <x v="3"/>
    <s v="4002"/>
    <s v="08/02/2019 09:13"/>
    <s v="09HB334801"/>
    <s v="800186"/>
    <s v="PITSS"/>
    <s v="ASP"/>
    <x v="47"/>
    <s v="BERNARDINO DEL RAZO No 2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3T00:00:00"/>
    <n v="3"/>
    <s v="2-3 días"/>
    <n v="0"/>
    <n v="0"/>
    <n v="0"/>
    <x v="1"/>
    <x v="0"/>
    <x v="0"/>
    <x v="0"/>
    <x v="0"/>
    <x v="0"/>
    <x v="0"/>
  </r>
  <r>
    <x v="1"/>
    <n v="1"/>
    <s v="1991695"/>
    <x v="3"/>
    <s v="3346"/>
    <s v="08/02/2019 09:16"/>
    <s v="03BT801986"/>
    <s v="100038"/>
    <s v="PITSS"/>
    <s v="ASP"/>
    <x v="6"/>
    <s v="AV DEL CARMEN No 10"/>
    <x v="3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13T00:00:00"/>
    <n v="3"/>
    <s v="2-3 días"/>
    <n v="0"/>
    <n v="0"/>
    <n v="0"/>
    <x v="1"/>
    <x v="0"/>
    <x v="0"/>
    <x v="0"/>
    <x v="0"/>
    <x v="0"/>
    <x v="0"/>
  </r>
  <r>
    <x v="1"/>
    <n v="1"/>
    <s v="1992051"/>
    <x v="3"/>
    <s v="3335"/>
    <s v="08/02/2019 14:28"/>
    <s v="05BT705083"/>
    <s v="800146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92093"/>
    <x v="6"/>
    <s v="3335"/>
    <s v="08/02/2019 15:22"/>
    <s v="05BT705083"/>
    <s v="800146"/>
    <s v="PITSS"/>
    <s v="ASP"/>
    <x v="100"/>
    <s v="BLVD HIDALGO No 612"/>
    <x v="17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08T00:00:00"/>
    <d v="2019-02-08T00:00:00"/>
    <n v="0"/>
    <s v="0-1 día"/>
    <n v="0"/>
    <n v="0"/>
    <n v="0"/>
    <x v="1"/>
    <x v="0"/>
    <x v="0"/>
    <x v="0"/>
    <x v="0"/>
    <x v="0"/>
    <x v="0"/>
  </r>
  <r>
    <x v="1"/>
    <n v="1"/>
    <s v="1992935"/>
    <x v="0"/>
    <s v="7142"/>
    <s v="11/02/2019 10:07"/>
    <s v="0PW4000004"/>
    <s v="800110"/>
    <s v="PITSS"/>
    <s v="ASP"/>
    <x v="1"/>
    <s v="BLV CAMELIA 2658"/>
    <x v="28"/>
    <n v="0"/>
    <s v="INTERIOR"/>
    <n v="214"/>
    <s v="&gt;60"/>
    <s v="WF Mono Systems and Legacy Color"/>
    <s v="WF"/>
    <s v="Ciudad principal"/>
    <s v="3-&gt;60"/>
    <n v="1.1499999999999999"/>
    <n v="1808.95"/>
    <n v="1"/>
    <n v="4"/>
    <n v="4"/>
    <n v="1"/>
    <n v="0"/>
    <n v="0"/>
    <d v="2019-02-11T00:00:00"/>
    <d v="2019-02-11T00:00:00"/>
    <n v="0"/>
    <s v="0-1 día"/>
    <n v="0"/>
    <n v="0"/>
    <n v="0"/>
    <x v="0"/>
    <x v="0"/>
    <x v="0"/>
    <x v="0"/>
    <x v="0"/>
    <x v="0"/>
    <x v="0"/>
  </r>
  <r>
    <x v="1"/>
    <n v="1"/>
    <s v="1993079"/>
    <x v="3"/>
    <s v="3335"/>
    <s v="11/02/2019 11:49"/>
    <s v="05BT704943"/>
    <s v="800188"/>
    <s v="PITSS"/>
    <s v="ASP"/>
    <x v="100"/>
    <s v="BLVD GUSTAVO DIAZ ORDAZ No 2954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3T00:00:00"/>
    <n v="2"/>
    <s v="2-3 días"/>
    <n v="0"/>
    <n v="0"/>
    <n v="0"/>
    <x v="1"/>
    <x v="0"/>
    <x v="0"/>
    <x v="0"/>
    <x v="0"/>
    <x v="0"/>
    <x v="0"/>
  </r>
  <r>
    <x v="1"/>
    <n v="1"/>
    <s v="1993153"/>
    <x v="3"/>
    <s v="8045"/>
    <s v="11/02/2019 13:15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3171"/>
    <x v="3"/>
    <s v="3335"/>
    <s v="11/02/2019 13:42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73"/>
    <x v="3"/>
    <s v="3335"/>
    <s v="11/02/2019 13:44"/>
    <s v="05BT704944"/>
    <s v="800146"/>
    <s v="PITSS"/>
    <s v="ASP"/>
    <x v="100"/>
    <s v="CARR SILAO LEON KM 152 , CIRCUITO APOLO No 103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81"/>
    <x v="3"/>
    <s v="3335"/>
    <s v="11/02/2019 13:48"/>
    <s v="05BT705082"/>
    <s v="500028"/>
    <s v="PITSS"/>
    <s v="ASP"/>
    <x v="100"/>
    <s v="AV CHAPULTEPEC No 1931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1T00:00:00"/>
    <d v="2019-02-14T00:00:00"/>
    <n v="3"/>
    <s v="2-3 días"/>
    <n v="0"/>
    <n v="0"/>
    <n v="0"/>
    <x v="1"/>
    <x v="0"/>
    <x v="0"/>
    <x v="0"/>
    <x v="0"/>
    <x v="0"/>
    <x v="0"/>
  </r>
  <r>
    <x v="1"/>
    <n v="1"/>
    <s v="1993185"/>
    <x v="3"/>
    <s v="3335"/>
    <s v="11/02/2019 13:49"/>
    <s v="05BT705270"/>
    <s v="800186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93513"/>
    <x v="3"/>
    <s v="8070"/>
    <s v="12/02/2019 10:14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3T00:00:00"/>
    <d v="2019-02-13T00:00:00"/>
    <n v="0"/>
    <s v="0-1 día"/>
    <n v="0"/>
    <n v="0"/>
    <n v="0"/>
    <x v="1"/>
    <x v="0"/>
    <x v="0"/>
    <x v="0"/>
    <x v="0"/>
    <x v="0"/>
    <x v="0"/>
  </r>
  <r>
    <x v="1"/>
    <n v="1"/>
    <s v="1993601"/>
    <x v="3"/>
    <s v="3346"/>
    <s v="12/02/2019 11:24"/>
    <s v="03BT802041"/>
    <s v="800188"/>
    <s v="PITSS"/>
    <s v="ASP"/>
    <x v="6"/>
    <s v="GUILLERMO PRIETO No 676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3T00:00:00"/>
    <n v="1"/>
    <s v="0-1 día"/>
    <n v="0"/>
    <n v="0"/>
    <n v="0"/>
    <x v="1"/>
    <x v="0"/>
    <x v="0"/>
    <x v="0"/>
    <x v="0"/>
    <x v="0"/>
    <x v="0"/>
  </r>
  <r>
    <x v="1"/>
    <n v="1"/>
    <s v="1993775"/>
    <x v="3"/>
    <s v="4002"/>
    <s v="12/02/2019 15:29"/>
    <s v="09HB334798"/>
    <s v="500018"/>
    <s v="PITSS"/>
    <s v="ASP"/>
    <x v="47"/>
    <s v="AV SAN IGNACIO LIBRAMIENTO DE DURANGO No 3111 INTE"/>
    <x v="2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2T00:00:00"/>
    <d v="2019-02-14T00:00:00"/>
    <n v="2"/>
    <s v="2-3 días"/>
    <n v="0"/>
    <n v="0"/>
    <n v="0"/>
    <x v="1"/>
    <x v="0"/>
    <x v="0"/>
    <x v="0"/>
    <x v="0"/>
    <x v="0"/>
    <x v="0"/>
  </r>
  <r>
    <x v="1"/>
    <n v="1"/>
    <s v="1994101"/>
    <x v="3"/>
    <s v="3335"/>
    <s v="13/02/2019 08:45"/>
    <s v="05BT705000"/>
    <s v="800110"/>
    <s v="PITSS"/>
    <s v="ASP"/>
    <x v="100"/>
    <s v="VIRGO No 20 CALZ LA HUERTA ESQ CON PLANETAS"/>
    <x v="2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14T00:00:00"/>
    <n v="1"/>
    <s v="0-1 día"/>
    <n v="0"/>
    <n v="0"/>
    <n v="0"/>
    <x v="1"/>
    <x v="0"/>
    <x v="0"/>
    <x v="0"/>
    <x v="0"/>
    <x v="0"/>
    <x v="0"/>
  </r>
  <r>
    <x v="1"/>
    <n v="1"/>
    <s v="1994107"/>
    <x v="3"/>
    <s v="3335"/>
    <s v="13/02/2019 08:46"/>
    <s v="05BT705056"/>
    <s v="500066"/>
    <s v="PITSS"/>
    <s v="ASP"/>
    <x v="100"/>
    <s v="AV MUNDIAL No 176"/>
    <x v="2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3T00:00:00"/>
    <d v="2019-02-18T00:00:00"/>
    <n v="3"/>
    <s v="2-3 días"/>
    <n v="0"/>
    <n v="0"/>
    <n v="0"/>
    <x v="1"/>
    <x v="0"/>
    <x v="0"/>
    <x v="0"/>
    <x v="0"/>
    <x v="0"/>
    <x v="0"/>
  </r>
  <r>
    <x v="1"/>
    <n v="1"/>
    <s v="1994109"/>
    <x v="3"/>
    <s v="3335"/>
    <s v="13/02/2019 08:47"/>
    <s v="05BT705268"/>
    <s v="800186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21T00:00:00"/>
    <n v="6"/>
    <s v="6-10 días"/>
    <n v="0"/>
    <n v="0"/>
    <n v="0"/>
    <x v="1"/>
    <x v="0"/>
    <x v="0"/>
    <x v="0"/>
    <x v="0"/>
    <x v="0"/>
    <x v="0"/>
  </r>
  <r>
    <x v="1"/>
    <n v="1"/>
    <s v="1994111"/>
    <x v="3"/>
    <s v="3335"/>
    <s v="13/02/2019 08:48"/>
    <s v="05BT705273"/>
    <s v="800186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3T00:00:00"/>
    <d v="2019-02-13T00:00:00"/>
    <n v="0"/>
    <s v="0-1 día"/>
    <n v="0"/>
    <n v="0"/>
    <n v="0"/>
    <x v="1"/>
    <x v="0"/>
    <x v="0"/>
    <x v="0"/>
    <x v="0"/>
    <x v="0"/>
    <x v="0"/>
  </r>
  <r>
    <x v="1"/>
    <n v="1"/>
    <s v="1994649"/>
    <x v="3"/>
    <s v="8070"/>
    <s v="14/02/2019 08:52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14T00:00:00"/>
    <d v="2019-02-14T00:00:00"/>
    <n v="0"/>
    <s v="0-1 día"/>
    <n v="0"/>
    <n v="0"/>
    <n v="0"/>
    <x v="1"/>
    <x v="0"/>
    <x v="0"/>
    <x v="0"/>
    <x v="0"/>
    <x v="0"/>
    <x v="0"/>
  </r>
  <r>
    <x v="1"/>
    <n v="1"/>
    <s v="1994851"/>
    <x v="1"/>
    <s v="4002"/>
    <s v="14/02/2019 12:21"/>
    <s v="09HB331385"/>
    <s v="000207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53"/>
    <x v="1"/>
    <s v="4002"/>
    <s v="14/02/2019 12:21"/>
    <s v="09HB331889"/>
    <s v="800196"/>
    <s v="PITSS"/>
    <s v="ASP"/>
    <x v="101"/>
    <s v="CALLE 6 No 2808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57"/>
    <x v="1"/>
    <s v="4002"/>
    <s v="14/02/2019 12:22"/>
    <s v="09HB331586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69"/>
    <x v="1"/>
    <s v="8035"/>
    <s v="14/02/2019 12:30"/>
    <s v="02TX060164"/>
    <s v="800196"/>
    <s v="PITSS"/>
    <s v="ASP"/>
    <x v="29"/>
    <s v="CARR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1"/>
    <x v="1"/>
    <s v="4002"/>
    <s v="14/02/2019 12:30"/>
    <s v="09HB331829"/>
    <s v="800196"/>
    <s v="PITSS"/>
    <s v="ASP"/>
    <x v="39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7"/>
    <x v="1"/>
    <s v="4002"/>
    <s v="14/02/2019 12:33"/>
    <s v="09HB33204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79"/>
    <x v="1"/>
    <s v="8035"/>
    <s v="14/02/2019 12:34"/>
    <s v="02TX060372"/>
    <s v="800196"/>
    <s v="PITSS"/>
    <s v="ASP"/>
    <x v="102"/>
    <s v="CARR SAN ISIDRO MAZATEPEC No 7000"/>
    <x v="40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83"/>
    <x v="1"/>
    <s v="4002"/>
    <s v="14/02/2019 12:36"/>
    <s v="09HB331790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891"/>
    <x v="1"/>
    <s v="4002"/>
    <s v="14/02/2019 12:38"/>
    <s v="09HB331365"/>
    <s v="800196"/>
    <s v="PITSS"/>
    <s v="ASP"/>
    <x v="40"/>
    <s v="JUAN DE LA BARRERA 3609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899"/>
    <x v="6"/>
    <s v="8070"/>
    <s v="14/02/2019 12:47"/>
    <s v="06TB449258"/>
    <s v="500093"/>
    <s v="PITSS"/>
    <s v="ASP"/>
    <x v="2"/>
    <s v="ITURBIDE No 6970"/>
    <x v="18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2-20T00:00:00"/>
    <d v="2019-02-20T00:00:00"/>
    <n v="0"/>
    <s v="0-1 día"/>
    <n v="0"/>
    <n v="0"/>
    <n v="0"/>
    <x v="1"/>
    <x v="0"/>
    <x v="0"/>
    <x v="0"/>
    <x v="0"/>
    <x v="0"/>
    <x v="0"/>
  </r>
  <r>
    <x v="1"/>
    <n v="1"/>
    <s v="1994913"/>
    <x v="1"/>
    <s v="4002"/>
    <s v="14/02/2019 12:57"/>
    <s v="09HB331468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15"/>
    <x v="1"/>
    <s v="8035"/>
    <s v="14/02/2019 12:58"/>
    <s v="02TX060400"/>
    <s v="800196"/>
    <s v="PITSS"/>
    <s v="ASP"/>
    <x v="101"/>
    <s v="JUAN DE LA BARRERA No 3609 INT 2"/>
    <x v="7"/>
    <n v="1"/>
    <s v="INTERIOR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919"/>
    <x v="1"/>
    <s v="4002"/>
    <s v="14/02/2019 13:01"/>
    <s v="09HB331843"/>
    <s v="800196"/>
    <s v="PITSS"/>
    <s v="ASP"/>
    <x v="0"/>
    <s v="VENEZUELA No 821"/>
    <x v="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21"/>
    <x v="1"/>
    <s v="4002"/>
    <s v="14/02/2019 13:02"/>
    <s v="09HB331974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8T00:00:00"/>
    <n v="2"/>
    <s v="2-3 días"/>
    <n v="0"/>
    <n v="0"/>
    <n v="0"/>
    <x v="1"/>
    <x v="0"/>
    <x v="0"/>
    <x v="0"/>
    <x v="0"/>
    <x v="0"/>
    <x v="0"/>
  </r>
  <r>
    <x v="1"/>
    <n v="1"/>
    <s v="1994923"/>
    <x v="1"/>
    <s v="8045"/>
    <s v="14/02/2019 13:03"/>
    <s v="0Y4X847064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25"/>
    <x v="1"/>
    <s v="4002"/>
    <s v="14/02/2019 13:04"/>
    <s v="09HB331830"/>
    <s v="800192"/>
    <s v="PITSS"/>
    <s v="ASP"/>
    <x v="29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31"/>
    <x v="1"/>
    <s v="4002"/>
    <s v="14/02/2019 13:07"/>
    <s v="09HB331350"/>
    <s v="000195"/>
    <s v="PITSS"/>
    <s v="ASP"/>
    <x v="40"/>
    <s v="CALLE OLIVOS No 27 NAVE 1A CORTINA 20"/>
    <x v="14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5T00:00:00"/>
    <n v="1"/>
    <s v="0-1 día"/>
    <n v="0"/>
    <n v="0"/>
    <n v="0"/>
    <x v="1"/>
    <x v="0"/>
    <x v="0"/>
    <x v="0"/>
    <x v="0"/>
    <x v="0"/>
    <x v="0"/>
  </r>
  <r>
    <x v="1"/>
    <n v="1"/>
    <s v="1994939"/>
    <x v="1"/>
    <s v="4002"/>
    <s v="14/02/2019 13:14"/>
    <s v="09HB331745"/>
    <s v="000195"/>
    <s v="PITSS"/>
    <s v="ASP"/>
    <x v="102"/>
    <s v="AV NORTE No 220"/>
    <x v="11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1"/>
    <x v="1"/>
    <s v="4002"/>
    <s v="14/02/2019 13:15"/>
    <s v="09HB331545"/>
    <s v="000195"/>
    <s v="PITSS"/>
    <s v="ASP"/>
    <x v="0"/>
    <s v="EPSILON No 101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5"/>
    <x v="1"/>
    <s v="4002"/>
    <s v="14/02/2019 13:17"/>
    <s v="09HB331461"/>
    <s v="800185"/>
    <s v="PITSS"/>
    <s v="ASP"/>
    <x v="0"/>
    <s v="AV DE LOS DIAMANTES No 134"/>
    <x v="5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49"/>
    <x v="1"/>
    <s v="4002"/>
    <s v="14/02/2019 13:20"/>
    <s v="09HB331605"/>
    <s v="000196"/>
    <s v="PITSS"/>
    <s v="ASP"/>
    <x v="39"/>
    <s v="AV MIGUEL ANGEL DE QUEVEDO NO 555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1"/>
    <x v="1"/>
    <s v="4002"/>
    <s v="14/02/2019 13:21"/>
    <s v="09HB331355"/>
    <s v="000196"/>
    <s v="PITSS"/>
    <s v="ASP"/>
    <x v="102"/>
    <s v="AV DE LA BARRANCA LOTE No 26  A S/N"/>
    <x v="8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3"/>
    <x v="1"/>
    <s v="4002"/>
    <s v="14/02/2019 13:22"/>
    <s v="09HB33175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5"/>
    <x v="1"/>
    <s v="4002"/>
    <s v="14/02/2019 13:24"/>
    <s v="09HB332022"/>
    <s v="100037"/>
    <s v="PITSS"/>
    <s v="ASP"/>
    <x v="0"/>
    <s v="VICENTE LOMBARDO TOLEDANO No 110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59"/>
    <x v="1"/>
    <s v="4002"/>
    <s v="14/02/2019 13:25"/>
    <s v="09HB331976"/>
    <s v="100037"/>
    <s v="PITSS"/>
    <s v="ASP"/>
    <x v="15"/>
    <s v="VICENTE LOMBARDO TOLEDANO No 110 INT 3"/>
    <x v="3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61"/>
    <x v="1"/>
    <s v="4002"/>
    <s v="14/02/2019 13:26"/>
    <s v="09HB332027"/>
    <s v="000195"/>
    <s v="PITSS"/>
    <s v="ASP"/>
    <x v="155"/>
    <s v="MANZANA III LOTE 3,4 Y 5"/>
    <x v="10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91"/>
    <x v="1"/>
    <s v="4002"/>
    <s v="14/02/2019 13:52"/>
    <s v="09HB331909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4993"/>
    <x v="1"/>
    <s v="8045"/>
    <s v="14/02/2019 13:53"/>
    <s v="0Y4X847466"/>
    <s v="800196"/>
    <s v="PITSS"/>
    <s v="ASP"/>
    <x v="102"/>
    <s v="CARR SAN ISIDRO MAZATEPEC No 7000"/>
    <x v="40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1"/>
    <x v="1"/>
    <s v="4002"/>
    <s v="14/02/2019 13:59"/>
    <s v="09HB332044"/>
    <s v="800196"/>
    <s v="PITSS"/>
    <s v="ASP"/>
    <x v="102"/>
    <s v="CARR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3"/>
    <x v="1"/>
    <s v="4002"/>
    <s v="14/02/2019 14:00"/>
    <s v="09HB331467"/>
    <s v="000196"/>
    <s v="PITSS"/>
    <s v="ASP"/>
    <x v="0"/>
    <s v="AV EJERCITO NACIONAL No 613"/>
    <x v="25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5"/>
    <x v="1"/>
    <s v="4002"/>
    <s v="14/02/2019 14:00"/>
    <s v="09HB331852"/>
    <s v="000195"/>
    <s v="PITSS"/>
    <s v="ASP"/>
    <x v="155"/>
    <s v="MOCTEZUMA 100-B"/>
    <x v="16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007"/>
    <x v="1"/>
    <s v="4002"/>
    <s v="14/02/2019 14:01"/>
    <s v="09HB331848"/>
    <s v="800196"/>
    <s v="PITSS"/>
    <s v="ASP"/>
    <x v="15"/>
    <s v="CARRETERA SAN ISIDRO MAZATEPEC No 7000"/>
    <x v="40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4T00:00:00"/>
    <d v="2019-02-19T00:00:00"/>
    <n v="3"/>
    <s v="2-3 días"/>
    <n v="0"/>
    <n v="0"/>
    <n v="0"/>
    <x v="1"/>
    <x v="0"/>
    <x v="0"/>
    <x v="0"/>
    <x v="0"/>
    <x v="0"/>
    <x v="0"/>
  </r>
  <r>
    <x v="1"/>
    <n v="1"/>
    <s v="1995547"/>
    <x v="1"/>
    <s v="4002"/>
    <s v="15/02/2019 16:30"/>
    <s v="09HB332067"/>
    <s v="500035"/>
    <s v="PITSS"/>
    <s v="ASP"/>
    <x v="0"/>
    <s v="VIA RAPIDA ORIENTE No 15455"/>
    <x v="116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19T00:00:00"/>
    <d v="2019-02-19T00:00:00"/>
    <n v="0"/>
    <s v="0-1 día"/>
    <n v="0"/>
    <n v="0"/>
    <n v="0"/>
    <x v="1"/>
    <x v="0"/>
    <x v="0"/>
    <x v="0"/>
    <x v="0"/>
    <x v="0"/>
    <x v="0"/>
  </r>
  <r>
    <x v="1"/>
    <n v="1"/>
    <s v="1995549"/>
    <x v="6"/>
    <s v="3335"/>
    <s v="15/02/2019 16:38"/>
    <s v="05BT705022"/>
    <s v="800188"/>
    <s v="PITSS"/>
    <s v="ASP"/>
    <x v="100"/>
    <s v="BLVD BICENTENARIO No 197"/>
    <x v="48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15T00:00:00"/>
    <d v="2019-02-18T00:00:00"/>
    <n v="1"/>
    <s v="0-1 día"/>
    <n v="0"/>
    <n v="0"/>
    <n v="0"/>
    <x v="1"/>
    <x v="0"/>
    <x v="0"/>
    <x v="0"/>
    <x v="0"/>
    <x v="0"/>
    <x v="0"/>
  </r>
  <r>
    <x v="1"/>
    <n v="1"/>
    <s v="1996275"/>
    <x v="7"/>
    <s v="8045"/>
    <s v="18/02/2019 09:27"/>
    <s v="0Y4X848009"/>
    <s v="000196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279"/>
    <x v="7"/>
    <s v="4002"/>
    <s v="18/02/2019 09:28"/>
    <s v="09HB331505"/>
    <s v="000196"/>
    <s v="PITSS"/>
    <s v="ASP"/>
    <x v="15"/>
    <s v="PASEO DE LA REFORMA No 295 P 2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283"/>
    <x v="7"/>
    <s v="8045"/>
    <s v="18/02/2019 09:30"/>
    <s v="0Y4X848866"/>
    <s v="000196"/>
    <s v="PITSS"/>
    <s v="ASP"/>
    <x v="15"/>
    <s v="PASEO DE LA REFORMA No 295 P 2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2-18T00:00:00"/>
    <d v="2019-02-19T00:00:00"/>
    <n v="1"/>
    <s v="0-1 día"/>
    <n v="0"/>
    <n v="0"/>
    <n v="0"/>
    <x v="1"/>
    <x v="0"/>
    <x v="0"/>
    <x v="0"/>
    <x v="0"/>
    <x v="0"/>
    <x v="0"/>
  </r>
  <r>
    <x v="1"/>
    <n v="1"/>
    <s v="1996545"/>
    <x v="3"/>
    <s v="8045"/>
    <s v="18/02/2019 13:44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2047.5"/>
    <n v="0"/>
    <n v="5"/>
    <n v="5"/>
    <n v="1"/>
    <n v="0"/>
    <n v="0"/>
    <d v="2019-02-18T00:00:00"/>
    <d v="2019-02-21T00:00:00"/>
    <n v="3"/>
    <s v="2-3 días"/>
    <n v="0"/>
    <n v="0"/>
    <n v="0"/>
    <x v="1"/>
    <x v="0"/>
    <x v="0"/>
    <x v="0"/>
    <x v="0"/>
    <x v="0"/>
    <x v="0"/>
  </r>
  <r>
    <x v="1"/>
    <n v="1"/>
    <s v="1996685"/>
    <x v="3"/>
    <s v="3346"/>
    <s v="18/02/2019 17:19"/>
    <s v="03BT802058"/>
    <s v="800074"/>
    <s v="PITSS"/>
    <s v="ASP"/>
    <x v="6"/>
    <s v="CARR ZIHUATANEJO IXTAPA SN"/>
    <x v="9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19T00:00:00"/>
    <d v="2019-02-24T00:00:00"/>
    <n v="3"/>
    <s v="2-3 días"/>
    <n v="0"/>
    <n v="0"/>
    <n v="0"/>
    <x v="1"/>
    <x v="0"/>
    <x v="0"/>
    <x v="0"/>
    <x v="0"/>
    <x v="0"/>
    <x v="0"/>
  </r>
  <r>
    <x v="1"/>
    <n v="1"/>
    <s v="1996695"/>
    <x v="3"/>
    <s v="3346"/>
    <s v="18/02/2019 17:22"/>
    <s v="03BT801962"/>
    <s v="500028"/>
    <s v="PITSS"/>
    <s v="ASP"/>
    <x v="6"/>
    <s v="JOSE ALVARADO 1814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19T00:00:00"/>
    <d v="2019-02-22T00:00:00"/>
    <n v="3"/>
    <s v="2-3 días"/>
    <n v="0"/>
    <n v="0"/>
    <n v="0"/>
    <x v="1"/>
    <x v="0"/>
    <x v="0"/>
    <x v="0"/>
    <x v="0"/>
    <x v="0"/>
    <x v="0"/>
  </r>
  <r>
    <x v="1"/>
    <n v="1"/>
    <s v="1990065"/>
    <x v="0"/>
    <s v="5867"/>
    <s v="05/02/2019 16:12"/>
    <s v="0EX7381748"/>
    <s v="500163"/>
    <s v="PITSS"/>
    <s v="ASP"/>
    <x v="108"/>
    <s v="BLVD ADOLFO LOPEZ MATEOS No 805 PONIENTE"/>
    <x v="109"/>
    <n v="0"/>
    <s v="INTERIOR"/>
    <n v="140"/>
    <s v="&gt;60"/>
    <s v="Office Digital"/>
    <s v="A3"/>
    <s v="Ciudad principal"/>
    <s v="2-&gt;60"/>
    <n v="1.1000000000000001"/>
    <n v="1501.5000000000002"/>
    <n v="1"/>
    <n v="1.3"/>
    <n v="5"/>
    <n v="0.26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1"/>
    <n v="1"/>
    <s v="1990545"/>
    <x v="0"/>
    <s v="5867"/>
    <s v="06/02/2019 11:00"/>
    <s v="0EX7381748"/>
    <s v="500163"/>
    <s v="PITSS"/>
    <s v="ASP"/>
    <x v="108"/>
    <s v="BLVD ADOLFO LOPEZ MATEOS No 805 PONIENTE"/>
    <x v="109"/>
    <n v="0"/>
    <s v="INTERIOR"/>
    <n v="1"/>
    <s v="&lt;=3"/>
    <s v="Office Digital"/>
    <s v="A3"/>
    <s v="Ciudad principal"/>
    <s v="2-&lt;=3"/>
    <n v="0"/>
    <n v="0"/>
    <n v="1"/>
    <n v="1.62"/>
    <n v="5"/>
    <n v="0.32400000000000001"/>
    <n v="0"/>
    <n v="0"/>
    <d v="2019-02-08T00:00:00"/>
    <d v="2019-02-11T00:00:00"/>
    <n v="1"/>
    <s v="0-1 día"/>
    <n v="0"/>
    <n v="0"/>
    <n v="0"/>
    <x v="0"/>
    <x v="0"/>
    <x v="0"/>
    <x v="0"/>
    <x v="0"/>
    <x v="0"/>
    <x v="0"/>
  </r>
  <r>
    <x v="0"/>
    <n v="1"/>
    <s v="1978857"/>
    <x v="0"/>
    <s v="8572"/>
    <s v="14/01/2019 08:45"/>
    <s v="0XFN041395"/>
    <s v="500163"/>
    <s v="PITSS"/>
    <s v="ASP"/>
    <x v="108"/>
    <s v="TRANSFORMACION LT 3B MZ N SECCION II"/>
    <x v="109"/>
    <n v="0"/>
    <s v="INTERIOR"/>
    <n v="7"/>
    <s v="Entre 7 y 15"/>
    <s v="Color Solid Ink Printers"/>
    <s v="A4"/>
    <s v="Ciudad principal"/>
    <s v="1-Entre 7 y 15"/>
    <n v="0"/>
    <n v="0"/>
    <n v="1"/>
    <n v="1.92"/>
    <n v="5"/>
    <n v="0.38400000000000001"/>
    <n v="0"/>
    <n v="0"/>
    <d v="2019-01-15T00:00:00"/>
    <d v="2019-01-16T00:00:00"/>
    <n v="1"/>
    <s v="0-1 día"/>
    <n v="0"/>
    <n v="0"/>
    <n v="0"/>
    <x v="0"/>
    <x v="0"/>
    <x v="0"/>
    <x v="0"/>
    <x v="0"/>
    <x v="0"/>
    <x v="0"/>
  </r>
  <r>
    <x v="0"/>
    <n v="1"/>
    <s v="1983147"/>
    <x v="0"/>
    <s v="5867"/>
    <s v="22/01/2019 10:03"/>
    <s v="0EX7397457"/>
    <s v="500163"/>
    <s v="PITSS"/>
    <s v="ASP"/>
    <x v="108"/>
    <s v="BLVD ADOLFO LOPEZ MATEOS No 805 PONIENTE"/>
    <x v="109"/>
    <n v="0"/>
    <s v="INTERIOR"/>
    <n v="60"/>
    <s v="Entre 31 y 60"/>
    <s v="Office Digital"/>
    <s v="A3"/>
    <s v="Ciudad principal"/>
    <s v="2-Entre 31 y 60"/>
    <n v="1.05"/>
    <n v="1433.25"/>
    <n v="1"/>
    <n v="2.02"/>
    <n v="5"/>
    <n v="0.40400000000000003"/>
    <n v="0"/>
    <n v="0"/>
    <d v="2019-01-23T00:00:00"/>
    <d v="2019-01-24T00:00:00"/>
    <n v="1"/>
    <s v="0-1 día"/>
    <n v="0"/>
    <n v="0"/>
    <n v="0"/>
    <x v="0"/>
    <x v="0"/>
    <x v="0"/>
    <x v="0"/>
    <x v="0"/>
    <x v="0"/>
    <x v="0"/>
  </r>
  <r>
    <x v="0"/>
    <n v="1"/>
    <s v="1984813"/>
    <x v="0"/>
    <s v="5955"/>
    <s v="25/01/2019 07:55"/>
    <s v="0X76372726"/>
    <s v="500163"/>
    <s v="PITSS"/>
    <s v="ASP"/>
    <x v="108"/>
    <s v="TRANSFORMACION LT 3B MZ N SECCION II"/>
    <x v="109"/>
    <n v="0"/>
    <s v="INTERIOR"/>
    <n v="100"/>
    <s v="&gt;60"/>
    <s v="Departmental Digital"/>
    <s v="A3"/>
    <s v="Ciudad principal"/>
    <s v="2-&gt;60"/>
    <n v="1.1000000000000001"/>
    <n v="1501.5000000000002"/>
    <n v="1"/>
    <n v="2.08"/>
    <n v="5"/>
    <n v="0.41600000000000004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0"/>
    <n v="1"/>
    <s v="1981521"/>
    <x v="0"/>
    <s v="4624"/>
    <s v="18/01/2019 15:23"/>
    <s v="0D6X458381"/>
    <s v="500163"/>
    <s v="PITSS"/>
    <s v="ASP"/>
    <x v="108"/>
    <s v="BLVD ADOLFO LOPEZ MATEOS No 805 PONIENTE"/>
    <x v="109"/>
    <n v="0"/>
    <s v="INTERIOR"/>
    <n v="380"/>
    <s v="&gt;60"/>
    <s v="Entry Mono Printers"/>
    <s v="A4"/>
    <s v="Ciudad principal"/>
    <s v="1-&gt;60"/>
    <n v="1.05"/>
    <n v="750.75000000000011"/>
    <n v="1"/>
    <n v="2.1"/>
    <n v="5"/>
    <n v="0.42000000000000004"/>
    <n v="0"/>
    <n v="0"/>
    <d v="2019-01-21T00:00:00"/>
    <d v="2019-01-22T00:00:00"/>
    <n v="1"/>
    <s v="0-1 día"/>
    <n v="0"/>
    <n v="0"/>
    <n v="0"/>
    <x v="0"/>
    <x v="0"/>
    <x v="0"/>
    <x v="0"/>
    <x v="0"/>
    <x v="0"/>
    <x v="0"/>
  </r>
  <r>
    <x v="1"/>
    <n v="1"/>
    <s v="1991807"/>
    <x v="0"/>
    <s v="3657"/>
    <s v="08/02/2019 11:04"/>
    <s v="0C7X246832"/>
    <s v="500163"/>
    <s v="PITSS"/>
    <s v="ASP"/>
    <x v="49"/>
    <s v="ADOLFO LOPEZ MATEOS MZ 3 LT 1 LOCAL 1"/>
    <x v="109"/>
    <n v="0"/>
    <s v="INTERIOR"/>
    <n v="66"/>
    <s v="&gt;60"/>
    <s v="A4 Mono MFPs"/>
    <s v="A4"/>
    <s v="Ciudad principal"/>
    <s v="1-&gt;60"/>
    <n v="1.05"/>
    <n v="750.75000000000011"/>
    <n v="1"/>
    <n v="2.23"/>
    <n v="5"/>
    <n v="0.44600000000000001"/>
    <n v="0"/>
    <n v="0"/>
    <d v="2019-02-08T00:00:00"/>
    <d v="2019-02-08T00:00:00"/>
    <n v="0"/>
    <s v="0-1 día"/>
    <n v="0"/>
    <n v="0"/>
    <n v="0"/>
    <x v="0"/>
    <x v="0"/>
    <x v="0"/>
    <x v="0"/>
    <x v="0"/>
    <x v="0"/>
    <x v="0"/>
  </r>
  <r>
    <x v="0"/>
    <n v="1"/>
    <s v="1987427"/>
    <x v="0"/>
    <s v="4395"/>
    <s v="30/01/2019 14:52"/>
    <s v="0BG2951501"/>
    <s v="500163"/>
    <s v="PITSS"/>
    <s v="ASP"/>
    <x v="1"/>
    <s v="BLV TAMAULIPAS 2388"/>
    <x v="109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2.13"/>
    <n v="4"/>
    <n v="0.53249999999999997"/>
    <n v="0"/>
    <n v="0"/>
    <d v="2019-01-30T00:00:00"/>
    <d v="2019-01-31T00:00:00"/>
    <n v="1"/>
    <s v="0-1 día"/>
    <n v="0"/>
    <n v="0"/>
    <n v="0"/>
    <x v="0"/>
    <x v="0"/>
    <x v="0"/>
    <x v="0"/>
    <x v="0"/>
    <x v="0"/>
    <x v="0"/>
  </r>
  <r>
    <x v="1"/>
    <n v="1"/>
    <s v="1995511"/>
    <x v="0"/>
    <s v="4311"/>
    <s v="15/02/2019 15:18"/>
    <s v="0BG1001037"/>
    <s v="500163"/>
    <s v="PITSS"/>
    <s v="ASP"/>
    <x v="108"/>
    <s v="BLVD ADOLFO LOPEZ MATEOS No 805 PONIENTE"/>
    <x v="109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2000000000000002"/>
    <n v="4"/>
    <n v="0.55000000000000004"/>
    <n v="0"/>
    <n v="0"/>
    <d v="2019-02-20T00:00:00"/>
    <d v="2019-02-20T00:00:00"/>
    <n v="0"/>
    <s v="0-1 día"/>
    <n v="0"/>
    <n v="0"/>
    <n v="0"/>
    <x v="0"/>
    <x v="0"/>
    <x v="0"/>
    <x v="0"/>
    <x v="0"/>
    <x v="0"/>
    <x v="0"/>
  </r>
  <r>
    <x v="0"/>
    <n v="1"/>
    <s v="1984815"/>
    <x v="0"/>
    <s v="5945"/>
    <s v="25/01/2019 07:57"/>
    <s v="0X76373131"/>
    <s v="500163"/>
    <s v="PITSS"/>
    <s v="ASP"/>
    <x v="108"/>
    <s v="TRANSFORMACION LT 3B MZ N SECCION II"/>
    <x v="109"/>
    <n v="0"/>
    <s v="INTERIOR"/>
    <n v="101"/>
    <s v="&gt;60"/>
    <s v="Office Digital"/>
    <s v="A3"/>
    <s v="Ciudad principal"/>
    <s v="2-&gt;60"/>
    <n v="1.1000000000000001"/>
    <n v="1501.5000000000002"/>
    <n v="1"/>
    <n v="2.92"/>
    <n v="5"/>
    <n v="0.58399999999999996"/>
    <n v="0"/>
    <n v="0"/>
    <d v="2019-01-25T00:00:00"/>
    <d v="2019-01-25T00:00:00"/>
    <n v="0"/>
    <s v="0-1 día"/>
    <n v="0"/>
    <n v="0"/>
    <n v="0"/>
    <x v="0"/>
    <x v="0"/>
    <x v="0"/>
    <x v="0"/>
    <x v="0"/>
    <x v="0"/>
    <x v="0"/>
  </r>
  <r>
    <x v="1"/>
    <n v="1"/>
    <s v="1997675"/>
    <x v="6"/>
    <s v="3335"/>
    <s v="20/02/2019 09:24"/>
    <s v="05BT705270"/>
    <s v="800186"/>
    <s v="PITSS"/>
    <s v="ASP"/>
    <x v="100"/>
    <s v="AV RIO MOCTEZUMA No 226 A"/>
    <x v="4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0T00:00:00"/>
    <d v="2019-02-22T00:00:00"/>
    <n v="2"/>
    <s v="2-3 días"/>
    <n v="0"/>
    <n v="0"/>
    <n v="0"/>
    <x v="1"/>
    <x v="0"/>
    <x v="0"/>
    <x v="0"/>
    <x v="0"/>
    <x v="0"/>
    <x v="0"/>
  </r>
  <r>
    <x v="1"/>
    <n v="1"/>
    <s v="1998017"/>
    <x v="6"/>
    <s v="3335"/>
    <s v="20/02/2019 17:38"/>
    <s v="05BT704941"/>
    <s v="800188"/>
    <s v="PITSS"/>
    <s v="ASP"/>
    <x v="100"/>
    <s v="BLVD ADOLFO LOPEZ MATEOS No 913 PONIENTE 1"/>
    <x v="5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0T00:00:00"/>
    <d v="2019-02-21T00:00:00"/>
    <n v="1"/>
    <s v="0-1 día"/>
    <n v="0"/>
    <n v="0"/>
    <n v="0"/>
    <x v="1"/>
    <x v="0"/>
    <x v="0"/>
    <x v="0"/>
    <x v="0"/>
    <x v="0"/>
    <x v="0"/>
  </r>
  <r>
    <x v="1"/>
    <n v="1"/>
    <s v="1998083"/>
    <x v="3"/>
    <s v="4002"/>
    <s v="20/02/2019 22:57"/>
    <s v="9HB334056"/>
    <s v="500028"/>
    <s v="PITSS"/>
    <s v="ASP"/>
    <x v="94"/>
    <s v="AV GONZALITOS 2202 NTE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1998275"/>
    <x v="6"/>
    <s v="3335"/>
    <s v="21/02/2019 09:13"/>
    <s v="05BT705268"/>
    <s v="800186"/>
    <s v="PITSS"/>
    <s v="ASP"/>
    <x v="100"/>
    <s v="AV 5 DE FEBRERO No 9846, BODEGA 5"/>
    <x v="1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361"/>
    <x v="3"/>
    <s v="3335"/>
    <s v="21/02/2019 10:22"/>
    <s v="05BT705231"/>
    <s v="000196"/>
    <s v="PITSS"/>
    <s v="ASP"/>
    <x v="100"/>
    <s v="VIVEROS DE HOCTUM No 54 LT 15 MZ 8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373"/>
    <x v="3"/>
    <s v="3335"/>
    <s v="21/02/2019 10:37"/>
    <s v="05BT705018"/>
    <s v="000195"/>
    <s v="PITSS"/>
    <s v="ASP"/>
    <x v="100"/>
    <s v="AV REVOLUCION No 30, LOC 4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379"/>
    <x v="3"/>
    <s v="3335"/>
    <s v="21/02/2019 10:40"/>
    <s v="05BT705100"/>
    <s v="000195"/>
    <s v="PITSS"/>
    <s v="ASP"/>
    <x v="100"/>
    <s v="BLVD ISLA DE LA CONCEPCION No 25 B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2T00:00:00"/>
    <d v="2019-02-22T00:00:00"/>
    <n v="0"/>
    <s v="0-1 día"/>
    <n v="0"/>
    <n v="0"/>
    <n v="0"/>
    <x v="1"/>
    <x v="0"/>
    <x v="0"/>
    <x v="0"/>
    <x v="0"/>
    <x v="0"/>
    <x v="0"/>
  </r>
  <r>
    <x v="1"/>
    <n v="1"/>
    <s v="1998391"/>
    <x v="3"/>
    <s v="3335"/>
    <s v="21/02/2019 10:53"/>
    <s v="05BT705175"/>
    <s v="000207"/>
    <s v="PITSS"/>
    <s v="ASP"/>
    <x v="100"/>
    <s v="BLVD MANUEL AVILA CAMACHO No 90"/>
    <x v="12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549"/>
    <x v="6"/>
    <s v="3335"/>
    <s v="21/02/2019 12:48"/>
    <s v="05BT705273"/>
    <s v="800186"/>
    <s v="PITSS"/>
    <s v="ASP"/>
    <x v="100"/>
    <s v="EJERCITO REPUBLICANO No 119-1"/>
    <x v="1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2-21T00:00:00"/>
    <d v="2019-02-22T00:00:00"/>
    <n v="1"/>
    <s v="0-1 día"/>
    <n v="0"/>
    <n v="0"/>
    <n v="0"/>
    <x v="1"/>
    <x v="0"/>
    <x v="0"/>
    <x v="0"/>
    <x v="0"/>
    <x v="0"/>
    <x v="0"/>
  </r>
  <r>
    <x v="1"/>
    <n v="1"/>
    <s v="1998585"/>
    <x v="3"/>
    <s v="4002"/>
    <s v="21/02/2019 13:35"/>
    <s v="09HB334469"/>
    <s v="800147"/>
    <s v="PITSS"/>
    <s v="ASP"/>
    <x v="94"/>
    <s v="BLVD MARIANO ESCOBEDO No 4001-1 ORIENTE"/>
    <x v="1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589"/>
    <x v="3"/>
    <s v="7010"/>
    <s v="21/02/2019 13:38"/>
    <s v="07TX140037"/>
    <s v="800072"/>
    <s v="PITSS"/>
    <s v="ASP"/>
    <x v="94"/>
    <s v="MARINO OTERO No 380"/>
    <x v="7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2-21T00:00:00"/>
    <d v="2019-02-28T00:00:00"/>
    <n v="5"/>
    <s v="4-5 días"/>
    <n v="0"/>
    <n v="0"/>
    <n v="0"/>
    <x v="1"/>
    <x v="0"/>
    <x v="0"/>
    <x v="0"/>
    <x v="0"/>
    <x v="0"/>
    <x v="0"/>
  </r>
  <r>
    <x v="1"/>
    <n v="1"/>
    <s v="1998601"/>
    <x v="3"/>
    <s v="4018"/>
    <s v="21/02/2019 13:44"/>
    <s v="04HX546292"/>
    <s v="500056"/>
    <s v="PITSS"/>
    <s v="ASP"/>
    <x v="94"/>
    <s v="PRIVADA FRESNOS No 101"/>
    <x v="19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2-21T00:00:00"/>
    <d v="2019-02-24T00:00:00"/>
    <n v="1"/>
    <s v="0-1 día"/>
    <n v="0"/>
    <n v="0"/>
    <n v="0"/>
    <x v="1"/>
    <x v="0"/>
    <x v="0"/>
    <x v="0"/>
    <x v="0"/>
    <x v="0"/>
    <x v="0"/>
  </r>
  <r>
    <x v="1"/>
    <n v="1"/>
    <s v="1998735"/>
    <x v="6"/>
    <s v="8045"/>
    <s v="21/02/2019 17:52"/>
    <s v="Y4X846937"/>
    <s v="500056"/>
    <s v="PITSS"/>
    <s v="ASP"/>
    <x v="2"/>
    <s v="AV FOMENTO INDUSTRIAL DEL PARQUE NUMERO INTERIOR S"/>
    <x v="19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1T00:00:00"/>
    <d v="2019-02-21T00:00:00"/>
    <n v="0"/>
    <s v="0-1 día"/>
    <n v="0"/>
    <n v="0"/>
    <n v="0"/>
    <x v="1"/>
    <x v="0"/>
    <x v="0"/>
    <x v="0"/>
    <x v="0"/>
    <x v="0"/>
    <x v="0"/>
  </r>
  <r>
    <x v="1"/>
    <n v="1"/>
    <s v="1998763"/>
    <x v="3"/>
    <s v="3335"/>
    <s v="22/02/2019 01:26"/>
    <s v="05BT705076"/>
    <s v="500028"/>
    <s v="PITSS"/>
    <s v="ASP"/>
    <x v="100"/>
    <s v="AV JOSE VASCONCELOS No 677-3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5T00:00:00"/>
    <d v="2019-02-26T00:00:00"/>
    <n v="1"/>
    <s v="0-1 día"/>
    <n v="0"/>
    <n v="0"/>
    <n v="0"/>
    <x v="1"/>
    <x v="0"/>
    <x v="0"/>
    <x v="0"/>
    <x v="0"/>
    <x v="0"/>
    <x v="0"/>
  </r>
  <r>
    <x v="1"/>
    <n v="1"/>
    <s v="1998765"/>
    <x v="3"/>
    <s v="3335"/>
    <s v="22/02/2019 01:47"/>
    <s v="05BT705107"/>
    <s v="500066"/>
    <s v="PITSS"/>
    <s v="ASP"/>
    <x v="100"/>
    <s v="GONZALITOS NORTE No 264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2T00:00:00"/>
    <d v="2019-02-27T00:00:00"/>
    <n v="3"/>
    <s v="2-3 días"/>
    <n v="0"/>
    <n v="0"/>
    <n v="0"/>
    <x v="1"/>
    <x v="0"/>
    <x v="0"/>
    <x v="0"/>
    <x v="0"/>
    <x v="0"/>
    <x v="0"/>
  </r>
  <r>
    <x v="1"/>
    <n v="1"/>
    <s v="2000753"/>
    <x v="8"/>
    <s v="8045"/>
    <s v="26/02/2019 11:53"/>
    <s v="0Y4X820833"/>
    <s v="500056"/>
    <s v="PITSS"/>
    <s v="ASP"/>
    <x v="59"/>
    <s v="PONIENTE 134 NUM 580 B"/>
    <x v="34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6T00:00:00"/>
    <d v="2019-02-26T00:00:00"/>
    <n v="0"/>
    <s v="0-1 día"/>
    <n v="0"/>
    <n v="0"/>
    <n v="0"/>
    <x v="1"/>
    <x v="0"/>
    <x v="0"/>
    <x v="0"/>
    <x v="0"/>
    <x v="0"/>
    <x v="0"/>
  </r>
  <r>
    <x v="1"/>
    <n v="1"/>
    <s v="2000759"/>
    <x v="8"/>
    <s v="8045"/>
    <s v="26/02/2019 11:54"/>
    <s v="Y4X827324"/>
    <s v="500089"/>
    <s v="PITSS"/>
    <s v="ASP"/>
    <x v="156"/>
    <s v="NORTE 45 NO 725"/>
    <x v="34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2-26T00:00:00"/>
    <d v="2019-02-27T00:00:00"/>
    <n v="1"/>
    <s v="0-1 día"/>
    <n v="0"/>
    <n v="0"/>
    <n v="0"/>
    <x v="1"/>
    <x v="0"/>
    <x v="0"/>
    <x v="0"/>
    <x v="0"/>
    <x v="0"/>
    <x v="0"/>
  </r>
  <r>
    <x v="1"/>
    <n v="1"/>
    <s v="2000981"/>
    <x v="1"/>
    <s v="6655"/>
    <s v="26/02/2019 16:00"/>
    <s v="0E1B972376"/>
    <s v="800071"/>
    <s v="PITSS"/>
    <s v="ASP"/>
    <x v="116"/>
    <s v="AV MANUEL ACU&amp;A No 2937 PISO 1"/>
    <x v="7"/>
    <n v="0"/>
    <s v="INTERIOR"/>
    <s v="  "/>
    <s v="&gt;60"/>
    <s v="A4 Color Laser MFPs"/>
    <s v="A4"/>
    <s v="Ciudad principal"/>
    <s v="1-&gt;60"/>
    <n v="1"/>
    <n v="715.00000000000011"/>
    <n v="0"/>
    <n v="5"/>
    <n v="5"/>
    <n v="1"/>
    <n v="0"/>
    <n v="0"/>
    <d v="2019-02-26T00:00:00"/>
    <d v="2019-02-27T00:00:00"/>
    <n v="1"/>
    <s v="0-1 día"/>
    <n v="0"/>
    <n v="0"/>
    <n v="0"/>
    <x v="1"/>
    <x v="0"/>
    <x v="0"/>
    <x v="0"/>
    <x v="0"/>
    <x v="0"/>
    <x v="0"/>
  </r>
  <r>
    <x v="1"/>
    <n v="1"/>
    <s v="2001203"/>
    <x v="3"/>
    <s v="0603"/>
    <s v="27/02/2019 08:56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2001661"/>
    <x v="6"/>
    <s v="0603"/>
    <s v="27/02/2019 16:41"/>
    <s v="05XB489107"/>
    <s v="500089"/>
    <s v="PITSS"/>
    <s v="ASP"/>
    <x v="2"/>
    <s v="AV HERMANOS ESCOBAR No 5756"/>
    <x v="2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2-27T00:00:00"/>
    <d v="2019-02-27T00:00:00"/>
    <n v="0"/>
    <s v="0-1 día"/>
    <n v="0"/>
    <n v="0"/>
    <n v="0"/>
    <x v="1"/>
    <x v="0"/>
    <x v="0"/>
    <x v="0"/>
    <x v="0"/>
    <x v="0"/>
    <x v="0"/>
  </r>
  <r>
    <x v="1"/>
    <n v="1"/>
    <s v="2001693"/>
    <x v="3"/>
    <s v="8075"/>
    <s v="27/02/2019 17:51"/>
    <s v="3AG876377"/>
    <s v="100037"/>
    <s v="PITSS"/>
    <s v="ASP"/>
    <x v="156"/>
    <s v="NORTE 45 NO 725"/>
    <x v="34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2002041"/>
    <x v="3"/>
    <s v="3335"/>
    <s v="28/02/2019 11:06"/>
    <s v="05BT705275"/>
    <s v="800074"/>
    <s v="PITSS"/>
    <s v="ASP"/>
    <x v="100"/>
    <s v="PASEO DE ZIHUATANEJO PONIENTE LT 7 MZ 4  LOC 102"/>
    <x v="11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1"/>
    <n v="1"/>
    <s v="2002051"/>
    <x v="3"/>
    <s v="3335"/>
    <s v="28/02/2019 11:25"/>
    <s v="05BT704973"/>
    <s v="500036"/>
    <s v="PITSS"/>
    <s v="ASP"/>
    <x v="2"/>
    <s v="PLAZA LA ENCOMIENDA LOC 5 AV JUAREZ LT 33 MZ485"/>
    <x v="56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2-28T00:00:00"/>
    <n v="0"/>
    <s v="0-1 día"/>
    <n v="0"/>
    <n v="0"/>
    <n v="0"/>
    <x v="1"/>
    <x v="0"/>
    <x v="0"/>
    <x v="0"/>
    <x v="0"/>
    <x v="0"/>
    <x v="0"/>
  </r>
  <r>
    <x v="0"/>
    <n v="1"/>
    <s v="1979029"/>
    <x v="0"/>
    <s v="3330"/>
    <s v="14/01/2019 12:29"/>
    <s v="09BR539128"/>
    <s v="500056"/>
    <s v="PITSS"/>
    <s v="ASP"/>
    <x v="74"/>
    <s v="CARRETERA A MONTERREY AV FOMENTO INDUSTRIAL SN"/>
    <x v="19"/>
    <n v="0"/>
    <s v="INTERIOR"/>
    <n v="192"/>
    <s v="&gt;60"/>
    <s v="Entry Mono Printers"/>
    <s v="A4"/>
    <s v="Ciudad principal"/>
    <s v="1-&gt;60"/>
    <n v="1.05"/>
    <n v="750.75000000000011"/>
    <n v="1"/>
    <n v="5.0199999999999996"/>
    <n v="5"/>
    <n v="1.004"/>
    <n v="1.0000000000000009E-3"/>
    <n v="-0.71500000000000075"/>
    <d v="2019-01-17T00:00:00"/>
    <d v="2019-01-17T00:00:00"/>
    <n v="0"/>
    <s v="0-1 día"/>
    <n v="0"/>
    <n v="0"/>
    <n v="0"/>
    <x v="0"/>
    <x v="1"/>
    <x v="0"/>
    <x v="0"/>
    <x v="0"/>
    <x v="0"/>
    <x v="0"/>
  </r>
  <r>
    <x v="0"/>
    <n v="1"/>
    <s v="1986499"/>
    <x v="0"/>
    <s v="4395"/>
    <s v="29/01/2019 09:08"/>
    <s v="0BG2953505"/>
    <s v="000207"/>
    <s v="PITSS"/>
    <s v="ASP"/>
    <x v="4"/>
    <s v="PAPNUNCIO PADILLA No 34"/>
    <x v="12"/>
    <n v="0"/>
    <s v="METRO"/>
    <n v="15"/>
    <s v="Entre 7 y 15"/>
    <s v="Light Production Digital Business"/>
    <s v="Entry Production"/>
    <s v="Ciudad principal"/>
    <s v="3-Entre 7 y 15"/>
    <n v="0.8"/>
    <n v="642.40000000000009"/>
    <n v="1"/>
    <n v="4.04"/>
    <n v="4"/>
    <n v="1.01"/>
    <n v="2.5000000000000022E-3"/>
    <n v="-2.0075000000000016"/>
    <d v="2019-01-30T00:00:00"/>
    <d v="2019-01-30T00:00:00"/>
    <n v="0"/>
    <s v="0-1 día"/>
    <n v="0"/>
    <n v="0"/>
    <n v="0"/>
    <x v="0"/>
    <x v="1"/>
    <x v="0"/>
    <x v="0"/>
    <x v="0"/>
    <x v="0"/>
    <x v="0"/>
  </r>
  <r>
    <x v="1"/>
    <n v="1"/>
    <s v="1989819"/>
    <x v="0"/>
    <s v="8055"/>
    <s v="05/02/2019 11:02"/>
    <s v="Y4X822461"/>
    <s v="500056"/>
    <s v="PITSS"/>
    <s v="ASP"/>
    <x v="59"/>
    <s v="PONIENTE 134 NUM 580 B"/>
    <x v="34"/>
    <n v="0"/>
    <s v="INTERIOR"/>
    <n v="14"/>
    <s v="Entre 7 y 15"/>
    <s v="Departmental Digital"/>
    <s v="A3"/>
    <s v="Ciudad principal"/>
    <s v="2-Entre 7 y 15"/>
    <n v="0.6"/>
    <n v="819"/>
    <n v="1"/>
    <n v="5.05"/>
    <n v="5"/>
    <n v="1.01"/>
    <n v="2.5000000000000022E-3"/>
    <n v="-3.4125000000000032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7701"/>
    <x v="0"/>
    <s v="0551"/>
    <s v="10/01/2019 13:27"/>
    <s v="0XPN394544"/>
    <s v="000196"/>
    <s v="PITSS"/>
    <s v="ASP"/>
    <x v="4"/>
    <s v="AV HOMERO 1317"/>
    <x v="25"/>
    <n v="0"/>
    <s v="METRO"/>
    <n v="3"/>
    <s v="&lt;=3"/>
    <s v="Entry Production Color Low/Mid"/>
    <s v="Entry Production"/>
    <s v="Ciudad principal"/>
    <s v="3-&lt;=3"/>
    <n v="0"/>
    <n v="0"/>
    <n v="1"/>
    <n v="4.05"/>
    <n v="4"/>
    <n v="1.0125"/>
    <n v="3.1249999999999889E-3"/>
    <n v="-2.509374999999991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76369"/>
    <x v="0"/>
    <s v="3657"/>
    <s v="08/01/2019 10:55"/>
    <s v="0C7X246870"/>
    <s v="100038"/>
    <s v="PITSS"/>
    <s v="ASP"/>
    <x v="21"/>
    <s v="ACUEDUCTO DEL ALTO LERMA No 3"/>
    <x v="24"/>
    <n v="0"/>
    <s v="INTERIOR"/>
    <n v="601"/>
    <s v="&gt;60"/>
    <s v="A4 Mono MFPs"/>
    <s v="A4"/>
    <s v="Ciudad principal"/>
    <s v="1-&gt;60"/>
    <n v="1.05"/>
    <n v="750.75000000000011"/>
    <n v="1"/>
    <n v="5.08"/>
    <n v="5"/>
    <n v="1.016"/>
    <n v="4.0000000000000036E-3"/>
    <n v="-2.860000000000003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84847"/>
    <x v="0"/>
    <s v="6203"/>
    <s v="25/01/2019 08:56"/>
    <s v="0AGD461882"/>
    <s v="800188"/>
    <s v="PITSS"/>
    <s v="ASP"/>
    <x v="1"/>
    <s v="AV FAJA DE ORO 1100"/>
    <x v="48"/>
    <n v="0"/>
    <s v="INTERIOR"/>
    <n v="2"/>
    <s v="&lt;=3"/>
    <s v="WF Mono Systems and Legacy Color"/>
    <s v="WF"/>
    <s v="Ciudad principal"/>
    <s v="3-&lt;=3"/>
    <n v="0"/>
    <n v="0"/>
    <n v="1"/>
    <n v="4.07"/>
    <n v="4"/>
    <n v="1.0175000000000001"/>
    <n v="4.3750000000000178E-3"/>
    <n v="-6.8818750000000293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80059"/>
    <x v="0"/>
    <s v="6705"/>
    <s v="16/01/2019 08:07"/>
    <s v="0A1H021939"/>
    <s v="500066"/>
    <s v="PITSS"/>
    <s v="ASP"/>
    <x v="1"/>
    <s v="AV UNIVERSIDAD 401 NORTE"/>
    <x v="36"/>
    <n v="0"/>
    <s v="INTERIOR"/>
    <n v="63"/>
    <s v="&gt;60"/>
    <s v="WF Mono Systems and Legacy Color"/>
    <s v="WF"/>
    <s v="Ciudad principal"/>
    <s v="3-&gt;60"/>
    <n v="1.1499999999999999"/>
    <n v="1808.95"/>
    <n v="1"/>
    <n v="4.08"/>
    <n v="4"/>
    <n v="1.02"/>
    <n v="5.0000000000000044E-3"/>
    <n v="-7.8650000000000082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73761"/>
    <x v="0"/>
    <s v="8045"/>
    <s v="02/01/2019 16:48"/>
    <s v="Y4X821724"/>
    <s v="500093"/>
    <s v="PITSS"/>
    <s v="ASP"/>
    <x v="157"/>
    <s v="CARRETERA LIBRAMIENTO MEXICO 2KM 28.5 S/N"/>
    <x v="18"/>
    <n v="0"/>
    <s v="INTERIOR"/>
    <n v="36"/>
    <s v="Entre 31 y 60"/>
    <s v="Office Digital"/>
    <s v="A3"/>
    <s v="Ciudad principal"/>
    <s v="2-Entre 31 y 60"/>
    <n v="1.05"/>
    <n v="1433.25"/>
    <n v="1"/>
    <n v="5.12"/>
    <n v="5"/>
    <n v="1.024"/>
    <n v="6.0000000000000053E-3"/>
    <n v="-8.1900000000000066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3011"/>
    <x v="0"/>
    <s v="0551"/>
    <s v="22/01/2019 07:55"/>
    <s v="0XPN394544"/>
    <s v="000195"/>
    <s v="PITSS"/>
    <s v="ASP"/>
    <x v="4"/>
    <s v="AV HOMERO 1317"/>
    <x v="25"/>
    <n v="0"/>
    <s v="METRO"/>
    <n v="12"/>
    <s v="Entre 7 y 15"/>
    <s v="Entry Production Color Low/Mid"/>
    <s v="Entry Production"/>
    <s v="Ciudad principal"/>
    <s v="3-Entre 7 y 15"/>
    <n v="0.8"/>
    <n v="642.40000000000009"/>
    <n v="1"/>
    <n v="4.0999999999999996"/>
    <n v="4"/>
    <n v="1.0249999999999999"/>
    <n v="6.2499999999999778E-3"/>
    <n v="-5.0187499999999821"/>
    <d v="2019-01-31T00:00:00"/>
    <d v="2019-01-31T00:00:00"/>
    <n v="0"/>
    <s v="0-1 día"/>
    <n v="0"/>
    <n v="0"/>
    <n v="0"/>
    <x v="0"/>
    <x v="1"/>
    <x v="0"/>
    <x v="0"/>
    <x v="0"/>
    <x v="0"/>
    <x v="0"/>
  </r>
  <r>
    <x v="0"/>
    <n v="1"/>
    <s v="1976339"/>
    <x v="0"/>
    <s v="3601"/>
    <s v="08/01/2019 10:26"/>
    <s v="0MHB903473"/>
    <s v="500066"/>
    <s v="PITSS"/>
    <s v="ASP"/>
    <x v="56"/>
    <s v="CARRETERA MIGUEL ALEMAN KM16"/>
    <x v="29"/>
    <n v="0"/>
    <s v="INTERIOR"/>
    <n v="61"/>
    <s v="&gt;60"/>
    <s v="Entry Mono Printers"/>
    <s v="A4"/>
    <s v="Otras"/>
    <s v="1-&gt;60"/>
    <n v="1.05"/>
    <n v="750.75000000000011"/>
    <n v="1"/>
    <n v="9.27"/>
    <n v="9"/>
    <n v="1.03"/>
    <n v="7.5000000000000067E-3"/>
    <n v="-5.362500000000006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85933"/>
    <x v="0"/>
    <s v="4018"/>
    <s v="28/01/2019 12:12"/>
    <s v="4HX540628"/>
    <s v="800110"/>
    <s v="PITSS"/>
    <s v="ASP"/>
    <x v="158"/>
    <s v="AVENIDA MANUEL VILLALONGIN No 222"/>
    <x v="28"/>
    <n v="0"/>
    <s v="INTERIOR"/>
    <n v="39"/>
    <s v="Entre 31 y 60"/>
    <s v="A4 Color Laser MFPs"/>
    <s v="A4"/>
    <s v="Ciudad principal"/>
    <s v="1-Entre 31 y 60"/>
    <n v="0.8"/>
    <n v="572.00000000000011"/>
    <n v="1"/>
    <n v="5.15"/>
    <n v="5"/>
    <n v="1.03"/>
    <n v="7.5000000000000067E-3"/>
    <n v="-5.362500000000006"/>
    <d v="2019-01-28T00:00:00"/>
    <d v="2019-01-29T00:00:00"/>
    <n v="1"/>
    <s v="0-1 día"/>
    <n v="0"/>
    <n v="0"/>
    <n v="0"/>
    <x v="0"/>
    <x v="1"/>
    <x v="0"/>
    <x v="0"/>
    <x v="0"/>
    <x v="0"/>
    <x v="0"/>
  </r>
  <r>
    <x v="1"/>
    <n v="1"/>
    <s v="1997349"/>
    <x v="0"/>
    <s v="0560"/>
    <s v="19/02/2019 15:52"/>
    <s v="0XPN547501"/>
    <s v="800027"/>
    <s v="PITSS"/>
    <s v="ASP"/>
    <x v="1"/>
    <s v="AV MEREO RGZ BARRAGAN NUM 1350"/>
    <x v="13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4.13"/>
    <n v="4"/>
    <n v="1.0325"/>
    <n v="8.1249999999999933E-3"/>
    <n v="-12.780624999999992"/>
    <d v="2019-02-20T00:00:00"/>
    <d v="2019-02-20T00:00:00"/>
    <n v="0"/>
    <s v="0-1 día"/>
    <n v="0"/>
    <n v="0"/>
    <n v="0"/>
    <x v="0"/>
    <x v="1"/>
    <x v="0"/>
    <x v="0"/>
    <x v="0"/>
    <x v="0"/>
    <x v="0"/>
  </r>
  <r>
    <x v="1"/>
    <n v="1"/>
    <s v="1994467"/>
    <x v="0"/>
    <s v="0070"/>
    <s v="13/02/2019 15:04"/>
    <s v="0E2B646560"/>
    <s v="500163"/>
    <s v="PITSS"/>
    <s v="ASP"/>
    <x v="1"/>
    <s v="BLVD TAMAULIPAS NORTE No 2388"/>
    <x v="109"/>
    <n v="0"/>
    <s v="INTERIOR"/>
    <n v="30"/>
    <s v="Entre 16 y 30"/>
    <s v="Entry Production Color Low/Mid"/>
    <s v="Entry Production"/>
    <s v="Ciudad principal"/>
    <s v="3-Entre 16 y 30"/>
    <n v="1.05"/>
    <n v="1651.6500000000003"/>
    <n v="1"/>
    <n v="2.4300000000000002"/>
    <n v="4"/>
    <n v="0.60750000000000004"/>
    <n v="0"/>
    <n v="0"/>
    <d v="2019-02-14T00:00:00"/>
    <d v="2019-02-14T00:00:00"/>
    <n v="0"/>
    <s v="0-1 día"/>
    <n v="0"/>
    <n v="0"/>
    <n v="0"/>
    <x v="0"/>
    <x v="0"/>
    <x v="0"/>
    <x v="0"/>
    <x v="0"/>
    <x v="0"/>
    <x v="0"/>
  </r>
  <r>
    <x v="0"/>
    <n v="1"/>
    <s v="1974205"/>
    <x v="0"/>
    <s v="5866"/>
    <s v="03/01/2019 11:59"/>
    <s v="0EX9284392"/>
    <s v="000207"/>
    <s v="PITSS"/>
    <s v="ASP"/>
    <x v="4"/>
    <s v="SAN NICOLAS 10"/>
    <x v="14"/>
    <n v="0"/>
    <s v="METRO"/>
    <n v="36"/>
    <s v="Entre 31 y 60"/>
    <s v="Departmental Digital"/>
    <s v="A3"/>
    <s v="Ciudad principal"/>
    <s v="2-Entre 31 y 60"/>
    <n v="1.05"/>
    <n v="687.75"/>
    <n v="1"/>
    <n v="5.19"/>
    <n v="5"/>
    <n v="1.038"/>
    <n v="9.5000000000000084E-3"/>
    <n v="-6.2225000000000055"/>
    <d v="2019-01-08T00:00:00"/>
    <d v="2019-01-09T00:00:00"/>
    <n v="1"/>
    <s v="0-1 día"/>
    <n v="0"/>
    <n v="0"/>
    <n v="0"/>
    <x v="0"/>
    <x v="1"/>
    <x v="0"/>
    <x v="0"/>
    <x v="0"/>
    <x v="0"/>
    <x v="0"/>
  </r>
  <r>
    <x v="0"/>
    <n v="1"/>
    <s v="1977223"/>
    <x v="0"/>
    <s v="0070"/>
    <s v="09/01/2019 18:27"/>
    <s v="0E2B665657"/>
    <s v="500028"/>
    <s v="PITSS"/>
    <s v="ASP"/>
    <x v="4"/>
    <s v="AV JOSE ELEUTERIO GONZALEZ No 315 INT 7C"/>
    <x v="11"/>
    <n v="0"/>
    <s v="INTERIOR"/>
    <n v="44"/>
    <s v="Entre 31 y 60"/>
    <s v="Entry Production Color Low/Mid"/>
    <s v="Entry Production"/>
    <s v="Ciudad principal"/>
    <s v="3-Entre 31 y 60"/>
    <n v="1.1000000000000001"/>
    <n v="1730.3000000000004"/>
    <n v="1"/>
    <n v="4.17"/>
    <n v="4"/>
    <n v="1.0425"/>
    <n v="1.0624999999999996E-2"/>
    <n v="-16.713124999999994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76629"/>
    <x v="0"/>
    <s v="0070"/>
    <s v="08/01/2019 15:23"/>
    <s v="0E2B661966"/>
    <s v="800142"/>
    <s v="PITSS"/>
    <s v="ASP"/>
    <x v="4"/>
    <s v="AV DR JIMENEZ CANTU NUMERO Y MZ 1"/>
    <x v="4"/>
    <n v="0"/>
    <s v="METRO"/>
    <n v="71"/>
    <s v="&gt;60"/>
    <s v="Entry Production Color Low/Mid"/>
    <s v="Entry Production"/>
    <s v="Ciudad principal"/>
    <s v="3-&gt;60"/>
    <n v="1.1499999999999999"/>
    <n v="923.44999999999993"/>
    <n v="1"/>
    <n v="4.1900000000000004"/>
    <n v="4"/>
    <n v="1.0475000000000001"/>
    <n v="1.1875000000000024E-2"/>
    <n v="-9.5356250000000191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82667"/>
    <x v="0"/>
    <s v="5866"/>
    <s v="21/01/2019 15:15"/>
    <s v="0EX9293087"/>
    <s v="500028"/>
    <s v="PITSS"/>
    <s v="ASP"/>
    <x v="4"/>
    <s v="AV DE LAS TORRES 2498"/>
    <x v="1"/>
    <n v="0"/>
    <s v="INTERIOR"/>
    <n v="24"/>
    <s v="Entre 16 y 30"/>
    <s v="Departmental Digital"/>
    <s v="A3"/>
    <s v="Ciudad principal"/>
    <s v="2-Entre 16 y 30"/>
    <n v="0.8"/>
    <n v="1092"/>
    <n v="1"/>
    <n v="5.25"/>
    <n v="5"/>
    <n v="1.05"/>
    <n v="1.2500000000000011E-2"/>
    <n v="-17.062500000000014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1"/>
    <n v="1"/>
    <s v="1996903"/>
    <x v="0"/>
    <s v="8075"/>
    <s v="19/02/2019 08:45"/>
    <s v="03AG880179"/>
    <s v="100037"/>
    <s v="PITSS"/>
    <s v="ASP"/>
    <x v="4"/>
    <s v="LEONA VICARIO No 629"/>
    <x v="3"/>
    <n v="0"/>
    <s v="INTERIOR"/>
    <n v="76"/>
    <s v="&gt;60"/>
    <s v="Departmental Digital"/>
    <s v="A3"/>
    <s v="Ciudad principal"/>
    <s v="2-&gt;60"/>
    <n v="1.1000000000000001"/>
    <n v="1501.5000000000002"/>
    <n v="1"/>
    <n v="5.25"/>
    <n v="5"/>
    <n v="1.05"/>
    <n v="1.2500000000000011E-2"/>
    <n v="-17.062500000000014"/>
    <d v="2019-02-21T00:00:00"/>
    <d v="2019-02-21T00:00:00"/>
    <n v="0"/>
    <s v="0-1 día"/>
    <n v="0"/>
    <n v="0"/>
    <n v="0"/>
    <x v="0"/>
    <x v="1"/>
    <x v="0"/>
    <x v="0"/>
    <x v="0"/>
    <x v="0"/>
    <x v="0"/>
  </r>
  <r>
    <x v="1"/>
    <n v="1"/>
    <s v="1995251"/>
    <x v="0"/>
    <s v="3616"/>
    <s v="15/02/2019 09:01"/>
    <s v="0A2T024364"/>
    <s v="500035"/>
    <s v="PITSS"/>
    <s v="ASP"/>
    <x v="9"/>
    <s v="MONTECARLO No 801 ENTRE BLVD MADERO Y MORELIA"/>
    <x v="47"/>
    <n v="0"/>
    <s v="INTERIOR"/>
    <n v="239"/>
    <s v="&gt;60"/>
    <s v="A4 Mono MFPs"/>
    <s v="A4"/>
    <s v="Ciudad principal"/>
    <s v="1-&gt;60"/>
    <n v="1.05"/>
    <n v="750.75000000000011"/>
    <n v="1"/>
    <n v="5.26"/>
    <n v="5"/>
    <n v="1.052"/>
    <n v="1.3000000000000012E-2"/>
    <n v="-9.2950000000000106"/>
    <d v="2019-02-15T00:00:00"/>
    <d v="2019-02-18T00:00:00"/>
    <n v="1"/>
    <s v="0-1 día"/>
    <n v="0"/>
    <n v="0"/>
    <n v="0"/>
    <x v="0"/>
    <x v="1"/>
    <x v="0"/>
    <x v="0"/>
    <x v="0"/>
    <x v="0"/>
    <x v="0"/>
  </r>
  <r>
    <x v="0"/>
    <n v="1"/>
    <s v="1976245"/>
    <x v="0"/>
    <s v="4395"/>
    <s v="08/01/2019 09:17"/>
    <s v="0BG2947152"/>
    <s v="800183"/>
    <s v="PITSS"/>
    <s v="ASP"/>
    <x v="1"/>
    <s v="PATRIA 1937"/>
    <x v="0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4.22"/>
    <n v="4"/>
    <n v="1.0549999999999999"/>
    <n v="1.3749999999999984E-2"/>
    <n v="-21.628749999999979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88965"/>
    <x v="0"/>
    <s v="4395"/>
    <s v="03/02/2019 15:25"/>
    <s v="0BG2951481"/>
    <s v="500163"/>
    <s v="PITSS"/>
    <s v="ASP"/>
    <x v="1"/>
    <s v="BLV TAMAULIPAS 2388"/>
    <x v="109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2.5"/>
    <n v="4"/>
    <n v="0.625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1"/>
    <n v="1"/>
    <s v="1990711"/>
    <x v="0"/>
    <s v="4395"/>
    <s v="06/02/2019 13:16"/>
    <s v="0BG2951666"/>
    <s v="800183"/>
    <s v="PITSS"/>
    <s v="ASP"/>
    <x v="1"/>
    <s v="AV MANUEL AVILA CAMACHO 1650"/>
    <x v="7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4.2300000000000004"/>
    <n v="4"/>
    <n v="1.0575000000000001"/>
    <n v="1.4375000000000027E-2"/>
    <n v="-22.611875000000044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7599"/>
    <x v="0"/>
    <s v="4310"/>
    <s v="10/01/2019 11:50"/>
    <s v="0BG0971716"/>
    <s v="500036"/>
    <s v="PITSS"/>
    <s v="ASP"/>
    <x v="109"/>
    <s v="ISSAC GARZA No 1363"/>
    <x v="1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4.25"/>
    <n v="4"/>
    <n v="1.0625"/>
    <n v="1.5625E-2"/>
    <n v="-24.578125000000004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1"/>
    <n v="1"/>
    <s v="1995589"/>
    <x v="0"/>
    <s v="0551"/>
    <s v="15/02/2019 19:05"/>
    <s v="0XPN388916"/>
    <s v="800192"/>
    <s v="PITSS"/>
    <s v="ASP"/>
    <x v="4"/>
    <s v="AV GUADALUPE No 119"/>
    <x v="7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4.25"/>
    <n v="4"/>
    <n v="1.0625"/>
    <n v="1.5625E-2"/>
    <n v="-24.578125000000004"/>
    <d v="2019-02-18T00:00:00"/>
    <d v="2019-02-18T00:00:00"/>
    <n v="0"/>
    <s v="0-1 día"/>
    <n v="0"/>
    <n v="0"/>
    <n v="0"/>
    <x v="0"/>
    <x v="1"/>
    <x v="0"/>
    <x v="0"/>
    <x v="0"/>
    <x v="0"/>
    <x v="0"/>
  </r>
  <r>
    <x v="0"/>
    <n v="1"/>
    <s v="1973605"/>
    <x v="0"/>
    <s v="5867"/>
    <s v="02/01/2019 11:30"/>
    <s v="0EX7381699"/>
    <s v="500027"/>
    <s v="PITSS"/>
    <s v="ASP"/>
    <x v="11"/>
    <s v="RAFAEL PEREZ SERNA Y HENRY DUNANT"/>
    <x v="2"/>
    <n v="0"/>
    <s v="INTERIOR"/>
    <n v="12"/>
    <s v="Entre 7 y 15"/>
    <s v="Office Digital"/>
    <s v="A3"/>
    <s v="Ciudad principal"/>
    <s v="2-Entre 7 y 15"/>
    <n v="0.6"/>
    <n v="819"/>
    <n v="1"/>
    <n v="5.33"/>
    <n v="5"/>
    <n v="1.0660000000000001"/>
    <n v="1.6500000000000015E-2"/>
    <n v="-22.522500000000019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0"/>
    <n v="1"/>
    <s v="1979593"/>
    <x v="0"/>
    <s v="3326"/>
    <s v="15/01/2019 12:10"/>
    <s v="0LA6296642"/>
    <s v="500056"/>
    <s v="PITSS"/>
    <s v="ASP"/>
    <x v="6"/>
    <s v="CHIHUAHUA S/N ENTRE TLAXCALA Y DURANGO"/>
    <x v="19"/>
    <n v="0"/>
    <s v="INTERIOR"/>
    <n v="40"/>
    <s v="Entre 31 y 60"/>
    <s v="A4 Mono MFPs"/>
    <s v="A4"/>
    <s v="Ciudad principal"/>
    <s v="1-Entre 31 y 60"/>
    <n v="0.8"/>
    <n v="572.00000000000011"/>
    <n v="1"/>
    <n v="5.33"/>
    <n v="5"/>
    <n v="1.0660000000000001"/>
    <n v="1.6500000000000015E-2"/>
    <n v="-11.797500000000012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79693"/>
    <x v="0"/>
    <s v="5945"/>
    <s v="15/01/2019 14:40"/>
    <s v="0X76373083"/>
    <s v="500028"/>
    <s v="PITSS"/>
    <s v="ASP"/>
    <x v="17"/>
    <s v="AV DE LAS FABRICAS No 5939"/>
    <x v="18"/>
    <n v="0"/>
    <s v="INTERIOR"/>
    <n v="34"/>
    <s v="Entre 31 y 60"/>
    <s v="Office Digital"/>
    <s v="A3"/>
    <s v="Ciudad principal"/>
    <s v="2-Entre 31 y 60"/>
    <n v="1.05"/>
    <n v="1433.25"/>
    <n v="1"/>
    <n v="5.33"/>
    <n v="5"/>
    <n v="1.0660000000000001"/>
    <n v="1.6500000000000015E-2"/>
    <n v="-22.522500000000019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81783"/>
    <x v="0"/>
    <s v="5866"/>
    <s v="19/01/2019 12:10"/>
    <s v="0EX9660971"/>
    <s v="800027"/>
    <s v="PITSS"/>
    <s v="ASP"/>
    <x v="4"/>
    <s v="AV LOPEZ MATEOS SUR No 7000"/>
    <x v="40"/>
    <n v="0"/>
    <s v="INTERIOR"/>
    <n v="108"/>
    <s v="&gt;60"/>
    <s v="Departmental Digital"/>
    <s v="A3"/>
    <s v="Ciudad principal"/>
    <s v="2-&gt;60"/>
    <n v="1.1000000000000001"/>
    <n v="1501.5000000000002"/>
    <n v="1"/>
    <n v="5.33"/>
    <n v="5"/>
    <n v="1.0660000000000001"/>
    <n v="1.6500000000000015E-2"/>
    <n v="-22.522500000000019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3589"/>
    <x v="0"/>
    <s v="4310"/>
    <s v="02/01/2019 11:18"/>
    <s v="0BG0964526"/>
    <s v="000196"/>
    <s v="PITSS"/>
    <s v="ASP"/>
    <x v="4"/>
    <s v="AV HOMERO 125"/>
    <x v="25"/>
    <n v="0"/>
    <s v="METRO"/>
    <n v="35"/>
    <s v="Entre 31 y 60"/>
    <s v="Light Production Digital Business"/>
    <s v="Entry Production"/>
    <s v="Ciudad principal"/>
    <s v="3-Entre 31 y 60"/>
    <n v="1.1000000000000001"/>
    <n v="883.30000000000007"/>
    <n v="1"/>
    <n v="4.2699999999999996"/>
    <n v="4"/>
    <n v="1.0674999999999999"/>
    <n v="1.6874999999999973E-2"/>
    <n v="-13.550624999999979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81769"/>
    <x v="0"/>
    <s v="8075"/>
    <s v="19/01/2019 10:32"/>
    <s v="03AG880147"/>
    <s v="000195"/>
    <s v="PITSS"/>
    <s v="ASP"/>
    <x v="4"/>
    <s v="AV REVOLUCION 780"/>
    <x v="21"/>
    <n v="0"/>
    <s v="METRO"/>
    <n v="38"/>
    <s v="Entre 31 y 60"/>
    <s v="Departmental Digital"/>
    <s v="A3"/>
    <s v="Ciudad principal"/>
    <s v="2-Entre 31 y 60"/>
    <n v="1.05"/>
    <n v="687.75"/>
    <n v="1"/>
    <n v="5.35"/>
    <n v="5"/>
    <n v="1.0699999999999998"/>
    <n v="1.749999999999996E-2"/>
    <n v="-11.462499999999974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7061"/>
    <x v="0"/>
    <s v="4005"/>
    <s v="09/01/2019 12:25"/>
    <s v="09HB347575"/>
    <s v="500163"/>
    <s v="PITSS"/>
    <s v="ASP"/>
    <x v="14"/>
    <s v="BLVD TAMAULIPAS NORTE No 1801"/>
    <x v="109"/>
    <n v="0"/>
    <s v="INTERIOR"/>
    <n v="2596"/>
    <s v="&gt;60"/>
    <s v="A4 Mono MFPs"/>
    <s v="A4"/>
    <s v="Ciudad principal"/>
    <s v="1-&gt;60"/>
    <n v="1.05"/>
    <n v="750.75000000000011"/>
    <n v="1"/>
    <n v="3.41"/>
    <n v="5"/>
    <n v="0.68200000000000005"/>
    <n v="0"/>
    <n v="0"/>
    <d v="2019-01-09T00:00:00"/>
    <d v="2019-01-10T00:00:00"/>
    <n v="1"/>
    <s v="0-1 día"/>
    <n v="0"/>
    <n v="0"/>
    <n v="0"/>
    <x v="0"/>
    <x v="0"/>
    <x v="0"/>
    <x v="0"/>
    <x v="0"/>
    <x v="0"/>
    <x v="0"/>
  </r>
  <r>
    <x v="0"/>
    <n v="1"/>
    <s v="1980119"/>
    <x v="0"/>
    <s v="5866"/>
    <s v="16/01/2019 09:44"/>
    <s v="0EX9310001"/>
    <s v="500066"/>
    <s v="PITSS"/>
    <s v="ASP"/>
    <x v="108"/>
    <s v="AV DE LOS ALAMOS No 80"/>
    <x v="82"/>
    <n v="0"/>
    <s v="INTERIOR"/>
    <n v="119"/>
    <s v="&gt;60"/>
    <s v="Departmental Digital"/>
    <s v="A3"/>
    <s v="Otras"/>
    <s v="2-&gt;60"/>
    <n v="1.1000000000000001"/>
    <n v="1501.5000000000002"/>
    <n v="1"/>
    <n v="9.65"/>
    <n v="9"/>
    <n v="1.0722222222222222"/>
    <n v="1.8055555555555547E-2"/>
    <n v="-24.645833333333321"/>
    <d v="2019-01-17T00:00:00"/>
    <d v="2019-01-17T00:00:00"/>
    <n v="0"/>
    <s v="0-1 día"/>
    <n v="0"/>
    <n v="0"/>
    <n v="0"/>
    <x v="0"/>
    <x v="1"/>
    <x v="0"/>
    <x v="0"/>
    <x v="0"/>
    <x v="0"/>
    <x v="0"/>
  </r>
  <r>
    <x v="1"/>
    <n v="1"/>
    <s v="1989817"/>
    <x v="0"/>
    <s v="5866"/>
    <s v="05/02/2019 11:01"/>
    <s v="0EX9664778"/>
    <s v="500028"/>
    <s v="PITSS"/>
    <s v="ASP"/>
    <x v="108"/>
    <s v="AV DE LOS ALAMOS No 80"/>
    <x v="82"/>
    <n v="0"/>
    <s v="INTERIOR"/>
    <n v="69"/>
    <s v="&gt;60"/>
    <s v="Departmental Digital"/>
    <s v="A3"/>
    <s v="Otras"/>
    <s v="2-&gt;60"/>
    <n v="1.1000000000000001"/>
    <n v="1501.5000000000002"/>
    <n v="1"/>
    <n v="9.65"/>
    <n v="9"/>
    <n v="1.0722222222222222"/>
    <n v="1.8055555555555547E-2"/>
    <n v="-24.645833333333321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80759"/>
    <x v="0"/>
    <s v="4395"/>
    <s v="17/01/2019 10:42"/>
    <s v="0BG2943221"/>
    <s v="100038"/>
    <s v="PITSS"/>
    <s v="ASP"/>
    <x v="1"/>
    <s v="BLV ISIDRO FABELA SUR 600"/>
    <x v="20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4.3"/>
    <n v="4"/>
    <n v="1.075"/>
    <n v="1.8749999999999989E-2"/>
    <n v="-29.493749999999988"/>
    <d v="2019-01-17T00:00:00"/>
    <d v="2019-01-18T00:00:00"/>
    <n v="1"/>
    <s v="0-1 día"/>
    <n v="0"/>
    <n v="0"/>
    <n v="0"/>
    <x v="0"/>
    <x v="1"/>
    <x v="0"/>
    <x v="0"/>
    <x v="0"/>
    <x v="0"/>
    <x v="0"/>
  </r>
  <r>
    <x v="1"/>
    <n v="1"/>
    <s v="1994973"/>
    <x v="0"/>
    <s v="6514"/>
    <s v="14/02/2019 13:37"/>
    <s v="5AV818085"/>
    <s v="100037"/>
    <s v="PITSS"/>
    <s v="ASP"/>
    <x v="159"/>
    <s v="JUAN ALVAREZ No 514 INT 5"/>
    <x v="22"/>
    <n v="0"/>
    <s v="INTERIOR"/>
    <n v="2632"/>
    <s v="&gt;60"/>
    <s v="A4 Color Laser MFPs"/>
    <s v="A4"/>
    <s v="Ciudad principal"/>
    <s v="1-&gt;60"/>
    <n v="1.05"/>
    <n v="750.75000000000011"/>
    <n v="1"/>
    <n v="5.38"/>
    <n v="5"/>
    <n v="1.0760000000000001"/>
    <n v="1.9000000000000017E-2"/>
    <n v="-13.585000000000015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78865"/>
    <x v="0"/>
    <s v="4603"/>
    <s v="14/01/2019 08:48"/>
    <s v="0XLT269039"/>
    <s v="500163"/>
    <s v="PITSS"/>
    <s v="ASP"/>
    <x v="108"/>
    <s v="TRANSFORMACION LT 3B MZ N SECCION II"/>
    <x v="109"/>
    <n v="0"/>
    <s v="INTERIOR"/>
    <n v="224"/>
    <s v="&gt;60"/>
    <s v="Entry Mono Printers"/>
    <s v="A4"/>
    <s v="Ciudad principal"/>
    <s v="1-&gt;60"/>
    <n v="1.05"/>
    <n v="750.75000000000011"/>
    <n v="1"/>
    <n v="3.52"/>
    <n v="5"/>
    <n v="0.70399999999999996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74089"/>
    <x v="0"/>
    <s v="5955"/>
    <s v="03/01/2019 10:06"/>
    <s v="0X76703677"/>
    <s v="800188"/>
    <s v="PITSS"/>
    <s v="ASP"/>
    <x v="36"/>
    <s v="Av De los Insurgentes  2604 Loc B5"/>
    <x v="30"/>
    <n v="0"/>
    <s v="INTERIOR"/>
    <n v="21"/>
    <s v="Entre 16 y 30"/>
    <s v="Departmental Digital"/>
    <s v="A3"/>
    <s v="Ciudad principal"/>
    <s v="2-Entre 16 y 30"/>
    <n v="0.8"/>
    <n v="1092"/>
    <n v="1"/>
    <n v="5.4"/>
    <n v="5"/>
    <n v="1.08"/>
    <n v="2.0000000000000018E-2"/>
    <n v="-27.300000000000026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2775"/>
    <x v="0"/>
    <s v="8075"/>
    <s v="31/12/2018 07:33"/>
    <s v="03AG873408"/>
    <s v="000207"/>
    <s v="PITSS"/>
    <s v="ASP"/>
    <x v="4"/>
    <s v="AV CHALMA 1 ESQ AUT MEXICO QRO"/>
    <x v="97"/>
    <n v="0"/>
    <s v="METRO"/>
    <n v="54"/>
    <s v="Entre 31 y 60"/>
    <s v="Departmental Digital"/>
    <s v="A3"/>
    <s v="Ciudad principal"/>
    <s v="2-Entre 31 y 60"/>
    <n v="1.05"/>
    <n v="687.75"/>
    <n v="1"/>
    <n v="5.42"/>
    <n v="5"/>
    <n v="1.0840000000000001"/>
    <n v="2.1000000000000019E-2"/>
    <n v="-13.755000000000011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81401"/>
    <x v="0"/>
    <s v="3658"/>
    <s v="18/01/2019 12:04"/>
    <s v="0C4X008432"/>
    <s v="800147"/>
    <s v="PITSS"/>
    <s v="ASP"/>
    <x v="8"/>
    <s v="JESUS GOYTORTUA 230"/>
    <x v="13"/>
    <n v="0"/>
    <s v="INTERIOR"/>
    <n v="63"/>
    <s v="&gt;60"/>
    <s v="A4 Mono MFPs"/>
    <s v="A4"/>
    <s v="Ciudad principal"/>
    <s v="1-&gt;60"/>
    <n v="1.05"/>
    <n v="750.75000000000011"/>
    <n v="1"/>
    <n v="5.43"/>
    <n v="5"/>
    <n v="1.0859999999999999"/>
    <n v="2.1499999999999964E-2"/>
    <n v="-15.372499999999976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92951"/>
    <x v="0"/>
    <s v="4395"/>
    <s v="11/02/2019 10:09"/>
    <s v="0BG2948878"/>
    <s v="500083"/>
    <s v="PITSS"/>
    <s v="ASP"/>
    <x v="1"/>
    <s v="AV VASCONCELOS 160"/>
    <x v="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3499999999999996"/>
    <n v="4"/>
    <n v="1.0874999999999999"/>
    <n v="2.1874999999999978E-2"/>
    <n v="-34.409374999999969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0"/>
    <n v="1"/>
    <s v="1975777"/>
    <x v="0"/>
    <s v="8045"/>
    <s v="07/01/2019 12:33"/>
    <s v="Y4X821650"/>
    <s v="800186"/>
    <s v="PITSS"/>
    <s v="ASP"/>
    <x v="64"/>
    <s v="AV ANTEA No 1088 PISO 1 B"/>
    <x v="10"/>
    <n v="0"/>
    <s v="INTERIOR"/>
    <n v="4"/>
    <s v="Entre 3 y 6"/>
    <s v="Office Digital"/>
    <s v="A3"/>
    <s v="Ciudad principal"/>
    <s v="2-Entre 3 y 6"/>
    <n v="0"/>
    <n v="0"/>
    <n v="1"/>
    <n v="5.45"/>
    <n v="5"/>
    <n v="1.0900000000000001"/>
    <n v="2.250000000000002E-2"/>
    <n v="-30.712500000000027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96329"/>
    <x v="0"/>
    <s v="6203"/>
    <s v="18/02/2019 10:13"/>
    <s v="0AGD460913"/>
    <s v="500066"/>
    <s v="PITSS"/>
    <s v="ASP"/>
    <x v="6"/>
    <s v="AV NOGALAR SUR Y CRISANTEMA 2DO PISO"/>
    <x v="36"/>
    <n v="0"/>
    <s v="INTERIOR"/>
    <n v="405"/>
    <s v="&gt;60"/>
    <s v="WF Mono Systems and Legacy Color"/>
    <s v="WF"/>
    <s v="Ciudad principal"/>
    <s v="3-&gt;60"/>
    <n v="1.1499999999999999"/>
    <n v="1808.95"/>
    <n v="1"/>
    <n v="4.3600000000000003"/>
    <n v="4"/>
    <n v="1.0900000000000001"/>
    <n v="2.250000000000002E-2"/>
    <n v="-35.392500000000034"/>
    <d v="2019-02-18T00:00:00"/>
    <d v="2019-02-19T00:00:00"/>
    <n v="1"/>
    <s v="0-1 día"/>
    <n v="0"/>
    <n v="0"/>
    <n v="0"/>
    <x v="0"/>
    <x v="1"/>
    <x v="0"/>
    <x v="0"/>
    <x v="0"/>
    <x v="0"/>
    <x v="0"/>
  </r>
  <r>
    <x v="0"/>
    <n v="1"/>
    <s v="1972789"/>
    <x v="0"/>
    <s v="5337"/>
    <s v="31/12/2018 08:36"/>
    <s v="0AE9563509"/>
    <s v="800192"/>
    <s v="PITSS"/>
    <s v="ASP"/>
    <x v="27"/>
    <s v="CARRETERA BASE AEREA No 5850-23"/>
    <x v="0"/>
    <n v="0"/>
    <s v="INTERIOR"/>
    <n v="53"/>
    <s v="Entre 31 y 60"/>
    <s v="Office Digital"/>
    <s v="A3"/>
    <s v="Ciudad principal"/>
    <s v="2-Entre 31 y 60"/>
    <n v="1.05"/>
    <n v="1433.25"/>
    <n v="1"/>
    <n v="5.47"/>
    <n v="5"/>
    <n v="1.0939999999999999"/>
    <n v="2.3499999999999965E-2"/>
    <n v="-32.077499999999951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1"/>
    <n v="1"/>
    <s v="1996229"/>
    <x v="0"/>
    <s v="4601"/>
    <s v="18/02/2019 08:17"/>
    <s v="0XLT281044"/>
    <s v="100039"/>
    <s v="PITSS"/>
    <s v="ASP"/>
    <x v="28"/>
    <s v="INDUSTRIA QUIMICA S/N"/>
    <x v="20"/>
    <n v="1"/>
    <s v="INTERIOR"/>
    <n v="189"/>
    <s v="&gt;60"/>
    <s v="Entry Mono Printers"/>
    <s v="A4"/>
    <s v="Ciudad principal"/>
    <s v="1-&gt;60"/>
    <n v="1.05"/>
    <n v="0"/>
    <n v="1"/>
    <n v="5.47"/>
    <n v="5"/>
    <n v="1.0939999999999999"/>
    <n v="2.3499999999999965E-2"/>
    <n v="-16.802499999999977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0"/>
    <n v="1"/>
    <s v="1974053"/>
    <x v="0"/>
    <s v="5865"/>
    <s v="03/01/2019 09:11"/>
    <s v="0EX9293542"/>
    <s v="500018"/>
    <s v="PITSS"/>
    <s v="ASP"/>
    <x v="1"/>
    <s v="AUTO CLUB 194-D"/>
    <x v="39"/>
    <n v="0"/>
    <s v="INTERIOR"/>
    <n v="59"/>
    <s v="Entre 31 y 60"/>
    <s v="Departmental Digital"/>
    <s v="A3"/>
    <s v="Otras"/>
    <s v="2-Entre 31 y 60"/>
    <n v="1.05"/>
    <n v="1433.25"/>
    <n v="1"/>
    <n v="9.89"/>
    <n v="9"/>
    <n v="1.098888888888889"/>
    <n v="2.4722222222222257E-2"/>
    <n v="-33.74583333333338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4987"/>
    <x v="0"/>
    <s v="3611"/>
    <s v="05/01/2019 15:28"/>
    <s v="0A4T558378"/>
    <s v="800072"/>
    <s v="PITSS"/>
    <s v="ASP"/>
    <x v="4"/>
    <s v="AV PATRIA 1612 MZ 1 LT 30 Y 30A"/>
    <x v="0"/>
    <n v="0"/>
    <s v="INTERIOR"/>
    <n v="824"/>
    <s v="&gt;60"/>
    <s v="Entry Mono Printers"/>
    <s v="A4"/>
    <s v="Ciudad principal"/>
    <s v="1-&gt;60"/>
    <n v="1.05"/>
    <n v="750.75000000000011"/>
    <n v="1"/>
    <n v="5.5"/>
    <n v="5"/>
    <n v="1.1000000000000001"/>
    <n v="2.5000000000000022E-2"/>
    <n v="-17.875000000000018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6211"/>
    <x v="0"/>
    <s v="8075"/>
    <s v="28/01/2019 21:14"/>
    <s v="03AG873748"/>
    <s v="000207"/>
    <s v="PITSS"/>
    <s v="ASP"/>
    <x v="4"/>
    <s v="AV CUITLAHUAC No 332"/>
    <x v="34"/>
    <n v="0"/>
    <s v="METRO"/>
    <n v="14"/>
    <s v="Entre 7 y 15"/>
    <s v="Departmental Digital"/>
    <s v="A3"/>
    <s v="Ciudad principal"/>
    <s v="2-Entre 7 y 15"/>
    <n v="0.6"/>
    <n v="393"/>
    <n v="1"/>
    <n v="5.5"/>
    <n v="5"/>
    <n v="1.1000000000000001"/>
    <n v="2.5000000000000022E-2"/>
    <n v="-16.375000000000014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87857"/>
    <x v="0"/>
    <s v="4395"/>
    <s v="31/01/2019 11:39"/>
    <s v="0BG2951501"/>
    <s v="500163"/>
    <s v="PITSS"/>
    <s v="ASP"/>
    <x v="1"/>
    <s v="BLV TAMAULIPAS 2388"/>
    <x v="109"/>
    <n v="0"/>
    <s v="INTERIOR"/>
    <n v="1"/>
    <s v="&lt;=3"/>
    <s v="Light Production Digital Business"/>
    <s v="Entry Production"/>
    <s v="Ciudad principal"/>
    <s v="3-&lt;=3"/>
    <n v="0"/>
    <n v="0"/>
    <n v="1"/>
    <n v="2.85"/>
    <n v="4"/>
    <n v="0.71250000000000002"/>
    <n v="0"/>
    <n v="0"/>
    <d v="2019-02-05T00:00:00"/>
    <d v="2019-02-06T00:00:00"/>
    <n v="1"/>
    <s v="0-1 día"/>
    <n v="0"/>
    <n v="0"/>
    <n v="0"/>
    <x v="0"/>
    <x v="0"/>
    <x v="0"/>
    <x v="0"/>
    <x v="0"/>
    <x v="0"/>
    <x v="0"/>
  </r>
  <r>
    <x v="0"/>
    <n v="1"/>
    <s v="1978237"/>
    <x v="0"/>
    <s v="7845"/>
    <s v="11/01/2019 12:58"/>
    <s v="0MX4505031"/>
    <s v="800147"/>
    <s v="PITSS"/>
    <s v="ASP"/>
    <x v="25"/>
    <s v="CIRCUITO MEXICO No 125"/>
    <x v="13"/>
    <n v="0"/>
    <s v="INTERIOR"/>
    <n v="16"/>
    <s v="Entre 16 y 30"/>
    <s v="A3 Office Color Laser MFPs"/>
    <s v="A3"/>
    <s v="Ciudad principal"/>
    <s v="2-Entre 16 y 30"/>
    <n v="0.8"/>
    <n v="1092"/>
    <n v="1"/>
    <n v="5.53"/>
    <n v="5"/>
    <n v="1.1060000000000001"/>
    <n v="2.6500000000000024E-2"/>
    <n v="-36.172500000000035"/>
    <d v="2019-01-17T00:00:00"/>
    <d v="2019-01-17T00:00:00"/>
    <n v="0"/>
    <s v="0-1 día"/>
    <n v="0"/>
    <n v="0"/>
    <n v="0"/>
    <x v="0"/>
    <x v="1"/>
    <x v="0"/>
    <x v="1"/>
    <x v="0"/>
    <x v="0"/>
    <x v="0"/>
  </r>
  <r>
    <x v="0"/>
    <n v="1"/>
    <s v="1983705"/>
    <x v="0"/>
    <s v="4598"/>
    <s v="23/01/2019 10:34"/>
    <s v="0FBG071028"/>
    <s v="800188"/>
    <s v="PITSS"/>
    <s v="ASP"/>
    <x v="1"/>
    <s v="BLV ADOLFO LOPEZ MATEOS 1025"/>
    <x v="55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4.43"/>
    <n v="4"/>
    <n v="1.1074999999999999"/>
    <n v="2.6874999999999982E-2"/>
    <n v="-42.274374999999978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1407"/>
    <x v="0"/>
    <s v="3658"/>
    <s v="18/01/2019 12:22"/>
    <s v="0C4X013348"/>
    <s v="800027"/>
    <s v="PITSS"/>
    <s v="ASP"/>
    <x v="89"/>
    <s v="AV PATRIA No 209"/>
    <x v="7"/>
    <n v="0"/>
    <s v="INTERIOR"/>
    <n v="2"/>
    <s v="&lt;=3"/>
    <s v="A4 Mono MFPs"/>
    <s v="A4"/>
    <s v="Ciudad principal"/>
    <s v="1-&lt;=3"/>
    <n v="0"/>
    <n v="0"/>
    <n v="1"/>
    <n v="5.55"/>
    <n v="5"/>
    <n v="1.1099999999999999"/>
    <n v="2.7499999999999969E-2"/>
    <n v="-19.66249999999998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1351"/>
    <x v="0"/>
    <s v="4311"/>
    <s v="18/01/2019 11:15"/>
    <s v="0BG1001037"/>
    <s v="500163"/>
    <s v="PITSS"/>
    <s v="ASP"/>
    <x v="108"/>
    <s v="BLVD ADOLFO LOPEZ MATEOS No 805 PONIENTE"/>
    <x v="109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2.92"/>
    <n v="4"/>
    <n v="0.73"/>
    <n v="0"/>
    <n v="0"/>
    <d v="2019-01-23T00:00:00"/>
    <d v="2019-01-23T00:00:00"/>
    <n v="0"/>
    <s v="0-1 día"/>
    <n v="0"/>
    <n v="0"/>
    <n v="0"/>
    <x v="0"/>
    <x v="0"/>
    <x v="0"/>
    <x v="0"/>
    <x v="0"/>
    <x v="0"/>
    <x v="0"/>
  </r>
  <r>
    <x v="0"/>
    <n v="1"/>
    <s v="1977065"/>
    <x v="0"/>
    <s v="1844"/>
    <s v="09/01/2019 12:33"/>
    <s v="0UHA002004"/>
    <s v="800192"/>
    <s v="PITSS"/>
    <s v="ASP"/>
    <x v="26"/>
    <s v="AVENIDA PERIFERICO NORTE No 940"/>
    <x v="0"/>
    <n v="0"/>
    <s v="INTERIOR"/>
    <n v="26"/>
    <s v="Entre 16 y 30"/>
    <s v="High End Cut Sheet"/>
    <s v="High Production"/>
    <s v="Ciudad principal"/>
    <s v="4-Entre 16 y 30"/>
    <n v="1.1000000000000001"/>
    <n v="2359.5"/>
    <n v="1"/>
    <n v="3.33"/>
    <n v="3"/>
    <n v="1.1100000000000001"/>
    <n v="2.7500000000000024E-2"/>
    <n v="-58.987500000000054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72185"/>
    <x v="0"/>
    <s v="4325"/>
    <s v="28/12/2018 16:02"/>
    <s v="0BG0970947"/>
    <s v="800183"/>
    <s v="PITSS"/>
    <s v="ASP"/>
    <x v="4"/>
    <s v="AV VALLARTA 5400"/>
    <x v="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4.47"/>
    <n v="4"/>
    <n v="1.1174999999999999"/>
    <n v="2.9374999999999984E-2"/>
    <n v="-46.206874999999982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1"/>
    <n v="1"/>
    <s v="1990721"/>
    <x v="0"/>
    <s v="3346"/>
    <s v="06/02/2019 13:43"/>
    <s v="03BT801954"/>
    <s v="500163"/>
    <s v="PITSS"/>
    <s v="ASP"/>
    <x v="6"/>
    <s v="BLVD ADOLFO LOPEZ MATEOS 898 PTE"/>
    <x v="109"/>
    <n v="0"/>
    <s v="INTERIOR"/>
    <n v="2624"/>
    <s v="&gt;60"/>
    <s v="A4 Mono MFPs"/>
    <s v="A4"/>
    <s v="Ciudad principal"/>
    <s v="1-&gt;60"/>
    <n v="1.05"/>
    <n v="750.75000000000011"/>
    <n v="1"/>
    <n v="3.78"/>
    <n v="5"/>
    <n v="0.75600000000000001"/>
    <n v="0"/>
    <n v="0"/>
    <d v="2019-02-06T00:00:00"/>
    <d v="2019-02-07T00:00:00"/>
    <n v="1"/>
    <s v="0-1 día"/>
    <n v="0"/>
    <n v="0"/>
    <n v="0"/>
    <x v="0"/>
    <x v="0"/>
    <x v="0"/>
    <x v="0"/>
    <x v="0"/>
    <x v="0"/>
    <x v="0"/>
  </r>
  <r>
    <x v="0"/>
    <n v="1"/>
    <s v="1981767"/>
    <x v="0"/>
    <s v="8075"/>
    <s v="19/01/2019 08:57"/>
    <s v="03AG880276"/>
    <s v="000207"/>
    <s v="PITSS"/>
    <s v="ASP"/>
    <x v="4"/>
    <s v="BLV ADOLFO LOPEZ MATEOS MZ 1 LT 1"/>
    <x v="4"/>
    <n v="0"/>
    <s v="METRO"/>
    <n v="15"/>
    <s v="Entre 7 y 15"/>
    <s v="Departmental Digital"/>
    <s v="A3"/>
    <s v="Ciudad principal"/>
    <s v="2-Entre 7 y 15"/>
    <n v="0.6"/>
    <n v="393"/>
    <n v="1"/>
    <n v="5.62"/>
    <n v="5"/>
    <n v="1.1240000000000001"/>
    <n v="3.1000000000000028E-2"/>
    <n v="-20.305000000000017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2607"/>
    <x v="0"/>
    <s v="0070"/>
    <s v="21/01/2019 13:30"/>
    <s v="0E2B665621"/>
    <s v="800188"/>
    <s v="PITSS"/>
    <s v="ASP"/>
    <x v="4"/>
    <s v="PASEO IRAPUATO No 1101"/>
    <x v="3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4.5"/>
    <n v="4"/>
    <n v="1.125"/>
    <n v="3.125E-2"/>
    <n v="-49.156250000000007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7643"/>
    <x v="0"/>
    <s v="4002"/>
    <s v="10/01/2019 12:22"/>
    <s v="9HB327687"/>
    <s v="800183"/>
    <s v="PITSS"/>
    <s v="ASP"/>
    <x v="136"/>
    <s v="AVENIDA PATRIA No 2085 INT M55"/>
    <x v="0"/>
    <n v="0"/>
    <s v="INTERIOR"/>
    <n v="2"/>
    <s v="&lt;=3"/>
    <s v="A4 Mono MFPs"/>
    <s v="A4"/>
    <s v="Ciudad principal"/>
    <s v="1-&lt;=3"/>
    <n v="0"/>
    <n v="0"/>
    <n v="1"/>
    <n v="5.63"/>
    <n v="5"/>
    <n v="1.1259999999999999"/>
    <n v="3.1499999999999972E-2"/>
    <n v="-22.522499999999983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85909"/>
    <x v="0"/>
    <s v="5955"/>
    <s v="28/01/2019 11:52"/>
    <s v="0X76371386"/>
    <s v="500028"/>
    <s v="PITSS"/>
    <s v="ASP"/>
    <x v="91"/>
    <s v="AV RUFINO TAMAYO NO 100"/>
    <x v="1"/>
    <n v="0"/>
    <s v="INTERIOR"/>
    <n v="13"/>
    <s v="Entre 7 y 15"/>
    <s v="Departmental Digital"/>
    <s v="A3"/>
    <s v="Ciudad principal"/>
    <s v="2-Entre 7 y 15"/>
    <n v="0.6"/>
    <n v="819"/>
    <n v="1"/>
    <n v="5.63"/>
    <n v="5"/>
    <n v="1.1259999999999999"/>
    <n v="3.1499999999999972E-2"/>
    <n v="-42.99749999999996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79171"/>
    <x v="0"/>
    <s v="0070"/>
    <s v="14/01/2019 16:25"/>
    <s v="0E2B646560"/>
    <s v="500163"/>
    <s v="PITSS"/>
    <s v="ASP"/>
    <x v="1"/>
    <s v="BLVD TAMAULIPAS NORTE No 2388"/>
    <x v="109"/>
    <n v="0"/>
    <s v="INTERIOR"/>
    <n v="144"/>
    <s v="&gt;60"/>
    <s v="Entry Production Color Low/Mid"/>
    <s v="Entry Production"/>
    <s v="Ciudad principal"/>
    <s v="3-&gt;60"/>
    <n v="1.1499999999999999"/>
    <n v="1808.95"/>
    <n v="1"/>
    <n v="3.08"/>
    <n v="4"/>
    <n v="0.77"/>
    <n v="0"/>
    <n v="0"/>
    <d v="2019-01-15T00:00:00"/>
    <d v="2019-01-15T00:00:00"/>
    <n v="0"/>
    <s v="0-1 día"/>
    <n v="0"/>
    <n v="0"/>
    <n v="0"/>
    <x v="0"/>
    <x v="0"/>
    <x v="0"/>
    <x v="0"/>
    <x v="0"/>
    <x v="0"/>
    <x v="0"/>
  </r>
  <r>
    <x v="0"/>
    <n v="1"/>
    <s v="1979091"/>
    <x v="0"/>
    <s v="4395"/>
    <s v="14/01/2019 14:21"/>
    <s v="0BG2940184"/>
    <s v="800072"/>
    <s v="PITSS"/>
    <s v="ASP"/>
    <x v="1"/>
    <s v="MANUEL J CLOUTHIER 888"/>
    <x v="0"/>
    <n v="0"/>
    <s v="INTERIOR"/>
    <n v="51"/>
    <s v="Entre 31 y 60"/>
    <s v="Light Production Digital Business"/>
    <s v="Entry Production"/>
    <s v="Ciudad principal"/>
    <s v="3-Entre 31 y 60"/>
    <n v="1.1000000000000001"/>
    <n v="1730.3000000000004"/>
    <n v="1"/>
    <n v="4.57"/>
    <n v="4"/>
    <n v="1.1425000000000001"/>
    <n v="3.5625000000000018E-2"/>
    <n v="-56.038125000000036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0"/>
    <n v="1"/>
    <s v="1983939"/>
    <x v="0"/>
    <s v="4310"/>
    <s v="23/01/2019 14:39"/>
    <s v="0BG0964535"/>
    <s v="000207"/>
    <s v="PITSS"/>
    <s v="ASP"/>
    <x v="4"/>
    <s v="MONTERREY 75"/>
    <x v="57"/>
    <n v="0"/>
    <s v="METRO"/>
    <n v="65"/>
    <s v="&gt;60"/>
    <s v="Light Production Digital Business"/>
    <s v="Entry Production"/>
    <s v="Ciudad principal"/>
    <s v="3-&gt;60"/>
    <n v="1.1499999999999999"/>
    <n v="923.44999999999993"/>
    <n v="1"/>
    <n v="4.57"/>
    <n v="4"/>
    <n v="1.1425000000000001"/>
    <n v="3.5625000000000018E-2"/>
    <n v="-28.606875000000013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83335"/>
    <x v="0"/>
    <s v="5866"/>
    <s v="22/01/2019 13:09"/>
    <s v="0EX9285556"/>
    <s v="800142"/>
    <s v="PITSS"/>
    <s v="ASP"/>
    <x v="4"/>
    <s v="AV INSURGENTES SUR 479"/>
    <x v="57"/>
    <n v="0"/>
    <s v="METRO"/>
    <n v="6"/>
    <s v="Entre 3 y 6"/>
    <s v="Departmental Digital"/>
    <s v="A3"/>
    <s v="Ciudad principal"/>
    <s v="2-Entre 3 y 6"/>
    <n v="0"/>
    <n v="0"/>
    <n v="1"/>
    <n v="5.72"/>
    <n v="5"/>
    <n v="1.1439999999999999"/>
    <n v="3.5999999999999976E-2"/>
    <n v="-23.579999999999984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7549"/>
    <x v="0"/>
    <s v="6203"/>
    <s v="10/01/2019 11:00"/>
    <s v="0AGD461848"/>
    <s v="800072"/>
    <s v="PITSS"/>
    <s v="ASP"/>
    <x v="1"/>
    <s v="PATRIA 1937"/>
    <x v="0"/>
    <n v="0"/>
    <s v="INTERIOR"/>
    <n v="14"/>
    <s v="Entre 7 y 15"/>
    <s v="WF Mono Systems and Legacy Color"/>
    <s v="WF"/>
    <s v="Ciudad principal"/>
    <s v="3-Entre 7 y 15"/>
    <n v="0.8"/>
    <n v="1258.4000000000003"/>
    <n v="1"/>
    <n v="4.58"/>
    <n v="4"/>
    <n v="1.145"/>
    <n v="3.6250000000000004E-2"/>
    <n v="-57.021250000000016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79105"/>
    <x v="0"/>
    <s v="3658"/>
    <s v="14/01/2019 14:54"/>
    <s v="0C4X011068"/>
    <s v="500056"/>
    <s v="PITSS"/>
    <s v="ASP"/>
    <x v="6"/>
    <s v="PUERTO MEXICO SN"/>
    <x v="19"/>
    <n v="0"/>
    <s v="INTERIOR"/>
    <n v="42"/>
    <s v="Entre 31 y 60"/>
    <s v="A4 Mono MFPs"/>
    <s v="A4"/>
    <s v="Ciudad principal"/>
    <s v="1-Entre 31 y 60"/>
    <n v="0.8"/>
    <n v="572.00000000000011"/>
    <n v="1"/>
    <n v="5.77"/>
    <n v="5"/>
    <n v="1.1539999999999999"/>
    <n v="3.8499999999999979E-2"/>
    <n v="-27.527499999999989"/>
    <d v="2019-01-15T00:00:00"/>
    <d v="2019-01-15T00:00:00"/>
    <n v="0"/>
    <s v="0-1 día"/>
    <n v="0"/>
    <n v="0"/>
    <n v="0"/>
    <x v="0"/>
    <x v="1"/>
    <x v="0"/>
    <x v="0"/>
    <x v="0"/>
    <x v="0"/>
    <x v="0"/>
  </r>
  <r>
    <x v="1"/>
    <n v="1"/>
    <s v="1994665"/>
    <x v="0"/>
    <s v="3346"/>
    <s v="14/02/2019 09:14"/>
    <s v="03BT802283"/>
    <s v="500094"/>
    <s v="PITSS"/>
    <s v="ASP"/>
    <x v="83"/>
    <s v="CALLE D ENTRE 8 y 9 No 420"/>
    <x v="69"/>
    <n v="0"/>
    <s v="INTERIOR"/>
    <n v="106"/>
    <s v="&gt;60"/>
    <s v="A4 Mono MFPs"/>
    <s v="A4"/>
    <s v="Ciudad principal"/>
    <s v="1-&gt;60"/>
    <n v="1.05"/>
    <n v="750.75000000000011"/>
    <n v="1"/>
    <n v="5.77"/>
    <n v="5"/>
    <n v="1.1539999999999999"/>
    <n v="3.8499999999999979E-2"/>
    <n v="-27.527499999999989"/>
    <d v="2019-02-14T00:00:00"/>
    <d v="2019-02-15T00:00:00"/>
    <n v="1"/>
    <s v="0-1 día"/>
    <n v="0"/>
    <n v="0"/>
    <n v="0"/>
    <x v="0"/>
    <x v="1"/>
    <x v="0"/>
    <x v="0"/>
    <x v="0"/>
    <x v="0"/>
    <x v="0"/>
  </r>
  <r>
    <x v="1"/>
    <n v="1"/>
    <s v="1988335"/>
    <x v="0"/>
    <s v="1240"/>
    <s v="01/02/2019 10:52"/>
    <s v="0VGW626684"/>
    <s v="500083"/>
    <s v="PITSS"/>
    <s v="ASP"/>
    <x v="160"/>
    <s v="SERAFIN PE&amp;A 325 NTE"/>
    <x v="11"/>
    <n v="0"/>
    <s v="INTERIOR"/>
    <n v="52"/>
    <s v="Entre 31 y 60"/>
    <s v="Entry Production Color Low/Mid"/>
    <s v="Entry Production"/>
    <s v="Ciudad principal"/>
    <s v="3-Entre 31 y 60"/>
    <n v="1.1000000000000001"/>
    <n v="1730.3000000000004"/>
    <n v="1"/>
    <n v="4.63"/>
    <n v="4"/>
    <n v="1.1575"/>
    <n v="3.9374999999999993E-2"/>
    <n v="-61.936875000000001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1"/>
    <n v="1"/>
    <s v="1987327"/>
    <x v="0"/>
    <s v="0070"/>
    <s v="30/01/2019 12:51"/>
    <s v="0E2B662000"/>
    <s v="000195"/>
    <s v="PITSS"/>
    <s v="ASP"/>
    <x v="4"/>
    <s v="AV CONTRERAS 300"/>
    <x v="70"/>
    <n v="0"/>
    <s v="METRO"/>
    <n v="113"/>
    <s v="&gt;60"/>
    <s v="Entry Production Color Low/Mid"/>
    <s v="Entry Production"/>
    <s v="Ciudad principal"/>
    <s v="3-&gt;60"/>
    <n v="1.1499999999999999"/>
    <n v="923.44999999999993"/>
    <n v="1"/>
    <n v="4.6500000000000004"/>
    <n v="4"/>
    <n v="1.1625000000000001"/>
    <n v="4.0625000000000022E-2"/>
    <n v="-32.621875000000017"/>
    <d v="2019-02-01T00:00:00"/>
    <d v="2019-02-01T00:00:00"/>
    <n v="0"/>
    <s v="0-1 día"/>
    <n v="0"/>
    <n v="0"/>
    <n v="0"/>
    <x v="0"/>
    <x v="1"/>
    <x v="0"/>
    <x v="0"/>
    <x v="0"/>
    <x v="0"/>
    <x v="0"/>
  </r>
  <r>
    <x v="0"/>
    <n v="1"/>
    <s v="1974419"/>
    <x v="0"/>
    <s v="3611"/>
    <s v="03/01/2019 20:18"/>
    <s v="0A4T558379"/>
    <s v="800027"/>
    <s v="PITSS"/>
    <s v="ASP"/>
    <x v="4"/>
    <s v="AV VALLE DE SAN ISIDRO 530"/>
    <x v="0"/>
    <n v="0"/>
    <s v="INTERIOR"/>
    <n v="126"/>
    <s v="&gt;60"/>
    <s v="Entry Mono Printers"/>
    <s v="A4"/>
    <s v="Ciudad principal"/>
    <s v="1-&gt;60"/>
    <n v="1.05"/>
    <n v="750.75000000000011"/>
    <n v="1"/>
    <n v="5.82"/>
    <n v="5"/>
    <n v="1.1640000000000001"/>
    <n v="4.1000000000000036E-2"/>
    <n v="-29.31500000000003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78111"/>
    <x v="0"/>
    <s v="0070"/>
    <s v="11/01/2019 09:55"/>
    <s v="0E2B107354"/>
    <s v="500056"/>
    <s v="PITSS"/>
    <s v="ASP"/>
    <x v="4"/>
    <s v="BLV HIDALGO Y FUENTE DE DIANA SN"/>
    <x v="19"/>
    <n v="0"/>
    <s v="INTERIOR"/>
    <n v="109"/>
    <s v="&gt;60"/>
    <s v="Entry Production Color Low/Mid"/>
    <s v="Entry Production"/>
    <s v="Ciudad principal"/>
    <s v="3-&gt;60"/>
    <n v="1.1499999999999999"/>
    <n v="1808.95"/>
    <n v="1"/>
    <n v="4.66"/>
    <n v="4"/>
    <n v="1.165"/>
    <n v="4.1250000000000009E-2"/>
    <n v="-64.886250000000018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1"/>
    <n v="1"/>
    <s v="1986667"/>
    <x v="0"/>
    <s v="5774"/>
    <s v="29/01/2019 12:27"/>
    <s v="0XEL562732"/>
    <s v="800074"/>
    <s v="PITSS"/>
    <s v="ASP"/>
    <x v="1"/>
    <s v="AV LAS PALMAS 1559 LOC SA-01"/>
    <x v="37"/>
    <n v="0"/>
    <s v="INTERIOR"/>
    <n v="1"/>
    <s v="&lt;=3"/>
    <s v="Departmental Digital"/>
    <s v="A3"/>
    <s v="Otras"/>
    <s v="2-&lt;=3"/>
    <n v="0"/>
    <n v="0"/>
    <n v="1"/>
    <n v="10.55"/>
    <n v="9"/>
    <n v="1.1722222222222223"/>
    <n v="4.3055555555555569E-2"/>
    <n v="-58.77083333333335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2787"/>
    <x v="0"/>
    <s v="3611"/>
    <s v="31/12/2018 08:34"/>
    <s v="0A4T557607"/>
    <s v="800192"/>
    <s v="PITSS"/>
    <s v="ASP"/>
    <x v="27"/>
    <s v="CARRETERA BASE AEREA No 5850-23"/>
    <x v="0"/>
    <n v="0"/>
    <s v="INTERIOR"/>
    <n v="54"/>
    <s v="Entre 31 y 60"/>
    <s v="Entry Mono Printers"/>
    <s v="A4"/>
    <s v="Ciudad principal"/>
    <s v="1-Entre 31 y 60"/>
    <n v="0.8"/>
    <n v="572.00000000000011"/>
    <n v="1"/>
    <n v="5.87"/>
    <n v="5"/>
    <n v="1.1739999999999999"/>
    <n v="4.3499999999999983E-2"/>
    <n v="-31.102499999999992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1"/>
    <n v="1"/>
    <s v="1986475"/>
    <x v="0"/>
    <s v="4395"/>
    <s v="29/01/2019 08:13"/>
    <s v="0BG2949280"/>
    <s v="800192"/>
    <s v="PITSS"/>
    <s v="ASP"/>
    <x v="1"/>
    <s v="AV MAIZ 1300"/>
    <x v="0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4.7"/>
    <n v="4"/>
    <n v="1.175"/>
    <n v="4.3750000000000011E-2"/>
    <n v="-68.818750000000023"/>
    <d v="2019-01-31T00:00:00"/>
    <d v="2019-02-01T00:00:00"/>
    <n v="1"/>
    <s v="0-1 día"/>
    <n v="0"/>
    <n v="0"/>
    <n v="0"/>
    <x v="0"/>
    <x v="1"/>
    <x v="0"/>
    <x v="0"/>
    <x v="0"/>
    <x v="0"/>
    <x v="0"/>
  </r>
  <r>
    <x v="0"/>
    <n v="1"/>
    <s v="1981807"/>
    <x v="0"/>
    <s v="5774"/>
    <s v="19/01/2019 17:08"/>
    <s v="0XEL561956"/>
    <s v="800074"/>
    <s v="PITSS"/>
    <s v="ASP"/>
    <x v="1"/>
    <s v="AV FRANCISCO I MADERO 2001"/>
    <x v="117"/>
    <n v="0"/>
    <s v="INTERIOR"/>
    <n v="162"/>
    <s v="&gt;60"/>
    <s v="Departmental Digital"/>
    <s v="A3"/>
    <s v="Ciudad principal"/>
    <s v="2-&gt;60"/>
    <n v="1.1000000000000001"/>
    <n v="1501.5000000000002"/>
    <n v="1"/>
    <n v="5.92"/>
    <n v="5"/>
    <n v="1.1839999999999999"/>
    <n v="4.5999999999999985E-2"/>
    <n v="-62.789999999999978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78861"/>
    <x v="0"/>
    <s v="4603"/>
    <s v="14/01/2019 08:47"/>
    <s v="0XLT269172"/>
    <s v="500163"/>
    <s v="PITSS"/>
    <s v="ASP"/>
    <x v="108"/>
    <s v="TRANSFORMACION LT 3B MZ N SECCION II"/>
    <x v="109"/>
    <n v="0"/>
    <s v="INTERIOR"/>
    <n v="31"/>
    <s v="Entre 31 y 60"/>
    <s v="Entry Mono Printers"/>
    <s v="A4"/>
    <s v="Ciudad principal"/>
    <s v="1-Entre 31 y 60"/>
    <n v="0.8"/>
    <n v="572.00000000000011"/>
    <n v="1"/>
    <n v="4.1399999999999997"/>
    <n v="5"/>
    <n v="0.82799999999999996"/>
    <n v="0"/>
    <n v="0"/>
    <d v="2019-01-14T00:00:00"/>
    <d v="2019-01-14T00:00:00"/>
    <n v="0"/>
    <s v="0-1 día"/>
    <n v="0"/>
    <n v="0"/>
    <n v="0"/>
    <x v="0"/>
    <x v="0"/>
    <x v="0"/>
    <x v="0"/>
    <x v="0"/>
    <x v="0"/>
    <x v="0"/>
  </r>
  <r>
    <x v="0"/>
    <n v="1"/>
    <s v="1986215"/>
    <x v="0"/>
    <s v="0070"/>
    <s v="28/01/2019 21:20"/>
    <s v="0E2B665624"/>
    <s v="000196"/>
    <s v="PITSS"/>
    <s v="ASP"/>
    <x v="4"/>
    <s v="AV CUITLAHUAC No 332"/>
    <x v="34"/>
    <n v="0"/>
    <s v="METRO"/>
    <n v="82"/>
    <s v="&gt;60"/>
    <s v="Entry Production Color Low/Mid"/>
    <s v="Entry Production"/>
    <s v="Ciudad principal"/>
    <s v="3-&gt;60"/>
    <n v="1.1499999999999999"/>
    <n v="923.44999999999993"/>
    <n v="1"/>
    <n v="4.75"/>
    <n v="4"/>
    <n v="1.1875"/>
    <n v="4.6875E-2"/>
    <n v="-37.640625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97201"/>
    <x v="3"/>
    <s v="6514"/>
    <s v="19/02/2019 12:43"/>
    <s v="5AV820023"/>
    <s v="500163"/>
    <s v="PITSS"/>
    <s v="ASP"/>
    <x v="2"/>
    <s v="AV LAS FABRICAS No 5838"/>
    <x v="18"/>
    <n v="0"/>
    <s v="INTERIOR"/>
    <s v="  "/>
    <s v="&gt;60"/>
    <s v="A4 Color Laser MFPs"/>
    <s v="A4"/>
    <s v="Ciudad principal"/>
    <s v="1-&gt;60"/>
    <n v="1"/>
    <n v="1072.5000000000002"/>
    <n v="0"/>
    <n v="5"/>
    <n v="5"/>
    <n v="1"/>
    <n v="0"/>
    <n v="0"/>
    <d v="2019-02-19T00:00:00"/>
    <d v="2019-02-20T00:00:00"/>
    <n v="1"/>
    <s v="0-1 día"/>
    <n v="0"/>
    <n v="0"/>
    <n v="0"/>
    <x v="1"/>
    <x v="0"/>
    <x v="0"/>
    <x v="0"/>
    <x v="0"/>
    <x v="0"/>
    <x v="0"/>
  </r>
  <r>
    <x v="1"/>
    <n v="1"/>
    <s v="1989901"/>
    <x v="0"/>
    <s v="5329"/>
    <s v="05/02/2019 12:02"/>
    <s v="0AE9579680"/>
    <s v="800188"/>
    <s v="PITSS"/>
    <s v="ASP"/>
    <x v="161"/>
    <s v="DONALD G NORRIS No 672"/>
    <x v="30"/>
    <n v="0"/>
    <s v="INTERIOR"/>
    <n v="146"/>
    <s v="&gt;60"/>
    <s v="Office Digital"/>
    <s v="A3"/>
    <s v="Ciudad principal"/>
    <s v="2-&gt;60"/>
    <n v="1.1000000000000001"/>
    <n v="1501.5000000000002"/>
    <n v="1"/>
    <n v="5.97"/>
    <n v="5"/>
    <n v="1.194"/>
    <n v="4.8499999999999988E-2"/>
    <n v="-66.202499999999986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3227"/>
    <x v="0"/>
    <s v="4325"/>
    <s v="22/01/2019 11:13"/>
    <s v="0BG0970947"/>
    <s v="800183"/>
    <s v="PITSS"/>
    <s v="ASP"/>
    <x v="4"/>
    <s v="AV VALLARTA 5400"/>
    <x v="0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4.78"/>
    <n v="4"/>
    <n v="1.1950000000000001"/>
    <n v="4.8750000000000016E-2"/>
    <n v="-76.683750000000032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3667"/>
    <x v="0"/>
    <s v="4310"/>
    <s v="02/01/2019 12:38"/>
    <s v="0BG0971716"/>
    <s v="500083"/>
    <s v="PITSS"/>
    <s v="ASP"/>
    <x v="109"/>
    <s v="ISSAC GARZA No 1363"/>
    <x v="11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4.87"/>
    <n v="4"/>
    <n v="1.2175"/>
    <n v="5.4375000000000007E-2"/>
    <n v="-85.531875000000028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1023"/>
    <x v="0"/>
    <s v="4310"/>
    <s v="17/01/2019 17:08"/>
    <s v="0BG0966721"/>
    <s v="800188"/>
    <s v="PITSS"/>
    <s v="ASP"/>
    <x v="1"/>
    <s v="AV. FAJA DE ORO NO. 1100"/>
    <x v="48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4.87"/>
    <n v="4"/>
    <n v="1.2175"/>
    <n v="5.4375000000000007E-2"/>
    <n v="-85.531875000000028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0"/>
    <n v="1"/>
    <s v="1977205"/>
    <x v="0"/>
    <s v="4395"/>
    <s v="09/01/2019 17:02"/>
    <s v="0BG2951676"/>
    <s v="500071"/>
    <s v="PITSS"/>
    <s v="ASP"/>
    <x v="1"/>
    <s v="BLV MIGUEL HIDALGO 155"/>
    <x v="19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4.8899999999999997"/>
    <n v="4"/>
    <n v="1.2224999999999999"/>
    <n v="5.562499999999998E-2"/>
    <n v="-87.498124999999987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83005"/>
    <x v="0"/>
    <s v="8075"/>
    <s v="22/01/2019 07:48"/>
    <s v="03AG877770"/>
    <s v="000195"/>
    <s v="PITSS"/>
    <s v="ASP"/>
    <x v="4"/>
    <s v="HOMERO 1317"/>
    <x v="25"/>
    <n v="0"/>
    <s v="METRO"/>
    <n v="20"/>
    <s v="Entre 16 y 30"/>
    <s v="Departmental Digital"/>
    <s v="A3"/>
    <s v="Ciudad principal"/>
    <s v="2-Entre 16 y 30"/>
    <n v="0.8"/>
    <n v="524"/>
    <n v="1"/>
    <n v="6.17"/>
    <n v="5"/>
    <n v="1.234"/>
    <n v="5.8499999999999996E-2"/>
    <n v="-38.317499999999995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8353"/>
    <x v="0"/>
    <s v="3611"/>
    <s v="01/02/2019 11:19"/>
    <s v="0A4T558169"/>
    <s v="000207"/>
    <s v="PITSS"/>
    <s v="ASP"/>
    <x v="4"/>
    <s v="AV CHALMA 1 ESQ AUT MEXICO QRO"/>
    <x v="97"/>
    <n v="0"/>
    <s v="METRO"/>
    <n v="210"/>
    <s v="&gt;60"/>
    <s v="Entry Mono Printers"/>
    <s v="A4"/>
    <s v="Ciudad principal"/>
    <s v="1-&gt;60"/>
    <n v="1.05"/>
    <n v="491.40000000000003"/>
    <n v="1"/>
    <n v="6.18"/>
    <n v="5"/>
    <n v="1.236"/>
    <n v="5.8999999999999997E-2"/>
    <n v="-27.611999999999998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0"/>
    <n v="1"/>
    <s v="1975779"/>
    <x v="0"/>
    <s v="6705"/>
    <s v="07/01/2019 12:32"/>
    <s v="0A1H020708"/>
    <s v="800147"/>
    <s v="PITSS"/>
    <s v="ASP"/>
    <x v="1"/>
    <s v="BLV MANUEL J CLOUTHIER SN"/>
    <x v="17"/>
    <n v="0"/>
    <s v="INTERIOR"/>
    <n v="4"/>
    <s v="Entre 3 y 6"/>
    <s v="WF Mono Systems and Legacy Color"/>
    <s v="WF"/>
    <s v="Ciudad principal"/>
    <s v="3-Entre 3 y 6"/>
    <n v="0.6"/>
    <n v="943.80000000000007"/>
    <n v="1"/>
    <n v="4.97"/>
    <n v="4"/>
    <n v="1.2424999999999999"/>
    <n v="6.0624999999999984E-2"/>
    <n v="-95.363124999999982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81805"/>
    <x v="0"/>
    <s v="4598"/>
    <s v="19/01/2019 17:05"/>
    <s v="0FBG480321"/>
    <s v="800074"/>
    <s v="PITSS"/>
    <s v="ASP"/>
    <x v="1"/>
    <s v="AV FRANCISCO I MADERO 2001"/>
    <x v="117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5"/>
    <n v="4"/>
    <n v="1.25"/>
    <n v="6.25E-2"/>
    <n v="-98.312500000000014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88033"/>
    <x v="0"/>
    <s v="8070"/>
    <s v="31/01/2019 15:45"/>
    <s v="06TB445743"/>
    <s v="000196"/>
    <s v="PITSS"/>
    <s v="ASP"/>
    <x v="15"/>
    <s v="PASEO DE LA REFORMA No 295 P 2"/>
    <x v="57"/>
    <n v="1"/>
    <s v="METRO"/>
    <n v="79"/>
    <s v="&gt;60"/>
    <s v="A3 Office Color Laser MFPs"/>
    <s v="A3"/>
    <s v="Ciudad principal"/>
    <s v="2-&gt;60"/>
    <n v="1.1000000000000001"/>
    <n v="0"/>
    <n v="1"/>
    <n v="6.25"/>
    <n v="5"/>
    <n v="1.25"/>
    <n v="6.25E-2"/>
    <n v="0"/>
    <d v="2019-02-01T00:00:00"/>
    <d v="2019-02-01T00:00:00"/>
    <n v="0"/>
    <s v="0-1 día"/>
    <n v="0"/>
    <n v="0"/>
    <n v="0"/>
    <x v="0"/>
    <x v="1"/>
    <x v="0"/>
    <x v="0"/>
    <x v="0"/>
    <x v="0"/>
    <x v="0"/>
  </r>
  <r>
    <x v="1"/>
    <n v="1"/>
    <s v="1988351"/>
    <x v="0"/>
    <s v="3611"/>
    <s v="01/02/2019 11:15"/>
    <s v="0A4T558164"/>
    <s v="000207"/>
    <s v="PITSS"/>
    <s v="ASP"/>
    <x v="4"/>
    <s v="AV CHALMA 1 ESQ AUT MEXICO QRO"/>
    <x v="97"/>
    <n v="0"/>
    <s v="METRO"/>
    <n v="106"/>
    <s v="&gt;60"/>
    <s v="Entry Mono Printers"/>
    <s v="A4"/>
    <s v="Ciudad principal"/>
    <s v="1-&gt;60"/>
    <n v="1.05"/>
    <n v="491.40000000000003"/>
    <n v="1"/>
    <n v="6.25"/>
    <n v="5"/>
    <n v="1.25"/>
    <n v="6.25E-2"/>
    <n v="-29.25"/>
    <d v="2019-02-07T00:00:00"/>
    <d v="2019-02-07T00:00:00"/>
    <n v="0"/>
    <s v="0-1 día"/>
    <n v="0"/>
    <n v="0"/>
    <n v="0"/>
    <x v="0"/>
    <x v="1"/>
    <x v="0"/>
    <x v="0"/>
    <x v="0"/>
    <x v="0"/>
    <x v="0"/>
  </r>
  <r>
    <x v="1"/>
    <n v="1"/>
    <s v="1999837"/>
    <x v="0"/>
    <s v="4395"/>
    <s v="25/02/2019 08:10"/>
    <s v="0BG2940928"/>
    <s v="800183"/>
    <s v="PITSS"/>
    <s v="ASP"/>
    <x v="1"/>
    <s v="AV CIRCUNVALACION OBLATOS 2700"/>
    <x v="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5"/>
    <n v="4"/>
    <n v="1.25"/>
    <n v="6.25E-2"/>
    <n v="-98.312500000000014"/>
    <d v="2019-02-25T00:00:00"/>
    <d v="2019-02-25T00:00:00"/>
    <n v="0"/>
    <s v="0-1 día"/>
    <n v="0"/>
    <n v="0"/>
    <n v="0"/>
    <x v="0"/>
    <x v="1"/>
    <x v="0"/>
    <x v="0"/>
    <x v="0"/>
    <x v="0"/>
    <x v="0"/>
  </r>
  <r>
    <x v="0"/>
    <n v="1"/>
    <s v="1971753"/>
    <x v="0"/>
    <s v="3616"/>
    <s v="27/12/2018 12:13"/>
    <s v="0A2T201030"/>
    <s v="800183"/>
    <s v="PITSS"/>
    <s v="ASP"/>
    <x v="36"/>
    <s v="AV NI&amp;OS HEROES No 1555 LOTE 105"/>
    <x v="7"/>
    <n v="0"/>
    <s v="INTERIOR"/>
    <n v="21"/>
    <s v="Entre 16 y 30"/>
    <s v="A4 Mono MFPs"/>
    <s v="A4"/>
    <s v="Ciudad principal"/>
    <s v="1-Entre 16 y 30"/>
    <n v="0.6"/>
    <n v="429.00000000000006"/>
    <n v="1"/>
    <n v="6.28"/>
    <n v="5"/>
    <n v="1.256"/>
    <n v="6.4000000000000001E-2"/>
    <n v="-45.760000000000005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1"/>
    <n v="1"/>
    <s v="1983051"/>
    <x v="0"/>
    <s v="8572"/>
    <s v="22/01/2019 08:40"/>
    <s v="0XFN041542"/>
    <s v="500163"/>
    <s v="PITSS"/>
    <s v="ASP"/>
    <x v="108"/>
    <s v="TRANSFORMACION LT 3B MZ N SECCION II"/>
    <x v="109"/>
    <n v="0"/>
    <s v="INTERIOR"/>
    <n v="84"/>
    <s v="&gt;60"/>
    <s v="Color Solid Ink Printers"/>
    <s v="A4"/>
    <s v="Ciudad principal"/>
    <s v="1-&gt;60"/>
    <n v="1.05"/>
    <n v="750.75000000000011"/>
    <n v="1"/>
    <n v="5.5"/>
    <n v="5"/>
    <n v="1.1000000000000001"/>
    <n v="2.5000000000000022E-2"/>
    <n v="-17.875000000000018"/>
    <d v="2019-02-11T00:00:00"/>
    <d v="2019-02-11T00:00:00"/>
    <n v="0"/>
    <s v="0-1 día"/>
    <n v="0"/>
    <n v="0"/>
    <n v="0"/>
    <x v="0"/>
    <x v="1"/>
    <x v="0"/>
    <x v="0"/>
    <x v="0"/>
    <x v="0"/>
    <x v="0"/>
  </r>
  <r>
    <x v="1"/>
    <n v="1"/>
    <s v="1989933"/>
    <x v="0"/>
    <s v="0070"/>
    <s v="05/02/2019 12:27"/>
    <s v="0E2B661828"/>
    <s v="000207"/>
    <s v="PITSS"/>
    <s v="ASP"/>
    <x v="4"/>
    <s v="SAN NICOLAS 10"/>
    <x v="14"/>
    <n v="0"/>
    <s v="METRO"/>
    <n v="12"/>
    <s v="Entre 7 y 15"/>
    <s v="Entry Production Color Low/Mid"/>
    <s v="Entry Production"/>
    <s v="Ciudad principal"/>
    <s v="3-Entre 7 y 15"/>
    <n v="0.8"/>
    <n v="642.40000000000009"/>
    <n v="1"/>
    <n v="5.05"/>
    <n v="4"/>
    <n v="1.2625"/>
    <n v="6.5624999999999989E-2"/>
    <n v="-52.696874999999991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3049"/>
    <x v="0"/>
    <s v="8581"/>
    <s v="22/01/2019 08:37"/>
    <s v="0T2B053778"/>
    <s v="500163"/>
    <s v="PITSS"/>
    <s v="ASP"/>
    <x v="108"/>
    <s v="TRANSFORMACION LT 3B MZ N SECCION II"/>
    <x v="109"/>
    <n v="0"/>
    <s v="INTERIOR"/>
    <n v="587"/>
    <s v="&gt;60"/>
    <s v="Color Solid Ink Printers"/>
    <s v="A4"/>
    <s v="Ciudad principal"/>
    <s v="1-&gt;60"/>
    <n v="1.05"/>
    <n v="750.75000000000011"/>
    <n v="1"/>
    <n v="6.4"/>
    <n v="5"/>
    <n v="1.28"/>
    <n v="7.0000000000000007E-2"/>
    <n v="-50.050000000000011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2637"/>
    <x v="0"/>
    <s v="4598"/>
    <s v="21/01/2019 13:55"/>
    <s v="0FBG482593"/>
    <s v="500083"/>
    <s v="PITSS"/>
    <s v="ASP"/>
    <x v="1"/>
    <s v="PERIFERICO LUIS ECHEVERRIA ALVAREZ 1474"/>
    <x v="44"/>
    <n v="0"/>
    <s v="INTERIOR"/>
    <n v="84"/>
    <s v="&gt;60"/>
    <s v="Light Production Digital Business"/>
    <s v="Entry Production"/>
    <s v="Ciudad principal"/>
    <s v="3-&gt;60"/>
    <n v="1.1499999999999999"/>
    <n v="1808.95"/>
    <n v="1"/>
    <n v="5.08"/>
    <n v="4"/>
    <n v="1.27"/>
    <n v="6.7500000000000004E-2"/>
    <n v="-106.17750000000002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3681"/>
    <x v="0"/>
    <s v="3616"/>
    <s v="23/01/2019 10:01"/>
    <s v="0A2T199736"/>
    <s v="800074"/>
    <s v="PITSS"/>
    <s v="ASP"/>
    <x v="12"/>
    <s v="AV MARINA NACIONAL 71 D Y E"/>
    <x v="99"/>
    <n v="0"/>
    <s v="INTERIOR"/>
    <n v="947"/>
    <s v="&gt;60"/>
    <s v="A4 Mono MFPs"/>
    <s v="A4"/>
    <s v="Otras"/>
    <s v="1-&gt;60"/>
    <n v="1.05"/>
    <n v="750.75000000000011"/>
    <n v="1"/>
    <n v="11.48"/>
    <n v="9"/>
    <n v="1.2755555555555556"/>
    <n v="6.8888888888888888E-2"/>
    <n v="-49.25555555555556"/>
    <d v="2019-01-31T00:00:00"/>
    <d v="2019-01-31T00:00:00"/>
    <n v="0"/>
    <s v="0-1 día"/>
    <n v="0"/>
    <n v="0"/>
    <n v="0"/>
    <x v="0"/>
    <x v="1"/>
    <x v="0"/>
    <x v="0"/>
    <x v="0"/>
    <x v="0"/>
    <x v="0"/>
  </r>
  <r>
    <x v="0"/>
    <n v="1"/>
    <s v="1972777"/>
    <x v="0"/>
    <s v="0070"/>
    <s v="31/12/2018 07:35"/>
    <s v="0E2B661950"/>
    <s v="000207"/>
    <s v="PITSS"/>
    <s v="ASP"/>
    <x v="4"/>
    <s v="AV CHALMA 1 ESQ AUT MEXICO QRO"/>
    <x v="97"/>
    <n v="0"/>
    <s v="METRO"/>
    <n v="42"/>
    <s v="Entre 31 y 60"/>
    <s v="Entry Production Color Low/Mid"/>
    <s v="Entry Production"/>
    <s v="Ciudad principal"/>
    <s v="3-Entre 31 y 60"/>
    <n v="1.1000000000000001"/>
    <n v="883.30000000000007"/>
    <n v="1"/>
    <n v="5.12"/>
    <n v="4"/>
    <n v="1.28"/>
    <n v="7.0000000000000007E-2"/>
    <n v="-56.210000000000008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83055"/>
    <x v="0"/>
    <s v="8572"/>
    <s v="22/01/2019 08:43"/>
    <s v="0XFN041395"/>
    <s v="500163"/>
    <s v="PITSS"/>
    <s v="ASP"/>
    <x v="108"/>
    <s v="TRANSFORMACION LT 3B MZ N SECCION II"/>
    <x v="109"/>
    <n v="0"/>
    <s v="INTERIOR"/>
    <n v="8"/>
    <s v="Entre 7 y 15"/>
    <s v="Color Solid Ink Printers"/>
    <s v="A4"/>
    <s v="Ciudad principal"/>
    <s v="1-Entre 7 y 15"/>
    <n v="0"/>
    <n v="0"/>
    <n v="1"/>
    <n v="6.45"/>
    <n v="5"/>
    <n v="1.29"/>
    <n v="7.2500000000000009E-2"/>
    <n v="-51.837500000000013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83089"/>
    <x v="0"/>
    <s v="8075"/>
    <s v="22/01/2019 09:05"/>
    <s v="03AG877829"/>
    <s v="800142"/>
    <s v="PITSS"/>
    <s v="ASP"/>
    <x v="4"/>
    <s v="AV DR JIMENEZ CANTU NUMERO Y MZ 1"/>
    <x v="4"/>
    <n v="0"/>
    <s v="METRO"/>
    <n v="13"/>
    <s v="Entre 7 y 15"/>
    <s v="Departmental Digital"/>
    <s v="A3"/>
    <s v="Ciudad principal"/>
    <s v="2-Entre 7 y 15"/>
    <n v="0.6"/>
    <n v="393"/>
    <n v="1"/>
    <n v="6.42"/>
    <n v="5"/>
    <n v="1.284"/>
    <n v="7.1000000000000008E-2"/>
    <n v="-46.505000000000003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2617"/>
    <x v="0"/>
    <s v="5866"/>
    <s v="21/01/2019 13:33"/>
    <s v="0EX9293387"/>
    <s v="800188"/>
    <s v="PITSS"/>
    <s v="ASP"/>
    <x v="4"/>
    <s v="PASEO IRAPUATO 1101"/>
    <x v="30"/>
    <n v="0"/>
    <s v="INTERIOR"/>
    <n v="97"/>
    <s v="&gt;60"/>
    <s v="Departmental Digital"/>
    <s v="A3"/>
    <s v="Ciudad principal"/>
    <s v="2-&gt;60"/>
    <n v="1.1000000000000001"/>
    <n v="1501.5000000000002"/>
    <n v="1"/>
    <n v="6.45"/>
    <n v="5"/>
    <n v="1.29"/>
    <n v="7.2500000000000009E-2"/>
    <n v="-98.962500000000006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9863"/>
    <x v="0"/>
    <s v="3657"/>
    <s v="05/02/2019 11:39"/>
    <s v="0C7X236617"/>
    <s v="500167"/>
    <s v="PITSS"/>
    <s v="ASP"/>
    <x v="2"/>
    <s v="AV TECNOLOGICO Y JUAN KEPLER 6915"/>
    <x v="2"/>
    <n v="0"/>
    <s v="INTERIOR"/>
    <n v="89"/>
    <s v="&gt;60"/>
    <s v="A4 Mono MFPs"/>
    <s v="A4"/>
    <s v="Ciudad principal"/>
    <s v="1-&gt;60"/>
    <n v="1.05"/>
    <n v="750.75000000000011"/>
    <n v="1"/>
    <n v="0.35"/>
    <n v="5"/>
    <n v="6.9999999999999993E-2"/>
    <n v="0"/>
    <n v="0"/>
    <d v="2019-02-06T00:00:00"/>
    <d v="2019-02-06T00:00:00"/>
    <n v="0"/>
    <s v="0-1 día"/>
    <n v="0"/>
    <n v="0"/>
    <n v="0"/>
    <x v="0"/>
    <x v="0"/>
    <x v="0"/>
    <x v="0"/>
    <x v="1"/>
    <x v="2"/>
    <x v="8"/>
  </r>
  <r>
    <x v="0"/>
    <n v="1"/>
    <s v="1976239"/>
    <x v="0"/>
    <s v="0070"/>
    <s v="08/01/2019 09:04"/>
    <s v="0E2B661964"/>
    <s v="800142"/>
    <s v="PITSS"/>
    <s v="ASP"/>
    <x v="4"/>
    <s v="BLVD MANUEL AVILA CAMACHO No 890 LOTE 6"/>
    <x v="12"/>
    <n v="0"/>
    <s v="METRO"/>
    <n v="154"/>
    <s v="&gt;60"/>
    <s v="Entry Production Color Low/Mid"/>
    <s v="Entry Production"/>
    <s v="Ciudad principal"/>
    <s v="3-&gt;60"/>
    <n v="1.1499999999999999"/>
    <n v="923.44999999999993"/>
    <n v="1"/>
    <n v="5.18"/>
    <n v="4"/>
    <n v="1.2949999999999999"/>
    <n v="7.3749999999999982E-2"/>
    <n v="-59.221249999999984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3765"/>
    <x v="2"/>
    <s v="8045"/>
    <s v="23/01/2019 11:18"/>
    <s v="0Y4X843700"/>
    <s v="500167"/>
    <s v="PITSS"/>
    <s v="ASP"/>
    <x v="2"/>
    <s v="AV HERMANOS ESCOBAR 5756"/>
    <x v="2"/>
    <n v="1"/>
    <s v="INTERIOR"/>
    <s v="  "/>
    <s v="&gt;60"/>
    <s v="Office Digital"/>
    <s v="A3"/>
    <s v="Ciudad principal"/>
    <s v="2-&gt;60"/>
    <n v="1"/>
    <n v="0"/>
    <n v="1"/>
    <n v="0.53"/>
    <n v="5"/>
    <n v="0.10600000000000001"/>
    <n v="0"/>
    <n v="0"/>
    <d v="2019-01-23T00:00:00"/>
    <d v="2019-01-29T00:00:00"/>
    <n v="4"/>
    <s v="4-5 días"/>
    <n v="0.5"/>
    <n v="-682.5"/>
    <n v="0"/>
    <x v="1"/>
    <x v="0"/>
    <x v="0"/>
    <x v="0"/>
    <x v="1"/>
    <x v="2"/>
    <x v="8"/>
  </r>
  <r>
    <x v="0"/>
    <n v="1"/>
    <s v="1983763"/>
    <x v="0"/>
    <s v="6203"/>
    <s v="23/01/2019 11:17"/>
    <s v="0AGD461882"/>
    <s v="800147"/>
    <s v="PITSS"/>
    <s v="ASP"/>
    <x v="1"/>
    <s v="AV FAJA DE ORO 1100"/>
    <x v="48"/>
    <n v="0"/>
    <s v="INTERIOR"/>
    <n v="2"/>
    <s v="&lt;=3"/>
    <s v="WF Mono Systems and Legacy Color"/>
    <s v="WF"/>
    <s v="Ciudad principal"/>
    <s v="3-&lt;=3"/>
    <n v="0"/>
    <n v="0"/>
    <n v="1"/>
    <n v="5.22"/>
    <n v="4"/>
    <n v="1.3049999999999999"/>
    <n v="7.6249999999999984E-2"/>
    <n v="-119.94125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4407"/>
    <x v="0"/>
    <s v="4326"/>
    <s v="03/01/2019 18:43"/>
    <s v="0BG1001410"/>
    <s v="000207"/>
    <s v="PITSS"/>
    <s v="ASP"/>
    <x v="4"/>
    <s v="PROLONGACION JUAREZ 197"/>
    <x v="35"/>
    <n v="0"/>
    <s v="METRO"/>
    <n v="86"/>
    <s v="&gt;60"/>
    <s v="Light Production Digital Business"/>
    <s v="Entry Production"/>
    <s v="Ciudad principal"/>
    <s v="3-&gt;60"/>
    <n v="1.1499999999999999"/>
    <n v="923.44999999999993"/>
    <n v="1"/>
    <n v="5.25"/>
    <n v="4"/>
    <n v="1.3125"/>
    <n v="7.8125E-2"/>
    <n v="-62.734375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0"/>
    <n v="1"/>
    <s v="1983107"/>
    <x v="0"/>
    <s v="8075"/>
    <s v="22/01/2019 09:24"/>
    <s v="03AG877722"/>
    <s v="000207"/>
    <s v="PITSS"/>
    <s v="ASP"/>
    <x v="4"/>
    <s v="CARRETERA MEXICO PACHUCA KM 36.5"/>
    <x v="101"/>
    <n v="0"/>
    <s v="METRO"/>
    <n v="43"/>
    <s v="Entre 31 y 60"/>
    <s v="Departmental Digital"/>
    <s v="A3"/>
    <s v="Ciudad principal"/>
    <s v="2-Entre 31 y 60"/>
    <n v="1.05"/>
    <n v="687.75"/>
    <n v="1"/>
    <n v="6.57"/>
    <n v="5"/>
    <n v="1.3140000000000001"/>
    <n v="7.8500000000000014E-2"/>
    <n v="-51.417500000000011"/>
    <d v="2019-01-22T00:00:00"/>
    <d v="2019-01-23T00:00:00"/>
    <n v="1"/>
    <s v="0-1 día"/>
    <n v="0"/>
    <n v="0"/>
    <n v="0"/>
    <x v="0"/>
    <x v="1"/>
    <x v="0"/>
    <x v="0"/>
    <x v="0"/>
    <x v="0"/>
    <x v="0"/>
  </r>
  <r>
    <x v="1"/>
    <n v="1"/>
    <s v="1990569"/>
    <x v="0"/>
    <s v="4002"/>
    <s v="06/02/2019 11:18"/>
    <s v="09HB320750"/>
    <s v="500035"/>
    <s v="PITSS"/>
    <s v="ASP"/>
    <x v="6"/>
    <s v="HIDALGO 304 NTE"/>
    <x v="47"/>
    <n v="0"/>
    <s v="INTERIOR"/>
    <n v="65"/>
    <s v="&gt;60"/>
    <s v="A4 Mono MFPs"/>
    <s v="A4"/>
    <s v="Ciudad principal"/>
    <s v="1-&gt;60"/>
    <n v="1.05"/>
    <n v="750.75000000000011"/>
    <n v="1"/>
    <n v="6.57"/>
    <n v="5"/>
    <n v="1.3140000000000001"/>
    <n v="7.8500000000000014E-2"/>
    <n v="-56.127500000000019"/>
    <d v="2019-02-11T00:00:00"/>
    <d v="2019-02-12T00:00:00"/>
    <n v="1"/>
    <s v="0-1 día"/>
    <n v="0"/>
    <n v="0"/>
    <n v="0"/>
    <x v="0"/>
    <x v="1"/>
    <x v="0"/>
    <x v="0"/>
    <x v="0"/>
    <x v="0"/>
    <x v="0"/>
  </r>
  <r>
    <x v="0"/>
    <n v="1"/>
    <s v="1978569"/>
    <x v="0"/>
    <s v="6204"/>
    <s v="13/01/2019 14:01"/>
    <s v="0AGF424462"/>
    <s v="000207"/>
    <s v="PITSS"/>
    <s v="ASP"/>
    <x v="4"/>
    <s v="SAN NICOLAS 10"/>
    <x v="14"/>
    <n v="0"/>
    <s v="METRO"/>
    <n v="181"/>
    <s v="&gt;60"/>
    <s v="WF Mono Systems and Legacy Color"/>
    <s v="WF"/>
    <s v="Ciudad principal"/>
    <s v="3-&gt;60"/>
    <n v="1.1499999999999999"/>
    <n v="923.44999999999993"/>
    <n v="1"/>
    <n v="5.28"/>
    <n v="4"/>
    <n v="1.32"/>
    <n v="8.0000000000000016E-2"/>
    <n v="-64.240000000000009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73687"/>
    <x v="0"/>
    <s v="4002"/>
    <s v="02/01/2019 13:01"/>
    <s v="09HB331978"/>
    <s v="800185"/>
    <s v="PITSS"/>
    <s v="ASP"/>
    <x v="0"/>
    <s v="AV MANZANILLO No 1"/>
    <x v="41"/>
    <n v="1"/>
    <s v="INTERIOR"/>
    <n v="58"/>
    <s v="Entre 31 y 60"/>
    <s v="A4 Mono MFPs"/>
    <s v="A4"/>
    <s v="Ciudad principal"/>
    <s v="1-Entre 31 y 60"/>
    <n v="0.8"/>
    <n v="0"/>
    <n v="1"/>
    <n v="6.65"/>
    <n v="5"/>
    <n v="1.33"/>
    <n v="8.2500000000000018E-2"/>
    <n v="0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6195"/>
    <x v="0"/>
    <s v="3611"/>
    <s v="28/01/2019 19:18"/>
    <s v="0A4T558080"/>
    <s v="000195"/>
    <s v="PITSS"/>
    <s v="ASP"/>
    <x v="4"/>
    <s v="AV DE IMAN 151"/>
    <x v="16"/>
    <n v="0"/>
    <s v="METRO"/>
    <n v="252"/>
    <s v="&gt;60"/>
    <s v="Entry Mono Printers"/>
    <s v="A4"/>
    <s v="Ciudad principal"/>
    <s v="1-&gt;60"/>
    <n v="1.05"/>
    <n v="491.40000000000003"/>
    <n v="1"/>
    <n v="6.68"/>
    <n v="5"/>
    <n v="1.3359999999999999"/>
    <n v="8.3999999999999964E-2"/>
    <n v="-39.311999999999983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1"/>
    <n v="1"/>
    <s v="1986613"/>
    <x v="0"/>
    <s v="1262"/>
    <s v="29/01/2019 11:33"/>
    <s v="0DUX272492"/>
    <s v="800192"/>
    <s v="PITSS"/>
    <s v="ASP"/>
    <x v="4"/>
    <s v="AV VALLE DE SAN ISIDRO 530"/>
    <x v="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5.35"/>
    <n v="4"/>
    <n v="1.3374999999999999"/>
    <n v="8.4374999999999978E-2"/>
    <n v="-132.72187499999998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77851"/>
    <x v="0"/>
    <s v="3658"/>
    <s v="10/01/2019 18:21"/>
    <s v="0C4X011100"/>
    <s v="800186"/>
    <s v="PITSS"/>
    <s v="ASP"/>
    <x v="8"/>
    <s v="AV REVOLUCION 81"/>
    <x v="10"/>
    <n v="0"/>
    <s v="INTERIOR"/>
    <n v="209"/>
    <s v="&gt;60"/>
    <s v="A4 Mono MFPs"/>
    <s v="A4"/>
    <s v="Ciudad principal"/>
    <s v="1-&gt;60"/>
    <n v="1.05"/>
    <n v="750.75000000000011"/>
    <n v="1"/>
    <n v="6.73"/>
    <n v="5"/>
    <n v="1.3460000000000001"/>
    <n v="8.6500000000000021E-2"/>
    <n v="-61.847500000000025"/>
    <d v="2019-01-11T00:00:00"/>
    <d v="2019-01-11T00:00:00"/>
    <n v="0"/>
    <s v="0-1 día"/>
    <n v="0"/>
    <n v="0"/>
    <n v="0"/>
    <x v="0"/>
    <x v="1"/>
    <x v="0"/>
    <x v="0"/>
    <x v="0"/>
    <x v="0"/>
    <x v="0"/>
  </r>
  <r>
    <x v="0"/>
    <n v="1"/>
    <s v="1976627"/>
    <x v="0"/>
    <s v="4310"/>
    <s v="08/01/2019 15:20"/>
    <s v="0BG0975043"/>
    <s v="000196"/>
    <s v="PITSS"/>
    <s v="ASP"/>
    <x v="4"/>
    <s v="AV DR JIMENEZ CANTU NUMERO Y MZ 1"/>
    <x v="4"/>
    <n v="0"/>
    <s v="METRO"/>
    <n v="99"/>
    <s v="&gt;60"/>
    <s v="Light Production Digital Business"/>
    <s v="Entry Production"/>
    <s v="Ciudad principal"/>
    <s v="3-&gt;60"/>
    <n v="1.1499999999999999"/>
    <n v="923.44999999999993"/>
    <n v="1"/>
    <n v="5.4"/>
    <n v="4"/>
    <n v="1.35"/>
    <n v="8.7500000000000022E-2"/>
    <n v="-70.262500000000017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1"/>
    <n v="1"/>
    <s v="1998477"/>
    <x v="0"/>
    <s v="6705"/>
    <s v="21/02/2019 11:56"/>
    <s v="0A1H020675"/>
    <s v="500094"/>
    <s v="PITSS"/>
    <s v="ASP"/>
    <x v="1"/>
    <s v="AV HIDALGO 5309"/>
    <x v="69"/>
    <n v="0"/>
    <s v="INTERIOR"/>
    <n v="10"/>
    <s v="Entre 7 y 15"/>
    <s v="WF Mono Systems and Legacy Color"/>
    <s v="WF"/>
    <s v="Ciudad principal"/>
    <s v="3-Entre 7 y 15"/>
    <n v="0.8"/>
    <n v="1258.4000000000003"/>
    <n v="1"/>
    <n v="5.4"/>
    <n v="4"/>
    <n v="1.35"/>
    <n v="8.7500000000000022E-2"/>
    <n v="-137.63750000000005"/>
    <d v="2019-02-21T00:00:00"/>
    <d v="2019-02-22T00:00:00"/>
    <n v="1"/>
    <s v="0-1 día"/>
    <n v="0"/>
    <n v="0"/>
    <n v="0"/>
    <x v="0"/>
    <x v="1"/>
    <x v="0"/>
    <x v="0"/>
    <x v="0"/>
    <x v="0"/>
    <x v="0"/>
  </r>
  <r>
    <x v="0"/>
    <n v="1"/>
    <s v="1976243"/>
    <x v="0"/>
    <s v="5866"/>
    <s v="08/01/2019 09:14"/>
    <s v="0EX9295738"/>
    <s v="800183"/>
    <s v="PITSS"/>
    <s v="ASP"/>
    <x v="1"/>
    <s v="AV. PATRIA NO 1937"/>
    <x v="0"/>
    <n v="0"/>
    <s v="INTERIOR"/>
    <n v="57"/>
    <s v="Entre 31 y 60"/>
    <s v="Departmental Digital"/>
    <s v="A3"/>
    <s v="Ciudad principal"/>
    <s v="2-Entre 31 y 60"/>
    <n v="1.05"/>
    <n v="1433.25"/>
    <n v="1"/>
    <n v="6.77"/>
    <n v="5"/>
    <n v="1.3539999999999999"/>
    <n v="8.8499999999999968E-2"/>
    <n v="-120.80249999999995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85373"/>
    <x v="0"/>
    <s v="6705"/>
    <s v="27/01/2019 15:03"/>
    <s v="0A1H020703"/>
    <s v="800185"/>
    <s v="PITSS"/>
    <s v="ASP"/>
    <x v="1"/>
    <s v="BLVD MIGUEL DE LA MADRID 8717"/>
    <x v="41"/>
    <n v="1"/>
    <s v="INTERIOR"/>
    <n v="15"/>
    <s v="Entre 7 y 15"/>
    <s v="WF Mono Systems and Legacy Color"/>
    <s v="WF"/>
    <s v="Ciudad principal"/>
    <s v="3-Entre 7 y 15"/>
    <n v="0.8"/>
    <n v="0"/>
    <n v="1"/>
    <n v="5.42"/>
    <n v="4"/>
    <n v="1.355"/>
    <n v="8.8749999999999996E-2"/>
    <n v="-139.60375000000002"/>
    <d v="2019-01-28T00:00:00"/>
    <d v="2019-01-28T00:00:00"/>
    <n v="0"/>
    <s v="0-1 día"/>
    <n v="0"/>
    <n v="0"/>
    <n v="0"/>
    <x v="0"/>
    <x v="1"/>
    <x v="0"/>
    <x v="0"/>
    <x v="0"/>
    <x v="0"/>
    <x v="0"/>
  </r>
  <r>
    <x v="0"/>
    <n v="1"/>
    <s v="1981285"/>
    <x v="0"/>
    <s v="4395"/>
    <s v="18/01/2019 10:04"/>
    <s v="0BG2939652"/>
    <s v="800183"/>
    <s v="PITSS"/>
    <s v="ASP"/>
    <x v="1"/>
    <s v="PATRIA 1937"/>
    <x v="0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5.43"/>
    <n v="4"/>
    <n v="1.3574999999999999"/>
    <n v="8.9374999999999982E-2"/>
    <n v="-140.58687499999999"/>
    <d v="2019-01-18T00:00:00"/>
    <d v="2019-01-21T00:00:00"/>
    <n v="1"/>
    <s v="0-1 día"/>
    <n v="0"/>
    <n v="0"/>
    <n v="0"/>
    <x v="0"/>
    <x v="1"/>
    <x v="0"/>
    <x v="0"/>
    <x v="0"/>
    <x v="0"/>
    <x v="0"/>
  </r>
  <r>
    <x v="0"/>
    <n v="1"/>
    <s v="1976705"/>
    <x v="0"/>
    <s v="8045"/>
    <s v="08/01/2019 17:22"/>
    <s v="0Y4X842995"/>
    <s v="500027"/>
    <s v="PITSS"/>
    <s v="ASP"/>
    <x v="20"/>
    <s v="DURANGO No 2751"/>
    <x v="2"/>
    <n v="1"/>
    <s v="INTERIOR"/>
    <n v="139"/>
    <s v="&gt;60"/>
    <s v="Office Digital"/>
    <s v="A3"/>
    <s v="Ciudad principal"/>
    <s v="2-&gt;60"/>
    <n v="1.1000000000000001"/>
    <n v="0"/>
    <n v="1"/>
    <n v="6.8"/>
    <n v="5"/>
    <n v="1.3599999999999999"/>
    <n v="8.9999999999999969E-2"/>
    <n v="-122.84999999999995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78205"/>
    <x v="0"/>
    <s v="3658"/>
    <s v="11/01/2019 12:11"/>
    <s v="0C4X008104"/>
    <s v="800074"/>
    <s v="PITSS"/>
    <s v="ASP"/>
    <x v="8"/>
    <s v="AV JUAN PABLO II PLAZA GALERIAS DEL RIO NO 901 LOC"/>
    <x v="118"/>
    <n v="0"/>
    <s v="INTERIOR"/>
    <n v="203"/>
    <s v="&gt;60"/>
    <s v="A4 Mono MFPs"/>
    <s v="A4"/>
    <s v="Ciudad principal"/>
    <s v="1-&gt;60"/>
    <n v="1.05"/>
    <n v="750.75000000000011"/>
    <n v="1"/>
    <n v="6.82"/>
    <n v="5"/>
    <n v="1.3640000000000001"/>
    <n v="9.1000000000000025E-2"/>
    <n v="-65.065000000000026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0"/>
    <n v="1"/>
    <s v="1983737"/>
    <x v="0"/>
    <s v="4598"/>
    <s v="23/01/2019 11:02"/>
    <s v="0FBG111597"/>
    <s v="800188"/>
    <s v="PITSS"/>
    <s v="ASP"/>
    <x v="1"/>
    <s v="TORRES LANDA 103 A"/>
    <x v="55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5.47"/>
    <n v="4"/>
    <n v="1.3674999999999999"/>
    <n v="9.1874999999999984E-2"/>
    <n v="-144.519375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1"/>
    <n v="1"/>
    <s v="1991141"/>
    <x v="0"/>
    <s v="8680"/>
    <s v="07/02/2019 10:01"/>
    <s v="0B2R090061"/>
    <s v="500083"/>
    <s v="PITSS"/>
    <s v="ASP"/>
    <x v="138"/>
    <s v="CARLOS SALAZAR No 729"/>
    <x v="11"/>
    <n v="0"/>
    <s v="INTERIOR"/>
    <n v="35"/>
    <s v="Entre 31 y 60"/>
    <s v="Entry Production Color Low/Mid"/>
    <s v="Entry Production"/>
    <s v="Ciudad principal"/>
    <s v="3-Entre 31 y 60"/>
    <n v="1.1000000000000001"/>
    <n v="1730.3000000000004"/>
    <n v="1"/>
    <n v="5.48"/>
    <n v="4"/>
    <n v="1.37"/>
    <n v="9.2500000000000027E-2"/>
    <n v="-145.50250000000005"/>
    <d v="2019-02-07T00:00:00"/>
    <d v="2019-02-07T00:00:00"/>
    <n v="0"/>
    <s v="0-1 día"/>
    <n v="0"/>
    <n v="0"/>
    <n v="0"/>
    <x v="0"/>
    <x v="1"/>
    <x v="0"/>
    <x v="0"/>
    <x v="0"/>
    <x v="0"/>
    <x v="0"/>
  </r>
  <r>
    <x v="0"/>
    <n v="1"/>
    <s v="1975439"/>
    <x v="0"/>
    <s v="4395"/>
    <s v="07/01/2019 07:11"/>
    <s v="0BG2948808"/>
    <s v="100038"/>
    <s v="PITSS"/>
    <s v="ASP"/>
    <x v="1"/>
    <s v="BLV ALFREDO DEL MAZO 805"/>
    <x v="20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5.5"/>
    <n v="4"/>
    <n v="1.375"/>
    <n v="9.375E-2"/>
    <n v="-147.46875000000003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1"/>
    <n v="1"/>
    <s v="1989667"/>
    <x v="0"/>
    <s v="4395"/>
    <s v="05/02/2019 08:17"/>
    <s v="0BG2951552"/>
    <s v="500083"/>
    <s v="PITSS"/>
    <s v="ASP"/>
    <x v="1"/>
    <s v="AV ROMULO GARZA SN"/>
    <x v="36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5.5"/>
    <n v="4"/>
    <n v="1.375"/>
    <n v="9.375E-2"/>
    <n v="-147.46875000000003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9575"/>
    <x v="0"/>
    <s v="4395"/>
    <s v="15/01/2019 11:59"/>
    <s v="0BG2948440"/>
    <s v="800187"/>
    <s v="PITSS"/>
    <s v="ASP"/>
    <x v="1"/>
    <s v="PASEO CENTRAL 131"/>
    <x v="45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5.52"/>
    <n v="4"/>
    <n v="1.38"/>
    <n v="9.4999999999999973E-2"/>
    <n v="-149.43499999999997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1"/>
    <n v="1"/>
    <s v="1995043"/>
    <x v="0"/>
    <s v="0560"/>
    <s v="14/02/2019 14:56"/>
    <s v="0XPN546792"/>
    <s v="500167"/>
    <s v="PITSS"/>
    <s v="ASP"/>
    <x v="1"/>
    <s v="AV PASEO TRIUNFO LA REP 6321"/>
    <x v="2"/>
    <n v="0"/>
    <s v="INTERIOR"/>
    <n v="1"/>
    <s v="&lt;=3"/>
    <s v="Entry Production Color Low/Mid"/>
    <s v="Entry Production"/>
    <s v="Ciudad principal"/>
    <s v="3-&lt;=3"/>
    <n v="0"/>
    <n v="0"/>
    <n v="1"/>
    <n v="0.56999999999999995"/>
    <n v="4"/>
    <n v="0.14249999999999999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8"/>
  </r>
  <r>
    <x v="1"/>
    <n v="1"/>
    <s v="1989365"/>
    <x v="0"/>
    <s v="5866"/>
    <s v="04/02/2019 19:39"/>
    <s v="0EX9286994"/>
    <s v="000196"/>
    <s v="PITSS"/>
    <s v="ASP"/>
    <x v="4"/>
    <s v="COFRE DE PEROTE 110 ESQ PALMAS"/>
    <x v="25"/>
    <n v="0"/>
    <s v="METRO"/>
    <n v="56"/>
    <s v="Entre 31 y 60"/>
    <s v="Departmental Digital"/>
    <s v="A3"/>
    <s v="Ciudad principal"/>
    <s v="2-Entre 31 y 60"/>
    <n v="1.05"/>
    <n v="687.75"/>
    <n v="1"/>
    <n v="6.97"/>
    <n v="5"/>
    <n v="1.3939999999999999"/>
    <n v="9.8499999999999976E-2"/>
    <n v="-64.517499999999984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0"/>
    <n v="1"/>
    <s v="1981555"/>
    <x v="0"/>
    <s v="5866"/>
    <s v="18/01/2019 17:36"/>
    <s v="0EX9293515"/>
    <s v="800183"/>
    <s v="PITSS"/>
    <s v="ASP"/>
    <x v="4"/>
    <s v="AV PATRIA 1612 MZ 1 LT 30 Y 30A"/>
    <x v="0"/>
    <n v="0"/>
    <s v="INTERIOR"/>
    <n v="2"/>
    <s v="&lt;=3"/>
    <s v="Departmental Digital"/>
    <s v="A3"/>
    <s v="Ciudad principal"/>
    <s v="2-&lt;=3"/>
    <n v="0"/>
    <n v="0"/>
    <n v="1"/>
    <n v="7"/>
    <n v="5"/>
    <n v="1.4"/>
    <n v="9.9999999999999978E-2"/>
    <n v="-136.49999999999997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1"/>
    <n v="1"/>
    <s v="1992871"/>
    <x v="0"/>
    <s v="4395"/>
    <s v="11/02/2019 08:22"/>
    <s v="0BG2951638"/>
    <s v="800027"/>
    <s v="PITSS"/>
    <s v="ASP"/>
    <x v="1"/>
    <s v="AV LOPEZ MATEOS SUR 1299"/>
    <x v="40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5.6"/>
    <n v="4"/>
    <n v="1.4"/>
    <n v="9.9999999999999978E-2"/>
    <n v="-157.29999999999998"/>
    <d v="2019-02-11T00:00:00"/>
    <d v="2019-02-11T00:00:00"/>
    <n v="0"/>
    <s v="0-1 día"/>
    <n v="0"/>
    <n v="0"/>
    <n v="0"/>
    <x v="0"/>
    <x v="1"/>
    <x v="0"/>
    <x v="0"/>
    <x v="0"/>
    <x v="0"/>
    <x v="0"/>
  </r>
  <r>
    <x v="1"/>
    <n v="1"/>
    <s v="1990625"/>
    <x v="0"/>
    <s v="5757"/>
    <s v="06/02/2019 11:52"/>
    <s v="0XEH805786"/>
    <s v="500167"/>
    <s v="PITSS"/>
    <s v="ASP"/>
    <x v="162"/>
    <s v="EL CID 7830"/>
    <x v="2"/>
    <n v="0"/>
    <s v="INTERIOR"/>
    <n v="133"/>
    <s v="&gt;60"/>
    <s v="Departmental Digital"/>
    <s v="A3"/>
    <s v="Ciudad principal"/>
    <s v="2-&gt;60"/>
    <n v="1.1000000000000001"/>
    <n v="1501.5000000000002"/>
    <n v="1"/>
    <n v="0.96"/>
    <n v="5"/>
    <n v="0.192"/>
    <n v="0"/>
    <n v="0"/>
    <d v="2019-02-06T00:00:00"/>
    <d v="2019-02-07T00:00:00"/>
    <n v="1"/>
    <s v="0-1 día"/>
    <n v="0"/>
    <n v="0"/>
    <n v="0"/>
    <x v="0"/>
    <x v="0"/>
    <x v="0"/>
    <x v="0"/>
    <x v="1"/>
    <x v="2"/>
    <x v="8"/>
  </r>
  <r>
    <x v="0"/>
    <n v="1"/>
    <s v="1982577"/>
    <x v="0"/>
    <s v="3658"/>
    <s v="21/01/2019 12:58"/>
    <s v="0C4X007549"/>
    <s v="100038"/>
    <s v="PITSS"/>
    <s v="ASP"/>
    <x v="10"/>
    <s v="CARRETERA IXTAPAN CRUCERO S/N"/>
    <x v="32"/>
    <n v="0"/>
    <s v="INTERIOR"/>
    <n v="2608"/>
    <s v="&gt;60"/>
    <s v="A4 Mono MFPs"/>
    <s v="A4"/>
    <s v="Ciudad principal"/>
    <s v="1-&gt;60"/>
    <n v="1.05"/>
    <n v="750.75000000000011"/>
    <n v="1"/>
    <n v="7.03"/>
    <n v="5"/>
    <n v="1.4060000000000001"/>
    <n v="0.10150000000000003"/>
    <n v="-72.572500000000034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5697"/>
    <x v="0"/>
    <s v="4000"/>
    <s v="07/01/2019 10:55"/>
    <s v="06HB012397"/>
    <s v="100037"/>
    <s v="PITSS"/>
    <s v="ASP"/>
    <x v="14"/>
    <s v="AV LEONA VICARIO 501 ESQ JOSE MA MORELOS Y PAVON"/>
    <x v="3"/>
    <n v="0"/>
    <s v="INTERIOR"/>
    <n v="284"/>
    <s v="&gt;60"/>
    <s v="Entry Mono Printers"/>
    <s v="A4"/>
    <s v="Ciudad principal"/>
    <s v="1-&gt;60"/>
    <n v="1.05"/>
    <n v="750.75000000000011"/>
    <n v="1"/>
    <n v="7.08"/>
    <n v="5"/>
    <n v="1.4159999999999999"/>
    <n v="0.10399999999999998"/>
    <n v="-74.36"/>
    <d v="2019-01-08T00:00:00"/>
    <d v="2019-01-08T00:00:00"/>
    <n v="0"/>
    <s v="0-1 día"/>
    <n v="0"/>
    <n v="0"/>
    <n v="0"/>
    <x v="0"/>
    <x v="1"/>
    <x v="0"/>
    <x v="0"/>
    <x v="0"/>
    <x v="0"/>
    <x v="0"/>
  </r>
  <r>
    <x v="0"/>
    <n v="1"/>
    <s v="1976963"/>
    <x v="2"/>
    <s v="4326"/>
    <s v="09/01/2019 10:50"/>
    <s v="0BG1001410"/>
    <s v="000196"/>
    <s v="PITSS"/>
    <s v="ASP"/>
    <x v="4"/>
    <s v="PROLONGACION JUAREZ 197"/>
    <x v="35"/>
    <n v="0"/>
    <s v="METRO"/>
    <s v="  "/>
    <s v="&gt;60"/>
    <s v="Light Production Digital Business"/>
    <s v="Entry Production"/>
    <s v="Ciudad principal"/>
    <s v="3-&gt;60"/>
    <n v="1"/>
    <n v="803"/>
    <n v="1"/>
    <n v="5.67"/>
    <n v="4"/>
    <n v="1.4175"/>
    <n v="0.104375"/>
    <n v="-83.813124999999999"/>
    <d v="2019-01-22T00:00:00"/>
    <d v="2019-01-22T00:00:00"/>
    <n v="0"/>
    <s v="0-1 día"/>
    <n v="0"/>
    <n v="0"/>
    <n v="0"/>
    <x v="1"/>
    <x v="1"/>
    <x v="0"/>
    <x v="0"/>
    <x v="0"/>
    <x v="0"/>
    <x v="0"/>
  </r>
  <r>
    <x v="1"/>
    <n v="1"/>
    <s v="1994521"/>
    <x v="0"/>
    <s v="7025"/>
    <s v="13/02/2019 17:57"/>
    <s v="07CX042372"/>
    <s v="800192"/>
    <s v="PITSS"/>
    <s v="ASP"/>
    <x v="133"/>
    <s v="CARRETERA GUADALAJARA EL SALTO No 3000"/>
    <x v="5"/>
    <n v="0"/>
    <s v="INTERIOR"/>
    <n v="303"/>
    <s v="&gt;60"/>
    <s v="Office Digital"/>
    <s v="A3"/>
    <s v="Ciudad principal"/>
    <s v="2-&gt;60"/>
    <n v="1.1000000000000001"/>
    <n v="1501.5000000000002"/>
    <n v="1"/>
    <n v="7.1"/>
    <n v="5"/>
    <n v="1.42"/>
    <n v="0.10499999999999998"/>
    <n v="-143.32499999999999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72091"/>
    <x v="0"/>
    <s v="3658"/>
    <s v="28/12/2018 11:37"/>
    <s v="0C4X165509"/>
    <s v="800188"/>
    <s v="PITSS"/>
    <s v="ASP"/>
    <x v="8"/>
    <s v="BLVD DIAZ ORDAZ 136-B"/>
    <x v="30"/>
    <n v="0"/>
    <s v="INTERIOR"/>
    <n v="352"/>
    <s v="&gt;60"/>
    <s v="A4 Mono MFPs"/>
    <s v="A4"/>
    <s v="Ciudad principal"/>
    <s v="1-&gt;60"/>
    <n v="1.05"/>
    <n v="750.75000000000011"/>
    <n v="1"/>
    <n v="7.13"/>
    <n v="5"/>
    <n v="1.4259999999999999"/>
    <n v="0.10649999999999998"/>
    <n v="-76.147499999999994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70779"/>
    <x v="0"/>
    <s v="4395"/>
    <s v="23/12/2018 16:30"/>
    <s v="0BG2947906"/>
    <s v="800185"/>
    <s v="PITSS"/>
    <s v="ASP"/>
    <x v="1"/>
    <s v="MIGUEL DE LA MADRID 9"/>
    <x v="41"/>
    <n v="1"/>
    <s v="INTERIOR"/>
    <n v="20"/>
    <s v="Entre 16 y 30"/>
    <s v="Light Production Digital Business"/>
    <s v="Entry Production"/>
    <s v="Ciudad principal"/>
    <s v="3-Entre 16 y 30"/>
    <n v="1.05"/>
    <n v="0"/>
    <n v="1"/>
    <n v="5.73"/>
    <n v="4"/>
    <n v="1.4325000000000001"/>
    <n v="0.10812500000000003"/>
    <n v="-170.08062500000005"/>
    <d v="2019-01-02T00:00:00"/>
    <d v="2019-01-02T00:00:00"/>
    <n v="0"/>
    <s v="0-1 día"/>
    <n v="0"/>
    <n v="0"/>
    <n v="0"/>
    <x v="0"/>
    <x v="1"/>
    <x v="0"/>
    <x v="0"/>
    <x v="0"/>
    <x v="0"/>
    <x v="0"/>
  </r>
  <r>
    <x v="0"/>
    <n v="1"/>
    <s v="1982373"/>
    <x v="0"/>
    <s v="4310"/>
    <s v="21/01/2019 10:22"/>
    <s v="0BG0963897"/>
    <s v="000195"/>
    <s v="PITSS"/>
    <s v="ASP"/>
    <x v="4"/>
    <s v="AV CONTRERAS 300"/>
    <x v="70"/>
    <n v="0"/>
    <s v="METRO"/>
    <n v="18"/>
    <s v="Entre 16 y 30"/>
    <s v="Light Production Digital Business"/>
    <s v="Entry Production"/>
    <s v="Ciudad principal"/>
    <s v="3-Entre 16 y 30"/>
    <n v="1.05"/>
    <n v="843.15000000000009"/>
    <n v="1"/>
    <n v="5.75"/>
    <n v="4"/>
    <n v="1.4375"/>
    <n v="0.109375"/>
    <n v="-87.828125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91213"/>
    <x v="0"/>
    <s v="0070"/>
    <s v="07/02/2019 11:45"/>
    <s v="0E2B665653"/>
    <s v="800183"/>
    <s v="PITSS"/>
    <s v="ASP"/>
    <x v="4"/>
    <s v="AV DE LAS ROSAS 110"/>
    <x v="0"/>
    <n v="0"/>
    <s v="INTERIOR"/>
    <n v="47"/>
    <s v="Entre 31 y 60"/>
    <s v="Entry Production Color Low/Mid"/>
    <s v="Entry Production"/>
    <s v="Ciudad principal"/>
    <s v="3-Entre 31 y 60"/>
    <n v="1.1000000000000001"/>
    <n v="1730.3000000000004"/>
    <n v="1"/>
    <n v="5.75"/>
    <n v="4"/>
    <n v="1.4375"/>
    <n v="0.109375"/>
    <n v="-172.04687500000003"/>
    <d v="2019-02-08T00:00:00"/>
    <d v="2019-02-08T00:00:00"/>
    <n v="0"/>
    <s v="0-1 día"/>
    <n v="0"/>
    <n v="0"/>
    <n v="0"/>
    <x v="0"/>
    <x v="1"/>
    <x v="0"/>
    <x v="0"/>
    <x v="0"/>
    <x v="0"/>
    <x v="0"/>
  </r>
  <r>
    <x v="0"/>
    <n v="1"/>
    <s v="1971407"/>
    <x v="0"/>
    <s v="6705"/>
    <s v="26/12/2018 14:04"/>
    <s v="0A1H021228"/>
    <s v="800146"/>
    <s v="PITSS"/>
    <s v="ASP"/>
    <x v="1"/>
    <s v="AV BENITO JUAREZ 1965"/>
    <x v="13"/>
    <n v="0"/>
    <s v="INTERIOR"/>
    <n v="22"/>
    <s v="Entre 16 y 30"/>
    <s v="WF Mono Systems and Legacy Color"/>
    <s v="WF"/>
    <s v="Ciudad principal"/>
    <s v="3-Entre 16 y 30"/>
    <n v="1.05"/>
    <n v="1651.6500000000003"/>
    <n v="1"/>
    <n v="5.76"/>
    <n v="4"/>
    <n v="1.44"/>
    <n v="0.10999999999999999"/>
    <n v="-173.03"/>
    <d v="2019-01-02T00:00:00"/>
    <d v="2019-01-02T00:00:00"/>
    <n v="0"/>
    <s v="0-1 día"/>
    <n v="0"/>
    <n v="0"/>
    <n v="0"/>
    <x v="0"/>
    <x v="1"/>
    <x v="0"/>
    <x v="0"/>
    <x v="0"/>
    <x v="0"/>
    <x v="0"/>
  </r>
  <r>
    <x v="1"/>
    <n v="1"/>
    <s v="1995591"/>
    <x v="0"/>
    <s v="4310"/>
    <s v="15/02/2019 19:08"/>
    <s v="0BG0972374"/>
    <s v="800192"/>
    <s v="PITSS"/>
    <s v="ASP"/>
    <x v="4"/>
    <s v="AV DE LA ROSAS No 119"/>
    <x v="7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5.78"/>
    <n v="4"/>
    <n v="1.4450000000000001"/>
    <n v="0.11125000000000002"/>
    <n v="-174.99625000000006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0"/>
    <n v="1"/>
    <s v="1983691"/>
    <x v="0"/>
    <s v="8075"/>
    <s v="23/01/2019 10:15"/>
    <s v="03AG879893"/>
    <s v="000207"/>
    <s v="PITSS"/>
    <s v="ASP"/>
    <x v="4"/>
    <s v="AV 1 DE MAYO Y AV CENTRAL MZ 4 LT 1"/>
    <x v="60"/>
    <n v="0"/>
    <s v="METRO"/>
    <n v="147"/>
    <s v="&gt;60"/>
    <s v="Departmental Digital"/>
    <s v="A3"/>
    <s v="Ciudad principal"/>
    <s v="2-&gt;60"/>
    <n v="1.1000000000000001"/>
    <n v="720.50000000000011"/>
    <n v="1"/>
    <n v="7.25"/>
    <n v="5"/>
    <n v="1.45"/>
    <n v="0.11249999999999999"/>
    <n v="-73.687499999999986"/>
    <d v="2019-01-23T00:00:00"/>
    <d v="2019-01-24T00:00:00"/>
    <n v="1"/>
    <s v="0-1 día"/>
    <n v="0"/>
    <n v="0"/>
    <n v="0"/>
    <x v="0"/>
    <x v="1"/>
    <x v="0"/>
    <x v="0"/>
    <x v="0"/>
    <x v="0"/>
    <x v="0"/>
  </r>
  <r>
    <x v="0"/>
    <n v="1"/>
    <s v="1985005"/>
    <x v="0"/>
    <s v="5329"/>
    <s v="25/01/2019 13:05"/>
    <s v="0AE9572681"/>
    <s v="800072"/>
    <s v="PITSS"/>
    <s v="ASP"/>
    <x v="25"/>
    <s v="CIRCUITO MEXICO No 125"/>
    <x v="13"/>
    <n v="0"/>
    <s v="INTERIOR"/>
    <n v="98"/>
    <s v="&gt;60"/>
    <s v="Office Digital"/>
    <s v="A3"/>
    <s v="Ciudad principal"/>
    <s v="2-&gt;60"/>
    <n v="1.1000000000000001"/>
    <n v="1501.5000000000002"/>
    <n v="1"/>
    <n v="7.25"/>
    <n v="5"/>
    <n v="1.45"/>
    <n v="0.11249999999999999"/>
    <n v="-153.56249999999997"/>
    <d v="2019-01-28T00:00:00"/>
    <d v="2019-01-28T00:00:00"/>
    <n v="0"/>
    <s v="0-1 día"/>
    <n v="0"/>
    <n v="0"/>
    <n v="0"/>
    <x v="0"/>
    <x v="1"/>
    <x v="0"/>
    <x v="1"/>
    <x v="0"/>
    <x v="0"/>
    <x v="0"/>
  </r>
  <r>
    <x v="1"/>
    <n v="1"/>
    <s v="1995471"/>
    <x v="0"/>
    <s v="3616"/>
    <s v="15/02/2019 13:25"/>
    <s v="0A2T201140"/>
    <s v="500066"/>
    <s v="PITSS"/>
    <s v="ASP"/>
    <x v="12"/>
    <s v="AV CRISTOBAL COLON No 100"/>
    <x v="43"/>
    <n v="0"/>
    <s v="INTERIOR"/>
    <n v="2633"/>
    <s v="&gt;60"/>
    <s v="A4 Mono MFPs"/>
    <s v="A4"/>
    <s v="Otras"/>
    <s v="1-&gt;60"/>
    <n v="1.05"/>
    <n v="750.75000000000011"/>
    <n v="1"/>
    <n v="13.08"/>
    <n v="9"/>
    <n v="1.4533333333333334"/>
    <n v="0.11333333333333334"/>
    <n v="-81.033333333333346"/>
    <d v="2019-02-18T00:00:00"/>
    <d v="2019-02-19T00:00:00"/>
    <n v="1"/>
    <s v="0-1 día"/>
    <n v="0"/>
    <n v="0"/>
    <n v="0"/>
    <x v="0"/>
    <x v="1"/>
    <x v="0"/>
    <x v="0"/>
    <x v="0"/>
    <x v="0"/>
    <x v="0"/>
  </r>
  <r>
    <x v="1"/>
    <n v="1"/>
    <s v="1998979"/>
    <x v="0"/>
    <s v="6705"/>
    <s v="22/02/2019 10:35"/>
    <s v="0A1H020703"/>
    <s v="800185"/>
    <s v="PITSS"/>
    <s v="ASP"/>
    <x v="1"/>
    <s v="BLVD MIGUEL DE LA MADRID 8717"/>
    <x v="41"/>
    <n v="1"/>
    <s v="INTERIOR"/>
    <n v="9"/>
    <s v="Entre 7 y 15"/>
    <s v="WF Mono Systems and Legacy Color"/>
    <s v="WF"/>
    <s v="Ciudad principal"/>
    <s v="3-Entre 7 y 15"/>
    <n v="0.8"/>
    <n v="0"/>
    <n v="1"/>
    <n v="5.87"/>
    <n v="4"/>
    <n v="1.4675"/>
    <n v="0.11687500000000001"/>
    <n v="-183.84437500000004"/>
    <d v="2019-02-26T00:00:00"/>
    <d v="2019-02-26T00:00:00"/>
    <n v="0"/>
    <s v="0-1 día"/>
    <n v="0"/>
    <n v="0"/>
    <n v="0"/>
    <x v="0"/>
    <x v="1"/>
    <x v="0"/>
    <x v="0"/>
    <x v="0"/>
    <x v="0"/>
    <x v="0"/>
  </r>
  <r>
    <x v="1"/>
    <n v="1"/>
    <s v="1988321"/>
    <x v="0"/>
    <s v="4395"/>
    <s v="01/02/2019 10:27"/>
    <s v="0BG2949219"/>
    <s v="800185"/>
    <s v="PITSS"/>
    <s v="ASP"/>
    <x v="1"/>
    <s v="FELIPE SEVILLA DEL RIO 115"/>
    <x v="50"/>
    <n v="1"/>
    <s v="INTERIOR"/>
    <n v="10"/>
    <s v="Entre 7 y 15"/>
    <s v="Light Production Digital Business"/>
    <s v="Entry Production"/>
    <s v="Ciudad principal"/>
    <s v="3-Entre 7 y 15"/>
    <n v="0.8"/>
    <n v="0"/>
    <n v="1"/>
    <n v="5.95"/>
    <n v="4"/>
    <n v="1.4875"/>
    <n v="0.12187500000000001"/>
    <n v="-191.70937500000005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1"/>
    <n v="1"/>
    <s v="1989771"/>
    <x v="0"/>
    <s v="4395"/>
    <s v="05/02/2019 10:03"/>
    <s v="0BG2951121"/>
    <s v="500083"/>
    <s v="PITSS"/>
    <s v="ASP"/>
    <x v="1"/>
    <s v="AV UNIVERSIDAD 401 NORTE"/>
    <x v="36"/>
    <n v="0"/>
    <s v="INTERIOR"/>
    <n v="74"/>
    <s v="&gt;60"/>
    <s v="Light Production Digital Business"/>
    <s v="Entry Production"/>
    <s v="Ciudad principal"/>
    <s v="3-&gt;60"/>
    <n v="1.1499999999999999"/>
    <n v="1808.95"/>
    <n v="1"/>
    <n v="5.95"/>
    <n v="4"/>
    <n v="1.4875"/>
    <n v="0.12187500000000001"/>
    <n v="-191.70937500000005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86519"/>
    <x v="0"/>
    <s v="8075"/>
    <s v="29/01/2019 09:35"/>
    <s v="03AG880355"/>
    <s v="800113"/>
    <s v="PITSS"/>
    <s v="ASP"/>
    <x v="4"/>
    <s v="AV MEXICO 3370"/>
    <x v="0"/>
    <n v="0"/>
    <s v="INTERIOR"/>
    <n v="4"/>
    <s v="Entre 3 y 6"/>
    <s v="Departmental Digital"/>
    <s v="A3"/>
    <s v="Ciudad principal"/>
    <s v="2-Entre 3 y 6"/>
    <n v="0"/>
    <n v="0"/>
    <n v="1"/>
    <n v="7.44"/>
    <n v="5"/>
    <n v="1.488"/>
    <n v="0.122"/>
    <n v="-166.53"/>
    <d v="2019-02-01T00:00:00"/>
    <d v="2019-02-05T00:00:00"/>
    <n v="1"/>
    <s v="0-1 día"/>
    <n v="0"/>
    <n v="0"/>
    <n v="0"/>
    <x v="0"/>
    <x v="1"/>
    <x v="0"/>
    <x v="0"/>
    <x v="0"/>
    <x v="0"/>
    <x v="0"/>
  </r>
  <r>
    <x v="0"/>
    <n v="1"/>
    <s v="1979751"/>
    <x v="0"/>
    <s v="7845"/>
    <s v="15/01/2019 16:55"/>
    <s v="0MX4316572"/>
    <s v="500167"/>
    <s v="PITSS"/>
    <s v="ASP"/>
    <x v="25"/>
    <s v="8102 AV MIGUEL DE LA MADRID"/>
    <x v="27"/>
    <n v="0"/>
    <s v="INTERIOR"/>
    <n v="6"/>
    <s v="Entre 3 y 6"/>
    <s v="A3 Office Color Laser MFPs"/>
    <s v="A3"/>
    <s v="Ciudad principal"/>
    <s v="2-Entre 3 y 6"/>
    <n v="0"/>
    <n v="0"/>
    <n v="1"/>
    <n v="1.25"/>
    <n v="5"/>
    <n v="0.25"/>
    <n v="0"/>
    <n v="0"/>
    <d v="2019-01-16T00:00:00"/>
    <d v="2019-01-16T00:00:00"/>
    <n v="0"/>
    <s v="0-1 día"/>
    <n v="0"/>
    <n v="0"/>
    <n v="0"/>
    <x v="0"/>
    <x v="0"/>
    <x v="0"/>
    <x v="1"/>
    <x v="1"/>
    <x v="2"/>
    <x v="8"/>
  </r>
  <r>
    <x v="0"/>
    <n v="1"/>
    <s v="1983077"/>
    <x v="0"/>
    <s v="1262"/>
    <s v="22/01/2019 08:59"/>
    <s v="0DUX196280"/>
    <s v="800188"/>
    <s v="PITSS"/>
    <s v="ASP"/>
    <x v="4"/>
    <s v="PASEO IRAPUATO No 1101"/>
    <x v="30"/>
    <n v="0"/>
    <s v="INTERIOR"/>
    <n v="117"/>
    <s v="&gt;60"/>
    <s v="Entry Production Color Low/Mid"/>
    <s v="Entry Production"/>
    <s v="Ciudad principal"/>
    <s v="3-&gt;60"/>
    <n v="1.1499999999999999"/>
    <n v="1808.95"/>
    <n v="1"/>
    <n v="6.02"/>
    <n v="4"/>
    <n v="1.5049999999999999"/>
    <n v="0.12624999999999997"/>
    <n v="-198.59124999999997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90125"/>
    <x v="0"/>
    <s v="0070"/>
    <s v="05/02/2019 17:28"/>
    <s v="0E2B646633"/>
    <s v="500056"/>
    <s v="PITSS"/>
    <s v="ASP"/>
    <x v="1"/>
    <s v="BLV MIGUEL HIDALGO 155"/>
    <x v="19"/>
    <n v="0"/>
    <s v="INTERIOR"/>
    <n v="176"/>
    <s v="&gt;60"/>
    <s v="Entry Production Color Low/Mid"/>
    <s v="Entry Production"/>
    <s v="Ciudad principal"/>
    <s v="3-&gt;60"/>
    <n v="1.1499999999999999"/>
    <n v="1808.95"/>
    <n v="1"/>
    <n v="6.03"/>
    <n v="4"/>
    <n v="1.5075000000000001"/>
    <n v="0.12687500000000002"/>
    <n v="-199.57437500000006"/>
    <d v="2019-02-15T00:00:00"/>
    <d v="2019-02-15T00:00:00"/>
    <n v="0"/>
    <s v="0-1 día"/>
    <n v="0"/>
    <n v="0"/>
    <n v="0"/>
    <x v="0"/>
    <x v="1"/>
    <x v="0"/>
    <x v="0"/>
    <x v="0"/>
    <x v="0"/>
    <x v="0"/>
  </r>
  <r>
    <x v="0"/>
    <n v="1"/>
    <s v="1981785"/>
    <x v="0"/>
    <s v="5866"/>
    <s v="19/01/2019 12:13"/>
    <s v="0EX9662181"/>
    <s v="800027"/>
    <s v="PITSS"/>
    <s v="ASP"/>
    <x v="4"/>
    <s v="AV LOPEZ MATEOS SUR No 7000"/>
    <x v="40"/>
    <n v="0"/>
    <s v="INTERIOR"/>
    <n v="192"/>
    <s v="&gt;60"/>
    <s v="Departmental Digital"/>
    <s v="A3"/>
    <s v="Ciudad principal"/>
    <s v="2-&gt;60"/>
    <n v="1.1000000000000001"/>
    <n v="1501.5000000000002"/>
    <n v="1"/>
    <n v="7.58"/>
    <n v="5"/>
    <n v="1.516"/>
    <n v="0.129"/>
    <n v="-176.08500000000001"/>
    <d v="2019-01-21T00:00:00"/>
    <d v="2019-01-21T00:00:00"/>
    <n v="0"/>
    <s v="0-1 día"/>
    <n v="0"/>
    <n v="0"/>
    <n v="0"/>
    <x v="0"/>
    <x v="1"/>
    <x v="0"/>
    <x v="0"/>
    <x v="0"/>
    <x v="0"/>
    <x v="0"/>
  </r>
  <r>
    <x v="0"/>
    <n v="1"/>
    <s v="1980391"/>
    <x v="0"/>
    <s v="1262"/>
    <s v="16/01/2019 16:05"/>
    <s v="0DUX272492"/>
    <s v="800027"/>
    <s v="PITSS"/>
    <s v="ASP"/>
    <x v="4"/>
    <s v="AV VALLE DE SAN ISIDRO 530"/>
    <x v="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6.09"/>
    <n v="4"/>
    <n v="1.5225"/>
    <n v="0.13062499999999999"/>
    <n v="-205.47312500000001"/>
    <d v="2019-01-18T00:00:00"/>
    <d v="2019-01-21T00:00:00"/>
    <n v="1"/>
    <s v="0-1 día"/>
    <n v="0"/>
    <n v="0"/>
    <n v="0"/>
    <x v="0"/>
    <x v="1"/>
    <x v="0"/>
    <x v="0"/>
    <x v="0"/>
    <x v="0"/>
    <x v="0"/>
  </r>
  <r>
    <x v="0"/>
    <n v="1"/>
    <s v="1983097"/>
    <x v="0"/>
    <s v="4395"/>
    <s v="22/01/2019 09:19"/>
    <s v="0BG2951615"/>
    <s v="800185"/>
    <s v="PITSS"/>
    <s v="ASP"/>
    <x v="1"/>
    <s v="FELIPE SEVILLA DEL RIO 115"/>
    <x v="50"/>
    <n v="1"/>
    <s v="INTERIOR"/>
    <n v="15"/>
    <s v="Entre 7 y 15"/>
    <s v="Light Production Digital Business"/>
    <s v="Entry Production"/>
    <s v="Ciudad principal"/>
    <s v="3-Entre 7 y 15"/>
    <n v="0.8"/>
    <n v="0"/>
    <n v="1"/>
    <n v="6.11"/>
    <n v="4"/>
    <n v="1.5275000000000001"/>
    <n v="0.13187500000000002"/>
    <n v="-207.43937500000007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74311"/>
    <x v="0"/>
    <s v="5024"/>
    <s v="03/01/2019 14:39"/>
    <s v="G7B294401"/>
    <s v="800110"/>
    <s v="PITSS"/>
    <s v="ASP"/>
    <x v="55"/>
    <s v="JOSE GUADALUPE ARTIGAS No 41"/>
    <x v="54"/>
    <n v="0"/>
    <s v="INTERIOR"/>
    <n v="56"/>
    <s v="Entre 31 y 60"/>
    <s v="Office Digital"/>
    <s v="A3"/>
    <s v="Otras"/>
    <s v="2-Entre 31 y 60"/>
    <n v="1.05"/>
    <n v="1433.25"/>
    <n v="1"/>
    <n v="13.75"/>
    <n v="9"/>
    <n v="1.5277777777777777"/>
    <n v="0.13194444444444442"/>
    <n v="-180.10416666666663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2473"/>
    <x v="0"/>
    <s v="7845"/>
    <s v="21/01/2019 11:37"/>
    <s v="0MX4766757"/>
    <s v="500167"/>
    <s v="PITSS"/>
    <s v="ASP"/>
    <x v="25"/>
    <s v="AV PARQUE INDUSTRIAL JUAREZ 3328"/>
    <x v="2"/>
    <n v="0"/>
    <s v="INTERIOR"/>
    <n v="24"/>
    <s v="Entre 16 y 30"/>
    <s v="A3 Office Color Laser MFPs"/>
    <s v="A3"/>
    <s v="Ciudad principal"/>
    <s v="2-Entre 16 y 30"/>
    <n v="0.8"/>
    <n v="1092"/>
    <n v="1"/>
    <n v="1.66"/>
    <n v="5"/>
    <n v="0.33199999999999996"/>
    <n v="0"/>
    <n v="0"/>
    <d v="2019-01-22T00:00:00"/>
    <d v="2019-01-23T00:00:00"/>
    <n v="1"/>
    <s v="0-1 día"/>
    <n v="0"/>
    <n v="0"/>
    <n v="0"/>
    <x v="0"/>
    <x v="0"/>
    <x v="0"/>
    <x v="1"/>
    <x v="1"/>
    <x v="2"/>
    <x v="8"/>
  </r>
  <r>
    <x v="0"/>
    <n v="1"/>
    <s v="1974073"/>
    <x v="0"/>
    <s v="3336"/>
    <s v="03/01/2019 09:49"/>
    <s v="5BT727629"/>
    <s v="500018"/>
    <s v="PITSS"/>
    <s v="ASP"/>
    <x v="163"/>
    <s v="CRISANTEMOS No 709"/>
    <x v="119"/>
    <n v="0"/>
    <s v="INTERIOR"/>
    <n v="6"/>
    <s v="Entre 3 y 6"/>
    <s v="A4 Mono MFPs"/>
    <s v="A4"/>
    <s v="Ciudad principal"/>
    <s v="1-Entre 3 y 6"/>
    <n v="0"/>
    <n v="0"/>
    <n v="1"/>
    <n v="7.68"/>
    <n v="5"/>
    <n v="1.536"/>
    <n v="0.13400000000000001"/>
    <n v="-95.810000000000016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74195"/>
    <x v="0"/>
    <s v="3611"/>
    <s v="03/01/2019 11:51"/>
    <s v="0A4T037906"/>
    <s v="800110"/>
    <s v="PITSS"/>
    <s v="ASP"/>
    <x v="12"/>
    <s v="Eje Oriente No 525"/>
    <x v="28"/>
    <n v="0"/>
    <s v="INTERIOR"/>
    <n v="1210"/>
    <s v="&gt;60"/>
    <s v="Entry Mono Printers"/>
    <s v="A4"/>
    <s v="Ciudad principal"/>
    <s v="1-&gt;60"/>
    <n v="1.05"/>
    <n v="750.75000000000011"/>
    <n v="1"/>
    <n v="7.72"/>
    <n v="5"/>
    <n v="1.544"/>
    <n v="0.13600000000000001"/>
    <n v="-97.240000000000023"/>
    <d v="2019-01-09T00:00:00"/>
    <d v="2019-01-10T00:00:00"/>
    <n v="1"/>
    <s v="0-1 día"/>
    <n v="0"/>
    <n v="0"/>
    <n v="0"/>
    <x v="0"/>
    <x v="1"/>
    <x v="0"/>
    <x v="0"/>
    <x v="0"/>
    <x v="0"/>
    <x v="0"/>
  </r>
  <r>
    <x v="0"/>
    <n v="1"/>
    <s v="1983669"/>
    <x v="0"/>
    <s v="4310"/>
    <s v="23/01/2019 09:45"/>
    <s v="0BG0964536"/>
    <s v="000195"/>
    <s v="PITSS"/>
    <s v="ASP"/>
    <x v="4"/>
    <s v="BLV CATARATAS 29"/>
    <x v="16"/>
    <n v="0"/>
    <s v="METRO"/>
    <n v="8"/>
    <s v="Entre 7 y 15"/>
    <s v="Light Production Digital Business"/>
    <s v="Entry Production"/>
    <s v="Ciudad principal"/>
    <s v="3-Entre 7 y 15"/>
    <n v="0.8"/>
    <n v="642.40000000000009"/>
    <n v="1"/>
    <n v="6.2"/>
    <n v="4"/>
    <n v="1.55"/>
    <n v="0.13750000000000001"/>
    <n v="-110.41250000000001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4453"/>
    <x v="0"/>
    <s v="4395"/>
    <s v="24/01/2019 12:27"/>
    <s v="0BG2941133"/>
    <s v="500035"/>
    <s v="PITSS"/>
    <s v="ASP"/>
    <x v="1"/>
    <s v="BLV 15 DE SEP 4243"/>
    <x v="18"/>
    <n v="0"/>
    <s v="INTERIOR"/>
    <n v="80"/>
    <s v="&gt;60"/>
    <s v="Light Production Digital Business"/>
    <s v="Entry Production"/>
    <s v="Ciudad principal"/>
    <s v="3-&gt;60"/>
    <n v="1.1499999999999999"/>
    <n v="1808.95"/>
    <n v="1"/>
    <n v="6.22"/>
    <n v="4"/>
    <n v="1.5549999999999999"/>
    <n v="0.13874999999999998"/>
    <n v="-218.25375"/>
    <d v="2019-01-29T00:00:00"/>
    <d v="2019-01-29T00:00:00"/>
    <n v="0"/>
    <s v="0-1 día"/>
    <n v="0"/>
    <n v="0"/>
    <n v="0"/>
    <x v="0"/>
    <x v="1"/>
    <x v="0"/>
    <x v="0"/>
    <x v="0"/>
    <x v="0"/>
    <x v="0"/>
  </r>
  <r>
    <x v="0"/>
    <n v="1"/>
    <s v="1981787"/>
    <x v="0"/>
    <s v="0070"/>
    <s v="19/01/2019 12:15"/>
    <s v="0E2B659015"/>
    <s v="800027"/>
    <s v="PITSS"/>
    <s v="ASP"/>
    <x v="4"/>
    <s v="AV LOPEZ MATEOS SUR No 7000"/>
    <x v="40"/>
    <n v="0"/>
    <s v="INTERIOR"/>
    <n v="108"/>
    <s v="&gt;60"/>
    <s v="Entry Production Color Low/Mid"/>
    <s v="Entry Production"/>
    <s v="Ciudad principal"/>
    <s v="3-&gt;60"/>
    <n v="1.1499999999999999"/>
    <n v="1808.95"/>
    <n v="1"/>
    <n v="6.25"/>
    <n v="4"/>
    <n v="1.5625"/>
    <n v="0.140625"/>
    <n v="-221.20312500000003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3457"/>
    <x v="0"/>
    <s v="8090"/>
    <s v="22/01/2019 16:56"/>
    <s v="03AG876239"/>
    <s v="000207"/>
    <s v="PITSS"/>
    <s v="ASP"/>
    <x v="164"/>
    <s v="ALFONSO REYES No 115"/>
    <x v="57"/>
    <n v="0"/>
    <s v="METRO"/>
    <n v="47"/>
    <s v="Entre 31 y 60"/>
    <s v="Departmental Digital"/>
    <s v="A3"/>
    <s v="Ciudad principal"/>
    <s v="2-Entre 31 y 60"/>
    <n v="1.05"/>
    <n v="687.75"/>
    <n v="1"/>
    <n v="7.82"/>
    <n v="5"/>
    <n v="1.5640000000000001"/>
    <n v="0.14100000000000001"/>
    <n v="-92.355000000000004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83615"/>
    <x v="0"/>
    <s v="5866"/>
    <s v="23/01/2019 08:12"/>
    <s v="0EX9296094"/>
    <s v="800147"/>
    <s v="PITSS"/>
    <s v="ASP"/>
    <x v="1"/>
    <s v="AV. FAJA DE ORO NO. 1100"/>
    <x v="48"/>
    <n v="0"/>
    <s v="INTERIOR"/>
    <n v="27"/>
    <s v="Entre 16 y 30"/>
    <s v="Departmental Digital"/>
    <s v="A3"/>
    <s v="Ciudad principal"/>
    <s v="2-Entre 16 y 30"/>
    <n v="0.8"/>
    <n v="1092"/>
    <n v="1"/>
    <n v="7.83"/>
    <n v="5"/>
    <n v="1.5660000000000001"/>
    <n v="0.14150000000000001"/>
    <n v="-193.14750000000001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0"/>
    <n v="1"/>
    <s v="1972145"/>
    <x v="0"/>
    <s v="8045"/>
    <s v="28/12/2018 12:53"/>
    <s v="0Y4X848866"/>
    <s v="000196"/>
    <s v="PITSS"/>
    <s v="ASP"/>
    <x v="15"/>
    <s v="PASEO DE LA REFORMA No 295 P 2"/>
    <x v="57"/>
    <n v="1"/>
    <s v="METRO"/>
    <n v="65"/>
    <s v="&gt;60"/>
    <s v="Office Digital"/>
    <s v="A3"/>
    <s v="Ciudad principal"/>
    <s v="2-&gt;60"/>
    <n v="1.1000000000000001"/>
    <n v="0"/>
    <n v="1"/>
    <n v="7.94"/>
    <n v="5"/>
    <n v="1.5880000000000001"/>
    <n v="0.14700000000000002"/>
    <n v="0"/>
    <d v="2018-12-31T00:00:00"/>
    <d v="2019-01-02T00:00:00"/>
    <n v="1"/>
    <s v="0-1 día"/>
    <n v="0"/>
    <n v="0"/>
    <n v="0"/>
    <x v="0"/>
    <x v="1"/>
    <x v="0"/>
    <x v="0"/>
    <x v="0"/>
    <x v="0"/>
    <x v="0"/>
  </r>
  <r>
    <x v="0"/>
    <n v="1"/>
    <s v="1975565"/>
    <x v="0"/>
    <s v="5866"/>
    <s v="07/01/2019 09:30"/>
    <s v="0EX9297593"/>
    <s v="800084"/>
    <s v="PITSS"/>
    <s v="ASP"/>
    <x v="1"/>
    <s v="AV HEROICO COLEGIO MILITAR 114"/>
    <x v="79"/>
    <n v="0"/>
    <s v="INTERIOR"/>
    <n v="27"/>
    <s v="Entre 16 y 30"/>
    <s v="Departmental Digital"/>
    <s v="A3"/>
    <s v="Ciudad principal"/>
    <s v="2-Entre 16 y 30"/>
    <n v="0.8"/>
    <n v="1092"/>
    <n v="1"/>
    <n v="8"/>
    <n v="5"/>
    <n v="1.6"/>
    <n v="0.15000000000000002"/>
    <n v="-204.75000000000003"/>
    <d v="2019-01-10T00:00:00"/>
    <d v="2019-01-10T00:00:00"/>
    <n v="0"/>
    <s v="0-1 día"/>
    <n v="0"/>
    <n v="0"/>
    <n v="0"/>
    <x v="0"/>
    <x v="1"/>
    <x v="0"/>
    <x v="0"/>
    <x v="0"/>
    <x v="0"/>
    <x v="0"/>
  </r>
  <r>
    <x v="0"/>
    <n v="1"/>
    <s v="1968217"/>
    <x v="0"/>
    <s v="4598"/>
    <s v="17/12/2018 15:20"/>
    <s v="0FBG479583"/>
    <s v="500083"/>
    <s v="PITSS"/>
    <s v="ASP"/>
    <x v="1"/>
    <s v="AV INDUSTRIALES DEL PONIENTE 1050"/>
    <x v="43"/>
    <n v="0"/>
    <s v="INTERIOR"/>
    <n v="18"/>
    <s v="Entre 16 y 30"/>
    <s v="Light Production Digital Business"/>
    <s v="Entry Production"/>
    <s v="Otras"/>
    <s v="3-Entre 16 y 30"/>
    <n v="1.05"/>
    <n v="1651.6500000000003"/>
    <n v="1"/>
    <n v="9.67"/>
    <n v="6"/>
    <n v="1.6116666666666666"/>
    <n v="0.15291666666666665"/>
    <n v="-240.53791666666666"/>
    <d v="2019-01-04T00:00:00"/>
    <d v="2019-01-04T00:00:00"/>
    <n v="0"/>
    <s v="0-1 día"/>
    <n v="0"/>
    <n v="0"/>
    <n v="0"/>
    <x v="0"/>
    <x v="1"/>
    <x v="0"/>
    <x v="0"/>
    <x v="0"/>
    <x v="0"/>
    <x v="0"/>
  </r>
  <r>
    <x v="1"/>
    <n v="1"/>
    <s v="1989339"/>
    <x v="0"/>
    <s v="6705"/>
    <s v="04/02/2019 15:37"/>
    <s v="0A1H020685"/>
    <s v="800188"/>
    <s v="PITSS"/>
    <s v="ASP"/>
    <x v="1"/>
    <s v="TORRES LANDA 103 A"/>
    <x v="55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6.5"/>
    <n v="4"/>
    <n v="1.625"/>
    <n v="0.15625"/>
    <n v="-245.78125000000003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3499"/>
    <x v="0"/>
    <s v="6705"/>
    <s v="12/02/2019 09:59"/>
    <s v="0A1H020579"/>
    <s v="800074"/>
    <s v="PITSS"/>
    <s v="ASP"/>
    <x v="1"/>
    <s v="PASEO LAZARO CARDENAS 1655"/>
    <x v="71"/>
    <n v="0"/>
    <s v="INTERIOR"/>
    <n v="2"/>
    <s v="&lt;=3"/>
    <s v="WF Mono Systems and Legacy Color"/>
    <s v="WF"/>
    <s v="Ciudad principal"/>
    <s v="3-&lt;=3"/>
    <n v="0"/>
    <n v="0"/>
    <n v="1"/>
    <n v="6.52"/>
    <n v="4"/>
    <n v="1.63"/>
    <n v="0.15749999999999997"/>
    <n v="-247.7475"/>
    <d v="2019-02-12T00:00:00"/>
    <d v="2019-02-13T00:00:00"/>
    <n v="1"/>
    <s v="0-1 día"/>
    <n v="0"/>
    <n v="0"/>
    <n v="0"/>
    <x v="0"/>
    <x v="1"/>
    <x v="0"/>
    <x v="0"/>
    <x v="0"/>
    <x v="0"/>
    <x v="0"/>
  </r>
  <r>
    <x v="1"/>
    <n v="1"/>
    <s v="1996265"/>
    <x v="0"/>
    <s v="4395"/>
    <s v="18/02/2019 09:11"/>
    <s v="0BG2951615"/>
    <s v="800185"/>
    <s v="PITSS"/>
    <s v="ASP"/>
    <x v="1"/>
    <s v="FELIPE SEVILLA DEL RIO 115"/>
    <x v="50"/>
    <n v="1"/>
    <s v="INTERIOR"/>
    <n v="11"/>
    <s v="Entre 7 y 15"/>
    <s v="Light Production Digital Business"/>
    <s v="Entry Production"/>
    <s v="Ciudad principal"/>
    <s v="3-Entre 7 y 15"/>
    <n v="0.8"/>
    <n v="0"/>
    <n v="1"/>
    <n v="6.52"/>
    <n v="4"/>
    <n v="1.63"/>
    <n v="0.15749999999999997"/>
    <n v="-247.7475"/>
    <d v="2019-02-18T00:00:00"/>
    <d v="2019-02-18T00:00:00"/>
    <n v="0"/>
    <s v="0-1 día"/>
    <n v="0"/>
    <n v="0"/>
    <n v="0"/>
    <x v="0"/>
    <x v="1"/>
    <x v="0"/>
    <x v="0"/>
    <x v="0"/>
    <x v="0"/>
    <x v="0"/>
  </r>
  <r>
    <x v="1"/>
    <n v="1"/>
    <s v="1996939"/>
    <x v="9"/>
    <s v="4626"/>
    <s v="19/02/2019 09:20"/>
    <s v="0D6X464217"/>
    <s v="100037"/>
    <s v="PITSS"/>
    <s v="ASP"/>
    <x v="81"/>
    <s v="RODOLFO PADRON No 9"/>
    <x v="59"/>
    <n v="0"/>
    <s v="INTERIOR"/>
    <s v="  "/>
    <s v="&gt;60"/>
    <s v="Entry Mono Printers"/>
    <s v="A4"/>
    <s v="Ciudad principal"/>
    <s v="1-&gt;60"/>
    <n v="1"/>
    <n v="715.00000000000011"/>
    <n v="1"/>
    <n v="8.17"/>
    <n v="5"/>
    <n v="1.6339999999999999"/>
    <n v="0.15849999999999997"/>
    <n v="-113.3275"/>
    <d v="2019-02-20T00:00:00"/>
    <d v="2019-02-24T00:00:00"/>
    <n v="2"/>
    <s v="2-3 días"/>
    <n v="0.25"/>
    <n v="-178.75000000000003"/>
    <n v="0"/>
    <x v="1"/>
    <x v="1"/>
    <x v="0"/>
    <x v="0"/>
    <x v="0"/>
    <x v="0"/>
    <x v="0"/>
  </r>
  <r>
    <x v="0"/>
    <n v="1"/>
    <s v="1979321"/>
    <x v="0"/>
    <s v="4395"/>
    <s v="15/01/2019 07:29"/>
    <s v="0BG2940910"/>
    <s v="800192"/>
    <s v="PITSS"/>
    <s v="ASP"/>
    <x v="1"/>
    <s v="AV MAIZ 1300"/>
    <x v="0"/>
    <n v="0"/>
    <s v="INTERIOR"/>
    <n v="142"/>
    <s v="&gt;60"/>
    <s v="Light Production Digital Business"/>
    <s v="Entry Production"/>
    <s v="Ciudad principal"/>
    <s v="3-&gt;60"/>
    <n v="1.1499999999999999"/>
    <n v="1808.95"/>
    <n v="1"/>
    <n v="6.6"/>
    <n v="4"/>
    <n v="1.65"/>
    <n v="0.16249999999999998"/>
    <n v="-255.61250000000001"/>
    <d v="2019-01-15T00:00:00"/>
    <d v="2019-01-15T00:00:00"/>
    <n v="0"/>
    <s v="0-1 día"/>
    <n v="0"/>
    <n v="0"/>
    <n v="0"/>
    <x v="0"/>
    <x v="1"/>
    <x v="0"/>
    <x v="0"/>
    <x v="0"/>
    <x v="0"/>
    <x v="0"/>
  </r>
  <r>
    <x v="0"/>
    <n v="1"/>
    <s v="1975525"/>
    <x v="0"/>
    <s v="4395"/>
    <s v="07/01/2019 08:50"/>
    <s v="0BG2949280"/>
    <s v="800183"/>
    <s v="PITSS"/>
    <s v="ASP"/>
    <x v="1"/>
    <s v="AV MAIZ 1300"/>
    <x v="0"/>
    <n v="0"/>
    <s v="INTERIOR"/>
    <n v="81"/>
    <s v="&gt;60"/>
    <s v="Light Production Digital Business"/>
    <s v="Entry Production"/>
    <s v="Ciudad principal"/>
    <s v="3-&gt;60"/>
    <n v="1.1499999999999999"/>
    <n v="1808.95"/>
    <n v="1"/>
    <n v="6.67"/>
    <n v="4"/>
    <n v="1.6675"/>
    <n v="0.166875"/>
    <n v="-262.49437500000005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4457"/>
    <x v="0"/>
    <s v="4395"/>
    <s v="24/01/2019 12:33"/>
    <s v="0BG2951627"/>
    <s v="500035"/>
    <s v="PITSS"/>
    <s v="ASP"/>
    <x v="1"/>
    <s v="AV REFORMA 4243"/>
    <x v="18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6.7"/>
    <n v="4"/>
    <n v="1.675"/>
    <n v="0.16875000000000001"/>
    <n v="-265.44375000000008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78951"/>
    <x v="0"/>
    <s v="0551"/>
    <s v="14/01/2019 10:46"/>
    <s v="0XPN398119"/>
    <s v="800187"/>
    <s v="PITSS"/>
    <s v="ASP"/>
    <x v="4"/>
    <s v="BLV ECUESTRE SN"/>
    <x v="10"/>
    <n v="0"/>
    <s v="INTERIOR"/>
    <n v="171"/>
    <s v="&gt;60"/>
    <s v="Entry Production Color Low/Mid"/>
    <s v="Entry Production"/>
    <s v="Ciudad principal"/>
    <s v="3-&gt;60"/>
    <n v="1.1499999999999999"/>
    <n v="1808.95"/>
    <n v="1"/>
    <n v="6.73"/>
    <n v="4"/>
    <n v="1.6825000000000001"/>
    <n v="0.17062500000000003"/>
    <n v="-268.39312500000005"/>
    <d v="2019-01-16T00:00:00"/>
    <d v="2019-01-16T00:00:00"/>
    <n v="0"/>
    <s v="0-1 día"/>
    <n v="0"/>
    <n v="0"/>
    <n v="0"/>
    <x v="0"/>
    <x v="1"/>
    <x v="0"/>
    <x v="0"/>
    <x v="0"/>
    <x v="0"/>
    <x v="0"/>
  </r>
  <r>
    <x v="1"/>
    <n v="1"/>
    <s v="1976263"/>
    <x v="0"/>
    <s v="7010"/>
    <s v="08/01/2019 09:29"/>
    <s v="7TX138507"/>
    <s v="800183"/>
    <s v="PITSS"/>
    <s v="ASP"/>
    <x v="53"/>
    <s v="CARRETERA A CHAPALA KM 17.8CARRETERA JACARANDAS"/>
    <x v="40"/>
    <n v="0"/>
    <s v="INTERIOR"/>
    <n v="4"/>
    <s v="Entre 3 y 6"/>
    <s v="A3 Office Color Laser MFPs"/>
    <s v="A3"/>
    <s v="Ciudad principal"/>
    <s v="2-Entre 3 y 6"/>
    <n v="0"/>
    <n v="0"/>
    <n v="1"/>
    <n v="8.52"/>
    <n v="5"/>
    <n v="1.704"/>
    <n v="0.17599999999999999"/>
    <n v="-240.23999999999998"/>
    <d v="2019-01-31T00:00:00"/>
    <d v="2019-02-01T00:00:00"/>
    <n v="1"/>
    <s v="0-1 día"/>
    <n v="0"/>
    <n v="0"/>
    <n v="0"/>
    <x v="0"/>
    <x v="1"/>
    <x v="0"/>
    <x v="0"/>
    <x v="0"/>
    <x v="0"/>
    <x v="0"/>
  </r>
  <r>
    <x v="0"/>
    <n v="1"/>
    <s v="1983095"/>
    <x v="0"/>
    <s v="4395"/>
    <s v="22/01/2019 09:15"/>
    <s v="0BG2949219"/>
    <s v="800185"/>
    <s v="PITSS"/>
    <s v="ASP"/>
    <x v="1"/>
    <s v="FELIPE SEVILLA DEL RIO 115"/>
    <x v="50"/>
    <n v="1"/>
    <s v="INTERIOR"/>
    <n v="116"/>
    <s v="&gt;60"/>
    <s v="Light Production Digital Business"/>
    <s v="Entry Production"/>
    <s v="Ciudad principal"/>
    <s v="3-&gt;60"/>
    <n v="1.1499999999999999"/>
    <n v="0"/>
    <n v="1"/>
    <n v="6.82"/>
    <n v="4"/>
    <n v="1.7050000000000001"/>
    <n v="0.17625000000000002"/>
    <n v="-277.24125000000009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0"/>
    <n v="1"/>
    <s v="1982673"/>
    <x v="0"/>
    <s v="0070"/>
    <s v="21/01/2019 15:19"/>
    <s v="0E2B658299"/>
    <s v="500028"/>
    <s v="PITSS"/>
    <s v="ASP"/>
    <x v="4"/>
    <s v="AV DE LAS TORRES No 2498"/>
    <x v="1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6.85"/>
    <n v="4"/>
    <n v="1.7124999999999999"/>
    <n v="0.17812499999999998"/>
    <n v="-280.19062500000001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6475"/>
    <x v="0"/>
    <s v="8045"/>
    <s v="08/01/2019 12:38"/>
    <s v="Y4X821724"/>
    <s v="500093"/>
    <s v="PITSS"/>
    <s v="ASP"/>
    <x v="157"/>
    <s v="CARRETERA LIBRAMIENTO MEXICO 2KM 28.5 S/N"/>
    <x v="18"/>
    <n v="0"/>
    <s v="INTERIOR"/>
    <n v="6"/>
    <s v="Entre 3 y 6"/>
    <s v="Office Digital"/>
    <s v="A3"/>
    <s v="Ciudad principal"/>
    <s v="2-Entre 3 y 6"/>
    <n v="0"/>
    <n v="0"/>
    <n v="1"/>
    <n v="8.57"/>
    <n v="5"/>
    <n v="1.714"/>
    <n v="0.17849999999999999"/>
    <n v="-243.65249999999997"/>
    <d v="2019-01-09T00:00:00"/>
    <d v="2019-01-09T00:00:00"/>
    <n v="0"/>
    <s v="0-1 día"/>
    <n v="0"/>
    <n v="0"/>
    <n v="0"/>
    <x v="0"/>
    <x v="1"/>
    <x v="0"/>
    <x v="0"/>
    <x v="0"/>
    <x v="0"/>
    <x v="0"/>
  </r>
  <r>
    <x v="0"/>
    <n v="1"/>
    <s v="1978841"/>
    <x v="0"/>
    <s v="4395"/>
    <s v="14/01/2019 08:09"/>
    <s v="0BG2950141"/>
    <s v="800192"/>
    <s v="PITSS"/>
    <s v="ASP"/>
    <x v="1"/>
    <s v="AV LOPEZ MATEOS SUR 1299"/>
    <x v="40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6.9"/>
    <n v="4"/>
    <n v="1.7250000000000001"/>
    <n v="0.18125000000000002"/>
    <n v="-285.1062500000001"/>
    <d v="2019-01-14T00:00:00"/>
    <d v="2019-01-15T00:00:00"/>
    <n v="1"/>
    <s v="0-1 día"/>
    <n v="0"/>
    <n v="0"/>
    <n v="0"/>
    <x v="0"/>
    <x v="1"/>
    <x v="0"/>
    <x v="0"/>
    <x v="0"/>
    <x v="0"/>
    <x v="0"/>
  </r>
  <r>
    <x v="0"/>
    <n v="1"/>
    <s v="1973731"/>
    <x v="0"/>
    <s v="4002"/>
    <s v="02/01/2019 15:15"/>
    <s v="09HB325911"/>
    <s v="800192"/>
    <s v="PITSS"/>
    <s v="ASP"/>
    <x v="14"/>
    <s v="JUAREZ 91"/>
    <x v="26"/>
    <n v="0"/>
    <s v="INTERIOR"/>
    <n v="2589"/>
    <s v="&gt;60"/>
    <s v="A4 Mono MFPs"/>
    <s v="A4"/>
    <s v="Ciudad principal"/>
    <s v="1-&gt;60"/>
    <n v="1.05"/>
    <n v="750.75000000000011"/>
    <n v="1"/>
    <n v="8.68"/>
    <n v="5"/>
    <n v="1.736"/>
    <n v="0.184"/>
    <n v="-131.56000000000003"/>
    <d v="2019-01-07T00:00:00"/>
    <d v="2019-01-07T00:00:00"/>
    <n v="0"/>
    <s v="0-1 día"/>
    <n v="0"/>
    <n v="0"/>
    <n v="0"/>
    <x v="0"/>
    <x v="1"/>
    <x v="0"/>
    <x v="0"/>
    <x v="0"/>
    <x v="0"/>
    <x v="0"/>
  </r>
  <r>
    <x v="0"/>
    <n v="1"/>
    <s v="1983611"/>
    <x v="0"/>
    <s v="4310"/>
    <s v="23/01/2019 08:06"/>
    <s v="0BG0966721"/>
    <s v="800147"/>
    <s v="PITSS"/>
    <s v="ASP"/>
    <x v="1"/>
    <s v="AV. FAJA DE ORO NO. 1100"/>
    <x v="4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7"/>
    <n v="4"/>
    <n v="1.75"/>
    <n v="0.1875"/>
    <n v="-294.93750000000006"/>
    <d v="2019-01-23T00:00:00"/>
    <d v="2019-01-23T00:00:00"/>
    <n v="0"/>
    <s v="0-1 día"/>
    <n v="0"/>
    <n v="0"/>
    <n v="0"/>
    <x v="0"/>
    <x v="1"/>
    <x v="0"/>
    <x v="0"/>
    <x v="0"/>
    <x v="0"/>
    <x v="0"/>
  </r>
  <r>
    <x v="1"/>
    <n v="1"/>
    <s v="1987993"/>
    <x v="0"/>
    <s v="3658"/>
    <s v="31/01/2019 14:20"/>
    <s v="0C4X003927"/>
    <s v="500167"/>
    <s v="PITSS"/>
    <s v="ASP"/>
    <x v="8"/>
    <s v="HERMANOS ESCOBAR 3515"/>
    <x v="2"/>
    <n v="0"/>
    <s v="INTERIOR"/>
    <n v="337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1-31T00:00:00"/>
    <d v="2019-02-01T00:00:00"/>
    <n v="1"/>
    <s v="0-1 día"/>
    <n v="0"/>
    <n v="0"/>
    <n v="0"/>
    <x v="0"/>
    <x v="0"/>
    <x v="0"/>
    <x v="0"/>
    <x v="1"/>
    <x v="2"/>
    <x v="8"/>
  </r>
  <r>
    <x v="0"/>
    <n v="1"/>
    <s v="1983151"/>
    <x v="0"/>
    <s v="0560"/>
    <s v="22/01/2019 10:06"/>
    <s v="0XPN395024"/>
    <s v="800192"/>
    <s v="PITSS"/>
    <s v="ASP"/>
    <x v="1"/>
    <s v="MANUEL J CLOUTHIER 888"/>
    <x v="0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7.12"/>
    <n v="4"/>
    <n v="1.78"/>
    <n v="0.19500000000000001"/>
    <n v="-306.73500000000007"/>
    <d v="2019-01-25T00:00:00"/>
    <d v="2019-01-25T00:00:00"/>
    <n v="0"/>
    <s v="0-1 día"/>
    <n v="0"/>
    <n v="0"/>
    <n v="0"/>
    <x v="0"/>
    <x v="1"/>
    <x v="0"/>
    <x v="0"/>
    <x v="0"/>
    <x v="0"/>
    <x v="0"/>
  </r>
  <r>
    <x v="0"/>
    <n v="1"/>
    <s v="1981563"/>
    <x v="0"/>
    <s v="5335"/>
    <s v="18/01/2019 17:46"/>
    <s v="0AE7174784"/>
    <s v="500028"/>
    <s v="PITSS"/>
    <s v="ASP"/>
    <x v="10"/>
    <s v="AV GUERRERO NORTE 151"/>
    <x v="36"/>
    <n v="0"/>
    <s v="INTERIOR"/>
    <n v="87"/>
    <s v="&gt;60"/>
    <s v="Office Digital"/>
    <s v="A3"/>
    <s v="Ciudad principal"/>
    <s v="2-&gt;60"/>
    <n v="1.1000000000000001"/>
    <n v="1501.5000000000002"/>
    <n v="1"/>
    <n v="9"/>
    <n v="5"/>
    <n v="1.8"/>
    <n v="0.2"/>
    <n v="-273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1"/>
    <n v="1"/>
    <s v="2000357"/>
    <x v="0"/>
    <s v="0605"/>
    <s v="25/02/2019 19:52"/>
    <s v="03XB458237"/>
    <s v="800146"/>
    <s v="PITSS"/>
    <s v="ASP"/>
    <x v="82"/>
    <s v="BLVD ADOLFO LOPEZ MATEOS No 2540"/>
    <x v="17"/>
    <n v="0"/>
    <s v="INTERIOR"/>
    <n v="248"/>
    <s v="&gt;60"/>
    <s v="Entry Mono Printers"/>
    <s v="A4"/>
    <s v="Ciudad principal"/>
    <s v="1-&gt;60"/>
    <n v="1.05"/>
    <n v="750.75000000000011"/>
    <n v="1"/>
    <n v="9"/>
    <n v="5"/>
    <n v="1.8"/>
    <n v="0.2"/>
    <n v="-143.00000000000003"/>
    <d v="2019-02-27T00:00:00"/>
    <d v="2019-02-27T00:00:00"/>
    <n v="0"/>
    <s v="0-1 día"/>
    <n v="0"/>
    <n v="0"/>
    <n v="0"/>
    <x v="0"/>
    <x v="1"/>
    <x v="0"/>
    <x v="0"/>
    <x v="0"/>
    <x v="0"/>
    <x v="0"/>
  </r>
  <r>
    <x v="0"/>
    <n v="1"/>
    <s v="1974653"/>
    <x v="0"/>
    <s v="0551"/>
    <s v="04/01/2019 08:12"/>
    <s v="0XPN396544"/>
    <s v="800027"/>
    <s v="PITSS"/>
    <s v="ASP"/>
    <x v="4"/>
    <s v="AV VALLE DE SAN ISIDRO 530"/>
    <x v="0"/>
    <n v="0"/>
    <s v="INTERIOR"/>
    <n v="39"/>
    <s v="Entre 31 y 60"/>
    <s v="Entry Production Color Low/Mid"/>
    <s v="Entry Production"/>
    <s v="Ciudad principal"/>
    <s v="3-Entre 31 y 60"/>
    <n v="1.1000000000000001"/>
    <n v="1730.3000000000004"/>
    <n v="1"/>
    <n v="7.25"/>
    <n v="4"/>
    <n v="1.8125"/>
    <n v="0.203125"/>
    <n v="-319.51562500000006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1"/>
    <n v="1"/>
    <s v="1990519"/>
    <x v="0"/>
    <s v="1262"/>
    <s v="06/02/2019 10:09"/>
    <s v="0DUX196197"/>
    <s v="800027"/>
    <s v="PITSS"/>
    <s v="ASP"/>
    <x v="103"/>
    <s v="INDUSTRIA VINICOLA 304"/>
    <x v="0"/>
    <n v="0"/>
    <s v="INTERIOR"/>
    <n v="110"/>
    <s v="&gt;60"/>
    <s v="Entry Production Color Low/Mid"/>
    <s v="Entry Production"/>
    <s v="Ciudad principal"/>
    <s v="3-&gt;60"/>
    <n v="1.1499999999999999"/>
    <n v="1808.95"/>
    <n v="1"/>
    <n v="7.35"/>
    <n v="4"/>
    <n v="1.8374999999999999"/>
    <n v="0.20937499999999998"/>
    <n v="-329.34687500000001"/>
    <d v="2019-02-13T00:00:00"/>
    <d v="2019-02-14T00:00:00"/>
    <n v="1"/>
    <s v="0-1 día"/>
    <n v="0"/>
    <n v="0"/>
    <n v="0"/>
    <x v="0"/>
    <x v="1"/>
    <x v="0"/>
    <x v="0"/>
    <x v="0"/>
    <x v="0"/>
    <x v="0"/>
  </r>
  <r>
    <x v="1"/>
    <n v="1"/>
    <s v="1989905"/>
    <x v="0"/>
    <s v="4395"/>
    <s v="05/02/2019 12:06"/>
    <s v="0BG2947926"/>
    <s v="500066"/>
    <s v="PITSS"/>
    <s v="ASP"/>
    <x v="1"/>
    <s v="AV PASEO DE LOS LEONES 1388 L 2-3"/>
    <x v="11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7.37"/>
    <n v="4"/>
    <n v="1.8425"/>
    <n v="0.21062500000000001"/>
    <n v="-331.31312500000007"/>
    <d v="2019-02-06T00:00:00"/>
    <d v="2019-02-06T00:00:00"/>
    <n v="0"/>
    <s v="0-1 día"/>
    <n v="0"/>
    <n v="0"/>
    <n v="0"/>
    <x v="0"/>
    <x v="1"/>
    <x v="0"/>
    <x v="0"/>
    <x v="0"/>
    <x v="0"/>
    <x v="0"/>
  </r>
  <r>
    <x v="0"/>
    <n v="1"/>
    <s v="1985725"/>
    <x v="0"/>
    <s v="1844"/>
    <s v="28/01/2019 09:23"/>
    <s v="0UHA001710"/>
    <s v="500083"/>
    <s v="PITSS"/>
    <s v="ASP"/>
    <x v="147"/>
    <s v="AV VICENTE GUERRERO NTE 3240"/>
    <x v="11"/>
    <n v="0"/>
    <s v="INTERIOR"/>
    <n v="17"/>
    <s v="Entre 16 y 30"/>
    <s v="High End Cut Sheet"/>
    <s v="High Production"/>
    <s v="Ciudad principal"/>
    <s v="4-Entre 16 y 30"/>
    <n v="1.1000000000000001"/>
    <n v="2359.5"/>
    <n v="1"/>
    <n v="5.62"/>
    <n v="3"/>
    <n v="1.8733333333333333"/>
    <n v="0.21833333333333332"/>
    <n v="-468.32499999999999"/>
    <d v="2019-01-28T00:00:00"/>
    <d v="2019-01-29T00:00:00"/>
    <n v="1"/>
    <s v="0-1 día"/>
    <n v="0"/>
    <n v="0"/>
    <n v="0"/>
    <x v="0"/>
    <x v="1"/>
    <x v="0"/>
    <x v="0"/>
    <x v="0"/>
    <x v="0"/>
    <x v="0"/>
  </r>
  <r>
    <x v="1"/>
    <n v="1"/>
    <s v="1987535"/>
    <x v="0"/>
    <s v="6705"/>
    <s v="30/01/2019 20:51"/>
    <s v="0A1H021488"/>
    <s v="800027"/>
    <s v="PITSS"/>
    <s v="ASP"/>
    <x v="1"/>
    <s v="CENTRO COMERCIAL REAL CENTER AV SANTA MARGARITA No"/>
    <x v="0"/>
    <n v="0"/>
    <s v="INTERIOR"/>
    <n v="27"/>
    <s v="Entre 16 y 30"/>
    <s v="WF Mono Systems and Legacy Color"/>
    <s v="WF"/>
    <s v="Ciudad principal"/>
    <s v="3-Entre 16 y 30"/>
    <n v="1.05"/>
    <n v="1651.6500000000003"/>
    <n v="1"/>
    <n v="7.5"/>
    <n v="4"/>
    <n v="1.875"/>
    <n v="0.21875"/>
    <n v="-344.09375000000006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2377"/>
    <x v="0"/>
    <s v="7142"/>
    <s v="09/02/2019 16:02"/>
    <s v="0PW4792154"/>
    <s v="800183"/>
    <s v="PITSS"/>
    <s v="ASP"/>
    <x v="1"/>
    <s v="NEREO RODRIGUEZ BARRAGAN 1350"/>
    <x v="13"/>
    <n v="0"/>
    <s v="INTERIOR"/>
    <n v="16"/>
    <s v="Entre 16 y 30"/>
    <s v="WF Mono Systems and Legacy Color"/>
    <s v="WF"/>
    <s v="Ciudad principal"/>
    <s v="3-Entre 16 y 30"/>
    <n v="1.05"/>
    <n v="1651.6500000000003"/>
    <n v="1"/>
    <n v="7.5"/>
    <n v="4"/>
    <n v="1.875"/>
    <n v="0.21875"/>
    <n v="-344.09375000000006"/>
    <d v="2019-02-22T00:00:00"/>
    <d v="2019-02-22T00:00:00"/>
    <n v="0"/>
    <s v="0-1 día"/>
    <n v="0"/>
    <n v="0"/>
    <n v="0"/>
    <x v="0"/>
    <x v="1"/>
    <x v="0"/>
    <x v="0"/>
    <x v="0"/>
    <x v="0"/>
    <x v="0"/>
  </r>
  <r>
    <x v="0"/>
    <n v="1"/>
    <s v="1976231"/>
    <x v="0"/>
    <s v="1844"/>
    <s v="08/01/2019 08:58"/>
    <s v="0UHA002009"/>
    <s v="800192"/>
    <s v="PITSS"/>
    <s v="ASP"/>
    <x v="103"/>
    <s v="INDUSTRIA VINICOLA 304"/>
    <x v="0"/>
    <n v="0"/>
    <s v="INTERIOR"/>
    <n v="54"/>
    <s v="Entre 31 y 60"/>
    <s v="High End Cut Sheet"/>
    <s v="High Production"/>
    <s v="Ciudad principal"/>
    <s v="4-Entre 31 y 60"/>
    <n v="1.1499999999999999"/>
    <n v="2466.75"/>
    <n v="1"/>
    <n v="5.63"/>
    <n v="3"/>
    <n v="1.8766666666666667"/>
    <n v="0.21916666666666668"/>
    <n v="-470.11250000000001"/>
    <d v="2019-01-14T00:00:00"/>
    <d v="2019-01-14T00:00:00"/>
    <n v="0"/>
    <s v="0-1 día"/>
    <n v="0"/>
    <n v="0"/>
    <n v="0"/>
    <x v="0"/>
    <x v="1"/>
    <x v="0"/>
    <x v="0"/>
    <x v="0"/>
    <x v="0"/>
    <x v="0"/>
  </r>
  <r>
    <x v="1"/>
    <n v="1"/>
    <s v="1994455"/>
    <x v="0"/>
    <s v="6705"/>
    <s v="13/02/2019 15:10"/>
    <s v="0A1H020703"/>
    <s v="800185"/>
    <s v="PITSS"/>
    <s v="ASP"/>
    <x v="1"/>
    <s v="BLVD MIGUEL DE LA MADRID 8717"/>
    <x v="41"/>
    <n v="1"/>
    <s v="INTERIOR"/>
    <n v="17"/>
    <s v="Entre 16 y 30"/>
    <s v="WF Mono Systems and Legacy Color"/>
    <s v="WF"/>
    <s v="Ciudad principal"/>
    <s v="3-Entre 16 y 30"/>
    <n v="1.05"/>
    <n v="0"/>
    <n v="1"/>
    <n v="7.53"/>
    <n v="4"/>
    <n v="1.8825000000000001"/>
    <n v="0.22062500000000002"/>
    <n v="-347.04312500000009"/>
    <d v="2019-02-14T00:00:00"/>
    <d v="2019-02-14T00:00:00"/>
    <n v="0"/>
    <s v="0-1 día"/>
    <n v="0"/>
    <n v="0"/>
    <n v="0"/>
    <x v="0"/>
    <x v="1"/>
    <x v="0"/>
    <x v="0"/>
    <x v="0"/>
    <x v="0"/>
    <x v="0"/>
  </r>
  <r>
    <x v="1"/>
    <n v="1"/>
    <s v="1990127"/>
    <x v="0"/>
    <s v="4395"/>
    <s v="05/02/2019 17:32"/>
    <s v="0BG2951676"/>
    <s v="500056"/>
    <s v="PITSS"/>
    <s v="ASP"/>
    <x v="1"/>
    <s v="BLV MIGUEL HIDALGO 155"/>
    <x v="19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7.58"/>
    <n v="4"/>
    <n v="1.895"/>
    <n v="0.22375"/>
    <n v="-351.95875000000007"/>
    <d v="2019-02-12T00:00:00"/>
    <d v="2019-02-12T00:00:00"/>
    <n v="0"/>
    <s v="0-1 día"/>
    <n v="0"/>
    <n v="0"/>
    <n v="0"/>
    <x v="0"/>
    <x v="1"/>
    <x v="0"/>
    <x v="0"/>
    <x v="0"/>
    <x v="0"/>
    <x v="0"/>
  </r>
  <r>
    <x v="0"/>
    <n v="1"/>
    <s v="1967937"/>
    <x v="0"/>
    <s v="4395"/>
    <s v="17/12/2018 09:54"/>
    <s v="0BG2945237"/>
    <s v="500094"/>
    <s v="PITSS"/>
    <s v="ASP"/>
    <x v="1"/>
    <s v="AV HIDALGO 5309"/>
    <x v="69"/>
    <n v="0"/>
    <s v="INTERIOR"/>
    <n v="25"/>
    <s v="Entre 16 y 30"/>
    <s v="Light Production Digital Business"/>
    <s v="Entry Production"/>
    <s v="Ciudad principal"/>
    <s v="3-Entre 16 y 30"/>
    <n v="1.05"/>
    <n v="1651.6500000000003"/>
    <n v="1"/>
    <n v="7.6"/>
    <n v="4"/>
    <n v="1.9"/>
    <n v="0.22499999999999998"/>
    <n v="-353.92500000000001"/>
    <d v="2019-01-04T00:00:00"/>
    <d v="2019-01-07T00:00:00"/>
    <n v="1"/>
    <s v="0-1 día"/>
    <n v="0"/>
    <n v="0"/>
    <n v="0"/>
    <x v="0"/>
    <x v="1"/>
    <x v="0"/>
    <x v="0"/>
    <x v="0"/>
    <x v="0"/>
    <x v="0"/>
  </r>
  <r>
    <x v="0"/>
    <n v="1"/>
    <s v="1973737"/>
    <x v="0"/>
    <s v="4395"/>
    <s v="02/01/2019 15:23"/>
    <s v="0BG2951480"/>
    <s v="800186"/>
    <s v="PITSS"/>
    <s v="ASP"/>
    <x v="1"/>
    <s v="AV BENITO JUAREZ 1965"/>
    <x v="13"/>
    <n v="0"/>
    <s v="INTERIOR"/>
    <n v="86"/>
    <s v="&gt;60"/>
    <s v="Light Production Digital Business"/>
    <s v="Entry Production"/>
    <s v="Ciudad principal"/>
    <s v="3-&gt;60"/>
    <n v="1.1499999999999999"/>
    <n v="1808.95"/>
    <n v="1"/>
    <n v="7.62"/>
    <n v="4"/>
    <n v="1.905"/>
    <n v="0.22625000000000001"/>
    <n v="-355.89125000000007"/>
    <d v="2019-01-03T00:00:00"/>
    <d v="2019-01-04T00:00:00"/>
    <n v="1"/>
    <s v="0-1 día"/>
    <n v="0"/>
    <n v="0"/>
    <n v="0"/>
    <x v="0"/>
    <x v="1"/>
    <x v="0"/>
    <x v="0"/>
    <x v="0"/>
    <x v="0"/>
    <x v="0"/>
  </r>
  <r>
    <x v="0"/>
    <n v="1"/>
    <s v="1982513"/>
    <x v="0"/>
    <s v="4395"/>
    <s v="21/01/2019 12:02"/>
    <s v="0BG2951666"/>
    <s v="800192"/>
    <s v="PITSS"/>
    <s v="ASP"/>
    <x v="1"/>
    <s v="AV MANUEL AVILA CAMACHO 1650"/>
    <x v="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7.75"/>
    <n v="4"/>
    <n v="1.9375"/>
    <n v="0.234375"/>
    <n v="-368.67187500000006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73677"/>
    <x v="0"/>
    <s v="4002"/>
    <s v="02/01/2019 12:55"/>
    <s v="09HB331670"/>
    <s v="000207"/>
    <s v="PITSS"/>
    <s v="ASP"/>
    <x v="0"/>
    <s v="AV TLATILCO No 239"/>
    <x v="34"/>
    <n v="1"/>
    <s v="METRO"/>
    <n v="13"/>
    <s v="Entre 7 y 15"/>
    <s v="A4 Mono MFPs"/>
    <s v="A4"/>
    <s v="Ciudad principal"/>
    <s v="1-Entre 7 y 15"/>
    <n v="0"/>
    <n v="0"/>
    <n v="1"/>
    <n v="9.75"/>
    <n v="5"/>
    <n v="1.95"/>
    <n v="0.23749999999999999"/>
    <n v="0"/>
    <d v="2019-01-03T00:00:00"/>
    <d v="2019-01-03T00:00:00"/>
    <n v="0"/>
    <s v="0-1 día"/>
    <n v="0"/>
    <n v="0"/>
    <n v="0"/>
    <x v="0"/>
    <x v="1"/>
    <x v="0"/>
    <x v="0"/>
    <x v="0"/>
    <x v="0"/>
    <x v="0"/>
  </r>
  <r>
    <x v="0"/>
    <n v="1"/>
    <s v="1983339"/>
    <x v="0"/>
    <s v="4310"/>
    <s v="22/01/2019 13:11"/>
    <s v="0BG0964465"/>
    <s v="800142"/>
    <s v="PITSS"/>
    <s v="ASP"/>
    <x v="4"/>
    <s v="AV INSURGENTES SUR 479"/>
    <x v="57"/>
    <n v="0"/>
    <s v="METRO"/>
    <n v="5"/>
    <s v="Entre 3 y 6"/>
    <s v="Light Production Digital Business"/>
    <s v="Entry Production"/>
    <s v="Ciudad principal"/>
    <s v="3-Entre 3 y 6"/>
    <n v="0.6"/>
    <n v="481.79999999999995"/>
    <n v="1"/>
    <n v="7.8"/>
    <n v="4"/>
    <n v="1.95"/>
    <n v="0.23749999999999999"/>
    <n v="-190.71249999999998"/>
    <d v="2019-01-24T00:00:00"/>
    <d v="2019-01-24T00:00:00"/>
    <n v="0"/>
    <s v="0-1 día"/>
    <n v="0"/>
    <n v="0"/>
    <n v="0"/>
    <x v="0"/>
    <x v="1"/>
    <x v="0"/>
    <x v="0"/>
    <x v="0"/>
    <x v="0"/>
    <x v="0"/>
  </r>
  <r>
    <x v="1"/>
    <n v="1"/>
    <s v="1986665"/>
    <x v="0"/>
    <s v="4395"/>
    <s v="29/01/2019 12:21"/>
    <s v="0BG2939661"/>
    <s v="800074"/>
    <s v="PITSS"/>
    <s v="ASP"/>
    <x v="1"/>
    <s v="AV LAS PALMAS 1559 LOC SA-01"/>
    <x v="37"/>
    <n v="0"/>
    <s v="INTERIOR"/>
    <n v="8"/>
    <s v="Entre 7 y 15"/>
    <s v="Light Production Digital Business"/>
    <s v="Entry Production"/>
    <s v="Otras"/>
    <s v="3-Entre 7 y 15"/>
    <n v="0.8"/>
    <n v="1258.4000000000003"/>
    <n v="1"/>
    <n v="11.73"/>
    <n v="6"/>
    <n v="1.9550000000000001"/>
    <n v="0.23875000000000002"/>
    <n v="-375.55375000000009"/>
    <d v="2019-02-05T00:00:00"/>
    <d v="2019-02-06T00:00:00"/>
    <n v="1"/>
    <s v="0-1 día"/>
    <n v="0"/>
    <n v="0"/>
    <n v="0"/>
    <x v="0"/>
    <x v="1"/>
    <x v="0"/>
    <x v="0"/>
    <x v="0"/>
    <x v="0"/>
    <x v="0"/>
  </r>
  <r>
    <x v="1"/>
    <n v="1"/>
    <s v="1991701"/>
    <x v="0"/>
    <s v="6227"/>
    <s v="08/02/2019 09:28"/>
    <s v="0P7A319211"/>
    <s v="800187"/>
    <s v="PITSS"/>
    <s v="ASP"/>
    <x v="165"/>
    <s v="AVENIDA PE&amp;UELAS No 99 INT 4 A"/>
    <x v="10"/>
    <n v="0"/>
    <s v="INTERIOR"/>
    <n v="73"/>
    <s v="&gt;60"/>
    <s v="A4 Color Laser MFPs"/>
    <s v="A4"/>
    <s v="Ciudad principal"/>
    <s v="1-&gt;60"/>
    <n v="1.05"/>
    <n v="750.75000000000011"/>
    <n v="1"/>
    <n v="9.7799999999999994"/>
    <n v="5"/>
    <n v="1.956"/>
    <n v="0.23899999999999999"/>
    <n v="-170.88500000000002"/>
    <d v="2019-02-25T00:00:00"/>
    <d v="2019-02-26T00:00:00"/>
    <n v="1"/>
    <s v="0-1 día"/>
    <n v="0"/>
    <n v="0"/>
    <n v="0"/>
    <x v="0"/>
    <x v="1"/>
    <x v="0"/>
    <x v="0"/>
    <x v="0"/>
    <x v="0"/>
    <x v="0"/>
  </r>
  <r>
    <x v="1"/>
    <n v="1"/>
    <s v="1995433"/>
    <x v="0"/>
    <s v="4002"/>
    <s v="15/02/2019 12:12"/>
    <s v="09HB331752"/>
    <s v="000195"/>
    <s v="PITSS"/>
    <s v="ASP"/>
    <x v="90"/>
    <s v="TEMISTOCLES No 210"/>
    <x v="25"/>
    <n v="1"/>
    <s v="METRO"/>
    <n v="2633"/>
    <s v="&gt;60"/>
    <s v="A4 Mono MFPs"/>
    <s v="A4"/>
    <s v="Ciudad principal"/>
    <s v="1-&gt;60"/>
    <n v="1.05"/>
    <n v="0"/>
    <n v="1"/>
    <n v="9.8000000000000007"/>
    <n v="5"/>
    <n v="1.9600000000000002"/>
    <n v="0.24000000000000005"/>
    <n v="0"/>
    <d v="2019-02-19T00:00:00"/>
    <d v="2019-02-19T00:00:00"/>
    <n v="0"/>
    <s v="0-1 día"/>
    <n v="0"/>
    <n v="0"/>
    <n v="0"/>
    <x v="0"/>
    <x v="1"/>
    <x v="0"/>
    <x v="0"/>
    <x v="0"/>
    <x v="0"/>
    <x v="0"/>
  </r>
  <r>
    <x v="1"/>
    <n v="1"/>
    <s v="1996947"/>
    <x v="9"/>
    <s v="7845"/>
    <s v="19/02/2019 09:26"/>
    <s v="0MX4770329"/>
    <s v="100037"/>
    <s v="PITSS"/>
    <s v="ASP"/>
    <x v="81"/>
    <s v="RODOLFO PADRON No 9"/>
    <x v="59"/>
    <n v="0"/>
    <s v="INTERIOR"/>
    <s v="  "/>
    <s v="&gt;60"/>
    <s v="A3 Office Color Laser MFPs"/>
    <s v="A3"/>
    <s v="Ciudad principal"/>
    <s v="2-&gt;60"/>
    <n v="1"/>
    <n v="1365"/>
    <n v="1"/>
    <n v="9.85"/>
    <n v="5"/>
    <n v="1.97"/>
    <n v="0.24249999999999999"/>
    <n v="-331.01249999999999"/>
    <d v="2019-02-20T00:00:00"/>
    <d v="2019-02-21T00:00:00"/>
    <n v="1"/>
    <s v="0-1 día"/>
    <n v="0"/>
    <n v="0"/>
    <n v="0"/>
    <x v="1"/>
    <x v="1"/>
    <x v="0"/>
    <x v="0"/>
    <x v="0"/>
    <x v="0"/>
    <x v="0"/>
  </r>
  <r>
    <x v="0"/>
    <n v="1"/>
    <s v="1974061"/>
    <x v="0"/>
    <s v="6705"/>
    <s v="03/01/2019 09:34"/>
    <s v="0A1H020673"/>
    <s v="800110"/>
    <s v="PITSS"/>
    <s v="ASP"/>
    <x v="1"/>
    <s v="AV CAMELINAS 2650"/>
    <x v="28"/>
    <n v="0"/>
    <s v="INTERIOR"/>
    <n v="100"/>
    <s v="&gt;60"/>
    <s v="WF Mono Systems and Legacy Color"/>
    <s v="WF"/>
    <s v="Ciudad principal"/>
    <s v="3-&gt;60"/>
    <n v="1.1499999999999999"/>
    <n v="1808.95"/>
    <n v="1"/>
    <n v="7.93"/>
    <n v="4"/>
    <n v="1.9824999999999999"/>
    <n v="0.24562499999999998"/>
    <n v="-386.36812500000002"/>
    <d v="2019-01-07T00:00:00"/>
    <d v="2019-01-08T00:00:00"/>
    <n v="1"/>
    <s v="0-1 día"/>
    <n v="0"/>
    <n v="0"/>
    <n v="0"/>
    <x v="0"/>
    <x v="1"/>
    <x v="0"/>
    <x v="0"/>
    <x v="0"/>
    <x v="0"/>
    <x v="0"/>
  </r>
  <r>
    <x v="0"/>
    <n v="1"/>
    <s v="1982631"/>
    <x v="0"/>
    <s v="6440"/>
    <s v="21/01/2019 13:42"/>
    <s v="0D64000592"/>
    <s v="800027"/>
    <s v="PITSS"/>
    <s v="ASP"/>
    <x v="116"/>
    <s v="HIDALGO No 44"/>
    <x v="5"/>
    <n v="0"/>
    <s v="INTERIOR"/>
    <n v="2608"/>
    <s v="&gt;60"/>
    <s v="3rd Party Equipment &amp; Software"/>
    <s v="A4"/>
    <s v="Ciudad principal"/>
    <s v="1-&gt;60"/>
    <n v="1.05"/>
    <n v="750.75000000000011"/>
    <n v="1"/>
    <n v="9.9700000000000006"/>
    <n v="5"/>
    <n v="1.9940000000000002"/>
    <n v="0.24850000000000005"/>
    <n v="-177.67750000000007"/>
    <d v="2019-01-22T00:00:00"/>
    <d v="2019-01-22T00:00:00"/>
    <n v="0"/>
    <s v="0-1 día"/>
    <n v="0"/>
    <n v="0"/>
    <n v="0"/>
    <x v="0"/>
    <x v="1"/>
    <x v="0"/>
    <x v="0"/>
    <x v="0"/>
    <x v="0"/>
    <x v="0"/>
  </r>
  <r>
    <x v="0"/>
    <n v="1"/>
    <s v="1980433"/>
    <x v="0"/>
    <s v="5867"/>
    <s v="16/01/2019 17:30"/>
    <s v="0EX7407896"/>
    <s v="500035"/>
    <s v="PITSS"/>
    <s v="ASP"/>
    <x v="10"/>
    <s v="CARR NUEVO LAREDO -PIEDRAS NEGRAS KM 14.2"/>
    <x v="18"/>
    <n v="0"/>
    <s v="INTERIOR"/>
    <n v="359"/>
    <s v="&gt;60"/>
    <s v="Office Digital"/>
    <s v="A3"/>
    <s v="Ciudad principal"/>
    <s v="2-&gt;60"/>
    <n v="1.1000000000000001"/>
    <n v="1501.5000000000002"/>
    <n v="1"/>
    <n v="10"/>
    <n v="5"/>
    <n v="2"/>
    <n v="0.25"/>
    <n v="-341.25"/>
    <d v="2019-01-18T00:00:00"/>
    <d v="2019-01-18T00:00:00"/>
    <n v="0"/>
    <s v="0-1 día"/>
    <n v="0"/>
    <n v="0"/>
    <n v="0"/>
    <x v="0"/>
    <x v="1"/>
    <x v="0"/>
    <x v="0"/>
    <x v="0"/>
    <x v="0"/>
    <x v="0"/>
  </r>
  <r>
    <x v="0"/>
    <n v="1"/>
    <s v="1984561"/>
    <x v="0"/>
    <s v="8075"/>
    <s v="24/01/2019 16:18"/>
    <s v="3AG871938"/>
    <s v="800142"/>
    <s v="PITSS"/>
    <s v="ASP"/>
    <x v="59"/>
    <s v="PONIENTE 134 NUM 580 B"/>
    <x v="34"/>
    <n v="0"/>
    <s v="METRO"/>
    <n v="87"/>
    <s v="&gt;60"/>
    <s v="Departmental Digital"/>
    <s v="A3"/>
    <s v="Ciudad principal"/>
    <s v="2-&gt;60"/>
    <n v="1.1000000000000001"/>
    <n v="720.50000000000011"/>
    <n v="1"/>
    <n v="10.199999999999999"/>
    <n v="5"/>
    <n v="2.04"/>
    <n v="0.26"/>
    <n v="-170.3"/>
    <d v="2019-01-28T00:00:00"/>
    <d v="2019-01-28T00:00:00"/>
    <n v="0"/>
    <s v="0-1 día"/>
    <n v="0"/>
    <n v="0"/>
    <n v="0"/>
    <x v="0"/>
    <x v="3"/>
    <x v="0"/>
    <x v="0"/>
    <x v="0"/>
    <x v="0"/>
    <x v="0"/>
  </r>
  <r>
    <x v="0"/>
    <n v="1"/>
    <s v="1982221"/>
    <x v="0"/>
    <s v="5945"/>
    <s v="21/01/2019 07:22"/>
    <s v="0X76372774"/>
    <s v="500035"/>
    <s v="PITSS"/>
    <s v="ASP"/>
    <x v="17"/>
    <s v="AV DE LAS FABRICAS No 5939"/>
    <x v="18"/>
    <n v="0"/>
    <s v="INTERIOR"/>
    <n v="47"/>
    <s v="Entre 31 y 60"/>
    <s v="Office Digital"/>
    <s v="A3"/>
    <s v="Ciudad principal"/>
    <s v="2-Entre 31 y 60"/>
    <n v="1.05"/>
    <n v="1433.25"/>
    <n v="1"/>
    <n v="10.47"/>
    <n v="5"/>
    <n v="2.0940000000000003"/>
    <n v="0.27350000000000008"/>
    <n v="-373.327500000000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1"/>
    <n v="1"/>
    <s v="1988333"/>
    <x v="0"/>
    <s v="3636"/>
    <s v="01/02/2019 10:48"/>
    <s v="0BB1555570"/>
    <s v="500071"/>
    <s v="PITSS"/>
    <s v="ASP"/>
    <x v="45"/>
    <s v="CARR REYNOSA-MATAMOROS KM 3"/>
    <x v="19"/>
    <n v="0"/>
    <s v="INTERIOR"/>
    <n v="959"/>
    <s v="&gt;60"/>
    <s v="A4 Mono MFPs"/>
    <s v="A4"/>
    <s v="Ciudad principal"/>
    <s v="1-&gt;60"/>
    <n v="1.05"/>
    <n v="750.75000000000011"/>
    <n v="1"/>
    <n v="10.7"/>
    <n v="5"/>
    <n v="2.1399999999999997"/>
    <n v="0.28499999999999992"/>
    <n v="-203.77499999999998"/>
    <d v="2019-02-12T00:00:00"/>
    <d v="2019-02-12T00:00:00"/>
    <n v="0"/>
    <s v="0-1 día"/>
    <n v="0"/>
    <n v="0"/>
    <n v="0"/>
    <x v="0"/>
    <x v="3"/>
    <x v="0"/>
    <x v="0"/>
    <x v="0"/>
    <x v="0"/>
    <x v="0"/>
  </r>
  <r>
    <x v="0"/>
    <n v="1"/>
    <s v="1982295"/>
    <x v="0"/>
    <s v="4395"/>
    <s v="21/01/2019 09:18"/>
    <s v="0BG2950141"/>
    <s v="800183"/>
    <s v="PITSS"/>
    <s v="ASP"/>
    <x v="1"/>
    <s v="AV LOPEZ MATEOS SUR 1299"/>
    <x v="4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8.6999999999999993"/>
    <n v="4"/>
    <n v="2.1749999999999998"/>
    <n v="0.29374999999999996"/>
    <n v="-462.06875000000002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859"/>
    <x v="0"/>
    <s v="6705"/>
    <s v="14/01/2019 08:47"/>
    <s v="0A1H020591"/>
    <s v="800074"/>
    <s v="PITSS"/>
    <s v="ASP"/>
    <x v="1"/>
    <s v="CALZ DE LA HUERTA 2799"/>
    <x v="28"/>
    <n v="0"/>
    <s v="INTERIOR"/>
    <n v="136"/>
    <s v="&gt;60"/>
    <s v="WF Mono Systems and Legacy Color"/>
    <s v="WF"/>
    <s v="Ciudad principal"/>
    <s v="3-&gt;60"/>
    <n v="1.1499999999999999"/>
    <n v="1808.95"/>
    <n v="1"/>
    <n v="8.7200000000000006"/>
    <n v="4"/>
    <n v="2.1800000000000002"/>
    <n v="0.29500000000000004"/>
    <n v="-464.03500000000014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2271"/>
    <x v="0"/>
    <s v="4395"/>
    <s v="21/01/2019 08:46"/>
    <s v="0BG2947152"/>
    <s v="800192"/>
    <s v="PITSS"/>
    <s v="ASP"/>
    <x v="1"/>
    <s v="PATRIA 1937"/>
    <x v="0"/>
    <n v="0"/>
    <s v="INTERIOR"/>
    <n v="3"/>
    <s v="&lt;=3"/>
    <s v="Light Production Digital Business"/>
    <s v="Entry Production"/>
    <s v="Ciudad principal"/>
    <s v="3-&lt;=3"/>
    <n v="0"/>
    <n v="0"/>
    <n v="1"/>
    <n v="8.73"/>
    <n v="4"/>
    <n v="2.1825000000000001"/>
    <n v="0.29562500000000003"/>
    <n v="-465.0181250000001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0"/>
    <n v="1"/>
    <s v="1986101"/>
    <x v="0"/>
    <s v="5774"/>
    <s v="28/01/2019 15:53"/>
    <s v="0XEL569396"/>
    <s v="800074"/>
    <s v="PITSS"/>
    <s v="ASP"/>
    <x v="1"/>
    <s v="PASEO LAZARO CARDENAS 1655"/>
    <x v="71"/>
    <n v="0"/>
    <s v="INTERIOR"/>
    <n v="68"/>
    <s v="&gt;60"/>
    <s v="Departmental Digital"/>
    <s v="A3"/>
    <s v="Ciudad principal"/>
    <s v="2-&gt;60"/>
    <n v="1.1000000000000001"/>
    <n v="1501.5000000000002"/>
    <n v="1"/>
    <n v="11.12"/>
    <n v="5"/>
    <n v="2.2239999999999998"/>
    <n v="0.30599999999999994"/>
    <n v="-417.68999999999994"/>
    <d v="2019-01-30T00:00:00"/>
    <d v="2019-01-30T00:00:00"/>
    <n v="0"/>
    <s v="0-1 día"/>
    <n v="0"/>
    <n v="0"/>
    <n v="0"/>
    <x v="0"/>
    <x v="3"/>
    <x v="0"/>
    <x v="0"/>
    <x v="0"/>
    <x v="0"/>
    <x v="0"/>
  </r>
  <r>
    <x v="0"/>
    <n v="1"/>
    <s v="1975167"/>
    <x v="0"/>
    <s v="4395"/>
    <s v="06/01/2019 13:21"/>
    <s v="0BG2947123"/>
    <s v="800147"/>
    <s v="PITSS"/>
    <s v="ASP"/>
    <x v="1"/>
    <s v="AV BENITO JUAREZ 1965"/>
    <x v="13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8.93"/>
    <n v="4"/>
    <n v="2.2324999999999999"/>
    <n v="0.30812499999999998"/>
    <n v="-484.68062500000002"/>
    <d v="2019-01-07T00:00:00"/>
    <d v="2019-01-08T00:00:00"/>
    <n v="1"/>
    <s v="0-1 día"/>
    <n v="0"/>
    <n v="0"/>
    <n v="0"/>
    <x v="0"/>
    <x v="3"/>
    <x v="0"/>
    <x v="0"/>
    <x v="0"/>
    <x v="0"/>
    <x v="0"/>
  </r>
  <r>
    <x v="0"/>
    <n v="1"/>
    <s v="1975875"/>
    <x v="0"/>
    <s v="4395"/>
    <s v="07/01/2019 14:45"/>
    <s v="0BG2947925"/>
    <s v="800146"/>
    <s v="PITSS"/>
    <s v="ASP"/>
    <x v="1"/>
    <s v="BLV A L MATEOS SN ESQ CHIMALPOPOC"/>
    <x v="1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9"/>
    <n v="4"/>
    <n v="2.25"/>
    <n v="0.3125"/>
    <n v="-491.56250000000006"/>
    <d v="2019-01-08T00:00:00"/>
    <d v="2019-01-08T00:00:00"/>
    <n v="0"/>
    <s v="0-1 día"/>
    <n v="0"/>
    <n v="0"/>
    <n v="0"/>
    <x v="0"/>
    <x v="3"/>
    <x v="0"/>
    <x v="0"/>
    <x v="0"/>
    <x v="0"/>
    <x v="0"/>
  </r>
  <r>
    <x v="0"/>
    <n v="1"/>
    <s v="1971495"/>
    <x v="0"/>
    <s v="4395"/>
    <s v="26/12/2018 18:32"/>
    <s v="0BG2943277"/>
    <s v="800146"/>
    <s v="PITSS"/>
    <s v="ASP"/>
    <x v="1"/>
    <s v="NEREO RODRIGUEZ BARRAGAN 1350"/>
    <x v="13"/>
    <n v="0"/>
    <s v="INTERIOR"/>
    <n v="73"/>
    <s v="&gt;60"/>
    <s v="Light Production Digital Business"/>
    <s v="Entry Production"/>
    <s v="Ciudad principal"/>
    <s v="3-&gt;60"/>
    <n v="1.1499999999999999"/>
    <n v="1808.95"/>
    <n v="1"/>
    <n v="9"/>
    <n v="4"/>
    <n v="2.25"/>
    <n v="0.3125"/>
    <n v="-491.56250000000006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78853"/>
    <x v="0"/>
    <s v="4395"/>
    <s v="14/01/2019 08:30"/>
    <s v="0BG2948799"/>
    <s v="800071"/>
    <s v="PITSS"/>
    <s v="ASP"/>
    <x v="1"/>
    <s v="AV CIRCUNVALACION No 2700 LOC SA01"/>
    <x v="7"/>
    <n v="0"/>
    <s v="INTERIOR"/>
    <n v="58"/>
    <s v="Entre 31 y 60"/>
    <s v="Light Production Digital Business"/>
    <s v="Entry Production"/>
    <s v="Ciudad principal"/>
    <s v="3-Entre 31 y 60"/>
    <n v="1.1000000000000001"/>
    <n v="1730.3000000000004"/>
    <n v="1"/>
    <n v="9"/>
    <n v="4"/>
    <n v="2.25"/>
    <n v="0.3125"/>
    <n v="-491.56250000000006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5767"/>
    <x v="0"/>
    <s v="3657"/>
    <s v="28/01/2019 10:07"/>
    <s v="0C7X246778"/>
    <s v="800186"/>
    <s v="PITSS"/>
    <s v="ASP"/>
    <x v="49"/>
    <s v="AV 5 DE FEBRERO 1351"/>
    <x v="10"/>
    <n v="0"/>
    <s v="INTERIOR"/>
    <n v="42"/>
    <s v="Entre 31 y 60"/>
    <s v="A4 Mono MFPs"/>
    <s v="A4"/>
    <s v="Ciudad principal"/>
    <s v="1-Entre 31 y 60"/>
    <n v="0.8"/>
    <n v="572.00000000000011"/>
    <n v="1"/>
    <n v="11.3"/>
    <n v="5"/>
    <n v="2.2600000000000002"/>
    <n v="0.31500000000000006"/>
    <n v="-225.22500000000008"/>
    <d v="2019-01-29T00:00:00"/>
    <d v="2019-01-29T00:00:00"/>
    <n v="0"/>
    <s v="0-1 día"/>
    <n v="0"/>
    <n v="0"/>
    <n v="0"/>
    <x v="0"/>
    <x v="3"/>
    <x v="0"/>
    <x v="0"/>
    <x v="0"/>
    <x v="0"/>
    <x v="0"/>
  </r>
  <r>
    <x v="1"/>
    <n v="1"/>
    <s v="1991407"/>
    <x v="0"/>
    <s v="5757"/>
    <s v="07/02/2019 16:28"/>
    <s v="0XEH805610"/>
    <s v="500167"/>
    <s v="PITSS"/>
    <s v="ASP"/>
    <x v="162"/>
    <s v="EL CID 7830"/>
    <x v="2"/>
    <n v="0"/>
    <s v="INTERIOR"/>
    <n v="49"/>
    <s v="Entre 31 y 60"/>
    <s v="Departmental Digital"/>
    <s v="A3"/>
    <s v="Ciudad principal"/>
    <s v="2-Entre 31 y 60"/>
    <n v="1.05"/>
    <n v="1433.25"/>
    <n v="1"/>
    <n v="1.68"/>
    <n v="5"/>
    <n v="0.33599999999999997"/>
    <n v="0"/>
    <n v="0"/>
    <d v="2019-02-08T00:00:00"/>
    <d v="2019-02-08T00:00:00"/>
    <n v="0"/>
    <s v="0-1 día"/>
    <n v="0"/>
    <n v="0"/>
    <n v="0"/>
    <x v="0"/>
    <x v="0"/>
    <x v="0"/>
    <x v="0"/>
    <x v="1"/>
    <x v="2"/>
    <x v="8"/>
  </r>
  <r>
    <x v="0"/>
    <n v="1"/>
    <s v="1970225"/>
    <x v="0"/>
    <s v="5866"/>
    <s v="21/12/2018 15:35"/>
    <s v="0EX9287132"/>
    <s v="000202"/>
    <s v="PITSS"/>
    <s v="ASP"/>
    <x v="4"/>
    <s v="CARR MEXICO-PACHUCA KM 36.5"/>
    <x v="81"/>
    <n v="0"/>
    <s v="METRO"/>
    <n v="27"/>
    <s v="Entre 16 y 30"/>
    <s v="Departmental Digital"/>
    <s v="A3"/>
    <s v="Ciudad principal"/>
    <s v="2-Entre 16 y 30"/>
    <n v="0.8"/>
    <n v="524"/>
    <n v="1"/>
    <n v="11.42"/>
    <n v="5"/>
    <n v="2.2839999999999998"/>
    <n v="0.32099999999999995"/>
    <n v="-210.25499999999997"/>
    <d v="2018-12-28T00:00:00"/>
    <d v="2019-01-02T00:00:00"/>
    <n v="2"/>
    <s v="2-3 días"/>
    <n v="0.25"/>
    <n v="-163.75"/>
    <n v="0"/>
    <x v="0"/>
    <x v="3"/>
    <x v="0"/>
    <x v="0"/>
    <x v="0"/>
    <x v="0"/>
    <x v="0"/>
  </r>
  <r>
    <x v="0"/>
    <n v="1"/>
    <s v="1982783"/>
    <x v="0"/>
    <s v="3658"/>
    <s v="21/01/2019 20:24"/>
    <s v="0C4X011804"/>
    <s v="800074"/>
    <s v="PITSS"/>
    <s v="ASP"/>
    <x v="8"/>
    <s v="AV MONTA&amp;A MONARCA 1000 LOC 1N5A"/>
    <x v="67"/>
    <n v="0"/>
    <s v="INTERIOR"/>
    <n v="210"/>
    <s v="&gt;60"/>
    <s v="A4 Mono MFPs"/>
    <s v="A4"/>
    <s v="Ciudad principal"/>
    <s v="1-&gt;60"/>
    <n v="1.05"/>
    <n v="750.75000000000011"/>
    <n v="1"/>
    <n v="11.5"/>
    <n v="5"/>
    <n v="2.2999999999999998"/>
    <n v="0.32499999999999996"/>
    <n v="-232.375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6605"/>
    <x v="0"/>
    <s v="4002"/>
    <s v="08/01/2019 14:57"/>
    <s v="09HB331541"/>
    <s v="800196"/>
    <s v="PITSS"/>
    <s v="ASP"/>
    <x v="101"/>
    <s v="JUAN DE LA BARRERA No 3609 INT 2"/>
    <x v="7"/>
    <n v="1"/>
    <s v="INTERIOR"/>
    <n v="63"/>
    <s v="&gt;60"/>
    <s v="A4 Mono MFPs"/>
    <s v="A4"/>
    <s v="Ciudad principal"/>
    <s v="1-&gt;60"/>
    <n v="1.05"/>
    <n v="0"/>
    <n v="1"/>
    <n v="11.55"/>
    <n v="5"/>
    <n v="2.31"/>
    <n v="0.32750000000000001"/>
    <n v="0"/>
    <d v="2019-01-09T00:00:00"/>
    <d v="2019-01-09T00:00:00"/>
    <n v="0"/>
    <s v="0-1 día"/>
    <n v="0"/>
    <n v="0"/>
    <n v="0"/>
    <x v="0"/>
    <x v="3"/>
    <x v="0"/>
    <x v="0"/>
    <x v="0"/>
    <x v="0"/>
    <x v="0"/>
  </r>
  <r>
    <x v="0"/>
    <n v="1"/>
    <s v="1974795"/>
    <x v="0"/>
    <s v="4002"/>
    <s v="04/01/2019 13:18"/>
    <s v="09HB325888"/>
    <s v="800186"/>
    <s v="PITSS"/>
    <s v="ASP"/>
    <x v="14"/>
    <s v="AV CHAPULTEPEC 1200 LOC A2 ESQ PROL PERIFERICO A."/>
    <x v="13"/>
    <n v="0"/>
    <s v="INTERIOR"/>
    <n v="30"/>
    <s v="Entre 16 y 30"/>
    <s v="A4 Mono MFPs"/>
    <s v="A4"/>
    <s v="Ciudad principal"/>
    <s v="1-Entre 16 y 30"/>
    <n v="0.6"/>
    <n v="429.00000000000006"/>
    <n v="1"/>
    <n v="11.7"/>
    <n v="5"/>
    <n v="2.34"/>
    <n v="0.33499999999999996"/>
    <n v="-239.52500000000001"/>
    <d v="2019-01-07T00:00:00"/>
    <d v="2019-01-08T00:00:00"/>
    <n v="1"/>
    <s v="0-1 día"/>
    <n v="0"/>
    <n v="0"/>
    <n v="0"/>
    <x v="0"/>
    <x v="3"/>
    <x v="0"/>
    <x v="0"/>
    <x v="0"/>
    <x v="0"/>
    <x v="0"/>
  </r>
  <r>
    <x v="0"/>
    <n v="1"/>
    <s v="1981543"/>
    <x v="2"/>
    <s v="4310"/>
    <s v="18/01/2019 16:36"/>
    <s v="0BG0971716"/>
    <s v="500083"/>
    <s v="PITSS"/>
    <s v="ASP"/>
    <x v="109"/>
    <s v="ISSAC GARZA No 1363"/>
    <x v="11"/>
    <n v="0"/>
    <s v="INTERIOR"/>
    <s v="  "/>
    <s v="&gt;60"/>
    <s v="Light Production Digital Business"/>
    <s v="Entry Production"/>
    <s v="Ciudad principal"/>
    <s v="3-&gt;60"/>
    <n v="1"/>
    <n v="1573.0000000000002"/>
    <n v="1"/>
    <n v="9.4"/>
    <n v="4"/>
    <n v="2.35"/>
    <n v="0.33750000000000002"/>
    <n v="-530.88750000000016"/>
    <d v="2019-01-21T00:00:00"/>
    <d v="2019-01-22T00:00:00"/>
    <n v="1"/>
    <s v="0-1 día"/>
    <n v="0"/>
    <n v="0"/>
    <n v="0"/>
    <x v="1"/>
    <x v="3"/>
    <x v="0"/>
    <x v="0"/>
    <x v="0"/>
    <x v="0"/>
    <x v="0"/>
  </r>
  <r>
    <x v="0"/>
    <n v="1"/>
    <s v="1979115"/>
    <x v="0"/>
    <s v="5552"/>
    <s v="14/01/2019 15:08"/>
    <s v="0KPA027018"/>
    <s v="500028"/>
    <s v="PITSS"/>
    <s v="ASP"/>
    <x v="17"/>
    <s v="ITURBIDE No 6970"/>
    <x v="18"/>
    <n v="0"/>
    <s v="INTERIOR"/>
    <n v="676"/>
    <s v="&gt;60"/>
    <s v="Entry Mono Printers"/>
    <s v="A4"/>
    <s v="Ciudad principal"/>
    <s v="1-&gt;60"/>
    <n v="1.05"/>
    <n v="750.75000000000011"/>
    <n v="1"/>
    <n v="11.87"/>
    <n v="5"/>
    <n v="2.3739999999999997"/>
    <n v="0.34349999999999992"/>
    <n v="-245.60249999999999"/>
    <d v="2019-01-18T00:00:00"/>
    <d v="2019-01-18T00:00:00"/>
    <n v="0"/>
    <s v="0-1 día"/>
    <n v="0"/>
    <n v="0"/>
    <n v="0"/>
    <x v="0"/>
    <x v="3"/>
    <x v="0"/>
    <x v="0"/>
    <x v="0"/>
    <x v="0"/>
    <x v="0"/>
  </r>
  <r>
    <x v="1"/>
    <n v="1"/>
    <s v="1996333"/>
    <x v="0"/>
    <s v="4395"/>
    <s v="18/02/2019 10:14"/>
    <s v="0BG2947153"/>
    <s v="500167"/>
    <s v="PITSS"/>
    <s v="ASP"/>
    <x v="1"/>
    <s v="AV PASEO TRIUNFO LA REP 6321"/>
    <x v="2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1.85"/>
    <n v="4"/>
    <n v="0.46250000000000002"/>
    <n v="0"/>
    <n v="0"/>
    <d v="2019-02-18T00:00:00"/>
    <d v="2019-02-19T00:00:00"/>
    <n v="1"/>
    <s v="0-1 día"/>
    <n v="0"/>
    <n v="0"/>
    <n v="0"/>
    <x v="0"/>
    <x v="0"/>
    <x v="0"/>
    <x v="0"/>
    <x v="1"/>
    <x v="2"/>
    <x v="8"/>
  </r>
  <r>
    <x v="0"/>
    <n v="1"/>
    <s v="1978899"/>
    <x v="0"/>
    <s v="4395"/>
    <s v="14/01/2019 09:46"/>
    <s v="0BG2940387"/>
    <s v="800074"/>
    <s v="PITSS"/>
    <s v="ASP"/>
    <x v="1"/>
    <s v="BLV CAMELIA 2658"/>
    <x v="28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9.56"/>
    <n v="4"/>
    <n v="2.39"/>
    <n v="0.34750000000000003"/>
    <n v="-546.61750000000018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82739"/>
    <x v="0"/>
    <s v="1263"/>
    <s v="21/01/2019 16:56"/>
    <s v="0DRB131260"/>
    <s v="800192"/>
    <s v="PITSS"/>
    <s v="ASP"/>
    <x v="5"/>
    <s v="KM 9 CARRETERA A EL CASTILLO"/>
    <x v="5"/>
    <n v="0"/>
    <s v="INTERIOR"/>
    <n v="101"/>
    <s v="&gt;60"/>
    <s v="Entry Production Color Low/Mid"/>
    <s v="Entry Production"/>
    <s v="Ciudad principal"/>
    <s v="3-&gt;60"/>
    <n v="1.1499999999999999"/>
    <n v="1808.95"/>
    <n v="1"/>
    <n v="9.57"/>
    <n v="4"/>
    <n v="2.3925000000000001"/>
    <n v="0.34812500000000002"/>
    <n v="-547.60062500000015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919"/>
    <x v="0"/>
    <s v="3658"/>
    <s v="14/01/2019 10:01"/>
    <s v="0C4X008011"/>
    <s v="800074"/>
    <s v="PITSS"/>
    <s v="ASP"/>
    <x v="7"/>
    <s v="CAMINO A JESUS DEL MONTE S/N KM 2"/>
    <x v="67"/>
    <n v="0"/>
    <s v="INTERIOR"/>
    <n v="432"/>
    <s v="&gt;60"/>
    <s v="A4 Mono MFPs"/>
    <s v="A4"/>
    <s v="Ciudad principal"/>
    <s v="1-&gt;60"/>
    <n v="1.05"/>
    <n v="750.75000000000011"/>
    <n v="1"/>
    <n v="11.98"/>
    <n v="5"/>
    <n v="2.3959999999999999"/>
    <n v="0.34899999999999998"/>
    <n v="-249.53500000000003"/>
    <d v="2019-01-16T00:00:00"/>
    <d v="2019-01-17T00:00:00"/>
    <n v="1"/>
    <s v="0-1 día"/>
    <n v="0"/>
    <n v="0"/>
    <n v="0"/>
    <x v="0"/>
    <x v="3"/>
    <x v="0"/>
    <x v="0"/>
    <x v="0"/>
    <x v="0"/>
    <x v="0"/>
  </r>
  <r>
    <x v="1"/>
    <n v="1"/>
    <s v="1991721"/>
    <x v="0"/>
    <s v="5552"/>
    <s v="08/02/2019 09:49"/>
    <s v="0KPA026855"/>
    <s v="500018"/>
    <s v="PITSS"/>
    <s v="ASP"/>
    <x v="2"/>
    <s v="AV MARTIRES DE SONORA 1006"/>
    <x v="23"/>
    <n v="0"/>
    <s v="INTERIOR"/>
    <n v="32"/>
    <s v="Entre 31 y 60"/>
    <s v="Entry Mono Printers"/>
    <s v="A4"/>
    <s v="Ciudad principal"/>
    <s v="1-Entre 31 y 60"/>
    <n v="0.8"/>
    <n v="572.00000000000011"/>
    <n v="1"/>
    <n v="12.05"/>
    <n v="5"/>
    <n v="2.41"/>
    <n v="0.35250000000000004"/>
    <n v="-252.03750000000008"/>
    <d v="2019-02-11T00:00:00"/>
    <d v="2019-02-11T00:00:00"/>
    <n v="0"/>
    <s v="0-1 día"/>
    <n v="0"/>
    <n v="0"/>
    <n v="0"/>
    <x v="0"/>
    <x v="3"/>
    <x v="0"/>
    <x v="0"/>
    <x v="0"/>
    <x v="0"/>
    <x v="0"/>
  </r>
  <r>
    <x v="0"/>
    <n v="1"/>
    <s v="1978835"/>
    <x v="0"/>
    <s v="4395"/>
    <s v="14/01/2019 07:53"/>
    <s v="0BG2951472"/>
    <s v="800192"/>
    <s v="PITSS"/>
    <s v="ASP"/>
    <x v="1"/>
    <s v="AMERICAS 655"/>
    <x v="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9.68"/>
    <n v="4"/>
    <n v="2.42"/>
    <n v="0.35499999999999998"/>
    <n v="-558.41500000000008"/>
    <d v="2019-01-15T00:00:00"/>
    <d v="2019-01-15T00:00:00"/>
    <n v="0"/>
    <s v="0-1 día"/>
    <n v="0"/>
    <n v="0"/>
    <n v="0"/>
    <x v="0"/>
    <x v="3"/>
    <x v="0"/>
    <x v="0"/>
    <x v="0"/>
    <x v="0"/>
    <x v="0"/>
  </r>
  <r>
    <x v="0"/>
    <n v="1"/>
    <s v="1976845"/>
    <x v="0"/>
    <s v="6705"/>
    <s v="09/01/2019 08:37"/>
    <s v="0A1H020683"/>
    <s v="800146"/>
    <s v="PITSS"/>
    <s v="ASP"/>
    <x v="1"/>
    <s v="BLV A L MATEOS SN ESQ CHIMALPOPOC"/>
    <x v="17"/>
    <n v="0"/>
    <s v="INTERIOR"/>
    <n v="394"/>
    <s v="&gt;60"/>
    <s v="WF Mono Systems and Legacy Color"/>
    <s v="WF"/>
    <s v="Ciudad principal"/>
    <s v="3-&gt;60"/>
    <n v="1.1499999999999999"/>
    <n v="1808.95"/>
    <n v="1"/>
    <n v="9.8800000000000008"/>
    <n v="4"/>
    <n v="2.4700000000000002"/>
    <n v="0.36750000000000005"/>
    <n v="-578.07750000000021"/>
    <d v="2019-01-16T00:00:00"/>
    <d v="2019-01-16T00:00:00"/>
    <n v="0"/>
    <s v="0-1 día"/>
    <n v="0"/>
    <n v="0"/>
    <n v="0"/>
    <x v="0"/>
    <x v="3"/>
    <x v="0"/>
    <x v="0"/>
    <x v="0"/>
    <x v="0"/>
    <x v="0"/>
  </r>
  <r>
    <x v="0"/>
    <n v="1"/>
    <s v="1975873"/>
    <x v="0"/>
    <s v="0070"/>
    <s v="07/01/2019 14:45"/>
    <s v="0E2B657278"/>
    <s v="800146"/>
    <s v="PITSS"/>
    <s v="ASP"/>
    <x v="4"/>
    <s v="BLV ADOLFO LOPEZ MATEOS 2009-B"/>
    <x v="17"/>
    <n v="0"/>
    <s v="INTERIOR"/>
    <n v="489"/>
    <s v="&gt;60"/>
    <s v="Entry Production Color Low/Mid"/>
    <s v="Entry Production"/>
    <s v="Ciudad principal"/>
    <s v="3-&gt;60"/>
    <n v="1.1499999999999999"/>
    <n v="1808.95"/>
    <n v="1"/>
    <n v="9.92"/>
    <n v="4"/>
    <n v="2.48"/>
    <n v="0.37"/>
    <n v="-582.0100000000001"/>
    <d v="2019-01-08T00:00:00"/>
    <d v="2019-01-08T00:00:00"/>
    <n v="0"/>
    <s v="0-1 día"/>
    <n v="0"/>
    <n v="0"/>
    <n v="0"/>
    <x v="0"/>
    <x v="3"/>
    <x v="0"/>
    <x v="0"/>
    <x v="0"/>
    <x v="0"/>
    <x v="0"/>
  </r>
  <r>
    <x v="0"/>
    <n v="1"/>
    <s v="1977007"/>
    <x v="0"/>
    <s v="4002"/>
    <s v="09/01/2019 11:30"/>
    <s v="09HB331778"/>
    <s v="000196"/>
    <s v="PITSS"/>
    <s v="ASP"/>
    <x v="0"/>
    <s v="SONORA No 62"/>
    <x v="57"/>
    <n v="1"/>
    <s v="METRO"/>
    <n v="2596"/>
    <s v="&gt;60"/>
    <s v="A4 Mono MFPs"/>
    <s v="A4"/>
    <s v="Ciudad principal"/>
    <s v="1-&gt;60"/>
    <n v="1.05"/>
    <n v="0"/>
    <n v="1"/>
    <n v="12.5"/>
    <n v="5"/>
    <n v="2.5"/>
    <n v="0.375"/>
    <n v="0"/>
    <d v="2019-01-10T00:00:00"/>
    <d v="2019-01-10T00:00:00"/>
    <n v="0"/>
    <s v="0-1 día"/>
    <n v="0"/>
    <n v="0"/>
    <n v="0"/>
    <x v="0"/>
    <x v="3"/>
    <x v="0"/>
    <x v="0"/>
    <x v="0"/>
    <x v="0"/>
    <x v="0"/>
  </r>
  <r>
    <x v="0"/>
    <n v="1"/>
    <s v="1982645"/>
    <x v="0"/>
    <s v="4395"/>
    <s v="21/01/2019 14:23"/>
    <s v="0BG2947978"/>
    <s v="800192"/>
    <s v="PITSS"/>
    <s v="ASP"/>
    <x v="1"/>
    <s v="MANUEL J CLOUTHIER 888"/>
    <x v="0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0.09"/>
    <n v="4"/>
    <n v="2.5225"/>
    <n v="0.38062499999999999"/>
    <n v="-598.7231250000001"/>
    <d v="2019-01-22T00:00:00"/>
    <d v="2019-01-23T00:00:00"/>
    <n v="1"/>
    <s v="0-1 día"/>
    <n v="0"/>
    <n v="0"/>
    <n v="0"/>
    <x v="0"/>
    <x v="3"/>
    <x v="0"/>
    <x v="0"/>
    <x v="0"/>
    <x v="0"/>
    <x v="0"/>
  </r>
  <r>
    <x v="0"/>
    <n v="1"/>
    <s v="1978271"/>
    <x v="0"/>
    <s v="5866"/>
    <s v="11/01/2019 13:51"/>
    <s v="0EX9293483"/>
    <s v="800147"/>
    <s v="PITSS"/>
    <s v="ASP"/>
    <x v="4"/>
    <s v="AV VENUSTIANO CARRANZA 2301"/>
    <x v="13"/>
    <n v="0"/>
    <s v="INTERIOR"/>
    <n v="39"/>
    <s v="Entre 31 y 60"/>
    <s v="Departmental Digital"/>
    <s v="A3"/>
    <s v="Ciudad principal"/>
    <s v="2-Entre 31 y 60"/>
    <n v="1.05"/>
    <n v="1433.25"/>
    <n v="1"/>
    <n v="12.65"/>
    <n v="5"/>
    <n v="2.5300000000000002"/>
    <n v="0.38250000000000006"/>
    <n v="-522.11250000000007"/>
    <d v="2019-01-16T00:00:00"/>
    <d v="2019-01-16T00:00:00"/>
    <n v="0"/>
    <s v="0-1 día"/>
    <n v="0"/>
    <n v="0"/>
    <n v="0"/>
    <x v="0"/>
    <x v="3"/>
    <x v="0"/>
    <x v="0"/>
    <x v="0"/>
    <x v="0"/>
    <x v="0"/>
  </r>
  <r>
    <x v="1"/>
    <n v="1"/>
    <s v="1996943"/>
    <x v="9"/>
    <s v="4620"/>
    <s v="19/02/2019 09:23"/>
    <s v="0XLV459278"/>
    <s v="100037"/>
    <s v="PITSS"/>
    <s v="ASP"/>
    <x v="81"/>
    <s v="RODOLFO PADRON No 9"/>
    <x v="59"/>
    <n v="0"/>
    <s v="INTERIOR"/>
    <s v="  "/>
    <s v="&gt;60"/>
    <s v="Entry Mono Printers"/>
    <s v="A4"/>
    <s v="Ciudad principal"/>
    <s v="1-&gt;60"/>
    <n v="1"/>
    <n v="715.00000000000011"/>
    <n v="1"/>
    <n v="13.12"/>
    <n v="5"/>
    <n v="2.6239999999999997"/>
    <n v="0.40599999999999992"/>
    <n v="-290.28999999999996"/>
    <d v="2019-02-20T00:00:00"/>
    <d v="2019-02-21T00:00:00"/>
    <n v="1"/>
    <s v="0-1 día"/>
    <n v="0"/>
    <n v="0"/>
    <n v="0"/>
    <x v="1"/>
    <x v="3"/>
    <x v="0"/>
    <x v="0"/>
    <x v="0"/>
    <x v="0"/>
    <x v="0"/>
  </r>
  <r>
    <x v="0"/>
    <n v="1"/>
    <s v="1982377"/>
    <x v="0"/>
    <s v="6705"/>
    <s v="21/01/2019 10:30"/>
    <s v="0A1H021228"/>
    <s v="800147"/>
    <s v="PITSS"/>
    <s v="ASP"/>
    <x v="1"/>
    <s v="AV BENITO JUAREZ 1965"/>
    <x v="13"/>
    <n v="0"/>
    <s v="INTERIOR"/>
    <n v="12"/>
    <s v="Entre 7 y 15"/>
    <s v="WF Mono Systems and Legacy Color"/>
    <s v="WF"/>
    <s v="Ciudad principal"/>
    <s v="3-Entre 7 y 15"/>
    <n v="0.8"/>
    <n v="1258.4000000000003"/>
    <n v="1"/>
    <n v="10.5"/>
    <n v="4"/>
    <n v="2.625"/>
    <n v="0.40625"/>
    <n v="-639.03125000000011"/>
    <d v="2019-01-22T00:00:00"/>
    <d v="2019-01-22T00:00:00"/>
    <n v="0"/>
    <s v="0-1 día"/>
    <n v="0"/>
    <n v="0"/>
    <n v="0"/>
    <x v="0"/>
    <x v="3"/>
    <x v="0"/>
    <x v="0"/>
    <x v="0"/>
    <x v="0"/>
    <x v="0"/>
  </r>
  <r>
    <x v="0"/>
    <n v="1"/>
    <s v="1982297"/>
    <x v="0"/>
    <s v="4395"/>
    <s v="21/01/2019 09:22"/>
    <s v="0BG2951638"/>
    <s v="800183"/>
    <s v="PITSS"/>
    <s v="ASP"/>
    <x v="1"/>
    <s v="AV LOPEZ MATEOS SUR 1299"/>
    <x v="40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10.63"/>
    <n v="4"/>
    <n v="2.6575000000000002"/>
    <n v="0.41437500000000005"/>
    <n v="-651.81187500000021"/>
    <d v="2019-01-24T00:00:00"/>
    <d v="2019-01-24T00:00:00"/>
    <n v="0"/>
    <s v="0-1 día"/>
    <n v="0"/>
    <n v="0"/>
    <n v="0"/>
    <x v="0"/>
    <x v="3"/>
    <x v="0"/>
    <x v="0"/>
    <x v="0"/>
    <x v="0"/>
    <x v="0"/>
  </r>
  <r>
    <x v="0"/>
    <n v="1"/>
    <s v="1978837"/>
    <x v="0"/>
    <s v="4395"/>
    <s v="14/01/2019 07:55"/>
    <s v="0BG2940374"/>
    <s v="800192"/>
    <s v="PITSS"/>
    <s v="ASP"/>
    <x v="1"/>
    <s v="AMERICAS 655"/>
    <x v="7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10.7"/>
    <n v="4"/>
    <n v="2.6749999999999998"/>
    <n v="0.41874999999999996"/>
    <n v="-658.69375000000002"/>
    <d v="2019-01-17T00:00:00"/>
    <d v="2019-01-18T00:00:00"/>
    <n v="1"/>
    <s v="0-1 día"/>
    <n v="0"/>
    <n v="0"/>
    <n v="0"/>
    <x v="0"/>
    <x v="3"/>
    <x v="0"/>
    <x v="0"/>
    <x v="0"/>
    <x v="0"/>
    <x v="0"/>
  </r>
  <r>
    <x v="0"/>
    <n v="1"/>
    <s v="1979657"/>
    <x v="9"/>
    <s v="7845"/>
    <s v="15/01/2019 13:03"/>
    <s v="0MX4505031"/>
    <s v="800147"/>
    <s v="PITSS"/>
    <s v="ASP"/>
    <x v="25"/>
    <s v="CIRCUITO MEXICO No 125"/>
    <x v="13"/>
    <n v="0"/>
    <s v="INTERIOR"/>
    <s v="  "/>
    <s v="&gt;60"/>
    <s v="A3 Office Color Laser MFPs"/>
    <s v="A3"/>
    <s v="Ciudad principal"/>
    <s v="2-&gt;60"/>
    <n v="1"/>
    <n v="1365"/>
    <n v="1"/>
    <n v="13.45"/>
    <n v="5"/>
    <n v="2.69"/>
    <n v="0.42249999999999999"/>
    <n v="-576.71249999999998"/>
    <d v="2019-01-17T00:00:00"/>
    <d v="2019-01-18T00:00:00"/>
    <n v="1"/>
    <s v="0-1 día"/>
    <n v="0"/>
    <n v="0"/>
    <n v="0"/>
    <x v="1"/>
    <x v="3"/>
    <x v="0"/>
    <x v="1"/>
    <x v="0"/>
    <x v="0"/>
    <x v="0"/>
  </r>
  <r>
    <x v="0"/>
    <n v="1"/>
    <s v="1976883"/>
    <x v="0"/>
    <s v="4495"/>
    <s v="09/01/2019 09:25"/>
    <s v="0BPB110617"/>
    <s v="800192"/>
    <s v="PITSS"/>
    <s v="ASP"/>
    <x v="5"/>
    <s v="KM 9 CARRETERA A EL CASTILLO"/>
    <x v="5"/>
    <n v="0"/>
    <s v="INTERIOR"/>
    <n v="28"/>
    <s v="Entre 16 y 30"/>
    <s v="CF Mono"/>
    <s v="High Production"/>
    <s v="Ciudad principal"/>
    <s v="4-Entre 16 y 30"/>
    <n v="1.1000000000000001"/>
    <n v="2359.5"/>
    <n v="1"/>
    <n v="8.08"/>
    <n v="3"/>
    <n v="2.6933333333333334"/>
    <n v="0.42333333333333334"/>
    <n v="-908.05000000000007"/>
    <d v="2019-01-18T00:00:00"/>
    <d v="2019-01-21T00:00:00"/>
    <n v="1"/>
    <s v="0-1 día"/>
    <n v="0"/>
    <n v="0"/>
    <n v="0"/>
    <x v="0"/>
    <x v="3"/>
    <x v="0"/>
    <x v="0"/>
    <x v="0"/>
    <x v="0"/>
    <x v="0"/>
  </r>
  <r>
    <x v="1"/>
    <n v="1"/>
    <s v="1994143"/>
    <x v="0"/>
    <s v="4395"/>
    <s v="13/02/2019 09:12"/>
    <s v="0BG2951511"/>
    <s v="800192"/>
    <s v="PITSS"/>
    <s v="ASP"/>
    <x v="1"/>
    <s v="AV. MANUEL J. CLOUTHIER NO 888 ESQ. AV PATRIA"/>
    <x v="0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0.97"/>
    <n v="4"/>
    <n v="2.7425000000000002"/>
    <n v="0.43562500000000004"/>
    <n v="-685.2381250000002"/>
    <d v="2019-02-15T00:00:00"/>
    <d v="2019-02-15T00:00:00"/>
    <n v="0"/>
    <s v="0-1 día"/>
    <n v="0"/>
    <n v="0"/>
    <n v="0"/>
    <x v="0"/>
    <x v="3"/>
    <x v="0"/>
    <x v="0"/>
    <x v="0"/>
    <x v="0"/>
    <x v="0"/>
  </r>
  <r>
    <x v="0"/>
    <n v="1"/>
    <s v="1968573"/>
    <x v="0"/>
    <s v="6655"/>
    <s v="18/12/2018 10:57"/>
    <s v="0E1B972376"/>
    <s v="800027"/>
    <s v="PITSS"/>
    <s v="ASP"/>
    <x v="116"/>
    <s v="AV MANUEL ACU&amp;A No 2937 PISO 1"/>
    <x v="7"/>
    <n v="0"/>
    <s v="INTERIOR"/>
    <n v="2574"/>
    <s v="&gt;60"/>
    <s v="A4 Color Laser MFPs"/>
    <s v="A4"/>
    <s v="Ciudad principal"/>
    <s v="1-&gt;60"/>
    <n v="1.05"/>
    <n v="750.75000000000011"/>
    <n v="1"/>
    <n v="13.8"/>
    <n v="5"/>
    <n v="2.7600000000000002"/>
    <n v="0.44000000000000006"/>
    <n v="-314.60000000000008"/>
    <d v="2019-01-03T00:00:00"/>
    <d v="2019-01-03T00:00:00"/>
    <n v="0"/>
    <s v="0-1 día"/>
    <n v="0"/>
    <n v="0"/>
    <n v="0"/>
    <x v="0"/>
    <x v="3"/>
    <x v="0"/>
    <x v="0"/>
    <x v="0"/>
    <x v="0"/>
    <x v="0"/>
  </r>
  <r>
    <x v="1"/>
    <n v="1"/>
    <s v="1990187"/>
    <x v="0"/>
    <s v="4495"/>
    <s v="05/02/2019 18:03"/>
    <s v="0BPB110653"/>
    <s v="800192"/>
    <s v="PITSS"/>
    <s v="ASP"/>
    <x v="5"/>
    <s v="KM 9 CARRETERA A EL CASTILLO"/>
    <x v="5"/>
    <n v="0"/>
    <s v="INTERIOR"/>
    <n v="13"/>
    <s v="Entre 7 y 15"/>
    <s v="CF Mono"/>
    <s v="High Production"/>
    <s v="Ciudad principal"/>
    <s v="4-Entre 7 y 15"/>
    <n v="1.05"/>
    <n v="2252.25"/>
    <n v="1"/>
    <n v="8.43"/>
    <n v="3"/>
    <n v="2.81"/>
    <n v="0.45250000000000001"/>
    <n v="-970.61250000000007"/>
    <d v="2019-02-15T00:00:00"/>
    <d v="2019-02-18T00:00:00"/>
    <n v="1"/>
    <s v="0-1 día"/>
    <n v="0"/>
    <n v="0"/>
    <n v="0"/>
    <x v="0"/>
    <x v="3"/>
    <x v="0"/>
    <x v="0"/>
    <x v="0"/>
    <x v="0"/>
    <x v="0"/>
  </r>
  <r>
    <x v="0"/>
    <n v="1"/>
    <s v="1977067"/>
    <x v="0"/>
    <s v="3657"/>
    <s v="09/01/2019 12:34"/>
    <s v="0C7X268487"/>
    <s v="500028"/>
    <s v="PITSS"/>
    <s v="ASP"/>
    <x v="108"/>
    <s v="AV DE LOS ALAMOS No 80"/>
    <x v="82"/>
    <n v="0"/>
    <s v="INTERIOR"/>
    <n v="197"/>
    <s v="&gt;60"/>
    <s v="A4 Mono MFPs"/>
    <s v="A4"/>
    <s v="Otras"/>
    <s v="1-&gt;60"/>
    <n v="1.05"/>
    <n v="750.75000000000011"/>
    <n v="1"/>
    <n v="25.43"/>
    <n v="9"/>
    <n v="2.8255555555555554"/>
    <n v="0.45638888888888884"/>
    <n v="-326.31805555555559"/>
    <d v="2019-01-14T00:00:00"/>
    <d v="2019-01-14T00:00:00"/>
    <n v="0"/>
    <s v="0-1 día"/>
    <n v="0"/>
    <n v="0"/>
    <n v="0"/>
    <x v="0"/>
    <x v="3"/>
    <x v="0"/>
    <x v="0"/>
    <x v="0"/>
    <x v="0"/>
    <x v="0"/>
  </r>
  <r>
    <x v="0"/>
    <n v="1"/>
    <s v="1982379"/>
    <x v="0"/>
    <s v="4395"/>
    <s v="21/01/2019 10:32"/>
    <s v="0BG2947123"/>
    <s v="800147"/>
    <s v="PITSS"/>
    <s v="ASP"/>
    <x v="1"/>
    <s v="AV BENITO JUAREZ 1965"/>
    <x v="13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1.6"/>
    <n v="4"/>
    <n v="2.9"/>
    <n v="0.47499999999999998"/>
    <n v="-747.17500000000007"/>
    <d v="2019-01-30T00:00:00"/>
    <d v="2019-01-30T00:00:00"/>
    <n v="0"/>
    <s v="0-1 día"/>
    <n v="0"/>
    <n v="0"/>
    <n v="0"/>
    <x v="0"/>
    <x v="3"/>
    <x v="0"/>
    <x v="0"/>
    <x v="0"/>
    <x v="0"/>
    <x v="0"/>
  </r>
  <r>
    <x v="0"/>
    <n v="1"/>
    <s v="1974429"/>
    <x v="0"/>
    <s v="4310"/>
    <s v="03/01/2019 21:04"/>
    <s v="0BG0972374"/>
    <s v="800192"/>
    <s v="PITSS"/>
    <s v="ASP"/>
    <x v="4"/>
    <s v="AV DE LA ROSAS No 119"/>
    <x v="7"/>
    <n v="0"/>
    <s v="INTERIOR"/>
    <n v="165"/>
    <s v="&gt;60"/>
    <s v="Light Production Digital Business"/>
    <s v="Entry Production"/>
    <s v="Ciudad principal"/>
    <s v="3-&gt;60"/>
    <n v="1.1499999999999999"/>
    <n v="1808.95"/>
    <n v="1"/>
    <n v="11.63"/>
    <n v="4"/>
    <n v="2.9075000000000002"/>
    <n v="0.47687500000000005"/>
    <n v="-750.12437500000021"/>
    <d v="2019-01-07T00:00:00"/>
    <d v="2019-01-07T00:00:00"/>
    <n v="0"/>
    <s v="0-1 día"/>
    <n v="0"/>
    <n v="0"/>
    <n v="0"/>
    <x v="0"/>
    <x v="3"/>
    <x v="0"/>
    <x v="0"/>
    <x v="0"/>
    <x v="0"/>
    <x v="0"/>
  </r>
  <r>
    <x v="1"/>
    <n v="1"/>
    <s v="1996945"/>
    <x v="9"/>
    <s v="3657"/>
    <s v="19/02/2019 09:25"/>
    <s v="0C7X370353"/>
    <s v="100037"/>
    <s v="PITSS"/>
    <s v="ASP"/>
    <x v="81"/>
    <s v="RODOLFO PADRON No 9"/>
    <x v="59"/>
    <n v="0"/>
    <s v="INTERIOR"/>
    <s v="  "/>
    <s v="&gt;60"/>
    <s v="A4 Mono MFPs"/>
    <s v="A4"/>
    <s v="Ciudad principal"/>
    <s v="1-&gt;60"/>
    <n v="1"/>
    <n v="715.00000000000011"/>
    <n v="1"/>
    <n v="14.58"/>
    <n v="5"/>
    <n v="2.9159999999999999"/>
    <n v="0.47899999999999998"/>
    <n v="-342.48500000000001"/>
    <d v="2019-02-20T00:00:00"/>
    <d v="2019-02-21T00:00:00"/>
    <n v="1"/>
    <s v="0-1 día"/>
    <n v="0"/>
    <n v="0"/>
    <n v="0"/>
    <x v="1"/>
    <x v="3"/>
    <x v="0"/>
    <x v="0"/>
    <x v="0"/>
    <x v="0"/>
    <x v="0"/>
  </r>
  <r>
    <x v="0"/>
    <n v="1"/>
    <s v="1979493"/>
    <x v="0"/>
    <s v="8046"/>
    <s v="15/01/2019 11:03"/>
    <s v="08TB591960"/>
    <s v="500036"/>
    <s v="PITSS"/>
    <s v="ASP"/>
    <x v="166"/>
    <s v="LIC. GUSTAVO DIAZ ORDAZ No 130 PISO 17, 18, 19 Y 2"/>
    <x v="11"/>
    <n v="0"/>
    <s v="INTERIOR"/>
    <n v="2602"/>
    <s v="&gt;60"/>
    <s v="A3 Office Color Laser MFPs"/>
    <s v="A3"/>
    <s v="Ciudad principal"/>
    <s v="2-&gt;60"/>
    <n v="1.1000000000000001"/>
    <n v="1501.5000000000002"/>
    <n v="1"/>
    <n v="15.45"/>
    <n v="5"/>
    <n v="3.09"/>
    <n v="1"/>
    <n v="-1365"/>
    <d v="2019-01-17T00:00:00"/>
    <d v="2019-01-17T00:00:00"/>
    <n v="0"/>
    <s v="0-1 día"/>
    <n v="0"/>
    <n v="0"/>
    <n v="0"/>
    <x v="0"/>
    <x v="2"/>
    <x v="0"/>
    <x v="0"/>
    <x v="0"/>
    <x v="0"/>
    <x v="0"/>
  </r>
  <r>
    <x v="0"/>
    <n v="1"/>
    <s v="1977565"/>
    <x v="0"/>
    <s v="0070"/>
    <s v="10/01/2019 11:22"/>
    <s v="0E2B661834"/>
    <s v="800142"/>
    <s v="PITSS"/>
    <s v="ASP"/>
    <x v="4"/>
    <s v="CAMINO AL OLIVO 22"/>
    <x v="35"/>
    <n v="0"/>
    <s v="METRO"/>
    <n v="57"/>
    <s v="Entre 31 y 60"/>
    <s v="Entry Production Color Low/Mid"/>
    <s v="Entry Production"/>
    <s v="Ciudad principal"/>
    <s v="3-Entre 31 y 60"/>
    <n v="1.1000000000000001"/>
    <n v="883.30000000000007"/>
    <n v="1"/>
    <n v="13.06"/>
    <n v="4"/>
    <n v="3.2650000000000001"/>
    <n v="1"/>
    <n v="-803"/>
    <d v="2019-01-11T00:00:00"/>
    <d v="2019-01-11T00:00:00"/>
    <n v="0"/>
    <s v="0-1 día"/>
    <n v="0"/>
    <n v="0"/>
    <n v="0"/>
    <x v="0"/>
    <x v="2"/>
    <x v="0"/>
    <x v="0"/>
    <x v="0"/>
    <x v="0"/>
    <x v="0"/>
  </r>
  <r>
    <x v="1"/>
    <n v="1"/>
    <s v="1996999"/>
    <x v="0"/>
    <s v="8055"/>
    <s v="19/02/2019 10:02"/>
    <s v="Y4X844943"/>
    <s v="800147"/>
    <s v="PITSS"/>
    <s v="ASP"/>
    <x v="65"/>
    <s v="BLVD HERMANOS ALDAMA No 3725"/>
    <x v="17"/>
    <n v="0"/>
    <s v="INTERIOR"/>
    <n v="46"/>
    <s v="Entre 31 y 60"/>
    <s v="Departmental Digital"/>
    <s v="A3"/>
    <s v="Ciudad principal"/>
    <s v="2-Entre 31 y 60"/>
    <n v="1.05"/>
    <n v="1433.25"/>
    <n v="1"/>
    <n v="17.3"/>
    <n v="5"/>
    <n v="3.46"/>
    <n v="1"/>
    <n v="-1365"/>
    <d v="2019-02-21T00:00:00"/>
    <d v="2019-02-21T00:00:00"/>
    <n v="0"/>
    <s v="0-1 día"/>
    <n v="0"/>
    <n v="0"/>
    <n v="0"/>
    <x v="0"/>
    <x v="2"/>
    <x v="0"/>
    <x v="0"/>
    <x v="0"/>
    <x v="0"/>
    <x v="0"/>
  </r>
  <r>
    <x v="0"/>
    <n v="1"/>
    <s v="1972189"/>
    <x v="0"/>
    <s v="4310"/>
    <s v="28/12/2018 16:37"/>
    <s v="0BG0973687"/>
    <s v="500083"/>
    <s v="PITSS"/>
    <s v="ASP"/>
    <x v="4"/>
    <s v="AV JOSE ELEUTERIO GONZALEZ No 315 INT 7C"/>
    <x v="11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13.88"/>
    <n v="4"/>
    <n v="3.47"/>
    <n v="1"/>
    <n v="-1573.0000000000002"/>
    <d v="2019-01-02T00:00:00"/>
    <d v="2019-01-02T00:00:00"/>
    <n v="0"/>
    <s v="0-1 día"/>
    <n v="0"/>
    <n v="0"/>
    <n v="0"/>
    <x v="0"/>
    <x v="2"/>
    <x v="0"/>
    <x v="0"/>
    <x v="0"/>
    <x v="0"/>
    <x v="0"/>
  </r>
  <r>
    <x v="0"/>
    <n v="1"/>
    <s v="1976887"/>
    <x v="0"/>
    <s v="4495"/>
    <s v="09/01/2019 09:28"/>
    <s v="0BPB110653"/>
    <s v="800192"/>
    <s v="PITSS"/>
    <s v="ASP"/>
    <x v="5"/>
    <s v="KM 9 CARRETERA A EL CASTILLO"/>
    <x v="5"/>
    <n v="0"/>
    <s v="INTERIOR"/>
    <n v="28"/>
    <s v="Entre 16 y 30"/>
    <s v="CF Mono"/>
    <s v="High Production"/>
    <s v="Ciudad principal"/>
    <s v="4-Entre 16 y 30"/>
    <n v="1.1000000000000001"/>
    <n v="2359.5"/>
    <n v="1"/>
    <n v="10.58"/>
    <n v="3"/>
    <n v="3.5266666666666668"/>
    <n v="1"/>
    <n v="-2145"/>
    <d v="2019-01-10T00:00:00"/>
    <d v="2019-01-10T00:00:00"/>
    <n v="0"/>
    <s v="0-1 día"/>
    <n v="0"/>
    <n v="0"/>
    <n v="0"/>
    <x v="0"/>
    <x v="2"/>
    <x v="0"/>
    <x v="0"/>
    <x v="0"/>
    <x v="0"/>
    <x v="0"/>
  </r>
  <r>
    <x v="0"/>
    <n v="1"/>
    <s v="1985869"/>
    <x v="0"/>
    <s v="5955"/>
    <s v="28/01/2019 11:28"/>
    <s v="0X76703816"/>
    <s v="500167"/>
    <s v="PITSS"/>
    <s v="ASP"/>
    <x v="167"/>
    <s v="BLVD INDEPENDENCIA 4240"/>
    <x v="2"/>
    <n v="0"/>
    <s v="INTERIOR"/>
    <n v="103"/>
    <s v="&gt;60"/>
    <s v="Departmental Digital"/>
    <s v="A3"/>
    <s v="Ciudad principal"/>
    <s v="2-&gt;60"/>
    <n v="1.1000000000000001"/>
    <n v="1501.5000000000002"/>
    <n v="1"/>
    <n v="3.25"/>
    <n v="5"/>
    <n v="0.65"/>
    <n v="0"/>
    <n v="0"/>
    <d v="2019-01-28T00:00:00"/>
    <d v="2019-01-29T00:00:00"/>
    <n v="1"/>
    <s v="0-1 día"/>
    <n v="0"/>
    <n v="0"/>
    <n v="0"/>
    <x v="0"/>
    <x v="0"/>
    <x v="0"/>
    <x v="0"/>
    <x v="1"/>
    <x v="2"/>
    <x v="8"/>
  </r>
  <r>
    <x v="1"/>
    <n v="1"/>
    <s v="1987313"/>
    <x v="0"/>
    <s v="5945"/>
    <s v="30/01/2019 12:46"/>
    <s v="0X76373083"/>
    <s v="500035"/>
    <s v="PITSS"/>
    <s v="ASP"/>
    <x v="17"/>
    <s v="AV DE LAS FABRICAS No 5939"/>
    <x v="18"/>
    <n v="0"/>
    <s v="INTERIOR"/>
    <n v="12"/>
    <s v="Entre 7 y 15"/>
    <s v="Office Digital"/>
    <s v="A3"/>
    <s v="Ciudad principal"/>
    <s v="2-Entre 7 y 15"/>
    <n v="0.6"/>
    <n v="819"/>
    <n v="1"/>
    <n v="19.73"/>
    <n v="5"/>
    <n v="3.9460000000000002"/>
    <n v="1"/>
    <n v="-1365"/>
    <d v="2019-02-01T00:00:00"/>
    <d v="2019-02-05T00:00:00"/>
    <n v="1"/>
    <s v="0-1 día"/>
    <n v="0"/>
    <n v="0"/>
    <n v="0"/>
    <x v="0"/>
    <x v="2"/>
    <x v="0"/>
    <x v="0"/>
    <x v="0"/>
    <x v="0"/>
    <x v="0"/>
  </r>
  <r>
    <x v="0"/>
    <n v="1"/>
    <s v="1973439"/>
    <x v="0"/>
    <s v="4395"/>
    <s v="02/01/2019 08:55"/>
    <s v="0BG2941143"/>
    <s v="500093"/>
    <s v="PITSS"/>
    <s v="ASP"/>
    <x v="1"/>
    <s v="BLV 15 DE SEP 4243"/>
    <x v="18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16.48"/>
    <n v="4"/>
    <n v="4.12"/>
    <n v="1"/>
    <n v="-1573.0000000000002"/>
    <d v="2019-01-11T00:00:00"/>
    <d v="2019-01-11T00:00:00"/>
    <n v="0"/>
    <s v="0-1 día"/>
    <n v="0"/>
    <n v="0"/>
    <n v="0"/>
    <x v="0"/>
    <x v="2"/>
    <x v="0"/>
    <x v="0"/>
    <x v="0"/>
    <x v="0"/>
    <x v="0"/>
  </r>
  <r>
    <x v="0"/>
    <n v="1"/>
    <s v="1975963"/>
    <x v="0"/>
    <s v="4598"/>
    <s v="07/01/2019 18:38"/>
    <s v="0FBG480321"/>
    <s v="800074"/>
    <s v="PITSS"/>
    <s v="ASP"/>
    <x v="1"/>
    <s v="AV FRANCISCO I MADERO 2001"/>
    <x v="11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17"/>
    <n v="4"/>
    <n v="4.25"/>
    <n v="1"/>
    <n v="-1573.0000000000002"/>
    <d v="2019-01-09T00:00:00"/>
    <d v="2019-01-10T00:00:00"/>
    <n v="1"/>
    <s v="0-1 día"/>
    <n v="0"/>
    <n v="0"/>
    <n v="0"/>
    <x v="0"/>
    <x v="2"/>
    <x v="0"/>
    <x v="0"/>
    <x v="0"/>
    <x v="0"/>
    <x v="0"/>
  </r>
  <r>
    <x v="0"/>
    <n v="1"/>
    <s v="1978863"/>
    <x v="0"/>
    <s v="4395"/>
    <s v="14/01/2019 08:45"/>
    <s v="0BG2940928"/>
    <s v="800183"/>
    <s v="PITSS"/>
    <s v="ASP"/>
    <x v="1"/>
    <s v="AV CIRCUNVALACION OBLATOS 2700"/>
    <x v="7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7.75"/>
    <n v="4"/>
    <n v="4.4375"/>
    <n v="1"/>
    <n v="-1573.0000000000002"/>
    <d v="2019-01-16T00:00:00"/>
    <d v="2019-01-16T00:00:00"/>
    <n v="0"/>
    <s v="0-1 día"/>
    <n v="0"/>
    <n v="0"/>
    <n v="0"/>
    <x v="0"/>
    <x v="2"/>
    <x v="0"/>
    <x v="0"/>
    <x v="0"/>
    <x v="0"/>
    <x v="0"/>
  </r>
  <r>
    <x v="1"/>
    <n v="1"/>
    <s v="1986527"/>
    <x v="0"/>
    <s v="8045"/>
    <s v="29/01/2019 09:40"/>
    <s v="0Y4X842983"/>
    <s v="500027"/>
    <s v="PITSS"/>
    <s v="ASP"/>
    <x v="20"/>
    <s v="AV DE LAS TORRES No 7125"/>
    <x v="2"/>
    <n v="1"/>
    <s v="INTERIOR"/>
    <n v="40"/>
    <s v="Entre 31 y 60"/>
    <s v="Office Digital"/>
    <s v="A3"/>
    <s v="Ciudad principal"/>
    <s v="2-Entre 31 y 60"/>
    <n v="1.05"/>
    <n v="0"/>
    <n v="1"/>
    <n v="22.23"/>
    <n v="5"/>
    <n v="4.4459999999999997"/>
    <n v="1"/>
    <n v="-1365"/>
    <d v="2019-01-31T00:00:00"/>
    <d v="2019-02-01T00:00:00"/>
    <n v="1"/>
    <s v="0-1 día"/>
    <n v="0"/>
    <n v="0"/>
    <n v="0"/>
    <x v="0"/>
    <x v="2"/>
    <x v="0"/>
    <x v="0"/>
    <x v="0"/>
    <x v="0"/>
    <x v="0"/>
  </r>
  <r>
    <x v="0"/>
    <n v="1"/>
    <s v="1983755"/>
    <x v="1"/>
    <s v="8045"/>
    <s v="23/01/2019 11:18"/>
    <s v="0Y4X837755"/>
    <s v="500167"/>
    <s v="PITSS"/>
    <s v="ASP"/>
    <x v="2"/>
    <s v="FRESNEL Y FARENHEIT 8525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1-23T00:00:00"/>
    <d v="2019-01-25T00:00:00"/>
    <n v="2"/>
    <s v="2-3 días"/>
    <n v="0"/>
    <n v="0"/>
    <n v="0"/>
    <x v="1"/>
    <x v="0"/>
    <x v="0"/>
    <x v="0"/>
    <x v="1"/>
    <x v="2"/>
    <x v="8"/>
  </r>
  <r>
    <x v="0"/>
    <n v="1"/>
    <s v="1974879"/>
    <x v="0"/>
    <s v="8055"/>
    <s v="04/01/2019 16:58"/>
    <s v="0Y4X845174"/>
    <s v="500027"/>
    <s v="PITSS"/>
    <s v="ASP"/>
    <x v="20"/>
    <s v="DURANGO No 2751"/>
    <x v="2"/>
    <n v="1"/>
    <s v="INTERIOR"/>
    <n v="2591"/>
    <s v="&gt;60"/>
    <s v="Departmental Digital"/>
    <s v="A3"/>
    <s v="Ciudad principal"/>
    <s v="2-&gt;60"/>
    <n v="1.1000000000000001"/>
    <n v="0"/>
    <n v="1"/>
    <n v="27.53"/>
    <n v="5"/>
    <n v="5.5060000000000002"/>
    <n v="1"/>
    <n v="-1365"/>
    <d v="2019-01-10T00:00:00"/>
    <d v="2019-01-10T00:00:00"/>
    <n v="0"/>
    <s v="0-1 día"/>
    <n v="0"/>
    <n v="0"/>
    <n v="0"/>
    <x v="0"/>
    <x v="2"/>
    <x v="0"/>
    <x v="0"/>
    <x v="0"/>
    <x v="0"/>
    <x v="0"/>
  </r>
  <r>
    <x v="1"/>
    <n v="1"/>
    <s v="1983431"/>
    <x v="0"/>
    <s v="7120"/>
    <s v="22/01/2019 16:15"/>
    <s v="0XMK103806"/>
    <s v="500066"/>
    <s v="PITSS"/>
    <s v="ASP"/>
    <x v="44"/>
    <s v="AVENIDA NAFTA NO 750"/>
    <x v="29"/>
    <n v="0"/>
    <s v="INTERIOR"/>
    <n v="47"/>
    <s v="Entre 31 y 60"/>
    <s v="A3 Office Color Laser MFPs"/>
    <s v="A3"/>
    <s v="Otras"/>
    <s v="2-Entre 31 y 60"/>
    <n v="1.05"/>
    <n v="1433.25"/>
    <n v="1"/>
    <n v="66.62"/>
    <n v="9"/>
    <n v="7.4022222222222229"/>
    <n v="1"/>
    <n v="-1365"/>
    <d v="2019-02-01T00:00:00"/>
    <d v="2019-02-06T00:00:00"/>
    <n v="2"/>
    <s v="2-3 días"/>
    <n v="0.25"/>
    <n v="-341.25"/>
    <n v="0"/>
    <x v="0"/>
    <x v="2"/>
    <x v="0"/>
    <x v="0"/>
    <x v="0"/>
    <x v="0"/>
    <x v="0"/>
  </r>
  <r>
    <x v="0"/>
    <n v="1"/>
    <s v="1971409"/>
    <x v="0"/>
    <s v="3616"/>
    <s v="26/12/2018 14:14"/>
    <s v="0A2T200388"/>
    <s v="800186"/>
    <s v="PITSS"/>
    <s v="ASP"/>
    <x v="12"/>
    <s v="Carretera a Mexico  Km. 57 P, 466, Z1 P2 No 8101"/>
    <x v="13"/>
    <n v="0"/>
    <s v="INTERIOR"/>
    <n v="317"/>
    <s v="&gt;60"/>
    <s v="A4 Mono MFPs"/>
    <s v="A4"/>
    <s v="Ciudad principal"/>
    <s v="1-&gt;60"/>
    <n v="1.05"/>
    <n v="750.75000000000011"/>
    <n v="1"/>
    <n v="42.92"/>
    <n v="5"/>
    <n v="8.5839999999999996"/>
    <n v="1"/>
    <n v="-715.00000000000011"/>
    <d v="2019-01-07T00:00:00"/>
    <d v="2019-01-07T00:00:00"/>
    <n v="0"/>
    <s v="0-1 día"/>
    <n v="0"/>
    <n v="0"/>
    <n v="0"/>
    <x v="0"/>
    <x v="2"/>
    <x v="0"/>
    <x v="0"/>
    <x v="0"/>
    <x v="0"/>
    <x v="0"/>
  </r>
  <r>
    <x v="1"/>
    <n v="1"/>
    <s v="1990733"/>
    <x v="0"/>
    <s v="0570"/>
    <s v="06/02/2019 14:21"/>
    <s v="0XPN547582"/>
    <s v="800147"/>
    <s v="PITSS"/>
    <s v="ASP"/>
    <x v="4"/>
    <s v="AV VENUSTIANO CARRANZA 2301"/>
    <x v="13"/>
    <n v="0"/>
    <s v="INTERIOR"/>
    <n v="57"/>
    <s v="Entre 31 y 60"/>
    <s v="Entry Production Color Low/Mid"/>
    <s v="Entry Production"/>
    <s v="Ciudad principal"/>
    <s v="3-Entre 31 y 60"/>
    <n v="1.1000000000000001"/>
    <n v="1730.3000000000004"/>
    <n v="1"/>
    <n v="59.15"/>
    <n v="4"/>
    <n v="14.7875"/>
    <n v="1"/>
    <n v="-1573.0000000000002"/>
    <d v="2019-02-15T00:00:00"/>
    <d v="2019-02-15T00:00:00"/>
    <n v="0"/>
    <s v="0-1 día"/>
    <n v="0"/>
    <n v="0"/>
    <n v="0"/>
    <x v="0"/>
    <x v="2"/>
    <x v="0"/>
    <x v="0"/>
    <x v="0"/>
    <x v="0"/>
    <x v="0"/>
  </r>
  <r>
    <x v="1"/>
    <n v="1"/>
    <s v="1987919"/>
    <x v="0"/>
    <s v="4310"/>
    <s v="31/01/2019 12:46"/>
    <s v="0BG0963587"/>
    <s v="000196"/>
    <s v="PITSS"/>
    <s v="ASP"/>
    <x v="4"/>
    <s v="AV DE IMAN 151"/>
    <x v="16"/>
    <n v="0"/>
    <s v="METRO"/>
    <n v="1"/>
    <s v="&lt;=3"/>
    <s v="Light Production Digital Business"/>
    <s v="Entry Production"/>
    <s v="Ciudad principal"/>
    <s v="3-&lt;=3"/>
    <n v="0"/>
    <n v="0"/>
    <n v="1"/>
    <n v="161.72999999999999"/>
    <n v="4"/>
    <n v="40.432499999999997"/>
    <n v="1"/>
    <n v="-803"/>
    <d v="2019-02-27T00:00:00"/>
    <d v="2019-02-28T00:00:00"/>
    <n v="1"/>
    <s v="0-1 día"/>
    <n v="0"/>
    <n v="0"/>
    <n v="0"/>
    <x v="0"/>
    <x v="2"/>
    <x v="0"/>
    <x v="0"/>
    <x v="0"/>
    <x v="0"/>
    <x v="0"/>
  </r>
  <r>
    <x v="2"/>
    <n v="1"/>
    <s v="1991095"/>
    <x v="0"/>
    <s v="8900"/>
    <s v="07/02/2019 09:04"/>
    <s v="0DA4112548"/>
    <s v="500161"/>
    <s v="PITSS"/>
    <s v="ASP"/>
    <x v="11"/>
    <s v="CARRETERA PANAMERICANA KM 1588"/>
    <x v="93"/>
    <n v="0"/>
    <s v="INTERIOR"/>
    <n v="28"/>
    <s v="Entre 16 y 30"/>
    <s v="A4 Color Solid Ink MFPs"/>
    <s v="A4"/>
    <s v="Otras"/>
    <s v="1-Entre 16 y 30"/>
    <n v="0.6"/>
    <n v="429.00000000000006"/>
    <n v="1"/>
    <n v="3.43"/>
    <n v="9"/>
    <n v="0.38111111111111112"/>
    <n v="0"/>
    <n v="0"/>
    <d v="2019-03-05T00:00:00"/>
    <d v="2019-03-06T00:00:00"/>
    <n v="1"/>
    <s v="0-1 día"/>
    <n v="0"/>
    <n v="0"/>
    <n v="0"/>
    <x v="0"/>
    <x v="0"/>
    <x v="0"/>
    <x v="0"/>
    <x v="0"/>
    <x v="1"/>
    <x v="7"/>
  </r>
  <r>
    <x v="2"/>
    <n v="1"/>
    <s v="1992885"/>
    <x v="0"/>
    <s v="4395"/>
    <s v="11/02/2019 08:40"/>
    <s v="0BG2947501"/>
    <s v="800110"/>
    <s v="PITSS"/>
    <s v="ASP"/>
    <x v="1"/>
    <s v="CALZ DE LA HUERTA 2799"/>
    <x v="28"/>
    <n v="0"/>
    <s v="INTERIOR"/>
    <n v="66"/>
    <s v="&gt;60"/>
    <s v="Light Production Digital Business"/>
    <s v="Entry Production"/>
    <s v="Ciudad principal"/>
    <s v="3-&gt;60"/>
    <n v="1.1499999999999999"/>
    <n v="1808.95"/>
    <n v="1"/>
    <n v="2.2999999999999998"/>
    <n v="4"/>
    <n v="0.5749999999999999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1993927"/>
    <x v="0"/>
    <s v="3658"/>
    <s v="12/02/2019 18:58"/>
    <s v="0C4X008528"/>
    <s v="500018"/>
    <s v="PITSS"/>
    <s v="ASP"/>
    <x v="8"/>
    <s v="BLVD DOMINGO ARRIETA No 601 CHEDRAUI LOCAL SA 2"/>
    <x v="23"/>
    <n v="0"/>
    <s v="INTERIOR"/>
    <n v="889"/>
    <s v="&gt;60"/>
    <s v="A4 Mono MFPs"/>
    <s v="A4"/>
    <s v="Ciudad principal"/>
    <s v="1-&gt;60"/>
    <n v="1.05"/>
    <n v="750.75000000000011"/>
    <n v="1"/>
    <n v="1.5"/>
    <n v="5"/>
    <n v="0.3"/>
    <n v="0"/>
    <n v="0"/>
    <d v="2019-02-27T00:00:00"/>
    <d v="2019-03-01T00:00:00"/>
    <n v="2"/>
    <s v="2-3 días"/>
    <n v="0.25"/>
    <n v="-178.75000000000003"/>
    <n v="0"/>
    <x v="0"/>
    <x v="0"/>
    <x v="0"/>
    <x v="0"/>
    <x v="0"/>
    <x v="0"/>
    <x v="0"/>
  </r>
  <r>
    <x v="2"/>
    <n v="1"/>
    <s v="1994709"/>
    <x v="0"/>
    <s v="1844"/>
    <s v="14/02/2019 09:58"/>
    <s v="0UHA002004"/>
    <s v="800192"/>
    <s v="PITSS"/>
    <s v="ASP"/>
    <x v="26"/>
    <s v="AVENIDA PERIFERICO NORTE No 940"/>
    <x v="0"/>
    <n v="0"/>
    <s v="INTERIOR"/>
    <n v="36"/>
    <s v="Entre 31 y 60"/>
    <s v="High End Cut Sheet"/>
    <s v="High Production"/>
    <s v="Ciudad principal"/>
    <s v="4-Entre 31 y 60"/>
    <n v="1.1499999999999999"/>
    <n v="2466.75"/>
    <n v="1"/>
    <n v="1.46"/>
    <n v="3"/>
    <n v="0.4866666666666666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5077"/>
    <x v="0"/>
    <s v="4310"/>
    <s v="14/02/2019 16:10"/>
    <s v="0BG0973607"/>
    <s v="100038"/>
    <s v="PITSS"/>
    <s v="ASP"/>
    <x v="4"/>
    <s v="LEONA VICARIO No 629"/>
    <x v="3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33"/>
    <n v="4"/>
    <n v="0.33250000000000002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1995415"/>
    <x v="0"/>
    <s v="0560"/>
    <s v="15/02/2019 11:52"/>
    <s v="0XPN399456"/>
    <s v="100037"/>
    <s v="PITSS"/>
    <s v="ASP"/>
    <x v="1"/>
    <s v="BLV ALFREDO DEL MAZO 805"/>
    <x v="20"/>
    <n v="0"/>
    <s v="INTERIOR"/>
    <n v="92"/>
    <s v="&gt;60"/>
    <s v="Entry Production Color Low/Mid"/>
    <s v="Entry Production"/>
    <s v="Ciudad principal"/>
    <s v="3-&gt;60"/>
    <n v="1.1499999999999999"/>
    <n v="1808.95"/>
    <n v="1"/>
    <n v="1.63"/>
    <n v="4"/>
    <n v="0.40749999999999997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1996219"/>
    <x v="0"/>
    <s v="0070"/>
    <s v="18/02/2019 08:08"/>
    <s v="0E2B658299"/>
    <s v="500066"/>
    <s v="PITSS"/>
    <s v="ASP"/>
    <x v="4"/>
    <s v="AV DE LAS TORRES No 2498"/>
    <x v="1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5.37"/>
    <n v="4"/>
    <n v="1.3425"/>
    <n v="8.5625000000000007E-2"/>
    <n v="-134.68812500000004"/>
    <d v="2019-02-28T00:00:00"/>
    <d v="2019-03-01T00:00:00"/>
    <n v="1"/>
    <s v="0-1 día"/>
    <n v="0"/>
    <n v="0"/>
    <n v="0"/>
    <x v="0"/>
    <x v="1"/>
    <x v="0"/>
    <x v="0"/>
    <x v="0"/>
    <x v="0"/>
    <x v="0"/>
  </r>
  <r>
    <x v="2"/>
    <n v="1"/>
    <s v="1996569"/>
    <x v="0"/>
    <s v="7222"/>
    <s v="18/02/2019 14:18"/>
    <s v="0LX5697786"/>
    <s v="100037"/>
    <s v="PITSS"/>
    <s v="ASP"/>
    <x v="145"/>
    <s v="Calle 4 Norte 101"/>
    <x v="59"/>
    <n v="0"/>
    <s v="INTERIOR"/>
    <n v="4"/>
    <s v="Entre 3 y 6"/>
    <s v="A3 Office Color Laser MFPs"/>
    <s v="A3"/>
    <s v="Ciudad principal"/>
    <s v="2-Entre 3 y 6"/>
    <n v="0"/>
    <n v="0"/>
    <n v="1"/>
    <n v="3.2"/>
    <n v="5"/>
    <n v="0.6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6655"/>
    <x v="0"/>
    <s v="0800"/>
    <s v="18/02/2019 16:48"/>
    <s v="0WXP007551"/>
    <s v="800187"/>
    <s v="PITSS"/>
    <s v="ASP"/>
    <x v="168"/>
    <s v="BLV DE LAS AMERICAS 32"/>
    <x v="10"/>
    <n v="0"/>
    <s v="INTERIOR"/>
    <n v="96"/>
    <s v="&gt;60"/>
    <s v="Xerox Color Press"/>
    <s v="High Production"/>
    <s v="Ciudad principal"/>
    <s v="4-&gt;60"/>
    <n v="1.2"/>
    <n v="2574"/>
    <n v="1"/>
    <n v="1.2"/>
    <n v="3"/>
    <n v="0.39999999999999997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1996739"/>
    <x v="0"/>
    <s v="7142"/>
    <s v="18/02/2019 21:03"/>
    <s v="0PW4152292"/>
    <s v="800072"/>
    <s v="PITSS"/>
    <s v="ASP"/>
    <x v="1"/>
    <s v="MANUEL J CLOUTHIER 888"/>
    <x v="0"/>
    <n v="0"/>
    <s v="INTERIOR"/>
    <n v="7"/>
    <s v="Entre 7 y 15"/>
    <s v="WF Mono Systems and Legacy Color"/>
    <s v="WF"/>
    <s v="Ciudad principal"/>
    <s v="3-Entre 7 y 15"/>
    <n v="0.8"/>
    <n v="1258.4000000000003"/>
    <n v="1"/>
    <n v="0.33"/>
    <n v="4"/>
    <n v="8.2500000000000004E-2"/>
    <n v="0"/>
    <n v="0"/>
    <d v="2019-02-19T00:00:00"/>
    <d v="2019-03-04T00:00:00"/>
    <n v="9"/>
    <s v="6-10 días"/>
    <n v="1"/>
    <n v="-1573.0000000000002"/>
    <n v="0"/>
    <x v="0"/>
    <x v="0"/>
    <x v="0"/>
    <x v="0"/>
    <x v="0"/>
    <x v="0"/>
    <x v="0"/>
  </r>
  <r>
    <x v="2"/>
    <n v="1"/>
    <s v="1997243"/>
    <x v="0"/>
    <s v="1026"/>
    <s v="19/02/2019 13:18"/>
    <s v="AAQ100733"/>
    <s v="800074"/>
    <s v="PITSS"/>
    <s v="ASP"/>
    <x v="132"/>
    <s v="VALLALODID No 62"/>
    <x v="54"/>
    <n v="0"/>
    <s v="INTERIOR"/>
    <n v="8"/>
    <s v="Entre 7 y 15"/>
    <s v="Office Digital"/>
    <s v="A3"/>
    <s v="Otras"/>
    <s v="2-Entre 7 y 15"/>
    <n v="0.6"/>
    <n v="819"/>
    <n v="1"/>
    <n v="9.3699999999999992"/>
    <n v="9"/>
    <n v="1.0411111111111111"/>
    <n v="1.0277777777777775E-2"/>
    <n v="-14.029166666666661"/>
    <d v="2019-03-07T00:00:00"/>
    <d v="2019-03-07T00:00:00"/>
    <n v="0"/>
    <s v="0-1 día"/>
    <n v="0"/>
    <n v="0"/>
    <n v="0"/>
    <x v="0"/>
    <x v="1"/>
    <x v="0"/>
    <x v="0"/>
    <x v="0"/>
    <x v="0"/>
    <x v="0"/>
  </r>
  <r>
    <x v="2"/>
    <n v="1"/>
    <s v="1997827"/>
    <x v="0"/>
    <s v="3315"/>
    <s v="20/02/2019 12:24"/>
    <s v="0LA4224759"/>
    <s v="500089"/>
    <s v="PITSS"/>
    <s v="ASP"/>
    <x v="11"/>
    <s v="AV ESCOBAR HERMANOS 5756"/>
    <x v="2"/>
    <n v="1"/>
    <s v="INTERIOR"/>
    <n v="78"/>
    <s v="&gt;60"/>
    <s v="A4 Mono MFPs"/>
    <s v="A4"/>
    <s v="Ciudad principal"/>
    <s v="1-&gt;60"/>
    <n v="1.05"/>
    <n v="0"/>
    <n v="1"/>
    <n v="0"/>
    <n v="5"/>
    <n v="0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1997917"/>
    <x v="0"/>
    <s v="1844"/>
    <s v="20/02/2019 14:16"/>
    <s v="0UHA001710"/>
    <s v="500035"/>
    <s v="PITSS"/>
    <s v="ASP"/>
    <x v="147"/>
    <s v="AV VICENTE GUERRERO NTE 3240"/>
    <x v="11"/>
    <n v="0"/>
    <s v="INTERIOR"/>
    <n v="7"/>
    <s v="Entre 7 y 15"/>
    <s v="High End Cut Sheet"/>
    <s v="High Production"/>
    <s v="Ciudad principal"/>
    <s v="4-Entre 7 y 15"/>
    <n v="1.05"/>
    <n v="2252.25"/>
    <n v="1"/>
    <n v="1.63"/>
    <n v="3"/>
    <n v="0.54333333333333333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1998047"/>
    <x v="0"/>
    <s v="0700"/>
    <s v="20/02/2019 19:08"/>
    <s v="0MAV779656"/>
    <s v="800072"/>
    <s v="PITSS"/>
    <s v="ASP"/>
    <x v="1"/>
    <s v="MANUEL J CLOUTHIER 888"/>
    <x v="0"/>
    <n v="0"/>
    <s v="INTERIOR"/>
    <n v="29"/>
    <s v="Entre 16 y 30"/>
    <s v="Entry Production Color Low/Mid"/>
    <s v="Entry Production"/>
    <s v="Ciudad principal"/>
    <s v="3-Entre 16 y 30"/>
    <n v="1.05"/>
    <n v="1651.6500000000003"/>
    <n v="1"/>
    <n v="2.17"/>
    <n v="4"/>
    <n v="0.54249999999999998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1998089"/>
    <x v="0"/>
    <s v="4120"/>
    <s v="20/02/2019 23:41"/>
    <s v="0GXV896042"/>
    <s v="100038"/>
    <s v="PITSS"/>
    <s v="ASP"/>
    <x v="139"/>
    <s v="AV AGRIPIN GARCIA ESTRADA 1308"/>
    <x v="68"/>
    <n v="0"/>
    <s v="INTERIOR"/>
    <n v="71"/>
    <s v="&gt;60"/>
    <s v="Light Production Digital Business"/>
    <s v="Entry Production"/>
    <s v="Ciudad principal"/>
    <s v="3-&gt;60"/>
    <n v="1.1499999999999999"/>
    <n v="1808.95"/>
    <n v="1"/>
    <n v="1.83"/>
    <n v="4"/>
    <n v="0.4575000000000000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1998629"/>
    <x v="0"/>
    <s v="0560"/>
    <s v="21/02/2019 14:27"/>
    <s v="0XPN553109"/>
    <s v="500056"/>
    <s v="PITSS"/>
    <s v="ASP"/>
    <x v="1"/>
    <s v="BLV MIGUEL HIDALGO 155"/>
    <x v="19"/>
    <n v="0"/>
    <s v="INTERIOR"/>
    <n v="141"/>
    <s v="&gt;60"/>
    <s v="Entry Production Color Low/Mid"/>
    <s v="Entry Production"/>
    <s v="Ciudad principal"/>
    <s v="3-&gt;60"/>
    <n v="1.1499999999999999"/>
    <n v="1808.95"/>
    <n v="1"/>
    <n v="3.05"/>
    <n v="4"/>
    <n v="0.76249999999999996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1998705"/>
    <x v="0"/>
    <s v="4395"/>
    <s v="21/02/2019 16:28"/>
    <s v="0BG2943221"/>
    <s v="100038"/>
    <s v="PITSS"/>
    <s v="ASP"/>
    <x v="1"/>
    <s v="BLV ISIDRO FABELA SUR 600"/>
    <x v="20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.03"/>
    <n v="4"/>
    <n v="0.25750000000000001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1998721"/>
    <x v="0"/>
    <s v="0700"/>
    <s v="21/02/2019 17:00"/>
    <s v="0MAV779133"/>
    <s v="800185"/>
    <s v="PITSS"/>
    <s v="ASP"/>
    <x v="60"/>
    <s v="GABINO BARREDA No 267 B"/>
    <x v="50"/>
    <n v="1"/>
    <s v="INTERIOR"/>
    <n v="37"/>
    <s v="Entre 31 y 60"/>
    <s v="Entry Production Color Low/Mid"/>
    <s v="Entry Production"/>
    <s v="Ciudad principal"/>
    <s v="3-Entre 31 y 60"/>
    <n v="1.1000000000000001"/>
    <n v="0"/>
    <n v="1"/>
    <n v="0.88"/>
    <n v="4"/>
    <n v="0.2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1998723"/>
    <x v="2"/>
    <s v="4018"/>
    <s v="21/02/2019 17:11"/>
    <s v="04HX548855"/>
    <s v="500066"/>
    <s v="PITSS"/>
    <s v="ASP"/>
    <x v="44"/>
    <s v="AVENIDA NAFTA NO 750"/>
    <x v="29"/>
    <n v="0"/>
    <s v="INTERIOR"/>
    <s v="  "/>
    <s v="&gt;60"/>
    <s v="A4 Color Laser MFPs"/>
    <s v="A4"/>
    <s v="Otras"/>
    <s v="1-&gt;60"/>
    <n v="1"/>
    <n v="715.00000000000011"/>
    <n v="1"/>
    <n v="0.24"/>
    <n v="9"/>
    <n v="2.6666666666666665E-2"/>
    <n v="0"/>
    <n v="0"/>
    <d v="2019-02-28T00:00:00"/>
    <d v="2019-03-04T00:00:00"/>
    <n v="2"/>
    <s v="2-3 días"/>
    <n v="0.25"/>
    <n v="-178.75000000000003"/>
    <n v="0"/>
    <x v="1"/>
    <x v="0"/>
    <x v="0"/>
    <x v="0"/>
    <x v="0"/>
    <x v="0"/>
    <x v="0"/>
  </r>
  <r>
    <x v="2"/>
    <n v="1"/>
    <s v="1998767"/>
    <x v="3"/>
    <s v="3335"/>
    <s v="22/02/2019 01:48"/>
    <s v="05BT705108"/>
    <s v="500035"/>
    <s v="PITSS"/>
    <s v="ASP"/>
    <x v="100"/>
    <s v="JUAN IGNACIO RAMON No 102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2T00:00:00"/>
    <d v="2019-03-22T00:00:00"/>
    <n v="19"/>
    <s v="&gt;10 días"/>
    <n v="0"/>
    <n v="0"/>
    <n v="0"/>
    <x v="1"/>
    <x v="0"/>
    <x v="0"/>
    <x v="0"/>
    <x v="0"/>
    <x v="0"/>
    <x v="0"/>
  </r>
  <r>
    <x v="2"/>
    <n v="1"/>
    <s v="1999223"/>
    <x v="0"/>
    <s v="5867"/>
    <s v="22/02/2019 17:47"/>
    <s v="0EX7397413"/>
    <s v="800074"/>
    <s v="PITSS"/>
    <s v="ASP"/>
    <x v="10"/>
    <s v="MELCHOR OCAMPO 14 P 3 -301"/>
    <x v="37"/>
    <n v="0"/>
    <s v="INTERIOR"/>
    <n v="157"/>
    <s v="&gt;60"/>
    <s v="Office Digital"/>
    <s v="A3"/>
    <s v="Otras"/>
    <s v="2-&gt;60"/>
    <n v="1.1000000000000001"/>
    <n v="1501.5000000000002"/>
    <n v="1"/>
    <n v="12.5"/>
    <n v="9"/>
    <n v="1.3888888888888888"/>
    <n v="9.722222222222221E-2"/>
    <n v="-132.70833333333331"/>
    <d v="2019-02-28T00:00:00"/>
    <d v="2019-03-01T00:00:00"/>
    <n v="1"/>
    <s v="0-1 día"/>
    <n v="0"/>
    <n v="0"/>
    <n v="0"/>
    <x v="0"/>
    <x v="1"/>
    <x v="0"/>
    <x v="0"/>
    <x v="0"/>
    <x v="0"/>
    <x v="0"/>
  </r>
  <r>
    <x v="2"/>
    <n v="1"/>
    <s v="2000221"/>
    <x v="0"/>
    <s v="4603"/>
    <s v="25/02/2019 13:59"/>
    <s v="0XLT270174"/>
    <s v="100039"/>
    <s v="PITSS"/>
    <s v="ASP"/>
    <x v="28"/>
    <s v="INDUSTRIA QUIMICA S/N"/>
    <x v="20"/>
    <n v="1"/>
    <s v="INTERIOR"/>
    <n v="819"/>
    <s v="&gt;60"/>
    <s v="Entry Mono Printers"/>
    <s v="A4"/>
    <s v="Ciudad principal"/>
    <s v="1-&gt;60"/>
    <n v="1.05"/>
    <n v="0"/>
    <n v="1"/>
    <n v="0.39"/>
    <n v="5"/>
    <n v="7.8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0349"/>
    <x v="0"/>
    <s v="0560"/>
    <s v="25/02/2019 18:35"/>
    <s v="0XPN551901"/>
    <s v="500028"/>
    <s v="PITSS"/>
    <s v="ASP"/>
    <x v="1"/>
    <s v="AV REVOLUCION 2703, LOC SA-01"/>
    <x v="11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25"/>
    <n v="4"/>
    <n v="0.3125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603"/>
    <x v="0"/>
    <s v="4626"/>
    <s v="26/02/2019 07:39"/>
    <s v="0D6X468426"/>
    <s v="800071"/>
    <s v="PITSS"/>
    <s v="ASP"/>
    <x v="33"/>
    <s v="CARRETERA BASE AEREA No 5850 INT 4"/>
    <x v="0"/>
    <n v="0"/>
    <s v="INTERIOR"/>
    <n v="280"/>
    <s v="&gt;60"/>
    <s v="Entry Mono Printers"/>
    <s v="A4"/>
    <s v="Ciudad principal"/>
    <s v="1-&gt;60"/>
    <n v="1.05"/>
    <n v="750.75000000000011"/>
    <n v="1"/>
    <n v="1.5"/>
    <n v="5"/>
    <n v="0.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0705"/>
    <x v="0"/>
    <s v="4395"/>
    <s v="26/02/2019 10:53"/>
    <s v="0BG2941143"/>
    <s v="500093"/>
    <s v="PITSS"/>
    <s v="ASP"/>
    <x v="1"/>
    <s v="BLV 15 DE SEP 4243"/>
    <x v="18"/>
    <n v="0"/>
    <s v="INTERIOR"/>
    <n v="55"/>
    <s v="Entre 31 y 60"/>
    <s v="Light Production Digital Business"/>
    <s v="Entry Production"/>
    <s v="Ciudad principal"/>
    <s v="3-Entre 31 y 60"/>
    <n v="1.1000000000000001"/>
    <n v="1730.3000000000004"/>
    <n v="1"/>
    <n v="2.4700000000000002"/>
    <n v="4"/>
    <n v="0.61750000000000005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773"/>
    <x v="0"/>
    <s v="5866"/>
    <s v="26/02/2019 12:07"/>
    <s v="0EX9664404"/>
    <s v="800183"/>
    <s v="PITSS"/>
    <s v="ASP"/>
    <x v="4"/>
    <s v="AV PATRIA 1612 MZ 1 LT 30 Y 30A"/>
    <x v="0"/>
    <n v="0"/>
    <s v="INTERIOR"/>
    <n v="36"/>
    <s v="Entre 31 y 60"/>
    <s v="Departmental Digital"/>
    <s v="A3"/>
    <s v="Ciudad principal"/>
    <s v="2-Entre 31 y 60"/>
    <n v="1.05"/>
    <n v="1433.25"/>
    <n v="1"/>
    <n v="3.38"/>
    <n v="5"/>
    <n v="0.6759999999999999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795"/>
    <x v="0"/>
    <s v="1844"/>
    <s v="26/02/2019 12:36"/>
    <s v="0UHA002016"/>
    <s v="500083"/>
    <s v="PITSS"/>
    <s v="ASP"/>
    <x v="112"/>
    <s v="RAYON SUR 480"/>
    <x v="11"/>
    <n v="0"/>
    <s v="INTERIOR"/>
    <n v="27"/>
    <s v="Entre 16 y 30"/>
    <s v="High End Cut Sheet"/>
    <s v="High Production"/>
    <s v="Ciudad principal"/>
    <s v="4-Entre 16 y 30"/>
    <n v="1.1000000000000001"/>
    <n v="2359.5"/>
    <n v="1"/>
    <n v="2.4"/>
    <n v="3"/>
    <n v="0.7999999999999999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805"/>
    <x v="0"/>
    <s v="0070"/>
    <s v="26/02/2019 12:41"/>
    <s v="0E2B654128"/>
    <s v="800027"/>
    <s v="PITSS"/>
    <s v="ASP"/>
    <x v="1"/>
    <s v="AV AMERICAS No 655"/>
    <x v="7"/>
    <n v="0"/>
    <s v="INTERIOR"/>
    <n v="72"/>
    <s v="&gt;60"/>
    <s v="Entry Production Color Low/Mid"/>
    <s v="Entry Production"/>
    <s v="Ciudad principal"/>
    <s v="3-&gt;60"/>
    <n v="1.1499999999999999"/>
    <n v="1808.95"/>
    <n v="1"/>
    <n v="4.29"/>
    <n v="4"/>
    <n v="1.0725"/>
    <n v="1.8125000000000002E-2"/>
    <n v="-28.510625000000008"/>
    <d v="2019-03-11T00:00:00"/>
    <d v="2019-03-12T00:00:00"/>
    <n v="1"/>
    <s v="0-1 día"/>
    <n v="0"/>
    <n v="0"/>
    <n v="0"/>
    <x v="0"/>
    <x v="1"/>
    <x v="0"/>
    <x v="0"/>
    <x v="0"/>
    <x v="0"/>
    <x v="0"/>
  </r>
  <r>
    <x v="2"/>
    <n v="1"/>
    <s v="2000825"/>
    <x v="0"/>
    <s v="5955"/>
    <s v="26/02/2019 13:00"/>
    <s v="0X76707619"/>
    <s v="100038"/>
    <s v="PITSS"/>
    <s v="ASP"/>
    <x v="21"/>
    <s v="ACUEDUCTO DEL ALTO LERMA No 2"/>
    <x v="24"/>
    <n v="0"/>
    <s v="INTERIOR"/>
    <n v="90"/>
    <s v="&gt;60"/>
    <s v="Departmental Digital"/>
    <s v="A3"/>
    <s v="Ciudad principal"/>
    <s v="2-&gt;60"/>
    <n v="1.1000000000000001"/>
    <n v="1501.5000000000002"/>
    <n v="1"/>
    <n v="4.5"/>
    <n v="5"/>
    <n v="0.9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0875"/>
    <x v="0"/>
    <s v="9301"/>
    <s v="26/02/2019 13:31"/>
    <s v="0XNE133934"/>
    <s v="500155"/>
    <s v="PITSS"/>
    <s v="ASP"/>
    <x v="46"/>
    <s v="GRAL MARIANO ARISTA 54 B 21"/>
    <x v="25"/>
    <n v="0"/>
    <s v="INTERIOR"/>
    <n v="123"/>
    <s v="&gt;60"/>
    <s v="A3 Color Solid Ink MFPs"/>
    <s v="A3"/>
    <s v="Ciudad principal"/>
    <s v="2-&gt;60"/>
    <n v="1.1000000000000001"/>
    <n v="1501.5000000000002"/>
    <n v="1"/>
    <n v="15.98"/>
    <n v="5"/>
    <n v="3.1960000000000002"/>
    <n v="1"/>
    <n v="-1365"/>
    <d v="2019-03-12T00:00:00"/>
    <d v="2019-03-12T00:00:00"/>
    <n v="0"/>
    <s v="0-1 día"/>
    <n v="0"/>
    <n v="0"/>
    <n v="0"/>
    <x v="0"/>
    <x v="2"/>
    <x v="0"/>
    <x v="0"/>
    <x v="0"/>
    <x v="2"/>
    <x v="2"/>
  </r>
  <r>
    <x v="2"/>
    <n v="1"/>
    <s v="2000899"/>
    <x v="0"/>
    <s v="4395"/>
    <s v="26/02/2019 14:02"/>
    <s v="0BG2951480"/>
    <s v="800072"/>
    <s v="PITSS"/>
    <s v="ASP"/>
    <x v="1"/>
    <s v="AV BENITO JUAREZ 1965"/>
    <x v="13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.22"/>
    <n v="4"/>
    <n v="5.5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0901"/>
    <x v="0"/>
    <s v="0070"/>
    <s v="26/02/2019 14:04"/>
    <s v="0E2B646574"/>
    <s v="800072"/>
    <s v="PITSS"/>
    <s v="ASP"/>
    <x v="1"/>
    <s v="AV BENITO JUAREZ 1965"/>
    <x v="13"/>
    <n v="0"/>
    <s v="INTERIOR"/>
    <n v="208"/>
    <s v="&gt;60"/>
    <s v="Entry Production Color Low/Mid"/>
    <s v="Entry Production"/>
    <s v="Ciudad principal"/>
    <s v="3-&gt;60"/>
    <n v="1.1499999999999999"/>
    <n v="1808.95"/>
    <n v="1"/>
    <n v="1.01"/>
    <n v="4"/>
    <n v="0.2525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0941"/>
    <x v="0"/>
    <s v="7511"/>
    <s v="26/02/2019 15:03"/>
    <s v="0RXD137672"/>
    <s v="500089"/>
    <s v="PITSS"/>
    <s v="ASP"/>
    <x v="11"/>
    <s v="AV HERMANOS ESCOBAR 5756"/>
    <x v="2"/>
    <n v="1"/>
    <s v="INTERIOR"/>
    <n v="453"/>
    <s v="&gt;60"/>
    <s v="Color Laser Printers"/>
    <s v="A4"/>
    <s v="Ciudad principal"/>
    <s v="1-&gt;60"/>
    <n v="1.05"/>
    <n v="0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943"/>
    <x v="0"/>
    <s v="5867"/>
    <s v="26/02/2019 15:04"/>
    <s v="0EX7384466"/>
    <s v="500089"/>
    <s v="PITSS"/>
    <s v="ASP"/>
    <x v="3"/>
    <s v="AV HERMANOS ESCOBAR No 5756"/>
    <x v="2"/>
    <n v="1"/>
    <s v="INTERIOR"/>
    <n v="14"/>
    <s v="Entre 7 y 15"/>
    <s v="Office Digital"/>
    <s v="A3"/>
    <s v="Ciudad principal"/>
    <s v="2-Entre 7 y 15"/>
    <n v="0.6"/>
    <n v="0"/>
    <n v="1"/>
    <n v="0.46"/>
    <n v="5"/>
    <n v="9.1999999999999998E-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0967"/>
    <x v="0"/>
    <s v="3616"/>
    <s v="26/02/2019 15:34"/>
    <s v="0A2T200346"/>
    <s v="800186"/>
    <s v="PITSS"/>
    <s v="ASP"/>
    <x v="12"/>
    <s v="AV STA ROSA DE VITERBO 13 BOD 1"/>
    <x v="64"/>
    <n v="0"/>
    <s v="INTERIOR"/>
    <n v="36"/>
    <s v="Entre 31 y 60"/>
    <s v="A4 Mono MFPs"/>
    <s v="A4"/>
    <s v="Otras"/>
    <s v="1-Entre 31 y 60"/>
    <n v="0.8"/>
    <n v="572.00000000000011"/>
    <n v="1"/>
    <n v="25.43"/>
    <n v="9"/>
    <n v="2.8255555555555554"/>
    <n v="0.45638888888888884"/>
    <n v="-326.31805555555559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1005"/>
    <x v="0"/>
    <s v="0070"/>
    <s v="26/02/2019 16:36"/>
    <s v="0E2B666513"/>
    <s v="500066"/>
    <s v="PITSS"/>
    <s v="ASP"/>
    <x v="4"/>
    <s v="EUGENIO GARZA SADA 3525"/>
    <x v="11"/>
    <n v="0"/>
    <s v="INTERIOR"/>
    <n v="69"/>
    <s v="&gt;60"/>
    <s v="Entry Production Color Low/Mid"/>
    <s v="Entry Production"/>
    <s v="Ciudad principal"/>
    <s v="3-&gt;60"/>
    <n v="1.1499999999999999"/>
    <n v="1808.95"/>
    <n v="1"/>
    <n v="0.28000000000000003"/>
    <n v="4"/>
    <n v="7.0000000000000007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009"/>
    <x v="0"/>
    <s v="5866"/>
    <s v="26/02/2019 16:42"/>
    <s v="0EX9299896"/>
    <s v="500161"/>
    <s v="PITSS"/>
    <s v="ASP"/>
    <x v="11"/>
    <s v="CARRETERA PANAMERICANA KM 1588"/>
    <x v="93"/>
    <n v="0"/>
    <s v="INTERIOR"/>
    <n v="78"/>
    <s v="&gt;60"/>
    <s v="Departmental Digital"/>
    <s v="A3"/>
    <s v="Otras"/>
    <s v="2-&gt;60"/>
    <n v="1.1000000000000001"/>
    <n v="1501.5000000000002"/>
    <n v="1"/>
    <n v="4.05"/>
    <n v="9"/>
    <n v="0.44999999999999996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7"/>
  </r>
  <r>
    <x v="2"/>
    <n v="1"/>
    <s v="2001011"/>
    <x v="0"/>
    <s v="5866"/>
    <s v="26/02/2019 16:46"/>
    <s v="0EX9299818"/>
    <s v="500161"/>
    <s v="PITSS"/>
    <s v="ASP"/>
    <x v="11"/>
    <s v="CARRETERA PANAMERICANA KM 1588"/>
    <x v="93"/>
    <n v="0"/>
    <s v="INTERIOR"/>
    <n v="260"/>
    <s v="&gt;60"/>
    <s v="Departmental Digital"/>
    <s v="A3"/>
    <s v="Otras"/>
    <s v="2-&gt;60"/>
    <n v="1.1000000000000001"/>
    <n v="1501.5000000000002"/>
    <n v="1"/>
    <n v="6.23"/>
    <n v="9"/>
    <n v="0.69222222222222229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7"/>
  </r>
  <r>
    <x v="2"/>
    <n v="1"/>
    <s v="2001191"/>
    <x v="0"/>
    <s v="3657"/>
    <s v="27/02/2019 07:30"/>
    <s v="0C7X238427"/>
    <s v="800071"/>
    <s v="PITSS"/>
    <s v="ASP"/>
    <x v="27"/>
    <s v="CARRETERA BASE AEREA No 5850-23"/>
    <x v="0"/>
    <n v="0"/>
    <s v="INTERIOR"/>
    <n v="245"/>
    <s v="&gt;60"/>
    <s v="A4 Mono MFPs"/>
    <s v="A4"/>
    <s v="Ciudad principal"/>
    <s v="1-&gt;60"/>
    <n v="1.05"/>
    <n v="750.75000000000011"/>
    <n v="1"/>
    <n v="0.5"/>
    <n v="5"/>
    <n v="0.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233"/>
    <x v="0"/>
    <s v="0251"/>
    <s v="27/02/2019 09:36"/>
    <s v="0VGW632064"/>
    <s v="500159"/>
    <s v="PITSS"/>
    <s v="ASP"/>
    <x v="128"/>
    <s v="PERIFERICO ORTIZ MENA LOCAL 8 SN"/>
    <x v="6"/>
    <n v="0"/>
    <s v="INTERIOR"/>
    <n v="12"/>
    <s v="Entre 7 y 15"/>
    <s v="A3 Professional Color Laser MFPs"/>
    <s v="A3"/>
    <s v="Ciudad principal"/>
    <s v="2-Entre 7 y 15"/>
    <n v="0.6"/>
    <n v="819"/>
    <n v="1"/>
    <n v="1.23"/>
    <n v="5"/>
    <n v="0.246"/>
    <n v="0"/>
    <n v="0"/>
    <d v="2019-03-04T00:00:00"/>
    <d v="2019-03-04T00:00:00"/>
    <n v="0"/>
    <s v="0-1 día"/>
    <n v="0"/>
    <n v="0"/>
    <n v="0"/>
    <x v="0"/>
    <x v="0"/>
    <x v="0"/>
    <x v="0"/>
    <x v="0"/>
    <x v="1"/>
    <x v="6"/>
  </r>
  <r>
    <x v="2"/>
    <n v="1"/>
    <s v="2001327"/>
    <x v="0"/>
    <s v="4002"/>
    <s v="27/02/2019 10:03"/>
    <s v="09HB320587"/>
    <s v="500156"/>
    <s v="PITSS"/>
    <s v="ASP"/>
    <x v="6"/>
    <s v="AV LINCOLN 760"/>
    <x v="2"/>
    <n v="0"/>
    <s v="INTERIOR"/>
    <n v="390"/>
    <s v="&gt;60"/>
    <s v="A4 Mono MFPs"/>
    <s v="A4"/>
    <s v="Ciudad principal"/>
    <s v="1-&gt;60"/>
    <n v="1.05"/>
    <n v="750.75000000000011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2"/>
    <x v="3"/>
  </r>
  <r>
    <x v="2"/>
    <n v="1"/>
    <s v="2001353"/>
    <x v="0"/>
    <s v="3616"/>
    <s v="27/02/2019 10:32"/>
    <s v="0A2T028123"/>
    <s v="500066"/>
    <s v="PITSS"/>
    <s v="ASP"/>
    <x v="34"/>
    <s v="CARR MIGUEL ALEMAN KM 24"/>
    <x v="29"/>
    <n v="0"/>
    <s v="INTERIOR"/>
    <n v="523"/>
    <s v="&gt;60"/>
    <s v="A4 Mono MFPs"/>
    <s v="A4"/>
    <s v="Otras"/>
    <s v="1-&gt;60"/>
    <n v="1.05"/>
    <n v="750.75000000000011"/>
    <n v="1"/>
    <n v="4.34"/>
    <n v="9"/>
    <n v="0.4822222222222222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1407"/>
    <x v="0"/>
    <s v="8045"/>
    <s v="27/02/2019 11:29"/>
    <s v="0Y4X848718"/>
    <s v="000195"/>
    <s v="PITSS"/>
    <s v="ASP"/>
    <x v="39"/>
    <s v="AV MIGUEL ANGEL DE QUEVEDO NO 555"/>
    <x v="16"/>
    <n v="1"/>
    <s v="METRO"/>
    <n v="7"/>
    <s v="Entre 7 y 15"/>
    <s v="Office Digital"/>
    <s v="A3"/>
    <s v="Ciudad principal"/>
    <s v="2-Entre 7 y 15"/>
    <n v="0.6"/>
    <n v="0"/>
    <n v="1"/>
    <n v="1.67"/>
    <n v="5"/>
    <n v="0.33399999999999996"/>
    <n v="0"/>
    <n v="0"/>
    <d v="2019-02-28T00:00:00"/>
    <d v="2019-03-04T00:00:00"/>
    <n v="2"/>
    <s v="2-3 días"/>
    <n v="0.25"/>
    <n v="0"/>
    <n v="0"/>
    <x v="0"/>
    <x v="0"/>
    <x v="0"/>
    <x v="0"/>
    <x v="0"/>
    <x v="0"/>
    <x v="0"/>
  </r>
  <r>
    <x v="2"/>
    <n v="1"/>
    <s v="2001473"/>
    <x v="0"/>
    <s v="4005"/>
    <s v="27/02/2019 12:11"/>
    <s v="09HB349215"/>
    <s v="800188"/>
    <s v="PITSS"/>
    <s v="ASP"/>
    <x v="14"/>
    <s v="Lßzaro Cßrdenas No. 936"/>
    <x v="30"/>
    <n v="0"/>
    <s v="INTERIOR"/>
    <n v="7"/>
    <s v="Entre 7 y 15"/>
    <s v="A4 Mono MFPs"/>
    <s v="A4"/>
    <s v="Ciudad principal"/>
    <s v="1-Entre 7 y 15"/>
    <n v="0"/>
    <n v="0"/>
    <n v="1"/>
    <n v="5.32"/>
    <n v="5"/>
    <n v="1.0640000000000001"/>
    <n v="1.6000000000000014E-2"/>
    <n v="-11.440000000000012"/>
    <d v="2019-03-01T00:00:00"/>
    <d v="2019-03-01T00:00:00"/>
    <n v="0"/>
    <s v="0-1 día"/>
    <n v="0"/>
    <n v="0"/>
    <n v="0"/>
    <x v="0"/>
    <x v="1"/>
    <x v="0"/>
    <x v="0"/>
    <x v="0"/>
    <x v="0"/>
    <x v="0"/>
  </r>
  <r>
    <x v="2"/>
    <n v="1"/>
    <s v="2001519"/>
    <x v="0"/>
    <s v="3611"/>
    <s v="27/02/2019 13:06"/>
    <s v="0A4T558930"/>
    <s v="800071"/>
    <s v="PITSS"/>
    <s v="ASP"/>
    <x v="27"/>
    <s v="CARRETERA BASE AEREA No 5850-23"/>
    <x v="0"/>
    <n v="0"/>
    <s v="INTERIOR"/>
    <n v="83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1641"/>
    <x v="0"/>
    <s v="3226"/>
    <s v="27/02/2019 16:20"/>
    <s v="K8B485460"/>
    <s v="500083"/>
    <s v="PITSS"/>
    <s v="ASP"/>
    <x v="169"/>
    <s v="SAN MIGUEL No 113"/>
    <x v="33"/>
    <n v="0"/>
    <s v="INTERIOR"/>
    <n v="2645"/>
    <s v="&gt;60"/>
    <s v="A4 Mono MFPs"/>
    <s v="A4"/>
    <s v="Ciudad principal"/>
    <s v="1-&gt;60"/>
    <n v="1.05"/>
    <n v="750.75000000000011"/>
    <n v="1"/>
    <n v="1.67"/>
    <n v="5"/>
    <n v="0.33399999999999996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1687"/>
    <x v="0"/>
    <s v="3350"/>
    <s v="27/02/2019 17:36"/>
    <s v="0VMA569561"/>
    <s v="500155"/>
    <s v="PITSS"/>
    <s v="ASP"/>
    <x v="25"/>
    <s v="AV VALLE DEL CEDRO 1681"/>
    <x v="2"/>
    <n v="0"/>
    <s v="INTERIOR"/>
    <n v="180"/>
    <s v="&gt;60"/>
    <s v="A4 Mono MFP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1"/>
    <x v="0"/>
    <x v="2"/>
    <x v="2"/>
  </r>
  <r>
    <x v="2"/>
    <n v="1"/>
    <s v="2001703"/>
    <x v="0"/>
    <s v="5867"/>
    <s v="27/02/2019 18:11"/>
    <s v="0EX7381748"/>
    <s v="500163"/>
    <s v="PITSS"/>
    <s v="ASP"/>
    <x v="108"/>
    <s v="BLVD ADOLFO LOPEZ MATEOS No 805 PONIENTE"/>
    <x v="109"/>
    <n v="0"/>
    <s v="INTERIOR"/>
    <n v="21"/>
    <s v="Entre 16 y 30"/>
    <s v="Office Digital"/>
    <s v="A3"/>
    <s v="Ciudad principal"/>
    <s v="2-Entre 16 y 30"/>
    <n v="0.8"/>
    <n v="1092"/>
    <n v="1"/>
    <n v="2.17"/>
    <n v="5"/>
    <n v="0.434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1709"/>
    <x v="0"/>
    <s v="0070"/>
    <s v="27/02/2019 18:45"/>
    <s v="0E2B665470"/>
    <s v="800027"/>
    <s v="PITSS"/>
    <s v="ASP"/>
    <x v="4"/>
    <s v="AV VALLARTA 5400"/>
    <x v="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37"/>
    <n v="4"/>
    <n v="0.59250000000000003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1855"/>
    <x v="0"/>
    <s v="0551"/>
    <s v="28/02/2019 07:36"/>
    <s v="0XPN398415"/>
    <s v="800071"/>
    <s v="PITSS"/>
    <s v="ASP"/>
    <x v="4"/>
    <s v="AV VALLARTA 5400"/>
    <x v="0"/>
    <n v="0"/>
    <s v="INTERIOR"/>
    <n v="76"/>
    <s v="&gt;60"/>
    <s v="Entry Production Color Low/Mid"/>
    <s v="Entry Production"/>
    <s v="Ciudad principal"/>
    <s v="3-&gt;60"/>
    <n v="1.1499999999999999"/>
    <n v="1808.95"/>
    <n v="1"/>
    <n v="1"/>
    <n v="4"/>
    <n v="0.25"/>
    <n v="0"/>
    <n v="0"/>
    <d v="2019-02-28T00:00:00"/>
    <d v="2019-03-04T00:00:00"/>
    <n v="2"/>
    <s v="2-3 días"/>
    <n v="0.25"/>
    <n v="-393.25000000000006"/>
    <n v="0"/>
    <x v="0"/>
    <x v="0"/>
    <x v="0"/>
    <x v="0"/>
    <x v="0"/>
    <x v="0"/>
    <x v="0"/>
  </r>
  <r>
    <x v="2"/>
    <n v="1"/>
    <s v="2001881"/>
    <x v="0"/>
    <s v="4395"/>
    <s v="28/02/2019 08:17"/>
    <s v="0BG2951663"/>
    <s v="100038"/>
    <s v="PITSS"/>
    <s v="ASP"/>
    <x v="1"/>
    <s v="BLV ALFREDO DEL MAZO 805"/>
    <x v="2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4.5"/>
    <n v="4"/>
    <n v="1.125"/>
    <n v="3.125E-2"/>
    <n v="-49.156250000000007"/>
    <d v="2019-03-04T00:00:00"/>
    <d v="2019-03-04T00:00:00"/>
    <n v="0"/>
    <s v="0-1 día"/>
    <n v="0"/>
    <n v="0"/>
    <n v="0"/>
    <x v="0"/>
    <x v="1"/>
    <x v="0"/>
    <x v="0"/>
    <x v="0"/>
    <x v="0"/>
    <x v="0"/>
  </r>
  <r>
    <x v="2"/>
    <n v="1"/>
    <s v="2001893"/>
    <x v="0"/>
    <s v="4395"/>
    <s v="28/02/2019 08:49"/>
    <s v="0BG2948912"/>
    <s v="500094"/>
    <s v="PITSS"/>
    <s v="ASP"/>
    <x v="1"/>
    <s v="AV HIDALGO 5309"/>
    <x v="69"/>
    <n v="0"/>
    <s v="INTERIOR"/>
    <n v="72"/>
    <s v="&gt;60"/>
    <s v="Light Production Digital Business"/>
    <s v="Entry Production"/>
    <s v="Ciudad principal"/>
    <s v="3-&gt;60"/>
    <n v="1.1499999999999999"/>
    <n v="1808.95"/>
    <n v="1"/>
    <n v="2.68"/>
    <n v="4"/>
    <n v="0.6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1917"/>
    <x v="0"/>
    <s v="3615"/>
    <s v="28/02/2019 09:19"/>
    <s v="0A2T145103"/>
    <s v="800072"/>
    <s v="PITSS"/>
    <s v="ASP"/>
    <x v="25"/>
    <s v="AV EJE 2 No 271"/>
    <x v="13"/>
    <n v="0"/>
    <s v="INTERIOR"/>
    <n v="104"/>
    <s v="&gt;60"/>
    <s v="A4 Mono MFPs"/>
    <s v="A4"/>
    <s v="Ciudad principal"/>
    <s v="1-&gt;60"/>
    <n v="1.05"/>
    <n v="750.75000000000011"/>
    <n v="1"/>
    <n v="1.35"/>
    <n v="5"/>
    <n v="0.27"/>
    <n v="0"/>
    <n v="0"/>
    <d v="2019-02-28T00:00:00"/>
    <d v="2019-03-01T00:00:00"/>
    <n v="1"/>
    <s v="0-1 día"/>
    <n v="0"/>
    <n v="0"/>
    <n v="0"/>
    <x v="0"/>
    <x v="0"/>
    <x v="0"/>
    <x v="1"/>
    <x v="0"/>
    <x v="0"/>
    <x v="0"/>
  </r>
  <r>
    <x v="2"/>
    <n v="1"/>
    <s v="2001945"/>
    <x v="0"/>
    <s v="3611"/>
    <s v="28/02/2019 09:53"/>
    <s v="0A4T558102"/>
    <s v="800110"/>
    <s v="PITSS"/>
    <s v="ASP"/>
    <x v="4"/>
    <s v="ENRIQUE RAMIREZ 445"/>
    <x v="28"/>
    <n v="0"/>
    <s v="INTERIOR"/>
    <n v="174"/>
    <s v="&gt;60"/>
    <s v="Entry Mono Printers"/>
    <s v="A4"/>
    <s v="Ciudad principal"/>
    <s v="1-&gt;60"/>
    <n v="1.05"/>
    <n v="750.75000000000011"/>
    <n v="1"/>
    <n v="0.34"/>
    <n v="5"/>
    <n v="6.8000000000000005E-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009"/>
    <x v="0"/>
    <s v="7835"/>
    <s v="28/02/2019 10:33"/>
    <s v="0MX1056140"/>
    <s v="800071"/>
    <s v="PITSS"/>
    <s v="ASP"/>
    <x v="131"/>
    <s v="PROLG AV LOPEZ MATEOS KM 6.5 NO 2915"/>
    <x v="40"/>
    <n v="0"/>
    <s v="INTERIOR"/>
    <n v="2646"/>
    <s v="&gt;60"/>
    <s v="A3 Office Color Laser MFPs"/>
    <s v="A3"/>
    <s v="Ciudad principal"/>
    <s v="2-&gt;60"/>
    <n v="1.1000000000000001"/>
    <n v="1501.5000000000002"/>
    <n v="1"/>
    <n v="1.1200000000000001"/>
    <n v="5"/>
    <n v="0.22400000000000003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011"/>
    <x v="0"/>
    <s v="5955"/>
    <s v="28/02/2019 10:37"/>
    <s v="0X76375491"/>
    <s v="800071"/>
    <s v="PITSS"/>
    <s v="ASP"/>
    <x v="131"/>
    <s v="PROLG AV LOPEZ MATEOS KM 6.5 NO 2915"/>
    <x v="40"/>
    <n v="0"/>
    <s v="INTERIOR"/>
    <n v="539"/>
    <s v="&gt;60"/>
    <s v="Departmental Digital"/>
    <s v="A3"/>
    <s v="Ciudad principal"/>
    <s v="2-&gt;60"/>
    <n v="1.1000000000000001"/>
    <n v="1501.5000000000002"/>
    <n v="1"/>
    <n v="1.88"/>
    <n v="5"/>
    <n v="0.37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2049"/>
    <x v="0"/>
    <s v="8065"/>
    <s v="28/02/2019 11:13"/>
    <s v="3AG878735"/>
    <s v="500028"/>
    <s v="PITSS"/>
    <s v="ASP"/>
    <x v="10"/>
    <s v="DOLORES DE GUEVARA No 980"/>
    <x v="11"/>
    <n v="0"/>
    <s v="INTERIOR"/>
    <n v="9"/>
    <s v="Entre 7 y 15"/>
    <s v="Departmental Digital"/>
    <s v="A3"/>
    <s v="Ciudad principal"/>
    <s v="2-Entre 7 y 15"/>
    <n v="0.6"/>
    <n v="819"/>
    <n v="1"/>
    <n v="2.2799999999999998"/>
    <n v="5"/>
    <n v="0.45599999999999996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053"/>
    <x v="0"/>
    <s v="3657"/>
    <s v="28/02/2019 11:13"/>
    <s v="0C7X259886"/>
    <s v="500083"/>
    <s v="PITSS"/>
    <s v="ASP"/>
    <x v="170"/>
    <s v="CARRETERA MIGUEL ALEMAN KM 17"/>
    <x v="29"/>
    <n v="0"/>
    <s v="INTERIOR"/>
    <n v="658"/>
    <s v="&gt;60"/>
    <s v="A4 Mono MFPs"/>
    <s v="A4"/>
    <s v="Otras"/>
    <s v="1-&gt;60"/>
    <n v="1.05"/>
    <n v="750.75000000000011"/>
    <n v="1"/>
    <n v="1.78"/>
    <n v="9"/>
    <n v="0.19777777777777777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099"/>
    <x v="0"/>
    <s v="3336"/>
    <s v="28/02/2019 12:20"/>
    <s v="5BT731230"/>
    <s v="000207"/>
    <s v="PITSS"/>
    <s v="ASP"/>
    <x v="171"/>
    <s v="AVELLANA S/N"/>
    <x v="101"/>
    <n v="0"/>
    <s v="METRO"/>
    <n v="2646"/>
    <s v="&gt;60"/>
    <s v="A4 Mono MFPs"/>
    <s v="A4"/>
    <s v="Ciudad principal"/>
    <s v="1-&gt;60"/>
    <n v="1.05"/>
    <n v="491.40000000000003"/>
    <n v="1"/>
    <n v="5.4"/>
    <n v="5"/>
    <n v="1.08"/>
    <n v="2.0000000000000018E-2"/>
    <n v="-9.3600000000000083"/>
    <d v="2019-03-01T00:00:00"/>
    <d v="2019-03-01T00:00:00"/>
    <n v="0"/>
    <s v="0-1 día"/>
    <n v="0"/>
    <n v="0"/>
    <n v="0"/>
    <x v="0"/>
    <x v="1"/>
    <x v="0"/>
    <x v="0"/>
    <x v="0"/>
    <x v="0"/>
    <x v="0"/>
  </r>
  <r>
    <x v="2"/>
    <n v="1"/>
    <s v="2002103"/>
    <x v="0"/>
    <s v="3658"/>
    <s v="28/02/2019 12:23"/>
    <s v="0C4X011365"/>
    <s v="800027"/>
    <s v="PITSS"/>
    <s v="ASP"/>
    <x v="8"/>
    <s v="AV RIO NILO 1000"/>
    <x v="7"/>
    <n v="0"/>
    <s v="INTERIOR"/>
    <n v="512"/>
    <s v="&gt;60"/>
    <s v="A4 Mono MFPs"/>
    <s v="A4"/>
    <s v="Ciudad principal"/>
    <s v="1-&gt;60"/>
    <n v="1.05"/>
    <n v="750.75000000000011"/>
    <n v="1"/>
    <n v="1.87"/>
    <n v="5"/>
    <n v="0.374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105"/>
    <x v="3"/>
    <s v="8075"/>
    <s v="28/02/2019 12:38"/>
    <s v="3AG879435"/>
    <s v="100037"/>
    <s v="PITSS"/>
    <s v="ASP"/>
    <x v="172"/>
    <s v="HERMENEGILDO GALEANA No 104"/>
    <x v="76"/>
    <n v="0"/>
    <s v="INTERIOR"/>
    <s v="  "/>
    <s v="&gt;60"/>
    <s v="Departmental Digital"/>
    <s v="A3"/>
    <s v="Ciudad principal"/>
    <s v="2-&gt;60"/>
    <n v="1"/>
    <n v="2047.5"/>
    <n v="0"/>
    <n v="5"/>
    <n v="5"/>
    <n v="1"/>
    <n v="0"/>
    <n v="0"/>
    <d v="2019-02-28T00:00:00"/>
    <d v="2019-03-01T00:00:00"/>
    <n v="1"/>
    <s v="0-1 día"/>
    <n v="0"/>
    <n v="0"/>
    <n v="0"/>
    <x v="1"/>
    <x v="0"/>
    <x v="0"/>
    <x v="0"/>
    <x v="0"/>
    <x v="0"/>
    <x v="0"/>
  </r>
  <r>
    <x v="2"/>
    <n v="1"/>
    <s v="2002113"/>
    <x v="0"/>
    <s v="4002"/>
    <s v="28/02/2019 12:54"/>
    <s v="09HB318229"/>
    <s v="500080"/>
    <s v="PITSS"/>
    <s v="ASP"/>
    <x v="6"/>
    <s v="KM 3.5 CARR ANAHUAC"/>
    <x v="104"/>
    <n v="0"/>
    <s v="INTERIOR"/>
    <n v="169"/>
    <s v="&gt;60"/>
    <s v="A4 Mono MFPs"/>
    <s v="A4"/>
    <s v="Otras"/>
    <s v="1-&gt;60"/>
    <n v="1.05"/>
    <n v="750.75000000000011"/>
    <n v="1"/>
    <n v="0"/>
    <n v="9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1"/>
    <x v="1"/>
  </r>
  <r>
    <x v="2"/>
    <n v="1"/>
    <s v="2002115"/>
    <x v="0"/>
    <s v="4002"/>
    <s v="28/02/2019 12:52"/>
    <s v="09HB331976"/>
    <s v="100038"/>
    <s v="PITSS"/>
    <s v="ASP"/>
    <x v="15"/>
    <s v="VICENTE LOMBARDO TOLEDANO No 110 INT 3"/>
    <x v="32"/>
    <n v="1"/>
    <s v="INTERIOR"/>
    <n v="2646"/>
    <s v="&gt;60"/>
    <s v="A4 Mono MFPs"/>
    <s v="A4"/>
    <s v="Ciudad principal"/>
    <s v="1-&gt;60"/>
    <n v="1.05"/>
    <n v="0"/>
    <n v="1"/>
    <n v="4.13"/>
    <n v="5"/>
    <n v="0.82599999999999996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189"/>
    <x v="0"/>
    <s v="3346"/>
    <s v="28/02/2019 13:46"/>
    <s v="03BT801954"/>
    <s v="500163"/>
    <s v="PITSS"/>
    <s v="ASP"/>
    <x v="6"/>
    <s v="BLVD ADOLFO LOPEZ MATEOS 898 PTE"/>
    <x v="109"/>
    <n v="0"/>
    <s v="INTERIOR"/>
    <n v="22"/>
    <s v="Entre 16 y 30"/>
    <s v="A4 Mono MFPs"/>
    <s v="A4"/>
    <s v="Ciudad principal"/>
    <s v="1-Entre 16 y 30"/>
    <n v="0.6"/>
    <n v="429.00000000000006"/>
    <n v="1"/>
    <n v="3.73"/>
    <n v="5"/>
    <n v="0.746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07"/>
    <x v="0"/>
    <s v="4005"/>
    <s v="28/02/2019 13:49"/>
    <s v="09HB347575"/>
    <s v="500163"/>
    <s v="PITSS"/>
    <s v="ASP"/>
    <x v="14"/>
    <s v="BLVD TAMAULIPAS NORTE No 1801"/>
    <x v="109"/>
    <n v="0"/>
    <s v="INTERIOR"/>
    <n v="50"/>
    <s v="Entre 31 y 60"/>
    <s v="A4 Mono MFPs"/>
    <s v="A4"/>
    <s v="Ciudad principal"/>
    <s v="1-Entre 31 y 60"/>
    <n v="0.8"/>
    <n v="572.00000000000011"/>
    <n v="1"/>
    <n v="0.35"/>
    <n v="5"/>
    <n v="6.9999999999999993E-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2213"/>
    <x v="0"/>
    <s v="4310"/>
    <s v="28/02/2019 13:59"/>
    <s v="0BG0974475"/>
    <s v="100037"/>
    <s v="PITSS"/>
    <s v="ASP"/>
    <x v="18"/>
    <s v="IGNACIO LOPEZ RAYON No 510"/>
    <x v="22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3.52"/>
    <n v="4"/>
    <n v="0.88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17"/>
    <x v="0"/>
    <s v="4624"/>
    <s v="28/02/2019 14:07"/>
    <s v="0D6X465181"/>
    <s v="500080"/>
    <s v="PITSS"/>
    <s v="ASP"/>
    <x v="13"/>
    <s v="AV DE LAS INDUSTRIAS No 4907"/>
    <x v="6"/>
    <n v="0"/>
    <s v="INTERIOR"/>
    <n v="16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1"/>
  </r>
  <r>
    <x v="2"/>
    <n v="1"/>
    <s v="2002225"/>
    <x v="0"/>
    <s v="6227"/>
    <s v="28/02/2019 14:17"/>
    <s v="0P7A331305"/>
    <s v="100038"/>
    <s v="PITSS"/>
    <s v="ASP"/>
    <x v="55"/>
    <s v="CEDRO No 124"/>
    <x v="32"/>
    <n v="0"/>
    <s v="INTERIOR"/>
    <n v="31"/>
    <s v="Entre 31 y 60"/>
    <s v="A4 Color Laser MFPs"/>
    <s v="A4"/>
    <s v="Ciudad principal"/>
    <s v="1-Entre 31 y 60"/>
    <n v="0.8"/>
    <n v="572.00000000000011"/>
    <n v="1"/>
    <n v="5.72"/>
    <n v="5"/>
    <n v="1.1439999999999999"/>
    <n v="3.5999999999999976E-2"/>
    <n v="-25.739999999999988"/>
    <d v="2019-03-04T00:00:00"/>
    <d v="2019-03-04T00:00:00"/>
    <n v="0"/>
    <s v="0-1 día"/>
    <n v="0"/>
    <n v="0"/>
    <n v="0"/>
    <x v="0"/>
    <x v="1"/>
    <x v="0"/>
    <x v="0"/>
    <x v="0"/>
    <x v="0"/>
    <x v="0"/>
  </r>
  <r>
    <x v="2"/>
    <n v="1"/>
    <s v="2002237"/>
    <x v="1"/>
    <s v="7845"/>
    <s v="28/02/2019 14:35"/>
    <s v="0MX4505031"/>
    <s v="800072"/>
    <s v="PITSS"/>
    <s v="ASP"/>
    <x v="25"/>
    <s v="CIRCUITO MEXICO No 125"/>
    <x v="13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2-28T00:00:00"/>
    <d v="2019-03-01T00:00:00"/>
    <n v="1"/>
    <s v="0-1 día"/>
    <n v="0"/>
    <n v="0"/>
    <n v="0"/>
    <x v="1"/>
    <x v="0"/>
    <x v="0"/>
    <x v="1"/>
    <x v="0"/>
    <x v="0"/>
    <x v="0"/>
  </r>
  <r>
    <x v="2"/>
    <n v="1"/>
    <s v="2002241"/>
    <x v="3"/>
    <s v="3346"/>
    <s v="28/02/2019 14:41"/>
    <s v="03BT801966"/>
    <s v="800147"/>
    <s v="PITSS"/>
    <s v="ASP"/>
    <x v="6"/>
    <s v="DR DOMENZAIN No 21"/>
    <x v="112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2-28T00:00:00"/>
    <d v="2019-03-06T00:00:00"/>
    <n v="4"/>
    <s v="4-5 días"/>
    <n v="0"/>
    <n v="0"/>
    <n v="0"/>
    <x v="1"/>
    <x v="0"/>
    <x v="0"/>
    <x v="0"/>
    <x v="0"/>
    <x v="0"/>
    <x v="0"/>
  </r>
  <r>
    <x v="2"/>
    <n v="1"/>
    <s v="2002267"/>
    <x v="0"/>
    <s v="6705"/>
    <s v="28/02/2019 15:18"/>
    <s v="0A1H022531"/>
    <s v="800071"/>
    <s v="PITSS"/>
    <s v="ASP"/>
    <x v="4"/>
    <s v="AV VALLE DE SAN ISIDRO 530"/>
    <x v="0"/>
    <n v="0"/>
    <s v="INTERIOR"/>
    <n v="23"/>
    <s v="Entre 16 y 30"/>
    <s v="WF Mono Systems and Legacy Color"/>
    <s v="WF"/>
    <s v="Ciudad principal"/>
    <s v="3-Entre 16 y 30"/>
    <n v="1.05"/>
    <n v="1651.6500000000003"/>
    <n v="1"/>
    <n v="1.95"/>
    <n v="4"/>
    <n v="0.48749999999999999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283"/>
    <x v="0"/>
    <s v="3636"/>
    <s v="28/02/2019 15:50"/>
    <s v="0BB1252119"/>
    <s v="500156"/>
    <s v="PITSS"/>
    <s v="ASP"/>
    <x v="30"/>
    <s v="PROL HERMANOS ESCOBAR No 7151-E"/>
    <x v="2"/>
    <n v="0"/>
    <s v="INTERIOR"/>
    <n v="10"/>
    <s v="Entre 7 y 15"/>
    <s v="A4 Mono MFPs"/>
    <s v="A4"/>
    <s v="Ciudad principal"/>
    <s v="1-Entre 7 y 15"/>
    <n v="0"/>
    <n v="0"/>
    <n v="1"/>
    <n v="0"/>
    <n v="5"/>
    <n v="0"/>
    <n v="0"/>
    <n v="0"/>
    <d v="2019-02-28T00:00:00"/>
    <d v="2019-03-01T00:00:00"/>
    <n v="1"/>
    <s v="0-1 día"/>
    <n v="0"/>
    <n v="0"/>
    <n v="0"/>
    <x v="0"/>
    <x v="0"/>
    <x v="0"/>
    <x v="0"/>
    <x v="0"/>
    <x v="2"/>
    <x v="3"/>
  </r>
  <r>
    <x v="2"/>
    <n v="1"/>
    <s v="2002285"/>
    <x v="0"/>
    <s v="7835"/>
    <s v="28/02/2019 15:55"/>
    <s v="0MX1185934"/>
    <s v="500156"/>
    <s v="PITSS"/>
    <s v="ASP"/>
    <x v="30"/>
    <s v="PROL HERMANOS ESCOBAR No 7151-E"/>
    <x v="2"/>
    <n v="0"/>
    <s v="INTERIOR"/>
    <n v="1"/>
    <s v="&lt;=3"/>
    <s v="A3 Office Color Laser MFPs"/>
    <s v="A3"/>
    <s v="Ciudad principal"/>
    <s v="2-&lt;=3"/>
    <n v="0"/>
    <n v="0"/>
    <n v="1"/>
    <n v="1.08"/>
    <n v="5"/>
    <n v="0.21600000000000003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3"/>
  </r>
  <r>
    <x v="2"/>
    <n v="1"/>
    <s v="2002295"/>
    <x v="0"/>
    <s v="3611"/>
    <s v="28/02/2019 16:52"/>
    <s v="0A4T557607"/>
    <s v="800071"/>
    <s v="PITSS"/>
    <s v="ASP"/>
    <x v="27"/>
    <s v="CARRETERA BASE AEREA No 5850-23"/>
    <x v="0"/>
    <n v="0"/>
    <s v="INTERIOR"/>
    <n v="59"/>
    <s v="Entre 31 y 60"/>
    <s v="Entry Mono Printers"/>
    <s v="A4"/>
    <s v="Ciudad principal"/>
    <s v="1-Entre 31 y 60"/>
    <n v="0.8"/>
    <n v="572.00000000000011"/>
    <n v="1"/>
    <n v="0.63"/>
    <n v="5"/>
    <n v="0.126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297"/>
    <x v="0"/>
    <s v="5337"/>
    <s v="28/02/2019 16:55"/>
    <s v="0AE9566556"/>
    <s v="800071"/>
    <s v="PITSS"/>
    <s v="ASP"/>
    <x v="27"/>
    <s v="CARRETERA BASE AEREA No 5850-23"/>
    <x v="0"/>
    <n v="0"/>
    <s v="INTERIOR"/>
    <n v="48"/>
    <s v="Entre 31 y 60"/>
    <s v="Office Digital"/>
    <s v="A3"/>
    <s v="Ciudad principal"/>
    <s v="2-Entre 31 y 60"/>
    <n v="1.05"/>
    <n v="1433.25"/>
    <n v="1"/>
    <n v="0.91"/>
    <n v="5"/>
    <n v="0.18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303"/>
    <x v="0"/>
    <s v="4002"/>
    <s v="28/02/2019 17:14"/>
    <s v="09HB331582"/>
    <s v="000207"/>
    <s v="PITSS"/>
    <s v="ASP"/>
    <x v="102"/>
    <s v="AV DE LA BARRANCA LOTE No 26  A S/N"/>
    <x v="85"/>
    <n v="1"/>
    <s v="METRO"/>
    <n v="79"/>
    <s v="&gt;60"/>
    <s v="A4 Mono MFPs"/>
    <s v="A4"/>
    <s v="Ciudad principal"/>
    <s v="1-&gt;60"/>
    <n v="1.05"/>
    <n v="0"/>
    <n v="1"/>
    <n v="0"/>
    <n v="5"/>
    <n v="0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305"/>
    <x v="0"/>
    <s v="4002"/>
    <s v="28/02/2019 17:25"/>
    <s v="09HB331758"/>
    <s v="800196"/>
    <s v="PITSS"/>
    <s v="ASP"/>
    <x v="15"/>
    <s v="CARRETERA SAN ISIDRO MAZATEPEC No 7000"/>
    <x v="40"/>
    <n v="1"/>
    <s v="INTERIOR"/>
    <n v="2646"/>
    <s v="&gt;60"/>
    <s v="A4 Mono MFPs"/>
    <s v="A4"/>
    <s v="Ciudad principal"/>
    <s v="1-&gt;60"/>
    <n v="1.05"/>
    <n v="0"/>
    <n v="1"/>
    <n v="0.08"/>
    <n v="5"/>
    <n v="1.6E-2"/>
    <n v="0"/>
    <n v="0"/>
    <d v="2019-02-28T00:00:00"/>
    <d v="2019-03-01T00:00:00"/>
    <n v="1"/>
    <s v="0-1 día"/>
    <n v="0"/>
    <n v="0"/>
    <n v="0"/>
    <x v="0"/>
    <x v="0"/>
    <x v="0"/>
    <x v="0"/>
    <x v="0"/>
    <x v="0"/>
    <x v="0"/>
  </r>
  <r>
    <x v="2"/>
    <n v="1"/>
    <s v="2002317"/>
    <x v="0"/>
    <s v="4495"/>
    <s v="28/02/2019 17:40"/>
    <s v="0BPB110617"/>
    <s v="800192"/>
    <s v="PITSS"/>
    <s v="ASP"/>
    <x v="5"/>
    <s v="KM 9 CARRETERA A EL CASTILLO"/>
    <x v="5"/>
    <n v="0"/>
    <s v="INTERIOR"/>
    <n v="17"/>
    <s v="Entre 16 y 30"/>
    <s v="CF Mono"/>
    <s v="High Production"/>
    <s v="Ciudad principal"/>
    <s v="4-Entre 16 y 30"/>
    <n v="1.1000000000000001"/>
    <n v="2359.5"/>
    <n v="1"/>
    <n v="0"/>
    <n v="3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321"/>
    <x v="0"/>
    <s v="3611"/>
    <s v="28/02/2019 17:55"/>
    <s v="0A4T549964"/>
    <s v="500066"/>
    <s v="PITSS"/>
    <s v="ASP"/>
    <x v="4"/>
    <s v="EUGENIO GARZA SADA 3525"/>
    <x v="11"/>
    <n v="0"/>
    <s v="INTERIOR"/>
    <n v="29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323"/>
    <x v="0"/>
    <s v="5552"/>
    <s v="28/02/2019 18:05"/>
    <s v="0KPA022870"/>
    <s v="500155"/>
    <s v="PITSS"/>
    <s v="ASP"/>
    <x v="25"/>
    <s v="8102 AV MIGUEL DE LA MADRID"/>
    <x v="27"/>
    <n v="0"/>
    <s v="INTERIOR"/>
    <n v="70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1"/>
    <x v="0"/>
    <x v="2"/>
    <x v="2"/>
  </r>
  <r>
    <x v="2"/>
    <n v="1"/>
    <s v="2002423"/>
    <x v="0"/>
    <s v="1262"/>
    <s v="01/03/2019 07:30"/>
    <s v="0DUX272492"/>
    <s v="800027"/>
    <s v="PITSS"/>
    <s v="ASP"/>
    <x v="4"/>
    <s v="AV VALLE DE SAN ISIDRO 530"/>
    <x v="0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2.42"/>
    <n v="4"/>
    <n v="0.60499999999999998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427"/>
    <x v="0"/>
    <s v="5945"/>
    <s v="01/03/2019 07:45"/>
    <s v="0X76372470"/>
    <s v="500018"/>
    <s v="PITSS"/>
    <s v="ASP"/>
    <x v="2"/>
    <s v="5 DE MAY0 No 707"/>
    <x v="78"/>
    <n v="0"/>
    <s v="INTERIOR"/>
    <n v="2"/>
    <s v="&lt;=3"/>
    <s v="Office Digital"/>
    <s v="A3"/>
    <s v="Otras"/>
    <s v="2-&lt;=3"/>
    <n v="0"/>
    <n v="0"/>
    <n v="1"/>
    <n v="2.4700000000000002"/>
    <n v="9"/>
    <n v="0.27444444444444449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457"/>
    <x v="0"/>
    <s v="5774"/>
    <s v="01/03/2019 08:46"/>
    <s v="0XEL560508"/>
    <s v="500028"/>
    <s v="PITSS"/>
    <s v="ASP"/>
    <x v="1"/>
    <s v="MANUEL BARRAGAN 510 NTE"/>
    <x v="36"/>
    <n v="0"/>
    <s v="INTERIOR"/>
    <n v="149"/>
    <s v="&gt;60"/>
    <s v="Departmental Digital"/>
    <s v="A3"/>
    <s v="Ciudad principal"/>
    <s v="2-&gt;60"/>
    <n v="1.1000000000000001"/>
    <n v="1501.5000000000002"/>
    <n v="1"/>
    <n v="2.23"/>
    <n v="5"/>
    <n v="0.446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479"/>
    <x v="0"/>
    <s v="4000"/>
    <s v="01/03/2019 09:21"/>
    <s v="06HB014406"/>
    <s v="500027"/>
    <s v="PITSS"/>
    <s v="ASP"/>
    <x v="20"/>
    <s v="DURANGO No 2751"/>
    <x v="2"/>
    <n v="1"/>
    <s v="INTERIOR"/>
    <n v="191"/>
    <s v="&gt;60"/>
    <s v="Entry Mono Printers"/>
    <s v="A4"/>
    <s v="Ciudad principal"/>
    <s v="1-&gt;60"/>
    <n v="1.05"/>
    <n v="0"/>
    <n v="1"/>
    <n v="0.65"/>
    <n v="5"/>
    <n v="0.13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529"/>
    <x v="0"/>
    <s v="5867"/>
    <s v="01/03/2019 09:39"/>
    <s v="0EX7399926"/>
    <s v="500158"/>
    <s v="PITSS"/>
    <s v="ASP"/>
    <x v="11"/>
    <s v="RAFAEL PEREZ SERNA Y HENRY DUNANT"/>
    <x v="2"/>
    <n v="0"/>
    <s v="INTERIOR"/>
    <n v="84"/>
    <s v="&gt;60"/>
    <s v="Office Digital"/>
    <s v="A3"/>
    <s v="Ciudad principal"/>
    <s v="2-&gt;60"/>
    <n v="1.1000000000000001"/>
    <n v="1501.5000000000002"/>
    <n v="1"/>
    <n v="0.47"/>
    <n v="5"/>
    <n v="9.4E-2"/>
    <n v="0"/>
    <n v="0"/>
    <d v="2019-03-01T00:00:00"/>
    <d v="2019-03-01T00:00:00"/>
    <n v="0"/>
    <s v="0-1 día"/>
    <n v="0"/>
    <n v="0"/>
    <n v="0"/>
    <x v="0"/>
    <x v="0"/>
    <x v="0"/>
    <x v="0"/>
    <x v="0"/>
    <x v="2"/>
    <x v="5"/>
  </r>
  <r>
    <x v="2"/>
    <n v="1"/>
    <s v="2002569"/>
    <x v="0"/>
    <s v="5325"/>
    <s v="01/03/2019 09:47"/>
    <s v="0AE7177623"/>
    <s v="800071"/>
    <s v="PITSS"/>
    <s v="ASP"/>
    <x v="7"/>
    <s v="AV GENERAL RAMON CORONA No 2514"/>
    <x v="0"/>
    <n v="0"/>
    <s v="INTERIOR"/>
    <n v="2647"/>
    <s v="&gt;60"/>
    <s v="Office Digital"/>
    <s v="A3"/>
    <s v="Ciudad principal"/>
    <s v="2-&gt;60"/>
    <n v="1.1000000000000001"/>
    <n v="1501.5000000000002"/>
    <n v="1"/>
    <n v="0.55000000000000004"/>
    <n v="5"/>
    <n v="0.110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583"/>
    <x v="0"/>
    <s v="0560"/>
    <s v="01/03/2019 10:04"/>
    <s v="0XPN399168"/>
    <s v="800187"/>
    <s v="PITSS"/>
    <s v="ASP"/>
    <x v="1"/>
    <s v="PROL ZARAGOZA 62 A"/>
    <x v="10"/>
    <n v="0"/>
    <s v="INTERIOR"/>
    <n v="38"/>
    <s v="Entre 31 y 60"/>
    <s v="Entry Production Color Low/Mid"/>
    <s v="Entry Production"/>
    <s v="Ciudad principal"/>
    <s v="3-Entre 31 y 60"/>
    <n v="1.1000000000000001"/>
    <n v="1730.3000000000004"/>
    <n v="1"/>
    <n v="1.35"/>
    <n v="4"/>
    <n v="0.33750000000000002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587"/>
    <x v="0"/>
    <s v="0560"/>
    <s v="01/03/2019 10:08"/>
    <s v="0XPN399404"/>
    <s v="800187"/>
    <s v="PITSS"/>
    <s v="ASP"/>
    <x v="1"/>
    <s v="PROL ZARAGOZA 62 A"/>
    <x v="10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45"/>
    <n v="4"/>
    <n v="0.3624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2593"/>
    <x v="0"/>
    <s v="0070"/>
    <s v="01/03/2019 10:10"/>
    <s v="0E2B654080"/>
    <s v="800187"/>
    <s v="PITSS"/>
    <s v="ASP"/>
    <x v="1"/>
    <s v="PROLONGACION ZARAGOZA No 62 A"/>
    <x v="10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1.58"/>
    <n v="4"/>
    <n v="0.395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595"/>
    <x v="0"/>
    <s v="3661"/>
    <s v="01/03/2019 10:10"/>
    <s v="C4X012994"/>
    <s v="500066"/>
    <s v="PITSS"/>
    <s v="ASP"/>
    <x v="134"/>
    <s v="LIBRAMIENTO ARCO VIAL"/>
    <x v="86"/>
    <n v="0"/>
    <s v="INTERIOR"/>
    <n v="15"/>
    <s v="Entre 7 y 15"/>
    <s v="A4 Mono MFPs"/>
    <s v="A4"/>
    <s v="Ciudad principal"/>
    <s v="1-Entre 7 y 15"/>
    <n v="0"/>
    <n v="0"/>
    <n v="1"/>
    <n v="3.46"/>
    <n v="5"/>
    <n v="0.69199999999999995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615"/>
    <x v="0"/>
    <s v="5866"/>
    <s v="01/03/2019 10:38"/>
    <s v="0EX9287017"/>
    <s v="800183"/>
    <s v="PITSS"/>
    <s v="ASP"/>
    <x v="4"/>
    <s v="AV VALLARTA 5400"/>
    <x v="0"/>
    <n v="0"/>
    <s v="INTERIOR"/>
    <n v="4"/>
    <s v="Entre 3 y 6"/>
    <s v="Departmental Digital"/>
    <s v="A3"/>
    <s v="Ciudad principal"/>
    <s v="2-Entre 3 y 6"/>
    <n v="0"/>
    <n v="0"/>
    <n v="1"/>
    <n v="0.87"/>
    <n v="5"/>
    <n v="0.17399999999999999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2617"/>
    <x v="0"/>
    <s v="6514"/>
    <s v="01/03/2019 10:47"/>
    <s v="5AV824797"/>
    <s v="500019"/>
    <s v="PITSS"/>
    <s v="ASP"/>
    <x v="84"/>
    <s v="NI&amp;OS HEROES No 1015 NTE"/>
    <x v="9"/>
    <n v="0"/>
    <s v="INTERIOR"/>
    <n v="2"/>
    <s v="&lt;=3"/>
    <s v="A4 Color Laser MFPs"/>
    <s v="A4"/>
    <s v="Otras"/>
    <s v="1-&lt;=3"/>
    <n v="0"/>
    <n v="0"/>
    <n v="1"/>
    <n v="3.05"/>
    <n v="9"/>
    <n v="0.3388888888888888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629"/>
    <x v="0"/>
    <s v="0770"/>
    <s v="01/03/2019 11:07"/>
    <s v="0CX0060974"/>
    <s v="500080"/>
    <s v="PITSS"/>
    <s v="ASP"/>
    <x v="128"/>
    <s v="AV UNIVERSIDAD 2761"/>
    <x v="6"/>
    <n v="0"/>
    <s v="INTERIOR"/>
    <n v="14"/>
    <s v="Entre 7 y 15"/>
    <s v="Entry Production Color Mid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5T00:00:00"/>
    <n v="1"/>
    <s v="0-1 día"/>
    <n v="0"/>
    <n v="0"/>
    <n v="0"/>
    <x v="0"/>
    <x v="0"/>
    <x v="0"/>
    <x v="0"/>
    <x v="0"/>
    <x v="1"/>
    <x v="1"/>
  </r>
  <r>
    <x v="2"/>
    <n v="1"/>
    <s v="2002633"/>
    <x v="0"/>
    <s v="7025"/>
    <s v="01/03/2019 11:11"/>
    <s v="07CX042174"/>
    <s v="500083"/>
    <s v="PITSS"/>
    <s v="ASP"/>
    <x v="54"/>
    <s v="CARRETERA PESQUERIA - LOS RAMONES KM 13.5"/>
    <x v="114"/>
    <n v="0"/>
    <s v="INTERIOR"/>
    <n v="107"/>
    <s v="&gt;60"/>
    <s v="Office Digital"/>
    <s v="A3"/>
    <s v="Otras"/>
    <s v="2-&gt;60"/>
    <n v="1.1000000000000001"/>
    <n v="1501.5000000000002"/>
    <n v="1"/>
    <n v="5.32"/>
    <n v="9"/>
    <n v="0.59111111111111114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639"/>
    <x v="0"/>
    <s v="4395"/>
    <s v="01/03/2019 11:35"/>
    <s v="0BG2949265"/>
    <s v="500083"/>
    <s v="PITSS"/>
    <s v="ASP"/>
    <x v="1"/>
    <s v="MANUEL BARRAGAN 510 NTE"/>
    <x v="36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1"/>
    <n v="4"/>
    <n v="0.25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2655"/>
    <x v="0"/>
    <s v="4002"/>
    <s v="01/03/2019 11:56"/>
    <s v="09HB331503"/>
    <s v="800196"/>
    <s v="PITSS"/>
    <s v="ASP"/>
    <x v="0"/>
    <s v="AV MOCTEZUMA No 179"/>
    <x v="0"/>
    <n v="1"/>
    <s v="INTERIOR"/>
    <n v="60"/>
    <s v="Entre 31 y 60"/>
    <s v="A4 Mono MFPs"/>
    <s v="A4"/>
    <s v="Ciudad principal"/>
    <s v="1-Entre 31 y 60"/>
    <n v="0.8"/>
    <n v="0"/>
    <n v="1"/>
    <n v="1.54"/>
    <n v="5"/>
    <n v="0.308"/>
    <n v="0"/>
    <n v="0"/>
    <d v="2019-03-01T00:00:00"/>
    <d v="2019-03-01T00:00:00"/>
    <n v="0"/>
    <s v="0-1 día"/>
    <n v="0"/>
    <n v="0"/>
    <n v="0"/>
    <x v="0"/>
    <x v="0"/>
    <x v="0"/>
    <x v="0"/>
    <x v="0"/>
    <x v="0"/>
    <x v="0"/>
  </r>
  <r>
    <x v="2"/>
    <n v="1"/>
    <s v="2002665"/>
    <x v="0"/>
    <s v="5757"/>
    <s v="01/03/2019 12:01"/>
    <s v="0Y2B003352"/>
    <s v="500159"/>
    <s v="PITSS"/>
    <s v="ASP"/>
    <x v="7"/>
    <s v="HEROICO COLEGIO MILITAR No 4700"/>
    <x v="6"/>
    <n v="0"/>
    <s v="INTERIOR"/>
    <n v="192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3-01T00:00:00"/>
    <d v="2019-03-01T00:00:00"/>
    <n v="0"/>
    <s v="0-1 día"/>
    <n v="0"/>
    <n v="0"/>
    <n v="0"/>
    <x v="0"/>
    <x v="0"/>
    <x v="0"/>
    <x v="0"/>
    <x v="0"/>
    <x v="1"/>
    <x v="6"/>
  </r>
  <r>
    <x v="2"/>
    <n v="1"/>
    <s v="2002677"/>
    <x v="0"/>
    <s v="5945"/>
    <s v="01/03/2019 12:30"/>
    <s v="0X76375739"/>
    <s v="500158"/>
    <s v="PITSS"/>
    <s v="ASP"/>
    <x v="2"/>
    <s v="AV DE LAS INDUSTRIAS S/N"/>
    <x v="2"/>
    <n v="0"/>
    <s v="INTERIOR"/>
    <n v="18"/>
    <s v="Entre 16 y 30"/>
    <s v="Office Digital"/>
    <s v="A3"/>
    <s v="Ciudad principal"/>
    <s v="2-Entre 16 y 30"/>
    <n v="0.8"/>
    <n v="1092"/>
    <n v="1"/>
    <n v="0.7"/>
    <n v="5"/>
    <n v="0.13999999999999999"/>
    <n v="0"/>
    <n v="0"/>
    <d v="2019-03-04T00:00:00"/>
    <d v="2019-03-04T00:00:00"/>
    <n v="0"/>
    <s v="0-1 día"/>
    <n v="0"/>
    <n v="0"/>
    <n v="0"/>
    <x v="0"/>
    <x v="0"/>
    <x v="0"/>
    <x v="0"/>
    <x v="0"/>
    <x v="2"/>
    <x v="5"/>
  </r>
  <r>
    <x v="2"/>
    <n v="1"/>
    <s v="2002691"/>
    <x v="0"/>
    <s v="4626"/>
    <s v="01/03/2019 13:03"/>
    <s v="0D6X468392"/>
    <s v="800071"/>
    <s v="PITSS"/>
    <s v="ASP"/>
    <x v="27"/>
    <s v="CARRETERA BASE AEREA No 5850-23"/>
    <x v="0"/>
    <n v="0"/>
    <s v="INTERIOR"/>
    <n v="81"/>
    <s v="&gt;60"/>
    <s v="Entry Mono Printers"/>
    <s v="A4"/>
    <s v="Ciudad principal"/>
    <s v="1-&gt;60"/>
    <n v="1.05"/>
    <n v="750.75000000000011"/>
    <n v="1"/>
    <n v="4.45"/>
    <n v="5"/>
    <n v="0.89"/>
    <n v="0"/>
    <n v="0"/>
    <d v="2019-03-02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07"/>
    <x v="0"/>
    <s v="7225"/>
    <s v="01/03/2019 13:27"/>
    <s v="0LX5822393"/>
    <s v="800072"/>
    <s v="PITSS"/>
    <s v="ASP"/>
    <x v="25"/>
    <s v="AV SALVADOR NAVA MARTINEZ 3125 PISO 6"/>
    <x v="13"/>
    <n v="0"/>
    <s v="INTERIOR"/>
    <n v="1185"/>
    <s v="&gt;60"/>
    <s v="A3 Office Color Laser MFPs"/>
    <s v="A3"/>
    <s v="Ciudad principal"/>
    <s v="2-&gt;60"/>
    <n v="1.1000000000000001"/>
    <n v="1501.5000000000002"/>
    <n v="1"/>
    <n v="1.1499999999999999"/>
    <n v="5"/>
    <n v="0.22999999999999998"/>
    <n v="0"/>
    <n v="0"/>
    <d v="2019-03-05T00:00:00"/>
    <d v="2019-03-05T00:00:00"/>
    <n v="0"/>
    <s v="0-1 día"/>
    <n v="0"/>
    <n v="0"/>
    <n v="0"/>
    <x v="0"/>
    <x v="0"/>
    <x v="0"/>
    <x v="1"/>
    <x v="0"/>
    <x v="0"/>
    <x v="0"/>
  </r>
  <r>
    <x v="2"/>
    <n v="1"/>
    <s v="2002739"/>
    <x v="0"/>
    <s v="3346"/>
    <s v="01/03/2019 14:37"/>
    <s v="03BT802591"/>
    <s v="800074"/>
    <s v="PITSS"/>
    <s v="ASP"/>
    <x v="111"/>
    <s v="BLVD DE LAS ISLAS No 1 MOD 4"/>
    <x v="37"/>
    <n v="0"/>
    <s v="INTERIOR"/>
    <n v="50"/>
    <s v="Entre 31 y 60"/>
    <s v="A4 Mono MFPs"/>
    <s v="A4"/>
    <s v="Otras"/>
    <s v="1-Entre 31 y 60"/>
    <n v="0.8"/>
    <n v="572.00000000000011"/>
    <n v="1"/>
    <n v="6.38"/>
    <n v="9"/>
    <n v="0.7088888888888889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69"/>
    <x v="0"/>
    <s v="5748"/>
    <s v="01/03/2019 15:32"/>
    <s v="0XEH805087"/>
    <s v="500155"/>
    <s v="PITSS"/>
    <s v="ASP"/>
    <x v="25"/>
    <s v="AV VALLE DEL CEDRO 1681"/>
    <x v="2"/>
    <n v="0"/>
    <s v="INTERIOR"/>
    <n v="205"/>
    <s v="&gt;60"/>
    <s v="Office Digital"/>
    <s v="A3"/>
    <s v="Ciudad principal"/>
    <s v="2-&gt;60"/>
    <n v="1.1000000000000001"/>
    <n v="1501.5000000000002"/>
    <n v="1"/>
    <n v="0.64"/>
    <n v="5"/>
    <n v="0.128"/>
    <n v="0"/>
    <n v="0"/>
    <d v="2019-03-05T00:00:00"/>
    <d v="2019-03-06T00:00:00"/>
    <n v="1"/>
    <s v="0-1 día"/>
    <n v="0"/>
    <n v="0"/>
    <n v="0"/>
    <x v="0"/>
    <x v="0"/>
    <x v="0"/>
    <x v="1"/>
    <x v="0"/>
    <x v="2"/>
    <x v="2"/>
  </r>
  <r>
    <x v="2"/>
    <n v="1"/>
    <s v="2002775"/>
    <x v="0"/>
    <s v="5774"/>
    <s v="01/03/2019 15:43"/>
    <s v="0XEL562732"/>
    <s v="800074"/>
    <s v="PITSS"/>
    <s v="ASP"/>
    <x v="1"/>
    <s v="AV LAS PALMAS 1559 LOC SA-01"/>
    <x v="37"/>
    <n v="0"/>
    <s v="INTERIOR"/>
    <n v="31"/>
    <s v="Entre 31 y 60"/>
    <s v="Departmental Digital"/>
    <s v="A3"/>
    <s v="Otras"/>
    <s v="2-Entre 31 y 60"/>
    <n v="1.05"/>
    <n v="1433.25"/>
    <n v="1"/>
    <n v="6.45"/>
    <n v="9"/>
    <n v="0.71666666666666667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777"/>
    <x v="0"/>
    <s v="3658"/>
    <s v="01/03/2019 15:52"/>
    <s v="0C4X003035"/>
    <s v="500080"/>
    <s v="PITSS"/>
    <s v="ASP"/>
    <x v="8"/>
    <s v="BLVD FUENTES MARES NUM 1901"/>
    <x v="6"/>
    <n v="0"/>
    <s v="INTERIOR"/>
    <n v="11"/>
    <s v="Entre 7 y 15"/>
    <s v="A4 Mono MFPs"/>
    <s v="A4"/>
    <s v="Ciudad principal"/>
    <s v="1-Entre 7 y 15"/>
    <n v="0"/>
    <n v="0"/>
    <n v="1"/>
    <n v="0"/>
    <n v="5"/>
    <n v="0"/>
    <n v="0"/>
    <n v="0"/>
    <d v="2019-03-05T00:00:00"/>
    <d v="2019-03-06T00:00:00"/>
    <n v="1"/>
    <s v="0-1 día"/>
    <n v="0"/>
    <n v="0"/>
    <n v="0"/>
    <x v="0"/>
    <x v="0"/>
    <x v="0"/>
    <x v="0"/>
    <x v="0"/>
    <x v="1"/>
    <x v="1"/>
  </r>
  <r>
    <x v="2"/>
    <n v="1"/>
    <s v="2002779"/>
    <x v="0"/>
    <s v="6705"/>
    <s v="01/03/2019 15:56"/>
    <s v="0A1H021676"/>
    <s v="500089"/>
    <s v="PITSS"/>
    <s v="ASP"/>
    <x v="13"/>
    <s v="AV HERMANOS ESCOBAR No 5756"/>
    <x v="2"/>
    <n v="1"/>
    <s v="INTERIOR"/>
    <n v="23"/>
    <s v="Entre 16 y 30"/>
    <s v="WF Mono Systems and Legacy Color"/>
    <s v="WF"/>
    <s v="Ciudad principal"/>
    <s v="3-Entre 16 y 30"/>
    <n v="1.05"/>
    <n v="0"/>
    <n v="1"/>
    <n v="0"/>
    <n v="4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2783"/>
    <x v="0"/>
    <s v="4395"/>
    <s v="01/03/2019 15:56"/>
    <s v="0BG2939851"/>
    <s v="800192"/>
    <s v="PITSS"/>
    <s v="ASP"/>
    <x v="1"/>
    <s v="AV INDEPENDENCIA 351"/>
    <x v="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787"/>
    <x v="0"/>
    <s v="3611"/>
    <s v="01/03/2019 16:07"/>
    <s v="0A4T558312"/>
    <s v="800186"/>
    <s v="PITSS"/>
    <s v="ASP"/>
    <x v="4"/>
    <s v="PROL EZEQUIEL MONTES 1 ESQ B QUINTA"/>
    <x v="10"/>
    <n v="0"/>
    <s v="INTERIOR"/>
    <n v="7"/>
    <s v="Entre 7 y 15"/>
    <s v="Entry Mono Printers"/>
    <s v="A4"/>
    <s v="Ciudad principal"/>
    <s v="1-Entre 7 y 15"/>
    <n v="0"/>
    <n v="0"/>
    <n v="1"/>
    <n v="1.38"/>
    <n v="5"/>
    <n v="0.27599999999999997"/>
    <n v="0"/>
    <n v="0"/>
    <d v="2019-03-01T00:00:00"/>
    <d v="2019-03-04T00:00:00"/>
    <n v="1"/>
    <s v="0-1 día"/>
    <n v="0"/>
    <n v="0"/>
    <n v="0"/>
    <x v="0"/>
    <x v="0"/>
    <x v="0"/>
    <x v="0"/>
    <x v="0"/>
    <x v="0"/>
    <x v="0"/>
  </r>
  <r>
    <x v="2"/>
    <n v="1"/>
    <s v="2002789"/>
    <x v="0"/>
    <s v="3611"/>
    <s v="01/03/2019 16:08"/>
    <s v="0A4T558379"/>
    <s v="800071"/>
    <s v="PITSS"/>
    <s v="ASP"/>
    <x v="4"/>
    <s v="AV VALLE DE SAN ISIDRO 530"/>
    <x v="0"/>
    <n v="0"/>
    <s v="INTERIOR"/>
    <n v="7"/>
    <s v="Entre 7 y 15"/>
    <s v="Entry Mono Printers"/>
    <s v="A4"/>
    <s v="Ciudad principal"/>
    <s v="1-Entre 7 y 15"/>
    <n v="0"/>
    <n v="0"/>
    <n v="1"/>
    <n v="1.37"/>
    <n v="5"/>
    <n v="0.2740000000000000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2797"/>
    <x v="0"/>
    <s v="5868"/>
    <s v="01/03/2019 16:11"/>
    <s v="0EX9286123"/>
    <s v="500018"/>
    <s v="PITSS"/>
    <s v="ASP"/>
    <x v="46"/>
    <s v="GRAL MARIANO ARISTA 54 B 21"/>
    <x v="25"/>
    <n v="0"/>
    <s v="INTERIOR"/>
    <n v="4"/>
    <s v="Entre 3 y 6"/>
    <s v="Departmental Digital"/>
    <s v="A3"/>
    <s v="Ciudad principal"/>
    <s v="2-Entre 3 y 6"/>
    <n v="0"/>
    <n v="0"/>
    <n v="1"/>
    <n v="0.39"/>
    <n v="5"/>
    <n v="7.8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2831"/>
    <x v="0"/>
    <s v="5867"/>
    <s v="01/03/2019 17:47"/>
    <s v="0EX7405628"/>
    <s v="500093"/>
    <s v="PITSS"/>
    <s v="ASP"/>
    <x v="10"/>
    <s v="CARR NUEVO LAREDO -PIEDRAS NEGRAS KM 14.2"/>
    <x v="18"/>
    <n v="0"/>
    <s v="INTERIOR"/>
    <n v="52"/>
    <s v="Entre 31 y 60"/>
    <s v="Office Digital"/>
    <s v="A3"/>
    <s v="Ciudad principal"/>
    <s v="2-Entre 31 y 60"/>
    <n v="1.05"/>
    <n v="1433.25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2833"/>
    <x v="0"/>
    <s v="7142"/>
    <s v="01/03/2019 17:52"/>
    <s v="0PW4792262"/>
    <s v="500066"/>
    <s v="PITSS"/>
    <s v="ASP"/>
    <x v="166"/>
    <s v="LIC. GUSTAVO DIAZ ORDAZ No 130 PISO 17, 18, 19 Y 2"/>
    <x v="11"/>
    <n v="0"/>
    <s v="INTERIOR"/>
    <n v="158"/>
    <s v="&gt;60"/>
    <s v="WF Mono Systems and Legacy Color"/>
    <s v="WF"/>
    <s v="Ciudad principal"/>
    <s v="3-&gt;60"/>
    <n v="1.1499999999999999"/>
    <n v="1808.95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835"/>
    <x v="0"/>
    <s v="3616"/>
    <s v="01/03/2019 17:58"/>
    <s v="0A2T381987"/>
    <s v="500159"/>
    <s v="PITSS"/>
    <s v="ASP"/>
    <x v="25"/>
    <s v="VIALIDAD TABALAOPA 8507"/>
    <x v="6"/>
    <n v="0"/>
    <s v="INTERIOR"/>
    <n v="1194"/>
    <s v="&gt;60"/>
    <s v="A4 Mono MFPs"/>
    <s v="A4"/>
    <s v="Ciudad principal"/>
    <s v="1-&gt;60"/>
    <n v="1.05"/>
    <n v="750.75000000000011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1"/>
    <x v="0"/>
    <x v="1"/>
    <x v="6"/>
  </r>
  <r>
    <x v="2"/>
    <n v="1"/>
    <s v="2002967"/>
    <x v="0"/>
    <s v="0251"/>
    <s v="02/03/2019 11:34"/>
    <s v="0VGW632064"/>
    <s v="500161"/>
    <s v="PITSS"/>
    <s v="ASP"/>
    <x v="128"/>
    <s v="PERIFERICO ORTIZ MENA LOCAL 8 SN"/>
    <x v="6"/>
    <n v="0"/>
    <s v="INTERIOR"/>
    <n v="3"/>
    <s v="&lt;=3"/>
    <s v="A3 Professional Color Laser MFPs"/>
    <s v="A3"/>
    <s v="Ciudad principal"/>
    <s v="2-&lt;=3"/>
    <n v="0"/>
    <n v="0"/>
    <n v="1"/>
    <n v="2.5"/>
    <n v="5"/>
    <n v="0.5"/>
    <n v="0"/>
    <n v="0"/>
    <d v="2019-03-04T00:00:00"/>
    <d v="2019-03-04T00:00:00"/>
    <n v="0"/>
    <s v="0-1 día"/>
    <n v="0"/>
    <n v="0"/>
    <n v="0"/>
    <x v="0"/>
    <x v="0"/>
    <x v="0"/>
    <x v="0"/>
    <x v="0"/>
    <x v="1"/>
    <x v="7"/>
  </r>
  <r>
    <x v="2"/>
    <n v="1"/>
    <s v="2002985"/>
    <x v="0"/>
    <s v="7142"/>
    <s v="02/03/2019 18:34"/>
    <s v="0PW4792154"/>
    <s v="800146"/>
    <s v="PITSS"/>
    <s v="ASP"/>
    <x v="1"/>
    <s v="NEREO RODRIGUEZ BARRAGAN 1350"/>
    <x v="13"/>
    <n v="0"/>
    <s v="INTERIOR"/>
    <n v="21"/>
    <s v="Entre 16 y 30"/>
    <s v="WF Mono Systems and Legacy Color"/>
    <s v="WF"/>
    <s v="Ciudad principal"/>
    <s v="3-Entre 16 y 30"/>
    <n v="1.05"/>
    <n v="1651.6500000000003"/>
    <n v="1"/>
    <n v="3"/>
    <n v="4"/>
    <n v="0.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2987"/>
    <x v="0"/>
    <s v="4310"/>
    <s v="02/03/2019 18:44"/>
    <s v="0BG0966723"/>
    <s v="800183"/>
    <s v="PITSS"/>
    <s v="ASP"/>
    <x v="1"/>
    <s v="AV. AMERICAS No. 655"/>
    <x v="7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65"/>
    <x v="0"/>
    <s v="0560"/>
    <s v="03/03/2019 16:32"/>
    <s v="0XPN547501"/>
    <s v="800146"/>
    <s v="PITSS"/>
    <s v="ASP"/>
    <x v="1"/>
    <s v="AV MEREO RGZ BARRAGAN NUM 1350"/>
    <x v="13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3.5"/>
    <n v="4"/>
    <n v="0.8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71"/>
    <x v="0"/>
    <s v="8075"/>
    <s v="03/03/2019 16:54"/>
    <s v="03AG880377"/>
    <s v="800147"/>
    <s v="PITSS"/>
    <s v="ASP"/>
    <x v="4"/>
    <s v="BLVD ADOLFO LOPEZ MATEOS 2540"/>
    <x v="17"/>
    <n v="0"/>
    <s v="INTERIOR"/>
    <n v="7"/>
    <s v="Entre 7 y 15"/>
    <s v="Departmental Digital"/>
    <s v="A3"/>
    <s v="Ciudad principal"/>
    <s v="2-Entre 7 y 15"/>
    <n v="0.6"/>
    <n v="819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173"/>
    <x v="0"/>
    <s v="0070"/>
    <s v="03/03/2019 16:55"/>
    <s v="0E2B664326"/>
    <s v="800147"/>
    <s v="PITSS"/>
    <s v="ASP"/>
    <x v="4"/>
    <s v="BLVD ADOLFO LOPEZ MATEOS 2540"/>
    <x v="17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177"/>
    <x v="9"/>
    <s v="3658"/>
    <s v="03/03/2019 21:19"/>
    <s v="0C4X012620"/>
    <s v="500167"/>
    <s v="PITSS"/>
    <s v="ASP"/>
    <x v="45"/>
    <s v="AV HERMANOS ESCOBAR No 6026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79"/>
    <x v="9"/>
    <s v="3658"/>
    <s v="03/03/2019 21:20"/>
    <s v="0C4X011418"/>
    <s v="500167"/>
    <s v="PITSS"/>
    <s v="ASP"/>
    <x v="45"/>
    <s v="AV FUENTES 7151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81"/>
    <x v="9"/>
    <s v="3658"/>
    <s v="03/03/2019 21:21"/>
    <s v="0C4X011175"/>
    <s v="500167"/>
    <s v="PITSS"/>
    <s v="ASP"/>
    <x v="45"/>
    <s v="ANTONIO J BERMUDEZ No 950"/>
    <x v="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4T00:00:00"/>
    <d v="2019-03-05T00:00:00"/>
    <n v="1"/>
    <s v="0-1 día"/>
    <n v="0"/>
    <n v="0"/>
    <n v="0"/>
    <x v="1"/>
    <x v="0"/>
    <x v="0"/>
    <x v="0"/>
    <x v="0"/>
    <x v="2"/>
    <x v="8"/>
  </r>
  <r>
    <x v="2"/>
    <n v="1"/>
    <s v="2003183"/>
    <x v="3"/>
    <s v="4002"/>
    <s v="03/03/2019 22:58"/>
    <s v="9HB382715"/>
    <s v="100037"/>
    <s v="PITSS"/>
    <s v="ASP"/>
    <x v="173"/>
    <s v="AV BAJA VELOCIDAD NUM 284 KM 57.5 CARETERA MEXICO"/>
    <x v="73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185"/>
    <x v="3"/>
    <s v="4002"/>
    <s v="03/03/2019 23:00"/>
    <s v="9HB381904"/>
    <s v="100038"/>
    <s v="PITSS"/>
    <s v="ASP"/>
    <x v="173"/>
    <s v="AV SOLIDARIDAD LAS TORRES No 101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3365"/>
    <x v="1"/>
    <s v="6705"/>
    <s v="04/03/2019 07:50"/>
    <s v="0A1H022392"/>
    <s v="800146"/>
    <s v="PITSS"/>
    <s v="ASP"/>
    <x v="4"/>
    <s v="AV VENUSTIANO CARRANZA 2301"/>
    <x v="13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5T00:00:00"/>
    <d v="2019-03-05T00:00:00"/>
    <n v="0"/>
    <s v="0-1 día"/>
    <n v="0"/>
    <n v="0"/>
    <n v="0"/>
    <x v="1"/>
    <x v="0"/>
    <x v="0"/>
    <x v="0"/>
    <x v="0"/>
    <x v="0"/>
    <x v="0"/>
  </r>
  <r>
    <x v="2"/>
    <n v="1"/>
    <s v="2003373"/>
    <x v="0"/>
    <s v="0070"/>
    <s v="04/03/2019 08:13"/>
    <s v="0E2B666229"/>
    <s v="500066"/>
    <s v="PITSS"/>
    <s v="ASP"/>
    <x v="4"/>
    <s v="AV DE LAS TORRES No 2498"/>
    <x v="1"/>
    <n v="0"/>
    <s v="INTERIOR"/>
    <n v="12"/>
    <s v="Entre 7 y 15"/>
    <s v="Entry Production Color Low/Mid"/>
    <s v="Entry Production"/>
    <s v="Ciudad principal"/>
    <s v="3-Entre 7 y 15"/>
    <n v="0.8"/>
    <n v="1258.4000000000003"/>
    <n v="1"/>
    <n v="2.27"/>
    <n v="4"/>
    <n v="0.567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381"/>
    <x v="0"/>
    <s v="0070"/>
    <s v="04/03/2019 08:16"/>
    <s v="0E2B658299"/>
    <s v="500066"/>
    <s v="PITSS"/>
    <s v="ASP"/>
    <x v="4"/>
    <s v="AV DE LAS TORRES No 2498"/>
    <x v="1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3.53"/>
    <n v="4"/>
    <n v="0.88249999999999995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391"/>
    <x v="0"/>
    <s v="0070"/>
    <s v="04/03/2019 08:21"/>
    <s v="0E2B654062"/>
    <s v="500028"/>
    <s v="PITSS"/>
    <s v="ASP"/>
    <x v="1"/>
    <s v="CARRETERA NACIONAL NO 500 LOCAL N-119"/>
    <x v="11"/>
    <n v="0"/>
    <s v="INTERIOR"/>
    <n v="167"/>
    <s v="&gt;60"/>
    <s v="Entry Production Color Low/Mid"/>
    <s v="Entry Production"/>
    <s v="Ciudad principal"/>
    <s v="3-&gt;60"/>
    <n v="1.1499999999999999"/>
    <n v="1808.95"/>
    <n v="1"/>
    <n v="2.25"/>
    <n v="4"/>
    <n v="0.562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397"/>
    <x v="0"/>
    <s v="8055"/>
    <s v="04/03/2019 08:23"/>
    <s v="Y4X822461"/>
    <s v="500056"/>
    <s v="PITSS"/>
    <s v="ASP"/>
    <x v="74"/>
    <s v="CARRETERA A MONTERREY AV FOMENTO INDUSTRIAL SN"/>
    <x v="19"/>
    <n v="0"/>
    <s v="INTERIOR"/>
    <n v="7"/>
    <s v="Entre 7 y 15"/>
    <s v="Departmental Digital"/>
    <s v="A3"/>
    <s v="Ciudad principal"/>
    <s v="2-Entre 7 y 15"/>
    <n v="0.6"/>
    <n v="819"/>
    <n v="1"/>
    <n v="2"/>
    <n v="5"/>
    <n v="0.4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07"/>
    <x v="0"/>
    <s v="3657"/>
    <s v="04/03/2019 08:37"/>
    <s v="0C7X238427"/>
    <s v="800071"/>
    <s v="PITSS"/>
    <s v="ASP"/>
    <x v="27"/>
    <s v="CARRETERA BASE AEREA No 5850-23"/>
    <x v="0"/>
    <n v="0"/>
    <s v="INTERIOR"/>
    <n v="5"/>
    <s v="Entre 3 y 6"/>
    <s v="A4 Mono MFPs"/>
    <s v="A4"/>
    <s v="Ciudad principal"/>
    <s v="1-Entre 3 y 6"/>
    <n v="0"/>
    <n v="0"/>
    <n v="1"/>
    <n v="1.38"/>
    <n v="5"/>
    <n v="0.27599999999999997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411"/>
    <x v="0"/>
    <s v="4395"/>
    <s v="04/03/2019 08:49"/>
    <s v="0BG2947512"/>
    <s v="500035"/>
    <s v="PITSS"/>
    <s v="ASP"/>
    <x v="1"/>
    <s v="AV HEROICO COLEGIO MILITAR 114"/>
    <x v="79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11.18"/>
    <n v="4"/>
    <n v="2.7949999999999999"/>
    <n v="0.44874999999999998"/>
    <n v="-705.88375000000008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413"/>
    <x v="0"/>
    <s v="5866"/>
    <s v="04/03/2019 08:53"/>
    <s v="0EX9297593"/>
    <s v="500028"/>
    <s v="PITSS"/>
    <s v="ASP"/>
    <x v="1"/>
    <s v="AV HEROICO COLEGIO MILITAR 114"/>
    <x v="79"/>
    <n v="0"/>
    <s v="INTERIOR"/>
    <n v="56"/>
    <s v="Entre 31 y 60"/>
    <s v="Departmental Digital"/>
    <s v="A3"/>
    <s v="Ciudad principal"/>
    <s v="2-Entre 31 y 60"/>
    <n v="1.05"/>
    <n v="1433.25"/>
    <n v="1"/>
    <n v="12.5"/>
    <n v="5"/>
    <n v="2.5"/>
    <n v="0.375"/>
    <n v="-511.875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419"/>
    <x v="0"/>
    <s v="0560"/>
    <s v="04/03/2019 09:04"/>
    <s v="0XPN553242"/>
    <s v="800147"/>
    <s v="PITSS"/>
    <s v="ASP"/>
    <x v="1"/>
    <s v="CALLE 5 DE MAYO No 208-A"/>
    <x v="17"/>
    <n v="0"/>
    <s v="INTERIOR"/>
    <n v="88"/>
    <s v="&gt;60"/>
    <s v="Entry Production Color Low/Mid"/>
    <s v="Entry Production"/>
    <s v="Ciudad principal"/>
    <s v="3-&gt;60"/>
    <n v="1.1499999999999999"/>
    <n v="1808.95"/>
    <n v="1"/>
    <n v="1.18"/>
    <n v="4"/>
    <n v="0.294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23"/>
    <x v="0"/>
    <s v="0070"/>
    <s v="04/03/2019 09:07"/>
    <s v="0E2B653261"/>
    <s v="800186"/>
    <s v="PITSS"/>
    <s v="ASP"/>
    <x v="1"/>
    <s v="ANILLO VIAL II JUNIPERO SERRA NO. 21260 PAD.5 CENT"/>
    <x v="10"/>
    <n v="0"/>
    <s v="INTERIOR"/>
    <n v="80"/>
    <s v="&gt;60"/>
    <s v="Entry Production Color Low/Mid"/>
    <s v="Entry Production"/>
    <s v="Ciudad principal"/>
    <s v="3-&gt;60"/>
    <n v="1.1499999999999999"/>
    <n v="1808.95"/>
    <n v="1"/>
    <n v="3.38"/>
    <n v="4"/>
    <n v="0.84499999999999997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35"/>
    <x v="0"/>
    <s v="4002"/>
    <s v="04/03/2019 09:21"/>
    <s v="09HB318359"/>
    <s v="500163"/>
    <s v="PITSS"/>
    <s v="ASP"/>
    <x v="6"/>
    <s v="CRISTOBAL COLON No 800"/>
    <x v="109"/>
    <n v="0"/>
    <s v="INTERIOR"/>
    <n v="180"/>
    <s v="&gt;60"/>
    <s v="A4 Mono MFPs"/>
    <s v="A4"/>
    <s v="Ciudad principal"/>
    <s v="1-&gt;60"/>
    <n v="1.05"/>
    <n v="750.75000000000011"/>
    <n v="1"/>
    <n v="1.9"/>
    <n v="5"/>
    <n v="0.3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37"/>
    <x v="0"/>
    <s v="4018"/>
    <s v="04/03/2019 09:25"/>
    <s v="04HX543557"/>
    <s v="500027"/>
    <s v="PITSS"/>
    <s v="ASP"/>
    <x v="20"/>
    <s v="AV DE LAS TORRES No 7125"/>
    <x v="2"/>
    <n v="1"/>
    <s v="INTERIOR"/>
    <n v="203"/>
    <s v="&gt;60"/>
    <s v="A4 Color Laser MFPs"/>
    <s v="A4"/>
    <s v="Ciudad principal"/>
    <s v="1-&gt;60"/>
    <n v="1.05"/>
    <n v="0"/>
    <n v="1"/>
    <n v="0"/>
    <n v="5"/>
    <n v="0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51"/>
    <x v="0"/>
    <s v="5945"/>
    <s v="04/03/2019 09:35"/>
    <s v="0X76707836"/>
    <s v="500018"/>
    <s v="PITSS"/>
    <s v="ASP"/>
    <x v="52"/>
    <s v="BOULEVARD FRANCISCO PRIMO DE VERDAD No 3317"/>
    <x v="23"/>
    <n v="0"/>
    <s v="INTERIOR"/>
    <n v="18"/>
    <s v="Entre 16 y 30"/>
    <s v="Office Digital"/>
    <s v="A3"/>
    <s v="Ciudad principal"/>
    <s v="2-Entre 16 y 30"/>
    <n v="0.8"/>
    <n v="1092"/>
    <n v="1"/>
    <n v="1.1399999999999999"/>
    <n v="5"/>
    <n v="0.227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73"/>
    <x v="0"/>
    <s v="7142"/>
    <s v="04/03/2019 10:11"/>
    <s v="0PW4980052"/>
    <s v="800072"/>
    <s v="PITSS"/>
    <s v="ASP"/>
    <x v="1"/>
    <s v="PATRIA 1937"/>
    <x v="0"/>
    <n v="0"/>
    <s v="INTERIOR"/>
    <n v="14"/>
    <s v="Entre 7 y 15"/>
    <s v="WF Mono Systems and Legacy Color"/>
    <s v="WF"/>
    <s v="Ciudad principal"/>
    <s v="3-Entre 7 y 15"/>
    <n v="0.8"/>
    <n v="1258.4000000000003"/>
    <n v="1"/>
    <n v="1.35"/>
    <n v="4"/>
    <n v="0.33750000000000002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75"/>
    <x v="0"/>
    <s v="5866"/>
    <s v="04/03/2019 10:13"/>
    <s v="0EX9295738"/>
    <s v="800072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53"/>
    <n v="5"/>
    <n v="0.106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483"/>
    <x v="0"/>
    <s v="0800"/>
    <s v="04/03/2019 10:21"/>
    <s v="0WXP007551"/>
    <s v="800187"/>
    <s v="PITSS"/>
    <s v="ASP"/>
    <x v="168"/>
    <s v="BLV DE LAS AMERICAS 32"/>
    <x v="10"/>
    <n v="0"/>
    <s v="INTERIOR"/>
    <n v="14"/>
    <s v="Entre 7 y 15"/>
    <s v="Xerox Color Press"/>
    <s v="High Production"/>
    <s v="Ciudad principal"/>
    <s v="4-Entre 7 y 15"/>
    <n v="1.05"/>
    <n v="2252.25"/>
    <n v="1"/>
    <n v="0.65"/>
    <n v="3"/>
    <n v="0.2166666666666666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3489"/>
    <x v="0"/>
    <s v="4395"/>
    <s v="04/03/2019 10:32"/>
    <s v="0BG2957188"/>
    <s v="500019"/>
    <s v="PITSS"/>
    <s v="ASP"/>
    <x v="65"/>
    <s v="METAL MECANICA No 280"/>
    <x v="9"/>
    <n v="0"/>
    <s v="INTERIOR"/>
    <n v="2650"/>
    <s v="&gt;60"/>
    <s v="Light Production Digital Business"/>
    <s v="Entry Production"/>
    <s v="Otras"/>
    <s v="3-&gt;60"/>
    <n v="1.1499999999999999"/>
    <n v="1808.95"/>
    <n v="1"/>
    <n v="5.3"/>
    <n v="6"/>
    <n v="0.8833333333333333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95"/>
    <x v="0"/>
    <s v="0070"/>
    <s v="04/03/2019 10:39"/>
    <s v="0E2B666269"/>
    <s v="800186"/>
    <s v="PITSS"/>
    <s v="ASP"/>
    <x v="4"/>
    <s v="AV 5 DE FEBRERO 9200"/>
    <x v="10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4.8499999999999996"/>
    <n v="4"/>
    <n v="1.2124999999999999"/>
    <n v="5.3124999999999978E-2"/>
    <n v="-83.565624999999983"/>
    <d v="2019-03-04T00:00:00"/>
    <d v="2019-03-05T00:00:00"/>
    <n v="1"/>
    <s v="0-1 día"/>
    <n v="0"/>
    <n v="0"/>
    <n v="0"/>
    <x v="0"/>
    <x v="1"/>
    <x v="0"/>
    <x v="0"/>
    <x v="0"/>
    <x v="0"/>
    <x v="0"/>
  </r>
  <r>
    <x v="2"/>
    <n v="1"/>
    <s v="2003497"/>
    <x v="0"/>
    <s v="4002"/>
    <s v="04/03/2019 10:46"/>
    <s v="9HB328358"/>
    <s v="100037"/>
    <s v="PITSS"/>
    <s v="ASP"/>
    <x v="107"/>
    <s v="3 DE MAYO 100"/>
    <x v="52"/>
    <n v="0"/>
    <s v="INTERIOR"/>
    <n v="14"/>
    <s v="Entre 7 y 15"/>
    <s v="A4 Mono MFPs"/>
    <s v="A4"/>
    <s v="Otras"/>
    <s v="1-Entre 7 y 15"/>
    <n v="0"/>
    <n v="0"/>
    <n v="1"/>
    <n v="0.9"/>
    <n v="9"/>
    <n v="0.1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499"/>
    <x v="0"/>
    <s v="8600"/>
    <s v="04/03/2019 10:47"/>
    <s v="0B2E530304"/>
    <s v="500083"/>
    <s v="PITSS"/>
    <s v="ASP"/>
    <x v="122"/>
    <s v="AYUTLA OTE 1012"/>
    <x v="11"/>
    <n v="0"/>
    <s v="INTERIOR"/>
    <n v="35"/>
    <s v="Entre 31 y 60"/>
    <s v="Entry Production Color Mid"/>
    <s v="Entry Production"/>
    <s v="Ciudad principal"/>
    <s v="3-Entre 31 y 60"/>
    <n v="1.1000000000000001"/>
    <n v="1730.3000000000004"/>
    <n v="1"/>
    <n v="5.39"/>
    <n v="4"/>
    <n v="1.3474999999999999"/>
    <n v="8.687499999999998E-2"/>
    <n v="-136.65437499999999"/>
    <d v="2019-03-11T00:00:00"/>
    <d v="2019-03-11T00:00:00"/>
    <n v="0"/>
    <s v="0-1 día"/>
    <n v="0"/>
    <n v="0"/>
    <n v="0"/>
    <x v="0"/>
    <x v="1"/>
    <x v="0"/>
    <x v="0"/>
    <x v="0"/>
    <x v="0"/>
    <x v="0"/>
  </r>
  <r>
    <x v="2"/>
    <n v="1"/>
    <s v="2003501"/>
    <x v="0"/>
    <s v="0800"/>
    <s v="04/03/2019 10:48"/>
    <s v="0WXP008416"/>
    <s v="500083"/>
    <s v="PITSS"/>
    <s v="ASP"/>
    <x v="62"/>
    <s v="MM DE LLANO 736 OTE"/>
    <x v="11"/>
    <n v="0"/>
    <s v="INTERIOR"/>
    <n v="33"/>
    <s v="Entre 31 y 60"/>
    <s v="Xerox Color Press"/>
    <s v="High Production"/>
    <s v="Ciudad principal"/>
    <s v="4-Entre 31 y 60"/>
    <n v="1.1499999999999999"/>
    <n v="2466.75"/>
    <n v="1"/>
    <n v="1.2"/>
    <n v="3"/>
    <n v="0.39999999999999997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13"/>
    <x v="0"/>
    <s v="4624"/>
    <s v="04/03/2019 11:07"/>
    <s v="0D6X461128"/>
    <s v="500018"/>
    <s v="PITSS"/>
    <s v="ASP"/>
    <x v="2"/>
    <s v="AV MARTIRES DE SONORA 1006"/>
    <x v="23"/>
    <n v="0"/>
    <s v="INTERIOR"/>
    <n v="21"/>
    <s v="Entre 16 y 30"/>
    <s v="Entry Mono Printers"/>
    <s v="A4"/>
    <s v="Ciudad principal"/>
    <s v="1-Entre 16 y 30"/>
    <n v="0.6"/>
    <n v="429.00000000000006"/>
    <n v="1"/>
    <n v="1.1299999999999999"/>
    <n v="5"/>
    <n v="0.22599999999999998"/>
    <n v="0"/>
    <n v="0"/>
    <d v="2019-03-04T00:00:00"/>
    <d v="2019-03-04T00:00:00"/>
    <n v="0"/>
    <s v="0-1 día"/>
    <n v="0"/>
    <n v="0"/>
    <n v="0"/>
    <x v="0"/>
    <x v="0"/>
    <x v="0"/>
    <x v="0"/>
    <x v="0"/>
    <x v="0"/>
    <x v="0"/>
  </r>
  <r>
    <x v="2"/>
    <n v="1"/>
    <s v="2003523"/>
    <x v="0"/>
    <s v="3326"/>
    <s v="04/03/2019 11:25"/>
    <s v="0LA6296600"/>
    <s v="800187"/>
    <s v="PITSS"/>
    <s v="ASP"/>
    <x v="6"/>
    <s v="AV ZARAGOZA 396 PTE EDIF III-1"/>
    <x v="10"/>
    <n v="0"/>
    <s v="INTERIOR"/>
    <n v="532"/>
    <s v="&gt;60"/>
    <s v="A4 Mono MFPs"/>
    <s v="A4"/>
    <s v="Ciudad principal"/>
    <s v="1-&gt;60"/>
    <n v="1.05"/>
    <n v="750.75000000000011"/>
    <n v="1"/>
    <n v="1.08"/>
    <n v="5"/>
    <n v="0.21600000000000003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33"/>
    <x v="0"/>
    <s v="4395"/>
    <s v="04/03/2019 11:40"/>
    <s v="0BG2951623"/>
    <s v="500071"/>
    <s v="PITSS"/>
    <s v="ASP"/>
    <x v="1"/>
    <s v="PEDRO CARDENAS 100"/>
    <x v="42"/>
    <n v="0"/>
    <s v="INTERIOR"/>
    <n v="175"/>
    <s v="&gt;60"/>
    <s v="Light Production Digital Business"/>
    <s v="Entry Production"/>
    <s v="Ciudad principal"/>
    <s v="3-&gt;60"/>
    <n v="1.1499999999999999"/>
    <n v="1808.95"/>
    <n v="1"/>
    <n v="1"/>
    <n v="4"/>
    <n v="0.2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535"/>
    <x v="0"/>
    <s v="3658"/>
    <s v="04/03/2019 11:47"/>
    <s v="0C4X007879"/>
    <s v="800071"/>
    <s v="PITSS"/>
    <s v="ASP"/>
    <x v="7"/>
    <s v="AV GENERAL RAMON CORONA No 2514"/>
    <x v="0"/>
    <n v="0"/>
    <s v="INTERIOR"/>
    <n v="48"/>
    <s v="Entre 31 y 60"/>
    <s v="A4 Mono MFPs"/>
    <s v="A4"/>
    <s v="Ciudad principal"/>
    <s v="1-Entre 31 y 60"/>
    <n v="0.8"/>
    <n v="572.00000000000011"/>
    <n v="1"/>
    <n v="0.72"/>
    <n v="5"/>
    <n v="0.14399999999999999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539"/>
    <x v="0"/>
    <s v="8075"/>
    <s v="04/03/2019 11:56"/>
    <s v="03AG877768"/>
    <s v="800187"/>
    <s v="PITSS"/>
    <s v="ASP"/>
    <x v="4"/>
    <s v="PROLONGACION EZEQUIEL MONTES No 1"/>
    <x v="10"/>
    <n v="0"/>
    <s v="INTERIOR"/>
    <n v="31"/>
    <s v="Entre 31 y 60"/>
    <s v="Departmental Digital"/>
    <s v="A3"/>
    <s v="Ciudad principal"/>
    <s v="2-Entre 31 y 60"/>
    <n v="1.05"/>
    <n v="1433.25"/>
    <n v="1"/>
    <n v="0.82"/>
    <n v="5"/>
    <n v="0.163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57"/>
    <x v="0"/>
    <s v="3658"/>
    <s v="04/03/2019 12:15"/>
    <s v="0C4X008401"/>
    <s v="800110"/>
    <s v="PITSS"/>
    <s v="ASP"/>
    <x v="8"/>
    <s v="AV CAMELINAS 725"/>
    <x v="28"/>
    <n v="0"/>
    <s v="INTERIOR"/>
    <n v="553"/>
    <s v="&gt;60"/>
    <s v="A4 Mono MFPs"/>
    <s v="A4"/>
    <s v="Ciudad principal"/>
    <s v="1-&gt;60"/>
    <n v="1.05"/>
    <n v="750.75000000000011"/>
    <n v="1"/>
    <n v="2.5499999999999998"/>
    <n v="5"/>
    <n v="0.5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567"/>
    <x v="0"/>
    <s v="4018"/>
    <s v="04/03/2019 13:14"/>
    <s v="4HX546320"/>
    <s v="800192"/>
    <s v="PITSS"/>
    <s v="ASP"/>
    <x v="55"/>
    <s v="RINCONADA DE LA ORQUIDEA No 472"/>
    <x v="0"/>
    <n v="0"/>
    <s v="INTERIOR"/>
    <n v="2650"/>
    <s v="&gt;60"/>
    <s v="A4 Color Laser MFPs"/>
    <s v="A4"/>
    <s v="Ciudad principal"/>
    <s v="1-&gt;60"/>
    <n v="1.05"/>
    <n v="750.75000000000011"/>
    <n v="1"/>
    <n v="3.45"/>
    <n v="5"/>
    <n v="0.6900000000000000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569"/>
    <x v="0"/>
    <s v="3616"/>
    <s v="04/03/2019 13:16"/>
    <s v="0A2T200387"/>
    <s v="800186"/>
    <s v="PITSS"/>
    <s v="ASP"/>
    <x v="12"/>
    <s v="CORREO 21"/>
    <x v="61"/>
    <n v="0"/>
    <s v="INTERIOR"/>
    <n v="1510"/>
    <s v="&gt;60"/>
    <s v="A4 Mono MFPs"/>
    <s v="A4"/>
    <s v="Otras"/>
    <s v="1-&gt;60"/>
    <n v="1.05"/>
    <n v="750.75000000000011"/>
    <n v="1"/>
    <n v="5.0599999999999996"/>
    <n v="9"/>
    <n v="0.56222222222222218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571"/>
    <x v="0"/>
    <s v="4310"/>
    <s v="04/03/2019 13:14"/>
    <s v="0BG0966729"/>
    <s v="800146"/>
    <s v="PITSS"/>
    <s v="ASP"/>
    <x v="1"/>
    <s v="AV MEREO RODRIGUEZ BARRAGAN S/N"/>
    <x v="1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0.52"/>
    <n v="4"/>
    <n v="0.13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73"/>
    <x v="0"/>
    <s v="5337"/>
    <s v="04/03/2019 13:28"/>
    <s v="0AE9551066"/>
    <s v="100039"/>
    <s v="PITSS"/>
    <s v="ASP"/>
    <x v="28"/>
    <s v="INDUSTRIA QUIMICA S/N"/>
    <x v="20"/>
    <n v="1"/>
    <s v="INTERIOR"/>
    <n v="61"/>
    <s v="&gt;60"/>
    <s v="Office Digital"/>
    <s v="A3"/>
    <s v="Ciudad principal"/>
    <s v="2-&gt;60"/>
    <n v="1.1000000000000001"/>
    <n v="0"/>
    <n v="1"/>
    <n v="0.2"/>
    <n v="5"/>
    <n v="0.04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3593"/>
    <x v="0"/>
    <s v="3657"/>
    <s v="04/03/2019 13:46"/>
    <s v="0C7X246857"/>
    <s v="800027"/>
    <s v="PITSS"/>
    <s v="ASP"/>
    <x v="49"/>
    <s v="LERDO DE TEJADA No 2007 PB"/>
    <x v="7"/>
    <n v="0"/>
    <s v="INTERIOR"/>
    <n v="194"/>
    <s v="&gt;60"/>
    <s v="A4 Mono MFPs"/>
    <s v="A4"/>
    <s v="Ciudad principal"/>
    <s v="1-&gt;60"/>
    <n v="1.05"/>
    <n v="750.75000000000011"/>
    <n v="1"/>
    <n v="1.6"/>
    <n v="5"/>
    <n v="0.32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633"/>
    <x v="1"/>
    <s v="0070"/>
    <s v="04/03/2019 14:34"/>
    <s v="0E2B658544"/>
    <s v="800187"/>
    <s v="PITSS"/>
    <s v="ASP"/>
    <x v="4"/>
    <s v="PROLONGACION EZEQUIEL MONTES No 1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37"/>
    <x v="1"/>
    <s v="4310"/>
    <s v="04/03/2019 14:40"/>
    <s v="0BG0972367"/>
    <s v="800187"/>
    <s v="PITSS"/>
    <s v="ASP"/>
    <x v="4"/>
    <s v="PROLONGACION EZEQUIEL MONTES No 1"/>
    <x v="10"/>
    <n v="0"/>
    <s v="INTERIOR"/>
    <s v="  "/>
    <s v="&gt;60"/>
    <s v="Light Production Digital Business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1"/>
    <x v="1"/>
    <s v="8075"/>
    <s v="04/03/2019 14:43"/>
    <s v="03AG873673"/>
    <s v="800187"/>
    <s v="PITSS"/>
    <s v="ASP"/>
    <x v="4"/>
    <s v="PROLONGACION EZEQUIEL MONTES No 1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3"/>
    <x v="1"/>
    <s v="0070"/>
    <s v="04/03/2019 14:45"/>
    <s v="0E2B107250"/>
    <s v="800187"/>
    <s v="PITSS"/>
    <s v="ASP"/>
    <x v="4"/>
    <s v="PROLONGACION EZEQUIEL MONTES No 1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5"/>
    <x v="1"/>
    <s v="8301"/>
    <s v="04/03/2019 14:46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4T00:00:00"/>
    <d v="2019-03-05T00:00:00"/>
    <n v="1"/>
    <s v="0-1 día"/>
    <n v="0"/>
    <n v="0"/>
    <n v="0"/>
    <x v="1"/>
    <x v="0"/>
    <x v="0"/>
    <x v="0"/>
    <x v="0"/>
    <x v="0"/>
    <x v="0"/>
  </r>
  <r>
    <x v="2"/>
    <n v="1"/>
    <s v="2003647"/>
    <x v="0"/>
    <s v="5774"/>
    <s v="04/03/2019 14:46"/>
    <s v="0XEL569871"/>
    <s v="800072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0.4"/>
    <n v="5"/>
    <n v="0.0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673"/>
    <x v="0"/>
    <s v="3657"/>
    <s v="04/03/2019 15:32"/>
    <s v="0C7X246881"/>
    <s v="500028"/>
    <s v="PITSS"/>
    <s v="ASP"/>
    <x v="49"/>
    <s v="BLVD DIAZ ORDAZ No 130"/>
    <x v="11"/>
    <n v="0"/>
    <s v="INTERIOR"/>
    <n v="13"/>
    <s v="Entre 7 y 15"/>
    <s v="A4 Mono MFPs"/>
    <s v="A4"/>
    <s v="Ciudad principal"/>
    <s v="1-Entre 7 y 15"/>
    <n v="0"/>
    <n v="0"/>
    <n v="1"/>
    <n v="1.97"/>
    <n v="5"/>
    <n v="0.394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675"/>
    <x v="0"/>
    <s v="3657"/>
    <s v="04/03/2019 15:37"/>
    <s v="0C7X246890"/>
    <s v="800146"/>
    <s v="PITSS"/>
    <s v="ASP"/>
    <x v="49"/>
    <s v="SIERRA LEONA No 470 3ER PISO"/>
    <x v="13"/>
    <n v="0"/>
    <s v="INTERIOR"/>
    <n v="91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677"/>
    <x v="0"/>
    <s v="3616"/>
    <s v="04/03/2019 15:40"/>
    <s v="0A2T200329"/>
    <s v="800147"/>
    <s v="PITSS"/>
    <s v="ASP"/>
    <x v="12"/>
    <s v="BLVD ADOLFO LOPEZ MATEOS NO 105 SUR"/>
    <x v="17"/>
    <n v="0"/>
    <s v="INTERIOR"/>
    <n v="39"/>
    <s v="Entre 31 y 60"/>
    <s v="A4 Mono MFPs"/>
    <s v="A4"/>
    <s v="Ciudad principal"/>
    <s v="1-Entre 31 y 60"/>
    <n v="0.8"/>
    <n v="572.00000000000011"/>
    <n v="1"/>
    <n v="0.16"/>
    <n v="5"/>
    <n v="3.2000000000000001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3691"/>
    <x v="0"/>
    <s v="3616"/>
    <s v="04/03/2019 15:55"/>
    <s v="0A2T199668"/>
    <s v="500080"/>
    <s v="PITSS"/>
    <s v="ASP"/>
    <x v="12"/>
    <s v="AV 1 RA PONIENTE 100 C"/>
    <x v="89"/>
    <n v="0"/>
    <s v="INTERIOR"/>
    <n v="1552"/>
    <s v="&gt;60"/>
    <s v="A4 Mono MFPs"/>
    <s v="A4"/>
    <s v="Otras"/>
    <s v="1-&gt;60"/>
    <n v="1.05"/>
    <n v="750.75000000000011"/>
    <n v="1"/>
    <n v="2.83"/>
    <n v="9"/>
    <n v="0.31444444444444447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1"/>
  </r>
  <r>
    <x v="2"/>
    <n v="1"/>
    <s v="2003699"/>
    <x v="0"/>
    <s v="3657"/>
    <s v="04/03/2019 16:05"/>
    <s v="0C7X372107"/>
    <s v="500066"/>
    <s v="PITSS"/>
    <s v="ASP"/>
    <x v="162"/>
    <s v="CARRETERA MIGUEL ALEMAN KM16"/>
    <x v="29"/>
    <n v="0"/>
    <s v="INTERIOR"/>
    <n v="2650"/>
    <s v="&gt;60"/>
    <s v="A4 Mono MFPs"/>
    <s v="A4"/>
    <s v="Otras"/>
    <s v="1-&gt;60"/>
    <n v="1.05"/>
    <n v="750.75000000000011"/>
    <n v="1"/>
    <n v="1.02"/>
    <n v="9"/>
    <n v="0.11333333333333334"/>
    <n v="0"/>
    <n v="0"/>
    <d v="2019-03-04T00:00:00"/>
    <d v="2019-03-05T00:00:00"/>
    <n v="1"/>
    <s v="0-1 día"/>
    <n v="0"/>
    <n v="0"/>
    <n v="0"/>
    <x v="0"/>
    <x v="0"/>
    <x v="0"/>
    <x v="0"/>
    <x v="0"/>
    <x v="0"/>
    <x v="0"/>
  </r>
  <r>
    <x v="2"/>
    <n v="1"/>
    <s v="2003705"/>
    <x v="0"/>
    <s v="3658"/>
    <s v="04/03/2019 16:19"/>
    <s v="0C4X008115"/>
    <s v="800072"/>
    <s v="PITSS"/>
    <s v="ASP"/>
    <x v="8"/>
    <s v="AV VALLARTA 3960-B"/>
    <x v="0"/>
    <n v="0"/>
    <s v="INTERIOR"/>
    <n v="927"/>
    <s v="&gt;60"/>
    <s v="A4 Mono MFPs"/>
    <s v="A4"/>
    <s v="Ciudad principal"/>
    <s v="1-&gt;60"/>
    <n v="1.05"/>
    <n v="750.75000000000011"/>
    <n v="1"/>
    <n v="1.18"/>
    <n v="5"/>
    <n v="0.23599999999999999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735"/>
    <x v="0"/>
    <s v="3658"/>
    <s v="04/03/2019 16:38"/>
    <s v="0C4X002916"/>
    <s v="500156"/>
    <s v="PITSS"/>
    <s v="ASP"/>
    <x v="8"/>
    <s v="AV DE LAS TORRES 2111"/>
    <x v="2"/>
    <n v="0"/>
    <s v="INTERIOR"/>
    <n v="126"/>
    <s v="&gt;60"/>
    <s v="A4 Mono MFPs"/>
    <s v="A4"/>
    <s v="Ciudad principal"/>
    <s v="1-&gt;60"/>
    <n v="1.05"/>
    <n v="750.75000000000011"/>
    <n v="1"/>
    <n v="0.87"/>
    <n v="5"/>
    <n v="0.17399999999999999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3"/>
  </r>
  <r>
    <x v="2"/>
    <n v="1"/>
    <s v="2003791"/>
    <x v="0"/>
    <s v="7225"/>
    <s v="04/03/2019 17:56"/>
    <s v="0LX5822381"/>
    <s v="500159"/>
    <s v="PITSS"/>
    <s v="ASP"/>
    <x v="25"/>
    <s v="VIALIDAD TABALAOPA 8507"/>
    <x v="6"/>
    <n v="0"/>
    <s v="INTERIOR"/>
    <n v="91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1"/>
    <x v="0"/>
    <x v="1"/>
    <x v="6"/>
  </r>
  <r>
    <x v="2"/>
    <n v="1"/>
    <s v="2003801"/>
    <x v="0"/>
    <s v="4395"/>
    <s v="04/03/2019 18:57"/>
    <s v="0BG2947627"/>
    <s v="800147"/>
    <s v="PITSS"/>
    <s v="ASP"/>
    <x v="1"/>
    <s v="BULEVAR AEROPUERTO No 190 (ANTES 202) LOCALES DEL"/>
    <x v="17"/>
    <n v="0"/>
    <s v="INTERIOR"/>
    <n v="60"/>
    <s v="Entre 31 y 60"/>
    <s v="Light Production Digital Business"/>
    <s v="Entry Production"/>
    <s v="Ciudad principal"/>
    <s v="3-Entre 31 y 60"/>
    <n v="1.1000000000000001"/>
    <n v="1730.3000000000004"/>
    <n v="1"/>
    <n v="0"/>
    <n v="4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809"/>
    <x v="1"/>
    <s v="5866"/>
    <s v="04/03/2019 19:28"/>
    <s v="0EX9287045"/>
    <s v="800186"/>
    <s v="PITSS"/>
    <s v="ASP"/>
    <x v="4"/>
    <s v="AV 5 DE FEBRERO 9200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5T00:00:00"/>
    <d v="2019-03-06T00:00:00"/>
    <n v="1"/>
    <s v="0-1 día"/>
    <n v="0"/>
    <n v="0"/>
    <n v="0"/>
    <x v="1"/>
    <x v="0"/>
    <x v="0"/>
    <x v="0"/>
    <x v="0"/>
    <x v="0"/>
    <x v="0"/>
  </r>
  <r>
    <x v="2"/>
    <n v="1"/>
    <s v="2003815"/>
    <x v="1"/>
    <s v="0070"/>
    <s v="04/03/2019 19:45"/>
    <s v="0E2B666269"/>
    <s v="800186"/>
    <s v="PITSS"/>
    <s v="ASP"/>
    <x v="4"/>
    <s v="AV 5 DE FEBRERO 9200"/>
    <x v="10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5T00:00:00"/>
    <d v="2019-03-05T00:00:00"/>
    <n v="0"/>
    <s v="0-1 día"/>
    <n v="0"/>
    <n v="0"/>
    <n v="0"/>
    <x v="1"/>
    <x v="0"/>
    <x v="0"/>
    <x v="0"/>
    <x v="0"/>
    <x v="0"/>
    <x v="0"/>
  </r>
  <r>
    <x v="2"/>
    <n v="1"/>
    <s v="2003965"/>
    <x v="0"/>
    <s v="4326"/>
    <s v="05/03/2019 07:41"/>
    <s v="0BG1001376"/>
    <s v="500157"/>
    <s v="PITSS"/>
    <s v="ASP"/>
    <x v="2"/>
    <s v="RAFAEL PEREZ SERNA Y HENRY DUNANT"/>
    <x v="2"/>
    <n v="0"/>
    <s v="INTERIOR"/>
    <n v="88"/>
    <s v="&gt;60"/>
    <s v="Light Production Digital Business"/>
    <s v="Entry Production"/>
    <s v="Ciudad principal"/>
    <s v="3-&gt;60"/>
    <n v="1.1499999999999999"/>
    <n v="1808.95"/>
    <n v="1"/>
    <n v="0"/>
    <n v="4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4"/>
  </r>
  <r>
    <x v="2"/>
    <n v="1"/>
    <s v="2003967"/>
    <x v="0"/>
    <s v="6606"/>
    <s v="05/03/2019 08:03"/>
    <s v="0XL3583821"/>
    <s v="500028"/>
    <s v="PITSS"/>
    <s v="ASP"/>
    <x v="42"/>
    <s v="AV DE LA CHIMENEA No 201"/>
    <x v="11"/>
    <n v="0"/>
    <s v="INTERIOR"/>
    <n v="2651"/>
    <s v="&gt;60"/>
    <s v="A4 Color Laser MFPs"/>
    <s v="A4"/>
    <s v="Ciudad principal"/>
    <s v="1-&gt;60"/>
    <n v="1.05"/>
    <n v="750.75000000000011"/>
    <n v="1"/>
    <n v="2.92"/>
    <n v="5"/>
    <n v="0.58399999999999996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973"/>
    <x v="0"/>
    <s v="5866"/>
    <s v="05/03/2019 08:19"/>
    <s v="0EX9300822"/>
    <s v="500158"/>
    <s v="PITSS"/>
    <s v="ASP"/>
    <x v="13"/>
    <s v="AV ANTONIO J BERMUDEZ No 1230"/>
    <x v="2"/>
    <n v="0"/>
    <s v="INTERIOR"/>
    <n v="28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5"/>
  </r>
  <r>
    <x v="2"/>
    <n v="1"/>
    <s v="2003975"/>
    <x v="0"/>
    <s v="5945"/>
    <s v="05/03/2019 08:22"/>
    <s v="0X76707836"/>
    <s v="500019"/>
    <s v="PITSS"/>
    <s v="ASP"/>
    <x v="52"/>
    <s v="BOULEVARD FRANCISCO PRIMO DE VERDAD No 3317"/>
    <x v="23"/>
    <n v="0"/>
    <s v="INTERIOR"/>
    <n v="1"/>
    <s v="&lt;=3"/>
    <s v="Office Digital"/>
    <s v="A3"/>
    <s v="Ciudad principal"/>
    <s v="2-&lt;=3"/>
    <n v="0"/>
    <n v="0"/>
    <n v="1"/>
    <n v="6"/>
    <n v="5"/>
    <n v="1.2"/>
    <n v="4.9999999999999989E-2"/>
    <n v="-68.249999999999986"/>
    <d v="2019-03-05T00:00:00"/>
    <d v="2019-03-06T00:00:00"/>
    <n v="1"/>
    <s v="0-1 día"/>
    <n v="0"/>
    <n v="0"/>
    <n v="0"/>
    <x v="0"/>
    <x v="1"/>
    <x v="0"/>
    <x v="0"/>
    <x v="0"/>
    <x v="0"/>
    <x v="0"/>
  </r>
  <r>
    <x v="2"/>
    <n v="1"/>
    <s v="2003977"/>
    <x v="0"/>
    <s v="6606"/>
    <s v="05/03/2019 08:28"/>
    <s v="0XL3583298"/>
    <s v="500028"/>
    <s v="PITSS"/>
    <s v="ASP"/>
    <x v="42"/>
    <s v="AV DE LA CHIMENEA No 201"/>
    <x v="11"/>
    <n v="0"/>
    <s v="INTERIOR"/>
    <n v="483"/>
    <s v="&gt;60"/>
    <s v="A4 Color Laser MFPs"/>
    <s v="A4"/>
    <s v="Ciudad principal"/>
    <s v="1-&gt;60"/>
    <n v="1.05"/>
    <n v="750.75000000000011"/>
    <n v="1"/>
    <n v="1.5"/>
    <n v="5"/>
    <n v="0.3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3981"/>
    <x v="0"/>
    <s v="0070"/>
    <s v="05/03/2019 08:39"/>
    <s v="0E2B656917"/>
    <s v="500019"/>
    <s v="PITSS"/>
    <s v="ASP"/>
    <x v="1"/>
    <s v="BLV FELIPE PESCADOR 1902 ESQ PEDRO"/>
    <x v="23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8.85"/>
    <n v="4"/>
    <n v="2.2124999999999999"/>
    <n v="0.30312499999999998"/>
    <n v="-476.81562500000001"/>
    <d v="2019-03-05T00:00:00"/>
    <d v="2019-03-06T00:00:00"/>
    <n v="1"/>
    <s v="0-1 día"/>
    <n v="0"/>
    <n v="0"/>
    <n v="0"/>
    <x v="0"/>
    <x v="3"/>
    <x v="0"/>
    <x v="0"/>
    <x v="0"/>
    <x v="0"/>
    <x v="0"/>
  </r>
  <r>
    <x v="2"/>
    <n v="1"/>
    <s v="2003985"/>
    <x v="0"/>
    <s v="8075"/>
    <s v="05/03/2019 08:43"/>
    <s v="03AG880355"/>
    <s v="800183"/>
    <s v="PITSS"/>
    <s v="ASP"/>
    <x v="4"/>
    <s v="AV MEXICO 3370"/>
    <x v="0"/>
    <n v="0"/>
    <s v="INTERIOR"/>
    <n v="28"/>
    <s v="Entre 16 y 30"/>
    <s v="Departmental Digital"/>
    <s v="A3"/>
    <s v="Ciudad principal"/>
    <s v="2-Entre 16 y 30"/>
    <n v="0.8"/>
    <n v="1092"/>
    <n v="1"/>
    <n v="0.78"/>
    <n v="5"/>
    <n v="0.156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3993"/>
    <x v="0"/>
    <s v="3611"/>
    <s v="05/03/2019 08:52"/>
    <s v="0A4T556859"/>
    <s v="800071"/>
    <s v="PITSS"/>
    <s v="ASP"/>
    <x v="27"/>
    <s v="CARRETERA BASE AEREA No 5850-23"/>
    <x v="0"/>
    <n v="0"/>
    <s v="INTERIOR"/>
    <n v="33"/>
    <s v="Entre 31 y 60"/>
    <s v="Entry Mono Printers"/>
    <s v="A4"/>
    <s v="Ciudad principal"/>
    <s v="1-Entre 31 y 60"/>
    <n v="0.8"/>
    <n v="572.00000000000011"/>
    <n v="1"/>
    <n v="1.38"/>
    <n v="5"/>
    <n v="0.2759999999999999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3999"/>
    <x v="0"/>
    <s v="6203"/>
    <s v="05/03/2019 09:04"/>
    <s v="0AGD461545"/>
    <s v="500083"/>
    <s v="PITSS"/>
    <s v="ASP"/>
    <x v="1"/>
    <s v="MANUEL BARRAGAN 510 NTE"/>
    <x v="36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1.1000000000000001"/>
    <n v="4"/>
    <n v="0.275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4013"/>
    <x v="0"/>
    <s v="8075"/>
    <s v="05/03/2019 09:27"/>
    <s v="03AG880144"/>
    <s v="500036"/>
    <s v="PITSS"/>
    <s v="ASP"/>
    <x v="4"/>
    <s v="AV GOMEZ MORIN No 924 LOTE 7"/>
    <x v="1"/>
    <n v="0"/>
    <s v="INTERIOR"/>
    <n v="6"/>
    <s v="Entre 3 y 6"/>
    <s v="Departmental Digital"/>
    <s v="A3"/>
    <s v="Ciudad principal"/>
    <s v="2-Entre 3 y 6"/>
    <n v="0"/>
    <n v="0"/>
    <n v="1"/>
    <n v="1.22"/>
    <n v="5"/>
    <n v="0.2439999999999999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017"/>
    <x v="0"/>
    <s v="6705"/>
    <s v="05/03/2019 09:31"/>
    <s v="0A1H022558"/>
    <s v="500036"/>
    <s v="PITSS"/>
    <s v="ASP"/>
    <x v="4"/>
    <s v="AV GOMEZ MORIN No 924 LOTE 7"/>
    <x v="1"/>
    <n v="0"/>
    <s v="INTERIOR"/>
    <n v="175"/>
    <s v="&gt;60"/>
    <s v="WF Mono Systems and Legacy Color"/>
    <s v="WF"/>
    <s v="Ciudad principal"/>
    <s v="3-&gt;60"/>
    <n v="1.1499999999999999"/>
    <n v="1808.95"/>
    <n v="1"/>
    <n v="3.43"/>
    <n v="4"/>
    <n v="0.857500000000000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19"/>
    <x v="0"/>
    <s v="7222"/>
    <s v="05/03/2019 09:36"/>
    <s v="0LX5697800"/>
    <s v="500155"/>
    <s v="PITSS"/>
    <s v="ASP"/>
    <x v="23"/>
    <s v="AV SANTIAGO TRONCOSO 281"/>
    <x v="2"/>
    <n v="0"/>
    <s v="INTERIOR"/>
    <n v="15"/>
    <s v="Entre 7 y 15"/>
    <s v="A3 Office Color Laser MFPs"/>
    <s v="A3"/>
    <s v="Ciudad principal"/>
    <s v="2-Entre 7 y 15"/>
    <n v="0.6"/>
    <n v="819"/>
    <n v="1"/>
    <n v="0.15"/>
    <n v="5"/>
    <n v="0.03"/>
    <n v="0"/>
    <n v="0"/>
    <d v="2019-03-05T00:00:00"/>
    <d v="2019-03-06T00:00:00"/>
    <n v="1"/>
    <s v="0-1 día"/>
    <n v="0"/>
    <n v="0"/>
    <n v="0"/>
    <x v="0"/>
    <x v="0"/>
    <x v="0"/>
    <x v="0"/>
    <x v="0"/>
    <x v="2"/>
    <x v="2"/>
  </r>
  <r>
    <x v="2"/>
    <n v="1"/>
    <s v="2004023"/>
    <x v="0"/>
    <s v="1251"/>
    <s v="05/03/2019 09:39"/>
    <s v="0VGW624391"/>
    <s v="500080"/>
    <s v="PITSS"/>
    <s v="ASP"/>
    <x v="128"/>
    <s v="CALLE 15 NUM 105"/>
    <x v="6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1"/>
    <x v="1"/>
  </r>
  <r>
    <x v="2"/>
    <n v="1"/>
    <s v="2004037"/>
    <x v="0"/>
    <s v="8075"/>
    <s v="05/03/2019 10:02"/>
    <s v="03AG880297"/>
    <s v="800027"/>
    <s v="PITSS"/>
    <s v="ASP"/>
    <x v="4"/>
    <s v="MARIANO OTERO No 1614"/>
    <x v="0"/>
    <n v="0"/>
    <s v="INTERIOR"/>
    <n v="7"/>
    <s v="Entre 7 y 15"/>
    <s v="Departmental Digital"/>
    <s v="A3"/>
    <s v="Ciudad principal"/>
    <s v="2-Entre 7 y 15"/>
    <n v="0.6"/>
    <n v="819"/>
    <n v="1"/>
    <n v="1.97"/>
    <n v="5"/>
    <n v="0.39400000000000002"/>
    <n v="0"/>
    <n v="0"/>
    <d v="2019-03-05T00:00:00"/>
    <d v="2019-03-05T00:00:00"/>
    <n v="0"/>
    <s v="0-1 día"/>
    <n v="0"/>
    <n v="0"/>
    <n v="0"/>
    <x v="0"/>
    <x v="0"/>
    <x v="0"/>
    <x v="0"/>
    <x v="0"/>
    <x v="0"/>
    <x v="0"/>
  </r>
  <r>
    <x v="2"/>
    <n v="1"/>
    <s v="2004039"/>
    <x v="0"/>
    <s v="4603"/>
    <s v="05/03/2019 10:03"/>
    <s v="0XLT861349"/>
    <s v="500159"/>
    <s v="PITSS"/>
    <s v="ASP"/>
    <x v="25"/>
    <s v="CRISTOBAL COLON 11364"/>
    <x v="6"/>
    <n v="0"/>
    <s v="INTERIOR"/>
    <n v="77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05T00:00:00"/>
    <d v="2019-03-05T00:00:00"/>
    <n v="0"/>
    <s v="0-1 día"/>
    <n v="0"/>
    <n v="0"/>
    <n v="0"/>
    <x v="0"/>
    <x v="0"/>
    <x v="0"/>
    <x v="1"/>
    <x v="0"/>
    <x v="1"/>
    <x v="6"/>
  </r>
  <r>
    <x v="2"/>
    <n v="1"/>
    <s v="2004041"/>
    <x v="0"/>
    <s v="0560"/>
    <s v="05/03/2019 10:04"/>
    <s v="0XPN387885"/>
    <s v="800027"/>
    <s v="PITSS"/>
    <s v="ASP"/>
    <x v="4"/>
    <s v="MARIANO OTERO No 1614"/>
    <x v="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3.43"/>
    <n v="4"/>
    <n v="0.857500000000000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65"/>
    <x v="0"/>
    <s v="3321"/>
    <s v="05/03/2019 10:29"/>
    <s v="0LA0096618"/>
    <s v="800183"/>
    <s v="PITSS"/>
    <s v="ASP"/>
    <x v="7"/>
    <s v="AV GENERAL RAMON CORONA No 2514"/>
    <x v="0"/>
    <n v="0"/>
    <s v="INTERIOR"/>
    <n v="967"/>
    <s v="&gt;60"/>
    <s v="Entry Mono Printers"/>
    <s v="A4"/>
    <s v="Ciudad principal"/>
    <s v="1-&gt;60"/>
    <n v="1.05"/>
    <n v="750.75000000000011"/>
    <n v="1"/>
    <n v="1.02"/>
    <n v="5"/>
    <n v="0.204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4073"/>
    <x v="0"/>
    <s v="4002"/>
    <s v="05/03/2019 10:19"/>
    <s v="09HB331504"/>
    <s v="800147"/>
    <s v="PITSS"/>
    <s v="ASP"/>
    <x v="40"/>
    <s v="AV COOPERACION No 1185"/>
    <x v="120"/>
    <n v="1"/>
    <s v="INTERIOR"/>
    <n v="111"/>
    <s v="&gt;60"/>
    <s v="A4 Mono MFPs"/>
    <s v="A4"/>
    <s v="Otras"/>
    <s v="1-&gt;60"/>
    <n v="1.05"/>
    <n v="0"/>
    <n v="1"/>
    <n v="0.51"/>
    <n v="9"/>
    <n v="5.6666666666666671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075"/>
    <x v="0"/>
    <s v="5945"/>
    <s v="05/03/2019 10:41"/>
    <s v="0X76706414"/>
    <s v="500158"/>
    <s v="PITSS"/>
    <s v="ASP"/>
    <x v="13"/>
    <s v="AV ANTONIO J BERMUDEZ No 1230"/>
    <x v="2"/>
    <n v="0"/>
    <s v="INTERIOR"/>
    <n v="61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05T00:00:00"/>
    <d v="2019-03-05T00:00:00"/>
    <n v="0"/>
    <s v="0-1 día"/>
    <n v="0"/>
    <n v="0"/>
    <n v="0"/>
    <x v="0"/>
    <x v="0"/>
    <x v="0"/>
    <x v="0"/>
    <x v="0"/>
    <x v="2"/>
    <x v="5"/>
  </r>
  <r>
    <x v="2"/>
    <n v="1"/>
    <s v="2004079"/>
    <x v="0"/>
    <s v="5748"/>
    <s v="05/03/2019 10:43"/>
    <s v="0XEH070376"/>
    <s v="500156"/>
    <s v="PITSS"/>
    <s v="ASP"/>
    <x v="25"/>
    <s v="AV VALLE DEL CEDRO 1681"/>
    <x v="2"/>
    <n v="0"/>
    <s v="INTERIOR"/>
    <n v="15"/>
    <s v="Entre 7 y 15"/>
    <s v="Office Digital"/>
    <s v="A3"/>
    <s v="Ciudad principal"/>
    <s v="2-Entre 7 y 15"/>
    <n v="0.6"/>
    <n v="819"/>
    <n v="1"/>
    <n v="1.28"/>
    <n v="5"/>
    <n v="0.25600000000000001"/>
    <n v="0"/>
    <n v="0"/>
    <d v="2019-03-07T00:00:00"/>
    <d v="2019-03-07T00:00:00"/>
    <n v="0"/>
    <s v="0-1 día"/>
    <n v="0"/>
    <n v="0"/>
    <n v="0"/>
    <x v="0"/>
    <x v="0"/>
    <x v="0"/>
    <x v="1"/>
    <x v="0"/>
    <x v="2"/>
    <x v="3"/>
  </r>
  <r>
    <x v="2"/>
    <n v="1"/>
    <s v="2004101"/>
    <x v="0"/>
    <s v="5866"/>
    <s v="05/03/2019 11:04"/>
    <s v="0EX9288084"/>
    <s v="800072"/>
    <s v="PITSS"/>
    <s v="ASP"/>
    <x v="4"/>
    <s v="AV MEXICO 3370"/>
    <x v="0"/>
    <n v="0"/>
    <s v="INTERIOR"/>
    <n v="26"/>
    <s v="Entre 16 y 30"/>
    <s v="Departmental Digital"/>
    <s v="A3"/>
    <s v="Ciudad principal"/>
    <s v="2-Entre 16 y 30"/>
    <n v="0.8"/>
    <n v="1092"/>
    <n v="1"/>
    <n v="0.35"/>
    <n v="5"/>
    <n v="6.9999999999999993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43"/>
    <x v="0"/>
    <s v="4395"/>
    <s v="05/03/2019 11:41"/>
    <s v="0BG2945237"/>
    <s v="500094"/>
    <s v="PITSS"/>
    <s v="ASP"/>
    <x v="1"/>
    <s v="AV HIDALGO 5309"/>
    <x v="69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2.02"/>
    <n v="4"/>
    <n v="0.50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57"/>
    <x v="0"/>
    <s v="8045"/>
    <s v="05/03/2019 12:03"/>
    <s v="0Y4X821185"/>
    <s v="500158"/>
    <s v="PITSS"/>
    <s v="ASP"/>
    <x v="2"/>
    <s v="AV RIO BRAVO No 1420"/>
    <x v="2"/>
    <n v="0"/>
    <s v="INTERIOR"/>
    <n v="77"/>
    <s v="&gt;60"/>
    <s v="Office Digital"/>
    <s v="A3"/>
    <s v="Ciudad principal"/>
    <s v="2-&gt;60"/>
    <n v="1.1000000000000001"/>
    <n v="1501.5000000000002"/>
    <n v="1"/>
    <n v="2.95"/>
    <n v="5"/>
    <n v="0.59000000000000008"/>
    <n v="0"/>
    <n v="0"/>
    <d v="2019-03-05T00:00:00"/>
    <d v="2019-03-06T00:00:00"/>
    <n v="1"/>
    <s v="0-1 día"/>
    <n v="0"/>
    <n v="0"/>
    <n v="0"/>
    <x v="0"/>
    <x v="0"/>
    <x v="0"/>
    <x v="0"/>
    <x v="0"/>
    <x v="2"/>
    <x v="5"/>
  </r>
  <r>
    <x v="2"/>
    <n v="1"/>
    <s v="2004173"/>
    <x v="0"/>
    <s v="6705"/>
    <s v="05/03/2019 12:17"/>
    <s v="0A1H020596"/>
    <s v="500066"/>
    <s v="PITSS"/>
    <s v="ASP"/>
    <x v="1"/>
    <s v="AV ABRAHAM LINCOLN 5000 PTE"/>
    <x v="11"/>
    <n v="0"/>
    <s v="INTERIOR"/>
    <n v="408"/>
    <s v="&gt;60"/>
    <s v="WF Mono Systems and Legacy Color"/>
    <s v="WF"/>
    <s v="Ciudad principal"/>
    <s v="3-&gt;60"/>
    <n v="1.1499999999999999"/>
    <n v="1808.95"/>
    <n v="1"/>
    <n v="1.7"/>
    <n v="4"/>
    <n v="0.424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75"/>
    <x v="0"/>
    <s v="4002"/>
    <s v="05/03/2019 12:32"/>
    <s v="09HB321677"/>
    <s v="500028"/>
    <s v="PITSS"/>
    <s v="ASP"/>
    <x v="6"/>
    <s v="VALLARTA 1238 NTE"/>
    <x v="11"/>
    <n v="0"/>
    <s v="INTERIOR"/>
    <n v="47"/>
    <s v="Entre 31 y 60"/>
    <s v="A4 Mono MFPs"/>
    <s v="A4"/>
    <s v="Ciudad principal"/>
    <s v="1-Entre 31 y 60"/>
    <n v="0.8"/>
    <n v="572.00000000000011"/>
    <n v="1"/>
    <n v="0.97"/>
    <n v="5"/>
    <n v="0.1940000000000000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85"/>
    <x v="0"/>
    <s v="4395"/>
    <s v="05/03/2019 12:46"/>
    <s v="0BG2951480"/>
    <s v="800146"/>
    <s v="PITSS"/>
    <s v="ASP"/>
    <x v="1"/>
    <s v="AV BENITO JUAREZ 1965"/>
    <x v="13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3"/>
    <n v="4"/>
    <n v="0.32500000000000001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193"/>
    <x v="0"/>
    <s v="5865"/>
    <s v="05/03/2019 13:05"/>
    <s v="0EX9293598"/>
    <s v="500036"/>
    <s v="PITSS"/>
    <s v="ASP"/>
    <x v="1"/>
    <s v="AV. EUGENIO GARZA SADA NO 3752"/>
    <x v="11"/>
    <n v="0"/>
    <s v="INTERIOR"/>
    <n v="101"/>
    <s v="&gt;60"/>
    <s v="Departmental Digital"/>
    <s v="A3"/>
    <s v="Ciudad principal"/>
    <s v="2-&gt;60"/>
    <n v="1.1000000000000001"/>
    <n v="1501.5000000000002"/>
    <n v="1"/>
    <n v="2.52"/>
    <n v="5"/>
    <n v="0.504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03"/>
    <x v="0"/>
    <s v="3657"/>
    <s v="05/03/2019 13:26"/>
    <s v="0C7X246671"/>
    <s v="500028"/>
    <s v="PITSS"/>
    <s v="ASP"/>
    <x v="49"/>
    <s v="BLVD DIAZ ORDAZ No 130"/>
    <x v="11"/>
    <n v="0"/>
    <s v="INTERIOR"/>
    <n v="235"/>
    <s v="&gt;60"/>
    <s v="A4 Mono MFPs"/>
    <s v="A4"/>
    <s v="Ciudad principal"/>
    <s v="1-&gt;60"/>
    <n v="1.05"/>
    <n v="750.75000000000011"/>
    <n v="1"/>
    <n v="3.14"/>
    <n v="5"/>
    <n v="0.62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07"/>
    <x v="0"/>
    <s v="5774"/>
    <s v="05/03/2019 13:24"/>
    <s v="0XEL566141"/>
    <s v="800186"/>
    <s v="PITSS"/>
    <s v="ASP"/>
    <x v="4"/>
    <s v="AV DE ANAHUAC CIRCUITO UNIVERSIDADES No 1"/>
    <x v="10"/>
    <n v="0"/>
    <s v="INTERIOR"/>
    <n v="117"/>
    <s v="&gt;60"/>
    <s v="Departmental Digital"/>
    <s v="A3"/>
    <s v="Ciudad principal"/>
    <s v="2-&gt;60"/>
    <n v="1.1000000000000001"/>
    <n v="1501.5000000000002"/>
    <n v="1"/>
    <n v="3.68"/>
    <n v="5"/>
    <n v="0.735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25"/>
    <x v="0"/>
    <s v="6705"/>
    <s v="05/03/2019 13:37"/>
    <s v="0A1H022177"/>
    <s v="800027"/>
    <s v="PITSS"/>
    <s v="ASP"/>
    <x v="4"/>
    <s v="MARIANO OTERO No 1614"/>
    <x v="0"/>
    <n v="0"/>
    <s v="INTERIOR"/>
    <n v="126"/>
    <s v="&gt;60"/>
    <s v="WF Mono Systems and Legacy Color"/>
    <s v="WF"/>
    <s v="Ciudad principal"/>
    <s v="3-&gt;60"/>
    <n v="1.1499999999999999"/>
    <n v="1808.95"/>
    <n v="1"/>
    <n v="3.05"/>
    <n v="4"/>
    <n v="0.7624999999999999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4235"/>
    <x v="0"/>
    <s v="5866"/>
    <s v="05/03/2019 14:01"/>
    <s v="0EX9293087"/>
    <s v="500083"/>
    <s v="PITSS"/>
    <s v="ASP"/>
    <x v="4"/>
    <s v="AV DE LAS TORRES 2498"/>
    <x v="1"/>
    <n v="0"/>
    <s v="INTERIOR"/>
    <n v="27"/>
    <s v="Entre 16 y 30"/>
    <s v="Departmental Digital"/>
    <s v="A3"/>
    <s v="Ciudad principal"/>
    <s v="2-Entre 16 y 30"/>
    <n v="0.8"/>
    <n v="1092"/>
    <n v="1"/>
    <n v="0.98"/>
    <n v="5"/>
    <n v="0.196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239"/>
    <x v="0"/>
    <s v="5866"/>
    <s v="05/03/2019 14:03"/>
    <s v="0EX9293121"/>
    <s v="500083"/>
    <s v="PITSS"/>
    <s v="ASP"/>
    <x v="4"/>
    <s v="AV DE LAS TORRES 2498"/>
    <x v="1"/>
    <n v="0"/>
    <s v="INTERIOR"/>
    <n v="27"/>
    <s v="Entre 16 y 30"/>
    <s v="Departmental Digital"/>
    <s v="A3"/>
    <s v="Ciudad principal"/>
    <s v="2-Entre 16 y 30"/>
    <n v="0.8"/>
    <n v="1092"/>
    <n v="1"/>
    <n v="3.45"/>
    <n v="5"/>
    <n v="0.6900000000000000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53"/>
    <x v="0"/>
    <s v="4311"/>
    <s v="05/03/2019 14:25"/>
    <s v="0BG1001037"/>
    <s v="500163"/>
    <s v="PITSS"/>
    <s v="ASP"/>
    <x v="108"/>
    <s v="BLVD ADOLFO LOPEZ MATEOS No 805 PONIENTE"/>
    <x v="109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6.91"/>
    <n v="4"/>
    <n v="1.7275"/>
    <n v="0.18187500000000001"/>
    <n v="-286.08937500000008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4263"/>
    <x v="0"/>
    <s v="4395"/>
    <s v="05/03/2019 14:43"/>
    <s v="0BG2945208"/>
    <s v="500036"/>
    <s v="PITSS"/>
    <s v="ASP"/>
    <x v="1"/>
    <s v="AV REVOLUCION 2703, LOC SA-01"/>
    <x v="11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2.75"/>
    <n v="4"/>
    <n v="0.687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77"/>
    <x v="0"/>
    <s v="5866"/>
    <s v="05/03/2019 14:57"/>
    <s v="0EX9293387"/>
    <s v="800188"/>
    <s v="PITSS"/>
    <s v="ASP"/>
    <x v="4"/>
    <s v="PASEO IRAPUATO 1101"/>
    <x v="30"/>
    <n v="0"/>
    <s v="INTERIOR"/>
    <n v="32"/>
    <s v="Entre 31 y 60"/>
    <s v="Departmental Digital"/>
    <s v="A3"/>
    <s v="Ciudad principal"/>
    <s v="2-Entre 31 y 60"/>
    <n v="1.05"/>
    <n v="1433.25"/>
    <n v="1"/>
    <n v="2.2999999999999998"/>
    <n v="5"/>
    <n v="0.45999999999999996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79"/>
    <x v="0"/>
    <s v="5866"/>
    <s v="05/03/2019 15:00"/>
    <s v="0EX9293386"/>
    <s v="800188"/>
    <s v="PITSS"/>
    <s v="ASP"/>
    <x v="4"/>
    <s v="PASEO IRAPUATO 1101"/>
    <x v="30"/>
    <n v="0"/>
    <s v="INTERIOR"/>
    <n v="24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281"/>
    <x v="0"/>
    <s v="8090"/>
    <s v="05/03/2019 15:09"/>
    <s v="03AG877337"/>
    <s v="500027"/>
    <s v="PITSS"/>
    <s v="ASP"/>
    <x v="20"/>
    <s v="CIRCUITO INTERIOR NORTE No 1820"/>
    <x v="2"/>
    <n v="1"/>
    <s v="INTERIOR"/>
    <n v="15"/>
    <s v="Entre 7 y 15"/>
    <s v="Departmental Digital"/>
    <s v="A3"/>
    <s v="Ciudad principal"/>
    <s v="2-Entre 7 y 15"/>
    <n v="0.6"/>
    <n v="0"/>
    <n v="1"/>
    <n v="0"/>
    <n v="5"/>
    <n v="0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3"/>
    <x v="0"/>
    <s v="5866"/>
    <s v="05/03/2019 15:06"/>
    <s v="0EX9293199"/>
    <s v="800146"/>
    <s v="PITSS"/>
    <s v="ASP"/>
    <x v="4"/>
    <s v="AV SALVADOR NAVA MARTINEZ 3115"/>
    <x v="13"/>
    <n v="0"/>
    <s v="INTERIOR"/>
    <n v="5"/>
    <s v="Entre 3 y 6"/>
    <s v="Departmental Digital"/>
    <s v="A3"/>
    <s v="Ciudad principal"/>
    <s v="2-Entre 3 y 6"/>
    <n v="0"/>
    <n v="0"/>
    <n v="1"/>
    <n v="0.9"/>
    <n v="5"/>
    <n v="0.18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7"/>
    <x v="0"/>
    <s v="4310"/>
    <s v="05/03/2019 15:15"/>
    <s v="0BG0972367"/>
    <s v="800187"/>
    <s v="PITSS"/>
    <s v="ASP"/>
    <x v="4"/>
    <s v="PROLONGACION EZEQUIEL MONTES No 1"/>
    <x v="10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1.08"/>
    <n v="4"/>
    <n v="0.27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89"/>
    <x v="0"/>
    <s v="5866"/>
    <s v="05/03/2019 15:30"/>
    <s v="0EX9664778"/>
    <s v="500028"/>
    <s v="PITSS"/>
    <s v="ASP"/>
    <x v="108"/>
    <s v="AV DE LOS ALAMOS No 80"/>
    <x v="82"/>
    <n v="0"/>
    <s v="INTERIOR"/>
    <n v="14"/>
    <s v="Entre 7 y 15"/>
    <s v="Departmental Digital"/>
    <s v="A3"/>
    <s v="Otras"/>
    <s v="2-Entre 7 y 15"/>
    <n v="0.6"/>
    <n v="819"/>
    <n v="1"/>
    <n v="3.5"/>
    <n v="9"/>
    <n v="0.388888888888888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291"/>
    <x v="0"/>
    <s v="3658"/>
    <s v="05/03/2019 15:20"/>
    <s v="0C4X011389"/>
    <s v="800147"/>
    <s v="PITSS"/>
    <s v="ASP"/>
    <x v="8"/>
    <s v="BLVD ADOLFO LOPEZ MATEOS 1702 LOC 10 Y 11"/>
    <x v="17"/>
    <n v="0"/>
    <s v="INTERIOR"/>
    <n v="183"/>
    <s v="&gt;60"/>
    <s v="A4 Mono MFPs"/>
    <s v="A4"/>
    <s v="Ciudad principal"/>
    <s v="1-&gt;60"/>
    <n v="1.05"/>
    <n v="750.75000000000011"/>
    <n v="1"/>
    <n v="0.34"/>
    <n v="5"/>
    <n v="6.8000000000000005E-2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297"/>
    <x v="0"/>
    <s v="8055"/>
    <s v="05/03/2019 15:38"/>
    <s v="0Y4X845171"/>
    <s v="500027"/>
    <s v="PITSS"/>
    <s v="ASP"/>
    <x v="20"/>
    <s v="CIRCUITO INTERIOR NORTE No 1820"/>
    <x v="2"/>
    <n v="1"/>
    <s v="INTERIOR"/>
    <n v="27"/>
    <s v="Entre 16 y 30"/>
    <s v="Departmental Digital"/>
    <s v="A3"/>
    <s v="Ciudad principal"/>
    <s v="2-Entre 16 y 30"/>
    <n v="0.8"/>
    <n v="0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299"/>
    <x v="0"/>
    <s v="0070"/>
    <s v="05/03/2019 15:41"/>
    <s v="0E2B646663"/>
    <s v="800185"/>
    <s v="PITSS"/>
    <s v="ASP"/>
    <x v="1"/>
    <s v="FELIPE SEVILLA DEL RIO 115"/>
    <x v="50"/>
    <n v="1"/>
    <s v="INTERIOR"/>
    <n v="259"/>
    <s v="&gt;60"/>
    <s v="Entry Production Color Low/Mid"/>
    <s v="Entry Production"/>
    <s v="Ciudad principal"/>
    <s v="3-&gt;60"/>
    <n v="1.1499999999999999"/>
    <n v="0"/>
    <n v="1"/>
    <n v="1.25"/>
    <n v="4"/>
    <n v="0.3125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301"/>
    <x v="0"/>
    <s v="4395"/>
    <s v="05/03/2019 15:34"/>
    <s v="0BG2951121"/>
    <s v="500083"/>
    <s v="PITSS"/>
    <s v="ASP"/>
    <x v="1"/>
    <s v="AV UNIVERSIDAD 401 NORTE"/>
    <x v="36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1.93"/>
    <n v="4"/>
    <n v="0.4824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311"/>
    <x v="0"/>
    <s v="4002"/>
    <s v="05/03/2019 15:35"/>
    <s v="9HB328678"/>
    <s v="800185"/>
    <s v="PITSS"/>
    <s v="ASP"/>
    <x v="40"/>
    <s v="PEDRO TORRES ORTIZ S/N"/>
    <x v="121"/>
    <n v="1"/>
    <s v="INTERIOR"/>
    <n v="2651"/>
    <s v="&gt;60"/>
    <s v="A4 Mono MFPs"/>
    <s v="A4"/>
    <s v="Ciudad principal"/>
    <s v="1-&gt;60"/>
    <n v="1.05"/>
    <n v="0"/>
    <n v="1"/>
    <n v="1.92"/>
    <n v="5"/>
    <n v="0.384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25"/>
    <x v="0"/>
    <s v="7556"/>
    <s v="05/03/2019 16:04"/>
    <s v="0XKP555890"/>
    <s v="500161"/>
    <s v="PITSS"/>
    <s v="ASP"/>
    <x v="174"/>
    <s v="VENUSTIANO CARRANZA No 809"/>
    <x v="6"/>
    <n v="0"/>
    <s v="INTERIOR"/>
    <n v="2651"/>
    <s v="&gt;60"/>
    <s v="A3 Office Color Laser MFPs"/>
    <s v="A3"/>
    <s v="Ciudad principal"/>
    <s v="2-&gt;60"/>
    <n v="1.1000000000000001"/>
    <n v="1501.5000000000002"/>
    <n v="1"/>
    <n v="1.43"/>
    <n v="5"/>
    <n v="0.28599999999999998"/>
    <n v="0"/>
    <n v="0"/>
    <d v="2019-03-07T00:00:00"/>
    <d v="2019-03-08T00:00:00"/>
    <n v="1"/>
    <s v="0-1 día"/>
    <n v="0"/>
    <n v="0"/>
    <n v="0"/>
    <x v="0"/>
    <x v="0"/>
    <x v="0"/>
    <x v="0"/>
    <x v="0"/>
    <x v="1"/>
    <x v="7"/>
  </r>
  <r>
    <x v="2"/>
    <n v="1"/>
    <s v="2004327"/>
    <x v="0"/>
    <s v="3616"/>
    <s v="05/03/2019 16:00"/>
    <s v="0A2T378881"/>
    <s v="500159"/>
    <s v="PITSS"/>
    <s v="ASP"/>
    <x v="175"/>
    <s v="AV UNIVERSIDAD No 1700"/>
    <x v="6"/>
    <n v="0"/>
    <s v="INTERIOR"/>
    <n v="378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6"/>
  </r>
  <r>
    <x v="2"/>
    <n v="1"/>
    <s v="2004335"/>
    <x v="0"/>
    <s v="4002"/>
    <s v="05/03/2019 16:32"/>
    <s v="09HB331585"/>
    <s v="800196"/>
    <s v="PITSS"/>
    <s v="ASP"/>
    <x v="0"/>
    <s v="BRUSELAS No 565 - 565-A"/>
    <x v="7"/>
    <n v="1"/>
    <s v="INTERIOR"/>
    <n v="2651"/>
    <s v="&gt;60"/>
    <s v="A4 Mono MFPs"/>
    <s v="A4"/>
    <s v="Ciudad principal"/>
    <s v="1-&gt;60"/>
    <n v="1.05"/>
    <n v="0"/>
    <n v="1"/>
    <n v="0.56999999999999995"/>
    <n v="5"/>
    <n v="0.11399999999999999"/>
    <n v="0"/>
    <n v="0"/>
    <d v="2019-03-05T00:00:00"/>
    <d v="2019-03-06T00:00:00"/>
    <n v="1"/>
    <s v="0-1 día"/>
    <n v="0"/>
    <n v="0"/>
    <n v="0"/>
    <x v="0"/>
    <x v="0"/>
    <x v="0"/>
    <x v="0"/>
    <x v="0"/>
    <x v="0"/>
    <x v="0"/>
  </r>
  <r>
    <x v="2"/>
    <n v="1"/>
    <s v="2004341"/>
    <x v="0"/>
    <s v="4395"/>
    <s v="05/03/2019 16:39"/>
    <s v="0BG2941140"/>
    <s v="800147"/>
    <s v="PITSS"/>
    <s v="ASP"/>
    <x v="1"/>
    <s v="BLV MANUEL J CLOUTHIER SN"/>
    <x v="1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0.85"/>
    <n v="4"/>
    <n v="0.2124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43"/>
    <x v="0"/>
    <s v="4395"/>
    <s v="05/03/2019 16:41"/>
    <s v="0BG2948894"/>
    <s v="800147"/>
    <s v="PITSS"/>
    <s v="ASP"/>
    <x v="1"/>
    <s v="BLV MANUEL J CLOUTHIER SN"/>
    <x v="17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0.9"/>
    <n v="4"/>
    <n v="0.2250000000000000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45"/>
    <x v="0"/>
    <s v="4395"/>
    <s v="05/03/2019 16:42"/>
    <s v="0BG2949273"/>
    <s v="800147"/>
    <s v="PITSS"/>
    <s v="ASP"/>
    <x v="1"/>
    <s v="BLV MANUEL J CLOUTHIER SN"/>
    <x v="17"/>
    <n v="0"/>
    <s v="INTERIOR"/>
    <n v="151"/>
    <s v="&gt;60"/>
    <s v="Light Production Digital Business"/>
    <s v="Entry Production"/>
    <s v="Ciudad principal"/>
    <s v="3-&gt;60"/>
    <n v="1.1499999999999999"/>
    <n v="1808.95"/>
    <n v="1"/>
    <n v="6.3"/>
    <n v="4"/>
    <n v="1.575"/>
    <n v="0.14374999999999999"/>
    <n v="-226.11875000000001"/>
    <d v="2019-03-07T00:00:00"/>
    <d v="2019-03-07T00:00:00"/>
    <n v="0"/>
    <s v="0-1 día"/>
    <n v="0"/>
    <n v="0"/>
    <n v="0"/>
    <x v="0"/>
    <x v="1"/>
    <x v="0"/>
    <x v="0"/>
    <x v="0"/>
    <x v="0"/>
    <x v="0"/>
  </r>
  <r>
    <x v="2"/>
    <n v="1"/>
    <s v="2004347"/>
    <x v="0"/>
    <s v="5325"/>
    <s v="05/03/2019 16:43"/>
    <s v="0AE7160498"/>
    <s v="500066"/>
    <s v="PITSS"/>
    <s v="ASP"/>
    <x v="117"/>
    <s v="MATAMOROS 1009 PTE"/>
    <x v="11"/>
    <n v="0"/>
    <s v="INTERIOR"/>
    <n v="90"/>
    <s v="&gt;60"/>
    <s v="Office Digital"/>
    <s v="A3"/>
    <s v="Ciudad principal"/>
    <s v="2-&gt;60"/>
    <n v="1.1000000000000001"/>
    <n v="1501.5000000000002"/>
    <n v="1"/>
    <n v="0.78"/>
    <n v="5"/>
    <n v="0.15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4361"/>
    <x v="0"/>
    <s v="0607"/>
    <s v="05/03/2019 17:10"/>
    <s v="02XC512271"/>
    <s v="500027"/>
    <s v="PITSS"/>
    <s v="ASP"/>
    <x v="20"/>
    <s v="CIRCUITO INTERIOR NORTE No 1820"/>
    <x v="2"/>
    <n v="1"/>
    <s v="INTERIOR"/>
    <n v="2651"/>
    <s v="&gt;60"/>
    <s v="A4 Mono MFPs"/>
    <s v="A4"/>
    <s v="Ciudad principal"/>
    <s v="1-&gt;60"/>
    <n v="1.05"/>
    <n v="0"/>
    <n v="1"/>
    <n v="0.33"/>
    <n v="5"/>
    <n v="6.6000000000000003E-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377"/>
    <x v="0"/>
    <s v="5866"/>
    <s v="05/03/2019 17:50"/>
    <s v="0EX9293026"/>
    <s v="100037"/>
    <s v="PITSS"/>
    <s v="ASP"/>
    <x v="4"/>
    <s v="BLV AEROPUERTO MIGUEL ALEMAN 55"/>
    <x v="52"/>
    <n v="0"/>
    <s v="INTERIOR"/>
    <n v="8"/>
    <s v="Entre 7 y 15"/>
    <s v="Departmental Digital"/>
    <s v="A3"/>
    <s v="Otras"/>
    <s v="2-Entre 7 y 15"/>
    <n v="0.6"/>
    <n v="819"/>
    <n v="1"/>
    <n v="0"/>
    <n v="9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391"/>
    <x v="1"/>
    <s v="8075"/>
    <s v="05/03/2019 20:19"/>
    <s v="03AG879936"/>
    <s v="800186"/>
    <s v="PITSS"/>
    <s v="ASP"/>
    <x v="4"/>
    <s v="BLVD ENCUESTRE MZA 1 LTE 1 LOCAL 14"/>
    <x v="10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7T00:00:00"/>
    <d v="2019-03-07T00:00:00"/>
    <n v="0"/>
    <s v="0-1 día"/>
    <n v="0"/>
    <n v="0"/>
    <n v="0"/>
    <x v="1"/>
    <x v="0"/>
    <x v="0"/>
    <x v="0"/>
    <x v="0"/>
    <x v="0"/>
    <x v="0"/>
  </r>
  <r>
    <x v="2"/>
    <n v="1"/>
    <s v="2004403"/>
    <x v="8"/>
    <s v="8301"/>
    <s v="05/03/2019 22:52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3-06T00:00:00"/>
    <d v="2019-03-07T00:00:00"/>
    <n v="1"/>
    <s v="0-1 día"/>
    <n v="0"/>
    <n v="0"/>
    <n v="0"/>
    <x v="1"/>
    <x v="0"/>
    <x v="0"/>
    <x v="0"/>
    <x v="0"/>
    <x v="0"/>
    <x v="0"/>
  </r>
  <r>
    <x v="2"/>
    <n v="1"/>
    <s v="2004409"/>
    <x v="3"/>
    <s v="4002"/>
    <s v="05/03/2019 23:10"/>
    <s v="9HB382865"/>
    <s v="000207"/>
    <s v="PITSS"/>
    <s v="ASP"/>
    <x v="173"/>
    <s v="AV DEL TRABAJO ESQ REVOLUCION"/>
    <x v="60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4411"/>
    <x v="3"/>
    <s v="4002"/>
    <s v="05/03/2019 23:12"/>
    <s v="9HB383436"/>
    <s v="000195"/>
    <s v="PITSS"/>
    <s v="ASP"/>
    <x v="173"/>
    <s v="AV PASEO DEL FERROCARRIL No 88"/>
    <x v="14"/>
    <n v="0"/>
    <s v="METRO"/>
    <s v="  "/>
    <s v="&gt;60"/>
    <s v="A4 Mono MFPs"/>
    <s v="A4"/>
    <s v="Ciudad principal"/>
    <s v="1-&gt;60"/>
    <n v="1"/>
    <n v="702"/>
    <n v="0"/>
    <n v="5"/>
    <n v="5"/>
    <n v="1"/>
    <n v="0"/>
    <n v="0"/>
    <d v="2019-03-06T00:00:00"/>
    <d v="2019-03-07T00:00:00"/>
    <n v="1"/>
    <s v="0-1 día"/>
    <n v="0"/>
    <n v="0"/>
    <n v="0"/>
    <x v="1"/>
    <x v="0"/>
    <x v="0"/>
    <x v="0"/>
    <x v="0"/>
    <x v="0"/>
    <x v="0"/>
  </r>
  <r>
    <x v="2"/>
    <n v="1"/>
    <s v="2004413"/>
    <x v="2"/>
    <s v="4002"/>
    <s v="05/03/2019 23:14"/>
    <s v="9HB381904"/>
    <s v="100038"/>
    <s v="PITSS"/>
    <s v="ASP"/>
    <x v="173"/>
    <s v="AV SOLIDARIDAD LAS TORRES No 101"/>
    <x v="22"/>
    <n v="0"/>
    <s v="INTERIOR"/>
    <s v="  "/>
    <s v="&gt;60"/>
    <s v="A4 Mono MFPs"/>
    <s v="A4"/>
    <s v="Ciudad principal"/>
    <s v="1-&gt;60"/>
    <n v="1"/>
    <n v="715.00000000000011"/>
    <n v="1"/>
    <n v="0"/>
    <n v="5"/>
    <n v="0"/>
    <n v="0"/>
    <n v="0"/>
    <d v="2019-03-06T00:00:00"/>
    <d v="2019-03-06T00:00:00"/>
    <n v="0"/>
    <s v="0-1 día"/>
    <n v="0"/>
    <n v="0"/>
    <n v="0"/>
    <x v="1"/>
    <x v="0"/>
    <x v="0"/>
    <x v="0"/>
    <x v="0"/>
    <x v="0"/>
    <x v="0"/>
  </r>
  <r>
    <x v="2"/>
    <n v="1"/>
    <s v="2004567"/>
    <x v="0"/>
    <s v="4395"/>
    <s v="06/03/2019 08:33"/>
    <s v="0BG2947152"/>
    <s v="800183"/>
    <s v="PITSS"/>
    <s v="ASP"/>
    <x v="1"/>
    <s v="PATRIA 1937"/>
    <x v="0"/>
    <n v="0"/>
    <s v="INTERIOR"/>
    <n v="30"/>
    <s v="Entre 16 y 30"/>
    <s v="Light Production Digital Business"/>
    <s v="Entry Production"/>
    <s v="Ciudad principal"/>
    <s v="3-Entre 16 y 30"/>
    <n v="1.05"/>
    <n v="1651.6500000000003"/>
    <n v="1"/>
    <n v="1.1200000000000001"/>
    <n v="4"/>
    <n v="0.280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4573"/>
    <x v="0"/>
    <s v="5866"/>
    <s v="06/03/2019 08:38"/>
    <s v="0EX9664447"/>
    <s v="800071"/>
    <s v="PITSS"/>
    <s v="ASP"/>
    <x v="4"/>
    <s v="AV VALLE DE SAN ISIDRO 530"/>
    <x v="0"/>
    <n v="0"/>
    <s v="INTERIOR"/>
    <n v="40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577"/>
    <x v="0"/>
    <s v="6705"/>
    <s v="06/03/2019 08:45"/>
    <s v="0A1H020723"/>
    <s v="500066"/>
    <s v="PITSS"/>
    <s v="ASP"/>
    <x v="1"/>
    <s v="AV ROMULO GARZA SN"/>
    <x v="36"/>
    <n v="0"/>
    <s v="INTERIOR"/>
    <n v="58"/>
    <s v="Entre 31 y 60"/>
    <s v="WF Mono Systems and Legacy Color"/>
    <s v="WF"/>
    <s v="Ciudad principal"/>
    <s v="3-Entre 31 y 60"/>
    <n v="1.1000000000000001"/>
    <n v="1730.3000000000004"/>
    <n v="1"/>
    <n v="2.5"/>
    <n v="4"/>
    <n v="0.625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79"/>
    <x v="0"/>
    <s v="8301"/>
    <s v="06/03/2019 08:53"/>
    <s v="002421031"/>
    <s v="100038"/>
    <s v="PITSS"/>
    <s v="ASP"/>
    <x v="4"/>
    <s v="BLVD AEROPUERTO MIGUEL ALEMAN No 55"/>
    <x v="59"/>
    <n v="0"/>
    <s v="INTERIOR"/>
    <n v="2652"/>
    <s v="&gt;60"/>
    <s v="WF Mono Systems and Legacy Color"/>
    <s v="WF"/>
    <s v="Ciudad principal"/>
    <s v="3-&gt;60"/>
    <n v="1.1499999999999999"/>
    <n v="1808.95"/>
    <n v="1"/>
    <n v="1.37"/>
    <n v="4"/>
    <n v="0.3425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4581"/>
    <x v="0"/>
    <s v="8045"/>
    <s v="06/03/2019 08:59"/>
    <s v="Y4X822615"/>
    <s v="800072"/>
    <s v="PITSS"/>
    <s v="ASP"/>
    <x v="10"/>
    <s v="PROLONGACION  y AV COLON No 6013"/>
    <x v="26"/>
    <n v="0"/>
    <s v="INTERIOR"/>
    <n v="191"/>
    <s v="&gt;60"/>
    <s v="Office Digital"/>
    <s v="A3"/>
    <s v="Ciudad principal"/>
    <s v="2-&gt;60"/>
    <n v="1.1000000000000001"/>
    <n v="1501.5000000000002"/>
    <n v="1"/>
    <n v="0.69"/>
    <n v="5"/>
    <n v="0.137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83"/>
    <x v="0"/>
    <s v="7223"/>
    <s v="06/03/2019 09:01"/>
    <s v="0LX7379010"/>
    <s v="500036"/>
    <s v="PITSS"/>
    <s v="ASP"/>
    <x v="10"/>
    <s v="AV REVOLUCION NO 2703"/>
    <x v="11"/>
    <n v="0"/>
    <s v="INTERIOR"/>
    <n v="145"/>
    <s v="&gt;60"/>
    <s v="A3 Office Color Laser MFPs"/>
    <s v="A3"/>
    <s v="Ciudad principal"/>
    <s v="2-&gt;60"/>
    <n v="1.1000000000000001"/>
    <n v="1501.5000000000002"/>
    <n v="1"/>
    <n v="3.4"/>
    <n v="5"/>
    <n v="0.67999999999999994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589"/>
    <x v="0"/>
    <s v="0070"/>
    <s v="06/03/2019 09:12"/>
    <s v="0E2B656919"/>
    <s v="500161"/>
    <s v="PITSS"/>
    <s v="ASP"/>
    <x v="1"/>
    <s v="LAT PERIF ANTONIO ORTIZ MENA 3500"/>
    <x v="6"/>
    <n v="0"/>
    <s v="INTERIOR"/>
    <n v="156"/>
    <s v="&gt;60"/>
    <s v="Entry Production Color Low/Mid"/>
    <s v="Entry Production"/>
    <s v="Ciudad principal"/>
    <s v="3-&gt;60"/>
    <n v="1.1499999999999999"/>
    <n v="1808.95"/>
    <n v="1"/>
    <n v="2.2999999999999998"/>
    <n v="4"/>
    <n v="0.57499999999999996"/>
    <n v="0"/>
    <n v="0"/>
    <d v="2019-03-06T00:00:00"/>
    <d v="2019-03-06T00:00:00"/>
    <n v="0"/>
    <s v="0-1 día"/>
    <n v="0"/>
    <n v="0"/>
    <n v="0"/>
    <x v="0"/>
    <x v="0"/>
    <x v="0"/>
    <x v="0"/>
    <x v="0"/>
    <x v="1"/>
    <x v="7"/>
  </r>
  <r>
    <x v="2"/>
    <n v="1"/>
    <s v="2004601"/>
    <x v="0"/>
    <s v="6203"/>
    <s v="06/03/2019 09:21"/>
    <s v="0AGD461919"/>
    <s v="800027"/>
    <s v="PITSS"/>
    <s v="ASP"/>
    <x v="31"/>
    <s v="PEDRO MORENO 1401"/>
    <x v="7"/>
    <n v="0"/>
    <s v="INTERIOR"/>
    <n v="127"/>
    <s v="&gt;60"/>
    <s v="WF Mono Systems and Legacy Color"/>
    <s v="WF"/>
    <s v="Ciudad principal"/>
    <s v="3-&gt;60"/>
    <n v="1.1499999999999999"/>
    <n v="1808.95"/>
    <n v="1"/>
    <n v="4.3"/>
    <n v="4"/>
    <n v="1.075"/>
    <n v="1.8749999999999989E-2"/>
    <n v="-29.493749999999988"/>
    <d v="2019-03-06T00:00:00"/>
    <d v="2019-03-06T00:00:00"/>
    <n v="0"/>
    <s v="0-1 día"/>
    <n v="0"/>
    <n v="0"/>
    <n v="0"/>
    <x v="0"/>
    <x v="1"/>
    <x v="0"/>
    <x v="0"/>
    <x v="0"/>
    <x v="0"/>
    <x v="0"/>
  </r>
  <r>
    <x v="2"/>
    <n v="1"/>
    <s v="2004613"/>
    <x v="0"/>
    <s v="5866"/>
    <s v="06/03/2019 09:26"/>
    <s v="0EX9283118"/>
    <s v="800110"/>
    <s v="PITSS"/>
    <s v="ASP"/>
    <x v="1"/>
    <s v="CALZ DE LA HUERTA 2799"/>
    <x v="28"/>
    <n v="0"/>
    <s v="INTERIOR"/>
    <n v="20"/>
    <s v="Entre 16 y 30"/>
    <s v="Departmental Digital"/>
    <s v="A3"/>
    <s v="Ciudad principal"/>
    <s v="2-Entre 16 y 30"/>
    <n v="0.8"/>
    <n v="1092"/>
    <n v="1"/>
    <n v="1.54"/>
    <n v="5"/>
    <n v="0.30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37"/>
    <x v="0"/>
    <s v="3658"/>
    <s v="06/03/2019 09:48"/>
    <s v="0C4X011834"/>
    <s v="500066"/>
    <s v="PITSS"/>
    <s v="ASP"/>
    <x v="6"/>
    <s v="EJERCITO INSURGENTES 105"/>
    <x v="29"/>
    <n v="0"/>
    <s v="INTERIOR"/>
    <n v="105"/>
    <s v="&gt;60"/>
    <s v="A4 Mono MFPs"/>
    <s v="A4"/>
    <s v="Otras"/>
    <s v="1-&gt;60"/>
    <n v="1.05"/>
    <n v="750.75000000000011"/>
    <n v="1"/>
    <n v="1.03"/>
    <n v="9"/>
    <n v="0.11444444444444445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41"/>
    <x v="0"/>
    <s v="4002"/>
    <s v="06/03/2019 09:52"/>
    <s v="09HB320587"/>
    <s v="500157"/>
    <s v="PITSS"/>
    <s v="ASP"/>
    <x v="6"/>
    <s v="AV LINCOLN 760"/>
    <x v="2"/>
    <n v="0"/>
    <s v="INTERIOR"/>
    <n v="7"/>
    <s v="Entre 7 y 15"/>
    <s v="A4 Mono MFPs"/>
    <s v="A4"/>
    <s v="Ciudad principal"/>
    <s v="1-Entre 7 y 15"/>
    <n v="0"/>
    <n v="0"/>
    <n v="1"/>
    <n v="1.1299999999999999"/>
    <n v="5"/>
    <n v="0.22599999999999998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4"/>
  </r>
  <r>
    <x v="2"/>
    <n v="1"/>
    <s v="2004653"/>
    <x v="0"/>
    <s v="1026"/>
    <s v="06/03/2019 10:09"/>
    <s v="AAQ100563"/>
    <s v="800074"/>
    <s v="PITSS"/>
    <s v="ASP"/>
    <x v="55"/>
    <s v="JAVIER MINA No 14 INT No 4"/>
    <x v="67"/>
    <n v="0"/>
    <s v="INTERIOR"/>
    <n v="2652"/>
    <s v="&gt;60"/>
    <s v="Office Digital"/>
    <s v="A3"/>
    <s v="Ciudad principal"/>
    <s v="2-&gt;60"/>
    <n v="1.1000000000000001"/>
    <n v="1501.5000000000002"/>
    <n v="1"/>
    <n v="6.18"/>
    <n v="5"/>
    <n v="1.236"/>
    <n v="5.8999999999999997E-2"/>
    <n v="-80.534999999999997"/>
    <d v="2019-03-06T00:00:00"/>
    <d v="2019-03-06T00:00:00"/>
    <n v="0"/>
    <s v="0-1 día"/>
    <n v="0"/>
    <n v="0"/>
    <n v="0"/>
    <x v="0"/>
    <x v="1"/>
    <x v="0"/>
    <x v="0"/>
    <x v="0"/>
    <x v="0"/>
    <x v="0"/>
  </r>
  <r>
    <x v="2"/>
    <n v="1"/>
    <s v="2004665"/>
    <x v="0"/>
    <s v="3616"/>
    <s v="06/03/2019 10:30"/>
    <s v="0A2T199574"/>
    <s v="800188"/>
    <s v="PITSS"/>
    <s v="ASP"/>
    <x v="12"/>
    <s v="GERANIO ESQUINA DALIA S/N"/>
    <x v="30"/>
    <n v="0"/>
    <s v="INTERIOR"/>
    <n v="128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67"/>
    <x v="0"/>
    <s v="4002"/>
    <s v="06/03/2019 10:23"/>
    <s v="09HB331847"/>
    <s v="800196"/>
    <s v="PITSS"/>
    <s v="ASP"/>
    <x v="0"/>
    <s v="VENEZUELA No 821"/>
    <x v="7"/>
    <n v="1"/>
    <s v="INTERIOR"/>
    <n v="2652"/>
    <s v="&gt;60"/>
    <s v="A4 Mono MFPs"/>
    <s v="A4"/>
    <s v="Ciudad principal"/>
    <s v="1-&gt;60"/>
    <n v="1.05"/>
    <n v="0"/>
    <n v="1"/>
    <n v="3.05"/>
    <n v="5"/>
    <n v="0.61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77"/>
    <x v="0"/>
    <s v="6705"/>
    <s v="06/03/2019 10:46"/>
    <s v="0A1H022233"/>
    <s v="500093"/>
    <s v="PITSS"/>
    <s v="ASP"/>
    <x v="17"/>
    <s v="AV DE LAS FABRICAS No 5939"/>
    <x v="18"/>
    <n v="0"/>
    <s v="INTERIOR"/>
    <n v="203"/>
    <s v="&gt;60"/>
    <s v="WF Mono Systems and Legacy Color"/>
    <s v="WF"/>
    <s v="Ciudad principal"/>
    <s v="3-&gt;60"/>
    <n v="1.1499999999999999"/>
    <n v="1808.95"/>
    <n v="1"/>
    <n v="0.85"/>
    <n v="4"/>
    <n v="0.2124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97"/>
    <x v="0"/>
    <s v="5865"/>
    <s v="06/03/2019 10:57"/>
    <s v="0EX9282798"/>
    <s v="100037"/>
    <s v="PITSS"/>
    <s v="ASP"/>
    <x v="81"/>
    <s v="RODOLFO PADRON No 9"/>
    <x v="59"/>
    <n v="0"/>
    <s v="INTERIOR"/>
    <n v="152"/>
    <s v="&gt;60"/>
    <s v="Departmental Digital"/>
    <s v="A3"/>
    <s v="Ciudad principal"/>
    <s v="2-&gt;60"/>
    <n v="1.1000000000000001"/>
    <n v="1501.5000000000002"/>
    <n v="1"/>
    <n v="2.4"/>
    <n v="5"/>
    <n v="0.48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699"/>
    <x v="0"/>
    <s v="6361"/>
    <s v="06/03/2019 11:02"/>
    <s v="0DBY267397"/>
    <s v="500155"/>
    <s v="PITSS"/>
    <s v="ASP"/>
    <x v="22"/>
    <s v="BOSQUE DE DURAZNOS 61"/>
    <x v="25"/>
    <n v="0"/>
    <s v="INTERIOR"/>
    <n v="27"/>
    <s v="Entre 16 y 30"/>
    <s v="Color Laser Printers"/>
    <s v="A4"/>
    <s v="Ciudad principal"/>
    <s v="1-Entre 16 y 30"/>
    <n v="0.6"/>
    <n v="429.00000000000006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2"/>
  </r>
  <r>
    <x v="2"/>
    <n v="1"/>
    <s v="2004701"/>
    <x v="0"/>
    <s v="4002"/>
    <s v="06/03/2019 10:59"/>
    <s v="09HB320485"/>
    <s v="500066"/>
    <s v="PITSS"/>
    <s v="ASP"/>
    <x v="6"/>
    <s v="NUEVA YORK 4401"/>
    <x v="11"/>
    <n v="0"/>
    <s v="INTERIOR"/>
    <n v="387"/>
    <s v="&gt;60"/>
    <s v="A4 Mono MFPs"/>
    <s v="A4"/>
    <s v="Ciudad principal"/>
    <s v="1-&gt;60"/>
    <n v="1.05"/>
    <n v="750.75000000000011"/>
    <n v="1"/>
    <n v="3.87"/>
    <n v="5"/>
    <n v="0.7740000000000000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717"/>
    <x v="0"/>
    <s v="6656"/>
    <s v="06/03/2019 11:13"/>
    <s v="0E1B971835"/>
    <s v="800071"/>
    <s v="PITSS"/>
    <s v="ASP"/>
    <x v="7"/>
    <s v="AV GENERAL RAMON CORONA No 2514"/>
    <x v="0"/>
    <n v="0"/>
    <s v="INTERIOR"/>
    <n v="551"/>
    <s v="&gt;60"/>
    <s v="Color Laser Printers"/>
    <s v="A4"/>
    <s v="Ciudad principal"/>
    <s v="1-&gt;60"/>
    <n v="1.05"/>
    <n v="750.75000000000011"/>
    <n v="1"/>
    <n v="0.78"/>
    <n v="5"/>
    <n v="0.156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737"/>
    <x v="0"/>
    <s v="7546"/>
    <s v="06/03/2019 11:20"/>
    <s v="0XKP546920"/>
    <s v="500036"/>
    <s v="PITSS"/>
    <s v="ASP"/>
    <x v="125"/>
    <s v="AV GOMEZ MORIN 1111 SUR"/>
    <x v="1"/>
    <n v="0"/>
    <s v="INTERIOR"/>
    <n v="15"/>
    <s v="Entre 7 y 15"/>
    <s v="A3 Office Color Laser MFPs"/>
    <s v="A3"/>
    <s v="Ciudad principal"/>
    <s v="2-Entre 7 y 15"/>
    <n v="0.6"/>
    <n v="819"/>
    <n v="1"/>
    <n v="2.42"/>
    <n v="5"/>
    <n v="0.48399999999999999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741"/>
    <x v="0"/>
    <s v="3616"/>
    <s v="06/03/2019 11:27"/>
    <s v="0A2T200201"/>
    <s v="800186"/>
    <s v="PITSS"/>
    <s v="ASP"/>
    <x v="12"/>
    <s v="CARR ESTATAL 200 QUERETARO-TEQUISQUIAPAN 22500"/>
    <x v="49"/>
    <n v="0"/>
    <s v="INTERIOR"/>
    <n v="252"/>
    <s v="&gt;60"/>
    <s v="A4 Mono MFPs"/>
    <s v="A4"/>
    <s v="Ciudad principal"/>
    <s v="1-&gt;60"/>
    <n v="1.05"/>
    <n v="750.75000000000011"/>
    <n v="1"/>
    <n v="1.88"/>
    <n v="5"/>
    <n v="0.376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785"/>
    <x v="0"/>
    <s v="4395"/>
    <s v="06/03/2019 12:15"/>
    <s v="0BG2946750"/>
    <s v="500157"/>
    <s v="PITSS"/>
    <s v="ASP"/>
    <x v="1"/>
    <s v="AV  ADOLFO LOPEZ MATEOS NUM 2058"/>
    <x v="2"/>
    <n v="0"/>
    <s v="INTERIOR"/>
    <n v="54"/>
    <s v="Entre 31 y 60"/>
    <s v="Light Production Digital Business"/>
    <s v="Entry Production"/>
    <s v="Ciudad principal"/>
    <s v="3-Entre 31 y 60"/>
    <n v="1.1000000000000001"/>
    <n v="1730.3000000000004"/>
    <n v="1"/>
    <n v="0.25"/>
    <n v="4"/>
    <n v="6.25E-2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4"/>
  </r>
  <r>
    <x v="2"/>
    <n v="1"/>
    <s v="2004797"/>
    <x v="0"/>
    <s v="5866"/>
    <s v="06/03/2019 12:13"/>
    <s v="0EX9283108"/>
    <s v="500066"/>
    <s v="PITSS"/>
    <s v="ASP"/>
    <x v="1"/>
    <s v="AV HUMBERTO LOBO 520"/>
    <x v="1"/>
    <n v="0"/>
    <s v="INTERIOR"/>
    <n v="43"/>
    <s v="Entre 31 y 60"/>
    <s v="Departmental Digital"/>
    <s v="A3"/>
    <s v="Ciudad principal"/>
    <s v="2-Entre 31 y 60"/>
    <n v="1.05"/>
    <n v="1433.25"/>
    <n v="1"/>
    <n v="4.8099999999999996"/>
    <n v="5"/>
    <n v="0.96199999999999997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01"/>
    <x v="0"/>
    <s v="6203"/>
    <s v="06/03/2019 12:32"/>
    <s v="0AGD461481"/>
    <s v="500066"/>
    <s v="PITSS"/>
    <s v="ASP"/>
    <x v="1"/>
    <s v="AV HUMBERTO LOBO 520"/>
    <x v="1"/>
    <n v="0"/>
    <s v="INTERIOR"/>
    <n v="26"/>
    <s v="Entre 16 y 30"/>
    <s v="WF Mono Systems and Legacy Color"/>
    <s v="WF"/>
    <s v="Ciudad principal"/>
    <s v="3-Entre 16 y 30"/>
    <n v="1.05"/>
    <n v="1651.6500000000003"/>
    <n v="1"/>
    <n v="3.85"/>
    <n v="4"/>
    <n v="0.96250000000000002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821"/>
    <x v="0"/>
    <s v="8036"/>
    <s v="06/03/2019 12:52"/>
    <s v="03TX392891"/>
    <s v="500155"/>
    <s v="PITSS"/>
    <s v="ASP"/>
    <x v="30"/>
    <s v="PROL HERMANOS ESCOBAR No 7151-E"/>
    <x v="2"/>
    <n v="0"/>
    <s v="INTERIOR"/>
    <n v="329"/>
    <s v="&gt;60"/>
    <s v="A3 Office Color Laser MFPs"/>
    <s v="A3"/>
    <s v="Ciudad principal"/>
    <s v="2-&gt;60"/>
    <n v="1.1000000000000001"/>
    <n v="1501.5000000000002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2"/>
  </r>
  <r>
    <x v="2"/>
    <n v="1"/>
    <s v="2004829"/>
    <x v="0"/>
    <s v="4603"/>
    <s v="06/03/2019 13:01"/>
    <s v="0XLT280340"/>
    <s v="500156"/>
    <s v="PITSS"/>
    <s v="ASP"/>
    <x v="11"/>
    <s v="FRESNEL Y FARENHEIT 8525"/>
    <x v="2"/>
    <n v="1"/>
    <s v="INTERIOR"/>
    <n v="58"/>
    <s v="Entre 31 y 60"/>
    <s v="Entry Mono Printers"/>
    <s v="A4"/>
    <s v="Ciudad principal"/>
    <s v="1-Entre 31 y 60"/>
    <n v="0.8"/>
    <n v="0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3"/>
  </r>
  <r>
    <x v="2"/>
    <n v="1"/>
    <s v="2004835"/>
    <x v="0"/>
    <s v="7838"/>
    <s v="06/03/2019 13:04"/>
    <s v="0MX0144464"/>
    <s v="500089"/>
    <s v="PITSS"/>
    <s v="ASP"/>
    <x v="13"/>
    <s v="AV HERMANOS ESCOBAR No 5756"/>
    <x v="2"/>
    <n v="1"/>
    <s v="INTERIOR"/>
    <n v="21"/>
    <s v="Entre 16 y 30"/>
    <s v="A3 Office Color Laser MFPs"/>
    <s v="A3"/>
    <s v="Ciudad principal"/>
    <s v="2-Entre 16 y 30"/>
    <n v="0.8"/>
    <n v="0"/>
    <n v="1"/>
    <n v="0"/>
    <n v="5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41"/>
    <x v="0"/>
    <s v="4002"/>
    <s v="06/03/2019 13:16"/>
    <s v="09HB321555"/>
    <s v="500163"/>
    <s v="PITSS"/>
    <s v="ASP"/>
    <x v="6"/>
    <s v="BLVD ADOLFO LOPEZ MATEOS 898 PTE"/>
    <x v="109"/>
    <n v="0"/>
    <s v="INTERIOR"/>
    <n v="69"/>
    <s v="&gt;60"/>
    <s v="A4 Mono MFPs"/>
    <s v="A4"/>
    <s v="Ciudad principal"/>
    <s v="1-&gt;60"/>
    <n v="1.05"/>
    <n v="750.75000000000011"/>
    <n v="1"/>
    <n v="1.38"/>
    <n v="5"/>
    <n v="0.27599999999999997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851"/>
    <x v="0"/>
    <s v="0551"/>
    <s v="06/03/2019 13:29"/>
    <s v="0XPN394559"/>
    <s v="100037"/>
    <s v="PITSS"/>
    <s v="ASP"/>
    <x v="4"/>
    <s v="BLVD AEROPUERTO MIGUEL ALEMAN No 55"/>
    <x v="59"/>
    <n v="0"/>
    <s v="INTERIOR"/>
    <n v="42"/>
    <s v="Entre 31 y 60"/>
    <s v="Entry Production Color Low/Mid"/>
    <s v="Entry Production"/>
    <s v="Ciudad principal"/>
    <s v="3-Entre 31 y 60"/>
    <n v="1.1000000000000001"/>
    <n v="1730.3000000000004"/>
    <n v="1"/>
    <n v="4.0199999999999996"/>
    <n v="4"/>
    <n v="1.0049999999999999"/>
    <n v="1.2499999999999734E-3"/>
    <n v="-1.9662499999999583"/>
    <d v="2019-03-07T00:00:00"/>
    <d v="2019-03-08T00:00:00"/>
    <n v="1"/>
    <s v="0-1 día"/>
    <n v="0"/>
    <n v="0"/>
    <n v="0"/>
    <x v="0"/>
    <x v="1"/>
    <x v="0"/>
    <x v="0"/>
    <x v="0"/>
    <x v="0"/>
    <x v="0"/>
  </r>
  <r>
    <x v="2"/>
    <n v="1"/>
    <s v="2004853"/>
    <x v="0"/>
    <s v="4395"/>
    <s v="06/03/2019 13:30"/>
    <s v="0BG2939652"/>
    <s v="800183"/>
    <s v="PITSS"/>
    <s v="ASP"/>
    <x v="1"/>
    <s v="PATRIA 1937"/>
    <x v="0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855"/>
    <x v="0"/>
    <s v="4395"/>
    <s v="06/03/2019 13:30"/>
    <s v="0BG2947627"/>
    <s v="800147"/>
    <s v="PITSS"/>
    <s v="ASP"/>
    <x v="1"/>
    <s v="BULEVAR AEROPUERTO No 190 (ANTES 202) LOCALES DEL"/>
    <x v="17"/>
    <n v="0"/>
    <s v="INTERIOR"/>
    <n v="2"/>
    <s v="&lt;=3"/>
    <s v="Light Production Digital Business"/>
    <s v="Entry Production"/>
    <s v="Ciudad principal"/>
    <s v="3-&lt;=3"/>
    <n v="0"/>
    <n v="0"/>
    <n v="1"/>
    <n v="1"/>
    <n v="4"/>
    <n v="0.25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59"/>
    <x v="0"/>
    <s v="5945"/>
    <s v="06/03/2019 13:41"/>
    <s v="0X76092965"/>
    <s v="500158"/>
    <s v="PITSS"/>
    <s v="ASP"/>
    <x v="13"/>
    <s v="AV ANTONIO J BERMUDEZ No 1230"/>
    <x v="2"/>
    <n v="0"/>
    <s v="INTERIOR"/>
    <n v="47"/>
    <s v="Entre 31 y 60"/>
    <s v="Office Digital"/>
    <s v="A3"/>
    <s v="Ciudad principal"/>
    <s v="2-Entre 31 y 60"/>
    <n v="1.05"/>
    <n v="1433.25"/>
    <n v="1"/>
    <n v="0"/>
    <n v="5"/>
    <n v="0"/>
    <n v="0"/>
    <n v="0"/>
    <d v="2019-03-06T00:00:00"/>
    <d v="2019-03-06T00:00:00"/>
    <n v="0"/>
    <s v="0-1 día"/>
    <n v="0"/>
    <n v="0"/>
    <n v="0"/>
    <x v="0"/>
    <x v="0"/>
    <x v="0"/>
    <x v="0"/>
    <x v="0"/>
    <x v="2"/>
    <x v="5"/>
  </r>
  <r>
    <x v="2"/>
    <n v="1"/>
    <s v="2004869"/>
    <x v="0"/>
    <s v="4002"/>
    <s v="06/03/2019 13:53"/>
    <s v="09HB328354"/>
    <s v="500027"/>
    <s v="PITSS"/>
    <s v="ASP"/>
    <x v="20"/>
    <s v="CIRCUITO INTERIOR NORTE No 1820"/>
    <x v="2"/>
    <n v="1"/>
    <s v="INTERIOR"/>
    <n v="2652"/>
    <s v="&gt;60"/>
    <s v="A4 Mono MFPs"/>
    <s v="A4"/>
    <s v="Ciudad principal"/>
    <s v="1-&gt;60"/>
    <n v="1.05"/>
    <n v="0"/>
    <n v="1"/>
    <n v="0"/>
    <n v="5"/>
    <n v="0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891"/>
    <x v="0"/>
    <s v="5866"/>
    <s v="06/03/2019 14:04"/>
    <s v="0EX9287017"/>
    <s v="800027"/>
    <s v="PITSS"/>
    <s v="ASP"/>
    <x v="4"/>
    <s v="AV VALLARTA 5400"/>
    <x v="0"/>
    <n v="0"/>
    <s v="INTERIOR"/>
    <n v="5"/>
    <s v="Entre 3 y 6"/>
    <s v="Departmental Digital"/>
    <s v="A3"/>
    <s v="Ciudad principal"/>
    <s v="2-Entre 3 y 6"/>
    <n v="0"/>
    <n v="0"/>
    <n v="1"/>
    <n v="2.86"/>
    <n v="5"/>
    <n v="0.5719999999999999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931"/>
    <x v="0"/>
    <s v="3657"/>
    <s v="06/03/2019 15:00"/>
    <s v="0C7X246705"/>
    <s v="800186"/>
    <s v="PITSS"/>
    <s v="ASP"/>
    <x v="49"/>
    <s v="AV 5 DE FEBRERO 1351"/>
    <x v="10"/>
    <n v="0"/>
    <s v="INTERIOR"/>
    <n v="28"/>
    <s v="Entre 16 y 30"/>
    <s v="A4 Mono MFPs"/>
    <s v="A4"/>
    <s v="Ciudad principal"/>
    <s v="1-Entre 16 y 30"/>
    <n v="0.6"/>
    <n v="429.00000000000006"/>
    <n v="1"/>
    <n v="1.5"/>
    <n v="5"/>
    <n v="0.3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39"/>
    <x v="0"/>
    <s v="3321"/>
    <s v="06/03/2019 15:18"/>
    <s v="0LA0096160"/>
    <s v="800192"/>
    <s v="PITSS"/>
    <s v="ASP"/>
    <x v="9"/>
    <s v="MIGUEL LERDO DE TEJADA No 2277"/>
    <x v="7"/>
    <n v="0"/>
    <s v="INTERIOR"/>
    <n v="601"/>
    <s v="&gt;60"/>
    <s v="Entry Mono Printers"/>
    <s v="A4"/>
    <s v="Ciudad principal"/>
    <s v="1-&gt;60"/>
    <n v="1.05"/>
    <n v="750.75000000000011"/>
    <n v="1"/>
    <n v="1.9"/>
    <n v="5"/>
    <n v="0.38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49"/>
    <x v="0"/>
    <s v="0070"/>
    <s v="06/03/2019 15:37"/>
    <s v="0E2B646584"/>
    <s v="800188"/>
    <s v="PITSS"/>
    <s v="ASP"/>
    <x v="1"/>
    <s v="AV. FAJA DE ORO NO. 1100"/>
    <x v="48"/>
    <n v="0"/>
    <s v="INTERIOR"/>
    <n v="26"/>
    <s v="Entre 16 y 30"/>
    <s v="Entry Production Color Low/Mid"/>
    <s v="Entry Production"/>
    <s v="Ciudad principal"/>
    <s v="3-Entre 16 y 30"/>
    <n v="1.05"/>
    <n v="1651.6500000000003"/>
    <n v="1"/>
    <n v="1.88"/>
    <n v="4"/>
    <n v="0.4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51"/>
    <x v="0"/>
    <s v="8075"/>
    <s v="06/03/2019 15:38"/>
    <s v="03AG880179"/>
    <s v="100037"/>
    <s v="PITSS"/>
    <s v="ASP"/>
    <x v="4"/>
    <s v="LEONA VICARIO No 629"/>
    <x v="3"/>
    <n v="0"/>
    <s v="INTERIOR"/>
    <n v="15"/>
    <s v="Entre 7 y 15"/>
    <s v="Departmental Digital"/>
    <s v="A3"/>
    <s v="Ciudad principal"/>
    <s v="2-Entre 7 y 15"/>
    <n v="0.6"/>
    <n v="819"/>
    <n v="1"/>
    <n v="1.87"/>
    <n v="5"/>
    <n v="0.37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53"/>
    <x v="0"/>
    <s v="4002"/>
    <s v="06/03/2019 15:57"/>
    <s v="09HB331791"/>
    <s v="800196"/>
    <s v="PITSS"/>
    <s v="ASP"/>
    <x v="0"/>
    <s v="AV LA PAZ No 2298"/>
    <x v="7"/>
    <n v="1"/>
    <s v="INTERIOR"/>
    <n v="145"/>
    <s v="&gt;60"/>
    <s v="A4 Mono MFPs"/>
    <s v="A4"/>
    <s v="Ciudad principal"/>
    <s v="1-&gt;60"/>
    <n v="1.05"/>
    <n v="0"/>
    <n v="1"/>
    <n v="0.65"/>
    <n v="5"/>
    <n v="0.13"/>
    <n v="0"/>
    <n v="0"/>
    <d v="2019-03-06T00:00:00"/>
    <d v="2019-03-06T00:00:00"/>
    <n v="0"/>
    <s v="0-1 día"/>
    <n v="0"/>
    <n v="0"/>
    <n v="0"/>
    <x v="0"/>
    <x v="0"/>
    <x v="0"/>
    <x v="0"/>
    <x v="0"/>
    <x v="0"/>
    <x v="0"/>
  </r>
  <r>
    <x v="2"/>
    <n v="1"/>
    <s v="2004959"/>
    <x v="0"/>
    <s v="0070"/>
    <s v="06/03/2019 16:07"/>
    <s v="0E2B654119"/>
    <s v="500094"/>
    <s v="PITSS"/>
    <s v="ASP"/>
    <x v="1"/>
    <s v="AV FRANCISCO I MADERO 403 SUR"/>
    <x v="51"/>
    <n v="0"/>
    <s v="INTERIOR"/>
    <n v="93"/>
    <s v="&gt;60"/>
    <s v="Entry Production Color Low/Mid"/>
    <s v="Entry Production"/>
    <s v="Otras"/>
    <s v="3-&gt;60"/>
    <n v="1.1499999999999999"/>
    <n v="1808.95"/>
    <n v="1"/>
    <n v="3.38"/>
    <n v="6"/>
    <n v="0.5633333333333333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71"/>
    <x v="0"/>
    <s v="7142"/>
    <s v="06/03/2019 16:24"/>
    <s v="0PW4111213"/>
    <s v="500019"/>
    <s v="PITSS"/>
    <s v="ASP"/>
    <x v="1"/>
    <s v="BLV INDEPENDENCIA SN"/>
    <x v="9"/>
    <n v="0"/>
    <s v="INTERIOR"/>
    <n v="394"/>
    <s v="&gt;60"/>
    <s v="WF Mono Systems and Legacy Color"/>
    <s v="WF"/>
    <s v="Otras"/>
    <s v="3-&gt;60"/>
    <n v="1.1499999999999999"/>
    <n v="1808.95"/>
    <n v="1"/>
    <n v="1.1000000000000001"/>
    <n v="6"/>
    <n v="0.18333333333333335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4973"/>
    <x v="0"/>
    <s v="0560"/>
    <s v="06/03/2019 16:29"/>
    <s v="0XPN399228"/>
    <s v="500019"/>
    <s v="PITSS"/>
    <s v="ASP"/>
    <x v="1"/>
    <s v="BLV INDEPENDENCIA SN"/>
    <x v="9"/>
    <n v="0"/>
    <s v="INTERIOR"/>
    <n v="106"/>
    <s v="&gt;60"/>
    <s v="Entry Production Color Low/Mid"/>
    <s v="Entry Production"/>
    <s v="Otras"/>
    <s v="3-&gt;60"/>
    <n v="1.1499999999999999"/>
    <n v="1808.95"/>
    <n v="1"/>
    <n v="2.72"/>
    <n v="6"/>
    <n v="0.4533333333333333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75"/>
    <x v="0"/>
    <s v="5867"/>
    <s v="06/03/2019 16:33"/>
    <s v="0EX7381336"/>
    <s v="500089"/>
    <s v="PITSS"/>
    <s v="ASP"/>
    <x v="3"/>
    <s v="AV HERMANOS ESCOBAR No 5756"/>
    <x v="2"/>
    <n v="1"/>
    <s v="INTERIOR"/>
    <n v="78"/>
    <s v="&gt;60"/>
    <s v="Office Digital"/>
    <s v="A3"/>
    <s v="Ciudad principal"/>
    <s v="2-&gt;60"/>
    <n v="1.1000000000000001"/>
    <n v="0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4981"/>
    <x v="0"/>
    <s v="8045"/>
    <s v="06/03/2019 16:40"/>
    <s v="0Y4X848749"/>
    <s v="800196"/>
    <s v="PITSS"/>
    <s v="ASP"/>
    <x v="39"/>
    <s v="AV ESPA&amp;A No 1809"/>
    <x v="7"/>
    <n v="1"/>
    <s v="INTERIOR"/>
    <n v="15"/>
    <s v="Entre 7 y 15"/>
    <s v="Office Digital"/>
    <s v="A3"/>
    <s v="Ciudad principal"/>
    <s v="2-Entre 7 y 15"/>
    <n v="0.6"/>
    <n v="0"/>
    <n v="1"/>
    <n v="0.81"/>
    <n v="5"/>
    <n v="0.16200000000000001"/>
    <n v="0"/>
    <n v="0"/>
    <d v="2019-03-06T00:00:00"/>
    <d v="2019-03-07T00:00:00"/>
    <n v="1"/>
    <s v="0-1 día"/>
    <n v="0"/>
    <n v="0"/>
    <n v="0"/>
    <x v="0"/>
    <x v="0"/>
    <x v="0"/>
    <x v="0"/>
    <x v="0"/>
    <x v="0"/>
    <x v="0"/>
  </r>
  <r>
    <x v="2"/>
    <n v="1"/>
    <s v="2004983"/>
    <x v="0"/>
    <s v="7025"/>
    <s v="06/03/2019 16:44"/>
    <s v="07CX044050"/>
    <s v="500161"/>
    <s v="PITSS"/>
    <s v="ASP"/>
    <x v="38"/>
    <s v="AV  VALLE ESCONDIDO No 5500  PISO 1 E-2"/>
    <x v="6"/>
    <n v="0"/>
    <s v="INTERIOR"/>
    <n v="120"/>
    <s v="&gt;60"/>
    <s v="Office Digital"/>
    <s v="A3"/>
    <s v="Ciudad principal"/>
    <s v="2-&gt;60"/>
    <n v="1.1000000000000001"/>
    <n v="1501.5000000000002"/>
    <n v="1"/>
    <n v="0.52"/>
    <n v="5"/>
    <n v="0.104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1"/>
    <x v="7"/>
  </r>
  <r>
    <x v="2"/>
    <n v="1"/>
    <s v="2004991"/>
    <x v="0"/>
    <s v="5337"/>
    <s v="06/03/2019 17:07"/>
    <s v="0AE9578406"/>
    <s v="100038"/>
    <s v="PITSS"/>
    <s v="ASP"/>
    <x v="75"/>
    <s v="CALLE 6 NTE No 100"/>
    <x v="20"/>
    <n v="0"/>
    <s v="INTERIOR"/>
    <n v="153"/>
    <s v="&gt;60"/>
    <s v="Office Digital"/>
    <s v="A3"/>
    <s v="Ciudad principal"/>
    <s v="2-&gt;60"/>
    <n v="1.1000000000000001"/>
    <n v="1501.5000000000002"/>
    <n v="1"/>
    <n v="2.88"/>
    <n v="5"/>
    <n v="0.57599999999999996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4997"/>
    <x v="0"/>
    <s v="5337"/>
    <s v="06/03/2019 17:11"/>
    <s v="0AE9582206"/>
    <s v="100038"/>
    <s v="PITSS"/>
    <s v="ASP"/>
    <x v="75"/>
    <s v="CALLE 6 NTE No 100"/>
    <x v="20"/>
    <n v="0"/>
    <s v="INTERIOR"/>
    <n v="595"/>
    <s v="&gt;60"/>
    <s v="Office Digital"/>
    <s v="A3"/>
    <s v="Ciudad principal"/>
    <s v="2-&gt;60"/>
    <n v="1.1000000000000001"/>
    <n v="1501.5000000000002"/>
    <n v="1"/>
    <n v="0.82"/>
    <n v="5"/>
    <n v="0.16399999999999998"/>
    <n v="0"/>
    <n v="0"/>
    <d v="2019-03-07T00:00:00"/>
    <d v="2019-03-11T00:00:00"/>
    <n v="2"/>
    <s v="2-3 días"/>
    <n v="0.25"/>
    <n v="-341.25"/>
    <n v="0"/>
    <x v="0"/>
    <x v="0"/>
    <x v="0"/>
    <x v="0"/>
    <x v="0"/>
    <x v="0"/>
    <x v="0"/>
  </r>
  <r>
    <x v="2"/>
    <n v="1"/>
    <s v="2005011"/>
    <x v="0"/>
    <s v="0560"/>
    <s v="06/03/2019 17:40"/>
    <s v="0XPN399493"/>
    <s v="100037"/>
    <s v="PITSS"/>
    <s v="ASP"/>
    <x v="1"/>
    <s v="BLV ISIDRO FABELA SUR 600"/>
    <x v="2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0.95"/>
    <n v="4"/>
    <n v="0.2374999999999999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013"/>
    <x v="0"/>
    <s v="4002"/>
    <s v="06/03/2019 17:36"/>
    <s v="9HB327233"/>
    <s v="500028"/>
    <s v="PITSS"/>
    <s v="ASP"/>
    <x v="176"/>
    <s v="AV COLON ORIENTE No 1545"/>
    <x v="11"/>
    <n v="0"/>
    <s v="INTERIOR"/>
    <n v="267"/>
    <s v="&gt;60"/>
    <s v="A4 Mono MFPs"/>
    <s v="A4"/>
    <s v="Ciudad principal"/>
    <s v="1-&gt;60"/>
    <n v="1.05"/>
    <n v="750.75000000000011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027"/>
    <x v="0"/>
    <s v="6514"/>
    <s v="06/03/2019 18:42"/>
    <s v="5AV819112"/>
    <s v="800146"/>
    <s v="PITSS"/>
    <s v="ASP"/>
    <x v="177"/>
    <s v="HORIZONTES ITALICOS No 163"/>
    <x v="13"/>
    <n v="0"/>
    <s v="INTERIOR"/>
    <n v="2652"/>
    <s v="&gt;60"/>
    <s v="A4 Color Laser MFPs"/>
    <s v="A4"/>
    <s v="Ciudad principal"/>
    <s v="1-&gt;60"/>
    <n v="1.05"/>
    <n v="750.75000000000011"/>
    <n v="1"/>
    <n v="0.75"/>
    <n v="5"/>
    <n v="0.1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5283"/>
    <x v="0"/>
    <s v="0551"/>
    <s v="07/03/2019 09:00"/>
    <s v="0XPN396544"/>
    <s v="800071"/>
    <s v="PITSS"/>
    <s v="ASP"/>
    <x v="4"/>
    <s v="AV VALLE DE SAN ISIDRO 530"/>
    <x v="0"/>
    <n v="0"/>
    <s v="INTERIOR"/>
    <n v="28"/>
    <s v="Entre 16 y 30"/>
    <s v="Entry Production Color Low/Mid"/>
    <s v="Entry Production"/>
    <s v="Ciudad principal"/>
    <s v="3-Entre 16 y 30"/>
    <n v="1.05"/>
    <n v="1651.6500000000003"/>
    <n v="1"/>
    <n v="0.5"/>
    <n v="4"/>
    <n v="0.12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03"/>
    <x v="0"/>
    <s v="5867"/>
    <s v="07/03/2019 09:17"/>
    <s v="0EX7407523"/>
    <s v="500155"/>
    <s v="PITSS"/>
    <s v="ASP"/>
    <x v="25"/>
    <s v="AV PARQUE INDUSTRIAL JUAREZ 3328"/>
    <x v="2"/>
    <n v="0"/>
    <s v="INTERIOR"/>
    <n v="41"/>
    <s v="Entre 31 y 60"/>
    <s v="Office Digital"/>
    <s v="A3"/>
    <s v="Ciudad principal"/>
    <s v="2-Entre 31 y 60"/>
    <n v="1.05"/>
    <n v="1433.25"/>
    <n v="1"/>
    <n v="0.22"/>
    <n v="5"/>
    <n v="4.3999999999999997E-2"/>
    <n v="0"/>
    <n v="0"/>
    <d v="2019-03-08T00:00:00"/>
    <d v="2019-03-08T00:00:00"/>
    <n v="0"/>
    <s v="0-1 día"/>
    <n v="0"/>
    <n v="0"/>
    <n v="0"/>
    <x v="0"/>
    <x v="0"/>
    <x v="0"/>
    <x v="1"/>
    <x v="0"/>
    <x v="2"/>
    <x v="2"/>
  </r>
  <r>
    <x v="2"/>
    <n v="1"/>
    <s v="2005305"/>
    <x v="0"/>
    <s v="4310"/>
    <s v="07/03/2019 09:21"/>
    <s v="0BG0964513"/>
    <s v="100038"/>
    <s v="PITSS"/>
    <s v="ASP"/>
    <x v="4"/>
    <s v="BLVD AEROPUERTO MIGUEL ALEMAN No 55"/>
    <x v="59"/>
    <n v="0"/>
    <s v="INTERIOR"/>
    <n v="15"/>
    <s v="Entre 7 y 15"/>
    <s v="Light Production Digital Business"/>
    <s v="Entry Production"/>
    <s v="Ciudad principal"/>
    <s v="3-Entre 7 y 15"/>
    <n v="0.8"/>
    <n v="1258.4000000000003"/>
    <n v="1"/>
    <n v="3.65"/>
    <n v="4"/>
    <n v="0.91249999999999998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09"/>
    <x v="0"/>
    <s v="4018"/>
    <s v="07/03/2019 09:01"/>
    <s v="04HX801455"/>
    <s v="500027"/>
    <s v="PITSS"/>
    <s v="ASP"/>
    <x v="20"/>
    <s v="DURANGO No 2751"/>
    <x v="2"/>
    <n v="1"/>
    <s v="INTERIOR"/>
    <n v="16"/>
    <s v="Entre 16 y 30"/>
    <s v="A4 Color Laser MFPs"/>
    <s v="A4"/>
    <s v="Ciudad principal"/>
    <s v="1-Entre 16 y 30"/>
    <n v="0.6"/>
    <n v="0"/>
    <n v="1"/>
    <n v="0.23"/>
    <n v="5"/>
    <n v="4.5999999999999999E-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317"/>
    <x v="0"/>
    <s v="0560"/>
    <s v="07/03/2019 09:43"/>
    <s v="0XPN396541"/>
    <s v="800183"/>
    <s v="PITSS"/>
    <s v="ASP"/>
    <x v="1"/>
    <s v="AV CIRCUNVALACION OBLATOS 2700"/>
    <x v="7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1.78"/>
    <n v="4"/>
    <n v="0.445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19"/>
    <x v="0"/>
    <s v="0070"/>
    <s v="07/03/2019 09:43"/>
    <s v="0E2B646633"/>
    <s v="500056"/>
    <s v="PITSS"/>
    <s v="ASP"/>
    <x v="1"/>
    <s v="BLV MIGUEL HIDALGO 155"/>
    <x v="19"/>
    <n v="0"/>
    <s v="INTERIOR"/>
    <n v="30"/>
    <s v="Entre 16 y 30"/>
    <s v="Entry Production Color Low/Mid"/>
    <s v="Entry Production"/>
    <s v="Ciudad principal"/>
    <s v="3-Entre 16 y 30"/>
    <n v="1.05"/>
    <n v="1651.6500000000003"/>
    <n v="1"/>
    <n v="1.45"/>
    <n v="4"/>
    <n v="0.36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323"/>
    <x v="1"/>
    <s v="3350"/>
    <s v="07/03/2019 09:50"/>
    <s v="0VMA662943"/>
    <s v="500053"/>
    <s v="PITSS"/>
    <s v="ASP"/>
    <x v="28"/>
    <s v="BLVD MIGUEL RAMOS ARIZPE 124 SUR"/>
    <x v="122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3-07T00:00:00"/>
    <d v="2019-03-08T00:00:00"/>
    <n v="1"/>
    <s v="0-1 día"/>
    <n v="0"/>
    <n v="0"/>
    <n v="0"/>
    <x v="1"/>
    <x v="0"/>
    <x v="0"/>
    <x v="0"/>
    <x v="0"/>
    <x v="0"/>
    <x v="0"/>
  </r>
  <r>
    <x v="2"/>
    <n v="1"/>
    <s v="2005335"/>
    <x v="0"/>
    <s v="4002"/>
    <s v="07/03/2019 10:03"/>
    <s v="09HB331795"/>
    <s v="500028"/>
    <s v="PITSS"/>
    <s v="ASP"/>
    <x v="0"/>
    <s v="AV LINCOLN No 6237"/>
    <x v="11"/>
    <n v="1"/>
    <s v="INTERIOR"/>
    <n v="51"/>
    <s v="Entre 31 y 60"/>
    <s v="A4 Mono MFPs"/>
    <s v="A4"/>
    <s v="Ciudad principal"/>
    <s v="1-Entre 31 y 60"/>
    <n v="0.8"/>
    <n v="0"/>
    <n v="1"/>
    <n v="1.95"/>
    <n v="5"/>
    <n v="0.39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37"/>
    <x v="0"/>
    <s v="4002"/>
    <s v="07/03/2019 10:06"/>
    <s v="09HB331752"/>
    <s v="000196"/>
    <s v="PITSS"/>
    <s v="ASP"/>
    <x v="90"/>
    <s v="TEMISTOCLES No 210"/>
    <x v="25"/>
    <n v="1"/>
    <s v="METRO"/>
    <n v="20"/>
    <s v="Entre 16 y 30"/>
    <s v="A4 Mono MFPs"/>
    <s v="A4"/>
    <s v="Ciudad principal"/>
    <s v="1-Entre 16 y 30"/>
    <n v="0.6"/>
    <n v="0"/>
    <n v="1"/>
    <n v="2.0499999999999998"/>
    <n v="5"/>
    <n v="0.4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65"/>
    <x v="0"/>
    <s v="3659"/>
    <s v="07/03/2019 10:48"/>
    <s v="C4X012606"/>
    <s v="800147"/>
    <s v="PITSS"/>
    <s v="ASP"/>
    <x v="43"/>
    <s v="ESCULTORES No 226"/>
    <x v="17"/>
    <n v="1"/>
    <s v="INTERIOR"/>
    <n v="41"/>
    <s v="Entre 31 y 60"/>
    <s v="A4 Mono MFPs"/>
    <s v="A4"/>
    <s v="Ciudad principal"/>
    <s v="1-Entre 31 y 60"/>
    <n v="0.8"/>
    <n v="0"/>
    <n v="1"/>
    <n v="0.2"/>
    <n v="5"/>
    <n v="0.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387"/>
    <x v="0"/>
    <s v="4598"/>
    <s v="07/03/2019 11:04"/>
    <s v="0FBG479583"/>
    <s v="500083"/>
    <s v="PITSS"/>
    <s v="ASP"/>
    <x v="1"/>
    <s v="AV INDUSTRIALES DEL PONIENTE 1050"/>
    <x v="43"/>
    <n v="0"/>
    <s v="INTERIOR"/>
    <n v="49"/>
    <s v="Entre 31 y 60"/>
    <s v="Light Production Digital Business"/>
    <s v="Entry Production"/>
    <s v="Otras"/>
    <s v="3-Entre 31 y 60"/>
    <n v="1.1000000000000001"/>
    <n v="1730.3000000000004"/>
    <n v="1"/>
    <n v="1.68"/>
    <n v="6"/>
    <n v="0.27999999999999997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01"/>
    <x v="0"/>
    <s v="3658"/>
    <s v="07/03/2019 10:17"/>
    <s v="0C4X008548"/>
    <s v="800188"/>
    <s v="PITSS"/>
    <s v="ASP"/>
    <x v="8"/>
    <s v="BLV LAZARO CARDENAS 1394"/>
    <x v="30"/>
    <n v="0"/>
    <s v="INTERIOR"/>
    <n v="2653"/>
    <s v="&gt;60"/>
    <s v="A4 Mono MFPs"/>
    <s v="A4"/>
    <s v="Ciudad principal"/>
    <s v="1-&gt;60"/>
    <n v="1.05"/>
    <n v="750.75000000000011"/>
    <n v="1"/>
    <n v="2.39"/>
    <n v="5"/>
    <n v="0.478000000000000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13"/>
    <x v="0"/>
    <s v="3658"/>
    <s v="07/03/2019 11:35"/>
    <s v="0C4X006492"/>
    <s v="800183"/>
    <s v="PITSS"/>
    <s v="ASP"/>
    <x v="91"/>
    <s v="AV PROLONGACION AMERICAS No 1905 PISO 8"/>
    <x v="7"/>
    <n v="0"/>
    <s v="INTERIOR"/>
    <n v="1010"/>
    <s v="&gt;60"/>
    <s v="A4 Mono MFPs"/>
    <s v="A4"/>
    <s v="Ciudad principal"/>
    <s v="1-&gt;60"/>
    <n v="1.05"/>
    <n v="750.75000000000011"/>
    <n v="1"/>
    <n v="6.42"/>
    <n v="5"/>
    <n v="1.284"/>
    <n v="7.1000000000000008E-2"/>
    <n v="-50.765000000000015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17"/>
    <x v="0"/>
    <s v="5955"/>
    <s v="07/03/2019 11:40"/>
    <s v="0X76371424"/>
    <s v="800183"/>
    <s v="PITSS"/>
    <s v="ASP"/>
    <x v="91"/>
    <s v="AV PROLONGACION AMERICAS NO 1905 PISO 8"/>
    <x v="7"/>
    <n v="0"/>
    <s v="INTERIOR"/>
    <n v="155"/>
    <s v="&gt;60"/>
    <s v="Departmental Digital"/>
    <s v="A3"/>
    <s v="Ciudad principal"/>
    <s v="2-&gt;60"/>
    <n v="1.1000000000000001"/>
    <n v="1501.5000000000002"/>
    <n v="1"/>
    <n v="0.83"/>
    <n v="5"/>
    <n v="0.165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421"/>
    <x v="0"/>
    <s v="7222"/>
    <s v="07/03/2019 11:44"/>
    <s v="0LX5598875"/>
    <s v="800192"/>
    <s v="PITSS"/>
    <s v="ASP"/>
    <x v="91"/>
    <s v="AV DE LAS AMERICAS 1905"/>
    <x v="7"/>
    <n v="0"/>
    <s v="INTERIOR"/>
    <n v="254"/>
    <s v="&gt;60"/>
    <s v="A3 Office Color Laser MFPs"/>
    <s v="A3"/>
    <s v="Ciudad principal"/>
    <s v="2-&gt;60"/>
    <n v="1.1000000000000001"/>
    <n v="1501.5000000000002"/>
    <n v="1"/>
    <n v="6.1"/>
    <n v="5"/>
    <n v="1.22"/>
    <n v="5.4999999999999993E-2"/>
    <n v="-75.074999999999989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35"/>
    <x v="0"/>
    <s v="7100"/>
    <s v="07/03/2019 11:52"/>
    <s v="0XP6010948"/>
    <s v="500157"/>
    <s v="PITSS"/>
    <s v="ASP"/>
    <x v="13"/>
    <s v="AV ANTONIO J BERMUDEZ No 1230"/>
    <x v="2"/>
    <n v="0"/>
    <s v="INTERIOR"/>
    <n v="324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4"/>
  </r>
  <r>
    <x v="2"/>
    <n v="1"/>
    <s v="2005451"/>
    <x v="0"/>
    <s v="5774"/>
    <s v="07/03/2019 12:00"/>
    <s v="0XEL569871"/>
    <s v="800192"/>
    <s v="PITSS"/>
    <s v="ASP"/>
    <x v="4"/>
    <s v="AV VALLARTA 5400"/>
    <x v="0"/>
    <n v="0"/>
    <s v="INTERIOR"/>
    <n v="3"/>
    <s v="&lt;=3"/>
    <s v="Departmental Digital"/>
    <s v="A3"/>
    <s v="Ciudad principal"/>
    <s v="2-&lt;=3"/>
    <n v="0"/>
    <n v="0"/>
    <n v="1"/>
    <n v="2.12"/>
    <n v="5"/>
    <n v="0.42400000000000004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53"/>
    <x v="0"/>
    <s v="5774"/>
    <s v="07/03/2019 12:03"/>
    <s v="0XEL569851"/>
    <s v="800192"/>
    <s v="PITSS"/>
    <s v="ASP"/>
    <x v="4"/>
    <s v="AV VALLARTA 5400"/>
    <x v="0"/>
    <n v="0"/>
    <s v="INTERIOR"/>
    <n v="10"/>
    <s v="Entre 7 y 15"/>
    <s v="Departmental Digital"/>
    <s v="A3"/>
    <s v="Ciudad principal"/>
    <s v="2-Entre 7 y 15"/>
    <n v="0.6"/>
    <n v="819"/>
    <n v="1"/>
    <n v="3.67"/>
    <n v="5"/>
    <n v="0.733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5455"/>
    <x v="0"/>
    <s v="6705"/>
    <s v="07/03/2019 12:03"/>
    <s v="0A1H022530"/>
    <s v="800072"/>
    <s v="PITSS"/>
    <s v="ASP"/>
    <x v="4"/>
    <s v="AV VALLARTA 5400"/>
    <x v="0"/>
    <n v="0"/>
    <s v="INTERIOR"/>
    <n v="87"/>
    <s v="&gt;60"/>
    <s v="WF Mono Systems and Legacy Color"/>
    <s v="WF"/>
    <s v="Ciudad principal"/>
    <s v="3-&gt;60"/>
    <n v="1.1499999999999999"/>
    <n v="1808.95"/>
    <n v="1"/>
    <n v="1.62"/>
    <n v="4"/>
    <n v="0.40500000000000003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467"/>
    <x v="0"/>
    <s v="8046"/>
    <s v="07/03/2019 12:12"/>
    <s v="08TB570797"/>
    <s v="500071"/>
    <s v="PITSS"/>
    <s v="ASP"/>
    <x v="74"/>
    <s v="SENDERO NACIONAL KM 3.5"/>
    <x v="42"/>
    <n v="0"/>
    <s v="INTERIOR"/>
    <n v="357"/>
    <s v="&gt;60"/>
    <s v="A3 Office Color Laser MFPs"/>
    <s v="A3"/>
    <s v="Ciudad principal"/>
    <s v="2-&gt;60"/>
    <n v="1.1000000000000001"/>
    <n v="1501.5000000000002"/>
    <n v="1"/>
    <n v="0.97"/>
    <n v="5"/>
    <n v="0.194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471"/>
    <x v="0"/>
    <s v="4002"/>
    <s v="07/03/2019 12:07"/>
    <s v="09HB321632"/>
    <s v="500036"/>
    <s v="PITSS"/>
    <s v="ASP"/>
    <x v="6"/>
    <s v="CENTRAL 1885"/>
    <x v="44"/>
    <n v="0"/>
    <s v="INTERIOR"/>
    <n v="321"/>
    <s v="&gt;60"/>
    <s v="A4 Mono MFPs"/>
    <s v="A4"/>
    <s v="Ciudad principal"/>
    <s v="1-&gt;60"/>
    <n v="1.05"/>
    <n v="750.75000000000011"/>
    <n v="1"/>
    <n v="5.71"/>
    <n v="5"/>
    <n v="1.1419999999999999"/>
    <n v="3.5499999999999976E-2"/>
    <n v="-25.382499999999986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485"/>
    <x v="0"/>
    <s v="3635"/>
    <s v="07/03/2019 12:22"/>
    <s v="0LBT205940"/>
    <s v="800147"/>
    <s v="PITSS"/>
    <s v="ASP"/>
    <x v="8"/>
    <s v="CAC GUANAJUATO II PLAZA COMERCIAL EL LAUREL LOC 1"/>
    <x v="31"/>
    <n v="0"/>
    <s v="INTERIOR"/>
    <n v="20"/>
    <s v="Entre 16 y 30"/>
    <s v="A4 Mono MFPs"/>
    <s v="A4"/>
    <s v="Otras"/>
    <s v="1-Entre 16 y 30"/>
    <n v="0.6"/>
    <n v="429.00000000000006"/>
    <n v="1"/>
    <n v="0.21"/>
    <n v="9"/>
    <n v="2.3333333333333331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503"/>
    <x v="9"/>
    <s v="8031"/>
    <s v="07/03/2019 12:35"/>
    <s v="03TX403801"/>
    <s v="800027"/>
    <s v="PITSS"/>
    <s v="ASP"/>
    <x v="38"/>
    <s v="AV. ADOLFO LOPEZ MATEOS NORTE 2405"/>
    <x v="7"/>
    <n v="0"/>
    <s v="INTERIOR"/>
    <s v="  "/>
    <s v="&gt;60"/>
    <s v="A3 Office Color Laser MFPs"/>
    <s v="A3"/>
    <s v="Ciudad principal"/>
    <s v="2-&gt;60"/>
    <n v="1"/>
    <n v="1365"/>
    <n v="1"/>
    <n v="0.59"/>
    <n v="5"/>
    <n v="0.11799999999999999"/>
    <n v="0"/>
    <n v="0"/>
    <d v="2019-03-07T00:00:00"/>
    <d v="2019-03-08T00:00:00"/>
    <n v="1"/>
    <s v="0-1 día"/>
    <n v="0"/>
    <n v="0"/>
    <n v="0"/>
    <x v="1"/>
    <x v="0"/>
    <x v="0"/>
    <x v="0"/>
    <x v="0"/>
    <x v="0"/>
    <x v="0"/>
  </r>
  <r>
    <x v="2"/>
    <n v="1"/>
    <s v="2005505"/>
    <x v="9"/>
    <s v="8031"/>
    <s v="07/03/2019 12:36"/>
    <s v="03TX403685"/>
    <s v="800027"/>
    <s v="PITSS"/>
    <s v="ASP"/>
    <x v="38"/>
    <s v="AV. ADOLFO LOPEZ MATEOS NORTE 2405"/>
    <x v="7"/>
    <n v="0"/>
    <s v="INTERIOR"/>
    <s v="  "/>
    <s v="&gt;60"/>
    <s v="A3 Office Color Laser MFPs"/>
    <s v="A3"/>
    <s v="Ciudad principal"/>
    <s v="2-&gt;60"/>
    <n v="1"/>
    <n v="1365"/>
    <n v="1"/>
    <n v="12.2"/>
    <n v="5"/>
    <n v="2.44"/>
    <n v="0.36"/>
    <n v="-491.4"/>
    <d v="2019-03-08T00:00:00"/>
    <d v="2019-03-08T00:00:00"/>
    <n v="0"/>
    <s v="0-1 día"/>
    <n v="0"/>
    <n v="0"/>
    <n v="0"/>
    <x v="1"/>
    <x v="3"/>
    <x v="0"/>
    <x v="0"/>
    <x v="0"/>
    <x v="0"/>
    <x v="0"/>
  </r>
  <r>
    <x v="2"/>
    <n v="1"/>
    <s v="2005541"/>
    <x v="0"/>
    <s v="3658"/>
    <s v="07/03/2019 13:00"/>
    <s v="0C4X003878"/>
    <s v="500080"/>
    <s v="PITSS"/>
    <s v="ASP"/>
    <x v="10"/>
    <s v="FERNANDO DE BORJA EDIFICIO Q CENTER No 913 A-PB"/>
    <x v="6"/>
    <n v="0"/>
    <s v="INTERIOR"/>
    <n v="62"/>
    <s v="&gt;60"/>
    <s v="A4 Mono MFPs"/>
    <s v="A4"/>
    <s v="Ciudad principal"/>
    <s v="1-&gt;60"/>
    <n v="1.05"/>
    <n v="750.75000000000011"/>
    <n v="1"/>
    <n v="0"/>
    <n v="5"/>
    <n v="0"/>
    <n v="0"/>
    <n v="0"/>
    <d v="2019-03-08T00:00:00"/>
    <d v="2019-03-11T00:00:00"/>
    <n v="1"/>
    <s v="0-1 día"/>
    <n v="0"/>
    <n v="0"/>
    <n v="0"/>
    <x v="0"/>
    <x v="0"/>
    <x v="0"/>
    <x v="0"/>
    <x v="0"/>
    <x v="1"/>
    <x v="1"/>
  </r>
  <r>
    <x v="2"/>
    <n v="1"/>
    <s v="2005545"/>
    <x v="0"/>
    <s v="8070"/>
    <s v="07/03/2019 13:07"/>
    <s v="06TB445692"/>
    <s v="800196"/>
    <s v="PITSS"/>
    <s v="ASP"/>
    <x v="39"/>
    <s v="AV ESPA&amp;A No 1809"/>
    <x v="7"/>
    <n v="1"/>
    <s v="INTERIOR"/>
    <n v="181"/>
    <s v="&gt;60"/>
    <s v="A3 Office Color Laser MFPs"/>
    <s v="A3"/>
    <s v="Ciudad principal"/>
    <s v="2-&gt;60"/>
    <n v="1.1000000000000001"/>
    <n v="0"/>
    <n v="1"/>
    <n v="0.25"/>
    <n v="5"/>
    <n v="0.05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49"/>
    <x v="0"/>
    <s v="4395"/>
    <s v="07/03/2019 13:11"/>
    <s v="0BG2951526"/>
    <s v="500158"/>
    <s v="PITSS"/>
    <s v="ASP"/>
    <x v="1"/>
    <s v="AV EJERCITO NACIONAL No 2926"/>
    <x v="2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0.56999999999999995"/>
    <n v="4"/>
    <n v="0.1424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2"/>
    <x v="5"/>
  </r>
  <r>
    <x v="2"/>
    <n v="1"/>
    <s v="2005551"/>
    <x v="0"/>
    <s v="4002"/>
    <s v="07/03/2019 13:13"/>
    <s v="09HB331897"/>
    <s v="800196"/>
    <s v="PITSS"/>
    <s v="ASP"/>
    <x v="39"/>
    <s v="AV ESPA&amp;A No 1809"/>
    <x v="7"/>
    <n v="1"/>
    <s v="INTERIOR"/>
    <n v="2653"/>
    <s v="&gt;60"/>
    <s v="A4 Mono MFPs"/>
    <s v="A4"/>
    <s v="Ciudad principal"/>
    <s v="1-&gt;60"/>
    <n v="1.05"/>
    <n v="0"/>
    <n v="1"/>
    <n v="0.81"/>
    <n v="5"/>
    <n v="0.16200000000000001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55"/>
    <x v="0"/>
    <s v="5865"/>
    <s v="07/03/2019 13:14"/>
    <s v="0EX9291417"/>
    <s v="500158"/>
    <s v="PITSS"/>
    <s v="ASP"/>
    <x v="1"/>
    <s v="AV EJERCITO NACIONAL 2926 ESQ. CALLE JACARANDAS"/>
    <x v="2"/>
    <n v="0"/>
    <s v="INTERIOR"/>
    <n v="31"/>
    <s v="Entre 31 y 60"/>
    <s v="Departmental Digital"/>
    <s v="A3"/>
    <s v="Ciudad principal"/>
    <s v="2-Entre 31 y 60"/>
    <n v="1.05"/>
    <n v="1433.25"/>
    <n v="1"/>
    <n v="1.3"/>
    <n v="5"/>
    <n v="0.26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5"/>
  </r>
  <r>
    <x v="2"/>
    <n v="1"/>
    <s v="2005567"/>
    <x v="0"/>
    <s v="3657"/>
    <s v="07/03/2019 13:22"/>
    <s v="0C7X246869"/>
    <s v="800072"/>
    <s v="PITSS"/>
    <s v="ASP"/>
    <x v="49"/>
    <s v="LERDO DE TEJADA No 2007 PB"/>
    <x v="7"/>
    <n v="0"/>
    <s v="INTERIOR"/>
    <n v="148"/>
    <s v="&gt;60"/>
    <s v="A4 Mono MFPs"/>
    <s v="A4"/>
    <s v="Ciudad principal"/>
    <s v="1-&gt;60"/>
    <n v="1.05"/>
    <n v="750.75000000000011"/>
    <n v="1"/>
    <n v="0.46"/>
    <n v="5"/>
    <n v="9.1999999999999998E-2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575"/>
    <x v="0"/>
    <s v="4002"/>
    <s v="07/03/2019 13:25"/>
    <s v="09HB320485"/>
    <s v="500028"/>
    <s v="PITSS"/>
    <s v="ASP"/>
    <x v="6"/>
    <s v="NUEVA YORK 4401"/>
    <x v="11"/>
    <n v="0"/>
    <s v="INTERIOR"/>
    <n v="1"/>
    <s v="&lt;=3"/>
    <s v="A4 Mono MFPs"/>
    <s v="A4"/>
    <s v="Ciudad principal"/>
    <s v="1-&lt;=3"/>
    <n v="0"/>
    <n v="0"/>
    <n v="1"/>
    <n v="1.08"/>
    <n v="5"/>
    <n v="0.216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593"/>
    <x v="0"/>
    <s v="7530"/>
    <s v="07/03/2019 13:39"/>
    <s v="0XKK417451"/>
    <s v="500155"/>
    <s v="PITSS"/>
    <s v="ASP"/>
    <x v="41"/>
    <s v="AV EJE VIAL JUAN GABRIEL No 2245"/>
    <x v="2"/>
    <n v="0"/>
    <s v="INTERIOR"/>
    <n v="38"/>
    <s v="Entre 31 y 60"/>
    <s v="A3 Office Color Laser MFPs"/>
    <s v="A3"/>
    <s v="Ciudad principal"/>
    <s v="2-Entre 31 y 60"/>
    <n v="1.05"/>
    <n v="1433.25"/>
    <n v="1"/>
    <n v="0"/>
    <n v="5"/>
    <n v="0"/>
    <n v="0"/>
    <n v="0"/>
    <d v="2019-03-07T00:00:00"/>
    <d v="2019-03-07T00:00:00"/>
    <n v="0"/>
    <s v="0-1 día"/>
    <n v="0"/>
    <n v="0"/>
    <n v="0"/>
    <x v="0"/>
    <x v="0"/>
    <x v="0"/>
    <x v="0"/>
    <x v="0"/>
    <x v="2"/>
    <x v="2"/>
  </r>
  <r>
    <x v="2"/>
    <n v="1"/>
    <s v="2005613"/>
    <x v="0"/>
    <s v="8075"/>
    <s v="07/03/2019 13:54"/>
    <s v="03AG879725"/>
    <s v="800146"/>
    <s v="PITSS"/>
    <s v="ASP"/>
    <x v="4"/>
    <s v="AV VENUSTIANO CARRANZA 2301"/>
    <x v="13"/>
    <n v="0"/>
    <s v="INTERIOR"/>
    <n v="7"/>
    <s v="Entre 7 y 15"/>
    <s v="Departmental Digital"/>
    <s v="A3"/>
    <s v="Ciudad principal"/>
    <s v="2-Entre 7 y 15"/>
    <n v="0.6"/>
    <n v="819"/>
    <n v="1"/>
    <n v="0.6"/>
    <n v="5"/>
    <n v="0.12"/>
    <n v="0"/>
    <n v="0"/>
    <d v="2019-03-07T00:00:00"/>
    <d v="2019-03-07T00:00:00"/>
    <n v="0"/>
    <s v="0-1 día"/>
    <n v="0"/>
    <n v="0"/>
    <n v="0"/>
    <x v="0"/>
    <x v="0"/>
    <x v="0"/>
    <x v="0"/>
    <x v="0"/>
    <x v="0"/>
    <x v="0"/>
  </r>
  <r>
    <x v="2"/>
    <n v="1"/>
    <s v="2005619"/>
    <x v="0"/>
    <s v="0070"/>
    <s v="07/03/2019 14:11"/>
    <s v="0E2B666269"/>
    <s v="800186"/>
    <s v="PITSS"/>
    <s v="ASP"/>
    <x v="4"/>
    <s v="AV 5 DE FEBRERO 9200"/>
    <x v="10"/>
    <n v="0"/>
    <s v="INTERIOR"/>
    <n v="3"/>
    <s v="&lt;=3"/>
    <s v="Entry Production Color Low/Mid"/>
    <s v="Entry Production"/>
    <s v="Ciudad principal"/>
    <s v="3-&lt;=3"/>
    <n v="0"/>
    <n v="0"/>
    <n v="1"/>
    <n v="2.34"/>
    <n v="4"/>
    <n v="0.5849999999999999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3"/>
    <x v="0"/>
    <s v="1262"/>
    <s v="07/03/2019 14:15"/>
    <s v="0DUX271706"/>
    <s v="800186"/>
    <s v="PITSS"/>
    <s v="ASP"/>
    <x v="4"/>
    <s v="AV 5 DE FEBRERO 9200"/>
    <x v="10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3.25"/>
    <n v="4"/>
    <n v="0.8125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5"/>
    <x v="0"/>
    <s v="5866"/>
    <s v="07/03/2019 14:19"/>
    <s v="0EX9287045"/>
    <s v="800186"/>
    <s v="PITSS"/>
    <s v="ASP"/>
    <x v="4"/>
    <s v="AV 5 DE FEBRERO 9200"/>
    <x v="10"/>
    <n v="0"/>
    <s v="INTERIOR"/>
    <n v="8"/>
    <s v="Entre 7 y 15"/>
    <s v="Departmental Digital"/>
    <s v="A3"/>
    <s v="Ciudad principal"/>
    <s v="2-Entre 7 y 15"/>
    <n v="0.6"/>
    <n v="819"/>
    <n v="1"/>
    <n v="0.93"/>
    <n v="5"/>
    <n v="0.186"/>
    <n v="0"/>
    <n v="0"/>
    <d v="2019-03-07T00:00:00"/>
    <d v="2019-03-08T00:00:00"/>
    <n v="1"/>
    <s v="0-1 día"/>
    <n v="0"/>
    <n v="0"/>
    <n v="0"/>
    <x v="0"/>
    <x v="0"/>
    <x v="0"/>
    <x v="0"/>
    <x v="0"/>
    <x v="0"/>
    <x v="0"/>
  </r>
  <r>
    <x v="2"/>
    <n v="1"/>
    <s v="2005627"/>
    <x v="0"/>
    <s v="4002"/>
    <s v="07/03/2019 14:31"/>
    <s v="9HB326750"/>
    <s v="500028"/>
    <s v="PITSS"/>
    <s v="ASP"/>
    <x v="178"/>
    <s v="MATAMOROS No 209"/>
    <x v="102"/>
    <n v="0"/>
    <s v="INTERIOR"/>
    <n v="106"/>
    <s v="&gt;60"/>
    <s v="A4 Mono MFPs"/>
    <s v="A4"/>
    <s v="Ciudad principal"/>
    <s v="1-&gt;60"/>
    <n v="1.05"/>
    <n v="750.75000000000011"/>
    <n v="1"/>
    <n v="4.0599999999999996"/>
    <n v="5"/>
    <n v="0.81199999999999994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31"/>
    <x v="0"/>
    <s v="5866"/>
    <s v="07/03/2019 14:39"/>
    <s v="0EX9293168"/>
    <s v="800147"/>
    <s v="PITSS"/>
    <s v="ASP"/>
    <x v="4"/>
    <s v="BLV ADOLFO LOPEZ MATEOS 2009-B"/>
    <x v="17"/>
    <n v="0"/>
    <s v="INTERIOR"/>
    <n v="41"/>
    <s v="Entre 31 y 60"/>
    <s v="Departmental Digital"/>
    <s v="A3"/>
    <s v="Ciudad principal"/>
    <s v="2-Entre 31 y 60"/>
    <n v="1.05"/>
    <n v="1433.25"/>
    <n v="1"/>
    <n v="2.85"/>
    <n v="5"/>
    <n v="0.5700000000000000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633"/>
    <x v="0"/>
    <s v="0070"/>
    <s v="07/03/2019 14:43"/>
    <s v="0E2B657278"/>
    <s v="800147"/>
    <s v="PITSS"/>
    <s v="ASP"/>
    <x v="4"/>
    <s v="BLV ADOLFO LOPEZ MATEOS 2009-B"/>
    <x v="17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2.78"/>
    <n v="4"/>
    <n v="0.6949999999999999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47"/>
    <x v="0"/>
    <s v="0070"/>
    <s v="07/03/2019 15:08"/>
    <s v="0E2B653886"/>
    <s v="500028"/>
    <s v="PITSS"/>
    <s v="ASP"/>
    <x v="1"/>
    <s v="AV UNIVERSIDAD 401 NTE"/>
    <x v="36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2.37"/>
    <n v="4"/>
    <n v="0.5925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51"/>
    <x v="0"/>
    <s v="7835"/>
    <s v="07/03/2019 15:21"/>
    <s v="0MX1220545"/>
    <s v="500093"/>
    <s v="PITSS"/>
    <s v="ASP"/>
    <x v="17"/>
    <s v="AV DE LAS FABRICAS No 5939"/>
    <x v="18"/>
    <n v="0"/>
    <s v="INTERIOR"/>
    <n v="92"/>
    <s v="&gt;60"/>
    <s v="A3 Office Color Laser MFPs"/>
    <s v="A3"/>
    <s v="Ciudad principal"/>
    <s v="2-&gt;60"/>
    <n v="1.1000000000000001"/>
    <n v="1501.5000000000002"/>
    <n v="1"/>
    <n v="1.1499999999999999"/>
    <n v="5"/>
    <n v="0.229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673"/>
    <x v="0"/>
    <s v="3636"/>
    <s v="07/03/2019 16:19"/>
    <s v="0BB1553555"/>
    <s v="800027"/>
    <s v="PITSS"/>
    <s v="ASP"/>
    <x v="45"/>
    <s v="CARRETERA A NOGALES No 5297"/>
    <x v="0"/>
    <n v="0"/>
    <s v="INTERIOR"/>
    <n v="79"/>
    <s v="&gt;60"/>
    <s v="A4 Mono MFPs"/>
    <s v="A4"/>
    <s v="Ciudad principal"/>
    <s v="1-&gt;60"/>
    <n v="1.05"/>
    <n v="750.75000000000011"/>
    <n v="1"/>
    <n v="7.61"/>
    <n v="5"/>
    <n v="1.522"/>
    <n v="0.1305"/>
    <n v="-93.307500000000019"/>
    <d v="2019-03-08T00:00:00"/>
    <d v="2019-03-08T00:00:00"/>
    <n v="0"/>
    <s v="0-1 día"/>
    <n v="0"/>
    <n v="0"/>
    <n v="0"/>
    <x v="0"/>
    <x v="1"/>
    <x v="0"/>
    <x v="0"/>
    <x v="0"/>
    <x v="0"/>
    <x v="0"/>
  </r>
  <r>
    <x v="2"/>
    <n v="1"/>
    <s v="2005683"/>
    <x v="0"/>
    <s v="4395"/>
    <s v="07/03/2019 16:39"/>
    <s v="0BG2949071"/>
    <s v="800187"/>
    <s v="PITSS"/>
    <s v="ASP"/>
    <x v="1"/>
    <s v="PASEO CENTRAL 131"/>
    <x v="45"/>
    <n v="0"/>
    <s v="INTERIOR"/>
    <n v="76"/>
    <s v="&gt;60"/>
    <s v="Light Production Digital Business"/>
    <s v="Entry Production"/>
    <s v="Ciudad principal"/>
    <s v="3-&gt;60"/>
    <n v="1.1499999999999999"/>
    <n v="1808.95"/>
    <n v="1"/>
    <n v="0.85"/>
    <n v="4"/>
    <n v="0.2124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5705"/>
    <x v="0"/>
    <s v="3658"/>
    <s v="07/03/2019 17:27"/>
    <s v="0C4X002875"/>
    <s v="500056"/>
    <s v="PITSS"/>
    <s v="ASP"/>
    <x v="10"/>
    <s v="AV ORIENTE DOS No 224"/>
    <x v="19"/>
    <n v="0"/>
    <s v="INTERIOR"/>
    <n v="30"/>
    <s v="Entre 16 y 30"/>
    <s v="A4 Mono MFPs"/>
    <s v="A4"/>
    <s v="Ciudad principal"/>
    <s v="1-Entre 16 y 30"/>
    <n v="0.6"/>
    <n v="429.00000000000006"/>
    <n v="1"/>
    <n v="0.05"/>
    <n v="5"/>
    <n v="0.0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5709"/>
    <x v="0"/>
    <s v="5774"/>
    <s v="07/03/2019 17:30"/>
    <s v="0XEL566166"/>
    <s v="500056"/>
    <s v="PITSS"/>
    <s v="ASP"/>
    <x v="4"/>
    <s v="BLV HIDALGO Y FUENTE DE DIANA SN"/>
    <x v="19"/>
    <n v="0"/>
    <s v="INTERIOR"/>
    <n v="35"/>
    <s v="Entre 31 y 60"/>
    <s v="Departmental Digital"/>
    <s v="A3"/>
    <s v="Ciudad principal"/>
    <s v="2-Entre 31 y 60"/>
    <n v="1.05"/>
    <n v="1433.25"/>
    <n v="1"/>
    <n v="1.67"/>
    <n v="5"/>
    <n v="0.3339999999999999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719"/>
    <x v="0"/>
    <s v="0070"/>
    <s v="07/03/2019 17:39"/>
    <s v="0E2B107354"/>
    <s v="500056"/>
    <s v="PITSS"/>
    <s v="ASP"/>
    <x v="4"/>
    <s v="BLV HIDALGO Y FUENTE DE DIANA SN"/>
    <x v="19"/>
    <n v="0"/>
    <s v="INTERIOR"/>
    <n v="55"/>
    <s v="Entre 31 y 60"/>
    <s v="Entry Production Color Low/Mid"/>
    <s v="Entry Production"/>
    <s v="Ciudad principal"/>
    <s v="3-Entre 31 y 60"/>
    <n v="1.1000000000000001"/>
    <n v="1730.3000000000004"/>
    <n v="1"/>
    <n v="3.42"/>
    <n v="4"/>
    <n v="0.85499999999999998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735"/>
    <x v="1"/>
    <s v="5866"/>
    <s v="07/03/2019 19:02"/>
    <s v="0EX9665373"/>
    <s v="800147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8T00:00:00"/>
    <d v="2019-03-11T00:00:00"/>
    <n v="1"/>
    <s v="0-1 día"/>
    <n v="0"/>
    <n v="0"/>
    <n v="0"/>
    <x v="1"/>
    <x v="0"/>
    <x v="0"/>
    <x v="0"/>
    <x v="0"/>
    <x v="0"/>
    <x v="0"/>
  </r>
  <r>
    <x v="2"/>
    <n v="1"/>
    <s v="2005737"/>
    <x v="1"/>
    <s v="8075"/>
    <s v="07/03/2019 19:09"/>
    <s v="03AG879576"/>
    <s v="800147"/>
    <s v="PITSS"/>
    <s v="ASP"/>
    <x v="4"/>
    <s v="BLV ADOLFO LOPEZ MATEOS 2009-B"/>
    <x v="17"/>
    <n v="0"/>
    <s v="INTERIOR"/>
    <s v="  "/>
    <s v="&gt;60"/>
    <s v="Departmental Digital"/>
    <s v="A3"/>
    <s v="Ciudad principal"/>
    <s v="2-&gt;60"/>
    <n v="1"/>
    <n v="682.5"/>
    <n v="0"/>
    <n v="5"/>
    <n v="5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39"/>
    <x v="1"/>
    <s v="0070"/>
    <s v="07/03/2019 19:11"/>
    <s v="0E2B663679"/>
    <s v="800147"/>
    <s v="PITSS"/>
    <s v="ASP"/>
    <x v="4"/>
    <s v="BLV ADOLFO LOPEZ MATEOS 2009-B"/>
    <x v="17"/>
    <n v="0"/>
    <s v="INTERIOR"/>
    <s v="  "/>
    <s v="&gt;60"/>
    <s v="Entry Production Color Low/Mid"/>
    <s v="Entry Production"/>
    <s v="Ciudad principal"/>
    <s v="3-&gt;60"/>
    <n v="1"/>
    <n v="786.50000000000011"/>
    <n v="0"/>
    <n v="4"/>
    <n v="4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41"/>
    <x v="1"/>
    <s v="6705"/>
    <s v="07/03/2019 19:12"/>
    <s v="0A1H022146"/>
    <s v="800147"/>
    <s v="PITSS"/>
    <s v="ASP"/>
    <x v="4"/>
    <s v="BLV ADOLFO LOPEZ MATEOS 2009-B"/>
    <x v="17"/>
    <n v="0"/>
    <s v="INTERIOR"/>
    <s v="  "/>
    <s v="&gt;60"/>
    <s v="WF Mono Systems and Legacy Color"/>
    <s v="WF"/>
    <s v="Ciudad principal"/>
    <s v="3-&gt;60"/>
    <n v="1"/>
    <n v="786.50000000000011"/>
    <n v="0"/>
    <n v="4"/>
    <n v="4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743"/>
    <x v="0"/>
    <s v="5326"/>
    <s v="07/03/2019 19:31"/>
    <s v="0AE9573928"/>
    <s v="100037"/>
    <s v="PITSS"/>
    <s v="ASP"/>
    <x v="151"/>
    <s v="AV DE LA INDUSTRIA AUTOMOTRIZ No 7 MZ-4 LT-3"/>
    <x v="59"/>
    <n v="0"/>
    <s v="INTERIOR"/>
    <n v="190"/>
    <s v="&gt;60"/>
    <s v="Office Digital"/>
    <s v="A3"/>
    <s v="Ciudad principal"/>
    <s v="2-&gt;60"/>
    <n v="1.1000000000000001"/>
    <n v="1501.5000000000002"/>
    <n v="1"/>
    <n v="2.5"/>
    <n v="5"/>
    <n v="0.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5747"/>
    <x v="0"/>
    <s v="3611"/>
    <s v="07/03/2019 19:52"/>
    <s v="0A4T558302"/>
    <s v="500028"/>
    <s v="PITSS"/>
    <s v="ASP"/>
    <x v="4"/>
    <s v="AVENIDA DE LAS TORRES 2498"/>
    <x v="1"/>
    <n v="0"/>
    <s v="INTERIOR"/>
    <n v="479"/>
    <s v="&gt;60"/>
    <s v="Entry Mono Printers"/>
    <s v="A4"/>
    <s v="Ciudad principal"/>
    <s v="1-&gt;60"/>
    <n v="1.05"/>
    <n v="750.75000000000011"/>
    <n v="1"/>
    <n v="3.5"/>
    <n v="5"/>
    <n v="0.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755"/>
    <x v="3"/>
    <s v="7010"/>
    <s v="07/03/2019 20:50"/>
    <s v="07TX139987"/>
    <s v="000196"/>
    <s v="PITSS"/>
    <s v="ASP"/>
    <x v="173"/>
    <s v="PATRICIO SANZ No 1025"/>
    <x v="21"/>
    <n v="0"/>
    <s v="METRO"/>
    <s v="  "/>
    <s v="&gt;60"/>
    <s v="A3 Office Color Laser MFPs"/>
    <s v="A3"/>
    <s v="Ciudad principal"/>
    <s v="2-&gt;60"/>
    <n v="1"/>
    <n v="982.5"/>
    <n v="0"/>
    <n v="5"/>
    <n v="5"/>
    <n v="1"/>
    <n v="0"/>
    <n v="0"/>
    <d v="2019-03-08T00:00:00"/>
    <d v="2019-03-08T00:00:00"/>
    <n v="0"/>
    <s v="0-1 día"/>
    <n v="0"/>
    <n v="0"/>
    <n v="0"/>
    <x v="1"/>
    <x v="0"/>
    <x v="0"/>
    <x v="0"/>
    <x v="0"/>
    <x v="0"/>
    <x v="0"/>
  </r>
  <r>
    <x v="2"/>
    <n v="1"/>
    <s v="2005811"/>
    <x v="0"/>
    <s v="4395"/>
    <s v="08/03/2019 07:13"/>
    <s v="0BG2951472"/>
    <s v="800192"/>
    <s v="PITSS"/>
    <s v="ASP"/>
    <x v="1"/>
    <s v="AMERICAS 655"/>
    <x v="7"/>
    <n v="0"/>
    <s v="INTERIOR"/>
    <n v="10"/>
    <s v="Entre 7 y 15"/>
    <s v="Light Production Digital Business"/>
    <s v="Entry Production"/>
    <s v="Ciudad principal"/>
    <s v="3-Entre 7 y 15"/>
    <n v="0.8"/>
    <n v="1258.4000000000003"/>
    <n v="1"/>
    <n v="3.13"/>
    <n v="4"/>
    <n v="0.7824999999999999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19"/>
    <x v="0"/>
    <s v="4018"/>
    <s v="08/03/2019 07:18"/>
    <s v="4HX546320"/>
    <s v="800072"/>
    <s v="PITSS"/>
    <s v="ASP"/>
    <x v="55"/>
    <s v="RINCONADA DE LA ORQUIDEA No 472"/>
    <x v="0"/>
    <n v="0"/>
    <s v="INTERIOR"/>
    <n v="4"/>
    <s v="Entre 3 y 6"/>
    <s v="A4 Color Laser MFPs"/>
    <s v="A4"/>
    <s v="Ciudad principal"/>
    <s v="1-Entre 3 y 6"/>
    <n v="0"/>
    <n v="0"/>
    <n v="1"/>
    <n v="1"/>
    <n v="5"/>
    <n v="0.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45"/>
    <x v="0"/>
    <s v="5774"/>
    <s v="08/03/2019 08:25"/>
    <s v="0XEL569871"/>
    <s v="800183"/>
    <s v="PITSS"/>
    <s v="ASP"/>
    <x v="4"/>
    <s v="AV VALLARTA 5400"/>
    <x v="0"/>
    <n v="0"/>
    <s v="INTERIOR"/>
    <n v="1"/>
    <s v="&lt;=3"/>
    <s v="Departmental Digital"/>
    <s v="A3"/>
    <s v="Ciudad principal"/>
    <s v="2-&lt;=3"/>
    <n v="0"/>
    <n v="0"/>
    <n v="1"/>
    <n v="3"/>
    <n v="5"/>
    <n v="0.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77"/>
    <x v="0"/>
    <s v="3657"/>
    <s v="08/03/2019 08:49"/>
    <s v="0C7X239142"/>
    <s v="800071"/>
    <s v="PITSS"/>
    <s v="ASP"/>
    <x v="27"/>
    <s v="CARRETERA BASE AEREA No 5850-23"/>
    <x v="0"/>
    <n v="0"/>
    <s v="INTERIOR"/>
    <n v="39"/>
    <s v="Entre 31 y 60"/>
    <s v="A4 Mono MFPs"/>
    <s v="A4"/>
    <s v="Ciudad principal"/>
    <s v="1-Entre 31 y 60"/>
    <n v="0.8"/>
    <n v="572.00000000000011"/>
    <n v="1"/>
    <n v="0.68"/>
    <n v="5"/>
    <n v="0.13600000000000001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85"/>
    <x v="0"/>
    <s v="4395"/>
    <s v="08/03/2019 09:09"/>
    <s v="0BG2947123"/>
    <s v="800146"/>
    <s v="PITSS"/>
    <s v="ASP"/>
    <x v="1"/>
    <s v="AV BENITO JUAREZ 1965"/>
    <x v="13"/>
    <n v="0"/>
    <s v="INTERIOR"/>
    <n v="32"/>
    <s v="Entre 31 y 60"/>
    <s v="Light Production Digital Business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89"/>
    <x v="0"/>
    <s v="3326"/>
    <s v="08/03/2019 08:51"/>
    <s v="0LA6296600"/>
    <s v="800186"/>
    <s v="PITSS"/>
    <s v="ASP"/>
    <x v="6"/>
    <s v="AV ZARAGOZA 396 PTE EDIF III-1"/>
    <x v="10"/>
    <n v="0"/>
    <s v="INTERIOR"/>
    <n v="4"/>
    <s v="Entre 3 y 6"/>
    <s v="A4 Mono MFPs"/>
    <s v="A4"/>
    <s v="Ciudad principal"/>
    <s v="1-Entre 3 y 6"/>
    <n v="0"/>
    <n v="0"/>
    <n v="1"/>
    <n v="1.57"/>
    <n v="5"/>
    <n v="0.314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899"/>
    <x v="0"/>
    <s v="4395"/>
    <s v="08/03/2019 09:37"/>
    <s v="0BG2947153"/>
    <s v="500157"/>
    <s v="PITSS"/>
    <s v="ASP"/>
    <x v="1"/>
    <s v="AV PASEO TRIUNFO LA REP 6321"/>
    <x v="2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0.88"/>
    <n v="4"/>
    <n v="0.22"/>
    <n v="0"/>
    <n v="0"/>
    <d v="2019-03-08T00:00:00"/>
    <d v="2019-03-08T00:00:00"/>
    <n v="0"/>
    <s v="0-1 día"/>
    <n v="0"/>
    <n v="0"/>
    <n v="0"/>
    <x v="0"/>
    <x v="0"/>
    <x v="0"/>
    <x v="0"/>
    <x v="0"/>
    <x v="2"/>
    <x v="4"/>
  </r>
  <r>
    <x v="2"/>
    <n v="1"/>
    <s v="2005901"/>
    <x v="0"/>
    <s v="6656"/>
    <s v="08/03/2019 09:36"/>
    <s v="0E1B977725"/>
    <s v="800071"/>
    <s v="PITSS"/>
    <s v="ASP"/>
    <x v="7"/>
    <s v="AV GENERAL RAMON CORONA No 2514"/>
    <x v="0"/>
    <n v="0"/>
    <s v="INTERIOR"/>
    <n v="199"/>
    <s v="&gt;60"/>
    <s v="Color Laser Printers"/>
    <s v="A4"/>
    <s v="Ciudad principal"/>
    <s v="1-&gt;60"/>
    <n v="1.05"/>
    <n v="750.75000000000011"/>
    <n v="1"/>
    <n v="0.73"/>
    <n v="5"/>
    <n v="0.1459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5911"/>
    <x v="0"/>
    <s v="3346"/>
    <s v="08/03/2019 09:56"/>
    <s v="03BT802629"/>
    <s v="800074"/>
    <s v="PITSS"/>
    <s v="ASP"/>
    <x v="6"/>
    <s v="ABASOLO 30"/>
    <x v="123"/>
    <n v="0"/>
    <s v="INTERIOR"/>
    <n v="77"/>
    <s v="&gt;60"/>
    <s v="A4 Mono MFPs"/>
    <s v="A4"/>
    <s v="Ciudad principal"/>
    <s v="1-&gt;60"/>
    <n v="1.05"/>
    <n v="750.75000000000011"/>
    <n v="1"/>
    <n v="2.9"/>
    <n v="5"/>
    <n v="0.5799999999999999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17"/>
    <x v="0"/>
    <s v="8075"/>
    <s v="08/03/2019 09:59"/>
    <s v="03AG876220"/>
    <s v="800142"/>
    <s v="PITSS"/>
    <s v="ASP"/>
    <x v="2"/>
    <s v="AV PRINCIPAL No 1420"/>
    <x v="2"/>
    <n v="0"/>
    <s v="METRO"/>
    <n v="28"/>
    <s v="Entre 16 y 30"/>
    <s v="Departmental Digital"/>
    <s v="A3"/>
    <s v="Ciudad principal"/>
    <s v="2-Entre 16 y 30"/>
    <n v="0.8"/>
    <n v="524"/>
    <n v="1"/>
    <n v="0.95"/>
    <n v="5"/>
    <n v="0.1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921"/>
    <x v="0"/>
    <s v="8075"/>
    <s v="08/03/2019 10:02"/>
    <s v="03AG881534"/>
    <s v="800072"/>
    <s v="PITSS"/>
    <s v="ASP"/>
    <x v="38"/>
    <s v="AV. ADOLFO LOPEZ MATEOS NORTE 2405"/>
    <x v="7"/>
    <n v="0"/>
    <s v="INTERIOR"/>
    <n v="121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25"/>
    <x v="0"/>
    <s v="4395"/>
    <s v="08/03/2019 10:01"/>
    <s v="0BG2951632"/>
    <s v="500083"/>
    <s v="PITSS"/>
    <s v="ASP"/>
    <x v="1"/>
    <s v="AV LICOLN No 500 PTE"/>
    <x v="11"/>
    <n v="0"/>
    <s v="INTERIOR"/>
    <n v="104"/>
    <s v="&gt;60"/>
    <s v="Light Production Digital Business"/>
    <s v="Entry Production"/>
    <s v="Ciudad principal"/>
    <s v="3-&gt;60"/>
    <n v="1.1499999999999999"/>
    <n v="1808.95"/>
    <n v="1"/>
    <n v="1.98"/>
    <n v="4"/>
    <n v="0.49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37"/>
    <x v="0"/>
    <s v="1251"/>
    <s v="08/03/2019 10:13"/>
    <s v="0VGW624391"/>
    <s v="500161"/>
    <s v="PITSS"/>
    <s v="ASP"/>
    <x v="128"/>
    <s v="CALLE 15 NUM 105"/>
    <x v="6"/>
    <n v="0"/>
    <s v="INTERIOR"/>
    <n v="3"/>
    <s v="&lt;=3"/>
    <s v="Entry Production Color Low/Mid"/>
    <s v="Entry Production"/>
    <s v="Ciudad principal"/>
    <s v="3-&lt;=3"/>
    <n v="0"/>
    <n v="0"/>
    <n v="1"/>
    <n v="0.28000000000000003"/>
    <n v="4"/>
    <n v="7.0000000000000007E-2"/>
    <n v="0"/>
    <n v="0"/>
    <d v="2019-03-08T00:00:00"/>
    <d v="2019-03-08T00:00:00"/>
    <n v="0"/>
    <s v="0-1 día"/>
    <n v="0"/>
    <n v="0"/>
    <n v="0"/>
    <x v="0"/>
    <x v="0"/>
    <x v="0"/>
    <x v="0"/>
    <x v="0"/>
    <x v="1"/>
    <x v="7"/>
  </r>
  <r>
    <x v="2"/>
    <n v="1"/>
    <s v="2005943"/>
    <x v="0"/>
    <s v="6203"/>
    <s v="08/03/2019 10:19"/>
    <s v="0AGD461481"/>
    <s v="500028"/>
    <s v="PITSS"/>
    <s v="ASP"/>
    <x v="1"/>
    <s v="AV HUMBERTO LOBO 520"/>
    <x v="1"/>
    <n v="0"/>
    <s v="INTERIOR"/>
    <n v="2"/>
    <s v="&lt;=3"/>
    <s v="WF Mono Systems and Legacy Color"/>
    <s v="WF"/>
    <s v="Ciudad principal"/>
    <s v="3-&lt;=3"/>
    <n v="0"/>
    <n v="0"/>
    <n v="1"/>
    <n v="3.68"/>
    <n v="4"/>
    <n v="0.9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75"/>
    <x v="0"/>
    <s v="6203"/>
    <s v="08/03/2019 10:50"/>
    <s v="0AGD460913"/>
    <s v="500035"/>
    <s v="PITSS"/>
    <s v="ASP"/>
    <x v="6"/>
    <s v="AV NOGALAR SUR Y CRISANTEMA 2DO PISO"/>
    <x v="36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1.85"/>
    <n v="4"/>
    <n v="0.4625000000000000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79"/>
    <x v="0"/>
    <s v="5945"/>
    <s v="08/03/2019 10:55"/>
    <s v="0X76707825"/>
    <s v="500018"/>
    <s v="PITSS"/>
    <s v="ASP"/>
    <x v="2"/>
    <s v="BOULEVARD FRANCISCO PRIMO DE VERDAD No 3317"/>
    <x v="23"/>
    <n v="0"/>
    <s v="INTERIOR"/>
    <n v="24"/>
    <s v="Entre 16 y 30"/>
    <s v="Office Digital"/>
    <s v="A3"/>
    <s v="Ciudad principal"/>
    <s v="2-Entre 16 y 30"/>
    <n v="0.8"/>
    <n v="1092"/>
    <n v="1"/>
    <n v="0.33"/>
    <n v="5"/>
    <n v="6.6000000000000003E-2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83"/>
    <x v="0"/>
    <s v="4310"/>
    <s v="08/03/2019 11:01"/>
    <s v="0BG0964513"/>
    <s v="100038"/>
    <s v="PITSS"/>
    <s v="ASP"/>
    <x v="4"/>
    <s v="BLVD AEROPUERTO MIGUEL ALEMAN No 55"/>
    <x v="59"/>
    <n v="0"/>
    <s v="INTERIOR"/>
    <n v="1"/>
    <s v="&lt;=3"/>
    <s v="Light Production Digital Business"/>
    <s v="Entry Production"/>
    <s v="Ciudad principal"/>
    <s v="3-&lt;=3"/>
    <n v="0"/>
    <n v="0"/>
    <n v="1"/>
    <n v="1.48"/>
    <n v="4"/>
    <n v="0.37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5987"/>
    <x v="0"/>
    <s v="0070"/>
    <s v="08/03/2019 11:05"/>
    <s v="0E2B666090"/>
    <s v="100037"/>
    <s v="PITSS"/>
    <s v="ASP"/>
    <x v="4"/>
    <s v="BLVD AEROPUERTO MIGUEL ALEMAN No 55"/>
    <x v="32"/>
    <n v="0"/>
    <s v="INTERIOR"/>
    <n v="59"/>
    <s v="Entre 31 y 60"/>
    <s v="Entry Production Color Low/Mid"/>
    <s v="Entry Production"/>
    <s v="Ciudad principal"/>
    <s v="3-Entre 31 y 60"/>
    <n v="1.1000000000000001"/>
    <n v="1730.3000000000004"/>
    <n v="1"/>
    <n v="2.92"/>
    <n v="4"/>
    <n v="0.7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5993"/>
    <x v="0"/>
    <s v="3655"/>
    <s v="08/03/2019 11:13"/>
    <s v="0C7X371958"/>
    <s v="500028"/>
    <s v="PITSS"/>
    <s v="ASP"/>
    <x v="179"/>
    <s v="CARRETERA PRESA LA AMISTAD S/N KM 5"/>
    <x v="53"/>
    <n v="0"/>
    <s v="INTERIOR"/>
    <n v="100"/>
    <s v="&gt;60"/>
    <s v="A4 Mono MFPs"/>
    <s v="A4"/>
    <s v="Otras"/>
    <s v="1-&gt;60"/>
    <n v="1.05"/>
    <n v="750.75000000000011"/>
    <n v="1"/>
    <n v="5.65"/>
    <n v="9"/>
    <n v="0.62777777777777777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041"/>
    <x v="0"/>
    <s v="0560"/>
    <s v="08/03/2019 11:52"/>
    <s v="0XPN399180"/>
    <s v="800186"/>
    <s v="PITSS"/>
    <s v="ASP"/>
    <x v="1"/>
    <s v="EZEQUIEL MONTES 8"/>
    <x v="10"/>
    <n v="0"/>
    <s v="INTERIOR"/>
    <n v="25"/>
    <s v="Entre 16 y 30"/>
    <s v="Entry Production Color Low/Mid"/>
    <s v="Entry Production"/>
    <s v="Ciudad principal"/>
    <s v="3-Entre 16 y 30"/>
    <n v="1.05"/>
    <n v="1651.6500000000003"/>
    <n v="1"/>
    <n v="1.8"/>
    <n v="4"/>
    <n v="0.45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043"/>
    <x v="0"/>
    <s v="5326"/>
    <s v="08/03/2019 11:51"/>
    <s v="0AE9572669"/>
    <s v="100037"/>
    <s v="PITSS"/>
    <s v="ASP"/>
    <x v="151"/>
    <s v="AV DE LA INDUSTRIA AUTOMOTRIZ No 7 MZ-4 LT-3"/>
    <x v="59"/>
    <n v="0"/>
    <s v="INTERIOR"/>
    <n v="198"/>
    <s v="&gt;60"/>
    <s v="Office Digital"/>
    <s v="A3"/>
    <s v="Ciudad principal"/>
    <s v="2-&gt;60"/>
    <n v="1.1000000000000001"/>
    <n v="1501.5000000000002"/>
    <n v="1"/>
    <n v="0.65"/>
    <n v="5"/>
    <n v="0.13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065"/>
    <x v="0"/>
    <s v="3658"/>
    <s v="08/03/2019 11:56"/>
    <s v="0C4X008164"/>
    <s v="800185"/>
    <s v="PITSS"/>
    <s v="ASP"/>
    <x v="8"/>
    <s v="AV PINO SUAREZ No 319-B"/>
    <x v="50"/>
    <n v="1"/>
    <s v="INTERIOR"/>
    <n v="198"/>
    <s v="&gt;60"/>
    <s v="A4 Mono MFPs"/>
    <s v="A4"/>
    <s v="Ciudad principal"/>
    <s v="1-&gt;60"/>
    <n v="1.05"/>
    <n v="0"/>
    <n v="1"/>
    <n v="1.4"/>
    <n v="5"/>
    <n v="0.27999999999999997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079"/>
    <x v="0"/>
    <s v="8581"/>
    <s v="08/03/2019 12:36"/>
    <s v="0T2B051820"/>
    <s v="500018"/>
    <s v="PITSS"/>
    <s v="ASP"/>
    <x v="2"/>
    <s v="BLVD FRANCISCO PRIMO DE VERDAD No 3317"/>
    <x v="23"/>
    <n v="0"/>
    <s v="INTERIOR"/>
    <n v="88"/>
    <s v="&gt;60"/>
    <s v="Color Solid Ink Printers"/>
    <s v="A4"/>
    <s v="Ciudad principal"/>
    <s v="1-&gt;60"/>
    <n v="1.05"/>
    <n v="750.75000000000011"/>
    <n v="1"/>
    <n v="0.23"/>
    <n v="5"/>
    <n v="4.5999999999999999E-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089"/>
    <x v="0"/>
    <s v="5866"/>
    <s v="08/03/2019 12:53"/>
    <s v="0EX9283969"/>
    <s v="800188"/>
    <s v="PITSS"/>
    <s v="ASP"/>
    <x v="1"/>
    <s v="BLV ADOLFO LOPEZ MATEOS 1025"/>
    <x v="55"/>
    <n v="0"/>
    <s v="INTERIOR"/>
    <n v="44"/>
    <s v="Entre 31 y 60"/>
    <s v="Departmental Digital"/>
    <s v="A3"/>
    <s v="Ciudad principal"/>
    <s v="2-Entre 31 y 60"/>
    <n v="1.05"/>
    <n v="1433.25"/>
    <n v="1"/>
    <n v="1.1200000000000001"/>
    <n v="5"/>
    <n v="0.22400000000000003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105"/>
    <x v="3"/>
    <s v="7010"/>
    <s v="08/03/2019 12:58"/>
    <s v="07TX139987"/>
    <s v="000196"/>
    <s v="PITSS"/>
    <s v="ASP"/>
    <x v="173"/>
    <s v="PATRICIO SANZ No 1025"/>
    <x v="21"/>
    <n v="0"/>
    <s v="METRO"/>
    <s v="  "/>
    <s v="&gt;60"/>
    <s v="A3 Office Color Laser MFPs"/>
    <s v="A3"/>
    <s v="Ciudad principal"/>
    <s v="2-&gt;60"/>
    <n v="1"/>
    <n v="982.5"/>
    <n v="0"/>
    <n v="5"/>
    <n v="5"/>
    <n v="1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6107"/>
    <x v="0"/>
    <s v="0560"/>
    <s v="08/03/2019 13:02"/>
    <s v="0XPN546792"/>
    <s v="500157"/>
    <s v="PITSS"/>
    <s v="ASP"/>
    <x v="1"/>
    <s v="AV PASEO TRIUNFO LA REP 6321"/>
    <x v="2"/>
    <n v="0"/>
    <s v="INTERIOR"/>
    <n v="22"/>
    <s v="Entre 16 y 30"/>
    <s v="Entry Production Color Low/Mid"/>
    <s v="Entry Production"/>
    <s v="Ciudad principal"/>
    <s v="3-Entre 16 y 30"/>
    <n v="1.05"/>
    <n v="1651.6500000000003"/>
    <n v="1"/>
    <n v="0.14000000000000001"/>
    <n v="4"/>
    <n v="3.5000000000000003E-2"/>
    <n v="0"/>
    <n v="0"/>
    <d v="2019-03-11T00:00:00"/>
    <d v="2019-03-11T00:00:00"/>
    <n v="0"/>
    <s v="0-1 día"/>
    <n v="0"/>
    <n v="0"/>
    <n v="0"/>
    <x v="0"/>
    <x v="0"/>
    <x v="0"/>
    <x v="0"/>
    <x v="0"/>
    <x v="2"/>
    <x v="4"/>
  </r>
  <r>
    <x v="2"/>
    <n v="1"/>
    <s v="2006115"/>
    <x v="0"/>
    <s v="5866"/>
    <s v="08/03/2019 13:13"/>
    <s v="0EX9283108"/>
    <s v="500028"/>
    <s v="PITSS"/>
    <s v="ASP"/>
    <x v="1"/>
    <s v="AV HUMBERTO LOBO 520"/>
    <x v="1"/>
    <n v="0"/>
    <s v="INTERIOR"/>
    <n v="2"/>
    <s v="&lt;=3"/>
    <s v="Departmental Digital"/>
    <s v="A3"/>
    <s v="Ciudad principal"/>
    <s v="2-&lt;=3"/>
    <n v="0"/>
    <n v="0"/>
    <n v="1"/>
    <n v="1.8"/>
    <n v="5"/>
    <n v="0.36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17"/>
    <x v="0"/>
    <s v="5955"/>
    <s v="08/03/2019 13:16"/>
    <s v="0X76704205"/>
    <s v="500158"/>
    <s v="PITSS"/>
    <s v="ASP"/>
    <x v="2"/>
    <s v="AV TECNOLOGICO Y JUAN KEPLER 6915"/>
    <x v="2"/>
    <n v="0"/>
    <s v="INTERIOR"/>
    <n v="64"/>
    <s v="&gt;60"/>
    <s v="Departmental Digital"/>
    <s v="A3"/>
    <s v="Ciudad principal"/>
    <s v="2-&gt;60"/>
    <n v="1.1000000000000001"/>
    <n v="1501.5000000000002"/>
    <n v="1"/>
    <n v="0.73"/>
    <n v="5"/>
    <n v="0.145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2"/>
    <x v="5"/>
  </r>
  <r>
    <x v="2"/>
    <n v="1"/>
    <s v="2006119"/>
    <x v="0"/>
    <s v="5866"/>
    <s v="08/03/2019 13:17"/>
    <s v="0EX9297588"/>
    <s v="500028"/>
    <s v="PITSS"/>
    <s v="ASP"/>
    <x v="1"/>
    <s v="AV HUMBERTO LOBO 520"/>
    <x v="1"/>
    <n v="0"/>
    <s v="INTERIOR"/>
    <n v="61"/>
    <s v="&gt;60"/>
    <s v="Departmental Digital"/>
    <s v="A3"/>
    <s v="Ciudad principal"/>
    <s v="2-&gt;60"/>
    <n v="1.1000000000000001"/>
    <n v="1501.5000000000002"/>
    <n v="1"/>
    <n v="3.39"/>
    <n v="5"/>
    <n v="0.67800000000000005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37"/>
    <x v="0"/>
    <s v="8045"/>
    <s v="08/03/2019 13:41"/>
    <s v="0Y4X849031"/>
    <s v="800196"/>
    <s v="PITSS"/>
    <s v="ASP"/>
    <x v="0"/>
    <s v="BRUSELAS No 565 - 565-A"/>
    <x v="7"/>
    <n v="1"/>
    <s v="INTERIOR"/>
    <n v="18"/>
    <s v="Entre 16 y 30"/>
    <s v="Office Digital"/>
    <s v="A3"/>
    <s v="Ciudad principal"/>
    <s v="2-Entre 16 y 30"/>
    <n v="0.8"/>
    <n v="0"/>
    <n v="1"/>
    <n v="0.59"/>
    <n v="5"/>
    <n v="0.117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51"/>
    <x v="0"/>
    <s v="4002"/>
    <s v="08/03/2019 13:52"/>
    <s v="09HB325840"/>
    <s v="800072"/>
    <s v="PITSS"/>
    <s v="ASP"/>
    <x v="14"/>
    <s v="AV LAURELES 1300 L35 Y L 35 PB"/>
    <x v="0"/>
    <n v="0"/>
    <s v="INTERIOR"/>
    <n v="2654"/>
    <s v="&gt;60"/>
    <s v="A4 Mono MFPs"/>
    <s v="A4"/>
    <s v="Ciudad principal"/>
    <s v="1-&gt;60"/>
    <n v="1.05"/>
    <n v="750.75000000000011"/>
    <n v="1"/>
    <n v="0.88"/>
    <n v="5"/>
    <n v="0.17599999999999999"/>
    <n v="0"/>
    <n v="0"/>
    <d v="2019-03-08T00:00:00"/>
    <d v="2019-03-11T00:00:00"/>
    <n v="1"/>
    <s v="0-1 día"/>
    <n v="0"/>
    <n v="0"/>
    <n v="0"/>
    <x v="0"/>
    <x v="0"/>
    <x v="0"/>
    <x v="0"/>
    <x v="0"/>
    <x v="0"/>
    <x v="0"/>
  </r>
  <r>
    <x v="2"/>
    <n v="1"/>
    <s v="2006157"/>
    <x v="0"/>
    <s v="8880"/>
    <s v="08/03/2019 14:00"/>
    <s v="0T4B035507"/>
    <s v="800071"/>
    <s v="PITSS"/>
    <s v="ASP"/>
    <x v="27"/>
    <s v="CARRETERA BASE AEREA No 5850-23"/>
    <x v="0"/>
    <n v="0"/>
    <s v="INTERIOR"/>
    <n v="191"/>
    <s v="&gt;60"/>
    <s v="Color Solid Ink Printers"/>
    <s v="A4"/>
    <s v="Ciudad principal"/>
    <s v="1-&gt;60"/>
    <n v="1.05"/>
    <n v="750.75000000000011"/>
    <n v="1"/>
    <n v="2.5"/>
    <n v="5"/>
    <n v="0.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59"/>
    <x v="0"/>
    <s v="4626"/>
    <s v="08/03/2019 14:02"/>
    <s v="0D6X469449"/>
    <s v="800071"/>
    <s v="PITSS"/>
    <s v="ASP"/>
    <x v="27"/>
    <s v="CARRETERA BASE AEREA No 5850-23"/>
    <x v="0"/>
    <n v="0"/>
    <s v="INTERIOR"/>
    <n v="269"/>
    <s v="&gt;60"/>
    <s v="Entry Mono Printers"/>
    <s v="A4"/>
    <s v="Ciudad principal"/>
    <s v="1-&gt;60"/>
    <n v="1.05"/>
    <n v="750.75000000000011"/>
    <n v="1"/>
    <n v="0.64"/>
    <n v="5"/>
    <n v="0.12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175"/>
    <x v="0"/>
    <s v="7835"/>
    <s v="08/03/2019 14:16"/>
    <s v="0MX1220545"/>
    <s v="500093"/>
    <s v="PITSS"/>
    <s v="ASP"/>
    <x v="17"/>
    <s v="AV DE LAS FABRICAS No 5939"/>
    <x v="18"/>
    <n v="0"/>
    <s v="INTERIOR"/>
    <n v="1"/>
    <s v="&lt;=3"/>
    <s v="A3 Office Color Laser MFPs"/>
    <s v="A3"/>
    <s v="Ciudad principal"/>
    <s v="2-&lt;=3"/>
    <n v="0"/>
    <n v="0"/>
    <n v="1"/>
    <n v="0.73"/>
    <n v="5"/>
    <n v="0.145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177"/>
    <x v="0"/>
    <s v="8055"/>
    <s v="08/03/2019 14:22"/>
    <s v="0Y4X821876"/>
    <s v="500080"/>
    <s v="PITSS"/>
    <s v="ASP"/>
    <x v="13"/>
    <s v="AV DE LAS INDUSTRIAS No 4907"/>
    <x v="6"/>
    <n v="0"/>
    <s v="INTERIOR"/>
    <n v="29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1"/>
    <x v="1"/>
  </r>
  <r>
    <x v="2"/>
    <n v="1"/>
    <s v="2006179"/>
    <x v="0"/>
    <s v="4120"/>
    <s v="08/03/2019 14:25"/>
    <s v="0GXV896042"/>
    <s v="100037"/>
    <s v="PITSS"/>
    <s v="ASP"/>
    <x v="139"/>
    <s v="AV AGRIPIN GARCIA ESTRADA 1308"/>
    <x v="68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3.08"/>
    <n v="4"/>
    <n v="0.77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6181"/>
    <x v="0"/>
    <s v="8045"/>
    <s v="08/03/2019 14:25"/>
    <s v="0Y4X820694"/>
    <s v="500080"/>
    <s v="PITSS"/>
    <s v="ASP"/>
    <x v="13"/>
    <s v="AV DE LAS INDUSTRIAS No 4907"/>
    <x v="6"/>
    <n v="0"/>
    <s v="INTERIOR"/>
    <n v="185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1"/>
    <x v="1"/>
  </r>
  <r>
    <x v="2"/>
    <n v="1"/>
    <s v="2006189"/>
    <x v="0"/>
    <s v="3611"/>
    <s v="08/03/2019 14:29"/>
    <s v="0A4T558282"/>
    <s v="100037"/>
    <s v="PITSS"/>
    <s v="ASP"/>
    <x v="4"/>
    <s v="LEONA BICARIO 629"/>
    <x v="3"/>
    <n v="0"/>
    <s v="INTERIOR"/>
    <n v="291"/>
    <s v="&gt;60"/>
    <s v="Entry Mono Printers"/>
    <s v="A4"/>
    <s v="Ciudad principal"/>
    <s v="1-&gt;60"/>
    <n v="1.05"/>
    <n v="750.75000000000011"/>
    <n v="1"/>
    <n v="3.02"/>
    <n v="5"/>
    <n v="0.60399999999999998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191"/>
    <x v="0"/>
    <s v="3611"/>
    <s v="08/03/2019 14:32"/>
    <s v="0A4T558394"/>
    <s v="800146"/>
    <s v="PITSS"/>
    <s v="ASP"/>
    <x v="4"/>
    <s v="AV VENUSTIANO CARRANZA 2301"/>
    <x v="13"/>
    <n v="0"/>
    <s v="INTERIOR"/>
    <n v="23"/>
    <s v="Entre 16 y 30"/>
    <s v="Entry Mono Printers"/>
    <s v="A4"/>
    <s v="Ciudad principal"/>
    <s v="1-Entre 16 y 30"/>
    <n v="0.6"/>
    <n v="429.00000000000006"/>
    <n v="1"/>
    <n v="0.72"/>
    <n v="5"/>
    <n v="0.14399999999999999"/>
    <n v="0"/>
    <n v="0"/>
    <d v="2019-03-08T00:00:00"/>
    <d v="2019-03-08T00:00:00"/>
    <n v="0"/>
    <s v="0-1 día"/>
    <n v="0"/>
    <n v="0"/>
    <n v="0"/>
    <x v="0"/>
    <x v="0"/>
    <x v="0"/>
    <x v="0"/>
    <x v="0"/>
    <x v="0"/>
    <x v="0"/>
  </r>
  <r>
    <x v="2"/>
    <n v="1"/>
    <s v="2006201"/>
    <x v="0"/>
    <s v="8045"/>
    <s v="08/03/2019 15:12"/>
    <s v="0Y4X848009"/>
    <s v="000196"/>
    <s v="PITSS"/>
    <s v="ASP"/>
    <x v="15"/>
    <s v="AV PASEO DE LA REFORMA No 180 PISO 23"/>
    <x v="57"/>
    <n v="1"/>
    <s v="METRO"/>
    <n v="18"/>
    <s v="Entre 16 y 30"/>
    <s v="Office Digital"/>
    <s v="A3"/>
    <s v="Ciudad principal"/>
    <s v="2-Entre 16 y 30"/>
    <n v="0.8"/>
    <n v="0"/>
    <n v="1"/>
    <n v="1.1000000000000001"/>
    <n v="5"/>
    <n v="0.220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213"/>
    <x v="0"/>
    <s v="5867"/>
    <s v="08/03/2019 15:51"/>
    <s v="0EX7382605"/>
    <s v="500159"/>
    <s v="PITSS"/>
    <s v="ASP"/>
    <x v="25"/>
    <s v="CRISTOBAL COLON 11364"/>
    <x v="6"/>
    <n v="0"/>
    <s v="INTERIOR"/>
    <n v="15"/>
    <s v="Entre 7 y 15"/>
    <s v="Office Digital"/>
    <s v="A3"/>
    <s v="Ciudad principal"/>
    <s v="2-Entre 7 y 15"/>
    <n v="0.6"/>
    <n v="819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1"/>
    <x v="0"/>
    <x v="1"/>
    <x v="6"/>
  </r>
  <r>
    <x v="2"/>
    <n v="1"/>
    <s v="2006219"/>
    <x v="0"/>
    <s v="4002"/>
    <s v="08/03/2019 15:47"/>
    <s v="09HB331862"/>
    <s v="500083"/>
    <s v="PITSS"/>
    <s v="ASP"/>
    <x v="102"/>
    <s v="INGLATERRA No 213"/>
    <x v="7"/>
    <n v="1"/>
    <s v="INTERIOR"/>
    <n v="2654"/>
    <s v="&gt;60"/>
    <s v="A4 Mono MFPs"/>
    <s v="A4"/>
    <s v="Ciudad principal"/>
    <s v="1-&gt;60"/>
    <n v="1.05"/>
    <n v="0"/>
    <n v="1"/>
    <n v="1.72"/>
    <n v="5"/>
    <n v="0.34399999999999997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21"/>
    <x v="0"/>
    <s v="5867"/>
    <s v="08/03/2019 16:20"/>
    <s v="0EX7397437"/>
    <s v="800185"/>
    <s v="PITSS"/>
    <s v="ASP"/>
    <x v="10"/>
    <s v="ADOLFO LOPEZ MATEOS No 328 PISO 2"/>
    <x v="41"/>
    <n v="1"/>
    <s v="INTERIOR"/>
    <n v="42"/>
    <s v="Entre 31 y 60"/>
    <s v="Office Digital"/>
    <s v="A3"/>
    <s v="Ciudad principal"/>
    <s v="2-Entre 31 y 60"/>
    <n v="1.05"/>
    <n v="0"/>
    <n v="1"/>
    <n v="1.67"/>
    <n v="5"/>
    <n v="0.3339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23"/>
    <x v="0"/>
    <s v="5945"/>
    <s v="08/03/2019 16:21"/>
    <s v="0X76704070"/>
    <s v="500155"/>
    <s v="PITSS"/>
    <s v="ASP"/>
    <x v="25"/>
    <s v="AV FUENTES DEL SUR 7151"/>
    <x v="2"/>
    <n v="0"/>
    <s v="INTERIOR"/>
    <n v="107"/>
    <s v="&gt;60"/>
    <s v="Office Digital"/>
    <s v="A3"/>
    <s v="Ciudad principal"/>
    <s v="2-&gt;60"/>
    <n v="1.1000000000000001"/>
    <n v="1501.5000000000002"/>
    <n v="1"/>
    <n v="1.1499999999999999"/>
    <n v="5"/>
    <n v="0.22999999999999998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6233"/>
    <x v="0"/>
    <s v="5955"/>
    <s v="08/03/2019 16:35"/>
    <s v="0X76703875"/>
    <s v="500155"/>
    <s v="PITSS"/>
    <s v="ASP"/>
    <x v="25"/>
    <s v="AV FUENTES DEL SUR No 7070"/>
    <x v="2"/>
    <n v="0"/>
    <s v="INTERIOR"/>
    <n v="18"/>
    <s v="Entre 16 y 30"/>
    <s v="Departmental Digital"/>
    <s v="A3"/>
    <s v="Ciudad principal"/>
    <s v="2-Entre 16 y 30"/>
    <n v="0.8"/>
    <n v="1092"/>
    <n v="1"/>
    <n v="2.92"/>
    <n v="5"/>
    <n v="0.58399999999999996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6237"/>
    <x v="0"/>
    <s v="4018"/>
    <s v="08/03/2019 16:40"/>
    <s v="4HX546562"/>
    <s v="800187"/>
    <s v="PITSS"/>
    <s v="ASP"/>
    <x v="180"/>
    <s v="PROLONGACION ZARAGOZA No 136"/>
    <x v="124"/>
    <n v="0"/>
    <s v="INTERIOR"/>
    <n v="2654"/>
    <s v="&gt;60"/>
    <s v="A4 Color Laser MFPs"/>
    <s v="A4"/>
    <s v="Otras"/>
    <s v="1-&gt;60"/>
    <n v="1.05"/>
    <n v="750.75000000000011"/>
    <n v="1"/>
    <n v="1.08"/>
    <n v="9"/>
    <n v="0.120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39"/>
    <x v="0"/>
    <s v="4002"/>
    <s v="08/03/2019 16:40"/>
    <s v="09HB331867"/>
    <s v="000195"/>
    <s v="PITSS"/>
    <s v="ASP"/>
    <x v="0"/>
    <s v="CLZDA VALLEJO Y PASEO DE LAS JACARANDAS S/N"/>
    <x v="34"/>
    <n v="1"/>
    <s v="METRO"/>
    <n v="80"/>
    <s v="&gt;60"/>
    <s v="A4 Mono MFPs"/>
    <s v="A4"/>
    <s v="Ciudad principal"/>
    <s v="1-&gt;60"/>
    <n v="1.05"/>
    <n v="0"/>
    <n v="1"/>
    <n v="0.83"/>
    <n v="5"/>
    <n v="0.1659999999999999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51"/>
    <x v="0"/>
    <s v="4002"/>
    <s v="08/03/2019 17:35"/>
    <s v="09HB331503"/>
    <s v="800196"/>
    <s v="PITSS"/>
    <s v="ASP"/>
    <x v="0"/>
    <s v="AV MOCTEZUMA No 179"/>
    <x v="0"/>
    <n v="1"/>
    <s v="INTERIOR"/>
    <n v="7"/>
    <s v="Entre 7 y 15"/>
    <s v="A4 Mono MFPs"/>
    <s v="A4"/>
    <s v="Ciudad principal"/>
    <s v="1-Entre 7 y 15"/>
    <n v="0"/>
    <n v="0"/>
    <n v="1"/>
    <n v="2.9"/>
    <n v="5"/>
    <n v="0.5799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55"/>
    <x v="0"/>
    <s v="3657"/>
    <s v="08/03/2019 17:55"/>
    <s v="0C7X264583"/>
    <s v="800147"/>
    <s v="PITSS"/>
    <s v="ASP"/>
    <x v="116"/>
    <s v="BLVD ADOLFO LOPEZ MATEOS No 1505 PISO 2"/>
    <x v="17"/>
    <n v="0"/>
    <s v="INTERIOR"/>
    <n v="296"/>
    <s v="&gt;60"/>
    <s v="A4 Mono MFPs"/>
    <s v="A4"/>
    <s v="Ciudad principal"/>
    <s v="1-&gt;60"/>
    <n v="1.05"/>
    <n v="750.75000000000011"/>
    <n v="1"/>
    <n v="0"/>
    <n v="5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263"/>
    <x v="0"/>
    <s v="4395"/>
    <s v="08/03/2019 18:59"/>
    <s v="0BG2939851"/>
    <s v="800192"/>
    <s v="PITSS"/>
    <s v="ASP"/>
    <x v="1"/>
    <s v="AV INDEPENDENCIA 351"/>
    <x v="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2.0499999999999998"/>
    <n v="4"/>
    <n v="0.5124999999999999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389"/>
    <x v="0"/>
    <s v="4395"/>
    <s v="09/03/2019 15:20"/>
    <s v="0BG2951638"/>
    <s v="800027"/>
    <s v="PITSS"/>
    <s v="ASP"/>
    <x v="1"/>
    <s v="AV LOPEZ MATEOS SUR 1299"/>
    <x v="40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63"/>
    <x v="0"/>
    <s v="0070"/>
    <s v="10/03/2019 08:56"/>
    <s v="0E2B654077"/>
    <s v="800192"/>
    <s v="PITSS"/>
    <s v="ASP"/>
    <x v="1"/>
    <s v="AV MANUEL AVILA CAMACHO 1650"/>
    <x v="7"/>
    <n v="0"/>
    <s v="INTERIOR"/>
    <n v="40"/>
    <s v="Entre 31 y 60"/>
    <s v="Entry Production Color Low/Mid"/>
    <s v="Entry Production"/>
    <s v="Ciudad principal"/>
    <s v="3-Entre 31 y 60"/>
    <n v="1.1000000000000001"/>
    <n v="1730.3000000000004"/>
    <n v="1"/>
    <n v="0"/>
    <n v="4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571"/>
    <x v="0"/>
    <s v="4395"/>
    <s v="10/03/2019 14:23"/>
    <s v="0BG2947627"/>
    <s v="800146"/>
    <s v="PITSS"/>
    <s v="ASP"/>
    <x v="1"/>
    <s v="BULEVAR AEROPUERTO No 190 (ANTES 202) LOCALES DEL"/>
    <x v="17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3"/>
    <x v="0"/>
    <s v="4395"/>
    <s v="10/03/2019 15:47"/>
    <s v="0BG2939611"/>
    <s v="500071"/>
    <s v="PITSS"/>
    <s v="ASP"/>
    <x v="1"/>
    <s v="PEDRO CARDENAS 100"/>
    <x v="42"/>
    <n v="0"/>
    <s v="INTERIOR"/>
    <n v="17"/>
    <s v="Entre 16 y 30"/>
    <s v="Light Production Digital Business"/>
    <s v="Entry Production"/>
    <s v="Ciudad principal"/>
    <s v="3-Entre 16 y 30"/>
    <n v="1.05"/>
    <n v="1651.65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5"/>
    <x v="0"/>
    <s v="0070"/>
    <s v="10/03/2019 15:50"/>
    <s v="0E2B656981"/>
    <s v="500071"/>
    <s v="PITSS"/>
    <s v="ASP"/>
    <x v="1"/>
    <s v="PEDRO CARDENAS 100"/>
    <x v="42"/>
    <n v="0"/>
    <s v="INTERIOR"/>
    <n v="389"/>
    <s v="&gt;60"/>
    <s v="Entry Production Color Low/Mid"/>
    <s v="Entry Production"/>
    <s v="Ciudad principal"/>
    <s v="3-&gt;60"/>
    <n v="1.1499999999999999"/>
    <n v="1808.95"/>
    <n v="1"/>
    <n v="0.85"/>
    <n v="4"/>
    <n v="0.21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77"/>
    <x v="0"/>
    <s v="0560"/>
    <s v="10/03/2019 17:09"/>
    <s v="0XPN551901"/>
    <s v="500028"/>
    <s v="PITSS"/>
    <s v="ASP"/>
    <x v="1"/>
    <s v="AV REVOLUCION 2703, LOC SA-01"/>
    <x v="11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589"/>
    <x v="0"/>
    <s v="4310"/>
    <s v="10/03/2019 20:50"/>
    <s v="0BG0966723"/>
    <s v="800183"/>
    <s v="PITSS"/>
    <s v="ASP"/>
    <x v="1"/>
    <s v="AV. AMERICAS No. 655"/>
    <x v="7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783"/>
    <x v="0"/>
    <s v="5868"/>
    <s v="11/03/2019 06:28"/>
    <s v="0EX9665394"/>
    <s v="500093"/>
    <s v="PITSS"/>
    <s v="ASP"/>
    <x v="17"/>
    <s v="ITURBIDE No 6970"/>
    <x v="18"/>
    <n v="0"/>
    <s v="INTERIOR"/>
    <n v="28"/>
    <s v="Entre 16 y 30"/>
    <s v="Departmental Digital"/>
    <s v="A3"/>
    <s v="Ciudad principal"/>
    <s v="2-Entre 16 y 30"/>
    <n v="0.8"/>
    <n v="1092"/>
    <n v="1"/>
    <n v="1.18"/>
    <n v="5"/>
    <n v="0.235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39"/>
    <x v="0"/>
    <s v="6203"/>
    <s v="11/03/2019 08:09"/>
    <s v="0AGD461848"/>
    <s v="800072"/>
    <s v="PITSS"/>
    <s v="ASP"/>
    <x v="1"/>
    <s v="PATRIA 1937"/>
    <x v="0"/>
    <n v="0"/>
    <s v="INTERIOR"/>
    <n v="53"/>
    <s v="Entre 31 y 60"/>
    <s v="WF Mono Systems and Legacy Color"/>
    <s v="WF"/>
    <s v="Ciudad principal"/>
    <s v="3-Entre 31 y 60"/>
    <n v="1.1000000000000001"/>
    <n v="1730.3000000000004"/>
    <n v="1"/>
    <n v="1.37"/>
    <n v="4"/>
    <n v="0.3425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41"/>
    <x v="0"/>
    <s v="5866"/>
    <s v="11/03/2019 08:14"/>
    <s v="0EX9295738"/>
    <s v="800072"/>
    <s v="PITSS"/>
    <s v="ASP"/>
    <x v="1"/>
    <s v="AV. PATRIA NO 1937"/>
    <x v="0"/>
    <n v="0"/>
    <s v="INTERIOR"/>
    <n v="7"/>
    <s v="Entre 7 y 15"/>
    <s v="Departmental Digital"/>
    <s v="A3"/>
    <s v="Ciudad principal"/>
    <s v="2-Entre 7 y 15"/>
    <n v="0.6"/>
    <n v="819"/>
    <n v="1"/>
    <n v="0.33"/>
    <n v="5"/>
    <n v="6.6000000000000003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61"/>
    <x v="0"/>
    <s v="4395"/>
    <s v="11/03/2019 08:33"/>
    <s v="0BG2946876"/>
    <s v="800146"/>
    <s v="PITSS"/>
    <s v="ASP"/>
    <x v="1"/>
    <s v="BLV JUAN ALONSO DE TORRES 1315-3"/>
    <x v="17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1.42"/>
    <n v="4"/>
    <n v="0.3549999999999999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63"/>
    <x v="0"/>
    <s v="3616"/>
    <s v="11/03/2019 08:39"/>
    <s v="0A2T200201"/>
    <s v="800187"/>
    <s v="PITSS"/>
    <s v="ASP"/>
    <x v="12"/>
    <s v="CARR ESTATAL 200 QUERETARO-TEQUISQUIAPAN 22500"/>
    <x v="49"/>
    <n v="0"/>
    <s v="INTERIOR"/>
    <n v="5"/>
    <s v="Entre 3 y 6"/>
    <s v="A4 Mono MFPs"/>
    <s v="A4"/>
    <s v="Ciudad principal"/>
    <s v="1-Entre 3 y 6"/>
    <n v="0"/>
    <n v="0"/>
    <n v="1"/>
    <n v="1.35"/>
    <n v="5"/>
    <n v="0.27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865"/>
    <x v="0"/>
    <s v="5866"/>
    <s v="11/03/2019 08:40"/>
    <s v="0EX9283410"/>
    <s v="800146"/>
    <s v="PITSS"/>
    <s v="ASP"/>
    <x v="1"/>
    <s v="BLV JUAN ALONSO DE TORRES 1315-3"/>
    <x v="17"/>
    <n v="0"/>
    <s v="INTERIOR"/>
    <n v="12"/>
    <s v="Entre 7 y 15"/>
    <s v="Departmental Digital"/>
    <s v="A3"/>
    <s v="Ciudad principal"/>
    <s v="2-Entre 7 y 15"/>
    <n v="0.6"/>
    <n v="819"/>
    <n v="1"/>
    <n v="0.57999999999999996"/>
    <n v="5"/>
    <n v="0.1159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877"/>
    <x v="0"/>
    <s v="3611"/>
    <s v="11/03/2019 08:51"/>
    <s v="0A4T557974"/>
    <s v="800071"/>
    <s v="PITSS"/>
    <s v="ASP"/>
    <x v="27"/>
    <s v="CARRETERA BASE AEREA No 5850-23"/>
    <x v="0"/>
    <n v="0"/>
    <s v="INTERIOR"/>
    <n v="61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6885"/>
    <x v="0"/>
    <s v="8075"/>
    <s v="11/03/2019 08:52"/>
    <s v="03AG880179"/>
    <s v="100037"/>
    <s v="PITSS"/>
    <s v="ASP"/>
    <x v="4"/>
    <s v="LEONA VICARIO No 629"/>
    <x v="3"/>
    <n v="0"/>
    <s v="INTERIOR"/>
    <n v="5"/>
    <s v="Entre 3 y 6"/>
    <s v="Departmental Digital"/>
    <s v="A3"/>
    <s v="Ciudad principal"/>
    <s v="2-Entre 3 y 6"/>
    <n v="0"/>
    <n v="0"/>
    <n v="1"/>
    <n v="1.75"/>
    <n v="5"/>
    <n v="0.35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13"/>
    <x v="0"/>
    <s v="8572"/>
    <s v="11/03/2019 09:17"/>
    <s v="0XFN157171"/>
    <s v="500018"/>
    <s v="PITSS"/>
    <s v="ASP"/>
    <x v="59"/>
    <s v="LAZARO CARDENAS 1810 PISO 7 Y 8"/>
    <x v="11"/>
    <n v="0"/>
    <s v="INTERIOR"/>
    <n v="200"/>
    <s v="&gt;60"/>
    <s v="Color Solid Ink Printers"/>
    <s v="A4"/>
    <s v="Ciudad principal"/>
    <s v="1-&gt;60"/>
    <n v="1.05"/>
    <n v="750.75000000000011"/>
    <n v="1"/>
    <n v="0.97"/>
    <n v="5"/>
    <n v="0.19400000000000001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23"/>
    <x v="0"/>
    <s v="4002"/>
    <s v="11/03/2019 09:29"/>
    <s v="09HB320609"/>
    <s v="500094"/>
    <s v="PITSS"/>
    <s v="ASP"/>
    <x v="6"/>
    <s v="CARR TAMPICO-MANTE 6902"/>
    <x v="69"/>
    <n v="0"/>
    <s v="INTERIOR"/>
    <n v="53"/>
    <s v="Entre 31 y 60"/>
    <s v="A4 Mono MFPs"/>
    <s v="A4"/>
    <s v="Ciudad principal"/>
    <s v="1-Entre 31 y 60"/>
    <n v="0.8"/>
    <n v="572.00000000000011"/>
    <n v="1"/>
    <n v="3.77"/>
    <n v="5"/>
    <n v="0.75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925"/>
    <x v="0"/>
    <s v="3321"/>
    <s v="11/03/2019 09:31"/>
    <s v="0LA0096480"/>
    <s v="800110"/>
    <s v="PITSS"/>
    <s v="ASP"/>
    <x v="48"/>
    <s v="TZENGARIN No 1000"/>
    <x v="67"/>
    <n v="0"/>
    <s v="INTERIOR"/>
    <n v="2657"/>
    <s v="&gt;60"/>
    <s v="Entry Mono Printers"/>
    <s v="A4"/>
    <s v="Ciudad principal"/>
    <s v="1-&gt;60"/>
    <n v="1.05"/>
    <n v="750.75000000000011"/>
    <n v="1"/>
    <n v="0.98"/>
    <n v="5"/>
    <n v="0.196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6929"/>
    <x v="0"/>
    <s v="7142"/>
    <s v="11/03/2019 09:35"/>
    <s v="0PW4979941"/>
    <s v="800188"/>
    <s v="PITSS"/>
    <s v="ASP"/>
    <x v="79"/>
    <s v="AUTOPISTA QUERETARO CELAYA KM 16 SN"/>
    <x v="46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2.92"/>
    <n v="4"/>
    <n v="0.73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06949"/>
    <x v="0"/>
    <s v="3657"/>
    <s v="11/03/2019 09:50"/>
    <s v="0C7X246756"/>
    <s v="500019"/>
    <s v="PITSS"/>
    <s v="ASP"/>
    <x v="49"/>
    <s v="CALZADA COLON No 381 NORTE"/>
    <x v="9"/>
    <n v="0"/>
    <s v="INTERIOR"/>
    <n v="178"/>
    <s v="&gt;60"/>
    <s v="A4 Mono MFPs"/>
    <s v="A4"/>
    <s v="Otras"/>
    <s v="1-&gt;60"/>
    <n v="1.05"/>
    <n v="750.75000000000011"/>
    <n v="1"/>
    <n v="0.82"/>
    <n v="9"/>
    <n v="9.1111111111111101E-2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51"/>
    <x v="0"/>
    <s v="5774"/>
    <s v="11/03/2019 09:51"/>
    <s v="0XEL562732"/>
    <s v="800074"/>
    <s v="PITSS"/>
    <s v="ASP"/>
    <x v="1"/>
    <s v="AV LAS PALMAS 1559 LOC SA-01"/>
    <x v="37"/>
    <n v="0"/>
    <s v="INTERIOR"/>
    <n v="10"/>
    <s v="Entre 7 y 15"/>
    <s v="Departmental Digital"/>
    <s v="A3"/>
    <s v="Otras"/>
    <s v="2-Entre 7 y 15"/>
    <n v="0.6"/>
    <n v="819"/>
    <n v="1"/>
    <n v="4.82"/>
    <n v="9"/>
    <n v="0.53555555555555556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57"/>
    <x v="0"/>
    <s v="4395"/>
    <s v="11/03/2019 09:55"/>
    <s v="0BG2939661"/>
    <s v="800074"/>
    <s v="PITSS"/>
    <s v="ASP"/>
    <x v="1"/>
    <s v="AV LAS PALMAS 1559 LOC SA-01"/>
    <x v="37"/>
    <n v="0"/>
    <s v="INTERIOR"/>
    <n v="41"/>
    <s v="Entre 31 y 60"/>
    <s v="Light Production Digital Business"/>
    <s v="Entry Production"/>
    <s v="Otras"/>
    <s v="3-Entre 31 y 60"/>
    <n v="1.1000000000000001"/>
    <n v="1730.3000000000004"/>
    <n v="1"/>
    <n v="6.16"/>
    <n v="6"/>
    <n v="1.0266666666666666"/>
    <n v="6.6666666666666541E-3"/>
    <n v="-10.486666666666649"/>
    <d v="2019-03-19T00:00:00"/>
    <d v="2019-03-20T00:00:00"/>
    <n v="1"/>
    <s v="0-1 día"/>
    <n v="0"/>
    <n v="0"/>
    <n v="0"/>
    <x v="0"/>
    <x v="1"/>
    <x v="0"/>
    <x v="0"/>
    <x v="0"/>
    <x v="0"/>
    <x v="0"/>
  </r>
  <r>
    <x v="2"/>
    <n v="1"/>
    <s v="2006959"/>
    <x v="4"/>
    <s v="8045"/>
    <s v="11/03/2019 09:55"/>
    <s v="0Y4X835642"/>
    <s v="500089"/>
    <s v="PITSS"/>
    <s v="ASP"/>
    <x v="2"/>
    <s v="FRESNEL Y FARENHEIT 8525"/>
    <x v="2"/>
    <n v="1"/>
    <s v="INTERIOR"/>
    <s v="  "/>
    <s v="&gt;60"/>
    <s v="Office Digital"/>
    <s v="A3"/>
    <s v="Ciudad principal"/>
    <s v="2-&gt;60"/>
    <n v="1"/>
    <n v="0"/>
    <n v="0"/>
    <n v="5"/>
    <n v="5"/>
    <n v="1"/>
    <n v="0"/>
    <n v="0"/>
    <d v="2019-03-11T00:00:00"/>
    <d v="2019-03-12T00:00:00"/>
    <n v="1"/>
    <s v="0-1 día"/>
    <n v="0"/>
    <n v="0"/>
    <n v="0"/>
    <x v="1"/>
    <x v="0"/>
    <x v="0"/>
    <x v="0"/>
    <x v="0"/>
    <x v="0"/>
    <x v="0"/>
  </r>
  <r>
    <x v="2"/>
    <n v="1"/>
    <s v="2006977"/>
    <x v="0"/>
    <s v="4395"/>
    <s v="11/03/2019 10:14"/>
    <s v="0BG2948814"/>
    <s v="500083"/>
    <s v="PITSS"/>
    <s v="ASP"/>
    <x v="1"/>
    <s v="AV HUMBERTO LOBO 520"/>
    <x v="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2.52"/>
    <n v="4"/>
    <n v="0.6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6979"/>
    <x v="0"/>
    <s v="4395"/>
    <s v="11/03/2019 10:14"/>
    <s v="0BG2949298"/>
    <s v="100038"/>
    <s v="PITSS"/>
    <s v="ASP"/>
    <x v="1"/>
    <s v="BLV ISIDRO FABELA SUR 600"/>
    <x v="20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2.77"/>
    <n v="4"/>
    <n v="0.6925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6983"/>
    <x v="0"/>
    <s v="7142"/>
    <s v="11/03/2019 10:18"/>
    <s v="0PW4112031"/>
    <s v="100038"/>
    <s v="PITSS"/>
    <s v="ASP"/>
    <x v="1"/>
    <s v="BLV ISIDRO FABELA SUR 600"/>
    <x v="20"/>
    <n v="0"/>
    <s v="INTERIOR"/>
    <n v="185"/>
    <s v="&gt;60"/>
    <s v="WF Mono Systems and Legacy Color"/>
    <s v="WF"/>
    <s v="Ciudad principal"/>
    <s v="3-&gt;60"/>
    <n v="1.1499999999999999"/>
    <n v="1808.95"/>
    <n v="1"/>
    <n v="3.87"/>
    <n v="4"/>
    <n v="0.96750000000000003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009"/>
    <x v="0"/>
    <s v="7100"/>
    <s v="11/03/2019 10:33"/>
    <s v="0XP6010948"/>
    <s v="500156"/>
    <s v="PITSS"/>
    <s v="ASP"/>
    <x v="13"/>
    <s v="AV ANTONIO J BERMUDEZ No 1230"/>
    <x v="2"/>
    <n v="0"/>
    <s v="INTERIOR"/>
    <n v="4"/>
    <s v="Entre 3 y 6"/>
    <s v="Color Laser Printers"/>
    <s v="A4"/>
    <s v="Ciudad principal"/>
    <s v="1-Entre 3 y 6"/>
    <n v="0"/>
    <n v="0"/>
    <n v="1"/>
    <n v="0.45"/>
    <n v="5"/>
    <n v="0.09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3"/>
  </r>
  <r>
    <x v="2"/>
    <n v="1"/>
    <s v="2007031"/>
    <x v="0"/>
    <s v="7845"/>
    <s v="11/03/2019 10:59"/>
    <s v="0MX4355681"/>
    <s v="500155"/>
    <s v="PITSS"/>
    <s v="ASP"/>
    <x v="25"/>
    <s v="8102 AV MIGUEL DE LA MADRID"/>
    <x v="27"/>
    <n v="0"/>
    <s v="INTERIOR"/>
    <n v="31"/>
    <s v="Entre 31 y 60"/>
    <s v="A3 Office Color Laser MFPs"/>
    <s v="A3"/>
    <s v="Ciudad principal"/>
    <s v="2-Entre 31 y 60"/>
    <n v="1.05"/>
    <n v="1433.25"/>
    <n v="1"/>
    <n v="1.52"/>
    <n v="5"/>
    <n v="0.30399999999999999"/>
    <n v="0"/>
    <n v="0"/>
    <d v="2019-03-11T00:00:00"/>
    <d v="2019-03-11T00:00:00"/>
    <n v="0"/>
    <s v="0-1 día"/>
    <n v="0"/>
    <n v="0"/>
    <n v="0"/>
    <x v="0"/>
    <x v="0"/>
    <x v="0"/>
    <x v="1"/>
    <x v="0"/>
    <x v="2"/>
    <x v="2"/>
  </r>
  <r>
    <x v="2"/>
    <n v="1"/>
    <s v="2007035"/>
    <x v="0"/>
    <s v="8045"/>
    <s v="11/03/2019 11:03"/>
    <s v="0Y4X842983"/>
    <s v="500027"/>
    <s v="PITSS"/>
    <s v="ASP"/>
    <x v="20"/>
    <s v="AV DE LAS TORRES No 7125"/>
    <x v="2"/>
    <n v="1"/>
    <s v="INTERIOR"/>
    <n v="41"/>
    <s v="Entre 31 y 60"/>
    <s v="Office Digital"/>
    <s v="A3"/>
    <s v="Ciudad principal"/>
    <s v="2-Entre 31 y 60"/>
    <n v="1.05"/>
    <n v="0"/>
    <n v="1"/>
    <n v="0.95"/>
    <n v="5"/>
    <n v="0.19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045"/>
    <x v="1"/>
    <s v="7530"/>
    <s v="11/03/2019 11:15"/>
    <s v="0XKK398385"/>
    <s v="500053"/>
    <s v="PITSS"/>
    <s v="ASP"/>
    <x v="28"/>
    <s v="BLV MIGUEL RAMOS ARIZPE 124 SUR"/>
    <x v="122"/>
    <n v="1"/>
    <s v="INTERIOR"/>
    <s v="  "/>
    <s v="&gt;60"/>
    <s v="A3 Office Color Laser MFPs"/>
    <s v="A3"/>
    <s v="Otras"/>
    <s v="2-&gt;60"/>
    <n v="1"/>
    <n v="0"/>
    <n v="0"/>
    <n v="9"/>
    <n v="9"/>
    <n v="1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7065"/>
    <x v="0"/>
    <s v="3658"/>
    <s v="11/03/2019 11:38"/>
    <s v="0C4X008656"/>
    <s v="800027"/>
    <s v="PITSS"/>
    <s v="ASP"/>
    <x v="8"/>
    <s v="BLVD GRAL MARCELINO GARCIA BARRAGAN 2077 -FORUM LO"/>
    <x v="7"/>
    <n v="0"/>
    <s v="INTERIOR"/>
    <n v="934"/>
    <s v="&gt;60"/>
    <s v="A4 Mono MFPs"/>
    <s v="A4"/>
    <s v="Ciudad principal"/>
    <s v="1-&gt;60"/>
    <n v="1.05"/>
    <n v="750.75000000000011"/>
    <n v="1"/>
    <n v="1.22"/>
    <n v="5"/>
    <n v="0.24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081"/>
    <x v="0"/>
    <s v="3611"/>
    <s v="11/03/2019 11:43"/>
    <s v="0A4T558265"/>
    <s v="800187"/>
    <s v="PITSS"/>
    <s v="ASP"/>
    <x v="4"/>
    <s v="AV 5 DE FEBRERO 9200"/>
    <x v="10"/>
    <n v="0"/>
    <s v="INTERIOR"/>
    <n v="89"/>
    <s v="&gt;60"/>
    <s v="Entry Mono Printers"/>
    <s v="A4"/>
    <s v="Ciudad principal"/>
    <s v="1-&gt;60"/>
    <n v="1.05"/>
    <n v="750.75000000000011"/>
    <n v="1"/>
    <n v="1.1100000000000001"/>
    <n v="5"/>
    <n v="0.22200000000000003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121"/>
    <x v="0"/>
    <s v="5945"/>
    <s v="11/03/2019 12:25"/>
    <s v="0X76706832"/>
    <s v="500156"/>
    <s v="PITSS"/>
    <s v="ASP"/>
    <x v="10"/>
    <s v="BLVD THOMAS FERNANDEZ 8581 P 2"/>
    <x v="2"/>
    <n v="0"/>
    <s v="INTERIOR"/>
    <n v="734"/>
    <s v="&gt;60"/>
    <s v="Office Digital"/>
    <s v="A3"/>
    <s v="Ciudad principal"/>
    <s v="2-&gt;60"/>
    <n v="1.1000000000000001"/>
    <n v="1501.5000000000002"/>
    <n v="1"/>
    <n v="0.75"/>
    <n v="5"/>
    <n v="0.15"/>
    <n v="0"/>
    <n v="0"/>
    <d v="2019-03-11T00:00:00"/>
    <d v="2019-03-12T00:00:00"/>
    <n v="1"/>
    <s v="0-1 día"/>
    <n v="0"/>
    <n v="0"/>
    <n v="0"/>
    <x v="0"/>
    <x v="0"/>
    <x v="0"/>
    <x v="0"/>
    <x v="0"/>
    <x v="2"/>
    <x v="3"/>
  </r>
  <r>
    <x v="2"/>
    <n v="1"/>
    <s v="2007125"/>
    <x v="0"/>
    <s v="5945"/>
    <s v="11/03/2019 12:30"/>
    <s v="0X76708310"/>
    <s v="500156"/>
    <s v="PITSS"/>
    <s v="ASP"/>
    <x v="10"/>
    <s v="BLVD THOMAS FERNANDEZ 8581 P 2"/>
    <x v="2"/>
    <n v="0"/>
    <s v="INTERIOR"/>
    <n v="304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2"/>
    <x v="3"/>
  </r>
  <r>
    <x v="2"/>
    <n v="1"/>
    <s v="2007145"/>
    <x v="0"/>
    <s v="3325"/>
    <s v="11/03/2019 12:43"/>
    <s v="0LA8671038"/>
    <s v="500028"/>
    <s v="PITSS"/>
    <s v="ASP"/>
    <x v="154"/>
    <s v="AV MEXICO S/N ESQ CALLE ANTONIO"/>
    <x v="33"/>
    <n v="0"/>
    <s v="INTERIOR"/>
    <n v="200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149"/>
    <x v="2"/>
    <s v="4002"/>
    <s v="11/03/2019 12:47"/>
    <s v="9HB382865"/>
    <s v="000196"/>
    <s v="PITSS"/>
    <s v="ASP"/>
    <x v="173"/>
    <s v="AV DEL TRABAJO ESQ REVOLUCION"/>
    <x v="60"/>
    <n v="0"/>
    <s v="METRO"/>
    <s v="  "/>
    <s v="&gt;60"/>
    <s v="A4 Mono MFPs"/>
    <s v="A4"/>
    <s v="Ciudad principal"/>
    <s v="1-&gt;60"/>
    <n v="1"/>
    <n v="468"/>
    <n v="1"/>
    <n v="1.85"/>
    <n v="5"/>
    <n v="0.37"/>
    <n v="0"/>
    <n v="0"/>
    <d v="2019-03-11T00:00:00"/>
    <d v="2019-03-11T00:00:00"/>
    <n v="0"/>
    <s v="0-1 día"/>
    <n v="0"/>
    <n v="0"/>
    <n v="0"/>
    <x v="1"/>
    <x v="0"/>
    <x v="0"/>
    <x v="0"/>
    <x v="0"/>
    <x v="0"/>
    <x v="0"/>
  </r>
  <r>
    <x v="2"/>
    <n v="1"/>
    <s v="2007181"/>
    <x v="0"/>
    <s v="1516"/>
    <s v="11/03/2019 12:54"/>
    <s v="032M000297"/>
    <s v="500089"/>
    <s v="PITSS"/>
    <s v="ASP"/>
    <x v="11"/>
    <s v="AV HERMANOS ESCOBAR 5756"/>
    <x v="2"/>
    <n v="1"/>
    <s v="INTERIOR"/>
    <n v="2657"/>
    <s v="&gt;60"/>
    <s v="Office Digital"/>
    <s v="A3"/>
    <s v="Ciudad principal"/>
    <s v="2-&gt;60"/>
    <n v="1.1000000000000001"/>
    <n v="0"/>
    <n v="1"/>
    <n v="1.52"/>
    <n v="5"/>
    <n v="0.3039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185"/>
    <x v="0"/>
    <s v="7845"/>
    <s v="11/03/2019 13:03"/>
    <s v="0MX4361014"/>
    <s v="800072"/>
    <s v="PITSS"/>
    <s v="ASP"/>
    <x v="12"/>
    <s v="AV LAZARO CARDENAS 2229"/>
    <x v="7"/>
    <n v="0"/>
    <s v="INTERIOR"/>
    <n v="140"/>
    <s v="&gt;60"/>
    <s v="A3 Office Color Laser MFPs"/>
    <s v="A3"/>
    <s v="Ciudad principal"/>
    <s v="2-&gt;60"/>
    <n v="1.1000000000000001"/>
    <n v="1501.5000000000002"/>
    <n v="1"/>
    <n v="0.45"/>
    <n v="5"/>
    <n v="0.0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09"/>
    <x v="0"/>
    <s v="4395"/>
    <s v="11/03/2019 13:21"/>
    <s v="0BG2941143"/>
    <s v="500093"/>
    <s v="PITSS"/>
    <s v="ASP"/>
    <x v="1"/>
    <s v="BLV 15 DE SEP 4243"/>
    <x v="18"/>
    <n v="0"/>
    <s v="INTERIOR"/>
    <n v="13"/>
    <s v="Entre 7 y 15"/>
    <s v="Light Production Digital Business"/>
    <s v="Entry Production"/>
    <s v="Ciudad principal"/>
    <s v="3-Entre 7 y 15"/>
    <n v="0.8"/>
    <n v="1258.4000000000003"/>
    <n v="1"/>
    <n v="3.12"/>
    <n v="4"/>
    <n v="0.78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215"/>
    <x v="0"/>
    <s v="6705"/>
    <s v="11/03/2019 13:25"/>
    <s v="0A1H020612"/>
    <s v="500093"/>
    <s v="PITSS"/>
    <s v="ASP"/>
    <x v="1"/>
    <s v="REFORMA 4243"/>
    <x v="18"/>
    <n v="0"/>
    <s v="INTERIOR"/>
    <n v="118"/>
    <s v="&gt;60"/>
    <s v="WF Mono Systems and Legacy Color"/>
    <s v="WF"/>
    <s v="Ciudad principal"/>
    <s v="3-&gt;60"/>
    <n v="1.1499999999999999"/>
    <n v="1808.95"/>
    <n v="1"/>
    <n v="3.6"/>
    <n v="4"/>
    <n v="0.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17"/>
    <x v="0"/>
    <s v="5866"/>
    <s v="11/03/2019 13:25"/>
    <s v="0EX9660971"/>
    <s v="800183"/>
    <s v="PITSS"/>
    <s v="ASP"/>
    <x v="4"/>
    <s v="AV LOPEZ MATEOS SUR No 7000"/>
    <x v="40"/>
    <n v="0"/>
    <s v="INTERIOR"/>
    <n v="28"/>
    <s v="Entre 16 y 30"/>
    <s v="Departmental Digital"/>
    <s v="A3"/>
    <s v="Ciudad principal"/>
    <s v="2-Entre 16 y 30"/>
    <n v="0.8"/>
    <n v="1092"/>
    <n v="1"/>
    <n v="2.08"/>
    <n v="5"/>
    <n v="0.4160000000000000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23"/>
    <x v="0"/>
    <s v="5866"/>
    <s v="11/03/2019 13:29"/>
    <s v="0EX9664210"/>
    <s v="800192"/>
    <s v="PITSS"/>
    <s v="ASP"/>
    <x v="7"/>
    <s v="BLVD BOSQUES DE SANTA ANITA No 1260"/>
    <x v="40"/>
    <n v="0"/>
    <s v="INTERIOR"/>
    <n v="32"/>
    <s v="Entre 31 y 60"/>
    <s v="Departmental Digital"/>
    <s v="A3"/>
    <s v="Ciudad principal"/>
    <s v="2-Entre 31 y 60"/>
    <n v="1.05"/>
    <n v="1433.25"/>
    <n v="1"/>
    <n v="4.0199999999999996"/>
    <n v="5"/>
    <n v="0.80399999999999994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25"/>
    <x v="0"/>
    <s v="5866"/>
    <s v="11/03/2019 13:28"/>
    <s v="0EX9310117"/>
    <s v="800197"/>
    <s v="PITSS"/>
    <s v="ASP"/>
    <x v="1"/>
    <s v="NEREO RODRIGUEZ BARRAGAN 1350"/>
    <x v="13"/>
    <n v="0"/>
    <s v="INTERIOR"/>
    <n v="20"/>
    <s v="Entre 16 y 30"/>
    <s v="Departmental Digital"/>
    <s v="A3"/>
    <s v="Ciudad principal"/>
    <s v="2-Entre 16 y 30"/>
    <n v="0.8"/>
    <n v="1092"/>
    <n v="1"/>
    <n v="2.36"/>
    <n v="5"/>
    <n v="0.47199999999999998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29"/>
    <x v="0"/>
    <s v="4395"/>
    <s v="11/03/2019 13:33"/>
    <s v="0BG2943277"/>
    <s v="800197"/>
    <s v="PITSS"/>
    <s v="ASP"/>
    <x v="1"/>
    <s v="NEREO RODRIGUEZ BARRAGAN 1350"/>
    <x v="13"/>
    <n v="0"/>
    <s v="INTERIOR"/>
    <n v="75"/>
    <s v="&gt;60"/>
    <s v="Light Production Digital Business"/>
    <s v="Entry Production"/>
    <s v="Ciudad principal"/>
    <s v="3-&gt;60"/>
    <n v="1.1499999999999999"/>
    <n v="1808.95"/>
    <n v="1"/>
    <n v="2.7"/>
    <n v="4"/>
    <n v="0.67500000000000004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49"/>
    <x v="0"/>
    <s v="7221"/>
    <s v="11/03/2019 13:51"/>
    <s v="0LX7658956"/>
    <s v="500094"/>
    <s v="PITSS"/>
    <s v="ASP"/>
    <x v="181"/>
    <s v="CALLE 15 No 317 BODEGA 4"/>
    <x v="62"/>
    <n v="0"/>
    <s v="INTERIOR"/>
    <n v="201"/>
    <s v="&gt;60"/>
    <s v="A3 Office Color Laser MFPs"/>
    <s v="A3"/>
    <s v="Otras"/>
    <s v="2-&gt;60"/>
    <n v="1.1000000000000001"/>
    <n v="1501.5000000000002"/>
    <n v="1"/>
    <n v="6.15"/>
    <n v="9"/>
    <n v="0.6833333333333333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257"/>
    <x v="0"/>
    <s v="5550"/>
    <s v="11/03/2019 13:55"/>
    <s v="0KPA022237"/>
    <s v="500155"/>
    <s v="PITSS"/>
    <s v="ASP"/>
    <x v="42"/>
    <s v="AV DE LAS TORRES No 2170"/>
    <x v="2"/>
    <n v="0"/>
    <s v="INTERIOR"/>
    <n v="94"/>
    <s v="&gt;60"/>
    <s v="Entry Mono Printers"/>
    <s v="A4"/>
    <s v="Ciudad principal"/>
    <s v="1-&gt;60"/>
    <n v="1.05"/>
    <n v="750.75000000000011"/>
    <n v="1"/>
    <n v="1.08"/>
    <n v="5"/>
    <n v="0.21600000000000003"/>
    <n v="0"/>
    <n v="0"/>
    <d v="2019-03-13T00:00:00"/>
    <d v="2019-03-14T00:00:00"/>
    <n v="1"/>
    <s v="0-1 día"/>
    <n v="0"/>
    <n v="0"/>
    <n v="0"/>
    <x v="0"/>
    <x v="0"/>
    <x v="0"/>
    <x v="0"/>
    <x v="0"/>
    <x v="2"/>
    <x v="2"/>
  </r>
  <r>
    <x v="2"/>
    <n v="1"/>
    <s v="2007271"/>
    <x v="0"/>
    <s v="8680"/>
    <s v="11/03/2019 14:10"/>
    <s v="0B2R088357"/>
    <s v="800185"/>
    <s v="PITSS"/>
    <s v="ASP"/>
    <x v="60"/>
    <s v="GABINO BARREDA No 267 B"/>
    <x v="50"/>
    <n v="1"/>
    <s v="INTERIOR"/>
    <n v="2657"/>
    <s v="&gt;60"/>
    <s v="Entry Production Color Low/Mid"/>
    <s v="Entry Production"/>
    <s v="Ciudad principal"/>
    <s v="3-&gt;60"/>
    <n v="1.1499999999999999"/>
    <n v="0"/>
    <n v="1"/>
    <n v="1.21"/>
    <n v="4"/>
    <n v="0.30249999999999999"/>
    <n v="0"/>
    <n v="0"/>
    <d v="2019-03-11T00:00:00"/>
    <d v="2019-03-11T00:00:00"/>
    <n v="0"/>
    <s v="0-1 día"/>
    <n v="0"/>
    <n v="0"/>
    <n v="0"/>
    <x v="0"/>
    <x v="0"/>
    <x v="0"/>
    <x v="0"/>
    <x v="0"/>
    <x v="0"/>
    <x v="0"/>
  </r>
  <r>
    <x v="2"/>
    <n v="1"/>
    <s v="2007275"/>
    <x v="0"/>
    <s v="7011"/>
    <s v="11/03/2019 14:19"/>
    <s v="06UA327229"/>
    <s v="500163"/>
    <s v="PITSS"/>
    <s v="ASP"/>
    <x v="2"/>
    <s v="TRANSFORMACION LT 3B MZ N SECCION II"/>
    <x v="109"/>
    <n v="0"/>
    <s v="INTERIOR"/>
    <n v="194"/>
    <s v="&gt;60"/>
    <s v="Color Laser Printers"/>
    <s v="A4"/>
    <s v="Ciudad principal"/>
    <s v="1-&gt;60"/>
    <n v="1.05"/>
    <n v="750.75000000000011"/>
    <n v="1"/>
    <n v="3.18"/>
    <n v="5"/>
    <n v="0.63600000000000001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77"/>
    <x v="0"/>
    <s v="5955"/>
    <s v="11/03/2019 14:22"/>
    <s v="0X76372726"/>
    <s v="500163"/>
    <s v="PITSS"/>
    <s v="ASP"/>
    <x v="108"/>
    <s v="TRANSFORMACION LT 3B MZ N SECCION II"/>
    <x v="109"/>
    <n v="0"/>
    <s v="INTERIOR"/>
    <n v="45"/>
    <s v="Entre 31 y 60"/>
    <s v="Departmental Digital"/>
    <s v="A3"/>
    <s v="Ciudad principal"/>
    <s v="2-Entre 31 y 60"/>
    <n v="1.05"/>
    <n v="1433.25"/>
    <n v="1"/>
    <n v="1.96"/>
    <n v="5"/>
    <n v="0.39200000000000002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79"/>
    <x v="0"/>
    <s v="4603"/>
    <s v="11/03/2019 14:23"/>
    <s v="0XLT269039"/>
    <s v="500163"/>
    <s v="PITSS"/>
    <s v="ASP"/>
    <x v="108"/>
    <s v="TRANSFORMACION LT 3B MZ N SECCION II"/>
    <x v="109"/>
    <n v="0"/>
    <s v="INTERIOR"/>
    <n v="56"/>
    <s v="Entre 31 y 60"/>
    <s v="Entry Mono Printers"/>
    <s v="A4"/>
    <s v="Ciudad principal"/>
    <s v="1-Entre 31 y 60"/>
    <n v="0.8"/>
    <n v="572.00000000000011"/>
    <n v="1"/>
    <n v="2.84"/>
    <n v="5"/>
    <n v="0.56799999999999995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81"/>
    <x v="0"/>
    <s v="0560"/>
    <s v="11/03/2019 14:23"/>
    <s v="0XPN399404"/>
    <s v="800187"/>
    <s v="PITSS"/>
    <s v="ASP"/>
    <x v="1"/>
    <s v="PROL ZARAGOZA 62 A"/>
    <x v="10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1.45"/>
    <n v="4"/>
    <n v="0.36249999999999999"/>
    <n v="0"/>
    <n v="0"/>
    <d v="2019-03-11T00:00:00"/>
    <d v="2019-03-12T00:00:00"/>
    <n v="1"/>
    <s v="0-1 día"/>
    <n v="0"/>
    <n v="0"/>
    <n v="0"/>
    <x v="0"/>
    <x v="0"/>
    <x v="0"/>
    <x v="0"/>
    <x v="0"/>
    <x v="0"/>
    <x v="0"/>
  </r>
  <r>
    <x v="2"/>
    <n v="1"/>
    <s v="2007295"/>
    <x v="0"/>
    <s v="7556"/>
    <s v="11/03/2019 15:05"/>
    <s v="0XKP555890"/>
    <s v="500161"/>
    <s v="PITSS"/>
    <s v="ASP"/>
    <x v="174"/>
    <s v="VENUSTIANO CARRANZA No 809"/>
    <x v="6"/>
    <n v="0"/>
    <s v="INTERIOR"/>
    <n v="6"/>
    <s v="Entre 3 y 6"/>
    <s v="A3 Office Color Laser MFPs"/>
    <s v="A3"/>
    <s v="Ciudad principal"/>
    <s v="2-Entre 3 y 6"/>
    <n v="0"/>
    <n v="0"/>
    <n v="1"/>
    <n v="0.92"/>
    <n v="5"/>
    <n v="0.184"/>
    <n v="0"/>
    <n v="0"/>
    <d v="2019-03-13T00:00:00"/>
    <d v="2019-03-13T00:00:00"/>
    <n v="0"/>
    <s v="0-1 día"/>
    <n v="0"/>
    <n v="0"/>
    <n v="0"/>
    <x v="0"/>
    <x v="0"/>
    <x v="0"/>
    <x v="0"/>
    <x v="0"/>
    <x v="1"/>
    <x v="7"/>
  </r>
  <r>
    <x v="2"/>
    <n v="1"/>
    <s v="2007301"/>
    <x v="0"/>
    <s v="5867"/>
    <s v="11/03/2019 15:31"/>
    <s v="0EX7416648"/>
    <s v="500157"/>
    <s v="PITSS"/>
    <s v="ASP"/>
    <x v="25"/>
    <s v="AV PARQUE INDUSTRIAL JUAREZ 3328"/>
    <x v="2"/>
    <n v="0"/>
    <s v="INTERIOR"/>
    <n v="19"/>
    <s v="Entre 16 y 30"/>
    <s v="Office Digital"/>
    <s v="A3"/>
    <s v="Ciudad principal"/>
    <s v="2-Entre 16 y 30"/>
    <n v="0.8"/>
    <n v="1092"/>
    <n v="1"/>
    <n v="1.98"/>
    <n v="5"/>
    <n v="0.39600000000000002"/>
    <n v="0"/>
    <n v="0"/>
    <d v="2019-03-12T00:00:00"/>
    <d v="2019-03-12T00:00:00"/>
    <n v="0"/>
    <s v="0-1 día"/>
    <n v="0"/>
    <n v="0"/>
    <n v="0"/>
    <x v="0"/>
    <x v="0"/>
    <x v="0"/>
    <x v="1"/>
    <x v="0"/>
    <x v="2"/>
    <x v="4"/>
  </r>
  <r>
    <x v="2"/>
    <n v="1"/>
    <s v="2007313"/>
    <x v="0"/>
    <s v="6705"/>
    <s v="11/03/2019 16:20"/>
    <s v="0A1H020675"/>
    <s v="500094"/>
    <s v="PITSS"/>
    <s v="ASP"/>
    <x v="1"/>
    <s v="AV HIDALGO 5309"/>
    <x v="69"/>
    <n v="0"/>
    <s v="INTERIOR"/>
    <n v="18"/>
    <s v="Entre 16 y 30"/>
    <s v="WF Mono Systems and Legacy Color"/>
    <s v="WF"/>
    <s v="Ciudad principal"/>
    <s v="3-Entre 16 y 30"/>
    <n v="1.05"/>
    <n v="1651.6500000000003"/>
    <n v="1"/>
    <n v="5.34"/>
    <n v="4"/>
    <n v="1.335"/>
    <n v="8.3749999999999991E-2"/>
    <n v="-131.73875000000001"/>
    <d v="2019-03-13T00:00:00"/>
    <d v="2019-03-14T00:00:00"/>
    <n v="1"/>
    <s v="0-1 día"/>
    <n v="0"/>
    <n v="0"/>
    <n v="0"/>
    <x v="0"/>
    <x v="1"/>
    <x v="0"/>
    <x v="0"/>
    <x v="0"/>
    <x v="0"/>
    <x v="0"/>
  </r>
  <r>
    <x v="2"/>
    <n v="1"/>
    <s v="2007347"/>
    <x v="0"/>
    <s v="3657"/>
    <s v="11/03/2019 17:36"/>
    <s v="0C7X246843"/>
    <s v="500071"/>
    <s v="PITSS"/>
    <s v="ASP"/>
    <x v="49"/>
    <s v="SEXTA Y SOLERNAU No 1300 LOCAL 12"/>
    <x v="42"/>
    <n v="0"/>
    <s v="INTERIOR"/>
    <n v="122"/>
    <s v="&gt;60"/>
    <s v="A4 Mono MFPs"/>
    <s v="A4"/>
    <s v="Ciudad principal"/>
    <s v="1-&gt;60"/>
    <n v="1.05"/>
    <n v="750.75000000000011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355"/>
    <x v="0"/>
    <s v="4310"/>
    <s v="11/03/2019 18:00"/>
    <s v="0BG0972350"/>
    <s v="500083"/>
    <s v="PITSS"/>
    <s v="ASP"/>
    <x v="4"/>
    <s v="EUGENIO GARZA SADA 3525"/>
    <x v="11"/>
    <n v="0"/>
    <s v="INTERIOR"/>
    <n v="42"/>
    <s v="Entre 31 y 60"/>
    <s v="Light Production Digital Business"/>
    <s v="Entry Production"/>
    <s v="Ciudad principal"/>
    <s v="3-Entre 31 y 60"/>
    <n v="1.1000000000000001"/>
    <n v="1730.3000000000004"/>
    <n v="1"/>
    <n v="2.5"/>
    <n v="4"/>
    <n v="0.62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07359"/>
    <x v="0"/>
    <s v="8075"/>
    <s v="11/03/2019 18:04"/>
    <s v="03AG880318"/>
    <s v="500083"/>
    <s v="PITSS"/>
    <s v="ASP"/>
    <x v="4"/>
    <s v="EUGENIO GARZA SADA 3525"/>
    <x v="11"/>
    <n v="0"/>
    <s v="INTERIOR"/>
    <n v="82"/>
    <s v="&gt;60"/>
    <s v="Departmental Digital"/>
    <s v="A3"/>
    <s v="Ciudad principal"/>
    <s v="2-&gt;60"/>
    <n v="1.1000000000000001"/>
    <n v="1501.5000000000002"/>
    <n v="1"/>
    <n v="3.67"/>
    <n v="5"/>
    <n v="0.73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363"/>
    <x v="0"/>
    <s v="0251"/>
    <s v="11/03/2019 18:59"/>
    <s v="0VGW632064"/>
    <s v="500161"/>
    <s v="PITSS"/>
    <s v="ASP"/>
    <x v="128"/>
    <s v="PERIFERICO ORTIZ MENA LOCAL 8 SN"/>
    <x v="6"/>
    <n v="0"/>
    <s v="INTERIOR"/>
    <n v="9"/>
    <s v="Entre 7 y 15"/>
    <s v="A3 Professional Color Laser MFPs"/>
    <s v="A3"/>
    <s v="Ciudad principal"/>
    <s v="2-Entre 7 y 15"/>
    <n v="0.6"/>
    <n v="819"/>
    <n v="1"/>
    <n v="0"/>
    <n v="5"/>
    <n v="0"/>
    <n v="0"/>
    <n v="0"/>
    <d v="2019-03-12T00:00:00"/>
    <d v="2019-03-12T00:00:00"/>
    <n v="0"/>
    <s v="0-1 día"/>
    <n v="0"/>
    <n v="0"/>
    <n v="0"/>
    <x v="0"/>
    <x v="0"/>
    <x v="0"/>
    <x v="0"/>
    <x v="0"/>
    <x v="1"/>
    <x v="7"/>
  </r>
  <r>
    <x v="2"/>
    <n v="1"/>
    <s v="2007367"/>
    <x v="3"/>
    <s v="4002"/>
    <s v="11/03/2019 22:14"/>
    <s v="09HB915898"/>
    <s v="800187"/>
    <s v="PITSS"/>
    <s v="ASP"/>
    <x v="36"/>
    <s v="Tequisquiapan No 102 Esq Luis M Vega Planta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2T00:00:00"/>
    <d v="2019-03-14T00:00:00"/>
    <n v="2"/>
    <s v="2-3 días"/>
    <n v="0"/>
    <n v="0"/>
    <n v="0"/>
    <x v="1"/>
    <x v="0"/>
    <x v="0"/>
    <x v="0"/>
    <x v="0"/>
    <x v="0"/>
    <x v="0"/>
  </r>
  <r>
    <x v="2"/>
    <n v="1"/>
    <s v="2007369"/>
    <x v="3"/>
    <s v="4002"/>
    <s v="11/03/2019 22:16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7637"/>
    <x v="0"/>
    <s v="8572"/>
    <s v="12/03/2019 08:29"/>
    <s v="0XFN041542"/>
    <s v="500163"/>
    <s v="PITSS"/>
    <s v="ASP"/>
    <x v="108"/>
    <s v="TRANSFORMACION LT 3B MZ N SECCION II"/>
    <x v="109"/>
    <n v="0"/>
    <s v="INTERIOR"/>
    <n v="49"/>
    <s v="Entre 31 y 60"/>
    <s v="Color Solid Ink Printers"/>
    <s v="A4"/>
    <s v="Ciudad principal"/>
    <s v="1-Entre 31 y 60"/>
    <n v="0.8"/>
    <n v="572.00000000000011"/>
    <n v="1"/>
    <n v="2.33"/>
    <n v="5"/>
    <n v="0.466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1"/>
    <x v="0"/>
    <s v="3611"/>
    <s v="12/03/2019 08:33"/>
    <s v="0A4T558930"/>
    <s v="800071"/>
    <s v="PITSS"/>
    <s v="ASP"/>
    <x v="27"/>
    <s v="CARRETERA BASE AEREA No 5850-23"/>
    <x v="0"/>
    <n v="0"/>
    <s v="INTERIOR"/>
    <n v="13"/>
    <s v="Entre 7 y 15"/>
    <s v="Entry Mono Printers"/>
    <s v="A4"/>
    <s v="Ciudad principal"/>
    <s v="1-Entre 7 y 15"/>
    <n v="0"/>
    <n v="0"/>
    <n v="1"/>
    <n v="0.7"/>
    <n v="5"/>
    <n v="0.139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7"/>
    <x v="0"/>
    <s v="4002"/>
    <s v="12/03/2019 08:51"/>
    <s v="09HB318818"/>
    <s v="100037"/>
    <s v="PITSS"/>
    <s v="ASP"/>
    <x v="6"/>
    <s v="CIRC VIAL JORGE JIMENEZ CANTU SN"/>
    <x v="125"/>
    <n v="0"/>
    <s v="INTERIOR"/>
    <n v="111"/>
    <s v="&gt;60"/>
    <s v="A4 Mono MFPs"/>
    <s v="A4"/>
    <s v="Otras"/>
    <s v="1-&gt;60"/>
    <n v="1.05"/>
    <n v="750.75000000000011"/>
    <n v="1"/>
    <n v="3.15"/>
    <n v="9"/>
    <n v="0.3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649"/>
    <x v="0"/>
    <s v="4395"/>
    <s v="12/03/2019 08:50"/>
    <s v="0BG2941140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34"/>
    <n v="4"/>
    <n v="8.5000000000000006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651"/>
    <x v="0"/>
    <s v="4395"/>
    <s v="12/03/2019 08:59"/>
    <s v="0BG2949273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.85"/>
    <n v="4"/>
    <n v="0.21249999999999999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7653"/>
    <x v="0"/>
    <s v="4395"/>
    <s v="12/03/2019 09:00"/>
    <s v="0BG2949291"/>
    <s v="800188"/>
    <s v="PITSS"/>
    <s v="ASP"/>
    <x v="1"/>
    <s v="TORRES LANDA 103 A"/>
    <x v="55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2.5"/>
    <n v="4"/>
    <n v="0.6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07657"/>
    <x v="0"/>
    <s v="4395"/>
    <s v="12/03/2019 09:03"/>
    <s v="0BG2948894"/>
    <s v="800147"/>
    <s v="PITSS"/>
    <s v="ASP"/>
    <x v="1"/>
    <s v="BLV MANUEL J CLOUTHIER SN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0"/>
    <n v="4"/>
    <n v="0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7661"/>
    <x v="0"/>
    <s v="4395"/>
    <s v="12/03/2019 09:04"/>
    <s v="0BG2941127"/>
    <s v="800188"/>
    <s v="PITSS"/>
    <s v="ASP"/>
    <x v="1"/>
    <s v="TORRES LANDA 103 A"/>
    <x v="55"/>
    <n v="0"/>
    <s v="INTERIOR"/>
    <n v="76"/>
    <s v="&gt;60"/>
    <s v="Light Production Digital Business"/>
    <s v="Entry Production"/>
    <s v="Ciudad principal"/>
    <s v="3-&gt;60"/>
    <n v="1.1499999999999999"/>
    <n v="1808.95"/>
    <n v="1"/>
    <n v="3.93"/>
    <n v="4"/>
    <n v="0.98250000000000004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663"/>
    <x v="0"/>
    <s v="6705"/>
    <s v="12/03/2019 09:06"/>
    <s v="0A1H020708"/>
    <s v="800147"/>
    <s v="PITSS"/>
    <s v="ASP"/>
    <x v="1"/>
    <s v="BLV MANUEL J CLOUTHIER SN"/>
    <x v="17"/>
    <n v="0"/>
    <s v="INTERIOR"/>
    <n v="48"/>
    <s v="Entre 31 y 60"/>
    <s v="WF Mono Systems and Legacy Color"/>
    <s v="WF"/>
    <s v="Ciudad principal"/>
    <s v="3-Entre 31 y 60"/>
    <n v="1.1000000000000001"/>
    <n v="1730.3000000000004"/>
    <n v="1"/>
    <n v="1.1499999999999999"/>
    <n v="4"/>
    <n v="0.28749999999999998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03"/>
    <x v="0"/>
    <s v="4395"/>
    <s v="12/03/2019 09:44"/>
    <s v="0BG2948440"/>
    <s v="800187"/>
    <s v="PITSS"/>
    <s v="ASP"/>
    <x v="1"/>
    <s v="PASEO CENTRAL 131"/>
    <x v="45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1.27"/>
    <n v="4"/>
    <n v="0.317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09"/>
    <x v="0"/>
    <s v="3321"/>
    <s v="12/03/2019 09:51"/>
    <s v="0LA0096050"/>
    <s v="800187"/>
    <s v="PITSS"/>
    <s v="ASP"/>
    <x v="48"/>
    <s v="AV CENTRAL DR RAFAEL AYALA ECHEVERRIA KM 0.2"/>
    <x v="45"/>
    <n v="0"/>
    <s v="INTERIOR"/>
    <n v="306"/>
    <s v="&gt;60"/>
    <s v="Entry Mono Printers"/>
    <s v="A4"/>
    <s v="Ciudad principal"/>
    <s v="1-&gt;60"/>
    <n v="1.05"/>
    <n v="750.75000000000011"/>
    <n v="1"/>
    <n v="1.23"/>
    <n v="5"/>
    <n v="0.24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7717"/>
    <x v="0"/>
    <s v="4002"/>
    <s v="12/03/2019 09:14"/>
    <s v="09HB331348"/>
    <s v="000196"/>
    <s v="PITSS"/>
    <s v="ASP"/>
    <x v="40"/>
    <s v="CALLE OLIVOS No 27 NAVE 1A CORTINA 20"/>
    <x v="14"/>
    <n v="1"/>
    <s v="METRO"/>
    <n v="2658"/>
    <s v="&gt;60"/>
    <s v="A4 Mono MFPs"/>
    <s v="A4"/>
    <s v="Ciudad principal"/>
    <s v="1-&gt;60"/>
    <n v="1.05"/>
    <n v="0"/>
    <n v="1"/>
    <n v="10.94"/>
    <n v="5"/>
    <n v="2.1879999999999997"/>
    <n v="0.29699999999999993"/>
    <n v="0"/>
    <d v="2019-03-13T00:00:00"/>
    <d v="2019-03-13T00:00:00"/>
    <n v="0"/>
    <s v="0-1 día"/>
    <n v="0"/>
    <n v="0"/>
    <n v="0"/>
    <x v="0"/>
    <x v="3"/>
    <x v="0"/>
    <x v="0"/>
    <x v="0"/>
    <x v="0"/>
    <x v="0"/>
  </r>
  <r>
    <x v="2"/>
    <n v="1"/>
    <s v="2007719"/>
    <x v="0"/>
    <s v="4395"/>
    <s v="12/03/2019 09:58"/>
    <s v="0BG2956722"/>
    <s v="800187"/>
    <s v="PITSS"/>
    <s v="ASP"/>
    <x v="48"/>
    <s v="AV CENTRAL DR RAFAEL AYALA ECHEVERRIA KM 0.2"/>
    <x v="45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1.03"/>
    <n v="4"/>
    <n v="0.257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25"/>
    <x v="0"/>
    <s v="5868"/>
    <s v="12/03/2019 10:00"/>
    <s v="0EX9667401"/>
    <s v="800187"/>
    <s v="PITSS"/>
    <s v="ASP"/>
    <x v="48"/>
    <s v="AV CENTRAL DR RAFAEL AYALA ECHEVERRIA KM 0.2"/>
    <x v="45"/>
    <n v="0"/>
    <s v="INTERIOR"/>
    <n v="96"/>
    <s v="&gt;60"/>
    <s v="Departmental Digital"/>
    <s v="A3"/>
    <s v="Ciudad principal"/>
    <s v="2-&gt;60"/>
    <n v="1.1000000000000001"/>
    <n v="1501.5000000000002"/>
    <n v="1"/>
    <n v="1.42"/>
    <n v="5"/>
    <n v="0.28399999999999997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27"/>
    <x v="0"/>
    <s v="3226"/>
    <s v="12/03/2019 10:01"/>
    <s v="K8B481557"/>
    <s v="800187"/>
    <s v="PITSS"/>
    <s v="ASP"/>
    <x v="48"/>
    <s v="AV CENTRAL DR RAFAEL ECHAVERRI KM 0.5"/>
    <x v="45"/>
    <n v="0"/>
    <s v="INTERIOR"/>
    <n v="22"/>
    <s v="Entre 16 y 30"/>
    <s v="A4 Mono MFPs"/>
    <s v="A4"/>
    <s v="Ciudad principal"/>
    <s v="1-Entre 16 y 30"/>
    <n v="0.6"/>
    <n v="429.00000000000006"/>
    <n v="1"/>
    <n v="1.31"/>
    <n v="5"/>
    <n v="0.2620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733"/>
    <x v="0"/>
    <s v="0070"/>
    <s v="12/03/2019 09:59"/>
    <s v="0E2B664332"/>
    <s v="800147"/>
    <s v="PITSS"/>
    <s v="ASP"/>
    <x v="4"/>
    <s v="BLVD ADOLFO LOPEZ MATEOS 2540"/>
    <x v="17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7.52"/>
    <n v="4"/>
    <n v="1.88"/>
    <n v="0.21999999999999997"/>
    <n v="-346.06"/>
    <d v="2019-03-13T00:00:00"/>
    <d v="2019-03-13T00:00:00"/>
    <n v="0"/>
    <s v="0-1 día"/>
    <n v="0"/>
    <n v="0"/>
    <n v="0"/>
    <x v="0"/>
    <x v="1"/>
    <x v="0"/>
    <x v="0"/>
    <x v="0"/>
    <x v="0"/>
    <x v="0"/>
  </r>
  <r>
    <x v="2"/>
    <n v="1"/>
    <s v="2007737"/>
    <x v="0"/>
    <s v="5337"/>
    <s v="12/03/2019 10:13"/>
    <s v="0AE9549330"/>
    <s v="100039"/>
    <s v="PITSS"/>
    <s v="ASP"/>
    <x v="28"/>
    <s v="INDUSTRIA QUIMICA S/N"/>
    <x v="20"/>
    <n v="1"/>
    <s v="INTERIOR"/>
    <n v="57"/>
    <s v="Entre 31 y 60"/>
    <s v="Office Digital"/>
    <s v="A3"/>
    <s v="Ciudad principal"/>
    <s v="2-Entre 31 y 60"/>
    <n v="1.05"/>
    <n v="0"/>
    <n v="1"/>
    <n v="1.6"/>
    <n v="5"/>
    <n v="0.3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41"/>
    <x v="0"/>
    <s v="7530"/>
    <s v="12/03/2019 10:18"/>
    <s v="0XKK411280"/>
    <s v="100039"/>
    <s v="PITSS"/>
    <s v="ASP"/>
    <x v="28"/>
    <s v="INDUSTRIA QUIMICA S/N"/>
    <x v="20"/>
    <n v="1"/>
    <s v="INTERIOR"/>
    <n v="110"/>
    <s v="&gt;60"/>
    <s v="A3 Office Color Laser MFPs"/>
    <s v="A3"/>
    <s v="Ciudad principal"/>
    <s v="2-&gt;60"/>
    <n v="1.1000000000000001"/>
    <n v="0"/>
    <n v="1"/>
    <n v="1.08"/>
    <n v="5"/>
    <n v="0.21600000000000003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43"/>
    <x v="0"/>
    <s v="7530"/>
    <s v="12/03/2019 10:20"/>
    <s v="0XKK411273"/>
    <s v="100039"/>
    <s v="PITSS"/>
    <s v="ASP"/>
    <x v="28"/>
    <s v="INDUSTRIA QUIMICA S/N"/>
    <x v="20"/>
    <n v="1"/>
    <s v="INTERIOR"/>
    <n v="110"/>
    <s v="&gt;60"/>
    <s v="A3 Office Color Laser MFPs"/>
    <s v="A3"/>
    <s v="Ciudad principal"/>
    <s v="2-&gt;60"/>
    <n v="1.1000000000000001"/>
    <n v="0"/>
    <n v="1"/>
    <n v="0.54"/>
    <n v="5"/>
    <n v="0.10800000000000001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751"/>
    <x v="0"/>
    <s v="8055"/>
    <s v="12/03/2019 10:23"/>
    <s v="0Y4X821264"/>
    <s v="500036"/>
    <s v="PITSS"/>
    <s v="ASP"/>
    <x v="108"/>
    <s v="AV MAESTRO ISRAEL CAVAZOS No 300"/>
    <x v="33"/>
    <n v="0"/>
    <s v="INTERIOR"/>
    <n v="56"/>
    <s v="Entre 31 y 60"/>
    <s v="Departmental Digital"/>
    <s v="A3"/>
    <s v="Ciudad principal"/>
    <s v="2-Entre 31 y 60"/>
    <n v="1.05"/>
    <n v="1433.25"/>
    <n v="1"/>
    <n v="1.27"/>
    <n v="5"/>
    <n v="0.254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55"/>
    <x v="0"/>
    <s v="7025"/>
    <s v="12/03/2019 10:19"/>
    <s v="7CX042480"/>
    <s v="500019"/>
    <s v="PITSS"/>
    <s v="ASP"/>
    <x v="55"/>
    <s v="CARRETERA SAN BERNARDO KM 0.5"/>
    <x v="126"/>
    <n v="0"/>
    <s v="INTERIOR"/>
    <n v="2658"/>
    <s v="&gt;60"/>
    <s v="Office Digital"/>
    <s v="A3"/>
    <s v="Ciudad principal"/>
    <s v="2-&gt;60"/>
    <n v="1.1000000000000001"/>
    <n v="1501.5000000000002"/>
    <n v="1"/>
    <n v="6.91"/>
    <n v="5"/>
    <n v="1.3820000000000001"/>
    <n v="9.5500000000000029E-2"/>
    <n v="-130.35750000000004"/>
    <d v="2019-03-12T00:00:00"/>
    <d v="2019-03-13T00:00:00"/>
    <n v="1"/>
    <s v="0-1 día"/>
    <n v="0"/>
    <n v="0"/>
    <n v="0"/>
    <x v="0"/>
    <x v="1"/>
    <x v="0"/>
    <x v="0"/>
    <x v="0"/>
    <x v="0"/>
    <x v="0"/>
  </r>
  <r>
    <x v="2"/>
    <n v="1"/>
    <s v="2007763"/>
    <x v="0"/>
    <s v="0075"/>
    <s v="12/03/2019 10:35"/>
    <s v="0XU8464707"/>
    <s v="800185"/>
    <s v="PITSS"/>
    <s v="ASP"/>
    <x v="60"/>
    <s v="GABINO BARREDA No 267 B"/>
    <x v="50"/>
    <n v="1"/>
    <s v="INTERIOR"/>
    <n v="42"/>
    <s v="Entre 31 y 60"/>
    <s v="Entry Production Color Mid"/>
    <s v="Entry Production"/>
    <s v="Ciudad principal"/>
    <s v="3-Entre 31 y 60"/>
    <n v="1.1000000000000001"/>
    <n v="0"/>
    <n v="1"/>
    <n v="0.69"/>
    <n v="4"/>
    <n v="0.1724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779"/>
    <x v="0"/>
    <s v="8680"/>
    <s v="12/03/2019 10:38"/>
    <s v="0B2R090061"/>
    <s v="500035"/>
    <s v="PITSS"/>
    <s v="ASP"/>
    <x v="138"/>
    <s v="CARLOS SALAZAR No 729"/>
    <x v="11"/>
    <n v="0"/>
    <s v="INTERIOR"/>
    <n v="33"/>
    <s v="Entre 31 y 60"/>
    <s v="Entry Production Color Low/Mid"/>
    <s v="Entry Production"/>
    <s v="Ciudad principal"/>
    <s v="3-Entre 31 y 60"/>
    <n v="1.1000000000000001"/>
    <n v="1730.3000000000004"/>
    <n v="1"/>
    <n v="1.92"/>
    <n v="4"/>
    <n v="0.48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7795"/>
    <x v="0"/>
    <s v="4002"/>
    <s v="12/03/2019 10:33"/>
    <s v="09HB331548"/>
    <s v="800196"/>
    <s v="PITSS"/>
    <s v="ASP"/>
    <x v="182"/>
    <s v="JUAN DE LA BARRERA No 3609"/>
    <x v="7"/>
    <n v="1"/>
    <s v="INTERIOR"/>
    <n v="2658"/>
    <s v="&gt;60"/>
    <s v="A4 Mono MFPs"/>
    <s v="A4"/>
    <s v="Ciudad principal"/>
    <s v="1-&gt;60"/>
    <n v="1.05"/>
    <n v="0"/>
    <n v="1"/>
    <n v="2.9"/>
    <n v="5"/>
    <n v="0.5799999999999999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25"/>
    <x v="0"/>
    <s v="4310"/>
    <s v="12/03/2019 11:06"/>
    <s v="0BG0966721"/>
    <s v="800188"/>
    <s v="PITSS"/>
    <s v="ASP"/>
    <x v="1"/>
    <s v="AV. FAJA DE ORO NO. 1100"/>
    <x v="48"/>
    <n v="0"/>
    <s v="INTERIOR"/>
    <n v="48"/>
    <s v="Entre 31 y 60"/>
    <s v="Light Production Digital Business"/>
    <s v="Entry Production"/>
    <s v="Ciudad principal"/>
    <s v="3-Entre 31 y 60"/>
    <n v="1.1000000000000001"/>
    <n v="1730.3000000000004"/>
    <n v="1"/>
    <n v="4.9000000000000004"/>
    <n v="4"/>
    <n v="1.2250000000000001"/>
    <n v="5.6250000000000022E-2"/>
    <n v="-88.481250000000045"/>
    <d v="2019-03-12T00:00:00"/>
    <d v="2019-03-13T00:00:00"/>
    <n v="1"/>
    <s v="0-1 día"/>
    <n v="0"/>
    <n v="0"/>
    <n v="0"/>
    <x v="0"/>
    <x v="1"/>
    <x v="0"/>
    <x v="0"/>
    <x v="0"/>
    <x v="0"/>
    <x v="0"/>
  </r>
  <r>
    <x v="2"/>
    <n v="1"/>
    <s v="2007829"/>
    <x v="0"/>
    <s v="0070"/>
    <s v="12/03/2019 11:13"/>
    <s v="0E2B654035"/>
    <s v="800071"/>
    <s v="PITSS"/>
    <s v="ASP"/>
    <x v="27"/>
    <s v="CARRETERA BASE AEREA No 5850-23"/>
    <x v="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0.61"/>
    <n v="4"/>
    <n v="0.1525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35"/>
    <x v="0"/>
    <s v="4002"/>
    <s v="12/03/2019 11:04"/>
    <s v="09HB331853"/>
    <s v="800110"/>
    <s v="PITSS"/>
    <s v="ASP"/>
    <x v="0"/>
    <s v="AV FCO I MADERO 6500 INT 631"/>
    <x v="28"/>
    <n v="1"/>
    <s v="INTERIOR"/>
    <n v="2658"/>
    <s v="&gt;60"/>
    <s v="A4 Mono MFPs"/>
    <s v="A4"/>
    <s v="Ciudad principal"/>
    <s v="1-&gt;60"/>
    <n v="1.05"/>
    <n v="0"/>
    <n v="1"/>
    <n v="1.1599999999999999"/>
    <n v="5"/>
    <n v="0.23199999999999998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47"/>
    <x v="0"/>
    <s v="4002"/>
    <s v="12/03/2019 11:30"/>
    <s v="9HB328358"/>
    <s v="100038"/>
    <s v="PITSS"/>
    <s v="ASP"/>
    <x v="107"/>
    <s v="3 DE MAYO 100"/>
    <x v="52"/>
    <n v="0"/>
    <s v="INTERIOR"/>
    <n v="8"/>
    <s v="Entre 7 y 15"/>
    <s v="A4 Mono MFPs"/>
    <s v="A4"/>
    <s v="Otras"/>
    <s v="1-Entre 7 y 15"/>
    <n v="0"/>
    <n v="0"/>
    <n v="1"/>
    <n v="1.5"/>
    <n v="9"/>
    <n v="0.16666666666666666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71"/>
    <x v="0"/>
    <s v="3658"/>
    <s v="12/03/2019 12:04"/>
    <s v="0C4X011065"/>
    <s v="500094"/>
    <s v="PITSS"/>
    <s v="ASP"/>
    <x v="6"/>
    <s v="CRT MEXICO LAREDO 141"/>
    <x v="127"/>
    <n v="0"/>
    <s v="INTERIOR"/>
    <n v="197"/>
    <s v="&gt;60"/>
    <s v="A4 Mono MFPs"/>
    <s v="A4"/>
    <s v="Otras"/>
    <s v="1-&gt;60"/>
    <n v="1.05"/>
    <n v="750.75000000000011"/>
    <n v="1"/>
    <n v="7.76"/>
    <n v="9"/>
    <n v="0.8622222222222222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7895"/>
    <x v="0"/>
    <s v="0070"/>
    <s v="12/03/2019 12:25"/>
    <s v="0E2B646602"/>
    <s v="500028"/>
    <s v="PITSS"/>
    <s v="ASP"/>
    <x v="1"/>
    <s v="ROMULO GARZA 410"/>
    <x v="36"/>
    <n v="0"/>
    <s v="INTERIOR"/>
    <n v="46"/>
    <s v="Entre 31 y 60"/>
    <s v="Entry Production Color Low/Mid"/>
    <s v="Entry Production"/>
    <s v="Ciudad principal"/>
    <s v="3-Entre 31 y 60"/>
    <n v="1.1000000000000001"/>
    <n v="1730.3000000000004"/>
    <n v="1"/>
    <n v="2.58"/>
    <n v="4"/>
    <n v="0.64500000000000002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899"/>
    <x v="0"/>
    <s v="3658"/>
    <s v="12/03/2019 12:28"/>
    <s v="0C4X008548"/>
    <s v="800188"/>
    <s v="PITSS"/>
    <s v="ASP"/>
    <x v="8"/>
    <s v="BLV LAZARO CARDENAS 1394"/>
    <x v="30"/>
    <n v="0"/>
    <s v="INTERIOR"/>
    <n v="5"/>
    <s v="Entre 3 y 6"/>
    <s v="A4 Mono MFPs"/>
    <s v="A4"/>
    <s v="Ciudad principal"/>
    <s v="1-Entre 3 y 6"/>
    <n v="0"/>
    <n v="0"/>
    <n v="1"/>
    <n v="5.45"/>
    <n v="5"/>
    <n v="1.0900000000000001"/>
    <n v="2.250000000000002E-2"/>
    <n v="-16.087500000000016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07937"/>
    <x v="0"/>
    <s v="5866"/>
    <s v="12/03/2019 12:56"/>
    <s v="0EX9296140"/>
    <s v="800197"/>
    <s v="PITSS"/>
    <s v="ASP"/>
    <x v="1"/>
    <s v="AV MEREO RODRIGUEZ BARRAGAN S/N"/>
    <x v="13"/>
    <n v="0"/>
    <s v="INTERIOR"/>
    <n v="21"/>
    <s v="Entre 16 y 30"/>
    <s v="Departmental Digital"/>
    <s v="A3"/>
    <s v="Ciudad principal"/>
    <s v="2-Entre 16 y 30"/>
    <n v="0.8"/>
    <n v="1092"/>
    <n v="1"/>
    <n v="0.56999999999999995"/>
    <n v="5"/>
    <n v="0.11399999999999999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7945"/>
    <x v="0"/>
    <s v="6705"/>
    <s v="12/03/2019 13:09"/>
    <s v="0A1H020703"/>
    <s v="800185"/>
    <s v="PITSS"/>
    <s v="ASP"/>
    <x v="1"/>
    <s v="BLVD MIGUEL DE LA MADRID 8717"/>
    <x v="41"/>
    <n v="1"/>
    <s v="INTERIOR"/>
    <n v="18"/>
    <s v="Entre 16 y 30"/>
    <s v="WF Mono Systems and Legacy Color"/>
    <s v="WF"/>
    <s v="Ciudad principal"/>
    <s v="3-Entre 16 y 30"/>
    <n v="1.05"/>
    <n v="0"/>
    <n v="1"/>
    <n v="3.95"/>
    <n v="4"/>
    <n v="0.9875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7953"/>
    <x v="0"/>
    <s v="0551"/>
    <s v="12/03/2019 13:17"/>
    <s v="0XPN398119"/>
    <s v="800187"/>
    <s v="PITSS"/>
    <s v="ASP"/>
    <x v="4"/>
    <s v="BLV ECUESTRE SN"/>
    <x v="10"/>
    <n v="0"/>
    <s v="INTERIOR"/>
    <n v="49"/>
    <s v="Entre 31 y 60"/>
    <s v="Entry Production Color Low/Mid"/>
    <s v="Entry Production"/>
    <s v="Ciudad principal"/>
    <s v="3-Entre 31 y 60"/>
    <n v="1.1000000000000001"/>
    <n v="1730.3000000000004"/>
    <n v="1"/>
    <n v="2.5499999999999998"/>
    <n v="4"/>
    <n v="0.63749999999999996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7963"/>
    <x v="0"/>
    <s v="6203"/>
    <s v="12/03/2019 13:26"/>
    <s v="0AGD461882"/>
    <s v="800188"/>
    <s v="PITSS"/>
    <s v="ASP"/>
    <x v="1"/>
    <s v="AV FAJA DE ORO 1100"/>
    <x v="48"/>
    <n v="0"/>
    <s v="INTERIOR"/>
    <n v="19"/>
    <s v="Entre 16 y 30"/>
    <s v="WF Mono Systems and Legacy Color"/>
    <s v="WF"/>
    <s v="Ciudad principal"/>
    <s v="3-Entre 16 y 30"/>
    <n v="1.05"/>
    <n v="1651.6500000000003"/>
    <n v="1"/>
    <n v="3.57"/>
    <n v="4"/>
    <n v="0.89249999999999996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7989"/>
    <x v="0"/>
    <s v="3658"/>
    <s v="12/03/2019 14:07"/>
    <s v="0C4X008932"/>
    <s v="800071"/>
    <s v="PITSS"/>
    <s v="ASP"/>
    <x v="7"/>
    <s v="AV GENERAL RAMON CORONA No 2514"/>
    <x v="0"/>
    <n v="0"/>
    <s v="INTERIOR"/>
    <n v="2658"/>
    <s v="&gt;60"/>
    <s v="A4 Mono MFPs"/>
    <s v="A4"/>
    <s v="Ciudad principal"/>
    <s v="1-&gt;60"/>
    <n v="1.05"/>
    <n v="750.75000000000011"/>
    <n v="1"/>
    <n v="0.55000000000000004"/>
    <n v="5"/>
    <n v="0.110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0"/>
    <x v="0"/>
  </r>
  <r>
    <x v="2"/>
    <n v="1"/>
    <s v="2008019"/>
    <x v="0"/>
    <s v="0070"/>
    <s v="12/03/2019 14:53"/>
    <s v="0E2B656382"/>
    <s v="500157"/>
    <s v="PITSS"/>
    <s v="ASP"/>
    <x v="1"/>
    <s v="AV ADOLFO LOPEZ MATEOS 2058"/>
    <x v="2"/>
    <n v="0"/>
    <s v="INTERIOR"/>
    <n v="84"/>
    <s v="&gt;60"/>
    <s v="Entry Production Color Low/Mid"/>
    <s v="Entry Production"/>
    <s v="Ciudad principal"/>
    <s v="3-&gt;60"/>
    <n v="1.1499999999999999"/>
    <n v="1808.95"/>
    <n v="1"/>
    <n v="1.29"/>
    <n v="4"/>
    <n v="0.322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2"/>
    <x v="4"/>
  </r>
  <r>
    <x v="2"/>
    <n v="1"/>
    <s v="2008023"/>
    <x v="0"/>
    <s v="7142"/>
    <s v="12/03/2019 14:54"/>
    <s v="0PW4980265"/>
    <s v="800071"/>
    <s v="PITSS"/>
    <s v="ASP"/>
    <x v="1"/>
    <s v="CENTRO COMERCIAL REAL CENTER AV SANTA MARGARITA No"/>
    <x v="0"/>
    <n v="0"/>
    <s v="INTERIOR"/>
    <n v="54"/>
    <s v="Entre 31 y 60"/>
    <s v="WF Mono Systems and Legacy Color"/>
    <s v="WF"/>
    <s v="Ciudad principal"/>
    <s v="3-Entre 31 y 60"/>
    <n v="1.1000000000000001"/>
    <n v="1730.3000000000004"/>
    <n v="1"/>
    <n v="0.93"/>
    <n v="4"/>
    <n v="0.23250000000000001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8031"/>
    <x v="0"/>
    <s v="5866"/>
    <s v="12/03/2019 15:01"/>
    <s v="0EX9297282"/>
    <s v="500157"/>
    <s v="PITSS"/>
    <s v="ASP"/>
    <x v="1"/>
    <s v="AV  ADOLFO LOPEZ MATEOS NUM 2058"/>
    <x v="2"/>
    <n v="0"/>
    <s v="INTERIOR"/>
    <n v="83"/>
    <s v="&gt;60"/>
    <s v="Departmental Digital"/>
    <s v="A3"/>
    <s v="Ciudad principal"/>
    <s v="2-&gt;60"/>
    <n v="1.1000000000000001"/>
    <n v="1501.5000000000002"/>
    <n v="1"/>
    <n v="0.98"/>
    <n v="5"/>
    <n v="0.19600000000000001"/>
    <n v="0"/>
    <n v="0"/>
    <d v="2019-03-12T00:00:00"/>
    <d v="2019-03-12T00:00:00"/>
    <n v="0"/>
    <s v="0-1 día"/>
    <n v="0"/>
    <n v="0"/>
    <n v="0"/>
    <x v="0"/>
    <x v="0"/>
    <x v="0"/>
    <x v="0"/>
    <x v="0"/>
    <x v="2"/>
    <x v="4"/>
  </r>
  <r>
    <x v="2"/>
    <n v="1"/>
    <s v="2008043"/>
    <x v="0"/>
    <s v="5866"/>
    <s v="12/03/2019 15:22"/>
    <s v="0EX9293386"/>
    <s v="800188"/>
    <s v="PITSS"/>
    <s v="ASP"/>
    <x v="4"/>
    <s v="PASEO IRAPUATO 1101"/>
    <x v="30"/>
    <n v="0"/>
    <s v="INTERIOR"/>
    <n v="6"/>
    <s v="Entre 3 y 6"/>
    <s v="Departmental Digital"/>
    <s v="A3"/>
    <s v="Ciudad principal"/>
    <s v="2-Entre 3 y 6"/>
    <n v="0"/>
    <n v="0"/>
    <n v="1"/>
    <n v="3.96"/>
    <n v="5"/>
    <n v="0.79200000000000004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047"/>
    <x v="0"/>
    <s v="3657"/>
    <s v="12/03/2019 15:32"/>
    <s v="0C7X276251"/>
    <s v="500158"/>
    <s v="PITSS"/>
    <s v="ASP"/>
    <x v="13"/>
    <s v="AV ANTONIO J BERMUDEZ No 1230"/>
    <x v="2"/>
    <n v="0"/>
    <s v="INTERIOR"/>
    <n v="69"/>
    <s v="&gt;60"/>
    <s v="A4 Mono MFPs"/>
    <s v="A4"/>
    <s v="Ciudad principal"/>
    <s v="1-&gt;60"/>
    <n v="1.05"/>
    <n v="750.75000000000011"/>
    <n v="1"/>
    <n v="3.7"/>
    <n v="5"/>
    <n v="0.74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5"/>
  </r>
  <r>
    <x v="2"/>
    <n v="1"/>
    <s v="2008053"/>
    <x v="0"/>
    <s v="5866"/>
    <s v="12/03/2019 15:38"/>
    <s v="0EX9293999"/>
    <s v="800147"/>
    <s v="PITSS"/>
    <s v="ASP"/>
    <x v="1"/>
    <s v="CALLE 5 DE MAYO No 208-A"/>
    <x v="17"/>
    <n v="0"/>
    <s v="INTERIOR"/>
    <n v="21"/>
    <s v="Entre 16 y 30"/>
    <s v="Departmental Digital"/>
    <s v="A3"/>
    <s v="Ciudad principal"/>
    <s v="2-Entre 16 y 30"/>
    <n v="0.8"/>
    <n v="1092"/>
    <n v="1"/>
    <n v="1.87"/>
    <n v="5"/>
    <n v="0.374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8055"/>
    <x v="0"/>
    <s v="4000"/>
    <s v="12/03/2019 15:34"/>
    <s v="06HB014406"/>
    <s v="500027"/>
    <s v="PITSS"/>
    <s v="ASP"/>
    <x v="20"/>
    <s v="DURANGO No 2751"/>
    <x v="2"/>
    <n v="1"/>
    <s v="INTERIOR"/>
    <n v="11"/>
    <s v="Entre 7 y 15"/>
    <s v="Entry Mono Printers"/>
    <s v="A4"/>
    <s v="Ciudad principal"/>
    <s v="1-Entre 7 y 15"/>
    <n v="0"/>
    <n v="0"/>
    <n v="1"/>
    <n v="1.93"/>
    <n v="5"/>
    <n v="0.3860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8057"/>
    <x v="0"/>
    <s v="4395"/>
    <s v="12/03/2019 15:49"/>
    <s v="0BG2946876"/>
    <s v="800146"/>
    <s v="PITSS"/>
    <s v="ASP"/>
    <x v="1"/>
    <s v="BLV JUAN ALONSO DE TORRES 1315-3"/>
    <x v="17"/>
    <n v="0"/>
    <s v="INTERIOR"/>
    <n v="1"/>
    <s v="&lt;=3"/>
    <s v="Light Production Digital Business"/>
    <s v="Entry Production"/>
    <s v="Ciudad principal"/>
    <s v="3-&lt;=3"/>
    <n v="0"/>
    <n v="0"/>
    <n v="1"/>
    <n v="1.68"/>
    <n v="4"/>
    <n v="0.4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069"/>
    <x v="0"/>
    <s v="0070"/>
    <s v="12/03/2019 16:15"/>
    <s v="0E2B653886"/>
    <s v="500028"/>
    <s v="PITSS"/>
    <s v="ASP"/>
    <x v="1"/>
    <s v="AV UNIVERSIDAD 401 NTE"/>
    <x v="36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25"/>
    <n v="4"/>
    <n v="0.3125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8077"/>
    <x v="0"/>
    <s v="4002"/>
    <s v="12/03/2019 16:27"/>
    <s v="09HB331362"/>
    <s v="800196"/>
    <s v="PITSS"/>
    <s v="ASP"/>
    <x v="29"/>
    <s v="FRANCIA No 1765"/>
    <x v="7"/>
    <n v="1"/>
    <s v="INTERIOR"/>
    <n v="32"/>
    <s v="Entre 31 y 60"/>
    <s v="A4 Mono MFPs"/>
    <s v="A4"/>
    <s v="Ciudad principal"/>
    <s v="1-Entre 31 y 60"/>
    <n v="0.8"/>
    <n v="0"/>
    <n v="1"/>
    <n v="1.05"/>
    <n v="5"/>
    <n v="0.21000000000000002"/>
    <n v="0"/>
    <n v="0"/>
    <d v="2019-03-12T00:00:00"/>
    <d v="2019-03-13T00:00:00"/>
    <n v="1"/>
    <s v="0-1 día"/>
    <n v="0"/>
    <n v="0"/>
    <n v="0"/>
    <x v="0"/>
    <x v="0"/>
    <x v="0"/>
    <x v="0"/>
    <x v="0"/>
    <x v="0"/>
    <x v="0"/>
  </r>
  <r>
    <x v="2"/>
    <n v="1"/>
    <s v="2008151"/>
    <x v="0"/>
    <s v="7845"/>
    <s v="12/03/2019 17:01"/>
    <s v="0MX4770494"/>
    <s v="100037"/>
    <s v="PITSS"/>
    <s v="ASP"/>
    <x v="21"/>
    <s v="ACUEDUCTO DEL ALTO LERMA No 2"/>
    <x v="24"/>
    <n v="0"/>
    <s v="INTERIOR"/>
    <n v="74"/>
    <s v="&gt;60"/>
    <s v="A3 Office Color Laser MFPs"/>
    <s v="A3"/>
    <s v="Ciudad principal"/>
    <s v="2-&gt;60"/>
    <n v="1.1000000000000001"/>
    <n v="1501.5000000000002"/>
    <n v="1"/>
    <n v="0.66"/>
    <n v="5"/>
    <n v="0.13200000000000001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169"/>
    <x v="0"/>
    <s v="4002"/>
    <s v="12/03/2019 17:36"/>
    <s v="09HB331766"/>
    <s v="000195"/>
    <s v="PITSS"/>
    <s v="ASP"/>
    <x v="90"/>
    <s v="SIGLO XXI"/>
    <x v="57"/>
    <n v="1"/>
    <s v="METRO"/>
    <n v="2658"/>
    <s v="&gt;60"/>
    <s v="A4 Mono MFPs"/>
    <s v="A4"/>
    <s v="Ciudad principal"/>
    <s v="1-&gt;60"/>
    <n v="1.05"/>
    <n v="0"/>
    <n v="1"/>
    <n v="3.32"/>
    <n v="5"/>
    <n v="0.66399999999999992"/>
    <n v="0"/>
    <n v="0"/>
    <d v="2019-03-15T00:00:00"/>
    <d v="2019-03-15T00:00:00"/>
    <n v="0"/>
    <s v="0-1 día"/>
    <n v="0"/>
    <n v="0"/>
    <n v="-2000"/>
    <x v="0"/>
    <x v="0"/>
    <x v="0"/>
    <x v="0"/>
    <x v="0"/>
    <x v="0"/>
    <x v="0"/>
  </r>
  <r>
    <x v="2"/>
    <n v="1"/>
    <s v="2008171"/>
    <x v="0"/>
    <s v="3611"/>
    <s v="12/03/2019 17:36"/>
    <s v="0A4T549969"/>
    <s v="500036"/>
    <s v="PITSS"/>
    <s v="ASP"/>
    <x v="4"/>
    <s v="AV DE LAS TORRES 2498"/>
    <x v="1"/>
    <n v="0"/>
    <s v="INTERIOR"/>
    <n v="125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175"/>
    <x v="0"/>
    <s v="3658"/>
    <s v="12/03/2019 17:41"/>
    <s v="0C4X003878"/>
    <s v="500080"/>
    <s v="PITSS"/>
    <s v="ASP"/>
    <x v="10"/>
    <s v="FERNANDO DE BORJA EDIFICIO Q CENTER No 913 A-PB"/>
    <x v="6"/>
    <n v="0"/>
    <s v="INTERIOR"/>
    <n v="5"/>
    <s v="Entre 3 y 6"/>
    <s v="A4 Mono MFPs"/>
    <s v="A4"/>
    <s v="Ciudad principal"/>
    <s v="1-Entre 3 y 6"/>
    <n v="0"/>
    <n v="0"/>
    <n v="1"/>
    <n v="0"/>
    <n v="5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08177"/>
    <x v="0"/>
    <s v="3655"/>
    <s v="12/03/2019 17:34"/>
    <s v="0C7X373065"/>
    <s v="800074"/>
    <s v="PITSS"/>
    <s v="ASP"/>
    <x v="183"/>
    <s v="AV PASEO DEL PE&amp;ASCO MZA 20 LTE 1"/>
    <x v="113"/>
    <n v="0"/>
    <s v="INTERIOR"/>
    <n v="2658"/>
    <s v="&gt;60"/>
    <s v="A4 Mono MFPs"/>
    <s v="A4"/>
    <s v="Ciudad principal"/>
    <s v="1-&gt;60"/>
    <n v="1.05"/>
    <n v="750.75000000000011"/>
    <n v="1"/>
    <n v="8.83"/>
    <n v="5"/>
    <n v="1.766"/>
    <n v="0.1915"/>
    <n v="-136.92250000000001"/>
    <d v="2019-03-13T00:00:00"/>
    <d v="2019-03-14T00:00:00"/>
    <n v="1"/>
    <s v="0-1 día"/>
    <n v="0"/>
    <n v="0"/>
    <n v="0"/>
    <x v="0"/>
    <x v="1"/>
    <x v="0"/>
    <x v="0"/>
    <x v="0"/>
    <x v="0"/>
    <x v="0"/>
  </r>
  <r>
    <x v="2"/>
    <n v="1"/>
    <s v="2008193"/>
    <x v="0"/>
    <s v="0070"/>
    <s v="12/03/2019 18:19"/>
    <s v="0E2B658304"/>
    <s v="500035"/>
    <s v="PITSS"/>
    <s v="ASP"/>
    <x v="4"/>
    <s v="EUGENIO GARZA SADA 3525"/>
    <x v="11"/>
    <n v="0"/>
    <s v="INTERIOR"/>
    <n v="83"/>
    <s v="&gt;60"/>
    <s v="Entry Production Color Low/Mid"/>
    <s v="Entry Production"/>
    <s v="Ciudad principal"/>
    <s v="3-&gt;60"/>
    <n v="1.1499999999999999"/>
    <n v="1808.95"/>
    <n v="1"/>
    <n v="1.83"/>
    <n v="4"/>
    <n v="0.45750000000000002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8201"/>
    <x v="0"/>
    <s v="6700"/>
    <s v="12/03/2019 19:31"/>
    <s v="0AB9779669"/>
    <s v="500155"/>
    <s v="PITSS"/>
    <s v="ASP"/>
    <x v="25"/>
    <s v="AV PARQUE INDUSTRIAL JUAREZ 3328"/>
    <x v="2"/>
    <n v="0"/>
    <s v="INTERIOR"/>
    <n v="398"/>
    <s v="&gt;60"/>
    <s v="Color Laser Printers"/>
    <s v="A4"/>
    <s v="Ciudad principal"/>
    <s v="1-&gt;60"/>
    <n v="1.05"/>
    <n v="750.75000000000011"/>
    <n v="1"/>
    <n v="0.5"/>
    <n v="5"/>
    <n v="0.1"/>
    <n v="0"/>
    <n v="0"/>
    <d v="2019-03-14T00:00:00"/>
    <d v="2019-03-15T00:00:00"/>
    <n v="1"/>
    <s v="0-1 día"/>
    <n v="0"/>
    <n v="0"/>
    <n v="0"/>
    <x v="0"/>
    <x v="0"/>
    <x v="0"/>
    <x v="1"/>
    <x v="0"/>
    <x v="2"/>
    <x v="2"/>
  </r>
  <r>
    <x v="2"/>
    <n v="1"/>
    <s v="2008419"/>
    <x v="0"/>
    <s v="6705"/>
    <s v="13/03/2019 08:14"/>
    <s v="0A1H021585"/>
    <s v="500019"/>
    <s v="PITSS"/>
    <s v="ASP"/>
    <x v="1"/>
    <s v="BLV INDEPENDENCIA SN"/>
    <x v="9"/>
    <n v="0"/>
    <s v="INTERIOR"/>
    <n v="34"/>
    <s v="Entre 31 y 60"/>
    <s v="WF Mono Systems and Legacy Color"/>
    <s v="WF"/>
    <s v="Otras"/>
    <s v="3-Entre 31 y 60"/>
    <n v="1.1000000000000001"/>
    <n v="1730.3000000000004"/>
    <n v="1"/>
    <n v="2.2999999999999998"/>
    <n v="6"/>
    <n v="0.383333333333333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35"/>
    <x v="0"/>
    <s v="7142"/>
    <s v="13/03/2019 08:19"/>
    <s v="0PW4152865"/>
    <s v="800183"/>
    <s v="PITSS"/>
    <s v="ASP"/>
    <x v="1"/>
    <s v="AV LOPEZ MATEOS SUR 1299"/>
    <x v="40"/>
    <n v="0"/>
    <s v="INTERIOR"/>
    <n v="43"/>
    <s v="Entre 31 y 60"/>
    <s v="WF Mono Systems and Legacy Color"/>
    <s v="WF"/>
    <s v="Ciudad principal"/>
    <s v="3-Entre 31 y 60"/>
    <n v="1.1000000000000001"/>
    <n v="1730.3000000000004"/>
    <n v="1"/>
    <n v="1.5"/>
    <n v="4"/>
    <n v="0.375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41"/>
    <x v="0"/>
    <s v="6656"/>
    <s v="13/03/2019 08:27"/>
    <s v="0E1B964821"/>
    <s v="800071"/>
    <s v="PITSS"/>
    <s v="ASP"/>
    <x v="27"/>
    <s v="CARRETERA BASE AEREA No 5850-23"/>
    <x v="0"/>
    <n v="0"/>
    <s v="INTERIOR"/>
    <n v="135"/>
    <s v="&gt;60"/>
    <s v="Color Laser Printers"/>
    <s v="A4"/>
    <s v="Ciudad principal"/>
    <s v="1-&gt;60"/>
    <n v="1.05"/>
    <n v="750.75000000000011"/>
    <n v="1"/>
    <n v="0.67"/>
    <n v="5"/>
    <n v="0.1340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8455"/>
    <x v="0"/>
    <s v="3636"/>
    <s v="13/03/2019 08:54"/>
    <s v="0BB1569265"/>
    <s v="500159"/>
    <s v="PITSS"/>
    <s v="ASP"/>
    <x v="25"/>
    <s v="VIALIDAD TABALAOPA 8507"/>
    <x v="6"/>
    <n v="0"/>
    <s v="INTERIOR"/>
    <n v="387"/>
    <s v="&gt;60"/>
    <s v="A4 Mono MFPs"/>
    <s v="A4"/>
    <s v="Ciudad principal"/>
    <s v="1-&gt;60"/>
    <n v="1.05"/>
    <n v="750.75000000000011"/>
    <n v="1"/>
    <n v="0"/>
    <n v="5"/>
    <n v="0"/>
    <n v="0"/>
    <n v="0"/>
    <d v="2019-03-14T00:00:00"/>
    <d v="2019-03-15T00:00:00"/>
    <n v="1"/>
    <s v="0-1 día"/>
    <n v="0"/>
    <n v="0"/>
    <n v="0"/>
    <x v="0"/>
    <x v="0"/>
    <x v="0"/>
    <x v="1"/>
    <x v="0"/>
    <x v="1"/>
    <x v="6"/>
  </r>
  <r>
    <x v="2"/>
    <n v="1"/>
    <s v="2008481"/>
    <x v="0"/>
    <s v="4311"/>
    <s v="13/03/2019 09:20"/>
    <s v="0BG1000997"/>
    <s v="500083"/>
    <s v="PITSS"/>
    <s v="ASP"/>
    <x v="7"/>
    <s v="AV EUGENIO GARZA SADA 2501 SUR"/>
    <x v="11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1.42"/>
    <n v="4"/>
    <n v="0.35499999999999998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483"/>
    <x v="0"/>
    <s v="0560"/>
    <s v="13/03/2019 09:24"/>
    <s v="0XPN546792"/>
    <s v="500157"/>
    <s v="PITSS"/>
    <s v="ASP"/>
    <x v="1"/>
    <s v="AV PASEO TRIUNFO LA REP 6321"/>
    <x v="2"/>
    <n v="0"/>
    <s v="INTERIOR"/>
    <n v="5"/>
    <s v="Entre 3 y 6"/>
    <s v="Entry Production Color Low/Mid"/>
    <s v="Entry Production"/>
    <s v="Ciudad principal"/>
    <s v="3-Entre 3 y 6"/>
    <n v="0.6"/>
    <n v="943.80000000000007"/>
    <n v="1"/>
    <n v="1.6"/>
    <n v="4"/>
    <n v="0.4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4"/>
  </r>
  <r>
    <x v="2"/>
    <n v="1"/>
    <s v="2008509"/>
    <x v="0"/>
    <s v="5337"/>
    <s v="13/03/2019 10:02"/>
    <s v="0AE9556533"/>
    <s v="500028"/>
    <s v="PITSS"/>
    <s v="ASP"/>
    <x v="54"/>
    <s v="JOSE MARIA ARTEAGA No 432"/>
    <x v="11"/>
    <n v="0"/>
    <s v="INTERIOR"/>
    <n v="23"/>
    <s v="Entre 16 y 30"/>
    <s v="Office Digital"/>
    <s v="A3"/>
    <s v="Ciudad principal"/>
    <s v="2-Entre 16 y 30"/>
    <n v="0.8"/>
    <n v="1092"/>
    <n v="1"/>
    <n v="7.47"/>
    <n v="5"/>
    <n v="1.494"/>
    <n v="0.1235"/>
    <n v="-168.57749999999999"/>
    <d v="2019-03-14T00:00:00"/>
    <d v="2019-03-14T00:00:00"/>
    <n v="0"/>
    <s v="0-1 día"/>
    <n v="0"/>
    <n v="0"/>
    <n v="0"/>
    <x v="0"/>
    <x v="1"/>
    <x v="0"/>
    <x v="0"/>
    <x v="0"/>
    <x v="0"/>
    <x v="0"/>
  </r>
  <r>
    <x v="2"/>
    <n v="1"/>
    <s v="2008511"/>
    <x v="0"/>
    <s v="6203"/>
    <s v="13/03/2019 10:03"/>
    <s v="0AGD461848"/>
    <s v="800072"/>
    <s v="PITSS"/>
    <s v="ASP"/>
    <x v="1"/>
    <s v="PATRIA 1937"/>
    <x v="0"/>
    <n v="0"/>
    <s v="INTERIOR"/>
    <n v="2"/>
    <s v="&lt;=3"/>
    <s v="WF Mono Systems and Legacy Color"/>
    <s v="WF"/>
    <s v="Ciudad principal"/>
    <s v="3-&lt;=3"/>
    <n v="0"/>
    <n v="0"/>
    <n v="1"/>
    <n v="1.1200000000000001"/>
    <n v="4"/>
    <n v="0.28000000000000003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527"/>
    <x v="0"/>
    <s v="3350"/>
    <s v="13/03/2019 10:12"/>
    <s v="0VMA558358"/>
    <s v="500053"/>
    <s v="PITSS"/>
    <s v="ASP"/>
    <x v="28"/>
    <s v="BLVD MIGUEL RAMOS ARIZPE 124 SUR"/>
    <x v="122"/>
    <n v="1"/>
    <s v="INTERIOR"/>
    <n v="142"/>
    <s v="&gt;60"/>
    <s v="A4 Mono MFPs"/>
    <s v="A4"/>
    <s v="Otras"/>
    <s v="1-&gt;60"/>
    <n v="1.05"/>
    <n v="0"/>
    <n v="1"/>
    <n v="0.55000000000000004"/>
    <n v="9"/>
    <n v="6.1111111111111116E-2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531"/>
    <x v="0"/>
    <s v="4624"/>
    <s v="13/03/2019 10:13"/>
    <s v="0D6X465375"/>
    <s v="500158"/>
    <s v="PITSS"/>
    <s v="ASP"/>
    <x v="2"/>
    <s v="AV PRINCIPAL S/N"/>
    <x v="2"/>
    <n v="0"/>
    <s v="INTERIOR"/>
    <n v="244"/>
    <s v="&gt;60"/>
    <s v="Entry Mono Printers"/>
    <s v="A4"/>
    <s v="Ciudad principal"/>
    <s v="1-&gt;60"/>
    <n v="1.05"/>
    <n v="750.75000000000011"/>
    <n v="1"/>
    <n v="3.56"/>
    <n v="5"/>
    <n v="0.71199999999999997"/>
    <n v="0"/>
    <n v="0"/>
    <d v="2019-03-13T00:00:00"/>
    <d v="2019-03-14T00:00:00"/>
    <n v="1"/>
    <s v="0-1 día"/>
    <n v="0"/>
    <n v="0"/>
    <n v="0"/>
    <x v="0"/>
    <x v="0"/>
    <x v="0"/>
    <x v="0"/>
    <x v="0"/>
    <x v="2"/>
    <x v="5"/>
  </r>
  <r>
    <x v="2"/>
    <n v="1"/>
    <s v="2008535"/>
    <x v="0"/>
    <s v="5945"/>
    <s v="13/03/2019 10:10"/>
    <s v="0X76375739"/>
    <s v="500158"/>
    <s v="PITSS"/>
    <s v="ASP"/>
    <x v="2"/>
    <s v="AV DE LAS INDUSTRIAS S/N"/>
    <x v="2"/>
    <n v="0"/>
    <s v="INTERIOR"/>
    <n v="12"/>
    <s v="Entre 7 y 15"/>
    <s v="Office Digital"/>
    <s v="A3"/>
    <s v="Ciudad principal"/>
    <s v="2-Entre 7 y 15"/>
    <n v="0.6"/>
    <n v="819"/>
    <n v="1"/>
    <n v="2.11"/>
    <n v="5"/>
    <n v="0.42199999999999999"/>
    <n v="0"/>
    <n v="0"/>
    <d v="2019-03-13T00:00:00"/>
    <d v="2019-03-13T00:00:00"/>
    <n v="0"/>
    <s v="0-1 día"/>
    <n v="0"/>
    <n v="0"/>
    <n v="0"/>
    <x v="0"/>
    <x v="0"/>
    <x v="0"/>
    <x v="0"/>
    <x v="0"/>
    <x v="2"/>
    <x v="5"/>
  </r>
  <r>
    <x v="2"/>
    <n v="1"/>
    <s v="2008537"/>
    <x v="0"/>
    <s v="4624"/>
    <s v="13/03/2019 10:26"/>
    <s v="0D6X461128"/>
    <s v="500018"/>
    <s v="PITSS"/>
    <s v="ASP"/>
    <x v="2"/>
    <s v="AV MARTIRES DE SONORA 1006"/>
    <x v="23"/>
    <n v="0"/>
    <s v="INTERIOR"/>
    <n v="9"/>
    <s v="Entre 7 y 15"/>
    <s v="Entry Mono Printers"/>
    <s v="A4"/>
    <s v="Ciudad principal"/>
    <s v="1-Entre 7 y 15"/>
    <n v="0"/>
    <n v="0"/>
    <n v="1"/>
    <n v="0.45"/>
    <n v="5"/>
    <n v="0.09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8539"/>
    <x v="3"/>
    <s v="4002"/>
    <s v="13/03/2019 10:30"/>
    <s v="09HB915895"/>
    <s v="800187"/>
    <s v="PITSS"/>
    <s v="ASP"/>
    <x v="36"/>
    <s v="ANILLO VIAL JUNIPERO SERRA No 2601 PISOS 7,8 y 9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8559"/>
    <x v="0"/>
    <s v="3636"/>
    <s v="13/03/2019 10:49"/>
    <s v="0BB1564111"/>
    <s v="800187"/>
    <s v="PITSS"/>
    <s v="ASP"/>
    <x v="8"/>
    <s v="BLVD JURIQUILLA 3100 LOC 44 AL 48"/>
    <x v="10"/>
    <n v="0"/>
    <s v="INTERIOR"/>
    <n v="264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565"/>
    <x v="0"/>
    <s v="5866"/>
    <s v="13/03/2019 10:54"/>
    <s v="0EX9296103"/>
    <s v="800071"/>
    <s v="PITSS"/>
    <s v="ASP"/>
    <x v="1"/>
    <s v="CENTRO COMERCIAL REAL CENTER AV SANTA MARGARITA No"/>
    <x v="0"/>
    <n v="0"/>
    <s v="INTERIOR"/>
    <n v="43"/>
    <s v="Entre 31 y 60"/>
    <s v="Departmental Digital"/>
    <s v="A3"/>
    <s v="Ciudad principal"/>
    <s v="2-Entre 31 y 60"/>
    <n v="1.05"/>
    <n v="1433.25"/>
    <n v="1"/>
    <n v="0.77"/>
    <n v="5"/>
    <n v="0.154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605"/>
    <x v="0"/>
    <s v="3326"/>
    <s v="13/03/2019 11:47"/>
    <s v="0LA6296531"/>
    <s v="500056"/>
    <s v="PITSS"/>
    <s v="ASP"/>
    <x v="6"/>
    <s v="AV EL PASITO BRASIL Y COLOMBIA"/>
    <x v="19"/>
    <n v="0"/>
    <s v="INTERIOR"/>
    <n v="2659"/>
    <s v="&gt;60"/>
    <s v="A4 Mono MFPs"/>
    <s v="A4"/>
    <s v="Ciudad principal"/>
    <s v="1-&gt;60"/>
    <n v="1.05"/>
    <n v="750.75000000000011"/>
    <n v="1"/>
    <n v="2.89"/>
    <n v="5"/>
    <n v="0.57800000000000007"/>
    <n v="0"/>
    <n v="0"/>
    <d v="2019-03-13T00:00:00"/>
    <d v="2019-03-13T00:00:00"/>
    <n v="0"/>
    <s v="0-1 día"/>
    <n v="0"/>
    <n v="0"/>
    <n v="0"/>
    <x v="0"/>
    <x v="0"/>
    <x v="0"/>
    <x v="0"/>
    <x v="0"/>
    <x v="0"/>
    <x v="0"/>
  </r>
  <r>
    <x v="2"/>
    <n v="1"/>
    <s v="2008655"/>
    <x v="0"/>
    <s v="5774"/>
    <s v="13/03/2019 12:41"/>
    <s v="0XEL562732"/>
    <s v="800074"/>
    <s v="PITSS"/>
    <s v="ASP"/>
    <x v="1"/>
    <s v="AV LAS PALMAS 1559 LOC SA-01"/>
    <x v="37"/>
    <n v="0"/>
    <s v="INTERIOR"/>
    <n v="2"/>
    <s v="&lt;=3"/>
    <s v="Departmental Digital"/>
    <s v="A3"/>
    <s v="Otras"/>
    <s v="2-&lt;=3"/>
    <n v="0"/>
    <n v="0"/>
    <n v="1"/>
    <n v="0.4"/>
    <n v="9"/>
    <n v="4.4444444444444446E-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8715"/>
    <x v="0"/>
    <s v="3346"/>
    <s v="13/03/2019 13:49"/>
    <s v="3BT804974"/>
    <s v="800185"/>
    <s v="PITSS"/>
    <s v="ASP"/>
    <x v="111"/>
    <s v="AVENIDA ADOLFO LOPEZ MATEOS No 8"/>
    <x v="5"/>
    <n v="0"/>
    <s v="INTERIOR"/>
    <n v="142"/>
    <s v="&gt;60"/>
    <s v="A4 Mono MFPs"/>
    <s v="A4"/>
    <s v="Ciudad principal"/>
    <s v="1-&gt;60"/>
    <n v="1.05"/>
    <n v="750.75000000000011"/>
    <n v="1"/>
    <n v="1.51"/>
    <n v="5"/>
    <n v="0.30199999999999999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23"/>
    <x v="0"/>
    <s v="6506"/>
    <s v="13/03/2019 13:54"/>
    <s v="0YTB131499"/>
    <s v="500156"/>
    <s v="PITSS"/>
    <s v="ASP"/>
    <x v="2"/>
    <s v="FRESNEL Y FARENHEIT 8525"/>
    <x v="2"/>
    <n v="1"/>
    <s v="INTERIOR"/>
    <n v="35"/>
    <s v="Entre 31 y 60"/>
    <s v="A4 Color Laser MFPs"/>
    <s v="A4"/>
    <s v="Ciudad principal"/>
    <s v="1-Entre 31 y 60"/>
    <n v="0.8"/>
    <n v="0"/>
    <n v="1"/>
    <n v="0.43"/>
    <n v="5"/>
    <n v="8.5999999999999993E-2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3"/>
  </r>
  <r>
    <x v="2"/>
    <n v="1"/>
    <s v="2008749"/>
    <x v="0"/>
    <s v="0560"/>
    <s v="13/03/2019 14:23"/>
    <s v="0XPN387885"/>
    <s v="800027"/>
    <s v="PITSS"/>
    <s v="ASP"/>
    <x v="4"/>
    <s v="MARIANO OTERO No 1614"/>
    <x v="0"/>
    <n v="0"/>
    <s v="INTERIOR"/>
    <n v="8"/>
    <s v="Entre 7 y 15"/>
    <s v="Entry Production Color Low/Mid"/>
    <s v="Entry Production"/>
    <s v="Ciudad principal"/>
    <s v="3-Entre 7 y 15"/>
    <n v="0.8"/>
    <n v="1258.4000000000003"/>
    <n v="1"/>
    <n v="2.2200000000000002"/>
    <n v="4"/>
    <n v="0.55500000000000005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08751"/>
    <x v="0"/>
    <s v="3657"/>
    <s v="13/03/2019 14:25"/>
    <s v="0C7X239181"/>
    <s v="500089"/>
    <s v="PITSS"/>
    <s v="ASP"/>
    <x v="13"/>
    <s v="AV HERMANOS ESCOBAR No 5756"/>
    <x v="2"/>
    <n v="1"/>
    <s v="INTERIOR"/>
    <n v="587"/>
    <s v="&gt;60"/>
    <s v="A4 Mono MFPs"/>
    <s v="A4"/>
    <s v="Ciudad principal"/>
    <s v="1-&gt;60"/>
    <n v="1.05"/>
    <n v="0"/>
    <n v="1"/>
    <n v="3.08"/>
    <n v="5"/>
    <n v="0.61599999999999999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53"/>
    <x v="0"/>
    <s v="7511"/>
    <s v="13/03/2019 14:26"/>
    <s v="0RXD142772"/>
    <s v="500089"/>
    <s v="PITSS"/>
    <s v="ASP"/>
    <x v="2"/>
    <s v="AV HERMANOS ESCOBAR 5756"/>
    <x v="2"/>
    <n v="1"/>
    <s v="INTERIOR"/>
    <n v="167"/>
    <s v="&gt;60"/>
    <s v="Color Laser Printers"/>
    <s v="A4"/>
    <s v="Ciudad principal"/>
    <s v="1-&gt;60"/>
    <n v="1.05"/>
    <n v="0"/>
    <n v="1"/>
    <n v="0.15"/>
    <n v="5"/>
    <n v="0.0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8755"/>
    <x v="0"/>
    <s v="5552"/>
    <s v="13/03/2019 14:28"/>
    <s v="0KPA020391"/>
    <s v="500089"/>
    <s v="PITSS"/>
    <s v="ASP"/>
    <x v="3"/>
    <s v="AV HERMANOS ESCOBAR No 5756"/>
    <x v="2"/>
    <n v="1"/>
    <s v="INTERIOR"/>
    <n v="91"/>
    <s v="&gt;60"/>
    <s v="Entry Mono Printers"/>
    <s v="A4"/>
    <s v="Ciudad principal"/>
    <s v="1-&gt;60"/>
    <n v="1.05"/>
    <n v="0"/>
    <n v="1"/>
    <n v="0.7"/>
    <n v="5"/>
    <n v="0.139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757"/>
    <x v="0"/>
    <s v="0070"/>
    <s v="13/03/2019 14:26"/>
    <s v="0E2B665884"/>
    <s v="800027"/>
    <s v="PITSS"/>
    <s v="ASP"/>
    <x v="4"/>
    <s v="MARIANO OTERO No 1614"/>
    <x v="0"/>
    <n v="0"/>
    <s v="INTERIOR"/>
    <n v="24"/>
    <s v="Entre 16 y 30"/>
    <s v="Entry Production Color Low/Mid"/>
    <s v="Entry Production"/>
    <s v="Ciudad principal"/>
    <s v="3-Entre 16 y 30"/>
    <n v="1.05"/>
    <n v="1651.6500000000003"/>
    <n v="1"/>
    <n v="3.07"/>
    <n v="4"/>
    <n v="0.76749999999999996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61"/>
    <x v="0"/>
    <s v="8045"/>
    <s v="13/03/2019 14:28"/>
    <s v="0Y4X827535"/>
    <s v="500089"/>
    <s v="PITSS"/>
    <s v="ASP"/>
    <x v="3"/>
    <s v="AV HERMANOS ESCOBAR No 5756"/>
    <x v="2"/>
    <n v="1"/>
    <s v="INTERIOR"/>
    <n v="173"/>
    <s v="&gt;60"/>
    <s v="Office Digital"/>
    <s v="A3"/>
    <s v="Ciudad principal"/>
    <s v="2-&gt;60"/>
    <n v="1.1000000000000001"/>
    <n v="0"/>
    <n v="1"/>
    <n v="1.4"/>
    <n v="5"/>
    <n v="0.27999999999999997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63"/>
    <x v="0"/>
    <s v="5869"/>
    <s v="13/03/2019 14:30"/>
    <s v="0EX7380237"/>
    <s v="500089"/>
    <s v="PITSS"/>
    <s v="ASP"/>
    <x v="3"/>
    <s v="AV HERMANOS ESCOBAR No 5756"/>
    <x v="2"/>
    <n v="1"/>
    <s v="INTERIOR"/>
    <n v="271"/>
    <s v="&gt;60"/>
    <s v="Departmental Digital"/>
    <s v="A3"/>
    <s v="Ciudad principal"/>
    <s v="2-&gt;60"/>
    <n v="1.1000000000000001"/>
    <n v="0"/>
    <n v="1"/>
    <n v="2.13"/>
    <n v="5"/>
    <n v="0.42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783"/>
    <x v="0"/>
    <s v="5866"/>
    <s v="13/03/2019 15:32"/>
    <s v="0EX9293483"/>
    <s v="800197"/>
    <s v="PITSS"/>
    <s v="ASP"/>
    <x v="4"/>
    <s v="AV VENUSTIANO CARRANZA 2301"/>
    <x v="13"/>
    <n v="0"/>
    <s v="INTERIOR"/>
    <n v="13"/>
    <s v="Entre 7 y 15"/>
    <s v="Departmental Digital"/>
    <s v="A3"/>
    <s v="Ciudad principal"/>
    <s v="2-Entre 7 y 15"/>
    <n v="0.6"/>
    <n v="819"/>
    <n v="1"/>
    <n v="1.72"/>
    <n v="5"/>
    <n v="0.343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08787"/>
    <x v="0"/>
    <s v="8055"/>
    <s v="13/03/2019 15:38"/>
    <s v="Y4X844943"/>
    <s v="800146"/>
    <s v="PITSS"/>
    <s v="ASP"/>
    <x v="65"/>
    <s v="BLVD HERMANOS ALDAMA No 3725"/>
    <x v="17"/>
    <n v="0"/>
    <s v="INTERIOR"/>
    <n v="22"/>
    <s v="Entre 16 y 30"/>
    <s v="Departmental Digital"/>
    <s v="A3"/>
    <s v="Ciudad principal"/>
    <s v="2-Entre 16 y 30"/>
    <n v="0.8"/>
    <n v="1092"/>
    <n v="1"/>
    <n v="1.37"/>
    <n v="5"/>
    <n v="0.27400000000000002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89"/>
    <x v="0"/>
    <s v="3657"/>
    <s v="13/03/2019 15:39"/>
    <s v="0C7X246765"/>
    <s v="800197"/>
    <s v="PITSS"/>
    <s v="ASP"/>
    <x v="49"/>
    <s v="SIERA DE LEONA No 470 PB"/>
    <x v="13"/>
    <n v="0"/>
    <s v="INTERIOR"/>
    <n v="189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791"/>
    <x v="0"/>
    <s v="4310"/>
    <s v="13/03/2019 15:54"/>
    <s v="0BG0962083"/>
    <s v="500083"/>
    <s v="PITSS"/>
    <s v="ASP"/>
    <x v="4"/>
    <s v="EUGENIO GARZA SADA 3525"/>
    <x v="11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0.68"/>
    <n v="4"/>
    <n v="0.17"/>
    <n v="0"/>
    <n v="0"/>
    <d v="2019-03-13T00:00:00"/>
    <d v="2019-03-14T00:00:00"/>
    <n v="1"/>
    <s v="0-1 día"/>
    <n v="0"/>
    <n v="0"/>
    <n v="0"/>
    <x v="0"/>
    <x v="0"/>
    <x v="0"/>
    <x v="0"/>
    <x v="0"/>
    <x v="0"/>
    <x v="0"/>
  </r>
  <r>
    <x v="2"/>
    <n v="1"/>
    <s v="2008793"/>
    <x v="0"/>
    <s v="7845"/>
    <s v="13/03/2019 15:55"/>
    <s v="0MX4355681"/>
    <s v="500155"/>
    <s v="PITSS"/>
    <s v="ASP"/>
    <x v="25"/>
    <s v="8102 AV MIGUEL DE LA MADRID"/>
    <x v="27"/>
    <n v="0"/>
    <s v="INTERIOR"/>
    <n v="2"/>
    <s v="&lt;=3"/>
    <s v="A3 Office Color Laser MFPs"/>
    <s v="A3"/>
    <s v="Ciudad principal"/>
    <s v="2-&lt;=3"/>
    <n v="0"/>
    <n v="0"/>
    <n v="1"/>
    <n v="1.58"/>
    <n v="5"/>
    <n v="0.316"/>
    <n v="0"/>
    <n v="0"/>
    <d v="2019-03-14T00:00:00"/>
    <d v="2019-03-14T00:00:00"/>
    <n v="0"/>
    <s v="0-1 día"/>
    <n v="0"/>
    <n v="0"/>
    <n v="0"/>
    <x v="0"/>
    <x v="0"/>
    <x v="0"/>
    <x v="1"/>
    <x v="0"/>
    <x v="2"/>
    <x v="2"/>
  </r>
  <r>
    <x v="2"/>
    <n v="1"/>
    <s v="2008795"/>
    <x v="0"/>
    <s v="5774"/>
    <s v="13/03/2019 15:57"/>
    <s v="0XEL568768"/>
    <s v="800187"/>
    <s v="PITSS"/>
    <s v="ASP"/>
    <x v="4"/>
    <s v="BLV ECUESTRE SN"/>
    <x v="10"/>
    <n v="0"/>
    <s v="INTERIOR"/>
    <n v="22"/>
    <s v="Entre 16 y 30"/>
    <s v="Departmental Digital"/>
    <s v="A3"/>
    <s v="Ciudad principal"/>
    <s v="2-Entre 16 y 30"/>
    <n v="0.8"/>
    <n v="1092"/>
    <n v="1"/>
    <n v="0.88"/>
    <n v="5"/>
    <n v="0.17599999999999999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8801"/>
    <x v="3"/>
    <s v="4002"/>
    <s v="13/03/2019 16:06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3T00:00:00"/>
    <d v="2019-03-14T00:00:00"/>
    <n v="1"/>
    <s v="0-1 día"/>
    <n v="0"/>
    <n v="0"/>
    <n v="0"/>
    <x v="1"/>
    <x v="0"/>
    <x v="0"/>
    <x v="0"/>
    <x v="0"/>
    <x v="0"/>
    <x v="0"/>
  </r>
  <r>
    <x v="2"/>
    <n v="1"/>
    <s v="2008803"/>
    <x v="0"/>
    <s v="4310"/>
    <s v="13/03/2019 16:09"/>
    <s v="0BG0966723"/>
    <s v="800183"/>
    <s v="PITSS"/>
    <s v="ASP"/>
    <x v="1"/>
    <s v="AV. AMERICAS No. 655"/>
    <x v="7"/>
    <n v="0"/>
    <s v="INTERIOR"/>
    <n v="3"/>
    <s v="&lt;=3"/>
    <s v="Light Production Digital Business"/>
    <s v="Entry Production"/>
    <s v="Ciudad principal"/>
    <s v="3-&lt;=3"/>
    <n v="0"/>
    <n v="0"/>
    <n v="1"/>
    <n v="1.85"/>
    <n v="4"/>
    <n v="0.46250000000000002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05"/>
    <x v="0"/>
    <s v="4395"/>
    <s v="13/03/2019 16:14"/>
    <s v="0BG2951472"/>
    <s v="800183"/>
    <s v="PITSS"/>
    <s v="ASP"/>
    <x v="1"/>
    <s v="AMERICAS 655"/>
    <x v="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27"/>
    <n v="4"/>
    <n v="0.317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8807"/>
    <x v="0"/>
    <s v="4018"/>
    <s v="13/03/2019 16:20"/>
    <s v="04HX542974"/>
    <s v="800187"/>
    <s v="PITSS"/>
    <s v="ASP"/>
    <x v="7"/>
    <s v="AV EPIGMENIO GONZALEZ No 500"/>
    <x v="10"/>
    <n v="0"/>
    <s v="INTERIOR"/>
    <n v="19"/>
    <s v="Entre 16 y 30"/>
    <s v="A4 Color Laser MFPs"/>
    <s v="A4"/>
    <s v="Ciudad principal"/>
    <s v="1-Entre 16 y 30"/>
    <n v="0.6"/>
    <n v="429.00000000000006"/>
    <n v="1"/>
    <n v="1.17"/>
    <n v="5"/>
    <n v="0.233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11"/>
    <x v="3"/>
    <s v="6705"/>
    <s v="13/03/2019 16:28"/>
    <s v="0A1H021857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13T00:00:00"/>
    <d v="2019-03-19T00:00:00"/>
    <n v="3"/>
    <s v="2-3 días"/>
    <n v="0"/>
    <n v="0"/>
    <n v="0"/>
    <x v="1"/>
    <x v="0"/>
    <x v="0"/>
    <x v="0"/>
    <x v="0"/>
    <x v="0"/>
    <x v="0"/>
  </r>
  <r>
    <x v="2"/>
    <n v="1"/>
    <s v="2008817"/>
    <x v="0"/>
    <s v="6705"/>
    <s v="13/03/2019 16:35"/>
    <s v="0A1H021228"/>
    <s v="800197"/>
    <s v="PITSS"/>
    <s v="ASP"/>
    <x v="1"/>
    <s v="AV BENITO JUAREZ 1965"/>
    <x v="13"/>
    <n v="0"/>
    <s v="INTERIOR"/>
    <n v="44"/>
    <s v="Entre 31 y 60"/>
    <s v="WF Mono Systems and Legacy Color"/>
    <s v="WF"/>
    <s v="Ciudad principal"/>
    <s v="3-Entre 31 y 60"/>
    <n v="1.1000000000000001"/>
    <n v="1730.3000000000004"/>
    <n v="1"/>
    <n v="0.92"/>
    <n v="4"/>
    <n v="0.23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21"/>
    <x v="0"/>
    <s v="8301"/>
    <s v="13/03/2019 16:40"/>
    <s v="002421031"/>
    <s v="100038"/>
    <s v="PITSS"/>
    <s v="ASP"/>
    <x v="4"/>
    <s v="BLVD AEROPUERTO MIGUEL ALEMAN No 55"/>
    <x v="59"/>
    <n v="0"/>
    <s v="INTERIOR"/>
    <n v="7"/>
    <s v="Entre 7 y 15"/>
    <s v="WF Mono Systems and Legacy Color"/>
    <s v="WF"/>
    <s v="Ciudad principal"/>
    <s v="3-Entre 7 y 15"/>
    <n v="0.8"/>
    <n v="1258.4000000000003"/>
    <n v="1"/>
    <n v="0.83"/>
    <n v="4"/>
    <n v="0.2074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8831"/>
    <x v="0"/>
    <s v="6656"/>
    <s v="13/03/2019 16:57"/>
    <s v="0E1B941655"/>
    <s v="800071"/>
    <s v="PITSS"/>
    <s v="ASP"/>
    <x v="27"/>
    <s v="CARRETERA BASE AEREA No 5850-23"/>
    <x v="0"/>
    <n v="0"/>
    <s v="INTERIOR"/>
    <n v="132"/>
    <s v="&gt;60"/>
    <s v="Color Laser Printers"/>
    <s v="A4"/>
    <s v="Ciudad principal"/>
    <s v="1-&gt;60"/>
    <n v="1.05"/>
    <n v="750.75000000000011"/>
    <n v="1"/>
    <n v="0.55000000000000004"/>
    <n v="5"/>
    <n v="0.11000000000000001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08841"/>
    <x v="0"/>
    <s v="0700"/>
    <s v="13/03/2019 17:16"/>
    <s v="0MAV779133"/>
    <s v="800185"/>
    <s v="PITSS"/>
    <s v="ASP"/>
    <x v="60"/>
    <s v="GABINO BARREDA No 267 B"/>
    <x v="50"/>
    <n v="1"/>
    <s v="INTERIOR"/>
    <n v="20"/>
    <s v="Entre 16 y 30"/>
    <s v="Entry Production Color Low/Mid"/>
    <s v="Entry Production"/>
    <s v="Ciudad principal"/>
    <s v="3-Entre 16 y 30"/>
    <n v="1.05"/>
    <n v="0"/>
    <n v="1"/>
    <n v="0.61"/>
    <n v="4"/>
    <n v="0.1525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45"/>
    <x v="0"/>
    <s v="6705"/>
    <s v="13/03/2019 17:41"/>
    <s v="0A1H020612"/>
    <s v="500093"/>
    <s v="PITSS"/>
    <s v="ASP"/>
    <x v="1"/>
    <s v="REFORMA 4243"/>
    <x v="18"/>
    <n v="0"/>
    <s v="INTERIOR"/>
    <n v="2"/>
    <s v="&lt;=3"/>
    <s v="WF Mono Systems and Legacy Color"/>
    <s v="WF"/>
    <s v="Ciudad principal"/>
    <s v="3-&lt;=3"/>
    <n v="0"/>
    <n v="0"/>
    <n v="1"/>
    <n v="3.43"/>
    <n v="4"/>
    <n v="0.8575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8847"/>
    <x v="0"/>
    <s v="5757"/>
    <s v="13/03/2019 17:54"/>
    <s v="0Y2B003352"/>
    <s v="500161"/>
    <s v="PITSS"/>
    <s v="ASP"/>
    <x v="7"/>
    <s v="HEROICO COLEGIO MILITAR No 4700"/>
    <x v="6"/>
    <n v="0"/>
    <s v="INTERIOR"/>
    <n v="12"/>
    <s v="Entre 7 y 15"/>
    <s v="Departmental Digital"/>
    <s v="A3"/>
    <s v="Ciudad principal"/>
    <s v="2-Entre 7 y 15"/>
    <n v="0.6"/>
    <n v="819"/>
    <n v="1"/>
    <n v="0"/>
    <n v="5"/>
    <n v="0"/>
    <n v="0"/>
    <n v="0"/>
    <d v="2019-03-14T00:00:00"/>
    <d v="2019-03-14T00:00:00"/>
    <n v="0"/>
    <s v="0-1 día"/>
    <n v="0"/>
    <n v="0"/>
    <n v="0"/>
    <x v="0"/>
    <x v="0"/>
    <x v="0"/>
    <x v="0"/>
    <x v="0"/>
    <x v="1"/>
    <x v="7"/>
  </r>
  <r>
    <x v="2"/>
    <n v="1"/>
    <s v="2008969"/>
    <x v="0"/>
    <s v="4002"/>
    <s v="14/03/2019 05:47"/>
    <s v="09HB325971"/>
    <s v="800197"/>
    <s v="PITSS"/>
    <s v="ASP"/>
    <x v="14"/>
    <s v="AVENIDA JOSE DE GALVEZ No 950"/>
    <x v="13"/>
    <n v="0"/>
    <s v="INTERIOR"/>
    <n v="357"/>
    <s v="&gt;60"/>
    <s v="A4 Mono MFPs"/>
    <s v="A4"/>
    <s v="Ciudad principal"/>
    <s v="1-&gt;60"/>
    <n v="1.05"/>
    <n v="750.75000000000011"/>
    <n v="1"/>
    <n v="6.08"/>
    <n v="5"/>
    <n v="1.216"/>
    <n v="5.3999999999999992E-2"/>
    <n v="-38.61"/>
    <d v="2019-03-14T00:00:00"/>
    <d v="2019-03-15T00:00:00"/>
    <n v="1"/>
    <s v="0-1 día"/>
    <n v="0"/>
    <n v="0"/>
    <n v="0"/>
    <x v="0"/>
    <x v="1"/>
    <x v="0"/>
    <x v="0"/>
    <x v="0"/>
    <x v="0"/>
    <x v="0"/>
  </r>
  <r>
    <x v="2"/>
    <n v="1"/>
    <s v="2009017"/>
    <x v="0"/>
    <s v="8045"/>
    <s v="14/03/2019 08:16"/>
    <s v="0Y4X842993"/>
    <s v="800188"/>
    <s v="PITSS"/>
    <s v="ASP"/>
    <x v="79"/>
    <s v="CARRETERA FEDERAL IRAPUATO-ABASOLO KM 10.6"/>
    <x v="46"/>
    <n v="0"/>
    <s v="INTERIOR"/>
    <n v="171"/>
    <s v="&gt;60"/>
    <s v="Office Digital"/>
    <s v="A3"/>
    <s v="Ciudad principal"/>
    <s v="2-&gt;60"/>
    <n v="1.1000000000000001"/>
    <n v="1501.5000000000002"/>
    <n v="1"/>
    <n v="3.5"/>
    <n v="5"/>
    <n v="0.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09027"/>
    <x v="0"/>
    <s v="4624"/>
    <s v="14/03/2019 08:28"/>
    <s v="0D6X466910"/>
    <s v="500018"/>
    <s v="PITSS"/>
    <s v="ASP"/>
    <x v="2"/>
    <s v="BOULEVARD FRANCISCO PRIMO DE VERDAD No 3317"/>
    <x v="23"/>
    <n v="0"/>
    <s v="INTERIOR"/>
    <n v="85"/>
    <s v="&gt;60"/>
    <s v="Entry Mono Printers"/>
    <s v="A4"/>
    <s v="Ciudad principal"/>
    <s v="1-&gt;60"/>
    <n v="1.05"/>
    <n v="750.75000000000011"/>
    <n v="1"/>
    <n v="3.47"/>
    <n v="5"/>
    <n v="0.6940000000000000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41"/>
    <x v="0"/>
    <s v="5325"/>
    <s v="14/03/2019 08:46"/>
    <s v="0AE7177623"/>
    <s v="800071"/>
    <s v="PITSS"/>
    <s v="ASP"/>
    <x v="7"/>
    <s v="AV GENERAL RAMON CORONA No 2514"/>
    <x v="0"/>
    <n v="0"/>
    <s v="INTERIOR"/>
    <n v="13"/>
    <s v="Entre 7 y 15"/>
    <s v="Office Digital"/>
    <s v="A3"/>
    <s v="Ciudad principal"/>
    <s v="2-Entre 7 y 15"/>
    <n v="0.6"/>
    <n v="819"/>
    <n v="1"/>
    <n v="0.73"/>
    <n v="5"/>
    <n v="0.14599999999999999"/>
    <n v="0"/>
    <n v="0"/>
    <d v="2019-03-15T00:00:00"/>
    <d v="2019-03-18T00:00:00"/>
    <n v="0"/>
    <s v="0-1 día"/>
    <n v="0"/>
    <n v="0"/>
    <n v="0"/>
    <x v="0"/>
    <x v="0"/>
    <x v="0"/>
    <x v="0"/>
    <x v="0"/>
    <x v="0"/>
    <x v="0"/>
  </r>
  <r>
    <x v="2"/>
    <n v="1"/>
    <s v="2009067"/>
    <x v="0"/>
    <s v="5748"/>
    <s v="14/03/2019 09:08"/>
    <s v="0XEH805087"/>
    <s v="500155"/>
    <s v="PITSS"/>
    <s v="ASP"/>
    <x v="25"/>
    <s v="AV VALLE DEL CEDRO 1681"/>
    <x v="2"/>
    <n v="0"/>
    <s v="INTERIOR"/>
    <n v="13"/>
    <s v="Entre 7 y 15"/>
    <s v="Office Digital"/>
    <s v="A3"/>
    <s v="Ciudad principal"/>
    <s v="2-Entre 7 y 15"/>
    <n v="0.6"/>
    <n v="819"/>
    <n v="1"/>
    <n v="0.87"/>
    <n v="5"/>
    <n v="0.17399999999999999"/>
    <n v="0"/>
    <n v="0"/>
    <d v="2019-03-14T00:00:00"/>
    <d v="2019-03-14T00:00:00"/>
    <n v="0"/>
    <s v="0-1 día"/>
    <n v="0"/>
    <n v="0"/>
    <n v="0"/>
    <x v="0"/>
    <x v="0"/>
    <x v="0"/>
    <x v="1"/>
    <x v="0"/>
    <x v="2"/>
    <x v="2"/>
  </r>
  <r>
    <x v="2"/>
    <n v="1"/>
    <s v="2009069"/>
    <x v="0"/>
    <s v="5945"/>
    <s v="14/03/2019 09:12"/>
    <s v="0X76707862"/>
    <s v="500019"/>
    <s v="PITSS"/>
    <s v="ASP"/>
    <x v="13"/>
    <s v="ALAMEDAS No 750"/>
    <x v="9"/>
    <n v="0"/>
    <s v="INTERIOR"/>
    <n v="31"/>
    <s v="Entre 31 y 60"/>
    <s v="Office Digital"/>
    <s v="A3"/>
    <s v="Otras"/>
    <s v="2-Entre 31 y 60"/>
    <n v="1.05"/>
    <n v="1433.25"/>
    <n v="1"/>
    <n v="3.55"/>
    <n v="9"/>
    <n v="0.39444444444444443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75"/>
    <x v="0"/>
    <s v="7223"/>
    <s v="14/03/2019 09:18"/>
    <s v="0LX7379010"/>
    <s v="500036"/>
    <s v="PITSS"/>
    <s v="ASP"/>
    <x v="10"/>
    <s v="AV REVOLUCION NO 2703"/>
    <x v="11"/>
    <n v="0"/>
    <s v="INTERIOR"/>
    <n v="8"/>
    <s v="Entre 7 y 15"/>
    <s v="A3 Office Color Laser MFPs"/>
    <s v="A3"/>
    <s v="Ciudad principal"/>
    <s v="2-Entre 7 y 15"/>
    <n v="0.6"/>
    <n v="819"/>
    <n v="1"/>
    <n v="3.33"/>
    <n v="5"/>
    <n v="0.6660000000000000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099"/>
    <x v="0"/>
    <s v="5868"/>
    <s v="14/03/2019 09:40"/>
    <s v="0EX9286123"/>
    <s v="500018"/>
    <s v="PITSS"/>
    <s v="ASP"/>
    <x v="46"/>
    <s v="GRAL MARIANO ARISTA 54 B 21"/>
    <x v="25"/>
    <n v="0"/>
    <s v="INTERIOR"/>
    <n v="13"/>
    <s v="Entre 7 y 15"/>
    <s v="Departmental Digital"/>
    <s v="A3"/>
    <s v="Ciudad principal"/>
    <s v="2-Entre 7 y 15"/>
    <n v="0.6"/>
    <n v="819"/>
    <n v="1"/>
    <n v="5.15"/>
    <n v="5"/>
    <n v="1.03"/>
    <n v="7.5000000000000067E-3"/>
    <n v="-10.23750000000001"/>
    <d v="2019-03-15T00:00:00"/>
    <d v="2019-03-15T00:00:00"/>
    <n v="0"/>
    <s v="0-1 día"/>
    <n v="0"/>
    <n v="0"/>
    <n v="0"/>
    <x v="0"/>
    <x v="1"/>
    <x v="0"/>
    <x v="0"/>
    <x v="0"/>
    <x v="0"/>
    <x v="0"/>
  </r>
  <r>
    <x v="2"/>
    <n v="1"/>
    <s v="2009103"/>
    <x v="0"/>
    <s v="5866"/>
    <s v="14/03/2019 09:42"/>
    <s v="0EX9664780"/>
    <s v="500018"/>
    <s v="PITSS"/>
    <s v="ASP"/>
    <x v="2"/>
    <s v="AV MARTIRES DE SONORA 1006"/>
    <x v="23"/>
    <n v="0"/>
    <s v="INTERIOR"/>
    <n v="49"/>
    <s v="Entre 31 y 60"/>
    <s v="Departmental Digital"/>
    <s v="A3"/>
    <s v="Ciudad principal"/>
    <s v="2-Entre 31 y 60"/>
    <n v="1.05"/>
    <n v="1433.25"/>
    <n v="1"/>
    <n v="4.4000000000000004"/>
    <n v="5"/>
    <n v="0.88000000000000012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07"/>
    <x v="0"/>
    <s v="3325"/>
    <s v="14/03/2019 09:47"/>
    <s v="0LA8671038"/>
    <s v="500028"/>
    <s v="PITSS"/>
    <s v="ASP"/>
    <x v="154"/>
    <s v="AV MEXICO S/N ESQ CALLE ANTONIO"/>
    <x v="33"/>
    <n v="0"/>
    <s v="INTERIOR"/>
    <n v="3"/>
    <s v="&lt;=3"/>
    <s v="A4 Mono MFPs"/>
    <s v="A4"/>
    <s v="Ciudad principal"/>
    <s v="1-&lt;=3"/>
    <n v="0"/>
    <n v="0"/>
    <n v="1"/>
    <n v="0.89"/>
    <n v="5"/>
    <n v="0.177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17"/>
    <x v="0"/>
    <s v="7011"/>
    <s v="14/03/2019 09:54"/>
    <s v="6UA327089"/>
    <s v="500035"/>
    <s v="PITSS"/>
    <s v="ASP"/>
    <x v="146"/>
    <s v="BOULEVARD SAN JOSE No 1825"/>
    <x v="47"/>
    <n v="0"/>
    <s v="INTERIOR"/>
    <n v="64"/>
    <s v="&gt;60"/>
    <s v="Color Laser Printers"/>
    <s v="A4"/>
    <s v="Ciudad principal"/>
    <s v="1-&gt;60"/>
    <n v="1.05"/>
    <n v="750.75000000000011"/>
    <n v="1"/>
    <n v="5.57"/>
    <n v="5"/>
    <n v="1.1140000000000001"/>
    <n v="2.8500000000000025E-2"/>
    <n v="-20.377500000000023"/>
    <d v="2019-03-14T00:00:00"/>
    <d v="2019-03-15T00:00:00"/>
    <n v="1"/>
    <s v="0-1 día"/>
    <n v="0"/>
    <n v="0"/>
    <n v="0"/>
    <x v="0"/>
    <x v="1"/>
    <x v="0"/>
    <x v="0"/>
    <x v="0"/>
    <x v="0"/>
    <x v="0"/>
  </r>
  <r>
    <x v="2"/>
    <n v="1"/>
    <s v="2009135"/>
    <x v="0"/>
    <s v="4002"/>
    <s v="14/03/2019 10:07"/>
    <s v="09HB325718"/>
    <s v="100037"/>
    <s v="PITSS"/>
    <s v="ASP"/>
    <x v="18"/>
    <s v="IGNACIO LOPEZ RAYON No 510"/>
    <x v="22"/>
    <n v="0"/>
    <s v="INTERIOR"/>
    <n v="384"/>
    <s v="&gt;60"/>
    <s v="A4 Mono MFPs"/>
    <s v="A4"/>
    <s v="Ciudad principal"/>
    <s v="1-&gt;60"/>
    <n v="1.05"/>
    <n v="750.75000000000011"/>
    <n v="1"/>
    <n v="2.21"/>
    <n v="5"/>
    <n v="0.44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139"/>
    <x v="0"/>
    <s v="4002"/>
    <s v="14/03/2019 10:11"/>
    <s v="09HB333002"/>
    <s v="800187"/>
    <s v="PITSS"/>
    <s v="ASP"/>
    <x v="38"/>
    <s v="AV TECNOLOGICO No 100 - 901"/>
    <x v="10"/>
    <n v="0"/>
    <s v="INTERIOR"/>
    <n v="135"/>
    <s v="&gt;60"/>
    <s v="A4 Mono MFPs"/>
    <s v="A4"/>
    <s v="Ciudad principal"/>
    <s v="1-&gt;60"/>
    <n v="1.05"/>
    <n v="750.75000000000011"/>
    <n v="1"/>
    <n v="3.32"/>
    <n v="5"/>
    <n v="0.66399999999999992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141"/>
    <x v="0"/>
    <s v="8045"/>
    <s v="14/03/2019 10:14"/>
    <s v="0Y4X848866"/>
    <s v="000196"/>
    <s v="PITSS"/>
    <s v="ASP"/>
    <x v="15"/>
    <s v="AV PASEO DE LA REFORMA No 180 PISO 23"/>
    <x v="57"/>
    <n v="1"/>
    <s v="METRO"/>
    <n v="24"/>
    <s v="Entre 16 y 30"/>
    <s v="Office Digital"/>
    <s v="A3"/>
    <s v="Ciudad principal"/>
    <s v="2-Entre 16 y 30"/>
    <n v="0.8"/>
    <n v="0"/>
    <n v="1"/>
    <n v="1.45"/>
    <n v="5"/>
    <n v="0.28999999999999998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47"/>
    <x v="0"/>
    <s v="0560"/>
    <s v="14/03/2019 10:21"/>
    <s v="0XPN399471"/>
    <s v="500028"/>
    <s v="PITSS"/>
    <s v="ASP"/>
    <x v="1"/>
    <s v="PROL SEGURIDAD SOCIAL SN"/>
    <x v="11"/>
    <n v="0"/>
    <s v="INTERIOR"/>
    <n v="37"/>
    <s v="Entre 31 y 60"/>
    <s v="Entry Production Color Low/Mid"/>
    <s v="Entry Production"/>
    <s v="Ciudad principal"/>
    <s v="3-Entre 31 y 60"/>
    <n v="1.1000000000000001"/>
    <n v="1730.3000000000004"/>
    <n v="1"/>
    <n v="2.65"/>
    <n v="4"/>
    <n v="0.66249999999999998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49"/>
    <x v="0"/>
    <s v="3658"/>
    <s v="14/03/2019 10:25"/>
    <s v="0C4X006433"/>
    <s v="500019"/>
    <s v="PITSS"/>
    <s v="ASP"/>
    <x v="7"/>
    <s v="PASEO DEL TECNOLOGICO No 751"/>
    <x v="9"/>
    <n v="0"/>
    <s v="INTERIOR"/>
    <n v="272"/>
    <s v="&gt;60"/>
    <s v="A4 Mono MFPs"/>
    <s v="A4"/>
    <s v="Otras"/>
    <s v="1-&gt;60"/>
    <n v="1.05"/>
    <n v="750.75000000000011"/>
    <n v="1"/>
    <n v="1.1100000000000001"/>
    <n v="9"/>
    <n v="0.12333333333333335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57"/>
    <x v="0"/>
    <s v="5945"/>
    <s v="14/03/2019 10:42"/>
    <s v="0X76372785"/>
    <s v="500093"/>
    <s v="PITSS"/>
    <s v="ASP"/>
    <x v="17"/>
    <s v="AV DE LAS FABRICAS No 5939"/>
    <x v="18"/>
    <n v="0"/>
    <s v="INTERIOR"/>
    <n v="21"/>
    <s v="Entre 16 y 30"/>
    <s v="Office Digital"/>
    <s v="A3"/>
    <s v="Ciudad principal"/>
    <s v="2-Entre 16 y 30"/>
    <n v="0.8"/>
    <n v="1092"/>
    <n v="1"/>
    <n v="2.2999999999999998"/>
    <n v="5"/>
    <n v="0.45999999999999996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165"/>
    <x v="0"/>
    <s v="8572"/>
    <s v="14/03/2019 10:51"/>
    <s v="0XFN157171"/>
    <s v="500018"/>
    <s v="PITSS"/>
    <s v="ASP"/>
    <x v="59"/>
    <s v="LAZARO CARDENAS 1810 PISO 7 Y 8"/>
    <x v="11"/>
    <n v="0"/>
    <s v="INTERIOR"/>
    <n v="3"/>
    <s v="&lt;=3"/>
    <s v="Color Solid Ink Printers"/>
    <s v="A4"/>
    <s v="Ciudad principal"/>
    <s v="1-&lt;=3"/>
    <n v="0"/>
    <n v="0"/>
    <n v="1"/>
    <n v="5.47"/>
    <n v="5"/>
    <n v="1.0939999999999999"/>
    <n v="2.3499999999999965E-2"/>
    <n v="-16.802499999999977"/>
    <d v="2019-03-14T00:00:00"/>
    <d v="2019-03-14T00:00:00"/>
    <n v="0"/>
    <s v="0-1 día"/>
    <n v="0"/>
    <n v="0"/>
    <n v="0"/>
    <x v="0"/>
    <x v="1"/>
    <x v="0"/>
    <x v="0"/>
    <x v="0"/>
    <x v="0"/>
    <x v="0"/>
  </r>
  <r>
    <x v="2"/>
    <n v="1"/>
    <s v="2009173"/>
    <x v="0"/>
    <s v="0502"/>
    <s v="14/03/2019 10:46"/>
    <s v="3RB705952"/>
    <s v="500035"/>
    <s v="PITSS"/>
    <s v="ASP"/>
    <x v="68"/>
    <s v="QUINTA DE LOS ENCINOS No 105"/>
    <x v="56"/>
    <n v="0"/>
    <s v="INTERIOR"/>
    <n v="34"/>
    <s v="Entre 31 y 60"/>
    <s v="A4 Color Laser MFPs"/>
    <s v="A4"/>
    <s v="Otras"/>
    <s v="1-Entre 31 y 60"/>
    <n v="0.8"/>
    <n v="572.00000000000011"/>
    <n v="1"/>
    <n v="3.06"/>
    <n v="9"/>
    <n v="0.34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189"/>
    <x v="0"/>
    <s v="0700"/>
    <s v="14/03/2019 11:11"/>
    <s v="0MAV107755"/>
    <s v="500083"/>
    <s v="PITSS"/>
    <s v="ASP"/>
    <x v="112"/>
    <s v="RAYON SUR 480"/>
    <x v="11"/>
    <n v="0"/>
    <s v="INTERIOR"/>
    <n v="51"/>
    <s v="Entre 31 y 60"/>
    <s v="Entry Production Color Low/Mid"/>
    <s v="Entry Production"/>
    <s v="Ciudad principal"/>
    <s v="3-Entre 31 y 60"/>
    <n v="1.1000000000000001"/>
    <n v="1730.3000000000004"/>
    <n v="1"/>
    <n v="2.3199999999999998"/>
    <n v="4"/>
    <n v="0.57999999999999996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239"/>
    <x v="0"/>
    <s v="3657"/>
    <s v="14/03/2019 11:47"/>
    <s v="0C7X246671"/>
    <s v="500028"/>
    <s v="PITSS"/>
    <s v="ASP"/>
    <x v="49"/>
    <s v="BLVD DIAZ ORDAZ No 130"/>
    <x v="11"/>
    <n v="0"/>
    <s v="INTERIOR"/>
    <n v="9"/>
    <s v="Entre 7 y 15"/>
    <s v="A4 Mono MFPs"/>
    <s v="A4"/>
    <s v="Ciudad principal"/>
    <s v="1-Entre 7 y 15"/>
    <n v="0"/>
    <n v="0"/>
    <n v="1"/>
    <n v="3.72"/>
    <n v="5"/>
    <n v="0.74399999999999999"/>
    <n v="0"/>
    <n v="0"/>
    <d v="2019-03-14T00:00:00"/>
    <d v="2019-03-14T00:00:00"/>
    <n v="0"/>
    <s v="0-1 día"/>
    <n v="0"/>
    <n v="0"/>
    <n v="0"/>
    <x v="0"/>
    <x v="0"/>
    <x v="0"/>
    <x v="0"/>
    <x v="0"/>
    <x v="0"/>
    <x v="0"/>
  </r>
  <r>
    <x v="2"/>
    <n v="1"/>
    <s v="2009261"/>
    <x v="0"/>
    <s v="3658"/>
    <s v="14/03/2019 12:04"/>
    <s v="0C4X002870"/>
    <s v="500019"/>
    <s v="PITSS"/>
    <s v="ASP"/>
    <x v="8"/>
    <s v="AV JUAREZ 1810"/>
    <x v="9"/>
    <n v="0"/>
    <s v="INTERIOR"/>
    <n v="29"/>
    <s v="Entre 16 y 30"/>
    <s v="A4 Mono MFPs"/>
    <s v="A4"/>
    <s v="Otras"/>
    <s v="1-Entre 16 y 30"/>
    <n v="0.6"/>
    <n v="429.00000000000006"/>
    <n v="1"/>
    <n v="2.08"/>
    <n v="9"/>
    <n v="0.23111111111111113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269"/>
    <x v="0"/>
    <s v="6656"/>
    <s v="14/03/2019 12:23"/>
    <s v="0E1B941722"/>
    <s v="800071"/>
    <s v="PITSS"/>
    <s v="ASP"/>
    <x v="33"/>
    <s v="CARRETERA BASE AEREA No 5850 INT 4"/>
    <x v="0"/>
    <n v="0"/>
    <s v="INTERIOR"/>
    <n v="30"/>
    <s v="Entre 16 y 30"/>
    <s v="Color Laser Printers"/>
    <s v="A4"/>
    <s v="Ciudad principal"/>
    <s v="1-Entre 16 y 30"/>
    <n v="0.6"/>
    <n v="429.00000000000006"/>
    <n v="1"/>
    <n v="0.62"/>
    <n v="5"/>
    <n v="0.124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283"/>
    <x v="0"/>
    <s v="8070"/>
    <s v="14/03/2019 12:44"/>
    <s v="06TB446784"/>
    <s v="000195"/>
    <s v="PITSS"/>
    <s v="ASP"/>
    <x v="184"/>
    <s v="BOSQUES DE DURAZNOS 61 P-7"/>
    <x v="25"/>
    <n v="0"/>
    <s v="METRO"/>
    <n v="127"/>
    <s v="&gt;60"/>
    <s v="A3 Office Color Laser MFPs"/>
    <s v="A3"/>
    <s v="Ciudad principal"/>
    <s v="2-&gt;60"/>
    <n v="1.1000000000000001"/>
    <n v="720.50000000000011"/>
    <n v="1"/>
    <n v="2.52"/>
    <n v="5"/>
    <n v="0.504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297"/>
    <x v="0"/>
    <s v="4002"/>
    <s v="14/03/2019 12:49"/>
    <s v="09HB318431"/>
    <s v="500035"/>
    <s v="PITSS"/>
    <s v="ASP"/>
    <x v="6"/>
    <s v="JUAREZ 245 SUR"/>
    <x v="107"/>
    <n v="0"/>
    <s v="INTERIOR"/>
    <n v="532"/>
    <s v="&gt;60"/>
    <s v="A4 Mono MFPs"/>
    <s v="A4"/>
    <s v="Otras"/>
    <s v="1-&gt;60"/>
    <n v="1.05"/>
    <n v="750.75000000000011"/>
    <n v="1"/>
    <n v="4.68"/>
    <n v="9"/>
    <n v="0.5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05"/>
    <x v="0"/>
    <s v="1251"/>
    <s v="14/03/2019 12:53"/>
    <s v="0VGW624391"/>
    <s v="500161"/>
    <s v="PITSS"/>
    <s v="ASP"/>
    <x v="128"/>
    <s v="CALLE 15 NUM 105"/>
    <x v="6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0.12"/>
    <n v="4"/>
    <n v="0.0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7"/>
  </r>
  <r>
    <x v="2"/>
    <n v="1"/>
    <s v="2009323"/>
    <x v="0"/>
    <s v="4016"/>
    <s v="14/03/2019 13:12"/>
    <s v="7HB455877"/>
    <s v="800188"/>
    <s v="PITSS"/>
    <s v="ASP"/>
    <x v="79"/>
    <s v="CARRETERA FEDERAL IRAPUATO-ABASOLO KM 10.6"/>
    <x v="46"/>
    <n v="0"/>
    <s v="INTERIOR"/>
    <n v="171"/>
    <s v="&gt;60"/>
    <s v="Color Laser Printers"/>
    <s v="A4"/>
    <s v="Ciudad principal"/>
    <s v="1-&gt;60"/>
    <n v="1.05"/>
    <n v="750.75000000000011"/>
    <n v="1"/>
    <n v="1.3"/>
    <n v="5"/>
    <n v="0.26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25"/>
    <x v="0"/>
    <s v="5757"/>
    <s v="14/03/2019 13:13"/>
    <s v="0Y2B003348"/>
    <s v="500161"/>
    <s v="PITSS"/>
    <s v="ASP"/>
    <x v="7"/>
    <s v="HEROICO COLEGIO MILITAR No 4700"/>
    <x v="6"/>
    <n v="0"/>
    <s v="INTERIOR"/>
    <n v="31"/>
    <s v="Entre 31 y 60"/>
    <s v="Departmental Digital"/>
    <s v="A3"/>
    <s v="Ciudad principal"/>
    <s v="2-Entre 31 y 60"/>
    <n v="1.05"/>
    <n v="1433.25"/>
    <n v="1"/>
    <n v="1.1100000000000001"/>
    <n v="5"/>
    <n v="0.2220000000000000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7"/>
  </r>
  <r>
    <x v="2"/>
    <n v="1"/>
    <s v="2009347"/>
    <x v="0"/>
    <s v="3658"/>
    <s v="14/03/2019 13:30"/>
    <s v="0C4X006746"/>
    <s v="500159"/>
    <s v="PITSS"/>
    <s v="ASP"/>
    <x v="16"/>
    <s v="AV HEROICO COLEGIO MILITAR 4700"/>
    <x v="6"/>
    <n v="0"/>
    <s v="INTERIOR"/>
    <n v="246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14T00:00:00"/>
    <d v="2019-03-15T00:00:00"/>
    <n v="1"/>
    <s v="0-1 día"/>
    <n v="0"/>
    <n v="0"/>
    <n v="0"/>
    <x v="0"/>
    <x v="0"/>
    <x v="0"/>
    <x v="0"/>
    <x v="0"/>
    <x v="1"/>
    <x v="6"/>
  </r>
  <r>
    <x v="2"/>
    <n v="1"/>
    <s v="2009349"/>
    <x v="5"/>
    <s v="8031"/>
    <s v="14/03/2019 13:33"/>
    <s v="03TX405903"/>
    <s v="500028"/>
    <s v="PITSS"/>
    <s v="ASP"/>
    <x v="38"/>
    <s v="BLVD EJERCITO MEXICANO No 505"/>
    <x v="47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4T00:00:00"/>
    <d v="2019-03-15T00:00:00"/>
    <n v="1"/>
    <s v="0-1 día"/>
    <n v="0"/>
    <n v="0"/>
    <n v="0"/>
    <x v="1"/>
    <x v="0"/>
    <x v="0"/>
    <x v="0"/>
    <x v="0"/>
    <x v="0"/>
    <x v="0"/>
  </r>
  <r>
    <x v="2"/>
    <n v="1"/>
    <s v="2009353"/>
    <x v="5"/>
    <s v="7025"/>
    <s v="14/03/2019 13:36"/>
    <s v="07CX043408"/>
    <s v="500028"/>
    <s v="PITSS"/>
    <s v="ASP"/>
    <x v="38"/>
    <s v="BLVD EJERCITO MEXICANO No 505"/>
    <x v="47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14T00:00:00"/>
    <d v="2019-03-15T00:00:00"/>
    <n v="1"/>
    <s v="0-1 día"/>
    <n v="0"/>
    <n v="0"/>
    <n v="0"/>
    <x v="1"/>
    <x v="0"/>
    <x v="0"/>
    <x v="0"/>
    <x v="0"/>
    <x v="0"/>
    <x v="0"/>
  </r>
  <r>
    <x v="2"/>
    <n v="1"/>
    <s v="2009355"/>
    <x v="0"/>
    <s v="4002"/>
    <s v="14/03/2019 13:35"/>
    <s v="09HB333007"/>
    <s v="500036"/>
    <s v="PITSS"/>
    <s v="ASP"/>
    <x v="38"/>
    <s v="AV JUAREZ No 1102 PISO 40"/>
    <x v="11"/>
    <n v="0"/>
    <s v="INTERIOR"/>
    <n v="84"/>
    <s v="&gt;60"/>
    <s v="A4 Mono MFPs"/>
    <s v="A4"/>
    <s v="Ciudad principal"/>
    <s v="1-&gt;60"/>
    <n v="1.05"/>
    <n v="750.75000000000011"/>
    <n v="1"/>
    <n v="2.8"/>
    <n v="5"/>
    <n v="0.55999999999999994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57"/>
    <x v="0"/>
    <s v="4395"/>
    <s v="14/03/2019 13:48"/>
    <s v="0BG2946786"/>
    <s v="500083"/>
    <s v="PITSS"/>
    <s v="ASP"/>
    <x v="1"/>
    <s v="CARR MIGUEL ALEMAN OTE 4605"/>
    <x v="33"/>
    <n v="0"/>
    <s v="INTERIOR"/>
    <n v="23"/>
    <s v="Entre 16 y 30"/>
    <s v="Light Production Digital Business"/>
    <s v="Entry Production"/>
    <s v="Ciudad principal"/>
    <s v="3-Entre 16 y 30"/>
    <n v="1.05"/>
    <n v="1651.6500000000003"/>
    <n v="1"/>
    <n v="3.7"/>
    <n v="4"/>
    <n v="0.92500000000000004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75"/>
    <x v="0"/>
    <s v="4395"/>
    <s v="14/03/2019 14:10"/>
    <s v="0BG2949071"/>
    <s v="800187"/>
    <s v="PITSS"/>
    <s v="ASP"/>
    <x v="1"/>
    <s v="PASEO CENTRAL 131"/>
    <x v="45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1599999999999999"/>
    <n v="4"/>
    <n v="0.28999999999999998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77"/>
    <x v="0"/>
    <s v="0070"/>
    <s v="14/03/2019 14:22"/>
    <s v="0E2B665502"/>
    <s v="800110"/>
    <s v="PITSS"/>
    <s v="ASP"/>
    <x v="4"/>
    <s v="ENRIQUE RAMIREZ No 445"/>
    <x v="28"/>
    <n v="0"/>
    <s v="INTERIOR"/>
    <n v="65"/>
    <s v="&gt;60"/>
    <s v="Entry Production Color Low/Mid"/>
    <s v="Entry Production"/>
    <s v="Ciudad principal"/>
    <s v="3-&gt;60"/>
    <n v="1.1499999999999999"/>
    <n v="1808.95"/>
    <n v="1"/>
    <n v="1.53"/>
    <n v="4"/>
    <n v="0.38250000000000001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379"/>
    <x v="0"/>
    <s v="8055"/>
    <s v="14/03/2019 14:25"/>
    <s v="Y4X822461"/>
    <s v="500056"/>
    <s v="PITSS"/>
    <s v="ASP"/>
    <x v="74"/>
    <s v="CARRETERA A MONTERREY AV FOMENTO INDUSTRIAL SN"/>
    <x v="19"/>
    <n v="0"/>
    <s v="INTERIOR"/>
    <n v="10"/>
    <s v="Entre 7 y 15"/>
    <s v="Departmental Digital"/>
    <s v="A3"/>
    <s v="Ciudad principal"/>
    <s v="2-Entre 7 y 15"/>
    <n v="0.6"/>
    <n v="819"/>
    <n v="1"/>
    <n v="3.08"/>
    <n v="5"/>
    <n v="0.61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381"/>
    <x v="0"/>
    <s v="7512"/>
    <s v="14/03/2019 14:24"/>
    <s v="0RXD144117"/>
    <s v="500161"/>
    <s v="PITSS"/>
    <s v="ASP"/>
    <x v="2"/>
    <s v="PREDIO SANTO TOMAS SN"/>
    <x v="90"/>
    <n v="0"/>
    <s v="INTERIOR"/>
    <n v="261"/>
    <s v="&gt;60"/>
    <s v="Color Laser Printers"/>
    <s v="A4"/>
    <s v="Otras"/>
    <s v="1-&gt;60"/>
    <n v="1.05"/>
    <n v="750.75000000000011"/>
    <n v="1"/>
    <n v="5.0999999999999996"/>
    <n v="9"/>
    <n v="0.56666666666666665"/>
    <n v="0"/>
    <n v="0"/>
    <d v="2019-03-15T00:00:00"/>
    <d v="2019-03-15T00:00:00"/>
    <n v="0"/>
    <s v="0-1 día"/>
    <n v="0"/>
    <n v="0"/>
    <n v="0"/>
    <x v="0"/>
    <x v="0"/>
    <x v="0"/>
    <x v="0"/>
    <x v="0"/>
    <x v="1"/>
    <x v="7"/>
  </r>
  <r>
    <x v="2"/>
    <n v="1"/>
    <s v="2009391"/>
    <x v="0"/>
    <s v="3330"/>
    <s v="14/03/2019 14:48"/>
    <s v="9BR539357"/>
    <s v="500056"/>
    <s v="PITSS"/>
    <s v="ASP"/>
    <x v="2"/>
    <s v="CARRETERA A MONTERREY AV FOMENTO INDUSTRIAL SN"/>
    <x v="19"/>
    <n v="0"/>
    <s v="INTERIOR"/>
    <n v="37"/>
    <s v="Entre 31 y 60"/>
    <s v="Entry Mono Printers"/>
    <s v="A4"/>
    <s v="Ciudad principal"/>
    <s v="1-Entre 31 y 60"/>
    <n v="0.8"/>
    <n v="572.00000000000011"/>
    <n v="1"/>
    <n v="3.62"/>
    <n v="5"/>
    <n v="0.72399999999999998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393"/>
    <x v="0"/>
    <s v="3636"/>
    <s v="14/03/2019 15:00"/>
    <s v="0BB1252166"/>
    <s v="500156"/>
    <s v="PITSS"/>
    <s v="ASP"/>
    <x v="30"/>
    <s v="PROL HERMANOS ESCOBAR No 7151-E"/>
    <x v="2"/>
    <n v="0"/>
    <s v="INTERIOR"/>
    <n v="93"/>
    <s v="&gt;60"/>
    <s v="A4 Mono MFPs"/>
    <s v="A4"/>
    <s v="Ciudad principal"/>
    <s v="1-&gt;60"/>
    <n v="1.05"/>
    <n v="750.75000000000011"/>
    <n v="1"/>
    <n v="2.5"/>
    <n v="5"/>
    <n v="0.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3"/>
  </r>
  <r>
    <x v="2"/>
    <n v="1"/>
    <s v="2009395"/>
    <x v="0"/>
    <s v="3636"/>
    <s v="14/03/2019 15:07"/>
    <s v="0BB1252025"/>
    <s v="500156"/>
    <s v="PITSS"/>
    <s v="ASP"/>
    <x v="30"/>
    <s v="PROL HERMANOS ESCOBAR No 7151-E"/>
    <x v="2"/>
    <n v="0"/>
    <s v="INTERIOR"/>
    <n v="15"/>
    <s v="Entre 7 y 15"/>
    <s v="A4 Mono MFPs"/>
    <s v="A4"/>
    <s v="Ciudad principal"/>
    <s v="1-Entre 7 y 15"/>
    <n v="0"/>
    <n v="0"/>
    <n v="1"/>
    <n v="3.55"/>
    <n v="5"/>
    <n v="0.71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3"/>
  </r>
  <r>
    <x v="2"/>
    <n v="1"/>
    <s v="2009397"/>
    <x v="0"/>
    <s v="3636"/>
    <s v="14/03/2019 15:10"/>
    <s v="0BB1252169"/>
    <s v="500158"/>
    <s v="PITSS"/>
    <s v="ASP"/>
    <x v="30"/>
    <s v="PROL HERMANOS ESCOBAR No 7151-E"/>
    <x v="2"/>
    <n v="0"/>
    <s v="INTERIOR"/>
    <n v="29"/>
    <s v="Entre 16 y 30"/>
    <s v="A4 Mono MFPs"/>
    <s v="A4"/>
    <s v="Ciudad principal"/>
    <s v="1-Entre 16 y 30"/>
    <n v="0.6"/>
    <n v="429.00000000000006"/>
    <n v="1"/>
    <n v="3.16"/>
    <n v="5"/>
    <n v="0.63200000000000001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401"/>
    <x v="0"/>
    <s v="4395"/>
    <s v="14/03/2019 15:17"/>
    <s v="0BG2948912"/>
    <s v="500094"/>
    <s v="PITSS"/>
    <s v="ASP"/>
    <x v="1"/>
    <s v="AV HIDALGO 5309"/>
    <x v="69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2.2200000000000002"/>
    <n v="4"/>
    <n v="0.55500000000000005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09405"/>
    <x v="0"/>
    <s v="5866"/>
    <s v="14/03/2019 15:22"/>
    <s v="0EX9293121"/>
    <s v="500028"/>
    <s v="PITSS"/>
    <s v="ASP"/>
    <x v="4"/>
    <s v="AV DE LAS TORRES 2498"/>
    <x v="1"/>
    <n v="0"/>
    <s v="INTERIOR"/>
    <n v="9"/>
    <s v="Entre 7 y 15"/>
    <s v="Departmental Digital"/>
    <s v="A3"/>
    <s v="Ciudad principal"/>
    <s v="2-Entre 7 y 15"/>
    <n v="0.6"/>
    <n v="819"/>
    <n v="1"/>
    <n v="2.13"/>
    <n v="5"/>
    <n v="0.42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415"/>
    <x v="0"/>
    <s v="8075"/>
    <s v="14/03/2019 15:30"/>
    <s v="03AG879936"/>
    <s v="800187"/>
    <s v="PITSS"/>
    <s v="ASP"/>
    <x v="4"/>
    <s v="BLVD ENCUESTRE MZA 1 LTE 1 LOCAL 14"/>
    <x v="10"/>
    <n v="0"/>
    <s v="INTERIOR"/>
    <n v="23"/>
    <s v="Entre 16 y 30"/>
    <s v="Departmental Digital"/>
    <s v="A3"/>
    <s v="Ciudad principal"/>
    <s v="2-Entre 16 y 30"/>
    <n v="0.8"/>
    <n v="1092"/>
    <n v="1"/>
    <n v="0.75"/>
    <n v="5"/>
    <n v="0.15"/>
    <n v="0"/>
    <n v="0"/>
    <d v="2019-03-14T00:00:00"/>
    <d v="2019-03-15T00:00:00"/>
    <n v="1"/>
    <s v="0-1 día"/>
    <n v="0"/>
    <n v="0"/>
    <n v="0"/>
    <x v="0"/>
    <x v="0"/>
    <x v="0"/>
    <x v="0"/>
    <x v="0"/>
    <x v="0"/>
    <x v="0"/>
  </r>
  <r>
    <x v="2"/>
    <n v="1"/>
    <s v="2009419"/>
    <x v="0"/>
    <s v="5774"/>
    <s v="14/03/2019 15:36"/>
    <s v="0XEL567260"/>
    <s v="800187"/>
    <s v="PITSS"/>
    <s v="ASP"/>
    <x v="4"/>
    <s v="BLV ECUESTRE SN"/>
    <x v="10"/>
    <n v="0"/>
    <s v="INTERIOR"/>
    <n v="23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9467"/>
    <x v="0"/>
    <s v="8600"/>
    <s v="14/03/2019 16:29"/>
    <s v="0B2E530595"/>
    <s v="800146"/>
    <s v="PITSS"/>
    <s v="ASP"/>
    <x v="88"/>
    <s v="CALZADA DE LOS HEROES No 315"/>
    <x v="17"/>
    <n v="0"/>
    <s v="INTERIOR"/>
    <n v="21"/>
    <s v="Entre 16 y 30"/>
    <s v="Entry Production Color Mid"/>
    <s v="Entry Production"/>
    <s v="Ciudad principal"/>
    <s v="3-Entre 16 y 30"/>
    <n v="1.05"/>
    <n v="1651.6500000000003"/>
    <n v="1"/>
    <n v="0.52"/>
    <n v="4"/>
    <n v="0.13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471"/>
    <x v="3"/>
    <s v="4002"/>
    <s v="14/03/2019 16:33"/>
    <s v="09HB915895"/>
    <s v="800187"/>
    <s v="PITSS"/>
    <s v="ASP"/>
    <x v="36"/>
    <s v="ANILLO VIAL JUNIPERO SERRA No 2601 PISOS 7,8 y 9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9T00:00:00"/>
    <n v="2"/>
    <s v="2-3 días"/>
    <n v="0"/>
    <n v="0"/>
    <n v="0"/>
    <x v="1"/>
    <x v="0"/>
    <x v="0"/>
    <x v="0"/>
    <x v="0"/>
    <x v="0"/>
    <x v="0"/>
  </r>
  <r>
    <x v="2"/>
    <n v="1"/>
    <s v="2009473"/>
    <x v="0"/>
    <s v="4002"/>
    <s v="14/03/2019 16:28"/>
    <s v="09HB327661"/>
    <s v="800188"/>
    <s v="PITSS"/>
    <s v="ASP"/>
    <x v="12"/>
    <s v="AV FUERZA AEREA MEXICANA 540"/>
    <x v="128"/>
    <n v="0"/>
    <s v="INTERIOR"/>
    <n v="2660"/>
    <s v="&gt;60"/>
    <s v="A4 Mono MFPs"/>
    <s v="A4"/>
    <s v="Ciudad principal"/>
    <s v="1-&gt;60"/>
    <n v="1.05"/>
    <n v="750.75000000000011"/>
    <n v="1"/>
    <n v="2.0299999999999998"/>
    <n v="5"/>
    <n v="0.40599999999999997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477"/>
    <x v="3"/>
    <s v="4002"/>
    <s v="14/03/2019 16:38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79"/>
    <x v="3"/>
    <s v="4002"/>
    <s v="14/03/2019 16:38"/>
    <s v="09HB915898"/>
    <s v="800187"/>
    <s v="PITSS"/>
    <s v="ASP"/>
    <x v="36"/>
    <s v="Tequisquiapan No 102 Esq Luis M Vega Planta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83"/>
    <x v="6"/>
    <s v="4002"/>
    <s v="14/03/2019 16:59"/>
    <s v="09HB916066"/>
    <s v="800188"/>
    <s v="PITSS"/>
    <s v="ASP"/>
    <x v="36"/>
    <s v="Benito Juarez No 113 2do Piso Desp 7"/>
    <x v="55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14T00:00:00"/>
    <d v="2019-03-14T00:00:00"/>
    <n v="0"/>
    <s v="0-1 día"/>
    <n v="0"/>
    <n v="0"/>
    <n v="0"/>
    <x v="1"/>
    <x v="0"/>
    <x v="0"/>
    <x v="0"/>
    <x v="0"/>
    <x v="0"/>
    <x v="0"/>
  </r>
  <r>
    <x v="2"/>
    <n v="1"/>
    <s v="2009491"/>
    <x v="0"/>
    <s v="3658"/>
    <s v="14/03/2019 17:21"/>
    <s v="0C4X008629"/>
    <s v="800027"/>
    <s v="PITSS"/>
    <s v="ASP"/>
    <x v="8"/>
    <s v="AV 20 DE NOVIEMBRE No 351"/>
    <x v="129"/>
    <n v="0"/>
    <s v="INTERIOR"/>
    <n v="926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545"/>
    <x v="0"/>
    <s v="4395"/>
    <s v="14/03/2019 21:45"/>
    <s v="0BG2947906"/>
    <s v="800185"/>
    <s v="PITSS"/>
    <s v="ASP"/>
    <x v="1"/>
    <s v="MIGUEL DE LA MADRID 9"/>
    <x v="41"/>
    <n v="1"/>
    <s v="INTERIOR"/>
    <n v="64"/>
    <s v="&gt;60"/>
    <s v="Light Production Digital Business"/>
    <s v="Entry Production"/>
    <s v="Ciudad principal"/>
    <s v="3-&gt;60"/>
    <n v="1.1499999999999999"/>
    <n v="0"/>
    <n v="1"/>
    <n v="2.88"/>
    <n v="4"/>
    <n v="0.7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09549"/>
    <x v="3"/>
    <s v="6227"/>
    <s v="14/03/2019 22:36"/>
    <s v="0P7A107704"/>
    <s v="500089"/>
    <s v="PITSS"/>
    <s v="ASP"/>
    <x v="11"/>
    <s v="AV ESCOBAR HERMANOS No 5756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3-20T00:00:00"/>
    <d v="2019-03-21T00:00:00"/>
    <n v="1"/>
    <s v="0-1 día"/>
    <n v="0"/>
    <n v="0"/>
    <n v="0"/>
    <x v="1"/>
    <x v="0"/>
    <x v="0"/>
    <x v="0"/>
    <x v="0"/>
    <x v="0"/>
    <x v="0"/>
  </r>
  <r>
    <x v="2"/>
    <n v="1"/>
    <s v="2009551"/>
    <x v="3"/>
    <s v="6227"/>
    <s v="14/03/2019 22:36"/>
    <s v="0P7A107662"/>
    <s v="500089"/>
    <s v="PITSS"/>
    <s v="ASP"/>
    <x v="11"/>
    <s v="AV HERMANOS ESCOBAR 5756"/>
    <x v="2"/>
    <n v="1"/>
    <s v="INTERIOR"/>
    <s v="  "/>
    <s v="&gt;60"/>
    <s v="A4 Color Laser MFPs"/>
    <s v="A4"/>
    <s v="Ciudad principal"/>
    <s v="1-&gt;60"/>
    <n v="1"/>
    <n v="0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09553"/>
    <x v="3"/>
    <s v="0603"/>
    <s v="14/03/2019 22:37"/>
    <s v="03XB46425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569"/>
    <x v="0"/>
    <s v="4002"/>
    <s v="15/03/2019 05:26"/>
    <s v="09HB325860"/>
    <s v="500083"/>
    <s v="PITSS"/>
    <s v="ASP"/>
    <x v="14"/>
    <s v="AV MIGUEL ALEMAN 4401"/>
    <x v="11"/>
    <n v="0"/>
    <s v="INTERIOR"/>
    <n v="2661"/>
    <s v="&gt;60"/>
    <s v="A4 Mono MFPs"/>
    <s v="A4"/>
    <s v="Ciudad principal"/>
    <s v="1-&gt;60"/>
    <n v="1.05"/>
    <n v="750.75000000000011"/>
    <n v="1"/>
    <n v="1.5"/>
    <n v="5"/>
    <n v="0.3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21"/>
    <x v="0"/>
    <s v="4326"/>
    <s v="15/03/2019 07:48"/>
    <s v="0BG1001361"/>
    <s v="500157"/>
    <s v="PITSS"/>
    <s v="ASP"/>
    <x v="2"/>
    <s v="RAFAEL PEREZ SERNA Y HENRY DUNANT"/>
    <x v="2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0.5"/>
    <n v="4"/>
    <n v="0.12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4"/>
  </r>
  <r>
    <x v="2"/>
    <n v="1"/>
    <s v="2009631"/>
    <x v="0"/>
    <s v="8090"/>
    <s v="15/03/2019 08:10"/>
    <s v="03AG877337"/>
    <s v="500027"/>
    <s v="PITSS"/>
    <s v="ASP"/>
    <x v="20"/>
    <s v="CIRCUITO INTERIOR NORTE No 1820"/>
    <x v="2"/>
    <n v="1"/>
    <s v="INTERIOR"/>
    <n v="10"/>
    <s v="Entre 7 y 15"/>
    <s v="Departmental Digital"/>
    <s v="A3"/>
    <s v="Ciudad principal"/>
    <s v="2-Entre 7 y 15"/>
    <n v="0.6"/>
    <n v="0"/>
    <n v="1"/>
    <n v="0.17"/>
    <n v="5"/>
    <n v="3.4000000000000002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37"/>
    <x v="0"/>
    <s v="6203"/>
    <s v="15/03/2019 08:31"/>
    <s v="0AGD461848"/>
    <s v="800072"/>
    <s v="PITSS"/>
    <s v="ASP"/>
    <x v="1"/>
    <s v="PATRIA 1937"/>
    <x v="0"/>
    <n v="0"/>
    <s v="INTERIOR"/>
    <n v="2"/>
    <s v="&lt;=3"/>
    <s v="WF Mono Systems and Legacy Color"/>
    <s v="WF"/>
    <s v="Ciudad principal"/>
    <s v="3-&lt;=3"/>
    <n v="0"/>
    <n v="0"/>
    <n v="1"/>
    <n v="1.31"/>
    <n v="4"/>
    <n v="0.3275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09639"/>
    <x v="0"/>
    <s v="4395"/>
    <s v="15/03/2019 08:35"/>
    <s v="0BG2947152"/>
    <s v="800072"/>
    <s v="PITSS"/>
    <s v="ASP"/>
    <x v="1"/>
    <s v="PATRIA 1937"/>
    <x v="0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700000000000002"/>
    <n v="4"/>
    <n v="0.6175000000000000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09645"/>
    <x v="0"/>
    <s v="6705"/>
    <s v="15/03/2019 08:36"/>
    <s v="0A1H022233"/>
    <s v="500093"/>
    <s v="PITSS"/>
    <s v="ASP"/>
    <x v="17"/>
    <s v="AV DE LAS FABRICAS No 5939"/>
    <x v="18"/>
    <n v="0"/>
    <s v="INTERIOR"/>
    <n v="9"/>
    <s v="Entre 7 y 15"/>
    <s v="WF Mono Systems and Legacy Color"/>
    <s v="WF"/>
    <s v="Ciudad principal"/>
    <s v="3-Entre 7 y 15"/>
    <n v="0.8"/>
    <n v="1258.4000000000003"/>
    <n v="1"/>
    <n v="2.33"/>
    <n v="4"/>
    <n v="0.5825000000000000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61"/>
    <x v="3"/>
    <s v="4002"/>
    <s v="15/03/2019 09:12"/>
    <s v="09HB916056"/>
    <s v="100037"/>
    <s v="PITSS"/>
    <s v="ASP"/>
    <x v="36"/>
    <s v="Av De la Industria Automotrizá No 18 Nave 3"/>
    <x v="59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09679"/>
    <x v="0"/>
    <s v="5337"/>
    <s v="15/03/2019 09:42"/>
    <s v="0AE9566559"/>
    <s v="800071"/>
    <s v="PITSS"/>
    <s v="ASP"/>
    <x v="27"/>
    <s v="CARRETERA BASE AEREA No 5850-23"/>
    <x v="0"/>
    <n v="0"/>
    <s v="INTERIOR"/>
    <n v="233"/>
    <s v="&gt;60"/>
    <s v="Office Digital"/>
    <s v="A3"/>
    <s v="Ciudad principal"/>
    <s v="2-&gt;60"/>
    <n v="1.1000000000000001"/>
    <n v="1501.5000000000002"/>
    <n v="1"/>
    <n v="0.8"/>
    <n v="5"/>
    <n v="0.1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85"/>
    <x v="0"/>
    <s v="8055"/>
    <s v="15/03/2019 09:42"/>
    <s v="Y4X844943"/>
    <s v="800146"/>
    <s v="PITSS"/>
    <s v="ASP"/>
    <x v="65"/>
    <s v="BLVD HERMANOS ALDAMA No 3725"/>
    <x v="17"/>
    <n v="0"/>
    <s v="INTERIOR"/>
    <n v="2"/>
    <s v="&lt;=3"/>
    <s v="Departmental Digital"/>
    <s v="A3"/>
    <s v="Ciudad principal"/>
    <s v="2-&lt;=3"/>
    <n v="0"/>
    <n v="0"/>
    <n v="1"/>
    <n v="0.97"/>
    <n v="5"/>
    <n v="0.19400000000000001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687"/>
    <x v="0"/>
    <s v="0700"/>
    <s v="15/03/2019 09:46"/>
    <s v="0MAV779734"/>
    <s v="500083"/>
    <s v="PITSS"/>
    <s v="ASP"/>
    <x v="147"/>
    <s v="AV VICENTE GUERRERO NTE 3240"/>
    <x v="11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4.5599999999999996"/>
    <n v="4"/>
    <n v="1.1399999999999999"/>
    <n v="3.4999999999999976E-2"/>
    <n v="-55.054999999999971"/>
    <d v="2019-03-15T00:00:00"/>
    <d v="2019-03-15T00:00:00"/>
    <n v="0"/>
    <s v="0-1 día"/>
    <n v="0"/>
    <n v="0"/>
    <n v="0"/>
    <x v="0"/>
    <x v="1"/>
    <x v="0"/>
    <x v="0"/>
    <x v="0"/>
    <x v="0"/>
    <x v="0"/>
  </r>
  <r>
    <x v="2"/>
    <n v="1"/>
    <s v="2009699"/>
    <x v="0"/>
    <s v="4005"/>
    <s v="15/03/2019 09:52"/>
    <s v="09HB349135"/>
    <s v="500094"/>
    <s v="PITSS"/>
    <s v="ASP"/>
    <x v="14"/>
    <s v="AV HIDALGO SN"/>
    <x v="69"/>
    <n v="0"/>
    <s v="INTERIOR"/>
    <n v="2661"/>
    <s v="&gt;60"/>
    <s v="A4 Mono MFPs"/>
    <s v="A4"/>
    <s v="Ciudad principal"/>
    <s v="1-&gt;60"/>
    <n v="1.05"/>
    <n v="750.75000000000011"/>
    <n v="1"/>
    <n v="1.63"/>
    <n v="5"/>
    <n v="0.3259999999999999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03"/>
    <x v="0"/>
    <s v="8600"/>
    <s v="15/03/2019 09:59"/>
    <s v="0B2E530304"/>
    <s v="500083"/>
    <s v="PITSS"/>
    <s v="ASP"/>
    <x v="122"/>
    <s v="AYUTLA OTE 1012"/>
    <x v="11"/>
    <n v="0"/>
    <s v="INTERIOR"/>
    <n v="11"/>
    <s v="Entre 7 y 15"/>
    <s v="Entry Production Color Mid"/>
    <s v="Entry Production"/>
    <s v="Ciudad principal"/>
    <s v="3-Entre 7 y 15"/>
    <n v="0.8"/>
    <n v="1258.4000000000003"/>
    <n v="1"/>
    <n v="1.85"/>
    <n v="4"/>
    <n v="0.4625000000000000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09"/>
    <x v="0"/>
    <s v="8035"/>
    <s v="15/03/2019 10:04"/>
    <s v="02TX058832"/>
    <s v="500158"/>
    <s v="PITSS"/>
    <s v="ASP"/>
    <x v="2"/>
    <s v="AV RIO BRAVO No 1420"/>
    <x v="2"/>
    <n v="0"/>
    <s v="INTERIOR"/>
    <n v="32"/>
    <s v="Entre 31 y 60"/>
    <s v="A3 Office Color Laser MFPs"/>
    <s v="A3"/>
    <s v="Ciudad principal"/>
    <s v="2-Entre 31 y 60"/>
    <n v="1.05"/>
    <n v="1433.25"/>
    <n v="1"/>
    <n v="1.2"/>
    <n v="5"/>
    <n v="0.24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711"/>
    <x v="0"/>
    <s v="8581"/>
    <s v="15/03/2019 10:08"/>
    <s v="0T2B041670"/>
    <s v="500158"/>
    <s v="PITSS"/>
    <s v="ASP"/>
    <x v="2"/>
    <s v="AV RIO BRAVO S/N"/>
    <x v="2"/>
    <n v="0"/>
    <s v="INTERIOR"/>
    <n v="115"/>
    <s v="&gt;60"/>
    <s v="Color Solid Ink Printers"/>
    <s v="A4"/>
    <s v="Ciudad principal"/>
    <s v="1-&gt;60"/>
    <n v="1.05"/>
    <n v="750.75000000000011"/>
    <n v="1"/>
    <n v="2.14"/>
    <n v="5"/>
    <n v="0.42800000000000005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5"/>
  </r>
  <r>
    <x v="2"/>
    <n v="1"/>
    <s v="2009741"/>
    <x v="0"/>
    <s v="6705"/>
    <s v="15/03/2019 10:27"/>
    <s v="0A1H021665"/>
    <s v="800187"/>
    <s v="PITSS"/>
    <s v="ASP"/>
    <x v="1"/>
    <s v="PASEO CENTRAL 131"/>
    <x v="45"/>
    <n v="0"/>
    <s v="INTERIOR"/>
    <n v="46"/>
    <s v="Entre 31 y 60"/>
    <s v="WF Mono Systems and Legacy Color"/>
    <s v="WF"/>
    <s v="Ciudad principal"/>
    <s v="3-Entre 31 y 60"/>
    <n v="1.1000000000000001"/>
    <n v="1730.3000000000004"/>
    <n v="1"/>
    <n v="0.88"/>
    <n v="4"/>
    <n v="0.2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47"/>
    <x v="0"/>
    <s v="4002"/>
    <s v="15/03/2019 10:30"/>
    <s v="09HB333670"/>
    <s v="500028"/>
    <s v="PITSS"/>
    <s v="ASP"/>
    <x v="83"/>
    <s v="AGUSTIN MELGAR 845 ENTRE ARTEAGA Y CARLOS SALAZAR"/>
    <x v="11"/>
    <n v="0"/>
    <s v="INTERIOR"/>
    <n v="51"/>
    <s v="Entre 31 y 60"/>
    <s v="A4 Mono MFPs"/>
    <s v="A4"/>
    <s v="Ciudad principal"/>
    <s v="1-Entre 31 y 60"/>
    <n v="0.8"/>
    <n v="572.00000000000011"/>
    <n v="1"/>
    <n v="2.5"/>
    <n v="5"/>
    <n v="0.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89"/>
    <x v="0"/>
    <s v="8045"/>
    <s v="15/03/2019 11:03"/>
    <s v="Y4X821724"/>
    <s v="500093"/>
    <s v="PITSS"/>
    <s v="ASP"/>
    <x v="157"/>
    <s v="CARRETERA LIBRAMIENTO MEXICO 2KM 28.5 S/N"/>
    <x v="18"/>
    <n v="0"/>
    <s v="INTERIOR"/>
    <n v="66"/>
    <s v="&gt;60"/>
    <s v="Office Digital"/>
    <s v="A3"/>
    <s v="Ciudad principal"/>
    <s v="2-&gt;60"/>
    <n v="1.1000000000000001"/>
    <n v="1501.5000000000002"/>
    <n v="1"/>
    <n v="2.85"/>
    <n v="5"/>
    <n v="0.57000000000000006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797"/>
    <x v="10"/>
    <s v="3250"/>
    <s v="15/03/2019 11:15"/>
    <s v="0MXX477623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715.00000000000011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07"/>
    <x v="10"/>
    <s v="3350"/>
    <s v="15/03/2019 11:17"/>
    <s v="0VMA658313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15"/>
    <x v="0"/>
    <s v="3658"/>
    <s v="15/03/2019 11:19"/>
    <s v="0C4X003297"/>
    <s v="500159"/>
    <s v="PITSS"/>
    <s v="ASP"/>
    <x v="10"/>
    <s v="FERNANDO DE BORJA EDIFICIO Q CENTER No 913 A-PB"/>
    <x v="6"/>
    <n v="0"/>
    <s v="INTERIOR"/>
    <n v="325"/>
    <s v="&gt;60"/>
    <s v="A4 Mono MFPs"/>
    <s v="A4"/>
    <s v="Ciudad principal"/>
    <s v="1-&gt;60"/>
    <n v="1.05"/>
    <n v="750.75000000000011"/>
    <n v="1"/>
    <n v="1.1000000000000001"/>
    <n v="5"/>
    <n v="0.22000000000000003"/>
    <n v="0"/>
    <n v="0"/>
    <d v="2019-03-15T00:00:00"/>
    <d v="2019-03-15T00:00:00"/>
    <n v="0"/>
    <s v="0-1 día"/>
    <n v="0"/>
    <n v="0"/>
    <n v="0"/>
    <x v="0"/>
    <x v="0"/>
    <x v="0"/>
    <x v="0"/>
    <x v="0"/>
    <x v="1"/>
    <x v="6"/>
  </r>
  <r>
    <x v="2"/>
    <n v="1"/>
    <s v="2009817"/>
    <x v="10"/>
    <s v="7120"/>
    <s v="15/03/2019 11:22"/>
    <s v="0XMK291329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823"/>
    <x v="0"/>
    <s v="5866"/>
    <s v="15/03/2019 11:22"/>
    <s v="0EX9664460"/>
    <s v="100037"/>
    <s v="PITSS"/>
    <s v="ASP"/>
    <x v="4"/>
    <s v="LEONA VICARIO No 629"/>
    <x v="3"/>
    <n v="0"/>
    <s v="INTERIOR"/>
    <n v="21"/>
    <s v="Entre 16 y 30"/>
    <s v="Departmental Digital"/>
    <s v="A3"/>
    <s v="Ciudad principal"/>
    <s v="2-Entre 16 y 30"/>
    <n v="0.8"/>
    <n v="1092"/>
    <n v="1"/>
    <n v="2.0499999999999998"/>
    <n v="5"/>
    <n v="0.41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25"/>
    <x v="0"/>
    <s v="5325"/>
    <s v="15/03/2019 11:27"/>
    <s v="0AE7176531"/>
    <s v="500019"/>
    <s v="PITSS"/>
    <s v="ASP"/>
    <x v="9"/>
    <s v="PASEO DEL TECNOLOGICO No 751"/>
    <x v="9"/>
    <n v="0"/>
    <s v="INTERIOR"/>
    <n v="31"/>
    <s v="Entre 31 y 60"/>
    <s v="Office Digital"/>
    <s v="A3"/>
    <s v="Otras"/>
    <s v="2-Entre 31 y 60"/>
    <n v="1.05"/>
    <n v="1433.25"/>
    <n v="1"/>
    <n v="0.75"/>
    <n v="9"/>
    <n v="8.3333333333333329E-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33"/>
    <x v="0"/>
    <s v="5335"/>
    <s v="15/03/2019 11:38"/>
    <s v="0AE7146572"/>
    <s v="500163"/>
    <s v="PITSS"/>
    <s v="ASP"/>
    <x v="108"/>
    <s v="TRANSFORMACION LT 3B MZ N SECCION II"/>
    <x v="109"/>
    <n v="0"/>
    <s v="INTERIOR"/>
    <n v="162"/>
    <s v="&gt;60"/>
    <s v="Office Digital"/>
    <s v="A3"/>
    <s v="Ciudad principal"/>
    <s v="2-&gt;60"/>
    <n v="1.1000000000000001"/>
    <n v="1501.5000000000002"/>
    <n v="1"/>
    <n v="2.82"/>
    <n v="5"/>
    <n v="0.5639999999999999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41"/>
    <x v="0"/>
    <s v="3325"/>
    <s v="15/03/2019 11:44"/>
    <s v="0LA8671038"/>
    <s v="500028"/>
    <s v="PITSS"/>
    <s v="ASP"/>
    <x v="154"/>
    <s v="AV MEXICO S/N ESQ CALLE ANTONIO"/>
    <x v="33"/>
    <n v="0"/>
    <s v="INTERIOR"/>
    <n v="1"/>
    <s v="&lt;=3"/>
    <s v="A4 Mono MFPs"/>
    <s v="A4"/>
    <s v="Ciudad principal"/>
    <s v="1-&lt;=3"/>
    <n v="0"/>
    <n v="0"/>
    <n v="1"/>
    <n v="5.77"/>
    <n v="5"/>
    <n v="1.1539999999999999"/>
    <n v="3.8499999999999979E-2"/>
    <n v="-27.527499999999989"/>
    <d v="2019-03-19T00:00:00"/>
    <d v="2019-03-20T00:00:00"/>
    <n v="1"/>
    <s v="0-1 día"/>
    <n v="0"/>
    <n v="0"/>
    <n v="0"/>
    <x v="0"/>
    <x v="1"/>
    <x v="0"/>
    <x v="0"/>
    <x v="0"/>
    <x v="0"/>
    <x v="0"/>
  </r>
  <r>
    <x v="2"/>
    <n v="1"/>
    <s v="2009845"/>
    <x v="0"/>
    <s v="8070"/>
    <s v="15/03/2019 11:48"/>
    <s v="06TB442347"/>
    <s v="500157"/>
    <s v="PITSS"/>
    <s v="ASP"/>
    <x v="57"/>
    <s v="AV DEL CHARRO No 1750 NTE"/>
    <x v="2"/>
    <n v="0"/>
    <s v="INTERIOR"/>
    <n v="17"/>
    <s v="Entre 16 y 30"/>
    <s v="A3 Office Color Laser MFPs"/>
    <s v="A3"/>
    <s v="Ciudad principal"/>
    <s v="2-Entre 16 y 30"/>
    <n v="0.8"/>
    <n v="1092"/>
    <n v="1"/>
    <n v="3.7"/>
    <n v="5"/>
    <n v="0.74"/>
    <n v="0"/>
    <n v="0"/>
    <d v="2019-03-15T00:00:00"/>
    <d v="2019-03-15T00:00:00"/>
    <n v="0"/>
    <s v="0-1 día"/>
    <n v="0"/>
    <n v="0"/>
    <n v="0"/>
    <x v="0"/>
    <x v="0"/>
    <x v="0"/>
    <x v="0"/>
    <x v="0"/>
    <x v="2"/>
    <x v="4"/>
  </r>
  <r>
    <x v="2"/>
    <n v="1"/>
    <s v="2009855"/>
    <x v="0"/>
    <s v="3326"/>
    <s v="15/03/2019 12:00"/>
    <s v="0LA6297372"/>
    <s v="800110"/>
    <s v="PITSS"/>
    <s v="ASP"/>
    <x v="6"/>
    <s v="RITA PEREZ DE MORENO 507"/>
    <x v="28"/>
    <n v="0"/>
    <s v="INTERIOR"/>
    <n v="394"/>
    <s v="&gt;60"/>
    <s v="A4 Mono MFPs"/>
    <s v="A4"/>
    <s v="Ciudad principal"/>
    <s v="1-&gt;60"/>
    <n v="1.05"/>
    <n v="750.75000000000011"/>
    <n v="1"/>
    <n v="1.25"/>
    <n v="5"/>
    <n v="0.25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65"/>
    <x v="0"/>
    <s v="4395"/>
    <s v="15/03/2019 11:52"/>
    <s v="0BG2947627"/>
    <s v="800146"/>
    <s v="PITSS"/>
    <s v="ASP"/>
    <x v="1"/>
    <s v="BULEVAR AEROPUERTO No 190 (ANTES 202) LOCALES DEL"/>
    <x v="17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93"/>
    <n v="4"/>
    <n v="0.48249999999999998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869"/>
    <x v="0"/>
    <s v="3657"/>
    <s v="15/03/2019 12:15"/>
    <s v="0C7X246756"/>
    <s v="500019"/>
    <s v="PITSS"/>
    <s v="ASP"/>
    <x v="49"/>
    <s v="CALZADA COLON No 381 NORTE"/>
    <x v="9"/>
    <n v="0"/>
    <s v="INTERIOR"/>
    <n v="4"/>
    <s v="Entre 3 y 6"/>
    <s v="A4 Mono MFPs"/>
    <s v="A4"/>
    <s v="Otras"/>
    <s v="1-Entre 3 y 6"/>
    <n v="0"/>
    <n v="0"/>
    <n v="1"/>
    <n v="1.38"/>
    <n v="9"/>
    <n v="0.15333333333333332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883"/>
    <x v="0"/>
    <s v="4603"/>
    <s v="15/03/2019 12:29"/>
    <s v="0XLT280680"/>
    <s v="500159"/>
    <s v="PITSS"/>
    <s v="ASP"/>
    <x v="25"/>
    <s v="CRISTOBAL COLON 11364"/>
    <x v="6"/>
    <n v="0"/>
    <s v="INTERIOR"/>
    <n v="72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0T00:00:00"/>
    <d v="2019-03-21T00:00:00"/>
    <n v="1"/>
    <s v="0-1 día"/>
    <n v="0"/>
    <n v="0"/>
    <n v="0"/>
    <x v="0"/>
    <x v="0"/>
    <x v="0"/>
    <x v="1"/>
    <x v="0"/>
    <x v="1"/>
    <x v="6"/>
  </r>
  <r>
    <x v="2"/>
    <n v="1"/>
    <s v="2009901"/>
    <x v="0"/>
    <s v="0607"/>
    <s v="15/03/2019 12:43"/>
    <s v="02XC512271"/>
    <s v="500027"/>
    <s v="PITSS"/>
    <s v="ASP"/>
    <x v="20"/>
    <s v="CIRCUITO INTERIOR NORTE No 1820"/>
    <x v="2"/>
    <n v="1"/>
    <s v="INTERIOR"/>
    <n v="10"/>
    <s v="Entre 7 y 15"/>
    <s v="A4 Mono MFPs"/>
    <s v="A4"/>
    <s v="Ciudad principal"/>
    <s v="1-Entre 7 y 15"/>
    <n v="0"/>
    <n v="0"/>
    <n v="1"/>
    <n v="0.95"/>
    <n v="5"/>
    <n v="0.19"/>
    <n v="0"/>
    <n v="0"/>
    <d v="2019-03-15T00:00:00"/>
    <d v="2019-03-15T00:00:00"/>
    <n v="0"/>
    <s v="0-1 día"/>
    <n v="0"/>
    <n v="0"/>
    <n v="0"/>
    <x v="0"/>
    <x v="0"/>
    <x v="0"/>
    <x v="0"/>
    <x v="0"/>
    <x v="0"/>
    <x v="0"/>
  </r>
  <r>
    <x v="2"/>
    <n v="1"/>
    <s v="2009907"/>
    <x v="0"/>
    <s v="3331"/>
    <s v="15/03/2019 13:09"/>
    <s v="09BR372888"/>
    <s v="800187"/>
    <s v="PITSS"/>
    <s v="ASP"/>
    <x v="48"/>
    <s v="AV CENTRAL DR RAFAEL ECHAVERRI KM 0.5"/>
    <x v="45"/>
    <n v="0"/>
    <s v="INTERIOR"/>
    <n v="449"/>
    <s v="&gt;60"/>
    <s v="Entry Mono Printers"/>
    <s v="A4"/>
    <s v="Ciudad principal"/>
    <s v="1-&gt;60"/>
    <n v="1.05"/>
    <n v="750.75000000000011"/>
    <n v="1"/>
    <n v="0.6"/>
    <n v="5"/>
    <n v="0.1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09909"/>
    <x v="0"/>
    <s v="5866"/>
    <s v="15/03/2019 13:10"/>
    <s v="0EX9293385"/>
    <s v="800187"/>
    <s v="PITSS"/>
    <s v="ASP"/>
    <x v="4"/>
    <s v="CONSTITUYENTES PTE 152"/>
    <x v="10"/>
    <n v="0"/>
    <s v="INTERIOR"/>
    <n v="10"/>
    <s v="Entre 7 y 15"/>
    <s v="Departmental Digital"/>
    <s v="A3"/>
    <s v="Ciudad principal"/>
    <s v="2-Entre 7 y 15"/>
    <n v="0.6"/>
    <n v="819"/>
    <n v="1"/>
    <n v="1.08"/>
    <n v="5"/>
    <n v="0.21600000000000003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917"/>
    <x v="0"/>
    <s v="4395"/>
    <s v="15/03/2019 13:23"/>
    <s v="0BG2950884"/>
    <s v="500161"/>
    <s v="PITSS"/>
    <s v="ASP"/>
    <x v="1"/>
    <s v="LAT PERIF ANTONIO ORTIZ MENA 3500"/>
    <x v="6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1.62"/>
    <n v="4"/>
    <n v="0.40500000000000003"/>
    <n v="0"/>
    <n v="0"/>
    <d v="2019-03-15T00:00:00"/>
    <d v="2019-03-19T00:00:00"/>
    <n v="1"/>
    <s v="0-1 día"/>
    <n v="0"/>
    <n v="0"/>
    <n v="0"/>
    <x v="0"/>
    <x v="0"/>
    <x v="0"/>
    <x v="0"/>
    <x v="0"/>
    <x v="1"/>
    <x v="7"/>
  </r>
  <r>
    <x v="2"/>
    <n v="1"/>
    <s v="2009921"/>
    <x v="0"/>
    <s v="3635"/>
    <s v="15/03/2019 13:22"/>
    <s v="0LBT205940"/>
    <s v="800147"/>
    <s v="PITSS"/>
    <s v="ASP"/>
    <x v="8"/>
    <s v="CAC GUANAJUATO II PLAZA COMERCIAL EL LAUREL LOC 1"/>
    <x v="31"/>
    <n v="0"/>
    <s v="INTERIOR"/>
    <n v="8"/>
    <s v="Entre 7 y 15"/>
    <s v="A4 Mono MFPs"/>
    <s v="A4"/>
    <s v="Otras"/>
    <s v="1-Entre 7 y 15"/>
    <n v="0"/>
    <n v="0"/>
    <n v="1"/>
    <n v="0.63"/>
    <n v="9"/>
    <n v="7.0000000000000007E-2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09923"/>
    <x v="0"/>
    <s v="5865"/>
    <s v="15/03/2019 13:25"/>
    <s v="0EX9282798"/>
    <s v="100038"/>
    <s v="PITSS"/>
    <s v="ASP"/>
    <x v="81"/>
    <s v="RODOLFO PADRON No 9"/>
    <x v="59"/>
    <n v="0"/>
    <s v="INTERIOR"/>
    <n v="9"/>
    <s v="Entre 7 y 15"/>
    <s v="Departmental Digital"/>
    <s v="A3"/>
    <s v="Ciudad principal"/>
    <s v="2-Entre 7 y 15"/>
    <n v="0.6"/>
    <n v="819"/>
    <n v="1"/>
    <n v="4.58"/>
    <n v="5"/>
    <n v="0.9160000000000000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55"/>
    <x v="0"/>
    <s v="0070"/>
    <s v="15/03/2019 15:16"/>
    <s v="0E2B654073"/>
    <s v="500163"/>
    <s v="PITSS"/>
    <s v="ASP"/>
    <x v="1"/>
    <s v="BLV TAMAULIPAS 2388"/>
    <x v="109"/>
    <n v="0"/>
    <s v="INTERIOR"/>
    <n v="102"/>
    <s v="&gt;60"/>
    <s v="Entry Production Color Low/Mid"/>
    <s v="Entry Production"/>
    <s v="Ciudad principal"/>
    <s v="3-&gt;60"/>
    <n v="1.1499999999999999"/>
    <n v="1808.95"/>
    <n v="1"/>
    <n v="2.23"/>
    <n v="4"/>
    <n v="0.557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57"/>
    <x v="0"/>
    <s v="7511"/>
    <s v="15/03/2019 15:22"/>
    <s v="0RXD142271"/>
    <s v="500018"/>
    <s v="PITSS"/>
    <s v="ASP"/>
    <x v="2"/>
    <s v="AV MARTIRES DE SONORA 1006"/>
    <x v="23"/>
    <n v="0"/>
    <s v="INTERIOR"/>
    <n v="30"/>
    <s v="Entre 16 y 30"/>
    <s v="Color Laser Printers"/>
    <s v="A4"/>
    <s v="Ciudad principal"/>
    <s v="1-Entre 16 y 30"/>
    <n v="0.6"/>
    <n v="429.00000000000006"/>
    <n v="1"/>
    <n v="0.2"/>
    <n v="5"/>
    <n v="0.04"/>
    <n v="0"/>
    <n v="0"/>
    <d v="2019-03-15T00:00:00"/>
    <d v="2019-03-19T00:00:00"/>
    <n v="1"/>
    <s v="0-1 día"/>
    <n v="0"/>
    <n v="0"/>
    <n v="0"/>
    <x v="0"/>
    <x v="0"/>
    <x v="0"/>
    <x v="0"/>
    <x v="0"/>
    <x v="0"/>
    <x v="0"/>
  </r>
  <r>
    <x v="2"/>
    <n v="1"/>
    <s v="2009969"/>
    <x v="0"/>
    <s v="5757"/>
    <s v="15/03/2019 16:00"/>
    <s v="0XEH768350"/>
    <s v="500159"/>
    <s v="PITSS"/>
    <s v="ASP"/>
    <x v="25"/>
    <s v="CRISTOBAL COLON 11364"/>
    <x v="6"/>
    <n v="0"/>
    <s v="INTERIOR"/>
    <n v="4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19T00:00:00"/>
    <d v="2019-03-19T00:00:00"/>
    <n v="0"/>
    <s v="0-1 día"/>
    <n v="0"/>
    <n v="0"/>
    <n v="0"/>
    <x v="0"/>
    <x v="0"/>
    <x v="0"/>
    <x v="1"/>
    <x v="0"/>
    <x v="1"/>
    <x v="6"/>
  </r>
  <r>
    <x v="2"/>
    <n v="1"/>
    <s v="2009971"/>
    <x v="3"/>
    <s v="3330"/>
    <s v="15/03/2019 16:06"/>
    <s v="09BR546304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73"/>
    <x v="3"/>
    <s v="3346"/>
    <s v="15/03/2019 16:07"/>
    <s v="03BT802211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75"/>
    <x v="3"/>
    <s v="7010"/>
    <s v="15/03/2019 16:09"/>
    <s v="07TX140102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3-15T00:00:00"/>
    <d v="2019-03-22T00:00:00"/>
    <n v="4"/>
    <s v="4-5 días"/>
    <n v="0"/>
    <n v="0"/>
    <n v="0"/>
    <x v="1"/>
    <x v="0"/>
    <x v="0"/>
    <x v="0"/>
    <x v="0"/>
    <x v="0"/>
    <x v="0"/>
  </r>
  <r>
    <x v="2"/>
    <n v="1"/>
    <s v="2009981"/>
    <x v="0"/>
    <s v="4002"/>
    <s v="15/03/2019 16:12"/>
    <s v="09HB331492"/>
    <s v="000196"/>
    <s v="PITSS"/>
    <s v="ASP"/>
    <x v="0"/>
    <s v="EPSILON No 101"/>
    <x v="16"/>
    <n v="1"/>
    <s v="METRO"/>
    <n v="2661"/>
    <s v="&gt;60"/>
    <s v="A4 Mono MFPs"/>
    <s v="A4"/>
    <s v="Ciudad principal"/>
    <s v="1-&gt;60"/>
    <n v="1.05"/>
    <n v="0"/>
    <n v="1"/>
    <n v="1.3"/>
    <n v="5"/>
    <n v="0.26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09995"/>
    <x v="9"/>
    <s v="0070"/>
    <s v="15/03/2019 16:47"/>
    <s v="0E2B665653"/>
    <s v="800071"/>
    <s v="PITSS"/>
    <s v="ASP"/>
    <x v="4"/>
    <s v="AV VALLE DE SAN ISIDRO 530"/>
    <x v="0"/>
    <n v="0"/>
    <s v="INTERIOR"/>
    <s v="  "/>
    <s v="&gt;60"/>
    <s v="Entry Production Color Low/Mid"/>
    <s v="Entry Production"/>
    <s v="Ciudad principal"/>
    <s v="3-&gt;60"/>
    <n v="1"/>
    <n v="1573.0000000000002"/>
    <n v="1"/>
    <n v="0.72"/>
    <n v="4"/>
    <n v="0.18"/>
    <n v="0"/>
    <n v="0"/>
    <d v="2019-03-19T00:00:00"/>
    <d v="2019-03-19T00:00:00"/>
    <n v="0"/>
    <s v="0-1 día"/>
    <n v="0"/>
    <n v="0"/>
    <n v="0"/>
    <x v="1"/>
    <x v="0"/>
    <x v="0"/>
    <x v="0"/>
    <x v="0"/>
    <x v="0"/>
    <x v="0"/>
  </r>
  <r>
    <x v="2"/>
    <n v="1"/>
    <s v="2010001"/>
    <x v="0"/>
    <s v="4395"/>
    <s v="15/03/2019 16:49"/>
    <s v="0BG2949293"/>
    <s v="800187"/>
    <s v="PITSS"/>
    <s v="ASP"/>
    <x v="1"/>
    <s v="CARRETERA A HUIMILPAN 1005"/>
    <x v="10"/>
    <n v="0"/>
    <s v="INTERIOR"/>
    <n v="29"/>
    <s v="Entre 16 y 30"/>
    <s v="Light Production Digital Business"/>
    <s v="Entry Production"/>
    <s v="Ciudad principal"/>
    <s v="3-Entre 16 y 30"/>
    <n v="1.05"/>
    <n v="1651.6500000000003"/>
    <n v="1"/>
    <n v="0.68"/>
    <n v="4"/>
    <n v="0.17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003"/>
    <x v="0"/>
    <s v="5748"/>
    <s v="15/03/2019 16:56"/>
    <s v="0XEH070338"/>
    <s v="500159"/>
    <s v="PITSS"/>
    <s v="ASP"/>
    <x v="25"/>
    <s v="CRISTOBAL COLON 11364"/>
    <x v="6"/>
    <n v="0"/>
    <s v="INTERIOR"/>
    <n v="113"/>
    <s v="&gt;60"/>
    <s v="Office Digital"/>
    <s v="A3"/>
    <s v="Ciudad principal"/>
    <s v="2-&gt;60"/>
    <n v="1.1000000000000001"/>
    <n v="1501.5000000000002"/>
    <n v="1"/>
    <n v="0"/>
    <n v="5"/>
    <n v="0"/>
    <n v="0"/>
    <n v="0"/>
    <d v="2019-03-20T00:00:00"/>
    <d v="2019-03-20T00:00:00"/>
    <n v="0"/>
    <s v="0-1 día"/>
    <n v="0"/>
    <n v="0"/>
    <n v="0"/>
    <x v="0"/>
    <x v="0"/>
    <x v="0"/>
    <x v="1"/>
    <x v="0"/>
    <x v="1"/>
    <x v="6"/>
  </r>
  <r>
    <x v="2"/>
    <n v="1"/>
    <s v="2010005"/>
    <x v="0"/>
    <s v="4395"/>
    <s v="15/03/2019 17:01"/>
    <s v="0BG2947505"/>
    <s v="800185"/>
    <s v="PITSS"/>
    <s v="ASP"/>
    <x v="1"/>
    <s v="MIGUEL DE LA MADRID 9"/>
    <x v="41"/>
    <n v="1"/>
    <s v="INTERIOR"/>
    <n v="30"/>
    <s v="Entre 16 y 30"/>
    <s v="Light Production Digital Business"/>
    <s v="Entry Production"/>
    <s v="Ciudad principal"/>
    <s v="3-Entre 16 y 30"/>
    <n v="1.05"/>
    <n v="0"/>
    <n v="1"/>
    <n v="4.41"/>
    <n v="4"/>
    <n v="1.1025"/>
    <n v="2.5625000000000009E-2"/>
    <n v="-40.308125000000018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10009"/>
    <x v="7"/>
    <s v="4002"/>
    <s v="15/03/2019 17:18"/>
    <s v="09HB331952"/>
    <s v="800110"/>
    <s v="PITSS"/>
    <s v="ASP"/>
    <x v="90"/>
    <s v="AV MONTA&amp;A MONARCA NORTE No 331"/>
    <x v="67"/>
    <n v="1"/>
    <s v="INTERIOR"/>
    <s v="  "/>
    <s v="&gt;60"/>
    <s v="A4 Mono MFPs"/>
    <s v="A4"/>
    <s v="Ciudad principal"/>
    <s v="1-&gt;60"/>
    <n v="1"/>
    <n v="0"/>
    <n v="0"/>
    <n v="5"/>
    <n v="5"/>
    <n v="1"/>
    <n v="0"/>
    <n v="0"/>
    <d v="2019-03-19T00:00:00"/>
    <d v="2019-03-21T00:00:00"/>
    <n v="2"/>
    <s v="2-3 días"/>
    <n v="0"/>
    <n v="0"/>
    <n v="0"/>
    <x v="1"/>
    <x v="0"/>
    <x v="0"/>
    <x v="0"/>
    <x v="0"/>
    <x v="0"/>
    <x v="0"/>
  </r>
  <r>
    <x v="2"/>
    <n v="1"/>
    <s v="2010041"/>
    <x v="0"/>
    <s v="4395"/>
    <s v="15/03/2019 18:44"/>
    <s v="0BG2948814"/>
    <s v="500028"/>
    <s v="PITSS"/>
    <s v="ASP"/>
    <x v="1"/>
    <s v="AV HUMBERTO LOBO 520"/>
    <x v="1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71"/>
    <x v="0"/>
    <s v="0560"/>
    <s v="16/03/2019 08:55"/>
    <s v="0XPN546792"/>
    <s v="500167"/>
    <s v="PITSS"/>
    <s v="ASP"/>
    <x v="1"/>
    <s v="AV PASEO TRIUNFO LA REP 6321"/>
    <x v="2"/>
    <n v="0"/>
    <s v="INTERIOR"/>
    <n v="3"/>
    <s v="&lt;=3"/>
    <s v="Entry Production Color Low/Mid"/>
    <s v="Entry Production"/>
    <s v="Ciudad principal"/>
    <s v="3-&lt;=3"/>
    <n v="0"/>
    <n v="0"/>
    <n v="1"/>
    <n v="2"/>
    <n v="4"/>
    <n v="0.5"/>
    <n v="0"/>
    <n v="0"/>
    <d v="2019-03-19T00:00:00"/>
    <d v="2019-03-19T00:00:00"/>
    <n v="0"/>
    <s v="0-1 día"/>
    <n v="0"/>
    <n v="0"/>
    <n v="0"/>
    <x v="0"/>
    <x v="0"/>
    <x v="0"/>
    <x v="0"/>
    <x v="0"/>
    <x v="2"/>
    <x v="8"/>
  </r>
  <r>
    <x v="2"/>
    <n v="1"/>
    <s v="2010177"/>
    <x v="0"/>
    <s v="4395"/>
    <s v="16/03/2019 11:46"/>
    <s v="0BG2941143"/>
    <s v="500093"/>
    <s v="PITSS"/>
    <s v="ASP"/>
    <x v="1"/>
    <s v="BLV 15 DE SEP 4243"/>
    <x v="18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3.02"/>
    <n v="4"/>
    <n v="0.75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79"/>
    <x v="0"/>
    <s v="4395"/>
    <s v="16/03/2019 11:48"/>
    <s v="0BG2951627"/>
    <s v="500093"/>
    <s v="PITSS"/>
    <s v="ASP"/>
    <x v="1"/>
    <s v="AV REFORMA 4243"/>
    <x v="18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0.37"/>
    <n v="4"/>
    <n v="9.2499999999999999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0181"/>
    <x v="0"/>
    <s v="0075"/>
    <s v="16/03/2019 11:50"/>
    <s v="0XU8464707"/>
    <s v="800185"/>
    <s v="PITSS"/>
    <s v="ASP"/>
    <x v="60"/>
    <s v="GABINO BARREDA No 267 B"/>
    <x v="50"/>
    <n v="1"/>
    <s v="INTERIOR"/>
    <n v="4"/>
    <s v="Entre 3 y 6"/>
    <s v="Entry Production Color Mid"/>
    <s v="Entry Production"/>
    <s v="Ciudad principal"/>
    <s v="3-Entre 3 y 6"/>
    <n v="0.6"/>
    <n v="0"/>
    <n v="1"/>
    <n v="0.33"/>
    <n v="4"/>
    <n v="8.2500000000000004E-2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0183"/>
    <x v="0"/>
    <s v="0070"/>
    <s v="16/03/2019 13:28"/>
    <s v="0E2B658544"/>
    <s v="800186"/>
    <s v="PITSS"/>
    <s v="ASP"/>
    <x v="4"/>
    <s v="PROLONGACION EZEQUIEL MONTES No 1"/>
    <x v="1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0.5"/>
    <n v="4"/>
    <n v="0.12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185"/>
    <x v="0"/>
    <s v="0070"/>
    <s v="16/03/2019 13:30"/>
    <s v="0E2B107250"/>
    <s v="800186"/>
    <s v="PITSS"/>
    <s v="ASP"/>
    <x v="4"/>
    <s v="PROLONGACION EZEQUIEL MONTES No 1"/>
    <x v="10"/>
    <n v="0"/>
    <s v="INTERIOR"/>
    <n v="54"/>
    <s v="Entre 31 y 60"/>
    <s v="Entry Production Color Low/Mid"/>
    <s v="Entry Production"/>
    <s v="Ciudad principal"/>
    <s v="3-Entre 31 y 60"/>
    <n v="1.1000000000000001"/>
    <n v="1730.3000000000004"/>
    <n v="1"/>
    <n v="2.15"/>
    <n v="4"/>
    <n v="0.53749999999999998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0189"/>
    <x v="0"/>
    <s v="8075"/>
    <s v="16/03/2019 14:47"/>
    <s v="03AG879434"/>
    <s v="800186"/>
    <s v="PITSS"/>
    <s v="ASP"/>
    <x v="4"/>
    <s v="AV 5 DE FEBRERO 9200"/>
    <x v="10"/>
    <n v="0"/>
    <s v="INTERIOR"/>
    <n v="39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375"/>
    <x v="0"/>
    <s v="0070"/>
    <s v="17/03/2019 18:10"/>
    <s v="0E2B653261"/>
    <s v="800187"/>
    <s v="PITSS"/>
    <s v="ASP"/>
    <x v="1"/>
    <s v="ANILLO VIAL II JUNIPERO SERRA NO. 21260 PAD.5 CENT"/>
    <x v="10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0"/>
    <n v="4"/>
    <n v="0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0691"/>
    <x v="0"/>
    <s v="0251"/>
    <s v="18/03/2019 11:07"/>
    <s v="0VGW632064"/>
    <s v="500161"/>
    <s v="PITSS"/>
    <s v="ASP"/>
    <x v="128"/>
    <s v="PERIFERICO ORTIZ MENA LOCAL 8 SN"/>
    <x v="6"/>
    <n v="0"/>
    <s v="INTERIOR"/>
    <n v="7"/>
    <s v="Entre 7 y 15"/>
    <s v="A3 Professional Color Laser MFPs"/>
    <s v="A3"/>
    <s v="Ciudad principal"/>
    <s v="2-Entre 7 y 15"/>
    <n v="0.6"/>
    <n v="819"/>
    <n v="1"/>
    <n v="1.5"/>
    <n v="5"/>
    <n v="0.3"/>
    <n v="0"/>
    <n v="0"/>
    <d v="2019-03-19T00:00:00"/>
    <d v="2019-03-19T00:00:00"/>
    <n v="0"/>
    <s v="0-1 día"/>
    <n v="0"/>
    <n v="0"/>
    <n v="0"/>
    <x v="0"/>
    <x v="0"/>
    <x v="0"/>
    <x v="0"/>
    <x v="0"/>
    <x v="1"/>
    <x v="7"/>
  </r>
  <r>
    <x v="2"/>
    <n v="1"/>
    <s v="2010815"/>
    <x v="0"/>
    <s v="6203"/>
    <s v="18/03/2019 21:18"/>
    <s v="0AGD461844"/>
    <s v="800183"/>
    <s v="PITSS"/>
    <s v="ASP"/>
    <x v="1"/>
    <s v="AMERICAS 655"/>
    <x v="7"/>
    <n v="0"/>
    <s v="INTERIOR"/>
    <n v="26"/>
    <s v="Entre 16 y 30"/>
    <s v="WF Mono Systems and Legacy Color"/>
    <s v="WF"/>
    <s v="Ciudad principal"/>
    <s v="3-Entre 16 y 30"/>
    <n v="1.05"/>
    <n v="1651.6500000000003"/>
    <n v="1"/>
    <n v="0.5"/>
    <n v="4"/>
    <n v="0.125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29"/>
    <x v="0"/>
    <s v="4310"/>
    <s v="19/03/2019 08:00"/>
    <s v="0BG0966723"/>
    <s v="800183"/>
    <s v="PITSS"/>
    <s v="ASP"/>
    <x v="1"/>
    <s v="AV. AMERICAS No. 655"/>
    <x v="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033"/>
    <x v="0"/>
    <s v="4395"/>
    <s v="19/03/2019 08:02"/>
    <s v="0BG2946876"/>
    <s v="800146"/>
    <s v="PITSS"/>
    <s v="ASP"/>
    <x v="1"/>
    <s v="BLV JUAN ALONSO DE TORRES 1315-3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52"/>
    <n v="4"/>
    <n v="0.38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37"/>
    <x v="0"/>
    <s v="0560"/>
    <s v="19/03/2019 08:12"/>
    <s v="0XPN546541"/>
    <s v="800084"/>
    <s v="PITSS"/>
    <s v="ASP"/>
    <x v="1"/>
    <s v="AV HEROICO COLEGIO MILITAR 114"/>
    <x v="79"/>
    <n v="0"/>
    <s v="INTERIOR"/>
    <n v="98"/>
    <s v="&gt;60"/>
    <s v="Entry Production Color Low/Mid"/>
    <s v="Entry Production"/>
    <s v="Ciudad principal"/>
    <s v="3-&gt;60"/>
    <n v="1.1499999999999999"/>
    <n v="1808.95"/>
    <n v="1"/>
    <n v="15.07"/>
    <n v="4"/>
    <n v="3.7675000000000001"/>
    <n v="1"/>
    <n v="-1573.0000000000002"/>
    <d v="2019-03-20T00:00:00"/>
    <d v="2019-03-21T00:00:00"/>
    <n v="1"/>
    <s v="0-1 día"/>
    <n v="0"/>
    <n v="0"/>
    <n v="0"/>
    <x v="0"/>
    <x v="2"/>
    <x v="0"/>
    <x v="0"/>
    <x v="0"/>
    <x v="0"/>
    <x v="0"/>
  </r>
  <r>
    <x v="2"/>
    <n v="1"/>
    <s v="2011041"/>
    <x v="0"/>
    <s v="4395"/>
    <s v="19/03/2019 08:16"/>
    <s v="0BG2949265"/>
    <s v="500066"/>
    <s v="PITSS"/>
    <s v="ASP"/>
    <x v="1"/>
    <s v="MANUEL BARRAGAN 510 NTE"/>
    <x v="36"/>
    <n v="0"/>
    <s v="INTERIOR"/>
    <n v="18"/>
    <s v="Entre 16 y 30"/>
    <s v="Light Production Digital Business"/>
    <s v="Entry Production"/>
    <s v="Ciudad principal"/>
    <s v="3-Entre 16 y 30"/>
    <n v="1.05"/>
    <n v="1651.6500000000003"/>
    <n v="1"/>
    <n v="1.67"/>
    <n v="4"/>
    <n v="0.4174999999999999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049"/>
    <x v="0"/>
    <s v="6656"/>
    <s v="19/03/2019 08:26"/>
    <s v="0E1B941722"/>
    <s v="800071"/>
    <s v="PITSS"/>
    <s v="ASP"/>
    <x v="33"/>
    <s v="CARRETERA BASE AEREA No 5850 INT 4"/>
    <x v="0"/>
    <n v="0"/>
    <s v="INTERIOR"/>
    <n v="5"/>
    <s v="Entre 3 y 6"/>
    <s v="Color Laser Printers"/>
    <s v="A4"/>
    <s v="Ciudad principal"/>
    <s v="1-Entre 3 y 6"/>
    <n v="0"/>
    <n v="0"/>
    <n v="1"/>
    <n v="1.5"/>
    <n v="5"/>
    <n v="0.3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051"/>
    <x v="0"/>
    <s v="3611"/>
    <s v="19/03/2019 08:31"/>
    <s v="0A4T567671"/>
    <s v="800071"/>
    <s v="PITSS"/>
    <s v="ASP"/>
    <x v="33"/>
    <s v="CARRETERA BASE AEREA No 5850 INT 4"/>
    <x v="0"/>
    <n v="0"/>
    <s v="INTERIOR"/>
    <n v="2665"/>
    <s v="&gt;60"/>
    <s v="Entry Mono Printers"/>
    <s v="A4"/>
    <s v="Ciudad principal"/>
    <s v="1-&gt;60"/>
    <n v="1.05"/>
    <n v="750.75000000000011"/>
    <n v="1"/>
    <n v="0.81"/>
    <n v="5"/>
    <n v="0.16200000000000001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1055"/>
    <x v="0"/>
    <s v="3611"/>
    <s v="19/03/2019 08:33"/>
    <s v="0A4T558930"/>
    <s v="800071"/>
    <s v="PITSS"/>
    <s v="ASP"/>
    <x v="27"/>
    <s v="CARRETERA BASE AEREA No 5850-23"/>
    <x v="0"/>
    <n v="0"/>
    <s v="INTERIOR"/>
    <n v="7"/>
    <s v="Entre 7 y 15"/>
    <s v="Entry Mono Printers"/>
    <s v="A4"/>
    <s v="Ciudad principal"/>
    <s v="1-Entre 7 y 15"/>
    <n v="0"/>
    <n v="0"/>
    <n v="1"/>
    <n v="2.12"/>
    <n v="5"/>
    <n v="0.42400000000000004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069"/>
    <x v="0"/>
    <s v="5335"/>
    <s v="19/03/2019 08:47"/>
    <s v="AE7177921"/>
    <s v="500036"/>
    <s v="PITSS"/>
    <s v="ASP"/>
    <x v="10"/>
    <s v="CARR MIGUEL ALEMAN KM 16 MOD A EDIF 1"/>
    <x v="29"/>
    <n v="0"/>
    <s v="INTERIOR"/>
    <n v="174"/>
    <s v="&gt;60"/>
    <s v="Office Digital"/>
    <s v="A3"/>
    <s v="Otras"/>
    <s v="2-&gt;60"/>
    <n v="1.1000000000000001"/>
    <n v="1501.5000000000002"/>
    <n v="1"/>
    <n v="1.72"/>
    <n v="9"/>
    <n v="0.1911111111111111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073"/>
    <x v="0"/>
    <s v="8075"/>
    <s v="19/03/2019 08:47"/>
    <s v="03AG880144"/>
    <s v="500035"/>
    <s v="PITSS"/>
    <s v="ASP"/>
    <x v="4"/>
    <s v="AV GOMEZ MORIN No 924 LOTE 7"/>
    <x v="1"/>
    <n v="0"/>
    <s v="INTERIOR"/>
    <n v="8"/>
    <s v="Entre 7 y 15"/>
    <s v="Departmental Digital"/>
    <s v="A3"/>
    <s v="Ciudad principal"/>
    <s v="2-Entre 7 y 15"/>
    <n v="0.6"/>
    <n v="819"/>
    <n v="1"/>
    <n v="2.39"/>
    <n v="5"/>
    <n v="0.4780000000000000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089"/>
    <x v="0"/>
    <s v="0070"/>
    <s v="19/03/2019 08:53"/>
    <s v="0E2B646602"/>
    <s v="500028"/>
    <s v="PITSS"/>
    <s v="ASP"/>
    <x v="1"/>
    <s v="ROMULO GARZA 410"/>
    <x v="36"/>
    <n v="0"/>
    <s v="INTERIOR"/>
    <n v="7"/>
    <s v="Entre 7 y 15"/>
    <s v="Entry Production Color Low/Mid"/>
    <s v="Entry Production"/>
    <s v="Ciudad principal"/>
    <s v="3-Entre 7 y 15"/>
    <n v="0.8"/>
    <n v="1258.4000000000003"/>
    <n v="1"/>
    <n v="3.12"/>
    <n v="4"/>
    <n v="0.7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107"/>
    <x v="0"/>
    <s v="8075"/>
    <s v="19/03/2019 09:11"/>
    <s v="03AG879544"/>
    <s v="800192"/>
    <s v="PITSS"/>
    <s v="ASP"/>
    <x v="4"/>
    <s v="MARIANO OTERO No 1614"/>
    <x v="0"/>
    <n v="0"/>
    <s v="INTERIOR"/>
    <n v="152"/>
    <s v="&gt;60"/>
    <s v="Departmental Digital"/>
    <s v="A3"/>
    <s v="Ciudad principal"/>
    <s v="2-&gt;60"/>
    <n v="1.1000000000000001"/>
    <n v="1501.5000000000002"/>
    <n v="1"/>
    <n v="1.19"/>
    <n v="5"/>
    <n v="0.23799999999999999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115"/>
    <x v="0"/>
    <s v="1844"/>
    <s v="19/03/2019 09:14"/>
    <s v="0UHA001710"/>
    <s v="500083"/>
    <s v="PITSS"/>
    <s v="ASP"/>
    <x v="147"/>
    <s v="AV VICENTE GUERRERO NTE 3240"/>
    <x v="11"/>
    <n v="0"/>
    <s v="INTERIOR"/>
    <n v="27"/>
    <s v="Entre 16 y 30"/>
    <s v="High End Cut Sheet"/>
    <s v="High Production"/>
    <s v="Ciudad principal"/>
    <s v="4-Entre 16 y 30"/>
    <n v="1.1000000000000001"/>
    <n v="2359.5"/>
    <n v="1"/>
    <n v="6.1"/>
    <n v="3"/>
    <n v="2.0333333333333332"/>
    <n v="0.2583333333333333"/>
    <n v="-554.12499999999989"/>
    <d v="2019-03-21T00:00:00"/>
    <d v="2019-03-22T00:00:00"/>
    <n v="1"/>
    <s v="0-1 día"/>
    <n v="0"/>
    <n v="0"/>
    <n v="0"/>
    <x v="0"/>
    <x v="3"/>
    <x v="0"/>
    <x v="0"/>
    <x v="0"/>
    <x v="0"/>
    <x v="0"/>
  </r>
  <r>
    <x v="2"/>
    <n v="1"/>
    <s v="2011149"/>
    <x v="0"/>
    <s v="6227"/>
    <s v="19/03/2019 09:40"/>
    <s v="P7A327292"/>
    <s v="800197"/>
    <s v="PITSS"/>
    <s v="ASP"/>
    <x v="185"/>
    <s v="SIERRA DE SANTA CATANA No 104"/>
    <x v="13"/>
    <n v="0"/>
    <s v="INTERIOR"/>
    <n v="2665"/>
    <s v="&gt;60"/>
    <s v="A4 Color Laser MFPs"/>
    <s v="A4"/>
    <s v="Ciudad principal"/>
    <s v="1-&gt;60"/>
    <n v="1.05"/>
    <n v="750.75000000000011"/>
    <n v="1"/>
    <n v="2.58"/>
    <n v="5"/>
    <n v="0.51600000000000001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1165"/>
    <x v="0"/>
    <s v="8045"/>
    <s v="19/03/2019 10:03"/>
    <s v="0Y4X827968"/>
    <s v="800072"/>
    <s v="PITSS"/>
    <s v="ASP"/>
    <x v="65"/>
    <s v="AVE BOSQUES No 1243"/>
    <x v="26"/>
    <n v="0"/>
    <s v="INTERIOR"/>
    <n v="2665"/>
    <s v="&gt;60"/>
    <s v="Office Digital"/>
    <s v="A3"/>
    <s v="Ciudad principal"/>
    <s v="2-&gt;60"/>
    <n v="1.1000000000000001"/>
    <n v="1501.5000000000002"/>
    <n v="1"/>
    <n v="0.62"/>
    <n v="5"/>
    <n v="0.124"/>
    <n v="0"/>
    <n v="0"/>
    <d v="2019-03-19T00:00:00"/>
    <d v="2019-03-19T00:00:00"/>
    <n v="0"/>
    <s v="0-1 día"/>
    <n v="0"/>
    <n v="0"/>
    <n v="0"/>
    <x v="0"/>
    <x v="0"/>
    <x v="0"/>
    <x v="0"/>
    <x v="0"/>
    <x v="0"/>
    <x v="0"/>
  </r>
  <r>
    <x v="2"/>
    <n v="1"/>
    <s v="2011169"/>
    <x v="0"/>
    <s v="8045"/>
    <s v="19/03/2019 10:09"/>
    <s v="0Y4X827885"/>
    <s v="800072"/>
    <s v="PITSS"/>
    <s v="ASP"/>
    <x v="65"/>
    <s v="AVE BOSQUES No 1243"/>
    <x v="26"/>
    <n v="0"/>
    <s v="INTERIOR"/>
    <n v="40"/>
    <s v="Entre 31 y 60"/>
    <s v="Office Digital"/>
    <s v="A3"/>
    <s v="Ciudad principal"/>
    <s v="2-Entre 31 y 60"/>
    <n v="1.05"/>
    <n v="1433.25"/>
    <n v="1"/>
    <n v="1.27"/>
    <n v="5"/>
    <n v="0.254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171"/>
    <x v="0"/>
    <s v="5866"/>
    <s v="19/03/2019 10:07"/>
    <s v="0EX9299996"/>
    <s v="100037"/>
    <s v="PITSS"/>
    <s v="ASP"/>
    <x v="1"/>
    <s v="VIALIDAD METEPEC ESQ. CON CALLE GPE VICTORIA. LOCA"/>
    <x v="3"/>
    <n v="0"/>
    <s v="INTERIOR"/>
    <n v="116"/>
    <s v="&gt;60"/>
    <s v="Departmental Digital"/>
    <s v="A3"/>
    <s v="Ciudad principal"/>
    <s v="2-&gt;60"/>
    <n v="1.1000000000000001"/>
    <n v="1501.5000000000002"/>
    <n v="1"/>
    <n v="3.38"/>
    <n v="5"/>
    <n v="0.67599999999999993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1173"/>
    <x v="0"/>
    <s v="8065"/>
    <s v="19/03/2019 10:11"/>
    <s v="3AG878735"/>
    <s v="500066"/>
    <s v="PITSS"/>
    <s v="ASP"/>
    <x v="10"/>
    <s v="DOLORES DE GUEVARA No 980"/>
    <x v="11"/>
    <n v="0"/>
    <s v="INTERIOR"/>
    <n v="19"/>
    <s v="Entre 16 y 30"/>
    <s v="Departmental Digital"/>
    <s v="A3"/>
    <s v="Ciudad principal"/>
    <s v="2-Entre 16 y 30"/>
    <n v="0.8"/>
    <n v="1092"/>
    <n v="1"/>
    <n v="2.84"/>
    <n v="5"/>
    <n v="0.5679999999999999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1177"/>
    <x v="0"/>
    <s v="7556"/>
    <s v="19/03/2019 10:13"/>
    <s v="0XKP555890"/>
    <s v="500159"/>
    <s v="PITSS"/>
    <s v="ASP"/>
    <x v="174"/>
    <s v="VENUSTIANO CARRANZA No 809"/>
    <x v="6"/>
    <n v="0"/>
    <s v="INTERIOR"/>
    <n v="8"/>
    <s v="Entre 7 y 15"/>
    <s v="A3 Office Color Laser MFPs"/>
    <s v="A3"/>
    <s v="Ciudad principal"/>
    <s v="2-Entre 7 y 15"/>
    <n v="0.6"/>
    <n v="819"/>
    <n v="1"/>
    <n v="2.61"/>
    <n v="5"/>
    <n v="0.52200000000000002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6"/>
  </r>
  <r>
    <x v="2"/>
    <n v="1"/>
    <s v="2011185"/>
    <x v="0"/>
    <s v="4624"/>
    <s v="19/03/2019 10:18"/>
    <s v="0D6X451657"/>
    <s v="500159"/>
    <s v="PITSS"/>
    <s v="ASP"/>
    <x v="25"/>
    <s v="VIALIDAD TABALAOPA 8507"/>
    <x v="6"/>
    <n v="0"/>
    <s v="INTERIOR"/>
    <n v="37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0T00:00:00"/>
    <d v="2019-03-21T00:00:00"/>
    <n v="1"/>
    <s v="0-1 día"/>
    <n v="0"/>
    <n v="0"/>
    <n v="0"/>
    <x v="0"/>
    <x v="0"/>
    <x v="0"/>
    <x v="1"/>
    <x v="0"/>
    <x v="1"/>
    <x v="6"/>
  </r>
  <r>
    <x v="2"/>
    <n v="1"/>
    <s v="2011191"/>
    <x v="0"/>
    <s v="4603"/>
    <s v="19/03/2019 10:21"/>
    <s v="0XLT278483"/>
    <s v="500155"/>
    <s v="PITSS"/>
    <s v="ASP"/>
    <x v="25"/>
    <s v="AV PARQUE INDUSTRIAL JUAREZ 3328"/>
    <x v="2"/>
    <n v="0"/>
    <s v="INTERIOR"/>
    <n v="544"/>
    <s v="&gt;60"/>
    <s v="Entry Mono Printers"/>
    <s v="A4"/>
    <s v="Ciudad principal"/>
    <s v="1-&gt;60"/>
    <n v="1.05"/>
    <n v="750.75000000000011"/>
    <n v="1"/>
    <n v="0.65"/>
    <n v="5"/>
    <n v="0.13"/>
    <n v="0"/>
    <n v="0"/>
    <d v="2019-03-20T00:00:00"/>
    <d v="2019-03-20T00:00:00"/>
    <n v="0"/>
    <s v="0-1 día"/>
    <n v="0"/>
    <n v="0"/>
    <n v="0"/>
    <x v="0"/>
    <x v="0"/>
    <x v="0"/>
    <x v="1"/>
    <x v="0"/>
    <x v="2"/>
    <x v="2"/>
  </r>
  <r>
    <x v="2"/>
    <n v="1"/>
    <s v="2011205"/>
    <x v="1"/>
    <s v="3350"/>
    <s v="19/03/2019 10:27"/>
    <s v="0VMA675197"/>
    <s v="500053"/>
    <s v="PITSS"/>
    <s v="ASP"/>
    <x v="28"/>
    <s v="BLVD MIGUEL RAMOS ARIZPE 124 SUR"/>
    <x v="122"/>
    <n v="1"/>
    <s v="INTERIOR"/>
    <s v="  "/>
    <s v="&gt;60"/>
    <s v="A4 Mono MFPs"/>
    <s v="A4"/>
    <s v="Otras"/>
    <s v="1-&gt;60"/>
    <n v="1"/>
    <n v="0"/>
    <n v="0"/>
    <n v="9"/>
    <n v="9"/>
    <n v="1"/>
    <n v="0"/>
    <n v="0"/>
    <d v="2019-03-19T00:00:00"/>
    <d v="2019-03-20T00:00:00"/>
    <n v="1"/>
    <s v="0-1 día"/>
    <n v="0"/>
    <n v="0"/>
    <n v="0"/>
    <x v="1"/>
    <x v="0"/>
    <x v="0"/>
    <x v="0"/>
    <x v="0"/>
    <x v="0"/>
    <x v="0"/>
  </r>
  <r>
    <x v="2"/>
    <n v="1"/>
    <s v="2011217"/>
    <x v="0"/>
    <s v="4310"/>
    <s v="19/03/2019 10:31"/>
    <s v="0BG0966730"/>
    <s v="800110"/>
    <s v="PITSS"/>
    <s v="ASP"/>
    <x v="1"/>
    <s v="BLVD CAMELIA NO.2658"/>
    <x v="28"/>
    <n v="0"/>
    <s v="INTERIOR"/>
    <n v="36"/>
    <s v="Entre 31 y 60"/>
    <s v="Light Production Digital Business"/>
    <s v="Entry Production"/>
    <s v="Ciudad principal"/>
    <s v="3-Entre 31 y 60"/>
    <n v="1.1000000000000001"/>
    <n v="1730.3000000000004"/>
    <n v="1"/>
    <n v="3.05"/>
    <n v="4"/>
    <n v="0.76249999999999996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219"/>
    <x v="7"/>
    <s v="8031"/>
    <s v="19/03/2019 10:38"/>
    <s v="03TX405903"/>
    <s v="500093"/>
    <s v="PITSS"/>
    <s v="ASP"/>
    <x v="38"/>
    <s v="BLVD EJERCITO MEXICANO No 505"/>
    <x v="47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19T00:00:00"/>
    <d v="2019-03-22T00:00:00"/>
    <n v="3"/>
    <s v="2-3 días"/>
    <n v="0"/>
    <n v="0"/>
    <n v="0"/>
    <x v="1"/>
    <x v="0"/>
    <x v="0"/>
    <x v="0"/>
    <x v="0"/>
    <x v="0"/>
    <x v="0"/>
  </r>
  <r>
    <x v="2"/>
    <n v="1"/>
    <s v="2011225"/>
    <x v="7"/>
    <s v="7025"/>
    <s v="19/03/2019 10:46"/>
    <s v="07CX043408"/>
    <s v="500093"/>
    <s v="PITSS"/>
    <s v="ASP"/>
    <x v="38"/>
    <s v="BLVD EJERCITO MEXICANO No 505"/>
    <x v="47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19T00:00:00"/>
    <d v="2019-03-22T00:00:00"/>
    <n v="3"/>
    <s v="2-3 días"/>
    <n v="0"/>
    <n v="0"/>
    <n v="0"/>
    <x v="1"/>
    <x v="0"/>
    <x v="0"/>
    <x v="0"/>
    <x v="0"/>
    <x v="0"/>
    <x v="0"/>
  </r>
  <r>
    <x v="2"/>
    <n v="1"/>
    <s v="2011233"/>
    <x v="0"/>
    <s v="8045"/>
    <s v="19/03/2019 10:57"/>
    <s v="0Y4X848740"/>
    <s v="000195"/>
    <s v="PITSS"/>
    <s v="ASP"/>
    <x v="15"/>
    <s v="AV MIGUEL ANGEL DE QUEVEDO NO 555"/>
    <x v="16"/>
    <n v="1"/>
    <s v="METRO"/>
    <n v="34"/>
    <s v="Entre 31 y 60"/>
    <s v="Office Digital"/>
    <s v="A3"/>
    <s v="Ciudad principal"/>
    <s v="2-Entre 31 y 60"/>
    <n v="1.05"/>
    <n v="0"/>
    <n v="1"/>
    <n v="1.93"/>
    <n v="5"/>
    <n v="0.38600000000000001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39"/>
    <x v="0"/>
    <s v="4002"/>
    <s v="19/03/2019 10:59"/>
    <s v="09HB331851"/>
    <s v="000195"/>
    <s v="PITSS"/>
    <s v="ASP"/>
    <x v="15"/>
    <s v="AV MIGUEL ANGEL DE QUEVEDO NO 555"/>
    <x v="16"/>
    <n v="1"/>
    <s v="METRO"/>
    <n v="34"/>
    <s v="Entre 31 y 60"/>
    <s v="A4 Mono MFPs"/>
    <s v="A4"/>
    <s v="Ciudad principal"/>
    <s v="1-Entre 31 y 60"/>
    <n v="0.8"/>
    <n v="0"/>
    <n v="1"/>
    <n v="3.27"/>
    <n v="5"/>
    <n v="0.6540000000000000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43"/>
    <x v="0"/>
    <s v="8045"/>
    <s v="19/03/2019 11:02"/>
    <s v="0Y4X848737"/>
    <s v="000196"/>
    <s v="PITSS"/>
    <s v="ASP"/>
    <x v="15"/>
    <s v="AV MIGUEL ANGEL DE QUEVEDO NO 555"/>
    <x v="16"/>
    <n v="1"/>
    <s v="METRO"/>
    <n v="20"/>
    <s v="Entre 16 y 30"/>
    <s v="Office Digital"/>
    <s v="A3"/>
    <s v="Ciudad principal"/>
    <s v="2-Entre 16 y 30"/>
    <n v="0.8"/>
    <n v="0"/>
    <n v="1"/>
    <n v="2.2000000000000002"/>
    <n v="5"/>
    <n v="0.44000000000000006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49"/>
    <x v="0"/>
    <s v="4002"/>
    <s v="19/03/2019 11:05"/>
    <s v="09HB331860"/>
    <s v="000196"/>
    <s v="PITSS"/>
    <s v="ASP"/>
    <x v="15"/>
    <s v="AV MIGUEL ANGEL DE QUEVEDO NO 555"/>
    <x v="16"/>
    <n v="1"/>
    <s v="METRO"/>
    <n v="98"/>
    <s v="&gt;60"/>
    <s v="A4 Mono MFPs"/>
    <s v="A4"/>
    <s v="Ciudad principal"/>
    <s v="1-&gt;60"/>
    <n v="1.05"/>
    <n v="0"/>
    <n v="1"/>
    <n v="3.25"/>
    <n v="5"/>
    <n v="0.65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51"/>
    <x v="0"/>
    <s v="6203"/>
    <s v="19/03/2019 11:06"/>
    <s v="0AGC431078"/>
    <s v="500161"/>
    <s v="PITSS"/>
    <s v="ASP"/>
    <x v="6"/>
    <s v="5 DE FEBRERO 3812 Y 40A"/>
    <x v="6"/>
    <n v="0"/>
    <s v="INTERIOR"/>
    <n v="55"/>
    <s v="Entre 31 y 60"/>
    <s v="WF Mono Systems and Legacy Color"/>
    <s v="WF"/>
    <s v="Ciudad principal"/>
    <s v="3-Entre 31 y 60"/>
    <n v="1.1000000000000001"/>
    <n v="1730.3000000000004"/>
    <n v="1"/>
    <n v="2.15"/>
    <n v="4"/>
    <n v="0.53749999999999998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7"/>
  </r>
  <r>
    <x v="2"/>
    <n v="1"/>
    <s v="2011261"/>
    <x v="0"/>
    <s v="3658"/>
    <s v="19/03/2019 11:12"/>
    <s v="0C4X007970"/>
    <s v="800071"/>
    <s v="PITSS"/>
    <s v="ASP"/>
    <x v="7"/>
    <s v="AV GENERAL RAMON CORONA No 2514"/>
    <x v="0"/>
    <n v="0"/>
    <s v="INTERIOR"/>
    <n v="2665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269"/>
    <x v="0"/>
    <s v="8031"/>
    <s v="19/03/2019 11:19"/>
    <s v="03TX403609"/>
    <s v="800186"/>
    <s v="PITSS"/>
    <s v="ASP"/>
    <x v="38"/>
    <s v="AV TECNOLOGICO No 100 - 901"/>
    <x v="10"/>
    <n v="0"/>
    <s v="INTERIOR"/>
    <n v="140"/>
    <s v="&gt;60"/>
    <s v="A3 Office Color Laser MFPs"/>
    <s v="A3"/>
    <s v="Ciudad principal"/>
    <s v="2-&gt;60"/>
    <n v="1.1000000000000001"/>
    <n v="1501.5000000000002"/>
    <n v="1"/>
    <n v="6.18"/>
    <n v="5"/>
    <n v="1.236"/>
    <n v="5.8999999999999997E-2"/>
    <n v="-80.534999999999997"/>
    <d v="2019-03-19T00:00:00"/>
    <d v="2019-03-19T00:00:00"/>
    <n v="0"/>
    <s v="0-1 día"/>
    <n v="0"/>
    <n v="0"/>
    <n v="0"/>
    <x v="0"/>
    <x v="1"/>
    <x v="0"/>
    <x v="0"/>
    <x v="0"/>
    <x v="0"/>
    <x v="0"/>
  </r>
  <r>
    <x v="2"/>
    <n v="1"/>
    <s v="2011279"/>
    <x v="0"/>
    <s v="5867"/>
    <s v="19/03/2019 11:32"/>
    <s v="0EX7381748"/>
    <s v="500163"/>
    <s v="PITSS"/>
    <s v="ASP"/>
    <x v="108"/>
    <s v="BLVD ADOLFO LOPEZ MATEOS No 805 PONIENTE"/>
    <x v="109"/>
    <n v="0"/>
    <s v="INTERIOR"/>
    <n v="20"/>
    <s v="Entre 16 y 30"/>
    <s v="Office Digital"/>
    <s v="A3"/>
    <s v="Ciudad principal"/>
    <s v="2-Entre 16 y 30"/>
    <n v="0.8"/>
    <n v="1092"/>
    <n v="1"/>
    <n v="1.47"/>
    <n v="5"/>
    <n v="0.29399999999999998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1281"/>
    <x v="0"/>
    <s v="4002"/>
    <s v="19/03/2019 11:34"/>
    <s v="9HB329987"/>
    <s v="800147"/>
    <s v="PITSS"/>
    <s v="ASP"/>
    <x v="38"/>
    <s v="PASEO DE LOS INSURGENTES No 303, PISO 1"/>
    <x v="17"/>
    <n v="0"/>
    <s v="INTERIOR"/>
    <n v="140"/>
    <s v="&gt;60"/>
    <s v="A4 Mono MFPs"/>
    <s v="A4"/>
    <s v="Ciudad principal"/>
    <s v="1-&gt;60"/>
    <n v="1.05"/>
    <n v="750.75000000000011"/>
    <n v="1"/>
    <n v="1.68"/>
    <n v="5"/>
    <n v="0.33599999999999997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295"/>
    <x v="0"/>
    <s v="8075"/>
    <s v="19/03/2019 11:46"/>
    <s v="03AG879962"/>
    <s v="500080"/>
    <s v="PITSS"/>
    <s v="ASP"/>
    <x v="4"/>
    <s v="HIPERPLAZA No 3300"/>
    <x v="6"/>
    <n v="0"/>
    <s v="INTERIOR"/>
    <n v="28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11303"/>
    <x v="0"/>
    <s v="0070"/>
    <s v="19/03/2019 11:48"/>
    <s v="0E2B666074"/>
    <s v="500080"/>
    <s v="PITSS"/>
    <s v="ASP"/>
    <x v="4"/>
    <s v="AV MIRADOR 3300"/>
    <x v="6"/>
    <n v="0"/>
    <s v="INTERIOR"/>
    <n v="27"/>
    <s v="Entre 16 y 30"/>
    <s v="Entry Production Color Low/Mid"/>
    <s v="Entry Production"/>
    <s v="Ciudad principal"/>
    <s v="3-Entre 16 y 30"/>
    <n v="1.05"/>
    <n v="1651.6500000000003"/>
    <n v="1"/>
    <n v="0"/>
    <n v="4"/>
    <n v="0"/>
    <n v="0"/>
    <n v="0"/>
    <d v="2019-03-19T00:00:00"/>
    <d v="2019-03-20T00:00:00"/>
    <n v="1"/>
    <s v="0-1 día"/>
    <n v="0"/>
    <n v="0"/>
    <n v="0"/>
    <x v="0"/>
    <x v="0"/>
    <x v="0"/>
    <x v="0"/>
    <x v="0"/>
    <x v="1"/>
    <x v="1"/>
  </r>
  <r>
    <x v="2"/>
    <n v="1"/>
    <s v="2011321"/>
    <x v="0"/>
    <s v="5866"/>
    <s v="19/03/2019 12:20"/>
    <s v="0EX9287332"/>
    <s v="800183"/>
    <s v="PITSS"/>
    <s v="ASP"/>
    <x v="4"/>
    <s v="AV GENERAL MARCELINO GARCIA BARRAGAN 2077"/>
    <x v="26"/>
    <n v="0"/>
    <s v="INTERIOR"/>
    <n v="31"/>
    <s v="Entre 31 y 60"/>
    <s v="Departmental Digital"/>
    <s v="A3"/>
    <s v="Ciudad principal"/>
    <s v="2-Entre 31 y 60"/>
    <n v="1.05"/>
    <n v="1433.25"/>
    <n v="1"/>
    <n v="0.67"/>
    <n v="5"/>
    <n v="0.13400000000000001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1355"/>
    <x v="0"/>
    <s v="0551"/>
    <s v="19/03/2019 13:08"/>
    <s v="0XPN394559"/>
    <s v="100037"/>
    <s v="PITSS"/>
    <s v="ASP"/>
    <x v="4"/>
    <s v="BLVD AEROPUERTO MIGUEL ALEMAN No 55"/>
    <x v="59"/>
    <n v="0"/>
    <s v="INTERIOR"/>
    <n v="13"/>
    <s v="Entre 7 y 15"/>
    <s v="Entry Production Color Low/Mid"/>
    <s v="Entry Production"/>
    <s v="Ciudad principal"/>
    <s v="3-Entre 7 y 15"/>
    <n v="0.8"/>
    <n v="1258.4000000000003"/>
    <n v="1"/>
    <n v="2.0699999999999998"/>
    <n v="4"/>
    <n v="0.5174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359"/>
    <x v="0"/>
    <s v="3658"/>
    <s v="19/03/2019 11:26"/>
    <s v="0C4X003016"/>
    <s v="500156"/>
    <s v="PITSS"/>
    <s v="ASP"/>
    <x v="8"/>
    <s v="BLVD INDEPENDENCIA   2810 LOCAL N"/>
    <x v="2"/>
    <n v="0"/>
    <s v="INTERIOR"/>
    <n v="111"/>
    <s v="&gt;60"/>
    <s v="A4 Mono MFPs"/>
    <s v="A4"/>
    <s v="Ciudad principal"/>
    <s v="1-&gt;60"/>
    <n v="1.05"/>
    <n v="750.75000000000011"/>
    <n v="1"/>
    <n v="2.57"/>
    <n v="5"/>
    <n v="0.51400000000000001"/>
    <n v="0"/>
    <n v="0"/>
    <d v="2019-03-19T00:00:00"/>
    <d v="2019-03-20T00:00:00"/>
    <n v="1"/>
    <s v="0-1 día"/>
    <n v="0"/>
    <n v="0"/>
    <n v="0"/>
    <x v="0"/>
    <x v="0"/>
    <x v="0"/>
    <x v="0"/>
    <x v="0"/>
    <x v="2"/>
    <x v="3"/>
  </r>
  <r>
    <x v="2"/>
    <n v="1"/>
    <s v="2011363"/>
    <x v="0"/>
    <s v="8045"/>
    <s v="19/03/2019 13:15"/>
    <s v="0Y4X838103"/>
    <s v="100038"/>
    <s v="PITSS"/>
    <s v="ASP"/>
    <x v="18"/>
    <s v="IGNACIO LOPEZ RAYON No 510"/>
    <x v="22"/>
    <n v="0"/>
    <s v="INTERIOR"/>
    <n v="104"/>
    <s v="&gt;60"/>
    <s v="Office Digital"/>
    <s v="A3"/>
    <s v="Ciudad principal"/>
    <s v="2-&gt;60"/>
    <n v="1.1000000000000001"/>
    <n v="1501.5000000000002"/>
    <n v="1"/>
    <n v="1.25"/>
    <n v="5"/>
    <n v="0.25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379"/>
    <x v="0"/>
    <s v="5866"/>
    <s v="19/03/2019 13:18"/>
    <s v="0EX9293046"/>
    <s v="100037"/>
    <s v="PITSS"/>
    <s v="ASP"/>
    <x v="4"/>
    <s v="BLV AEROPUERTO MIGUEL ALEMAN 55"/>
    <x v="52"/>
    <n v="0"/>
    <s v="INTERIOR"/>
    <n v="200"/>
    <s v="&gt;60"/>
    <s v="Departmental Digital"/>
    <s v="A3"/>
    <s v="Otras"/>
    <s v="2-&gt;60"/>
    <n v="1.1000000000000001"/>
    <n v="1501.5000000000002"/>
    <n v="1"/>
    <n v="2.42"/>
    <n v="9"/>
    <n v="0.2688888888888889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07"/>
    <x v="0"/>
    <s v="7530"/>
    <s v="19/03/2019 13:42"/>
    <s v="0XKK410103"/>
    <s v="100039"/>
    <s v="PITSS"/>
    <s v="ASP"/>
    <x v="28"/>
    <s v="INDUSTRIA QUIMICA S/N"/>
    <x v="20"/>
    <n v="1"/>
    <s v="INTERIOR"/>
    <n v="218"/>
    <s v="&gt;60"/>
    <s v="A3 Office Color Laser MFPs"/>
    <s v="A3"/>
    <s v="Ciudad principal"/>
    <s v="2-&gt;60"/>
    <n v="1.1000000000000001"/>
    <n v="0"/>
    <n v="1"/>
    <n v="0.3"/>
    <n v="5"/>
    <n v="0.06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411"/>
    <x v="0"/>
    <s v="7142"/>
    <s v="19/03/2019 13:41"/>
    <s v="0PW4792154"/>
    <s v="800197"/>
    <s v="PITSS"/>
    <s v="ASP"/>
    <x v="1"/>
    <s v="NEREO RODRIGUEZ BARRAGAN 1350"/>
    <x v="13"/>
    <n v="0"/>
    <s v="INTERIOR"/>
    <n v="17"/>
    <s v="Entre 16 y 30"/>
    <s v="WF Mono Systems and Legacy Color"/>
    <s v="WF"/>
    <s v="Ciudad principal"/>
    <s v="3-Entre 16 y 30"/>
    <n v="1.05"/>
    <n v="1651.6500000000003"/>
    <n v="1"/>
    <n v="1.32"/>
    <n v="4"/>
    <n v="0.33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15"/>
    <x v="0"/>
    <s v="3658"/>
    <s v="19/03/2019 13:42"/>
    <s v="0C4X011320"/>
    <s v="800072"/>
    <s v="PITSS"/>
    <s v="ASP"/>
    <x v="186"/>
    <s v="MEXICALTZINGO 2277"/>
    <x v="7"/>
    <n v="0"/>
    <s v="INTERIOR"/>
    <n v="188"/>
    <s v="&gt;60"/>
    <s v="A4 Mono MFPs"/>
    <s v="A4"/>
    <s v="Ciudad principal"/>
    <s v="1-&gt;60"/>
    <n v="1.05"/>
    <n v="750.75000000000011"/>
    <n v="1"/>
    <n v="0.63"/>
    <n v="5"/>
    <n v="0.126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51"/>
    <x v="0"/>
    <s v="3611"/>
    <s v="19/03/2019 14:43"/>
    <s v="0A4T558394"/>
    <s v="800197"/>
    <s v="PITSS"/>
    <s v="ASP"/>
    <x v="4"/>
    <s v="AV VENUSTIANO CARRANZA 2301"/>
    <x v="13"/>
    <n v="0"/>
    <s v="INTERIOR"/>
    <n v="11"/>
    <s v="Entre 7 y 15"/>
    <s v="Entry Mono Printers"/>
    <s v="A4"/>
    <s v="Ciudad principal"/>
    <s v="1-Entre 7 y 15"/>
    <n v="0"/>
    <n v="0"/>
    <n v="1"/>
    <n v="2.2799999999999998"/>
    <n v="5"/>
    <n v="0.4559999999999999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1467"/>
    <x v="0"/>
    <s v="4395"/>
    <s v="19/03/2019 15:02"/>
    <s v="0BG2939611"/>
    <s v="500071"/>
    <s v="PITSS"/>
    <s v="ASP"/>
    <x v="1"/>
    <s v="PEDRO CARDENAS 100"/>
    <x v="42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17"/>
    <n v="4"/>
    <n v="0.54249999999999998"/>
    <n v="0"/>
    <n v="0"/>
    <d v="2019-03-19T00:00:00"/>
    <d v="2019-03-20T00:00:00"/>
    <n v="1"/>
    <s v="0-1 día"/>
    <n v="0"/>
    <n v="0"/>
    <n v="0"/>
    <x v="0"/>
    <x v="0"/>
    <x v="0"/>
    <x v="0"/>
    <x v="0"/>
    <x v="0"/>
    <x v="0"/>
  </r>
  <r>
    <x v="2"/>
    <n v="1"/>
    <s v="2011469"/>
    <x v="0"/>
    <s v="4018"/>
    <s v="19/03/2019 15:12"/>
    <s v="04HX543557"/>
    <s v="500027"/>
    <s v="PITSS"/>
    <s v="ASP"/>
    <x v="20"/>
    <s v="AV DE LAS TORRES No 7125"/>
    <x v="2"/>
    <n v="1"/>
    <s v="INTERIOR"/>
    <n v="15"/>
    <s v="Entre 7 y 15"/>
    <s v="A4 Color Laser MFPs"/>
    <s v="A4"/>
    <s v="Ciudad principal"/>
    <s v="1-Entre 7 y 15"/>
    <n v="0"/>
    <n v="0"/>
    <n v="1"/>
    <n v="0.47"/>
    <n v="5"/>
    <n v="9.4E-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483"/>
    <x v="0"/>
    <s v="4002"/>
    <s v="19/03/2019 15:41"/>
    <s v="09HB331505"/>
    <s v="000196"/>
    <s v="PITSS"/>
    <s v="ASP"/>
    <x v="15"/>
    <s v="AV PASEO DE LA REFORMA No 180 PISO 23"/>
    <x v="57"/>
    <n v="1"/>
    <s v="METRO"/>
    <n v="29"/>
    <s v="Entre 16 y 30"/>
    <s v="A4 Mono MFPs"/>
    <s v="A4"/>
    <s v="Ciudad principal"/>
    <s v="1-Entre 16 y 30"/>
    <n v="0.6"/>
    <n v="0"/>
    <n v="1"/>
    <n v="1.82"/>
    <n v="5"/>
    <n v="0.3639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493"/>
    <x v="0"/>
    <s v="0560"/>
    <s v="19/03/2019 15:59"/>
    <s v="0XPN394939"/>
    <s v="800183"/>
    <s v="PITSS"/>
    <s v="ASP"/>
    <x v="1"/>
    <s v="PATRIA 1937"/>
    <x v="0"/>
    <n v="0"/>
    <s v="INTERIOR"/>
    <n v="36"/>
    <s v="Entre 31 y 60"/>
    <s v="Entry Production Color Low/Mid"/>
    <s v="Entry Production"/>
    <s v="Ciudad principal"/>
    <s v="3-Entre 31 y 60"/>
    <n v="1.1000000000000001"/>
    <n v="1730.3000000000004"/>
    <n v="1"/>
    <n v="1.52"/>
    <n v="4"/>
    <n v="0.38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505"/>
    <x v="0"/>
    <s v="7120"/>
    <s v="19/03/2019 16:30"/>
    <s v="0XDC390916"/>
    <s v="100037"/>
    <s v="PITSS"/>
    <s v="ASP"/>
    <x v="21"/>
    <s v="ACUEDUCTO DEL ALTO LERMA No 2"/>
    <x v="24"/>
    <n v="0"/>
    <s v="INTERIOR"/>
    <n v="228"/>
    <s v="&gt;60"/>
    <s v="A3 Office Color Laser MFPs"/>
    <s v="A3"/>
    <s v="Ciudad principal"/>
    <s v="2-&gt;60"/>
    <n v="1.1000000000000001"/>
    <n v="1501.5000000000002"/>
    <n v="1"/>
    <n v="1"/>
    <n v="5"/>
    <n v="0.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509"/>
    <x v="2"/>
    <s v="4002"/>
    <s v="19/03/2019 16:41"/>
    <s v="09HB331920"/>
    <s v="500035"/>
    <s v="PITSS"/>
    <s v="ASP"/>
    <x v="0"/>
    <s v="JUAREZ Y SEGURO SOCIAL S/N"/>
    <x v="84"/>
    <n v="1"/>
    <s v="INTERIOR"/>
    <s v="  "/>
    <s v="&gt;60"/>
    <s v="A4 Mono MFPs"/>
    <s v="A4"/>
    <s v="Ciudad principal"/>
    <s v="1-&gt;60"/>
    <n v="1"/>
    <n v="0"/>
    <n v="1"/>
    <n v="12.32"/>
    <n v="5"/>
    <n v="2.464"/>
    <n v="0.36599999999999999"/>
    <n v="0"/>
    <d v="2019-03-21T00:00:00"/>
    <d v="2019-03-22T00:00:00"/>
    <n v="1"/>
    <s v="0-1 día"/>
    <n v="0"/>
    <n v="0"/>
    <n v="0"/>
    <x v="1"/>
    <x v="3"/>
    <x v="0"/>
    <x v="0"/>
    <x v="0"/>
    <x v="0"/>
    <x v="0"/>
  </r>
  <r>
    <x v="2"/>
    <n v="1"/>
    <s v="2011519"/>
    <x v="0"/>
    <s v="5955"/>
    <s v="19/03/2019 16:54"/>
    <s v="0X76372726"/>
    <s v="500163"/>
    <s v="PITSS"/>
    <s v="ASP"/>
    <x v="108"/>
    <s v="TRANSFORMACION LT 3B MZ N SECCION II"/>
    <x v="109"/>
    <n v="0"/>
    <s v="INTERIOR"/>
    <n v="8"/>
    <s v="Entre 7 y 15"/>
    <s v="Departmental Digital"/>
    <s v="A3"/>
    <s v="Ciudad principal"/>
    <s v="2-Entre 7 y 15"/>
    <n v="0.6"/>
    <n v="819"/>
    <n v="1"/>
    <n v="0.6"/>
    <n v="5"/>
    <n v="0.1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1527"/>
    <x v="0"/>
    <s v="3611"/>
    <s v="19/03/2019 17:13"/>
    <s v="0A4T036165"/>
    <s v="500155"/>
    <s v="PITSS"/>
    <s v="ASP"/>
    <x v="25"/>
    <s v="AV PARQUE INDUSTRIAL JUAREZ 3328"/>
    <x v="2"/>
    <n v="0"/>
    <s v="INTERIOR"/>
    <n v="679"/>
    <s v="&gt;60"/>
    <s v="Entry Mono Printers"/>
    <s v="A4"/>
    <s v="Ciudad principal"/>
    <s v="1-&gt;60"/>
    <n v="1.05"/>
    <n v="750.75000000000011"/>
    <n v="1"/>
    <n v="0.28000000000000003"/>
    <n v="5"/>
    <n v="5.6000000000000008E-2"/>
    <n v="0"/>
    <n v="0"/>
    <d v="2019-03-27T00:00:00"/>
    <d v="2019-03-27T00:00:00"/>
    <n v="0"/>
    <s v="0-1 día"/>
    <n v="0"/>
    <n v="0"/>
    <n v="0"/>
    <x v="0"/>
    <x v="0"/>
    <x v="0"/>
    <x v="1"/>
    <x v="0"/>
    <x v="2"/>
    <x v="2"/>
  </r>
  <r>
    <x v="2"/>
    <n v="1"/>
    <s v="2011529"/>
    <x v="0"/>
    <s v="4395"/>
    <s v="19/03/2019 17:13"/>
    <s v="0BG2951597"/>
    <s v="500083"/>
    <s v="PITSS"/>
    <s v="ASP"/>
    <x v="1"/>
    <s v="AV ABRAHAM LINCOLN 5000 PTE"/>
    <x v="11"/>
    <n v="0"/>
    <s v="INTERIOR"/>
    <n v="24"/>
    <s v="Entre 16 y 30"/>
    <s v="Light Production Digital Business"/>
    <s v="Entry Production"/>
    <s v="Ciudad principal"/>
    <s v="3-Entre 16 y 30"/>
    <n v="1.05"/>
    <n v="1651.6500000000003"/>
    <n v="1"/>
    <n v="0.28000000000000003"/>
    <n v="4"/>
    <n v="7.0000000000000007E-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531"/>
    <x v="0"/>
    <s v="6656"/>
    <s v="19/03/2019 17:15"/>
    <s v="0E1B965022"/>
    <s v="800071"/>
    <s v="PITSS"/>
    <s v="ASP"/>
    <x v="27"/>
    <s v="CARRETERA BASE AEREA No 5850-23"/>
    <x v="0"/>
    <n v="0"/>
    <s v="INTERIOR"/>
    <n v="669"/>
    <s v="&gt;60"/>
    <s v="Color Laser Printers"/>
    <s v="A4"/>
    <s v="Ciudad principal"/>
    <s v="1-&gt;60"/>
    <n v="1.05"/>
    <n v="750.75000000000011"/>
    <n v="1"/>
    <n v="0.25"/>
    <n v="5"/>
    <n v="0.0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539"/>
    <x v="3"/>
    <s v="8301"/>
    <s v="19/03/2019 17:21"/>
    <s v="001071065"/>
    <s v="500080"/>
    <s v="PITSS"/>
    <s v="ASP"/>
    <x v="6"/>
    <s v="MIGUEL BARRAGAN 6903"/>
    <x v="6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2T00:00:00"/>
    <n v="2"/>
    <s v="2-3 días"/>
    <n v="0"/>
    <n v="0"/>
    <n v="0"/>
    <x v="1"/>
    <x v="0"/>
    <x v="0"/>
    <x v="0"/>
    <x v="0"/>
    <x v="1"/>
    <x v="1"/>
  </r>
  <r>
    <x v="2"/>
    <n v="1"/>
    <s v="2011563"/>
    <x v="0"/>
    <s v="4395"/>
    <s v="19/03/2019 19:31"/>
    <s v="0BG2951481"/>
    <s v="500097"/>
    <s v="PITSS"/>
    <s v="ASP"/>
    <x v="1"/>
    <s v="BLV TAMAULIPAS 2388"/>
    <x v="109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5.5"/>
    <n v="4"/>
    <n v="1.375"/>
    <n v="9.375E-2"/>
    <n v="-147.46875000000003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793"/>
    <x v="0"/>
    <s v="4002"/>
    <s v="20/03/2019 07:05"/>
    <s v="09HB325876"/>
    <s v="800192"/>
    <s v="PITSS"/>
    <s v="ASP"/>
    <x v="14"/>
    <s v="AV MEXICO No 3300 LOCAL C-1"/>
    <x v="7"/>
    <n v="0"/>
    <s v="INTERIOR"/>
    <n v="22"/>
    <s v="Entre 16 y 30"/>
    <s v="A4 Mono MFPs"/>
    <s v="A4"/>
    <s v="Ciudad principal"/>
    <s v="1-Entre 16 y 30"/>
    <n v="0.6"/>
    <n v="429.00000000000006"/>
    <n v="1"/>
    <n v="6.95"/>
    <n v="5"/>
    <n v="1.3900000000000001"/>
    <n v="9.7500000000000031E-2"/>
    <n v="-69.712500000000034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805"/>
    <x v="0"/>
    <s v="8075"/>
    <s v="20/03/2019 07:40"/>
    <s v="03AG879434"/>
    <s v="800186"/>
    <s v="PITSS"/>
    <s v="ASP"/>
    <x v="4"/>
    <s v="AV 5 DE FEBRERO 9200"/>
    <x v="10"/>
    <n v="0"/>
    <s v="INTERIOR"/>
    <n v="4"/>
    <s v="Entre 3 y 6"/>
    <s v="Departmental Digital"/>
    <s v="A3"/>
    <s v="Ciudad principal"/>
    <s v="2-Entre 3 y 6"/>
    <n v="0"/>
    <n v="0"/>
    <n v="1"/>
    <n v="1.37"/>
    <n v="5"/>
    <n v="0.2740000000000000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1821"/>
    <x v="0"/>
    <s v="4395"/>
    <s v="20/03/2019 07:54"/>
    <s v="0BG2940910"/>
    <s v="800072"/>
    <s v="PITSS"/>
    <s v="ASP"/>
    <x v="1"/>
    <s v="AV MAIZ 1300"/>
    <x v="0"/>
    <n v="0"/>
    <s v="INTERIOR"/>
    <n v="44"/>
    <s v="Entre 31 y 60"/>
    <s v="Light Production Digital Business"/>
    <s v="Entry Production"/>
    <s v="Ciudad principal"/>
    <s v="3-Entre 31 y 60"/>
    <n v="1.1000000000000001"/>
    <n v="1730.3000000000004"/>
    <n v="1"/>
    <n v="0.17"/>
    <n v="4"/>
    <n v="4.2500000000000003E-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23"/>
    <x v="0"/>
    <s v="4395"/>
    <s v="20/03/2019 07:56"/>
    <s v="0BG2949280"/>
    <s v="800072"/>
    <s v="PITSS"/>
    <s v="ASP"/>
    <x v="1"/>
    <s v="AV MAIZ 1300"/>
    <x v="0"/>
    <n v="0"/>
    <s v="INTERIOR"/>
    <n v="50"/>
    <s v="Entre 31 y 60"/>
    <s v="Light Production Digital Business"/>
    <s v="Entry Production"/>
    <s v="Ciudad principal"/>
    <s v="3-Entre 31 y 60"/>
    <n v="1.1000000000000001"/>
    <n v="1730.3000000000004"/>
    <n v="1"/>
    <n v="1.25"/>
    <n v="4"/>
    <n v="0.312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25"/>
    <x v="0"/>
    <s v="5774"/>
    <s v="20/03/2019 07:57"/>
    <s v="0XEL566484"/>
    <s v="800192"/>
    <s v="PITSS"/>
    <s v="ASP"/>
    <x v="1"/>
    <s v="AV MAIZ 1300"/>
    <x v="0"/>
    <n v="0"/>
    <s v="INTERIOR"/>
    <n v="51"/>
    <s v="Entre 31 y 60"/>
    <s v="Departmental Digital"/>
    <s v="A3"/>
    <s v="Ciudad principal"/>
    <s v="2-Entre 31 y 60"/>
    <n v="1.05"/>
    <n v="1433.25"/>
    <n v="1"/>
    <n v="1.75"/>
    <n v="5"/>
    <n v="0.3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27"/>
    <x v="0"/>
    <s v="8581"/>
    <s v="20/03/2019 07:58"/>
    <s v="0T2B053778"/>
    <s v="500097"/>
    <s v="PITSS"/>
    <s v="ASP"/>
    <x v="108"/>
    <s v="TRANSFORMACION LT 3B MZ N SECCION II"/>
    <x v="109"/>
    <n v="0"/>
    <s v="INTERIOR"/>
    <n v="57"/>
    <s v="Entre 31 y 60"/>
    <s v="Color Solid Ink Printers"/>
    <s v="A4"/>
    <s v="Ciudad principal"/>
    <s v="1-Entre 31 y 60"/>
    <n v="0.8"/>
    <n v="572.00000000000011"/>
    <n v="1"/>
    <n v="1.83"/>
    <n v="5"/>
    <n v="0.3659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31"/>
    <x v="0"/>
    <s v="4395"/>
    <s v="20/03/2019 08:21"/>
    <s v="0BG2951638"/>
    <s v="800183"/>
    <s v="PITSS"/>
    <s v="ASP"/>
    <x v="1"/>
    <s v="AV LOPEZ MATEOS SUR 1299"/>
    <x v="40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"/>
    <n v="4"/>
    <n v="0.75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33"/>
    <x v="0"/>
    <s v="4395"/>
    <s v="20/03/2019 08:26"/>
    <s v="0BG2951499"/>
    <s v="800183"/>
    <s v="PITSS"/>
    <s v="ASP"/>
    <x v="1"/>
    <s v="AV LOPEZ MATEOS SUR 1299"/>
    <x v="40"/>
    <n v="0"/>
    <s v="INTERIOR"/>
    <n v="57"/>
    <s v="Entre 31 y 60"/>
    <s v="Light Production Digital Business"/>
    <s v="Entry Production"/>
    <s v="Ciudad principal"/>
    <s v="3-Entre 31 y 60"/>
    <n v="1.1000000000000001"/>
    <n v="1730.3000000000004"/>
    <n v="1"/>
    <n v="3"/>
    <n v="4"/>
    <n v="0.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43"/>
    <x v="0"/>
    <s v="4395"/>
    <s v="20/03/2019 08:39"/>
    <s v="0BG2947176"/>
    <s v="500083"/>
    <s v="PITSS"/>
    <s v="ASP"/>
    <x v="1"/>
    <s v="MARIANO ESCOBEDO No 519"/>
    <x v="11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1.68"/>
    <n v="4"/>
    <n v="0.4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51"/>
    <x v="0"/>
    <s v="4395"/>
    <s v="20/03/2019 08:54"/>
    <s v="0BG2939652"/>
    <s v="800183"/>
    <s v="PITSS"/>
    <s v="ASP"/>
    <x v="1"/>
    <s v="PATRIA 1937"/>
    <x v="0"/>
    <n v="0"/>
    <s v="INTERIOR"/>
    <n v="14"/>
    <s v="Entre 7 y 15"/>
    <s v="Light Production Digital Business"/>
    <s v="Entry Production"/>
    <s v="Ciudad principal"/>
    <s v="3-Entre 7 y 15"/>
    <n v="0.8"/>
    <n v="1258.4000000000003"/>
    <n v="1"/>
    <n v="1.1000000000000001"/>
    <n v="4"/>
    <n v="0.275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863"/>
    <x v="0"/>
    <s v="3611"/>
    <s v="20/03/2019 09:03"/>
    <s v="0A4T558927"/>
    <s v="800071"/>
    <s v="PITSS"/>
    <s v="ASP"/>
    <x v="27"/>
    <s v="CARRETERA BASE AEREA No 5850-23"/>
    <x v="0"/>
    <n v="0"/>
    <s v="INTERIOR"/>
    <n v="62"/>
    <s v="&gt;60"/>
    <s v="Entry Mono Printers"/>
    <s v="A4"/>
    <s v="Ciudad principal"/>
    <s v="1-&gt;60"/>
    <n v="1.05"/>
    <n v="750.75000000000011"/>
    <n v="1"/>
    <n v="0.45"/>
    <n v="5"/>
    <n v="0.09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1887"/>
    <x v="0"/>
    <s v="6705"/>
    <s v="20/03/2019 09:25"/>
    <s v="0A1H022233"/>
    <s v="500093"/>
    <s v="PITSS"/>
    <s v="ASP"/>
    <x v="17"/>
    <s v="AV DE LAS FABRICAS No 5939"/>
    <x v="18"/>
    <n v="0"/>
    <s v="INTERIOR"/>
    <n v="5"/>
    <s v="Entre 3 y 6"/>
    <s v="WF Mono Systems and Legacy Color"/>
    <s v="WF"/>
    <s v="Ciudad principal"/>
    <s v="3-Entre 3 y 6"/>
    <n v="0.6"/>
    <n v="943.80000000000007"/>
    <n v="1"/>
    <n v="1.71"/>
    <n v="4"/>
    <n v="0.42749999999999999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1895"/>
    <x v="0"/>
    <s v="4005"/>
    <s v="20/03/2019 09:40"/>
    <s v="09HB349115"/>
    <s v="500093"/>
    <s v="PITSS"/>
    <s v="ASP"/>
    <x v="14"/>
    <s v="GUANAJUATO Y REFORMA 3344"/>
    <x v="18"/>
    <n v="0"/>
    <s v="INTERIOR"/>
    <n v="2666"/>
    <s v="&gt;60"/>
    <s v="A4 Mono MFPs"/>
    <s v="A4"/>
    <s v="Ciudad principal"/>
    <s v="1-&gt;60"/>
    <n v="1.05"/>
    <n v="750.75000000000011"/>
    <n v="1"/>
    <n v="5.41"/>
    <n v="5"/>
    <n v="1.0820000000000001"/>
    <n v="2.0500000000000018E-2"/>
    <n v="-14.657500000000015"/>
    <d v="2019-03-20T00:00:00"/>
    <d v="2019-03-20T00:00:00"/>
    <n v="0"/>
    <s v="0-1 día"/>
    <n v="0"/>
    <n v="0"/>
    <n v="0"/>
    <x v="0"/>
    <x v="1"/>
    <x v="0"/>
    <x v="0"/>
    <x v="0"/>
    <x v="0"/>
    <x v="0"/>
  </r>
  <r>
    <x v="2"/>
    <n v="1"/>
    <s v="2011899"/>
    <x v="3"/>
    <s v="8301"/>
    <s v="20/03/2019 09:57"/>
    <s v="000251065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6T00:00:00"/>
    <d v="2019-03-27T00:00:00"/>
    <n v="1"/>
    <s v="0-1 día"/>
    <n v="0"/>
    <n v="0"/>
    <n v="0"/>
    <x v="1"/>
    <x v="0"/>
    <x v="0"/>
    <x v="0"/>
    <x v="0"/>
    <x v="0"/>
    <x v="0"/>
  </r>
  <r>
    <x v="2"/>
    <n v="1"/>
    <s v="2011913"/>
    <x v="0"/>
    <s v="3616"/>
    <s v="20/03/2019 10:05"/>
    <s v="0A2T370578"/>
    <s v="500035"/>
    <s v="PITSS"/>
    <s v="ASP"/>
    <x v="9"/>
    <s v="AV HEROICO COLEGIO MILITAR No 1000 LOCAL 5"/>
    <x v="79"/>
    <n v="0"/>
    <s v="INTERIOR"/>
    <n v="721"/>
    <s v="&gt;60"/>
    <s v="A4 Mono MFPs"/>
    <s v="A4"/>
    <s v="Ciudad principal"/>
    <s v="1-&gt;60"/>
    <n v="1.05"/>
    <n v="750.75000000000011"/>
    <n v="1"/>
    <n v="7"/>
    <n v="5"/>
    <n v="1.4"/>
    <n v="9.9999999999999978E-2"/>
    <n v="-71.5"/>
    <d v="2019-03-20T00:00:00"/>
    <d v="2019-03-21T00:00:00"/>
    <n v="1"/>
    <s v="0-1 día"/>
    <n v="0"/>
    <n v="0"/>
    <n v="0"/>
    <x v="0"/>
    <x v="1"/>
    <x v="0"/>
    <x v="0"/>
    <x v="0"/>
    <x v="0"/>
    <x v="0"/>
  </r>
  <r>
    <x v="2"/>
    <n v="1"/>
    <s v="2011933"/>
    <x v="0"/>
    <s v="8045"/>
    <s v="20/03/2019 10:08"/>
    <s v="0Y4X847324"/>
    <s v="800196"/>
    <s v="PITSS"/>
    <s v="ASP"/>
    <x v="15"/>
    <s v="CARRETERA SAN ISIDRO MAZATEPEC No 7000"/>
    <x v="40"/>
    <n v="1"/>
    <s v="INTERIOR"/>
    <n v="183"/>
    <s v="&gt;60"/>
    <s v="Office Digital"/>
    <s v="A3"/>
    <s v="Ciudad principal"/>
    <s v="2-&gt;60"/>
    <n v="1.1000000000000001"/>
    <n v="0"/>
    <n v="1"/>
    <n v="2.62"/>
    <n v="5"/>
    <n v="0.52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1963"/>
    <x v="0"/>
    <s v="4018"/>
    <s v="20/03/2019 10:34"/>
    <s v="04HX546292"/>
    <s v="500056"/>
    <s v="PITSS"/>
    <s v="ASP"/>
    <x v="94"/>
    <s v="PRIVADA FRESNOS No 101"/>
    <x v="19"/>
    <n v="0"/>
    <s v="INTERIOR"/>
    <n v="22"/>
    <s v="Entre 16 y 30"/>
    <s v="A4 Color Laser MFPs"/>
    <s v="A4"/>
    <s v="Ciudad principal"/>
    <s v="1-Entre 16 y 30"/>
    <n v="0.6"/>
    <n v="429.00000000000006"/>
    <n v="1"/>
    <n v="4.76"/>
    <n v="5"/>
    <n v="0.95199999999999996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009"/>
    <x v="0"/>
    <s v="8055"/>
    <s v="20/03/2019 11:08"/>
    <s v="0Y4X846826"/>
    <s v="500027"/>
    <s v="PITSS"/>
    <s v="ASP"/>
    <x v="20"/>
    <s v="DURANGO No 2751"/>
    <x v="2"/>
    <n v="1"/>
    <s v="INTERIOR"/>
    <n v="147"/>
    <s v="&gt;60"/>
    <s v="Departmental Digital"/>
    <s v="A3"/>
    <s v="Ciudad principal"/>
    <s v="2-&gt;60"/>
    <n v="1.1000000000000001"/>
    <n v="0"/>
    <n v="1"/>
    <n v="0.54"/>
    <n v="5"/>
    <n v="0.1080000000000000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013"/>
    <x v="0"/>
    <s v="5337"/>
    <s v="20/03/2019 11:09"/>
    <s v="0AE9567229"/>
    <s v="800071"/>
    <s v="PITSS"/>
    <s v="ASP"/>
    <x v="27"/>
    <s v="CARRETERA BASE AEREA No 5850-23"/>
    <x v="0"/>
    <n v="0"/>
    <s v="INTERIOR"/>
    <n v="27"/>
    <s v="Entre 16 y 30"/>
    <s v="Office Digital"/>
    <s v="A3"/>
    <s v="Ciudad principal"/>
    <s v="2-Entre 16 y 30"/>
    <n v="0.8"/>
    <n v="1092"/>
    <n v="1"/>
    <n v="0.52"/>
    <n v="5"/>
    <n v="0.1040000000000000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027"/>
    <x v="0"/>
    <s v="8090"/>
    <s v="20/03/2019 11:12"/>
    <s v="03AG877337"/>
    <s v="500027"/>
    <s v="PITSS"/>
    <s v="ASP"/>
    <x v="20"/>
    <s v="CIRCUITO INTERIOR NORTE No 1820"/>
    <x v="2"/>
    <n v="1"/>
    <s v="INTERIOR"/>
    <n v="5"/>
    <s v="Entre 3 y 6"/>
    <s v="Departmental Digital"/>
    <s v="A3"/>
    <s v="Ciudad principal"/>
    <s v="2-Entre 3 y 6"/>
    <n v="0"/>
    <n v="0"/>
    <n v="1"/>
    <n v="2.63"/>
    <n v="5"/>
    <n v="0.5260000000000000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039"/>
    <x v="3"/>
    <s v="4002"/>
    <s v="20/03/2019 11:24"/>
    <s v="09HB916377"/>
    <s v="500028"/>
    <s v="PITSS"/>
    <s v="ASP"/>
    <x v="36"/>
    <s v="BLVD NEXXUS No 2400"/>
    <x v="114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3-20T00:00:00"/>
    <d v="2019-03-22T00:00:00"/>
    <n v="2"/>
    <s v="2-3 días"/>
    <n v="0"/>
    <n v="0"/>
    <n v="0"/>
    <x v="1"/>
    <x v="0"/>
    <x v="0"/>
    <x v="0"/>
    <x v="0"/>
    <x v="0"/>
    <x v="0"/>
  </r>
  <r>
    <x v="2"/>
    <n v="1"/>
    <s v="2012049"/>
    <x v="0"/>
    <s v="3611"/>
    <s v="20/03/2019 11:23"/>
    <s v="0A4T557922"/>
    <s v="100038"/>
    <s v="PITSS"/>
    <s v="ASP"/>
    <x v="4"/>
    <s v="BLV AEROPUERTO MIGUEL ALEMAN 55"/>
    <x v="52"/>
    <n v="0"/>
    <s v="INTERIOR"/>
    <n v="377"/>
    <s v="&gt;60"/>
    <s v="Entry Mono Printers"/>
    <s v="A4"/>
    <s v="Otras"/>
    <s v="1-&gt;60"/>
    <n v="1.05"/>
    <n v="750.75000000000011"/>
    <n v="1"/>
    <n v="0.62"/>
    <n v="9"/>
    <n v="6.8888888888888888E-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053"/>
    <x v="0"/>
    <s v="4310"/>
    <s v="20/03/2019 11:32"/>
    <s v="0BG0973607"/>
    <s v="100038"/>
    <s v="PITSS"/>
    <s v="ASP"/>
    <x v="4"/>
    <s v="LEONA VICARIO No 629"/>
    <x v="3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5.22"/>
    <n v="4"/>
    <n v="1.3049999999999999"/>
    <n v="7.6249999999999984E-2"/>
    <n v="-119.94125"/>
    <d v="2019-03-20T00:00:00"/>
    <d v="2019-03-21T00:00:00"/>
    <n v="1"/>
    <s v="0-1 día"/>
    <n v="0"/>
    <n v="0"/>
    <n v="0"/>
    <x v="0"/>
    <x v="1"/>
    <x v="0"/>
    <x v="0"/>
    <x v="0"/>
    <x v="0"/>
    <x v="0"/>
  </r>
  <r>
    <x v="2"/>
    <n v="1"/>
    <s v="2012087"/>
    <x v="3"/>
    <s v="4002"/>
    <s v="20/03/2019 11:53"/>
    <s v="09HB916375"/>
    <s v="500028"/>
    <s v="PITSS"/>
    <s v="ASP"/>
    <x v="36"/>
    <s v="Av Gonzalitos No 460 Sur Plaza Mirage 2° Piso Local 25"/>
    <x v="1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0T00:00:00"/>
    <d v="2019-03-28T00:00:00"/>
    <n v="6"/>
    <s v="6-10 días"/>
    <n v="0"/>
    <n v="0"/>
    <n v="0"/>
    <x v="1"/>
    <x v="0"/>
    <x v="0"/>
    <x v="0"/>
    <x v="0"/>
    <x v="0"/>
    <x v="0"/>
  </r>
  <r>
    <x v="2"/>
    <n v="1"/>
    <s v="2012101"/>
    <x v="0"/>
    <s v="4002"/>
    <s v="20/03/2019 12:00"/>
    <s v="09HB325184"/>
    <s v="500028"/>
    <s v="PITSS"/>
    <s v="ASP"/>
    <x v="175"/>
    <s v="AV INSURGENTES PTE 480"/>
    <x v="11"/>
    <n v="0"/>
    <s v="INTERIOR"/>
    <n v="2666"/>
    <s v="&gt;60"/>
    <s v="A4 Mono MFPs"/>
    <s v="A4"/>
    <s v="Ciudad principal"/>
    <s v="1-&gt;60"/>
    <n v="1.05"/>
    <n v="750.75000000000011"/>
    <n v="1"/>
    <n v="0.5"/>
    <n v="5"/>
    <n v="0.1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107"/>
    <x v="0"/>
    <s v="8075"/>
    <s v="20/03/2019 12:06"/>
    <s v="3AG879435"/>
    <s v="100038"/>
    <s v="PITSS"/>
    <s v="ASP"/>
    <x v="172"/>
    <s v="HERMENEGILDO GALEANA No 104"/>
    <x v="76"/>
    <n v="0"/>
    <s v="INTERIOR"/>
    <n v="20"/>
    <s v="Entre 16 y 30"/>
    <s v="Departmental Digital"/>
    <s v="A3"/>
    <s v="Ciudad principal"/>
    <s v="2-Entre 16 y 30"/>
    <n v="0.8"/>
    <n v="1092"/>
    <n v="1"/>
    <n v="1.9"/>
    <n v="5"/>
    <n v="0.38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119"/>
    <x v="0"/>
    <s v="4395"/>
    <s v="20/03/2019 12:19"/>
    <s v="0BG2940370"/>
    <s v="500157"/>
    <s v="PITSS"/>
    <s v="ASP"/>
    <x v="1"/>
    <s v="AV EJERCITO NAL NUM 2926 ESQ JACARANDAS"/>
    <x v="2"/>
    <n v="0"/>
    <s v="INTERIOR"/>
    <n v="37"/>
    <s v="Entre 31 y 60"/>
    <s v="Light Production Digital Business"/>
    <s v="Entry Production"/>
    <s v="Ciudad principal"/>
    <s v="3-Entre 31 y 60"/>
    <n v="1.1000000000000001"/>
    <n v="1730.3000000000004"/>
    <n v="1"/>
    <n v="0.93"/>
    <n v="4"/>
    <n v="0.232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2"/>
    <x v="4"/>
  </r>
  <r>
    <x v="2"/>
    <n v="1"/>
    <s v="2012133"/>
    <x v="0"/>
    <s v="4395"/>
    <s v="20/03/2019 12:41"/>
    <s v="0BG2947122"/>
    <s v="500035"/>
    <s v="PITSS"/>
    <s v="ASP"/>
    <x v="1"/>
    <s v="HAROLD R PAPE MZ 31 NUM 1910"/>
    <x v="47"/>
    <n v="0"/>
    <s v="INTERIOR"/>
    <n v="61"/>
    <s v="&gt;60"/>
    <s v="Light Production Digital Business"/>
    <s v="Entry Production"/>
    <s v="Ciudad principal"/>
    <s v="3-&gt;60"/>
    <n v="1.1499999999999999"/>
    <n v="1808.95"/>
    <n v="1"/>
    <n v="7.07"/>
    <n v="4"/>
    <n v="1.7675000000000001"/>
    <n v="0.19187500000000002"/>
    <n v="-301.81937500000009"/>
    <d v="2019-03-27T00:00:00"/>
    <d v="2019-03-27T00:00:00"/>
    <n v="0"/>
    <s v="0-1 día"/>
    <n v="0"/>
    <n v="0"/>
    <n v="0"/>
    <x v="0"/>
    <x v="1"/>
    <x v="0"/>
    <x v="0"/>
    <x v="0"/>
    <x v="0"/>
    <x v="0"/>
  </r>
  <r>
    <x v="2"/>
    <n v="1"/>
    <s v="2012141"/>
    <x v="1"/>
    <s v="8045"/>
    <s v="20/03/2019 12:50"/>
    <s v="0Y4X843490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3"/>
    <x v="1"/>
    <s v="8045"/>
    <s v="20/03/2019 12:51"/>
    <s v="0Y4X842970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7"/>
    <x v="1"/>
    <s v="8045"/>
    <s v="20/03/2019 12:52"/>
    <s v="0Y4X842522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149"/>
    <x v="1"/>
    <s v="8045"/>
    <s v="20/03/2019 12:52"/>
    <s v="0Y4X843068"/>
    <s v="800188"/>
    <s v="PITSS"/>
    <s v="ASP"/>
    <x v="79"/>
    <s v="CARRETERA FEDERAL IRAPUATO-ABASOLO KM 10.6"/>
    <x v="46"/>
    <n v="0"/>
    <s v="INTERIOR"/>
    <s v="  "/>
    <s v="&gt;60"/>
    <s v="Office Digital"/>
    <s v="A3"/>
    <s v="Ciudad principal"/>
    <s v="2-&gt;60"/>
    <n v="1"/>
    <n v="1365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161"/>
    <x v="0"/>
    <s v="0070"/>
    <s v="20/03/2019 12:59"/>
    <s v="0E2B656919"/>
    <s v="500161"/>
    <s v="PITSS"/>
    <s v="ASP"/>
    <x v="1"/>
    <s v="LAT PERIF ANTONIO ORTIZ MENA 3500"/>
    <x v="6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2.02"/>
    <n v="4"/>
    <n v="0.505"/>
    <n v="0"/>
    <n v="0"/>
    <d v="2019-03-20T00:00:00"/>
    <d v="2019-03-21T00:00:00"/>
    <n v="1"/>
    <s v="0-1 día"/>
    <n v="0"/>
    <n v="0"/>
    <n v="0"/>
    <x v="0"/>
    <x v="0"/>
    <x v="0"/>
    <x v="0"/>
    <x v="0"/>
    <x v="1"/>
    <x v="7"/>
  </r>
  <r>
    <x v="2"/>
    <n v="1"/>
    <s v="2012167"/>
    <x v="0"/>
    <s v="4603"/>
    <s v="20/03/2019 13:04"/>
    <s v="0XLT279453"/>
    <s v="500159"/>
    <s v="PITSS"/>
    <s v="ASP"/>
    <x v="25"/>
    <s v="CRISTOBAL COLON 11364"/>
    <x v="6"/>
    <n v="0"/>
    <s v="INTERIOR"/>
    <n v="288"/>
    <s v="&gt;60"/>
    <s v="Entry Mono Printers"/>
    <s v="A4"/>
    <s v="Ciudad principal"/>
    <s v="1-&gt;60"/>
    <n v="1.05"/>
    <n v="750.75000000000011"/>
    <n v="1"/>
    <n v="0"/>
    <n v="5"/>
    <n v="0"/>
    <n v="0"/>
    <n v="0"/>
    <d v="2019-03-22T00:00:00"/>
    <d v="2019-03-22T00:00:00"/>
    <n v="0"/>
    <s v="0-1 día"/>
    <n v="0"/>
    <n v="0"/>
    <n v="0"/>
    <x v="0"/>
    <x v="0"/>
    <x v="0"/>
    <x v="1"/>
    <x v="0"/>
    <x v="1"/>
    <x v="6"/>
  </r>
  <r>
    <x v="2"/>
    <n v="1"/>
    <s v="2012169"/>
    <x v="0"/>
    <s v="4395"/>
    <s v="20/03/2019 13:04"/>
    <s v="0BG2947153"/>
    <s v="500157"/>
    <s v="PITSS"/>
    <s v="ASP"/>
    <x v="1"/>
    <s v="AV PASEO TRIUNFO LA REP 6321"/>
    <x v="2"/>
    <n v="0"/>
    <s v="INTERIOR"/>
    <n v="12"/>
    <s v="Entre 7 y 15"/>
    <s v="Light Production Digital Business"/>
    <s v="Entry Production"/>
    <s v="Ciudad principal"/>
    <s v="3-Entre 7 y 15"/>
    <n v="0.8"/>
    <n v="1258.4000000000003"/>
    <n v="1"/>
    <n v="2.6"/>
    <n v="4"/>
    <n v="0.65"/>
    <n v="0"/>
    <n v="0"/>
    <d v="2019-03-20T00:00:00"/>
    <d v="2019-03-20T00:00:00"/>
    <n v="0"/>
    <s v="0-1 día"/>
    <n v="0"/>
    <n v="0"/>
    <n v="0"/>
    <x v="0"/>
    <x v="0"/>
    <x v="0"/>
    <x v="0"/>
    <x v="0"/>
    <x v="2"/>
    <x v="4"/>
  </r>
  <r>
    <x v="2"/>
    <n v="1"/>
    <s v="2012171"/>
    <x v="0"/>
    <s v="5866"/>
    <s v="20/03/2019 13:06"/>
    <s v="0EX9297565"/>
    <s v="500156"/>
    <s v="PITSS"/>
    <s v="ASP"/>
    <x v="1"/>
    <s v="AV PASEO TRIUNFO LA REP 6321"/>
    <x v="2"/>
    <n v="0"/>
    <s v="INTERIOR"/>
    <n v="27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0T00:00:00"/>
    <d v="2019-03-20T00:00:00"/>
    <n v="0"/>
    <s v="0-1 día"/>
    <n v="0"/>
    <n v="0"/>
    <n v="0"/>
    <x v="0"/>
    <x v="0"/>
    <x v="0"/>
    <x v="0"/>
    <x v="0"/>
    <x v="2"/>
    <x v="3"/>
  </r>
  <r>
    <x v="2"/>
    <n v="1"/>
    <s v="2012193"/>
    <x v="0"/>
    <s v="5866"/>
    <s v="20/03/2019 13:21"/>
    <s v="0EX9665131"/>
    <s v="800110"/>
    <s v="PITSS"/>
    <s v="ASP"/>
    <x v="4"/>
    <s v="ENRIQUE RAMIREZ No 445"/>
    <x v="28"/>
    <n v="0"/>
    <s v="INTERIOR"/>
    <n v="22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19"/>
    <x v="0"/>
    <s v="4395"/>
    <s v="20/03/2019 13:52"/>
    <s v="0BG2946393"/>
    <s v="800146"/>
    <s v="PITSS"/>
    <s v="ASP"/>
    <x v="1"/>
    <s v="CALLE 5 DE MAYO No 208-A"/>
    <x v="17"/>
    <n v="0"/>
    <s v="INTERIOR"/>
    <n v="93"/>
    <s v="&gt;60"/>
    <s v="Light Production Digital Business"/>
    <s v="Entry Production"/>
    <s v="Ciudad principal"/>
    <s v="3-&gt;60"/>
    <n v="1.1499999999999999"/>
    <n v="1808.95"/>
    <n v="1"/>
    <n v="1.88"/>
    <n v="4"/>
    <n v="0.47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221"/>
    <x v="0"/>
    <s v="5867"/>
    <s v="20/03/2019 13:59"/>
    <s v="0EX7408106"/>
    <s v="500093"/>
    <s v="PITSS"/>
    <s v="ASP"/>
    <x v="10"/>
    <s v="CARR NUEVO LAREDO -PIEDRAS NEGRAS KM 14.2"/>
    <x v="18"/>
    <n v="0"/>
    <s v="INTERIOR"/>
    <n v="306"/>
    <s v="&gt;60"/>
    <s v="Office Digital"/>
    <s v="A3"/>
    <s v="Ciudad principal"/>
    <s v="2-&gt;60"/>
    <n v="1.1000000000000001"/>
    <n v="1501.5000000000002"/>
    <n v="1"/>
    <n v="2.52"/>
    <n v="5"/>
    <n v="0.504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25"/>
    <x v="0"/>
    <s v="5867"/>
    <s v="20/03/2019 14:01"/>
    <s v="0EX7403043"/>
    <s v="500093"/>
    <s v="PITSS"/>
    <s v="ASP"/>
    <x v="10"/>
    <s v="CARR NUEVO LAREDO -PIEDRAS NEGRAS KM 14.2"/>
    <x v="18"/>
    <n v="0"/>
    <s v="INTERIOR"/>
    <n v="103"/>
    <s v="&gt;60"/>
    <s v="Office Digital"/>
    <s v="A3"/>
    <s v="Ciudad principal"/>
    <s v="2-&gt;60"/>
    <n v="1.1000000000000001"/>
    <n v="1501.5000000000002"/>
    <n v="1"/>
    <n v="1.48"/>
    <n v="5"/>
    <n v="0.29599999999999999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29"/>
    <x v="0"/>
    <s v="5868"/>
    <s v="20/03/2019 14:10"/>
    <s v="0EX9286123"/>
    <s v="500018"/>
    <s v="PITSS"/>
    <s v="ASP"/>
    <x v="46"/>
    <s v="GRAL MARIANO ARISTA 54 B 21"/>
    <x v="25"/>
    <n v="0"/>
    <s v="INTERIOR"/>
    <n v="6"/>
    <s v="Entre 3 y 6"/>
    <s v="Departmental Digital"/>
    <s v="A3"/>
    <s v="Ciudad principal"/>
    <s v="2-Entre 3 y 6"/>
    <n v="0"/>
    <n v="0"/>
    <n v="1"/>
    <n v="0.6"/>
    <n v="5"/>
    <n v="0.1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37"/>
    <x v="0"/>
    <s v="5955"/>
    <s v="20/03/2019 14:24"/>
    <s v="0X76708428"/>
    <s v="500028"/>
    <s v="PITSS"/>
    <s v="ASP"/>
    <x v="108"/>
    <s v="AV MAESTRO ISRAEL CAVAZOS No 300"/>
    <x v="33"/>
    <n v="0"/>
    <s v="INTERIOR"/>
    <n v="148"/>
    <s v="&gt;60"/>
    <s v="Departmental Digital"/>
    <s v="A3"/>
    <s v="Ciudad principal"/>
    <s v="2-&gt;60"/>
    <n v="1.1000000000000001"/>
    <n v="1501.5000000000002"/>
    <n v="1"/>
    <n v="2.27"/>
    <n v="5"/>
    <n v="0.45400000000000001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39"/>
    <x v="0"/>
    <s v="3325"/>
    <s v="20/03/2019 14:21"/>
    <s v="0LA8671038"/>
    <s v="500028"/>
    <s v="PITSS"/>
    <s v="ASP"/>
    <x v="154"/>
    <s v="AV MEXICO S/N ESQ CALLE ANTONIO"/>
    <x v="33"/>
    <n v="0"/>
    <s v="INTERIOR"/>
    <n v="5"/>
    <s v="Entre 3 y 6"/>
    <s v="A4 Mono MFPs"/>
    <s v="A4"/>
    <s v="Ciudad principal"/>
    <s v="1-Entre 3 y 6"/>
    <n v="0"/>
    <n v="0"/>
    <n v="1"/>
    <n v="1.1499999999999999"/>
    <n v="5"/>
    <n v="0.22999999999999998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41"/>
    <x v="0"/>
    <s v="0560"/>
    <s v="20/03/2019 14:27"/>
    <s v="0XPN553180"/>
    <s v="800187"/>
    <s v="PITSS"/>
    <s v="ASP"/>
    <x v="1"/>
    <s v="AV CONSTITUYENTES ORIENTE 20"/>
    <x v="10"/>
    <n v="0"/>
    <s v="INTERIOR"/>
    <n v="31"/>
    <s v="Entre 31 y 60"/>
    <s v="Entry Production Color Low/Mid"/>
    <s v="Entry Production"/>
    <s v="Ciudad principal"/>
    <s v="3-Entre 31 y 60"/>
    <n v="1.1000000000000001"/>
    <n v="1730.3000000000004"/>
    <n v="1"/>
    <n v="1.38"/>
    <n v="4"/>
    <n v="0.34499999999999997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245"/>
    <x v="0"/>
    <s v="4395"/>
    <s v="20/03/2019 14:34"/>
    <s v="0BG2951666"/>
    <s v="800183"/>
    <s v="PITSS"/>
    <s v="ASP"/>
    <x v="1"/>
    <s v="AV MANUEL AVILA CAMACHO 1650"/>
    <x v="7"/>
    <n v="0"/>
    <s v="INTERIOR"/>
    <n v="31"/>
    <s v="Entre 31 y 60"/>
    <s v="Light Production Digital Business"/>
    <s v="Entry Production"/>
    <s v="Ciudad principal"/>
    <s v="3-Entre 31 y 60"/>
    <n v="1.1000000000000001"/>
    <n v="1730.3000000000004"/>
    <n v="1"/>
    <n v="2.93"/>
    <n v="4"/>
    <n v="0.73250000000000004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247"/>
    <x v="0"/>
    <s v="5866"/>
    <s v="20/03/2019 14:34"/>
    <s v="0EX9293515"/>
    <s v="800072"/>
    <s v="PITSS"/>
    <s v="ASP"/>
    <x v="4"/>
    <s v="AV PATRIA 1612 MZ 1 LT 30 Y 30A"/>
    <x v="0"/>
    <n v="0"/>
    <s v="INTERIOR"/>
    <n v="34"/>
    <s v="Entre 31 y 60"/>
    <s v="Departmental Digital"/>
    <s v="A3"/>
    <s v="Ciudad principal"/>
    <s v="2-Entre 31 y 60"/>
    <n v="1.05"/>
    <n v="1433.25"/>
    <n v="1"/>
    <n v="0.76"/>
    <n v="5"/>
    <n v="0.152"/>
    <n v="0"/>
    <n v="0"/>
    <d v="2019-03-20T00:00:00"/>
    <d v="2019-03-20T00:00:00"/>
    <n v="0"/>
    <s v="0-1 día"/>
    <n v="0"/>
    <n v="0"/>
    <n v="0"/>
    <x v="0"/>
    <x v="0"/>
    <x v="0"/>
    <x v="0"/>
    <x v="0"/>
    <x v="0"/>
    <x v="0"/>
  </r>
  <r>
    <x v="2"/>
    <n v="1"/>
    <s v="2012263"/>
    <x v="0"/>
    <s v="3658"/>
    <s v="20/03/2019 14:53"/>
    <s v="0C4X008388"/>
    <s v="800074"/>
    <s v="PITSS"/>
    <s v="ASP"/>
    <x v="8"/>
    <s v="AV.  ENRIQUE  RAMIREZ  MIGUEL  No.  1000  LOCAL  3"/>
    <x v="28"/>
    <n v="0"/>
    <s v="INTERIOR"/>
    <n v="943"/>
    <s v="&gt;60"/>
    <s v="A4 Mono MFPs"/>
    <s v="A4"/>
    <s v="Ciudad principal"/>
    <s v="1-&gt;60"/>
    <n v="1.05"/>
    <n v="750.75000000000011"/>
    <n v="1"/>
    <n v="2.62"/>
    <n v="5"/>
    <n v="0.52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265"/>
    <x v="0"/>
    <s v="5869"/>
    <s v="20/03/2019 15:13"/>
    <s v="0EX7387236"/>
    <s v="500155"/>
    <s v="PITSS"/>
    <s v="ASP"/>
    <x v="25"/>
    <s v="CALLE DE LOS CEDROS 1681"/>
    <x v="2"/>
    <n v="0"/>
    <s v="INTERIOR"/>
    <n v="30"/>
    <s v="Entre 16 y 30"/>
    <s v="Departmental Digital"/>
    <s v="A3"/>
    <s v="Ciudad principal"/>
    <s v="2-Entre 16 y 30"/>
    <n v="0.8"/>
    <n v="1092"/>
    <n v="1"/>
    <n v="1.1100000000000001"/>
    <n v="5"/>
    <n v="0.22200000000000003"/>
    <n v="0"/>
    <n v="0"/>
    <d v="2019-03-20T00:00:00"/>
    <d v="2019-03-21T00:00:00"/>
    <n v="1"/>
    <s v="0-1 día"/>
    <n v="0"/>
    <n v="0"/>
    <n v="0"/>
    <x v="0"/>
    <x v="0"/>
    <x v="0"/>
    <x v="1"/>
    <x v="0"/>
    <x v="2"/>
    <x v="2"/>
  </r>
  <r>
    <x v="2"/>
    <n v="1"/>
    <s v="2012269"/>
    <x v="0"/>
    <s v="4395"/>
    <s v="20/03/2019 15:26"/>
    <s v="0BG2947159"/>
    <s v="500083"/>
    <s v="PITSS"/>
    <s v="ASP"/>
    <x v="1"/>
    <s v="AV EUGENIO GARZA SADA 3752 SUR"/>
    <x v="11"/>
    <n v="0"/>
    <s v="INTERIOR"/>
    <n v="28"/>
    <s v="Entre 16 y 30"/>
    <s v="Light Production Digital Business"/>
    <s v="Entry Production"/>
    <s v="Ciudad principal"/>
    <s v="3-Entre 16 y 30"/>
    <n v="1.05"/>
    <n v="1651.6500000000003"/>
    <n v="1"/>
    <n v="0.74"/>
    <n v="4"/>
    <n v="0.18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79"/>
    <x v="0"/>
    <s v="0070"/>
    <s v="20/03/2019 15:39"/>
    <s v="0E2B658544"/>
    <s v="800186"/>
    <s v="PITSS"/>
    <s v="ASP"/>
    <x v="4"/>
    <s v="PROLONGACION EZEQUIEL MONTES No 1"/>
    <x v="10"/>
    <n v="0"/>
    <s v="INTERIOR"/>
    <n v="4"/>
    <s v="Entre 3 y 6"/>
    <s v="Entry Production Color Low/Mid"/>
    <s v="Entry Production"/>
    <s v="Ciudad principal"/>
    <s v="3-Entre 3 y 6"/>
    <n v="0.6"/>
    <n v="943.80000000000007"/>
    <n v="1"/>
    <n v="1.85"/>
    <n v="4"/>
    <n v="0.46250000000000002"/>
    <n v="0"/>
    <n v="0"/>
    <d v="2019-03-20T00:00:00"/>
    <d v="2019-03-21T00:00:00"/>
    <n v="1"/>
    <s v="0-1 día"/>
    <n v="0"/>
    <n v="0"/>
    <n v="0"/>
    <x v="0"/>
    <x v="0"/>
    <x v="0"/>
    <x v="0"/>
    <x v="0"/>
    <x v="0"/>
    <x v="0"/>
  </r>
  <r>
    <x v="2"/>
    <n v="1"/>
    <s v="2012283"/>
    <x v="0"/>
    <s v="0070"/>
    <s v="20/03/2019 15:58"/>
    <s v="0E2B648875"/>
    <s v="800187"/>
    <s v="PITSS"/>
    <s v="ASP"/>
    <x v="1"/>
    <s v="CARRETERA A HUIMILPAN 1005"/>
    <x v="10"/>
    <n v="0"/>
    <s v="INTERIOR"/>
    <n v="104"/>
    <s v="&gt;60"/>
    <s v="Entry Production Color Low/Mid"/>
    <s v="Entry Production"/>
    <s v="Ciudad principal"/>
    <s v="3-&gt;60"/>
    <n v="1.1499999999999999"/>
    <n v="1808.95"/>
    <n v="1"/>
    <n v="0.7"/>
    <n v="4"/>
    <n v="0.174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285"/>
    <x v="0"/>
    <s v="5335"/>
    <s v="20/03/2019 16:00"/>
    <s v="0AE7146572"/>
    <s v="500163"/>
    <s v="PITSS"/>
    <s v="ASP"/>
    <x v="108"/>
    <s v="TRANSFORMACION LT 3B MZ N SECCION II"/>
    <x v="109"/>
    <n v="0"/>
    <s v="INTERIOR"/>
    <n v="5"/>
    <s v="Entre 3 y 6"/>
    <s v="Office Digital"/>
    <s v="A3"/>
    <s v="Ciudad principal"/>
    <s v="2-Entre 3 y 6"/>
    <n v="0"/>
    <n v="0"/>
    <n v="1"/>
    <n v="1.5"/>
    <n v="5"/>
    <n v="0.3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287"/>
    <x v="0"/>
    <s v="4395"/>
    <s v="20/03/2019 16:04"/>
    <s v="0BG2947443"/>
    <s v="500161"/>
    <s v="PITSS"/>
    <s v="ASP"/>
    <x v="1"/>
    <s v="AV 6 OTE ESQ CALLE 5 OTE NUM 405"/>
    <x v="89"/>
    <n v="0"/>
    <s v="INTERIOR"/>
    <n v="56"/>
    <s v="Entre 31 y 60"/>
    <s v="Light Production Digital Business"/>
    <s v="Entry Production"/>
    <s v="Otras"/>
    <s v="3-Entre 31 y 60"/>
    <n v="1.1000000000000001"/>
    <n v="1730.3000000000004"/>
    <n v="1"/>
    <n v="3.43"/>
    <n v="6"/>
    <n v="0.57166666666666666"/>
    <n v="0"/>
    <n v="0"/>
    <d v="2019-03-21T00:00:00"/>
    <d v="2019-03-21T00:00:00"/>
    <n v="0"/>
    <s v="0-1 día"/>
    <n v="0"/>
    <n v="0"/>
    <n v="0"/>
    <x v="0"/>
    <x v="0"/>
    <x v="0"/>
    <x v="0"/>
    <x v="0"/>
    <x v="1"/>
    <x v="7"/>
  </r>
  <r>
    <x v="2"/>
    <n v="1"/>
    <s v="2012291"/>
    <x v="0"/>
    <s v="5866"/>
    <s v="20/03/2019 16:08"/>
    <s v="0EX9297584"/>
    <s v="500161"/>
    <s v="PITSS"/>
    <s v="ASP"/>
    <x v="1"/>
    <s v="AV 6 OTE ESQ CALLE 5 OTE NUM 405"/>
    <x v="89"/>
    <n v="0"/>
    <s v="INTERIOR"/>
    <n v="41"/>
    <s v="Entre 31 y 60"/>
    <s v="Departmental Digital"/>
    <s v="A3"/>
    <s v="Otras"/>
    <s v="2-Entre 31 y 60"/>
    <n v="1.05"/>
    <n v="1433.25"/>
    <n v="1"/>
    <n v="2.12"/>
    <n v="9"/>
    <n v="0.23555555555555557"/>
    <n v="0"/>
    <n v="0"/>
    <d v="2019-03-21T00:00:00"/>
    <d v="2019-03-21T00:00:00"/>
    <n v="0"/>
    <s v="0-1 día"/>
    <n v="0"/>
    <n v="0"/>
    <n v="0"/>
    <x v="0"/>
    <x v="0"/>
    <x v="0"/>
    <x v="0"/>
    <x v="0"/>
    <x v="1"/>
    <x v="7"/>
  </r>
  <r>
    <x v="2"/>
    <n v="1"/>
    <s v="2012293"/>
    <x v="3"/>
    <s v="8301"/>
    <s v="20/03/2019 16:14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5T00:00:00"/>
    <n v="3"/>
    <s v="2-3 días"/>
    <n v="0"/>
    <n v="0"/>
    <n v="0"/>
    <x v="1"/>
    <x v="0"/>
    <x v="0"/>
    <x v="0"/>
    <x v="0"/>
    <x v="0"/>
    <x v="0"/>
  </r>
  <r>
    <x v="2"/>
    <n v="1"/>
    <s v="2012295"/>
    <x v="0"/>
    <s v="5774"/>
    <s v="20/03/2019 16:12"/>
    <s v="0EX9284764"/>
    <s v="500056"/>
    <s v="PITSS"/>
    <s v="ASP"/>
    <x v="187"/>
    <s v="LAGO SILVERIO 258"/>
    <x v="25"/>
    <n v="0"/>
    <s v="INTERIOR"/>
    <n v="212"/>
    <s v="&gt;60"/>
    <s v="Departmental Digital"/>
    <s v="A3"/>
    <s v="Ciudad principal"/>
    <s v="2-&gt;60"/>
    <n v="1.1000000000000001"/>
    <n v="1501.5000000000002"/>
    <n v="1"/>
    <n v="1.3"/>
    <n v="5"/>
    <n v="0.26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299"/>
    <x v="0"/>
    <s v="4395"/>
    <s v="20/03/2019 16:16"/>
    <s v="0BG2951676"/>
    <s v="500056"/>
    <s v="PITSS"/>
    <s v="ASP"/>
    <x v="1"/>
    <s v="BLV MIGUEL HIDALGO 155"/>
    <x v="19"/>
    <n v="0"/>
    <s v="INTERIOR"/>
    <n v="43"/>
    <s v="Entre 31 y 60"/>
    <s v="Light Production Digital Business"/>
    <s v="Entry Production"/>
    <s v="Ciudad principal"/>
    <s v="3-Entre 31 y 60"/>
    <n v="1.1000000000000001"/>
    <n v="1730.3000000000004"/>
    <n v="1"/>
    <n v="4.1500000000000004"/>
    <n v="4"/>
    <n v="1.0375000000000001"/>
    <n v="9.3750000000000222E-3"/>
    <n v="-14.746875000000037"/>
    <d v="2019-03-25T00:00:00"/>
    <d v="2019-03-25T00:00:00"/>
    <n v="0"/>
    <s v="0-1 día"/>
    <n v="0"/>
    <n v="0"/>
    <n v="0"/>
    <x v="0"/>
    <x v="1"/>
    <x v="0"/>
    <x v="0"/>
    <x v="0"/>
    <x v="0"/>
    <x v="0"/>
  </r>
  <r>
    <x v="2"/>
    <n v="1"/>
    <s v="2012309"/>
    <x v="0"/>
    <s v="6705"/>
    <s v="20/03/2019 16:24"/>
    <s v="0A1H021261"/>
    <s v="800187"/>
    <s v="PITSS"/>
    <s v="ASP"/>
    <x v="1"/>
    <s v="AV CONSTITUYENTES ORIENTE 20"/>
    <x v="10"/>
    <n v="0"/>
    <s v="INTERIOR"/>
    <n v="196"/>
    <s v="&gt;60"/>
    <s v="WF Mono Systems and Legacy Color"/>
    <s v="WF"/>
    <s v="Ciudad principal"/>
    <s v="3-&gt;60"/>
    <n v="1.1499999999999999"/>
    <n v="1808.95"/>
    <n v="1"/>
    <n v="1.1000000000000001"/>
    <n v="4"/>
    <n v="0.27500000000000002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315"/>
    <x v="0"/>
    <s v="3321"/>
    <s v="20/03/2019 16:34"/>
    <s v="0LA0096050"/>
    <s v="800186"/>
    <s v="PITSS"/>
    <s v="ASP"/>
    <x v="48"/>
    <s v="AV CENTRAL DR RAFAEL AYALA ECHEVERRIA KM 0.2"/>
    <x v="45"/>
    <n v="0"/>
    <s v="INTERIOR"/>
    <n v="8"/>
    <s v="Entre 7 y 15"/>
    <s v="Entry Mono Printers"/>
    <s v="A4"/>
    <s v="Ciudad principal"/>
    <s v="1-Entre 7 y 15"/>
    <n v="0"/>
    <n v="0"/>
    <n v="1"/>
    <n v="2.33"/>
    <n v="5"/>
    <n v="0.46600000000000003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351"/>
    <x v="0"/>
    <s v="5955"/>
    <s v="20/03/2019 16:58"/>
    <s v="0X76707657"/>
    <s v="100038"/>
    <s v="PITSS"/>
    <s v="ASP"/>
    <x v="21"/>
    <s v="ACUEDUCTO DEL ALTO LERMA No 2"/>
    <x v="24"/>
    <n v="0"/>
    <s v="INTERIOR"/>
    <n v="41"/>
    <s v="Entre 31 y 60"/>
    <s v="Departmental Digital"/>
    <s v="A3"/>
    <s v="Ciudad principal"/>
    <s v="2-Entre 31 y 60"/>
    <n v="1.05"/>
    <n v="1433.25"/>
    <n v="1"/>
    <n v="1.03"/>
    <n v="5"/>
    <n v="0.2060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353"/>
    <x v="3"/>
    <s v="8301"/>
    <s v="20/03/2019 17:06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0T00:00:00"/>
    <d v="2019-03-25T00:00:00"/>
    <n v="3"/>
    <s v="2-3 días"/>
    <n v="0"/>
    <n v="0"/>
    <n v="0"/>
    <x v="1"/>
    <x v="0"/>
    <x v="0"/>
    <x v="0"/>
    <x v="0"/>
    <x v="0"/>
    <x v="0"/>
  </r>
  <r>
    <x v="2"/>
    <n v="1"/>
    <s v="2012369"/>
    <x v="0"/>
    <s v="7845"/>
    <s v="20/03/2019 17:53"/>
    <s v="0MX4732746"/>
    <s v="500028"/>
    <s v="PITSS"/>
    <s v="ASP"/>
    <x v="12"/>
    <s v="AV ALFONSO REYES No 2828 A NORTE"/>
    <x v="11"/>
    <n v="0"/>
    <s v="INTERIOR"/>
    <n v="433"/>
    <s v="&gt;60"/>
    <s v="A3 Office Color Laser MFPs"/>
    <s v="A3"/>
    <s v="Ciudad principal"/>
    <s v="2-&gt;60"/>
    <n v="1.1000000000000001"/>
    <n v="1501.5000000000002"/>
    <n v="1"/>
    <n v="1.5"/>
    <n v="5"/>
    <n v="0.3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635"/>
    <x v="0"/>
    <s v="4395"/>
    <s v="21/03/2019 07:38"/>
    <s v="0BG2951472"/>
    <s v="800183"/>
    <s v="PITSS"/>
    <s v="ASP"/>
    <x v="1"/>
    <s v="AMERICAS 655"/>
    <x v="7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"/>
    <n v="4"/>
    <n v="0.5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645"/>
    <x v="0"/>
    <s v="4626"/>
    <s v="21/03/2019 07:51"/>
    <s v="0D6X468698"/>
    <s v="800071"/>
    <s v="PITSS"/>
    <s v="ASP"/>
    <x v="27"/>
    <s v="CARRETERA BASE AEREA No 5850-23"/>
    <x v="0"/>
    <n v="0"/>
    <s v="INTERIOR"/>
    <n v="2667"/>
    <s v="&gt;60"/>
    <s v="Entry Mono Printers"/>
    <s v="A4"/>
    <s v="Ciudad principal"/>
    <s v="1-&gt;60"/>
    <n v="1.05"/>
    <n v="750.75000000000011"/>
    <n v="1"/>
    <n v="0.33"/>
    <n v="5"/>
    <n v="6.6000000000000003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687"/>
    <x v="0"/>
    <s v="4395"/>
    <s v="21/03/2019 09:17"/>
    <s v="0BG2941127"/>
    <s v="800187"/>
    <s v="PITSS"/>
    <s v="ASP"/>
    <x v="1"/>
    <s v="TORRES LANDA 103 A"/>
    <x v="5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0499999999999998"/>
    <n v="4"/>
    <n v="0.5124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693"/>
    <x v="0"/>
    <s v="4395"/>
    <s v="21/03/2019 09:23"/>
    <s v="0BG2951597"/>
    <s v="500083"/>
    <s v="PITSS"/>
    <s v="ASP"/>
    <x v="1"/>
    <s v="AV ABRAHAM LINCOLN 5000 PTE"/>
    <x v="11"/>
    <n v="0"/>
    <s v="INTERIOR"/>
    <n v="2"/>
    <s v="&lt;=3"/>
    <s v="Light Production Digital Business"/>
    <s v="Entry Production"/>
    <s v="Ciudad principal"/>
    <s v="3-&lt;=3"/>
    <n v="0"/>
    <n v="0"/>
    <n v="1"/>
    <n v="3.95"/>
    <n v="4"/>
    <n v="0.98750000000000004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705"/>
    <x v="0"/>
    <s v="8045"/>
    <s v="21/03/2019 09:30"/>
    <s v="0Y4X848740"/>
    <s v="000195"/>
    <s v="PITSS"/>
    <s v="ASP"/>
    <x v="15"/>
    <s v="AV MIGUEL ANGEL DE QUEVEDO NO 555"/>
    <x v="16"/>
    <n v="1"/>
    <s v="METRO"/>
    <n v="2"/>
    <s v="&lt;=3"/>
    <s v="Office Digital"/>
    <s v="A3"/>
    <s v="Ciudad principal"/>
    <s v="2-&lt;=3"/>
    <n v="0"/>
    <n v="0"/>
    <n v="1"/>
    <n v="1.85"/>
    <n v="5"/>
    <n v="0.3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07"/>
    <x v="0"/>
    <s v="5866"/>
    <s v="21/03/2019 09:32"/>
    <s v="0EX9293419"/>
    <s v="500035"/>
    <s v="PITSS"/>
    <s v="ASP"/>
    <x v="4"/>
    <s v="AV GOMEZ MORIN 924"/>
    <x v="1"/>
    <n v="0"/>
    <s v="INTERIOR"/>
    <n v="22"/>
    <s v="Entre 16 y 30"/>
    <s v="Departmental Digital"/>
    <s v="A3"/>
    <s v="Ciudad principal"/>
    <s v="2-Entre 16 y 30"/>
    <n v="0.8"/>
    <n v="1092"/>
    <n v="1"/>
    <n v="3.5"/>
    <n v="5"/>
    <n v="0.7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711"/>
    <x v="0"/>
    <s v="8075"/>
    <s v="21/03/2019 09:36"/>
    <s v="03AG880144"/>
    <s v="500035"/>
    <s v="PITSS"/>
    <s v="ASP"/>
    <x v="4"/>
    <s v="AV GOMEZ MORIN No 924 LOTE 7"/>
    <x v="1"/>
    <n v="0"/>
    <s v="INTERIOR"/>
    <n v="2"/>
    <s v="&lt;=3"/>
    <s v="Departmental Digital"/>
    <s v="A3"/>
    <s v="Ciudad principal"/>
    <s v="2-&lt;=3"/>
    <n v="0"/>
    <n v="0"/>
    <n v="1"/>
    <n v="1.82"/>
    <n v="5"/>
    <n v="0.363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17"/>
    <x v="0"/>
    <s v="4002"/>
    <s v="21/03/2019 09:38"/>
    <s v="09HB321626"/>
    <s v="800192"/>
    <s v="PITSS"/>
    <s v="ASP"/>
    <x v="6"/>
    <s v="AVE E GARZA SADA 3755"/>
    <x v="11"/>
    <n v="0"/>
    <s v="INTERIOR"/>
    <n v="65"/>
    <s v="&gt;60"/>
    <s v="A4 Mono MFPs"/>
    <s v="A4"/>
    <s v="Ciudad principal"/>
    <s v="1-&gt;60"/>
    <n v="1.05"/>
    <n v="750.75000000000011"/>
    <n v="1"/>
    <n v="4.24"/>
    <n v="5"/>
    <n v="0.84800000000000009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31"/>
    <x v="0"/>
    <s v="4395"/>
    <s v="21/03/2019 09:52"/>
    <s v="0BG2951615"/>
    <s v="800185"/>
    <s v="PITSS"/>
    <s v="ASP"/>
    <x v="1"/>
    <s v="FELIPE SEVILLA DEL RIO 115"/>
    <x v="50"/>
    <n v="1"/>
    <s v="INTERIOR"/>
    <n v="31"/>
    <s v="Entre 31 y 60"/>
    <s v="Light Production Digital Business"/>
    <s v="Entry Production"/>
    <s v="Ciudad principal"/>
    <s v="3-Entre 31 y 60"/>
    <n v="1.1000000000000001"/>
    <n v="0"/>
    <n v="1"/>
    <n v="1.3"/>
    <n v="4"/>
    <n v="0.3250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41"/>
    <x v="6"/>
    <s v="4002"/>
    <s v="21/03/2019 10:06"/>
    <s v="09HB916056"/>
    <s v="100037"/>
    <s v="PITSS"/>
    <s v="ASP"/>
    <x v="36"/>
    <s v="Av De la Industria Automotrizá No 18 Nave 3"/>
    <x v="59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751"/>
    <x v="0"/>
    <s v="4598"/>
    <s v="21/03/2019 10:15"/>
    <s v="0FBG479583"/>
    <s v="500066"/>
    <s v="PITSS"/>
    <s v="ASP"/>
    <x v="1"/>
    <s v="AV INDUSTRIALES DEL PONIENTE 1050"/>
    <x v="43"/>
    <n v="0"/>
    <s v="INTERIOR"/>
    <n v="14"/>
    <s v="Entre 7 y 15"/>
    <s v="Light Production Digital Business"/>
    <s v="Entry Production"/>
    <s v="Otras"/>
    <s v="3-Entre 7 y 15"/>
    <n v="0.8"/>
    <n v="1258.4000000000003"/>
    <n v="1"/>
    <n v="3.47"/>
    <n v="6"/>
    <n v="0.5783333333333333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755"/>
    <x v="0"/>
    <s v="5867"/>
    <s v="21/03/2019 10:16"/>
    <s v="0EX7381983"/>
    <s v="500155"/>
    <s v="PITSS"/>
    <s v="ASP"/>
    <x v="11"/>
    <s v="RAFAEL PEREZ SERNA Y HENRY DUNANT"/>
    <x v="2"/>
    <n v="0"/>
    <s v="INTERIOR"/>
    <n v="48"/>
    <s v="Entre 31 y 60"/>
    <s v="Office Digital"/>
    <s v="A3"/>
    <s v="Ciudad principal"/>
    <s v="2-Entre 31 y 60"/>
    <n v="1.05"/>
    <n v="1433.25"/>
    <n v="1"/>
    <n v="0.73"/>
    <n v="5"/>
    <n v="0.14599999999999999"/>
    <n v="0"/>
    <n v="0"/>
    <d v="2019-03-21T00:00:00"/>
    <d v="2019-03-21T00:00:00"/>
    <n v="0"/>
    <s v="0-1 día"/>
    <n v="0"/>
    <n v="0"/>
    <n v="0"/>
    <x v="0"/>
    <x v="0"/>
    <x v="0"/>
    <x v="0"/>
    <x v="0"/>
    <x v="2"/>
    <x v="2"/>
  </r>
  <r>
    <x v="2"/>
    <n v="1"/>
    <s v="2012757"/>
    <x v="0"/>
    <s v="5866"/>
    <s v="21/03/2019 10:19"/>
    <s v="0EX9297573"/>
    <s v="500083"/>
    <s v="PITSS"/>
    <s v="ASP"/>
    <x v="1"/>
    <s v="AV INDUSTRIALES DEL PONIENTE 1050"/>
    <x v="43"/>
    <n v="0"/>
    <s v="INTERIOR"/>
    <n v="147"/>
    <s v="&gt;60"/>
    <s v="Departmental Digital"/>
    <s v="A3"/>
    <s v="Otras"/>
    <s v="2-&gt;60"/>
    <n v="1.1000000000000001"/>
    <n v="1501.5000000000002"/>
    <n v="1"/>
    <n v="3.13"/>
    <n v="9"/>
    <n v="0.34777777777777774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759"/>
    <x v="0"/>
    <s v="6655"/>
    <s v="21/03/2019 10:21"/>
    <s v="0E1B972357"/>
    <s v="800192"/>
    <s v="PITSS"/>
    <s v="ASP"/>
    <x v="116"/>
    <s v="AV VALLARTA No 1440 PISO 4"/>
    <x v="7"/>
    <n v="0"/>
    <s v="INTERIOR"/>
    <n v="185"/>
    <s v="&gt;60"/>
    <s v="A4 Color Laser MFPs"/>
    <s v="A4"/>
    <s v="Ciudad principal"/>
    <s v="1-&gt;60"/>
    <n v="1.05"/>
    <n v="750.75000000000011"/>
    <n v="1"/>
    <n v="2.4500000000000002"/>
    <n v="5"/>
    <n v="0.49000000000000005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767"/>
    <x v="0"/>
    <s v="3658"/>
    <s v="21/03/2019 10:30"/>
    <s v="0C4X008189"/>
    <s v="800071"/>
    <s v="PITSS"/>
    <s v="ASP"/>
    <x v="7"/>
    <s v="AV GENERAL RAMON CORONA No 2514"/>
    <x v="0"/>
    <n v="0"/>
    <s v="INTERIOR"/>
    <n v="71"/>
    <s v="&gt;60"/>
    <s v="A4 Mono MFPs"/>
    <s v="A4"/>
    <s v="Ciudad principal"/>
    <s v="1-&gt;60"/>
    <n v="1.05"/>
    <n v="750.75000000000011"/>
    <n v="1"/>
    <n v="0.75"/>
    <n v="5"/>
    <n v="0.1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771"/>
    <x v="0"/>
    <s v="3658"/>
    <s v="21/03/2019 10:31"/>
    <s v="0C4X008265"/>
    <s v="800071"/>
    <s v="PITSS"/>
    <s v="ASP"/>
    <x v="7"/>
    <s v="AV GENERAL RAMON CORONA No 2514"/>
    <x v="0"/>
    <n v="0"/>
    <s v="INTERIOR"/>
    <n v="846"/>
    <s v="&gt;60"/>
    <s v="A4 Mono MFPs"/>
    <s v="A4"/>
    <s v="Ciudad principal"/>
    <s v="1-&gt;60"/>
    <n v="1.05"/>
    <n v="750.75000000000011"/>
    <n v="1"/>
    <n v="1.48"/>
    <n v="5"/>
    <n v="0.29599999999999999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2789"/>
    <x v="0"/>
    <s v="5867"/>
    <s v="21/03/2019 10:53"/>
    <s v="0EX7406581"/>
    <s v="500093"/>
    <s v="PITSS"/>
    <s v="ASP"/>
    <x v="10"/>
    <s v="CARR NUEVO LAREDO -PIEDRAS NEGRAS KM 14.2"/>
    <x v="18"/>
    <n v="0"/>
    <s v="INTERIOR"/>
    <n v="472"/>
    <s v="&gt;60"/>
    <s v="Office Digital"/>
    <s v="A3"/>
    <s v="Ciudad principal"/>
    <s v="2-&gt;60"/>
    <n v="1.1000000000000001"/>
    <n v="1501.5000000000002"/>
    <n v="1"/>
    <n v="0.7"/>
    <n v="5"/>
    <n v="0.13999999999999999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2803"/>
    <x v="0"/>
    <s v="3616"/>
    <s v="21/03/2019 11:03"/>
    <s v="0A2T200102"/>
    <s v="500035"/>
    <s v="PITSS"/>
    <s v="ASP"/>
    <x v="12"/>
    <s v="Blvd. Harold R. Pape No. 719 Local -3"/>
    <x v="47"/>
    <n v="0"/>
    <s v="INTERIOR"/>
    <n v="1564"/>
    <s v="&gt;60"/>
    <s v="A4 Mono MFPs"/>
    <s v="A4"/>
    <s v="Ciudad principal"/>
    <s v="1-&gt;60"/>
    <n v="1.05"/>
    <n v="750.75000000000011"/>
    <n v="1"/>
    <n v="1.65"/>
    <n v="5"/>
    <n v="0.32999999999999996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07"/>
    <x v="0"/>
    <s v="8075"/>
    <s v="21/03/2019 11:07"/>
    <s v="3AG876377"/>
    <s v="100037"/>
    <s v="PITSS"/>
    <s v="ASP"/>
    <x v="172"/>
    <s v="HERMENEGILDO GALEANA No 104"/>
    <x v="76"/>
    <n v="0"/>
    <s v="INTERIOR"/>
    <n v="22"/>
    <s v="Entre 16 y 30"/>
    <s v="Departmental Digital"/>
    <s v="A3"/>
    <s v="Ciudad principal"/>
    <s v="2-Entre 16 y 30"/>
    <n v="0.8"/>
    <n v="1092"/>
    <n v="1"/>
    <n v="3.05"/>
    <n v="5"/>
    <n v="0.6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11"/>
    <x v="0"/>
    <s v="5867"/>
    <s v="21/03/2019 11:07"/>
    <s v="0EX7416384"/>
    <s v="500159"/>
    <s v="PITSS"/>
    <s v="ASP"/>
    <x v="25"/>
    <s v="CRISTOBAL COLON 11364"/>
    <x v="6"/>
    <n v="0"/>
    <s v="INTERIOR"/>
    <n v="28"/>
    <s v="Entre 16 y 30"/>
    <s v="Office Digital"/>
    <s v="A3"/>
    <s v="Ciudad principal"/>
    <s v="2-Entre 16 y 30"/>
    <n v="0.8"/>
    <n v="1092"/>
    <n v="1"/>
    <n v="0"/>
    <n v="5"/>
    <n v="0"/>
    <n v="0"/>
    <n v="0"/>
    <d v="2019-03-22T00:00:00"/>
    <d v="2019-03-22T00:00:00"/>
    <n v="0"/>
    <s v="0-1 día"/>
    <n v="0"/>
    <n v="0"/>
    <n v="0"/>
    <x v="0"/>
    <x v="0"/>
    <x v="0"/>
    <x v="1"/>
    <x v="0"/>
    <x v="1"/>
    <x v="6"/>
  </r>
  <r>
    <x v="2"/>
    <n v="1"/>
    <s v="2012845"/>
    <x v="0"/>
    <s v="7511"/>
    <s v="21/03/2019 11:25"/>
    <s v="0RXD142304"/>
    <s v="500157"/>
    <s v="PITSS"/>
    <s v="ASP"/>
    <x v="2"/>
    <s v="AV TECNOLOGICO Y JUAN KEPLER 6915"/>
    <x v="2"/>
    <n v="0"/>
    <s v="INTERIOR"/>
    <n v="133"/>
    <s v="&gt;60"/>
    <s v="Color Laser Printers"/>
    <s v="A4"/>
    <s v="Ciudad principal"/>
    <s v="1-&gt;60"/>
    <n v="1.05"/>
    <n v="750.75000000000011"/>
    <n v="1"/>
    <n v="0.91"/>
    <n v="5"/>
    <n v="0.182"/>
    <n v="0"/>
    <n v="0"/>
    <d v="2019-03-21T00:00:00"/>
    <d v="2019-03-21T00:00:00"/>
    <n v="0"/>
    <s v="0-1 día"/>
    <n v="0"/>
    <n v="0"/>
    <n v="0"/>
    <x v="0"/>
    <x v="0"/>
    <x v="0"/>
    <x v="0"/>
    <x v="0"/>
    <x v="2"/>
    <x v="4"/>
  </r>
  <r>
    <x v="2"/>
    <n v="1"/>
    <s v="2012847"/>
    <x v="0"/>
    <s v="5866"/>
    <s v="21/03/2019 11:29"/>
    <s v="0EX9295738"/>
    <s v="800027"/>
    <s v="PITSS"/>
    <s v="ASP"/>
    <x v="1"/>
    <s v="AV. PATRIA NO 1937"/>
    <x v="0"/>
    <n v="0"/>
    <s v="INTERIOR"/>
    <n v="10"/>
    <s v="Entre 7 y 15"/>
    <s v="Departmental Digital"/>
    <s v="A3"/>
    <s v="Ciudad principal"/>
    <s v="2-Entre 7 y 15"/>
    <n v="0.6"/>
    <n v="819"/>
    <n v="1"/>
    <n v="1.3"/>
    <n v="5"/>
    <n v="0.2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2861"/>
    <x v="0"/>
    <s v="5955"/>
    <s v="21/03/2019 11:35"/>
    <s v="0X76371430"/>
    <s v="500028"/>
    <s v="PITSS"/>
    <s v="ASP"/>
    <x v="91"/>
    <s v="AV RUFINO TAMAYO NO 100"/>
    <x v="1"/>
    <n v="0"/>
    <s v="INTERIOR"/>
    <n v="108"/>
    <s v="&gt;60"/>
    <s v="Departmental Digital"/>
    <s v="A3"/>
    <s v="Ciudad principal"/>
    <s v="2-&gt;60"/>
    <n v="1.1000000000000001"/>
    <n v="1501.5000000000002"/>
    <n v="1"/>
    <n v="3.42"/>
    <n v="5"/>
    <n v="0.68399999999999994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869"/>
    <x v="0"/>
    <s v="8075"/>
    <s v="21/03/2019 11:42"/>
    <s v="03AG880377"/>
    <s v="800146"/>
    <s v="PITSS"/>
    <s v="ASP"/>
    <x v="4"/>
    <s v="BLVD ADOLFO LOPEZ MATEOS 2540"/>
    <x v="17"/>
    <n v="0"/>
    <s v="INTERIOR"/>
    <n v="18"/>
    <s v="Entre 16 y 30"/>
    <s v="Departmental Digital"/>
    <s v="A3"/>
    <s v="Ciudad principal"/>
    <s v="2-Entre 16 y 30"/>
    <n v="0.8"/>
    <n v="1092"/>
    <n v="1"/>
    <n v="0.67"/>
    <n v="5"/>
    <n v="0.13400000000000001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887"/>
    <x v="0"/>
    <s v="5337"/>
    <s v="21/03/2019 12:01"/>
    <s v="0AE9551070"/>
    <s v="100039"/>
    <s v="PITSS"/>
    <s v="ASP"/>
    <x v="28"/>
    <s v="INDUSTRIA QUIMICA S/N"/>
    <x v="20"/>
    <n v="1"/>
    <s v="INTERIOR"/>
    <n v="31"/>
    <s v="Entre 31 y 60"/>
    <s v="Office Digital"/>
    <s v="A3"/>
    <s v="Ciudad principal"/>
    <s v="2-Entre 31 y 60"/>
    <n v="1.05"/>
    <n v="0"/>
    <n v="1"/>
    <n v="2.0499999999999998"/>
    <n v="5"/>
    <n v="0.41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889"/>
    <x v="0"/>
    <s v="7530"/>
    <s v="21/03/2019 12:04"/>
    <s v="0XKK411252"/>
    <s v="100039"/>
    <s v="PITSS"/>
    <s v="ASP"/>
    <x v="28"/>
    <s v="INDUSTRIA QUIMICA S/N"/>
    <x v="20"/>
    <n v="1"/>
    <s v="INTERIOR"/>
    <n v="64"/>
    <s v="&gt;60"/>
    <s v="A3 Office Color Laser MFPs"/>
    <s v="A3"/>
    <s v="Ciudad principal"/>
    <s v="2-&gt;60"/>
    <n v="1.1000000000000001"/>
    <n v="0"/>
    <n v="1"/>
    <n v="0.86"/>
    <n v="5"/>
    <n v="0.17199999999999999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2905"/>
    <x v="0"/>
    <s v="7025"/>
    <s v="21/03/2019 12:18"/>
    <s v="7CX043394"/>
    <s v="500027"/>
    <s v="PITSS"/>
    <s v="ASP"/>
    <x v="59"/>
    <s v="PONIENTE 134 NUM 580 B"/>
    <x v="34"/>
    <n v="1"/>
    <s v="INTERIOR"/>
    <n v="2667"/>
    <s v="&gt;60"/>
    <s v="Office Digital"/>
    <s v="A3"/>
    <s v="Ciudad principal"/>
    <s v="2-&gt;60"/>
    <n v="1.1000000000000001"/>
    <n v="0"/>
    <n v="1"/>
    <n v="0.95"/>
    <n v="5"/>
    <n v="0.19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2955"/>
    <x v="3"/>
    <s v="4002"/>
    <s v="21/03/2019 13:09"/>
    <s v="09HB916191"/>
    <s v="500161"/>
    <s v="PITSS"/>
    <s v="ASP"/>
    <x v="36"/>
    <s v="NI&amp;OS HEROES No 1107 ESQUINA CALLE 13 PISO 2"/>
    <x v="6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1"/>
    <x v="7"/>
  </r>
  <r>
    <x v="2"/>
    <n v="1"/>
    <s v="2012959"/>
    <x v="0"/>
    <s v="7845"/>
    <s v="21/03/2019 13:14"/>
    <s v="0MX4770439"/>
    <s v="100037"/>
    <s v="PITSS"/>
    <s v="ASP"/>
    <x v="21"/>
    <s v="ACUEDUCTO DEL ALTO LERMA No 3"/>
    <x v="24"/>
    <n v="0"/>
    <s v="INTERIOR"/>
    <n v="34"/>
    <s v="Entre 31 y 60"/>
    <s v="A3 Office Color Laser MFPs"/>
    <s v="A3"/>
    <s v="Ciudad principal"/>
    <s v="2-Entre 31 y 60"/>
    <n v="1.05"/>
    <n v="1433.25"/>
    <n v="1"/>
    <n v="2.94"/>
    <n v="5"/>
    <n v="0.58799999999999997"/>
    <n v="0"/>
    <n v="0"/>
    <d v="2019-03-21T00:00:00"/>
    <d v="2019-03-21T00:00:00"/>
    <n v="0"/>
    <s v="0-1 día"/>
    <n v="0"/>
    <n v="0"/>
    <n v="0"/>
    <x v="0"/>
    <x v="0"/>
    <x v="0"/>
    <x v="0"/>
    <x v="0"/>
    <x v="0"/>
    <x v="0"/>
  </r>
  <r>
    <x v="2"/>
    <n v="1"/>
    <s v="2012969"/>
    <x v="3"/>
    <s v="4002"/>
    <s v="21/03/2019 13:22"/>
    <s v="09HB916055"/>
    <s v="500156"/>
    <s v="PITSS"/>
    <s v="ASP"/>
    <x v="36"/>
    <s v="AV LAS TORRES No 2280"/>
    <x v="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2"/>
    <x v="3"/>
  </r>
  <r>
    <x v="2"/>
    <n v="1"/>
    <s v="2012971"/>
    <x v="3"/>
    <s v="4002"/>
    <s v="21/03/2019 13:22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2973"/>
    <x v="3"/>
    <s v="4002"/>
    <s v="21/03/2019 13:22"/>
    <s v="9HB913995"/>
    <s v="500159"/>
    <s v="PITSS"/>
    <s v="ASP"/>
    <x v="36"/>
    <s v="AV JUAN ESCUTIA No 1850"/>
    <x v="6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1"/>
    <x v="6"/>
  </r>
  <r>
    <x v="2"/>
    <n v="1"/>
    <s v="2012981"/>
    <x v="3"/>
    <s v="8301"/>
    <s v="21/03/2019 13:24"/>
    <s v="000251065"/>
    <s v="500066"/>
    <s v="PITSS"/>
    <s v="ASP"/>
    <x v="166"/>
    <s v="LIC. GUSTAVO DIAZ ORDAZ No 130 PISO 17, 18, 19 Y 2"/>
    <x v="11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2983"/>
    <x v="3"/>
    <s v="3330"/>
    <s v="21/03/2019 13:24"/>
    <s v="09BR546304"/>
    <s v="500036"/>
    <s v="PITSS"/>
    <s v="ASP"/>
    <x v="110"/>
    <s v="ROBERTO GARZA SADA 1000"/>
    <x v="1"/>
    <n v="0"/>
    <s v="INTERIOR"/>
    <s v="  "/>
    <s v="&gt;60"/>
    <s v="Entry Mono Printers"/>
    <s v="A4"/>
    <s v="Ciudad principal"/>
    <s v="1-&gt;60"/>
    <n v="1"/>
    <n v="1072.5000000000002"/>
    <n v="0"/>
    <n v="5"/>
    <n v="5"/>
    <n v="1"/>
    <n v="0"/>
    <n v="0"/>
    <d v="2019-03-21T00:00:00"/>
    <d v="2019-03-24T00:00:00"/>
    <n v="1"/>
    <s v="0-1 día"/>
    <n v="0"/>
    <n v="0"/>
    <n v="0"/>
    <x v="1"/>
    <x v="0"/>
    <x v="0"/>
    <x v="0"/>
    <x v="0"/>
    <x v="0"/>
    <x v="0"/>
  </r>
  <r>
    <x v="2"/>
    <n v="1"/>
    <s v="2012985"/>
    <x v="3"/>
    <s v="3346"/>
    <s v="21/03/2019 13:24"/>
    <s v="03BT802211"/>
    <s v="500036"/>
    <s v="PITSS"/>
    <s v="ASP"/>
    <x v="110"/>
    <s v="ROBERTO GARZA SADA 1000"/>
    <x v="1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2991"/>
    <x v="3"/>
    <s v="7010"/>
    <s v="21/03/2019 13:24"/>
    <s v="07TX140102"/>
    <s v="500036"/>
    <s v="PITSS"/>
    <s v="ASP"/>
    <x v="110"/>
    <s v="ROBERTO GARZA SADA 1000"/>
    <x v="1"/>
    <n v="0"/>
    <s v="INTERIOR"/>
    <s v="  "/>
    <s v="&gt;60"/>
    <s v="A3 Office Color Laser MFPs"/>
    <s v="A3"/>
    <s v="Ciudad principal"/>
    <s v="2-&gt;60"/>
    <n v="1"/>
    <n v="2047.5"/>
    <n v="0"/>
    <n v="5"/>
    <n v="5"/>
    <n v="1"/>
    <n v="0"/>
    <n v="0"/>
    <d v="2019-03-21T00:00:00"/>
    <d v="2019-03-22T00:00:00"/>
    <n v="1"/>
    <s v="0-1 día"/>
    <n v="0"/>
    <n v="0"/>
    <n v="0"/>
    <x v="1"/>
    <x v="0"/>
    <x v="0"/>
    <x v="0"/>
    <x v="0"/>
    <x v="0"/>
    <x v="0"/>
  </r>
  <r>
    <x v="2"/>
    <n v="1"/>
    <s v="2013007"/>
    <x v="6"/>
    <s v="4002"/>
    <s v="21/03/2019 13:56"/>
    <s v="09HB915866"/>
    <s v="800188"/>
    <s v="PITSS"/>
    <s v="ASP"/>
    <x v="36"/>
    <s v="Av De los Insurgentes  2604 Loc B5"/>
    <x v="30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1T00:00:00"/>
    <d v="2019-03-21T00:00:00"/>
    <n v="0"/>
    <s v="0-1 día"/>
    <n v="0"/>
    <n v="0"/>
    <n v="0"/>
    <x v="1"/>
    <x v="0"/>
    <x v="0"/>
    <x v="0"/>
    <x v="0"/>
    <x v="0"/>
    <x v="0"/>
  </r>
  <r>
    <x v="2"/>
    <n v="1"/>
    <s v="2013015"/>
    <x v="0"/>
    <s v="0070"/>
    <s v="21/03/2019 14:05"/>
    <s v="0E2B666269"/>
    <s v="800186"/>
    <s v="PITSS"/>
    <s v="ASP"/>
    <x v="4"/>
    <s v="AV 5 DE FEBRERO 9200"/>
    <x v="10"/>
    <n v="0"/>
    <s v="INTERIOR"/>
    <n v="14"/>
    <s v="Entre 7 y 15"/>
    <s v="Entry Production Color Low/Mid"/>
    <s v="Entry Production"/>
    <s v="Ciudad principal"/>
    <s v="3-Entre 7 y 15"/>
    <n v="0.8"/>
    <n v="1258.4000000000003"/>
    <n v="1"/>
    <n v="3.42"/>
    <n v="4"/>
    <n v="0.8549999999999999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19"/>
    <x v="0"/>
    <s v="5866"/>
    <s v="21/03/2019 14:08"/>
    <s v="0EX9287045"/>
    <s v="800186"/>
    <s v="PITSS"/>
    <s v="ASP"/>
    <x v="4"/>
    <s v="AV 5 DE FEBRERO 9200"/>
    <x v="10"/>
    <n v="0"/>
    <s v="INTERIOR"/>
    <n v="14"/>
    <s v="Entre 7 y 15"/>
    <s v="Departmental Digital"/>
    <s v="A3"/>
    <s v="Ciudad principal"/>
    <s v="2-Entre 7 y 15"/>
    <n v="0.6"/>
    <n v="819"/>
    <n v="1"/>
    <n v="3.14"/>
    <n v="5"/>
    <n v="0.62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33"/>
    <x v="0"/>
    <s v="8045"/>
    <s v="21/03/2019 14:36"/>
    <s v="0Y4X827450"/>
    <s v="500089"/>
    <s v="PITSS"/>
    <s v="ASP"/>
    <x v="3"/>
    <s v="AV HERMANOS ESCOBAR No 5756"/>
    <x v="2"/>
    <n v="1"/>
    <s v="INTERIOR"/>
    <n v="70"/>
    <s v="&gt;60"/>
    <s v="Office Digital"/>
    <s v="A3"/>
    <s v="Ciudad principal"/>
    <s v="2-&gt;60"/>
    <n v="1.1000000000000001"/>
    <n v="0"/>
    <n v="1"/>
    <n v="0.48"/>
    <n v="5"/>
    <n v="9.6000000000000002E-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035"/>
    <x v="0"/>
    <s v="5867"/>
    <s v="21/03/2019 14:39"/>
    <s v="0EX7407168"/>
    <s v="500089"/>
    <s v="PITSS"/>
    <s v="ASP"/>
    <x v="3"/>
    <s v="AV HERMANOS ESCOBAR No 5756"/>
    <x v="2"/>
    <n v="1"/>
    <s v="INTERIOR"/>
    <n v="23"/>
    <s v="Entre 16 y 30"/>
    <s v="Office Digital"/>
    <s v="A3"/>
    <s v="Ciudad principal"/>
    <s v="2-Entre 16 y 30"/>
    <n v="0.8"/>
    <n v="0"/>
    <n v="1"/>
    <n v="1.23"/>
    <n v="5"/>
    <n v="0.24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037"/>
    <x v="0"/>
    <s v="6705"/>
    <s v="21/03/2019 14:39"/>
    <s v="0A1H020640"/>
    <s v="100038"/>
    <s v="PITSS"/>
    <s v="ASP"/>
    <x v="1"/>
    <s v="BLV ISIDRO FABELA SUR 600"/>
    <x v="20"/>
    <n v="0"/>
    <s v="INTERIOR"/>
    <n v="51"/>
    <s v="Entre 31 y 60"/>
    <s v="WF Mono Systems and Legacy Color"/>
    <s v="WF"/>
    <s v="Ciudad principal"/>
    <s v="3-Entre 31 y 60"/>
    <n v="1.1000000000000001"/>
    <n v="1730.3000000000004"/>
    <n v="1"/>
    <n v="2.85"/>
    <n v="4"/>
    <n v="0.7125000000000000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3039"/>
    <x v="0"/>
    <s v="7142"/>
    <s v="21/03/2019 14:42"/>
    <s v="0PW4112031"/>
    <s v="100038"/>
    <s v="PITSS"/>
    <s v="ASP"/>
    <x v="1"/>
    <s v="BLV ISIDRO FABELA SUR 600"/>
    <x v="20"/>
    <n v="0"/>
    <s v="INTERIOR"/>
    <n v="10"/>
    <s v="Entre 7 y 15"/>
    <s v="WF Mono Systems and Legacy Color"/>
    <s v="WF"/>
    <s v="Ciudad principal"/>
    <s v="3-Entre 7 y 15"/>
    <n v="0.8"/>
    <n v="1258.4000000000003"/>
    <n v="1"/>
    <n v="3.3"/>
    <n v="4"/>
    <n v="0.82499999999999996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047"/>
    <x v="0"/>
    <s v="0570"/>
    <s v="21/03/2019 14:53"/>
    <s v="0XPN550545"/>
    <s v="800186"/>
    <s v="PITSS"/>
    <s v="ASP"/>
    <x v="4"/>
    <s v="AV CONSTITUYENTES 152 PTE"/>
    <x v="10"/>
    <n v="0"/>
    <s v="INTERIOR"/>
    <n v="16"/>
    <s v="Entre 16 y 30"/>
    <s v="Entry Production Color Low/Mid"/>
    <s v="Entry Production"/>
    <s v="Ciudad principal"/>
    <s v="3-Entre 16 y 30"/>
    <n v="1.05"/>
    <n v="1651.6500000000003"/>
    <n v="1"/>
    <n v="2.95"/>
    <n v="4"/>
    <n v="0.73750000000000004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071"/>
    <x v="0"/>
    <s v="4002"/>
    <s v="21/03/2019 15:38"/>
    <s v="09HB318706"/>
    <s v="500066"/>
    <s v="PITSS"/>
    <s v="ASP"/>
    <x v="6"/>
    <s v="CORDILLERA DE LOS ANDES 701"/>
    <x v="36"/>
    <n v="0"/>
    <s v="INTERIOR"/>
    <n v="29"/>
    <s v="Entre 16 y 30"/>
    <s v="A4 Mono MFPs"/>
    <s v="A4"/>
    <s v="Ciudad principal"/>
    <s v="1-Entre 16 y 30"/>
    <n v="0.6"/>
    <n v="429.00000000000006"/>
    <n v="1"/>
    <n v="1.75"/>
    <n v="5"/>
    <n v="0.35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85"/>
    <x v="0"/>
    <s v="3611"/>
    <s v="21/03/2019 16:26"/>
    <s v="0A4T558933"/>
    <s v="800071"/>
    <s v="PITSS"/>
    <s v="ASP"/>
    <x v="27"/>
    <s v="CARRETERA BASE AEREA No 5850-23"/>
    <x v="0"/>
    <n v="0"/>
    <s v="INTERIOR"/>
    <n v="147"/>
    <s v="&gt;60"/>
    <s v="Entry Mono Printers"/>
    <s v="A4"/>
    <s v="Ciudad principal"/>
    <s v="1-&gt;60"/>
    <n v="1.05"/>
    <n v="750.75000000000011"/>
    <n v="1"/>
    <n v="1.07"/>
    <n v="5"/>
    <n v="0.2140000000000000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097"/>
    <x v="0"/>
    <s v="5774"/>
    <s v="21/03/2019 16:41"/>
    <s v="0XEL569851"/>
    <s v="800072"/>
    <s v="PITSS"/>
    <s v="ASP"/>
    <x v="4"/>
    <s v="AV VALLARTA 5400"/>
    <x v="0"/>
    <n v="0"/>
    <s v="INTERIOR"/>
    <n v="14"/>
    <s v="Entre 7 y 15"/>
    <s v="Departmental Digital"/>
    <s v="A3"/>
    <s v="Ciudad principal"/>
    <s v="2-Entre 7 y 15"/>
    <n v="0.6"/>
    <n v="819"/>
    <n v="1"/>
    <n v="0.82"/>
    <n v="5"/>
    <n v="0.16399999999999998"/>
    <n v="0"/>
    <n v="0"/>
    <d v="2019-03-21T00:00:00"/>
    <d v="2019-03-22T00:00:00"/>
    <n v="1"/>
    <s v="0-1 día"/>
    <n v="0"/>
    <n v="0"/>
    <n v="0"/>
    <x v="0"/>
    <x v="0"/>
    <x v="0"/>
    <x v="0"/>
    <x v="0"/>
    <x v="0"/>
    <x v="0"/>
  </r>
  <r>
    <x v="2"/>
    <n v="1"/>
    <s v="2013099"/>
    <x v="0"/>
    <s v="5774"/>
    <s v="21/03/2019 16:48"/>
    <s v="0XEL569871"/>
    <s v="800072"/>
    <s v="PITSS"/>
    <s v="ASP"/>
    <x v="4"/>
    <s v="AV VALLARTA 5400"/>
    <x v="0"/>
    <n v="0"/>
    <s v="INTERIOR"/>
    <n v="13"/>
    <s v="Entre 7 y 15"/>
    <s v="Departmental Digital"/>
    <s v="A3"/>
    <s v="Ciudad principal"/>
    <s v="2-Entre 7 y 15"/>
    <n v="0.6"/>
    <n v="819"/>
    <n v="1"/>
    <n v="0.53"/>
    <n v="5"/>
    <n v="0.10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3113"/>
    <x v="0"/>
    <s v="4395"/>
    <s v="21/03/2019 17:01"/>
    <s v="0BG2956722"/>
    <s v="800186"/>
    <s v="PITSS"/>
    <s v="ASP"/>
    <x v="48"/>
    <s v="AV CENTRAL DR RAFAEL AYALA ECHEVERRIA KM 0.2"/>
    <x v="45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9.48"/>
    <n v="4"/>
    <n v="2.37"/>
    <n v="0.34250000000000003"/>
    <n v="-538.75250000000017"/>
    <d v="2019-03-25T00:00:00"/>
    <d v="2019-03-25T00:00:00"/>
    <n v="0"/>
    <s v="0-1 día"/>
    <n v="0"/>
    <n v="0"/>
    <n v="0"/>
    <x v="0"/>
    <x v="3"/>
    <x v="0"/>
    <x v="0"/>
    <x v="0"/>
    <x v="0"/>
    <x v="0"/>
  </r>
  <r>
    <x v="2"/>
    <n v="1"/>
    <s v="2013115"/>
    <x v="0"/>
    <s v="5868"/>
    <s v="21/03/2019 17:05"/>
    <s v="0EX9667401"/>
    <s v="800186"/>
    <s v="PITSS"/>
    <s v="ASP"/>
    <x v="48"/>
    <s v="AV CENTRAL DR RAFAEL AYALA ECHEVERRIA KM 0.2"/>
    <x v="45"/>
    <n v="0"/>
    <s v="INTERIOR"/>
    <n v="9"/>
    <s v="Entre 7 y 15"/>
    <s v="Departmental Digital"/>
    <s v="A3"/>
    <s v="Ciudad principal"/>
    <s v="2-Entre 7 y 15"/>
    <n v="0.6"/>
    <n v="819"/>
    <n v="1"/>
    <n v="10"/>
    <n v="5"/>
    <n v="2"/>
    <n v="0.25"/>
    <n v="-341.25"/>
    <d v="2019-03-25T00:00:00"/>
    <d v="2019-03-25T00:00:00"/>
    <n v="0"/>
    <s v="0-1 día"/>
    <n v="0"/>
    <n v="0"/>
    <n v="0"/>
    <x v="0"/>
    <x v="1"/>
    <x v="0"/>
    <x v="0"/>
    <x v="0"/>
    <x v="0"/>
    <x v="0"/>
  </r>
  <r>
    <x v="2"/>
    <n v="1"/>
    <s v="2013117"/>
    <x v="0"/>
    <s v="3657"/>
    <s v="21/03/2019 17:06"/>
    <s v="0C7X273153"/>
    <s v="100037"/>
    <s v="PITSS"/>
    <s v="ASP"/>
    <x v="48"/>
    <s v="AV CENTRAL DR RAFAEL AYALA ECHEVERRIA KM 0.2"/>
    <x v="45"/>
    <n v="0"/>
    <s v="INTERIOR"/>
    <n v="44"/>
    <s v="Entre 31 y 60"/>
    <s v="A4 Mono MFPs"/>
    <s v="A4"/>
    <s v="Ciudad principal"/>
    <s v="1-Entre 31 y 60"/>
    <n v="0.8"/>
    <n v="572.00000000000011"/>
    <n v="1"/>
    <n v="10.68"/>
    <n v="5"/>
    <n v="2.1360000000000001"/>
    <n v="0.28400000000000003"/>
    <n v="-203.06000000000006"/>
    <d v="2019-03-29T00:00:00"/>
    <d v="2019-03-29T00:00:00"/>
    <n v="0"/>
    <s v="0-1 día"/>
    <n v="0"/>
    <n v="0"/>
    <n v="0"/>
    <x v="0"/>
    <x v="3"/>
    <x v="0"/>
    <x v="0"/>
    <x v="0"/>
    <x v="0"/>
    <x v="0"/>
  </r>
  <r>
    <x v="2"/>
    <n v="1"/>
    <s v="2013143"/>
    <x v="0"/>
    <s v="4310"/>
    <s v="21/03/2019 19:47"/>
    <s v="0BG0962083"/>
    <s v="500083"/>
    <s v="PITSS"/>
    <s v="ASP"/>
    <x v="4"/>
    <s v="EUGENIO GARZA SADA 3525"/>
    <x v="11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2.23"/>
    <n v="4"/>
    <n v="0.55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191"/>
    <x v="0"/>
    <s v="4266"/>
    <s v="22/03/2019 07:07"/>
    <s v="0E5B593684"/>
    <s v="500093"/>
    <s v="PITSS"/>
    <s v="ASP"/>
    <x v="17"/>
    <s v="ITURBIDE No 6970"/>
    <x v="18"/>
    <n v="0"/>
    <s v="INTERIOR"/>
    <n v="79"/>
    <s v="&gt;60"/>
    <s v="A4 Mono MFPs"/>
    <s v="A4"/>
    <s v="Ciudad principal"/>
    <s v="1-&gt;60"/>
    <n v="1.05"/>
    <n v="750.75000000000011"/>
    <n v="1"/>
    <n v="3.4"/>
    <n v="5"/>
    <n v="0.67999999999999994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3195"/>
    <x v="0"/>
    <s v="7025"/>
    <s v="22/03/2019 07:09"/>
    <s v="7CX041492"/>
    <s v="500093"/>
    <s v="PITSS"/>
    <s v="ASP"/>
    <x v="2"/>
    <s v="ITURBIDE No 6970"/>
    <x v="18"/>
    <n v="0"/>
    <s v="INTERIOR"/>
    <n v="120"/>
    <s v="&gt;60"/>
    <s v="Office Digital"/>
    <s v="A3"/>
    <s v="Ciudad principal"/>
    <s v="2-&gt;60"/>
    <n v="1.1000000000000001"/>
    <n v="1501.5000000000002"/>
    <n v="1"/>
    <n v="2.4300000000000002"/>
    <n v="5"/>
    <n v="0.48600000000000004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05"/>
    <x v="0"/>
    <s v="6656"/>
    <s v="22/03/2019 07:36"/>
    <s v="0E1B968089"/>
    <s v="800071"/>
    <s v="PITSS"/>
    <s v="ASP"/>
    <x v="7"/>
    <s v="AV GENERAL RAMON CORONA No 2514"/>
    <x v="0"/>
    <n v="0"/>
    <s v="INTERIOR"/>
    <n v="57"/>
    <s v="Entre 31 y 60"/>
    <s v="Color Laser Printers"/>
    <s v="A4"/>
    <s v="Ciudad principal"/>
    <s v="1-Entre 31 y 60"/>
    <n v="0.8"/>
    <n v="572.00000000000011"/>
    <n v="1"/>
    <n v="0.5"/>
    <n v="5"/>
    <n v="0.1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233"/>
    <x v="0"/>
    <s v="5945"/>
    <s v="22/03/2019 08:26"/>
    <s v="0X76707945"/>
    <s v="500019"/>
    <s v="PITSS"/>
    <s v="ASP"/>
    <x v="13"/>
    <s v="ALAMEDAS No 750"/>
    <x v="9"/>
    <n v="0"/>
    <s v="INTERIOR"/>
    <n v="49"/>
    <s v="Entre 31 y 60"/>
    <s v="Office Digital"/>
    <s v="A3"/>
    <s v="Otras"/>
    <s v="2-Entre 31 y 60"/>
    <n v="1.05"/>
    <n v="1433.25"/>
    <n v="1"/>
    <n v="9"/>
    <n v="9"/>
    <n v="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255"/>
    <x v="0"/>
    <s v="0070"/>
    <s v="22/03/2019 08:42"/>
    <s v="0E2B656739"/>
    <s v="500028"/>
    <s v="PITSS"/>
    <s v="ASP"/>
    <x v="1"/>
    <s v="AV ROMULO GARZA SN"/>
    <x v="36"/>
    <n v="0"/>
    <s v="INTERIOR"/>
    <n v="115"/>
    <s v="&gt;60"/>
    <s v="Entry Production Color Low/Mid"/>
    <s v="Entry Production"/>
    <s v="Ciudad principal"/>
    <s v="3-&gt;60"/>
    <n v="1.1499999999999999"/>
    <n v="1808.95"/>
    <n v="1"/>
    <n v="0.97"/>
    <n v="4"/>
    <n v="0.24249999999999999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59"/>
    <x v="0"/>
    <s v="0070"/>
    <s v="22/03/2019 08:48"/>
    <s v="0E2B658304"/>
    <s v="500083"/>
    <s v="PITSS"/>
    <s v="ASP"/>
    <x v="4"/>
    <s v="EUGENIO GARZA SADA 3525"/>
    <x v="11"/>
    <n v="0"/>
    <s v="INTERIOR"/>
    <n v="10"/>
    <s v="Entre 7 y 15"/>
    <s v="Entry Production Color Low/Mid"/>
    <s v="Entry Production"/>
    <s v="Ciudad principal"/>
    <s v="3-Entre 7 y 15"/>
    <n v="0.8"/>
    <n v="1258.4000000000003"/>
    <n v="1"/>
    <n v="3.23"/>
    <n v="4"/>
    <n v="0.807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85"/>
    <x v="10"/>
    <s v="0603"/>
    <s v="22/03/2019 09:33"/>
    <s v="03XB46425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2T00:00:00"/>
    <d v="2019-03-26T00:00:00"/>
    <n v="2"/>
    <s v="2-3 días"/>
    <n v="0"/>
    <n v="0"/>
    <n v="0"/>
    <x v="1"/>
    <x v="0"/>
    <x v="0"/>
    <x v="0"/>
    <x v="0"/>
    <x v="0"/>
    <x v="0"/>
  </r>
  <r>
    <x v="2"/>
    <n v="1"/>
    <s v="2013289"/>
    <x v="0"/>
    <s v="0800"/>
    <s v="22/03/2019 09:32"/>
    <s v="0WXP008416"/>
    <s v="500083"/>
    <s v="PITSS"/>
    <s v="ASP"/>
    <x v="62"/>
    <s v="MM DE LLANO 736 OTE"/>
    <x v="11"/>
    <n v="0"/>
    <s v="INTERIOR"/>
    <n v="18"/>
    <s v="Entre 16 y 30"/>
    <s v="Xerox Color Press"/>
    <s v="High Production"/>
    <s v="Ciudad principal"/>
    <s v="4-Entre 16 y 30"/>
    <n v="1.1000000000000001"/>
    <n v="2359.5"/>
    <n v="1"/>
    <n v="1.97"/>
    <n v="3"/>
    <n v="0.6566666666666666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297"/>
    <x v="2"/>
    <s v="8301"/>
    <s v="22/03/2019 09:41"/>
    <s v="002411031"/>
    <s v="800187"/>
    <s v="PITSS"/>
    <s v="ASP"/>
    <x v="4"/>
    <s v="PROL EZEQUIEL MONTES 1"/>
    <x v="10"/>
    <n v="0"/>
    <s v="INTERIOR"/>
    <s v="  "/>
    <s v="&gt;60"/>
    <s v="WF Mono Systems and Legacy Color"/>
    <s v="WF"/>
    <s v="Ciudad principal"/>
    <s v="3-&gt;60"/>
    <n v="1"/>
    <n v="1573.0000000000002"/>
    <n v="1"/>
    <n v="0.56999999999999995"/>
    <n v="4"/>
    <n v="0.14249999999999999"/>
    <n v="0"/>
    <n v="0"/>
    <d v="2019-03-22T00:00:00"/>
    <d v="2019-03-22T00:00:00"/>
    <n v="0"/>
    <s v="0-1 día"/>
    <n v="0"/>
    <n v="0"/>
    <n v="0"/>
    <x v="1"/>
    <x v="0"/>
    <x v="0"/>
    <x v="0"/>
    <x v="0"/>
    <x v="0"/>
    <x v="0"/>
  </r>
  <r>
    <x v="2"/>
    <n v="1"/>
    <s v="2013299"/>
    <x v="0"/>
    <s v="4395"/>
    <s v="22/03/2019 09:42"/>
    <s v="0BG2948899"/>
    <s v="500083"/>
    <s v="PITSS"/>
    <s v="ASP"/>
    <x v="1"/>
    <s v="MORELOS 406 OTE"/>
    <x v="11"/>
    <n v="0"/>
    <s v="INTERIOR"/>
    <n v="34"/>
    <s v="Entre 31 y 60"/>
    <s v="Light Production Digital Business"/>
    <s v="Entry Production"/>
    <s v="Ciudad principal"/>
    <s v="3-Entre 31 y 60"/>
    <n v="1.1000000000000001"/>
    <n v="1730.3000000000004"/>
    <n v="1"/>
    <n v="4.17"/>
    <n v="4"/>
    <n v="1.0425"/>
    <n v="1.0624999999999996E-2"/>
    <n v="-16.713124999999994"/>
    <d v="2019-03-22T00:00:00"/>
    <d v="2019-03-25T00:00:00"/>
    <n v="1"/>
    <s v="0-1 día"/>
    <n v="0"/>
    <n v="0"/>
    <n v="0"/>
    <x v="0"/>
    <x v="1"/>
    <x v="0"/>
    <x v="0"/>
    <x v="0"/>
    <x v="0"/>
    <x v="0"/>
  </r>
  <r>
    <x v="2"/>
    <n v="1"/>
    <s v="2013301"/>
    <x v="0"/>
    <s v="5866"/>
    <s v="22/03/2019 09:45"/>
    <s v="0EX9293087"/>
    <s v="500028"/>
    <s v="PITSS"/>
    <s v="ASP"/>
    <x v="4"/>
    <s v="AV DE LAS TORRES 2498"/>
    <x v="1"/>
    <n v="0"/>
    <s v="INTERIOR"/>
    <n v="17"/>
    <s v="Entre 16 y 30"/>
    <s v="Departmental Digital"/>
    <s v="A3"/>
    <s v="Ciudad principal"/>
    <s v="2-Entre 16 y 30"/>
    <n v="0.8"/>
    <n v="1092"/>
    <n v="1"/>
    <n v="1.88"/>
    <n v="5"/>
    <n v="0.376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305"/>
    <x v="0"/>
    <s v="5866"/>
    <s v="22/03/2019 09:46"/>
    <s v="0EX9664778"/>
    <s v="500028"/>
    <s v="PITSS"/>
    <s v="ASP"/>
    <x v="108"/>
    <s v="AV DE LOS ALAMOS No 80"/>
    <x v="82"/>
    <n v="0"/>
    <s v="INTERIOR"/>
    <n v="17"/>
    <s v="Entre 16 y 30"/>
    <s v="Departmental Digital"/>
    <s v="A3"/>
    <s v="Otras"/>
    <s v="2-Entre 16 y 30"/>
    <n v="0.8"/>
    <n v="1092"/>
    <n v="1"/>
    <n v="3.73"/>
    <n v="9"/>
    <n v="0.41444444444444445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313"/>
    <x v="0"/>
    <s v="4395"/>
    <s v="22/03/2019 09:52"/>
    <s v="0BG2941143"/>
    <s v="500093"/>
    <s v="PITSS"/>
    <s v="ASP"/>
    <x v="1"/>
    <s v="BLV 15 DE SEP 4243"/>
    <x v="18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4.88"/>
    <n v="4"/>
    <n v="1.22"/>
    <n v="5.4999999999999993E-2"/>
    <n v="-86.515000000000001"/>
    <d v="2019-03-22T00:00:00"/>
    <d v="2019-03-22T00:00:00"/>
    <n v="0"/>
    <s v="0-1 día"/>
    <n v="0"/>
    <n v="0"/>
    <n v="0"/>
    <x v="0"/>
    <x v="1"/>
    <x v="0"/>
    <x v="0"/>
    <x v="0"/>
    <x v="0"/>
    <x v="0"/>
  </r>
  <r>
    <x v="2"/>
    <n v="1"/>
    <s v="2013337"/>
    <x v="0"/>
    <s v="6705"/>
    <s v="22/03/2019 10:31"/>
    <s v="0A1H022233"/>
    <s v="500093"/>
    <s v="PITSS"/>
    <s v="ASP"/>
    <x v="17"/>
    <s v="AV DE LAS FABRICAS No 5939"/>
    <x v="18"/>
    <n v="0"/>
    <s v="INTERIOR"/>
    <n v="2"/>
    <s v="&lt;=3"/>
    <s v="WF Mono Systems and Legacy Color"/>
    <s v="WF"/>
    <s v="Ciudad principal"/>
    <s v="3-&lt;=3"/>
    <n v="0"/>
    <n v="0"/>
    <n v="1"/>
    <n v="5.85"/>
    <n v="4"/>
    <n v="1.4624999999999999"/>
    <n v="0.11562499999999998"/>
    <n v="-181.87812499999998"/>
    <d v="2019-03-22T00:00:00"/>
    <d v="2019-03-22T00:00:00"/>
    <n v="0"/>
    <s v="0-1 día"/>
    <n v="0"/>
    <n v="0"/>
    <n v="0"/>
    <x v="0"/>
    <x v="1"/>
    <x v="0"/>
    <x v="0"/>
    <x v="0"/>
    <x v="0"/>
    <x v="0"/>
  </r>
  <r>
    <x v="2"/>
    <n v="1"/>
    <s v="2013431"/>
    <x v="0"/>
    <s v="8680"/>
    <s v="22/03/2019 12:10"/>
    <s v="0B2R088255"/>
    <s v="800183"/>
    <s v="PITSS"/>
    <s v="ASP"/>
    <x v="26"/>
    <s v="FEDERICO CHOPIN 14"/>
    <x v="0"/>
    <n v="0"/>
    <s v="INTERIOR"/>
    <n v="2668"/>
    <s v="&gt;60"/>
    <s v="Entry Production Color Low/Mid"/>
    <s v="Entry Production"/>
    <s v="Ciudad principal"/>
    <s v="3-&gt;60"/>
    <n v="1.1499999999999999"/>
    <n v="1808.95"/>
    <n v="1"/>
    <n v="2.83"/>
    <n v="4"/>
    <n v="0.70750000000000002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441"/>
    <x v="0"/>
    <s v="1844"/>
    <s v="22/03/2019 12:15"/>
    <s v="0UHA001710"/>
    <s v="500083"/>
    <s v="PITSS"/>
    <s v="ASP"/>
    <x v="147"/>
    <s v="AV VICENTE GUERRERO NTE 3240"/>
    <x v="11"/>
    <n v="0"/>
    <s v="INTERIOR"/>
    <n v="3"/>
    <s v="&lt;=3"/>
    <s v="High End Cut Sheet"/>
    <s v="High Production"/>
    <s v="Ciudad principal"/>
    <s v="4-&lt;=3"/>
    <n v="0.6"/>
    <n v="1287"/>
    <n v="1"/>
    <n v="2.25"/>
    <n v="3"/>
    <n v="0.75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499"/>
    <x v="0"/>
    <s v="5866"/>
    <s v="22/03/2019 13:37"/>
    <s v="0EX9293121"/>
    <s v="500028"/>
    <s v="PITSS"/>
    <s v="ASP"/>
    <x v="4"/>
    <s v="AV DE LAS TORRES 2498"/>
    <x v="1"/>
    <n v="0"/>
    <s v="INTERIOR"/>
    <n v="8"/>
    <s v="Entre 7 y 15"/>
    <s v="Departmental Digital"/>
    <s v="A3"/>
    <s v="Ciudad principal"/>
    <s v="2-Entre 7 y 15"/>
    <n v="0.6"/>
    <n v="819"/>
    <n v="1"/>
    <n v="0.35"/>
    <n v="5"/>
    <n v="6.9999999999999993E-2"/>
    <n v="0"/>
    <n v="0"/>
    <d v="2019-03-22T00:00:00"/>
    <d v="2019-03-22T00:00:00"/>
    <n v="0"/>
    <s v="0-1 día"/>
    <n v="0"/>
    <n v="0"/>
    <n v="0"/>
    <x v="0"/>
    <x v="0"/>
    <x v="0"/>
    <x v="0"/>
    <x v="0"/>
    <x v="0"/>
    <x v="0"/>
  </r>
  <r>
    <x v="2"/>
    <n v="1"/>
    <s v="2013519"/>
    <x v="0"/>
    <s v="0251"/>
    <s v="22/03/2019 14:06"/>
    <s v="0VGW632064"/>
    <s v="500080"/>
    <s v="PITSS"/>
    <s v="ASP"/>
    <x v="128"/>
    <s v="PERIFERICO ORTIZ MENA LOCAL 8 SN"/>
    <x v="6"/>
    <n v="0"/>
    <s v="INTERIOR"/>
    <n v="4"/>
    <s v="Entre 3 y 6"/>
    <s v="A3 Professional Color Laser MFPs"/>
    <s v="A3"/>
    <s v="Ciudad principal"/>
    <s v="2-Entre 3 y 6"/>
    <n v="0"/>
    <n v="0"/>
    <n v="1"/>
    <n v="0"/>
    <n v="5"/>
    <n v="0"/>
    <n v="0"/>
    <n v="0"/>
    <d v="2019-03-25T00:00:00"/>
    <d v="2019-03-26T00:00:00"/>
    <n v="1"/>
    <s v="0-1 día"/>
    <n v="0"/>
    <n v="0"/>
    <n v="0"/>
    <x v="0"/>
    <x v="0"/>
    <x v="0"/>
    <x v="0"/>
    <x v="0"/>
    <x v="1"/>
    <x v="1"/>
  </r>
  <r>
    <x v="2"/>
    <n v="1"/>
    <s v="2013551"/>
    <x v="0"/>
    <s v="6705"/>
    <s v="22/03/2019 15:35"/>
    <s v="0A1H020925"/>
    <s v="500066"/>
    <s v="PITSS"/>
    <s v="ASP"/>
    <x v="1"/>
    <s v="CARR MIGUEL ALEMAN OTE 4605"/>
    <x v="33"/>
    <n v="0"/>
    <s v="INTERIOR"/>
    <n v="45"/>
    <s v="Entre 31 y 60"/>
    <s v="WF Mono Systems and Legacy Color"/>
    <s v="WF"/>
    <s v="Ciudad principal"/>
    <s v="3-Entre 31 y 60"/>
    <n v="1.1000000000000001"/>
    <n v="1730.3000000000004"/>
    <n v="1"/>
    <n v="1.92"/>
    <n v="4"/>
    <n v="0.4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561"/>
    <x v="0"/>
    <s v="4395"/>
    <s v="22/03/2019 15:52"/>
    <s v="0BG2947627"/>
    <s v="800146"/>
    <s v="PITSS"/>
    <s v="ASP"/>
    <x v="1"/>
    <s v="BULEVAR AEROPUERTO No 190 (ANTES 202) LOCALES DEL"/>
    <x v="1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1299999999999999"/>
    <n v="4"/>
    <n v="0.28249999999999997"/>
    <n v="0"/>
    <n v="0"/>
    <d v="2019-03-22T00:00:00"/>
    <d v="2019-03-25T00:00:00"/>
    <n v="1"/>
    <s v="0-1 día"/>
    <n v="0"/>
    <n v="0"/>
    <n v="0"/>
    <x v="0"/>
    <x v="0"/>
    <x v="0"/>
    <x v="0"/>
    <x v="0"/>
    <x v="0"/>
    <x v="0"/>
  </r>
  <r>
    <x v="2"/>
    <n v="1"/>
    <s v="2013565"/>
    <x v="8"/>
    <s v="8031"/>
    <s v="22/03/2019 15:57"/>
    <s v="03TX405493"/>
    <s v="500080"/>
    <s v="PITSS"/>
    <s v="ASP"/>
    <x v="38"/>
    <s v="AV  VALLE ESCONDIDO No 5500  PISO 1 E-2"/>
    <x v="6"/>
    <n v="0"/>
    <s v="INTERIOR"/>
    <s v="  "/>
    <s v="&gt;60"/>
    <s v="A3 Office Color Laser MFPs"/>
    <s v="A3"/>
    <s v="Ciudad principal"/>
    <s v="2-&gt;60"/>
    <n v="1"/>
    <n v="1365"/>
    <n v="0"/>
    <n v="5"/>
    <n v="5"/>
    <n v="1"/>
    <n v="0"/>
    <n v="0"/>
    <d v="2019-03-26T00:00:00"/>
    <d v="2019-03-26T00:00:00"/>
    <n v="0"/>
    <s v="0-1 día"/>
    <n v="0"/>
    <n v="0"/>
    <n v="0"/>
    <x v="1"/>
    <x v="0"/>
    <x v="0"/>
    <x v="0"/>
    <x v="0"/>
    <x v="1"/>
    <x v="1"/>
  </r>
  <r>
    <x v="2"/>
    <n v="1"/>
    <s v="2013567"/>
    <x v="0"/>
    <s v="4395"/>
    <s v="22/03/2019 16:02"/>
    <s v="0BG2947443"/>
    <s v="500161"/>
    <s v="PITSS"/>
    <s v="ASP"/>
    <x v="1"/>
    <s v="AV 6 OTE ESQ CALLE 5 OTE NUM 405"/>
    <x v="89"/>
    <n v="0"/>
    <s v="INTERIOR"/>
    <n v="2"/>
    <s v="&lt;=3"/>
    <s v="Light Production Digital Business"/>
    <s v="Entry Production"/>
    <s v="Otras"/>
    <s v="3-&lt;=3"/>
    <n v="0"/>
    <n v="0"/>
    <n v="1"/>
    <n v="2.97"/>
    <n v="6"/>
    <n v="0.49500000000000005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7"/>
  </r>
  <r>
    <x v="2"/>
    <n v="1"/>
    <s v="2013599"/>
    <x v="0"/>
    <s v="8600"/>
    <s v="22/03/2019 17:03"/>
    <s v="0B2E530304"/>
    <s v="500083"/>
    <s v="PITSS"/>
    <s v="ASP"/>
    <x v="122"/>
    <s v="AYUTLA OTE 1012"/>
    <x v="11"/>
    <n v="0"/>
    <s v="INTERIOR"/>
    <n v="7"/>
    <s v="Entre 7 y 15"/>
    <s v="Entry Production Color Mid"/>
    <s v="Entry Production"/>
    <s v="Ciudad principal"/>
    <s v="3-Entre 7 y 15"/>
    <n v="0.8"/>
    <n v="1258.4000000000003"/>
    <n v="1"/>
    <n v="0.45"/>
    <n v="4"/>
    <n v="0.112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619"/>
    <x v="0"/>
    <s v="5869"/>
    <s v="22/03/2019 17:33"/>
    <s v="0EX7387236"/>
    <s v="500155"/>
    <s v="PITSS"/>
    <s v="ASP"/>
    <x v="25"/>
    <s v="CALLE DE LOS CEDROS 1681"/>
    <x v="2"/>
    <n v="0"/>
    <s v="INTERIOR"/>
    <n v="2"/>
    <s v="&lt;=3"/>
    <s v="Departmental Digital"/>
    <s v="A3"/>
    <s v="Ciudad principal"/>
    <s v="2-&lt;=3"/>
    <n v="0"/>
    <n v="0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1"/>
    <x v="0"/>
    <x v="2"/>
    <x v="2"/>
  </r>
  <r>
    <x v="2"/>
    <n v="1"/>
    <s v="2013621"/>
    <x v="0"/>
    <s v="6602"/>
    <s v="22/03/2019 17:40"/>
    <s v="0XL1376640"/>
    <s v="100038"/>
    <s v="PITSS"/>
    <s v="ASP"/>
    <x v="59"/>
    <s v="LAZARO CARDENAS 1810 PISO 7 Y 8"/>
    <x v="11"/>
    <n v="0"/>
    <s v="INTERIOR"/>
    <n v="1072"/>
    <s v="&gt;60"/>
    <s v="Color Laser Printers"/>
    <s v="A4"/>
    <s v="Ciudad principal"/>
    <s v="1-&gt;60"/>
    <n v="1.05"/>
    <n v="750.75000000000011"/>
    <n v="1"/>
    <n v="0"/>
    <n v="5"/>
    <n v="0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771"/>
    <x v="0"/>
    <s v="4002"/>
    <s v="23/03/2019 12:24"/>
    <s v="9HB326750"/>
    <s v="500035"/>
    <s v="PITSS"/>
    <s v="ASP"/>
    <x v="178"/>
    <s v="MATAMOROS No 209"/>
    <x v="102"/>
    <n v="0"/>
    <s v="INTERIOR"/>
    <n v="16"/>
    <s v="Entre 16 y 30"/>
    <s v="A4 Mono MFPs"/>
    <s v="A4"/>
    <s v="Ciudad principal"/>
    <s v="1-Entre 16 y 30"/>
    <n v="0.6"/>
    <n v="429.00000000000006"/>
    <n v="1"/>
    <n v="1.53"/>
    <n v="5"/>
    <n v="0.3059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3789"/>
    <x v="0"/>
    <s v="5866"/>
    <s v="23/03/2019 17:04"/>
    <s v="0EX9293145"/>
    <s v="800072"/>
    <s v="PITSS"/>
    <s v="ASP"/>
    <x v="4"/>
    <s v="AV MEXICO 3370"/>
    <x v="0"/>
    <n v="0"/>
    <s v="INTERIOR"/>
    <n v="37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791"/>
    <x v="0"/>
    <s v="8075"/>
    <s v="23/03/2019 17:06"/>
    <s v="03AG880355"/>
    <s v="800072"/>
    <s v="PITSS"/>
    <s v="ASP"/>
    <x v="4"/>
    <s v="AV MEXICO 3370"/>
    <x v="0"/>
    <n v="0"/>
    <s v="INTERIOR"/>
    <n v="18"/>
    <s v="Entre 16 y 30"/>
    <s v="Departmental Digital"/>
    <s v="A3"/>
    <s v="Ciudad principal"/>
    <s v="2-Entre 16 y 30"/>
    <n v="0.8"/>
    <n v="1092"/>
    <n v="1"/>
    <n v="0.9"/>
    <n v="5"/>
    <n v="0.1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793"/>
    <x v="0"/>
    <s v="4395"/>
    <s v="23/03/2019 17:41"/>
    <s v="0BG2940928"/>
    <s v="800183"/>
    <s v="PITSS"/>
    <s v="ASP"/>
    <x v="1"/>
    <s v="AV CIRCUNVALACION OBLATOS 2700"/>
    <x v="7"/>
    <n v="0"/>
    <s v="INTERIOR"/>
    <n v="26"/>
    <s v="Entre 16 y 30"/>
    <s v="Light Production Digital Business"/>
    <s v="Entry Production"/>
    <s v="Ciudad principal"/>
    <s v="3-Entre 16 y 30"/>
    <n v="1.05"/>
    <n v="1651.6500000000003"/>
    <n v="1"/>
    <n v="2"/>
    <n v="4"/>
    <n v="0.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3965"/>
    <x v="0"/>
    <s v="4395"/>
    <s v="24/03/2019 12:09"/>
    <s v="0BG2940910"/>
    <s v="800192"/>
    <s v="PITSS"/>
    <s v="ASP"/>
    <x v="1"/>
    <s v="AV MAIZ 1300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0"/>
    <n v="4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967"/>
    <x v="0"/>
    <s v="4395"/>
    <s v="24/03/2019 12:11"/>
    <s v="0BG2949280"/>
    <s v="800192"/>
    <s v="PITSS"/>
    <s v="ASP"/>
    <x v="1"/>
    <s v="AV MAIZ 1300"/>
    <x v="0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1.1499999999999999"/>
    <n v="4"/>
    <n v="0.28749999999999998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3969"/>
    <x v="0"/>
    <s v="0070"/>
    <s v="24/03/2019 13:34"/>
    <s v="0E2B647375"/>
    <s v="500028"/>
    <s v="PITSS"/>
    <s v="ASP"/>
    <x v="1"/>
    <s v="AV PASEO DE LOS LEONES 1388 L 2-3"/>
    <x v="11"/>
    <n v="0"/>
    <s v="INTERIOR"/>
    <n v="111"/>
    <s v="&gt;60"/>
    <s v="Entry Production Color Low/Mid"/>
    <s v="Entry Production"/>
    <s v="Ciudad principal"/>
    <s v="3-&gt;60"/>
    <n v="1.1499999999999999"/>
    <n v="1808.95"/>
    <n v="1"/>
    <n v="0"/>
    <n v="4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285"/>
    <x v="0"/>
    <s v="0560"/>
    <s v="25/03/2019 08:00"/>
    <s v="0XPN396986"/>
    <s v="500028"/>
    <s v="PITSS"/>
    <s v="ASP"/>
    <x v="1"/>
    <s v="AV VASCONCELOS 160"/>
    <x v="1"/>
    <n v="0"/>
    <s v="INTERIOR"/>
    <n v="81"/>
    <s v="&gt;60"/>
    <s v="Entry Production Color Low/Mid"/>
    <s v="Entry Production"/>
    <s v="Ciudad principal"/>
    <s v="3-&gt;60"/>
    <n v="1.1499999999999999"/>
    <n v="1808.95"/>
    <n v="1"/>
    <n v="2"/>
    <n v="4"/>
    <n v="0.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43"/>
    <x v="0"/>
    <s v="4601"/>
    <s v="25/03/2019 08:52"/>
    <s v="0XLT281166"/>
    <s v="500053"/>
    <s v="PITSS"/>
    <s v="ASP"/>
    <x v="28"/>
    <s v="BLVD MIGUEL RAMOS ARIZPE 124 SUR"/>
    <x v="122"/>
    <n v="1"/>
    <s v="INTERIOR"/>
    <n v="152"/>
    <s v="&gt;60"/>
    <s v="Entry Mono Printers"/>
    <s v="A4"/>
    <s v="Otras"/>
    <s v="1-&gt;60"/>
    <n v="1.05"/>
    <n v="0"/>
    <n v="1"/>
    <n v="0.9"/>
    <n v="9"/>
    <n v="0.1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69"/>
    <x v="0"/>
    <s v="8075"/>
    <s v="25/03/2019 09:13"/>
    <s v="03AG879544"/>
    <s v="800027"/>
    <s v="PITSS"/>
    <s v="ASP"/>
    <x v="4"/>
    <s v="MARIANO OTERO No 1614"/>
    <x v="0"/>
    <n v="0"/>
    <s v="INTERIOR"/>
    <n v="6"/>
    <s v="Entre 3 y 6"/>
    <s v="Departmental Digital"/>
    <s v="A3"/>
    <s v="Ciudad principal"/>
    <s v="2-Entre 3 y 6"/>
    <n v="0"/>
    <n v="0"/>
    <n v="1"/>
    <n v="2.81"/>
    <n v="5"/>
    <n v="0.56200000000000006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373"/>
    <x v="3"/>
    <s v="8301"/>
    <s v="25/03/2019 09:18"/>
    <s v="001061065"/>
    <s v="800187"/>
    <s v="PITSS"/>
    <s v="ASP"/>
    <x v="6"/>
    <s v="EPIGMENIO GONZALEZ No 2 PB Y PISO 1"/>
    <x v="10"/>
    <n v="0"/>
    <s v="INTERIOR"/>
    <s v="  "/>
    <s v="&gt;60"/>
    <s v="WF Mono Systems and Legacy Color"/>
    <s v="WF"/>
    <s v="Ciudad principal"/>
    <s v="3-&gt;60"/>
    <n v="1"/>
    <n v="2359.5000000000005"/>
    <n v="0"/>
    <n v="4"/>
    <n v="4"/>
    <n v="1"/>
    <n v="0"/>
    <n v="0"/>
    <d v="2019-03-25T00:00:00"/>
    <d v="2019-03-28T00:00:00"/>
    <n v="3"/>
    <s v="2-3 días"/>
    <n v="0"/>
    <n v="0"/>
    <n v="0"/>
    <x v="1"/>
    <x v="0"/>
    <x v="0"/>
    <x v="0"/>
    <x v="0"/>
    <x v="0"/>
    <x v="0"/>
  </r>
  <r>
    <x v="2"/>
    <n v="1"/>
    <s v="2014377"/>
    <x v="0"/>
    <s v="1844"/>
    <s v="25/03/2019 09:18"/>
    <s v="0UHA001710"/>
    <s v="500083"/>
    <s v="PITSS"/>
    <s v="ASP"/>
    <x v="147"/>
    <s v="AV VICENTE GUERRERO NTE 3240"/>
    <x v="11"/>
    <n v="0"/>
    <s v="INTERIOR"/>
    <n v="3"/>
    <s v="&lt;=3"/>
    <s v="High End Cut Sheet"/>
    <s v="High Production"/>
    <s v="Ciudad principal"/>
    <s v="4-&lt;=3"/>
    <n v="0.6"/>
    <n v="1287"/>
    <n v="1"/>
    <n v="2.95"/>
    <n v="3"/>
    <n v="0.9833333333333333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4387"/>
    <x v="0"/>
    <s v="4624"/>
    <s v="25/03/2019 09:31"/>
    <s v="0D6X465626"/>
    <s v="800197"/>
    <s v="PITSS"/>
    <s v="ASP"/>
    <x v="25"/>
    <s v="CIRCUITO MEXICO No 125"/>
    <x v="13"/>
    <n v="0"/>
    <s v="INTERIOR"/>
    <n v="96"/>
    <s v="&gt;60"/>
    <s v="Entry Mono Printers"/>
    <s v="A4"/>
    <s v="Ciudad principal"/>
    <s v="1-&gt;60"/>
    <n v="1.05"/>
    <n v="750.75000000000011"/>
    <n v="1"/>
    <n v="5.56"/>
    <n v="5"/>
    <n v="1.1119999999999999"/>
    <n v="2.7999999999999969E-2"/>
    <n v="-20.019999999999982"/>
    <d v="2019-03-25T00:00:00"/>
    <d v="2019-03-25T00:00:00"/>
    <n v="0"/>
    <s v="0-1 día"/>
    <n v="0"/>
    <n v="0"/>
    <n v="0"/>
    <x v="0"/>
    <x v="1"/>
    <x v="0"/>
    <x v="1"/>
    <x v="0"/>
    <x v="0"/>
    <x v="0"/>
  </r>
  <r>
    <x v="2"/>
    <n v="1"/>
    <s v="2014397"/>
    <x v="0"/>
    <s v="3635"/>
    <s v="25/03/2019 09:39"/>
    <s v="0LBT205987"/>
    <s v="500156"/>
    <s v="PITSS"/>
    <s v="ASP"/>
    <x v="23"/>
    <s v="AV SANTIAGO TRONCOSO 281"/>
    <x v="2"/>
    <n v="0"/>
    <s v="INTERIOR"/>
    <n v="42"/>
    <s v="Entre 31 y 60"/>
    <s v="A4 Mono MFPs"/>
    <s v="A4"/>
    <s v="Ciudad principal"/>
    <s v="1-Entre 31 y 60"/>
    <n v="0.8"/>
    <n v="572.00000000000011"/>
    <n v="1"/>
    <n v="1.35"/>
    <n v="5"/>
    <n v="0.27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3"/>
  </r>
  <r>
    <x v="2"/>
    <n v="1"/>
    <s v="2014401"/>
    <x v="0"/>
    <s v="4598"/>
    <s v="25/03/2019 09:40"/>
    <s v="0FBG071028"/>
    <s v="800188"/>
    <s v="PITSS"/>
    <s v="ASP"/>
    <x v="1"/>
    <s v="BLV ADOLFO LOPEZ MATEOS 1025"/>
    <x v="55"/>
    <n v="0"/>
    <s v="INTERIOR"/>
    <n v="33"/>
    <s v="Entre 31 y 60"/>
    <s v="Light Production Digital Business"/>
    <s v="Entry Production"/>
    <s v="Ciudad principal"/>
    <s v="3-Entre 31 y 60"/>
    <n v="1.1000000000000001"/>
    <n v="1730.3000000000004"/>
    <n v="1"/>
    <n v="2.33"/>
    <n v="4"/>
    <n v="0.5825000000000000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411"/>
    <x v="0"/>
    <s v="6705"/>
    <s v="25/03/2019 09:44"/>
    <s v="0A1H020709"/>
    <s v="800188"/>
    <s v="PITSS"/>
    <s v="ASP"/>
    <x v="1"/>
    <s v="BLV ADOLFO LOPEZ MATEOS 1025"/>
    <x v="55"/>
    <n v="0"/>
    <s v="INTERIOR"/>
    <n v="38"/>
    <s v="Entre 31 y 60"/>
    <s v="WF Mono Systems and Legacy Color"/>
    <s v="WF"/>
    <s v="Ciudad principal"/>
    <s v="3-Entre 31 y 60"/>
    <n v="1.1000000000000001"/>
    <n v="1730.3000000000004"/>
    <n v="1"/>
    <n v="3.27"/>
    <n v="4"/>
    <n v="0.817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443"/>
    <x v="0"/>
    <s v="4395"/>
    <s v="25/03/2019 10:00"/>
    <s v="0BG2947153"/>
    <s v="500157"/>
    <s v="PITSS"/>
    <s v="ASP"/>
    <x v="1"/>
    <s v="AV PASEO TRIUNFO LA REP 6321"/>
    <x v="2"/>
    <n v="0"/>
    <s v="INTERIOR"/>
    <n v="5"/>
    <s v="Entre 3 y 6"/>
    <s v="Light Production Digital Business"/>
    <s v="Entry Production"/>
    <s v="Ciudad principal"/>
    <s v="3-Entre 3 y 6"/>
    <n v="0.6"/>
    <n v="943.80000000000007"/>
    <n v="1"/>
    <n v="1.5"/>
    <n v="4"/>
    <n v="0.375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4"/>
  </r>
  <r>
    <x v="2"/>
    <n v="1"/>
    <s v="2014445"/>
    <x v="3"/>
    <s v="4002"/>
    <s v="25/03/2019 10:02"/>
    <s v="09HB334898"/>
    <s v="800186"/>
    <s v="PITSS"/>
    <s v="ASP"/>
    <x v="4"/>
    <s v="AV 5 DE FEBRERO 9200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4455"/>
    <x v="6"/>
    <s v="8301"/>
    <s v="25/03/2019 10:06"/>
    <s v="001021065"/>
    <s v="500066"/>
    <s v="PITSS"/>
    <s v="ASP"/>
    <x v="6"/>
    <s v="AV UNIVERSIDAD No 612"/>
    <x v="44"/>
    <n v="0"/>
    <s v="INTERIOR"/>
    <s v="  "/>
    <s v="&gt;60"/>
    <s v="WF Mono Systems and Legacy Color"/>
    <s v="WF"/>
    <s v="Ciudad principal"/>
    <s v="3-&gt;60"/>
    <n v="1"/>
    <n v="1573.0000000000002"/>
    <n v="0"/>
    <n v="4"/>
    <n v="4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493"/>
    <x v="0"/>
    <s v="0700"/>
    <s v="25/03/2019 10:25"/>
    <s v="0MAV779133"/>
    <s v="800185"/>
    <s v="PITSS"/>
    <s v="ASP"/>
    <x v="60"/>
    <s v="GABINO BARREDA No 267 B"/>
    <x v="50"/>
    <n v="1"/>
    <s v="INTERIOR"/>
    <n v="12"/>
    <s v="Entre 7 y 15"/>
    <s v="Entry Production Color Low/Mid"/>
    <s v="Entry Production"/>
    <s v="Ciudad principal"/>
    <s v="3-Entre 7 y 15"/>
    <n v="0.8"/>
    <n v="0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503"/>
    <x v="0"/>
    <s v="0075"/>
    <s v="25/03/2019 10:30"/>
    <s v="0XU8464707"/>
    <s v="800185"/>
    <s v="PITSS"/>
    <s v="ASP"/>
    <x v="60"/>
    <s v="GABINO BARREDA No 267 B"/>
    <x v="50"/>
    <n v="1"/>
    <s v="INTERIOR"/>
    <n v="9"/>
    <s v="Entre 7 y 15"/>
    <s v="Entry Production Color Mid"/>
    <s v="Entry Production"/>
    <s v="Ciudad principal"/>
    <s v="3-Entre 7 y 15"/>
    <n v="0.8"/>
    <n v="0"/>
    <n v="1"/>
    <n v="1.05"/>
    <n v="4"/>
    <n v="0.262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507"/>
    <x v="0"/>
    <s v="5748"/>
    <s v="25/03/2019 10:41"/>
    <s v="0XEH798026"/>
    <s v="500159"/>
    <s v="PITSS"/>
    <s v="ASP"/>
    <x v="25"/>
    <s v="CRISTOBAL COLON 11364"/>
    <x v="6"/>
    <n v="0"/>
    <s v="INTERIOR"/>
    <n v="203"/>
    <s v="&gt;60"/>
    <s v="Office Digital"/>
    <s v="A3"/>
    <s v="Ciudad principal"/>
    <s v="2-&gt;60"/>
    <n v="1.1000000000000001"/>
    <n v="1501.5000000000002"/>
    <n v="1"/>
    <n v="0.56999999999999995"/>
    <n v="5"/>
    <n v="0.11399999999999999"/>
    <n v="0"/>
    <n v="0"/>
    <d v="2019-03-26T00:00:00"/>
    <d v="2019-03-26T00:00:00"/>
    <n v="0"/>
    <s v="0-1 día"/>
    <n v="0"/>
    <n v="0"/>
    <n v="0"/>
    <x v="0"/>
    <x v="0"/>
    <x v="0"/>
    <x v="1"/>
    <x v="0"/>
    <x v="1"/>
    <x v="6"/>
  </r>
  <r>
    <x v="2"/>
    <n v="1"/>
    <s v="2014545"/>
    <x v="0"/>
    <s v="4395"/>
    <s v="25/03/2019 11:09"/>
    <s v="0BG2946750"/>
    <s v="500157"/>
    <s v="PITSS"/>
    <s v="ASP"/>
    <x v="1"/>
    <s v="AV  ADOLFO LOPEZ MATEOS NUM 2058"/>
    <x v="2"/>
    <n v="0"/>
    <s v="INTERIOR"/>
    <n v="19"/>
    <s v="Entre 16 y 30"/>
    <s v="Light Production Digital Business"/>
    <s v="Entry Production"/>
    <s v="Ciudad principal"/>
    <s v="3-Entre 16 y 30"/>
    <n v="1.05"/>
    <n v="1651.6500000000003"/>
    <n v="1"/>
    <n v="2.35"/>
    <n v="4"/>
    <n v="0.5875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2"/>
    <x v="4"/>
  </r>
  <r>
    <x v="2"/>
    <n v="1"/>
    <s v="2014557"/>
    <x v="0"/>
    <s v="4395"/>
    <s v="25/03/2019 11:17"/>
    <s v="0BG2948912"/>
    <s v="500035"/>
    <s v="PITSS"/>
    <s v="ASP"/>
    <x v="1"/>
    <s v="AV HIDALGO 5309"/>
    <x v="69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72"/>
    <n v="4"/>
    <n v="0.93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563"/>
    <x v="0"/>
    <s v="7025"/>
    <s v="25/03/2019 11:19"/>
    <s v="07CX042077"/>
    <s v="100037"/>
    <s v="PITSS"/>
    <s v="ASP"/>
    <x v="18"/>
    <s v="CERRADA DE LOS INSURGENTES SN"/>
    <x v="32"/>
    <n v="0"/>
    <s v="INTERIOR"/>
    <n v="96"/>
    <s v="&gt;60"/>
    <s v="Office Digital"/>
    <s v="A3"/>
    <s v="Ciudad principal"/>
    <s v="2-&gt;60"/>
    <n v="1.1000000000000001"/>
    <n v="1501.5000000000002"/>
    <n v="1"/>
    <n v="2.4300000000000002"/>
    <n v="5"/>
    <n v="0.48600000000000004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613"/>
    <x v="0"/>
    <s v="8075"/>
    <s v="25/03/2019 11:59"/>
    <s v="03AG879434"/>
    <s v="800186"/>
    <s v="PITSS"/>
    <s v="ASP"/>
    <x v="4"/>
    <s v="AV 5 DE FEBRERO 9200"/>
    <x v="10"/>
    <n v="0"/>
    <s v="INTERIOR"/>
    <n v="5"/>
    <s v="Entre 3 y 6"/>
    <s v="Departmental Digital"/>
    <s v="A3"/>
    <s v="Ciudad principal"/>
    <s v="2-Entre 3 y 6"/>
    <n v="0"/>
    <n v="0"/>
    <n v="1"/>
    <n v="2.59"/>
    <n v="5"/>
    <n v="0.51800000000000002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617"/>
    <x v="0"/>
    <s v="0070"/>
    <s v="25/03/2019 12:00"/>
    <s v="0E2B666074"/>
    <s v="500161"/>
    <s v="PITSS"/>
    <s v="ASP"/>
    <x v="4"/>
    <s v="AV MIRADOR 3300"/>
    <x v="6"/>
    <n v="0"/>
    <s v="INTERIOR"/>
    <n v="6"/>
    <s v="Entre 3 y 6"/>
    <s v="Entry Production Color Low/Mid"/>
    <s v="Entry Production"/>
    <s v="Ciudad principal"/>
    <s v="3-Entre 3 y 6"/>
    <n v="0.6"/>
    <n v="943.80000000000007"/>
    <n v="1"/>
    <n v="1.77"/>
    <n v="4"/>
    <n v="0.4425"/>
    <n v="0"/>
    <n v="0"/>
    <d v="2019-03-26T00:00:00"/>
    <d v="2019-03-26T00:00:00"/>
    <n v="0"/>
    <s v="0-1 día"/>
    <n v="0"/>
    <n v="0"/>
    <n v="0"/>
    <x v="0"/>
    <x v="0"/>
    <x v="0"/>
    <x v="0"/>
    <x v="0"/>
    <x v="1"/>
    <x v="7"/>
  </r>
  <r>
    <x v="2"/>
    <n v="1"/>
    <s v="2014637"/>
    <x v="0"/>
    <s v="8075"/>
    <s v="25/03/2019 12:12"/>
    <s v="03AG879962"/>
    <s v="500159"/>
    <s v="PITSS"/>
    <s v="ASP"/>
    <x v="4"/>
    <s v="HIPERPLAZA No 3300"/>
    <x v="6"/>
    <n v="0"/>
    <s v="INTERIOR"/>
    <n v="6"/>
    <s v="Entre 3 y 6"/>
    <s v="Departmental Digital"/>
    <s v="A3"/>
    <s v="Ciudad principal"/>
    <s v="2-Entre 3 y 6"/>
    <n v="0"/>
    <n v="0"/>
    <n v="1"/>
    <n v="0"/>
    <n v="5"/>
    <n v="0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6"/>
  </r>
  <r>
    <x v="2"/>
    <n v="1"/>
    <s v="2014641"/>
    <x v="0"/>
    <s v="0570"/>
    <s v="25/03/2019 12:18"/>
    <s v="0XPN548183"/>
    <s v="500159"/>
    <s v="PITSS"/>
    <s v="ASP"/>
    <x v="4"/>
    <s v="AV MIRADOR 3300"/>
    <x v="6"/>
    <n v="0"/>
    <s v="INTERIOR"/>
    <n v="126"/>
    <s v="&gt;60"/>
    <s v="Entry Production Color Low/Mid"/>
    <s v="Entry Production"/>
    <s v="Ciudad principal"/>
    <s v="3-&gt;60"/>
    <n v="1.1499999999999999"/>
    <n v="1808.95"/>
    <n v="1"/>
    <n v="0.95"/>
    <n v="4"/>
    <n v="0.23749999999999999"/>
    <n v="0"/>
    <n v="0"/>
    <d v="2019-03-25T00:00:00"/>
    <d v="2019-03-25T00:00:00"/>
    <n v="0"/>
    <s v="0-1 día"/>
    <n v="0"/>
    <n v="0"/>
    <n v="0"/>
    <x v="0"/>
    <x v="0"/>
    <x v="0"/>
    <x v="0"/>
    <x v="0"/>
    <x v="1"/>
    <x v="6"/>
  </r>
  <r>
    <x v="2"/>
    <n v="1"/>
    <s v="2014645"/>
    <x v="0"/>
    <s v="3658"/>
    <s v="25/03/2019 12:14"/>
    <s v="0C4X008604"/>
    <s v="800146"/>
    <s v="PITSS"/>
    <s v="ASP"/>
    <x v="8"/>
    <s v="AV JUAREZ 87"/>
    <x v="46"/>
    <n v="0"/>
    <s v="INTERIOR"/>
    <n v="476"/>
    <s v="&gt;60"/>
    <s v="A4 Mono MFPs"/>
    <s v="A4"/>
    <s v="Ciudad principal"/>
    <s v="1-&gt;60"/>
    <n v="1.05"/>
    <n v="750.75000000000011"/>
    <n v="1"/>
    <n v="2.6"/>
    <n v="5"/>
    <n v="0.52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55"/>
    <x v="0"/>
    <s v="5955"/>
    <s v="25/03/2019 12:28"/>
    <s v="0X76703607"/>
    <s v="500066"/>
    <s v="PITSS"/>
    <s v="ASP"/>
    <x v="116"/>
    <s v="CALZADA SAN PEDRO No 218 SUR"/>
    <x v="1"/>
    <n v="0"/>
    <s v="INTERIOR"/>
    <n v="808"/>
    <s v="&gt;60"/>
    <s v="Departmental Digital"/>
    <s v="A3"/>
    <s v="Ciudad principal"/>
    <s v="2-&gt;60"/>
    <n v="1.1000000000000001"/>
    <n v="1501.5000000000002"/>
    <n v="1"/>
    <n v="2.2599999999999998"/>
    <n v="5"/>
    <n v="0.45199999999999996"/>
    <n v="0"/>
    <n v="0"/>
    <d v="2019-03-25T00:00:00"/>
    <d v="2019-03-27T00:00:00"/>
    <n v="2"/>
    <s v="2-3 días"/>
    <n v="0.25"/>
    <n v="-341.25"/>
    <n v="0"/>
    <x v="0"/>
    <x v="0"/>
    <x v="0"/>
    <x v="0"/>
    <x v="0"/>
    <x v="0"/>
    <x v="0"/>
  </r>
  <r>
    <x v="2"/>
    <n v="1"/>
    <s v="2014671"/>
    <x v="0"/>
    <s v="4624"/>
    <s v="25/03/2019 12:45"/>
    <s v="0D6X465264"/>
    <s v="800186"/>
    <s v="PITSS"/>
    <s v="ASP"/>
    <x v="7"/>
    <s v="AV EPIGMENIO GONZALEZ No 500"/>
    <x v="10"/>
    <n v="0"/>
    <s v="INTERIOR"/>
    <n v="241"/>
    <s v="&gt;60"/>
    <s v="Entry Mono Printers"/>
    <s v="A4"/>
    <s v="Ciudad principal"/>
    <s v="1-&gt;60"/>
    <n v="1.05"/>
    <n v="750.75000000000011"/>
    <n v="1"/>
    <n v="3.25"/>
    <n v="5"/>
    <n v="0.65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79"/>
    <x v="0"/>
    <s v="4395"/>
    <s v="25/03/2019 12:49"/>
    <s v="0BG2942469"/>
    <s v="500083"/>
    <s v="PITSS"/>
    <s v="ASP"/>
    <x v="1"/>
    <s v="ALEJANDRO DE RODAS PROL SEG SOC 3104"/>
    <x v="11"/>
    <n v="0"/>
    <s v="INTERIOR"/>
    <n v="46"/>
    <s v="Entre 31 y 60"/>
    <s v="Light Production Digital Business"/>
    <s v="Entry Production"/>
    <s v="Ciudad principal"/>
    <s v="3-Entre 31 y 60"/>
    <n v="1.1000000000000001"/>
    <n v="1730.3000000000004"/>
    <n v="1"/>
    <n v="3.43"/>
    <n v="4"/>
    <n v="0.85750000000000004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687"/>
    <x v="0"/>
    <s v="0560"/>
    <s v="25/03/2019 12:58"/>
    <s v="0XPN546672"/>
    <s v="800110"/>
    <s v="PITSS"/>
    <s v="ASP"/>
    <x v="1"/>
    <s v="CALZ DE LA HUERTA 2799"/>
    <x v="28"/>
    <n v="0"/>
    <s v="INTERIOR"/>
    <n v="108"/>
    <s v="&gt;60"/>
    <s v="Entry Production Color Low/Mid"/>
    <s v="Entry Production"/>
    <s v="Ciudad principal"/>
    <s v="3-&gt;60"/>
    <n v="1.1499999999999999"/>
    <n v="1808.95"/>
    <n v="1"/>
    <n v="1.66"/>
    <n v="4"/>
    <n v="0.4149999999999999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4701"/>
    <x v="0"/>
    <s v="5866"/>
    <s v="25/03/2019 13:10"/>
    <s v="0EX9662403"/>
    <s v="500080"/>
    <s v="PITSS"/>
    <s v="ASP"/>
    <x v="7"/>
    <s v="HEROICO COLEGIO MILITAR No 4700"/>
    <x v="6"/>
    <n v="0"/>
    <s v="INTERIOR"/>
    <n v="124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1"/>
  </r>
  <r>
    <x v="2"/>
    <n v="1"/>
    <s v="2014707"/>
    <x v="3"/>
    <s v="4002"/>
    <s v="25/03/2019 13:14"/>
    <s v="09HB334509"/>
    <s v="800146"/>
    <s v="PITSS"/>
    <s v="ASP"/>
    <x v="47"/>
    <s v="INGLATERRA No 213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709"/>
    <x v="3"/>
    <s v="4002"/>
    <s v="25/03/2019 13:16"/>
    <s v="09HB334510"/>
    <s v="800146"/>
    <s v="PITSS"/>
    <s v="ASP"/>
    <x v="47"/>
    <s v="INGLATERRA No 213"/>
    <x v="7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715"/>
    <x v="0"/>
    <s v="5955"/>
    <s v="25/03/2019 13:18"/>
    <s v="0X76703916"/>
    <s v="500066"/>
    <s v="PITSS"/>
    <s v="ASP"/>
    <x v="116"/>
    <s v="CALZADA SAN PEDRO No 218 SUR"/>
    <x v="1"/>
    <n v="0"/>
    <s v="INTERIOR"/>
    <n v="230"/>
    <s v="&gt;60"/>
    <s v="Departmental Digital"/>
    <s v="A3"/>
    <s v="Ciudad principal"/>
    <s v="2-&gt;60"/>
    <n v="1.1000000000000001"/>
    <n v="1501.5000000000002"/>
    <n v="1"/>
    <n v="2.68"/>
    <n v="5"/>
    <n v="0.53600000000000003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19"/>
    <x v="0"/>
    <s v="4395"/>
    <s v="25/03/2019 13:17"/>
    <s v="0BG2948914"/>
    <s v="500028"/>
    <s v="PITSS"/>
    <s v="ASP"/>
    <x v="1"/>
    <s v="AV INDUSTRIALES DEL PONIENTE 1050"/>
    <x v="43"/>
    <n v="0"/>
    <s v="INTERIOR"/>
    <n v="42"/>
    <s v="Entre 31 y 60"/>
    <s v="Light Production Digital Business"/>
    <s v="Entry Production"/>
    <s v="Otras"/>
    <s v="3-Entre 31 y 60"/>
    <n v="1.1000000000000001"/>
    <n v="1730.3000000000004"/>
    <n v="1"/>
    <n v="1.72"/>
    <n v="6"/>
    <n v="0.2866666666666666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723"/>
    <x v="0"/>
    <s v="4002"/>
    <s v="25/03/2019 13:18"/>
    <s v="09HB320745"/>
    <s v="500056"/>
    <s v="PITSS"/>
    <s v="ASP"/>
    <x v="6"/>
    <s v="BLV HGO Y PADRE MIER"/>
    <x v="19"/>
    <n v="0"/>
    <s v="INTERIOR"/>
    <n v="45"/>
    <s v="Entre 31 y 60"/>
    <s v="A4 Mono MFPs"/>
    <s v="A4"/>
    <s v="Ciudad principal"/>
    <s v="1-Entre 31 y 60"/>
    <n v="0.8"/>
    <n v="572.00000000000011"/>
    <n v="1"/>
    <n v="2.4500000000000002"/>
    <n v="5"/>
    <n v="0.49000000000000005"/>
    <n v="0"/>
    <n v="0"/>
    <d v="2019-03-25T00:00:00"/>
    <d v="2019-03-25T00:00:00"/>
    <n v="0"/>
    <s v="0-1 día"/>
    <n v="0"/>
    <n v="0"/>
    <n v="0"/>
    <x v="0"/>
    <x v="0"/>
    <x v="0"/>
    <x v="0"/>
    <x v="0"/>
    <x v="0"/>
    <x v="0"/>
  </r>
  <r>
    <x v="2"/>
    <n v="1"/>
    <s v="2014749"/>
    <x v="0"/>
    <s v="7530"/>
    <s v="25/03/2019 13:40"/>
    <s v="0XKK411717"/>
    <s v="100039"/>
    <s v="PITSS"/>
    <s v="ASP"/>
    <x v="28"/>
    <s v="VESTA PARK, TOLUCA 2 ISIDRO FABELA No 126 EDIF S4"/>
    <x v="59"/>
    <n v="1"/>
    <s v="INTERIOR"/>
    <n v="273"/>
    <s v="&gt;60"/>
    <s v="A3 Office Color Laser MFPs"/>
    <s v="A3"/>
    <s v="Ciudad principal"/>
    <s v="2-&gt;60"/>
    <n v="1.1000000000000001"/>
    <n v="0"/>
    <n v="1"/>
    <n v="0.2"/>
    <n v="5"/>
    <n v="0.04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4755"/>
    <x v="0"/>
    <s v="3658"/>
    <s v="25/03/2019 13:43"/>
    <s v="0C4X003019"/>
    <s v="100039"/>
    <s v="PITSS"/>
    <s v="ASP"/>
    <x v="28"/>
    <s v="VESTA PARK, TOLUCA 2 ISIDRO FABELA No 126 EDIF S4"/>
    <x v="59"/>
    <n v="1"/>
    <s v="INTERIOR"/>
    <n v="216"/>
    <s v="&gt;60"/>
    <s v="A4 Mono MFPs"/>
    <s v="A4"/>
    <s v="Ciudad principal"/>
    <s v="1-&gt;60"/>
    <n v="1.05"/>
    <n v="0"/>
    <n v="1"/>
    <n v="0.61"/>
    <n v="5"/>
    <n v="0.122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4757"/>
    <x v="0"/>
    <s v="1262"/>
    <s v="25/03/2019 13:44"/>
    <s v="0DUX271706"/>
    <s v="800186"/>
    <s v="PITSS"/>
    <s v="ASP"/>
    <x v="4"/>
    <s v="AV 5 DE FEBRERO 9200"/>
    <x v="10"/>
    <n v="0"/>
    <s v="INTERIOR"/>
    <n v="18"/>
    <s v="Entre 16 y 30"/>
    <s v="Entry Production Color Low/Mid"/>
    <s v="Entry Production"/>
    <s v="Ciudad principal"/>
    <s v="3-Entre 16 y 30"/>
    <n v="1.05"/>
    <n v="1651.6500000000003"/>
    <n v="1"/>
    <n v="0.84"/>
    <n v="4"/>
    <n v="0.21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59"/>
    <x v="0"/>
    <s v="3658"/>
    <s v="25/03/2019 13:43"/>
    <s v="0C4X008650"/>
    <s v="800183"/>
    <s v="PITSS"/>
    <s v="ASP"/>
    <x v="8"/>
    <s v="AV CHAPULTEPEC SUR 408"/>
    <x v="7"/>
    <n v="0"/>
    <s v="INTERIOR"/>
    <n v="147"/>
    <s v="&gt;60"/>
    <s v="A4 Mono MFPs"/>
    <s v="A4"/>
    <s v="Ciudad principal"/>
    <s v="1-&gt;60"/>
    <n v="1.05"/>
    <n v="750.75000000000011"/>
    <n v="1"/>
    <n v="1.28"/>
    <n v="5"/>
    <n v="0.25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763"/>
    <x v="0"/>
    <s v="8045"/>
    <s v="25/03/2019 13:47"/>
    <s v="0Y4X846817"/>
    <s v="800196"/>
    <s v="PITSS"/>
    <s v="ASP"/>
    <x v="95"/>
    <s v="AV ESPA&amp;A No 1765"/>
    <x v="7"/>
    <n v="1"/>
    <s v="INTERIOR"/>
    <n v="40"/>
    <s v="Entre 31 y 60"/>
    <s v="Office Digital"/>
    <s v="A3"/>
    <s v="Ciudad principal"/>
    <s v="2-Entre 31 y 60"/>
    <n v="1.05"/>
    <n v="0"/>
    <n v="1"/>
    <n v="3.72"/>
    <n v="5"/>
    <n v="0.74399999999999999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83"/>
    <x v="0"/>
    <s v="8680"/>
    <s v="25/03/2019 14:28"/>
    <s v="0B2R088255"/>
    <s v="800185"/>
    <s v="PITSS"/>
    <s v="ASP"/>
    <x v="26"/>
    <s v="FEDERICO CHOPIN 14"/>
    <x v="0"/>
    <n v="0"/>
    <s v="INTERIOR"/>
    <n v="3"/>
    <s v="&lt;=3"/>
    <s v="Entry Production Color Low/Mid"/>
    <s v="Entry Production"/>
    <s v="Ciudad principal"/>
    <s v="3-&lt;=3"/>
    <n v="0"/>
    <n v="0"/>
    <n v="1"/>
    <n v="2.71"/>
    <n v="4"/>
    <n v="0.67749999999999999"/>
    <n v="0"/>
    <n v="0"/>
    <d v="2019-03-25T00:00:00"/>
    <d v="2019-03-26T00:00:00"/>
    <n v="1"/>
    <s v="0-1 día"/>
    <n v="0"/>
    <n v="0"/>
    <n v="0"/>
    <x v="0"/>
    <x v="0"/>
    <x v="0"/>
    <x v="0"/>
    <x v="0"/>
    <x v="0"/>
    <x v="0"/>
  </r>
  <r>
    <x v="2"/>
    <n v="1"/>
    <s v="2014795"/>
    <x v="0"/>
    <s v="5866"/>
    <s v="25/03/2019 14:38"/>
    <s v="0EX9283108"/>
    <s v="500028"/>
    <s v="PITSS"/>
    <s v="ASP"/>
    <x v="1"/>
    <s v="AV HUMBERTO LOBO 520"/>
    <x v="1"/>
    <n v="0"/>
    <s v="INTERIOR"/>
    <n v="17"/>
    <s v="Entre 16 y 30"/>
    <s v="Departmental Digital"/>
    <s v="A3"/>
    <s v="Ciudad principal"/>
    <s v="2-Entre 16 y 30"/>
    <n v="0.8"/>
    <n v="1092"/>
    <n v="1"/>
    <n v="1.0900000000000001"/>
    <n v="5"/>
    <n v="0.21800000000000003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797"/>
    <x v="0"/>
    <s v="5866"/>
    <s v="25/03/2019 14:41"/>
    <s v="0EX9297588"/>
    <s v="500028"/>
    <s v="PITSS"/>
    <s v="ASP"/>
    <x v="1"/>
    <s v="AV HUMBERTO LOBO 520"/>
    <x v="1"/>
    <n v="0"/>
    <s v="INTERIOR"/>
    <n v="17"/>
    <s v="Entre 16 y 30"/>
    <s v="Departmental Digital"/>
    <s v="A3"/>
    <s v="Ciudad principal"/>
    <s v="2-Entre 16 y 30"/>
    <n v="0.8"/>
    <n v="1092"/>
    <n v="1"/>
    <n v="2.17"/>
    <n v="5"/>
    <n v="0.434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4813"/>
    <x v="0"/>
    <s v="0070"/>
    <s v="25/03/2019 15:22"/>
    <s v="0E2B666229"/>
    <s v="500035"/>
    <s v="PITSS"/>
    <s v="ASP"/>
    <x v="4"/>
    <s v="AV DE LAS TORRES No 2498"/>
    <x v="1"/>
    <n v="0"/>
    <s v="INTERIOR"/>
    <n v="21"/>
    <s v="Entre 16 y 30"/>
    <s v="Entry Production Color Low/Mid"/>
    <s v="Entry Production"/>
    <s v="Ciudad principal"/>
    <s v="3-Entre 16 y 30"/>
    <n v="1.05"/>
    <n v="1651.6500000000003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17"/>
    <x v="0"/>
    <s v="7835"/>
    <s v="25/03/2019 15:31"/>
    <s v="0MX1217482"/>
    <s v="500158"/>
    <s v="PITSS"/>
    <s v="ASP"/>
    <x v="167"/>
    <s v="BLVD INDEPENDENCIA 4240"/>
    <x v="2"/>
    <n v="0"/>
    <s v="INTERIOR"/>
    <n v="110"/>
    <s v="&gt;60"/>
    <s v="A3 Office Color Laser MFPs"/>
    <s v="A3"/>
    <s v="Ciudad principal"/>
    <s v="2-&gt;60"/>
    <n v="1.1000000000000001"/>
    <n v="1501.5000000000002"/>
    <n v="1"/>
    <n v="1.98"/>
    <n v="5"/>
    <n v="0.39600000000000002"/>
    <n v="0"/>
    <n v="0"/>
    <d v="2019-03-26T00:00:00"/>
    <d v="2019-03-26T00:00:00"/>
    <n v="0"/>
    <s v="0-1 día"/>
    <n v="0"/>
    <n v="0"/>
    <n v="0"/>
    <x v="0"/>
    <x v="0"/>
    <x v="0"/>
    <x v="0"/>
    <x v="0"/>
    <x v="2"/>
    <x v="5"/>
  </r>
  <r>
    <x v="2"/>
    <n v="1"/>
    <s v="2014825"/>
    <x v="0"/>
    <s v="7142"/>
    <s v="25/03/2019 16:02"/>
    <s v="0PW4792159"/>
    <s v="800183"/>
    <s v="PITSS"/>
    <s v="ASP"/>
    <x v="1"/>
    <s v="AMERICAS 655"/>
    <x v="7"/>
    <n v="0"/>
    <s v="INTERIOR"/>
    <n v="131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35"/>
    <x v="0"/>
    <s v="3611"/>
    <s v="25/03/2019 16:20"/>
    <s v="0A4T036163"/>
    <s v="500159"/>
    <s v="PITSS"/>
    <s v="ASP"/>
    <x v="25"/>
    <s v="VIALIDAD TABALAOPA 8507"/>
    <x v="6"/>
    <n v="0"/>
    <s v="INTERIOR"/>
    <n v="111"/>
    <s v="&gt;60"/>
    <s v="Entry Mono Printers"/>
    <s v="A4"/>
    <s v="Ciudad principal"/>
    <s v="1-&gt;60"/>
    <n v="1.05"/>
    <n v="750.75000000000011"/>
    <n v="1"/>
    <n v="1.17"/>
    <n v="5"/>
    <n v="0.23399999999999999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4849"/>
    <x v="0"/>
    <s v="8075"/>
    <s v="25/03/2019 16:49"/>
    <s v="03AG880355"/>
    <s v="800072"/>
    <s v="PITSS"/>
    <s v="ASP"/>
    <x v="4"/>
    <s v="AV MEXICO 3370"/>
    <x v="0"/>
    <n v="0"/>
    <s v="INTERIOR"/>
    <n v="2"/>
    <s v="&lt;=3"/>
    <s v="Departmental Digital"/>
    <s v="A3"/>
    <s v="Ciudad principal"/>
    <s v="2-&lt;=3"/>
    <n v="0"/>
    <n v="0"/>
    <n v="1"/>
    <n v="0.68"/>
    <n v="5"/>
    <n v="0.136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63"/>
    <x v="3"/>
    <s v="0603"/>
    <s v="25/03/2019 17:16"/>
    <s v="05XB490277"/>
    <s v="500093"/>
    <s v="PITSS"/>
    <s v="ASP"/>
    <x v="108"/>
    <s v="CENTRO ITURBIDE No 6970"/>
    <x v="18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5T00:00:00"/>
    <d v="2019-03-27T00:00:00"/>
    <n v="2"/>
    <s v="2-3 días"/>
    <n v="0"/>
    <n v="0"/>
    <n v="0"/>
    <x v="1"/>
    <x v="0"/>
    <x v="0"/>
    <x v="0"/>
    <x v="0"/>
    <x v="0"/>
    <x v="0"/>
  </r>
  <r>
    <x v="2"/>
    <n v="1"/>
    <s v="2014865"/>
    <x v="0"/>
    <s v="0070"/>
    <s v="25/03/2019 17:14"/>
    <s v="0E2B654127"/>
    <s v="800197"/>
    <s v="PITSS"/>
    <s v="ASP"/>
    <x v="1"/>
    <s v="AV VENUSTIANO CARRANZA 733"/>
    <x v="13"/>
    <n v="0"/>
    <s v="INTERIOR"/>
    <n v="474"/>
    <s v="&gt;60"/>
    <s v="Entry Production Color Low/Mid"/>
    <s v="Entry Production"/>
    <s v="Ciudad principal"/>
    <s v="3-&gt;60"/>
    <n v="1.1499999999999999"/>
    <n v="1808.95"/>
    <n v="1"/>
    <n v="0.27"/>
    <n v="4"/>
    <n v="6.7500000000000004E-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85"/>
    <x v="0"/>
    <s v="5866"/>
    <s v="25/03/2019 19:03"/>
    <s v="0EX9283345"/>
    <s v="800147"/>
    <s v="PITSS"/>
    <s v="ASP"/>
    <x v="1"/>
    <s v="BLV A L MATEOS SN ESQ CHIMALPOPOC"/>
    <x v="17"/>
    <n v="0"/>
    <s v="INTERIOR"/>
    <n v="30"/>
    <s v="Entre 16 y 30"/>
    <s v="Departmental Digital"/>
    <s v="A3"/>
    <s v="Ciudad principal"/>
    <s v="2-Entre 16 y 30"/>
    <n v="0.8"/>
    <n v="1092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4889"/>
    <x v="0"/>
    <s v="5757"/>
    <s v="25/03/2019 19:51"/>
    <s v="0Y2B003355"/>
    <s v="500159"/>
    <s v="PITSS"/>
    <s v="ASP"/>
    <x v="7"/>
    <s v="HEROICO COLEGIO MILITAR No 4700"/>
    <x v="6"/>
    <n v="0"/>
    <s v="INTERIOR"/>
    <n v="34"/>
    <s v="Entre 31 y 60"/>
    <s v="Departmental Digital"/>
    <s v="A3"/>
    <s v="Ciudad principal"/>
    <s v="2-Entre 31 y 60"/>
    <n v="1.05"/>
    <n v="1433.25"/>
    <n v="1"/>
    <n v="0"/>
    <n v="5"/>
    <n v="0"/>
    <n v="0"/>
    <n v="0"/>
    <d v="2019-03-26T00:00:00"/>
    <d v="2019-03-26T00:00:00"/>
    <n v="0"/>
    <s v="0-1 día"/>
    <n v="0"/>
    <n v="0"/>
    <n v="0"/>
    <x v="0"/>
    <x v="0"/>
    <x v="0"/>
    <x v="0"/>
    <x v="0"/>
    <x v="1"/>
    <x v="6"/>
  </r>
  <r>
    <x v="2"/>
    <n v="1"/>
    <s v="2014893"/>
    <x v="0"/>
    <s v="0070"/>
    <s v="25/03/2019 20:36"/>
    <s v="0E2B658304"/>
    <s v="500028"/>
    <s v="PITSS"/>
    <s v="ASP"/>
    <x v="4"/>
    <s v="EUGENIO GARZA SADA 3525"/>
    <x v="11"/>
    <n v="0"/>
    <s v="INTERIOR"/>
    <n v="3"/>
    <s v="&lt;=3"/>
    <s v="Entry Production Color Low/Mid"/>
    <s v="Entry Production"/>
    <s v="Ciudad principal"/>
    <s v="3-&lt;=3"/>
    <n v="0"/>
    <n v="0"/>
    <n v="1"/>
    <n v="1.5"/>
    <n v="4"/>
    <n v="0.3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049"/>
    <x v="0"/>
    <s v="4310"/>
    <s v="26/03/2019 08:14"/>
    <s v="0BG0966729"/>
    <s v="800146"/>
    <s v="PITSS"/>
    <s v="ASP"/>
    <x v="1"/>
    <s v="AV MEREO RODRIGUEZ BARRAGAN S/N"/>
    <x v="13"/>
    <n v="0"/>
    <s v="INTERIOR"/>
    <n v="22"/>
    <s v="Entre 16 y 30"/>
    <s v="Light Production Digital Business"/>
    <s v="Entry Production"/>
    <s v="Ciudad principal"/>
    <s v="3-Entre 16 y 30"/>
    <n v="1.05"/>
    <n v="1651.6500000000003"/>
    <n v="1"/>
    <n v="1.48"/>
    <n v="4"/>
    <n v="0.3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057"/>
    <x v="0"/>
    <s v="4395"/>
    <s v="26/03/2019 08:22"/>
    <s v="0BG2947978"/>
    <s v="800192"/>
    <s v="PITSS"/>
    <s v="ASP"/>
    <x v="1"/>
    <s v="MANUEL J CLOUTHIER 888"/>
    <x v="0"/>
    <n v="0"/>
    <s v="INTERIOR"/>
    <n v="35"/>
    <s v="Entre 31 y 60"/>
    <s v="Light Production Digital Business"/>
    <s v="Entry Production"/>
    <s v="Ciudad principal"/>
    <s v="3-Entre 31 y 60"/>
    <n v="1.1000000000000001"/>
    <n v="1730.3000000000004"/>
    <n v="1"/>
    <n v="2.13"/>
    <n v="4"/>
    <n v="0.53249999999999997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073"/>
    <x v="0"/>
    <s v="6705"/>
    <s v="26/03/2019 08:49"/>
    <s v="0A1H021665"/>
    <s v="800186"/>
    <s v="PITSS"/>
    <s v="ASP"/>
    <x v="1"/>
    <s v="PASEO CENTRAL 131"/>
    <x v="45"/>
    <n v="0"/>
    <s v="INTERIOR"/>
    <n v="11"/>
    <s v="Entre 7 y 15"/>
    <s v="WF Mono Systems and Legacy Color"/>
    <s v="WF"/>
    <s v="Ciudad principal"/>
    <s v="3-Entre 7 y 15"/>
    <n v="0.8"/>
    <n v="1258.4000000000003"/>
    <n v="1"/>
    <n v="4.18"/>
    <n v="4"/>
    <n v="1.0449999999999999"/>
    <n v="1.1249999999999982E-2"/>
    <n v="-17.696249999999974"/>
    <d v="2019-03-26T00:00:00"/>
    <d v="2019-03-26T00:00:00"/>
    <n v="0"/>
    <s v="0-1 día"/>
    <n v="0"/>
    <n v="0"/>
    <n v="0"/>
    <x v="0"/>
    <x v="1"/>
    <x v="0"/>
    <x v="0"/>
    <x v="0"/>
    <x v="0"/>
    <x v="0"/>
  </r>
  <r>
    <x v="2"/>
    <n v="1"/>
    <s v="2015077"/>
    <x v="0"/>
    <s v="4395"/>
    <s v="26/03/2019 08:54"/>
    <s v="0BG2946393"/>
    <s v="800147"/>
    <s v="PITSS"/>
    <s v="ASP"/>
    <x v="1"/>
    <s v="CALLE 5 DE MAYO No 208-A"/>
    <x v="17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1.02"/>
    <n v="4"/>
    <n v="0.255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01"/>
    <x v="0"/>
    <s v="4002"/>
    <s v="26/03/2019 09:28"/>
    <s v="09HB318293"/>
    <s v="500019"/>
    <s v="PITSS"/>
    <s v="ASP"/>
    <x v="6"/>
    <s v="IL DE FONSO  FUENTES 233 SUR"/>
    <x v="9"/>
    <n v="0"/>
    <s v="INTERIOR"/>
    <n v="544"/>
    <s v="&gt;60"/>
    <s v="A4 Mono MFPs"/>
    <s v="A4"/>
    <s v="Otras"/>
    <s v="1-&gt;60"/>
    <n v="1.05"/>
    <n v="750.75000000000011"/>
    <n v="1"/>
    <n v="1.4"/>
    <n v="9"/>
    <n v="0.15555555555555556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07"/>
    <x v="0"/>
    <s v="8046"/>
    <s v="26/03/2019 09:45"/>
    <s v="08TB570797"/>
    <s v="500071"/>
    <s v="PITSS"/>
    <s v="ASP"/>
    <x v="74"/>
    <s v="SENDERO NACIONAL KM 3.5"/>
    <x v="42"/>
    <n v="0"/>
    <s v="INTERIOR"/>
    <n v="19"/>
    <s v="Entre 16 y 30"/>
    <s v="A3 Office Color Laser MFPs"/>
    <s v="A3"/>
    <s v="Ciudad principal"/>
    <s v="2-Entre 16 y 30"/>
    <n v="0.8"/>
    <n v="1092"/>
    <n v="1"/>
    <n v="1.83"/>
    <n v="5"/>
    <n v="0.36599999999999999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145"/>
    <x v="0"/>
    <s v="5866"/>
    <s v="26/03/2019 10:19"/>
    <s v="0EX9293380"/>
    <s v="800187"/>
    <s v="PITSS"/>
    <s v="ASP"/>
    <x v="4"/>
    <s v="AV DE ANAHUAC CIRCUITO UNIVERSIDADES No 1"/>
    <x v="10"/>
    <n v="0"/>
    <s v="INTERIOR"/>
    <n v="67"/>
    <s v="&gt;60"/>
    <s v="Departmental Digital"/>
    <s v="A3"/>
    <s v="Ciudad principal"/>
    <s v="2-&gt;60"/>
    <n v="1.1000000000000001"/>
    <n v="1501.5000000000002"/>
    <n v="1"/>
    <n v="1.01"/>
    <n v="5"/>
    <n v="0.2020000000000000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149"/>
    <x v="0"/>
    <s v="5774"/>
    <s v="26/03/2019 10:23"/>
    <s v="0XEL566141"/>
    <s v="800187"/>
    <s v="PITSS"/>
    <s v="ASP"/>
    <x v="4"/>
    <s v="AV DE ANAHUAC CIRCUITO UNIVERSIDADES No 1"/>
    <x v="10"/>
    <n v="0"/>
    <s v="INTERIOR"/>
    <n v="21"/>
    <s v="Entre 16 y 30"/>
    <s v="Departmental Digital"/>
    <s v="A3"/>
    <s v="Ciudad principal"/>
    <s v="2-Entre 16 y 30"/>
    <n v="0.8"/>
    <n v="1092"/>
    <n v="1"/>
    <n v="1.45"/>
    <n v="5"/>
    <n v="0.28999999999999998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159"/>
    <x v="0"/>
    <s v="8090"/>
    <s v="26/03/2019 10:40"/>
    <s v="03AG877337"/>
    <s v="500027"/>
    <s v="PITSS"/>
    <s v="ASP"/>
    <x v="20"/>
    <s v="CIRCUITO INTERIOR NORTE No 1820"/>
    <x v="2"/>
    <n v="1"/>
    <s v="INTERIOR"/>
    <n v="6"/>
    <s v="Entre 3 y 6"/>
    <s v="Departmental Digital"/>
    <s v="A3"/>
    <s v="Ciudad principal"/>
    <s v="2-Entre 3 y 6"/>
    <n v="0"/>
    <n v="0"/>
    <n v="1"/>
    <n v="0.5"/>
    <n v="5"/>
    <n v="0.1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01"/>
    <x v="0"/>
    <s v="5866"/>
    <s v="26/03/2019 11:29"/>
    <s v="0EX9293385"/>
    <s v="800187"/>
    <s v="PITSS"/>
    <s v="ASP"/>
    <x v="4"/>
    <s v="CONSTITUYENTES PTE 152"/>
    <x v="10"/>
    <n v="0"/>
    <s v="INTERIOR"/>
    <n v="11"/>
    <s v="Entre 7 y 15"/>
    <s v="Departmental Digital"/>
    <s v="A3"/>
    <s v="Ciudad principal"/>
    <s v="2-Entre 7 y 15"/>
    <n v="0.6"/>
    <n v="819"/>
    <n v="1"/>
    <n v="1.1000000000000001"/>
    <n v="5"/>
    <n v="0.22000000000000003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11"/>
    <x v="0"/>
    <s v="5945"/>
    <s v="26/03/2019 11:36"/>
    <s v="0X76708202"/>
    <s v="500018"/>
    <s v="PITSS"/>
    <s v="ASP"/>
    <x v="2"/>
    <s v="AV MARTIRES DE SONORA 1006"/>
    <x v="23"/>
    <n v="0"/>
    <s v="INTERIOR"/>
    <n v="36"/>
    <s v="Entre 31 y 60"/>
    <s v="Office Digital"/>
    <s v="A3"/>
    <s v="Ciudad principal"/>
    <s v="2-Entre 31 y 60"/>
    <n v="1.05"/>
    <n v="1433.25"/>
    <n v="1"/>
    <n v="0.47"/>
    <n v="5"/>
    <n v="9.4E-2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17"/>
    <x v="0"/>
    <s v="5866"/>
    <s v="26/03/2019 11:39"/>
    <s v="0EX9664780"/>
    <s v="500018"/>
    <s v="PITSS"/>
    <s v="ASP"/>
    <x v="2"/>
    <s v="AV MARTIRES DE SONORA 1006"/>
    <x v="23"/>
    <n v="0"/>
    <s v="INTERIOR"/>
    <n v="12"/>
    <s v="Entre 7 y 15"/>
    <s v="Departmental Digital"/>
    <s v="A3"/>
    <s v="Ciudad principal"/>
    <s v="2-Entre 7 y 15"/>
    <n v="0.6"/>
    <n v="819"/>
    <n v="1"/>
    <n v="2.2200000000000002"/>
    <n v="5"/>
    <n v="0.44400000000000006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229"/>
    <x v="0"/>
    <s v="5867"/>
    <s v="26/03/2019 11:48"/>
    <s v="0EX7416648"/>
    <s v="500155"/>
    <s v="PITSS"/>
    <s v="ASP"/>
    <x v="25"/>
    <s v="AV PARQUE INDUSTRIAL JUAREZ 3328"/>
    <x v="2"/>
    <n v="0"/>
    <s v="INTERIOR"/>
    <n v="15"/>
    <s v="Entre 7 y 15"/>
    <s v="Office Digital"/>
    <s v="A3"/>
    <s v="Ciudad principal"/>
    <s v="2-Entre 7 y 15"/>
    <n v="0.6"/>
    <n v="819"/>
    <n v="1"/>
    <n v="0.53"/>
    <n v="5"/>
    <n v="0.10600000000000001"/>
    <n v="0"/>
    <n v="0"/>
    <d v="2019-03-26T00:00:00"/>
    <d v="2019-03-26T00:00:00"/>
    <n v="0"/>
    <s v="0-1 día"/>
    <n v="0"/>
    <n v="0"/>
    <n v="0"/>
    <x v="0"/>
    <x v="0"/>
    <x v="0"/>
    <x v="1"/>
    <x v="0"/>
    <x v="2"/>
    <x v="2"/>
  </r>
  <r>
    <x v="2"/>
    <n v="1"/>
    <s v="2015259"/>
    <x v="0"/>
    <s v="0560"/>
    <s v="26/03/2019 12:15"/>
    <s v="0XPN547501"/>
    <s v="800197"/>
    <s v="PITSS"/>
    <s v="ASP"/>
    <x v="1"/>
    <s v="AV MEREO RGZ BARRAGAN NUM 1350"/>
    <x v="13"/>
    <n v="0"/>
    <s v="INTERIOR"/>
    <n v="23"/>
    <s v="Entre 16 y 30"/>
    <s v="Entry Production Color Low/Mid"/>
    <s v="Entry Production"/>
    <s v="Ciudad principal"/>
    <s v="3-Entre 16 y 30"/>
    <n v="1.05"/>
    <n v="1651.6500000000003"/>
    <n v="1"/>
    <n v="1.42"/>
    <n v="4"/>
    <n v="0.35499999999999998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267"/>
    <x v="0"/>
    <s v="4002"/>
    <s v="26/03/2019 12:28"/>
    <s v="9HB334085"/>
    <s v="800027"/>
    <s v="PITSS"/>
    <s v="ASP"/>
    <x v="188"/>
    <s v="AV LAURELES No 28"/>
    <x v="130"/>
    <n v="0"/>
    <s v="INTERIOR"/>
    <n v="2672"/>
    <s v="&gt;60"/>
    <s v="A4 Mono MFPs"/>
    <s v="A4"/>
    <s v="Ciudad principal"/>
    <s v="1-&gt;60"/>
    <n v="1.05"/>
    <n v="750.75000000000011"/>
    <n v="1"/>
    <n v="4.8499999999999996"/>
    <n v="5"/>
    <n v="0.97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77"/>
    <x v="0"/>
    <s v="5945"/>
    <s v="26/03/2019 12:38"/>
    <s v="0X76707862"/>
    <s v="500019"/>
    <s v="PITSS"/>
    <s v="ASP"/>
    <x v="13"/>
    <s v="ALAMEDAS No 750"/>
    <x v="9"/>
    <n v="0"/>
    <s v="INTERIOR"/>
    <n v="12"/>
    <s v="Entre 7 y 15"/>
    <s v="Office Digital"/>
    <s v="A3"/>
    <s v="Otras"/>
    <s v="2-Entre 7 y 15"/>
    <n v="0.6"/>
    <n v="819"/>
    <n v="1"/>
    <n v="3.09"/>
    <n v="9"/>
    <n v="0.34333333333333332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279"/>
    <x v="0"/>
    <s v="5945"/>
    <s v="26/03/2019 12:40"/>
    <s v="0X76707945"/>
    <s v="500019"/>
    <s v="PITSS"/>
    <s v="ASP"/>
    <x v="13"/>
    <s v="ALAMEDAS No 750"/>
    <x v="9"/>
    <n v="0"/>
    <s v="INTERIOR"/>
    <n v="4"/>
    <s v="Entre 3 y 6"/>
    <s v="Office Digital"/>
    <s v="A3"/>
    <s v="Otras"/>
    <s v="2-Entre 3 y 6"/>
    <n v="0"/>
    <n v="0"/>
    <n v="1"/>
    <n v="4.7300000000000004"/>
    <n v="9"/>
    <n v="0.5255555555555555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05"/>
    <x v="0"/>
    <s v="4002"/>
    <s v="26/03/2019 12:11"/>
    <s v="09HB331752"/>
    <s v="000196"/>
    <s v="PITSS"/>
    <s v="ASP"/>
    <x v="90"/>
    <s v="TEMISTOCLES No 210"/>
    <x v="25"/>
    <n v="1"/>
    <s v="METRO"/>
    <n v="19"/>
    <s v="Entre 16 y 30"/>
    <s v="A4 Mono MFPs"/>
    <s v="A4"/>
    <s v="Ciudad principal"/>
    <s v="1-Entre 16 y 30"/>
    <n v="0.6"/>
    <n v="0"/>
    <n v="1"/>
    <n v="3.99"/>
    <n v="5"/>
    <n v="0.79800000000000004"/>
    <n v="0"/>
    <n v="0"/>
    <d v="2019-03-26T00:00:00"/>
    <d v="2019-03-26T00:00:00"/>
    <n v="0"/>
    <s v="0-1 día"/>
    <n v="0"/>
    <n v="0"/>
    <n v="0"/>
    <x v="0"/>
    <x v="0"/>
    <x v="0"/>
    <x v="0"/>
    <x v="0"/>
    <x v="0"/>
    <x v="0"/>
  </r>
  <r>
    <x v="2"/>
    <n v="1"/>
    <s v="2015331"/>
    <x v="0"/>
    <s v="5325"/>
    <s v="26/03/2019 13:17"/>
    <s v="0AE7176626"/>
    <s v="800110"/>
    <s v="PITSS"/>
    <s v="ASP"/>
    <x v="7"/>
    <s v="CAMINO A JESUS DEL MONTE S/N KM 2"/>
    <x v="67"/>
    <n v="0"/>
    <s v="INTERIOR"/>
    <n v="873"/>
    <s v="&gt;60"/>
    <s v="Office Digital"/>
    <s v="A3"/>
    <s v="Ciudad principal"/>
    <s v="2-&gt;60"/>
    <n v="1.1000000000000001"/>
    <n v="1501.5000000000002"/>
    <n v="1"/>
    <n v="4.3899999999999997"/>
    <n v="5"/>
    <n v="0.8779999999999998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365"/>
    <x v="0"/>
    <s v="0560"/>
    <s v="26/03/2019 13:33"/>
    <s v="0XPN396574"/>
    <s v="800072"/>
    <s v="PITSS"/>
    <s v="ASP"/>
    <x v="1"/>
    <s v="AV MAIZ 1300"/>
    <x v="0"/>
    <n v="0"/>
    <s v="INTERIOR"/>
    <n v="102"/>
    <s v="&gt;60"/>
    <s v="Entry Production Color Low/Mid"/>
    <s v="Entry Production"/>
    <s v="Ciudad principal"/>
    <s v="3-&gt;60"/>
    <n v="1.1499999999999999"/>
    <n v="1808.95"/>
    <n v="1"/>
    <n v="0.95"/>
    <n v="4"/>
    <n v="0.23749999999999999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67"/>
    <x v="0"/>
    <s v="4624"/>
    <s v="26/03/2019 13:35"/>
    <s v="0D6X452141"/>
    <s v="500156"/>
    <s v="PITSS"/>
    <s v="ASP"/>
    <x v="42"/>
    <s v="AV DE LAS TORRES No 2170"/>
    <x v="2"/>
    <n v="0"/>
    <s v="INTERIOR"/>
    <n v="252"/>
    <s v="&gt;60"/>
    <s v="Entry Mono Printers"/>
    <s v="A4"/>
    <s v="Ciudad principal"/>
    <s v="1-&gt;60"/>
    <n v="1.05"/>
    <n v="750.75000000000011"/>
    <n v="1"/>
    <n v="0.92"/>
    <n v="5"/>
    <n v="0.184"/>
    <n v="0"/>
    <n v="0"/>
    <d v="2019-03-26T00:00:00"/>
    <d v="2019-03-26T00:00:00"/>
    <n v="0"/>
    <s v="0-1 día"/>
    <n v="0"/>
    <n v="0"/>
    <n v="0"/>
    <x v="0"/>
    <x v="0"/>
    <x v="0"/>
    <x v="0"/>
    <x v="0"/>
    <x v="2"/>
    <x v="3"/>
  </r>
  <r>
    <x v="2"/>
    <n v="1"/>
    <s v="2015375"/>
    <x v="0"/>
    <s v="4395"/>
    <s v="26/03/2019 13:39"/>
    <s v="0BG2948899"/>
    <s v="500066"/>
    <s v="PITSS"/>
    <s v="ASP"/>
    <x v="1"/>
    <s v="MORELOS 406 OTE"/>
    <x v="11"/>
    <n v="0"/>
    <s v="INTERIOR"/>
    <n v="4"/>
    <s v="Entre 3 y 6"/>
    <s v="Light Production Digital Business"/>
    <s v="Entry Production"/>
    <s v="Ciudad principal"/>
    <s v="3-Entre 3 y 6"/>
    <n v="0.6"/>
    <n v="943.80000000000007"/>
    <n v="1"/>
    <n v="3.62"/>
    <n v="4"/>
    <n v="0.90500000000000003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385"/>
    <x v="0"/>
    <s v="4395"/>
    <s v="26/03/2019 13:46"/>
    <s v="0BG2947176"/>
    <s v="500036"/>
    <s v="PITSS"/>
    <s v="ASP"/>
    <x v="1"/>
    <s v="MARIANO ESCOBEDO No 519"/>
    <x v="11"/>
    <n v="0"/>
    <s v="INTERIOR"/>
    <n v="6"/>
    <s v="Entre 3 y 6"/>
    <s v="Light Production Digital Business"/>
    <s v="Entry Production"/>
    <s v="Ciudad principal"/>
    <s v="3-Entre 3 y 6"/>
    <n v="0.6"/>
    <n v="943.80000000000007"/>
    <n v="1"/>
    <n v="3.73"/>
    <n v="4"/>
    <n v="0.93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07"/>
    <x v="0"/>
    <s v="4395"/>
    <s v="26/03/2019 14:15"/>
    <s v="0BG2945208"/>
    <s v="500028"/>
    <s v="PITSS"/>
    <s v="ASP"/>
    <x v="1"/>
    <s v="AV REVOLUCION 2703, LOC SA-01"/>
    <x v="11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2.25"/>
    <n v="4"/>
    <n v="0.5625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13"/>
    <x v="0"/>
    <s v="5865"/>
    <s v="26/03/2019 14:28"/>
    <s v="0EX9309804"/>
    <s v="800186"/>
    <s v="PITSS"/>
    <s v="ASP"/>
    <x v="49"/>
    <s v="AV 5 DE FEBRERO 1351"/>
    <x v="10"/>
    <n v="0"/>
    <s v="INTERIOR"/>
    <n v="133"/>
    <s v="&gt;60"/>
    <s v="Departmental Digital"/>
    <s v="A3"/>
    <s v="Ciudad principal"/>
    <s v="2-&gt;60"/>
    <n v="1.1000000000000001"/>
    <n v="1501.5000000000002"/>
    <n v="1"/>
    <n v="2.5299999999999998"/>
    <n v="5"/>
    <n v="0.50600000000000001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15"/>
    <x v="0"/>
    <s v="9939"/>
    <s v="26/03/2019 14:32"/>
    <s v="MXMXCPRN05"/>
    <s v="000195"/>
    <s v="PITSS"/>
    <s v="ASP"/>
    <x v="189"/>
    <s v="BLVD MANUEL AVILA CAMACHO No 5 PISO 12"/>
    <x v="12"/>
    <n v="0"/>
    <s v="METRO"/>
    <n v="2672"/>
    <s v="&gt;60"/>
    <s v="A4 Mono MFPs"/>
    <s v="A4"/>
    <s v="Ciudad principal"/>
    <s v="1-&gt;60"/>
    <n v="1.05"/>
    <n v="491.40000000000003"/>
    <n v="1"/>
    <n v="3.8"/>
    <n v="5"/>
    <n v="0.7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19"/>
    <x v="0"/>
    <s v="7010"/>
    <s v="26/03/2019 14:42"/>
    <s v="07TX137312"/>
    <s v="500056"/>
    <s v="PITSS"/>
    <s v="ASP"/>
    <x v="74"/>
    <s v="CARRETERA A MONTERREY AV FOMENTO INDUSTRIAL SN"/>
    <x v="19"/>
    <n v="0"/>
    <s v="INTERIOR"/>
    <n v="76"/>
    <s v="&gt;60"/>
    <s v="A3 Office Color Laser MFPs"/>
    <s v="A3"/>
    <s v="Ciudad principal"/>
    <s v="2-&gt;60"/>
    <n v="1.1000000000000001"/>
    <n v="1501.5000000000002"/>
    <n v="1"/>
    <n v="2.8"/>
    <n v="5"/>
    <n v="0.55999999999999994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31"/>
    <x v="0"/>
    <s v="0506"/>
    <s v="26/03/2019 15:17"/>
    <s v="09RA664553"/>
    <s v="500089"/>
    <s v="PITSS"/>
    <s v="ASP"/>
    <x v="3"/>
    <s v="AV HERMANOS ESCOBAR No 5756"/>
    <x v="2"/>
    <n v="1"/>
    <s v="INTERIOR"/>
    <n v="69"/>
    <s v="&gt;60"/>
    <s v="Color Laser Printers"/>
    <s v="A4"/>
    <s v="Ciudad principal"/>
    <s v="1-&gt;60"/>
    <n v="1.05"/>
    <n v="0"/>
    <n v="1"/>
    <n v="0.55000000000000004"/>
    <n v="5"/>
    <n v="0.110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33"/>
    <x v="0"/>
    <s v="5867"/>
    <s v="26/03/2019 15:21"/>
    <s v="0EX7382605"/>
    <s v="500159"/>
    <s v="PITSS"/>
    <s v="ASP"/>
    <x v="25"/>
    <s v="CRISTOBAL COLON 11364"/>
    <x v="6"/>
    <n v="0"/>
    <s v="INTERIOR"/>
    <n v="18"/>
    <s v="Entre 16 y 30"/>
    <s v="Office Digital"/>
    <s v="A3"/>
    <s v="Ciudad principal"/>
    <s v="2-Entre 16 y 30"/>
    <n v="0.8"/>
    <n v="1092"/>
    <n v="1"/>
    <n v="0.9"/>
    <n v="5"/>
    <n v="0.18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5437"/>
    <x v="0"/>
    <s v="4002"/>
    <s v="26/03/2019 15:25"/>
    <s v="09HB331708"/>
    <s v="800196"/>
    <s v="PITSS"/>
    <s v="ASP"/>
    <x v="40"/>
    <s v="CARR SAN ISIDRO MAZATEPEC No 765"/>
    <x v="40"/>
    <n v="1"/>
    <s v="INTERIOR"/>
    <n v="2672"/>
    <s v="&gt;60"/>
    <s v="A4 Mono MFPs"/>
    <s v="A4"/>
    <s v="Ciudad principal"/>
    <s v="1-&gt;60"/>
    <n v="1.05"/>
    <n v="0"/>
    <n v="1"/>
    <n v="1.83"/>
    <n v="5"/>
    <n v="0.36599999999999999"/>
    <n v="0"/>
    <n v="0"/>
    <d v="2019-03-26T00:00:00"/>
    <d v="2019-03-27T00:00:00"/>
    <n v="1"/>
    <s v="0-1 día"/>
    <n v="0"/>
    <n v="0"/>
    <n v="0"/>
    <x v="0"/>
    <x v="0"/>
    <x v="0"/>
    <x v="0"/>
    <x v="0"/>
    <x v="0"/>
    <x v="0"/>
  </r>
  <r>
    <x v="2"/>
    <n v="1"/>
    <s v="2015451"/>
    <x v="0"/>
    <s v="8301"/>
    <s v="26/03/2019 15:53"/>
    <s v="002421031"/>
    <s v="100038"/>
    <s v="PITSS"/>
    <s v="ASP"/>
    <x v="4"/>
    <s v="BLVD AEROPUERTO MIGUEL ALEMAN No 55"/>
    <x v="59"/>
    <n v="0"/>
    <s v="INTERIOR"/>
    <n v="13"/>
    <s v="Entre 7 y 15"/>
    <s v="WF Mono Systems and Legacy Color"/>
    <s v="WF"/>
    <s v="Ciudad principal"/>
    <s v="3-Entre 7 y 15"/>
    <n v="0.8"/>
    <n v="1258.4000000000003"/>
    <n v="1"/>
    <n v="3.12"/>
    <n v="4"/>
    <n v="0.7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55"/>
    <x v="0"/>
    <s v="6705"/>
    <s v="26/03/2019 16:02"/>
    <s v="0A1H022181"/>
    <s v="500018"/>
    <s v="PITSS"/>
    <s v="ASP"/>
    <x v="2"/>
    <s v="BLVD FRANCISCO PRIMO DE VERDAD No 3317"/>
    <x v="23"/>
    <n v="0"/>
    <s v="INTERIOR"/>
    <n v="83"/>
    <s v="&gt;60"/>
    <s v="WF Mono Systems and Legacy Color"/>
    <s v="WF"/>
    <s v="Ciudad principal"/>
    <s v="3-&gt;60"/>
    <n v="1.1499999999999999"/>
    <n v="1808.95"/>
    <n v="1"/>
    <n v="1.47"/>
    <n v="4"/>
    <n v="0.3674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63"/>
    <x v="0"/>
    <s v="0070"/>
    <s v="26/03/2019 16:12"/>
    <s v="0E2B665463"/>
    <s v="800197"/>
    <s v="PITSS"/>
    <s v="ASP"/>
    <x v="4"/>
    <s v="AV SALVADOR NAVA MARTINEZ No 3115"/>
    <x v="13"/>
    <n v="0"/>
    <s v="INTERIOR"/>
    <n v="26"/>
    <s v="Entre 16 y 30"/>
    <s v="Entry Production Color Low/Mid"/>
    <s v="Entry Production"/>
    <s v="Ciudad principal"/>
    <s v="3-Entre 16 y 30"/>
    <n v="1.05"/>
    <n v="1651.6500000000003"/>
    <n v="1"/>
    <n v="6.8"/>
    <n v="4"/>
    <n v="1.7"/>
    <n v="0.17499999999999999"/>
    <n v="-275.27500000000003"/>
    <d v="2019-03-27T00:00:00"/>
    <d v="2019-03-27T00:00:00"/>
    <n v="0"/>
    <s v="0-1 día"/>
    <n v="0"/>
    <n v="0"/>
    <n v="0"/>
    <x v="0"/>
    <x v="1"/>
    <x v="0"/>
    <x v="0"/>
    <x v="0"/>
    <x v="0"/>
    <x v="0"/>
  </r>
  <r>
    <x v="2"/>
    <n v="1"/>
    <s v="2015465"/>
    <x v="0"/>
    <s v="8055"/>
    <s v="26/03/2019 16:26"/>
    <s v="0Y4X846834"/>
    <s v="500027"/>
    <s v="PITSS"/>
    <s v="ASP"/>
    <x v="20"/>
    <s v="DURANGO No 2751"/>
    <x v="2"/>
    <n v="1"/>
    <s v="INTERIOR"/>
    <n v="2672"/>
    <s v="&gt;60"/>
    <s v="Departmental Digital"/>
    <s v="A3"/>
    <s v="Ciudad principal"/>
    <s v="2-&gt;60"/>
    <n v="1.1000000000000001"/>
    <n v="0"/>
    <n v="1"/>
    <n v="1.1499999999999999"/>
    <n v="5"/>
    <n v="0.229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467"/>
    <x v="0"/>
    <s v="3636"/>
    <s v="26/03/2019 16:27"/>
    <s v="0BB1569265"/>
    <s v="500159"/>
    <s v="PITSS"/>
    <s v="ASP"/>
    <x v="25"/>
    <s v="VIALIDAD TABALAOPA 8507"/>
    <x v="6"/>
    <n v="0"/>
    <s v="INTERIOR"/>
    <n v="13"/>
    <s v="Entre 7 y 15"/>
    <s v="A4 Mono MFPs"/>
    <s v="A4"/>
    <s v="Ciudad principal"/>
    <s v="1-Entre 7 y 15"/>
    <n v="0"/>
    <n v="0"/>
    <n v="1"/>
    <n v="1.05"/>
    <n v="5"/>
    <n v="0.21000000000000002"/>
    <n v="0"/>
    <n v="0"/>
    <d v="2019-03-28T00:00:00"/>
    <d v="2019-03-28T00:00:00"/>
    <n v="0"/>
    <s v="0-1 día"/>
    <n v="0"/>
    <n v="0"/>
    <n v="0"/>
    <x v="0"/>
    <x v="0"/>
    <x v="0"/>
    <x v="1"/>
    <x v="0"/>
    <x v="1"/>
    <x v="6"/>
  </r>
  <r>
    <x v="2"/>
    <n v="1"/>
    <s v="2015485"/>
    <x v="0"/>
    <s v="3659"/>
    <s v="26/03/2019 16:58"/>
    <s v="C4X012865"/>
    <s v="800147"/>
    <s v="PITSS"/>
    <s v="ASP"/>
    <x v="190"/>
    <s v="CARR ESTATAL SILAO ROMITA KM 2"/>
    <x v="46"/>
    <n v="0"/>
    <s v="INTERIOR"/>
    <n v="2672"/>
    <s v="&gt;60"/>
    <s v="A4 Mono MFPs"/>
    <s v="A4"/>
    <s v="Ciudad principal"/>
    <s v="1-&gt;60"/>
    <n v="1.05"/>
    <n v="750.75000000000011"/>
    <n v="1"/>
    <n v="0.53"/>
    <n v="5"/>
    <n v="0.106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499"/>
    <x v="0"/>
    <s v="4395"/>
    <s v="26/03/2019 17:37"/>
    <s v="0BG2950042"/>
    <s v="500083"/>
    <s v="PITSS"/>
    <s v="ASP"/>
    <x v="1"/>
    <s v="CARRETERA NACIONAL NO 500 LOCAL N-119"/>
    <x v="11"/>
    <n v="0"/>
    <s v="INTERIOR"/>
    <n v="64"/>
    <s v="&gt;60"/>
    <s v="Light Production Digital Business"/>
    <s v="Entry Production"/>
    <s v="Ciudad principal"/>
    <s v="3-&gt;60"/>
    <n v="1.1499999999999999"/>
    <n v="1808.95"/>
    <n v="1"/>
    <n v="3.67"/>
    <n v="4"/>
    <n v="0.91749999999999998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5507"/>
    <x v="0"/>
    <s v="4395"/>
    <s v="26/03/2019 17:54"/>
    <s v="0BG2948814"/>
    <s v="500066"/>
    <s v="PITSS"/>
    <s v="ASP"/>
    <x v="1"/>
    <s v="AV HUMBERTO LOBO 520"/>
    <x v="1"/>
    <n v="0"/>
    <s v="INTERIOR"/>
    <n v="11"/>
    <s v="Entre 7 y 15"/>
    <s v="Light Production Digital Business"/>
    <s v="Entry Production"/>
    <s v="Ciudad principal"/>
    <s v="3-Entre 7 y 15"/>
    <n v="0.8"/>
    <n v="1258.4000000000003"/>
    <n v="1"/>
    <n v="3.57"/>
    <n v="4"/>
    <n v="0.8924999999999999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513"/>
    <x v="0"/>
    <s v="0570"/>
    <s v="26/03/2019 18:01"/>
    <s v="0XPN548183"/>
    <s v="500161"/>
    <s v="PITSS"/>
    <s v="ASP"/>
    <x v="4"/>
    <s v="AV MIRADOR 3300"/>
    <x v="6"/>
    <n v="0"/>
    <s v="INTERIOR"/>
    <n v="1"/>
    <s v="&lt;=3"/>
    <s v="Entry Production Color Low/Mid"/>
    <s v="Entry Production"/>
    <s v="Ciudad principal"/>
    <s v="3-&lt;=3"/>
    <n v="0"/>
    <n v="0"/>
    <n v="1"/>
    <n v="2.5"/>
    <n v="4"/>
    <n v="0.625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7"/>
  </r>
  <r>
    <x v="2"/>
    <n v="1"/>
    <s v="2015659"/>
    <x v="0"/>
    <s v="8070"/>
    <s v="27/03/2019 08:08"/>
    <s v="06TB442347"/>
    <s v="500157"/>
    <s v="PITSS"/>
    <s v="ASP"/>
    <x v="57"/>
    <s v="AV DEL CHARRO No 1750 NTE"/>
    <x v="2"/>
    <n v="0"/>
    <s v="INTERIOR"/>
    <n v="12"/>
    <s v="Entre 7 y 15"/>
    <s v="A3 Office Color Laser MFPs"/>
    <s v="A3"/>
    <s v="Ciudad principal"/>
    <s v="2-Entre 7 y 15"/>
    <n v="0.6"/>
    <n v="819"/>
    <n v="1"/>
    <n v="0.75"/>
    <n v="5"/>
    <n v="0.15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4"/>
  </r>
  <r>
    <x v="2"/>
    <n v="1"/>
    <s v="2015661"/>
    <x v="0"/>
    <s v="8075"/>
    <s v="27/03/2019 08:14"/>
    <s v="03AG880355"/>
    <s v="800183"/>
    <s v="PITSS"/>
    <s v="ASP"/>
    <x v="4"/>
    <s v="AV MEXICO 3370"/>
    <x v="0"/>
    <n v="0"/>
    <s v="INTERIOR"/>
    <n v="2"/>
    <s v="&lt;=3"/>
    <s v="Departmental Digital"/>
    <s v="A3"/>
    <s v="Ciudad principal"/>
    <s v="2-&lt;=3"/>
    <n v="0"/>
    <n v="0"/>
    <n v="1"/>
    <n v="1.17"/>
    <n v="5"/>
    <n v="0.2339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663"/>
    <x v="0"/>
    <s v="5552"/>
    <s v="27/03/2019 08:26"/>
    <s v="0KPA025649"/>
    <s v="500158"/>
    <s v="PITSS"/>
    <s v="ASP"/>
    <x v="11"/>
    <s v="AV PRINCIPAL S/N"/>
    <x v="2"/>
    <n v="0"/>
    <s v="INTERIOR"/>
    <n v="65"/>
    <s v="&gt;60"/>
    <s v="Entry Mono Printers"/>
    <s v="A4"/>
    <s v="Ciudad principal"/>
    <s v="1-&gt;60"/>
    <n v="1.05"/>
    <n v="750.75000000000011"/>
    <n v="1"/>
    <n v="0.78"/>
    <n v="5"/>
    <n v="0.156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5"/>
  </r>
  <r>
    <x v="2"/>
    <n v="1"/>
    <s v="2015683"/>
    <x v="0"/>
    <s v="7530"/>
    <s v="27/03/2019 08:53"/>
    <s v="0XKK398482"/>
    <s v="500053"/>
    <s v="PITSS"/>
    <s v="ASP"/>
    <x v="28"/>
    <s v="BLV MIGUEL RAMOS ARIZPE 124 SUR"/>
    <x v="122"/>
    <n v="1"/>
    <s v="INTERIOR"/>
    <n v="180"/>
    <s v="&gt;60"/>
    <s v="A3 Office Color Laser MFPs"/>
    <s v="A3"/>
    <s v="Otras"/>
    <s v="2-&gt;60"/>
    <n v="1.1000000000000001"/>
    <n v="0"/>
    <n v="1"/>
    <n v="0.67"/>
    <n v="9"/>
    <n v="7.4444444444444452E-2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697"/>
    <x v="0"/>
    <s v="7100"/>
    <s v="27/03/2019 09:15"/>
    <s v="0XP6010948"/>
    <s v="500158"/>
    <s v="PITSS"/>
    <s v="ASP"/>
    <x v="13"/>
    <s v="AV ANTONIO J BERMUDEZ No 1230"/>
    <x v="2"/>
    <n v="0"/>
    <s v="INTERIOR"/>
    <n v="16"/>
    <s v="Entre 16 y 30"/>
    <s v="Color Laser Printers"/>
    <s v="A4"/>
    <s v="Ciudad principal"/>
    <s v="1-Entre 16 y 30"/>
    <n v="0.6"/>
    <n v="429.00000000000006"/>
    <n v="1"/>
    <n v="2.82"/>
    <n v="5"/>
    <n v="0.56399999999999995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5"/>
  </r>
  <r>
    <x v="2"/>
    <n v="1"/>
    <s v="2015701"/>
    <x v="0"/>
    <s v="5865"/>
    <s v="27/03/2019 09:21"/>
    <s v="0EX9289926"/>
    <s v="800186"/>
    <s v="PITSS"/>
    <s v="ASP"/>
    <x v="1"/>
    <s v="EZEQUIEL MONTES 8 ESQ BERNANRDO QUI"/>
    <x v="10"/>
    <n v="0"/>
    <s v="INTERIOR"/>
    <n v="76"/>
    <s v="&gt;60"/>
    <s v="Departmental Digital"/>
    <s v="A3"/>
    <s v="Ciudad principal"/>
    <s v="2-&gt;60"/>
    <n v="1.1000000000000001"/>
    <n v="1501.5000000000002"/>
    <n v="1"/>
    <n v="2.75"/>
    <n v="5"/>
    <n v="0.55000000000000004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707"/>
    <x v="0"/>
    <s v="4395"/>
    <s v="27/03/2019 09:23"/>
    <s v="0BG2949219"/>
    <s v="800185"/>
    <s v="PITSS"/>
    <s v="ASP"/>
    <x v="1"/>
    <s v="FELIPE SEVILLA DEL RIO 115"/>
    <x v="50"/>
    <n v="1"/>
    <s v="INTERIOR"/>
    <n v="54"/>
    <s v="Entre 31 y 60"/>
    <s v="Light Production Digital Business"/>
    <s v="Entry Production"/>
    <s v="Ciudad principal"/>
    <s v="3-Entre 31 y 60"/>
    <n v="1.1000000000000001"/>
    <n v="0"/>
    <n v="1"/>
    <n v="1.99"/>
    <n v="4"/>
    <n v="0.49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723"/>
    <x v="0"/>
    <s v="7512"/>
    <s v="27/03/2019 09:42"/>
    <s v="0RXD139626"/>
    <s v="500028"/>
    <s v="PITSS"/>
    <s v="ASP"/>
    <x v="59"/>
    <s v="LAZARO CARDENAS 1810 PISO 7 Y 8"/>
    <x v="11"/>
    <n v="0"/>
    <s v="INTERIOR"/>
    <n v="149"/>
    <s v="&gt;60"/>
    <s v="Color Laser Printers"/>
    <s v="A4"/>
    <s v="Ciudad principal"/>
    <s v="1-&gt;60"/>
    <n v="1.05"/>
    <n v="750.75000000000011"/>
    <n v="1"/>
    <n v="3.3"/>
    <n v="5"/>
    <n v="0.65999999999999992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33"/>
    <x v="0"/>
    <s v="3616"/>
    <s v="27/03/2019 09:46"/>
    <s v="0A2T388973"/>
    <s v="500036"/>
    <s v="PITSS"/>
    <s v="ASP"/>
    <x v="191"/>
    <s v="AV SAN PEDRO 215 NORTE"/>
    <x v="1"/>
    <n v="0"/>
    <s v="INTERIOR"/>
    <n v="317"/>
    <s v="&gt;60"/>
    <s v="A4 Mono MFPs"/>
    <s v="A4"/>
    <s v="Ciudad principal"/>
    <s v="1-&gt;60"/>
    <n v="1.05"/>
    <n v="750.75000000000011"/>
    <n v="1"/>
    <n v="1.23"/>
    <n v="5"/>
    <n v="0.246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35"/>
    <x v="0"/>
    <s v="3616"/>
    <s v="27/03/2019 09:48"/>
    <s v="0A2T390179"/>
    <s v="500036"/>
    <s v="PITSS"/>
    <s v="ASP"/>
    <x v="191"/>
    <s v="AV SAN PEDRO 215 NORTE"/>
    <x v="1"/>
    <n v="0"/>
    <s v="INTERIOR"/>
    <n v="219"/>
    <s v="&gt;60"/>
    <s v="A4 Mono MFPs"/>
    <s v="A4"/>
    <s v="Ciudad principal"/>
    <s v="1-&gt;60"/>
    <n v="1.05"/>
    <n v="750.75000000000011"/>
    <n v="1"/>
    <n v="1.9"/>
    <n v="5"/>
    <n v="0.3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775"/>
    <x v="0"/>
    <s v="5337"/>
    <s v="27/03/2019 10:40"/>
    <s v="0AE9567213"/>
    <s v="500156"/>
    <s v="PITSS"/>
    <s v="ASP"/>
    <x v="167"/>
    <s v="BLVD INDEPENDENCIA 4240"/>
    <x v="2"/>
    <n v="0"/>
    <s v="INTERIOR"/>
    <n v="195"/>
    <s v="&gt;60"/>
    <s v="Office Digital"/>
    <s v="A3"/>
    <s v="Ciudad principal"/>
    <s v="2-&gt;60"/>
    <n v="1.1000000000000001"/>
    <n v="1501.5000000000002"/>
    <n v="1"/>
    <n v="2.33"/>
    <n v="5"/>
    <n v="0.46600000000000003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3"/>
  </r>
  <r>
    <x v="2"/>
    <n v="1"/>
    <s v="2015809"/>
    <x v="0"/>
    <s v="5866"/>
    <s v="27/03/2019 11:19"/>
    <s v="0EX9283170"/>
    <s v="500157"/>
    <s v="PITSS"/>
    <s v="ASP"/>
    <x v="1"/>
    <s v="AV EJERCITO NAL NUM 2926 ESQ JACARANDAS"/>
    <x v="2"/>
    <n v="0"/>
    <s v="INTERIOR"/>
    <n v="48"/>
    <s v="Entre 31 y 60"/>
    <s v="Departmental Digital"/>
    <s v="A3"/>
    <s v="Ciudad principal"/>
    <s v="2-Entre 31 y 60"/>
    <n v="1.05"/>
    <n v="1433.25"/>
    <n v="1"/>
    <n v="0.6"/>
    <n v="5"/>
    <n v="0.12"/>
    <n v="0"/>
    <n v="0"/>
    <d v="2019-03-27T00:00:00"/>
    <d v="2019-03-27T00:00:00"/>
    <n v="0"/>
    <s v="0-1 día"/>
    <n v="0"/>
    <n v="0"/>
    <n v="0"/>
    <x v="0"/>
    <x v="0"/>
    <x v="0"/>
    <x v="0"/>
    <x v="0"/>
    <x v="2"/>
    <x v="4"/>
  </r>
  <r>
    <x v="2"/>
    <n v="1"/>
    <s v="2015833"/>
    <x v="3"/>
    <s v="4002"/>
    <s v="27/03/2019 11:41"/>
    <s v="09HB334898"/>
    <s v="800186"/>
    <s v="PITSS"/>
    <s v="ASP"/>
    <x v="4"/>
    <s v="AV 5 DE FEBRERO 9200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0"/>
    <x v="0"/>
  </r>
  <r>
    <x v="2"/>
    <n v="1"/>
    <s v="2015839"/>
    <x v="0"/>
    <s v="4002"/>
    <s v="27/03/2019 11:46"/>
    <s v="09HB331943"/>
    <s v="800196"/>
    <s v="PITSS"/>
    <s v="ASP"/>
    <x v="0"/>
    <s v="5 DE FEBRERO ORIENTE No 106"/>
    <x v="131"/>
    <n v="1"/>
    <s v="INTERIOR"/>
    <n v="181"/>
    <s v="&gt;60"/>
    <s v="A4 Mono MFPs"/>
    <s v="A4"/>
    <s v="Ciudad principal"/>
    <s v="1-&gt;60"/>
    <n v="1.05"/>
    <n v="0"/>
    <n v="1"/>
    <n v="0.51"/>
    <n v="5"/>
    <n v="0.10200000000000001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841"/>
    <x v="1"/>
    <s v="4002"/>
    <s v="27/03/2019 11:49"/>
    <s v="09HB331505"/>
    <s v="000196"/>
    <s v="PITSS"/>
    <s v="ASP"/>
    <x v="15"/>
    <s v="AV PASEO DE LA REFORMA No 180 PISO 23"/>
    <x v="57"/>
    <n v="1"/>
    <s v="METRO"/>
    <s v="  "/>
    <s v="&gt;60"/>
    <s v="A4 Mono MFPs"/>
    <s v="A4"/>
    <s v="Ciudad principal"/>
    <s v="1-&gt;60"/>
    <n v="1"/>
    <n v="0"/>
    <n v="0"/>
    <n v="5"/>
    <n v="5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5843"/>
    <x v="1"/>
    <s v="8045"/>
    <s v="27/03/2019 11:50"/>
    <s v="0Y4X848009"/>
    <s v="000196"/>
    <s v="PITSS"/>
    <s v="ASP"/>
    <x v="15"/>
    <s v="AV PASEO DE LA REFORMA No 180 PISO 23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3-29T00:00:00"/>
    <d v="2019-03-29T00:00:00"/>
    <n v="0"/>
    <s v="0-1 día"/>
    <n v="0"/>
    <n v="0"/>
    <n v="0"/>
    <x v="1"/>
    <x v="0"/>
    <x v="0"/>
    <x v="0"/>
    <x v="0"/>
    <x v="0"/>
    <x v="0"/>
  </r>
  <r>
    <x v="2"/>
    <n v="1"/>
    <s v="2015845"/>
    <x v="1"/>
    <s v="8070"/>
    <s v="27/03/2019 11:51"/>
    <s v="06TB445743"/>
    <s v="000196"/>
    <s v="PITSS"/>
    <s v="ASP"/>
    <x v="15"/>
    <s v="AV PASEO DE LA REFORMA No 180 PISO 23"/>
    <x v="57"/>
    <n v="1"/>
    <s v="METRO"/>
    <s v="  "/>
    <s v="&gt;60"/>
    <s v="A3 Office Color Laser MFPs"/>
    <s v="A3"/>
    <s v="Ciudad principal"/>
    <s v="2-&gt;60"/>
    <n v="1"/>
    <n v="0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0"/>
    <x v="0"/>
  </r>
  <r>
    <x v="2"/>
    <n v="1"/>
    <s v="2015849"/>
    <x v="1"/>
    <s v="8045"/>
    <s v="27/03/2019 11:52"/>
    <s v="0Y4X848866"/>
    <s v="000196"/>
    <s v="PITSS"/>
    <s v="ASP"/>
    <x v="15"/>
    <s v="AV PASEO DE LA REFORMA No 180 PISO 23"/>
    <x v="57"/>
    <n v="1"/>
    <s v="METRO"/>
    <s v="  "/>
    <s v="&gt;60"/>
    <s v="Office Digital"/>
    <s v="A3"/>
    <s v="Ciudad principal"/>
    <s v="2-&gt;60"/>
    <n v="1"/>
    <n v="0"/>
    <n v="0"/>
    <n v="5"/>
    <n v="5"/>
    <n v="1"/>
    <n v="0"/>
    <n v="0"/>
    <d v="2019-03-27T00:00:00"/>
    <d v="2019-03-27T00:00:00"/>
    <n v="0"/>
    <s v="0-1 día"/>
    <n v="0"/>
    <n v="0"/>
    <n v="0"/>
    <x v="1"/>
    <x v="0"/>
    <x v="0"/>
    <x v="0"/>
    <x v="0"/>
    <x v="0"/>
    <x v="0"/>
  </r>
  <r>
    <x v="2"/>
    <n v="1"/>
    <s v="2015877"/>
    <x v="0"/>
    <s v="3326"/>
    <s v="27/03/2019 12:38"/>
    <s v="0LA6297017"/>
    <s v="500161"/>
    <s v="PITSS"/>
    <s v="ASP"/>
    <x v="6"/>
    <s v="CATALPA Y PIMENTEL No 717"/>
    <x v="6"/>
    <n v="0"/>
    <s v="INTERIOR"/>
    <n v="2673"/>
    <s v="&gt;60"/>
    <s v="A4 Mono MFPs"/>
    <s v="A4"/>
    <s v="Ciudad principal"/>
    <s v="1-&gt;60"/>
    <n v="1.05"/>
    <n v="750.75000000000011"/>
    <n v="1"/>
    <n v="0.42"/>
    <n v="5"/>
    <n v="8.3999999999999991E-2"/>
    <n v="0"/>
    <n v="0"/>
    <d v="2019-03-27T00:00:00"/>
    <d v="2019-03-27T00:00:00"/>
    <n v="0"/>
    <s v="0-1 día"/>
    <n v="0"/>
    <n v="0"/>
    <n v="0"/>
    <x v="0"/>
    <x v="0"/>
    <x v="0"/>
    <x v="0"/>
    <x v="0"/>
    <x v="1"/>
    <x v="7"/>
  </r>
  <r>
    <x v="2"/>
    <n v="1"/>
    <s v="2015883"/>
    <x v="7"/>
    <s v="3326"/>
    <s v="27/03/2019 12:45"/>
    <s v="0LA6296963"/>
    <s v="500156"/>
    <s v="PITSS"/>
    <s v="ASP"/>
    <x v="6"/>
    <s v="AV TECNOLOGICO 1770"/>
    <x v="2"/>
    <n v="0"/>
    <s v="INTERIOR"/>
    <s v="  "/>
    <s v="&gt;60"/>
    <s v="A4 Mono MFPs"/>
    <s v="A4"/>
    <s v="Ciudad principal"/>
    <s v="1-&gt;60"/>
    <n v="1"/>
    <n v="715.00000000000011"/>
    <n v="0"/>
    <n v="5"/>
    <n v="5"/>
    <n v="1"/>
    <n v="0"/>
    <n v="0"/>
    <d v="2019-03-27T00:00:00"/>
    <d v="2019-03-28T00:00:00"/>
    <n v="1"/>
    <s v="0-1 día"/>
    <n v="0"/>
    <n v="0"/>
    <n v="0"/>
    <x v="1"/>
    <x v="0"/>
    <x v="0"/>
    <x v="0"/>
    <x v="0"/>
    <x v="2"/>
    <x v="3"/>
  </r>
  <r>
    <x v="2"/>
    <n v="1"/>
    <s v="2015905"/>
    <x v="0"/>
    <s v="6705"/>
    <s v="27/03/2019 13:04"/>
    <s v="0A1H020678"/>
    <s v="800183"/>
    <s v="PITSS"/>
    <s v="ASP"/>
    <x v="1"/>
    <s v="MANUEL J CLOUTHIER 888"/>
    <x v="0"/>
    <n v="0"/>
    <s v="INTERIOR"/>
    <n v="44"/>
    <s v="Entre 31 y 60"/>
    <s v="WF Mono Systems and Legacy Color"/>
    <s v="WF"/>
    <s v="Ciudad principal"/>
    <s v="3-Entre 31 y 60"/>
    <n v="1.1000000000000001"/>
    <n v="1730.3000000000004"/>
    <n v="1"/>
    <n v="1.43"/>
    <n v="4"/>
    <n v="0.35749999999999998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909"/>
    <x v="0"/>
    <s v="6705"/>
    <s v="27/03/2019 13:04"/>
    <s v="0A1H022408"/>
    <s v="800187"/>
    <s v="PITSS"/>
    <s v="ASP"/>
    <x v="4"/>
    <s v="AV 5 DE FEBRERO 9200"/>
    <x v="10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1.26"/>
    <n v="4"/>
    <n v="0.315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5925"/>
    <x v="0"/>
    <s v="7142"/>
    <s v="27/03/2019 13:28"/>
    <s v="0PW4152292"/>
    <s v="800027"/>
    <s v="PITSS"/>
    <s v="ASP"/>
    <x v="1"/>
    <s v="MANUEL J CLOUTHIER 888"/>
    <x v="0"/>
    <n v="0"/>
    <s v="INTERIOR"/>
    <n v="37"/>
    <s v="Entre 31 y 60"/>
    <s v="WF Mono Systems and Legacy Color"/>
    <s v="WF"/>
    <s v="Ciudad principal"/>
    <s v="3-Entre 31 y 60"/>
    <n v="1.1000000000000001"/>
    <n v="1730.3000000000004"/>
    <n v="1"/>
    <n v="1.21"/>
    <n v="4"/>
    <n v="0.3024999999999999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5949"/>
    <x v="0"/>
    <s v="5945"/>
    <s v="27/03/2019 13:48"/>
    <s v="0X76707584"/>
    <s v="800186"/>
    <s v="PITSS"/>
    <s v="ASP"/>
    <x v="49"/>
    <s v="AV 5 DE FEBRERO 1351"/>
    <x v="10"/>
    <n v="0"/>
    <s v="INTERIOR"/>
    <n v="55"/>
    <s v="Entre 31 y 60"/>
    <s v="Office Digital"/>
    <s v="A3"/>
    <s v="Ciudad principal"/>
    <s v="2-Entre 31 y 60"/>
    <n v="1.05"/>
    <n v="1433.25"/>
    <n v="1"/>
    <n v="2.87"/>
    <n v="5"/>
    <n v="0.5740000000000000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5957"/>
    <x v="0"/>
    <s v="3657"/>
    <s v="27/03/2019 14:03"/>
    <s v="0C7X246888"/>
    <s v="800072"/>
    <s v="PITSS"/>
    <s v="ASP"/>
    <x v="49"/>
    <s v="LERDO DE TEJADA No 2007 PB"/>
    <x v="7"/>
    <n v="0"/>
    <s v="INTERIOR"/>
    <n v="99"/>
    <s v="&gt;60"/>
    <s v="A4 Mono MFPs"/>
    <s v="A4"/>
    <s v="Ciudad principal"/>
    <s v="1-&gt;60"/>
    <n v="1.05"/>
    <n v="750.75000000000011"/>
    <n v="1"/>
    <n v="0.95"/>
    <n v="5"/>
    <n v="0.19"/>
    <n v="0"/>
    <n v="0"/>
    <d v="2019-03-27T00:00:00"/>
    <d v="2019-03-27T00:00:00"/>
    <n v="0"/>
    <s v="0-1 día"/>
    <n v="0"/>
    <n v="0"/>
    <n v="0"/>
    <x v="0"/>
    <x v="0"/>
    <x v="0"/>
    <x v="0"/>
    <x v="0"/>
    <x v="0"/>
    <x v="0"/>
  </r>
  <r>
    <x v="2"/>
    <n v="1"/>
    <s v="2016001"/>
    <x v="0"/>
    <s v="5866"/>
    <s v="27/03/2019 15:28"/>
    <s v="0EX9281668"/>
    <s v="100037"/>
    <s v="PITSS"/>
    <s v="ASP"/>
    <x v="1"/>
    <s v="AV VIALIDAD METEPEC 916"/>
    <x v="3"/>
    <n v="0"/>
    <s v="INTERIOR"/>
    <n v="35"/>
    <s v="Entre 31 y 60"/>
    <s v="Departmental Digital"/>
    <s v="A3"/>
    <s v="Ciudad principal"/>
    <s v="2-Entre 31 y 60"/>
    <n v="1.05"/>
    <n v="1433.25"/>
    <n v="1"/>
    <n v="0.7"/>
    <n v="5"/>
    <n v="0.13999999999999999"/>
    <n v="0"/>
    <n v="0"/>
    <d v="2019-03-27T00:00:00"/>
    <d v="2019-03-28T00:00:00"/>
    <n v="1"/>
    <s v="0-1 día"/>
    <n v="0"/>
    <n v="0"/>
    <n v="0"/>
    <x v="0"/>
    <x v="0"/>
    <x v="0"/>
    <x v="0"/>
    <x v="0"/>
    <x v="0"/>
    <x v="0"/>
  </r>
  <r>
    <x v="2"/>
    <n v="1"/>
    <s v="2016015"/>
    <x v="11"/>
    <s v="6514"/>
    <s v="27/03/2019 15:55"/>
    <s v="5AV820023"/>
    <s v="500163"/>
    <s v="PITSS"/>
    <s v="ASP"/>
    <x v="2"/>
    <s v="AV LAS FABRICAS No 5838"/>
    <x v="18"/>
    <n v="0"/>
    <s v="INTERIOR"/>
    <s v="  "/>
    <s v="&gt;60"/>
    <s v="A4 Color Laser MFPs"/>
    <s v="A4"/>
    <s v="Ciudad principal"/>
    <s v="1-&gt;60"/>
    <n v="1"/>
    <n v="715.00000000000011"/>
    <n v="1"/>
    <n v="1.58"/>
    <n v="5"/>
    <n v="0.316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6027"/>
    <x v="0"/>
    <s v="4310"/>
    <s v="27/03/2019 16:16"/>
    <s v="0BG0974969"/>
    <s v="800196"/>
    <s v="PITSS"/>
    <s v="ASP"/>
    <x v="15"/>
    <s v="AV ESPA&amp;A 1840"/>
    <x v="7"/>
    <n v="1"/>
    <s v="INTERIOR"/>
    <n v="29"/>
    <s v="Entre 16 y 30"/>
    <s v="Light Production Digital Business"/>
    <s v="Entry Production"/>
    <s v="Ciudad principal"/>
    <s v="3-Entre 16 y 30"/>
    <n v="1.05"/>
    <n v="0"/>
    <n v="1"/>
    <n v="0.81"/>
    <n v="4"/>
    <n v="0.20250000000000001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031"/>
    <x v="0"/>
    <s v="4326"/>
    <s v="27/03/2019 16:29"/>
    <s v="0BG1000915"/>
    <s v="500161"/>
    <s v="PITSS"/>
    <s v="ASP"/>
    <x v="11"/>
    <s v="CARRETERA PANAMERICANA KM 1588"/>
    <x v="93"/>
    <n v="0"/>
    <s v="INTERIOR"/>
    <n v="233"/>
    <s v="&gt;60"/>
    <s v="Light Production Digital Business"/>
    <s v="Entry Production"/>
    <s v="Otras"/>
    <s v="3-&gt;60"/>
    <n v="1.1499999999999999"/>
    <n v="1808.95"/>
    <n v="1"/>
    <n v="1.02"/>
    <n v="6"/>
    <n v="0.17"/>
    <n v="0"/>
    <n v="0"/>
    <d v="2019-03-28T00:00:00"/>
    <d v="2019-03-28T00:00:00"/>
    <n v="0"/>
    <s v="0-1 día"/>
    <n v="0"/>
    <n v="0"/>
    <n v="0"/>
    <x v="0"/>
    <x v="0"/>
    <x v="0"/>
    <x v="0"/>
    <x v="0"/>
    <x v="1"/>
    <x v="7"/>
  </r>
  <r>
    <x v="2"/>
    <n v="1"/>
    <s v="2016077"/>
    <x v="0"/>
    <s v="3611"/>
    <s v="27/03/2019 18:51"/>
    <s v="0A4T557554"/>
    <s v="800187"/>
    <s v="PITSS"/>
    <s v="ASP"/>
    <x v="4"/>
    <s v="AV 5 DE FEBRERO 9200"/>
    <x v="10"/>
    <n v="0"/>
    <s v="INTERIOR"/>
    <n v="302"/>
    <s v="&gt;60"/>
    <s v="Entry Mono Printers"/>
    <s v="A4"/>
    <s v="Ciudad principal"/>
    <s v="1-&gt;60"/>
    <n v="1.05"/>
    <n v="750.75000000000011"/>
    <n v="1"/>
    <n v="0.83"/>
    <n v="5"/>
    <n v="0.165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079"/>
    <x v="0"/>
    <s v="3611"/>
    <s v="27/03/2019 18:52"/>
    <s v="0A4T558594"/>
    <s v="800197"/>
    <s v="PITSS"/>
    <s v="ASP"/>
    <x v="4"/>
    <s v="AV SALVADOR NAVA MARTINEZ 3115"/>
    <x v="13"/>
    <n v="0"/>
    <s v="INTERIOR"/>
    <n v="243"/>
    <s v="&gt;60"/>
    <s v="Entry Mono Printers"/>
    <s v="A4"/>
    <s v="Ciudad principal"/>
    <s v="1-&gt;60"/>
    <n v="1.05"/>
    <n v="750.75000000000011"/>
    <n v="1"/>
    <n v="3.75"/>
    <n v="5"/>
    <n v="0.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55"/>
    <x v="0"/>
    <s v="4395"/>
    <s v="28/03/2019 08:08"/>
    <s v="0BG2940184"/>
    <s v="800192"/>
    <s v="PITSS"/>
    <s v="ASP"/>
    <x v="1"/>
    <s v="MANUEL J CLOUTHIER 888"/>
    <x v="0"/>
    <n v="0"/>
    <s v="INTERIOR"/>
    <n v="49"/>
    <s v="Entre 31 y 60"/>
    <s v="Light Production Digital Business"/>
    <s v="Entry Production"/>
    <s v="Ciudad principal"/>
    <s v="3-Entre 31 y 60"/>
    <n v="1.1000000000000001"/>
    <n v="1730.3000000000004"/>
    <n v="1"/>
    <n v="2.4"/>
    <n v="4"/>
    <n v="0.6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257"/>
    <x v="0"/>
    <s v="4395"/>
    <s v="28/03/2019 08:15"/>
    <s v="0BG2940374"/>
    <s v="800183"/>
    <s v="PITSS"/>
    <s v="ASP"/>
    <x v="1"/>
    <s v="AMERICAS 655"/>
    <x v="7"/>
    <n v="0"/>
    <s v="INTERIOR"/>
    <n v="59"/>
    <s v="Entre 31 y 60"/>
    <s v="Light Production Digital Business"/>
    <s v="Entry Production"/>
    <s v="Ciudad principal"/>
    <s v="3-Entre 31 y 60"/>
    <n v="1.1000000000000001"/>
    <n v="1730.3000000000004"/>
    <n v="1"/>
    <n v="1.17"/>
    <n v="4"/>
    <n v="0.2924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59"/>
    <x v="0"/>
    <s v="5955"/>
    <s v="28/03/2019 08:15"/>
    <s v="0X76372976"/>
    <s v="800027"/>
    <s v="PITSS"/>
    <s v="ASP"/>
    <x v="131"/>
    <s v="PROLG AV LOPEZ MATEOS KM 6.5 NO 2915"/>
    <x v="40"/>
    <n v="0"/>
    <s v="INTERIOR"/>
    <n v="106"/>
    <s v="&gt;60"/>
    <s v="Departmental Digital"/>
    <s v="A3"/>
    <s v="Ciudad principal"/>
    <s v="2-&gt;60"/>
    <n v="1.1000000000000001"/>
    <n v="1501.5000000000002"/>
    <n v="1"/>
    <n v="1.7"/>
    <n v="5"/>
    <n v="0.339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61"/>
    <x v="0"/>
    <s v="4395"/>
    <s v="28/03/2019 08:20"/>
    <s v="0BG2951472"/>
    <s v="800183"/>
    <s v="PITSS"/>
    <s v="ASP"/>
    <x v="1"/>
    <s v="AMERICAS 655"/>
    <x v="7"/>
    <n v="0"/>
    <s v="INTERIOR"/>
    <n v="7"/>
    <s v="Entre 7 y 15"/>
    <s v="Light Production Digital Business"/>
    <s v="Entry Production"/>
    <s v="Ciudad principal"/>
    <s v="3-Entre 7 y 15"/>
    <n v="0.8"/>
    <n v="1258.4000000000003"/>
    <n v="1"/>
    <n v="1.5"/>
    <n v="4"/>
    <n v="0.375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287"/>
    <x v="3"/>
    <s v="3346"/>
    <s v="28/03/2019 09:00"/>
    <s v="03BT801958"/>
    <s v="500019"/>
    <s v="PITSS"/>
    <s v="ASP"/>
    <x v="6"/>
    <s v="AV ABASOLO 3653 OTE"/>
    <x v="9"/>
    <n v="0"/>
    <s v="INTERIOR"/>
    <s v="  "/>
    <s v="&gt;60"/>
    <s v="A4 Mono MFPs"/>
    <s v="A4"/>
    <s v="Otras"/>
    <s v="1-&gt;60"/>
    <n v="1"/>
    <n v="1072.5000000000002"/>
    <n v="0"/>
    <n v="9"/>
    <n v="9"/>
    <n v="1"/>
    <n v="0"/>
    <n v="0"/>
    <d v="2019-03-28T00:00:00"/>
    <d v="2019-03-28T00:00:00"/>
    <n v="0"/>
    <s v="0-1 día"/>
    <n v="0"/>
    <n v="0"/>
    <n v="0"/>
    <x v="1"/>
    <x v="0"/>
    <x v="0"/>
    <x v="0"/>
    <x v="0"/>
    <x v="0"/>
    <x v="0"/>
  </r>
  <r>
    <x v="2"/>
    <n v="1"/>
    <s v="2016291"/>
    <x v="0"/>
    <s v="4310"/>
    <s v="28/03/2019 08:57"/>
    <s v="0BG0966721"/>
    <s v="800188"/>
    <s v="PITSS"/>
    <s v="ASP"/>
    <x v="1"/>
    <s v="AV. FAJA DE ORO NO. 1100"/>
    <x v="48"/>
    <n v="0"/>
    <s v="INTERIOR"/>
    <n v="16"/>
    <s v="Entre 16 y 30"/>
    <s v="Light Production Digital Business"/>
    <s v="Entry Production"/>
    <s v="Ciudad principal"/>
    <s v="3-Entre 16 y 30"/>
    <n v="1.05"/>
    <n v="1651.6500000000003"/>
    <n v="1"/>
    <n v="1.55"/>
    <n v="4"/>
    <n v="0.3875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293"/>
    <x v="3"/>
    <s v="3346"/>
    <s v="28/03/2019 09:01"/>
    <s v="03BT801960"/>
    <s v="500066"/>
    <s v="PITSS"/>
    <s v="ASP"/>
    <x v="6"/>
    <s v="AV PLAYA REVOLCADERO S/N"/>
    <x v="13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9T00:00:00"/>
    <n v="1"/>
    <s v="0-1 día"/>
    <n v="0"/>
    <n v="0"/>
    <n v="0"/>
    <x v="1"/>
    <x v="0"/>
    <x v="0"/>
    <x v="0"/>
    <x v="0"/>
    <x v="0"/>
    <x v="0"/>
  </r>
  <r>
    <x v="2"/>
    <n v="1"/>
    <s v="2016297"/>
    <x v="3"/>
    <s v="3346"/>
    <s v="28/03/2019 09:03"/>
    <s v="03BT801963"/>
    <s v="800186"/>
    <s v="PITSS"/>
    <s v="ASP"/>
    <x v="6"/>
    <s v="PRIVADA DE CEDROS No 104"/>
    <x v="10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8T00:00:00"/>
    <d v="2019-03-29T00:00:00"/>
    <n v="1"/>
    <s v="0-1 día"/>
    <n v="0"/>
    <n v="0"/>
    <n v="0"/>
    <x v="1"/>
    <x v="0"/>
    <x v="0"/>
    <x v="0"/>
    <x v="0"/>
    <x v="0"/>
    <x v="0"/>
  </r>
  <r>
    <x v="2"/>
    <n v="1"/>
    <s v="2016347"/>
    <x v="0"/>
    <s v="4002"/>
    <s v="28/03/2019 10:01"/>
    <s v="09HB331582"/>
    <s v="000196"/>
    <s v="PITSS"/>
    <s v="ASP"/>
    <x v="102"/>
    <s v="AV DE LA BARRANCA LOTE No 26  A S/N"/>
    <x v="85"/>
    <n v="1"/>
    <s v="METRO"/>
    <n v="28"/>
    <s v="Entre 16 y 30"/>
    <s v="A4 Mono MFPs"/>
    <s v="A4"/>
    <s v="Ciudad principal"/>
    <s v="1-Entre 16 y 30"/>
    <n v="0.6"/>
    <n v="0"/>
    <n v="1"/>
    <n v="2.61"/>
    <n v="5"/>
    <n v="0.52200000000000002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357"/>
    <x v="0"/>
    <s v="4395"/>
    <s v="28/03/2019 10:07"/>
    <s v="0BG2951526"/>
    <s v="500157"/>
    <s v="PITSS"/>
    <s v="ASP"/>
    <x v="1"/>
    <s v="AV EJERCITO NACIONAL No 2926"/>
    <x v="2"/>
    <n v="0"/>
    <s v="INTERIOR"/>
    <n v="21"/>
    <s v="Entre 16 y 30"/>
    <s v="Light Production Digital Business"/>
    <s v="Entry Production"/>
    <s v="Ciudad principal"/>
    <s v="3-Entre 16 y 30"/>
    <n v="1.05"/>
    <n v="1651.6500000000003"/>
    <n v="1"/>
    <n v="3.21"/>
    <n v="4"/>
    <n v="0.80249999999999999"/>
    <n v="0"/>
    <n v="0"/>
    <d v="2019-03-28T00:00:00"/>
    <d v="2019-03-29T00:00:00"/>
    <n v="1"/>
    <s v="0-1 día"/>
    <n v="0"/>
    <n v="0"/>
    <n v="0"/>
    <x v="0"/>
    <x v="0"/>
    <x v="0"/>
    <x v="0"/>
    <x v="0"/>
    <x v="2"/>
    <x v="4"/>
  </r>
  <r>
    <x v="2"/>
    <n v="1"/>
    <s v="2016369"/>
    <x v="0"/>
    <s v="4624"/>
    <s v="28/03/2019 10:26"/>
    <s v="0D6X462987"/>
    <s v="500155"/>
    <s v="PITSS"/>
    <s v="ASP"/>
    <x v="25"/>
    <s v="AV VALLE DEL CEDRO 1681"/>
    <x v="2"/>
    <n v="0"/>
    <s v="INTERIOR"/>
    <n v="59"/>
    <s v="Entre 31 y 60"/>
    <s v="Entry Mono Printers"/>
    <s v="A4"/>
    <s v="Ciudad principal"/>
    <s v="1-Entre 31 y 60"/>
    <n v="0.8"/>
    <n v="572.00000000000011"/>
    <n v="1"/>
    <n v="1.07"/>
    <n v="5"/>
    <n v="0.21400000000000002"/>
    <n v="0"/>
    <n v="0"/>
    <d v="2019-03-29T00:00:00"/>
    <d v="2019-03-29T00:00:00"/>
    <n v="0"/>
    <s v="0-1 día"/>
    <n v="0"/>
    <n v="0"/>
    <n v="0"/>
    <x v="0"/>
    <x v="0"/>
    <x v="0"/>
    <x v="1"/>
    <x v="0"/>
    <x v="2"/>
    <x v="2"/>
  </r>
  <r>
    <x v="2"/>
    <n v="1"/>
    <s v="2016383"/>
    <x v="0"/>
    <s v="3658"/>
    <s v="28/03/2019 10:50"/>
    <s v="0C4X008261"/>
    <s v="800072"/>
    <s v="PITSS"/>
    <s v="ASP"/>
    <x v="7"/>
    <s v="AV GENERAL RAMON CORONA No 2514"/>
    <x v="0"/>
    <n v="0"/>
    <s v="INTERIOR"/>
    <n v="30"/>
    <s v="Entre 16 y 30"/>
    <s v="A4 Mono MFPs"/>
    <s v="A4"/>
    <s v="Ciudad principal"/>
    <s v="1-Entre 16 y 30"/>
    <n v="0.6"/>
    <n v="429.00000000000006"/>
    <n v="1"/>
    <n v="3.02"/>
    <n v="5"/>
    <n v="0.6039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89"/>
    <x v="0"/>
    <s v="5866"/>
    <s v="28/03/2019 10:31"/>
    <s v="0EX9660971"/>
    <s v="800027"/>
    <s v="PITSS"/>
    <s v="ASP"/>
    <x v="4"/>
    <s v="AV LOPEZ MATEOS SUR No 7000"/>
    <x v="40"/>
    <n v="0"/>
    <s v="INTERIOR"/>
    <n v="17"/>
    <s v="Entre 16 y 30"/>
    <s v="Departmental Digital"/>
    <s v="A3"/>
    <s v="Ciudad principal"/>
    <s v="2-Entre 16 y 30"/>
    <n v="0.8"/>
    <n v="1092"/>
    <n v="1"/>
    <n v="4.5599999999999996"/>
    <n v="5"/>
    <n v="0.91199999999999992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91"/>
    <x v="0"/>
    <s v="0070"/>
    <s v="28/03/2019 11:01"/>
    <s v="0E2B659015"/>
    <s v="800027"/>
    <s v="PITSS"/>
    <s v="ASP"/>
    <x v="4"/>
    <s v="AV LOPEZ MATEOS SUR No 7000"/>
    <x v="40"/>
    <n v="0"/>
    <s v="INTERIOR"/>
    <n v="68"/>
    <s v="&gt;60"/>
    <s v="Entry Production Color Low/Mid"/>
    <s v="Entry Production"/>
    <s v="Ciudad principal"/>
    <s v="3-&gt;60"/>
    <n v="1.1499999999999999"/>
    <n v="1808.95"/>
    <n v="1"/>
    <n v="2.15"/>
    <n v="4"/>
    <n v="0.5374999999999999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395"/>
    <x v="0"/>
    <s v="8075"/>
    <s v="28/03/2019 11:02"/>
    <s v="03AG880494"/>
    <s v="800027"/>
    <s v="PITSS"/>
    <s v="ASP"/>
    <x v="4"/>
    <s v="AV LOPEZ MATEOS SUR No 7000"/>
    <x v="40"/>
    <n v="0"/>
    <s v="INTERIOR"/>
    <n v="45"/>
    <s v="Entre 31 y 60"/>
    <s v="Departmental Digital"/>
    <s v="A3"/>
    <s v="Ciudad principal"/>
    <s v="2-Entre 31 y 60"/>
    <n v="1.05"/>
    <n v="1433.25"/>
    <n v="1"/>
    <n v="3.94"/>
    <n v="5"/>
    <n v="0.78800000000000003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29"/>
    <x v="0"/>
    <s v="5866"/>
    <s v="28/03/2019 11:34"/>
    <s v="0EX9299896"/>
    <s v="500161"/>
    <s v="PITSS"/>
    <s v="ASP"/>
    <x v="11"/>
    <s v="CARRETERA PANAMERICANA KM 1588"/>
    <x v="93"/>
    <n v="0"/>
    <s v="INTERIOR"/>
    <n v="30"/>
    <s v="Entre 16 y 30"/>
    <s v="Departmental Digital"/>
    <s v="A3"/>
    <s v="Otras"/>
    <s v="2-Entre 16 y 30"/>
    <n v="0.8"/>
    <n v="1092"/>
    <n v="1"/>
    <n v="0"/>
    <n v="9"/>
    <n v="0"/>
    <n v="0"/>
    <n v="0"/>
    <d v="2019-03-28T00:00:00"/>
    <d v="2019-03-28T00:00:00"/>
    <n v="0"/>
    <s v="0-1 día"/>
    <n v="0"/>
    <n v="0"/>
    <n v="0"/>
    <x v="0"/>
    <x v="0"/>
    <x v="0"/>
    <x v="0"/>
    <x v="0"/>
    <x v="1"/>
    <x v="7"/>
  </r>
  <r>
    <x v="2"/>
    <n v="1"/>
    <s v="2016433"/>
    <x v="0"/>
    <s v="3657"/>
    <s v="28/03/2019 11:36"/>
    <s v="0C7X249094"/>
    <s v="800072"/>
    <s v="PITSS"/>
    <s v="ASP"/>
    <x v="49"/>
    <s v="LERDO DE TEJADA No 2007 PB"/>
    <x v="7"/>
    <n v="0"/>
    <s v="INTERIOR"/>
    <n v="153"/>
    <s v="&gt;60"/>
    <s v="A4 Mono MFPs"/>
    <s v="A4"/>
    <s v="Ciudad principal"/>
    <s v="1-&gt;60"/>
    <n v="1.05"/>
    <n v="750.75000000000011"/>
    <n v="1"/>
    <n v="1.4"/>
    <n v="5"/>
    <n v="0.27999999999999997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53"/>
    <x v="0"/>
    <s v="7025"/>
    <s v="28/03/2019 12:01"/>
    <s v="07CX042857"/>
    <s v="500089"/>
    <s v="PITSS"/>
    <s v="ASP"/>
    <x v="2"/>
    <s v="RAFAEL PEREZ SERNA Y HENRY DUNANT"/>
    <x v="2"/>
    <n v="1"/>
    <s v="INTERIOR"/>
    <n v="329"/>
    <s v="&gt;60"/>
    <s v="Office Digital"/>
    <s v="A3"/>
    <s v="Ciudad principal"/>
    <s v="2-&gt;60"/>
    <n v="1.1000000000000001"/>
    <n v="0"/>
    <n v="1"/>
    <n v="0.4"/>
    <n v="5"/>
    <n v="0.08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483"/>
    <x v="0"/>
    <s v="4310"/>
    <s v="28/03/2019 12:32"/>
    <s v="0BG0966745"/>
    <s v="800192"/>
    <s v="PITSS"/>
    <s v="ASP"/>
    <x v="1"/>
    <s v="CENTRO COMERCIAL REAL CENTER AV SANTA MARGARITA No"/>
    <x v="0"/>
    <n v="0"/>
    <s v="INTERIOR"/>
    <n v="62"/>
    <s v="&gt;60"/>
    <s v="Light Production Digital Business"/>
    <s v="Entry Production"/>
    <s v="Ciudad principal"/>
    <s v="3-&gt;60"/>
    <n v="1.1499999999999999"/>
    <n v="1808.95"/>
    <n v="1"/>
    <n v="1.69"/>
    <n v="4"/>
    <n v="0.42249999999999999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495"/>
    <x v="0"/>
    <s v="6705"/>
    <s v="28/03/2019 12:47"/>
    <s v="0A1H021261"/>
    <s v="800187"/>
    <s v="PITSS"/>
    <s v="ASP"/>
    <x v="1"/>
    <s v="AV CONSTITUYENTES ORIENTE 20"/>
    <x v="10"/>
    <n v="0"/>
    <s v="INTERIOR"/>
    <n v="8"/>
    <s v="Entre 7 y 15"/>
    <s v="WF Mono Systems and Legacy Color"/>
    <s v="WF"/>
    <s v="Ciudad principal"/>
    <s v="3-Entre 7 y 15"/>
    <n v="0.8"/>
    <n v="1258.4000000000003"/>
    <n v="1"/>
    <n v="1.1399999999999999"/>
    <n v="4"/>
    <n v="0.28499999999999998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503"/>
    <x v="0"/>
    <s v="0070"/>
    <s v="28/03/2019 13:01"/>
    <s v="0E2B646611"/>
    <s v="800192"/>
    <s v="PITSS"/>
    <s v="ASP"/>
    <x v="1"/>
    <s v="CENTRO COMERCIAL REAL CENTER AV SANTA MARGARITA No"/>
    <x v="0"/>
    <n v="0"/>
    <s v="INTERIOR"/>
    <n v="48"/>
    <s v="Entre 31 y 60"/>
    <s v="Entry Production Color Low/Mid"/>
    <s v="Entry Production"/>
    <s v="Ciudad principal"/>
    <s v="3-Entre 31 y 60"/>
    <n v="1.1000000000000001"/>
    <n v="1730.3000000000004"/>
    <n v="1"/>
    <n v="3.23"/>
    <n v="4"/>
    <n v="0.8075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29"/>
    <x v="0"/>
    <s v="6705"/>
    <s v="28/03/2019 13:19"/>
    <s v="0A1H022183"/>
    <s v="800187"/>
    <s v="PITSS"/>
    <s v="ASP"/>
    <x v="4"/>
    <s v="AV CONSTITUYENTES 152 PTE"/>
    <x v="10"/>
    <n v="0"/>
    <s v="INTERIOR"/>
    <n v="50"/>
    <s v="Entre 31 y 60"/>
    <s v="WF Mono Systems and Legacy Color"/>
    <s v="WF"/>
    <s v="Ciudad principal"/>
    <s v="3-Entre 31 y 60"/>
    <n v="1.1000000000000001"/>
    <n v="1730.3000000000004"/>
    <n v="1"/>
    <n v="1.51"/>
    <n v="4"/>
    <n v="0.3775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535"/>
    <x v="0"/>
    <s v="4002"/>
    <s v="28/03/2019 13:30"/>
    <s v="9HB383593"/>
    <s v="500019"/>
    <s v="PITSS"/>
    <s v="ASP"/>
    <x v="192"/>
    <s v="PEDRO SULA No 208"/>
    <x v="9"/>
    <n v="0"/>
    <s v="INTERIOR"/>
    <n v="2674"/>
    <s v="&gt;60"/>
    <s v="A4 Mono MFPs"/>
    <s v="A4"/>
    <s v="Otras"/>
    <s v="1-&gt;60"/>
    <n v="1.05"/>
    <n v="750.75000000000011"/>
    <n v="1"/>
    <n v="2.2799999999999998"/>
    <n v="9"/>
    <n v="0.2533333333333333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55"/>
    <x v="0"/>
    <s v="3658"/>
    <s v="28/03/2019 13:34"/>
    <s v="0C4X008436"/>
    <s v="800188"/>
    <s v="PITSS"/>
    <s v="ASP"/>
    <x v="8"/>
    <s v="CALLE FAJA DE ORO 1502 ANCLA 1"/>
    <x v="48"/>
    <n v="0"/>
    <s v="INTERIOR"/>
    <n v="70"/>
    <s v="&gt;60"/>
    <s v="A4 Mono MFPs"/>
    <s v="A4"/>
    <s v="Ciudad principal"/>
    <s v="1-&gt;60"/>
    <n v="1.05"/>
    <n v="750.75000000000011"/>
    <n v="1"/>
    <n v="1.01"/>
    <n v="5"/>
    <n v="0.20200000000000001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71"/>
    <x v="0"/>
    <s v="3658"/>
    <s v="28/03/2019 13:58"/>
    <s v="0C4X008486"/>
    <s v="800110"/>
    <s v="PITSS"/>
    <s v="ASP"/>
    <x v="8"/>
    <s v="AV MADERO ORIENTE 422-B"/>
    <x v="28"/>
    <n v="0"/>
    <s v="INTERIOR"/>
    <n v="380"/>
    <s v="&gt;60"/>
    <s v="A4 Mono MFPs"/>
    <s v="A4"/>
    <s v="Ciudad principal"/>
    <s v="1-&gt;60"/>
    <n v="1.05"/>
    <n v="750.75000000000011"/>
    <n v="1"/>
    <n v="1.6"/>
    <n v="5"/>
    <n v="0.32"/>
    <n v="0"/>
    <n v="0"/>
    <d v="2019-03-28T00:00:00"/>
    <d v="2019-03-28T00:00:00"/>
    <n v="0"/>
    <s v="0-1 día"/>
    <n v="0"/>
    <n v="0"/>
    <n v="0"/>
    <x v="0"/>
    <x v="0"/>
    <x v="0"/>
    <x v="0"/>
    <x v="0"/>
    <x v="0"/>
    <x v="0"/>
  </r>
  <r>
    <x v="2"/>
    <n v="1"/>
    <s v="2016583"/>
    <x v="0"/>
    <s v="4626"/>
    <s v="28/03/2019 14:34"/>
    <s v="0D6X468206"/>
    <s v="800072"/>
    <s v="PITSS"/>
    <s v="ASP"/>
    <x v="27"/>
    <s v="CARRETERA BASE AEREA No 5850-23"/>
    <x v="0"/>
    <n v="0"/>
    <s v="INTERIOR"/>
    <n v="342"/>
    <s v="&gt;60"/>
    <s v="Entry Mono Printers"/>
    <s v="A4"/>
    <s v="Ciudad principal"/>
    <s v="1-&gt;60"/>
    <n v="1.05"/>
    <n v="750.75000000000011"/>
    <n v="1"/>
    <n v="2.15"/>
    <n v="5"/>
    <n v="0.43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593"/>
    <x v="0"/>
    <s v="4395"/>
    <s v="28/03/2019 15:01"/>
    <s v="0BG2949265"/>
    <s v="500083"/>
    <s v="PITSS"/>
    <s v="ASP"/>
    <x v="1"/>
    <s v="MANUEL BARRAGAN 510 NTE"/>
    <x v="36"/>
    <n v="0"/>
    <s v="INTERIOR"/>
    <n v="9"/>
    <s v="Entre 7 y 15"/>
    <s v="Light Production Digital Business"/>
    <s v="Entry Production"/>
    <s v="Ciudad principal"/>
    <s v="3-Entre 7 y 15"/>
    <n v="0.8"/>
    <n v="1258.4000000000003"/>
    <n v="1"/>
    <n v="2.48"/>
    <n v="4"/>
    <n v="0.62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603"/>
    <x v="0"/>
    <s v="5866"/>
    <s v="28/03/2019 15:30"/>
    <s v="0EX9283132"/>
    <s v="500036"/>
    <s v="PITSS"/>
    <s v="ASP"/>
    <x v="1"/>
    <s v="BLV LUIS ECHEVERRIA 1032"/>
    <x v="44"/>
    <n v="0"/>
    <s v="INTERIOR"/>
    <n v="122"/>
    <s v="&gt;60"/>
    <s v="Departmental Digital"/>
    <s v="A3"/>
    <s v="Ciudad principal"/>
    <s v="2-&gt;60"/>
    <n v="1.1000000000000001"/>
    <n v="1501.5000000000002"/>
    <n v="1"/>
    <n v="2"/>
    <n v="5"/>
    <n v="0.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05"/>
    <x v="0"/>
    <s v="5866"/>
    <s v="28/03/2019 15:35"/>
    <s v="0EX9293419"/>
    <s v="500028"/>
    <s v="PITSS"/>
    <s v="ASP"/>
    <x v="4"/>
    <s v="AV GOMEZ MORIN 924"/>
    <x v="1"/>
    <n v="0"/>
    <s v="INTERIOR"/>
    <n v="7"/>
    <s v="Entre 7 y 15"/>
    <s v="Departmental Digital"/>
    <s v="A3"/>
    <s v="Ciudad principal"/>
    <s v="2-Entre 7 y 15"/>
    <n v="0.6"/>
    <n v="819"/>
    <n v="1"/>
    <n v="1.42"/>
    <n v="5"/>
    <n v="0.28399999999999997"/>
    <n v="0"/>
    <n v="0"/>
    <d v="2019-03-28T00:00:00"/>
    <d v="2019-03-29T00:00:00"/>
    <n v="1"/>
    <s v="0-1 día"/>
    <n v="0"/>
    <n v="0"/>
    <n v="0"/>
    <x v="0"/>
    <x v="0"/>
    <x v="0"/>
    <x v="0"/>
    <x v="0"/>
    <x v="0"/>
    <x v="0"/>
  </r>
  <r>
    <x v="2"/>
    <n v="1"/>
    <s v="2016621"/>
    <x v="0"/>
    <s v="4395"/>
    <s v="28/03/2019 16:09"/>
    <s v="0BG2951676"/>
    <s v="500056"/>
    <s v="PITSS"/>
    <s v="ASP"/>
    <x v="1"/>
    <s v="BLV MIGUEL HIDALGO 155"/>
    <x v="19"/>
    <n v="0"/>
    <s v="INTERIOR"/>
    <n v="8"/>
    <s v="Entre 7 y 15"/>
    <s v="Light Production Digital Business"/>
    <s v="Entry Production"/>
    <s v="Ciudad principal"/>
    <s v="3-Entre 7 y 15"/>
    <n v="0.8"/>
    <n v="1258.4000000000003"/>
    <n v="1"/>
    <n v="1.35"/>
    <n v="4"/>
    <n v="0.3375000000000000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53"/>
    <x v="0"/>
    <s v="5955"/>
    <s v="28/03/2019 17:21"/>
    <s v="0X76371439"/>
    <s v="500028"/>
    <s v="PITSS"/>
    <s v="ASP"/>
    <x v="91"/>
    <s v="AV RUFINO TAMAYO NO 100"/>
    <x v="1"/>
    <n v="0"/>
    <s v="INTERIOR"/>
    <n v="209"/>
    <s v="&gt;60"/>
    <s v="Departmental Digital"/>
    <s v="A3"/>
    <s v="Ciudad principal"/>
    <s v="2-&gt;60"/>
    <n v="1.1000000000000001"/>
    <n v="1501.5000000000002"/>
    <n v="1"/>
    <n v="0.15"/>
    <n v="5"/>
    <n v="0.03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57"/>
    <x v="0"/>
    <s v="6606"/>
    <s v="28/03/2019 17:28"/>
    <s v="0XL3584287"/>
    <s v="100038"/>
    <s v="PITSS"/>
    <s v="ASP"/>
    <x v="21"/>
    <s v="ACUEDUCTO DEL ALTO LERMA No 2"/>
    <x v="24"/>
    <n v="0"/>
    <s v="INTERIOR"/>
    <n v="198"/>
    <s v="&gt;60"/>
    <s v="A4 Color Laser MFPs"/>
    <s v="A4"/>
    <s v="Ciudad principal"/>
    <s v="1-&gt;60"/>
    <n v="1.05"/>
    <n v="750.75000000000011"/>
    <n v="1"/>
    <n v="0.03"/>
    <n v="5"/>
    <n v="6.0000000000000001E-3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67"/>
    <x v="0"/>
    <s v="5867"/>
    <s v="28/03/2019 18:00"/>
    <s v="0EX7382605"/>
    <s v="500159"/>
    <s v="PITSS"/>
    <s v="ASP"/>
    <x v="25"/>
    <s v="CRISTOBAL COLON 11364"/>
    <x v="6"/>
    <n v="0"/>
    <s v="INTERIOR"/>
    <n v="2"/>
    <s v="&lt;=3"/>
    <s v="Office Digital"/>
    <s v="A3"/>
    <s v="Ciudad principal"/>
    <s v="2-&lt;=3"/>
    <n v="0"/>
    <n v="0"/>
    <n v="1"/>
    <n v="0"/>
    <n v="5"/>
    <n v="0"/>
    <n v="0"/>
    <n v="0"/>
    <d v="2019-03-29T00:00:00"/>
    <d v="2019-03-29T00:00:00"/>
    <n v="0"/>
    <s v="0-1 día"/>
    <n v="0"/>
    <n v="0"/>
    <n v="0"/>
    <x v="0"/>
    <x v="0"/>
    <x v="0"/>
    <x v="1"/>
    <x v="0"/>
    <x v="1"/>
    <x v="6"/>
  </r>
  <r>
    <x v="2"/>
    <n v="1"/>
    <s v="2016669"/>
    <x v="0"/>
    <s v="4002"/>
    <s v="28/03/2019 18:03"/>
    <s v="9HB383593"/>
    <s v="500019"/>
    <s v="PITSS"/>
    <s v="ASP"/>
    <x v="192"/>
    <s v="PEDRO SULA No 208"/>
    <x v="9"/>
    <n v="0"/>
    <s v="INTERIOR"/>
    <n v="0"/>
    <s v="&lt;=3"/>
    <s v="A4 Mono MFPs"/>
    <s v="A4"/>
    <s v="Otras"/>
    <s v="1-&lt;=3"/>
    <n v="0"/>
    <n v="0"/>
    <n v="1"/>
    <n v="1.22"/>
    <n v="9"/>
    <n v="0.1355555555555555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675"/>
    <x v="0"/>
    <s v="5757"/>
    <s v="28/03/2019 18:27"/>
    <s v="0Y2B003351"/>
    <s v="500080"/>
    <s v="PITSS"/>
    <s v="ASP"/>
    <x v="7"/>
    <s v="HEROICO COLEGIO MILITAR No 4700"/>
    <x v="6"/>
    <n v="0"/>
    <s v="INTERIOR"/>
    <n v="360"/>
    <s v="&gt;60"/>
    <s v="Departmental Digital"/>
    <s v="A3"/>
    <s v="Ciudad principal"/>
    <s v="2-&gt;60"/>
    <n v="1.1000000000000001"/>
    <n v="1501.5000000000002"/>
    <n v="1"/>
    <n v="0"/>
    <n v="5"/>
    <n v="0"/>
    <n v="0"/>
    <n v="0"/>
    <d v="2019-03-29T00:00:00"/>
    <d v="2019-03-29T00:00:00"/>
    <n v="0"/>
    <s v="0-1 día"/>
    <n v="0"/>
    <n v="0"/>
    <n v="0"/>
    <x v="0"/>
    <x v="0"/>
    <x v="0"/>
    <x v="0"/>
    <x v="0"/>
    <x v="1"/>
    <x v="1"/>
  </r>
  <r>
    <x v="2"/>
    <n v="1"/>
    <s v="2016855"/>
    <x v="0"/>
    <s v="7100"/>
    <s v="29/03/2019 08:57"/>
    <s v="0XP6011067"/>
    <s v="500158"/>
    <s v="PITSS"/>
    <s v="ASP"/>
    <x v="2"/>
    <s v="AV DE LAS INDUSTRIAS S/N"/>
    <x v="2"/>
    <n v="0"/>
    <s v="INTERIOR"/>
    <n v="58"/>
    <s v="Entre 31 y 60"/>
    <s v="Color Laser Printers"/>
    <s v="A4"/>
    <s v="Ciudad principal"/>
    <s v="1-Entre 31 y 60"/>
    <n v="0.8"/>
    <n v="572.00000000000011"/>
    <n v="1"/>
    <n v="1.37"/>
    <n v="5"/>
    <n v="0.27400000000000002"/>
    <n v="0"/>
    <n v="0"/>
    <d v="2019-03-29T00:00:00"/>
    <d v="2019-03-29T00:00:00"/>
    <n v="0"/>
    <s v="0-1 día"/>
    <n v="0"/>
    <n v="0"/>
    <n v="0"/>
    <x v="0"/>
    <x v="0"/>
    <x v="0"/>
    <x v="0"/>
    <x v="0"/>
    <x v="2"/>
    <x v="5"/>
  </r>
  <r>
    <x v="2"/>
    <n v="1"/>
    <s v="2016861"/>
    <x v="0"/>
    <s v="4601"/>
    <s v="29/03/2019 09:04"/>
    <s v="0XLT281158"/>
    <s v="500053"/>
    <s v="PITSS"/>
    <s v="ASP"/>
    <x v="28"/>
    <s v="BLVD MIGUEL RAMOS ARIZPE 124 SUR"/>
    <x v="122"/>
    <n v="1"/>
    <s v="INTERIOR"/>
    <n v="246"/>
    <s v="&gt;60"/>
    <s v="Entry Mono Printers"/>
    <s v="A4"/>
    <s v="Otras"/>
    <s v="1-&gt;60"/>
    <n v="1.05"/>
    <n v="0"/>
    <n v="1"/>
    <n v="0.43"/>
    <n v="9"/>
    <n v="4.777777777777778E-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863"/>
    <x v="3"/>
    <s v="4002"/>
    <s v="29/03/2019 09:05"/>
    <s v="9HB331815"/>
    <s v="100037"/>
    <s v="PITSS"/>
    <s v="ASP"/>
    <x v="47"/>
    <s v="PUERTO DE PALOS S/N"/>
    <x v="22"/>
    <n v="0"/>
    <s v="INTERIOR"/>
    <s v="  "/>
    <s v="&gt;60"/>
    <s v="A4 Mono MFPs"/>
    <s v="A4"/>
    <s v="Ciudad principal"/>
    <s v="1-&gt;60"/>
    <n v="1"/>
    <n v="1072.5000000000002"/>
    <n v="0"/>
    <n v="5"/>
    <n v="5"/>
    <n v="1"/>
    <n v="0"/>
    <n v="0"/>
    <d v="2019-03-29T00:00:00"/>
    <d v="2019-03-29T00:00:00"/>
    <n v="0"/>
    <s v="0-1 día"/>
    <n v="0"/>
    <n v="0"/>
    <n v="0"/>
    <x v="1"/>
    <x v="0"/>
    <x v="0"/>
    <x v="0"/>
    <x v="0"/>
    <x v="0"/>
    <x v="0"/>
  </r>
  <r>
    <x v="2"/>
    <n v="1"/>
    <s v="2016869"/>
    <x v="0"/>
    <s v="8045"/>
    <s v="29/03/2019 09:17"/>
    <s v="0Y4X848761"/>
    <s v="000196"/>
    <s v="PITSS"/>
    <s v="ASP"/>
    <x v="15"/>
    <s v="AV MIGUEL ANGEL DE QUEVEDO NO 555"/>
    <x v="16"/>
    <n v="1"/>
    <s v="METRO"/>
    <n v="50"/>
    <s v="Entre 31 y 60"/>
    <s v="Office Digital"/>
    <s v="A3"/>
    <s v="Ciudad principal"/>
    <s v="2-Entre 31 y 60"/>
    <n v="1.05"/>
    <n v="0"/>
    <n v="1"/>
    <n v="1.8"/>
    <n v="5"/>
    <n v="0.36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6875"/>
    <x v="0"/>
    <s v="3657"/>
    <s v="29/03/2019 09:29"/>
    <s v="0C7X246843"/>
    <s v="500071"/>
    <s v="PITSS"/>
    <s v="ASP"/>
    <x v="49"/>
    <s v="SEXTA Y SOLERNAU No 1300 LOCAL 12"/>
    <x v="42"/>
    <n v="0"/>
    <s v="INTERIOR"/>
    <n v="18"/>
    <s v="Entre 16 y 30"/>
    <s v="A4 Mono MFPs"/>
    <s v="A4"/>
    <s v="Ciudad principal"/>
    <s v="1-Entre 16 y 30"/>
    <n v="0.6"/>
    <n v="429.00000000000006"/>
    <n v="1"/>
    <n v="1.6"/>
    <n v="5"/>
    <n v="0.32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  <r>
    <x v="2"/>
    <n v="1"/>
    <s v="2017017"/>
    <x v="0"/>
    <s v="6506"/>
    <s v="29/03/2019 11:48"/>
    <s v="0YTB131550"/>
    <s v="500089"/>
    <s v="PITSS"/>
    <s v="ASP"/>
    <x v="3"/>
    <s v="AV HERMANOS ESCOBAR No 5756"/>
    <x v="2"/>
    <n v="1"/>
    <s v="INTERIOR"/>
    <n v="290"/>
    <s v="&gt;60"/>
    <s v="A4 Color Laser MFPs"/>
    <s v="A4"/>
    <s v="Ciudad principal"/>
    <s v="1-&gt;60"/>
    <n v="1.05"/>
    <n v="0"/>
    <n v="1"/>
    <n v="0.2"/>
    <n v="5"/>
    <n v="0.04"/>
    <n v="0"/>
    <n v="0"/>
    <d v="2019-03-29T00:00:00"/>
    <d v="2019-03-29T00:00:00"/>
    <n v="0"/>
    <s v="0-1 día"/>
    <n v="0"/>
    <n v="0"/>
    <n v="0"/>
    <x v="0"/>
    <x v="0"/>
    <x v="0"/>
    <x v="0"/>
    <x v="0"/>
    <x v="0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7">
  <r>
    <x v="0"/>
    <x v="0"/>
    <n v="0"/>
    <n v="0"/>
    <n v="0"/>
    <n v="0"/>
  </r>
  <r>
    <x v="0"/>
    <x v="1"/>
    <n v="0"/>
    <n v="0"/>
    <n v="0"/>
    <n v="0"/>
  </r>
  <r>
    <x v="0"/>
    <x v="2"/>
    <n v="0"/>
    <n v="0"/>
    <n v="0"/>
    <n v="0"/>
  </r>
  <r>
    <x v="0"/>
    <x v="0"/>
    <n v="-5.362500000000006"/>
    <n v="0"/>
    <n v="0"/>
    <n v="-5.362500000000006"/>
  </r>
  <r>
    <x v="0"/>
    <x v="3"/>
    <n v="0"/>
    <n v="0"/>
    <n v="0"/>
    <n v="0"/>
  </r>
  <r>
    <x v="0"/>
    <x v="4"/>
    <n v="0"/>
    <n v="0"/>
    <n v="0"/>
    <n v="0"/>
  </r>
  <r>
    <x v="0"/>
    <x v="3"/>
    <n v="0"/>
    <n v="0"/>
    <n v="0"/>
    <n v="0"/>
  </r>
  <r>
    <x v="0"/>
    <x v="2"/>
    <n v="-224.31562500000001"/>
    <n v="0"/>
    <n v="0"/>
    <n v="-224.31562500000001"/>
  </r>
  <r>
    <x v="0"/>
    <x v="2"/>
    <n v="-11.462499999999974"/>
    <n v="0"/>
    <n v="0"/>
    <n v="-11.462499999999974"/>
  </r>
  <r>
    <x v="0"/>
    <x v="5"/>
    <n v="0"/>
    <n v="0"/>
    <n v="0"/>
    <n v="0"/>
  </r>
  <r>
    <x v="0"/>
    <x v="4"/>
    <n v="-146.60812500000006"/>
    <n v="0"/>
    <n v="0"/>
    <n v="-146.60812500000006"/>
  </r>
  <r>
    <x v="0"/>
    <x v="6"/>
    <n v="-186.79374999999999"/>
    <n v="0"/>
    <n v="0"/>
    <n v="-186.79374999999999"/>
  </r>
  <r>
    <x v="0"/>
    <x v="7"/>
    <n v="-507.47125000000005"/>
    <n v="0"/>
    <n v="0"/>
    <n v="-507.47125000000005"/>
  </r>
  <r>
    <x v="0"/>
    <x v="0"/>
    <n v="0"/>
    <n v="0"/>
    <n v="0"/>
    <n v="0"/>
  </r>
  <r>
    <x v="0"/>
    <x v="5"/>
    <n v="0"/>
    <n v="0"/>
    <n v="0"/>
    <n v="0"/>
  </r>
  <r>
    <x v="0"/>
    <x v="7"/>
    <n v="0"/>
    <n v="0"/>
    <n v="0"/>
    <n v="0"/>
  </r>
  <r>
    <x v="0"/>
    <x v="7"/>
    <n v="-101.58958333333334"/>
    <n v="0"/>
    <n v="0"/>
    <n v="-101.58958333333334"/>
  </r>
  <r>
    <x v="0"/>
    <x v="3"/>
    <n v="0"/>
    <n v="0"/>
    <n v="0"/>
    <n v="0"/>
  </r>
  <r>
    <x v="0"/>
    <x v="7"/>
    <n v="-3797.243125"/>
    <n v="-861.25"/>
    <n v="0"/>
    <n v="-4658.493125"/>
  </r>
  <r>
    <x v="0"/>
    <x v="8"/>
    <n v="-95.810000000000016"/>
    <n v="0"/>
    <n v="0"/>
    <n v="-95.810000000000016"/>
  </r>
  <r>
    <x v="0"/>
    <x v="1"/>
    <n v="0"/>
    <n v="0"/>
    <n v="0"/>
    <n v="0"/>
  </r>
  <r>
    <x v="0"/>
    <x v="5"/>
    <n v="0"/>
    <n v="0"/>
    <n v="0"/>
    <n v="0"/>
  </r>
  <r>
    <x v="0"/>
    <x v="1"/>
    <n v="-101.88750000000002"/>
    <n v="0"/>
    <n v="0"/>
    <n v="-101.88750000000002"/>
  </r>
  <r>
    <x v="0"/>
    <x v="9"/>
    <n v="-484.68062500000019"/>
    <n v="0"/>
    <n v="0"/>
    <n v="-484.68062500000019"/>
  </r>
  <r>
    <x v="0"/>
    <x v="10"/>
    <n v="0"/>
    <n v="0"/>
    <n v="0"/>
    <n v="0"/>
  </r>
  <r>
    <x v="0"/>
    <x v="2"/>
    <n v="-149.72449999999998"/>
    <n v="0"/>
    <n v="0"/>
    <n v="-149.72449999999998"/>
  </r>
  <r>
    <x v="0"/>
    <x v="2"/>
    <n v="-949.54750000000001"/>
    <n v="0"/>
    <n v="0"/>
    <n v="-949.54750000000001"/>
  </r>
  <r>
    <x v="0"/>
    <x v="7"/>
    <n v="0"/>
    <n v="0"/>
    <n v="0"/>
    <n v="0"/>
  </r>
  <r>
    <x v="0"/>
    <x v="2"/>
    <n v="-335.25437499999998"/>
    <n v="0"/>
    <n v="0"/>
    <n v="-335.25437499999998"/>
  </r>
  <r>
    <x v="0"/>
    <x v="4"/>
    <n v="0"/>
    <n v="0"/>
    <n v="0"/>
    <n v="0"/>
  </r>
  <r>
    <x v="0"/>
    <x v="4"/>
    <n v="-69.965000000000018"/>
    <n v="0"/>
    <n v="0"/>
    <n v="-69.965000000000018"/>
  </r>
  <r>
    <x v="0"/>
    <x v="11"/>
    <n v="0"/>
    <n v="0"/>
    <n v="0"/>
    <n v="0"/>
  </r>
  <r>
    <x v="0"/>
    <x v="12"/>
    <n v="0"/>
    <n v="0"/>
    <n v="0"/>
    <n v="0"/>
  </r>
  <r>
    <x v="0"/>
    <x v="7"/>
    <n v="0"/>
    <n v="0"/>
    <n v="0"/>
    <n v="0"/>
  </r>
  <r>
    <x v="0"/>
    <x v="8"/>
    <n v="0"/>
    <n v="0"/>
    <n v="0"/>
    <n v="0"/>
  </r>
  <r>
    <x v="0"/>
    <x v="4"/>
    <n v="-73.687499999999986"/>
    <n v="0"/>
    <n v="0"/>
    <n v="-73.687499999999986"/>
  </r>
  <r>
    <x v="0"/>
    <x v="10"/>
    <n v="0"/>
    <n v="0"/>
    <n v="0"/>
    <n v="0"/>
  </r>
  <r>
    <x v="0"/>
    <x v="5"/>
    <n v="0"/>
    <n v="0"/>
    <n v="0"/>
    <n v="0"/>
  </r>
  <r>
    <x v="0"/>
    <x v="0"/>
    <n v="0"/>
    <n v="0"/>
    <n v="0"/>
    <n v="0"/>
  </r>
  <r>
    <x v="0"/>
    <x v="0"/>
    <n v="0"/>
    <n v="0"/>
    <n v="0"/>
    <n v="0"/>
  </r>
  <r>
    <x v="0"/>
    <x v="8"/>
    <n v="-33.74583333333338"/>
    <n v="0"/>
    <n v="0"/>
    <n v="-33.74583333333338"/>
  </r>
  <r>
    <x v="0"/>
    <x v="3"/>
    <n v="-4780.4900000000007"/>
    <n v="0"/>
    <n v="0"/>
    <n v="-4780.4900000000007"/>
  </r>
  <r>
    <x v="0"/>
    <x v="0"/>
    <n v="0"/>
    <n v="0"/>
    <n v="0"/>
    <n v="0"/>
  </r>
  <r>
    <x v="0"/>
    <x v="6"/>
    <n v="0"/>
    <n v="0"/>
    <n v="0"/>
    <n v="0"/>
  </r>
  <r>
    <x v="0"/>
    <x v="13"/>
    <n v="0"/>
    <n v="0"/>
    <n v="0"/>
    <n v="0"/>
  </r>
  <r>
    <x v="0"/>
    <x v="7"/>
    <n v="0"/>
    <n v="0"/>
    <n v="0"/>
    <n v="0"/>
  </r>
  <r>
    <x v="0"/>
    <x v="4"/>
    <n v="0"/>
    <n v="0"/>
    <n v="0"/>
    <n v="0"/>
  </r>
  <r>
    <x v="0"/>
    <x v="6"/>
    <n v="-450.15750000000003"/>
    <n v="0"/>
    <n v="0"/>
    <n v="-450.15750000000003"/>
  </r>
  <r>
    <x v="0"/>
    <x v="4"/>
    <n v="0"/>
    <n v="0"/>
    <n v="0"/>
    <n v="0"/>
  </r>
  <r>
    <x v="0"/>
    <x v="4"/>
    <n v="0"/>
    <n v="0"/>
    <n v="0"/>
    <n v="0"/>
  </r>
  <r>
    <x v="0"/>
    <x v="2"/>
    <n v="0"/>
    <n v="0"/>
    <n v="0"/>
    <n v="0"/>
  </r>
  <r>
    <x v="0"/>
    <x v="3"/>
    <n v="-3778.3281250000005"/>
    <n v="0"/>
    <n v="0"/>
    <n v="-3778.3281250000005"/>
  </r>
  <r>
    <x v="0"/>
    <x v="14"/>
    <n v="-49.25555555555556"/>
    <n v="0"/>
    <n v="0"/>
    <n v="-49.25555555555556"/>
  </r>
  <r>
    <x v="0"/>
    <x v="7"/>
    <n v="0"/>
    <n v="0"/>
    <n v="0"/>
    <n v="0"/>
  </r>
  <r>
    <x v="0"/>
    <x v="15"/>
    <n v="-65.065000000000026"/>
    <n v="0"/>
    <n v="0"/>
    <n v="-65.065000000000026"/>
  </r>
  <r>
    <x v="0"/>
    <x v="15"/>
    <n v="0"/>
    <n v="0"/>
    <n v="0"/>
    <n v="0"/>
  </r>
  <r>
    <x v="0"/>
    <x v="6"/>
    <n v="-1747.0131250000004"/>
    <n v="0"/>
    <n v="0"/>
    <n v="-1747.0131250000004"/>
  </r>
  <r>
    <x v="0"/>
    <x v="4"/>
    <n v="0"/>
    <n v="0"/>
    <n v="0"/>
    <n v="0"/>
  </r>
  <r>
    <x v="0"/>
    <x v="0"/>
    <n v="-350.9638888888889"/>
    <n v="0"/>
    <n v="0"/>
    <n v="-350.9638888888889"/>
  </r>
  <r>
    <x v="0"/>
    <x v="2"/>
    <n v="-87.828125"/>
    <n v="0"/>
    <n v="0"/>
    <n v="-87.828125"/>
  </r>
  <r>
    <x v="0"/>
    <x v="9"/>
    <n v="-309.68437500000005"/>
    <n v="0"/>
    <n v="0"/>
    <n v="-309.68437500000005"/>
  </r>
  <r>
    <x v="0"/>
    <x v="1"/>
    <n v="0"/>
    <n v="0"/>
    <n v="0"/>
    <n v="0"/>
  </r>
  <r>
    <x v="0"/>
    <x v="7"/>
    <n v="-86.395833333333357"/>
    <n v="0"/>
    <n v="0"/>
    <n v="-86.395833333333357"/>
  </r>
  <r>
    <x v="0"/>
    <x v="4"/>
    <n v="-74.36"/>
    <n v="0"/>
    <n v="0"/>
    <n v="-74.36"/>
  </r>
  <r>
    <x v="0"/>
    <x v="4"/>
    <n v="-72.572500000000034"/>
    <n v="0"/>
    <n v="0"/>
    <n v="-72.572500000000034"/>
  </r>
  <r>
    <x v="0"/>
    <x v="4"/>
    <n v="0"/>
    <n v="0"/>
    <n v="0"/>
    <n v="0"/>
  </r>
  <r>
    <x v="0"/>
    <x v="15"/>
    <n v="-481.91"/>
    <n v="-341.25"/>
    <n v="0"/>
    <n v="-823.16000000000008"/>
  </r>
  <r>
    <x v="0"/>
    <x v="2"/>
    <n v="-59.396249999999945"/>
    <n v="0"/>
    <n v="0"/>
    <n v="-59.396249999999945"/>
  </r>
  <r>
    <x v="0"/>
    <x v="5"/>
    <n v="0"/>
    <n v="0"/>
    <n v="0"/>
    <n v="0"/>
  </r>
  <r>
    <x v="0"/>
    <x v="0"/>
    <n v="-4064.0356250000004"/>
    <n v="0"/>
    <n v="0"/>
    <n v="-4064.0356250000004"/>
  </r>
  <r>
    <x v="0"/>
    <x v="15"/>
    <n v="-1499.6231250000005"/>
    <n v="0"/>
    <n v="0"/>
    <n v="-1499.6231250000005"/>
  </r>
  <r>
    <x v="0"/>
    <x v="4"/>
    <n v="0"/>
    <n v="0"/>
    <n v="0"/>
    <n v="0"/>
  </r>
  <r>
    <x v="0"/>
    <x v="4"/>
    <n v="-61.228749999999984"/>
    <n v="0"/>
    <n v="0"/>
    <n v="-61.228749999999984"/>
  </r>
  <r>
    <x v="0"/>
    <x v="1"/>
    <n v="-3291.2425000000003"/>
    <n v="0"/>
    <n v="0"/>
    <n v="-3291.2425000000003"/>
  </r>
  <r>
    <x v="0"/>
    <x v="5"/>
    <n v="-204.75000000000003"/>
    <n v="0"/>
    <n v="0"/>
    <n v="-204.75000000000003"/>
  </r>
  <r>
    <x v="0"/>
    <x v="10"/>
    <n v="-586.17812500000014"/>
    <n v="0"/>
    <n v="0"/>
    <n v="-586.17812500000014"/>
  </r>
  <r>
    <x v="0"/>
    <x v="1"/>
    <n v="-192.424375"/>
    <n v="0"/>
    <n v="0"/>
    <n v="-192.424375"/>
  </r>
  <r>
    <x v="0"/>
    <x v="6"/>
    <n v="-700.44"/>
    <n v="0"/>
    <n v="0"/>
    <n v="-700.44"/>
  </r>
  <r>
    <x v="0"/>
    <x v="5"/>
    <n v="-106.17750000000002"/>
    <n v="0"/>
    <n v="0"/>
    <n v="-106.17750000000002"/>
  </r>
  <r>
    <x v="0"/>
    <x v="10"/>
    <n v="-149.43499999999997"/>
    <n v="0"/>
    <n v="0"/>
    <n v="-149.43499999999997"/>
  </r>
  <r>
    <x v="0"/>
    <x v="16"/>
    <n v="-5149.828125"/>
    <n v="0"/>
    <n v="0"/>
    <n v="-5149.828125"/>
  </r>
  <r>
    <x v="0"/>
    <x v="4"/>
    <n v="0"/>
    <n v="0"/>
    <n v="0"/>
    <n v="0"/>
  </r>
  <r>
    <x v="0"/>
    <x v="6"/>
    <n v="0"/>
    <n v="0"/>
    <n v="0"/>
    <n v="0"/>
  </r>
  <r>
    <x v="0"/>
    <x v="0"/>
    <n v="-280.86500000000001"/>
    <n v="0"/>
    <n v="0"/>
    <n v="-280.86500000000001"/>
  </r>
  <r>
    <x v="0"/>
    <x v="0"/>
    <n v="-340.25062500000001"/>
    <n v="0"/>
    <n v="0"/>
    <n v="-340.25062500000001"/>
  </r>
  <r>
    <x v="0"/>
    <x v="0"/>
    <n v="-240.53791666666666"/>
    <n v="0"/>
    <n v="0"/>
    <n v="-240.53791666666666"/>
  </r>
  <r>
    <x v="0"/>
    <x v="16"/>
    <n v="0"/>
    <n v="0"/>
    <n v="0"/>
    <n v="0"/>
  </r>
  <r>
    <x v="0"/>
    <x v="1"/>
    <n v="-353.92500000000001"/>
    <n v="0"/>
    <n v="0"/>
    <n v="-353.92500000000001"/>
  </r>
  <r>
    <x v="0"/>
    <x v="4"/>
    <n v="-51.417500000000011"/>
    <n v="0"/>
    <n v="0"/>
    <n v="-51.417500000000011"/>
  </r>
  <r>
    <x v="0"/>
    <x v="4"/>
    <n v="-210.25499999999997"/>
    <n v="-280.75"/>
    <n v="0"/>
    <n v="-491.005"/>
  </r>
  <r>
    <x v="0"/>
    <x v="3"/>
    <n v="-1818.7975000000006"/>
    <n v="0"/>
    <n v="0"/>
    <n v="-1818.7975000000006"/>
  </r>
  <r>
    <x v="0"/>
    <x v="4"/>
    <n v="-70.46250000000002"/>
    <n v="0"/>
    <n v="0"/>
    <n v="-70.46250000000002"/>
  </r>
  <r>
    <x v="0"/>
    <x v="2"/>
    <n v="0"/>
    <n v="-200.75"/>
    <n v="0"/>
    <n v="-200.75"/>
  </r>
  <r>
    <x v="0"/>
    <x v="3"/>
    <n v="-131.56000000000003"/>
    <n v="0"/>
    <n v="0"/>
    <n v="-131.56000000000003"/>
  </r>
  <r>
    <x v="0"/>
    <x v="4"/>
    <n v="0"/>
    <n v="0"/>
    <n v="0"/>
    <n v="0"/>
  </r>
  <r>
    <x v="0"/>
    <x v="4"/>
    <n v="0"/>
    <n v="0"/>
    <n v="0"/>
    <n v="0"/>
  </r>
  <r>
    <x v="0"/>
    <x v="4"/>
    <n v="-2.860000000000003"/>
    <n v="0"/>
    <n v="0"/>
    <n v="-2.860000000000003"/>
  </r>
  <r>
    <x v="0"/>
    <x v="4"/>
    <n v="-176.96250000000001"/>
    <n v="0"/>
    <n v="0"/>
    <n v="-176.96250000000001"/>
  </r>
  <r>
    <x v="0"/>
    <x v="5"/>
    <n v="0"/>
    <n v="0"/>
    <n v="0"/>
    <n v="0"/>
  </r>
  <r>
    <x v="0"/>
    <x v="15"/>
    <n v="-417.68999999999994"/>
    <n v="0"/>
    <n v="0"/>
    <n v="-417.68999999999994"/>
  </r>
  <r>
    <x v="0"/>
    <x v="9"/>
    <n v="0"/>
    <n v="0"/>
    <n v="0"/>
    <n v="0"/>
  </r>
  <r>
    <x v="0"/>
    <x v="17"/>
    <n v="0"/>
    <n v="0"/>
    <n v="0"/>
    <n v="0"/>
  </r>
  <r>
    <x v="0"/>
    <x v="15"/>
    <n v="-1734.1025000000002"/>
    <n v="0"/>
    <n v="0"/>
    <n v="-1734.1025000000002"/>
  </r>
  <r>
    <x v="0"/>
    <x v="15"/>
    <n v="-180.10416666666663"/>
    <n v="0"/>
    <n v="0"/>
    <n v="-180.10416666666663"/>
  </r>
  <r>
    <x v="0"/>
    <x v="3"/>
    <n v="-3731.0325000000003"/>
    <n v="0"/>
    <n v="0"/>
    <n v="-3731.0325000000003"/>
  </r>
  <r>
    <x v="1"/>
    <x v="1"/>
    <n v="0"/>
    <n v="0"/>
    <n v="0"/>
    <n v="0"/>
  </r>
  <r>
    <x v="1"/>
    <x v="0"/>
    <n v="-1365"/>
    <n v="-341.25"/>
    <n v="0"/>
    <n v="-1706.25"/>
  </r>
  <r>
    <x v="1"/>
    <x v="4"/>
    <n v="0"/>
    <n v="0"/>
    <n v="0"/>
    <n v="0"/>
  </r>
  <r>
    <x v="1"/>
    <x v="2"/>
    <n v="-3.4125000000000032"/>
    <n v="0"/>
    <n v="0"/>
    <n v="-3.4125000000000032"/>
  </r>
  <r>
    <x v="1"/>
    <x v="2"/>
    <n v="0"/>
    <n v="0"/>
    <n v="0"/>
    <n v="0"/>
  </r>
  <r>
    <x v="1"/>
    <x v="4"/>
    <n v="0"/>
    <n v="0"/>
    <n v="0"/>
    <n v="0"/>
  </r>
  <r>
    <x v="1"/>
    <x v="6"/>
    <n v="-245.78125000000003"/>
    <n v="0"/>
    <n v="0"/>
    <n v="-245.78125000000003"/>
  </r>
  <r>
    <x v="1"/>
    <x v="7"/>
    <n v="-37.537499999999959"/>
    <n v="0"/>
    <n v="0"/>
    <n v="-37.537499999999959"/>
  </r>
  <r>
    <x v="1"/>
    <x v="0"/>
    <n v="0"/>
    <n v="0"/>
    <n v="0"/>
    <n v="0"/>
  </r>
  <r>
    <x v="1"/>
    <x v="5"/>
    <n v="0"/>
    <n v="0"/>
    <n v="0"/>
    <n v="0"/>
  </r>
  <r>
    <x v="1"/>
    <x v="7"/>
    <n v="-24.826388888888886"/>
    <n v="0"/>
    <n v="0"/>
    <n v="-24.826388888888886"/>
  </r>
  <r>
    <x v="1"/>
    <x v="7"/>
    <n v="0"/>
    <n v="0"/>
    <n v="0"/>
    <n v="0"/>
  </r>
  <r>
    <x v="1"/>
    <x v="7"/>
    <n v="-1504.0675000000001"/>
    <n v="-341.25"/>
    <n v="0"/>
    <n v="-1845.3175000000001"/>
  </r>
  <r>
    <x v="1"/>
    <x v="1"/>
    <n v="0"/>
    <n v="0"/>
    <n v="0"/>
    <n v="0"/>
  </r>
  <r>
    <x v="1"/>
    <x v="1"/>
    <n v="-17.875000000000018"/>
    <n v="0"/>
    <n v="0"/>
    <n v="-17.875000000000018"/>
  </r>
  <r>
    <x v="1"/>
    <x v="9"/>
    <n v="-439.45687500000008"/>
    <n v="0"/>
    <n v="0"/>
    <n v="-439.45687500000008"/>
  </r>
  <r>
    <x v="1"/>
    <x v="10"/>
    <n v="0"/>
    <n v="0"/>
    <n v="0"/>
    <n v="0"/>
  </r>
  <r>
    <x v="1"/>
    <x v="2"/>
    <n v="-803"/>
    <n v="0"/>
    <n v="0"/>
    <n v="-803"/>
  </r>
  <r>
    <x v="1"/>
    <x v="2"/>
    <n v="0"/>
    <n v="0"/>
    <n v="0"/>
    <n v="0"/>
  </r>
  <r>
    <x v="1"/>
    <x v="2"/>
    <n v="0"/>
    <n v="0"/>
    <n v="0"/>
    <n v="0"/>
  </r>
  <r>
    <x v="1"/>
    <x v="4"/>
    <n v="0"/>
    <n v="0"/>
    <n v="0"/>
    <n v="0"/>
  </r>
  <r>
    <x v="1"/>
    <x v="4"/>
    <n v="-56.861999999999995"/>
    <n v="0"/>
    <n v="0"/>
    <n v="-56.861999999999995"/>
  </r>
  <r>
    <x v="1"/>
    <x v="7"/>
    <n v="0"/>
    <n v="0"/>
    <n v="0"/>
    <n v="0"/>
  </r>
  <r>
    <x v="1"/>
    <x v="8"/>
    <n v="-252.03750000000008"/>
    <n v="0"/>
    <n v="0"/>
    <n v="-252.03750000000008"/>
  </r>
  <r>
    <x v="1"/>
    <x v="4"/>
    <n v="0"/>
    <n v="0"/>
    <n v="0"/>
    <n v="0"/>
  </r>
  <r>
    <x v="1"/>
    <x v="0"/>
    <n v="0"/>
    <n v="0"/>
    <n v="0"/>
    <n v="0"/>
  </r>
  <r>
    <x v="1"/>
    <x v="0"/>
    <n v="0"/>
    <n v="0"/>
    <n v="0"/>
    <n v="0"/>
  </r>
  <r>
    <x v="1"/>
    <x v="8"/>
    <n v="0"/>
    <n v="0"/>
    <n v="0"/>
    <n v="0"/>
  </r>
  <r>
    <x v="1"/>
    <x v="3"/>
    <n v="-320.49875000000009"/>
    <n v="0"/>
    <n v="0"/>
    <n v="-320.49875000000009"/>
  </r>
  <r>
    <x v="1"/>
    <x v="0"/>
    <n v="0"/>
    <n v="0"/>
    <n v="0"/>
    <n v="0"/>
  </r>
  <r>
    <x v="1"/>
    <x v="6"/>
    <n v="0"/>
    <n v="0"/>
    <n v="0"/>
    <n v="0"/>
  </r>
  <r>
    <x v="1"/>
    <x v="7"/>
    <n v="0"/>
    <n v="0"/>
    <n v="0"/>
    <n v="0"/>
  </r>
  <r>
    <x v="1"/>
    <x v="6"/>
    <n v="-66.202499999999986"/>
    <n v="0"/>
    <n v="0"/>
    <n v="-66.202499999999986"/>
  </r>
  <r>
    <x v="1"/>
    <x v="2"/>
    <n v="0"/>
    <n v="0"/>
    <n v="0"/>
    <n v="0"/>
  </r>
  <r>
    <x v="1"/>
    <x v="2"/>
    <n v="0"/>
    <n v="0"/>
    <n v="0"/>
    <n v="0"/>
  </r>
  <r>
    <x v="1"/>
    <x v="3"/>
    <n v="-1113.9375"/>
    <n v="0"/>
    <n v="0"/>
    <n v="-1113.9375"/>
  </r>
  <r>
    <x v="1"/>
    <x v="14"/>
    <n v="0"/>
    <n v="0"/>
    <n v="0"/>
    <n v="0"/>
  </r>
  <r>
    <x v="1"/>
    <x v="7"/>
    <n v="0"/>
    <n v="0"/>
    <n v="0"/>
    <n v="0"/>
  </r>
  <r>
    <x v="1"/>
    <x v="15"/>
    <n v="-434.32458333333346"/>
    <n v="0"/>
    <n v="0"/>
    <n v="-434.32458333333346"/>
  </r>
  <r>
    <x v="1"/>
    <x v="6"/>
    <n v="-1508"/>
    <n v="-178.75000000000003"/>
    <n v="0"/>
    <n v="-1686.75"/>
  </r>
  <r>
    <x v="1"/>
    <x v="4"/>
    <n v="0"/>
    <n v="0"/>
    <n v="0"/>
    <n v="0"/>
  </r>
  <r>
    <x v="1"/>
    <x v="0"/>
    <n v="-24.645833333333321"/>
    <n v="0"/>
    <n v="0"/>
    <n v="-24.645833333333321"/>
  </r>
  <r>
    <x v="1"/>
    <x v="2"/>
    <n v="-32.621875000000017"/>
    <n v="0"/>
    <n v="0"/>
    <n v="-32.621875000000017"/>
  </r>
  <r>
    <x v="1"/>
    <x v="6"/>
    <n v="0"/>
    <n v="0"/>
    <n v="0"/>
    <n v="0"/>
  </r>
  <r>
    <x v="1"/>
    <x v="9"/>
    <n v="-530.88750000000016"/>
    <n v="0"/>
    <n v="0"/>
    <n v="-530.88750000000016"/>
  </r>
  <r>
    <x v="1"/>
    <x v="6"/>
    <n v="0"/>
    <n v="0"/>
    <n v="0"/>
    <n v="0"/>
  </r>
  <r>
    <x v="1"/>
    <x v="1"/>
    <n v="0"/>
    <n v="0"/>
    <n v="0"/>
    <n v="0"/>
  </r>
  <r>
    <x v="1"/>
    <x v="7"/>
    <n v="0"/>
    <n v="0"/>
    <n v="0"/>
    <n v="0"/>
  </r>
  <r>
    <x v="1"/>
    <x v="4"/>
    <n v="0"/>
    <n v="0"/>
    <n v="0"/>
    <n v="0"/>
  </r>
  <r>
    <x v="1"/>
    <x v="4"/>
    <n v="-17.062500000000014"/>
    <n v="0"/>
    <n v="0"/>
    <n v="-17.062500000000014"/>
  </r>
  <r>
    <x v="1"/>
    <x v="4"/>
    <n v="0"/>
    <n v="0"/>
    <n v="0"/>
    <n v="0"/>
  </r>
  <r>
    <x v="1"/>
    <x v="4"/>
    <n v="-1077.1149999999998"/>
    <n v="-178.75000000000003"/>
    <n v="0"/>
    <n v="-1255.8649999999998"/>
  </r>
  <r>
    <x v="1"/>
    <x v="15"/>
    <n v="0"/>
    <n v="0"/>
    <n v="0"/>
    <n v="0"/>
  </r>
  <r>
    <x v="1"/>
    <x v="2"/>
    <n v="-779.51750000000015"/>
    <n v="0"/>
    <n v="0"/>
    <n v="-779.51750000000015"/>
  </r>
  <r>
    <x v="1"/>
    <x v="5"/>
    <n v="-65.422500000000028"/>
    <n v="0"/>
    <n v="0"/>
    <n v="-65.422500000000028"/>
  </r>
  <r>
    <x v="1"/>
    <x v="0"/>
    <n v="-538.75250000000005"/>
    <n v="0"/>
    <n v="0"/>
    <n v="-538.75250000000005"/>
  </r>
  <r>
    <x v="1"/>
    <x v="15"/>
    <n v="0"/>
    <n v="0"/>
    <n v="0"/>
    <n v="0"/>
  </r>
  <r>
    <x v="1"/>
    <x v="4"/>
    <n v="0"/>
    <n v="0"/>
    <n v="0"/>
    <n v="0"/>
  </r>
  <r>
    <x v="1"/>
    <x v="1"/>
    <n v="-1365"/>
    <n v="0"/>
    <n v="0"/>
    <n v="-1365"/>
  </r>
  <r>
    <x v="1"/>
    <x v="0"/>
    <n v="0"/>
    <n v="0"/>
    <n v="0"/>
    <n v="0"/>
  </r>
  <r>
    <x v="1"/>
    <x v="5"/>
    <n v="0"/>
    <n v="0"/>
    <n v="0"/>
    <n v="0"/>
  </r>
  <r>
    <x v="1"/>
    <x v="5"/>
    <n v="0"/>
    <n v="0"/>
    <n v="0"/>
    <n v="0"/>
  </r>
  <r>
    <x v="1"/>
    <x v="10"/>
    <n v="-170.88500000000002"/>
    <n v="0"/>
    <n v="0"/>
    <n v="-170.88500000000002"/>
  </r>
  <r>
    <x v="1"/>
    <x v="1"/>
    <n v="-755.30812500000013"/>
    <n v="0"/>
    <n v="0"/>
    <n v="-755.30812500000013"/>
  </r>
  <r>
    <x v="1"/>
    <x v="6"/>
    <n v="0"/>
    <n v="0"/>
    <n v="0"/>
    <n v="0"/>
  </r>
  <r>
    <x v="1"/>
    <x v="5"/>
    <n v="0"/>
    <n v="0"/>
    <n v="0"/>
    <n v="0"/>
  </r>
  <r>
    <x v="1"/>
    <x v="10"/>
    <n v="0"/>
    <n v="0"/>
    <n v="0"/>
    <n v="0"/>
  </r>
  <r>
    <x v="1"/>
    <x v="16"/>
    <n v="-1929.8743750000003"/>
    <n v="0"/>
    <n v="0"/>
    <n v="-1929.8743750000003"/>
  </r>
  <r>
    <x v="1"/>
    <x v="0"/>
    <n v="-374.57062500000012"/>
    <n v="0"/>
    <n v="0"/>
    <n v="-374.57062500000012"/>
  </r>
  <r>
    <x v="1"/>
    <x v="0"/>
    <n v="-34.409374999999969"/>
    <n v="0"/>
    <n v="0"/>
    <n v="-34.409374999999969"/>
  </r>
  <r>
    <x v="1"/>
    <x v="0"/>
    <n v="-81.033333333333346"/>
    <n v="0"/>
    <n v="0"/>
    <n v="-81.033333333333346"/>
  </r>
  <r>
    <x v="1"/>
    <x v="6"/>
    <n v="0"/>
    <n v="0"/>
    <n v="0"/>
    <n v="0"/>
  </r>
  <r>
    <x v="1"/>
    <x v="3"/>
    <n v="0"/>
    <n v="0"/>
    <n v="0"/>
    <n v="0"/>
  </r>
  <r>
    <x v="1"/>
    <x v="1"/>
    <n v="-165.16500000000002"/>
    <n v="0"/>
    <n v="0"/>
    <n v="-165.16500000000002"/>
  </r>
  <r>
    <x v="1"/>
    <x v="4"/>
    <n v="0"/>
    <n v="0"/>
    <n v="0"/>
    <n v="0"/>
  </r>
  <r>
    <x v="1"/>
    <x v="18"/>
    <n v="0"/>
    <n v="0"/>
    <n v="0"/>
    <n v="0"/>
  </r>
  <r>
    <x v="1"/>
    <x v="3"/>
    <n v="-397.53999999999996"/>
    <n v="0"/>
    <n v="0"/>
    <n v="-397.53999999999996"/>
  </r>
  <r>
    <x v="1"/>
    <x v="4"/>
    <n v="-52.696874999999991"/>
    <n v="0"/>
    <n v="0"/>
    <n v="-52.696874999999991"/>
  </r>
  <r>
    <x v="1"/>
    <x v="2"/>
    <n v="0"/>
    <n v="0"/>
    <n v="0"/>
    <n v="0"/>
  </r>
  <r>
    <x v="1"/>
    <x v="3"/>
    <n v="0"/>
    <n v="0"/>
    <n v="0"/>
    <n v="0"/>
  </r>
  <r>
    <x v="1"/>
    <x v="4"/>
    <n v="-13.585000000000015"/>
    <n v="0"/>
    <n v="0"/>
    <n v="-13.585000000000015"/>
  </r>
  <r>
    <x v="1"/>
    <x v="4"/>
    <n v="0"/>
    <n v="0"/>
    <n v="0"/>
    <n v="0"/>
  </r>
  <r>
    <x v="1"/>
    <x v="4"/>
    <n v="0"/>
    <n v="0"/>
    <n v="0"/>
    <n v="0"/>
  </r>
  <r>
    <x v="1"/>
    <x v="4"/>
    <n v="-16.802499999999977"/>
    <n v="0"/>
    <n v="0"/>
    <n v="-16.802499999999977"/>
  </r>
  <r>
    <x v="1"/>
    <x v="5"/>
    <n v="0"/>
    <n v="0"/>
    <n v="0"/>
    <n v="0"/>
  </r>
  <r>
    <x v="1"/>
    <x v="15"/>
    <n v="-247.7475"/>
    <n v="0"/>
    <n v="0"/>
    <n v="-247.7475"/>
  </r>
  <r>
    <x v="1"/>
    <x v="8"/>
    <n v="0"/>
    <n v="0"/>
    <n v="0"/>
    <n v="0"/>
  </r>
  <r>
    <x v="1"/>
    <x v="6"/>
    <n v="0"/>
    <n v="0"/>
    <n v="0"/>
    <n v="0"/>
  </r>
  <r>
    <x v="1"/>
    <x v="15"/>
    <n v="0"/>
    <n v="0"/>
    <n v="0"/>
    <n v="0"/>
  </r>
  <r>
    <x v="1"/>
    <x v="15"/>
    <n v="0"/>
    <n v="0"/>
    <n v="0"/>
    <n v="0"/>
  </r>
  <r>
    <x v="1"/>
    <x v="3"/>
    <n v="-1898.7962500000003"/>
    <n v="0"/>
    <n v="0"/>
    <n v="-1898.7962500000003"/>
  </r>
  <r>
    <x v="1"/>
    <x v="14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1AFDAF-4C87-4ADA-83D8-C043431B6A7C}" name="TablaDiná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 rowPageCount="2" colPageCount="1"/>
  <pivotFields count="43"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axis="axisPage" multipleItemSelectionAllowed="1" showAll="0">
      <items count="13">
        <item h="1" x="11"/>
        <item h="1" x="2"/>
        <item h="1" x="9"/>
        <item h="1" x="6"/>
        <item h="1" x="7"/>
        <item h="1" x="3"/>
        <item x="0"/>
        <item h="1" x="1"/>
        <item h="1" x="5"/>
        <item h="1" x="10"/>
        <item h="1" x="4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94">
        <item h="1" x="71"/>
        <item h="1" x="51"/>
        <item h="1" x="76"/>
        <item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179"/>
        <item h="1" x="45"/>
        <item h="1" x="14"/>
        <item h="1" x="189"/>
        <item h="1" x="93"/>
        <item h="1" x="143"/>
        <item h="1" x="49"/>
        <item h="1" x="46"/>
        <item h="1" x="159"/>
        <item h="1" x="116"/>
        <item h="1" x="48"/>
        <item h="1" x="77"/>
        <item x="102"/>
        <item h="1" x="67"/>
        <item h="1" x="107"/>
        <item h="1" x="176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8"/>
        <item h="1" x="165"/>
        <item h="1" x="81"/>
        <item h="1" x="187"/>
        <item h="1" x="78"/>
        <item h="1" x="169"/>
        <item h="1" x="2"/>
        <item h="1" x="13"/>
        <item h="1" x="154"/>
        <item h="1" x="19"/>
        <item h="1" x="12"/>
        <item h="1" x="170"/>
        <item h="1" x="141"/>
        <item h="1" x="10"/>
        <item h="1" x="89"/>
        <item h="1" x="124"/>
        <item h="1" x="127"/>
        <item x="40"/>
        <item h="1" x="157"/>
        <item h="1" x="26"/>
        <item h="1" x="75"/>
        <item h="1" x="16"/>
        <item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81"/>
        <item h="1" x="147"/>
        <item h="1" x="188"/>
        <item h="1" x="50"/>
        <item h="1" x="174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80"/>
        <item h="1" x="156"/>
        <item h="1" x="70"/>
        <item h="1" x="178"/>
        <item h="1" x="25"/>
        <item h="1" x="171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73"/>
        <item h="1" x="172"/>
        <item h="1" x="160"/>
        <item h="1" x="144"/>
        <item h="1" x="65"/>
        <item h="1" x="151"/>
        <item h="1" x="92"/>
        <item h="1" x="142"/>
        <item h="1" x="66"/>
        <item h="1" x="104"/>
        <item h="1" x="192"/>
        <item h="1" x="130"/>
        <item h="1" x="118"/>
        <item h="1" x="149"/>
        <item h="1" x="186"/>
        <item h="1" x="1"/>
        <item h="1" x="36"/>
        <item h="1" x="185"/>
        <item h="1" x="183"/>
        <item h="1" x="4"/>
        <item h="1" x="152"/>
        <item h="1" x="177"/>
        <item h="1" x="119"/>
        <item h="1" x="175"/>
        <item h="1" x="56"/>
        <item x="29"/>
        <item x="98"/>
        <item x="182"/>
        <item x="95"/>
        <item x="101"/>
        <item h="1" x="91"/>
        <item h="1" x="79"/>
        <item h="1" x="69"/>
        <item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90"/>
        <item h="1" x="112"/>
        <item h="1" x="191"/>
        <item h="1" x="121"/>
        <item h="1" x="72"/>
        <item h="1"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pageFields count="2">
    <pageField fld="3" hier="-1"/>
    <pageField fld="10" hier="-1"/>
  </pageFields>
  <dataFields count="1">
    <dataField name="Cuenta de INCIDENT_N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6E1ED4-3280-4A89-AA4C-5D0260157663}" name="TablaDinámica3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6">
  <location ref="A3:B8" firstHeaderRow="1" firstDataRow="1" firstDataCol="1" rowPageCount="1" colPageCount="1"/>
  <pivotFields count="43">
    <pivotField showAll="0">
      <items count="4">
        <item x="0"/>
        <item x="1"/>
        <item x="2"/>
        <item t="default"/>
      </items>
    </pivotField>
    <pivotField showAll="0"/>
    <pivotField dataField="1" showAll="0"/>
    <pivotField axis="axisPage" multipleItemSelectionAllowed="1" showAll="0">
      <items count="13">
        <item h="1" x="11"/>
        <item h="1" x="2"/>
        <item h="1" x="9"/>
        <item h="1" x="6"/>
        <item h="1" x="7"/>
        <item h="1" x="3"/>
        <item x="0"/>
        <item h="1" x="1"/>
        <item h="1" x="5"/>
        <item h="1" x="10"/>
        <item h="1" x="4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194">
        <item h="1" x="71"/>
        <item h="1" x="51"/>
        <item h="1" x="76"/>
        <item h="1"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179"/>
        <item h="1" x="45"/>
        <item h="1" x="14"/>
        <item h="1" x="189"/>
        <item h="1" x="93"/>
        <item h="1" x="143"/>
        <item h="1" x="49"/>
        <item h="1" x="46"/>
        <item h="1" x="159"/>
        <item h="1" x="116"/>
        <item h="1" x="48"/>
        <item h="1" x="77"/>
        <item h="1" x="102"/>
        <item h="1" x="67"/>
        <item h="1" x="107"/>
        <item h="1" x="176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8"/>
        <item h="1" x="165"/>
        <item h="1" x="81"/>
        <item h="1" x="187"/>
        <item h="1" x="78"/>
        <item h="1" x="169"/>
        <item h="1" x="2"/>
        <item h="1" x="13"/>
        <item h="1" x="154"/>
        <item h="1" x="19"/>
        <item h="1" x="12"/>
        <item h="1" x="170"/>
        <item h="1" x="141"/>
        <item h="1" x="10"/>
        <item h="1" x="89"/>
        <item h="1" x="124"/>
        <item h="1" x="127"/>
        <item h="1" x="40"/>
        <item h="1" x="157"/>
        <item h="1" x="26"/>
        <item h="1" x="75"/>
        <item h="1" x="16"/>
        <item h="1"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81"/>
        <item h="1" x="147"/>
        <item h="1" x="188"/>
        <item h="1" x="50"/>
        <item h="1" x="174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80"/>
        <item h="1" x="156"/>
        <item h="1" x="70"/>
        <item h="1" x="178"/>
        <item x="25"/>
        <item h="1" x="171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73"/>
        <item h="1" x="172"/>
        <item h="1" x="160"/>
        <item h="1" x="144"/>
        <item h="1" x="65"/>
        <item h="1" x="151"/>
        <item h="1" x="92"/>
        <item h="1" x="142"/>
        <item h="1" x="66"/>
        <item h="1" x="104"/>
        <item h="1" x="192"/>
        <item h="1" x="130"/>
        <item h="1" x="118"/>
        <item h="1" x="149"/>
        <item h="1" x="186"/>
        <item x="1"/>
        <item h="1" x="36"/>
        <item h="1" x="185"/>
        <item h="1" x="183"/>
        <item x="4"/>
        <item h="1" x="152"/>
        <item h="1" x="177"/>
        <item h="1" x="119"/>
        <item h="1" x="175"/>
        <item h="1" x="56"/>
        <item h="1" x="29"/>
        <item h="1" x="98"/>
        <item h="1" x="182"/>
        <item h="1" x="95"/>
        <item h="1" x="101"/>
        <item h="1" x="91"/>
        <item h="1" x="79"/>
        <item h="1" x="69"/>
        <item h="1"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h="1"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90"/>
        <item h="1" x="112"/>
        <item h="1" x="191"/>
        <item h="1" x="121"/>
        <item h="1" x="72"/>
        <item h="1"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axis="axisRow" showAll="0">
      <items count="8">
        <item m="1" x="5"/>
        <item m="1" x="4"/>
        <item m="1" x="6"/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37"/>
  </rowFields>
  <rowItems count="5"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Cuenta de INCIDENT_N" fld="2" subtotal="count" baseField="0" baseItem="0"/>
  </dataFields>
  <chartFormats count="5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37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37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37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37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D48CC7-5AE4-4FE0-8FFF-F1F9EABE2CC5}" name="TablaDiná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3" rowHeaderCaption="MES">
  <location ref="A4:F10" firstHeaderRow="1" firstDataRow="2" firstDataCol="1" rowPageCount="1" colPageCount="1"/>
  <pivotFields count="43">
    <pivotField axis="axisRow" showAll="0">
      <items count="4">
        <item x="0"/>
        <item x="1"/>
        <item x="2"/>
        <item t="default"/>
      </items>
    </pivotField>
    <pivotField showAll="0"/>
    <pivotField dataField="1" showAll="0"/>
    <pivotField multipleItemSelectionAllowed="1" showAll="0"/>
    <pivotField showAll="0"/>
    <pivotField showAll="0"/>
    <pivotField showAll="0"/>
    <pivotField showAll="0"/>
    <pivotField showAll="0"/>
    <pivotField showAll="0"/>
    <pivotField showAll="0">
      <items count="194">
        <item x="71"/>
        <item x="51"/>
        <item x="76"/>
        <item x="90"/>
        <item x="52"/>
        <item x="125"/>
        <item x="114"/>
        <item x="87"/>
        <item x="134"/>
        <item x="34"/>
        <item x="43"/>
        <item x="108"/>
        <item x="17"/>
        <item x="3"/>
        <item x="74"/>
        <item x="35"/>
        <item x="179"/>
        <item x="45"/>
        <item x="14"/>
        <item x="189"/>
        <item x="93"/>
        <item x="143"/>
        <item x="49"/>
        <item x="46"/>
        <item x="159"/>
        <item x="116"/>
        <item x="48"/>
        <item x="77"/>
        <item x="102"/>
        <item x="67"/>
        <item x="107"/>
        <item x="176"/>
        <item x="110"/>
        <item x="126"/>
        <item x="100"/>
        <item x="163"/>
        <item x="137"/>
        <item x="88"/>
        <item x="82"/>
        <item x="106"/>
        <item x="129"/>
        <item x="5"/>
        <item x="115"/>
        <item x="42"/>
        <item x="140"/>
        <item x="158"/>
        <item x="83"/>
        <item x="99"/>
        <item x="128"/>
        <item x="136"/>
        <item x="62"/>
        <item x="123"/>
        <item x="168"/>
        <item x="165"/>
        <item x="81"/>
        <item x="187"/>
        <item x="78"/>
        <item x="169"/>
        <item x="2"/>
        <item x="13"/>
        <item x="154"/>
        <item x="19"/>
        <item x="12"/>
        <item x="170"/>
        <item x="141"/>
        <item x="10"/>
        <item x="89"/>
        <item x="124"/>
        <item x="127"/>
        <item x="40"/>
        <item x="157"/>
        <item x="26"/>
        <item x="75"/>
        <item x="16"/>
        <item x="39"/>
        <item x="117"/>
        <item x="9"/>
        <item x="22"/>
        <item x="164"/>
        <item x="59"/>
        <item x="47"/>
        <item x="84"/>
        <item x="28"/>
        <item x="23"/>
        <item x="41"/>
        <item x="58"/>
        <item x="85"/>
        <item x="24"/>
        <item x="33"/>
        <item x="167"/>
        <item x="27"/>
        <item x="131"/>
        <item x="181"/>
        <item x="147"/>
        <item x="188"/>
        <item x="50"/>
        <item x="174"/>
        <item x="122"/>
        <item x="73"/>
        <item x="38"/>
        <item x="150"/>
        <item x="37"/>
        <item x="153"/>
        <item x="161"/>
        <item x="103"/>
        <item x="113"/>
        <item x="180"/>
        <item x="156"/>
        <item x="70"/>
        <item x="178"/>
        <item x="25"/>
        <item x="171"/>
        <item x="60"/>
        <item x="120"/>
        <item x="31"/>
        <item x="32"/>
        <item x="44"/>
        <item x="105"/>
        <item x="7"/>
        <item x="61"/>
        <item x="111"/>
        <item x="63"/>
        <item x="139"/>
        <item x="20"/>
        <item x="146"/>
        <item x="166"/>
        <item x="133"/>
        <item x="15"/>
        <item x="173"/>
        <item x="172"/>
        <item x="160"/>
        <item x="144"/>
        <item x="65"/>
        <item x="151"/>
        <item x="92"/>
        <item x="142"/>
        <item x="66"/>
        <item x="104"/>
        <item x="192"/>
        <item x="130"/>
        <item x="118"/>
        <item x="149"/>
        <item x="186"/>
        <item x="1"/>
        <item x="36"/>
        <item x="185"/>
        <item x="183"/>
        <item x="4"/>
        <item x="152"/>
        <item x="177"/>
        <item x="119"/>
        <item x="175"/>
        <item x="56"/>
        <item x="29"/>
        <item x="98"/>
        <item x="182"/>
        <item x="95"/>
        <item x="101"/>
        <item x="91"/>
        <item x="79"/>
        <item x="69"/>
        <item x="0"/>
        <item x="148"/>
        <item x="109"/>
        <item x="96"/>
        <item x="55"/>
        <item x="97"/>
        <item x="8"/>
        <item x="64"/>
        <item x="11"/>
        <item x="86"/>
        <item x="68"/>
        <item x="155"/>
        <item x="135"/>
        <item x="21"/>
        <item x="132"/>
        <item x="145"/>
        <item x="162"/>
        <item x="138"/>
        <item x="30"/>
        <item x="54"/>
        <item x="57"/>
        <item x="80"/>
        <item x="6"/>
        <item x="94"/>
        <item x="53"/>
        <item x="18"/>
        <item x="190"/>
        <item x="112"/>
        <item x="191"/>
        <item x="121"/>
        <item x="72"/>
        <item x="1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">
        <item x="0"/>
        <item h="1" x="1"/>
        <item t="default"/>
      </items>
    </pivotField>
    <pivotField axis="axisCol" showAll="0">
      <items count="8">
        <item m="1" x="5"/>
        <item m="1" x="4"/>
        <item m="1" x="6"/>
        <item x="0"/>
        <item x="1"/>
        <item x="3"/>
        <item x="2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showAll="0"/>
    <pivotField showAll="0"/>
  </pivotFields>
  <rowFields count="2">
    <field x="38"/>
    <field x="0"/>
  </rowFields>
  <rowItems count="5">
    <i>
      <x/>
    </i>
    <i r="1">
      <x/>
    </i>
    <i r="1">
      <x v="1"/>
    </i>
    <i r="1">
      <x v="2"/>
    </i>
    <i t="grand">
      <x/>
    </i>
  </rowItems>
  <colFields count="1">
    <field x="37"/>
  </colFields>
  <colItems count="5">
    <i>
      <x v="3"/>
    </i>
    <i>
      <x v="4"/>
    </i>
    <i>
      <x v="5"/>
    </i>
    <i>
      <x v="6"/>
    </i>
    <i t="grand">
      <x/>
    </i>
  </colItems>
  <pageFields count="1">
    <pageField fld="36" hier="-1"/>
  </pageFields>
  <dataFields count="1">
    <dataField name="Cuenta de INCIDENT_N" fld="2" subtotal="count" showDataAs="percentOfRow" baseField="0" baseItem="0" numFmtId="10"/>
  </dataFields>
  <chartFormats count="1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0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4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5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37" count="1" selected="0">
            <x v="6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37" count="1" selected="0">
            <x v="5"/>
          </reference>
          <reference field="38" count="1" selected="0">
            <x v="0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37" count="1" selected="0">
            <x v="5"/>
          </reference>
          <reference field="38" count="1" selected="0">
            <x v="0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0"/>
          </reference>
          <reference field="37" count="1" selected="0">
            <x v="6"/>
          </reference>
          <reference field="3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CED9C-F23D-4EC7-AE00-DCD07C183ADA}" name="TablaDinámica4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3:E8" firstHeaderRow="1" firstDataRow="2" firstDataCol="1"/>
  <pivotFields count="43"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94">
        <item h="1" x="71"/>
        <item h="1" x="51"/>
        <item h="1" x="76"/>
        <item h="1" x="90"/>
        <item h="1" x="52"/>
        <item h="1" x="125"/>
        <item h="1" x="114"/>
        <item h="1" x="87"/>
        <item h="1" x="134"/>
        <item h="1" x="34"/>
        <item h="1" x="43"/>
        <item h="1" x="108"/>
        <item h="1" x="17"/>
        <item h="1" x="3"/>
        <item h="1" x="74"/>
        <item h="1" x="35"/>
        <item h="1" x="45"/>
        <item h="1" x="14"/>
        <item h="1" x="93"/>
        <item h="1" x="143"/>
        <item h="1" x="49"/>
        <item h="1" x="46"/>
        <item h="1" x="159"/>
        <item h="1" x="116"/>
        <item h="1" x="48"/>
        <item h="1" x="77"/>
        <item h="1" x="102"/>
        <item h="1" x="67"/>
        <item h="1" x="107"/>
        <item h="1" x="110"/>
        <item h="1" x="126"/>
        <item h="1" x="100"/>
        <item h="1" x="163"/>
        <item h="1" x="137"/>
        <item h="1" x="88"/>
        <item h="1" x="82"/>
        <item h="1" x="106"/>
        <item h="1" x="129"/>
        <item h="1" x="5"/>
        <item h="1" x="115"/>
        <item h="1" x="42"/>
        <item h="1" x="140"/>
        <item h="1" x="158"/>
        <item h="1" x="83"/>
        <item h="1" x="99"/>
        <item h="1" x="128"/>
        <item h="1" x="136"/>
        <item h="1" x="62"/>
        <item h="1" x="123"/>
        <item h="1" x="165"/>
        <item h="1" x="81"/>
        <item h="1" x="78"/>
        <item h="1" x="2"/>
        <item h="1" x="13"/>
        <item h="1" x="154"/>
        <item h="1" x="19"/>
        <item h="1" x="12"/>
        <item h="1" x="141"/>
        <item h="1" x="10"/>
        <item h="1" x="89"/>
        <item h="1" x="124"/>
        <item h="1" x="127"/>
        <item h="1" x="40"/>
        <item h="1" x="157"/>
        <item h="1" x="26"/>
        <item h="1" x="75"/>
        <item h="1" x="16"/>
        <item h="1" x="39"/>
        <item h="1" x="117"/>
        <item h="1" x="9"/>
        <item h="1" x="22"/>
        <item h="1" x="164"/>
        <item h="1" x="59"/>
        <item h="1" x="47"/>
        <item h="1" x="84"/>
        <item h="1" x="28"/>
        <item h="1" x="23"/>
        <item h="1" x="41"/>
        <item h="1" x="58"/>
        <item h="1" x="85"/>
        <item h="1" x="24"/>
        <item h="1" x="33"/>
        <item h="1" x="167"/>
        <item h="1" x="27"/>
        <item h="1" x="131"/>
        <item h="1" x="147"/>
        <item h="1" x="50"/>
        <item h="1" x="122"/>
        <item h="1" x="73"/>
        <item h="1" x="38"/>
        <item h="1" x="150"/>
        <item h="1" x="37"/>
        <item h="1" x="153"/>
        <item h="1" x="161"/>
        <item h="1" x="103"/>
        <item h="1" x="113"/>
        <item h="1" x="156"/>
        <item h="1" x="70"/>
        <item x="25"/>
        <item h="1" x="60"/>
        <item h="1" x="120"/>
        <item h="1" x="31"/>
        <item h="1" x="32"/>
        <item h="1" x="44"/>
        <item h="1" x="105"/>
        <item h="1" x="7"/>
        <item h="1" x="61"/>
        <item h="1" x="111"/>
        <item h="1" x="63"/>
        <item h="1" x="139"/>
        <item h="1" x="20"/>
        <item h="1" x="146"/>
        <item h="1" x="166"/>
        <item h="1" x="133"/>
        <item h="1" x="15"/>
        <item h="1" x="160"/>
        <item h="1" x="144"/>
        <item h="1" x="65"/>
        <item h="1" x="151"/>
        <item h="1" x="92"/>
        <item h="1" x="142"/>
        <item h="1" x="66"/>
        <item h="1" x="104"/>
        <item h="1" x="130"/>
        <item h="1" x="118"/>
        <item h="1" x="149"/>
        <item x="1"/>
        <item h="1" x="36"/>
        <item x="4"/>
        <item h="1" x="152"/>
        <item h="1" x="119"/>
        <item h="1" x="56"/>
        <item h="1" x="29"/>
        <item h="1" x="98"/>
        <item h="1" x="95"/>
        <item h="1" x="101"/>
        <item h="1" x="91"/>
        <item h="1" x="79"/>
        <item h="1" x="69"/>
        <item h="1" x="0"/>
        <item h="1" x="148"/>
        <item h="1" x="109"/>
        <item h="1" x="96"/>
        <item h="1" x="55"/>
        <item h="1" x="97"/>
        <item h="1" x="8"/>
        <item h="1" x="64"/>
        <item h="1" x="11"/>
        <item h="1" x="86"/>
        <item h="1" x="68"/>
        <item h="1" x="155"/>
        <item h="1" x="135"/>
        <item h="1" x="21"/>
        <item h="1" x="132"/>
        <item h="1" x="145"/>
        <item h="1" x="162"/>
        <item h="1" x="138"/>
        <item h="1" x="30"/>
        <item h="1" x="54"/>
        <item h="1" x="57"/>
        <item h="1" x="80"/>
        <item h="1" x="6"/>
        <item h="1" x="94"/>
        <item h="1" x="53"/>
        <item h="1" x="18"/>
        <item h="1" x="112"/>
        <item h="1" x="121"/>
        <item h="1" x="72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dataField="1"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4">
    <i>
      <x v="98"/>
    </i>
    <i>
      <x v="126"/>
    </i>
    <i>
      <x v="128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Suma de Monto penalización TR" fld="28" baseField="0" baseItem="0" numFmtId="44"/>
  </dataFields>
  <formats count="1">
    <format dxfId="48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15032-2BE3-4AF4-BC0B-685F87F1702C}" name="TablaDinámica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D283" firstHeaderRow="0" firstDataRow="1" firstDataCol="1"/>
  <pivotFields count="43"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34">
        <item h="1" x="8"/>
        <item x="80"/>
        <item x="62"/>
        <item x="65"/>
        <item x="29"/>
        <item x="98"/>
        <item x="75"/>
        <item x="94"/>
        <item x="34"/>
        <item x="21"/>
        <item x="102"/>
        <item x="4"/>
        <item x="55"/>
        <item x="6"/>
        <item x="63"/>
        <item x="53"/>
        <item x="96"/>
        <item x="104"/>
        <item x="89"/>
        <item x="74"/>
        <item x="2"/>
        <item x="119"/>
        <item x="51"/>
        <item x="107"/>
        <item x="109"/>
        <item x="50"/>
        <item x="49"/>
        <item x="16"/>
        <item x="35"/>
        <item x="103"/>
        <item x="57"/>
        <item x="85"/>
        <item x="97"/>
        <item x="106"/>
        <item x="108"/>
        <item x="88"/>
        <item x="23"/>
        <item x="60"/>
        <item x="64"/>
        <item x="38"/>
        <item x="86"/>
        <item x="56"/>
        <item x="39"/>
        <item x="7"/>
        <item x="33"/>
        <item x="46"/>
        <item x="84"/>
        <item x="90"/>
        <item x="77"/>
        <item x="30"/>
        <item x="87"/>
        <item x="15"/>
        <item x="115"/>
        <item x="105"/>
        <item x="5"/>
        <item x="99"/>
        <item x="27"/>
        <item x="118"/>
        <item x="37"/>
        <item x="17"/>
        <item x="52"/>
        <item x="82"/>
        <item x="70"/>
        <item x="100"/>
        <item x="41"/>
        <item x="31"/>
        <item x="42"/>
        <item x="93"/>
        <item x="73"/>
        <item x="3"/>
        <item x="32"/>
        <item x="59"/>
        <item x="67"/>
        <item x="25"/>
        <item x="47"/>
        <item x="11"/>
        <item x="28"/>
        <item x="110"/>
        <item x="12"/>
        <item x="18"/>
        <item x="114"/>
        <item x="83"/>
        <item x="79"/>
        <item x="10"/>
        <item x="19"/>
        <item x="48"/>
        <item x="44"/>
        <item x="45"/>
        <item x="13"/>
        <item x="76"/>
        <item x="61"/>
        <item x="36"/>
        <item x="1"/>
        <item x="43"/>
        <item x="112"/>
        <item x="111"/>
        <item x="91"/>
        <item x="69"/>
        <item x="101"/>
        <item x="81"/>
        <item x="116"/>
        <item x="40"/>
        <item x="14"/>
        <item x="58"/>
        <item x="26"/>
        <item x="22"/>
        <item x="68"/>
        <item x="24"/>
        <item x="20"/>
        <item x="9"/>
        <item x="71"/>
        <item x="78"/>
        <item x="72"/>
        <item x="95"/>
        <item x="66"/>
        <item x="92"/>
        <item x="117"/>
        <item x="54"/>
        <item x="0"/>
        <item x="113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dataField="1" numFmtId="44" showAll="0"/>
    <pivotField numFmtId="14" showAll="0"/>
    <pivotField numFmtId="14" showAll="0"/>
    <pivotField showAll="0"/>
    <pivotField showAll="0"/>
    <pivotField numFmtId="9" showAll="0"/>
    <pivotField dataField="1" numFmtId="44" showAll="0"/>
    <pivotField dataField="1" numFmtId="44"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0"/>
    <field x="12"/>
  </rowFields>
  <rowItems count="280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4"/>
    </i>
    <i r="1">
      <x v="66"/>
    </i>
    <i r="1">
      <x v="67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5"/>
    </i>
    <i r="1">
      <x v="97"/>
    </i>
    <i r="1">
      <x v="98"/>
    </i>
    <i r="1">
      <x v="99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2"/>
    </i>
    <i r="1">
      <x v="114"/>
    </i>
    <i r="1">
      <x v="116"/>
    </i>
    <i r="1">
      <x v="117"/>
    </i>
    <i r="1">
      <x v="118"/>
    </i>
    <i>
      <x v="1"/>
    </i>
    <i r="1">
      <x v="2"/>
    </i>
    <i r="1">
      <x v="4"/>
    </i>
    <i r="1">
      <x v="6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20"/>
    </i>
    <i r="1">
      <x v="22"/>
    </i>
    <i r="1">
      <x v="24"/>
    </i>
    <i r="1">
      <x v="25"/>
    </i>
    <i r="1">
      <x v="26"/>
    </i>
    <i r="1">
      <x v="27"/>
    </i>
    <i r="1">
      <x v="28"/>
    </i>
    <i r="1">
      <x v="30"/>
    </i>
    <i r="1">
      <x v="31"/>
    </i>
    <i r="1">
      <x v="32"/>
    </i>
    <i r="1">
      <x v="35"/>
    </i>
    <i r="1">
      <x v="36"/>
    </i>
    <i r="1">
      <x v="37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7"/>
    </i>
    <i r="1">
      <x v="49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91"/>
    </i>
    <i r="1">
      <x v="92"/>
    </i>
    <i r="1">
      <x v="93"/>
    </i>
    <i r="1">
      <x v="94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3"/>
    </i>
    <i r="1">
      <x v="115"/>
    </i>
    <i r="1">
      <x v="117"/>
    </i>
    <i r="1">
      <x v="118"/>
    </i>
    <i r="1">
      <x v="119"/>
    </i>
    <i>
      <x v="2"/>
    </i>
    <i r="1">
      <x v="2"/>
    </i>
    <i r="1">
      <x v="4"/>
    </i>
    <i r="1">
      <x v="8"/>
    </i>
    <i r="1">
      <x v="9"/>
    </i>
    <i r="1">
      <x v="10"/>
    </i>
    <i r="1">
      <x v="12"/>
    </i>
    <i r="1">
      <x v="13"/>
    </i>
    <i r="1">
      <x v="15"/>
    </i>
    <i r="1">
      <x v="17"/>
    </i>
    <i r="1">
      <x v="18"/>
    </i>
    <i r="1">
      <x v="20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30"/>
    </i>
    <i r="1">
      <x v="31"/>
    </i>
    <i r="1">
      <x v="36"/>
    </i>
    <i r="1">
      <x v="37"/>
    </i>
    <i r="1">
      <x v="38"/>
    </i>
    <i r="1">
      <x v="40"/>
    </i>
    <i r="1">
      <x v="41"/>
    </i>
    <i r="1">
      <x v="43"/>
    </i>
    <i r="1">
      <x v="44"/>
    </i>
    <i r="1">
      <x v="45"/>
    </i>
    <i r="1">
      <x v="46"/>
    </i>
    <i r="1">
      <x v="47"/>
    </i>
    <i r="1">
      <x v="49"/>
    </i>
    <i r="1">
      <x v="54"/>
    </i>
    <i r="1">
      <x v="56"/>
    </i>
    <i r="1">
      <x v="58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8"/>
    </i>
    <i r="1">
      <x v="79"/>
    </i>
    <i r="1">
      <x v="80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7"/>
    </i>
    <i r="1">
      <x v="98"/>
    </i>
    <i r="1">
      <x v="101"/>
    </i>
    <i r="1">
      <x v="102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1"/>
    </i>
    <i r="1">
      <x v="117"/>
    </i>
    <i r="1">
      <x v="118"/>
    </i>
    <i r="1">
      <x v="11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Monto penalización TR" fld="28" baseField="0" baseItem="0"/>
    <dataField name="Suma de TD_Malus" fld="34" baseField="0" baseItem="0"/>
    <dataField name="Suma de CST_Malus" fld="35" baseField="0" baseItem="0"/>
  </dataField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13BC168-A088-42E7-9389-F1875D17895E}" name="TablaDiná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M3:N39" firstHeaderRow="1" firstDataRow="1" firstDataCol="1"/>
  <pivotFields count="6">
    <pivotField axis="axisRow" showAll="0" sortType="ascending">
      <items count="3"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21">
        <item x="3"/>
        <item x="0"/>
        <item x="16"/>
        <item x="7"/>
        <item x="15"/>
        <item x="1"/>
        <item x="6"/>
        <item x="2"/>
        <item x="4"/>
        <item x="9"/>
        <item x="10"/>
        <item x="5"/>
        <item x="8"/>
        <item x="18"/>
        <item x="14"/>
        <item x="11"/>
        <item x="12"/>
        <item x="13"/>
        <item x="17"/>
        <item m="1" x="19"/>
        <item t="default"/>
      </items>
    </pivotField>
    <pivotField dataField="1" numFmtId="44" showAll="0"/>
    <pivotField numFmtId="44" showAll="0"/>
    <pivotField numFmtId="44" showAll="0"/>
    <pivotField numFmtId="44" showAll="0"/>
  </pivotFields>
  <rowFields count="2">
    <field x="0"/>
    <field x="1"/>
  </rowFields>
  <rowItems count="36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4"/>
    </i>
    <i r="1">
      <x v="15"/>
    </i>
    <i r="1">
      <x v="16"/>
    </i>
    <i r="1">
      <x v="17"/>
    </i>
    <i r="1">
      <x v="18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t="grand">
      <x/>
    </i>
  </rowItems>
  <colItems count="1">
    <i/>
  </colItems>
  <dataFields count="1">
    <dataField name="Suma de Suma de Monto penalización TR" fld="2" baseField="0" baseItem="0"/>
  </dataFields>
  <formats count="1">
    <format dxfId="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570671-BB22-4FB4-8539-A5370859B772}" name="TablaDinámica1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G14" firstHeaderRow="1" firstDataRow="3" firstDataCol="1" rowPageCount="2" colPageCount="1"/>
  <pivotFields count="43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dataField="1" showAll="0"/>
    <pivotField axis="axisPage" showAll="0">
      <items count="3"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  <pivotField axis="axisCol" showAll="0">
      <items count="4">
        <item x="1"/>
        <item x="2"/>
        <item x="0"/>
        <item t="default"/>
      </items>
    </pivotField>
    <pivotField axis="axisRow" showAll="0" sortType="descending">
      <items count="10">
        <item x="5"/>
        <item x="2"/>
        <item x="4"/>
        <item x="8"/>
        <item x="1"/>
        <item x="6"/>
        <item x="3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42"/>
  </rowFields>
  <rowItems count="8">
    <i>
      <x v="1"/>
    </i>
    <i>
      <x v="5"/>
    </i>
    <i>
      <x/>
    </i>
    <i>
      <x v="6"/>
    </i>
    <i>
      <x v="2"/>
    </i>
    <i>
      <x v="8"/>
    </i>
    <i>
      <x v="3"/>
    </i>
    <i t="grand">
      <x/>
    </i>
  </rowItems>
  <colFields count="2">
    <field x="41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2">
    <pageField fld="40" item="0" hier="-1"/>
    <pageField fld="39" item="0" hier="-1"/>
  </pageFields>
  <dataFields count="2">
    <dataField name="Q OS" fld="2" subtotal="count" baseField="42" baseItem="1"/>
    <dataField name="Cuenta de Q" fld="38" subtotal="count" showDataAs="percentOfCol" baseField="4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8AD830-687D-4BA6-9438-C5E549F24996}" name="TablaDinámica1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G12" firstHeaderRow="1" firstDataRow="3" firstDataCol="1" rowPageCount="2" colPageCount="1"/>
  <pivotFields count="43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44" showAll="0"/>
    <pivotField showAll="0"/>
    <pivotField showAll="0"/>
    <pivotField showAll="0"/>
    <pivotField showAll="0"/>
    <pivotField numFmtId="9" showAll="0"/>
    <pivotField numFmtId="44" showAll="0"/>
    <pivotField numFmtId="14" showAll="0"/>
    <pivotField numFmtId="14" showAll="0"/>
    <pivotField showAll="0"/>
    <pivotField showAll="0"/>
    <pivotField numFmtId="9" showAll="0"/>
    <pivotField numFmtId="44" showAll="0"/>
    <pivotField numFmtId="44" showAll="0"/>
    <pivotField showAll="0"/>
    <pivotField showAll="0"/>
    <pivotField dataField="1" showAll="0"/>
    <pivotField axis="axisCol" showAll="0">
      <items count="3"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  <pivotField axis="axisPage" multipleItemSelectionAllowed="1" showAll="0">
      <items count="4">
        <item h="1" x="1"/>
        <item x="2"/>
        <item h="1" x="0"/>
        <item t="default"/>
      </items>
    </pivotField>
    <pivotField axis="axisRow" showAll="0" sortType="descending">
      <items count="10">
        <item x="5"/>
        <item x="2"/>
        <item x="4"/>
        <item x="8"/>
        <item x="1"/>
        <item x="6"/>
        <item x="3"/>
        <item x="0"/>
        <item x="7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1">
    <field x="42"/>
  </rowFields>
  <rowItems count="6">
    <i>
      <x v="1"/>
    </i>
    <i>
      <x/>
    </i>
    <i>
      <x v="2"/>
    </i>
    <i>
      <x v="6"/>
    </i>
    <i>
      <x v="3"/>
    </i>
    <i t="grand">
      <x/>
    </i>
  </rowItems>
  <colFields count="2">
    <field x="39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2">
    <pageField fld="40" item="0" hier="-1"/>
    <pageField fld="41" hier="-1"/>
  </pageFields>
  <dataFields count="2">
    <dataField name="Q OS" fld="2" subtotal="count" baseField="42" baseItem="1"/>
    <dataField name="Cuenta de Q" fld="38" subtotal="count" showDataAs="percentOfRow" baseField="41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688044-2C21-4752-8FF6-1D5BC2AE12EA}" name="Tabla2" displayName="Tabla2" ref="A1:U4" totalsRowShown="0" headerRowDxfId="81">
  <autoFilter ref="A1:U4" xr:uid="{DB7817F1-93BF-459F-A0F8-ADD7224DDE6A}"/>
  <tableColumns count="21">
    <tableColumn id="1" xr3:uid="{FC57985F-3C59-4421-85A6-1252005B4D5A}" name="MES"/>
    <tableColumn id="2" xr3:uid="{E8A0C923-3B85-477B-8B74-93E83F3B76F3}" name="Servicios"/>
    <tableColumn id="3" xr3:uid="{4EDE30D8-9F0A-4D20-BC38-8C7CE7248142}" name="Cálculo pago Servicios" dataCellStyle="Moneda"/>
    <tableColumn id="4" xr3:uid="{BFE046D4-B097-442E-87E2-A4F3852DBC5E}" name="Obj" dataCellStyle="Moneda"/>
    <tableColumn id="5" xr3:uid="{DFD85BE6-EBC5-4A1E-A323-EBDDF12060C8}" name="Real" dataCellStyle="Moneda"/>
    <tableColumn id="6" xr3:uid="{EC85269F-6D99-4708-B311-DFDB43868370}" name="Resultado Gasto de Partes" dataCellStyle="Porcentaje"/>
    <tableColumn id="7" xr3:uid="{3B55FFB2-1BA5-48DB-A5EF-E031813D04C9}" name="Bonus/Malus Gasto de Partes" dataCellStyle="Moneda"/>
    <tableColumn id="8" xr3:uid="{3175D0C0-D64A-46C2-B03F-56692EEAB531}" name="Tiempo de Respuesta" dataCellStyle="Moneda"/>
    <tableColumn id="9" xr3:uid="{97FBA901-0BFA-4A8A-A0F5-C20A9725C3BF}" name="Tiempo de Solución" dataCellStyle="Moneda"/>
    <tableColumn id="10" xr3:uid="{9673EBEC-A80B-4C46-9240-E318F1E1B5E2}" name="Tiempo de Documentación" dataCellStyle="Moneda"/>
    <tableColumn id="11" xr3:uid="{6FF8B717-3CEB-45E4-84AE-89FD80DC4BDE}" name="Otros" dataCellStyle="Moneda"/>
    <tableColumn id="12" xr3:uid="{1B32D2E2-1B87-4D4D-ADE4-C418E0147F74}" name="Pago Final" dataCellStyle="Moneda"/>
    <tableColumn id="13" xr3:uid="{386D0097-F8A4-4917-8E15-2392843B241B}" name="Residentes XGS Y FSMA" dataCellStyle="Moneda"/>
    <tableColumn id="14" xr3:uid="{4A6B1B7B-9D24-4E84-A934-8C2C1927162A}" name="% penalización sobre facturación" dataDxfId="80" dataCellStyle="Porcentaje">
      <calculatedColumnFormula>+Tabla2[[#This Row],[Tiempo de Respuesta]]/Tabla2[[#This Row],[Cálculo pago Servicios]]</calculatedColumnFormula>
    </tableColumn>
    <tableColumn id="15" xr3:uid="{CA4EBB3B-1E10-4631-BA54-02403BC5DF49}" name="Aclaraciones TR $" dataCellStyle="Moneda"/>
    <tableColumn id="21" xr3:uid="{6A234C2F-42CA-4930-BD8F-D0938192869A}" name="Aclaraciones TR #" dataDxfId="79" dataCellStyle="Moneda"/>
    <tableColumn id="19" xr3:uid="{BFC9C1A6-E97C-45C7-A69F-F89AE5122612}" name="Penalización real TR" dataDxfId="78" dataCellStyle="Moneda">
      <calculatedColumnFormula>+Tabla2[[#This Row],[Tiempo de Respuesta]]-Tabla2[[#This Row],[Aclaraciones TR $]]</calculatedColumnFormula>
    </tableColumn>
    <tableColumn id="20" xr3:uid="{7F96E2E0-D321-4F6A-8CA8-6C9961E1D761}" name="% penalización real sobre facturación" dataDxfId="77" dataCellStyle="Porcentaje">
      <calculatedColumnFormula>+Tabla2[[#This Row],[Penalización real TR]]/Tabla2[[#This Row],[Pago Final]]</calculatedColumnFormula>
    </tableColumn>
    <tableColumn id="16" xr3:uid="{E4C7BAD4-46FE-4AF9-A3C7-234FB5F8268B}" name="Aclaraciones documentación $" dataCellStyle="Moneda"/>
    <tableColumn id="22" xr3:uid="{AF070C79-1462-4FAC-8B4A-4C80D8DF1137}" name="Penalización real documentación" dataDxfId="76" dataCellStyle="Moneda">
      <calculatedColumnFormula>+Tabla2[[#This Row],[Tiempo de Documentación]]-Tabla2[[#This Row],[Aclaraciones documentación $]]</calculatedColumnFormula>
    </tableColumn>
    <tableColumn id="18" xr3:uid="{8E63CBEF-97CB-4C50-B4E0-2B471AE1F9D4}" name="Aclaraciones documentación #" dataDxfId="75" dataCellStyle="Moneda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136C8BE-707B-4F7A-86EE-459EF90964EA}" name="Tabla11" displayName="Tabla11" ref="A1:E4" totalsRowShown="0" headerRowDxfId="74" dataDxfId="73">
  <autoFilter ref="A1:E4" xr:uid="{B380DEA2-5944-41E6-8F75-E3036E32E5C0}"/>
  <tableColumns count="5">
    <tableColumn id="1" xr3:uid="{731D551C-5D19-4072-B951-2C1B1F0CB15C}" name="MES" dataDxfId="72"/>
    <tableColumn id="2" xr3:uid="{6D29CC65-E7AB-4EC3-9CBB-C0482DCC37CA}" name="Penalización TR sin aclaración" dataDxfId="71"/>
    <tableColumn id="3" xr3:uid="{6778A822-D076-4EB8-8C3E-654849FBF4BD}" name="% penalización sobre facturación sin aclaración" dataDxfId="70">
      <calculatedColumnFormula>+Tabla2[[#This Row],[Tiempo de Respuesta]]/Tabla2[[#This Row],[Cálculo pago Servicios]]</calculatedColumnFormula>
    </tableColumn>
    <tableColumn id="4" xr3:uid="{F6A6C371-2E28-4DCA-BBDF-E643084CAEC9}" name="Penalización TR con aclaración" dataDxfId="69">
      <calculatedColumnFormula>+Tabla2[[#This Row],[Tiempo de Respuesta]]-Tabla2[[#This Row],[Aclaraciones TR $]]</calculatedColumnFormula>
    </tableColumn>
    <tableColumn id="5" xr3:uid="{CFC37A5C-9AF5-4510-9C82-EFDBE0C6D2BC}" name="% penalización real sobre facturación con aclaración" dataDxfId="68">
      <calculatedColumnFormula>+Tabla2[[#This Row],[Penalización real TR]]/Tabla2[[#This Row],[Pago Final]]</calculatedColumnFormula>
    </tableColumn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874326-1529-405C-AC0E-6C308828B6D0}" name="Tabla12" displayName="Tabla12" ref="A10:C13" totalsRowShown="0">
  <autoFilter ref="A10:C13" xr:uid="{BD6F4989-516A-4347-8C5E-FBFEE0ADB10E}"/>
  <tableColumns count="3">
    <tableColumn id="1" xr3:uid="{ADBB60DA-959A-4CED-B006-ED1BFE5BDBE8}" name="Mes"/>
    <tableColumn id="2" xr3:uid="{0AC8EDAA-C0EC-492F-B5C9-08C494136F80}" name="Emergencias"/>
    <tableColumn id="3" xr3:uid="{10F69C18-625D-460A-8D04-26040F556F72}" name="% cumplimiento"/>
  </tableColumns>
  <tableStyleInfo name="TableStyleMedium1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7FA00A3-EBA0-4A9D-A068-C6A412ED6D04}" name="Tabla4" displayName="Tabla4" ref="A23:E27" totalsRowShown="0" dataDxfId="67" dataCellStyle="Porcentaje">
  <autoFilter ref="A23:E27" xr:uid="{50A22102-C832-4D46-B56C-36215B371511}"/>
  <tableColumns count="5">
    <tableColumn id="1" xr3:uid="{B0208D27-F269-4078-829B-DE04A80A2C27}" name="MES"/>
    <tableColumn id="2" xr3:uid="{CA350F74-8B3B-40C9-B79C-AB2025455DD0}" name="0-1" dataDxfId="66" dataCellStyle="Porcentaje"/>
    <tableColumn id="3" xr3:uid="{1F6828B9-665D-4D7A-8AB8-174F45F23528}" name="1-2" dataDxfId="65" dataCellStyle="Porcentaje"/>
    <tableColumn id="4" xr3:uid="{2D104BB2-20AA-45C8-B217-A390A1387D08}" name="2-3" dataDxfId="64" dataCellStyle="Porcentaje"/>
    <tableColumn id="5" xr3:uid="{5F892D69-43C1-479E-9C84-F0E717DC8FA3}" name="&gt;3" dataDxfId="63" dataCellStyle="Porcentaje"/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7206C92-1CE8-41E6-B55E-34C97317CA2C}" name="Tabla10" displayName="Tabla10" ref="A15:F21" totalsRowShown="0">
  <autoFilter ref="A15:F21" xr:uid="{C7177207-A2ED-4140-A20C-9F31ADBC4403}"/>
  <tableColumns count="6">
    <tableColumn id="1" xr3:uid="{D5A4AA83-122C-46FC-8D5D-509DA5167C0A}" name="MES"/>
    <tableColumn id="6" xr3:uid="{BF93D14D-EDCD-46E9-88FD-C5CE332EDA8C}" name="Tipo" dataDxfId="62"/>
    <tableColumn id="2" xr3:uid="{66C37568-98F0-4CF0-980F-F3D58BAF5E41}" name="0-1" dataDxfId="61" dataCellStyle="Porcentaje"/>
    <tableColumn id="3" xr3:uid="{12D7280B-A2C8-473E-AB90-CF01441A8F1F}" name="1-2" dataDxfId="60" dataCellStyle="Porcentaje"/>
    <tableColumn id="4" xr3:uid="{4C5BCF0A-CD9A-433B-9837-F0124D69E018}" name="2-3" dataDxfId="59" dataCellStyle="Porcentaje"/>
    <tableColumn id="5" xr3:uid="{503D3B5F-9830-458E-AFCC-593152359D3F}" name="&gt;3" dataDxfId="58" dataCellStyle="Porcentaje"/>
  </tableColumns>
  <tableStyleInfo name="TableStyleMedium1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5899A8-6A08-424E-9F03-97BEF8F57702}" name="Tabla1" displayName="Tabla1" ref="A1:AQ6298" totalsRowShown="0">
  <autoFilter ref="A1:AQ6298" xr:uid="{EA114A90-69C9-40EF-A3D0-A004EE16B952}"/>
  <sortState ref="A2:AQ3274">
    <sortCondition ref="A1:A3306"/>
  </sortState>
  <tableColumns count="43">
    <tableColumn id="1" xr3:uid="{0DE53934-3888-464B-9F47-F1812E9D98DC}" name="MES"/>
    <tableColumn id="2" xr3:uid="{FF2A4677-710E-4AA2-834D-6DA9712DB50A}" name="SERV"/>
    <tableColumn id="3" xr3:uid="{905DF6B9-E18C-498E-8B38-FED81230A33F}" name="INCIDENT_N"/>
    <tableColumn id="4" xr3:uid="{69BD37C5-1C11-4DAB-9ED1-E2FF244A0801}" name="REQUEST_TY"/>
    <tableColumn id="5" xr3:uid="{28CFAEC4-B159-465E-AF60-A65C32ED8C0A}" name="MODELO"/>
    <tableColumn id="6" xr3:uid="{4F576028-0286-41DA-8F43-36695F9B27FB}" name="F_INICIO"/>
    <tableColumn id="7" xr3:uid="{1CD195D0-686F-493C-BEF3-4DF0D0A9A473}" name="SERIE" dataDxfId="57"/>
    <tableColumn id="8" xr3:uid="{4429CEC6-22E4-4712-9CAD-1F50E3C7CC55}" name="EMPLEADO"/>
    <tableColumn id="9" xr3:uid="{2A2022FB-F1A7-4DF4-ACD9-C6A87B878845}" name="ASP"/>
    <tableColumn id="10" xr3:uid="{932EC79B-F33D-4AD1-BE56-C01149E81353}" name="INDASP"/>
    <tableColumn id="11" xr3:uid="{17836C9A-DFA0-4275-8BCC-452652FC64A2}" name="CUENTA"/>
    <tableColumn id="12" xr3:uid="{055C6D52-5E0E-4E2A-B9C6-B7477B6C1192}" name="DOMICILIO"/>
    <tableColumn id="13" xr3:uid="{CF4F0D57-7A1B-40A7-9E7A-5B4E515AE785}" name="LOC"/>
    <tableColumn id="14" xr3:uid="{8982C8A8-725F-42D0-98D1-E92CFD92A71D}" name="RESIDENTE/FIJO"/>
    <tableColumn id="15" xr3:uid="{64B4FC06-E23A-49E1-9853-9D9CC276F9B1}" name="REGION"/>
    <tableColumn id="16" xr3:uid="{5004D81E-F6B3-4511-B495-65B1CACA0C65}" name="Dias/Llam"/>
    <tableColumn id="17" xr3:uid="{88BA9B0D-441D-4131-BA4C-C4324918215F}" name="Rango"/>
    <tableColumn id="18" xr3:uid="{D1BA4582-0C0C-4287-B369-BDB920930A69}" name="Business Team"/>
    <tableColumn id="19" xr3:uid="{4F3EF5E5-EED1-420D-BF8F-50BE11A7DEF1}" name="Producto"/>
    <tableColumn id="20" xr3:uid="{B1E16DFB-FDE8-4E40-9A53-C86F37E1F054}" name="Loc TR"/>
    <tableColumn id="21" xr3:uid="{9A971007-8CA7-4059-A32A-9812BB153DE9}" name="Rango dias entre servicios"/>
    <tableColumn id="22" xr3:uid="{E17B0687-9DA9-4DCB-846E-F8106F409193}" name="Fiabilidad"/>
    <tableColumn id="23" xr3:uid="{455A3131-A4A7-4FEF-B353-DAA29D4B6720}" name="Pago por servicio final" dataCellStyle="Moneda"/>
    <tableColumn id="24" xr3:uid="{EAC384D9-C5A0-454A-A1E3-078FDCE4717D}" name="Ind servicios"/>
    <tableColumn id="25" xr3:uid="{E8C8A7FE-7A8B-46AB-9258-C1E691D9F09C}" name="TR Real"/>
    <tableColumn id="26" xr3:uid="{9828DCC9-6483-403E-A697-550595FD76BA}" name="TR_OBJ"/>
    <tableColumn id="27" xr3:uid="{00E85ADD-A2A0-4ABB-9A66-3CE2ED48328A}" name="Veces obj"/>
    <tableColumn id="28" xr3:uid="{52FFA30C-A685-4E58-9284-6DB2FBA73CE6}" name="% penalización TR" dataCellStyle="Porcentaje"/>
    <tableColumn id="29" xr3:uid="{65FDE4C5-C9B0-4202-AC5F-121B29D0E904}" name="Monto penalización TR" dataCellStyle="Moneda"/>
    <tableColumn id="30" xr3:uid="{A2480EC8-1C17-410B-82C0-648835891BD5}" name="Fecha fin Serv" dataDxfId="56"/>
    <tableColumn id="31" xr3:uid="{ECEC1AD4-EFA8-41ED-955C-7B2F5AAFF790}" name="Fecha documentación" dataDxfId="55"/>
    <tableColumn id="32" xr3:uid="{2A16F07B-5CD1-4690-8395-674B6463221F}" name="Dias documentación"/>
    <tableColumn id="33" xr3:uid="{6752029D-4F94-49B5-8CDC-6A1343882E76}" name="Rango documentación"/>
    <tableColumn id="34" xr3:uid="{FCECEA38-47C7-4DB2-90C5-24C75D372271}" name="% penalización TD" dataCellStyle="Porcentaje"/>
    <tableColumn id="35" xr3:uid="{771D0D43-4C72-4663-BF57-97F2CB915D30}" name="TD_Malus" dataCellStyle="Moneda"/>
    <tableColumn id="36" xr3:uid="{D0A006FA-F88A-4C49-87D2-5C3C01CA2AA7}" name="CST_Malus" dataCellStyle="Moneda"/>
    <tableColumn id="38" xr3:uid="{280B9BD6-00CE-41ED-AB10-32D86AA7972A}" name="Categoría" dataDxfId="54">
      <calculatedColumnFormula>+IF(Tabla1[[#This Row],[REQUEST_TY]]="SR MANTENIMIENTO CORRECTIVO", "EMERGENCIA", "OTROS")</calculatedColumnFormula>
    </tableColumn>
    <tableColumn id="39" xr3:uid="{EF8758AB-1DD9-4245-99C1-F93609C10AB9}" name="# Veces objetivo" dataDxfId="53">
      <calculatedColumnFormula>+_xlfn.IFS(Tabla1[[#This Row],[Veces obj]]&lt;=1,"0-1",Tabla1[[#This Row],[Veces obj]]&lt;=2,"1-2",Tabla1[[#This Row],[Veces obj]]&lt;=3,"2-3",TRUE,"&gt;3")</calculatedColumnFormula>
    </tableColumn>
    <tableColumn id="40" xr3:uid="{B1AE90A8-0527-4073-B5D7-738F99AB968D}" name="Q" dataDxfId="52">
      <calculatedColumnFormula>+_xlfn.IFS(MONTH(Tabla1[[#This Row],[MES]])&lt;=3,"Q1",MONTH(Tabla1[[#This Row],[MES]])&lt;=6,"Q2",MONTH(Tabla1[[#This Row],[MES]])&lt;=9,"Q3",TRUE,"Q4")</calculatedColumnFormula>
    </tableColumn>
    <tableColumn id="37" xr3:uid="{99641053-FEF3-4261-A8C9-FC320651E9EB}" name="CTA XEROX" dataDxfId="51">
      <calculatedColumnFormula>+IFERROR(VLOOKUP(Tabla1[[#This Row],[CUENTA]],CTAS[],2,0),"OTROS")</calculatedColumnFormula>
    </tableColumn>
    <tableColumn id="41" xr3:uid="{3ACE453A-8298-4AAC-A7C2-AA8545DA85B4}" name="APLICA CHIH"/>
    <tableColumn id="42" xr3:uid="{450989B4-C2E5-4374-AADF-0A9B490366E4}" name="LOCALIDAD" dataDxfId="50">
      <calculatedColumnFormula>+IFERROR(VLOOKUP(Tabla1[[#This Row],[EMPLEADO]],IS[],3,0),"OTROS")</calculatedColumnFormula>
    </tableColumn>
    <tableColumn id="43" xr3:uid="{E48AA9B7-2BCC-49E6-900E-FFBC1B0E34A4}" name="NOMBRE IS" dataDxfId="49">
      <calculatedColumnFormula>+IFERROR(VLOOKUP(Tabla1[[#This Row],[EMPLEADO]],IS[[NÓMINA]:[INGENIERO]],2,0),"OTROS")</calculatedColumnFormula>
    </tableColumn>
  </tableColumns>
  <tableStyleInfo name="TableStyleMedium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CDAD2B6-1711-4C2C-834B-9714D697BB7B}" name="Tabla5" displayName="Tabla5" ref="A12:D15" totalsRowShown="0">
  <autoFilter ref="A12:D15" xr:uid="{16060D09-857B-48C5-9232-F66B1718EDC4}"/>
  <tableColumns count="4">
    <tableColumn id="1" xr3:uid="{09854A93-DEAD-4F03-B883-CA8B336F72A8}" name="Etiquetas de fila"/>
    <tableColumn id="2" xr3:uid="{61F858CD-C943-4908-80F0-A20CE2C996C6}" name="ENE-19" dataDxfId="47" dataCellStyle="Moneda"/>
    <tableColumn id="3" xr3:uid="{88263226-54D5-4BC1-BD09-8789C70AB4F9}" name="FEB-19" dataDxfId="46" dataCellStyle="Moneda"/>
    <tableColumn id="4" xr3:uid="{17F0156C-7FE1-4499-9518-44D8F923585C}" name="MAR-19"/>
  </tableColumns>
  <tableStyleInfo name="TableStyleMedium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E7103B6-75D4-4CA0-900C-7F2D789D6997}" name="Tabla9" displayName="Tabla9" ref="A1:AN11" totalsRowShown="0" headerRowDxfId="45" dataDxfId="44">
  <autoFilter ref="A1:AN11" xr:uid="{EA101351-01EE-4591-8BE7-053C2380954F}"/>
  <tableColumns count="40">
    <tableColumn id="1" xr3:uid="{5632434B-3748-4105-8721-AC5AF5C07B44}" name="MES" dataDxfId="43"/>
    <tableColumn id="2" xr3:uid="{C666604F-1380-4CE0-A7BE-EB1BFB643AC7}" name="SERV" dataDxfId="42"/>
    <tableColumn id="3" xr3:uid="{5AB9E774-6552-40FF-9695-AFB952F18D6D}" name="INCIDENT_N" dataDxfId="41"/>
    <tableColumn id="4" xr3:uid="{938ED3B8-507A-44B3-94D3-B75D8E412F0D}" name="REQUEST_TY" dataDxfId="40"/>
    <tableColumn id="5" xr3:uid="{36E027A7-C5D1-4E0B-8D68-5A074DA952A2}" name="MODELO" dataDxfId="39"/>
    <tableColumn id="6" xr3:uid="{29B773C0-D83A-4857-BD0B-D16A78795E8C}" name="F_INICIO" dataDxfId="38"/>
    <tableColumn id="7" xr3:uid="{A20EFE64-D29F-4F04-9A15-48F0960E23A4}" name="SERIE" dataDxfId="37"/>
    <tableColumn id="8" xr3:uid="{EC401985-0932-4D76-9E42-A14C9B1B6A94}" name="EMPLEADO" dataDxfId="36"/>
    <tableColumn id="9" xr3:uid="{F065FB79-97F5-4AAA-A00D-1BEEE7A0DEBA}" name="ASP" dataDxfId="35"/>
    <tableColumn id="10" xr3:uid="{4B2C5946-621D-4E0C-9F1C-2C2C0E299AD3}" name="INDASP" dataDxfId="34"/>
    <tableColumn id="11" xr3:uid="{5CCD0CE4-5D23-4C71-B9C9-23DCD7BC2F97}" name="CUENTA" dataDxfId="33"/>
    <tableColumn id="12" xr3:uid="{8237A4A9-C1AB-4036-95EF-F75974DC151E}" name="DOMICILIO" dataDxfId="32"/>
    <tableColumn id="13" xr3:uid="{072D94B6-A49B-4EC6-8512-15561B563A74}" name="LOC" dataDxfId="31"/>
    <tableColumn id="14" xr3:uid="{E3BAFF28-305E-4641-AA10-06DBADB4066F}" name="REGION" dataDxfId="30"/>
    <tableColumn id="15" xr3:uid="{6C1FFCEB-F593-4FA3-88D0-D5D522FE9F60}" name="Dias/Llam" dataDxfId="29"/>
    <tableColumn id="16" xr3:uid="{7067EF0A-7C2F-49D1-BFEE-4FA2E165DBF5}" name="Rango" dataDxfId="28"/>
    <tableColumn id="17" xr3:uid="{CBE8FADA-492F-4F5C-A1AF-E6BCA9B529C8}" name="Business Team" dataDxfId="27"/>
    <tableColumn id="18" xr3:uid="{AC132BC7-13D4-4A3E-BF30-272D603E5C0E}" name="Producto" dataDxfId="26"/>
    <tableColumn id="19" xr3:uid="{542B4C85-758D-4291-B0EE-30596210ECF4}" name="Loc TR" dataDxfId="25"/>
    <tableColumn id="20" xr3:uid="{40CEFFF7-7076-4E87-9EB3-CF2B1088ECF6}" name="Rango dias entre servicios" dataDxfId="24"/>
    <tableColumn id="21" xr3:uid="{8FD2527C-A265-4F8D-A59E-DE18F99A1C94}" name="Fiabilidad" dataDxfId="23" dataCellStyle="Porcentaje"/>
    <tableColumn id="22" xr3:uid="{755D2832-E8CC-4507-B98D-A95301BDA28D}" name="Pago por servicio final" dataDxfId="22"/>
    <tableColumn id="23" xr3:uid="{B72C1649-5C55-483C-B00C-6521F7CF9A88}" name="Ind servicios" dataDxfId="21" dataCellStyle="Millares"/>
    <tableColumn id="24" xr3:uid="{7709838A-018F-4605-B4F4-E88FCB623273}" name="TR Real" dataDxfId="20" dataCellStyle="Millares"/>
    <tableColumn id="25" xr3:uid="{5B9674B3-7DC1-41C7-9395-34AA771F201F}" name="TR_OBJ" dataDxfId="19"/>
    <tableColumn id="26" xr3:uid="{AE8A430A-CAA4-4931-881F-ABD6797525C6}" name="Veces obj" dataDxfId="18"/>
    <tableColumn id="27" xr3:uid="{D21942B0-3823-48BF-8261-92FD7FB7F380}" name="% penalización TR" dataDxfId="17" dataCellStyle="Porcentaje"/>
    <tableColumn id="28" xr3:uid="{5ABA1E9B-3CA3-4607-9F97-F91117E6B760}" name="Monto penalización TR" dataDxfId="16"/>
    <tableColumn id="29" xr3:uid="{E88CF0AD-A8E5-4BEC-9A39-06ADA0B74D74}" name="Fecha fin Serv" dataDxfId="15" dataCellStyle="Millares"/>
    <tableColumn id="30" xr3:uid="{65393F3A-6BAF-4BB8-9C1E-A04035A75277}" name="Fecha documentación" dataDxfId="14" dataCellStyle="Millares"/>
    <tableColumn id="31" xr3:uid="{B37C968B-43A3-48C6-9C44-11349D9D8744}" name="Dias documentación" dataDxfId="13"/>
    <tableColumn id="32" xr3:uid="{697D0C7A-39B0-4675-8BFF-FD917174C02D}" name="Rango documentación" dataDxfId="12"/>
    <tableColumn id="33" xr3:uid="{E36724E0-291D-44D1-BDCE-18C57C135283}" name="% penalización TD" dataDxfId="11" dataCellStyle="Porcentaje"/>
    <tableColumn id="34" xr3:uid="{2ADC0C03-5685-43BD-AC96-CF05B8EB73B0}" name="TD_Malus" dataDxfId="10" dataCellStyle="Moneda"/>
    <tableColumn id="35" xr3:uid="{33D13024-A4E8-4634-9A2A-508AA4569830}" name="CST_Malus" dataDxfId="9" dataCellStyle="Moneda"/>
    <tableColumn id="36" xr3:uid="{96053664-081D-44CC-B78B-0E8EDCFFBF1C}" name=" REVISION " dataDxfId="8"/>
    <tableColumn id="37" xr3:uid="{C79CA18A-8BA4-4628-9F66-6E863C8ADE65}" name="Estatus aclaración" dataDxfId="7"/>
    <tableColumn id="38" xr3:uid="{154333B5-10B2-49B1-86BD-176B3F1BEFFB}" name="Penalicación post aclaración" dataDxfId="6" dataCellStyle="Moneda"/>
    <tableColumn id="39" xr3:uid="{37CD9188-1AF3-4360-81BE-66D4238F4EEA}" name="Bonificación" dataDxfId="5"/>
    <tableColumn id="40" xr3:uid="{0320E59E-F106-4E1B-B4B1-4BB90633C2E1}" name="Revisión Gaby" dataDxfId="4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27270-B287-4777-847E-72B7A32EDD78}" name="Tabla3" displayName="Tabla3" ref="F3:K200" totalsRowShown="0">
  <autoFilter ref="F3:K200" xr:uid="{3FC07D1A-2A68-4954-A7A2-991FB864D14A}"/>
  <tableColumns count="6">
    <tableColumn id="1" xr3:uid="{74E6F3CE-16FE-4049-B720-4D81A9E73D78}" name="Mes"/>
    <tableColumn id="5" xr3:uid="{11144FEB-BC43-44F3-A1F1-59FA0D6A32D3}" name="Territorio"/>
    <tableColumn id="2" xr3:uid="{C69B26A4-AC7C-4063-A930-AFBA7BFF0180}" name="Suma de Monto penalización TR" dataCellStyle="Moneda"/>
    <tableColumn id="3" xr3:uid="{0612BF44-B661-4258-9128-3A74898F3F79}" name="Suma de TD_Malus" dataCellStyle="Moneda"/>
    <tableColumn id="4" xr3:uid="{3EE255B6-6BA5-44E3-944B-1A92513ECB65}" name="Suma de CST_Malus" dataCellStyle="Moneda"/>
    <tableColumn id="6" xr3:uid="{576F5F39-20E5-4046-B47C-1FD5DFA4A0F3}" name="Penalización total" dataDxfId="1" dataCellStyle="Moneda">
      <calculatedColumnFormula>+SUM(Tabla3[[#This Row],[Suma de Monto penalización TR]:[Suma de CST_Malus]])</calculatedColumnFormula>
    </tableColumn>
  </tableColumns>
  <tableStyleInfo name="TableStyleMedium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8BEE592-F7E0-4D08-95BD-7969C5AF0157}" name="CTAS" displayName="CTAS" ref="H3:I44" totalsRowShown="0">
  <autoFilter ref="H3:I44" xr:uid="{9D25931F-8F0A-44D1-8E26-1A6EE723C69F}"/>
  <tableColumns count="2">
    <tableColumn id="1" xr3:uid="{0F69C343-8E6B-44F6-B829-144AC1D4159B}" name="CUENTA"/>
    <tableColumn id="2" xr3:uid="{CA2A9DB3-A9DD-42A0-8B2B-A2E45D32678B}" name="GRUPO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A2EDD1-36FB-4ABE-AC5F-4DD1A99B5DBF}" name="IS" displayName="IS" ref="B1:D9" totalsRowShown="0">
  <autoFilter ref="B1:D9" xr:uid="{08113D26-A33D-492D-8718-BE0D77140EDD}"/>
  <tableColumns count="3">
    <tableColumn id="1" xr3:uid="{1D4F07DC-9592-47AC-A8E3-1793543FF1BA}" name="NÓMINA" dataDxfId="0"/>
    <tableColumn id="2" xr3:uid="{5A681790-CFDB-4759-A571-6BA030FA09EE}" name="INGENIERO"/>
    <tableColumn id="3" xr3:uid="{CD066235-E191-4BB9-9FDC-499CD6D18D9B}" name="LOCALIDAD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CD2A924-29F1-4EEF-ABA5-EB0AD8C601E0}" name="Tabla19" displayName="Tabla19" ref="A1:B357" totalsRowShown="0">
  <autoFilter ref="A1:B357" xr:uid="{EB5105C7-D829-4E12-96E6-4D15FFBE6EB9}"/>
  <sortState ref="A2:B357">
    <sortCondition ref="A1:A357"/>
  </sortState>
  <tableColumns count="2">
    <tableColumn id="1" xr3:uid="{5046BE4F-4927-46AE-803D-CE5DA885BA7D}" name="EMPLEADO"/>
    <tableColumn id="2" xr3:uid="{31BD9848-EBD6-4147-8784-4261766A91B4}" name="CUENTA"/>
  </tableColumns>
  <tableStyleInfo name="TableStyleMedium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3.xml"/><Relationship Id="rId4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8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916FE-2FE3-4708-9C26-2D52522A860E}">
  <dimension ref="A1:U30"/>
  <sheetViews>
    <sheetView topLeftCell="F4" zoomScaleNormal="100" workbookViewId="0">
      <selection activeCell="M13" sqref="M13"/>
    </sheetView>
  </sheetViews>
  <sheetFormatPr baseColWidth="10" defaultRowHeight="15" x14ac:dyDescent="0.25"/>
  <cols>
    <col min="3" max="3" width="18" customWidth="1"/>
    <col min="6" max="6" width="15" customWidth="1"/>
    <col min="7" max="7" width="15.28515625" customWidth="1"/>
    <col min="8" max="8" width="15.140625" customWidth="1"/>
    <col min="9" max="9" width="13.28515625" customWidth="1"/>
    <col min="10" max="10" width="18.85546875" customWidth="1"/>
    <col min="12" max="12" width="14.140625" bestFit="1" customWidth="1"/>
    <col min="13" max="13" width="19.7109375" customWidth="1"/>
    <col min="14" max="14" width="18.5703125" customWidth="1"/>
    <col min="15" max="15" width="12.42578125" customWidth="1"/>
    <col min="16" max="18" width="12.42578125" style="36" customWidth="1"/>
    <col min="19" max="19" width="16" customWidth="1"/>
    <col min="20" max="20" width="16" style="36" customWidth="1"/>
    <col min="21" max="21" width="16.28515625" customWidth="1"/>
  </cols>
  <sheetData>
    <row r="1" spans="1:21" ht="60" x14ac:dyDescent="0.25">
      <c r="A1" s="3" t="s">
        <v>0</v>
      </c>
      <c r="B1" s="3" t="s">
        <v>7311</v>
      </c>
      <c r="C1" s="3" t="s">
        <v>7312</v>
      </c>
      <c r="D1" s="3" t="s">
        <v>7313</v>
      </c>
      <c r="E1" s="3" t="s">
        <v>7314</v>
      </c>
      <c r="F1" s="3" t="s">
        <v>7315</v>
      </c>
      <c r="G1" s="3" t="s">
        <v>7322</v>
      </c>
      <c r="H1" s="3" t="s">
        <v>7316</v>
      </c>
      <c r="I1" s="3" t="s">
        <v>7317</v>
      </c>
      <c r="J1" s="3" t="s">
        <v>7318</v>
      </c>
      <c r="K1" s="3" t="s">
        <v>7319</v>
      </c>
      <c r="L1" s="3" t="s">
        <v>7320</v>
      </c>
      <c r="M1" s="3" t="s">
        <v>7321</v>
      </c>
      <c r="N1" s="3" t="s">
        <v>7364</v>
      </c>
      <c r="O1" s="3" t="s">
        <v>7397</v>
      </c>
      <c r="P1" s="3" t="s">
        <v>7400</v>
      </c>
      <c r="Q1" s="3" t="s">
        <v>10001</v>
      </c>
      <c r="R1" s="3" t="s">
        <v>10002</v>
      </c>
      <c r="S1" s="3" t="s">
        <v>7398</v>
      </c>
      <c r="T1" s="3" t="s">
        <v>10006</v>
      </c>
      <c r="U1" s="3" t="s">
        <v>7401</v>
      </c>
    </row>
    <row r="2" spans="1:21" x14ac:dyDescent="0.25">
      <c r="A2" t="s">
        <v>7327</v>
      </c>
      <c r="B2">
        <v>1256</v>
      </c>
      <c r="C2" s="1">
        <v>1213517</v>
      </c>
      <c r="D2" s="1">
        <v>37143</v>
      </c>
      <c r="E2" s="1">
        <v>37923</v>
      </c>
      <c r="F2" s="2">
        <v>0.98</v>
      </c>
      <c r="G2" s="1">
        <v>0</v>
      </c>
      <c r="H2" s="1">
        <v>45415</v>
      </c>
      <c r="I2" s="1">
        <v>0</v>
      </c>
      <c r="J2" s="1">
        <v>1684</v>
      </c>
      <c r="K2" s="1">
        <v>26583</v>
      </c>
      <c r="L2" s="1">
        <v>1193001</v>
      </c>
      <c r="M2" s="1">
        <v>147500</v>
      </c>
      <c r="N2" s="11">
        <f>+Tabla2[[#This Row],[Tiempo de Respuesta]]/Tabla2[[#This Row],[Cálculo pago Servicios]]</f>
        <v>3.7424280005966128E-2</v>
      </c>
      <c r="O2" s="1">
        <v>6305</v>
      </c>
      <c r="P2" s="27">
        <v>5</v>
      </c>
      <c r="Q2" s="1">
        <f>+Tabla2[[#This Row],[Tiempo de Respuesta]]-Tabla2[[#This Row],[Aclaraciones TR $]]</f>
        <v>39110</v>
      </c>
      <c r="R2" s="11">
        <f>+Tabla2[[#This Row],[Penalización real TR]]/Tabla2[[#This Row],[Pago Final]]</f>
        <v>3.2782872772109999E-2</v>
      </c>
      <c r="S2" s="1">
        <v>801</v>
      </c>
      <c r="T2" s="1">
        <f>+Tabla2[[#This Row],[Tiempo de Documentación]]-Tabla2[[#This Row],[Aclaraciones documentación $]]</f>
        <v>883</v>
      </c>
      <c r="U2" s="27">
        <v>4</v>
      </c>
    </row>
    <row r="3" spans="1:21" x14ac:dyDescent="0.25">
      <c r="A3" t="s">
        <v>7328</v>
      </c>
      <c r="B3">
        <v>1039</v>
      </c>
      <c r="C3" s="1">
        <v>1054537.7000000011</v>
      </c>
      <c r="D3" s="1">
        <v>36018.94</v>
      </c>
      <c r="E3" s="1">
        <v>39587.339999999997</v>
      </c>
      <c r="F3" s="2">
        <v>0.90092989965834658</v>
      </c>
      <c r="G3" s="1">
        <v>10169.94</v>
      </c>
      <c r="H3" s="1">
        <v>18762.259999999998</v>
      </c>
      <c r="I3" s="1">
        <v>0</v>
      </c>
      <c r="J3" s="1">
        <v>1040</v>
      </c>
      <c r="K3" s="1">
        <v>7105.8231250000008</v>
      </c>
      <c r="L3" s="1">
        <v>1031671.3241111123</v>
      </c>
      <c r="M3" s="1">
        <v>180403.22580645161</v>
      </c>
      <c r="N3" s="11">
        <f>+Tabla2[[#This Row],[Tiempo de Respuesta]]/Tabla2[[#This Row],[Cálculo pago Servicios]]</f>
        <v>1.7791929107892471E-2</v>
      </c>
      <c r="O3" s="1">
        <v>715</v>
      </c>
      <c r="P3" s="27">
        <v>1</v>
      </c>
      <c r="Q3" s="1">
        <f>+Tabla2[[#This Row],[Tiempo de Respuesta]]-Tabla2[[#This Row],[Aclaraciones TR $]]</f>
        <v>18047.259999999998</v>
      </c>
      <c r="R3" s="11">
        <f>+Tabla2[[#This Row],[Penalización real TR]]/Tabla2[[#This Row],[Pago Final]]</f>
        <v>1.7493226358258541E-2</v>
      </c>
      <c r="S3" s="1">
        <v>0</v>
      </c>
      <c r="T3" s="1">
        <f>+Tabla2[[#This Row],[Tiempo de Documentación]]-Tabla2[[#This Row],[Aclaraciones documentación $]]</f>
        <v>1040</v>
      </c>
      <c r="U3" s="27">
        <v>0</v>
      </c>
    </row>
    <row r="4" spans="1:21" x14ac:dyDescent="0.25">
      <c r="A4" s="36" t="s">
        <v>7399</v>
      </c>
      <c r="B4" s="36">
        <v>1019</v>
      </c>
      <c r="C4" s="1">
        <v>1088363.8500000031</v>
      </c>
      <c r="D4" s="1">
        <v>36708.333333333336</v>
      </c>
      <c r="E4" s="1">
        <v>41889.909999999996</v>
      </c>
      <c r="F4" s="2">
        <v>0.858844676503973</v>
      </c>
      <c r="G4" s="1">
        <v>19689.990000000002</v>
      </c>
      <c r="H4" s="1">
        <v>11306.42</v>
      </c>
      <c r="I4" s="1">
        <v>2000</v>
      </c>
      <c r="J4" s="1">
        <v>3006.25</v>
      </c>
      <c r="K4" s="1">
        <v>715</v>
      </c>
      <c r="L4" s="1">
        <v>1053076.1845694475</v>
      </c>
      <c r="M4" s="1">
        <v>173000</v>
      </c>
      <c r="N4" s="11">
        <f>+Tabla2[[#This Row],[Tiempo de Respuesta]]/Tabla2[[#This Row],[Cálculo pago Servicios]]</f>
        <v>1.0388456029663212E-2</v>
      </c>
      <c r="O4" s="1">
        <v>4236</v>
      </c>
      <c r="P4" s="27">
        <v>19</v>
      </c>
      <c r="Q4" s="1">
        <f>+Tabla2[[#This Row],[Tiempo de Respuesta]]-Tabla2[[#This Row],[Aclaraciones TR $]]</f>
        <v>7070.42</v>
      </c>
      <c r="R4" s="11">
        <f>+Tabla2[[#This Row],[Penalización real TR]]/Tabla2[[#This Row],[Pago Final]]</f>
        <v>6.7140631452896797E-3</v>
      </c>
      <c r="S4" s="1">
        <v>2272</v>
      </c>
      <c r="T4" s="1">
        <f>+Tabla2[[#This Row],[Tiempo de Documentación]]-Tabla2[[#This Row],[Aclaraciones documentación $]]</f>
        <v>734.25</v>
      </c>
      <c r="U4" s="27">
        <v>4</v>
      </c>
    </row>
    <row r="5" spans="1:21" x14ac:dyDescent="0.25">
      <c r="C5" s="11"/>
    </row>
    <row r="6" spans="1:21" x14ac:dyDescent="0.25">
      <c r="C6" s="1"/>
    </row>
    <row r="10" spans="1:21" x14ac:dyDescent="0.25">
      <c r="O10" s="62"/>
      <c r="P10" s="62"/>
      <c r="Q10" s="62"/>
      <c r="R10" s="62"/>
    </row>
    <row r="30" spans="9:9" x14ac:dyDescent="0.25">
      <c r="I30">
        <f>5700*0.15</f>
        <v>855</v>
      </c>
    </row>
  </sheetData>
  <pageMargins left="0.7" right="0.7" top="0.75" bottom="0.75" header="0.3" footer="0.3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3F002-077D-4A6B-826C-D41C77BB7005}">
  <dimension ref="A1:C4"/>
  <sheetViews>
    <sheetView workbookViewId="0">
      <selection activeCell="D18" sqref="D18"/>
    </sheetView>
  </sheetViews>
  <sheetFormatPr baseColWidth="10" defaultRowHeight="15" x14ac:dyDescent="0.25"/>
  <sheetData>
    <row r="1" spans="1:3" ht="75.75" thickBot="1" x14ac:dyDescent="0.3">
      <c r="A1" s="63" t="s">
        <v>0</v>
      </c>
      <c r="B1" s="63" t="s">
        <v>10007</v>
      </c>
      <c r="C1" s="63" t="s">
        <v>10008</v>
      </c>
    </row>
    <row r="2" spans="1:3" x14ac:dyDescent="0.25">
      <c r="A2" s="67" t="s">
        <v>7327</v>
      </c>
      <c r="B2" s="64">
        <v>1684</v>
      </c>
      <c r="C2" s="64">
        <f>+Tabla2[[#This Row],[Tiempo de Documentación]]-Tabla2[[#This Row],[Aclaraciones documentación $]]</f>
        <v>883</v>
      </c>
    </row>
    <row r="3" spans="1:3" x14ac:dyDescent="0.25">
      <c r="A3" s="68" t="s">
        <v>7328</v>
      </c>
      <c r="B3" s="65">
        <v>1040</v>
      </c>
      <c r="C3" s="65">
        <f>+Tabla2[[#This Row],[Tiempo de Documentación]]-Tabla2[[#This Row],[Aclaraciones documentación $]]</f>
        <v>1040</v>
      </c>
    </row>
    <row r="4" spans="1:3" ht="15.75" thickBot="1" x14ac:dyDescent="0.3">
      <c r="A4" s="69" t="s">
        <v>7399</v>
      </c>
      <c r="B4" s="66">
        <v>3006.25</v>
      </c>
      <c r="C4" s="66">
        <f>+Tabla2[[#This Row],[Tiempo de Documentación]]-Tabla2[[#This Row],[Aclaraciones documentación $]]</f>
        <v>734.25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6D7BC-7C76-436D-B568-31EE2414A676}">
  <dimension ref="A1:E4"/>
  <sheetViews>
    <sheetView workbookViewId="0">
      <selection activeCell="G15" sqref="G15"/>
    </sheetView>
  </sheetViews>
  <sheetFormatPr baseColWidth="10" defaultRowHeight="15" x14ac:dyDescent="0.25"/>
  <cols>
    <col min="2" max="2" width="22.140625" customWidth="1"/>
    <col min="3" max="3" width="32" customWidth="1"/>
    <col min="4" max="4" width="20.7109375" customWidth="1"/>
    <col min="5" max="5" width="35.85546875" customWidth="1"/>
  </cols>
  <sheetData>
    <row r="1" spans="1:5" ht="30" x14ac:dyDescent="0.25">
      <c r="A1" s="71" t="s">
        <v>0</v>
      </c>
      <c r="B1" s="71" t="s">
        <v>10009</v>
      </c>
      <c r="C1" s="71" t="s">
        <v>10011</v>
      </c>
      <c r="D1" s="71" t="s">
        <v>10010</v>
      </c>
      <c r="E1" s="71" t="s">
        <v>10012</v>
      </c>
    </row>
    <row r="2" spans="1:5" x14ac:dyDescent="0.25">
      <c r="A2" s="72" t="s">
        <v>7327</v>
      </c>
      <c r="B2" s="74">
        <v>45415</v>
      </c>
      <c r="C2" s="73">
        <f>+Tabla2[[#This Row],[Tiempo de Respuesta]]/Tabla2[[#This Row],[Cálculo pago Servicios]]</f>
        <v>3.7424280005966128E-2</v>
      </c>
      <c r="D2" s="74">
        <f>+Tabla2[[#This Row],[Tiempo de Respuesta]]-Tabla2[[#This Row],[Aclaraciones TR $]]</f>
        <v>39110</v>
      </c>
      <c r="E2" s="73">
        <f>+Tabla2[[#This Row],[Penalización real TR]]/Tabla2[[#This Row],[Pago Final]]</f>
        <v>3.2782872772109999E-2</v>
      </c>
    </row>
    <row r="3" spans="1:5" x14ac:dyDescent="0.25">
      <c r="A3" s="72" t="s">
        <v>7328</v>
      </c>
      <c r="B3" s="74">
        <v>18762.259999999998</v>
      </c>
      <c r="C3" s="73">
        <f>+Tabla2[[#This Row],[Tiempo de Respuesta]]/Tabla2[[#This Row],[Cálculo pago Servicios]]</f>
        <v>1.7791929107892471E-2</v>
      </c>
      <c r="D3" s="74">
        <f>+Tabla2[[#This Row],[Tiempo de Respuesta]]-Tabla2[[#This Row],[Aclaraciones TR $]]</f>
        <v>18047.259999999998</v>
      </c>
      <c r="E3" s="73">
        <f>+Tabla2[[#This Row],[Penalización real TR]]/Tabla2[[#This Row],[Pago Final]]</f>
        <v>1.7493226358258541E-2</v>
      </c>
    </row>
    <row r="4" spans="1:5" x14ac:dyDescent="0.25">
      <c r="A4" s="72" t="s">
        <v>7399</v>
      </c>
      <c r="B4" s="74">
        <v>11306.42</v>
      </c>
      <c r="C4" s="73">
        <f>+Tabla2[[#This Row],[Tiempo de Respuesta]]/Tabla2[[#This Row],[Cálculo pago Servicios]]</f>
        <v>1.0388456029663212E-2</v>
      </c>
      <c r="D4" s="74">
        <f>+Tabla2[[#This Row],[Tiempo de Respuesta]]-Tabla2[[#This Row],[Aclaraciones TR $]]</f>
        <v>7070.42</v>
      </c>
      <c r="E4" s="73">
        <f>+Tabla2[[#This Row],[Penalización real TR]]/Tabla2[[#This Row],[Pago Final]]</f>
        <v>6.7140631452896797E-3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7CAB-CF19-4434-AE9E-DB03A9550ABA}">
  <dimension ref="A1:C13"/>
  <sheetViews>
    <sheetView workbookViewId="0">
      <selection activeCell="I22" sqref="I22"/>
    </sheetView>
  </sheetViews>
  <sheetFormatPr baseColWidth="10" defaultRowHeight="15" x14ac:dyDescent="0.25"/>
  <cols>
    <col min="1" max="1" width="17.5703125" bestFit="1" customWidth="1"/>
    <col min="2" max="2" width="33.5703125" bestFit="1" customWidth="1"/>
    <col min="3" max="3" width="17.5703125" customWidth="1"/>
  </cols>
  <sheetData>
    <row r="1" spans="1:3" x14ac:dyDescent="0.25">
      <c r="A1" s="4" t="s">
        <v>3</v>
      </c>
      <c r="B1" s="36" t="s">
        <v>38</v>
      </c>
    </row>
    <row r="2" spans="1:3" x14ac:dyDescent="0.25">
      <c r="A2" s="4" t="s">
        <v>10</v>
      </c>
      <c r="B2" s="36" t="s">
        <v>10003</v>
      </c>
    </row>
    <row r="4" spans="1:3" x14ac:dyDescent="0.25">
      <c r="A4" s="4" t="s">
        <v>7337</v>
      </c>
      <c r="B4" t="s">
        <v>7326</v>
      </c>
    </row>
    <row r="5" spans="1:3" x14ac:dyDescent="0.25">
      <c r="A5" s="5" t="s">
        <v>36</v>
      </c>
      <c r="B5" s="15">
        <v>18</v>
      </c>
    </row>
    <row r="6" spans="1:3" x14ac:dyDescent="0.25">
      <c r="A6" s="5" t="s">
        <v>4444</v>
      </c>
      <c r="B6" s="15">
        <v>22</v>
      </c>
    </row>
    <row r="7" spans="1:3" x14ac:dyDescent="0.25">
      <c r="A7" s="5" t="s">
        <v>7477</v>
      </c>
      <c r="B7" s="15">
        <v>28</v>
      </c>
    </row>
    <row r="8" spans="1:3" x14ac:dyDescent="0.25">
      <c r="A8" s="5" t="s">
        <v>7323</v>
      </c>
      <c r="B8" s="15">
        <v>68</v>
      </c>
    </row>
    <row r="10" spans="1:3" x14ac:dyDescent="0.25">
      <c r="A10" s="5" t="s">
        <v>7361</v>
      </c>
      <c r="B10" t="s">
        <v>10004</v>
      </c>
      <c r="C10" t="s">
        <v>10005</v>
      </c>
    </row>
    <row r="11" spans="1:3" x14ac:dyDescent="0.25">
      <c r="A11" t="s">
        <v>36</v>
      </c>
      <c r="B11">
        <v>18</v>
      </c>
      <c r="C11" s="2">
        <v>1</v>
      </c>
    </row>
    <row r="12" spans="1:3" x14ac:dyDescent="0.25">
      <c r="A12" t="s">
        <v>4444</v>
      </c>
      <c r="B12">
        <v>22</v>
      </c>
      <c r="C12" s="2">
        <v>1</v>
      </c>
    </row>
    <row r="13" spans="1:3" x14ac:dyDescent="0.25">
      <c r="A13" t="s">
        <v>7477</v>
      </c>
      <c r="B13">
        <v>28</v>
      </c>
      <c r="C13" s="11">
        <f>27/28</f>
        <v>0.9642857142857143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AAFFC-5164-49FD-A0EC-51B2B69B7D7A}">
  <dimension ref="A1:F35"/>
  <sheetViews>
    <sheetView topLeftCell="B4" workbookViewId="0">
      <selection activeCell="G12" sqref="G12"/>
    </sheetView>
  </sheetViews>
  <sheetFormatPr baseColWidth="10" defaultRowHeight="15" x14ac:dyDescent="0.25"/>
  <cols>
    <col min="1" max="1" width="16" bestFit="1" customWidth="1"/>
    <col min="2" max="2" width="30.42578125" bestFit="1" customWidth="1"/>
    <col min="3" max="3" width="6.140625" bestFit="1" customWidth="1"/>
    <col min="4" max="4" width="7.140625" bestFit="1" customWidth="1"/>
    <col min="5" max="5" width="11.28515625" bestFit="1" customWidth="1"/>
    <col min="6" max="6" width="12" bestFit="1" customWidth="1"/>
    <col min="7" max="7" width="8.7109375" bestFit="1" customWidth="1"/>
    <col min="8" max="8" width="4" bestFit="1" customWidth="1"/>
    <col min="9" max="10" width="3.7109375" bestFit="1" customWidth="1"/>
    <col min="11" max="11" width="11.7109375" bestFit="1" customWidth="1"/>
    <col min="12" max="12" width="9.85546875" bestFit="1" customWidth="1"/>
    <col min="13" max="13" width="4" bestFit="1" customWidth="1"/>
    <col min="14" max="15" width="3.7109375" bestFit="1" customWidth="1"/>
    <col min="16" max="16" width="12.85546875" bestFit="1" customWidth="1"/>
    <col min="17" max="17" width="12.5703125" bestFit="1" customWidth="1"/>
  </cols>
  <sheetData>
    <row r="1" spans="1:6" x14ac:dyDescent="0.25">
      <c r="A1" s="4" t="s">
        <v>3</v>
      </c>
      <c r="B1" s="36" t="s">
        <v>38</v>
      </c>
    </row>
    <row r="3" spans="1:6" x14ac:dyDescent="0.25">
      <c r="A3" s="4" t="s">
        <v>7337</v>
      </c>
      <c r="B3" t="s">
        <v>7326</v>
      </c>
    </row>
    <row r="4" spans="1:6" x14ac:dyDescent="0.25">
      <c r="A4" s="5" t="s">
        <v>7331</v>
      </c>
      <c r="B4" s="15">
        <v>2567</v>
      </c>
    </row>
    <row r="5" spans="1:6" x14ac:dyDescent="0.25">
      <c r="A5" s="5" t="s">
        <v>7332</v>
      </c>
      <c r="B5" s="15">
        <v>250</v>
      </c>
      <c r="F5" t="e">
        <f>+E5/$E$9</f>
        <v>#DIV/0!</v>
      </c>
    </row>
    <row r="6" spans="1:6" x14ac:dyDescent="0.25">
      <c r="A6" s="5" t="s">
        <v>7333</v>
      </c>
      <c r="B6" s="15">
        <v>47</v>
      </c>
    </row>
    <row r="7" spans="1:6" x14ac:dyDescent="0.25">
      <c r="A7" s="5" t="s">
        <v>7334</v>
      </c>
      <c r="B7" s="15">
        <v>19</v>
      </c>
    </row>
    <row r="8" spans="1:6" x14ac:dyDescent="0.25">
      <c r="A8" s="5" t="s">
        <v>7323</v>
      </c>
      <c r="B8" s="15">
        <v>2883</v>
      </c>
    </row>
    <row r="22" spans="1:5" x14ac:dyDescent="0.25">
      <c r="B22" s="12" t="s">
        <v>36</v>
      </c>
      <c r="C22" s="12" t="s">
        <v>4444</v>
      </c>
      <c r="D22" s="12" t="s">
        <v>7477</v>
      </c>
    </row>
    <row r="23" spans="1:5" s="36" customFormat="1" x14ac:dyDescent="0.25">
      <c r="A23" s="70" t="s">
        <v>7372</v>
      </c>
      <c r="B23" s="12"/>
      <c r="C23" s="12"/>
      <c r="D23" s="12"/>
    </row>
    <row r="24" spans="1:5" x14ac:dyDescent="0.25">
      <c r="A24" s="12" t="s">
        <v>7331</v>
      </c>
      <c r="B24" s="11">
        <f>53/55</f>
        <v>0.96363636363636362</v>
      </c>
      <c r="C24" s="11">
        <f>51/52</f>
        <v>0.98076923076923073</v>
      </c>
      <c r="D24" s="11">
        <f>36/37</f>
        <v>0.97297297297297303</v>
      </c>
      <c r="E24" s="2" t="e">
        <f>+E6/$E$5</f>
        <v>#DIV/0!</v>
      </c>
    </row>
    <row r="25" spans="1:5" x14ac:dyDescent="0.25">
      <c r="A25" s="12" t="s">
        <v>7332</v>
      </c>
      <c r="B25" s="11">
        <f>2/55</f>
        <v>3.6363636363636362E-2</v>
      </c>
      <c r="C25" s="11">
        <f>1/52</f>
        <v>1.9230769230769232E-2</v>
      </c>
      <c r="D25" s="11">
        <f>1/37</f>
        <v>2.7027027027027029E-2</v>
      </c>
      <c r="E25" s="2" t="e">
        <f>+E7/$E$5</f>
        <v>#DIV/0!</v>
      </c>
    </row>
    <row r="26" spans="1:5" x14ac:dyDescent="0.25">
      <c r="A26" s="70" t="s">
        <v>10013</v>
      </c>
      <c r="B26" s="12" t="s">
        <v>36</v>
      </c>
      <c r="C26" s="12" t="s">
        <v>4444</v>
      </c>
      <c r="D26" s="12" t="s">
        <v>7477</v>
      </c>
    </row>
    <row r="27" spans="1:5" x14ac:dyDescent="0.25">
      <c r="A27" s="12" t="s">
        <v>7331</v>
      </c>
      <c r="B27" s="11">
        <f>211/274</f>
        <v>0.77007299270072993</v>
      </c>
      <c r="C27" s="11">
        <f>188/211</f>
        <v>0.89099526066350709</v>
      </c>
      <c r="D27" s="11">
        <f>223/240</f>
        <v>0.9291666666666667</v>
      </c>
      <c r="E27" s="2" t="e">
        <f>+E9/$E$8</f>
        <v>#DIV/0!</v>
      </c>
    </row>
    <row r="28" spans="1:5" x14ac:dyDescent="0.25">
      <c r="A28" s="12" t="s">
        <v>7332</v>
      </c>
      <c r="B28" s="11">
        <f>44/274</f>
        <v>0.16058394160583941</v>
      </c>
      <c r="C28" s="11">
        <f>22/211</f>
        <v>0.10426540284360189</v>
      </c>
      <c r="D28" s="11">
        <f>13/240</f>
        <v>5.4166666666666669E-2</v>
      </c>
      <c r="E28" s="2" t="e">
        <f t="shared" ref="E28:E30" si="0">+E10/$E$8</f>
        <v>#DIV/0!</v>
      </c>
    </row>
    <row r="29" spans="1:5" x14ac:dyDescent="0.25">
      <c r="A29" s="12" t="s">
        <v>7333</v>
      </c>
      <c r="B29" s="11">
        <f>16/274</f>
        <v>5.8394160583941604E-2</v>
      </c>
      <c r="C29" s="11">
        <f>1/211</f>
        <v>4.7393364928909956E-3</v>
      </c>
      <c r="D29" s="11">
        <f>3/240</f>
        <v>1.2500000000000001E-2</v>
      </c>
      <c r="E29" s="2" t="e">
        <f t="shared" si="0"/>
        <v>#DIV/0!</v>
      </c>
    </row>
    <row r="30" spans="1:5" x14ac:dyDescent="0.25">
      <c r="A30" t="s">
        <v>7334</v>
      </c>
      <c r="B30" s="11">
        <f>3/274</f>
        <v>1.0948905109489052E-2</v>
      </c>
      <c r="C30" s="11">
        <v>0</v>
      </c>
      <c r="D30" s="11">
        <f>1/240</f>
        <v>4.1666666666666666E-3</v>
      </c>
      <c r="E30" s="2" t="e">
        <f t="shared" si="0"/>
        <v>#DIV/0!</v>
      </c>
    </row>
    <row r="31" spans="1:5" x14ac:dyDescent="0.25">
      <c r="A31" s="70" t="s">
        <v>10014</v>
      </c>
      <c r="B31" s="12" t="s">
        <v>36</v>
      </c>
      <c r="C31" s="12" t="s">
        <v>4444</v>
      </c>
      <c r="D31" s="12" t="s">
        <v>7477</v>
      </c>
    </row>
    <row r="32" spans="1:5" x14ac:dyDescent="0.25">
      <c r="A32" s="12" t="s">
        <v>7331</v>
      </c>
      <c r="B32" s="11">
        <f>175/225</f>
        <v>0.77777777777777779</v>
      </c>
      <c r="C32" s="11">
        <f>146/159</f>
        <v>0.91823899371069184</v>
      </c>
      <c r="D32" s="11">
        <f>130/136</f>
        <v>0.95588235294117652</v>
      </c>
      <c r="E32" s="2" t="e">
        <f>+E14/$E$13</f>
        <v>#DIV/0!</v>
      </c>
    </row>
    <row r="33" spans="1:5" x14ac:dyDescent="0.25">
      <c r="A33" s="12" t="s">
        <v>7332</v>
      </c>
      <c r="B33" s="11">
        <f>44/225</f>
        <v>0.19555555555555557</v>
      </c>
      <c r="C33" s="11">
        <f>11/159</f>
        <v>6.9182389937106917E-2</v>
      </c>
      <c r="D33" s="11">
        <f>6/136</f>
        <v>4.4117647058823532E-2</v>
      </c>
      <c r="E33" s="2" t="e">
        <f t="shared" ref="E33:E35" si="1">+E15/$E$13</f>
        <v>#DIV/0!</v>
      </c>
    </row>
    <row r="34" spans="1:5" x14ac:dyDescent="0.25">
      <c r="A34" s="12" t="s">
        <v>7333</v>
      </c>
      <c r="B34" s="11">
        <f>4/225</f>
        <v>1.7777777777777778E-2</v>
      </c>
      <c r="C34" s="11">
        <v>0</v>
      </c>
      <c r="D34" s="11">
        <v>0</v>
      </c>
      <c r="E34" s="2" t="e">
        <f t="shared" si="1"/>
        <v>#DIV/0!</v>
      </c>
    </row>
    <row r="35" spans="1:5" x14ac:dyDescent="0.25">
      <c r="A35" s="36" t="s">
        <v>7334</v>
      </c>
      <c r="B35" s="11">
        <f>2/225</f>
        <v>8.8888888888888889E-3</v>
      </c>
      <c r="C35" s="11">
        <f>2/159</f>
        <v>1.2578616352201259E-2</v>
      </c>
      <c r="D35" s="11">
        <v>0</v>
      </c>
      <c r="E35" s="2" t="e">
        <f t="shared" si="1"/>
        <v>#DIV/0!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5A62-3D14-4C04-9D45-ED7B906B6791}">
  <dimension ref="A2:J27"/>
  <sheetViews>
    <sheetView topLeftCell="A8" workbookViewId="0">
      <selection activeCell="B13" sqref="B13"/>
    </sheetView>
  </sheetViews>
  <sheetFormatPr baseColWidth="10" defaultRowHeight="15" x14ac:dyDescent="0.25"/>
  <cols>
    <col min="1" max="1" width="21.5703125" bestFit="1" customWidth="1"/>
    <col min="2" max="2" width="22.42578125" bestFit="1" customWidth="1"/>
    <col min="3" max="4" width="7.140625" bestFit="1" customWidth="1"/>
    <col min="5" max="5" width="6.140625" bestFit="1" customWidth="1"/>
    <col min="6" max="6" width="12.5703125" bestFit="1" customWidth="1"/>
    <col min="7" max="7" width="8.85546875" bestFit="1" customWidth="1"/>
    <col min="8" max="8" width="6.42578125" bestFit="1" customWidth="1"/>
    <col min="9" max="9" width="7.7109375" bestFit="1" customWidth="1"/>
    <col min="10" max="10" width="11.85546875" bestFit="1" customWidth="1"/>
    <col min="11" max="12" width="12.5703125" bestFit="1" customWidth="1"/>
  </cols>
  <sheetData>
    <row r="2" spans="1:6" x14ac:dyDescent="0.25">
      <c r="A2" s="4" t="s">
        <v>7329</v>
      </c>
      <c r="B2" s="36" t="s">
        <v>7330</v>
      </c>
    </row>
    <row r="4" spans="1:6" x14ac:dyDescent="0.25">
      <c r="A4" s="4" t="s">
        <v>7326</v>
      </c>
      <c r="B4" s="4" t="s">
        <v>7325</v>
      </c>
    </row>
    <row r="5" spans="1:6" x14ac:dyDescent="0.25">
      <c r="A5" s="4" t="s">
        <v>0</v>
      </c>
      <c r="B5" s="36" t="s">
        <v>7331</v>
      </c>
      <c r="C5" s="36" t="s">
        <v>7332</v>
      </c>
      <c r="D5" s="36" t="s">
        <v>7333</v>
      </c>
      <c r="E5" s="36" t="s">
        <v>7334</v>
      </c>
      <c r="F5" s="36" t="s">
        <v>7323</v>
      </c>
    </row>
    <row r="6" spans="1:6" x14ac:dyDescent="0.25">
      <c r="A6" s="5" t="s">
        <v>7336</v>
      </c>
      <c r="B6" s="8">
        <v>0.89039195282691641</v>
      </c>
      <c r="C6" s="8">
        <v>8.6715227193895253E-2</v>
      </c>
      <c r="D6" s="8">
        <v>1.6302462712452306E-2</v>
      </c>
      <c r="E6" s="8">
        <v>6.5903572667360385E-3</v>
      </c>
      <c r="F6" s="8">
        <v>1</v>
      </c>
    </row>
    <row r="7" spans="1:6" x14ac:dyDescent="0.25">
      <c r="A7" s="9" t="s">
        <v>36</v>
      </c>
      <c r="B7" s="8">
        <v>0.82319925163704399</v>
      </c>
      <c r="C7" s="8">
        <v>0.13470533208606175</v>
      </c>
      <c r="D7" s="8">
        <v>3.2740879326473342E-2</v>
      </c>
      <c r="E7" s="8">
        <v>9.3545369504209538E-3</v>
      </c>
      <c r="F7" s="8">
        <v>1</v>
      </c>
    </row>
    <row r="8" spans="1:6" x14ac:dyDescent="0.25">
      <c r="A8" s="9" t="s">
        <v>4444</v>
      </c>
      <c r="B8" s="8">
        <v>0.9253065774804905</v>
      </c>
      <c r="C8" s="8">
        <v>6.243032329988852E-2</v>
      </c>
      <c r="D8" s="8">
        <v>4.459308807134894E-3</v>
      </c>
      <c r="E8" s="8">
        <v>7.803790412486065E-3</v>
      </c>
      <c r="F8" s="8">
        <v>1</v>
      </c>
    </row>
    <row r="9" spans="1:6" x14ac:dyDescent="0.25">
      <c r="A9" s="9" t="s">
        <v>7477</v>
      </c>
      <c r="B9" s="8">
        <v>0.93456924754634674</v>
      </c>
      <c r="C9" s="8">
        <v>5.4525627044711013E-2</v>
      </c>
      <c r="D9" s="8">
        <v>8.7241003271537627E-3</v>
      </c>
      <c r="E9" s="8">
        <v>2.1810250817884407E-3</v>
      </c>
      <c r="F9" s="8">
        <v>1</v>
      </c>
    </row>
    <row r="10" spans="1:6" x14ac:dyDescent="0.25">
      <c r="A10" s="5" t="s">
        <v>7323</v>
      </c>
      <c r="B10" s="8">
        <v>0.89039195282691641</v>
      </c>
      <c r="C10" s="8">
        <v>8.6715227193895253E-2</v>
      </c>
      <c r="D10" s="8">
        <v>1.6302462712452306E-2</v>
      </c>
      <c r="E10" s="8">
        <v>6.5903572667360385E-3</v>
      </c>
      <c r="F10" s="8">
        <v>1</v>
      </c>
    </row>
    <row r="14" spans="1:6" x14ac:dyDescent="0.25">
      <c r="A14" s="79" t="s">
        <v>9999</v>
      </c>
      <c r="B14" s="79"/>
      <c r="C14" s="79"/>
      <c r="D14" s="79"/>
      <c r="E14" s="79"/>
    </row>
    <row r="15" spans="1:6" x14ac:dyDescent="0.25">
      <c r="A15" t="s">
        <v>0</v>
      </c>
      <c r="B15" s="36" t="s">
        <v>10015</v>
      </c>
      <c r="C15" t="s">
        <v>7331</v>
      </c>
      <c r="D15" t="s">
        <v>7332</v>
      </c>
      <c r="E15" t="s">
        <v>7333</v>
      </c>
      <c r="F15" t="s">
        <v>7334</v>
      </c>
    </row>
    <row r="16" spans="1:6" x14ac:dyDescent="0.25">
      <c r="A16" s="75">
        <v>43466</v>
      </c>
      <c r="B16" s="75" t="s">
        <v>10016</v>
      </c>
      <c r="C16" s="11">
        <v>0.82599999999999996</v>
      </c>
      <c r="D16" s="11">
        <v>0.1366</v>
      </c>
      <c r="E16" s="11">
        <v>3.1800000000000002E-2</v>
      </c>
      <c r="F16" s="11">
        <v>5.5999999999999999E-3</v>
      </c>
    </row>
    <row r="17" spans="1:10" x14ac:dyDescent="0.25">
      <c r="A17" s="75">
        <v>43497</v>
      </c>
      <c r="B17" s="75" t="s">
        <v>10016</v>
      </c>
      <c r="C17" s="11">
        <v>0.9264</v>
      </c>
      <c r="D17" s="11">
        <v>6.243032329988852E-2</v>
      </c>
      <c r="E17" s="11">
        <v>4.459308807134894E-3</v>
      </c>
      <c r="F17" s="11">
        <v>6.7000000000000002E-3</v>
      </c>
    </row>
    <row r="18" spans="1:10" x14ac:dyDescent="0.25">
      <c r="A18" s="75">
        <v>43525</v>
      </c>
      <c r="B18" s="75" t="s">
        <v>10016</v>
      </c>
      <c r="C18" s="11">
        <v>0.95420000000000005</v>
      </c>
      <c r="D18" s="11">
        <v>3.8199999999999998E-2</v>
      </c>
      <c r="E18" s="11">
        <v>6.4999999999999997E-3</v>
      </c>
      <c r="F18" s="11">
        <v>1.1000000000000001E-3</v>
      </c>
    </row>
    <row r="19" spans="1:10" x14ac:dyDescent="0.25">
      <c r="A19" s="75">
        <v>43466</v>
      </c>
      <c r="B19" s="75" t="s">
        <v>10017</v>
      </c>
      <c r="C19" s="11">
        <v>0.82319925163704399</v>
      </c>
      <c r="D19" s="11">
        <v>0.13470533208606175</v>
      </c>
      <c r="E19" s="11">
        <v>3.2740879326473342E-2</v>
      </c>
      <c r="F19" s="11">
        <v>9.3545369504209538E-3</v>
      </c>
    </row>
    <row r="20" spans="1:10" x14ac:dyDescent="0.25">
      <c r="A20" s="75">
        <v>43497</v>
      </c>
      <c r="B20" s="75" t="s">
        <v>10017</v>
      </c>
      <c r="C20" s="11">
        <v>0.9253065774804905</v>
      </c>
      <c r="D20" s="11">
        <v>6.243032329988852E-2</v>
      </c>
      <c r="E20" s="11">
        <v>4.459308807134894E-3</v>
      </c>
      <c r="F20" s="11">
        <v>7.803790412486065E-3</v>
      </c>
    </row>
    <row r="21" spans="1:10" x14ac:dyDescent="0.25">
      <c r="A21" s="75">
        <v>43525</v>
      </c>
      <c r="B21" s="75" t="s">
        <v>10017</v>
      </c>
      <c r="C21" s="11">
        <v>0.93456924754634674</v>
      </c>
      <c r="D21" s="11">
        <v>5.4525627044711013E-2</v>
      </c>
      <c r="E21" s="11">
        <v>8.7241003271537627E-3</v>
      </c>
      <c r="F21" s="11">
        <v>2.1810250817884407E-3</v>
      </c>
    </row>
    <row r="22" spans="1:10" x14ac:dyDescent="0.25">
      <c r="A22" s="79" t="s">
        <v>10000</v>
      </c>
      <c r="B22" s="79"/>
      <c r="C22" s="79"/>
      <c r="D22" s="79"/>
      <c r="E22" s="79"/>
    </row>
    <row r="23" spans="1:10" x14ac:dyDescent="0.25">
      <c r="A23" t="s">
        <v>0</v>
      </c>
      <c r="B23" t="s">
        <v>7331</v>
      </c>
      <c r="C23" t="s">
        <v>7332</v>
      </c>
      <c r="D23" t="s">
        <v>7333</v>
      </c>
      <c r="E23" t="s">
        <v>7334</v>
      </c>
      <c r="H23" t="s">
        <v>7361</v>
      </c>
      <c r="I23" t="s">
        <v>10018</v>
      </c>
      <c r="J23" t="s">
        <v>7314</v>
      </c>
    </row>
    <row r="24" spans="1:10" x14ac:dyDescent="0.25">
      <c r="A24" s="12" t="s">
        <v>7365</v>
      </c>
      <c r="B24" s="11">
        <v>0.77695167286245348</v>
      </c>
      <c r="C24" s="11">
        <v>0.16604708798017348</v>
      </c>
      <c r="D24" s="11">
        <v>4.3370508054522923E-2</v>
      </c>
      <c r="E24" s="11">
        <v>1.3630731102850062E-2</v>
      </c>
      <c r="H24" s="75">
        <v>43466</v>
      </c>
      <c r="I24" s="76">
        <v>0.82319925163704399</v>
      </c>
      <c r="J24" s="77">
        <v>0.82599999999999996</v>
      </c>
    </row>
    <row r="25" spans="1:10" x14ac:dyDescent="0.25">
      <c r="A25" t="s">
        <v>36</v>
      </c>
      <c r="B25" s="11">
        <v>0.82319925163704399</v>
      </c>
      <c r="C25" s="11">
        <v>0.13470533208606175</v>
      </c>
      <c r="D25" s="11">
        <v>3.2740879326473342E-2</v>
      </c>
      <c r="E25" s="11">
        <v>9.3545369504209538E-3</v>
      </c>
      <c r="H25" s="75">
        <v>43497</v>
      </c>
      <c r="I25" s="77">
        <v>0.9253065774804905</v>
      </c>
      <c r="J25" s="76">
        <v>0.9264</v>
      </c>
    </row>
    <row r="26" spans="1:10" ht="15.75" thickBot="1" x14ac:dyDescent="0.3">
      <c r="A26" t="s">
        <v>4444</v>
      </c>
      <c r="B26" s="11">
        <v>0.9253065774804905</v>
      </c>
      <c r="C26" s="11">
        <v>6.243032329988852E-2</v>
      </c>
      <c r="D26" s="11">
        <v>4.459308807134894E-3</v>
      </c>
      <c r="E26" s="11">
        <v>7.803790412486065E-3</v>
      </c>
      <c r="H26" s="75">
        <v>43525</v>
      </c>
      <c r="I26" s="78">
        <v>0.93456924754634674</v>
      </c>
      <c r="J26" s="77">
        <v>0.95420000000000005</v>
      </c>
    </row>
    <row r="27" spans="1:10" x14ac:dyDescent="0.25">
      <c r="A27" s="61" t="s">
        <v>7477</v>
      </c>
      <c r="B27" s="8">
        <v>0.93456924754634674</v>
      </c>
      <c r="C27" s="8">
        <v>5.4525627044711013E-2</v>
      </c>
      <c r="D27" s="8">
        <v>8.7241003271537627E-3</v>
      </c>
      <c r="E27" s="8">
        <v>2.1810250817884407E-3</v>
      </c>
    </row>
  </sheetData>
  <mergeCells count="2">
    <mergeCell ref="A14:E14"/>
    <mergeCell ref="A22:E22"/>
  </mergeCells>
  <pageMargins left="0.7" right="0.7" top="0.75" bottom="0.75" header="0.3" footer="0.3"/>
  <drawing r:id="rId2"/>
  <tableParts count="2"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2C7DC-9BED-4713-91A6-860458071109}">
  <dimension ref="A1:AQ6298"/>
  <sheetViews>
    <sheetView tabSelected="1" topLeftCell="A5165" workbookViewId="0">
      <selection activeCell="D5183" sqref="D5183"/>
    </sheetView>
  </sheetViews>
  <sheetFormatPr baseColWidth="10" defaultRowHeight="15" x14ac:dyDescent="0.25"/>
  <cols>
    <col min="3" max="4" width="14" customWidth="1"/>
    <col min="7" max="7" width="11.42578125" style="17"/>
    <col min="8" max="8" width="12.85546875" customWidth="1"/>
    <col min="12" max="12" width="12.7109375" customWidth="1"/>
    <col min="14" max="14" width="17.140625" customWidth="1"/>
    <col min="16" max="16" width="11.85546875" customWidth="1"/>
    <col min="18" max="18" width="16.140625" customWidth="1"/>
    <col min="21" max="21" width="26" customWidth="1"/>
    <col min="22" max="22" width="11.85546875" customWidth="1"/>
    <col min="23" max="23" width="22.5703125" customWidth="1"/>
    <col min="24" max="24" width="14.140625" customWidth="1"/>
    <col min="27" max="27" width="11.7109375" customWidth="1"/>
    <col min="28" max="28" width="18.85546875" customWidth="1"/>
    <col min="29" max="29" width="23.140625" customWidth="1"/>
    <col min="30" max="30" width="15.42578125" customWidth="1"/>
    <col min="31" max="31" width="22.42578125" customWidth="1"/>
    <col min="32" max="32" width="21" customWidth="1"/>
    <col min="33" max="33" width="22.7109375" customWidth="1"/>
    <col min="34" max="34" width="19" customWidth="1"/>
    <col min="35" max="35" width="11.7109375" customWidth="1"/>
    <col min="36" max="36" width="12.5703125" customWidth="1"/>
    <col min="37" max="37" width="12.5703125" bestFit="1" customWidth="1"/>
  </cols>
  <sheetData>
    <row r="1" spans="1:4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7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7329</v>
      </c>
      <c r="AL1" t="s">
        <v>7324</v>
      </c>
      <c r="AM1" t="s">
        <v>7335</v>
      </c>
      <c r="AN1" t="s">
        <v>7382</v>
      </c>
      <c r="AO1" t="s">
        <v>7383</v>
      </c>
      <c r="AP1" t="s">
        <v>7381</v>
      </c>
      <c r="AQ1" t="s">
        <v>7385</v>
      </c>
    </row>
    <row r="2" spans="1:43" x14ac:dyDescent="0.25">
      <c r="A2" t="s">
        <v>36</v>
      </c>
      <c r="B2">
        <v>1</v>
      </c>
      <c r="C2" t="s">
        <v>37</v>
      </c>
      <c r="D2" t="s">
        <v>38</v>
      </c>
      <c r="E2" t="s">
        <v>39</v>
      </c>
      <c r="F2" t="s">
        <v>40</v>
      </c>
      <c r="G2" s="17" t="s">
        <v>41</v>
      </c>
      <c r="H2" t="s">
        <v>42</v>
      </c>
      <c r="I2" t="s">
        <v>43</v>
      </c>
      <c r="J2" t="s">
        <v>8</v>
      </c>
      <c r="K2" t="s">
        <v>44</v>
      </c>
      <c r="L2" t="s">
        <v>45</v>
      </c>
      <c r="M2" t="s">
        <v>46</v>
      </c>
      <c r="N2">
        <v>1</v>
      </c>
      <c r="O2" t="s">
        <v>47</v>
      </c>
      <c r="P2">
        <v>2587</v>
      </c>
      <c r="Q2" t="s">
        <v>48</v>
      </c>
      <c r="R2" t="s">
        <v>49</v>
      </c>
      <c r="S2" t="s">
        <v>50</v>
      </c>
      <c r="T2" t="s">
        <v>51</v>
      </c>
      <c r="U2" t="s">
        <v>52</v>
      </c>
      <c r="V2">
        <v>1.05</v>
      </c>
      <c r="W2" s="1">
        <v>0</v>
      </c>
      <c r="X2">
        <v>1</v>
      </c>
      <c r="Y2">
        <v>0</v>
      </c>
      <c r="Z2">
        <v>5</v>
      </c>
      <c r="AA2">
        <v>0</v>
      </c>
      <c r="AB2" s="2">
        <v>0</v>
      </c>
      <c r="AC2" s="1">
        <v>0</v>
      </c>
      <c r="AD2" s="7">
        <v>43467</v>
      </c>
      <c r="AE2" s="7">
        <v>43467</v>
      </c>
      <c r="AF2">
        <v>0</v>
      </c>
      <c r="AG2" t="s">
        <v>53</v>
      </c>
      <c r="AH2" s="2">
        <v>0</v>
      </c>
      <c r="AI2" s="1">
        <v>0</v>
      </c>
      <c r="AJ2" s="1">
        <v>0</v>
      </c>
      <c r="AK2" s="6" t="str">
        <f>+IF(Tabla1[[#This Row],[REQUEST_TY]]="SR MANTENIMIENTO CORRECTIVO", "EMERGENCIA", "OTROS")</f>
        <v>EMERGENCIA</v>
      </c>
      <c r="AL2" s="6" t="str">
        <f>+_xlfn.IFS(Tabla1[[#This Row],[Veces obj]]&lt;=1,"0-1",Tabla1[[#This Row],[Veces obj]]&lt;=2,"1-2",Tabla1[[#This Row],[Veces obj]]&lt;=3,"2-3",TRUE,"&gt;3")</f>
        <v>0-1</v>
      </c>
      <c r="AM2" s="6" t="str">
        <f>+_xlfn.IFS(MONTH(Tabla1[[#This Row],[MES]])&lt;=3,"Q1",MONTH(Tabla1[[#This Row],[MES]])&lt;=6,"Q2",MONTH(Tabla1[[#This Row],[MES]])&lt;=9,"Q3",TRUE,"Q4")</f>
        <v>Q1</v>
      </c>
      <c r="AN2" t="str">
        <f>+IFERROR(VLOOKUP(Tabla1[[#This Row],[CUENTA]],CTAS[],2,0),"OTROS")</f>
        <v>OTROS</v>
      </c>
      <c r="AP2" t="str">
        <f>+IFERROR(VLOOKUP(Tabla1[[#This Row],[EMPLEADO]],IS[],3,0),"OTROS")</f>
        <v>OTROS</v>
      </c>
      <c r="AQ2" t="str">
        <f>+IFERROR(VLOOKUP(Tabla1[[#This Row],[EMPLEADO]],IS[[NÓMINA]:[INGENIERO]],2,0),"OTROS")</f>
        <v>OTROS</v>
      </c>
    </row>
    <row r="3" spans="1:43" x14ac:dyDescent="0.25">
      <c r="A3" t="s">
        <v>36</v>
      </c>
      <c r="B3">
        <v>1</v>
      </c>
      <c r="C3" t="s">
        <v>54</v>
      </c>
      <c r="D3" t="s">
        <v>38</v>
      </c>
      <c r="E3" t="s">
        <v>55</v>
      </c>
      <c r="F3" t="s">
        <v>56</v>
      </c>
      <c r="G3" s="17" t="s">
        <v>57</v>
      </c>
      <c r="H3" t="s">
        <v>58</v>
      </c>
      <c r="I3" t="s">
        <v>43</v>
      </c>
      <c r="J3" t="s">
        <v>8</v>
      </c>
      <c r="K3" t="s">
        <v>59</v>
      </c>
      <c r="L3" t="s">
        <v>60</v>
      </c>
      <c r="M3" t="s">
        <v>61</v>
      </c>
      <c r="N3">
        <v>0</v>
      </c>
      <c r="O3" t="s">
        <v>47</v>
      </c>
      <c r="P3">
        <v>25</v>
      </c>
      <c r="Q3" t="s">
        <v>62</v>
      </c>
      <c r="R3" t="s">
        <v>63</v>
      </c>
      <c r="S3" t="s">
        <v>64</v>
      </c>
      <c r="T3" t="s">
        <v>51</v>
      </c>
      <c r="U3" t="s">
        <v>65</v>
      </c>
      <c r="V3">
        <v>0.8</v>
      </c>
      <c r="W3" s="1">
        <v>1092</v>
      </c>
      <c r="X3">
        <v>1</v>
      </c>
      <c r="Y3">
        <v>0</v>
      </c>
      <c r="Z3">
        <v>5</v>
      </c>
      <c r="AA3">
        <v>0</v>
      </c>
      <c r="AB3" s="2">
        <v>0</v>
      </c>
      <c r="AC3" s="1">
        <v>0</v>
      </c>
      <c r="AD3" s="7">
        <v>43467</v>
      </c>
      <c r="AE3" s="7">
        <v>43467</v>
      </c>
      <c r="AF3">
        <v>0</v>
      </c>
      <c r="AG3" t="s">
        <v>53</v>
      </c>
      <c r="AH3" s="2">
        <v>0</v>
      </c>
      <c r="AI3" s="1">
        <v>0</v>
      </c>
      <c r="AJ3" s="1">
        <v>0</v>
      </c>
      <c r="AK3" s="6" t="str">
        <f>+IF(Tabla1[[#This Row],[REQUEST_TY]]="SR MANTENIMIENTO CORRECTIVO", "EMERGENCIA", "OTROS")</f>
        <v>EMERGENCIA</v>
      </c>
      <c r="AL3" s="6" t="str">
        <f>+_xlfn.IFS(Tabla1[[#This Row],[Veces obj]]&lt;=1,"0-1",Tabla1[[#This Row],[Veces obj]]&lt;=2,"1-2",Tabla1[[#This Row],[Veces obj]]&lt;=3,"2-3",TRUE,"&gt;3")</f>
        <v>0-1</v>
      </c>
      <c r="AM3" s="6" t="str">
        <f>+_xlfn.IFS(MONTH(Tabla1[[#This Row],[MES]])&lt;=3,"Q1",MONTH(Tabla1[[#This Row],[MES]])&lt;=6,"Q2",MONTH(Tabla1[[#This Row],[MES]])&lt;=9,"Q3",TRUE,"Q4")</f>
        <v>Q1</v>
      </c>
      <c r="AN3" t="str">
        <f>+IFERROR(VLOOKUP(Tabla1[[#This Row],[CUENTA]],CTAS[],2,0),"OTROS")</f>
        <v>OTROS</v>
      </c>
      <c r="AP3" t="str">
        <f>+IFERROR(VLOOKUP(Tabla1[[#This Row],[EMPLEADO]],IS[],3,0),"OTROS")</f>
        <v>OTROS</v>
      </c>
      <c r="AQ3" t="str">
        <f>+IFERROR(VLOOKUP(Tabla1[[#This Row],[EMPLEADO]],IS[[NÓMINA]:[INGENIERO]],2,0),"OTROS")</f>
        <v>OTROS</v>
      </c>
    </row>
    <row r="4" spans="1:43" x14ac:dyDescent="0.25">
      <c r="A4" t="s">
        <v>36</v>
      </c>
      <c r="B4">
        <v>1</v>
      </c>
      <c r="C4" t="s">
        <v>66</v>
      </c>
      <c r="D4" t="s">
        <v>38</v>
      </c>
      <c r="E4" t="s">
        <v>67</v>
      </c>
      <c r="F4" t="s">
        <v>68</v>
      </c>
      <c r="G4" s="17" t="s">
        <v>69</v>
      </c>
      <c r="H4" t="s">
        <v>70</v>
      </c>
      <c r="I4" t="s">
        <v>43</v>
      </c>
      <c r="J4" t="s">
        <v>8</v>
      </c>
      <c r="K4" t="s">
        <v>71</v>
      </c>
      <c r="L4" t="s">
        <v>72</v>
      </c>
      <c r="M4" t="s">
        <v>73</v>
      </c>
      <c r="N4">
        <v>0</v>
      </c>
      <c r="O4" t="s">
        <v>47</v>
      </c>
      <c r="P4">
        <v>106</v>
      </c>
      <c r="Q4" t="s">
        <v>48</v>
      </c>
      <c r="R4" t="s">
        <v>74</v>
      </c>
      <c r="S4" t="s">
        <v>50</v>
      </c>
      <c r="T4" t="s">
        <v>51</v>
      </c>
      <c r="U4" t="s">
        <v>52</v>
      </c>
      <c r="V4">
        <v>1.05</v>
      </c>
      <c r="W4" s="1">
        <v>750.75000000000011</v>
      </c>
      <c r="X4">
        <v>1</v>
      </c>
      <c r="Y4">
        <v>0</v>
      </c>
      <c r="Z4">
        <v>5</v>
      </c>
      <c r="AA4">
        <v>0</v>
      </c>
      <c r="AB4" s="2">
        <v>0</v>
      </c>
      <c r="AC4" s="1">
        <v>0</v>
      </c>
      <c r="AD4" s="7">
        <v>43467</v>
      </c>
      <c r="AE4" s="7">
        <v>43467</v>
      </c>
      <c r="AF4">
        <v>0</v>
      </c>
      <c r="AG4" t="s">
        <v>53</v>
      </c>
      <c r="AH4" s="2">
        <v>0</v>
      </c>
      <c r="AI4" s="1">
        <v>0</v>
      </c>
      <c r="AJ4" s="1">
        <v>0</v>
      </c>
      <c r="AK4" s="6" t="str">
        <f>+IF(Tabla1[[#This Row],[REQUEST_TY]]="SR MANTENIMIENTO CORRECTIVO", "EMERGENCIA", "OTROS")</f>
        <v>EMERGENCIA</v>
      </c>
      <c r="AL4" s="6" t="str">
        <f>+_xlfn.IFS(Tabla1[[#This Row],[Veces obj]]&lt;=1,"0-1",Tabla1[[#This Row],[Veces obj]]&lt;=2,"1-2",Tabla1[[#This Row],[Veces obj]]&lt;=3,"2-3",TRUE,"&gt;3")</f>
        <v>0-1</v>
      </c>
      <c r="AM4" s="6" t="str">
        <f>+_xlfn.IFS(MONTH(Tabla1[[#This Row],[MES]])&lt;=3,"Q1",MONTH(Tabla1[[#This Row],[MES]])&lt;=6,"Q2",MONTH(Tabla1[[#This Row],[MES]])&lt;=9,"Q3",TRUE,"Q4")</f>
        <v>Q1</v>
      </c>
      <c r="AN4" t="str">
        <f>+IFERROR(VLOOKUP(Tabla1[[#This Row],[CUENTA]],CTAS[],2,0),"OTROS")</f>
        <v>OTROS</v>
      </c>
      <c r="AP4" t="str">
        <f>+IFERROR(VLOOKUP(Tabla1[[#This Row],[EMPLEADO]],IS[],3,0),"OTROS")</f>
        <v>OTROS</v>
      </c>
      <c r="AQ4" t="str">
        <f>+IFERROR(VLOOKUP(Tabla1[[#This Row],[EMPLEADO]],IS[[NÓMINA]:[INGENIERO]],2,0),"OTROS")</f>
        <v>OTROS</v>
      </c>
    </row>
    <row r="5" spans="1:43" x14ac:dyDescent="0.25">
      <c r="A5" t="s">
        <v>36</v>
      </c>
      <c r="B5">
        <v>1</v>
      </c>
      <c r="C5" t="s">
        <v>75</v>
      </c>
      <c r="D5" t="s">
        <v>38</v>
      </c>
      <c r="E5" t="s">
        <v>76</v>
      </c>
      <c r="F5" t="s">
        <v>77</v>
      </c>
      <c r="G5" s="17" t="s">
        <v>78</v>
      </c>
      <c r="H5" t="s">
        <v>79</v>
      </c>
      <c r="I5" t="s">
        <v>43</v>
      </c>
      <c r="J5" t="s">
        <v>8</v>
      </c>
      <c r="K5" t="s">
        <v>59</v>
      </c>
      <c r="L5" t="s">
        <v>80</v>
      </c>
      <c r="M5" t="s">
        <v>81</v>
      </c>
      <c r="N5">
        <v>0</v>
      </c>
      <c r="O5" t="s">
        <v>47</v>
      </c>
      <c r="P5">
        <v>52</v>
      </c>
      <c r="Q5" t="s">
        <v>82</v>
      </c>
      <c r="R5" t="s">
        <v>63</v>
      </c>
      <c r="S5" t="s">
        <v>64</v>
      </c>
      <c r="T5" t="s">
        <v>51</v>
      </c>
      <c r="U5" t="s">
        <v>83</v>
      </c>
      <c r="V5">
        <v>1.05</v>
      </c>
      <c r="W5" s="1">
        <v>1433.25</v>
      </c>
      <c r="X5">
        <v>1</v>
      </c>
      <c r="Y5">
        <v>0</v>
      </c>
      <c r="Z5">
        <v>5</v>
      </c>
      <c r="AA5">
        <v>0</v>
      </c>
      <c r="AB5" s="2">
        <v>0</v>
      </c>
      <c r="AC5" s="1">
        <v>0</v>
      </c>
      <c r="AD5" s="7">
        <v>43468</v>
      </c>
      <c r="AE5" s="7">
        <v>43469</v>
      </c>
      <c r="AF5">
        <v>1</v>
      </c>
      <c r="AG5" t="s">
        <v>53</v>
      </c>
      <c r="AH5" s="2">
        <v>0</v>
      </c>
      <c r="AI5" s="1">
        <v>0</v>
      </c>
      <c r="AJ5" s="1">
        <v>0</v>
      </c>
      <c r="AK5" s="6" t="str">
        <f>+IF(Tabla1[[#This Row],[REQUEST_TY]]="SR MANTENIMIENTO CORRECTIVO", "EMERGENCIA", "OTROS")</f>
        <v>EMERGENCIA</v>
      </c>
      <c r="AL5" s="6" t="str">
        <f>+_xlfn.IFS(Tabla1[[#This Row],[Veces obj]]&lt;=1,"0-1",Tabla1[[#This Row],[Veces obj]]&lt;=2,"1-2",Tabla1[[#This Row],[Veces obj]]&lt;=3,"2-3",TRUE,"&gt;3")</f>
        <v>0-1</v>
      </c>
      <c r="AM5" s="6" t="str">
        <f>+_xlfn.IFS(MONTH(Tabla1[[#This Row],[MES]])&lt;=3,"Q1",MONTH(Tabla1[[#This Row],[MES]])&lt;=6,"Q2",MONTH(Tabla1[[#This Row],[MES]])&lt;=9,"Q3",TRUE,"Q4")</f>
        <v>Q1</v>
      </c>
      <c r="AN5" t="str">
        <f>+IFERROR(VLOOKUP(Tabla1[[#This Row],[CUENTA]],CTAS[],2,0),"OTROS")</f>
        <v>OTROS</v>
      </c>
      <c r="AP5" t="str">
        <f>+IFERROR(VLOOKUP(Tabla1[[#This Row],[EMPLEADO]],IS[],3,0),"OTROS")</f>
        <v>OTROS</v>
      </c>
      <c r="AQ5" t="str">
        <f>+IFERROR(VLOOKUP(Tabla1[[#This Row],[EMPLEADO]],IS[[NÓMINA]:[INGENIERO]],2,0),"OTROS")</f>
        <v>OTROS</v>
      </c>
    </row>
    <row r="6" spans="1:43" x14ac:dyDescent="0.25">
      <c r="A6" t="s">
        <v>36</v>
      </c>
      <c r="B6">
        <v>1</v>
      </c>
      <c r="C6" t="s">
        <v>84</v>
      </c>
      <c r="D6" t="s">
        <v>38</v>
      </c>
      <c r="E6" t="s">
        <v>85</v>
      </c>
      <c r="F6" t="s">
        <v>86</v>
      </c>
      <c r="G6" s="17" t="s">
        <v>87</v>
      </c>
      <c r="H6" t="s">
        <v>70</v>
      </c>
      <c r="I6" t="s">
        <v>43</v>
      </c>
      <c r="J6" t="s">
        <v>8</v>
      </c>
      <c r="K6" t="s">
        <v>71</v>
      </c>
      <c r="L6" t="s">
        <v>72</v>
      </c>
      <c r="M6" t="s">
        <v>73</v>
      </c>
      <c r="N6">
        <v>0</v>
      </c>
      <c r="O6" t="s">
        <v>47</v>
      </c>
      <c r="P6">
        <v>176</v>
      </c>
      <c r="Q6" t="s">
        <v>48</v>
      </c>
      <c r="R6" t="s">
        <v>49</v>
      </c>
      <c r="S6" t="s">
        <v>50</v>
      </c>
      <c r="T6" t="s">
        <v>51</v>
      </c>
      <c r="U6" t="s">
        <v>52</v>
      </c>
      <c r="V6">
        <v>1.05</v>
      </c>
      <c r="W6" s="1">
        <v>750.75000000000011</v>
      </c>
      <c r="X6">
        <v>1</v>
      </c>
      <c r="Y6">
        <v>0</v>
      </c>
      <c r="Z6">
        <v>5</v>
      </c>
      <c r="AA6">
        <v>0</v>
      </c>
      <c r="AB6" s="2">
        <v>0</v>
      </c>
      <c r="AC6" s="1">
        <v>0</v>
      </c>
      <c r="AD6" s="7">
        <v>43468</v>
      </c>
      <c r="AE6" s="7">
        <v>43469</v>
      </c>
      <c r="AF6">
        <v>1</v>
      </c>
      <c r="AG6" t="s">
        <v>53</v>
      </c>
      <c r="AH6" s="2">
        <v>0</v>
      </c>
      <c r="AI6" s="1">
        <v>0</v>
      </c>
      <c r="AJ6" s="1">
        <v>0</v>
      </c>
      <c r="AK6" s="6" t="str">
        <f>+IF(Tabla1[[#This Row],[REQUEST_TY]]="SR MANTENIMIENTO CORRECTIVO", "EMERGENCIA", "OTROS")</f>
        <v>EMERGENCIA</v>
      </c>
      <c r="AL6" s="6" t="str">
        <f>+_xlfn.IFS(Tabla1[[#This Row],[Veces obj]]&lt;=1,"0-1",Tabla1[[#This Row],[Veces obj]]&lt;=2,"1-2",Tabla1[[#This Row],[Veces obj]]&lt;=3,"2-3",TRUE,"&gt;3")</f>
        <v>0-1</v>
      </c>
      <c r="AM6" s="6" t="str">
        <f>+_xlfn.IFS(MONTH(Tabla1[[#This Row],[MES]])&lt;=3,"Q1",MONTH(Tabla1[[#This Row],[MES]])&lt;=6,"Q2",MONTH(Tabla1[[#This Row],[MES]])&lt;=9,"Q3",TRUE,"Q4")</f>
        <v>Q1</v>
      </c>
      <c r="AN6" t="str">
        <f>+IFERROR(VLOOKUP(Tabla1[[#This Row],[CUENTA]],CTAS[],2,0),"OTROS")</f>
        <v>OTROS</v>
      </c>
      <c r="AP6" t="str">
        <f>+IFERROR(VLOOKUP(Tabla1[[#This Row],[EMPLEADO]],IS[],3,0),"OTROS")</f>
        <v>OTROS</v>
      </c>
      <c r="AQ6" t="str">
        <f>+IFERROR(VLOOKUP(Tabla1[[#This Row],[EMPLEADO]],IS[[NÓMINA]:[INGENIERO]],2,0),"OTROS")</f>
        <v>OTROS</v>
      </c>
    </row>
    <row r="7" spans="1:43" x14ac:dyDescent="0.25">
      <c r="A7" t="s">
        <v>36</v>
      </c>
      <c r="B7">
        <v>1</v>
      </c>
      <c r="C7" t="s">
        <v>88</v>
      </c>
      <c r="D7" t="s">
        <v>38</v>
      </c>
      <c r="E7" t="s">
        <v>89</v>
      </c>
      <c r="F7" t="s">
        <v>90</v>
      </c>
      <c r="G7" s="17" t="s">
        <v>91</v>
      </c>
      <c r="H7" t="s">
        <v>70</v>
      </c>
      <c r="I7" t="s">
        <v>43</v>
      </c>
      <c r="J7" t="s">
        <v>8</v>
      </c>
      <c r="K7" t="s">
        <v>92</v>
      </c>
      <c r="L7" t="s">
        <v>93</v>
      </c>
      <c r="M7" t="s">
        <v>94</v>
      </c>
      <c r="N7">
        <v>1</v>
      </c>
      <c r="O7" t="s">
        <v>47</v>
      </c>
      <c r="P7">
        <v>95</v>
      </c>
      <c r="Q7" t="s">
        <v>48</v>
      </c>
      <c r="R7" t="s">
        <v>95</v>
      </c>
      <c r="S7" t="s">
        <v>64</v>
      </c>
      <c r="T7" t="s">
        <v>51</v>
      </c>
      <c r="U7" t="s">
        <v>96</v>
      </c>
      <c r="V7">
        <v>1.1000000000000001</v>
      </c>
      <c r="W7" s="1">
        <v>0</v>
      </c>
      <c r="X7">
        <v>1</v>
      </c>
      <c r="Y7">
        <v>0</v>
      </c>
      <c r="Z7">
        <v>5</v>
      </c>
      <c r="AA7">
        <v>0</v>
      </c>
      <c r="AB7" s="2">
        <v>0</v>
      </c>
      <c r="AC7" s="1">
        <v>0</v>
      </c>
      <c r="AD7" s="7">
        <v>43469</v>
      </c>
      <c r="AE7" s="7">
        <v>43469</v>
      </c>
      <c r="AF7">
        <v>0</v>
      </c>
      <c r="AG7" t="s">
        <v>53</v>
      </c>
      <c r="AH7" s="2">
        <v>0</v>
      </c>
      <c r="AI7" s="1">
        <v>0</v>
      </c>
      <c r="AJ7" s="1">
        <v>0</v>
      </c>
      <c r="AK7" s="6" t="str">
        <f>+IF(Tabla1[[#This Row],[REQUEST_TY]]="SR MANTENIMIENTO CORRECTIVO", "EMERGENCIA", "OTROS")</f>
        <v>EMERGENCIA</v>
      </c>
      <c r="AL7" s="6" t="str">
        <f>+_xlfn.IFS(Tabla1[[#This Row],[Veces obj]]&lt;=1,"0-1",Tabla1[[#This Row],[Veces obj]]&lt;=2,"1-2",Tabla1[[#This Row],[Veces obj]]&lt;=3,"2-3",TRUE,"&gt;3")</f>
        <v>0-1</v>
      </c>
      <c r="AM7" s="6" t="str">
        <f>+_xlfn.IFS(MONTH(Tabla1[[#This Row],[MES]])&lt;=3,"Q1",MONTH(Tabla1[[#This Row],[MES]])&lt;=6,"Q2",MONTH(Tabla1[[#This Row],[MES]])&lt;=9,"Q3",TRUE,"Q4")</f>
        <v>Q1</v>
      </c>
      <c r="AN7" t="str">
        <f>+IFERROR(VLOOKUP(Tabla1[[#This Row],[CUENTA]],CTAS[],2,0),"OTROS")</f>
        <v>OTROS</v>
      </c>
      <c r="AP7" t="str">
        <f>+IFERROR(VLOOKUP(Tabla1[[#This Row],[EMPLEADO]],IS[],3,0),"OTROS")</f>
        <v>OTROS</v>
      </c>
      <c r="AQ7" t="str">
        <f>+IFERROR(VLOOKUP(Tabla1[[#This Row],[EMPLEADO]],IS[[NÓMINA]:[INGENIERO]],2,0),"OTROS")</f>
        <v>OTROS</v>
      </c>
    </row>
    <row r="8" spans="1:43" x14ac:dyDescent="0.25">
      <c r="A8" t="s">
        <v>36</v>
      </c>
      <c r="B8">
        <v>1</v>
      </c>
      <c r="C8" t="s">
        <v>97</v>
      </c>
      <c r="D8" t="s">
        <v>38</v>
      </c>
      <c r="E8" t="s">
        <v>98</v>
      </c>
      <c r="F8" t="s">
        <v>99</v>
      </c>
      <c r="G8" s="17" t="s">
        <v>100</v>
      </c>
      <c r="H8" t="s">
        <v>101</v>
      </c>
      <c r="I8" t="s">
        <v>43</v>
      </c>
      <c r="J8" t="s">
        <v>8</v>
      </c>
      <c r="K8" t="s">
        <v>102</v>
      </c>
      <c r="L8" t="s">
        <v>103</v>
      </c>
      <c r="M8" t="s">
        <v>104</v>
      </c>
      <c r="N8">
        <v>0</v>
      </c>
      <c r="O8" t="s">
        <v>105</v>
      </c>
      <c r="P8">
        <v>43</v>
      </c>
      <c r="Q8" t="s">
        <v>82</v>
      </c>
      <c r="R8" t="s">
        <v>63</v>
      </c>
      <c r="S8" t="s">
        <v>64</v>
      </c>
      <c r="T8" t="s">
        <v>51</v>
      </c>
      <c r="U8" t="s">
        <v>83</v>
      </c>
      <c r="V8">
        <v>1.05</v>
      </c>
      <c r="W8" s="1">
        <v>687.75</v>
      </c>
      <c r="X8">
        <v>1</v>
      </c>
      <c r="Y8">
        <v>0</v>
      </c>
      <c r="Z8">
        <v>5</v>
      </c>
      <c r="AA8">
        <v>0</v>
      </c>
      <c r="AB8" s="2">
        <v>0</v>
      </c>
      <c r="AC8" s="1">
        <v>0</v>
      </c>
      <c r="AD8" s="7">
        <v>43469</v>
      </c>
      <c r="AE8" s="7">
        <v>43469</v>
      </c>
      <c r="AF8">
        <v>0</v>
      </c>
      <c r="AG8" t="s">
        <v>53</v>
      </c>
      <c r="AH8" s="2">
        <v>0</v>
      </c>
      <c r="AI8" s="1">
        <v>0</v>
      </c>
      <c r="AJ8" s="1">
        <v>0</v>
      </c>
      <c r="AK8" s="6" t="str">
        <f>+IF(Tabla1[[#This Row],[REQUEST_TY]]="SR MANTENIMIENTO CORRECTIVO", "EMERGENCIA", "OTROS")</f>
        <v>EMERGENCIA</v>
      </c>
      <c r="AL8" s="6" t="str">
        <f>+_xlfn.IFS(Tabla1[[#This Row],[Veces obj]]&lt;=1,"0-1",Tabla1[[#This Row],[Veces obj]]&lt;=2,"1-2",Tabla1[[#This Row],[Veces obj]]&lt;=3,"2-3",TRUE,"&gt;3")</f>
        <v>0-1</v>
      </c>
      <c r="AM8" s="6" t="str">
        <f>+_xlfn.IFS(MONTH(Tabla1[[#This Row],[MES]])&lt;=3,"Q1",MONTH(Tabla1[[#This Row],[MES]])&lt;=6,"Q2",MONTH(Tabla1[[#This Row],[MES]])&lt;=9,"Q3",TRUE,"Q4")</f>
        <v>Q1</v>
      </c>
      <c r="AN8" t="str">
        <f>+IFERROR(VLOOKUP(Tabla1[[#This Row],[CUENTA]],CTAS[],2,0),"OTROS")</f>
        <v>OTROS</v>
      </c>
      <c r="AP8" t="str">
        <f>+IFERROR(VLOOKUP(Tabla1[[#This Row],[EMPLEADO]],IS[],3,0),"OTROS")</f>
        <v>OTROS</v>
      </c>
      <c r="AQ8" t="str">
        <f>+IFERROR(VLOOKUP(Tabla1[[#This Row],[EMPLEADO]],IS[[NÓMINA]:[INGENIERO]],2,0),"OTROS")</f>
        <v>OTROS</v>
      </c>
    </row>
    <row r="9" spans="1:43" x14ac:dyDescent="0.25">
      <c r="A9" t="s">
        <v>36</v>
      </c>
      <c r="B9">
        <v>1</v>
      </c>
      <c r="C9" t="s">
        <v>112</v>
      </c>
      <c r="D9" t="s">
        <v>38</v>
      </c>
      <c r="E9" t="s">
        <v>113</v>
      </c>
      <c r="F9" t="s">
        <v>114</v>
      </c>
      <c r="G9" s="17" t="s">
        <v>115</v>
      </c>
      <c r="H9" t="s">
        <v>116</v>
      </c>
      <c r="I9" t="s">
        <v>43</v>
      </c>
      <c r="J9" t="s">
        <v>8</v>
      </c>
      <c r="K9" t="s">
        <v>117</v>
      </c>
      <c r="L9" t="s">
        <v>118</v>
      </c>
      <c r="M9" t="s">
        <v>119</v>
      </c>
      <c r="N9">
        <v>0</v>
      </c>
      <c r="O9" t="s">
        <v>47</v>
      </c>
      <c r="P9">
        <v>31</v>
      </c>
      <c r="Q9" t="s">
        <v>82</v>
      </c>
      <c r="R9" t="s">
        <v>49</v>
      </c>
      <c r="S9" t="s">
        <v>50</v>
      </c>
      <c r="T9" t="s">
        <v>51</v>
      </c>
      <c r="U9" t="s">
        <v>120</v>
      </c>
      <c r="V9">
        <v>0.8</v>
      </c>
      <c r="W9" s="1">
        <v>572.00000000000011</v>
      </c>
      <c r="X9">
        <v>1</v>
      </c>
      <c r="Y9">
        <v>0</v>
      </c>
      <c r="Z9">
        <v>5</v>
      </c>
      <c r="AA9">
        <v>0</v>
      </c>
      <c r="AB9" s="2">
        <v>0</v>
      </c>
      <c r="AC9" s="1">
        <v>0</v>
      </c>
      <c r="AD9" s="7">
        <v>43469</v>
      </c>
      <c r="AE9" s="7">
        <v>43469</v>
      </c>
      <c r="AF9">
        <v>0</v>
      </c>
      <c r="AG9" t="s">
        <v>53</v>
      </c>
      <c r="AH9" s="2">
        <v>0</v>
      </c>
      <c r="AI9" s="1">
        <v>0</v>
      </c>
      <c r="AJ9" s="1">
        <v>0</v>
      </c>
      <c r="AK9" s="6" t="str">
        <f>+IF(Tabla1[[#This Row],[REQUEST_TY]]="SR MANTENIMIENTO CORRECTIVO", "EMERGENCIA", "OTROS")</f>
        <v>EMERGENCIA</v>
      </c>
      <c r="AL9" s="6" t="str">
        <f>+_xlfn.IFS(Tabla1[[#This Row],[Veces obj]]&lt;=1,"0-1",Tabla1[[#This Row],[Veces obj]]&lt;=2,"1-2",Tabla1[[#This Row],[Veces obj]]&lt;=3,"2-3",TRUE,"&gt;3")</f>
        <v>0-1</v>
      </c>
      <c r="AM9" s="6" t="str">
        <f>+_xlfn.IFS(MONTH(Tabla1[[#This Row],[MES]])&lt;=3,"Q1",MONTH(Tabla1[[#This Row],[MES]])&lt;=6,"Q2",MONTH(Tabla1[[#This Row],[MES]])&lt;=9,"Q3",TRUE,"Q4")</f>
        <v>Q1</v>
      </c>
      <c r="AN9" t="str">
        <f>+IFERROR(VLOOKUP(Tabla1[[#This Row],[CUENTA]],CTAS[],2,0),"OTROS")</f>
        <v>OTROS</v>
      </c>
      <c r="AO9">
        <v>1</v>
      </c>
      <c r="AP9" t="str">
        <f>+IFERROR(VLOOKUP(Tabla1[[#This Row],[EMPLEADO]],IS[],3,0),"OTROS")</f>
        <v>CHIHUAHUA</v>
      </c>
      <c r="AQ9" t="str">
        <f>+IFERROR(VLOOKUP(Tabla1[[#This Row],[EMPLEADO]],IS[[NÓMINA]:[INGENIERO]],2,0),"OTROS")</f>
        <v>FERNANDO CHAVIRA</v>
      </c>
    </row>
    <row r="10" spans="1:43" x14ac:dyDescent="0.25">
      <c r="A10" t="s">
        <v>36</v>
      </c>
      <c r="B10">
        <v>1</v>
      </c>
      <c r="C10" t="s">
        <v>141</v>
      </c>
      <c r="D10" t="s">
        <v>38</v>
      </c>
      <c r="E10" t="s">
        <v>113</v>
      </c>
      <c r="F10" t="s">
        <v>142</v>
      </c>
      <c r="G10" s="17" t="s">
        <v>143</v>
      </c>
      <c r="H10" t="s">
        <v>116</v>
      </c>
      <c r="I10" t="s">
        <v>43</v>
      </c>
      <c r="J10" t="s">
        <v>8</v>
      </c>
      <c r="K10" t="s">
        <v>144</v>
      </c>
      <c r="L10" t="s">
        <v>145</v>
      </c>
      <c r="M10" t="s">
        <v>119</v>
      </c>
      <c r="N10">
        <v>0</v>
      </c>
      <c r="O10" t="s">
        <v>47</v>
      </c>
      <c r="P10">
        <v>82</v>
      </c>
      <c r="Q10" t="s">
        <v>48</v>
      </c>
      <c r="R10" t="s">
        <v>49</v>
      </c>
      <c r="S10" t="s">
        <v>50</v>
      </c>
      <c r="T10" t="s">
        <v>51</v>
      </c>
      <c r="U10" t="s">
        <v>52</v>
      </c>
      <c r="V10">
        <v>1.05</v>
      </c>
      <c r="W10" s="1">
        <v>750.75000000000011</v>
      </c>
      <c r="X10">
        <v>1</v>
      </c>
      <c r="Y10">
        <v>0</v>
      </c>
      <c r="Z10">
        <v>5</v>
      </c>
      <c r="AA10">
        <v>0</v>
      </c>
      <c r="AB10" s="2">
        <v>0</v>
      </c>
      <c r="AC10" s="1">
        <v>0</v>
      </c>
      <c r="AD10" s="7">
        <v>43472</v>
      </c>
      <c r="AE10" s="7">
        <v>43472</v>
      </c>
      <c r="AF10">
        <v>0</v>
      </c>
      <c r="AG10" t="s">
        <v>53</v>
      </c>
      <c r="AH10" s="2">
        <v>0</v>
      </c>
      <c r="AI10" s="1">
        <v>0</v>
      </c>
      <c r="AJ10" s="1">
        <v>0</v>
      </c>
      <c r="AK10" s="6" t="str">
        <f>+IF(Tabla1[[#This Row],[REQUEST_TY]]="SR MANTENIMIENTO CORRECTIVO", "EMERGENCIA", "OTROS")</f>
        <v>EMERGENCIA</v>
      </c>
      <c r="AL10" s="6" t="str">
        <f>+_xlfn.IFS(Tabla1[[#This Row],[Veces obj]]&lt;=1,"0-1",Tabla1[[#This Row],[Veces obj]]&lt;=2,"1-2",Tabla1[[#This Row],[Veces obj]]&lt;=3,"2-3",TRUE,"&gt;3")</f>
        <v>0-1</v>
      </c>
      <c r="AM10" s="6" t="str">
        <f>+_xlfn.IFS(MONTH(Tabla1[[#This Row],[MES]])&lt;=3,"Q1",MONTH(Tabla1[[#This Row],[MES]])&lt;=6,"Q2",MONTH(Tabla1[[#This Row],[MES]])&lt;=9,"Q3",TRUE,"Q4")</f>
        <v>Q1</v>
      </c>
      <c r="AN10" t="str">
        <f>+IFERROR(VLOOKUP(Tabla1[[#This Row],[CUENTA]],CTAS[],2,0),"OTROS")</f>
        <v>OTROS</v>
      </c>
      <c r="AO10">
        <v>1</v>
      </c>
      <c r="AP10" t="str">
        <f>+IFERROR(VLOOKUP(Tabla1[[#This Row],[EMPLEADO]],IS[],3,0),"OTROS")</f>
        <v>CHIHUAHUA</v>
      </c>
      <c r="AQ10" t="str">
        <f>+IFERROR(VLOOKUP(Tabla1[[#This Row],[EMPLEADO]],IS[[NÓMINA]:[INGENIERO]],2,0),"OTROS")</f>
        <v>FERNANDO CHAVIRA</v>
      </c>
    </row>
    <row r="11" spans="1:43" x14ac:dyDescent="0.25">
      <c r="A11" t="s">
        <v>36</v>
      </c>
      <c r="B11">
        <v>1</v>
      </c>
      <c r="C11" t="s">
        <v>127</v>
      </c>
      <c r="D11" t="s">
        <v>38</v>
      </c>
      <c r="E11" t="s">
        <v>76</v>
      </c>
      <c r="F11" t="s">
        <v>128</v>
      </c>
      <c r="G11" s="17" t="s">
        <v>129</v>
      </c>
      <c r="H11" t="s">
        <v>106</v>
      </c>
      <c r="I11" t="s">
        <v>43</v>
      </c>
      <c r="J11" t="s">
        <v>8</v>
      </c>
      <c r="K11" t="s">
        <v>59</v>
      </c>
      <c r="L11" t="s">
        <v>130</v>
      </c>
      <c r="M11" t="s">
        <v>131</v>
      </c>
      <c r="N11">
        <v>0</v>
      </c>
      <c r="O11" t="s">
        <v>47</v>
      </c>
      <c r="P11">
        <v>44</v>
      </c>
      <c r="Q11" t="s">
        <v>82</v>
      </c>
      <c r="R11" t="s">
        <v>63</v>
      </c>
      <c r="S11" t="s">
        <v>64</v>
      </c>
      <c r="T11" t="s">
        <v>51</v>
      </c>
      <c r="U11" t="s">
        <v>83</v>
      </c>
      <c r="V11">
        <v>1.05</v>
      </c>
      <c r="W11" s="1">
        <v>1433.25</v>
      </c>
      <c r="X11">
        <v>1</v>
      </c>
      <c r="Y11">
        <v>0</v>
      </c>
      <c r="Z11">
        <v>5</v>
      </c>
      <c r="AA11">
        <v>0</v>
      </c>
      <c r="AB11" s="2">
        <v>0</v>
      </c>
      <c r="AC11" s="1">
        <v>0</v>
      </c>
      <c r="AD11" s="7">
        <v>43472</v>
      </c>
      <c r="AE11" s="7">
        <v>43472</v>
      </c>
      <c r="AF11">
        <v>0</v>
      </c>
      <c r="AG11" t="s">
        <v>53</v>
      </c>
      <c r="AH11" s="2">
        <v>0</v>
      </c>
      <c r="AI11" s="1">
        <v>0</v>
      </c>
      <c r="AJ11" s="1">
        <v>0</v>
      </c>
      <c r="AK11" s="6" t="str">
        <f>+IF(Tabla1[[#This Row],[REQUEST_TY]]="SR MANTENIMIENTO CORRECTIVO", "EMERGENCIA", "OTROS")</f>
        <v>EMERGENCIA</v>
      </c>
      <c r="AL11" s="6" t="str">
        <f>+_xlfn.IFS(Tabla1[[#This Row],[Veces obj]]&lt;=1,"0-1",Tabla1[[#This Row],[Veces obj]]&lt;=2,"1-2",Tabla1[[#This Row],[Veces obj]]&lt;=3,"2-3",TRUE,"&gt;3")</f>
        <v>0-1</v>
      </c>
      <c r="AM11" s="6" t="str">
        <f>+_xlfn.IFS(MONTH(Tabla1[[#This Row],[MES]])&lt;=3,"Q1",MONTH(Tabla1[[#This Row],[MES]])&lt;=6,"Q2",MONTH(Tabla1[[#This Row],[MES]])&lt;=9,"Q3",TRUE,"Q4")</f>
        <v>Q1</v>
      </c>
      <c r="AN11" t="str">
        <f>+IFERROR(VLOOKUP(Tabla1[[#This Row],[CUENTA]],CTAS[],2,0),"OTROS")</f>
        <v>OTROS</v>
      </c>
      <c r="AP11" t="str">
        <f>+IFERROR(VLOOKUP(Tabla1[[#This Row],[EMPLEADO]],IS[],3,0),"OTROS")</f>
        <v>OTROS</v>
      </c>
      <c r="AQ11" t="str">
        <f>+IFERROR(VLOOKUP(Tabla1[[#This Row],[EMPLEADO]],IS[[NÓMINA]:[INGENIERO]],2,0),"OTROS")</f>
        <v>OTROS</v>
      </c>
    </row>
    <row r="12" spans="1:43" x14ac:dyDescent="0.25">
      <c r="A12" t="s">
        <v>36</v>
      </c>
      <c r="B12">
        <v>1</v>
      </c>
      <c r="C12" t="s">
        <v>132</v>
      </c>
      <c r="D12" t="s">
        <v>38</v>
      </c>
      <c r="E12" t="s">
        <v>133</v>
      </c>
      <c r="F12" t="s">
        <v>134</v>
      </c>
      <c r="G12" s="17" t="s">
        <v>135</v>
      </c>
      <c r="H12" t="s">
        <v>136</v>
      </c>
      <c r="I12" t="s">
        <v>43</v>
      </c>
      <c r="J12" t="s">
        <v>8</v>
      </c>
      <c r="K12" t="s">
        <v>59</v>
      </c>
      <c r="L12" t="s">
        <v>137</v>
      </c>
      <c r="M12" t="s">
        <v>61</v>
      </c>
      <c r="N12">
        <v>0</v>
      </c>
      <c r="O12" t="s">
        <v>47</v>
      </c>
      <c r="P12">
        <v>41</v>
      </c>
      <c r="Q12" t="s">
        <v>82</v>
      </c>
      <c r="R12" t="s">
        <v>138</v>
      </c>
      <c r="S12" t="s">
        <v>139</v>
      </c>
      <c r="T12" t="s">
        <v>51</v>
      </c>
      <c r="U12" t="s">
        <v>140</v>
      </c>
      <c r="V12">
        <v>1.1000000000000001</v>
      </c>
      <c r="W12" s="1">
        <v>1730.3000000000004</v>
      </c>
      <c r="X12">
        <v>1</v>
      </c>
      <c r="Y12">
        <v>0</v>
      </c>
      <c r="Z12">
        <v>4</v>
      </c>
      <c r="AA12">
        <v>0</v>
      </c>
      <c r="AB12" s="2">
        <v>0</v>
      </c>
      <c r="AC12" s="1">
        <v>0</v>
      </c>
      <c r="AD12" s="7">
        <v>43472</v>
      </c>
      <c r="AE12" s="7">
        <v>43472</v>
      </c>
      <c r="AF12">
        <v>0</v>
      </c>
      <c r="AG12" t="s">
        <v>53</v>
      </c>
      <c r="AH12" s="2">
        <v>0</v>
      </c>
      <c r="AI12" s="1">
        <v>0</v>
      </c>
      <c r="AJ12" s="1">
        <v>0</v>
      </c>
      <c r="AK12" s="6" t="str">
        <f>+IF(Tabla1[[#This Row],[REQUEST_TY]]="SR MANTENIMIENTO CORRECTIVO", "EMERGENCIA", "OTROS")</f>
        <v>EMERGENCIA</v>
      </c>
      <c r="AL12" s="6" t="str">
        <f>+_xlfn.IFS(Tabla1[[#This Row],[Veces obj]]&lt;=1,"0-1",Tabla1[[#This Row],[Veces obj]]&lt;=2,"1-2",Tabla1[[#This Row],[Veces obj]]&lt;=3,"2-3",TRUE,"&gt;3")</f>
        <v>0-1</v>
      </c>
      <c r="AM12" s="6" t="str">
        <f>+_xlfn.IFS(MONTH(Tabla1[[#This Row],[MES]])&lt;=3,"Q1",MONTH(Tabla1[[#This Row],[MES]])&lt;=6,"Q2",MONTH(Tabla1[[#This Row],[MES]])&lt;=9,"Q3",TRUE,"Q4")</f>
        <v>Q1</v>
      </c>
      <c r="AN12" t="str">
        <f>+IFERROR(VLOOKUP(Tabla1[[#This Row],[CUENTA]],CTAS[],2,0),"OTROS")</f>
        <v>OTROS</v>
      </c>
      <c r="AP12" t="str">
        <f>+IFERROR(VLOOKUP(Tabla1[[#This Row],[EMPLEADO]],IS[],3,0),"OTROS")</f>
        <v>OTROS</v>
      </c>
      <c r="AQ12" t="str">
        <f>+IFERROR(VLOOKUP(Tabla1[[#This Row],[EMPLEADO]],IS[[NÓMINA]:[INGENIERO]],2,0),"OTROS")</f>
        <v>OTROS</v>
      </c>
    </row>
    <row r="13" spans="1:43" x14ac:dyDescent="0.25">
      <c r="A13" t="s">
        <v>36</v>
      </c>
      <c r="B13">
        <v>1</v>
      </c>
      <c r="C13" t="s">
        <v>155</v>
      </c>
      <c r="D13" t="s">
        <v>38</v>
      </c>
      <c r="E13" t="s">
        <v>113</v>
      </c>
      <c r="F13" t="s">
        <v>156</v>
      </c>
      <c r="G13" s="17" t="s">
        <v>157</v>
      </c>
      <c r="H13" t="s">
        <v>116</v>
      </c>
      <c r="I13" t="s">
        <v>43</v>
      </c>
      <c r="J13" t="s">
        <v>8</v>
      </c>
      <c r="K13" t="s">
        <v>125</v>
      </c>
      <c r="L13" t="s">
        <v>158</v>
      </c>
      <c r="M13">
        <v>0</v>
      </c>
      <c r="N13">
        <v>0</v>
      </c>
      <c r="O13" t="s">
        <v>47</v>
      </c>
      <c r="P13">
        <v>52</v>
      </c>
      <c r="Q13" t="s">
        <v>82</v>
      </c>
      <c r="R13" t="s">
        <v>49</v>
      </c>
      <c r="S13" t="s">
        <v>50</v>
      </c>
      <c r="T13" t="s">
        <v>51</v>
      </c>
      <c r="U13" t="s">
        <v>120</v>
      </c>
      <c r="V13">
        <v>0.8</v>
      </c>
      <c r="W13" s="1">
        <v>572.00000000000011</v>
      </c>
      <c r="X13">
        <v>1</v>
      </c>
      <c r="Y13">
        <v>0</v>
      </c>
      <c r="Z13">
        <v>5</v>
      </c>
      <c r="AA13">
        <v>0</v>
      </c>
      <c r="AB13" s="2">
        <v>0</v>
      </c>
      <c r="AC13" s="1">
        <v>0</v>
      </c>
      <c r="AD13" s="7">
        <v>43472</v>
      </c>
      <c r="AE13" s="7">
        <v>43473</v>
      </c>
      <c r="AF13">
        <v>1</v>
      </c>
      <c r="AG13" t="s">
        <v>53</v>
      </c>
      <c r="AH13" s="2">
        <v>0</v>
      </c>
      <c r="AI13" s="1">
        <v>0</v>
      </c>
      <c r="AJ13" s="1">
        <v>0</v>
      </c>
      <c r="AK13" s="6" t="str">
        <f>+IF(Tabla1[[#This Row],[REQUEST_TY]]="SR MANTENIMIENTO CORRECTIVO", "EMERGENCIA", "OTROS")</f>
        <v>EMERGENCIA</v>
      </c>
      <c r="AL13" s="6" t="str">
        <f>+_xlfn.IFS(Tabla1[[#This Row],[Veces obj]]&lt;=1,"0-1",Tabla1[[#This Row],[Veces obj]]&lt;=2,"1-2",Tabla1[[#This Row],[Veces obj]]&lt;=3,"2-3",TRUE,"&gt;3")</f>
        <v>0-1</v>
      </c>
      <c r="AM13" s="6" t="str">
        <f>+_xlfn.IFS(MONTH(Tabla1[[#This Row],[MES]])&lt;=3,"Q1",MONTH(Tabla1[[#This Row],[MES]])&lt;=6,"Q2",MONTH(Tabla1[[#This Row],[MES]])&lt;=9,"Q3",TRUE,"Q4")</f>
        <v>Q1</v>
      </c>
      <c r="AN13" t="str">
        <f>+IFERROR(VLOOKUP(Tabla1[[#This Row],[CUENTA]],CTAS[],2,0),"OTROS")</f>
        <v>OTROS</v>
      </c>
      <c r="AO13">
        <v>1</v>
      </c>
      <c r="AP13" t="str">
        <f>+IFERROR(VLOOKUP(Tabla1[[#This Row],[EMPLEADO]],IS[],3,0),"OTROS")</f>
        <v>CHIHUAHUA</v>
      </c>
      <c r="AQ13" t="str">
        <f>+IFERROR(VLOOKUP(Tabla1[[#This Row],[EMPLEADO]],IS[[NÓMINA]:[INGENIERO]],2,0),"OTROS")</f>
        <v>FERNANDO CHAVIRA</v>
      </c>
    </row>
    <row r="14" spans="1:43" x14ac:dyDescent="0.25">
      <c r="A14" t="s">
        <v>36</v>
      </c>
      <c r="B14">
        <v>1</v>
      </c>
      <c r="C14" t="s">
        <v>175</v>
      </c>
      <c r="D14" t="s">
        <v>38</v>
      </c>
      <c r="E14" t="s">
        <v>176</v>
      </c>
      <c r="F14" t="s">
        <v>177</v>
      </c>
      <c r="G14" s="17" t="s">
        <v>178</v>
      </c>
      <c r="H14" t="s">
        <v>116</v>
      </c>
      <c r="I14" t="s">
        <v>43</v>
      </c>
      <c r="J14" t="s">
        <v>8</v>
      </c>
      <c r="K14" t="s">
        <v>179</v>
      </c>
      <c r="L14" t="s">
        <v>180</v>
      </c>
      <c r="M14" t="s">
        <v>119</v>
      </c>
      <c r="N14">
        <v>0</v>
      </c>
      <c r="O14" t="s">
        <v>47</v>
      </c>
      <c r="P14">
        <v>25</v>
      </c>
      <c r="Q14" t="s">
        <v>62</v>
      </c>
      <c r="R14" t="s">
        <v>49</v>
      </c>
      <c r="S14" t="s">
        <v>50</v>
      </c>
      <c r="T14" t="s">
        <v>51</v>
      </c>
      <c r="U14" t="s">
        <v>154</v>
      </c>
      <c r="V14">
        <v>0.6</v>
      </c>
      <c r="W14" s="1">
        <v>429.00000000000006</v>
      </c>
      <c r="X14">
        <v>1</v>
      </c>
      <c r="Y14">
        <v>0</v>
      </c>
      <c r="Z14">
        <v>5</v>
      </c>
      <c r="AA14">
        <v>0</v>
      </c>
      <c r="AB14" s="2">
        <v>0</v>
      </c>
      <c r="AC14" s="1">
        <v>0</v>
      </c>
      <c r="AD14" s="7">
        <v>43473</v>
      </c>
      <c r="AE14" s="7">
        <v>43473</v>
      </c>
      <c r="AF14">
        <v>0</v>
      </c>
      <c r="AG14" t="s">
        <v>53</v>
      </c>
      <c r="AH14" s="2">
        <v>0</v>
      </c>
      <c r="AI14" s="1">
        <v>0</v>
      </c>
      <c r="AJ14" s="1">
        <v>0</v>
      </c>
      <c r="AK14" s="6" t="str">
        <f>+IF(Tabla1[[#This Row],[REQUEST_TY]]="SR MANTENIMIENTO CORRECTIVO", "EMERGENCIA", "OTROS")</f>
        <v>EMERGENCIA</v>
      </c>
      <c r="AL14" s="6" t="str">
        <f>+_xlfn.IFS(Tabla1[[#This Row],[Veces obj]]&lt;=1,"0-1",Tabla1[[#This Row],[Veces obj]]&lt;=2,"1-2",Tabla1[[#This Row],[Veces obj]]&lt;=3,"2-3",TRUE,"&gt;3")</f>
        <v>0-1</v>
      </c>
      <c r="AM14" s="6" t="str">
        <f>+_xlfn.IFS(MONTH(Tabla1[[#This Row],[MES]])&lt;=3,"Q1",MONTH(Tabla1[[#This Row],[MES]])&lt;=6,"Q2",MONTH(Tabla1[[#This Row],[MES]])&lt;=9,"Q3",TRUE,"Q4")</f>
        <v>Q1</v>
      </c>
      <c r="AN14" t="str">
        <f>+IFERROR(VLOOKUP(Tabla1[[#This Row],[CUENTA]],CTAS[],2,0),"OTROS")</f>
        <v>OTROS</v>
      </c>
      <c r="AO14">
        <v>1</v>
      </c>
      <c r="AP14" t="str">
        <f>+IFERROR(VLOOKUP(Tabla1[[#This Row],[EMPLEADO]],IS[],3,0),"OTROS")</f>
        <v>CHIHUAHUA</v>
      </c>
      <c r="AQ14" t="str">
        <f>+IFERROR(VLOOKUP(Tabla1[[#This Row],[EMPLEADO]],IS[[NÓMINA]:[INGENIERO]],2,0),"OTROS")</f>
        <v>FERNANDO CHAVIRA</v>
      </c>
    </row>
    <row r="15" spans="1:43" x14ac:dyDescent="0.25">
      <c r="A15" t="s">
        <v>36</v>
      </c>
      <c r="B15">
        <v>1</v>
      </c>
      <c r="C15" t="s">
        <v>196</v>
      </c>
      <c r="D15" t="s">
        <v>38</v>
      </c>
      <c r="E15" t="s">
        <v>113</v>
      </c>
      <c r="F15" t="s">
        <v>197</v>
      </c>
      <c r="G15" s="17" t="s">
        <v>198</v>
      </c>
      <c r="H15" t="s">
        <v>116</v>
      </c>
      <c r="I15" t="s">
        <v>43</v>
      </c>
      <c r="J15" t="s">
        <v>8</v>
      </c>
      <c r="K15" t="s">
        <v>199</v>
      </c>
      <c r="L15" t="s">
        <v>200</v>
      </c>
      <c r="M15" t="s">
        <v>119</v>
      </c>
      <c r="N15">
        <v>0</v>
      </c>
      <c r="O15" t="s">
        <v>47</v>
      </c>
      <c r="P15">
        <v>39</v>
      </c>
      <c r="Q15" t="s">
        <v>82</v>
      </c>
      <c r="R15" t="s">
        <v>49</v>
      </c>
      <c r="S15" t="s">
        <v>50</v>
      </c>
      <c r="T15" t="s">
        <v>51</v>
      </c>
      <c r="U15" t="s">
        <v>120</v>
      </c>
      <c r="V15">
        <v>0.8</v>
      </c>
      <c r="W15" s="1">
        <v>572.00000000000011</v>
      </c>
      <c r="X15">
        <v>1</v>
      </c>
      <c r="Y15">
        <v>0</v>
      </c>
      <c r="Z15">
        <v>5</v>
      </c>
      <c r="AA15">
        <v>0</v>
      </c>
      <c r="AB15" s="2">
        <v>0</v>
      </c>
      <c r="AC15" s="1">
        <v>0</v>
      </c>
      <c r="AD15" s="7">
        <v>43476</v>
      </c>
      <c r="AE15" s="7">
        <v>43476</v>
      </c>
      <c r="AF15">
        <v>0</v>
      </c>
      <c r="AG15" t="s">
        <v>53</v>
      </c>
      <c r="AH15" s="2">
        <v>0</v>
      </c>
      <c r="AI15" s="1">
        <v>0</v>
      </c>
      <c r="AJ15" s="1">
        <v>0</v>
      </c>
      <c r="AK15" s="6" t="str">
        <f>+IF(Tabla1[[#This Row],[REQUEST_TY]]="SR MANTENIMIENTO CORRECTIVO", "EMERGENCIA", "OTROS")</f>
        <v>EMERGENCIA</v>
      </c>
      <c r="AL15" s="6" t="str">
        <f>+_xlfn.IFS(Tabla1[[#This Row],[Veces obj]]&lt;=1,"0-1",Tabla1[[#This Row],[Veces obj]]&lt;=2,"1-2",Tabla1[[#This Row],[Veces obj]]&lt;=3,"2-3",TRUE,"&gt;3")</f>
        <v>0-1</v>
      </c>
      <c r="AM15" s="6" t="str">
        <f>+_xlfn.IFS(MONTH(Tabla1[[#This Row],[MES]])&lt;=3,"Q1",MONTH(Tabla1[[#This Row],[MES]])&lt;=6,"Q2",MONTH(Tabla1[[#This Row],[MES]])&lt;=9,"Q3",TRUE,"Q4")</f>
        <v>Q1</v>
      </c>
      <c r="AN15" t="str">
        <f>+IFERROR(VLOOKUP(Tabla1[[#This Row],[CUENTA]],CTAS[],2,0),"OTROS")</f>
        <v>OTROS</v>
      </c>
      <c r="AO15">
        <v>1</v>
      </c>
      <c r="AP15" t="str">
        <f>+IFERROR(VLOOKUP(Tabla1[[#This Row],[EMPLEADO]],IS[],3,0),"OTROS")</f>
        <v>CHIHUAHUA</v>
      </c>
      <c r="AQ15" t="str">
        <f>+IFERROR(VLOOKUP(Tabla1[[#This Row],[EMPLEADO]],IS[[NÓMINA]:[INGENIERO]],2,0),"OTROS")</f>
        <v>FERNANDO CHAVIRA</v>
      </c>
    </row>
    <row r="16" spans="1:43" x14ac:dyDescent="0.25">
      <c r="A16" t="s">
        <v>36</v>
      </c>
      <c r="B16">
        <v>1</v>
      </c>
      <c r="C16" t="s">
        <v>289</v>
      </c>
      <c r="D16" t="s">
        <v>38</v>
      </c>
      <c r="E16" t="s">
        <v>113</v>
      </c>
      <c r="F16" t="s">
        <v>290</v>
      </c>
      <c r="G16" s="17" t="s">
        <v>291</v>
      </c>
      <c r="H16" t="s">
        <v>116</v>
      </c>
      <c r="I16" t="s">
        <v>43</v>
      </c>
      <c r="J16" t="s">
        <v>8</v>
      </c>
      <c r="K16" t="s">
        <v>125</v>
      </c>
      <c r="L16" t="s">
        <v>292</v>
      </c>
      <c r="M16" t="s">
        <v>165</v>
      </c>
      <c r="N16">
        <v>0</v>
      </c>
      <c r="O16" t="s">
        <v>47</v>
      </c>
      <c r="P16">
        <v>310</v>
      </c>
      <c r="Q16" t="s">
        <v>48</v>
      </c>
      <c r="R16" t="s">
        <v>49</v>
      </c>
      <c r="S16" t="s">
        <v>50</v>
      </c>
      <c r="T16" t="s">
        <v>51</v>
      </c>
      <c r="U16" t="s">
        <v>52</v>
      </c>
      <c r="V16">
        <v>1.05</v>
      </c>
      <c r="W16" s="1">
        <v>750.75000000000011</v>
      </c>
      <c r="X16">
        <v>1</v>
      </c>
      <c r="Y16">
        <v>0</v>
      </c>
      <c r="Z16">
        <v>5</v>
      </c>
      <c r="AA16">
        <v>0</v>
      </c>
      <c r="AB16" s="2">
        <v>0</v>
      </c>
      <c r="AC16" s="1">
        <v>0</v>
      </c>
      <c r="AD16" s="7">
        <v>43483</v>
      </c>
      <c r="AE16" s="7">
        <v>43485</v>
      </c>
      <c r="AF16">
        <v>0</v>
      </c>
      <c r="AG16" t="s">
        <v>53</v>
      </c>
      <c r="AH16" s="2">
        <v>0</v>
      </c>
      <c r="AI16" s="1">
        <v>0</v>
      </c>
      <c r="AJ16" s="1">
        <v>0</v>
      </c>
      <c r="AK16" s="6" t="str">
        <f>+IF(Tabla1[[#This Row],[REQUEST_TY]]="SR MANTENIMIENTO CORRECTIVO", "EMERGENCIA", "OTROS")</f>
        <v>EMERGENCIA</v>
      </c>
      <c r="AL16" s="6" t="str">
        <f>+_xlfn.IFS(Tabla1[[#This Row],[Veces obj]]&lt;=1,"0-1",Tabla1[[#This Row],[Veces obj]]&lt;=2,"1-2",Tabla1[[#This Row],[Veces obj]]&lt;=3,"2-3",TRUE,"&gt;3")</f>
        <v>0-1</v>
      </c>
      <c r="AM16" s="6" t="str">
        <f>+_xlfn.IFS(MONTH(Tabla1[[#This Row],[MES]])&lt;=3,"Q1",MONTH(Tabla1[[#This Row],[MES]])&lt;=6,"Q2",MONTH(Tabla1[[#This Row],[MES]])&lt;=9,"Q3",TRUE,"Q4")</f>
        <v>Q1</v>
      </c>
      <c r="AN16" t="str">
        <f>+IFERROR(VLOOKUP(Tabla1[[#This Row],[CUENTA]],CTAS[],2,0),"OTROS")</f>
        <v>OTROS</v>
      </c>
      <c r="AO16">
        <v>1</v>
      </c>
      <c r="AP16" t="str">
        <f>+IFERROR(VLOOKUP(Tabla1[[#This Row],[EMPLEADO]],IS[],3,0),"OTROS")</f>
        <v>CHIHUAHUA</v>
      </c>
      <c r="AQ16" t="str">
        <f>+IFERROR(VLOOKUP(Tabla1[[#This Row],[EMPLEADO]],IS[[NÓMINA]:[INGENIERO]],2,0),"OTROS")</f>
        <v>FERNANDO CHAVIRA</v>
      </c>
    </row>
    <row r="17" spans="1:43" x14ac:dyDescent="0.25">
      <c r="A17" t="s">
        <v>36</v>
      </c>
      <c r="B17">
        <v>1</v>
      </c>
      <c r="C17" t="s">
        <v>166</v>
      </c>
      <c r="D17" t="s">
        <v>38</v>
      </c>
      <c r="E17" t="s">
        <v>89</v>
      </c>
      <c r="F17" t="s">
        <v>167</v>
      </c>
      <c r="G17" s="17" t="s">
        <v>168</v>
      </c>
      <c r="H17" t="s">
        <v>70</v>
      </c>
      <c r="I17" t="s">
        <v>43</v>
      </c>
      <c r="J17" t="s">
        <v>8</v>
      </c>
      <c r="K17" t="s">
        <v>169</v>
      </c>
      <c r="L17" t="s">
        <v>170</v>
      </c>
      <c r="M17" t="s">
        <v>94</v>
      </c>
      <c r="N17">
        <v>0</v>
      </c>
      <c r="O17" t="s">
        <v>47</v>
      </c>
      <c r="P17">
        <v>21</v>
      </c>
      <c r="Q17" t="s">
        <v>62</v>
      </c>
      <c r="R17" t="s">
        <v>95</v>
      </c>
      <c r="S17" t="s">
        <v>64</v>
      </c>
      <c r="T17" t="s">
        <v>51</v>
      </c>
      <c r="U17" t="s">
        <v>65</v>
      </c>
      <c r="V17">
        <v>0.8</v>
      </c>
      <c r="W17" s="1">
        <v>1092</v>
      </c>
      <c r="X17">
        <v>1</v>
      </c>
      <c r="Y17">
        <v>0</v>
      </c>
      <c r="Z17">
        <v>5</v>
      </c>
      <c r="AA17">
        <v>0</v>
      </c>
      <c r="AB17" s="2">
        <v>0</v>
      </c>
      <c r="AC17" s="1">
        <v>0</v>
      </c>
      <c r="AD17" s="7">
        <v>43473</v>
      </c>
      <c r="AE17" s="7">
        <v>43473</v>
      </c>
      <c r="AF17">
        <v>0</v>
      </c>
      <c r="AG17" t="s">
        <v>53</v>
      </c>
      <c r="AH17" s="2">
        <v>0</v>
      </c>
      <c r="AI17" s="1">
        <v>0</v>
      </c>
      <c r="AJ17" s="1">
        <v>0</v>
      </c>
      <c r="AK17" s="6" t="str">
        <f>+IF(Tabla1[[#This Row],[REQUEST_TY]]="SR MANTENIMIENTO CORRECTIVO", "EMERGENCIA", "OTROS")</f>
        <v>EMERGENCIA</v>
      </c>
      <c r="AL17" s="6" t="str">
        <f>+_xlfn.IFS(Tabla1[[#This Row],[Veces obj]]&lt;=1,"0-1",Tabla1[[#This Row],[Veces obj]]&lt;=2,"1-2",Tabla1[[#This Row],[Veces obj]]&lt;=3,"2-3",TRUE,"&gt;3")</f>
        <v>0-1</v>
      </c>
      <c r="AM17" s="6" t="str">
        <f>+_xlfn.IFS(MONTH(Tabla1[[#This Row],[MES]])&lt;=3,"Q1",MONTH(Tabla1[[#This Row],[MES]])&lt;=6,"Q2",MONTH(Tabla1[[#This Row],[MES]])&lt;=9,"Q3",TRUE,"Q4")</f>
        <v>Q1</v>
      </c>
      <c r="AN17" t="str">
        <f>+IFERROR(VLOOKUP(Tabla1[[#This Row],[CUENTA]],CTAS[],2,0),"OTROS")</f>
        <v>OTROS</v>
      </c>
      <c r="AP17" t="str">
        <f>+IFERROR(VLOOKUP(Tabla1[[#This Row],[EMPLEADO]],IS[],3,0),"OTROS")</f>
        <v>OTROS</v>
      </c>
      <c r="AQ17" t="str">
        <f>+IFERROR(VLOOKUP(Tabla1[[#This Row],[EMPLEADO]],IS[[NÓMINA]:[INGENIERO]],2,0),"OTROS")</f>
        <v>OTROS</v>
      </c>
    </row>
    <row r="18" spans="1:43" x14ac:dyDescent="0.25">
      <c r="A18" t="s">
        <v>36</v>
      </c>
      <c r="B18">
        <v>1</v>
      </c>
      <c r="C18" t="s">
        <v>171</v>
      </c>
      <c r="D18" t="s">
        <v>38</v>
      </c>
      <c r="E18" t="s">
        <v>172</v>
      </c>
      <c r="F18" t="s">
        <v>173</v>
      </c>
      <c r="G18" s="17" t="s">
        <v>174</v>
      </c>
      <c r="H18" t="s">
        <v>70</v>
      </c>
      <c r="I18" t="s">
        <v>43</v>
      </c>
      <c r="J18" t="s">
        <v>8</v>
      </c>
      <c r="K18" t="s">
        <v>92</v>
      </c>
      <c r="L18" t="s">
        <v>93</v>
      </c>
      <c r="M18" t="s">
        <v>94</v>
      </c>
      <c r="N18">
        <v>1</v>
      </c>
      <c r="O18" t="s">
        <v>47</v>
      </c>
      <c r="P18">
        <v>530</v>
      </c>
      <c r="Q18" t="s">
        <v>48</v>
      </c>
      <c r="R18" t="s">
        <v>74</v>
      </c>
      <c r="S18" t="s">
        <v>50</v>
      </c>
      <c r="T18" t="s">
        <v>51</v>
      </c>
      <c r="U18" t="s">
        <v>52</v>
      </c>
      <c r="V18">
        <v>1.05</v>
      </c>
      <c r="W18" s="1">
        <v>0</v>
      </c>
      <c r="X18">
        <v>1</v>
      </c>
      <c r="Y18">
        <v>0</v>
      </c>
      <c r="Z18">
        <v>5</v>
      </c>
      <c r="AA18">
        <v>0</v>
      </c>
      <c r="AB18" s="2">
        <v>0</v>
      </c>
      <c r="AC18" s="1">
        <v>0</v>
      </c>
      <c r="AD18" s="7">
        <v>43473</v>
      </c>
      <c r="AE18" s="7">
        <v>43473</v>
      </c>
      <c r="AF18">
        <v>0</v>
      </c>
      <c r="AG18" t="s">
        <v>53</v>
      </c>
      <c r="AH18" s="2">
        <v>0</v>
      </c>
      <c r="AI18" s="1">
        <v>0</v>
      </c>
      <c r="AJ18" s="1">
        <v>0</v>
      </c>
      <c r="AK18" s="6" t="str">
        <f>+IF(Tabla1[[#This Row],[REQUEST_TY]]="SR MANTENIMIENTO CORRECTIVO", "EMERGENCIA", "OTROS")</f>
        <v>EMERGENCIA</v>
      </c>
      <c r="AL18" s="6" t="str">
        <f>+_xlfn.IFS(Tabla1[[#This Row],[Veces obj]]&lt;=1,"0-1",Tabla1[[#This Row],[Veces obj]]&lt;=2,"1-2",Tabla1[[#This Row],[Veces obj]]&lt;=3,"2-3",TRUE,"&gt;3")</f>
        <v>0-1</v>
      </c>
      <c r="AM18" s="6" t="str">
        <f>+_xlfn.IFS(MONTH(Tabla1[[#This Row],[MES]])&lt;=3,"Q1",MONTH(Tabla1[[#This Row],[MES]])&lt;=6,"Q2",MONTH(Tabla1[[#This Row],[MES]])&lt;=9,"Q3",TRUE,"Q4")</f>
        <v>Q1</v>
      </c>
      <c r="AN18" t="str">
        <f>+IFERROR(VLOOKUP(Tabla1[[#This Row],[CUENTA]],CTAS[],2,0),"OTROS")</f>
        <v>OTROS</v>
      </c>
      <c r="AP18" t="str">
        <f>+IFERROR(VLOOKUP(Tabla1[[#This Row],[EMPLEADO]],IS[],3,0),"OTROS")</f>
        <v>OTROS</v>
      </c>
      <c r="AQ18" t="str">
        <f>+IFERROR(VLOOKUP(Tabla1[[#This Row],[EMPLEADO]],IS[[NÓMINA]:[INGENIERO]],2,0),"OTROS")</f>
        <v>OTROS</v>
      </c>
    </row>
    <row r="19" spans="1:43" x14ac:dyDescent="0.25">
      <c r="A19" t="s">
        <v>36</v>
      </c>
      <c r="B19">
        <v>1</v>
      </c>
      <c r="C19" t="s">
        <v>324</v>
      </c>
      <c r="D19" t="s">
        <v>38</v>
      </c>
      <c r="E19" t="s">
        <v>113</v>
      </c>
      <c r="F19" t="s">
        <v>325</v>
      </c>
      <c r="G19" s="17" t="s">
        <v>326</v>
      </c>
      <c r="H19" t="s">
        <v>116</v>
      </c>
      <c r="I19" t="s">
        <v>43</v>
      </c>
      <c r="J19" t="s">
        <v>8</v>
      </c>
      <c r="K19" t="s">
        <v>144</v>
      </c>
      <c r="L19" t="s">
        <v>145</v>
      </c>
      <c r="M19" t="s">
        <v>119</v>
      </c>
      <c r="N19">
        <v>0</v>
      </c>
      <c r="O19" t="s">
        <v>47</v>
      </c>
      <c r="P19">
        <v>156</v>
      </c>
      <c r="Q19" t="s">
        <v>48</v>
      </c>
      <c r="R19" t="s">
        <v>49</v>
      </c>
      <c r="S19" t="s">
        <v>50</v>
      </c>
      <c r="T19" t="s">
        <v>51</v>
      </c>
      <c r="U19" t="s">
        <v>52</v>
      </c>
      <c r="V19">
        <v>1.05</v>
      </c>
      <c r="W19" s="1">
        <v>750.75000000000011</v>
      </c>
      <c r="X19">
        <v>1</v>
      </c>
      <c r="Y19">
        <v>0</v>
      </c>
      <c r="Z19">
        <v>5</v>
      </c>
      <c r="AA19">
        <v>0</v>
      </c>
      <c r="AB19" s="2">
        <v>0</v>
      </c>
      <c r="AC19" s="1">
        <v>0</v>
      </c>
      <c r="AD19" s="7">
        <v>43487</v>
      </c>
      <c r="AE19" s="7">
        <v>43487</v>
      </c>
      <c r="AF19">
        <v>0</v>
      </c>
      <c r="AG19" t="s">
        <v>53</v>
      </c>
      <c r="AH19" s="2">
        <v>0</v>
      </c>
      <c r="AI19" s="1">
        <v>0</v>
      </c>
      <c r="AJ19" s="1">
        <v>0</v>
      </c>
      <c r="AK19" s="6" t="str">
        <f>+IF(Tabla1[[#This Row],[REQUEST_TY]]="SR MANTENIMIENTO CORRECTIVO", "EMERGENCIA", "OTROS")</f>
        <v>EMERGENCIA</v>
      </c>
      <c r="AL19" s="6" t="str">
        <f>+_xlfn.IFS(Tabla1[[#This Row],[Veces obj]]&lt;=1,"0-1",Tabla1[[#This Row],[Veces obj]]&lt;=2,"1-2",Tabla1[[#This Row],[Veces obj]]&lt;=3,"2-3",TRUE,"&gt;3")</f>
        <v>0-1</v>
      </c>
      <c r="AM19" s="6" t="str">
        <f>+_xlfn.IFS(MONTH(Tabla1[[#This Row],[MES]])&lt;=3,"Q1",MONTH(Tabla1[[#This Row],[MES]])&lt;=6,"Q2",MONTH(Tabla1[[#This Row],[MES]])&lt;=9,"Q3",TRUE,"Q4")</f>
        <v>Q1</v>
      </c>
      <c r="AN19" t="str">
        <f>+IFERROR(VLOOKUP(Tabla1[[#This Row],[CUENTA]],CTAS[],2,0),"OTROS")</f>
        <v>OTROS</v>
      </c>
      <c r="AO19">
        <v>1</v>
      </c>
      <c r="AP19" t="str">
        <f>+IFERROR(VLOOKUP(Tabla1[[#This Row],[EMPLEADO]],IS[],3,0),"OTROS")</f>
        <v>CHIHUAHUA</v>
      </c>
      <c r="AQ19" t="str">
        <f>+IFERROR(VLOOKUP(Tabla1[[#This Row],[EMPLEADO]],IS[[NÓMINA]:[INGENIERO]],2,0),"OTROS")</f>
        <v>FERNANDO CHAVIRA</v>
      </c>
    </row>
    <row r="20" spans="1:43" x14ac:dyDescent="0.25">
      <c r="A20" t="s">
        <v>36</v>
      </c>
      <c r="B20">
        <v>1</v>
      </c>
      <c r="C20" t="s">
        <v>335</v>
      </c>
      <c r="D20" t="s">
        <v>38</v>
      </c>
      <c r="E20" t="s">
        <v>176</v>
      </c>
      <c r="F20" t="s">
        <v>336</v>
      </c>
      <c r="G20" s="17" t="s">
        <v>337</v>
      </c>
      <c r="H20" t="s">
        <v>116</v>
      </c>
      <c r="I20" t="s">
        <v>43</v>
      </c>
      <c r="J20" t="s">
        <v>8</v>
      </c>
      <c r="K20" t="s">
        <v>338</v>
      </c>
      <c r="L20" t="s">
        <v>339</v>
      </c>
      <c r="M20" t="s">
        <v>119</v>
      </c>
      <c r="N20">
        <v>0</v>
      </c>
      <c r="O20" t="s">
        <v>47</v>
      </c>
      <c r="P20">
        <v>1175</v>
      </c>
      <c r="Q20" t="s">
        <v>48</v>
      </c>
      <c r="R20" t="s">
        <v>49</v>
      </c>
      <c r="S20" t="s">
        <v>50</v>
      </c>
      <c r="T20" t="s">
        <v>51</v>
      </c>
      <c r="U20" t="s">
        <v>52</v>
      </c>
      <c r="V20">
        <v>1.05</v>
      </c>
      <c r="W20" s="1">
        <v>750.75000000000011</v>
      </c>
      <c r="X20">
        <v>1</v>
      </c>
      <c r="Y20">
        <v>0</v>
      </c>
      <c r="Z20">
        <v>5</v>
      </c>
      <c r="AA20">
        <v>0</v>
      </c>
      <c r="AB20" s="2">
        <v>0</v>
      </c>
      <c r="AC20" s="1">
        <v>0</v>
      </c>
      <c r="AD20" s="7">
        <v>43490</v>
      </c>
      <c r="AE20" s="7">
        <v>43490</v>
      </c>
      <c r="AF20">
        <v>0</v>
      </c>
      <c r="AG20" t="s">
        <v>53</v>
      </c>
      <c r="AH20" s="2">
        <v>0</v>
      </c>
      <c r="AI20" s="1">
        <v>0</v>
      </c>
      <c r="AJ20" s="1">
        <v>0</v>
      </c>
      <c r="AK20" s="6" t="str">
        <f>+IF(Tabla1[[#This Row],[REQUEST_TY]]="SR MANTENIMIENTO CORRECTIVO", "EMERGENCIA", "OTROS")</f>
        <v>EMERGENCIA</v>
      </c>
      <c r="AL20" s="6" t="str">
        <f>+_xlfn.IFS(Tabla1[[#This Row],[Veces obj]]&lt;=1,"0-1",Tabla1[[#This Row],[Veces obj]]&lt;=2,"1-2",Tabla1[[#This Row],[Veces obj]]&lt;=3,"2-3",TRUE,"&gt;3")</f>
        <v>0-1</v>
      </c>
      <c r="AM20" s="6" t="str">
        <f>+_xlfn.IFS(MONTH(Tabla1[[#This Row],[MES]])&lt;=3,"Q1",MONTH(Tabla1[[#This Row],[MES]])&lt;=6,"Q2",MONTH(Tabla1[[#This Row],[MES]])&lt;=9,"Q3",TRUE,"Q4")</f>
        <v>Q1</v>
      </c>
      <c r="AN20" t="str">
        <f>+IFERROR(VLOOKUP(Tabla1[[#This Row],[CUENTA]],CTAS[],2,0),"OTROS")</f>
        <v>OTROS</v>
      </c>
      <c r="AO20">
        <v>1</v>
      </c>
      <c r="AP20" t="str">
        <f>+IFERROR(VLOOKUP(Tabla1[[#This Row],[EMPLEADO]],IS[],3,0),"OTROS")</f>
        <v>CHIHUAHUA</v>
      </c>
      <c r="AQ20" t="str">
        <f>+IFERROR(VLOOKUP(Tabla1[[#This Row],[EMPLEADO]],IS[[NÓMINA]:[INGENIERO]],2,0),"OTROS")</f>
        <v>FERNANDO CHAVIRA</v>
      </c>
    </row>
    <row r="21" spans="1:43" x14ac:dyDescent="0.25">
      <c r="A21" t="s">
        <v>36</v>
      </c>
      <c r="B21">
        <v>1</v>
      </c>
      <c r="C21" t="s">
        <v>186</v>
      </c>
      <c r="D21" t="s">
        <v>38</v>
      </c>
      <c r="E21" t="s">
        <v>89</v>
      </c>
      <c r="F21" t="s">
        <v>187</v>
      </c>
      <c r="G21" s="17" t="s">
        <v>188</v>
      </c>
      <c r="H21" t="s">
        <v>70</v>
      </c>
      <c r="I21" t="s">
        <v>43</v>
      </c>
      <c r="J21" t="s">
        <v>8</v>
      </c>
      <c r="K21" t="s">
        <v>92</v>
      </c>
      <c r="L21" t="s">
        <v>93</v>
      </c>
      <c r="M21" t="s">
        <v>94</v>
      </c>
      <c r="N21">
        <v>1</v>
      </c>
      <c r="O21" t="s">
        <v>47</v>
      </c>
      <c r="P21">
        <v>197</v>
      </c>
      <c r="Q21" t="s">
        <v>48</v>
      </c>
      <c r="R21" t="s">
        <v>95</v>
      </c>
      <c r="S21" t="s">
        <v>64</v>
      </c>
      <c r="T21" t="s">
        <v>51</v>
      </c>
      <c r="U21" t="s">
        <v>96</v>
      </c>
      <c r="V21">
        <v>1.1000000000000001</v>
      </c>
      <c r="W21" s="1">
        <v>0</v>
      </c>
      <c r="X21">
        <v>1</v>
      </c>
      <c r="Y21">
        <v>0</v>
      </c>
      <c r="Z21">
        <v>5</v>
      </c>
      <c r="AA21">
        <v>0</v>
      </c>
      <c r="AB21" s="2">
        <v>0</v>
      </c>
      <c r="AC21" s="1">
        <v>0</v>
      </c>
      <c r="AD21" s="7">
        <v>43475</v>
      </c>
      <c r="AE21" s="7">
        <v>43475</v>
      </c>
      <c r="AF21">
        <v>0</v>
      </c>
      <c r="AG21" t="s">
        <v>53</v>
      </c>
      <c r="AH21" s="2">
        <v>0</v>
      </c>
      <c r="AI21" s="1">
        <v>0</v>
      </c>
      <c r="AJ21" s="1">
        <v>0</v>
      </c>
      <c r="AK21" s="6" t="str">
        <f>+IF(Tabla1[[#This Row],[REQUEST_TY]]="SR MANTENIMIENTO CORRECTIVO", "EMERGENCIA", "OTROS")</f>
        <v>EMERGENCIA</v>
      </c>
      <c r="AL21" s="6" t="str">
        <f>+_xlfn.IFS(Tabla1[[#This Row],[Veces obj]]&lt;=1,"0-1",Tabla1[[#This Row],[Veces obj]]&lt;=2,"1-2",Tabla1[[#This Row],[Veces obj]]&lt;=3,"2-3",TRUE,"&gt;3")</f>
        <v>0-1</v>
      </c>
      <c r="AM21" s="6" t="str">
        <f>+_xlfn.IFS(MONTH(Tabla1[[#This Row],[MES]])&lt;=3,"Q1",MONTH(Tabla1[[#This Row],[MES]])&lt;=6,"Q2",MONTH(Tabla1[[#This Row],[MES]])&lt;=9,"Q3",TRUE,"Q4")</f>
        <v>Q1</v>
      </c>
      <c r="AN21" t="str">
        <f>+IFERROR(VLOOKUP(Tabla1[[#This Row],[CUENTA]],CTAS[],2,0),"OTROS")</f>
        <v>OTROS</v>
      </c>
      <c r="AP21" t="str">
        <f>+IFERROR(VLOOKUP(Tabla1[[#This Row],[EMPLEADO]],IS[],3,0),"OTROS")</f>
        <v>OTROS</v>
      </c>
      <c r="AQ21" t="str">
        <f>+IFERROR(VLOOKUP(Tabla1[[#This Row],[EMPLEADO]],IS[[NÓMINA]:[INGENIERO]],2,0),"OTROS")</f>
        <v>OTROS</v>
      </c>
    </row>
    <row r="22" spans="1:43" x14ac:dyDescent="0.25">
      <c r="A22" t="s">
        <v>36</v>
      </c>
      <c r="B22">
        <v>1</v>
      </c>
      <c r="C22" t="s">
        <v>377</v>
      </c>
      <c r="D22" t="s">
        <v>38</v>
      </c>
      <c r="E22" t="s">
        <v>39</v>
      </c>
      <c r="F22" t="s">
        <v>378</v>
      </c>
      <c r="G22" s="17" t="s">
        <v>379</v>
      </c>
      <c r="H22" t="s">
        <v>116</v>
      </c>
      <c r="I22" t="s">
        <v>43</v>
      </c>
      <c r="J22" t="s">
        <v>8</v>
      </c>
      <c r="K22" t="s">
        <v>117</v>
      </c>
      <c r="L22" t="s">
        <v>380</v>
      </c>
      <c r="M22" t="s">
        <v>165</v>
      </c>
      <c r="N22">
        <v>0</v>
      </c>
      <c r="O22" t="s">
        <v>47</v>
      </c>
      <c r="P22">
        <v>65</v>
      </c>
      <c r="Q22" t="s">
        <v>48</v>
      </c>
      <c r="R22" t="s">
        <v>49</v>
      </c>
      <c r="S22" t="s">
        <v>50</v>
      </c>
      <c r="T22" t="s">
        <v>51</v>
      </c>
      <c r="U22" t="s">
        <v>52</v>
      </c>
      <c r="V22">
        <v>1.05</v>
      </c>
      <c r="W22" s="1">
        <v>750.75000000000011</v>
      </c>
      <c r="X22">
        <v>1</v>
      </c>
      <c r="Y22">
        <v>0</v>
      </c>
      <c r="Z22">
        <v>5</v>
      </c>
      <c r="AA22">
        <v>0</v>
      </c>
      <c r="AB22" s="2">
        <v>0</v>
      </c>
      <c r="AC22" s="1">
        <v>0</v>
      </c>
      <c r="AD22" s="7">
        <v>43494</v>
      </c>
      <c r="AE22" s="7">
        <v>43494</v>
      </c>
      <c r="AF22">
        <v>0</v>
      </c>
      <c r="AG22" t="s">
        <v>53</v>
      </c>
      <c r="AH22" s="2">
        <v>0</v>
      </c>
      <c r="AI22" s="1">
        <v>0</v>
      </c>
      <c r="AJ22" s="1">
        <v>0</v>
      </c>
      <c r="AK22" s="6" t="str">
        <f>+IF(Tabla1[[#This Row],[REQUEST_TY]]="SR MANTENIMIENTO CORRECTIVO", "EMERGENCIA", "OTROS")</f>
        <v>EMERGENCIA</v>
      </c>
      <c r="AL22" s="6" t="str">
        <f>+_xlfn.IFS(Tabla1[[#This Row],[Veces obj]]&lt;=1,"0-1",Tabla1[[#This Row],[Veces obj]]&lt;=2,"1-2",Tabla1[[#This Row],[Veces obj]]&lt;=3,"2-3",TRUE,"&gt;3")</f>
        <v>0-1</v>
      </c>
      <c r="AM22" s="6" t="str">
        <f>+_xlfn.IFS(MONTH(Tabla1[[#This Row],[MES]])&lt;=3,"Q1",MONTH(Tabla1[[#This Row],[MES]])&lt;=6,"Q2",MONTH(Tabla1[[#This Row],[MES]])&lt;=9,"Q3",TRUE,"Q4")</f>
        <v>Q1</v>
      </c>
      <c r="AN22" t="str">
        <f>+IFERROR(VLOOKUP(Tabla1[[#This Row],[CUENTA]],CTAS[],2,0),"OTROS")</f>
        <v>OTROS</v>
      </c>
      <c r="AO22">
        <v>1</v>
      </c>
      <c r="AP22" t="str">
        <f>+IFERROR(VLOOKUP(Tabla1[[#This Row],[EMPLEADO]],IS[],3,0),"OTROS")</f>
        <v>CHIHUAHUA</v>
      </c>
      <c r="AQ22" t="str">
        <f>+IFERROR(VLOOKUP(Tabla1[[#This Row],[EMPLEADO]],IS[[NÓMINA]:[INGENIERO]],2,0),"OTROS")</f>
        <v>FERNANDO CHAVIRA</v>
      </c>
    </row>
    <row r="23" spans="1:43" x14ac:dyDescent="0.25">
      <c r="A23" t="s">
        <v>4444</v>
      </c>
      <c r="B23">
        <v>1</v>
      </c>
      <c r="C23" t="s">
        <v>5298</v>
      </c>
      <c r="D23" t="s">
        <v>38</v>
      </c>
      <c r="E23" t="s">
        <v>1077</v>
      </c>
      <c r="F23" t="s">
        <v>5299</v>
      </c>
      <c r="G23" s="17" t="s">
        <v>5300</v>
      </c>
      <c r="H23" t="s">
        <v>116</v>
      </c>
      <c r="I23" t="s">
        <v>43</v>
      </c>
      <c r="J23" t="s">
        <v>8</v>
      </c>
      <c r="K23" t="s">
        <v>234</v>
      </c>
      <c r="L23" t="s">
        <v>3930</v>
      </c>
      <c r="M23" t="s">
        <v>119</v>
      </c>
      <c r="N23">
        <v>0</v>
      </c>
      <c r="O23" t="s">
        <v>47</v>
      </c>
      <c r="P23">
        <v>175</v>
      </c>
      <c r="Q23" t="s">
        <v>48</v>
      </c>
      <c r="R23" t="s">
        <v>63</v>
      </c>
      <c r="S23" t="s">
        <v>64</v>
      </c>
      <c r="T23" t="s">
        <v>51</v>
      </c>
      <c r="U23" t="s">
        <v>96</v>
      </c>
      <c r="V23">
        <v>1.1000000000000001</v>
      </c>
      <c r="W23" s="1">
        <v>1501.5000000000002</v>
      </c>
      <c r="X23">
        <v>1</v>
      </c>
      <c r="Y23">
        <v>0</v>
      </c>
      <c r="Z23">
        <v>5</v>
      </c>
      <c r="AA23">
        <v>0</v>
      </c>
      <c r="AB23" s="2">
        <v>0</v>
      </c>
      <c r="AC23" s="1">
        <v>0</v>
      </c>
      <c r="AD23" s="7">
        <v>43503</v>
      </c>
      <c r="AE23" s="7">
        <v>43503</v>
      </c>
      <c r="AF23">
        <v>0</v>
      </c>
      <c r="AG23" t="s">
        <v>53</v>
      </c>
      <c r="AH23" s="2">
        <v>0</v>
      </c>
      <c r="AI23" s="1">
        <v>0</v>
      </c>
      <c r="AJ23" s="1">
        <v>0</v>
      </c>
      <c r="AK23" s="6" t="str">
        <f>+IF(Tabla1[[#This Row],[REQUEST_TY]]="SR MANTENIMIENTO CORRECTIVO", "EMERGENCIA", "OTROS")</f>
        <v>EMERGENCIA</v>
      </c>
      <c r="AL23" s="6" t="str">
        <f>+_xlfn.IFS(Tabla1[[#This Row],[Veces obj]]&lt;=1,"0-1",Tabla1[[#This Row],[Veces obj]]&lt;=2,"1-2",Tabla1[[#This Row],[Veces obj]]&lt;=3,"2-3",TRUE,"&gt;3")</f>
        <v>0-1</v>
      </c>
      <c r="AM23" s="6" t="str">
        <f>+_xlfn.IFS(MONTH(Tabla1[[#This Row],[MES]])&lt;=3,"Q1",MONTH(Tabla1[[#This Row],[MES]])&lt;=6,"Q2",MONTH(Tabla1[[#This Row],[MES]])&lt;=9,"Q3",TRUE,"Q4")</f>
        <v>Q1</v>
      </c>
      <c r="AN23" t="str">
        <f>+IFERROR(VLOOKUP(Tabla1[[#This Row],[CUENTA]],CTAS[],2,0),"OTROS")</f>
        <v>OTROS</v>
      </c>
      <c r="AO23">
        <v>1</v>
      </c>
      <c r="AP23" t="str">
        <f>+IFERROR(VLOOKUP(Tabla1[[#This Row],[EMPLEADO]],IS[],3,0),"OTROS")</f>
        <v>CHIHUAHUA</v>
      </c>
      <c r="AQ23" t="str">
        <f>+IFERROR(VLOOKUP(Tabla1[[#This Row],[EMPLEADO]],IS[[NÓMINA]:[INGENIERO]],2,0),"OTROS")</f>
        <v>FERNANDO CHAVIRA</v>
      </c>
    </row>
    <row r="24" spans="1:43" x14ac:dyDescent="0.25">
      <c r="A24" t="s">
        <v>36</v>
      </c>
      <c r="B24">
        <v>1</v>
      </c>
      <c r="C24" t="s">
        <v>201</v>
      </c>
      <c r="D24" t="s">
        <v>38</v>
      </c>
      <c r="E24" t="s">
        <v>76</v>
      </c>
      <c r="F24" t="s">
        <v>202</v>
      </c>
      <c r="G24" s="17" t="s">
        <v>203</v>
      </c>
      <c r="H24" t="s">
        <v>204</v>
      </c>
      <c r="I24" t="s">
        <v>43</v>
      </c>
      <c r="J24" t="s">
        <v>8</v>
      </c>
      <c r="K24" t="s">
        <v>59</v>
      </c>
      <c r="L24" t="s">
        <v>205</v>
      </c>
      <c r="M24" t="s">
        <v>206</v>
      </c>
      <c r="N24">
        <v>0</v>
      </c>
      <c r="O24" t="s">
        <v>47</v>
      </c>
      <c r="P24">
        <v>5</v>
      </c>
      <c r="Q24" t="s">
        <v>207</v>
      </c>
      <c r="R24" t="s">
        <v>63</v>
      </c>
      <c r="S24" t="s">
        <v>64</v>
      </c>
      <c r="T24" t="s">
        <v>208</v>
      </c>
      <c r="U24" t="s">
        <v>209</v>
      </c>
      <c r="V24">
        <v>0</v>
      </c>
      <c r="W24" s="1">
        <v>0</v>
      </c>
      <c r="X24">
        <v>1</v>
      </c>
      <c r="Y24">
        <v>0</v>
      </c>
      <c r="Z24">
        <v>9</v>
      </c>
      <c r="AA24">
        <v>0</v>
      </c>
      <c r="AB24" s="2">
        <v>0</v>
      </c>
      <c r="AC24" s="1">
        <v>0</v>
      </c>
      <c r="AD24" s="7">
        <v>43479</v>
      </c>
      <c r="AE24" s="7">
        <v>43479</v>
      </c>
      <c r="AF24">
        <v>0</v>
      </c>
      <c r="AG24" t="s">
        <v>53</v>
      </c>
      <c r="AH24" s="2">
        <v>0</v>
      </c>
      <c r="AI24" s="1">
        <v>0</v>
      </c>
      <c r="AJ24" s="1">
        <v>0</v>
      </c>
      <c r="AK24" s="6" t="str">
        <f>+IF(Tabla1[[#This Row],[REQUEST_TY]]="SR MANTENIMIENTO CORRECTIVO", "EMERGENCIA", "OTROS")</f>
        <v>EMERGENCIA</v>
      </c>
      <c r="AL24" s="6" t="str">
        <f>+_xlfn.IFS(Tabla1[[#This Row],[Veces obj]]&lt;=1,"0-1",Tabla1[[#This Row],[Veces obj]]&lt;=2,"1-2",Tabla1[[#This Row],[Veces obj]]&lt;=3,"2-3",TRUE,"&gt;3")</f>
        <v>0-1</v>
      </c>
      <c r="AM24" s="6" t="str">
        <f>+_xlfn.IFS(MONTH(Tabla1[[#This Row],[MES]])&lt;=3,"Q1",MONTH(Tabla1[[#This Row],[MES]])&lt;=6,"Q2",MONTH(Tabla1[[#This Row],[MES]])&lt;=9,"Q3",TRUE,"Q4")</f>
        <v>Q1</v>
      </c>
      <c r="AN24" t="str">
        <f>+IFERROR(VLOOKUP(Tabla1[[#This Row],[CUENTA]],CTAS[],2,0),"OTROS")</f>
        <v>OTROS</v>
      </c>
      <c r="AP24" t="str">
        <f>+IFERROR(VLOOKUP(Tabla1[[#This Row],[EMPLEADO]],IS[],3,0),"OTROS")</f>
        <v>OTROS</v>
      </c>
      <c r="AQ24" t="str">
        <f>+IFERROR(VLOOKUP(Tabla1[[#This Row],[EMPLEADO]],IS[[NÓMINA]:[INGENIERO]],2,0),"OTROS")</f>
        <v>OTROS</v>
      </c>
    </row>
    <row r="25" spans="1:43" x14ac:dyDescent="0.25">
      <c r="A25" t="s">
        <v>36</v>
      </c>
      <c r="B25">
        <v>1</v>
      </c>
      <c r="C25" t="s">
        <v>210</v>
      </c>
      <c r="D25" t="s">
        <v>38</v>
      </c>
      <c r="E25" t="s">
        <v>133</v>
      </c>
      <c r="F25" t="s">
        <v>211</v>
      </c>
      <c r="G25" s="17" t="s">
        <v>212</v>
      </c>
      <c r="H25" t="s">
        <v>213</v>
      </c>
      <c r="I25" t="s">
        <v>43</v>
      </c>
      <c r="J25" t="s">
        <v>8</v>
      </c>
      <c r="K25" t="s">
        <v>59</v>
      </c>
      <c r="L25" t="s">
        <v>214</v>
      </c>
      <c r="M25" t="s">
        <v>215</v>
      </c>
      <c r="N25">
        <v>0</v>
      </c>
      <c r="O25" t="s">
        <v>47</v>
      </c>
      <c r="P25">
        <v>37</v>
      </c>
      <c r="Q25" t="s">
        <v>82</v>
      </c>
      <c r="R25" t="s">
        <v>138</v>
      </c>
      <c r="S25" t="s">
        <v>139</v>
      </c>
      <c r="T25" t="s">
        <v>51</v>
      </c>
      <c r="U25" t="s">
        <v>140</v>
      </c>
      <c r="V25">
        <v>1.1000000000000001</v>
      </c>
      <c r="W25" s="1">
        <v>1730.3000000000004</v>
      </c>
      <c r="X25">
        <v>1</v>
      </c>
      <c r="Y25">
        <v>0</v>
      </c>
      <c r="Z25">
        <v>4</v>
      </c>
      <c r="AA25">
        <v>0</v>
      </c>
      <c r="AB25" s="2">
        <v>0</v>
      </c>
      <c r="AC25" s="1">
        <v>0</v>
      </c>
      <c r="AD25" s="7">
        <v>43479</v>
      </c>
      <c r="AE25" s="7">
        <v>43479</v>
      </c>
      <c r="AF25">
        <v>0</v>
      </c>
      <c r="AG25" t="s">
        <v>53</v>
      </c>
      <c r="AH25" s="2">
        <v>0</v>
      </c>
      <c r="AI25" s="1">
        <v>0</v>
      </c>
      <c r="AJ25" s="1">
        <v>0</v>
      </c>
      <c r="AK25" s="6" t="str">
        <f>+IF(Tabla1[[#This Row],[REQUEST_TY]]="SR MANTENIMIENTO CORRECTIVO", "EMERGENCIA", "OTROS")</f>
        <v>EMERGENCIA</v>
      </c>
      <c r="AL25" s="6" t="str">
        <f>+_xlfn.IFS(Tabla1[[#This Row],[Veces obj]]&lt;=1,"0-1",Tabla1[[#This Row],[Veces obj]]&lt;=2,"1-2",Tabla1[[#This Row],[Veces obj]]&lt;=3,"2-3",TRUE,"&gt;3")</f>
        <v>0-1</v>
      </c>
      <c r="AM25" s="6" t="str">
        <f>+_xlfn.IFS(MONTH(Tabla1[[#This Row],[MES]])&lt;=3,"Q1",MONTH(Tabla1[[#This Row],[MES]])&lt;=6,"Q2",MONTH(Tabla1[[#This Row],[MES]])&lt;=9,"Q3",TRUE,"Q4")</f>
        <v>Q1</v>
      </c>
      <c r="AN25" t="str">
        <f>+IFERROR(VLOOKUP(Tabla1[[#This Row],[CUENTA]],CTAS[],2,0),"OTROS")</f>
        <v>OTROS</v>
      </c>
      <c r="AP25" t="str">
        <f>+IFERROR(VLOOKUP(Tabla1[[#This Row],[EMPLEADO]],IS[],3,0),"OTROS")</f>
        <v>OTROS</v>
      </c>
      <c r="AQ25" t="str">
        <f>+IFERROR(VLOOKUP(Tabla1[[#This Row],[EMPLEADO]],IS[[NÓMINA]:[INGENIERO]],2,0),"OTROS")</f>
        <v>OTROS</v>
      </c>
    </row>
    <row r="26" spans="1:43" x14ac:dyDescent="0.25">
      <c r="A26" t="s">
        <v>36</v>
      </c>
      <c r="B26">
        <v>1</v>
      </c>
      <c r="C26" t="s">
        <v>216</v>
      </c>
      <c r="D26" t="s">
        <v>38</v>
      </c>
      <c r="E26" t="s">
        <v>217</v>
      </c>
      <c r="F26" t="s">
        <v>218</v>
      </c>
      <c r="G26" s="17" t="s">
        <v>219</v>
      </c>
      <c r="H26" t="s">
        <v>220</v>
      </c>
      <c r="I26" t="s">
        <v>43</v>
      </c>
      <c r="J26" t="s">
        <v>8</v>
      </c>
      <c r="K26" t="s">
        <v>59</v>
      </c>
      <c r="L26" t="s">
        <v>221</v>
      </c>
      <c r="M26" t="s">
        <v>222</v>
      </c>
      <c r="N26">
        <v>0</v>
      </c>
      <c r="O26" t="s">
        <v>47</v>
      </c>
      <c r="P26">
        <v>12</v>
      </c>
      <c r="Q26" t="s">
        <v>194</v>
      </c>
      <c r="R26" t="s">
        <v>223</v>
      </c>
      <c r="S26" t="s">
        <v>139</v>
      </c>
      <c r="T26" t="s">
        <v>51</v>
      </c>
      <c r="U26" t="s">
        <v>224</v>
      </c>
      <c r="V26">
        <v>0.8</v>
      </c>
      <c r="W26" s="1">
        <v>1258.4000000000003</v>
      </c>
      <c r="X26">
        <v>1</v>
      </c>
      <c r="Y26">
        <v>0</v>
      </c>
      <c r="Z26">
        <v>4</v>
      </c>
      <c r="AA26">
        <v>0</v>
      </c>
      <c r="AB26" s="2">
        <v>0</v>
      </c>
      <c r="AC26" s="1">
        <v>0</v>
      </c>
      <c r="AD26" s="7">
        <v>43479</v>
      </c>
      <c r="AE26" s="7">
        <v>43479</v>
      </c>
      <c r="AF26">
        <v>0</v>
      </c>
      <c r="AG26" t="s">
        <v>53</v>
      </c>
      <c r="AH26" s="2">
        <v>0</v>
      </c>
      <c r="AI26" s="1">
        <v>0</v>
      </c>
      <c r="AJ26" s="1">
        <v>0</v>
      </c>
      <c r="AK26" s="6" t="str">
        <f>+IF(Tabla1[[#This Row],[REQUEST_TY]]="SR MANTENIMIENTO CORRECTIVO", "EMERGENCIA", "OTROS")</f>
        <v>EMERGENCIA</v>
      </c>
      <c r="AL26" s="6" t="str">
        <f>+_xlfn.IFS(Tabla1[[#This Row],[Veces obj]]&lt;=1,"0-1",Tabla1[[#This Row],[Veces obj]]&lt;=2,"1-2",Tabla1[[#This Row],[Veces obj]]&lt;=3,"2-3",TRUE,"&gt;3")</f>
        <v>0-1</v>
      </c>
      <c r="AM26" s="6" t="str">
        <f>+_xlfn.IFS(MONTH(Tabla1[[#This Row],[MES]])&lt;=3,"Q1",MONTH(Tabla1[[#This Row],[MES]])&lt;=6,"Q2",MONTH(Tabla1[[#This Row],[MES]])&lt;=9,"Q3",TRUE,"Q4")</f>
        <v>Q1</v>
      </c>
      <c r="AN26" t="str">
        <f>+IFERROR(VLOOKUP(Tabla1[[#This Row],[CUENTA]],CTAS[],2,0),"OTROS")</f>
        <v>OTROS</v>
      </c>
      <c r="AP26" t="str">
        <f>+IFERROR(VLOOKUP(Tabla1[[#This Row],[EMPLEADO]],IS[],3,0),"OTROS")</f>
        <v>OTROS</v>
      </c>
      <c r="AQ26" t="str">
        <f>+IFERROR(VLOOKUP(Tabla1[[#This Row],[EMPLEADO]],IS[[NÓMINA]:[INGENIERO]],2,0),"OTROS")</f>
        <v>OTROS</v>
      </c>
    </row>
    <row r="27" spans="1:43" x14ac:dyDescent="0.25">
      <c r="A27" t="s">
        <v>4444</v>
      </c>
      <c r="B27">
        <v>1</v>
      </c>
      <c r="C27" t="s">
        <v>5339</v>
      </c>
      <c r="D27" t="s">
        <v>38</v>
      </c>
      <c r="E27" t="s">
        <v>373</v>
      </c>
      <c r="F27" t="s">
        <v>5340</v>
      </c>
      <c r="G27" s="17" t="s">
        <v>5341</v>
      </c>
      <c r="H27" t="s">
        <v>116</v>
      </c>
      <c r="I27" t="s">
        <v>43</v>
      </c>
      <c r="J27" t="s">
        <v>8</v>
      </c>
      <c r="K27" t="s">
        <v>102</v>
      </c>
      <c r="L27" t="s">
        <v>671</v>
      </c>
      <c r="M27" t="s">
        <v>165</v>
      </c>
      <c r="N27">
        <v>0</v>
      </c>
      <c r="O27" t="s">
        <v>47</v>
      </c>
      <c r="P27">
        <v>50</v>
      </c>
      <c r="Q27" t="s">
        <v>82</v>
      </c>
      <c r="R27" t="s">
        <v>153</v>
      </c>
      <c r="S27" t="s">
        <v>50</v>
      </c>
      <c r="T27" t="s">
        <v>51</v>
      </c>
      <c r="U27" t="s">
        <v>120</v>
      </c>
      <c r="V27">
        <v>0.8</v>
      </c>
      <c r="W27" s="1">
        <v>572.00000000000011</v>
      </c>
      <c r="X27">
        <v>1</v>
      </c>
      <c r="Y27">
        <v>0</v>
      </c>
      <c r="Z27">
        <v>5</v>
      </c>
      <c r="AA27">
        <v>0</v>
      </c>
      <c r="AB27" s="2">
        <v>0</v>
      </c>
      <c r="AC27" s="1">
        <v>0</v>
      </c>
      <c r="AD27" s="7">
        <v>43504</v>
      </c>
      <c r="AE27" s="7">
        <v>43507</v>
      </c>
      <c r="AF27">
        <v>1</v>
      </c>
      <c r="AG27" t="s">
        <v>53</v>
      </c>
      <c r="AH27" s="2">
        <v>0</v>
      </c>
      <c r="AI27" s="1">
        <v>0</v>
      </c>
      <c r="AJ27" s="1">
        <v>0</v>
      </c>
      <c r="AK27" s="6" t="str">
        <f>+IF(Tabla1[[#This Row],[REQUEST_TY]]="SR MANTENIMIENTO CORRECTIVO", "EMERGENCIA", "OTROS")</f>
        <v>EMERGENCIA</v>
      </c>
      <c r="AL27" s="6" t="str">
        <f>+_xlfn.IFS(Tabla1[[#This Row],[Veces obj]]&lt;=1,"0-1",Tabla1[[#This Row],[Veces obj]]&lt;=2,"1-2",Tabla1[[#This Row],[Veces obj]]&lt;=3,"2-3",TRUE,"&gt;3")</f>
        <v>0-1</v>
      </c>
      <c r="AM27" s="6" t="str">
        <f>+_xlfn.IFS(MONTH(Tabla1[[#This Row],[MES]])&lt;=3,"Q1",MONTH(Tabla1[[#This Row],[MES]])&lt;=6,"Q2",MONTH(Tabla1[[#This Row],[MES]])&lt;=9,"Q3",TRUE,"Q4")</f>
        <v>Q1</v>
      </c>
      <c r="AN27" t="str">
        <f>+IFERROR(VLOOKUP(Tabla1[[#This Row],[CUENTA]],CTAS[],2,0),"OTROS")</f>
        <v>OTROS</v>
      </c>
      <c r="AO27">
        <v>1</v>
      </c>
      <c r="AP27" t="str">
        <f>+IFERROR(VLOOKUP(Tabla1[[#This Row],[EMPLEADO]],IS[],3,0),"OTROS")</f>
        <v>CHIHUAHUA</v>
      </c>
      <c r="AQ27" t="str">
        <f>+IFERROR(VLOOKUP(Tabla1[[#This Row],[EMPLEADO]],IS[[NÓMINA]:[INGENIERO]],2,0),"OTROS")</f>
        <v>FERNANDO CHAVIRA</v>
      </c>
    </row>
    <row r="28" spans="1:43" x14ac:dyDescent="0.25">
      <c r="A28" t="s">
        <v>36</v>
      </c>
      <c r="B28">
        <v>1</v>
      </c>
      <c r="C28" t="s">
        <v>230</v>
      </c>
      <c r="D28" t="s">
        <v>38</v>
      </c>
      <c r="E28" t="s">
        <v>231</v>
      </c>
      <c r="F28" t="s">
        <v>232</v>
      </c>
      <c r="G28" s="17" t="s">
        <v>233</v>
      </c>
      <c r="H28" t="s">
        <v>70</v>
      </c>
      <c r="I28" t="s">
        <v>43</v>
      </c>
      <c r="J28" t="s">
        <v>8</v>
      </c>
      <c r="K28" t="s">
        <v>234</v>
      </c>
      <c r="L28" t="s">
        <v>93</v>
      </c>
      <c r="M28" t="s">
        <v>94</v>
      </c>
      <c r="N28">
        <v>1</v>
      </c>
      <c r="O28" t="s">
        <v>47</v>
      </c>
      <c r="P28">
        <v>70</v>
      </c>
      <c r="Q28" t="s">
        <v>48</v>
      </c>
      <c r="R28" t="s">
        <v>235</v>
      </c>
      <c r="S28" t="s">
        <v>50</v>
      </c>
      <c r="T28" t="s">
        <v>51</v>
      </c>
      <c r="U28" t="s">
        <v>52</v>
      </c>
      <c r="V28">
        <v>1.05</v>
      </c>
      <c r="W28" s="1">
        <v>0</v>
      </c>
      <c r="X28">
        <v>1</v>
      </c>
      <c r="Y28">
        <v>0</v>
      </c>
      <c r="Z28">
        <v>5</v>
      </c>
      <c r="AA28">
        <v>0</v>
      </c>
      <c r="AB28" s="2">
        <v>0</v>
      </c>
      <c r="AC28" s="1">
        <v>0</v>
      </c>
      <c r="AD28" s="7">
        <v>43479</v>
      </c>
      <c r="AE28" s="7">
        <v>43479</v>
      </c>
      <c r="AF28">
        <v>0</v>
      </c>
      <c r="AG28" t="s">
        <v>53</v>
      </c>
      <c r="AH28" s="2">
        <v>0</v>
      </c>
      <c r="AI28" s="1">
        <v>0</v>
      </c>
      <c r="AJ28" s="1">
        <v>0</v>
      </c>
      <c r="AK28" s="6" t="str">
        <f>+IF(Tabla1[[#This Row],[REQUEST_TY]]="SR MANTENIMIENTO CORRECTIVO", "EMERGENCIA", "OTROS")</f>
        <v>EMERGENCIA</v>
      </c>
      <c r="AL28" s="6" t="str">
        <f>+_xlfn.IFS(Tabla1[[#This Row],[Veces obj]]&lt;=1,"0-1",Tabla1[[#This Row],[Veces obj]]&lt;=2,"1-2",Tabla1[[#This Row],[Veces obj]]&lt;=3,"2-3",TRUE,"&gt;3")</f>
        <v>0-1</v>
      </c>
      <c r="AM28" s="6" t="str">
        <f>+_xlfn.IFS(MONTH(Tabla1[[#This Row],[MES]])&lt;=3,"Q1",MONTH(Tabla1[[#This Row],[MES]])&lt;=6,"Q2",MONTH(Tabla1[[#This Row],[MES]])&lt;=9,"Q3",TRUE,"Q4")</f>
        <v>Q1</v>
      </c>
      <c r="AN28" t="str">
        <f>+IFERROR(VLOOKUP(Tabla1[[#This Row],[CUENTA]],CTAS[],2,0),"OTROS")</f>
        <v>OTROS</v>
      </c>
      <c r="AP28" t="str">
        <f>+IFERROR(VLOOKUP(Tabla1[[#This Row],[EMPLEADO]],IS[],3,0),"OTROS")</f>
        <v>OTROS</v>
      </c>
      <c r="AQ28" t="str">
        <f>+IFERROR(VLOOKUP(Tabla1[[#This Row],[EMPLEADO]],IS[[NÓMINA]:[INGENIERO]],2,0),"OTROS")</f>
        <v>OTROS</v>
      </c>
    </row>
    <row r="29" spans="1:43" x14ac:dyDescent="0.25">
      <c r="A29" t="s">
        <v>4444</v>
      </c>
      <c r="B29">
        <v>1</v>
      </c>
      <c r="C29" t="s">
        <v>5533</v>
      </c>
      <c r="D29" t="s">
        <v>38</v>
      </c>
      <c r="E29" t="s">
        <v>113</v>
      </c>
      <c r="F29" t="s">
        <v>5534</v>
      </c>
      <c r="G29" s="17" t="s">
        <v>291</v>
      </c>
      <c r="H29" t="s">
        <v>116</v>
      </c>
      <c r="I29" t="s">
        <v>43</v>
      </c>
      <c r="J29" t="s">
        <v>8</v>
      </c>
      <c r="K29" t="s">
        <v>125</v>
      </c>
      <c r="L29" t="s">
        <v>292</v>
      </c>
      <c r="M29" t="s">
        <v>165</v>
      </c>
      <c r="N29">
        <v>0</v>
      </c>
      <c r="O29" t="s">
        <v>47</v>
      </c>
      <c r="P29">
        <v>22</v>
      </c>
      <c r="Q29" t="s">
        <v>62</v>
      </c>
      <c r="R29" t="s">
        <v>49</v>
      </c>
      <c r="S29" t="s">
        <v>50</v>
      </c>
      <c r="T29" t="s">
        <v>51</v>
      </c>
      <c r="U29" t="s">
        <v>154</v>
      </c>
      <c r="V29">
        <v>0.6</v>
      </c>
      <c r="W29" s="1">
        <v>429.00000000000006</v>
      </c>
      <c r="X29">
        <v>1</v>
      </c>
      <c r="Y29">
        <v>0</v>
      </c>
      <c r="Z29">
        <v>5</v>
      </c>
      <c r="AA29">
        <v>0</v>
      </c>
      <c r="AB29" s="2">
        <v>0</v>
      </c>
      <c r="AC29" s="1">
        <v>0</v>
      </c>
      <c r="AD29" s="7">
        <v>43508</v>
      </c>
      <c r="AE29" s="7">
        <v>43509</v>
      </c>
      <c r="AF29">
        <v>1</v>
      </c>
      <c r="AG29" t="s">
        <v>53</v>
      </c>
      <c r="AH29" s="2">
        <v>0</v>
      </c>
      <c r="AI29" s="1">
        <v>0</v>
      </c>
      <c r="AJ29" s="1">
        <v>0</v>
      </c>
      <c r="AK29" s="6" t="str">
        <f>+IF(Tabla1[[#This Row],[REQUEST_TY]]="SR MANTENIMIENTO CORRECTIVO", "EMERGENCIA", "OTROS")</f>
        <v>EMERGENCIA</v>
      </c>
      <c r="AL29" s="6" t="str">
        <f>+_xlfn.IFS(Tabla1[[#This Row],[Veces obj]]&lt;=1,"0-1",Tabla1[[#This Row],[Veces obj]]&lt;=2,"1-2",Tabla1[[#This Row],[Veces obj]]&lt;=3,"2-3",TRUE,"&gt;3")</f>
        <v>0-1</v>
      </c>
      <c r="AM29" s="6" t="str">
        <f>+_xlfn.IFS(MONTH(Tabla1[[#This Row],[MES]])&lt;=3,"Q1",MONTH(Tabla1[[#This Row],[MES]])&lt;=6,"Q2",MONTH(Tabla1[[#This Row],[MES]])&lt;=9,"Q3",TRUE,"Q4")</f>
        <v>Q1</v>
      </c>
      <c r="AN29" t="str">
        <f>+IFERROR(VLOOKUP(Tabla1[[#This Row],[CUENTA]],CTAS[],2,0),"OTROS")</f>
        <v>OTROS</v>
      </c>
      <c r="AO29">
        <v>1</v>
      </c>
      <c r="AP29" t="str">
        <f>+IFERROR(VLOOKUP(Tabla1[[#This Row],[EMPLEADO]],IS[],3,0),"OTROS")</f>
        <v>CHIHUAHUA</v>
      </c>
      <c r="AQ29" t="str">
        <f>+IFERROR(VLOOKUP(Tabla1[[#This Row],[EMPLEADO]],IS[[NÓMINA]:[INGENIERO]],2,0),"OTROS")</f>
        <v>FERNANDO CHAVIRA</v>
      </c>
    </row>
    <row r="30" spans="1:43" x14ac:dyDescent="0.25">
      <c r="A30" t="s">
        <v>36</v>
      </c>
      <c r="B30">
        <v>1</v>
      </c>
      <c r="C30" t="s">
        <v>243</v>
      </c>
      <c r="D30" t="s">
        <v>38</v>
      </c>
      <c r="E30" t="s">
        <v>133</v>
      </c>
      <c r="F30" t="s">
        <v>244</v>
      </c>
      <c r="G30" s="17" t="s">
        <v>245</v>
      </c>
      <c r="H30" t="s">
        <v>246</v>
      </c>
      <c r="I30" t="s">
        <v>43</v>
      </c>
      <c r="J30" t="s">
        <v>8</v>
      </c>
      <c r="K30" t="s">
        <v>102</v>
      </c>
      <c r="L30" t="s">
        <v>247</v>
      </c>
      <c r="M30" t="s">
        <v>248</v>
      </c>
      <c r="N30">
        <v>0</v>
      </c>
      <c r="O30" t="s">
        <v>105</v>
      </c>
      <c r="P30">
        <v>7</v>
      </c>
      <c r="Q30" t="s">
        <v>194</v>
      </c>
      <c r="R30" t="s">
        <v>138</v>
      </c>
      <c r="S30" t="s">
        <v>139</v>
      </c>
      <c r="T30" t="s">
        <v>51</v>
      </c>
      <c r="U30" t="s">
        <v>224</v>
      </c>
      <c r="V30">
        <v>0.8</v>
      </c>
      <c r="W30" s="1">
        <v>642.40000000000009</v>
      </c>
      <c r="X30">
        <v>1</v>
      </c>
      <c r="Y30">
        <v>0</v>
      </c>
      <c r="Z30">
        <v>4</v>
      </c>
      <c r="AA30">
        <v>0</v>
      </c>
      <c r="AB30" s="2">
        <v>0</v>
      </c>
      <c r="AC30" s="1">
        <v>0</v>
      </c>
      <c r="AD30" s="7">
        <v>43480</v>
      </c>
      <c r="AE30" s="7">
        <v>43480</v>
      </c>
      <c r="AF30">
        <v>0</v>
      </c>
      <c r="AG30" t="s">
        <v>53</v>
      </c>
      <c r="AH30" s="2">
        <v>0</v>
      </c>
      <c r="AI30" s="1">
        <v>0</v>
      </c>
      <c r="AJ30" s="1">
        <v>0</v>
      </c>
      <c r="AK30" s="6" t="str">
        <f>+IF(Tabla1[[#This Row],[REQUEST_TY]]="SR MANTENIMIENTO CORRECTIVO", "EMERGENCIA", "OTROS")</f>
        <v>EMERGENCIA</v>
      </c>
      <c r="AL30" s="6" t="str">
        <f>+_xlfn.IFS(Tabla1[[#This Row],[Veces obj]]&lt;=1,"0-1",Tabla1[[#This Row],[Veces obj]]&lt;=2,"1-2",Tabla1[[#This Row],[Veces obj]]&lt;=3,"2-3",TRUE,"&gt;3")</f>
        <v>0-1</v>
      </c>
      <c r="AM30" s="6" t="str">
        <f>+_xlfn.IFS(MONTH(Tabla1[[#This Row],[MES]])&lt;=3,"Q1",MONTH(Tabla1[[#This Row],[MES]])&lt;=6,"Q2",MONTH(Tabla1[[#This Row],[MES]])&lt;=9,"Q3",TRUE,"Q4")</f>
        <v>Q1</v>
      </c>
      <c r="AN30" t="str">
        <f>+IFERROR(VLOOKUP(Tabla1[[#This Row],[CUENTA]],CTAS[],2,0),"OTROS")</f>
        <v>OTROS</v>
      </c>
      <c r="AP30" t="str">
        <f>+IFERROR(VLOOKUP(Tabla1[[#This Row],[EMPLEADO]],IS[],3,0),"OTROS")</f>
        <v>OTROS</v>
      </c>
      <c r="AQ30" t="str">
        <f>+IFERROR(VLOOKUP(Tabla1[[#This Row],[EMPLEADO]],IS[[NÓMINA]:[INGENIERO]],2,0),"OTROS")</f>
        <v>OTROS</v>
      </c>
    </row>
    <row r="31" spans="1:43" x14ac:dyDescent="0.25">
      <c r="A31" t="s">
        <v>36</v>
      </c>
      <c r="B31">
        <v>1</v>
      </c>
      <c r="C31" t="s">
        <v>249</v>
      </c>
      <c r="D31" t="s">
        <v>38</v>
      </c>
      <c r="E31" t="s">
        <v>250</v>
      </c>
      <c r="F31" t="s">
        <v>251</v>
      </c>
      <c r="G31" s="17" t="s">
        <v>252</v>
      </c>
      <c r="H31" t="s">
        <v>253</v>
      </c>
      <c r="I31" t="s">
        <v>43</v>
      </c>
      <c r="J31" t="s">
        <v>8</v>
      </c>
      <c r="K31" t="s">
        <v>254</v>
      </c>
      <c r="L31" t="s">
        <v>255</v>
      </c>
      <c r="M31" t="s">
        <v>256</v>
      </c>
      <c r="N31">
        <v>0</v>
      </c>
      <c r="O31" t="s">
        <v>47</v>
      </c>
      <c r="P31">
        <v>127</v>
      </c>
      <c r="Q31" t="s">
        <v>48</v>
      </c>
      <c r="R31" t="s">
        <v>49</v>
      </c>
      <c r="S31" t="s">
        <v>50</v>
      </c>
      <c r="T31" t="s">
        <v>51</v>
      </c>
      <c r="U31" t="s">
        <v>52</v>
      </c>
      <c r="V31">
        <v>1.05</v>
      </c>
      <c r="W31" s="1">
        <v>750.75000000000011</v>
      </c>
      <c r="X31">
        <v>1</v>
      </c>
      <c r="Y31">
        <v>0</v>
      </c>
      <c r="Z31">
        <v>5</v>
      </c>
      <c r="AA31">
        <v>0</v>
      </c>
      <c r="AB31" s="2">
        <v>0</v>
      </c>
      <c r="AC31" s="1">
        <v>0</v>
      </c>
      <c r="AD31" s="7">
        <v>43480</v>
      </c>
      <c r="AE31" s="7">
        <v>43480</v>
      </c>
      <c r="AF31">
        <v>0</v>
      </c>
      <c r="AG31" t="s">
        <v>53</v>
      </c>
      <c r="AH31" s="2">
        <v>0</v>
      </c>
      <c r="AI31" s="1">
        <v>0</v>
      </c>
      <c r="AJ31" s="1">
        <v>0</v>
      </c>
      <c r="AK31" s="6" t="str">
        <f>+IF(Tabla1[[#This Row],[REQUEST_TY]]="SR MANTENIMIENTO CORRECTIVO", "EMERGENCIA", "OTROS")</f>
        <v>EMERGENCIA</v>
      </c>
      <c r="AL31" s="6" t="str">
        <f>+_xlfn.IFS(Tabla1[[#This Row],[Veces obj]]&lt;=1,"0-1",Tabla1[[#This Row],[Veces obj]]&lt;=2,"1-2",Tabla1[[#This Row],[Veces obj]]&lt;=3,"2-3",TRUE,"&gt;3")</f>
        <v>0-1</v>
      </c>
      <c r="AM31" s="6" t="str">
        <f>+_xlfn.IFS(MONTH(Tabla1[[#This Row],[MES]])&lt;=3,"Q1",MONTH(Tabla1[[#This Row],[MES]])&lt;=6,"Q2",MONTH(Tabla1[[#This Row],[MES]])&lt;=9,"Q3",TRUE,"Q4")</f>
        <v>Q1</v>
      </c>
      <c r="AN31" t="str">
        <f>+IFERROR(VLOOKUP(Tabla1[[#This Row],[CUENTA]],CTAS[],2,0),"OTROS")</f>
        <v>OTROS</v>
      </c>
      <c r="AP31" t="str">
        <f>+IFERROR(VLOOKUP(Tabla1[[#This Row],[EMPLEADO]],IS[],3,0),"OTROS")</f>
        <v>OTROS</v>
      </c>
      <c r="AQ31" t="str">
        <f>+IFERROR(VLOOKUP(Tabla1[[#This Row],[EMPLEADO]],IS[[NÓMINA]:[INGENIERO]],2,0),"OTROS")</f>
        <v>OTROS</v>
      </c>
    </row>
    <row r="32" spans="1:43" x14ac:dyDescent="0.25">
      <c r="A32" t="s">
        <v>36</v>
      </c>
      <c r="B32">
        <v>1</v>
      </c>
      <c r="C32" t="s">
        <v>257</v>
      </c>
      <c r="D32" t="s">
        <v>38</v>
      </c>
      <c r="E32" t="s">
        <v>258</v>
      </c>
      <c r="F32" t="s">
        <v>259</v>
      </c>
      <c r="G32" s="17" t="s">
        <v>260</v>
      </c>
      <c r="H32" t="s">
        <v>136</v>
      </c>
      <c r="I32" t="s">
        <v>43</v>
      </c>
      <c r="J32" t="s">
        <v>8</v>
      </c>
      <c r="K32" t="s">
        <v>102</v>
      </c>
      <c r="L32" t="s">
        <v>261</v>
      </c>
      <c r="M32" t="s">
        <v>222</v>
      </c>
      <c r="N32">
        <v>0</v>
      </c>
      <c r="O32" t="s">
        <v>47</v>
      </c>
      <c r="P32">
        <v>26</v>
      </c>
      <c r="Q32" t="s">
        <v>62</v>
      </c>
      <c r="R32" t="s">
        <v>138</v>
      </c>
      <c r="S32" t="s">
        <v>139</v>
      </c>
      <c r="T32" t="s">
        <v>51</v>
      </c>
      <c r="U32" t="s">
        <v>262</v>
      </c>
      <c r="V32">
        <v>1.05</v>
      </c>
      <c r="W32" s="1">
        <v>1651.6500000000003</v>
      </c>
      <c r="X32">
        <v>1</v>
      </c>
      <c r="Y32">
        <v>0</v>
      </c>
      <c r="Z32">
        <v>4</v>
      </c>
      <c r="AA32">
        <v>0</v>
      </c>
      <c r="AB32" s="2">
        <v>0</v>
      </c>
      <c r="AC32" s="1">
        <v>0</v>
      </c>
      <c r="AD32" s="7">
        <v>43481</v>
      </c>
      <c r="AE32" s="7">
        <v>43481</v>
      </c>
      <c r="AF32">
        <v>0</v>
      </c>
      <c r="AG32" t="s">
        <v>53</v>
      </c>
      <c r="AH32" s="2">
        <v>0</v>
      </c>
      <c r="AI32" s="1">
        <v>0</v>
      </c>
      <c r="AJ32" s="1">
        <v>0</v>
      </c>
      <c r="AK32" s="6" t="str">
        <f>+IF(Tabla1[[#This Row],[REQUEST_TY]]="SR MANTENIMIENTO CORRECTIVO", "EMERGENCIA", "OTROS")</f>
        <v>EMERGENCIA</v>
      </c>
      <c r="AL32" s="6" t="str">
        <f>+_xlfn.IFS(Tabla1[[#This Row],[Veces obj]]&lt;=1,"0-1",Tabla1[[#This Row],[Veces obj]]&lt;=2,"1-2",Tabla1[[#This Row],[Veces obj]]&lt;=3,"2-3",TRUE,"&gt;3")</f>
        <v>0-1</v>
      </c>
      <c r="AM32" s="6" t="str">
        <f>+_xlfn.IFS(MONTH(Tabla1[[#This Row],[MES]])&lt;=3,"Q1",MONTH(Tabla1[[#This Row],[MES]])&lt;=6,"Q2",MONTH(Tabla1[[#This Row],[MES]])&lt;=9,"Q3",TRUE,"Q4")</f>
        <v>Q1</v>
      </c>
      <c r="AN32" t="str">
        <f>+IFERROR(VLOOKUP(Tabla1[[#This Row],[CUENTA]],CTAS[],2,0),"OTROS")</f>
        <v>OTROS</v>
      </c>
      <c r="AP32" t="str">
        <f>+IFERROR(VLOOKUP(Tabla1[[#This Row],[EMPLEADO]],IS[],3,0),"OTROS")</f>
        <v>OTROS</v>
      </c>
      <c r="AQ32" t="str">
        <f>+IFERROR(VLOOKUP(Tabla1[[#This Row],[EMPLEADO]],IS[[NÓMINA]:[INGENIERO]],2,0),"OTROS")</f>
        <v>OTROS</v>
      </c>
    </row>
    <row r="33" spans="1:43" x14ac:dyDescent="0.25">
      <c r="A33" t="s">
        <v>4444</v>
      </c>
      <c r="B33">
        <v>1</v>
      </c>
      <c r="C33" t="s">
        <v>5622</v>
      </c>
      <c r="D33" t="s">
        <v>38</v>
      </c>
      <c r="E33" t="s">
        <v>562</v>
      </c>
      <c r="F33" t="s">
        <v>5623</v>
      </c>
      <c r="G33" s="17" t="s">
        <v>1095</v>
      </c>
      <c r="H33" t="s">
        <v>116</v>
      </c>
      <c r="I33" t="s">
        <v>43</v>
      </c>
      <c r="J33" t="s">
        <v>8</v>
      </c>
      <c r="K33" t="s">
        <v>144</v>
      </c>
      <c r="L33" t="s">
        <v>145</v>
      </c>
      <c r="M33" t="s">
        <v>119</v>
      </c>
      <c r="N33">
        <v>0</v>
      </c>
      <c r="O33" t="s">
        <v>47</v>
      </c>
      <c r="P33">
        <v>33</v>
      </c>
      <c r="Q33" t="s">
        <v>82</v>
      </c>
      <c r="R33" t="s">
        <v>63</v>
      </c>
      <c r="S33" t="s">
        <v>64</v>
      </c>
      <c r="T33" t="s">
        <v>51</v>
      </c>
      <c r="U33" t="s">
        <v>83</v>
      </c>
      <c r="V33">
        <v>1.05</v>
      </c>
      <c r="W33" s="1">
        <v>1433.25</v>
      </c>
      <c r="X33">
        <v>1</v>
      </c>
      <c r="Y33">
        <v>0</v>
      </c>
      <c r="Z33">
        <v>5</v>
      </c>
      <c r="AA33">
        <v>0</v>
      </c>
      <c r="AB33" s="2">
        <v>0</v>
      </c>
      <c r="AC33" s="1">
        <v>0</v>
      </c>
      <c r="AD33" s="7">
        <v>43507</v>
      </c>
      <c r="AE33" s="7">
        <v>43507</v>
      </c>
      <c r="AF33">
        <v>0</v>
      </c>
      <c r="AG33" t="s">
        <v>53</v>
      </c>
      <c r="AH33" s="2">
        <v>0</v>
      </c>
      <c r="AI33" s="1">
        <v>0</v>
      </c>
      <c r="AJ33" s="1">
        <v>0</v>
      </c>
      <c r="AK33" s="6" t="str">
        <f>+IF(Tabla1[[#This Row],[REQUEST_TY]]="SR MANTENIMIENTO CORRECTIVO", "EMERGENCIA", "OTROS")</f>
        <v>EMERGENCIA</v>
      </c>
      <c r="AL33" s="6" t="str">
        <f>+_xlfn.IFS(Tabla1[[#This Row],[Veces obj]]&lt;=1,"0-1",Tabla1[[#This Row],[Veces obj]]&lt;=2,"1-2",Tabla1[[#This Row],[Veces obj]]&lt;=3,"2-3",TRUE,"&gt;3")</f>
        <v>0-1</v>
      </c>
      <c r="AM33" s="6" t="str">
        <f>+_xlfn.IFS(MONTH(Tabla1[[#This Row],[MES]])&lt;=3,"Q1",MONTH(Tabla1[[#This Row],[MES]])&lt;=6,"Q2",MONTH(Tabla1[[#This Row],[MES]])&lt;=9,"Q3",TRUE,"Q4")</f>
        <v>Q1</v>
      </c>
      <c r="AN33" t="str">
        <f>+IFERROR(VLOOKUP(Tabla1[[#This Row],[CUENTA]],CTAS[],2,0),"OTROS")</f>
        <v>OTROS</v>
      </c>
      <c r="AO33">
        <v>1</v>
      </c>
      <c r="AP33" t="str">
        <f>+IFERROR(VLOOKUP(Tabla1[[#This Row],[EMPLEADO]],IS[],3,0),"OTROS")</f>
        <v>CHIHUAHUA</v>
      </c>
      <c r="AQ33" t="str">
        <f>+IFERROR(VLOOKUP(Tabla1[[#This Row],[EMPLEADO]],IS[[NÓMINA]:[INGENIERO]],2,0),"OTROS")</f>
        <v>FERNANDO CHAVIRA</v>
      </c>
    </row>
    <row r="34" spans="1:43" x14ac:dyDescent="0.25">
      <c r="A34" t="s">
        <v>36</v>
      </c>
      <c r="B34">
        <v>1</v>
      </c>
      <c r="C34" t="s">
        <v>268</v>
      </c>
      <c r="D34" t="s">
        <v>38</v>
      </c>
      <c r="E34" t="s">
        <v>76</v>
      </c>
      <c r="F34" t="s">
        <v>269</v>
      </c>
      <c r="G34" s="17" t="s">
        <v>270</v>
      </c>
      <c r="H34" t="s">
        <v>271</v>
      </c>
      <c r="I34" t="s">
        <v>43</v>
      </c>
      <c r="J34" t="s">
        <v>8</v>
      </c>
      <c r="K34" t="s">
        <v>102</v>
      </c>
      <c r="L34" t="s">
        <v>272</v>
      </c>
      <c r="M34" t="s">
        <v>273</v>
      </c>
      <c r="N34">
        <v>0</v>
      </c>
      <c r="O34" t="s">
        <v>105</v>
      </c>
      <c r="P34">
        <v>17</v>
      </c>
      <c r="Q34" t="s">
        <v>62</v>
      </c>
      <c r="R34" t="s">
        <v>63</v>
      </c>
      <c r="S34" t="s">
        <v>64</v>
      </c>
      <c r="T34" t="s">
        <v>51</v>
      </c>
      <c r="U34" t="s">
        <v>65</v>
      </c>
      <c r="V34">
        <v>0.8</v>
      </c>
      <c r="W34" s="1">
        <v>524</v>
      </c>
      <c r="X34">
        <v>1</v>
      </c>
      <c r="Y34">
        <v>0</v>
      </c>
      <c r="Z34">
        <v>5</v>
      </c>
      <c r="AA34">
        <v>0</v>
      </c>
      <c r="AB34" s="2">
        <v>0</v>
      </c>
      <c r="AC34" s="1">
        <v>0</v>
      </c>
      <c r="AD34" s="7">
        <v>43481</v>
      </c>
      <c r="AE34" s="7">
        <v>43481</v>
      </c>
      <c r="AF34">
        <v>0</v>
      </c>
      <c r="AG34" t="s">
        <v>53</v>
      </c>
      <c r="AH34" s="2">
        <v>0</v>
      </c>
      <c r="AI34" s="1">
        <v>0</v>
      </c>
      <c r="AJ34" s="1">
        <v>0</v>
      </c>
      <c r="AK34" s="6" t="str">
        <f>+IF(Tabla1[[#This Row],[REQUEST_TY]]="SR MANTENIMIENTO CORRECTIVO", "EMERGENCIA", "OTROS")</f>
        <v>EMERGENCIA</v>
      </c>
      <c r="AL34" s="6" t="str">
        <f>+_xlfn.IFS(Tabla1[[#This Row],[Veces obj]]&lt;=1,"0-1",Tabla1[[#This Row],[Veces obj]]&lt;=2,"1-2",Tabla1[[#This Row],[Veces obj]]&lt;=3,"2-3",TRUE,"&gt;3")</f>
        <v>0-1</v>
      </c>
      <c r="AM34" s="6" t="str">
        <f>+_xlfn.IFS(MONTH(Tabla1[[#This Row],[MES]])&lt;=3,"Q1",MONTH(Tabla1[[#This Row],[MES]])&lt;=6,"Q2",MONTH(Tabla1[[#This Row],[MES]])&lt;=9,"Q3",TRUE,"Q4")</f>
        <v>Q1</v>
      </c>
      <c r="AN34" t="str">
        <f>+IFERROR(VLOOKUP(Tabla1[[#This Row],[CUENTA]],CTAS[],2,0),"OTROS")</f>
        <v>OTROS</v>
      </c>
      <c r="AP34" t="str">
        <f>+IFERROR(VLOOKUP(Tabla1[[#This Row],[EMPLEADO]],IS[],3,0),"OTROS")</f>
        <v>OTROS</v>
      </c>
      <c r="AQ34" t="str">
        <f>+IFERROR(VLOOKUP(Tabla1[[#This Row],[EMPLEADO]],IS[[NÓMINA]:[INGENIERO]],2,0),"OTROS")</f>
        <v>OTROS</v>
      </c>
    </row>
    <row r="35" spans="1:43" x14ac:dyDescent="0.25">
      <c r="A35" t="s">
        <v>4444</v>
      </c>
      <c r="B35">
        <v>1</v>
      </c>
      <c r="C35" t="s">
        <v>5913</v>
      </c>
      <c r="D35" t="s">
        <v>38</v>
      </c>
      <c r="E35" t="s">
        <v>562</v>
      </c>
      <c r="F35" t="s">
        <v>5914</v>
      </c>
      <c r="G35" s="17" t="s">
        <v>564</v>
      </c>
      <c r="H35" t="s">
        <v>116</v>
      </c>
      <c r="I35" t="s">
        <v>43</v>
      </c>
      <c r="J35" t="s">
        <v>8</v>
      </c>
      <c r="K35" t="s">
        <v>144</v>
      </c>
      <c r="L35" t="s">
        <v>145</v>
      </c>
      <c r="M35" t="s">
        <v>119</v>
      </c>
      <c r="N35">
        <v>0</v>
      </c>
      <c r="O35" t="s">
        <v>47</v>
      </c>
      <c r="P35">
        <v>23</v>
      </c>
      <c r="Q35" t="s">
        <v>62</v>
      </c>
      <c r="R35" t="s">
        <v>63</v>
      </c>
      <c r="S35" t="s">
        <v>64</v>
      </c>
      <c r="T35" t="s">
        <v>51</v>
      </c>
      <c r="U35" t="s">
        <v>65</v>
      </c>
      <c r="V35">
        <v>0.8</v>
      </c>
      <c r="W35" s="1">
        <v>1092</v>
      </c>
      <c r="X35">
        <v>1</v>
      </c>
      <c r="Y35">
        <v>0</v>
      </c>
      <c r="Z35">
        <v>5</v>
      </c>
      <c r="AA35">
        <v>0</v>
      </c>
      <c r="AB35" s="2">
        <v>0</v>
      </c>
      <c r="AC35" s="1">
        <v>0</v>
      </c>
      <c r="AD35" s="7">
        <v>43511</v>
      </c>
      <c r="AE35" s="7">
        <v>43511</v>
      </c>
      <c r="AF35">
        <v>0</v>
      </c>
      <c r="AG35" t="s">
        <v>53</v>
      </c>
      <c r="AH35" s="2">
        <v>0</v>
      </c>
      <c r="AI35" s="1">
        <v>0</v>
      </c>
      <c r="AJ35" s="1">
        <v>0</v>
      </c>
      <c r="AK35" s="6" t="str">
        <f>+IF(Tabla1[[#This Row],[REQUEST_TY]]="SR MANTENIMIENTO CORRECTIVO", "EMERGENCIA", "OTROS")</f>
        <v>EMERGENCIA</v>
      </c>
      <c r="AL35" s="6" t="str">
        <f>+_xlfn.IFS(Tabla1[[#This Row],[Veces obj]]&lt;=1,"0-1",Tabla1[[#This Row],[Veces obj]]&lt;=2,"1-2",Tabla1[[#This Row],[Veces obj]]&lt;=3,"2-3",TRUE,"&gt;3")</f>
        <v>0-1</v>
      </c>
      <c r="AM35" s="6" t="str">
        <f>+_xlfn.IFS(MONTH(Tabla1[[#This Row],[MES]])&lt;=3,"Q1",MONTH(Tabla1[[#This Row],[MES]])&lt;=6,"Q2",MONTH(Tabla1[[#This Row],[MES]])&lt;=9,"Q3",TRUE,"Q4")</f>
        <v>Q1</v>
      </c>
      <c r="AN35" t="str">
        <f>+IFERROR(VLOOKUP(Tabla1[[#This Row],[CUENTA]],CTAS[],2,0),"OTROS")</f>
        <v>OTROS</v>
      </c>
      <c r="AO35">
        <v>1</v>
      </c>
      <c r="AP35" t="str">
        <f>+IFERROR(VLOOKUP(Tabla1[[#This Row],[EMPLEADO]],IS[],3,0),"OTROS")</f>
        <v>CHIHUAHUA</v>
      </c>
      <c r="AQ35" t="str">
        <f>+IFERROR(VLOOKUP(Tabla1[[#This Row],[EMPLEADO]],IS[[NÓMINA]:[INGENIERO]],2,0),"OTROS")</f>
        <v>FERNANDO CHAVIRA</v>
      </c>
    </row>
    <row r="36" spans="1:43" x14ac:dyDescent="0.25">
      <c r="A36" t="s">
        <v>4444</v>
      </c>
      <c r="B36">
        <v>1</v>
      </c>
      <c r="C36" t="s">
        <v>5932</v>
      </c>
      <c r="D36" t="s">
        <v>38</v>
      </c>
      <c r="E36" t="s">
        <v>562</v>
      </c>
      <c r="F36" t="s">
        <v>5933</v>
      </c>
      <c r="G36" s="17" t="s">
        <v>5626</v>
      </c>
      <c r="H36" t="s">
        <v>116</v>
      </c>
      <c r="I36" t="s">
        <v>43</v>
      </c>
      <c r="J36" t="s">
        <v>8</v>
      </c>
      <c r="K36" t="s">
        <v>144</v>
      </c>
      <c r="L36" t="s">
        <v>145</v>
      </c>
      <c r="M36" t="s">
        <v>119</v>
      </c>
      <c r="N36">
        <v>0</v>
      </c>
      <c r="O36" t="s">
        <v>47</v>
      </c>
      <c r="P36">
        <v>2</v>
      </c>
      <c r="Q36" t="s">
        <v>388</v>
      </c>
      <c r="R36" t="s">
        <v>63</v>
      </c>
      <c r="S36" t="s">
        <v>64</v>
      </c>
      <c r="T36" t="s">
        <v>51</v>
      </c>
      <c r="U36" t="s">
        <v>389</v>
      </c>
      <c r="V36">
        <v>0</v>
      </c>
      <c r="W36" s="1">
        <v>0</v>
      </c>
      <c r="X36">
        <v>1</v>
      </c>
      <c r="Y36">
        <v>0</v>
      </c>
      <c r="Z36">
        <v>5</v>
      </c>
      <c r="AA36">
        <v>0</v>
      </c>
      <c r="AB36" s="2">
        <v>0</v>
      </c>
      <c r="AC36" s="1">
        <v>0</v>
      </c>
      <c r="AD36" s="7">
        <v>43509</v>
      </c>
      <c r="AE36" s="7">
        <v>43509</v>
      </c>
      <c r="AF36">
        <v>0</v>
      </c>
      <c r="AG36" t="s">
        <v>53</v>
      </c>
      <c r="AH36" s="2">
        <v>0</v>
      </c>
      <c r="AI36" s="1">
        <v>0</v>
      </c>
      <c r="AJ36" s="1">
        <v>0</v>
      </c>
      <c r="AK36" s="6" t="str">
        <f>+IF(Tabla1[[#This Row],[REQUEST_TY]]="SR MANTENIMIENTO CORRECTIVO", "EMERGENCIA", "OTROS")</f>
        <v>EMERGENCIA</v>
      </c>
      <c r="AL36" s="6" t="str">
        <f>+_xlfn.IFS(Tabla1[[#This Row],[Veces obj]]&lt;=1,"0-1",Tabla1[[#This Row],[Veces obj]]&lt;=2,"1-2",Tabla1[[#This Row],[Veces obj]]&lt;=3,"2-3",TRUE,"&gt;3")</f>
        <v>0-1</v>
      </c>
      <c r="AM36" s="6" t="str">
        <f>+_xlfn.IFS(MONTH(Tabla1[[#This Row],[MES]])&lt;=3,"Q1",MONTH(Tabla1[[#This Row],[MES]])&lt;=6,"Q2",MONTH(Tabla1[[#This Row],[MES]])&lt;=9,"Q3",TRUE,"Q4")</f>
        <v>Q1</v>
      </c>
      <c r="AN36" t="str">
        <f>+IFERROR(VLOOKUP(Tabla1[[#This Row],[CUENTA]],CTAS[],2,0),"OTROS")</f>
        <v>OTROS</v>
      </c>
      <c r="AO36">
        <v>1</v>
      </c>
      <c r="AP36" t="str">
        <f>+IFERROR(VLOOKUP(Tabla1[[#This Row],[EMPLEADO]],IS[],3,0),"OTROS")</f>
        <v>CHIHUAHUA</v>
      </c>
      <c r="AQ36" t="str">
        <f>+IFERROR(VLOOKUP(Tabla1[[#This Row],[EMPLEADO]],IS[[NÓMINA]:[INGENIERO]],2,0),"OTROS")</f>
        <v>FERNANDO CHAVIRA</v>
      </c>
    </row>
    <row r="37" spans="1:43" x14ac:dyDescent="0.25">
      <c r="A37" t="s">
        <v>4444</v>
      </c>
      <c r="B37">
        <v>1</v>
      </c>
      <c r="C37" t="s">
        <v>6218</v>
      </c>
      <c r="D37" t="s">
        <v>38</v>
      </c>
      <c r="E37" t="s">
        <v>562</v>
      </c>
      <c r="F37" t="s">
        <v>6219</v>
      </c>
      <c r="G37" s="17" t="s">
        <v>3392</v>
      </c>
      <c r="H37" t="s">
        <v>116</v>
      </c>
      <c r="I37" t="s">
        <v>43</v>
      </c>
      <c r="J37" t="s">
        <v>8</v>
      </c>
      <c r="K37" t="s">
        <v>144</v>
      </c>
      <c r="L37" t="s">
        <v>145</v>
      </c>
      <c r="M37" t="s">
        <v>119</v>
      </c>
      <c r="N37">
        <v>0</v>
      </c>
      <c r="O37" t="s">
        <v>47</v>
      </c>
      <c r="P37">
        <v>135</v>
      </c>
      <c r="Q37" t="s">
        <v>48</v>
      </c>
      <c r="R37" t="s">
        <v>63</v>
      </c>
      <c r="S37" t="s">
        <v>64</v>
      </c>
      <c r="T37" t="s">
        <v>51</v>
      </c>
      <c r="U37" t="s">
        <v>96</v>
      </c>
      <c r="V37">
        <v>1.1000000000000001</v>
      </c>
      <c r="W37" s="1">
        <v>1501.5000000000002</v>
      </c>
      <c r="X37">
        <v>1</v>
      </c>
      <c r="Y37">
        <v>0</v>
      </c>
      <c r="Z37">
        <v>5</v>
      </c>
      <c r="AA37">
        <v>0</v>
      </c>
      <c r="AB37" s="2">
        <v>0</v>
      </c>
      <c r="AC37" s="1">
        <v>0</v>
      </c>
      <c r="AD37" s="7">
        <v>43511</v>
      </c>
      <c r="AE37" s="7">
        <v>43511</v>
      </c>
      <c r="AF37">
        <v>0</v>
      </c>
      <c r="AG37" t="s">
        <v>53</v>
      </c>
      <c r="AH37" s="2">
        <v>0</v>
      </c>
      <c r="AI37" s="1">
        <v>0</v>
      </c>
      <c r="AJ37" s="1">
        <v>0</v>
      </c>
      <c r="AK37" s="6" t="str">
        <f>+IF(Tabla1[[#This Row],[REQUEST_TY]]="SR MANTENIMIENTO CORRECTIVO", "EMERGENCIA", "OTROS")</f>
        <v>EMERGENCIA</v>
      </c>
      <c r="AL37" s="6" t="str">
        <f>+_xlfn.IFS(Tabla1[[#This Row],[Veces obj]]&lt;=1,"0-1",Tabla1[[#This Row],[Veces obj]]&lt;=2,"1-2",Tabla1[[#This Row],[Veces obj]]&lt;=3,"2-3",TRUE,"&gt;3")</f>
        <v>0-1</v>
      </c>
      <c r="AM37" s="6" t="str">
        <f>+_xlfn.IFS(MONTH(Tabla1[[#This Row],[MES]])&lt;=3,"Q1",MONTH(Tabla1[[#This Row],[MES]])&lt;=6,"Q2",MONTH(Tabla1[[#This Row],[MES]])&lt;=9,"Q3",TRUE,"Q4")</f>
        <v>Q1</v>
      </c>
      <c r="AN37" t="str">
        <f>+IFERROR(VLOOKUP(Tabla1[[#This Row],[CUENTA]],CTAS[],2,0),"OTROS")</f>
        <v>OTROS</v>
      </c>
      <c r="AO37">
        <v>1</v>
      </c>
      <c r="AP37" t="str">
        <f>+IFERROR(VLOOKUP(Tabla1[[#This Row],[EMPLEADO]],IS[],3,0),"OTROS")</f>
        <v>CHIHUAHUA</v>
      </c>
      <c r="AQ37" t="str">
        <f>+IFERROR(VLOOKUP(Tabla1[[#This Row],[EMPLEADO]],IS[[NÓMINA]:[INGENIERO]],2,0),"OTROS")</f>
        <v>FERNANDO CHAVIRA</v>
      </c>
    </row>
    <row r="38" spans="1:43" x14ac:dyDescent="0.25">
      <c r="A38" t="s">
        <v>36</v>
      </c>
      <c r="B38">
        <v>1</v>
      </c>
      <c r="C38" t="s">
        <v>286</v>
      </c>
      <c r="D38" t="s">
        <v>38</v>
      </c>
      <c r="E38" t="s">
        <v>89</v>
      </c>
      <c r="F38" t="s">
        <v>287</v>
      </c>
      <c r="G38" s="17" t="s">
        <v>288</v>
      </c>
      <c r="H38" t="s">
        <v>70</v>
      </c>
      <c r="I38" t="s">
        <v>43</v>
      </c>
      <c r="J38" t="s">
        <v>8</v>
      </c>
      <c r="K38" t="s">
        <v>92</v>
      </c>
      <c r="L38" t="s">
        <v>93</v>
      </c>
      <c r="M38" t="s">
        <v>94</v>
      </c>
      <c r="N38">
        <v>1</v>
      </c>
      <c r="O38" t="s">
        <v>47</v>
      </c>
      <c r="P38">
        <v>265</v>
      </c>
      <c r="Q38" t="s">
        <v>48</v>
      </c>
      <c r="R38" t="s">
        <v>95</v>
      </c>
      <c r="S38" t="s">
        <v>64</v>
      </c>
      <c r="T38" t="s">
        <v>51</v>
      </c>
      <c r="U38" t="s">
        <v>96</v>
      </c>
      <c r="V38">
        <v>1.1000000000000001</v>
      </c>
      <c r="W38" s="1">
        <v>0</v>
      </c>
      <c r="X38">
        <v>1</v>
      </c>
      <c r="Y38">
        <v>0</v>
      </c>
      <c r="Z38">
        <v>5</v>
      </c>
      <c r="AA38">
        <v>0</v>
      </c>
      <c r="AB38" s="2">
        <v>0</v>
      </c>
      <c r="AC38" s="1">
        <v>0</v>
      </c>
      <c r="AD38" s="7">
        <v>43482</v>
      </c>
      <c r="AE38" s="7">
        <v>43483</v>
      </c>
      <c r="AF38">
        <v>1</v>
      </c>
      <c r="AG38" t="s">
        <v>53</v>
      </c>
      <c r="AH38" s="2">
        <v>0</v>
      </c>
      <c r="AI38" s="1">
        <v>0</v>
      </c>
      <c r="AJ38" s="1">
        <v>0</v>
      </c>
      <c r="AK38" s="6" t="str">
        <f>+IF(Tabla1[[#This Row],[REQUEST_TY]]="SR MANTENIMIENTO CORRECTIVO", "EMERGENCIA", "OTROS")</f>
        <v>EMERGENCIA</v>
      </c>
      <c r="AL38" s="6" t="str">
        <f>+_xlfn.IFS(Tabla1[[#This Row],[Veces obj]]&lt;=1,"0-1",Tabla1[[#This Row],[Veces obj]]&lt;=2,"1-2",Tabla1[[#This Row],[Veces obj]]&lt;=3,"2-3",TRUE,"&gt;3")</f>
        <v>0-1</v>
      </c>
      <c r="AM38" s="6" t="str">
        <f>+_xlfn.IFS(MONTH(Tabla1[[#This Row],[MES]])&lt;=3,"Q1",MONTH(Tabla1[[#This Row],[MES]])&lt;=6,"Q2",MONTH(Tabla1[[#This Row],[MES]])&lt;=9,"Q3",TRUE,"Q4")</f>
        <v>Q1</v>
      </c>
      <c r="AN38" t="str">
        <f>+IFERROR(VLOOKUP(Tabla1[[#This Row],[CUENTA]],CTAS[],2,0),"OTROS")</f>
        <v>OTROS</v>
      </c>
      <c r="AP38" t="str">
        <f>+IFERROR(VLOOKUP(Tabla1[[#This Row],[EMPLEADO]],IS[],3,0),"OTROS")</f>
        <v>OTROS</v>
      </c>
      <c r="AQ38" t="str">
        <f>+IFERROR(VLOOKUP(Tabla1[[#This Row],[EMPLEADO]],IS[[NÓMINA]:[INGENIERO]],2,0),"OTROS")</f>
        <v>OTROS</v>
      </c>
    </row>
    <row r="39" spans="1:43" x14ac:dyDescent="0.25">
      <c r="A39" t="s">
        <v>4444</v>
      </c>
      <c r="B39">
        <v>1</v>
      </c>
      <c r="C39" t="s">
        <v>6272</v>
      </c>
      <c r="D39" t="s">
        <v>38</v>
      </c>
      <c r="E39" t="s">
        <v>39</v>
      </c>
      <c r="F39" t="s">
        <v>6273</v>
      </c>
      <c r="G39" s="17" t="s">
        <v>461</v>
      </c>
      <c r="H39" t="s">
        <v>116</v>
      </c>
      <c r="I39" t="s">
        <v>43</v>
      </c>
      <c r="J39" t="s">
        <v>8</v>
      </c>
      <c r="K39" t="s">
        <v>117</v>
      </c>
      <c r="L39" t="s">
        <v>462</v>
      </c>
      <c r="M39" t="s">
        <v>165</v>
      </c>
      <c r="N39">
        <v>0</v>
      </c>
      <c r="O39" t="s">
        <v>47</v>
      </c>
      <c r="P39">
        <v>39</v>
      </c>
      <c r="Q39" t="s">
        <v>82</v>
      </c>
      <c r="R39" t="s">
        <v>49</v>
      </c>
      <c r="S39" t="s">
        <v>50</v>
      </c>
      <c r="T39" t="s">
        <v>51</v>
      </c>
      <c r="U39" t="s">
        <v>120</v>
      </c>
      <c r="V39">
        <v>0.8</v>
      </c>
      <c r="W39" s="1">
        <v>572.00000000000011</v>
      </c>
      <c r="X39">
        <v>1</v>
      </c>
      <c r="Y39">
        <v>0</v>
      </c>
      <c r="Z39">
        <v>5</v>
      </c>
      <c r="AA39">
        <v>0</v>
      </c>
      <c r="AB39" s="2">
        <v>0</v>
      </c>
      <c r="AC39" s="1">
        <v>0</v>
      </c>
      <c r="AD39" s="7">
        <v>43515</v>
      </c>
      <c r="AE39" s="7">
        <v>43516</v>
      </c>
      <c r="AF39">
        <v>1</v>
      </c>
      <c r="AG39" t="s">
        <v>53</v>
      </c>
      <c r="AH39" s="2">
        <v>0</v>
      </c>
      <c r="AI39" s="1">
        <v>0</v>
      </c>
      <c r="AJ39" s="1">
        <v>0</v>
      </c>
      <c r="AK39" s="6" t="str">
        <f>+IF(Tabla1[[#This Row],[REQUEST_TY]]="SR MANTENIMIENTO CORRECTIVO", "EMERGENCIA", "OTROS")</f>
        <v>EMERGENCIA</v>
      </c>
      <c r="AL39" s="6" t="str">
        <f>+_xlfn.IFS(Tabla1[[#This Row],[Veces obj]]&lt;=1,"0-1",Tabla1[[#This Row],[Veces obj]]&lt;=2,"1-2",Tabla1[[#This Row],[Veces obj]]&lt;=3,"2-3",TRUE,"&gt;3")</f>
        <v>0-1</v>
      </c>
      <c r="AM39" s="6" t="str">
        <f>+_xlfn.IFS(MONTH(Tabla1[[#This Row],[MES]])&lt;=3,"Q1",MONTH(Tabla1[[#This Row],[MES]])&lt;=6,"Q2",MONTH(Tabla1[[#This Row],[MES]])&lt;=9,"Q3",TRUE,"Q4")</f>
        <v>Q1</v>
      </c>
      <c r="AN39" t="str">
        <f>+IFERROR(VLOOKUP(Tabla1[[#This Row],[CUENTA]],CTAS[],2,0),"OTROS")</f>
        <v>OTROS</v>
      </c>
      <c r="AO39">
        <v>1</v>
      </c>
      <c r="AP39" t="str">
        <f>+IFERROR(VLOOKUP(Tabla1[[#This Row],[EMPLEADO]],IS[],3,0),"OTROS")</f>
        <v>CHIHUAHUA</v>
      </c>
      <c r="AQ39" t="str">
        <f>+IFERROR(VLOOKUP(Tabla1[[#This Row],[EMPLEADO]],IS[[NÓMINA]:[INGENIERO]],2,0),"OTROS")</f>
        <v>FERNANDO CHAVIRA</v>
      </c>
    </row>
    <row r="40" spans="1:43" x14ac:dyDescent="0.25">
      <c r="A40" t="s">
        <v>4444</v>
      </c>
      <c r="B40">
        <v>1</v>
      </c>
      <c r="C40" t="s">
        <v>6386</v>
      </c>
      <c r="D40" t="s">
        <v>38</v>
      </c>
      <c r="E40" t="s">
        <v>76</v>
      </c>
      <c r="F40" t="s">
        <v>6387</v>
      </c>
      <c r="G40" s="17" t="s">
        <v>670</v>
      </c>
      <c r="H40" t="s">
        <v>116</v>
      </c>
      <c r="I40" t="s">
        <v>43</v>
      </c>
      <c r="J40" t="s">
        <v>8</v>
      </c>
      <c r="K40" t="s">
        <v>102</v>
      </c>
      <c r="L40" t="s">
        <v>671</v>
      </c>
      <c r="M40" t="s">
        <v>165</v>
      </c>
      <c r="N40">
        <v>0</v>
      </c>
      <c r="O40" t="s">
        <v>47</v>
      </c>
      <c r="P40">
        <v>33</v>
      </c>
      <c r="Q40" t="s">
        <v>82</v>
      </c>
      <c r="R40" t="s">
        <v>63</v>
      </c>
      <c r="S40" t="s">
        <v>64</v>
      </c>
      <c r="T40" t="s">
        <v>51</v>
      </c>
      <c r="U40" t="s">
        <v>83</v>
      </c>
      <c r="V40">
        <v>1.05</v>
      </c>
      <c r="W40" s="1">
        <v>1433.25</v>
      </c>
      <c r="X40">
        <v>1</v>
      </c>
      <c r="Y40">
        <v>0</v>
      </c>
      <c r="Z40">
        <v>5</v>
      </c>
      <c r="AA40">
        <v>0</v>
      </c>
      <c r="AB40" s="2">
        <v>0</v>
      </c>
      <c r="AC40" s="1">
        <v>0</v>
      </c>
      <c r="AD40" s="7">
        <v>43514</v>
      </c>
      <c r="AE40" s="7">
        <v>43514</v>
      </c>
      <c r="AF40">
        <v>0</v>
      </c>
      <c r="AG40" t="s">
        <v>53</v>
      </c>
      <c r="AH40" s="2">
        <v>0</v>
      </c>
      <c r="AI40" s="1">
        <v>0</v>
      </c>
      <c r="AJ40" s="1">
        <v>0</v>
      </c>
      <c r="AK40" s="6" t="str">
        <f>+IF(Tabla1[[#This Row],[REQUEST_TY]]="SR MANTENIMIENTO CORRECTIVO", "EMERGENCIA", "OTROS")</f>
        <v>EMERGENCIA</v>
      </c>
      <c r="AL40" s="6" t="str">
        <f>+_xlfn.IFS(Tabla1[[#This Row],[Veces obj]]&lt;=1,"0-1",Tabla1[[#This Row],[Veces obj]]&lt;=2,"1-2",Tabla1[[#This Row],[Veces obj]]&lt;=3,"2-3",TRUE,"&gt;3")</f>
        <v>0-1</v>
      </c>
      <c r="AM40" s="6" t="str">
        <f>+_xlfn.IFS(MONTH(Tabla1[[#This Row],[MES]])&lt;=3,"Q1",MONTH(Tabla1[[#This Row],[MES]])&lt;=6,"Q2",MONTH(Tabla1[[#This Row],[MES]])&lt;=9,"Q3",TRUE,"Q4")</f>
        <v>Q1</v>
      </c>
      <c r="AN40" t="str">
        <f>+IFERROR(VLOOKUP(Tabla1[[#This Row],[CUENTA]],CTAS[],2,0),"OTROS")</f>
        <v>OTROS</v>
      </c>
      <c r="AO40">
        <v>1</v>
      </c>
      <c r="AP40" t="str">
        <f>+IFERROR(VLOOKUP(Tabla1[[#This Row],[EMPLEADO]],IS[],3,0),"OTROS")</f>
        <v>CHIHUAHUA</v>
      </c>
      <c r="AQ40" t="str">
        <f>+IFERROR(VLOOKUP(Tabla1[[#This Row],[EMPLEADO]],IS[[NÓMINA]:[INGENIERO]],2,0),"OTROS")</f>
        <v>FERNANDO CHAVIRA</v>
      </c>
    </row>
    <row r="41" spans="1:43" x14ac:dyDescent="0.25">
      <c r="A41" t="s">
        <v>36</v>
      </c>
      <c r="B41">
        <v>1</v>
      </c>
      <c r="C41" t="s">
        <v>299</v>
      </c>
      <c r="D41" t="s">
        <v>38</v>
      </c>
      <c r="E41" t="s">
        <v>300</v>
      </c>
      <c r="F41" t="s">
        <v>301</v>
      </c>
      <c r="G41" s="17" t="s">
        <v>302</v>
      </c>
      <c r="H41" t="s">
        <v>246</v>
      </c>
      <c r="I41" t="s">
        <v>43</v>
      </c>
      <c r="J41" t="s">
        <v>8</v>
      </c>
      <c r="K41" t="s">
        <v>102</v>
      </c>
      <c r="L41" t="s">
        <v>303</v>
      </c>
      <c r="M41" t="s">
        <v>304</v>
      </c>
      <c r="N41">
        <v>0</v>
      </c>
      <c r="O41" t="s">
        <v>105</v>
      </c>
      <c r="P41">
        <v>27</v>
      </c>
      <c r="Q41" t="s">
        <v>62</v>
      </c>
      <c r="R41" t="s">
        <v>223</v>
      </c>
      <c r="S41" t="s">
        <v>139</v>
      </c>
      <c r="T41" t="s">
        <v>51</v>
      </c>
      <c r="U41" t="s">
        <v>262</v>
      </c>
      <c r="V41">
        <v>1.05</v>
      </c>
      <c r="W41" s="1">
        <v>843.15000000000009</v>
      </c>
      <c r="X41">
        <v>1</v>
      </c>
      <c r="Y41">
        <v>0</v>
      </c>
      <c r="Z41">
        <v>4</v>
      </c>
      <c r="AA41">
        <v>0</v>
      </c>
      <c r="AB41" s="2">
        <v>0</v>
      </c>
      <c r="AC41" s="1">
        <v>0</v>
      </c>
      <c r="AD41" s="7">
        <v>43486</v>
      </c>
      <c r="AE41" s="7">
        <v>43486</v>
      </c>
      <c r="AF41">
        <v>0</v>
      </c>
      <c r="AG41" t="s">
        <v>53</v>
      </c>
      <c r="AH41" s="2">
        <v>0</v>
      </c>
      <c r="AI41" s="1">
        <v>0</v>
      </c>
      <c r="AJ41" s="1">
        <v>0</v>
      </c>
      <c r="AK41" s="6" t="str">
        <f>+IF(Tabla1[[#This Row],[REQUEST_TY]]="SR MANTENIMIENTO CORRECTIVO", "EMERGENCIA", "OTROS")</f>
        <v>EMERGENCIA</v>
      </c>
      <c r="AL41" s="6" t="str">
        <f>+_xlfn.IFS(Tabla1[[#This Row],[Veces obj]]&lt;=1,"0-1",Tabla1[[#This Row],[Veces obj]]&lt;=2,"1-2",Tabla1[[#This Row],[Veces obj]]&lt;=3,"2-3",TRUE,"&gt;3")</f>
        <v>0-1</v>
      </c>
      <c r="AM41" s="6" t="str">
        <f>+_xlfn.IFS(MONTH(Tabla1[[#This Row],[MES]])&lt;=3,"Q1",MONTH(Tabla1[[#This Row],[MES]])&lt;=6,"Q2",MONTH(Tabla1[[#This Row],[MES]])&lt;=9,"Q3",TRUE,"Q4")</f>
        <v>Q1</v>
      </c>
      <c r="AN41" t="str">
        <f>+IFERROR(VLOOKUP(Tabla1[[#This Row],[CUENTA]],CTAS[],2,0),"OTROS")</f>
        <v>OTROS</v>
      </c>
      <c r="AP41" t="str">
        <f>+IFERROR(VLOOKUP(Tabla1[[#This Row],[EMPLEADO]],IS[],3,0),"OTROS")</f>
        <v>OTROS</v>
      </c>
      <c r="AQ41" t="str">
        <f>+IFERROR(VLOOKUP(Tabla1[[#This Row],[EMPLEADO]],IS[[NÓMINA]:[INGENIERO]],2,0),"OTROS")</f>
        <v>OTROS</v>
      </c>
    </row>
    <row r="42" spans="1:43" x14ac:dyDescent="0.25">
      <c r="A42" t="s">
        <v>36</v>
      </c>
      <c r="B42">
        <v>1</v>
      </c>
      <c r="C42" t="s">
        <v>305</v>
      </c>
      <c r="D42" t="s">
        <v>38</v>
      </c>
      <c r="E42" t="s">
        <v>133</v>
      </c>
      <c r="F42" t="s">
        <v>306</v>
      </c>
      <c r="G42" s="17" t="s">
        <v>307</v>
      </c>
      <c r="H42" t="s">
        <v>308</v>
      </c>
      <c r="I42" t="s">
        <v>43</v>
      </c>
      <c r="J42" t="s">
        <v>8</v>
      </c>
      <c r="K42" t="s">
        <v>59</v>
      </c>
      <c r="L42" t="s">
        <v>309</v>
      </c>
      <c r="M42" t="s">
        <v>310</v>
      </c>
      <c r="N42">
        <v>0</v>
      </c>
      <c r="O42" t="s">
        <v>47</v>
      </c>
      <c r="P42">
        <v>10</v>
      </c>
      <c r="Q42" t="s">
        <v>194</v>
      </c>
      <c r="R42" t="s">
        <v>138</v>
      </c>
      <c r="S42" t="s">
        <v>139</v>
      </c>
      <c r="T42" t="s">
        <v>51</v>
      </c>
      <c r="U42" t="s">
        <v>224</v>
      </c>
      <c r="V42">
        <v>0.8</v>
      </c>
      <c r="W42" s="1">
        <v>1258.4000000000003</v>
      </c>
      <c r="X42">
        <v>1</v>
      </c>
      <c r="Y42">
        <v>0</v>
      </c>
      <c r="Z42">
        <v>4</v>
      </c>
      <c r="AA42">
        <v>0</v>
      </c>
      <c r="AB42" s="2">
        <v>0</v>
      </c>
      <c r="AC42" s="1">
        <v>0</v>
      </c>
      <c r="AD42" s="7">
        <v>43486</v>
      </c>
      <c r="AE42" s="7">
        <v>43486</v>
      </c>
      <c r="AF42">
        <v>0</v>
      </c>
      <c r="AG42" t="s">
        <v>53</v>
      </c>
      <c r="AH42" s="2">
        <v>0</v>
      </c>
      <c r="AI42" s="1">
        <v>0</v>
      </c>
      <c r="AJ42" s="1">
        <v>0</v>
      </c>
      <c r="AK42" s="6" t="str">
        <f>+IF(Tabla1[[#This Row],[REQUEST_TY]]="SR MANTENIMIENTO CORRECTIVO", "EMERGENCIA", "OTROS")</f>
        <v>EMERGENCIA</v>
      </c>
      <c r="AL42" s="6" t="str">
        <f>+_xlfn.IFS(Tabla1[[#This Row],[Veces obj]]&lt;=1,"0-1",Tabla1[[#This Row],[Veces obj]]&lt;=2,"1-2",Tabla1[[#This Row],[Veces obj]]&lt;=3,"2-3",TRUE,"&gt;3")</f>
        <v>0-1</v>
      </c>
      <c r="AM42" s="6" t="str">
        <f>+_xlfn.IFS(MONTH(Tabla1[[#This Row],[MES]])&lt;=3,"Q1",MONTH(Tabla1[[#This Row],[MES]])&lt;=6,"Q2",MONTH(Tabla1[[#This Row],[MES]])&lt;=9,"Q3",TRUE,"Q4")</f>
        <v>Q1</v>
      </c>
      <c r="AN42" t="str">
        <f>+IFERROR(VLOOKUP(Tabla1[[#This Row],[CUENTA]],CTAS[],2,0),"OTROS")</f>
        <v>OTROS</v>
      </c>
      <c r="AP42" t="str">
        <f>+IFERROR(VLOOKUP(Tabla1[[#This Row],[EMPLEADO]],IS[],3,0),"OTROS")</f>
        <v>OTROS</v>
      </c>
      <c r="AQ42" t="str">
        <f>+IFERROR(VLOOKUP(Tabla1[[#This Row],[EMPLEADO]],IS[[NÓMINA]:[INGENIERO]],2,0),"OTROS")</f>
        <v>OTROS</v>
      </c>
    </row>
    <row r="43" spans="1:43" x14ac:dyDescent="0.25">
      <c r="A43" t="s">
        <v>36</v>
      </c>
      <c r="B43">
        <v>1</v>
      </c>
      <c r="C43" t="s">
        <v>311</v>
      </c>
      <c r="D43" t="s">
        <v>38</v>
      </c>
      <c r="E43" t="s">
        <v>312</v>
      </c>
      <c r="F43" t="s">
        <v>313</v>
      </c>
      <c r="G43" s="17" t="s">
        <v>314</v>
      </c>
      <c r="H43" t="s">
        <v>106</v>
      </c>
      <c r="I43" t="s">
        <v>43</v>
      </c>
      <c r="J43" t="s">
        <v>8</v>
      </c>
      <c r="K43" t="s">
        <v>59</v>
      </c>
      <c r="L43" t="s">
        <v>315</v>
      </c>
      <c r="M43" t="s">
        <v>316</v>
      </c>
      <c r="N43">
        <v>0</v>
      </c>
      <c r="O43" t="s">
        <v>47</v>
      </c>
      <c r="P43">
        <v>32</v>
      </c>
      <c r="Q43" t="s">
        <v>82</v>
      </c>
      <c r="R43" t="s">
        <v>317</v>
      </c>
      <c r="S43" t="s">
        <v>318</v>
      </c>
      <c r="T43" t="s">
        <v>51</v>
      </c>
      <c r="U43" t="s">
        <v>140</v>
      </c>
      <c r="V43">
        <v>1.1000000000000001</v>
      </c>
      <c r="W43" s="1">
        <v>1730.3000000000004</v>
      </c>
      <c r="X43">
        <v>1</v>
      </c>
      <c r="Y43">
        <v>0</v>
      </c>
      <c r="Z43">
        <v>4</v>
      </c>
      <c r="AA43">
        <v>0</v>
      </c>
      <c r="AB43" s="2">
        <v>0</v>
      </c>
      <c r="AC43" s="1">
        <v>0</v>
      </c>
      <c r="AD43" s="7">
        <v>43486</v>
      </c>
      <c r="AE43" s="7">
        <v>43486</v>
      </c>
      <c r="AF43">
        <v>0</v>
      </c>
      <c r="AG43" t="s">
        <v>53</v>
      </c>
      <c r="AH43" s="2">
        <v>0</v>
      </c>
      <c r="AI43" s="1">
        <v>0</v>
      </c>
      <c r="AJ43" s="1">
        <v>0</v>
      </c>
      <c r="AK43" s="6" t="str">
        <f>+IF(Tabla1[[#This Row],[REQUEST_TY]]="SR MANTENIMIENTO CORRECTIVO", "EMERGENCIA", "OTROS")</f>
        <v>EMERGENCIA</v>
      </c>
      <c r="AL43" s="6" t="str">
        <f>+_xlfn.IFS(Tabla1[[#This Row],[Veces obj]]&lt;=1,"0-1",Tabla1[[#This Row],[Veces obj]]&lt;=2,"1-2",Tabla1[[#This Row],[Veces obj]]&lt;=3,"2-3",TRUE,"&gt;3")</f>
        <v>0-1</v>
      </c>
      <c r="AM43" s="6" t="str">
        <f>+_xlfn.IFS(MONTH(Tabla1[[#This Row],[MES]])&lt;=3,"Q1",MONTH(Tabla1[[#This Row],[MES]])&lt;=6,"Q2",MONTH(Tabla1[[#This Row],[MES]])&lt;=9,"Q3",TRUE,"Q4")</f>
        <v>Q1</v>
      </c>
      <c r="AN43" t="str">
        <f>+IFERROR(VLOOKUP(Tabla1[[#This Row],[CUENTA]],CTAS[],2,0),"OTROS")</f>
        <v>OTROS</v>
      </c>
      <c r="AP43" t="str">
        <f>+IFERROR(VLOOKUP(Tabla1[[#This Row],[EMPLEADO]],IS[],3,0),"OTROS")</f>
        <v>OTROS</v>
      </c>
      <c r="AQ43" t="str">
        <f>+IFERROR(VLOOKUP(Tabla1[[#This Row],[EMPLEADO]],IS[[NÓMINA]:[INGENIERO]],2,0),"OTROS")</f>
        <v>OTROS</v>
      </c>
    </row>
    <row r="44" spans="1:43" x14ac:dyDescent="0.25">
      <c r="A44" t="s">
        <v>4444</v>
      </c>
      <c r="B44">
        <v>1</v>
      </c>
      <c r="C44" t="s">
        <v>6389</v>
      </c>
      <c r="D44" t="s">
        <v>38</v>
      </c>
      <c r="E44" t="s">
        <v>98</v>
      </c>
      <c r="F44" t="s">
        <v>6390</v>
      </c>
      <c r="G44" s="17" t="s">
        <v>2545</v>
      </c>
      <c r="H44" t="s">
        <v>116</v>
      </c>
      <c r="I44" t="s">
        <v>43</v>
      </c>
      <c r="J44" t="s">
        <v>8</v>
      </c>
      <c r="K44" t="s">
        <v>102</v>
      </c>
      <c r="L44" t="s">
        <v>2546</v>
      </c>
      <c r="M44" t="s">
        <v>119</v>
      </c>
      <c r="N44">
        <v>0</v>
      </c>
      <c r="O44" t="s">
        <v>47</v>
      </c>
      <c r="P44">
        <v>10</v>
      </c>
      <c r="Q44" t="s">
        <v>194</v>
      </c>
      <c r="R44" t="s">
        <v>63</v>
      </c>
      <c r="S44" t="s">
        <v>64</v>
      </c>
      <c r="T44" t="s">
        <v>51</v>
      </c>
      <c r="U44" t="s">
        <v>195</v>
      </c>
      <c r="V44">
        <v>0.6</v>
      </c>
      <c r="W44" s="1">
        <v>819</v>
      </c>
      <c r="X44">
        <v>1</v>
      </c>
      <c r="Y44">
        <v>0</v>
      </c>
      <c r="Z44">
        <v>5</v>
      </c>
      <c r="AA44">
        <v>0</v>
      </c>
      <c r="AB44" s="2">
        <v>0</v>
      </c>
      <c r="AC44" s="1">
        <v>0</v>
      </c>
      <c r="AD44" s="7">
        <v>43514</v>
      </c>
      <c r="AE44" s="7">
        <v>43514</v>
      </c>
      <c r="AF44">
        <v>0</v>
      </c>
      <c r="AG44" t="s">
        <v>53</v>
      </c>
      <c r="AH44" s="2">
        <v>0</v>
      </c>
      <c r="AI44" s="1">
        <v>0</v>
      </c>
      <c r="AJ44" s="1">
        <v>0</v>
      </c>
      <c r="AK44" s="6" t="str">
        <f>+IF(Tabla1[[#This Row],[REQUEST_TY]]="SR MANTENIMIENTO CORRECTIVO", "EMERGENCIA", "OTROS")</f>
        <v>EMERGENCIA</v>
      </c>
      <c r="AL44" s="6" t="str">
        <f>+_xlfn.IFS(Tabla1[[#This Row],[Veces obj]]&lt;=1,"0-1",Tabla1[[#This Row],[Veces obj]]&lt;=2,"1-2",Tabla1[[#This Row],[Veces obj]]&lt;=3,"2-3",TRUE,"&gt;3")</f>
        <v>0-1</v>
      </c>
      <c r="AM44" s="6" t="str">
        <f>+_xlfn.IFS(MONTH(Tabla1[[#This Row],[MES]])&lt;=3,"Q1",MONTH(Tabla1[[#This Row],[MES]])&lt;=6,"Q2",MONTH(Tabla1[[#This Row],[MES]])&lt;=9,"Q3",TRUE,"Q4")</f>
        <v>Q1</v>
      </c>
      <c r="AN44" t="str">
        <f>+IFERROR(VLOOKUP(Tabla1[[#This Row],[CUENTA]],CTAS[],2,0),"OTROS")</f>
        <v>OTROS</v>
      </c>
      <c r="AO44">
        <v>1</v>
      </c>
      <c r="AP44" t="str">
        <f>+IFERROR(VLOOKUP(Tabla1[[#This Row],[EMPLEADO]],IS[],3,0),"OTROS")</f>
        <v>CHIHUAHUA</v>
      </c>
      <c r="AQ44" t="str">
        <f>+IFERROR(VLOOKUP(Tabla1[[#This Row],[EMPLEADO]],IS[[NÓMINA]:[INGENIERO]],2,0),"OTROS")</f>
        <v>FERNANDO CHAVIRA</v>
      </c>
    </row>
    <row r="45" spans="1:43" x14ac:dyDescent="0.25">
      <c r="A45" t="s">
        <v>4444</v>
      </c>
      <c r="B45">
        <v>1</v>
      </c>
      <c r="C45" t="s">
        <v>6516</v>
      </c>
      <c r="D45" t="s">
        <v>38</v>
      </c>
      <c r="E45" t="s">
        <v>562</v>
      </c>
      <c r="F45" t="s">
        <v>6517</v>
      </c>
      <c r="G45" s="17" t="s">
        <v>6518</v>
      </c>
      <c r="H45" t="s">
        <v>116</v>
      </c>
      <c r="I45" t="s">
        <v>43</v>
      </c>
      <c r="J45" t="s">
        <v>8</v>
      </c>
      <c r="K45" t="s">
        <v>144</v>
      </c>
      <c r="L45" t="s">
        <v>145</v>
      </c>
      <c r="M45" t="s">
        <v>119</v>
      </c>
      <c r="N45">
        <v>0</v>
      </c>
      <c r="O45" t="s">
        <v>47</v>
      </c>
      <c r="P45">
        <v>99</v>
      </c>
      <c r="Q45" t="s">
        <v>48</v>
      </c>
      <c r="R45" t="s">
        <v>63</v>
      </c>
      <c r="S45" t="s">
        <v>64</v>
      </c>
      <c r="T45" t="s">
        <v>51</v>
      </c>
      <c r="U45" t="s">
        <v>96</v>
      </c>
      <c r="V45">
        <v>1.1000000000000001</v>
      </c>
      <c r="W45" s="1">
        <v>1501.5000000000002</v>
      </c>
      <c r="X45">
        <v>1</v>
      </c>
      <c r="Y45">
        <v>0</v>
      </c>
      <c r="Z45">
        <v>5</v>
      </c>
      <c r="AA45">
        <v>0</v>
      </c>
      <c r="AB45" s="2">
        <v>0</v>
      </c>
      <c r="AC45" s="1">
        <v>0</v>
      </c>
      <c r="AD45" s="7">
        <v>43518</v>
      </c>
      <c r="AE45" s="7">
        <v>43521</v>
      </c>
      <c r="AF45">
        <v>1</v>
      </c>
      <c r="AG45" t="s">
        <v>53</v>
      </c>
      <c r="AH45" s="2">
        <v>0</v>
      </c>
      <c r="AI45" s="1">
        <v>0</v>
      </c>
      <c r="AJ45" s="1">
        <v>0</v>
      </c>
      <c r="AK45" s="6" t="str">
        <f>+IF(Tabla1[[#This Row],[REQUEST_TY]]="SR MANTENIMIENTO CORRECTIVO", "EMERGENCIA", "OTROS")</f>
        <v>EMERGENCIA</v>
      </c>
      <c r="AL45" s="6" t="str">
        <f>+_xlfn.IFS(Tabla1[[#This Row],[Veces obj]]&lt;=1,"0-1",Tabla1[[#This Row],[Veces obj]]&lt;=2,"1-2",Tabla1[[#This Row],[Veces obj]]&lt;=3,"2-3",TRUE,"&gt;3")</f>
        <v>0-1</v>
      </c>
      <c r="AM45" s="6" t="str">
        <f>+_xlfn.IFS(MONTH(Tabla1[[#This Row],[MES]])&lt;=3,"Q1",MONTH(Tabla1[[#This Row],[MES]])&lt;=6,"Q2",MONTH(Tabla1[[#This Row],[MES]])&lt;=9,"Q3",TRUE,"Q4")</f>
        <v>Q1</v>
      </c>
      <c r="AN45" t="str">
        <f>+IFERROR(VLOOKUP(Tabla1[[#This Row],[CUENTA]],CTAS[],2,0),"OTROS")</f>
        <v>OTROS</v>
      </c>
      <c r="AO45">
        <v>1</v>
      </c>
      <c r="AP45" t="str">
        <f>+IFERROR(VLOOKUP(Tabla1[[#This Row],[EMPLEADO]],IS[],3,0),"OTROS")</f>
        <v>CHIHUAHUA</v>
      </c>
      <c r="AQ45" t="str">
        <f>+IFERROR(VLOOKUP(Tabla1[[#This Row],[EMPLEADO]],IS[[NÓMINA]:[INGENIERO]],2,0),"OTROS")</f>
        <v>FERNANDO CHAVIRA</v>
      </c>
    </row>
    <row r="46" spans="1:43" x14ac:dyDescent="0.25">
      <c r="A46" t="s">
        <v>4444</v>
      </c>
      <c r="B46">
        <v>1</v>
      </c>
      <c r="C46" t="s">
        <v>6731</v>
      </c>
      <c r="D46" t="s">
        <v>38</v>
      </c>
      <c r="E46" t="s">
        <v>113</v>
      </c>
      <c r="F46" t="s">
        <v>6732</v>
      </c>
      <c r="G46" s="17" t="s">
        <v>115</v>
      </c>
      <c r="H46" t="s">
        <v>116</v>
      </c>
      <c r="I46" t="s">
        <v>43</v>
      </c>
      <c r="J46" t="s">
        <v>8</v>
      </c>
      <c r="K46" t="s">
        <v>117</v>
      </c>
      <c r="L46" t="s">
        <v>118</v>
      </c>
      <c r="M46" t="s">
        <v>119</v>
      </c>
      <c r="N46">
        <v>0</v>
      </c>
      <c r="O46" t="s">
        <v>47</v>
      </c>
      <c r="P46">
        <v>33</v>
      </c>
      <c r="Q46" t="s">
        <v>82</v>
      </c>
      <c r="R46" t="s">
        <v>49</v>
      </c>
      <c r="S46" t="s">
        <v>50</v>
      </c>
      <c r="T46" t="s">
        <v>51</v>
      </c>
      <c r="U46" t="s">
        <v>120</v>
      </c>
      <c r="V46">
        <v>0.8</v>
      </c>
      <c r="W46" s="1">
        <v>572.00000000000011</v>
      </c>
      <c r="X46">
        <v>1</v>
      </c>
      <c r="Y46">
        <v>0</v>
      </c>
      <c r="Z46">
        <v>5</v>
      </c>
      <c r="AA46">
        <v>0</v>
      </c>
      <c r="AB46" s="2">
        <v>0</v>
      </c>
      <c r="AC46" s="1">
        <v>0</v>
      </c>
      <c r="AD46" s="7">
        <v>43516</v>
      </c>
      <c r="AE46" s="7">
        <v>43516</v>
      </c>
      <c r="AF46">
        <v>0</v>
      </c>
      <c r="AG46" t="s">
        <v>53</v>
      </c>
      <c r="AH46" s="2">
        <v>0</v>
      </c>
      <c r="AI46" s="1">
        <v>0</v>
      </c>
      <c r="AJ46" s="1">
        <v>0</v>
      </c>
      <c r="AK46" s="6" t="str">
        <f>+IF(Tabla1[[#This Row],[REQUEST_TY]]="SR MANTENIMIENTO CORRECTIVO", "EMERGENCIA", "OTROS")</f>
        <v>EMERGENCIA</v>
      </c>
      <c r="AL46" s="6" t="str">
        <f>+_xlfn.IFS(Tabla1[[#This Row],[Veces obj]]&lt;=1,"0-1",Tabla1[[#This Row],[Veces obj]]&lt;=2,"1-2",Tabla1[[#This Row],[Veces obj]]&lt;=3,"2-3",TRUE,"&gt;3")</f>
        <v>0-1</v>
      </c>
      <c r="AM46" s="6" t="str">
        <f>+_xlfn.IFS(MONTH(Tabla1[[#This Row],[MES]])&lt;=3,"Q1",MONTH(Tabla1[[#This Row],[MES]])&lt;=6,"Q2",MONTH(Tabla1[[#This Row],[MES]])&lt;=9,"Q3",TRUE,"Q4")</f>
        <v>Q1</v>
      </c>
      <c r="AN46" t="str">
        <f>+IFERROR(VLOOKUP(Tabla1[[#This Row],[CUENTA]],CTAS[],2,0),"OTROS")</f>
        <v>OTROS</v>
      </c>
      <c r="AO46">
        <v>1</v>
      </c>
      <c r="AP46" t="str">
        <f>+IFERROR(VLOOKUP(Tabla1[[#This Row],[EMPLEADO]],IS[],3,0),"OTROS")</f>
        <v>CHIHUAHUA</v>
      </c>
      <c r="AQ46" t="str">
        <f>+IFERROR(VLOOKUP(Tabla1[[#This Row],[EMPLEADO]],IS[[NÓMINA]:[INGENIERO]],2,0),"OTROS")</f>
        <v>FERNANDO CHAVIRA</v>
      </c>
    </row>
    <row r="47" spans="1:43" x14ac:dyDescent="0.25">
      <c r="A47" t="s">
        <v>36</v>
      </c>
      <c r="B47">
        <v>1</v>
      </c>
      <c r="C47" t="s">
        <v>331</v>
      </c>
      <c r="D47" t="s">
        <v>38</v>
      </c>
      <c r="E47" t="s">
        <v>332</v>
      </c>
      <c r="F47" t="s">
        <v>333</v>
      </c>
      <c r="G47" s="17" t="s">
        <v>334</v>
      </c>
      <c r="H47" t="s">
        <v>70</v>
      </c>
      <c r="I47" t="s">
        <v>43</v>
      </c>
      <c r="J47" t="s">
        <v>8</v>
      </c>
      <c r="K47" t="s">
        <v>234</v>
      </c>
      <c r="L47" t="s">
        <v>93</v>
      </c>
      <c r="M47" t="s">
        <v>94</v>
      </c>
      <c r="N47">
        <v>1</v>
      </c>
      <c r="O47" t="s">
        <v>47</v>
      </c>
      <c r="P47">
        <v>36</v>
      </c>
      <c r="Q47" t="s">
        <v>82</v>
      </c>
      <c r="R47" t="s">
        <v>317</v>
      </c>
      <c r="S47" t="s">
        <v>318</v>
      </c>
      <c r="T47" t="s">
        <v>51</v>
      </c>
      <c r="U47" t="s">
        <v>140</v>
      </c>
      <c r="V47">
        <v>1.1000000000000001</v>
      </c>
      <c r="W47" s="1">
        <v>0</v>
      </c>
      <c r="X47">
        <v>1</v>
      </c>
      <c r="Y47">
        <v>0</v>
      </c>
      <c r="Z47">
        <v>4</v>
      </c>
      <c r="AA47">
        <v>0</v>
      </c>
      <c r="AB47" s="2">
        <v>0</v>
      </c>
      <c r="AC47" s="1">
        <v>0</v>
      </c>
      <c r="AD47" s="7">
        <v>43488</v>
      </c>
      <c r="AE47" s="7">
        <v>43489</v>
      </c>
      <c r="AF47">
        <v>1</v>
      </c>
      <c r="AG47" t="s">
        <v>53</v>
      </c>
      <c r="AH47" s="2">
        <v>0</v>
      </c>
      <c r="AI47" s="1">
        <v>0</v>
      </c>
      <c r="AJ47" s="1">
        <v>0</v>
      </c>
      <c r="AK47" s="6" t="str">
        <f>+IF(Tabla1[[#This Row],[REQUEST_TY]]="SR MANTENIMIENTO CORRECTIVO", "EMERGENCIA", "OTROS")</f>
        <v>EMERGENCIA</v>
      </c>
      <c r="AL47" s="6" t="str">
        <f>+_xlfn.IFS(Tabla1[[#This Row],[Veces obj]]&lt;=1,"0-1",Tabla1[[#This Row],[Veces obj]]&lt;=2,"1-2",Tabla1[[#This Row],[Veces obj]]&lt;=3,"2-3",TRUE,"&gt;3")</f>
        <v>0-1</v>
      </c>
      <c r="AM47" s="6" t="str">
        <f>+_xlfn.IFS(MONTH(Tabla1[[#This Row],[MES]])&lt;=3,"Q1",MONTH(Tabla1[[#This Row],[MES]])&lt;=6,"Q2",MONTH(Tabla1[[#This Row],[MES]])&lt;=9,"Q3",TRUE,"Q4")</f>
        <v>Q1</v>
      </c>
      <c r="AN47" t="str">
        <f>+IFERROR(VLOOKUP(Tabla1[[#This Row],[CUENTA]],CTAS[],2,0),"OTROS")</f>
        <v>OTROS</v>
      </c>
      <c r="AP47" t="str">
        <f>+IFERROR(VLOOKUP(Tabla1[[#This Row],[EMPLEADO]],IS[],3,0),"OTROS")</f>
        <v>OTROS</v>
      </c>
      <c r="AQ47" t="str">
        <f>+IFERROR(VLOOKUP(Tabla1[[#This Row],[EMPLEADO]],IS[[NÓMINA]:[INGENIERO]],2,0),"OTROS")</f>
        <v>OTROS</v>
      </c>
    </row>
    <row r="48" spans="1:43" x14ac:dyDescent="0.25">
      <c r="A48" t="s">
        <v>4444</v>
      </c>
      <c r="B48">
        <v>1</v>
      </c>
      <c r="C48" t="s">
        <v>6776</v>
      </c>
      <c r="D48" t="s">
        <v>38</v>
      </c>
      <c r="E48" t="s">
        <v>39</v>
      </c>
      <c r="F48" t="s">
        <v>6777</v>
      </c>
      <c r="G48" s="17" t="s">
        <v>6778</v>
      </c>
      <c r="H48" t="s">
        <v>116</v>
      </c>
      <c r="I48" t="s">
        <v>43</v>
      </c>
      <c r="J48" t="s">
        <v>8</v>
      </c>
      <c r="K48" t="s">
        <v>798</v>
      </c>
      <c r="L48" t="s">
        <v>3662</v>
      </c>
      <c r="M48" t="s">
        <v>119</v>
      </c>
      <c r="N48">
        <v>1</v>
      </c>
      <c r="O48" t="s">
        <v>47</v>
      </c>
      <c r="P48">
        <v>2639</v>
      </c>
      <c r="Q48" t="s">
        <v>48</v>
      </c>
      <c r="R48" t="s">
        <v>49</v>
      </c>
      <c r="S48" t="s">
        <v>50</v>
      </c>
      <c r="T48" t="s">
        <v>51</v>
      </c>
      <c r="U48" t="s">
        <v>52</v>
      </c>
      <c r="V48">
        <v>1.05</v>
      </c>
      <c r="W48" s="1">
        <v>0</v>
      </c>
      <c r="X48">
        <v>1</v>
      </c>
      <c r="Y48">
        <v>0</v>
      </c>
      <c r="Z48">
        <v>5</v>
      </c>
      <c r="AA48">
        <v>0</v>
      </c>
      <c r="AB48" s="2">
        <v>0</v>
      </c>
      <c r="AC48" s="1">
        <v>0</v>
      </c>
      <c r="AD48" s="7">
        <v>43518</v>
      </c>
      <c r="AE48" s="7">
        <v>43518</v>
      </c>
      <c r="AF48">
        <v>0</v>
      </c>
      <c r="AG48" t="s">
        <v>53</v>
      </c>
      <c r="AH48" s="2">
        <v>0</v>
      </c>
      <c r="AI48" s="1">
        <v>0</v>
      </c>
      <c r="AJ48" s="1">
        <v>0</v>
      </c>
      <c r="AK48" s="6" t="str">
        <f>+IF(Tabla1[[#This Row],[REQUEST_TY]]="SR MANTENIMIENTO CORRECTIVO", "EMERGENCIA", "OTROS")</f>
        <v>EMERGENCIA</v>
      </c>
      <c r="AL48" s="6" t="str">
        <f>+_xlfn.IFS(Tabla1[[#This Row],[Veces obj]]&lt;=1,"0-1",Tabla1[[#This Row],[Veces obj]]&lt;=2,"1-2",Tabla1[[#This Row],[Veces obj]]&lt;=3,"2-3",TRUE,"&gt;3")</f>
        <v>0-1</v>
      </c>
      <c r="AM48" s="6" t="str">
        <f>+_xlfn.IFS(MONTH(Tabla1[[#This Row],[MES]])&lt;=3,"Q1",MONTH(Tabla1[[#This Row],[MES]])&lt;=6,"Q2",MONTH(Tabla1[[#This Row],[MES]])&lt;=9,"Q3",TRUE,"Q4")</f>
        <v>Q1</v>
      </c>
      <c r="AN48" t="str">
        <f>+IFERROR(VLOOKUP(Tabla1[[#This Row],[CUENTA]],CTAS[],2,0),"OTROS")</f>
        <v>OTROS</v>
      </c>
      <c r="AO48">
        <v>1</v>
      </c>
      <c r="AP48" t="str">
        <f>+IFERROR(VLOOKUP(Tabla1[[#This Row],[EMPLEADO]],IS[],3,0),"OTROS")</f>
        <v>CHIHUAHUA</v>
      </c>
      <c r="AQ48" t="str">
        <f>+IFERROR(VLOOKUP(Tabla1[[#This Row],[EMPLEADO]],IS[[NÓMINA]:[INGENIERO]],2,0),"OTROS")</f>
        <v>FERNANDO CHAVIRA</v>
      </c>
    </row>
    <row r="49" spans="1:43" x14ac:dyDescent="0.25">
      <c r="A49" t="s">
        <v>4444</v>
      </c>
      <c r="B49">
        <v>1</v>
      </c>
      <c r="C49" t="s">
        <v>6796</v>
      </c>
      <c r="D49" t="s">
        <v>38</v>
      </c>
      <c r="E49" t="s">
        <v>113</v>
      </c>
      <c r="F49" t="s">
        <v>6797</v>
      </c>
      <c r="G49" s="17" t="s">
        <v>3386</v>
      </c>
      <c r="H49" t="s">
        <v>116</v>
      </c>
      <c r="I49" t="s">
        <v>43</v>
      </c>
      <c r="J49" t="s">
        <v>8</v>
      </c>
      <c r="K49" t="s">
        <v>144</v>
      </c>
      <c r="L49" t="s">
        <v>145</v>
      </c>
      <c r="M49" t="s">
        <v>119</v>
      </c>
      <c r="N49">
        <v>0</v>
      </c>
      <c r="O49" t="s">
        <v>47</v>
      </c>
      <c r="P49">
        <v>302</v>
      </c>
      <c r="Q49" t="s">
        <v>48</v>
      </c>
      <c r="R49" t="s">
        <v>49</v>
      </c>
      <c r="S49" t="s">
        <v>50</v>
      </c>
      <c r="T49" t="s">
        <v>51</v>
      </c>
      <c r="U49" t="s">
        <v>52</v>
      </c>
      <c r="V49">
        <v>1.05</v>
      </c>
      <c r="W49" s="1">
        <v>750.75000000000011</v>
      </c>
      <c r="X49">
        <v>1</v>
      </c>
      <c r="Y49">
        <v>0</v>
      </c>
      <c r="Z49">
        <v>5</v>
      </c>
      <c r="AA49">
        <v>0</v>
      </c>
      <c r="AB49" s="2">
        <v>0</v>
      </c>
      <c r="AC49" s="1">
        <v>0</v>
      </c>
      <c r="AD49" s="7">
        <v>43517</v>
      </c>
      <c r="AE49" s="7">
        <v>43517</v>
      </c>
      <c r="AF49">
        <v>0</v>
      </c>
      <c r="AG49" t="s">
        <v>53</v>
      </c>
      <c r="AH49" s="2">
        <v>0</v>
      </c>
      <c r="AI49" s="1">
        <v>0</v>
      </c>
      <c r="AJ49" s="1">
        <v>0</v>
      </c>
      <c r="AK49" s="6" t="str">
        <f>+IF(Tabla1[[#This Row],[REQUEST_TY]]="SR MANTENIMIENTO CORRECTIVO", "EMERGENCIA", "OTROS")</f>
        <v>EMERGENCIA</v>
      </c>
      <c r="AL49" s="6" t="str">
        <f>+_xlfn.IFS(Tabla1[[#This Row],[Veces obj]]&lt;=1,"0-1",Tabla1[[#This Row],[Veces obj]]&lt;=2,"1-2",Tabla1[[#This Row],[Veces obj]]&lt;=3,"2-3",TRUE,"&gt;3")</f>
        <v>0-1</v>
      </c>
      <c r="AM49" s="6" t="str">
        <f>+_xlfn.IFS(MONTH(Tabla1[[#This Row],[MES]])&lt;=3,"Q1",MONTH(Tabla1[[#This Row],[MES]])&lt;=6,"Q2",MONTH(Tabla1[[#This Row],[MES]])&lt;=9,"Q3",TRUE,"Q4")</f>
        <v>Q1</v>
      </c>
      <c r="AN49" t="str">
        <f>+IFERROR(VLOOKUP(Tabla1[[#This Row],[CUENTA]],CTAS[],2,0),"OTROS")</f>
        <v>OTROS</v>
      </c>
      <c r="AO49">
        <v>1</v>
      </c>
      <c r="AP49" t="str">
        <f>+IFERROR(VLOOKUP(Tabla1[[#This Row],[EMPLEADO]],IS[],3,0),"OTROS")</f>
        <v>CHIHUAHUA</v>
      </c>
      <c r="AQ49" t="str">
        <f>+IFERROR(VLOOKUP(Tabla1[[#This Row],[EMPLEADO]],IS[[NÓMINA]:[INGENIERO]],2,0),"OTROS")</f>
        <v>FERNANDO CHAVIRA</v>
      </c>
    </row>
    <row r="50" spans="1:43" x14ac:dyDescent="0.25">
      <c r="A50" t="s">
        <v>4444</v>
      </c>
      <c r="B50">
        <v>1</v>
      </c>
      <c r="C50" t="s">
        <v>6825</v>
      </c>
      <c r="D50" t="s">
        <v>38</v>
      </c>
      <c r="E50" t="s">
        <v>562</v>
      </c>
      <c r="F50" t="s">
        <v>6826</v>
      </c>
      <c r="G50" s="17" t="s">
        <v>564</v>
      </c>
      <c r="H50" t="s">
        <v>116</v>
      </c>
      <c r="I50" t="s">
        <v>43</v>
      </c>
      <c r="J50" t="s">
        <v>8</v>
      </c>
      <c r="K50" t="s">
        <v>144</v>
      </c>
      <c r="L50" t="s">
        <v>145</v>
      </c>
      <c r="M50" t="s">
        <v>119</v>
      </c>
      <c r="N50">
        <v>0</v>
      </c>
      <c r="O50" t="s">
        <v>47</v>
      </c>
      <c r="P50">
        <v>8</v>
      </c>
      <c r="Q50" t="s">
        <v>194</v>
      </c>
      <c r="R50" t="s">
        <v>63</v>
      </c>
      <c r="S50" t="s">
        <v>64</v>
      </c>
      <c r="T50" t="s">
        <v>51</v>
      </c>
      <c r="U50" t="s">
        <v>195</v>
      </c>
      <c r="V50">
        <v>0.6</v>
      </c>
      <c r="W50" s="1">
        <v>819</v>
      </c>
      <c r="X50">
        <v>1</v>
      </c>
      <c r="Y50">
        <v>0</v>
      </c>
      <c r="Z50">
        <v>5</v>
      </c>
      <c r="AA50">
        <v>0</v>
      </c>
      <c r="AB50" s="2">
        <v>0</v>
      </c>
      <c r="AC50" s="1">
        <v>0</v>
      </c>
      <c r="AD50" s="7">
        <v>43521</v>
      </c>
      <c r="AE50" s="7">
        <v>43522</v>
      </c>
      <c r="AF50">
        <v>1</v>
      </c>
      <c r="AG50" t="s">
        <v>53</v>
      </c>
      <c r="AH50" s="2">
        <v>0</v>
      </c>
      <c r="AI50" s="1">
        <v>0</v>
      </c>
      <c r="AJ50" s="1">
        <v>0</v>
      </c>
      <c r="AK50" s="6" t="str">
        <f>+IF(Tabla1[[#This Row],[REQUEST_TY]]="SR MANTENIMIENTO CORRECTIVO", "EMERGENCIA", "OTROS")</f>
        <v>EMERGENCIA</v>
      </c>
      <c r="AL50" s="6" t="str">
        <f>+_xlfn.IFS(Tabla1[[#This Row],[Veces obj]]&lt;=1,"0-1",Tabla1[[#This Row],[Veces obj]]&lt;=2,"1-2",Tabla1[[#This Row],[Veces obj]]&lt;=3,"2-3",TRUE,"&gt;3")</f>
        <v>0-1</v>
      </c>
      <c r="AM50" s="6" t="str">
        <f>+_xlfn.IFS(MONTH(Tabla1[[#This Row],[MES]])&lt;=3,"Q1",MONTH(Tabla1[[#This Row],[MES]])&lt;=6,"Q2",MONTH(Tabla1[[#This Row],[MES]])&lt;=9,"Q3",TRUE,"Q4")</f>
        <v>Q1</v>
      </c>
      <c r="AN50" t="str">
        <f>+IFERROR(VLOOKUP(Tabla1[[#This Row],[CUENTA]],CTAS[],2,0),"OTROS")</f>
        <v>OTROS</v>
      </c>
      <c r="AO50">
        <v>1</v>
      </c>
      <c r="AP50" t="str">
        <f>+IFERROR(VLOOKUP(Tabla1[[#This Row],[EMPLEADO]],IS[],3,0),"OTROS")</f>
        <v>CHIHUAHUA</v>
      </c>
      <c r="AQ50" t="str">
        <f>+IFERROR(VLOOKUP(Tabla1[[#This Row],[EMPLEADO]],IS[[NÓMINA]:[INGENIERO]],2,0),"OTROS")</f>
        <v>FERNANDO CHAVIRA</v>
      </c>
    </row>
    <row r="51" spans="1:43" x14ac:dyDescent="0.25">
      <c r="A51" t="s">
        <v>36</v>
      </c>
      <c r="B51">
        <v>1</v>
      </c>
      <c r="C51" t="s">
        <v>347</v>
      </c>
      <c r="D51" t="s">
        <v>38</v>
      </c>
      <c r="E51" t="s">
        <v>348</v>
      </c>
      <c r="F51" t="s">
        <v>349</v>
      </c>
      <c r="G51" s="17" t="s">
        <v>350</v>
      </c>
      <c r="H51" t="s">
        <v>246</v>
      </c>
      <c r="I51" t="s">
        <v>43</v>
      </c>
      <c r="J51" t="s">
        <v>8</v>
      </c>
      <c r="K51" t="s">
        <v>102</v>
      </c>
      <c r="L51" t="s">
        <v>351</v>
      </c>
      <c r="M51" t="s">
        <v>352</v>
      </c>
      <c r="N51">
        <v>0</v>
      </c>
      <c r="O51" t="s">
        <v>105</v>
      </c>
      <c r="P51">
        <v>102</v>
      </c>
      <c r="Q51" t="s">
        <v>48</v>
      </c>
      <c r="R51" t="s">
        <v>223</v>
      </c>
      <c r="S51" t="s">
        <v>139</v>
      </c>
      <c r="T51" t="s">
        <v>51</v>
      </c>
      <c r="U51" t="s">
        <v>353</v>
      </c>
      <c r="V51">
        <v>1.1499999999999999</v>
      </c>
      <c r="W51" s="1">
        <v>923.44999999999993</v>
      </c>
      <c r="X51">
        <v>1</v>
      </c>
      <c r="Y51">
        <v>0</v>
      </c>
      <c r="Z51">
        <v>4</v>
      </c>
      <c r="AA51">
        <v>0</v>
      </c>
      <c r="AB51" s="2">
        <v>0</v>
      </c>
      <c r="AC51" s="1">
        <v>0</v>
      </c>
      <c r="AD51" s="7">
        <v>43493</v>
      </c>
      <c r="AE51" s="7">
        <v>43493</v>
      </c>
      <c r="AF51">
        <v>0</v>
      </c>
      <c r="AG51" t="s">
        <v>53</v>
      </c>
      <c r="AH51" s="2">
        <v>0</v>
      </c>
      <c r="AI51" s="1">
        <v>0</v>
      </c>
      <c r="AJ51" s="1">
        <v>0</v>
      </c>
      <c r="AK51" s="6" t="str">
        <f>+IF(Tabla1[[#This Row],[REQUEST_TY]]="SR MANTENIMIENTO CORRECTIVO", "EMERGENCIA", "OTROS")</f>
        <v>EMERGENCIA</v>
      </c>
      <c r="AL51" s="6" t="str">
        <f>+_xlfn.IFS(Tabla1[[#This Row],[Veces obj]]&lt;=1,"0-1",Tabla1[[#This Row],[Veces obj]]&lt;=2,"1-2",Tabla1[[#This Row],[Veces obj]]&lt;=3,"2-3",TRUE,"&gt;3")</f>
        <v>0-1</v>
      </c>
      <c r="AM51" s="6" t="str">
        <f>+_xlfn.IFS(MONTH(Tabla1[[#This Row],[MES]])&lt;=3,"Q1",MONTH(Tabla1[[#This Row],[MES]])&lt;=6,"Q2",MONTH(Tabla1[[#This Row],[MES]])&lt;=9,"Q3",TRUE,"Q4")</f>
        <v>Q1</v>
      </c>
      <c r="AN51" t="str">
        <f>+IFERROR(VLOOKUP(Tabla1[[#This Row],[CUENTA]],CTAS[],2,0),"OTROS")</f>
        <v>OTROS</v>
      </c>
      <c r="AP51" t="str">
        <f>+IFERROR(VLOOKUP(Tabla1[[#This Row],[EMPLEADO]],IS[],3,0),"OTROS")</f>
        <v>OTROS</v>
      </c>
      <c r="AQ51" t="str">
        <f>+IFERROR(VLOOKUP(Tabla1[[#This Row],[EMPLEADO]],IS[[NÓMINA]:[INGENIERO]],2,0),"OTROS")</f>
        <v>OTROS</v>
      </c>
    </row>
    <row r="52" spans="1:43" x14ac:dyDescent="0.25">
      <c r="A52" t="s">
        <v>36</v>
      </c>
      <c r="B52">
        <v>1</v>
      </c>
      <c r="C52" t="s">
        <v>354</v>
      </c>
      <c r="D52" t="s">
        <v>38</v>
      </c>
      <c r="E52" t="s">
        <v>76</v>
      </c>
      <c r="F52" t="s">
        <v>355</v>
      </c>
      <c r="G52" s="17" t="s">
        <v>356</v>
      </c>
      <c r="H52" t="s">
        <v>253</v>
      </c>
      <c r="I52" t="s">
        <v>43</v>
      </c>
      <c r="J52" t="s">
        <v>8</v>
      </c>
      <c r="K52" t="s">
        <v>59</v>
      </c>
      <c r="L52" t="s">
        <v>357</v>
      </c>
      <c r="M52" t="s">
        <v>358</v>
      </c>
      <c r="N52">
        <v>0</v>
      </c>
      <c r="O52" t="s">
        <v>47</v>
      </c>
      <c r="P52">
        <v>26</v>
      </c>
      <c r="Q52" t="s">
        <v>62</v>
      </c>
      <c r="R52" t="s">
        <v>63</v>
      </c>
      <c r="S52" t="s">
        <v>64</v>
      </c>
      <c r="T52" t="s">
        <v>51</v>
      </c>
      <c r="U52" t="s">
        <v>65</v>
      </c>
      <c r="V52">
        <v>0.8</v>
      </c>
      <c r="W52" s="1">
        <v>1092</v>
      </c>
      <c r="X52">
        <v>1</v>
      </c>
      <c r="Y52">
        <v>0</v>
      </c>
      <c r="Z52">
        <v>5</v>
      </c>
      <c r="AA52">
        <v>0</v>
      </c>
      <c r="AB52" s="2">
        <v>0</v>
      </c>
      <c r="AC52" s="1">
        <v>0</v>
      </c>
      <c r="AD52" s="7">
        <v>43493</v>
      </c>
      <c r="AE52" s="7">
        <v>43493</v>
      </c>
      <c r="AF52">
        <v>0</v>
      </c>
      <c r="AG52" t="s">
        <v>53</v>
      </c>
      <c r="AH52" s="2">
        <v>0</v>
      </c>
      <c r="AI52" s="1">
        <v>0</v>
      </c>
      <c r="AJ52" s="1">
        <v>0</v>
      </c>
      <c r="AK52" s="6" t="str">
        <f>+IF(Tabla1[[#This Row],[REQUEST_TY]]="SR MANTENIMIENTO CORRECTIVO", "EMERGENCIA", "OTROS")</f>
        <v>EMERGENCIA</v>
      </c>
      <c r="AL52" s="6" t="str">
        <f>+_xlfn.IFS(Tabla1[[#This Row],[Veces obj]]&lt;=1,"0-1",Tabla1[[#This Row],[Veces obj]]&lt;=2,"1-2",Tabla1[[#This Row],[Veces obj]]&lt;=3,"2-3",TRUE,"&gt;3")</f>
        <v>0-1</v>
      </c>
      <c r="AM52" s="6" t="str">
        <f>+_xlfn.IFS(MONTH(Tabla1[[#This Row],[MES]])&lt;=3,"Q1",MONTH(Tabla1[[#This Row],[MES]])&lt;=6,"Q2",MONTH(Tabla1[[#This Row],[MES]])&lt;=9,"Q3",TRUE,"Q4")</f>
        <v>Q1</v>
      </c>
      <c r="AN52" t="str">
        <f>+IFERROR(VLOOKUP(Tabla1[[#This Row],[CUENTA]],CTAS[],2,0),"OTROS")</f>
        <v>OTROS</v>
      </c>
      <c r="AP52" t="str">
        <f>+IFERROR(VLOOKUP(Tabla1[[#This Row],[EMPLEADO]],IS[],3,0),"OTROS")</f>
        <v>OTROS</v>
      </c>
      <c r="AQ52" t="str">
        <f>+IFERROR(VLOOKUP(Tabla1[[#This Row],[EMPLEADO]],IS[[NÓMINA]:[INGENIERO]],2,0),"OTROS")</f>
        <v>OTROS</v>
      </c>
    </row>
    <row r="53" spans="1:43" x14ac:dyDescent="0.25">
      <c r="A53" t="s">
        <v>4444</v>
      </c>
      <c r="B53">
        <v>1</v>
      </c>
      <c r="C53" t="s">
        <v>6922</v>
      </c>
      <c r="D53" t="s">
        <v>38</v>
      </c>
      <c r="E53" t="s">
        <v>373</v>
      </c>
      <c r="F53" t="s">
        <v>6923</v>
      </c>
      <c r="G53" s="17" t="s">
        <v>5341</v>
      </c>
      <c r="H53" t="s">
        <v>116</v>
      </c>
      <c r="I53" t="s">
        <v>43</v>
      </c>
      <c r="J53" t="s">
        <v>8</v>
      </c>
      <c r="K53" t="s">
        <v>102</v>
      </c>
      <c r="L53" t="s">
        <v>671</v>
      </c>
      <c r="M53" t="s">
        <v>165</v>
      </c>
      <c r="N53">
        <v>0</v>
      </c>
      <c r="O53" t="s">
        <v>47</v>
      </c>
      <c r="P53">
        <v>15</v>
      </c>
      <c r="Q53" t="s">
        <v>194</v>
      </c>
      <c r="R53" t="s">
        <v>153</v>
      </c>
      <c r="S53" t="s">
        <v>50</v>
      </c>
      <c r="T53" t="s">
        <v>51</v>
      </c>
      <c r="U53" t="s">
        <v>444</v>
      </c>
      <c r="V53">
        <v>0</v>
      </c>
      <c r="W53" s="1">
        <v>0</v>
      </c>
      <c r="X53">
        <v>1</v>
      </c>
      <c r="Y53">
        <v>0</v>
      </c>
      <c r="Z53">
        <v>5</v>
      </c>
      <c r="AA53">
        <v>0</v>
      </c>
      <c r="AB53" s="2">
        <v>0</v>
      </c>
      <c r="AC53" s="1">
        <v>0</v>
      </c>
      <c r="AD53" s="7">
        <v>43518</v>
      </c>
      <c r="AE53" s="7">
        <v>43518</v>
      </c>
      <c r="AF53">
        <v>0</v>
      </c>
      <c r="AG53" t="s">
        <v>53</v>
      </c>
      <c r="AH53" s="2">
        <v>0</v>
      </c>
      <c r="AI53" s="1">
        <v>0</v>
      </c>
      <c r="AJ53" s="1">
        <v>0</v>
      </c>
      <c r="AK53" s="6" t="str">
        <f>+IF(Tabla1[[#This Row],[REQUEST_TY]]="SR MANTENIMIENTO CORRECTIVO", "EMERGENCIA", "OTROS")</f>
        <v>EMERGENCIA</v>
      </c>
      <c r="AL53" s="6" t="str">
        <f>+_xlfn.IFS(Tabla1[[#This Row],[Veces obj]]&lt;=1,"0-1",Tabla1[[#This Row],[Veces obj]]&lt;=2,"1-2",Tabla1[[#This Row],[Veces obj]]&lt;=3,"2-3",TRUE,"&gt;3")</f>
        <v>0-1</v>
      </c>
      <c r="AM53" s="6" t="str">
        <f>+_xlfn.IFS(MONTH(Tabla1[[#This Row],[MES]])&lt;=3,"Q1",MONTH(Tabla1[[#This Row],[MES]])&lt;=6,"Q2",MONTH(Tabla1[[#This Row],[MES]])&lt;=9,"Q3",TRUE,"Q4")</f>
        <v>Q1</v>
      </c>
      <c r="AN53" t="str">
        <f>+IFERROR(VLOOKUP(Tabla1[[#This Row],[CUENTA]],CTAS[],2,0),"OTROS")</f>
        <v>OTROS</v>
      </c>
      <c r="AO53">
        <v>1</v>
      </c>
      <c r="AP53" t="str">
        <f>+IFERROR(VLOOKUP(Tabla1[[#This Row],[EMPLEADO]],IS[],3,0),"OTROS")</f>
        <v>CHIHUAHUA</v>
      </c>
      <c r="AQ53" t="str">
        <f>+IFERROR(VLOOKUP(Tabla1[[#This Row],[EMPLEADO]],IS[[NÓMINA]:[INGENIERO]],2,0),"OTROS")</f>
        <v>FERNANDO CHAVIRA</v>
      </c>
    </row>
    <row r="54" spans="1:43" x14ac:dyDescent="0.25">
      <c r="A54" t="s">
        <v>4444</v>
      </c>
      <c r="B54">
        <v>1</v>
      </c>
      <c r="C54" t="s">
        <v>7193</v>
      </c>
      <c r="D54" t="s">
        <v>38</v>
      </c>
      <c r="E54" t="s">
        <v>76</v>
      </c>
      <c r="F54" t="s">
        <v>7194</v>
      </c>
      <c r="G54" s="17" t="s">
        <v>7195</v>
      </c>
      <c r="H54" t="s">
        <v>116</v>
      </c>
      <c r="I54" t="s">
        <v>43</v>
      </c>
      <c r="J54" t="s">
        <v>8</v>
      </c>
      <c r="K54" t="s">
        <v>144</v>
      </c>
      <c r="L54" t="s">
        <v>145</v>
      </c>
      <c r="M54" t="s">
        <v>119</v>
      </c>
      <c r="N54">
        <v>0</v>
      </c>
      <c r="O54" t="s">
        <v>47</v>
      </c>
      <c r="P54">
        <v>91</v>
      </c>
      <c r="Q54" t="s">
        <v>48</v>
      </c>
      <c r="R54" t="s">
        <v>63</v>
      </c>
      <c r="S54" t="s">
        <v>64</v>
      </c>
      <c r="T54" t="s">
        <v>51</v>
      </c>
      <c r="U54" t="s">
        <v>96</v>
      </c>
      <c r="V54">
        <v>1.1000000000000001</v>
      </c>
      <c r="W54" s="1">
        <v>1501.5000000000002</v>
      </c>
      <c r="X54">
        <v>1</v>
      </c>
      <c r="Y54">
        <v>0</v>
      </c>
      <c r="Z54">
        <v>5</v>
      </c>
      <c r="AA54">
        <v>0</v>
      </c>
      <c r="AB54" s="2">
        <v>0</v>
      </c>
      <c r="AC54" s="1">
        <v>0</v>
      </c>
      <c r="AD54" s="7">
        <v>43523</v>
      </c>
      <c r="AE54" s="7">
        <v>43523</v>
      </c>
      <c r="AF54">
        <v>0</v>
      </c>
      <c r="AG54" t="s">
        <v>53</v>
      </c>
      <c r="AH54" s="2">
        <v>0</v>
      </c>
      <c r="AI54" s="1">
        <v>0</v>
      </c>
      <c r="AJ54" s="1">
        <v>0</v>
      </c>
      <c r="AK54" s="6" t="str">
        <f>+IF(Tabla1[[#This Row],[REQUEST_TY]]="SR MANTENIMIENTO CORRECTIVO", "EMERGENCIA", "OTROS")</f>
        <v>EMERGENCIA</v>
      </c>
      <c r="AL54" s="6" t="str">
        <f>+_xlfn.IFS(Tabla1[[#This Row],[Veces obj]]&lt;=1,"0-1",Tabla1[[#This Row],[Veces obj]]&lt;=2,"1-2",Tabla1[[#This Row],[Veces obj]]&lt;=3,"2-3",TRUE,"&gt;3")</f>
        <v>0-1</v>
      </c>
      <c r="AM54" s="6" t="str">
        <f>+_xlfn.IFS(MONTH(Tabla1[[#This Row],[MES]])&lt;=3,"Q1",MONTH(Tabla1[[#This Row],[MES]])&lt;=6,"Q2",MONTH(Tabla1[[#This Row],[MES]])&lt;=9,"Q3",TRUE,"Q4")</f>
        <v>Q1</v>
      </c>
      <c r="AN54" t="str">
        <f>+IFERROR(VLOOKUP(Tabla1[[#This Row],[CUENTA]],CTAS[],2,0),"OTROS")</f>
        <v>OTROS</v>
      </c>
      <c r="AO54">
        <v>1</v>
      </c>
      <c r="AP54" t="str">
        <f>+IFERROR(VLOOKUP(Tabla1[[#This Row],[EMPLEADO]],IS[],3,0),"OTROS")</f>
        <v>CHIHUAHUA</v>
      </c>
      <c r="AQ54" t="str">
        <f>+IFERROR(VLOOKUP(Tabla1[[#This Row],[EMPLEADO]],IS[[NÓMINA]:[INGENIERO]],2,0),"OTROS")</f>
        <v>FERNANDO CHAVIRA</v>
      </c>
    </row>
    <row r="55" spans="1:43" x14ac:dyDescent="0.25">
      <c r="A55" t="s">
        <v>36</v>
      </c>
      <c r="B55">
        <v>1</v>
      </c>
      <c r="C55" t="s">
        <v>445</v>
      </c>
      <c r="D55" t="s">
        <v>38</v>
      </c>
      <c r="E55" t="s">
        <v>113</v>
      </c>
      <c r="F55" t="s">
        <v>446</v>
      </c>
      <c r="G55" s="17" t="s">
        <v>447</v>
      </c>
      <c r="H55" t="s">
        <v>116</v>
      </c>
      <c r="I55" t="s">
        <v>43</v>
      </c>
      <c r="J55" t="s">
        <v>8</v>
      </c>
      <c r="K55" t="s">
        <v>448</v>
      </c>
      <c r="L55" t="s">
        <v>449</v>
      </c>
      <c r="M55" t="s">
        <v>165</v>
      </c>
      <c r="N55">
        <v>0</v>
      </c>
      <c r="O55" t="s">
        <v>47</v>
      </c>
      <c r="P55">
        <v>21</v>
      </c>
      <c r="Q55" t="s">
        <v>62</v>
      </c>
      <c r="R55" t="s">
        <v>49</v>
      </c>
      <c r="S55" t="s">
        <v>50</v>
      </c>
      <c r="T55" t="s">
        <v>51</v>
      </c>
      <c r="U55" t="s">
        <v>154</v>
      </c>
      <c r="V55">
        <v>0.6</v>
      </c>
      <c r="W55" s="1">
        <v>429.00000000000006</v>
      </c>
      <c r="X55">
        <v>1</v>
      </c>
      <c r="Y55">
        <v>0.05</v>
      </c>
      <c r="Z55">
        <v>5</v>
      </c>
      <c r="AA55">
        <v>0.01</v>
      </c>
      <c r="AB55" s="2">
        <v>0</v>
      </c>
      <c r="AC55" s="1">
        <v>0</v>
      </c>
      <c r="AD55" s="7">
        <v>43473</v>
      </c>
      <c r="AE55" s="7">
        <v>43473</v>
      </c>
      <c r="AF55">
        <v>0</v>
      </c>
      <c r="AG55" t="s">
        <v>53</v>
      </c>
      <c r="AH55" s="2">
        <v>0</v>
      </c>
      <c r="AI55" s="1">
        <v>0</v>
      </c>
      <c r="AJ55" s="1">
        <v>0</v>
      </c>
      <c r="AK55" s="6" t="str">
        <f>+IF(Tabla1[[#This Row],[REQUEST_TY]]="SR MANTENIMIENTO CORRECTIVO", "EMERGENCIA", "OTROS")</f>
        <v>EMERGENCIA</v>
      </c>
      <c r="AL55" s="6" t="str">
        <f>+_xlfn.IFS(Tabla1[[#This Row],[Veces obj]]&lt;=1,"0-1",Tabla1[[#This Row],[Veces obj]]&lt;=2,"1-2",Tabla1[[#This Row],[Veces obj]]&lt;=3,"2-3",TRUE,"&gt;3")</f>
        <v>0-1</v>
      </c>
      <c r="AM55" s="6" t="str">
        <f>+_xlfn.IFS(MONTH(Tabla1[[#This Row],[MES]])&lt;=3,"Q1",MONTH(Tabla1[[#This Row],[MES]])&lt;=6,"Q2",MONTH(Tabla1[[#This Row],[MES]])&lt;=9,"Q3",TRUE,"Q4")</f>
        <v>Q1</v>
      </c>
      <c r="AN55" t="str">
        <f>+IFERROR(VLOOKUP(Tabla1[[#This Row],[CUENTA]],CTAS[],2,0),"OTROS")</f>
        <v>OTROS</v>
      </c>
      <c r="AO55">
        <v>1</v>
      </c>
      <c r="AP55" t="str">
        <f>+IFERROR(VLOOKUP(Tabla1[[#This Row],[EMPLEADO]],IS[],3,0),"OTROS")</f>
        <v>CHIHUAHUA</v>
      </c>
      <c r="AQ55" t="str">
        <f>+IFERROR(VLOOKUP(Tabla1[[#This Row],[EMPLEADO]],IS[[NÓMINA]:[INGENIERO]],2,0),"OTROS")</f>
        <v>FERNANDO CHAVIRA</v>
      </c>
    </row>
    <row r="56" spans="1:43" x14ac:dyDescent="0.25">
      <c r="A56" t="s">
        <v>36</v>
      </c>
      <c r="B56">
        <v>1</v>
      </c>
      <c r="C56" t="s">
        <v>372</v>
      </c>
      <c r="D56" t="s">
        <v>38</v>
      </c>
      <c r="E56" t="s">
        <v>373</v>
      </c>
      <c r="F56" t="s">
        <v>374</v>
      </c>
      <c r="G56" s="17" t="s">
        <v>375</v>
      </c>
      <c r="H56" t="s">
        <v>308</v>
      </c>
      <c r="I56" t="s">
        <v>43</v>
      </c>
      <c r="J56" t="s">
        <v>8</v>
      </c>
      <c r="K56" t="s">
        <v>102</v>
      </c>
      <c r="L56" t="s">
        <v>376</v>
      </c>
      <c r="M56" t="s">
        <v>310</v>
      </c>
      <c r="N56">
        <v>0</v>
      </c>
      <c r="O56" t="s">
        <v>47</v>
      </c>
      <c r="P56">
        <v>101</v>
      </c>
      <c r="Q56" t="s">
        <v>48</v>
      </c>
      <c r="R56" t="s">
        <v>153</v>
      </c>
      <c r="S56" t="s">
        <v>50</v>
      </c>
      <c r="T56" t="s">
        <v>51</v>
      </c>
      <c r="U56" t="s">
        <v>52</v>
      </c>
      <c r="V56">
        <v>1.05</v>
      </c>
      <c r="W56" s="1">
        <v>750.75000000000011</v>
      </c>
      <c r="X56">
        <v>1</v>
      </c>
      <c r="Y56">
        <v>0</v>
      </c>
      <c r="Z56">
        <v>5</v>
      </c>
      <c r="AA56">
        <v>0</v>
      </c>
      <c r="AB56" s="2">
        <v>0</v>
      </c>
      <c r="AC56" s="1">
        <v>0</v>
      </c>
      <c r="AD56" s="7">
        <v>43493</v>
      </c>
      <c r="AE56" s="7">
        <v>43494</v>
      </c>
      <c r="AF56">
        <v>1</v>
      </c>
      <c r="AG56" t="s">
        <v>53</v>
      </c>
      <c r="AH56" s="2">
        <v>0</v>
      </c>
      <c r="AI56" s="1">
        <v>0</v>
      </c>
      <c r="AJ56" s="1">
        <v>0</v>
      </c>
      <c r="AK56" s="6" t="str">
        <f>+IF(Tabla1[[#This Row],[REQUEST_TY]]="SR MANTENIMIENTO CORRECTIVO", "EMERGENCIA", "OTROS")</f>
        <v>EMERGENCIA</v>
      </c>
      <c r="AL56" s="6" t="str">
        <f>+_xlfn.IFS(Tabla1[[#This Row],[Veces obj]]&lt;=1,"0-1",Tabla1[[#This Row],[Veces obj]]&lt;=2,"1-2",Tabla1[[#This Row],[Veces obj]]&lt;=3,"2-3",TRUE,"&gt;3")</f>
        <v>0-1</v>
      </c>
      <c r="AM56" s="6" t="str">
        <f>+_xlfn.IFS(MONTH(Tabla1[[#This Row],[MES]])&lt;=3,"Q1",MONTH(Tabla1[[#This Row],[MES]])&lt;=6,"Q2",MONTH(Tabla1[[#This Row],[MES]])&lt;=9,"Q3",TRUE,"Q4")</f>
        <v>Q1</v>
      </c>
      <c r="AN56" t="str">
        <f>+IFERROR(VLOOKUP(Tabla1[[#This Row],[CUENTA]],CTAS[],2,0),"OTROS")</f>
        <v>OTROS</v>
      </c>
      <c r="AP56" t="str">
        <f>+IFERROR(VLOOKUP(Tabla1[[#This Row],[EMPLEADO]],IS[],3,0),"OTROS")</f>
        <v>OTROS</v>
      </c>
      <c r="AQ56" t="str">
        <f>+IFERROR(VLOOKUP(Tabla1[[#This Row],[EMPLEADO]],IS[[NÓMINA]:[INGENIERO]],2,0),"OTROS")</f>
        <v>OTROS</v>
      </c>
    </row>
    <row r="57" spans="1:43" x14ac:dyDescent="0.25">
      <c r="A57" t="s">
        <v>36</v>
      </c>
      <c r="B57">
        <v>1</v>
      </c>
      <c r="C57" t="s">
        <v>456</v>
      </c>
      <c r="D57" t="s">
        <v>38</v>
      </c>
      <c r="E57" t="s">
        <v>113</v>
      </c>
      <c r="F57" t="s">
        <v>457</v>
      </c>
      <c r="G57" s="17" t="s">
        <v>458</v>
      </c>
      <c r="H57" t="s">
        <v>116</v>
      </c>
      <c r="I57" t="s">
        <v>43</v>
      </c>
      <c r="J57" t="s">
        <v>8</v>
      </c>
      <c r="K57" t="s">
        <v>448</v>
      </c>
      <c r="L57" t="s">
        <v>449</v>
      </c>
      <c r="M57" t="s">
        <v>165</v>
      </c>
      <c r="N57">
        <v>0</v>
      </c>
      <c r="O57" t="s">
        <v>47</v>
      </c>
      <c r="P57">
        <v>57</v>
      </c>
      <c r="Q57" t="s">
        <v>82</v>
      </c>
      <c r="R57" t="s">
        <v>49</v>
      </c>
      <c r="S57" t="s">
        <v>50</v>
      </c>
      <c r="T57" t="s">
        <v>51</v>
      </c>
      <c r="U57" t="s">
        <v>120</v>
      </c>
      <c r="V57">
        <v>0.8</v>
      </c>
      <c r="W57" s="1">
        <v>572.00000000000011</v>
      </c>
      <c r="X57">
        <v>1</v>
      </c>
      <c r="Y57">
        <v>0.08</v>
      </c>
      <c r="Z57">
        <v>5</v>
      </c>
      <c r="AA57">
        <v>1.6E-2</v>
      </c>
      <c r="AB57" s="2">
        <v>0</v>
      </c>
      <c r="AC57" s="1">
        <v>0</v>
      </c>
      <c r="AD57" s="7">
        <v>43475</v>
      </c>
      <c r="AE57" s="7">
        <v>43475</v>
      </c>
      <c r="AF57">
        <v>0</v>
      </c>
      <c r="AG57" t="s">
        <v>53</v>
      </c>
      <c r="AH57" s="2">
        <v>0</v>
      </c>
      <c r="AI57" s="1">
        <v>0</v>
      </c>
      <c r="AJ57" s="1">
        <v>0</v>
      </c>
      <c r="AK57" s="6" t="str">
        <f>+IF(Tabla1[[#This Row],[REQUEST_TY]]="SR MANTENIMIENTO CORRECTIVO", "EMERGENCIA", "OTROS")</f>
        <v>EMERGENCIA</v>
      </c>
      <c r="AL57" s="6" t="str">
        <f>+_xlfn.IFS(Tabla1[[#This Row],[Veces obj]]&lt;=1,"0-1",Tabla1[[#This Row],[Veces obj]]&lt;=2,"1-2",Tabla1[[#This Row],[Veces obj]]&lt;=3,"2-3",TRUE,"&gt;3")</f>
        <v>0-1</v>
      </c>
      <c r="AM57" s="6" t="str">
        <f>+_xlfn.IFS(MONTH(Tabla1[[#This Row],[MES]])&lt;=3,"Q1",MONTH(Tabla1[[#This Row],[MES]])&lt;=6,"Q2",MONTH(Tabla1[[#This Row],[MES]])&lt;=9,"Q3",TRUE,"Q4")</f>
        <v>Q1</v>
      </c>
      <c r="AN57" t="str">
        <f>+IFERROR(VLOOKUP(Tabla1[[#This Row],[CUENTA]],CTAS[],2,0),"OTROS")</f>
        <v>OTROS</v>
      </c>
      <c r="AO57">
        <v>1</v>
      </c>
      <c r="AP57" t="str">
        <f>+IFERROR(VLOOKUP(Tabla1[[#This Row],[EMPLEADO]],IS[],3,0),"OTROS")</f>
        <v>CHIHUAHUA</v>
      </c>
      <c r="AQ57" t="str">
        <f>+IFERROR(VLOOKUP(Tabla1[[#This Row],[EMPLEADO]],IS[[NÓMINA]:[INGENIERO]],2,0),"OTROS")</f>
        <v>FERNANDO CHAVIRA</v>
      </c>
    </row>
    <row r="58" spans="1:43" x14ac:dyDescent="0.25">
      <c r="A58" t="s">
        <v>36</v>
      </c>
      <c r="B58">
        <v>1</v>
      </c>
      <c r="C58" t="s">
        <v>381</v>
      </c>
      <c r="D58" t="s">
        <v>38</v>
      </c>
      <c r="E58" t="s">
        <v>275</v>
      </c>
      <c r="F58" t="s">
        <v>382</v>
      </c>
      <c r="G58" s="17" t="s">
        <v>383</v>
      </c>
      <c r="H58" t="s">
        <v>384</v>
      </c>
      <c r="I58" t="s">
        <v>43</v>
      </c>
      <c r="J58" t="s">
        <v>8</v>
      </c>
      <c r="K58" t="s">
        <v>385</v>
      </c>
      <c r="L58" t="s">
        <v>386</v>
      </c>
      <c r="M58" t="s">
        <v>387</v>
      </c>
      <c r="N58">
        <v>0</v>
      </c>
      <c r="O58" t="s">
        <v>47</v>
      </c>
      <c r="P58">
        <v>3</v>
      </c>
      <c r="Q58" t="s">
        <v>388</v>
      </c>
      <c r="R58" t="s">
        <v>95</v>
      </c>
      <c r="S58" t="s">
        <v>64</v>
      </c>
      <c r="T58" t="s">
        <v>51</v>
      </c>
      <c r="U58" t="s">
        <v>389</v>
      </c>
      <c r="V58">
        <v>0</v>
      </c>
      <c r="W58" s="1">
        <v>0</v>
      </c>
      <c r="X58">
        <v>1</v>
      </c>
      <c r="Y58">
        <v>0</v>
      </c>
      <c r="Z58">
        <v>5</v>
      </c>
      <c r="AA58">
        <v>0</v>
      </c>
      <c r="AB58" s="2">
        <v>0</v>
      </c>
      <c r="AC58" s="1">
        <v>0</v>
      </c>
      <c r="AD58" s="7">
        <v>43494</v>
      </c>
      <c r="AE58" s="7">
        <v>43494</v>
      </c>
      <c r="AF58">
        <v>0</v>
      </c>
      <c r="AG58" t="s">
        <v>53</v>
      </c>
      <c r="AH58" s="2">
        <v>0</v>
      </c>
      <c r="AI58" s="1">
        <v>0</v>
      </c>
      <c r="AJ58" s="1">
        <v>0</v>
      </c>
      <c r="AK58" s="6" t="str">
        <f>+IF(Tabla1[[#This Row],[REQUEST_TY]]="SR MANTENIMIENTO CORRECTIVO", "EMERGENCIA", "OTROS")</f>
        <v>EMERGENCIA</v>
      </c>
      <c r="AL58" s="6" t="str">
        <f>+_xlfn.IFS(Tabla1[[#This Row],[Veces obj]]&lt;=1,"0-1",Tabla1[[#This Row],[Veces obj]]&lt;=2,"1-2",Tabla1[[#This Row],[Veces obj]]&lt;=3,"2-3",TRUE,"&gt;3")</f>
        <v>0-1</v>
      </c>
      <c r="AM58" s="6" t="str">
        <f>+_xlfn.IFS(MONTH(Tabla1[[#This Row],[MES]])&lt;=3,"Q1",MONTH(Tabla1[[#This Row],[MES]])&lt;=6,"Q2",MONTH(Tabla1[[#This Row],[MES]])&lt;=9,"Q3",TRUE,"Q4")</f>
        <v>Q1</v>
      </c>
      <c r="AN58" t="str">
        <f>+IFERROR(VLOOKUP(Tabla1[[#This Row],[CUENTA]],CTAS[],2,0),"OTROS")</f>
        <v>OTROS</v>
      </c>
      <c r="AP58" t="str">
        <f>+IFERROR(VLOOKUP(Tabla1[[#This Row],[EMPLEADO]],IS[],3,0),"OTROS")</f>
        <v>OTROS</v>
      </c>
      <c r="AQ58" t="str">
        <f>+IFERROR(VLOOKUP(Tabla1[[#This Row],[EMPLEADO]],IS[[NÓMINA]:[INGENIERO]],2,0),"OTROS")</f>
        <v>OTROS</v>
      </c>
    </row>
    <row r="59" spans="1:43" x14ac:dyDescent="0.25">
      <c r="A59" t="s">
        <v>36</v>
      </c>
      <c r="B59">
        <v>1</v>
      </c>
      <c r="C59" t="s">
        <v>561</v>
      </c>
      <c r="D59" t="s">
        <v>38</v>
      </c>
      <c r="E59" t="s">
        <v>562</v>
      </c>
      <c r="F59" t="s">
        <v>563</v>
      </c>
      <c r="G59" s="17" t="s">
        <v>564</v>
      </c>
      <c r="H59" t="s">
        <v>116</v>
      </c>
      <c r="I59" t="s">
        <v>43</v>
      </c>
      <c r="J59" t="s">
        <v>8</v>
      </c>
      <c r="K59" t="s">
        <v>144</v>
      </c>
      <c r="L59" t="s">
        <v>145</v>
      </c>
      <c r="M59" t="s">
        <v>119</v>
      </c>
      <c r="N59">
        <v>0</v>
      </c>
      <c r="O59" t="s">
        <v>47</v>
      </c>
      <c r="P59">
        <v>54</v>
      </c>
      <c r="Q59" t="s">
        <v>82</v>
      </c>
      <c r="R59" t="s">
        <v>63</v>
      </c>
      <c r="S59" t="s">
        <v>64</v>
      </c>
      <c r="T59" t="s">
        <v>51</v>
      </c>
      <c r="U59" t="s">
        <v>83</v>
      </c>
      <c r="V59">
        <v>1.05</v>
      </c>
      <c r="W59" s="1">
        <v>1433.25</v>
      </c>
      <c r="X59">
        <v>1</v>
      </c>
      <c r="Y59">
        <v>0.26</v>
      </c>
      <c r="Z59">
        <v>5</v>
      </c>
      <c r="AA59">
        <v>5.2000000000000005E-2</v>
      </c>
      <c r="AB59" s="2">
        <v>0</v>
      </c>
      <c r="AC59" s="1">
        <v>0</v>
      </c>
      <c r="AD59" s="7">
        <v>43488</v>
      </c>
      <c r="AE59" s="7">
        <v>43488</v>
      </c>
      <c r="AF59">
        <v>0</v>
      </c>
      <c r="AG59" t="s">
        <v>53</v>
      </c>
      <c r="AH59" s="2">
        <v>0</v>
      </c>
      <c r="AI59" s="1">
        <v>0</v>
      </c>
      <c r="AJ59" s="1">
        <v>0</v>
      </c>
      <c r="AK59" s="6" t="str">
        <f>+IF(Tabla1[[#This Row],[REQUEST_TY]]="SR MANTENIMIENTO CORRECTIVO", "EMERGENCIA", "OTROS")</f>
        <v>EMERGENCIA</v>
      </c>
      <c r="AL59" s="6" t="str">
        <f>+_xlfn.IFS(Tabla1[[#This Row],[Veces obj]]&lt;=1,"0-1",Tabla1[[#This Row],[Veces obj]]&lt;=2,"1-2",Tabla1[[#This Row],[Veces obj]]&lt;=3,"2-3",TRUE,"&gt;3")</f>
        <v>0-1</v>
      </c>
      <c r="AM59" s="6" t="str">
        <f>+_xlfn.IFS(MONTH(Tabla1[[#This Row],[MES]])&lt;=3,"Q1",MONTH(Tabla1[[#This Row],[MES]])&lt;=6,"Q2",MONTH(Tabla1[[#This Row],[MES]])&lt;=9,"Q3",TRUE,"Q4")</f>
        <v>Q1</v>
      </c>
      <c r="AN59" t="str">
        <f>+IFERROR(VLOOKUP(Tabla1[[#This Row],[CUENTA]],CTAS[],2,0),"OTROS")</f>
        <v>OTROS</v>
      </c>
      <c r="AO59">
        <v>1</v>
      </c>
      <c r="AP59" t="str">
        <f>+IFERROR(VLOOKUP(Tabla1[[#This Row],[EMPLEADO]],IS[],3,0),"OTROS")</f>
        <v>CHIHUAHUA</v>
      </c>
      <c r="AQ59" t="str">
        <f>+IFERROR(VLOOKUP(Tabla1[[#This Row],[EMPLEADO]],IS[[NÓMINA]:[INGENIERO]],2,0),"OTROS")</f>
        <v>FERNANDO CHAVIRA</v>
      </c>
    </row>
    <row r="60" spans="1:43" x14ac:dyDescent="0.25">
      <c r="A60" t="s">
        <v>36</v>
      </c>
      <c r="B60">
        <v>1</v>
      </c>
      <c r="C60" t="s">
        <v>393</v>
      </c>
      <c r="D60" t="s">
        <v>38</v>
      </c>
      <c r="E60" t="s">
        <v>394</v>
      </c>
      <c r="F60" t="s">
        <v>395</v>
      </c>
      <c r="G60" s="17" t="s">
        <v>396</v>
      </c>
      <c r="H60" t="s">
        <v>384</v>
      </c>
      <c r="I60" t="s">
        <v>43</v>
      </c>
      <c r="J60" t="s">
        <v>8</v>
      </c>
      <c r="K60" t="s">
        <v>385</v>
      </c>
      <c r="L60" t="s">
        <v>397</v>
      </c>
      <c r="M60" t="s">
        <v>387</v>
      </c>
      <c r="N60">
        <v>0</v>
      </c>
      <c r="O60" t="s">
        <v>47</v>
      </c>
      <c r="P60">
        <v>21</v>
      </c>
      <c r="Q60" t="s">
        <v>62</v>
      </c>
      <c r="R60" t="s">
        <v>63</v>
      </c>
      <c r="S60" t="s">
        <v>64</v>
      </c>
      <c r="T60" t="s">
        <v>51</v>
      </c>
      <c r="U60" t="s">
        <v>65</v>
      </c>
      <c r="V60">
        <v>0.8</v>
      </c>
      <c r="W60" s="1">
        <v>1092</v>
      </c>
      <c r="X60">
        <v>1</v>
      </c>
      <c r="Y60">
        <v>0</v>
      </c>
      <c r="Z60">
        <v>5</v>
      </c>
      <c r="AA60">
        <v>0</v>
      </c>
      <c r="AB60" s="2">
        <v>0</v>
      </c>
      <c r="AC60" s="1">
        <v>0</v>
      </c>
      <c r="AD60" s="7">
        <v>43494</v>
      </c>
      <c r="AE60" s="7">
        <v>43494</v>
      </c>
      <c r="AF60">
        <v>0</v>
      </c>
      <c r="AG60" t="s">
        <v>53</v>
      </c>
      <c r="AH60" s="2">
        <v>0</v>
      </c>
      <c r="AI60" s="1">
        <v>0</v>
      </c>
      <c r="AJ60" s="1">
        <v>0</v>
      </c>
      <c r="AK60" s="6" t="str">
        <f>+IF(Tabla1[[#This Row],[REQUEST_TY]]="SR MANTENIMIENTO CORRECTIVO", "EMERGENCIA", "OTROS")</f>
        <v>EMERGENCIA</v>
      </c>
      <c r="AL60" s="6" t="str">
        <f>+_xlfn.IFS(Tabla1[[#This Row],[Veces obj]]&lt;=1,"0-1",Tabla1[[#This Row],[Veces obj]]&lt;=2,"1-2",Tabla1[[#This Row],[Veces obj]]&lt;=3,"2-3",TRUE,"&gt;3")</f>
        <v>0-1</v>
      </c>
      <c r="AM60" s="6" t="str">
        <f>+_xlfn.IFS(MONTH(Tabla1[[#This Row],[MES]])&lt;=3,"Q1",MONTH(Tabla1[[#This Row],[MES]])&lt;=6,"Q2",MONTH(Tabla1[[#This Row],[MES]])&lt;=9,"Q3",TRUE,"Q4")</f>
        <v>Q1</v>
      </c>
      <c r="AN60" t="str">
        <f>+IFERROR(VLOOKUP(Tabla1[[#This Row],[CUENTA]],CTAS[],2,0),"OTROS")</f>
        <v>OTROS</v>
      </c>
      <c r="AP60" t="str">
        <f>+IFERROR(VLOOKUP(Tabla1[[#This Row],[EMPLEADO]],IS[],3,0),"OTROS")</f>
        <v>OTROS</v>
      </c>
      <c r="AQ60" t="str">
        <f>+IFERROR(VLOOKUP(Tabla1[[#This Row],[EMPLEADO]],IS[[NÓMINA]:[INGENIERO]],2,0),"OTROS")</f>
        <v>OTROS</v>
      </c>
    </row>
    <row r="61" spans="1:43" x14ac:dyDescent="0.25">
      <c r="A61" t="s">
        <v>4444</v>
      </c>
      <c r="B61">
        <v>1</v>
      </c>
      <c r="C61" t="s">
        <v>6497</v>
      </c>
      <c r="D61" t="s">
        <v>38</v>
      </c>
      <c r="E61" t="s">
        <v>113</v>
      </c>
      <c r="F61" t="s">
        <v>6492</v>
      </c>
      <c r="G61" s="17" t="s">
        <v>6498</v>
      </c>
      <c r="H61" t="s">
        <v>116</v>
      </c>
      <c r="I61" t="s">
        <v>43</v>
      </c>
      <c r="J61" t="s">
        <v>8</v>
      </c>
      <c r="K61" t="s">
        <v>125</v>
      </c>
      <c r="L61" t="s">
        <v>6499</v>
      </c>
      <c r="M61" t="s">
        <v>165</v>
      </c>
      <c r="N61">
        <v>0</v>
      </c>
      <c r="O61" t="s">
        <v>47</v>
      </c>
      <c r="P61">
        <v>76</v>
      </c>
      <c r="Q61" t="s">
        <v>48</v>
      </c>
      <c r="R61" t="s">
        <v>49</v>
      </c>
      <c r="S61" t="s">
        <v>50</v>
      </c>
      <c r="T61" t="s">
        <v>51</v>
      </c>
      <c r="U61" t="s">
        <v>52</v>
      </c>
      <c r="V61">
        <v>1.05</v>
      </c>
      <c r="W61" s="1">
        <v>750.75000000000011</v>
      </c>
      <c r="X61">
        <v>1</v>
      </c>
      <c r="Y61">
        <v>0.27</v>
      </c>
      <c r="Z61">
        <v>5</v>
      </c>
      <c r="AA61">
        <v>5.4000000000000006E-2</v>
      </c>
      <c r="AB61" s="2">
        <v>0</v>
      </c>
      <c r="AC61" s="1">
        <v>0</v>
      </c>
      <c r="AD61" s="7">
        <v>43517</v>
      </c>
      <c r="AE61" s="7">
        <v>43518</v>
      </c>
      <c r="AF61">
        <v>1</v>
      </c>
      <c r="AG61" t="s">
        <v>53</v>
      </c>
      <c r="AH61" s="2">
        <v>0</v>
      </c>
      <c r="AI61" s="1">
        <v>0</v>
      </c>
      <c r="AJ61" s="1">
        <v>0</v>
      </c>
      <c r="AK61" s="6" t="str">
        <f>+IF(Tabla1[[#This Row],[REQUEST_TY]]="SR MANTENIMIENTO CORRECTIVO", "EMERGENCIA", "OTROS")</f>
        <v>EMERGENCIA</v>
      </c>
      <c r="AL61" s="6" t="str">
        <f>+_xlfn.IFS(Tabla1[[#This Row],[Veces obj]]&lt;=1,"0-1",Tabla1[[#This Row],[Veces obj]]&lt;=2,"1-2",Tabla1[[#This Row],[Veces obj]]&lt;=3,"2-3",TRUE,"&gt;3")</f>
        <v>0-1</v>
      </c>
      <c r="AM61" s="6" t="str">
        <f>+_xlfn.IFS(MONTH(Tabla1[[#This Row],[MES]])&lt;=3,"Q1",MONTH(Tabla1[[#This Row],[MES]])&lt;=6,"Q2",MONTH(Tabla1[[#This Row],[MES]])&lt;=9,"Q3",TRUE,"Q4")</f>
        <v>Q1</v>
      </c>
      <c r="AN61" t="str">
        <f>+IFERROR(VLOOKUP(Tabla1[[#This Row],[CUENTA]],CTAS[],2,0),"OTROS")</f>
        <v>OTROS</v>
      </c>
      <c r="AO61">
        <v>1</v>
      </c>
      <c r="AP61" t="str">
        <f>+IFERROR(VLOOKUP(Tabla1[[#This Row],[EMPLEADO]],IS[],3,0),"OTROS")</f>
        <v>CHIHUAHUA</v>
      </c>
      <c r="AQ61" t="str">
        <f>+IFERROR(VLOOKUP(Tabla1[[#This Row],[EMPLEADO]],IS[[NÓMINA]:[INGENIERO]],2,0),"OTROS")</f>
        <v>FERNANDO CHAVIRA</v>
      </c>
    </row>
    <row r="62" spans="1:43" x14ac:dyDescent="0.25">
      <c r="A62" t="s">
        <v>36</v>
      </c>
      <c r="B62">
        <v>1</v>
      </c>
      <c r="C62" t="s">
        <v>580</v>
      </c>
      <c r="D62" t="s">
        <v>38</v>
      </c>
      <c r="E62" t="s">
        <v>113</v>
      </c>
      <c r="F62" t="s">
        <v>581</v>
      </c>
      <c r="G62" s="17" t="s">
        <v>115</v>
      </c>
      <c r="H62" t="s">
        <v>116</v>
      </c>
      <c r="I62" t="s">
        <v>43</v>
      </c>
      <c r="J62" t="s">
        <v>8</v>
      </c>
      <c r="K62" t="s">
        <v>117</v>
      </c>
      <c r="L62" t="s">
        <v>118</v>
      </c>
      <c r="M62" t="s">
        <v>119</v>
      </c>
      <c r="N62">
        <v>0</v>
      </c>
      <c r="O62" t="s">
        <v>47</v>
      </c>
      <c r="P62">
        <v>20</v>
      </c>
      <c r="Q62" t="s">
        <v>62</v>
      </c>
      <c r="R62" t="s">
        <v>49</v>
      </c>
      <c r="S62" t="s">
        <v>50</v>
      </c>
      <c r="T62" t="s">
        <v>51</v>
      </c>
      <c r="U62" t="s">
        <v>154</v>
      </c>
      <c r="V62">
        <v>0.6</v>
      </c>
      <c r="W62" s="1">
        <v>429.00000000000006</v>
      </c>
      <c r="X62">
        <v>1</v>
      </c>
      <c r="Y62">
        <v>0.28000000000000003</v>
      </c>
      <c r="Z62">
        <v>5</v>
      </c>
      <c r="AA62">
        <v>5.6000000000000008E-2</v>
      </c>
      <c r="AB62" s="2">
        <v>0</v>
      </c>
      <c r="AC62" s="1">
        <v>0</v>
      </c>
      <c r="AD62" s="7">
        <v>43487</v>
      </c>
      <c r="AE62" s="7">
        <v>43487</v>
      </c>
      <c r="AF62">
        <v>0</v>
      </c>
      <c r="AG62" t="s">
        <v>53</v>
      </c>
      <c r="AH62" s="2">
        <v>0</v>
      </c>
      <c r="AI62" s="1">
        <v>0</v>
      </c>
      <c r="AJ62" s="1">
        <v>0</v>
      </c>
      <c r="AK62" s="6" t="str">
        <f>+IF(Tabla1[[#This Row],[REQUEST_TY]]="SR MANTENIMIENTO CORRECTIVO", "EMERGENCIA", "OTROS")</f>
        <v>EMERGENCIA</v>
      </c>
      <c r="AL62" s="6" t="str">
        <f>+_xlfn.IFS(Tabla1[[#This Row],[Veces obj]]&lt;=1,"0-1",Tabla1[[#This Row],[Veces obj]]&lt;=2,"1-2",Tabla1[[#This Row],[Veces obj]]&lt;=3,"2-3",TRUE,"&gt;3")</f>
        <v>0-1</v>
      </c>
      <c r="AM62" s="6" t="str">
        <f>+_xlfn.IFS(MONTH(Tabla1[[#This Row],[MES]])&lt;=3,"Q1",MONTH(Tabla1[[#This Row],[MES]])&lt;=6,"Q2",MONTH(Tabla1[[#This Row],[MES]])&lt;=9,"Q3",TRUE,"Q4")</f>
        <v>Q1</v>
      </c>
      <c r="AN62" t="str">
        <f>+IFERROR(VLOOKUP(Tabla1[[#This Row],[CUENTA]],CTAS[],2,0),"OTROS")</f>
        <v>OTROS</v>
      </c>
      <c r="AO62">
        <v>1</v>
      </c>
      <c r="AP62" t="str">
        <f>+IFERROR(VLOOKUP(Tabla1[[#This Row],[EMPLEADO]],IS[],3,0),"OTROS")</f>
        <v>CHIHUAHUA</v>
      </c>
      <c r="AQ62" t="str">
        <f>+IFERROR(VLOOKUP(Tabla1[[#This Row],[EMPLEADO]],IS[[NÓMINA]:[INGENIERO]],2,0),"OTROS")</f>
        <v>FERNANDO CHAVIRA</v>
      </c>
    </row>
    <row r="63" spans="1:43" x14ac:dyDescent="0.25">
      <c r="A63" t="s">
        <v>36</v>
      </c>
      <c r="B63">
        <v>1</v>
      </c>
      <c r="C63" t="s">
        <v>406</v>
      </c>
      <c r="D63" t="s">
        <v>38</v>
      </c>
      <c r="E63" t="s">
        <v>133</v>
      </c>
      <c r="F63" t="s">
        <v>407</v>
      </c>
      <c r="G63" s="17" t="s">
        <v>408</v>
      </c>
      <c r="H63" t="s">
        <v>409</v>
      </c>
      <c r="I63" t="s">
        <v>43</v>
      </c>
      <c r="J63" t="s">
        <v>8</v>
      </c>
      <c r="K63" t="s">
        <v>59</v>
      </c>
      <c r="L63" t="s">
        <v>410</v>
      </c>
      <c r="M63" t="s">
        <v>411</v>
      </c>
      <c r="N63">
        <v>0</v>
      </c>
      <c r="O63" t="s">
        <v>47</v>
      </c>
      <c r="P63">
        <v>21</v>
      </c>
      <c r="Q63" t="s">
        <v>62</v>
      </c>
      <c r="R63" t="s">
        <v>138</v>
      </c>
      <c r="S63" t="s">
        <v>139</v>
      </c>
      <c r="T63" t="s">
        <v>51</v>
      </c>
      <c r="U63" t="s">
        <v>262</v>
      </c>
      <c r="V63">
        <v>1.05</v>
      </c>
      <c r="W63" s="1">
        <v>1651.6500000000003</v>
      </c>
      <c r="X63">
        <v>1</v>
      </c>
      <c r="Y63">
        <v>0</v>
      </c>
      <c r="Z63">
        <v>4</v>
      </c>
      <c r="AA63">
        <v>0</v>
      </c>
      <c r="AB63" s="2">
        <v>0</v>
      </c>
      <c r="AC63" s="1">
        <v>0</v>
      </c>
      <c r="AD63" s="7">
        <v>43495</v>
      </c>
      <c r="AE63" s="7">
        <v>43495</v>
      </c>
      <c r="AF63">
        <v>0</v>
      </c>
      <c r="AG63" t="s">
        <v>53</v>
      </c>
      <c r="AH63" s="2">
        <v>0</v>
      </c>
      <c r="AI63" s="1">
        <v>0</v>
      </c>
      <c r="AJ63" s="1">
        <v>0</v>
      </c>
      <c r="AK63" s="6" t="str">
        <f>+IF(Tabla1[[#This Row],[REQUEST_TY]]="SR MANTENIMIENTO CORRECTIVO", "EMERGENCIA", "OTROS")</f>
        <v>EMERGENCIA</v>
      </c>
      <c r="AL63" s="6" t="str">
        <f>+_xlfn.IFS(Tabla1[[#This Row],[Veces obj]]&lt;=1,"0-1",Tabla1[[#This Row],[Veces obj]]&lt;=2,"1-2",Tabla1[[#This Row],[Veces obj]]&lt;=3,"2-3",TRUE,"&gt;3")</f>
        <v>0-1</v>
      </c>
      <c r="AM63" s="6" t="str">
        <f>+_xlfn.IFS(MONTH(Tabla1[[#This Row],[MES]])&lt;=3,"Q1",MONTH(Tabla1[[#This Row],[MES]])&lt;=6,"Q2",MONTH(Tabla1[[#This Row],[MES]])&lt;=9,"Q3",TRUE,"Q4")</f>
        <v>Q1</v>
      </c>
      <c r="AN63" t="str">
        <f>+IFERROR(VLOOKUP(Tabla1[[#This Row],[CUENTA]],CTAS[],2,0),"OTROS")</f>
        <v>OTROS</v>
      </c>
      <c r="AP63" t="str">
        <f>+IFERROR(VLOOKUP(Tabla1[[#This Row],[EMPLEADO]],IS[],3,0),"OTROS")</f>
        <v>OTROS</v>
      </c>
      <c r="AQ63" t="str">
        <f>+IFERROR(VLOOKUP(Tabla1[[#This Row],[EMPLEADO]],IS[[NÓMINA]:[INGENIERO]],2,0),"OTROS")</f>
        <v>OTROS</v>
      </c>
    </row>
    <row r="64" spans="1:43" x14ac:dyDescent="0.25">
      <c r="A64" t="s">
        <v>36</v>
      </c>
      <c r="B64">
        <v>1</v>
      </c>
      <c r="C64" t="s">
        <v>412</v>
      </c>
      <c r="D64" t="s">
        <v>38</v>
      </c>
      <c r="E64" t="s">
        <v>413</v>
      </c>
      <c r="F64" t="s">
        <v>414</v>
      </c>
      <c r="G64" s="17" t="s">
        <v>415</v>
      </c>
      <c r="H64" t="s">
        <v>70</v>
      </c>
      <c r="I64" t="s">
        <v>43</v>
      </c>
      <c r="J64" t="s">
        <v>8</v>
      </c>
      <c r="K64" t="s">
        <v>234</v>
      </c>
      <c r="L64" t="s">
        <v>93</v>
      </c>
      <c r="M64" t="s">
        <v>94</v>
      </c>
      <c r="N64">
        <v>1</v>
      </c>
      <c r="O64" t="s">
        <v>47</v>
      </c>
      <c r="P64">
        <v>174</v>
      </c>
      <c r="Q64" t="s">
        <v>48</v>
      </c>
      <c r="R64" t="s">
        <v>242</v>
      </c>
      <c r="S64" t="s">
        <v>64</v>
      </c>
      <c r="T64" t="s">
        <v>51</v>
      </c>
      <c r="U64" t="s">
        <v>96</v>
      </c>
      <c r="V64">
        <v>1.1000000000000001</v>
      </c>
      <c r="W64" s="1">
        <v>0</v>
      </c>
      <c r="X64">
        <v>1</v>
      </c>
      <c r="Y64">
        <v>0</v>
      </c>
      <c r="Z64">
        <v>5</v>
      </c>
      <c r="AA64">
        <v>0</v>
      </c>
      <c r="AB64" s="2">
        <v>0</v>
      </c>
      <c r="AC64" s="1">
        <v>0</v>
      </c>
      <c r="AD64" s="7">
        <v>43495</v>
      </c>
      <c r="AE64" s="7">
        <v>43495</v>
      </c>
      <c r="AF64">
        <v>0</v>
      </c>
      <c r="AG64" t="s">
        <v>53</v>
      </c>
      <c r="AH64" s="2">
        <v>0</v>
      </c>
      <c r="AI64" s="1">
        <v>0</v>
      </c>
      <c r="AJ64" s="1">
        <v>0</v>
      </c>
      <c r="AK64" s="6" t="str">
        <f>+IF(Tabla1[[#This Row],[REQUEST_TY]]="SR MANTENIMIENTO CORRECTIVO", "EMERGENCIA", "OTROS")</f>
        <v>EMERGENCIA</v>
      </c>
      <c r="AL64" s="6" t="str">
        <f>+_xlfn.IFS(Tabla1[[#This Row],[Veces obj]]&lt;=1,"0-1",Tabla1[[#This Row],[Veces obj]]&lt;=2,"1-2",Tabla1[[#This Row],[Veces obj]]&lt;=3,"2-3",TRUE,"&gt;3")</f>
        <v>0-1</v>
      </c>
      <c r="AM64" s="6" t="str">
        <f>+_xlfn.IFS(MONTH(Tabla1[[#This Row],[MES]])&lt;=3,"Q1",MONTH(Tabla1[[#This Row],[MES]])&lt;=6,"Q2",MONTH(Tabla1[[#This Row],[MES]])&lt;=9,"Q3",TRUE,"Q4")</f>
        <v>Q1</v>
      </c>
      <c r="AN64" t="str">
        <f>+IFERROR(VLOOKUP(Tabla1[[#This Row],[CUENTA]],CTAS[],2,0),"OTROS")</f>
        <v>OTROS</v>
      </c>
      <c r="AP64" t="str">
        <f>+IFERROR(VLOOKUP(Tabla1[[#This Row],[EMPLEADO]],IS[],3,0),"OTROS")</f>
        <v>OTROS</v>
      </c>
      <c r="AQ64" t="str">
        <f>+IFERROR(VLOOKUP(Tabla1[[#This Row],[EMPLEADO]],IS[[NÓMINA]:[INGENIERO]],2,0),"OTROS")</f>
        <v>OTROS</v>
      </c>
    </row>
    <row r="65" spans="1:43" x14ac:dyDescent="0.25">
      <c r="A65" t="s">
        <v>36</v>
      </c>
      <c r="B65">
        <v>1</v>
      </c>
      <c r="C65" t="s">
        <v>668</v>
      </c>
      <c r="D65" t="s">
        <v>38</v>
      </c>
      <c r="E65" t="s">
        <v>76</v>
      </c>
      <c r="F65" t="s">
        <v>669</v>
      </c>
      <c r="G65" s="17" t="s">
        <v>670</v>
      </c>
      <c r="H65" t="s">
        <v>116</v>
      </c>
      <c r="I65" t="s">
        <v>43</v>
      </c>
      <c r="J65" t="s">
        <v>8</v>
      </c>
      <c r="K65" t="s">
        <v>102</v>
      </c>
      <c r="L65" t="s">
        <v>671</v>
      </c>
      <c r="M65" t="s">
        <v>165</v>
      </c>
      <c r="N65">
        <v>0</v>
      </c>
      <c r="O65" t="s">
        <v>47</v>
      </c>
      <c r="P65">
        <v>30</v>
      </c>
      <c r="Q65" t="s">
        <v>62</v>
      </c>
      <c r="R65" t="s">
        <v>63</v>
      </c>
      <c r="S65" t="s">
        <v>64</v>
      </c>
      <c r="T65" t="s">
        <v>51</v>
      </c>
      <c r="U65" t="s">
        <v>65</v>
      </c>
      <c r="V65">
        <v>0.8</v>
      </c>
      <c r="W65" s="1">
        <v>1092</v>
      </c>
      <c r="X65">
        <v>1</v>
      </c>
      <c r="Y65">
        <v>0.42</v>
      </c>
      <c r="Z65">
        <v>5</v>
      </c>
      <c r="AA65">
        <v>8.3999999999999991E-2</v>
      </c>
      <c r="AB65" s="2">
        <v>0</v>
      </c>
      <c r="AC65" s="1">
        <v>0</v>
      </c>
      <c r="AD65" s="7">
        <v>43482</v>
      </c>
      <c r="AE65" s="7">
        <v>43482</v>
      </c>
      <c r="AF65">
        <v>0</v>
      </c>
      <c r="AG65" t="s">
        <v>53</v>
      </c>
      <c r="AH65" s="2">
        <v>0</v>
      </c>
      <c r="AI65" s="1">
        <v>0</v>
      </c>
      <c r="AJ65" s="1">
        <v>0</v>
      </c>
      <c r="AK65" s="6" t="str">
        <f>+IF(Tabla1[[#This Row],[REQUEST_TY]]="SR MANTENIMIENTO CORRECTIVO", "EMERGENCIA", "OTROS")</f>
        <v>EMERGENCIA</v>
      </c>
      <c r="AL65" s="6" t="str">
        <f>+_xlfn.IFS(Tabla1[[#This Row],[Veces obj]]&lt;=1,"0-1",Tabla1[[#This Row],[Veces obj]]&lt;=2,"1-2",Tabla1[[#This Row],[Veces obj]]&lt;=3,"2-3",TRUE,"&gt;3")</f>
        <v>0-1</v>
      </c>
      <c r="AM65" s="6" t="str">
        <f>+_xlfn.IFS(MONTH(Tabla1[[#This Row],[MES]])&lt;=3,"Q1",MONTH(Tabla1[[#This Row],[MES]])&lt;=6,"Q2",MONTH(Tabla1[[#This Row],[MES]])&lt;=9,"Q3",TRUE,"Q4")</f>
        <v>Q1</v>
      </c>
      <c r="AN65" t="str">
        <f>+IFERROR(VLOOKUP(Tabla1[[#This Row],[CUENTA]],CTAS[],2,0),"OTROS")</f>
        <v>OTROS</v>
      </c>
      <c r="AO65">
        <v>1</v>
      </c>
      <c r="AP65" t="str">
        <f>+IFERROR(VLOOKUP(Tabla1[[#This Row],[EMPLEADO]],IS[],3,0),"OTROS")</f>
        <v>CHIHUAHUA</v>
      </c>
      <c r="AQ65" t="str">
        <f>+IFERROR(VLOOKUP(Tabla1[[#This Row],[EMPLEADO]],IS[[NÓMINA]:[INGENIERO]],2,0),"OTROS")</f>
        <v>FERNANDO CHAVIRA</v>
      </c>
    </row>
    <row r="66" spans="1:43" x14ac:dyDescent="0.25">
      <c r="A66" t="s">
        <v>36</v>
      </c>
      <c r="B66">
        <v>1</v>
      </c>
      <c r="C66" t="s">
        <v>420</v>
      </c>
      <c r="D66" t="s">
        <v>38</v>
      </c>
      <c r="E66" t="s">
        <v>421</v>
      </c>
      <c r="F66" t="s">
        <v>422</v>
      </c>
      <c r="G66" s="17" t="s">
        <v>423</v>
      </c>
      <c r="H66" t="s">
        <v>70</v>
      </c>
      <c r="I66" t="s">
        <v>43</v>
      </c>
      <c r="J66" t="s">
        <v>8</v>
      </c>
      <c r="K66" t="s">
        <v>71</v>
      </c>
      <c r="L66" t="s">
        <v>424</v>
      </c>
      <c r="M66" t="s">
        <v>94</v>
      </c>
      <c r="N66">
        <v>1</v>
      </c>
      <c r="O66" t="s">
        <v>47</v>
      </c>
      <c r="P66">
        <v>131</v>
      </c>
      <c r="Q66" t="s">
        <v>48</v>
      </c>
      <c r="R66" t="s">
        <v>235</v>
      </c>
      <c r="S66" t="s">
        <v>50</v>
      </c>
      <c r="T66" t="s">
        <v>51</v>
      </c>
      <c r="U66" t="s">
        <v>52</v>
      </c>
      <c r="V66">
        <v>1.05</v>
      </c>
      <c r="W66" s="1">
        <v>0</v>
      </c>
      <c r="X66">
        <v>1</v>
      </c>
      <c r="Y66">
        <v>0</v>
      </c>
      <c r="Z66">
        <v>5</v>
      </c>
      <c r="AA66">
        <v>0</v>
      </c>
      <c r="AB66" s="2">
        <v>0</v>
      </c>
      <c r="AC66" s="1">
        <v>0</v>
      </c>
      <c r="AD66" s="7">
        <v>43495</v>
      </c>
      <c r="AE66" s="7">
        <v>43496</v>
      </c>
      <c r="AF66">
        <v>1</v>
      </c>
      <c r="AG66" t="s">
        <v>53</v>
      </c>
      <c r="AH66" s="2">
        <v>0</v>
      </c>
      <c r="AI66" s="1">
        <v>0</v>
      </c>
      <c r="AJ66" s="1">
        <v>0</v>
      </c>
      <c r="AK66" s="6" t="str">
        <f>+IF(Tabla1[[#This Row],[REQUEST_TY]]="SR MANTENIMIENTO CORRECTIVO", "EMERGENCIA", "OTROS")</f>
        <v>EMERGENCIA</v>
      </c>
      <c r="AL66" s="6" t="str">
        <f>+_xlfn.IFS(Tabla1[[#This Row],[Veces obj]]&lt;=1,"0-1",Tabla1[[#This Row],[Veces obj]]&lt;=2,"1-2",Tabla1[[#This Row],[Veces obj]]&lt;=3,"2-3",TRUE,"&gt;3")</f>
        <v>0-1</v>
      </c>
      <c r="AM66" s="6" t="str">
        <f>+_xlfn.IFS(MONTH(Tabla1[[#This Row],[MES]])&lt;=3,"Q1",MONTH(Tabla1[[#This Row],[MES]])&lt;=6,"Q2",MONTH(Tabla1[[#This Row],[MES]])&lt;=9,"Q3",TRUE,"Q4")</f>
        <v>Q1</v>
      </c>
      <c r="AN66" t="str">
        <f>+IFERROR(VLOOKUP(Tabla1[[#This Row],[CUENTA]],CTAS[],2,0),"OTROS")</f>
        <v>OTROS</v>
      </c>
      <c r="AP66" t="str">
        <f>+IFERROR(VLOOKUP(Tabla1[[#This Row],[EMPLEADO]],IS[],3,0),"OTROS")</f>
        <v>OTROS</v>
      </c>
      <c r="AQ66" t="str">
        <f>+IFERROR(VLOOKUP(Tabla1[[#This Row],[EMPLEADO]],IS[[NÓMINA]:[INGENIERO]],2,0),"OTROS")</f>
        <v>OTROS</v>
      </c>
    </row>
    <row r="67" spans="1:43" x14ac:dyDescent="0.25">
      <c r="A67" t="s">
        <v>4444</v>
      </c>
      <c r="B67">
        <v>1</v>
      </c>
      <c r="C67" t="s">
        <v>6560</v>
      </c>
      <c r="D67" t="s">
        <v>38</v>
      </c>
      <c r="E67" t="s">
        <v>98</v>
      </c>
      <c r="F67" t="s">
        <v>6561</v>
      </c>
      <c r="G67" s="17" t="s">
        <v>2545</v>
      </c>
      <c r="H67" t="s">
        <v>116</v>
      </c>
      <c r="I67" t="s">
        <v>43</v>
      </c>
      <c r="J67" t="s">
        <v>8</v>
      </c>
      <c r="K67" t="s">
        <v>102</v>
      </c>
      <c r="L67" t="s">
        <v>2546</v>
      </c>
      <c r="M67" t="s">
        <v>119</v>
      </c>
      <c r="N67">
        <v>0</v>
      </c>
      <c r="O67" t="s">
        <v>47</v>
      </c>
      <c r="P67">
        <v>1</v>
      </c>
      <c r="Q67" t="s">
        <v>388</v>
      </c>
      <c r="R67" t="s">
        <v>63</v>
      </c>
      <c r="S67" t="s">
        <v>64</v>
      </c>
      <c r="T67" t="s">
        <v>51</v>
      </c>
      <c r="U67" t="s">
        <v>389</v>
      </c>
      <c r="V67">
        <v>0</v>
      </c>
      <c r="W67" s="1">
        <v>0</v>
      </c>
      <c r="X67">
        <v>1</v>
      </c>
      <c r="Y67">
        <v>0.52</v>
      </c>
      <c r="Z67">
        <v>5</v>
      </c>
      <c r="AA67">
        <v>0.10400000000000001</v>
      </c>
      <c r="AB67" s="2">
        <v>0</v>
      </c>
      <c r="AC67" s="1">
        <v>0</v>
      </c>
      <c r="AD67" s="7">
        <v>43515</v>
      </c>
      <c r="AE67" s="7">
        <v>43515</v>
      </c>
      <c r="AF67">
        <v>0</v>
      </c>
      <c r="AG67" t="s">
        <v>53</v>
      </c>
      <c r="AH67" s="2">
        <v>0</v>
      </c>
      <c r="AI67" s="1">
        <v>0</v>
      </c>
      <c r="AJ67" s="1">
        <v>0</v>
      </c>
      <c r="AK67" s="6" t="str">
        <f>+IF(Tabla1[[#This Row],[REQUEST_TY]]="SR MANTENIMIENTO CORRECTIVO", "EMERGENCIA", "OTROS")</f>
        <v>EMERGENCIA</v>
      </c>
      <c r="AL67" s="6" t="str">
        <f>+_xlfn.IFS(Tabla1[[#This Row],[Veces obj]]&lt;=1,"0-1",Tabla1[[#This Row],[Veces obj]]&lt;=2,"1-2",Tabla1[[#This Row],[Veces obj]]&lt;=3,"2-3",TRUE,"&gt;3")</f>
        <v>0-1</v>
      </c>
      <c r="AM67" s="6" t="str">
        <f>+_xlfn.IFS(MONTH(Tabla1[[#This Row],[MES]])&lt;=3,"Q1",MONTH(Tabla1[[#This Row],[MES]])&lt;=6,"Q2",MONTH(Tabla1[[#This Row],[MES]])&lt;=9,"Q3",TRUE,"Q4")</f>
        <v>Q1</v>
      </c>
      <c r="AN67" t="str">
        <f>+IFERROR(VLOOKUP(Tabla1[[#This Row],[CUENTA]],CTAS[],2,0),"OTROS")</f>
        <v>OTROS</v>
      </c>
      <c r="AO67">
        <v>1</v>
      </c>
      <c r="AP67" t="str">
        <f>+IFERROR(VLOOKUP(Tabla1[[#This Row],[EMPLEADO]],IS[],3,0),"OTROS")</f>
        <v>CHIHUAHUA</v>
      </c>
      <c r="AQ67" t="str">
        <f>+IFERROR(VLOOKUP(Tabla1[[#This Row],[EMPLEADO]],IS[[NÓMINA]:[INGENIERO]],2,0),"OTROS")</f>
        <v>FERNANDO CHAVIRA</v>
      </c>
    </row>
    <row r="68" spans="1:43" x14ac:dyDescent="0.25">
      <c r="A68" t="s">
        <v>36</v>
      </c>
      <c r="B68">
        <v>1</v>
      </c>
      <c r="C68" t="s">
        <v>1093</v>
      </c>
      <c r="D68" t="s">
        <v>38</v>
      </c>
      <c r="E68" t="s">
        <v>562</v>
      </c>
      <c r="F68" t="s">
        <v>1094</v>
      </c>
      <c r="G68" s="17" t="s">
        <v>1095</v>
      </c>
      <c r="H68" t="s">
        <v>116</v>
      </c>
      <c r="I68" t="s">
        <v>43</v>
      </c>
      <c r="J68" t="s">
        <v>8</v>
      </c>
      <c r="K68" t="s">
        <v>144</v>
      </c>
      <c r="L68" t="s">
        <v>145</v>
      </c>
      <c r="M68" t="s">
        <v>119</v>
      </c>
      <c r="N68">
        <v>0</v>
      </c>
      <c r="O68" t="s">
        <v>47</v>
      </c>
      <c r="P68">
        <v>42</v>
      </c>
      <c r="Q68" t="s">
        <v>82</v>
      </c>
      <c r="R68" t="s">
        <v>63</v>
      </c>
      <c r="S68" t="s">
        <v>64</v>
      </c>
      <c r="T68" t="s">
        <v>51</v>
      </c>
      <c r="U68" t="s">
        <v>83</v>
      </c>
      <c r="V68">
        <v>1.05</v>
      </c>
      <c r="W68" s="1">
        <v>1433.25</v>
      </c>
      <c r="X68">
        <v>1</v>
      </c>
      <c r="Y68">
        <v>0.83</v>
      </c>
      <c r="Z68">
        <v>5</v>
      </c>
      <c r="AA68">
        <v>0.16599999999999998</v>
      </c>
      <c r="AB68" s="2">
        <v>0</v>
      </c>
      <c r="AC68" s="1">
        <v>0</v>
      </c>
      <c r="AD68" s="7">
        <v>43475</v>
      </c>
      <c r="AE68" s="7">
        <v>43475</v>
      </c>
      <c r="AF68">
        <v>0</v>
      </c>
      <c r="AG68" t="s">
        <v>53</v>
      </c>
      <c r="AH68" s="2">
        <v>0</v>
      </c>
      <c r="AI68" s="1">
        <v>0</v>
      </c>
      <c r="AJ68" s="1">
        <v>0</v>
      </c>
      <c r="AK68" s="6" t="str">
        <f>+IF(Tabla1[[#This Row],[REQUEST_TY]]="SR MANTENIMIENTO CORRECTIVO", "EMERGENCIA", "OTROS")</f>
        <v>EMERGENCIA</v>
      </c>
      <c r="AL68" s="6" t="str">
        <f>+_xlfn.IFS(Tabla1[[#This Row],[Veces obj]]&lt;=1,"0-1",Tabla1[[#This Row],[Veces obj]]&lt;=2,"1-2",Tabla1[[#This Row],[Veces obj]]&lt;=3,"2-3",TRUE,"&gt;3")</f>
        <v>0-1</v>
      </c>
      <c r="AM68" s="6" t="str">
        <f>+_xlfn.IFS(MONTH(Tabla1[[#This Row],[MES]])&lt;=3,"Q1",MONTH(Tabla1[[#This Row],[MES]])&lt;=6,"Q2",MONTH(Tabla1[[#This Row],[MES]])&lt;=9,"Q3",TRUE,"Q4")</f>
        <v>Q1</v>
      </c>
      <c r="AN68" t="str">
        <f>+IFERROR(VLOOKUP(Tabla1[[#This Row],[CUENTA]],CTAS[],2,0),"OTROS")</f>
        <v>OTROS</v>
      </c>
      <c r="AO68">
        <v>1</v>
      </c>
      <c r="AP68" t="str">
        <f>+IFERROR(VLOOKUP(Tabla1[[#This Row],[EMPLEADO]],IS[],3,0),"OTROS")</f>
        <v>CHIHUAHUA</v>
      </c>
      <c r="AQ68" t="str">
        <f>+IFERROR(VLOOKUP(Tabla1[[#This Row],[EMPLEADO]],IS[[NÓMINA]:[INGENIERO]],2,0),"OTROS")</f>
        <v>FERNANDO CHAVIRA</v>
      </c>
    </row>
    <row r="69" spans="1:43" x14ac:dyDescent="0.25">
      <c r="A69" t="s">
        <v>4444</v>
      </c>
      <c r="B69">
        <v>1</v>
      </c>
      <c r="C69" t="s">
        <v>4614</v>
      </c>
      <c r="D69" t="s">
        <v>38</v>
      </c>
      <c r="E69" t="s">
        <v>332</v>
      </c>
      <c r="F69" t="s">
        <v>677</v>
      </c>
      <c r="G69" s="17" t="s">
        <v>4615</v>
      </c>
      <c r="H69" t="s">
        <v>740</v>
      </c>
      <c r="I69" t="s">
        <v>43</v>
      </c>
      <c r="J69" t="s">
        <v>8</v>
      </c>
      <c r="K69" t="s">
        <v>59</v>
      </c>
      <c r="L69" t="s">
        <v>1430</v>
      </c>
      <c r="M69" t="s">
        <v>530</v>
      </c>
      <c r="N69">
        <v>0</v>
      </c>
      <c r="O69" t="s">
        <v>47</v>
      </c>
      <c r="P69">
        <v>53</v>
      </c>
      <c r="Q69" t="s">
        <v>82</v>
      </c>
      <c r="R69" t="s">
        <v>317</v>
      </c>
      <c r="S69" t="s">
        <v>318</v>
      </c>
      <c r="T69" t="s">
        <v>51</v>
      </c>
      <c r="U69" t="s">
        <v>140</v>
      </c>
      <c r="V69">
        <v>1.1000000000000001</v>
      </c>
      <c r="W69" s="1">
        <v>1730.3000000000004</v>
      </c>
      <c r="X69">
        <v>1</v>
      </c>
      <c r="Y69">
        <v>0</v>
      </c>
      <c r="Z69">
        <v>4</v>
      </c>
      <c r="AA69">
        <v>0</v>
      </c>
      <c r="AB69" s="2">
        <v>0</v>
      </c>
      <c r="AC69" s="1">
        <v>0</v>
      </c>
      <c r="AD69" s="7">
        <v>43496</v>
      </c>
      <c r="AE69" s="7">
        <v>43497</v>
      </c>
      <c r="AF69">
        <v>1</v>
      </c>
      <c r="AG69" t="s">
        <v>53</v>
      </c>
      <c r="AH69" s="2">
        <v>0</v>
      </c>
      <c r="AI69" s="1">
        <v>0</v>
      </c>
      <c r="AJ69" s="1">
        <v>0</v>
      </c>
      <c r="AK69" s="6" t="str">
        <f>+IF(Tabla1[[#This Row],[REQUEST_TY]]="SR MANTENIMIENTO CORRECTIVO", "EMERGENCIA", "OTROS")</f>
        <v>EMERGENCIA</v>
      </c>
      <c r="AL69" s="6" t="str">
        <f>+_xlfn.IFS(Tabla1[[#This Row],[Veces obj]]&lt;=1,"0-1",Tabla1[[#This Row],[Veces obj]]&lt;=2,"1-2",Tabla1[[#This Row],[Veces obj]]&lt;=3,"2-3",TRUE,"&gt;3")</f>
        <v>0-1</v>
      </c>
      <c r="AM69" s="6" t="str">
        <f>+_xlfn.IFS(MONTH(Tabla1[[#This Row],[MES]])&lt;=3,"Q1",MONTH(Tabla1[[#This Row],[MES]])&lt;=6,"Q2",MONTH(Tabla1[[#This Row],[MES]])&lt;=9,"Q3",TRUE,"Q4")</f>
        <v>Q1</v>
      </c>
      <c r="AN69" t="str">
        <f>+IFERROR(VLOOKUP(Tabla1[[#This Row],[CUENTA]],CTAS[],2,0),"OTROS")</f>
        <v>OTROS</v>
      </c>
      <c r="AP69" t="str">
        <f>+IFERROR(VLOOKUP(Tabla1[[#This Row],[EMPLEADO]],IS[],3,0),"OTROS")</f>
        <v>OTROS</v>
      </c>
      <c r="AQ69" t="str">
        <f>+IFERROR(VLOOKUP(Tabla1[[#This Row],[EMPLEADO]],IS[[NÓMINA]:[INGENIERO]],2,0),"OTROS")</f>
        <v>OTROS</v>
      </c>
    </row>
    <row r="70" spans="1:43" x14ac:dyDescent="0.25">
      <c r="A70" t="s">
        <v>4444</v>
      </c>
      <c r="B70">
        <v>1</v>
      </c>
      <c r="C70" t="s">
        <v>6916</v>
      </c>
      <c r="D70" t="s">
        <v>38</v>
      </c>
      <c r="E70" t="s">
        <v>373</v>
      </c>
      <c r="F70" t="s">
        <v>6917</v>
      </c>
      <c r="G70" s="17" t="s">
        <v>6918</v>
      </c>
      <c r="H70" t="s">
        <v>116</v>
      </c>
      <c r="I70" t="s">
        <v>43</v>
      </c>
      <c r="J70" t="s">
        <v>8</v>
      </c>
      <c r="K70" t="s">
        <v>102</v>
      </c>
      <c r="L70" t="s">
        <v>2546</v>
      </c>
      <c r="M70" t="s">
        <v>119</v>
      </c>
      <c r="N70">
        <v>0</v>
      </c>
      <c r="O70" t="s">
        <v>47</v>
      </c>
      <c r="P70">
        <v>92</v>
      </c>
      <c r="Q70" t="s">
        <v>48</v>
      </c>
      <c r="R70" t="s">
        <v>153</v>
      </c>
      <c r="S70" t="s">
        <v>50</v>
      </c>
      <c r="T70" t="s">
        <v>51</v>
      </c>
      <c r="U70" t="s">
        <v>52</v>
      </c>
      <c r="V70">
        <v>1.05</v>
      </c>
      <c r="W70" s="1">
        <v>750.75000000000011</v>
      </c>
      <c r="X70">
        <v>1</v>
      </c>
      <c r="Y70">
        <v>1.33</v>
      </c>
      <c r="Z70">
        <v>5</v>
      </c>
      <c r="AA70">
        <v>0.26600000000000001</v>
      </c>
      <c r="AB70" s="2">
        <v>0</v>
      </c>
      <c r="AC70" s="1">
        <v>0</v>
      </c>
      <c r="AD70" s="7">
        <v>43521</v>
      </c>
      <c r="AE70" s="7">
        <v>43522</v>
      </c>
      <c r="AF70">
        <v>1</v>
      </c>
      <c r="AG70" t="s">
        <v>53</v>
      </c>
      <c r="AH70" s="2">
        <v>0</v>
      </c>
      <c r="AI70" s="1">
        <v>0</v>
      </c>
      <c r="AJ70" s="1">
        <v>0</v>
      </c>
      <c r="AK70" s="6" t="str">
        <f>+IF(Tabla1[[#This Row],[REQUEST_TY]]="SR MANTENIMIENTO CORRECTIVO", "EMERGENCIA", "OTROS")</f>
        <v>EMERGENCIA</v>
      </c>
      <c r="AL70" s="6" t="str">
        <f>+_xlfn.IFS(Tabla1[[#This Row],[Veces obj]]&lt;=1,"0-1",Tabla1[[#This Row],[Veces obj]]&lt;=2,"1-2",Tabla1[[#This Row],[Veces obj]]&lt;=3,"2-3",TRUE,"&gt;3")</f>
        <v>0-1</v>
      </c>
      <c r="AM70" s="6" t="str">
        <f>+_xlfn.IFS(MONTH(Tabla1[[#This Row],[MES]])&lt;=3,"Q1",MONTH(Tabla1[[#This Row],[MES]])&lt;=6,"Q2",MONTH(Tabla1[[#This Row],[MES]])&lt;=9,"Q3",TRUE,"Q4")</f>
        <v>Q1</v>
      </c>
      <c r="AN70" t="str">
        <f>+IFERROR(VLOOKUP(Tabla1[[#This Row],[CUENTA]],CTAS[],2,0),"OTROS")</f>
        <v>OTROS</v>
      </c>
      <c r="AO70">
        <v>1</v>
      </c>
      <c r="AP70" t="str">
        <f>+IFERROR(VLOOKUP(Tabla1[[#This Row],[EMPLEADO]],IS[],3,0),"OTROS")</f>
        <v>CHIHUAHUA</v>
      </c>
      <c r="AQ70" t="str">
        <f>+IFERROR(VLOOKUP(Tabla1[[#This Row],[EMPLEADO]],IS[[NÓMINA]:[INGENIERO]],2,0),"OTROS")</f>
        <v>FERNANDO CHAVIRA</v>
      </c>
    </row>
    <row r="71" spans="1:43" x14ac:dyDescent="0.25">
      <c r="A71" t="s">
        <v>4444</v>
      </c>
      <c r="B71">
        <v>1</v>
      </c>
      <c r="C71" t="s">
        <v>5624</v>
      </c>
      <c r="D71" t="s">
        <v>38</v>
      </c>
      <c r="E71" t="s">
        <v>562</v>
      </c>
      <c r="F71" t="s">
        <v>5625</v>
      </c>
      <c r="G71" s="17" t="s">
        <v>5626</v>
      </c>
      <c r="H71" t="s">
        <v>116</v>
      </c>
      <c r="I71" t="s">
        <v>43</v>
      </c>
      <c r="J71" t="s">
        <v>8</v>
      </c>
      <c r="K71" t="s">
        <v>144</v>
      </c>
      <c r="L71" t="s">
        <v>145</v>
      </c>
      <c r="M71" t="s">
        <v>119</v>
      </c>
      <c r="N71">
        <v>0</v>
      </c>
      <c r="O71" t="s">
        <v>47</v>
      </c>
      <c r="P71">
        <v>122</v>
      </c>
      <c r="Q71" t="s">
        <v>48</v>
      </c>
      <c r="R71" t="s">
        <v>63</v>
      </c>
      <c r="S71" t="s">
        <v>64</v>
      </c>
      <c r="T71" t="s">
        <v>51</v>
      </c>
      <c r="U71" t="s">
        <v>96</v>
      </c>
      <c r="V71">
        <v>1.1000000000000001</v>
      </c>
      <c r="W71" s="1">
        <v>1501.5000000000002</v>
      </c>
      <c r="X71">
        <v>1</v>
      </c>
      <c r="Y71">
        <v>1.5</v>
      </c>
      <c r="Z71">
        <v>5</v>
      </c>
      <c r="AA71">
        <v>0.3</v>
      </c>
      <c r="AB71" s="2">
        <v>0</v>
      </c>
      <c r="AC71" s="1">
        <v>0</v>
      </c>
      <c r="AD71" s="7">
        <v>43507</v>
      </c>
      <c r="AE71" s="7">
        <v>43508</v>
      </c>
      <c r="AF71">
        <v>1</v>
      </c>
      <c r="AG71" t="s">
        <v>53</v>
      </c>
      <c r="AH71" s="2">
        <v>0</v>
      </c>
      <c r="AI71" s="1">
        <v>0</v>
      </c>
      <c r="AJ71" s="1">
        <v>0</v>
      </c>
      <c r="AK71" s="6" t="str">
        <f>+IF(Tabla1[[#This Row],[REQUEST_TY]]="SR MANTENIMIENTO CORRECTIVO", "EMERGENCIA", "OTROS")</f>
        <v>EMERGENCIA</v>
      </c>
      <c r="AL71" s="6" t="str">
        <f>+_xlfn.IFS(Tabla1[[#This Row],[Veces obj]]&lt;=1,"0-1",Tabla1[[#This Row],[Veces obj]]&lt;=2,"1-2",Tabla1[[#This Row],[Veces obj]]&lt;=3,"2-3",TRUE,"&gt;3")</f>
        <v>0-1</v>
      </c>
      <c r="AM71" s="6" t="str">
        <f>+_xlfn.IFS(MONTH(Tabla1[[#This Row],[MES]])&lt;=3,"Q1",MONTH(Tabla1[[#This Row],[MES]])&lt;=6,"Q2",MONTH(Tabla1[[#This Row],[MES]])&lt;=9,"Q3",TRUE,"Q4")</f>
        <v>Q1</v>
      </c>
      <c r="AN71" t="str">
        <f>+IFERROR(VLOOKUP(Tabla1[[#This Row],[CUENTA]],CTAS[],2,0),"OTROS")</f>
        <v>OTROS</v>
      </c>
      <c r="AO71">
        <v>1</v>
      </c>
      <c r="AP71" t="str">
        <f>+IFERROR(VLOOKUP(Tabla1[[#This Row],[EMPLEADO]],IS[],3,0),"OTROS")</f>
        <v>CHIHUAHUA</v>
      </c>
      <c r="AQ71" t="str">
        <f>+IFERROR(VLOOKUP(Tabla1[[#This Row],[EMPLEADO]],IS[[NÓMINA]:[INGENIERO]],2,0),"OTROS")</f>
        <v>FERNANDO CHAVIRA</v>
      </c>
    </row>
    <row r="72" spans="1:43" x14ac:dyDescent="0.25">
      <c r="A72" t="s">
        <v>4444</v>
      </c>
      <c r="B72">
        <v>1</v>
      </c>
      <c r="C72" t="s">
        <v>4747</v>
      </c>
      <c r="D72" t="s">
        <v>38</v>
      </c>
      <c r="E72" t="s">
        <v>98</v>
      </c>
      <c r="F72" t="s">
        <v>4748</v>
      </c>
      <c r="G72" s="17" t="s">
        <v>1993</v>
      </c>
      <c r="H72" t="s">
        <v>707</v>
      </c>
      <c r="I72" t="s">
        <v>43</v>
      </c>
      <c r="J72" t="s">
        <v>8</v>
      </c>
      <c r="K72" t="s">
        <v>102</v>
      </c>
      <c r="L72" t="s">
        <v>1994</v>
      </c>
      <c r="M72" t="s">
        <v>1659</v>
      </c>
      <c r="N72">
        <v>0</v>
      </c>
      <c r="O72" t="s">
        <v>105</v>
      </c>
      <c r="P72">
        <v>10</v>
      </c>
      <c r="Q72" t="s">
        <v>194</v>
      </c>
      <c r="R72" t="s">
        <v>63</v>
      </c>
      <c r="S72" t="s">
        <v>64</v>
      </c>
      <c r="T72" t="s">
        <v>51</v>
      </c>
      <c r="U72" t="s">
        <v>195</v>
      </c>
      <c r="V72">
        <v>0.6</v>
      </c>
      <c r="W72" s="1">
        <v>393</v>
      </c>
      <c r="X72">
        <v>1</v>
      </c>
      <c r="Y72">
        <v>0</v>
      </c>
      <c r="Z72">
        <v>5</v>
      </c>
      <c r="AA72">
        <v>0</v>
      </c>
      <c r="AB72" s="2">
        <v>0</v>
      </c>
      <c r="AC72" s="1">
        <v>0</v>
      </c>
      <c r="AD72" s="7">
        <v>43497</v>
      </c>
      <c r="AE72" s="7">
        <v>43497</v>
      </c>
      <c r="AF72">
        <v>0</v>
      </c>
      <c r="AG72" t="s">
        <v>53</v>
      </c>
      <c r="AH72" s="2">
        <v>0</v>
      </c>
      <c r="AI72" s="1">
        <v>0</v>
      </c>
      <c r="AJ72" s="1">
        <v>0</v>
      </c>
      <c r="AK72" s="6" t="str">
        <f>+IF(Tabla1[[#This Row],[REQUEST_TY]]="SR MANTENIMIENTO CORRECTIVO", "EMERGENCIA", "OTROS")</f>
        <v>EMERGENCIA</v>
      </c>
      <c r="AL72" s="6" t="str">
        <f>+_xlfn.IFS(Tabla1[[#This Row],[Veces obj]]&lt;=1,"0-1",Tabla1[[#This Row],[Veces obj]]&lt;=2,"1-2",Tabla1[[#This Row],[Veces obj]]&lt;=3,"2-3",TRUE,"&gt;3")</f>
        <v>0-1</v>
      </c>
      <c r="AM72" s="6" t="str">
        <f>+_xlfn.IFS(MONTH(Tabla1[[#This Row],[MES]])&lt;=3,"Q1",MONTH(Tabla1[[#This Row],[MES]])&lt;=6,"Q2",MONTH(Tabla1[[#This Row],[MES]])&lt;=9,"Q3",TRUE,"Q4")</f>
        <v>Q1</v>
      </c>
      <c r="AN72" t="str">
        <f>+IFERROR(VLOOKUP(Tabla1[[#This Row],[CUENTA]],CTAS[],2,0),"OTROS")</f>
        <v>OTROS</v>
      </c>
      <c r="AP72" t="str">
        <f>+IFERROR(VLOOKUP(Tabla1[[#This Row],[EMPLEADO]],IS[],3,0),"OTROS")</f>
        <v>OTROS</v>
      </c>
      <c r="AQ72" t="str">
        <f>+IFERROR(VLOOKUP(Tabla1[[#This Row],[EMPLEADO]],IS[[NÓMINA]:[INGENIERO]],2,0),"OTROS")</f>
        <v>OTROS</v>
      </c>
    </row>
    <row r="73" spans="1:43" x14ac:dyDescent="0.25">
      <c r="A73" t="s">
        <v>4444</v>
      </c>
      <c r="B73">
        <v>1</v>
      </c>
      <c r="C73" t="s">
        <v>4775</v>
      </c>
      <c r="D73" t="s">
        <v>38</v>
      </c>
      <c r="E73" t="s">
        <v>1077</v>
      </c>
      <c r="F73" t="s">
        <v>4776</v>
      </c>
      <c r="G73" s="17" t="s">
        <v>4777</v>
      </c>
      <c r="H73" t="s">
        <v>740</v>
      </c>
      <c r="I73" t="s">
        <v>43</v>
      </c>
      <c r="J73" t="s">
        <v>8</v>
      </c>
      <c r="K73" t="s">
        <v>1236</v>
      </c>
      <c r="L73" t="s">
        <v>4778</v>
      </c>
      <c r="M73" t="s">
        <v>1238</v>
      </c>
      <c r="N73">
        <v>0</v>
      </c>
      <c r="O73" t="s">
        <v>47</v>
      </c>
      <c r="P73">
        <v>88</v>
      </c>
      <c r="Q73" t="s">
        <v>48</v>
      </c>
      <c r="R73" t="s">
        <v>63</v>
      </c>
      <c r="S73" t="s">
        <v>64</v>
      </c>
      <c r="T73" t="s">
        <v>51</v>
      </c>
      <c r="U73" t="s">
        <v>96</v>
      </c>
      <c r="V73">
        <v>1.1000000000000001</v>
      </c>
      <c r="W73" s="1">
        <v>1501.5000000000002</v>
      </c>
      <c r="X73">
        <v>1</v>
      </c>
      <c r="Y73">
        <v>0</v>
      </c>
      <c r="Z73">
        <v>5</v>
      </c>
      <c r="AA73">
        <v>0</v>
      </c>
      <c r="AB73" s="2">
        <v>0</v>
      </c>
      <c r="AC73" s="1">
        <v>0</v>
      </c>
      <c r="AD73" s="7">
        <v>43497</v>
      </c>
      <c r="AE73" s="7">
        <v>43501</v>
      </c>
      <c r="AF73">
        <v>1</v>
      </c>
      <c r="AG73" t="s">
        <v>53</v>
      </c>
      <c r="AH73" s="2">
        <v>0</v>
      </c>
      <c r="AI73" s="1">
        <v>0</v>
      </c>
      <c r="AJ73" s="1">
        <v>0</v>
      </c>
      <c r="AK73" s="6" t="str">
        <f>+IF(Tabla1[[#This Row],[REQUEST_TY]]="SR MANTENIMIENTO CORRECTIVO", "EMERGENCIA", "OTROS")</f>
        <v>EMERGENCIA</v>
      </c>
      <c r="AL73" s="6" t="str">
        <f>+_xlfn.IFS(Tabla1[[#This Row],[Veces obj]]&lt;=1,"0-1",Tabla1[[#This Row],[Veces obj]]&lt;=2,"1-2",Tabla1[[#This Row],[Veces obj]]&lt;=3,"2-3",TRUE,"&gt;3")</f>
        <v>0-1</v>
      </c>
      <c r="AM73" s="6" t="str">
        <f>+_xlfn.IFS(MONTH(Tabla1[[#This Row],[MES]])&lt;=3,"Q1",MONTH(Tabla1[[#This Row],[MES]])&lt;=6,"Q2",MONTH(Tabla1[[#This Row],[MES]])&lt;=9,"Q3",TRUE,"Q4")</f>
        <v>Q1</v>
      </c>
      <c r="AN73" t="str">
        <f>+IFERROR(VLOOKUP(Tabla1[[#This Row],[CUENTA]],CTAS[],2,0),"OTROS")</f>
        <v>OTROS</v>
      </c>
      <c r="AP73" t="str">
        <f>+IFERROR(VLOOKUP(Tabla1[[#This Row],[EMPLEADO]],IS[],3,0),"OTROS")</f>
        <v>OTROS</v>
      </c>
      <c r="AQ73" t="str">
        <f>+IFERROR(VLOOKUP(Tabla1[[#This Row],[EMPLEADO]],IS[[NÓMINA]:[INGENIERO]],2,0),"OTROS")</f>
        <v>OTROS</v>
      </c>
    </row>
    <row r="74" spans="1:43" x14ac:dyDescent="0.25">
      <c r="A74" t="s">
        <v>4444</v>
      </c>
      <c r="B74">
        <v>1</v>
      </c>
      <c r="C74" t="s">
        <v>5049</v>
      </c>
      <c r="D74" t="s">
        <v>38</v>
      </c>
      <c r="E74" t="s">
        <v>113</v>
      </c>
      <c r="F74" t="s">
        <v>5050</v>
      </c>
      <c r="G74" s="17" t="s">
        <v>447</v>
      </c>
      <c r="H74" t="s">
        <v>116</v>
      </c>
      <c r="I74" t="s">
        <v>43</v>
      </c>
      <c r="J74" t="s">
        <v>8</v>
      </c>
      <c r="K74" t="s">
        <v>448</v>
      </c>
      <c r="L74" t="s">
        <v>449</v>
      </c>
      <c r="M74" t="s">
        <v>165</v>
      </c>
      <c r="N74">
        <v>0</v>
      </c>
      <c r="O74" t="s">
        <v>47</v>
      </c>
      <c r="P74">
        <v>29</v>
      </c>
      <c r="Q74" t="s">
        <v>62</v>
      </c>
      <c r="R74" t="s">
        <v>49</v>
      </c>
      <c r="S74" t="s">
        <v>50</v>
      </c>
      <c r="T74" t="s">
        <v>51</v>
      </c>
      <c r="U74" t="s">
        <v>154</v>
      </c>
      <c r="V74">
        <v>0.6</v>
      </c>
      <c r="W74" s="1">
        <v>429.00000000000006</v>
      </c>
      <c r="X74">
        <v>1</v>
      </c>
      <c r="Y74">
        <v>1.57</v>
      </c>
      <c r="Z74">
        <v>5</v>
      </c>
      <c r="AA74">
        <v>0.314</v>
      </c>
      <c r="AB74" s="2">
        <v>0</v>
      </c>
      <c r="AC74" s="1">
        <v>0</v>
      </c>
      <c r="AD74" s="7">
        <v>43503</v>
      </c>
      <c r="AE74" s="7">
        <v>43503</v>
      </c>
      <c r="AF74">
        <v>0</v>
      </c>
      <c r="AG74" t="s">
        <v>53</v>
      </c>
      <c r="AH74" s="2">
        <v>0</v>
      </c>
      <c r="AI74" s="1">
        <v>0</v>
      </c>
      <c r="AJ74" s="1">
        <v>0</v>
      </c>
      <c r="AK74" s="6" t="str">
        <f>+IF(Tabla1[[#This Row],[REQUEST_TY]]="SR MANTENIMIENTO CORRECTIVO", "EMERGENCIA", "OTROS")</f>
        <v>EMERGENCIA</v>
      </c>
      <c r="AL74" s="6" t="str">
        <f>+_xlfn.IFS(Tabla1[[#This Row],[Veces obj]]&lt;=1,"0-1",Tabla1[[#This Row],[Veces obj]]&lt;=2,"1-2",Tabla1[[#This Row],[Veces obj]]&lt;=3,"2-3",TRUE,"&gt;3")</f>
        <v>0-1</v>
      </c>
      <c r="AM74" s="6" t="str">
        <f>+_xlfn.IFS(MONTH(Tabla1[[#This Row],[MES]])&lt;=3,"Q1",MONTH(Tabla1[[#This Row],[MES]])&lt;=6,"Q2",MONTH(Tabla1[[#This Row],[MES]])&lt;=9,"Q3",TRUE,"Q4")</f>
        <v>Q1</v>
      </c>
      <c r="AN74" t="str">
        <f>+IFERROR(VLOOKUP(Tabla1[[#This Row],[CUENTA]],CTAS[],2,0),"OTROS")</f>
        <v>OTROS</v>
      </c>
      <c r="AO74">
        <v>1</v>
      </c>
      <c r="AP74" t="str">
        <f>+IFERROR(VLOOKUP(Tabla1[[#This Row],[EMPLEADO]],IS[],3,0),"OTROS")</f>
        <v>CHIHUAHUA</v>
      </c>
      <c r="AQ74" t="str">
        <f>+IFERROR(VLOOKUP(Tabla1[[#This Row],[EMPLEADO]],IS[[NÓMINA]:[INGENIERO]],2,0),"OTROS")</f>
        <v>FERNANDO CHAVIRA</v>
      </c>
    </row>
    <row r="75" spans="1:43" x14ac:dyDescent="0.25">
      <c r="A75" t="s">
        <v>36</v>
      </c>
      <c r="B75">
        <v>1</v>
      </c>
      <c r="C75" t="s">
        <v>1909</v>
      </c>
      <c r="D75" t="s">
        <v>38</v>
      </c>
      <c r="E75" t="s">
        <v>1208</v>
      </c>
      <c r="F75" t="s">
        <v>1503</v>
      </c>
      <c r="G75" s="17" t="s">
        <v>1910</v>
      </c>
      <c r="H75" t="s">
        <v>116</v>
      </c>
      <c r="I75" t="s">
        <v>43</v>
      </c>
      <c r="J75" t="s">
        <v>8</v>
      </c>
      <c r="K75" t="s">
        <v>254</v>
      </c>
      <c r="L75" t="s">
        <v>1911</v>
      </c>
      <c r="M75" t="s">
        <v>119</v>
      </c>
      <c r="N75">
        <v>0</v>
      </c>
      <c r="O75" t="s">
        <v>47</v>
      </c>
      <c r="P75">
        <v>2608</v>
      </c>
      <c r="Q75" t="s">
        <v>48</v>
      </c>
      <c r="R75" t="s">
        <v>153</v>
      </c>
      <c r="S75" t="s">
        <v>50</v>
      </c>
      <c r="T75" t="s">
        <v>51</v>
      </c>
      <c r="U75" t="s">
        <v>52</v>
      </c>
      <c r="V75">
        <v>1.05</v>
      </c>
      <c r="W75" s="1">
        <v>750.75000000000011</v>
      </c>
      <c r="X75">
        <v>1</v>
      </c>
      <c r="Y75">
        <v>1.58</v>
      </c>
      <c r="Z75">
        <v>5</v>
      </c>
      <c r="AA75">
        <v>0.316</v>
      </c>
      <c r="AB75" s="2">
        <v>0</v>
      </c>
      <c r="AC75" s="1">
        <v>0</v>
      </c>
      <c r="AD75" s="7">
        <v>43487</v>
      </c>
      <c r="AE75" s="7">
        <v>43487</v>
      </c>
      <c r="AF75">
        <v>0</v>
      </c>
      <c r="AG75" t="s">
        <v>53</v>
      </c>
      <c r="AH75" s="2">
        <v>0</v>
      </c>
      <c r="AI75" s="1">
        <v>0</v>
      </c>
      <c r="AJ75" s="1">
        <v>0</v>
      </c>
      <c r="AK75" s="6" t="str">
        <f>+IF(Tabla1[[#This Row],[REQUEST_TY]]="SR MANTENIMIENTO CORRECTIVO", "EMERGENCIA", "OTROS")</f>
        <v>EMERGENCIA</v>
      </c>
      <c r="AL75" s="6" t="str">
        <f>+_xlfn.IFS(Tabla1[[#This Row],[Veces obj]]&lt;=1,"0-1",Tabla1[[#This Row],[Veces obj]]&lt;=2,"1-2",Tabla1[[#This Row],[Veces obj]]&lt;=3,"2-3",TRUE,"&gt;3")</f>
        <v>0-1</v>
      </c>
      <c r="AM75" s="6" t="str">
        <f>+_xlfn.IFS(MONTH(Tabla1[[#This Row],[MES]])&lt;=3,"Q1",MONTH(Tabla1[[#This Row],[MES]])&lt;=6,"Q2",MONTH(Tabla1[[#This Row],[MES]])&lt;=9,"Q3",TRUE,"Q4")</f>
        <v>Q1</v>
      </c>
      <c r="AN75" t="str">
        <f>+IFERROR(VLOOKUP(Tabla1[[#This Row],[CUENTA]],CTAS[],2,0),"OTROS")</f>
        <v>OTROS</v>
      </c>
      <c r="AO75">
        <v>1</v>
      </c>
      <c r="AP75" t="str">
        <f>+IFERROR(VLOOKUP(Tabla1[[#This Row],[EMPLEADO]],IS[],3,0),"OTROS")</f>
        <v>CHIHUAHUA</v>
      </c>
      <c r="AQ75" t="str">
        <f>+IFERROR(VLOOKUP(Tabla1[[#This Row],[EMPLEADO]],IS[[NÓMINA]:[INGENIERO]],2,0),"OTROS")</f>
        <v>FERNANDO CHAVIRA</v>
      </c>
    </row>
    <row r="76" spans="1:43" x14ac:dyDescent="0.25">
      <c r="A76" t="s">
        <v>36</v>
      </c>
      <c r="B76">
        <v>1</v>
      </c>
      <c r="C76" t="s">
        <v>2461</v>
      </c>
      <c r="D76" t="s">
        <v>38</v>
      </c>
      <c r="E76" t="s">
        <v>113</v>
      </c>
      <c r="F76" t="s">
        <v>2462</v>
      </c>
      <c r="G76" s="17" t="s">
        <v>2463</v>
      </c>
      <c r="H76" t="s">
        <v>116</v>
      </c>
      <c r="I76" t="s">
        <v>43</v>
      </c>
      <c r="J76" t="s">
        <v>8</v>
      </c>
      <c r="K76" t="s">
        <v>448</v>
      </c>
      <c r="L76" t="s">
        <v>449</v>
      </c>
      <c r="M76" t="s">
        <v>165</v>
      </c>
      <c r="N76">
        <v>0</v>
      </c>
      <c r="O76" t="s">
        <v>47</v>
      </c>
      <c r="P76">
        <v>25</v>
      </c>
      <c r="Q76" t="s">
        <v>62</v>
      </c>
      <c r="R76" t="s">
        <v>49</v>
      </c>
      <c r="S76" t="s">
        <v>50</v>
      </c>
      <c r="T76" t="s">
        <v>51</v>
      </c>
      <c r="U76" t="s">
        <v>154</v>
      </c>
      <c r="V76">
        <v>0.6</v>
      </c>
      <c r="W76" s="1">
        <v>429.00000000000006</v>
      </c>
      <c r="X76">
        <v>1</v>
      </c>
      <c r="Y76">
        <v>2.4</v>
      </c>
      <c r="Z76">
        <v>5</v>
      </c>
      <c r="AA76">
        <v>0.48</v>
      </c>
      <c r="AB76" s="2">
        <v>0</v>
      </c>
      <c r="AC76" s="1">
        <v>0</v>
      </c>
      <c r="AD76" s="7">
        <v>43473</v>
      </c>
      <c r="AE76" s="7">
        <v>43473</v>
      </c>
      <c r="AF76">
        <v>0</v>
      </c>
      <c r="AG76" t="s">
        <v>53</v>
      </c>
      <c r="AH76" s="2">
        <v>0</v>
      </c>
      <c r="AI76" s="1">
        <v>0</v>
      </c>
      <c r="AJ76" s="1">
        <v>0</v>
      </c>
      <c r="AK76" s="6" t="str">
        <f>+IF(Tabla1[[#This Row],[REQUEST_TY]]="SR MANTENIMIENTO CORRECTIVO", "EMERGENCIA", "OTROS")</f>
        <v>EMERGENCIA</v>
      </c>
      <c r="AL76" s="6" t="str">
        <f>+_xlfn.IFS(Tabla1[[#This Row],[Veces obj]]&lt;=1,"0-1",Tabla1[[#This Row],[Veces obj]]&lt;=2,"1-2",Tabla1[[#This Row],[Veces obj]]&lt;=3,"2-3",TRUE,"&gt;3")</f>
        <v>0-1</v>
      </c>
      <c r="AM76" s="6" t="str">
        <f>+_xlfn.IFS(MONTH(Tabla1[[#This Row],[MES]])&lt;=3,"Q1",MONTH(Tabla1[[#This Row],[MES]])&lt;=6,"Q2",MONTH(Tabla1[[#This Row],[MES]])&lt;=9,"Q3",TRUE,"Q4")</f>
        <v>Q1</v>
      </c>
      <c r="AN76" t="str">
        <f>+IFERROR(VLOOKUP(Tabla1[[#This Row],[CUENTA]],CTAS[],2,0),"OTROS")</f>
        <v>OTROS</v>
      </c>
      <c r="AO76">
        <v>1</v>
      </c>
      <c r="AP76" t="str">
        <f>+IFERROR(VLOOKUP(Tabla1[[#This Row],[EMPLEADO]],IS[],3,0),"OTROS")</f>
        <v>CHIHUAHUA</v>
      </c>
      <c r="AQ76" t="str">
        <f>+IFERROR(VLOOKUP(Tabla1[[#This Row],[EMPLEADO]],IS[[NÓMINA]:[INGENIERO]],2,0),"OTROS")</f>
        <v>FERNANDO CHAVIRA</v>
      </c>
    </row>
    <row r="77" spans="1:43" x14ac:dyDescent="0.25">
      <c r="A77" t="s">
        <v>4444</v>
      </c>
      <c r="B77">
        <v>1</v>
      </c>
      <c r="C77" t="s">
        <v>4879</v>
      </c>
      <c r="D77" t="s">
        <v>38</v>
      </c>
      <c r="E77" t="s">
        <v>113</v>
      </c>
      <c r="F77" t="s">
        <v>4878</v>
      </c>
      <c r="G77" s="17" t="s">
        <v>4880</v>
      </c>
      <c r="H77" t="s">
        <v>568</v>
      </c>
      <c r="I77" t="s">
        <v>43</v>
      </c>
      <c r="J77" t="s">
        <v>8</v>
      </c>
      <c r="K77" t="s">
        <v>125</v>
      </c>
      <c r="L77" t="s">
        <v>4881</v>
      </c>
      <c r="M77" t="s">
        <v>932</v>
      </c>
      <c r="N77">
        <v>0</v>
      </c>
      <c r="O77" t="s">
        <v>47</v>
      </c>
      <c r="P77">
        <v>913</v>
      </c>
      <c r="Q77" t="s">
        <v>48</v>
      </c>
      <c r="R77" t="s">
        <v>49</v>
      </c>
      <c r="S77" t="s">
        <v>50</v>
      </c>
      <c r="T77" t="s">
        <v>51</v>
      </c>
      <c r="U77" t="s">
        <v>52</v>
      </c>
      <c r="V77">
        <v>1.05</v>
      </c>
      <c r="W77" s="1">
        <v>750.75000000000011</v>
      </c>
      <c r="X77">
        <v>1</v>
      </c>
      <c r="Y77">
        <v>0</v>
      </c>
      <c r="Z77">
        <v>5</v>
      </c>
      <c r="AA77">
        <v>0</v>
      </c>
      <c r="AB77" s="2">
        <v>0</v>
      </c>
      <c r="AC77" s="1">
        <v>0</v>
      </c>
      <c r="AD77" s="7">
        <v>43497</v>
      </c>
      <c r="AE77" s="7">
        <v>43501</v>
      </c>
      <c r="AF77">
        <v>1</v>
      </c>
      <c r="AG77" t="s">
        <v>53</v>
      </c>
      <c r="AH77" s="2">
        <v>0</v>
      </c>
      <c r="AI77" s="1">
        <v>0</v>
      </c>
      <c r="AJ77" s="1">
        <v>0</v>
      </c>
      <c r="AK77" s="6" t="str">
        <f>+IF(Tabla1[[#This Row],[REQUEST_TY]]="SR MANTENIMIENTO CORRECTIVO", "EMERGENCIA", "OTROS")</f>
        <v>EMERGENCIA</v>
      </c>
      <c r="AL77" s="6" t="str">
        <f>+_xlfn.IFS(Tabla1[[#This Row],[Veces obj]]&lt;=1,"0-1",Tabla1[[#This Row],[Veces obj]]&lt;=2,"1-2",Tabla1[[#This Row],[Veces obj]]&lt;=3,"2-3",TRUE,"&gt;3")</f>
        <v>0-1</v>
      </c>
      <c r="AM77" s="6" t="str">
        <f>+_xlfn.IFS(MONTH(Tabla1[[#This Row],[MES]])&lt;=3,"Q1",MONTH(Tabla1[[#This Row],[MES]])&lt;=6,"Q2",MONTH(Tabla1[[#This Row],[MES]])&lt;=9,"Q3",TRUE,"Q4")</f>
        <v>Q1</v>
      </c>
      <c r="AN77" t="str">
        <f>+IFERROR(VLOOKUP(Tabla1[[#This Row],[CUENTA]],CTAS[],2,0),"OTROS")</f>
        <v>OTROS</v>
      </c>
      <c r="AP77" t="str">
        <f>+IFERROR(VLOOKUP(Tabla1[[#This Row],[EMPLEADO]],IS[],3,0),"OTROS")</f>
        <v>OTROS</v>
      </c>
      <c r="AQ77" t="str">
        <f>+IFERROR(VLOOKUP(Tabla1[[#This Row],[EMPLEADO]],IS[[NÓMINA]:[INGENIERO]],2,0),"OTROS")</f>
        <v>OTROS</v>
      </c>
    </row>
    <row r="78" spans="1:43" x14ac:dyDescent="0.25">
      <c r="A78" t="s">
        <v>36</v>
      </c>
      <c r="B78">
        <v>1</v>
      </c>
      <c r="C78" t="s">
        <v>2877</v>
      </c>
      <c r="D78" t="s">
        <v>38</v>
      </c>
      <c r="E78" t="s">
        <v>2878</v>
      </c>
      <c r="F78" t="s">
        <v>2879</v>
      </c>
      <c r="G78" s="17" t="s">
        <v>2880</v>
      </c>
      <c r="H78" t="s">
        <v>116</v>
      </c>
      <c r="I78" t="s">
        <v>43</v>
      </c>
      <c r="J78" t="s">
        <v>8</v>
      </c>
      <c r="K78" t="s">
        <v>2881</v>
      </c>
      <c r="L78" t="s">
        <v>2882</v>
      </c>
      <c r="M78" t="s">
        <v>165</v>
      </c>
      <c r="N78">
        <v>0</v>
      </c>
      <c r="O78" t="s">
        <v>47</v>
      </c>
      <c r="P78">
        <v>2610</v>
      </c>
      <c r="Q78" t="s">
        <v>48</v>
      </c>
      <c r="R78" t="s">
        <v>153</v>
      </c>
      <c r="S78" t="s">
        <v>50</v>
      </c>
      <c r="T78" t="s">
        <v>51</v>
      </c>
      <c r="U78" t="s">
        <v>52</v>
      </c>
      <c r="V78">
        <v>1.05</v>
      </c>
      <c r="W78" s="1">
        <v>750.75000000000011</v>
      </c>
      <c r="X78">
        <v>1</v>
      </c>
      <c r="Y78">
        <v>3.27</v>
      </c>
      <c r="Z78">
        <v>5</v>
      </c>
      <c r="AA78">
        <v>0.65400000000000003</v>
      </c>
      <c r="AB78" s="2">
        <v>0</v>
      </c>
      <c r="AC78" s="1">
        <v>0</v>
      </c>
      <c r="AD78" s="7">
        <v>43489</v>
      </c>
      <c r="AE78" s="7">
        <v>43489</v>
      </c>
      <c r="AF78">
        <v>0</v>
      </c>
      <c r="AG78" t="s">
        <v>53</v>
      </c>
      <c r="AH78" s="2">
        <v>0</v>
      </c>
      <c r="AI78" s="1">
        <v>0</v>
      </c>
      <c r="AJ78" s="1">
        <v>0</v>
      </c>
      <c r="AK78" s="6" t="str">
        <f>+IF(Tabla1[[#This Row],[REQUEST_TY]]="SR MANTENIMIENTO CORRECTIVO", "EMERGENCIA", "OTROS")</f>
        <v>EMERGENCIA</v>
      </c>
      <c r="AL78" s="6" t="str">
        <f>+_xlfn.IFS(Tabla1[[#This Row],[Veces obj]]&lt;=1,"0-1",Tabla1[[#This Row],[Veces obj]]&lt;=2,"1-2",Tabla1[[#This Row],[Veces obj]]&lt;=3,"2-3",TRUE,"&gt;3")</f>
        <v>0-1</v>
      </c>
      <c r="AM78" s="6" t="str">
        <f>+_xlfn.IFS(MONTH(Tabla1[[#This Row],[MES]])&lt;=3,"Q1",MONTH(Tabla1[[#This Row],[MES]])&lt;=6,"Q2",MONTH(Tabla1[[#This Row],[MES]])&lt;=9,"Q3",TRUE,"Q4")</f>
        <v>Q1</v>
      </c>
      <c r="AN78" t="str">
        <f>+IFERROR(VLOOKUP(Tabla1[[#This Row],[CUENTA]],CTAS[],2,0),"OTROS")</f>
        <v>OTROS</v>
      </c>
      <c r="AO78">
        <v>1</v>
      </c>
      <c r="AP78" t="str">
        <f>+IFERROR(VLOOKUP(Tabla1[[#This Row],[EMPLEADO]],IS[],3,0),"OTROS")</f>
        <v>CHIHUAHUA</v>
      </c>
      <c r="AQ78" t="str">
        <f>+IFERROR(VLOOKUP(Tabla1[[#This Row],[EMPLEADO]],IS[[NÓMINA]:[INGENIERO]],2,0),"OTROS")</f>
        <v>FERNANDO CHAVIRA</v>
      </c>
    </row>
    <row r="79" spans="1:43" x14ac:dyDescent="0.25">
      <c r="A79" t="s">
        <v>4444</v>
      </c>
      <c r="B79">
        <v>1</v>
      </c>
      <c r="C79" t="s">
        <v>4898</v>
      </c>
      <c r="D79" t="s">
        <v>38</v>
      </c>
      <c r="E79" t="s">
        <v>258</v>
      </c>
      <c r="F79" t="s">
        <v>4899</v>
      </c>
      <c r="G79" s="17" t="s">
        <v>3141</v>
      </c>
      <c r="H79" t="s">
        <v>106</v>
      </c>
      <c r="I79" t="s">
        <v>43</v>
      </c>
      <c r="J79" t="s">
        <v>8</v>
      </c>
      <c r="K79" t="s">
        <v>59</v>
      </c>
      <c r="L79" t="s">
        <v>130</v>
      </c>
      <c r="M79" t="s">
        <v>131</v>
      </c>
      <c r="N79">
        <v>0</v>
      </c>
      <c r="O79" t="s">
        <v>47</v>
      </c>
      <c r="P79">
        <v>4</v>
      </c>
      <c r="Q79" t="s">
        <v>207</v>
      </c>
      <c r="R79" t="s">
        <v>138</v>
      </c>
      <c r="S79" t="s">
        <v>139</v>
      </c>
      <c r="T79" t="s">
        <v>51</v>
      </c>
      <c r="U79" t="s">
        <v>879</v>
      </c>
      <c r="V79">
        <v>0.6</v>
      </c>
      <c r="W79" s="1">
        <v>943.80000000000007</v>
      </c>
      <c r="X79">
        <v>1</v>
      </c>
      <c r="Y79">
        <v>0</v>
      </c>
      <c r="Z79">
        <v>4</v>
      </c>
      <c r="AA79">
        <v>0</v>
      </c>
      <c r="AB79" s="2">
        <v>0</v>
      </c>
      <c r="AC79" s="1">
        <v>0</v>
      </c>
      <c r="AD79" s="7">
        <v>43503</v>
      </c>
      <c r="AE79" s="7">
        <v>43503</v>
      </c>
      <c r="AF79">
        <v>0</v>
      </c>
      <c r="AG79" t="s">
        <v>53</v>
      </c>
      <c r="AH79" s="2">
        <v>0</v>
      </c>
      <c r="AI79" s="1">
        <v>0</v>
      </c>
      <c r="AJ79" s="1">
        <v>0</v>
      </c>
      <c r="AK79" s="6" t="str">
        <f>+IF(Tabla1[[#This Row],[REQUEST_TY]]="SR MANTENIMIENTO CORRECTIVO", "EMERGENCIA", "OTROS")</f>
        <v>EMERGENCIA</v>
      </c>
      <c r="AL79" s="6" t="str">
        <f>+_xlfn.IFS(Tabla1[[#This Row],[Veces obj]]&lt;=1,"0-1",Tabla1[[#This Row],[Veces obj]]&lt;=2,"1-2",Tabla1[[#This Row],[Veces obj]]&lt;=3,"2-3",TRUE,"&gt;3")</f>
        <v>0-1</v>
      </c>
      <c r="AM79" s="6" t="str">
        <f>+_xlfn.IFS(MONTH(Tabla1[[#This Row],[MES]])&lt;=3,"Q1",MONTH(Tabla1[[#This Row],[MES]])&lt;=6,"Q2",MONTH(Tabla1[[#This Row],[MES]])&lt;=9,"Q3",TRUE,"Q4")</f>
        <v>Q1</v>
      </c>
      <c r="AN79" t="str">
        <f>+IFERROR(VLOOKUP(Tabla1[[#This Row],[CUENTA]],CTAS[],2,0),"OTROS")</f>
        <v>OTROS</v>
      </c>
      <c r="AP79" t="str">
        <f>+IFERROR(VLOOKUP(Tabla1[[#This Row],[EMPLEADO]],IS[],3,0),"OTROS")</f>
        <v>OTROS</v>
      </c>
      <c r="AQ79" t="str">
        <f>+IFERROR(VLOOKUP(Tabla1[[#This Row],[EMPLEADO]],IS[[NÓMINA]:[INGENIERO]],2,0),"OTROS")</f>
        <v>OTROS</v>
      </c>
    </row>
    <row r="80" spans="1:43" x14ac:dyDescent="0.25">
      <c r="A80" t="s">
        <v>4444</v>
      </c>
      <c r="B80">
        <v>1</v>
      </c>
      <c r="C80" t="s">
        <v>4910</v>
      </c>
      <c r="D80" t="s">
        <v>38</v>
      </c>
      <c r="E80" t="s">
        <v>76</v>
      </c>
      <c r="F80" t="s">
        <v>4911</v>
      </c>
      <c r="G80" s="17" t="s">
        <v>1362</v>
      </c>
      <c r="H80" t="s">
        <v>213</v>
      </c>
      <c r="I80" t="s">
        <v>43</v>
      </c>
      <c r="J80" t="s">
        <v>8</v>
      </c>
      <c r="K80" t="s">
        <v>102</v>
      </c>
      <c r="L80" t="s">
        <v>1363</v>
      </c>
      <c r="M80" t="s">
        <v>215</v>
      </c>
      <c r="N80">
        <v>0</v>
      </c>
      <c r="O80" t="s">
        <v>47</v>
      </c>
      <c r="P80">
        <v>25</v>
      </c>
      <c r="Q80" t="s">
        <v>62</v>
      </c>
      <c r="R80" t="s">
        <v>63</v>
      </c>
      <c r="S80" t="s">
        <v>64</v>
      </c>
      <c r="T80" t="s">
        <v>51</v>
      </c>
      <c r="U80" t="s">
        <v>65</v>
      </c>
      <c r="V80">
        <v>0.8</v>
      </c>
      <c r="W80" s="1">
        <v>1092</v>
      </c>
      <c r="X80">
        <v>1</v>
      </c>
      <c r="Y80">
        <v>0</v>
      </c>
      <c r="Z80">
        <v>5</v>
      </c>
      <c r="AA80">
        <v>0</v>
      </c>
      <c r="AB80" s="2">
        <v>0</v>
      </c>
      <c r="AC80" s="1">
        <v>0</v>
      </c>
      <c r="AD80" s="7">
        <v>43501</v>
      </c>
      <c r="AE80" s="7">
        <v>43501</v>
      </c>
      <c r="AF80">
        <v>0</v>
      </c>
      <c r="AG80" t="s">
        <v>53</v>
      </c>
      <c r="AH80" s="2">
        <v>0</v>
      </c>
      <c r="AI80" s="1">
        <v>0</v>
      </c>
      <c r="AJ80" s="1">
        <v>0</v>
      </c>
      <c r="AK80" s="6" t="str">
        <f>+IF(Tabla1[[#This Row],[REQUEST_TY]]="SR MANTENIMIENTO CORRECTIVO", "EMERGENCIA", "OTROS")</f>
        <v>EMERGENCIA</v>
      </c>
      <c r="AL80" s="6" t="str">
        <f>+_xlfn.IFS(Tabla1[[#This Row],[Veces obj]]&lt;=1,"0-1",Tabla1[[#This Row],[Veces obj]]&lt;=2,"1-2",Tabla1[[#This Row],[Veces obj]]&lt;=3,"2-3",TRUE,"&gt;3")</f>
        <v>0-1</v>
      </c>
      <c r="AM80" s="6" t="str">
        <f>+_xlfn.IFS(MONTH(Tabla1[[#This Row],[MES]])&lt;=3,"Q1",MONTH(Tabla1[[#This Row],[MES]])&lt;=6,"Q2",MONTH(Tabla1[[#This Row],[MES]])&lt;=9,"Q3",TRUE,"Q4")</f>
        <v>Q1</v>
      </c>
      <c r="AN80" t="str">
        <f>+IFERROR(VLOOKUP(Tabla1[[#This Row],[CUENTA]],CTAS[],2,0),"OTROS")</f>
        <v>OTROS</v>
      </c>
      <c r="AP80" t="str">
        <f>+IFERROR(VLOOKUP(Tabla1[[#This Row],[EMPLEADO]],IS[],3,0),"OTROS")</f>
        <v>OTROS</v>
      </c>
      <c r="AQ80" t="str">
        <f>+IFERROR(VLOOKUP(Tabla1[[#This Row],[EMPLEADO]],IS[[NÓMINA]:[INGENIERO]],2,0),"OTROS")</f>
        <v>OTROS</v>
      </c>
    </row>
    <row r="81" spans="1:43" x14ac:dyDescent="0.25">
      <c r="A81" t="s">
        <v>4444</v>
      </c>
      <c r="B81">
        <v>1</v>
      </c>
      <c r="C81" t="s">
        <v>4912</v>
      </c>
      <c r="D81" t="s">
        <v>38</v>
      </c>
      <c r="E81" t="s">
        <v>300</v>
      </c>
      <c r="F81" t="s">
        <v>4913</v>
      </c>
      <c r="G81" s="17" t="s">
        <v>4914</v>
      </c>
      <c r="H81" t="s">
        <v>213</v>
      </c>
      <c r="I81" t="s">
        <v>43</v>
      </c>
      <c r="J81" t="s">
        <v>8</v>
      </c>
      <c r="K81" t="s">
        <v>102</v>
      </c>
      <c r="L81" t="s">
        <v>1830</v>
      </c>
      <c r="M81" t="s">
        <v>215</v>
      </c>
      <c r="N81">
        <v>0</v>
      </c>
      <c r="O81" t="s">
        <v>47</v>
      </c>
      <c r="P81">
        <v>52</v>
      </c>
      <c r="Q81" t="s">
        <v>82</v>
      </c>
      <c r="R81" t="s">
        <v>223</v>
      </c>
      <c r="S81" t="s">
        <v>139</v>
      </c>
      <c r="T81" t="s">
        <v>51</v>
      </c>
      <c r="U81" t="s">
        <v>140</v>
      </c>
      <c r="V81">
        <v>1.1000000000000001</v>
      </c>
      <c r="W81" s="1">
        <v>1730.3000000000004</v>
      </c>
      <c r="X81">
        <v>1</v>
      </c>
      <c r="Y81">
        <v>0</v>
      </c>
      <c r="Z81">
        <v>4</v>
      </c>
      <c r="AA81">
        <v>0</v>
      </c>
      <c r="AB81" s="2">
        <v>0</v>
      </c>
      <c r="AC81" s="1">
        <v>0</v>
      </c>
      <c r="AD81" s="7">
        <v>43502</v>
      </c>
      <c r="AE81" s="7">
        <v>43502</v>
      </c>
      <c r="AF81">
        <v>0</v>
      </c>
      <c r="AG81" t="s">
        <v>53</v>
      </c>
      <c r="AH81" s="2">
        <v>0</v>
      </c>
      <c r="AI81" s="1">
        <v>0</v>
      </c>
      <c r="AJ81" s="1">
        <v>0</v>
      </c>
      <c r="AK81" s="6" t="str">
        <f>+IF(Tabla1[[#This Row],[REQUEST_TY]]="SR MANTENIMIENTO CORRECTIVO", "EMERGENCIA", "OTROS")</f>
        <v>EMERGENCIA</v>
      </c>
      <c r="AL81" s="6" t="str">
        <f>+_xlfn.IFS(Tabla1[[#This Row],[Veces obj]]&lt;=1,"0-1",Tabla1[[#This Row],[Veces obj]]&lt;=2,"1-2",Tabla1[[#This Row],[Veces obj]]&lt;=3,"2-3",TRUE,"&gt;3")</f>
        <v>0-1</v>
      </c>
      <c r="AM81" s="6" t="str">
        <f>+_xlfn.IFS(MONTH(Tabla1[[#This Row],[MES]])&lt;=3,"Q1",MONTH(Tabla1[[#This Row],[MES]])&lt;=6,"Q2",MONTH(Tabla1[[#This Row],[MES]])&lt;=9,"Q3",TRUE,"Q4")</f>
        <v>Q1</v>
      </c>
      <c r="AN81" t="str">
        <f>+IFERROR(VLOOKUP(Tabla1[[#This Row],[CUENTA]],CTAS[],2,0),"OTROS")</f>
        <v>OTROS</v>
      </c>
      <c r="AP81" t="str">
        <f>+IFERROR(VLOOKUP(Tabla1[[#This Row],[EMPLEADO]],IS[],3,0),"OTROS")</f>
        <v>OTROS</v>
      </c>
      <c r="AQ81" t="str">
        <f>+IFERROR(VLOOKUP(Tabla1[[#This Row],[EMPLEADO]],IS[[NÓMINA]:[INGENIERO]],2,0),"OTROS")</f>
        <v>OTROS</v>
      </c>
    </row>
    <row r="82" spans="1:43" x14ac:dyDescent="0.25">
      <c r="A82" t="s">
        <v>36</v>
      </c>
      <c r="B82">
        <v>1</v>
      </c>
      <c r="C82" t="s">
        <v>3381</v>
      </c>
      <c r="D82" t="s">
        <v>3346</v>
      </c>
      <c r="E82" t="s">
        <v>562</v>
      </c>
      <c r="F82" t="s">
        <v>3382</v>
      </c>
      <c r="G82" s="17" t="s">
        <v>564</v>
      </c>
      <c r="H82" t="s">
        <v>116</v>
      </c>
      <c r="I82" t="s">
        <v>43</v>
      </c>
      <c r="J82" t="s">
        <v>8</v>
      </c>
      <c r="K82" t="s">
        <v>144</v>
      </c>
      <c r="L82" t="s">
        <v>145</v>
      </c>
      <c r="M82" t="s">
        <v>119</v>
      </c>
      <c r="N82">
        <v>0</v>
      </c>
      <c r="O82" t="s">
        <v>47</v>
      </c>
      <c r="P82" t="s">
        <v>822</v>
      </c>
      <c r="Q82" t="s">
        <v>48</v>
      </c>
      <c r="R82" t="s">
        <v>63</v>
      </c>
      <c r="S82" t="s">
        <v>64</v>
      </c>
      <c r="T82" t="s">
        <v>51</v>
      </c>
      <c r="U82" t="s">
        <v>96</v>
      </c>
      <c r="V82">
        <v>1</v>
      </c>
      <c r="W82" s="1">
        <v>1365</v>
      </c>
      <c r="X82">
        <v>0</v>
      </c>
      <c r="Y82">
        <v>5</v>
      </c>
      <c r="Z82">
        <v>5</v>
      </c>
      <c r="AA82">
        <v>1</v>
      </c>
      <c r="AB82" s="2">
        <v>0</v>
      </c>
      <c r="AC82" s="1">
        <v>0</v>
      </c>
      <c r="AD82" s="7">
        <v>43469</v>
      </c>
      <c r="AE82" s="7">
        <v>43469</v>
      </c>
      <c r="AF82">
        <v>0</v>
      </c>
      <c r="AG82" t="s">
        <v>53</v>
      </c>
      <c r="AH82" s="2">
        <v>0</v>
      </c>
      <c r="AI82" s="1">
        <v>0</v>
      </c>
      <c r="AJ82" s="1">
        <v>0</v>
      </c>
      <c r="AK82" s="6" t="str">
        <f>+IF(Tabla1[[#This Row],[REQUEST_TY]]="SR MANTENIMIENTO CORRECTIVO", "EMERGENCIA", "OTROS")</f>
        <v>OTROS</v>
      </c>
      <c r="AL82" s="6" t="str">
        <f>+_xlfn.IFS(Tabla1[[#This Row],[Veces obj]]&lt;=1,"0-1",Tabla1[[#This Row],[Veces obj]]&lt;=2,"1-2",Tabla1[[#This Row],[Veces obj]]&lt;=3,"2-3",TRUE,"&gt;3")</f>
        <v>0-1</v>
      </c>
      <c r="AM82" s="6" t="str">
        <f>+_xlfn.IFS(MONTH(Tabla1[[#This Row],[MES]])&lt;=3,"Q1",MONTH(Tabla1[[#This Row],[MES]])&lt;=6,"Q2",MONTH(Tabla1[[#This Row],[MES]])&lt;=9,"Q3",TRUE,"Q4")</f>
        <v>Q1</v>
      </c>
      <c r="AN82" t="str">
        <f>+IFERROR(VLOOKUP(Tabla1[[#This Row],[CUENTA]],CTAS[],2,0),"OTROS")</f>
        <v>OTROS</v>
      </c>
      <c r="AO82">
        <v>1</v>
      </c>
      <c r="AP82" t="str">
        <f>+IFERROR(VLOOKUP(Tabla1[[#This Row],[EMPLEADO]],IS[],3,0),"OTROS")</f>
        <v>CHIHUAHUA</v>
      </c>
      <c r="AQ82" t="str">
        <f>+IFERROR(VLOOKUP(Tabla1[[#This Row],[EMPLEADO]],IS[[NÓMINA]:[INGENIERO]],2,0),"OTROS")</f>
        <v>FERNANDO CHAVIRA</v>
      </c>
    </row>
    <row r="83" spans="1:43" x14ac:dyDescent="0.25">
      <c r="A83" t="s">
        <v>4444</v>
      </c>
      <c r="B83">
        <v>1</v>
      </c>
      <c r="C83" t="s">
        <v>4924</v>
      </c>
      <c r="D83" t="s">
        <v>38</v>
      </c>
      <c r="E83" t="s">
        <v>133</v>
      </c>
      <c r="F83" t="s">
        <v>4925</v>
      </c>
      <c r="G83" s="17" t="s">
        <v>1047</v>
      </c>
      <c r="H83" t="s">
        <v>915</v>
      </c>
      <c r="I83" t="s">
        <v>43</v>
      </c>
      <c r="J83" t="s">
        <v>8</v>
      </c>
      <c r="K83" t="s">
        <v>59</v>
      </c>
      <c r="L83" t="s">
        <v>780</v>
      </c>
      <c r="M83" t="s">
        <v>310</v>
      </c>
      <c r="N83">
        <v>0</v>
      </c>
      <c r="O83" t="s">
        <v>47</v>
      </c>
      <c r="P83">
        <v>7</v>
      </c>
      <c r="Q83" t="s">
        <v>194</v>
      </c>
      <c r="R83" t="s">
        <v>138</v>
      </c>
      <c r="S83" t="s">
        <v>139</v>
      </c>
      <c r="T83" t="s">
        <v>51</v>
      </c>
      <c r="U83" t="s">
        <v>224</v>
      </c>
      <c r="V83">
        <v>0.8</v>
      </c>
      <c r="W83" s="1">
        <v>1258.4000000000003</v>
      </c>
      <c r="X83">
        <v>1</v>
      </c>
      <c r="Y83">
        <v>0</v>
      </c>
      <c r="Z83">
        <v>4</v>
      </c>
      <c r="AA83">
        <v>0</v>
      </c>
      <c r="AB83" s="2">
        <v>0</v>
      </c>
      <c r="AC83" s="1">
        <v>0</v>
      </c>
      <c r="AD83" s="7">
        <v>43502</v>
      </c>
      <c r="AE83" s="7">
        <v>43502</v>
      </c>
      <c r="AF83">
        <v>0</v>
      </c>
      <c r="AG83" t="s">
        <v>53</v>
      </c>
      <c r="AH83" s="2">
        <v>0</v>
      </c>
      <c r="AI83" s="1">
        <v>0</v>
      </c>
      <c r="AJ83" s="1">
        <v>0</v>
      </c>
      <c r="AK83" s="6" t="str">
        <f>+IF(Tabla1[[#This Row],[REQUEST_TY]]="SR MANTENIMIENTO CORRECTIVO", "EMERGENCIA", "OTROS")</f>
        <v>EMERGENCIA</v>
      </c>
      <c r="AL83" s="6" t="str">
        <f>+_xlfn.IFS(Tabla1[[#This Row],[Veces obj]]&lt;=1,"0-1",Tabla1[[#This Row],[Veces obj]]&lt;=2,"1-2",Tabla1[[#This Row],[Veces obj]]&lt;=3,"2-3",TRUE,"&gt;3")</f>
        <v>0-1</v>
      </c>
      <c r="AM83" s="6" t="str">
        <f>+_xlfn.IFS(MONTH(Tabla1[[#This Row],[MES]])&lt;=3,"Q1",MONTH(Tabla1[[#This Row],[MES]])&lt;=6,"Q2",MONTH(Tabla1[[#This Row],[MES]])&lt;=9,"Q3",TRUE,"Q4")</f>
        <v>Q1</v>
      </c>
      <c r="AN83" t="str">
        <f>+IFERROR(VLOOKUP(Tabla1[[#This Row],[CUENTA]],CTAS[],2,0),"OTROS")</f>
        <v>OTROS</v>
      </c>
      <c r="AP83" t="str">
        <f>+IFERROR(VLOOKUP(Tabla1[[#This Row],[EMPLEADO]],IS[],3,0),"OTROS")</f>
        <v>OTROS</v>
      </c>
      <c r="AQ83" t="str">
        <f>+IFERROR(VLOOKUP(Tabla1[[#This Row],[EMPLEADO]],IS[[NÓMINA]:[INGENIERO]],2,0),"OTROS")</f>
        <v>OTROS</v>
      </c>
    </row>
    <row r="84" spans="1:43" x14ac:dyDescent="0.25">
      <c r="A84" t="s">
        <v>4444</v>
      </c>
      <c r="B84">
        <v>1</v>
      </c>
      <c r="C84" t="s">
        <v>4938</v>
      </c>
      <c r="D84" t="s">
        <v>38</v>
      </c>
      <c r="E84" t="s">
        <v>133</v>
      </c>
      <c r="F84" t="s">
        <v>4939</v>
      </c>
      <c r="G84" s="17" t="s">
        <v>4252</v>
      </c>
      <c r="H84" t="s">
        <v>308</v>
      </c>
      <c r="I84" t="s">
        <v>43</v>
      </c>
      <c r="J84" t="s">
        <v>8</v>
      </c>
      <c r="K84" t="s">
        <v>59</v>
      </c>
      <c r="L84" t="s">
        <v>309</v>
      </c>
      <c r="M84" t="s">
        <v>310</v>
      </c>
      <c r="N84">
        <v>0</v>
      </c>
      <c r="O84" t="s">
        <v>47</v>
      </c>
      <c r="P84">
        <v>20</v>
      </c>
      <c r="Q84" t="s">
        <v>62</v>
      </c>
      <c r="R84" t="s">
        <v>138</v>
      </c>
      <c r="S84" t="s">
        <v>139</v>
      </c>
      <c r="T84" t="s">
        <v>51</v>
      </c>
      <c r="U84" t="s">
        <v>262</v>
      </c>
      <c r="V84">
        <v>1.05</v>
      </c>
      <c r="W84" s="1">
        <v>1651.6500000000003</v>
      </c>
      <c r="X84">
        <v>1</v>
      </c>
      <c r="Y84">
        <v>0</v>
      </c>
      <c r="Z84">
        <v>4</v>
      </c>
      <c r="AA84">
        <v>0</v>
      </c>
      <c r="AB84" s="2">
        <v>0</v>
      </c>
      <c r="AC84" s="1">
        <v>0</v>
      </c>
      <c r="AD84" s="7">
        <v>43502</v>
      </c>
      <c r="AE84" s="7">
        <v>43503</v>
      </c>
      <c r="AF84">
        <v>1</v>
      </c>
      <c r="AG84" t="s">
        <v>53</v>
      </c>
      <c r="AH84" s="2">
        <v>0</v>
      </c>
      <c r="AI84" s="1">
        <v>0</v>
      </c>
      <c r="AJ84" s="1">
        <v>0</v>
      </c>
      <c r="AK84" s="6" t="str">
        <f>+IF(Tabla1[[#This Row],[REQUEST_TY]]="SR MANTENIMIENTO CORRECTIVO", "EMERGENCIA", "OTROS")</f>
        <v>EMERGENCIA</v>
      </c>
      <c r="AL84" s="6" t="str">
        <f>+_xlfn.IFS(Tabla1[[#This Row],[Veces obj]]&lt;=1,"0-1",Tabla1[[#This Row],[Veces obj]]&lt;=2,"1-2",Tabla1[[#This Row],[Veces obj]]&lt;=3,"2-3",TRUE,"&gt;3")</f>
        <v>0-1</v>
      </c>
      <c r="AM84" s="6" t="str">
        <f>+_xlfn.IFS(MONTH(Tabla1[[#This Row],[MES]])&lt;=3,"Q1",MONTH(Tabla1[[#This Row],[MES]])&lt;=6,"Q2",MONTH(Tabla1[[#This Row],[MES]])&lt;=9,"Q3",TRUE,"Q4")</f>
        <v>Q1</v>
      </c>
      <c r="AN84" t="str">
        <f>+IFERROR(VLOOKUP(Tabla1[[#This Row],[CUENTA]],CTAS[],2,0),"OTROS")</f>
        <v>OTROS</v>
      </c>
      <c r="AP84" t="str">
        <f>+IFERROR(VLOOKUP(Tabla1[[#This Row],[EMPLEADO]],IS[],3,0),"OTROS")</f>
        <v>OTROS</v>
      </c>
      <c r="AQ84" t="str">
        <f>+IFERROR(VLOOKUP(Tabla1[[#This Row],[EMPLEADO]],IS[[NÓMINA]:[INGENIERO]],2,0),"OTROS")</f>
        <v>OTROS</v>
      </c>
    </row>
    <row r="85" spans="1:43" x14ac:dyDescent="0.25">
      <c r="A85" t="s">
        <v>4444</v>
      </c>
      <c r="B85">
        <v>1</v>
      </c>
      <c r="C85" t="s">
        <v>4943</v>
      </c>
      <c r="D85" t="s">
        <v>38</v>
      </c>
      <c r="E85" t="s">
        <v>76</v>
      </c>
      <c r="F85" t="s">
        <v>4944</v>
      </c>
      <c r="G85" s="17" t="s">
        <v>1905</v>
      </c>
      <c r="H85" t="s">
        <v>58</v>
      </c>
      <c r="I85" t="s">
        <v>43</v>
      </c>
      <c r="J85" t="s">
        <v>8</v>
      </c>
      <c r="K85" t="s">
        <v>102</v>
      </c>
      <c r="L85" t="s">
        <v>1906</v>
      </c>
      <c r="M85" t="s">
        <v>1501</v>
      </c>
      <c r="N85">
        <v>0</v>
      </c>
      <c r="O85" t="s">
        <v>47</v>
      </c>
      <c r="P85">
        <v>11</v>
      </c>
      <c r="Q85" t="s">
        <v>194</v>
      </c>
      <c r="R85" t="s">
        <v>63</v>
      </c>
      <c r="S85" t="s">
        <v>64</v>
      </c>
      <c r="T85" t="s">
        <v>51</v>
      </c>
      <c r="U85" t="s">
        <v>195</v>
      </c>
      <c r="V85">
        <v>0.6</v>
      </c>
      <c r="W85" s="1">
        <v>819</v>
      </c>
      <c r="X85">
        <v>1</v>
      </c>
      <c r="Y85">
        <v>0</v>
      </c>
      <c r="Z85">
        <v>5</v>
      </c>
      <c r="AA85">
        <v>0</v>
      </c>
      <c r="AB85" s="2">
        <v>0</v>
      </c>
      <c r="AC85" s="1">
        <v>0</v>
      </c>
      <c r="AD85" s="7">
        <v>43503</v>
      </c>
      <c r="AE85" s="7">
        <v>43504</v>
      </c>
      <c r="AF85">
        <v>1</v>
      </c>
      <c r="AG85" t="s">
        <v>53</v>
      </c>
      <c r="AH85" s="2">
        <v>0</v>
      </c>
      <c r="AI85" s="1">
        <v>0</v>
      </c>
      <c r="AJ85" s="1">
        <v>0</v>
      </c>
      <c r="AK85" s="6" t="str">
        <f>+IF(Tabla1[[#This Row],[REQUEST_TY]]="SR MANTENIMIENTO CORRECTIVO", "EMERGENCIA", "OTROS")</f>
        <v>EMERGENCIA</v>
      </c>
      <c r="AL85" s="6" t="str">
        <f>+_xlfn.IFS(Tabla1[[#This Row],[Veces obj]]&lt;=1,"0-1",Tabla1[[#This Row],[Veces obj]]&lt;=2,"1-2",Tabla1[[#This Row],[Veces obj]]&lt;=3,"2-3",TRUE,"&gt;3")</f>
        <v>0-1</v>
      </c>
      <c r="AM85" s="6" t="str">
        <f>+_xlfn.IFS(MONTH(Tabla1[[#This Row],[MES]])&lt;=3,"Q1",MONTH(Tabla1[[#This Row],[MES]])&lt;=6,"Q2",MONTH(Tabla1[[#This Row],[MES]])&lt;=9,"Q3",TRUE,"Q4")</f>
        <v>Q1</v>
      </c>
      <c r="AN85" t="str">
        <f>+IFERROR(VLOOKUP(Tabla1[[#This Row],[CUENTA]],CTAS[],2,0),"OTROS")</f>
        <v>OTROS</v>
      </c>
      <c r="AP85" t="str">
        <f>+IFERROR(VLOOKUP(Tabla1[[#This Row],[EMPLEADO]],IS[],3,0),"OTROS")</f>
        <v>OTROS</v>
      </c>
      <c r="AQ85" t="str">
        <f>+IFERROR(VLOOKUP(Tabla1[[#This Row],[EMPLEADO]],IS[[NÓMINA]:[INGENIERO]],2,0),"OTROS")</f>
        <v>OTROS</v>
      </c>
    </row>
    <row r="86" spans="1:43" x14ac:dyDescent="0.25">
      <c r="A86" t="s">
        <v>36</v>
      </c>
      <c r="B86">
        <v>1</v>
      </c>
      <c r="C86" t="s">
        <v>3387</v>
      </c>
      <c r="D86" t="s">
        <v>3346</v>
      </c>
      <c r="E86" t="s">
        <v>3388</v>
      </c>
      <c r="F86" t="s">
        <v>3389</v>
      </c>
      <c r="G86" s="17" t="s">
        <v>3390</v>
      </c>
      <c r="H86" t="s">
        <v>116</v>
      </c>
      <c r="I86" t="s">
        <v>43</v>
      </c>
      <c r="J86" t="s">
        <v>8</v>
      </c>
      <c r="K86" t="s">
        <v>144</v>
      </c>
      <c r="L86" t="s">
        <v>145</v>
      </c>
      <c r="M86" t="s">
        <v>119</v>
      </c>
      <c r="N86">
        <v>0</v>
      </c>
      <c r="O86" t="s">
        <v>47</v>
      </c>
      <c r="P86" t="s">
        <v>822</v>
      </c>
      <c r="Q86" t="s">
        <v>48</v>
      </c>
      <c r="R86" t="s">
        <v>242</v>
      </c>
      <c r="S86" t="s">
        <v>64</v>
      </c>
      <c r="T86" t="s">
        <v>51</v>
      </c>
      <c r="U86" t="s">
        <v>96</v>
      </c>
      <c r="V86">
        <v>1</v>
      </c>
      <c r="W86" s="1">
        <v>1365</v>
      </c>
      <c r="X86">
        <v>0</v>
      </c>
      <c r="Y86">
        <v>5</v>
      </c>
      <c r="Z86">
        <v>5</v>
      </c>
      <c r="AA86">
        <v>1</v>
      </c>
      <c r="AB86" s="2">
        <v>0</v>
      </c>
      <c r="AC86" s="1">
        <v>0</v>
      </c>
      <c r="AD86" s="7">
        <v>43469</v>
      </c>
      <c r="AE86" s="7">
        <v>43469</v>
      </c>
      <c r="AF86">
        <v>0</v>
      </c>
      <c r="AG86" t="s">
        <v>53</v>
      </c>
      <c r="AH86" s="2">
        <v>0</v>
      </c>
      <c r="AI86" s="1">
        <v>0</v>
      </c>
      <c r="AJ86" s="1">
        <v>0</v>
      </c>
      <c r="AK86" s="6" t="str">
        <f>+IF(Tabla1[[#This Row],[REQUEST_TY]]="SR MANTENIMIENTO CORRECTIVO", "EMERGENCIA", "OTROS")</f>
        <v>OTROS</v>
      </c>
      <c r="AL86" s="6" t="str">
        <f>+_xlfn.IFS(Tabla1[[#This Row],[Veces obj]]&lt;=1,"0-1",Tabla1[[#This Row],[Veces obj]]&lt;=2,"1-2",Tabla1[[#This Row],[Veces obj]]&lt;=3,"2-3",TRUE,"&gt;3")</f>
        <v>0-1</v>
      </c>
      <c r="AM86" s="6" t="str">
        <f>+_xlfn.IFS(MONTH(Tabla1[[#This Row],[MES]])&lt;=3,"Q1",MONTH(Tabla1[[#This Row],[MES]])&lt;=6,"Q2",MONTH(Tabla1[[#This Row],[MES]])&lt;=9,"Q3",TRUE,"Q4")</f>
        <v>Q1</v>
      </c>
      <c r="AN86" t="str">
        <f>+IFERROR(VLOOKUP(Tabla1[[#This Row],[CUENTA]],CTAS[],2,0),"OTROS")</f>
        <v>OTROS</v>
      </c>
      <c r="AO86">
        <v>1</v>
      </c>
      <c r="AP86" t="str">
        <f>+IFERROR(VLOOKUP(Tabla1[[#This Row],[EMPLEADO]],IS[],3,0),"OTROS")</f>
        <v>CHIHUAHUA</v>
      </c>
      <c r="AQ86" t="str">
        <f>+IFERROR(VLOOKUP(Tabla1[[#This Row],[EMPLEADO]],IS[[NÓMINA]:[INGENIERO]],2,0),"OTROS")</f>
        <v>FERNANDO CHAVIRA</v>
      </c>
    </row>
    <row r="87" spans="1:43" x14ac:dyDescent="0.25">
      <c r="A87" t="s">
        <v>36</v>
      </c>
      <c r="B87">
        <v>1</v>
      </c>
      <c r="C87" t="s">
        <v>3544</v>
      </c>
      <c r="D87" t="s">
        <v>3346</v>
      </c>
      <c r="E87" t="s">
        <v>613</v>
      </c>
      <c r="F87" t="s">
        <v>3382</v>
      </c>
      <c r="G87" s="17" t="s">
        <v>3545</v>
      </c>
      <c r="H87" t="s">
        <v>116</v>
      </c>
      <c r="I87" t="s">
        <v>43</v>
      </c>
      <c r="J87" t="s">
        <v>8</v>
      </c>
      <c r="K87" t="s">
        <v>144</v>
      </c>
      <c r="L87" t="s">
        <v>145</v>
      </c>
      <c r="M87" t="s">
        <v>119</v>
      </c>
      <c r="N87">
        <v>0</v>
      </c>
      <c r="O87" t="s">
        <v>47</v>
      </c>
      <c r="P87" t="s">
        <v>822</v>
      </c>
      <c r="Q87" t="s">
        <v>48</v>
      </c>
      <c r="R87" t="s">
        <v>235</v>
      </c>
      <c r="S87" t="s">
        <v>50</v>
      </c>
      <c r="T87" t="s">
        <v>51</v>
      </c>
      <c r="U87" t="s">
        <v>52</v>
      </c>
      <c r="V87">
        <v>1</v>
      </c>
      <c r="W87" s="1">
        <v>715.00000000000011</v>
      </c>
      <c r="X87">
        <v>0</v>
      </c>
      <c r="Y87">
        <v>5</v>
      </c>
      <c r="Z87">
        <v>5</v>
      </c>
      <c r="AA87">
        <v>1</v>
      </c>
      <c r="AB87" s="2">
        <v>0</v>
      </c>
      <c r="AC87" s="1">
        <v>0</v>
      </c>
      <c r="AD87" s="7">
        <v>43468</v>
      </c>
      <c r="AE87" s="7">
        <v>43475</v>
      </c>
      <c r="AF87">
        <v>5</v>
      </c>
      <c r="AG87" t="s">
        <v>823</v>
      </c>
      <c r="AH87" s="2">
        <v>0</v>
      </c>
      <c r="AI87" s="1">
        <v>0</v>
      </c>
      <c r="AJ87" s="1">
        <v>0</v>
      </c>
      <c r="AK87" s="6" t="str">
        <f>+IF(Tabla1[[#This Row],[REQUEST_TY]]="SR MANTENIMIENTO CORRECTIVO", "EMERGENCIA", "OTROS")</f>
        <v>OTROS</v>
      </c>
      <c r="AL87" s="6" t="str">
        <f>+_xlfn.IFS(Tabla1[[#This Row],[Veces obj]]&lt;=1,"0-1",Tabla1[[#This Row],[Veces obj]]&lt;=2,"1-2",Tabla1[[#This Row],[Veces obj]]&lt;=3,"2-3",TRUE,"&gt;3")</f>
        <v>0-1</v>
      </c>
      <c r="AM87" s="6" t="str">
        <f>+_xlfn.IFS(MONTH(Tabla1[[#This Row],[MES]])&lt;=3,"Q1",MONTH(Tabla1[[#This Row],[MES]])&lt;=6,"Q2",MONTH(Tabla1[[#This Row],[MES]])&lt;=9,"Q3",TRUE,"Q4")</f>
        <v>Q1</v>
      </c>
      <c r="AN87" t="str">
        <f>+IFERROR(VLOOKUP(Tabla1[[#This Row],[CUENTA]],CTAS[],2,0),"OTROS")</f>
        <v>OTROS</v>
      </c>
      <c r="AO87">
        <v>1</v>
      </c>
      <c r="AP87" t="str">
        <f>+IFERROR(VLOOKUP(Tabla1[[#This Row],[EMPLEADO]],IS[],3,0),"OTROS")</f>
        <v>CHIHUAHUA</v>
      </c>
      <c r="AQ87" t="str">
        <f>+IFERROR(VLOOKUP(Tabla1[[#This Row],[EMPLEADO]],IS[[NÓMINA]:[INGENIERO]],2,0),"OTROS")</f>
        <v>FERNANDO CHAVIRA</v>
      </c>
    </row>
    <row r="88" spans="1:43" x14ac:dyDescent="0.25">
      <c r="A88" t="s">
        <v>36</v>
      </c>
      <c r="B88">
        <v>1</v>
      </c>
      <c r="C88" t="s">
        <v>3549</v>
      </c>
      <c r="D88" t="s">
        <v>3346</v>
      </c>
      <c r="E88" t="s">
        <v>3388</v>
      </c>
      <c r="F88" t="s">
        <v>3550</v>
      </c>
      <c r="G88" s="17" t="s">
        <v>3551</v>
      </c>
      <c r="H88" t="s">
        <v>116</v>
      </c>
      <c r="I88" t="s">
        <v>43</v>
      </c>
      <c r="J88" t="s">
        <v>8</v>
      </c>
      <c r="K88" t="s">
        <v>144</v>
      </c>
      <c r="L88" t="s">
        <v>145</v>
      </c>
      <c r="M88" t="s">
        <v>119</v>
      </c>
      <c r="N88">
        <v>0</v>
      </c>
      <c r="O88" t="s">
        <v>47</v>
      </c>
      <c r="P88" t="s">
        <v>822</v>
      </c>
      <c r="Q88" t="s">
        <v>48</v>
      </c>
      <c r="R88" t="s">
        <v>242</v>
      </c>
      <c r="S88" t="s">
        <v>64</v>
      </c>
      <c r="T88" t="s">
        <v>51</v>
      </c>
      <c r="U88" t="s">
        <v>96</v>
      </c>
      <c r="V88">
        <v>1</v>
      </c>
      <c r="W88" s="1">
        <v>1365</v>
      </c>
      <c r="X88">
        <v>0</v>
      </c>
      <c r="Y88">
        <v>5</v>
      </c>
      <c r="Z88">
        <v>5</v>
      </c>
      <c r="AA88">
        <v>1</v>
      </c>
      <c r="AB88" s="2">
        <v>0</v>
      </c>
      <c r="AC88" s="1">
        <v>0</v>
      </c>
      <c r="AD88" s="7">
        <v>43468</v>
      </c>
      <c r="AE88" s="7">
        <v>43475</v>
      </c>
      <c r="AF88">
        <v>5</v>
      </c>
      <c r="AG88" t="s">
        <v>823</v>
      </c>
      <c r="AH88" s="2">
        <v>0</v>
      </c>
      <c r="AI88" s="1">
        <v>0</v>
      </c>
      <c r="AJ88" s="1">
        <v>0</v>
      </c>
      <c r="AK88" s="6" t="str">
        <f>+IF(Tabla1[[#This Row],[REQUEST_TY]]="SR MANTENIMIENTO CORRECTIVO", "EMERGENCIA", "OTROS")</f>
        <v>OTROS</v>
      </c>
      <c r="AL88" s="6" t="str">
        <f>+_xlfn.IFS(Tabla1[[#This Row],[Veces obj]]&lt;=1,"0-1",Tabla1[[#This Row],[Veces obj]]&lt;=2,"1-2",Tabla1[[#This Row],[Veces obj]]&lt;=3,"2-3",TRUE,"&gt;3")</f>
        <v>0-1</v>
      </c>
      <c r="AM88" s="6" t="str">
        <f>+_xlfn.IFS(MONTH(Tabla1[[#This Row],[MES]])&lt;=3,"Q1",MONTH(Tabla1[[#This Row],[MES]])&lt;=6,"Q2",MONTH(Tabla1[[#This Row],[MES]])&lt;=9,"Q3",TRUE,"Q4")</f>
        <v>Q1</v>
      </c>
      <c r="AN88" t="str">
        <f>+IFERROR(VLOOKUP(Tabla1[[#This Row],[CUENTA]],CTAS[],2,0),"OTROS")</f>
        <v>OTROS</v>
      </c>
      <c r="AO88">
        <v>1</v>
      </c>
      <c r="AP88" t="str">
        <f>+IFERROR(VLOOKUP(Tabla1[[#This Row],[EMPLEADO]],IS[],3,0),"OTROS")</f>
        <v>CHIHUAHUA</v>
      </c>
      <c r="AQ88" t="str">
        <f>+IFERROR(VLOOKUP(Tabla1[[#This Row],[EMPLEADO]],IS[[NÓMINA]:[INGENIERO]],2,0),"OTROS")</f>
        <v>FERNANDO CHAVIRA</v>
      </c>
    </row>
    <row r="89" spans="1:43" x14ac:dyDescent="0.25">
      <c r="A89" t="s">
        <v>4444</v>
      </c>
      <c r="B89">
        <v>1</v>
      </c>
      <c r="C89" t="s">
        <v>5205</v>
      </c>
      <c r="D89" t="s">
        <v>38</v>
      </c>
      <c r="E89" t="s">
        <v>332</v>
      </c>
      <c r="F89" t="s">
        <v>5206</v>
      </c>
      <c r="G89" s="17" t="s">
        <v>521</v>
      </c>
      <c r="H89" t="s">
        <v>70</v>
      </c>
      <c r="I89" t="s">
        <v>43</v>
      </c>
      <c r="J89" t="s">
        <v>8</v>
      </c>
      <c r="K89" t="s">
        <v>169</v>
      </c>
      <c r="L89" t="s">
        <v>522</v>
      </c>
      <c r="M89" t="s">
        <v>94</v>
      </c>
      <c r="N89">
        <v>1</v>
      </c>
      <c r="O89" t="s">
        <v>47</v>
      </c>
      <c r="P89">
        <v>7</v>
      </c>
      <c r="Q89" t="s">
        <v>194</v>
      </c>
      <c r="R89" t="s">
        <v>317</v>
      </c>
      <c r="S89" t="s">
        <v>318</v>
      </c>
      <c r="T89" t="s">
        <v>51</v>
      </c>
      <c r="U89" t="s">
        <v>224</v>
      </c>
      <c r="V89">
        <v>0.8</v>
      </c>
      <c r="W89" s="1">
        <v>0</v>
      </c>
      <c r="X89">
        <v>1</v>
      </c>
      <c r="Y89">
        <v>0</v>
      </c>
      <c r="Z89">
        <v>4</v>
      </c>
      <c r="AA89">
        <v>0</v>
      </c>
      <c r="AB89" s="2">
        <v>0</v>
      </c>
      <c r="AC89" s="1">
        <v>0</v>
      </c>
      <c r="AD89" s="7">
        <v>43502</v>
      </c>
      <c r="AE89" s="7">
        <v>43502</v>
      </c>
      <c r="AF89">
        <v>0</v>
      </c>
      <c r="AG89" t="s">
        <v>53</v>
      </c>
      <c r="AH89" s="2">
        <v>0</v>
      </c>
      <c r="AI89" s="1">
        <v>0</v>
      </c>
      <c r="AJ89" s="1">
        <v>0</v>
      </c>
      <c r="AK89" s="6" t="str">
        <f>+IF(Tabla1[[#This Row],[REQUEST_TY]]="SR MANTENIMIENTO CORRECTIVO", "EMERGENCIA", "OTROS")</f>
        <v>EMERGENCIA</v>
      </c>
      <c r="AL89" s="6" t="str">
        <f>+_xlfn.IFS(Tabla1[[#This Row],[Veces obj]]&lt;=1,"0-1",Tabla1[[#This Row],[Veces obj]]&lt;=2,"1-2",Tabla1[[#This Row],[Veces obj]]&lt;=3,"2-3",TRUE,"&gt;3")</f>
        <v>0-1</v>
      </c>
      <c r="AM89" s="6" t="str">
        <f>+_xlfn.IFS(MONTH(Tabla1[[#This Row],[MES]])&lt;=3,"Q1",MONTH(Tabla1[[#This Row],[MES]])&lt;=6,"Q2",MONTH(Tabla1[[#This Row],[MES]])&lt;=9,"Q3",TRUE,"Q4")</f>
        <v>Q1</v>
      </c>
      <c r="AN89" t="str">
        <f>+IFERROR(VLOOKUP(Tabla1[[#This Row],[CUENTA]],CTAS[],2,0),"OTROS")</f>
        <v>OTROS</v>
      </c>
      <c r="AP89" t="str">
        <f>+IFERROR(VLOOKUP(Tabla1[[#This Row],[EMPLEADO]],IS[],3,0),"OTROS")</f>
        <v>OTROS</v>
      </c>
      <c r="AQ89" t="str">
        <f>+IFERROR(VLOOKUP(Tabla1[[#This Row],[EMPLEADO]],IS[[NÓMINA]:[INGENIERO]],2,0),"OTROS")</f>
        <v>OTROS</v>
      </c>
    </row>
    <row r="90" spans="1:43" x14ac:dyDescent="0.25">
      <c r="A90" t="s">
        <v>36</v>
      </c>
      <c r="B90">
        <v>1</v>
      </c>
      <c r="C90" t="s">
        <v>3552</v>
      </c>
      <c r="D90" t="s">
        <v>3346</v>
      </c>
      <c r="E90" t="s">
        <v>562</v>
      </c>
      <c r="F90" t="s">
        <v>3553</v>
      </c>
      <c r="G90" s="17" t="s">
        <v>3554</v>
      </c>
      <c r="H90" t="s">
        <v>116</v>
      </c>
      <c r="I90" t="s">
        <v>43</v>
      </c>
      <c r="J90" t="s">
        <v>8</v>
      </c>
      <c r="K90" t="s">
        <v>144</v>
      </c>
      <c r="L90" t="s">
        <v>145</v>
      </c>
      <c r="M90" t="s">
        <v>119</v>
      </c>
      <c r="N90">
        <v>0</v>
      </c>
      <c r="O90" t="s">
        <v>47</v>
      </c>
      <c r="P90" t="s">
        <v>822</v>
      </c>
      <c r="Q90" t="s">
        <v>48</v>
      </c>
      <c r="R90" t="s">
        <v>63</v>
      </c>
      <c r="S90" t="s">
        <v>64</v>
      </c>
      <c r="T90" t="s">
        <v>51</v>
      </c>
      <c r="U90" t="s">
        <v>96</v>
      </c>
      <c r="V90">
        <v>1</v>
      </c>
      <c r="W90" s="1">
        <v>1365</v>
      </c>
      <c r="X90">
        <v>0</v>
      </c>
      <c r="Y90">
        <v>5</v>
      </c>
      <c r="Z90">
        <v>5</v>
      </c>
      <c r="AA90">
        <v>1</v>
      </c>
      <c r="AB90" s="2">
        <v>0</v>
      </c>
      <c r="AC90" s="1">
        <v>0</v>
      </c>
      <c r="AD90" s="7">
        <v>43475</v>
      </c>
      <c r="AE90" s="7">
        <v>43475</v>
      </c>
      <c r="AF90">
        <v>0</v>
      </c>
      <c r="AG90" t="s">
        <v>53</v>
      </c>
      <c r="AH90" s="2">
        <v>0</v>
      </c>
      <c r="AI90" s="1">
        <v>0</v>
      </c>
      <c r="AJ90" s="1">
        <v>0</v>
      </c>
      <c r="AK90" s="6" t="str">
        <f>+IF(Tabla1[[#This Row],[REQUEST_TY]]="SR MANTENIMIENTO CORRECTIVO", "EMERGENCIA", "OTROS")</f>
        <v>OTROS</v>
      </c>
      <c r="AL90" s="6" t="str">
        <f>+_xlfn.IFS(Tabla1[[#This Row],[Veces obj]]&lt;=1,"0-1",Tabla1[[#This Row],[Veces obj]]&lt;=2,"1-2",Tabla1[[#This Row],[Veces obj]]&lt;=3,"2-3",TRUE,"&gt;3")</f>
        <v>0-1</v>
      </c>
      <c r="AM90" s="6" t="str">
        <f>+_xlfn.IFS(MONTH(Tabla1[[#This Row],[MES]])&lt;=3,"Q1",MONTH(Tabla1[[#This Row],[MES]])&lt;=6,"Q2",MONTH(Tabla1[[#This Row],[MES]])&lt;=9,"Q3",TRUE,"Q4")</f>
        <v>Q1</v>
      </c>
      <c r="AN90" t="str">
        <f>+IFERROR(VLOOKUP(Tabla1[[#This Row],[CUENTA]],CTAS[],2,0),"OTROS")</f>
        <v>OTROS</v>
      </c>
      <c r="AO90">
        <v>1</v>
      </c>
      <c r="AP90" t="str">
        <f>+IFERROR(VLOOKUP(Tabla1[[#This Row],[EMPLEADO]],IS[],3,0),"OTROS")</f>
        <v>CHIHUAHUA</v>
      </c>
      <c r="AQ90" t="str">
        <f>+IFERROR(VLOOKUP(Tabla1[[#This Row],[EMPLEADO]],IS[[NÓMINA]:[INGENIERO]],2,0),"OTROS")</f>
        <v>FERNANDO CHAVIRA</v>
      </c>
    </row>
    <row r="91" spans="1:43" x14ac:dyDescent="0.25">
      <c r="A91" t="s">
        <v>4444</v>
      </c>
      <c r="B91">
        <v>1</v>
      </c>
      <c r="C91" t="s">
        <v>5251</v>
      </c>
      <c r="D91" t="s">
        <v>38</v>
      </c>
      <c r="E91" t="s">
        <v>1077</v>
      </c>
      <c r="F91" t="s">
        <v>5252</v>
      </c>
      <c r="G91" s="17" t="s">
        <v>5253</v>
      </c>
      <c r="H91" t="s">
        <v>484</v>
      </c>
      <c r="I91" t="s">
        <v>43</v>
      </c>
      <c r="J91" t="s">
        <v>8</v>
      </c>
      <c r="K91" t="s">
        <v>2300</v>
      </c>
      <c r="L91" t="s">
        <v>2301</v>
      </c>
      <c r="M91" t="s">
        <v>94</v>
      </c>
      <c r="N91">
        <v>1</v>
      </c>
      <c r="O91" t="s">
        <v>47</v>
      </c>
      <c r="P91">
        <v>2624</v>
      </c>
      <c r="Q91" t="s">
        <v>48</v>
      </c>
      <c r="R91" t="s">
        <v>63</v>
      </c>
      <c r="S91" t="s">
        <v>64</v>
      </c>
      <c r="T91" t="s">
        <v>51</v>
      </c>
      <c r="U91" t="s">
        <v>96</v>
      </c>
      <c r="V91">
        <v>1.1000000000000001</v>
      </c>
      <c r="W91" s="1">
        <v>0</v>
      </c>
      <c r="X91">
        <v>1</v>
      </c>
      <c r="Y91">
        <v>0</v>
      </c>
      <c r="Z91">
        <v>5</v>
      </c>
      <c r="AA91">
        <v>0</v>
      </c>
      <c r="AB91" s="2">
        <v>0</v>
      </c>
      <c r="AC91" s="1">
        <v>0</v>
      </c>
      <c r="AD91" s="7">
        <v>43504</v>
      </c>
      <c r="AE91" s="7">
        <v>43504</v>
      </c>
      <c r="AF91">
        <v>0</v>
      </c>
      <c r="AG91" t="s">
        <v>53</v>
      </c>
      <c r="AH91" s="2">
        <v>0</v>
      </c>
      <c r="AI91" s="1">
        <v>0</v>
      </c>
      <c r="AJ91" s="1">
        <v>0</v>
      </c>
      <c r="AK91" s="6" t="str">
        <f>+IF(Tabla1[[#This Row],[REQUEST_TY]]="SR MANTENIMIENTO CORRECTIVO", "EMERGENCIA", "OTROS")</f>
        <v>EMERGENCIA</v>
      </c>
      <c r="AL91" s="6" t="str">
        <f>+_xlfn.IFS(Tabla1[[#This Row],[Veces obj]]&lt;=1,"0-1",Tabla1[[#This Row],[Veces obj]]&lt;=2,"1-2",Tabla1[[#This Row],[Veces obj]]&lt;=3,"2-3",TRUE,"&gt;3")</f>
        <v>0-1</v>
      </c>
      <c r="AM91" s="6" t="str">
        <f>+_xlfn.IFS(MONTH(Tabla1[[#This Row],[MES]])&lt;=3,"Q1",MONTH(Tabla1[[#This Row],[MES]])&lt;=6,"Q2",MONTH(Tabla1[[#This Row],[MES]])&lt;=9,"Q3",TRUE,"Q4")</f>
        <v>Q1</v>
      </c>
      <c r="AN91" t="str">
        <f>+IFERROR(VLOOKUP(Tabla1[[#This Row],[CUENTA]],CTAS[],2,0),"OTROS")</f>
        <v>OTROS</v>
      </c>
      <c r="AP91" t="str">
        <f>+IFERROR(VLOOKUP(Tabla1[[#This Row],[EMPLEADO]],IS[],3,0),"OTROS")</f>
        <v>OTROS</v>
      </c>
      <c r="AQ91" t="str">
        <f>+IFERROR(VLOOKUP(Tabla1[[#This Row],[EMPLEADO]],IS[[NÓMINA]:[INGENIERO]],2,0),"OTROS")</f>
        <v>OTROS</v>
      </c>
    </row>
    <row r="92" spans="1:43" x14ac:dyDescent="0.25">
      <c r="A92" t="s">
        <v>4444</v>
      </c>
      <c r="B92">
        <v>1</v>
      </c>
      <c r="C92" t="s">
        <v>5270</v>
      </c>
      <c r="D92" t="s">
        <v>38</v>
      </c>
      <c r="E92" t="s">
        <v>464</v>
      </c>
      <c r="F92" t="s">
        <v>5267</v>
      </c>
      <c r="G92" s="17" t="s">
        <v>1504</v>
      </c>
      <c r="H92" t="s">
        <v>79</v>
      </c>
      <c r="I92" t="s">
        <v>43</v>
      </c>
      <c r="J92" t="s">
        <v>8</v>
      </c>
      <c r="K92" t="s">
        <v>741</v>
      </c>
      <c r="L92" t="s">
        <v>1505</v>
      </c>
      <c r="M92" t="s">
        <v>743</v>
      </c>
      <c r="N92">
        <v>0</v>
      </c>
      <c r="O92" t="s">
        <v>47</v>
      </c>
      <c r="P92">
        <v>16</v>
      </c>
      <c r="Q92" t="s">
        <v>62</v>
      </c>
      <c r="R92" t="s">
        <v>242</v>
      </c>
      <c r="S92" t="s">
        <v>64</v>
      </c>
      <c r="T92" t="s">
        <v>51</v>
      </c>
      <c r="U92" t="s">
        <v>65</v>
      </c>
      <c r="V92">
        <v>0.8</v>
      </c>
      <c r="W92" s="1">
        <v>1092</v>
      </c>
      <c r="X92">
        <v>1</v>
      </c>
      <c r="Y92">
        <v>0</v>
      </c>
      <c r="Z92">
        <v>5</v>
      </c>
      <c r="AA92">
        <v>0</v>
      </c>
      <c r="AB92" s="2">
        <v>0</v>
      </c>
      <c r="AC92" s="1">
        <v>0</v>
      </c>
      <c r="AD92" s="7">
        <v>43507</v>
      </c>
      <c r="AE92" s="7">
        <v>43507</v>
      </c>
      <c r="AF92">
        <v>0</v>
      </c>
      <c r="AG92" t="s">
        <v>53</v>
      </c>
      <c r="AH92" s="2">
        <v>0</v>
      </c>
      <c r="AI92" s="1">
        <v>0</v>
      </c>
      <c r="AJ92" s="1">
        <v>0</v>
      </c>
      <c r="AK92" s="6" t="str">
        <f>+IF(Tabla1[[#This Row],[REQUEST_TY]]="SR MANTENIMIENTO CORRECTIVO", "EMERGENCIA", "OTROS")</f>
        <v>EMERGENCIA</v>
      </c>
      <c r="AL92" s="6" t="str">
        <f>+_xlfn.IFS(Tabla1[[#This Row],[Veces obj]]&lt;=1,"0-1",Tabla1[[#This Row],[Veces obj]]&lt;=2,"1-2",Tabla1[[#This Row],[Veces obj]]&lt;=3,"2-3",TRUE,"&gt;3")</f>
        <v>0-1</v>
      </c>
      <c r="AM92" s="6" t="str">
        <f>+_xlfn.IFS(MONTH(Tabla1[[#This Row],[MES]])&lt;=3,"Q1",MONTH(Tabla1[[#This Row],[MES]])&lt;=6,"Q2",MONTH(Tabla1[[#This Row],[MES]])&lt;=9,"Q3",TRUE,"Q4")</f>
        <v>Q1</v>
      </c>
      <c r="AN92" t="str">
        <f>+IFERROR(VLOOKUP(Tabla1[[#This Row],[CUENTA]],CTAS[],2,0),"OTROS")</f>
        <v>OTROS</v>
      </c>
      <c r="AP92" t="str">
        <f>+IFERROR(VLOOKUP(Tabla1[[#This Row],[EMPLEADO]],IS[],3,0),"OTROS")</f>
        <v>OTROS</v>
      </c>
      <c r="AQ92" t="str">
        <f>+IFERROR(VLOOKUP(Tabla1[[#This Row],[EMPLEADO]],IS[[NÓMINA]:[INGENIERO]],2,0),"OTROS")</f>
        <v>OTROS</v>
      </c>
    </row>
    <row r="93" spans="1:43" x14ac:dyDescent="0.25">
      <c r="A93" t="s">
        <v>36</v>
      </c>
      <c r="B93">
        <v>1</v>
      </c>
      <c r="C93" t="s">
        <v>3928</v>
      </c>
      <c r="D93" t="s">
        <v>38</v>
      </c>
      <c r="E93" t="s">
        <v>226</v>
      </c>
      <c r="F93" t="s">
        <v>2940</v>
      </c>
      <c r="G93" s="17" t="s">
        <v>3929</v>
      </c>
      <c r="H93" t="s">
        <v>116</v>
      </c>
      <c r="I93" t="s">
        <v>43</v>
      </c>
      <c r="J93" t="s">
        <v>8</v>
      </c>
      <c r="K93" t="s">
        <v>234</v>
      </c>
      <c r="L93" t="s">
        <v>3930</v>
      </c>
      <c r="M93" t="s">
        <v>119</v>
      </c>
      <c r="N93">
        <v>0</v>
      </c>
      <c r="O93" t="s">
        <v>47</v>
      </c>
      <c r="P93">
        <v>162</v>
      </c>
      <c r="Q93" t="s">
        <v>48</v>
      </c>
      <c r="R93" t="s">
        <v>153</v>
      </c>
      <c r="S93" t="s">
        <v>50</v>
      </c>
      <c r="T93" t="s">
        <v>51</v>
      </c>
      <c r="U93" t="s">
        <v>52</v>
      </c>
      <c r="V93">
        <v>1.05</v>
      </c>
      <c r="W93" s="1">
        <v>750.75000000000011</v>
      </c>
      <c r="X93">
        <v>1</v>
      </c>
      <c r="Y93">
        <v>5.17</v>
      </c>
      <c r="Z93">
        <v>5</v>
      </c>
      <c r="AA93">
        <v>1.034</v>
      </c>
      <c r="AB93" s="2">
        <v>8.5000000000000075E-3</v>
      </c>
      <c r="AC93" s="1">
        <v>-6.0775000000000068</v>
      </c>
      <c r="AD93" s="7">
        <v>43490</v>
      </c>
      <c r="AE93" s="7">
        <v>43490</v>
      </c>
      <c r="AF93">
        <v>0</v>
      </c>
      <c r="AG93" t="s">
        <v>53</v>
      </c>
      <c r="AH93" s="2">
        <v>0</v>
      </c>
      <c r="AI93" s="1">
        <v>0</v>
      </c>
      <c r="AJ93" s="1">
        <v>0</v>
      </c>
      <c r="AK93" s="6" t="str">
        <f>+IF(Tabla1[[#This Row],[REQUEST_TY]]="SR MANTENIMIENTO CORRECTIVO", "EMERGENCIA", "OTROS")</f>
        <v>EMERGENCIA</v>
      </c>
      <c r="AL93" s="6" t="str">
        <f>+_xlfn.IFS(Tabla1[[#This Row],[Veces obj]]&lt;=1,"0-1",Tabla1[[#This Row],[Veces obj]]&lt;=2,"1-2",Tabla1[[#This Row],[Veces obj]]&lt;=3,"2-3",TRUE,"&gt;3")</f>
        <v>1-2</v>
      </c>
      <c r="AM93" s="6" t="str">
        <f>+_xlfn.IFS(MONTH(Tabla1[[#This Row],[MES]])&lt;=3,"Q1",MONTH(Tabla1[[#This Row],[MES]])&lt;=6,"Q2",MONTH(Tabla1[[#This Row],[MES]])&lt;=9,"Q3",TRUE,"Q4")</f>
        <v>Q1</v>
      </c>
      <c r="AN93" t="str">
        <f>+IFERROR(VLOOKUP(Tabla1[[#This Row],[CUENTA]],CTAS[],2,0),"OTROS")</f>
        <v>OTROS</v>
      </c>
      <c r="AO93">
        <v>1</v>
      </c>
      <c r="AP93" t="str">
        <f>+IFERROR(VLOOKUP(Tabla1[[#This Row],[EMPLEADO]],IS[],3,0),"OTROS")</f>
        <v>CHIHUAHUA</v>
      </c>
      <c r="AQ93" t="str">
        <f>+IFERROR(VLOOKUP(Tabla1[[#This Row],[EMPLEADO]],IS[[NÓMINA]:[INGENIERO]],2,0),"OTROS")</f>
        <v>FERNANDO CHAVIRA</v>
      </c>
    </row>
    <row r="94" spans="1:43" x14ac:dyDescent="0.25">
      <c r="A94" t="s">
        <v>4444</v>
      </c>
      <c r="B94">
        <v>1</v>
      </c>
      <c r="C94" t="s">
        <v>5936</v>
      </c>
      <c r="D94" t="s">
        <v>38</v>
      </c>
      <c r="E94" t="s">
        <v>558</v>
      </c>
      <c r="F94" t="s">
        <v>5937</v>
      </c>
      <c r="G94" s="17" t="s">
        <v>3778</v>
      </c>
      <c r="H94" t="s">
        <v>150</v>
      </c>
      <c r="I94" t="s">
        <v>43</v>
      </c>
      <c r="J94" t="s">
        <v>8</v>
      </c>
      <c r="K94" t="s">
        <v>71</v>
      </c>
      <c r="L94" t="s">
        <v>510</v>
      </c>
      <c r="M94" t="s">
        <v>94</v>
      </c>
      <c r="N94">
        <v>1</v>
      </c>
      <c r="O94" t="s">
        <v>47</v>
      </c>
      <c r="P94">
        <v>99</v>
      </c>
      <c r="Q94" t="s">
        <v>48</v>
      </c>
      <c r="R94" t="s">
        <v>95</v>
      </c>
      <c r="S94" t="s">
        <v>64</v>
      </c>
      <c r="T94" t="s">
        <v>51</v>
      </c>
      <c r="U94" t="s">
        <v>96</v>
      </c>
      <c r="V94">
        <v>1.1000000000000001</v>
      </c>
      <c r="W94" s="1">
        <v>0</v>
      </c>
      <c r="X94">
        <v>1</v>
      </c>
      <c r="Y94">
        <v>1.05</v>
      </c>
      <c r="Z94">
        <v>5</v>
      </c>
      <c r="AA94">
        <v>0.21000000000000002</v>
      </c>
      <c r="AB94" s="2">
        <v>0</v>
      </c>
      <c r="AC94" s="1">
        <v>0</v>
      </c>
      <c r="AD94" s="7">
        <v>43510</v>
      </c>
      <c r="AE94" s="7">
        <v>43510</v>
      </c>
      <c r="AF94">
        <v>0</v>
      </c>
      <c r="AG94" t="s">
        <v>53</v>
      </c>
      <c r="AH94" s="2">
        <v>0</v>
      </c>
      <c r="AI94" s="1">
        <v>0</v>
      </c>
      <c r="AJ94" s="1">
        <v>0</v>
      </c>
      <c r="AK94" s="6" t="str">
        <f>+IF(Tabla1[[#This Row],[REQUEST_TY]]="SR MANTENIMIENTO CORRECTIVO", "EMERGENCIA", "OTROS")</f>
        <v>EMERGENCIA</v>
      </c>
      <c r="AL94" s="6" t="str">
        <f>+_xlfn.IFS(Tabla1[[#This Row],[Veces obj]]&lt;=1,"0-1",Tabla1[[#This Row],[Veces obj]]&lt;=2,"1-2",Tabla1[[#This Row],[Veces obj]]&lt;=3,"2-3",TRUE,"&gt;3")</f>
        <v>0-1</v>
      </c>
      <c r="AM94" s="6" t="str">
        <f>+_xlfn.IFS(MONTH(Tabla1[[#This Row],[MES]])&lt;=3,"Q1",MONTH(Tabla1[[#This Row],[MES]])&lt;=6,"Q2",MONTH(Tabla1[[#This Row],[MES]])&lt;=9,"Q3",TRUE,"Q4")</f>
        <v>Q1</v>
      </c>
      <c r="AN94" t="str">
        <f>+IFERROR(VLOOKUP(Tabla1[[#This Row],[CUENTA]],CTAS[],2,0),"OTROS")</f>
        <v>OTROS</v>
      </c>
      <c r="AO94">
        <v>1</v>
      </c>
      <c r="AP94" t="str">
        <f>+IFERROR(VLOOKUP(Tabla1[[#This Row],[EMPLEADO]],IS[],3,0),"OTROS")</f>
        <v>JUAREZ</v>
      </c>
      <c r="AQ94" t="str">
        <f>+IFERROR(VLOOKUP(Tabla1[[#This Row],[EMPLEADO]],IS[[NÓMINA]:[INGENIERO]],2,0),"OTROS")</f>
        <v>CARLOS MONTOYA</v>
      </c>
    </row>
    <row r="95" spans="1:43" x14ac:dyDescent="0.25">
      <c r="A95" t="s">
        <v>4444</v>
      </c>
      <c r="B95">
        <v>1</v>
      </c>
      <c r="C95" t="s">
        <v>5666</v>
      </c>
      <c r="D95" t="s">
        <v>38</v>
      </c>
      <c r="E95" t="s">
        <v>1564</v>
      </c>
      <c r="F95" t="s">
        <v>5667</v>
      </c>
      <c r="G95" s="17" t="s">
        <v>5668</v>
      </c>
      <c r="H95" t="s">
        <v>150</v>
      </c>
      <c r="I95" t="s">
        <v>43</v>
      </c>
      <c r="J95" t="s">
        <v>8</v>
      </c>
      <c r="K95" t="s">
        <v>71</v>
      </c>
      <c r="L95" t="s">
        <v>298</v>
      </c>
      <c r="M95" t="s">
        <v>94</v>
      </c>
      <c r="N95">
        <v>0</v>
      </c>
      <c r="O95" t="s">
        <v>47</v>
      </c>
      <c r="P95">
        <v>284</v>
      </c>
      <c r="Q95" t="s">
        <v>48</v>
      </c>
      <c r="R95" t="s">
        <v>242</v>
      </c>
      <c r="S95" t="s">
        <v>64</v>
      </c>
      <c r="T95" t="s">
        <v>51</v>
      </c>
      <c r="U95" t="s">
        <v>96</v>
      </c>
      <c r="V95">
        <v>1.1000000000000001</v>
      </c>
      <c r="W95" s="1">
        <v>1501.5000000000002</v>
      </c>
      <c r="X95">
        <v>1</v>
      </c>
      <c r="Y95">
        <v>1.27</v>
      </c>
      <c r="Z95">
        <v>5</v>
      </c>
      <c r="AA95">
        <v>0.254</v>
      </c>
      <c r="AB95" s="2">
        <v>0</v>
      </c>
      <c r="AC95" s="1">
        <v>0</v>
      </c>
      <c r="AD95" s="7">
        <v>43507</v>
      </c>
      <c r="AE95" s="7">
        <v>43508</v>
      </c>
      <c r="AF95">
        <v>1</v>
      </c>
      <c r="AG95" t="s">
        <v>53</v>
      </c>
      <c r="AH95" s="2">
        <v>0</v>
      </c>
      <c r="AI95" s="1">
        <v>0</v>
      </c>
      <c r="AJ95" s="1">
        <v>0</v>
      </c>
      <c r="AK95" s="6" t="str">
        <f>+IF(Tabla1[[#This Row],[REQUEST_TY]]="SR MANTENIMIENTO CORRECTIVO", "EMERGENCIA", "OTROS")</f>
        <v>EMERGENCIA</v>
      </c>
      <c r="AL95" s="6" t="str">
        <f>+_xlfn.IFS(Tabla1[[#This Row],[Veces obj]]&lt;=1,"0-1",Tabla1[[#This Row],[Veces obj]]&lt;=2,"1-2",Tabla1[[#This Row],[Veces obj]]&lt;=3,"2-3",TRUE,"&gt;3")</f>
        <v>0-1</v>
      </c>
      <c r="AM95" s="6" t="str">
        <f>+_xlfn.IFS(MONTH(Tabla1[[#This Row],[MES]])&lt;=3,"Q1",MONTH(Tabla1[[#This Row],[MES]])&lt;=6,"Q2",MONTH(Tabla1[[#This Row],[MES]])&lt;=9,"Q3",TRUE,"Q4")</f>
        <v>Q1</v>
      </c>
      <c r="AN95" t="str">
        <f>+IFERROR(VLOOKUP(Tabla1[[#This Row],[CUENTA]],CTAS[],2,0),"OTROS")</f>
        <v>OTROS</v>
      </c>
      <c r="AO95">
        <v>1</v>
      </c>
      <c r="AP95" t="str">
        <f>+IFERROR(VLOOKUP(Tabla1[[#This Row],[EMPLEADO]],IS[],3,0),"OTROS")</f>
        <v>JUAREZ</v>
      </c>
      <c r="AQ95" t="str">
        <f>+IFERROR(VLOOKUP(Tabla1[[#This Row],[EMPLEADO]],IS[[NÓMINA]:[INGENIERO]],2,0),"OTROS")</f>
        <v>CARLOS MONTOYA</v>
      </c>
    </row>
    <row r="96" spans="1:43" x14ac:dyDescent="0.25">
      <c r="A96" t="s">
        <v>36</v>
      </c>
      <c r="B96">
        <v>1</v>
      </c>
      <c r="C96" t="s">
        <v>274</v>
      </c>
      <c r="D96" t="s">
        <v>38</v>
      </c>
      <c r="E96" t="s">
        <v>275</v>
      </c>
      <c r="F96" t="s">
        <v>276</v>
      </c>
      <c r="G96" s="17" t="s">
        <v>277</v>
      </c>
      <c r="H96" t="s">
        <v>150</v>
      </c>
      <c r="I96" t="s">
        <v>43</v>
      </c>
      <c r="J96" t="s">
        <v>8</v>
      </c>
      <c r="K96" t="s">
        <v>199</v>
      </c>
      <c r="L96" t="s">
        <v>278</v>
      </c>
      <c r="M96" t="s">
        <v>73</v>
      </c>
      <c r="N96">
        <v>0</v>
      </c>
      <c r="O96" t="s">
        <v>47</v>
      </c>
      <c r="P96">
        <v>340</v>
      </c>
      <c r="Q96" t="s">
        <v>48</v>
      </c>
      <c r="R96" t="s">
        <v>95</v>
      </c>
      <c r="S96" t="s">
        <v>64</v>
      </c>
      <c r="T96" t="s">
        <v>51</v>
      </c>
      <c r="U96" t="s">
        <v>96</v>
      </c>
      <c r="V96">
        <v>1.1000000000000001</v>
      </c>
      <c r="W96" s="1">
        <v>1501.5000000000002</v>
      </c>
      <c r="X96">
        <v>1</v>
      </c>
      <c r="Y96">
        <v>0</v>
      </c>
      <c r="Z96">
        <v>5</v>
      </c>
      <c r="AA96">
        <v>0</v>
      </c>
      <c r="AB96" s="2">
        <v>0</v>
      </c>
      <c r="AC96" s="1">
        <v>0</v>
      </c>
      <c r="AD96" s="7">
        <v>43481</v>
      </c>
      <c r="AE96" s="7">
        <v>43482</v>
      </c>
      <c r="AF96">
        <v>1</v>
      </c>
      <c r="AG96" t="s">
        <v>53</v>
      </c>
      <c r="AH96" s="2">
        <v>0</v>
      </c>
      <c r="AI96" s="1">
        <v>0</v>
      </c>
      <c r="AJ96" s="1">
        <v>0</v>
      </c>
      <c r="AK96" s="6" t="str">
        <f>+IF(Tabla1[[#This Row],[REQUEST_TY]]="SR MANTENIMIENTO CORRECTIVO", "EMERGENCIA", "OTROS")</f>
        <v>EMERGENCIA</v>
      </c>
      <c r="AL96" s="6" t="str">
        <f>+_xlfn.IFS(Tabla1[[#This Row],[Veces obj]]&lt;=1,"0-1",Tabla1[[#This Row],[Veces obj]]&lt;=2,"1-2",Tabla1[[#This Row],[Veces obj]]&lt;=3,"2-3",TRUE,"&gt;3")</f>
        <v>0-1</v>
      </c>
      <c r="AM96" s="6" t="str">
        <f>+_xlfn.IFS(MONTH(Tabla1[[#This Row],[MES]])&lt;=3,"Q1",MONTH(Tabla1[[#This Row],[MES]])&lt;=6,"Q2",MONTH(Tabla1[[#This Row],[MES]])&lt;=9,"Q3",TRUE,"Q4")</f>
        <v>Q1</v>
      </c>
      <c r="AN96" t="str">
        <f>+IFERROR(VLOOKUP(Tabla1[[#This Row],[CUENTA]],CTAS[],2,0),"OTROS")</f>
        <v>OTROS</v>
      </c>
      <c r="AO96">
        <v>1</v>
      </c>
      <c r="AP96" t="str">
        <f>+IFERROR(VLOOKUP(Tabla1[[#This Row],[EMPLEADO]],IS[],3,0),"OTROS")</f>
        <v>JUAREZ</v>
      </c>
      <c r="AQ96" t="str">
        <f>+IFERROR(VLOOKUP(Tabla1[[#This Row],[EMPLEADO]],IS[[NÓMINA]:[INGENIERO]],2,0),"OTROS")</f>
        <v>CARLOS MONTOYA</v>
      </c>
    </row>
    <row r="97" spans="1:43" x14ac:dyDescent="0.25">
      <c r="A97" t="s">
        <v>4444</v>
      </c>
      <c r="B97">
        <v>1</v>
      </c>
      <c r="C97" t="s">
        <v>5301</v>
      </c>
      <c r="D97" t="s">
        <v>38</v>
      </c>
      <c r="E97" t="s">
        <v>5302</v>
      </c>
      <c r="F97" t="s">
        <v>5303</v>
      </c>
      <c r="G97" s="17" t="s">
        <v>5304</v>
      </c>
      <c r="H97" t="s">
        <v>150</v>
      </c>
      <c r="I97" t="s">
        <v>43</v>
      </c>
      <c r="J97" t="s">
        <v>8</v>
      </c>
      <c r="K97" t="s">
        <v>5305</v>
      </c>
      <c r="L97" t="s">
        <v>5306</v>
      </c>
      <c r="M97" t="s">
        <v>714</v>
      </c>
      <c r="N97">
        <v>0</v>
      </c>
      <c r="O97" t="s">
        <v>47</v>
      </c>
      <c r="P97">
        <v>49</v>
      </c>
      <c r="Q97" t="s">
        <v>82</v>
      </c>
      <c r="R97" t="s">
        <v>235</v>
      </c>
      <c r="S97" t="s">
        <v>50</v>
      </c>
      <c r="T97" t="s">
        <v>51</v>
      </c>
      <c r="U97" t="s">
        <v>120</v>
      </c>
      <c r="V97">
        <v>0.8</v>
      </c>
      <c r="W97" s="1">
        <v>572.00000000000011</v>
      </c>
      <c r="X97">
        <v>1</v>
      </c>
      <c r="Y97">
        <v>26.99</v>
      </c>
      <c r="Z97">
        <v>5</v>
      </c>
      <c r="AA97">
        <v>5.3979999999999997</v>
      </c>
      <c r="AB97" s="2">
        <v>1</v>
      </c>
      <c r="AC97" s="1">
        <v>-715.00000000000011</v>
      </c>
      <c r="AD97" s="7">
        <v>43517</v>
      </c>
      <c r="AE97" s="7">
        <v>43517</v>
      </c>
      <c r="AF97">
        <v>0</v>
      </c>
      <c r="AG97" t="s">
        <v>53</v>
      </c>
      <c r="AH97" s="2">
        <v>0</v>
      </c>
      <c r="AI97" s="1">
        <v>0</v>
      </c>
      <c r="AJ97" s="1">
        <v>0</v>
      </c>
      <c r="AK97" s="6" t="str">
        <f>+IF(Tabla1[[#This Row],[REQUEST_TY]]="SR MANTENIMIENTO CORRECTIVO", "EMERGENCIA", "OTROS")</f>
        <v>EMERGENCIA</v>
      </c>
      <c r="AL97" s="6" t="str">
        <f>+_xlfn.IFS(Tabla1[[#This Row],[Veces obj]]&lt;=1,"0-1",Tabla1[[#This Row],[Veces obj]]&lt;=2,"1-2",Tabla1[[#This Row],[Veces obj]]&lt;=3,"2-3",TRUE,"&gt;3")</f>
        <v>&gt;3</v>
      </c>
      <c r="AM97" s="6" t="str">
        <f>+_xlfn.IFS(MONTH(Tabla1[[#This Row],[MES]])&lt;=3,"Q1",MONTH(Tabla1[[#This Row],[MES]])&lt;=6,"Q2",MONTH(Tabla1[[#This Row],[MES]])&lt;=9,"Q3",TRUE,"Q4")</f>
        <v>Q1</v>
      </c>
      <c r="AN97" t="str">
        <f>+IFERROR(VLOOKUP(Tabla1[[#This Row],[CUENTA]],CTAS[],2,0),"OTROS")</f>
        <v>OTROS</v>
      </c>
      <c r="AO97">
        <v>1</v>
      </c>
      <c r="AP97" t="str">
        <f>+IFERROR(VLOOKUP(Tabla1[[#This Row],[EMPLEADO]],IS[],3,0),"OTROS")</f>
        <v>JUAREZ</v>
      </c>
      <c r="AQ97" t="str">
        <f>+IFERROR(VLOOKUP(Tabla1[[#This Row],[EMPLEADO]],IS[[NÓMINA]:[INGENIERO]],2,0),"OTROS")</f>
        <v>CARLOS MONTOYA</v>
      </c>
    </row>
    <row r="98" spans="1:43" x14ac:dyDescent="0.25">
      <c r="A98" t="s">
        <v>36</v>
      </c>
      <c r="B98">
        <v>1</v>
      </c>
      <c r="C98" t="s">
        <v>1878</v>
      </c>
      <c r="D98" t="s">
        <v>38</v>
      </c>
      <c r="E98" t="s">
        <v>888</v>
      </c>
      <c r="F98" t="s">
        <v>1879</v>
      </c>
      <c r="G98" s="17" t="s">
        <v>1880</v>
      </c>
      <c r="H98" t="s">
        <v>150</v>
      </c>
      <c r="I98" t="s">
        <v>43</v>
      </c>
      <c r="J98" t="s">
        <v>8</v>
      </c>
      <c r="K98" t="s">
        <v>1881</v>
      </c>
      <c r="L98" t="s">
        <v>1882</v>
      </c>
      <c r="M98" t="s">
        <v>73</v>
      </c>
      <c r="N98">
        <v>0</v>
      </c>
      <c r="O98" t="s">
        <v>47</v>
      </c>
      <c r="P98">
        <v>37</v>
      </c>
      <c r="Q98" t="s">
        <v>82</v>
      </c>
      <c r="R98" t="s">
        <v>49</v>
      </c>
      <c r="S98" t="s">
        <v>50</v>
      </c>
      <c r="T98" t="s">
        <v>51</v>
      </c>
      <c r="U98" t="s">
        <v>120</v>
      </c>
      <c r="V98">
        <v>0.8</v>
      </c>
      <c r="W98" s="1">
        <v>572.00000000000011</v>
      </c>
      <c r="X98">
        <v>1</v>
      </c>
      <c r="Y98">
        <v>1.55</v>
      </c>
      <c r="Z98">
        <v>5</v>
      </c>
      <c r="AA98">
        <v>0.31</v>
      </c>
      <c r="AB98" s="2">
        <v>0</v>
      </c>
      <c r="AC98" s="1">
        <v>0</v>
      </c>
      <c r="AD98" s="7">
        <v>43487</v>
      </c>
      <c r="AE98" s="7">
        <v>43487</v>
      </c>
      <c r="AF98">
        <v>0</v>
      </c>
      <c r="AG98" t="s">
        <v>53</v>
      </c>
      <c r="AH98" s="2">
        <v>0</v>
      </c>
      <c r="AI98" s="1">
        <v>0</v>
      </c>
      <c r="AJ98" s="1">
        <v>0</v>
      </c>
      <c r="AK98" s="6" t="str">
        <f>+IF(Tabla1[[#This Row],[REQUEST_TY]]="SR MANTENIMIENTO CORRECTIVO", "EMERGENCIA", "OTROS")</f>
        <v>EMERGENCIA</v>
      </c>
      <c r="AL98" s="6" t="str">
        <f>+_xlfn.IFS(Tabla1[[#This Row],[Veces obj]]&lt;=1,"0-1",Tabla1[[#This Row],[Veces obj]]&lt;=2,"1-2",Tabla1[[#This Row],[Veces obj]]&lt;=3,"2-3",TRUE,"&gt;3")</f>
        <v>0-1</v>
      </c>
      <c r="AM98" s="6" t="str">
        <f>+_xlfn.IFS(MONTH(Tabla1[[#This Row],[MES]])&lt;=3,"Q1",MONTH(Tabla1[[#This Row],[MES]])&lt;=6,"Q2",MONTH(Tabla1[[#This Row],[MES]])&lt;=9,"Q3",TRUE,"Q4")</f>
        <v>Q1</v>
      </c>
      <c r="AN98" t="str">
        <f>+IFERROR(VLOOKUP(Tabla1[[#This Row],[CUENTA]],CTAS[],2,0),"OTROS")</f>
        <v>OTROS</v>
      </c>
      <c r="AO98">
        <v>1</v>
      </c>
      <c r="AP98" t="str">
        <f>+IFERROR(VLOOKUP(Tabla1[[#This Row],[EMPLEADO]],IS[],3,0),"OTROS")</f>
        <v>JUAREZ</v>
      </c>
      <c r="AQ98" t="str">
        <f>+IFERROR(VLOOKUP(Tabla1[[#This Row],[EMPLEADO]],IS[[NÓMINA]:[INGENIERO]],2,0),"OTROS")</f>
        <v>CARLOS MONTOYA</v>
      </c>
    </row>
    <row r="99" spans="1:43" x14ac:dyDescent="0.25">
      <c r="A99" t="s">
        <v>4444</v>
      </c>
      <c r="B99">
        <v>1</v>
      </c>
      <c r="C99" t="s">
        <v>6421</v>
      </c>
      <c r="D99" t="s">
        <v>38</v>
      </c>
      <c r="E99" t="s">
        <v>850</v>
      </c>
      <c r="F99" t="s">
        <v>6422</v>
      </c>
      <c r="G99" s="17" t="s">
        <v>6423</v>
      </c>
      <c r="H99" t="s">
        <v>150</v>
      </c>
      <c r="I99" t="s">
        <v>43</v>
      </c>
      <c r="J99" t="s">
        <v>8</v>
      </c>
      <c r="K99" t="s">
        <v>1881</v>
      </c>
      <c r="L99" t="s">
        <v>1882</v>
      </c>
      <c r="M99" t="s">
        <v>73</v>
      </c>
      <c r="N99">
        <v>0</v>
      </c>
      <c r="O99" t="s">
        <v>47</v>
      </c>
      <c r="P99">
        <v>60</v>
      </c>
      <c r="Q99" t="s">
        <v>82</v>
      </c>
      <c r="R99" t="s">
        <v>242</v>
      </c>
      <c r="S99" t="s">
        <v>64</v>
      </c>
      <c r="T99" t="s">
        <v>51</v>
      </c>
      <c r="U99" t="s">
        <v>83</v>
      </c>
      <c r="V99">
        <v>1.05</v>
      </c>
      <c r="W99" s="1">
        <v>1433.25</v>
      </c>
      <c r="X99">
        <v>1</v>
      </c>
      <c r="Y99">
        <v>3.07</v>
      </c>
      <c r="Z99">
        <v>5</v>
      </c>
      <c r="AA99">
        <v>0.61399999999999999</v>
      </c>
      <c r="AB99" s="2">
        <v>0</v>
      </c>
      <c r="AC99" s="1">
        <v>0</v>
      </c>
      <c r="AD99" s="7">
        <v>43516</v>
      </c>
      <c r="AE99" s="7">
        <v>43517</v>
      </c>
      <c r="AF99">
        <v>1</v>
      </c>
      <c r="AG99" t="s">
        <v>53</v>
      </c>
      <c r="AH99" s="2">
        <v>0</v>
      </c>
      <c r="AI99" s="1">
        <v>0</v>
      </c>
      <c r="AJ99" s="1">
        <v>0</v>
      </c>
      <c r="AK99" s="6" t="str">
        <f>+IF(Tabla1[[#This Row],[REQUEST_TY]]="SR MANTENIMIENTO CORRECTIVO", "EMERGENCIA", "OTROS")</f>
        <v>EMERGENCIA</v>
      </c>
      <c r="AL99" s="6" t="str">
        <f>+_xlfn.IFS(Tabla1[[#This Row],[Veces obj]]&lt;=1,"0-1",Tabla1[[#This Row],[Veces obj]]&lt;=2,"1-2",Tabla1[[#This Row],[Veces obj]]&lt;=3,"2-3",TRUE,"&gt;3")</f>
        <v>0-1</v>
      </c>
      <c r="AM99" s="6" t="str">
        <f>+_xlfn.IFS(MONTH(Tabla1[[#This Row],[MES]])&lt;=3,"Q1",MONTH(Tabla1[[#This Row],[MES]])&lt;=6,"Q2",MONTH(Tabla1[[#This Row],[MES]])&lt;=9,"Q3",TRUE,"Q4")</f>
        <v>Q1</v>
      </c>
      <c r="AN99" t="str">
        <f>+IFERROR(VLOOKUP(Tabla1[[#This Row],[CUENTA]],CTAS[],2,0),"OTROS")</f>
        <v>OTROS</v>
      </c>
      <c r="AO99">
        <v>1</v>
      </c>
      <c r="AP99" t="str">
        <f>+IFERROR(VLOOKUP(Tabla1[[#This Row],[EMPLEADO]],IS[],3,0),"OTROS")</f>
        <v>JUAREZ</v>
      </c>
      <c r="AQ99" t="str">
        <f>+IFERROR(VLOOKUP(Tabla1[[#This Row],[EMPLEADO]],IS[[NÓMINA]:[INGENIERO]],2,0),"OTROS")</f>
        <v>CARLOS MONTOYA</v>
      </c>
    </row>
    <row r="100" spans="1:43" x14ac:dyDescent="0.25">
      <c r="A100" t="s">
        <v>4444</v>
      </c>
      <c r="B100">
        <v>1</v>
      </c>
      <c r="C100" t="s">
        <v>5575</v>
      </c>
      <c r="D100" t="s">
        <v>38</v>
      </c>
      <c r="E100" t="s">
        <v>133</v>
      </c>
      <c r="F100" t="s">
        <v>5576</v>
      </c>
      <c r="G100" s="17" t="s">
        <v>4336</v>
      </c>
      <c r="H100" t="s">
        <v>106</v>
      </c>
      <c r="I100" t="s">
        <v>43</v>
      </c>
      <c r="J100" t="s">
        <v>8</v>
      </c>
      <c r="K100" t="s">
        <v>59</v>
      </c>
      <c r="L100" t="s">
        <v>4337</v>
      </c>
      <c r="M100" t="s">
        <v>131</v>
      </c>
      <c r="N100">
        <v>0</v>
      </c>
      <c r="O100" t="s">
        <v>47</v>
      </c>
      <c r="P100">
        <v>25</v>
      </c>
      <c r="Q100" t="s">
        <v>62</v>
      </c>
      <c r="R100" t="s">
        <v>138</v>
      </c>
      <c r="S100" t="s">
        <v>139</v>
      </c>
      <c r="T100" t="s">
        <v>51</v>
      </c>
      <c r="U100" t="s">
        <v>262</v>
      </c>
      <c r="V100">
        <v>1.05</v>
      </c>
      <c r="W100" s="1">
        <v>1651.6500000000003</v>
      </c>
      <c r="X100">
        <v>1</v>
      </c>
      <c r="Y100">
        <v>0</v>
      </c>
      <c r="Z100">
        <v>4</v>
      </c>
      <c r="AA100">
        <v>0</v>
      </c>
      <c r="AB100" s="2">
        <v>0</v>
      </c>
      <c r="AC100" s="1">
        <v>0</v>
      </c>
      <c r="AD100" s="7">
        <v>43507</v>
      </c>
      <c r="AE100" s="7">
        <v>43507</v>
      </c>
      <c r="AF100">
        <v>0</v>
      </c>
      <c r="AG100" t="s">
        <v>53</v>
      </c>
      <c r="AH100" s="2">
        <v>0</v>
      </c>
      <c r="AI100" s="1">
        <v>0</v>
      </c>
      <c r="AJ100" s="1">
        <v>0</v>
      </c>
      <c r="AK100" s="6" t="str">
        <f>+IF(Tabla1[[#This Row],[REQUEST_TY]]="SR MANTENIMIENTO CORRECTIVO", "EMERGENCIA", "OTROS")</f>
        <v>EMERGENCIA</v>
      </c>
      <c r="AL100" s="6" t="str">
        <f>+_xlfn.IFS(Tabla1[[#This Row],[Veces obj]]&lt;=1,"0-1",Tabla1[[#This Row],[Veces obj]]&lt;=2,"1-2",Tabla1[[#This Row],[Veces obj]]&lt;=3,"2-3",TRUE,"&gt;3")</f>
        <v>0-1</v>
      </c>
      <c r="AM100" s="6" t="str">
        <f>+_xlfn.IFS(MONTH(Tabla1[[#This Row],[MES]])&lt;=3,"Q1",MONTH(Tabla1[[#This Row],[MES]])&lt;=6,"Q2",MONTH(Tabla1[[#This Row],[MES]])&lt;=9,"Q3",TRUE,"Q4")</f>
        <v>Q1</v>
      </c>
      <c r="AN100" t="str">
        <f>+IFERROR(VLOOKUP(Tabla1[[#This Row],[CUENTA]],CTAS[],2,0),"OTROS")</f>
        <v>OTROS</v>
      </c>
      <c r="AP100" t="str">
        <f>+IFERROR(VLOOKUP(Tabla1[[#This Row],[EMPLEADO]],IS[],3,0),"OTROS")</f>
        <v>OTROS</v>
      </c>
      <c r="AQ100" t="str">
        <f>+IFERROR(VLOOKUP(Tabla1[[#This Row],[EMPLEADO]],IS[[NÓMINA]:[INGENIERO]],2,0),"OTROS")</f>
        <v>OTROS</v>
      </c>
    </row>
    <row r="101" spans="1:43" x14ac:dyDescent="0.25">
      <c r="A101" t="s">
        <v>4444</v>
      </c>
      <c r="B101">
        <v>1</v>
      </c>
      <c r="C101" t="s">
        <v>5580</v>
      </c>
      <c r="D101" t="s">
        <v>38</v>
      </c>
      <c r="E101" t="s">
        <v>55</v>
      </c>
      <c r="F101" t="s">
        <v>5581</v>
      </c>
      <c r="G101" s="17" t="s">
        <v>1291</v>
      </c>
      <c r="H101" t="s">
        <v>213</v>
      </c>
      <c r="I101" t="s">
        <v>43</v>
      </c>
      <c r="J101" t="s">
        <v>8</v>
      </c>
      <c r="K101" t="s">
        <v>102</v>
      </c>
      <c r="L101" t="s">
        <v>1292</v>
      </c>
      <c r="M101" t="s">
        <v>215</v>
      </c>
      <c r="N101">
        <v>0</v>
      </c>
      <c r="O101" t="s">
        <v>47</v>
      </c>
      <c r="P101">
        <v>36</v>
      </c>
      <c r="Q101" t="s">
        <v>82</v>
      </c>
      <c r="R101" t="s">
        <v>63</v>
      </c>
      <c r="S101" t="s">
        <v>64</v>
      </c>
      <c r="T101" t="s">
        <v>51</v>
      </c>
      <c r="U101" t="s">
        <v>83</v>
      </c>
      <c r="V101">
        <v>1.05</v>
      </c>
      <c r="W101" s="1">
        <v>1433.25</v>
      </c>
      <c r="X101">
        <v>1</v>
      </c>
      <c r="Y101">
        <v>0</v>
      </c>
      <c r="Z101">
        <v>5</v>
      </c>
      <c r="AA101">
        <v>0</v>
      </c>
      <c r="AB101" s="2">
        <v>0</v>
      </c>
      <c r="AC101" s="1">
        <v>0</v>
      </c>
      <c r="AD101" s="7">
        <v>43507</v>
      </c>
      <c r="AE101" s="7">
        <v>43507</v>
      </c>
      <c r="AF101">
        <v>0</v>
      </c>
      <c r="AG101" t="s">
        <v>53</v>
      </c>
      <c r="AH101" s="2">
        <v>0</v>
      </c>
      <c r="AI101" s="1">
        <v>0</v>
      </c>
      <c r="AJ101" s="1">
        <v>0</v>
      </c>
      <c r="AK101" s="6" t="str">
        <f>+IF(Tabla1[[#This Row],[REQUEST_TY]]="SR MANTENIMIENTO CORRECTIVO", "EMERGENCIA", "OTROS")</f>
        <v>EMERGENCIA</v>
      </c>
      <c r="AL101" s="6" t="str">
        <f>+_xlfn.IFS(Tabla1[[#This Row],[Veces obj]]&lt;=1,"0-1",Tabla1[[#This Row],[Veces obj]]&lt;=2,"1-2",Tabla1[[#This Row],[Veces obj]]&lt;=3,"2-3",TRUE,"&gt;3")</f>
        <v>0-1</v>
      </c>
      <c r="AM101" s="6" t="str">
        <f>+_xlfn.IFS(MONTH(Tabla1[[#This Row],[MES]])&lt;=3,"Q1",MONTH(Tabla1[[#This Row],[MES]])&lt;=6,"Q2",MONTH(Tabla1[[#This Row],[MES]])&lt;=9,"Q3",TRUE,"Q4")</f>
        <v>Q1</v>
      </c>
      <c r="AN101" t="str">
        <f>+IFERROR(VLOOKUP(Tabla1[[#This Row],[CUENTA]],CTAS[],2,0),"OTROS")</f>
        <v>OTROS</v>
      </c>
      <c r="AP101" t="str">
        <f>+IFERROR(VLOOKUP(Tabla1[[#This Row],[EMPLEADO]],IS[],3,0),"OTROS")</f>
        <v>OTROS</v>
      </c>
      <c r="AQ101" t="str">
        <f>+IFERROR(VLOOKUP(Tabla1[[#This Row],[EMPLEADO]],IS[[NÓMINA]:[INGENIERO]],2,0),"OTROS")</f>
        <v>OTROS</v>
      </c>
    </row>
    <row r="102" spans="1:43" x14ac:dyDescent="0.25">
      <c r="A102" t="s">
        <v>4444</v>
      </c>
      <c r="B102">
        <v>1</v>
      </c>
      <c r="C102" t="s">
        <v>5582</v>
      </c>
      <c r="D102" t="s">
        <v>38</v>
      </c>
      <c r="E102" t="s">
        <v>258</v>
      </c>
      <c r="F102" t="s">
        <v>5583</v>
      </c>
      <c r="G102" s="17" t="s">
        <v>5584</v>
      </c>
      <c r="H102" t="s">
        <v>915</v>
      </c>
      <c r="I102" t="s">
        <v>43</v>
      </c>
      <c r="J102" t="s">
        <v>8</v>
      </c>
      <c r="K102" t="s">
        <v>59</v>
      </c>
      <c r="L102" t="s">
        <v>5585</v>
      </c>
      <c r="M102" t="s">
        <v>256</v>
      </c>
      <c r="N102">
        <v>0</v>
      </c>
      <c r="O102" t="s">
        <v>47</v>
      </c>
      <c r="P102">
        <v>129</v>
      </c>
      <c r="Q102" t="s">
        <v>48</v>
      </c>
      <c r="R102" t="s">
        <v>138</v>
      </c>
      <c r="S102" t="s">
        <v>139</v>
      </c>
      <c r="T102" t="s">
        <v>51</v>
      </c>
      <c r="U102" t="s">
        <v>353</v>
      </c>
      <c r="V102">
        <v>1.1499999999999999</v>
      </c>
      <c r="W102" s="1">
        <v>1808.95</v>
      </c>
      <c r="X102">
        <v>1</v>
      </c>
      <c r="Y102">
        <v>0</v>
      </c>
      <c r="Z102">
        <v>4</v>
      </c>
      <c r="AA102">
        <v>0</v>
      </c>
      <c r="AB102" s="2">
        <v>0</v>
      </c>
      <c r="AC102" s="1">
        <v>0</v>
      </c>
      <c r="AD102" s="7">
        <v>43507</v>
      </c>
      <c r="AE102" s="7">
        <v>43507</v>
      </c>
      <c r="AF102">
        <v>0</v>
      </c>
      <c r="AG102" t="s">
        <v>53</v>
      </c>
      <c r="AH102" s="2">
        <v>0</v>
      </c>
      <c r="AI102" s="1">
        <v>0</v>
      </c>
      <c r="AJ102" s="1">
        <v>0</v>
      </c>
      <c r="AK102" s="6" t="str">
        <f>+IF(Tabla1[[#This Row],[REQUEST_TY]]="SR MANTENIMIENTO CORRECTIVO", "EMERGENCIA", "OTROS")</f>
        <v>EMERGENCIA</v>
      </c>
      <c r="AL102" s="6" t="str">
        <f>+_xlfn.IFS(Tabla1[[#This Row],[Veces obj]]&lt;=1,"0-1",Tabla1[[#This Row],[Veces obj]]&lt;=2,"1-2",Tabla1[[#This Row],[Veces obj]]&lt;=3,"2-3",TRUE,"&gt;3")</f>
        <v>0-1</v>
      </c>
      <c r="AM102" s="6" t="str">
        <f>+_xlfn.IFS(MONTH(Tabla1[[#This Row],[MES]])&lt;=3,"Q1",MONTH(Tabla1[[#This Row],[MES]])&lt;=6,"Q2",MONTH(Tabla1[[#This Row],[MES]])&lt;=9,"Q3",TRUE,"Q4")</f>
        <v>Q1</v>
      </c>
      <c r="AN102" t="str">
        <f>+IFERROR(VLOOKUP(Tabla1[[#This Row],[CUENTA]],CTAS[],2,0),"OTROS")</f>
        <v>OTROS</v>
      </c>
      <c r="AP102" t="str">
        <f>+IFERROR(VLOOKUP(Tabla1[[#This Row],[EMPLEADO]],IS[],3,0),"OTROS")</f>
        <v>OTROS</v>
      </c>
      <c r="AQ102" t="str">
        <f>+IFERROR(VLOOKUP(Tabla1[[#This Row],[EMPLEADO]],IS[[NÓMINA]:[INGENIERO]],2,0),"OTROS")</f>
        <v>OTROS</v>
      </c>
    </row>
    <row r="103" spans="1:43" x14ac:dyDescent="0.25">
      <c r="A103" t="s">
        <v>4444</v>
      </c>
      <c r="B103">
        <v>1</v>
      </c>
      <c r="C103" t="s">
        <v>5599</v>
      </c>
      <c r="D103" t="s">
        <v>38</v>
      </c>
      <c r="E103" t="s">
        <v>394</v>
      </c>
      <c r="F103" t="s">
        <v>5600</v>
      </c>
      <c r="G103" s="17" t="s">
        <v>396</v>
      </c>
      <c r="H103" t="s">
        <v>1063</v>
      </c>
      <c r="I103" t="s">
        <v>43</v>
      </c>
      <c r="J103" t="s">
        <v>8</v>
      </c>
      <c r="K103" t="s">
        <v>385</v>
      </c>
      <c r="L103" t="s">
        <v>397</v>
      </c>
      <c r="M103" t="s">
        <v>387</v>
      </c>
      <c r="N103">
        <v>0</v>
      </c>
      <c r="O103" t="s">
        <v>47</v>
      </c>
      <c r="P103">
        <v>5</v>
      </c>
      <c r="Q103" t="s">
        <v>207</v>
      </c>
      <c r="R103" t="s">
        <v>63</v>
      </c>
      <c r="S103" t="s">
        <v>64</v>
      </c>
      <c r="T103" t="s">
        <v>51</v>
      </c>
      <c r="U103" t="s">
        <v>209</v>
      </c>
      <c r="V103">
        <v>0</v>
      </c>
      <c r="W103" s="1">
        <v>0</v>
      </c>
      <c r="X103">
        <v>1</v>
      </c>
      <c r="Y103">
        <v>0</v>
      </c>
      <c r="Z103">
        <v>5</v>
      </c>
      <c r="AA103">
        <v>0</v>
      </c>
      <c r="AB103" s="2">
        <v>0</v>
      </c>
      <c r="AC103" s="1">
        <v>0</v>
      </c>
      <c r="AD103" s="7">
        <v>43509</v>
      </c>
      <c r="AE103" s="7">
        <v>43509</v>
      </c>
      <c r="AF103">
        <v>0</v>
      </c>
      <c r="AG103" t="s">
        <v>53</v>
      </c>
      <c r="AH103" s="2">
        <v>0</v>
      </c>
      <c r="AI103" s="1">
        <v>0</v>
      </c>
      <c r="AJ103" s="1">
        <v>0</v>
      </c>
      <c r="AK103" s="6" t="str">
        <f>+IF(Tabla1[[#This Row],[REQUEST_TY]]="SR MANTENIMIENTO CORRECTIVO", "EMERGENCIA", "OTROS")</f>
        <v>EMERGENCIA</v>
      </c>
      <c r="AL103" s="6" t="str">
        <f>+_xlfn.IFS(Tabla1[[#This Row],[Veces obj]]&lt;=1,"0-1",Tabla1[[#This Row],[Veces obj]]&lt;=2,"1-2",Tabla1[[#This Row],[Veces obj]]&lt;=3,"2-3",TRUE,"&gt;3")</f>
        <v>0-1</v>
      </c>
      <c r="AM103" s="6" t="str">
        <f>+_xlfn.IFS(MONTH(Tabla1[[#This Row],[MES]])&lt;=3,"Q1",MONTH(Tabla1[[#This Row],[MES]])&lt;=6,"Q2",MONTH(Tabla1[[#This Row],[MES]])&lt;=9,"Q3",TRUE,"Q4")</f>
        <v>Q1</v>
      </c>
      <c r="AN103" t="str">
        <f>+IFERROR(VLOOKUP(Tabla1[[#This Row],[CUENTA]],CTAS[],2,0),"OTROS")</f>
        <v>OTROS</v>
      </c>
      <c r="AP103" t="str">
        <f>+IFERROR(VLOOKUP(Tabla1[[#This Row],[EMPLEADO]],IS[],3,0),"OTROS")</f>
        <v>OTROS</v>
      </c>
      <c r="AQ103" t="str">
        <f>+IFERROR(VLOOKUP(Tabla1[[#This Row],[EMPLEADO]],IS[[NÓMINA]:[INGENIERO]],2,0),"OTROS")</f>
        <v>OTROS</v>
      </c>
    </row>
    <row r="104" spans="1:43" x14ac:dyDescent="0.25">
      <c r="A104" t="s">
        <v>36</v>
      </c>
      <c r="B104">
        <v>1</v>
      </c>
      <c r="C104" t="s">
        <v>2570</v>
      </c>
      <c r="D104" t="s">
        <v>38</v>
      </c>
      <c r="E104" t="s">
        <v>2571</v>
      </c>
      <c r="F104" t="s">
        <v>2572</v>
      </c>
      <c r="G104" s="17" t="s">
        <v>2573</v>
      </c>
      <c r="H104" t="s">
        <v>150</v>
      </c>
      <c r="I104" t="s">
        <v>43</v>
      </c>
      <c r="J104" t="s">
        <v>8</v>
      </c>
      <c r="K104" t="s">
        <v>2129</v>
      </c>
      <c r="L104" t="s">
        <v>2130</v>
      </c>
      <c r="M104" t="s">
        <v>94</v>
      </c>
      <c r="N104">
        <v>0</v>
      </c>
      <c r="O104" t="s">
        <v>47</v>
      </c>
      <c r="P104">
        <v>225</v>
      </c>
      <c r="Q104" t="s">
        <v>48</v>
      </c>
      <c r="R104" t="s">
        <v>153</v>
      </c>
      <c r="S104" t="s">
        <v>50</v>
      </c>
      <c r="T104" t="s">
        <v>51</v>
      </c>
      <c r="U104" t="s">
        <v>52</v>
      </c>
      <c r="V104">
        <v>1.05</v>
      </c>
      <c r="W104" s="1">
        <v>750.75000000000011</v>
      </c>
      <c r="X104">
        <v>1</v>
      </c>
      <c r="Y104">
        <v>2.5499999999999998</v>
      </c>
      <c r="Z104">
        <v>5</v>
      </c>
      <c r="AA104">
        <v>0.51</v>
      </c>
      <c r="AB104" s="2">
        <v>0</v>
      </c>
      <c r="AC104" s="1">
        <v>0</v>
      </c>
      <c r="AD104" s="7">
        <v>43482</v>
      </c>
      <c r="AE104" s="7">
        <v>43482</v>
      </c>
      <c r="AF104">
        <v>0</v>
      </c>
      <c r="AG104" t="s">
        <v>53</v>
      </c>
      <c r="AH104" s="2">
        <v>0</v>
      </c>
      <c r="AI104" s="1">
        <v>0</v>
      </c>
      <c r="AJ104" s="1">
        <v>0</v>
      </c>
      <c r="AK104" s="6" t="str">
        <f>+IF(Tabla1[[#This Row],[REQUEST_TY]]="SR MANTENIMIENTO CORRECTIVO", "EMERGENCIA", "OTROS")</f>
        <v>EMERGENCIA</v>
      </c>
      <c r="AL104" s="6" t="str">
        <f>+_xlfn.IFS(Tabla1[[#This Row],[Veces obj]]&lt;=1,"0-1",Tabla1[[#This Row],[Veces obj]]&lt;=2,"1-2",Tabla1[[#This Row],[Veces obj]]&lt;=3,"2-3",TRUE,"&gt;3")</f>
        <v>0-1</v>
      </c>
      <c r="AM104" s="6" t="str">
        <f>+_xlfn.IFS(MONTH(Tabla1[[#This Row],[MES]])&lt;=3,"Q1",MONTH(Tabla1[[#This Row],[MES]])&lt;=6,"Q2",MONTH(Tabla1[[#This Row],[MES]])&lt;=9,"Q3",TRUE,"Q4")</f>
        <v>Q1</v>
      </c>
      <c r="AN104" t="str">
        <f>+IFERROR(VLOOKUP(Tabla1[[#This Row],[CUENTA]],CTAS[],2,0),"OTROS")</f>
        <v>OTROS</v>
      </c>
      <c r="AO104">
        <v>1</v>
      </c>
      <c r="AP104" t="str">
        <f>+IFERROR(VLOOKUP(Tabla1[[#This Row],[EMPLEADO]],IS[],3,0),"OTROS")</f>
        <v>JUAREZ</v>
      </c>
      <c r="AQ104" t="str">
        <f>+IFERROR(VLOOKUP(Tabla1[[#This Row],[EMPLEADO]],IS[[NÓMINA]:[INGENIERO]],2,0),"OTROS")</f>
        <v>CARLOS MONTOYA</v>
      </c>
    </row>
    <row r="105" spans="1:43" x14ac:dyDescent="0.25">
      <c r="A105" t="s">
        <v>36</v>
      </c>
      <c r="B105">
        <v>1</v>
      </c>
      <c r="C105" t="s">
        <v>146</v>
      </c>
      <c r="D105" t="s">
        <v>38</v>
      </c>
      <c r="E105" t="s">
        <v>147</v>
      </c>
      <c r="F105" t="s">
        <v>148</v>
      </c>
      <c r="G105" s="17" t="s">
        <v>149</v>
      </c>
      <c r="H105" t="s">
        <v>150</v>
      </c>
      <c r="I105" t="s">
        <v>43</v>
      </c>
      <c r="J105" t="s">
        <v>8</v>
      </c>
      <c r="K105" t="s">
        <v>151</v>
      </c>
      <c r="L105" t="s">
        <v>152</v>
      </c>
      <c r="M105" t="s">
        <v>73</v>
      </c>
      <c r="N105">
        <v>0</v>
      </c>
      <c r="O105" t="s">
        <v>47</v>
      </c>
      <c r="P105">
        <v>28</v>
      </c>
      <c r="Q105" t="s">
        <v>62</v>
      </c>
      <c r="R105" t="s">
        <v>153</v>
      </c>
      <c r="S105" t="s">
        <v>50</v>
      </c>
      <c r="T105" t="s">
        <v>51</v>
      </c>
      <c r="U105" t="s">
        <v>154</v>
      </c>
      <c r="V105">
        <v>0.6</v>
      </c>
      <c r="W105" s="1">
        <v>429.00000000000006</v>
      </c>
      <c r="X105">
        <v>1</v>
      </c>
      <c r="Y105">
        <v>0</v>
      </c>
      <c r="Z105">
        <v>5</v>
      </c>
      <c r="AA105">
        <v>0</v>
      </c>
      <c r="AB105" s="2">
        <v>0</v>
      </c>
      <c r="AC105" s="1">
        <v>0</v>
      </c>
      <c r="AD105" s="7">
        <v>43472</v>
      </c>
      <c r="AE105" s="7">
        <v>43472</v>
      </c>
      <c r="AF105">
        <v>0</v>
      </c>
      <c r="AG105" t="s">
        <v>53</v>
      </c>
      <c r="AH105" s="2">
        <v>0</v>
      </c>
      <c r="AI105" s="1">
        <v>0</v>
      </c>
      <c r="AJ105" s="1">
        <v>0</v>
      </c>
      <c r="AK105" s="6" t="str">
        <f>+IF(Tabla1[[#This Row],[REQUEST_TY]]="SR MANTENIMIENTO CORRECTIVO", "EMERGENCIA", "OTROS")</f>
        <v>EMERGENCIA</v>
      </c>
      <c r="AL105" s="6" t="str">
        <f>+_xlfn.IFS(Tabla1[[#This Row],[Veces obj]]&lt;=1,"0-1",Tabla1[[#This Row],[Veces obj]]&lt;=2,"1-2",Tabla1[[#This Row],[Veces obj]]&lt;=3,"2-3",TRUE,"&gt;3")</f>
        <v>0-1</v>
      </c>
      <c r="AM105" s="6" t="str">
        <f>+_xlfn.IFS(MONTH(Tabla1[[#This Row],[MES]])&lt;=3,"Q1",MONTH(Tabla1[[#This Row],[MES]])&lt;=6,"Q2",MONTH(Tabla1[[#This Row],[MES]])&lt;=9,"Q3",TRUE,"Q4")</f>
        <v>Q1</v>
      </c>
      <c r="AN105" t="str">
        <f>+IFERROR(VLOOKUP(Tabla1[[#This Row],[CUENTA]],CTAS[],2,0),"OTROS")</f>
        <v>HONEYWELL</v>
      </c>
      <c r="AO105">
        <v>1</v>
      </c>
      <c r="AP105" t="str">
        <f>+IFERROR(VLOOKUP(Tabla1[[#This Row],[EMPLEADO]],IS[],3,0),"OTROS")</f>
        <v>JUAREZ</v>
      </c>
      <c r="AQ105" t="str">
        <f>+IFERROR(VLOOKUP(Tabla1[[#This Row],[EMPLEADO]],IS[[NÓMINA]:[INGENIERO]],2,0),"OTROS")</f>
        <v>CARLOS MONTOYA</v>
      </c>
    </row>
    <row r="106" spans="1:43" x14ac:dyDescent="0.25">
      <c r="A106" t="s">
        <v>36</v>
      </c>
      <c r="B106">
        <v>1</v>
      </c>
      <c r="C106" t="s">
        <v>181</v>
      </c>
      <c r="D106" t="s">
        <v>38</v>
      </c>
      <c r="E106" t="s">
        <v>182</v>
      </c>
      <c r="F106" t="s">
        <v>183</v>
      </c>
      <c r="G106" s="17" t="s">
        <v>184</v>
      </c>
      <c r="H106" t="s">
        <v>150</v>
      </c>
      <c r="I106" t="s">
        <v>43</v>
      </c>
      <c r="J106" t="s">
        <v>8</v>
      </c>
      <c r="K106" t="s">
        <v>151</v>
      </c>
      <c r="L106" t="s">
        <v>185</v>
      </c>
      <c r="M106" t="s">
        <v>73</v>
      </c>
      <c r="N106">
        <v>0</v>
      </c>
      <c r="O106" t="s">
        <v>47</v>
      </c>
      <c r="P106">
        <v>106</v>
      </c>
      <c r="Q106" t="s">
        <v>48</v>
      </c>
      <c r="R106" t="s">
        <v>153</v>
      </c>
      <c r="S106" t="s">
        <v>50</v>
      </c>
      <c r="T106" t="s">
        <v>51</v>
      </c>
      <c r="U106" t="s">
        <v>52</v>
      </c>
      <c r="V106">
        <v>1.05</v>
      </c>
      <c r="W106" s="1">
        <v>750.75000000000011</v>
      </c>
      <c r="X106">
        <v>1</v>
      </c>
      <c r="Y106">
        <v>0</v>
      </c>
      <c r="Z106">
        <v>5</v>
      </c>
      <c r="AA106">
        <v>0</v>
      </c>
      <c r="AB106" s="2">
        <v>0</v>
      </c>
      <c r="AC106" s="1">
        <v>0</v>
      </c>
      <c r="AD106" s="7">
        <v>43474</v>
      </c>
      <c r="AE106" s="7">
        <v>43475</v>
      </c>
      <c r="AF106">
        <v>1</v>
      </c>
      <c r="AG106" t="s">
        <v>53</v>
      </c>
      <c r="AH106" s="2">
        <v>0</v>
      </c>
      <c r="AI106" s="1">
        <v>0</v>
      </c>
      <c r="AJ106" s="1">
        <v>0</v>
      </c>
      <c r="AK106" s="6" t="str">
        <f>+IF(Tabla1[[#This Row],[REQUEST_TY]]="SR MANTENIMIENTO CORRECTIVO", "EMERGENCIA", "OTROS")</f>
        <v>EMERGENCIA</v>
      </c>
      <c r="AL106" s="6" t="str">
        <f>+_xlfn.IFS(Tabla1[[#This Row],[Veces obj]]&lt;=1,"0-1",Tabla1[[#This Row],[Veces obj]]&lt;=2,"1-2",Tabla1[[#This Row],[Veces obj]]&lt;=3,"2-3",TRUE,"&gt;3")</f>
        <v>0-1</v>
      </c>
      <c r="AM106" s="6" t="str">
        <f>+_xlfn.IFS(MONTH(Tabla1[[#This Row],[MES]])&lt;=3,"Q1",MONTH(Tabla1[[#This Row],[MES]])&lt;=6,"Q2",MONTH(Tabla1[[#This Row],[MES]])&lt;=9,"Q3",TRUE,"Q4")</f>
        <v>Q1</v>
      </c>
      <c r="AN106" t="str">
        <f>+IFERROR(VLOOKUP(Tabla1[[#This Row],[CUENTA]],CTAS[],2,0),"OTROS")</f>
        <v>HONEYWELL</v>
      </c>
      <c r="AO106">
        <v>1</v>
      </c>
      <c r="AP106" t="str">
        <f>+IFERROR(VLOOKUP(Tabla1[[#This Row],[EMPLEADO]],IS[],3,0),"OTROS")</f>
        <v>JUAREZ</v>
      </c>
      <c r="AQ106" t="str">
        <f>+IFERROR(VLOOKUP(Tabla1[[#This Row],[EMPLEADO]],IS[[NÓMINA]:[INGENIERO]],2,0),"OTROS")</f>
        <v>CARLOS MONTOYA</v>
      </c>
    </row>
    <row r="107" spans="1:43" x14ac:dyDescent="0.25">
      <c r="A107" t="s">
        <v>36</v>
      </c>
      <c r="B107">
        <v>1</v>
      </c>
      <c r="C107" t="s">
        <v>327</v>
      </c>
      <c r="D107" t="s">
        <v>38</v>
      </c>
      <c r="E107" t="s">
        <v>328</v>
      </c>
      <c r="F107" t="s">
        <v>329</v>
      </c>
      <c r="G107" s="17" t="s">
        <v>330</v>
      </c>
      <c r="H107" t="s">
        <v>150</v>
      </c>
      <c r="I107" t="s">
        <v>43</v>
      </c>
      <c r="J107" t="s">
        <v>8</v>
      </c>
      <c r="K107" t="s">
        <v>151</v>
      </c>
      <c r="L107" t="s">
        <v>185</v>
      </c>
      <c r="M107" t="s">
        <v>73</v>
      </c>
      <c r="N107">
        <v>0</v>
      </c>
      <c r="O107" t="s">
        <v>47</v>
      </c>
      <c r="P107">
        <v>859</v>
      </c>
      <c r="Q107" t="s">
        <v>48</v>
      </c>
      <c r="R107" t="s">
        <v>153</v>
      </c>
      <c r="S107" t="s">
        <v>50</v>
      </c>
      <c r="T107" t="s">
        <v>51</v>
      </c>
      <c r="U107" t="s">
        <v>52</v>
      </c>
      <c r="V107">
        <v>1.05</v>
      </c>
      <c r="W107" s="1">
        <v>750.75000000000011</v>
      </c>
      <c r="X107">
        <v>1</v>
      </c>
      <c r="Y107">
        <v>0</v>
      </c>
      <c r="Z107">
        <v>5</v>
      </c>
      <c r="AA107">
        <v>0</v>
      </c>
      <c r="AB107" s="2">
        <v>0</v>
      </c>
      <c r="AC107" s="1">
        <v>0</v>
      </c>
      <c r="AD107" s="7">
        <v>43488</v>
      </c>
      <c r="AE107" s="7">
        <v>43488</v>
      </c>
      <c r="AF107">
        <v>0</v>
      </c>
      <c r="AG107" t="s">
        <v>53</v>
      </c>
      <c r="AH107" s="2">
        <v>0</v>
      </c>
      <c r="AI107" s="1">
        <v>0</v>
      </c>
      <c r="AJ107" s="1">
        <v>0</v>
      </c>
      <c r="AK107" s="6" t="str">
        <f>+IF(Tabla1[[#This Row],[REQUEST_TY]]="SR MANTENIMIENTO CORRECTIVO", "EMERGENCIA", "OTROS")</f>
        <v>EMERGENCIA</v>
      </c>
      <c r="AL107" s="6" t="str">
        <f>+_xlfn.IFS(Tabla1[[#This Row],[Veces obj]]&lt;=1,"0-1",Tabla1[[#This Row],[Veces obj]]&lt;=2,"1-2",Tabla1[[#This Row],[Veces obj]]&lt;=3,"2-3",TRUE,"&gt;3")</f>
        <v>0-1</v>
      </c>
      <c r="AM107" s="6" t="str">
        <f>+_xlfn.IFS(MONTH(Tabla1[[#This Row],[MES]])&lt;=3,"Q1",MONTH(Tabla1[[#This Row],[MES]])&lt;=6,"Q2",MONTH(Tabla1[[#This Row],[MES]])&lt;=9,"Q3",TRUE,"Q4")</f>
        <v>Q1</v>
      </c>
      <c r="AN107" t="str">
        <f>+IFERROR(VLOOKUP(Tabla1[[#This Row],[CUENTA]],CTAS[],2,0),"OTROS")</f>
        <v>HONEYWELL</v>
      </c>
      <c r="AO107">
        <v>1</v>
      </c>
      <c r="AP107" t="str">
        <f>+IFERROR(VLOOKUP(Tabla1[[#This Row],[EMPLEADO]],IS[],3,0),"OTROS")</f>
        <v>JUAREZ</v>
      </c>
      <c r="AQ107" t="str">
        <f>+IFERROR(VLOOKUP(Tabla1[[#This Row],[EMPLEADO]],IS[[NÓMINA]:[INGENIERO]],2,0),"OTROS")</f>
        <v>CARLOS MONTOYA</v>
      </c>
    </row>
    <row r="108" spans="1:43" x14ac:dyDescent="0.25">
      <c r="A108" t="s">
        <v>4444</v>
      </c>
      <c r="B108">
        <v>1</v>
      </c>
      <c r="C108" t="s">
        <v>5789</v>
      </c>
      <c r="D108" t="s">
        <v>38</v>
      </c>
      <c r="E108" t="s">
        <v>237</v>
      </c>
      <c r="F108" t="s">
        <v>5790</v>
      </c>
      <c r="G108" s="17" t="s">
        <v>2904</v>
      </c>
      <c r="H108" t="s">
        <v>70</v>
      </c>
      <c r="I108" t="s">
        <v>43</v>
      </c>
      <c r="J108" t="s">
        <v>8</v>
      </c>
      <c r="K108" t="s">
        <v>92</v>
      </c>
      <c r="L108" t="s">
        <v>93</v>
      </c>
      <c r="M108" t="s">
        <v>94</v>
      </c>
      <c r="N108">
        <v>1</v>
      </c>
      <c r="O108" t="s">
        <v>47</v>
      </c>
      <c r="P108">
        <v>14</v>
      </c>
      <c r="Q108" t="s">
        <v>194</v>
      </c>
      <c r="R108" t="s">
        <v>242</v>
      </c>
      <c r="S108" t="s">
        <v>64</v>
      </c>
      <c r="T108" t="s">
        <v>51</v>
      </c>
      <c r="U108" t="s">
        <v>195</v>
      </c>
      <c r="V108">
        <v>0.6</v>
      </c>
      <c r="W108" s="1">
        <v>0</v>
      </c>
      <c r="X108">
        <v>1</v>
      </c>
      <c r="Y108">
        <v>0</v>
      </c>
      <c r="Z108">
        <v>5</v>
      </c>
      <c r="AA108">
        <v>0</v>
      </c>
      <c r="AB108" s="2">
        <v>0</v>
      </c>
      <c r="AC108" s="1">
        <v>0</v>
      </c>
      <c r="AD108" s="7">
        <v>43508</v>
      </c>
      <c r="AE108" s="7">
        <v>43508</v>
      </c>
      <c r="AF108">
        <v>0</v>
      </c>
      <c r="AG108" t="s">
        <v>53</v>
      </c>
      <c r="AH108" s="2">
        <v>0</v>
      </c>
      <c r="AI108" s="1">
        <v>0</v>
      </c>
      <c r="AJ108" s="1">
        <v>0</v>
      </c>
      <c r="AK108" s="6" t="str">
        <f>+IF(Tabla1[[#This Row],[REQUEST_TY]]="SR MANTENIMIENTO CORRECTIVO", "EMERGENCIA", "OTROS")</f>
        <v>EMERGENCIA</v>
      </c>
      <c r="AL108" s="6" t="str">
        <f>+_xlfn.IFS(Tabla1[[#This Row],[Veces obj]]&lt;=1,"0-1",Tabla1[[#This Row],[Veces obj]]&lt;=2,"1-2",Tabla1[[#This Row],[Veces obj]]&lt;=3,"2-3",TRUE,"&gt;3")</f>
        <v>0-1</v>
      </c>
      <c r="AM108" s="6" t="str">
        <f>+_xlfn.IFS(MONTH(Tabla1[[#This Row],[MES]])&lt;=3,"Q1",MONTH(Tabla1[[#This Row],[MES]])&lt;=6,"Q2",MONTH(Tabla1[[#This Row],[MES]])&lt;=9,"Q3",TRUE,"Q4")</f>
        <v>Q1</v>
      </c>
      <c r="AN108" t="str">
        <f>+IFERROR(VLOOKUP(Tabla1[[#This Row],[CUENTA]],CTAS[],2,0),"OTROS")</f>
        <v>OTROS</v>
      </c>
      <c r="AP108" t="str">
        <f>+IFERROR(VLOOKUP(Tabla1[[#This Row],[EMPLEADO]],IS[],3,0),"OTROS")</f>
        <v>OTROS</v>
      </c>
      <c r="AQ108" t="str">
        <f>+IFERROR(VLOOKUP(Tabla1[[#This Row],[EMPLEADO]],IS[[NÓMINA]:[INGENIERO]],2,0),"OTROS")</f>
        <v>OTROS</v>
      </c>
    </row>
    <row r="109" spans="1:43" x14ac:dyDescent="0.25">
      <c r="A109" t="s">
        <v>4444</v>
      </c>
      <c r="B109">
        <v>1</v>
      </c>
      <c r="C109" t="s">
        <v>5835</v>
      </c>
      <c r="D109" t="s">
        <v>38</v>
      </c>
      <c r="E109" t="s">
        <v>2522</v>
      </c>
      <c r="F109" t="s">
        <v>5836</v>
      </c>
      <c r="G109" s="17" t="s">
        <v>2524</v>
      </c>
      <c r="H109" t="s">
        <v>70</v>
      </c>
      <c r="I109" t="s">
        <v>43</v>
      </c>
      <c r="J109" t="s">
        <v>8</v>
      </c>
      <c r="K109" t="s">
        <v>234</v>
      </c>
      <c r="L109" t="s">
        <v>93</v>
      </c>
      <c r="M109" t="s">
        <v>94</v>
      </c>
      <c r="N109">
        <v>1</v>
      </c>
      <c r="O109" t="s">
        <v>47</v>
      </c>
      <c r="P109">
        <v>36</v>
      </c>
      <c r="Q109" t="s">
        <v>82</v>
      </c>
      <c r="R109" t="s">
        <v>2525</v>
      </c>
      <c r="S109" t="s">
        <v>50</v>
      </c>
      <c r="T109" t="s">
        <v>51</v>
      </c>
      <c r="U109" t="s">
        <v>120</v>
      </c>
      <c r="V109">
        <v>0.8</v>
      </c>
      <c r="W109" s="1">
        <v>0</v>
      </c>
      <c r="X109">
        <v>1</v>
      </c>
      <c r="Y109">
        <v>0</v>
      </c>
      <c r="Z109">
        <v>5</v>
      </c>
      <c r="AA109">
        <v>0</v>
      </c>
      <c r="AB109" s="2">
        <v>0</v>
      </c>
      <c r="AC109" s="1">
        <v>0</v>
      </c>
      <c r="AD109" s="7">
        <v>43508</v>
      </c>
      <c r="AE109" s="7">
        <v>43509</v>
      </c>
      <c r="AF109">
        <v>1</v>
      </c>
      <c r="AG109" t="s">
        <v>53</v>
      </c>
      <c r="AH109" s="2">
        <v>0</v>
      </c>
      <c r="AI109" s="1">
        <v>0</v>
      </c>
      <c r="AJ109" s="1">
        <v>0</v>
      </c>
      <c r="AK109" s="6" t="str">
        <f>+IF(Tabla1[[#This Row],[REQUEST_TY]]="SR MANTENIMIENTO CORRECTIVO", "EMERGENCIA", "OTROS")</f>
        <v>EMERGENCIA</v>
      </c>
      <c r="AL109" s="6" t="str">
        <f>+_xlfn.IFS(Tabla1[[#This Row],[Veces obj]]&lt;=1,"0-1",Tabla1[[#This Row],[Veces obj]]&lt;=2,"1-2",Tabla1[[#This Row],[Veces obj]]&lt;=3,"2-3",TRUE,"&gt;3")</f>
        <v>0-1</v>
      </c>
      <c r="AM109" s="6" t="str">
        <f>+_xlfn.IFS(MONTH(Tabla1[[#This Row],[MES]])&lt;=3,"Q1",MONTH(Tabla1[[#This Row],[MES]])&lt;=6,"Q2",MONTH(Tabla1[[#This Row],[MES]])&lt;=9,"Q3",TRUE,"Q4")</f>
        <v>Q1</v>
      </c>
      <c r="AN109" t="str">
        <f>+IFERROR(VLOOKUP(Tabla1[[#This Row],[CUENTA]],CTAS[],2,0),"OTROS")</f>
        <v>OTROS</v>
      </c>
      <c r="AP109" t="str">
        <f>+IFERROR(VLOOKUP(Tabla1[[#This Row],[EMPLEADO]],IS[],3,0),"OTROS")</f>
        <v>OTROS</v>
      </c>
      <c r="AQ109" t="str">
        <f>+IFERROR(VLOOKUP(Tabla1[[#This Row],[EMPLEADO]],IS[[NÓMINA]:[INGENIERO]],2,0),"OTROS")</f>
        <v>OTROS</v>
      </c>
    </row>
    <row r="110" spans="1:43" x14ac:dyDescent="0.25">
      <c r="A110" t="s">
        <v>36</v>
      </c>
      <c r="B110">
        <v>1</v>
      </c>
      <c r="C110" t="s">
        <v>390</v>
      </c>
      <c r="D110" t="s">
        <v>38</v>
      </c>
      <c r="E110" t="s">
        <v>147</v>
      </c>
      <c r="F110" t="s">
        <v>391</v>
      </c>
      <c r="G110" s="17" t="s">
        <v>392</v>
      </c>
      <c r="H110" t="s">
        <v>150</v>
      </c>
      <c r="I110" t="s">
        <v>43</v>
      </c>
      <c r="J110" t="s">
        <v>8</v>
      </c>
      <c r="K110" t="s">
        <v>151</v>
      </c>
      <c r="L110" t="s">
        <v>185</v>
      </c>
      <c r="M110" t="s">
        <v>73</v>
      </c>
      <c r="N110">
        <v>0</v>
      </c>
      <c r="O110" t="s">
        <v>47</v>
      </c>
      <c r="P110">
        <v>102</v>
      </c>
      <c r="Q110" t="s">
        <v>48</v>
      </c>
      <c r="R110" t="s">
        <v>153</v>
      </c>
      <c r="S110" t="s">
        <v>50</v>
      </c>
      <c r="T110" t="s">
        <v>51</v>
      </c>
      <c r="U110" t="s">
        <v>52</v>
      </c>
      <c r="V110">
        <v>1.05</v>
      </c>
      <c r="W110" s="1">
        <v>750.75000000000011</v>
      </c>
      <c r="X110">
        <v>1</v>
      </c>
      <c r="Y110">
        <v>0</v>
      </c>
      <c r="Z110">
        <v>5</v>
      </c>
      <c r="AA110">
        <v>0</v>
      </c>
      <c r="AB110" s="2">
        <v>0</v>
      </c>
      <c r="AC110" s="1">
        <v>0</v>
      </c>
      <c r="AD110" s="7">
        <v>43494</v>
      </c>
      <c r="AE110" s="7">
        <v>43494</v>
      </c>
      <c r="AF110">
        <v>0</v>
      </c>
      <c r="AG110" t="s">
        <v>53</v>
      </c>
      <c r="AH110" s="2">
        <v>0</v>
      </c>
      <c r="AI110" s="1">
        <v>0</v>
      </c>
      <c r="AJ110" s="1">
        <v>0</v>
      </c>
      <c r="AK110" s="6" t="str">
        <f>+IF(Tabla1[[#This Row],[REQUEST_TY]]="SR MANTENIMIENTO CORRECTIVO", "EMERGENCIA", "OTROS")</f>
        <v>EMERGENCIA</v>
      </c>
      <c r="AL110" s="6" t="str">
        <f>+_xlfn.IFS(Tabla1[[#This Row],[Veces obj]]&lt;=1,"0-1",Tabla1[[#This Row],[Veces obj]]&lt;=2,"1-2",Tabla1[[#This Row],[Veces obj]]&lt;=3,"2-3",TRUE,"&gt;3")</f>
        <v>0-1</v>
      </c>
      <c r="AM110" s="6" t="str">
        <f>+_xlfn.IFS(MONTH(Tabla1[[#This Row],[MES]])&lt;=3,"Q1",MONTH(Tabla1[[#This Row],[MES]])&lt;=6,"Q2",MONTH(Tabla1[[#This Row],[MES]])&lt;=9,"Q3",TRUE,"Q4")</f>
        <v>Q1</v>
      </c>
      <c r="AN110" t="str">
        <f>+IFERROR(VLOOKUP(Tabla1[[#This Row],[CUENTA]],CTAS[],2,0),"OTROS")</f>
        <v>HONEYWELL</v>
      </c>
      <c r="AO110">
        <v>1</v>
      </c>
      <c r="AP110" t="str">
        <f>+IFERROR(VLOOKUP(Tabla1[[#This Row],[EMPLEADO]],IS[],3,0),"OTROS")</f>
        <v>JUAREZ</v>
      </c>
      <c r="AQ110" t="str">
        <f>+IFERROR(VLOOKUP(Tabla1[[#This Row],[EMPLEADO]],IS[[NÓMINA]:[INGENIERO]],2,0),"OTROS")</f>
        <v>CARLOS MONTOYA</v>
      </c>
    </row>
    <row r="111" spans="1:43" x14ac:dyDescent="0.25">
      <c r="A111" t="s">
        <v>36</v>
      </c>
      <c r="B111">
        <v>1</v>
      </c>
      <c r="C111" t="s">
        <v>398</v>
      </c>
      <c r="D111" t="s">
        <v>38</v>
      </c>
      <c r="E111" t="s">
        <v>190</v>
      </c>
      <c r="F111" t="s">
        <v>399</v>
      </c>
      <c r="G111" s="17" t="s">
        <v>192</v>
      </c>
      <c r="H111" t="s">
        <v>150</v>
      </c>
      <c r="I111" t="s">
        <v>43</v>
      </c>
      <c r="J111" t="s">
        <v>8</v>
      </c>
      <c r="K111" t="s">
        <v>151</v>
      </c>
      <c r="L111" t="s">
        <v>193</v>
      </c>
      <c r="M111" t="s">
        <v>73</v>
      </c>
      <c r="N111">
        <v>0</v>
      </c>
      <c r="O111" t="s">
        <v>47</v>
      </c>
      <c r="P111">
        <v>25</v>
      </c>
      <c r="Q111" t="s">
        <v>62</v>
      </c>
      <c r="R111" t="s">
        <v>63</v>
      </c>
      <c r="S111" t="s">
        <v>64</v>
      </c>
      <c r="T111" t="s">
        <v>51</v>
      </c>
      <c r="U111" t="s">
        <v>65</v>
      </c>
      <c r="V111">
        <v>0.8</v>
      </c>
      <c r="W111" s="1">
        <v>1092</v>
      </c>
      <c r="X111">
        <v>1</v>
      </c>
      <c r="Y111">
        <v>0</v>
      </c>
      <c r="Z111">
        <v>5</v>
      </c>
      <c r="AA111">
        <v>0</v>
      </c>
      <c r="AB111" s="2">
        <v>0</v>
      </c>
      <c r="AC111" s="1">
        <v>0</v>
      </c>
      <c r="AD111" s="7">
        <v>43494</v>
      </c>
      <c r="AE111" s="7">
        <v>43494</v>
      </c>
      <c r="AF111">
        <v>0</v>
      </c>
      <c r="AG111" t="s">
        <v>53</v>
      </c>
      <c r="AH111" s="2">
        <v>0</v>
      </c>
      <c r="AI111" s="1">
        <v>0</v>
      </c>
      <c r="AJ111" s="1">
        <v>0</v>
      </c>
      <c r="AK111" s="6" t="str">
        <f>+IF(Tabla1[[#This Row],[REQUEST_TY]]="SR MANTENIMIENTO CORRECTIVO", "EMERGENCIA", "OTROS")</f>
        <v>EMERGENCIA</v>
      </c>
      <c r="AL111" s="6" t="str">
        <f>+_xlfn.IFS(Tabla1[[#This Row],[Veces obj]]&lt;=1,"0-1",Tabla1[[#This Row],[Veces obj]]&lt;=2,"1-2",Tabla1[[#This Row],[Veces obj]]&lt;=3,"2-3",TRUE,"&gt;3")</f>
        <v>0-1</v>
      </c>
      <c r="AM111" s="6" t="str">
        <f>+_xlfn.IFS(MONTH(Tabla1[[#This Row],[MES]])&lt;=3,"Q1",MONTH(Tabla1[[#This Row],[MES]])&lt;=6,"Q2",MONTH(Tabla1[[#This Row],[MES]])&lt;=9,"Q3",TRUE,"Q4")</f>
        <v>Q1</v>
      </c>
      <c r="AN111" t="str">
        <f>+IFERROR(VLOOKUP(Tabla1[[#This Row],[CUENTA]],CTAS[],2,0),"OTROS")</f>
        <v>HONEYWELL</v>
      </c>
      <c r="AO111">
        <v>1</v>
      </c>
      <c r="AP111" t="str">
        <f>+IFERROR(VLOOKUP(Tabla1[[#This Row],[EMPLEADO]],IS[],3,0),"OTROS")</f>
        <v>JUAREZ</v>
      </c>
      <c r="AQ111" t="str">
        <f>+IFERROR(VLOOKUP(Tabla1[[#This Row],[EMPLEADO]],IS[[NÓMINA]:[INGENIERO]],2,0),"OTROS")</f>
        <v>CARLOS MONTOYA</v>
      </c>
    </row>
    <row r="112" spans="1:43" x14ac:dyDescent="0.25">
      <c r="A112" t="s">
        <v>36</v>
      </c>
      <c r="B112">
        <v>1</v>
      </c>
      <c r="C112" t="s">
        <v>425</v>
      </c>
      <c r="D112" t="s">
        <v>38</v>
      </c>
      <c r="E112" t="s">
        <v>426</v>
      </c>
      <c r="F112" t="s">
        <v>427</v>
      </c>
      <c r="G112" s="17" t="s">
        <v>428</v>
      </c>
      <c r="H112" t="s">
        <v>150</v>
      </c>
      <c r="I112" t="s">
        <v>43</v>
      </c>
      <c r="J112" t="s">
        <v>8</v>
      </c>
      <c r="K112" t="s">
        <v>151</v>
      </c>
      <c r="L112" t="s">
        <v>185</v>
      </c>
      <c r="M112" t="s">
        <v>73</v>
      </c>
      <c r="N112">
        <v>0</v>
      </c>
      <c r="O112" t="s">
        <v>47</v>
      </c>
      <c r="P112">
        <v>92</v>
      </c>
      <c r="Q112" t="s">
        <v>48</v>
      </c>
      <c r="R112" t="s">
        <v>235</v>
      </c>
      <c r="S112" t="s">
        <v>50</v>
      </c>
      <c r="T112" t="s">
        <v>51</v>
      </c>
      <c r="U112" t="s">
        <v>52</v>
      </c>
      <c r="V112">
        <v>1.05</v>
      </c>
      <c r="W112" s="1">
        <v>750.75000000000011</v>
      </c>
      <c r="X112">
        <v>1</v>
      </c>
      <c r="Y112">
        <v>0</v>
      </c>
      <c r="Z112">
        <v>5</v>
      </c>
      <c r="AA112">
        <v>0</v>
      </c>
      <c r="AB112" s="2">
        <v>0</v>
      </c>
      <c r="AC112" s="1">
        <v>0</v>
      </c>
      <c r="AD112" s="7">
        <v>43496</v>
      </c>
      <c r="AE112" s="7">
        <v>43496</v>
      </c>
      <c r="AF112">
        <v>0</v>
      </c>
      <c r="AG112" t="s">
        <v>53</v>
      </c>
      <c r="AH112" s="2">
        <v>0</v>
      </c>
      <c r="AI112" s="1">
        <v>0</v>
      </c>
      <c r="AJ112" s="1">
        <v>0</v>
      </c>
      <c r="AK112" s="6" t="str">
        <f>+IF(Tabla1[[#This Row],[REQUEST_TY]]="SR MANTENIMIENTO CORRECTIVO", "EMERGENCIA", "OTROS")</f>
        <v>EMERGENCIA</v>
      </c>
      <c r="AL112" s="6" t="str">
        <f>+_xlfn.IFS(Tabla1[[#This Row],[Veces obj]]&lt;=1,"0-1",Tabla1[[#This Row],[Veces obj]]&lt;=2,"1-2",Tabla1[[#This Row],[Veces obj]]&lt;=3,"2-3",TRUE,"&gt;3")</f>
        <v>0-1</v>
      </c>
      <c r="AM112" s="6" t="str">
        <f>+_xlfn.IFS(MONTH(Tabla1[[#This Row],[MES]])&lt;=3,"Q1",MONTH(Tabla1[[#This Row],[MES]])&lt;=6,"Q2",MONTH(Tabla1[[#This Row],[MES]])&lt;=9,"Q3",TRUE,"Q4")</f>
        <v>Q1</v>
      </c>
      <c r="AN112" t="str">
        <f>+IFERROR(VLOOKUP(Tabla1[[#This Row],[CUENTA]],CTAS[],2,0),"OTROS")</f>
        <v>HONEYWELL</v>
      </c>
      <c r="AO112">
        <v>1</v>
      </c>
      <c r="AP112" t="str">
        <f>+IFERROR(VLOOKUP(Tabla1[[#This Row],[EMPLEADO]],IS[],3,0),"OTROS")</f>
        <v>JUAREZ</v>
      </c>
      <c r="AQ112" t="str">
        <f>+IFERROR(VLOOKUP(Tabla1[[#This Row],[EMPLEADO]],IS[[NÓMINA]:[INGENIERO]],2,0),"OTROS")</f>
        <v>CARLOS MONTOYA</v>
      </c>
    </row>
    <row r="113" spans="1:43" x14ac:dyDescent="0.25">
      <c r="A113" t="s">
        <v>4444</v>
      </c>
      <c r="B113">
        <v>1</v>
      </c>
      <c r="C113" t="s">
        <v>4787</v>
      </c>
      <c r="D113" t="s">
        <v>38</v>
      </c>
      <c r="E113" t="s">
        <v>328</v>
      </c>
      <c r="F113" t="s">
        <v>4788</v>
      </c>
      <c r="G113" s="17" t="s">
        <v>4789</v>
      </c>
      <c r="H113" t="s">
        <v>150</v>
      </c>
      <c r="I113" t="s">
        <v>43</v>
      </c>
      <c r="J113" t="s">
        <v>8</v>
      </c>
      <c r="K113" t="s">
        <v>151</v>
      </c>
      <c r="L113" t="s">
        <v>185</v>
      </c>
      <c r="M113" t="s">
        <v>73</v>
      </c>
      <c r="N113">
        <v>0</v>
      </c>
      <c r="O113" t="s">
        <v>47</v>
      </c>
      <c r="P113">
        <v>123</v>
      </c>
      <c r="Q113" t="s">
        <v>48</v>
      </c>
      <c r="R113" t="s">
        <v>153</v>
      </c>
      <c r="S113" t="s">
        <v>50</v>
      </c>
      <c r="T113" t="s">
        <v>51</v>
      </c>
      <c r="U113" t="s">
        <v>52</v>
      </c>
      <c r="V113">
        <v>1.05</v>
      </c>
      <c r="W113" s="1">
        <v>750.75000000000011</v>
      </c>
      <c r="X113">
        <v>1</v>
      </c>
      <c r="Y113">
        <v>0</v>
      </c>
      <c r="Z113">
        <v>5</v>
      </c>
      <c r="AA113">
        <v>0</v>
      </c>
      <c r="AB113" s="2">
        <v>0</v>
      </c>
      <c r="AC113" s="1">
        <v>0</v>
      </c>
      <c r="AD113" s="7">
        <v>43501</v>
      </c>
      <c r="AE113" s="7">
        <v>43502</v>
      </c>
      <c r="AF113">
        <v>1</v>
      </c>
      <c r="AG113" t="s">
        <v>53</v>
      </c>
      <c r="AH113" s="2">
        <v>0</v>
      </c>
      <c r="AI113" s="1">
        <v>0</v>
      </c>
      <c r="AJ113" s="1">
        <v>0</v>
      </c>
      <c r="AK113" s="6" t="str">
        <f>+IF(Tabla1[[#This Row],[REQUEST_TY]]="SR MANTENIMIENTO CORRECTIVO", "EMERGENCIA", "OTROS")</f>
        <v>EMERGENCIA</v>
      </c>
      <c r="AL113" s="6" t="str">
        <f>+_xlfn.IFS(Tabla1[[#This Row],[Veces obj]]&lt;=1,"0-1",Tabla1[[#This Row],[Veces obj]]&lt;=2,"1-2",Tabla1[[#This Row],[Veces obj]]&lt;=3,"2-3",TRUE,"&gt;3")</f>
        <v>0-1</v>
      </c>
      <c r="AM113" s="6" t="str">
        <f>+_xlfn.IFS(MONTH(Tabla1[[#This Row],[MES]])&lt;=3,"Q1",MONTH(Tabla1[[#This Row],[MES]])&lt;=6,"Q2",MONTH(Tabla1[[#This Row],[MES]])&lt;=9,"Q3",TRUE,"Q4")</f>
        <v>Q1</v>
      </c>
      <c r="AN113" t="str">
        <f>+IFERROR(VLOOKUP(Tabla1[[#This Row],[CUENTA]],CTAS[],2,0),"OTROS")</f>
        <v>HONEYWELL</v>
      </c>
      <c r="AO113">
        <v>1</v>
      </c>
      <c r="AP113" t="str">
        <f>+IFERROR(VLOOKUP(Tabla1[[#This Row],[EMPLEADO]],IS[],3,0),"OTROS")</f>
        <v>JUAREZ</v>
      </c>
      <c r="AQ113" t="str">
        <f>+IFERROR(VLOOKUP(Tabla1[[#This Row],[EMPLEADO]],IS[[NÓMINA]:[INGENIERO]],2,0),"OTROS")</f>
        <v>CARLOS MONTOYA</v>
      </c>
    </row>
    <row r="114" spans="1:43" x14ac:dyDescent="0.25">
      <c r="A114" t="s">
        <v>4444</v>
      </c>
      <c r="B114">
        <v>1</v>
      </c>
      <c r="C114" t="s">
        <v>5938</v>
      </c>
      <c r="D114" t="s">
        <v>38</v>
      </c>
      <c r="E114" t="s">
        <v>85</v>
      </c>
      <c r="F114" t="s">
        <v>5939</v>
      </c>
      <c r="G114" s="17" t="s">
        <v>5940</v>
      </c>
      <c r="H114" t="s">
        <v>70</v>
      </c>
      <c r="I114" t="s">
        <v>43</v>
      </c>
      <c r="J114" t="s">
        <v>8</v>
      </c>
      <c r="K114" t="s">
        <v>92</v>
      </c>
      <c r="L114" t="s">
        <v>93</v>
      </c>
      <c r="M114" t="s">
        <v>94</v>
      </c>
      <c r="N114">
        <v>1</v>
      </c>
      <c r="O114" t="s">
        <v>47</v>
      </c>
      <c r="P114">
        <v>399</v>
      </c>
      <c r="Q114" t="s">
        <v>48</v>
      </c>
      <c r="R114" t="s">
        <v>49</v>
      </c>
      <c r="S114" t="s">
        <v>50</v>
      </c>
      <c r="T114" t="s">
        <v>51</v>
      </c>
      <c r="U114" t="s">
        <v>52</v>
      </c>
      <c r="V114">
        <v>1.05</v>
      </c>
      <c r="W114" s="1">
        <v>0</v>
      </c>
      <c r="X114">
        <v>1</v>
      </c>
      <c r="Y114">
        <v>0</v>
      </c>
      <c r="Z114">
        <v>5</v>
      </c>
      <c r="AA114">
        <v>0</v>
      </c>
      <c r="AB114" s="2">
        <v>0</v>
      </c>
      <c r="AC114" s="1">
        <v>0</v>
      </c>
      <c r="AD114" s="7">
        <v>43510</v>
      </c>
      <c r="AE114" s="7">
        <v>43510</v>
      </c>
      <c r="AF114">
        <v>0</v>
      </c>
      <c r="AG114" t="s">
        <v>53</v>
      </c>
      <c r="AH114" s="2">
        <v>0</v>
      </c>
      <c r="AI114" s="1">
        <v>0</v>
      </c>
      <c r="AJ114" s="1">
        <v>0</v>
      </c>
      <c r="AK114" s="6" t="str">
        <f>+IF(Tabla1[[#This Row],[REQUEST_TY]]="SR MANTENIMIENTO CORRECTIVO", "EMERGENCIA", "OTROS")</f>
        <v>EMERGENCIA</v>
      </c>
      <c r="AL114" s="6" t="str">
        <f>+_xlfn.IFS(Tabla1[[#This Row],[Veces obj]]&lt;=1,"0-1",Tabla1[[#This Row],[Veces obj]]&lt;=2,"1-2",Tabla1[[#This Row],[Veces obj]]&lt;=3,"2-3",TRUE,"&gt;3")</f>
        <v>0-1</v>
      </c>
      <c r="AM114" s="6" t="str">
        <f>+_xlfn.IFS(MONTH(Tabla1[[#This Row],[MES]])&lt;=3,"Q1",MONTH(Tabla1[[#This Row],[MES]])&lt;=6,"Q2",MONTH(Tabla1[[#This Row],[MES]])&lt;=9,"Q3",TRUE,"Q4")</f>
        <v>Q1</v>
      </c>
      <c r="AN114" t="str">
        <f>+IFERROR(VLOOKUP(Tabla1[[#This Row],[CUENTA]],CTAS[],2,0),"OTROS")</f>
        <v>OTROS</v>
      </c>
      <c r="AP114" t="str">
        <f>+IFERROR(VLOOKUP(Tabla1[[#This Row],[EMPLEADO]],IS[],3,0),"OTROS")</f>
        <v>OTROS</v>
      </c>
      <c r="AQ114" t="str">
        <f>+IFERROR(VLOOKUP(Tabla1[[#This Row],[EMPLEADO]],IS[[NÓMINA]:[INGENIERO]],2,0),"OTROS")</f>
        <v>OTROS</v>
      </c>
    </row>
    <row r="115" spans="1:43" x14ac:dyDescent="0.25">
      <c r="A115" t="s">
        <v>4444</v>
      </c>
      <c r="B115">
        <v>1</v>
      </c>
      <c r="C115" t="s">
        <v>4998</v>
      </c>
      <c r="D115" t="s">
        <v>38</v>
      </c>
      <c r="E115" t="s">
        <v>147</v>
      </c>
      <c r="F115" t="s">
        <v>4999</v>
      </c>
      <c r="G115" s="17" t="s">
        <v>3064</v>
      </c>
      <c r="H115" t="s">
        <v>150</v>
      </c>
      <c r="I115" t="s">
        <v>43</v>
      </c>
      <c r="J115" t="s">
        <v>8</v>
      </c>
      <c r="K115" t="s">
        <v>151</v>
      </c>
      <c r="L115" t="s">
        <v>323</v>
      </c>
      <c r="M115" t="s">
        <v>73</v>
      </c>
      <c r="N115">
        <v>0</v>
      </c>
      <c r="O115" t="s">
        <v>47</v>
      </c>
      <c r="P115">
        <v>11</v>
      </c>
      <c r="Q115" t="s">
        <v>194</v>
      </c>
      <c r="R115" t="s">
        <v>153</v>
      </c>
      <c r="S115" t="s">
        <v>50</v>
      </c>
      <c r="T115" t="s">
        <v>51</v>
      </c>
      <c r="U115" t="s">
        <v>444</v>
      </c>
      <c r="V115">
        <v>0</v>
      </c>
      <c r="W115" s="1">
        <v>0</v>
      </c>
      <c r="X115">
        <v>1</v>
      </c>
      <c r="Y115">
        <v>0</v>
      </c>
      <c r="Z115">
        <v>5</v>
      </c>
      <c r="AA115">
        <v>0</v>
      </c>
      <c r="AB115" s="2">
        <v>0</v>
      </c>
      <c r="AC115" s="1">
        <v>0</v>
      </c>
      <c r="AD115" s="7">
        <v>43501</v>
      </c>
      <c r="AE115" s="7">
        <v>43502</v>
      </c>
      <c r="AF115">
        <v>1</v>
      </c>
      <c r="AG115" t="s">
        <v>53</v>
      </c>
      <c r="AH115" s="2">
        <v>0</v>
      </c>
      <c r="AI115" s="1">
        <v>0</v>
      </c>
      <c r="AJ115" s="1">
        <v>0</v>
      </c>
      <c r="AK115" s="6" t="str">
        <f>+IF(Tabla1[[#This Row],[REQUEST_TY]]="SR MANTENIMIENTO CORRECTIVO", "EMERGENCIA", "OTROS")</f>
        <v>EMERGENCIA</v>
      </c>
      <c r="AL115" s="6" t="str">
        <f>+_xlfn.IFS(Tabla1[[#This Row],[Veces obj]]&lt;=1,"0-1",Tabla1[[#This Row],[Veces obj]]&lt;=2,"1-2",Tabla1[[#This Row],[Veces obj]]&lt;=3,"2-3",TRUE,"&gt;3")</f>
        <v>0-1</v>
      </c>
      <c r="AM115" s="6" t="str">
        <f>+_xlfn.IFS(MONTH(Tabla1[[#This Row],[MES]])&lt;=3,"Q1",MONTH(Tabla1[[#This Row],[MES]])&lt;=6,"Q2",MONTH(Tabla1[[#This Row],[MES]])&lt;=9,"Q3",TRUE,"Q4")</f>
        <v>Q1</v>
      </c>
      <c r="AN115" t="str">
        <f>+IFERROR(VLOOKUP(Tabla1[[#This Row],[CUENTA]],CTAS[],2,0),"OTROS")</f>
        <v>HONEYWELL</v>
      </c>
      <c r="AO115">
        <v>1</v>
      </c>
      <c r="AP115" t="str">
        <f>+IFERROR(VLOOKUP(Tabla1[[#This Row],[EMPLEADO]],IS[],3,0),"OTROS")</f>
        <v>JUAREZ</v>
      </c>
      <c r="AQ115" t="str">
        <f>+IFERROR(VLOOKUP(Tabla1[[#This Row],[EMPLEADO]],IS[[NÓMINA]:[INGENIERO]],2,0),"OTROS")</f>
        <v>CARLOS MONTOYA</v>
      </c>
    </row>
    <row r="116" spans="1:43" x14ac:dyDescent="0.25">
      <c r="A116" t="s">
        <v>4444</v>
      </c>
      <c r="B116">
        <v>1</v>
      </c>
      <c r="C116" t="s">
        <v>5152</v>
      </c>
      <c r="D116" t="s">
        <v>38</v>
      </c>
      <c r="E116" t="s">
        <v>801</v>
      </c>
      <c r="F116" t="s">
        <v>5153</v>
      </c>
      <c r="G116" s="17" t="s">
        <v>5154</v>
      </c>
      <c r="H116" t="s">
        <v>150</v>
      </c>
      <c r="I116" t="s">
        <v>43</v>
      </c>
      <c r="J116" t="s">
        <v>8</v>
      </c>
      <c r="K116" t="s">
        <v>151</v>
      </c>
      <c r="L116" t="s">
        <v>185</v>
      </c>
      <c r="M116" t="s">
        <v>73</v>
      </c>
      <c r="N116">
        <v>0</v>
      </c>
      <c r="O116" t="s">
        <v>47</v>
      </c>
      <c r="P116">
        <v>155</v>
      </c>
      <c r="Q116" t="s">
        <v>48</v>
      </c>
      <c r="R116" t="s">
        <v>49</v>
      </c>
      <c r="S116" t="s">
        <v>50</v>
      </c>
      <c r="T116" t="s">
        <v>51</v>
      </c>
      <c r="U116" t="s">
        <v>52</v>
      </c>
      <c r="V116">
        <v>1.05</v>
      </c>
      <c r="W116" s="1">
        <v>750.75000000000011</v>
      </c>
      <c r="X116">
        <v>1</v>
      </c>
      <c r="Y116">
        <v>0</v>
      </c>
      <c r="Z116">
        <v>5</v>
      </c>
      <c r="AA116">
        <v>0</v>
      </c>
      <c r="AB116" s="2">
        <v>0</v>
      </c>
      <c r="AC116" s="1">
        <v>0</v>
      </c>
      <c r="AD116" s="7">
        <v>43504</v>
      </c>
      <c r="AE116" s="7">
        <v>43504</v>
      </c>
      <c r="AF116">
        <v>0</v>
      </c>
      <c r="AG116" t="s">
        <v>53</v>
      </c>
      <c r="AH116" s="2">
        <v>0</v>
      </c>
      <c r="AI116" s="1">
        <v>0</v>
      </c>
      <c r="AJ116" s="1">
        <v>0</v>
      </c>
      <c r="AK116" s="6" t="str">
        <f>+IF(Tabla1[[#This Row],[REQUEST_TY]]="SR MANTENIMIENTO CORRECTIVO", "EMERGENCIA", "OTROS")</f>
        <v>EMERGENCIA</v>
      </c>
      <c r="AL116" s="6" t="str">
        <f>+_xlfn.IFS(Tabla1[[#This Row],[Veces obj]]&lt;=1,"0-1",Tabla1[[#This Row],[Veces obj]]&lt;=2,"1-2",Tabla1[[#This Row],[Veces obj]]&lt;=3,"2-3",TRUE,"&gt;3")</f>
        <v>0-1</v>
      </c>
      <c r="AM116" s="6" t="str">
        <f>+_xlfn.IFS(MONTH(Tabla1[[#This Row],[MES]])&lt;=3,"Q1",MONTH(Tabla1[[#This Row],[MES]])&lt;=6,"Q2",MONTH(Tabla1[[#This Row],[MES]])&lt;=9,"Q3",TRUE,"Q4")</f>
        <v>Q1</v>
      </c>
      <c r="AN116" t="str">
        <f>+IFERROR(VLOOKUP(Tabla1[[#This Row],[CUENTA]],CTAS[],2,0),"OTROS")</f>
        <v>HONEYWELL</v>
      </c>
      <c r="AO116">
        <v>1</v>
      </c>
      <c r="AP116" t="str">
        <f>+IFERROR(VLOOKUP(Tabla1[[#This Row],[EMPLEADO]],IS[],3,0),"OTROS")</f>
        <v>JUAREZ</v>
      </c>
      <c r="AQ116" t="str">
        <f>+IFERROR(VLOOKUP(Tabla1[[#This Row],[EMPLEADO]],IS[[NÓMINA]:[INGENIERO]],2,0),"OTROS")</f>
        <v>CARLOS MONTOYA</v>
      </c>
    </row>
    <row r="117" spans="1:43" x14ac:dyDescent="0.25">
      <c r="A117" t="s">
        <v>4444</v>
      </c>
      <c r="B117">
        <v>1</v>
      </c>
      <c r="C117" t="s">
        <v>5453</v>
      </c>
      <c r="D117" t="s">
        <v>38</v>
      </c>
      <c r="E117" t="s">
        <v>275</v>
      </c>
      <c r="F117" t="s">
        <v>5454</v>
      </c>
      <c r="G117" s="17" t="s">
        <v>5455</v>
      </c>
      <c r="H117" t="s">
        <v>150</v>
      </c>
      <c r="I117" t="s">
        <v>43</v>
      </c>
      <c r="J117" t="s">
        <v>8</v>
      </c>
      <c r="K117" t="s">
        <v>151</v>
      </c>
      <c r="L117" t="s">
        <v>152</v>
      </c>
      <c r="M117" t="s">
        <v>73</v>
      </c>
      <c r="N117">
        <v>0</v>
      </c>
      <c r="O117" t="s">
        <v>47</v>
      </c>
      <c r="P117">
        <v>163</v>
      </c>
      <c r="Q117" t="s">
        <v>48</v>
      </c>
      <c r="R117" t="s">
        <v>95</v>
      </c>
      <c r="S117" t="s">
        <v>64</v>
      </c>
      <c r="T117" t="s">
        <v>51</v>
      </c>
      <c r="U117" t="s">
        <v>96</v>
      </c>
      <c r="V117">
        <v>1.1000000000000001</v>
      </c>
      <c r="W117" s="1">
        <v>1501.5000000000002</v>
      </c>
      <c r="X117">
        <v>1</v>
      </c>
      <c r="Y117">
        <v>0</v>
      </c>
      <c r="Z117">
        <v>5</v>
      </c>
      <c r="AA117">
        <v>0</v>
      </c>
      <c r="AB117" s="2">
        <v>0</v>
      </c>
      <c r="AC117" s="1">
        <v>0</v>
      </c>
      <c r="AD117" s="7">
        <v>43504</v>
      </c>
      <c r="AE117" s="7">
        <v>43507</v>
      </c>
      <c r="AF117">
        <v>1</v>
      </c>
      <c r="AG117" t="s">
        <v>53</v>
      </c>
      <c r="AH117" s="2">
        <v>0</v>
      </c>
      <c r="AI117" s="1">
        <v>0</v>
      </c>
      <c r="AJ117" s="1">
        <v>0</v>
      </c>
      <c r="AK117" s="6" t="str">
        <f>+IF(Tabla1[[#This Row],[REQUEST_TY]]="SR MANTENIMIENTO CORRECTIVO", "EMERGENCIA", "OTROS")</f>
        <v>EMERGENCIA</v>
      </c>
      <c r="AL117" s="6" t="str">
        <f>+_xlfn.IFS(Tabla1[[#This Row],[Veces obj]]&lt;=1,"0-1",Tabla1[[#This Row],[Veces obj]]&lt;=2,"1-2",Tabla1[[#This Row],[Veces obj]]&lt;=3,"2-3",TRUE,"&gt;3")</f>
        <v>0-1</v>
      </c>
      <c r="AM117" s="6" t="str">
        <f>+_xlfn.IFS(MONTH(Tabla1[[#This Row],[MES]])&lt;=3,"Q1",MONTH(Tabla1[[#This Row],[MES]])&lt;=6,"Q2",MONTH(Tabla1[[#This Row],[MES]])&lt;=9,"Q3",TRUE,"Q4")</f>
        <v>Q1</v>
      </c>
      <c r="AN117" t="str">
        <f>+IFERROR(VLOOKUP(Tabla1[[#This Row],[CUENTA]],CTAS[],2,0),"OTROS")</f>
        <v>HONEYWELL</v>
      </c>
      <c r="AO117">
        <v>1</v>
      </c>
      <c r="AP117" t="str">
        <f>+IFERROR(VLOOKUP(Tabla1[[#This Row],[EMPLEADO]],IS[],3,0),"OTROS")</f>
        <v>JUAREZ</v>
      </c>
      <c r="AQ117" t="str">
        <f>+IFERROR(VLOOKUP(Tabla1[[#This Row],[EMPLEADO]],IS[[NÓMINA]:[INGENIERO]],2,0),"OTROS")</f>
        <v>CARLOS MONTOYA</v>
      </c>
    </row>
    <row r="118" spans="1:43" x14ac:dyDescent="0.25">
      <c r="A118" t="s">
        <v>4444</v>
      </c>
      <c r="B118">
        <v>1</v>
      </c>
      <c r="C118" t="s">
        <v>6891</v>
      </c>
      <c r="D118" t="s">
        <v>38</v>
      </c>
      <c r="E118" t="s">
        <v>426</v>
      </c>
      <c r="F118" t="s">
        <v>6892</v>
      </c>
      <c r="G118" s="17" t="s">
        <v>6893</v>
      </c>
      <c r="H118" t="s">
        <v>150</v>
      </c>
      <c r="I118" t="s">
        <v>43</v>
      </c>
      <c r="J118" t="s">
        <v>8</v>
      </c>
      <c r="K118" t="s">
        <v>151</v>
      </c>
      <c r="L118" t="s">
        <v>185</v>
      </c>
      <c r="M118" t="s">
        <v>73</v>
      </c>
      <c r="N118">
        <v>0</v>
      </c>
      <c r="O118" t="s">
        <v>47</v>
      </c>
      <c r="P118">
        <v>1729</v>
      </c>
      <c r="Q118" t="s">
        <v>48</v>
      </c>
      <c r="R118" t="s">
        <v>235</v>
      </c>
      <c r="S118" t="s">
        <v>50</v>
      </c>
      <c r="T118" t="s">
        <v>51</v>
      </c>
      <c r="U118" t="s">
        <v>52</v>
      </c>
      <c r="V118">
        <v>1.05</v>
      </c>
      <c r="W118" s="1">
        <v>750.75000000000011</v>
      </c>
      <c r="X118">
        <v>1</v>
      </c>
      <c r="Y118">
        <v>0</v>
      </c>
      <c r="Z118">
        <v>5</v>
      </c>
      <c r="AA118">
        <v>0</v>
      </c>
      <c r="AB118" s="2">
        <v>0</v>
      </c>
      <c r="AC118" s="1">
        <v>0</v>
      </c>
      <c r="AD118" s="7">
        <v>43522</v>
      </c>
      <c r="AE118" s="7">
        <v>43522</v>
      </c>
      <c r="AF118">
        <v>0</v>
      </c>
      <c r="AG118" t="s">
        <v>53</v>
      </c>
      <c r="AH118" s="2">
        <v>0</v>
      </c>
      <c r="AI118" s="1">
        <v>0</v>
      </c>
      <c r="AJ118" s="1">
        <v>0</v>
      </c>
      <c r="AK118" s="6" t="str">
        <f>+IF(Tabla1[[#This Row],[REQUEST_TY]]="SR MANTENIMIENTO CORRECTIVO", "EMERGENCIA", "OTROS")</f>
        <v>EMERGENCIA</v>
      </c>
      <c r="AL118" s="6" t="str">
        <f>+_xlfn.IFS(Tabla1[[#This Row],[Veces obj]]&lt;=1,"0-1",Tabla1[[#This Row],[Veces obj]]&lt;=2,"1-2",Tabla1[[#This Row],[Veces obj]]&lt;=3,"2-3",TRUE,"&gt;3")</f>
        <v>0-1</v>
      </c>
      <c r="AM118" s="6" t="str">
        <f>+_xlfn.IFS(MONTH(Tabla1[[#This Row],[MES]])&lt;=3,"Q1",MONTH(Tabla1[[#This Row],[MES]])&lt;=6,"Q2",MONTH(Tabla1[[#This Row],[MES]])&lt;=9,"Q3",TRUE,"Q4")</f>
        <v>Q1</v>
      </c>
      <c r="AN118" t="str">
        <f>+IFERROR(VLOOKUP(Tabla1[[#This Row],[CUENTA]],CTAS[],2,0),"OTROS")</f>
        <v>HONEYWELL</v>
      </c>
      <c r="AO118">
        <v>1</v>
      </c>
      <c r="AP118" t="str">
        <f>+IFERROR(VLOOKUP(Tabla1[[#This Row],[EMPLEADO]],IS[],3,0),"OTROS")</f>
        <v>JUAREZ</v>
      </c>
      <c r="AQ118" t="str">
        <f>+IFERROR(VLOOKUP(Tabla1[[#This Row],[EMPLEADO]],IS[[NÓMINA]:[INGENIERO]],2,0),"OTROS")</f>
        <v>CARLOS MONTOYA</v>
      </c>
    </row>
    <row r="119" spans="1:43" x14ac:dyDescent="0.25">
      <c r="A119" t="s">
        <v>4444</v>
      </c>
      <c r="B119">
        <v>1</v>
      </c>
      <c r="C119" t="s">
        <v>6291</v>
      </c>
      <c r="D119" t="s">
        <v>38</v>
      </c>
      <c r="E119" t="s">
        <v>6292</v>
      </c>
      <c r="F119" t="s">
        <v>6293</v>
      </c>
      <c r="G119" s="17" t="s">
        <v>6294</v>
      </c>
      <c r="H119" t="s">
        <v>484</v>
      </c>
      <c r="I119" t="s">
        <v>43</v>
      </c>
      <c r="J119" t="s">
        <v>8</v>
      </c>
      <c r="K119" t="s">
        <v>2300</v>
      </c>
      <c r="L119" t="s">
        <v>2779</v>
      </c>
      <c r="M119" t="s">
        <v>94</v>
      </c>
      <c r="N119">
        <v>1</v>
      </c>
      <c r="O119" t="s">
        <v>47</v>
      </c>
      <c r="P119">
        <v>123</v>
      </c>
      <c r="Q119" t="s">
        <v>48</v>
      </c>
      <c r="R119" t="s">
        <v>242</v>
      </c>
      <c r="S119" t="s">
        <v>64</v>
      </c>
      <c r="T119" t="s">
        <v>51</v>
      </c>
      <c r="U119" t="s">
        <v>96</v>
      </c>
      <c r="V119">
        <v>1.1000000000000001</v>
      </c>
      <c r="W119" s="1">
        <v>0</v>
      </c>
      <c r="X119">
        <v>1</v>
      </c>
      <c r="Y119">
        <v>0</v>
      </c>
      <c r="Z119">
        <v>5</v>
      </c>
      <c r="AA119">
        <v>0</v>
      </c>
      <c r="AB119" s="2">
        <v>0</v>
      </c>
      <c r="AC119" s="1">
        <v>0</v>
      </c>
      <c r="AD119" s="7">
        <v>43515</v>
      </c>
      <c r="AE119" s="7">
        <v>43515</v>
      </c>
      <c r="AF119">
        <v>0</v>
      </c>
      <c r="AG119" t="s">
        <v>53</v>
      </c>
      <c r="AH119" s="2">
        <v>0</v>
      </c>
      <c r="AI119" s="1">
        <v>0</v>
      </c>
      <c r="AJ119" s="1">
        <v>0</v>
      </c>
      <c r="AK119" s="6" t="str">
        <f>+IF(Tabla1[[#This Row],[REQUEST_TY]]="SR MANTENIMIENTO CORRECTIVO", "EMERGENCIA", "OTROS")</f>
        <v>EMERGENCIA</v>
      </c>
      <c r="AL119" s="6" t="str">
        <f>+_xlfn.IFS(Tabla1[[#This Row],[Veces obj]]&lt;=1,"0-1",Tabla1[[#This Row],[Veces obj]]&lt;=2,"1-2",Tabla1[[#This Row],[Veces obj]]&lt;=3,"2-3",TRUE,"&gt;3")</f>
        <v>0-1</v>
      </c>
      <c r="AM119" s="6" t="str">
        <f>+_xlfn.IFS(MONTH(Tabla1[[#This Row],[MES]])&lt;=3,"Q1",MONTH(Tabla1[[#This Row],[MES]])&lt;=6,"Q2",MONTH(Tabla1[[#This Row],[MES]])&lt;=9,"Q3",TRUE,"Q4")</f>
        <v>Q1</v>
      </c>
      <c r="AN119" t="str">
        <f>+IFERROR(VLOOKUP(Tabla1[[#This Row],[CUENTA]],CTAS[],2,0),"OTROS")</f>
        <v>OTROS</v>
      </c>
      <c r="AP119" t="str">
        <f>+IFERROR(VLOOKUP(Tabla1[[#This Row],[EMPLEADO]],IS[],3,0),"OTROS")</f>
        <v>OTROS</v>
      </c>
      <c r="AQ119" t="str">
        <f>+IFERROR(VLOOKUP(Tabla1[[#This Row],[EMPLEADO]],IS[[NÓMINA]:[INGENIERO]],2,0),"OTROS")</f>
        <v>OTROS</v>
      </c>
    </row>
    <row r="120" spans="1:43" x14ac:dyDescent="0.25">
      <c r="A120" t="s">
        <v>4444</v>
      </c>
      <c r="B120">
        <v>1</v>
      </c>
      <c r="C120" t="s">
        <v>6323</v>
      </c>
      <c r="D120" t="s">
        <v>38</v>
      </c>
      <c r="E120" t="s">
        <v>133</v>
      </c>
      <c r="F120" t="s">
        <v>6324</v>
      </c>
      <c r="G120" s="17" t="s">
        <v>3328</v>
      </c>
      <c r="H120" t="s">
        <v>220</v>
      </c>
      <c r="I120" t="s">
        <v>43</v>
      </c>
      <c r="J120" t="s">
        <v>8</v>
      </c>
      <c r="K120" t="s">
        <v>59</v>
      </c>
      <c r="L120" t="s">
        <v>1164</v>
      </c>
      <c r="M120" t="s">
        <v>222</v>
      </c>
      <c r="N120">
        <v>0</v>
      </c>
      <c r="O120" t="s">
        <v>47</v>
      </c>
      <c r="P120">
        <v>29</v>
      </c>
      <c r="Q120" t="s">
        <v>62</v>
      </c>
      <c r="R120" t="s">
        <v>138</v>
      </c>
      <c r="S120" t="s">
        <v>139</v>
      </c>
      <c r="T120" t="s">
        <v>51</v>
      </c>
      <c r="U120" t="s">
        <v>262</v>
      </c>
      <c r="V120">
        <v>1.05</v>
      </c>
      <c r="W120" s="1">
        <v>1651.6500000000003</v>
      </c>
      <c r="X120">
        <v>1</v>
      </c>
      <c r="Y120">
        <v>0</v>
      </c>
      <c r="Z120">
        <v>4</v>
      </c>
      <c r="AA120">
        <v>0</v>
      </c>
      <c r="AB120" s="2">
        <v>0</v>
      </c>
      <c r="AC120" s="1">
        <v>0</v>
      </c>
      <c r="AD120" s="7">
        <v>43514</v>
      </c>
      <c r="AE120" s="7">
        <v>43514</v>
      </c>
      <c r="AF120">
        <v>0</v>
      </c>
      <c r="AG120" t="s">
        <v>53</v>
      </c>
      <c r="AH120" s="2">
        <v>0</v>
      </c>
      <c r="AI120" s="1">
        <v>0</v>
      </c>
      <c r="AJ120" s="1">
        <v>0</v>
      </c>
      <c r="AK120" s="6" t="str">
        <f>+IF(Tabla1[[#This Row],[REQUEST_TY]]="SR MANTENIMIENTO CORRECTIVO", "EMERGENCIA", "OTROS")</f>
        <v>EMERGENCIA</v>
      </c>
      <c r="AL120" s="6" t="str">
        <f>+_xlfn.IFS(Tabla1[[#This Row],[Veces obj]]&lt;=1,"0-1",Tabla1[[#This Row],[Veces obj]]&lt;=2,"1-2",Tabla1[[#This Row],[Veces obj]]&lt;=3,"2-3",TRUE,"&gt;3")</f>
        <v>0-1</v>
      </c>
      <c r="AM120" s="6" t="str">
        <f>+_xlfn.IFS(MONTH(Tabla1[[#This Row],[MES]])&lt;=3,"Q1",MONTH(Tabla1[[#This Row],[MES]])&lt;=6,"Q2",MONTH(Tabla1[[#This Row],[MES]])&lt;=9,"Q3",TRUE,"Q4")</f>
        <v>Q1</v>
      </c>
      <c r="AN120" t="str">
        <f>+IFERROR(VLOOKUP(Tabla1[[#This Row],[CUENTA]],CTAS[],2,0),"OTROS")</f>
        <v>OTROS</v>
      </c>
      <c r="AP120" t="str">
        <f>+IFERROR(VLOOKUP(Tabla1[[#This Row],[EMPLEADO]],IS[],3,0),"OTROS")</f>
        <v>OTROS</v>
      </c>
      <c r="AQ120" t="str">
        <f>+IFERROR(VLOOKUP(Tabla1[[#This Row],[EMPLEADO]],IS[[NÓMINA]:[INGENIERO]],2,0),"OTROS")</f>
        <v>OTROS</v>
      </c>
    </row>
    <row r="121" spans="1:43" x14ac:dyDescent="0.25">
      <c r="A121" t="s">
        <v>4444</v>
      </c>
      <c r="B121">
        <v>1</v>
      </c>
      <c r="C121" t="s">
        <v>6327</v>
      </c>
      <c r="D121" t="s">
        <v>38</v>
      </c>
      <c r="E121" t="s">
        <v>76</v>
      </c>
      <c r="F121" t="s">
        <v>6328</v>
      </c>
      <c r="G121" s="17" t="s">
        <v>2447</v>
      </c>
      <c r="H121" t="s">
        <v>471</v>
      </c>
      <c r="I121" t="s">
        <v>43</v>
      </c>
      <c r="J121" t="s">
        <v>8</v>
      </c>
      <c r="K121" t="s">
        <v>102</v>
      </c>
      <c r="L121" t="s">
        <v>2448</v>
      </c>
      <c r="M121" t="s">
        <v>2449</v>
      </c>
      <c r="N121">
        <v>0</v>
      </c>
      <c r="O121" t="s">
        <v>47</v>
      </c>
      <c r="P121">
        <v>17</v>
      </c>
      <c r="Q121" t="s">
        <v>62</v>
      </c>
      <c r="R121" t="s">
        <v>63</v>
      </c>
      <c r="S121" t="s">
        <v>64</v>
      </c>
      <c r="T121" t="s">
        <v>51</v>
      </c>
      <c r="U121" t="s">
        <v>65</v>
      </c>
      <c r="V121">
        <v>0.8</v>
      </c>
      <c r="W121" s="1">
        <v>1092</v>
      </c>
      <c r="X121">
        <v>1</v>
      </c>
      <c r="Y121">
        <v>0</v>
      </c>
      <c r="Z121">
        <v>5</v>
      </c>
      <c r="AA121">
        <v>0</v>
      </c>
      <c r="AB121" s="2">
        <v>0</v>
      </c>
      <c r="AC121" s="1">
        <v>0</v>
      </c>
      <c r="AD121" s="7">
        <v>43515</v>
      </c>
      <c r="AE121" s="7">
        <v>43516</v>
      </c>
      <c r="AF121">
        <v>1</v>
      </c>
      <c r="AG121" t="s">
        <v>53</v>
      </c>
      <c r="AH121" s="2">
        <v>0</v>
      </c>
      <c r="AI121" s="1">
        <v>0</v>
      </c>
      <c r="AJ121" s="1">
        <v>0</v>
      </c>
      <c r="AK121" s="6" t="str">
        <f>+IF(Tabla1[[#This Row],[REQUEST_TY]]="SR MANTENIMIENTO CORRECTIVO", "EMERGENCIA", "OTROS")</f>
        <v>EMERGENCIA</v>
      </c>
      <c r="AL121" s="6" t="str">
        <f>+_xlfn.IFS(Tabla1[[#This Row],[Veces obj]]&lt;=1,"0-1",Tabla1[[#This Row],[Veces obj]]&lt;=2,"1-2",Tabla1[[#This Row],[Veces obj]]&lt;=3,"2-3",TRUE,"&gt;3")</f>
        <v>0-1</v>
      </c>
      <c r="AM121" s="6" t="str">
        <f>+_xlfn.IFS(MONTH(Tabla1[[#This Row],[MES]])&lt;=3,"Q1",MONTH(Tabla1[[#This Row],[MES]])&lt;=6,"Q2",MONTH(Tabla1[[#This Row],[MES]])&lt;=9,"Q3",TRUE,"Q4")</f>
        <v>Q1</v>
      </c>
      <c r="AN121" t="str">
        <f>+IFERROR(VLOOKUP(Tabla1[[#This Row],[CUENTA]],CTAS[],2,0),"OTROS")</f>
        <v>OTROS</v>
      </c>
      <c r="AP121" t="str">
        <f>+IFERROR(VLOOKUP(Tabla1[[#This Row],[EMPLEADO]],IS[],3,0),"OTROS")</f>
        <v>OTROS</v>
      </c>
      <c r="AQ121" t="str">
        <f>+IFERROR(VLOOKUP(Tabla1[[#This Row],[EMPLEADO]],IS[[NÓMINA]:[INGENIERO]],2,0),"OTROS")</f>
        <v>OTROS</v>
      </c>
    </row>
    <row r="122" spans="1:43" x14ac:dyDescent="0.25">
      <c r="A122" t="s">
        <v>4444</v>
      </c>
      <c r="B122">
        <v>1</v>
      </c>
      <c r="C122" t="s">
        <v>6331</v>
      </c>
      <c r="D122" t="s">
        <v>38</v>
      </c>
      <c r="E122" t="s">
        <v>133</v>
      </c>
      <c r="F122" t="s">
        <v>6332</v>
      </c>
      <c r="G122" s="17" t="s">
        <v>4297</v>
      </c>
      <c r="H122" t="s">
        <v>915</v>
      </c>
      <c r="I122" t="s">
        <v>43</v>
      </c>
      <c r="J122" t="s">
        <v>8</v>
      </c>
      <c r="K122" t="s">
        <v>59</v>
      </c>
      <c r="L122" t="s">
        <v>916</v>
      </c>
      <c r="M122" t="s">
        <v>316</v>
      </c>
      <c r="N122">
        <v>0</v>
      </c>
      <c r="O122" t="s">
        <v>47</v>
      </c>
      <c r="P122">
        <v>11</v>
      </c>
      <c r="Q122" t="s">
        <v>194</v>
      </c>
      <c r="R122" t="s">
        <v>138</v>
      </c>
      <c r="S122" t="s">
        <v>139</v>
      </c>
      <c r="T122" t="s">
        <v>51</v>
      </c>
      <c r="U122" t="s">
        <v>224</v>
      </c>
      <c r="V122">
        <v>0.8</v>
      </c>
      <c r="W122" s="1">
        <v>1258.4000000000003</v>
      </c>
      <c r="X122">
        <v>1</v>
      </c>
      <c r="Y122">
        <v>0</v>
      </c>
      <c r="Z122">
        <v>4</v>
      </c>
      <c r="AA122">
        <v>0</v>
      </c>
      <c r="AB122" s="2">
        <v>0</v>
      </c>
      <c r="AC122" s="1">
        <v>0</v>
      </c>
      <c r="AD122" s="7">
        <v>43514</v>
      </c>
      <c r="AE122" s="7">
        <v>43514</v>
      </c>
      <c r="AF122">
        <v>0</v>
      </c>
      <c r="AG122" t="s">
        <v>53</v>
      </c>
      <c r="AH122" s="2">
        <v>0</v>
      </c>
      <c r="AI122" s="1">
        <v>0</v>
      </c>
      <c r="AJ122" s="1">
        <v>0</v>
      </c>
      <c r="AK122" s="6" t="str">
        <f>+IF(Tabla1[[#This Row],[REQUEST_TY]]="SR MANTENIMIENTO CORRECTIVO", "EMERGENCIA", "OTROS")</f>
        <v>EMERGENCIA</v>
      </c>
      <c r="AL122" s="6" t="str">
        <f>+_xlfn.IFS(Tabla1[[#This Row],[Veces obj]]&lt;=1,"0-1",Tabla1[[#This Row],[Veces obj]]&lt;=2,"1-2",Tabla1[[#This Row],[Veces obj]]&lt;=3,"2-3",TRUE,"&gt;3")</f>
        <v>0-1</v>
      </c>
      <c r="AM122" s="6" t="str">
        <f>+_xlfn.IFS(MONTH(Tabla1[[#This Row],[MES]])&lt;=3,"Q1",MONTH(Tabla1[[#This Row],[MES]])&lt;=6,"Q2",MONTH(Tabla1[[#This Row],[MES]])&lt;=9,"Q3",TRUE,"Q4")</f>
        <v>Q1</v>
      </c>
      <c r="AN122" t="str">
        <f>+IFERROR(VLOOKUP(Tabla1[[#This Row],[CUENTA]],CTAS[],2,0),"OTROS")</f>
        <v>OTROS</v>
      </c>
      <c r="AP122" t="str">
        <f>+IFERROR(VLOOKUP(Tabla1[[#This Row],[EMPLEADO]],IS[],3,0),"OTROS")</f>
        <v>OTROS</v>
      </c>
      <c r="AQ122" t="str">
        <f>+IFERROR(VLOOKUP(Tabla1[[#This Row],[EMPLEADO]],IS[[NÓMINA]:[INGENIERO]],2,0),"OTROS")</f>
        <v>OTROS</v>
      </c>
    </row>
    <row r="123" spans="1:43" x14ac:dyDescent="0.25">
      <c r="A123" t="s">
        <v>4444</v>
      </c>
      <c r="B123">
        <v>1</v>
      </c>
      <c r="C123" t="s">
        <v>6336</v>
      </c>
      <c r="D123" t="s">
        <v>38</v>
      </c>
      <c r="E123" t="s">
        <v>725</v>
      </c>
      <c r="F123" t="s">
        <v>6337</v>
      </c>
      <c r="G123" s="17" t="s">
        <v>6338</v>
      </c>
      <c r="H123" t="s">
        <v>646</v>
      </c>
      <c r="I123" t="s">
        <v>43</v>
      </c>
      <c r="J123" t="s">
        <v>8</v>
      </c>
      <c r="K123" t="s">
        <v>102</v>
      </c>
      <c r="L123" t="s">
        <v>1608</v>
      </c>
      <c r="M123" t="s">
        <v>358</v>
      </c>
      <c r="N123">
        <v>0</v>
      </c>
      <c r="O123" t="s">
        <v>47</v>
      </c>
      <c r="P123">
        <v>109</v>
      </c>
      <c r="Q123" t="s">
        <v>48</v>
      </c>
      <c r="R123" t="s">
        <v>223</v>
      </c>
      <c r="S123" t="s">
        <v>139</v>
      </c>
      <c r="T123" t="s">
        <v>51</v>
      </c>
      <c r="U123" t="s">
        <v>353</v>
      </c>
      <c r="V123">
        <v>1.1499999999999999</v>
      </c>
      <c r="W123" s="1">
        <v>1808.95</v>
      </c>
      <c r="X123">
        <v>1</v>
      </c>
      <c r="Y123">
        <v>0</v>
      </c>
      <c r="Z123">
        <v>4</v>
      </c>
      <c r="AA123">
        <v>0</v>
      </c>
      <c r="AB123" s="2">
        <v>0</v>
      </c>
      <c r="AC123" s="1">
        <v>0</v>
      </c>
      <c r="AD123" s="7">
        <v>43521</v>
      </c>
      <c r="AE123" s="7">
        <v>43522</v>
      </c>
      <c r="AF123">
        <v>1</v>
      </c>
      <c r="AG123" t="s">
        <v>53</v>
      </c>
      <c r="AH123" s="2">
        <v>0</v>
      </c>
      <c r="AI123" s="1">
        <v>0</v>
      </c>
      <c r="AJ123" s="1">
        <v>0</v>
      </c>
      <c r="AK123" s="6" t="str">
        <f>+IF(Tabla1[[#This Row],[REQUEST_TY]]="SR MANTENIMIENTO CORRECTIVO", "EMERGENCIA", "OTROS")</f>
        <v>EMERGENCIA</v>
      </c>
      <c r="AL123" s="6" t="str">
        <f>+_xlfn.IFS(Tabla1[[#This Row],[Veces obj]]&lt;=1,"0-1",Tabla1[[#This Row],[Veces obj]]&lt;=2,"1-2",Tabla1[[#This Row],[Veces obj]]&lt;=3,"2-3",TRUE,"&gt;3")</f>
        <v>0-1</v>
      </c>
      <c r="AM123" s="6" t="str">
        <f>+_xlfn.IFS(MONTH(Tabla1[[#This Row],[MES]])&lt;=3,"Q1",MONTH(Tabla1[[#This Row],[MES]])&lt;=6,"Q2",MONTH(Tabla1[[#This Row],[MES]])&lt;=9,"Q3",TRUE,"Q4")</f>
        <v>Q1</v>
      </c>
      <c r="AN123" t="str">
        <f>+IFERROR(VLOOKUP(Tabla1[[#This Row],[CUENTA]],CTAS[],2,0),"OTROS")</f>
        <v>OTROS</v>
      </c>
      <c r="AP123" t="str">
        <f>+IFERROR(VLOOKUP(Tabla1[[#This Row],[EMPLEADO]],IS[],3,0),"OTROS")</f>
        <v>OTROS</v>
      </c>
      <c r="AQ123" t="str">
        <f>+IFERROR(VLOOKUP(Tabla1[[#This Row],[EMPLEADO]],IS[[NÓMINA]:[INGENIERO]],2,0),"OTROS")</f>
        <v>OTROS</v>
      </c>
    </row>
    <row r="124" spans="1:43" x14ac:dyDescent="0.25">
      <c r="A124" t="s">
        <v>4444</v>
      </c>
      <c r="B124">
        <v>1</v>
      </c>
      <c r="C124" t="s">
        <v>6345</v>
      </c>
      <c r="D124" t="s">
        <v>38</v>
      </c>
      <c r="E124" t="s">
        <v>217</v>
      </c>
      <c r="F124" t="s">
        <v>6346</v>
      </c>
      <c r="G124" s="17" t="s">
        <v>5541</v>
      </c>
      <c r="H124" t="s">
        <v>384</v>
      </c>
      <c r="I124" t="s">
        <v>43</v>
      </c>
      <c r="J124" t="s">
        <v>8</v>
      </c>
      <c r="K124" t="s">
        <v>59</v>
      </c>
      <c r="L124" t="s">
        <v>137</v>
      </c>
      <c r="M124" t="s">
        <v>61</v>
      </c>
      <c r="N124">
        <v>0</v>
      </c>
      <c r="O124" t="s">
        <v>47</v>
      </c>
      <c r="P124">
        <v>9</v>
      </c>
      <c r="Q124" t="s">
        <v>194</v>
      </c>
      <c r="R124" t="s">
        <v>223</v>
      </c>
      <c r="S124" t="s">
        <v>139</v>
      </c>
      <c r="T124" t="s">
        <v>51</v>
      </c>
      <c r="U124" t="s">
        <v>224</v>
      </c>
      <c r="V124">
        <v>0.8</v>
      </c>
      <c r="W124" s="1">
        <v>1258.4000000000003</v>
      </c>
      <c r="X124">
        <v>1</v>
      </c>
      <c r="Y124">
        <v>0</v>
      </c>
      <c r="Z124">
        <v>4</v>
      </c>
      <c r="AA124">
        <v>0</v>
      </c>
      <c r="AB124" s="2">
        <v>0</v>
      </c>
      <c r="AC124" s="1">
        <v>0</v>
      </c>
      <c r="AD124" s="7">
        <v>43514</v>
      </c>
      <c r="AE124" s="7">
        <v>43514</v>
      </c>
      <c r="AF124">
        <v>0</v>
      </c>
      <c r="AG124" t="s">
        <v>53</v>
      </c>
      <c r="AH124" s="2">
        <v>0</v>
      </c>
      <c r="AI124" s="1">
        <v>0</v>
      </c>
      <c r="AJ124" s="1">
        <v>0</v>
      </c>
      <c r="AK124" s="6" t="str">
        <f>+IF(Tabla1[[#This Row],[REQUEST_TY]]="SR MANTENIMIENTO CORRECTIVO", "EMERGENCIA", "OTROS")</f>
        <v>EMERGENCIA</v>
      </c>
      <c r="AL124" s="6" t="str">
        <f>+_xlfn.IFS(Tabla1[[#This Row],[Veces obj]]&lt;=1,"0-1",Tabla1[[#This Row],[Veces obj]]&lt;=2,"1-2",Tabla1[[#This Row],[Veces obj]]&lt;=3,"2-3",TRUE,"&gt;3")</f>
        <v>0-1</v>
      </c>
      <c r="AM124" s="6" t="str">
        <f>+_xlfn.IFS(MONTH(Tabla1[[#This Row],[MES]])&lt;=3,"Q1",MONTH(Tabla1[[#This Row],[MES]])&lt;=6,"Q2",MONTH(Tabla1[[#This Row],[MES]])&lt;=9,"Q3",TRUE,"Q4")</f>
        <v>Q1</v>
      </c>
      <c r="AN124" t="str">
        <f>+IFERROR(VLOOKUP(Tabla1[[#This Row],[CUENTA]],CTAS[],2,0),"OTROS")</f>
        <v>OTROS</v>
      </c>
      <c r="AP124" t="str">
        <f>+IFERROR(VLOOKUP(Tabla1[[#This Row],[EMPLEADO]],IS[],3,0),"OTROS")</f>
        <v>OTROS</v>
      </c>
      <c r="AQ124" t="str">
        <f>+IFERROR(VLOOKUP(Tabla1[[#This Row],[EMPLEADO]],IS[[NÓMINA]:[INGENIERO]],2,0),"OTROS")</f>
        <v>OTROS</v>
      </c>
    </row>
    <row r="125" spans="1:43" x14ac:dyDescent="0.25">
      <c r="A125" t="s">
        <v>4444</v>
      </c>
      <c r="B125">
        <v>1</v>
      </c>
      <c r="C125" t="s">
        <v>6347</v>
      </c>
      <c r="D125" t="s">
        <v>38</v>
      </c>
      <c r="E125" t="s">
        <v>217</v>
      </c>
      <c r="F125" t="s">
        <v>6348</v>
      </c>
      <c r="G125" s="17" t="s">
        <v>3131</v>
      </c>
      <c r="H125" t="s">
        <v>106</v>
      </c>
      <c r="I125" t="s">
        <v>43</v>
      </c>
      <c r="J125" t="s">
        <v>8</v>
      </c>
      <c r="K125" t="s">
        <v>102</v>
      </c>
      <c r="L125" t="s">
        <v>1651</v>
      </c>
      <c r="M125" t="s">
        <v>46</v>
      </c>
      <c r="N125">
        <v>0</v>
      </c>
      <c r="O125" t="s">
        <v>47</v>
      </c>
      <c r="P125">
        <v>35</v>
      </c>
      <c r="Q125" t="s">
        <v>82</v>
      </c>
      <c r="R125" t="s">
        <v>223</v>
      </c>
      <c r="S125" t="s">
        <v>139</v>
      </c>
      <c r="T125" t="s">
        <v>51</v>
      </c>
      <c r="U125" t="s">
        <v>140</v>
      </c>
      <c r="V125">
        <v>1.1000000000000001</v>
      </c>
      <c r="W125" s="1">
        <v>1730.3000000000004</v>
      </c>
      <c r="X125">
        <v>1</v>
      </c>
      <c r="Y125">
        <v>0</v>
      </c>
      <c r="Z125">
        <v>4</v>
      </c>
      <c r="AA125">
        <v>0</v>
      </c>
      <c r="AB125" s="2">
        <v>0</v>
      </c>
      <c r="AC125" s="1">
        <v>0</v>
      </c>
      <c r="AD125" s="7">
        <v>43514</v>
      </c>
      <c r="AE125" s="7">
        <v>43514</v>
      </c>
      <c r="AF125">
        <v>0</v>
      </c>
      <c r="AG125" t="s">
        <v>53</v>
      </c>
      <c r="AH125" s="2">
        <v>0</v>
      </c>
      <c r="AI125" s="1">
        <v>0</v>
      </c>
      <c r="AJ125" s="1">
        <v>0</v>
      </c>
      <c r="AK125" s="6" t="str">
        <f>+IF(Tabla1[[#This Row],[REQUEST_TY]]="SR MANTENIMIENTO CORRECTIVO", "EMERGENCIA", "OTROS")</f>
        <v>EMERGENCIA</v>
      </c>
      <c r="AL125" s="6" t="str">
        <f>+_xlfn.IFS(Tabla1[[#This Row],[Veces obj]]&lt;=1,"0-1",Tabla1[[#This Row],[Veces obj]]&lt;=2,"1-2",Tabla1[[#This Row],[Veces obj]]&lt;=3,"2-3",TRUE,"&gt;3")</f>
        <v>0-1</v>
      </c>
      <c r="AM125" s="6" t="str">
        <f>+_xlfn.IFS(MONTH(Tabla1[[#This Row],[MES]])&lt;=3,"Q1",MONTH(Tabla1[[#This Row],[MES]])&lt;=6,"Q2",MONTH(Tabla1[[#This Row],[MES]])&lt;=9,"Q3",TRUE,"Q4")</f>
        <v>Q1</v>
      </c>
      <c r="AN125" t="str">
        <f>+IFERROR(VLOOKUP(Tabla1[[#This Row],[CUENTA]],CTAS[],2,0),"OTROS")</f>
        <v>OTROS</v>
      </c>
      <c r="AP125" t="str">
        <f>+IFERROR(VLOOKUP(Tabla1[[#This Row],[EMPLEADO]],IS[],3,0),"OTROS")</f>
        <v>OTROS</v>
      </c>
      <c r="AQ125" t="str">
        <f>+IFERROR(VLOOKUP(Tabla1[[#This Row],[EMPLEADO]],IS[[NÓMINA]:[INGENIERO]],2,0),"OTROS")</f>
        <v>OTROS</v>
      </c>
    </row>
    <row r="126" spans="1:43" x14ac:dyDescent="0.25">
      <c r="A126" t="s">
        <v>4444</v>
      </c>
      <c r="B126">
        <v>1</v>
      </c>
      <c r="C126" t="s">
        <v>6351</v>
      </c>
      <c r="D126" t="s">
        <v>38</v>
      </c>
      <c r="E126" t="s">
        <v>217</v>
      </c>
      <c r="F126" t="s">
        <v>6352</v>
      </c>
      <c r="G126" s="17" t="s">
        <v>6191</v>
      </c>
      <c r="H126" t="s">
        <v>213</v>
      </c>
      <c r="I126" t="s">
        <v>43</v>
      </c>
      <c r="J126" t="s">
        <v>8</v>
      </c>
      <c r="K126" t="s">
        <v>59</v>
      </c>
      <c r="L126" t="s">
        <v>2783</v>
      </c>
      <c r="M126" t="s">
        <v>640</v>
      </c>
      <c r="N126">
        <v>0</v>
      </c>
      <c r="O126" t="s">
        <v>47</v>
      </c>
      <c r="P126">
        <v>3</v>
      </c>
      <c r="Q126" t="s">
        <v>388</v>
      </c>
      <c r="R126" t="s">
        <v>223</v>
      </c>
      <c r="S126" t="s">
        <v>139</v>
      </c>
      <c r="T126" t="s">
        <v>51</v>
      </c>
      <c r="U126" t="s">
        <v>872</v>
      </c>
      <c r="V126">
        <v>0</v>
      </c>
      <c r="W126" s="1">
        <v>0</v>
      </c>
      <c r="X126">
        <v>1</v>
      </c>
      <c r="Y126">
        <v>0</v>
      </c>
      <c r="Z126">
        <v>4</v>
      </c>
      <c r="AA126">
        <v>0</v>
      </c>
      <c r="AB126" s="2">
        <v>0</v>
      </c>
      <c r="AC126" s="1">
        <v>0</v>
      </c>
      <c r="AD126" s="7">
        <v>43514</v>
      </c>
      <c r="AE126" s="7">
        <v>43514</v>
      </c>
      <c r="AF126">
        <v>0</v>
      </c>
      <c r="AG126" t="s">
        <v>53</v>
      </c>
      <c r="AH126" s="2">
        <v>0</v>
      </c>
      <c r="AI126" s="1">
        <v>0</v>
      </c>
      <c r="AJ126" s="1">
        <v>0</v>
      </c>
      <c r="AK126" s="6" t="str">
        <f>+IF(Tabla1[[#This Row],[REQUEST_TY]]="SR MANTENIMIENTO CORRECTIVO", "EMERGENCIA", "OTROS")</f>
        <v>EMERGENCIA</v>
      </c>
      <c r="AL126" s="6" t="str">
        <f>+_xlfn.IFS(Tabla1[[#This Row],[Veces obj]]&lt;=1,"0-1",Tabla1[[#This Row],[Veces obj]]&lt;=2,"1-2",Tabla1[[#This Row],[Veces obj]]&lt;=3,"2-3",TRUE,"&gt;3")</f>
        <v>0-1</v>
      </c>
      <c r="AM126" s="6" t="str">
        <f>+_xlfn.IFS(MONTH(Tabla1[[#This Row],[MES]])&lt;=3,"Q1",MONTH(Tabla1[[#This Row],[MES]])&lt;=6,"Q2",MONTH(Tabla1[[#This Row],[MES]])&lt;=9,"Q3",TRUE,"Q4")</f>
        <v>Q1</v>
      </c>
      <c r="AN126" t="str">
        <f>+IFERROR(VLOOKUP(Tabla1[[#This Row],[CUENTA]],CTAS[],2,0),"OTROS")</f>
        <v>OTROS</v>
      </c>
      <c r="AP126" t="str">
        <f>+IFERROR(VLOOKUP(Tabla1[[#This Row],[EMPLEADO]],IS[],3,0),"OTROS")</f>
        <v>OTROS</v>
      </c>
      <c r="AQ126" t="str">
        <f>+IFERROR(VLOOKUP(Tabla1[[#This Row],[EMPLEADO]],IS[[NÓMINA]:[INGENIERO]],2,0),"OTROS")</f>
        <v>OTROS</v>
      </c>
    </row>
    <row r="127" spans="1:43" x14ac:dyDescent="0.25">
      <c r="A127" t="s">
        <v>4444</v>
      </c>
      <c r="B127">
        <v>1</v>
      </c>
      <c r="C127" t="s">
        <v>7132</v>
      </c>
      <c r="D127" t="s">
        <v>38</v>
      </c>
      <c r="E127" t="s">
        <v>2527</v>
      </c>
      <c r="F127" t="s">
        <v>7133</v>
      </c>
      <c r="G127" s="17" t="s">
        <v>7134</v>
      </c>
      <c r="H127" t="s">
        <v>150</v>
      </c>
      <c r="I127" t="s">
        <v>43</v>
      </c>
      <c r="J127" t="s">
        <v>8</v>
      </c>
      <c r="K127" t="s">
        <v>151</v>
      </c>
      <c r="L127" t="s">
        <v>193</v>
      </c>
      <c r="M127" t="s">
        <v>73</v>
      </c>
      <c r="N127">
        <v>0</v>
      </c>
      <c r="O127" t="s">
        <v>47</v>
      </c>
      <c r="P127">
        <v>96</v>
      </c>
      <c r="Q127" t="s">
        <v>48</v>
      </c>
      <c r="R127" t="s">
        <v>153</v>
      </c>
      <c r="S127" t="s">
        <v>50</v>
      </c>
      <c r="T127" t="s">
        <v>51</v>
      </c>
      <c r="U127" t="s">
        <v>52</v>
      </c>
      <c r="V127">
        <v>1.05</v>
      </c>
      <c r="W127" s="1">
        <v>750.75000000000011</v>
      </c>
      <c r="X127">
        <v>1</v>
      </c>
      <c r="Y127">
        <v>0</v>
      </c>
      <c r="Z127">
        <v>5</v>
      </c>
      <c r="AA127">
        <v>0</v>
      </c>
      <c r="AB127" s="2">
        <v>0</v>
      </c>
      <c r="AC127" s="1">
        <v>0</v>
      </c>
      <c r="AD127" s="7">
        <v>43522</v>
      </c>
      <c r="AE127" s="7">
        <v>43522</v>
      </c>
      <c r="AF127">
        <v>0</v>
      </c>
      <c r="AG127" t="s">
        <v>53</v>
      </c>
      <c r="AH127" s="2">
        <v>0</v>
      </c>
      <c r="AI127" s="1">
        <v>0</v>
      </c>
      <c r="AJ127" s="1">
        <v>0</v>
      </c>
      <c r="AK127" s="6" t="str">
        <f>+IF(Tabla1[[#This Row],[REQUEST_TY]]="SR MANTENIMIENTO CORRECTIVO", "EMERGENCIA", "OTROS")</f>
        <v>EMERGENCIA</v>
      </c>
      <c r="AL127" s="6" t="str">
        <f>+_xlfn.IFS(Tabla1[[#This Row],[Veces obj]]&lt;=1,"0-1",Tabla1[[#This Row],[Veces obj]]&lt;=2,"1-2",Tabla1[[#This Row],[Veces obj]]&lt;=3,"2-3",TRUE,"&gt;3")</f>
        <v>0-1</v>
      </c>
      <c r="AM127" s="6" t="str">
        <f>+_xlfn.IFS(MONTH(Tabla1[[#This Row],[MES]])&lt;=3,"Q1",MONTH(Tabla1[[#This Row],[MES]])&lt;=6,"Q2",MONTH(Tabla1[[#This Row],[MES]])&lt;=9,"Q3",TRUE,"Q4")</f>
        <v>Q1</v>
      </c>
      <c r="AN127" t="str">
        <f>+IFERROR(VLOOKUP(Tabla1[[#This Row],[CUENTA]],CTAS[],2,0),"OTROS")</f>
        <v>HONEYWELL</v>
      </c>
      <c r="AO127">
        <v>1</v>
      </c>
      <c r="AP127" t="str">
        <f>+IFERROR(VLOOKUP(Tabla1[[#This Row],[EMPLEADO]],IS[],3,0),"OTROS")</f>
        <v>JUAREZ</v>
      </c>
      <c r="AQ127" t="str">
        <f>+IFERROR(VLOOKUP(Tabla1[[#This Row],[EMPLEADO]],IS[[NÓMINA]:[INGENIERO]],2,0),"OTROS")</f>
        <v>CARLOS MONTOYA</v>
      </c>
    </row>
    <row r="128" spans="1:43" x14ac:dyDescent="0.25">
      <c r="A128" t="s">
        <v>4444</v>
      </c>
      <c r="B128">
        <v>1</v>
      </c>
      <c r="C128" t="s">
        <v>4640</v>
      </c>
      <c r="D128" t="s">
        <v>38</v>
      </c>
      <c r="E128" t="s">
        <v>275</v>
      </c>
      <c r="F128" t="s">
        <v>4641</v>
      </c>
      <c r="G128" s="17" t="s">
        <v>4642</v>
      </c>
      <c r="H128" t="s">
        <v>150</v>
      </c>
      <c r="I128" t="s">
        <v>43</v>
      </c>
      <c r="J128" t="s">
        <v>8</v>
      </c>
      <c r="K128" t="s">
        <v>151</v>
      </c>
      <c r="L128" t="s">
        <v>1325</v>
      </c>
      <c r="M128" t="s">
        <v>94</v>
      </c>
      <c r="N128">
        <v>0</v>
      </c>
      <c r="O128" t="s">
        <v>47</v>
      </c>
      <c r="P128">
        <v>261</v>
      </c>
      <c r="Q128" t="s">
        <v>48</v>
      </c>
      <c r="R128" t="s">
        <v>95</v>
      </c>
      <c r="S128" t="s">
        <v>64</v>
      </c>
      <c r="T128" t="s">
        <v>51</v>
      </c>
      <c r="U128" t="s">
        <v>96</v>
      </c>
      <c r="V128">
        <v>1.1000000000000001</v>
      </c>
      <c r="W128" s="1">
        <v>1501.5000000000002</v>
      </c>
      <c r="X128">
        <v>1</v>
      </c>
      <c r="Y128">
        <v>0.02</v>
      </c>
      <c r="Z128">
        <v>5</v>
      </c>
      <c r="AA128">
        <v>4.0000000000000001E-3</v>
      </c>
      <c r="AB128" s="2">
        <v>0</v>
      </c>
      <c r="AC128" s="1">
        <v>0</v>
      </c>
      <c r="AD128" s="7">
        <v>43495</v>
      </c>
      <c r="AE128" s="7">
        <v>43497</v>
      </c>
      <c r="AF128">
        <v>2</v>
      </c>
      <c r="AG128" t="s">
        <v>1680</v>
      </c>
      <c r="AH128" s="2">
        <v>0.25</v>
      </c>
      <c r="AI128" s="1">
        <v>-341.25</v>
      </c>
      <c r="AJ128" s="1">
        <v>0</v>
      </c>
      <c r="AK128" s="6" t="str">
        <f>+IF(Tabla1[[#This Row],[REQUEST_TY]]="SR MANTENIMIENTO CORRECTIVO", "EMERGENCIA", "OTROS")</f>
        <v>EMERGENCIA</v>
      </c>
      <c r="AL128" s="6" t="str">
        <f>+_xlfn.IFS(Tabla1[[#This Row],[Veces obj]]&lt;=1,"0-1",Tabla1[[#This Row],[Veces obj]]&lt;=2,"1-2",Tabla1[[#This Row],[Veces obj]]&lt;=3,"2-3",TRUE,"&gt;3")</f>
        <v>0-1</v>
      </c>
      <c r="AM128" s="6" t="str">
        <f>+_xlfn.IFS(MONTH(Tabla1[[#This Row],[MES]])&lt;=3,"Q1",MONTH(Tabla1[[#This Row],[MES]])&lt;=6,"Q2",MONTH(Tabla1[[#This Row],[MES]])&lt;=9,"Q3",TRUE,"Q4")</f>
        <v>Q1</v>
      </c>
      <c r="AN128" t="str">
        <f>+IFERROR(VLOOKUP(Tabla1[[#This Row],[CUENTA]],CTAS[],2,0),"OTROS")</f>
        <v>HONEYWELL</v>
      </c>
      <c r="AO128">
        <v>1</v>
      </c>
      <c r="AP128" t="str">
        <f>+IFERROR(VLOOKUP(Tabla1[[#This Row],[EMPLEADO]],IS[],3,0),"OTROS")</f>
        <v>JUAREZ</v>
      </c>
      <c r="AQ128" t="str">
        <f>+IFERROR(VLOOKUP(Tabla1[[#This Row],[EMPLEADO]],IS[[NÓMINA]:[INGENIERO]],2,0),"OTROS")</f>
        <v>CARLOS MONTOYA</v>
      </c>
    </row>
    <row r="129" spans="1:43" x14ac:dyDescent="0.25">
      <c r="A129" t="s">
        <v>4444</v>
      </c>
      <c r="B129">
        <v>1</v>
      </c>
      <c r="C129" t="s">
        <v>6504</v>
      </c>
      <c r="D129" t="s">
        <v>38</v>
      </c>
      <c r="E129" t="s">
        <v>1784</v>
      </c>
      <c r="F129" t="s">
        <v>6505</v>
      </c>
      <c r="G129" s="17" t="s">
        <v>4014</v>
      </c>
      <c r="H129" t="s">
        <v>106</v>
      </c>
      <c r="I129" t="s">
        <v>43</v>
      </c>
      <c r="J129" t="s">
        <v>8</v>
      </c>
      <c r="K129" t="s">
        <v>4015</v>
      </c>
      <c r="L129" t="s">
        <v>4016</v>
      </c>
      <c r="M129" t="s">
        <v>46</v>
      </c>
      <c r="N129">
        <v>0</v>
      </c>
      <c r="O129" t="s">
        <v>47</v>
      </c>
      <c r="P129">
        <v>40</v>
      </c>
      <c r="Q129" t="s">
        <v>82</v>
      </c>
      <c r="R129" t="s">
        <v>1789</v>
      </c>
      <c r="S129" t="s">
        <v>110</v>
      </c>
      <c r="T129" t="s">
        <v>51</v>
      </c>
      <c r="U129" t="s">
        <v>3326</v>
      </c>
      <c r="V129">
        <v>1.1499999999999999</v>
      </c>
      <c r="W129" s="1">
        <v>2466.75</v>
      </c>
      <c r="X129">
        <v>1</v>
      </c>
      <c r="Y129">
        <v>0</v>
      </c>
      <c r="Z129">
        <v>3</v>
      </c>
      <c r="AA129">
        <v>0</v>
      </c>
      <c r="AB129" s="2">
        <v>0</v>
      </c>
      <c r="AC129" s="1">
        <v>0</v>
      </c>
      <c r="AD129" s="7">
        <v>43524</v>
      </c>
      <c r="AE129" s="7">
        <v>43524</v>
      </c>
      <c r="AF129">
        <v>0</v>
      </c>
      <c r="AG129" t="s">
        <v>53</v>
      </c>
      <c r="AH129" s="2">
        <v>0</v>
      </c>
      <c r="AI129" s="1">
        <v>0</v>
      </c>
      <c r="AJ129" s="1">
        <v>0</v>
      </c>
      <c r="AK129" s="6" t="str">
        <f>+IF(Tabla1[[#This Row],[REQUEST_TY]]="SR MANTENIMIENTO CORRECTIVO", "EMERGENCIA", "OTROS")</f>
        <v>EMERGENCIA</v>
      </c>
      <c r="AL129" s="6" t="str">
        <f>+_xlfn.IFS(Tabla1[[#This Row],[Veces obj]]&lt;=1,"0-1",Tabla1[[#This Row],[Veces obj]]&lt;=2,"1-2",Tabla1[[#This Row],[Veces obj]]&lt;=3,"2-3",TRUE,"&gt;3")</f>
        <v>0-1</v>
      </c>
      <c r="AM129" s="6" t="str">
        <f>+_xlfn.IFS(MONTH(Tabla1[[#This Row],[MES]])&lt;=3,"Q1",MONTH(Tabla1[[#This Row],[MES]])&lt;=6,"Q2",MONTH(Tabla1[[#This Row],[MES]])&lt;=9,"Q3",TRUE,"Q4")</f>
        <v>Q1</v>
      </c>
      <c r="AN129" t="str">
        <f>+IFERROR(VLOOKUP(Tabla1[[#This Row],[CUENTA]],CTAS[],2,0),"OTROS")</f>
        <v>OTROS</v>
      </c>
      <c r="AP129" t="str">
        <f>+IFERROR(VLOOKUP(Tabla1[[#This Row],[EMPLEADO]],IS[],3,0),"OTROS")</f>
        <v>OTROS</v>
      </c>
      <c r="AQ129" t="str">
        <f>+IFERROR(VLOOKUP(Tabla1[[#This Row],[EMPLEADO]],IS[[NÓMINA]:[INGENIERO]],2,0),"OTROS")</f>
        <v>OTROS</v>
      </c>
    </row>
    <row r="130" spans="1:43" x14ac:dyDescent="0.25">
      <c r="A130" t="s">
        <v>36</v>
      </c>
      <c r="B130">
        <v>1</v>
      </c>
      <c r="C130" t="s">
        <v>441</v>
      </c>
      <c r="D130" t="s">
        <v>38</v>
      </c>
      <c r="E130" t="s">
        <v>226</v>
      </c>
      <c r="F130" t="s">
        <v>442</v>
      </c>
      <c r="G130" s="17" t="s">
        <v>443</v>
      </c>
      <c r="H130" t="s">
        <v>150</v>
      </c>
      <c r="I130" t="s">
        <v>43</v>
      </c>
      <c r="J130" t="s">
        <v>8</v>
      </c>
      <c r="K130" t="s">
        <v>151</v>
      </c>
      <c r="L130" t="s">
        <v>323</v>
      </c>
      <c r="M130" t="s">
        <v>73</v>
      </c>
      <c r="N130">
        <v>0</v>
      </c>
      <c r="O130" t="s">
        <v>47</v>
      </c>
      <c r="P130">
        <v>14</v>
      </c>
      <c r="Q130" t="s">
        <v>194</v>
      </c>
      <c r="R130" t="s">
        <v>153</v>
      </c>
      <c r="S130" t="s">
        <v>50</v>
      </c>
      <c r="T130" t="s">
        <v>51</v>
      </c>
      <c r="U130" t="s">
        <v>444</v>
      </c>
      <c r="V130">
        <v>0</v>
      </c>
      <c r="W130" s="1">
        <v>0</v>
      </c>
      <c r="X130">
        <v>1</v>
      </c>
      <c r="Y130">
        <v>0.04</v>
      </c>
      <c r="Z130">
        <v>5</v>
      </c>
      <c r="AA130">
        <v>8.0000000000000002E-3</v>
      </c>
      <c r="AB130" s="2">
        <v>0</v>
      </c>
      <c r="AC130" s="1">
        <v>0</v>
      </c>
      <c r="AD130" s="7">
        <v>43493</v>
      </c>
      <c r="AE130" s="7">
        <v>43493</v>
      </c>
      <c r="AF130">
        <v>0</v>
      </c>
      <c r="AG130" t="s">
        <v>53</v>
      </c>
      <c r="AH130" s="2">
        <v>0</v>
      </c>
      <c r="AI130" s="1">
        <v>0</v>
      </c>
      <c r="AJ130" s="1">
        <v>0</v>
      </c>
      <c r="AK130" s="6" t="str">
        <f>+IF(Tabla1[[#This Row],[REQUEST_TY]]="SR MANTENIMIENTO CORRECTIVO", "EMERGENCIA", "OTROS")</f>
        <v>EMERGENCIA</v>
      </c>
      <c r="AL130" s="6" t="str">
        <f>+_xlfn.IFS(Tabla1[[#This Row],[Veces obj]]&lt;=1,"0-1",Tabla1[[#This Row],[Veces obj]]&lt;=2,"1-2",Tabla1[[#This Row],[Veces obj]]&lt;=3,"2-3",TRUE,"&gt;3")</f>
        <v>0-1</v>
      </c>
      <c r="AM130" s="6" t="str">
        <f>+_xlfn.IFS(MONTH(Tabla1[[#This Row],[MES]])&lt;=3,"Q1",MONTH(Tabla1[[#This Row],[MES]])&lt;=6,"Q2",MONTH(Tabla1[[#This Row],[MES]])&lt;=9,"Q3",TRUE,"Q4")</f>
        <v>Q1</v>
      </c>
      <c r="AN130" t="str">
        <f>+IFERROR(VLOOKUP(Tabla1[[#This Row],[CUENTA]],CTAS[],2,0),"OTROS")</f>
        <v>HONEYWELL</v>
      </c>
      <c r="AO130">
        <v>1</v>
      </c>
      <c r="AP130" t="str">
        <f>+IFERROR(VLOOKUP(Tabla1[[#This Row],[EMPLEADO]],IS[],3,0),"OTROS")</f>
        <v>JUAREZ</v>
      </c>
      <c r="AQ130" t="str">
        <f>+IFERROR(VLOOKUP(Tabla1[[#This Row],[EMPLEADO]],IS[[NÓMINA]:[INGENIERO]],2,0),"OTROS")</f>
        <v>CARLOS MONTOYA</v>
      </c>
    </row>
    <row r="131" spans="1:43" x14ac:dyDescent="0.25">
      <c r="A131" t="s">
        <v>4444</v>
      </c>
      <c r="B131">
        <v>1</v>
      </c>
      <c r="C131" t="s">
        <v>6584</v>
      </c>
      <c r="D131" t="s">
        <v>38</v>
      </c>
      <c r="E131" t="s">
        <v>55</v>
      </c>
      <c r="F131" t="s">
        <v>6585</v>
      </c>
      <c r="G131" s="17" t="s">
        <v>1291</v>
      </c>
      <c r="H131" t="s">
        <v>213</v>
      </c>
      <c r="I131" t="s">
        <v>43</v>
      </c>
      <c r="J131" t="s">
        <v>8</v>
      </c>
      <c r="K131" t="s">
        <v>102</v>
      </c>
      <c r="L131" t="s">
        <v>1292</v>
      </c>
      <c r="M131" t="s">
        <v>215</v>
      </c>
      <c r="N131">
        <v>0</v>
      </c>
      <c r="O131" t="s">
        <v>47</v>
      </c>
      <c r="P131">
        <v>10</v>
      </c>
      <c r="Q131" t="s">
        <v>194</v>
      </c>
      <c r="R131" t="s">
        <v>63</v>
      </c>
      <c r="S131" t="s">
        <v>64</v>
      </c>
      <c r="T131" t="s">
        <v>51</v>
      </c>
      <c r="U131" t="s">
        <v>195</v>
      </c>
      <c r="V131">
        <v>0.6</v>
      </c>
      <c r="W131" s="1">
        <v>819</v>
      </c>
      <c r="X131">
        <v>1</v>
      </c>
      <c r="Y131">
        <v>0</v>
      </c>
      <c r="Z131">
        <v>5</v>
      </c>
      <c r="AA131">
        <v>0</v>
      </c>
      <c r="AB131" s="2">
        <v>0</v>
      </c>
      <c r="AC131" s="1">
        <v>0</v>
      </c>
      <c r="AD131" s="7">
        <v>43515</v>
      </c>
      <c r="AE131" s="7">
        <v>43515</v>
      </c>
      <c r="AF131">
        <v>0</v>
      </c>
      <c r="AG131" t="s">
        <v>53</v>
      </c>
      <c r="AH131" s="2">
        <v>0</v>
      </c>
      <c r="AI131" s="1">
        <v>0</v>
      </c>
      <c r="AJ131" s="1">
        <v>0</v>
      </c>
      <c r="AK131" s="6" t="str">
        <f>+IF(Tabla1[[#This Row],[REQUEST_TY]]="SR MANTENIMIENTO CORRECTIVO", "EMERGENCIA", "OTROS")</f>
        <v>EMERGENCIA</v>
      </c>
      <c r="AL131" s="6" t="str">
        <f>+_xlfn.IFS(Tabla1[[#This Row],[Veces obj]]&lt;=1,"0-1",Tabla1[[#This Row],[Veces obj]]&lt;=2,"1-2",Tabla1[[#This Row],[Veces obj]]&lt;=3,"2-3",TRUE,"&gt;3")</f>
        <v>0-1</v>
      </c>
      <c r="AM131" s="6" t="str">
        <f>+_xlfn.IFS(MONTH(Tabla1[[#This Row],[MES]])&lt;=3,"Q1",MONTH(Tabla1[[#This Row],[MES]])&lt;=6,"Q2",MONTH(Tabla1[[#This Row],[MES]])&lt;=9,"Q3",TRUE,"Q4")</f>
        <v>Q1</v>
      </c>
      <c r="AN131" t="str">
        <f>+IFERROR(VLOOKUP(Tabla1[[#This Row],[CUENTA]],CTAS[],2,0),"OTROS")</f>
        <v>OTROS</v>
      </c>
      <c r="AP131" t="str">
        <f>+IFERROR(VLOOKUP(Tabla1[[#This Row],[EMPLEADO]],IS[],3,0),"OTROS")</f>
        <v>OTROS</v>
      </c>
      <c r="AQ131" t="str">
        <f>+IFERROR(VLOOKUP(Tabla1[[#This Row],[EMPLEADO]],IS[[NÓMINA]:[INGENIERO]],2,0),"OTROS")</f>
        <v>OTROS</v>
      </c>
    </row>
    <row r="132" spans="1:43" x14ac:dyDescent="0.25">
      <c r="A132" t="s">
        <v>4444</v>
      </c>
      <c r="B132">
        <v>1</v>
      </c>
      <c r="C132" t="s">
        <v>6627</v>
      </c>
      <c r="D132" t="s">
        <v>38</v>
      </c>
      <c r="E132" t="s">
        <v>725</v>
      </c>
      <c r="F132" t="s">
        <v>6628</v>
      </c>
      <c r="G132" s="17" t="s">
        <v>6629</v>
      </c>
      <c r="H132" t="s">
        <v>106</v>
      </c>
      <c r="I132" t="s">
        <v>43</v>
      </c>
      <c r="J132" t="s">
        <v>8</v>
      </c>
      <c r="K132" t="s">
        <v>102</v>
      </c>
      <c r="L132" t="s">
        <v>376</v>
      </c>
      <c r="M132" t="s">
        <v>310</v>
      </c>
      <c r="N132">
        <v>0</v>
      </c>
      <c r="O132" t="s">
        <v>47</v>
      </c>
      <c r="P132">
        <v>64</v>
      </c>
      <c r="Q132" t="s">
        <v>48</v>
      </c>
      <c r="R132" t="s">
        <v>223</v>
      </c>
      <c r="S132" t="s">
        <v>139</v>
      </c>
      <c r="T132" t="s">
        <v>51</v>
      </c>
      <c r="U132" t="s">
        <v>353</v>
      </c>
      <c r="V132">
        <v>1.1499999999999999</v>
      </c>
      <c r="W132" s="1">
        <v>1808.95</v>
      </c>
      <c r="X132">
        <v>1</v>
      </c>
      <c r="Y132">
        <v>0</v>
      </c>
      <c r="Z132">
        <v>4</v>
      </c>
      <c r="AA132">
        <v>0</v>
      </c>
      <c r="AB132" s="2">
        <v>0</v>
      </c>
      <c r="AC132" s="1">
        <v>0</v>
      </c>
      <c r="AD132" s="7">
        <v>43517</v>
      </c>
      <c r="AE132" s="7">
        <v>43518</v>
      </c>
      <c r="AF132">
        <v>1</v>
      </c>
      <c r="AG132" t="s">
        <v>53</v>
      </c>
      <c r="AH132" s="2">
        <v>0</v>
      </c>
      <c r="AI132" s="1">
        <v>0</v>
      </c>
      <c r="AJ132" s="1">
        <v>0</v>
      </c>
      <c r="AK132" s="6" t="str">
        <f>+IF(Tabla1[[#This Row],[REQUEST_TY]]="SR MANTENIMIENTO CORRECTIVO", "EMERGENCIA", "OTROS")</f>
        <v>EMERGENCIA</v>
      </c>
      <c r="AL132" s="6" t="str">
        <f>+_xlfn.IFS(Tabla1[[#This Row],[Veces obj]]&lt;=1,"0-1",Tabla1[[#This Row],[Veces obj]]&lt;=2,"1-2",Tabla1[[#This Row],[Veces obj]]&lt;=3,"2-3",TRUE,"&gt;3")</f>
        <v>0-1</v>
      </c>
      <c r="AM132" s="6" t="str">
        <f>+_xlfn.IFS(MONTH(Tabla1[[#This Row],[MES]])&lt;=3,"Q1",MONTH(Tabla1[[#This Row],[MES]])&lt;=6,"Q2",MONTH(Tabla1[[#This Row],[MES]])&lt;=9,"Q3",TRUE,"Q4")</f>
        <v>Q1</v>
      </c>
      <c r="AN132" t="str">
        <f>+IFERROR(VLOOKUP(Tabla1[[#This Row],[CUENTA]],CTAS[],2,0),"OTROS")</f>
        <v>OTROS</v>
      </c>
      <c r="AP132" t="str">
        <f>+IFERROR(VLOOKUP(Tabla1[[#This Row],[EMPLEADO]],IS[],3,0),"OTROS")</f>
        <v>OTROS</v>
      </c>
      <c r="AQ132" t="str">
        <f>+IFERROR(VLOOKUP(Tabla1[[#This Row],[EMPLEADO]],IS[[NÓMINA]:[INGENIERO]],2,0),"OTROS")</f>
        <v>OTROS</v>
      </c>
    </row>
    <row r="133" spans="1:43" x14ac:dyDescent="0.25">
      <c r="A133" t="s">
        <v>4444</v>
      </c>
      <c r="B133">
        <v>1</v>
      </c>
      <c r="C133" t="s">
        <v>6666</v>
      </c>
      <c r="D133" t="s">
        <v>38</v>
      </c>
      <c r="E133" t="s">
        <v>76</v>
      </c>
      <c r="F133" t="s">
        <v>6667</v>
      </c>
      <c r="G133" s="17" t="s">
        <v>5579</v>
      </c>
      <c r="H133" t="s">
        <v>308</v>
      </c>
      <c r="I133" t="s">
        <v>43</v>
      </c>
      <c r="J133" t="s">
        <v>8</v>
      </c>
      <c r="K133" t="s">
        <v>102</v>
      </c>
      <c r="L133" t="s">
        <v>376</v>
      </c>
      <c r="M133" t="s">
        <v>310</v>
      </c>
      <c r="N133">
        <v>0</v>
      </c>
      <c r="O133" t="s">
        <v>47</v>
      </c>
      <c r="P133">
        <v>10</v>
      </c>
      <c r="Q133" t="s">
        <v>194</v>
      </c>
      <c r="R133" t="s">
        <v>63</v>
      </c>
      <c r="S133" t="s">
        <v>64</v>
      </c>
      <c r="T133" t="s">
        <v>51</v>
      </c>
      <c r="U133" t="s">
        <v>195</v>
      </c>
      <c r="V133">
        <v>0.6</v>
      </c>
      <c r="W133" s="1">
        <v>819</v>
      </c>
      <c r="X133">
        <v>1</v>
      </c>
      <c r="Y133">
        <v>0</v>
      </c>
      <c r="Z133">
        <v>5</v>
      </c>
      <c r="AA133">
        <v>0</v>
      </c>
      <c r="AB133" s="2">
        <v>0</v>
      </c>
      <c r="AC133" s="1">
        <v>0</v>
      </c>
      <c r="AD133" s="7">
        <v>43518</v>
      </c>
      <c r="AE133" s="7">
        <v>43518</v>
      </c>
      <c r="AF133">
        <v>0</v>
      </c>
      <c r="AG133" t="s">
        <v>53</v>
      </c>
      <c r="AH133" s="2">
        <v>0</v>
      </c>
      <c r="AI133" s="1">
        <v>0</v>
      </c>
      <c r="AJ133" s="1">
        <v>0</v>
      </c>
      <c r="AK133" s="6" t="str">
        <f>+IF(Tabla1[[#This Row],[REQUEST_TY]]="SR MANTENIMIENTO CORRECTIVO", "EMERGENCIA", "OTROS")</f>
        <v>EMERGENCIA</v>
      </c>
      <c r="AL133" s="6" t="str">
        <f>+_xlfn.IFS(Tabla1[[#This Row],[Veces obj]]&lt;=1,"0-1",Tabla1[[#This Row],[Veces obj]]&lt;=2,"1-2",Tabla1[[#This Row],[Veces obj]]&lt;=3,"2-3",TRUE,"&gt;3")</f>
        <v>0-1</v>
      </c>
      <c r="AM133" s="6" t="str">
        <f>+_xlfn.IFS(MONTH(Tabla1[[#This Row],[MES]])&lt;=3,"Q1",MONTH(Tabla1[[#This Row],[MES]])&lt;=6,"Q2",MONTH(Tabla1[[#This Row],[MES]])&lt;=9,"Q3",TRUE,"Q4")</f>
        <v>Q1</v>
      </c>
      <c r="AN133" t="str">
        <f>+IFERROR(VLOOKUP(Tabla1[[#This Row],[CUENTA]],CTAS[],2,0),"OTROS")</f>
        <v>OTROS</v>
      </c>
      <c r="AP133" t="str">
        <f>+IFERROR(VLOOKUP(Tabla1[[#This Row],[EMPLEADO]],IS[],3,0),"OTROS")</f>
        <v>OTROS</v>
      </c>
      <c r="AQ133" t="str">
        <f>+IFERROR(VLOOKUP(Tabla1[[#This Row],[EMPLEADO]],IS[[NÓMINA]:[INGENIERO]],2,0),"OTROS")</f>
        <v>OTROS</v>
      </c>
    </row>
    <row r="134" spans="1:43" x14ac:dyDescent="0.25">
      <c r="A134" t="s">
        <v>4444</v>
      </c>
      <c r="B134">
        <v>1</v>
      </c>
      <c r="C134" t="s">
        <v>5396</v>
      </c>
      <c r="D134" t="s">
        <v>38</v>
      </c>
      <c r="E134" t="s">
        <v>328</v>
      </c>
      <c r="F134" t="s">
        <v>5397</v>
      </c>
      <c r="G134" s="17" t="s">
        <v>330</v>
      </c>
      <c r="H134" t="s">
        <v>150</v>
      </c>
      <c r="I134" t="s">
        <v>43</v>
      </c>
      <c r="J134" t="s">
        <v>8</v>
      </c>
      <c r="K134" t="s">
        <v>151</v>
      </c>
      <c r="L134" t="s">
        <v>185</v>
      </c>
      <c r="M134" t="s">
        <v>73</v>
      </c>
      <c r="N134">
        <v>0</v>
      </c>
      <c r="O134" t="s">
        <v>47</v>
      </c>
      <c r="P134">
        <v>16</v>
      </c>
      <c r="Q134" t="s">
        <v>62</v>
      </c>
      <c r="R134" t="s">
        <v>153</v>
      </c>
      <c r="S134" t="s">
        <v>50</v>
      </c>
      <c r="T134" t="s">
        <v>51</v>
      </c>
      <c r="U134" t="s">
        <v>154</v>
      </c>
      <c r="V134">
        <v>0.6</v>
      </c>
      <c r="W134" s="1">
        <v>429.00000000000006</v>
      </c>
      <c r="X134">
        <v>1</v>
      </c>
      <c r="Y134">
        <v>0.08</v>
      </c>
      <c r="Z134">
        <v>5</v>
      </c>
      <c r="AA134">
        <v>1.6E-2</v>
      </c>
      <c r="AB134" s="2">
        <v>0</v>
      </c>
      <c r="AC134" s="1">
        <v>0</v>
      </c>
      <c r="AD134" s="7">
        <v>43504</v>
      </c>
      <c r="AE134" s="7">
        <v>43504</v>
      </c>
      <c r="AF134">
        <v>0</v>
      </c>
      <c r="AG134" t="s">
        <v>53</v>
      </c>
      <c r="AH134" s="2">
        <v>0</v>
      </c>
      <c r="AI134" s="1">
        <v>0</v>
      </c>
      <c r="AJ134" s="1">
        <v>0</v>
      </c>
      <c r="AK134" s="6" t="str">
        <f>+IF(Tabla1[[#This Row],[REQUEST_TY]]="SR MANTENIMIENTO CORRECTIVO", "EMERGENCIA", "OTROS")</f>
        <v>EMERGENCIA</v>
      </c>
      <c r="AL134" s="6" t="str">
        <f>+_xlfn.IFS(Tabla1[[#This Row],[Veces obj]]&lt;=1,"0-1",Tabla1[[#This Row],[Veces obj]]&lt;=2,"1-2",Tabla1[[#This Row],[Veces obj]]&lt;=3,"2-3",TRUE,"&gt;3")</f>
        <v>0-1</v>
      </c>
      <c r="AM134" s="6" t="str">
        <f>+_xlfn.IFS(MONTH(Tabla1[[#This Row],[MES]])&lt;=3,"Q1",MONTH(Tabla1[[#This Row],[MES]])&lt;=6,"Q2",MONTH(Tabla1[[#This Row],[MES]])&lt;=9,"Q3",TRUE,"Q4")</f>
        <v>Q1</v>
      </c>
      <c r="AN134" t="str">
        <f>+IFERROR(VLOOKUP(Tabla1[[#This Row],[CUENTA]],CTAS[],2,0),"OTROS")</f>
        <v>HONEYWELL</v>
      </c>
      <c r="AO134">
        <v>1</v>
      </c>
      <c r="AP134" t="str">
        <f>+IFERROR(VLOOKUP(Tabla1[[#This Row],[EMPLEADO]],IS[],3,0),"OTROS")</f>
        <v>JUAREZ</v>
      </c>
      <c r="AQ134" t="str">
        <f>+IFERROR(VLOOKUP(Tabla1[[#This Row],[EMPLEADO]],IS[[NÓMINA]:[INGENIERO]],2,0),"OTROS")</f>
        <v>CARLOS MONTOYA</v>
      </c>
    </row>
    <row r="135" spans="1:43" x14ac:dyDescent="0.25">
      <c r="A135" t="s">
        <v>36</v>
      </c>
      <c r="B135">
        <v>1</v>
      </c>
      <c r="C135" t="s">
        <v>463</v>
      </c>
      <c r="D135" t="s">
        <v>38</v>
      </c>
      <c r="E135" t="s">
        <v>464</v>
      </c>
      <c r="F135" t="s">
        <v>465</v>
      </c>
      <c r="G135" s="17" t="s">
        <v>466</v>
      </c>
      <c r="H135" t="s">
        <v>150</v>
      </c>
      <c r="I135" t="s">
        <v>43</v>
      </c>
      <c r="J135" t="s">
        <v>8</v>
      </c>
      <c r="K135" t="s">
        <v>151</v>
      </c>
      <c r="L135" t="s">
        <v>467</v>
      </c>
      <c r="M135" t="s">
        <v>94</v>
      </c>
      <c r="N135">
        <v>0</v>
      </c>
      <c r="O135" t="s">
        <v>47</v>
      </c>
      <c r="P135">
        <v>83</v>
      </c>
      <c r="Q135" t="s">
        <v>48</v>
      </c>
      <c r="R135" t="s">
        <v>242</v>
      </c>
      <c r="S135" t="s">
        <v>64</v>
      </c>
      <c r="T135" t="s">
        <v>51</v>
      </c>
      <c r="U135" t="s">
        <v>96</v>
      </c>
      <c r="V135">
        <v>1.1000000000000001</v>
      </c>
      <c r="W135" s="1">
        <v>1501.5000000000002</v>
      </c>
      <c r="X135">
        <v>1</v>
      </c>
      <c r="Y135">
        <v>0.1</v>
      </c>
      <c r="Z135">
        <v>5</v>
      </c>
      <c r="AA135">
        <v>0.02</v>
      </c>
      <c r="AB135" s="2">
        <v>0</v>
      </c>
      <c r="AC135" s="1">
        <v>0</v>
      </c>
      <c r="AD135" s="7">
        <v>43474</v>
      </c>
      <c r="AE135" s="7">
        <v>43474</v>
      </c>
      <c r="AF135">
        <v>0</v>
      </c>
      <c r="AG135" t="s">
        <v>53</v>
      </c>
      <c r="AH135" s="2">
        <v>0</v>
      </c>
      <c r="AI135" s="1">
        <v>0</v>
      </c>
      <c r="AJ135" s="1">
        <v>0</v>
      </c>
      <c r="AK135" s="6" t="str">
        <f>+IF(Tabla1[[#This Row],[REQUEST_TY]]="SR MANTENIMIENTO CORRECTIVO", "EMERGENCIA", "OTROS")</f>
        <v>EMERGENCIA</v>
      </c>
      <c r="AL135" s="6" t="str">
        <f>+_xlfn.IFS(Tabla1[[#This Row],[Veces obj]]&lt;=1,"0-1",Tabla1[[#This Row],[Veces obj]]&lt;=2,"1-2",Tabla1[[#This Row],[Veces obj]]&lt;=3,"2-3",TRUE,"&gt;3")</f>
        <v>0-1</v>
      </c>
      <c r="AM135" s="6" t="str">
        <f>+_xlfn.IFS(MONTH(Tabla1[[#This Row],[MES]])&lt;=3,"Q1",MONTH(Tabla1[[#This Row],[MES]])&lt;=6,"Q2",MONTH(Tabla1[[#This Row],[MES]])&lt;=9,"Q3",TRUE,"Q4")</f>
        <v>Q1</v>
      </c>
      <c r="AN135" t="str">
        <f>+IFERROR(VLOOKUP(Tabla1[[#This Row],[CUENTA]],CTAS[],2,0),"OTROS")</f>
        <v>HONEYWELL</v>
      </c>
      <c r="AO135">
        <v>1</v>
      </c>
      <c r="AP135" t="str">
        <f>+IFERROR(VLOOKUP(Tabla1[[#This Row],[EMPLEADO]],IS[],3,0),"OTROS")</f>
        <v>JUAREZ</v>
      </c>
      <c r="AQ135" t="str">
        <f>+IFERROR(VLOOKUP(Tabla1[[#This Row],[EMPLEADO]],IS[[NÓMINA]:[INGENIERO]],2,0),"OTROS")</f>
        <v>CARLOS MONTOYA</v>
      </c>
    </row>
    <row r="136" spans="1:43" x14ac:dyDescent="0.25">
      <c r="A136" t="s">
        <v>4444</v>
      </c>
      <c r="B136">
        <v>1</v>
      </c>
      <c r="C136" t="s">
        <v>7040</v>
      </c>
      <c r="D136" t="s">
        <v>38</v>
      </c>
      <c r="E136" t="s">
        <v>147</v>
      </c>
      <c r="F136" t="s">
        <v>7041</v>
      </c>
      <c r="G136" s="17" t="s">
        <v>7042</v>
      </c>
      <c r="H136" t="s">
        <v>150</v>
      </c>
      <c r="I136" t="s">
        <v>43</v>
      </c>
      <c r="J136" t="s">
        <v>8</v>
      </c>
      <c r="K136" t="s">
        <v>151</v>
      </c>
      <c r="L136" t="s">
        <v>185</v>
      </c>
      <c r="M136" t="s">
        <v>73</v>
      </c>
      <c r="N136">
        <v>0</v>
      </c>
      <c r="O136" t="s">
        <v>47</v>
      </c>
      <c r="P136">
        <v>133</v>
      </c>
      <c r="Q136" t="s">
        <v>48</v>
      </c>
      <c r="R136" t="s">
        <v>153</v>
      </c>
      <c r="S136" t="s">
        <v>50</v>
      </c>
      <c r="T136" t="s">
        <v>51</v>
      </c>
      <c r="U136" t="s">
        <v>52</v>
      </c>
      <c r="V136">
        <v>1.05</v>
      </c>
      <c r="W136" s="1">
        <v>750.75000000000011</v>
      </c>
      <c r="X136">
        <v>1</v>
      </c>
      <c r="Y136">
        <v>0.1</v>
      </c>
      <c r="Z136">
        <v>5</v>
      </c>
      <c r="AA136">
        <v>0.02</v>
      </c>
      <c r="AB136" s="2">
        <v>0</v>
      </c>
      <c r="AC136" s="1">
        <v>0</v>
      </c>
      <c r="AD136" s="7">
        <v>43522</v>
      </c>
      <c r="AE136" s="7">
        <v>43522</v>
      </c>
      <c r="AF136">
        <v>0</v>
      </c>
      <c r="AG136" t="s">
        <v>53</v>
      </c>
      <c r="AH136" s="2">
        <v>0</v>
      </c>
      <c r="AI136" s="1">
        <v>0</v>
      </c>
      <c r="AJ136" s="1">
        <v>0</v>
      </c>
      <c r="AK136" s="6" t="str">
        <f>+IF(Tabla1[[#This Row],[REQUEST_TY]]="SR MANTENIMIENTO CORRECTIVO", "EMERGENCIA", "OTROS")</f>
        <v>EMERGENCIA</v>
      </c>
      <c r="AL136" s="6" t="str">
        <f>+_xlfn.IFS(Tabla1[[#This Row],[Veces obj]]&lt;=1,"0-1",Tabla1[[#This Row],[Veces obj]]&lt;=2,"1-2",Tabla1[[#This Row],[Veces obj]]&lt;=3,"2-3",TRUE,"&gt;3")</f>
        <v>0-1</v>
      </c>
      <c r="AM136" s="6" t="str">
        <f>+_xlfn.IFS(MONTH(Tabla1[[#This Row],[MES]])&lt;=3,"Q1",MONTH(Tabla1[[#This Row],[MES]])&lt;=6,"Q2",MONTH(Tabla1[[#This Row],[MES]])&lt;=9,"Q3",TRUE,"Q4")</f>
        <v>Q1</v>
      </c>
      <c r="AN136" t="str">
        <f>+IFERROR(VLOOKUP(Tabla1[[#This Row],[CUENTA]],CTAS[],2,0),"OTROS")</f>
        <v>HONEYWELL</v>
      </c>
      <c r="AO136">
        <v>1</v>
      </c>
      <c r="AP136" t="str">
        <f>+IFERROR(VLOOKUP(Tabla1[[#This Row],[EMPLEADO]],IS[],3,0),"OTROS")</f>
        <v>JUAREZ</v>
      </c>
      <c r="AQ136" t="str">
        <f>+IFERROR(VLOOKUP(Tabla1[[#This Row],[EMPLEADO]],IS[[NÓMINA]:[INGENIERO]],2,0),"OTROS")</f>
        <v>CARLOS MONTOYA</v>
      </c>
    </row>
    <row r="137" spans="1:43" x14ac:dyDescent="0.25">
      <c r="A137" t="s">
        <v>36</v>
      </c>
      <c r="B137">
        <v>1</v>
      </c>
      <c r="C137" t="s">
        <v>511</v>
      </c>
      <c r="D137" t="s">
        <v>38</v>
      </c>
      <c r="E137" t="s">
        <v>89</v>
      </c>
      <c r="F137" t="s">
        <v>512</v>
      </c>
      <c r="G137" s="17" t="s">
        <v>513</v>
      </c>
      <c r="H137" t="s">
        <v>150</v>
      </c>
      <c r="I137" t="s">
        <v>43</v>
      </c>
      <c r="J137" t="s">
        <v>8</v>
      </c>
      <c r="K137" t="s">
        <v>151</v>
      </c>
      <c r="L137" t="s">
        <v>185</v>
      </c>
      <c r="M137" t="s">
        <v>73</v>
      </c>
      <c r="N137">
        <v>0</v>
      </c>
      <c r="O137" t="s">
        <v>47</v>
      </c>
      <c r="P137">
        <v>261</v>
      </c>
      <c r="Q137" t="s">
        <v>48</v>
      </c>
      <c r="R137" t="s">
        <v>95</v>
      </c>
      <c r="S137" t="s">
        <v>64</v>
      </c>
      <c r="T137" t="s">
        <v>51</v>
      </c>
      <c r="U137" t="s">
        <v>96</v>
      </c>
      <c r="V137">
        <v>1.1000000000000001</v>
      </c>
      <c r="W137" s="1">
        <v>1501.5000000000002</v>
      </c>
      <c r="X137">
        <v>1</v>
      </c>
      <c r="Y137">
        <v>0.2</v>
      </c>
      <c r="Z137">
        <v>5</v>
      </c>
      <c r="AA137">
        <v>0.04</v>
      </c>
      <c r="AB137" s="2">
        <v>0</v>
      </c>
      <c r="AC137" s="1">
        <v>0</v>
      </c>
      <c r="AD137" s="7">
        <v>43475</v>
      </c>
      <c r="AE137" s="7">
        <v>43475</v>
      </c>
      <c r="AF137">
        <v>0</v>
      </c>
      <c r="AG137" t="s">
        <v>53</v>
      </c>
      <c r="AH137" s="2">
        <v>0</v>
      </c>
      <c r="AI137" s="1">
        <v>0</v>
      </c>
      <c r="AJ137" s="1">
        <v>0</v>
      </c>
      <c r="AK137" s="6" t="str">
        <f>+IF(Tabla1[[#This Row],[REQUEST_TY]]="SR MANTENIMIENTO CORRECTIVO", "EMERGENCIA", "OTROS")</f>
        <v>EMERGENCIA</v>
      </c>
      <c r="AL137" s="6" t="str">
        <f>+_xlfn.IFS(Tabla1[[#This Row],[Veces obj]]&lt;=1,"0-1",Tabla1[[#This Row],[Veces obj]]&lt;=2,"1-2",Tabla1[[#This Row],[Veces obj]]&lt;=3,"2-3",TRUE,"&gt;3")</f>
        <v>0-1</v>
      </c>
      <c r="AM137" s="6" t="str">
        <f>+_xlfn.IFS(MONTH(Tabla1[[#This Row],[MES]])&lt;=3,"Q1",MONTH(Tabla1[[#This Row],[MES]])&lt;=6,"Q2",MONTH(Tabla1[[#This Row],[MES]])&lt;=9,"Q3",TRUE,"Q4")</f>
        <v>Q1</v>
      </c>
      <c r="AN137" t="str">
        <f>+IFERROR(VLOOKUP(Tabla1[[#This Row],[CUENTA]],CTAS[],2,0),"OTROS")</f>
        <v>HONEYWELL</v>
      </c>
      <c r="AO137">
        <v>1</v>
      </c>
      <c r="AP137" t="str">
        <f>+IFERROR(VLOOKUP(Tabla1[[#This Row],[EMPLEADO]],IS[],3,0),"OTROS")</f>
        <v>JUAREZ</v>
      </c>
      <c r="AQ137" t="str">
        <f>+IFERROR(VLOOKUP(Tabla1[[#This Row],[EMPLEADO]],IS[[NÓMINA]:[INGENIERO]],2,0),"OTROS")</f>
        <v>CARLOS MONTOYA</v>
      </c>
    </row>
    <row r="138" spans="1:43" x14ac:dyDescent="0.25">
      <c r="A138" t="s">
        <v>4444</v>
      </c>
      <c r="B138">
        <v>1</v>
      </c>
      <c r="C138" t="s">
        <v>6759</v>
      </c>
      <c r="D138" t="s">
        <v>38</v>
      </c>
      <c r="E138" t="s">
        <v>89</v>
      </c>
      <c r="F138" t="s">
        <v>6760</v>
      </c>
      <c r="G138" s="17" t="s">
        <v>6761</v>
      </c>
      <c r="H138" t="s">
        <v>150</v>
      </c>
      <c r="I138" t="s">
        <v>43</v>
      </c>
      <c r="J138" t="s">
        <v>8</v>
      </c>
      <c r="K138" t="s">
        <v>151</v>
      </c>
      <c r="L138" t="s">
        <v>185</v>
      </c>
      <c r="M138" t="s">
        <v>73</v>
      </c>
      <c r="N138">
        <v>0</v>
      </c>
      <c r="O138" t="s">
        <v>47</v>
      </c>
      <c r="P138">
        <v>154</v>
      </c>
      <c r="Q138" t="s">
        <v>48</v>
      </c>
      <c r="R138" t="s">
        <v>95</v>
      </c>
      <c r="S138" t="s">
        <v>64</v>
      </c>
      <c r="T138" t="s">
        <v>51</v>
      </c>
      <c r="U138" t="s">
        <v>96</v>
      </c>
      <c r="V138">
        <v>1.1000000000000001</v>
      </c>
      <c r="W138" s="1">
        <v>1501.5000000000002</v>
      </c>
      <c r="X138">
        <v>1</v>
      </c>
      <c r="Y138">
        <v>0.23</v>
      </c>
      <c r="Z138">
        <v>5</v>
      </c>
      <c r="AA138">
        <v>4.5999999999999999E-2</v>
      </c>
      <c r="AB138" s="2">
        <v>0</v>
      </c>
      <c r="AC138" s="1">
        <v>0</v>
      </c>
      <c r="AD138" s="7">
        <v>43518</v>
      </c>
      <c r="AE138" s="7">
        <v>43518</v>
      </c>
      <c r="AF138">
        <v>0</v>
      </c>
      <c r="AG138" t="s">
        <v>53</v>
      </c>
      <c r="AH138" s="2">
        <v>0</v>
      </c>
      <c r="AI138" s="1">
        <v>0</v>
      </c>
      <c r="AJ138" s="1">
        <v>0</v>
      </c>
      <c r="AK138" s="6" t="str">
        <f>+IF(Tabla1[[#This Row],[REQUEST_TY]]="SR MANTENIMIENTO CORRECTIVO", "EMERGENCIA", "OTROS")</f>
        <v>EMERGENCIA</v>
      </c>
      <c r="AL138" s="6" t="str">
        <f>+_xlfn.IFS(Tabla1[[#This Row],[Veces obj]]&lt;=1,"0-1",Tabla1[[#This Row],[Veces obj]]&lt;=2,"1-2",Tabla1[[#This Row],[Veces obj]]&lt;=3,"2-3",TRUE,"&gt;3")</f>
        <v>0-1</v>
      </c>
      <c r="AM138" s="6" t="str">
        <f>+_xlfn.IFS(MONTH(Tabla1[[#This Row],[MES]])&lt;=3,"Q1",MONTH(Tabla1[[#This Row],[MES]])&lt;=6,"Q2",MONTH(Tabla1[[#This Row],[MES]])&lt;=9,"Q3",TRUE,"Q4")</f>
        <v>Q1</v>
      </c>
      <c r="AN138" t="str">
        <f>+IFERROR(VLOOKUP(Tabla1[[#This Row],[CUENTA]],CTAS[],2,0),"OTROS")</f>
        <v>HONEYWELL</v>
      </c>
      <c r="AO138">
        <v>1</v>
      </c>
      <c r="AP138" t="str">
        <f>+IFERROR(VLOOKUP(Tabla1[[#This Row],[EMPLEADO]],IS[],3,0),"OTROS")</f>
        <v>JUAREZ</v>
      </c>
      <c r="AQ138" t="str">
        <f>+IFERROR(VLOOKUP(Tabla1[[#This Row],[EMPLEADO]],IS[[NÓMINA]:[INGENIERO]],2,0),"OTROS")</f>
        <v>CARLOS MONTOYA</v>
      </c>
    </row>
    <row r="139" spans="1:43" x14ac:dyDescent="0.25">
      <c r="A139" t="s">
        <v>36</v>
      </c>
      <c r="B139">
        <v>1</v>
      </c>
      <c r="C139" t="s">
        <v>577</v>
      </c>
      <c r="D139" t="s">
        <v>38</v>
      </c>
      <c r="E139" t="s">
        <v>373</v>
      </c>
      <c r="F139" t="s">
        <v>578</v>
      </c>
      <c r="G139" s="17" t="s">
        <v>579</v>
      </c>
      <c r="H139" t="s">
        <v>150</v>
      </c>
      <c r="I139" t="s">
        <v>43</v>
      </c>
      <c r="J139" t="s">
        <v>8</v>
      </c>
      <c r="K139" t="s">
        <v>151</v>
      </c>
      <c r="L139" t="s">
        <v>152</v>
      </c>
      <c r="M139" t="s">
        <v>73</v>
      </c>
      <c r="N139">
        <v>0</v>
      </c>
      <c r="O139" t="s">
        <v>47</v>
      </c>
      <c r="P139">
        <v>319</v>
      </c>
      <c r="Q139" t="s">
        <v>48</v>
      </c>
      <c r="R139" t="s">
        <v>153</v>
      </c>
      <c r="S139" t="s">
        <v>50</v>
      </c>
      <c r="T139" t="s">
        <v>51</v>
      </c>
      <c r="U139" t="s">
        <v>52</v>
      </c>
      <c r="V139">
        <v>1.05</v>
      </c>
      <c r="W139" s="1">
        <v>750.75000000000011</v>
      </c>
      <c r="X139">
        <v>1</v>
      </c>
      <c r="Y139">
        <v>0.28000000000000003</v>
      </c>
      <c r="Z139">
        <v>5</v>
      </c>
      <c r="AA139">
        <v>5.6000000000000008E-2</v>
      </c>
      <c r="AB139" s="2">
        <v>0</v>
      </c>
      <c r="AC139" s="1">
        <v>0</v>
      </c>
      <c r="AD139" s="7">
        <v>43479</v>
      </c>
      <c r="AE139" s="7">
        <v>43480</v>
      </c>
      <c r="AF139">
        <v>1</v>
      </c>
      <c r="AG139" t="s">
        <v>53</v>
      </c>
      <c r="AH139" s="2">
        <v>0</v>
      </c>
      <c r="AI139" s="1">
        <v>0</v>
      </c>
      <c r="AJ139" s="1">
        <v>0</v>
      </c>
      <c r="AK139" s="6" t="str">
        <f>+IF(Tabla1[[#This Row],[REQUEST_TY]]="SR MANTENIMIENTO CORRECTIVO", "EMERGENCIA", "OTROS")</f>
        <v>EMERGENCIA</v>
      </c>
      <c r="AL139" s="6" t="str">
        <f>+_xlfn.IFS(Tabla1[[#This Row],[Veces obj]]&lt;=1,"0-1",Tabla1[[#This Row],[Veces obj]]&lt;=2,"1-2",Tabla1[[#This Row],[Veces obj]]&lt;=3,"2-3",TRUE,"&gt;3")</f>
        <v>0-1</v>
      </c>
      <c r="AM139" s="6" t="str">
        <f>+_xlfn.IFS(MONTH(Tabla1[[#This Row],[MES]])&lt;=3,"Q1",MONTH(Tabla1[[#This Row],[MES]])&lt;=6,"Q2",MONTH(Tabla1[[#This Row],[MES]])&lt;=9,"Q3",TRUE,"Q4")</f>
        <v>Q1</v>
      </c>
      <c r="AN139" t="str">
        <f>+IFERROR(VLOOKUP(Tabla1[[#This Row],[CUENTA]],CTAS[],2,0),"OTROS")</f>
        <v>HONEYWELL</v>
      </c>
      <c r="AO139">
        <v>1</v>
      </c>
      <c r="AP139" t="str">
        <f>+IFERROR(VLOOKUP(Tabla1[[#This Row],[EMPLEADO]],IS[],3,0),"OTROS")</f>
        <v>JUAREZ</v>
      </c>
      <c r="AQ139" t="str">
        <f>+IFERROR(VLOOKUP(Tabla1[[#This Row],[EMPLEADO]],IS[[NÓMINA]:[INGENIERO]],2,0),"OTROS")</f>
        <v>CARLOS MONTOYA</v>
      </c>
    </row>
    <row r="140" spans="1:43" x14ac:dyDescent="0.25">
      <c r="A140" t="s">
        <v>4444</v>
      </c>
      <c r="B140">
        <v>1</v>
      </c>
      <c r="C140" t="s">
        <v>6869</v>
      </c>
      <c r="D140" t="s">
        <v>38</v>
      </c>
      <c r="E140" t="s">
        <v>3169</v>
      </c>
      <c r="F140" t="s">
        <v>6870</v>
      </c>
      <c r="G140" s="17" t="s">
        <v>6871</v>
      </c>
      <c r="H140" t="s">
        <v>484</v>
      </c>
      <c r="I140" t="s">
        <v>43</v>
      </c>
      <c r="J140" t="s">
        <v>8</v>
      </c>
      <c r="K140" t="s">
        <v>2300</v>
      </c>
      <c r="L140" t="s">
        <v>2301</v>
      </c>
      <c r="M140" t="s">
        <v>94</v>
      </c>
      <c r="N140">
        <v>1</v>
      </c>
      <c r="O140" t="s">
        <v>47</v>
      </c>
      <c r="P140">
        <v>80</v>
      </c>
      <c r="Q140" t="s">
        <v>48</v>
      </c>
      <c r="R140" t="s">
        <v>242</v>
      </c>
      <c r="S140" t="s">
        <v>64</v>
      </c>
      <c r="T140" t="s">
        <v>51</v>
      </c>
      <c r="U140" t="s">
        <v>96</v>
      </c>
      <c r="V140">
        <v>1.1000000000000001</v>
      </c>
      <c r="W140" s="1">
        <v>0</v>
      </c>
      <c r="X140">
        <v>1</v>
      </c>
      <c r="Y140">
        <v>0</v>
      </c>
      <c r="Z140">
        <v>5</v>
      </c>
      <c r="AA140">
        <v>0</v>
      </c>
      <c r="AB140" s="2">
        <v>0</v>
      </c>
      <c r="AC140" s="1">
        <v>0</v>
      </c>
      <c r="AD140" s="7">
        <v>43517</v>
      </c>
      <c r="AE140" s="7">
        <v>43517</v>
      </c>
      <c r="AF140">
        <v>0</v>
      </c>
      <c r="AG140" t="s">
        <v>53</v>
      </c>
      <c r="AH140" s="2">
        <v>0</v>
      </c>
      <c r="AI140" s="1">
        <v>0</v>
      </c>
      <c r="AJ140" s="1">
        <v>0</v>
      </c>
      <c r="AK140" s="6" t="str">
        <f>+IF(Tabla1[[#This Row],[REQUEST_TY]]="SR MANTENIMIENTO CORRECTIVO", "EMERGENCIA", "OTROS")</f>
        <v>EMERGENCIA</v>
      </c>
      <c r="AL140" s="6" t="str">
        <f>+_xlfn.IFS(Tabla1[[#This Row],[Veces obj]]&lt;=1,"0-1",Tabla1[[#This Row],[Veces obj]]&lt;=2,"1-2",Tabla1[[#This Row],[Veces obj]]&lt;=3,"2-3",TRUE,"&gt;3")</f>
        <v>0-1</v>
      </c>
      <c r="AM140" s="6" t="str">
        <f>+_xlfn.IFS(MONTH(Tabla1[[#This Row],[MES]])&lt;=3,"Q1",MONTH(Tabla1[[#This Row],[MES]])&lt;=6,"Q2",MONTH(Tabla1[[#This Row],[MES]])&lt;=9,"Q3",TRUE,"Q4")</f>
        <v>Q1</v>
      </c>
      <c r="AN140" t="str">
        <f>+IFERROR(VLOOKUP(Tabla1[[#This Row],[CUENTA]],CTAS[],2,0),"OTROS")</f>
        <v>OTROS</v>
      </c>
      <c r="AP140" t="str">
        <f>+IFERROR(VLOOKUP(Tabla1[[#This Row],[EMPLEADO]],IS[],3,0),"OTROS")</f>
        <v>OTROS</v>
      </c>
      <c r="AQ140" t="str">
        <f>+IFERROR(VLOOKUP(Tabla1[[#This Row],[EMPLEADO]],IS[[NÓMINA]:[INGENIERO]],2,0),"OTROS")</f>
        <v>OTROS</v>
      </c>
    </row>
    <row r="141" spans="1:43" x14ac:dyDescent="0.25">
      <c r="A141" t="s">
        <v>4444</v>
      </c>
      <c r="B141">
        <v>1</v>
      </c>
      <c r="C141" t="s">
        <v>4874</v>
      </c>
      <c r="D141" t="s">
        <v>38</v>
      </c>
      <c r="E141" t="s">
        <v>147</v>
      </c>
      <c r="F141" t="s">
        <v>4875</v>
      </c>
      <c r="G141" s="17" t="s">
        <v>4876</v>
      </c>
      <c r="H141" t="s">
        <v>150</v>
      </c>
      <c r="I141" t="s">
        <v>43</v>
      </c>
      <c r="J141" t="s">
        <v>8</v>
      </c>
      <c r="K141" t="s">
        <v>151</v>
      </c>
      <c r="L141" t="s">
        <v>1420</v>
      </c>
      <c r="M141" t="s">
        <v>1421</v>
      </c>
      <c r="N141">
        <v>0</v>
      </c>
      <c r="O141" t="s">
        <v>47</v>
      </c>
      <c r="P141">
        <v>106</v>
      </c>
      <c r="Q141" t="s">
        <v>48</v>
      </c>
      <c r="R141" t="s">
        <v>153</v>
      </c>
      <c r="S141" t="s">
        <v>50</v>
      </c>
      <c r="T141" t="s">
        <v>51</v>
      </c>
      <c r="U141" t="s">
        <v>52</v>
      </c>
      <c r="V141">
        <v>1.05</v>
      </c>
      <c r="W141" s="1">
        <v>750.75000000000011</v>
      </c>
      <c r="X141">
        <v>1</v>
      </c>
      <c r="Y141">
        <v>0.28000000000000003</v>
      </c>
      <c r="Z141">
        <v>5</v>
      </c>
      <c r="AA141">
        <v>5.6000000000000008E-2</v>
      </c>
      <c r="AB141" s="2">
        <v>0</v>
      </c>
      <c r="AC141" s="1">
        <v>0</v>
      </c>
      <c r="AD141" s="7">
        <v>43501</v>
      </c>
      <c r="AE141" s="7">
        <v>43501</v>
      </c>
      <c r="AF141">
        <v>0</v>
      </c>
      <c r="AG141" t="s">
        <v>53</v>
      </c>
      <c r="AH141" s="2">
        <v>0</v>
      </c>
      <c r="AI141" s="1">
        <v>0</v>
      </c>
      <c r="AJ141" s="1">
        <v>0</v>
      </c>
      <c r="AK141" s="6" t="str">
        <f>+IF(Tabla1[[#This Row],[REQUEST_TY]]="SR MANTENIMIENTO CORRECTIVO", "EMERGENCIA", "OTROS")</f>
        <v>EMERGENCIA</v>
      </c>
      <c r="AL141" s="6" t="str">
        <f>+_xlfn.IFS(Tabla1[[#This Row],[Veces obj]]&lt;=1,"0-1",Tabla1[[#This Row],[Veces obj]]&lt;=2,"1-2",Tabla1[[#This Row],[Veces obj]]&lt;=3,"2-3",TRUE,"&gt;3")</f>
        <v>0-1</v>
      </c>
      <c r="AM141" s="6" t="str">
        <f>+_xlfn.IFS(MONTH(Tabla1[[#This Row],[MES]])&lt;=3,"Q1",MONTH(Tabla1[[#This Row],[MES]])&lt;=6,"Q2",MONTH(Tabla1[[#This Row],[MES]])&lt;=9,"Q3",TRUE,"Q4")</f>
        <v>Q1</v>
      </c>
      <c r="AN141" t="str">
        <f>+IFERROR(VLOOKUP(Tabla1[[#This Row],[CUENTA]],CTAS[],2,0),"OTROS")</f>
        <v>HONEYWELL</v>
      </c>
      <c r="AO141">
        <v>1</v>
      </c>
      <c r="AP141" t="str">
        <f>+IFERROR(VLOOKUP(Tabla1[[#This Row],[EMPLEADO]],IS[],3,0),"OTROS")</f>
        <v>JUAREZ</v>
      </c>
      <c r="AQ141" t="str">
        <f>+IFERROR(VLOOKUP(Tabla1[[#This Row],[EMPLEADO]],IS[[NÓMINA]:[INGENIERO]],2,0),"OTROS")</f>
        <v>CARLOS MONTOYA</v>
      </c>
    </row>
    <row r="142" spans="1:43" x14ac:dyDescent="0.25">
      <c r="A142" t="s">
        <v>4444</v>
      </c>
      <c r="B142">
        <v>1</v>
      </c>
      <c r="C142" t="s">
        <v>6874</v>
      </c>
      <c r="D142" t="s">
        <v>38</v>
      </c>
      <c r="E142" t="s">
        <v>507</v>
      </c>
      <c r="F142" t="s">
        <v>6875</v>
      </c>
      <c r="G142" s="17" t="s">
        <v>6876</v>
      </c>
      <c r="H142" t="s">
        <v>70</v>
      </c>
      <c r="I142" t="s">
        <v>43</v>
      </c>
      <c r="J142" t="s">
        <v>8</v>
      </c>
      <c r="K142" t="s">
        <v>71</v>
      </c>
      <c r="L142" t="s">
        <v>510</v>
      </c>
      <c r="M142" t="s">
        <v>94</v>
      </c>
      <c r="N142">
        <v>1</v>
      </c>
      <c r="O142" t="s">
        <v>47</v>
      </c>
      <c r="P142">
        <v>170</v>
      </c>
      <c r="Q142" t="s">
        <v>48</v>
      </c>
      <c r="R142" t="s">
        <v>242</v>
      </c>
      <c r="S142" t="s">
        <v>64</v>
      </c>
      <c r="T142" t="s">
        <v>51</v>
      </c>
      <c r="U142" t="s">
        <v>96</v>
      </c>
      <c r="V142">
        <v>1.1000000000000001</v>
      </c>
      <c r="W142" s="1">
        <v>0</v>
      </c>
      <c r="X142">
        <v>1</v>
      </c>
      <c r="Y142">
        <v>0</v>
      </c>
      <c r="Z142">
        <v>5</v>
      </c>
      <c r="AA142">
        <v>0</v>
      </c>
      <c r="AB142" s="2">
        <v>0</v>
      </c>
      <c r="AC142" s="1">
        <v>0</v>
      </c>
      <c r="AD142" s="7">
        <v>43517</v>
      </c>
      <c r="AE142" s="7">
        <v>43517</v>
      </c>
      <c r="AF142">
        <v>0</v>
      </c>
      <c r="AG142" t="s">
        <v>53</v>
      </c>
      <c r="AH142" s="2">
        <v>0</v>
      </c>
      <c r="AI142" s="1">
        <v>0</v>
      </c>
      <c r="AJ142" s="1">
        <v>0</v>
      </c>
      <c r="AK142" s="6" t="str">
        <f>+IF(Tabla1[[#This Row],[REQUEST_TY]]="SR MANTENIMIENTO CORRECTIVO", "EMERGENCIA", "OTROS")</f>
        <v>EMERGENCIA</v>
      </c>
      <c r="AL142" s="6" t="str">
        <f>+_xlfn.IFS(Tabla1[[#This Row],[Veces obj]]&lt;=1,"0-1",Tabla1[[#This Row],[Veces obj]]&lt;=2,"1-2",Tabla1[[#This Row],[Veces obj]]&lt;=3,"2-3",TRUE,"&gt;3")</f>
        <v>0-1</v>
      </c>
      <c r="AM142" s="6" t="str">
        <f>+_xlfn.IFS(MONTH(Tabla1[[#This Row],[MES]])&lt;=3,"Q1",MONTH(Tabla1[[#This Row],[MES]])&lt;=6,"Q2",MONTH(Tabla1[[#This Row],[MES]])&lt;=9,"Q3",TRUE,"Q4")</f>
        <v>Q1</v>
      </c>
      <c r="AN142" t="str">
        <f>+IFERROR(VLOOKUP(Tabla1[[#This Row],[CUENTA]],CTAS[],2,0),"OTROS")</f>
        <v>OTROS</v>
      </c>
      <c r="AP142" t="str">
        <f>+IFERROR(VLOOKUP(Tabla1[[#This Row],[EMPLEADO]],IS[],3,0),"OTROS")</f>
        <v>OTROS</v>
      </c>
      <c r="AQ142" t="str">
        <f>+IFERROR(VLOOKUP(Tabla1[[#This Row],[EMPLEADO]],IS[[NÓMINA]:[INGENIERO]],2,0),"OTROS")</f>
        <v>OTROS</v>
      </c>
    </row>
    <row r="143" spans="1:43" x14ac:dyDescent="0.25">
      <c r="A143" t="s">
        <v>4444</v>
      </c>
      <c r="B143">
        <v>1</v>
      </c>
      <c r="C143" t="s">
        <v>7074</v>
      </c>
      <c r="D143" t="s">
        <v>38</v>
      </c>
      <c r="E143" t="s">
        <v>147</v>
      </c>
      <c r="F143" t="s">
        <v>7075</v>
      </c>
      <c r="G143" s="17" t="s">
        <v>3064</v>
      </c>
      <c r="H143" t="s">
        <v>150</v>
      </c>
      <c r="I143" t="s">
        <v>43</v>
      </c>
      <c r="J143" t="s">
        <v>8</v>
      </c>
      <c r="K143" t="s">
        <v>151</v>
      </c>
      <c r="L143" t="s">
        <v>323</v>
      </c>
      <c r="M143" t="s">
        <v>73</v>
      </c>
      <c r="N143">
        <v>0</v>
      </c>
      <c r="O143" t="s">
        <v>47</v>
      </c>
      <c r="P143">
        <v>11</v>
      </c>
      <c r="Q143" t="s">
        <v>194</v>
      </c>
      <c r="R143" t="s">
        <v>153</v>
      </c>
      <c r="S143" t="s">
        <v>50</v>
      </c>
      <c r="T143" t="s">
        <v>51</v>
      </c>
      <c r="U143" t="s">
        <v>444</v>
      </c>
      <c r="V143">
        <v>0</v>
      </c>
      <c r="W143" s="1">
        <v>0</v>
      </c>
      <c r="X143">
        <v>1</v>
      </c>
      <c r="Y143">
        <v>0.48</v>
      </c>
      <c r="Z143">
        <v>5</v>
      </c>
      <c r="AA143">
        <v>9.6000000000000002E-2</v>
      </c>
      <c r="AB143" s="2">
        <v>0</v>
      </c>
      <c r="AC143" s="1">
        <v>0</v>
      </c>
      <c r="AD143" s="7">
        <v>43521</v>
      </c>
      <c r="AE143" s="7">
        <v>43521</v>
      </c>
      <c r="AF143">
        <v>0</v>
      </c>
      <c r="AG143" t="s">
        <v>53</v>
      </c>
      <c r="AH143" s="2">
        <v>0</v>
      </c>
      <c r="AI143" s="1">
        <v>0</v>
      </c>
      <c r="AJ143" s="1">
        <v>0</v>
      </c>
      <c r="AK143" s="6" t="str">
        <f>+IF(Tabla1[[#This Row],[REQUEST_TY]]="SR MANTENIMIENTO CORRECTIVO", "EMERGENCIA", "OTROS")</f>
        <v>EMERGENCIA</v>
      </c>
      <c r="AL143" s="6" t="str">
        <f>+_xlfn.IFS(Tabla1[[#This Row],[Veces obj]]&lt;=1,"0-1",Tabla1[[#This Row],[Veces obj]]&lt;=2,"1-2",Tabla1[[#This Row],[Veces obj]]&lt;=3,"2-3",TRUE,"&gt;3")</f>
        <v>0-1</v>
      </c>
      <c r="AM143" s="6" t="str">
        <f>+_xlfn.IFS(MONTH(Tabla1[[#This Row],[MES]])&lt;=3,"Q1",MONTH(Tabla1[[#This Row],[MES]])&lt;=6,"Q2",MONTH(Tabla1[[#This Row],[MES]])&lt;=9,"Q3",TRUE,"Q4")</f>
        <v>Q1</v>
      </c>
      <c r="AN143" t="str">
        <f>+IFERROR(VLOOKUP(Tabla1[[#This Row],[CUENTA]],CTAS[],2,0),"OTROS")</f>
        <v>HONEYWELL</v>
      </c>
      <c r="AO143">
        <v>1</v>
      </c>
      <c r="AP143" t="str">
        <f>+IFERROR(VLOOKUP(Tabla1[[#This Row],[EMPLEADO]],IS[],3,0),"OTROS")</f>
        <v>JUAREZ</v>
      </c>
      <c r="AQ143" t="str">
        <f>+IFERROR(VLOOKUP(Tabla1[[#This Row],[EMPLEADO]],IS[[NÓMINA]:[INGENIERO]],2,0),"OTROS")</f>
        <v>CARLOS MONTOYA</v>
      </c>
    </row>
    <row r="144" spans="1:43" x14ac:dyDescent="0.25">
      <c r="A144" t="s">
        <v>4444</v>
      </c>
      <c r="B144">
        <v>1</v>
      </c>
      <c r="C144" t="s">
        <v>6713</v>
      </c>
      <c r="D144" t="s">
        <v>38</v>
      </c>
      <c r="E144" t="s">
        <v>320</v>
      </c>
      <c r="F144" t="s">
        <v>6714</v>
      </c>
      <c r="G144" s="17" t="s">
        <v>6715</v>
      </c>
      <c r="H144" t="s">
        <v>150</v>
      </c>
      <c r="I144" t="s">
        <v>43</v>
      </c>
      <c r="J144" t="s">
        <v>8</v>
      </c>
      <c r="K144" t="s">
        <v>151</v>
      </c>
      <c r="L144" t="s">
        <v>323</v>
      </c>
      <c r="M144" t="s">
        <v>73</v>
      </c>
      <c r="N144">
        <v>0</v>
      </c>
      <c r="O144" t="s">
        <v>47</v>
      </c>
      <c r="P144">
        <v>337</v>
      </c>
      <c r="Q144" t="s">
        <v>48</v>
      </c>
      <c r="R144" t="s">
        <v>49</v>
      </c>
      <c r="S144" t="s">
        <v>50</v>
      </c>
      <c r="T144" t="s">
        <v>51</v>
      </c>
      <c r="U144" t="s">
        <v>52</v>
      </c>
      <c r="V144">
        <v>1.05</v>
      </c>
      <c r="W144" s="1">
        <v>750.75000000000011</v>
      </c>
      <c r="X144">
        <v>1</v>
      </c>
      <c r="Y144">
        <v>0.5</v>
      </c>
      <c r="Z144">
        <v>5</v>
      </c>
      <c r="AA144">
        <v>0.1</v>
      </c>
      <c r="AB144" s="2">
        <v>0</v>
      </c>
      <c r="AC144" s="1">
        <v>0</v>
      </c>
      <c r="AD144" s="7">
        <v>43516</v>
      </c>
      <c r="AE144" s="7">
        <v>43516</v>
      </c>
      <c r="AF144">
        <v>0</v>
      </c>
      <c r="AG144" t="s">
        <v>53</v>
      </c>
      <c r="AH144" s="2">
        <v>0</v>
      </c>
      <c r="AI144" s="1">
        <v>0</v>
      </c>
      <c r="AJ144" s="1">
        <v>0</v>
      </c>
      <c r="AK144" s="6" t="str">
        <f>+IF(Tabla1[[#This Row],[REQUEST_TY]]="SR MANTENIMIENTO CORRECTIVO", "EMERGENCIA", "OTROS")</f>
        <v>EMERGENCIA</v>
      </c>
      <c r="AL144" s="6" t="str">
        <f>+_xlfn.IFS(Tabla1[[#This Row],[Veces obj]]&lt;=1,"0-1",Tabla1[[#This Row],[Veces obj]]&lt;=2,"1-2",Tabla1[[#This Row],[Veces obj]]&lt;=3,"2-3",TRUE,"&gt;3")</f>
        <v>0-1</v>
      </c>
      <c r="AM144" s="6" t="str">
        <f>+_xlfn.IFS(MONTH(Tabla1[[#This Row],[MES]])&lt;=3,"Q1",MONTH(Tabla1[[#This Row],[MES]])&lt;=6,"Q2",MONTH(Tabla1[[#This Row],[MES]])&lt;=9,"Q3",TRUE,"Q4")</f>
        <v>Q1</v>
      </c>
      <c r="AN144" t="str">
        <f>+IFERROR(VLOOKUP(Tabla1[[#This Row],[CUENTA]],CTAS[],2,0),"OTROS")</f>
        <v>HONEYWELL</v>
      </c>
      <c r="AO144">
        <v>1</v>
      </c>
      <c r="AP144" t="str">
        <f>+IFERROR(VLOOKUP(Tabla1[[#This Row],[EMPLEADO]],IS[],3,0),"OTROS")</f>
        <v>JUAREZ</v>
      </c>
      <c r="AQ144" t="str">
        <f>+IFERROR(VLOOKUP(Tabla1[[#This Row],[EMPLEADO]],IS[[NÓMINA]:[INGENIERO]],2,0),"OTROS")</f>
        <v>CARLOS MONTOYA</v>
      </c>
    </row>
    <row r="145" spans="1:43" x14ac:dyDescent="0.25">
      <c r="A145" t="s">
        <v>36</v>
      </c>
      <c r="B145">
        <v>1</v>
      </c>
      <c r="C145" t="s">
        <v>800</v>
      </c>
      <c r="D145" t="s">
        <v>38</v>
      </c>
      <c r="E145" t="s">
        <v>801</v>
      </c>
      <c r="F145" t="s">
        <v>802</v>
      </c>
      <c r="G145" s="17" t="s">
        <v>803</v>
      </c>
      <c r="H145" t="s">
        <v>150</v>
      </c>
      <c r="I145" t="s">
        <v>43</v>
      </c>
      <c r="J145" t="s">
        <v>8</v>
      </c>
      <c r="K145" t="s">
        <v>151</v>
      </c>
      <c r="L145" t="s">
        <v>185</v>
      </c>
      <c r="M145" t="s">
        <v>73</v>
      </c>
      <c r="N145">
        <v>0</v>
      </c>
      <c r="O145" t="s">
        <v>47</v>
      </c>
      <c r="P145">
        <v>34</v>
      </c>
      <c r="Q145" t="s">
        <v>82</v>
      </c>
      <c r="R145" t="s">
        <v>49</v>
      </c>
      <c r="S145" t="s">
        <v>50</v>
      </c>
      <c r="T145" t="s">
        <v>51</v>
      </c>
      <c r="U145" t="s">
        <v>120</v>
      </c>
      <c r="V145">
        <v>0.8</v>
      </c>
      <c r="W145" s="1">
        <v>572.00000000000011</v>
      </c>
      <c r="X145">
        <v>1</v>
      </c>
      <c r="Y145">
        <v>0.52</v>
      </c>
      <c r="Z145">
        <v>5</v>
      </c>
      <c r="AA145">
        <v>0.10400000000000001</v>
      </c>
      <c r="AB145" s="2">
        <v>0</v>
      </c>
      <c r="AC145" s="1">
        <v>0</v>
      </c>
      <c r="AD145" s="7">
        <v>43479</v>
      </c>
      <c r="AE145" s="7">
        <v>43479</v>
      </c>
      <c r="AF145">
        <v>0</v>
      </c>
      <c r="AG145" t="s">
        <v>53</v>
      </c>
      <c r="AH145" s="2">
        <v>0</v>
      </c>
      <c r="AI145" s="1">
        <v>0</v>
      </c>
      <c r="AJ145" s="1">
        <v>0</v>
      </c>
      <c r="AK145" s="6" t="str">
        <f>+IF(Tabla1[[#This Row],[REQUEST_TY]]="SR MANTENIMIENTO CORRECTIVO", "EMERGENCIA", "OTROS")</f>
        <v>EMERGENCIA</v>
      </c>
      <c r="AL145" s="6" t="str">
        <f>+_xlfn.IFS(Tabla1[[#This Row],[Veces obj]]&lt;=1,"0-1",Tabla1[[#This Row],[Veces obj]]&lt;=2,"1-2",Tabla1[[#This Row],[Veces obj]]&lt;=3,"2-3",TRUE,"&gt;3")</f>
        <v>0-1</v>
      </c>
      <c r="AM145" s="6" t="str">
        <f>+_xlfn.IFS(MONTH(Tabla1[[#This Row],[MES]])&lt;=3,"Q1",MONTH(Tabla1[[#This Row],[MES]])&lt;=6,"Q2",MONTH(Tabla1[[#This Row],[MES]])&lt;=9,"Q3",TRUE,"Q4")</f>
        <v>Q1</v>
      </c>
      <c r="AN145" t="str">
        <f>+IFERROR(VLOOKUP(Tabla1[[#This Row],[CUENTA]],CTAS[],2,0),"OTROS")</f>
        <v>HONEYWELL</v>
      </c>
      <c r="AO145">
        <v>1</v>
      </c>
      <c r="AP145" t="str">
        <f>+IFERROR(VLOOKUP(Tabla1[[#This Row],[EMPLEADO]],IS[],3,0),"OTROS")</f>
        <v>JUAREZ</v>
      </c>
      <c r="AQ145" t="str">
        <f>+IFERROR(VLOOKUP(Tabla1[[#This Row],[EMPLEADO]],IS[[NÓMINA]:[INGENIERO]],2,0),"OTROS")</f>
        <v>CARLOS MONTOYA</v>
      </c>
    </row>
    <row r="146" spans="1:43" x14ac:dyDescent="0.25">
      <c r="A146" t="s">
        <v>4444</v>
      </c>
      <c r="B146">
        <v>1</v>
      </c>
      <c r="C146" t="s">
        <v>5892</v>
      </c>
      <c r="D146" t="s">
        <v>38</v>
      </c>
      <c r="E146" t="s">
        <v>807</v>
      </c>
      <c r="F146" t="s">
        <v>5893</v>
      </c>
      <c r="G146" s="17" t="s">
        <v>2413</v>
      </c>
      <c r="H146" t="s">
        <v>150</v>
      </c>
      <c r="I146" t="s">
        <v>43</v>
      </c>
      <c r="J146" t="s">
        <v>8</v>
      </c>
      <c r="K146" t="s">
        <v>151</v>
      </c>
      <c r="L146" t="s">
        <v>323</v>
      </c>
      <c r="M146" t="s">
        <v>73</v>
      </c>
      <c r="N146">
        <v>0</v>
      </c>
      <c r="O146" t="s">
        <v>47</v>
      </c>
      <c r="P146">
        <v>7</v>
      </c>
      <c r="Q146" t="s">
        <v>194</v>
      </c>
      <c r="R146" t="s">
        <v>95</v>
      </c>
      <c r="S146" t="s">
        <v>64</v>
      </c>
      <c r="T146" t="s">
        <v>51</v>
      </c>
      <c r="U146" t="s">
        <v>195</v>
      </c>
      <c r="V146">
        <v>0.6</v>
      </c>
      <c r="W146" s="1">
        <v>819</v>
      </c>
      <c r="X146">
        <v>1</v>
      </c>
      <c r="Y146">
        <v>0.53</v>
      </c>
      <c r="Z146">
        <v>5</v>
      </c>
      <c r="AA146">
        <v>0.10600000000000001</v>
      </c>
      <c r="AB146" s="2">
        <v>0</v>
      </c>
      <c r="AC146" s="1">
        <v>0</v>
      </c>
      <c r="AD146" s="7">
        <v>43511</v>
      </c>
      <c r="AE146" s="7">
        <v>43511</v>
      </c>
      <c r="AF146">
        <v>0</v>
      </c>
      <c r="AG146" t="s">
        <v>53</v>
      </c>
      <c r="AH146" s="2">
        <v>0</v>
      </c>
      <c r="AI146" s="1">
        <v>0</v>
      </c>
      <c r="AJ146" s="1">
        <v>0</v>
      </c>
      <c r="AK146" s="6" t="str">
        <f>+IF(Tabla1[[#This Row],[REQUEST_TY]]="SR MANTENIMIENTO CORRECTIVO", "EMERGENCIA", "OTROS")</f>
        <v>EMERGENCIA</v>
      </c>
      <c r="AL146" s="6" t="str">
        <f>+_xlfn.IFS(Tabla1[[#This Row],[Veces obj]]&lt;=1,"0-1",Tabla1[[#This Row],[Veces obj]]&lt;=2,"1-2",Tabla1[[#This Row],[Veces obj]]&lt;=3,"2-3",TRUE,"&gt;3")</f>
        <v>0-1</v>
      </c>
      <c r="AM146" s="6" t="str">
        <f>+_xlfn.IFS(MONTH(Tabla1[[#This Row],[MES]])&lt;=3,"Q1",MONTH(Tabla1[[#This Row],[MES]])&lt;=6,"Q2",MONTH(Tabla1[[#This Row],[MES]])&lt;=9,"Q3",TRUE,"Q4")</f>
        <v>Q1</v>
      </c>
      <c r="AN146" t="str">
        <f>+IFERROR(VLOOKUP(Tabla1[[#This Row],[CUENTA]],CTAS[],2,0),"OTROS")</f>
        <v>HONEYWELL</v>
      </c>
      <c r="AO146">
        <v>1</v>
      </c>
      <c r="AP146" t="str">
        <f>+IFERROR(VLOOKUP(Tabla1[[#This Row],[EMPLEADO]],IS[],3,0),"OTROS")</f>
        <v>JUAREZ</v>
      </c>
      <c r="AQ146" t="str">
        <f>+IFERROR(VLOOKUP(Tabla1[[#This Row],[EMPLEADO]],IS[[NÓMINA]:[INGENIERO]],2,0),"OTROS")</f>
        <v>CARLOS MONTOYA</v>
      </c>
    </row>
    <row r="147" spans="1:43" x14ac:dyDescent="0.25">
      <c r="A147" t="s">
        <v>36</v>
      </c>
      <c r="B147">
        <v>1</v>
      </c>
      <c r="C147" t="s">
        <v>985</v>
      </c>
      <c r="D147" t="s">
        <v>38</v>
      </c>
      <c r="E147" t="s">
        <v>226</v>
      </c>
      <c r="F147" t="s">
        <v>986</v>
      </c>
      <c r="G147" s="17" t="s">
        <v>443</v>
      </c>
      <c r="H147" t="s">
        <v>150</v>
      </c>
      <c r="I147" t="s">
        <v>43</v>
      </c>
      <c r="J147" t="s">
        <v>8</v>
      </c>
      <c r="K147" t="s">
        <v>151</v>
      </c>
      <c r="L147" t="s">
        <v>323</v>
      </c>
      <c r="M147" t="s">
        <v>73</v>
      </c>
      <c r="N147">
        <v>0</v>
      </c>
      <c r="O147" t="s">
        <v>47</v>
      </c>
      <c r="P147">
        <v>54</v>
      </c>
      <c r="Q147" t="s">
        <v>82</v>
      </c>
      <c r="R147" t="s">
        <v>153</v>
      </c>
      <c r="S147" t="s">
        <v>50</v>
      </c>
      <c r="T147" t="s">
        <v>51</v>
      </c>
      <c r="U147" t="s">
        <v>120</v>
      </c>
      <c r="V147">
        <v>0.8</v>
      </c>
      <c r="W147" s="1">
        <v>572.00000000000011</v>
      </c>
      <c r="X147">
        <v>1</v>
      </c>
      <c r="Y147">
        <v>0.72</v>
      </c>
      <c r="Z147">
        <v>5</v>
      </c>
      <c r="AA147">
        <v>0.14399999999999999</v>
      </c>
      <c r="AB147" s="2">
        <v>0</v>
      </c>
      <c r="AC147" s="1">
        <v>0</v>
      </c>
      <c r="AD147" s="7">
        <v>43481</v>
      </c>
      <c r="AE147" s="7">
        <v>43481</v>
      </c>
      <c r="AF147">
        <v>0</v>
      </c>
      <c r="AG147" t="s">
        <v>53</v>
      </c>
      <c r="AH147" s="2">
        <v>0</v>
      </c>
      <c r="AI147" s="1">
        <v>0</v>
      </c>
      <c r="AJ147" s="1">
        <v>0</v>
      </c>
      <c r="AK147" s="6" t="str">
        <f>+IF(Tabla1[[#This Row],[REQUEST_TY]]="SR MANTENIMIENTO CORRECTIVO", "EMERGENCIA", "OTROS")</f>
        <v>EMERGENCIA</v>
      </c>
      <c r="AL147" s="6" t="str">
        <f>+_xlfn.IFS(Tabla1[[#This Row],[Veces obj]]&lt;=1,"0-1",Tabla1[[#This Row],[Veces obj]]&lt;=2,"1-2",Tabla1[[#This Row],[Veces obj]]&lt;=3,"2-3",TRUE,"&gt;3")</f>
        <v>0-1</v>
      </c>
      <c r="AM147" s="6" t="str">
        <f>+_xlfn.IFS(MONTH(Tabla1[[#This Row],[MES]])&lt;=3,"Q1",MONTH(Tabla1[[#This Row],[MES]])&lt;=6,"Q2",MONTH(Tabla1[[#This Row],[MES]])&lt;=9,"Q3",TRUE,"Q4")</f>
        <v>Q1</v>
      </c>
      <c r="AN147" t="str">
        <f>+IFERROR(VLOOKUP(Tabla1[[#This Row],[CUENTA]],CTAS[],2,0),"OTROS")</f>
        <v>HONEYWELL</v>
      </c>
      <c r="AO147">
        <v>1</v>
      </c>
      <c r="AP147" t="str">
        <f>+IFERROR(VLOOKUP(Tabla1[[#This Row],[EMPLEADO]],IS[],3,0),"OTROS")</f>
        <v>JUAREZ</v>
      </c>
      <c r="AQ147" t="str">
        <f>+IFERROR(VLOOKUP(Tabla1[[#This Row],[EMPLEADO]],IS[[NÓMINA]:[INGENIERO]],2,0),"OTROS")</f>
        <v>CARLOS MONTOYA</v>
      </c>
    </row>
    <row r="148" spans="1:43" x14ac:dyDescent="0.25">
      <c r="A148" t="s">
        <v>4444</v>
      </c>
      <c r="B148">
        <v>1</v>
      </c>
      <c r="C148" t="s">
        <v>6989</v>
      </c>
      <c r="D148" t="s">
        <v>38</v>
      </c>
      <c r="E148" t="s">
        <v>133</v>
      </c>
      <c r="F148" t="s">
        <v>6990</v>
      </c>
      <c r="G148" s="17" t="s">
        <v>3109</v>
      </c>
      <c r="H148" t="s">
        <v>136</v>
      </c>
      <c r="I148" t="s">
        <v>43</v>
      </c>
      <c r="J148" t="s">
        <v>8</v>
      </c>
      <c r="K148" t="s">
        <v>59</v>
      </c>
      <c r="L148" t="s">
        <v>3110</v>
      </c>
      <c r="M148" t="s">
        <v>222</v>
      </c>
      <c r="N148">
        <v>0</v>
      </c>
      <c r="O148" t="s">
        <v>47</v>
      </c>
      <c r="P148">
        <v>36</v>
      </c>
      <c r="Q148" t="s">
        <v>82</v>
      </c>
      <c r="R148" t="s">
        <v>138</v>
      </c>
      <c r="S148" t="s">
        <v>139</v>
      </c>
      <c r="T148" t="s">
        <v>51</v>
      </c>
      <c r="U148" t="s">
        <v>140</v>
      </c>
      <c r="V148">
        <v>1.1000000000000001</v>
      </c>
      <c r="W148" s="1">
        <v>1730.3000000000004</v>
      </c>
      <c r="X148">
        <v>1</v>
      </c>
      <c r="Y148">
        <v>0</v>
      </c>
      <c r="Z148">
        <v>4</v>
      </c>
      <c r="AA148">
        <v>0</v>
      </c>
      <c r="AB148" s="2">
        <v>0</v>
      </c>
      <c r="AC148" s="1">
        <v>0</v>
      </c>
      <c r="AD148" s="7">
        <v>43521</v>
      </c>
      <c r="AE148" s="7">
        <v>43521</v>
      </c>
      <c r="AF148">
        <v>0</v>
      </c>
      <c r="AG148" t="s">
        <v>53</v>
      </c>
      <c r="AH148" s="2">
        <v>0</v>
      </c>
      <c r="AI148" s="1">
        <v>0</v>
      </c>
      <c r="AJ148" s="1">
        <v>0</v>
      </c>
      <c r="AK148" s="6" t="str">
        <f>+IF(Tabla1[[#This Row],[REQUEST_TY]]="SR MANTENIMIENTO CORRECTIVO", "EMERGENCIA", "OTROS")</f>
        <v>EMERGENCIA</v>
      </c>
      <c r="AL148" s="6" t="str">
        <f>+_xlfn.IFS(Tabla1[[#This Row],[Veces obj]]&lt;=1,"0-1",Tabla1[[#This Row],[Veces obj]]&lt;=2,"1-2",Tabla1[[#This Row],[Veces obj]]&lt;=3,"2-3",TRUE,"&gt;3")</f>
        <v>0-1</v>
      </c>
      <c r="AM148" s="6" t="str">
        <f>+_xlfn.IFS(MONTH(Tabla1[[#This Row],[MES]])&lt;=3,"Q1",MONTH(Tabla1[[#This Row],[MES]])&lt;=6,"Q2",MONTH(Tabla1[[#This Row],[MES]])&lt;=9,"Q3",TRUE,"Q4")</f>
        <v>Q1</v>
      </c>
      <c r="AN148" t="str">
        <f>+IFERROR(VLOOKUP(Tabla1[[#This Row],[CUENTA]],CTAS[],2,0),"OTROS")</f>
        <v>OTROS</v>
      </c>
      <c r="AP148" t="str">
        <f>+IFERROR(VLOOKUP(Tabla1[[#This Row],[EMPLEADO]],IS[],3,0),"OTROS")</f>
        <v>OTROS</v>
      </c>
      <c r="AQ148" t="str">
        <f>+IFERROR(VLOOKUP(Tabla1[[#This Row],[EMPLEADO]],IS[[NÓMINA]:[INGENIERO]],2,0),"OTROS")</f>
        <v>OTROS</v>
      </c>
    </row>
    <row r="149" spans="1:43" x14ac:dyDescent="0.25">
      <c r="A149" t="s">
        <v>4444</v>
      </c>
      <c r="B149">
        <v>1</v>
      </c>
      <c r="C149" t="s">
        <v>6991</v>
      </c>
      <c r="D149" t="s">
        <v>38</v>
      </c>
      <c r="E149" t="s">
        <v>133</v>
      </c>
      <c r="F149" t="s">
        <v>6992</v>
      </c>
      <c r="G149" s="17" t="s">
        <v>4336</v>
      </c>
      <c r="H149" t="s">
        <v>106</v>
      </c>
      <c r="I149" t="s">
        <v>43</v>
      </c>
      <c r="J149" t="s">
        <v>8</v>
      </c>
      <c r="K149" t="s">
        <v>59</v>
      </c>
      <c r="L149" t="s">
        <v>4337</v>
      </c>
      <c r="M149" t="s">
        <v>131</v>
      </c>
      <c r="N149">
        <v>0</v>
      </c>
      <c r="O149" t="s">
        <v>47</v>
      </c>
      <c r="P149">
        <v>15</v>
      </c>
      <c r="Q149" t="s">
        <v>194</v>
      </c>
      <c r="R149" t="s">
        <v>138</v>
      </c>
      <c r="S149" t="s">
        <v>139</v>
      </c>
      <c r="T149" t="s">
        <v>51</v>
      </c>
      <c r="U149" t="s">
        <v>224</v>
      </c>
      <c r="V149">
        <v>0.8</v>
      </c>
      <c r="W149" s="1">
        <v>1258.4000000000003</v>
      </c>
      <c r="X149">
        <v>1</v>
      </c>
      <c r="Y149">
        <v>0</v>
      </c>
      <c r="Z149">
        <v>4</v>
      </c>
      <c r="AA149">
        <v>0</v>
      </c>
      <c r="AB149" s="2">
        <v>0</v>
      </c>
      <c r="AC149" s="1">
        <v>0</v>
      </c>
      <c r="AD149" s="7">
        <v>43521</v>
      </c>
      <c r="AE149" s="7">
        <v>43521</v>
      </c>
      <c r="AF149">
        <v>0</v>
      </c>
      <c r="AG149" t="s">
        <v>53</v>
      </c>
      <c r="AH149" s="2">
        <v>0</v>
      </c>
      <c r="AI149" s="1">
        <v>0</v>
      </c>
      <c r="AJ149" s="1">
        <v>0</v>
      </c>
      <c r="AK149" s="6" t="str">
        <f>+IF(Tabla1[[#This Row],[REQUEST_TY]]="SR MANTENIMIENTO CORRECTIVO", "EMERGENCIA", "OTROS")</f>
        <v>EMERGENCIA</v>
      </c>
      <c r="AL149" s="6" t="str">
        <f>+_xlfn.IFS(Tabla1[[#This Row],[Veces obj]]&lt;=1,"0-1",Tabla1[[#This Row],[Veces obj]]&lt;=2,"1-2",Tabla1[[#This Row],[Veces obj]]&lt;=3,"2-3",TRUE,"&gt;3")</f>
        <v>0-1</v>
      </c>
      <c r="AM149" s="6" t="str">
        <f>+_xlfn.IFS(MONTH(Tabla1[[#This Row],[MES]])&lt;=3,"Q1",MONTH(Tabla1[[#This Row],[MES]])&lt;=6,"Q2",MONTH(Tabla1[[#This Row],[MES]])&lt;=9,"Q3",TRUE,"Q4")</f>
        <v>Q1</v>
      </c>
      <c r="AN149" t="str">
        <f>+IFERROR(VLOOKUP(Tabla1[[#This Row],[CUENTA]],CTAS[],2,0),"OTROS")</f>
        <v>OTROS</v>
      </c>
      <c r="AP149" t="str">
        <f>+IFERROR(VLOOKUP(Tabla1[[#This Row],[EMPLEADO]],IS[],3,0),"OTROS")</f>
        <v>OTROS</v>
      </c>
      <c r="AQ149" t="str">
        <f>+IFERROR(VLOOKUP(Tabla1[[#This Row],[EMPLEADO]],IS[[NÓMINA]:[INGENIERO]],2,0),"OTROS")</f>
        <v>OTROS</v>
      </c>
    </row>
    <row r="150" spans="1:43" x14ac:dyDescent="0.25">
      <c r="A150" t="s">
        <v>4444</v>
      </c>
      <c r="B150">
        <v>1</v>
      </c>
      <c r="C150" t="s">
        <v>6993</v>
      </c>
      <c r="D150" t="s">
        <v>38</v>
      </c>
      <c r="E150" t="s">
        <v>76</v>
      </c>
      <c r="F150" t="s">
        <v>6994</v>
      </c>
      <c r="G150" s="17" t="s">
        <v>6995</v>
      </c>
      <c r="H150" t="s">
        <v>253</v>
      </c>
      <c r="I150" t="s">
        <v>43</v>
      </c>
      <c r="J150" t="s">
        <v>8</v>
      </c>
      <c r="K150" t="s">
        <v>59</v>
      </c>
      <c r="L150" t="s">
        <v>723</v>
      </c>
      <c r="M150" t="s">
        <v>358</v>
      </c>
      <c r="N150">
        <v>0</v>
      </c>
      <c r="O150" t="s">
        <v>47</v>
      </c>
      <c r="P150">
        <v>82</v>
      </c>
      <c r="Q150" t="s">
        <v>48</v>
      </c>
      <c r="R150" t="s">
        <v>63</v>
      </c>
      <c r="S150" t="s">
        <v>64</v>
      </c>
      <c r="T150" t="s">
        <v>51</v>
      </c>
      <c r="U150" t="s">
        <v>96</v>
      </c>
      <c r="V150">
        <v>1.1000000000000001</v>
      </c>
      <c r="W150" s="1">
        <v>1501.5000000000002</v>
      </c>
      <c r="X150">
        <v>1</v>
      </c>
      <c r="Y150">
        <v>0</v>
      </c>
      <c r="Z150">
        <v>5</v>
      </c>
      <c r="AA150">
        <v>0</v>
      </c>
      <c r="AB150" s="2">
        <v>0</v>
      </c>
      <c r="AC150" s="1">
        <v>0</v>
      </c>
      <c r="AD150" s="7">
        <v>43521</v>
      </c>
      <c r="AE150" s="7">
        <v>43521</v>
      </c>
      <c r="AF150">
        <v>0</v>
      </c>
      <c r="AG150" t="s">
        <v>53</v>
      </c>
      <c r="AH150" s="2">
        <v>0</v>
      </c>
      <c r="AI150" s="1">
        <v>0</v>
      </c>
      <c r="AJ150" s="1">
        <v>0</v>
      </c>
      <c r="AK150" s="6" t="str">
        <f>+IF(Tabla1[[#This Row],[REQUEST_TY]]="SR MANTENIMIENTO CORRECTIVO", "EMERGENCIA", "OTROS")</f>
        <v>EMERGENCIA</v>
      </c>
      <c r="AL150" s="6" t="str">
        <f>+_xlfn.IFS(Tabla1[[#This Row],[Veces obj]]&lt;=1,"0-1",Tabla1[[#This Row],[Veces obj]]&lt;=2,"1-2",Tabla1[[#This Row],[Veces obj]]&lt;=3,"2-3",TRUE,"&gt;3")</f>
        <v>0-1</v>
      </c>
      <c r="AM150" s="6" t="str">
        <f>+_xlfn.IFS(MONTH(Tabla1[[#This Row],[MES]])&lt;=3,"Q1",MONTH(Tabla1[[#This Row],[MES]])&lt;=6,"Q2",MONTH(Tabla1[[#This Row],[MES]])&lt;=9,"Q3",TRUE,"Q4")</f>
        <v>Q1</v>
      </c>
      <c r="AN150" t="str">
        <f>+IFERROR(VLOOKUP(Tabla1[[#This Row],[CUENTA]],CTAS[],2,0),"OTROS")</f>
        <v>OTROS</v>
      </c>
      <c r="AP150" t="str">
        <f>+IFERROR(VLOOKUP(Tabla1[[#This Row],[EMPLEADO]],IS[],3,0),"OTROS")</f>
        <v>OTROS</v>
      </c>
      <c r="AQ150" t="str">
        <f>+IFERROR(VLOOKUP(Tabla1[[#This Row],[EMPLEADO]],IS[[NÓMINA]:[INGENIERO]],2,0),"OTROS")</f>
        <v>OTROS</v>
      </c>
    </row>
    <row r="151" spans="1:43" x14ac:dyDescent="0.25">
      <c r="A151" t="s">
        <v>36</v>
      </c>
      <c r="B151">
        <v>1</v>
      </c>
      <c r="C151" t="s">
        <v>1021</v>
      </c>
      <c r="D151" t="s">
        <v>38</v>
      </c>
      <c r="E151" t="s">
        <v>373</v>
      </c>
      <c r="F151" t="s">
        <v>1022</v>
      </c>
      <c r="G151" s="17" t="s">
        <v>1023</v>
      </c>
      <c r="H151" t="s">
        <v>150</v>
      </c>
      <c r="I151" t="s">
        <v>43</v>
      </c>
      <c r="J151" t="s">
        <v>8</v>
      </c>
      <c r="K151" t="s">
        <v>151</v>
      </c>
      <c r="L151" t="s">
        <v>185</v>
      </c>
      <c r="M151" t="s">
        <v>73</v>
      </c>
      <c r="N151">
        <v>0</v>
      </c>
      <c r="O151" t="s">
        <v>47</v>
      </c>
      <c r="P151">
        <v>2611</v>
      </c>
      <c r="Q151" t="s">
        <v>48</v>
      </c>
      <c r="R151" t="s">
        <v>153</v>
      </c>
      <c r="S151" t="s">
        <v>50</v>
      </c>
      <c r="T151" t="s">
        <v>51</v>
      </c>
      <c r="U151" t="s">
        <v>52</v>
      </c>
      <c r="V151">
        <v>1.05</v>
      </c>
      <c r="W151" s="1">
        <v>750.75000000000011</v>
      </c>
      <c r="X151">
        <v>1</v>
      </c>
      <c r="Y151">
        <v>0.77</v>
      </c>
      <c r="Z151">
        <v>5</v>
      </c>
      <c r="AA151">
        <v>0.154</v>
      </c>
      <c r="AB151" s="2">
        <v>0</v>
      </c>
      <c r="AC151" s="1">
        <v>0</v>
      </c>
      <c r="AD151" s="7">
        <v>43489</v>
      </c>
      <c r="AE151" s="7">
        <v>43489</v>
      </c>
      <c r="AF151">
        <v>0</v>
      </c>
      <c r="AG151" t="s">
        <v>53</v>
      </c>
      <c r="AH151" s="2">
        <v>0</v>
      </c>
      <c r="AI151" s="1">
        <v>0</v>
      </c>
      <c r="AJ151" s="1">
        <v>0</v>
      </c>
      <c r="AK151" s="6" t="str">
        <f>+IF(Tabla1[[#This Row],[REQUEST_TY]]="SR MANTENIMIENTO CORRECTIVO", "EMERGENCIA", "OTROS")</f>
        <v>EMERGENCIA</v>
      </c>
      <c r="AL151" s="6" t="str">
        <f>+_xlfn.IFS(Tabla1[[#This Row],[Veces obj]]&lt;=1,"0-1",Tabla1[[#This Row],[Veces obj]]&lt;=2,"1-2",Tabla1[[#This Row],[Veces obj]]&lt;=3,"2-3",TRUE,"&gt;3")</f>
        <v>0-1</v>
      </c>
      <c r="AM151" s="6" t="str">
        <f>+_xlfn.IFS(MONTH(Tabla1[[#This Row],[MES]])&lt;=3,"Q1",MONTH(Tabla1[[#This Row],[MES]])&lt;=6,"Q2",MONTH(Tabla1[[#This Row],[MES]])&lt;=9,"Q3",TRUE,"Q4")</f>
        <v>Q1</v>
      </c>
      <c r="AN151" t="str">
        <f>+IFERROR(VLOOKUP(Tabla1[[#This Row],[CUENTA]],CTAS[],2,0),"OTROS")</f>
        <v>HONEYWELL</v>
      </c>
      <c r="AO151">
        <v>1</v>
      </c>
      <c r="AP151" t="str">
        <f>+IFERROR(VLOOKUP(Tabla1[[#This Row],[EMPLEADO]],IS[],3,0),"OTROS")</f>
        <v>JUAREZ</v>
      </c>
      <c r="AQ151" t="str">
        <f>+IFERROR(VLOOKUP(Tabla1[[#This Row],[EMPLEADO]],IS[[NÓMINA]:[INGENIERO]],2,0),"OTROS")</f>
        <v>CARLOS MONTOYA</v>
      </c>
    </row>
    <row r="152" spans="1:43" x14ac:dyDescent="0.25">
      <c r="A152" t="s">
        <v>4444</v>
      </c>
      <c r="B152">
        <v>1</v>
      </c>
      <c r="C152" t="s">
        <v>6014</v>
      </c>
      <c r="D152" t="s">
        <v>38</v>
      </c>
      <c r="E152" t="s">
        <v>320</v>
      </c>
      <c r="F152" t="s">
        <v>6015</v>
      </c>
      <c r="G152" s="17" t="s">
        <v>322</v>
      </c>
      <c r="H152" t="s">
        <v>150</v>
      </c>
      <c r="I152" t="s">
        <v>43</v>
      </c>
      <c r="J152" t="s">
        <v>8</v>
      </c>
      <c r="K152" t="s">
        <v>151</v>
      </c>
      <c r="L152" t="s">
        <v>323</v>
      </c>
      <c r="M152" t="s">
        <v>73</v>
      </c>
      <c r="N152">
        <v>0</v>
      </c>
      <c r="O152" t="s">
        <v>47</v>
      </c>
      <c r="P152">
        <v>27</v>
      </c>
      <c r="Q152" t="s">
        <v>62</v>
      </c>
      <c r="R152" t="s">
        <v>49</v>
      </c>
      <c r="S152" t="s">
        <v>50</v>
      </c>
      <c r="T152" t="s">
        <v>51</v>
      </c>
      <c r="U152" t="s">
        <v>154</v>
      </c>
      <c r="V152">
        <v>0.6</v>
      </c>
      <c r="W152" s="1">
        <v>429.00000000000006</v>
      </c>
      <c r="X152">
        <v>1</v>
      </c>
      <c r="Y152">
        <v>0.82</v>
      </c>
      <c r="Z152">
        <v>5</v>
      </c>
      <c r="AA152">
        <v>0.16399999999999998</v>
      </c>
      <c r="AB152" s="2">
        <v>0</v>
      </c>
      <c r="AC152" s="1">
        <v>0</v>
      </c>
      <c r="AD152" s="7">
        <v>43510</v>
      </c>
      <c r="AE152" s="7">
        <v>43510</v>
      </c>
      <c r="AF152">
        <v>0</v>
      </c>
      <c r="AG152" t="s">
        <v>53</v>
      </c>
      <c r="AH152" s="2">
        <v>0</v>
      </c>
      <c r="AI152" s="1">
        <v>0</v>
      </c>
      <c r="AJ152" s="1">
        <v>0</v>
      </c>
      <c r="AK152" s="6" t="str">
        <f>+IF(Tabla1[[#This Row],[REQUEST_TY]]="SR MANTENIMIENTO CORRECTIVO", "EMERGENCIA", "OTROS")</f>
        <v>EMERGENCIA</v>
      </c>
      <c r="AL152" s="6" t="str">
        <f>+_xlfn.IFS(Tabla1[[#This Row],[Veces obj]]&lt;=1,"0-1",Tabla1[[#This Row],[Veces obj]]&lt;=2,"1-2",Tabla1[[#This Row],[Veces obj]]&lt;=3,"2-3",TRUE,"&gt;3")</f>
        <v>0-1</v>
      </c>
      <c r="AM152" s="6" t="str">
        <f>+_xlfn.IFS(MONTH(Tabla1[[#This Row],[MES]])&lt;=3,"Q1",MONTH(Tabla1[[#This Row],[MES]])&lt;=6,"Q2",MONTH(Tabla1[[#This Row],[MES]])&lt;=9,"Q3",TRUE,"Q4")</f>
        <v>Q1</v>
      </c>
      <c r="AN152" t="str">
        <f>+IFERROR(VLOOKUP(Tabla1[[#This Row],[CUENTA]],CTAS[],2,0),"OTROS")</f>
        <v>HONEYWELL</v>
      </c>
      <c r="AO152">
        <v>1</v>
      </c>
      <c r="AP152" t="str">
        <f>+IFERROR(VLOOKUP(Tabla1[[#This Row],[EMPLEADO]],IS[],3,0),"OTROS")</f>
        <v>JUAREZ</v>
      </c>
      <c r="AQ152" t="str">
        <f>+IFERROR(VLOOKUP(Tabla1[[#This Row],[EMPLEADO]],IS[[NÓMINA]:[INGENIERO]],2,0),"OTROS")</f>
        <v>CARLOS MONTOYA</v>
      </c>
    </row>
    <row r="153" spans="1:43" x14ac:dyDescent="0.25">
      <c r="A153" t="s">
        <v>36</v>
      </c>
      <c r="B153">
        <v>1</v>
      </c>
      <c r="C153" t="s">
        <v>1096</v>
      </c>
      <c r="D153" t="s">
        <v>38</v>
      </c>
      <c r="E153" t="s">
        <v>373</v>
      </c>
      <c r="F153" t="s">
        <v>1097</v>
      </c>
      <c r="G153" s="17" t="s">
        <v>1098</v>
      </c>
      <c r="H153" t="s">
        <v>150</v>
      </c>
      <c r="I153" t="s">
        <v>43</v>
      </c>
      <c r="J153" t="s">
        <v>8</v>
      </c>
      <c r="K153" t="s">
        <v>151</v>
      </c>
      <c r="L153" t="s">
        <v>185</v>
      </c>
      <c r="M153" t="s">
        <v>73</v>
      </c>
      <c r="N153">
        <v>0</v>
      </c>
      <c r="O153" t="s">
        <v>47</v>
      </c>
      <c r="P153">
        <v>240</v>
      </c>
      <c r="Q153" t="s">
        <v>48</v>
      </c>
      <c r="R153" t="s">
        <v>153</v>
      </c>
      <c r="S153" t="s">
        <v>50</v>
      </c>
      <c r="T153" t="s">
        <v>51</v>
      </c>
      <c r="U153" t="s">
        <v>52</v>
      </c>
      <c r="V153">
        <v>1.05</v>
      </c>
      <c r="W153" s="1">
        <v>750.75000000000011</v>
      </c>
      <c r="X153">
        <v>1</v>
      </c>
      <c r="Y153">
        <v>0.83</v>
      </c>
      <c r="Z153">
        <v>5</v>
      </c>
      <c r="AA153">
        <v>0.16599999999999998</v>
      </c>
      <c r="AB153" s="2">
        <v>0</v>
      </c>
      <c r="AC153" s="1">
        <v>0</v>
      </c>
      <c r="AD153" s="7">
        <v>43493</v>
      </c>
      <c r="AE153" s="7">
        <v>43493</v>
      </c>
      <c r="AF153">
        <v>0</v>
      </c>
      <c r="AG153" t="s">
        <v>53</v>
      </c>
      <c r="AH153" s="2">
        <v>0</v>
      </c>
      <c r="AI153" s="1">
        <v>0</v>
      </c>
      <c r="AJ153" s="1">
        <v>0</v>
      </c>
      <c r="AK153" s="6" t="str">
        <f>+IF(Tabla1[[#This Row],[REQUEST_TY]]="SR MANTENIMIENTO CORRECTIVO", "EMERGENCIA", "OTROS")</f>
        <v>EMERGENCIA</v>
      </c>
      <c r="AL153" s="6" t="str">
        <f>+_xlfn.IFS(Tabla1[[#This Row],[Veces obj]]&lt;=1,"0-1",Tabla1[[#This Row],[Veces obj]]&lt;=2,"1-2",Tabla1[[#This Row],[Veces obj]]&lt;=3,"2-3",TRUE,"&gt;3")</f>
        <v>0-1</v>
      </c>
      <c r="AM153" s="6" t="str">
        <f>+_xlfn.IFS(MONTH(Tabla1[[#This Row],[MES]])&lt;=3,"Q1",MONTH(Tabla1[[#This Row],[MES]])&lt;=6,"Q2",MONTH(Tabla1[[#This Row],[MES]])&lt;=9,"Q3",TRUE,"Q4")</f>
        <v>Q1</v>
      </c>
      <c r="AN153" t="str">
        <f>+IFERROR(VLOOKUP(Tabla1[[#This Row],[CUENTA]],CTAS[],2,0),"OTROS")</f>
        <v>HONEYWELL</v>
      </c>
      <c r="AO153">
        <v>1</v>
      </c>
      <c r="AP153" t="str">
        <f>+IFERROR(VLOOKUP(Tabla1[[#This Row],[EMPLEADO]],IS[],3,0),"OTROS")</f>
        <v>JUAREZ</v>
      </c>
      <c r="AQ153" t="str">
        <f>+IFERROR(VLOOKUP(Tabla1[[#This Row],[EMPLEADO]],IS[[NÓMINA]:[INGENIERO]],2,0),"OTROS")</f>
        <v>CARLOS MONTOYA</v>
      </c>
    </row>
    <row r="154" spans="1:43" x14ac:dyDescent="0.25">
      <c r="A154" t="s">
        <v>4444</v>
      </c>
      <c r="B154">
        <v>1</v>
      </c>
      <c r="C154" t="s">
        <v>7177</v>
      </c>
      <c r="D154" t="s">
        <v>38</v>
      </c>
      <c r="E154" t="s">
        <v>190</v>
      </c>
      <c r="F154" t="s">
        <v>7178</v>
      </c>
      <c r="G154" s="17" t="s">
        <v>7179</v>
      </c>
      <c r="H154" t="s">
        <v>70</v>
      </c>
      <c r="I154" t="s">
        <v>43</v>
      </c>
      <c r="J154" t="s">
        <v>8</v>
      </c>
      <c r="K154" t="s">
        <v>92</v>
      </c>
      <c r="L154" t="s">
        <v>93</v>
      </c>
      <c r="M154" t="s">
        <v>94</v>
      </c>
      <c r="N154">
        <v>1</v>
      </c>
      <c r="O154" t="s">
        <v>47</v>
      </c>
      <c r="P154">
        <v>183</v>
      </c>
      <c r="Q154" t="s">
        <v>48</v>
      </c>
      <c r="R154" t="s">
        <v>63</v>
      </c>
      <c r="S154" t="s">
        <v>64</v>
      </c>
      <c r="T154" t="s">
        <v>51</v>
      </c>
      <c r="U154" t="s">
        <v>96</v>
      </c>
      <c r="V154">
        <v>1.1000000000000001</v>
      </c>
      <c r="W154" s="1">
        <v>0</v>
      </c>
      <c r="X154">
        <v>1</v>
      </c>
      <c r="Y154">
        <v>0</v>
      </c>
      <c r="Z154">
        <v>5</v>
      </c>
      <c r="AA154">
        <v>0</v>
      </c>
      <c r="AB154" s="2">
        <v>0</v>
      </c>
      <c r="AC154" s="1">
        <v>0</v>
      </c>
      <c r="AD154" s="7">
        <v>43522</v>
      </c>
      <c r="AE154" s="7">
        <v>43523</v>
      </c>
      <c r="AF154">
        <v>1</v>
      </c>
      <c r="AG154" t="s">
        <v>53</v>
      </c>
      <c r="AH154" s="2">
        <v>0</v>
      </c>
      <c r="AI154" s="1">
        <v>0</v>
      </c>
      <c r="AJ154" s="1">
        <v>0</v>
      </c>
      <c r="AK154" s="6" t="str">
        <f>+IF(Tabla1[[#This Row],[REQUEST_TY]]="SR MANTENIMIENTO CORRECTIVO", "EMERGENCIA", "OTROS")</f>
        <v>EMERGENCIA</v>
      </c>
      <c r="AL154" s="6" t="str">
        <f>+_xlfn.IFS(Tabla1[[#This Row],[Veces obj]]&lt;=1,"0-1",Tabla1[[#This Row],[Veces obj]]&lt;=2,"1-2",Tabla1[[#This Row],[Veces obj]]&lt;=3,"2-3",TRUE,"&gt;3")</f>
        <v>0-1</v>
      </c>
      <c r="AM154" s="6" t="str">
        <f>+_xlfn.IFS(MONTH(Tabla1[[#This Row],[MES]])&lt;=3,"Q1",MONTH(Tabla1[[#This Row],[MES]])&lt;=6,"Q2",MONTH(Tabla1[[#This Row],[MES]])&lt;=9,"Q3",TRUE,"Q4")</f>
        <v>Q1</v>
      </c>
      <c r="AN154" t="str">
        <f>+IFERROR(VLOOKUP(Tabla1[[#This Row],[CUENTA]],CTAS[],2,0),"OTROS")</f>
        <v>OTROS</v>
      </c>
      <c r="AP154" t="str">
        <f>+IFERROR(VLOOKUP(Tabla1[[#This Row],[EMPLEADO]],IS[],3,0),"OTROS")</f>
        <v>OTROS</v>
      </c>
      <c r="AQ154" t="str">
        <f>+IFERROR(VLOOKUP(Tabla1[[#This Row],[EMPLEADO]],IS[[NÓMINA]:[INGENIERO]],2,0),"OTROS")</f>
        <v>OTROS</v>
      </c>
    </row>
    <row r="155" spans="1:43" x14ac:dyDescent="0.25">
      <c r="A155" t="s">
        <v>36</v>
      </c>
      <c r="B155">
        <v>1</v>
      </c>
      <c r="C155" t="s">
        <v>1443</v>
      </c>
      <c r="D155" t="s">
        <v>38</v>
      </c>
      <c r="E155" t="s">
        <v>604</v>
      </c>
      <c r="F155" t="s">
        <v>1444</v>
      </c>
      <c r="G155" s="17" t="s">
        <v>1445</v>
      </c>
      <c r="H155" t="s">
        <v>150</v>
      </c>
      <c r="I155" t="s">
        <v>43</v>
      </c>
      <c r="J155" t="s">
        <v>8</v>
      </c>
      <c r="K155" t="s">
        <v>151</v>
      </c>
      <c r="L155" t="s">
        <v>1325</v>
      </c>
      <c r="M155" t="s">
        <v>94</v>
      </c>
      <c r="N155">
        <v>0</v>
      </c>
      <c r="O155" t="s">
        <v>47</v>
      </c>
      <c r="P155">
        <v>29</v>
      </c>
      <c r="Q155" t="s">
        <v>62</v>
      </c>
      <c r="R155" t="s">
        <v>63</v>
      </c>
      <c r="S155" t="s">
        <v>64</v>
      </c>
      <c r="T155" t="s">
        <v>51</v>
      </c>
      <c r="U155" t="s">
        <v>65</v>
      </c>
      <c r="V155">
        <v>0.8</v>
      </c>
      <c r="W155" s="1">
        <v>1092</v>
      </c>
      <c r="X155">
        <v>1</v>
      </c>
      <c r="Y155">
        <v>1.1499999999999999</v>
      </c>
      <c r="Z155">
        <v>5</v>
      </c>
      <c r="AA155">
        <v>0.22999999999999998</v>
      </c>
      <c r="AB155" s="2">
        <v>0</v>
      </c>
      <c r="AC155" s="1">
        <v>0</v>
      </c>
      <c r="AD155" s="7">
        <v>43486</v>
      </c>
      <c r="AE155" s="7">
        <v>43486</v>
      </c>
      <c r="AF155">
        <v>0</v>
      </c>
      <c r="AG155" t="s">
        <v>53</v>
      </c>
      <c r="AH155" s="2">
        <v>0</v>
      </c>
      <c r="AI155" s="1">
        <v>0</v>
      </c>
      <c r="AJ155" s="1">
        <v>0</v>
      </c>
      <c r="AK155" s="6" t="str">
        <f>+IF(Tabla1[[#This Row],[REQUEST_TY]]="SR MANTENIMIENTO CORRECTIVO", "EMERGENCIA", "OTROS")</f>
        <v>EMERGENCIA</v>
      </c>
      <c r="AL155" s="6" t="str">
        <f>+_xlfn.IFS(Tabla1[[#This Row],[Veces obj]]&lt;=1,"0-1",Tabla1[[#This Row],[Veces obj]]&lt;=2,"1-2",Tabla1[[#This Row],[Veces obj]]&lt;=3,"2-3",TRUE,"&gt;3")</f>
        <v>0-1</v>
      </c>
      <c r="AM155" s="6" t="str">
        <f>+_xlfn.IFS(MONTH(Tabla1[[#This Row],[MES]])&lt;=3,"Q1",MONTH(Tabla1[[#This Row],[MES]])&lt;=6,"Q2",MONTH(Tabla1[[#This Row],[MES]])&lt;=9,"Q3",TRUE,"Q4")</f>
        <v>Q1</v>
      </c>
      <c r="AN155" t="str">
        <f>+IFERROR(VLOOKUP(Tabla1[[#This Row],[CUENTA]],CTAS[],2,0),"OTROS")</f>
        <v>HONEYWELL</v>
      </c>
      <c r="AO155">
        <v>1</v>
      </c>
      <c r="AP155" t="str">
        <f>+IFERROR(VLOOKUP(Tabla1[[#This Row],[EMPLEADO]],IS[],3,0),"OTROS")</f>
        <v>JUAREZ</v>
      </c>
      <c r="AQ155" t="str">
        <f>+IFERROR(VLOOKUP(Tabla1[[#This Row],[EMPLEADO]],IS[[NÓMINA]:[INGENIERO]],2,0),"OTROS")</f>
        <v>CARLOS MONTOYA</v>
      </c>
    </row>
    <row r="156" spans="1:43" x14ac:dyDescent="0.25">
      <c r="A156" t="s">
        <v>36</v>
      </c>
      <c r="B156">
        <v>1</v>
      </c>
      <c r="C156" t="s">
        <v>1544</v>
      </c>
      <c r="D156" t="s">
        <v>38</v>
      </c>
      <c r="E156" t="s">
        <v>1545</v>
      </c>
      <c r="F156" t="s">
        <v>1546</v>
      </c>
      <c r="G156" s="17" t="s">
        <v>1547</v>
      </c>
      <c r="H156" t="s">
        <v>150</v>
      </c>
      <c r="I156" t="s">
        <v>43</v>
      </c>
      <c r="J156" t="s">
        <v>8</v>
      </c>
      <c r="K156" t="s">
        <v>151</v>
      </c>
      <c r="L156" t="s">
        <v>185</v>
      </c>
      <c r="M156" t="s">
        <v>73</v>
      </c>
      <c r="N156">
        <v>0</v>
      </c>
      <c r="O156" t="s">
        <v>47</v>
      </c>
      <c r="P156">
        <v>82</v>
      </c>
      <c r="Q156" t="s">
        <v>48</v>
      </c>
      <c r="R156" t="s">
        <v>242</v>
      </c>
      <c r="S156" t="s">
        <v>64</v>
      </c>
      <c r="T156" t="s">
        <v>51</v>
      </c>
      <c r="U156" t="s">
        <v>96</v>
      </c>
      <c r="V156">
        <v>1.1000000000000001</v>
      </c>
      <c r="W156" s="1">
        <v>1501.5000000000002</v>
      </c>
      <c r="X156">
        <v>1</v>
      </c>
      <c r="Y156">
        <v>1.23</v>
      </c>
      <c r="Z156">
        <v>5</v>
      </c>
      <c r="AA156">
        <v>0.246</v>
      </c>
      <c r="AB156" s="2">
        <v>0</v>
      </c>
      <c r="AC156" s="1">
        <v>0</v>
      </c>
      <c r="AD156" s="7">
        <v>43474</v>
      </c>
      <c r="AE156" s="7">
        <v>43475</v>
      </c>
      <c r="AF156">
        <v>1</v>
      </c>
      <c r="AG156" t="s">
        <v>53</v>
      </c>
      <c r="AH156" s="2">
        <v>0</v>
      </c>
      <c r="AI156" s="1">
        <v>0</v>
      </c>
      <c r="AJ156" s="1">
        <v>0</v>
      </c>
      <c r="AK156" s="6" t="str">
        <f>+IF(Tabla1[[#This Row],[REQUEST_TY]]="SR MANTENIMIENTO CORRECTIVO", "EMERGENCIA", "OTROS")</f>
        <v>EMERGENCIA</v>
      </c>
      <c r="AL156" s="6" t="str">
        <f>+_xlfn.IFS(Tabla1[[#This Row],[Veces obj]]&lt;=1,"0-1",Tabla1[[#This Row],[Veces obj]]&lt;=2,"1-2",Tabla1[[#This Row],[Veces obj]]&lt;=3,"2-3",TRUE,"&gt;3")</f>
        <v>0-1</v>
      </c>
      <c r="AM156" s="6" t="str">
        <f>+_xlfn.IFS(MONTH(Tabla1[[#This Row],[MES]])&lt;=3,"Q1",MONTH(Tabla1[[#This Row],[MES]])&lt;=6,"Q2",MONTH(Tabla1[[#This Row],[MES]])&lt;=9,"Q3",TRUE,"Q4")</f>
        <v>Q1</v>
      </c>
      <c r="AN156" t="str">
        <f>+IFERROR(VLOOKUP(Tabla1[[#This Row],[CUENTA]],CTAS[],2,0),"OTROS")</f>
        <v>HONEYWELL</v>
      </c>
      <c r="AO156">
        <v>1</v>
      </c>
      <c r="AP156" t="str">
        <f>+IFERROR(VLOOKUP(Tabla1[[#This Row],[EMPLEADO]],IS[],3,0),"OTROS")</f>
        <v>JUAREZ</v>
      </c>
      <c r="AQ156" t="str">
        <f>+IFERROR(VLOOKUP(Tabla1[[#This Row],[EMPLEADO]],IS[[NÓMINA]:[INGENIERO]],2,0),"OTROS")</f>
        <v>CARLOS MONTOYA</v>
      </c>
    </row>
    <row r="157" spans="1:43" x14ac:dyDescent="0.25">
      <c r="A157" t="s">
        <v>36</v>
      </c>
      <c r="B157">
        <v>1</v>
      </c>
      <c r="C157" t="s">
        <v>1660</v>
      </c>
      <c r="D157" t="s">
        <v>38</v>
      </c>
      <c r="E157" t="s">
        <v>1208</v>
      </c>
      <c r="F157" t="s">
        <v>1661</v>
      </c>
      <c r="G157" s="17" t="s">
        <v>1662</v>
      </c>
      <c r="H157" t="s">
        <v>150</v>
      </c>
      <c r="I157" t="s">
        <v>43</v>
      </c>
      <c r="J157" t="s">
        <v>8</v>
      </c>
      <c r="K157" t="s">
        <v>151</v>
      </c>
      <c r="L157" t="s">
        <v>1325</v>
      </c>
      <c r="M157" t="s">
        <v>94</v>
      </c>
      <c r="N157">
        <v>0</v>
      </c>
      <c r="O157" t="s">
        <v>47</v>
      </c>
      <c r="P157">
        <v>2617</v>
      </c>
      <c r="Q157" t="s">
        <v>48</v>
      </c>
      <c r="R157" t="s">
        <v>153</v>
      </c>
      <c r="S157" t="s">
        <v>50</v>
      </c>
      <c r="T157" t="s">
        <v>51</v>
      </c>
      <c r="U157" t="s">
        <v>52</v>
      </c>
      <c r="V157">
        <v>1.05</v>
      </c>
      <c r="W157" s="1">
        <v>750.75000000000011</v>
      </c>
      <c r="X157">
        <v>1</v>
      </c>
      <c r="Y157">
        <v>1.33</v>
      </c>
      <c r="Z157">
        <v>5</v>
      </c>
      <c r="AA157">
        <v>0.26600000000000001</v>
      </c>
      <c r="AB157" s="2">
        <v>0</v>
      </c>
      <c r="AC157" s="1">
        <v>0</v>
      </c>
      <c r="AD157" s="7">
        <v>43495</v>
      </c>
      <c r="AE157" s="7">
        <v>43495</v>
      </c>
      <c r="AF157">
        <v>0</v>
      </c>
      <c r="AG157" t="s">
        <v>53</v>
      </c>
      <c r="AH157" s="2">
        <v>0</v>
      </c>
      <c r="AI157" s="1">
        <v>0</v>
      </c>
      <c r="AJ157" s="1">
        <v>0</v>
      </c>
      <c r="AK157" s="6" t="str">
        <f>+IF(Tabla1[[#This Row],[REQUEST_TY]]="SR MANTENIMIENTO CORRECTIVO", "EMERGENCIA", "OTROS")</f>
        <v>EMERGENCIA</v>
      </c>
      <c r="AL157" s="6" t="str">
        <f>+_xlfn.IFS(Tabla1[[#This Row],[Veces obj]]&lt;=1,"0-1",Tabla1[[#This Row],[Veces obj]]&lt;=2,"1-2",Tabla1[[#This Row],[Veces obj]]&lt;=3,"2-3",TRUE,"&gt;3")</f>
        <v>0-1</v>
      </c>
      <c r="AM157" s="6" t="str">
        <f>+_xlfn.IFS(MONTH(Tabla1[[#This Row],[MES]])&lt;=3,"Q1",MONTH(Tabla1[[#This Row],[MES]])&lt;=6,"Q2",MONTH(Tabla1[[#This Row],[MES]])&lt;=9,"Q3",TRUE,"Q4")</f>
        <v>Q1</v>
      </c>
      <c r="AN157" t="str">
        <f>+IFERROR(VLOOKUP(Tabla1[[#This Row],[CUENTA]],CTAS[],2,0),"OTROS")</f>
        <v>HONEYWELL</v>
      </c>
      <c r="AO157">
        <v>1</v>
      </c>
      <c r="AP157" t="str">
        <f>+IFERROR(VLOOKUP(Tabla1[[#This Row],[EMPLEADO]],IS[],3,0),"OTROS")</f>
        <v>JUAREZ</v>
      </c>
      <c r="AQ157" t="str">
        <f>+IFERROR(VLOOKUP(Tabla1[[#This Row],[EMPLEADO]],IS[[NÓMINA]:[INGENIERO]],2,0),"OTROS")</f>
        <v>CARLOS MONTOYA</v>
      </c>
    </row>
    <row r="158" spans="1:43" x14ac:dyDescent="0.25">
      <c r="A158" t="s">
        <v>4444</v>
      </c>
      <c r="B158">
        <v>1</v>
      </c>
      <c r="C158" t="s">
        <v>6201</v>
      </c>
      <c r="D158" t="s">
        <v>38</v>
      </c>
      <c r="E158" t="s">
        <v>147</v>
      </c>
      <c r="F158" t="s">
        <v>6202</v>
      </c>
      <c r="G158" s="17" t="s">
        <v>3064</v>
      </c>
      <c r="H158" t="s">
        <v>150</v>
      </c>
      <c r="I158" t="s">
        <v>43</v>
      </c>
      <c r="J158" t="s">
        <v>8</v>
      </c>
      <c r="K158" t="s">
        <v>151</v>
      </c>
      <c r="L158" t="s">
        <v>323</v>
      </c>
      <c r="M158" t="s">
        <v>73</v>
      </c>
      <c r="N158">
        <v>0</v>
      </c>
      <c r="O158" t="s">
        <v>47</v>
      </c>
      <c r="P158">
        <v>9</v>
      </c>
      <c r="Q158" t="s">
        <v>194</v>
      </c>
      <c r="R158" t="s">
        <v>153</v>
      </c>
      <c r="S158" t="s">
        <v>50</v>
      </c>
      <c r="T158" t="s">
        <v>51</v>
      </c>
      <c r="U158" t="s">
        <v>444</v>
      </c>
      <c r="V158">
        <v>0</v>
      </c>
      <c r="W158" s="1">
        <v>0</v>
      </c>
      <c r="X158">
        <v>1</v>
      </c>
      <c r="Y158">
        <v>1.38</v>
      </c>
      <c r="Z158">
        <v>5</v>
      </c>
      <c r="AA158">
        <v>0.27599999999999997</v>
      </c>
      <c r="AB158" s="2">
        <v>0</v>
      </c>
      <c r="AC158" s="1">
        <v>0</v>
      </c>
      <c r="AD158" s="7">
        <v>43511</v>
      </c>
      <c r="AE158" s="7">
        <v>43511</v>
      </c>
      <c r="AF158">
        <v>0</v>
      </c>
      <c r="AG158" t="s">
        <v>53</v>
      </c>
      <c r="AH158" s="2">
        <v>0</v>
      </c>
      <c r="AI158" s="1">
        <v>0</v>
      </c>
      <c r="AJ158" s="1">
        <v>0</v>
      </c>
      <c r="AK158" s="6" t="str">
        <f>+IF(Tabla1[[#This Row],[REQUEST_TY]]="SR MANTENIMIENTO CORRECTIVO", "EMERGENCIA", "OTROS")</f>
        <v>EMERGENCIA</v>
      </c>
      <c r="AL158" s="6" t="str">
        <f>+_xlfn.IFS(Tabla1[[#This Row],[Veces obj]]&lt;=1,"0-1",Tabla1[[#This Row],[Veces obj]]&lt;=2,"1-2",Tabla1[[#This Row],[Veces obj]]&lt;=3,"2-3",TRUE,"&gt;3")</f>
        <v>0-1</v>
      </c>
      <c r="AM158" s="6" t="str">
        <f>+_xlfn.IFS(MONTH(Tabla1[[#This Row],[MES]])&lt;=3,"Q1",MONTH(Tabla1[[#This Row],[MES]])&lt;=6,"Q2",MONTH(Tabla1[[#This Row],[MES]])&lt;=9,"Q3",TRUE,"Q4")</f>
        <v>Q1</v>
      </c>
      <c r="AN158" t="str">
        <f>+IFERROR(VLOOKUP(Tabla1[[#This Row],[CUENTA]],CTAS[],2,0),"OTROS")</f>
        <v>HONEYWELL</v>
      </c>
      <c r="AO158">
        <v>1</v>
      </c>
      <c r="AP158" t="str">
        <f>+IFERROR(VLOOKUP(Tabla1[[#This Row],[EMPLEADO]],IS[],3,0),"OTROS")</f>
        <v>JUAREZ</v>
      </c>
      <c r="AQ158" t="str">
        <f>+IFERROR(VLOOKUP(Tabla1[[#This Row],[EMPLEADO]],IS[[NÓMINA]:[INGENIERO]],2,0),"OTROS")</f>
        <v>CARLOS MONTOYA</v>
      </c>
    </row>
    <row r="159" spans="1:43" x14ac:dyDescent="0.25">
      <c r="A159" t="s">
        <v>4444</v>
      </c>
      <c r="B159">
        <v>1</v>
      </c>
      <c r="C159" t="s">
        <v>6721</v>
      </c>
      <c r="D159" t="s">
        <v>38</v>
      </c>
      <c r="E159" t="s">
        <v>89</v>
      </c>
      <c r="F159" t="s">
        <v>6722</v>
      </c>
      <c r="G159" s="17" t="s">
        <v>5211</v>
      </c>
      <c r="H159" t="s">
        <v>70</v>
      </c>
      <c r="I159" t="s">
        <v>43</v>
      </c>
      <c r="J159" t="s">
        <v>8</v>
      </c>
      <c r="K159" t="s">
        <v>234</v>
      </c>
      <c r="L159" t="s">
        <v>93</v>
      </c>
      <c r="M159" t="s">
        <v>94</v>
      </c>
      <c r="N159">
        <v>1</v>
      </c>
      <c r="O159" t="s">
        <v>47</v>
      </c>
      <c r="P159">
        <v>14</v>
      </c>
      <c r="Q159" t="s">
        <v>194</v>
      </c>
      <c r="R159" t="s">
        <v>95</v>
      </c>
      <c r="S159" t="s">
        <v>64</v>
      </c>
      <c r="T159" t="s">
        <v>51</v>
      </c>
      <c r="U159" t="s">
        <v>195</v>
      </c>
      <c r="V159">
        <v>0.6</v>
      </c>
      <c r="W159" s="1">
        <v>0</v>
      </c>
      <c r="X159">
        <v>1</v>
      </c>
      <c r="Y159">
        <v>0.01</v>
      </c>
      <c r="Z159">
        <v>5</v>
      </c>
      <c r="AA159">
        <v>2E-3</v>
      </c>
      <c r="AB159" s="2">
        <v>0</v>
      </c>
      <c r="AC159" s="1">
        <v>0</v>
      </c>
      <c r="AD159" s="7">
        <v>43516</v>
      </c>
      <c r="AE159" s="7">
        <v>43516</v>
      </c>
      <c r="AF159">
        <v>0</v>
      </c>
      <c r="AG159" t="s">
        <v>53</v>
      </c>
      <c r="AH159" s="2">
        <v>0</v>
      </c>
      <c r="AI159" s="1">
        <v>0</v>
      </c>
      <c r="AJ159" s="1">
        <v>0</v>
      </c>
      <c r="AK159" s="6" t="str">
        <f>+IF(Tabla1[[#This Row],[REQUEST_TY]]="SR MANTENIMIENTO CORRECTIVO", "EMERGENCIA", "OTROS")</f>
        <v>EMERGENCIA</v>
      </c>
      <c r="AL159" s="6" t="str">
        <f>+_xlfn.IFS(Tabla1[[#This Row],[Veces obj]]&lt;=1,"0-1",Tabla1[[#This Row],[Veces obj]]&lt;=2,"1-2",Tabla1[[#This Row],[Veces obj]]&lt;=3,"2-3",TRUE,"&gt;3")</f>
        <v>0-1</v>
      </c>
      <c r="AM159" s="6" t="str">
        <f>+_xlfn.IFS(MONTH(Tabla1[[#This Row],[MES]])&lt;=3,"Q1",MONTH(Tabla1[[#This Row],[MES]])&lt;=6,"Q2",MONTH(Tabla1[[#This Row],[MES]])&lt;=9,"Q3",TRUE,"Q4")</f>
        <v>Q1</v>
      </c>
      <c r="AN159" t="str">
        <f>+IFERROR(VLOOKUP(Tabla1[[#This Row],[CUENTA]],CTAS[],2,0),"OTROS")</f>
        <v>OTROS</v>
      </c>
      <c r="AP159" t="str">
        <f>+IFERROR(VLOOKUP(Tabla1[[#This Row],[EMPLEADO]],IS[],3,0),"OTROS")</f>
        <v>OTROS</v>
      </c>
      <c r="AQ159" t="str">
        <f>+IFERROR(VLOOKUP(Tabla1[[#This Row],[EMPLEADO]],IS[[NÓMINA]:[INGENIERO]],2,0),"OTROS")</f>
        <v>OTROS</v>
      </c>
    </row>
    <row r="160" spans="1:43" x14ac:dyDescent="0.25">
      <c r="A160" t="s">
        <v>4444</v>
      </c>
      <c r="B160">
        <v>1</v>
      </c>
      <c r="C160" t="s">
        <v>4699</v>
      </c>
      <c r="D160" t="s">
        <v>38</v>
      </c>
      <c r="E160" t="s">
        <v>2527</v>
      </c>
      <c r="F160" t="s">
        <v>4700</v>
      </c>
      <c r="G160" s="17" t="s">
        <v>4701</v>
      </c>
      <c r="H160" t="s">
        <v>150</v>
      </c>
      <c r="I160" t="s">
        <v>43</v>
      </c>
      <c r="J160" t="s">
        <v>8</v>
      </c>
      <c r="K160" t="s">
        <v>151</v>
      </c>
      <c r="L160" t="s">
        <v>193</v>
      </c>
      <c r="M160" t="s">
        <v>73</v>
      </c>
      <c r="N160">
        <v>0</v>
      </c>
      <c r="O160" t="s">
        <v>47</v>
      </c>
      <c r="P160">
        <v>70</v>
      </c>
      <c r="Q160" t="s">
        <v>48</v>
      </c>
      <c r="R160" t="s">
        <v>153</v>
      </c>
      <c r="S160" t="s">
        <v>50</v>
      </c>
      <c r="T160" t="s">
        <v>51</v>
      </c>
      <c r="U160" t="s">
        <v>52</v>
      </c>
      <c r="V160">
        <v>1.05</v>
      </c>
      <c r="W160" s="1">
        <v>750.75000000000011</v>
      </c>
      <c r="X160">
        <v>1</v>
      </c>
      <c r="Y160">
        <v>1.55</v>
      </c>
      <c r="Z160">
        <v>5</v>
      </c>
      <c r="AA160">
        <v>0.31</v>
      </c>
      <c r="AB160" s="2">
        <v>0</v>
      </c>
      <c r="AC160" s="1">
        <v>0</v>
      </c>
      <c r="AD160" s="7">
        <v>43496</v>
      </c>
      <c r="AE160" s="7">
        <v>43497</v>
      </c>
      <c r="AF160">
        <v>1</v>
      </c>
      <c r="AG160" t="s">
        <v>53</v>
      </c>
      <c r="AH160" s="2">
        <v>0</v>
      </c>
      <c r="AI160" s="1">
        <v>0</v>
      </c>
      <c r="AJ160" s="1">
        <v>0</v>
      </c>
      <c r="AK160" s="6" t="str">
        <f>+IF(Tabla1[[#This Row],[REQUEST_TY]]="SR MANTENIMIENTO CORRECTIVO", "EMERGENCIA", "OTROS")</f>
        <v>EMERGENCIA</v>
      </c>
      <c r="AL160" s="6" t="str">
        <f>+_xlfn.IFS(Tabla1[[#This Row],[Veces obj]]&lt;=1,"0-1",Tabla1[[#This Row],[Veces obj]]&lt;=2,"1-2",Tabla1[[#This Row],[Veces obj]]&lt;=3,"2-3",TRUE,"&gt;3")</f>
        <v>0-1</v>
      </c>
      <c r="AM160" s="6" t="str">
        <f>+_xlfn.IFS(MONTH(Tabla1[[#This Row],[MES]])&lt;=3,"Q1",MONTH(Tabla1[[#This Row],[MES]])&lt;=6,"Q2",MONTH(Tabla1[[#This Row],[MES]])&lt;=9,"Q3",TRUE,"Q4")</f>
        <v>Q1</v>
      </c>
      <c r="AN160" t="str">
        <f>+IFERROR(VLOOKUP(Tabla1[[#This Row],[CUENTA]],CTAS[],2,0),"OTROS")</f>
        <v>HONEYWELL</v>
      </c>
      <c r="AO160">
        <v>1</v>
      </c>
      <c r="AP160" t="str">
        <f>+IFERROR(VLOOKUP(Tabla1[[#This Row],[EMPLEADO]],IS[],3,0),"OTROS")</f>
        <v>JUAREZ</v>
      </c>
      <c r="AQ160" t="str">
        <f>+IFERROR(VLOOKUP(Tabla1[[#This Row],[EMPLEADO]],IS[[NÓMINA]:[INGENIERO]],2,0),"OTROS")</f>
        <v>CARLOS MONTOYA</v>
      </c>
    </row>
    <row r="161" spans="1:43" x14ac:dyDescent="0.25">
      <c r="A161" t="s">
        <v>36</v>
      </c>
      <c r="B161">
        <v>1</v>
      </c>
      <c r="C161" t="s">
        <v>1995</v>
      </c>
      <c r="D161" t="s">
        <v>38</v>
      </c>
      <c r="E161" t="s">
        <v>464</v>
      </c>
      <c r="F161" t="s">
        <v>1996</v>
      </c>
      <c r="G161" s="17" t="s">
        <v>1978</v>
      </c>
      <c r="H161" t="s">
        <v>150</v>
      </c>
      <c r="I161" t="s">
        <v>43</v>
      </c>
      <c r="J161" t="s">
        <v>8</v>
      </c>
      <c r="K161" t="s">
        <v>151</v>
      </c>
      <c r="L161" t="s">
        <v>185</v>
      </c>
      <c r="M161" t="s">
        <v>73</v>
      </c>
      <c r="N161">
        <v>0</v>
      </c>
      <c r="O161" t="s">
        <v>47</v>
      </c>
      <c r="P161">
        <v>3</v>
      </c>
      <c r="Q161" t="s">
        <v>388</v>
      </c>
      <c r="R161" t="s">
        <v>242</v>
      </c>
      <c r="S161" t="s">
        <v>64</v>
      </c>
      <c r="T161" t="s">
        <v>51</v>
      </c>
      <c r="U161" t="s">
        <v>389</v>
      </c>
      <c r="V161">
        <v>0</v>
      </c>
      <c r="W161" s="1">
        <v>0</v>
      </c>
      <c r="X161">
        <v>1</v>
      </c>
      <c r="Y161">
        <v>1.67</v>
      </c>
      <c r="Z161">
        <v>5</v>
      </c>
      <c r="AA161">
        <v>0.33399999999999996</v>
      </c>
      <c r="AB161" s="2">
        <v>0</v>
      </c>
      <c r="AC161" s="1">
        <v>0</v>
      </c>
      <c r="AD161" s="7">
        <v>43489</v>
      </c>
      <c r="AE161" s="7">
        <v>43489</v>
      </c>
      <c r="AF161">
        <v>0</v>
      </c>
      <c r="AG161" t="s">
        <v>53</v>
      </c>
      <c r="AH161" s="2">
        <v>0</v>
      </c>
      <c r="AI161" s="1">
        <v>0</v>
      </c>
      <c r="AJ161" s="1">
        <v>0</v>
      </c>
      <c r="AK161" s="6" t="str">
        <f>+IF(Tabla1[[#This Row],[REQUEST_TY]]="SR MANTENIMIENTO CORRECTIVO", "EMERGENCIA", "OTROS")</f>
        <v>EMERGENCIA</v>
      </c>
      <c r="AL161" s="6" t="str">
        <f>+_xlfn.IFS(Tabla1[[#This Row],[Veces obj]]&lt;=1,"0-1",Tabla1[[#This Row],[Veces obj]]&lt;=2,"1-2",Tabla1[[#This Row],[Veces obj]]&lt;=3,"2-3",TRUE,"&gt;3")</f>
        <v>0-1</v>
      </c>
      <c r="AM161" s="6" t="str">
        <f>+_xlfn.IFS(MONTH(Tabla1[[#This Row],[MES]])&lt;=3,"Q1",MONTH(Tabla1[[#This Row],[MES]])&lt;=6,"Q2",MONTH(Tabla1[[#This Row],[MES]])&lt;=9,"Q3",TRUE,"Q4")</f>
        <v>Q1</v>
      </c>
      <c r="AN161" t="str">
        <f>+IFERROR(VLOOKUP(Tabla1[[#This Row],[CUENTA]],CTAS[],2,0),"OTROS")</f>
        <v>HONEYWELL</v>
      </c>
      <c r="AO161">
        <v>1</v>
      </c>
      <c r="AP161" t="str">
        <f>+IFERROR(VLOOKUP(Tabla1[[#This Row],[EMPLEADO]],IS[],3,0),"OTROS")</f>
        <v>JUAREZ</v>
      </c>
      <c r="AQ161" t="str">
        <f>+IFERROR(VLOOKUP(Tabla1[[#This Row],[EMPLEADO]],IS[[NÓMINA]:[INGENIERO]],2,0),"OTROS")</f>
        <v>CARLOS MONTOYA</v>
      </c>
    </row>
    <row r="162" spans="1:43" x14ac:dyDescent="0.25">
      <c r="A162" t="s">
        <v>4444</v>
      </c>
      <c r="B162">
        <v>1</v>
      </c>
      <c r="C162" t="s">
        <v>7190</v>
      </c>
      <c r="D162" t="s">
        <v>38</v>
      </c>
      <c r="E162" t="s">
        <v>76</v>
      </c>
      <c r="F162" t="s">
        <v>7191</v>
      </c>
      <c r="G162" s="17" t="s">
        <v>7192</v>
      </c>
      <c r="H162" t="s">
        <v>453</v>
      </c>
      <c r="I162" t="s">
        <v>43</v>
      </c>
      <c r="J162" t="s">
        <v>8</v>
      </c>
      <c r="K162" t="s">
        <v>102</v>
      </c>
      <c r="L162" t="s">
        <v>1197</v>
      </c>
      <c r="M162" t="s">
        <v>1198</v>
      </c>
      <c r="N162">
        <v>0</v>
      </c>
      <c r="O162" t="s">
        <v>47</v>
      </c>
      <c r="P162">
        <v>224</v>
      </c>
      <c r="Q162" t="s">
        <v>48</v>
      </c>
      <c r="R162" t="s">
        <v>63</v>
      </c>
      <c r="S162" t="s">
        <v>64</v>
      </c>
      <c r="T162" t="s">
        <v>51</v>
      </c>
      <c r="U162" t="s">
        <v>96</v>
      </c>
      <c r="V162">
        <v>1.1000000000000001</v>
      </c>
      <c r="W162" s="1">
        <v>1501.5000000000002</v>
      </c>
      <c r="X162">
        <v>1</v>
      </c>
      <c r="Y162">
        <v>0.02</v>
      </c>
      <c r="Z162">
        <v>5</v>
      </c>
      <c r="AA162">
        <v>4.0000000000000001E-3</v>
      </c>
      <c r="AB162" s="2">
        <v>0</v>
      </c>
      <c r="AC162" s="1">
        <v>0</v>
      </c>
      <c r="AD162" s="7">
        <v>43523</v>
      </c>
      <c r="AE162" s="7">
        <v>43523</v>
      </c>
      <c r="AF162">
        <v>0</v>
      </c>
      <c r="AG162" t="s">
        <v>53</v>
      </c>
      <c r="AH162" s="2">
        <v>0</v>
      </c>
      <c r="AI162" s="1">
        <v>0</v>
      </c>
      <c r="AJ162" s="1">
        <v>0</v>
      </c>
      <c r="AK162" s="6" t="str">
        <f>+IF(Tabla1[[#This Row],[REQUEST_TY]]="SR MANTENIMIENTO CORRECTIVO", "EMERGENCIA", "OTROS")</f>
        <v>EMERGENCIA</v>
      </c>
      <c r="AL162" s="6" t="str">
        <f>+_xlfn.IFS(Tabla1[[#This Row],[Veces obj]]&lt;=1,"0-1",Tabla1[[#This Row],[Veces obj]]&lt;=2,"1-2",Tabla1[[#This Row],[Veces obj]]&lt;=3,"2-3",TRUE,"&gt;3")</f>
        <v>0-1</v>
      </c>
      <c r="AM162" s="6" t="str">
        <f>+_xlfn.IFS(MONTH(Tabla1[[#This Row],[MES]])&lt;=3,"Q1",MONTH(Tabla1[[#This Row],[MES]])&lt;=6,"Q2",MONTH(Tabla1[[#This Row],[MES]])&lt;=9,"Q3",TRUE,"Q4")</f>
        <v>Q1</v>
      </c>
      <c r="AN162" t="str">
        <f>+IFERROR(VLOOKUP(Tabla1[[#This Row],[CUENTA]],CTAS[],2,0),"OTROS")</f>
        <v>OTROS</v>
      </c>
      <c r="AP162" t="str">
        <f>+IFERROR(VLOOKUP(Tabla1[[#This Row],[EMPLEADO]],IS[],3,0),"OTROS")</f>
        <v>OTROS</v>
      </c>
      <c r="AQ162" t="str">
        <f>+IFERROR(VLOOKUP(Tabla1[[#This Row],[EMPLEADO]],IS[[NÓMINA]:[INGENIERO]],2,0),"OTROS")</f>
        <v>OTROS</v>
      </c>
    </row>
    <row r="163" spans="1:43" x14ac:dyDescent="0.25">
      <c r="A163" t="s">
        <v>36</v>
      </c>
      <c r="B163">
        <v>1</v>
      </c>
      <c r="C163" t="s">
        <v>1997</v>
      </c>
      <c r="D163" t="s">
        <v>38</v>
      </c>
      <c r="E163" t="s">
        <v>89</v>
      </c>
      <c r="F163" t="s">
        <v>1998</v>
      </c>
      <c r="G163" s="17" t="s">
        <v>1999</v>
      </c>
      <c r="H163" t="s">
        <v>150</v>
      </c>
      <c r="I163" t="s">
        <v>43</v>
      </c>
      <c r="J163" t="s">
        <v>8</v>
      </c>
      <c r="K163" t="s">
        <v>151</v>
      </c>
      <c r="L163" t="s">
        <v>185</v>
      </c>
      <c r="M163" t="s">
        <v>73</v>
      </c>
      <c r="N163">
        <v>0</v>
      </c>
      <c r="O163" t="s">
        <v>47</v>
      </c>
      <c r="P163">
        <v>263</v>
      </c>
      <c r="Q163" t="s">
        <v>48</v>
      </c>
      <c r="R163" t="s">
        <v>95</v>
      </c>
      <c r="S163" t="s">
        <v>64</v>
      </c>
      <c r="T163" t="s">
        <v>51</v>
      </c>
      <c r="U163" t="s">
        <v>96</v>
      </c>
      <c r="V163">
        <v>1.1000000000000001</v>
      </c>
      <c r="W163" s="1">
        <v>1501.5000000000002</v>
      </c>
      <c r="X163">
        <v>1</v>
      </c>
      <c r="Y163">
        <v>1.67</v>
      </c>
      <c r="Z163">
        <v>5</v>
      </c>
      <c r="AA163">
        <v>0.33399999999999996</v>
      </c>
      <c r="AB163" s="2">
        <v>0</v>
      </c>
      <c r="AC163" s="1">
        <v>0</v>
      </c>
      <c r="AD163" s="7">
        <v>43490</v>
      </c>
      <c r="AE163" s="7">
        <v>43490</v>
      </c>
      <c r="AF163">
        <v>0</v>
      </c>
      <c r="AG163" t="s">
        <v>53</v>
      </c>
      <c r="AH163" s="2">
        <v>0</v>
      </c>
      <c r="AI163" s="1">
        <v>0</v>
      </c>
      <c r="AJ163" s="1">
        <v>0</v>
      </c>
      <c r="AK163" s="6" t="str">
        <f>+IF(Tabla1[[#This Row],[REQUEST_TY]]="SR MANTENIMIENTO CORRECTIVO", "EMERGENCIA", "OTROS")</f>
        <v>EMERGENCIA</v>
      </c>
      <c r="AL163" s="6" t="str">
        <f>+_xlfn.IFS(Tabla1[[#This Row],[Veces obj]]&lt;=1,"0-1",Tabla1[[#This Row],[Veces obj]]&lt;=2,"1-2",Tabla1[[#This Row],[Veces obj]]&lt;=3,"2-3",TRUE,"&gt;3")</f>
        <v>0-1</v>
      </c>
      <c r="AM163" s="6" t="str">
        <f>+_xlfn.IFS(MONTH(Tabla1[[#This Row],[MES]])&lt;=3,"Q1",MONTH(Tabla1[[#This Row],[MES]])&lt;=6,"Q2",MONTH(Tabla1[[#This Row],[MES]])&lt;=9,"Q3",TRUE,"Q4")</f>
        <v>Q1</v>
      </c>
      <c r="AN163" t="str">
        <f>+IFERROR(VLOOKUP(Tabla1[[#This Row],[CUENTA]],CTAS[],2,0),"OTROS")</f>
        <v>HONEYWELL</v>
      </c>
      <c r="AO163">
        <v>1</v>
      </c>
      <c r="AP163" t="str">
        <f>+IFERROR(VLOOKUP(Tabla1[[#This Row],[EMPLEADO]],IS[],3,0),"OTROS")</f>
        <v>JUAREZ</v>
      </c>
      <c r="AQ163" t="str">
        <f>+IFERROR(VLOOKUP(Tabla1[[#This Row],[EMPLEADO]],IS[[NÓMINA]:[INGENIERO]],2,0),"OTROS")</f>
        <v>CARLOS MONTOYA</v>
      </c>
    </row>
    <row r="164" spans="1:43" x14ac:dyDescent="0.25">
      <c r="A164" t="s">
        <v>36</v>
      </c>
      <c r="B164">
        <v>1</v>
      </c>
      <c r="C164" t="s">
        <v>2074</v>
      </c>
      <c r="D164" t="s">
        <v>38</v>
      </c>
      <c r="E164" t="s">
        <v>2075</v>
      </c>
      <c r="F164" t="s">
        <v>2076</v>
      </c>
      <c r="G164" s="17" t="s">
        <v>2077</v>
      </c>
      <c r="H164" t="s">
        <v>150</v>
      </c>
      <c r="I164" t="s">
        <v>43</v>
      </c>
      <c r="J164" t="s">
        <v>8</v>
      </c>
      <c r="K164" t="s">
        <v>151</v>
      </c>
      <c r="L164" t="s">
        <v>1420</v>
      </c>
      <c r="M164" t="s">
        <v>1421</v>
      </c>
      <c r="N164">
        <v>0</v>
      </c>
      <c r="O164" t="s">
        <v>47</v>
      </c>
      <c r="P164">
        <v>136</v>
      </c>
      <c r="Q164" t="s">
        <v>48</v>
      </c>
      <c r="R164" t="s">
        <v>153</v>
      </c>
      <c r="S164" t="s">
        <v>50</v>
      </c>
      <c r="T164" t="s">
        <v>51</v>
      </c>
      <c r="U164" t="s">
        <v>52</v>
      </c>
      <c r="V164">
        <v>1.05</v>
      </c>
      <c r="W164" s="1">
        <v>750.75000000000011</v>
      </c>
      <c r="X164">
        <v>1</v>
      </c>
      <c r="Y164">
        <v>1.8</v>
      </c>
      <c r="Z164">
        <v>5</v>
      </c>
      <c r="AA164">
        <v>0.36</v>
      </c>
      <c r="AB164" s="2">
        <v>0</v>
      </c>
      <c r="AC164" s="1">
        <v>0</v>
      </c>
      <c r="AD164" s="7">
        <v>43469</v>
      </c>
      <c r="AE164" s="7">
        <v>43469</v>
      </c>
      <c r="AF164">
        <v>0</v>
      </c>
      <c r="AG164" t="s">
        <v>53</v>
      </c>
      <c r="AH164" s="2">
        <v>0</v>
      </c>
      <c r="AI164" s="1">
        <v>0</v>
      </c>
      <c r="AJ164" s="1">
        <v>0</v>
      </c>
      <c r="AK164" s="6" t="str">
        <f>+IF(Tabla1[[#This Row],[REQUEST_TY]]="SR MANTENIMIENTO CORRECTIVO", "EMERGENCIA", "OTROS")</f>
        <v>EMERGENCIA</v>
      </c>
      <c r="AL164" s="6" t="str">
        <f>+_xlfn.IFS(Tabla1[[#This Row],[Veces obj]]&lt;=1,"0-1",Tabla1[[#This Row],[Veces obj]]&lt;=2,"1-2",Tabla1[[#This Row],[Veces obj]]&lt;=3,"2-3",TRUE,"&gt;3")</f>
        <v>0-1</v>
      </c>
      <c r="AM164" s="6" t="str">
        <f>+_xlfn.IFS(MONTH(Tabla1[[#This Row],[MES]])&lt;=3,"Q1",MONTH(Tabla1[[#This Row],[MES]])&lt;=6,"Q2",MONTH(Tabla1[[#This Row],[MES]])&lt;=9,"Q3",TRUE,"Q4")</f>
        <v>Q1</v>
      </c>
      <c r="AN164" t="str">
        <f>+IFERROR(VLOOKUP(Tabla1[[#This Row],[CUENTA]],CTAS[],2,0),"OTROS")</f>
        <v>HONEYWELL</v>
      </c>
      <c r="AO164">
        <v>1</v>
      </c>
      <c r="AP164" t="str">
        <f>+IFERROR(VLOOKUP(Tabla1[[#This Row],[EMPLEADO]],IS[],3,0),"OTROS")</f>
        <v>JUAREZ</v>
      </c>
      <c r="AQ164" t="str">
        <f>+IFERROR(VLOOKUP(Tabla1[[#This Row],[EMPLEADO]],IS[[NÓMINA]:[INGENIERO]],2,0),"OTROS")</f>
        <v>CARLOS MONTOYA</v>
      </c>
    </row>
    <row r="165" spans="1:43" x14ac:dyDescent="0.25">
      <c r="A165" t="s">
        <v>36</v>
      </c>
      <c r="B165">
        <v>1</v>
      </c>
      <c r="C165" t="s">
        <v>2151</v>
      </c>
      <c r="D165" t="s">
        <v>38</v>
      </c>
      <c r="E165" t="s">
        <v>182</v>
      </c>
      <c r="F165" t="s">
        <v>2152</v>
      </c>
      <c r="G165" s="17" t="s">
        <v>2153</v>
      </c>
      <c r="H165" t="s">
        <v>150</v>
      </c>
      <c r="I165" t="s">
        <v>43</v>
      </c>
      <c r="J165" t="s">
        <v>8</v>
      </c>
      <c r="K165" t="s">
        <v>151</v>
      </c>
      <c r="L165" t="s">
        <v>185</v>
      </c>
      <c r="M165" t="s">
        <v>73</v>
      </c>
      <c r="N165">
        <v>0</v>
      </c>
      <c r="O165" t="s">
        <v>47</v>
      </c>
      <c r="P165">
        <v>917</v>
      </c>
      <c r="Q165" t="s">
        <v>48</v>
      </c>
      <c r="R165" t="s">
        <v>153</v>
      </c>
      <c r="S165" t="s">
        <v>50</v>
      </c>
      <c r="T165" t="s">
        <v>51</v>
      </c>
      <c r="U165" t="s">
        <v>52</v>
      </c>
      <c r="V165">
        <v>1.05</v>
      </c>
      <c r="W165" s="1">
        <v>750.75000000000011</v>
      </c>
      <c r="X165">
        <v>1</v>
      </c>
      <c r="Y165">
        <v>1.9</v>
      </c>
      <c r="Z165">
        <v>5</v>
      </c>
      <c r="AA165">
        <v>0.38</v>
      </c>
      <c r="AB165" s="2">
        <v>0</v>
      </c>
      <c r="AC165" s="1">
        <v>0</v>
      </c>
      <c r="AD165" s="7">
        <v>43488</v>
      </c>
      <c r="AE165" s="7">
        <v>43488</v>
      </c>
      <c r="AF165">
        <v>0</v>
      </c>
      <c r="AG165" t="s">
        <v>53</v>
      </c>
      <c r="AH165" s="2">
        <v>0</v>
      </c>
      <c r="AI165" s="1">
        <v>0</v>
      </c>
      <c r="AJ165" s="1">
        <v>0</v>
      </c>
      <c r="AK165" s="6" t="str">
        <f>+IF(Tabla1[[#This Row],[REQUEST_TY]]="SR MANTENIMIENTO CORRECTIVO", "EMERGENCIA", "OTROS")</f>
        <v>EMERGENCIA</v>
      </c>
      <c r="AL165" s="6" t="str">
        <f>+_xlfn.IFS(Tabla1[[#This Row],[Veces obj]]&lt;=1,"0-1",Tabla1[[#This Row],[Veces obj]]&lt;=2,"1-2",Tabla1[[#This Row],[Veces obj]]&lt;=3,"2-3",TRUE,"&gt;3")</f>
        <v>0-1</v>
      </c>
      <c r="AM165" s="6" t="str">
        <f>+_xlfn.IFS(MONTH(Tabla1[[#This Row],[MES]])&lt;=3,"Q1",MONTH(Tabla1[[#This Row],[MES]])&lt;=6,"Q2",MONTH(Tabla1[[#This Row],[MES]])&lt;=9,"Q3",TRUE,"Q4")</f>
        <v>Q1</v>
      </c>
      <c r="AN165" t="str">
        <f>+IFERROR(VLOOKUP(Tabla1[[#This Row],[CUENTA]],CTAS[],2,0),"OTROS")</f>
        <v>HONEYWELL</v>
      </c>
      <c r="AO165">
        <v>1</v>
      </c>
      <c r="AP165" t="str">
        <f>+IFERROR(VLOOKUP(Tabla1[[#This Row],[EMPLEADO]],IS[],3,0),"OTROS")</f>
        <v>JUAREZ</v>
      </c>
      <c r="AQ165" t="str">
        <f>+IFERROR(VLOOKUP(Tabla1[[#This Row],[EMPLEADO]],IS[[NÓMINA]:[INGENIERO]],2,0),"OTROS")</f>
        <v>CARLOS MONTOYA</v>
      </c>
    </row>
    <row r="166" spans="1:43" x14ac:dyDescent="0.25">
      <c r="A166" t="s">
        <v>36</v>
      </c>
      <c r="B166">
        <v>1</v>
      </c>
      <c r="C166" t="s">
        <v>2384</v>
      </c>
      <c r="D166" t="s">
        <v>38</v>
      </c>
      <c r="E166" t="s">
        <v>147</v>
      </c>
      <c r="F166" t="s">
        <v>2385</v>
      </c>
      <c r="G166" s="17" t="s">
        <v>2386</v>
      </c>
      <c r="H166" t="s">
        <v>150</v>
      </c>
      <c r="I166" t="s">
        <v>43</v>
      </c>
      <c r="J166" t="s">
        <v>8</v>
      </c>
      <c r="K166" t="s">
        <v>151</v>
      </c>
      <c r="L166" t="s">
        <v>152</v>
      </c>
      <c r="M166" t="s">
        <v>73</v>
      </c>
      <c r="N166">
        <v>0</v>
      </c>
      <c r="O166" t="s">
        <v>47</v>
      </c>
      <c r="P166">
        <v>61</v>
      </c>
      <c r="Q166" t="s">
        <v>48</v>
      </c>
      <c r="R166" t="s">
        <v>153</v>
      </c>
      <c r="S166" t="s">
        <v>50</v>
      </c>
      <c r="T166" t="s">
        <v>51</v>
      </c>
      <c r="U166" t="s">
        <v>52</v>
      </c>
      <c r="V166">
        <v>1.05</v>
      </c>
      <c r="W166" s="1">
        <v>750.75000000000011</v>
      </c>
      <c r="X166">
        <v>1</v>
      </c>
      <c r="Y166">
        <v>2.25</v>
      </c>
      <c r="Z166">
        <v>5</v>
      </c>
      <c r="AA166">
        <v>0.45</v>
      </c>
      <c r="AB166" s="2">
        <v>0</v>
      </c>
      <c r="AC166" s="1">
        <v>0</v>
      </c>
      <c r="AD166" s="7">
        <v>43490</v>
      </c>
      <c r="AE166" s="7">
        <v>43493</v>
      </c>
      <c r="AF166">
        <v>1</v>
      </c>
      <c r="AG166" t="s">
        <v>53</v>
      </c>
      <c r="AH166" s="2">
        <v>0</v>
      </c>
      <c r="AI166" s="1">
        <v>0</v>
      </c>
      <c r="AJ166" s="1">
        <v>0</v>
      </c>
      <c r="AK166" s="6" t="str">
        <f>+IF(Tabla1[[#This Row],[REQUEST_TY]]="SR MANTENIMIENTO CORRECTIVO", "EMERGENCIA", "OTROS")</f>
        <v>EMERGENCIA</v>
      </c>
      <c r="AL166" s="6" t="str">
        <f>+_xlfn.IFS(Tabla1[[#This Row],[Veces obj]]&lt;=1,"0-1",Tabla1[[#This Row],[Veces obj]]&lt;=2,"1-2",Tabla1[[#This Row],[Veces obj]]&lt;=3,"2-3",TRUE,"&gt;3")</f>
        <v>0-1</v>
      </c>
      <c r="AM166" s="6" t="str">
        <f>+_xlfn.IFS(MONTH(Tabla1[[#This Row],[MES]])&lt;=3,"Q1",MONTH(Tabla1[[#This Row],[MES]])&lt;=6,"Q2",MONTH(Tabla1[[#This Row],[MES]])&lt;=9,"Q3",TRUE,"Q4")</f>
        <v>Q1</v>
      </c>
      <c r="AN166" t="str">
        <f>+IFERROR(VLOOKUP(Tabla1[[#This Row],[CUENTA]],CTAS[],2,0),"OTROS")</f>
        <v>HONEYWELL</v>
      </c>
      <c r="AO166">
        <v>1</v>
      </c>
      <c r="AP166" t="str">
        <f>+IFERROR(VLOOKUP(Tabla1[[#This Row],[EMPLEADO]],IS[],3,0),"OTROS")</f>
        <v>JUAREZ</v>
      </c>
      <c r="AQ166" t="str">
        <f>+IFERROR(VLOOKUP(Tabla1[[#This Row],[EMPLEADO]],IS[[NÓMINA]:[INGENIERO]],2,0),"OTROS")</f>
        <v>CARLOS MONTOYA</v>
      </c>
    </row>
    <row r="167" spans="1:43" x14ac:dyDescent="0.25">
      <c r="A167" t="s">
        <v>4444</v>
      </c>
      <c r="B167">
        <v>1</v>
      </c>
      <c r="C167" t="s">
        <v>5736</v>
      </c>
      <c r="D167" t="s">
        <v>818</v>
      </c>
      <c r="E167" t="s">
        <v>226</v>
      </c>
      <c r="F167" t="s">
        <v>5737</v>
      </c>
      <c r="G167" s="17" t="s">
        <v>5738</v>
      </c>
      <c r="H167" t="s">
        <v>220</v>
      </c>
      <c r="I167" t="s">
        <v>43</v>
      </c>
      <c r="J167" t="s">
        <v>8</v>
      </c>
      <c r="K167" t="s">
        <v>151</v>
      </c>
      <c r="L167" t="s">
        <v>5739</v>
      </c>
      <c r="M167" t="s">
        <v>545</v>
      </c>
      <c r="N167">
        <v>0</v>
      </c>
      <c r="O167" t="s">
        <v>47</v>
      </c>
      <c r="P167" t="s">
        <v>822</v>
      </c>
      <c r="Q167" t="s">
        <v>48</v>
      </c>
      <c r="R167" t="s">
        <v>153</v>
      </c>
      <c r="S167" t="s">
        <v>50</v>
      </c>
      <c r="T167" t="s">
        <v>208</v>
      </c>
      <c r="U167" t="s">
        <v>52</v>
      </c>
      <c r="V167">
        <v>1</v>
      </c>
      <c r="W167" s="1">
        <v>715.00000000000011</v>
      </c>
      <c r="X167">
        <v>1</v>
      </c>
      <c r="Y167">
        <v>0.12</v>
      </c>
      <c r="Z167">
        <v>9</v>
      </c>
      <c r="AA167">
        <v>1.3333333333333332E-2</v>
      </c>
      <c r="AB167" s="2">
        <v>0</v>
      </c>
      <c r="AC167" s="1">
        <v>0</v>
      </c>
      <c r="AD167" s="7">
        <v>43508</v>
      </c>
      <c r="AE167" s="7">
        <v>43508</v>
      </c>
      <c r="AF167">
        <v>0</v>
      </c>
      <c r="AG167" t="s">
        <v>53</v>
      </c>
      <c r="AH167" s="2">
        <v>0</v>
      </c>
      <c r="AI167" s="1">
        <v>0</v>
      </c>
      <c r="AJ167" s="1">
        <v>0</v>
      </c>
      <c r="AK167" s="6" t="str">
        <f>+IF(Tabla1[[#This Row],[REQUEST_TY]]="SR MANTENIMIENTO CORRECTIVO", "EMERGENCIA", "OTROS")</f>
        <v>OTROS</v>
      </c>
      <c r="AL167" s="6" t="str">
        <f>+_xlfn.IFS(Tabla1[[#This Row],[Veces obj]]&lt;=1,"0-1",Tabla1[[#This Row],[Veces obj]]&lt;=2,"1-2",Tabla1[[#This Row],[Veces obj]]&lt;=3,"2-3",TRUE,"&gt;3")</f>
        <v>0-1</v>
      </c>
      <c r="AM167" s="6" t="str">
        <f>+_xlfn.IFS(MONTH(Tabla1[[#This Row],[MES]])&lt;=3,"Q1",MONTH(Tabla1[[#This Row],[MES]])&lt;=6,"Q2",MONTH(Tabla1[[#This Row],[MES]])&lt;=9,"Q3",TRUE,"Q4")</f>
        <v>Q1</v>
      </c>
      <c r="AN167" t="str">
        <f>+IFERROR(VLOOKUP(Tabla1[[#This Row],[CUENTA]],CTAS[],2,0),"OTROS")</f>
        <v>HONEYWELL</v>
      </c>
      <c r="AP167" t="str">
        <f>+IFERROR(VLOOKUP(Tabla1[[#This Row],[EMPLEADO]],IS[],3,0),"OTROS")</f>
        <v>OTROS</v>
      </c>
      <c r="AQ167" t="str">
        <f>+IFERROR(VLOOKUP(Tabla1[[#This Row],[EMPLEADO]],IS[[NÓMINA]:[INGENIERO]],2,0),"OTROS")</f>
        <v>OTROS</v>
      </c>
    </row>
    <row r="168" spans="1:43" x14ac:dyDescent="0.25">
      <c r="A168" t="s">
        <v>4444</v>
      </c>
      <c r="B168">
        <v>1</v>
      </c>
      <c r="C168" t="s">
        <v>5821</v>
      </c>
      <c r="D168" t="s">
        <v>38</v>
      </c>
      <c r="E168" t="s">
        <v>190</v>
      </c>
      <c r="F168" t="s">
        <v>5822</v>
      </c>
      <c r="G168" s="17" t="s">
        <v>192</v>
      </c>
      <c r="H168" t="s">
        <v>150</v>
      </c>
      <c r="I168" t="s">
        <v>43</v>
      </c>
      <c r="J168" t="s">
        <v>8</v>
      </c>
      <c r="K168" t="s">
        <v>151</v>
      </c>
      <c r="L168" t="s">
        <v>193</v>
      </c>
      <c r="M168" t="s">
        <v>73</v>
      </c>
      <c r="N168">
        <v>0</v>
      </c>
      <c r="O168" t="s">
        <v>47</v>
      </c>
      <c r="P168">
        <v>6</v>
      </c>
      <c r="Q168" t="s">
        <v>207</v>
      </c>
      <c r="R168" t="s">
        <v>63</v>
      </c>
      <c r="S168" t="s">
        <v>64</v>
      </c>
      <c r="T168" t="s">
        <v>51</v>
      </c>
      <c r="U168" t="s">
        <v>209</v>
      </c>
      <c r="V168">
        <v>0</v>
      </c>
      <c r="W168" s="1">
        <v>0</v>
      </c>
      <c r="X168">
        <v>1</v>
      </c>
      <c r="Y168">
        <v>2.33</v>
      </c>
      <c r="Z168">
        <v>5</v>
      </c>
      <c r="AA168">
        <v>0.46600000000000003</v>
      </c>
      <c r="AB168" s="2">
        <v>0</v>
      </c>
      <c r="AC168" s="1">
        <v>0</v>
      </c>
      <c r="AD168" s="7">
        <v>43509</v>
      </c>
      <c r="AE168" s="7">
        <v>43509</v>
      </c>
      <c r="AF168">
        <v>0</v>
      </c>
      <c r="AG168" t="s">
        <v>53</v>
      </c>
      <c r="AH168" s="2">
        <v>0</v>
      </c>
      <c r="AI168" s="1">
        <v>0</v>
      </c>
      <c r="AJ168" s="1">
        <v>0</v>
      </c>
      <c r="AK168" s="6" t="str">
        <f>+IF(Tabla1[[#This Row],[REQUEST_TY]]="SR MANTENIMIENTO CORRECTIVO", "EMERGENCIA", "OTROS")</f>
        <v>EMERGENCIA</v>
      </c>
      <c r="AL168" s="6" t="str">
        <f>+_xlfn.IFS(Tabla1[[#This Row],[Veces obj]]&lt;=1,"0-1",Tabla1[[#This Row],[Veces obj]]&lt;=2,"1-2",Tabla1[[#This Row],[Veces obj]]&lt;=3,"2-3",TRUE,"&gt;3")</f>
        <v>0-1</v>
      </c>
      <c r="AM168" s="6" t="str">
        <f>+_xlfn.IFS(MONTH(Tabla1[[#This Row],[MES]])&lt;=3,"Q1",MONTH(Tabla1[[#This Row],[MES]])&lt;=6,"Q2",MONTH(Tabla1[[#This Row],[MES]])&lt;=9,"Q3",TRUE,"Q4")</f>
        <v>Q1</v>
      </c>
      <c r="AN168" t="str">
        <f>+IFERROR(VLOOKUP(Tabla1[[#This Row],[CUENTA]],CTAS[],2,0),"OTROS")</f>
        <v>HONEYWELL</v>
      </c>
      <c r="AO168">
        <v>1</v>
      </c>
      <c r="AP168" t="str">
        <f>+IFERROR(VLOOKUP(Tabla1[[#This Row],[EMPLEADO]],IS[],3,0),"OTROS")</f>
        <v>JUAREZ</v>
      </c>
      <c r="AQ168" t="str">
        <f>+IFERROR(VLOOKUP(Tabla1[[#This Row],[EMPLEADO]],IS[[NÓMINA]:[INGENIERO]],2,0),"OTROS")</f>
        <v>CARLOS MONTOYA</v>
      </c>
    </row>
    <row r="169" spans="1:43" x14ac:dyDescent="0.25">
      <c r="A169" t="s">
        <v>36</v>
      </c>
      <c r="B169">
        <v>1</v>
      </c>
      <c r="C169" t="s">
        <v>450</v>
      </c>
      <c r="D169" t="s">
        <v>38</v>
      </c>
      <c r="E169" t="s">
        <v>55</v>
      </c>
      <c r="F169" t="s">
        <v>451</v>
      </c>
      <c r="G169" s="17" t="s">
        <v>452</v>
      </c>
      <c r="H169" t="s">
        <v>453</v>
      </c>
      <c r="I169" t="s">
        <v>43</v>
      </c>
      <c r="J169" t="s">
        <v>8</v>
      </c>
      <c r="K169" t="s">
        <v>59</v>
      </c>
      <c r="L169" t="s">
        <v>454</v>
      </c>
      <c r="M169" t="s">
        <v>455</v>
      </c>
      <c r="N169">
        <v>0</v>
      </c>
      <c r="O169" t="s">
        <v>47</v>
      </c>
      <c r="P169">
        <v>12</v>
      </c>
      <c r="Q169" t="s">
        <v>194</v>
      </c>
      <c r="R169" t="s">
        <v>63</v>
      </c>
      <c r="S169" t="s">
        <v>64</v>
      </c>
      <c r="T169" t="s">
        <v>51</v>
      </c>
      <c r="U169" t="s">
        <v>195</v>
      </c>
      <c r="V169">
        <v>0.6</v>
      </c>
      <c r="W169" s="1">
        <v>819</v>
      </c>
      <c r="X169">
        <v>1</v>
      </c>
      <c r="Y169">
        <v>0.08</v>
      </c>
      <c r="Z169">
        <v>5</v>
      </c>
      <c r="AA169">
        <v>1.6E-2</v>
      </c>
      <c r="AB169" s="2">
        <v>0</v>
      </c>
      <c r="AC169" s="1">
        <v>0</v>
      </c>
      <c r="AD169" s="7">
        <v>43465</v>
      </c>
      <c r="AE169" s="7">
        <v>43467</v>
      </c>
      <c r="AF169">
        <v>1</v>
      </c>
      <c r="AG169" t="s">
        <v>53</v>
      </c>
      <c r="AH169" s="2">
        <v>0</v>
      </c>
      <c r="AI169" s="1">
        <v>0</v>
      </c>
      <c r="AJ169" s="1">
        <v>0</v>
      </c>
      <c r="AK169" s="6" t="str">
        <f>+IF(Tabla1[[#This Row],[REQUEST_TY]]="SR MANTENIMIENTO CORRECTIVO", "EMERGENCIA", "OTROS")</f>
        <v>EMERGENCIA</v>
      </c>
      <c r="AL169" s="6" t="str">
        <f>+_xlfn.IFS(Tabla1[[#This Row],[Veces obj]]&lt;=1,"0-1",Tabla1[[#This Row],[Veces obj]]&lt;=2,"1-2",Tabla1[[#This Row],[Veces obj]]&lt;=3,"2-3",TRUE,"&gt;3")</f>
        <v>0-1</v>
      </c>
      <c r="AM169" s="6" t="str">
        <f>+_xlfn.IFS(MONTH(Tabla1[[#This Row],[MES]])&lt;=3,"Q1",MONTH(Tabla1[[#This Row],[MES]])&lt;=6,"Q2",MONTH(Tabla1[[#This Row],[MES]])&lt;=9,"Q3",TRUE,"Q4")</f>
        <v>Q1</v>
      </c>
      <c r="AN169" t="str">
        <f>+IFERROR(VLOOKUP(Tabla1[[#This Row],[CUENTA]],CTAS[],2,0),"OTROS")</f>
        <v>OTROS</v>
      </c>
      <c r="AP169" t="str">
        <f>+IFERROR(VLOOKUP(Tabla1[[#This Row],[EMPLEADO]],IS[],3,0),"OTROS")</f>
        <v>OTROS</v>
      </c>
      <c r="AQ169" t="str">
        <f>+IFERROR(VLOOKUP(Tabla1[[#This Row],[EMPLEADO]],IS[[NÓMINA]:[INGENIERO]],2,0),"OTROS")</f>
        <v>OTROS</v>
      </c>
    </row>
    <row r="170" spans="1:43" x14ac:dyDescent="0.25">
      <c r="A170" t="s">
        <v>36</v>
      </c>
      <c r="B170">
        <v>1</v>
      </c>
      <c r="C170" t="s">
        <v>2438</v>
      </c>
      <c r="D170" t="s">
        <v>38</v>
      </c>
      <c r="E170" t="s">
        <v>373</v>
      </c>
      <c r="F170" t="s">
        <v>2439</v>
      </c>
      <c r="G170" s="17" t="s">
        <v>579</v>
      </c>
      <c r="H170" t="s">
        <v>150</v>
      </c>
      <c r="I170" t="s">
        <v>43</v>
      </c>
      <c r="J170" t="s">
        <v>8</v>
      </c>
      <c r="K170" t="s">
        <v>151</v>
      </c>
      <c r="L170" t="s">
        <v>152</v>
      </c>
      <c r="M170" t="s">
        <v>73</v>
      </c>
      <c r="N170">
        <v>0</v>
      </c>
      <c r="O170" t="s">
        <v>47</v>
      </c>
      <c r="P170">
        <v>4</v>
      </c>
      <c r="Q170" t="s">
        <v>207</v>
      </c>
      <c r="R170" t="s">
        <v>153</v>
      </c>
      <c r="S170" t="s">
        <v>50</v>
      </c>
      <c r="T170" t="s">
        <v>51</v>
      </c>
      <c r="U170" t="s">
        <v>486</v>
      </c>
      <c r="V170">
        <v>0</v>
      </c>
      <c r="W170" s="1">
        <v>0</v>
      </c>
      <c r="X170">
        <v>1</v>
      </c>
      <c r="Y170">
        <v>2.37</v>
      </c>
      <c r="Z170">
        <v>5</v>
      </c>
      <c r="AA170">
        <v>0.47400000000000003</v>
      </c>
      <c r="AB170" s="2">
        <v>0</v>
      </c>
      <c r="AC170" s="1">
        <v>0</v>
      </c>
      <c r="AD170" s="7">
        <v>43483</v>
      </c>
      <c r="AE170" s="7">
        <v>43486</v>
      </c>
      <c r="AF170">
        <v>1</v>
      </c>
      <c r="AG170" t="s">
        <v>53</v>
      </c>
      <c r="AH170" s="2">
        <v>0</v>
      </c>
      <c r="AI170" s="1">
        <v>0</v>
      </c>
      <c r="AJ170" s="1">
        <v>0</v>
      </c>
      <c r="AK170" s="6" t="str">
        <f>+IF(Tabla1[[#This Row],[REQUEST_TY]]="SR MANTENIMIENTO CORRECTIVO", "EMERGENCIA", "OTROS")</f>
        <v>EMERGENCIA</v>
      </c>
      <c r="AL170" s="6" t="str">
        <f>+_xlfn.IFS(Tabla1[[#This Row],[Veces obj]]&lt;=1,"0-1",Tabla1[[#This Row],[Veces obj]]&lt;=2,"1-2",Tabla1[[#This Row],[Veces obj]]&lt;=3,"2-3",TRUE,"&gt;3")</f>
        <v>0-1</v>
      </c>
      <c r="AM170" s="6" t="str">
        <f>+_xlfn.IFS(MONTH(Tabla1[[#This Row],[MES]])&lt;=3,"Q1",MONTH(Tabla1[[#This Row],[MES]])&lt;=6,"Q2",MONTH(Tabla1[[#This Row],[MES]])&lt;=9,"Q3",TRUE,"Q4")</f>
        <v>Q1</v>
      </c>
      <c r="AN170" t="str">
        <f>+IFERROR(VLOOKUP(Tabla1[[#This Row],[CUENTA]],CTAS[],2,0),"OTROS")</f>
        <v>HONEYWELL</v>
      </c>
      <c r="AO170">
        <v>1</v>
      </c>
      <c r="AP170" t="str">
        <f>+IFERROR(VLOOKUP(Tabla1[[#This Row],[EMPLEADO]],IS[],3,0),"OTROS")</f>
        <v>JUAREZ</v>
      </c>
      <c r="AQ170" t="str">
        <f>+IFERROR(VLOOKUP(Tabla1[[#This Row],[EMPLEADO]],IS[[NÓMINA]:[INGENIERO]],2,0),"OTROS")</f>
        <v>CARLOS MONTOYA</v>
      </c>
    </row>
    <row r="171" spans="1:43" x14ac:dyDescent="0.25">
      <c r="A171" t="s">
        <v>36</v>
      </c>
      <c r="B171">
        <v>1</v>
      </c>
      <c r="C171" t="s">
        <v>2464</v>
      </c>
      <c r="D171" t="s">
        <v>38</v>
      </c>
      <c r="E171" t="s">
        <v>320</v>
      </c>
      <c r="F171" t="s">
        <v>2465</v>
      </c>
      <c r="G171" s="17" t="s">
        <v>2466</v>
      </c>
      <c r="H171" t="s">
        <v>150</v>
      </c>
      <c r="I171" t="s">
        <v>43</v>
      </c>
      <c r="J171" t="s">
        <v>8</v>
      </c>
      <c r="K171" t="s">
        <v>151</v>
      </c>
      <c r="L171" t="s">
        <v>323</v>
      </c>
      <c r="M171" t="s">
        <v>73</v>
      </c>
      <c r="N171">
        <v>0</v>
      </c>
      <c r="O171" t="s">
        <v>47</v>
      </c>
      <c r="P171">
        <v>480</v>
      </c>
      <c r="Q171" t="s">
        <v>48</v>
      </c>
      <c r="R171" t="s">
        <v>49</v>
      </c>
      <c r="S171" t="s">
        <v>50</v>
      </c>
      <c r="T171" t="s">
        <v>51</v>
      </c>
      <c r="U171" t="s">
        <v>52</v>
      </c>
      <c r="V171">
        <v>1.05</v>
      </c>
      <c r="W171" s="1">
        <v>750.75000000000011</v>
      </c>
      <c r="X171">
        <v>1</v>
      </c>
      <c r="Y171">
        <v>2.4</v>
      </c>
      <c r="Z171">
        <v>5</v>
      </c>
      <c r="AA171">
        <v>0.48</v>
      </c>
      <c r="AB171" s="2">
        <v>0</v>
      </c>
      <c r="AC171" s="1">
        <v>0</v>
      </c>
      <c r="AD171" s="7">
        <v>43474</v>
      </c>
      <c r="AE171" s="7">
        <v>43474</v>
      </c>
      <c r="AF171">
        <v>0</v>
      </c>
      <c r="AG171" t="s">
        <v>53</v>
      </c>
      <c r="AH171" s="2">
        <v>0</v>
      </c>
      <c r="AI171" s="1">
        <v>0</v>
      </c>
      <c r="AJ171" s="1">
        <v>0</v>
      </c>
      <c r="AK171" s="6" t="str">
        <f>+IF(Tabla1[[#This Row],[REQUEST_TY]]="SR MANTENIMIENTO CORRECTIVO", "EMERGENCIA", "OTROS")</f>
        <v>EMERGENCIA</v>
      </c>
      <c r="AL171" s="6" t="str">
        <f>+_xlfn.IFS(Tabla1[[#This Row],[Veces obj]]&lt;=1,"0-1",Tabla1[[#This Row],[Veces obj]]&lt;=2,"1-2",Tabla1[[#This Row],[Veces obj]]&lt;=3,"2-3",TRUE,"&gt;3")</f>
        <v>0-1</v>
      </c>
      <c r="AM171" s="6" t="str">
        <f>+_xlfn.IFS(MONTH(Tabla1[[#This Row],[MES]])&lt;=3,"Q1",MONTH(Tabla1[[#This Row],[MES]])&lt;=6,"Q2",MONTH(Tabla1[[#This Row],[MES]])&lt;=9,"Q3",TRUE,"Q4")</f>
        <v>Q1</v>
      </c>
      <c r="AN171" t="str">
        <f>+IFERROR(VLOOKUP(Tabla1[[#This Row],[CUENTA]],CTAS[],2,0),"OTROS")</f>
        <v>HONEYWELL</v>
      </c>
      <c r="AO171">
        <v>1</v>
      </c>
      <c r="AP171" t="str">
        <f>+IFERROR(VLOOKUP(Tabla1[[#This Row],[EMPLEADO]],IS[],3,0),"OTROS")</f>
        <v>JUAREZ</v>
      </c>
      <c r="AQ171" t="str">
        <f>+IFERROR(VLOOKUP(Tabla1[[#This Row],[EMPLEADO]],IS[[NÓMINA]:[INGENIERO]],2,0),"OTROS")</f>
        <v>CARLOS MONTOYA</v>
      </c>
    </row>
    <row r="172" spans="1:43" x14ac:dyDescent="0.25">
      <c r="A172" t="s">
        <v>36</v>
      </c>
      <c r="B172">
        <v>1</v>
      </c>
      <c r="C172" t="s">
        <v>2526</v>
      </c>
      <c r="D172" t="s">
        <v>38</v>
      </c>
      <c r="E172" t="s">
        <v>2527</v>
      </c>
      <c r="F172" t="s">
        <v>2528</v>
      </c>
      <c r="G172" s="17" t="s">
        <v>2529</v>
      </c>
      <c r="H172" t="s">
        <v>150</v>
      </c>
      <c r="I172" t="s">
        <v>43</v>
      </c>
      <c r="J172" t="s">
        <v>8</v>
      </c>
      <c r="K172" t="s">
        <v>151</v>
      </c>
      <c r="L172" t="s">
        <v>1325</v>
      </c>
      <c r="M172" t="s">
        <v>94</v>
      </c>
      <c r="N172">
        <v>0</v>
      </c>
      <c r="O172" t="s">
        <v>47</v>
      </c>
      <c r="P172">
        <v>19</v>
      </c>
      <c r="Q172" t="s">
        <v>62</v>
      </c>
      <c r="R172" t="s">
        <v>153</v>
      </c>
      <c r="S172" t="s">
        <v>50</v>
      </c>
      <c r="T172" t="s">
        <v>51</v>
      </c>
      <c r="U172" t="s">
        <v>154</v>
      </c>
      <c r="V172">
        <v>0.6</v>
      </c>
      <c r="W172" s="1">
        <v>429.00000000000006</v>
      </c>
      <c r="X172">
        <v>1</v>
      </c>
      <c r="Y172">
        <v>2.5</v>
      </c>
      <c r="Z172">
        <v>5</v>
      </c>
      <c r="AA172">
        <v>0.5</v>
      </c>
      <c r="AB172" s="2">
        <v>0</v>
      </c>
      <c r="AC172" s="1">
        <v>0</v>
      </c>
      <c r="AD172" s="7">
        <v>43487</v>
      </c>
      <c r="AE172" s="7">
        <v>43487</v>
      </c>
      <c r="AF172">
        <v>0</v>
      </c>
      <c r="AG172" t="s">
        <v>53</v>
      </c>
      <c r="AH172" s="2">
        <v>0</v>
      </c>
      <c r="AI172" s="1">
        <v>0</v>
      </c>
      <c r="AJ172" s="1">
        <v>0</v>
      </c>
      <c r="AK172" s="6" t="str">
        <f>+IF(Tabla1[[#This Row],[REQUEST_TY]]="SR MANTENIMIENTO CORRECTIVO", "EMERGENCIA", "OTROS")</f>
        <v>EMERGENCIA</v>
      </c>
      <c r="AL172" s="6" t="str">
        <f>+_xlfn.IFS(Tabla1[[#This Row],[Veces obj]]&lt;=1,"0-1",Tabla1[[#This Row],[Veces obj]]&lt;=2,"1-2",Tabla1[[#This Row],[Veces obj]]&lt;=3,"2-3",TRUE,"&gt;3")</f>
        <v>0-1</v>
      </c>
      <c r="AM172" s="6" t="str">
        <f>+_xlfn.IFS(MONTH(Tabla1[[#This Row],[MES]])&lt;=3,"Q1",MONTH(Tabla1[[#This Row],[MES]])&lt;=6,"Q2",MONTH(Tabla1[[#This Row],[MES]])&lt;=9,"Q3",TRUE,"Q4")</f>
        <v>Q1</v>
      </c>
      <c r="AN172" t="str">
        <f>+IFERROR(VLOOKUP(Tabla1[[#This Row],[CUENTA]],CTAS[],2,0),"OTROS")</f>
        <v>HONEYWELL</v>
      </c>
      <c r="AO172">
        <v>1</v>
      </c>
      <c r="AP172" t="str">
        <f>+IFERROR(VLOOKUP(Tabla1[[#This Row],[EMPLEADO]],IS[],3,0),"OTROS")</f>
        <v>JUAREZ</v>
      </c>
      <c r="AQ172" t="str">
        <f>+IFERROR(VLOOKUP(Tabla1[[#This Row],[EMPLEADO]],IS[[NÓMINA]:[INGENIERO]],2,0),"OTROS")</f>
        <v>CARLOS MONTOYA</v>
      </c>
    </row>
    <row r="173" spans="1:43" x14ac:dyDescent="0.25">
      <c r="A173" t="s">
        <v>36</v>
      </c>
      <c r="B173">
        <v>1</v>
      </c>
      <c r="C173" t="s">
        <v>2554</v>
      </c>
      <c r="D173" t="s">
        <v>38</v>
      </c>
      <c r="E173" t="s">
        <v>807</v>
      </c>
      <c r="F173" t="s">
        <v>2555</v>
      </c>
      <c r="G173" s="17" t="s">
        <v>2556</v>
      </c>
      <c r="H173" t="s">
        <v>150</v>
      </c>
      <c r="I173" t="s">
        <v>43</v>
      </c>
      <c r="J173" t="s">
        <v>8</v>
      </c>
      <c r="K173" t="s">
        <v>151</v>
      </c>
      <c r="L173" t="s">
        <v>323</v>
      </c>
      <c r="M173" t="s">
        <v>73</v>
      </c>
      <c r="N173">
        <v>0</v>
      </c>
      <c r="O173" t="s">
        <v>47</v>
      </c>
      <c r="P173">
        <v>26</v>
      </c>
      <c r="Q173" t="s">
        <v>62</v>
      </c>
      <c r="R173" t="s">
        <v>95</v>
      </c>
      <c r="S173" t="s">
        <v>64</v>
      </c>
      <c r="T173" t="s">
        <v>51</v>
      </c>
      <c r="U173" t="s">
        <v>65</v>
      </c>
      <c r="V173">
        <v>0.8</v>
      </c>
      <c r="W173" s="1">
        <v>1092</v>
      </c>
      <c r="X173">
        <v>1</v>
      </c>
      <c r="Y173">
        <v>2.5299999999999998</v>
      </c>
      <c r="Z173">
        <v>5</v>
      </c>
      <c r="AA173">
        <v>0.50600000000000001</v>
      </c>
      <c r="AB173" s="2">
        <v>0</v>
      </c>
      <c r="AC173" s="1">
        <v>0</v>
      </c>
      <c r="AD173" s="7">
        <v>43486</v>
      </c>
      <c r="AE173" s="7">
        <v>43487</v>
      </c>
      <c r="AF173">
        <v>1</v>
      </c>
      <c r="AG173" t="s">
        <v>53</v>
      </c>
      <c r="AH173" s="2">
        <v>0</v>
      </c>
      <c r="AI173" s="1">
        <v>0</v>
      </c>
      <c r="AJ173" s="1">
        <v>0</v>
      </c>
      <c r="AK173" s="6" t="str">
        <f>+IF(Tabla1[[#This Row],[REQUEST_TY]]="SR MANTENIMIENTO CORRECTIVO", "EMERGENCIA", "OTROS")</f>
        <v>EMERGENCIA</v>
      </c>
      <c r="AL173" s="6" t="str">
        <f>+_xlfn.IFS(Tabla1[[#This Row],[Veces obj]]&lt;=1,"0-1",Tabla1[[#This Row],[Veces obj]]&lt;=2,"1-2",Tabla1[[#This Row],[Veces obj]]&lt;=3,"2-3",TRUE,"&gt;3")</f>
        <v>0-1</v>
      </c>
      <c r="AM173" s="6" t="str">
        <f>+_xlfn.IFS(MONTH(Tabla1[[#This Row],[MES]])&lt;=3,"Q1",MONTH(Tabla1[[#This Row],[MES]])&lt;=6,"Q2",MONTH(Tabla1[[#This Row],[MES]])&lt;=9,"Q3",TRUE,"Q4")</f>
        <v>Q1</v>
      </c>
      <c r="AN173" t="str">
        <f>+IFERROR(VLOOKUP(Tabla1[[#This Row],[CUENTA]],CTAS[],2,0),"OTROS")</f>
        <v>HONEYWELL</v>
      </c>
      <c r="AO173">
        <v>1</v>
      </c>
      <c r="AP173" t="str">
        <f>+IFERROR(VLOOKUP(Tabla1[[#This Row],[EMPLEADO]],IS[],3,0),"OTROS")</f>
        <v>JUAREZ</v>
      </c>
      <c r="AQ173" t="str">
        <f>+IFERROR(VLOOKUP(Tabla1[[#This Row],[EMPLEADO]],IS[[NÓMINA]:[INGENIERO]],2,0),"OTROS")</f>
        <v>CARLOS MONTOYA</v>
      </c>
    </row>
    <row r="174" spans="1:43" x14ac:dyDescent="0.25">
      <c r="A174" t="s">
        <v>36</v>
      </c>
      <c r="B174">
        <v>1</v>
      </c>
      <c r="C174" t="s">
        <v>2742</v>
      </c>
      <c r="D174" t="s">
        <v>38</v>
      </c>
      <c r="E174" t="s">
        <v>2527</v>
      </c>
      <c r="F174" t="s">
        <v>2743</v>
      </c>
      <c r="G174" s="17" t="s">
        <v>2529</v>
      </c>
      <c r="H174" t="s">
        <v>150</v>
      </c>
      <c r="I174" t="s">
        <v>43</v>
      </c>
      <c r="J174" t="s">
        <v>8</v>
      </c>
      <c r="K174" t="s">
        <v>151</v>
      </c>
      <c r="L174" t="s">
        <v>1325</v>
      </c>
      <c r="M174" t="s">
        <v>94</v>
      </c>
      <c r="N174">
        <v>0</v>
      </c>
      <c r="O174" t="s">
        <v>47</v>
      </c>
      <c r="P174">
        <v>44</v>
      </c>
      <c r="Q174" t="s">
        <v>82</v>
      </c>
      <c r="R174" t="s">
        <v>153</v>
      </c>
      <c r="S174" t="s">
        <v>50</v>
      </c>
      <c r="T174" t="s">
        <v>51</v>
      </c>
      <c r="U174" t="s">
        <v>120</v>
      </c>
      <c r="V174">
        <v>0.8</v>
      </c>
      <c r="W174" s="1">
        <v>572.00000000000011</v>
      </c>
      <c r="X174">
        <v>1</v>
      </c>
      <c r="Y174">
        <v>2.9</v>
      </c>
      <c r="Z174">
        <v>5</v>
      </c>
      <c r="AA174">
        <v>0.57999999999999996</v>
      </c>
      <c r="AB174" s="2">
        <v>0</v>
      </c>
      <c r="AC174" s="1">
        <v>0</v>
      </c>
      <c r="AD174" s="7">
        <v>43469</v>
      </c>
      <c r="AE174" s="7">
        <v>43469</v>
      </c>
      <c r="AF174">
        <v>0</v>
      </c>
      <c r="AG174" t="s">
        <v>53</v>
      </c>
      <c r="AH174" s="2">
        <v>0</v>
      </c>
      <c r="AI174" s="1">
        <v>0</v>
      </c>
      <c r="AJ174" s="1">
        <v>0</v>
      </c>
      <c r="AK174" s="6" t="str">
        <f>+IF(Tabla1[[#This Row],[REQUEST_TY]]="SR MANTENIMIENTO CORRECTIVO", "EMERGENCIA", "OTROS")</f>
        <v>EMERGENCIA</v>
      </c>
      <c r="AL174" s="6" t="str">
        <f>+_xlfn.IFS(Tabla1[[#This Row],[Veces obj]]&lt;=1,"0-1",Tabla1[[#This Row],[Veces obj]]&lt;=2,"1-2",Tabla1[[#This Row],[Veces obj]]&lt;=3,"2-3",TRUE,"&gt;3")</f>
        <v>0-1</v>
      </c>
      <c r="AM174" s="6" t="str">
        <f>+_xlfn.IFS(MONTH(Tabla1[[#This Row],[MES]])&lt;=3,"Q1",MONTH(Tabla1[[#This Row],[MES]])&lt;=6,"Q2",MONTH(Tabla1[[#This Row],[MES]])&lt;=9,"Q3",TRUE,"Q4")</f>
        <v>Q1</v>
      </c>
      <c r="AN174" t="str">
        <f>+IFERROR(VLOOKUP(Tabla1[[#This Row],[CUENTA]],CTAS[],2,0),"OTROS")</f>
        <v>HONEYWELL</v>
      </c>
      <c r="AO174">
        <v>1</v>
      </c>
      <c r="AP174" t="str">
        <f>+IFERROR(VLOOKUP(Tabla1[[#This Row],[EMPLEADO]],IS[],3,0),"OTROS")</f>
        <v>JUAREZ</v>
      </c>
      <c r="AQ174" t="str">
        <f>+IFERROR(VLOOKUP(Tabla1[[#This Row],[EMPLEADO]],IS[[NÓMINA]:[INGENIERO]],2,0),"OTROS")</f>
        <v>CARLOS MONTOYA</v>
      </c>
    </row>
    <row r="175" spans="1:43" x14ac:dyDescent="0.25">
      <c r="A175" t="s">
        <v>4444</v>
      </c>
      <c r="B175">
        <v>1</v>
      </c>
      <c r="C175" t="s">
        <v>5987</v>
      </c>
      <c r="D175" t="s">
        <v>38</v>
      </c>
      <c r="E175" t="s">
        <v>373</v>
      </c>
      <c r="F175" t="s">
        <v>5988</v>
      </c>
      <c r="G175" s="17" t="s">
        <v>5989</v>
      </c>
      <c r="H175" t="s">
        <v>1572</v>
      </c>
      <c r="I175" t="s">
        <v>43</v>
      </c>
      <c r="J175" t="s">
        <v>8</v>
      </c>
      <c r="K175" t="s">
        <v>102</v>
      </c>
      <c r="L175" t="s">
        <v>3190</v>
      </c>
      <c r="M175" t="s">
        <v>1868</v>
      </c>
      <c r="N175">
        <v>0</v>
      </c>
      <c r="O175" t="s">
        <v>47</v>
      </c>
      <c r="P175">
        <v>196</v>
      </c>
      <c r="Q175" t="s">
        <v>48</v>
      </c>
      <c r="R175" t="s">
        <v>153</v>
      </c>
      <c r="S175" t="s">
        <v>50</v>
      </c>
      <c r="T175" t="s">
        <v>51</v>
      </c>
      <c r="U175" t="s">
        <v>52</v>
      </c>
      <c r="V175">
        <v>1.05</v>
      </c>
      <c r="W175" s="1">
        <v>750.75000000000011</v>
      </c>
      <c r="X175">
        <v>1</v>
      </c>
      <c r="Y175">
        <v>0.1</v>
      </c>
      <c r="Z175">
        <v>5</v>
      </c>
      <c r="AA175">
        <v>0.02</v>
      </c>
      <c r="AB175" s="2">
        <v>0</v>
      </c>
      <c r="AC175" s="1">
        <v>0</v>
      </c>
      <c r="AD175" s="7">
        <v>43514</v>
      </c>
      <c r="AE175" s="7">
        <v>43514</v>
      </c>
      <c r="AF175">
        <v>0</v>
      </c>
      <c r="AG175" t="s">
        <v>53</v>
      </c>
      <c r="AH175" s="2">
        <v>0</v>
      </c>
      <c r="AI175" s="1">
        <v>0</v>
      </c>
      <c r="AJ175" s="1">
        <v>0</v>
      </c>
      <c r="AK175" s="6" t="str">
        <f>+IF(Tabla1[[#This Row],[REQUEST_TY]]="SR MANTENIMIENTO CORRECTIVO", "EMERGENCIA", "OTROS")</f>
        <v>EMERGENCIA</v>
      </c>
      <c r="AL175" s="6" t="str">
        <f>+_xlfn.IFS(Tabla1[[#This Row],[Veces obj]]&lt;=1,"0-1",Tabla1[[#This Row],[Veces obj]]&lt;=2,"1-2",Tabla1[[#This Row],[Veces obj]]&lt;=3,"2-3",TRUE,"&gt;3")</f>
        <v>0-1</v>
      </c>
      <c r="AM175" s="6" t="str">
        <f>+_xlfn.IFS(MONTH(Tabla1[[#This Row],[MES]])&lt;=3,"Q1",MONTH(Tabla1[[#This Row],[MES]])&lt;=6,"Q2",MONTH(Tabla1[[#This Row],[MES]])&lt;=9,"Q3",TRUE,"Q4")</f>
        <v>Q1</v>
      </c>
      <c r="AN175" t="str">
        <f>+IFERROR(VLOOKUP(Tabla1[[#This Row],[CUENTA]],CTAS[],2,0),"OTROS")</f>
        <v>OTROS</v>
      </c>
      <c r="AP175" t="str">
        <f>+IFERROR(VLOOKUP(Tabla1[[#This Row],[EMPLEADO]],IS[],3,0),"OTROS")</f>
        <v>OTROS</v>
      </c>
      <c r="AQ175" t="str">
        <f>+IFERROR(VLOOKUP(Tabla1[[#This Row],[EMPLEADO]],IS[[NÓMINA]:[INGENIERO]],2,0),"OTROS")</f>
        <v>OTROS</v>
      </c>
    </row>
    <row r="176" spans="1:43" x14ac:dyDescent="0.25">
      <c r="A176" t="s">
        <v>36</v>
      </c>
      <c r="B176">
        <v>1</v>
      </c>
      <c r="C176" t="s">
        <v>429</v>
      </c>
      <c r="D176" t="s">
        <v>38</v>
      </c>
      <c r="E176" t="s">
        <v>430</v>
      </c>
      <c r="F176" t="s">
        <v>431</v>
      </c>
      <c r="G176" s="17" t="s">
        <v>432</v>
      </c>
      <c r="H176" t="s">
        <v>150</v>
      </c>
      <c r="I176" t="s">
        <v>43</v>
      </c>
      <c r="J176" t="s">
        <v>8</v>
      </c>
      <c r="K176" t="s">
        <v>59</v>
      </c>
      <c r="L176" t="s">
        <v>433</v>
      </c>
      <c r="M176" t="s">
        <v>94</v>
      </c>
      <c r="N176">
        <v>0</v>
      </c>
      <c r="O176" t="s">
        <v>47</v>
      </c>
      <c r="P176">
        <v>73</v>
      </c>
      <c r="Q176" t="s">
        <v>48</v>
      </c>
      <c r="R176" t="s">
        <v>63</v>
      </c>
      <c r="S176" t="s">
        <v>64</v>
      </c>
      <c r="T176" t="s">
        <v>51</v>
      </c>
      <c r="U176" t="s">
        <v>96</v>
      </c>
      <c r="V176">
        <v>1.1000000000000001</v>
      </c>
      <c r="W176" s="1">
        <v>1501.5000000000002</v>
      </c>
      <c r="X176">
        <v>1</v>
      </c>
      <c r="Y176">
        <v>0.02</v>
      </c>
      <c r="Z176">
        <v>5</v>
      </c>
      <c r="AA176">
        <v>4.0000000000000001E-3</v>
      </c>
      <c r="AB176" s="2">
        <v>0</v>
      </c>
      <c r="AC176" s="1">
        <v>0</v>
      </c>
      <c r="AD176" s="7">
        <v>43468</v>
      </c>
      <c r="AE176" s="7">
        <v>43468</v>
      </c>
      <c r="AF176">
        <v>0</v>
      </c>
      <c r="AG176" t="s">
        <v>53</v>
      </c>
      <c r="AH176" s="2">
        <v>0</v>
      </c>
      <c r="AI176" s="1">
        <v>0</v>
      </c>
      <c r="AJ176" s="1">
        <v>0</v>
      </c>
      <c r="AK176" s="6" t="str">
        <f>+IF(Tabla1[[#This Row],[REQUEST_TY]]="SR MANTENIMIENTO CORRECTIVO", "EMERGENCIA", "OTROS")</f>
        <v>EMERGENCIA</v>
      </c>
      <c r="AL176" s="6" t="str">
        <f>+_xlfn.IFS(Tabla1[[#This Row],[Veces obj]]&lt;=1,"0-1",Tabla1[[#This Row],[Veces obj]]&lt;=2,"1-2",Tabla1[[#This Row],[Veces obj]]&lt;=3,"2-3",TRUE,"&gt;3")</f>
        <v>0-1</v>
      </c>
      <c r="AM176" s="6" t="str">
        <f>+_xlfn.IFS(MONTH(Tabla1[[#This Row],[MES]])&lt;=3,"Q1",MONTH(Tabla1[[#This Row],[MES]])&lt;=6,"Q2",MONTH(Tabla1[[#This Row],[MES]])&lt;=9,"Q3",TRUE,"Q4")</f>
        <v>Q1</v>
      </c>
      <c r="AN176" t="str">
        <f>+IFERROR(VLOOKUP(Tabla1[[#This Row],[CUENTA]],CTAS[],2,0),"OTROS")</f>
        <v>OTROS</v>
      </c>
      <c r="AO176">
        <v>1</v>
      </c>
      <c r="AP176" t="str">
        <f>+IFERROR(VLOOKUP(Tabla1[[#This Row],[EMPLEADO]],IS[],3,0),"OTROS")</f>
        <v>JUAREZ</v>
      </c>
      <c r="AQ176" t="str">
        <f>+IFERROR(VLOOKUP(Tabla1[[#This Row],[EMPLEADO]],IS[[NÓMINA]:[INGENIERO]],2,0),"OTROS")</f>
        <v>CARLOS MONTOYA</v>
      </c>
    </row>
    <row r="177" spans="1:43" x14ac:dyDescent="0.25">
      <c r="A177" t="s">
        <v>4444</v>
      </c>
      <c r="B177">
        <v>1</v>
      </c>
      <c r="C177" t="s">
        <v>5260</v>
      </c>
      <c r="D177" t="s">
        <v>38</v>
      </c>
      <c r="E177" t="s">
        <v>747</v>
      </c>
      <c r="F177" t="s">
        <v>5261</v>
      </c>
      <c r="G177" s="17" t="s">
        <v>5262</v>
      </c>
      <c r="H177" t="s">
        <v>308</v>
      </c>
      <c r="I177" t="s">
        <v>43</v>
      </c>
      <c r="J177" t="s">
        <v>8</v>
      </c>
      <c r="K177" t="s">
        <v>495</v>
      </c>
      <c r="L177" t="s">
        <v>496</v>
      </c>
      <c r="M177" t="s">
        <v>46</v>
      </c>
      <c r="N177">
        <v>0</v>
      </c>
      <c r="O177" t="s">
        <v>47</v>
      </c>
      <c r="P177">
        <v>54</v>
      </c>
      <c r="Q177" t="s">
        <v>82</v>
      </c>
      <c r="R177" t="s">
        <v>95</v>
      </c>
      <c r="S177" t="s">
        <v>64</v>
      </c>
      <c r="T177" t="s">
        <v>51</v>
      </c>
      <c r="U177" t="s">
        <v>83</v>
      </c>
      <c r="V177">
        <v>1.05</v>
      </c>
      <c r="W177" s="1">
        <v>1433.25</v>
      </c>
      <c r="X177">
        <v>1</v>
      </c>
      <c r="Y177">
        <v>0.12</v>
      </c>
      <c r="Z177">
        <v>5</v>
      </c>
      <c r="AA177">
        <v>2.4E-2</v>
      </c>
      <c r="AB177" s="2">
        <v>0</v>
      </c>
      <c r="AC177" s="1">
        <v>0</v>
      </c>
      <c r="AD177" s="7">
        <v>43507</v>
      </c>
      <c r="AE177" s="7">
        <v>43507</v>
      </c>
      <c r="AF177">
        <v>0</v>
      </c>
      <c r="AG177" t="s">
        <v>53</v>
      </c>
      <c r="AH177" s="2">
        <v>0</v>
      </c>
      <c r="AI177" s="1">
        <v>0</v>
      </c>
      <c r="AJ177" s="1">
        <v>0</v>
      </c>
      <c r="AK177" s="6" t="str">
        <f>+IF(Tabla1[[#This Row],[REQUEST_TY]]="SR MANTENIMIENTO CORRECTIVO", "EMERGENCIA", "OTROS")</f>
        <v>EMERGENCIA</v>
      </c>
      <c r="AL177" s="6" t="str">
        <f>+_xlfn.IFS(Tabla1[[#This Row],[Veces obj]]&lt;=1,"0-1",Tabla1[[#This Row],[Veces obj]]&lt;=2,"1-2",Tabla1[[#This Row],[Veces obj]]&lt;=3,"2-3",TRUE,"&gt;3")</f>
        <v>0-1</v>
      </c>
      <c r="AM177" s="6" t="str">
        <f>+_xlfn.IFS(MONTH(Tabla1[[#This Row],[MES]])&lt;=3,"Q1",MONTH(Tabla1[[#This Row],[MES]])&lt;=6,"Q2",MONTH(Tabla1[[#This Row],[MES]])&lt;=9,"Q3",TRUE,"Q4")</f>
        <v>Q1</v>
      </c>
      <c r="AN177" t="str">
        <f>+IFERROR(VLOOKUP(Tabla1[[#This Row],[CUENTA]],CTAS[],2,0),"OTROS")</f>
        <v>OTROS</v>
      </c>
      <c r="AP177" t="str">
        <f>+IFERROR(VLOOKUP(Tabla1[[#This Row],[EMPLEADO]],IS[],3,0),"OTROS")</f>
        <v>OTROS</v>
      </c>
      <c r="AQ177" t="str">
        <f>+IFERROR(VLOOKUP(Tabla1[[#This Row],[EMPLEADO]],IS[[NÓMINA]:[INGENIERO]],2,0),"OTROS")</f>
        <v>OTROS</v>
      </c>
    </row>
    <row r="178" spans="1:43" x14ac:dyDescent="0.25">
      <c r="A178" t="s">
        <v>4444</v>
      </c>
      <c r="B178">
        <v>1</v>
      </c>
      <c r="C178" t="s">
        <v>7011</v>
      </c>
      <c r="D178" t="s">
        <v>38</v>
      </c>
      <c r="E178" t="s">
        <v>599</v>
      </c>
      <c r="F178" t="s">
        <v>7012</v>
      </c>
      <c r="G178" s="17" t="s">
        <v>7013</v>
      </c>
      <c r="H178" t="s">
        <v>527</v>
      </c>
      <c r="I178" t="s">
        <v>43</v>
      </c>
      <c r="J178" t="s">
        <v>8</v>
      </c>
      <c r="K178" t="s">
        <v>528</v>
      </c>
      <c r="L178" t="s">
        <v>529</v>
      </c>
      <c r="M178" t="s">
        <v>530</v>
      </c>
      <c r="N178">
        <v>1</v>
      </c>
      <c r="O178" t="s">
        <v>47</v>
      </c>
      <c r="P178">
        <v>87</v>
      </c>
      <c r="Q178" t="s">
        <v>48</v>
      </c>
      <c r="R178" t="s">
        <v>242</v>
      </c>
      <c r="S178" t="s">
        <v>64</v>
      </c>
      <c r="T178" t="s">
        <v>51</v>
      </c>
      <c r="U178" t="s">
        <v>96</v>
      </c>
      <c r="V178">
        <v>1.1000000000000001</v>
      </c>
      <c r="W178" s="1">
        <v>0</v>
      </c>
      <c r="X178">
        <v>1</v>
      </c>
      <c r="Y178">
        <v>0.12</v>
      </c>
      <c r="Z178">
        <v>5</v>
      </c>
      <c r="AA178">
        <v>2.4E-2</v>
      </c>
      <c r="AB178" s="2">
        <v>0</v>
      </c>
      <c r="AC178" s="1">
        <v>0</v>
      </c>
      <c r="AD178" s="7">
        <v>43522</v>
      </c>
      <c r="AE178" s="7">
        <v>43522</v>
      </c>
      <c r="AF178">
        <v>0</v>
      </c>
      <c r="AG178" t="s">
        <v>53</v>
      </c>
      <c r="AH178" s="2">
        <v>0</v>
      </c>
      <c r="AI178" s="1">
        <v>0</v>
      </c>
      <c r="AJ178" s="1">
        <v>0</v>
      </c>
      <c r="AK178" s="6" t="str">
        <f>+IF(Tabla1[[#This Row],[REQUEST_TY]]="SR MANTENIMIENTO CORRECTIVO", "EMERGENCIA", "OTROS")</f>
        <v>EMERGENCIA</v>
      </c>
      <c r="AL178" s="6" t="str">
        <f>+_xlfn.IFS(Tabla1[[#This Row],[Veces obj]]&lt;=1,"0-1",Tabla1[[#This Row],[Veces obj]]&lt;=2,"1-2",Tabla1[[#This Row],[Veces obj]]&lt;=3,"2-3",TRUE,"&gt;3")</f>
        <v>0-1</v>
      </c>
      <c r="AM178" s="6" t="str">
        <f>+_xlfn.IFS(MONTH(Tabla1[[#This Row],[MES]])&lt;=3,"Q1",MONTH(Tabla1[[#This Row],[MES]])&lt;=6,"Q2",MONTH(Tabla1[[#This Row],[MES]])&lt;=9,"Q3",TRUE,"Q4")</f>
        <v>Q1</v>
      </c>
      <c r="AN178" t="str">
        <f>+IFERROR(VLOOKUP(Tabla1[[#This Row],[CUENTA]],CTAS[],2,0),"OTROS")</f>
        <v>OTROS</v>
      </c>
      <c r="AP178" t="str">
        <f>+IFERROR(VLOOKUP(Tabla1[[#This Row],[EMPLEADO]],IS[],3,0),"OTROS")</f>
        <v>OTROS</v>
      </c>
      <c r="AQ178" t="str">
        <f>+IFERROR(VLOOKUP(Tabla1[[#This Row],[EMPLEADO]],IS[[NÓMINA]:[INGENIERO]],2,0),"OTROS")</f>
        <v>OTROS</v>
      </c>
    </row>
    <row r="179" spans="1:43" x14ac:dyDescent="0.25">
      <c r="A179" t="s">
        <v>4444</v>
      </c>
      <c r="B179">
        <v>1</v>
      </c>
      <c r="C179" t="s">
        <v>5277</v>
      </c>
      <c r="D179" t="s">
        <v>38</v>
      </c>
      <c r="E179" t="s">
        <v>76</v>
      </c>
      <c r="F179" t="s">
        <v>5278</v>
      </c>
      <c r="G179" s="17" t="s">
        <v>499</v>
      </c>
      <c r="H179" t="s">
        <v>471</v>
      </c>
      <c r="I179" t="s">
        <v>43</v>
      </c>
      <c r="J179" t="s">
        <v>8</v>
      </c>
      <c r="K179" t="s">
        <v>102</v>
      </c>
      <c r="L179" t="s">
        <v>500</v>
      </c>
      <c r="M179" t="s">
        <v>310</v>
      </c>
      <c r="N179">
        <v>0</v>
      </c>
      <c r="O179" t="s">
        <v>47</v>
      </c>
      <c r="P179">
        <v>20</v>
      </c>
      <c r="Q179" t="s">
        <v>62</v>
      </c>
      <c r="R179" t="s">
        <v>63</v>
      </c>
      <c r="S179" t="s">
        <v>64</v>
      </c>
      <c r="T179" t="s">
        <v>51</v>
      </c>
      <c r="U179" t="s">
        <v>65</v>
      </c>
      <c r="V179">
        <v>0.8</v>
      </c>
      <c r="W179" s="1">
        <v>1092</v>
      </c>
      <c r="X179">
        <v>1</v>
      </c>
      <c r="Y179">
        <v>0.13</v>
      </c>
      <c r="Z179">
        <v>5</v>
      </c>
      <c r="AA179">
        <v>2.6000000000000002E-2</v>
      </c>
      <c r="AB179" s="2">
        <v>0</v>
      </c>
      <c r="AC179" s="1">
        <v>0</v>
      </c>
      <c r="AD179" s="7">
        <v>43503</v>
      </c>
      <c r="AE179" s="7">
        <v>43503</v>
      </c>
      <c r="AF179">
        <v>0</v>
      </c>
      <c r="AG179" t="s">
        <v>53</v>
      </c>
      <c r="AH179" s="2">
        <v>0</v>
      </c>
      <c r="AI179" s="1">
        <v>0</v>
      </c>
      <c r="AJ179" s="1">
        <v>0</v>
      </c>
      <c r="AK179" s="6" t="str">
        <f>+IF(Tabla1[[#This Row],[REQUEST_TY]]="SR MANTENIMIENTO CORRECTIVO", "EMERGENCIA", "OTROS")</f>
        <v>EMERGENCIA</v>
      </c>
      <c r="AL179" s="6" t="str">
        <f>+_xlfn.IFS(Tabla1[[#This Row],[Veces obj]]&lt;=1,"0-1",Tabla1[[#This Row],[Veces obj]]&lt;=2,"1-2",Tabla1[[#This Row],[Veces obj]]&lt;=3,"2-3",TRUE,"&gt;3")</f>
        <v>0-1</v>
      </c>
      <c r="AM179" s="6" t="str">
        <f>+_xlfn.IFS(MONTH(Tabla1[[#This Row],[MES]])&lt;=3,"Q1",MONTH(Tabla1[[#This Row],[MES]])&lt;=6,"Q2",MONTH(Tabla1[[#This Row],[MES]])&lt;=9,"Q3",TRUE,"Q4")</f>
        <v>Q1</v>
      </c>
      <c r="AN179" t="str">
        <f>+IFERROR(VLOOKUP(Tabla1[[#This Row],[CUENTA]],CTAS[],2,0),"OTROS")</f>
        <v>OTROS</v>
      </c>
      <c r="AP179" t="str">
        <f>+IFERROR(VLOOKUP(Tabla1[[#This Row],[EMPLEADO]],IS[],3,0),"OTROS")</f>
        <v>OTROS</v>
      </c>
      <c r="AQ179" t="str">
        <f>+IFERROR(VLOOKUP(Tabla1[[#This Row],[EMPLEADO]],IS[[NÓMINA]:[INGENIERO]],2,0),"OTROS")</f>
        <v>OTROS</v>
      </c>
    </row>
    <row r="180" spans="1:43" x14ac:dyDescent="0.25">
      <c r="A180" t="s">
        <v>36</v>
      </c>
      <c r="B180">
        <v>1</v>
      </c>
      <c r="C180" t="s">
        <v>1921</v>
      </c>
      <c r="D180" t="s">
        <v>38</v>
      </c>
      <c r="E180" t="s">
        <v>76</v>
      </c>
      <c r="F180" t="s">
        <v>1922</v>
      </c>
      <c r="G180" s="17" t="s">
        <v>265</v>
      </c>
      <c r="H180" t="s">
        <v>150</v>
      </c>
      <c r="I180" t="s">
        <v>43</v>
      </c>
      <c r="J180" t="s">
        <v>8</v>
      </c>
      <c r="K180" t="s">
        <v>59</v>
      </c>
      <c r="L180" t="s">
        <v>267</v>
      </c>
      <c r="M180" t="s">
        <v>73</v>
      </c>
      <c r="N180">
        <v>0</v>
      </c>
      <c r="O180" t="s">
        <v>47</v>
      </c>
      <c r="P180">
        <v>38</v>
      </c>
      <c r="Q180" t="s">
        <v>82</v>
      </c>
      <c r="R180" t="s">
        <v>63</v>
      </c>
      <c r="S180" t="s">
        <v>64</v>
      </c>
      <c r="T180" t="s">
        <v>51</v>
      </c>
      <c r="U180" t="s">
        <v>83</v>
      </c>
      <c r="V180">
        <v>1.05</v>
      </c>
      <c r="W180" s="1">
        <v>1433.25</v>
      </c>
      <c r="X180">
        <v>1</v>
      </c>
      <c r="Y180">
        <v>1.6</v>
      </c>
      <c r="Z180">
        <v>5</v>
      </c>
      <c r="AA180">
        <v>0.32</v>
      </c>
      <c r="AB180" s="2">
        <v>0</v>
      </c>
      <c r="AC180" s="1">
        <v>0</v>
      </c>
      <c r="AD180" s="7">
        <v>43468</v>
      </c>
      <c r="AE180" s="7">
        <v>43468</v>
      </c>
      <c r="AF180">
        <v>0</v>
      </c>
      <c r="AG180" t="s">
        <v>53</v>
      </c>
      <c r="AH180" s="2">
        <v>0</v>
      </c>
      <c r="AI180" s="1">
        <v>0</v>
      </c>
      <c r="AJ180" s="1">
        <v>0</v>
      </c>
      <c r="AK180" s="6" t="str">
        <f>+IF(Tabla1[[#This Row],[REQUEST_TY]]="SR MANTENIMIENTO CORRECTIVO", "EMERGENCIA", "OTROS")</f>
        <v>EMERGENCIA</v>
      </c>
      <c r="AL180" s="6" t="str">
        <f>+_xlfn.IFS(Tabla1[[#This Row],[Veces obj]]&lt;=1,"0-1",Tabla1[[#This Row],[Veces obj]]&lt;=2,"1-2",Tabla1[[#This Row],[Veces obj]]&lt;=3,"2-3",TRUE,"&gt;3")</f>
        <v>0-1</v>
      </c>
      <c r="AM180" s="6" t="str">
        <f>+_xlfn.IFS(MONTH(Tabla1[[#This Row],[MES]])&lt;=3,"Q1",MONTH(Tabla1[[#This Row],[MES]])&lt;=6,"Q2",MONTH(Tabla1[[#This Row],[MES]])&lt;=9,"Q3",TRUE,"Q4")</f>
        <v>Q1</v>
      </c>
      <c r="AN180" t="str">
        <f>+IFERROR(VLOOKUP(Tabla1[[#This Row],[CUENTA]],CTAS[],2,0),"OTROS")</f>
        <v>OTROS</v>
      </c>
      <c r="AO180">
        <v>1</v>
      </c>
      <c r="AP180" t="str">
        <f>+IFERROR(VLOOKUP(Tabla1[[#This Row],[EMPLEADO]],IS[],3,0),"OTROS")</f>
        <v>JUAREZ</v>
      </c>
      <c r="AQ180" t="str">
        <f>+IFERROR(VLOOKUP(Tabla1[[#This Row],[EMPLEADO]],IS[[NÓMINA]:[INGENIERO]],2,0),"OTROS")</f>
        <v>CARLOS MONTOYA</v>
      </c>
    </row>
    <row r="181" spans="1:43" x14ac:dyDescent="0.25">
      <c r="A181" t="s">
        <v>36</v>
      </c>
      <c r="B181">
        <v>1</v>
      </c>
      <c r="C181" t="s">
        <v>468</v>
      </c>
      <c r="D181" t="s">
        <v>38</v>
      </c>
      <c r="E181" t="s">
        <v>332</v>
      </c>
      <c r="F181" t="s">
        <v>469</v>
      </c>
      <c r="G181" s="17" t="s">
        <v>470</v>
      </c>
      <c r="H181" t="s">
        <v>471</v>
      </c>
      <c r="I181" t="s">
        <v>43</v>
      </c>
      <c r="J181" t="s">
        <v>8</v>
      </c>
      <c r="K181" t="s">
        <v>59</v>
      </c>
      <c r="L181" t="s">
        <v>472</v>
      </c>
      <c r="M181" t="s">
        <v>473</v>
      </c>
      <c r="N181">
        <v>0</v>
      </c>
      <c r="O181" t="s">
        <v>47</v>
      </c>
      <c r="P181">
        <v>7</v>
      </c>
      <c r="Q181" t="s">
        <v>194</v>
      </c>
      <c r="R181" t="s">
        <v>317</v>
      </c>
      <c r="S181" t="s">
        <v>318</v>
      </c>
      <c r="T181" t="s">
        <v>51</v>
      </c>
      <c r="U181" t="s">
        <v>224</v>
      </c>
      <c r="V181">
        <v>0.8</v>
      </c>
      <c r="W181" s="1">
        <v>1258.4000000000003</v>
      </c>
      <c r="X181">
        <v>1</v>
      </c>
      <c r="Y181">
        <v>0.11</v>
      </c>
      <c r="Z181">
        <v>4</v>
      </c>
      <c r="AA181">
        <v>2.75E-2</v>
      </c>
      <c r="AB181" s="2">
        <v>0</v>
      </c>
      <c r="AC181" s="1">
        <v>0</v>
      </c>
      <c r="AD181" s="7">
        <v>43494</v>
      </c>
      <c r="AE181" s="7">
        <v>43494</v>
      </c>
      <c r="AF181">
        <v>0</v>
      </c>
      <c r="AG181" t="s">
        <v>53</v>
      </c>
      <c r="AH181" s="2">
        <v>0</v>
      </c>
      <c r="AI181" s="1">
        <v>0</v>
      </c>
      <c r="AJ181" s="1">
        <v>0</v>
      </c>
      <c r="AK181" s="6" t="str">
        <f>+IF(Tabla1[[#This Row],[REQUEST_TY]]="SR MANTENIMIENTO CORRECTIVO", "EMERGENCIA", "OTROS")</f>
        <v>EMERGENCIA</v>
      </c>
      <c r="AL181" s="6" t="str">
        <f>+_xlfn.IFS(Tabla1[[#This Row],[Veces obj]]&lt;=1,"0-1",Tabla1[[#This Row],[Veces obj]]&lt;=2,"1-2",Tabla1[[#This Row],[Veces obj]]&lt;=3,"2-3",TRUE,"&gt;3")</f>
        <v>0-1</v>
      </c>
      <c r="AM181" s="6" t="str">
        <f>+_xlfn.IFS(MONTH(Tabla1[[#This Row],[MES]])&lt;=3,"Q1",MONTH(Tabla1[[#This Row],[MES]])&lt;=6,"Q2",MONTH(Tabla1[[#This Row],[MES]])&lt;=9,"Q3",TRUE,"Q4")</f>
        <v>Q1</v>
      </c>
      <c r="AN181" t="str">
        <f>+IFERROR(VLOOKUP(Tabla1[[#This Row],[CUENTA]],CTAS[],2,0),"OTROS")</f>
        <v>OTROS</v>
      </c>
      <c r="AP181" t="str">
        <f>+IFERROR(VLOOKUP(Tabla1[[#This Row],[EMPLEADO]],IS[],3,0),"OTROS")</f>
        <v>OTROS</v>
      </c>
      <c r="AQ181" t="str">
        <f>+IFERROR(VLOOKUP(Tabla1[[#This Row],[EMPLEADO]],IS[[NÓMINA]:[INGENIERO]],2,0),"OTROS")</f>
        <v>OTROS</v>
      </c>
    </row>
    <row r="182" spans="1:43" x14ac:dyDescent="0.25">
      <c r="A182" t="s">
        <v>36</v>
      </c>
      <c r="B182">
        <v>1</v>
      </c>
      <c r="C182" t="s">
        <v>474</v>
      </c>
      <c r="D182" t="s">
        <v>38</v>
      </c>
      <c r="E182" t="s">
        <v>98</v>
      </c>
      <c r="F182" t="s">
        <v>475</v>
      </c>
      <c r="G182" s="17" t="s">
        <v>476</v>
      </c>
      <c r="H182" t="s">
        <v>253</v>
      </c>
      <c r="I182" t="s">
        <v>43</v>
      </c>
      <c r="J182" t="s">
        <v>8</v>
      </c>
      <c r="K182" t="s">
        <v>102</v>
      </c>
      <c r="L182" t="s">
        <v>477</v>
      </c>
      <c r="M182" t="s">
        <v>358</v>
      </c>
      <c r="N182">
        <v>0</v>
      </c>
      <c r="O182" t="s">
        <v>47</v>
      </c>
      <c r="P182">
        <v>59</v>
      </c>
      <c r="Q182" t="s">
        <v>82</v>
      </c>
      <c r="R182" t="s">
        <v>63</v>
      </c>
      <c r="S182" t="s">
        <v>64</v>
      </c>
      <c r="T182" t="s">
        <v>51</v>
      </c>
      <c r="U182" t="s">
        <v>83</v>
      </c>
      <c r="V182">
        <v>1.05</v>
      </c>
      <c r="W182" s="1">
        <v>1433.25</v>
      </c>
      <c r="X182">
        <v>1</v>
      </c>
      <c r="Y182">
        <v>0.15</v>
      </c>
      <c r="Z182">
        <v>5</v>
      </c>
      <c r="AA182">
        <v>0.03</v>
      </c>
      <c r="AB182" s="2">
        <v>0</v>
      </c>
      <c r="AC182" s="1">
        <v>0</v>
      </c>
      <c r="AD182" s="7">
        <v>43493</v>
      </c>
      <c r="AE182" s="7">
        <v>43494</v>
      </c>
      <c r="AF182">
        <v>1</v>
      </c>
      <c r="AG182" t="s">
        <v>53</v>
      </c>
      <c r="AH182" s="2">
        <v>0</v>
      </c>
      <c r="AI182" s="1">
        <v>0</v>
      </c>
      <c r="AJ182" s="1">
        <v>0</v>
      </c>
      <c r="AK182" s="6" t="str">
        <f>+IF(Tabla1[[#This Row],[REQUEST_TY]]="SR MANTENIMIENTO CORRECTIVO", "EMERGENCIA", "OTROS")</f>
        <v>EMERGENCIA</v>
      </c>
      <c r="AL182" s="6" t="str">
        <f>+_xlfn.IFS(Tabla1[[#This Row],[Veces obj]]&lt;=1,"0-1",Tabla1[[#This Row],[Veces obj]]&lt;=2,"1-2",Tabla1[[#This Row],[Veces obj]]&lt;=3,"2-3",TRUE,"&gt;3")</f>
        <v>0-1</v>
      </c>
      <c r="AM182" s="6" t="str">
        <f>+_xlfn.IFS(MONTH(Tabla1[[#This Row],[MES]])&lt;=3,"Q1",MONTH(Tabla1[[#This Row],[MES]])&lt;=6,"Q2",MONTH(Tabla1[[#This Row],[MES]])&lt;=9,"Q3",TRUE,"Q4")</f>
        <v>Q1</v>
      </c>
      <c r="AN182" t="str">
        <f>+IFERROR(VLOOKUP(Tabla1[[#This Row],[CUENTA]],CTAS[],2,0),"OTROS")</f>
        <v>OTROS</v>
      </c>
      <c r="AP182" t="str">
        <f>+IFERROR(VLOOKUP(Tabla1[[#This Row],[EMPLEADO]],IS[],3,0),"OTROS")</f>
        <v>OTROS</v>
      </c>
      <c r="AQ182" t="str">
        <f>+IFERROR(VLOOKUP(Tabla1[[#This Row],[EMPLEADO]],IS[[NÓMINA]:[INGENIERO]],2,0),"OTROS")</f>
        <v>OTROS</v>
      </c>
    </row>
    <row r="183" spans="1:43" x14ac:dyDescent="0.25">
      <c r="A183" t="s">
        <v>36</v>
      </c>
      <c r="B183">
        <v>1</v>
      </c>
      <c r="C183" t="s">
        <v>478</v>
      </c>
      <c r="D183" t="s">
        <v>38</v>
      </c>
      <c r="E183" t="s">
        <v>76</v>
      </c>
      <c r="F183" t="s">
        <v>479</v>
      </c>
      <c r="G183" s="17" t="s">
        <v>480</v>
      </c>
      <c r="H183" t="s">
        <v>253</v>
      </c>
      <c r="I183" t="s">
        <v>43</v>
      </c>
      <c r="J183" t="s">
        <v>8</v>
      </c>
      <c r="K183" t="s">
        <v>102</v>
      </c>
      <c r="L183" t="s">
        <v>477</v>
      </c>
      <c r="M183" t="s">
        <v>358</v>
      </c>
      <c r="N183">
        <v>0</v>
      </c>
      <c r="O183" t="s">
        <v>47</v>
      </c>
      <c r="P183">
        <v>3</v>
      </c>
      <c r="Q183" t="s">
        <v>388</v>
      </c>
      <c r="R183" t="s">
        <v>63</v>
      </c>
      <c r="S183" t="s">
        <v>64</v>
      </c>
      <c r="T183" t="s">
        <v>51</v>
      </c>
      <c r="U183" t="s">
        <v>389</v>
      </c>
      <c r="V183">
        <v>0</v>
      </c>
      <c r="W183" s="1">
        <v>0</v>
      </c>
      <c r="X183">
        <v>1</v>
      </c>
      <c r="Y183">
        <v>0.15</v>
      </c>
      <c r="Z183">
        <v>5</v>
      </c>
      <c r="AA183">
        <v>0.03</v>
      </c>
      <c r="AB183" s="2">
        <v>0</v>
      </c>
      <c r="AC183" s="1">
        <v>0</v>
      </c>
      <c r="AD183" s="7">
        <v>43494</v>
      </c>
      <c r="AE183" s="7">
        <v>43494</v>
      </c>
      <c r="AF183">
        <v>0</v>
      </c>
      <c r="AG183" t="s">
        <v>53</v>
      </c>
      <c r="AH183" s="2">
        <v>0</v>
      </c>
      <c r="AI183" s="1">
        <v>0</v>
      </c>
      <c r="AJ183" s="1">
        <v>0</v>
      </c>
      <c r="AK183" s="6" t="str">
        <f>+IF(Tabla1[[#This Row],[REQUEST_TY]]="SR MANTENIMIENTO CORRECTIVO", "EMERGENCIA", "OTROS")</f>
        <v>EMERGENCIA</v>
      </c>
      <c r="AL183" s="6" t="str">
        <f>+_xlfn.IFS(Tabla1[[#This Row],[Veces obj]]&lt;=1,"0-1",Tabla1[[#This Row],[Veces obj]]&lt;=2,"1-2",Tabla1[[#This Row],[Veces obj]]&lt;=3,"2-3",TRUE,"&gt;3")</f>
        <v>0-1</v>
      </c>
      <c r="AM183" s="6" t="str">
        <f>+_xlfn.IFS(MONTH(Tabla1[[#This Row],[MES]])&lt;=3,"Q1",MONTH(Tabla1[[#This Row],[MES]])&lt;=6,"Q2",MONTH(Tabla1[[#This Row],[MES]])&lt;=9,"Q3",TRUE,"Q4")</f>
        <v>Q1</v>
      </c>
      <c r="AN183" t="str">
        <f>+IFERROR(VLOOKUP(Tabla1[[#This Row],[CUENTA]],CTAS[],2,0),"OTROS")</f>
        <v>OTROS</v>
      </c>
      <c r="AP183" t="str">
        <f>+IFERROR(VLOOKUP(Tabla1[[#This Row],[EMPLEADO]],IS[],3,0),"OTROS")</f>
        <v>OTROS</v>
      </c>
      <c r="AQ183" t="str">
        <f>+IFERROR(VLOOKUP(Tabla1[[#This Row],[EMPLEADO]],IS[[NÓMINA]:[INGENIERO]],2,0),"OTROS")</f>
        <v>OTROS</v>
      </c>
    </row>
    <row r="184" spans="1:43" x14ac:dyDescent="0.25">
      <c r="A184" t="s">
        <v>4444</v>
      </c>
      <c r="B184">
        <v>1</v>
      </c>
      <c r="C184" t="s">
        <v>5209</v>
      </c>
      <c r="D184" t="s">
        <v>38</v>
      </c>
      <c r="E184" t="s">
        <v>89</v>
      </c>
      <c r="F184" t="s">
        <v>5210</v>
      </c>
      <c r="G184" s="17" t="s">
        <v>5211</v>
      </c>
      <c r="H184" t="s">
        <v>70</v>
      </c>
      <c r="I184" t="s">
        <v>43</v>
      </c>
      <c r="J184" t="s">
        <v>8</v>
      </c>
      <c r="K184" t="s">
        <v>234</v>
      </c>
      <c r="L184" t="s">
        <v>93</v>
      </c>
      <c r="M184" t="s">
        <v>94</v>
      </c>
      <c r="N184">
        <v>1</v>
      </c>
      <c r="O184" t="s">
        <v>47</v>
      </c>
      <c r="P184">
        <v>64</v>
      </c>
      <c r="Q184" t="s">
        <v>48</v>
      </c>
      <c r="R184" t="s">
        <v>95</v>
      </c>
      <c r="S184" t="s">
        <v>64</v>
      </c>
      <c r="T184" t="s">
        <v>51</v>
      </c>
      <c r="U184" t="s">
        <v>96</v>
      </c>
      <c r="V184">
        <v>1.1000000000000001</v>
      </c>
      <c r="W184" s="1">
        <v>0</v>
      </c>
      <c r="X184">
        <v>1</v>
      </c>
      <c r="Y184">
        <v>0.15</v>
      </c>
      <c r="Z184">
        <v>5</v>
      </c>
      <c r="AA184">
        <v>0.03</v>
      </c>
      <c r="AB184" s="2">
        <v>0</v>
      </c>
      <c r="AC184" s="1">
        <v>0</v>
      </c>
      <c r="AD184" s="7">
        <v>43502</v>
      </c>
      <c r="AE184" s="7">
        <v>43503</v>
      </c>
      <c r="AF184">
        <v>1</v>
      </c>
      <c r="AG184" t="s">
        <v>53</v>
      </c>
      <c r="AH184" s="2">
        <v>0</v>
      </c>
      <c r="AI184" s="1">
        <v>0</v>
      </c>
      <c r="AJ184" s="1">
        <v>0</v>
      </c>
      <c r="AK184" s="6" t="str">
        <f>+IF(Tabla1[[#This Row],[REQUEST_TY]]="SR MANTENIMIENTO CORRECTIVO", "EMERGENCIA", "OTROS")</f>
        <v>EMERGENCIA</v>
      </c>
      <c r="AL184" s="6" t="str">
        <f>+_xlfn.IFS(Tabla1[[#This Row],[Veces obj]]&lt;=1,"0-1",Tabla1[[#This Row],[Veces obj]]&lt;=2,"1-2",Tabla1[[#This Row],[Veces obj]]&lt;=3,"2-3",TRUE,"&gt;3")</f>
        <v>0-1</v>
      </c>
      <c r="AM184" s="6" t="str">
        <f>+_xlfn.IFS(MONTH(Tabla1[[#This Row],[MES]])&lt;=3,"Q1",MONTH(Tabla1[[#This Row],[MES]])&lt;=6,"Q2",MONTH(Tabla1[[#This Row],[MES]])&lt;=9,"Q3",TRUE,"Q4")</f>
        <v>Q1</v>
      </c>
      <c r="AN184" t="str">
        <f>+IFERROR(VLOOKUP(Tabla1[[#This Row],[CUENTA]],CTAS[],2,0),"OTROS")</f>
        <v>OTROS</v>
      </c>
      <c r="AP184" t="str">
        <f>+IFERROR(VLOOKUP(Tabla1[[#This Row],[EMPLEADO]],IS[],3,0),"OTROS")</f>
        <v>OTROS</v>
      </c>
      <c r="AQ184" t="str">
        <f>+IFERROR(VLOOKUP(Tabla1[[#This Row],[EMPLEADO]],IS[[NÓMINA]:[INGENIERO]],2,0),"OTROS")</f>
        <v>OTROS</v>
      </c>
    </row>
    <row r="185" spans="1:43" x14ac:dyDescent="0.25">
      <c r="A185" t="s">
        <v>36</v>
      </c>
      <c r="B185">
        <v>1</v>
      </c>
      <c r="C185" t="s">
        <v>4164</v>
      </c>
      <c r="D185" t="s">
        <v>38</v>
      </c>
      <c r="E185" t="s">
        <v>133</v>
      </c>
      <c r="F185" t="s">
        <v>4165</v>
      </c>
      <c r="G185" s="17" t="s">
        <v>346</v>
      </c>
      <c r="H185" t="s">
        <v>150</v>
      </c>
      <c r="I185" t="s">
        <v>43</v>
      </c>
      <c r="J185" t="s">
        <v>8</v>
      </c>
      <c r="K185" t="s">
        <v>59</v>
      </c>
      <c r="L185" t="s">
        <v>267</v>
      </c>
      <c r="M185" t="s">
        <v>73</v>
      </c>
      <c r="N185">
        <v>0</v>
      </c>
      <c r="O185" t="s">
        <v>47</v>
      </c>
      <c r="P185">
        <v>15</v>
      </c>
      <c r="Q185" t="s">
        <v>194</v>
      </c>
      <c r="R185" t="s">
        <v>138</v>
      </c>
      <c r="S185" t="s">
        <v>139</v>
      </c>
      <c r="T185" t="s">
        <v>51</v>
      </c>
      <c r="U185" t="s">
        <v>224</v>
      </c>
      <c r="V185">
        <v>0.8</v>
      </c>
      <c r="W185" s="1">
        <v>1258.4000000000003</v>
      </c>
      <c r="X185">
        <v>1</v>
      </c>
      <c r="Y185">
        <v>5.53</v>
      </c>
      <c r="Z185">
        <v>4</v>
      </c>
      <c r="AA185">
        <v>1.3825000000000001</v>
      </c>
      <c r="AB185" s="2">
        <v>9.5625000000000016E-2</v>
      </c>
      <c r="AC185" s="1">
        <v>-150.41812500000006</v>
      </c>
      <c r="AD185" s="7">
        <v>43473</v>
      </c>
      <c r="AE185" s="7">
        <v>43473</v>
      </c>
      <c r="AF185">
        <v>0</v>
      </c>
      <c r="AG185" t="s">
        <v>53</v>
      </c>
      <c r="AH185" s="2">
        <v>0</v>
      </c>
      <c r="AI185" s="1">
        <v>0</v>
      </c>
      <c r="AJ185" s="1">
        <v>0</v>
      </c>
      <c r="AK185" s="6" t="str">
        <f>+IF(Tabla1[[#This Row],[REQUEST_TY]]="SR MANTENIMIENTO CORRECTIVO", "EMERGENCIA", "OTROS")</f>
        <v>EMERGENCIA</v>
      </c>
      <c r="AL185" s="6" t="str">
        <f>+_xlfn.IFS(Tabla1[[#This Row],[Veces obj]]&lt;=1,"0-1",Tabla1[[#This Row],[Veces obj]]&lt;=2,"1-2",Tabla1[[#This Row],[Veces obj]]&lt;=3,"2-3",TRUE,"&gt;3")</f>
        <v>1-2</v>
      </c>
      <c r="AM185" s="6" t="str">
        <f>+_xlfn.IFS(MONTH(Tabla1[[#This Row],[MES]])&lt;=3,"Q1",MONTH(Tabla1[[#This Row],[MES]])&lt;=6,"Q2",MONTH(Tabla1[[#This Row],[MES]])&lt;=9,"Q3",TRUE,"Q4")</f>
        <v>Q1</v>
      </c>
      <c r="AN185" t="str">
        <f>+IFERROR(VLOOKUP(Tabla1[[#This Row],[CUENTA]],CTAS[],2,0),"OTROS")</f>
        <v>OTROS</v>
      </c>
      <c r="AO185">
        <v>1</v>
      </c>
      <c r="AP185" t="str">
        <f>+IFERROR(VLOOKUP(Tabla1[[#This Row],[EMPLEADO]],IS[],3,0),"OTROS")</f>
        <v>JUAREZ</v>
      </c>
      <c r="AQ185" t="str">
        <f>+IFERROR(VLOOKUP(Tabla1[[#This Row],[EMPLEADO]],IS[[NÓMINA]:[INGENIERO]],2,0),"OTROS")</f>
        <v>CARLOS MONTOYA</v>
      </c>
    </row>
    <row r="186" spans="1:43" x14ac:dyDescent="0.25">
      <c r="A186" t="s">
        <v>4444</v>
      </c>
      <c r="B186">
        <v>1</v>
      </c>
      <c r="C186" t="s">
        <v>6238</v>
      </c>
      <c r="D186" t="s">
        <v>38</v>
      </c>
      <c r="E186" t="s">
        <v>888</v>
      </c>
      <c r="F186" t="s">
        <v>6239</v>
      </c>
      <c r="G186" s="17" t="s">
        <v>6240</v>
      </c>
      <c r="H186" t="s">
        <v>253</v>
      </c>
      <c r="I186" t="s">
        <v>43</v>
      </c>
      <c r="J186" t="s">
        <v>8</v>
      </c>
      <c r="K186" t="s">
        <v>125</v>
      </c>
      <c r="L186" t="s">
        <v>6241</v>
      </c>
      <c r="M186" t="s">
        <v>6242</v>
      </c>
      <c r="N186">
        <v>0</v>
      </c>
      <c r="O186" t="s">
        <v>47</v>
      </c>
      <c r="P186">
        <v>394</v>
      </c>
      <c r="Q186" t="s">
        <v>48</v>
      </c>
      <c r="R186" t="s">
        <v>49</v>
      </c>
      <c r="S186" t="s">
        <v>50</v>
      </c>
      <c r="T186" t="s">
        <v>208</v>
      </c>
      <c r="U186" t="s">
        <v>52</v>
      </c>
      <c r="V186">
        <v>1.05</v>
      </c>
      <c r="W186" s="1">
        <v>750.75000000000011</v>
      </c>
      <c r="X186">
        <v>1</v>
      </c>
      <c r="Y186">
        <v>0.27</v>
      </c>
      <c r="Z186">
        <v>9</v>
      </c>
      <c r="AA186">
        <v>3.0000000000000002E-2</v>
      </c>
      <c r="AB186" s="2">
        <v>0</v>
      </c>
      <c r="AC186" s="1">
        <v>0</v>
      </c>
      <c r="AD186" s="7">
        <v>43511</v>
      </c>
      <c r="AE186" s="7">
        <v>43511</v>
      </c>
      <c r="AF186">
        <v>0</v>
      </c>
      <c r="AG186" t="s">
        <v>53</v>
      </c>
      <c r="AH186" s="2">
        <v>0</v>
      </c>
      <c r="AI186" s="1">
        <v>0</v>
      </c>
      <c r="AJ186" s="1">
        <v>0</v>
      </c>
      <c r="AK186" s="6" t="str">
        <f>+IF(Tabla1[[#This Row],[REQUEST_TY]]="SR MANTENIMIENTO CORRECTIVO", "EMERGENCIA", "OTROS")</f>
        <v>EMERGENCIA</v>
      </c>
      <c r="AL186" s="6" t="str">
        <f>+_xlfn.IFS(Tabla1[[#This Row],[Veces obj]]&lt;=1,"0-1",Tabla1[[#This Row],[Veces obj]]&lt;=2,"1-2",Tabla1[[#This Row],[Veces obj]]&lt;=3,"2-3",TRUE,"&gt;3")</f>
        <v>0-1</v>
      </c>
      <c r="AM186" s="6" t="str">
        <f>+_xlfn.IFS(MONTH(Tabla1[[#This Row],[MES]])&lt;=3,"Q1",MONTH(Tabla1[[#This Row],[MES]])&lt;=6,"Q2",MONTH(Tabla1[[#This Row],[MES]])&lt;=9,"Q3",TRUE,"Q4")</f>
        <v>Q1</v>
      </c>
      <c r="AN186" t="str">
        <f>+IFERROR(VLOOKUP(Tabla1[[#This Row],[CUENTA]],CTAS[],2,0),"OTROS")</f>
        <v>OTROS</v>
      </c>
      <c r="AP186" t="str">
        <f>+IFERROR(VLOOKUP(Tabla1[[#This Row],[EMPLEADO]],IS[],3,0),"OTROS")</f>
        <v>OTROS</v>
      </c>
      <c r="AQ186" t="str">
        <f>+IFERROR(VLOOKUP(Tabla1[[#This Row],[EMPLEADO]],IS[[NÓMINA]:[INGENIERO]],2,0),"OTROS")</f>
        <v>OTROS</v>
      </c>
    </row>
    <row r="187" spans="1:43" x14ac:dyDescent="0.25">
      <c r="A187" t="s">
        <v>36</v>
      </c>
      <c r="B187">
        <v>1</v>
      </c>
      <c r="C187" t="s">
        <v>481</v>
      </c>
      <c r="D187" t="s">
        <v>38</v>
      </c>
      <c r="E187" t="s">
        <v>113</v>
      </c>
      <c r="F187" t="s">
        <v>482</v>
      </c>
      <c r="G187" s="17" t="s">
        <v>483</v>
      </c>
      <c r="H187" t="s">
        <v>484</v>
      </c>
      <c r="I187" t="s">
        <v>43</v>
      </c>
      <c r="J187" t="s">
        <v>8</v>
      </c>
      <c r="K187" t="s">
        <v>199</v>
      </c>
      <c r="L187" t="s">
        <v>485</v>
      </c>
      <c r="M187" t="s">
        <v>94</v>
      </c>
      <c r="N187">
        <v>0</v>
      </c>
      <c r="O187" t="s">
        <v>47</v>
      </c>
      <c r="P187">
        <v>6</v>
      </c>
      <c r="Q187" t="s">
        <v>207</v>
      </c>
      <c r="R187" t="s">
        <v>49</v>
      </c>
      <c r="S187" t="s">
        <v>50</v>
      </c>
      <c r="T187" t="s">
        <v>51</v>
      </c>
      <c r="U187" t="s">
        <v>486</v>
      </c>
      <c r="V187">
        <v>0</v>
      </c>
      <c r="W187" s="1">
        <v>0</v>
      </c>
      <c r="X187">
        <v>1</v>
      </c>
      <c r="Y187">
        <v>0.17</v>
      </c>
      <c r="Z187">
        <v>5</v>
      </c>
      <c r="AA187">
        <v>3.4000000000000002E-2</v>
      </c>
      <c r="AB187" s="2">
        <v>0</v>
      </c>
      <c r="AC187" s="1">
        <v>0</v>
      </c>
      <c r="AD187" s="7">
        <v>43467</v>
      </c>
      <c r="AE187" s="7">
        <v>43467</v>
      </c>
      <c r="AF187">
        <v>0</v>
      </c>
      <c r="AG187" t="s">
        <v>53</v>
      </c>
      <c r="AH187" s="2">
        <v>0</v>
      </c>
      <c r="AI187" s="1">
        <v>0</v>
      </c>
      <c r="AJ187" s="1">
        <v>0</v>
      </c>
      <c r="AK187" s="6" t="str">
        <f>+IF(Tabla1[[#This Row],[REQUEST_TY]]="SR MANTENIMIENTO CORRECTIVO", "EMERGENCIA", "OTROS")</f>
        <v>EMERGENCIA</v>
      </c>
      <c r="AL187" s="6" t="str">
        <f>+_xlfn.IFS(Tabla1[[#This Row],[Veces obj]]&lt;=1,"0-1",Tabla1[[#This Row],[Veces obj]]&lt;=2,"1-2",Tabla1[[#This Row],[Veces obj]]&lt;=3,"2-3",TRUE,"&gt;3")</f>
        <v>0-1</v>
      </c>
      <c r="AM187" s="6" t="str">
        <f>+_xlfn.IFS(MONTH(Tabla1[[#This Row],[MES]])&lt;=3,"Q1",MONTH(Tabla1[[#This Row],[MES]])&lt;=6,"Q2",MONTH(Tabla1[[#This Row],[MES]])&lt;=9,"Q3",TRUE,"Q4")</f>
        <v>Q1</v>
      </c>
      <c r="AN187" t="str">
        <f>+IFERROR(VLOOKUP(Tabla1[[#This Row],[CUENTA]],CTAS[],2,0),"OTROS")</f>
        <v>OTROS</v>
      </c>
      <c r="AP187" t="str">
        <f>+IFERROR(VLOOKUP(Tabla1[[#This Row],[EMPLEADO]],IS[],3,0),"OTROS")</f>
        <v>OTROS</v>
      </c>
      <c r="AQ187" t="str">
        <f>+IFERROR(VLOOKUP(Tabla1[[#This Row],[EMPLEADO]],IS[[NÓMINA]:[INGENIERO]],2,0),"OTROS")</f>
        <v>OTROS</v>
      </c>
    </row>
    <row r="188" spans="1:43" x14ac:dyDescent="0.25">
      <c r="A188" t="s">
        <v>36</v>
      </c>
      <c r="B188">
        <v>1</v>
      </c>
      <c r="C188" t="s">
        <v>487</v>
      </c>
      <c r="D188" t="s">
        <v>38</v>
      </c>
      <c r="E188" t="s">
        <v>39</v>
      </c>
      <c r="F188" t="s">
        <v>488</v>
      </c>
      <c r="G188" s="17" t="s">
        <v>489</v>
      </c>
      <c r="H188" t="s">
        <v>42</v>
      </c>
      <c r="I188" t="s">
        <v>43</v>
      </c>
      <c r="J188" t="s">
        <v>8</v>
      </c>
      <c r="K188" t="s">
        <v>490</v>
      </c>
      <c r="L188" t="s">
        <v>491</v>
      </c>
      <c r="M188" t="s">
        <v>131</v>
      </c>
      <c r="N188">
        <v>1</v>
      </c>
      <c r="O188" t="s">
        <v>47</v>
      </c>
      <c r="P188">
        <v>2589</v>
      </c>
      <c r="Q188" t="s">
        <v>48</v>
      </c>
      <c r="R188" t="s">
        <v>49</v>
      </c>
      <c r="S188" t="s">
        <v>50</v>
      </c>
      <c r="T188" t="s">
        <v>51</v>
      </c>
      <c r="U188" t="s">
        <v>52</v>
      </c>
      <c r="V188">
        <v>1.05</v>
      </c>
      <c r="W188" s="1">
        <v>0</v>
      </c>
      <c r="X188">
        <v>1</v>
      </c>
      <c r="Y188">
        <v>0.17</v>
      </c>
      <c r="Z188">
        <v>5</v>
      </c>
      <c r="AA188">
        <v>3.4000000000000002E-2</v>
      </c>
      <c r="AB188" s="2">
        <v>0</v>
      </c>
      <c r="AC188" s="1">
        <v>0</v>
      </c>
      <c r="AD188" s="7">
        <v>43468</v>
      </c>
      <c r="AE188" s="7">
        <v>43468</v>
      </c>
      <c r="AF188">
        <v>0</v>
      </c>
      <c r="AG188" t="s">
        <v>53</v>
      </c>
      <c r="AH188" s="2">
        <v>0</v>
      </c>
      <c r="AI188" s="1">
        <v>0</v>
      </c>
      <c r="AJ188" s="1">
        <v>0</v>
      </c>
      <c r="AK188" s="6" t="str">
        <f>+IF(Tabla1[[#This Row],[REQUEST_TY]]="SR MANTENIMIENTO CORRECTIVO", "EMERGENCIA", "OTROS")</f>
        <v>EMERGENCIA</v>
      </c>
      <c r="AL188" s="6" t="str">
        <f>+_xlfn.IFS(Tabla1[[#This Row],[Veces obj]]&lt;=1,"0-1",Tabla1[[#This Row],[Veces obj]]&lt;=2,"1-2",Tabla1[[#This Row],[Veces obj]]&lt;=3,"2-3",TRUE,"&gt;3")</f>
        <v>0-1</v>
      </c>
      <c r="AM188" s="6" t="str">
        <f>+_xlfn.IFS(MONTH(Tabla1[[#This Row],[MES]])&lt;=3,"Q1",MONTH(Tabla1[[#This Row],[MES]])&lt;=6,"Q2",MONTH(Tabla1[[#This Row],[MES]])&lt;=9,"Q3",TRUE,"Q4")</f>
        <v>Q1</v>
      </c>
      <c r="AN188" t="str">
        <f>+IFERROR(VLOOKUP(Tabla1[[#This Row],[CUENTA]],CTAS[],2,0),"OTROS")</f>
        <v>OTROS</v>
      </c>
      <c r="AP188" t="str">
        <f>+IFERROR(VLOOKUP(Tabla1[[#This Row],[EMPLEADO]],IS[],3,0),"OTROS")</f>
        <v>OTROS</v>
      </c>
      <c r="AQ188" t="str">
        <f>+IFERROR(VLOOKUP(Tabla1[[#This Row],[EMPLEADO]],IS[[NÓMINA]:[INGENIERO]],2,0),"OTROS")</f>
        <v>OTROS</v>
      </c>
    </row>
    <row r="189" spans="1:43" x14ac:dyDescent="0.25">
      <c r="A189" t="s">
        <v>36</v>
      </c>
      <c r="B189">
        <v>1</v>
      </c>
      <c r="C189" t="s">
        <v>492</v>
      </c>
      <c r="D189" t="s">
        <v>38</v>
      </c>
      <c r="E189" t="s">
        <v>85</v>
      </c>
      <c r="F189" t="s">
        <v>493</v>
      </c>
      <c r="G189" s="17" t="s">
        <v>494</v>
      </c>
      <c r="H189" t="s">
        <v>308</v>
      </c>
      <c r="I189" t="s">
        <v>43</v>
      </c>
      <c r="J189" t="s">
        <v>8</v>
      </c>
      <c r="K189" t="s">
        <v>495</v>
      </c>
      <c r="L189" t="s">
        <v>496</v>
      </c>
      <c r="M189" t="s">
        <v>46</v>
      </c>
      <c r="N189">
        <v>0</v>
      </c>
      <c r="O189" t="s">
        <v>47</v>
      </c>
      <c r="P189">
        <v>27</v>
      </c>
      <c r="Q189" t="s">
        <v>62</v>
      </c>
      <c r="R189" t="s">
        <v>49</v>
      </c>
      <c r="S189" t="s">
        <v>50</v>
      </c>
      <c r="T189" t="s">
        <v>51</v>
      </c>
      <c r="U189" t="s">
        <v>154</v>
      </c>
      <c r="V189">
        <v>0.6</v>
      </c>
      <c r="W189" s="1">
        <v>429.00000000000006</v>
      </c>
      <c r="X189">
        <v>1</v>
      </c>
      <c r="Y189">
        <v>0.17</v>
      </c>
      <c r="Z189">
        <v>5</v>
      </c>
      <c r="AA189">
        <v>3.4000000000000002E-2</v>
      </c>
      <c r="AB189" s="2">
        <v>0</v>
      </c>
      <c r="AC189" s="1">
        <v>0</v>
      </c>
      <c r="AD189" s="7">
        <v>43473</v>
      </c>
      <c r="AE189" s="7">
        <v>43473</v>
      </c>
      <c r="AF189">
        <v>0</v>
      </c>
      <c r="AG189" t="s">
        <v>53</v>
      </c>
      <c r="AH189" s="2">
        <v>0</v>
      </c>
      <c r="AI189" s="1">
        <v>0</v>
      </c>
      <c r="AJ189" s="1">
        <v>0</v>
      </c>
      <c r="AK189" s="6" t="str">
        <f>+IF(Tabla1[[#This Row],[REQUEST_TY]]="SR MANTENIMIENTO CORRECTIVO", "EMERGENCIA", "OTROS")</f>
        <v>EMERGENCIA</v>
      </c>
      <c r="AL189" s="6" t="str">
        <f>+_xlfn.IFS(Tabla1[[#This Row],[Veces obj]]&lt;=1,"0-1",Tabla1[[#This Row],[Veces obj]]&lt;=2,"1-2",Tabla1[[#This Row],[Veces obj]]&lt;=3,"2-3",TRUE,"&gt;3")</f>
        <v>0-1</v>
      </c>
      <c r="AM189" s="6" t="str">
        <f>+_xlfn.IFS(MONTH(Tabla1[[#This Row],[MES]])&lt;=3,"Q1",MONTH(Tabla1[[#This Row],[MES]])&lt;=6,"Q2",MONTH(Tabla1[[#This Row],[MES]])&lt;=9,"Q3",TRUE,"Q4")</f>
        <v>Q1</v>
      </c>
      <c r="AN189" t="str">
        <f>+IFERROR(VLOOKUP(Tabla1[[#This Row],[CUENTA]],CTAS[],2,0),"OTROS")</f>
        <v>OTROS</v>
      </c>
      <c r="AP189" t="str">
        <f>+IFERROR(VLOOKUP(Tabla1[[#This Row],[EMPLEADO]],IS[],3,0),"OTROS")</f>
        <v>OTROS</v>
      </c>
      <c r="AQ189" t="str">
        <f>+IFERROR(VLOOKUP(Tabla1[[#This Row],[EMPLEADO]],IS[[NÓMINA]:[INGENIERO]],2,0),"OTROS")</f>
        <v>OTROS</v>
      </c>
    </row>
    <row r="190" spans="1:43" x14ac:dyDescent="0.25">
      <c r="A190" t="s">
        <v>4444</v>
      </c>
      <c r="B190">
        <v>1</v>
      </c>
      <c r="C190" t="s">
        <v>5771</v>
      </c>
      <c r="D190" t="s">
        <v>38</v>
      </c>
      <c r="E190" t="s">
        <v>76</v>
      </c>
      <c r="F190" t="s">
        <v>5772</v>
      </c>
      <c r="G190" s="17" t="s">
        <v>1201</v>
      </c>
      <c r="H190" t="s">
        <v>253</v>
      </c>
      <c r="I190" t="s">
        <v>43</v>
      </c>
      <c r="J190" t="s">
        <v>8</v>
      </c>
      <c r="K190" t="s">
        <v>59</v>
      </c>
      <c r="L190" t="s">
        <v>1202</v>
      </c>
      <c r="M190" t="s">
        <v>649</v>
      </c>
      <c r="N190">
        <v>0</v>
      </c>
      <c r="O190" t="s">
        <v>47</v>
      </c>
      <c r="P190">
        <v>18</v>
      </c>
      <c r="Q190" t="s">
        <v>62</v>
      </c>
      <c r="R190" t="s">
        <v>63</v>
      </c>
      <c r="S190" t="s">
        <v>64</v>
      </c>
      <c r="T190" t="s">
        <v>51</v>
      </c>
      <c r="U190" t="s">
        <v>65</v>
      </c>
      <c r="V190">
        <v>0.8</v>
      </c>
      <c r="W190" s="1">
        <v>1092</v>
      </c>
      <c r="X190">
        <v>1</v>
      </c>
      <c r="Y190">
        <v>0.17</v>
      </c>
      <c r="Z190">
        <v>5</v>
      </c>
      <c r="AA190">
        <v>3.4000000000000002E-2</v>
      </c>
      <c r="AB190" s="2">
        <v>0</v>
      </c>
      <c r="AC190" s="1">
        <v>0</v>
      </c>
      <c r="AD190" s="7">
        <v>43509</v>
      </c>
      <c r="AE190" s="7">
        <v>43509</v>
      </c>
      <c r="AF190">
        <v>0</v>
      </c>
      <c r="AG190" t="s">
        <v>53</v>
      </c>
      <c r="AH190" s="2">
        <v>0</v>
      </c>
      <c r="AI190" s="1">
        <v>0</v>
      </c>
      <c r="AJ190" s="1">
        <v>0</v>
      </c>
      <c r="AK190" s="6" t="str">
        <f>+IF(Tabla1[[#This Row],[REQUEST_TY]]="SR MANTENIMIENTO CORRECTIVO", "EMERGENCIA", "OTROS")</f>
        <v>EMERGENCIA</v>
      </c>
      <c r="AL190" s="6" t="str">
        <f>+_xlfn.IFS(Tabla1[[#This Row],[Veces obj]]&lt;=1,"0-1",Tabla1[[#This Row],[Veces obj]]&lt;=2,"1-2",Tabla1[[#This Row],[Veces obj]]&lt;=3,"2-3",TRUE,"&gt;3")</f>
        <v>0-1</v>
      </c>
      <c r="AM190" s="6" t="str">
        <f>+_xlfn.IFS(MONTH(Tabla1[[#This Row],[MES]])&lt;=3,"Q1",MONTH(Tabla1[[#This Row],[MES]])&lt;=6,"Q2",MONTH(Tabla1[[#This Row],[MES]])&lt;=9,"Q3",TRUE,"Q4")</f>
        <v>Q1</v>
      </c>
      <c r="AN190" t="str">
        <f>+IFERROR(VLOOKUP(Tabla1[[#This Row],[CUENTA]],CTAS[],2,0),"OTROS")</f>
        <v>OTROS</v>
      </c>
      <c r="AP190" t="str">
        <f>+IFERROR(VLOOKUP(Tabla1[[#This Row],[EMPLEADO]],IS[],3,0),"OTROS")</f>
        <v>OTROS</v>
      </c>
      <c r="AQ190" t="str">
        <f>+IFERROR(VLOOKUP(Tabla1[[#This Row],[EMPLEADO]],IS[[NÓMINA]:[INGENIERO]],2,0),"OTROS")</f>
        <v>OTROS</v>
      </c>
    </row>
    <row r="191" spans="1:43" x14ac:dyDescent="0.25">
      <c r="A191" t="s">
        <v>36</v>
      </c>
      <c r="B191">
        <v>1</v>
      </c>
      <c r="C191" t="s">
        <v>497</v>
      </c>
      <c r="D191" t="s">
        <v>38</v>
      </c>
      <c r="E191" t="s">
        <v>76</v>
      </c>
      <c r="F191" t="s">
        <v>498</v>
      </c>
      <c r="G191" s="17" t="s">
        <v>499</v>
      </c>
      <c r="H191" t="s">
        <v>106</v>
      </c>
      <c r="I191" t="s">
        <v>43</v>
      </c>
      <c r="J191" t="s">
        <v>8</v>
      </c>
      <c r="K191" t="s">
        <v>102</v>
      </c>
      <c r="L191" t="s">
        <v>500</v>
      </c>
      <c r="M191" t="s">
        <v>310</v>
      </c>
      <c r="N191">
        <v>0</v>
      </c>
      <c r="O191" t="s">
        <v>47</v>
      </c>
      <c r="P191">
        <v>51</v>
      </c>
      <c r="Q191" t="s">
        <v>82</v>
      </c>
      <c r="R191" t="s">
        <v>63</v>
      </c>
      <c r="S191" t="s">
        <v>64</v>
      </c>
      <c r="T191" t="s">
        <v>51</v>
      </c>
      <c r="U191" t="s">
        <v>83</v>
      </c>
      <c r="V191">
        <v>1.05</v>
      </c>
      <c r="W191" s="1">
        <v>1433.25</v>
      </c>
      <c r="X191">
        <v>1</v>
      </c>
      <c r="Y191">
        <v>0.18</v>
      </c>
      <c r="Z191">
        <v>5</v>
      </c>
      <c r="AA191">
        <v>3.5999999999999997E-2</v>
      </c>
      <c r="AB191" s="2">
        <v>0</v>
      </c>
      <c r="AC191" s="1">
        <v>0</v>
      </c>
      <c r="AD191" s="7">
        <v>43481</v>
      </c>
      <c r="AE191" s="7">
        <v>43482</v>
      </c>
      <c r="AF191">
        <v>1</v>
      </c>
      <c r="AG191" t="s">
        <v>53</v>
      </c>
      <c r="AH191" s="2">
        <v>0</v>
      </c>
      <c r="AI191" s="1">
        <v>0</v>
      </c>
      <c r="AJ191" s="1">
        <v>0</v>
      </c>
      <c r="AK191" s="6" t="str">
        <f>+IF(Tabla1[[#This Row],[REQUEST_TY]]="SR MANTENIMIENTO CORRECTIVO", "EMERGENCIA", "OTROS")</f>
        <v>EMERGENCIA</v>
      </c>
      <c r="AL191" s="6" t="str">
        <f>+_xlfn.IFS(Tabla1[[#This Row],[Veces obj]]&lt;=1,"0-1",Tabla1[[#This Row],[Veces obj]]&lt;=2,"1-2",Tabla1[[#This Row],[Veces obj]]&lt;=3,"2-3",TRUE,"&gt;3")</f>
        <v>0-1</v>
      </c>
      <c r="AM191" s="6" t="str">
        <f>+_xlfn.IFS(MONTH(Tabla1[[#This Row],[MES]])&lt;=3,"Q1",MONTH(Tabla1[[#This Row],[MES]])&lt;=6,"Q2",MONTH(Tabla1[[#This Row],[MES]])&lt;=9,"Q3",TRUE,"Q4")</f>
        <v>Q1</v>
      </c>
      <c r="AN191" t="str">
        <f>+IFERROR(VLOOKUP(Tabla1[[#This Row],[CUENTA]],CTAS[],2,0),"OTROS")</f>
        <v>OTROS</v>
      </c>
      <c r="AP191" t="str">
        <f>+IFERROR(VLOOKUP(Tabla1[[#This Row],[EMPLEADO]],IS[],3,0),"OTROS")</f>
        <v>OTROS</v>
      </c>
      <c r="AQ191" t="str">
        <f>+IFERROR(VLOOKUP(Tabla1[[#This Row],[EMPLEADO]],IS[[NÓMINA]:[INGENIERO]],2,0),"OTROS")</f>
        <v>OTROS</v>
      </c>
    </row>
    <row r="192" spans="1:43" x14ac:dyDescent="0.25">
      <c r="A192" t="s">
        <v>4444</v>
      </c>
      <c r="B192">
        <v>1</v>
      </c>
      <c r="C192" t="s">
        <v>5223</v>
      </c>
      <c r="D192" t="s">
        <v>38</v>
      </c>
      <c r="E192" t="s">
        <v>113</v>
      </c>
      <c r="F192" t="s">
        <v>5224</v>
      </c>
      <c r="G192" s="17" t="s">
        <v>4365</v>
      </c>
      <c r="H192" t="s">
        <v>150</v>
      </c>
      <c r="I192" t="s">
        <v>43</v>
      </c>
      <c r="J192" t="s">
        <v>8</v>
      </c>
      <c r="K192" t="s">
        <v>125</v>
      </c>
      <c r="L192" t="s">
        <v>4366</v>
      </c>
      <c r="M192" t="s">
        <v>73</v>
      </c>
      <c r="N192">
        <v>0</v>
      </c>
      <c r="O192" t="s">
        <v>47</v>
      </c>
      <c r="P192">
        <v>41</v>
      </c>
      <c r="Q192" t="s">
        <v>82</v>
      </c>
      <c r="R192" t="s">
        <v>49</v>
      </c>
      <c r="S192" t="s">
        <v>50</v>
      </c>
      <c r="T192" t="s">
        <v>51</v>
      </c>
      <c r="U192" t="s">
        <v>120</v>
      </c>
      <c r="V192">
        <v>0.8</v>
      </c>
      <c r="W192" s="1">
        <v>572.00000000000011</v>
      </c>
      <c r="X192">
        <v>1</v>
      </c>
      <c r="Y192">
        <v>2.5299999999999998</v>
      </c>
      <c r="Z192">
        <v>5</v>
      </c>
      <c r="AA192">
        <v>0.50600000000000001</v>
      </c>
      <c r="AB192" s="2">
        <v>0</v>
      </c>
      <c r="AC192" s="1">
        <v>0</v>
      </c>
      <c r="AD192" s="7">
        <v>43502</v>
      </c>
      <c r="AE192" s="7">
        <v>43502</v>
      </c>
      <c r="AF192">
        <v>0</v>
      </c>
      <c r="AG192" t="s">
        <v>53</v>
      </c>
      <c r="AH192" s="2">
        <v>0</v>
      </c>
      <c r="AI192" s="1">
        <v>0</v>
      </c>
      <c r="AJ192" s="1">
        <v>0</v>
      </c>
      <c r="AK192" s="6" t="str">
        <f>+IF(Tabla1[[#This Row],[REQUEST_TY]]="SR MANTENIMIENTO CORRECTIVO", "EMERGENCIA", "OTROS")</f>
        <v>EMERGENCIA</v>
      </c>
      <c r="AL192" s="6" t="str">
        <f>+_xlfn.IFS(Tabla1[[#This Row],[Veces obj]]&lt;=1,"0-1",Tabla1[[#This Row],[Veces obj]]&lt;=2,"1-2",Tabla1[[#This Row],[Veces obj]]&lt;=3,"2-3",TRUE,"&gt;3")</f>
        <v>0-1</v>
      </c>
      <c r="AM192" s="6" t="str">
        <f>+_xlfn.IFS(MONTH(Tabla1[[#This Row],[MES]])&lt;=3,"Q1",MONTH(Tabla1[[#This Row],[MES]])&lt;=6,"Q2",MONTH(Tabla1[[#This Row],[MES]])&lt;=9,"Q3",TRUE,"Q4")</f>
        <v>Q1</v>
      </c>
      <c r="AN192" t="str">
        <f>+IFERROR(VLOOKUP(Tabla1[[#This Row],[CUENTA]],CTAS[],2,0),"OTROS")</f>
        <v>OTROS</v>
      </c>
      <c r="AO192">
        <v>1</v>
      </c>
      <c r="AP192" t="str">
        <f>+IFERROR(VLOOKUP(Tabla1[[#This Row],[EMPLEADO]],IS[],3,0),"OTROS")</f>
        <v>JUAREZ</v>
      </c>
      <c r="AQ192" t="str">
        <f>+IFERROR(VLOOKUP(Tabla1[[#This Row],[EMPLEADO]],IS[[NÓMINA]:[INGENIERO]],2,0),"OTROS")</f>
        <v>CARLOS MONTOYA</v>
      </c>
    </row>
    <row r="193" spans="1:43" x14ac:dyDescent="0.25">
      <c r="A193" t="s">
        <v>4444</v>
      </c>
      <c r="B193">
        <v>1</v>
      </c>
      <c r="C193" t="s">
        <v>6367</v>
      </c>
      <c r="D193" t="s">
        <v>38</v>
      </c>
      <c r="E193" t="s">
        <v>113</v>
      </c>
      <c r="F193" t="s">
        <v>6365</v>
      </c>
      <c r="G193" s="17" t="s">
        <v>652</v>
      </c>
      <c r="H193" t="s">
        <v>527</v>
      </c>
      <c r="I193" t="s">
        <v>43</v>
      </c>
      <c r="J193" t="s">
        <v>8</v>
      </c>
      <c r="K193" t="s">
        <v>528</v>
      </c>
      <c r="L193" t="s">
        <v>653</v>
      </c>
      <c r="M193" t="s">
        <v>654</v>
      </c>
      <c r="N193">
        <v>1</v>
      </c>
      <c r="O193" t="s">
        <v>47</v>
      </c>
      <c r="P193">
        <v>27</v>
      </c>
      <c r="Q193" t="s">
        <v>62</v>
      </c>
      <c r="R193" t="s">
        <v>49</v>
      </c>
      <c r="S193" t="s">
        <v>50</v>
      </c>
      <c r="T193" t="s">
        <v>51</v>
      </c>
      <c r="U193" t="s">
        <v>154</v>
      </c>
      <c r="V193">
        <v>0.6</v>
      </c>
      <c r="W193" s="1">
        <v>0</v>
      </c>
      <c r="X193">
        <v>1</v>
      </c>
      <c r="Y193">
        <v>0.18</v>
      </c>
      <c r="Z193">
        <v>5</v>
      </c>
      <c r="AA193">
        <v>3.5999999999999997E-2</v>
      </c>
      <c r="AB193" s="2">
        <v>0</v>
      </c>
      <c r="AC193" s="1">
        <v>0</v>
      </c>
      <c r="AD193" s="7">
        <v>43515</v>
      </c>
      <c r="AE193" s="7">
        <v>43515</v>
      </c>
      <c r="AF193">
        <v>0</v>
      </c>
      <c r="AG193" t="s">
        <v>53</v>
      </c>
      <c r="AH193" s="2">
        <v>0</v>
      </c>
      <c r="AI193" s="1">
        <v>0</v>
      </c>
      <c r="AJ193" s="1">
        <v>0</v>
      </c>
      <c r="AK193" s="6" t="str">
        <f>+IF(Tabla1[[#This Row],[REQUEST_TY]]="SR MANTENIMIENTO CORRECTIVO", "EMERGENCIA", "OTROS")</f>
        <v>EMERGENCIA</v>
      </c>
      <c r="AL193" s="6" t="str">
        <f>+_xlfn.IFS(Tabla1[[#This Row],[Veces obj]]&lt;=1,"0-1",Tabla1[[#This Row],[Veces obj]]&lt;=2,"1-2",Tabla1[[#This Row],[Veces obj]]&lt;=3,"2-3",TRUE,"&gt;3")</f>
        <v>0-1</v>
      </c>
      <c r="AM193" s="6" t="str">
        <f>+_xlfn.IFS(MONTH(Tabla1[[#This Row],[MES]])&lt;=3,"Q1",MONTH(Tabla1[[#This Row],[MES]])&lt;=6,"Q2",MONTH(Tabla1[[#This Row],[MES]])&lt;=9,"Q3",TRUE,"Q4")</f>
        <v>Q1</v>
      </c>
      <c r="AN193" t="str">
        <f>+IFERROR(VLOOKUP(Tabla1[[#This Row],[CUENTA]],CTAS[],2,0),"OTROS")</f>
        <v>OTROS</v>
      </c>
      <c r="AP193" t="str">
        <f>+IFERROR(VLOOKUP(Tabla1[[#This Row],[EMPLEADO]],IS[],3,0),"OTROS")</f>
        <v>OTROS</v>
      </c>
      <c r="AQ193" t="str">
        <f>+IFERROR(VLOOKUP(Tabla1[[#This Row],[EMPLEADO]],IS[[NÓMINA]:[INGENIERO]],2,0),"OTROS")</f>
        <v>OTROS</v>
      </c>
    </row>
    <row r="194" spans="1:43" x14ac:dyDescent="0.25">
      <c r="A194" t="s">
        <v>4444</v>
      </c>
      <c r="B194">
        <v>1</v>
      </c>
      <c r="C194" t="s">
        <v>5651</v>
      </c>
      <c r="D194" t="s">
        <v>38</v>
      </c>
      <c r="E194" t="s">
        <v>524</v>
      </c>
      <c r="F194" t="s">
        <v>5652</v>
      </c>
      <c r="G194" s="17" t="s">
        <v>3127</v>
      </c>
      <c r="H194" t="s">
        <v>150</v>
      </c>
      <c r="I194" t="s">
        <v>43</v>
      </c>
      <c r="J194" t="s">
        <v>8</v>
      </c>
      <c r="K194" t="s">
        <v>169</v>
      </c>
      <c r="L194" t="s">
        <v>3128</v>
      </c>
      <c r="M194" t="s">
        <v>94</v>
      </c>
      <c r="N194">
        <v>0</v>
      </c>
      <c r="O194" t="s">
        <v>47</v>
      </c>
      <c r="P194">
        <v>39</v>
      </c>
      <c r="Q194" t="s">
        <v>82</v>
      </c>
      <c r="R194" t="s">
        <v>153</v>
      </c>
      <c r="S194" t="s">
        <v>50</v>
      </c>
      <c r="T194" t="s">
        <v>51</v>
      </c>
      <c r="U194" t="s">
        <v>120</v>
      </c>
      <c r="V194">
        <v>0.8</v>
      </c>
      <c r="W194" s="1">
        <v>572.00000000000011</v>
      </c>
      <c r="X194">
        <v>1</v>
      </c>
      <c r="Y194">
        <v>0.35</v>
      </c>
      <c r="Z194">
        <v>5</v>
      </c>
      <c r="AA194">
        <v>6.9999999999999993E-2</v>
      </c>
      <c r="AB194" s="2">
        <v>0</v>
      </c>
      <c r="AC194" s="1">
        <v>0</v>
      </c>
      <c r="AD194" s="7">
        <v>43508</v>
      </c>
      <c r="AE194" s="7">
        <v>43508</v>
      </c>
      <c r="AF194">
        <v>0</v>
      </c>
      <c r="AG194" t="s">
        <v>53</v>
      </c>
      <c r="AH194" s="2">
        <v>0</v>
      </c>
      <c r="AI194" s="1">
        <v>0</v>
      </c>
      <c r="AJ194" s="1">
        <v>0</v>
      </c>
      <c r="AK194" s="6" t="str">
        <f>+IF(Tabla1[[#This Row],[REQUEST_TY]]="SR MANTENIMIENTO CORRECTIVO", "EMERGENCIA", "OTROS")</f>
        <v>EMERGENCIA</v>
      </c>
      <c r="AL194" s="6" t="str">
        <f>+_xlfn.IFS(Tabla1[[#This Row],[Veces obj]]&lt;=1,"0-1",Tabla1[[#This Row],[Veces obj]]&lt;=2,"1-2",Tabla1[[#This Row],[Veces obj]]&lt;=3,"2-3",TRUE,"&gt;3")</f>
        <v>0-1</v>
      </c>
      <c r="AM194" s="6" t="str">
        <f>+_xlfn.IFS(MONTH(Tabla1[[#This Row],[MES]])&lt;=3,"Q1",MONTH(Tabla1[[#This Row],[MES]])&lt;=6,"Q2",MONTH(Tabla1[[#This Row],[MES]])&lt;=9,"Q3",TRUE,"Q4")</f>
        <v>Q1</v>
      </c>
      <c r="AN194" t="str">
        <f>+IFERROR(VLOOKUP(Tabla1[[#This Row],[CUENTA]],CTAS[],2,0),"OTROS")</f>
        <v>OTROS</v>
      </c>
      <c r="AO194">
        <v>1</v>
      </c>
      <c r="AP194" t="str">
        <f>+IFERROR(VLOOKUP(Tabla1[[#This Row],[EMPLEADO]],IS[],3,0),"OTROS")</f>
        <v>JUAREZ</v>
      </c>
      <c r="AQ194" t="str">
        <f>+IFERROR(VLOOKUP(Tabla1[[#This Row],[EMPLEADO]],IS[[NÓMINA]:[INGENIERO]],2,0),"OTROS")</f>
        <v>CARLOS MONTOYA</v>
      </c>
    </row>
    <row r="195" spans="1:43" x14ac:dyDescent="0.25">
      <c r="A195" t="s">
        <v>36</v>
      </c>
      <c r="B195">
        <v>1</v>
      </c>
      <c r="C195" t="s">
        <v>501</v>
      </c>
      <c r="D195" t="s">
        <v>38</v>
      </c>
      <c r="E195" t="s">
        <v>133</v>
      </c>
      <c r="F195" t="s">
        <v>502</v>
      </c>
      <c r="G195" s="17" t="s">
        <v>503</v>
      </c>
      <c r="H195" t="s">
        <v>136</v>
      </c>
      <c r="I195" t="s">
        <v>43</v>
      </c>
      <c r="J195" t="s">
        <v>8</v>
      </c>
      <c r="K195" t="s">
        <v>59</v>
      </c>
      <c r="L195" t="s">
        <v>504</v>
      </c>
      <c r="M195" t="s">
        <v>505</v>
      </c>
      <c r="N195">
        <v>0</v>
      </c>
      <c r="O195" t="s">
        <v>47</v>
      </c>
      <c r="P195">
        <v>43</v>
      </c>
      <c r="Q195" t="s">
        <v>82</v>
      </c>
      <c r="R195" t="s">
        <v>138</v>
      </c>
      <c r="S195" t="s">
        <v>139</v>
      </c>
      <c r="T195" t="s">
        <v>51</v>
      </c>
      <c r="U195" t="s">
        <v>140</v>
      </c>
      <c r="V195">
        <v>1.1000000000000001</v>
      </c>
      <c r="W195" s="1">
        <v>1730.3000000000004</v>
      </c>
      <c r="X195">
        <v>1</v>
      </c>
      <c r="Y195">
        <v>0.15</v>
      </c>
      <c r="Z195">
        <v>4</v>
      </c>
      <c r="AA195">
        <v>3.7499999999999999E-2</v>
      </c>
      <c r="AB195" s="2">
        <v>0</v>
      </c>
      <c r="AC195" s="1">
        <v>0</v>
      </c>
      <c r="AD195" s="7">
        <v>43474</v>
      </c>
      <c r="AE195" s="7">
        <v>43474</v>
      </c>
      <c r="AF195">
        <v>0</v>
      </c>
      <c r="AG195" t="s">
        <v>53</v>
      </c>
      <c r="AH195" s="2">
        <v>0</v>
      </c>
      <c r="AI195" s="1">
        <v>0</v>
      </c>
      <c r="AJ195" s="1">
        <v>0</v>
      </c>
      <c r="AK195" s="6" t="str">
        <f>+IF(Tabla1[[#This Row],[REQUEST_TY]]="SR MANTENIMIENTO CORRECTIVO", "EMERGENCIA", "OTROS")</f>
        <v>EMERGENCIA</v>
      </c>
      <c r="AL195" s="6" t="str">
        <f>+_xlfn.IFS(Tabla1[[#This Row],[Veces obj]]&lt;=1,"0-1",Tabla1[[#This Row],[Veces obj]]&lt;=2,"1-2",Tabla1[[#This Row],[Veces obj]]&lt;=3,"2-3",TRUE,"&gt;3")</f>
        <v>0-1</v>
      </c>
      <c r="AM195" s="6" t="str">
        <f>+_xlfn.IFS(MONTH(Tabla1[[#This Row],[MES]])&lt;=3,"Q1",MONTH(Tabla1[[#This Row],[MES]])&lt;=6,"Q2",MONTH(Tabla1[[#This Row],[MES]])&lt;=9,"Q3",TRUE,"Q4")</f>
        <v>Q1</v>
      </c>
      <c r="AN195" t="str">
        <f>+IFERROR(VLOOKUP(Tabla1[[#This Row],[CUENTA]],CTAS[],2,0),"OTROS")</f>
        <v>OTROS</v>
      </c>
      <c r="AP195" t="str">
        <f>+IFERROR(VLOOKUP(Tabla1[[#This Row],[EMPLEADO]],IS[],3,0),"OTROS")</f>
        <v>OTROS</v>
      </c>
      <c r="AQ195" t="str">
        <f>+IFERROR(VLOOKUP(Tabla1[[#This Row],[EMPLEADO]],IS[[NÓMINA]:[INGENIERO]],2,0),"OTROS")</f>
        <v>OTROS</v>
      </c>
    </row>
    <row r="196" spans="1:43" x14ac:dyDescent="0.25">
      <c r="A196" t="s">
        <v>36</v>
      </c>
      <c r="B196">
        <v>1</v>
      </c>
      <c r="C196" t="s">
        <v>506</v>
      </c>
      <c r="D196" t="s">
        <v>38</v>
      </c>
      <c r="E196" t="s">
        <v>507</v>
      </c>
      <c r="F196" t="s">
        <v>508</v>
      </c>
      <c r="G196" s="17" t="s">
        <v>509</v>
      </c>
      <c r="H196" t="s">
        <v>70</v>
      </c>
      <c r="I196" t="s">
        <v>43</v>
      </c>
      <c r="J196" t="s">
        <v>8</v>
      </c>
      <c r="K196" t="s">
        <v>71</v>
      </c>
      <c r="L196" t="s">
        <v>510</v>
      </c>
      <c r="M196" t="s">
        <v>94</v>
      </c>
      <c r="N196">
        <v>1</v>
      </c>
      <c r="O196" t="s">
        <v>47</v>
      </c>
      <c r="P196">
        <v>164</v>
      </c>
      <c r="Q196" t="s">
        <v>48</v>
      </c>
      <c r="R196" t="s">
        <v>242</v>
      </c>
      <c r="S196" t="s">
        <v>64</v>
      </c>
      <c r="T196" t="s">
        <v>51</v>
      </c>
      <c r="U196" t="s">
        <v>96</v>
      </c>
      <c r="V196">
        <v>1.1000000000000001</v>
      </c>
      <c r="W196" s="1">
        <v>0</v>
      </c>
      <c r="X196">
        <v>1</v>
      </c>
      <c r="Y196">
        <v>0.19</v>
      </c>
      <c r="Z196">
        <v>5</v>
      </c>
      <c r="AA196">
        <v>3.7999999999999999E-2</v>
      </c>
      <c r="AB196" s="2">
        <v>0</v>
      </c>
      <c r="AC196" s="1">
        <v>0</v>
      </c>
      <c r="AD196" s="7">
        <v>43472</v>
      </c>
      <c r="AE196" s="7">
        <v>43472</v>
      </c>
      <c r="AF196">
        <v>0</v>
      </c>
      <c r="AG196" t="s">
        <v>53</v>
      </c>
      <c r="AH196" s="2">
        <v>0</v>
      </c>
      <c r="AI196" s="1">
        <v>0</v>
      </c>
      <c r="AJ196" s="1">
        <v>0</v>
      </c>
      <c r="AK196" s="6" t="str">
        <f>+IF(Tabla1[[#This Row],[REQUEST_TY]]="SR MANTENIMIENTO CORRECTIVO", "EMERGENCIA", "OTROS")</f>
        <v>EMERGENCIA</v>
      </c>
      <c r="AL196" s="6" t="str">
        <f>+_xlfn.IFS(Tabla1[[#This Row],[Veces obj]]&lt;=1,"0-1",Tabla1[[#This Row],[Veces obj]]&lt;=2,"1-2",Tabla1[[#This Row],[Veces obj]]&lt;=3,"2-3",TRUE,"&gt;3")</f>
        <v>0-1</v>
      </c>
      <c r="AM196" s="6" t="str">
        <f>+_xlfn.IFS(MONTH(Tabla1[[#This Row],[MES]])&lt;=3,"Q1",MONTH(Tabla1[[#This Row],[MES]])&lt;=6,"Q2",MONTH(Tabla1[[#This Row],[MES]])&lt;=9,"Q3",TRUE,"Q4")</f>
        <v>Q1</v>
      </c>
      <c r="AN196" t="str">
        <f>+IFERROR(VLOOKUP(Tabla1[[#This Row],[CUENTA]],CTAS[],2,0),"OTROS")</f>
        <v>OTROS</v>
      </c>
      <c r="AP196" t="str">
        <f>+IFERROR(VLOOKUP(Tabla1[[#This Row],[EMPLEADO]],IS[],3,0),"OTROS")</f>
        <v>OTROS</v>
      </c>
      <c r="AQ196" t="str">
        <f>+IFERROR(VLOOKUP(Tabla1[[#This Row],[EMPLEADO]],IS[[NÓMINA]:[INGENIERO]],2,0),"OTROS")</f>
        <v>OTROS</v>
      </c>
    </row>
    <row r="197" spans="1:43" x14ac:dyDescent="0.25">
      <c r="A197" t="s">
        <v>36</v>
      </c>
      <c r="B197">
        <v>1</v>
      </c>
      <c r="C197" t="s">
        <v>236</v>
      </c>
      <c r="D197" t="s">
        <v>38</v>
      </c>
      <c r="E197" t="s">
        <v>237</v>
      </c>
      <c r="F197" t="s">
        <v>238</v>
      </c>
      <c r="G197" s="17" t="s">
        <v>239</v>
      </c>
      <c r="H197" t="s">
        <v>150</v>
      </c>
      <c r="I197" t="s">
        <v>43</v>
      </c>
      <c r="J197" t="s">
        <v>8</v>
      </c>
      <c r="K197" t="s">
        <v>240</v>
      </c>
      <c r="L197" t="s">
        <v>241</v>
      </c>
      <c r="M197" t="s">
        <v>94</v>
      </c>
      <c r="N197">
        <v>0</v>
      </c>
      <c r="O197" t="s">
        <v>47</v>
      </c>
      <c r="P197">
        <v>35</v>
      </c>
      <c r="Q197" t="s">
        <v>82</v>
      </c>
      <c r="R197" t="s">
        <v>242</v>
      </c>
      <c r="S197" t="s">
        <v>64</v>
      </c>
      <c r="T197" t="s">
        <v>51</v>
      </c>
      <c r="U197" t="s">
        <v>83</v>
      </c>
      <c r="V197">
        <v>1.05</v>
      </c>
      <c r="W197" s="1">
        <v>1433.25</v>
      </c>
      <c r="X197">
        <v>1</v>
      </c>
      <c r="Y197">
        <v>0</v>
      </c>
      <c r="Z197">
        <v>5</v>
      </c>
      <c r="AA197">
        <v>0</v>
      </c>
      <c r="AB197" s="2">
        <v>0</v>
      </c>
      <c r="AC197" s="1">
        <v>0</v>
      </c>
      <c r="AD197" s="7">
        <v>43479</v>
      </c>
      <c r="AE197" s="7">
        <v>43480</v>
      </c>
      <c r="AF197">
        <v>1</v>
      </c>
      <c r="AG197" t="s">
        <v>53</v>
      </c>
      <c r="AH197" s="2">
        <v>0</v>
      </c>
      <c r="AI197" s="1">
        <v>0</v>
      </c>
      <c r="AJ197" s="1">
        <v>0</v>
      </c>
      <c r="AK197" s="6" t="str">
        <f>+IF(Tabla1[[#This Row],[REQUEST_TY]]="SR MANTENIMIENTO CORRECTIVO", "EMERGENCIA", "OTROS")</f>
        <v>EMERGENCIA</v>
      </c>
      <c r="AL197" s="6" t="str">
        <f>+_xlfn.IFS(Tabla1[[#This Row],[Veces obj]]&lt;=1,"0-1",Tabla1[[#This Row],[Veces obj]]&lt;=2,"1-2",Tabla1[[#This Row],[Veces obj]]&lt;=3,"2-3",TRUE,"&gt;3")</f>
        <v>0-1</v>
      </c>
      <c r="AM197" s="6" t="str">
        <f>+_xlfn.IFS(MONTH(Tabla1[[#This Row],[MES]])&lt;=3,"Q1",MONTH(Tabla1[[#This Row],[MES]])&lt;=6,"Q2",MONTH(Tabla1[[#This Row],[MES]])&lt;=9,"Q3",TRUE,"Q4")</f>
        <v>Q1</v>
      </c>
      <c r="AN197" t="str">
        <f>+IFERROR(VLOOKUP(Tabla1[[#This Row],[CUENTA]],CTAS[],2,0),"OTROS")</f>
        <v>OTROS</v>
      </c>
      <c r="AO197">
        <v>1</v>
      </c>
      <c r="AP197" t="str">
        <f>+IFERROR(VLOOKUP(Tabla1[[#This Row],[EMPLEADO]],IS[],3,0),"OTROS")</f>
        <v>JUAREZ</v>
      </c>
      <c r="AQ197" t="str">
        <f>+IFERROR(VLOOKUP(Tabla1[[#This Row],[EMPLEADO]],IS[[NÓMINA]:[INGENIERO]],2,0),"OTROS")</f>
        <v>CARLOS MONTOYA</v>
      </c>
    </row>
    <row r="198" spans="1:43" x14ac:dyDescent="0.25">
      <c r="A198" t="s">
        <v>36</v>
      </c>
      <c r="B198">
        <v>1</v>
      </c>
      <c r="C198" t="s">
        <v>514</v>
      </c>
      <c r="D198" t="s">
        <v>38</v>
      </c>
      <c r="E198" t="s">
        <v>98</v>
      </c>
      <c r="F198" t="s">
        <v>515</v>
      </c>
      <c r="G198" s="17" t="s">
        <v>516</v>
      </c>
      <c r="H198" t="s">
        <v>101</v>
      </c>
      <c r="I198" t="s">
        <v>43</v>
      </c>
      <c r="J198" t="s">
        <v>8</v>
      </c>
      <c r="K198" t="s">
        <v>102</v>
      </c>
      <c r="L198" t="s">
        <v>517</v>
      </c>
      <c r="M198" t="s">
        <v>518</v>
      </c>
      <c r="N198">
        <v>0</v>
      </c>
      <c r="O198" t="s">
        <v>105</v>
      </c>
      <c r="P198">
        <v>66</v>
      </c>
      <c r="Q198" t="s">
        <v>48</v>
      </c>
      <c r="R198" t="s">
        <v>63</v>
      </c>
      <c r="S198" t="s">
        <v>64</v>
      </c>
      <c r="T198" t="s">
        <v>51</v>
      </c>
      <c r="U198" t="s">
        <v>96</v>
      </c>
      <c r="V198">
        <v>1.1000000000000001</v>
      </c>
      <c r="W198" s="1">
        <v>720.50000000000011</v>
      </c>
      <c r="X198">
        <v>1</v>
      </c>
      <c r="Y198">
        <v>0.2</v>
      </c>
      <c r="Z198">
        <v>5</v>
      </c>
      <c r="AA198">
        <v>0.04</v>
      </c>
      <c r="AB198" s="2">
        <v>0</v>
      </c>
      <c r="AC198" s="1">
        <v>0</v>
      </c>
      <c r="AD198" s="7">
        <v>43480</v>
      </c>
      <c r="AE198" s="7">
        <v>43480</v>
      </c>
      <c r="AF198">
        <v>0</v>
      </c>
      <c r="AG198" t="s">
        <v>53</v>
      </c>
      <c r="AH198" s="2">
        <v>0</v>
      </c>
      <c r="AI198" s="1">
        <v>0</v>
      </c>
      <c r="AJ198" s="1">
        <v>0</v>
      </c>
      <c r="AK198" s="6" t="str">
        <f>+IF(Tabla1[[#This Row],[REQUEST_TY]]="SR MANTENIMIENTO CORRECTIVO", "EMERGENCIA", "OTROS")</f>
        <v>EMERGENCIA</v>
      </c>
      <c r="AL198" s="6" t="str">
        <f>+_xlfn.IFS(Tabla1[[#This Row],[Veces obj]]&lt;=1,"0-1",Tabla1[[#This Row],[Veces obj]]&lt;=2,"1-2",Tabla1[[#This Row],[Veces obj]]&lt;=3,"2-3",TRUE,"&gt;3")</f>
        <v>0-1</v>
      </c>
      <c r="AM198" s="6" t="str">
        <f>+_xlfn.IFS(MONTH(Tabla1[[#This Row],[MES]])&lt;=3,"Q1",MONTH(Tabla1[[#This Row],[MES]])&lt;=6,"Q2",MONTH(Tabla1[[#This Row],[MES]])&lt;=9,"Q3",TRUE,"Q4")</f>
        <v>Q1</v>
      </c>
      <c r="AN198" t="str">
        <f>+IFERROR(VLOOKUP(Tabla1[[#This Row],[CUENTA]],CTAS[],2,0),"OTROS")</f>
        <v>OTROS</v>
      </c>
      <c r="AP198" t="str">
        <f>+IFERROR(VLOOKUP(Tabla1[[#This Row],[EMPLEADO]],IS[],3,0),"OTROS")</f>
        <v>OTROS</v>
      </c>
      <c r="AQ198" t="str">
        <f>+IFERROR(VLOOKUP(Tabla1[[#This Row],[EMPLEADO]],IS[[NÓMINA]:[INGENIERO]],2,0),"OTROS")</f>
        <v>OTROS</v>
      </c>
    </row>
    <row r="199" spans="1:43" x14ac:dyDescent="0.25">
      <c r="A199" t="s">
        <v>36</v>
      </c>
      <c r="B199">
        <v>1</v>
      </c>
      <c r="C199" t="s">
        <v>519</v>
      </c>
      <c r="D199" t="s">
        <v>38</v>
      </c>
      <c r="E199" t="s">
        <v>332</v>
      </c>
      <c r="F199" t="s">
        <v>520</v>
      </c>
      <c r="G199" s="17" t="s">
        <v>521</v>
      </c>
      <c r="H199" t="s">
        <v>70</v>
      </c>
      <c r="I199" t="s">
        <v>43</v>
      </c>
      <c r="J199" t="s">
        <v>8</v>
      </c>
      <c r="K199" t="s">
        <v>169</v>
      </c>
      <c r="L199" t="s">
        <v>522</v>
      </c>
      <c r="M199" t="s">
        <v>94</v>
      </c>
      <c r="N199">
        <v>1</v>
      </c>
      <c r="O199" t="s">
        <v>47</v>
      </c>
      <c r="P199">
        <v>75</v>
      </c>
      <c r="Q199" t="s">
        <v>48</v>
      </c>
      <c r="R199" t="s">
        <v>317</v>
      </c>
      <c r="S199" t="s">
        <v>318</v>
      </c>
      <c r="T199" t="s">
        <v>51</v>
      </c>
      <c r="U199" t="s">
        <v>353</v>
      </c>
      <c r="V199">
        <v>1.1499999999999999</v>
      </c>
      <c r="W199" s="1">
        <v>0</v>
      </c>
      <c r="X199">
        <v>1</v>
      </c>
      <c r="Y199">
        <v>0.16</v>
      </c>
      <c r="Z199">
        <v>4</v>
      </c>
      <c r="AA199">
        <v>0.04</v>
      </c>
      <c r="AB199" s="2">
        <v>0</v>
      </c>
      <c r="AC199" s="1">
        <v>0</v>
      </c>
      <c r="AD199" s="7">
        <v>43495</v>
      </c>
      <c r="AE199" s="7">
        <v>43496</v>
      </c>
      <c r="AF199">
        <v>1</v>
      </c>
      <c r="AG199" t="s">
        <v>53</v>
      </c>
      <c r="AH199" s="2">
        <v>0</v>
      </c>
      <c r="AI199" s="1">
        <v>0</v>
      </c>
      <c r="AJ199" s="1">
        <v>0</v>
      </c>
      <c r="AK199" s="6" t="str">
        <f>+IF(Tabla1[[#This Row],[REQUEST_TY]]="SR MANTENIMIENTO CORRECTIVO", "EMERGENCIA", "OTROS")</f>
        <v>EMERGENCIA</v>
      </c>
      <c r="AL199" s="6" t="str">
        <f>+_xlfn.IFS(Tabla1[[#This Row],[Veces obj]]&lt;=1,"0-1",Tabla1[[#This Row],[Veces obj]]&lt;=2,"1-2",Tabla1[[#This Row],[Veces obj]]&lt;=3,"2-3",TRUE,"&gt;3")</f>
        <v>0-1</v>
      </c>
      <c r="AM199" s="6" t="str">
        <f>+_xlfn.IFS(MONTH(Tabla1[[#This Row],[MES]])&lt;=3,"Q1",MONTH(Tabla1[[#This Row],[MES]])&lt;=6,"Q2",MONTH(Tabla1[[#This Row],[MES]])&lt;=9,"Q3",TRUE,"Q4")</f>
        <v>Q1</v>
      </c>
      <c r="AN199" t="str">
        <f>+IFERROR(VLOOKUP(Tabla1[[#This Row],[CUENTA]],CTAS[],2,0),"OTROS")</f>
        <v>OTROS</v>
      </c>
      <c r="AP199" t="str">
        <f>+IFERROR(VLOOKUP(Tabla1[[#This Row],[EMPLEADO]],IS[],3,0),"OTROS")</f>
        <v>OTROS</v>
      </c>
      <c r="AQ199" t="str">
        <f>+IFERROR(VLOOKUP(Tabla1[[#This Row],[EMPLEADO]],IS[[NÓMINA]:[INGENIERO]],2,0),"OTROS")</f>
        <v>OTROS</v>
      </c>
    </row>
    <row r="200" spans="1:43" x14ac:dyDescent="0.25">
      <c r="A200" t="s">
        <v>4444</v>
      </c>
      <c r="B200">
        <v>1</v>
      </c>
      <c r="C200" t="s">
        <v>5654</v>
      </c>
      <c r="D200" t="s">
        <v>38</v>
      </c>
      <c r="E200" t="s">
        <v>226</v>
      </c>
      <c r="F200" t="s">
        <v>5655</v>
      </c>
      <c r="G200" s="17" t="s">
        <v>5656</v>
      </c>
      <c r="H200" t="s">
        <v>568</v>
      </c>
      <c r="I200" t="s">
        <v>43</v>
      </c>
      <c r="J200" t="s">
        <v>8</v>
      </c>
      <c r="K200" t="s">
        <v>71</v>
      </c>
      <c r="L200" t="s">
        <v>569</v>
      </c>
      <c r="M200" t="s">
        <v>570</v>
      </c>
      <c r="N200">
        <v>0</v>
      </c>
      <c r="O200" t="s">
        <v>47</v>
      </c>
      <c r="P200">
        <v>73</v>
      </c>
      <c r="Q200" t="s">
        <v>48</v>
      </c>
      <c r="R200" t="s">
        <v>153</v>
      </c>
      <c r="S200" t="s">
        <v>50</v>
      </c>
      <c r="T200" t="s">
        <v>51</v>
      </c>
      <c r="U200" t="s">
        <v>52</v>
      </c>
      <c r="V200">
        <v>1.05</v>
      </c>
      <c r="W200" s="1">
        <v>750.75000000000011</v>
      </c>
      <c r="X200">
        <v>1</v>
      </c>
      <c r="Y200">
        <v>0.2</v>
      </c>
      <c r="Z200">
        <v>5</v>
      </c>
      <c r="AA200">
        <v>0.04</v>
      </c>
      <c r="AB200" s="2">
        <v>0</v>
      </c>
      <c r="AC200" s="1">
        <v>0</v>
      </c>
      <c r="AD200" s="7">
        <v>43508</v>
      </c>
      <c r="AE200" s="7">
        <v>43509</v>
      </c>
      <c r="AF200">
        <v>1</v>
      </c>
      <c r="AG200" t="s">
        <v>53</v>
      </c>
      <c r="AH200" s="2">
        <v>0</v>
      </c>
      <c r="AI200" s="1">
        <v>0</v>
      </c>
      <c r="AJ200" s="1">
        <v>0</v>
      </c>
      <c r="AK200" s="6" t="str">
        <f>+IF(Tabla1[[#This Row],[REQUEST_TY]]="SR MANTENIMIENTO CORRECTIVO", "EMERGENCIA", "OTROS")</f>
        <v>EMERGENCIA</v>
      </c>
      <c r="AL200" s="6" t="str">
        <f>+_xlfn.IFS(Tabla1[[#This Row],[Veces obj]]&lt;=1,"0-1",Tabla1[[#This Row],[Veces obj]]&lt;=2,"1-2",Tabla1[[#This Row],[Veces obj]]&lt;=3,"2-3",TRUE,"&gt;3")</f>
        <v>0-1</v>
      </c>
      <c r="AM200" s="6" t="str">
        <f>+_xlfn.IFS(MONTH(Tabla1[[#This Row],[MES]])&lt;=3,"Q1",MONTH(Tabla1[[#This Row],[MES]])&lt;=6,"Q2",MONTH(Tabla1[[#This Row],[MES]])&lt;=9,"Q3",TRUE,"Q4")</f>
        <v>Q1</v>
      </c>
      <c r="AN200" t="str">
        <f>+IFERROR(VLOOKUP(Tabla1[[#This Row],[CUENTA]],CTAS[],2,0),"OTROS")</f>
        <v>OTROS</v>
      </c>
      <c r="AP200" t="str">
        <f>+IFERROR(VLOOKUP(Tabla1[[#This Row],[EMPLEADO]],IS[],3,0),"OTROS")</f>
        <v>OTROS</v>
      </c>
      <c r="AQ200" t="str">
        <f>+IFERROR(VLOOKUP(Tabla1[[#This Row],[EMPLEADO]],IS[[NÓMINA]:[INGENIERO]],2,0),"OTROS")</f>
        <v>OTROS</v>
      </c>
    </row>
    <row r="201" spans="1:43" x14ac:dyDescent="0.25">
      <c r="A201" t="s">
        <v>4444</v>
      </c>
      <c r="B201">
        <v>1</v>
      </c>
      <c r="C201" t="s">
        <v>5695</v>
      </c>
      <c r="D201" t="s">
        <v>38</v>
      </c>
      <c r="E201" t="s">
        <v>133</v>
      </c>
      <c r="F201" t="s">
        <v>5693</v>
      </c>
      <c r="G201" s="17" t="s">
        <v>878</v>
      </c>
      <c r="H201" t="s">
        <v>253</v>
      </c>
      <c r="I201" t="s">
        <v>43</v>
      </c>
      <c r="J201" t="s">
        <v>8</v>
      </c>
      <c r="K201" t="s">
        <v>59</v>
      </c>
      <c r="L201" t="s">
        <v>357</v>
      </c>
      <c r="M201" t="s">
        <v>358</v>
      </c>
      <c r="N201">
        <v>0</v>
      </c>
      <c r="O201" t="s">
        <v>47</v>
      </c>
      <c r="P201">
        <v>6</v>
      </c>
      <c r="Q201" t="s">
        <v>207</v>
      </c>
      <c r="R201" t="s">
        <v>138</v>
      </c>
      <c r="S201" t="s">
        <v>139</v>
      </c>
      <c r="T201" t="s">
        <v>51</v>
      </c>
      <c r="U201" t="s">
        <v>879</v>
      </c>
      <c r="V201">
        <v>0.6</v>
      </c>
      <c r="W201" s="1">
        <v>943.80000000000007</v>
      </c>
      <c r="X201">
        <v>1</v>
      </c>
      <c r="Y201">
        <v>0.16</v>
      </c>
      <c r="Z201">
        <v>4</v>
      </c>
      <c r="AA201">
        <v>0.04</v>
      </c>
      <c r="AB201" s="2">
        <v>0</v>
      </c>
      <c r="AC201" s="1">
        <v>0</v>
      </c>
      <c r="AD201" s="7">
        <v>43507</v>
      </c>
      <c r="AE201" s="7">
        <v>43507</v>
      </c>
      <c r="AF201">
        <v>0</v>
      </c>
      <c r="AG201" t="s">
        <v>53</v>
      </c>
      <c r="AH201" s="2">
        <v>0</v>
      </c>
      <c r="AI201" s="1">
        <v>0</v>
      </c>
      <c r="AJ201" s="1">
        <v>0</v>
      </c>
      <c r="AK201" s="6" t="str">
        <f>+IF(Tabla1[[#This Row],[REQUEST_TY]]="SR MANTENIMIENTO CORRECTIVO", "EMERGENCIA", "OTROS")</f>
        <v>EMERGENCIA</v>
      </c>
      <c r="AL201" s="6" t="str">
        <f>+_xlfn.IFS(Tabla1[[#This Row],[Veces obj]]&lt;=1,"0-1",Tabla1[[#This Row],[Veces obj]]&lt;=2,"1-2",Tabla1[[#This Row],[Veces obj]]&lt;=3,"2-3",TRUE,"&gt;3")</f>
        <v>0-1</v>
      </c>
      <c r="AM201" s="6" t="str">
        <f>+_xlfn.IFS(MONTH(Tabla1[[#This Row],[MES]])&lt;=3,"Q1",MONTH(Tabla1[[#This Row],[MES]])&lt;=6,"Q2",MONTH(Tabla1[[#This Row],[MES]])&lt;=9,"Q3",TRUE,"Q4")</f>
        <v>Q1</v>
      </c>
      <c r="AN201" t="str">
        <f>+IFERROR(VLOOKUP(Tabla1[[#This Row],[CUENTA]],CTAS[],2,0),"OTROS")</f>
        <v>OTROS</v>
      </c>
      <c r="AP201" t="str">
        <f>+IFERROR(VLOOKUP(Tabla1[[#This Row],[EMPLEADO]],IS[],3,0),"OTROS")</f>
        <v>OTROS</v>
      </c>
      <c r="AQ201" t="str">
        <f>+IFERROR(VLOOKUP(Tabla1[[#This Row],[EMPLEADO]],IS[[NÓMINA]:[INGENIERO]],2,0),"OTROS")</f>
        <v>OTROS</v>
      </c>
    </row>
    <row r="202" spans="1:43" x14ac:dyDescent="0.25">
      <c r="A202" t="s">
        <v>4444</v>
      </c>
      <c r="B202">
        <v>1</v>
      </c>
      <c r="C202" t="s">
        <v>6284</v>
      </c>
      <c r="D202" t="s">
        <v>38</v>
      </c>
      <c r="E202" t="s">
        <v>160</v>
      </c>
      <c r="F202" t="s">
        <v>6285</v>
      </c>
      <c r="G202" s="17" t="s">
        <v>6286</v>
      </c>
      <c r="H202" t="s">
        <v>150</v>
      </c>
      <c r="I202" t="s">
        <v>43</v>
      </c>
      <c r="J202" t="s">
        <v>8</v>
      </c>
      <c r="K202" t="s">
        <v>240</v>
      </c>
      <c r="L202" t="s">
        <v>241</v>
      </c>
      <c r="M202" t="s">
        <v>94</v>
      </c>
      <c r="N202">
        <v>0</v>
      </c>
      <c r="O202" t="s">
        <v>47</v>
      </c>
      <c r="P202">
        <v>325</v>
      </c>
      <c r="Q202" t="s">
        <v>48</v>
      </c>
      <c r="R202" t="s">
        <v>49</v>
      </c>
      <c r="S202" t="s">
        <v>50</v>
      </c>
      <c r="T202" t="s">
        <v>51</v>
      </c>
      <c r="U202" t="s">
        <v>52</v>
      </c>
      <c r="V202">
        <v>1.05</v>
      </c>
      <c r="W202" s="1">
        <v>750.75000000000011</v>
      </c>
      <c r="X202">
        <v>1</v>
      </c>
      <c r="Y202">
        <v>2.5</v>
      </c>
      <c r="Z202">
        <v>5</v>
      </c>
      <c r="AA202">
        <v>0.5</v>
      </c>
      <c r="AB202" s="2">
        <v>0</v>
      </c>
      <c r="AC202" s="1">
        <v>0</v>
      </c>
      <c r="AD202" s="7">
        <v>43516</v>
      </c>
      <c r="AE202" s="7">
        <v>43516</v>
      </c>
      <c r="AF202">
        <v>0</v>
      </c>
      <c r="AG202" t="s">
        <v>53</v>
      </c>
      <c r="AH202" s="2">
        <v>0</v>
      </c>
      <c r="AI202" s="1">
        <v>0</v>
      </c>
      <c r="AJ202" s="1">
        <v>0</v>
      </c>
      <c r="AK202" s="6" t="str">
        <f>+IF(Tabla1[[#This Row],[REQUEST_TY]]="SR MANTENIMIENTO CORRECTIVO", "EMERGENCIA", "OTROS")</f>
        <v>EMERGENCIA</v>
      </c>
      <c r="AL202" s="6" t="str">
        <f>+_xlfn.IFS(Tabla1[[#This Row],[Veces obj]]&lt;=1,"0-1",Tabla1[[#This Row],[Veces obj]]&lt;=2,"1-2",Tabla1[[#This Row],[Veces obj]]&lt;=3,"2-3",TRUE,"&gt;3")</f>
        <v>0-1</v>
      </c>
      <c r="AM202" s="6" t="str">
        <f>+_xlfn.IFS(MONTH(Tabla1[[#This Row],[MES]])&lt;=3,"Q1",MONTH(Tabla1[[#This Row],[MES]])&lt;=6,"Q2",MONTH(Tabla1[[#This Row],[MES]])&lt;=9,"Q3",TRUE,"Q4")</f>
        <v>Q1</v>
      </c>
      <c r="AN202" t="str">
        <f>+IFERROR(VLOOKUP(Tabla1[[#This Row],[CUENTA]],CTAS[],2,0),"OTROS")</f>
        <v>OTROS</v>
      </c>
      <c r="AO202">
        <v>1</v>
      </c>
      <c r="AP202" t="str">
        <f>+IFERROR(VLOOKUP(Tabla1[[#This Row],[EMPLEADO]],IS[],3,0),"OTROS")</f>
        <v>JUAREZ</v>
      </c>
      <c r="AQ202" t="str">
        <f>+IFERROR(VLOOKUP(Tabla1[[#This Row],[EMPLEADO]],IS[[NÓMINA]:[INGENIERO]],2,0),"OTROS")</f>
        <v>CARLOS MONTOYA</v>
      </c>
    </row>
    <row r="203" spans="1:43" x14ac:dyDescent="0.25">
      <c r="A203" t="s">
        <v>36</v>
      </c>
      <c r="B203">
        <v>1</v>
      </c>
      <c r="C203" t="s">
        <v>523</v>
      </c>
      <c r="D203" t="s">
        <v>38</v>
      </c>
      <c r="E203" t="s">
        <v>524</v>
      </c>
      <c r="F203" t="s">
        <v>525</v>
      </c>
      <c r="G203" s="17" t="s">
        <v>526</v>
      </c>
      <c r="H203" t="s">
        <v>527</v>
      </c>
      <c r="I203" t="s">
        <v>43</v>
      </c>
      <c r="J203" t="s">
        <v>8</v>
      </c>
      <c r="K203" t="s">
        <v>528</v>
      </c>
      <c r="L203" t="s">
        <v>529</v>
      </c>
      <c r="M203" t="s">
        <v>530</v>
      </c>
      <c r="N203">
        <v>1</v>
      </c>
      <c r="O203" t="s">
        <v>47</v>
      </c>
      <c r="P203">
        <v>386</v>
      </c>
      <c r="Q203" t="s">
        <v>48</v>
      </c>
      <c r="R203" t="s">
        <v>153</v>
      </c>
      <c r="S203" t="s">
        <v>50</v>
      </c>
      <c r="T203" t="s">
        <v>51</v>
      </c>
      <c r="U203" t="s">
        <v>52</v>
      </c>
      <c r="V203">
        <v>1.05</v>
      </c>
      <c r="W203" s="1">
        <v>0</v>
      </c>
      <c r="X203">
        <v>1</v>
      </c>
      <c r="Y203">
        <v>0.21</v>
      </c>
      <c r="Z203">
        <v>5</v>
      </c>
      <c r="AA203">
        <v>4.1999999999999996E-2</v>
      </c>
      <c r="AB203" s="2">
        <v>0</v>
      </c>
      <c r="AC203" s="1">
        <v>0</v>
      </c>
      <c r="AD203" s="7">
        <v>43472</v>
      </c>
      <c r="AE203" s="7">
        <v>43472</v>
      </c>
      <c r="AF203">
        <v>0</v>
      </c>
      <c r="AG203" t="s">
        <v>53</v>
      </c>
      <c r="AH203" s="2">
        <v>0</v>
      </c>
      <c r="AI203" s="1">
        <v>0</v>
      </c>
      <c r="AJ203" s="1">
        <v>0</v>
      </c>
      <c r="AK203" s="6" t="str">
        <f>+IF(Tabla1[[#This Row],[REQUEST_TY]]="SR MANTENIMIENTO CORRECTIVO", "EMERGENCIA", "OTROS")</f>
        <v>EMERGENCIA</v>
      </c>
      <c r="AL203" s="6" t="str">
        <f>+_xlfn.IFS(Tabla1[[#This Row],[Veces obj]]&lt;=1,"0-1",Tabla1[[#This Row],[Veces obj]]&lt;=2,"1-2",Tabla1[[#This Row],[Veces obj]]&lt;=3,"2-3",TRUE,"&gt;3")</f>
        <v>0-1</v>
      </c>
      <c r="AM203" s="6" t="str">
        <f>+_xlfn.IFS(MONTH(Tabla1[[#This Row],[MES]])&lt;=3,"Q1",MONTH(Tabla1[[#This Row],[MES]])&lt;=6,"Q2",MONTH(Tabla1[[#This Row],[MES]])&lt;=9,"Q3",TRUE,"Q4")</f>
        <v>Q1</v>
      </c>
      <c r="AN203" t="str">
        <f>+IFERROR(VLOOKUP(Tabla1[[#This Row],[CUENTA]],CTAS[],2,0),"OTROS")</f>
        <v>OTROS</v>
      </c>
      <c r="AP203" t="str">
        <f>+IFERROR(VLOOKUP(Tabla1[[#This Row],[EMPLEADO]],IS[],3,0),"OTROS")</f>
        <v>OTROS</v>
      </c>
      <c r="AQ203" t="str">
        <f>+IFERROR(VLOOKUP(Tabla1[[#This Row],[EMPLEADO]],IS[[NÓMINA]:[INGENIERO]],2,0),"OTROS")</f>
        <v>OTROS</v>
      </c>
    </row>
    <row r="204" spans="1:43" x14ac:dyDescent="0.25">
      <c r="A204" t="s">
        <v>36</v>
      </c>
      <c r="B204">
        <v>1</v>
      </c>
      <c r="C204" t="s">
        <v>1280</v>
      </c>
      <c r="D204" t="s">
        <v>38</v>
      </c>
      <c r="E204" t="s">
        <v>558</v>
      </c>
      <c r="F204" t="s">
        <v>1281</v>
      </c>
      <c r="G204" s="17" t="s">
        <v>1282</v>
      </c>
      <c r="H204" t="s">
        <v>453</v>
      </c>
      <c r="I204" t="s">
        <v>43</v>
      </c>
      <c r="J204" t="s">
        <v>8</v>
      </c>
      <c r="K204" t="s">
        <v>44</v>
      </c>
      <c r="L204" t="s">
        <v>1283</v>
      </c>
      <c r="M204" t="s">
        <v>1198</v>
      </c>
      <c r="N204">
        <v>1</v>
      </c>
      <c r="O204" t="s">
        <v>47</v>
      </c>
      <c r="P204">
        <v>128</v>
      </c>
      <c r="Q204" t="s">
        <v>48</v>
      </c>
      <c r="R204" t="s">
        <v>95</v>
      </c>
      <c r="S204" t="s">
        <v>64</v>
      </c>
      <c r="T204" t="s">
        <v>51</v>
      </c>
      <c r="U204" t="s">
        <v>96</v>
      </c>
      <c r="V204">
        <v>1.1000000000000001</v>
      </c>
      <c r="W204" s="1">
        <v>0</v>
      </c>
      <c r="X204">
        <v>1</v>
      </c>
      <c r="Y204">
        <v>0.98</v>
      </c>
      <c r="Z204">
        <v>5</v>
      </c>
      <c r="AA204">
        <v>0.19600000000000001</v>
      </c>
      <c r="AB204" s="2">
        <v>0</v>
      </c>
      <c r="AC204" s="1">
        <v>0</v>
      </c>
      <c r="AD204" s="7">
        <v>43488</v>
      </c>
      <c r="AE204" s="7">
        <v>43488</v>
      </c>
      <c r="AF204">
        <v>0</v>
      </c>
      <c r="AG204" t="s">
        <v>53</v>
      </c>
      <c r="AH204" s="2">
        <v>0</v>
      </c>
      <c r="AI204" s="1">
        <v>0</v>
      </c>
      <c r="AJ204" s="1">
        <v>0</v>
      </c>
      <c r="AK204" s="6" t="str">
        <f>+IF(Tabla1[[#This Row],[REQUEST_TY]]="SR MANTENIMIENTO CORRECTIVO", "EMERGENCIA", "OTROS")</f>
        <v>EMERGENCIA</v>
      </c>
      <c r="AL204" s="6" t="str">
        <f>+_xlfn.IFS(Tabla1[[#This Row],[Veces obj]]&lt;=1,"0-1",Tabla1[[#This Row],[Veces obj]]&lt;=2,"1-2",Tabla1[[#This Row],[Veces obj]]&lt;=3,"2-3",TRUE,"&gt;3")</f>
        <v>0-1</v>
      </c>
      <c r="AM204" s="6" t="str">
        <f>+_xlfn.IFS(MONTH(Tabla1[[#This Row],[MES]])&lt;=3,"Q1",MONTH(Tabla1[[#This Row],[MES]])&lt;=6,"Q2",MONTH(Tabla1[[#This Row],[MES]])&lt;=9,"Q3",TRUE,"Q4")</f>
        <v>Q1</v>
      </c>
      <c r="AN204" t="str">
        <f>+IFERROR(VLOOKUP(Tabla1[[#This Row],[CUENTA]],CTAS[],2,0),"OTROS")</f>
        <v>OTROS</v>
      </c>
      <c r="AP204" t="str">
        <f>+IFERROR(VLOOKUP(Tabla1[[#This Row],[EMPLEADO]],IS[],3,0),"OTROS")</f>
        <v>OTROS</v>
      </c>
      <c r="AQ204" t="str">
        <f>+IFERROR(VLOOKUP(Tabla1[[#This Row],[EMPLEADO]],IS[[NÓMINA]:[INGENIERO]],2,0),"OTROS")</f>
        <v>OTROS</v>
      </c>
    </row>
    <row r="205" spans="1:43" x14ac:dyDescent="0.25">
      <c r="A205" t="s">
        <v>4444</v>
      </c>
      <c r="B205">
        <v>1</v>
      </c>
      <c r="C205" t="s">
        <v>7241</v>
      </c>
      <c r="D205" t="s">
        <v>38</v>
      </c>
      <c r="E205" t="s">
        <v>76</v>
      </c>
      <c r="F205" t="s">
        <v>7240</v>
      </c>
      <c r="G205" s="17" t="s">
        <v>356</v>
      </c>
      <c r="H205" t="s">
        <v>253</v>
      </c>
      <c r="I205" t="s">
        <v>43</v>
      </c>
      <c r="J205" t="s">
        <v>8</v>
      </c>
      <c r="K205" t="s">
        <v>59</v>
      </c>
      <c r="L205" t="s">
        <v>357</v>
      </c>
      <c r="M205" t="s">
        <v>358</v>
      </c>
      <c r="N205">
        <v>0</v>
      </c>
      <c r="O205" t="s">
        <v>47</v>
      </c>
      <c r="P205">
        <v>32</v>
      </c>
      <c r="Q205" t="s">
        <v>82</v>
      </c>
      <c r="R205" t="s">
        <v>63</v>
      </c>
      <c r="S205" t="s">
        <v>64</v>
      </c>
      <c r="T205" t="s">
        <v>51</v>
      </c>
      <c r="U205" t="s">
        <v>83</v>
      </c>
      <c r="V205">
        <v>1.05</v>
      </c>
      <c r="W205" s="1">
        <v>1433.25</v>
      </c>
      <c r="X205">
        <v>1</v>
      </c>
      <c r="Y205">
        <v>0.21</v>
      </c>
      <c r="Z205">
        <v>5</v>
      </c>
      <c r="AA205">
        <v>4.1999999999999996E-2</v>
      </c>
      <c r="AB205" s="2">
        <v>0</v>
      </c>
      <c r="AC205" s="1">
        <v>0</v>
      </c>
      <c r="AD205" s="7">
        <v>43523</v>
      </c>
      <c r="AE205" s="7">
        <v>43523</v>
      </c>
      <c r="AF205">
        <v>0</v>
      </c>
      <c r="AG205" t="s">
        <v>53</v>
      </c>
      <c r="AH205" s="2">
        <v>0</v>
      </c>
      <c r="AI205" s="1">
        <v>0</v>
      </c>
      <c r="AJ205" s="1">
        <v>0</v>
      </c>
      <c r="AK205" s="6" t="str">
        <f>+IF(Tabla1[[#This Row],[REQUEST_TY]]="SR MANTENIMIENTO CORRECTIVO", "EMERGENCIA", "OTROS")</f>
        <v>EMERGENCIA</v>
      </c>
      <c r="AL205" s="6" t="str">
        <f>+_xlfn.IFS(Tabla1[[#This Row],[Veces obj]]&lt;=1,"0-1",Tabla1[[#This Row],[Veces obj]]&lt;=2,"1-2",Tabla1[[#This Row],[Veces obj]]&lt;=3,"2-3",TRUE,"&gt;3")</f>
        <v>0-1</v>
      </c>
      <c r="AM205" s="6" t="str">
        <f>+_xlfn.IFS(MONTH(Tabla1[[#This Row],[MES]])&lt;=3,"Q1",MONTH(Tabla1[[#This Row],[MES]])&lt;=6,"Q2",MONTH(Tabla1[[#This Row],[MES]])&lt;=9,"Q3",TRUE,"Q4")</f>
        <v>Q1</v>
      </c>
      <c r="AN205" t="str">
        <f>+IFERROR(VLOOKUP(Tabla1[[#This Row],[CUENTA]],CTAS[],2,0),"OTROS")</f>
        <v>OTROS</v>
      </c>
      <c r="AP205" t="str">
        <f>+IFERROR(VLOOKUP(Tabla1[[#This Row],[EMPLEADO]],IS[],3,0),"OTROS")</f>
        <v>OTROS</v>
      </c>
      <c r="AQ205" t="str">
        <f>+IFERROR(VLOOKUP(Tabla1[[#This Row],[EMPLEADO]],IS[[NÓMINA]:[INGENIERO]],2,0),"OTROS")</f>
        <v>OTROS</v>
      </c>
    </row>
    <row r="206" spans="1:43" x14ac:dyDescent="0.25">
      <c r="A206" t="s">
        <v>4444</v>
      </c>
      <c r="B206">
        <v>1</v>
      </c>
      <c r="C206" t="s">
        <v>4849</v>
      </c>
      <c r="D206" t="s">
        <v>38</v>
      </c>
      <c r="E206" t="s">
        <v>725</v>
      </c>
      <c r="F206" t="s">
        <v>4850</v>
      </c>
      <c r="G206" s="17" t="s">
        <v>2280</v>
      </c>
      <c r="H206" t="s">
        <v>707</v>
      </c>
      <c r="I206" t="s">
        <v>43</v>
      </c>
      <c r="J206" t="s">
        <v>8</v>
      </c>
      <c r="K206" t="s">
        <v>102</v>
      </c>
      <c r="L206" t="s">
        <v>2281</v>
      </c>
      <c r="M206" t="s">
        <v>709</v>
      </c>
      <c r="N206">
        <v>0</v>
      </c>
      <c r="O206" t="s">
        <v>105</v>
      </c>
      <c r="P206">
        <v>35</v>
      </c>
      <c r="Q206" t="s">
        <v>82</v>
      </c>
      <c r="R206" t="s">
        <v>223</v>
      </c>
      <c r="S206" t="s">
        <v>139</v>
      </c>
      <c r="T206" t="s">
        <v>51</v>
      </c>
      <c r="U206" t="s">
        <v>140</v>
      </c>
      <c r="V206">
        <v>1.1000000000000001</v>
      </c>
      <c r="W206" s="1">
        <v>883.30000000000007</v>
      </c>
      <c r="X206">
        <v>1</v>
      </c>
      <c r="Y206">
        <v>0.17</v>
      </c>
      <c r="Z206">
        <v>4</v>
      </c>
      <c r="AA206">
        <v>4.2500000000000003E-2</v>
      </c>
      <c r="AB206" s="2">
        <v>0</v>
      </c>
      <c r="AC206" s="1">
        <v>0</v>
      </c>
      <c r="AD206" s="7">
        <v>43502</v>
      </c>
      <c r="AE206" s="7">
        <v>43502</v>
      </c>
      <c r="AF206">
        <v>0</v>
      </c>
      <c r="AG206" t="s">
        <v>53</v>
      </c>
      <c r="AH206" s="2">
        <v>0</v>
      </c>
      <c r="AI206" s="1">
        <v>0</v>
      </c>
      <c r="AJ206" s="1">
        <v>0</v>
      </c>
      <c r="AK206" s="6" t="str">
        <f>+IF(Tabla1[[#This Row],[REQUEST_TY]]="SR MANTENIMIENTO CORRECTIVO", "EMERGENCIA", "OTROS")</f>
        <v>EMERGENCIA</v>
      </c>
      <c r="AL206" s="6" t="str">
        <f>+_xlfn.IFS(Tabla1[[#This Row],[Veces obj]]&lt;=1,"0-1",Tabla1[[#This Row],[Veces obj]]&lt;=2,"1-2",Tabla1[[#This Row],[Veces obj]]&lt;=3,"2-3",TRUE,"&gt;3")</f>
        <v>0-1</v>
      </c>
      <c r="AM206" s="6" t="str">
        <f>+_xlfn.IFS(MONTH(Tabla1[[#This Row],[MES]])&lt;=3,"Q1",MONTH(Tabla1[[#This Row],[MES]])&lt;=6,"Q2",MONTH(Tabla1[[#This Row],[MES]])&lt;=9,"Q3",TRUE,"Q4")</f>
        <v>Q1</v>
      </c>
      <c r="AN206" t="str">
        <f>+IFERROR(VLOOKUP(Tabla1[[#This Row],[CUENTA]],CTAS[],2,0),"OTROS")</f>
        <v>OTROS</v>
      </c>
      <c r="AP206" t="str">
        <f>+IFERROR(VLOOKUP(Tabla1[[#This Row],[EMPLEADO]],IS[],3,0),"OTROS")</f>
        <v>OTROS</v>
      </c>
      <c r="AQ206" t="str">
        <f>+IFERROR(VLOOKUP(Tabla1[[#This Row],[EMPLEADO]],IS[[NÓMINA]:[INGENIERO]],2,0),"OTROS")</f>
        <v>OTROS</v>
      </c>
    </row>
    <row r="207" spans="1:43" x14ac:dyDescent="0.25">
      <c r="A207" t="s">
        <v>36</v>
      </c>
      <c r="B207">
        <v>1</v>
      </c>
      <c r="C207" t="s">
        <v>121</v>
      </c>
      <c r="D207" t="s">
        <v>38</v>
      </c>
      <c r="E207" t="s">
        <v>113</v>
      </c>
      <c r="F207" t="s">
        <v>122</v>
      </c>
      <c r="G207" s="17" t="s">
        <v>123</v>
      </c>
      <c r="H207" t="s">
        <v>124</v>
      </c>
      <c r="I207" t="s">
        <v>43</v>
      </c>
      <c r="J207" t="s">
        <v>8</v>
      </c>
      <c r="K207" t="s">
        <v>125</v>
      </c>
      <c r="L207" t="s">
        <v>126</v>
      </c>
      <c r="M207" t="s">
        <v>73</v>
      </c>
      <c r="N207">
        <v>0</v>
      </c>
      <c r="O207" t="s">
        <v>47</v>
      </c>
      <c r="P207">
        <v>64</v>
      </c>
      <c r="Q207" t="s">
        <v>48</v>
      </c>
      <c r="R207" t="s">
        <v>49</v>
      </c>
      <c r="S207" t="s">
        <v>50</v>
      </c>
      <c r="T207" t="s">
        <v>51</v>
      </c>
      <c r="U207" t="s">
        <v>52</v>
      </c>
      <c r="V207">
        <v>1.05</v>
      </c>
      <c r="W207" s="1">
        <v>750.75000000000011</v>
      </c>
      <c r="X207">
        <v>1</v>
      </c>
      <c r="Y207">
        <v>0</v>
      </c>
      <c r="Z207">
        <v>5</v>
      </c>
      <c r="AA207">
        <v>0</v>
      </c>
      <c r="AB207" s="2">
        <v>0</v>
      </c>
      <c r="AC207" s="1">
        <v>0</v>
      </c>
      <c r="AD207" s="7">
        <v>43469</v>
      </c>
      <c r="AE207" s="7">
        <v>43472</v>
      </c>
      <c r="AF207">
        <v>1</v>
      </c>
      <c r="AG207" t="s">
        <v>53</v>
      </c>
      <c r="AH207" s="2">
        <v>0</v>
      </c>
      <c r="AI207" s="1">
        <v>0</v>
      </c>
      <c r="AJ207" s="1">
        <v>0</v>
      </c>
      <c r="AK207" s="6" t="str">
        <f>+IF(Tabla1[[#This Row],[REQUEST_TY]]="SR MANTENIMIENTO CORRECTIVO", "EMERGENCIA", "OTROS")</f>
        <v>EMERGENCIA</v>
      </c>
      <c r="AL207" s="6" t="str">
        <f>+_xlfn.IFS(Tabla1[[#This Row],[Veces obj]]&lt;=1,"0-1",Tabla1[[#This Row],[Veces obj]]&lt;=2,"1-2",Tabla1[[#This Row],[Veces obj]]&lt;=3,"2-3",TRUE,"&gt;3")</f>
        <v>0-1</v>
      </c>
      <c r="AM207" s="6" t="str">
        <f>+_xlfn.IFS(MONTH(Tabla1[[#This Row],[MES]])&lt;=3,"Q1",MONTH(Tabla1[[#This Row],[MES]])&lt;=6,"Q2",MONTH(Tabla1[[#This Row],[MES]])&lt;=9,"Q3",TRUE,"Q4")</f>
        <v>Q1</v>
      </c>
      <c r="AN207" t="str">
        <f>+IFERROR(VLOOKUP(Tabla1[[#This Row],[CUENTA]],CTAS[],2,0),"OTROS")</f>
        <v>OTROS</v>
      </c>
      <c r="AO207">
        <v>1</v>
      </c>
      <c r="AP207" t="str">
        <f>+IFERROR(VLOOKUP(Tabla1[[#This Row],[EMPLEADO]],IS[],3,0),"OTROS")</f>
        <v>JUAREZ</v>
      </c>
      <c r="AQ207" t="str">
        <f>+IFERROR(VLOOKUP(Tabla1[[#This Row],[EMPLEADO]],IS[[NÓMINA]:[INGENIERO]],2,0),"OTROS")</f>
        <v>MIGUEL COTA</v>
      </c>
    </row>
    <row r="208" spans="1:43" x14ac:dyDescent="0.25">
      <c r="A208" t="s">
        <v>36</v>
      </c>
      <c r="B208">
        <v>1</v>
      </c>
      <c r="C208" t="s">
        <v>531</v>
      </c>
      <c r="D208" t="s">
        <v>38</v>
      </c>
      <c r="E208" t="s">
        <v>133</v>
      </c>
      <c r="F208" t="s">
        <v>532</v>
      </c>
      <c r="G208" s="17" t="s">
        <v>533</v>
      </c>
      <c r="H208" t="s">
        <v>253</v>
      </c>
      <c r="I208" t="s">
        <v>43</v>
      </c>
      <c r="J208" t="s">
        <v>8</v>
      </c>
      <c r="K208" t="s">
        <v>59</v>
      </c>
      <c r="L208" t="s">
        <v>472</v>
      </c>
      <c r="M208" t="s">
        <v>473</v>
      </c>
      <c r="N208">
        <v>0</v>
      </c>
      <c r="O208" t="s">
        <v>47</v>
      </c>
      <c r="P208">
        <v>19</v>
      </c>
      <c r="Q208" t="s">
        <v>62</v>
      </c>
      <c r="R208" t="s">
        <v>138</v>
      </c>
      <c r="S208" t="s">
        <v>139</v>
      </c>
      <c r="T208" t="s">
        <v>51</v>
      </c>
      <c r="U208" t="s">
        <v>262</v>
      </c>
      <c r="V208">
        <v>1.05</v>
      </c>
      <c r="W208" s="1">
        <v>1651.6500000000003</v>
      </c>
      <c r="X208">
        <v>1</v>
      </c>
      <c r="Y208">
        <v>0.18</v>
      </c>
      <c r="Z208">
        <v>4</v>
      </c>
      <c r="AA208">
        <v>4.4999999999999998E-2</v>
      </c>
      <c r="AB208" s="2">
        <v>0</v>
      </c>
      <c r="AC208" s="1">
        <v>0</v>
      </c>
      <c r="AD208" s="7">
        <v>43486</v>
      </c>
      <c r="AE208" s="7">
        <v>43487</v>
      </c>
      <c r="AF208">
        <v>1</v>
      </c>
      <c r="AG208" t="s">
        <v>53</v>
      </c>
      <c r="AH208" s="2">
        <v>0</v>
      </c>
      <c r="AI208" s="1">
        <v>0</v>
      </c>
      <c r="AJ208" s="1">
        <v>0</v>
      </c>
      <c r="AK208" s="6" t="str">
        <f>+IF(Tabla1[[#This Row],[REQUEST_TY]]="SR MANTENIMIENTO CORRECTIVO", "EMERGENCIA", "OTROS")</f>
        <v>EMERGENCIA</v>
      </c>
      <c r="AL208" s="6" t="str">
        <f>+_xlfn.IFS(Tabla1[[#This Row],[Veces obj]]&lt;=1,"0-1",Tabla1[[#This Row],[Veces obj]]&lt;=2,"1-2",Tabla1[[#This Row],[Veces obj]]&lt;=3,"2-3",TRUE,"&gt;3")</f>
        <v>0-1</v>
      </c>
      <c r="AM208" s="6" t="str">
        <f>+_xlfn.IFS(MONTH(Tabla1[[#This Row],[MES]])&lt;=3,"Q1",MONTH(Tabla1[[#This Row],[MES]])&lt;=6,"Q2",MONTH(Tabla1[[#This Row],[MES]])&lt;=9,"Q3",TRUE,"Q4")</f>
        <v>Q1</v>
      </c>
      <c r="AN208" t="str">
        <f>+IFERROR(VLOOKUP(Tabla1[[#This Row],[CUENTA]],CTAS[],2,0),"OTROS")</f>
        <v>OTROS</v>
      </c>
      <c r="AP208" t="str">
        <f>+IFERROR(VLOOKUP(Tabla1[[#This Row],[EMPLEADO]],IS[],3,0),"OTROS")</f>
        <v>OTROS</v>
      </c>
      <c r="AQ208" t="str">
        <f>+IFERROR(VLOOKUP(Tabla1[[#This Row],[EMPLEADO]],IS[[NÓMINA]:[INGENIERO]],2,0),"OTROS")</f>
        <v>OTROS</v>
      </c>
    </row>
    <row r="209" spans="1:43" x14ac:dyDescent="0.25">
      <c r="A209" t="s">
        <v>36</v>
      </c>
      <c r="B209">
        <v>1</v>
      </c>
      <c r="C209" t="s">
        <v>534</v>
      </c>
      <c r="D209" t="s">
        <v>38</v>
      </c>
      <c r="E209" t="s">
        <v>535</v>
      </c>
      <c r="F209" t="s">
        <v>536</v>
      </c>
      <c r="G209" s="17" t="s">
        <v>537</v>
      </c>
      <c r="H209" t="s">
        <v>58</v>
      </c>
      <c r="I209" t="s">
        <v>43</v>
      </c>
      <c r="J209" t="s">
        <v>8</v>
      </c>
      <c r="K209" t="s">
        <v>538</v>
      </c>
      <c r="L209" t="s">
        <v>539</v>
      </c>
      <c r="M209" t="s">
        <v>540</v>
      </c>
      <c r="N209">
        <v>0</v>
      </c>
      <c r="O209" t="s">
        <v>47</v>
      </c>
      <c r="P209">
        <v>85</v>
      </c>
      <c r="Q209" t="s">
        <v>48</v>
      </c>
      <c r="R209" t="s">
        <v>49</v>
      </c>
      <c r="S209" t="s">
        <v>50</v>
      </c>
      <c r="T209" t="s">
        <v>51</v>
      </c>
      <c r="U209" t="s">
        <v>52</v>
      </c>
      <c r="V209">
        <v>1.05</v>
      </c>
      <c r="W209" s="1">
        <v>750.75000000000011</v>
      </c>
      <c r="X209">
        <v>1</v>
      </c>
      <c r="Y209">
        <v>0.23</v>
      </c>
      <c r="Z209">
        <v>5</v>
      </c>
      <c r="AA209">
        <v>4.5999999999999999E-2</v>
      </c>
      <c r="AB209" s="2">
        <v>0</v>
      </c>
      <c r="AC209" s="1">
        <v>0</v>
      </c>
      <c r="AD209" s="7">
        <v>43490</v>
      </c>
      <c r="AE209" s="7">
        <v>43490</v>
      </c>
      <c r="AF209">
        <v>0</v>
      </c>
      <c r="AG209" t="s">
        <v>53</v>
      </c>
      <c r="AH209" s="2">
        <v>0</v>
      </c>
      <c r="AI209" s="1">
        <v>0</v>
      </c>
      <c r="AJ209" s="1">
        <v>0</v>
      </c>
      <c r="AK209" s="6" t="str">
        <f>+IF(Tabla1[[#This Row],[REQUEST_TY]]="SR MANTENIMIENTO CORRECTIVO", "EMERGENCIA", "OTROS")</f>
        <v>EMERGENCIA</v>
      </c>
      <c r="AL209" s="6" t="str">
        <f>+_xlfn.IFS(Tabla1[[#This Row],[Veces obj]]&lt;=1,"0-1",Tabla1[[#This Row],[Veces obj]]&lt;=2,"1-2",Tabla1[[#This Row],[Veces obj]]&lt;=3,"2-3",TRUE,"&gt;3")</f>
        <v>0-1</v>
      </c>
      <c r="AM209" s="6" t="str">
        <f>+_xlfn.IFS(MONTH(Tabla1[[#This Row],[MES]])&lt;=3,"Q1",MONTH(Tabla1[[#This Row],[MES]])&lt;=6,"Q2",MONTH(Tabla1[[#This Row],[MES]])&lt;=9,"Q3",TRUE,"Q4")</f>
        <v>Q1</v>
      </c>
      <c r="AN209" t="str">
        <f>+IFERROR(VLOOKUP(Tabla1[[#This Row],[CUENTA]],CTAS[],2,0),"OTROS")</f>
        <v>OTROS</v>
      </c>
      <c r="AP209" t="str">
        <f>+IFERROR(VLOOKUP(Tabla1[[#This Row],[EMPLEADO]],IS[],3,0),"OTROS")</f>
        <v>OTROS</v>
      </c>
      <c r="AQ209" t="str">
        <f>+IFERROR(VLOOKUP(Tabla1[[#This Row],[EMPLEADO]],IS[[NÓMINA]:[INGENIERO]],2,0),"OTROS")</f>
        <v>OTROS</v>
      </c>
    </row>
    <row r="210" spans="1:43" x14ac:dyDescent="0.25">
      <c r="A210" t="s">
        <v>4444</v>
      </c>
      <c r="B210">
        <v>1</v>
      </c>
      <c r="C210" t="s">
        <v>4831</v>
      </c>
      <c r="D210" t="s">
        <v>38</v>
      </c>
      <c r="E210" t="s">
        <v>76</v>
      </c>
      <c r="F210" t="s">
        <v>4832</v>
      </c>
      <c r="G210" s="17" t="s">
        <v>4833</v>
      </c>
      <c r="H210" t="s">
        <v>384</v>
      </c>
      <c r="I210" t="s">
        <v>43</v>
      </c>
      <c r="J210" t="s">
        <v>8</v>
      </c>
      <c r="K210" t="s">
        <v>385</v>
      </c>
      <c r="L210" t="s">
        <v>397</v>
      </c>
      <c r="M210" t="s">
        <v>387</v>
      </c>
      <c r="N210">
        <v>0</v>
      </c>
      <c r="O210" t="s">
        <v>47</v>
      </c>
      <c r="P210">
        <v>42</v>
      </c>
      <c r="Q210" t="s">
        <v>82</v>
      </c>
      <c r="R210" t="s">
        <v>63</v>
      </c>
      <c r="S210" t="s">
        <v>64</v>
      </c>
      <c r="T210" t="s">
        <v>51</v>
      </c>
      <c r="U210" t="s">
        <v>83</v>
      </c>
      <c r="V210">
        <v>1.05</v>
      </c>
      <c r="W210" s="1">
        <v>1433.25</v>
      </c>
      <c r="X210">
        <v>1</v>
      </c>
      <c r="Y210">
        <v>0.23</v>
      </c>
      <c r="Z210">
        <v>5</v>
      </c>
      <c r="AA210">
        <v>4.5999999999999999E-2</v>
      </c>
      <c r="AB210" s="2">
        <v>0</v>
      </c>
      <c r="AC210" s="1">
        <v>0</v>
      </c>
      <c r="AD210" s="7">
        <v>43502</v>
      </c>
      <c r="AE210" s="7">
        <v>43502</v>
      </c>
      <c r="AF210">
        <v>0</v>
      </c>
      <c r="AG210" t="s">
        <v>53</v>
      </c>
      <c r="AH210" s="2">
        <v>0</v>
      </c>
      <c r="AI210" s="1">
        <v>0</v>
      </c>
      <c r="AJ210" s="1">
        <v>0</v>
      </c>
      <c r="AK210" s="6" t="str">
        <f>+IF(Tabla1[[#This Row],[REQUEST_TY]]="SR MANTENIMIENTO CORRECTIVO", "EMERGENCIA", "OTROS")</f>
        <v>EMERGENCIA</v>
      </c>
      <c r="AL210" s="6" t="str">
        <f>+_xlfn.IFS(Tabla1[[#This Row],[Veces obj]]&lt;=1,"0-1",Tabla1[[#This Row],[Veces obj]]&lt;=2,"1-2",Tabla1[[#This Row],[Veces obj]]&lt;=3,"2-3",TRUE,"&gt;3")</f>
        <v>0-1</v>
      </c>
      <c r="AM210" s="6" t="str">
        <f>+_xlfn.IFS(MONTH(Tabla1[[#This Row],[MES]])&lt;=3,"Q1",MONTH(Tabla1[[#This Row],[MES]])&lt;=6,"Q2",MONTH(Tabla1[[#This Row],[MES]])&lt;=9,"Q3",TRUE,"Q4")</f>
        <v>Q1</v>
      </c>
      <c r="AN210" t="str">
        <f>+IFERROR(VLOOKUP(Tabla1[[#This Row],[CUENTA]],CTAS[],2,0),"OTROS")</f>
        <v>OTROS</v>
      </c>
      <c r="AP210" t="str">
        <f>+IFERROR(VLOOKUP(Tabla1[[#This Row],[EMPLEADO]],IS[],3,0),"OTROS")</f>
        <v>OTROS</v>
      </c>
      <c r="AQ210" t="str">
        <f>+IFERROR(VLOOKUP(Tabla1[[#This Row],[EMPLEADO]],IS[[NÓMINA]:[INGENIERO]],2,0),"OTROS")</f>
        <v>OTROS</v>
      </c>
    </row>
    <row r="211" spans="1:43" x14ac:dyDescent="0.25">
      <c r="A211" t="s">
        <v>4444</v>
      </c>
      <c r="B211">
        <v>1</v>
      </c>
      <c r="C211" t="s">
        <v>5791</v>
      </c>
      <c r="D211" t="s">
        <v>38</v>
      </c>
      <c r="E211" t="s">
        <v>231</v>
      </c>
      <c r="F211" t="s">
        <v>5792</v>
      </c>
      <c r="G211" s="17" t="s">
        <v>5793</v>
      </c>
      <c r="H211" t="s">
        <v>70</v>
      </c>
      <c r="I211" t="s">
        <v>43</v>
      </c>
      <c r="J211" t="s">
        <v>8</v>
      </c>
      <c r="K211" t="s">
        <v>71</v>
      </c>
      <c r="L211" t="s">
        <v>424</v>
      </c>
      <c r="M211" t="s">
        <v>73</v>
      </c>
      <c r="N211">
        <v>1</v>
      </c>
      <c r="O211" t="s">
        <v>47</v>
      </c>
      <c r="P211">
        <v>299</v>
      </c>
      <c r="Q211" t="s">
        <v>48</v>
      </c>
      <c r="R211" t="s">
        <v>235</v>
      </c>
      <c r="S211" t="s">
        <v>50</v>
      </c>
      <c r="T211" t="s">
        <v>51</v>
      </c>
      <c r="U211" t="s">
        <v>52</v>
      </c>
      <c r="V211">
        <v>1.05</v>
      </c>
      <c r="W211" s="1">
        <v>0</v>
      </c>
      <c r="X211">
        <v>1</v>
      </c>
      <c r="Y211">
        <v>0.23</v>
      </c>
      <c r="Z211">
        <v>5</v>
      </c>
      <c r="AA211">
        <v>4.5999999999999999E-2</v>
      </c>
      <c r="AB211" s="2">
        <v>0</v>
      </c>
      <c r="AC211" s="1">
        <v>0</v>
      </c>
      <c r="AD211" s="7">
        <v>43509</v>
      </c>
      <c r="AE211" s="7">
        <v>43509</v>
      </c>
      <c r="AF211">
        <v>0</v>
      </c>
      <c r="AG211" t="s">
        <v>53</v>
      </c>
      <c r="AH211" s="2">
        <v>0</v>
      </c>
      <c r="AI211" s="1">
        <v>0</v>
      </c>
      <c r="AJ211" s="1">
        <v>0</v>
      </c>
      <c r="AK211" s="6" t="str">
        <f>+IF(Tabla1[[#This Row],[REQUEST_TY]]="SR MANTENIMIENTO CORRECTIVO", "EMERGENCIA", "OTROS")</f>
        <v>EMERGENCIA</v>
      </c>
      <c r="AL211" s="6" t="str">
        <f>+_xlfn.IFS(Tabla1[[#This Row],[Veces obj]]&lt;=1,"0-1",Tabla1[[#This Row],[Veces obj]]&lt;=2,"1-2",Tabla1[[#This Row],[Veces obj]]&lt;=3,"2-3",TRUE,"&gt;3")</f>
        <v>0-1</v>
      </c>
      <c r="AM211" s="6" t="str">
        <f>+_xlfn.IFS(MONTH(Tabla1[[#This Row],[MES]])&lt;=3,"Q1",MONTH(Tabla1[[#This Row],[MES]])&lt;=6,"Q2",MONTH(Tabla1[[#This Row],[MES]])&lt;=9,"Q3",TRUE,"Q4")</f>
        <v>Q1</v>
      </c>
      <c r="AN211" t="str">
        <f>+IFERROR(VLOOKUP(Tabla1[[#This Row],[CUENTA]],CTAS[],2,0),"OTROS")</f>
        <v>OTROS</v>
      </c>
      <c r="AP211" t="str">
        <f>+IFERROR(VLOOKUP(Tabla1[[#This Row],[EMPLEADO]],IS[],3,0),"OTROS")</f>
        <v>OTROS</v>
      </c>
      <c r="AQ211" t="str">
        <f>+IFERROR(VLOOKUP(Tabla1[[#This Row],[EMPLEADO]],IS[[NÓMINA]:[INGENIERO]],2,0),"OTROS")</f>
        <v>OTROS</v>
      </c>
    </row>
    <row r="212" spans="1:43" x14ac:dyDescent="0.25">
      <c r="A212" t="s">
        <v>36</v>
      </c>
      <c r="B212">
        <v>1</v>
      </c>
      <c r="C212" t="s">
        <v>189</v>
      </c>
      <c r="D212" t="s">
        <v>38</v>
      </c>
      <c r="E212" t="s">
        <v>190</v>
      </c>
      <c r="F212" t="s">
        <v>191</v>
      </c>
      <c r="G212" s="17" t="s">
        <v>192</v>
      </c>
      <c r="H212" t="s">
        <v>124</v>
      </c>
      <c r="I212" t="s">
        <v>43</v>
      </c>
      <c r="J212" t="s">
        <v>8</v>
      </c>
      <c r="K212" t="s">
        <v>151</v>
      </c>
      <c r="L212" t="s">
        <v>193</v>
      </c>
      <c r="M212" t="s">
        <v>73</v>
      </c>
      <c r="N212">
        <v>0</v>
      </c>
      <c r="O212" t="s">
        <v>47</v>
      </c>
      <c r="P212">
        <v>15</v>
      </c>
      <c r="Q212" t="s">
        <v>194</v>
      </c>
      <c r="R212" t="s">
        <v>63</v>
      </c>
      <c r="S212" t="s">
        <v>64</v>
      </c>
      <c r="T212" t="s">
        <v>51</v>
      </c>
      <c r="U212" t="s">
        <v>195</v>
      </c>
      <c r="V212">
        <v>0.6</v>
      </c>
      <c r="W212" s="1">
        <v>819</v>
      </c>
      <c r="X212">
        <v>1</v>
      </c>
      <c r="Y212">
        <v>0</v>
      </c>
      <c r="Z212">
        <v>5</v>
      </c>
      <c r="AA212">
        <v>0</v>
      </c>
      <c r="AB212" s="2">
        <v>0</v>
      </c>
      <c r="AC212" s="1">
        <v>0</v>
      </c>
      <c r="AD212" s="7">
        <v>43476</v>
      </c>
      <c r="AE212" s="7">
        <v>43476</v>
      </c>
      <c r="AF212">
        <v>0</v>
      </c>
      <c r="AG212" t="s">
        <v>53</v>
      </c>
      <c r="AH212" s="2">
        <v>0</v>
      </c>
      <c r="AI212" s="1">
        <v>0</v>
      </c>
      <c r="AJ212" s="1">
        <v>0</v>
      </c>
      <c r="AK212" s="6" t="str">
        <f>+IF(Tabla1[[#This Row],[REQUEST_TY]]="SR MANTENIMIENTO CORRECTIVO", "EMERGENCIA", "OTROS")</f>
        <v>EMERGENCIA</v>
      </c>
      <c r="AL212" s="6" t="str">
        <f>+_xlfn.IFS(Tabla1[[#This Row],[Veces obj]]&lt;=1,"0-1",Tabla1[[#This Row],[Veces obj]]&lt;=2,"1-2",Tabla1[[#This Row],[Veces obj]]&lt;=3,"2-3",TRUE,"&gt;3")</f>
        <v>0-1</v>
      </c>
      <c r="AM212" s="6" t="str">
        <f>+_xlfn.IFS(MONTH(Tabla1[[#This Row],[MES]])&lt;=3,"Q1",MONTH(Tabla1[[#This Row],[MES]])&lt;=6,"Q2",MONTH(Tabla1[[#This Row],[MES]])&lt;=9,"Q3",TRUE,"Q4")</f>
        <v>Q1</v>
      </c>
      <c r="AN212" t="str">
        <f>+IFERROR(VLOOKUP(Tabla1[[#This Row],[CUENTA]],CTAS[],2,0),"OTROS")</f>
        <v>HONEYWELL</v>
      </c>
      <c r="AO212">
        <v>1</v>
      </c>
      <c r="AP212" t="str">
        <f>+IFERROR(VLOOKUP(Tabla1[[#This Row],[EMPLEADO]],IS[],3,0),"OTROS")</f>
        <v>JUAREZ</v>
      </c>
      <c r="AQ212" t="str">
        <f>+IFERROR(VLOOKUP(Tabla1[[#This Row],[EMPLEADO]],IS[[NÓMINA]:[INGENIERO]],2,0),"OTROS")</f>
        <v>MIGUEL COTA</v>
      </c>
    </row>
    <row r="213" spans="1:43" x14ac:dyDescent="0.25">
      <c r="A213" t="s">
        <v>36</v>
      </c>
      <c r="B213">
        <v>1</v>
      </c>
      <c r="C213" t="s">
        <v>282</v>
      </c>
      <c r="D213" t="s">
        <v>38</v>
      </c>
      <c r="E213" t="s">
        <v>250</v>
      </c>
      <c r="F213" t="s">
        <v>283</v>
      </c>
      <c r="G213" s="17" t="s">
        <v>284</v>
      </c>
      <c r="H213" t="s">
        <v>124</v>
      </c>
      <c r="I213" t="s">
        <v>43</v>
      </c>
      <c r="J213" t="s">
        <v>8</v>
      </c>
      <c r="K213" t="s">
        <v>240</v>
      </c>
      <c r="L213" t="s">
        <v>285</v>
      </c>
      <c r="M213" t="s">
        <v>94</v>
      </c>
      <c r="N213">
        <v>0</v>
      </c>
      <c r="O213" t="s">
        <v>47</v>
      </c>
      <c r="P213">
        <v>120</v>
      </c>
      <c r="Q213" t="s">
        <v>48</v>
      </c>
      <c r="R213" t="s">
        <v>49</v>
      </c>
      <c r="S213" t="s">
        <v>50</v>
      </c>
      <c r="T213" t="s">
        <v>51</v>
      </c>
      <c r="U213" t="s">
        <v>52</v>
      </c>
      <c r="V213">
        <v>1.05</v>
      </c>
      <c r="W213" s="1">
        <v>750.75000000000011</v>
      </c>
      <c r="X213">
        <v>1</v>
      </c>
      <c r="Y213">
        <v>0</v>
      </c>
      <c r="Z213">
        <v>5</v>
      </c>
      <c r="AA213">
        <v>0</v>
      </c>
      <c r="AB213" s="2">
        <v>0</v>
      </c>
      <c r="AC213" s="1">
        <v>0</v>
      </c>
      <c r="AD213" s="7">
        <v>43482</v>
      </c>
      <c r="AE213" s="7">
        <v>43483</v>
      </c>
      <c r="AF213">
        <v>1</v>
      </c>
      <c r="AG213" t="s">
        <v>53</v>
      </c>
      <c r="AH213" s="2">
        <v>0</v>
      </c>
      <c r="AI213" s="1">
        <v>0</v>
      </c>
      <c r="AJ213" s="1">
        <v>0</v>
      </c>
      <c r="AK213" s="6" t="str">
        <f>+IF(Tabla1[[#This Row],[REQUEST_TY]]="SR MANTENIMIENTO CORRECTIVO", "EMERGENCIA", "OTROS")</f>
        <v>EMERGENCIA</v>
      </c>
      <c r="AL213" s="6" t="str">
        <f>+_xlfn.IFS(Tabla1[[#This Row],[Veces obj]]&lt;=1,"0-1",Tabla1[[#This Row],[Veces obj]]&lt;=2,"1-2",Tabla1[[#This Row],[Veces obj]]&lt;=3,"2-3",TRUE,"&gt;3")</f>
        <v>0-1</v>
      </c>
      <c r="AM213" s="6" t="str">
        <f>+_xlfn.IFS(MONTH(Tabla1[[#This Row],[MES]])&lt;=3,"Q1",MONTH(Tabla1[[#This Row],[MES]])&lt;=6,"Q2",MONTH(Tabla1[[#This Row],[MES]])&lt;=9,"Q3",TRUE,"Q4")</f>
        <v>Q1</v>
      </c>
      <c r="AN213" t="str">
        <f>+IFERROR(VLOOKUP(Tabla1[[#This Row],[CUENTA]],CTAS[],2,0),"OTROS")</f>
        <v>OTROS</v>
      </c>
      <c r="AO213">
        <v>1</v>
      </c>
      <c r="AP213" t="str">
        <f>+IFERROR(VLOOKUP(Tabla1[[#This Row],[EMPLEADO]],IS[],3,0),"OTROS")</f>
        <v>JUAREZ</v>
      </c>
      <c r="AQ213" t="str">
        <f>+IFERROR(VLOOKUP(Tabla1[[#This Row],[EMPLEADO]],IS[[NÓMINA]:[INGENIERO]],2,0),"OTROS")</f>
        <v>MIGUEL COTA</v>
      </c>
    </row>
    <row r="214" spans="1:43" x14ac:dyDescent="0.25">
      <c r="A214" t="s">
        <v>36</v>
      </c>
      <c r="B214">
        <v>1</v>
      </c>
      <c r="C214" t="s">
        <v>319</v>
      </c>
      <c r="D214" t="s">
        <v>38</v>
      </c>
      <c r="E214" t="s">
        <v>320</v>
      </c>
      <c r="F214" t="s">
        <v>321</v>
      </c>
      <c r="G214" s="17" t="s">
        <v>322</v>
      </c>
      <c r="H214" t="s">
        <v>124</v>
      </c>
      <c r="I214" t="s">
        <v>43</v>
      </c>
      <c r="J214" t="s">
        <v>8</v>
      </c>
      <c r="K214" t="s">
        <v>151</v>
      </c>
      <c r="L214" t="s">
        <v>323</v>
      </c>
      <c r="M214" t="s">
        <v>73</v>
      </c>
      <c r="N214">
        <v>0</v>
      </c>
      <c r="O214" t="s">
        <v>47</v>
      </c>
      <c r="P214">
        <v>606</v>
      </c>
      <c r="Q214" t="s">
        <v>48</v>
      </c>
      <c r="R214" t="s">
        <v>49</v>
      </c>
      <c r="S214" t="s">
        <v>50</v>
      </c>
      <c r="T214" t="s">
        <v>51</v>
      </c>
      <c r="U214" t="s">
        <v>52</v>
      </c>
      <c r="V214">
        <v>1.05</v>
      </c>
      <c r="W214" s="1">
        <v>750.75000000000011</v>
      </c>
      <c r="X214">
        <v>1</v>
      </c>
      <c r="Y214">
        <v>0</v>
      </c>
      <c r="Z214">
        <v>5</v>
      </c>
      <c r="AA214">
        <v>0</v>
      </c>
      <c r="AB214" s="2">
        <v>0</v>
      </c>
      <c r="AC214" s="1">
        <v>0</v>
      </c>
      <c r="AD214" s="7">
        <v>43486</v>
      </c>
      <c r="AE214" s="7">
        <v>43487</v>
      </c>
      <c r="AF214">
        <v>1</v>
      </c>
      <c r="AG214" t="s">
        <v>53</v>
      </c>
      <c r="AH214" s="2">
        <v>0</v>
      </c>
      <c r="AI214" s="1">
        <v>0</v>
      </c>
      <c r="AJ214" s="1">
        <v>0</v>
      </c>
      <c r="AK214" s="6" t="str">
        <f>+IF(Tabla1[[#This Row],[REQUEST_TY]]="SR MANTENIMIENTO CORRECTIVO", "EMERGENCIA", "OTROS")</f>
        <v>EMERGENCIA</v>
      </c>
      <c r="AL214" s="6" t="str">
        <f>+_xlfn.IFS(Tabla1[[#This Row],[Veces obj]]&lt;=1,"0-1",Tabla1[[#This Row],[Veces obj]]&lt;=2,"1-2",Tabla1[[#This Row],[Veces obj]]&lt;=3,"2-3",TRUE,"&gt;3")</f>
        <v>0-1</v>
      </c>
      <c r="AM214" s="6" t="str">
        <f>+_xlfn.IFS(MONTH(Tabla1[[#This Row],[MES]])&lt;=3,"Q1",MONTH(Tabla1[[#This Row],[MES]])&lt;=6,"Q2",MONTH(Tabla1[[#This Row],[MES]])&lt;=9,"Q3",TRUE,"Q4")</f>
        <v>Q1</v>
      </c>
      <c r="AN214" t="str">
        <f>+IFERROR(VLOOKUP(Tabla1[[#This Row],[CUENTA]],CTAS[],2,0),"OTROS")</f>
        <v>HONEYWELL</v>
      </c>
      <c r="AO214">
        <v>1</v>
      </c>
      <c r="AP214" t="str">
        <f>+IFERROR(VLOOKUP(Tabla1[[#This Row],[EMPLEADO]],IS[],3,0),"OTROS")</f>
        <v>JUAREZ</v>
      </c>
      <c r="AQ214" t="str">
        <f>+IFERROR(VLOOKUP(Tabla1[[#This Row],[EMPLEADO]],IS[[NÓMINA]:[INGENIERO]],2,0),"OTROS")</f>
        <v>MIGUEL COTA</v>
      </c>
    </row>
    <row r="215" spans="1:43" x14ac:dyDescent="0.25">
      <c r="A215" t="s">
        <v>36</v>
      </c>
      <c r="B215">
        <v>1</v>
      </c>
      <c r="C215" t="s">
        <v>541</v>
      </c>
      <c r="D215" t="s">
        <v>38</v>
      </c>
      <c r="E215" t="s">
        <v>275</v>
      </c>
      <c r="F215" t="s">
        <v>542</v>
      </c>
      <c r="G215" s="17" t="s">
        <v>543</v>
      </c>
      <c r="H215" t="s">
        <v>220</v>
      </c>
      <c r="I215" t="s">
        <v>43</v>
      </c>
      <c r="J215" t="s">
        <v>8</v>
      </c>
      <c r="K215" t="s">
        <v>544</v>
      </c>
      <c r="L215" t="s">
        <v>544</v>
      </c>
      <c r="M215" t="s">
        <v>545</v>
      </c>
      <c r="N215">
        <v>0</v>
      </c>
      <c r="O215" t="s">
        <v>47</v>
      </c>
      <c r="P215">
        <v>554</v>
      </c>
      <c r="Q215" t="s">
        <v>48</v>
      </c>
      <c r="R215" t="s">
        <v>95</v>
      </c>
      <c r="S215" t="s">
        <v>64</v>
      </c>
      <c r="T215" t="s">
        <v>208</v>
      </c>
      <c r="U215" t="s">
        <v>96</v>
      </c>
      <c r="V215">
        <v>1.1000000000000001</v>
      </c>
      <c r="W215" s="1">
        <v>1501.5000000000002</v>
      </c>
      <c r="X215">
        <v>1</v>
      </c>
      <c r="Y215">
        <v>0.43</v>
      </c>
      <c r="Z215">
        <v>9</v>
      </c>
      <c r="AA215">
        <v>4.777777777777778E-2</v>
      </c>
      <c r="AB215" s="2">
        <v>0</v>
      </c>
      <c r="AC215" s="1">
        <v>0</v>
      </c>
      <c r="AD215" s="7">
        <v>43486</v>
      </c>
      <c r="AE215" s="7">
        <v>43486</v>
      </c>
      <c r="AF215">
        <v>0</v>
      </c>
      <c r="AG215" t="s">
        <v>53</v>
      </c>
      <c r="AH215" s="2">
        <v>0</v>
      </c>
      <c r="AI215" s="1">
        <v>0</v>
      </c>
      <c r="AJ215" s="1">
        <v>0</v>
      </c>
      <c r="AK215" s="6" t="str">
        <f>+IF(Tabla1[[#This Row],[REQUEST_TY]]="SR MANTENIMIENTO CORRECTIVO", "EMERGENCIA", "OTROS")</f>
        <v>EMERGENCIA</v>
      </c>
      <c r="AL215" s="6" t="str">
        <f>+_xlfn.IFS(Tabla1[[#This Row],[Veces obj]]&lt;=1,"0-1",Tabla1[[#This Row],[Veces obj]]&lt;=2,"1-2",Tabla1[[#This Row],[Veces obj]]&lt;=3,"2-3",TRUE,"&gt;3")</f>
        <v>0-1</v>
      </c>
      <c r="AM215" s="6" t="str">
        <f>+_xlfn.IFS(MONTH(Tabla1[[#This Row],[MES]])&lt;=3,"Q1",MONTH(Tabla1[[#This Row],[MES]])&lt;=6,"Q2",MONTH(Tabla1[[#This Row],[MES]])&lt;=9,"Q3",TRUE,"Q4")</f>
        <v>Q1</v>
      </c>
      <c r="AN215" t="str">
        <f>+IFERROR(VLOOKUP(Tabla1[[#This Row],[CUENTA]],CTAS[],2,0),"OTROS")</f>
        <v>OTROS</v>
      </c>
      <c r="AP215" t="str">
        <f>+IFERROR(VLOOKUP(Tabla1[[#This Row],[EMPLEADO]],IS[],3,0),"OTROS")</f>
        <v>OTROS</v>
      </c>
      <c r="AQ215" t="str">
        <f>+IFERROR(VLOOKUP(Tabla1[[#This Row],[EMPLEADO]],IS[[NÓMINA]:[INGENIERO]],2,0),"OTROS")</f>
        <v>OTROS</v>
      </c>
    </row>
    <row r="216" spans="1:43" x14ac:dyDescent="0.25">
      <c r="A216" t="s">
        <v>36</v>
      </c>
      <c r="B216">
        <v>1</v>
      </c>
      <c r="C216" t="s">
        <v>546</v>
      </c>
      <c r="D216" t="s">
        <v>38</v>
      </c>
      <c r="E216" t="s">
        <v>373</v>
      </c>
      <c r="F216" t="s">
        <v>547</v>
      </c>
      <c r="G216" s="17" t="s">
        <v>548</v>
      </c>
      <c r="H216" t="s">
        <v>308</v>
      </c>
      <c r="I216" t="s">
        <v>43</v>
      </c>
      <c r="J216" t="s">
        <v>8</v>
      </c>
      <c r="K216" t="s">
        <v>549</v>
      </c>
      <c r="L216" t="s">
        <v>550</v>
      </c>
      <c r="M216" t="s">
        <v>46</v>
      </c>
      <c r="N216">
        <v>0</v>
      </c>
      <c r="O216" t="s">
        <v>47</v>
      </c>
      <c r="P216">
        <v>269</v>
      </c>
      <c r="Q216" t="s">
        <v>48</v>
      </c>
      <c r="R216" t="s">
        <v>153</v>
      </c>
      <c r="S216" t="s">
        <v>50</v>
      </c>
      <c r="T216" t="s">
        <v>51</v>
      </c>
      <c r="U216" t="s">
        <v>52</v>
      </c>
      <c r="V216">
        <v>1.05</v>
      </c>
      <c r="W216" s="1">
        <v>750.75000000000011</v>
      </c>
      <c r="X216">
        <v>1</v>
      </c>
      <c r="Y216">
        <v>0.25</v>
      </c>
      <c r="Z216">
        <v>5</v>
      </c>
      <c r="AA216">
        <v>0.05</v>
      </c>
      <c r="AB216" s="2">
        <v>0</v>
      </c>
      <c r="AC216" s="1">
        <v>0</v>
      </c>
      <c r="AD216" s="7">
        <v>43472</v>
      </c>
      <c r="AE216" s="7">
        <v>43473</v>
      </c>
      <c r="AF216">
        <v>1</v>
      </c>
      <c r="AG216" t="s">
        <v>53</v>
      </c>
      <c r="AH216" s="2">
        <v>0</v>
      </c>
      <c r="AI216" s="1">
        <v>0</v>
      </c>
      <c r="AJ216" s="1">
        <v>0</v>
      </c>
      <c r="AK216" s="6" t="str">
        <f>+IF(Tabla1[[#This Row],[REQUEST_TY]]="SR MANTENIMIENTO CORRECTIVO", "EMERGENCIA", "OTROS")</f>
        <v>EMERGENCIA</v>
      </c>
      <c r="AL216" s="6" t="str">
        <f>+_xlfn.IFS(Tabla1[[#This Row],[Veces obj]]&lt;=1,"0-1",Tabla1[[#This Row],[Veces obj]]&lt;=2,"1-2",Tabla1[[#This Row],[Veces obj]]&lt;=3,"2-3",TRUE,"&gt;3")</f>
        <v>0-1</v>
      </c>
      <c r="AM216" s="6" t="str">
        <f>+_xlfn.IFS(MONTH(Tabla1[[#This Row],[MES]])&lt;=3,"Q1",MONTH(Tabla1[[#This Row],[MES]])&lt;=6,"Q2",MONTH(Tabla1[[#This Row],[MES]])&lt;=9,"Q3",TRUE,"Q4")</f>
        <v>Q1</v>
      </c>
      <c r="AN216" t="str">
        <f>+IFERROR(VLOOKUP(Tabla1[[#This Row],[CUENTA]],CTAS[],2,0),"OTROS")</f>
        <v>OTROS</v>
      </c>
      <c r="AP216" t="str">
        <f>+IFERROR(VLOOKUP(Tabla1[[#This Row],[EMPLEADO]],IS[],3,0),"OTROS")</f>
        <v>OTROS</v>
      </c>
      <c r="AQ216" t="str">
        <f>+IFERROR(VLOOKUP(Tabla1[[#This Row],[EMPLEADO]],IS[[NÓMINA]:[INGENIERO]],2,0),"OTROS")</f>
        <v>OTROS</v>
      </c>
    </row>
    <row r="217" spans="1:43" x14ac:dyDescent="0.25">
      <c r="A217" t="s">
        <v>36</v>
      </c>
      <c r="B217">
        <v>1</v>
      </c>
      <c r="C217" t="s">
        <v>551</v>
      </c>
      <c r="D217" t="s">
        <v>38</v>
      </c>
      <c r="E217" t="s">
        <v>552</v>
      </c>
      <c r="F217" t="s">
        <v>553</v>
      </c>
      <c r="G217" s="17" t="s">
        <v>554</v>
      </c>
      <c r="H217" t="s">
        <v>220</v>
      </c>
      <c r="I217" t="s">
        <v>43</v>
      </c>
      <c r="J217" t="s">
        <v>8</v>
      </c>
      <c r="K217" t="s">
        <v>544</v>
      </c>
      <c r="L217" t="s">
        <v>555</v>
      </c>
      <c r="M217" t="s">
        <v>556</v>
      </c>
      <c r="N217">
        <v>0</v>
      </c>
      <c r="O217" t="s">
        <v>47</v>
      </c>
      <c r="P217">
        <v>365</v>
      </c>
      <c r="Q217" t="s">
        <v>48</v>
      </c>
      <c r="R217" t="s">
        <v>95</v>
      </c>
      <c r="S217" t="s">
        <v>64</v>
      </c>
      <c r="T217" t="s">
        <v>208</v>
      </c>
      <c r="U217" t="s">
        <v>96</v>
      </c>
      <c r="V217">
        <v>1.1000000000000001</v>
      </c>
      <c r="W217" s="1">
        <v>1501.5000000000002</v>
      </c>
      <c r="X217">
        <v>1</v>
      </c>
      <c r="Y217">
        <v>0.45</v>
      </c>
      <c r="Z217">
        <v>9</v>
      </c>
      <c r="AA217">
        <v>0.05</v>
      </c>
      <c r="AB217" s="2">
        <v>0</v>
      </c>
      <c r="AC217" s="1">
        <v>0</v>
      </c>
      <c r="AD217" s="7">
        <v>43493</v>
      </c>
      <c r="AE217" s="7">
        <v>43493</v>
      </c>
      <c r="AF217">
        <v>0</v>
      </c>
      <c r="AG217" t="s">
        <v>53</v>
      </c>
      <c r="AH217" s="2">
        <v>0</v>
      </c>
      <c r="AI217" s="1">
        <v>0</v>
      </c>
      <c r="AJ217" s="1">
        <v>0</v>
      </c>
      <c r="AK217" s="6" t="str">
        <f>+IF(Tabla1[[#This Row],[REQUEST_TY]]="SR MANTENIMIENTO CORRECTIVO", "EMERGENCIA", "OTROS")</f>
        <v>EMERGENCIA</v>
      </c>
      <c r="AL217" s="6" t="str">
        <f>+_xlfn.IFS(Tabla1[[#This Row],[Veces obj]]&lt;=1,"0-1",Tabla1[[#This Row],[Veces obj]]&lt;=2,"1-2",Tabla1[[#This Row],[Veces obj]]&lt;=3,"2-3",TRUE,"&gt;3")</f>
        <v>0-1</v>
      </c>
      <c r="AM217" s="6" t="str">
        <f>+_xlfn.IFS(MONTH(Tabla1[[#This Row],[MES]])&lt;=3,"Q1",MONTH(Tabla1[[#This Row],[MES]])&lt;=6,"Q2",MONTH(Tabla1[[#This Row],[MES]])&lt;=9,"Q3",TRUE,"Q4")</f>
        <v>Q1</v>
      </c>
      <c r="AN217" t="str">
        <f>+IFERROR(VLOOKUP(Tabla1[[#This Row],[CUENTA]],CTAS[],2,0),"OTROS")</f>
        <v>OTROS</v>
      </c>
      <c r="AP217" t="str">
        <f>+IFERROR(VLOOKUP(Tabla1[[#This Row],[EMPLEADO]],IS[],3,0),"OTROS")</f>
        <v>OTROS</v>
      </c>
      <c r="AQ217" t="str">
        <f>+IFERROR(VLOOKUP(Tabla1[[#This Row],[EMPLEADO]],IS[[NÓMINA]:[INGENIERO]],2,0),"OTROS")</f>
        <v>OTROS</v>
      </c>
    </row>
    <row r="218" spans="1:43" x14ac:dyDescent="0.25">
      <c r="A218" t="s">
        <v>36</v>
      </c>
      <c r="B218">
        <v>1</v>
      </c>
      <c r="C218" t="s">
        <v>359</v>
      </c>
      <c r="D218" t="s">
        <v>38</v>
      </c>
      <c r="E218" t="s">
        <v>39</v>
      </c>
      <c r="F218" t="s">
        <v>360</v>
      </c>
      <c r="G218" s="17" t="s">
        <v>361</v>
      </c>
      <c r="H218" t="s">
        <v>124</v>
      </c>
      <c r="I218" t="s">
        <v>43</v>
      </c>
      <c r="J218" t="s">
        <v>8</v>
      </c>
      <c r="K218" t="s">
        <v>117</v>
      </c>
      <c r="L218" t="s">
        <v>362</v>
      </c>
      <c r="M218" t="s">
        <v>73</v>
      </c>
      <c r="N218">
        <v>0</v>
      </c>
      <c r="O218" t="s">
        <v>47</v>
      </c>
      <c r="P218">
        <v>450</v>
      </c>
      <c r="Q218" t="s">
        <v>48</v>
      </c>
      <c r="R218" t="s">
        <v>49</v>
      </c>
      <c r="S218" t="s">
        <v>50</v>
      </c>
      <c r="T218" t="s">
        <v>51</v>
      </c>
      <c r="U218" t="s">
        <v>52</v>
      </c>
      <c r="V218">
        <v>1.05</v>
      </c>
      <c r="W218" s="1">
        <v>750.75000000000011</v>
      </c>
      <c r="X218">
        <v>1</v>
      </c>
      <c r="Y218">
        <v>0</v>
      </c>
      <c r="Z218">
        <v>5</v>
      </c>
      <c r="AA218">
        <v>0</v>
      </c>
      <c r="AB218" s="2">
        <v>0</v>
      </c>
      <c r="AC218" s="1">
        <v>0</v>
      </c>
      <c r="AD218" s="7">
        <v>43493</v>
      </c>
      <c r="AE218" s="7">
        <v>43493</v>
      </c>
      <c r="AF218">
        <v>0</v>
      </c>
      <c r="AG218" t="s">
        <v>53</v>
      </c>
      <c r="AH218" s="2">
        <v>0</v>
      </c>
      <c r="AI218" s="1">
        <v>0</v>
      </c>
      <c r="AJ218" s="1">
        <v>0</v>
      </c>
      <c r="AK218" s="6" t="str">
        <f>+IF(Tabla1[[#This Row],[REQUEST_TY]]="SR MANTENIMIENTO CORRECTIVO", "EMERGENCIA", "OTROS")</f>
        <v>EMERGENCIA</v>
      </c>
      <c r="AL218" s="6" t="str">
        <f>+_xlfn.IFS(Tabla1[[#This Row],[Veces obj]]&lt;=1,"0-1",Tabla1[[#This Row],[Veces obj]]&lt;=2,"1-2",Tabla1[[#This Row],[Veces obj]]&lt;=3,"2-3",TRUE,"&gt;3")</f>
        <v>0-1</v>
      </c>
      <c r="AM218" s="6" t="str">
        <f>+_xlfn.IFS(MONTH(Tabla1[[#This Row],[MES]])&lt;=3,"Q1",MONTH(Tabla1[[#This Row],[MES]])&lt;=6,"Q2",MONTH(Tabla1[[#This Row],[MES]])&lt;=9,"Q3",TRUE,"Q4")</f>
        <v>Q1</v>
      </c>
      <c r="AN218" t="str">
        <f>+IFERROR(VLOOKUP(Tabla1[[#This Row],[CUENTA]],CTAS[],2,0),"OTROS")</f>
        <v>OTROS</v>
      </c>
      <c r="AO218">
        <v>1</v>
      </c>
      <c r="AP218" t="str">
        <f>+IFERROR(VLOOKUP(Tabla1[[#This Row],[EMPLEADO]],IS[],3,0),"OTROS")</f>
        <v>JUAREZ</v>
      </c>
      <c r="AQ218" t="str">
        <f>+IFERROR(VLOOKUP(Tabla1[[#This Row],[EMPLEADO]],IS[[NÓMINA]:[INGENIERO]],2,0),"OTROS")</f>
        <v>MIGUEL COTA</v>
      </c>
    </row>
    <row r="219" spans="1:43" x14ac:dyDescent="0.25">
      <c r="A219" t="s">
        <v>36</v>
      </c>
      <c r="B219">
        <v>1</v>
      </c>
      <c r="C219" t="s">
        <v>557</v>
      </c>
      <c r="D219" t="s">
        <v>38</v>
      </c>
      <c r="E219" t="s">
        <v>558</v>
      </c>
      <c r="F219" t="s">
        <v>559</v>
      </c>
      <c r="G219" s="17" t="s">
        <v>560</v>
      </c>
      <c r="H219" t="s">
        <v>70</v>
      </c>
      <c r="I219" t="s">
        <v>43</v>
      </c>
      <c r="J219" t="s">
        <v>8</v>
      </c>
      <c r="K219" t="s">
        <v>92</v>
      </c>
      <c r="L219" t="s">
        <v>93</v>
      </c>
      <c r="M219" t="s">
        <v>94</v>
      </c>
      <c r="N219">
        <v>1</v>
      </c>
      <c r="O219" t="s">
        <v>47</v>
      </c>
      <c r="P219">
        <v>105</v>
      </c>
      <c r="Q219" t="s">
        <v>48</v>
      </c>
      <c r="R219" t="s">
        <v>95</v>
      </c>
      <c r="S219" t="s">
        <v>64</v>
      </c>
      <c r="T219" t="s">
        <v>51</v>
      </c>
      <c r="U219" t="s">
        <v>96</v>
      </c>
      <c r="V219">
        <v>1.1000000000000001</v>
      </c>
      <c r="W219" s="1">
        <v>0</v>
      </c>
      <c r="X219">
        <v>1</v>
      </c>
      <c r="Y219">
        <v>0.26</v>
      </c>
      <c r="Z219">
        <v>5</v>
      </c>
      <c r="AA219">
        <v>5.2000000000000005E-2</v>
      </c>
      <c r="AB219" s="2">
        <v>0</v>
      </c>
      <c r="AC219" s="1">
        <v>0</v>
      </c>
      <c r="AD219" s="7">
        <v>43475</v>
      </c>
      <c r="AE219" s="7">
        <v>43475</v>
      </c>
      <c r="AF219">
        <v>0</v>
      </c>
      <c r="AG219" t="s">
        <v>53</v>
      </c>
      <c r="AH219" s="2">
        <v>0</v>
      </c>
      <c r="AI219" s="1">
        <v>0</v>
      </c>
      <c r="AJ219" s="1">
        <v>0</v>
      </c>
      <c r="AK219" s="6" t="str">
        <f>+IF(Tabla1[[#This Row],[REQUEST_TY]]="SR MANTENIMIENTO CORRECTIVO", "EMERGENCIA", "OTROS")</f>
        <v>EMERGENCIA</v>
      </c>
      <c r="AL219" s="6" t="str">
        <f>+_xlfn.IFS(Tabla1[[#This Row],[Veces obj]]&lt;=1,"0-1",Tabla1[[#This Row],[Veces obj]]&lt;=2,"1-2",Tabla1[[#This Row],[Veces obj]]&lt;=3,"2-3",TRUE,"&gt;3")</f>
        <v>0-1</v>
      </c>
      <c r="AM219" s="6" t="str">
        <f>+_xlfn.IFS(MONTH(Tabla1[[#This Row],[MES]])&lt;=3,"Q1",MONTH(Tabla1[[#This Row],[MES]])&lt;=6,"Q2",MONTH(Tabla1[[#This Row],[MES]])&lt;=9,"Q3",TRUE,"Q4")</f>
        <v>Q1</v>
      </c>
      <c r="AN219" t="str">
        <f>+IFERROR(VLOOKUP(Tabla1[[#This Row],[CUENTA]],CTAS[],2,0),"OTROS")</f>
        <v>OTROS</v>
      </c>
      <c r="AP219" t="str">
        <f>+IFERROR(VLOOKUP(Tabla1[[#This Row],[EMPLEADO]],IS[],3,0),"OTROS")</f>
        <v>OTROS</v>
      </c>
      <c r="AQ219" t="str">
        <f>+IFERROR(VLOOKUP(Tabla1[[#This Row],[EMPLEADO]],IS[[NÓMINA]:[INGENIERO]],2,0),"OTROS")</f>
        <v>OTROS</v>
      </c>
    </row>
    <row r="220" spans="1:43" x14ac:dyDescent="0.25">
      <c r="A220" t="s">
        <v>4444</v>
      </c>
      <c r="B220">
        <v>1</v>
      </c>
      <c r="C220" t="s">
        <v>4604</v>
      </c>
      <c r="D220" t="s">
        <v>38</v>
      </c>
      <c r="E220" t="s">
        <v>426</v>
      </c>
      <c r="F220" t="s">
        <v>4605</v>
      </c>
      <c r="G220" s="17" t="s">
        <v>4606</v>
      </c>
      <c r="H220" t="s">
        <v>124</v>
      </c>
      <c r="I220" t="s">
        <v>43</v>
      </c>
      <c r="J220" t="s">
        <v>8</v>
      </c>
      <c r="K220" t="s">
        <v>151</v>
      </c>
      <c r="L220" t="s">
        <v>1325</v>
      </c>
      <c r="M220" t="s">
        <v>94</v>
      </c>
      <c r="N220">
        <v>0</v>
      </c>
      <c r="O220" t="s">
        <v>47</v>
      </c>
      <c r="P220">
        <v>41</v>
      </c>
      <c r="Q220" t="s">
        <v>82</v>
      </c>
      <c r="R220" t="s">
        <v>235</v>
      </c>
      <c r="S220" t="s">
        <v>50</v>
      </c>
      <c r="T220" t="s">
        <v>51</v>
      </c>
      <c r="U220" t="s">
        <v>120</v>
      </c>
      <c r="V220">
        <v>0.8</v>
      </c>
      <c r="W220" s="1">
        <v>572.00000000000011</v>
      </c>
      <c r="X220">
        <v>1</v>
      </c>
      <c r="Y220">
        <v>0</v>
      </c>
      <c r="Z220">
        <v>5</v>
      </c>
      <c r="AA220">
        <v>0</v>
      </c>
      <c r="AB220" s="2">
        <v>0</v>
      </c>
      <c r="AC220" s="1">
        <v>0</v>
      </c>
      <c r="AD220" s="7">
        <v>43503</v>
      </c>
      <c r="AE220" s="7">
        <v>43503</v>
      </c>
      <c r="AF220">
        <v>0</v>
      </c>
      <c r="AG220" t="s">
        <v>53</v>
      </c>
      <c r="AH220" s="2">
        <v>0</v>
      </c>
      <c r="AI220" s="1">
        <v>0</v>
      </c>
      <c r="AJ220" s="1">
        <v>0</v>
      </c>
      <c r="AK220" s="6" t="str">
        <f>+IF(Tabla1[[#This Row],[REQUEST_TY]]="SR MANTENIMIENTO CORRECTIVO", "EMERGENCIA", "OTROS")</f>
        <v>EMERGENCIA</v>
      </c>
      <c r="AL220" s="6" t="str">
        <f>+_xlfn.IFS(Tabla1[[#This Row],[Veces obj]]&lt;=1,"0-1",Tabla1[[#This Row],[Veces obj]]&lt;=2,"1-2",Tabla1[[#This Row],[Veces obj]]&lt;=3,"2-3",TRUE,"&gt;3")</f>
        <v>0-1</v>
      </c>
      <c r="AM220" s="6" t="str">
        <f>+_xlfn.IFS(MONTH(Tabla1[[#This Row],[MES]])&lt;=3,"Q1",MONTH(Tabla1[[#This Row],[MES]])&lt;=6,"Q2",MONTH(Tabla1[[#This Row],[MES]])&lt;=9,"Q3",TRUE,"Q4")</f>
        <v>Q1</v>
      </c>
      <c r="AN220" t="str">
        <f>+IFERROR(VLOOKUP(Tabla1[[#This Row],[CUENTA]],CTAS[],2,0),"OTROS")</f>
        <v>HONEYWELL</v>
      </c>
      <c r="AO220">
        <v>1</v>
      </c>
      <c r="AP220" t="str">
        <f>+IFERROR(VLOOKUP(Tabla1[[#This Row],[EMPLEADO]],IS[],3,0),"OTROS")</f>
        <v>JUAREZ</v>
      </c>
      <c r="AQ220" t="str">
        <f>+IFERROR(VLOOKUP(Tabla1[[#This Row],[EMPLEADO]],IS[[NÓMINA]:[INGENIERO]],2,0),"OTROS")</f>
        <v>MIGUEL COTA</v>
      </c>
    </row>
    <row r="221" spans="1:43" x14ac:dyDescent="0.25">
      <c r="A221" t="s">
        <v>4444</v>
      </c>
      <c r="B221">
        <v>1</v>
      </c>
      <c r="C221" t="s">
        <v>6321</v>
      </c>
      <c r="D221" t="s">
        <v>38</v>
      </c>
      <c r="E221" t="s">
        <v>176</v>
      </c>
      <c r="F221" t="s">
        <v>6322</v>
      </c>
      <c r="G221" s="17" t="s">
        <v>5157</v>
      </c>
      <c r="H221" t="s">
        <v>220</v>
      </c>
      <c r="I221" t="s">
        <v>43</v>
      </c>
      <c r="J221" t="s">
        <v>8</v>
      </c>
      <c r="K221" t="s">
        <v>1667</v>
      </c>
      <c r="L221" t="s">
        <v>4619</v>
      </c>
      <c r="M221" t="s">
        <v>556</v>
      </c>
      <c r="N221">
        <v>0</v>
      </c>
      <c r="O221" t="s">
        <v>47</v>
      </c>
      <c r="P221">
        <v>9</v>
      </c>
      <c r="Q221" t="s">
        <v>194</v>
      </c>
      <c r="R221" t="s">
        <v>49</v>
      </c>
      <c r="S221" t="s">
        <v>50</v>
      </c>
      <c r="T221" t="s">
        <v>208</v>
      </c>
      <c r="U221" t="s">
        <v>444</v>
      </c>
      <c r="V221">
        <v>0</v>
      </c>
      <c r="W221" s="1">
        <v>0</v>
      </c>
      <c r="X221">
        <v>1</v>
      </c>
      <c r="Y221">
        <v>0.48</v>
      </c>
      <c r="Z221">
        <v>9</v>
      </c>
      <c r="AA221">
        <v>5.333333333333333E-2</v>
      </c>
      <c r="AB221" s="2">
        <v>0</v>
      </c>
      <c r="AC221" s="1">
        <v>0</v>
      </c>
      <c r="AD221" s="7">
        <v>43514</v>
      </c>
      <c r="AE221" s="7">
        <v>43514</v>
      </c>
      <c r="AF221">
        <v>0</v>
      </c>
      <c r="AG221" t="s">
        <v>53</v>
      </c>
      <c r="AH221" s="2">
        <v>0</v>
      </c>
      <c r="AI221" s="1">
        <v>0</v>
      </c>
      <c r="AJ221" s="1">
        <v>0</v>
      </c>
      <c r="AK221" s="6" t="str">
        <f>+IF(Tabla1[[#This Row],[REQUEST_TY]]="SR MANTENIMIENTO CORRECTIVO", "EMERGENCIA", "OTROS")</f>
        <v>EMERGENCIA</v>
      </c>
      <c r="AL221" s="6" t="str">
        <f>+_xlfn.IFS(Tabla1[[#This Row],[Veces obj]]&lt;=1,"0-1",Tabla1[[#This Row],[Veces obj]]&lt;=2,"1-2",Tabla1[[#This Row],[Veces obj]]&lt;=3,"2-3",TRUE,"&gt;3")</f>
        <v>0-1</v>
      </c>
      <c r="AM221" s="6" t="str">
        <f>+_xlfn.IFS(MONTH(Tabla1[[#This Row],[MES]])&lt;=3,"Q1",MONTH(Tabla1[[#This Row],[MES]])&lt;=6,"Q2",MONTH(Tabla1[[#This Row],[MES]])&lt;=9,"Q3",TRUE,"Q4")</f>
        <v>Q1</v>
      </c>
      <c r="AN221" t="str">
        <f>+IFERROR(VLOOKUP(Tabla1[[#This Row],[CUENTA]],CTAS[],2,0),"OTROS")</f>
        <v>OTROS</v>
      </c>
      <c r="AP221" t="str">
        <f>+IFERROR(VLOOKUP(Tabla1[[#This Row],[EMPLEADO]],IS[],3,0),"OTROS")</f>
        <v>OTROS</v>
      </c>
      <c r="AQ221" t="str">
        <f>+IFERROR(VLOOKUP(Tabla1[[#This Row],[EMPLEADO]],IS[[NÓMINA]:[INGENIERO]],2,0),"OTROS")</f>
        <v>OTROS</v>
      </c>
    </row>
    <row r="222" spans="1:43" x14ac:dyDescent="0.25">
      <c r="A222" t="s">
        <v>36</v>
      </c>
      <c r="B222">
        <v>1</v>
      </c>
      <c r="C222" t="s">
        <v>565</v>
      </c>
      <c r="D222" t="s">
        <v>38</v>
      </c>
      <c r="E222" t="s">
        <v>401</v>
      </c>
      <c r="F222" t="s">
        <v>566</v>
      </c>
      <c r="G222" s="17" t="s">
        <v>567</v>
      </c>
      <c r="H222" t="s">
        <v>568</v>
      </c>
      <c r="I222" t="s">
        <v>43</v>
      </c>
      <c r="J222" t="s">
        <v>8</v>
      </c>
      <c r="K222" t="s">
        <v>71</v>
      </c>
      <c r="L222" t="s">
        <v>569</v>
      </c>
      <c r="M222" t="s">
        <v>570</v>
      </c>
      <c r="N222">
        <v>0</v>
      </c>
      <c r="O222" t="s">
        <v>47</v>
      </c>
      <c r="P222">
        <v>45</v>
      </c>
      <c r="Q222" t="s">
        <v>82</v>
      </c>
      <c r="R222" t="s">
        <v>153</v>
      </c>
      <c r="S222" t="s">
        <v>50</v>
      </c>
      <c r="T222" t="s">
        <v>51</v>
      </c>
      <c r="U222" t="s">
        <v>120</v>
      </c>
      <c r="V222">
        <v>0.8</v>
      </c>
      <c r="W222" s="1">
        <v>572.00000000000011</v>
      </c>
      <c r="X222">
        <v>1</v>
      </c>
      <c r="Y222">
        <v>0.27</v>
      </c>
      <c r="Z222">
        <v>5</v>
      </c>
      <c r="AA222">
        <v>5.4000000000000006E-2</v>
      </c>
      <c r="AB222" s="2">
        <v>0</v>
      </c>
      <c r="AC222" s="1">
        <v>0</v>
      </c>
      <c r="AD222" s="7">
        <v>43472</v>
      </c>
      <c r="AE222" s="7">
        <v>43473</v>
      </c>
      <c r="AF222">
        <v>1</v>
      </c>
      <c r="AG222" t="s">
        <v>53</v>
      </c>
      <c r="AH222" s="2">
        <v>0</v>
      </c>
      <c r="AI222" s="1">
        <v>0</v>
      </c>
      <c r="AJ222" s="1">
        <v>0</v>
      </c>
      <c r="AK222" s="6" t="str">
        <f>+IF(Tabla1[[#This Row],[REQUEST_TY]]="SR MANTENIMIENTO CORRECTIVO", "EMERGENCIA", "OTROS")</f>
        <v>EMERGENCIA</v>
      </c>
      <c r="AL222" s="6" t="str">
        <f>+_xlfn.IFS(Tabla1[[#This Row],[Veces obj]]&lt;=1,"0-1",Tabla1[[#This Row],[Veces obj]]&lt;=2,"1-2",Tabla1[[#This Row],[Veces obj]]&lt;=3,"2-3",TRUE,"&gt;3")</f>
        <v>0-1</v>
      </c>
      <c r="AM222" s="6" t="str">
        <f>+_xlfn.IFS(MONTH(Tabla1[[#This Row],[MES]])&lt;=3,"Q1",MONTH(Tabla1[[#This Row],[MES]])&lt;=6,"Q2",MONTH(Tabla1[[#This Row],[MES]])&lt;=9,"Q3",TRUE,"Q4")</f>
        <v>Q1</v>
      </c>
      <c r="AN222" t="str">
        <f>+IFERROR(VLOOKUP(Tabla1[[#This Row],[CUENTA]],CTAS[],2,0),"OTROS")</f>
        <v>OTROS</v>
      </c>
      <c r="AP222" t="str">
        <f>+IFERROR(VLOOKUP(Tabla1[[#This Row],[EMPLEADO]],IS[],3,0),"OTROS")</f>
        <v>OTROS</v>
      </c>
      <c r="AQ222" t="str">
        <f>+IFERROR(VLOOKUP(Tabla1[[#This Row],[EMPLEADO]],IS[[NÓMINA]:[INGENIERO]],2,0),"OTROS")</f>
        <v>OTROS</v>
      </c>
    </row>
    <row r="223" spans="1:43" x14ac:dyDescent="0.25">
      <c r="A223" t="s">
        <v>4444</v>
      </c>
      <c r="B223">
        <v>1</v>
      </c>
      <c r="C223" t="s">
        <v>4733</v>
      </c>
      <c r="D223" t="s">
        <v>38</v>
      </c>
      <c r="E223" t="s">
        <v>39</v>
      </c>
      <c r="F223" t="s">
        <v>4734</v>
      </c>
      <c r="G223" s="17" t="s">
        <v>361</v>
      </c>
      <c r="H223" t="s">
        <v>124</v>
      </c>
      <c r="I223" t="s">
        <v>43</v>
      </c>
      <c r="J223" t="s">
        <v>8</v>
      </c>
      <c r="K223" t="s">
        <v>117</v>
      </c>
      <c r="L223" t="s">
        <v>362</v>
      </c>
      <c r="M223" t="s">
        <v>73</v>
      </c>
      <c r="N223">
        <v>0</v>
      </c>
      <c r="O223" t="s">
        <v>47</v>
      </c>
      <c r="P223">
        <v>3</v>
      </c>
      <c r="Q223" t="s">
        <v>388</v>
      </c>
      <c r="R223" t="s">
        <v>49</v>
      </c>
      <c r="S223" t="s">
        <v>50</v>
      </c>
      <c r="T223" t="s">
        <v>51</v>
      </c>
      <c r="U223" t="s">
        <v>641</v>
      </c>
      <c r="V223">
        <v>0</v>
      </c>
      <c r="W223" s="1">
        <v>0</v>
      </c>
      <c r="X223">
        <v>1</v>
      </c>
      <c r="Y223">
        <v>0</v>
      </c>
      <c r="Z223">
        <v>5</v>
      </c>
      <c r="AA223">
        <v>0</v>
      </c>
      <c r="AB223" s="2">
        <v>0</v>
      </c>
      <c r="AC223" s="1">
        <v>0</v>
      </c>
      <c r="AD223" s="7">
        <v>43496</v>
      </c>
      <c r="AE223" s="7">
        <v>43497</v>
      </c>
      <c r="AF223">
        <v>1</v>
      </c>
      <c r="AG223" t="s">
        <v>53</v>
      </c>
      <c r="AH223" s="2">
        <v>0</v>
      </c>
      <c r="AI223" s="1">
        <v>0</v>
      </c>
      <c r="AJ223" s="1">
        <v>0</v>
      </c>
      <c r="AK223" s="6" t="str">
        <f>+IF(Tabla1[[#This Row],[REQUEST_TY]]="SR MANTENIMIENTO CORRECTIVO", "EMERGENCIA", "OTROS")</f>
        <v>EMERGENCIA</v>
      </c>
      <c r="AL223" s="6" t="str">
        <f>+_xlfn.IFS(Tabla1[[#This Row],[Veces obj]]&lt;=1,"0-1",Tabla1[[#This Row],[Veces obj]]&lt;=2,"1-2",Tabla1[[#This Row],[Veces obj]]&lt;=3,"2-3",TRUE,"&gt;3")</f>
        <v>0-1</v>
      </c>
      <c r="AM223" s="6" t="str">
        <f>+_xlfn.IFS(MONTH(Tabla1[[#This Row],[MES]])&lt;=3,"Q1",MONTH(Tabla1[[#This Row],[MES]])&lt;=6,"Q2",MONTH(Tabla1[[#This Row],[MES]])&lt;=9,"Q3",TRUE,"Q4")</f>
        <v>Q1</v>
      </c>
      <c r="AN223" t="str">
        <f>+IFERROR(VLOOKUP(Tabla1[[#This Row],[CUENTA]],CTAS[],2,0),"OTROS")</f>
        <v>OTROS</v>
      </c>
      <c r="AO223">
        <v>1</v>
      </c>
      <c r="AP223" t="str">
        <f>+IFERROR(VLOOKUP(Tabla1[[#This Row],[EMPLEADO]],IS[],3,0),"OTROS")</f>
        <v>JUAREZ</v>
      </c>
      <c r="AQ223" t="str">
        <f>+IFERROR(VLOOKUP(Tabla1[[#This Row],[EMPLEADO]],IS[[NÓMINA]:[INGENIERO]],2,0),"OTROS")</f>
        <v>MIGUEL COTA</v>
      </c>
    </row>
    <row r="224" spans="1:43" x14ac:dyDescent="0.25">
      <c r="A224" t="s">
        <v>36</v>
      </c>
      <c r="B224">
        <v>1</v>
      </c>
      <c r="C224" t="s">
        <v>571</v>
      </c>
      <c r="D224" t="s">
        <v>38</v>
      </c>
      <c r="E224" t="s">
        <v>55</v>
      </c>
      <c r="F224" t="s">
        <v>572</v>
      </c>
      <c r="G224" s="17" t="s">
        <v>573</v>
      </c>
      <c r="H224" t="s">
        <v>574</v>
      </c>
      <c r="I224" t="s">
        <v>43</v>
      </c>
      <c r="J224" t="s">
        <v>8</v>
      </c>
      <c r="K224" t="s">
        <v>59</v>
      </c>
      <c r="L224" t="s">
        <v>575</v>
      </c>
      <c r="M224" t="s">
        <v>576</v>
      </c>
      <c r="N224">
        <v>0</v>
      </c>
      <c r="O224" t="s">
        <v>47</v>
      </c>
      <c r="P224">
        <v>20</v>
      </c>
      <c r="Q224" t="s">
        <v>62</v>
      </c>
      <c r="R224" t="s">
        <v>63</v>
      </c>
      <c r="S224" t="s">
        <v>64</v>
      </c>
      <c r="T224" t="s">
        <v>208</v>
      </c>
      <c r="U224" t="s">
        <v>65</v>
      </c>
      <c r="V224">
        <v>0.8</v>
      </c>
      <c r="W224" s="1">
        <v>1092</v>
      </c>
      <c r="X224">
        <v>1</v>
      </c>
      <c r="Y224">
        <v>0.49</v>
      </c>
      <c r="Z224">
        <v>9</v>
      </c>
      <c r="AA224">
        <v>5.4444444444444441E-2</v>
      </c>
      <c r="AB224" s="2">
        <v>0</v>
      </c>
      <c r="AC224" s="1">
        <v>0</v>
      </c>
      <c r="AD224" s="7">
        <v>43487</v>
      </c>
      <c r="AE224" s="7">
        <v>43487</v>
      </c>
      <c r="AF224">
        <v>0</v>
      </c>
      <c r="AG224" t="s">
        <v>53</v>
      </c>
      <c r="AH224" s="2">
        <v>0</v>
      </c>
      <c r="AI224" s="1">
        <v>0</v>
      </c>
      <c r="AJ224" s="1">
        <v>0</v>
      </c>
      <c r="AK224" s="6" t="str">
        <f>+IF(Tabla1[[#This Row],[REQUEST_TY]]="SR MANTENIMIENTO CORRECTIVO", "EMERGENCIA", "OTROS")</f>
        <v>EMERGENCIA</v>
      </c>
      <c r="AL224" s="6" t="str">
        <f>+_xlfn.IFS(Tabla1[[#This Row],[Veces obj]]&lt;=1,"0-1",Tabla1[[#This Row],[Veces obj]]&lt;=2,"1-2",Tabla1[[#This Row],[Veces obj]]&lt;=3,"2-3",TRUE,"&gt;3")</f>
        <v>0-1</v>
      </c>
      <c r="AM224" s="6" t="str">
        <f>+_xlfn.IFS(MONTH(Tabla1[[#This Row],[MES]])&lt;=3,"Q1",MONTH(Tabla1[[#This Row],[MES]])&lt;=6,"Q2",MONTH(Tabla1[[#This Row],[MES]])&lt;=9,"Q3",TRUE,"Q4")</f>
        <v>Q1</v>
      </c>
      <c r="AN224" t="str">
        <f>+IFERROR(VLOOKUP(Tabla1[[#This Row],[CUENTA]],CTAS[],2,0),"OTROS")</f>
        <v>OTROS</v>
      </c>
      <c r="AP224" t="str">
        <f>+IFERROR(VLOOKUP(Tabla1[[#This Row],[EMPLEADO]],IS[],3,0),"OTROS")</f>
        <v>OTROS</v>
      </c>
      <c r="AQ224" t="str">
        <f>+IFERROR(VLOOKUP(Tabla1[[#This Row],[EMPLEADO]],IS[[NÓMINA]:[INGENIERO]],2,0),"OTROS")</f>
        <v>OTROS</v>
      </c>
    </row>
    <row r="225" spans="1:43" x14ac:dyDescent="0.25">
      <c r="A225" t="s">
        <v>4444</v>
      </c>
      <c r="B225">
        <v>1</v>
      </c>
      <c r="C225" t="s">
        <v>4847</v>
      </c>
      <c r="D225" t="s">
        <v>38</v>
      </c>
      <c r="E225" t="s">
        <v>89</v>
      </c>
      <c r="F225" t="s">
        <v>4848</v>
      </c>
      <c r="G225" s="17" t="s">
        <v>168</v>
      </c>
      <c r="H225" t="s">
        <v>124</v>
      </c>
      <c r="I225" t="s">
        <v>43</v>
      </c>
      <c r="J225" t="s">
        <v>8</v>
      </c>
      <c r="K225" t="s">
        <v>169</v>
      </c>
      <c r="L225" t="s">
        <v>170</v>
      </c>
      <c r="M225" t="s">
        <v>94</v>
      </c>
      <c r="N225">
        <v>0</v>
      </c>
      <c r="O225" t="s">
        <v>47</v>
      </c>
      <c r="P225">
        <v>18</v>
      </c>
      <c r="Q225" t="s">
        <v>62</v>
      </c>
      <c r="R225" t="s">
        <v>95</v>
      </c>
      <c r="S225" t="s">
        <v>64</v>
      </c>
      <c r="T225" t="s">
        <v>51</v>
      </c>
      <c r="U225" t="s">
        <v>65</v>
      </c>
      <c r="V225">
        <v>0.8</v>
      </c>
      <c r="W225" s="1">
        <v>1092</v>
      </c>
      <c r="X225">
        <v>1</v>
      </c>
      <c r="Y225">
        <v>0</v>
      </c>
      <c r="Z225">
        <v>5</v>
      </c>
      <c r="AA225">
        <v>0</v>
      </c>
      <c r="AB225" s="2">
        <v>0</v>
      </c>
      <c r="AC225" s="1">
        <v>0</v>
      </c>
      <c r="AD225" s="7">
        <v>43501</v>
      </c>
      <c r="AE225" s="7">
        <v>43501</v>
      </c>
      <c r="AF225">
        <v>0</v>
      </c>
      <c r="AG225" t="s">
        <v>53</v>
      </c>
      <c r="AH225" s="2">
        <v>0</v>
      </c>
      <c r="AI225" s="1">
        <v>0</v>
      </c>
      <c r="AJ225" s="1">
        <v>0</v>
      </c>
      <c r="AK225" s="6" t="str">
        <f>+IF(Tabla1[[#This Row],[REQUEST_TY]]="SR MANTENIMIENTO CORRECTIVO", "EMERGENCIA", "OTROS")</f>
        <v>EMERGENCIA</v>
      </c>
      <c r="AL225" s="6" t="str">
        <f>+_xlfn.IFS(Tabla1[[#This Row],[Veces obj]]&lt;=1,"0-1",Tabla1[[#This Row],[Veces obj]]&lt;=2,"1-2",Tabla1[[#This Row],[Veces obj]]&lt;=3,"2-3",TRUE,"&gt;3")</f>
        <v>0-1</v>
      </c>
      <c r="AM225" s="6" t="str">
        <f>+_xlfn.IFS(MONTH(Tabla1[[#This Row],[MES]])&lt;=3,"Q1",MONTH(Tabla1[[#This Row],[MES]])&lt;=6,"Q2",MONTH(Tabla1[[#This Row],[MES]])&lt;=9,"Q3",TRUE,"Q4")</f>
        <v>Q1</v>
      </c>
      <c r="AN225" t="str">
        <f>+IFERROR(VLOOKUP(Tabla1[[#This Row],[CUENTA]],CTAS[],2,0),"OTROS")</f>
        <v>OTROS</v>
      </c>
      <c r="AO225">
        <v>1</v>
      </c>
      <c r="AP225" t="str">
        <f>+IFERROR(VLOOKUP(Tabla1[[#This Row],[EMPLEADO]],IS[],3,0),"OTROS")</f>
        <v>JUAREZ</v>
      </c>
      <c r="AQ225" t="str">
        <f>+IFERROR(VLOOKUP(Tabla1[[#This Row],[EMPLEADO]],IS[[NÓMINA]:[INGENIERO]],2,0),"OTROS")</f>
        <v>MIGUEL COTA</v>
      </c>
    </row>
    <row r="226" spans="1:43" x14ac:dyDescent="0.25">
      <c r="A226" t="s">
        <v>4444</v>
      </c>
      <c r="B226">
        <v>1</v>
      </c>
      <c r="C226" t="s">
        <v>5524</v>
      </c>
      <c r="D226" t="s">
        <v>38</v>
      </c>
      <c r="E226" t="s">
        <v>98</v>
      </c>
      <c r="F226" t="s">
        <v>5525</v>
      </c>
      <c r="G226" s="17" t="s">
        <v>5526</v>
      </c>
      <c r="H226" t="s">
        <v>124</v>
      </c>
      <c r="I226" t="s">
        <v>43</v>
      </c>
      <c r="J226" t="s">
        <v>8</v>
      </c>
      <c r="K226" t="s">
        <v>71</v>
      </c>
      <c r="L226" t="s">
        <v>1080</v>
      </c>
      <c r="M226" t="s">
        <v>94</v>
      </c>
      <c r="N226">
        <v>0</v>
      </c>
      <c r="O226" t="s">
        <v>47</v>
      </c>
      <c r="P226">
        <v>63</v>
      </c>
      <c r="Q226" t="s">
        <v>48</v>
      </c>
      <c r="R226" t="s">
        <v>63</v>
      </c>
      <c r="S226" t="s">
        <v>64</v>
      </c>
      <c r="T226" t="s">
        <v>51</v>
      </c>
      <c r="U226" t="s">
        <v>96</v>
      </c>
      <c r="V226">
        <v>1.1000000000000001</v>
      </c>
      <c r="W226" s="1">
        <v>1501.5000000000002</v>
      </c>
      <c r="X226">
        <v>1</v>
      </c>
      <c r="Y226">
        <v>0</v>
      </c>
      <c r="Z226">
        <v>5</v>
      </c>
      <c r="AA226">
        <v>0</v>
      </c>
      <c r="AB226" s="2">
        <v>0</v>
      </c>
      <c r="AC226" s="1">
        <v>0</v>
      </c>
      <c r="AD226" s="7">
        <v>43507</v>
      </c>
      <c r="AE226" s="7">
        <v>43507</v>
      </c>
      <c r="AF226">
        <v>0</v>
      </c>
      <c r="AG226" t="s">
        <v>53</v>
      </c>
      <c r="AH226" s="2">
        <v>0</v>
      </c>
      <c r="AI226" s="1">
        <v>0</v>
      </c>
      <c r="AJ226" s="1">
        <v>0</v>
      </c>
      <c r="AK226" s="6" t="str">
        <f>+IF(Tabla1[[#This Row],[REQUEST_TY]]="SR MANTENIMIENTO CORRECTIVO", "EMERGENCIA", "OTROS")</f>
        <v>EMERGENCIA</v>
      </c>
      <c r="AL226" s="6" t="str">
        <f>+_xlfn.IFS(Tabla1[[#This Row],[Veces obj]]&lt;=1,"0-1",Tabla1[[#This Row],[Veces obj]]&lt;=2,"1-2",Tabla1[[#This Row],[Veces obj]]&lt;=3,"2-3",TRUE,"&gt;3")</f>
        <v>0-1</v>
      </c>
      <c r="AM226" s="6" t="str">
        <f>+_xlfn.IFS(MONTH(Tabla1[[#This Row],[MES]])&lt;=3,"Q1",MONTH(Tabla1[[#This Row],[MES]])&lt;=6,"Q2",MONTH(Tabla1[[#This Row],[MES]])&lt;=9,"Q3",TRUE,"Q4")</f>
        <v>Q1</v>
      </c>
      <c r="AN226" t="str">
        <f>+IFERROR(VLOOKUP(Tabla1[[#This Row],[CUENTA]],CTAS[],2,0),"OTROS")</f>
        <v>OTROS</v>
      </c>
      <c r="AO226">
        <v>1</v>
      </c>
      <c r="AP226" t="str">
        <f>+IFERROR(VLOOKUP(Tabla1[[#This Row],[EMPLEADO]],IS[],3,0),"OTROS")</f>
        <v>JUAREZ</v>
      </c>
      <c r="AQ226" t="str">
        <f>+IFERROR(VLOOKUP(Tabla1[[#This Row],[EMPLEADO]],IS[[NÓMINA]:[INGENIERO]],2,0),"OTROS")</f>
        <v>MIGUEL COTA</v>
      </c>
    </row>
    <row r="227" spans="1:43" x14ac:dyDescent="0.25">
      <c r="A227" t="s">
        <v>4444</v>
      </c>
      <c r="B227">
        <v>1</v>
      </c>
      <c r="C227" t="s">
        <v>5631</v>
      </c>
      <c r="D227" t="s">
        <v>38</v>
      </c>
      <c r="E227" t="s">
        <v>888</v>
      </c>
      <c r="F227" t="s">
        <v>5632</v>
      </c>
      <c r="G227" s="17" t="s">
        <v>4088</v>
      </c>
      <c r="H227" t="s">
        <v>124</v>
      </c>
      <c r="I227" t="s">
        <v>43</v>
      </c>
      <c r="J227" t="s">
        <v>8</v>
      </c>
      <c r="K227" t="s">
        <v>1881</v>
      </c>
      <c r="L227" t="s">
        <v>1882</v>
      </c>
      <c r="M227" t="s">
        <v>73</v>
      </c>
      <c r="N227">
        <v>0</v>
      </c>
      <c r="O227" t="s">
        <v>47</v>
      </c>
      <c r="P227">
        <v>21</v>
      </c>
      <c r="Q227" t="s">
        <v>62</v>
      </c>
      <c r="R227" t="s">
        <v>49</v>
      </c>
      <c r="S227" t="s">
        <v>50</v>
      </c>
      <c r="T227" t="s">
        <v>51</v>
      </c>
      <c r="U227" t="s">
        <v>154</v>
      </c>
      <c r="V227">
        <v>0.6</v>
      </c>
      <c r="W227" s="1">
        <v>429.00000000000006</v>
      </c>
      <c r="X227">
        <v>1</v>
      </c>
      <c r="Y227">
        <v>0</v>
      </c>
      <c r="Z227">
        <v>5</v>
      </c>
      <c r="AA227">
        <v>0</v>
      </c>
      <c r="AB227" s="2">
        <v>0</v>
      </c>
      <c r="AC227" s="1">
        <v>0</v>
      </c>
      <c r="AD227" s="7">
        <v>43508</v>
      </c>
      <c r="AE227" s="7">
        <v>43508</v>
      </c>
      <c r="AF227">
        <v>0</v>
      </c>
      <c r="AG227" t="s">
        <v>53</v>
      </c>
      <c r="AH227" s="2">
        <v>0</v>
      </c>
      <c r="AI227" s="1">
        <v>0</v>
      </c>
      <c r="AJ227" s="1">
        <v>0</v>
      </c>
      <c r="AK227" s="6" t="str">
        <f>+IF(Tabla1[[#This Row],[REQUEST_TY]]="SR MANTENIMIENTO CORRECTIVO", "EMERGENCIA", "OTROS")</f>
        <v>EMERGENCIA</v>
      </c>
      <c r="AL227" s="6" t="str">
        <f>+_xlfn.IFS(Tabla1[[#This Row],[Veces obj]]&lt;=1,"0-1",Tabla1[[#This Row],[Veces obj]]&lt;=2,"1-2",Tabla1[[#This Row],[Veces obj]]&lt;=3,"2-3",TRUE,"&gt;3")</f>
        <v>0-1</v>
      </c>
      <c r="AM227" s="6" t="str">
        <f>+_xlfn.IFS(MONTH(Tabla1[[#This Row],[MES]])&lt;=3,"Q1",MONTH(Tabla1[[#This Row],[MES]])&lt;=6,"Q2",MONTH(Tabla1[[#This Row],[MES]])&lt;=9,"Q3",TRUE,"Q4")</f>
        <v>Q1</v>
      </c>
      <c r="AN227" t="str">
        <f>+IFERROR(VLOOKUP(Tabla1[[#This Row],[CUENTA]],CTAS[],2,0),"OTROS")</f>
        <v>OTROS</v>
      </c>
      <c r="AO227">
        <v>1</v>
      </c>
      <c r="AP227" t="str">
        <f>+IFERROR(VLOOKUP(Tabla1[[#This Row],[EMPLEADO]],IS[],3,0),"OTROS")</f>
        <v>JUAREZ</v>
      </c>
      <c r="AQ227" t="str">
        <f>+IFERROR(VLOOKUP(Tabla1[[#This Row],[EMPLEADO]],IS[[NÓMINA]:[INGENIERO]],2,0),"OTROS")</f>
        <v>MIGUEL COTA</v>
      </c>
    </row>
    <row r="228" spans="1:43" x14ac:dyDescent="0.25">
      <c r="A228" t="s">
        <v>36</v>
      </c>
      <c r="B228">
        <v>1</v>
      </c>
      <c r="C228" t="s">
        <v>582</v>
      </c>
      <c r="D228" t="s">
        <v>38</v>
      </c>
      <c r="E228" t="s">
        <v>583</v>
      </c>
      <c r="F228" t="s">
        <v>584</v>
      </c>
      <c r="G228" s="17" t="s">
        <v>585</v>
      </c>
      <c r="H228" t="s">
        <v>586</v>
      </c>
      <c r="I228" t="s">
        <v>43</v>
      </c>
      <c r="J228" t="s">
        <v>8</v>
      </c>
      <c r="K228" t="s">
        <v>587</v>
      </c>
      <c r="L228" t="s">
        <v>588</v>
      </c>
      <c r="M228" t="s">
        <v>589</v>
      </c>
      <c r="N228">
        <v>0</v>
      </c>
      <c r="O228" t="s">
        <v>47</v>
      </c>
      <c r="P228">
        <v>3</v>
      </c>
      <c r="Q228" t="s">
        <v>388</v>
      </c>
      <c r="R228" t="s">
        <v>95</v>
      </c>
      <c r="S228" t="s">
        <v>64</v>
      </c>
      <c r="T228" t="s">
        <v>208</v>
      </c>
      <c r="U228" t="s">
        <v>389</v>
      </c>
      <c r="V228">
        <v>0</v>
      </c>
      <c r="W228" s="1">
        <v>0</v>
      </c>
      <c r="X228">
        <v>1</v>
      </c>
      <c r="Y228">
        <v>0.51</v>
      </c>
      <c r="Z228">
        <v>9</v>
      </c>
      <c r="AA228">
        <v>5.6666666666666671E-2</v>
      </c>
      <c r="AB228" s="2">
        <v>0</v>
      </c>
      <c r="AC228" s="1">
        <v>0</v>
      </c>
      <c r="AD228" s="7">
        <v>43489</v>
      </c>
      <c r="AE228" s="7">
        <v>43489</v>
      </c>
      <c r="AF228">
        <v>0</v>
      </c>
      <c r="AG228" t="s">
        <v>53</v>
      </c>
      <c r="AH228" s="2">
        <v>0</v>
      </c>
      <c r="AI228" s="1">
        <v>0</v>
      </c>
      <c r="AJ228" s="1">
        <v>0</v>
      </c>
      <c r="AK228" s="6" t="str">
        <f>+IF(Tabla1[[#This Row],[REQUEST_TY]]="SR MANTENIMIENTO CORRECTIVO", "EMERGENCIA", "OTROS")</f>
        <v>EMERGENCIA</v>
      </c>
      <c r="AL228" s="6" t="str">
        <f>+_xlfn.IFS(Tabla1[[#This Row],[Veces obj]]&lt;=1,"0-1",Tabla1[[#This Row],[Veces obj]]&lt;=2,"1-2",Tabla1[[#This Row],[Veces obj]]&lt;=3,"2-3",TRUE,"&gt;3")</f>
        <v>0-1</v>
      </c>
      <c r="AM228" s="6" t="str">
        <f>+_xlfn.IFS(MONTH(Tabla1[[#This Row],[MES]])&lt;=3,"Q1",MONTH(Tabla1[[#This Row],[MES]])&lt;=6,"Q2",MONTH(Tabla1[[#This Row],[MES]])&lt;=9,"Q3",TRUE,"Q4")</f>
        <v>Q1</v>
      </c>
      <c r="AN228" t="str">
        <f>+IFERROR(VLOOKUP(Tabla1[[#This Row],[CUENTA]],CTAS[],2,0),"OTROS")</f>
        <v>OTROS</v>
      </c>
      <c r="AP228" t="str">
        <f>+IFERROR(VLOOKUP(Tabla1[[#This Row],[EMPLEADO]],IS[],3,0),"OTROS")</f>
        <v>OTROS</v>
      </c>
      <c r="AQ228" t="str">
        <f>+IFERROR(VLOOKUP(Tabla1[[#This Row],[EMPLEADO]],IS[[NÓMINA]:[INGENIERO]],2,0),"OTROS")</f>
        <v>OTROS</v>
      </c>
    </row>
    <row r="229" spans="1:43" x14ac:dyDescent="0.25">
      <c r="A229" t="s">
        <v>4444</v>
      </c>
      <c r="B229">
        <v>1</v>
      </c>
      <c r="C229" t="s">
        <v>6985</v>
      </c>
      <c r="D229" t="s">
        <v>38</v>
      </c>
      <c r="E229" t="s">
        <v>176</v>
      </c>
      <c r="F229" t="s">
        <v>6986</v>
      </c>
      <c r="G229" s="17" t="s">
        <v>6987</v>
      </c>
      <c r="H229" t="s">
        <v>124</v>
      </c>
      <c r="I229" t="s">
        <v>43</v>
      </c>
      <c r="J229" t="s">
        <v>8</v>
      </c>
      <c r="K229" t="s">
        <v>607</v>
      </c>
      <c r="L229" t="s">
        <v>6988</v>
      </c>
      <c r="M229" t="s">
        <v>94</v>
      </c>
      <c r="N229">
        <v>0</v>
      </c>
      <c r="O229" t="s">
        <v>47</v>
      </c>
      <c r="P229">
        <v>144</v>
      </c>
      <c r="Q229" t="s">
        <v>48</v>
      </c>
      <c r="R229" t="s">
        <v>49</v>
      </c>
      <c r="S229" t="s">
        <v>50</v>
      </c>
      <c r="T229" t="s">
        <v>51</v>
      </c>
      <c r="U229" t="s">
        <v>52</v>
      </c>
      <c r="V229">
        <v>1.05</v>
      </c>
      <c r="W229" s="1">
        <v>750.75000000000011</v>
      </c>
      <c r="X229">
        <v>1</v>
      </c>
      <c r="Y229">
        <v>0</v>
      </c>
      <c r="Z229">
        <v>5</v>
      </c>
      <c r="AA229">
        <v>0</v>
      </c>
      <c r="AB229" s="2">
        <v>0</v>
      </c>
      <c r="AC229" s="1">
        <v>0</v>
      </c>
      <c r="AD229" s="7">
        <v>43522</v>
      </c>
      <c r="AE229" s="7">
        <v>43523</v>
      </c>
      <c r="AF229">
        <v>1</v>
      </c>
      <c r="AG229" t="s">
        <v>53</v>
      </c>
      <c r="AH229" s="2">
        <v>0</v>
      </c>
      <c r="AI229" s="1">
        <v>0</v>
      </c>
      <c r="AJ229" s="1">
        <v>0</v>
      </c>
      <c r="AK229" s="6" t="str">
        <f>+IF(Tabla1[[#This Row],[REQUEST_TY]]="SR MANTENIMIENTO CORRECTIVO", "EMERGENCIA", "OTROS")</f>
        <v>EMERGENCIA</v>
      </c>
      <c r="AL229" s="6" t="str">
        <f>+_xlfn.IFS(Tabla1[[#This Row],[Veces obj]]&lt;=1,"0-1",Tabla1[[#This Row],[Veces obj]]&lt;=2,"1-2",Tabla1[[#This Row],[Veces obj]]&lt;=3,"2-3",TRUE,"&gt;3")</f>
        <v>0-1</v>
      </c>
      <c r="AM229" s="6" t="str">
        <f>+_xlfn.IFS(MONTH(Tabla1[[#This Row],[MES]])&lt;=3,"Q1",MONTH(Tabla1[[#This Row],[MES]])&lt;=6,"Q2",MONTH(Tabla1[[#This Row],[MES]])&lt;=9,"Q3",TRUE,"Q4")</f>
        <v>Q1</v>
      </c>
      <c r="AN229" t="str">
        <f>+IFERROR(VLOOKUP(Tabla1[[#This Row],[CUENTA]],CTAS[],2,0),"OTROS")</f>
        <v>OTROS</v>
      </c>
      <c r="AO229">
        <v>1</v>
      </c>
      <c r="AP229" t="str">
        <f>+IFERROR(VLOOKUP(Tabla1[[#This Row],[EMPLEADO]],IS[],3,0),"OTROS")</f>
        <v>JUAREZ</v>
      </c>
      <c r="AQ229" t="str">
        <f>+IFERROR(VLOOKUP(Tabla1[[#This Row],[EMPLEADO]],IS[[NÓMINA]:[INGENIERO]],2,0),"OTROS")</f>
        <v>MIGUEL COTA</v>
      </c>
    </row>
    <row r="230" spans="1:43" x14ac:dyDescent="0.25">
      <c r="A230" t="s">
        <v>4444</v>
      </c>
      <c r="B230">
        <v>1</v>
      </c>
      <c r="C230" t="s">
        <v>6061</v>
      </c>
      <c r="D230" t="s">
        <v>38</v>
      </c>
      <c r="E230" t="s">
        <v>888</v>
      </c>
      <c r="F230" t="s">
        <v>6060</v>
      </c>
      <c r="G230" s="17" t="s">
        <v>1880</v>
      </c>
      <c r="H230" t="s">
        <v>124</v>
      </c>
      <c r="I230" t="s">
        <v>43</v>
      </c>
      <c r="J230" t="s">
        <v>8</v>
      </c>
      <c r="K230" t="s">
        <v>1881</v>
      </c>
      <c r="L230" t="s">
        <v>1882</v>
      </c>
      <c r="M230" t="s">
        <v>73</v>
      </c>
      <c r="N230">
        <v>0</v>
      </c>
      <c r="O230" t="s">
        <v>47</v>
      </c>
      <c r="P230">
        <v>28</v>
      </c>
      <c r="Q230" t="s">
        <v>62</v>
      </c>
      <c r="R230" t="s">
        <v>49</v>
      </c>
      <c r="S230" t="s">
        <v>50</v>
      </c>
      <c r="T230" t="s">
        <v>51</v>
      </c>
      <c r="U230" t="s">
        <v>154</v>
      </c>
      <c r="V230">
        <v>0.6</v>
      </c>
      <c r="W230" s="1">
        <v>429.00000000000006</v>
      </c>
      <c r="X230">
        <v>1</v>
      </c>
      <c r="Y230">
        <v>0.13</v>
      </c>
      <c r="Z230">
        <v>5</v>
      </c>
      <c r="AA230">
        <v>2.6000000000000002E-2</v>
      </c>
      <c r="AB230" s="2">
        <v>0</v>
      </c>
      <c r="AC230" s="1">
        <v>0</v>
      </c>
      <c r="AD230" s="7">
        <v>43511</v>
      </c>
      <c r="AE230" s="7">
        <v>43513</v>
      </c>
      <c r="AF230">
        <v>0</v>
      </c>
      <c r="AG230" t="s">
        <v>53</v>
      </c>
      <c r="AH230" s="2">
        <v>0</v>
      </c>
      <c r="AI230" s="1">
        <v>0</v>
      </c>
      <c r="AJ230" s="1">
        <v>0</v>
      </c>
      <c r="AK230" s="6" t="str">
        <f>+IF(Tabla1[[#This Row],[REQUEST_TY]]="SR MANTENIMIENTO CORRECTIVO", "EMERGENCIA", "OTROS")</f>
        <v>EMERGENCIA</v>
      </c>
      <c r="AL230" s="6" t="str">
        <f>+_xlfn.IFS(Tabla1[[#This Row],[Veces obj]]&lt;=1,"0-1",Tabla1[[#This Row],[Veces obj]]&lt;=2,"1-2",Tabla1[[#This Row],[Veces obj]]&lt;=3,"2-3",TRUE,"&gt;3")</f>
        <v>0-1</v>
      </c>
      <c r="AM230" s="6" t="str">
        <f>+_xlfn.IFS(MONTH(Tabla1[[#This Row],[MES]])&lt;=3,"Q1",MONTH(Tabla1[[#This Row],[MES]])&lt;=6,"Q2",MONTH(Tabla1[[#This Row],[MES]])&lt;=9,"Q3",TRUE,"Q4")</f>
        <v>Q1</v>
      </c>
      <c r="AN230" t="str">
        <f>+IFERROR(VLOOKUP(Tabla1[[#This Row],[CUENTA]],CTAS[],2,0),"OTROS")</f>
        <v>OTROS</v>
      </c>
      <c r="AO230">
        <v>1</v>
      </c>
      <c r="AP230" t="str">
        <f>+IFERROR(VLOOKUP(Tabla1[[#This Row],[EMPLEADO]],IS[],3,0),"OTROS")</f>
        <v>JUAREZ</v>
      </c>
      <c r="AQ230" t="str">
        <f>+IFERROR(VLOOKUP(Tabla1[[#This Row],[EMPLEADO]],IS[[NÓMINA]:[INGENIERO]],2,0),"OTROS")</f>
        <v>MIGUEL COTA</v>
      </c>
    </row>
    <row r="231" spans="1:43" x14ac:dyDescent="0.25">
      <c r="A231" t="s">
        <v>4444</v>
      </c>
      <c r="B231">
        <v>1</v>
      </c>
      <c r="C231" t="s">
        <v>5849</v>
      </c>
      <c r="D231" t="s">
        <v>38</v>
      </c>
      <c r="E231" t="s">
        <v>725</v>
      </c>
      <c r="F231" t="s">
        <v>5850</v>
      </c>
      <c r="G231" s="17" t="s">
        <v>5331</v>
      </c>
      <c r="H231" t="s">
        <v>106</v>
      </c>
      <c r="I231" t="s">
        <v>43</v>
      </c>
      <c r="J231" t="s">
        <v>8</v>
      </c>
      <c r="K231" t="s">
        <v>102</v>
      </c>
      <c r="L231" t="s">
        <v>1123</v>
      </c>
      <c r="M231" t="s">
        <v>310</v>
      </c>
      <c r="N231">
        <v>0</v>
      </c>
      <c r="O231" t="s">
        <v>47</v>
      </c>
      <c r="P231">
        <v>5</v>
      </c>
      <c r="Q231" t="s">
        <v>207</v>
      </c>
      <c r="R231" t="s">
        <v>223</v>
      </c>
      <c r="S231" t="s">
        <v>139</v>
      </c>
      <c r="T231" t="s">
        <v>51</v>
      </c>
      <c r="U231" t="s">
        <v>879</v>
      </c>
      <c r="V231">
        <v>0.6</v>
      </c>
      <c r="W231" s="1">
        <v>943.80000000000007</v>
      </c>
      <c r="X231">
        <v>1</v>
      </c>
      <c r="Y231">
        <v>0.23</v>
      </c>
      <c r="Z231">
        <v>4</v>
      </c>
      <c r="AA231">
        <v>5.7500000000000002E-2</v>
      </c>
      <c r="AB231" s="2">
        <v>0</v>
      </c>
      <c r="AC231" s="1">
        <v>0</v>
      </c>
      <c r="AD231" s="7">
        <v>43509</v>
      </c>
      <c r="AE231" s="7">
        <v>43509</v>
      </c>
      <c r="AF231">
        <v>0</v>
      </c>
      <c r="AG231" t="s">
        <v>53</v>
      </c>
      <c r="AH231" s="2">
        <v>0</v>
      </c>
      <c r="AI231" s="1">
        <v>0</v>
      </c>
      <c r="AJ231" s="1">
        <v>0</v>
      </c>
      <c r="AK231" s="6" t="str">
        <f>+IF(Tabla1[[#This Row],[REQUEST_TY]]="SR MANTENIMIENTO CORRECTIVO", "EMERGENCIA", "OTROS")</f>
        <v>EMERGENCIA</v>
      </c>
      <c r="AL231" s="6" t="str">
        <f>+_xlfn.IFS(Tabla1[[#This Row],[Veces obj]]&lt;=1,"0-1",Tabla1[[#This Row],[Veces obj]]&lt;=2,"1-2",Tabla1[[#This Row],[Veces obj]]&lt;=3,"2-3",TRUE,"&gt;3")</f>
        <v>0-1</v>
      </c>
      <c r="AM231" s="6" t="str">
        <f>+_xlfn.IFS(MONTH(Tabla1[[#This Row],[MES]])&lt;=3,"Q1",MONTH(Tabla1[[#This Row],[MES]])&lt;=6,"Q2",MONTH(Tabla1[[#This Row],[MES]])&lt;=9,"Q3",TRUE,"Q4")</f>
        <v>Q1</v>
      </c>
      <c r="AN231" t="str">
        <f>+IFERROR(VLOOKUP(Tabla1[[#This Row],[CUENTA]],CTAS[],2,0),"OTROS")</f>
        <v>OTROS</v>
      </c>
      <c r="AP231" t="str">
        <f>+IFERROR(VLOOKUP(Tabla1[[#This Row],[EMPLEADO]],IS[],3,0),"OTROS")</f>
        <v>OTROS</v>
      </c>
      <c r="AQ231" t="str">
        <f>+IFERROR(VLOOKUP(Tabla1[[#This Row],[EMPLEADO]],IS[[NÓMINA]:[INGENIERO]],2,0),"OTROS")</f>
        <v>OTROS</v>
      </c>
    </row>
    <row r="232" spans="1:43" x14ac:dyDescent="0.25">
      <c r="A232" t="s">
        <v>4444</v>
      </c>
      <c r="B232">
        <v>1</v>
      </c>
      <c r="C232" t="s">
        <v>5273</v>
      </c>
      <c r="D232" t="s">
        <v>38</v>
      </c>
      <c r="E232" t="s">
        <v>430</v>
      </c>
      <c r="F232" t="s">
        <v>5274</v>
      </c>
      <c r="G232" s="17" t="s">
        <v>3996</v>
      </c>
      <c r="H232" t="s">
        <v>204</v>
      </c>
      <c r="I232" t="s">
        <v>43</v>
      </c>
      <c r="J232" t="s">
        <v>8</v>
      </c>
      <c r="K232" t="s">
        <v>59</v>
      </c>
      <c r="L232" t="s">
        <v>1168</v>
      </c>
      <c r="M232" t="s">
        <v>1169</v>
      </c>
      <c r="N232">
        <v>0</v>
      </c>
      <c r="O232" t="s">
        <v>47</v>
      </c>
      <c r="P232">
        <v>34</v>
      </c>
      <c r="Q232" t="s">
        <v>82</v>
      </c>
      <c r="R232" t="s">
        <v>63</v>
      </c>
      <c r="S232" t="s">
        <v>64</v>
      </c>
      <c r="T232" t="s">
        <v>208</v>
      </c>
      <c r="U232" t="s">
        <v>83</v>
      </c>
      <c r="V232">
        <v>1.05</v>
      </c>
      <c r="W232" s="1">
        <v>1433.25</v>
      </c>
      <c r="X232">
        <v>1</v>
      </c>
      <c r="Y232">
        <v>0.52</v>
      </c>
      <c r="Z232">
        <v>9</v>
      </c>
      <c r="AA232">
        <v>5.7777777777777782E-2</v>
      </c>
      <c r="AB232" s="2">
        <v>0</v>
      </c>
      <c r="AC232" s="1">
        <v>0</v>
      </c>
      <c r="AD232" s="7">
        <v>43503</v>
      </c>
      <c r="AE232" s="7">
        <v>43503</v>
      </c>
      <c r="AF232">
        <v>0</v>
      </c>
      <c r="AG232" t="s">
        <v>53</v>
      </c>
      <c r="AH232" s="2">
        <v>0</v>
      </c>
      <c r="AI232" s="1">
        <v>0</v>
      </c>
      <c r="AJ232" s="1">
        <v>0</v>
      </c>
      <c r="AK232" s="6" t="str">
        <f>+IF(Tabla1[[#This Row],[REQUEST_TY]]="SR MANTENIMIENTO CORRECTIVO", "EMERGENCIA", "OTROS")</f>
        <v>EMERGENCIA</v>
      </c>
      <c r="AL232" s="6" t="str">
        <f>+_xlfn.IFS(Tabla1[[#This Row],[Veces obj]]&lt;=1,"0-1",Tabla1[[#This Row],[Veces obj]]&lt;=2,"1-2",Tabla1[[#This Row],[Veces obj]]&lt;=3,"2-3",TRUE,"&gt;3")</f>
        <v>0-1</v>
      </c>
      <c r="AM232" s="6" t="str">
        <f>+_xlfn.IFS(MONTH(Tabla1[[#This Row],[MES]])&lt;=3,"Q1",MONTH(Tabla1[[#This Row],[MES]])&lt;=6,"Q2",MONTH(Tabla1[[#This Row],[MES]])&lt;=9,"Q3",TRUE,"Q4")</f>
        <v>Q1</v>
      </c>
      <c r="AN232" t="str">
        <f>+IFERROR(VLOOKUP(Tabla1[[#This Row],[CUENTA]],CTAS[],2,0),"OTROS")</f>
        <v>OTROS</v>
      </c>
      <c r="AP232" t="str">
        <f>+IFERROR(VLOOKUP(Tabla1[[#This Row],[EMPLEADO]],IS[],3,0),"OTROS")</f>
        <v>OTROS</v>
      </c>
      <c r="AQ232" t="str">
        <f>+IFERROR(VLOOKUP(Tabla1[[#This Row],[EMPLEADO]],IS[[NÓMINA]:[INGENIERO]],2,0),"OTROS")</f>
        <v>OTROS</v>
      </c>
    </row>
    <row r="233" spans="1:43" x14ac:dyDescent="0.25">
      <c r="A233" t="s">
        <v>36</v>
      </c>
      <c r="B233">
        <v>1</v>
      </c>
      <c r="C233" t="s">
        <v>593</v>
      </c>
      <c r="D233" t="s">
        <v>38</v>
      </c>
      <c r="E233" t="s">
        <v>176</v>
      </c>
      <c r="F233" t="s">
        <v>594</v>
      </c>
      <c r="G233" s="17" t="s">
        <v>595</v>
      </c>
      <c r="H233" t="s">
        <v>106</v>
      </c>
      <c r="I233" t="s">
        <v>43</v>
      </c>
      <c r="J233" t="s">
        <v>8</v>
      </c>
      <c r="K233" t="s">
        <v>596</v>
      </c>
      <c r="L233" t="s">
        <v>597</v>
      </c>
      <c r="M233" t="s">
        <v>131</v>
      </c>
      <c r="N233">
        <v>0</v>
      </c>
      <c r="O233" t="s">
        <v>47</v>
      </c>
      <c r="P233">
        <v>1118</v>
      </c>
      <c r="Q233" t="s">
        <v>48</v>
      </c>
      <c r="R233" t="s">
        <v>49</v>
      </c>
      <c r="S233" t="s">
        <v>50</v>
      </c>
      <c r="T233" t="s">
        <v>51</v>
      </c>
      <c r="U233" t="s">
        <v>52</v>
      </c>
      <c r="V233">
        <v>1.05</v>
      </c>
      <c r="W233" s="1">
        <v>750.75000000000011</v>
      </c>
      <c r="X233">
        <v>1</v>
      </c>
      <c r="Y233">
        <v>0.3</v>
      </c>
      <c r="Z233">
        <v>5</v>
      </c>
      <c r="AA233">
        <v>0.06</v>
      </c>
      <c r="AB233" s="2">
        <v>0</v>
      </c>
      <c r="AC233" s="1">
        <v>0</v>
      </c>
      <c r="AD233" s="7">
        <v>43468</v>
      </c>
      <c r="AE233" s="7">
        <v>43468</v>
      </c>
      <c r="AF233">
        <v>0</v>
      </c>
      <c r="AG233" t="s">
        <v>53</v>
      </c>
      <c r="AH233" s="2">
        <v>0</v>
      </c>
      <c r="AI233" s="1">
        <v>0</v>
      </c>
      <c r="AJ233" s="1">
        <v>0</v>
      </c>
      <c r="AK233" s="6" t="str">
        <f>+IF(Tabla1[[#This Row],[REQUEST_TY]]="SR MANTENIMIENTO CORRECTIVO", "EMERGENCIA", "OTROS")</f>
        <v>EMERGENCIA</v>
      </c>
      <c r="AL233" s="6" t="str">
        <f>+_xlfn.IFS(Tabla1[[#This Row],[Veces obj]]&lt;=1,"0-1",Tabla1[[#This Row],[Veces obj]]&lt;=2,"1-2",Tabla1[[#This Row],[Veces obj]]&lt;=3,"2-3",TRUE,"&gt;3")</f>
        <v>0-1</v>
      </c>
      <c r="AM233" s="6" t="str">
        <f>+_xlfn.IFS(MONTH(Tabla1[[#This Row],[MES]])&lt;=3,"Q1",MONTH(Tabla1[[#This Row],[MES]])&lt;=6,"Q2",MONTH(Tabla1[[#This Row],[MES]])&lt;=9,"Q3",TRUE,"Q4")</f>
        <v>Q1</v>
      </c>
      <c r="AN233" t="str">
        <f>+IFERROR(VLOOKUP(Tabla1[[#This Row],[CUENTA]],CTAS[],2,0),"OTROS")</f>
        <v>OTROS</v>
      </c>
      <c r="AP233" t="str">
        <f>+IFERROR(VLOOKUP(Tabla1[[#This Row],[EMPLEADO]],IS[],3,0),"OTROS")</f>
        <v>OTROS</v>
      </c>
      <c r="AQ233" t="str">
        <f>+IFERROR(VLOOKUP(Tabla1[[#This Row],[EMPLEADO]],IS[[NÓMINA]:[INGENIERO]],2,0),"OTROS")</f>
        <v>OTROS</v>
      </c>
    </row>
    <row r="234" spans="1:43" x14ac:dyDescent="0.25">
      <c r="A234" t="s">
        <v>36</v>
      </c>
      <c r="B234">
        <v>1</v>
      </c>
      <c r="C234" t="s">
        <v>598</v>
      </c>
      <c r="D234" t="s">
        <v>38</v>
      </c>
      <c r="E234" t="s">
        <v>599</v>
      </c>
      <c r="F234" t="s">
        <v>600</v>
      </c>
      <c r="G234" s="17" t="s">
        <v>601</v>
      </c>
      <c r="H234" t="s">
        <v>527</v>
      </c>
      <c r="I234" t="s">
        <v>43</v>
      </c>
      <c r="J234" t="s">
        <v>8</v>
      </c>
      <c r="K234" t="s">
        <v>528</v>
      </c>
      <c r="L234" t="s">
        <v>602</v>
      </c>
      <c r="M234" t="s">
        <v>530</v>
      </c>
      <c r="N234">
        <v>1</v>
      </c>
      <c r="O234" t="s">
        <v>47</v>
      </c>
      <c r="P234">
        <v>70</v>
      </c>
      <c r="Q234" t="s">
        <v>48</v>
      </c>
      <c r="R234" t="s">
        <v>242</v>
      </c>
      <c r="S234" t="s">
        <v>64</v>
      </c>
      <c r="T234" t="s">
        <v>51</v>
      </c>
      <c r="U234" t="s">
        <v>96</v>
      </c>
      <c r="V234">
        <v>1.1000000000000001</v>
      </c>
      <c r="W234" s="1">
        <v>0</v>
      </c>
      <c r="X234">
        <v>1</v>
      </c>
      <c r="Y234">
        <v>0.3</v>
      </c>
      <c r="Z234">
        <v>5</v>
      </c>
      <c r="AA234">
        <v>0.06</v>
      </c>
      <c r="AB234" s="2">
        <v>0</v>
      </c>
      <c r="AC234" s="1">
        <v>0</v>
      </c>
      <c r="AD234" s="7">
        <v>43495</v>
      </c>
      <c r="AE234" s="7">
        <v>43495</v>
      </c>
      <c r="AF234">
        <v>0</v>
      </c>
      <c r="AG234" t="s">
        <v>53</v>
      </c>
      <c r="AH234" s="2">
        <v>0</v>
      </c>
      <c r="AI234" s="1">
        <v>0</v>
      </c>
      <c r="AJ234" s="1">
        <v>0</v>
      </c>
      <c r="AK234" s="6" t="str">
        <f>+IF(Tabla1[[#This Row],[REQUEST_TY]]="SR MANTENIMIENTO CORRECTIVO", "EMERGENCIA", "OTROS")</f>
        <v>EMERGENCIA</v>
      </c>
      <c r="AL234" s="6" t="str">
        <f>+_xlfn.IFS(Tabla1[[#This Row],[Veces obj]]&lt;=1,"0-1",Tabla1[[#This Row],[Veces obj]]&lt;=2,"1-2",Tabla1[[#This Row],[Veces obj]]&lt;=3,"2-3",TRUE,"&gt;3")</f>
        <v>0-1</v>
      </c>
      <c r="AM234" s="6" t="str">
        <f>+_xlfn.IFS(MONTH(Tabla1[[#This Row],[MES]])&lt;=3,"Q1",MONTH(Tabla1[[#This Row],[MES]])&lt;=6,"Q2",MONTH(Tabla1[[#This Row],[MES]])&lt;=9,"Q3",TRUE,"Q4")</f>
        <v>Q1</v>
      </c>
      <c r="AN234" t="str">
        <f>+IFERROR(VLOOKUP(Tabla1[[#This Row],[CUENTA]],CTAS[],2,0),"OTROS")</f>
        <v>OTROS</v>
      </c>
      <c r="AP234" t="str">
        <f>+IFERROR(VLOOKUP(Tabla1[[#This Row],[EMPLEADO]],IS[],3,0),"OTROS")</f>
        <v>OTROS</v>
      </c>
      <c r="AQ234" t="str">
        <f>+IFERROR(VLOOKUP(Tabla1[[#This Row],[EMPLEADO]],IS[[NÓMINA]:[INGENIERO]],2,0),"OTROS")</f>
        <v>OTROS</v>
      </c>
    </row>
    <row r="235" spans="1:43" x14ac:dyDescent="0.25">
      <c r="A235" t="s">
        <v>36</v>
      </c>
      <c r="B235">
        <v>1</v>
      </c>
      <c r="C235" t="s">
        <v>3735</v>
      </c>
      <c r="D235" t="s">
        <v>3370</v>
      </c>
      <c r="E235" t="s">
        <v>39</v>
      </c>
      <c r="F235" t="s">
        <v>3736</v>
      </c>
      <c r="G235" s="17" t="s">
        <v>3737</v>
      </c>
      <c r="H235" t="s">
        <v>266</v>
      </c>
      <c r="I235" t="s">
        <v>43</v>
      </c>
      <c r="J235" t="s">
        <v>8</v>
      </c>
      <c r="K235" t="s">
        <v>3698</v>
      </c>
      <c r="L235" t="s">
        <v>3738</v>
      </c>
      <c r="M235" t="s">
        <v>3739</v>
      </c>
      <c r="N235">
        <v>1</v>
      </c>
      <c r="O235" t="s">
        <v>47</v>
      </c>
      <c r="P235" t="s">
        <v>822</v>
      </c>
      <c r="Q235" t="s">
        <v>48</v>
      </c>
      <c r="R235" t="s">
        <v>49</v>
      </c>
      <c r="S235" t="s">
        <v>50</v>
      </c>
      <c r="T235" t="s">
        <v>51</v>
      </c>
      <c r="U235" t="s">
        <v>52</v>
      </c>
      <c r="V235">
        <v>1</v>
      </c>
      <c r="W235" s="1">
        <v>0</v>
      </c>
      <c r="X235">
        <v>0</v>
      </c>
      <c r="Y235">
        <v>5</v>
      </c>
      <c r="Z235">
        <v>5</v>
      </c>
      <c r="AA235">
        <v>1</v>
      </c>
      <c r="AB235" s="2">
        <v>0</v>
      </c>
      <c r="AC235" s="1">
        <v>0</v>
      </c>
      <c r="AD235" s="7">
        <v>43488</v>
      </c>
      <c r="AE235" s="7">
        <v>43489</v>
      </c>
      <c r="AF235">
        <v>1</v>
      </c>
      <c r="AG235" t="s">
        <v>53</v>
      </c>
      <c r="AH235" s="2">
        <v>0</v>
      </c>
      <c r="AI235" s="1">
        <v>0</v>
      </c>
      <c r="AJ235" s="1">
        <v>0</v>
      </c>
      <c r="AK235" s="6" t="str">
        <f>+IF(Tabla1[[#This Row],[REQUEST_TY]]="SR MANTENIMIENTO CORRECTIVO", "EMERGENCIA", "OTROS")</f>
        <v>OTROS</v>
      </c>
      <c r="AL235" s="6" t="str">
        <f>+_xlfn.IFS(Tabla1[[#This Row],[Veces obj]]&lt;=1,"0-1",Tabla1[[#This Row],[Veces obj]]&lt;=2,"1-2",Tabla1[[#This Row],[Veces obj]]&lt;=3,"2-3",TRUE,"&gt;3")</f>
        <v>0-1</v>
      </c>
      <c r="AM235" s="6" t="str">
        <f>+_xlfn.IFS(MONTH(Tabla1[[#This Row],[MES]])&lt;=3,"Q1",MONTH(Tabla1[[#This Row],[MES]])&lt;=6,"Q2",MONTH(Tabla1[[#This Row],[MES]])&lt;=9,"Q3",TRUE,"Q4")</f>
        <v>Q1</v>
      </c>
      <c r="AN235" t="str">
        <f>+IFERROR(VLOOKUP(Tabla1[[#This Row],[CUENTA]],CTAS[],2,0),"OTROS")</f>
        <v>OTROS</v>
      </c>
      <c r="AO235">
        <v>1</v>
      </c>
      <c r="AP235" t="str">
        <f>+IFERROR(VLOOKUP(Tabla1[[#This Row],[EMPLEADO]],IS[],3,0),"OTROS")</f>
        <v>JUAREZ</v>
      </c>
      <c r="AQ235" t="str">
        <f>+IFERROR(VLOOKUP(Tabla1[[#This Row],[EMPLEADO]],IS[[NÓMINA]:[INGENIERO]],2,0),"OTROS")</f>
        <v>CESAR MAR</v>
      </c>
    </row>
    <row r="236" spans="1:43" x14ac:dyDescent="0.25">
      <c r="A236" t="s">
        <v>4444</v>
      </c>
      <c r="B236">
        <v>1</v>
      </c>
      <c r="C236" t="s">
        <v>6452</v>
      </c>
      <c r="D236" t="s">
        <v>38</v>
      </c>
      <c r="E236" t="s">
        <v>6453</v>
      </c>
      <c r="F236" t="s">
        <v>6454</v>
      </c>
      <c r="G236" s="17" t="s">
        <v>6455</v>
      </c>
      <c r="H236" t="s">
        <v>253</v>
      </c>
      <c r="I236" t="s">
        <v>43</v>
      </c>
      <c r="J236" t="s">
        <v>8</v>
      </c>
      <c r="K236" t="s">
        <v>2028</v>
      </c>
      <c r="L236" t="s">
        <v>6456</v>
      </c>
      <c r="M236" t="s">
        <v>649</v>
      </c>
      <c r="N236">
        <v>0</v>
      </c>
      <c r="O236" t="s">
        <v>47</v>
      </c>
      <c r="P236">
        <v>111</v>
      </c>
      <c r="Q236" t="s">
        <v>48</v>
      </c>
      <c r="R236" t="s">
        <v>242</v>
      </c>
      <c r="S236" t="s">
        <v>64</v>
      </c>
      <c r="T236" t="s">
        <v>51</v>
      </c>
      <c r="U236" t="s">
        <v>96</v>
      </c>
      <c r="V236">
        <v>1.1000000000000001</v>
      </c>
      <c r="W236" s="1">
        <v>1501.5000000000002</v>
      </c>
      <c r="X236">
        <v>1</v>
      </c>
      <c r="Y236">
        <v>0.3</v>
      </c>
      <c r="Z236">
        <v>5</v>
      </c>
      <c r="AA236">
        <v>0.06</v>
      </c>
      <c r="AB236" s="2">
        <v>0</v>
      </c>
      <c r="AC236" s="1">
        <v>0</v>
      </c>
      <c r="AD236" s="7">
        <v>43514</v>
      </c>
      <c r="AE236" s="7">
        <v>43514</v>
      </c>
      <c r="AF236">
        <v>0</v>
      </c>
      <c r="AG236" t="s">
        <v>53</v>
      </c>
      <c r="AH236" s="2">
        <v>0</v>
      </c>
      <c r="AI236" s="1">
        <v>0</v>
      </c>
      <c r="AJ236" s="1">
        <v>0</v>
      </c>
      <c r="AK236" s="6" t="str">
        <f>+IF(Tabla1[[#This Row],[REQUEST_TY]]="SR MANTENIMIENTO CORRECTIVO", "EMERGENCIA", "OTROS")</f>
        <v>EMERGENCIA</v>
      </c>
      <c r="AL236" s="6" t="str">
        <f>+_xlfn.IFS(Tabla1[[#This Row],[Veces obj]]&lt;=1,"0-1",Tabla1[[#This Row],[Veces obj]]&lt;=2,"1-2",Tabla1[[#This Row],[Veces obj]]&lt;=3,"2-3",TRUE,"&gt;3")</f>
        <v>0-1</v>
      </c>
      <c r="AM236" s="6" t="str">
        <f>+_xlfn.IFS(MONTH(Tabla1[[#This Row],[MES]])&lt;=3,"Q1",MONTH(Tabla1[[#This Row],[MES]])&lt;=6,"Q2",MONTH(Tabla1[[#This Row],[MES]])&lt;=9,"Q3",TRUE,"Q4")</f>
        <v>Q1</v>
      </c>
      <c r="AN236" t="str">
        <f>+IFERROR(VLOOKUP(Tabla1[[#This Row],[CUENTA]],CTAS[],2,0),"OTROS")</f>
        <v>OTROS</v>
      </c>
      <c r="AP236" t="str">
        <f>+IFERROR(VLOOKUP(Tabla1[[#This Row],[EMPLEADO]],IS[],3,0),"OTROS")</f>
        <v>OTROS</v>
      </c>
      <c r="AQ236" t="str">
        <f>+IFERROR(VLOOKUP(Tabla1[[#This Row],[EMPLEADO]],IS[[NÓMINA]:[INGENIERO]],2,0),"OTROS")</f>
        <v>OTROS</v>
      </c>
    </row>
    <row r="237" spans="1:43" x14ac:dyDescent="0.25">
      <c r="A237" t="s">
        <v>36</v>
      </c>
      <c r="B237">
        <v>1</v>
      </c>
      <c r="C237" t="s">
        <v>1563</v>
      </c>
      <c r="D237" t="s">
        <v>38</v>
      </c>
      <c r="E237" t="s">
        <v>1564</v>
      </c>
      <c r="F237" t="s">
        <v>1565</v>
      </c>
      <c r="G237" s="17" t="s">
        <v>1566</v>
      </c>
      <c r="H237" t="s">
        <v>42</v>
      </c>
      <c r="I237" t="s">
        <v>43</v>
      </c>
      <c r="J237" t="s">
        <v>8</v>
      </c>
      <c r="K237" t="s">
        <v>1567</v>
      </c>
      <c r="L237" t="s">
        <v>1568</v>
      </c>
      <c r="M237" t="s">
        <v>131</v>
      </c>
      <c r="N237">
        <v>1</v>
      </c>
      <c r="O237" t="s">
        <v>47</v>
      </c>
      <c r="P237">
        <v>26</v>
      </c>
      <c r="Q237" t="s">
        <v>62</v>
      </c>
      <c r="R237" t="s">
        <v>242</v>
      </c>
      <c r="S237" t="s">
        <v>64</v>
      </c>
      <c r="T237" t="s">
        <v>51</v>
      </c>
      <c r="U237" t="s">
        <v>65</v>
      </c>
      <c r="V237">
        <v>0.8</v>
      </c>
      <c r="W237" s="1">
        <v>0</v>
      </c>
      <c r="X237">
        <v>1</v>
      </c>
      <c r="Y237">
        <v>1.25</v>
      </c>
      <c r="Z237">
        <v>5</v>
      </c>
      <c r="AA237">
        <v>0.25</v>
      </c>
      <c r="AB237" s="2">
        <v>0</v>
      </c>
      <c r="AC237" s="1">
        <v>0</v>
      </c>
      <c r="AD237" s="7">
        <v>43474</v>
      </c>
      <c r="AE237" s="7">
        <v>43475</v>
      </c>
      <c r="AF237">
        <v>1</v>
      </c>
      <c r="AG237" t="s">
        <v>53</v>
      </c>
      <c r="AH237" s="2">
        <v>0</v>
      </c>
      <c r="AI237" s="1">
        <v>0</v>
      </c>
      <c r="AJ237" s="1">
        <v>0</v>
      </c>
      <c r="AK237" s="6" t="str">
        <f>+IF(Tabla1[[#This Row],[REQUEST_TY]]="SR MANTENIMIENTO CORRECTIVO", "EMERGENCIA", "OTROS")</f>
        <v>EMERGENCIA</v>
      </c>
      <c r="AL237" s="6" t="str">
        <f>+_xlfn.IFS(Tabla1[[#This Row],[Veces obj]]&lt;=1,"0-1",Tabla1[[#This Row],[Veces obj]]&lt;=2,"1-2",Tabla1[[#This Row],[Veces obj]]&lt;=3,"2-3",TRUE,"&gt;3")</f>
        <v>0-1</v>
      </c>
      <c r="AM237" s="6" t="str">
        <f>+_xlfn.IFS(MONTH(Tabla1[[#This Row],[MES]])&lt;=3,"Q1",MONTH(Tabla1[[#This Row],[MES]])&lt;=6,"Q2",MONTH(Tabla1[[#This Row],[MES]])&lt;=9,"Q3",TRUE,"Q4")</f>
        <v>Q1</v>
      </c>
      <c r="AN237" t="str">
        <f>+IFERROR(VLOOKUP(Tabla1[[#This Row],[CUENTA]],CTAS[],2,0),"OTROS")</f>
        <v>OTROS</v>
      </c>
      <c r="AP237" t="str">
        <f>+IFERROR(VLOOKUP(Tabla1[[#This Row],[EMPLEADO]],IS[],3,0),"OTROS")</f>
        <v>OTROS</v>
      </c>
      <c r="AQ237" t="str">
        <f>+IFERROR(VLOOKUP(Tabla1[[#This Row],[EMPLEADO]],IS[[NÓMINA]:[INGENIERO]],2,0),"OTROS")</f>
        <v>OTROS</v>
      </c>
    </row>
    <row r="238" spans="1:43" x14ac:dyDescent="0.25">
      <c r="A238" t="s">
        <v>4444</v>
      </c>
      <c r="B238">
        <v>1</v>
      </c>
      <c r="C238" t="s">
        <v>6402</v>
      </c>
      <c r="D238" t="s">
        <v>38</v>
      </c>
      <c r="E238" t="s">
        <v>133</v>
      </c>
      <c r="F238" t="s">
        <v>6403</v>
      </c>
      <c r="G238" s="17" t="s">
        <v>1351</v>
      </c>
      <c r="H238" t="s">
        <v>253</v>
      </c>
      <c r="I238" t="s">
        <v>43</v>
      </c>
      <c r="J238" t="s">
        <v>8</v>
      </c>
      <c r="K238" t="s">
        <v>59</v>
      </c>
      <c r="L238" t="s">
        <v>863</v>
      </c>
      <c r="M238" t="s">
        <v>358</v>
      </c>
      <c r="N238">
        <v>0</v>
      </c>
      <c r="O238" t="s">
        <v>47</v>
      </c>
      <c r="P238">
        <v>20</v>
      </c>
      <c r="Q238" t="s">
        <v>62</v>
      </c>
      <c r="R238" t="s">
        <v>138</v>
      </c>
      <c r="S238" t="s">
        <v>139</v>
      </c>
      <c r="T238" t="s">
        <v>51</v>
      </c>
      <c r="U238" t="s">
        <v>262</v>
      </c>
      <c r="V238">
        <v>1.05</v>
      </c>
      <c r="W238" s="1">
        <v>1651.6500000000003</v>
      </c>
      <c r="X238">
        <v>1</v>
      </c>
      <c r="Y238">
        <v>0.25</v>
      </c>
      <c r="Z238">
        <v>4</v>
      </c>
      <c r="AA238">
        <v>6.25E-2</v>
      </c>
      <c r="AB238" s="2">
        <v>0</v>
      </c>
      <c r="AC238" s="1">
        <v>0</v>
      </c>
      <c r="AD238" s="7">
        <v>43514</v>
      </c>
      <c r="AE238" s="7">
        <v>43514</v>
      </c>
      <c r="AF238">
        <v>0</v>
      </c>
      <c r="AG238" t="s">
        <v>53</v>
      </c>
      <c r="AH238" s="2">
        <v>0</v>
      </c>
      <c r="AI238" s="1">
        <v>0</v>
      </c>
      <c r="AJ238" s="1">
        <v>0</v>
      </c>
      <c r="AK238" s="6" t="str">
        <f>+IF(Tabla1[[#This Row],[REQUEST_TY]]="SR MANTENIMIENTO CORRECTIVO", "EMERGENCIA", "OTROS")</f>
        <v>EMERGENCIA</v>
      </c>
      <c r="AL238" s="6" t="str">
        <f>+_xlfn.IFS(Tabla1[[#This Row],[Veces obj]]&lt;=1,"0-1",Tabla1[[#This Row],[Veces obj]]&lt;=2,"1-2",Tabla1[[#This Row],[Veces obj]]&lt;=3,"2-3",TRUE,"&gt;3")</f>
        <v>0-1</v>
      </c>
      <c r="AM238" s="6" t="str">
        <f>+_xlfn.IFS(MONTH(Tabla1[[#This Row],[MES]])&lt;=3,"Q1",MONTH(Tabla1[[#This Row],[MES]])&lt;=6,"Q2",MONTH(Tabla1[[#This Row],[MES]])&lt;=9,"Q3",TRUE,"Q4")</f>
        <v>Q1</v>
      </c>
      <c r="AN238" t="str">
        <f>+IFERROR(VLOOKUP(Tabla1[[#This Row],[CUENTA]],CTAS[],2,0),"OTROS")</f>
        <v>OTROS</v>
      </c>
      <c r="AP238" t="str">
        <f>+IFERROR(VLOOKUP(Tabla1[[#This Row],[EMPLEADO]],IS[],3,0),"OTROS")</f>
        <v>OTROS</v>
      </c>
      <c r="AQ238" t="str">
        <f>+IFERROR(VLOOKUP(Tabla1[[#This Row],[EMPLEADO]],IS[[NÓMINA]:[INGENIERO]],2,0),"OTROS")</f>
        <v>OTROS</v>
      </c>
    </row>
    <row r="239" spans="1:43" x14ac:dyDescent="0.25">
      <c r="A239" t="s">
        <v>36</v>
      </c>
      <c r="B239">
        <v>1</v>
      </c>
      <c r="C239" t="s">
        <v>603</v>
      </c>
      <c r="D239" t="s">
        <v>38</v>
      </c>
      <c r="E239" t="s">
        <v>604</v>
      </c>
      <c r="F239" t="s">
        <v>605</v>
      </c>
      <c r="G239" s="17" t="s">
        <v>606</v>
      </c>
      <c r="H239" t="s">
        <v>213</v>
      </c>
      <c r="I239" t="s">
        <v>43</v>
      </c>
      <c r="J239" t="s">
        <v>8</v>
      </c>
      <c r="K239" t="s">
        <v>607</v>
      </c>
      <c r="L239" t="s">
        <v>608</v>
      </c>
      <c r="M239" t="s">
        <v>215</v>
      </c>
      <c r="N239">
        <v>0</v>
      </c>
      <c r="O239" t="s">
        <v>47</v>
      </c>
      <c r="P239">
        <v>190</v>
      </c>
      <c r="Q239" t="s">
        <v>48</v>
      </c>
      <c r="R239" t="s">
        <v>63</v>
      </c>
      <c r="S239" t="s">
        <v>64</v>
      </c>
      <c r="T239" t="s">
        <v>51</v>
      </c>
      <c r="U239" t="s">
        <v>96</v>
      </c>
      <c r="V239">
        <v>1.1000000000000001</v>
      </c>
      <c r="W239" s="1">
        <v>1501.5000000000002</v>
      </c>
      <c r="X239">
        <v>1</v>
      </c>
      <c r="Y239">
        <v>0.32</v>
      </c>
      <c r="Z239">
        <v>5</v>
      </c>
      <c r="AA239">
        <v>6.4000000000000001E-2</v>
      </c>
      <c r="AB239" s="2">
        <v>0</v>
      </c>
      <c r="AC239" s="1">
        <v>0</v>
      </c>
      <c r="AD239" s="7">
        <v>43496</v>
      </c>
      <c r="AE239" s="7">
        <v>43496</v>
      </c>
      <c r="AF239">
        <v>0</v>
      </c>
      <c r="AG239" t="s">
        <v>53</v>
      </c>
      <c r="AH239" s="2">
        <v>0</v>
      </c>
      <c r="AI239" s="1">
        <v>0</v>
      </c>
      <c r="AJ239" s="1">
        <v>0</v>
      </c>
      <c r="AK239" s="6" t="str">
        <f>+IF(Tabla1[[#This Row],[REQUEST_TY]]="SR MANTENIMIENTO CORRECTIVO", "EMERGENCIA", "OTROS")</f>
        <v>EMERGENCIA</v>
      </c>
      <c r="AL239" s="6" t="str">
        <f>+_xlfn.IFS(Tabla1[[#This Row],[Veces obj]]&lt;=1,"0-1",Tabla1[[#This Row],[Veces obj]]&lt;=2,"1-2",Tabla1[[#This Row],[Veces obj]]&lt;=3,"2-3",TRUE,"&gt;3")</f>
        <v>0-1</v>
      </c>
      <c r="AM239" s="6" t="str">
        <f>+_xlfn.IFS(MONTH(Tabla1[[#This Row],[MES]])&lt;=3,"Q1",MONTH(Tabla1[[#This Row],[MES]])&lt;=6,"Q2",MONTH(Tabla1[[#This Row],[MES]])&lt;=9,"Q3",TRUE,"Q4")</f>
        <v>Q1</v>
      </c>
      <c r="AN239" t="str">
        <f>+IFERROR(VLOOKUP(Tabla1[[#This Row],[CUENTA]],CTAS[],2,0),"OTROS")</f>
        <v>OTROS</v>
      </c>
      <c r="AP239" t="str">
        <f>+IFERROR(VLOOKUP(Tabla1[[#This Row],[EMPLEADO]],IS[],3,0),"OTROS")</f>
        <v>OTROS</v>
      </c>
      <c r="AQ239" t="str">
        <f>+IFERROR(VLOOKUP(Tabla1[[#This Row],[EMPLEADO]],IS[[NÓMINA]:[INGENIERO]],2,0),"OTROS")</f>
        <v>OTROS</v>
      </c>
    </row>
    <row r="240" spans="1:43" x14ac:dyDescent="0.25">
      <c r="A240" t="s">
        <v>4444</v>
      </c>
      <c r="B240">
        <v>1</v>
      </c>
      <c r="C240" t="s">
        <v>4969</v>
      </c>
      <c r="D240" t="s">
        <v>38</v>
      </c>
      <c r="E240" t="s">
        <v>76</v>
      </c>
      <c r="F240" t="s">
        <v>4970</v>
      </c>
      <c r="G240" s="17" t="s">
        <v>4971</v>
      </c>
      <c r="H240" t="s">
        <v>70</v>
      </c>
      <c r="I240" t="s">
        <v>43</v>
      </c>
      <c r="J240" t="s">
        <v>8</v>
      </c>
      <c r="K240" t="s">
        <v>234</v>
      </c>
      <c r="L240" t="s">
        <v>732</v>
      </c>
      <c r="M240" t="s">
        <v>94</v>
      </c>
      <c r="N240">
        <v>0</v>
      </c>
      <c r="O240" t="s">
        <v>47</v>
      </c>
      <c r="P240">
        <v>53</v>
      </c>
      <c r="Q240" t="s">
        <v>82</v>
      </c>
      <c r="R240" t="s">
        <v>63</v>
      </c>
      <c r="S240" t="s">
        <v>64</v>
      </c>
      <c r="T240" t="s">
        <v>51</v>
      </c>
      <c r="U240" t="s">
        <v>83</v>
      </c>
      <c r="V240">
        <v>1.05</v>
      </c>
      <c r="W240" s="1">
        <v>1433.25</v>
      </c>
      <c r="X240">
        <v>1</v>
      </c>
      <c r="Y240">
        <v>0.32</v>
      </c>
      <c r="Z240">
        <v>5</v>
      </c>
      <c r="AA240">
        <v>6.4000000000000001E-2</v>
      </c>
      <c r="AB240" s="2">
        <v>0</v>
      </c>
      <c r="AC240" s="1">
        <v>0</v>
      </c>
      <c r="AD240" s="7">
        <v>43502</v>
      </c>
      <c r="AE240" s="7">
        <v>43503</v>
      </c>
      <c r="AF240">
        <v>1</v>
      </c>
      <c r="AG240" t="s">
        <v>53</v>
      </c>
      <c r="AH240" s="2">
        <v>0</v>
      </c>
      <c r="AI240" s="1">
        <v>0</v>
      </c>
      <c r="AJ240" s="1">
        <v>0</v>
      </c>
      <c r="AK240" s="6" t="str">
        <f>+IF(Tabla1[[#This Row],[REQUEST_TY]]="SR MANTENIMIENTO CORRECTIVO", "EMERGENCIA", "OTROS")</f>
        <v>EMERGENCIA</v>
      </c>
      <c r="AL240" s="6" t="str">
        <f>+_xlfn.IFS(Tabla1[[#This Row],[Veces obj]]&lt;=1,"0-1",Tabla1[[#This Row],[Veces obj]]&lt;=2,"1-2",Tabla1[[#This Row],[Veces obj]]&lt;=3,"2-3",TRUE,"&gt;3")</f>
        <v>0-1</v>
      </c>
      <c r="AM240" s="6" t="str">
        <f>+_xlfn.IFS(MONTH(Tabla1[[#This Row],[MES]])&lt;=3,"Q1",MONTH(Tabla1[[#This Row],[MES]])&lt;=6,"Q2",MONTH(Tabla1[[#This Row],[MES]])&lt;=9,"Q3",TRUE,"Q4")</f>
        <v>Q1</v>
      </c>
      <c r="AN240" t="str">
        <f>+IFERROR(VLOOKUP(Tabla1[[#This Row],[CUENTA]],CTAS[],2,0),"OTROS")</f>
        <v>OTROS</v>
      </c>
      <c r="AP240" t="str">
        <f>+IFERROR(VLOOKUP(Tabla1[[#This Row],[EMPLEADO]],IS[],3,0),"OTROS")</f>
        <v>OTROS</v>
      </c>
      <c r="AQ240" t="str">
        <f>+IFERROR(VLOOKUP(Tabla1[[#This Row],[EMPLEADO]],IS[[NÓMINA]:[INGENIERO]],2,0),"OTROS")</f>
        <v>OTROS</v>
      </c>
    </row>
    <row r="241" spans="1:43" x14ac:dyDescent="0.25">
      <c r="A241" t="s">
        <v>4444</v>
      </c>
      <c r="B241">
        <v>1</v>
      </c>
      <c r="C241" t="s">
        <v>5941</v>
      </c>
      <c r="D241" t="s">
        <v>38</v>
      </c>
      <c r="E241" t="s">
        <v>413</v>
      </c>
      <c r="F241" t="s">
        <v>5942</v>
      </c>
      <c r="G241" s="17" t="s">
        <v>415</v>
      </c>
      <c r="H241" t="s">
        <v>70</v>
      </c>
      <c r="I241" t="s">
        <v>43</v>
      </c>
      <c r="J241" t="s">
        <v>8</v>
      </c>
      <c r="K241" t="s">
        <v>234</v>
      </c>
      <c r="L241" t="s">
        <v>93</v>
      </c>
      <c r="M241" t="s">
        <v>94</v>
      </c>
      <c r="N241">
        <v>1</v>
      </c>
      <c r="O241" t="s">
        <v>47</v>
      </c>
      <c r="P241">
        <v>15</v>
      </c>
      <c r="Q241" t="s">
        <v>194</v>
      </c>
      <c r="R241" t="s">
        <v>242</v>
      </c>
      <c r="S241" t="s">
        <v>64</v>
      </c>
      <c r="T241" t="s">
        <v>51</v>
      </c>
      <c r="U241" t="s">
        <v>195</v>
      </c>
      <c r="V241">
        <v>0.6</v>
      </c>
      <c r="W241" s="1">
        <v>0</v>
      </c>
      <c r="X241">
        <v>1</v>
      </c>
      <c r="Y241">
        <v>0.32</v>
      </c>
      <c r="Z241">
        <v>5</v>
      </c>
      <c r="AA241">
        <v>6.4000000000000001E-2</v>
      </c>
      <c r="AB241" s="2">
        <v>0</v>
      </c>
      <c r="AC241" s="1">
        <v>0</v>
      </c>
      <c r="AD241" s="7">
        <v>43510</v>
      </c>
      <c r="AE241" s="7">
        <v>43510</v>
      </c>
      <c r="AF241">
        <v>0</v>
      </c>
      <c r="AG241" t="s">
        <v>53</v>
      </c>
      <c r="AH241" s="2">
        <v>0</v>
      </c>
      <c r="AI241" s="1">
        <v>0</v>
      </c>
      <c r="AJ241" s="1">
        <v>0</v>
      </c>
      <c r="AK241" s="6" t="str">
        <f>+IF(Tabla1[[#This Row],[REQUEST_TY]]="SR MANTENIMIENTO CORRECTIVO", "EMERGENCIA", "OTROS")</f>
        <v>EMERGENCIA</v>
      </c>
      <c r="AL241" s="6" t="str">
        <f>+_xlfn.IFS(Tabla1[[#This Row],[Veces obj]]&lt;=1,"0-1",Tabla1[[#This Row],[Veces obj]]&lt;=2,"1-2",Tabla1[[#This Row],[Veces obj]]&lt;=3,"2-3",TRUE,"&gt;3")</f>
        <v>0-1</v>
      </c>
      <c r="AM241" s="6" t="str">
        <f>+_xlfn.IFS(MONTH(Tabla1[[#This Row],[MES]])&lt;=3,"Q1",MONTH(Tabla1[[#This Row],[MES]])&lt;=6,"Q2",MONTH(Tabla1[[#This Row],[MES]])&lt;=9,"Q3",TRUE,"Q4")</f>
        <v>Q1</v>
      </c>
      <c r="AN241" t="str">
        <f>+IFERROR(VLOOKUP(Tabla1[[#This Row],[CUENTA]],CTAS[],2,0),"OTROS")</f>
        <v>OTROS</v>
      </c>
      <c r="AP241" t="str">
        <f>+IFERROR(VLOOKUP(Tabla1[[#This Row],[EMPLEADO]],IS[],3,0),"OTROS")</f>
        <v>OTROS</v>
      </c>
      <c r="AQ241" t="str">
        <f>+IFERROR(VLOOKUP(Tabla1[[#This Row],[EMPLEADO]],IS[[NÓMINA]:[INGENIERO]],2,0),"OTROS")</f>
        <v>OTROS</v>
      </c>
    </row>
    <row r="242" spans="1:43" x14ac:dyDescent="0.25">
      <c r="A242" t="s">
        <v>4444</v>
      </c>
      <c r="B242">
        <v>1</v>
      </c>
      <c r="C242" t="s">
        <v>7045</v>
      </c>
      <c r="D242" t="s">
        <v>38</v>
      </c>
      <c r="E242" t="s">
        <v>1208</v>
      </c>
      <c r="F242" t="s">
        <v>7046</v>
      </c>
      <c r="G242" s="17" t="s">
        <v>7047</v>
      </c>
      <c r="H242" t="s">
        <v>484</v>
      </c>
      <c r="I242" t="s">
        <v>43</v>
      </c>
      <c r="J242" t="s">
        <v>8</v>
      </c>
      <c r="K242" t="s">
        <v>2300</v>
      </c>
      <c r="L242" t="s">
        <v>2301</v>
      </c>
      <c r="M242" t="s">
        <v>94</v>
      </c>
      <c r="N242">
        <v>1</v>
      </c>
      <c r="O242" t="s">
        <v>47</v>
      </c>
      <c r="P242">
        <v>2643</v>
      </c>
      <c r="Q242" t="s">
        <v>48</v>
      </c>
      <c r="R242" t="s">
        <v>153</v>
      </c>
      <c r="S242" t="s">
        <v>50</v>
      </c>
      <c r="T242" t="s">
        <v>51</v>
      </c>
      <c r="U242" t="s">
        <v>52</v>
      </c>
      <c r="V242">
        <v>1.05</v>
      </c>
      <c r="W242" s="1">
        <v>0</v>
      </c>
      <c r="X242">
        <v>1</v>
      </c>
      <c r="Y242">
        <v>0.32</v>
      </c>
      <c r="Z242">
        <v>5</v>
      </c>
      <c r="AA242">
        <v>6.4000000000000001E-2</v>
      </c>
      <c r="AB242" s="2">
        <v>0</v>
      </c>
      <c r="AC242" s="1">
        <v>0</v>
      </c>
      <c r="AD242" s="7">
        <v>43523</v>
      </c>
      <c r="AE242" s="7">
        <v>43523</v>
      </c>
      <c r="AF242">
        <v>0</v>
      </c>
      <c r="AG242" t="s">
        <v>53</v>
      </c>
      <c r="AH242" s="2">
        <v>0</v>
      </c>
      <c r="AI242" s="1">
        <v>0</v>
      </c>
      <c r="AJ242" s="1">
        <v>0</v>
      </c>
      <c r="AK242" s="6" t="str">
        <f>+IF(Tabla1[[#This Row],[REQUEST_TY]]="SR MANTENIMIENTO CORRECTIVO", "EMERGENCIA", "OTROS")</f>
        <v>EMERGENCIA</v>
      </c>
      <c r="AL242" s="6" t="str">
        <f>+_xlfn.IFS(Tabla1[[#This Row],[Veces obj]]&lt;=1,"0-1",Tabla1[[#This Row],[Veces obj]]&lt;=2,"1-2",Tabla1[[#This Row],[Veces obj]]&lt;=3,"2-3",TRUE,"&gt;3")</f>
        <v>0-1</v>
      </c>
      <c r="AM242" s="6" t="str">
        <f>+_xlfn.IFS(MONTH(Tabla1[[#This Row],[MES]])&lt;=3,"Q1",MONTH(Tabla1[[#This Row],[MES]])&lt;=6,"Q2",MONTH(Tabla1[[#This Row],[MES]])&lt;=9,"Q3",TRUE,"Q4")</f>
        <v>Q1</v>
      </c>
      <c r="AN242" t="str">
        <f>+IFERROR(VLOOKUP(Tabla1[[#This Row],[CUENTA]],CTAS[],2,0),"OTROS")</f>
        <v>OTROS</v>
      </c>
      <c r="AP242" t="str">
        <f>+IFERROR(VLOOKUP(Tabla1[[#This Row],[EMPLEADO]],IS[],3,0),"OTROS")</f>
        <v>OTROS</v>
      </c>
      <c r="AQ242" t="str">
        <f>+IFERROR(VLOOKUP(Tabla1[[#This Row],[EMPLEADO]],IS[[NÓMINA]:[INGENIERO]],2,0),"OTROS")</f>
        <v>OTROS</v>
      </c>
    </row>
    <row r="243" spans="1:43" x14ac:dyDescent="0.25">
      <c r="A243" t="s">
        <v>4444</v>
      </c>
      <c r="B243">
        <v>1</v>
      </c>
      <c r="C243" t="s">
        <v>6448</v>
      </c>
      <c r="D243" t="s">
        <v>38</v>
      </c>
      <c r="E243" t="s">
        <v>113</v>
      </c>
      <c r="F243" t="s">
        <v>6449</v>
      </c>
      <c r="G243" s="17" t="s">
        <v>6450</v>
      </c>
      <c r="H243" t="s">
        <v>124</v>
      </c>
      <c r="I243" t="s">
        <v>43</v>
      </c>
      <c r="J243" t="s">
        <v>8</v>
      </c>
      <c r="K243" t="s">
        <v>125</v>
      </c>
      <c r="L243" t="s">
        <v>6451</v>
      </c>
      <c r="M243" t="s">
        <v>73</v>
      </c>
      <c r="N243">
        <v>0</v>
      </c>
      <c r="O243" t="s">
        <v>47</v>
      </c>
      <c r="P243">
        <v>796</v>
      </c>
      <c r="Q243" t="s">
        <v>48</v>
      </c>
      <c r="R243" t="s">
        <v>49</v>
      </c>
      <c r="S243" t="s">
        <v>50</v>
      </c>
      <c r="T243" t="s">
        <v>51</v>
      </c>
      <c r="U243" t="s">
        <v>52</v>
      </c>
      <c r="V243">
        <v>1.05</v>
      </c>
      <c r="W243" s="1">
        <v>750.75000000000011</v>
      </c>
      <c r="X243">
        <v>1</v>
      </c>
      <c r="Y243">
        <v>0.2</v>
      </c>
      <c r="Z243">
        <v>5</v>
      </c>
      <c r="AA243">
        <v>0.04</v>
      </c>
      <c r="AB243" s="2">
        <v>0</v>
      </c>
      <c r="AC243" s="1">
        <v>0</v>
      </c>
      <c r="AD243" s="7">
        <v>43515</v>
      </c>
      <c r="AE243" s="7">
        <v>43515</v>
      </c>
      <c r="AF243">
        <v>0</v>
      </c>
      <c r="AG243" t="s">
        <v>53</v>
      </c>
      <c r="AH243" s="2">
        <v>0</v>
      </c>
      <c r="AI243" s="1">
        <v>0</v>
      </c>
      <c r="AJ243" s="1">
        <v>0</v>
      </c>
      <c r="AK243" s="6" t="str">
        <f>+IF(Tabla1[[#This Row],[REQUEST_TY]]="SR MANTENIMIENTO CORRECTIVO", "EMERGENCIA", "OTROS")</f>
        <v>EMERGENCIA</v>
      </c>
      <c r="AL243" s="6" t="str">
        <f>+_xlfn.IFS(Tabla1[[#This Row],[Veces obj]]&lt;=1,"0-1",Tabla1[[#This Row],[Veces obj]]&lt;=2,"1-2",Tabla1[[#This Row],[Veces obj]]&lt;=3,"2-3",TRUE,"&gt;3")</f>
        <v>0-1</v>
      </c>
      <c r="AM243" s="6" t="str">
        <f>+_xlfn.IFS(MONTH(Tabla1[[#This Row],[MES]])&lt;=3,"Q1",MONTH(Tabla1[[#This Row],[MES]])&lt;=6,"Q2",MONTH(Tabla1[[#This Row],[MES]])&lt;=9,"Q3",TRUE,"Q4")</f>
        <v>Q1</v>
      </c>
      <c r="AN243" t="str">
        <f>+IFERROR(VLOOKUP(Tabla1[[#This Row],[CUENTA]],CTAS[],2,0),"OTROS")</f>
        <v>OTROS</v>
      </c>
      <c r="AO243">
        <v>1</v>
      </c>
      <c r="AP243" t="str">
        <f>+IFERROR(VLOOKUP(Tabla1[[#This Row],[EMPLEADO]],IS[],3,0),"OTROS")</f>
        <v>JUAREZ</v>
      </c>
      <c r="AQ243" t="str">
        <f>+IFERROR(VLOOKUP(Tabla1[[#This Row],[EMPLEADO]],IS[[NÓMINA]:[INGENIERO]],2,0),"OTROS")</f>
        <v>MIGUEL COTA</v>
      </c>
    </row>
    <row r="244" spans="1:43" x14ac:dyDescent="0.25">
      <c r="A244" t="s">
        <v>4444</v>
      </c>
      <c r="B244">
        <v>1</v>
      </c>
      <c r="C244" t="s">
        <v>6877</v>
      </c>
      <c r="D244" t="s">
        <v>38</v>
      </c>
      <c r="E244" t="s">
        <v>2827</v>
      </c>
      <c r="F244" t="s">
        <v>6878</v>
      </c>
      <c r="G244" s="17" t="s">
        <v>2829</v>
      </c>
      <c r="H244" t="s">
        <v>70</v>
      </c>
      <c r="I244" t="s">
        <v>43</v>
      </c>
      <c r="J244" t="s">
        <v>8</v>
      </c>
      <c r="K244" t="s">
        <v>71</v>
      </c>
      <c r="L244" t="s">
        <v>170</v>
      </c>
      <c r="M244" t="s">
        <v>73</v>
      </c>
      <c r="N244">
        <v>0</v>
      </c>
      <c r="O244" t="s">
        <v>47</v>
      </c>
      <c r="P244">
        <v>23</v>
      </c>
      <c r="Q244" t="s">
        <v>62</v>
      </c>
      <c r="R244" t="s">
        <v>138</v>
      </c>
      <c r="S244" t="s">
        <v>139</v>
      </c>
      <c r="T244" t="s">
        <v>51</v>
      </c>
      <c r="U244" t="s">
        <v>262</v>
      </c>
      <c r="V244">
        <v>1.05</v>
      </c>
      <c r="W244" s="1">
        <v>1651.6500000000003</v>
      </c>
      <c r="X244">
        <v>1</v>
      </c>
      <c r="Y244">
        <v>0.26</v>
      </c>
      <c r="Z244">
        <v>4</v>
      </c>
      <c r="AA244">
        <v>6.5000000000000002E-2</v>
      </c>
      <c r="AB244" s="2">
        <v>0</v>
      </c>
      <c r="AC244" s="1">
        <v>0</v>
      </c>
      <c r="AD244" s="7">
        <v>43518</v>
      </c>
      <c r="AE244" s="7">
        <v>43518</v>
      </c>
      <c r="AF244">
        <v>0</v>
      </c>
      <c r="AG244" t="s">
        <v>53</v>
      </c>
      <c r="AH244" s="2">
        <v>0</v>
      </c>
      <c r="AI244" s="1">
        <v>0</v>
      </c>
      <c r="AJ244" s="1">
        <v>0</v>
      </c>
      <c r="AK244" s="6" t="str">
        <f>+IF(Tabla1[[#This Row],[REQUEST_TY]]="SR MANTENIMIENTO CORRECTIVO", "EMERGENCIA", "OTROS")</f>
        <v>EMERGENCIA</v>
      </c>
      <c r="AL244" s="6" t="str">
        <f>+_xlfn.IFS(Tabla1[[#This Row],[Veces obj]]&lt;=1,"0-1",Tabla1[[#This Row],[Veces obj]]&lt;=2,"1-2",Tabla1[[#This Row],[Veces obj]]&lt;=3,"2-3",TRUE,"&gt;3")</f>
        <v>0-1</v>
      </c>
      <c r="AM244" s="6" t="str">
        <f>+_xlfn.IFS(MONTH(Tabla1[[#This Row],[MES]])&lt;=3,"Q1",MONTH(Tabla1[[#This Row],[MES]])&lt;=6,"Q2",MONTH(Tabla1[[#This Row],[MES]])&lt;=9,"Q3",TRUE,"Q4")</f>
        <v>Q1</v>
      </c>
      <c r="AN244" t="str">
        <f>+IFERROR(VLOOKUP(Tabla1[[#This Row],[CUENTA]],CTAS[],2,0),"OTROS")</f>
        <v>OTROS</v>
      </c>
      <c r="AP244" t="str">
        <f>+IFERROR(VLOOKUP(Tabla1[[#This Row],[EMPLEADO]],IS[],3,0),"OTROS")</f>
        <v>OTROS</v>
      </c>
      <c r="AQ244" t="str">
        <f>+IFERROR(VLOOKUP(Tabla1[[#This Row],[EMPLEADO]],IS[[NÓMINA]:[INGENIERO]],2,0),"OTROS")</f>
        <v>OTROS</v>
      </c>
    </row>
    <row r="245" spans="1:43" x14ac:dyDescent="0.25">
      <c r="A245" t="s">
        <v>36</v>
      </c>
      <c r="B245">
        <v>1</v>
      </c>
      <c r="C245" t="s">
        <v>609</v>
      </c>
      <c r="D245" t="s">
        <v>38</v>
      </c>
      <c r="E245" t="s">
        <v>373</v>
      </c>
      <c r="F245" t="s">
        <v>610</v>
      </c>
      <c r="G245" s="17" t="s">
        <v>611</v>
      </c>
      <c r="H245" t="s">
        <v>308</v>
      </c>
      <c r="I245" t="s">
        <v>43</v>
      </c>
      <c r="J245" t="s">
        <v>8</v>
      </c>
      <c r="K245" t="s">
        <v>495</v>
      </c>
      <c r="L245" t="s">
        <v>496</v>
      </c>
      <c r="M245" t="s">
        <v>46</v>
      </c>
      <c r="N245">
        <v>0</v>
      </c>
      <c r="O245" t="s">
        <v>47</v>
      </c>
      <c r="P245">
        <v>206</v>
      </c>
      <c r="Q245" t="s">
        <v>48</v>
      </c>
      <c r="R245" t="s">
        <v>153</v>
      </c>
      <c r="S245" t="s">
        <v>50</v>
      </c>
      <c r="T245" t="s">
        <v>51</v>
      </c>
      <c r="U245" t="s">
        <v>52</v>
      </c>
      <c r="V245">
        <v>1.05</v>
      </c>
      <c r="W245" s="1">
        <v>750.75000000000011</v>
      </c>
      <c r="X245">
        <v>1</v>
      </c>
      <c r="Y245">
        <v>0.33</v>
      </c>
      <c r="Z245">
        <v>5</v>
      </c>
      <c r="AA245">
        <v>6.6000000000000003E-2</v>
      </c>
      <c r="AB245" s="2">
        <v>0</v>
      </c>
      <c r="AC245" s="1">
        <v>0</v>
      </c>
      <c r="AD245" s="7">
        <v>43476</v>
      </c>
      <c r="AE245" s="7">
        <v>43476</v>
      </c>
      <c r="AF245">
        <v>0</v>
      </c>
      <c r="AG245" t="s">
        <v>53</v>
      </c>
      <c r="AH245" s="2">
        <v>0</v>
      </c>
      <c r="AI245" s="1">
        <v>0</v>
      </c>
      <c r="AJ245" s="1">
        <v>0</v>
      </c>
      <c r="AK245" s="6" t="str">
        <f>+IF(Tabla1[[#This Row],[REQUEST_TY]]="SR MANTENIMIENTO CORRECTIVO", "EMERGENCIA", "OTROS")</f>
        <v>EMERGENCIA</v>
      </c>
      <c r="AL245" s="6" t="str">
        <f>+_xlfn.IFS(Tabla1[[#This Row],[Veces obj]]&lt;=1,"0-1",Tabla1[[#This Row],[Veces obj]]&lt;=2,"1-2",Tabla1[[#This Row],[Veces obj]]&lt;=3,"2-3",TRUE,"&gt;3")</f>
        <v>0-1</v>
      </c>
      <c r="AM245" s="6" t="str">
        <f>+_xlfn.IFS(MONTH(Tabla1[[#This Row],[MES]])&lt;=3,"Q1",MONTH(Tabla1[[#This Row],[MES]])&lt;=6,"Q2",MONTH(Tabla1[[#This Row],[MES]])&lt;=9,"Q3",TRUE,"Q4")</f>
        <v>Q1</v>
      </c>
      <c r="AN245" t="str">
        <f>+IFERROR(VLOOKUP(Tabla1[[#This Row],[CUENTA]],CTAS[],2,0),"OTROS")</f>
        <v>OTROS</v>
      </c>
      <c r="AP245" t="str">
        <f>+IFERROR(VLOOKUP(Tabla1[[#This Row],[EMPLEADO]],IS[],3,0),"OTROS")</f>
        <v>OTROS</v>
      </c>
      <c r="AQ245" t="str">
        <f>+IFERROR(VLOOKUP(Tabla1[[#This Row],[EMPLEADO]],IS[[NÓMINA]:[INGENIERO]],2,0),"OTROS")</f>
        <v>OTROS</v>
      </c>
    </row>
    <row r="246" spans="1:43" x14ac:dyDescent="0.25">
      <c r="A246" t="s">
        <v>36</v>
      </c>
      <c r="B246">
        <v>1</v>
      </c>
      <c r="C246" t="s">
        <v>612</v>
      </c>
      <c r="D246" t="s">
        <v>38</v>
      </c>
      <c r="E246" t="s">
        <v>613</v>
      </c>
      <c r="F246" t="s">
        <v>614</v>
      </c>
      <c r="G246" s="17" t="s">
        <v>615</v>
      </c>
      <c r="H246" t="s">
        <v>308</v>
      </c>
      <c r="I246" t="s">
        <v>43</v>
      </c>
      <c r="J246" t="s">
        <v>8</v>
      </c>
      <c r="K246" t="s">
        <v>144</v>
      </c>
      <c r="L246" t="s">
        <v>616</v>
      </c>
      <c r="M246" t="s">
        <v>46</v>
      </c>
      <c r="N246">
        <v>0</v>
      </c>
      <c r="O246" t="s">
        <v>47</v>
      </c>
      <c r="P246">
        <v>7</v>
      </c>
      <c r="Q246" t="s">
        <v>194</v>
      </c>
      <c r="R246" t="s">
        <v>235</v>
      </c>
      <c r="S246" t="s">
        <v>50</v>
      </c>
      <c r="T246" t="s">
        <v>51</v>
      </c>
      <c r="U246" t="s">
        <v>444</v>
      </c>
      <c r="V246">
        <v>0</v>
      </c>
      <c r="W246" s="1">
        <v>0</v>
      </c>
      <c r="X246">
        <v>1</v>
      </c>
      <c r="Y246">
        <v>0.33</v>
      </c>
      <c r="Z246">
        <v>5</v>
      </c>
      <c r="AA246">
        <v>6.6000000000000003E-2</v>
      </c>
      <c r="AB246" s="2">
        <v>0</v>
      </c>
      <c r="AC246" s="1">
        <v>0</v>
      </c>
      <c r="AD246" s="7">
        <v>43479</v>
      </c>
      <c r="AE246" s="7">
        <v>43479</v>
      </c>
      <c r="AF246">
        <v>0</v>
      </c>
      <c r="AG246" t="s">
        <v>53</v>
      </c>
      <c r="AH246" s="2">
        <v>0</v>
      </c>
      <c r="AI246" s="1">
        <v>0</v>
      </c>
      <c r="AJ246" s="1">
        <v>0</v>
      </c>
      <c r="AK246" s="6" t="str">
        <f>+IF(Tabla1[[#This Row],[REQUEST_TY]]="SR MANTENIMIENTO CORRECTIVO", "EMERGENCIA", "OTROS")</f>
        <v>EMERGENCIA</v>
      </c>
      <c r="AL246" s="6" t="str">
        <f>+_xlfn.IFS(Tabla1[[#This Row],[Veces obj]]&lt;=1,"0-1",Tabla1[[#This Row],[Veces obj]]&lt;=2,"1-2",Tabla1[[#This Row],[Veces obj]]&lt;=3,"2-3",TRUE,"&gt;3")</f>
        <v>0-1</v>
      </c>
      <c r="AM246" s="6" t="str">
        <f>+_xlfn.IFS(MONTH(Tabla1[[#This Row],[MES]])&lt;=3,"Q1",MONTH(Tabla1[[#This Row],[MES]])&lt;=6,"Q2",MONTH(Tabla1[[#This Row],[MES]])&lt;=9,"Q3",TRUE,"Q4")</f>
        <v>Q1</v>
      </c>
      <c r="AN246" t="str">
        <f>+IFERROR(VLOOKUP(Tabla1[[#This Row],[CUENTA]],CTAS[],2,0),"OTROS")</f>
        <v>OTROS</v>
      </c>
      <c r="AP246" t="str">
        <f>+IFERROR(VLOOKUP(Tabla1[[#This Row],[EMPLEADO]],IS[],3,0),"OTROS")</f>
        <v>OTROS</v>
      </c>
      <c r="AQ246" t="str">
        <f>+IFERROR(VLOOKUP(Tabla1[[#This Row],[EMPLEADO]],IS[[NÓMINA]:[INGENIERO]],2,0),"OTROS")</f>
        <v>OTROS</v>
      </c>
    </row>
    <row r="247" spans="1:43" x14ac:dyDescent="0.25">
      <c r="A247" t="s">
        <v>36</v>
      </c>
      <c r="B247">
        <v>1</v>
      </c>
      <c r="C247" t="s">
        <v>617</v>
      </c>
      <c r="D247" t="s">
        <v>38</v>
      </c>
      <c r="E247" t="s">
        <v>85</v>
      </c>
      <c r="F247" t="s">
        <v>618</v>
      </c>
      <c r="G247" s="17" t="s">
        <v>619</v>
      </c>
      <c r="H247" t="s">
        <v>308</v>
      </c>
      <c r="I247" t="s">
        <v>43</v>
      </c>
      <c r="J247" t="s">
        <v>8</v>
      </c>
      <c r="K247" t="s">
        <v>495</v>
      </c>
      <c r="L247" t="s">
        <v>496</v>
      </c>
      <c r="M247" t="s">
        <v>46</v>
      </c>
      <c r="N247">
        <v>0</v>
      </c>
      <c r="O247" t="s">
        <v>47</v>
      </c>
      <c r="P247">
        <v>97</v>
      </c>
      <c r="Q247" t="s">
        <v>48</v>
      </c>
      <c r="R247" t="s">
        <v>49</v>
      </c>
      <c r="S247" t="s">
        <v>50</v>
      </c>
      <c r="T247" t="s">
        <v>51</v>
      </c>
      <c r="U247" t="s">
        <v>52</v>
      </c>
      <c r="V247">
        <v>1.05</v>
      </c>
      <c r="W247" s="1">
        <v>750.75000000000011</v>
      </c>
      <c r="X247">
        <v>1</v>
      </c>
      <c r="Y247">
        <v>0.33</v>
      </c>
      <c r="Z247">
        <v>5</v>
      </c>
      <c r="AA247">
        <v>6.6000000000000003E-2</v>
      </c>
      <c r="AB247" s="2">
        <v>0</v>
      </c>
      <c r="AC247" s="1">
        <v>0</v>
      </c>
      <c r="AD247" s="7">
        <v>43480</v>
      </c>
      <c r="AE247" s="7">
        <v>43480</v>
      </c>
      <c r="AF247">
        <v>0</v>
      </c>
      <c r="AG247" t="s">
        <v>53</v>
      </c>
      <c r="AH247" s="2">
        <v>0</v>
      </c>
      <c r="AI247" s="1">
        <v>0</v>
      </c>
      <c r="AJ247" s="1">
        <v>0</v>
      </c>
      <c r="AK247" s="6" t="str">
        <f>+IF(Tabla1[[#This Row],[REQUEST_TY]]="SR MANTENIMIENTO CORRECTIVO", "EMERGENCIA", "OTROS")</f>
        <v>EMERGENCIA</v>
      </c>
      <c r="AL247" s="6" t="str">
        <f>+_xlfn.IFS(Tabla1[[#This Row],[Veces obj]]&lt;=1,"0-1",Tabla1[[#This Row],[Veces obj]]&lt;=2,"1-2",Tabla1[[#This Row],[Veces obj]]&lt;=3,"2-3",TRUE,"&gt;3")</f>
        <v>0-1</v>
      </c>
      <c r="AM247" s="6" t="str">
        <f>+_xlfn.IFS(MONTH(Tabla1[[#This Row],[MES]])&lt;=3,"Q1",MONTH(Tabla1[[#This Row],[MES]])&lt;=6,"Q2",MONTH(Tabla1[[#This Row],[MES]])&lt;=9,"Q3",TRUE,"Q4")</f>
        <v>Q1</v>
      </c>
      <c r="AN247" t="str">
        <f>+IFERROR(VLOOKUP(Tabla1[[#This Row],[CUENTA]],CTAS[],2,0),"OTROS")</f>
        <v>OTROS</v>
      </c>
      <c r="AP247" t="str">
        <f>+IFERROR(VLOOKUP(Tabla1[[#This Row],[EMPLEADO]],IS[],3,0),"OTROS")</f>
        <v>OTROS</v>
      </c>
      <c r="AQ247" t="str">
        <f>+IFERROR(VLOOKUP(Tabla1[[#This Row],[EMPLEADO]],IS[[NÓMINA]:[INGENIERO]],2,0),"OTROS")</f>
        <v>OTROS</v>
      </c>
    </row>
    <row r="248" spans="1:43" x14ac:dyDescent="0.25">
      <c r="A248" t="s">
        <v>36</v>
      </c>
      <c r="B248">
        <v>1</v>
      </c>
      <c r="C248" t="s">
        <v>620</v>
      </c>
      <c r="D248" t="s">
        <v>38</v>
      </c>
      <c r="E248" t="s">
        <v>237</v>
      </c>
      <c r="F248" t="s">
        <v>621</v>
      </c>
      <c r="G248" s="17" t="s">
        <v>622</v>
      </c>
      <c r="H248" t="s">
        <v>308</v>
      </c>
      <c r="I248" t="s">
        <v>43</v>
      </c>
      <c r="J248" t="s">
        <v>8</v>
      </c>
      <c r="K248" t="s">
        <v>495</v>
      </c>
      <c r="L248" t="s">
        <v>496</v>
      </c>
      <c r="M248" t="s">
        <v>46</v>
      </c>
      <c r="N248">
        <v>0</v>
      </c>
      <c r="O248" t="s">
        <v>47</v>
      </c>
      <c r="P248">
        <v>234</v>
      </c>
      <c r="Q248" t="s">
        <v>48</v>
      </c>
      <c r="R248" t="s">
        <v>242</v>
      </c>
      <c r="S248" t="s">
        <v>64</v>
      </c>
      <c r="T248" t="s">
        <v>51</v>
      </c>
      <c r="U248" t="s">
        <v>96</v>
      </c>
      <c r="V248">
        <v>1.1000000000000001</v>
      </c>
      <c r="W248" s="1">
        <v>1501.5000000000002</v>
      </c>
      <c r="X248">
        <v>1</v>
      </c>
      <c r="Y248">
        <v>0.33</v>
      </c>
      <c r="Z248">
        <v>5</v>
      </c>
      <c r="AA248">
        <v>6.6000000000000003E-2</v>
      </c>
      <c r="AB248" s="2">
        <v>0</v>
      </c>
      <c r="AC248" s="1">
        <v>0</v>
      </c>
      <c r="AD248" s="7">
        <v>43481</v>
      </c>
      <c r="AE248" s="7">
        <v>43481</v>
      </c>
      <c r="AF248">
        <v>0</v>
      </c>
      <c r="AG248" t="s">
        <v>53</v>
      </c>
      <c r="AH248" s="2">
        <v>0</v>
      </c>
      <c r="AI248" s="1">
        <v>0</v>
      </c>
      <c r="AJ248" s="1">
        <v>0</v>
      </c>
      <c r="AK248" s="6" t="str">
        <f>+IF(Tabla1[[#This Row],[REQUEST_TY]]="SR MANTENIMIENTO CORRECTIVO", "EMERGENCIA", "OTROS")</f>
        <v>EMERGENCIA</v>
      </c>
      <c r="AL248" s="6" t="str">
        <f>+_xlfn.IFS(Tabla1[[#This Row],[Veces obj]]&lt;=1,"0-1",Tabla1[[#This Row],[Veces obj]]&lt;=2,"1-2",Tabla1[[#This Row],[Veces obj]]&lt;=3,"2-3",TRUE,"&gt;3")</f>
        <v>0-1</v>
      </c>
      <c r="AM248" s="6" t="str">
        <f>+_xlfn.IFS(MONTH(Tabla1[[#This Row],[MES]])&lt;=3,"Q1",MONTH(Tabla1[[#This Row],[MES]])&lt;=6,"Q2",MONTH(Tabla1[[#This Row],[MES]])&lt;=9,"Q3",TRUE,"Q4")</f>
        <v>Q1</v>
      </c>
      <c r="AN248" t="str">
        <f>+IFERROR(VLOOKUP(Tabla1[[#This Row],[CUENTA]],CTAS[],2,0),"OTROS")</f>
        <v>OTROS</v>
      </c>
      <c r="AP248" t="str">
        <f>+IFERROR(VLOOKUP(Tabla1[[#This Row],[EMPLEADO]],IS[],3,0),"OTROS")</f>
        <v>OTROS</v>
      </c>
      <c r="AQ248" t="str">
        <f>+IFERROR(VLOOKUP(Tabla1[[#This Row],[EMPLEADO]],IS[[NÓMINA]:[INGENIERO]],2,0),"OTROS")</f>
        <v>OTROS</v>
      </c>
    </row>
    <row r="249" spans="1:43" x14ac:dyDescent="0.25">
      <c r="A249" t="s">
        <v>4444</v>
      </c>
      <c r="B249">
        <v>1</v>
      </c>
      <c r="C249" t="s">
        <v>4620</v>
      </c>
      <c r="D249" t="s">
        <v>38</v>
      </c>
      <c r="E249" t="s">
        <v>85</v>
      </c>
      <c r="F249" t="s">
        <v>4621</v>
      </c>
      <c r="G249" s="17" t="s">
        <v>4622</v>
      </c>
      <c r="H249" t="s">
        <v>308</v>
      </c>
      <c r="I249" t="s">
        <v>43</v>
      </c>
      <c r="J249" t="s">
        <v>8</v>
      </c>
      <c r="K249" t="s">
        <v>495</v>
      </c>
      <c r="L249" t="s">
        <v>496</v>
      </c>
      <c r="M249" t="s">
        <v>46</v>
      </c>
      <c r="N249">
        <v>0</v>
      </c>
      <c r="O249" t="s">
        <v>47</v>
      </c>
      <c r="P249">
        <v>47</v>
      </c>
      <c r="Q249" t="s">
        <v>82</v>
      </c>
      <c r="R249" t="s">
        <v>49</v>
      </c>
      <c r="S249" t="s">
        <v>50</v>
      </c>
      <c r="T249" t="s">
        <v>51</v>
      </c>
      <c r="U249" t="s">
        <v>120</v>
      </c>
      <c r="V249">
        <v>0.8</v>
      </c>
      <c r="W249" s="1">
        <v>572.00000000000011</v>
      </c>
      <c r="X249">
        <v>1</v>
      </c>
      <c r="Y249">
        <v>0.33</v>
      </c>
      <c r="Z249">
        <v>5</v>
      </c>
      <c r="AA249">
        <v>6.6000000000000003E-2</v>
      </c>
      <c r="AB249" s="2">
        <v>0</v>
      </c>
      <c r="AC249" s="1">
        <v>0</v>
      </c>
      <c r="AD249" s="7">
        <v>43497</v>
      </c>
      <c r="AE249" s="7">
        <v>43497</v>
      </c>
      <c r="AF249">
        <v>0</v>
      </c>
      <c r="AG249" t="s">
        <v>53</v>
      </c>
      <c r="AH249" s="2">
        <v>0</v>
      </c>
      <c r="AI249" s="1">
        <v>0</v>
      </c>
      <c r="AJ249" s="1">
        <v>0</v>
      </c>
      <c r="AK249" s="6" t="str">
        <f>+IF(Tabla1[[#This Row],[REQUEST_TY]]="SR MANTENIMIENTO CORRECTIVO", "EMERGENCIA", "OTROS")</f>
        <v>EMERGENCIA</v>
      </c>
      <c r="AL249" s="6" t="str">
        <f>+_xlfn.IFS(Tabla1[[#This Row],[Veces obj]]&lt;=1,"0-1",Tabla1[[#This Row],[Veces obj]]&lt;=2,"1-2",Tabla1[[#This Row],[Veces obj]]&lt;=3,"2-3",TRUE,"&gt;3")</f>
        <v>0-1</v>
      </c>
      <c r="AM249" s="6" t="str">
        <f>+_xlfn.IFS(MONTH(Tabla1[[#This Row],[MES]])&lt;=3,"Q1",MONTH(Tabla1[[#This Row],[MES]])&lt;=6,"Q2",MONTH(Tabla1[[#This Row],[MES]])&lt;=9,"Q3",TRUE,"Q4")</f>
        <v>Q1</v>
      </c>
      <c r="AN249" t="str">
        <f>+IFERROR(VLOOKUP(Tabla1[[#This Row],[CUENTA]],CTAS[],2,0),"OTROS")</f>
        <v>OTROS</v>
      </c>
      <c r="AP249" t="str">
        <f>+IFERROR(VLOOKUP(Tabla1[[#This Row],[EMPLEADO]],IS[],3,0),"OTROS")</f>
        <v>OTROS</v>
      </c>
      <c r="AQ249" t="str">
        <f>+IFERROR(VLOOKUP(Tabla1[[#This Row],[EMPLEADO]],IS[[NÓMINA]:[INGENIERO]],2,0),"OTROS")</f>
        <v>OTROS</v>
      </c>
    </row>
    <row r="250" spans="1:43" x14ac:dyDescent="0.25">
      <c r="A250" t="s">
        <v>4444</v>
      </c>
      <c r="B250">
        <v>1</v>
      </c>
      <c r="C250" t="s">
        <v>4753</v>
      </c>
      <c r="D250" t="s">
        <v>38</v>
      </c>
      <c r="E250" t="s">
        <v>373</v>
      </c>
      <c r="F250" t="s">
        <v>4754</v>
      </c>
      <c r="G250" s="17" t="s">
        <v>4755</v>
      </c>
      <c r="H250" t="s">
        <v>308</v>
      </c>
      <c r="I250" t="s">
        <v>43</v>
      </c>
      <c r="J250" t="s">
        <v>8</v>
      </c>
      <c r="K250" t="s">
        <v>495</v>
      </c>
      <c r="L250" t="s">
        <v>496</v>
      </c>
      <c r="M250" t="s">
        <v>46</v>
      </c>
      <c r="N250">
        <v>0</v>
      </c>
      <c r="O250" t="s">
        <v>47</v>
      </c>
      <c r="P250">
        <v>231</v>
      </c>
      <c r="Q250" t="s">
        <v>48</v>
      </c>
      <c r="R250" t="s">
        <v>153</v>
      </c>
      <c r="S250" t="s">
        <v>50</v>
      </c>
      <c r="T250" t="s">
        <v>51</v>
      </c>
      <c r="U250" t="s">
        <v>52</v>
      </c>
      <c r="V250">
        <v>1.05</v>
      </c>
      <c r="W250" s="1">
        <v>750.75000000000011</v>
      </c>
      <c r="X250">
        <v>1</v>
      </c>
      <c r="Y250">
        <v>0.33</v>
      </c>
      <c r="Z250">
        <v>5</v>
      </c>
      <c r="AA250">
        <v>6.6000000000000003E-2</v>
      </c>
      <c r="AB250" s="2">
        <v>0</v>
      </c>
      <c r="AC250" s="1">
        <v>0</v>
      </c>
      <c r="AD250" s="7">
        <v>43497</v>
      </c>
      <c r="AE250" s="7">
        <v>43497</v>
      </c>
      <c r="AF250">
        <v>0</v>
      </c>
      <c r="AG250" t="s">
        <v>53</v>
      </c>
      <c r="AH250" s="2">
        <v>0</v>
      </c>
      <c r="AI250" s="1">
        <v>0</v>
      </c>
      <c r="AJ250" s="1">
        <v>0</v>
      </c>
      <c r="AK250" s="6" t="str">
        <f>+IF(Tabla1[[#This Row],[REQUEST_TY]]="SR MANTENIMIENTO CORRECTIVO", "EMERGENCIA", "OTROS")</f>
        <v>EMERGENCIA</v>
      </c>
      <c r="AL250" s="6" t="str">
        <f>+_xlfn.IFS(Tabla1[[#This Row],[Veces obj]]&lt;=1,"0-1",Tabla1[[#This Row],[Veces obj]]&lt;=2,"1-2",Tabla1[[#This Row],[Veces obj]]&lt;=3,"2-3",TRUE,"&gt;3")</f>
        <v>0-1</v>
      </c>
      <c r="AM250" s="6" t="str">
        <f>+_xlfn.IFS(MONTH(Tabla1[[#This Row],[MES]])&lt;=3,"Q1",MONTH(Tabla1[[#This Row],[MES]])&lt;=6,"Q2",MONTH(Tabla1[[#This Row],[MES]])&lt;=9,"Q3",TRUE,"Q4")</f>
        <v>Q1</v>
      </c>
      <c r="AN250" t="str">
        <f>+IFERROR(VLOOKUP(Tabla1[[#This Row],[CUENTA]],CTAS[],2,0),"OTROS")</f>
        <v>OTROS</v>
      </c>
      <c r="AP250" t="str">
        <f>+IFERROR(VLOOKUP(Tabla1[[#This Row],[EMPLEADO]],IS[],3,0),"OTROS")</f>
        <v>OTROS</v>
      </c>
      <c r="AQ250" t="str">
        <f>+IFERROR(VLOOKUP(Tabla1[[#This Row],[EMPLEADO]],IS[[NÓMINA]:[INGENIERO]],2,0),"OTROS")</f>
        <v>OTROS</v>
      </c>
    </row>
    <row r="251" spans="1:43" x14ac:dyDescent="0.25">
      <c r="A251" t="s">
        <v>36</v>
      </c>
      <c r="B251">
        <v>1</v>
      </c>
      <c r="C251" t="s">
        <v>1779</v>
      </c>
      <c r="D251" t="s">
        <v>38</v>
      </c>
      <c r="E251" t="s">
        <v>558</v>
      </c>
      <c r="F251" t="s">
        <v>1780</v>
      </c>
      <c r="G251" s="17" t="s">
        <v>1781</v>
      </c>
      <c r="H251" t="s">
        <v>42</v>
      </c>
      <c r="I251" t="s">
        <v>43</v>
      </c>
      <c r="J251" t="s">
        <v>8</v>
      </c>
      <c r="K251" t="s">
        <v>44</v>
      </c>
      <c r="L251" t="s">
        <v>1782</v>
      </c>
      <c r="M251" t="s">
        <v>131</v>
      </c>
      <c r="N251">
        <v>1</v>
      </c>
      <c r="O251" t="s">
        <v>47</v>
      </c>
      <c r="P251">
        <v>40</v>
      </c>
      <c r="Q251" t="s">
        <v>82</v>
      </c>
      <c r="R251" t="s">
        <v>95</v>
      </c>
      <c r="S251" t="s">
        <v>64</v>
      </c>
      <c r="T251" t="s">
        <v>51</v>
      </c>
      <c r="U251" t="s">
        <v>83</v>
      </c>
      <c r="V251">
        <v>1.05</v>
      </c>
      <c r="W251" s="1">
        <v>0</v>
      </c>
      <c r="X251">
        <v>1</v>
      </c>
      <c r="Y251">
        <v>1.45</v>
      </c>
      <c r="Z251">
        <v>5</v>
      </c>
      <c r="AA251">
        <v>0.28999999999999998</v>
      </c>
      <c r="AB251" s="2">
        <v>0</v>
      </c>
      <c r="AC251" s="1">
        <v>0</v>
      </c>
      <c r="AD251" s="7">
        <v>43487</v>
      </c>
      <c r="AE251" s="7">
        <v>43488</v>
      </c>
      <c r="AF251">
        <v>1</v>
      </c>
      <c r="AG251" t="s">
        <v>53</v>
      </c>
      <c r="AH251" s="2">
        <v>0</v>
      </c>
      <c r="AI251" s="1">
        <v>0</v>
      </c>
      <c r="AJ251" s="1">
        <v>0</v>
      </c>
      <c r="AK251" s="6" t="str">
        <f>+IF(Tabla1[[#This Row],[REQUEST_TY]]="SR MANTENIMIENTO CORRECTIVO", "EMERGENCIA", "OTROS")</f>
        <v>EMERGENCIA</v>
      </c>
      <c r="AL251" s="6" t="str">
        <f>+_xlfn.IFS(Tabla1[[#This Row],[Veces obj]]&lt;=1,"0-1",Tabla1[[#This Row],[Veces obj]]&lt;=2,"1-2",Tabla1[[#This Row],[Veces obj]]&lt;=3,"2-3",TRUE,"&gt;3")</f>
        <v>0-1</v>
      </c>
      <c r="AM251" s="6" t="str">
        <f>+_xlfn.IFS(MONTH(Tabla1[[#This Row],[MES]])&lt;=3,"Q1",MONTH(Tabla1[[#This Row],[MES]])&lt;=6,"Q2",MONTH(Tabla1[[#This Row],[MES]])&lt;=9,"Q3",TRUE,"Q4")</f>
        <v>Q1</v>
      </c>
      <c r="AN251" t="str">
        <f>+IFERROR(VLOOKUP(Tabla1[[#This Row],[CUENTA]],CTAS[],2,0),"OTROS")</f>
        <v>OTROS</v>
      </c>
      <c r="AP251" t="str">
        <f>+IFERROR(VLOOKUP(Tabla1[[#This Row],[EMPLEADO]],IS[],3,0),"OTROS")</f>
        <v>OTROS</v>
      </c>
      <c r="AQ251" t="str">
        <f>+IFERROR(VLOOKUP(Tabla1[[#This Row],[EMPLEADO]],IS[[NÓMINA]:[INGENIERO]],2,0),"OTROS")</f>
        <v>OTROS</v>
      </c>
    </row>
    <row r="252" spans="1:43" x14ac:dyDescent="0.25">
      <c r="A252" t="s">
        <v>4444</v>
      </c>
      <c r="B252">
        <v>1</v>
      </c>
      <c r="C252" t="s">
        <v>6491</v>
      </c>
      <c r="D252" t="s">
        <v>38</v>
      </c>
      <c r="E252" t="s">
        <v>217</v>
      </c>
      <c r="F252" t="s">
        <v>6492</v>
      </c>
      <c r="G252" s="17" t="s">
        <v>6493</v>
      </c>
      <c r="H252" t="s">
        <v>915</v>
      </c>
      <c r="I252" t="s">
        <v>43</v>
      </c>
      <c r="J252" t="s">
        <v>8</v>
      </c>
      <c r="K252" t="s">
        <v>59</v>
      </c>
      <c r="L252" t="s">
        <v>3186</v>
      </c>
      <c r="M252" t="s">
        <v>1071</v>
      </c>
      <c r="N252">
        <v>0</v>
      </c>
      <c r="O252" t="s">
        <v>47</v>
      </c>
      <c r="P252">
        <v>151</v>
      </c>
      <c r="Q252" t="s">
        <v>48</v>
      </c>
      <c r="R252" t="s">
        <v>223</v>
      </c>
      <c r="S252" t="s">
        <v>139</v>
      </c>
      <c r="T252" t="s">
        <v>51</v>
      </c>
      <c r="U252" t="s">
        <v>353</v>
      </c>
      <c r="V252">
        <v>1.1499999999999999</v>
      </c>
      <c r="W252" s="1">
        <v>1808.95</v>
      </c>
      <c r="X252">
        <v>1</v>
      </c>
      <c r="Y252">
        <v>0.27</v>
      </c>
      <c r="Z252">
        <v>4</v>
      </c>
      <c r="AA252">
        <v>6.7500000000000004E-2</v>
      </c>
      <c r="AB252" s="2">
        <v>0</v>
      </c>
      <c r="AC252" s="1">
        <v>0</v>
      </c>
      <c r="AD252" s="7">
        <v>43518</v>
      </c>
      <c r="AE252" s="7">
        <v>43518</v>
      </c>
      <c r="AF252">
        <v>0</v>
      </c>
      <c r="AG252" t="s">
        <v>53</v>
      </c>
      <c r="AH252" s="2">
        <v>0</v>
      </c>
      <c r="AI252" s="1">
        <v>0</v>
      </c>
      <c r="AJ252" s="1">
        <v>0</v>
      </c>
      <c r="AK252" s="6" t="str">
        <f>+IF(Tabla1[[#This Row],[REQUEST_TY]]="SR MANTENIMIENTO CORRECTIVO", "EMERGENCIA", "OTROS")</f>
        <v>EMERGENCIA</v>
      </c>
      <c r="AL252" s="6" t="str">
        <f>+_xlfn.IFS(Tabla1[[#This Row],[Veces obj]]&lt;=1,"0-1",Tabla1[[#This Row],[Veces obj]]&lt;=2,"1-2",Tabla1[[#This Row],[Veces obj]]&lt;=3,"2-3",TRUE,"&gt;3")</f>
        <v>0-1</v>
      </c>
      <c r="AM252" s="6" t="str">
        <f>+_xlfn.IFS(MONTH(Tabla1[[#This Row],[MES]])&lt;=3,"Q1",MONTH(Tabla1[[#This Row],[MES]])&lt;=6,"Q2",MONTH(Tabla1[[#This Row],[MES]])&lt;=9,"Q3",TRUE,"Q4")</f>
        <v>Q1</v>
      </c>
      <c r="AN252" t="str">
        <f>+IFERROR(VLOOKUP(Tabla1[[#This Row],[CUENTA]],CTAS[],2,0),"OTROS")</f>
        <v>OTROS</v>
      </c>
      <c r="AP252" t="str">
        <f>+IFERROR(VLOOKUP(Tabla1[[#This Row],[EMPLEADO]],IS[],3,0),"OTROS")</f>
        <v>OTROS</v>
      </c>
      <c r="AQ252" t="str">
        <f>+IFERROR(VLOOKUP(Tabla1[[#This Row],[EMPLEADO]],IS[[NÓMINA]:[INGENIERO]],2,0),"OTROS")</f>
        <v>OTROS</v>
      </c>
    </row>
    <row r="253" spans="1:43" x14ac:dyDescent="0.25">
      <c r="A253" t="s">
        <v>4444</v>
      </c>
      <c r="B253">
        <v>1</v>
      </c>
      <c r="C253" t="s">
        <v>5846</v>
      </c>
      <c r="D253" t="s">
        <v>38</v>
      </c>
      <c r="E253" t="s">
        <v>113</v>
      </c>
      <c r="F253" t="s">
        <v>5847</v>
      </c>
      <c r="G253" s="17" t="s">
        <v>5848</v>
      </c>
      <c r="H253" t="s">
        <v>124</v>
      </c>
      <c r="I253" t="s">
        <v>43</v>
      </c>
      <c r="J253" t="s">
        <v>8</v>
      </c>
      <c r="K253" t="s">
        <v>891</v>
      </c>
      <c r="L253" t="s">
        <v>892</v>
      </c>
      <c r="M253" t="s">
        <v>94</v>
      </c>
      <c r="N253">
        <v>0</v>
      </c>
      <c r="O253" t="s">
        <v>47</v>
      </c>
      <c r="P253">
        <v>215</v>
      </c>
      <c r="Q253" t="s">
        <v>48</v>
      </c>
      <c r="R253" t="s">
        <v>49</v>
      </c>
      <c r="S253" t="s">
        <v>50</v>
      </c>
      <c r="T253" t="s">
        <v>51</v>
      </c>
      <c r="U253" t="s">
        <v>52</v>
      </c>
      <c r="V253">
        <v>1.05</v>
      </c>
      <c r="W253" s="1">
        <v>750.75000000000011</v>
      </c>
      <c r="X253">
        <v>1</v>
      </c>
      <c r="Y253">
        <v>0.25</v>
      </c>
      <c r="Z253">
        <v>5</v>
      </c>
      <c r="AA253">
        <v>0.05</v>
      </c>
      <c r="AB253" s="2">
        <v>0</v>
      </c>
      <c r="AC253" s="1">
        <v>0</v>
      </c>
      <c r="AD253" s="7">
        <v>43509</v>
      </c>
      <c r="AE253" s="7">
        <v>43509</v>
      </c>
      <c r="AF253">
        <v>0</v>
      </c>
      <c r="AG253" t="s">
        <v>53</v>
      </c>
      <c r="AH253" s="2">
        <v>0</v>
      </c>
      <c r="AI253" s="1">
        <v>0</v>
      </c>
      <c r="AJ253" s="1">
        <v>0</v>
      </c>
      <c r="AK253" s="6" t="str">
        <f>+IF(Tabla1[[#This Row],[REQUEST_TY]]="SR MANTENIMIENTO CORRECTIVO", "EMERGENCIA", "OTROS")</f>
        <v>EMERGENCIA</v>
      </c>
      <c r="AL253" s="6" t="str">
        <f>+_xlfn.IFS(Tabla1[[#This Row],[Veces obj]]&lt;=1,"0-1",Tabla1[[#This Row],[Veces obj]]&lt;=2,"1-2",Tabla1[[#This Row],[Veces obj]]&lt;=3,"2-3",TRUE,"&gt;3")</f>
        <v>0-1</v>
      </c>
      <c r="AM253" s="6" t="str">
        <f>+_xlfn.IFS(MONTH(Tabla1[[#This Row],[MES]])&lt;=3,"Q1",MONTH(Tabla1[[#This Row],[MES]])&lt;=6,"Q2",MONTH(Tabla1[[#This Row],[MES]])&lt;=9,"Q3",TRUE,"Q4")</f>
        <v>Q1</v>
      </c>
      <c r="AN253" t="str">
        <f>+IFERROR(VLOOKUP(Tabla1[[#This Row],[CUENTA]],CTAS[],2,0),"OTROS")</f>
        <v>OTROS</v>
      </c>
      <c r="AO253">
        <v>1</v>
      </c>
      <c r="AP253" t="str">
        <f>+IFERROR(VLOOKUP(Tabla1[[#This Row],[EMPLEADO]],IS[],3,0),"OTROS")</f>
        <v>JUAREZ</v>
      </c>
      <c r="AQ253" t="str">
        <f>+IFERROR(VLOOKUP(Tabla1[[#This Row],[EMPLEADO]],IS[[NÓMINA]:[INGENIERO]],2,0),"OTROS")</f>
        <v>MIGUEL COTA</v>
      </c>
    </row>
    <row r="254" spans="1:43" x14ac:dyDescent="0.25">
      <c r="A254" t="s">
        <v>4444</v>
      </c>
      <c r="B254">
        <v>1</v>
      </c>
      <c r="C254" t="s">
        <v>5840</v>
      </c>
      <c r="D254" t="s">
        <v>38</v>
      </c>
      <c r="E254" t="s">
        <v>884</v>
      </c>
      <c r="F254" t="s">
        <v>5841</v>
      </c>
      <c r="G254" s="17" t="s">
        <v>5842</v>
      </c>
      <c r="H254" t="s">
        <v>204</v>
      </c>
      <c r="I254" t="s">
        <v>43</v>
      </c>
      <c r="J254" t="s">
        <v>8</v>
      </c>
      <c r="K254" t="s">
        <v>179</v>
      </c>
      <c r="L254" t="s">
        <v>5843</v>
      </c>
      <c r="M254" t="s">
        <v>761</v>
      </c>
      <c r="N254">
        <v>0</v>
      </c>
      <c r="O254" t="s">
        <v>47</v>
      </c>
      <c r="P254">
        <v>169</v>
      </c>
      <c r="Q254" t="s">
        <v>48</v>
      </c>
      <c r="R254" t="s">
        <v>95</v>
      </c>
      <c r="S254" t="s">
        <v>64</v>
      </c>
      <c r="T254" t="s">
        <v>208</v>
      </c>
      <c r="U254" t="s">
        <v>96</v>
      </c>
      <c r="V254">
        <v>1.1000000000000001</v>
      </c>
      <c r="W254" s="1">
        <v>1501.5000000000002</v>
      </c>
      <c r="X254">
        <v>1</v>
      </c>
      <c r="Y254">
        <v>0.62</v>
      </c>
      <c r="Z254">
        <v>9</v>
      </c>
      <c r="AA254">
        <v>6.8888888888888888E-2</v>
      </c>
      <c r="AB254" s="2">
        <v>0</v>
      </c>
      <c r="AC254" s="1">
        <v>0</v>
      </c>
      <c r="AD254" s="7">
        <v>43509</v>
      </c>
      <c r="AE254" s="7">
        <v>43509</v>
      </c>
      <c r="AF254">
        <v>0</v>
      </c>
      <c r="AG254" t="s">
        <v>53</v>
      </c>
      <c r="AH254" s="2">
        <v>0</v>
      </c>
      <c r="AI254" s="1">
        <v>0</v>
      </c>
      <c r="AJ254" s="1">
        <v>0</v>
      </c>
      <c r="AK254" s="6" t="str">
        <f>+IF(Tabla1[[#This Row],[REQUEST_TY]]="SR MANTENIMIENTO CORRECTIVO", "EMERGENCIA", "OTROS")</f>
        <v>EMERGENCIA</v>
      </c>
      <c r="AL254" s="6" t="str">
        <f>+_xlfn.IFS(Tabla1[[#This Row],[Veces obj]]&lt;=1,"0-1",Tabla1[[#This Row],[Veces obj]]&lt;=2,"1-2",Tabla1[[#This Row],[Veces obj]]&lt;=3,"2-3",TRUE,"&gt;3")</f>
        <v>0-1</v>
      </c>
      <c r="AM254" s="6" t="str">
        <f>+_xlfn.IFS(MONTH(Tabla1[[#This Row],[MES]])&lt;=3,"Q1",MONTH(Tabla1[[#This Row],[MES]])&lt;=6,"Q2",MONTH(Tabla1[[#This Row],[MES]])&lt;=9,"Q3",TRUE,"Q4")</f>
        <v>Q1</v>
      </c>
      <c r="AN254" t="str">
        <f>+IFERROR(VLOOKUP(Tabla1[[#This Row],[CUENTA]],CTAS[],2,0),"OTROS")</f>
        <v>OTROS</v>
      </c>
      <c r="AP254" t="str">
        <f>+IFERROR(VLOOKUP(Tabla1[[#This Row],[EMPLEADO]],IS[],3,0),"OTROS")</f>
        <v>OTROS</v>
      </c>
      <c r="AQ254" t="str">
        <f>+IFERROR(VLOOKUP(Tabla1[[#This Row],[EMPLEADO]],IS[[NÓMINA]:[INGENIERO]],2,0),"OTROS")</f>
        <v>OTROS</v>
      </c>
    </row>
    <row r="255" spans="1:43" x14ac:dyDescent="0.25">
      <c r="A255" t="s">
        <v>36</v>
      </c>
      <c r="B255">
        <v>1</v>
      </c>
      <c r="C255" t="s">
        <v>623</v>
      </c>
      <c r="D255" t="s">
        <v>38</v>
      </c>
      <c r="E255" t="s">
        <v>172</v>
      </c>
      <c r="F255" t="s">
        <v>624</v>
      </c>
      <c r="G255" s="17" t="s">
        <v>625</v>
      </c>
      <c r="H255" t="s">
        <v>70</v>
      </c>
      <c r="I255" t="s">
        <v>43</v>
      </c>
      <c r="J255" t="s">
        <v>8</v>
      </c>
      <c r="K255" t="s">
        <v>234</v>
      </c>
      <c r="L255" t="s">
        <v>93</v>
      </c>
      <c r="M255" t="s">
        <v>94</v>
      </c>
      <c r="N255">
        <v>1</v>
      </c>
      <c r="O255" t="s">
        <v>47</v>
      </c>
      <c r="P255">
        <v>79</v>
      </c>
      <c r="Q255" t="s">
        <v>48</v>
      </c>
      <c r="R255" t="s">
        <v>74</v>
      </c>
      <c r="S255" t="s">
        <v>50</v>
      </c>
      <c r="T255" t="s">
        <v>51</v>
      </c>
      <c r="U255" t="s">
        <v>52</v>
      </c>
      <c r="V255">
        <v>1.05</v>
      </c>
      <c r="W255" s="1">
        <v>0</v>
      </c>
      <c r="X255">
        <v>1</v>
      </c>
      <c r="Y255">
        <v>0.35</v>
      </c>
      <c r="Z255">
        <v>5</v>
      </c>
      <c r="AA255">
        <v>6.9999999999999993E-2</v>
      </c>
      <c r="AB255" s="2">
        <v>0</v>
      </c>
      <c r="AC255" s="1">
        <v>0</v>
      </c>
      <c r="AD255" s="7">
        <v>43479</v>
      </c>
      <c r="AE255" s="7">
        <v>43479</v>
      </c>
      <c r="AF255">
        <v>0</v>
      </c>
      <c r="AG255" t="s">
        <v>53</v>
      </c>
      <c r="AH255" s="2">
        <v>0</v>
      </c>
      <c r="AI255" s="1">
        <v>0</v>
      </c>
      <c r="AJ255" s="1">
        <v>0</v>
      </c>
      <c r="AK255" s="6" t="str">
        <f>+IF(Tabla1[[#This Row],[REQUEST_TY]]="SR MANTENIMIENTO CORRECTIVO", "EMERGENCIA", "OTROS")</f>
        <v>EMERGENCIA</v>
      </c>
      <c r="AL255" s="6" t="str">
        <f>+_xlfn.IFS(Tabla1[[#This Row],[Veces obj]]&lt;=1,"0-1",Tabla1[[#This Row],[Veces obj]]&lt;=2,"1-2",Tabla1[[#This Row],[Veces obj]]&lt;=3,"2-3",TRUE,"&gt;3")</f>
        <v>0-1</v>
      </c>
      <c r="AM255" s="6" t="str">
        <f>+_xlfn.IFS(MONTH(Tabla1[[#This Row],[MES]])&lt;=3,"Q1",MONTH(Tabla1[[#This Row],[MES]])&lt;=6,"Q2",MONTH(Tabla1[[#This Row],[MES]])&lt;=9,"Q3",TRUE,"Q4")</f>
        <v>Q1</v>
      </c>
      <c r="AN255" t="str">
        <f>+IFERROR(VLOOKUP(Tabla1[[#This Row],[CUENTA]],CTAS[],2,0),"OTROS")</f>
        <v>OTROS</v>
      </c>
      <c r="AP255" t="str">
        <f>+IFERROR(VLOOKUP(Tabla1[[#This Row],[EMPLEADO]],IS[],3,0),"OTROS")</f>
        <v>OTROS</v>
      </c>
      <c r="AQ255" t="str">
        <f>+IFERROR(VLOOKUP(Tabla1[[#This Row],[EMPLEADO]],IS[[NÓMINA]:[INGENIERO]],2,0),"OTROS")</f>
        <v>OTROS</v>
      </c>
    </row>
    <row r="256" spans="1:43" x14ac:dyDescent="0.25">
      <c r="A256" t="s">
        <v>4444</v>
      </c>
      <c r="B256">
        <v>1</v>
      </c>
      <c r="C256" t="s">
        <v>7242</v>
      </c>
      <c r="D256" t="s">
        <v>38</v>
      </c>
      <c r="E256" t="s">
        <v>39</v>
      </c>
      <c r="F256" t="s">
        <v>7243</v>
      </c>
      <c r="G256" s="17" t="s">
        <v>6622</v>
      </c>
      <c r="H256" t="s">
        <v>124</v>
      </c>
      <c r="I256" t="s">
        <v>43</v>
      </c>
      <c r="J256" t="s">
        <v>8</v>
      </c>
      <c r="K256" t="s">
        <v>2028</v>
      </c>
      <c r="L256" t="s">
        <v>6623</v>
      </c>
      <c r="M256" t="s">
        <v>94</v>
      </c>
      <c r="N256">
        <v>0</v>
      </c>
      <c r="O256" t="s">
        <v>47</v>
      </c>
      <c r="P256">
        <v>8</v>
      </c>
      <c r="Q256" t="s">
        <v>194</v>
      </c>
      <c r="R256" t="s">
        <v>49</v>
      </c>
      <c r="S256" t="s">
        <v>50</v>
      </c>
      <c r="T256" t="s">
        <v>51</v>
      </c>
      <c r="U256" t="s">
        <v>444</v>
      </c>
      <c r="V256">
        <v>0</v>
      </c>
      <c r="W256" s="1">
        <v>0</v>
      </c>
      <c r="X256">
        <v>1</v>
      </c>
      <c r="Y256">
        <v>0.32</v>
      </c>
      <c r="Z256">
        <v>5</v>
      </c>
      <c r="AA256">
        <v>6.4000000000000001E-2</v>
      </c>
      <c r="AB256" s="2">
        <v>0</v>
      </c>
      <c r="AC256" s="1">
        <v>0</v>
      </c>
      <c r="AD256" s="7">
        <v>43523</v>
      </c>
      <c r="AE256" s="7">
        <v>43523</v>
      </c>
      <c r="AF256">
        <v>0</v>
      </c>
      <c r="AG256" t="s">
        <v>53</v>
      </c>
      <c r="AH256" s="2">
        <v>0</v>
      </c>
      <c r="AI256" s="1">
        <v>0</v>
      </c>
      <c r="AJ256" s="1">
        <v>0</v>
      </c>
      <c r="AK256" s="6" t="str">
        <f>+IF(Tabla1[[#This Row],[REQUEST_TY]]="SR MANTENIMIENTO CORRECTIVO", "EMERGENCIA", "OTROS")</f>
        <v>EMERGENCIA</v>
      </c>
      <c r="AL256" s="6" t="str">
        <f>+_xlfn.IFS(Tabla1[[#This Row],[Veces obj]]&lt;=1,"0-1",Tabla1[[#This Row],[Veces obj]]&lt;=2,"1-2",Tabla1[[#This Row],[Veces obj]]&lt;=3,"2-3",TRUE,"&gt;3")</f>
        <v>0-1</v>
      </c>
      <c r="AM256" s="6" t="str">
        <f>+_xlfn.IFS(MONTH(Tabla1[[#This Row],[MES]])&lt;=3,"Q1",MONTH(Tabla1[[#This Row],[MES]])&lt;=6,"Q2",MONTH(Tabla1[[#This Row],[MES]])&lt;=9,"Q3",TRUE,"Q4")</f>
        <v>Q1</v>
      </c>
      <c r="AN256" t="str">
        <f>+IFERROR(VLOOKUP(Tabla1[[#This Row],[CUENTA]],CTAS[],2,0),"OTROS")</f>
        <v>OTROS</v>
      </c>
      <c r="AO256">
        <v>1</v>
      </c>
      <c r="AP256" t="str">
        <f>+IFERROR(VLOOKUP(Tabla1[[#This Row],[EMPLEADO]],IS[],3,0),"OTROS")</f>
        <v>JUAREZ</v>
      </c>
      <c r="AQ256" t="str">
        <f>+IFERROR(VLOOKUP(Tabla1[[#This Row],[EMPLEADO]],IS[[NÓMINA]:[INGENIERO]],2,0),"OTROS")</f>
        <v>MIGUEL COTA</v>
      </c>
    </row>
    <row r="257" spans="1:43" x14ac:dyDescent="0.25">
      <c r="A257" t="s">
        <v>4444</v>
      </c>
      <c r="B257">
        <v>1</v>
      </c>
      <c r="C257" t="s">
        <v>5046</v>
      </c>
      <c r="D257" t="s">
        <v>38</v>
      </c>
      <c r="E257" t="s">
        <v>401</v>
      </c>
      <c r="F257" t="s">
        <v>5047</v>
      </c>
      <c r="G257" s="17" t="s">
        <v>5048</v>
      </c>
      <c r="H257" t="s">
        <v>124</v>
      </c>
      <c r="I257" t="s">
        <v>43</v>
      </c>
      <c r="J257" t="s">
        <v>8</v>
      </c>
      <c r="K257" t="s">
        <v>404</v>
      </c>
      <c r="L257" t="s">
        <v>405</v>
      </c>
      <c r="M257" t="s">
        <v>94</v>
      </c>
      <c r="N257">
        <v>0</v>
      </c>
      <c r="O257" t="s">
        <v>47</v>
      </c>
      <c r="P257">
        <v>385</v>
      </c>
      <c r="Q257" t="s">
        <v>48</v>
      </c>
      <c r="R257" t="s">
        <v>153</v>
      </c>
      <c r="S257" t="s">
        <v>50</v>
      </c>
      <c r="T257" t="s">
        <v>51</v>
      </c>
      <c r="U257" t="s">
        <v>52</v>
      </c>
      <c r="V257">
        <v>1.05</v>
      </c>
      <c r="W257" s="1">
        <v>750.75000000000011</v>
      </c>
      <c r="X257">
        <v>1</v>
      </c>
      <c r="Y257">
        <v>0.38</v>
      </c>
      <c r="Z257">
        <v>5</v>
      </c>
      <c r="AA257">
        <v>7.5999999999999998E-2</v>
      </c>
      <c r="AB257" s="2">
        <v>0</v>
      </c>
      <c r="AC257" s="1">
        <v>0</v>
      </c>
      <c r="AD257" s="7">
        <v>43502</v>
      </c>
      <c r="AE257" s="7">
        <v>43502</v>
      </c>
      <c r="AF257">
        <v>0</v>
      </c>
      <c r="AG257" t="s">
        <v>53</v>
      </c>
      <c r="AH257" s="2">
        <v>0</v>
      </c>
      <c r="AI257" s="1">
        <v>0</v>
      </c>
      <c r="AJ257" s="1">
        <v>0</v>
      </c>
      <c r="AK257" s="6" t="str">
        <f>+IF(Tabla1[[#This Row],[REQUEST_TY]]="SR MANTENIMIENTO CORRECTIVO", "EMERGENCIA", "OTROS")</f>
        <v>EMERGENCIA</v>
      </c>
      <c r="AL257" s="6" t="str">
        <f>+_xlfn.IFS(Tabla1[[#This Row],[Veces obj]]&lt;=1,"0-1",Tabla1[[#This Row],[Veces obj]]&lt;=2,"1-2",Tabla1[[#This Row],[Veces obj]]&lt;=3,"2-3",TRUE,"&gt;3")</f>
        <v>0-1</v>
      </c>
      <c r="AM257" s="6" t="str">
        <f>+_xlfn.IFS(MONTH(Tabla1[[#This Row],[MES]])&lt;=3,"Q1",MONTH(Tabla1[[#This Row],[MES]])&lt;=6,"Q2",MONTH(Tabla1[[#This Row],[MES]])&lt;=9,"Q3",TRUE,"Q4")</f>
        <v>Q1</v>
      </c>
      <c r="AN257" t="str">
        <f>+IFERROR(VLOOKUP(Tabla1[[#This Row],[CUENTA]],CTAS[],2,0),"OTROS")</f>
        <v>OTROS</v>
      </c>
      <c r="AO257">
        <v>1</v>
      </c>
      <c r="AP257" t="str">
        <f>+IFERROR(VLOOKUP(Tabla1[[#This Row],[EMPLEADO]],IS[],3,0),"OTROS")</f>
        <v>JUAREZ</v>
      </c>
      <c r="AQ257" t="str">
        <f>+IFERROR(VLOOKUP(Tabla1[[#This Row],[EMPLEADO]],IS[[NÓMINA]:[INGENIERO]],2,0),"OTROS")</f>
        <v>MIGUEL COTA</v>
      </c>
    </row>
    <row r="258" spans="1:43" x14ac:dyDescent="0.25">
      <c r="A258" t="s">
        <v>4444</v>
      </c>
      <c r="B258">
        <v>1</v>
      </c>
      <c r="C258" t="s">
        <v>6950</v>
      </c>
      <c r="D258" t="s">
        <v>38</v>
      </c>
      <c r="E258" t="s">
        <v>373</v>
      </c>
      <c r="F258" t="s">
        <v>6951</v>
      </c>
      <c r="G258" s="17" t="s">
        <v>6440</v>
      </c>
      <c r="H258" t="s">
        <v>691</v>
      </c>
      <c r="I258" t="s">
        <v>43</v>
      </c>
      <c r="J258" t="s">
        <v>8</v>
      </c>
      <c r="K258" t="s">
        <v>102</v>
      </c>
      <c r="L258" t="s">
        <v>5980</v>
      </c>
      <c r="M258" t="s">
        <v>215</v>
      </c>
      <c r="N258">
        <v>0</v>
      </c>
      <c r="O258" t="s">
        <v>47</v>
      </c>
      <c r="P258">
        <v>4</v>
      </c>
      <c r="Q258" t="s">
        <v>207</v>
      </c>
      <c r="R258" t="s">
        <v>153</v>
      </c>
      <c r="S258" t="s">
        <v>50</v>
      </c>
      <c r="T258" t="s">
        <v>51</v>
      </c>
      <c r="U258" t="s">
        <v>486</v>
      </c>
      <c r="V258">
        <v>0</v>
      </c>
      <c r="W258" s="1">
        <v>0</v>
      </c>
      <c r="X258">
        <v>1</v>
      </c>
      <c r="Y258">
        <v>0.35</v>
      </c>
      <c r="Z258">
        <v>5</v>
      </c>
      <c r="AA258">
        <v>6.9999999999999993E-2</v>
      </c>
      <c r="AB258" s="2">
        <v>0</v>
      </c>
      <c r="AC258" s="1">
        <v>0</v>
      </c>
      <c r="AD258" s="7">
        <v>43521</v>
      </c>
      <c r="AE258" s="7">
        <v>43521</v>
      </c>
      <c r="AF258">
        <v>0</v>
      </c>
      <c r="AG258" t="s">
        <v>53</v>
      </c>
      <c r="AH258" s="2">
        <v>0</v>
      </c>
      <c r="AI258" s="1">
        <v>0</v>
      </c>
      <c r="AJ258" s="1">
        <v>0</v>
      </c>
      <c r="AK258" s="6" t="str">
        <f>+IF(Tabla1[[#This Row],[REQUEST_TY]]="SR MANTENIMIENTO CORRECTIVO", "EMERGENCIA", "OTROS")</f>
        <v>EMERGENCIA</v>
      </c>
      <c r="AL258" s="6" t="str">
        <f>+_xlfn.IFS(Tabla1[[#This Row],[Veces obj]]&lt;=1,"0-1",Tabla1[[#This Row],[Veces obj]]&lt;=2,"1-2",Tabla1[[#This Row],[Veces obj]]&lt;=3,"2-3",TRUE,"&gt;3")</f>
        <v>0-1</v>
      </c>
      <c r="AM258" s="6" t="str">
        <f>+_xlfn.IFS(MONTH(Tabla1[[#This Row],[MES]])&lt;=3,"Q1",MONTH(Tabla1[[#This Row],[MES]])&lt;=6,"Q2",MONTH(Tabla1[[#This Row],[MES]])&lt;=9,"Q3",TRUE,"Q4")</f>
        <v>Q1</v>
      </c>
      <c r="AN258" t="str">
        <f>+IFERROR(VLOOKUP(Tabla1[[#This Row],[CUENTA]],CTAS[],2,0),"OTROS")</f>
        <v>OTROS</v>
      </c>
      <c r="AP258" t="str">
        <f>+IFERROR(VLOOKUP(Tabla1[[#This Row],[EMPLEADO]],IS[],3,0),"OTROS")</f>
        <v>OTROS</v>
      </c>
      <c r="AQ258" t="str">
        <f>+IFERROR(VLOOKUP(Tabla1[[#This Row],[EMPLEADO]],IS[[NÓMINA]:[INGENIERO]],2,0),"OTROS")</f>
        <v>OTROS</v>
      </c>
    </row>
    <row r="259" spans="1:43" x14ac:dyDescent="0.25">
      <c r="A259" t="s">
        <v>4444</v>
      </c>
      <c r="B259">
        <v>1</v>
      </c>
      <c r="C259" t="s">
        <v>7160</v>
      </c>
      <c r="D259" t="s">
        <v>38</v>
      </c>
      <c r="E259" t="s">
        <v>558</v>
      </c>
      <c r="F259" t="s">
        <v>7161</v>
      </c>
      <c r="G259" s="17" t="s">
        <v>3529</v>
      </c>
      <c r="H259" t="s">
        <v>42</v>
      </c>
      <c r="I259" t="s">
        <v>43</v>
      </c>
      <c r="J259" t="s">
        <v>8</v>
      </c>
      <c r="K259" t="s">
        <v>798</v>
      </c>
      <c r="L259" t="s">
        <v>3530</v>
      </c>
      <c r="M259" t="s">
        <v>131</v>
      </c>
      <c r="N259">
        <v>1</v>
      </c>
      <c r="O259" t="s">
        <v>47</v>
      </c>
      <c r="P259">
        <v>172</v>
      </c>
      <c r="Q259" t="s">
        <v>48</v>
      </c>
      <c r="R259" t="s">
        <v>95</v>
      </c>
      <c r="S259" t="s">
        <v>64</v>
      </c>
      <c r="T259" t="s">
        <v>51</v>
      </c>
      <c r="U259" t="s">
        <v>96</v>
      </c>
      <c r="V259">
        <v>1.1000000000000001</v>
      </c>
      <c r="W259" s="1">
        <v>0</v>
      </c>
      <c r="X259">
        <v>1</v>
      </c>
      <c r="Y259">
        <v>0.35</v>
      </c>
      <c r="Z259">
        <v>5</v>
      </c>
      <c r="AA259">
        <v>6.9999999999999993E-2</v>
      </c>
      <c r="AB259" s="2">
        <v>0</v>
      </c>
      <c r="AC259" s="1">
        <v>0</v>
      </c>
      <c r="AD259" s="7">
        <v>43522</v>
      </c>
      <c r="AE259" s="7">
        <v>43522</v>
      </c>
      <c r="AF259">
        <v>0</v>
      </c>
      <c r="AG259" t="s">
        <v>53</v>
      </c>
      <c r="AH259" s="2">
        <v>0</v>
      </c>
      <c r="AI259" s="1">
        <v>0</v>
      </c>
      <c r="AJ259" s="1">
        <v>0</v>
      </c>
      <c r="AK259" s="6" t="str">
        <f>+IF(Tabla1[[#This Row],[REQUEST_TY]]="SR MANTENIMIENTO CORRECTIVO", "EMERGENCIA", "OTROS")</f>
        <v>EMERGENCIA</v>
      </c>
      <c r="AL259" s="6" t="str">
        <f>+_xlfn.IFS(Tabla1[[#This Row],[Veces obj]]&lt;=1,"0-1",Tabla1[[#This Row],[Veces obj]]&lt;=2,"1-2",Tabla1[[#This Row],[Veces obj]]&lt;=3,"2-3",TRUE,"&gt;3")</f>
        <v>0-1</v>
      </c>
      <c r="AM259" s="6" t="str">
        <f>+_xlfn.IFS(MONTH(Tabla1[[#This Row],[MES]])&lt;=3,"Q1",MONTH(Tabla1[[#This Row],[MES]])&lt;=6,"Q2",MONTH(Tabla1[[#This Row],[MES]])&lt;=9,"Q3",TRUE,"Q4")</f>
        <v>Q1</v>
      </c>
      <c r="AN259" t="str">
        <f>+IFERROR(VLOOKUP(Tabla1[[#This Row],[CUENTA]],CTAS[],2,0),"OTROS")</f>
        <v>OTROS</v>
      </c>
      <c r="AP259" t="str">
        <f>+IFERROR(VLOOKUP(Tabla1[[#This Row],[EMPLEADO]],IS[],3,0),"OTROS")</f>
        <v>OTROS</v>
      </c>
      <c r="AQ259" t="str">
        <f>+IFERROR(VLOOKUP(Tabla1[[#This Row],[EMPLEADO]],IS[[NÓMINA]:[INGENIERO]],2,0),"OTROS")</f>
        <v>OTROS</v>
      </c>
    </row>
    <row r="260" spans="1:43" x14ac:dyDescent="0.25">
      <c r="A260" t="s">
        <v>4444</v>
      </c>
      <c r="B260">
        <v>1</v>
      </c>
      <c r="C260" t="s">
        <v>5412</v>
      </c>
      <c r="D260" t="s">
        <v>38</v>
      </c>
      <c r="E260" t="s">
        <v>133</v>
      </c>
      <c r="F260" t="s">
        <v>5413</v>
      </c>
      <c r="G260" s="17" t="s">
        <v>2792</v>
      </c>
      <c r="H260" t="s">
        <v>106</v>
      </c>
      <c r="I260" t="s">
        <v>43</v>
      </c>
      <c r="J260" t="s">
        <v>8</v>
      </c>
      <c r="K260" t="s">
        <v>59</v>
      </c>
      <c r="L260" t="s">
        <v>1768</v>
      </c>
      <c r="M260" t="s">
        <v>310</v>
      </c>
      <c r="N260">
        <v>0</v>
      </c>
      <c r="O260" t="s">
        <v>47</v>
      </c>
      <c r="P260">
        <v>8</v>
      </c>
      <c r="Q260" t="s">
        <v>194</v>
      </c>
      <c r="R260" t="s">
        <v>138</v>
      </c>
      <c r="S260" t="s">
        <v>139</v>
      </c>
      <c r="T260" t="s">
        <v>51</v>
      </c>
      <c r="U260" t="s">
        <v>224</v>
      </c>
      <c r="V260">
        <v>0.8</v>
      </c>
      <c r="W260" s="1">
        <v>1258.4000000000003</v>
      </c>
      <c r="X260">
        <v>1</v>
      </c>
      <c r="Y260">
        <v>0.28000000000000003</v>
      </c>
      <c r="Z260">
        <v>4</v>
      </c>
      <c r="AA260">
        <v>7.0000000000000007E-2</v>
      </c>
      <c r="AB260" s="2">
        <v>0</v>
      </c>
      <c r="AC260" s="1">
        <v>0</v>
      </c>
      <c r="AD260" s="7">
        <v>43504</v>
      </c>
      <c r="AE260" s="7">
        <v>43504</v>
      </c>
      <c r="AF260">
        <v>0</v>
      </c>
      <c r="AG260" t="s">
        <v>53</v>
      </c>
      <c r="AH260" s="2">
        <v>0</v>
      </c>
      <c r="AI260" s="1">
        <v>0</v>
      </c>
      <c r="AJ260" s="1">
        <v>0</v>
      </c>
      <c r="AK260" s="6" t="str">
        <f>+IF(Tabla1[[#This Row],[REQUEST_TY]]="SR MANTENIMIENTO CORRECTIVO", "EMERGENCIA", "OTROS")</f>
        <v>EMERGENCIA</v>
      </c>
      <c r="AL260" s="6" t="str">
        <f>+_xlfn.IFS(Tabla1[[#This Row],[Veces obj]]&lt;=1,"0-1",Tabla1[[#This Row],[Veces obj]]&lt;=2,"1-2",Tabla1[[#This Row],[Veces obj]]&lt;=3,"2-3",TRUE,"&gt;3")</f>
        <v>0-1</v>
      </c>
      <c r="AM260" s="6" t="str">
        <f>+_xlfn.IFS(MONTH(Tabla1[[#This Row],[MES]])&lt;=3,"Q1",MONTH(Tabla1[[#This Row],[MES]])&lt;=6,"Q2",MONTH(Tabla1[[#This Row],[MES]])&lt;=9,"Q3",TRUE,"Q4")</f>
        <v>Q1</v>
      </c>
      <c r="AN260" t="str">
        <f>+IFERROR(VLOOKUP(Tabla1[[#This Row],[CUENTA]],CTAS[],2,0),"OTROS")</f>
        <v>OTROS</v>
      </c>
      <c r="AP260" t="str">
        <f>+IFERROR(VLOOKUP(Tabla1[[#This Row],[EMPLEADO]],IS[],3,0),"OTROS")</f>
        <v>OTROS</v>
      </c>
      <c r="AQ260" t="str">
        <f>+IFERROR(VLOOKUP(Tabla1[[#This Row],[EMPLEADO]],IS[[NÓMINA]:[INGENIERO]],2,0),"OTROS")</f>
        <v>OTROS</v>
      </c>
    </row>
    <row r="261" spans="1:43" x14ac:dyDescent="0.25">
      <c r="A261" t="s">
        <v>36</v>
      </c>
      <c r="B261">
        <v>1</v>
      </c>
      <c r="C261" t="s">
        <v>626</v>
      </c>
      <c r="D261" t="s">
        <v>38</v>
      </c>
      <c r="E261" t="s">
        <v>76</v>
      </c>
      <c r="F261" t="s">
        <v>627</v>
      </c>
      <c r="G261" s="17" t="s">
        <v>628</v>
      </c>
      <c r="H261" t="s">
        <v>106</v>
      </c>
      <c r="I261" t="s">
        <v>43</v>
      </c>
      <c r="J261" t="s">
        <v>8</v>
      </c>
      <c r="K261" t="s">
        <v>59</v>
      </c>
      <c r="L261" t="s">
        <v>629</v>
      </c>
      <c r="M261" t="s">
        <v>46</v>
      </c>
      <c r="N261">
        <v>0</v>
      </c>
      <c r="O261" t="s">
        <v>47</v>
      </c>
      <c r="P261">
        <v>13</v>
      </c>
      <c r="Q261" t="s">
        <v>194</v>
      </c>
      <c r="R261" t="s">
        <v>63</v>
      </c>
      <c r="S261" t="s">
        <v>64</v>
      </c>
      <c r="T261" t="s">
        <v>51</v>
      </c>
      <c r="U261" t="s">
        <v>195</v>
      </c>
      <c r="V261">
        <v>0.6</v>
      </c>
      <c r="W261" s="1">
        <v>819</v>
      </c>
      <c r="X261">
        <v>1</v>
      </c>
      <c r="Y261">
        <v>0.36</v>
      </c>
      <c r="Z261">
        <v>5</v>
      </c>
      <c r="AA261">
        <v>7.1999999999999995E-2</v>
      </c>
      <c r="AB261" s="2">
        <v>0</v>
      </c>
      <c r="AC261" s="1">
        <v>0</v>
      </c>
      <c r="AD261" s="7">
        <v>43490</v>
      </c>
      <c r="AE261" s="7">
        <v>43490</v>
      </c>
      <c r="AF261">
        <v>0</v>
      </c>
      <c r="AG261" t="s">
        <v>53</v>
      </c>
      <c r="AH261" s="2">
        <v>0</v>
      </c>
      <c r="AI261" s="1">
        <v>0</v>
      </c>
      <c r="AJ261" s="1">
        <v>0</v>
      </c>
      <c r="AK261" s="6" t="str">
        <f>+IF(Tabla1[[#This Row],[REQUEST_TY]]="SR MANTENIMIENTO CORRECTIVO", "EMERGENCIA", "OTROS")</f>
        <v>EMERGENCIA</v>
      </c>
      <c r="AL261" s="6" t="str">
        <f>+_xlfn.IFS(Tabla1[[#This Row],[Veces obj]]&lt;=1,"0-1",Tabla1[[#This Row],[Veces obj]]&lt;=2,"1-2",Tabla1[[#This Row],[Veces obj]]&lt;=3,"2-3",TRUE,"&gt;3")</f>
        <v>0-1</v>
      </c>
      <c r="AM261" s="6" t="str">
        <f>+_xlfn.IFS(MONTH(Tabla1[[#This Row],[MES]])&lt;=3,"Q1",MONTH(Tabla1[[#This Row],[MES]])&lt;=6,"Q2",MONTH(Tabla1[[#This Row],[MES]])&lt;=9,"Q3",TRUE,"Q4")</f>
        <v>Q1</v>
      </c>
      <c r="AN261" t="str">
        <f>+IFERROR(VLOOKUP(Tabla1[[#This Row],[CUENTA]],CTAS[],2,0),"OTROS")</f>
        <v>OTROS</v>
      </c>
      <c r="AP261" t="str">
        <f>+IFERROR(VLOOKUP(Tabla1[[#This Row],[EMPLEADO]],IS[],3,0),"OTROS")</f>
        <v>OTROS</v>
      </c>
      <c r="AQ261" t="str">
        <f>+IFERROR(VLOOKUP(Tabla1[[#This Row],[EMPLEADO]],IS[[NÓMINA]:[INGENIERO]],2,0),"OTROS")</f>
        <v>OTROS</v>
      </c>
    </row>
    <row r="262" spans="1:43" x14ac:dyDescent="0.25">
      <c r="A262" t="s">
        <v>36</v>
      </c>
      <c r="B262">
        <v>1</v>
      </c>
      <c r="C262" t="s">
        <v>1846</v>
      </c>
      <c r="D262" t="s">
        <v>38</v>
      </c>
      <c r="E262" t="s">
        <v>39</v>
      </c>
      <c r="F262" t="s">
        <v>758</v>
      </c>
      <c r="G262" s="17" t="s">
        <v>1847</v>
      </c>
      <c r="H262" t="s">
        <v>868</v>
      </c>
      <c r="I262" t="s">
        <v>43</v>
      </c>
      <c r="J262" t="s">
        <v>8</v>
      </c>
      <c r="K262" t="s">
        <v>1848</v>
      </c>
      <c r="L262" t="s">
        <v>1849</v>
      </c>
      <c r="M262" t="s">
        <v>1850</v>
      </c>
      <c r="N262">
        <v>1</v>
      </c>
      <c r="O262" t="s">
        <v>47</v>
      </c>
      <c r="P262">
        <v>76</v>
      </c>
      <c r="Q262" t="s">
        <v>48</v>
      </c>
      <c r="R262" t="s">
        <v>49</v>
      </c>
      <c r="S262" t="s">
        <v>50</v>
      </c>
      <c r="T262" t="s">
        <v>208</v>
      </c>
      <c r="U262" t="s">
        <v>52</v>
      </c>
      <c r="V262">
        <v>1.05</v>
      </c>
      <c r="W262" s="1">
        <v>0</v>
      </c>
      <c r="X262">
        <v>1</v>
      </c>
      <c r="Y262">
        <v>2.73</v>
      </c>
      <c r="Z262">
        <v>9</v>
      </c>
      <c r="AA262">
        <v>0.30333333333333334</v>
      </c>
      <c r="AB262" s="2">
        <v>0</v>
      </c>
      <c r="AC262" s="1">
        <v>0</v>
      </c>
      <c r="AD262" s="7">
        <v>43481</v>
      </c>
      <c r="AE262" s="7">
        <v>43481</v>
      </c>
      <c r="AF262">
        <v>0</v>
      </c>
      <c r="AG262" t="s">
        <v>53</v>
      </c>
      <c r="AH262" s="2">
        <v>0</v>
      </c>
      <c r="AI262" s="1">
        <v>0</v>
      </c>
      <c r="AJ262" s="1">
        <v>0</v>
      </c>
      <c r="AK262" s="6" t="str">
        <f>+IF(Tabla1[[#This Row],[REQUEST_TY]]="SR MANTENIMIENTO CORRECTIVO", "EMERGENCIA", "OTROS")</f>
        <v>EMERGENCIA</v>
      </c>
      <c r="AL262" s="6" t="str">
        <f>+_xlfn.IFS(Tabla1[[#This Row],[Veces obj]]&lt;=1,"0-1",Tabla1[[#This Row],[Veces obj]]&lt;=2,"1-2",Tabla1[[#This Row],[Veces obj]]&lt;=3,"2-3",TRUE,"&gt;3")</f>
        <v>0-1</v>
      </c>
      <c r="AM262" s="6" t="str">
        <f>+_xlfn.IFS(MONTH(Tabla1[[#This Row],[MES]])&lt;=3,"Q1",MONTH(Tabla1[[#This Row],[MES]])&lt;=6,"Q2",MONTH(Tabla1[[#This Row],[MES]])&lt;=9,"Q3",TRUE,"Q4")</f>
        <v>Q1</v>
      </c>
      <c r="AN262" t="str">
        <f>+IFERROR(VLOOKUP(Tabla1[[#This Row],[CUENTA]],CTAS[],2,0),"OTROS")</f>
        <v>OTROS</v>
      </c>
      <c r="AP262" t="str">
        <f>+IFERROR(VLOOKUP(Tabla1[[#This Row],[EMPLEADO]],IS[],3,0),"OTROS")</f>
        <v>OTROS</v>
      </c>
      <c r="AQ262" t="str">
        <f>+IFERROR(VLOOKUP(Tabla1[[#This Row],[EMPLEADO]],IS[[NÓMINA]:[INGENIERO]],2,0),"OTROS")</f>
        <v>OTROS</v>
      </c>
    </row>
    <row r="263" spans="1:43" x14ac:dyDescent="0.25">
      <c r="A263" t="s">
        <v>4444</v>
      </c>
      <c r="B263">
        <v>1</v>
      </c>
      <c r="C263" t="s">
        <v>5994</v>
      </c>
      <c r="D263" t="s">
        <v>38</v>
      </c>
      <c r="E263" t="s">
        <v>113</v>
      </c>
      <c r="F263" t="s">
        <v>5995</v>
      </c>
      <c r="G263" s="17" t="s">
        <v>5996</v>
      </c>
      <c r="H263" t="s">
        <v>204</v>
      </c>
      <c r="I263" t="s">
        <v>43</v>
      </c>
      <c r="J263" t="s">
        <v>8</v>
      </c>
      <c r="K263" t="s">
        <v>125</v>
      </c>
      <c r="L263" t="s">
        <v>5997</v>
      </c>
      <c r="M263" t="s">
        <v>206</v>
      </c>
      <c r="N263">
        <v>0</v>
      </c>
      <c r="O263" t="s">
        <v>47</v>
      </c>
      <c r="P263">
        <v>139</v>
      </c>
      <c r="Q263" t="s">
        <v>48</v>
      </c>
      <c r="R263" t="s">
        <v>49</v>
      </c>
      <c r="S263" t="s">
        <v>50</v>
      </c>
      <c r="T263" t="s">
        <v>208</v>
      </c>
      <c r="U263" t="s">
        <v>52</v>
      </c>
      <c r="V263">
        <v>1.05</v>
      </c>
      <c r="W263" s="1">
        <v>750.75000000000011</v>
      </c>
      <c r="X263">
        <v>1</v>
      </c>
      <c r="Y263">
        <v>0.65</v>
      </c>
      <c r="Z263">
        <v>9</v>
      </c>
      <c r="AA263">
        <v>7.2222222222222229E-2</v>
      </c>
      <c r="AB263" s="2">
        <v>0</v>
      </c>
      <c r="AC263" s="1">
        <v>0</v>
      </c>
      <c r="AD263" s="7">
        <v>43510</v>
      </c>
      <c r="AE263" s="7">
        <v>43510</v>
      </c>
      <c r="AF263">
        <v>0</v>
      </c>
      <c r="AG263" t="s">
        <v>53</v>
      </c>
      <c r="AH263" s="2">
        <v>0</v>
      </c>
      <c r="AI263" s="1">
        <v>0</v>
      </c>
      <c r="AJ263" s="1">
        <v>0</v>
      </c>
      <c r="AK263" s="6" t="str">
        <f>+IF(Tabla1[[#This Row],[REQUEST_TY]]="SR MANTENIMIENTO CORRECTIVO", "EMERGENCIA", "OTROS")</f>
        <v>EMERGENCIA</v>
      </c>
      <c r="AL263" s="6" t="str">
        <f>+_xlfn.IFS(Tabla1[[#This Row],[Veces obj]]&lt;=1,"0-1",Tabla1[[#This Row],[Veces obj]]&lt;=2,"1-2",Tabla1[[#This Row],[Veces obj]]&lt;=3,"2-3",TRUE,"&gt;3")</f>
        <v>0-1</v>
      </c>
      <c r="AM263" s="6" t="str">
        <f>+_xlfn.IFS(MONTH(Tabla1[[#This Row],[MES]])&lt;=3,"Q1",MONTH(Tabla1[[#This Row],[MES]])&lt;=6,"Q2",MONTH(Tabla1[[#This Row],[MES]])&lt;=9,"Q3",TRUE,"Q4")</f>
        <v>Q1</v>
      </c>
      <c r="AN263" t="str">
        <f>+IFERROR(VLOOKUP(Tabla1[[#This Row],[CUENTA]],CTAS[],2,0),"OTROS")</f>
        <v>OTROS</v>
      </c>
      <c r="AP263" t="str">
        <f>+IFERROR(VLOOKUP(Tabla1[[#This Row],[EMPLEADO]],IS[],3,0),"OTROS")</f>
        <v>OTROS</v>
      </c>
      <c r="AQ263" t="str">
        <f>+IFERROR(VLOOKUP(Tabla1[[#This Row],[EMPLEADO]],IS[[NÓMINA]:[INGENIERO]],2,0),"OTROS")</f>
        <v>OTROS</v>
      </c>
    </row>
    <row r="264" spans="1:43" x14ac:dyDescent="0.25">
      <c r="A264" t="s">
        <v>36</v>
      </c>
      <c r="B264">
        <v>1</v>
      </c>
      <c r="C264" t="s">
        <v>630</v>
      </c>
      <c r="D264" t="s">
        <v>38</v>
      </c>
      <c r="E264" t="s">
        <v>631</v>
      </c>
      <c r="F264" t="s">
        <v>632</v>
      </c>
      <c r="G264" s="17" t="s">
        <v>633</v>
      </c>
      <c r="H264" t="s">
        <v>253</v>
      </c>
      <c r="I264" t="s">
        <v>43</v>
      </c>
      <c r="J264" t="s">
        <v>8</v>
      </c>
      <c r="K264" t="s">
        <v>151</v>
      </c>
      <c r="L264" t="s">
        <v>634</v>
      </c>
      <c r="M264" t="s">
        <v>473</v>
      </c>
      <c r="N264">
        <v>0</v>
      </c>
      <c r="O264" t="s">
        <v>47</v>
      </c>
      <c r="P264">
        <v>370</v>
      </c>
      <c r="Q264" t="s">
        <v>48</v>
      </c>
      <c r="R264" t="s">
        <v>242</v>
      </c>
      <c r="S264" t="s">
        <v>64</v>
      </c>
      <c r="T264" t="s">
        <v>51</v>
      </c>
      <c r="U264" t="s">
        <v>96</v>
      </c>
      <c r="V264">
        <v>1.1000000000000001</v>
      </c>
      <c r="W264" s="1">
        <v>1501.5000000000002</v>
      </c>
      <c r="X264">
        <v>1</v>
      </c>
      <c r="Y264">
        <v>0.37</v>
      </c>
      <c r="Z264">
        <v>5</v>
      </c>
      <c r="AA264">
        <v>7.3999999999999996E-2</v>
      </c>
      <c r="AB264" s="2">
        <v>0</v>
      </c>
      <c r="AC264" s="1">
        <v>0</v>
      </c>
      <c r="AD264" s="7">
        <v>43482</v>
      </c>
      <c r="AE264" s="7">
        <v>43483</v>
      </c>
      <c r="AF264">
        <v>1</v>
      </c>
      <c r="AG264" t="s">
        <v>53</v>
      </c>
      <c r="AH264" s="2">
        <v>0</v>
      </c>
      <c r="AI264" s="1">
        <v>0</v>
      </c>
      <c r="AJ264" s="1">
        <v>0</v>
      </c>
      <c r="AK264" s="6" t="str">
        <f>+IF(Tabla1[[#This Row],[REQUEST_TY]]="SR MANTENIMIENTO CORRECTIVO", "EMERGENCIA", "OTROS")</f>
        <v>EMERGENCIA</v>
      </c>
      <c r="AL264" s="6" t="str">
        <f>+_xlfn.IFS(Tabla1[[#This Row],[Veces obj]]&lt;=1,"0-1",Tabla1[[#This Row],[Veces obj]]&lt;=2,"1-2",Tabla1[[#This Row],[Veces obj]]&lt;=3,"2-3",TRUE,"&gt;3")</f>
        <v>0-1</v>
      </c>
      <c r="AM264" s="6" t="str">
        <f>+_xlfn.IFS(MONTH(Tabla1[[#This Row],[MES]])&lt;=3,"Q1",MONTH(Tabla1[[#This Row],[MES]])&lt;=6,"Q2",MONTH(Tabla1[[#This Row],[MES]])&lt;=9,"Q3",TRUE,"Q4")</f>
        <v>Q1</v>
      </c>
      <c r="AN264" t="str">
        <f>+IFERROR(VLOOKUP(Tabla1[[#This Row],[CUENTA]],CTAS[],2,0),"OTROS")</f>
        <v>HONEYWELL</v>
      </c>
      <c r="AP264" t="str">
        <f>+IFERROR(VLOOKUP(Tabla1[[#This Row],[EMPLEADO]],IS[],3,0),"OTROS")</f>
        <v>OTROS</v>
      </c>
      <c r="AQ264" t="str">
        <f>+IFERROR(VLOOKUP(Tabla1[[#This Row],[EMPLEADO]],IS[[NÓMINA]:[INGENIERO]],2,0),"OTROS")</f>
        <v>OTROS</v>
      </c>
    </row>
    <row r="265" spans="1:43" x14ac:dyDescent="0.25">
      <c r="A265" t="s">
        <v>36</v>
      </c>
      <c r="B265">
        <v>1</v>
      </c>
      <c r="C265" t="s">
        <v>635</v>
      </c>
      <c r="D265" t="s">
        <v>38</v>
      </c>
      <c r="E265" t="s">
        <v>636</v>
      </c>
      <c r="F265" t="s">
        <v>637</v>
      </c>
      <c r="G265" s="17" t="s">
        <v>638</v>
      </c>
      <c r="H265" t="s">
        <v>213</v>
      </c>
      <c r="I265" t="s">
        <v>43</v>
      </c>
      <c r="J265" t="s">
        <v>8</v>
      </c>
      <c r="K265" t="s">
        <v>144</v>
      </c>
      <c r="L265" t="s">
        <v>639</v>
      </c>
      <c r="M265" t="s">
        <v>640</v>
      </c>
      <c r="N265">
        <v>0</v>
      </c>
      <c r="O265" t="s">
        <v>47</v>
      </c>
      <c r="P265">
        <v>2</v>
      </c>
      <c r="Q265" t="s">
        <v>388</v>
      </c>
      <c r="R265" t="s">
        <v>153</v>
      </c>
      <c r="S265" t="s">
        <v>50</v>
      </c>
      <c r="T265" t="s">
        <v>51</v>
      </c>
      <c r="U265" t="s">
        <v>641</v>
      </c>
      <c r="V265">
        <v>0</v>
      </c>
      <c r="W265" s="1">
        <v>0</v>
      </c>
      <c r="X265">
        <v>1</v>
      </c>
      <c r="Y265">
        <v>0.37</v>
      </c>
      <c r="Z265">
        <v>5</v>
      </c>
      <c r="AA265">
        <v>7.3999999999999996E-2</v>
      </c>
      <c r="AB265" s="2">
        <v>0</v>
      </c>
      <c r="AC265" s="1">
        <v>0</v>
      </c>
      <c r="AD265" s="7">
        <v>43493</v>
      </c>
      <c r="AE265" s="7">
        <v>43493</v>
      </c>
      <c r="AF265">
        <v>0</v>
      </c>
      <c r="AG265" t="s">
        <v>53</v>
      </c>
      <c r="AH265" s="2">
        <v>0</v>
      </c>
      <c r="AI265" s="1">
        <v>0</v>
      </c>
      <c r="AJ265" s="1">
        <v>0</v>
      </c>
      <c r="AK265" s="6" t="str">
        <f>+IF(Tabla1[[#This Row],[REQUEST_TY]]="SR MANTENIMIENTO CORRECTIVO", "EMERGENCIA", "OTROS")</f>
        <v>EMERGENCIA</v>
      </c>
      <c r="AL265" s="6" t="str">
        <f>+_xlfn.IFS(Tabla1[[#This Row],[Veces obj]]&lt;=1,"0-1",Tabla1[[#This Row],[Veces obj]]&lt;=2,"1-2",Tabla1[[#This Row],[Veces obj]]&lt;=3,"2-3",TRUE,"&gt;3")</f>
        <v>0-1</v>
      </c>
      <c r="AM265" s="6" t="str">
        <f>+_xlfn.IFS(MONTH(Tabla1[[#This Row],[MES]])&lt;=3,"Q1",MONTH(Tabla1[[#This Row],[MES]])&lt;=6,"Q2",MONTH(Tabla1[[#This Row],[MES]])&lt;=9,"Q3",TRUE,"Q4")</f>
        <v>Q1</v>
      </c>
      <c r="AN265" t="str">
        <f>+IFERROR(VLOOKUP(Tabla1[[#This Row],[CUENTA]],CTAS[],2,0),"OTROS")</f>
        <v>OTROS</v>
      </c>
      <c r="AP265" t="str">
        <f>+IFERROR(VLOOKUP(Tabla1[[#This Row],[EMPLEADO]],IS[],3,0),"OTROS")</f>
        <v>OTROS</v>
      </c>
      <c r="AQ265" t="str">
        <f>+IFERROR(VLOOKUP(Tabla1[[#This Row],[EMPLEADO]],IS[[NÓMINA]:[INGENIERO]],2,0),"OTROS")</f>
        <v>OTROS</v>
      </c>
    </row>
    <row r="266" spans="1:43" x14ac:dyDescent="0.25">
      <c r="A266" t="s">
        <v>4444</v>
      </c>
      <c r="B266">
        <v>1</v>
      </c>
      <c r="C266" t="s">
        <v>5199</v>
      </c>
      <c r="D266" t="s">
        <v>38</v>
      </c>
      <c r="E266" t="s">
        <v>394</v>
      </c>
      <c r="F266" t="s">
        <v>5200</v>
      </c>
      <c r="G266" s="17" t="s">
        <v>396</v>
      </c>
      <c r="H266" t="s">
        <v>384</v>
      </c>
      <c r="I266" t="s">
        <v>43</v>
      </c>
      <c r="J266" t="s">
        <v>8</v>
      </c>
      <c r="K266" t="s">
        <v>385</v>
      </c>
      <c r="L266" t="s">
        <v>397</v>
      </c>
      <c r="M266" t="s">
        <v>387</v>
      </c>
      <c r="N266">
        <v>0</v>
      </c>
      <c r="O266" t="s">
        <v>47</v>
      </c>
      <c r="P266">
        <v>9</v>
      </c>
      <c r="Q266" t="s">
        <v>194</v>
      </c>
      <c r="R266" t="s">
        <v>63</v>
      </c>
      <c r="S266" t="s">
        <v>64</v>
      </c>
      <c r="T266" t="s">
        <v>51</v>
      </c>
      <c r="U266" t="s">
        <v>195</v>
      </c>
      <c r="V266">
        <v>0.6</v>
      </c>
      <c r="W266" s="1">
        <v>819</v>
      </c>
      <c r="X266">
        <v>1</v>
      </c>
      <c r="Y266">
        <v>0.37</v>
      </c>
      <c r="Z266">
        <v>5</v>
      </c>
      <c r="AA266">
        <v>7.3999999999999996E-2</v>
      </c>
      <c r="AB266" s="2">
        <v>0</v>
      </c>
      <c r="AC266" s="1">
        <v>0</v>
      </c>
      <c r="AD266" s="7">
        <v>43502</v>
      </c>
      <c r="AE266" s="7">
        <v>43502</v>
      </c>
      <c r="AF266">
        <v>0</v>
      </c>
      <c r="AG266" t="s">
        <v>53</v>
      </c>
      <c r="AH266" s="2">
        <v>0</v>
      </c>
      <c r="AI266" s="1">
        <v>0</v>
      </c>
      <c r="AJ266" s="1">
        <v>0</v>
      </c>
      <c r="AK266" s="6" t="str">
        <f>+IF(Tabla1[[#This Row],[REQUEST_TY]]="SR MANTENIMIENTO CORRECTIVO", "EMERGENCIA", "OTROS")</f>
        <v>EMERGENCIA</v>
      </c>
      <c r="AL266" s="6" t="str">
        <f>+_xlfn.IFS(Tabla1[[#This Row],[Veces obj]]&lt;=1,"0-1",Tabla1[[#This Row],[Veces obj]]&lt;=2,"1-2",Tabla1[[#This Row],[Veces obj]]&lt;=3,"2-3",TRUE,"&gt;3")</f>
        <v>0-1</v>
      </c>
      <c r="AM266" s="6" t="str">
        <f>+_xlfn.IFS(MONTH(Tabla1[[#This Row],[MES]])&lt;=3,"Q1",MONTH(Tabla1[[#This Row],[MES]])&lt;=6,"Q2",MONTH(Tabla1[[#This Row],[MES]])&lt;=9,"Q3",TRUE,"Q4")</f>
        <v>Q1</v>
      </c>
      <c r="AN266" t="str">
        <f>+IFERROR(VLOOKUP(Tabla1[[#This Row],[CUENTA]],CTAS[],2,0),"OTROS")</f>
        <v>OTROS</v>
      </c>
      <c r="AP266" t="str">
        <f>+IFERROR(VLOOKUP(Tabla1[[#This Row],[EMPLEADO]],IS[],3,0),"OTROS")</f>
        <v>OTROS</v>
      </c>
      <c r="AQ266" t="str">
        <f>+IFERROR(VLOOKUP(Tabla1[[#This Row],[EMPLEADO]],IS[[NÓMINA]:[INGENIERO]],2,0),"OTROS")</f>
        <v>OTROS</v>
      </c>
    </row>
    <row r="267" spans="1:43" x14ac:dyDescent="0.25">
      <c r="A267" t="s">
        <v>4444</v>
      </c>
      <c r="B267">
        <v>1</v>
      </c>
      <c r="C267" t="s">
        <v>5984</v>
      </c>
      <c r="D267" t="s">
        <v>38</v>
      </c>
      <c r="E267" t="s">
        <v>373</v>
      </c>
      <c r="F267" t="s">
        <v>5985</v>
      </c>
      <c r="G267" s="17" t="s">
        <v>5986</v>
      </c>
      <c r="H267" t="s">
        <v>915</v>
      </c>
      <c r="I267" t="s">
        <v>43</v>
      </c>
      <c r="J267" t="s">
        <v>8</v>
      </c>
      <c r="K267" t="s">
        <v>102</v>
      </c>
      <c r="L267" t="s">
        <v>3751</v>
      </c>
      <c r="M267" t="s">
        <v>473</v>
      </c>
      <c r="N267">
        <v>0</v>
      </c>
      <c r="O267" t="s">
        <v>47</v>
      </c>
      <c r="P267">
        <v>393</v>
      </c>
      <c r="Q267" t="s">
        <v>48</v>
      </c>
      <c r="R267" t="s">
        <v>153</v>
      </c>
      <c r="S267" t="s">
        <v>50</v>
      </c>
      <c r="T267" t="s">
        <v>51</v>
      </c>
      <c r="U267" t="s">
        <v>52</v>
      </c>
      <c r="V267">
        <v>1.05</v>
      </c>
      <c r="W267" s="1">
        <v>750.75000000000011</v>
      </c>
      <c r="X267">
        <v>1</v>
      </c>
      <c r="Y267">
        <v>0.37</v>
      </c>
      <c r="Z267">
        <v>5</v>
      </c>
      <c r="AA267">
        <v>7.3999999999999996E-2</v>
      </c>
      <c r="AB267" s="2">
        <v>0</v>
      </c>
      <c r="AC267" s="1">
        <v>0</v>
      </c>
      <c r="AD267" s="7">
        <v>43516</v>
      </c>
      <c r="AE267" s="7">
        <v>43516</v>
      </c>
      <c r="AF267">
        <v>0</v>
      </c>
      <c r="AG267" t="s">
        <v>53</v>
      </c>
      <c r="AH267" s="2">
        <v>0</v>
      </c>
      <c r="AI267" s="1">
        <v>0</v>
      </c>
      <c r="AJ267" s="1">
        <v>0</v>
      </c>
      <c r="AK267" s="6" t="str">
        <f>+IF(Tabla1[[#This Row],[REQUEST_TY]]="SR MANTENIMIENTO CORRECTIVO", "EMERGENCIA", "OTROS")</f>
        <v>EMERGENCIA</v>
      </c>
      <c r="AL267" s="6" t="str">
        <f>+_xlfn.IFS(Tabla1[[#This Row],[Veces obj]]&lt;=1,"0-1",Tabla1[[#This Row],[Veces obj]]&lt;=2,"1-2",Tabla1[[#This Row],[Veces obj]]&lt;=3,"2-3",TRUE,"&gt;3")</f>
        <v>0-1</v>
      </c>
      <c r="AM267" s="6" t="str">
        <f>+_xlfn.IFS(MONTH(Tabla1[[#This Row],[MES]])&lt;=3,"Q1",MONTH(Tabla1[[#This Row],[MES]])&lt;=6,"Q2",MONTH(Tabla1[[#This Row],[MES]])&lt;=9,"Q3",TRUE,"Q4")</f>
        <v>Q1</v>
      </c>
      <c r="AN267" t="str">
        <f>+IFERROR(VLOOKUP(Tabla1[[#This Row],[CUENTA]],CTAS[],2,0),"OTROS")</f>
        <v>OTROS</v>
      </c>
      <c r="AP267" t="str">
        <f>+IFERROR(VLOOKUP(Tabla1[[#This Row],[EMPLEADO]],IS[],3,0),"OTROS")</f>
        <v>OTROS</v>
      </c>
      <c r="AQ267" t="str">
        <f>+IFERROR(VLOOKUP(Tabla1[[#This Row],[EMPLEADO]],IS[[NÓMINA]:[INGENIERO]],2,0),"OTROS")</f>
        <v>OTROS</v>
      </c>
    </row>
    <row r="268" spans="1:43" x14ac:dyDescent="0.25">
      <c r="A268" t="s">
        <v>36</v>
      </c>
      <c r="B268">
        <v>1</v>
      </c>
      <c r="C268" t="s">
        <v>642</v>
      </c>
      <c r="D268" t="s">
        <v>38</v>
      </c>
      <c r="E268" t="s">
        <v>643</v>
      </c>
      <c r="F268" t="s">
        <v>644</v>
      </c>
      <c r="G268" s="17" t="s">
        <v>645</v>
      </c>
      <c r="H268" t="s">
        <v>646</v>
      </c>
      <c r="I268" t="s">
        <v>43</v>
      </c>
      <c r="J268" t="s">
        <v>8</v>
      </c>
      <c r="K268" t="s">
        <v>647</v>
      </c>
      <c r="L268" t="s">
        <v>648</v>
      </c>
      <c r="M268" t="s">
        <v>649</v>
      </c>
      <c r="N268">
        <v>1</v>
      </c>
      <c r="O268" t="s">
        <v>47</v>
      </c>
      <c r="P268">
        <v>53</v>
      </c>
      <c r="Q268" t="s">
        <v>82</v>
      </c>
      <c r="R268" t="s">
        <v>49</v>
      </c>
      <c r="S268" t="s">
        <v>50</v>
      </c>
      <c r="T268" t="s">
        <v>51</v>
      </c>
      <c r="U268" t="s">
        <v>120</v>
      </c>
      <c r="V268">
        <v>0.8</v>
      </c>
      <c r="W268" s="1">
        <v>0</v>
      </c>
      <c r="X268">
        <v>1</v>
      </c>
      <c r="Y268">
        <v>0.38</v>
      </c>
      <c r="Z268">
        <v>5</v>
      </c>
      <c r="AA268">
        <v>7.5999999999999998E-2</v>
      </c>
      <c r="AB268" s="2">
        <v>0</v>
      </c>
      <c r="AC268" s="1">
        <v>0</v>
      </c>
      <c r="AD268" s="7">
        <v>43479</v>
      </c>
      <c r="AE268" s="7">
        <v>43479</v>
      </c>
      <c r="AF268">
        <v>0</v>
      </c>
      <c r="AG268" t="s">
        <v>53</v>
      </c>
      <c r="AH268" s="2">
        <v>0</v>
      </c>
      <c r="AI268" s="1">
        <v>0</v>
      </c>
      <c r="AJ268" s="1">
        <v>0</v>
      </c>
      <c r="AK268" s="6" t="str">
        <f>+IF(Tabla1[[#This Row],[REQUEST_TY]]="SR MANTENIMIENTO CORRECTIVO", "EMERGENCIA", "OTROS")</f>
        <v>EMERGENCIA</v>
      </c>
      <c r="AL268" s="6" t="str">
        <f>+_xlfn.IFS(Tabla1[[#This Row],[Veces obj]]&lt;=1,"0-1",Tabla1[[#This Row],[Veces obj]]&lt;=2,"1-2",Tabla1[[#This Row],[Veces obj]]&lt;=3,"2-3",TRUE,"&gt;3")</f>
        <v>0-1</v>
      </c>
      <c r="AM268" s="6" t="str">
        <f>+_xlfn.IFS(MONTH(Tabla1[[#This Row],[MES]])&lt;=3,"Q1",MONTH(Tabla1[[#This Row],[MES]])&lt;=6,"Q2",MONTH(Tabla1[[#This Row],[MES]])&lt;=9,"Q3",TRUE,"Q4")</f>
        <v>Q1</v>
      </c>
      <c r="AN268" t="str">
        <f>+IFERROR(VLOOKUP(Tabla1[[#This Row],[CUENTA]],CTAS[],2,0),"OTROS")</f>
        <v>OTROS</v>
      </c>
      <c r="AP268" t="str">
        <f>+IFERROR(VLOOKUP(Tabla1[[#This Row],[EMPLEADO]],IS[],3,0),"OTROS")</f>
        <v>OTROS</v>
      </c>
      <c r="AQ268" t="str">
        <f>+IFERROR(VLOOKUP(Tabla1[[#This Row],[EMPLEADO]],IS[[NÓMINA]:[INGENIERO]],2,0),"OTROS")</f>
        <v>OTROS</v>
      </c>
    </row>
    <row r="269" spans="1:43" x14ac:dyDescent="0.25">
      <c r="A269" t="s">
        <v>36</v>
      </c>
      <c r="B269">
        <v>1</v>
      </c>
      <c r="C269" t="s">
        <v>650</v>
      </c>
      <c r="D269" t="s">
        <v>38</v>
      </c>
      <c r="E269" t="s">
        <v>113</v>
      </c>
      <c r="F269" t="s">
        <v>651</v>
      </c>
      <c r="G269" s="17" t="s">
        <v>652</v>
      </c>
      <c r="H269" t="s">
        <v>527</v>
      </c>
      <c r="I269" t="s">
        <v>43</v>
      </c>
      <c r="J269" t="s">
        <v>8</v>
      </c>
      <c r="K269" t="s">
        <v>528</v>
      </c>
      <c r="L269" t="s">
        <v>653</v>
      </c>
      <c r="M269" t="s">
        <v>654</v>
      </c>
      <c r="N269">
        <v>1</v>
      </c>
      <c r="O269" t="s">
        <v>47</v>
      </c>
      <c r="P269">
        <v>337</v>
      </c>
      <c r="Q269" t="s">
        <v>48</v>
      </c>
      <c r="R269" t="s">
        <v>49</v>
      </c>
      <c r="S269" t="s">
        <v>50</v>
      </c>
      <c r="T269" t="s">
        <v>51</v>
      </c>
      <c r="U269" t="s">
        <v>52</v>
      </c>
      <c r="V269">
        <v>1.05</v>
      </c>
      <c r="W269" s="1">
        <v>0</v>
      </c>
      <c r="X269">
        <v>1</v>
      </c>
      <c r="Y269">
        <v>0.38</v>
      </c>
      <c r="Z269">
        <v>5</v>
      </c>
      <c r="AA269">
        <v>7.5999999999999998E-2</v>
      </c>
      <c r="AB269" s="2">
        <v>0</v>
      </c>
      <c r="AC269" s="1">
        <v>0</v>
      </c>
      <c r="AD269" s="7">
        <v>43488</v>
      </c>
      <c r="AE269" s="7">
        <v>43488</v>
      </c>
      <c r="AF269">
        <v>0</v>
      </c>
      <c r="AG269" t="s">
        <v>53</v>
      </c>
      <c r="AH269" s="2">
        <v>0</v>
      </c>
      <c r="AI269" s="1">
        <v>0</v>
      </c>
      <c r="AJ269" s="1">
        <v>0</v>
      </c>
      <c r="AK269" s="6" t="str">
        <f>+IF(Tabla1[[#This Row],[REQUEST_TY]]="SR MANTENIMIENTO CORRECTIVO", "EMERGENCIA", "OTROS")</f>
        <v>EMERGENCIA</v>
      </c>
      <c r="AL269" s="6" t="str">
        <f>+_xlfn.IFS(Tabla1[[#This Row],[Veces obj]]&lt;=1,"0-1",Tabla1[[#This Row],[Veces obj]]&lt;=2,"1-2",Tabla1[[#This Row],[Veces obj]]&lt;=3,"2-3",TRUE,"&gt;3")</f>
        <v>0-1</v>
      </c>
      <c r="AM269" s="6" t="str">
        <f>+_xlfn.IFS(MONTH(Tabla1[[#This Row],[MES]])&lt;=3,"Q1",MONTH(Tabla1[[#This Row],[MES]])&lt;=6,"Q2",MONTH(Tabla1[[#This Row],[MES]])&lt;=9,"Q3",TRUE,"Q4")</f>
        <v>Q1</v>
      </c>
      <c r="AN269" t="str">
        <f>+IFERROR(VLOOKUP(Tabla1[[#This Row],[CUENTA]],CTAS[],2,0),"OTROS")</f>
        <v>OTROS</v>
      </c>
      <c r="AP269" t="str">
        <f>+IFERROR(VLOOKUP(Tabla1[[#This Row],[EMPLEADO]],IS[],3,0),"OTROS")</f>
        <v>OTROS</v>
      </c>
      <c r="AQ269" t="str">
        <f>+IFERROR(VLOOKUP(Tabla1[[#This Row],[EMPLEADO]],IS[[NÓMINA]:[INGENIERO]],2,0),"OTROS")</f>
        <v>OTROS</v>
      </c>
    </row>
    <row r="270" spans="1:43" x14ac:dyDescent="0.25">
      <c r="A270" t="s">
        <v>4444</v>
      </c>
      <c r="B270">
        <v>1</v>
      </c>
      <c r="C270" t="s">
        <v>6398</v>
      </c>
      <c r="D270" t="s">
        <v>38</v>
      </c>
      <c r="E270" t="s">
        <v>807</v>
      </c>
      <c r="F270" t="s">
        <v>6399</v>
      </c>
      <c r="G270" s="17" t="s">
        <v>2413</v>
      </c>
      <c r="H270" t="s">
        <v>124</v>
      </c>
      <c r="I270" t="s">
        <v>43</v>
      </c>
      <c r="J270" t="s">
        <v>8</v>
      </c>
      <c r="K270" t="s">
        <v>151</v>
      </c>
      <c r="L270" t="s">
        <v>323</v>
      </c>
      <c r="M270" t="s">
        <v>73</v>
      </c>
      <c r="N270">
        <v>0</v>
      </c>
      <c r="O270" t="s">
        <v>47</v>
      </c>
      <c r="P270">
        <v>5</v>
      </c>
      <c r="Q270" t="s">
        <v>207</v>
      </c>
      <c r="R270" t="s">
        <v>95</v>
      </c>
      <c r="S270" t="s">
        <v>64</v>
      </c>
      <c r="T270" t="s">
        <v>51</v>
      </c>
      <c r="U270" t="s">
        <v>209</v>
      </c>
      <c r="V270">
        <v>0</v>
      </c>
      <c r="W270" s="1">
        <v>0</v>
      </c>
      <c r="X270">
        <v>1</v>
      </c>
      <c r="Y270">
        <v>0.42</v>
      </c>
      <c r="Z270">
        <v>5</v>
      </c>
      <c r="AA270">
        <v>8.3999999999999991E-2</v>
      </c>
      <c r="AB270" s="2">
        <v>0</v>
      </c>
      <c r="AC270" s="1">
        <v>0</v>
      </c>
      <c r="AD270" s="7">
        <v>43514</v>
      </c>
      <c r="AE270" s="7">
        <v>43514</v>
      </c>
      <c r="AF270">
        <v>0</v>
      </c>
      <c r="AG270" t="s">
        <v>53</v>
      </c>
      <c r="AH270" s="2">
        <v>0</v>
      </c>
      <c r="AI270" s="1">
        <v>0</v>
      </c>
      <c r="AJ270" s="1">
        <v>0</v>
      </c>
      <c r="AK270" s="6" t="str">
        <f>+IF(Tabla1[[#This Row],[REQUEST_TY]]="SR MANTENIMIENTO CORRECTIVO", "EMERGENCIA", "OTROS")</f>
        <v>EMERGENCIA</v>
      </c>
      <c r="AL270" s="6" t="str">
        <f>+_xlfn.IFS(Tabla1[[#This Row],[Veces obj]]&lt;=1,"0-1",Tabla1[[#This Row],[Veces obj]]&lt;=2,"1-2",Tabla1[[#This Row],[Veces obj]]&lt;=3,"2-3",TRUE,"&gt;3")</f>
        <v>0-1</v>
      </c>
      <c r="AM270" s="6" t="str">
        <f>+_xlfn.IFS(MONTH(Tabla1[[#This Row],[MES]])&lt;=3,"Q1",MONTH(Tabla1[[#This Row],[MES]])&lt;=6,"Q2",MONTH(Tabla1[[#This Row],[MES]])&lt;=9,"Q3",TRUE,"Q4")</f>
        <v>Q1</v>
      </c>
      <c r="AN270" t="str">
        <f>+IFERROR(VLOOKUP(Tabla1[[#This Row],[CUENTA]],CTAS[],2,0),"OTROS")</f>
        <v>HONEYWELL</v>
      </c>
      <c r="AO270">
        <v>1</v>
      </c>
      <c r="AP270" t="str">
        <f>+IFERROR(VLOOKUP(Tabla1[[#This Row],[EMPLEADO]],IS[],3,0),"OTROS")</f>
        <v>JUAREZ</v>
      </c>
      <c r="AQ270" t="str">
        <f>+IFERROR(VLOOKUP(Tabla1[[#This Row],[EMPLEADO]],IS[[NÓMINA]:[INGENIERO]],2,0),"OTROS")</f>
        <v>MIGUEL COTA</v>
      </c>
    </row>
    <row r="271" spans="1:43" x14ac:dyDescent="0.25">
      <c r="A271" t="s">
        <v>36</v>
      </c>
      <c r="B271">
        <v>1</v>
      </c>
      <c r="C271" t="s">
        <v>699</v>
      </c>
      <c r="D271" t="s">
        <v>38</v>
      </c>
      <c r="E271" t="s">
        <v>160</v>
      </c>
      <c r="F271" t="s">
        <v>700</v>
      </c>
      <c r="G271" s="17" t="s">
        <v>701</v>
      </c>
      <c r="H271" t="s">
        <v>124</v>
      </c>
      <c r="I271" t="s">
        <v>43</v>
      </c>
      <c r="J271" t="s">
        <v>8</v>
      </c>
      <c r="K271" t="s">
        <v>240</v>
      </c>
      <c r="L271" t="s">
        <v>241</v>
      </c>
      <c r="M271" t="s">
        <v>94</v>
      </c>
      <c r="N271">
        <v>0</v>
      </c>
      <c r="O271" t="s">
        <v>47</v>
      </c>
      <c r="P271">
        <v>184</v>
      </c>
      <c r="Q271" t="s">
        <v>48</v>
      </c>
      <c r="R271" t="s">
        <v>49</v>
      </c>
      <c r="S271" t="s">
        <v>50</v>
      </c>
      <c r="T271" t="s">
        <v>51</v>
      </c>
      <c r="U271" t="s">
        <v>52</v>
      </c>
      <c r="V271">
        <v>1.05</v>
      </c>
      <c r="W271" s="1">
        <v>750.75000000000011</v>
      </c>
      <c r="X271">
        <v>1</v>
      </c>
      <c r="Y271">
        <v>0.45</v>
      </c>
      <c r="Z271">
        <v>5</v>
      </c>
      <c r="AA271">
        <v>0.09</v>
      </c>
      <c r="AB271" s="2">
        <v>0</v>
      </c>
      <c r="AC271" s="1">
        <v>0</v>
      </c>
      <c r="AD271" s="7">
        <v>43481</v>
      </c>
      <c r="AE271" s="7">
        <v>43481</v>
      </c>
      <c r="AF271">
        <v>0</v>
      </c>
      <c r="AG271" t="s">
        <v>53</v>
      </c>
      <c r="AH271" s="2">
        <v>0</v>
      </c>
      <c r="AI271" s="1">
        <v>0</v>
      </c>
      <c r="AJ271" s="1">
        <v>0</v>
      </c>
      <c r="AK271" s="6" t="str">
        <f>+IF(Tabla1[[#This Row],[REQUEST_TY]]="SR MANTENIMIENTO CORRECTIVO", "EMERGENCIA", "OTROS")</f>
        <v>EMERGENCIA</v>
      </c>
      <c r="AL271" s="6" t="str">
        <f>+_xlfn.IFS(Tabla1[[#This Row],[Veces obj]]&lt;=1,"0-1",Tabla1[[#This Row],[Veces obj]]&lt;=2,"1-2",Tabla1[[#This Row],[Veces obj]]&lt;=3,"2-3",TRUE,"&gt;3")</f>
        <v>0-1</v>
      </c>
      <c r="AM271" s="6" t="str">
        <f>+_xlfn.IFS(MONTH(Tabla1[[#This Row],[MES]])&lt;=3,"Q1",MONTH(Tabla1[[#This Row],[MES]])&lt;=6,"Q2",MONTH(Tabla1[[#This Row],[MES]])&lt;=9,"Q3",TRUE,"Q4")</f>
        <v>Q1</v>
      </c>
      <c r="AN271" t="str">
        <f>+IFERROR(VLOOKUP(Tabla1[[#This Row],[CUENTA]],CTAS[],2,0),"OTROS")</f>
        <v>OTROS</v>
      </c>
      <c r="AO271">
        <v>1</v>
      </c>
      <c r="AP271" t="str">
        <f>+IFERROR(VLOOKUP(Tabla1[[#This Row],[EMPLEADO]],IS[],3,0),"OTROS")</f>
        <v>JUAREZ</v>
      </c>
      <c r="AQ271" t="str">
        <f>+IFERROR(VLOOKUP(Tabla1[[#This Row],[EMPLEADO]],IS[[NÓMINA]:[INGENIERO]],2,0),"OTROS")</f>
        <v>MIGUEL COTA</v>
      </c>
    </row>
    <row r="272" spans="1:43" x14ac:dyDescent="0.25">
      <c r="A272" t="s">
        <v>36</v>
      </c>
      <c r="B272">
        <v>1</v>
      </c>
      <c r="C272" t="s">
        <v>2101</v>
      </c>
      <c r="D272" t="s">
        <v>38</v>
      </c>
      <c r="E272" t="s">
        <v>39</v>
      </c>
      <c r="F272" t="s">
        <v>2102</v>
      </c>
      <c r="G272" s="17" t="s">
        <v>2103</v>
      </c>
      <c r="H272" t="s">
        <v>1052</v>
      </c>
      <c r="I272" t="s">
        <v>43</v>
      </c>
      <c r="J272" t="s">
        <v>8</v>
      </c>
      <c r="K272" t="s">
        <v>44</v>
      </c>
      <c r="L272" t="s">
        <v>2104</v>
      </c>
      <c r="M272" t="s">
        <v>736</v>
      </c>
      <c r="N272">
        <v>1</v>
      </c>
      <c r="O272" t="s">
        <v>47</v>
      </c>
      <c r="P272">
        <v>2611</v>
      </c>
      <c r="Q272" t="s">
        <v>48</v>
      </c>
      <c r="R272" t="s">
        <v>49</v>
      </c>
      <c r="S272" t="s">
        <v>50</v>
      </c>
      <c r="T272" t="s">
        <v>51</v>
      </c>
      <c r="U272" t="s">
        <v>52</v>
      </c>
      <c r="V272">
        <v>1.05</v>
      </c>
      <c r="W272" s="1">
        <v>0</v>
      </c>
      <c r="X272">
        <v>1</v>
      </c>
      <c r="Y272">
        <v>1.83</v>
      </c>
      <c r="Z272">
        <v>5</v>
      </c>
      <c r="AA272">
        <v>0.36599999999999999</v>
      </c>
      <c r="AB272" s="2">
        <v>0</v>
      </c>
      <c r="AC272" s="1">
        <v>0</v>
      </c>
      <c r="AD272" s="7">
        <v>43489</v>
      </c>
      <c r="AE272" s="7">
        <v>43489</v>
      </c>
      <c r="AF272">
        <v>0</v>
      </c>
      <c r="AG272" t="s">
        <v>53</v>
      </c>
      <c r="AH272" s="2">
        <v>0</v>
      </c>
      <c r="AI272" s="1">
        <v>0</v>
      </c>
      <c r="AJ272" s="1">
        <v>0</v>
      </c>
      <c r="AK272" s="6" t="str">
        <f>+IF(Tabla1[[#This Row],[REQUEST_TY]]="SR MANTENIMIENTO CORRECTIVO", "EMERGENCIA", "OTROS")</f>
        <v>EMERGENCIA</v>
      </c>
      <c r="AL272" s="6" t="str">
        <f>+_xlfn.IFS(Tabla1[[#This Row],[Veces obj]]&lt;=1,"0-1",Tabla1[[#This Row],[Veces obj]]&lt;=2,"1-2",Tabla1[[#This Row],[Veces obj]]&lt;=3,"2-3",TRUE,"&gt;3")</f>
        <v>0-1</v>
      </c>
      <c r="AM272" s="6" t="str">
        <f>+_xlfn.IFS(MONTH(Tabla1[[#This Row],[MES]])&lt;=3,"Q1",MONTH(Tabla1[[#This Row],[MES]])&lt;=6,"Q2",MONTH(Tabla1[[#This Row],[MES]])&lt;=9,"Q3",TRUE,"Q4")</f>
        <v>Q1</v>
      </c>
      <c r="AN272" t="str">
        <f>+IFERROR(VLOOKUP(Tabla1[[#This Row],[CUENTA]],CTAS[],2,0),"OTROS")</f>
        <v>OTROS</v>
      </c>
      <c r="AP272" t="str">
        <f>+IFERROR(VLOOKUP(Tabla1[[#This Row],[EMPLEADO]],IS[],3,0),"OTROS")</f>
        <v>OTROS</v>
      </c>
      <c r="AQ272" t="str">
        <f>+IFERROR(VLOOKUP(Tabla1[[#This Row],[EMPLEADO]],IS[[NÓMINA]:[INGENIERO]],2,0),"OTROS")</f>
        <v>OTROS</v>
      </c>
    </row>
    <row r="273" spans="1:43" x14ac:dyDescent="0.25">
      <c r="A273" t="s">
        <v>4444</v>
      </c>
      <c r="B273">
        <v>1</v>
      </c>
      <c r="C273" t="s">
        <v>5217</v>
      </c>
      <c r="D273" t="s">
        <v>38</v>
      </c>
      <c r="E273" t="s">
        <v>76</v>
      </c>
      <c r="F273" t="s">
        <v>5218</v>
      </c>
      <c r="G273" s="17" t="s">
        <v>5219</v>
      </c>
      <c r="H273" t="s">
        <v>253</v>
      </c>
      <c r="I273" t="s">
        <v>43</v>
      </c>
      <c r="J273" t="s">
        <v>8</v>
      </c>
      <c r="K273" t="s">
        <v>102</v>
      </c>
      <c r="L273" t="s">
        <v>2741</v>
      </c>
      <c r="M273" t="s">
        <v>473</v>
      </c>
      <c r="N273">
        <v>0</v>
      </c>
      <c r="O273" t="s">
        <v>47</v>
      </c>
      <c r="P273">
        <v>49</v>
      </c>
      <c r="Q273" t="s">
        <v>82</v>
      </c>
      <c r="R273" t="s">
        <v>63</v>
      </c>
      <c r="S273" t="s">
        <v>64</v>
      </c>
      <c r="T273" t="s">
        <v>51</v>
      </c>
      <c r="U273" t="s">
        <v>83</v>
      </c>
      <c r="V273">
        <v>1.05</v>
      </c>
      <c r="W273" s="1">
        <v>1433.25</v>
      </c>
      <c r="X273">
        <v>1</v>
      </c>
      <c r="Y273">
        <v>0.39</v>
      </c>
      <c r="Z273">
        <v>5</v>
      </c>
      <c r="AA273">
        <v>7.8E-2</v>
      </c>
      <c r="AB273" s="2">
        <v>0</v>
      </c>
      <c r="AC273" s="1">
        <v>0</v>
      </c>
      <c r="AD273" s="7">
        <v>43502</v>
      </c>
      <c r="AE273" s="7">
        <v>43503</v>
      </c>
      <c r="AF273">
        <v>1</v>
      </c>
      <c r="AG273" t="s">
        <v>53</v>
      </c>
      <c r="AH273" s="2">
        <v>0</v>
      </c>
      <c r="AI273" s="1">
        <v>0</v>
      </c>
      <c r="AJ273" s="1">
        <v>0</v>
      </c>
      <c r="AK273" s="6" t="str">
        <f>+IF(Tabla1[[#This Row],[REQUEST_TY]]="SR MANTENIMIENTO CORRECTIVO", "EMERGENCIA", "OTROS")</f>
        <v>EMERGENCIA</v>
      </c>
      <c r="AL273" s="6" t="str">
        <f>+_xlfn.IFS(Tabla1[[#This Row],[Veces obj]]&lt;=1,"0-1",Tabla1[[#This Row],[Veces obj]]&lt;=2,"1-2",Tabla1[[#This Row],[Veces obj]]&lt;=3,"2-3",TRUE,"&gt;3")</f>
        <v>0-1</v>
      </c>
      <c r="AM273" s="6" t="str">
        <f>+_xlfn.IFS(MONTH(Tabla1[[#This Row],[MES]])&lt;=3,"Q1",MONTH(Tabla1[[#This Row],[MES]])&lt;=6,"Q2",MONTH(Tabla1[[#This Row],[MES]])&lt;=9,"Q3",TRUE,"Q4")</f>
        <v>Q1</v>
      </c>
      <c r="AN273" t="str">
        <f>+IFERROR(VLOOKUP(Tabla1[[#This Row],[CUENTA]],CTAS[],2,0),"OTROS")</f>
        <v>OTROS</v>
      </c>
      <c r="AP273" t="str">
        <f>+IFERROR(VLOOKUP(Tabla1[[#This Row],[EMPLEADO]],IS[],3,0),"OTROS")</f>
        <v>OTROS</v>
      </c>
      <c r="AQ273" t="str">
        <f>+IFERROR(VLOOKUP(Tabla1[[#This Row],[EMPLEADO]],IS[[NÓMINA]:[INGENIERO]],2,0),"OTROS")</f>
        <v>OTROS</v>
      </c>
    </row>
    <row r="274" spans="1:43" x14ac:dyDescent="0.25">
      <c r="A274" t="s">
        <v>36</v>
      </c>
      <c r="B274">
        <v>1</v>
      </c>
      <c r="C274" t="s">
        <v>2131</v>
      </c>
      <c r="D274" t="s">
        <v>38</v>
      </c>
      <c r="E274" t="s">
        <v>558</v>
      </c>
      <c r="F274" t="s">
        <v>2132</v>
      </c>
      <c r="G274" s="17" t="s">
        <v>2133</v>
      </c>
      <c r="H274" t="s">
        <v>42</v>
      </c>
      <c r="I274" t="s">
        <v>43</v>
      </c>
      <c r="J274" t="s">
        <v>8</v>
      </c>
      <c r="K274" t="s">
        <v>44</v>
      </c>
      <c r="L274" t="s">
        <v>2134</v>
      </c>
      <c r="M274" t="s">
        <v>131</v>
      </c>
      <c r="N274">
        <v>1</v>
      </c>
      <c r="O274" t="s">
        <v>47</v>
      </c>
      <c r="P274">
        <v>49</v>
      </c>
      <c r="Q274" t="s">
        <v>82</v>
      </c>
      <c r="R274" t="s">
        <v>95</v>
      </c>
      <c r="S274" t="s">
        <v>64</v>
      </c>
      <c r="T274" t="s">
        <v>51</v>
      </c>
      <c r="U274" t="s">
        <v>83</v>
      </c>
      <c r="V274">
        <v>1.05</v>
      </c>
      <c r="W274" s="1">
        <v>0</v>
      </c>
      <c r="X274">
        <v>1</v>
      </c>
      <c r="Y274">
        <v>1.87</v>
      </c>
      <c r="Z274">
        <v>5</v>
      </c>
      <c r="AA274">
        <v>0.374</v>
      </c>
      <c r="AB274" s="2">
        <v>0</v>
      </c>
      <c r="AC274" s="1">
        <v>0</v>
      </c>
      <c r="AD274" s="7">
        <v>43475</v>
      </c>
      <c r="AE274" s="7">
        <v>43475</v>
      </c>
      <c r="AF274">
        <v>0</v>
      </c>
      <c r="AG274" t="s">
        <v>53</v>
      </c>
      <c r="AH274" s="2">
        <v>0</v>
      </c>
      <c r="AI274" s="1">
        <v>0</v>
      </c>
      <c r="AJ274" s="1">
        <v>0</v>
      </c>
      <c r="AK274" s="6" t="str">
        <f>+IF(Tabla1[[#This Row],[REQUEST_TY]]="SR MANTENIMIENTO CORRECTIVO", "EMERGENCIA", "OTROS")</f>
        <v>EMERGENCIA</v>
      </c>
      <c r="AL274" s="6" t="str">
        <f>+_xlfn.IFS(Tabla1[[#This Row],[Veces obj]]&lt;=1,"0-1",Tabla1[[#This Row],[Veces obj]]&lt;=2,"1-2",Tabla1[[#This Row],[Veces obj]]&lt;=3,"2-3",TRUE,"&gt;3")</f>
        <v>0-1</v>
      </c>
      <c r="AM274" s="6" t="str">
        <f>+_xlfn.IFS(MONTH(Tabla1[[#This Row],[MES]])&lt;=3,"Q1",MONTH(Tabla1[[#This Row],[MES]])&lt;=6,"Q2",MONTH(Tabla1[[#This Row],[MES]])&lt;=9,"Q3",TRUE,"Q4")</f>
        <v>Q1</v>
      </c>
      <c r="AN274" t="str">
        <f>+IFERROR(VLOOKUP(Tabla1[[#This Row],[CUENTA]],CTAS[],2,0),"OTROS")</f>
        <v>OTROS</v>
      </c>
      <c r="AP274" t="str">
        <f>+IFERROR(VLOOKUP(Tabla1[[#This Row],[EMPLEADO]],IS[],3,0),"OTROS")</f>
        <v>OTROS</v>
      </c>
      <c r="AQ274" t="str">
        <f>+IFERROR(VLOOKUP(Tabla1[[#This Row],[EMPLEADO]],IS[[NÓMINA]:[INGENIERO]],2,0),"OTROS")</f>
        <v>OTROS</v>
      </c>
    </row>
    <row r="275" spans="1:43" x14ac:dyDescent="0.25">
      <c r="A275" t="s">
        <v>36</v>
      </c>
      <c r="B275">
        <v>1</v>
      </c>
      <c r="C275" t="s">
        <v>658</v>
      </c>
      <c r="D275" t="s">
        <v>38</v>
      </c>
      <c r="E275" t="s">
        <v>231</v>
      </c>
      <c r="F275" t="s">
        <v>659</v>
      </c>
      <c r="G275" s="17" t="s">
        <v>660</v>
      </c>
      <c r="H275" t="s">
        <v>70</v>
      </c>
      <c r="I275" t="s">
        <v>43</v>
      </c>
      <c r="J275" t="s">
        <v>8</v>
      </c>
      <c r="K275" t="s">
        <v>169</v>
      </c>
      <c r="L275" t="s">
        <v>424</v>
      </c>
      <c r="M275" t="s">
        <v>73</v>
      </c>
      <c r="N275">
        <v>1</v>
      </c>
      <c r="O275" t="s">
        <v>47</v>
      </c>
      <c r="P275">
        <v>669</v>
      </c>
      <c r="Q275" t="s">
        <v>48</v>
      </c>
      <c r="R275" t="s">
        <v>235</v>
      </c>
      <c r="S275" t="s">
        <v>50</v>
      </c>
      <c r="T275" t="s">
        <v>51</v>
      </c>
      <c r="U275" t="s">
        <v>52</v>
      </c>
      <c r="V275">
        <v>1.05</v>
      </c>
      <c r="W275" s="1">
        <v>0</v>
      </c>
      <c r="X275">
        <v>1</v>
      </c>
      <c r="Y275">
        <v>0.4</v>
      </c>
      <c r="Z275">
        <v>5</v>
      </c>
      <c r="AA275">
        <v>0.08</v>
      </c>
      <c r="AB275" s="2">
        <v>0</v>
      </c>
      <c r="AC275" s="1">
        <v>0</v>
      </c>
      <c r="AD275" s="7">
        <v>43486</v>
      </c>
      <c r="AE275" s="7">
        <v>43486</v>
      </c>
      <c r="AF275">
        <v>0</v>
      </c>
      <c r="AG275" t="s">
        <v>53</v>
      </c>
      <c r="AH275" s="2">
        <v>0</v>
      </c>
      <c r="AI275" s="1">
        <v>0</v>
      </c>
      <c r="AJ275" s="1">
        <v>0</v>
      </c>
      <c r="AK275" s="6" t="str">
        <f>+IF(Tabla1[[#This Row],[REQUEST_TY]]="SR MANTENIMIENTO CORRECTIVO", "EMERGENCIA", "OTROS")</f>
        <v>EMERGENCIA</v>
      </c>
      <c r="AL275" s="6" t="str">
        <f>+_xlfn.IFS(Tabla1[[#This Row],[Veces obj]]&lt;=1,"0-1",Tabla1[[#This Row],[Veces obj]]&lt;=2,"1-2",Tabla1[[#This Row],[Veces obj]]&lt;=3,"2-3",TRUE,"&gt;3")</f>
        <v>0-1</v>
      </c>
      <c r="AM275" s="6" t="str">
        <f>+_xlfn.IFS(MONTH(Tabla1[[#This Row],[MES]])&lt;=3,"Q1",MONTH(Tabla1[[#This Row],[MES]])&lt;=6,"Q2",MONTH(Tabla1[[#This Row],[MES]])&lt;=9,"Q3",TRUE,"Q4")</f>
        <v>Q1</v>
      </c>
      <c r="AN275" t="str">
        <f>+IFERROR(VLOOKUP(Tabla1[[#This Row],[CUENTA]],CTAS[],2,0),"OTROS")</f>
        <v>OTROS</v>
      </c>
      <c r="AP275" t="str">
        <f>+IFERROR(VLOOKUP(Tabla1[[#This Row],[EMPLEADO]],IS[],3,0),"OTROS")</f>
        <v>OTROS</v>
      </c>
      <c r="AQ275" t="str">
        <f>+IFERROR(VLOOKUP(Tabla1[[#This Row],[EMPLEADO]],IS[[NÓMINA]:[INGENIERO]],2,0),"OTROS")</f>
        <v>OTROS</v>
      </c>
    </row>
    <row r="276" spans="1:43" x14ac:dyDescent="0.25">
      <c r="A276" t="s">
        <v>36</v>
      </c>
      <c r="B276">
        <v>1</v>
      </c>
      <c r="C276" t="s">
        <v>661</v>
      </c>
      <c r="D276" t="s">
        <v>38</v>
      </c>
      <c r="E276" t="s">
        <v>133</v>
      </c>
      <c r="F276" t="s">
        <v>662</v>
      </c>
      <c r="G276" s="17" t="s">
        <v>663</v>
      </c>
      <c r="H276" t="s">
        <v>220</v>
      </c>
      <c r="I276" t="s">
        <v>43</v>
      </c>
      <c r="J276" t="s">
        <v>8</v>
      </c>
      <c r="K276" t="s">
        <v>59</v>
      </c>
      <c r="L276" t="s">
        <v>221</v>
      </c>
      <c r="M276" t="s">
        <v>222</v>
      </c>
      <c r="N276">
        <v>0</v>
      </c>
      <c r="O276" t="s">
        <v>47</v>
      </c>
      <c r="P276">
        <v>13</v>
      </c>
      <c r="Q276" t="s">
        <v>194</v>
      </c>
      <c r="R276" t="s">
        <v>138</v>
      </c>
      <c r="S276" t="s">
        <v>139</v>
      </c>
      <c r="T276" t="s">
        <v>51</v>
      </c>
      <c r="U276" t="s">
        <v>224</v>
      </c>
      <c r="V276">
        <v>0.8</v>
      </c>
      <c r="W276" s="1">
        <v>1258.4000000000003</v>
      </c>
      <c r="X276">
        <v>1</v>
      </c>
      <c r="Y276">
        <v>0.32</v>
      </c>
      <c r="Z276">
        <v>4</v>
      </c>
      <c r="AA276">
        <v>0.08</v>
      </c>
      <c r="AB276" s="2">
        <v>0</v>
      </c>
      <c r="AC276" s="1">
        <v>0</v>
      </c>
      <c r="AD276" s="7">
        <v>43488</v>
      </c>
      <c r="AE276" s="7">
        <v>43488</v>
      </c>
      <c r="AF276">
        <v>0</v>
      </c>
      <c r="AG276" t="s">
        <v>53</v>
      </c>
      <c r="AH276" s="2">
        <v>0</v>
      </c>
      <c r="AI276" s="1">
        <v>0</v>
      </c>
      <c r="AJ276" s="1">
        <v>0</v>
      </c>
      <c r="AK276" s="6" t="str">
        <f>+IF(Tabla1[[#This Row],[REQUEST_TY]]="SR MANTENIMIENTO CORRECTIVO", "EMERGENCIA", "OTROS")</f>
        <v>EMERGENCIA</v>
      </c>
      <c r="AL276" s="6" t="str">
        <f>+_xlfn.IFS(Tabla1[[#This Row],[Veces obj]]&lt;=1,"0-1",Tabla1[[#This Row],[Veces obj]]&lt;=2,"1-2",Tabla1[[#This Row],[Veces obj]]&lt;=3,"2-3",TRUE,"&gt;3")</f>
        <v>0-1</v>
      </c>
      <c r="AM276" s="6" t="str">
        <f>+_xlfn.IFS(MONTH(Tabla1[[#This Row],[MES]])&lt;=3,"Q1",MONTH(Tabla1[[#This Row],[MES]])&lt;=6,"Q2",MONTH(Tabla1[[#This Row],[MES]])&lt;=9,"Q3",TRUE,"Q4")</f>
        <v>Q1</v>
      </c>
      <c r="AN276" t="str">
        <f>+IFERROR(VLOOKUP(Tabla1[[#This Row],[CUENTA]],CTAS[],2,0),"OTROS")</f>
        <v>OTROS</v>
      </c>
      <c r="AP276" t="str">
        <f>+IFERROR(VLOOKUP(Tabla1[[#This Row],[EMPLEADO]],IS[],3,0),"OTROS")</f>
        <v>OTROS</v>
      </c>
      <c r="AQ276" t="str">
        <f>+IFERROR(VLOOKUP(Tabla1[[#This Row],[EMPLEADO]],IS[[NÓMINA]:[INGENIERO]],2,0),"OTROS")</f>
        <v>OTROS</v>
      </c>
    </row>
    <row r="277" spans="1:43" x14ac:dyDescent="0.25">
      <c r="A277" t="s">
        <v>4444</v>
      </c>
      <c r="B277">
        <v>1</v>
      </c>
      <c r="C277" t="s">
        <v>7053</v>
      </c>
      <c r="D277" t="s">
        <v>38</v>
      </c>
      <c r="E277" t="s">
        <v>275</v>
      </c>
      <c r="F277" t="s">
        <v>7054</v>
      </c>
      <c r="G277" s="17" t="s">
        <v>7055</v>
      </c>
      <c r="H277" t="s">
        <v>124</v>
      </c>
      <c r="I277" t="s">
        <v>43</v>
      </c>
      <c r="J277" t="s">
        <v>8</v>
      </c>
      <c r="K277" t="s">
        <v>71</v>
      </c>
      <c r="L277" t="s">
        <v>859</v>
      </c>
      <c r="M277" t="s">
        <v>73</v>
      </c>
      <c r="N277">
        <v>0</v>
      </c>
      <c r="O277" t="s">
        <v>47</v>
      </c>
      <c r="P277">
        <v>494</v>
      </c>
      <c r="Q277" t="s">
        <v>48</v>
      </c>
      <c r="R277" t="s">
        <v>95</v>
      </c>
      <c r="S277" t="s">
        <v>64</v>
      </c>
      <c r="T277" t="s">
        <v>51</v>
      </c>
      <c r="U277" t="s">
        <v>96</v>
      </c>
      <c r="V277">
        <v>1.1000000000000001</v>
      </c>
      <c r="W277" s="1">
        <v>1501.5000000000002</v>
      </c>
      <c r="X277">
        <v>1</v>
      </c>
      <c r="Y277">
        <v>0.53</v>
      </c>
      <c r="Z277">
        <v>5</v>
      </c>
      <c r="AA277">
        <v>0.10600000000000001</v>
      </c>
      <c r="AB277" s="2">
        <v>0</v>
      </c>
      <c r="AC277" s="1">
        <v>0</v>
      </c>
      <c r="AD277" s="7">
        <v>43521</v>
      </c>
      <c r="AE277" s="7">
        <v>43521</v>
      </c>
      <c r="AF277">
        <v>0</v>
      </c>
      <c r="AG277" t="s">
        <v>53</v>
      </c>
      <c r="AH277" s="2">
        <v>0</v>
      </c>
      <c r="AI277" s="1">
        <v>0</v>
      </c>
      <c r="AJ277" s="1">
        <v>0</v>
      </c>
      <c r="AK277" s="6" t="str">
        <f>+IF(Tabla1[[#This Row],[REQUEST_TY]]="SR MANTENIMIENTO CORRECTIVO", "EMERGENCIA", "OTROS")</f>
        <v>EMERGENCIA</v>
      </c>
      <c r="AL277" s="6" t="str">
        <f>+_xlfn.IFS(Tabla1[[#This Row],[Veces obj]]&lt;=1,"0-1",Tabla1[[#This Row],[Veces obj]]&lt;=2,"1-2",Tabla1[[#This Row],[Veces obj]]&lt;=3,"2-3",TRUE,"&gt;3")</f>
        <v>0-1</v>
      </c>
      <c r="AM277" s="6" t="str">
        <f>+_xlfn.IFS(MONTH(Tabla1[[#This Row],[MES]])&lt;=3,"Q1",MONTH(Tabla1[[#This Row],[MES]])&lt;=6,"Q2",MONTH(Tabla1[[#This Row],[MES]])&lt;=9,"Q3",TRUE,"Q4")</f>
        <v>Q1</v>
      </c>
      <c r="AN277" t="str">
        <f>+IFERROR(VLOOKUP(Tabla1[[#This Row],[CUENTA]],CTAS[],2,0),"OTROS")</f>
        <v>OTROS</v>
      </c>
      <c r="AO277">
        <v>1</v>
      </c>
      <c r="AP277" t="str">
        <f>+IFERROR(VLOOKUP(Tabla1[[#This Row],[EMPLEADO]],IS[],3,0),"OTROS")</f>
        <v>JUAREZ</v>
      </c>
      <c r="AQ277" t="str">
        <f>+IFERROR(VLOOKUP(Tabla1[[#This Row],[EMPLEADO]],IS[[NÓMINA]:[INGENIERO]],2,0),"OTROS")</f>
        <v>MIGUEL COTA</v>
      </c>
    </row>
    <row r="278" spans="1:43" x14ac:dyDescent="0.25">
      <c r="A278" t="s">
        <v>4444</v>
      </c>
      <c r="B278">
        <v>1</v>
      </c>
      <c r="C278" t="s">
        <v>5347</v>
      </c>
      <c r="D278" t="s">
        <v>38</v>
      </c>
      <c r="E278" t="s">
        <v>113</v>
      </c>
      <c r="F278" t="s">
        <v>5348</v>
      </c>
      <c r="G278" s="17" t="s">
        <v>5349</v>
      </c>
      <c r="H278" t="s">
        <v>471</v>
      </c>
      <c r="I278" t="s">
        <v>43</v>
      </c>
      <c r="J278" t="s">
        <v>8</v>
      </c>
      <c r="K278" t="s">
        <v>199</v>
      </c>
      <c r="L278" t="s">
        <v>5350</v>
      </c>
      <c r="M278" t="s">
        <v>310</v>
      </c>
      <c r="N278">
        <v>0</v>
      </c>
      <c r="O278" t="s">
        <v>47</v>
      </c>
      <c r="P278">
        <v>99</v>
      </c>
      <c r="Q278" t="s">
        <v>48</v>
      </c>
      <c r="R278" t="s">
        <v>49</v>
      </c>
      <c r="S278" t="s">
        <v>50</v>
      </c>
      <c r="T278" t="s">
        <v>51</v>
      </c>
      <c r="U278" t="s">
        <v>52</v>
      </c>
      <c r="V278">
        <v>1.05</v>
      </c>
      <c r="W278" s="1">
        <v>750.75000000000011</v>
      </c>
      <c r="X278">
        <v>1</v>
      </c>
      <c r="Y278">
        <v>0.4</v>
      </c>
      <c r="Z278">
        <v>5</v>
      </c>
      <c r="AA278">
        <v>0.08</v>
      </c>
      <c r="AB278" s="2">
        <v>0</v>
      </c>
      <c r="AC278" s="1">
        <v>0</v>
      </c>
      <c r="AD278" s="7">
        <v>43507</v>
      </c>
      <c r="AE278" s="7">
        <v>43507</v>
      </c>
      <c r="AF278">
        <v>0</v>
      </c>
      <c r="AG278" t="s">
        <v>53</v>
      </c>
      <c r="AH278" s="2">
        <v>0</v>
      </c>
      <c r="AI278" s="1">
        <v>0</v>
      </c>
      <c r="AJ278" s="1">
        <v>0</v>
      </c>
      <c r="AK278" s="6" t="str">
        <f>+IF(Tabla1[[#This Row],[REQUEST_TY]]="SR MANTENIMIENTO CORRECTIVO", "EMERGENCIA", "OTROS")</f>
        <v>EMERGENCIA</v>
      </c>
      <c r="AL278" s="6" t="str">
        <f>+_xlfn.IFS(Tabla1[[#This Row],[Veces obj]]&lt;=1,"0-1",Tabla1[[#This Row],[Veces obj]]&lt;=2,"1-2",Tabla1[[#This Row],[Veces obj]]&lt;=3,"2-3",TRUE,"&gt;3")</f>
        <v>0-1</v>
      </c>
      <c r="AM278" s="6" t="str">
        <f>+_xlfn.IFS(MONTH(Tabla1[[#This Row],[MES]])&lt;=3,"Q1",MONTH(Tabla1[[#This Row],[MES]])&lt;=6,"Q2",MONTH(Tabla1[[#This Row],[MES]])&lt;=9,"Q3",TRUE,"Q4")</f>
        <v>Q1</v>
      </c>
      <c r="AN278" t="str">
        <f>+IFERROR(VLOOKUP(Tabla1[[#This Row],[CUENTA]],CTAS[],2,0),"OTROS")</f>
        <v>OTROS</v>
      </c>
      <c r="AP278" t="str">
        <f>+IFERROR(VLOOKUP(Tabla1[[#This Row],[EMPLEADO]],IS[],3,0),"OTROS")</f>
        <v>OTROS</v>
      </c>
      <c r="AQ278" t="str">
        <f>+IFERROR(VLOOKUP(Tabla1[[#This Row],[EMPLEADO]],IS[[NÓMINA]:[INGENIERO]],2,0),"OTROS")</f>
        <v>OTROS</v>
      </c>
    </row>
    <row r="279" spans="1:43" x14ac:dyDescent="0.25">
      <c r="A279" t="s">
        <v>4444</v>
      </c>
      <c r="B279">
        <v>1</v>
      </c>
      <c r="C279" t="s">
        <v>7125</v>
      </c>
      <c r="D279" t="s">
        <v>38</v>
      </c>
      <c r="E279" t="s">
        <v>39</v>
      </c>
      <c r="F279" t="s">
        <v>7126</v>
      </c>
      <c r="G279" s="17" t="s">
        <v>3650</v>
      </c>
      <c r="H279" t="s">
        <v>42</v>
      </c>
      <c r="I279" t="s">
        <v>43</v>
      </c>
      <c r="J279" t="s">
        <v>8</v>
      </c>
      <c r="K279" t="s">
        <v>798</v>
      </c>
      <c r="L279" t="s">
        <v>1729</v>
      </c>
      <c r="M279" t="s">
        <v>131</v>
      </c>
      <c r="N279">
        <v>1</v>
      </c>
      <c r="O279" t="s">
        <v>47</v>
      </c>
      <c r="P279">
        <v>2644</v>
      </c>
      <c r="Q279" t="s">
        <v>48</v>
      </c>
      <c r="R279" t="s">
        <v>49</v>
      </c>
      <c r="S279" t="s">
        <v>50</v>
      </c>
      <c r="T279" t="s">
        <v>51</v>
      </c>
      <c r="U279" t="s">
        <v>52</v>
      </c>
      <c r="V279">
        <v>1.05</v>
      </c>
      <c r="W279" s="1">
        <v>0</v>
      </c>
      <c r="X279">
        <v>1</v>
      </c>
      <c r="Y279">
        <v>0.4</v>
      </c>
      <c r="Z279">
        <v>5</v>
      </c>
      <c r="AA279">
        <v>0.08</v>
      </c>
      <c r="AB279" s="2">
        <v>0</v>
      </c>
      <c r="AC279" s="1">
        <v>0</v>
      </c>
      <c r="AD279" s="7">
        <v>43522</v>
      </c>
      <c r="AE279" s="7">
        <v>43522</v>
      </c>
      <c r="AF279">
        <v>0</v>
      </c>
      <c r="AG279" t="s">
        <v>53</v>
      </c>
      <c r="AH279" s="2">
        <v>0</v>
      </c>
      <c r="AI279" s="1">
        <v>0</v>
      </c>
      <c r="AJ279" s="1">
        <v>0</v>
      </c>
      <c r="AK279" s="6" t="str">
        <f>+IF(Tabla1[[#This Row],[REQUEST_TY]]="SR MANTENIMIENTO CORRECTIVO", "EMERGENCIA", "OTROS")</f>
        <v>EMERGENCIA</v>
      </c>
      <c r="AL279" s="6" t="str">
        <f>+_xlfn.IFS(Tabla1[[#This Row],[Veces obj]]&lt;=1,"0-1",Tabla1[[#This Row],[Veces obj]]&lt;=2,"1-2",Tabla1[[#This Row],[Veces obj]]&lt;=3,"2-3",TRUE,"&gt;3")</f>
        <v>0-1</v>
      </c>
      <c r="AM279" s="6" t="str">
        <f>+_xlfn.IFS(MONTH(Tabla1[[#This Row],[MES]])&lt;=3,"Q1",MONTH(Tabla1[[#This Row],[MES]])&lt;=6,"Q2",MONTH(Tabla1[[#This Row],[MES]])&lt;=9,"Q3",TRUE,"Q4")</f>
        <v>Q1</v>
      </c>
      <c r="AN279" t="str">
        <f>+IFERROR(VLOOKUP(Tabla1[[#This Row],[CUENTA]],CTAS[],2,0),"OTROS")</f>
        <v>OTROS</v>
      </c>
      <c r="AP279" t="str">
        <f>+IFERROR(VLOOKUP(Tabla1[[#This Row],[EMPLEADO]],IS[],3,0),"OTROS")</f>
        <v>OTROS</v>
      </c>
      <c r="AQ279" t="str">
        <f>+IFERROR(VLOOKUP(Tabla1[[#This Row],[EMPLEADO]],IS[[NÓMINA]:[INGENIERO]],2,0),"OTROS")</f>
        <v>OTROS</v>
      </c>
    </row>
    <row r="280" spans="1:43" x14ac:dyDescent="0.25">
      <c r="A280" t="s">
        <v>4444</v>
      </c>
      <c r="B280">
        <v>1</v>
      </c>
      <c r="C280" t="s">
        <v>5672</v>
      </c>
      <c r="D280" t="s">
        <v>38</v>
      </c>
      <c r="E280" t="s">
        <v>1208</v>
      </c>
      <c r="F280" t="s">
        <v>5673</v>
      </c>
      <c r="G280" s="17" t="s">
        <v>5674</v>
      </c>
      <c r="H280" t="s">
        <v>220</v>
      </c>
      <c r="I280" t="s">
        <v>43</v>
      </c>
      <c r="J280" t="s">
        <v>8</v>
      </c>
      <c r="K280" t="s">
        <v>907</v>
      </c>
      <c r="L280" t="s">
        <v>908</v>
      </c>
      <c r="M280" t="s">
        <v>556</v>
      </c>
      <c r="N280">
        <v>0</v>
      </c>
      <c r="O280" t="s">
        <v>47</v>
      </c>
      <c r="P280">
        <v>2629</v>
      </c>
      <c r="Q280" t="s">
        <v>48</v>
      </c>
      <c r="R280" t="s">
        <v>153</v>
      </c>
      <c r="S280" t="s">
        <v>50</v>
      </c>
      <c r="T280" t="s">
        <v>208</v>
      </c>
      <c r="U280" t="s">
        <v>52</v>
      </c>
      <c r="V280">
        <v>1.05</v>
      </c>
      <c r="W280" s="1">
        <v>750.75000000000011</v>
      </c>
      <c r="X280">
        <v>1</v>
      </c>
      <c r="Y280">
        <v>0.74</v>
      </c>
      <c r="Z280">
        <v>9</v>
      </c>
      <c r="AA280">
        <v>8.2222222222222224E-2</v>
      </c>
      <c r="AB280" s="2">
        <v>0</v>
      </c>
      <c r="AC280" s="1">
        <v>0</v>
      </c>
      <c r="AD280" s="7">
        <v>43524</v>
      </c>
      <c r="AE280" s="7">
        <v>43524</v>
      </c>
      <c r="AF280">
        <v>0</v>
      </c>
      <c r="AG280" t="s">
        <v>53</v>
      </c>
      <c r="AH280" s="2">
        <v>0</v>
      </c>
      <c r="AI280" s="1">
        <v>0</v>
      </c>
      <c r="AJ280" s="1">
        <v>0</v>
      </c>
      <c r="AK280" s="6" t="str">
        <f>+IF(Tabla1[[#This Row],[REQUEST_TY]]="SR MANTENIMIENTO CORRECTIVO", "EMERGENCIA", "OTROS")</f>
        <v>EMERGENCIA</v>
      </c>
      <c r="AL280" s="6" t="str">
        <f>+_xlfn.IFS(Tabla1[[#This Row],[Veces obj]]&lt;=1,"0-1",Tabla1[[#This Row],[Veces obj]]&lt;=2,"1-2",Tabla1[[#This Row],[Veces obj]]&lt;=3,"2-3",TRUE,"&gt;3")</f>
        <v>0-1</v>
      </c>
      <c r="AM280" s="6" t="str">
        <f>+_xlfn.IFS(MONTH(Tabla1[[#This Row],[MES]])&lt;=3,"Q1",MONTH(Tabla1[[#This Row],[MES]])&lt;=6,"Q2",MONTH(Tabla1[[#This Row],[MES]])&lt;=9,"Q3",TRUE,"Q4")</f>
        <v>Q1</v>
      </c>
      <c r="AN280" t="str">
        <f>+IFERROR(VLOOKUP(Tabla1[[#This Row],[CUENTA]],CTAS[],2,0),"OTROS")</f>
        <v>OTROS</v>
      </c>
      <c r="AP280" t="str">
        <f>+IFERROR(VLOOKUP(Tabla1[[#This Row],[EMPLEADO]],IS[],3,0),"OTROS")</f>
        <v>OTROS</v>
      </c>
      <c r="AQ280" t="str">
        <f>+IFERROR(VLOOKUP(Tabla1[[#This Row],[EMPLEADO]],IS[[NÓMINA]:[INGENIERO]],2,0),"OTROS")</f>
        <v>OTROS</v>
      </c>
    </row>
    <row r="281" spans="1:43" x14ac:dyDescent="0.25">
      <c r="A281" t="s">
        <v>36</v>
      </c>
      <c r="B281">
        <v>1</v>
      </c>
      <c r="C281" t="s">
        <v>664</v>
      </c>
      <c r="D281" t="s">
        <v>38</v>
      </c>
      <c r="E281" t="s">
        <v>113</v>
      </c>
      <c r="F281" t="s">
        <v>665</v>
      </c>
      <c r="G281" s="17" t="s">
        <v>666</v>
      </c>
      <c r="H281" t="s">
        <v>646</v>
      </c>
      <c r="I281" t="s">
        <v>43</v>
      </c>
      <c r="J281" t="s">
        <v>8</v>
      </c>
      <c r="K281" t="s">
        <v>199</v>
      </c>
      <c r="L281" t="s">
        <v>667</v>
      </c>
      <c r="M281" t="s">
        <v>649</v>
      </c>
      <c r="N281">
        <v>0</v>
      </c>
      <c r="O281" t="s">
        <v>47</v>
      </c>
      <c r="P281">
        <v>183</v>
      </c>
      <c r="Q281" t="s">
        <v>48</v>
      </c>
      <c r="R281" t="s">
        <v>49</v>
      </c>
      <c r="S281" t="s">
        <v>50</v>
      </c>
      <c r="T281" t="s">
        <v>51</v>
      </c>
      <c r="U281" t="s">
        <v>52</v>
      </c>
      <c r="V281">
        <v>1.05</v>
      </c>
      <c r="W281" s="1">
        <v>750.75000000000011</v>
      </c>
      <c r="X281">
        <v>1</v>
      </c>
      <c r="Y281">
        <v>0.42</v>
      </c>
      <c r="Z281">
        <v>5</v>
      </c>
      <c r="AA281">
        <v>8.3999999999999991E-2</v>
      </c>
      <c r="AB281" s="2">
        <v>0</v>
      </c>
      <c r="AC281" s="1">
        <v>0</v>
      </c>
      <c r="AD281" s="7">
        <v>43481</v>
      </c>
      <c r="AE281" s="7">
        <v>43481</v>
      </c>
      <c r="AF281">
        <v>0</v>
      </c>
      <c r="AG281" t="s">
        <v>53</v>
      </c>
      <c r="AH281" s="2">
        <v>0</v>
      </c>
      <c r="AI281" s="1">
        <v>0</v>
      </c>
      <c r="AJ281" s="1">
        <v>0</v>
      </c>
      <c r="AK281" s="6" t="str">
        <f>+IF(Tabla1[[#This Row],[REQUEST_TY]]="SR MANTENIMIENTO CORRECTIVO", "EMERGENCIA", "OTROS")</f>
        <v>EMERGENCIA</v>
      </c>
      <c r="AL281" s="6" t="str">
        <f>+_xlfn.IFS(Tabla1[[#This Row],[Veces obj]]&lt;=1,"0-1",Tabla1[[#This Row],[Veces obj]]&lt;=2,"1-2",Tabla1[[#This Row],[Veces obj]]&lt;=3,"2-3",TRUE,"&gt;3")</f>
        <v>0-1</v>
      </c>
      <c r="AM281" s="6" t="str">
        <f>+_xlfn.IFS(MONTH(Tabla1[[#This Row],[MES]])&lt;=3,"Q1",MONTH(Tabla1[[#This Row],[MES]])&lt;=6,"Q2",MONTH(Tabla1[[#This Row],[MES]])&lt;=9,"Q3",TRUE,"Q4")</f>
        <v>Q1</v>
      </c>
      <c r="AN281" t="str">
        <f>+IFERROR(VLOOKUP(Tabla1[[#This Row],[CUENTA]],CTAS[],2,0),"OTROS")</f>
        <v>OTROS</v>
      </c>
      <c r="AP281" t="str">
        <f>+IFERROR(VLOOKUP(Tabla1[[#This Row],[EMPLEADO]],IS[],3,0),"OTROS")</f>
        <v>OTROS</v>
      </c>
      <c r="AQ281" t="str">
        <f>+IFERROR(VLOOKUP(Tabla1[[#This Row],[EMPLEADO]],IS[[NÓMINA]:[INGENIERO]],2,0),"OTROS")</f>
        <v>OTROS</v>
      </c>
    </row>
    <row r="282" spans="1:43" x14ac:dyDescent="0.25">
      <c r="A282" t="s">
        <v>4444</v>
      </c>
      <c r="B282">
        <v>1</v>
      </c>
      <c r="C282" t="s">
        <v>5185</v>
      </c>
      <c r="D282" t="s">
        <v>38</v>
      </c>
      <c r="E282" t="s">
        <v>172</v>
      </c>
      <c r="F282" t="s">
        <v>5186</v>
      </c>
      <c r="G282" s="17" t="s">
        <v>5187</v>
      </c>
      <c r="H282" t="s">
        <v>124</v>
      </c>
      <c r="I282" t="s">
        <v>43</v>
      </c>
      <c r="J282" t="s">
        <v>8</v>
      </c>
      <c r="K282" t="s">
        <v>71</v>
      </c>
      <c r="L282" t="s">
        <v>510</v>
      </c>
      <c r="M282" t="s">
        <v>73</v>
      </c>
      <c r="N282">
        <v>1</v>
      </c>
      <c r="O282" t="s">
        <v>47</v>
      </c>
      <c r="P282">
        <v>76</v>
      </c>
      <c r="Q282" t="s">
        <v>48</v>
      </c>
      <c r="R282" t="s">
        <v>74</v>
      </c>
      <c r="S282" t="s">
        <v>50</v>
      </c>
      <c r="T282" t="s">
        <v>51</v>
      </c>
      <c r="U282" t="s">
        <v>52</v>
      </c>
      <c r="V282">
        <v>1.05</v>
      </c>
      <c r="W282" s="1">
        <v>0</v>
      </c>
      <c r="X282">
        <v>1</v>
      </c>
      <c r="Y282">
        <v>0.63</v>
      </c>
      <c r="Z282">
        <v>5</v>
      </c>
      <c r="AA282">
        <v>0.126</v>
      </c>
      <c r="AB282" s="2">
        <v>0</v>
      </c>
      <c r="AC282" s="1">
        <v>0</v>
      </c>
      <c r="AD282" s="7">
        <v>43504</v>
      </c>
      <c r="AE282" s="7">
        <v>43507</v>
      </c>
      <c r="AF282">
        <v>1</v>
      </c>
      <c r="AG282" t="s">
        <v>53</v>
      </c>
      <c r="AH282" s="2">
        <v>0</v>
      </c>
      <c r="AI282" s="1">
        <v>0</v>
      </c>
      <c r="AJ282" s="1">
        <v>0</v>
      </c>
      <c r="AK282" s="6" t="str">
        <f>+IF(Tabla1[[#This Row],[REQUEST_TY]]="SR MANTENIMIENTO CORRECTIVO", "EMERGENCIA", "OTROS")</f>
        <v>EMERGENCIA</v>
      </c>
      <c r="AL282" s="6" t="str">
        <f>+_xlfn.IFS(Tabla1[[#This Row],[Veces obj]]&lt;=1,"0-1",Tabla1[[#This Row],[Veces obj]]&lt;=2,"1-2",Tabla1[[#This Row],[Veces obj]]&lt;=3,"2-3",TRUE,"&gt;3")</f>
        <v>0-1</v>
      </c>
      <c r="AM282" s="6" t="str">
        <f>+_xlfn.IFS(MONTH(Tabla1[[#This Row],[MES]])&lt;=3,"Q1",MONTH(Tabla1[[#This Row],[MES]])&lt;=6,"Q2",MONTH(Tabla1[[#This Row],[MES]])&lt;=9,"Q3",TRUE,"Q4")</f>
        <v>Q1</v>
      </c>
      <c r="AN282" t="str">
        <f>+IFERROR(VLOOKUP(Tabla1[[#This Row],[CUENTA]],CTAS[],2,0),"OTROS")</f>
        <v>OTROS</v>
      </c>
      <c r="AO282">
        <v>1</v>
      </c>
      <c r="AP282" t="str">
        <f>+IFERROR(VLOOKUP(Tabla1[[#This Row],[EMPLEADO]],IS[],3,0),"OTROS")</f>
        <v>JUAREZ</v>
      </c>
      <c r="AQ282" t="str">
        <f>+IFERROR(VLOOKUP(Tabla1[[#This Row],[EMPLEADO]],IS[[NÓMINA]:[INGENIERO]],2,0),"OTROS")</f>
        <v>MIGUEL COTA</v>
      </c>
    </row>
    <row r="283" spans="1:43" x14ac:dyDescent="0.25">
      <c r="A283" t="s">
        <v>36</v>
      </c>
      <c r="B283">
        <v>1</v>
      </c>
      <c r="C283" t="s">
        <v>672</v>
      </c>
      <c r="D283" t="s">
        <v>38</v>
      </c>
      <c r="E283" t="s">
        <v>113</v>
      </c>
      <c r="F283" t="s">
        <v>673</v>
      </c>
      <c r="G283" s="17" t="s">
        <v>674</v>
      </c>
      <c r="H283" t="s">
        <v>471</v>
      </c>
      <c r="I283" t="s">
        <v>43</v>
      </c>
      <c r="J283" t="s">
        <v>8</v>
      </c>
      <c r="K283" t="s">
        <v>125</v>
      </c>
      <c r="L283" t="s">
        <v>675</v>
      </c>
      <c r="M283" t="s">
        <v>310</v>
      </c>
      <c r="N283">
        <v>0</v>
      </c>
      <c r="O283" t="s">
        <v>47</v>
      </c>
      <c r="P283">
        <v>477</v>
      </c>
      <c r="Q283" t="s">
        <v>48</v>
      </c>
      <c r="R283" t="s">
        <v>49</v>
      </c>
      <c r="S283" t="s">
        <v>50</v>
      </c>
      <c r="T283" t="s">
        <v>51</v>
      </c>
      <c r="U283" t="s">
        <v>52</v>
      </c>
      <c r="V283">
        <v>1.05</v>
      </c>
      <c r="W283" s="1">
        <v>750.75000000000011</v>
      </c>
      <c r="X283">
        <v>1</v>
      </c>
      <c r="Y283">
        <v>0.42</v>
      </c>
      <c r="Z283">
        <v>5</v>
      </c>
      <c r="AA283">
        <v>8.3999999999999991E-2</v>
      </c>
      <c r="AB283" s="2">
        <v>0</v>
      </c>
      <c r="AC283" s="1">
        <v>0</v>
      </c>
      <c r="AD283" s="7">
        <v>43488</v>
      </c>
      <c r="AE283" s="7">
        <v>43488</v>
      </c>
      <c r="AF283">
        <v>0</v>
      </c>
      <c r="AG283" t="s">
        <v>53</v>
      </c>
      <c r="AH283" s="2">
        <v>0</v>
      </c>
      <c r="AI283" s="1">
        <v>0</v>
      </c>
      <c r="AJ283" s="1">
        <v>0</v>
      </c>
      <c r="AK283" s="6" t="str">
        <f>+IF(Tabla1[[#This Row],[REQUEST_TY]]="SR MANTENIMIENTO CORRECTIVO", "EMERGENCIA", "OTROS")</f>
        <v>EMERGENCIA</v>
      </c>
      <c r="AL283" s="6" t="str">
        <f>+_xlfn.IFS(Tabla1[[#This Row],[Veces obj]]&lt;=1,"0-1",Tabla1[[#This Row],[Veces obj]]&lt;=2,"1-2",Tabla1[[#This Row],[Veces obj]]&lt;=3,"2-3",TRUE,"&gt;3")</f>
        <v>0-1</v>
      </c>
      <c r="AM283" s="6" t="str">
        <f>+_xlfn.IFS(MONTH(Tabla1[[#This Row],[MES]])&lt;=3,"Q1",MONTH(Tabla1[[#This Row],[MES]])&lt;=6,"Q2",MONTH(Tabla1[[#This Row],[MES]])&lt;=9,"Q3",TRUE,"Q4")</f>
        <v>Q1</v>
      </c>
      <c r="AN283" t="str">
        <f>+IFERROR(VLOOKUP(Tabla1[[#This Row],[CUENTA]],CTAS[],2,0),"OTROS")</f>
        <v>OTROS</v>
      </c>
      <c r="AP283" t="str">
        <f>+IFERROR(VLOOKUP(Tabla1[[#This Row],[EMPLEADO]],IS[],3,0),"OTROS")</f>
        <v>OTROS</v>
      </c>
      <c r="AQ283" t="str">
        <f>+IFERROR(VLOOKUP(Tabla1[[#This Row],[EMPLEADO]],IS[[NÓMINA]:[INGENIERO]],2,0),"OTROS")</f>
        <v>OTROS</v>
      </c>
    </row>
    <row r="284" spans="1:43" x14ac:dyDescent="0.25">
      <c r="A284" t="s">
        <v>36</v>
      </c>
      <c r="B284">
        <v>1</v>
      </c>
      <c r="C284" t="s">
        <v>676</v>
      </c>
      <c r="D284" t="s">
        <v>38</v>
      </c>
      <c r="E284" t="s">
        <v>373</v>
      </c>
      <c r="F284" t="s">
        <v>677</v>
      </c>
      <c r="G284" s="17" t="s">
        <v>678</v>
      </c>
      <c r="H284" t="s">
        <v>679</v>
      </c>
      <c r="I284" t="s">
        <v>43</v>
      </c>
      <c r="J284" t="s">
        <v>8</v>
      </c>
      <c r="K284" t="s">
        <v>338</v>
      </c>
      <c r="L284" t="s">
        <v>680</v>
      </c>
      <c r="M284" t="s">
        <v>109</v>
      </c>
      <c r="N284">
        <v>0</v>
      </c>
      <c r="O284" t="s">
        <v>47</v>
      </c>
      <c r="P284">
        <v>1503</v>
      </c>
      <c r="Q284" t="s">
        <v>48</v>
      </c>
      <c r="R284" t="s">
        <v>153</v>
      </c>
      <c r="S284" t="s">
        <v>50</v>
      </c>
      <c r="T284" t="s">
        <v>51</v>
      </c>
      <c r="U284" t="s">
        <v>52</v>
      </c>
      <c r="V284">
        <v>1.05</v>
      </c>
      <c r="W284" s="1">
        <v>750.75000000000011</v>
      </c>
      <c r="X284">
        <v>1</v>
      </c>
      <c r="Y284">
        <v>0.42</v>
      </c>
      <c r="Z284">
        <v>5</v>
      </c>
      <c r="AA284">
        <v>8.3999999999999991E-2</v>
      </c>
      <c r="AB284" s="2">
        <v>0</v>
      </c>
      <c r="AC284" s="1">
        <v>0</v>
      </c>
      <c r="AD284" s="7">
        <v>43495</v>
      </c>
      <c r="AE284" s="7">
        <v>43495</v>
      </c>
      <c r="AF284">
        <v>0</v>
      </c>
      <c r="AG284" t="s">
        <v>53</v>
      </c>
      <c r="AH284" s="2">
        <v>0</v>
      </c>
      <c r="AI284" s="1">
        <v>0</v>
      </c>
      <c r="AJ284" s="1">
        <v>0</v>
      </c>
      <c r="AK284" s="6" t="str">
        <f>+IF(Tabla1[[#This Row],[REQUEST_TY]]="SR MANTENIMIENTO CORRECTIVO", "EMERGENCIA", "OTROS")</f>
        <v>EMERGENCIA</v>
      </c>
      <c r="AL284" s="6" t="str">
        <f>+_xlfn.IFS(Tabla1[[#This Row],[Veces obj]]&lt;=1,"0-1",Tabla1[[#This Row],[Veces obj]]&lt;=2,"1-2",Tabla1[[#This Row],[Veces obj]]&lt;=3,"2-3",TRUE,"&gt;3")</f>
        <v>0-1</v>
      </c>
      <c r="AM284" s="6" t="str">
        <f>+_xlfn.IFS(MONTH(Tabla1[[#This Row],[MES]])&lt;=3,"Q1",MONTH(Tabla1[[#This Row],[MES]])&lt;=6,"Q2",MONTH(Tabla1[[#This Row],[MES]])&lt;=9,"Q3",TRUE,"Q4")</f>
        <v>Q1</v>
      </c>
      <c r="AN284" t="str">
        <f>+IFERROR(VLOOKUP(Tabla1[[#This Row],[CUENTA]],CTAS[],2,0),"OTROS")</f>
        <v>OTROS</v>
      </c>
      <c r="AP284" t="str">
        <f>+IFERROR(VLOOKUP(Tabla1[[#This Row],[EMPLEADO]],IS[],3,0),"OTROS")</f>
        <v>OTROS</v>
      </c>
      <c r="AQ284" t="str">
        <f>+IFERROR(VLOOKUP(Tabla1[[#This Row],[EMPLEADO]],IS[[NÓMINA]:[INGENIERO]],2,0),"OTROS")</f>
        <v>OTROS</v>
      </c>
    </row>
    <row r="285" spans="1:43" x14ac:dyDescent="0.25">
      <c r="A285" t="s">
        <v>4444</v>
      </c>
      <c r="B285">
        <v>1</v>
      </c>
      <c r="C285" t="s">
        <v>5142</v>
      </c>
      <c r="D285" t="s">
        <v>38</v>
      </c>
      <c r="E285" t="s">
        <v>613</v>
      </c>
      <c r="F285" t="s">
        <v>5143</v>
      </c>
      <c r="G285" s="17" t="s">
        <v>5144</v>
      </c>
      <c r="H285" t="s">
        <v>308</v>
      </c>
      <c r="I285" t="s">
        <v>43</v>
      </c>
      <c r="J285" t="s">
        <v>8</v>
      </c>
      <c r="K285" t="s">
        <v>144</v>
      </c>
      <c r="L285" t="s">
        <v>616</v>
      </c>
      <c r="M285" t="s">
        <v>46</v>
      </c>
      <c r="N285">
        <v>0</v>
      </c>
      <c r="O285" t="s">
        <v>47</v>
      </c>
      <c r="P285">
        <v>70</v>
      </c>
      <c r="Q285" t="s">
        <v>48</v>
      </c>
      <c r="R285" t="s">
        <v>235</v>
      </c>
      <c r="S285" t="s">
        <v>50</v>
      </c>
      <c r="T285" t="s">
        <v>51</v>
      </c>
      <c r="U285" t="s">
        <v>52</v>
      </c>
      <c r="V285">
        <v>1.05</v>
      </c>
      <c r="W285" s="1">
        <v>750.75000000000011</v>
      </c>
      <c r="X285">
        <v>1</v>
      </c>
      <c r="Y285">
        <v>0.42</v>
      </c>
      <c r="Z285">
        <v>5</v>
      </c>
      <c r="AA285">
        <v>8.3999999999999991E-2</v>
      </c>
      <c r="AB285" s="2">
        <v>0</v>
      </c>
      <c r="AC285" s="1">
        <v>0</v>
      </c>
      <c r="AD285" s="7">
        <v>43503</v>
      </c>
      <c r="AE285" s="7">
        <v>43504</v>
      </c>
      <c r="AF285">
        <v>1</v>
      </c>
      <c r="AG285" t="s">
        <v>53</v>
      </c>
      <c r="AH285" s="2">
        <v>0</v>
      </c>
      <c r="AI285" s="1">
        <v>0</v>
      </c>
      <c r="AJ285" s="1">
        <v>0</v>
      </c>
      <c r="AK285" s="6" t="str">
        <f>+IF(Tabla1[[#This Row],[REQUEST_TY]]="SR MANTENIMIENTO CORRECTIVO", "EMERGENCIA", "OTROS")</f>
        <v>EMERGENCIA</v>
      </c>
      <c r="AL285" s="6" t="str">
        <f>+_xlfn.IFS(Tabla1[[#This Row],[Veces obj]]&lt;=1,"0-1",Tabla1[[#This Row],[Veces obj]]&lt;=2,"1-2",Tabla1[[#This Row],[Veces obj]]&lt;=3,"2-3",TRUE,"&gt;3")</f>
        <v>0-1</v>
      </c>
      <c r="AM285" s="6" t="str">
        <f>+_xlfn.IFS(MONTH(Tabla1[[#This Row],[MES]])&lt;=3,"Q1",MONTH(Tabla1[[#This Row],[MES]])&lt;=6,"Q2",MONTH(Tabla1[[#This Row],[MES]])&lt;=9,"Q3",TRUE,"Q4")</f>
        <v>Q1</v>
      </c>
      <c r="AN285" t="str">
        <f>+IFERROR(VLOOKUP(Tabla1[[#This Row],[CUENTA]],CTAS[],2,0),"OTROS")</f>
        <v>OTROS</v>
      </c>
      <c r="AP285" t="str">
        <f>+IFERROR(VLOOKUP(Tabla1[[#This Row],[EMPLEADO]],IS[],3,0),"OTROS")</f>
        <v>OTROS</v>
      </c>
      <c r="AQ285" t="str">
        <f>+IFERROR(VLOOKUP(Tabla1[[#This Row],[EMPLEADO]],IS[[NÓMINA]:[INGENIERO]],2,0),"OTROS")</f>
        <v>OTROS</v>
      </c>
    </row>
    <row r="286" spans="1:43" x14ac:dyDescent="0.25">
      <c r="A286" t="s">
        <v>4444</v>
      </c>
      <c r="B286">
        <v>1</v>
      </c>
      <c r="C286" t="s">
        <v>6624</v>
      </c>
      <c r="D286" t="s">
        <v>38</v>
      </c>
      <c r="E286" t="s">
        <v>39</v>
      </c>
      <c r="F286" t="s">
        <v>6625</v>
      </c>
      <c r="G286" s="17" t="s">
        <v>6626</v>
      </c>
      <c r="H286" t="s">
        <v>124</v>
      </c>
      <c r="I286" t="s">
        <v>43</v>
      </c>
      <c r="J286" t="s">
        <v>8</v>
      </c>
      <c r="K286" t="s">
        <v>2028</v>
      </c>
      <c r="L286" t="s">
        <v>6623</v>
      </c>
      <c r="M286" t="s">
        <v>94</v>
      </c>
      <c r="N286">
        <v>0</v>
      </c>
      <c r="O286" t="s">
        <v>47</v>
      </c>
      <c r="P286">
        <v>105</v>
      </c>
      <c r="Q286" t="s">
        <v>48</v>
      </c>
      <c r="R286" t="s">
        <v>49</v>
      </c>
      <c r="S286" t="s">
        <v>50</v>
      </c>
      <c r="T286" t="s">
        <v>51</v>
      </c>
      <c r="U286" t="s">
        <v>52</v>
      </c>
      <c r="V286">
        <v>1.05</v>
      </c>
      <c r="W286" s="1">
        <v>750.75000000000011</v>
      </c>
      <c r="X286">
        <v>1</v>
      </c>
      <c r="Y286">
        <v>0.67</v>
      </c>
      <c r="Z286">
        <v>5</v>
      </c>
      <c r="AA286">
        <v>0.13400000000000001</v>
      </c>
      <c r="AB286" s="2">
        <v>0</v>
      </c>
      <c r="AC286" s="1">
        <v>0</v>
      </c>
      <c r="AD286" s="7">
        <v>43515</v>
      </c>
      <c r="AE286" s="7">
        <v>43516</v>
      </c>
      <c r="AF286">
        <v>1</v>
      </c>
      <c r="AG286" t="s">
        <v>53</v>
      </c>
      <c r="AH286" s="2">
        <v>0</v>
      </c>
      <c r="AI286" s="1">
        <v>0</v>
      </c>
      <c r="AJ286" s="1">
        <v>0</v>
      </c>
      <c r="AK286" s="6" t="str">
        <f>+IF(Tabla1[[#This Row],[REQUEST_TY]]="SR MANTENIMIENTO CORRECTIVO", "EMERGENCIA", "OTROS")</f>
        <v>EMERGENCIA</v>
      </c>
      <c r="AL286" s="6" t="str">
        <f>+_xlfn.IFS(Tabla1[[#This Row],[Veces obj]]&lt;=1,"0-1",Tabla1[[#This Row],[Veces obj]]&lt;=2,"1-2",Tabla1[[#This Row],[Veces obj]]&lt;=3,"2-3",TRUE,"&gt;3")</f>
        <v>0-1</v>
      </c>
      <c r="AM286" s="6" t="str">
        <f>+_xlfn.IFS(MONTH(Tabla1[[#This Row],[MES]])&lt;=3,"Q1",MONTH(Tabla1[[#This Row],[MES]])&lt;=6,"Q2",MONTH(Tabla1[[#This Row],[MES]])&lt;=9,"Q3",TRUE,"Q4")</f>
        <v>Q1</v>
      </c>
      <c r="AN286" t="str">
        <f>+IFERROR(VLOOKUP(Tabla1[[#This Row],[CUENTA]],CTAS[],2,0),"OTROS")</f>
        <v>OTROS</v>
      </c>
      <c r="AO286">
        <v>1</v>
      </c>
      <c r="AP286" t="str">
        <f>+IFERROR(VLOOKUP(Tabla1[[#This Row],[EMPLEADO]],IS[],3,0),"OTROS")</f>
        <v>JUAREZ</v>
      </c>
      <c r="AQ286" t="str">
        <f>+IFERROR(VLOOKUP(Tabla1[[#This Row],[EMPLEADO]],IS[[NÓMINA]:[INGENIERO]],2,0),"OTROS")</f>
        <v>MIGUEL COTA</v>
      </c>
    </row>
    <row r="287" spans="1:43" x14ac:dyDescent="0.25">
      <c r="A287" t="s">
        <v>36</v>
      </c>
      <c r="B287">
        <v>1</v>
      </c>
      <c r="C287" t="s">
        <v>681</v>
      </c>
      <c r="D287" t="s">
        <v>38</v>
      </c>
      <c r="E287" t="s">
        <v>373</v>
      </c>
      <c r="F287" t="s">
        <v>682</v>
      </c>
      <c r="G287" s="17" t="s">
        <v>683</v>
      </c>
      <c r="H287" t="s">
        <v>308</v>
      </c>
      <c r="I287" t="s">
        <v>43</v>
      </c>
      <c r="J287" t="s">
        <v>8</v>
      </c>
      <c r="K287" t="s">
        <v>495</v>
      </c>
      <c r="L287" t="s">
        <v>496</v>
      </c>
      <c r="M287" t="s">
        <v>46</v>
      </c>
      <c r="N287">
        <v>0</v>
      </c>
      <c r="O287" t="s">
        <v>47</v>
      </c>
      <c r="P287">
        <v>293</v>
      </c>
      <c r="Q287" t="s">
        <v>48</v>
      </c>
      <c r="R287" t="s">
        <v>153</v>
      </c>
      <c r="S287" t="s">
        <v>50</v>
      </c>
      <c r="T287" t="s">
        <v>51</v>
      </c>
      <c r="U287" t="s">
        <v>52</v>
      </c>
      <c r="V287">
        <v>1.05</v>
      </c>
      <c r="W287" s="1">
        <v>750.75000000000011</v>
      </c>
      <c r="X287">
        <v>1</v>
      </c>
      <c r="Y287">
        <v>0.43</v>
      </c>
      <c r="Z287">
        <v>5</v>
      </c>
      <c r="AA287">
        <v>8.5999999999999993E-2</v>
      </c>
      <c r="AB287" s="2">
        <v>0</v>
      </c>
      <c r="AC287" s="1">
        <v>0</v>
      </c>
      <c r="AD287" s="7">
        <v>43468</v>
      </c>
      <c r="AE287" s="7">
        <v>43469</v>
      </c>
      <c r="AF287">
        <v>1</v>
      </c>
      <c r="AG287" t="s">
        <v>53</v>
      </c>
      <c r="AH287" s="2">
        <v>0</v>
      </c>
      <c r="AI287" s="1">
        <v>0</v>
      </c>
      <c r="AJ287" s="1">
        <v>0</v>
      </c>
      <c r="AK287" s="6" t="str">
        <f>+IF(Tabla1[[#This Row],[REQUEST_TY]]="SR MANTENIMIENTO CORRECTIVO", "EMERGENCIA", "OTROS")</f>
        <v>EMERGENCIA</v>
      </c>
      <c r="AL287" s="6" t="str">
        <f>+_xlfn.IFS(Tabla1[[#This Row],[Veces obj]]&lt;=1,"0-1",Tabla1[[#This Row],[Veces obj]]&lt;=2,"1-2",Tabla1[[#This Row],[Veces obj]]&lt;=3,"2-3",TRUE,"&gt;3")</f>
        <v>0-1</v>
      </c>
      <c r="AM287" s="6" t="str">
        <f>+_xlfn.IFS(MONTH(Tabla1[[#This Row],[MES]])&lt;=3,"Q1",MONTH(Tabla1[[#This Row],[MES]])&lt;=6,"Q2",MONTH(Tabla1[[#This Row],[MES]])&lt;=9,"Q3",TRUE,"Q4")</f>
        <v>Q1</v>
      </c>
      <c r="AN287" t="str">
        <f>+IFERROR(VLOOKUP(Tabla1[[#This Row],[CUENTA]],CTAS[],2,0),"OTROS")</f>
        <v>OTROS</v>
      </c>
      <c r="AP287" t="str">
        <f>+IFERROR(VLOOKUP(Tabla1[[#This Row],[EMPLEADO]],IS[],3,0),"OTROS")</f>
        <v>OTROS</v>
      </c>
      <c r="AQ287" t="str">
        <f>+IFERROR(VLOOKUP(Tabla1[[#This Row],[EMPLEADO]],IS[[NÓMINA]:[INGENIERO]],2,0),"OTROS")</f>
        <v>OTROS</v>
      </c>
    </row>
    <row r="288" spans="1:43" x14ac:dyDescent="0.25">
      <c r="A288" t="s">
        <v>36</v>
      </c>
      <c r="B288">
        <v>1</v>
      </c>
      <c r="C288" t="s">
        <v>684</v>
      </c>
      <c r="D288" t="s">
        <v>38</v>
      </c>
      <c r="E288" t="s">
        <v>76</v>
      </c>
      <c r="F288" t="s">
        <v>685</v>
      </c>
      <c r="G288" s="17" t="s">
        <v>686</v>
      </c>
      <c r="H288" t="s">
        <v>253</v>
      </c>
      <c r="I288" t="s">
        <v>43</v>
      </c>
      <c r="J288" t="s">
        <v>8</v>
      </c>
      <c r="K288" t="s">
        <v>59</v>
      </c>
      <c r="L288" t="s">
        <v>687</v>
      </c>
      <c r="M288" t="s">
        <v>649</v>
      </c>
      <c r="N288">
        <v>0</v>
      </c>
      <c r="O288" t="s">
        <v>47</v>
      </c>
      <c r="P288">
        <v>30</v>
      </c>
      <c r="Q288" t="s">
        <v>62</v>
      </c>
      <c r="R288" t="s">
        <v>63</v>
      </c>
      <c r="S288" t="s">
        <v>64</v>
      </c>
      <c r="T288" t="s">
        <v>51</v>
      </c>
      <c r="U288" t="s">
        <v>65</v>
      </c>
      <c r="V288">
        <v>0.8</v>
      </c>
      <c r="W288" s="1">
        <v>1092</v>
      </c>
      <c r="X288">
        <v>1</v>
      </c>
      <c r="Y288">
        <v>0.43</v>
      </c>
      <c r="Z288">
        <v>5</v>
      </c>
      <c r="AA288">
        <v>8.5999999999999993E-2</v>
      </c>
      <c r="AB288" s="2">
        <v>0</v>
      </c>
      <c r="AC288" s="1">
        <v>0</v>
      </c>
      <c r="AD288" s="7">
        <v>43488</v>
      </c>
      <c r="AE288" s="7">
        <v>43488</v>
      </c>
      <c r="AF288">
        <v>0</v>
      </c>
      <c r="AG288" t="s">
        <v>53</v>
      </c>
      <c r="AH288" s="2">
        <v>0</v>
      </c>
      <c r="AI288" s="1">
        <v>0</v>
      </c>
      <c r="AJ288" s="1">
        <v>0</v>
      </c>
      <c r="AK288" s="6" t="str">
        <f>+IF(Tabla1[[#This Row],[REQUEST_TY]]="SR MANTENIMIENTO CORRECTIVO", "EMERGENCIA", "OTROS")</f>
        <v>EMERGENCIA</v>
      </c>
      <c r="AL288" s="6" t="str">
        <f>+_xlfn.IFS(Tabla1[[#This Row],[Veces obj]]&lt;=1,"0-1",Tabla1[[#This Row],[Veces obj]]&lt;=2,"1-2",Tabla1[[#This Row],[Veces obj]]&lt;=3,"2-3",TRUE,"&gt;3")</f>
        <v>0-1</v>
      </c>
      <c r="AM288" s="6" t="str">
        <f>+_xlfn.IFS(MONTH(Tabla1[[#This Row],[MES]])&lt;=3,"Q1",MONTH(Tabla1[[#This Row],[MES]])&lt;=6,"Q2",MONTH(Tabla1[[#This Row],[MES]])&lt;=9,"Q3",TRUE,"Q4")</f>
        <v>Q1</v>
      </c>
      <c r="AN288" t="str">
        <f>+IFERROR(VLOOKUP(Tabla1[[#This Row],[CUENTA]],CTAS[],2,0),"OTROS")</f>
        <v>OTROS</v>
      </c>
      <c r="AP288" t="str">
        <f>+IFERROR(VLOOKUP(Tabla1[[#This Row],[EMPLEADO]],IS[],3,0),"OTROS")</f>
        <v>OTROS</v>
      </c>
      <c r="AQ288" t="str">
        <f>+IFERROR(VLOOKUP(Tabla1[[#This Row],[EMPLEADO]],IS[[NÓMINA]:[INGENIERO]],2,0),"OTROS")</f>
        <v>OTROS</v>
      </c>
    </row>
    <row r="289" spans="1:43" x14ac:dyDescent="0.25">
      <c r="A289" t="s">
        <v>4444</v>
      </c>
      <c r="B289">
        <v>1</v>
      </c>
      <c r="C289" t="s">
        <v>5981</v>
      </c>
      <c r="D289" t="s">
        <v>38</v>
      </c>
      <c r="E289" t="s">
        <v>373</v>
      </c>
      <c r="F289" t="s">
        <v>5982</v>
      </c>
      <c r="G289" s="17" t="s">
        <v>5983</v>
      </c>
      <c r="H289" t="s">
        <v>679</v>
      </c>
      <c r="I289" t="s">
        <v>43</v>
      </c>
      <c r="J289" t="s">
        <v>8</v>
      </c>
      <c r="K289" t="s">
        <v>102</v>
      </c>
      <c r="L289" t="s">
        <v>3734</v>
      </c>
      <c r="M289" t="s">
        <v>794</v>
      </c>
      <c r="N289">
        <v>0</v>
      </c>
      <c r="O289" t="s">
        <v>47</v>
      </c>
      <c r="P289">
        <v>133</v>
      </c>
      <c r="Q289" t="s">
        <v>48</v>
      </c>
      <c r="R289" t="s">
        <v>153</v>
      </c>
      <c r="S289" t="s">
        <v>50</v>
      </c>
      <c r="T289" t="s">
        <v>51</v>
      </c>
      <c r="U289" t="s">
        <v>52</v>
      </c>
      <c r="V289">
        <v>1.05</v>
      </c>
      <c r="W289" s="1">
        <v>750.75000000000011</v>
      </c>
      <c r="X289">
        <v>1</v>
      </c>
      <c r="Y289">
        <v>0.43</v>
      </c>
      <c r="Z289">
        <v>5</v>
      </c>
      <c r="AA289">
        <v>8.5999999999999993E-2</v>
      </c>
      <c r="AB289" s="2">
        <v>0</v>
      </c>
      <c r="AC289" s="1">
        <v>0</v>
      </c>
      <c r="AD289" s="7">
        <v>43515</v>
      </c>
      <c r="AE289" s="7">
        <v>43515</v>
      </c>
      <c r="AF289">
        <v>0</v>
      </c>
      <c r="AG289" t="s">
        <v>53</v>
      </c>
      <c r="AH289" s="2">
        <v>0</v>
      </c>
      <c r="AI289" s="1">
        <v>0</v>
      </c>
      <c r="AJ289" s="1">
        <v>0</v>
      </c>
      <c r="AK289" s="6" t="str">
        <f>+IF(Tabla1[[#This Row],[REQUEST_TY]]="SR MANTENIMIENTO CORRECTIVO", "EMERGENCIA", "OTROS")</f>
        <v>EMERGENCIA</v>
      </c>
      <c r="AL289" s="6" t="str">
        <f>+_xlfn.IFS(Tabla1[[#This Row],[Veces obj]]&lt;=1,"0-1",Tabla1[[#This Row],[Veces obj]]&lt;=2,"1-2",Tabla1[[#This Row],[Veces obj]]&lt;=3,"2-3",TRUE,"&gt;3")</f>
        <v>0-1</v>
      </c>
      <c r="AM289" s="6" t="str">
        <f>+_xlfn.IFS(MONTH(Tabla1[[#This Row],[MES]])&lt;=3,"Q1",MONTH(Tabla1[[#This Row],[MES]])&lt;=6,"Q2",MONTH(Tabla1[[#This Row],[MES]])&lt;=9,"Q3",TRUE,"Q4")</f>
        <v>Q1</v>
      </c>
      <c r="AN289" t="str">
        <f>+IFERROR(VLOOKUP(Tabla1[[#This Row],[CUENTA]],CTAS[],2,0),"OTROS")</f>
        <v>OTROS</v>
      </c>
      <c r="AP289" t="str">
        <f>+IFERROR(VLOOKUP(Tabla1[[#This Row],[EMPLEADO]],IS[],3,0),"OTROS")</f>
        <v>OTROS</v>
      </c>
      <c r="AQ289" t="str">
        <f>+IFERROR(VLOOKUP(Tabla1[[#This Row],[EMPLEADO]],IS[[NÓMINA]:[INGENIERO]],2,0),"OTROS")</f>
        <v>OTROS</v>
      </c>
    </row>
    <row r="290" spans="1:43" x14ac:dyDescent="0.25">
      <c r="A290" t="s">
        <v>4444</v>
      </c>
      <c r="B290">
        <v>1</v>
      </c>
      <c r="C290" t="s">
        <v>6329</v>
      </c>
      <c r="D290" t="s">
        <v>38</v>
      </c>
      <c r="E290" t="s">
        <v>725</v>
      </c>
      <c r="F290" t="s">
        <v>6330</v>
      </c>
      <c r="G290" s="17" t="s">
        <v>1675</v>
      </c>
      <c r="H290" t="s">
        <v>868</v>
      </c>
      <c r="I290" t="s">
        <v>43</v>
      </c>
      <c r="J290" t="s">
        <v>8</v>
      </c>
      <c r="K290" t="s">
        <v>59</v>
      </c>
      <c r="L290" t="s">
        <v>1676</v>
      </c>
      <c r="M290" t="s">
        <v>1410</v>
      </c>
      <c r="N290">
        <v>1</v>
      </c>
      <c r="O290" t="s">
        <v>47</v>
      </c>
      <c r="P290">
        <v>8</v>
      </c>
      <c r="Q290" t="s">
        <v>194</v>
      </c>
      <c r="R290" t="s">
        <v>223</v>
      </c>
      <c r="S290" t="s">
        <v>139</v>
      </c>
      <c r="T290" t="s">
        <v>51</v>
      </c>
      <c r="U290" t="s">
        <v>224</v>
      </c>
      <c r="V290">
        <v>0.8</v>
      </c>
      <c r="W290" s="1">
        <v>0</v>
      </c>
      <c r="X290">
        <v>1</v>
      </c>
      <c r="Y290">
        <v>0.35</v>
      </c>
      <c r="Z290">
        <v>4</v>
      </c>
      <c r="AA290">
        <v>8.7499999999999994E-2</v>
      </c>
      <c r="AB290" s="2">
        <v>0</v>
      </c>
      <c r="AC290" s="1">
        <v>0</v>
      </c>
      <c r="AD290" s="7">
        <v>43514</v>
      </c>
      <c r="AE290" s="7">
        <v>43514</v>
      </c>
      <c r="AF290">
        <v>0</v>
      </c>
      <c r="AG290" t="s">
        <v>53</v>
      </c>
      <c r="AH290" s="2">
        <v>0</v>
      </c>
      <c r="AI290" s="1">
        <v>0</v>
      </c>
      <c r="AJ290" s="1">
        <v>0</v>
      </c>
      <c r="AK290" s="6" t="str">
        <f>+IF(Tabla1[[#This Row],[REQUEST_TY]]="SR MANTENIMIENTO CORRECTIVO", "EMERGENCIA", "OTROS")</f>
        <v>EMERGENCIA</v>
      </c>
      <c r="AL290" s="6" t="str">
        <f>+_xlfn.IFS(Tabla1[[#This Row],[Veces obj]]&lt;=1,"0-1",Tabla1[[#This Row],[Veces obj]]&lt;=2,"1-2",Tabla1[[#This Row],[Veces obj]]&lt;=3,"2-3",TRUE,"&gt;3")</f>
        <v>0-1</v>
      </c>
      <c r="AM290" s="6" t="str">
        <f>+_xlfn.IFS(MONTH(Tabla1[[#This Row],[MES]])&lt;=3,"Q1",MONTH(Tabla1[[#This Row],[MES]])&lt;=6,"Q2",MONTH(Tabla1[[#This Row],[MES]])&lt;=9,"Q3",TRUE,"Q4")</f>
        <v>Q1</v>
      </c>
      <c r="AN290" t="str">
        <f>+IFERROR(VLOOKUP(Tabla1[[#This Row],[CUENTA]],CTAS[],2,0),"OTROS")</f>
        <v>OTROS</v>
      </c>
      <c r="AP290" t="str">
        <f>+IFERROR(VLOOKUP(Tabla1[[#This Row],[EMPLEADO]],IS[],3,0),"OTROS")</f>
        <v>OTROS</v>
      </c>
      <c r="AQ290" t="str">
        <f>+IFERROR(VLOOKUP(Tabla1[[#This Row],[EMPLEADO]],IS[[NÓMINA]:[INGENIERO]],2,0),"OTROS")</f>
        <v>OTROS</v>
      </c>
    </row>
    <row r="291" spans="1:43" x14ac:dyDescent="0.25">
      <c r="A291" t="s">
        <v>36</v>
      </c>
      <c r="B291">
        <v>1</v>
      </c>
      <c r="C291" t="s">
        <v>688</v>
      </c>
      <c r="D291" t="s">
        <v>38</v>
      </c>
      <c r="E291" t="s">
        <v>160</v>
      </c>
      <c r="F291" t="s">
        <v>689</v>
      </c>
      <c r="G291" s="17" t="s">
        <v>690</v>
      </c>
      <c r="H291" t="s">
        <v>691</v>
      </c>
      <c r="I291" t="s">
        <v>43</v>
      </c>
      <c r="J291" t="s">
        <v>8</v>
      </c>
      <c r="K291" t="s">
        <v>125</v>
      </c>
      <c r="L291" t="s">
        <v>692</v>
      </c>
      <c r="M291" t="s">
        <v>215</v>
      </c>
      <c r="N291">
        <v>0</v>
      </c>
      <c r="O291" t="s">
        <v>47</v>
      </c>
      <c r="P291">
        <v>71</v>
      </c>
      <c r="Q291" t="s">
        <v>48</v>
      </c>
      <c r="R291" t="s">
        <v>49</v>
      </c>
      <c r="S291" t="s">
        <v>50</v>
      </c>
      <c r="T291" t="s">
        <v>51</v>
      </c>
      <c r="U291" t="s">
        <v>52</v>
      </c>
      <c r="V291">
        <v>1.05</v>
      </c>
      <c r="W291" s="1">
        <v>750.75000000000011</v>
      </c>
      <c r="X291">
        <v>1</v>
      </c>
      <c r="Y291">
        <v>0.44</v>
      </c>
      <c r="Z291">
        <v>5</v>
      </c>
      <c r="AA291">
        <v>8.7999999999999995E-2</v>
      </c>
      <c r="AB291" s="2">
        <v>0</v>
      </c>
      <c r="AC291" s="1">
        <v>0</v>
      </c>
      <c r="AD291" s="7">
        <v>43493</v>
      </c>
      <c r="AE291" s="7">
        <v>43493</v>
      </c>
      <c r="AF291">
        <v>0</v>
      </c>
      <c r="AG291" t="s">
        <v>53</v>
      </c>
      <c r="AH291" s="2">
        <v>0</v>
      </c>
      <c r="AI291" s="1">
        <v>0</v>
      </c>
      <c r="AJ291" s="1">
        <v>0</v>
      </c>
      <c r="AK291" s="6" t="str">
        <f>+IF(Tabla1[[#This Row],[REQUEST_TY]]="SR MANTENIMIENTO CORRECTIVO", "EMERGENCIA", "OTROS")</f>
        <v>EMERGENCIA</v>
      </c>
      <c r="AL291" s="6" t="str">
        <f>+_xlfn.IFS(Tabla1[[#This Row],[Veces obj]]&lt;=1,"0-1",Tabla1[[#This Row],[Veces obj]]&lt;=2,"1-2",Tabla1[[#This Row],[Veces obj]]&lt;=3,"2-3",TRUE,"&gt;3")</f>
        <v>0-1</v>
      </c>
      <c r="AM291" s="6" t="str">
        <f>+_xlfn.IFS(MONTH(Tabla1[[#This Row],[MES]])&lt;=3,"Q1",MONTH(Tabla1[[#This Row],[MES]])&lt;=6,"Q2",MONTH(Tabla1[[#This Row],[MES]])&lt;=9,"Q3",TRUE,"Q4")</f>
        <v>Q1</v>
      </c>
      <c r="AN291" t="str">
        <f>+IFERROR(VLOOKUP(Tabla1[[#This Row],[CUENTA]],CTAS[],2,0),"OTROS")</f>
        <v>OTROS</v>
      </c>
      <c r="AP291" t="str">
        <f>+IFERROR(VLOOKUP(Tabla1[[#This Row],[EMPLEADO]],IS[],3,0),"OTROS")</f>
        <v>OTROS</v>
      </c>
      <c r="AQ291" t="str">
        <f>+IFERROR(VLOOKUP(Tabla1[[#This Row],[EMPLEADO]],IS[[NÓMINA]:[INGENIERO]],2,0),"OTROS")</f>
        <v>OTROS</v>
      </c>
    </row>
    <row r="292" spans="1:43" x14ac:dyDescent="0.25">
      <c r="A292" t="s">
        <v>4444</v>
      </c>
      <c r="B292">
        <v>1</v>
      </c>
      <c r="C292" t="s">
        <v>4812</v>
      </c>
      <c r="D292" t="s">
        <v>38</v>
      </c>
      <c r="E292" t="s">
        <v>884</v>
      </c>
      <c r="F292" t="s">
        <v>4813</v>
      </c>
      <c r="G292" s="17" t="s">
        <v>886</v>
      </c>
      <c r="H292" t="s">
        <v>308</v>
      </c>
      <c r="I292" t="s">
        <v>43</v>
      </c>
      <c r="J292" t="s">
        <v>8</v>
      </c>
      <c r="K292" t="s">
        <v>144</v>
      </c>
      <c r="L292" t="s">
        <v>616</v>
      </c>
      <c r="M292" t="s">
        <v>46</v>
      </c>
      <c r="N292">
        <v>0</v>
      </c>
      <c r="O292" t="s">
        <v>47</v>
      </c>
      <c r="P292">
        <v>2</v>
      </c>
      <c r="Q292" t="s">
        <v>388</v>
      </c>
      <c r="R292" t="s">
        <v>95</v>
      </c>
      <c r="S292" t="s">
        <v>64</v>
      </c>
      <c r="T292" t="s">
        <v>51</v>
      </c>
      <c r="U292" t="s">
        <v>389</v>
      </c>
      <c r="V292">
        <v>0</v>
      </c>
      <c r="W292" s="1">
        <v>0</v>
      </c>
      <c r="X292">
        <v>1</v>
      </c>
      <c r="Y292">
        <v>0.44</v>
      </c>
      <c r="Z292">
        <v>5</v>
      </c>
      <c r="AA292">
        <v>8.7999999999999995E-2</v>
      </c>
      <c r="AB292" s="2">
        <v>0</v>
      </c>
      <c r="AC292" s="1">
        <v>0</v>
      </c>
      <c r="AD292" s="7">
        <v>43497</v>
      </c>
      <c r="AE292" s="7">
        <v>43497</v>
      </c>
      <c r="AF292">
        <v>0</v>
      </c>
      <c r="AG292" t="s">
        <v>53</v>
      </c>
      <c r="AH292" s="2">
        <v>0</v>
      </c>
      <c r="AI292" s="1">
        <v>0</v>
      </c>
      <c r="AJ292" s="1">
        <v>0</v>
      </c>
      <c r="AK292" s="6" t="str">
        <f>+IF(Tabla1[[#This Row],[REQUEST_TY]]="SR MANTENIMIENTO CORRECTIVO", "EMERGENCIA", "OTROS")</f>
        <v>EMERGENCIA</v>
      </c>
      <c r="AL292" s="6" t="str">
        <f>+_xlfn.IFS(Tabla1[[#This Row],[Veces obj]]&lt;=1,"0-1",Tabla1[[#This Row],[Veces obj]]&lt;=2,"1-2",Tabla1[[#This Row],[Veces obj]]&lt;=3,"2-3",TRUE,"&gt;3")</f>
        <v>0-1</v>
      </c>
      <c r="AM292" s="6" t="str">
        <f>+_xlfn.IFS(MONTH(Tabla1[[#This Row],[MES]])&lt;=3,"Q1",MONTH(Tabla1[[#This Row],[MES]])&lt;=6,"Q2",MONTH(Tabla1[[#This Row],[MES]])&lt;=9,"Q3",TRUE,"Q4")</f>
        <v>Q1</v>
      </c>
      <c r="AN292" t="str">
        <f>+IFERROR(VLOOKUP(Tabla1[[#This Row],[CUENTA]],CTAS[],2,0),"OTROS")</f>
        <v>OTROS</v>
      </c>
      <c r="AP292" t="str">
        <f>+IFERROR(VLOOKUP(Tabla1[[#This Row],[EMPLEADO]],IS[],3,0),"OTROS")</f>
        <v>OTROS</v>
      </c>
      <c r="AQ292" t="str">
        <f>+IFERROR(VLOOKUP(Tabla1[[#This Row],[EMPLEADO]],IS[[NÓMINA]:[INGENIERO]],2,0),"OTROS")</f>
        <v>OTROS</v>
      </c>
    </row>
    <row r="293" spans="1:43" x14ac:dyDescent="0.25">
      <c r="A293" t="s">
        <v>4444</v>
      </c>
      <c r="B293">
        <v>1</v>
      </c>
      <c r="C293" t="s">
        <v>6019</v>
      </c>
      <c r="D293" t="s">
        <v>38</v>
      </c>
      <c r="E293" t="s">
        <v>613</v>
      </c>
      <c r="F293" t="s">
        <v>6020</v>
      </c>
      <c r="G293" s="17" t="s">
        <v>6021</v>
      </c>
      <c r="H293" t="s">
        <v>308</v>
      </c>
      <c r="I293" t="s">
        <v>43</v>
      </c>
      <c r="J293" t="s">
        <v>8</v>
      </c>
      <c r="K293" t="s">
        <v>549</v>
      </c>
      <c r="L293" t="s">
        <v>550</v>
      </c>
      <c r="M293" t="s">
        <v>46</v>
      </c>
      <c r="N293">
        <v>0</v>
      </c>
      <c r="O293" t="s">
        <v>47</v>
      </c>
      <c r="P293">
        <v>245</v>
      </c>
      <c r="Q293" t="s">
        <v>48</v>
      </c>
      <c r="R293" t="s">
        <v>235</v>
      </c>
      <c r="S293" t="s">
        <v>50</v>
      </c>
      <c r="T293" t="s">
        <v>51</v>
      </c>
      <c r="U293" t="s">
        <v>52</v>
      </c>
      <c r="V293">
        <v>1.05</v>
      </c>
      <c r="W293" s="1">
        <v>750.75000000000011</v>
      </c>
      <c r="X293">
        <v>1</v>
      </c>
      <c r="Y293">
        <v>0.44</v>
      </c>
      <c r="Z293">
        <v>5</v>
      </c>
      <c r="AA293">
        <v>8.7999999999999995E-2</v>
      </c>
      <c r="AB293" s="2">
        <v>0</v>
      </c>
      <c r="AC293" s="1">
        <v>0</v>
      </c>
      <c r="AD293" s="7">
        <v>43511</v>
      </c>
      <c r="AE293" s="7">
        <v>43513</v>
      </c>
      <c r="AF293">
        <v>0</v>
      </c>
      <c r="AG293" t="s">
        <v>53</v>
      </c>
      <c r="AH293" s="2">
        <v>0</v>
      </c>
      <c r="AI293" s="1">
        <v>0</v>
      </c>
      <c r="AJ293" s="1">
        <v>0</v>
      </c>
      <c r="AK293" s="6" t="str">
        <f>+IF(Tabla1[[#This Row],[REQUEST_TY]]="SR MANTENIMIENTO CORRECTIVO", "EMERGENCIA", "OTROS")</f>
        <v>EMERGENCIA</v>
      </c>
      <c r="AL293" s="6" t="str">
        <f>+_xlfn.IFS(Tabla1[[#This Row],[Veces obj]]&lt;=1,"0-1",Tabla1[[#This Row],[Veces obj]]&lt;=2,"1-2",Tabla1[[#This Row],[Veces obj]]&lt;=3,"2-3",TRUE,"&gt;3")</f>
        <v>0-1</v>
      </c>
      <c r="AM293" s="6" t="str">
        <f>+_xlfn.IFS(MONTH(Tabla1[[#This Row],[MES]])&lt;=3,"Q1",MONTH(Tabla1[[#This Row],[MES]])&lt;=6,"Q2",MONTH(Tabla1[[#This Row],[MES]])&lt;=9,"Q3",TRUE,"Q4")</f>
        <v>Q1</v>
      </c>
      <c r="AN293" t="str">
        <f>+IFERROR(VLOOKUP(Tabla1[[#This Row],[CUENTA]],CTAS[],2,0),"OTROS")</f>
        <v>OTROS</v>
      </c>
      <c r="AP293" t="str">
        <f>+IFERROR(VLOOKUP(Tabla1[[#This Row],[EMPLEADO]],IS[],3,0),"OTROS")</f>
        <v>OTROS</v>
      </c>
      <c r="AQ293" t="str">
        <f>+IFERROR(VLOOKUP(Tabla1[[#This Row],[EMPLEADO]],IS[[NÓMINA]:[INGENIERO]],2,0),"OTROS")</f>
        <v>OTROS</v>
      </c>
    </row>
    <row r="294" spans="1:43" x14ac:dyDescent="0.25">
      <c r="A294" t="s">
        <v>4444</v>
      </c>
      <c r="B294">
        <v>1</v>
      </c>
      <c r="C294" t="s">
        <v>6934</v>
      </c>
      <c r="D294" t="s">
        <v>38</v>
      </c>
      <c r="E294" t="s">
        <v>814</v>
      </c>
      <c r="F294" t="s">
        <v>6935</v>
      </c>
      <c r="G294" s="17" t="s">
        <v>6936</v>
      </c>
      <c r="H294" t="s">
        <v>471</v>
      </c>
      <c r="I294" t="s">
        <v>43</v>
      </c>
      <c r="J294" t="s">
        <v>8</v>
      </c>
      <c r="K294" t="s">
        <v>125</v>
      </c>
      <c r="L294" t="s">
        <v>675</v>
      </c>
      <c r="M294" t="s">
        <v>310</v>
      </c>
      <c r="N294">
        <v>0</v>
      </c>
      <c r="O294" t="s">
        <v>47</v>
      </c>
      <c r="P294">
        <v>119</v>
      </c>
      <c r="Q294" t="s">
        <v>48</v>
      </c>
      <c r="R294" t="s">
        <v>95</v>
      </c>
      <c r="S294" t="s">
        <v>64</v>
      </c>
      <c r="T294" t="s">
        <v>51</v>
      </c>
      <c r="U294" t="s">
        <v>96</v>
      </c>
      <c r="V294">
        <v>1.1000000000000001</v>
      </c>
      <c r="W294" s="1">
        <v>1501.5000000000002</v>
      </c>
      <c r="X294">
        <v>1</v>
      </c>
      <c r="Y294">
        <v>0.44</v>
      </c>
      <c r="Z294">
        <v>5</v>
      </c>
      <c r="AA294">
        <v>8.7999999999999995E-2</v>
      </c>
      <c r="AB294" s="2">
        <v>0</v>
      </c>
      <c r="AC294" s="1">
        <v>0</v>
      </c>
      <c r="AD294" s="7">
        <v>43523</v>
      </c>
      <c r="AE294" s="7">
        <v>43523</v>
      </c>
      <c r="AF294">
        <v>0</v>
      </c>
      <c r="AG294" t="s">
        <v>53</v>
      </c>
      <c r="AH294" s="2">
        <v>0</v>
      </c>
      <c r="AI294" s="1">
        <v>0</v>
      </c>
      <c r="AJ294" s="1">
        <v>0</v>
      </c>
      <c r="AK294" s="6" t="str">
        <f>+IF(Tabla1[[#This Row],[REQUEST_TY]]="SR MANTENIMIENTO CORRECTIVO", "EMERGENCIA", "OTROS")</f>
        <v>EMERGENCIA</v>
      </c>
      <c r="AL294" s="6" t="str">
        <f>+_xlfn.IFS(Tabla1[[#This Row],[Veces obj]]&lt;=1,"0-1",Tabla1[[#This Row],[Veces obj]]&lt;=2,"1-2",Tabla1[[#This Row],[Veces obj]]&lt;=3,"2-3",TRUE,"&gt;3")</f>
        <v>0-1</v>
      </c>
      <c r="AM294" s="6" t="str">
        <f>+_xlfn.IFS(MONTH(Tabla1[[#This Row],[MES]])&lt;=3,"Q1",MONTH(Tabla1[[#This Row],[MES]])&lt;=6,"Q2",MONTH(Tabla1[[#This Row],[MES]])&lt;=9,"Q3",TRUE,"Q4")</f>
        <v>Q1</v>
      </c>
      <c r="AN294" t="str">
        <f>+IFERROR(VLOOKUP(Tabla1[[#This Row],[CUENTA]],CTAS[],2,0),"OTROS")</f>
        <v>OTROS</v>
      </c>
      <c r="AP294" t="str">
        <f>+IFERROR(VLOOKUP(Tabla1[[#This Row],[EMPLEADO]],IS[],3,0),"OTROS")</f>
        <v>OTROS</v>
      </c>
      <c r="AQ294" t="str">
        <f>+IFERROR(VLOOKUP(Tabla1[[#This Row],[EMPLEADO]],IS[[NÓMINA]:[INGENIERO]],2,0),"OTROS")</f>
        <v>OTROS</v>
      </c>
    </row>
    <row r="295" spans="1:43" x14ac:dyDescent="0.25">
      <c r="A295" t="s">
        <v>4444</v>
      </c>
      <c r="B295">
        <v>1</v>
      </c>
      <c r="C295" t="s">
        <v>7067</v>
      </c>
      <c r="D295" t="s">
        <v>38</v>
      </c>
      <c r="E295" t="s">
        <v>39</v>
      </c>
      <c r="F295" t="s">
        <v>7068</v>
      </c>
      <c r="G295" s="17" t="s">
        <v>1526</v>
      </c>
      <c r="H295" t="s">
        <v>1211</v>
      </c>
      <c r="I295" t="s">
        <v>43</v>
      </c>
      <c r="J295" t="s">
        <v>8</v>
      </c>
      <c r="K295" t="s">
        <v>117</v>
      </c>
      <c r="L295" t="s">
        <v>1527</v>
      </c>
      <c r="M295" t="s">
        <v>1213</v>
      </c>
      <c r="N295">
        <v>0</v>
      </c>
      <c r="O295" t="s">
        <v>47</v>
      </c>
      <c r="P295">
        <v>38</v>
      </c>
      <c r="Q295" t="s">
        <v>82</v>
      </c>
      <c r="R295" t="s">
        <v>49</v>
      </c>
      <c r="S295" t="s">
        <v>50</v>
      </c>
      <c r="T295" t="s">
        <v>51</v>
      </c>
      <c r="U295" t="s">
        <v>120</v>
      </c>
      <c r="V295">
        <v>0.8</v>
      </c>
      <c r="W295" s="1">
        <v>572.00000000000011</v>
      </c>
      <c r="X295">
        <v>1</v>
      </c>
      <c r="Y295">
        <v>0.44</v>
      </c>
      <c r="Z295">
        <v>5</v>
      </c>
      <c r="AA295">
        <v>8.7999999999999995E-2</v>
      </c>
      <c r="AB295" s="2">
        <v>0</v>
      </c>
      <c r="AC295" s="1">
        <v>0</v>
      </c>
      <c r="AD295" s="7">
        <v>43521</v>
      </c>
      <c r="AE295" s="7">
        <v>43521</v>
      </c>
      <c r="AF295">
        <v>0</v>
      </c>
      <c r="AG295" t="s">
        <v>53</v>
      </c>
      <c r="AH295" s="2">
        <v>0</v>
      </c>
      <c r="AI295" s="1">
        <v>0</v>
      </c>
      <c r="AJ295" s="1">
        <v>0</v>
      </c>
      <c r="AK295" s="6" t="str">
        <f>+IF(Tabla1[[#This Row],[REQUEST_TY]]="SR MANTENIMIENTO CORRECTIVO", "EMERGENCIA", "OTROS")</f>
        <v>EMERGENCIA</v>
      </c>
      <c r="AL295" s="6" t="str">
        <f>+_xlfn.IFS(Tabla1[[#This Row],[Veces obj]]&lt;=1,"0-1",Tabla1[[#This Row],[Veces obj]]&lt;=2,"1-2",Tabla1[[#This Row],[Veces obj]]&lt;=3,"2-3",TRUE,"&gt;3")</f>
        <v>0-1</v>
      </c>
      <c r="AM295" s="6" t="str">
        <f>+_xlfn.IFS(MONTH(Tabla1[[#This Row],[MES]])&lt;=3,"Q1",MONTH(Tabla1[[#This Row],[MES]])&lt;=6,"Q2",MONTH(Tabla1[[#This Row],[MES]])&lt;=9,"Q3",TRUE,"Q4")</f>
        <v>Q1</v>
      </c>
      <c r="AN295" t="str">
        <f>+IFERROR(VLOOKUP(Tabla1[[#This Row],[CUENTA]],CTAS[],2,0),"OTROS")</f>
        <v>OTROS</v>
      </c>
      <c r="AP295" t="str">
        <f>+IFERROR(VLOOKUP(Tabla1[[#This Row],[EMPLEADO]],IS[],3,0),"OTROS")</f>
        <v>OTROS</v>
      </c>
      <c r="AQ295" t="str">
        <f>+IFERROR(VLOOKUP(Tabla1[[#This Row],[EMPLEADO]],IS[[NÓMINA]:[INGENIERO]],2,0),"OTROS")</f>
        <v>OTROS</v>
      </c>
    </row>
    <row r="296" spans="1:43" x14ac:dyDescent="0.25">
      <c r="A296" t="s">
        <v>36</v>
      </c>
      <c r="B296">
        <v>1</v>
      </c>
      <c r="C296" t="s">
        <v>693</v>
      </c>
      <c r="D296" t="s">
        <v>38</v>
      </c>
      <c r="E296" t="s">
        <v>694</v>
      </c>
      <c r="F296" t="s">
        <v>695</v>
      </c>
      <c r="G296" s="17" t="s">
        <v>696</v>
      </c>
      <c r="H296" t="s">
        <v>136</v>
      </c>
      <c r="I296" t="s">
        <v>43</v>
      </c>
      <c r="J296" t="s">
        <v>8</v>
      </c>
      <c r="K296" t="s">
        <v>59</v>
      </c>
      <c r="L296" t="s">
        <v>697</v>
      </c>
      <c r="M296" t="s">
        <v>698</v>
      </c>
      <c r="N296">
        <v>0</v>
      </c>
      <c r="O296" t="s">
        <v>47</v>
      </c>
      <c r="P296">
        <v>31</v>
      </c>
      <c r="Q296" t="s">
        <v>82</v>
      </c>
      <c r="R296" t="s">
        <v>138</v>
      </c>
      <c r="S296" t="s">
        <v>139</v>
      </c>
      <c r="T296" t="s">
        <v>208</v>
      </c>
      <c r="U296" t="s">
        <v>140</v>
      </c>
      <c r="V296">
        <v>1.1000000000000001</v>
      </c>
      <c r="W296" s="1">
        <v>1730.3000000000004</v>
      </c>
      <c r="X296">
        <v>1</v>
      </c>
      <c r="Y296">
        <v>0.53</v>
      </c>
      <c r="Z296">
        <v>6</v>
      </c>
      <c r="AA296">
        <v>8.8333333333333333E-2</v>
      </c>
      <c r="AB296" s="2">
        <v>0</v>
      </c>
      <c r="AC296" s="1">
        <v>0</v>
      </c>
      <c r="AD296" s="7">
        <v>43483</v>
      </c>
      <c r="AE296" s="7">
        <v>43483</v>
      </c>
      <c r="AF296">
        <v>0</v>
      </c>
      <c r="AG296" t="s">
        <v>53</v>
      </c>
      <c r="AH296" s="2">
        <v>0</v>
      </c>
      <c r="AI296" s="1">
        <v>0</v>
      </c>
      <c r="AJ296" s="1">
        <v>0</v>
      </c>
      <c r="AK296" s="6" t="str">
        <f>+IF(Tabla1[[#This Row],[REQUEST_TY]]="SR MANTENIMIENTO CORRECTIVO", "EMERGENCIA", "OTROS")</f>
        <v>EMERGENCIA</v>
      </c>
      <c r="AL296" s="6" t="str">
        <f>+_xlfn.IFS(Tabla1[[#This Row],[Veces obj]]&lt;=1,"0-1",Tabla1[[#This Row],[Veces obj]]&lt;=2,"1-2",Tabla1[[#This Row],[Veces obj]]&lt;=3,"2-3",TRUE,"&gt;3")</f>
        <v>0-1</v>
      </c>
      <c r="AM296" s="6" t="str">
        <f>+_xlfn.IFS(MONTH(Tabla1[[#This Row],[MES]])&lt;=3,"Q1",MONTH(Tabla1[[#This Row],[MES]])&lt;=6,"Q2",MONTH(Tabla1[[#This Row],[MES]])&lt;=9,"Q3",TRUE,"Q4")</f>
        <v>Q1</v>
      </c>
      <c r="AN296" t="str">
        <f>+IFERROR(VLOOKUP(Tabla1[[#This Row],[CUENTA]],CTAS[],2,0),"OTROS")</f>
        <v>OTROS</v>
      </c>
      <c r="AP296" t="str">
        <f>+IFERROR(VLOOKUP(Tabla1[[#This Row],[EMPLEADO]],IS[],3,0),"OTROS")</f>
        <v>OTROS</v>
      </c>
      <c r="AQ296" t="str">
        <f>+IFERROR(VLOOKUP(Tabla1[[#This Row],[EMPLEADO]],IS[[NÓMINA]:[INGENIERO]],2,0),"OTROS")</f>
        <v>OTROS</v>
      </c>
    </row>
    <row r="297" spans="1:43" x14ac:dyDescent="0.25">
      <c r="A297" t="s">
        <v>4444</v>
      </c>
      <c r="B297">
        <v>1</v>
      </c>
      <c r="C297" t="s">
        <v>5930</v>
      </c>
      <c r="D297" t="s">
        <v>38</v>
      </c>
      <c r="E297" t="s">
        <v>250</v>
      </c>
      <c r="F297" t="s">
        <v>5931</v>
      </c>
      <c r="G297" s="17" t="s">
        <v>284</v>
      </c>
      <c r="H297" t="s">
        <v>124</v>
      </c>
      <c r="I297" t="s">
        <v>43</v>
      </c>
      <c r="J297" t="s">
        <v>8</v>
      </c>
      <c r="K297" t="s">
        <v>240</v>
      </c>
      <c r="L297" t="s">
        <v>285</v>
      </c>
      <c r="M297" t="s">
        <v>94</v>
      </c>
      <c r="N297">
        <v>0</v>
      </c>
      <c r="O297" t="s">
        <v>47</v>
      </c>
      <c r="P297">
        <v>6</v>
      </c>
      <c r="Q297" t="s">
        <v>207</v>
      </c>
      <c r="R297" t="s">
        <v>49</v>
      </c>
      <c r="S297" t="s">
        <v>50</v>
      </c>
      <c r="T297" t="s">
        <v>51</v>
      </c>
      <c r="U297" t="s">
        <v>486</v>
      </c>
      <c r="V297">
        <v>0</v>
      </c>
      <c r="W297" s="1">
        <v>0</v>
      </c>
      <c r="X297">
        <v>1</v>
      </c>
      <c r="Y297">
        <v>0.92</v>
      </c>
      <c r="Z297">
        <v>5</v>
      </c>
      <c r="AA297">
        <v>0.184</v>
      </c>
      <c r="AB297" s="2">
        <v>0</v>
      </c>
      <c r="AC297" s="1">
        <v>0</v>
      </c>
      <c r="AD297" s="7">
        <v>43510</v>
      </c>
      <c r="AE297" s="7">
        <v>43510</v>
      </c>
      <c r="AF297">
        <v>0</v>
      </c>
      <c r="AG297" t="s">
        <v>53</v>
      </c>
      <c r="AH297" s="2">
        <v>0</v>
      </c>
      <c r="AI297" s="1">
        <v>0</v>
      </c>
      <c r="AJ297" s="1">
        <v>0</v>
      </c>
      <c r="AK297" s="6" t="str">
        <f>+IF(Tabla1[[#This Row],[REQUEST_TY]]="SR MANTENIMIENTO CORRECTIVO", "EMERGENCIA", "OTROS")</f>
        <v>EMERGENCIA</v>
      </c>
      <c r="AL297" s="6" t="str">
        <f>+_xlfn.IFS(Tabla1[[#This Row],[Veces obj]]&lt;=1,"0-1",Tabla1[[#This Row],[Veces obj]]&lt;=2,"1-2",Tabla1[[#This Row],[Veces obj]]&lt;=3,"2-3",TRUE,"&gt;3")</f>
        <v>0-1</v>
      </c>
      <c r="AM297" s="6" t="str">
        <f>+_xlfn.IFS(MONTH(Tabla1[[#This Row],[MES]])&lt;=3,"Q1",MONTH(Tabla1[[#This Row],[MES]])&lt;=6,"Q2",MONTH(Tabla1[[#This Row],[MES]])&lt;=9,"Q3",TRUE,"Q4")</f>
        <v>Q1</v>
      </c>
      <c r="AN297" t="str">
        <f>+IFERROR(VLOOKUP(Tabla1[[#This Row],[CUENTA]],CTAS[],2,0),"OTROS")</f>
        <v>OTROS</v>
      </c>
      <c r="AO297">
        <v>1</v>
      </c>
      <c r="AP297" t="str">
        <f>+IFERROR(VLOOKUP(Tabla1[[#This Row],[EMPLEADO]],IS[],3,0),"OTROS")</f>
        <v>JUAREZ</v>
      </c>
      <c r="AQ297" t="str">
        <f>+IFERROR(VLOOKUP(Tabla1[[#This Row],[EMPLEADO]],IS[[NÓMINA]:[INGENIERO]],2,0),"OTROS")</f>
        <v>MIGUEL COTA</v>
      </c>
    </row>
    <row r="298" spans="1:43" x14ac:dyDescent="0.25">
      <c r="A298" t="s">
        <v>36</v>
      </c>
      <c r="B298">
        <v>1</v>
      </c>
      <c r="C298" t="s">
        <v>1305</v>
      </c>
      <c r="D298" t="s">
        <v>38</v>
      </c>
      <c r="E298" t="s">
        <v>1085</v>
      </c>
      <c r="F298" t="s">
        <v>1306</v>
      </c>
      <c r="G298" s="17" t="s">
        <v>1307</v>
      </c>
      <c r="H298" t="s">
        <v>124</v>
      </c>
      <c r="I298" t="s">
        <v>43</v>
      </c>
      <c r="J298" t="s">
        <v>8</v>
      </c>
      <c r="K298" t="s">
        <v>1308</v>
      </c>
      <c r="L298" t="s">
        <v>1309</v>
      </c>
      <c r="M298" t="s">
        <v>94</v>
      </c>
      <c r="N298">
        <v>0</v>
      </c>
      <c r="O298" t="s">
        <v>47</v>
      </c>
      <c r="P298">
        <v>109</v>
      </c>
      <c r="Q298" t="s">
        <v>48</v>
      </c>
      <c r="R298" t="s">
        <v>49</v>
      </c>
      <c r="S298" t="s">
        <v>50</v>
      </c>
      <c r="T298" t="s">
        <v>51</v>
      </c>
      <c r="U298" t="s">
        <v>52</v>
      </c>
      <c r="V298">
        <v>1.05</v>
      </c>
      <c r="W298" s="1">
        <v>750.75000000000011</v>
      </c>
      <c r="X298">
        <v>1</v>
      </c>
      <c r="Y298">
        <v>1</v>
      </c>
      <c r="Z298">
        <v>5</v>
      </c>
      <c r="AA298">
        <v>0.2</v>
      </c>
      <c r="AB298" s="2">
        <v>0</v>
      </c>
      <c r="AC298" s="1">
        <v>0</v>
      </c>
      <c r="AD298" s="7">
        <v>43479</v>
      </c>
      <c r="AE298" s="7">
        <v>43479</v>
      </c>
      <c r="AF298">
        <v>0</v>
      </c>
      <c r="AG298" t="s">
        <v>53</v>
      </c>
      <c r="AH298" s="2">
        <v>0</v>
      </c>
      <c r="AI298" s="1">
        <v>0</v>
      </c>
      <c r="AJ298" s="1">
        <v>0</v>
      </c>
      <c r="AK298" s="6" t="str">
        <f>+IF(Tabla1[[#This Row],[REQUEST_TY]]="SR MANTENIMIENTO CORRECTIVO", "EMERGENCIA", "OTROS")</f>
        <v>EMERGENCIA</v>
      </c>
      <c r="AL298" s="6" t="str">
        <f>+_xlfn.IFS(Tabla1[[#This Row],[Veces obj]]&lt;=1,"0-1",Tabla1[[#This Row],[Veces obj]]&lt;=2,"1-2",Tabla1[[#This Row],[Veces obj]]&lt;=3,"2-3",TRUE,"&gt;3")</f>
        <v>0-1</v>
      </c>
      <c r="AM298" s="6" t="str">
        <f>+_xlfn.IFS(MONTH(Tabla1[[#This Row],[MES]])&lt;=3,"Q1",MONTH(Tabla1[[#This Row],[MES]])&lt;=6,"Q2",MONTH(Tabla1[[#This Row],[MES]])&lt;=9,"Q3",TRUE,"Q4")</f>
        <v>Q1</v>
      </c>
      <c r="AN298" t="str">
        <f>+IFERROR(VLOOKUP(Tabla1[[#This Row],[CUENTA]],CTAS[],2,0),"OTROS")</f>
        <v>OTROS</v>
      </c>
      <c r="AO298">
        <v>1</v>
      </c>
      <c r="AP298" t="str">
        <f>+IFERROR(VLOOKUP(Tabla1[[#This Row],[EMPLEADO]],IS[],3,0),"OTROS")</f>
        <v>JUAREZ</v>
      </c>
      <c r="AQ298" t="str">
        <f>+IFERROR(VLOOKUP(Tabla1[[#This Row],[EMPLEADO]],IS[[NÓMINA]:[INGENIERO]],2,0),"OTROS")</f>
        <v>MIGUEL COTA</v>
      </c>
    </row>
    <row r="299" spans="1:43" x14ac:dyDescent="0.25">
      <c r="A299" t="s">
        <v>36</v>
      </c>
      <c r="B299">
        <v>1</v>
      </c>
      <c r="C299" t="s">
        <v>704</v>
      </c>
      <c r="D299" t="s">
        <v>38</v>
      </c>
      <c r="E299" t="s">
        <v>98</v>
      </c>
      <c r="F299" t="s">
        <v>705</v>
      </c>
      <c r="G299" s="17" t="s">
        <v>706</v>
      </c>
      <c r="H299" t="s">
        <v>707</v>
      </c>
      <c r="I299" t="s">
        <v>43</v>
      </c>
      <c r="J299" t="s">
        <v>8</v>
      </c>
      <c r="K299" t="s">
        <v>102</v>
      </c>
      <c r="L299" t="s">
        <v>708</v>
      </c>
      <c r="M299" t="s">
        <v>709</v>
      </c>
      <c r="N299">
        <v>0</v>
      </c>
      <c r="O299" t="s">
        <v>105</v>
      </c>
      <c r="P299">
        <v>150</v>
      </c>
      <c r="Q299" t="s">
        <v>48</v>
      </c>
      <c r="R299" t="s">
        <v>63</v>
      </c>
      <c r="S299" t="s">
        <v>64</v>
      </c>
      <c r="T299" t="s">
        <v>51</v>
      </c>
      <c r="U299" t="s">
        <v>96</v>
      </c>
      <c r="V299">
        <v>1.1000000000000001</v>
      </c>
      <c r="W299" s="1">
        <v>720.50000000000011</v>
      </c>
      <c r="X299">
        <v>1</v>
      </c>
      <c r="Y299">
        <v>0.45</v>
      </c>
      <c r="Z299">
        <v>5</v>
      </c>
      <c r="AA299">
        <v>0.09</v>
      </c>
      <c r="AB299" s="2">
        <v>0</v>
      </c>
      <c r="AC299" s="1">
        <v>0</v>
      </c>
      <c r="AD299" s="7">
        <v>43487</v>
      </c>
      <c r="AE299" s="7">
        <v>43487</v>
      </c>
      <c r="AF299">
        <v>0</v>
      </c>
      <c r="AG299" t="s">
        <v>53</v>
      </c>
      <c r="AH299" s="2">
        <v>0</v>
      </c>
      <c r="AI299" s="1">
        <v>0</v>
      </c>
      <c r="AJ299" s="1">
        <v>0</v>
      </c>
      <c r="AK299" s="6" t="str">
        <f>+IF(Tabla1[[#This Row],[REQUEST_TY]]="SR MANTENIMIENTO CORRECTIVO", "EMERGENCIA", "OTROS")</f>
        <v>EMERGENCIA</v>
      </c>
      <c r="AL299" s="6" t="str">
        <f>+_xlfn.IFS(Tabla1[[#This Row],[Veces obj]]&lt;=1,"0-1",Tabla1[[#This Row],[Veces obj]]&lt;=2,"1-2",Tabla1[[#This Row],[Veces obj]]&lt;=3,"2-3",TRUE,"&gt;3")</f>
        <v>0-1</v>
      </c>
      <c r="AM299" s="6" t="str">
        <f>+_xlfn.IFS(MONTH(Tabla1[[#This Row],[MES]])&lt;=3,"Q1",MONTH(Tabla1[[#This Row],[MES]])&lt;=6,"Q2",MONTH(Tabla1[[#This Row],[MES]])&lt;=9,"Q3",TRUE,"Q4")</f>
        <v>Q1</v>
      </c>
      <c r="AN299" t="str">
        <f>+IFERROR(VLOOKUP(Tabla1[[#This Row],[CUENTA]],CTAS[],2,0),"OTROS")</f>
        <v>OTROS</v>
      </c>
      <c r="AP299" t="str">
        <f>+IFERROR(VLOOKUP(Tabla1[[#This Row],[EMPLEADO]],IS[],3,0),"OTROS")</f>
        <v>OTROS</v>
      </c>
      <c r="AQ299" t="str">
        <f>+IFERROR(VLOOKUP(Tabla1[[#This Row],[EMPLEADO]],IS[[NÓMINA]:[INGENIERO]],2,0),"OTROS")</f>
        <v>OTROS</v>
      </c>
    </row>
    <row r="300" spans="1:43" x14ac:dyDescent="0.25">
      <c r="A300" t="s">
        <v>36</v>
      </c>
      <c r="B300">
        <v>1</v>
      </c>
      <c r="C300" t="s">
        <v>710</v>
      </c>
      <c r="D300" t="s">
        <v>38</v>
      </c>
      <c r="E300" t="s">
        <v>373</v>
      </c>
      <c r="F300" t="s">
        <v>711</v>
      </c>
      <c r="G300" s="17" t="s">
        <v>712</v>
      </c>
      <c r="H300" t="s">
        <v>101</v>
      </c>
      <c r="I300" t="s">
        <v>43</v>
      </c>
      <c r="J300" t="s">
        <v>8</v>
      </c>
      <c r="K300" t="s">
        <v>102</v>
      </c>
      <c r="L300" t="s">
        <v>713</v>
      </c>
      <c r="M300" t="s">
        <v>714</v>
      </c>
      <c r="N300">
        <v>0</v>
      </c>
      <c r="O300" t="s">
        <v>105</v>
      </c>
      <c r="P300">
        <v>282</v>
      </c>
      <c r="Q300" t="s">
        <v>48</v>
      </c>
      <c r="R300" t="s">
        <v>153</v>
      </c>
      <c r="S300" t="s">
        <v>50</v>
      </c>
      <c r="T300" t="s">
        <v>51</v>
      </c>
      <c r="U300" t="s">
        <v>52</v>
      </c>
      <c r="V300">
        <v>1.05</v>
      </c>
      <c r="W300" s="1">
        <v>491.40000000000003</v>
      </c>
      <c r="X300">
        <v>1</v>
      </c>
      <c r="Y300">
        <v>0.45</v>
      </c>
      <c r="Z300">
        <v>5</v>
      </c>
      <c r="AA300">
        <v>0.09</v>
      </c>
      <c r="AB300" s="2">
        <v>0</v>
      </c>
      <c r="AC300" s="1">
        <v>0</v>
      </c>
      <c r="AD300" s="7">
        <v>43490</v>
      </c>
      <c r="AE300" s="7">
        <v>43490</v>
      </c>
      <c r="AF300">
        <v>0</v>
      </c>
      <c r="AG300" t="s">
        <v>53</v>
      </c>
      <c r="AH300" s="2">
        <v>0</v>
      </c>
      <c r="AI300" s="1">
        <v>0</v>
      </c>
      <c r="AJ300" s="1">
        <v>0</v>
      </c>
      <c r="AK300" s="6" t="str">
        <f>+IF(Tabla1[[#This Row],[REQUEST_TY]]="SR MANTENIMIENTO CORRECTIVO", "EMERGENCIA", "OTROS")</f>
        <v>EMERGENCIA</v>
      </c>
      <c r="AL300" s="6" t="str">
        <f>+_xlfn.IFS(Tabla1[[#This Row],[Veces obj]]&lt;=1,"0-1",Tabla1[[#This Row],[Veces obj]]&lt;=2,"1-2",Tabla1[[#This Row],[Veces obj]]&lt;=3,"2-3",TRUE,"&gt;3")</f>
        <v>0-1</v>
      </c>
      <c r="AM300" s="6" t="str">
        <f>+_xlfn.IFS(MONTH(Tabla1[[#This Row],[MES]])&lt;=3,"Q1",MONTH(Tabla1[[#This Row],[MES]])&lt;=6,"Q2",MONTH(Tabla1[[#This Row],[MES]])&lt;=9,"Q3",TRUE,"Q4")</f>
        <v>Q1</v>
      </c>
      <c r="AN300" t="str">
        <f>+IFERROR(VLOOKUP(Tabla1[[#This Row],[CUENTA]],CTAS[],2,0),"OTROS")</f>
        <v>OTROS</v>
      </c>
      <c r="AP300" t="str">
        <f>+IFERROR(VLOOKUP(Tabla1[[#This Row],[EMPLEADO]],IS[],3,0),"OTROS")</f>
        <v>OTROS</v>
      </c>
      <c r="AQ300" t="str">
        <f>+IFERROR(VLOOKUP(Tabla1[[#This Row],[EMPLEADO]],IS[[NÓMINA]:[INGENIERO]],2,0),"OTROS")</f>
        <v>OTROS</v>
      </c>
    </row>
    <row r="301" spans="1:43" x14ac:dyDescent="0.25">
      <c r="A301" t="s">
        <v>36</v>
      </c>
      <c r="B301">
        <v>1</v>
      </c>
      <c r="C301" t="s">
        <v>715</v>
      </c>
      <c r="D301" t="s">
        <v>38</v>
      </c>
      <c r="E301" t="s">
        <v>76</v>
      </c>
      <c r="F301" t="s">
        <v>716</v>
      </c>
      <c r="G301" s="17" t="s">
        <v>717</v>
      </c>
      <c r="H301" t="s">
        <v>471</v>
      </c>
      <c r="I301" t="s">
        <v>43</v>
      </c>
      <c r="J301" t="s">
        <v>8</v>
      </c>
      <c r="K301" t="s">
        <v>102</v>
      </c>
      <c r="L301" t="s">
        <v>718</v>
      </c>
      <c r="M301" t="s">
        <v>46</v>
      </c>
      <c r="N301">
        <v>0</v>
      </c>
      <c r="O301" t="s">
        <v>47</v>
      </c>
      <c r="P301">
        <v>23</v>
      </c>
      <c r="Q301" t="s">
        <v>62</v>
      </c>
      <c r="R301" t="s">
        <v>63</v>
      </c>
      <c r="S301" t="s">
        <v>64</v>
      </c>
      <c r="T301" t="s">
        <v>51</v>
      </c>
      <c r="U301" t="s">
        <v>65</v>
      </c>
      <c r="V301">
        <v>0.8</v>
      </c>
      <c r="W301" s="1">
        <v>1092</v>
      </c>
      <c r="X301">
        <v>1</v>
      </c>
      <c r="Y301">
        <v>0.45</v>
      </c>
      <c r="Z301">
        <v>5</v>
      </c>
      <c r="AA301">
        <v>0.09</v>
      </c>
      <c r="AB301" s="2">
        <v>0</v>
      </c>
      <c r="AC301" s="1">
        <v>0</v>
      </c>
      <c r="AD301" s="7">
        <v>43490</v>
      </c>
      <c r="AE301" s="7">
        <v>43490</v>
      </c>
      <c r="AF301">
        <v>0</v>
      </c>
      <c r="AG301" t="s">
        <v>53</v>
      </c>
      <c r="AH301" s="2">
        <v>0</v>
      </c>
      <c r="AI301" s="1">
        <v>0</v>
      </c>
      <c r="AJ301" s="1">
        <v>0</v>
      </c>
      <c r="AK301" s="6" t="str">
        <f>+IF(Tabla1[[#This Row],[REQUEST_TY]]="SR MANTENIMIENTO CORRECTIVO", "EMERGENCIA", "OTROS")</f>
        <v>EMERGENCIA</v>
      </c>
      <c r="AL301" s="6" t="str">
        <f>+_xlfn.IFS(Tabla1[[#This Row],[Veces obj]]&lt;=1,"0-1",Tabla1[[#This Row],[Veces obj]]&lt;=2,"1-2",Tabla1[[#This Row],[Veces obj]]&lt;=3,"2-3",TRUE,"&gt;3")</f>
        <v>0-1</v>
      </c>
      <c r="AM301" s="6" t="str">
        <f>+_xlfn.IFS(MONTH(Tabla1[[#This Row],[MES]])&lt;=3,"Q1",MONTH(Tabla1[[#This Row],[MES]])&lt;=6,"Q2",MONTH(Tabla1[[#This Row],[MES]])&lt;=9,"Q3",TRUE,"Q4")</f>
        <v>Q1</v>
      </c>
      <c r="AN301" t="str">
        <f>+IFERROR(VLOOKUP(Tabla1[[#This Row],[CUENTA]],CTAS[],2,0),"OTROS")</f>
        <v>OTROS</v>
      </c>
      <c r="AP301" t="str">
        <f>+IFERROR(VLOOKUP(Tabla1[[#This Row],[EMPLEADO]],IS[],3,0),"OTROS")</f>
        <v>OTROS</v>
      </c>
      <c r="AQ301" t="str">
        <f>+IFERROR(VLOOKUP(Tabla1[[#This Row],[EMPLEADO]],IS[[NÓMINA]:[INGENIERO]],2,0),"OTROS")</f>
        <v>OTROS</v>
      </c>
    </row>
    <row r="302" spans="1:43" x14ac:dyDescent="0.25">
      <c r="A302" t="s">
        <v>4444</v>
      </c>
      <c r="B302">
        <v>1</v>
      </c>
      <c r="C302" t="s">
        <v>4675</v>
      </c>
      <c r="D302" t="s">
        <v>38</v>
      </c>
      <c r="E302" t="s">
        <v>373</v>
      </c>
      <c r="F302" t="s">
        <v>4676</v>
      </c>
      <c r="G302" s="17" t="s">
        <v>4677</v>
      </c>
      <c r="H302" t="s">
        <v>308</v>
      </c>
      <c r="I302" t="s">
        <v>43</v>
      </c>
      <c r="J302" t="s">
        <v>8</v>
      </c>
      <c r="K302" t="s">
        <v>495</v>
      </c>
      <c r="L302" t="s">
        <v>496</v>
      </c>
      <c r="M302" t="s">
        <v>46</v>
      </c>
      <c r="N302">
        <v>0</v>
      </c>
      <c r="O302" t="s">
        <v>47</v>
      </c>
      <c r="P302">
        <v>167</v>
      </c>
      <c r="Q302" t="s">
        <v>48</v>
      </c>
      <c r="R302" t="s">
        <v>153</v>
      </c>
      <c r="S302" t="s">
        <v>50</v>
      </c>
      <c r="T302" t="s">
        <v>51</v>
      </c>
      <c r="U302" t="s">
        <v>52</v>
      </c>
      <c r="V302">
        <v>1.05</v>
      </c>
      <c r="W302" s="1">
        <v>750.75000000000011</v>
      </c>
      <c r="X302">
        <v>1</v>
      </c>
      <c r="Y302">
        <v>0.45</v>
      </c>
      <c r="Z302">
        <v>5</v>
      </c>
      <c r="AA302">
        <v>0.09</v>
      </c>
      <c r="AB302" s="2">
        <v>0</v>
      </c>
      <c r="AC302" s="1">
        <v>0</v>
      </c>
      <c r="AD302" s="7">
        <v>43501</v>
      </c>
      <c r="AE302" s="7">
        <v>43502</v>
      </c>
      <c r="AF302">
        <v>1</v>
      </c>
      <c r="AG302" t="s">
        <v>53</v>
      </c>
      <c r="AH302" s="2">
        <v>0</v>
      </c>
      <c r="AI302" s="1">
        <v>0</v>
      </c>
      <c r="AJ302" s="1">
        <v>0</v>
      </c>
      <c r="AK302" s="6" t="str">
        <f>+IF(Tabla1[[#This Row],[REQUEST_TY]]="SR MANTENIMIENTO CORRECTIVO", "EMERGENCIA", "OTROS")</f>
        <v>EMERGENCIA</v>
      </c>
      <c r="AL302" s="6" t="str">
        <f>+_xlfn.IFS(Tabla1[[#This Row],[Veces obj]]&lt;=1,"0-1",Tabla1[[#This Row],[Veces obj]]&lt;=2,"1-2",Tabla1[[#This Row],[Veces obj]]&lt;=3,"2-3",TRUE,"&gt;3")</f>
        <v>0-1</v>
      </c>
      <c r="AM302" s="6" t="str">
        <f>+_xlfn.IFS(MONTH(Tabla1[[#This Row],[MES]])&lt;=3,"Q1",MONTH(Tabla1[[#This Row],[MES]])&lt;=6,"Q2",MONTH(Tabla1[[#This Row],[MES]])&lt;=9,"Q3",TRUE,"Q4")</f>
        <v>Q1</v>
      </c>
      <c r="AN302" t="str">
        <f>+IFERROR(VLOOKUP(Tabla1[[#This Row],[CUENTA]],CTAS[],2,0),"OTROS")</f>
        <v>OTROS</v>
      </c>
      <c r="AP302" t="str">
        <f>+IFERROR(VLOOKUP(Tabla1[[#This Row],[EMPLEADO]],IS[],3,0),"OTROS")</f>
        <v>OTROS</v>
      </c>
      <c r="AQ302" t="str">
        <f>+IFERROR(VLOOKUP(Tabla1[[#This Row],[EMPLEADO]],IS[[NÓMINA]:[INGENIERO]],2,0),"OTROS")</f>
        <v>OTROS</v>
      </c>
    </row>
    <row r="303" spans="1:43" x14ac:dyDescent="0.25">
      <c r="A303" t="s">
        <v>4444</v>
      </c>
      <c r="B303">
        <v>1</v>
      </c>
      <c r="C303" t="s">
        <v>6487</v>
      </c>
      <c r="D303" t="s">
        <v>38</v>
      </c>
      <c r="E303" t="s">
        <v>6488</v>
      </c>
      <c r="F303" t="s">
        <v>6489</v>
      </c>
      <c r="G303" s="17" t="s">
        <v>6490</v>
      </c>
      <c r="H303" t="s">
        <v>740</v>
      </c>
      <c r="I303" t="s">
        <v>43</v>
      </c>
      <c r="J303" t="s">
        <v>8</v>
      </c>
      <c r="K303" t="s">
        <v>741</v>
      </c>
      <c r="L303" t="s">
        <v>742</v>
      </c>
      <c r="M303" t="s">
        <v>743</v>
      </c>
      <c r="N303">
        <v>0</v>
      </c>
      <c r="O303" t="s">
        <v>47</v>
      </c>
      <c r="P303">
        <v>307</v>
      </c>
      <c r="Q303" t="s">
        <v>48</v>
      </c>
      <c r="R303" t="s">
        <v>74</v>
      </c>
      <c r="S303" t="s">
        <v>50</v>
      </c>
      <c r="T303" t="s">
        <v>51</v>
      </c>
      <c r="U303" t="s">
        <v>52</v>
      </c>
      <c r="V303">
        <v>1.05</v>
      </c>
      <c r="W303" s="1">
        <v>750.75000000000011</v>
      </c>
      <c r="X303">
        <v>1</v>
      </c>
      <c r="Y303">
        <v>0.45</v>
      </c>
      <c r="Z303">
        <v>5</v>
      </c>
      <c r="AA303">
        <v>0.09</v>
      </c>
      <c r="AB303" s="2">
        <v>0</v>
      </c>
      <c r="AC303" s="1">
        <v>0</v>
      </c>
      <c r="AD303" s="7">
        <v>43515</v>
      </c>
      <c r="AE303" s="7">
        <v>43515</v>
      </c>
      <c r="AF303">
        <v>0</v>
      </c>
      <c r="AG303" t="s">
        <v>53</v>
      </c>
      <c r="AH303" s="2">
        <v>0</v>
      </c>
      <c r="AI303" s="1">
        <v>0</v>
      </c>
      <c r="AJ303" s="1">
        <v>0</v>
      </c>
      <c r="AK303" s="6" t="str">
        <f>+IF(Tabla1[[#This Row],[REQUEST_TY]]="SR MANTENIMIENTO CORRECTIVO", "EMERGENCIA", "OTROS")</f>
        <v>EMERGENCIA</v>
      </c>
      <c r="AL303" s="6" t="str">
        <f>+_xlfn.IFS(Tabla1[[#This Row],[Veces obj]]&lt;=1,"0-1",Tabla1[[#This Row],[Veces obj]]&lt;=2,"1-2",Tabla1[[#This Row],[Veces obj]]&lt;=3,"2-3",TRUE,"&gt;3")</f>
        <v>0-1</v>
      </c>
      <c r="AM303" s="6" t="str">
        <f>+_xlfn.IFS(MONTH(Tabla1[[#This Row],[MES]])&lt;=3,"Q1",MONTH(Tabla1[[#This Row],[MES]])&lt;=6,"Q2",MONTH(Tabla1[[#This Row],[MES]])&lt;=9,"Q3",TRUE,"Q4")</f>
        <v>Q1</v>
      </c>
      <c r="AN303" t="str">
        <f>+IFERROR(VLOOKUP(Tabla1[[#This Row],[CUENTA]],CTAS[],2,0),"OTROS")</f>
        <v>OTROS</v>
      </c>
      <c r="AP303" t="str">
        <f>+IFERROR(VLOOKUP(Tabla1[[#This Row],[EMPLEADO]],IS[],3,0),"OTROS")</f>
        <v>OTROS</v>
      </c>
      <c r="AQ303" t="str">
        <f>+IFERROR(VLOOKUP(Tabla1[[#This Row],[EMPLEADO]],IS[[NÓMINA]:[INGENIERO]],2,0),"OTROS")</f>
        <v>OTROS</v>
      </c>
    </row>
    <row r="304" spans="1:43" x14ac:dyDescent="0.25">
      <c r="A304" t="s">
        <v>4444</v>
      </c>
      <c r="B304">
        <v>1</v>
      </c>
      <c r="C304" t="s">
        <v>4756</v>
      </c>
      <c r="D304" t="s">
        <v>38</v>
      </c>
      <c r="E304" t="s">
        <v>275</v>
      </c>
      <c r="F304" t="s">
        <v>4757</v>
      </c>
      <c r="G304" s="17" t="s">
        <v>4758</v>
      </c>
      <c r="H304" t="s">
        <v>204</v>
      </c>
      <c r="I304" t="s">
        <v>43</v>
      </c>
      <c r="J304" t="s">
        <v>8</v>
      </c>
      <c r="K304" t="s">
        <v>234</v>
      </c>
      <c r="L304" t="s">
        <v>3678</v>
      </c>
      <c r="M304" t="s">
        <v>761</v>
      </c>
      <c r="N304">
        <v>0</v>
      </c>
      <c r="O304" t="s">
        <v>47</v>
      </c>
      <c r="P304">
        <v>60</v>
      </c>
      <c r="Q304" t="s">
        <v>82</v>
      </c>
      <c r="R304" t="s">
        <v>95</v>
      </c>
      <c r="S304" t="s">
        <v>64</v>
      </c>
      <c r="T304" t="s">
        <v>208</v>
      </c>
      <c r="U304" t="s">
        <v>83</v>
      </c>
      <c r="V304">
        <v>1.05</v>
      </c>
      <c r="W304" s="1">
        <v>1433.25</v>
      </c>
      <c r="X304">
        <v>1</v>
      </c>
      <c r="Y304">
        <v>0.83</v>
      </c>
      <c r="Z304">
        <v>9</v>
      </c>
      <c r="AA304">
        <v>9.2222222222222219E-2</v>
      </c>
      <c r="AB304" s="2">
        <v>0</v>
      </c>
      <c r="AC304" s="1">
        <v>0</v>
      </c>
      <c r="AD304" s="7">
        <v>43502</v>
      </c>
      <c r="AE304" s="7">
        <v>43502</v>
      </c>
      <c r="AF304">
        <v>0</v>
      </c>
      <c r="AG304" t="s">
        <v>53</v>
      </c>
      <c r="AH304" s="2">
        <v>0</v>
      </c>
      <c r="AI304" s="1">
        <v>0</v>
      </c>
      <c r="AJ304" s="1">
        <v>0</v>
      </c>
      <c r="AK304" s="6" t="str">
        <f>+IF(Tabla1[[#This Row],[REQUEST_TY]]="SR MANTENIMIENTO CORRECTIVO", "EMERGENCIA", "OTROS")</f>
        <v>EMERGENCIA</v>
      </c>
      <c r="AL304" s="6" t="str">
        <f>+_xlfn.IFS(Tabla1[[#This Row],[Veces obj]]&lt;=1,"0-1",Tabla1[[#This Row],[Veces obj]]&lt;=2,"1-2",Tabla1[[#This Row],[Veces obj]]&lt;=3,"2-3",TRUE,"&gt;3")</f>
        <v>0-1</v>
      </c>
      <c r="AM304" s="6" t="str">
        <f>+_xlfn.IFS(MONTH(Tabla1[[#This Row],[MES]])&lt;=3,"Q1",MONTH(Tabla1[[#This Row],[MES]])&lt;=6,"Q2",MONTH(Tabla1[[#This Row],[MES]])&lt;=9,"Q3",TRUE,"Q4")</f>
        <v>Q1</v>
      </c>
      <c r="AN304" t="str">
        <f>+IFERROR(VLOOKUP(Tabla1[[#This Row],[CUENTA]],CTAS[],2,0),"OTROS")</f>
        <v>OTROS</v>
      </c>
      <c r="AP304" t="str">
        <f>+IFERROR(VLOOKUP(Tabla1[[#This Row],[EMPLEADO]],IS[],3,0),"OTROS")</f>
        <v>OTROS</v>
      </c>
      <c r="AQ304" t="str">
        <f>+IFERROR(VLOOKUP(Tabla1[[#This Row],[EMPLEADO]],IS[[NÓMINA]:[INGENIERO]],2,0),"OTROS")</f>
        <v>OTROS</v>
      </c>
    </row>
    <row r="305" spans="1:43" x14ac:dyDescent="0.25">
      <c r="A305" t="s">
        <v>36</v>
      </c>
      <c r="B305">
        <v>1</v>
      </c>
      <c r="C305" t="s">
        <v>1322</v>
      </c>
      <c r="D305" t="s">
        <v>38</v>
      </c>
      <c r="E305" t="s">
        <v>604</v>
      </c>
      <c r="F305" t="s">
        <v>1323</v>
      </c>
      <c r="G305" s="17" t="s">
        <v>1324</v>
      </c>
      <c r="H305" t="s">
        <v>124</v>
      </c>
      <c r="I305" t="s">
        <v>43</v>
      </c>
      <c r="J305" t="s">
        <v>8</v>
      </c>
      <c r="K305" t="s">
        <v>151</v>
      </c>
      <c r="L305" t="s">
        <v>1325</v>
      </c>
      <c r="M305" t="s">
        <v>94</v>
      </c>
      <c r="N305">
        <v>0</v>
      </c>
      <c r="O305" t="s">
        <v>47</v>
      </c>
      <c r="P305">
        <v>33</v>
      </c>
      <c r="Q305" t="s">
        <v>82</v>
      </c>
      <c r="R305" t="s">
        <v>63</v>
      </c>
      <c r="S305" t="s">
        <v>64</v>
      </c>
      <c r="T305" t="s">
        <v>51</v>
      </c>
      <c r="U305" t="s">
        <v>83</v>
      </c>
      <c r="V305">
        <v>1.05</v>
      </c>
      <c r="W305" s="1">
        <v>1433.25</v>
      </c>
      <c r="X305">
        <v>1</v>
      </c>
      <c r="Y305">
        <v>1</v>
      </c>
      <c r="Z305">
        <v>5</v>
      </c>
      <c r="AA305">
        <v>0.2</v>
      </c>
      <c r="AB305" s="2">
        <v>0</v>
      </c>
      <c r="AC305" s="1">
        <v>0</v>
      </c>
      <c r="AD305" s="7">
        <v>43488</v>
      </c>
      <c r="AE305" s="7">
        <v>43489</v>
      </c>
      <c r="AF305">
        <v>1</v>
      </c>
      <c r="AG305" t="s">
        <v>53</v>
      </c>
      <c r="AH305" s="2">
        <v>0</v>
      </c>
      <c r="AI305" s="1">
        <v>0</v>
      </c>
      <c r="AJ305" s="1">
        <v>0</v>
      </c>
      <c r="AK305" s="6" t="str">
        <f>+IF(Tabla1[[#This Row],[REQUEST_TY]]="SR MANTENIMIENTO CORRECTIVO", "EMERGENCIA", "OTROS")</f>
        <v>EMERGENCIA</v>
      </c>
      <c r="AL305" s="6" t="str">
        <f>+_xlfn.IFS(Tabla1[[#This Row],[Veces obj]]&lt;=1,"0-1",Tabla1[[#This Row],[Veces obj]]&lt;=2,"1-2",Tabla1[[#This Row],[Veces obj]]&lt;=3,"2-3",TRUE,"&gt;3")</f>
        <v>0-1</v>
      </c>
      <c r="AM305" s="6" t="str">
        <f>+_xlfn.IFS(MONTH(Tabla1[[#This Row],[MES]])&lt;=3,"Q1",MONTH(Tabla1[[#This Row],[MES]])&lt;=6,"Q2",MONTH(Tabla1[[#This Row],[MES]])&lt;=9,"Q3",TRUE,"Q4")</f>
        <v>Q1</v>
      </c>
      <c r="AN305" t="str">
        <f>+IFERROR(VLOOKUP(Tabla1[[#This Row],[CUENTA]],CTAS[],2,0),"OTROS")</f>
        <v>HONEYWELL</v>
      </c>
      <c r="AO305">
        <v>1</v>
      </c>
      <c r="AP305" t="str">
        <f>+IFERROR(VLOOKUP(Tabla1[[#This Row],[EMPLEADO]],IS[],3,0),"OTROS")</f>
        <v>JUAREZ</v>
      </c>
      <c r="AQ305" t="str">
        <f>+IFERROR(VLOOKUP(Tabla1[[#This Row],[EMPLEADO]],IS[[NÓMINA]:[INGENIERO]],2,0),"OTROS")</f>
        <v>MIGUEL COTA</v>
      </c>
    </row>
    <row r="306" spans="1:43" x14ac:dyDescent="0.25">
      <c r="A306" t="s">
        <v>36</v>
      </c>
      <c r="B306">
        <v>1</v>
      </c>
      <c r="C306" t="s">
        <v>719</v>
      </c>
      <c r="D306" t="s">
        <v>38</v>
      </c>
      <c r="E306" t="s">
        <v>720</v>
      </c>
      <c r="F306" t="s">
        <v>721</v>
      </c>
      <c r="G306" s="17" t="s">
        <v>722</v>
      </c>
      <c r="H306" t="s">
        <v>646</v>
      </c>
      <c r="I306" t="s">
        <v>43</v>
      </c>
      <c r="J306" t="s">
        <v>8</v>
      </c>
      <c r="K306" t="s">
        <v>59</v>
      </c>
      <c r="L306" t="s">
        <v>723</v>
      </c>
      <c r="M306" t="s">
        <v>358</v>
      </c>
      <c r="N306">
        <v>0</v>
      </c>
      <c r="O306" t="s">
        <v>47</v>
      </c>
      <c r="P306">
        <v>701</v>
      </c>
      <c r="Q306" t="s">
        <v>48</v>
      </c>
      <c r="R306" t="s">
        <v>242</v>
      </c>
      <c r="S306" t="s">
        <v>64</v>
      </c>
      <c r="T306" t="s">
        <v>51</v>
      </c>
      <c r="U306" t="s">
        <v>96</v>
      </c>
      <c r="V306">
        <v>1.1000000000000001</v>
      </c>
      <c r="W306" s="1">
        <v>1501.5000000000002</v>
      </c>
      <c r="X306">
        <v>1</v>
      </c>
      <c r="Y306">
        <v>0.47</v>
      </c>
      <c r="Z306">
        <v>5</v>
      </c>
      <c r="AA306">
        <v>9.4E-2</v>
      </c>
      <c r="AB306" s="2">
        <v>0</v>
      </c>
      <c r="AC306" s="1">
        <v>0</v>
      </c>
      <c r="AD306" s="7">
        <v>43476</v>
      </c>
      <c r="AE306" s="7">
        <v>43479</v>
      </c>
      <c r="AF306">
        <v>1</v>
      </c>
      <c r="AG306" t="s">
        <v>53</v>
      </c>
      <c r="AH306" s="2">
        <v>0</v>
      </c>
      <c r="AI306" s="1">
        <v>0</v>
      </c>
      <c r="AJ306" s="1">
        <v>0</v>
      </c>
      <c r="AK306" s="6" t="str">
        <f>+IF(Tabla1[[#This Row],[REQUEST_TY]]="SR MANTENIMIENTO CORRECTIVO", "EMERGENCIA", "OTROS")</f>
        <v>EMERGENCIA</v>
      </c>
      <c r="AL306" s="6" t="str">
        <f>+_xlfn.IFS(Tabla1[[#This Row],[Veces obj]]&lt;=1,"0-1",Tabla1[[#This Row],[Veces obj]]&lt;=2,"1-2",Tabla1[[#This Row],[Veces obj]]&lt;=3,"2-3",TRUE,"&gt;3")</f>
        <v>0-1</v>
      </c>
      <c r="AM306" s="6" t="str">
        <f>+_xlfn.IFS(MONTH(Tabla1[[#This Row],[MES]])&lt;=3,"Q1",MONTH(Tabla1[[#This Row],[MES]])&lt;=6,"Q2",MONTH(Tabla1[[#This Row],[MES]])&lt;=9,"Q3",TRUE,"Q4")</f>
        <v>Q1</v>
      </c>
      <c r="AN306" t="str">
        <f>+IFERROR(VLOOKUP(Tabla1[[#This Row],[CUENTA]],CTAS[],2,0),"OTROS")</f>
        <v>OTROS</v>
      </c>
      <c r="AP306" t="str">
        <f>+IFERROR(VLOOKUP(Tabla1[[#This Row],[EMPLEADO]],IS[],3,0),"OTROS")</f>
        <v>OTROS</v>
      </c>
      <c r="AQ306" t="str">
        <f>+IFERROR(VLOOKUP(Tabla1[[#This Row],[EMPLEADO]],IS[[NÓMINA]:[INGENIERO]],2,0),"OTROS")</f>
        <v>OTROS</v>
      </c>
    </row>
    <row r="307" spans="1:43" x14ac:dyDescent="0.25">
      <c r="A307" t="s">
        <v>4444</v>
      </c>
      <c r="B307">
        <v>1</v>
      </c>
      <c r="C307" t="s">
        <v>5448</v>
      </c>
      <c r="D307" t="s">
        <v>38</v>
      </c>
      <c r="E307" t="s">
        <v>373</v>
      </c>
      <c r="F307" t="s">
        <v>5449</v>
      </c>
      <c r="G307" s="17" t="s">
        <v>5450</v>
      </c>
      <c r="H307" t="s">
        <v>471</v>
      </c>
      <c r="I307" t="s">
        <v>43</v>
      </c>
      <c r="J307" t="s">
        <v>8</v>
      </c>
      <c r="K307" t="s">
        <v>102</v>
      </c>
      <c r="L307" t="s">
        <v>718</v>
      </c>
      <c r="M307" t="s">
        <v>46</v>
      </c>
      <c r="N307">
        <v>0</v>
      </c>
      <c r="O307" t="s">
        <v>47</v>
      </c>
      <c r="P307">
        <v>330</v>
      </c>
      <c r="Q307" t="s">
        <v>48</v>
      </c>
      <c r="R307" t="s">
        <v>153</v>
      </c>
      <c r="S307" t="s">
        <v>50</v>
      </c>
      <c r="T307" t="s">
        <v>51</v>
      </c>
      <c r="U307" t="s">
        <v>52</v>
      </c>
      <c r="V307">
        <v>1.05</v>
      </c>
      <c r="W307" s="1">
        <v>750.75000000000011</v>
      </c>
      <c r="X307">
        <v>1</v>
      </c>
      <c r="Y307">
        <v>0.47</v>
      </c>
      <c r="Z307">
        <v>5</v>
      </c>
      <c r="AA307">
        <v>9.4E-2</v>
      </c>
      <c r="AB307" s="2">
        <v>0</v>
      </c>
      <c r="AC307" s="1">
        <v>0</v>
      </c>
      <c r="AD307" s="7">
        <v>43504</v>
      </c>
      <c r="AE307" s="7">
        <v>43507</v>
      </c>
      <c r="AF307">
        <v>1</v>
      </c>
      <c r="AG307" t="s">
        <v>53</v>
      </c>
      <c r="AH307" s="2">
        <v>0</v>
      </c>
      <c r="AI307" s="1">
        <v>0</v>
      </c>
      <c r="AJ307" s="1">
        <v>0</v>
      </c>
      <c r="AK307" s="6" t="str">
        <f>+IF(Tabla1[[#This Row],[REQUEST_TY]]="SR MANTENIMIENTO CORRECTIVO", "EMERGENCIA", "OTROS")</f>
        <v>EMERGENCIA</v>
      </c>
      <c r="AL307" s="6" t="str">
        <f>+_xlfn.IFS(Tabla1[[#This Row],[Veces obj]]&lt;=1,"0-1",Tabla1[[#This Row],[Veces obj]]&lt;=2,"1-2",Tabla1[[#This Row],[Veces obj]]&lt;=3,"2-3",TRUE,"&gt;3")</f>
        <v>0-1</v>
      </c>
      <c r="AM307" s="6" t="str">
        <f>+_xlfn.IFS(MONTH(Tabla1[[#This Row],[MES]])&lt;=3,"Q1",MONTH(Tabla1[[#This Row],[MES]])&lt;=6,"Q2",MONTH(Tabla1[[#This Row],[MES]])&lt;=9,"Q3",TRUE,"Q4")</f>
        <v>Q1</v>
      </c>
      <c r="AN307" t="str">
        <f>+IFERROR(VLOOKUP(Tabla1[[#This Row],[CUENTA]],CTAS[],2,0),"OTROS")</f>
        <v>OTROS</v>
      </c>
      <c r="AP307" t="str">
        <f>+IFERROR(VLOOKUP(Tabla1[[#This Row],[EMPLEADO]],IS[],3,0),"OTROS")</f>
        <v>OTROS</v>
      </c>
      <c r="AQ307" t="str">
        <f>+IFERROR(VLOOKUP(Tabla1[[#This Row],[EMPLEADO]],IS[[NÓMINA]:[INGENIERO]],2,0),"OTROS")</f>
        <v>OTROS</v>
      </c>
    </row>
    <row r="308" spans="1:43" x14ac:dyDescent="0.25">
      <c r="A308" t="s">
        <v>4444</v>
      </c>
      <c r="B308">
        <v>1</v>
      </c>
      <c r="C308" t="s">
        <v>5844</v>
      </c>
      <c r="D308" t="s">
        <v>38</v>
      </c>
      <c r="E308" t="s">
        <v>394</v>
      </c>
      <c r="F308" t="s">
        <v>5845</v>
      </c>
      <c r="G308" s="17" t="s">
        <v>1114</v>
      </c>
      <c r="H308" t="s">
        <v>568</v>
      </c>
      <c r="I308" t="s">
        <v>43</v>
      </c>
      <c r="J308" t="s">
        <v>8</v>
      </c>
      <c r="K308" t="s">
        <v>1115</v>
      </c>
      <c r="L308" t="s">
        <v>1116</v>
      </c>
      <c r="M308" t="s">
        <v>714</v>
      </c>
      <c r="N308">
        <v>0</v>
      </c>
      <c r="O308" t="s">
        <v>47</v>
      </c>
      <c r="P308">
        <v>33</v>
      </c>
      <c r="Q308" t="s">
        <v>82</v>
      </c>
      <c r="R308" t="s">
        <v>63</v>
      </c>
      <c r="S308" t="s">
        <v>64</v>
      </c>
      <c r="T308" t="s">
        <v>51</v>
      </c>
      <c r="U308" t="s">
        <v>83</v>
      </c>
      <c r="V308">
        <v>1.05</v>
      </c>
      <c r="W308" s="1">
        <v>1433.25</v>
      </c>
      <c r="X308">
        <v>1</v>
      </c>
      <c r="Y308">
        <v>0.47</v>
      </c>
      <c r="Z308">
        <v>5</v>
      </c>
      <c r="AA308">
        <v>9.4E-2</v>
      </c>
      <c r="AB308" s="2">
        <v>0</v>
      </c>
      <c r="AC308" s="1">
        <v>0</v>
      </c>
      <c r="AD308" s="7">
        <v>43509</v>
      </c>
      <c r="AE308" s="7">
        <v>43509</v>
      </c>
      <c r="AF308">
        <v>0</v>
      </c>
      <c r="AG308" t="s">
        <v>53</v>
      </c>
      <c r="AH308" s="2">
        <v>0</v>
      </c>
      <c r="AI308" s="1">
        <v>0</v>
      </c>
      <c r="AJ308" s="1">
        <v>0</v>
      </c>
      <c r="AK308" s="6" t="str">
        <f>+IF(Tabla1[[#This Row],[REQUEST_TY]]="SR MANTENIMIENTO CORRECTIVO", "EMERGENCIA", "OTROS")</f>
        <v>EMERGENCIA</v>
      </c>
      <c r="AL308" s="6" t="str">
        <f>+_xlfn.IFS(Tabla1[[#This Row],[Veces obj]]&lt;=1,"0-1",Tabla1[[#This Row],[Veces obj]]&lt;=2,"1-2",Tabla1[[#This Row],[Veces obj]]&lt;=3,"2-3",TRUE,"&gt;3")</f>
        <v>0-1</v>
      </c>
      <c r="AM308" s="6" t="str">
        <f>+_xlfn.IFS(MONTH(Tabla1[[#This Row],[MES]])&lt;=3,"Q1",MONTH(Tabla1[[#This Row],[MES]])&lt;=6,"Q2",MONTH(Tabla1[[#This Row],[MES]])&lt;=9,"Q3",TRUE,"Q4")</f>
        <v>Q1</v>
      </c>
      <c r="AN308" t="str">
        <f>+IFERROR(VLOOKUP(Tabla1[[#This Row],[CUENTA]],CTAS[],2,0),"OTROS")</f>
        <v>OTROS</v>
      </c>
      <c r="AP308" t="str">
        <f>+IFERROR(VLOOKUP(Tabla1[[#This Row],[EMPLEADO]],IS[],3,0),"OTROS")</f>
        <v>OTROS</v>
      </c>
      <c r="AQ308" t="str">
        <f>+IFERROR(VLOOKUP(Tabla1[[#This Row],[EMPLEADO]],IS[[NÓMINA]:[INGENIERO]],2,0),"OTROS")</f>
        <v>OTROS</v>
      </c>
    </row>
    <row r="309" spans="1:43" x14ac:dyDescent="0.25">
      <c r="A309" t="s">
        <v>36</v>
      </c>
      <c r="B309">
        <v>1</v>
      </c>
      <c r="C309" t="s">
        <v>1489</v>
      </c>
      <c r="D309" t="s">
        <v>38</v>
      </c>
      <c r="E309" t="s">
        <v>160</v>
      </c>
      <c r="F309" t="s">
        <v>1490</v>
      </c>
      <c r="G309" s="17" t="s">
        <v>1491</v>
      </c>
      <c r="H309" t="s">
        <v>124</v>
      </c>
      <c r="I309" t="s">
        <v>43</v>
      </c>
      <c r="J309" t="s">
        <v>8</v>
      </c>
      <c r="K309" t="s">
        <v>240</v>
      </c>
      <c r="L309" t="s">
        <v>241</v>
      </c>
      <c r="M309" t="s">
        <v>94</v>
      </c>
      <c r="N309">
        <v>0</v>
      </c>
      <c r="O309" t="s">
        <v>47</v>
      </c>
      <c r="P309">
        <v>51</v>
      </c>
      <c r="Q309" t="s">
        <v>82</v>
      </c>
      <c r="R309" t="s">
        <v>49</v>
      </c>
      <c r="S309" t="s">
        <v>50</v>
      </c>
      <c r="T309" t="s">
        <v>51</v>
      </c>
      <c r="U309" t="s">
        <v>120</v>
      </c>
      <c r="V309">
        <v>0.8</v>
      </c>
      <c r="W309" s="1">
        <v>572.00000000000011</v>
      </c>
      <c r="X309">
        <v>1</v>
      </c>
      <c r="Y309">
        <v>1.17</v>
      </c>
      <c r="Z309">
        <v>5</v>
      </c>
      <c r="AA309">
        <v>0.23399999999999999</v>
      </c>
      <c r="AB309" s="2">
        <v>0</v>
      </c>
      <c r="AC309" s="1">
        <v>0</v>
      </c>
      <c r="AD309" s="7">
        <v>43483</v>
      </c>
      <c r="AE309" s="7">
        <v>43483</v>
      </c>
      <c r="AF309">
        <v>0</v>
      </c>
      <c r="AG309" t="s">
        <v>53</v>
      </c>
      <c r="AH309" s="2">
        <v>0</v>
      </c>
      <c r="AI309" s="1">
        <v>0</v>
      </c>
      <c r="AJ309" s="1">
        <v>0</v>
      </c>
      <c r="AK309" s="6" t="str">
        <f>+IF(Tabla1[[#This Row],[REQUEST_TY]]="SR MANTENIMIENTO CORRECTIVO", "EMERGENCIA", "OTROS")</f>
        <v>EMERGENCIA</v>
      </c>
      <c r="AL309" s="6" t="str">
        <f>+_xlfn.IFS(Tabla1[[#This Row],[Veces obj]]&lt;=1,"0-1",Tabla1[[#This Row],[Veces obj]]&lt;=2,"1-2",Tabla1[[#This Row],[Veces obj]]&lt;=3,"2-3",TRUE,"&gt;3")</f>
        <v>0-1</v>
      </c>
      <c r="AM309" s="6" t="str">
        <f>+_xlfn.IFS(MONTH(Tabla1[[#This Row],[MES]])&lt;=3,"Q1",MONTH(Tabla1[[#This Row],[MES]])&lt;=6,"Q2",MONTH(Tabla1[[#This Row],[MES]])&lt;=9,"Q3",TRUE,"Q4")</f>
        <v>Q1</v>
      </c>
      <c r="AN309" t="str">
        <f>+IFERROR(VLOOKUP(Tabla1[[#This Row],[CUENTA]],CTAS[],2,0),"OTROS")</f>
        <v>OTROS</v>
      </c>
      <c r="AO309">
        <v>1</v>
      </c>
      <c r="AP309" t="str">
        <f>+IFERROR(VLOOKUP(Tabla1[[#This Row],[EMPLEADO]],IS[],3,0),"OTROS")</f>
        <v>JUAREZ</v>
      </c>
      <c r="AQ309" t="str">
        <f>+IFERROR(VLOOKUP(Tabla1[[#This Row],[EMPLEADO]],IS[[NÓMINA]:[INGENIERO]],2,0),"OTROS")</f>
        <v>MIGUEL COTA</v>
      </c>
    </row>
    <row r="310" spans="1:43" x14ac:dyDescent="0.25">
      <c r="A310" t="s">
        <v>36</v>
      </c>
      <c r="B310">
        <v>1</v>
      </c>
      <c r="C310" t="s">
        <v>724</v>
      </c>
      <c r="D310" t="s">
        <v>38</v>
      </c>
      <c r="E310" t="s">
        <v>725</v>
      </c>
      <c r="F310" t="s">
        <v>726</v>
      </c>
      <c r="G310" s="17" t="s">
        <v>727</v>
      </c>
      <c r="H310" t="s">
        <v>707</v>
      </c>
      <c r="I310" t="s">
        <v>43</v>
      </c>
      <c r="J310" t="s">
        <v>8</v>
      </c>
      <c r="K310" t="s">
        <v>102</v>
      </c>
      <c r="L310" t="s">
        <v>728</v>
      </c>
      <c r="M310" t="s">
        <v>709</v>
      </c>
      <c r="N310">
        <v>0</v>
      </c>
      <c r="O310" t="s">
        <v>105</v>
      </c>
      <c r="P310">
        <v>19</v>
      </c>
      <c r="Q310" t="s">
        <v>62</v>
      </c>
      <c r="R310" t="s">
        <v>223</v>
      </c>
      <c r="S310" t="s">
        <v>139</v>
      </c>
      <c r="T310" t="s">
        <v>51</v>
      </c>
      <c r="U310" t="s">
        <v>262</v>
      </c>
      <c r="V310">
        <v>1.05</v>
      </c>
      <c r="W310" s="1">
        <v>843.15000000000009</v>
      </c>
      <c r="X310">
        <v>1</v>
      </c>
      <c r="Y310">
        <v>0.38</v>
      </c>
      <c r="Z310">
        <v>4</v>
      </c>
      <c r="AA310">
        <v>9.5000000000000001E-2</v>
      </c>
      <c r="AB310" s="2">
        <v>0</v>
      </c>
      <c r="AC310" s="1">
        <v>0</v>
      </c>
      <c r="AD310" s="7">
        <v>43494</v>
      </c>
      <c r="AE310" s="7">
        <v>43494</v>
      </c>
      <c r="AF310">
        <v>0</v>
      </c>
      <c r="AG310" t="s">
        <v>53</v>
      </c>
      <c r="AH310" s="2">
        <v>0</v>
      </c>
      <c r="AI310" s="1">
        <v>0</v>
      </c>
      <c r="AJ310" s="1">
        <v>0</v>
      </c>
      <c r="AK310" s="6" t="str">
        <f>+IF(Tabla1[[#This Row],[REQUEST_TY]]="SR MANTENIMIENTO CORRECTIVO", "EMERGENCIA", "OTROS")</f>
        <v>EMERGENCIA</v>
      </c>
      <c r="AL310" s="6" t="str">
        <f>+_xlfn.IFS(Tabla1[[#This Row],[Veces obj]]&lt;=1,"0-1",Tabla1[[#This Row],[Veces obj]]&lt;=2,"1-2",Tabla1[[#This Row],[Veces obj]]&lt;=3,"2-3",TRUE,"&gt;3")</f>
        <v>0-1</v>
      </c>
      <c r="AM310" s="6" t="str">
        <f>+_xlfn.IFS(MONTH(Tabla1[[#This Row],[MES]])&lt;=3,"Q1",MONTH(Tabla1[[#This Row],[MES]])&lt;=6,"Q2",MONTH(Tabla1[[#This Row],[MES]])&lt;=9,"Q3",TRUE,"Q4")</f>
        <v>Q1</v>
      </c>
      <c r="AN310" t="str">
        <f>+IFERROR(VLOOKUP(Tabla1[[#This Row],[CUENTA]],CTAS[],2,0),"OTROS")</f>
        <v>OTROS</v>
      </c>
      <c r="AP310" t="str">
        <f>+IFERROR(VLOOKUP(Tabla1[[#This Row],[EMPLEADO]],IS[],3,0),"OTROS")</f>
        <v>OTROS</v>
      </c>
      <c r="AQ310" t="str">
        <f>+IFERROR(VLOOKUP(Tabla1[[#This Row],[EMPLEADO]],IS[[NÓMINA]:[INGENIERO]],2,0),"OTROS")</f>
        <v>OTROS</v>
      </c>
    </row>
    <row r="311" spans="1:43" x14ac:dyDescent="0.25">
      <c r="A311" t="s">
        <v>4444</v>
      </c>
      <c r="B311">
        <v>1</v>
      </c>
      <c r="C311" t="s">
        <v>6236</v>
      </c>
      <c r="D311" t="s">
        <v>818</v>
      </c>
      <c r="E311" t="s">
        <v>39</v>
      </c>
      <c r="F311" t="s">
        <v>6237</v>
      </c>
      <c r="G311" s="17" t="s">
        <v>5431</v>
      </c>
      <c r="H311" t="s">
        <v>691</v>
      </c>
      <c r="I311" t="s">
        <v>43</v>
      </c>
      <c r="J311" t="s">
        <v>8</v>
      </c>
      <c r="K311" t="s">
        <v>5375</v>
      </c>
      <c r="L311" t="s">
        <v>5432</v>
      </c>
      <c r="M311" t="s">
        <v>640</v>
      </c>
      <c r="N311">
        <v>0</v>
      </c>
      <c r="O311" t="s">
        <v>47</v>
      </c>
      <c r="P311" t="s">
        <v>822</v>
      </c>
      <c r="Q311" t="s">
        <v>48</v>
      </c>
      <c r="R311" t="s">
        <v>49</v>
      </c>
      <c r="S311" t="s">
        <v>50</v>
      </c>
      <c r="T311" t="s">
        <v>51</v>
      </c>
      <c r="U311" t="s">
        <v>52</v>
      </c>
      <c r="V311">
        <v>1</v>
      </c>
      <c r="W311" s="1">
        <v>715.00000000000011</v>
      </c>
      <c r="X311">
        <v>1</v>
      </c>
      <c r="Y311">
        <v>0.48</v>
      </c>
      <c r="Z311">
        <v>5</v>
      </c>
      <c r="AA311">
        <v>9.6000000000000002E-2</v>
      </c>
      <c r="AB311" s="2">
        <v>0</v>
      </c>
      <c r="AC311" s="1">
        <v>0</v>
      </c>
      <c r="AD311" s="7">
        <v>43511</v>
      </c>
      <c r="AE311" s="7">
        <v>43514</v>
      </c>
      <c r="AF311">
        <v>1</v>
      </c>
      <c r="AG311" t="s">
        <v>53</v>
      </c>
      <c r="AH311" s="2">
        <v>0</v>
      </c>
      <c r="AI311" s="1">
        <v>0</v>
      </c>
      <c r="AJ311" s="1">
        <v>0</v>
      </c>
      <c r="AK311" s="6" t="str">
        <f>+IF(Tabla1[[#This Row],[REQUEST_TY]]="SR MANTENIMIENTO CORRECTIVO", "EMERGENCIA", "OTROS")</f>
        <v>OTROS</v>
      </c>
      <c r="AL311" s="6" t="str">
        <f>+_xlfn.IFS(Tabla1[[#This Row],[Veces obj]]&lt;=1,"0-1",Tabla1[[#This Row],[Veces obj]]&lt;=2,"1-2",Tabla1[[#This Row],[Veces obj]]&lt;=3,"2-3",TRUE,"&gt;3")</f>
        <v>0-1</v>
      </c>
      <c r="AM311" s="6" t="str">
        <f>+_xlfn.IFS(MONTH(Tabla1[[#This Row],[MES]])&lt;=3,"Q1",MONTH(Tabla1[[#This Row],[MES]])&lt;=6,"Q2",MONTH(Tabla1[[#This Row],[MES]])&lt;=9,"Q3",TRUE,"Q4")</f>
        <v>Q1</v>
      </c>
      <c r="AN311" t="str">
        <f>+IFERROR(VLOOKUP(Tabla1[[#This Row],[CUENTA]],CTAS[],2,0),"OTROS")</f>
        <v>OTROS</v>
      </c>
      <c r="AP311" t="str">
        <f>+IFERROR(VLOOKUP(Tabla1[[#This Row],[EMPLEADO]],IS[],3,0),"OTROS")</f>
        <v>OTROS</v>
      </c>
      <c r="AQ311" t="str">
        <f>+IFERROR(VLOOKUP(Tabla1[[#This Row],[EMPLEADO]],IS[[NÓMINA]:[INGENIERO]],2,0),"OTROS")</f>
        <v>OTROS</v>
      </c>
    </row>
    <row r="312" spans="1:43" x14ac:dyDescent="0.25">
      <c r="A312" t="s">
        <v>4444</v>
      </c>
      <c r="B312">
        <v>1</v>
      </c>
      <c r="C312" t="s">
        <v>5360</v>
      </c>
      <c r="D312" t="s">
        <v>38</v>
      </c>
      <c r="E312" t="s">
        <v>250</v>
      </c>
      <c r="F312" t="s">
        <v>5361</v>
      </c>
      <c r="G312" s="17" t="s">
        <v>284</v>
      </c>
      <c r="H312" t="s">
        <v>124</v>
      </c>
      <c r="I312" t="s">
        <v>43</v>
      </c>
      <c r="J312" t="s">
        <v>8</v>
      </c>
      <c r="K312" t="s">
        <v>240</v>
      </c>
      <c r="L312" t="s">
        <v>285</v>
      </c>
      <c r="M312" t="s">
        <v>94</v>
      </c>
      <c r="N312">
        <v>0</v>
      </c>
      <c r="O312" t="s">
        <v>47</v>
      </c>
      <c r="P312">
        <v>21</v>
      </c>
      <c r="Q312" t="s">
        <v>62</v>
      </c>
      <c r="R312" t="s">
        <v>49</v>
      </c>
      <c r="S312" t="s">
        <v>50</v>
      </c>
      <c r="T312" t="s">
        <v>51</v>
      </c>
      <c r="U312" t="s">
        <v>154</v>
      </c>
      <c r="V312">
        <v>0.6</v>
      </c>
      <c r="W312" s="1">
        <v>429.00000000000006</v>
      </c>
      <c r="X312">
        <v>1</v>
      </c>
      <c r="Y312">
        <v>1.39</v>
      </c>
      <c r="Z312">
        <v>5</v>
      </c>
      <c r="AA312">
        <v>0.27799999999999997</v>
      </c>
      <c r="AB312" s="2">
        <v>0</v>
      </c>
      <c r="AC312" s="1">
        <v>0</v>
      </c>
      <c r="AD312" s="7">
        <v>43503</v>
      </c>
      <c r="AE312" s="7">
        <v>43503</v>
      </c>
      <c r="AF312">
        <v>0</v>
      </c>
      <c r="AG312" t="s">
        <v>53</v>
      </c>
      <c r="AH312" s="2">
        <v>0</v>
      </c>
      <c r="AI312" s="1">
        <v>0</v>
      </c>
      <c r="AJ312" s="1">
        <v>0</v>
      </c>
      <c r="AK312" s="6" t="str">
        <f>+IF(Tabla1[[#This Row],[REQUEST_TY]]="SR MANTENIMIENTO CORRECTIVO", "EMERGENCIA", "OTROS")</f>
        <v>EMERGENCIA</v>
      </c>
      <c r="AL312" s="6" t="str">
        <f>+_xlfn.IFS(Tabla1[[#This Row],[Veces obj]]&lt;=1,"0-1",Tabla1[[#This Row],[Veces obj]]&lt;=2,"1-2",Tabla1[[#This Row],[Veces obj]]&lt;=3,"2-3",TRUE,"&gt;3")</f>
        <v>0-1</v>
      </c>
      <c r="AM312" s="6" t="str">
        <f>+_xlfn.IFS(MONTH(Tabla1[[#This Row],[MES]])&lt;=3,"Q1",MONTH(Tabla1[[#This Row],[MES]])&lt;=6,"Q2",MONTH(Tabla1[[#This Row],[MES]])&lt;=9,"Q3",TRUE,"Q4")</f>
        <v>Q1</v>
      </c>
      <c r="AN312" t="str">
        <f>+IFERROR(VLOOKUP(Tabla1[[#This Row],[CUENTA]],CTAS[],2,0),"OTROS")</f>
        <v>OTROS</v>
      </c>
      <c r="AO312">
        <v>1</v>
      </c>
      <c r="AP312" t="str">
        <f>+IFERROR(VLOOKUP(Tabla1[[#This Row],[EMPLEADO]],IS[],3,0),"OTROS")</f>
        <v>JUAREZ</v>
      </c>
      <c r="AQ312" t="str">
        <f>+IFERROR(VLOOKUP(Tabla1[[#This Row],[EMPLEADO]],IS[[NÓMINA]:[INGENIERO]],2,0),"OTROS")</f>
        <v>MIGUEL COTA</v>
      </c>
    </row>
    <row r="313" spans="1:43" x14ac:dyDescent="0.25">
      <c r="A313" t="s">
        <v>36</v>
      </c>
      <c r="B313">
        <v>1</v>
      </c>
      <c r="C313" t="s">
        <v>1883</v>
      </c>
      <c r="D313" t="s">
        <v>38</v>
      </c>
      <c r="E313" t="s">
        <v>160</v>
      </c>
      <c r="F313" t="s">
        <v>1884</v>
      </c>
      <c r="G313" s="17" t="s">
        <v>1491</v>
      </c>
      <c r="H313" t="s">
        <v>124</v>
      </c>
      <c r="I313" t="s">
        <v>43</v>
      </c>
      <c r="J313" t="s">
        <v>8</v>
      </c>
      <c r="K313" t="s">
        <v>240</v>
      </c>
      <c r="L313" t="s">
        <v>241</v>
      </c>
      <c r="M313" t="s">
        <v>94</v>
      </c>
      <c r="N313">
        <v>0</v>
      </c>
      <c r="O313" t="s">
        <v>47</v>
      </c>
      <c r="P313">
        <v>4</v>
      </c>
      <c r="Q313" t="s">
        <v>207</v>
      </c>
      <c r="R313" t="s">
        <v>49</v>
      </c>
      <c r="S313" t="s">
        <v>50</v>
      </c>
      <c r="T313" t="s">
        <v>51</v>
      </c>
      <c r="U313" t="s">
        <v>486</v>
      </c>
      <c r="V313">
        <v>0</v>
      </c>
      <c r="W313" s="1">
        <v>0</v>
      </c>
      <c r="X313">
        <v>1</v>
      </c>
      <c r="Y313">
        <v>1.55</v>
      </c>
      <c r="Z313">
        <v>5</v>
      </c>
      <c r="AA313">
        <v>0.31</v>
      </c>
      <c r="AB313" s="2">
        <v>0</v>
      </c>
      <c r="AC313" s="1">
        <v>0</v>
      </c>
      <c r="AD313" s="7">
        <v>43487</v>
      </c>
      <c r="AE313" s="7">
        <v>43487</v>
      </c>
      <c r="AF313">
        <v>0</v>
      </c>
      <c r="AG313" t="s">
        <v>53</v>
      </c>
      <c r="AH313" s="2">
        <v>0</v>
      </c>
      <c r="AI313" s="1">
        <v>0</v>
      </c>
      <c r="AJ313" s="1">
        <v>0</v>
      </c>
      <c r="AK313" s="6" t="str">
        <f>+IF(Tabla1[[#This Row],[REQUEST_TY]]="SR MANTENIMIENTO CORRECTIVO", "EMERGENCIA", "OTROS")</f>
        <v>EMERGENCIA</v>
      </c>
      <c r="AL313" s="6" t="str">
        <f>+_xlfn.IFS(Tabla1[[#This Row],[Veces obj]]&lt;=1,"0-1",Tabla1[[#This Row],[Veces obj]]&lt;=2,"1-2",Tabla1[[#This Row],[Veces obj]]&lt;=3,"2-3",TRUE,"&gt;3")</f>
        <v>0-1</v>
      </c>
      <c r="AM313" s="6" t="str">
        <f>+_xlfn.IFS(MONTH(Tabla1[[#This Row],[MES]])&lt;=3,"Q1",MONTH(Tabla1[[#This Row],[MES]])&lt;=6,"Q2",MONTH(Tabla1[[#This Row],[MES]])&lt;=9,"Q3",TRUE,"Q4")</f>
        <v>Q1</v>
      </c>
      <c r="AN313" t="str">
        <f>+IFERROR(VLOOKUP(Tabla1[[#This Row],[CUENTA]],CTAS[],2,0),"OTROS")</f>
        <v>OTROS</v>
      </c>
      <c r="AO313">
        <v>1</v>
      </c>
      <c r="AP313" t="str">
        <f>+IFERROR(VLOOKUP(Tabla1[[#This Row],[EMPLEADO]],IS[],3,0),"OTROS")</f>
        <v>JUAREZ</v>
      </c>
      <c r="AQ313" t="str">
        <f>+IFERROR(VLOOKUP(Tabla1[[#This Row],[EMPLEADO]],IS[[NÓMINA]:[INGENIERO]],2,0),"OTROS")</f>
        <v>MIGUEL COTA</v>
      </c>
    </row>
    <row r="314" spans="1:43" x14ac:dyDescent="0.25">
      <c r="A314" t="s">
        <v>4444</v>
      </c>
      <c r="B314">
        <v>1</v>
      </c>
      <c r="C314" t="s">
        <v>6620</v>
      </c>
      <c r="D314" t="s">
        <v>38</v>
      </c>
      <c r="E314" t="s">
        <v>39</v>
      </c>
      <c r="F314" t="s">
        <v>6621</v>
      </c>
      <c r="G314" s="17" t="s">
        <v>6622</v>
      </c>
      <c r="H314" t="s">
        <v>124</v>
      </c>
      <c r="I314" t="s">
        <v>43</v>
      </c>
      <c r="J314" t="s">
        <v>8</v>
      </c>
      <c r="K314" t="s">
        <v>2028</v>
      </c>
      <c r="L314" t="s">
        <v>6623</v>
      </c>
      <c r="M314" t="s">
        <v>94</v>
      </c>
      <c r="N314">
        <v>0</v>
      </c>
      <c r="O314" t="s">
        <v>47</v>
      </c>
      <c r="P314">
        <v>105</v>
      </c>
      <c r="Q314" t="s">
        <v>48</v>
      </c>
      <c r="R314" t="s">
        <v>49</v>
      </c>
      <c r="S314" t="s">
        <v>50</v>
      </c>
      <c r="T314" t="s">
        <v>51</v>
      </c>
      <c r="U314" t="s">
        <v>52</v>
      </c>
      <c r="V314">
        <v>1.05</v>
      </c>
      <c r="W314" s="1">
        <v>750.75000000000011</v>
      </c>
      <c r="X314">
        <v>1</v>
      </c>
      <c r="Y314">
        <v>1.55</v>
      </c>
      <c r="Z314">
        <v>5</v>
      </c>
      <c r="AA314">
        <v>0.31</v>
      </c>
      <c r="AB314" s="2">
        <v>0</v>
      </c>
      <c r="AC314" s="1">
        <v>0</v>
      </c>
      <c r="AD314" s="7">
        <v>43515</v>
      </c>
      <c r="AE314" s="7">
        <v>43515</v>
      </c>
      <c r="AF314">
        <v>0</v>
      </c>
      <c r="AG314" t="s">
        <v>53</v>
      </c>
      <c r="AH314" s="2">
        <v>0</v>
      </c>
      <c r="AI314" s="1">
        <v>0</v>
      </c>
      <c r="AJ314" s="1">
        <v>0</v>
      </c>
      <c r="AK314" s="6" t="str">
        <f>+IF(Tabla1[[#This Row],[REQUEST_TY]]="SR MANTENIMIENTO CORRECTIVO", "EMERGENCIA", "OTROS")</f>
        <v>EMERGENCIA</v>
      </c>
      <c r="AL314" s="6" t="str">
        <f>+_xlfn.IFS(Tabla1[[#This Row],[Veces obj]]&lt;=1,"0-1",Tabla1[[#This Row],[Veces obj]]&lt;=2,"1-2",Tabla1[[#This Row],[Veces obj]]&lt;=3,"2-3",TRUE,"&gt;3")</f>
        <v>0-1</v>
      </c>
      <c r="AM314" s="6" t="str">
        <f>+_xlfn.IFS(MONTH(Tabla1[[#This Row],[MES]])&lt;=3,"Q1",MONTH(Tabla1[[#This Row],[MES]])&lt;=6,"Q2",MONTH(Tabla1[[#This Row],[MES]])&lt;=9,"Q3",TRUE,"Q4")</f>
        <v>Q1</v>
      </c>
      <c r="AN314" t="str">
        <f>+IFERROR(VLOOKUP(Tabla1[[#This Row],[CUENTA]],CTAS[],2,0),"OTROS")</f>
        <v>OTROS</v>
      </c>
      <c r="AO314">
        <v>1</v>
      </c>
      <c r="AP314" t="str">
        <f>+IFERROR(VLOOKUP(Tabla1[[#This Row],[EMPLEADO]],IS[],3,0),"OTROS")</f>
        <v>JUAREZ</v>
      </c>
      <c r="AQ314" t="str">
        <f>+IFERROR(VLOOKUP(Tabla1[[#This Row],[EMPLEADO]],IS[[NÓMINA]:[INGENIERO]],2,0),"OTROS")</f>
        <v>MIGUEL COTA</v>
      </c>
    </row>
    <row r="315" spans="1:43" x14ac:dyDescent="0.25">
      <c r="A315" t="s">
        <v>36</v>
      </c>
      <c r="B315">
        <v>1</v>
      </c>
      <c r="C315" t="s">
        <v>733</v>
      </c>
      <c r="D315" t="s">
        <v>38</v>
      </c>
      <c r="E315" t="s">
        <v>373</v>
      </c>
      <c r="F315" t="s">
        <v>734</v>
      </c>
      <c r="G315" s="17" t="s">
        <v>735</v>
      </c>
      <c r="H315" t="s">
        <v>58</v>
      </c>
      <c r="I315" t="s">
        <v>43</v>
      </c>
      <c r="J315" t="s">
        <v>8</v>
      </c>
      <c r="K315" t="s">
        <v>102</v>
      </c>
      <c r="L315" t="s">
        <v>261</v>
      </c>
      <c r="M315" t="s">
        <v>736</v>
      </c>
      <c r="N315">
        <v>0</v>
      </c>
      <c r="O315" t="s">
        <v>47</v>
      </c>
      <c r="P315">
        <v>36</v>
      </c>
      <c r="Q315" t="s">
        <v>82</v>
      </c>
      <c r="R315" t="s">
        <v>153</v>
      </c>
      <c r="S315" t="s">
        <v>50</v>
      </c>
      <c r="T315" t="s">
        <v>51</v>
      </c>
      <c r="U315" t="s">
        <v>120</v>
      </c>
      <c r="V315">
        <v>0.8</v>
      </c>
      <c r="W315" s="1">
        <v>572.00000000000011</v>
      </c>
      <c r="X315">
        <v>1</v>
      </c>
      <c r="Y315">
        <v>0.5</v>
      </c>
      <c r="Z315">
        <v>5</v>
      </c>
      <c r="AA315">
        <v>0.1</v>
      </c>
      <c r="AB315" s="2">
        <v>0</v>
      </c>
      <c r="AC315" s="1">
        <v>0</v>
      </c>
      <c r="AD315" s="7">
        <v>43469</v>
      </c>
      <c r="AE315" s="7">
        <v>43469</v>
      </c>
      <c r="AF315">
        <v>0</v>
      </c>
      <c r="AG315" t="s">
        <v>53</v>
      </c>
      <c r="AH315" s="2">
        <v>0</v>
      </c>
      <c r="AI315" s="1">
        <v>0</v>
      </c>
      <c r="AJ315" s="1">
        <v>0</v>
      </c>
      <c r="AK315" s="6" t="str">
        <f>+IF(Tabla1[[#This Row],[REQUEST_TY]]="SR MANTENIMIENTO CORRECTIVO", "EMERGENCIA", "OTROS")</f>
        <v>EMERGENCIA</v>
      </c>
      <c r="AL315" s="6" t="str">
        <f>+_xlfn.IFS(Tabla1[[#This Row],[Veces obj]]&lt;=1,"0-1",Tabla1[[#This Row],[Veces obj]]&lt;=2,"1-2",Tabla1[[#This Row],[Veces obj]]&lt;=3,"2-3",TRUE,"&gt;3")</f>
        <v>0-1</v>
      </c>
      <c r="AM315" s="6" t="str">
        <f>+_xlfn.IFS(MONTH(Tabla1[[#This Row],[MES]])&lt;=3,"Q1",MONTH(Tabla1[[#This Row],[MES]])&lt;=6,"Q2",MONTH(Tabla1[[#This Row],[MES]])&lt;=9,"Q3",TRUE,"Q4")</f>
        <v>Q1</v>
      </c>
      <c r="AN315" t="str">
        <f>+IFERROR(VLOOKUP(Tabla1[[#This Row],[CUENTA]],CTAS[],2,0),"OTROS")</f>
        <v>OTROS</v>
      </c>
      <c r="AP315" t="str">
        <f>+IFERROR(VLOOKUP(Tabla1[[#This Row],[EMPLEADO]],IS[],3,0),"OTROS")</f>
        <v>OTROS</v>
      </c>
      <c r="AQ315" t="str">
        <f>+IFERROR(VLOOKUP(Tabla1[[#This Row],[EMPLEADO]],IS[[NÓMINA]:[INGENIERO]],2,0),"OTROS")</f>
        <v>OTROS</v>
      </c>
    </row>
    <row r="316" spans="1:43" x14ac:dyDescent="0.25">
      <c r="A316" t="s">
        <v>36</v>
      </c>
      <c r="B316">
        <v>1</v>
      </c>
      <c r="C316" t="s">
        <v>737</v>
      </c>
      <c r="D316" t="s">
        <v>38</v>
      </c>
      <c r="E316" t="s">
        <v>464</v>
      </c>
      <c r="F316" t="s">
        <v>738</v>
      </c>
      <c r="G316" s="17" t="s">
        <v>739</v>
      </c>
      <c r="H316" t="s">
        <v>740</v>
      </c>
      <c r="I316" t="s">
        <v>43</v>
      </c>
      <c r="J316" t="s">
        <v>8</v>
      </c>
      <c r="K316" t="s">
        <v>741</v>
      </c>
      <c r="L316" t="s">
        <v>742</v>
      </c>
      <c r="M316" t="s">
        <v>743</v>
      </c>
      <c r="N316">
        <v>0</v>
      </c>
      <c r="O316" t="s">
        <v>47</v>
      </c>
      <c r="P316">
        <v>2</v>
      </c>
      <c r="Q316" t="s">
        <v>388</v>
      </c>
      <c r="R316" t="s">
        <v>242</v>
      </c>
      <c r="S316" t="s">
        <v>64</v>
      </c>
      <c r="T316" t="s">
        <v>51</v>
      </c>
      <c r="U316" t="s">
        <v>389</v>
      </c>
      <c r="V316">
        <v>0</v>
      </c>
      <c r="W316" s="1">
        <v>0</v>
      </c>
      <c r="X316">
        <v>1</v>
      </c>
      <c r="Y316">
        <v>0.5</v>
      </c>
      <c r="Z316">
        <v>5</v>
      </c>
      <c r="AA316">
        <v>0.1</v>
      </c>
      <c r="AB316" s="2">
        <v>0</v>
      </c>
      <c r="AC316" s="1">
        <v>0</v>
      </c>
      <c r="AD316" s="7">
        <v>43469</v>
      </c>
      <c r="AE316" s="7">
        <v>43469</v>
      </c>
      <c r="AF316">
        <v>0</v>
      </c>
      <c r="AG316" t="s">
        <v>53</v>
      </c>
      <c r="AH316" s="2">
        <v>0</v>
      </c>
      <c r="AI316" s="1">
        <v>0</v>
      </c>
      <c r="AJ316" s="1">
        <v>0</v>
      </c>
      <c r="AK316" s="6" t="str">
        <f>+IF(Tabla1[[#This Row],[REQUEST_TY]]="SR MANTENIMIENTO CORRECTIVO", "EMERGENCIA", "OTROS")</f>
        <v>EMERGENCIA</v>
      </c>
      <c r="AL316" s="6" t="str">
        <f>+_xlfn.IFS(Tabla1[[#This Row],[Veces obj]]&lt;=1,"0-1",Tabla1[[#This Row],[Veces obj]]&lt;=2,"1-2",Tabla1[[#This Row],[Veces obj]]&lt;=3,"2-3",TRUE,"&gt;3")</f>
        <v>0-1</v>
      </c>
      <c r="AM316" s="6" t="str">
        <f>+_xlfn.IFS(MONTH(Tabla1[[#This Row],[MES]])&lt;=3,"Q1",MONTH(Tabla1[[#This Row],[MES]])&lt;=6,"Q2",MONTH(Tabla1[[#This Row],[MES]])&lt;=9,"Q3",TRUE,"Q4")</f>
        <v>Q1</v>
      </c>
      <c r="AN316" t="str">
        <f>+IFERROR(VLOOKUP(Tabla1[[#This Row],[CUENTA]],CTAS[],2,0),"OTROS")</f>
        <v>OTROS</v>
      </c>
      <c r="AP316" t="str">
        <f>+IFERROR(VLOOKUP(Tabla1[[#This Row],[EMPLEADO]],IS[],3,0),"OTROS")</f>
        <v>OTROS</v>
      </c>
      <c r="AQ316" t="str">
        <f>+IFERROR(VLOOKUP(Tabla1[[#This Row],[EMPLEADO]],IS[[NÓMINA]:[INGENIERO]],2,0),"OTROS")</f>
        <v>OTROS</v>
      </c>
    </row>
    <row r="317" spans="1:43" x14ac:dyDescent="0.25">
      <c r="A317" t="s">
        <v>36</v>
      </c>
      <c r="B317">
        <v>1</v>
      </c>
      <c r="C317" t="s">
        <v>744</v>
      </c>
      <c r="D317" t="s">
        <v>38</v>
      </c>
      <c r="E317" t="s">
        <v>613</v>
      </c>
      <c r="F317" t="s">
        <v>745</v>
      </c>
      <c r="G317" s="17" t="s">
        <v>615</v>
      </c>
      <c r="H317" t="s">
        <v>308</v>
      </c>
      <c r="I317" t="s">
        <v>43</v>
      </c>
      <c r="J317" t="s">
        <v>8</v>
      </c>
      <c r="K317" t="s">
        <v>144</v>
      </c>
      <c r="L317" t="s">
        <v>616</v>
      </c>
      <c r="M317" t="s">
        <v>46</v>
      </c>
      <c r="N317">
        <v>0</v>
      </c>
      <c r="O317" t="s">
        <v>47</v>
      </c>
      <c r="P317">
        <v>47</v>
      </c>
      <c r="Q317" t="s">
        <v>82</v>
      </c>
      <c r="R317" t="s">
        <v>235</v>
      </c>
      <c r="S317" t="s">
        <v>50</v>
      </c>
      <c r="T317" t="s">
        <v>51</v>
      </c>
      <c r="U317" t="s">
        <v>120</v>
      </c>
      <c r="V317">
        <v>0.8</v>
      </c>
      <c r="W317" s="1">
        <v>572.00000000000011</v>
      </c>
      <c r="X317">
        <v>1</v>
      </c>
      <c r="Y317">
        <v>0.5</v>
      </c>
      <c r="Z317">
        <v>5</v>
      </c>
      <c r="AA317">
        <v>0.1</v>
      </c>
      <c r="AB317" s="2">
        <v>0</v>
      </c>
      <c r="AC317" s="1">
        <v>0</v>
      </c>
      <c r="AD317" s="7">
        <v>43472</v>
      </c>
      <c r="AE317" s="7">
        <v>43472</v>
      </c>
      <c r="AF317">
        <v>0</v>
      </c>
      <c r="AG317" t="s">
        <v>53</v>
      </c>
      <c r="AH317" s="2">
        <v>0</v>
      </c>
      <c r="AI317" s="1">
        <v>0</v>
      </c>
      <c r="AJ317" s="1">
        <v>0</v>
      </c>
      <c r="AK317" s="6" t="str">
        <f>+IF(Tabla1[[#This Row],[REQUEST_TY]]="SR MANTENIMIENTO CORRECTIVO", "EMERGENCIA", "OTROS")</f>
        <v>EMERGENCIA</v>
      </c>
      <c r="AL317" s="6" t="str">
        <f>+_xlfn.IFS(Tabla1[[#This Row],[Veces obj]]&lt;=1,"0-1",Tabla1[[#This Row],[Veces obj]]&lt;=2,"1-2",Tabla1[[#This Row],[Veces obj]]&lt;=3,"2-3",TRUE,"&gt;3")</f>
        <v>0-1</v>
      </c>
      <c r="AM317" s="6" t="str">
        <f>+_xlfn.IFS(MONTH(Tabla1[[#This Row],[MES]])&lt;=3,"Q1",MONTH(Tabla1[[#This Row],[MES]])&lt;=6,"Q2",MONTH(Tabla1[[#This Row],[MES]])&lt;=9,"Q3",TRUE,"Q4")</f>
        <v>Q1</v>
      </c>
      <c r="AN317" t="str">
        <f>+IFERROR(VLOOKUP(Tabla1[[#This Row],[CUENTA]],CTAS[],2,0),"OTROS")</f>
        <v>OTROS</v>
      </c>
      <c r="AP317" t="str">
        <f>+IFERROR(VLOOKUP(Tabla1[[#This Row],[EMPLEADO]],IS[],3,0),"OTROS")</f>
        <v>OTROS</v>
      </c>
      <c r="AQ317" t="str">
        <f>+IFERROR(VLOOKUP(Tabla1[[#This Row],[EMPLEADO]],IS[[NÓMINA]:[INGENIERO]],2,0),"OTROS")</f>
        <v>OTROS</v>
      </c>
    </row>
    <row r="318" spans="1:43" x14ac:dyDescent="0.25">
      <c r="A318" t="s">
        <v>36</v>
      </c>
      <c r="B318">
        <v>1</v>
      </c>
      <c r="C318" t="s">
        <v>746</v>
      </c>
      <c r="D318" t="s">
        <v>38</v>
      </c>
      <c r="E318" t="s">
        <v>747</v>
      </c>
      <c r="F318" t="s">
        <v>748</v>
      </c>
      <c r="G318" s="17" t="s">
        <v>749</v>
      </c>
      <c r="H318" t="s">
        <v>308</v>
      </c>
      <c r="I318" t="s">
        <v>43</v>
      </c>
      <c r="J318" t="s">
        <v>8</v>
      </c>
      <c r="K318" t="s">
        <v>495</v>
      </c>
      <c r="L318" t="s">
        <v>496</v>
      </c>
      <c r="M318" t="s">
        <v>46</v>
      </c>
      <c r="N318">
        <v>0</v>
      </c>
      <c r="O318" t="s">
        <v>47</v>
      </c>
      <c r="P318">
        <v>4</v>
      </c>
      <c r="Q318" t="s">
        <v>207</v>
      </c>
      <c r="R318" t="s">
        <v>95</v>
      </c>
      <c r="S318" t="s">
        <v>64</v>
      </c>
      <c r="T318" t="s">
        <v>51</v>
      </c>
      <c r="U318" t="s">
        <v>209</v>
      </c>
      <c r="V318">
        <v>0</v>
      </c>
      <c r="W318" s="1">
        <v>0</v>
      </c>
      <c r="X318">
        <v>1</v>
      </c>
      <c r="Y318">
        <v>0.5</v>
      </c>
      <c r="Z318">
        <v>5</v>
      </c>
      <c r="AA318">
        <v>0.1</v>
      </c>
      <c r="AB318" s="2">
        <v>0</v>
      </c>
      <c r="AC318" s="1">
        <v>0</v>
      </c>
      <c r="AD318" s="7">
        <v>43472</v>
      </c>
      <c r="AE318" s="7">
        <v>43473</v>
      </c>
      <c r="AF318">
        <v>1</v>
      </c>
      <c r="AG318" t="s">
        <v>53</v>
      </c>
      <c r="AH318" s="2">
        <v>0</v>
      </c>
      <c r="AI318" s="1">
        <v>0</v>
      </c>
      <c r="AJ318" s="1">
        <v>0</v>
      </c>
      <c r="AK318" s="6" t="str">
        <f>+IF(Tabla1[[#This Row],[REQUEST_TY]]="SR MANTENIMIENTO CORRECTIVO", "EMERGENCIA", "OTROS")</f>
        <v>EMERGENCIA</v>
      </c>
      <c r="AL318" s="6" t="str">
        <f>+_xlfn.IFS(Tabla1[[#This Row],[Veces obj]]&lt;=1,"0-1",Tabla1[[#This Row],[Veces obj]]&lt;=2,"1-2",Tabla1[[#This Row],[Veces obj]]&lt;=3,"2-3",TRUE,"&gt;3")</f>
        <v>0-1</v>
      </c>
      <c r="AM318" s="6" t="str">
        <f>+_xlfn.IFS(MONTH(Tabla1[[#This Row],[MES]])&lt;=3,"Q1",MONTH(Tabla1[[#This Row],[MES]])&lt;=6,"Q2",MONTH(Tabla1[[#This Row],[MES]])&lt;=9,"Q3",TRUE,"Q4")</f>
        <v>Q1</v>
      </c>
      <c r="AN318" t="str">
        <f>+IFERROR(VLOOKUP(Tabla1[[#This Row],[CUENTA]],CTAS[],2,0),"OTROS")</f>
        <v>OTROS</v>
      </c>
      <c r="AP318" t="str">
        <f>+IFERROR(VLOOKUP(Tabla1[[#This Row],[EMPLEADO]],IS[],3,0),"OTROS")</f>
        <v>OTROS</v>
      </c>
      <c r="AQ318" t="str">
        <f>+IFERROR(VLOOKUP(Tabla1[[#This Row],[EMPLEADO]],IS[[NÓMINA]:[INGENIERO]],2,0),"OTROS")</f>
        <v>OTROS</v>
      </c>
    </row>
    <row r="319" spans="1:43" x14ac:dyDescent="0.25">
      <c r="A319" t="s">
        <v>36</v>
      </c>
      <c r="B319">
        <v>1</v>
      </c>
      <c r="C319" t="s">
        <v>750</v>
      </c>
      <c r="D319" t="s">
        <v>38</v>
      </c>
      <c r="E319" t="s">
        <v>98</v>
      </c>
      <c r="F319" t="s">
        <v>751</v>
      </c>
      <c r="G319" s="17" t="s">
        <v>752</v>
      </c>
      <c r="H319" t="s">
        <v>691</v>
      </c>
      <c r="I319" t="s">
        <v>43</v>
      </c>
      <c r="J319" t="s">
        <v>8</v>
      </c>
      <c r="K319" t="s">
        <v>102</v>
      </c>
      <c r="L319" t="s">
        <v>753</v>
      </c>
      <c r="M319" t="s">
        <v>215</v>
      </c>
      <c r="N319">
        <v>0</v>
      </c>
      <c r="O319" t="s">
        <v>47</v>
      </c>
      <c r="P319">
        <v>13</v>
      </c>
      <c r="Q319" t="s">
        <v>194</v>
      </c>
      <c r="R319" t="s">
        <v>63</v>
      </c>
      <c r="S319" t="s">
        <v>64</v>
      </c>
      <c r="T319" t="s">
        <v>51</v>
      </c>
      <c r="U319" t="s">
        <v>195</v>
      </c>
      <c r="V319">
        <v>0.6</v>
      </c>
      <c r="W319" s="1">
        <v>819</v>
      </c>
      <c r="X319">
        <v>1</v>
      </c>
      <c r="Y319">
        <v>0.5</v>
      </c>
      <c r="Z319">
        <v>5</v>
      </c>
      <c r="AA319">
        <v>0.1</v>
      </c>
      <c r="AB319" s="2">
        <v>0</v>
      </c>
      <c r="AC319" s="1">
        <v>0</v>
      </c>
      <c r="AD319" s="7">
        <v>43473</v>
      </c>
      <c r="AE319" s="7">
        <v>43473</v>
      </c>
      <c r="AF319">
        <v>0</v>
      </c>
      <c r="AG319" t="s">
        <v>53</v>
      </c>
      <c r="AH319" s="2">
        <v>0</v>
      </c>
      <c r="AI319" s="1">
        <v>0</v>
      </c>
      <c r="AJ319" s="1">
        <v>0</v>
      </c>
      <c r="AK319" s="6" t="str">
        <f>+IF(Tabla1[[#This Row],[REQUEST_TY]]="SR MANTENIMIENTO CORRECTIVO", "EMERGENCIA", "OTROS")</f>
        <v>EMERGENCIA</v>
      </c>
      <c r="AL319" s="6" t="str">
        <f>+_xlfn.IFS(Tabla1[[#This Row],[Veces obj]]&lt;=1,"0-1",Tabla1[[#This Row],[Veces obj]]&lt;=2,"1-2",Tabla1[[#This Row],[Veces obj]]&lt;=3,"2-3",TRUE,"&gt;3")</f>
        <v>0-1</v>
      </c>
      <c r="AM319" s="6" t="str">
        <f>+_xlfn.IFS(MONTH(Tabla1[[#This Row],[MES]])&lt;=3,"Q1",MONTH(Tabla1[[#This Row],[MES]])&lt;=6,"Q2",MONTH(Tabla1[[#This Row],[MES]])&lt;=9,"Q3",TRUE,"Q4")</f>
        <v>Q1</v>
      </c>
      <c r="AN319" t="str">
        <f>+IFERROR(VLOOKUP(Tabla1[[#This Row],[CUENTA]],CTAS[],2,0),"OTROS")</f>
        <v>OTROS</v>
      </c>
      <c r="AP319" t="str">
        <f>+IFERROR(VLOOKUP(Tabla1[[#This Row],[EMPLEADO]],IS[],3,0),"OTROS")</f>
        <v>OTROS</v>
      </c>
      <c r="AQ319" t="str">
        <f>+IFERROR(VLOOKUP(Tabla1[[#This Row],[EMPLEADO]],IS[[NÓMINA]:[INGENIERO]],2,0),"OTROS")</f>
        <v>OTROS</v>
      </c>
    </row>
    <row r="320" spans="1:43" x14ac:dyDescent="0.25">
      <c r="A320" t="s">
        <v>36</v>
      </c>
      <c r="B320">
        <v>1</v>
      </c>
      <c r="C320" t="s">
        <v>754</v>
      </c>
      <c r="D320" t="s">
        <v>38</v>
      </c>
      <c r="E320" t="s">
        <v>55</v>
      </c>
      <c r="F320" t="s">
        <v>755</v>
      </c>
      <c r="G320" s="17" t="s">
        <v>756</v>
      </c>
      <c r="H320" t="s">
        <v>471</v>
      </c>
      <c r="I320" t="s">
        <v>43</v>
      </c>
      <c r="J320" t="s">
        <v>8</v>
      </c>
      <c r="K320" t="s">
        <v>102</v>
      </c>
      <c r="L320" t="s">
        <v>376</v>
      </c>
      <c r="M320" t="s">
        <v>310</v>
      </c>
      <c r="N320">
        <v>0</v>
      </c>
      <c r="O320" t="s">
        <v>47</v>
      </c>
      <c r="P320">
        <v>29</v>
      </c>
      <c r="Q320" t="s">
        <v>62</v>
      </c>
      <c r="R320" t="s">
        <v>63</v>
      </c>
      <c r="S320" t="s">
        <v>64</v>
      </c>
      <c r="T320" t="s">
        <v>51</v>
      </c>
      <c r="U320" t="s">
        <v>65</v>
      </c>
      <c r="V320">
        <v>0.8</v>
      </c>
      <c r="W320" s="1">
        <v>1092</v>
      </c>
      <c r="X320">
        <v>1</v>
      </c>
      <c r="Y320">
        <v>0.5</v>
      </c>
      <c r="Z320">
        <v>5</v>
      </c>
      <c r="AA320">
        <v>0.1</v>
      </c>
      <c r="AB320" s="2">
        <v>0</v>
      </c>
      <c r="AC320" s="1">
        <v>0</v>
      </c>
      <c r="AD320" s="7">
        <v>43480</v>
      </c>
      <c r="AE320" s="7">
        <v>43480</v>
      </c>
      <c r="AF320">
        <v>0</v>
      </c>
      <c r="AG320" t="s">
        <v>53</v>
      </c>
      <c r="AH320" s="2">
        <v>0</v>
      </c>
      <c r="AI320" s="1">
        <v>0</v>
      </c>
      <c r="AJ320" s="1">
        <v>0</v>
      </c>
      <c r="AK320" s="6" t="str">
        <f>+IF(Tabla1[[#This Row],[REQUEST_TY]]="SR MANTENIMIENTO CORRECTIVO", "EMERGENCIA", "OTROS")</f>
        <v>EMERGENCIA</v>
      </c>
      <c r="AL320" s="6" t="str">
        <f>+_xlfn.IFS(Tabla1[[#This Row],[Veces obj]]&lt;=1,"0-1",Tabla1[[#This Row],[Veces obj]]&lt;=2,"1-2",Tabla1[[#This Row],[Veces obj]]&lt;=3,"2-3",TRUE,"&gt;3")</f>
        <v>0-1</v>
      </c>
      <c r="AM320" s="6" t="str">
        <f>+_xlfn.IFS(MONTH(Tabla1[[#This Row],[MES]])&lt;=3,"Q1",MONTH(Tabla1[[#This Row],[MES]])&lt;=6,"Q2",MONTH(Tabla1[[#This Row],[MES]])&lt;=9,"Q3",TRUE,"Q4")</f>
        <v>Q1</v>
      </c>
      <c r="AN320" t="str">
        <f>+IFERROR(VLOOKUP(Tabla1[[#This Row],[CUENTA]],CTAS[],2,0),"OTROS")</f>
        <v>OTROS</v>
      </c>
      <c r="AP320" t="str">
        <f>+IFERROR(VLOOKUP(Tabla1[[#This Row],[EMPLEADO]],IS[],3,0),"OTROS")</f>
        <v>OTROS</v>
      </c>
      <c r="AQ320" t="str">
        <f>+IFERROR(VLOOKUP(Tabla1[[#This Row],[EMPLEADO]],IS[[NÓMINA]:[INGENIERO]],2,0),"OTROS")</f>
        <v>OTROS</v>
      </c>
    </row>
    <row r="321" spans="1:43" x14ac:dyDescent="0.25">
      <c r="A321" t="s">
        <v>36</v>
      </c>
      <c r="B321">
        <v>1</v>
      </c>
      <c r="C321" t="s">
        <v>757</v>
      </c>
      <c r="D321" t="s">
        <v>38</v>
      </c>
      <c r="E321" t="s">
        <v>39</v>
      </c>
      <c r="F321" t="s">
        <v>758</v>
      </c>
      <c r="G321" s="17" t="s">
        <v>759</v>
      </c>
      <c r="H321" t="s">
        <v>204</v>
      </c>
      <c r="I321" t="s">
        <v>43</v>
      </c>
      <c r="J321" t="s">
        <v>8</v>
      </c>
      <c r="K321" t="s">
        <v>117</v>
      </c>
      <c r="L321" t="s">
        <v>760</v>
      </c>
      <c r="M321" t="s">
        <v>761</v>
      </c>
      <c r="N321">
        <v>0</v>
      </c>
      <c r="O321" t="s">
        <v>47</v>
      </c>
      <c r="P321">
        <v>64</v>
      </c>
      <c r="Q321" t="s">
        <v>48</v>
      </c>
      <c r="R321" t="s">
        <v>49</v>
      </c>
      <c r="S321" t="s">
        <v>50</v>
      </c>
      <c r="T321" t="s">
        <v>208</v>
      </c>
      <c r="U321" t="s">
        <v>52</v>
      </c>
      <c r="V321">
        <v>1.05</v>
      </c>
      <c r="W321" s="1">
        <v>750.75000000000011</v>
      </c>
      <c r="X321">
        <v>1</v>
      </c>
      <c r="Y321">
        <v>0.9</v>
      </c>
      <c r="Z321">
        <v>9</v>
      </c>
      <c r="AA321">
        <v>0.1</v>
      </c>
      <c r="AB321" s="2">
        <v>0</v>
      </c>
      <c r="AC321" s="1">
        <v>0</v>
      </c>
      <c r="AD321" s="7">
        <v>43480</v>
      </c>
      <c r="AE321" s="7">
        <v>43480</v>
      </c>
      <c r="AF321">
        <v>0</v>
      </c>
      <c r="AG321" t="s">
        <v>53</v>
      </c>
      <c r="AH321" s="2">
        <v>0</v>
      </c>
      <c r="AI321" s="1">
        <v>0</v>
      </c>
      <c r="AJ321" s="1">
        <v>0</v>
      </c>
      <c r="AK321" s="6" t="str">
        <f>+IF(Tabla1[[#This Row],[REQUEST_TY]]="SR MANTENIMIENTO CORRECTIVO", "EMERGENCIA", "OTROS")</f>
        <v>EMERGENCIA</v>
      </c>
      <c r="AL321" s="6" t="str">
        <f>+_xlfn.IFS(Tabla1[[#This Row],[Veces obj]]&lt;=1,"0-1",Tabla1[[#This Row],[Veces obj]]&lt;=2,"1-2",Tabla1[[#This Row],[Veces obj]]&lt;=3,"2-3",TRUE,"&gt;3")</f>
        <v>0-1</v>
      </c>
      <c r="AM321" s="6" t="str">
        <f>+_xlfn.IFS(MONTH(Tabla1[[#This Row],[MES]])&lt;=3,"Q1",MONTH(Tabla1[[#This Row],[MES]])&lt;=6,"Q2",MONTH(Tabla1[[#This Row],[MES]])&lt;=9,"Q3",TRUE,"Q4")</f>
        <v>Q1</v>
      </c>
      <c r="AN321" t="str">
        <f>+IFERROR(VLOOKUP(Tabla1[[#This Row],[CUENTA]],CTAS[],2,0),"OTROS")</f>
        <v>OTROS</v>
      </c>
      <c r="AP321" t="str">
        <f>+IFERROR(VLOOKUP(Tabla1[[#This Row],[EMPLEADO]],IS[],3,0),"OTROS")</f>
        <v>OTROS</v>
      </c>
      <c r="AQ321" t="str">
        <f>+IFERROR(VLOOKUP(Tabla1[[#This Row],[EMPLEADO]],IS[[NÓMINA]:[INGENIERO]],2,0),"OTROS")</f>
        <v>OTROS</v>
      </c>
    </row>
    <row r="322" spans="1:43" x14ac:dyDescent="0.25">
      <c r="A322" t="s">
        <v>36</v>
      </c>
      <c r="B322">
        <v>1</v>
      </c>
      <c r="C322" t="s">
        <v>762</v>
      </c>
      <c r="D322" t="s">
        <v>38</v>
      </c>
      <c r="E322" t="s">
        <v>613</v>
      </c>
      <c r="F322" t="s">
        <v>763</v>
      </c>
      <c r="G322" s="17" t="s">
        <v>764</v>
      </c>
      <c r="H322" t="s">
        <v>308</v>
      </c>
      <c r="I322" t="s">
        <v>43</v>
      </c>
      <c r="J322" t="s">
        <v>8</v>
      </c>
      <c r="K322" t="s">
        <v>144</v>
      </c>
      <c r="L322" t="s">
        <v>616</v>
      </c>
      <c r="M322" t="s">
        <v>46</v>
      </c>
      <c r="N322">
        <v>0</v>
      </c>
      <c r="O322" t="s">
        <v>47</v>
      </c>
      <c r="P322">
        <v>811</v>
      </c>
      <c r="Q322" t="s">
        <v>48</v>
      </c>
      <c r="R322" t="s">
        <v>235</v>
      </c>
      <c r="S322" t="s">
        <v>50</v>
      </c>
      <c r="T322" t="s">
        <v>51</v>
      </c>
      <c r="U322" t="s">
        <v>52</v>
      </c>
      <c r="V322">
        <v>1.05</v>
      </c>
      <c r="W322" s="1">
        <v>750.75000000000011</v>
      </c>
      <c r="X322">
        <v>1</v>
      </c>
      <c r="Y322">
        <v>0.5</v>
      </c>
      <c r="Z322">
        <v>5</v>
      </c>
      <c r="AA322">
        <v>0.1</v>
      </c>
      <c r="AB322" s="2">
        <v>0</v>
      </c>
      <c r="AC322" s="1">
        <v>0</v>
      </c>
      <c r="AD322" s="7">
        <v>43483</v>
      </c>
      <c r="AE322" s="7">
        <v>43485</v>
      </c>
      <c r="AF322">
        <v>0</v>
      </c>
      <c r="AG322" t="s">
        <v>53</v>
      </c>
      <c r="AH322" s="2">
        <v>0</v>
      </c>
      <c r="AI322" s="1">
        <v>0</v>
      </c>
      <c r="AJ322" s="1">
        <v>0</v>
      </c>
      <c r="AK322" s="6" t="str">
        <f>+IF(Tabla1[[#This Row],[REQUEST_TY]]="SR MANTENIMIENTO CORRECTIVO", "EMERGENCIA", "OTROS")</f>
        <v>EMERGENCIA</v>
      </c>
      <c r="AL322" s="6" t="str">
        <f>+_xlfn.IFS(Tabla1[[#This Row],[Veces obj]]&lt;=1,"0-1",Tabla1[[#This Row],[Veces obj]]&lt;=2,"1-2",Tabla1[[#This Row],[Veces obj]]&lt;=3,"2-3",TRUE,"&gt;3")</f>
        <v>0-1</v>
      </c>
      <c r="AM322" s="6" t="str">
        <f>+_xlfn.IFS(MONTH(Tabla1[[#This Row],[MES]])&lt;=3,"Q1",MONTH(Tabla1[[#This Row],[MES]])&lt;=6,"Q2",MONTH(Tabla1[[#This Row],[MES]])&lt;=9,"Q3",TRUE,"Q4")</f>
        <v>Q1</v>
      </c>
      <c r="AN322" t="str">
        <f>+IFERROR(VLOOKUP(Tabla1[[#This Row],[CUENTA]],CTAS[],2,0),"OTROS")</f>
        <v>OTROS</v>
      </c>
      <c r="AP322" t="str">
        <f>+IFERROR(VLOOKUP(Tabla1[[#This Row],[EMPLEADO]],IS[],3,0),"OTROS")</f>
        <v>OTROS</v>
      </c>
      <c r="AQ322" t="str">
        <f>+IFERROR(VLOOKUP(Tabla1[[#This Row],[EMPLEADO]],IS[[NÓMINA]:[INGENIERO]],2,0),"OTROS")</f>
        <v>OTROS</v>
      </c>
    </row>
    <row r="323" spans="1:43" x14ac:dyDescent="0.25">
      <c r="A323" t="s">
        <v>36</v>
      </c>
      <c r="B323">
        <v>1</v>
      </c>
      <c r="C323" t="s">
        <v>765</v>
      </c>
      <c r="D323" t="s">
        <v>38</v>
      </c>
      <c r="E323" t="s">
        <v>613</v>
      </c>
      <c r="F323" t="s">
        <v>766</v>
      </c>
      <c r="G323" s="17" t="s">
        <v>767</v>
      </c>
      <c r="H323" t="s">
        <v>308</v>
      </c>
      <c r="I323" t="s">
        <v>43</v>
      </c>
      <c r="J323" t="s">
        <v>8</v>
      </c>
      <c r="K323" t="s">
        <v>144</v>
      </c>
      <c r="L323" t="s">
        <v>616</v>
      </c>
      <c r="M323" t="s">
        <v>46</v>
      </c>
      <c r="N323">
        <v>0</v>
      </c>
      <c r="O323" t="s">
        <v>47</v>
      </c>
      <c r="P323">
        <v>43</v>
      </c>
      <c r="Q323" t="s">
        <v>82</v>
      </c>
      <c r="R323" t="s">
        <v>235</v>
      </c>
      <c r="S323" t="s">
        <v>50</v>
      </c>
      <c r="T323" t="s">
        <v>51</v>
      </c>
      <c r="U323" t="s">
        <v>120</v>
      </c>
      <c r="V323">
        <v>0.8</v>
      </c>
      <c r="W323" s="1">
        <v>572.00000000000011</v>
      </c>
      <c r="X323">
        <v>1</v>
      </c>
      <c r="Y323">
        <v>0.5</v>
      </c>
      <c r="Z323">
        <v>5</v>
      </c>
      <c r="AA323">
        <v>0.1</v>
      </c>
      <c r="AB323" s="2">
        <v>0</v>
      </c>
      <c r="AC323" s="1">
        <v>0</v>
      </c>
      <c r="AD323" s="7">
        <v>43488</v>
      </c>
      <c r="AE323" s="7">
        <v>43488</v>
      </c>
      <c r="AF323">
        <v>0</v>
      </c>
      <c r="AG323" t="s">
        <v>53</v>
      </c>
      <c r="AH323" s="2">
        <v>0</v>
      </c>
      <c r="AI323" s="1">
        <v>0</v>
      </c>
      <c r="AJ323" s="1">
        <v>0</v>
      </c>
      <c r="AK323" s="6" t="str">
        <f>+IF(Tabla1[[#This Row],[REQUEST_TY]]="SR MANTENIMIENTO CORRECTIVO", "EMERGENCIA", "OTROS")</f>
        <v>EMERGENCIA</v>
      </c>
      <c r="AL323" s="6" t="str">
        <f>+_xlfn.IFS(Tabla1[[#This Row],[Veces obj]]&lt;=1,"0-1",Tabla1[[#This Row],[Veces obj]]&lt;=2,"1-2",Tabla1[[#This Row],[Veces obj]]&lt;=3,"2-3",TRUE,"&gt;3")</f>
        <v>0-1</v>
      </c>
      <c r="AM323" s="6" t="str">
        <f>+_xlfn.IFS(MONTH(Tabla1[[#This Row],[MES]])&lt;=3,"Q1",MONTH(Tabla1[[#This Row],[MES]])&lt;=6,"Q2",MONTH(Tabla1[[#This Row],[MES]])&lt;=9,"Q3",TRUE,"Q4")</f>
        <v>Q1</v>
      </c>
      <c r="AN323" t="str">
        <f>+IFERROR(VLOOKUP(Tabla1[[#This Row],[CUENTA]],CTAS[],2,0),"OTROS")</f>
        <v>OTROS</v>
      </c>
      <c r="AP323" t="str">
        <f>+IFERROR(VLOOKUP(Tabla1[[#This Row],[EMPLEADO]],IS[],3,0),"OTROS")</f>
        <v>OTROS</v>
      </c>
      <c r="AQ323" t="str">
        <f>+IFERROR(VLOOKUP(Tabla1[[#This Row],[EMPLEADO]],IS[[NÓMINA]:[INGENIERO]],2,0),"OTROS")</f>
        <v>OTROS</v>
      </c>
    </row>
    <row r="324" spans="1:43" x14ac:dyDescent="0.25">
      <c r="A324" t="s">
        <v>36</v>
      </c>
      <c r="B324">
        <v>1</v>
      </c>
      <c r="C324" t="s">
        <v>768</v>
      </c>
      <c r="D324" t="s">
        <v>38</v>
      </c>
      <c r="E324" t="s">
        <v>373</v>
      </c>
      <c r="F324" t="s">
        <v>769</v>
      </c>
      <c r="G324" s="17" t="s">
        <v>770</v>
      </c>
      <c r="H324" t="s">
        <v>308</v>
      </c>
      <c r="I324" t="s">
        <v>43</v>
      </c>
      <c r="J324" t="s">
        <v>8</v>
      </c>
      <c r="K324" t="s">
        <v>549</v>
      </c>
      <c r="L324" t="s">
        <v>550</v>
      </c>
      <c r="M324" t="s">
        <v>46</v>
      </c>
      <c r="N324">
        <v>0</v>
      </c>
      <c r="O324" t="s">
        <v>47</v>
      </c>
      <c r="P324">
        <v>54</v>
      </c>
      <c r="Q324" t="s">
        <v>82</v>
      </c>
      <c r="R324" t="s">
        <v>153</v>
      </c>
      <c r="S324" t="s">
        <v>50</v>
      </c>
      <c r="T324" t="s">
        <v>51</v>
      </c>
      <c r="U324" t="s">
        <v>120</v>
      </c>
      <c r="V324">
        <v>0.8</v>
      </c>
      <c r="W324" s="1">
        <v>572.00000000000011</v>
      </c>
      <c r="X324">
        <v>1</v>
      </c>
      <c r="Y324">
        <v>0.5</v>
      </c>
      <c r="Z324">
        <v>5</v>
      </c>
      <c r="AA324">
        <v>0.1</v>
      </c>
      <c r="AB324" s="2">
        <v>0</v>
      </c>
      <c r="AC324" s="1">
        <v>0</v>
      </c>
      <c r="AD324" s="7">
        <v>43494</v>
      </c>
      <c r="AE324" s="7">
        <v>43494</v>
      </c>
      <c r="AF324">
        <v>0</v>
      </c>
      <c r="AG324" t="s">
        <v>53</v>
      </c>
      <c r="AH324" s="2">
        <v>0</v>
      </c>
      <c r="AI324" s="1">
        <v>0</v>
      </c>
      <c r="AJ324" s="1">
        <v>0</v>
      </c>
      <c r="AK324" s="6" t="str">
        <f>+IF(Tabla1[[#This Row],[REQUEST_TY]]="SR MANTENIMIENTO CORRECTIVO", "EMERGENCIA", "OTROS")</f>
        <v>EMERGENCIA</v>
      </c>
      <c r="AL324" s="6" t="str">
        <f>+_xlfn.IFS(Tabla1[[#This Row],[Veces obj]]&lt;=1,"0-1",Tabla1[[#This Row],[Veces obj]]&lt;=2,"1-2",Tabla1[[#This Row],[Veces obj]]&lt;=3,"2-3",TRUE,"&gt;3")</f>
        <v>0-1</v>
      </c>
      <c r="AM324" s="6" t="str">
        <f>+_xlfn.IFS(MONTH(Tabla1[[#This Row],[MES]])&lt;=3,"Q1",MONTH(Tabla1[[#This Row],[MES]])&lt;=6,"Q2",MONTH(Tabla1[[#This Row],[MES]])&lt;=9,"Q3",TRUE,"Q4")</f>
        <v>Q1</v>
      </c>
      <c r="AN324" t="str">
        <f>+IFERROR(VLOOKUP(Tabla1[[#This Row],[CUENTA]],CTAS[],2,0),"OTROS")</f>
        <v>OTROS</v>
      </c>
      <c r="AP324" t="str">
        <f>+IFERROR(VLOOKUP(Tabla1[[#This Row],[EMPLEADO]],IS[],3,0),"OTROS")</f>
        <v>OTROS</v>
      </c>
      <c r="AQ324" t="str">
        <f>+IFERROR(VLOOKUP(Tabla1[[#This Row],[EMPLEADO]],IS[[NÓMINA]:[INGENIERO]],2,0),"OTROS")</f>
        <v>OTROS</v>
      </c>
    </row>
    <row r="325" spans="1:43" x14ac:dyDescent="0.25">
      <c r="A325" t="s">
        <v>36</v>
      </c>
      <c r="B325">
        <v>1</v>
      </c>
      <c r="C325" t="s">
        <v>771</v>
      </c>
      <c r="D325" t="s">
        <v>38</v>
      </c>
      <c r="E325" t="s">
        <v>76</v>
      </c>
      <c r="F325" t="s">
        <v>772</v>
      </c>
      <c r="G325" s="17" t="s">
        <v>773</v>
      </c>
      <c r="H325" t="s">
        <v>308</v>
      </c>
      <c r="I325" t="s">
        <v>43</v>
      </c>
      <c r="J325" t="s">
        <v>8</v>
      </c>
      <c r="K325" t="s">
        <v>59</v>
      </c>
      <c r="L325" t="s">
        <v>629</v>
      </c>
      <c r="M325" t="s">
        <v>46</v>
      </c>
      <c r="N325">
        <v>0</v>
      </c>
      <c r="O325" t="s">
        <v>47</v>
      </c>
      <c r="P325">
        <v>183</v>
      </c>
      <c r="Q325" t="s">
        <v>48</v>
      </c>
      <c r="R325" t="s">
        <v>63</v>
      </c>
      <c r="S325" t="s">
        <v>64</v>
      </c>
      <c r="T325" t="s">
        <v>51</v>
      </c>
      <c r="U325" t="s">
        <v>96</v>
      </c>
      <c r="V325">
        <v>1.1000000000000001</v>
      </c>
      <c r="W325" s="1">
        <v>1501.5000000000002</v>
      </c>
      <c r="X325">
        <v>1</v>
      </c>
      <c r="Y325">
        <v>0.5</v>
      </c>
      <c r="Z325">
        <v>5</v>
      </c>
      <c r="AA325">
        <v>0.1</v>
      </c>
      <c r="AB325" s="2">
        <v>0</v>
      </c>
      <c r="AC325" s="1">
        <v>0</v>
      </c>
      <c r="AD325" s="7">
        <v>43495</v>
      </c>
      <c r="AE325" s="7">
        <v>43496</v>
      </c>
      <c r="AF325">
        <v>1</v>
      </c>
      <c r="AG325" t="s">
        <v>53</v>
      </c>
      <c r="AH325" s="2">
        <v>0</v>
      </c>
      <c r="AI325" s="1">
        <v>0</v>
      </c>
      <c r="AJ325" s="1">
        <v>0</v>
      </c>
      <c r="AK325" s="6" t="str">
        <f>+IF(Tabla1[[#This Row],[REQUEST_TY]]="SR MANTENIMIENTO CORRECTIVO", "EMERGENCIA", "OTROS")</f>
        <v>EMERGENCIA</v>
      </c>
      <c r="AL325" s="6" t="str">
        <f>+_xlfn.IFS(Tabla1[[#This Row],[Veces obj]]&lt;=1,"0-1",Tabla1[[#This Row],[Veces obj]]&lt;=2,"1-2",Tabla1[[#This Row],[Veces obj]]&lt;=3,"2-3",TRUE,"&gt;3")</f>
        <v>0-1</v>
      </c>
      <c r="AM325" s="6" t="str">
        <f>+_xlfn.IFS(MONTH(Tabla1[[#This Row],[MES]])&lt;=3,"Q1",MONTH(Tabla1[[#This Row],[MES]])&lt;=6,"Q2",MONTH(Tabla1[[#This Row],[MES]])&lt;=9,"Q3",TRUE,"Q4")</f>
        <v>Q1</v>
      </c>
      <c r="AN325" t="str">
        <f>+IFERROR(VLOOKUP(Tabla1[[#This Row],[CUENTA]],CTAS[],2,0),"OTROS")</f>
        <v>OTROS</v>
      </c>
      <c r="AP325" t="str">
        <f>+IFERROR(VLOOKUP(Tabla1[[#This Row],[EMPLEADO]],IS[],3,0),"OTROS")</f>
        <v>OTROS</v>
      </c>
      <c r="AQ325" t="str">
        <f>+IFERROR(VLOOKUP(Tabla1[[#This Row],[EMPLEADO]],IS[[NÓMINA]:[INGENIERO]],2,0),"OTROS")</f>
        <v>OTROS</v>
      </c>
    </row>
    <row r="326" spans="1:43" x14ac:dyDescent="0.25">
      <c r="A326" t="s">
        <v>4444</v>
      </c>
      <c r="B326">
        <v>1</v>
      </c>
      <c r="C326" t="s">
        <v>4693</v>
      </c>
      <c r="D326" t="s">
        <v>38</v>
      </c>
      <c r="E326" t="s">
        <v>348</v>
      </c>
      <c r="F326" t="s">
        <v>4694</v>
      </c>
      <c r="G326" s="17" t="s">
        <v>1640</v>
      </c>
      <c r="H326" t="s">
        <v>384</v>
      </c>
      <c r="I326" t="s">
        <v>43</v>
      </c>
      <c r="J326" t="s">
        <v>8</v>
      </c>
      <c r="K326" t="s">
        <v>59</v>
      </c>
      <c r="L326" t="s">
        <v>1641</v>
      </c>
      <c r="M326" t="s">
        <v>1642</v>
      </c>
      <c r="N326">
        <v>0</v>
      </c>
      <c r="O326" t="s">
        <v>47</v>
      </c>
      <c r="P326">
        <v>9</v>
      </c>
      <c r="Q326" t="s">
        <v>194</v>
      </c>
      <c r="R326" t="s">
        <v>223</v>
      </c>
      <c r="S326" t="s">
        <v>139</v>
      </c>
      <c r="T326" t="s">
        <v>51</v>
      </c>
      <c r="U326" t="s">
        <v>224</v>
      </c>
      <c r="V326">
        <v>0.8</v>
      </c>
      <c r="W326" s="1">
        <v>1258.4000000000003</v>
      </c>
      <c r="X326">
        <v>1</v>
      </c>
      <c r="Y326">
        <v>0.4</v>
      </c>
      <c r="Z326">
        <v>4</v>
      </c>
      <c r="AA326">
        <v>0.1</v>
      </c>
      <c r="AB326" s="2">
        <v>0</v>
      </c>
      <c r="AC326" s="1">
        <v>0</v>
      </c>
      <c r="AD326" s="7">
        <v>43502</v>
      </c>
      <c r="AE326" s="7">
        <v>43503</v>
      </c>
      <c r="AF326">
        <v>1</v>
      </c>
      <c r="AG326" t="s">
        <v>53</v>
      </c>
      <c r="AH326" s="2">
        <v>0</v>
      </c>
      <c r="AI326" s="1">
        <v>0</v>
      </c>
      <c r="AJ326" s="1">
        <v>0</v>
      </c>
      <c r="AK326" s="6" t="str">
        <f>+IF(Tabla1[[#This Row],[REQUEST_TY]]="SR MANTENIMIENTO CORRECTIVO", "EMERGENCIA", "OTROS")</f>
        <v>EMERGENCIA</v>
      </c>
      <c r="AL326" s="6" t="str">
        <f>+_xlfn.IFS(Tabla1[[#This Row],[Veces obj]]&lt;=1,"0-1",Tabla1[[#This Row],[Veces obj]]&lt;=2,"1-2",Tabla1[[#This Row],[Veces obj]]&lt;=3,"2-3",TRUE,"&gt;3")</f>
        <v>0-1</v>
      </c>
      <c r="AM326" s="6" t="str">
        <f>+_xlfn.IFS(MONTH(Tabla1[[#This Row],[MES]])&lt;=3,"Q1",MONTH(Tabla1[[#This Row],[MES]])&lt;=6,"Q2",MONTH(Tabla1[[#This Row],[MES]])&lt;=9,"Q3",TRUE,"Q4")</f>
        <v>Q1</v>
      </c>
      <c r="AN326" t="str">
        <f>+IFERROR(VLOOKUP(Tabla1[[#This Row],[CUENTA]],CTAS[],2,0),"OTROS")</f>
        <v>OTROS</v>
      </c>
      <c r="AP326" t="str">
        <f>+IFERROR(VLOOKUP(Tabla1[[#This Row],[EMPLEADO]],IS[],3,0),"OTROS")</f>
        <v>OTROS</v>
      </c>
      <c r="AQ326" t="str">
        <f>+IFERROR(VLOOKUP(Tabla1[[#This Row],[EMPLEADO]],IS[[NÓMINA]:[INGENIERO]],2,0),"OTROS")</f>
        <v>OTROS</v>
      </c>
    </row>
    <row r="327" spans="1:43" x14ac:dyDescent="0.25">
      <c r="A327" t="s">
        <v>4444</v>
      </c>
      <c r="B327">
        <v>1</v>
      </c>
      <c r="C327" t="s">
        <v>4904</v>
      </c>
      <c r="D327" t="s">
        <v>38</v>
      </c>
      <c r="E327" t="s">
        <v>613</v>
      </c>
      <c r="F327" t="s">
        <v>4905</v>
      </c>
      <c r="G327" s="17" t="s">
        <v>942</v>
      </c>
      <c r="H327" t="s">
        <v>308</v>
      </c>
      <c r="I327" t="s">
        <v>43</v>
      </c>
      <c r="J327" t="s">
        <v>8</v>
      </c>
      <c r="K327" t="s">
        <v>144</v>
      </c>
      <c r="L327" t="s">
        <v>616</v>
      </c>
      <c r="M327" t="s">
        <v>46</v>
      </c>
      <c r="N327">
        <v>0</v>
      </c>
      <c r="O327" t="s">
        <v>47</v>
      </c>
      <c r="P327">
        <v>24</v>
      </c>
      <c r="Q327" t="s">
        <v>62</v>
      </c>
      <c r="R327" t="s">
        <v>235</v>
      </c>
      <c r="S327" t="s">
        <v>50</v>
      </c>
      <c r="T327" t="s">
        <v>51</v>
      </c>
      <c r="U327" t="s">
        <v>154</v>
      </c>
      <c r="V327">
        <v>0.6</v>
      </c>
      <c r="W327" s="1">
        <v>429.00000000000006</v>
      </c>
      <c r="X327">
        <v>1</v>
      </c>
      <c r="Y327">
        <v>0.5</v>
      </c>
      <c r="Z327">
        <v>5</v>
      </c>
      <c r="AA327">
        <v>0.1</v>
      </c>
      <c r="AB327" s="2">
        <v>0</v>
      </c>
      <c r="AC327" s="1">
        <v>0</v>
      </c>
      <c r="AD327" s="7">
        <v>43502</v>
      </c>
      <c r="AE327" s="7">
        <v>43503</v>
      </c>
      <c r="AF327">
        <v>1</v>
      </c>
      <c r="AG327" t="s">
        <v>53</v>
      </c>
      <c r="AH327" s="2">
        <v>0</v>
      </c>
      <c r="AI327" s="1">
        <v>0</v>
      </c>
      <c r="AJ327" s="1">
        <v>0</v>
      </c>
      <c r="AK327" s="6" t="str">
        <f>+IF(Tabla1[[#This Row],[REQUEST_TY]]="SR MANTENIMIENTO CORRECTIVO", "EMERGENCIA", "OTROS")</f>
        <v>EMERGENCIA</v>
      </c>
      <c r="AL327" s="6" t="str">
        <f>+_xlfn.IFS(Tabla1[[#This Row],[Veces obj]]&lt;=1,"0-1",Tabla1[[#This Row],[Veces obj]]&lt;=2,"1-2",Tabla1[[#This Row],[Veces obj]]&lt;=3,"2-3",TRUE,"&gt;3")</f>
        <v>0-1</v>
      </c>
      <c r="AM327" s="6" t="str">
        <f>+_xlfn.IFS(MONTH(Tabla1[[#This Row],[MES]])&lt;=3,"Q1",MONTH(Tabla1[[#This Row],[MES]])&lt;=6,"Q2",MONTH(Tabla1[[#This Row],[MES]])&lt;=9,"Q3",TRUE,"Q4")</f>
        <v>Q1</v>
      </c>
      <c r="AN327" t="str">
        <f>+IFERROR(VLOOKUP(Tabla1[[#This Row],[CUENTA]],CTAS[],2,0),"OTROS")</f>
        <v>OTROS</v>
      </c>
      <c r="AP327" t="str">
        <f>+IFERROR(VLOOKUP(Tabla1[[#This Row],[EMPLEADO]],IS[],3,0),"OTROS")</f>
        <v>OTROS</v>
      </c>
      <c r="AQ327" t="str">
        <f>+IFERROR(VLOOKUP(Tabla1[[#This Row],[EMPLEADO]],IS[[NÓMINA]:[INGENIERO]],2,0),"OTROS")</f>
        <v>OTROS</v>
      </c>
    </row>
    <row r="328" spans="1:43" x14ac:dyDescent="0.25">
      <c r="A328" t="s">
        <v>4444</v>
      </c>
      <c r="B328">
        <v>1</v>
      </c>
      <c r="C328" t="s">
        <v>4926</v>
      </c>
      <c r="D328" t="s">
        <v>38</v>
      </c>
      <c r="E328" t="s">
        <v>76</v>
      </c>
      <c r="F328" t="s">
        <v>4927</v>
      </c>
      <c r="G328" s="17" t="s">
        <v>2690</v>
      </c>
      <c r="H328" t="s">
        <v>915</v>
      </c>
      <c r="I328" t="s">
        <v>43</v>
      </c>
      <c r="J328" t="s">
        <v>8</v>
      </c>
      <c r="K328" t="s">
        <v>59</v>
      </c>
      <c r="L328" t="s">
        <v>2692</v>
      </c>
      <c r="M328" t="s">
        <v>46</v>
      </c>
      <c r="N328">
        <v>0</v>
      </c>
      <c r="O328" t="s">
        <v>47</v>
      </c>
      <c r="P328">
        <v>7</v>
      </c>
      <c r="Q328" t="s">
        <v>194</v>
      </c>
      <c r="R328" t="s">
        <v>63</v>
      </c>
      <c r="S328" t="s">
        <v>64</v>
      </c>
      <c r="T328" t="s">
        <v>51</v>
      </c>
      <c r="U328" t="s">
        <v>195</v>
      </c>
      <c r="V328">
        <v>0.6</v>
      </c>
      <c r="W328" s="1">
        <v>819</v>
      </c>
      <c r="X328">
        <v>1</v>
      </c>
      <c r="Y328">
        <v>0.5</v>
      </c>
      <c r="Z328">
        <v>5</v>
      </c>
      <c r="AA328">
        <v>0.1</v>
      </c>
      <c r="AB328" s="2">
        <v>0</v>
      </c>
      <c r="AC328" s="1">
        <v>0</v>
      </c>
      <c r="AD328" s="7">
        <v>43502</v>
      </c>
      <c r="AE328" s="7">
        <v>43502</v>
      </c>
      <c r="AF328">
        <v>0</v>
      </c>
      <c r="AG328" t="s">
        <v>53</v>
      </c>
      <c r="AH328" s="2">
        <v>0</v>
      </c>
      <c r="AI328" s="1">
        <v>0</v>
      </c>
      <c r="AJ328" s="1">
        <v>0</v>
      </c>
      <c r="AK328" s="6" t="str">
        <f>+IF(Tabla1[[#This Row],[REQUEST_TY]]="SR MANTENIMIENTO CORRECTIVO", "EMERGENCIA", "OTROS")</f>
        <v>EMERGENCIA</v>
      </c>
      <c r="AL328" s="6" t="str">
        <f>+_xlfn.IFS(Tabla1[[#This Row],[Veces obj]]&lt;=1,"0-1",Tabla1[[#This Row],[Veces obj]]&lt;=2,"1-2",Tabla1[[#This Row],[Veces obj]]&lt;=3,"2-3",TRUE,"&gt;3")</f>
        <v>0-1</v>
      </c>
      <c r="AM328" s="6" t="str">
        <f>+_xlfn.IFS(MONTH(Tabla1[[#This Row],[MES]])&lt;=3,"Q1",MONTH(Tabla1[[#This Row],[MES]])&lt;=6,"Q2",MONTH(Tabla1[[#This Row],[MES]])&lt;=9,"Q3",TRUE,"Q4")</f>
        <v>Q1</v>
      </c>
      <c r="AN328" t="str">
        <f>+IFERROR(VLOOKUP(Tabla1[[#This Row],[CUENTA]],CTAS[],2,0),"OTROS")</f>
        <v>OTROS</v>
      </c>
      <c r="AP328" t="str">
        <f>+IFERROR(VLOOKUP(Tabla1[[#This Row],[EMPLEADO]],IS[],3,0),"OTROS")</f>
        <v>OTROS</v>
      </c>
      <c r="AQ328" t="str">
        <f>+IFERROR(VLOOKUP(Tabla1[[#This Row],[EMPLEADO]],IS[[NÓMINA]:[INGENIERO]],2,0),"OTROS")</f>
        <v>OTROS</v>
      </c>
    </row>
    <row r="329" spans="1:43" x14ac:dyDescent="0.25">
      <c r="A329" t="s">
        <v>4444</v>
      </c>
      <c r="B329">
        <v>1</v>
      </c>
      <c r="C329" t="s">
        <v>5057</v>
      </c>
      <c r="D329" t="s">
        <v>38</v>
      </c>
      <c r="E329" t="s">
        <v>636</v>
      </c>
      <c r="F329" t="s">
        <v>5058</v>
      </c>
      <c r="G329" s="17" t="s">
        <v>5059</v>
      </c>
      <c r="H329" t="s">
        <v>691</v>
      </c>
      <c r="I329" t="s">
        <v>43</v>
      </c>
      <c r="J329" t="s">
        <v>8</v>
      </c>
      <c r="K329" t="s">
        <v>1296</v>
      </c>
      <c r="L329" t="s">
        <v>1800</v>
      </c>
      <c r="M329" t="s">
        <v>1298</v>
      </c>
      <c r="N329">
        <v>0</v>
      </c>
      <c r="O329" t="s">
        <v>47</v>
      </c>
      <c r="P329">
        <v>447</v>
      </c>
      <c r="Q329" t="s">
        <v>48</v>
      </c>
      <c r="R329" t="s">
        <v>153</v>
      </c>
      <c r="S329" t="s">
        <v>50</v>
      </c>
      <c r="T329" t="s">
        <v>51</v>
      </c>
      <c r="U329" t="s">
        <v>52</v>
      </c>
      <c r="V329">
        <v>1.05</v>
      </c>
      <c r="W329" s="1">
        <v>750.75000000000011</v>
      </c>
      <c r="X329">
        <v>1</v>
      </c>
      <c r="Y329">
        <v>0.5</v>
      </c>
      <c r="Z329">
        <v>5</v>
      </c>
      <c r="AA329">
        <v>0.1</v>
      </c>
      <c r="AB329" s="2">
        <v>0</v>
      </c>
      <c r="AC329" s="1">
        <v>0</v>
      </c>
      <c r="AD329" s="7">
        <v>43501</v>
      </c>
      <c r="AE329" s="7">
        <v>43502</v>
      </c>
      <c r="AF329">
        <v>1</v>
      </c>
      <c r="AG329" t="s">
        <v>53</v>
      </c>
      <c r="AH329" s="2">
        <v>0</v>
      </c>
      <c r="AI329" s="1">
        <v>0</v>
      </c>
      <c r="AJ329" s="1">
        <v>0</v>
      </c>
      <c r="AK329" s="6" t="str">
        <f>+IF(Tabla1[[#This Row],[REQUEST_TY]]="SR MANTENIMIENTO CORRECTIVO", "EMERGENCIA", "OTROS")</f>
        <v>EMERGENCIA</v>
      </c>
      <c r="AL329" s="6" t="str">
        <f>+_xlfn.IFS(Tabla1[[#This Row],[Veces obj]]&lt;=1,"0-1",Tabla1[[#This Row],[Veces obj]]&lt;=2,"1-2",Tabla1[[#This Row],[Veces obj]]&lt;=3,"2-3",TRUE,"&gt;3")</f>
        <v>0-1</v>
      </c>
      <c r="AM329" s="6" t="str">
        <f>+_xlfn.IFS(MONTH(Tabla1[[#This Row],[MES]])&lt;=3,"Q1",MONTH(Tabla1[[#This Row],[MES]])&lt;=6,"Q2",MONTH(Tabla1[[#This Row],[MES]])&lt;=9,"Q3",TRUE,"Q4")</f>
        <v>Q1</v>
      </c>
      <c r="AN329" t="str">
        <f>+IFERROR(VLOOKUP(Tabla1[[#This Row],[CUENTA]],CTAS[],2,0),"OTROS")</f>
        <v>OTROS</v>
      </c>
      <c r="AP329" t="str">
        <f>+IFERROR(VLOOKUP(Tabla1[[#This Row],[EMPLEADO]],IS[],3,0),"OTROS")</f>
        <v>OTROS</v>
      </c>
      <c r="AQ329" t="str">
        <f>+IFERROR(VLOOKUP(Tabla1[[#This Row],[EMPLEADO]],IS[[NÓMINA]:[INGENIERO]],2,0),"OTROS")</f>
        <v>OTROS</v>
      </c>
    </row>
    <row r="330" spans="1:43" x14ac:dyDescent="0.25">
      <c r="A330" t="s">
        <v>4444</v>
      </c>
      <c r="B330">
        <v>1</v>
      </c>
      <c r="C330" t="s">
        <v>6384</v>
      </c>
      <c r="D330" t="s">
        <v>38</v>
      </c>
      <c r="E330" t="s">
        <v>190</v>
      </c>
      <c r="F330" t="s">
        <v>6385</v>
      </c>
      <c r="G330" s="17" t="s">
        <v>192</v>
      </c>
      <c r="H330" t="s">
        <v>124</v>
      </c>
      <c r="I330" t="s">
        <v>43</v>
      </c>
      <c r="J330" t="s">
        <v>8</v>
      </c>
      <c r="K330" t="s">
        <v>151</v>
      </c>
      <c r="L330" t="s">
        <v>193</v>
      </c>
      <c r="M330" t="s">
        <v>73</v>
      </c>
      <c r="N330">
        <v>0</v>
      </c>
      <c r="O330" t="s">
        <v>47</v>
      </c>
      <c r="P330">
        <v>6</v>
      </c>
      <c r="Q330" t="s">
        <v>207</v>
      </c>
      <c r="R330" t="s">
        <v>63</v>
      </c>
      <c r="S330" t="s">
        <v>64</v>
      </c>
      <c r="T330" t="s">
        <v>51</v>
      </c>
      <c r="U330" t="s">
        <v>209</v>
      </c>
      <c r="V330">
        <v>0</v>
      </c>
      <c r="W330" s="1">
        <v>0</v>
      </c>
      <c r="X330">
        <v>1</v>
      </c>
      <c r="Y330">
        <v>1.7</v>
      </c>
      <c r="Z330">
        <v>5</v>
      </c>
      <c r="AA330">
        <v>0.33999999999999997</v>
      </c>
      <c r="AB330" s="2">
        <v>0</v>
      </c>
      <c r="AC330" s="1">
        <v>0</v>
      </c>
      <c r="AD330" s="7">
        <v>43514</v>
      </c>
      <c r="AE330" s="7">
        <v>43514</v>
      </c>
      <c r="AF330">
        <v>0</v>
      </c>
      <c r="AG330" t="s">
        <v>53</v>
      </c>
      <c r="AH330" s="2">
        <v>0</v>
      </c>
      <c r="AI330" s="1">
        <v>0</v>
      </c>
      <c r="AJ330" s="1">
        <v>0</v>
      </c>
      <c r="AK330" s="6" t="str">
        <f>+IF(Tabla1[[#This Row],[REQUEST_TY]]="SR MANTENIMIENTO CORRECTIVO", "EMERGENCIA", "OTROS")</f>
        <v>EMERGENCIA</v>
      </c>
      <c r="AL330" s="6" t="str">
        <f>+_xlfn.IFS(Tabla1[[#This Row],[Veces obj]]&lt;=1,"0-1",Tabla1[[#This Row],[Veces obj]]&lt;=2,"1-2",Tabla1[[#This Row],[Veces obj]]&lt;=3,"2-3",TRUE,"&gt;3")</f>
        <v>0-1</v>
      </c>
      <c r="AM330" s="6" t="str">
        <f>+_xlfn.IFS(MONTH(Tabla1[[#This Row],[MES]])&lt;=3,"Q1",MONTH(Tabla1[[#This Row],[MES]])&lt;=6,"Q2",MONTH(Tabla1[[#This Row],[MES]])&lt;=9,"Q3",TRUE,"Q4")</f>
        <v>Q1</v>
      </c>
      <c r="AN330" t="str">
        <f>+IFERROR(VLOOKUP(Tabla1[[#This Row],[CUENTA]],CTAS[],2,0),"OTROS")</f>
        <v>HONEYWELL</v>
      </c>
      <c r="AO330">
        <v>1</v>
      </c>
      <c r="AP330" t="str">
        <f>+IFERROR(VLOOKUP(Tabla1[[#This Row],[EMPLEADO]],IS[],3,0),"OTROS")</f>
        <v>JUAREZ</v>
      </c>
      <c r="AQ330" t="str">
        <f>+IFERROR(VLOOKUP(Tabla1[[#This Row],[EMPLEADO]],IS[[NÓMINA]:[INGENIERO]],2,0),"OTROS")</f>
        <v>MIGUEL COTA</v>
      </c>
    </row>
    <row r="331" spans="1:43" x14ac:dyDescent="0.25">
      <c r="A331" t="s">
        <v>4444</v>
      </c>
      <c r="B331">
        <v>1</v>
      </c>
      <c r="C331" t="s">
        <v>5263</v>
      </c>
      <c r="D331" t="s">
        <v>38</v>
      </c>
      <c r="E331" t="s">
        <v>85</v>
      </c>
      <c r="F331" t="s">
        <v>5264</v>
      </c>
      <c r="G331" s="17" t="s">
        <v>5265</v>
      </c>
      <c r="H331" t="s">
        <v>691</v>
      </c>
      <c r="I331" t="s">
        <v>43</v>
      </c>
      <c r="J331" t="s">
        <v>8</v>
      </c>
      <c r="K331" t="s">
        <v>370</v>
      </c>
      <c r="L331" t="s">
        <v>3061</v>
      </c>
      <c r="M331" t="s">
        <v>640</v>
      </c>
      <c r="N331">
        <v>0</v>
      </c>
      <c r="O331" t="s">
        <v>47</v>
      </c>
      <c r="P331">
        <v>471</v>
      </c>
      <c r="Q331" t="s">
        <v>48</v>
      </c>
      <c r="R331" t="s">
        <v>49</v>
      </c>
      <c r="S331" t="s">
        <v>50</v>
      </c>
      <c r="T331" t="s">
        <v>51</v>
      </c>
      <c r="U331" t="s">
        <v>52</v>
      </c>
      <c r="V331">
        <v>1.05</v>
      </c>
      <c r="W331" s="1">
        <v>750.75000000000011</v>
      </c>
      <c r="X331">
        <v>1</v>
      </c>
      <c r="Y331">
        <v>0.5</v>
      </c>
      <c r="Z331">
        <v>5</v>
      </c>
      <c r="AA331">
        <v>0.1</v>
      </c>
      <c r="AB331" s="2">
        <v>0</v>
      </c>
      <c r="AC331" s="1">
        <v>0</v>
      </c>
      <c r="AD331" s="7">
        <v>43503</v>
      </c>
      <c r="AE331" s="7">
        <v>43503</v>
      </c>
      <c r="AF331">
        <v>0</v>
      </c>
      <c r="AG331" t="s">
        <v>53</v>
      </c>
      <c r="AH331" s="2">
        <v>0</v>
      </c>
      <c r="AI331" s="1">
        <v>0</v>
      </c>
      <c r="AJ331" s="1">
        <v>0</v>
      </c>
      <c r="AK331" s="6" t="str">
        <f>+IF(Tabla1[[#This Row],[REQUEST_TY]]="SR MANTENIMIENTO CORRECTIVO", "EMERGENCIA", "OTROS")</f>
        <v>EMERGENCIA</v>
      </c>
      <c r="AL331" s="6" t="str">
        <f>+_xlfn.IFS(Tabla1[[#This Row],[Veces obj]]&lt;=1,"0-1",Tabla1[[#This Row],[Veces obj]]&lt;=2,"1-2",Tabla1[[#This Row],[Veces obj]]&lt;=3,"2-3",TRUE,"&gt;3")</f>
        <v>0-1</v>
      </c>
      <c r="AM331" s="6" t="str">
        <f>+_xlfn.IFS(MONTH(Tabla1[[#This Row],[MES]])&lt;=3,"Q1",MONTH(Tabla1[[#This Row],[MES]])&lt;=6,"Q2",MONTH(Tabla1[[#This Row],[MES]])&lt;=9,"Q3",TRUE,"Q4")</f>
        <v>Q1</v>
      </c>
      <c r="AN331" t="str">
        <f>+IFERROR(VLOOKUP(Tabla1[[#This Row],[CUENTA]],CTAS[],2,0),"OTROS")</f>
        <v>OTROS</v>
      </c>
      <c r="AP331" t="str">
        <f>+IFERROR(VLOOKUP(Tabla1[[#This Row],[EMPLEADO]],IS[],3,0),"OTROS")</f>
        <v>OTROS</v>
      </c>
      <c r="AQ331" t="str">
        <f>+IFERROR(VLOOKUP(Tabla1[[#This Row],[EMPLEADO]],IS[[NÓMINA]:[INGENIERO]],2,0),"OTROS")</f>
        <v>OTROS</v>
      </c>
    </row>
    <row r="332" spans="1:43" x14ac:dyDescent="0.25">
      <c r="A332" t="s">
        <v>4444</v>
      </c>
      <c r="B332">
        <v>1</v>
      </c>
      <c r="C332" t="s">
        <v>5271</v>
      </c>
      <c r="D332" t="s">
        <v>38</v>
      </c>
      <c r="E332" t="s">
        <v>604</v>
      </c>
      <c r="F332" t="s">
        <v>5272</v>
      </c>
      <c r="G332" s="17" t="s">
        <v>606</v>
      </c>
      <c r="H332" t="s">
        <v>213</v>
      </c>
      <c r="I332" t="s">
        <v>43</v>
      </c>
      <c r="J332" t="s">
        <v>8</v>
      </c>
      <c r="K332" t="s">
        <v>607</v>
      </c>
      <c r="L332" t="s">
        <v>608</v>
      </c>
      <c r="M332" t="s">
        <v>215</v>
      </c>
      <c r="N332">
        <v>0</v>
      </c>
      <c r="O332" t="s">
        <v>47</v>
      </c>
      <c r="P332">
        <v>7</v>
      </c>
      <c r="Q332" t="s">
        <v>194</v>
      </c>
      <c r="R332" t="s">
        <v>63</v>
      </c>
      <c r="S332" t="s">
        <v>64</v>
      </c>
      <c r="T332" t="s">
        <v>51</v>
      </c>
      <c r="U332" t="s">
        <v>195</v>
      </c>
      <c r="V332">
        <v>0.6</v>
      </c>
      <c r="W332" s="1">
        <v>819</v>
      </c>
      <c r="X332">
        <v>1</v>
      </c>
      <c r="Y332">
        <v>0.5</v>
      </c>
      <c r="Z332">
        <v>5</v>
      </c>
      <c r="AA332">
        <v>0.1</v>
      </c>
      <c r="AB332" s="2">
        <v>0</v>
      </c>
      <c r="AC332" s="1">
        <v>0</v>
      </c>
      <c r="AD332" s="7">
        <v>43507</v>
      </c>
      <c r="AE332" s="7">
        <v>43508</v>
      </c>
      <c r="AF332">
        <v>1</v>
      </c>
      <c r="AG332" t="s">
        <v>53</v>
      </c>
      <c r="AH332" s="2">
        <v>0</v>
      </c>
      <c r="AI332" s="1">
        <v>0</v>
      </c>
      <c r="AJ332" s="1">
        <v>0</v>
      </c>
      <c r="AK332" s="6" t="str">
        <f>+IF(Tabla1[[#This Row],[REQUEST_TY]]="SR MANTENIMIENTO CORRECTIVO", "EMERGENCIA", "OTROS")</f>
        <v>EMERGENCIA</v>
      </c>
      <c r="AL332" s="6" t="str">
        <f>+_xlfn.IFS(Tabla1[[#This Row],[Veces obj]]&lt;=1,"0-1",Tabla1[[#This Row],[Veces obj]]&lt;=2,"1-2",Tabla1[[#This Row],[Veces obj]]&lt;=3,"2-3",TRUE,"&gt;3")</f>
        <v>0-1</v>
      </c>
      <c r="AM332" s="6" t="str">
        <f>+_xlfn.IFS(MONTH(Tabla1[[#This Row],[MES]])&lt;=3,"Q1",MONTH(Tabla1[[#This Row],[MES]])&lt;=6,"Q2",MONTH(Tabla1[[#This Row],[MES]])&lt;=9,"Q3",TRUE,"Q4")</f>
        <v>Q1</v>
      </c>
      <c r="AN332" t="str">
        <f>+IFERROR(VLOOKUP(Tabla1[[#This Row],[CUENTA]],CTAS[],2,0),"OTROS")</f>
        <v>OTROS</v>
      </c>
      <c r="AP332" t="str">
        <f>+IFERROR(VLOOKUP(Tabla1[[#This Row],[EMPLEADO]],IS[],3,0),"OTROS")</f>
        <v>OTROS</v>
      </c>
      <c r="AQ332" t="str">
        <f>+IFERROR(VLOOKUP(Tabla1[[#This Row],[EMPLEADO]],IS[[NÓMINA]:[INGENIERO]],2,0),"OTROS")</f>
        <v>OTROS</v>
      </c>
    </row>
    <row r="333" spans="1:43" x14ac:dyDescent="0.25">
      <c r="A333" t="s">
        <v>4444</v>
      </c>
      <c r="B333">
        <v>1</v>
      </c>
      <c r="C333" t="s">
        <v>5408</v>
      </c>
      <c r="D333" t="s">
        <v>38</v>
      </c>
      <c r="E333" t="s">
        <v>176</v>
      </c>
      <c r="F333" t="s">
        <v>5409</v>
      </c>
      <c r="G333" s="17" t="s">
        <v>5410</v>
      </c>
      <c r="H333" t="s">
        <v>253</v>
      </c>
      <c r="I333" t="s">
        <v>43</v>
      </c>
      <c r="J333" t="s">
        <v>8</v>
      </c>
      <c r="K333" t="s">
        <v>338</v>
      </c>
      <c r="L333" t="s">
        <v>5411</v>
      </c>
      <c r="M333" t="s">
        <v>256</v>
      </c>
      <c r="N333">
        <v>0</v>
      </c>
      <c r="O333" t="s">
        <v>47</v>
      </c>
      <c r="P333">
        <v>2625</v>
      </c>
      <c r="Q333" t="s">
        <v>48</v>
      </c>
      <c r="R333" t="s">
        <v>49</v>
      </c>
      <c r="S333" t="s">
        <v>50</v>
      </c>
      <c r="T333" t="s">
        <v>51</v>
      </c>
      <c r="U333" t="s">
        <v>52</v>
      </c>
      <c r="V333">
        <v>1.05</v>
      </c>
      <c r="W333" s="1">
        <v>750.75000000000011</v>
      </c>
      <c r="X333">
        <v>1</v>
      </c>
      <c r="Y333">
        <v>0.5</v>
      </c>
      <c r="Z333">
        <v>5</v>
      </c>
      <c r="AA333">
        <v>0.1</v>
      </c>
      <c r="AB333" s="2">
        <v>0</v>
      </c>
      <c r="AC333" s="1">
        <v>0</v>
      </c>
      <c r="AD333" s="7">
        <v>43508</v>
      </c>
      <c r="AE333" s="7">
        <v>43508</v>
      </c>
      <c r="AF333">
        <v>0</v>
      </c>
      <c r="AG333" t="s">
        <v>53</v>
      </c>
      <c r="AH333" s="2">
        <v>0</v>
      </c>
      <c r="AI333" s="1">
        <v>0</v>
      </c>
      <c r="AJ333" s="1">
        <v>0</v>
      </c>
      <c r="AK333" s="6" t="str">
        <f>+IF(Tabla1[[#This Row],[REQUEST_TY]]="SR MANTENIMIENTO CORRECTIVO", "EMERGENCIA", "OTROS")</f>
        <v>EMERGENCIA</v>
      </c>
      <c r="AL333" s="6" t="str">
        <f>+_xlfn.IFS(Tabla1[[#This Row],[Veces obj]]&lt;=1,"0-1",Tabla1[[#This Row],[Veces obj]]&lt;=2,"1-2",Tabla1[[#This Row],[Veces obj]]&lt;=3,"2-3",TRUE,"&gt;3")</f>
        <v>0-1</v>
      </c>
      <c r="AM333" s="6" t="str">
        <f>+_xlfn.IFS(MONTH(Tabla1[[#This Row],[MES]])&lt;=3,"Q1",MONTH(Tabla1[[#This Row],[MES]])&lt;=6,"Q2",MONTH(Tabla1[[#This Row],[MES]])&lt;=9,"Q3",TRUE,"Q4")</f>
        <v>Q1</v>
      </c>
      <c r="AN333" t="str">
        <f>+IFERROR(VLOOKUP(Tabla1[[#This Row],[CUENTA]],CTAS[],2,0),"OTROS")</f>
        <v>OTROS</v>
      </c>
      <c r="AP333" t="str">
        <f>+IFERROR(VLOOKUP(Tabla1[[#This Row],[EMPLEADO]],IS[],3,0),"OTROS")</f>
        <v>OTROS</v>
      </c>
      <c r="AQ333" t="str">
        <f>+IFERROR(VLOOKUP(Tabla1[[#This Row],[EMPLEADO]],IS[[NÓMINA]:[INGENIERO]],2,0),"OTROS")</f>
        <v>OTROS</v>
      </c>
    </row>
    <row r="334" spans="1:43" x14ac:dyDescent="0.25">
      <c r="A334" t="s">
        <v>36</v>
      </c>
      <c r="B334">
        <v>1</v>
      </c>
      <c r="C334" t="s">
        <v>2078</v>
      </c>
      <c r="D334" t="s">
        <v>38</v>
      </c>
      <c r="E334" t="s">
        <v>237</v>
      </c>
      <c r="F334" t="s">
        <v>2079</v>
      </c>
      <c r="G334" s="17" t="s">
        <v>239</v>
      </c>
      <c r="H334" t="s">
        <v>124</v>
      </c>
      <c r="I334" t="s">
        <v>43</v>
      </c>
      <c r="J334" t="s">
        <v>8</v>
      </c>
      <c r="K334" t="s">
        <v>240</v>
      </c>
      <c r="L334" t="s">
        <v>241</v>
      </c>
      <c r="M334" t="s">
        <v>94</v>
      </c>
      <c r="N334">
        <v>0</v>
      </c>
      <c r="O334" t="s">
        <v>47</v>
      </c>
      <c r="P334">
        <v>6</v>
      </c>
      <c r="Q334" t="s">
        <v>207</v>
      </c>
      <c r="R334" t="s">
        <v>242</v>
      </c>
      <c r="S334" t="s">
        <v>64</v>
      </c>
      <c r="T334" t="s">
        <v>51</v>
      </c>
      <c r="U334" t="s">
        <v>209</v>
      </c>
      <c r="V334">
        <v>0</v>
      </c>
      <c r="W334" s="1">
        <v>0</v>
      </c>
      <c r="X334">
        <v>1</v>
      </c>
      <c r="Y334">
        <v>1.8</v>
      </c>
      <c r="Z334">
        <v>5</v>
      </c>
      <c r="AA334">
        <v>0.36</v>
      </c>
      <c r="AB334" s="2">
        <v>0</v>
      </c>
      <c r="AC334" s="1">
        <v>0</v>
      </c>
      <c r="AD334" s="7">
        <v>43483</v>
      </c>
      <c r="AE334" s="7">
        <v>43483</v>
      </c>
      <c r="AF334">
        <v>0</v>
      </c>
      <c r="AG334" t="s">
        <v>53</v>
      </c>
      <c r="AH334" s="2">
        <v>0</v>
      </c>
      <c r="AI334" s="1">
        <v>0</v>
      </c>
      <c r="AJ334" s="1">
        <v>0</v>
      </c>
      <c r="AK334" s="6" t="str">
        <f>+IF(Tabla1[[#This Row],[REQUEST_TY]]="SR MANTENIMIENTO CORRECTIVO", "EMERGENCIA", "OTROS")</f>
        <v>EMERGENCIA</v>
      </c>
      <c r="AL334" s="6" t="str">
        <f>+_xlfn.IFS(Tabla1[[#This Row],[Veces obj]]&lt;=1,"0-1",Tabla1[[#This Row],[Veces obj]]&lt;=2,"1-2",Tabla1[[#This Row],[Veces obj]]&lt;=3,"2-3",TRUE,"&gt;3")</f>
        <v>0-1</v>
      </c>
      <c r="AM334" s="6" t="str">
        <f>+_xlfn.IFS(MONTH(Tabla1[[#This Row],[MES]])&lt;=3,"Q1",MONTH(Tabla1[[#This Row],[MES]])&lt;=6,"Q2",MONTH(Tabla1[[#This Row],[MES]])&lt;=9,"Q3",TRUE,"Q4")</f>
        <v>Q1</v>
      </c>
      <c r="AN334" t="str">
        <f>+IFERROR(VLOOKUP(Tabla1[[#This Row],[CUENTA]],CTAS[],2,0),"OTROS")</f>
        <v>OTROS</v>
      </c>
      <c r="AO334">
        <v>1</v>
      </c>
      <c r="AP334" t="str">
        <f>+IFERROR(VLOOKUP(Tabla1[[#This Row],[EMPLEADO]],IS[],3,0),"OTROS")</f>
        <v>JUAREZ</v>
      </c>
      <c r="AQ334" t="str">
        <f>+IFERROR(VLOOKUP(Tabla1[[#This Row],[EMPLEADO]],IS[[NÓMINA]:[INGENIERO]],2,0),"OTROS")</f>
        <v>MIGUEL COTA</v>
      </c>
    </row>
    <row r="335" spans="1:43" x14ac:dyDescent="0.25">
      <c r="A335" t="s">
        <v>4444</v>
      </c>
      <c r="B335">
        <v>1</v>
      </c>
      <c r="C335" t="s">
        <v>5564</v>
      </c>
      <c r="D335" t="s">
        <v>38</v>
      </c>
      <c r="E335" t="s">
        <v>5565</v>
      </c>
      <c r="F335" t="s">
        <v>5566</v>
      </c>
      <c r="G335" s="17" t="s">
        <v>5567</v>
      </c>
      <c r="H335" t="s">
        <v>646</v>
      </c>
      <c r="I335" t="s">
        <v>43</v>
      </c>
      <c r="J335" t="s">
        <v>8</v>
      </c>
      <c r="K335" t="s">
        <v>5568</v>
      </c>
      <c r="L335" t="s">
        <v>5569</v>
      </c>
      <c r="M335" t="s">
        <v>1436</v>
      </c>
      <c r="N335">
        <v>0</v>
      </c>
      <c r="O335" t="s">
        <v>47</v>
      </c>
      <c r="P335">
        <v>52</v>
      </c>
      <c r="Q335" t="s">
        <v>82</v>
      </c>
      <c r="R335" t="s">
        <v>74</v>
      </c>
      <c r="S335" t="s">
        <v>50</v>
      </c>
      <c r="T335" t="s">
        <v>51</v>
      </c>
      <c r="U335" t="s">
        <v>120</v>
      </c>
      <c r="V335">
        <v>0.8</v>
      </c>
      <c r="W335" s="1">
        <v>572.00000000000011</v>
      </c>
      <c r="X335">
        <v>1</v>
      </c>
      <c r="Y335">
        <v>0.5</v>
      </c>
      <c r="Z335">
        <v>5</v>
      </c>
      <c r="AA335">
        <v>0.1</v>
      </c>
      <c r="AB335" s="2">
        <v>0</v>
      </c>
      <c r="AC335" s="1">
        <v>0</v>
      </c>
      <c r="AD335" s="7">
        <v>43507</v>
      </c>
      <c r="AE335" s="7">
        <v>43507</v>
      </c>
      <c r="AF335">
        <v>0</v>
      </c>
      <c r="AG335" t="s">
        <v>53</v>
      </c>
      <c r="AH335" s="2">
        <v>0</v>
      </c>
      <c r="AI335" s="1">
        <v>0</v>
      </c>
      <c r="AJ335" s="1">
        <v>0</v>
      </c>
      <c r="AK335" s="6" t="str">
        <f>+IF(Tabla1[[#This Row],[REQUEST_TY]]="SR MANTENIMIENTO CORRECTIVO", "EMERGENCIA", "OTROS")</f>
        <v>EMERGENCIA</v>
      </c>
      <c r="AL335" s="6" t="str">
        <f>+_xlfn.IFS(Tabla1[[#This Row],[Veces obj]]&lt;=1,"0-1",Tabla1[[#This Row],[Veces obj]]&lt;=2,"1-2",Tabla1[[#This Row],[Veces obj]]&lt;=3,"2-3",TRUE,"&gt;3")</f>
        <v>0-1</v>
      </c>
      <c r="AM335" s="6" t="str">
        <f>+_xlfn.IFS(MONTH(Tabla1[[#This Row],[MES]])&lt;=3,"Q1",MONTH(Tabla1[[#This Row],[MES]])&lt;=6,"Q2",MONTH(Tabla1[[#This Row],[MES]])&lt;=9,"Q3",TRUE,"Q4")</f>
        <v>Q1</v>
      </c>
      <c r="AN335" t="str">
        <f>+IFERROR(VLOOKUP(Tabla1[[#This Row],[CUENTA]],CTAS[],2,0),"OTROS")</f>
        <v>OTROS</v>
      </c>
      <c r="AP335" t="str">
        <f>+IFERROR(VLOOKUP(Tabla1[[#This Row],[EMPLEADO]],IS[],3,0),"OTROS")</f>
        <v>OTROS</v>
      </c>
      <c r="AQ335" t="str">
        <f>+IFERROR(VLOOKUP(Tabla1[[#This Row],[EMPLEADO]],IS[[NÓMINA]:[INGENIERO]],2,0),"OTROS")</f>
        <v>OTROS</v>
      </c>
    </row>
    <row r="336" spans="1:43" x14ac:dyDescent="0.25">
      <c r="A336" t="s">
        <v>4444</v>
      </c>
      <c r="B336">
        <v>1</v>
      </c>
      <c r="C336" t="s">
        <v>5816</v>
      </c>
      <c r="D336" t="s">
        <v>38</v>
      </c>
      <c r="E336" t="s">
        <v>76</v>
      </c>
      <c r="F336" t="s">
        <v>5817</v>
      </c>
      <c r="G336" s="17" t="s">
        <v>5818</v>
      </c>
      <c r="H336" t="s">
        <v>453</v>
      </c>
      <c r="I336" t="s">
        <v>43</v>
      </c>
      <c r="J336" t="s">
        <v>8</v>
      </c>
      <c r="K336" t="s">
        <v>5819</v>
      </c>
      <c r="L336" t="s">
        <v>5820</v>
      </c>
      <c r="M336" t="s">
        <v>1198</v>
      </c>
      <c r="N336">
        <v>0</v>
      </c>
      <c r="O336" t="s">
        <v>47</v>
      </c>
      <c r="P336">
        <v>195</v>
      </c>
      <c r="Q336" t="s">
        <v>48</v>
      </c>
      <c r="R336" t="s">
        <v>63</v>
      </c>
      <c r="S336" t="s">
        <v>64</v>
      </c>
      <c r="T336" t="s">
        <v>51</v>
      </c>
      <c r="U336" t="s">
        <v>96</v>
      </c>
      <c r="V336">
        <v>1.1000000000000001</v>
      </c>
      <c r="W336" s="1">
        <v>1501.5000000000002</v>
      </c>
      <c r="X336">
        <v>1</v>
      </c>
      <c r="Y336">
        <v>0.5</v>
      </c>
      <c r="Z336">
        <v>5</v>
      </c>
      <c r="AA336">
        <v>0.1</v>
      </c>
      <c r="AB336" s="2">
        <v>0</v>
      </c>
      <c r="AC336" s="1">
        <v>0</v>
      </c>
      <c r="AD336" s="7">
        <v>43509</v>
      </c>
      <c r="AE336" s="7">
        <v>43509</v>
      </c>
      <c r="AF336">
        <v>0</v>
      </c>
      <c r="AG336" t="s">
        <v>53</v>
      </c>
      <c r="AH336" s="2">
        <v>0</v>
      </c>
      <c r="AI336" s="1">
        <v>0</v>
      </c>
      <c r="AJ336" s="1">
        <v>0</v>
      </c>
      <c r="AK336" s="6" t="str">
        <f>+IF(Tabla1[[#This Row],[REQUEST_TY]]="SR MANTENIMIENTO CORRECTIVO", "EMERGENCIA", "OTROS")</f>
        <v>EMERGENCIA</v>
      </c>
      <c r="AL336" s="6" t="str">
        <f>+_xlfn.IFS(Tabla1[[#This Row],[Veces obj]]&lt;=1,"0-1",Tabla1[[#This Row],[Veces obj]]&lt;=2,"1-2",Tabla1[[#This Row],[Veces obj]]&lt;=3,"2-3",TRUE,"&gt;3")</f>
        <v>0-1</v>
      </c>
      <c r="AM336" s="6" t="str">
        <f>+_xlfn.IFS(MONTH(Tabla1[[#This Row],[MES]])&lt;=3,"Q1",MONTH(Tabla1[[#This Row],[MES]])&lt;=6,"Q2",MONTH(Tabla1[[#This Row],[MES]])&lt;=9,"Q3",TRUE,"Q4")</f>
        <v>Q1</v>
      </c>
      <c r="AN336" t="str">
        <f>+IFERROR(VLOOKUP(Tabla1[[#This Row],[CUENTA]],CTAS[],2,0),"OTROS")</f>
        <v>OTROS</v>
      </c>
      <c r="AP336" t="str">
        <f>+IFERROR(VLOOKUP(Tabla1[[#This Row],[EMPLEADO]],IS[],3,0),"OTROS")</f>
        <v>OTROS</v>
      </c>
      <c r="AQ336" t="str">
        <f>+IFERROR(VLOOKUP(Tabla1[[#This Row],[EMPLEADO]],IS[[NÓMINA]:[INGENIERO]],2,0),"OTROS")</f>
        <v>OTROS</v>
      </c>
    </row>
    <row r="337" spans="1:43" x14ac:dyDescent="0.25">
      <c r="A337" t="s">
        <v>4444</v>
      </c>
      <c r="B337">
        <v>1</v>
      </c>
      <c r="C337" t="s">
        <v>6000</v>
      </c>
      <c r="D337" t="s">
        <v>38</v>
      </c>
      <c r="E337" t="s">
        <v>275</v>
      </c>
      <c r="F337" t="s">
        <v>6001</v>
      </c>
      <c r="G337" s="17" t="s">
        <v>2485</v>
      </c>
      <c r="H337" t="s">
        <v>568</v>
      </c>
      <c r="I337" t="s">
        <v>43</v>
      </c>
      <c r="J337" t="s">
        <v>8</v>
      </c>
      <c r="K337" t="s">
        <v>2486</v>
      </c>
      <c r="L337" t="s">
        <v>1442</v>
      </c>
      <c r="M337" t="s">
        <v>932</v>
      </c>
      <c r="N337">
        <v>0</v>
      </c>
      <c r="O337" t="s">
        <v>47</v>
      </c>
      <c r="P337">
        <v>16</v>
      </c>
      <c r="Q337" t="s">
        <v>62</v>
      </c>
      <c r="R337" t="s">
        <v>95</v>
      </c>
      <c r="S337" t="s">
        <v>64</v>
      </c>
      <c r="T337" t="s">
        <v>51</v>
      </c>
      <c r="U337" t="s">
        <v>65</v>
      </c>
      <c r="V337">
        <v>0.8</v>
      </c>
      <c r="W337" s="1">
        <v>1092</v>
      </c>
      <c r="X337">
        <v>1</v>
      </c>
      <c r="Y337">
        <v>0.5</v>
      </c>
      <c r="Z337">
        <v>5</v>
      </c>
      <c r="AA337">
        <v>0.1</v>
      </c>
      <c r="AB337" s="2">
        <v>0</v>
      </c>
      <c r="AC337" s="1">
        <v>0</v>
      </c>
      <c r="AD337" s="7">
        <v>43510</v>
      </c>
      <c r="AE337" s="7">
        <v>43510</v>
      </c>
      <c r="AF337">
        <v>0</v>
      </c>
      <c r="AG337" t="s">
        <v>53</v>
      </c>
      <c r="AH337" s="2">
        <v>0</v>
      </c>
      <c r="AI337" s="1">
        <v>0</v>
      </c>
      <c r="AJ337" s="1">
        <v>0</v>
      </c>
      <c r="AK337" s="6" t="str">
        <f>+IF(Tabla1[[#This Row],[REQUEST_TY]]="SR MANTENIMIENTO CORRECTIVO", "EMERGENCIA", "OTROS")</f>
        <v>EMERGENCIA</v>
      </c>
      <c r="AL337" s="6" t="str">
        <f>+_xlfn.IFS(Tabla1[[#This Row],[Veces obj]]&lt;=1,"0-1",Tabla1[[#This Row],[Veces obj]]&lt;=2,"1-2",Tabla1[[#This Row],[Veces obj]]&lt;=3,"2-3",TRUE,"&gt;3")</f>
        <v>0-1</v>
      </c>
      <c r="AM337" s="6" t="str">
        <f>+_xlfn.IFS(MONTH(Tabla1[[#This Row],[MES]])&lt;=3,"Q1",MONTH(Tabla1[[#This Row],[MES]])&lt;=6,"Q2",MONTH(Tabla1[[#This Row],[MES]])&lt;=9,"Q3",TRUE,"Q4")</f>
        <v>Q1</v>
      </c>
      <c r="AN337" t="str">
        <f>+IFERROR(VLOOKUP(Tabla1[[#This Row],[CUENTA]],CTAS[],2,0),"OTROS")</f>
        <v>OTROS</v>
      </c>
      <c r="AP337" t="str">
        <f>+IFERROR(VLOOKUP(Tabla1[[#This Row],[EMPLEADO]],IS[],3,0),"OTROS")</f>
        <v>OTROS</v>
      </c>
      <c r="AQ337" t="str">
        <f>+IFERROR(VLOOKUP(Tabla1[[#This Row],[EMPLEADO]],IS[[NÓMINA]:[INGENIERO]],2,0),"OTROS")</f>
        <v>OTROS</v>
      </c>
    </row>
    <row r="338" spans="1:43" x14ac:dyDescent="0.25">
      <c r="A338" t="s">
        <v>4444</v>
      </c>
      <c r="B338">
        <v>1</v>
      </c>
      <c r="C338" t="s">
        <v>6002</v>
      </c>
      <c r="D338" t="s">
        <v>38</v>
      </c>
      <c r="E338" t="s">
        <v>373</v>
      </c>
      <c r="F338" t="s">
        <v>6003</v>
      </c>
      <c r="G338" s="17" t="s">
        <v>6004</v>
      </c>
      <c r="H338" t="s">
        <v>308</v>
      </c>
      <c r="I338" t="s">
        <v>43</v>
      </c>
      <c r="J338" t="s">
        <v>8</v>
      </c>
      <c r="K338" t="s">
        <v>495</v>
      </c>
      <c r="L338" t="s">
        <v>496</v>
      </c>
      <c r="M338" t="s">
        <v>46</v>
      </c>
      <c r="N338">
        <v>0</v>
      </c>
      <c r="O338" t="s">
        <v>47</v>
      </c>
      <c r="P338">
        <v>203</v>
      </c>
      <c r="Q338" t="s">
        <v>48</v>
      </c>
      <c r="R338" t="s">
        <v>153</v>
      </c>
      <c r="S338" t="s">
        <v>50</v>
      </c>
      <c r="T338" t="s">
        <v>51</v>
      </c>
      <c r="U338" t="s">
        <v>52</v>
      </c>
      <c r="V338">
        <v>1.05</v>
      </c>
      <c r="W338" s="1">
        <v>750.75000000000011</v>
      </c>
      <c r="X338">
        <v>1</v>
      </c>
      <c r="Y338">
        <v>0.5</v>
      </c>
      <c r="Z338">
        <v>5</v>
      </c>
      <c r="AA338">
        <v>0.1</v>
      </c>
      <c r="AB338" s="2">
        <v>0</v>
      </c>
      <c r="AC338" s="1">
        <v>0</v>
      </c>
      <c r="AD338" s="7">
        <v>43521</v>
      </c>
      <c r="AE338" s="7">
        <v>43521</v>
      </c>
      <c r="AF338">
        <v>0</v>
      </c>
      <c r="AG338" t="s">
        <v>53</v>
      </c>
      <c r="AH338" s="2">
        <v>0</v>
      </c>
      <c r="AI338" s="1">
        <v>0</v>
      </c>
      <c r="AJ338" s="1">
        <v>0</v>
      </c>
      <c r="AK338" s="6" t="str">
        <f>+IF(Tabla1[[#This Row],[REQUEST_TY]]="SR MANTENIMIENTO CORRECTIVO", "EMERGENCIA", "OTROS")</f>
        <v>EMERGENCIA</v>
      </c>
      <c r="AL338" s="6" t="str">
        <f>+_xlfn.IFS(Tabla1[[#This Row],[Veces obj]]&lt;=1,"0-1",Tabla1[[#This Row],[Veces obj]]&lt;=2,"1-2",Tabla1[[#This Row],[Veces obj]]&lt;=3,"2-3",TRUE,"&gt;3")</f>
        <v>0-1</v>
      </c>
      <c r="AM338" s="6" t="str">
        <f>+_xlfn.IFS(MONTH(Tabla1[[#This Row],[MES]])&lt;=3,"Q1",MONTH(Tabla1[[#This Row],[MES]])&lt;=6,"Q2",MONTH(Tabla1[[#This Row],[MES]])&lt;=9,"Q3",TRUE,"Q4")</f>
        <v>Q1</v>
      </c>
      <c r="AN338" t="str">
        <f>+IFERROR(VLOOKUP(Tabla1[[#This Row],[CUENTA]],CTAS[],2,0),"OTROS")</f>
        <v>OTROS</v>
      </c>
      <c r="AP338" t="str">
        <f>+IFERROR(VLOOKUP(Tabla1[[#This Row],[EMPLEADO]],IS[],3,0),"OTROS")</f>
        <v>OTROS</v>
      </c>
      <c r="AQ338" t="str">
        <f>+IFERROR(VLOOKUP(Tabla1[[#This Row],[EMPLEADO]],IS[[NÓMINA]:[INGENIERO]],2,0),"OTROS")</f>
        <v>OTROS</v>
      </c>
    </row>
    <row r="339" spans="1:43" x14ac:dyDescent="0.25">
      <c r="A339" t="s">
        <v>4444</v>
      </c>
      <c r="B339">
        <v>1</v>
      </c>
      <c r="C339" t="s">
        <v>6353</v>
      </c>
      <c r="D339" t="s">
        <v>38</v>
      </c>
      <c r="E339" t="s">
        <v>373</v>
      </c>
      <c r="F339" t="s">
        <v>6354</v>
      </c>
      <c r="G339" s="17" t="s">
        <v>6355</v>
      </c>
      <c r="H339" t="s">
        <v>308</v>
      </c>
      <c r="I339" t="s">
        <v>43</v>
      </c>
      <c r="J339" t="s">
        <v>8</v>
      </c>
      <c r="K339" t="s">
        <v>495</v>
      </c>
      <c r="L339" t="s">
        <v>496</v>
      </c>
      <c r="M339" t="s">
        <v>46</v>
      </c>
      <c r="N339">
        <v>0</v>
      </c>
      <c r="O339" t="s">
        <v>47</v>
      </c>
      <c r="P339">
        <v>126</v>
      </c>
      <c r="Q339" t="s">
        <v>48</v>
      </c>
      <c r="R339" t="s">
        <v>153</v>
      </c>
      <c r="S339" t="s">
        <v>50</v>
      </c>
      <c r="T339" t="s">
        <v>51</v>
      </c>
      <c r="U339" t="s">
        <v>52</v>
      </c>
      <c r="V339">
        <v>1.05</v>
      </c>
      <c r="W339" s="1">
        <v>750.75000000000011</v>
      </c>
      <c r="X339">
        <v>1</v>
      </c>
      <c r="Y339">
        <v>0.5</v>
      </c>
      <c r="Z339">
        <v>5</v>
      </c>
      <c r="AA339">
        <v>0.1</v>
      </c>
      <c r="AB339" s="2">
        <v>0</v>
      </c>
      <c r="AC339" s="1">
        <v>0</v>
      </c>
      <c r="AD339" s="7">
        <v>43514</v>
      </c>
      <c r="AE339" s="7">
        <v>43514</v>
      </c>
      <c r="AF339">
        <v>0</v>
      </c>
      <c r="AG339" t="s">
        <v>53</v>
      </c>
      <c r="AH339" s="2">
        <v>0</v>
      </c>
      <c r="AI339" s="1">
        <v>0</v>
      </c>
      <c r="AJ339" s="1">
        <v>0</v>
      </c>
      <c r="AK339" s="6" t="str">
        <f>+IF(Tabla1[[#This Row],[REQUEST_TY]]="SR MANTENIMIENTO CORRECTIVO", "EMERGENCIA", "OTROS")</f>
        <v>EMERGENCIA</v>
      </c>
      <c r="AL339" s="6" t="str">
        <f>+_xlfn.IFS(Tabla1[[#This Row],[Veces obj]]&lt;=1,"0-1",Tabla1[[#This Row],[Veces obj]]&lt;=2,"1-2",Tabla1[[#This Row],[Veces obj]]&lt;=3,"2-3",TRUE,"&gt;3")</f>
        <v>0-1</v>
      </c>
      <c r="AM339" s="6" t="str">
        <f>+_xlfn.IFS(MONTH(Tabla1[[#This Row],[MES]])&lt;=3,"Q1",MONTH(Tabla1[[#This Row],[MES]])&lt;=6,"Q2",MONTH(Tabla1[[#This Row],[MES]])&lt;=9,"Q3",TRUE,"Q4")</f>
        <v>Q1</v>
      </c>
      <c r="AN339" t="str">
        <f>+IFERROR(VLOOKUP(Tabla1[[#This Row],[CUENTA]],CTAS[],2,0),"OTROS")</f>
        <v>OTROS</v>
      </c>
      <c r="AP339" t="str">
        <f>+IFERROR(VLOOKUP(Tabla1[[#This Row],[EMPLEADO]],IS[],3,0),"OTROS")</f>
        <v>OTROS</v>
      </c>
      <c r="AQ339" t="str">
        <f>+IFERROR(VLOOKUP(Tabla1[[#This Row],[EMPLEADO]],IS[[NÓMINA]:[INGENIERO]],2,0),"OTROS")</f>
        <v>OTROS</v>
      </c>
    </row>
    <row r="340" spans="1:43" x14ac:dyDescent="0.25">
      <c r="A340" t="s">
        <v>4444</v>
      </c>
      <c r="B340">
        <v>1</v>
      </c>
      <c r="C340" t="s">
        <v>4683</v>
      </c>
      <c r="D340" t="s">
        <v>38</v>
      </c>
      <c r="E340" t="s">
        <v>599</v>
      </c>
      <c r="F340" t="s">
        <v>4684</v>
      </c>
      <c r="G340" s="17" t="s">
        <v>4685</v>
      </c>
      <c r="H340" t="s">
        <v>124</v>
      </c>
      <c r="I340" t="s">
        <v>43</v>
      </c>
      <c r="J340" t="s">
        <v>8</v>
      </c>
      <c r="K340" t="s">
        <v>1881</v>
      </c>
      <c r="L340" t="s">
        <v>1882</v>
      </c>
      <c r="M340" t="s">
        <v>94</v>
      </c>
      <c r="N340">
        <v>0</v>
      </c>
      <c r="O340" t="s">
        <v>47</v>
      </c>
      <c r="P340">
        <v>87</v>
      </c>
      <c r="Q340" t="s">
        <v>48</v>
      </c>
      <c r="R340" t="s">
        <v>242</v>
      </c>
      <c r="S340" t="s">
        <v>64</v>
      </c>
      <c r="T340" t="s">
        <v>51</v>
      </c>
      <c r="U340" t="s">
        <v>96</v>
      </c>
      <c r="V340">
        <v>1.1000000000000001</v>
      </c>
      <c r="W340" s="1">
        <v>1501.5000000000002</v>
      </c>
      <c r="X340">
        <v>1</v>
      </c>
      <c r="Y340">
        <v>1.92</v>
      </c>
      <c r="Z340">
        <v>5</v>
      </c>
      <c r="AA340">
        <v>0.38400000000000001</v>
      </c>
      <c r="AB340" s="2">
        <v>0</v>
      </c>
      <c r="AC340" s="1">
        <v>0</v>
      </c>
      <c r="AD340" s="7">
        <v>43496</v>
      </c>
      <c r="AE340" s="7">
        <v>43497</v>
      </c>
      <c r="AF340">
        <v>1</v>
      </c>
      <c r="AG340" t="s">
        <v>53</v>
      </c>
      <c r="AH340" s="2">
        <v>0</v>
      </c>
      <c r="AI340" s="1">
        <v>0</v>
      </c>
      <c r="AJ340" s="1">
        <v>0</v>
      </c>
      <c r="AK340" s="6" t="str">
        <f>+IF(Tabla1[[#This Row],[REQUEST_TY]]="SR MANTENIMIENTO CORRECTIVO", "EMERGENCIA", "OTROS")</f>
        <v>EMERGENCIA</v>
      </c>
      <c r="AL340" s="6" t="str">
        <f>+_xlfn.IFS(Tabla1[[#This Row],[Veces obj]]&lt;=1,"0-1",Tabla1[[#This Row],[Veces obj]]&lt;=2,"1-2",Tabla1[[#This Row],[Veces obj]]&lt;=3,"2-3",TRUE,"&gt;3")</f>
        <v>0-1</v>
      </c>
      <c r="AM340" s="6" t="str">
        <f>+_xlfn.IFS(MONTH(Tabla1[[#This Row],[MES]])&lt;=3,"Q1",MONTH(Tabla1[[#This Row],[MES]])&lt;=6,"Q2",MONTH(Tabla1[[#This Row],[MES]])&lt;=9,"Q3",TRUE,"Q4")</f>
        <v>Q1</v>
      </c>
      <c r="AN340" t="str">
        <f>+IFERROR(VLOOKUP(Tabla1[[#This Row],[CUENTA]],CTAS[],2,0),"OTROS")</f>
        <v>OTROS</v>
      </c>
      <c r="AO340">
        <v>1</v>
      </c>
      <c r="AP340" t="str">
        <f>+IFERROR(VLOOKUP(Tabla1[[#This Row],[EMPLEADO]],IS[],3,0),"OTROS")</f>
        <v>JUAREZ</v>
      </c>
      <c r="AQ340" t="str">
        <f>+IFERROR(VLOOKUP(Tabla1[[#This Row],[EMPLEADO]],IS[[NÓMINA]:[INGENIERO]],2,0),"OTROS")</f>
        <v>MIGUEL COTA</v>
      </c>
    </row>
    <row r="341" spans="1:43" x14ac:dyDescent="0.25">
      <c r="A341" t="s">
        <v>4444</v>
      </c>
      <c r="B341">
        <v>1</v>
      </c>
      <c r="C341" t="s">
        <v>6723</v>
      </c>
      <c r="D341" t="s">
        <v>38</v>
      </c>
      <c r="E341" t="s">
        <v>147</v>
      </c>
      <c r="F341" t="s">
        <v>6724</v>
      </c>
      <c r="G341" s="17" t="s">
        <v>6725</v>
      </c>
      <c r="H341" t="s">
        <v>70</v>
      </c>
      <c r="I341" t="s">
        <v>43</v>
      </c>
      <c r="J341" t="s">
        <v>8</v>
      </c>
      <c r="K341" t="s">
        <v>92</v>
      </c>
      <c r="L341" t="s">
        <v>93</v>
      </c>
      <c r="M341" t="s">
        <v>94</v>
      </c>
      <c r="N341">
        <v>1</v>
      </c>
      <c r="O341" t="s">
        <v>47</v>
      </c>
      <c r="P341">
        <v>265</v>
      </c>
      <c r="Q341" t="s">
        <v>48</v>
      </c>
      <c r="R341" t="s">
        <v>153</v>
      </c>
      <c r="S341" t="s">
        <v>50</v>
      </c>
      <c r="T341" t="s">
        <v>51</v>
      </c>
      <c r="U341" t="s">
        <v>52</v>
      </c>
      <c r="V341">
        <v>1.05</v>
      </c>
      <c r="W341" s="1">
        <v>0</v>
      </c>
      <c r="X341">
        <v>1</v>
      </c>
      <c r="Y341">
        <v>0.5</v>
      </c>
      <c r="Z341">
        <v>5</v>
      </c>
      <c r="AA341">
        <v>0.1</v>
      </c>
      <c r="AB341" s="2">
        <v>0</v>
      </c>
      <c r="AC341" s="1">
        <v>0</v>
      </c>
      <c r="AD341" s="7">
        <v>43517</v>
      </c>
      <c r="AE341" s="7">
        <v>43517</v>
      </c>
      <c r="AF341">
        <v>0</v>
      </c>
      <c r="AG341" t="s">
        <v>53</v>
      </c>
      <c r="AH341" s="2">
        <v>0</v>
      </c>
      <c r="AI341" s="1">
        <v>0</v>
      </c>
      <c r="AJ341" s="1">
        <v>0</v>
      </c>
      <c r="AK341" s="6" t="str">
        <f>+IF(Tabla1[[#This Row],[REQUEST_TY]]="SR MANTENIMIENTO CORRECTIVO", "EMERGENCIA", "OTROS")</f>
        <v>EMERGENCIA</v>
      </c>
      <c r="AL341" s="6" t="str">
        <f>+_xlfn.IFS(Tabla1[[#This Row],[Veces obj]]&lt;=1,"0-1",Tabla1[[#This Row],[Veces obj]]&lt;=2,"1-2",Tabla1[[#This Row],[Veces obj]]&lt;=3,"2-3",TRUE,"&gt;3")</f>
        <v>0-1</v>
      </c>
      <c r="AM341" s="6" t="str">
        <f>+_xlfn.IFS(MONTH(Tabla1[[#This Row],[MES]])&lt;=3,"Q1",MONTH(Tabla1[[#This Row],[MES]])&lt;=6,"Q2",MONTH(Tabla1[[#This Row],[MES]])&lt;=9,"Q3",TRUE,"Q4")</f>
        <v>Q1</v>
      </c>
      <c r="AN341" t="str">
        <f>+IFERROR(VLOOKUP(Tabla1[[#This Row],[CUENTA]],CTAS[],2,0),"OTROS")</f>
        <v>OTROS</v>
      </c>
      <c r="AP341" t="str">
        <f>+IFERROR(VLOOKUP(Tabla1[[#This Row],[EMPLEADO]],IS[],3,0),"OTROS")</f>
        <v>OTROS</v>
      </c>
      <c r="AQ341" t="str">
        <f>+IFERROR(VLOOKUP(Tabla1[[#This Row],[EMPLEADO]],IS[[NÓMINA]:[INGENIERO]],2,0),"OTROS")</f>
        <v>OTROS</v>
      </c>
    </row>
    <row r="342" spans="1:43" x14ac:dyDescent="0.25">
      <c r="A342" t="s">
        <v>4444</v>
      </c>
      <c r="B342">
        <v>1</v>
      </c>
      <c r="C342" t="s">
        <v>6781</v>
      </c>
      <c r="D342" t="s">
        <v>38</v>
      </c>
      <c r="E342" t="s">
        <v>747</v>
      </c>
      <c r="F342" t="s">
        <v>6782</v>
      </c>
      <c r="G342" s="17" t="s">
        <v>1248</v>
      </c>
      <c r="H342" t="s">
        <v>308</v>
      </c>
      <c r="I342" t="s">
        <v>43</v>
      </c>
      <c r="J342" t="s">
        <v>8</v>
      </c>
      <c r="K342" t="s">
        <v>495</v>
      </c>
      <c r="L342" t="s">
        <v>496</v>
      </c>
      <c r="M342" t="s">
        <v>46</v>
      </c>
      <c r="N342">
        <v>0</v>
      </c>
      <c r="O342" t="s">
        <v>47</v>
      </c>
      <c r="P342">
        <v>50</v>
      </c>
      <c r="Q342" t="s">
        <v>82</v>
      </c>
      <c r="R342" t="s">
        <v>95</v>
      </c>
      <c r="S342" t="s">
        <v>64</v>
      </c>
      <c r="T342" t="s">
        <v>51</v>
      </c>
      <c r="U342" t="s">
        <v>83</v>
      </c>
      <c r="V342">
        <v>1.05</v>
      </c>
      <c r="W342" s="1">
        <v>1433.25</v>
      </c>
      <c r="X342">
        <v>1</v>
      </c>
      <c r="Y342">
        <v>0.5</v>
      </c>
      <c r="Z342">
        <v>5</v>
      </c>
      <c r="AA342">
        <v>0.1</v>
      </c>
      <c r="AB342" s="2">
        <v>0</v>
      </c>
      <c r="AC342" s="1">
        <v>0</v>
      </c>
      <c r="AD342" s="7">
        <v>43518</v>
      </c>
      <c r="AE342" s="7">
        <v>43520</v>
      </c>
      <c r="AF342">
        <v>0</v>
      </c>
      <c r="AG342" t="s">
        <v>53</v>
      </c>
      <c r="AH342" s="2">
        <v>0</v>
      </c>
      <c r="AI342" s="1">
        <v>0</v>
      </c>
      <c r="AJ342" s="1">
        <v>0</v>
      </c>
      <c r="AK342" s="6" t="str">
        <f>+IF(Tabla1[[#This Row],[REQUEST_TY]]="SR MANTENIMIENTO CORRECTIVO", "EMERGENCIA", "OTROS")</f>
        <v>EMERGENCIA</v>
      </c>
      <c r="AL342" s="6" t="str">
        <f>+_xlfn.IFS(Tabla1[[#This Row],[Veces obj]]&lt;=1,"0-1",Tabla1[[#This Row],[Veces obj]]&lt;=2,"1-2",Tabla1[[#This Row],[Veces obj]]&lt;=3,"2-3",TRUE,"&gt;3")</f>
        <v>0-1</v>
      </c>
      <c r="AM342" s="6" t="str">
        <f>+_xlfn.IFS(MONTH(Tabla1[[#This Row],[MES]])&lt;=3,"Q1",MONTH(Tabla1[[#This Row],[MES]])&lt;=6,"Q2",MONTH(Tabla1[[#This Row],[MES]])&lt;=9,"Q3",TRUE,"Q4")</f>
        <v>Q1</v>
      </c>
      <c r="AN342" t="str">
        <f>+IFERROR(VLOOKUP(Tabla1[[#This Row],[CUENTA]],CTAS[],2,0),"OTROS")</f>
        <v>OTROS</v>
      </c>
      <c r="AP342" t="str">
        <f>+IFERROR(VLOOKUP(Tabla1[[#This Row],[EMPLEADO]],IS[],3,0),"OTROS")</f>
        <v>OTROS</v>
      </c>
      <c r="AQ342" t="str">
        <f>+IFERROR(VLOOKUP(Tabla1[[#This Row],[EMPLEADO]],IS[[NÓMINA]:[INGENIERO]],2,0),"OTROS")</f>
        <v>OTROS</v>
      </c>
    </row>
    <row r="343" spans="1:43" x14ac:dyDescent="0.25">
      <c r="A343" t="s">
        <v>4444</v>
      </c>
      <c r="B343">
        <v>1</v>
      </c>
      <c r="C343" t="s">
        <v>7001</v>
      </c>
      <c r="D343" t="s">
        <v>38</v>
      </c>
      <c r="E343" t="s">
        <v>98</v>
      </c>
      <c r="F343" t="s">
        <v>7002</v>
      </c>
      <c r="G343" s="17" t="s">
        <v>7003</v>
      </c>
      <c r="H343" t="s">
        <v>646</v>
      </c>
      <c r="I343" t="s">
        <v>43</v>
      </c>
      <c r="J343" t="s">
        <v>8</v>
      </c>
      <c r="K343" t="s">
        <v>102</v>
      </c>
      <c r="L343" t="s">
        <v>1608</v>
      </c>
      <c r="M343" t="s">
        <v>358</v>
      </c>
      <c r="N343">
        <v>0</v>
      </c>
      <c r="O343" t="s">
        <v>47</v>
      </c>
      <c r="P343">
        <v>135</v>
      </c>
      <c r="Q343" t="s">
        <v>48</v>
      </c>
      <c r="R343" t="s">
        <v>63</v>
      </c>
      <c r="S343" t="s">
        <v>64</v>
      </c>
      <c r="T343" t="s">
        <v>51</v>
      </c>
      <c r="U343" t="s">
        <v>96</v>
      </c>
      <c r="V343">
        <v>1.1000000000000001</v>
      </c>
      <c r="W343" s="1">
        <v>1501.5000000000002</v>
      </c>
      <c r="X343">
        <v>1</v>
      </c>
      <c r="Y343">
        <v>0.5</v>
      </c>
      <c r="Z343">
        <v>5</v>
      </c>
      <c r="AA343">
        <v>0.1</v>
      </c>
      <c r="AB343" s="2">
        <v>0</v>
      </c>
      <c r="AC343" s="1">
        <v>0</v>
      </c>
      <c r="AD343" s="7">
        <v>43523</v>
      </c>
      <c r="AE343" s="7">
        <v>43523</v>
      </c>
      <c r="AF343">
        <v>0</v>
      </c>
      <c r="AG343" t="s">
        <v>53</v>
      </c>
      <c r="AH343" s="2">
        <v>0</v>
      </c>
      <c r="AI343" s="1">
        <v>0</v>
      </c>
      <c r="AJ343" s="1">
        <v>0</v>
      </c>
      <c r="AK343" s="6" t="str">
        <f>+IF(Tabla1[[#This Row],[REQUEST_TY]]="SR MANTENIMIENTO CORRECTIVO", "EMERGENCIA", "OTROS")</f>
        <v>EMERGENCIA</v>
      </c>
      <c r="AL343" s="6" t="str">
        <f>+_xlfn.IFS(Tabla1[[#This Row],[Veces obj]]&lt;=1,"0-1",Tabla1[[#This Row],[Veces obj]]&lt;=2,"1-2",Tabla1[[#This Row],[Veces obj]]&lt;=3,"2-3",TRUE,"&gt;3")</f>
        <v>0-1</v>
      </c>
      <c r="AM343" s="6" t="str">
        <f>+_xlfn.IFS(MONTH(Tabla1[[#This Row],[MES]])&lt;=3,"Q1",MONTH(Tabla1[[#This Row],[MES]])&lt;=6,"Q2",MONTH(Tabla1[[#This Row],[MES]])&lt;=9,"Q3",TRUE,"Q4")</f>
        <v>Q1</v>
      </c>
      <c r="AN343" t="str">
        <f>+IFERROR(VLOOKUP(Tabla1[[#This Row],[CUENTA]],CTAS[],2,0),"OTROS")</f>
        <v>OTROS</v>
      </c>
      <c r="AP343" t="str">
        <f>+IFERROR(VLOOKUP(Tabla1[[#This Row],[EMPLEADO]],IS[],3,0),"OTROS")</f>
        <v>OTROS</v>
      </c>
      <c r="AQ343" t="str">
        <f>+IFERROR(VLOOKUP(Tabla1[[#This Row],[EMPLEADO]],IS[[NÓMINA]:[INGENIERO]],2,0),"OTROS")</f>
        <v>OTROS</v>
      </c>
    </row>
    <row r="344" spans="1:43" x14ac:dyDescent="0.25">
      <c r="A344" t="s">
        <v>4444</v>
      </c>
      <c r="B344">
        <v>1</v>
      </c>
      <c r="C344" t="s">
        <v>7006</v>
      </c>
      <c r="D344" t="s">
        <v>38</v>
      </c>
      <c r="E344" t="s">
        <v>237</v>
      </c>
      <c r="F344" t="s">
        <v>7007</v>
      </c>
      <c r="G344" s="17" t="s">
        <v>7008</v>
      </c>
      <c r="H344" t="s">
        <v>308</v>
      </c>
      <c r="I344" t="s">
        <v>43</v>
      </c>
      <c r="J344" t="s">
        <v>8</v>
      </c>
      <c r="K344" t="s">
        <v>495</v>
      </c>
      <c r="L344" t="s">
        <v>496</v>
      </c>
      <c r="M344" t="s">
        <v>46</v>
      </c>
      <c r="N344">
        <v>0</v>
      </c>
      <c r="O344" t="s">
        <v>47</v>
      </c>
      <c r="P344">
        <v>986</v>
      </c>
      <c r="Q344" t="s">
        <v>48</v>
      </c>
      <c r="R344" t="s">
        <v>242</v>
      </c>
      <c r="S344" t="s">
        <v>64</v>
      </c>
      <c r="T344" t="s">
        <v>51</v>
      </c>
      <c r="U344" t="s">
        <v>96</v>
      </c>
      <c r="V344">
        <v>1.1000000000000001</v>
      </c>
      <c r="W344" s="1">
        <v>1501.5000000000002</v>
      </c>
      <c r="X344">
        <v>1</v>
      </c>
      <c r="Y344">
        <v>0.5</v>
      </c>
      <c r="Z344">
        <v>5</v>
      </c>
      <c r="AA344">
        <v>0.1</v>
      </c>
      <c r="AB344" s="2">
        <v>0</v>
      </c>
      <c r="AC344" s="1">
        <v>0</v>
      </c>
      <c r="AD344" s="7">
        <v>43523</v>
      </c>
      <c r="AE344" s="7">
        <v>43523</v>
      </c>
      <c r="AF344">
        <v>0</v>
      </c>
      <c r="AG344" t="s">
        <v>53</v>
      </c>
      <c r="AH344" s="2">
        <v>0</v>
      </c>
      <c r="AI344" s="1">
        <v>0</v>
      </c>
      <c r="AJ344" s="1">
        <v>0</v>
      </c>
      <c r="AK344" s="6" t="str">
        <f>+IF(Tabla1[[#This Row],[REQUEST_TY]]="SR MANTENIMIENTO CORRECTIVO", "EMERGENCIA", "OTROS")</f>
        <v>EMERGENCIA</v>
      </c>
      <c r="AL344" s="6" t="str">
        <f>+_xlfn.IFS(Tabla1[[#This Row],[Veces obj]]&lt;=1,"0-1",Tabla1[[#This Row],[Veces obj]]&lt;=2,"1-2",Tabla1[[#This Row],[Veces obj]]&lt;=3,"2-3",TRUE,"&gt;3")</f>
        <v>0-1</v>
      </c>
      <c r="AM344" s="6" t="str">
        <f>+_xlfn.IFS(MONTH(Tabla1[[#This Row],[MES]])&lt;=3,"Q1",MONTH(Tabla1[[#This Row],[MES]])&lt;=6,"Q2",MONTH(Tabla1[[#This Row],[MES]])&lt;=9,"Q3",TRUE,"Q4")</f>
        <v>Q1</v>
      </c>
      <c r="AN344" t="str">
        <f>+IFERROR(VLOOKUP(Tabla1[[#This Row],[CUENTA]],CTAS[],2,0),"OTROS")</f>
        <v>OTROS</v>
      </c>
      <c r="AP344" t="str">
        <f>+IFERROR(VLOOKUP(Tabla1[[#This Row],[EMPLEADO]],IS[],3,0),"OTROS")</f>
        <v>OTROS</v>
      </c>
      <c r="AQ344" t="str">
        <f>+IFERROR(VLOOKUP(Tabla1[[#This Row],[EMPLEADO]],IS[[NÓMINA]:[INGENIERO]],2,0),"OTROS")</f>
        <v>OTROS</v>
      </c>
    </row>
    <row r="345" spans="1:43" x14ac:dyDescent="0.25">
      <c r="A345" t="s">
        <v>36</v>
      </c>
      <c r="B345">
        <v>1</v>
      </c>
      <c r="C345" t="s">
        <v>774</v>
      </c>
      <c r="D345" t="s">
        <v>38</v>
      </c>
      <c r="E345" t="s">
        <v>599</v>
      </c>
      <c r="F345" t="s">
        <v>775</v>
      </c>
      <c r="G345" s="17" t="s">
        <v>776</v>
      </c>
      <c r="H345" t="s">
        <v>527</v>
      </c>
      <c r="I345" t="s">
        <v>43</v>
      </c>
      <c r="J345" t="s">
        <v>8</v>
      </c>
      <c r="K345" t="s">
        <v>528</v>
      </c>
      <c r="L345" t="s">
        <v>529</v>
      </c>
      <c r="M345" t="s">
        <v>530</v>
      </c>
      <c r="N345">
        <v>1</v>
      </c>
      <c r="O345" t="s">
        <v>47</v>
      </c>
      <c r="P345">
        <v>205</v>
      </c>
      <c r="Q345" t="s">
        <v>48</v>
      </c>
      <c r="R345" t="s">
        <v>242</v>
      </c>
      <c r="S345" t="s">
        <v>64</v>
      </c>
      <c r="T345" t="s">
        <v>51</v>
      </c>
      <c r="U345" t="s">
        <v>96</v>
      </c>
      <c r="V345">
        <v>1.1000000000000001</v>
      </c>
      <c r="W345" s="1">
        <v>0</v>
      </c>
      <c r="X345">
        <v>1</v>
      </c>
      <c r="Y345">
        <v>0.51</v>
      </c>
      <c r="Z345">
        <v>5</v>
      </c>
      <c r="AA345">
        <v>0.10200000000000001</v>
      </c>
      <c r="AB345" s="2">
        <v>0</v>
      </c>
      <c r="AC345" s="1">
        <v>0</v>
      </c>
      <c r="AD345" s="7">
        <v>43482</v>
      </c>
      <c r="AE345" s="7">
        <v>43482</v>
      </c>
      <c r="AF345">
        <v>0</v>
      </c>
      <c r="AG345" t="s">
        <v>53</v>
      </c>
      <c r="AH345" s="2">
        <v>0</v>
      </c>
      <c r="AI345" s="1">
        <v>0</v>
      </c>
      <c r="AJ345" s="1">
        <v>0</v>
      </c>
      <c r="AK345" s="6" t="str">
        <f>+IF(Tabla1[[#This Row],[REQUEST_TY]]="SR MANTENIMIENTO CORRECTIVO", "EMERGENCIA", "OTROS")</f>
        <v>EMERGENCIA</v>
      </c>
      <c r="AL345" s="6" t="str">
        <f>+_xlfn.IFS(Tabla1[[#This Row],[Veces obj]]&lt;=1,"0-1",Tabla1[[#This Row],[Veces obj]]&lt;=2,"1-2",Tabla1[[#This Row],[Veces obj]]&lt;=3,"2-3",TRUE,"&gt;3")</f>
        <v>0-1</v>
      </c>
      <c r="AM345" s="6" t="str">
        <f>+_xlfn.IFS(MONTH(Tabla1[[#This Row],[MES]])&lt;=3,"Q1",MONTH(Tabla1[[#This Row],[MES]])&lt;=6,"Q2",MONTH(Tabla1[[#This Row],[MES]])&lt;=9,"Q3",TRUE,"Q4")</f>
        <v>Q1</v>
      </c>
      <c r="AN345" t="str">
        <f>+IFERROR(VLOOKUP(Tabla1[[#This Row],[CUENTA]],CTAS[],2,0),"OTROS")</f>
        <v>OTROS</v>
      </c>
      <c r="AP345" t="str">
        <f>+IFERROR(VLOOKUP(Tabla1[[#This Row],[EMPLEADO]],IS[],3,0),"OTROS")</f>
        <v>OTROS</v>
      </c>
      <c r="AQ345" t="str">
        <f>+IFERROR(VLOOKUP(Tabla1[[#This Row],[EMPLEADO]],IS[[NÓMINA]:[INGENIERO]],2,0),"OTROS")</f>
        <v>OTROS</v>
      </c>
    </row>
    <row r="346" spans="1:43" x14ac:dyDescent="0.25">
      <c r="A346" t="s">
        <v>4444</v>
      </c>
      <c r="B346">
        <v>1</v>
      </c>
      <c r="C346" t="s">
        <v>5054</v>
      </c>
      <c r="D346" t="s">
        <v>38</v>
      </c>
      <c r="E346" t="s">
        <v>85</v>
      </c>
      <c r="F346" t="s">
        <v>5055</v>
      </c>
      <c r="G346" s="17" t="s">
        <v>5056</v>
      </c>
      <c r="H346" t="s">
        <v>213</v>
      </c>
      <c r="I346" t="s">
        <v>43</v>
      </c>
      <c r="J346" t="s">
        <v>8</v>
      </c>
      <c r="K346" t="s">
        <v>1296</v>
      </c>
      <c r="L346" t="s">
        <v>1297</v>
      </c>
      <c r="M346" t="s">
        <v>1298</v>
      </c>
      <c r="N346">
        <v>0</v>
      </c>
      <c r="O346" t="s">
        <v>47</v>
      </c>
      <c r="P346">
        <v>2623</v>
      </c>
      <c r="Q346" t="s">
        <v>48</v>
      </c>
      <c r="R346" t="s">
        <v>49</v>
      </c>
      <c r="S346" t="s">
        <v>50</v>
      </c>
      <c r="T346" t="s">
        <v>51</v>
      </c>
      <c r="U346" t="s">
        <v>52</v>
      </c>
      <c r="V346">
        <v>1.05</v>
      </c>
      <c r="W346" s="1">
        <v>750.75000000000011</v>
      </c>
      <c r="X346">
        <v>1</v>
      </c>
      <c r="Y346">
        <v>0.51</v>
      </c>
      <c r="Z346">
        <v>5</v>
      </c>
      <c r="AA346">
        <v>0.10200000000000001</v>
      </c>
      <c r="AB346" s="2">
        <v>0</v>
      </c>
      <c r="AC346" s="1">
        <v>0</v>
      </c>
      <c r="AD346" s="7">
        <v>43501</v>
      </c>
      <c r="AE346" s="7">
        <v>43502</v>
      </c>
      <c r="AF346">
        <v>1</v>
      </c>
      <c r="AG346" t="s">
        <v>53</v>
      </c>
      <c r="AH346" s="2">
        <v>0</v>
      </c>
      <c r="AI346" s="1">
        <v>0</v>
      </c>
      <c r="AJ346" s="1">
        <v>0</v>
      </c>
      <c r="AK346" s="6" t="str">
        <f>+IF(Tabla1[[#This Row],[REQUEST_TY]]="SR MANTENIMIENTO CORRECTIVO", "EMERGENCIA", "OTROS")</f>
        <v>EMERGENCIA</v>
      </c>
      <c r="AL346" s="6" t="str">
        <f>+_xlfn.IFS(Tabla1[[#This Row],[Veces obj]]&lt;=1,"0-1",Tabla1[[#This Row],[Veces obj]]&lt;=2,"1-2",Tabla1[[#This Row],[Veces obj]]&lt;=3,"2-3",TRUE,"&gt;3")</f>
        <v>0-1</v>
      </c>
      <c r="AM346" s="6" t="str">
        <f>+_xlfn.IFS(MONTH(Tabla1[[#This Row],[MES]])&lt;=3,"Q1",MONTH(Tabla1[[#This Row],[MES]])&lt;=6,"Q2",MONTH(Tabla1[[#This Row],[MES]])&lt;=9,"Q3",TRUE,"Q4")</f>
        <v>Q1</v>
      </c>
      <c r="AN346" t="str">
        <f>+IFERROR(VLOOKUP(Tabla1[[#This Row],[CUENTA]],CTAS[],2,0),"OTROS")</f>
        <v>OTROS</v>
      </c>
      <c r="AP346" t="str">
        <f>+IFERROR(VLOOKUP(Tabla1[[#This Row],[EMPLEADO]],IS[],3,0),"OTROS")</f>
        <v>OTROS</v>
      </c>
      <c r="AQ346" t="str">
        <f>+IFERROR(VLOOKUP(Tabla1[[#This Row],[EMPLEADO]],IS[[NÓMINA]:[INGENIERO]],2,0),"OTROS")</f>
        <v>OTROS</v>
      </c>
    </row>
    <row r="347" spans="1:43" x14ac:dyDescent="0.25">
      <c r="A347" t="s">
        <v>36</v>
      </c>
      <c r="B347">
        <v>1</v>
      </c>
      <c r="C347" t="s">
        <v>2328</v>
      </c>
      <c r="D347" t="s">
        <v>38</v>
      </c>
      <c r="E347" t="s">
        <v>888</v>
      </c>
      <c r="F347" t="s">
        <v>1996</v>
      </c>
      <c r="G347" s="17" t="s">
        <v>2329</v>
      </c>
      <c r="H347" t="s">
        <v>124</v>
      </c>
      <c r="I347" t="s">
        <v>43</v>
      </c>
      <c r="J347" t="s">
        <v>8</v>
      </c>
      <c r="K347" t="s">
        <v>240</v>
      </c>
      <c r="L347" t="s">
        <v>241</v>
      </c>
      <c r="M347" t="s">
        <v>94</v>
      </c>
      <c r="N347">
        <v>0</v>
      </c>
      <c r="O347" t="s">
        <v>47</v>
      </c>
      <c r="P347">
        <v>121</v>
      </c>
      <c r="Q347" t="s">
        <v>48</v>
      </c>
      <c r="R347" t="s">
        <v>49</v>
      </c>
      <c r="S347" t="s">
        <v>50</v>
      </c>
      <c r="T347" t="s">
        <v>51</v>
      </c>
      <c r="U347" t="s">
        <v>52</v>
      </c>
      <c r="V347">
        <v>1.05</v>
      </c>
      <c r="W347" s="1">
        <v>750.75000000000011</v>
      </c>
      <c r="X347">
        <v>1</v>
      </c>
      <c r="Y347">
        <v>2.17</v>
      </c>
      <c r="Z347">
        <v>5</v>
      </c>
      <c r="AA347">
        <v>0.434</v>
      </c>
      <c r="AB347" s="2">
        <v>0</v>
      </c>
      <c r="AC347" s="1">
        <v>0</v>
      </c>
      <c r="AD347" s="7">
        <v>43493</v>
      </c>
      <c r="AE347" s="7">
        <v>43493</v>
      </c>
      <c r="AF347">
        <v>0</v>
      </c>
      <c r="AG347" t="s">
        <v>53</v>
      </c>
      <c r="AH347" s="2">
        <v>0</v>
      </c>
      <c r="AI347" s="1">
        <v>0</v>
      </c>
      <c r="AJ347" s="1">
        <v>0</v>
      </c>
      <c r="AK347" s="6" t="str">
        <f>+IF(Tabla1[[#This Row],[REQUEST_TY]]="SR MANTENIMIENTO CORRECTIVO", "EMERGENCIA", "OTROS")</f>
        <v>EMERGENCIA</v>
      </c>
      <c r="AL347" s="6" t="str">
        <f>+_xlfn.IFS(Tabla1[[#This Row],[Veces obj]]&lt;=1,"0-1",Tabla1[[#This Row],[Veces obj]]&lt;=2,"1-2",Tabla1[[#This Row],[Veces obj]]&lt;=3,"2-3",TRUE,"&gt;3")</f>
        <v>0-1</v>
      </c>
      <c r="AM347" s="6" t="str">
        <f>+_xlfn.IFS(MONTH(Tabla1[[#This Row],[MES]])&lt;=3,"Q1",MONTH(Tabla1[[#This Row],[MES]])&lt;=6,"Q2",MONTH(Tabla1[[#This Row],[MES]])&lt;=9,"Q3",TRUE,"Q4")</f>
        <v>Q1</v>
      </c>
      <c r="AN347" t="str">
        <f>+IFERROR(VLOOKUP(Tabla1[[#This Row],[CUENTA]],CTAS[],2,0),"OTROS")</f>
        <v>OTROS</v>
      </c>
      <c r="AO347">
        <v>1</v>
      </c>
      <c r="AP347" t="str">
        <f>+IFERROR(VLOOKUP(Tabla1[[#This Row],[EMPLEADO]],IS[],3,0),"OTROS")</f>
        <v>JUAREZ</v>
      </c>
      <c r="AQ347" t="str">
        <f>+IFERROR(VLOOKUP(Tabla1[[#This Row],[EMPLEADO]],IS[[NÓMINA]:[INGENIERO]],2,0),"OTROS")</f>
        <v>MIGUEL COTA</v>
      </c>
    </row>
    <row r="348" spans="1:43" x14ac:dyDescent="0.25">
      <c r="A348" t="s">
        <v>36</v>
      </c>
      <c r="B348">
        <v>1</v>
      </c>
      <c r="C348" t="s">
        <v>777</v>
      </c>
      <c r="D348" t="s">
        <v>38</v>
      </c>
      <c r="E348" t="s">
        <v>217</v>
      </c>
      <c r="F348" t="s">
        <v>778</v>
      </c>
      <c r="G348" s="17" t="s">
        <v>779</v>
      </c>
      <c r="H348" t="s">
        <v>471</v>
      </c>
      <c r="I348" t="s">
        <v>43</v>
      </c>
      <c r="J348" t="s">
        <v>8</v>
      </c>
      <c r="K348" t="s">
        <v>59</v>
      </c>
      <c r="L348" t="s">
        <v>780</v>
      </c>
      <c r="M348" t="s">
        <v>310</v>
      </c>
      <c r="N348">
        <v>0</v>
      </c>
      <c r="O348" t="s">
        <v>47</v>
      </c>
      <c r="P348">
        <v>7</v>
      </c>
      <c r="Q348" t="s">
        <v>194</v>
      </c>
      <c r="R348" t="s">
        <v>223</v>
      </c>
      <c r="S348" t="s">
        <v>139</v>
      </c>
      <c r="T348" t="s">
        <v>51</v>
      </c>
      <c r="U348" t="s">
        <v>224</v>
      </c>
      <c r="V348">
        <v>0.8</v>
      </c>
      <c r="W348" s="1">
        <v>1258.4000000000003</v>
      </c>
      <c r="X348">
        <v>1</v>
      </c>
      <c r="Y348">
        <v>0.41</v>
      </c>
      <c r="Z348">
        <v>4</v>
      </c>
      <c r="AA348">
        <v>0.10249999999999999</v>
      </c>
      <c r="AB348" s="2">
        <v>0</v>
      </c>
      <c r="AC348" s="1">
        <v>0</v>
      </c>
      <c r="AD348" s="7">
        <v>43480</v>
      </c>
      <c r="AE348" s="7">
        <v>43480</v>
      </c>
      <c r="AF348">
        <v>0</v>
      </c>
      <c r="AG348" t="s">
        <v>53</v>
      </c>
      <c r="AH348" s="2">
        <v>0</v>
      </c>
      <c r="AI348" s="1">
        <v>0</v>
      </c>
      <c r="AJ348" s="1">
        <v>0</v>
      </c>
      <c r="AK348" s="6" t="str">
        <f>+IF(Tabla1[[#This Row],[REQUEST_TY]]="SR MANTENIMIENTO CORRECTIVO", "EMERGENCIA", "OTROS")</f>
        <v>EMERGENCIA</v>
      </c>
      <c r="AL348" s="6" t="str">
        <f>+_xlfn.IFS(Tabla1[[#This Row],[Veces obj]]&lt;=1,"0-1",Tabla1[[#This Row],[Veces obj]]&lt;=2,"1-2",Tabla1[[#This Row],[Veces obj]]&lt;=3,"2-3",TRUE,"&gt;3")</f>
        <v>0-1</v>
      </c>
      <c r="AM348" s="6" t="str">
        <f>+_xlfn.IFS(MONTH(Tabla1[[#This Row],[MES]])&lt;=3,"Q1",MONTH(Tabla1[[#This Row],[MES]])&lt;=6,"Q2",MONTH(Tabla1[[#This Row],[MES]])&lt;=9,"Q3",TRUE,"Q4")</f>
        <v>Q1</v>
      </c>
      <c r="AN348" t="str">
        <f>+IFERROR(VLOOKUP(Tabla1[[#This Row],[CUENTA]],CTAS[],2,0),"OTROS")</f>
        <v>OTROS</v>
      </c>
      <c r="AP348" t="str">
        <f>+IFERROR(VLOOKUP(Tabla1[[#This Row],[EMPLEADO]],IS[],3,0),"OTROS")</f>
        <v>OTROS</v>
      </c>
      <c r="AQ348" t="str">
        <f>+IFERROR(VLOOKUP(Tabla1[[#This Row],[EMPLEADO]],IS[[NÓMINA]:[INGENIERO]],2,0),"OTROS")</f>
        <v>OTROS</v>
      </c>
    </row>
    <row r="349" spans="1:43" x14ac:dyDescent="0.25">
      <c r="A349" t="s">
        <v>4444</v>
      </c>
      <c r="B349">
        <v>1</v>
      </c>
      <c r="C349" t="s">
        <v>5332</v>
      </c>
      <c r="D349" t="s">
        <v>38</v>
      </c>
      <c r="E349" t="s">
        <v>160</v>
      </c>
      <c r="F349" t="s">
        <v>5333</v>
      </c>
      <c r="G349" s="17" t="s">
        <v>1491</v>
      </c>
      <c r="H349" t="s">
        <v>124</v>
      </c>
      <c r="I349" t="s">
        <v>43</v>
      </c>
      <c r="J349" t="s">
        <v>8</v>
      </c>
      <c r="K349" t="s">
        <v>240</v>
      </c>
      <c r="L349" t="s">
        <v>241</v>
      </c>
      <c r="M349" t="s">
        <v>94</v>
      </c>
      <c r="N349">
        <v>0</v>
      </c>
      <c r="O349" t="s">
        <v>47</v>
      </c>
      <c r="P349">
        <v>17</v>
      </c>
      <c r="Q349" t="s">
        <v>62</v>
      </c>
      <c r="R349" t="s">
        <v>49</v>
      </c>
      <c r="S349" t="s">
        <v>50</v>
      </c>
      <c r="T349" t="s">
        <v>51</v>
      </c>
      <c r="U349" t="s">
        <v>154</v>
      </c>
      <c r="V349">
        <v>0.6</v>
      </c>
      <c r="W349" s="1">
        <v>429.00000000000006</v>
      </c>
      <c r="X349">
        <v>1</v>
      </c>
      <c r="Y349">
        <v>2.23</v>
      </c>
      <c r="Z349">
        <v>5</v>
      </c>
      <c r="AA349">
        <v>0.44600000000000001</v>
      </c>
      <c r="AB349" s="2">
        <v>0</v>
      </c>
      <c r="AC349" s="1">
        <v>0</v>
      </c>
      <c r="AD349" s="7">
        <v>43503</v>
      </c>
      <c r="AE349" s="7">
        <v>43503</v>
      </c>
      <c r="AF349">
        <v>0</v>
      </c>
      <c r="AG349" t="s">
        <v>53</v>
      </c>
      <c r="AH349" s="2">
        <v>0</v>
      </c>
      <c r="AI349" s="1">
        <v>0</v>
      </c>
      <c r="AJ349" s="1">
        <v>0</v>
      </c>
      <c r="AK349" s="6" t="str">
        <f>+IF(Tabla1[[#This Row],[REQUEST_TY]]="SR MANTENIMIENTO CORRECTIVO", "EMERGENCIA", "OTROS")</f>
        <v>EMERGENCIA</v>
      </c>
      <c r="AL349" s="6" t="str">
        <f>+_xlfn.IFS(Tabla1[[#This Row],[Veces obj]]&lt;=1,"0-1",Tabla1[[#This Row],[Veces obj]]&lt;=2,"1-2",Tabla1[[#This Row],[Veces obj]]&lt;=3,"2-3",TRUE,"&gt;3")</f>
        <v>0-1</v>
      </c>
      <c r="AM349" s="6" t="str">
        <f>+_xlfn.IFS(MONTH(Tabla1[[#This Row],[MES]])&lt;=3,"Q1",MONTH(Tabla1[[#This Row],[MES]])&lt;=6,"Q2",MONTH(Tabla1[[#This Row],[MES]])&lt;=9,"Q3",TRUE,"Q4")</f>
        <v>Q1</v>
      </c>
      <c r="AN349" t="str">
        <f>+IFERROR(VLOOKUP(Tabla1[[#This Row],[CUENTA]],CTAS[],2,0),"OTROS")</f>
        <v>OTROS</v>
      </c>
      <c r="AO349">
        <v>1</v>
      </c>
      <c r="AP349" t="str">
        <f>+IFERROR(VLOOKUP(Tabla1[[#This Row],[EMPLEADO]],IS[],3,0),"OTROS")</f>
        <v>JUAREZ</v>
      </c>
      <c r="AQ349" t="str">
        <f>+IFERROR(VLOOKUP(Tabla1[[#This Row],[EMPLEADO]],IS[[NÓMINA]:[INGENIERO]],2,0),"OTROS")</f>
        <v>MIGUEL COTA</v>
      </c>
    </row>
    <row r="350" spans="1:43" x14ac:dyDescent="0.25">
      <c r="A350" t="s">
        <v>36</v>
      </c>
      <c r="B350">
        <v>1</v>
      </c>
      <c r="C350" t="s">
        <v>788</v>
      </c>
      <c r="D350" t="s">
        <v>38</v>
      </c>
      <c r="E350" t="s">
        <v>789</v>
      </c>
      <c r="F350" t="s">
        <v>790</v>
      </c>
      <c r="G350" s="17" t="s">
        <v>791</v>
      </c>
      <c r="H350" t="s">
        <v>679</v>
      </c>
      <c r="I350" t="s">
        <v>43</v>
      </c>
      <c r="J350" t="s">
        <v>8</v>
      </c>
      <c r="K350" t="s">
        <v>792</v>
      </c>
      <c r="L350" t="s">
        <v>793</v>
      </c>
      <c r="M350" t="s">
        <v>794</v>
      </c>
      <c r="N350">
        <v>0</v>
      </c>
      <c r="O350" t="s">
        <v>47</v>
      </c>
      <c r="P350">
        <v>2591</v>
      </c>
      <c r="Q350" t="s">
        <v>48</v>
      </c>
      <c r="R350" t="s">
        <v>242</v>
      </c>
      <c r="S350" t="s">
        <v>64</v>
      </c>
      <c r="T350" t="s">
        <v>51</v>
      </c>
      <c r="U350" t="s">
        <v>96</v>
      </c>
      <c r="V350">
        <v>1.1000000000000001</v>
      </c>
      <c r="W350" s="1">
        <v>1501.5000000000002</v>
      </c>
      <c r="X350">
        <v>1</v>
      </c>
      <c r="Y350">
        <v>0.52</v>
      </c>
      <c r="Z350">
        <v>5</v>
      </c>
      <c r="AA350">
        <v>0.10400000000000001</v>
      </c>
      <c r="AB350" s="2">
        <v>0</v>
      </c>
      <c r="AC350" s="1">
        <v>0</v>
      </c>
      <c r="AD350" s="7">
        <v>43472</v>
      </c>
      <c r="AE350" s="7">
        <v>43472</v>
      </c>
      <c r="AF350">
        <v>0</v>
      </c>
      <c r="AG350" t="s">
        <v>53</v>
      </c>
      <c r="AH350" s="2">
        <v>0</v>
      </c>
      <c r="AI350" s="1">
        <v>0</v>
      </c>
      <c r="AJ350" s="1">
        <v>0</v>
      </c>
      <c r="AK350" s="6" t="str">
        <f>+IF(Tabla1[[#This Row],[REQUEST_TY]]="SR MANTENIMIENTO CORRECTIVO", "EMERGENCIA", "OTROS")</f>
        <v>EMERGENCIA</v>
      </c>
      <c r="AL350" s="6" t="str">
        <f>+_xlfn.IFS(Tabla1[[#This Row],[Veces obj]]&lt;=1,"0-1",Tabla1[[#This Row],[Veces obj]]&lt;=2,"1-2",Tabla1[[#This Row],[Veces obj]]&lt;=3,"2-3",TRUE,"&gt;3")</f>
        <v>0-1</v>
      </c>
      <c r="AM350" s="6" t="str">
        <f>+_xlfn.IFS(MONTH(Tabla1[[#This Row],[MES]])&lt;=3,"Q1",MONTH(Tabla1[[#This Row],[MES]])&lt;=6,"Q2",MONTH(Tabla1[[#This Row],[MES]])&lt;=9,"Q3",TRUE,"Q4")</f>
        <v>Q1</v>
      </c>
      <c r="AN350" t="str">
        <f>+IFERROR(VLOOKUP(Tabla1[[#This Row],[CUENTA]],CTAS[],2,0),"OTROS")</f>
        <v>OTROS</v>
      </c>
      <c r="AP350" t="str">
        <f>+IFERROR(VLOOKUP(Tabla1[[#This Row],[EMPLEADO]],IS[],3,0),"OTROS")</f>
        <v>OTROS</v>
      </c>
      <c r="AQ350" t="str">
        <f>+IFERROR(VLOOKUP(Tabla1[[#This Row],[EMPLEADO]],IS[[NÓMINA]:[INGENIERO]],2,0),"OTROS")</f>
        <v>OTROS</v>
      </c>
    </row>
    <row r="351" spans="1:43" x14ac:dyDescent="0.25">
      <c r="A351" t="s">
        <v>36</v>
      </c>
      <c r="B351">
        <v>1</v>
      </c>
      <c r="C351" t="s">
        <v>795</v>
      </c>
      <c r="D351" t="s">
        <v>38</v>
      </c>
      <c r="E351" t="s">
        <v>39</v>
      </c>
      <c r="F351" t="s">
        <v>796</v>
      </c>
      <c r="G351" s="17" t="s">
        <v>797</v>
      </c>
      <c r="H351" t="s">
        <v>42</v>
      </c>
      <c r="I351" t="s">
        <v>43</v>
      </c>
      <c r="J351" t="s">
        <v>8</v>
      </c>
      <c r="K351" t="s">
        <v>798</v>
      </c>
      <c r="L351" t="s">
        <v>799</v>
      </c>
      <c r="M351" t="s">
        <v>131</v>
      </c>
      <c r="N351">
        <v>1</v>
      </c>
      <c r="O351" t="s">
        <v>47</v>
      </c>
      <c r="P351">
        <v>2597</v>
      </c>
      <c r="Q351" t="s">
        <v>48</v>
      </c>
      <c r="R351" t="s">
        <v>49</v>
      </c>
      <c r="S351" t="s">
        <v>50</v>
      </c>
      <c r="T351" t="s">
        <v>51</v>
      </c>
      <c r="U351" t="s">
        <v>52</v>
      </c>
      <c r="V351">
        <v>1.05</v>
      </c>
      <c r="W351" s="1">
        <v>0</v>
      </c>
      <c r="X351">
        <v>1</v>
      </c>
      <c r="Y351">
        <v>0.52</v>
      </c>
      <c r="Z351">
        <v>5</v>
      </c>
      <c r="AA351">
        <v>0.10400000000000001</v>
      </c>
      <c r="AB351" s="2">
        <v>0</v>
      </c>
      <c r="AC351" s="1">
        <v>0</v>
      </c>
      <c r="AD351" s="7">
        <v>43475</v>
      </c>
      <c r="AE351" s="7">
        <v>43476</v>
      </c>
      <c r="AF351">
        <v>1</v>
      </c>
      <c r="AG351" t="s">
        <v>53</v>
      </c>
      <c r="AH351" s="2">
        <v>0</v>
      </c>
      <c r="AI351" s="1">
        <v>0</v>
      </c>
      <c r="AJ351" s="1">
        <v>0</v>
      </c>
      <c r="AK351" s="6" t="str">
        <f>+IF(Tabla1[[#This Row],[REQUEST_TY]]="SR MANTENIMIENTO CORRECTIVO", "EMERGENCIA", "OTROS")</f>
        <v>EMERGENCIA</v>
      </c>
      <c r="AL351" s="6" t="str">
        <f>+_xlfn.IFS(Tabla1[[#This Row],[Veces obj]]&lt;=1,"0-1",Tabla1[[#This Row],[Veces obj]]&lt;=2,"1-2",Tabla1[[#This Row],[Veces obj]]&lt;=3,"2-3",TRUE,"&gt;3")</f>
        <v>0-1</v>
      </c>
      <c r="AM351" s="6" t="str">
        <f>+_xlfn.IFS(MONTH(Tabla1[[#This Row],[MES]])&lt;=3,"Q1",MONTH(Tabla1[[#This Row],[MES]])&lt;=6,"Q2",MONTH(Tabla1[[#This Row],[MES]])&lt;=9,"Q3",TRUE,"Q4")</f>
        <v>Q1</v>
      </c>
      <c r="AN351" t="str">
        <f>+IFERROR(VLOOKUP(Tabla1[[#This Row],[CUENTA]],CTAS[],2,0),"OTROS")</f>
        <v>OTROS</v>
      </c>
      <c r="AP351" t="str">
        <f>+IFERROR(VLOOKUP(Tabla1[[#This Row],[EMPLEADO]],IS[],3,0),"OTROS")</f>
        <v>OTROS</v>
      </c>
      <c r="AQ351" t="str">
        <f>+IFERROR(VLOOKUP(Tabla1[[#This Row],[EMPLEADO]],IS[[NÓMINA]:[INGENIERO]],2,0),"OTROS")</f>
        <v>OTROS</v>
      </c>
    </row>
    <row r="352" spans="1:43" x14ac:dyDescent="0.25">
      <c r="A352" t="s">
        <v>36</v>
      </c>
      <c r="B352">
        <v>1</v>
      </c>
      <c r="C352" t="s">
        <v>2411</v>
      </c>
      <c r="D352" t="s">
        <v>38</v>
      </c>
      <c r="E352" t="s">
        <v>807</v>
      </c>
      <c r="F352" t="s">
        <v>2412</v>
      </c>
      <c r="G352" s="17" t="s">
        <v>2413</v>
      </c>
      <c r="H352" t="s">
        <v>124</v>
      </c>
      <c r="I352" t="s">
        <v>43</v>
      </c>
      <c r="J352" t="s">
        <v>8</v>
      </c>
      <c r="K352" t="s">
        <v>151</v>
      </c>
      <c r="L352" t="s">
        <v>323</v>
      </c>
      <c r="M352" t="s">
        <v>73</v>
      </c>
      <c r="N352">
        <v>0</v>
      </c>
      <c r="O352" t="s">
        <v>47</v>
      </c>
      <c r="P352">
        <v>10</v>
      </c>
      <c r="Q352" t="s">
        <v>194</v>
      </c>
      <c r="R352" t="s">
        <v>95</v>
      </c>
      <c r="S352" t="s">
        <v>64</v>
      </c>
      <c r="T352" t="s">
        <v>51</v>
      </c>
      <c r="U352" t="s">
        <v>195</v>
      </c>
      <c r="V352">
        <v>0.6</v>
      </c>
      <c r="W352" s="1">
        <v>819</v>
      </c>
      <c r="X352">
        <v>1</v>
      </c>
      <c r="Y352">
        <v>2.33</v>
      </c>
      <c r="Z352">
        <v>5</v>
      </c>
      <c r="AA352">
        <v>0.46600000000000003</v>
      </c>
      <c r="AB352" s="2">
        <v>0</v>
      </c>
      <c r="AC352" s="1">
        <v>0</v>
      </c>
      <c r="AD352" s="7">
        <v>43468</v>
      </c>
      <c r="AE352" s="7">
        <v>43468</v>
      </c>
      <c r="AF352">
        <v>0</v>
      </c>
      <c r="AG352" t="s">
        <v>53</v>
      </c>
      <c r="AH352" s="2">
        <v>0</v>
      </c>
      <c r="AI352" s="1">
        <v>0</v>
      </c>
      <c r="AJ352" s="1">
        <v>0</v>
      </c>
      <c r="AK352" s="6" t="str">
        <f>+IF(Tabla1[[#This Row],[REQUEST_TY]]="SR MANTENIMIENTO CORRECTIVO", "EMERGENCIA", "OTROS")</f>
        <v>EMERGENCIA</v>
      </c>
      <c r="AL352" s="6" t="str">
        <f>+_xlfn.IFS(Tabla1[[#This Row],[Veces obj]]&lt;=1,"0-1",Tabla1[[#This Row],[Veces obj]]&lt;=2,"1-2",Tabla1[[#This Row],[Veces obj]]&lt;=3,"2-3",TRUE,"&gt;3")</f>
        <v>0-1</v>
      </c>
      <c r="AM352" s="6" t="str">
        <f>+_xlfn.IFS(MONTH(Tabla1[[#This Row],[MES]])&lt;=3,"Q1",MONTH(Tabla1[[#This Row],[MES]])&lt;=6,"Q2",MONTH(Tabla1[[#This Row],[MES]])&lt;=9,"Q3",TRUE,"Q4")</f>
        <v>Q1</v>
      </c>
      <c r="AN352" t="str">
        <f>+IFERROR(VLOOKUP(Tabla1[[#This Row],[CUENTA]],CTAS[],2,0),"OTROS")</f>
        <v>HONEYWELL</v>
      </c>
      <c r="AO352">
        <v>1</v>
      </c>
      <c r="AP352" t="str">
        <f>+IFERROR(VLOOKUP(Tabla1[[#This Row],[EMPLEADO]],IS[],3,0),"OTROS")</f>
        <v>JUAREZ</v>
      </c>
      <c r="AQ352" t="str">
        <f>+IFERROR(VLOOKUP(Tabla1[[#This Row],[EMPLEADO]],IS[[NÓMINA]:[INGENIERO]],2,0),"OTROS")</f>
        <v>MIGUEL COTA</v>
      </c>
    </row>
    <row r="353" spans="1:43" x14ac:dyDescent="0.25">
      <c r="A353" t="s">
        <v>36</v>
      </c>
      <c r="B353">
        <v>1</v>
      </c>
      <c r="C353" t="s">
        <v>804</v>
      </c>
      <c r="D353" t="s">
        <v>38</v>
      </c>
      <c r="E353" t="s">
        <v>373</v>
      </c>
      <c r="F353" t="s">
        <v>805</v>
      </c>
      <c r="G353" s="17" t="s">
        <v>548</v>
      </c>
      <c r="H353" t="s">
        <v>308</v>
      </c>
      <c r="I353" t="s">
        <v>43</v>
      </c>
      <c r="J353" t="s">
        <v>8</v>
      </c>
      <c r="K353" t="s">
        <v>549</v>
      </c>
      <c r="L353" t="s">
        <v>550</v>
      </c>
      <c r="M353" t="s">
        <v>46</v>
      </c>
      <c r="N353">
        <v>0</v>
      </c>
      <c r="O353" t="s">
        <v>47</v>
      </c>
      <c r="P353">
        <v>13</v>
      </c>
      <c r="Q353" t="s">
        <v>194</v>
      </c>
      <c r="R353" t="s">
        <v>153</v>
      </c>
      <c r="S353" t="s">
        <v>50</v>
      </c>
      <c r="T353" t="s">
        <v>51</v>
      </c>
      <c r="U353" t="s">
        <v>444</v>
      </c>
      <c r="V353">
        <v>0</v>
      </c>
      <c r="W353" s="1">
        <v>0</v>
      </c>
      <c r="X353">
        <v>1</v>
      </c>
      <c r="Y353">
        <v>0.52</v>
      </c>
      <c r="Z353">
        <v>5</v>
      </c>
      <c r="AA353">
        <v>0.10400000000000001</v>
      </c>
      <c r="AB353" s="2">
        <v>0</v>
      </c>
      <c r="AC353" s="1">
        <v>0</v>
      </c>
      <c r="AD353" s="7">
        <v>43483</v>
      </c>
      <c r="AE353" s="7">
        <v>43485</v>
      </c>
      <c r="AF353">
        <v>0</v>
      </c>
      <c r="AG353" t="s">
        <v>53</v>
      </c>
      <c r="AH353" s="2">
        <v>0</v>
      </c>
      <c r="AI353" s="1">
        <v>0</v>
      </c>
      <c r="AJ353" s="1">
        <v>0</v>
      </c>
      <c r="AK353" s="6" t="str">
        <f>+IF(Tabla1[[#This Row],[REQUEST_TY]]="SR MANTENIMIENTO CORRECTIVO", "EMERGENCIA", "OTROS")</f>
        <v>EMERGENCIA</v>
      </c>
      <c r="AL353" s="6" t="str">
        <f>+_xlfn.IFS(Tabla1[[#This Row],[Veces obj]]&lt;=1,"0-1",Tabla1[[#This Row],[Veces obj]]&lt;=2,"1-2",Tabla1[[#This Row],[Veces obj]]&lt;=3,"2-3",TRUE,"&gt;3")</f>
        <v>0-1</v>
      </c>
      <c r="AM353" s="6" t="str">
        <f>+_xlfn.IFS(MONTH(Tabla1[[#This Row],[MES]])&lt;=3,"Q1",MONTH(Tabla1[[#This Row],[MES]])&lt;=6,"Q2",MONTH(Tabla1[[#This Row],[MES]])&lt;=9,"Q3",TRUE,"Q4")</f>
        <v>Q1</v>
      </c>
      <c r="AN353" t="str">
        <f>+IFERROR(VLOOKUP(Tabla1[[#This Row],[CUENTA]],CTAS[],2,0),"OTROS")</f>
        <v>OTROS</v>
      </c>
      <c r="AP353" t="str">
        <f>+IFERROR(VLOOKUP(Tabla1[[#This Row],[EMPLEADO]],IS[],3,0),"OTROS")</f>
        <v>OTROS</v>
      </c>
      <c r="AQ353" t="str">
        <f>+IFERROR(VLOOKUP(Tabla1[[#This Row],[EMPLEADO]],IS[[NÓMINA]:[INGENIERO]],2,0),"OTROS")</f>
        <v>OTROS</v>
      </c>
    </row>
    <row r="354" spans="1:43" x14ac:dyDescent="0.25">
      <c r="A354" t="s">
        <v>4444</v>
      </c>
      <c r="B354">
        <v>1</v>
      </c>
      <c r="C354" t="s">
        <v>5358</v>
      </c>
      <c r="D354" t="s">
        <v>38</v>
      </c>
      <c r="E354" t="s">
        <v>850</v>
      </c>
      <c r="F354" t="s">
        <v>5359</v>
      </c>
      <c r="G354" s="17" t="s">
        <v>2119</v>
      </c>
      <c r="H354" t="s">
        <v>124</v>
      </c>
      <c r="I354" t="s">
        <v>43</v>
      </c>
      <c r="J354" t="s">
        <v>8</v>
      </c>
      <c r="K354" t="s">
        <v>240</v>
      </c>
      <c r="L354" t="s">
        <v>241</v>
      </c>
      <c r="M354" t="s">
        <v>94</v>
      </c>
      <c r="N354">
        <v>0</v>
      </c>
      <c r="O354" t="s">
        <v>47</v>
      </c>
      <c r="P354">
        <v>27</v>
      </c>
      <c r="Q354" t="s">
        <v>62</v>
      </c>
      <c r="R354" t="s">
        <v>242</v>
      </c>
      <c r="S354" t="s">
        <v>64</v>
      </c>
      <c r="T354" t="s">
        <v>51</v>
      </c>
      <c r="U354" t="s">
        <v>65</v>
      </c>
      <c r="V354">
        <v>0.8</v>
      </c>
      <c r="W354" s="1">
        <v>1092</v>
      </c>
      <c r="X354">
        <v>1</v>
      </c>
      <c r="Y354">
        <v>2.44</v>
      </c>
      <c r="Z354">
        <v>5</v>
      </c>
      <c r="AA354">
        <v>0.48799999999999999</v>
      </c>
      <c r="AB354" s="2">
        <v>0</v>
      </c>
      <c r="AC354" s="1">
        <v>0</v>
      </c>
      <c r="AD354" s="7">
        <v>43504</v>
      </c>
      <c r="AE354" s="7">
        <v>43504</v>
      </c>
      <c r="AF354">
        <v>0</v>
      </c>
      <c r="AG354" t="s">
        <v>53</v>
      </c>
      <c r="AH354" s="2">
        <v>0</v>
      </c>
      <c r="AI354" s="1">
        <v>0</v>
      </c>
      <c r="AJ354" s="1">
        <v>0</v>
      </c>
      <c r="AK354" s="6" t="str">
        <f>+IF(Tabla1[[#This Row],[REQUEST_TY]]="SR MANTENIMIENTO CORRECTIVO", "EMERGENCIA", "OTROS")</f>
        <v>EMERGENCIA</v>
      </c>
      <c r="AL354" s="6" t="str">
        <f>+_xlfn.IFS(Tabla1[[#This Row],[Veces obj]]&lt;=1,"0-1",Tabla1[[#This Row],[Veces obj]]&lt;=2,"1-2",Tabla1[[#This Row],[Veces obj]]&lt;=3,"2-3",TRUE,"&gt;3")</f>
        <v>0-1</v>
      </c>
      <c r="AM354" s="6" t="str">
        <f>+_xlfn.IFS(MONTH(Tabla1[[#This Row],[MES]])&lt;=3,"Q1",MONTH(Tabla1[[#This Row],[MES]])&lt;=6,"Q2",MONTH(Tabla1[[#This Row],[MES]])&lt;=9,"Q3",TRUE,"Q4")</f>
        <v>Q1</v>
      </c>
      <c r="AN354" t="str">
        <f>+IFERROR(VLOOKUP(Tabla1[[#This Row],[CUENTA]],CTAS[],2,0),"OTROS")</f>
        <v>OTROS</v>
      </c>
      <c r="AO354">
        <v>1</v>
      </c>
      <c r="AP354" t="str">
        <f>+IFERROR(VLOOKUP(Tabla1[[#This Row],[EMPLEADO]],IS[],3,0),"OTROS")</f>
        <v>JUAREZ</v>
      </c>
      <c r="AQ354" t="str">
        <f>+IFERROR(VLOOKUP(Tabla1[[#This Row],[EMPLEADO]],IS[[NÓMINA]:[INGENIERO]],2,0),"OTROS")</f>
        <v>MIGUEL COTA</v>
      </c>
    </row>
    <row r="355" spans="1:43" x14ac:dyDescent="0.25">
      <c r="A355" t="s">
        <v>36</v>
      </c>
      <c r="B355">
        <v>1</v>
      </c>
      <c r="C355" t="s">
        <v>810</v>
      </c>
      <c r="D355" t="s">
        <v>38</v>
      </c>
      <c r="E355" t="s">
        <v>613</v>
      </c>
      <c r="F355" t="s">
        <v>811</v>
      </c>
      <c r="G355" s="17" t="s">
        <v>812</v>
      </c>
      <c r="H355" t="s">
        <v>308</v>
      </c>
      <c r="I355" t="s">
        <v>43</v>
      </c>
      <c r="J355" t="s">
        <v>8</v>
      </c>
      <c r="K355" t="s">
        <v>144</v>
      </c>
      <c r="L355" t="s">
        <v>616</v>
      </c>
      <c r="M355" t="s">
        <v>46</v>
      </c>
      <c r="N355">
        <v>0</v>
      </c>
      <c r="O355" t="s">
        <v>47</v>
      </c>
      <c r="P355">
        <v>45</v>
      </c>
      <c r="Q355" t="s">
        <v>82</v>
      </c>
      <c r="R355" t="s">
        <v>235</v>
      </c>
      <c r="S355" t="s">
        <v>50</v>
      </c>
      <c r="T355" t="s">
        <v>51</v>
      </c>
      <c r="U355" t="s">
        <v>120</v>
      </c>
      <c r="V355">
        <v>0.8</v>
      </c>
      <c r="W355" s="1">
        <v>572.00000000000011</v>
      </c>
      <c r="X355">
        <v>1</v>
      </c>
      <c r="Y355">
        <v>0.52</v>
      </c>
      <c r="Z355">
        <v>5</v>
      </c>
      <c r="AA355">
        <v>0.10400000000000001</v>
      </c>
      <c r="AB355" s="2">
        <v>0</v>
      </c>
      <c r="AC355" s="1">
        <v>0</v>
      </c>
      <c r="AD355" s="7">
        <v>43490</v>
      </c>
      <c r="AE355" s="7">
        <v>43493</v>
      </c>
      <c r="AF355">
        <v>1</v>
      </c>
      <c r="AG355" t="s">
        <v>53</v>
      </c>
      <c r="AH355" s="2">
        <v>0</v>
      </c>
      <c r="AI355" s="1">
        <v>0</v>
      </c>
      <c r="AJ355" s="1">
        <v>0</v>
      </c>
      <c r="AK355" s="6" t="str">
        <f>+IF(Tabla1[[#This Row],[REQUEST_TY]]="SR MANTENIMIENTO CORRECTIVO", "EMERGENCIA", "OTROS")</f>
        <v>EMERGENCIA</v>
      </c>
      <c r="AL355" s="6" t="str">
        <f>+_xlfn.IFS(Tabla1[[#This Row],[Veces obj]]&lt;=1,"0-1",Tabla1[[#This Row],[Veces obj]]&lt;=2,"1-2",Tabla1[[#This Row],[Veces obj]]&lt;=3,"2-3",TRUE,"&gt;3")</f>
        <v>0-1</v>
      </c>
      <c r="AM355" s="6" t="str">
        <f>+_xlfn.IFS(MONTH(Tabla1[[#This Row],[MES]])&lt;=3,"Q1",MONTH(Tabla1[[#This Row],[MES]])&lt;=6,"Q2",MONTH(Tabla1[[#This Row],[MES]])&lt;=9,"Q3",TRUE,"Q4")</f>
        <v>Q1</v>
      </c>
      <c r="AN355" t="str">
        <f>+IFERROR(VLOOKUP(Tabla1[[#This Row],[CUENTA]],CTAS[],2,0),"OTROS")</f>
        <v>OTROS</v>
      </c>
      <c r="AP355" t="str">
        <f>+IFERROR(VLOOKUP(Tabla1[[#This Row],[EMPLEADO]],IS[],3,0),"OTROS")</f>
        <v>OTROS</v>
      </c>
      <c r="AQ355" t="str">
        <f>+IFERROR(VLOOKUP(Tabla1[[#This Row],[EMPLEADO]],IS[[NÓMINA]:[INGENIERO]],2,0),"OTROS")</f>
        <v>OTROS</v>
      </c>
    </row>
    <row r="356" spans="1:43" x14ac:dyDescent="0.25">
      <c r="A356" t="s">
        <v>4444</v>
      </c>
      <c r="B356">
        <v>1</v>
      </c>
      <c r="C356" t="s">
        <v>5356</v>
      </c>
      <c r="D356" t="s">
        <v>38</v>
      </c>
      <c r="E356" t="s">
        <v>464</v>
      </c>
      <c r="F356" t="s">
        <v>5357</v>
      </c>
      <c r="G356" s="17" t="s">
        <v>4004</v>
      </c>
      <c r="H356" t="s">
        <v>253</v>
      </c>
      <c r="I356" t="s">
        <v>43</v>
      </c>
      <c r="J356" t="s">
        <v>8</v>
      </c>
      <c r="K356" t="s">
        <v>151</v>
      </c>
      <c r="L356" t="s">
        <v>4005</v>
      </c>
      <c r="M356" t="s">
        <v>256</v>
      </c>
      <c r="N356">
        <v>0</v>
      </c>
      <c r="O356" t="s">
        <v>47</v>
      </c>
      <c r="P356">
        <v>27</v>
      </c>
      <c r="Q356" t="s">
        <v>62</v>
      </c>
      <c r="R356" t="s">
        <v>242</v>
      </c>
      <c r="S356" t="s">
        <v>64</v>
      </c>
      <c r="T356" t="s">
        <v>51</v>
      </c>
      <c r="U356" t="s">
        <v>65</v>
      </c>
      <c r="V356">
        <v>0.8</v>
      </c>
      <c r="W356" s="1">
        <v>1092</v>
      </c>
      <c r="X356">
        <v>1</v>
      </c>
      <c r="Y356">
        <v>0.52</v>
      </c>
      <c r="Z356">
        <v>5</v>
      </c>
      <c r="AA356">
        <v>0.10400000000000001</v>
      </c>
      <c r="AB356" s="2">
        <v>0</v>
      </c>
      <c r="AC356" s="1">
        <v>0</v>
      </c>
      <c r="AD356" s="7">
        <v>43510</v>
      </c>
      <c r="AE356" s="7">
        <v>43510</v>
      </c>
      <c r="AF356">
        <v>0</v>
      </c>
      <c r="AG356" t="s">
        <v>53</v>
      </c>
      <c r="AH356" s="2">
        <v>0</v>
      </c>
      <c r="AI356" s="1">
        <v>0</v>
      </c>
      <c r="AJ356" s="1">
        <v>0</v>
      </c>
      <c r="AK356" s="6" t="str">
        <f>+IF(Tabla1[[#This Row],[REQUEST_TY]]="SR MANTENIMIENTO CORRECTIVO", "EMERGENCIA", "OTROS")</f>
        <v>EMERGENCIA</v>
      </c>
      <c r="AL356" s="6" t="str">
        <f>+_xlfn.IFS(Tabla1[[#This Row],[Veces obj]]&lt;=1,"0-1",Tabla1[[#This Row],[Veces obj]]&lt;=2,"1-2",Tabla1[[#This Row],[Veces obj]]&lt;=3,"2-3",TRUE,"&gt;3")</f>
        <v>0-1</v>
      </c>
      <c r="AM356" s="6" t="str">
        <f>+_xlfn.IFS(MONTH(Tabla1[[#This Row],[MES]])&lt;=3,"Q1",MONTH(Tabla1[[#This Row],[MES]])&lt;=6,"Q2",MONTH(Tabla1[[#This Row],[MES]])&lt;=9,"Q3",TRUE,"Q4")</f>
        <v>Q1</v>
      </c>
      <c r="AN356" t="str">
        <f>+IFERROR(VLOOKUP(Tabla1[[#This Row],[CUENTA]],CTAS[],2,0),"OTROS")</f>
        <v>HONEYWELL</v>
      </c>
      <c r="AP356" t="str">
        <f>+IFERROR(VLOOKUP(Tabla1[[#This Row],[EMPLEADO]],IS[],3,0),"OTROS")</f>
        <v>OTROS</v>
      </c>
      <c r="AQ356" t="str">
        <f>+IFERROR(VLOOKUP(Tabla1[[#This Row],[EMPLEADO]],IS[[NÓMINA]:[INGENIERO]],2,0),"OTROS")</f>
        <v>OTROS</v>
      </c>
    </row>
    <row r="357" spans="1:43" x14ac:dyDescent="0.25">
      <c r="A357" t="s">
        <v>36</v>
      </c>
      <c r="B357">
        <v>1</v>
      </c>
      <c r="C357" t="s">
        <v>2234</v>
      </c>
      <c r="D357" t="s">
        <v>38</v>
      </c>
      <c r="E357" t="s">
        <v>39</v>
      </c>
      <c r="F357" t="s">
        <v>2235</v>
      </c>
      <c r="G357" s="17" t="s">
        <v>2236</v>
      </c>
      <c r="H357" t="s">
        <v>471</v>
      </c>
      <c r="I357" t="s">
        <v>43</v>
      </c>
      <c r="J357" t="s">
        <v>8</v>
      </c>
      <c r="K357" t="s">
        <v>2237</v>
      </c>
      <c r="L357" t="s">
        <v>2238</v>
      </c>
      <c r="M357" t="s">
        <v>131</v>
      </c>
      <c r="N357">
        <v>1</v>
      </c>
      <c r="O357" t="s">
        <v>47</v>
      </c>
      <c r="P357">
        <v>15</v>
      </c>
      <c r="Q357" t="s">
        <v>194</v>
      </c>
      <c r="R357" t="s">
        <v>49</v>
      </c>
      <c r="S357" t="s">
        <v>50</v>
      </c>
      <c r="T357" t="s">
        <v>51</v>
      </c>
      <c r="U357" t="s">
        <v>444</v>
      </c>
      <c r="V357">
        <v>0</v>
      </c>
      <c r="W357" s="1">
        <v>0</v>
      </c>
      <c r="X357">
        <v>1</v>
      </c>
      <c r="Y357">
        <v>2</v>
      </c>
      <c r="Z357">
        <v>5</v>
      </c>
      <c r="AA357">
        <v>0.4</v>
      </c>
      <c r="AB357" s="2">
        <v>0</v>
      </c>
      <c r="AC357" s="1">
        <v>0</v>
      </c>
      <c r="AD357" s="7">
        <v>43489</v>
      </c>
      <c r="AE357" s="7">
        <v>43489</v>
      </c>
      <c r="AF357">
        <v>0</v>
      </c>
      <c r="AG357" t="s">
        <v>53</v>
      </c>
      <c r="AH357" s="2">
        <v>0</v>
      </c>
      <c r="AI357" s="1">
        <v>0</v>
      </c>
      <c r="AJ357" s="1">
        <v>0</v>
      </c>
      <c r="AK357" s="6" t="str">
        <f>+IF(Tabla1[[#This Row],[REQUEST_TY]]="SR MANTENIMIENTO CORRECTIVO", "EMERGENCIA", "OTROS")</f>
        <v>EMERGENCIA</v>
      </c>
      <c r="AL357" s="6" t="str">
        <f>+_xlfn.IFS(Tabla1[[#This Row],[Veces obj]]&lt;=1,"0-1",Tabla1[[#This Row],[Veces obj]]&lt;=2,"1-2",Tabla1[[#This Row],[Veces obj]]&lt;=3,"2-3",TRUE,"&gt;3")</f>
        <v>0-1</v>
      </c>
      <c r="AM357" s="6" t="str">
        <f>+_xlfn.IFS(MONTH(Tabla1[[#This Row],[MES]])&lt;=3,"Q1",MONTH(Tabla1[[#This Row],[MES]])&lt;=6,"Q2",MONTH(Tabla1[[#This Row],[MES]])&lt;=9,"Q3",TRUE,"Q4")</f>
        <v>Q1</v>
      </c>
      <c r="AN357" t="str">
        <f>+IFERROR(VLOOKUP(Tabla1[[#This Row],[CUENTA]],CTAS[],2,0),"OTROS")</f>
        <v>OTROS</v>
      </c>
      <c r="AP357" t="str">
        <f>+IFERROR(VLOOKUP(Tabla1[[#This Row],[EMPLEADO]],IS[],3,0),"OTROS")</f>
        <v>OTROS</v>
      </c>
      <c r="AQ357" t="str">
        <f>+IFERROR(VLOOKUP(Tabla1[[#This Row],[EMPLEADO]],IS[[NÓMINA]:[INGENIERO]],2,0),"OTROS")</f>
        <v>OTROS</v>
      </c>
    </row>
    <row r="358" spans="1:43" x14ac:dyDescent="0.25">
      <c r="A358" t="s">
        <v>4444</v>
      </c>
      <c r="B358">
        <v>1</v>
      </c>
      <c r="C358" t="s">
        <v>6467</v>
      </c>
      <c r="D358" t="s">
        <v>38</v>
      </c>
      <c r="E358" t="s">
        <v>747</v>
      </c>
      <c r="F358" t="s">
        <v>6468</v>
      </c>
      <c r="G358" s="17" t="s">
        <v>6469</v>
      </c>
      <c r="H358" t="s">
        <v>58</v>
      </c>
      <c r="I358" t="s">
        <v>43</v>
      </c>
      <c r="J358" t="s">
        <v>8</v>
      </c>
      <c r="K358" t="s">
        <v>6470</v>
      </c>
      <c r="L358" t="s">
        <v>6471</v>
      </c>
      <c r="M358" t="s">
        <v>736</v>
      </c>
      <c r="N358">
        <v>0</v>
      </c>
      <c r="O358" t="s">
        <v>47</v>
      </c>
      <c r="P358">
        <v>171</v>
      </c>
      <c r="Q358" t="s">
        <v>48</v>
      </c>
      <c r="R358" t="s">
        <v>95</v>
      </c>
      <c r="S358" t="s">
        <v>64</v>
      </c>
      <c r="T358" t="s">
        <v>51</v>
      </c>
      <c r="U358" t="s">
        <v>96</v>
      </c>
      <c r="V358">
        <v>1.1000000000000001</v>
      </c>
      <c r="W358" s="1">
        <v>1501.5000000000002</v>
      </c>
      <c r="X358">
        <v>1</v>
      </c>
      <c r="Y358">
        <v>0.52</v>
      </c>
      <c r="Z358">
        <v>5</v>
      </c>
      <c r="AA358">
        <v>0.10400000000000001</v>
      </c>
      <c r="AB358" s="2">
        <v>0</v>
      </c>
      <c r="AC358" s="1">
        <v>0</v>
      </c>
      <c r="AD358" s="7">
        <v>43514</v>
      </c>
      <c r="AE358" s="7">
        <v>43514</v>
      </c>
      <c r="AF358">
        <v>0</v>
      </c>
      <c r="AG358" t="s">
        <v>53</v>
      </c>
      <c r="AH358" s="2">
        <v>0</v>
      </c>
      <c r="AI358" s="1">
        <v>0</v>
      </c>
      <c r="AJ358" s="1">
        <v>0</v>
      </c>
      <c r="AK358" s="6" t="str">
        <f>+IF(Tabla1[[#This Row],[REQUEST_TY]]="SR MANTENIMIENTO CORRECTIVO", "EMERGENCIA", "OTROS")</f>
        <v>EMERGENCIA</v>
      </c>
      <c r="AL358" s="6" t="str">
        <f>+_xlfn.IFS(Tabla1[[#This Row],[Veces obj]]&lt;=1,"0-1",Tabla1[[#This Row],[Veces obj]]&lt;=2,"1-2",Tabla1[[#This Row],[Veces obj]]&lt;=3,"2-3",TRUE,"&gt;3")</f>
        <v>0-1</v>
      </c>
      <c r="AM358" s="6" t="str">
        <f>+_xlfn.IFS(MONTH(Tabla1[[#This Row],[MES]])&lt;=3,"Q1",MONTH(Tabla1[[#This Row],[MES]])&lt;=6,"Q2",MONTH(Tabla1[[#This Row],[MES]])&lt;=9,"Q3",TRUE,"Q4")</f>
        <v>Q1</v>
      </c>
      <c r="AN358" t="str">
        <f>+IFERROR(VLOOKUP(Tabla1[[#This Row],[CUENTA]],CTAS[],2,0),"OTROS")</f>
        <v>OTROS</v>
      </c>
      <c r="AP358" t="str">
        <f>+IFERROR(VLOOKUP(Tabla1[[#This Row],[EMPLEADO]],IS[],3,0),"OTROS")</f>
        <v>OTROS</v>
      </c>
      <c r="AQ358" t="str">
        <f>+IFERROR(VLOOKUP(Tabla1[[#This Row],[EMPLEADO]],IS[[NÓMINA]:[INGENIERO]],2,0),"OTROS")</f>
        <v>OTROS</v>
      </c>
    </row>
    <row r="359" spans="1:43" x14ac:dyDescent="0.25">
      <c r="A359" t="s">
        <v>36</v>
      </c>
      <c r="B359">
        <v>1</v>
      </c>
      <c r="C359" t="s">
        <v>2521</v>
      </c>
      <c r="D359" t="s">
        <v>38</v>
      </c>
      <c r="E359" t="s">
        <v>2522</v>
      </c>
      <c r="F359" t="s">
        <v>2523</v>
      </c>
      <c r="G359" s="17" t="s">
        <v>2524</v>
      </c>
      <c r="H359" t="s">
        <v>124</v>
      </c>
      <c r="I359" t="s">
        <v>43</v>
      </c>
      <c r="J359" t="s">
        <v>8</v>
      </c>
      <c r="K359" t="s">
        <v>234</v>
      </c>
      <c r="L359" t="s">
        <v>93</v>
      </c>
      <c r="M359" t="s">
        <v>94</v>
      </c>
      <c r="N359">
        <v>1</v>
      </c>
      <c r="O359" t="s">
        <v>47</v>
      </c>
      <c r="P359">
        <v>111</v>
      </c>
      <c r="Q359" t="s">
        <v>48</v>
      </c>
      <c r="R359" t="s">
        <v>2525</v>
      </c>
      <c r="S359" t="s">
        <v>50</v>
      </c>
      <c r="T359" t="s">
        <v>51</v>
      </c>
      <c r="U359" t="s">
        <v>52</v>
      </c>
      <c r="V359">
        <v>1.05</v>
      </c>
      <c r="W359" s="1">
        <v>0</v>
      </c>
      <c r="X359">
        <v>1</v>
      </c>
      <c r="Y359">
        <v>2.5</v>
      </c>
      <c r="Z359">
        <v>5</v>
      </c>
      <c r="AA359">
        <v>0.5</v>
      </c>
      <c r="AB359" s="2">
        <v>0</v>
      </c>
      <c r="AC359" s="1">
        <v>0</v>
      </c>
      <c r="AD359" s="7">
        <v>43476</v>
      </c>
      <c r="AE359" s="7">
        <v>43476</v>
      </c>
      <c r="AF359">
        <v>0</v>
      </c>
      <c r="AG359" t="s">
        <v>53</v>
      </c>
      <c r="AH359" s="2">
        <v>0</v>
      </c>
      <c r="AI359" s="1">
        <v>0</v>
      </c>
      <c r="AJ359" s="1">
        <v>0</v>
      </c>
      <c r="AK359" s="6" t="str">
        <f>+IF(Tabla1[[#This Row],[REQUEST_TY]]="SR MANTENIMIENTO CORRECTIVO", "EMERGENCIA", "OTROS")</f>
        <v>EMERGENCIA</v>
      </c>
      <c r="AL359" s="6" t="str">
        <f>+_xlfn.IFS(Tabla1[[#This Row],[Veces obj]]&lt;=1,"0-1",Tabla1[[#This Row],[Veces obj]]&lt;=2,"1-2",Tabla1[[#This Row],[Veces obj]]&lt;=3,"2-3",TRUE,"&gt;3")</f>
        <v>0-1</v>
      </c>
      <c r="AM359" s="6" t="str">
        <f>+_xlfn.IFS(MONTH(Tabla1[[#This Row],[MES]])&lt;=3,"Q1",MONTH(Tabla1[[#This Row],[MES]])&lt;=6,"Q2",MONTH(Tabla1[[#This Row],[MES]])&lt;=9,"Q3",TRUE,"Q4")</f>
        <v>Q1</v>
      </c>
      <c r="AN359" t="str">
        <f>+IFERROR(VLOOKUP(Tabla1[[#This Row],[CUENTA]],CTAS[],2,0),"OTROS")</f>
        <v>OTROS</v>
      </c>
      <c r="AO359">
        <v>1</v>
      </c>
      <c r="AP359" t="str">
        <f>+IFERROR(VLOOKUP(Tabla1[[#This Row],[EMPLEADO]],IS[],3,0),"OTROS")</f>
        <v>JUAREZ</v>
      </c>
      <c r="AQ359" t="str">
        <f>+IFERROR(VLOOKUP(Tabla1[[#This Row],[EMPLEADO]],IS[[NÓMINA]:[INGENIERO]],2,0),"OTROS")</f>
        <v>MIGUEL COTA</v>
      </c>
    </row>
    <row r="360" spans="1:43" x14ac:dyDescent="0.25">
      <c r="A360" t="s">
        <v>4444</v>
      </c>
      <c r="B360">
        <v>1</v>
      </c>
      <c r="C360" t="s">
        <v>7272</v>
      </c>
      <c r="D360" t="s">
        <v>38</v>
      </c>
      <c r="E360" t="s">
        <v>4207</v>
      </c>
      <c r="F360" t="s">
        <v>7273</v>
      </c>
      <c r="G360" s="17" t="s">
        <v>7274</v>
      </c>
      <c r="H360" t="s">
        <v>58</v>
      </c>
      <c r="I360" t="s">
        <v>43</v>
      </c>
      <c r="J360" t="s">
        <v>8</v>
      </c>
      <c r="K360" t="s">
        <v>1969</v>
      </c>
      <c r="L360" t="s">
        <v>7275</v>
      </c>
      <c r="M360" t="s">
        <v>959</v>
      </c>
      <c r="N360">
        <v>0</v>
      </c>
      <c r="O360" t="s">
        <v>47</v>
      </c>
      <c r="P360">
        <v>2645</v>
      </c>
      <c r="Q360" t="s">
        <v>48</v>
      </c>
      <c r="R360" t="s">
        <v>95</v>
      </c>
      <c r="S360" t="s">
        <v>64</v>
      </c>
      <c r="T360" t="s">
        <v>51</v>
      </c>
      <c r="U360" t="s">
        <v>96</v>
      </c>
      <c r="V360">
        <v>1.1000000000000001</v>
      </c>
      <c r="W360" s="1">
        <v>1501.5000000000002</v>
      </c>
      <c r="X360">
        <v>1</v>
      </c>
      <c r="Y360">
        <v>0.52</v>
      </c>
      <c r="Z360">
        <v>5</v>
      </c>
      <c r="AA360">
        <v>0.10400000000000001</v>
      </c>
      <c r="AB360" s="2">
        <v>0</v>
      </c>
      <c r="AC360" s="1">
        <v>0</v>
      </c>
      <c r="AD360" s="7">
        <v>43524</v>
      </c>
      <c r="AE360" s="7">
        <v>43524</v>
      </c>
      <c r="AF360">
        <v>0</v>
      </c>
      <c r="AG360" t="s">
        <v>53</v>
      </c>
      <c r="AH360" s="2">
        <v>0</v>
      </c>
      <c r="AI360" s="1">
        <v>0</v>
      </c>
      <c r="AJ360" s="1">
        <v>0</v>
      </c>
      <c r="AK360" s="6" t="str">
        <f>+IF(Tabla1[[#This Row],[REQUEST_TY]]="SR MANTENIMIENTO CORRECTIVO", "EMERGENCIA", "OTROS")</f>
        <v>EMERGENCIA</v>
      </c>
      <c r="AL360" s="6" t="str">
        <f>+_xlfn.IFS(Tabla1[[#This Row],[Veces obj]]&lt;=1,"0-1",Tabla1[[#This Row],[Veces obj]]&lt;=2,"1-2",Tabla1[[#This Row],[Veces obj]]&lt;=3,"2-3",TRUE,"&gt;3")</f>
        <v>0-1</v>
      </c>
      <c r="AM360" s="6" t="str">
        <f>+_xlfn.IFS(MONTH(Tabla1[[#This Row],[MES]])&lt;=3,"Q1",MONTH(Tabla1[[#This Row],[MES]])&lt;=6,"Q2",MONTH(Tabla1[[#This Row],[MES]])&lt;=9,"Q3",TRUE,"Q4")</f>
        <v>Q1</v>
      </c>
      <c r="AN360" t="str">
        <f>+IFERROR(VLOOKUP(Tabla1[[#This Row],[CUENTA]],CTAS[],2,0),"OTROS")</f>
        <v>OTROS</v>
      </c>
      <c r="AP360" t="str">
        <f>+IFERROR(VLOOKUP(Tabla1[[#This Row],[EMPLEADO]],IS[],3,0),"OTROS")</f>
        <v>OTROS</v>
      </c>
      <c r="AQ360" t="str">
        <f>+IFERROR(VLOOKUP(Tabla1[[#This Row],[EMPLEADO]],IS[[NÓMINA]:[INGENIERO]],2,0),"OTROS")</f>
        <v>OTROS</v>
      </c>
    </row>
    <row r="361" spans="1:43" x14ac:dyDescent="0.25">
      <c r="A361" t="s">
        <v>36</v>
      </c>
      <c r="B361">
        <v>1</v>
      </c>
      <c r="C361" t="s">
        <v>2540</v>
      </c>
      <c r="D361" t="s">
        <v>38</v>
      </c>
      <c r="E361" t="s">
        <v>373</v>
      </c>
      <c r="F361" t="s">
        <v>2541</v>
      </c>
      <c r="G361" s="17" t="s">
        <v>2542</v>
      </c>
      <c r="H361" t="s">
        <v>124</v>
      </c>
      <c r="I361" t="s">
        <v>43</v>
      </c>
      <c r="J361" t="s">
        <v>8</v>
      </c>
      <c r="K361" t="s">
        <v>151</v>
      </c>
      <c r="L361" t="s">
        <v>152</v>
      </c>
      <c r="M361" t="s">
        <v>73</v>
      </c>
      <c r="N361">
        <v>0</v>
      </c>
      <c r="O361" t="s">
        <v>47</v>
      </c>
      <c r="P361">
        <v>259</v>
      </c>
      <c r="Q361" t="s">
        <v>48</v>
      </c>
      <c r="R361" t="s">
        <v>153</v>
      </c>
      <c r="S361" t="s">
        <v>50</v>
      </c>
      <c r="T361" t="s">
        <v>51</v>
      </c>
      <c r="U361" t="s">
        <v>52</v>
      </c>
      <c r="V361">
        <v>1.05</v>
      </c>
      <c r="W361" s="1">
        <v>750.75000000000011</v>
      </c>
      <c r="X361">
        <v>1</v>
      </c>
      <c r="Y361">
        <v>2.52</v>
      </c>
      <c r="Z361">
        <v>5</v>
      </c>
      <c r="AA361">
        <v>0.504</v>
      </c>
      <c r="AB361" s="2">
        <v>0</v>
      </c>
      <c r="AC361" s="1">
        <v>0</v>
      </c>
      <c r="AD361" s="7">
        <v>43474</v>
      </c>
      <c r="AE361" s="7">
        <v>43475</v>
      </c>
      <c r="AF361">
        <v>1</v>
      </c>
      <c r="AG361" t="s">
        <v>53</v>
      </c>
      <c r="AH361" s="2">
        <v>0</v>
      </c>
      <c r="AI361" s="1">
        <v>0</v>
      </c>
      <c r="AJ361" s="1">
        <v>0</v>
      </c>
      <c r="AK361" s="6" t="str">
        <f>+IF(Tabla1[[#This Row],[REQUEST_TY]]="SR MANTENIMIENTO CORRECTIVO", "EMERGENCIA", "OTROS")</f>
        <v>EMERGENCIA</v>
      </c>
      <c r="AL361" s="6" t="str">
        <f>+_xlfn.IFS(Tabla1[[#This Row],[Veces obj]]&lt;=1,"0-1",Tabla1[[#This Row],[Veces obj]]&lt;=2,"1-2",Tabla1[[#This Row],[Veces obj]]&lt;=3,"2-3",TRUE,"&gt;3")</f>
        <v>0-1</v>
      </c>
      <c r="AM361" s="6" t="str">
        <f>+_xlfn.IFS(MONTH(Tabla1[[#This Row],[MES]])&lt;=3,"Q1",MONTH(Tabla1[[#This Row],[MES]])&lt;=6,"Q2",MONTH(Tabla1[[#This Row],[MES]])&lt;=9,"Q3",TRUE,"Q4")</f>
        <v>Q1</v>
      </c>
      <c r="AN361" t="str">
        <f>+IFERROR(VLOOKUP(Tabla1[[#This Row],[CUENTA]],CTAS[],2,0),"OTROS")</f>
        <v>HONEYWELL</v>
      </c>
      <c r="AO361">
        <v>1</v>
      </c>
      <c r="AP361" t="str">
        <f>+IFERROR(VLOOKUP(Tabla1[[#This Row],[EMPLEADO]],IS[],3,0),"OTROS")</f>
        <v>JUAREZ</v>
      </c>
      <c r="AQ361" t="str">
        <f>+IFERROR(VLOOKUP(Tabla1[[#This Row],[EMPLEADO]],IS[[NÓMINA]:[INGENIERO]],2,0),"OTROS")</f>
        <v>MIGUEL COTA</v>
      </c>
    </row>
    <row r="362" spans="1:43" x14ac:dyDescent="0.25">
      <c r="A362" t="s">
        <v>36</v>
      </c>
      <c r="B362">
        <v>1</v>
      </c>
      <c r="C362" t="s">
        <v>2893</v>
      </c>
      <c r="D362" t="s">
        <v>38</v>
      </c>
      <c r="E362" t="s">
        <v>2527</v>
      </c>
      <c r="F362" t="s">
        <v>2894</v>
      </c>
      <c r="G362" s="17" t="s">
        <v>2895</v>
      </c>
      <c r="H362" t="s">
        <v>124</v>
      </c>
      <c r="I362" t="s">
        <v>43</v>
      </c>
      <c r="J362" t="s">
        <v>8</v>
      </c>
      <c r="K362" t="s">
        <v>2320</v>
      </c>
      <c r="L362" t="s">
        <v>2321</v>
      </c>
      <c r="M362" t="s">
        <v>73</v>
      </c>
      <c r="N362">
        <v>0</v>
      </c>
      <c r="O362" t="s">
        <v>47</v>
      </c>
      <c r="P362">
        <v>1314</v>
      </c>
      <c r="Q362" t="s">
        <v>48</v>
      </c>
      <c r="R362" t="s">
        <v>153</v>
      </c>
      <c r="S362" t="s">
        <v>50</v>
      </c>
      <c r="T362" t="s">
        <v>51</v>
      </c>
      <c r="U362" t="s">
        <v>52</v>
      </c>
      <c r="V362">
        <v>1.05</v>
      </c>
      <c r="W362" s="1">
        <v>750.75000000000011</v>
      </c>
      <c r="X362">
        <v>1</v>
      </c>
      <c r="Y362">
        <v>3.32</v>
      </c>
      <c r="Z362">
        <v>5</v>
      </c>
      <c r="AA362">
        <v>0.66399999999999992</v>
      </c>
      <c r="AB362" s="2">
        <v>0</v>
      </c>
      <c r="AC362" s="1">
        <v>0</v>
      </c>
      <c r="AD362" s="7">
        <v>43481</v>
      </c>
      <c r="AE362" s="7">
        <v>43481</v>
      </c>
      <c r="AF362">
        <v>0</v>
      </c>
      <c r="AG362" t="s">
        <v>53</v>
      </c>
      <c r="AH362" s="2">
        <v>0</v>
      </c>
      <c r="AI362" s="1">
        <v>0</v>
      </c>
      <c r="AJ362" s="1">
        <v>0</v>
      </c>
      <c r="AK362" s="6" t="str">
        <f>+IF(Tabla1[[#This Row],[REQUEST_TY]]="SR MANTENIMIENTO CORRECTIVO", "EMERGENCIA", "OTROS")</f>
        <v>EMERGENCIA</v>
      </c>
      <c r="AL362" s="6" t="str">
        <f>+_xlfn.IFS(Tabla1[[#This Row],[Veces obj]]&lt;=1,"0-1",Tabla1[[#This Row],[Veces obj]]&lt;=2,"1-2",Tabla1[[#This Row],[Veces obj]]&lt;=3,"2-3",TRUE,"&gt;3")</f>
        <v>0-1</v>
      </c>
      <c r="AM362" s="6" t="str">
        <f>+_xlfn.IFS(MONTH(Tabla1[[#This Row],[MES]])&lt;=3,"Q1",MONTH(Tabla1[[#This Row],[MES]])&lt;=6,"Q2",MONTH(Tabla1[[#This Row],[MES]])&lt;=9,"Q3",TRUE,"Q4")</f>
        <v>Q1</v>
      </c>
      <c r="AN362" t="str">
        <f>+IFERROR(VLOOKUP(Tabla1[[#This Row],[CUENTA]],CTAS[],2,0),"OTROS")</f>
        <v>OTROS</v>
      </c>
      <c r="AO362">
        <v>1</v>
      </c>
      <c r="AP362" t="str">
        <f>+IFERROR(VLOOKUP(Tabla1[[#This Row],[EMPLEADO]],IS[],3,0),"OTROS")</f>
        <v>JUAREZ</v>
      </c>
      <c r="AQ362" t="str">
        <f>+IFERROR(VLOOKUP(Tabla1[[#This Row],[EMPLEADO]],IS[[NÓMINA]:[INGENIERO]],2,0),"OTROS")</f>
        <v>MIGUEL COTA</v>
      </c>
    </row>
    <row r="363" spans="1:43" x14ac:dyDescent="0.25">
      <c r="A363" t="s">
        <v>4444</v>
      </c>
      <c r="B363">
        <v>1</v>
      </c>
      <c r="C363" t="s">
        <v>4890</v>
      </c>
      <c r="D363" t="s">
        <v>38</v>
      </c>
      <c r="E363" t="s">
        <v>39</v>
      </c>
      <c r="F363" t="s">
        <v>4891</v>
      </c>
      <c r="G363" s="17" t="s">
        <v>4892</v>
      </c>
      <c r="H363" t="s">
        <v>58</v>
      </c>
      <c r="I363" t="s">
        <v>43</v>
      </c>
      <c r="J363" t="s">
        <v>8</v>
      </c>
      <c r="K363" t="s">
        <v>117</v>
      </c>
      <c r="L363" t="s">
        <v>4893</v>
      </c>
      <c r="M363" t="s">
        <v>61</v>
      </c>
      <c r="N363">
        <v>0</v>
      </c>
      <c r="O363" t="s">
        <v>47</v>
      </c>
      <c r="P363">
        <v>316</v>
      </c>
      <c r="Q363" t="s">
        <v>48</v>
      </c>
      <c r="R363" t="s">
        <v>49</v>
      </c>
      <c r="S363" t="s">
        <v>50</v>
      </c>
      <c r="T363" t="s">
        <v>51</v>
      </c>
      <c r="U363" t="s">
        <v>52</v>
      </c>
      <c r="V363">
        <v>1.05</v>
      </c>
      <c r="W363" s="1">
        <v>750.75000000000011</v>
      </c>
      <c r="X363">
        <v>1</v>
      </c>
      <c r="Y363">
        <v>0.53</v>
      </c>
      <c r="Z363">
        <v>5</v>
      </c>
      <c r="AA363">
        <v>0.10600000000000001</v>
      </c>
      <c r="AB363" s="2">
        <v>0</v>
      </c>
      <c r="AC363" s="1">
        <v>0</v>
      </c>
      <c r="AD363" s="7">
        <v>43501</v>
      </c>
      <c r="AE363" s="7">
        <v>43501</v>
      </c>
      <c r="AF363">
        <v>0</v>
      </c>
      <c r="AG363" t="s">
        <v>53</v>
      </c>
      <c r="AH363" s="2">
        <v>0</v>
      </c>
      <c r="AI363" s="1">
        <v>0</v>
      </c>
      <c r="AJ363" s="1">
        <v>0</v>
      </c>
      <c r="AK363" s="6" t="str">
        <f>+IF(Tabla1[[#This Row],[REQUEST_TY]]="SR MANTENIMIENTO CORRECTIVO", "EMERGENCIA", "OTROS")</f>
        <v>EMERGENCIA</v>
      </c>
      <c r="AL363" s="6" t="str">
        <f>+_xlfn.IFS(Tabla1[[#This Row],[Veces obj]]&lt;=1,"0-1",Tabla1[[#This Row],[Veces obj]]&lt;=2,"1-2",Tabla1[[#This Row],[Veces obj]]&lt;=3,"2-3",TRUE,"&gt;3")</f>
        <v>0-1</v>
      </c>
      <c r="AM363" s="6" t="str">
        <f>+_xlfn.IFS(MONTH(Tabla1[[#This Row],[MES]])&lt;=3,"Q1",MONTH(Tabla1[[#This Row],[MES]])&lt;=6,"Q2",MONTH(Tabla1[[#This Row],[MES]])&lt;=9,"Q3",TRUE,"Q4")</f>
        <v>Q1</v>
      </c>
      <c r="AN363" t="str">
        <f>+IFERROR(VLOOKUP(Tabla1[[#This Row],[CUENTA]],CTAS[],2,0),"OTROS")</f>
        <v>OTROS</v>
      </c>
      <c r="AP363" t="str">
        <f>+IFERROR(VLOOKUP(Tabla1[[#This Row],[EMPLEADO]],IS[],3,0),"OTROS")</f>
        <v>OTROS</v>
      </c>
      <c r="AQ363" t="str">
        <f>+IFERROR(VLOOKUP(Tabla1[[#This Row],[EMPLEADO]],IS[[NÓMINA]:[INGENIERO]],2,0),"OTROS")</f>
        <v>OTROS</v>
      </c>
    </row>
    <row r="364" spans="1:43" x14ac:dyDescent="0.25">
      <c r="A364" t="s">
        <v>36</v>
      </c>
      <c r="B364">
        <v>1</v>
      </c>
      <c r="C364" t="s">
        <v>3022</v>
      </c>
      <c r="D364" t="s">
        <v>38</v>
      </c>
      <c r="E364" t="s">
        <v>888</v>
      </c>
      <c r="F364" t="s">
        <v>3023</v>
      </c>
      <c r="G364" s="17" t="s">
        <v>3024</v>
      </c>
      <c r="H364" t="s">
        <v>124</v>
      </c>
      <c r="I364" t="s">
        <v>43</v>
      </c>
      <c r="J364" t="s">
        <v>8</v>
      </c>
      <c r="K364" t="s">
        <v>891</v>
      </c>
      <c r="L364" t="s">
        <v>892</v>
      </c>
      <c r="M364" t="s">
        <v>94</v>
      </c>
      <c r="N364">
        <v>0</v>
      </c>
      <c r="O364" t="s">
        <v>47</v>
      </c>
      <c r="P364">
        <v>37</v>
      </c>
      <c r="Q364" t="s">
        <v>82</v>
      </c>
      <c r="R364" t="s">
        <v>49</v>
      </c>
      <c r="S364" t="s">
        <v>50</v>
      </c>
      <c r="T364" t="s">
        <v>51</v>
      </c>
      <c r="U364" t="s">
        <v>120</v>
      </c>
      <c r="V364">
        <v>0.8</v>
      </c>
      <c r="W364" s="1">
        <v>572.00000000000011</v>
      </c>
      <c r="X364">
        <v>1</v>
      </c>
      <c r="Y364">
        <v>3.67</v>
      </c>
      <c r="Z364">
        <v>5</v>
      </c>
      <c r="AA364">
        <v>0.73399999999999999</v>
      </c>
      <c r="AB364" s="2">
        <v>0</v>
      </c>
      <c r="AC364" s="1">
        <v>0</v>
      </c>
      <c r="AD364" s="7">
        <v>43474</v>
      </c>
      <c r="AE364" s="7">
        <v>43474</v>
      </c>
      <c r="AF364">
        <v>0</v>
      </c>
      <c r="AG364" t="s">
        <v>53</v>
      </c>
      <c r="AH364" s="2">
        <v>0</v>
      </c>
      <c r="AI364" s="1">
        <v>0</v>
      </c>
      <c r="AJ364" s="1">
        <v>0</v>
      </c>
      <c r="AK364" s="6" t="str">
        <f>+IF(Tabla1[[#This Row],[REQUEST_TY]]="SR MANTENIMIENTO CORRECTIVO", "EMERGENCIA", "OTROS")</f>
        <v>EMERGENCIA</v>
      </c>
      <c r="AL364" s="6" t="str">
        <f>+_xlfn.IFS(Tabla1[[#This Row],[Veces obj]]&lt;=1,"0-1",Tabla1[[#This Row],[Veces obj]]&lt;=2,"1-2",Tabla1[[#This Row],[Veces obj]]&lt;=3,"2-3",TRUE,"&gt;3")</f>
        <v>0-1</v>
      </c>
      <c r="AM364" s="6" t="str">
        <f>+_xlfn.IFS(MONTH(Tabla1[[#This Row],[MES]])&lt;=3,"Q1",MONTH(Tabla1[[#This Row],[MES]])&lt;=6,"Q2",MONTH(Tabla1[[#This Row],[MES]])&lt;=9,"Q3",TRUE,"Q4")</f>
        <v>Q1</v>
      </c>
      <c r="AN364" t="str">
        <f>+IFERROR(VLOOKUP(Tabla1[[#This Row],[CUENTA]],CTAS[],2,0),"OTROS")</f>
        <v>OTROS</v>
      </c>
      <c r="AO364">
        <v>1</v>
      </c>
      <c r="AP364" t="str">
        <f>+IFERROR(VLOOKUP(Tabla1[[#This Row],[EMPLEADO]],IS[],3,0),"OTROS")</f>
        <v>JUAREZ</v>
      </c>
      <c r="AQ364" t="str">
        <f>+IFERROR(VLOOKUP(Tabla1[[#This Row],[EMPLEADO]],IS[[NÓMINA]:[INGENIERO]],2,0),"OTROS")</f>
        <v>MIGUEL COTA</v>
      </c>
    </row>
    <row r="365" spans="1:43" x14ac:dyDescent="0.25">
      <c r="A365" t="s">
        <v>4444</v>
      </c>
      <c r="B365">
        <v>1</v>
      </c>
      <c r="C365" t="s">
        <v>5977</v>
      </c>
      <c r="D365" t="s">
        <v>38</v>
      </c>
      <c r="E365" t="s">
        <v>373</v>
      </c>
      <c r="F365" t="s">
        <v>5978</v>
      </c>
      <c r="G365" s="17" t="s">
        <v>5979</v>
      </c>
      <c r="H365" t="s">
        <v>691</v>
      </c>
      <c r="I365" t="s">
        <v>43</v>
      </c>
      <c r="J365" t="s">
        <v>8</v>
      </c>
      <c r="K365" t="s">
        <v>102</v>
      </c>
      <c r="L365" t="s">
        <v>5980</v>
      </c>
      <c r="M365" t="s">
        <v>215</v>
      </c>
      <c r="N365">
        <v>0</v>
      </c>
      <c r="O365" t="s">
        <v>47</v>
      </c>
      <c r="P365">
        <v>138</v>
      </c>
      <c r="Q365" t="s">
        <v>48</v>
      </c>
      <c r="R365" t="s">
        <v>153</v>
      </c>
      <c r="S365" t="s">
        <v>50</v>
      </c>
      <c r="T365" t="s">
        <v>51</v>
      </c>
      <c r="U365" t="s">
        <v>52</v>
      </c>
      <c r="V365">
        <v>1.05</v>
      </c>
      <c r="W365" s="1">
        <v>750.75000000000011</v>
      </c>
      <c r="X365">
        <v>1</v>
      </c>
      <c r="Y365">
        <v>0.53</v>
      </c>
      <c r="Z365">
        <v>5</v>
      </c>
      <c r="AA365">
        <v>0.10600000000000001</v>
      </c>
      <c r="AB365" s="2">
        <v>0</v>
      </c>
      <c r="AC365" s="1">
        <v>0</v>
      </c>
      <c r="AD365" s="7">
        <v>43509</v>
      </c>
      <c r="AE365" s="7">
        <v>43510</v>
      </c>
      <c r="AF365">
        <v>1</v>
      </c>
      <c r="AG365" t="s">
        <v>53</v>
      </c>
      <c r="AH365" s="2">
        <v>0</v>
      </c>
      <c r="AI365" s="1">
        <v>0</v>
      </c>
      <c r="AJ365" s="1">
        <v>0</v>
      </c>
      <c r="AK365" s="6" t="str">
        <f>+IF(Tabla1[[#This Row],[REQUEST_TY]]="SR MANTENIMIENTO CORRECTIVO", "EMERGENCIA", "OTROS")</f>
        <v>EMERGENCIA</v>
      </c>
      <c r="AL365" s="6" t="str">
        <f>+_xlfn.IFS(Tabla1[[#This Row],[Veces obj]]&lt;=1,"0-1",Tabla1[[#This Row],[Veces obj]]&lt;=2,"1-2",Tabla1[[#This Row],[Veces obj]]&lt;=3,"2-3",TRUE,"&gt;3")</f>
        <v>0-1</v>
      </c>
      <c r="AM365" s="6" t="str">
        <f>+_xlfn.IFS(MONTH(Tabla1[[#This Row],[MES]])&lt;=3,"Q1",MONTH(Tabla1[[#This Row],[MES]])&lt;=6,"Q2",MONTH(Tabla1[[#This Row],[MES]])&lt;=9,"Q3",TRUE,"Q4")</f>
        <v>Q1</v>
      </c>
      <c r="AN365" t="str">
        <f>+IFERROR(VLOOKUP(Tabla1[[#This Row],[CUENTA]],CTAS[],2,0),"OTROS")</f>
        <v>OTROS</v>
      </c>
      <c r="AP365" t="str">
        <f>+IFERROR(VLOOKUP(Tabla1[[#This Row],[EMPLEADO]],IS[],3,0),"OTROS")</f>
        <v>OTROS</v>
      </c>
      <c r="AQ365" t="str">
        <f>+IFERROR(VLOOKUP(Tabla1[[#This Row],[EMPLEADO]],IS[[NÓMINA]:[INGENIERO]],2,0),"OTROS")</f>
        <v>OTROS</v>
      </c>
    </row>
    <row r="366" spans="1:43" x14ac:dyDescent="0.25">
      <c r="A366" t="s">
        <v>36</v>
      </c>
      <c r="B366">
        <v>1</v>
      </c>
      <c r="C366" t="s">
        <v>3233</v>
      </c>
      <c r="D366" t="s">
        <v>38</v>
      </c>
      <c r="E366" t="s">
        <v>507</v>
      </c>
      <c r="F366" t="s">
        <v>3234</v>
      </c>
      <c r="G366" s="17" t="s">
        <v>3235</v>
      </c>
      <c r="H366" t="s">
        <v>124</v>
      </c>
      <c r="I366" t="s">
        <v>43</v>
      </c>
      <c r="J366" t="s">
        <v>8</v>
      </c>
      <c r="K366" t="s">
        <v>2725</v>
      </c>
      <c r="L366" t="s">
        <v>2726</v>
      </c>
      <c r="M366" t="s">
        <v>94</v>
      </c>
      <c r="N366">
        <v>0</v>
      </c>
      <c r="O366" t="s">
        <v>47</v>
      </c>
      <c r="P366">
        <v>273</v>
      </c>
      <c r="Q366" t="s">
        <v>48</v>
      </c>
      <c r="R366" t="s">
        <v>242</v>
      </c>
      <c r="S366" t="s">
        <v>64</v>
      </c>
      <c r="T366" t="s">
        <v>51</v>
      </c>
      <c r="U366" t="s">
        <v>96</v>
      </c>
      <c r="V366">
        <v>1.1000000000000001</v>
      </c>
      <c r="W366" s="1">
        <v>1501.5000000000002</v>
      </c>
      <c r="X366">
        <v>1</v>
      </c>
      <c r="Y366">
        <v>4.32</v>
      </c>
      <c r="Z366">
        <v>5</v>
      </c>
      <c r="AA366">
        <v>0.8640000000000001</v>
      </c>
      <c r="AB366" s="2">
        <v>0</v>
      </c>
      <c r="AC366" s="1">
        <v>0</v>
      </c>
      <c r="AD366" s="7">
        <v>43473</v>
      </c>
      <c r="AE366" s="7">
        <v>43473</v>
      </c>
      <c r="AF366">
        <v>0</v>
      </c>
      <c r="AG366" t="s">
        <v>53</v>
      </c>
      <c r="AH366" s="2">
        <v>0</v>
      </c>
      <c r="AI366" s="1">
        <v>0</v>
      </c>
      <c r="AJ366" s="1">
        <v>0</v>
      </c>
      <c r="AK366" s="6" t="str">
        <f>+IF(Tabla1[[#This Row],[REQUEST_TY]]="SR MANTENIMIENTO CORRECTIVO", "EMERGENCIA", "OTROS")</f>
        <v>EMERGENCIA</v>
      </c>
      <c r="AL366" s="6" t="str">
        <f>+_xlfn.IFS(Tabla1[[#This Row],[Veces obj]]&lt;=1,"0-1",Tabla1[[#This Row],[Veces obj]]&lt;=2,"1-2",Tabla1[[#This Row],[Veces obj]]&lt;=3,"2-3",TRUE,"&gt;3")</f>
        <v>0-1</v>
      </c>
      <c r="AM366" s="6" t="str">
        <f>+_xlfn.IFS(MONTH(Tabla1[[#This Row],[MES]])&lt;=3,"Q1",MONTH(Tabla1[[#This Row],[MES]])&lt;=6,"Q2",MONTH(Tabla1[[#This Row],[MES]])&lt;=9,"Q3",TRUE,"Q4")</f>
        <v>Q1</v>
      </c>
      <c r="AN366" t="str">
        <f>+IFERROR(VLOOKUP(Tabla1[[#This Row],[CUENTA]],CTAS[],2,0),"OTROS")</f>
        <v>OTROS</v>
      </c>
      <c r="AO366">
        <v>1</v>
      </c>
      <c r="AP366" t="str">
        <f>+IFERROR(VLOOKUP(Tabla1[[#This Row],[EMPLEADO]],IS[],3,0),"OTROS")</f>
        <v>JUAREZ</v>
      </c>
      <c r="AQ366" t="str">
        <f>+IFERROR(VLOOKUP(Tabla1[[#This Row],[EMPLEADO]],IS[[NÓMINA]:[INGENIERO]],2,0),"OTROS")</f>
        <v>MIGUEL COTA</v>
      </c>
    </row>
    <row r="367" spans="1:43" x14ac:dyDescent="0.25">
      <c r="A367" t="s">
        <v>36</v>
      </c>
      <c r="B367">
        <v>1</v>
      </c>
      <c r="C367" t="s">
        <v>3256</v>
      </c>
      <c r="D367" t="s">
        <v>38</v>
      </c>
      <c r="E367" t="s">
        <v>89</v>
      </c>
      <c r="F367" t="s">
        <v>3257</v>
      </c>
      <c r="G367" s="17" t="s">
        <v>168</v>
      </c>
      <c r="H367" t="s">
        <v>124</v>
      </c>
      <c r="I367" t="s">
        <v>43</v>
      </c>
      <c r="J367" t="s">
        <v>8</v>
      </c>
      <c r="K367" t="s">
        <v>169</v>
      </c>
      <c r="L367" t="s">
        <v>170</v>
      </c>
      <c r="M367" t="s">
        <v>94</v>
      </c>
      <c r="N367">
        <v>0</v>
      </c>
      <c r="O367" t="s">
        <v>47</v>
      </c>
      <c r="P367">
        <v>6</v>
      </c>
      <c r="Q367" t="s">
        <v>207</v>
      </c>
      <c r="R367" t="s">
        <v>95</v>
      </c>
      <c r="S367" t="s">
        <v>64</v>
      </c>
      <c r="T367" t="s">
        <v>51</v>
      </c>
      <c r="U367" t="s">
        <v>209</v>
      </c>
      <c r="V367">
        <v>0</v>
      </c>
      <c r="W367" s="1">
        <v>0</v>
      </c>
      <c r="X367">
        <v>1</v>
      </c>
      <c r="Y367">
        <v>4.53</v>
      </c>
      <c r="Z367">
        <v>5</v>
      </c>
      <c r="AA367">
        <v>0.90600000000000003</v>
      </c>
      <c r="AB367" s="2">
        <v>0</v>
      </c>
      <c r="AC367" s="1">
        <v>0</v>
      </c>
      <c r="AD367" s="7">
        <v>43480</v>
      </c>
      <c r="AE367" s="7">
        <v>43480</v>
      </c>
      <c r="AF367">
        <v>0</v>
      </c>
      <c r="AG367" t="s">
        <v>53</v>
      </c>
      <c r="AH367" s="2">
        <v>0</v>
      </c>
      <c r="AI367" s="1">
        <v>0</v>
      </c>
      <c r="AJ367" s="1">
        <v>0</v>
      </c>
      <c r="AK367" s="6" t="str">
        <f>+IF(Tabla1[[#This Row],[REQUEST_TY]]="SR MANTENIMIENTO CORRECTIVO", "EMERGENCIA", "OTROS")</f>
        <v>EMERGENCIA</v>
      </c>
      <c r="AL367" s="6" t="str">
        <f>+_xlfn.IFS(Tabla1[[#This Row],[Veces obj]]&lt;=1,"0-1",Tabla1[[#This Row],[Veces obj]]&lt;=2,"1-2",Tabla1[[#This Row],[Veces obj]]&lt;=3,"2-3",TRUE,"&gt;3")</f>
        <v>0-1</v>
      </c>
      <c r="AM367" s="6" t="str">
        <f>+_xlfn.IFS(MONTH(Tabla1[[#This Row],[MES]])&lt;=3,"Q1",MONTH(Tabla1[[#This Row],[MES]])&lt;=6,"Q2",MONTH(Tabla1[[#This Row],[MES]])&lt;=9,"Q3",TRUE,"Q4")</f>
        <v>Q1</v>
      </c>
      <c r="AN367" t="str">
        <f>+IFERROR(VLOOKUP(Tabla1[[#This Row],[CUENTA]],CTAS[],2,0),"OTROS")</f>
        <v>OTROS</v>
      </c>
      <c r="AO367">
        <v>1</v>
      </c>
      <c r="AP367" t="str">
        <f>+IFERROR(VLOOKUP(Tabla1[[#This Row],[EMPLEADO]],IS[],3,0),"OTROS")</f>
        <v>JUAREZ</v>
      </c>
      <c r="AQ367" t="str">
        <f>+IFERROR(VLOOKUP(Tabla1[[#This Row],[EMPLEADO]],IS[[NÓMINA]:[INGENIERO]],2,0),"OTROS")</f>
        <v>MIGUEL COTA</v>
      </c>
    </row>
    <row r="368" spans="1:43" x14ac:dyDescent="0.25">
      <c r="A368" t="s">
        <v>36</v>
      </c>
      <c r="B368">
        <v>1</v>
      </c>
      <c r="C368" t="s">
        <v>828</v>
      </c>
      <c r="D368" t="s">
        <v>38</v>
      </c>
      <c r="E368" t="s">
        <v>636</v>
      </c>
      <c r="F368" t="s">
        <v>829</v>
      </c>
      <c r="G368" s="17" t="s">
        <v>830</v>
      </c>
      <c r="H368" t="s">
        <v>679</v>
      </c>
      <c r="I368" t="s">
        <v>43</v>
      </c>
      <c r="J368" t="s">
        <v>8</v>
      </c>
      <c r="K368" t="s">
        <v>495</v>
      </c>
      <c r="L368" t="s">
        <v>496</v>
      </c>
      <c r="M368" t="s">
        <v>46</v>
      </c>
      <c r="N368">
        <v>0</v>
      </c>
      <c r="O368" t="s">
        <v>47</v>
      </c>
      <c r="P368">
        <v>82</v>
      </c>
      <c r="Q368" t="s">
        <v>48</v>
      </c>
      <c r="R368" t="s">
        <v>153</v>
      </c>
      <c r="S368" t="s">
        <v>50</v>
      </c>
      <c r="T368" t="s">
        <v>51</v>
      </c>
      <c r="U368" t="s">
        <v>52</v>
      </c>
      <c r="V368">
        <v>1.05</v>
      </c>
      <c r="W368" s="1">
        <v>750.75000000000011</v>
      </c>
      <c r="X368">
        <v>1</v>
      </c>
      <c r="Y368">
        <v>0.54</v>
      </c>
      <c r="Z368">
        <v>5</v>
      </c>
      <c r="AA368">
        <v>0.10800000000000001</v>
      </c>
      <c r="AB368" s="2">
        <v>0</v>
      </c>
      <c r="AC368" s="1">
        <v>0</v>
      </c>
      <c r="AD368" s="7">
        <v>43474</v>
      </c>
      <c r="AE368" s="7">
        <v>43475</v>
      </c>
      <c r="AF368">
        <v>1</v>
      </c>
      <c r="AG368" t="s">
        <v>53</v>
      </c>
      <c r="AH368" s="2">
        <v>0</v>
      </c>
      <c r="AI368" s="1">
        <v>0</v>
      </c>
      <c r="AJ368" s="1">
        <v>0</v>
      </c>
      <c r="AK368" s="6" t="str">
        <f>+IF(Tabla1[[#This Row],[REQUEST_TY]]="SR MANTENIMIENTO CORRECTIVO", "EMERGENCIA", "OTROS")</f>
        <v>EMERGENCIA</v>
      </c>
      <c r="AL368" s="6" t="str">
        <f>+_xlfn.IFS(Tabla1[[#This Row],[Veces obj]]&lt;=1,"0-1",Tabla1[[#This Row],[Veces obj]]&lt;=2,"1-2",Tabla1[[#This Row],[Veces obj]]&lt;=3,"2-3",TRUE,"&gt;3")</f>
        <v>0-1</v>
      </c>
      <c r="AM368" s="6" t="str">
        <f>+_xlfn.IFS(MONTH(Tabla1[[#This Row],[MES]])&lt;=3,"Q1",MONTH(Tabla1[[#This Row],[MES]])&lt;=6,"Q2",MONTH(Tabla1[[#This Row],[MES]])&lt;=9,"Q3",TRUE,"Q4")</f>
        <v>Q1</v>
      </c>
      <c r="AN368" t="str">
        <f>+IFERROR(VLOOKUP(Tabla1[[#This Row],[CUENTA]],CTAS[],2,0),"OTROS")</f>
        <v>OTROS</v>
      </c>
      <c r="AP368" t="str">
        <f>+IFERROR(VLOOKUP(Tabla1[[#This Row],[EMPLEADO]],IS[],3,0),"OTROS")</f>
        <v>OTROS</v>
      </c>
      <c r="AQ368" t="str">
        <f>+IFERROR(VLOOKUP(Tabla1[[#This Row],[EMPLEADO]],IS[[NÓMINA]:[INGENIERO]],2,0),"OTROS")</f>
        <v>OTROS</v>
      </c>
    </row>
    <row r="369" spans="1:43" x14ac:dyDescent="0.25">
      <c r="A369" t="s">
        <v>4444</v>
      </c>
      <c r="B369">
        <v>1</v>
      </c>
      <c r="C369" t="s">
        <v>7265</v>
      </c>
      <c r="D369" t="s">
        <v>38</v>
      </c>
      <c r="E369" t="s">
        <v>328</v>
      </c>
      <c r="F369" t="s">
        <v>7266</v>
      </c>
      <c r="G369" s="17" t="s">
        <v>7267</v>
      </c>
      <c r="H369" t="s">
        <v>220</v>
      </c>
      <c r="I369" t="s">
        <v>43</v>
      </c>
      <c r="J369" t="s">
        <v>8</v>
      </c>
      <c r="K369" t="s">
        <v>907</v>
      </c>
      <c r="L369" t="s">
        <v>908</v>
      </c>
      <c r="M369" t="s">
        <v>556</v>
      </c>
      <c r="N369">
        <v>0</v>
      </c>
      <c r="O369" t="s">
        <v>47</v>
      </c>
      <c r="P369">
        <v>343</v>
      </c>
      <c r="Q369" t="s">
        <v>48</v>
      </c>
      <c r="R369" t="s">
        <v>153</v>
      </c>
      <c r="S369" t="s">
        <v>50</v>
      </c>
      <c r="T369" t="s">
        <v>208</v>
      </c>
      <c r="U369" t="s">
        <v>52</v>
      </c>
      <c r="V369">
        <v>1.05</v>
      </c>
      <c r="W369" s="1">
        <v>750.75000000000011</v>
      </c>
      <c r="X369">
        <v>1</v>
      </c>
      <c r="Y369">
        <v>0.98</v>
      </c>
      <c r="Z369">
        <v>9</v>
      </c>
      <c r="AA369">
        <v>0.10888888888888888</v>
      </c>
      <c r="AB369" s="2">
        <v>0</v>
      </c>
      <c r="AC369" s="1">
        <v>0</v>
      </c>
      <c r="AD369" s="7">
        <v>43524</v>
      </c>
      <c r="AE369" s="7">
        <v>43524</v>
      </c>
      <c r="AF369">
        <v>0</v>
      </c>
      <c r="AG369" t="s">
        <v>53</v>
      </c>
      <c r="AH369" s="2">
        <v>0</v>
      </c>
      <c r="AI369" s="1">
        <v>0</v>
      </c>
      <c r="AJ369" s="1">
        <v>0</v>
      </c>
      <c r="AK369" s="6" t="str">
        <f>+IF(Tabla1[[#This Row],[REQUEST_TY]]="SR MANTENIMIENTO CORRECTIVO", "EMERGENCIA", "OTROS")</f>
        <v>EMERGENCIA</v>
      </c>
      <c r="AL369" s="6" t="str">
        <f>+_xlfn.IFS(Tabla1[[#This Row],[Veces obj]]&lt;=1,"0-1",Tabla1[[#This Row],[Veces obj]]&lt;=2,"1-2",Tabla1[[#This Row],[Veces obj]]&lt;=3,"2-3",TRUE,"&gt;3")</f>
        <v>0-1</v>
      </c>
      <c r="AM369" s="6" t="str">
        <f>+_xlfn.IFS(MONTH(Tabla1[[#This Row],[MES]])&lt;=3,"Q1",MONTH(Tabla1[[#This Row],[MES]])&lt;=6,"Q2",MONTH(Tabla1[[#This Row],[MES]])&lt;=9,"Q3",TRUE,"Q4")</f>
        <v>Q1</v>
      </c>
      <c r="AN369" t="str">
        <f>+IFERROR(VLOOKUP(Tabla1[[#This Row],[CUENTA]],CTAS[],2,0),"OTROS")</f>
        <v>OTROS</v>
      </c>
      <c r="AP369" t="str">
        <f>+IFERROR(VLOOKUP(Tabla1[[#This Row],[EMPLEADO]],IS[],3,0),"OTROS")</f>
        <v>OTROS</v>
      </c>
      <c r="AQ369" t="str">
        <f>+IFERROR(VLOOKUP(Tabla1[[#This Row],[EMPLEADO]],IS[[NÓMINA]:[INGENIERO]],2,0),"OTROS")</f>
        <v>OTROS</v>
      </c>
    </row>
    <row r="370" spans="1:43" x14ac:dyDescent="0.25">
      <c r="A370" t="s">
        <v>36</v>
      </c>
      <c r="B370">
        <v>1</v>
      </c>
      <c r="C370" t="s">
        <v>831</v>
      </c>
      <c r="D370" t="s">
        <v>38</v>
      </c>
      <c r="E370" t="s">
        <v>76</v>
      </c>
      <c r="F370" t="s">
        <v>832</v>
      </c>
      <c r="G370" s="17" t="s">
        <v>480</v>
      </c>
      <c r="H370" t="s">
        <v>646</v>
      </c>
      <c r="I370" t="s">
        <v>43</v>
      </c>
      <c r="J370" t="s">
        <v>8</v>
      </c>
      <c r="K370" t="s">
        <v>102</v>
      </c>
      <c r="L370" t="s">
        <v>477</v>
      </c>
      <c r="M370" t="s">
        <v>358</v>
      </c>
      <c r="N370">
        <v>0</v>
      </c>
      <c r="O370" t="s">
        <v>47</v>
      </c>
      <c r="P370">
        <v>198</v>
      </c>
      <c r="Q370" t="s">
        <v>48</v>
      </c>
      <c r="R370" t="s">
        <v>63</v>
      </c>
      <c r="S370" t="s">
        <v>64</v>
      </c>
      <c r="T370" t="s">
        <v>51</v>
      </c>
      <c r="U370" t="s">
        <v>96</v>
      </c>
      <c r="V370">
        <v>1.1000000000000001</v>
      </c>
      <c r="W370" s="1">
        <v>1501.5000000000002</v>
      </c>
      <c r="X370">
        <v>1</v>
      </c>
      <c r="Y370">
        <v>0.55000000000000004</v>
      </c>
      <c r="Z370">
        <v>5</v>
      </c>
      <c r="AA370">
        <v>0.11000000000000001</v>
      </c>
      <c r="AB370" s="2">
        <v>0</v>
      </c>
      <c r="AC370" s="1">
        <v>0</v>
      </c>
      <c r="AD370" s="7">
        <v>43490</v>
      </c>
      <c r="AE370" s="7">
        <v>43490</v>
      </c>
      <c r="AF370">
        <v>0</v>
      </c>
      <c r="AG370" t="s">
        <v>53</v>
      </c>
      <c r="AH370" s="2">
        <v>0</v>
      </c>
      <c r="AI370" s="1">
        <v>0</v>
      </c>
      <c r="AJ370" s="1">
        <v>0</v>
      </c>
      <c r="AK370" s="6" t="str">
        <f>+IF(Tabla1[[#This Row],[REQUEST_TY]]="SR MANTENIMIENTO CORRECTIVO", "EMERGENCIA", "OTROS")</f>
        <v>EMERGENCIA</v>
      </c>
      <c r="AL370" s="6" t="str">
        <f>+_xlfn.IFS(Tabla1[[#This Row],[Veces obj]]&lt;=1,"0-1",Tabla1[[#This Row],[Veces obj]]&lt;=2,"1-2",Tabla1[[#This Row],[Veces obj]]&lt;=3,"2-3",TRUE,"&gt;3")</f>
        <v>0-1</v>
      </c>
      <c r="AM370" s="6" t="str">
        <f>+_xlfn.IFS(MONTH(Tabla1[[#This Row],[MES]])&lt;=3,"Q1",MONTH(Tabla1[[#This Row],[MES]])&lt;=6,"Q2",MONTH(Tabla1[[#This Row],[MES]])&lt;=9,"Q3",TRUE,"Q4")</f>
        <v>Q1</v>
      </c>
      <c r="AN370" t="str">
        <f>+IFERROR(VLOOKUP(Tabla1[[#This Row],[CUENTA]],CTAS[],2,0),"OTROS")</f>
        <v>OTROS</v>
      </c>
      <c r="AP370" t="str">
        <f>+IFERROR(VLOOKUP(Tabla1[[#This Row],[EMPLEADO]],IS[],3,0),"OTROS")</f>
        <v>OTROS</v>
      </c>
      <c r="AQ370" t="str">
        <f>+IFERROR(VLOOKUP(Tabla1[[#This Row],[EMPLEADO]],IS[[NÓMINA]:[INGENIERO]],2,0),"OTROS")</f>
        <v>OTROS</v>
      </c>
    </row>
    <row r="371" spans="1:43" x14ac:dyDescent="0.25">
      <c r="A371" t="s">
        <v>4444</v>
      </c>
      <c r="B371">
        <v>1</v>
      </c>
      <c r="C371" t="s">
        <v>4573</v>
      </c>
      <c r="D371" t="s">
        <v>38</v>
      </c>
      <c r="E371" t="s">
        <v>373</v>
      </c>
      <c r="F371" t="s">
        <v>4574</v>
      </c>
      <c r="G371" s="17" t="s">
        <v>4575</v>
      </c>
      <c r="H371" t="s">
        <v>646</v>
      </c>
      <c r="I371" t="s">
        <v>43</v>
      </c>
      <c r="J371" t="s">
        <v>8</v>
      </c>
      <c r="K371" t="s">
        <v>102</v>
      </c>
      <c r="L371" t="s">
        <v>1608</v>
      </c>
      <c r="M371" t="s">
        <v>358</v>
      </c>
      <c r="N371">
        <v>0</v>
      </c>
      <c r="O371" t="s">
        <v>47</v>
      </c>
      <c r="P371">
        <v>134</v>
      </c>
      <c r="Q371" t="s">
        <v>48</v>
      </c>
      <c r="R371" t="s">
        <v>153</v>
      </c>
      <c r="S371" t="s">
        <v>50</v>
      </c>
      <c r="T371" t="s">
        <v>51</v>
      </c>
      <c r="U371" t="s">
        <v>52</v>
      </c>
      <c r="V371">
        <v>1.05</v>
      </c>
      <c r="W371" s="1">
        <v>750.75000000000011</v>
      </c>
      <c r="X371">
        <v>1</v>
      </c>
      <c r="Y371">
        <v>0.55000000000000004</v>
      </c>
      <c r="Z371">
        <v>5</v>
      </c>
      <c r="AA371">
        <v>0.11000000000000001</v>
      </c>
      <c r="AB371" s="2">
        <v>0</v>
      </c>
      <c r="AC371" s="1">
        <v>0</v>
      </c>
      <c r="AD371" s="7">
        <v>43494</v>
      </c>
      <c r="AE371" s="7">
        <v>43497</v>
      </c>
      <c r="AF371">
        <v>3</v>
      </c>
      <c r="AG371" t="s">
        <v>1680</v>
      </c>
      <c r="AH371" s="2">
        <v>0.25</v>
      </c>
      <c r="AI371" s="1">
        <v>-178.75000000000003</v>
      </c>
      <c r="AJ371" s="1">
        <v>0</v>
      </c>
      <c r="AK371" s="6" t="str">
        <f>+IF(Tabla1[[#This Row],[REQUEST_TY]]="SR MANTENIMIENTO CORRECTIVO", "EMERGENCIA", "OTROS")</f>
        <v>EMERGENCIA</v>
      </c>
      <c r="AL371" s="6" t="str">
        <f>+_xlfn.IFS(Tabla1[[#This Row],[Veces obj]]&lt;=1,"0-1",Tabla1[[#This Row],[Veces obj]]&lt;=2,"1-2",Tabla1[[#This Row],[Veces obj]]&lt;=3,"2-3",TRUE,"&gt;3")</f>
        <v>0-1</v>
      </c>
      <c r="AM371" s="6" t="str">
        <f>+_xlfn.IFS(MONTH(Tabla1[[#This Row],[MES]])&lt;=3,"Q1",MONTH(Tabla1[[#This Row],[MES]])&lt;=6,"Q2",MONTH(Tabla1[[#This Row],[MES]])&lt;=9,"Q3",TRUE,"Q4")</f>
        <v>Q1</v>
      </c>
      <c r="AN371" t="str">
        <f>+IFERROR(VLOOKUP(Tabla1[[#This Row],[CUENTA]],CTAS[],2,0),"OTROS")</f>
        <v>OTROS</v>
      </c>
      <c r="AP371" t="str">
        <f>+IFERROR(VLOOKUP(Tabla1[[#This Row],[EMPLEADO]],IS[],3,0),"OTROS")</f>
        <v>OTROS</v>
      </c>
      <c r="AQ371" t="str">
        <f>+IFERROR(VLOOKUP(Tabla1[[#This Row],[EMPLEADO]],IS[[NÓMINA]:[INGENIERO]],2,0),"OTROS")</f>
        <v>OTROS</v>
      </c>
    </row>
    <row r="372" spans="1:43" x14ac:dyDescent="0.25">
      <c r="A372" t="s">
        <v>4444</v>
      </c>
      <c r="B372">
        <v>1</v>
      </c>
      <c r="C372" t="s">
        <v>5551</v>
      </c>
      <c r="D372" t="s">
        <v>38</v>
      </c>
      <c r="E372" t="s">
        <v>133</v>
      </c>
      <c r="F372" t="s">
        <v>5552</v>
      </c>
      <c r="G372" s="17" t="s">
        <v>5553</v>
      </c>
      <c r="H372" t="s">
        <v>136</v>
      </c>
      <c r="I372" t="s">
        <v>43</v>
      </c>
      <c r="J372" t="s">
        <v>8</v>
      </c>
      <c r="K372" t="s">
        <v>59</v>
      </c>
      <c r="L372" t="s">
        <v>5106</v>
      </c>
      <c r="M372" t="s">
        <v>222</v>
      </c>
      <c r="N372">
        <v>0</v>
      </c>
      <c r="O372" t="s">
        <v>47</v>
      </c>
      <c r="P372">
        <v>72</v>
      </c>
      <c r="Q372" t="s">
        <v>48</v>
      </c>
      <c r="R372" t="s">
        <v>138</v>
      </c>
      <c r="S372" t="s">
        <v>139</v>
      </c>
      <c r="T372" t="s">
        <v>51</v>
      </c>
      <c r="U372" t="s">
        <v>353</v>
      </c>
      <c r="V372">
        <v>1.1499999999999999</v>
      </c>
      <c r="W372" s="1">
        <v>1808.95</v>
      </c>
      <c r="X372">
        <v>1</v>
      </c>
      <c r="Y372">
        <v>0.45</v>
      </c>
      <c r="Z372">
        <v>4</v>
      </c>
      <c r="AA372">
        <v>0.1125</v>
      </c>
      <c r="AB372" s="2">
        <v>0</v>
      </c>
      <c r="AC372" s="1">
        <v>0</v>
      </c>
      <c r="AD372" s="7">
        <v>43507</v>
      </c>
      <c r="AE372" s="7">
        <v>43507</v>
      </c>
      <c r="AF372">
        <v>0</v>
      </c>
      <c r="AG372" t="s">
        <v>53</v>
      </c>
      <c r="AH372" s="2">
        <v>0</v>
      </c>
      <c r="AI372" s="1">
        <v>0</v>
      </c>
      <c r="AJ372" s="1">
        <v>0</v>
      </c>
      <c r="AK372" s="6" t="str">
        <f>+IF(Tabla1[[#This Row],[REQUEST_TY]]="SR MANTENIMIENTO CORRECTIVO", "EMERGENCIA", "OTROS")</f>
        <v>EMERGENCIA</v>
      </c>
      <c r="AL372" s="6" t="str">
        <f>+_xlfn.IFS(Tabla1[[#This Row],[Veces obj]]&lt;=1,"0-1",Tabla1[[#This Row],[Veces obj]]&lt;=2,"1-2",Tabla1[[#This Row],[Veces obj]]&lt;=3,"2-3",TRUE,"&gt;3")</f>
        <v>0-1</v>
      </c>
      <c r="AM372" s="6" t="str">
        <f>+_xlfn.IFS(MONTH(Tabla1[[#This Row],[MES]])&lt;=3,"Q1",MONTH(Tabla1[[#This Row],[MES]])&lt;=6,"Q2",MONTH(Tabla1[[#This Row],[MES]])&lt;=9,"Q3",TRUE,"Q4")</f>
        <v>Q1</v>
      </c>
      <c r="AN372" t="str">
        <f>+IFERROR(VLOOKUP(Tabla1[[#This Row],[CUENTA]],CTAS[],2,0),"OTROS")</f>
        <v>OTROS</v>
      </c>
      <c r="AP372" t="str">
        <f>+IFERROR(VLOOKUP(Tabla1[[#This Row],[EMPLEADO]],IS[],3,0),"OTROS")</f>
        <v>OTROS</v>
      </c>
      <c r="AQ372" t="str">
        <f>+IFERROR(VLOOKUP(Tabla1[[#This Row],[EMPLEADO]],IS[[NÓMINA]:[INGENIERO]],2,0),"OTROS")</f>
        <v>OTROS</v>
      </c>
    </row>
    <row r="373" spans="1:43" x14ac:dyDescent="0.25">
      <c r="A373" t="s">
        <v>4444</v>
      </c>
      <c r="B373">
        <v>1</v>
      </c>
      <c r="C373" t="s">
        <v>5554</v>
      </c>
      <c r="D373" t="s">
        <v>38</v>
      </c>
      <c r="E373" t="s">
        <v>39</v>
      </c>
      <c r="F373" t="s">
        <v>5555</v>
      </c>
      <c r="G373" s="17" t="s">
        <v>5556</v>
      </c>
      <c r="H373" t="s">
        <v>220</v>
      </c>
      <c r="I373" t="s">
        <v>43</v>
      </c>
      <c r="J373" t="s">
        <v>8</v>
      </c>
      <c r="K373" t="s">
        <v>907</v>
      </c>
      <c r="L373" t="s">
        <v>908</v>
      </c>
      <c r="M373" t="s">
        <v>556</v>
      </c>
      <c r="N373">
        <v>0</v>
      </c>
      <c r="O373" t="s">
        <v>47</v>
      </c>
      <c r="P373">
        <v>2626</v>
      </c>
      <c r="Q373" t="s">
        <v>48</v>
      </c>
      <c r="R373" t="s">
        <v>49</v>
      </c>
      <c r="S373" t="s">
        <v>50</v>
      </c>
      <c r="T373" t="s">
        <v>208</v>
      </c>
      <c r="U373" t="s">
        <v>52</v>
      </c>
      <c r="V373">
        <v>1.05</v>
      </c>
      <c r="W373" s="1">
        <v>750.75000000000011</v>
      </c>
      <c r="X373">
        <v>1</v>
      </c>
      <c r="Y373">
        <v>1.02</v>
      </c>
      <c r="Z373">
        <v>9</v>
      </c>
      <c r="AA373">
        <v>0.11333333333333334</v>
      </c>
      <c r="AB373" s="2">
        <v>0</v>
      </c>
      <c r="AC373" s="1">
        <v>0</v>
      </c>
      <c r="AD373" s="7">
        <v>43507</v>
      </c>
      <c r="AE373" s="7">
        <v>43507</v>
      </c>
      <c r="AF373">
        <v>0</v>
      </c>
      <c r="AG373" t="s">
        <v>53</v>
      </c>
      <c r="AH373" s="2">
        <v>0</v>
      </c>
      <c r="AI373" s="1">
        <v>0</v>
      </c>
      <c r="AJ373" s="1">
        <v>0</v>
      </c>
      <c r="AK373" s="6" t="str">
        <f>+IF(Tabla1[[#This Row],[REQUEST_TY]]="SR MANTENIMIENTO CORRECTIVO", "EMERGENCIA", "OTROS")</f>
        <v>EMERGENCIA</v>
      </c>
      <c r="AL373" s="6" t="str">
        <f>+_xlfn.IFS(Tabla1[[#This Row],[Veces obj]]&lt;=1,"0-1",Tabla1[[#This Row],[Veces obj]]&lt;=2,"1-2",Tabla1[[#This Row],[Veces obj]]&lt;=3,"2-3",TRUE,"&gt;3")</f>
        <v>0-1</v>
      </c>
      <c r="AM373" s="6" t="str">
        <f>+_xlfn.IFS(MONTH(Tabla1[[#This Row],[MES]])&lt;=3,"Q1",MONTH(Tabla1[[#This Row],[MES]])&lt;=6,"Q2",MONTH(Tabla1[[#This Row],[MES]])&lt;=9,"Q3",TRUE,"Q4")</f>
        <v>Q1</v>
      </c>
      <c r="AN373" t="str">
        <f>+IFERROR(VLOOKUP(Tabla1[[#This Row],[CUENTA]],CTAS[],2,0),"OTROS")</f>
        <v>OTROS</v>
      </c>
      <c r="AP373" t="str">
        <f>+IFERROR(VLOOKUP(Tabla1[[#This Row],[EMPLEADO]],IS[],3,0),"OTROS")</f>
        <v>OTROS</v>
      </c>
      <c r="AQ373" t="str">
        <f>+IFERROR(VLOOKUP(Tabla1[[#This Row],[EMPLEADO]],IS[[NÓMINA]:[INGENIERO]],2,0),"OTROS")</f>
        <v>OTROS</v>
      </c>
    </row>
    <row r="374" spans="1:43" x14ac:dyDescent="0.25">
      <c r="A374" t="s">
        <v>4444</v>
      </c>
      <c r="B374">
        <v>1</v>
      </c>
      <c r="C374" t="s">
        <v>6528</v>
      </c>
      <c r="D374" t="s">
        <v>3370</v>
      </c>
      <c r="E374" t="s">
        <v>6529</v>
      </c>
      <c r="F374" t="s">
        <v>6530</v>
      </c>
      <c r="G374" s="17" t="s">
        <v>6531</v>
      </c>
      <c r="H374" t="s">
        <v>124</v>
      </c>
      <c r="I374" t="s">
        <v>43</v>
      </c>
      <c r="J374" t="s">
        <v>8</v>
      </c>
      <c r="K374" t="s">
        <v>151</v>
      </c>
      <c r="L374" t="s">
        <v>185</v>
      </c>
      <c r="M374" t="s">
        <v>73</v>
      </c>
      <c r="N374">
        <v>0</v>
      </c>
      <c r="O374" t="s">
        <v>47</v>
      </c>
      <c r="P374" t="s">
        <v>822</v>
      </c>
      <c r="Q374" t="s">
        <v>48</v>
      </c>
      <c r="R374" t="s">
        <v>153</v>
      </c>
      <c r="S374" t="s">
        <v>50</v>
      </c>
      <c r="T374" t="s">
        <v>51</v>
      </c>
      <c r="U374" t="s">
        <v>52</v>
      </c>
      <c r="V374">
        <v>1</v>
      </c>
      <c r="W374" s="1">
        <v>1072.5000000000002</v>
      </c>
      <c r="X374">
        <v>0</v>
      </c>
      <c r="Y374">
        <v>5</v>
      </c>
      <c r="Z374">
        <v>5</v>
      </c>
      <c r="AA374">
        <v>1</v>
      </c>
      <c r="AB374" s="2">
        <v>0</v>
      </c>
      <c r="AC374" s="1">
        <v>0</v>
      </c>
      <c r="AD374" s="7">
        <v>43515</v>
      </c>
      <c r="AE374" s="7">
        <v>43516</v>
      </c>
      <c r="AF374">
        <v>1</v>
      </c>
      <c r="AG374" t="s">
        <v>53</v>
      </c>
      <c r="AH374" s="2">
        <v>0</v>
      </c>
      <c r="AI374" s="1">
        <v>0</v>
      </c>
      <c r="AJ374" s="1">
        <v>0</v>
      </c>
      <c r="AK374" s="6" t="str">
        <f>+IF(Tabla1[[#This Row],[REQUEST_TY]]="SR MANTENIMIENTO CORRECTIVO", "EMERGENCIA", "OTROS")</f>
        <v>OTROS</v>
      </c>
      <c r="AL374" s="6" t="str">
        <f>+_xlfn.IFS(Tabla1[[#This Row],[Veces obj]]&lt;=1,"0-1",Tabla1[[#This Row],[Veces obj]]&lt;=2,"1-2",Tabla1[[#This Row],[Veces obj]]&lt;=3,"2-3",TRUE,"&gt;3")</f>
        <v>0-1</v>
      </c>
      <c r="AM374" s="6" t="str">
        <f>+_xlfn.IFS(MONTH(Tabla1[[#This Row],[MES]])&lt;=3,"Q1",MONTH(Tabla1[[#This Row],[MES]])&lt;=6,"Q2",MONTH(Tabla1[[#This Row],[MES]])&lt;=9,"Q3",TRUE,"Q4")</f>
        <v>Q1</v>
      </c>
      <c r="AN374" t="str">
        <f>+IFERROR(VLOOKUP(Tabla1[[#This Row],[CUENTA]],CTAS[],2,0),"OTROS")</f>
        <v>HONEYWELL</v>
      </c>
      <c r="AO374">
        <v>1</v>
      </c>
      <c r="AP374" t="str">
        <f>+IFERROR(VLOOKUP(Tabla1[[#This Row],[EMPLEADO]],IS[],3,0),"OTROS")</f>
        <v>JUAREZ</v>
      </c>
      <c r="AQ374" t="str">
        <f>+IFERROR(VLOOKUP(Tabla1[[#This Row],[EMPLEADO]],IS[[NÓMINA]:[INGENIERO]],2,0),"OTROS")</f>
        <v>MIGUEL COTA</v>
      </c>
    </row>
    <row r="375" spans="1:43" x14ac:dyDescent="0.25">
      <c r="A375" t="s">
        <v>4444</v>
      </c>
      <c r="B375">
        <v>1</v>
      </c>
      <c r="C375" t="s">
        <v>6532</v>
      </c>
      <c r="D375" t="s">
        <v>3370</v>
      </c>
      <c r="E375" t="s">
        <v>6529</v>
      </c>
      <c r="F375" t="s">
        <v>6533</v>
      </c>
      <c r="G375" s="17" t="s">
        <v>6534</v>
      </c>
      <c r="H375" t="s">
        <v>124</v>
      </c>
      <c r="I375" t="s">
        <v>43</v>
      </c>
      <c r="J375" t="s">
        <v>8</v>
      </c>
      <c r="K375" t="s">
        <v>151</v>
      </c>
      <c r="L375" t="s">
        <v>185</v>
      </c>
      <c r="M375" t="s">
        <v>73</v>
      </c>
      <c r="N375">
        <v>0</v>
      </c>
      <c r="O375" t="s">
        <v>47</v>
      </c>
      <c r="P375" t="s">
        <v>822</v>
      </c>
      <c r="Q375" t="s">
        <v>48</v>
      </c>
      <c r="R375" t="s">
        <v>153</v>
      </c>
      <c r="S375" t="s">
        <v>50</v>
      </c>
      <c r="T375" t="s">
        <v>51</v>
      </c>
      <c r="U375" t="s">
        <v>52</v>
      </c>
      <c r="V375">
        <v>1</v>
      </c>
      <c r="W375" s="1">
        <v>1072.5000000000002</v>
      </c>
      <c r="X375">
        <v>0</v>
      </c>
      <c r="Y375">
        <v>5</v>
      </c>
      <c r="Z375">
        <v>5</v>
      </c>
      <c r="AA375">
        <v>1</v>
      </c>
      <c r="AB375" s="2">
        <v>0</v>
      </c>
      <c r="AC375" s="1">
        <v>0</v>
      </c>
      <c r="AD375" s="7">
        <v>43515</v>
      </c>
      <c r="AE375" s="7">
        <v>43516</v>
      </c>
      <c r="AF375">
        <v>1</v>
      </c>
      <c r="AG375" t="s">
        <v>53</v>
      </c>
      <c r="AH375" s="2">
        <v>0</v>
      </c>
      <c r="AI375" s="1">
        <v>0</v>
      </c>
      <c r="AJ375" s="1">
        <v>0</v>
      </c>
      <c r="AK375" s="6" t="str">
        <f>+IF(Tabla1[[#This Row],[REQUEST_TY]]="SR MANTENIMIENTO CORRECTIVO", "EMERGENCIA", "OTROS")</f>
        <v>OTROS</v>
      </c>
      <c r="AL375" s="6" t="str">
        <f>+_xlfn.IFS(Tabla1[[#This Row],[Veces obj]]&lt;=1,"0-1",Tabla1[[#This Row],[Veces obj]]&lt;=2,"1-2",Tabla1[[#This Row],[Veces obj]]&lt;=3,"2-3",TRUE,"&gt;3")</f>
        <v>0-1</v>
      </c>
      <c r="AM375" s="6" t="str">
        <f>+_xlfn.IFS(MONTH(Tabla1[[#This Row],[MES]])&lt;=3,"Q1",MONTH(Tabla1[[#This Row],[MES]])&lt;=6,"Q2",MONTH(Tabla1[[#This Row],[MES]])&lt;=9,"Q3",TRUE,"Q4")</f>
        <v>Q1</v>
      </c>
      <c r="AN375" t="str">
        <f>+IFERROR(VLOOKUP(Tabla1[[#This Row],[CUENTA]],CTAS[],2,0),"OTROS")</f>
        <v>HONEYWELL</v>
      </c>
      <c r="AO375">
        <v>1</v>
      </c>
      <c r="AP375" t="str">
        <f>+IFERROR(VLOOKUP(Tabla1[[#This Row],[EMPLEADO]],IS[],3,0),"OTROS")</f>
        <v>JUAREZ</v>
      </c>
      <c r="AQ375" t="str">
        <f>+IFERROR(VLOOKUP(Tabla1[[#This Row],[EMPLEADO]],IS[[NÓMINA]:[INGENIERO]],2,0),"OTROS")</f>
        <v>MIGUEL COTA</v>
      </c>
    </row>
    <row r="376" spans="1:43" x14ac:dyDescent="0.25">
      <c r="A376" t="s">
        <v>4444</v>
      </c>
      <c r="B376">
        <v>1</v>
      </c>
      <c r="C376" t="s">
        <v>7276</v>
      </c>
      <c r="D376" t="s">
        <v>38</v>
      </c>
      <c r="E376" t="s">
        <v>250</v>
      </c>
      <c r="F376" t="s">
        <v>7277</v>
      </c>
      <c r="G376" s="17" t="s">
        <v>7278</v>
      </c>
      <c r="H376" t="s">
        <v>1572</v>
      </c>
      <c r="I376" t="s">
        <v>43</v>
      </c>
      <c r="J376" t="s">
        <v>8</v>
      </c>
      <c r="K376" t="s">
        <v>254</v>
      </c>
      <c r="L376" t="s">
        <v>7279</v>
      </c>
      <c r="M376" t="s">
        <v>2478</v>
      </c>
      <c r="N376">
        <v>0</v>
      </c>
      <c r="O376" t="s">
        <v>47</v>
      </c>
      <c r="P376">
        <v>2645</v>
      </c>
      <c r="Q376" t="s">
        <v>48</v>
      </c>
      <c r="R376" t="s">
        <v>49</v>
      </c>
      <c r="S376" t="s">
        <v>50</v>
      </c>
      <c r="T376" t="s">
        <v>51</v>
      </c>
      <c r="U376" t="s">
        <v>52</v>
      </c>
      <c r="V376">
        <v>1.05</v>
      </c>
      <c r="W376" s="1">
        <v>750.75000000000011</v>
      </c>
      <c r="X376">
        <v>1</v>
      </c>
      <c r="Y376">
        <v>0.56999999999999995</v>
      </c>
      <c r="Z376">
        <v>5</v>
      </c>
      <c r="AA376">
        <v>0.11399999999999999</v>
      </c>
      <c r="AB376" s="2">
        <v>0</v>
      </c>
      <c r="AC376" s="1">
        <v>0</v>
      </c>
      <c r="AD376" s="7">
        <v>43524</v>
      </c>
      <c r="AE376" s="7">
        <v>43524</v>
      </c>
      <c r="AF376">
        <v>0</v>
      </c>
      <c r="AG376" t="s">
        <v>53</v>
      </c>
      <c r="AH376" s="2">
        <v>0</v>
      </c>
      <c r="AI376" s="1">
        <v>0</v>
      </c>
      <c r="AJ376" s="1">
        <v>0</v>
      </c>
      <c r="AK376" s="6" t="str">
        <f>+IF(Tabla1[[#This Row],[REQUEST_TY]]="SR MANTENIMIENTO CORRECTIVO", "EMERGENCIA", "OTROS")</f>
        <v>EMERGENCIA</v>
      </c>
      <c r="AL376" s="6" t="str">
        <f>+_xlfn.IFS(Tabla1[[#This Row],[Veces obj]]&lt;=1,"0-1",Tabla1[[#This Row],[Veces obj]]&lt;=2,"1-2",Tabla1[[#This Row],[Veces obj]]&lt;=3,"2-3",TRUE,"&gt;3")</f>
        <v>0-1</v>
      </c>
      <c r="AM376" s="6" t="str">
        <f>+_xlfn.IFS(MONTH(Tabla1[[#This Row],[MES]])&lt;=3,"Q1",MONTH(Tabla1[[#This Row],[MES]])&lt;=6,"Q2",MONTH(Tabla1[[#This Row],[MES]])&lt;=9,"Q3",TRUE,"Q4")</f>
        <v>Q1</v>
      </c>
      <c r="AN376" t="str">
        <f>+IFERROR(VLOOKUP(Tabla1[[#This Row],[CUENTA]],CTAS[],2,0),"OTROS")</f>
        <v>OTROS</v>
      </c>
      <c r="AP376" t="str">
        <f>+IFERROR(VLOOKUP(Tabla1[[#This Row],[EMPLEADO]],IS[],3,0),"OTROS")</f>
        <v>OTROS</v>
      </c>
      <c r="AQ376" t="str">
        <f>+IFERROR(VLOOKUP(Tabla1[[#This Row],[EMPLEADO]],IS[[NÓMINA]:[INGENIERO]],2,0),"OTROS")</f>
        <v>OTROS</v>
      </c>
    </row>
    <row r="377" spans="1:43" x14ac:dyDescent="0.25">
      <c r="A377" t="s">
        <v>36</v>
      </c>
      <c r="B377">
        <v>1</v>
      </c>
      <c r="C377" t="s">
        <v>840</v>
      </c>
      <c r="D377" t="s">
        <v>38</v>
      </c>
      <c r="E377" t="s">
        <v>113</v>
      </c>
      <c r="F377" t="s">
        <v>841</v>
      </c>
      <c r="G377" s="17" t="s">
        <v>842</v>
      </c>
      <c r="H377" t="s">
        <v>213</v>
      </c>
      <c r="I377" t="s">
        <v>43</v>
      </c>
      <c r="J377" t="s">
        <v>8</v>
      </c>
      <c r="K377" t="s">
        <v>125</v>
      </c>
      <c r="L377" t="s">
        <v>843</v>
      </c>
      <c r="M377" t="s">
        <v>215</v>
      </c>
      <c r="N377">
        <v>0</v>
      </c>
      <c r="O377" t="s">
        <v>47</v>
      </c>
      <c r="P377">
        <v>866</v>
      </c>
      <c r="Q377" t="s">
        <v>48</v>
      </c>
      <c r="R377" t="s">
        <v>49</v>
      </c>
      <c r="S377" t="s">
        <v>50</v>
      </c>
      <c r="T377" t="s">
        <v>51</v>
      </c>
      <c r="U377" t="s">
        <v>52</v>
      </c>
      <c r="V377">
        <v>1.05</v>
      </c>
      <c r="W377" s="1">
        <v>750.75000000000011</v>
      </c>
      <c r="X377">
        <v>1</v>
      </c>
      <c r="Y377">
        <v>0.57999999999999996</v>
      </c>
      <c r="Z377">
        <v>5</v>
      </c>
      <c r="AA377">
        <v>0.11599999999999999</v>
      </c>
      <c r="AB377" s="2">
        <v>0</v>
      </c>
      <c r="AC377" s="1">
        <v>0</v>
      </c>
      <c r="AD377" s="7">
        <v>43468</v>
      </c>
      <c r="AE377" s="7">
        <v>43469</v>
      </c>
      <c r="AF377">
        <v>1</v>
      </c>
      <c r="AG377" t="s">
        <v>53</v>
      </c>
      <c r="AH377" s="2">
        <v>0</v>
      </c>
      <c r="AI377" s="1">
        <v>0</v>
      </c>
      <c r="AJ377" s="1">
        <v>0</v>
      </c>
      <c r="AK377" s="6" t="str">
        <f>+IF(Tabla1[[#This Row],[REQUEST_TY]]="SR MANTENIMIENTO CORRECTIVO", "EMERGENCIA", "OTROS")</f>
        <v>EMERGENCIA</v>
      </c>
      <c r="AL377" s="6" t="str">
        <f>+_xlfn.IFS(Tabla1[[#This Row],[Veces obj]]&lt;=1,"0-1",Tabla1[[#This Row],[Veces obj]]&lt;=2,"1-2",Tabla1[[#This Row],[Veces obj]]&lt;=3,"2-3",TRUE,"&gt;3")</f>
        <v>0-1</v>
      </c>
      <c r="AM377" s="6" t="str">
        <f>+_xlfn.IFS(MONTH(Tabla1[[#This Row],[MES]])&lt;=3,"Q1",MONTH(Tabla1[[#This Row],[MES]])&lt;=6,"Q2",MONTH(Tabla1[[#This Row],[MES]])&lt;=9,"Q3",TRUE,"Q4")</f>
        <v>Q1</v>
      </c>
      <c r="AN377" t="str">
        <f>+IFERROR(VLOOKUP(Tabla1[[#This Row],[CUENTA]],CTAS[],2,0),"OTROS")</f>
        <v>OTROS</v>
      </c>
      <c r="AP377" t="str">
        <f>+IFERROR(VLOOKUP(Tabla1[[#This Row],[EMPLEADO]],IS[],3,0),"OTROS")</f>
        <v>OTROS</v>
      </c>
      <c r="AQ377" t="str">
        <f>+IFERROR(VLOOKUP(Tabla1[[#This Row],[EMPLEADO]],IS[[NÓMINA]:[INGENIERO]],2,0),"OTROS")</f>
        <v>OTROS</v>
      </c>
    </row>
    <row r="378" spans="1:43" x14ac:dyDescent="0.25">
      <c r="A378" t="s">
        <v>36</v>
      </c>
      <c r="B378">
        <v>1</v>
      </c>
      <c r="C378" t="s">
        <v>844</v>
      </c>
      <c r="D378" t="s">
        <v>38</v>
      </c>
      <c r="E378" t="s">
        <v>176</v>
      </c>
      <c r="F378" t="s">
        <v>845</v>
      </c>
      <c r="G378" s="17" t="s">
        <v>846</v>
      </c>
      <c r="H378" t="s">
        <v>213</v>
      </c>
      <c r="I378" t="s">
        <v>43</v>
      </c>
      <c r="J378" t="s">
        <v>8</v>
      </c>
      <c r="K378" t="s">
        <v>338</v>
      </c>
      <c r="L378" t="s">
        <v>847</v>
      </c>
      <c r="M378" t="s">
        <v>848</v>
      </c>
      <c r="N378">
        <v>0</v>
      </c>
      <c r="O378" t="s">
        <v>47</v>
      </c>
      <c r="P378">
        <v>1479</v>
      </c>
      <c r="Q378" t="s">
        <v>48</v>
      </c>
      <c r="R378" t="s">
        <v>49</v>
      </c>
      <c r="S378" t="s">
        <v>50</v>
      </c>
      <c r="T378" t="s">
        <v>51</v>
      </c>
      <c r="U378" t="s">
        <v>52</v>
      </c>
      <c r="V378">
        <v>1.05</v>
      </c>
      <c r="W378" s="1">
        <v>750.75000000000011</v>
      </c>
      <c r="X378">
        <v>1</v>
      </c>
      <c r="Y378">
        <v>0.57999999999999996</v>
      </c>
      <c r="Z378">
        <v>5</v>
      </c>
      <c r="AA378">
        <v>0.11599999999999999</v>
      </c>
      <c r="AB378" s="2">
        <v>0</v>
      </c>
      <c r="AC378" s="1">
        <v>0</v>
      </c>
      <c r="AD378" s="7">
        <v>43469</v>
      </c>
      <c r="AE378" s="7">
        <v>43469</v>
      </c>
      <c r="AF378">
        <v>0</v>
      </c>
      <c r="AG378" t="s">
        <v>53</v>
      </c>
      <c r="AH378" s="2">
        <v>0</v>
      </c>
      <c r="AI378" s="1">
        <v>0</v>
      </c>
      <c r="AJ378" s="1">
        <v>0</v>
      </c>
      <c r="AK378" s="6" t="str">
        <f>+IF(Tabla1[[#This Row],[REQUEST_TY]]="SR MANTENIMIENTO CORRECTIVO", "EMERGENCIA", "OTROS")</f>
        <v>EMERGENCIA</v>
      </c>
      <c r="AL378" s="6" t="str">
        <f>+_xlfn.IFS(Tabla1[[#This Row],[Veces obj]]&lt;=1,"0-1",Tabla1[[#This Row],[Veces obj]]&lt;=2,"1-2",Tabla1[[#This Row],[Veces obj]]&lt;=3,"2-3",TRUE,"&gt;3")</f>
        <v>0-1</v>
      </c>
      <c r="AM378" s="6" t="str">
        <f>+_xlfn.IFS(MONTH(Tabla1[[#This Row],[MES]])&lt;=3,"Q1",MONTH(Tabla1[[#This Row],[MES]])&lt;=6,"Q2",MONTH(Tabla1[[#This Row],[MES]])&lt;=9,"Q3",TRUE,"Q4")</f>
        <v>Q1</v>
      </c>
      <c r="AN378" t="str">
        <f>+IFERROR(VLOOKUP(Tabla1[[#This Row],[CUENTA]],CTAS[],2,0),"OTROS")</f>
        <v>OTROS</v>
      </c>
      <c r="AP378" t="str">
        <f>+IFERROR(VLOOKUP(Tabla1[[#This Row],[EMPLEADO]],IS[],3,0),"OTROS")</f>
        <v>OTROS</v>
      </c>
      <c r="AQ378" t="str">
        <f>+IFERROR(VLOOKUP(Tabla1[[#This Row],[EMPLEADO]],IS[[NÓMINA]:[INGENIERO]],2,0),"OTROS")</f>
        <v>OTROS</v>
      </c>
    </row>
    <row r="379" spans="1:43" x14ac:dyDescent="0.25">
      <c r="A379" t="s">
        <v>36</v>
      </c>
      <c r="B379">
        <v>1</v>
      </c>
      <c r="C379" t="s">
        <v>849</v>
      </c>
      <c r="D379" t="s">
        <v>38</v>
      </c>
      <c r="E379" t="s">
        <v>850</v>
      </c>
      <c r="F379" t="s">
        <v>851</v>
      </c>
      <c r="G379" s="17" t="s">
        <v>852</v>
      </c>
      <c r="H379" t="s">
        <v>213</v>
      </c>
      <c r="I379" t="s">
        <v>43</v>
      </c>
      <c r="J379" t="s">
        <v>8</v>
      </c>
      <c r="K379" t="s">
        <v>853</v>
      </c>
      <c r="L379" t="s">
        <v>854</v>
      </c>
      <c r="M379" t="s">
        <v>640</v>
      </c>
      <c r="N379">
        <v>0</v>
      </c>
      <c r="O379" t="s">
        <v>47</v>
      </c>
      <c r="P379">
        <v>2</v>
      </c>
      <c r="Q379" t="s">
        <v>388</v>
      </c>
      <c r="R379" t="s">
        <v>242</v>
      </c>
      <c r="S379" t="s">
        <v>64</v>
      </c>
      <c r="T379" t="s">
        <v>51</v>
      </c>
      <c r="U379" t="s">
        <v>389</v>
      </c>
      <c r="V379">
        <v>0</v>
      </c>
      <c r="W379" s="1">
        <v>0</v>
      </c>
      <c r="X379">
        <v>1</v>
      </c>
      <c r="Y379">
        <v>0.57999999999999996</v>
      </c>
      <c r="Z379">
        <v>5</v>
      </c>
      <c r="AA379">
        <v>0.11599999999999999</v>
      </c>
      <c r="AB379" s="2">
        <v>0</v>
      </c>
      <c r="AC379" s="1">
        <v>0</v>
      </c>
      <c r="AD379" s="7">
        <v>43482</v>
      </c>
      <c r="AE379" s="7">
        <v>43482</v>
      </c>
      <c r="AF379">
        <v>0</v>
      </c>
      <c r="AG379" t="s">
        <v>53</v>
      </c>
      <c r="AH379" s="2">
        <v>0</v>
      </c>
      <c r="AI379" s="1">
        <v>0</v>
      </c>
      <c r="AJ379" s="1">
        <v>0</v>
      </c>
      <c r="AK379" s="6" t="str">
        <f>+IF(Tabla1[[#This Row],[REQUEST_TY]]="SR MANTENIMIENTO CORRECTIVO", "EMERGENCIA", "OTROS")</f>
        <v>EMERGENCIA</v>
      </c>
      <c r="AL379" s="6" t="str">
        <f>+_xlfn.IFS(Tabla1[[#This Row],[Veces obj]]&lt;=1,"0-1",Tabla1[[#This Row],[Veces obj]]&lt;=2,"1-2",Tabla1[[#This Row],[Veces obj]]&lt;=3,"2-3",TRUE,"&gt;3")</f>
        <v>0-1</v>
      </c>
      <c r="AM379" s="6" t="str">
        <f>+_xlfn.IFS(MONTH(Tabla1[[#This Row],[MES]])&lt;=3,"Q1",MONTH(Tabla1[[#This Row],[MES]])&lt;=6,"Q2",MONTH(Tabla1[[#This Row],[MES]])&lt;=9,"Q3",TRUE,"Q4")</f>
        <v>Q1</v>
      </c>
      <c r="AN379" t="str">
        <f>+IFERROR(VLOOKUP(Tabla1[[#This Row],[CUENTA]],CTAS[],2,0),"OTROS")</f>
        <v>OTROS</v>
      </c>
      <c r="AP379" t="str">
        <f>+IFERROR(VLOOKUP(Tabla1[[#This Row],[EMPLEADO]],IS[],3,0),"OTROS")</f>
        <v>OTROS</v>
      </c>
      <c r="AQ379" t="str">
        <f>+IFERROR(VLOOKUP(Tabla1[[#This Row],[EMPLEADO]],IS[[NÓMINA]:[INGENIERO]],2,0),"OTROS")</f>
        <v>OTROS</v>
      </c>
    </row>
    <row r="380" spans="1:43" x14ac:dyDescent="0.25">
      <c r="A380" t="s">
        <v>4444</v>
      </c>
      <c r="B380">
        <v>1</v>
      </c>
      <c r="C380" t="s">
        <v>6539</v>
      </c>
      <c r="D380" t="s">
        <v>3370</v>
      </c>
      <c r="E380" t="s">
        <v>39</v>
      </c>
      <c r="F380" t="s">
        <v>6540</v>
      </c>
      <c r="G380" s="17" t="s">
        <v>6541</v>
      </c>
      <c r="H380" t="s">
        <v>124</v>
      </c>
      <c r="I380" t="s">
        <v>43</v>
      </c>
      <c r="J380" t="s">
        <v>8</v>
      </c>
      <c r="K380" t="s">
        <v>151</v>
      </c>
      <c r="L380" t="s">
        <v>185</v>
      </c>
      <c r="M380" t="s">
        <v>73</v>
      </c>
      <c r="N380">
        <v>0</v>
      </c>
      <c r="O380" t="s">
        <v>47</v>
      </c>
      <c r="P380" t="s">
        <v>822</v>
      </c>
      <c r="Q380" t="s">
        <v>48</v>
      </c>
      <c r="R380" t="s">
        <v>49</v>
      </c>
      <c r="S380" t="s">
        <v>50</v>
      </c>
      <c r="T380" t="s">
        <v>51</v>
      </c>
      <c r="U380" t="s">
        <v>52</v>
      </c>
      <c r="V380">
        <v>1</v>
      </c>
      <c r="W380" s="1">
        <v>1072.5000000000002</v>
      </c>
      <c r="X380">
        <v>0</v>
      </c>
      <c r="Y380">
        <v>5</v>
      </c>
      <c r="Z380">
        <v>5</v>
      </c>
      <c r="AA380">
        <v>1</v>
      </c>
      <c r="AB380" s="2">
        <v>0</v>
      </c>
      <c r="AC380" s="1">
        <v>0</v>
      </c>
      <c r="AD380" s="7">
        <v>43515</v>
      </c>
      <c r="AE380" s="7">
        <v>43516</v>
      </c>
      <c r="AF380">
        <v>1</v>
      </c>
      <c r="AG380" t="s">
        <v>53</v>
      </c>
      <c r="AH380" s="2">
        <v>0</v>
      </c>
      <c r="AI380" s="1">
        <v>0</v>
      </c>
      <c r="AJ380" s="1">
        <v>0</v>
      </c>
      <c r="AK380" s="6" t="str">
        <f>+IF(Tabla1[[#This Row],[REQUEST_TY]]="SR MANTENIMIENTO CORRECTIVO", "EMERGENCIA", "OTROS")</f>
        <v>OTROS</v>
      </c>
      <c r="AL380" s="6" t="str">
        <f>+_xlfn.IFS(Tabla1[[#This Row],[Veces obj]]&lt;=1,"0-1",Tabla1[[#This Row],[Veces obj]]&lt;=2,"1-2",Tabla1[[#This Row],[Veces obj]]&lt;=3,"2-3",TRUE,"&gt;3")</f>
        <v>0-1</v>
      </c>
      <c r="AM380" s="6" t="str">
        <f>+_xlfn.IFS(MONTH(Tabla1[[#This Row],[MES]])&lt;=3,"Q1",MONTH(Tabla1[[#This Row],[MES]])&lt;=6,"Q2",MONTH(Tabla1[[#This Row],[MES]])&lt;=9,"Q3",TRUE,"Q4")</f>
        <v>Q1</v>
      </c>
      <c r="AN380" t="str">
        <f>+IFERROR(VLOOKUP(Tabla1[[#This Row],[CUENTA]],CTAS[],2,0),"OTROS")</f>
        <v>HONEYWELL</v>
      </c>
      <c r="AO380">
        <v>1</v>
      </c>
      <c r="AP380" t="str">
        <f>+IFERROR(VLOOKUP(Tabla1[[#This Row],[EMPLEADO]],IS[],3,0),"OTROS")</f>
        <v>JUAREZ</v>
      </c>
      <c r="AQ380" t="str">
        <f>+IFERROR(VLOOKUP(Tabla1[[#This Row],[EMPLEADO]],IS[[NÓMINA]:[INGENIERO]],2,0),"OTROS")</f>
        <v>MIGUEL COTA</v>
      </c>
    </row>
    <row r="381" spans="1:43" x14ac:dyDescent="0.25">
      <c r="A381" t="s">
        <v>4444</v>
      </c>
      <c r="B381">
        <v>1</v>
      </c>
      <c r="C381" t="s">
        <v>5501</v>
      </c>
      <c r="D381" t="s">
        <v>38</v>
      </c>
      <c r="E381" t="s">
        <v>789</v>
      </c>
      <c r="F381" t="s">
        <v>5502</v>
      </c>
      <c r="G381" s="17" t="s">
        <v>5503</v>
      </c>
      <c r="H381" t="s">
        <v>471</v>
      </c>
      <c r="I381" t="s">
        <v>43</v>
      </c>
      <c r="J381" t="s">
        <v>8</v>
      </c>
      <c r="K381" t="s">
        <v>1308</v>
      </c>
      <c r="L381" t="s">
        <v>5504</v>
      </c>
      <c r="M381" t="s">
        <v>46</v>
      </c>
      <c r="N381">
        <v>0</v>
      </c>
      <c r="O381" t="s">
        <v>47</v>
      </c>
      <c r="P381">
        <v>221</v>
      </c>
      <c r="Q381" t="s">
        <v>48</v>
      </c>
      <c r="R381" t="s">
        <v>242</v>
      </c>
      <c r="S381" t="s">
        <v>64</v>
      </c>
      <c r="T381" t="s">
        <v>51</v>
      </c>
      <c r="U381" t="s">
        <v>96</v>
      </c>
      <c r="V381">
        <v>1.1000000000000001</v>
      </c>
      <c r="W381" s="1">
        <v>1501.5000000000002</v>
      </c>
      <c r="X381">
        <v>1</v>
      </c>
      <c r="Y381">
        <v>0.57999999999999996</v>
      </c>
      <c r="Z381">
        <v>5</v>
      </c>
      <c r="AA381">
        <v>0.11599999999999999</v>
      </c>
      <c r="AB381" s="2">
        <v>0</v>
      </c>
      <c r="AC381" s="1">
        <v>0</v>
      </c>
      <c r="AD381" s="7">
        <v>43504</v>
      </c>
      <c r="AE381" s="7">
        <v>43507</v>
      </c>
      <c r="AF381">
        <v>1</v>
      </c>
      <c r="AG381" t="s">
        <v>53</v>
      </c>
      <c r="AH381" s="2">
        <v>0</v>
      </c>
      <c r="AI381" s="1">
        <v>0</v>
      </c>
      <c r="AJ381" s="1">
        <v>0</v>
      </c>
      <c r="AK381" s="6" t="str">
        <f>+IF(Tabla1[[#This Row],[REQUEST_TY]]="SR MANTENIMIENTO CORRECTIVO", "EMERGENCIA", "OTROS")</f>
        <v>EMERGENCIA</v>
      </c>
      <c r="AL381" s="6" t="str">
        <f>+_xlfn.IFS(Tabla1[[#This Row],[Veces obj]]&lt;=1,"0-1",Tabla1[[#This Row],[Veces obj]]&lt;=2,"1-2",Tabla1[[#This Row],[Veces obj]]&lt;=3,"2-3",TRUE,"&gt;3")</f>
        <v>0-1</v>
      </c>
      <c r="AM381" s="6" t="str">
        <f>+_xlfn.IFS(MONTH(Tabla1[[#This Row],[MES]])&lt;=3,"Q1",MONTH(Tabla1[[#This Row],[MES]])&lt;=6,"Q2",MONTH(Tabla1[[#This Row],[MES]])&lt;=9,"Q3",TRUE,"Q4")</f>
        <v>Q1</v>
      </c>
      <c r="AN381" t="str">
        <f>+IFERROR(VLOOKUP(Tabla1[[#This Row],[CUENTA]],CTAS[],2,0),"OTROS")</f>
        <v>OTROS</v>
      </c>
      <c r="AP381" t="str">
        <f>+IFERROR(VLOOKUP(Tabla1[[#This Row],[EMPLEADO]],IS[],3,0),"OTROS")</f>
        <v>OTROS</v>
      </c>
      <c r="AQ381" t="str">
        <f>+IFERROR(VLOOKUP(Tabla1[[#This Row],[EMPLEADO]],IS[[NÓMINA]:[INGENIERO]],2,0),"OTROS")</f>
        <v>OTROS</v>
      </c>
    </row>
    <row r="382" spans="1:43" x14ac:dyDescent="0.25">
      <c r="A382" t="s">
        <v>4444</v>
      </c>
      <c r="B382">
        <v>1</v>
      </c>
      <c r="C382" t="s">
        <v>6779</v>
      </c>
      <c r="D382" t="s">
        <v>38</v>
      </c>
      <c r="E382" t="s">
        <v>1077</v>
      </c>
      <c r="F382" t="s">
        <v>6780</v>
      </c>
      <c r="G382" s="17" t="s">
        <v>2786</v>
      </c>
      <c r="H382" t="s">
        <v>409</v>
      </c>
      <c r="I382" t="s">
        <v>43</v>
      </c>
      <c r="J382" t="s">
        <v>8</v>
      </c>
      <c r="K382" t="s">
        <v>1273</v>
      </c>
      <c r="L382" t="s">
        <v>1274</v>
      </c>
      <c r="M382" t="s">
        <v>968</v>
      </c>
      <c r="N382">
        <v>0</v>
      </c>
      <c r="O382" t="s">
        <v>47</v>
      </c>
      <c r="P382">
        <v>16</v>
      </c>
      <c r="Q382" t="s">
        <v>62</v>
      </c>
      <c r="R382" t="s">
        <v>63</v>
      </c>
      <c r="S382" t="s">
        <v>64</v>
      </c>
      <c r="T382" t="s">
        <v>51</v>
      </c>
      <c r="U382" t="s">
        <v>65</v>
      </c>
      <c r="V382">
        <v>0.8</v>
      </c>
      <c r="W382" s="1">
        <v>1092</v>
      </c>
      <c r="X382">
        <v>1</v>
      </c>
      <c r="Y382">
        <v>0.57999999999999996</v>
      </c>
      <c r="Z382">
        <v>5</v>
      </c>
      <c r="AA382">
        <v>0.11599999999999999</v>
      </c>
      <c r="AB382" s="2">
        <v>0</v>
      </c>
      <c r="AC382" s="1">
        <v>0</v>
      </c>
      <c r="AD382" s="7">
        <v>43517</v>
      </c>
      <c r="AE382" s="7">
        <v>43517</v>
      </c>
      <c r="AF382">
        <v>0</v>
      </c>
      <c r="AG382" t="s">
        <v>53</v>
      </c>
      <c r="AH382" s="2">
        <v>0</v>
      </c>
      <c r="AI382" s="1">
        <v>0</v>
      </c>
      <c r="AJ382" s="1">
        <v>0</v>
      </c>
      <c r="AK382" s="6" t="str">
        <f>+IF(Tabla1[[#This Row],[REQUEST_TY]]="SR MANTENIMIENTO CORRECTIVO", "EMERGENCIA", "OTROS")</f>
        <v>EMERGENCIA</v>
      </c>
      <c r="AL382" s="6" t="str">
        <f>+_xlfn.IFS(Tabla1[[#This Row],[Veces obj]]&lt;=1,"0-1",Tabla1[[#This Row],[Veces obj]]&lt;=2,"1-2",Tabla1[[#This Row],[Veces obj]]&lt;=3,"2-3",TRUE,"&gt;3")</f>
        <v>0-1</v>
      </c>
      <c r="AM382" s="6" t="str">
        <f>+_xlfn.IFS(MONTH(Tabla1[[#This Row],[MES]])&lt;=3,"Q1",MONTH(Tabla1[[#This Row],[MES]])&lt;=6,"Q2",MONTH(Tabla1[[#This Row],[MES]])&lt;=9,"Q3",TRUE,"Q4")</f>
        <v>Q1</v>
      </c>
      <c r="AN382" t="str">
        <f>+IFERROR(VLOOKUP(Tabla1[[#This Row],[CUENTA]],CTAS[],2,0),"OTROS")</f>
        <v>OTROS</v>
      </c>
      <c r="AP382" t="str">
        <f>+IFERROR(VLOOKUP(Tabla1[[#This Row],[EMPLEADO]],IS[],3,0),"OTROS")</f>
        <v>OTROS</v>
      </c>
      <c r="AQ382" t="str">
        <f>+IFERROR(VLOOKUP(Tabla1[[#This Row],[EMPLEADO]],IS[[NÓMINA]:[INGENIERO]],2,0),"OTROS")</f>
        <v>OTROS</v>
      </c>
    </row>
    <row r="383" spans="1:43" x14ac:dyDescent="0.25">
      <c r="A383" t="s">
        <v>36</v>
      </c>
      <c r="B383">
        <v>1</v>
      </c>
      <c r="C383" t="s">
        <v>860</v>
      </c>
      <c r="D383" t="s">
        <v>38</v>
      </c>
      <c r="E383" t="s">
        <v>133</v>
      </c>
      <c r="F383" t="s">
        <v>861</v>
      </c>
      <c r="G383" s="17" t="s">
        <v>862</v>
      </c>
      <c r="H383" t="s">
        <v>646</v>
      </c>
      <c r="I383" t="s">
        <v>43</v>
      </c>
      <c r="J383" t="s">
        <v>8</v>
      </c>
      <c r="K383" t="s">
        <v>59</v>
      </c>
      <c r="L383" t="s">
        <v>863</v>
      </c>
      <c r="M383" t="s">
        <v>358</v>
      </c>
      <c r="N383">
        <v>0</v>
      </c>
      <c r="O383" t="s">
        <v>47</v>
      </c>
      <c r="P383">
        <v>20</v>
      </c>
      <c r="Q383" t="s">
        <v>62</v>
      </c>
      <c r="R383" t="s">
        <v>138</v>
      </c>
      <c r="S383" t="s">
        <v>139</v>
      </c>
      <c r="T383" t="s">
        <v>51</v>
      </c>
      <c r="U383" t="s">
        <v>262</v>
      </c>
      <c r="V383">
        <v>1.05</v>
      </c>
      <c r="W383" s="1">
        <v>1651.6500000000003</v>
      </c>
      <c r="X383">
        <v>1</v>
      </c>
      <c r="Y383">
        <v>0.47</v>
      </c>
      <c r="Z383">
        <v>4</v>
      </c>
      <c r="AA383">
        <v>0.11749999999999999</v>
      </c>
      <c r="AB383" s="2">
        <v>0</v>
      </c>
      <c r="AC383" s="1">
        <v>0</v>
      </c>
      <c r="AD383" s="7">
        <v>43489</v>
      </c>
      <c r="AE383" s="7">
        <v>43489</v>
      </c>
      <c r="AF383">
        <v>0</v>
      </c>
      <c r="AG383" t="s">
        <v>53</v>
      </c>
      <c r="AH383" s="2">
        <v>0</v>
      </c>
      <c r="AI383" s="1">
        <v>0</v>
      </c>
      <c r="AJ383" s="1">
        <v>0</v>
      </c>
      <c r="AK383" s="6" t="str">
        <f>+IF(Tabla1[[#This Row],[REQUEST_TY]]="SR MANTENIMIENTO CORRECTIVO", "EMERGENCIA", "OTROS")</f>
        <v>EMERGENCIA</v>
      </c>
      <c r="AL383" s="6" t="str">
        <f>+_xlfn.IFS(Tabla1[[#This Row],[Veces obj]]&lt;=1,"0-1",Tabla1[[#This Row],[Veces obj]]&lt;=2,"1-2",Tabla1[[#This Row],[Veces obj]]&lt;=3,"2-3",TRUE,"&gt;3")</f>
        <v>0-1</v>
      </c>
      <c r="AM383" s="6" t="str">
        <f>+_xlfn.IFS(MONTH(Tabla1[[#This Row],[MES]])&lt;=3,"Q1",MONTH(Tabla1[[#This Row],[MES]])&lt;=6,"Q2",MONTH(Tabla1[[#This Row],[MES]])&lt;=9,"Q3",TRUE,"Q4")</f>
        <v>Q1</v>
      </c>
      <c r="AN383" t="str">
        <f>+IFERROR(VLOOKUP(Tabla1[[#This Row],[CUENTA]],CTAS[],2,0),"OTROS")</f>
        <v>OTROS</v>
      </c>
      <c r="AP383" t="str">
        <f>+IFERROR(VLOOKUP(Tabla1[[#This Row],[EMPLEADO]],IS[],3,0),"OTROS")</f>
        <v>OTROS</v>
      </c>
      <c r="AQ383" t="str">
        <f>+IFERROR(VLOOKUP(Tabla1[[#This Row],[EMPLEADO]],IS[[NÓMINA]:[INGENIERO]],2,0),"OTROS")</f>
        <v>OTROS</v>
      </c>
    </row>
    <row r="384" spans="1:43" x14ac:dyDescent="0.25">
      <c r="A384" t="s">
        <v>36</v>
      </c>
      <c r="B384">
        <v>1</v>
      </c>
      <c r="C384" t="s">
        <v>864</v>
      </c>
      <c r="D384" t="s">
        <v>38</v>
      </c>
      <c r="E384" t="s">
        <v>865</v>
      </c>
      <c r="F384" t="s">
        <v>866</v>
      </c>
      <c r="G384" s="17" t="s">
        <v>867</v>
      </c>
      <c r="H384" t="s">
        <v>868</v>
      </c>
      <c r="I384" t="s">
        <v>43</v>
      </c>
      <c r="J384" t="s">
        <v>8</v>
      </c>
      <c r="K384" t="s">
        <v>869</v>
      </c>
      <c r="L384" t="s">
        <v>870</v>
      </c>
      <c r="M384" t="s">
        <v>871</v>
      </c>
      <c r="N384">
        <v>1</v>
      </c>
      <c r="O384" t="s">
        <v>47</v>
      </c>
      <c r="P384">
        <v>2</v>
      </c>
      <c r="Q384" t="s">
        <v>388</v>
      </c>
      <c r="R384" t="s">
        <v>440</v>
      </c>
      <c r="S384" t="s">
        <v>139</v>
      </c>
      <c r="T384" t="s">
        <v>51</v>
      </c>
      <c r="U384" t="s">
        <v>872</v>
      </c>
      <c r="V384">
        <v>0</v>
      </c>
      <c r="W384" s="1">
        <v>0</v>
      </c>
      <c r="X384">
        <v>1</v>
      </c>
      <c r="Y384">
        <v>0.47</v>
      </c>
      <c r="Z384">
        <v>4</v>
      </c>
      <c r="AA384">
        <v>0.11749999999999999</v>
      </c>
      <c r="AB384" s="2">
        <v>0</v>
      </c>
      <c r="AC384" s="1">
        <v>0</v>
      </c>
      <c r="AD384" s="7">
        <v>43493</v>
      </c>
      <c r="AE384" s="7">
        <v>43493</v>
      </c>
      <c r="AF384">
        <v>0</v>
      </c>
      <c r="AG384" t="s">
        <v>53</v>
      </c>
      <c r="AH384" s="2">
        <v>0</v>
      </c>
      <c r="AI384" s="1">
        <v>0</v>
      </c>
      <c r="AJ384" s="1">
        <v>0</v>
      </c>
      <c r="AK384" s="6" t="str">
        <f>+IF(Tabla1[[#This Row],[REQUEST_TY]]="SR MANTENIMIENTO CORRECTIVO", "EMERGENCIA", "OTROS")</f>
        <v>EMERGENCIA</v>
      </c>
      <c r="AL384" s="6" t="str">
        <f>+_xlfn.IFS(Tabla1[[#This Row],[Veces obj]]&lt;=1,"0-1",Tabla1[[#This Row],[Veces obj]]&lt;=2,"1-2",Tabla1[[#This Row],[Veces obj]]&lt;=3,"2-3",TRUE,"&gt;3")</f>
        <v>0-1</v>
      </c>
      <c r="AM384" s="6" t="str">
        <f>+_xlfn.IFS(MONTH(Tabla1[[#This Row],[MES]])&lt;=3,"Q1",MONTH(Tabla1[[#This Row],[MES]])&lt;=6,"Q2",MONTH(Tabla1[[#This Row],[MES]])&lt;=9,"Q3",TRUE,"Q4")</f>
        <v>Q1</v>
      </c>
      <c r="AN384" t="str">
        <f>+IFERROR(VLOOKUP(Tabla1[[#This Row],[CUENTA]],CTAS[],2,0),"OTROS")</f>
        <v>OTROS</v>
      </c>
      <c r="AP384" t="str">
        <f>+IFERROR(VLOOKUP(Tabla1[[#This Row],[EMPLEADO]],IS[],3,0),"OTROS")</f>
        <v>OTROS</v>
      </c>
      <c r="AQ384" t="str">
        <f>+IFERROR(VLOOKUP(Tabla1[[#This Row],[EMPLEADO]],IS[[NÓMINA]:[INGENIERO]],2,0),"OTROS")</f>
        <v>OTROS</v>
      </c>
    </row>
    <row r="385" spans="1:43" x14ac:dyDescent="0.25">
      <c r="A385" t="s">
        <v>36</v>
      </c>
      <c r="B385">
        <v>1</v>
      </c>
      <c r="C385" t="s">
        <v>873</v>
      </c>
      <c r="D385" t="s">
        <v>38</v>
      </c>
      <c r="E385" t="s">
        <v>373</v>
      </c>
      <c r="F385" t="s">
        <v>874</v>
      </c>
      <c r="G385" s="17" t="s">
        <v>875</v>
      </c>
      <c r="H385" t="s">
        <v>308</v>
      </c>
      <c r="I385" t="s">
        <v>43</v>
      </c>
      <c r="J385" t="s">
        <v>8</v>
      </c>
      <c r="K385" t="s">
        <v>495</v>
      </c>
      <c r="L385" t="s">
        <v>496</v>
      </c>
      <c r="M385" t="s">
        <v>46</v>
      </c>
      <c r="N385">
        <v>0</v>
      </c>
      <c r="O385" t="s">
        <v>47</v>
      </c>
      <c r="P385">
        <v>182</v>
      </c>
      <c r="Q385" t="s">
        <v>48</v>
      </c>
      <c r="R385" t="s">
        <v>153</v>
      </c>
      <c r="S385" t="s">
        <v>50</v>
      </c>
      <c r="T385" t="s">
        <v>51</v>
      </c>
      <c r="U385" t="s">
        <v>52</v>
      </c>
      <c r="V385">
        <v>1.05</v>
      </c>
      <c r="W385" s="1">
        <v>750.75000000000011</v>
      </c>
      <c r="X385">
        <v>1</v>
      </c>
      <c r="Y385">
        <v>0.59</v>
      </c>
      <c r="Z385">
        <v>5</v>
      </c>
      <c r="AA385">
        <v>0.11799999999999999</v>
      </c>
      <c r="AB385" s="2">
        <v>0</v>
      </c>
      <c r="AC385" s="1">
        <v>0</v>
      </c>
      <c r="AD385" s="7">
        <v>43488</v>
      </c>
      <c r="AE385" s="7">
        <v>43488</v>
      </c>
      <c r="AF385">
        <v>0</v>
      </c>
      <c r="AG385" t="s">
        <v>53</v>
      </c>
      <c r="AH385" s="2">
        <v>0</v>
      </c>
      <c r="AI385" s="1">
        <v>0</v>
      </c>
      <c r="AJ385" s="1">
        <v>0</v>
      </c>
      <c r="AK385" s="6" t="str">
        <f>+IF(Tabla1[[#This Row],[REQUEST_TY]]="SR MANTENIMIENTO CORRECTIVO", "EMERGENCIA", "OTROS")</f>
        <v>EMERGENCIA</v>
      </c>
      <c r="AL385" s="6" t="str">
        <f>+_xlfn.IFS(Tabla1[[#This Row],[Veces obj]]&lt;=1,"0-1",Tabla1[[#This Row],[Veces obj]]&lt;=2,"1-2",Tabla1[[#This Row],[Veces obj]]&lt;=3,"2-3",TRUE,"&gt;3")</f>
        <v>0-1</v>
      </c>
      <c r="AM385" s="6" t="str">
        <f>+_xlfn.IFS(MONTH(Tabla1[[#This Row],[MES]])&lt;=3,"Q1",MONTH(Tabla1[[#This Row],[MES]])&lt;=6,"Q2",MONTH(Tabla1[[#This Row],[MES]])&lt;=9,"Q3",TRUE,"Q4")</f>
        <v>Q1</v>
      </c>
      <c r="AN385" t="str">
        <f>+IFERROR(VLOOKUP(Tabla1[[#This Row],[CUENTA]],CTAS[],2,0),"OTROS")</f>
        <v>OTROS</v>
      </c>
      <c r="AP385" t="str">
        <f>+IFERROR(VLOOKUP(Tabla1[[#This Row],[EMPLEADO]],IS[],3,0),"OTROS")</f>
        <v>OTROS</v>
      </c>
      <c r="AQ385" t="str">
        <f>+IFERROR(VLOOKUP(Tabla1[[#This Row],[EMPLEADO]],IS[[NÓMINA]:[INGENIERO]],2,0),"OTROS")</f>
        <v>OTROS</v>
      </c>
    </row>
    <row r="386" spans="1:43" x14ac:dyDescent="0.25">
      <c r="A386" t="s">
        <v>4444</v>
      </c>
      <c r="B386">
        <v>1</v>
      </c>
      <c r="C386" t="s">
        <v>6199</v>
      </c>
      <c r="D386" t="s">
        <v>38</v>
      </c>
      <c r="E386" t="s">
        <v>76</v>
      </c>
      <c r="F386" t="s">
        <v>6200</v>
      </c>
      <c r="G386" s="17" t="s">
        <v>499</v>
      </c>
      <c r="H386" t="s">
        <v>471</v>
      </c>
      <c r="I386" t="s">
        <v>43</v>
      </c>
      <c r="J386" t="s">
        <v>8</v>
      </c>
      <c r="K386" t="s">
        <v>102</v>
      </c>
      <c r="L386" t="s">
        <v>500</v>
      </c>
      <c r="M386" t="s">
        <v>310</v>
      </c>
      <c r="N386">
        <v>0</v>
      </c>
      <c r="O386" t="s">
        <v>47</v>
      </c>
      <c r="P386">
        <v>2</v>
      </c>
      <c r="Q386" t="s">
        <v>388</v>
      </c>
      <c r="R386" t="s">
        <v>63</v>
      </c>
      <c r="S386" t="s">
        <v>64</v>
      </c>
      <c r="T386" t="s">
        <v>51</v>
      </c>
      <c r="U386" t="s">
        <v>389</v>
      </c>
      <c r="V386">
        <v>0</v>
      </c>
      <c r="W386" s="1">
        <v>0</v>
      </c>
      <c r="X386">
        <v>1</v>
      </c>
      <c r="Y386">
        <v>0.59</v>
      </c>
      <c r="Z386">
        <v>5</v>
      </c>
      <c r="AA386">
        <v>0.11799999999999999</v>
      </c>
      <c r="AB386" s="2">
        <v>0</v>
      </c>
      <c r="AC386" s="1">
        <v>0</v>
      </c>
      <c r="AD386" s="7">
        <v>43510</v>
      </c>
      <c r="AE386" s="7">
        <v>43510</v>
      </c>
      <c r="AF386">
        <v>0</v>
      </c>
      <c r="AG386" t="s">
        <v>53</v>
      </c>
      <c r="AH386" s="2">
        <v>0</v>
      </c>
      <c r="AI386" s="1">
        <v>0</v>
      </c>
      <c r="AJ386" s="1">
        <v>0</v>
      </c>
      <c r="AK386" s="6" t="str">
        <f>+IF(Tabla1[[#This Row],[REQUEST_TY]]="SR MANTENIMIENTO CORRECTIVO", "EMERGENCIA", "OTROS")</f>
        <v>EMERGENCIA</v>
      </c>
      <c r="AL386" s="6" t="str">
        <f>+_xlfn.IFS(Tabla1[[#This Row],[Veces obj]]&lt;=1,"0-1",Tabla1[[#This Row],[Veces obj]]&lt;=2,"1-2",Tabla1[[#This Row],[Veces obj]]&lt;=3,"2-3",TRUE,"&gt;3")</f>
        <v>0-1</v>
      </c>
      <c r="AM386" s="6" t="str">
        <f>+_xlfn.IFS(MONTH(Tabla1[[#This Row],[MES]])&lt;=3,"Q1",MONTH(Tabla1[[#This Row],[MES]])&lt;=6,"Q2",MONTH(Tabla1[[#This Row],[MES]])&lt;=9,"Q3",TRUE,"Q4")</f>
        <v>Q1</v>
      </c>
      <c r="AN386" t="str">
        <f>+IFERROR(VLOOKUP(Tabla1[[#This Row],[CUENTA]],CTAS[],2,0),"OTROS")</f>
        <v>OTROS</v>
      </c>
      <c r="AP386" t="str">
        <f>+IFERROR(VLOOKUP(Tabla1[[#This Row],[EMPLEADO]],IS[],3,0),"OTROS")</f>
        <v>OTROS</v>
      </c>
      <c r="AQ386" t="str">
        <f>+IFERROR(VLOOKUP(Tabla1[[#This Row],[EMPLEADO]],IS[[NÓMINA]:[INGENIERO]],2,0),"OTROS")</f>
        <v>OTROS</v>
      </c>
    </row>
    <row r="387" spans="1:43" x14ac:dyDescent="0.25">
      <c r="A387" t="s">
        <v>36</v>
      </c>
      <c r="B387">
        <v>1</v>
      </c>
      <c r="C387" t="s">
        <v>876</v>
      </c>
      <c r="D387" t="s">
        <v>38</v>
      </c>
      <c r="E387" t="s">
        <v>133</v>
      </c>
      <c r="F387" t="s">
        <v>877</v>
      </c>
      <c r="G387" s="17" t="s">
        <v>878</v>
      </c>
      <c r="H387" t="s">
        <v>646</v>
      </c>
      <c r="I387" t="s">
        <v>43</v>
      </c>
      <c r="J387" t="s">
        <v>8</v>
      </c>
      <c r="K387" t="s">
        <v>59</v>
      </c>
      <c r="L387" t="s">
        <v>357</v>
      </c>
      <c r="M387" t="s">
        <v>358</v>
      </c>
      <c r="N387">
        <v>0</v>
      </c>
      <c r="O387" t="s">
        <v>47</v>
      </c>
      <c r="P387">
        <v>4</v>
      </c>
      <c r="Q387" t="s">
        <v>207</v>
      </c>
      <c r="R387" t="s">
        <v>138</v>
      </c>
      <c r="S387" t="s">
        <v>139</v>
      </c>
      <c r="T387" t="s">
        <v>51</v>
      </c>
      <c r="U387" t="s">
        <v>879</v>
      </c>
      <c r="V387">
        <v>0.6</v>
      </c>
      <c r="W387" s="1">
        <v>943.80000000000007</v>
      </c>
      <c r="X387">
        <v>1</v>
      </c>
      <c r="Y387">
        <v>0.48</v>
      </c>
      <c r="Z387">
        <v>4</v>
      </c>
      <c r="AA387">
        <v>0.12</v>
      </c>
      <c r="AB387" s="2">
        <v>0</v>
      </c>
      <c r="AC387" s="1">
        <v>0</v>
      </c>
      <c r="AD387" s="7">
        <v>43469</v>
      </c>
      <c r="AE387" s="7">
        <v>43472</v>
      </c>
      <c r="AF387">
        <v>1</v>
      </c>
      <c r="AG387" t="s">
        <v>53</v>
      </c>
      <c r="AH387" s="2">
        <v>0</v>
      </c>
      <c r="AI387" s="1">
        <v>0</v>
      </c>
      <c r="AJ387" s="1">
        <v>0</v>
      </c>
      <c r="AK387" s="6" t="str">
        <f>+IF(Tabla1[[#This Row],[REQUEST_TY]]="SR MANTENIMIENTO CORRECTIVO", "EMERGENCIA", "OTROS")</f>
        <v>EMERGENCIA</v>
      </c>
      <c r="AL387" s="6" t="str">
        <f>+_xlfn.IFS(Tabla1[[#This Row],[Veces obj]]&lt;=1,"0-1",Tabla1[[#This Row],[Veces obj]]&lt;=2,"1-2",Tabla1[[#This Row],[Veces obj]]&lt;=3,"2-3",TRUE,"&gt;3")</f>
        <v>0-1</v>
      </c>
      <c r="AM387" s="6" t="str">
        <f>+_xlfn.IFS(MONTH(Tabla1[[#This Row],[MES]])&lt;=3,"Q1",MONTH(Tabla1[[#This Row],[MES]])&lt;=6,"Q2",MONTH(Tabla1[[#This Row],[MES]])&lt;=9,"Q3",TRUE,"Q4")</f>
        <v>Q1</v>
      </c>
      <c r="AN387" t="str">
        <f>+IFERROR(VLOOKUP(Tabla1[[#This Row],[CUENTA]],CTAS[],2,0),"OTROS")</f>
        <v>OTROS</v>
      </c>
      <c r="AP387" t="str">
        <f>+IFERROR(VLOOKUP(Tabla1[[#This Row],[EMPLEADO]],IS[],3,0),"OTROS")</f>
        <v>OTROS</v>
      </c>
      <c r="AQ387" t="str">
        <f>+IFERROR(VLOOKUP(Tabla1[[#This Row],[EMPLEADO]],IS[[NÓMINA]:[INGENIERO]],2,0),"OTROS")</f>
        <v>OTROS</v>
      </c>
    </row>
    <row r="388" spans="1:43" x14ac:dyDescent="0.25">
      <c r="A388" t="s">
        <v>36</v>
      </c>
      <c r="B388">
        <v>1</v>
      </c>
      <c r="C388" t="s">
        <v>880</v>
      </c>
      <c r="D388" t="s">
        <v>38</v>
      </c>
      <c r="E388" t="s">
        <v>636</v>
      </c>
      <c r="F388" t="s">
        <v>881</v>
      </c>
      <c r="G388" s="17" t="s">
        <v>882</v>
      </c>
      <c r="H388" t="s">
        <v>308</v>
      </c>
      <c r="I388" t="s">
        <v>43</v>
      </c>
      <c r="J388" t="s">
        <v>8</v>
      </c>
      <c r="K388" t="s">
        <v>495</v>
      </c>
      <c r="L388" t="s">
        <v>496</v>
      </c>
      <c r="M388" t="s">
        <v>46</v>
      </c>
      <c r="N388">
        <v>0</v>
      </c>
      <c r="O388" t="s">
        <v>47</v>
      </c>
      <c r="P388">
        <v>294</v>
      </c>
      <c r="Q388" t="s">
        <v>48</v>
      </c>
      <c r="R388" t="s">
        <v>153</v>
      </c>
      <c r="S388" t="s">
        <v>50</v>
      </c>
      <c r="T388" t="s">
        <v>51</v>
      </c>
      <c r="U388" t="s">
        <v>52</v>
      </c>
      <c r="V388">
        <v>1.05</v>
      </c>
      <c r="W388" s="1">
        <v>750.75000000000011</v>
      </c>
      <c r="X388">
        <v>1</v>
      </c>
      <c r="Y388">
        <v>0.6</v>
      </c>
      <c r="Z388">
        <v>5</v>
      </c>
      <c r="AA388">
        <v>0.12</v>
      </c>
      <c r="AB388" s="2">
        <v>0</v>
      </c>
      <c r="AC388" s="1">
        <v>0</v>
      </c>
      <c r="AD388" s="7">
        <v>43475</v>
      </c>
      <c r="AE388" s="7">
        <v>43476</v>
      </c>
      <c r="AF388">
        <v>1</v>
      </c>
      <c r="AG388" t="s">
        <v>53</v>
      </c>
      <c r="AH388" s="2">
        <v>0</v>
      </c>
      <c r="AI388" s="1">
        <v>0</v>
      </c>
      <c r="AJ388" s="1">
        <v>0</v>
      </c>
      <c r="AK388" s="6" t="str">
        <f>+IF(Tabla1[[#This Row],[REQUEST_TY]]="SR MANTENIMIENTO CORRECTIVO", "EMERGENCIA", "OTROS")</f>
        <v>EMERGENCIA</v>
      </c>
      <c r="AL388" s="6" t="str">
        <f>+_xlfn.IFS(Tabla1[[#This Row],[Veces obj]]&lt;=1,"0-1",Tabla1[[#This Row],[Veces obj]]&lt;=2,"1-2",Tabla1[[#This Row],[Veces obj]]&lt;=3,"2-3",TRUE,"&gt;3")</f>
        <v>0-1</v>
      </c>
      <c r="AM388" s="6" t="str">
        <f>+_xlfn.IFS(MONTH(Tabla1[[#This Row],[MES]])&lt;=3,"Q1",MONTH(Tabla1[[#This Row],[MES]])&lt;=6,"Q2",MONTH(Tabla1[[#This Row],[MES]])&lt;=9,"Q3",TRUE,"Q4")</f>
        <v>Q1</v>
      </c>
      <c r="AN388" t="str">
        <f>+IFERROR(VLOOKUP(Tabla1[[#This Row],[CUENTA]],CTAS[],2,0),"OTROS")</f>
        <v>OTROS</v>
      </c>
      <c r="AP388" t="str">
        <f>+IFERROR(VLOOKUP(Tabla1[[#This Row],[EMPLEADO]],IS[],3,0),"OTROS")</f>
        <v>OTROS</v>
      </c>
      <c r="AQ388" t="str">
        <f>+IFERROR(VLOOKUP(Tabla1[[#This Row],[EMPLEADO]],IS[[NÓMINA]:[INGENIERO]],2,0),"OTROS")</f>
        <v>OTROS</v>
      </c>
    </row>
    <row r="389" spans="1:43" x14ac:dyDescent="0.25">
      <c r="A389" t="s">
        <v>36</v>
      </c>
      <c r="B389">
        <v>1</v>
      </c>
      <c r="C389" t="s">
        <v>883</v>
      </c>
      <c r="D389" t="s">
        <v>38</v>
      </c>
      <c r="E389" t="s">
        <v>884</v>
      </c>
      <c r="F389" t="s">
        <v>885</v>
      </c>
      <c r="G389" s="17" t="s">
        <v>886</v>
      </c>
      <c r="H389" t="s">
        <v>308</v>
      </c>
      <c r="I389" t="s">
        <v>43</v>
      </c>
      <c r="J389" t="s">
        <v>8</v>
      </c>
      <c r="K389" t="s">
        <v>144</v>
      </c>
      <c r="L389" t="s">
        <v>616</v>
      </c>
      <c r="M389" t="s">
        <v>46</v>
      </c>
      <c r="N389">
        <v>0</v>
      </c>
      <c r="O389" t="s">
        <v>47</v>
      </c>
      <c r="P389">
        <v>55</v>
      </c>
      <c r="Q389" t="s">
        <v>82</v>
      </c>
      <c r="R389" t="s">
        <v>95</v>
      </c>
      <c r="S389" t="s">
        <v>64</v>
      </c>
      <c r="T389" t="s">
        <v>51</v>
      </c>
      <c r="U389" t="s">
        <v>83</v>
      </c>
      <c r="V389">
        <v>1.05</v>
      </c>
      <c r="W389" s="1">
        <v>1433.25</v>
      </c>
      <c r="X389">
        <v>1</v>
      </c>
      <c r="Y389">
        <v>0.6</v>
      </c>
      <c r="Z389">
        <v>5</v>
      </c>
      <c r="AA389">
        <v>0.12</v>
      </c>
      <c r="AB389" s="2">
        <v>0</v>
      </c>
      <c r="AC389" s="1">
        <v>0</v>
      </c>
      <c r="AD389" s="7">
        <v>43489</v>
      </c>
      <c r="AE389" s="7">
        <v>43490</v>
      </c>
      <c r="AF389">
        <v>1</v>
      </c>
      <c r="AG389" t="s">
        <v>53</v>
      </c>
      <c r="AH389" s="2">
        <v>0</v>
      </c>
      <c r="AI389" s="1">
        <v>0</v>
      </c>
      <c r="AJ389" s="1">
        <v>0</v>
      </c>
      <c r="AK389" s="6" t="str">
        <f>+IF(Tabla1[[#This Row],[REQUEST_TY]]="SR MANTENIMIENTO CORRECTIVO", "EMERGENCIA", "OTROS")</f>
        <v>EMERGENCIA</v>
      </c>
      <c r="AL389" s="6" t="str">
        <f>+_xlfn.IFS(Tabla1[[#This Row],[Veces obj]]&lt;=1,"0-1",Tabla1[[#This Row],[Veces obj]]&lt;=2,"1-2",Tabla1[[#This Row],[Veces obj]]&lt;=3,"2-3",TRUE,"&gt;3")</f>
        <v>0-1</v>
      </c>
      <c r="AM389" s="6" t="str">
        <f>+_xlfn.IFS(MONTH(Tabla1[[#This Row],[MES]])&lt;=3,"Q1",MONTH(Tabla1[[#This Row],[MES]])&lt;=6,"Q2",MONTH(Tabla1[[#This Row],[MES]])&lt;=9,"Q3",TRUE,"Q4")</f>
        <v>Q1</v>
      </c>
      <c r="AN389" t="str">
        <f>+IFERROR(VLOOKUP(Tabla1[[#This Row],[CUENTA]],CTAS[],2,0),"OTROS")</f>
        <v>OTROS</v>
      </c>
      <c r="AP389" t="str">
        <f>+IFERROR(VLOOKUP(Tabla1[[#This Row],[EMPLEADO]],IS[],3,0),"OTROS")</f>
        <v>OTROS</v>
      </c>
      <c r="AQ389" t="str">
        <f>+IFERROR(VLOOKUP(Tabla1[[#This Row],[EMPLEADO]],IS[[NÓMINA]:[INGENIERO]],2,0),"OTROS")</f>
        <v>OTROS</v>
      </c>
    </row>
    <row r="390" spans="1:43" x14ac:dyDescent="0.25">
      <c r="A390" t="s">
        <v>4444</v>
      </c>
      <c r="B390">
        <v>1</v>
      </c>
      <c r="C390" t="s">
        <v>4623</v>
      </c>
      <c r="D390" t="s">
        <v>38</v>
      </c>
      <c r="E390" t="s">
        <v>604</v>
      </c>
      <c r="F390" t="s">
        <v>2859</v>
      </c>
      <c r="G390" s="17" t="s">
        <v>4624</v>
      </c>
      <c r="H390" t="s">
        <v>308</v>
      </c>
      <c r="I390" t="s">
        <v>43</v>
      </c>
      <c r="J390" t="s">
        <v>8</v>
      </c>
      <c r="K390" t="s">
        <v>495</v>
      </c>
      <c r="L390" t="s">
        <v>496</v>
      </c>
      <c r="M390" t="s">
        <v>46</v>
      </c>
      <c r="N390">
        <v>0</v>
      </c>
      <c r="O390" t="s">
        <v>47</v>
      </c>
      <c r="P390">
        <v>70</v>
      </c>
      <c r="Q390" t="s">
        <v>48</v>
      </c>
      <c r="R390" t="s">
        <v>63</v>
      </c>
      <c r="S390" t="s">
        <v>64</v>
      </c>
      <c r="T390" t="s">
        <v>51</v>
      </c>
      <c r="U390" t="s">
        <v>96</v>
      </c>
      <c r="V390">
        <v>1.1000000000000001</v>
      </c>
      <c r="W390" s="1">
        <v>1501.5000000000002</v>
      </c>
      <c r="X390">
        <v>1</v>
      </c>
      <c r="Y390">
        <v>0.6</v>
      </c>
      <c r="Z390">
        <v>5</v>
      </c>
      <c r="AA390">
        <v>0.12</v>
      </c>
      <c r="AB390" s="2">
        <v>0</v>
      </c>
      <c r="AC390" s="1">
        <v>0</v>
      </c>
      <c r="AD390" s="7">
        <v>43497</v>
      </c>
      <c r="AE390" s="7">
        <v>43497</v>
      </c>
      <c r="AF390">
        <v>0</v>
      </c>
      <c r="AG390" t="s">
        <v>53</v>
      </c>
      <c r="AH390" s="2">
        <v>0</v>
      </c>
      <c r="AI390" s="1">
        <v>0</v>
      </c>
      <c r="AJ390" s="1">
        <v>0</v>
      </c>
      <c r="AK390" s="6" t="str">
        <f>+IF(Tabla1[[#This Row],[REQUEST_TY]]="SR MANTENIMIENTO CORRECTIVO", "EMERGENCIA", "OTROS")</f>
        <v>EMERGENCIA</v>
      </c>
      <c r="AL390" s="6" t="str">
        <f>+_xlfn.IFS(Tabla1[[#This Row],[Veces obj]]&lt;=1,"0-1",Tabla1[[#This Row],[Veces obj]]&lt;=2,"1-2",Tabla1[[#This Row],[Veces obj]]&lt;=3,"2-3",TRUE,"&gt;3")</f>
        <v>0-1</v>
      </c>
      <c r="AM390" s="6" t="str">
        <f>+_xlfn.IFS(MONTH(Tabla1[[#This Row],[MES]])&lt;=3,"Q1",MONTH(Tabla1[[#This Row],[MES]])&lt;=6,"Q2",MONTH(Tabla1[[#This Row],[MES]])&lt;=9,"Q3",TRUE,"Q4")</f>
        <v>Q1</v>
      </c>
      <c r="AN390" t="str">
        <f>+IFERROR(VLOOKUP(Tabla1[[#This Row],[CUENTA]],CTAS[],2,0),"OTROS")</f>
        <v>OTROS</v>
      </c>
      <c r="AP390" t="str">
        <f>+IFERROR(VLOOKUP(Tabla1[[#This Row],[EMPLEADO]],IS[],3,0),"OTROS")</f>
        <v>OTROS</v>
      </c>
      <c r="AQ390" t="str">
        <f>+IFERROR(VLOOKUP(Tabla1[[#This Row],[EMPLEADO]],IS[[NÓMINA]:[INGENIERO]],2,0),"OTROS")</f>
        <v>OTROS</v>
      </c>
    </row>
    <row r="391" spans="1:43" x14ac:dyDescent="0.25">
      <c r="A391" t="s">
        <v>4444</v>
      </c>
      <c r="B391">
        <v>1</v>
      </c>
      <c r="C391" t="s">
        <v>5166</v>
      </c>
      <c r="D391" t="s">
        <v>38</v>
      </c>
      <c r="E391" t="s">
        <v>993</v>
      </c>
      <c r="F391" t="s">
        <v>5167</v>
      </c>
      <c r="G391" s="17" t="s">
        <v>5168</v>
      </c>
      <c r="H391" t="s">
        <v>568</v>
      </c>
      <c r="I391" t="s">
        <v>43</v>
      </c>
      <c r="J391" t="s">
        <v>8</v>
      </c>
      <c r="K391" t="s">
        <v>71</v>
      </c>
      <c r="L391" t="s">
        <v>569</v>
      </c>
      <c r="M391" t="s">
        <v>570</v>
      </c>
      <c r="N391">
        <v>0</v>
      </c>
      <c r="O391" t="s">
        <v>47</v>
      </c>
      <c r="P391">
        <v>133</v>
      </c>
      <c r="Q391" t="s">
        <v>48</v>
      </c>
      <c r="R391" t="s">
        <v>235</v>
      </c>
      <c r="S391" t="s">
        <v>50</v>
      </c>
      <c r="T391" t="s">
        <v>51</v>
      </c>
      <c r="U391" t="s">
        <v>52</v>
      </c>
      <c r="V391">
        <v>1.05</v>
      </c>
      <c r="W391" s="1">
        <v>750.75000000000011</v>
      </c>
      <c r="X391">
        <v>1</v>
      </c>
      <c r="Y391">
        <v>0.6</v>
      </c>
      <c r="Z391">
        <v>5</v>
      </c>
      <c r="AA391">
        <v>0.12</v>
      </c>
      <c r="AB391" s="2">
        <v>0</v>
      </c>
      <c r="AC391" s="1">
        <v>0</v>
      </c>
      <c r="AD391" s="7">
        <v>43502</v>
      </c>
      <c r="AE391" s="7">
        <v>43502</v>
      </c>
      <c r="AF391">
        <v>0</v>
      </c>
      <c r="AG391" t="s">
        <v>53</v>
      </c>
      <c r="AH391" s="2">
        <v>0</v>
      </c>
      <c r="AI391" s="1">
        <v>0</v>
      </c>
      <c r="AJ391" s="1">
        <v>0</v>
      </c>
      <c r="AK391" s="6" t="str">
        <f>+IF(Tabla1[[#This Row],[REQUEST_TY]]="SR MANTENIMIENTO CORRECTIVO", "EMERGENCIA", "OTROS")</f>
        <v>EMERGENCIA</v>
      </c>
      <c r="AL391" s="6" t="str">
        <f>+_xlfn.IFS(Tabla1[[#This Row],[Veces obj]]&lt;=1,"0-1",Tabla1[[#This Row],[Veces obj]]&lt;=2,"1-2",Tabla1[[#This Row],[Veces obj]]&lt;=3,"2-3",TRUE,"&gt;3")</f>
        <v>0-1</v>
      </c>
      <c r="AM391" s="6" t="str">
        <f>+_xlfn.IFS(MONTH(Tabla1[[#This Row],[MES]])&lt;=3,"Q1",MONTH(Tabla1[[#This Row],[MES]])&lt;=6,"Q2",MONTH(Tabla1[[#This Row],[MES]])&lt;=9,"Q3",TRUE,"Q4")</f>
        <v>Q1</v>
      </c>
      <c r="AN391" t="str">
        <f>+IFERROR(VLOOKUP(Tabla1[[#This Row],[CUENTA]],CTAS[],2,0),"OTROS")</f>
        <v>OTROS</v>
      </c>
      <c r="AP391" t="str">
        <f>+IFERROR(VLOOKUP(Tabla1[[#This Row],[EMPLEADO]],IS[],3,0),"OTROS")</f>
        <v>OTROS</v>
      </c>
      <c r="AQ391" t="str">
        <f>+IFERROR(VLOOKUP(Tabla1[[#This Row],[EMPLEADO]],IS[[NÓMINA]:[INGENIERO]],2,0),"OTROS")</f>
        <v>OTROS</v>
      </c>
    </row>
    <row r="392" spans="1:43" x14ac:dyDescent="0.25">
      <c r="A392" t="s">
        <v>4444</v>
      </c>
      <c r="B392">
        <v>1</v>
      </c>
      <c r="C392" t="s">
        <v>5923</v>
      </c>
      <c r="D392" t="s">
        <v>38</v>
      </c>
      <c r="E392" t="s">
        <v>884</v>
      </c>
      <c r="F392" t="s">
        <v>5924</v>
      </c>
      <c r="G392" s="17" t="s">
        <v>5925</v>
      </c>
      <c r="H392" t="s">
        <v>308</v>
      </c>
      <c r="I392" t="s">
        <v>43</v>
      </c>
      <c r="J392" t="s">
        <v>8</v>
      </c>
      <c r="K392" t="s">
        <v>5926</v>
      </c>
      <c r="L392" t="s">
        <v>616</v>
      </c>
      <c r="M392" t="s">
        <v>310</v>
      </c>
      <c r="N392">
        <v>0</v>
      </c>
      <c r="O392" t="s">
        <v>47</v>
      </c>
      <c r="P392">
        <v>511</v>
      </c>
      <c r="Q392" t="s">
        <v>48</v>
      </c>
      <c r="R392" t="s">
        <v>95</v>
      </c>
      <c r="S392" t="s">
        <v>64</v>
      </c>
      <c r="T392" t="s">
        <v>51</v>
      </c>
      <c r="U392" t="s">
        <v>96</v>
      </c>
      <c r="V392">
        <v>1.1000000000000001</v>
      </c>
      <c r="W392" s="1">
        <v>1501.5000000000002</v>
      </c>
      <c r="X392">
        <v>1</v>
      </c>
      <c r="Y392">
        <v>0.6</v>
      </c>
      <c r="Z392">
        <v>5</v>
      </c>
      <c r="AA392">
        <v>0.12</v>
      </c>
      <c r="AB392" s="2">
        <v>0</v>
      </c>
      <c r="AC392" s="1">
        <v>0</v>
      </c>
      <c r="AD392" s="7">
        <v>43509</v>
      </c>
      <c r="AE392" s="7">
        <v>43509</v>
      </c>
      <c r="AF392">
        <v>0</v>
      </c>
      <c r="AG392" t="s">
        <v>53</v>
      </c>
      <c r="AH392" s="2">
        <v>0</v>
      </c>
      <c r="AI392" s="1">
        <v>0</v>
      </c>
      <c r="AJ392" s="1">
        <v>0</v>
      </c>
      <c r="AK392" s="6" t="str">
        <f>+IF(Tabla1[[#This Row],[REQUEST_TY]]="SR MANTENIMIENTO CORRECTIVO", "EMERGENCIA", "OTROS")</f>
        <v>EMERGENCIA</v>
      </c>
      <c r="AL392" s="6" t="str">
        <f>+_xlfn.IFS(Tabla1[[#This Row],[Veces obj]]&lt;=1,"0-1",Tabla1[[#This Row],[Veces obj]]&lt;=2,"1-2",Tabla1[[#This Row],[Veces obj]]&lt;=3,"2-3",TRUE,"&gt;3")</f>
        <v>0-1</v>
      </c>
      <c r="AM392" s="6" t="str">
        <f>+_xlfn.IFS(MONTH(Tabla1[[#This Row],[MES]])&lt;=3,"Q1",MONTH(Tabla1[[#This Row],[MES]])&lt;=6,"Q2",MONTH(Tabla1[[#This Row],[MES]])&lt;=9,"Q3",TRUE,"Q4")</f>
        <v>Q1</v>
      </c>
      <c r="AN392" t="str">
        <f>+IFERROR(VLOOKUP(Tabla1[[#This Row],[CUENTA]],CTAS[],2,0),"OTROS")</f>
        <v>OTROS</v>
      </c>
      <c r="AP392" t="str">
        <f>+IFERROR(VLOOKUP(Tabla1[[#This Row],[EMPLEADO]],IS[],3,0),"OTROS")</f>
        <v>OTROS</v>
      </c>
      <c r="AQ392" t="str">
        <f>+IFERROR(VLOOKUP(Tabla1[[#This Row],[EMPLEADO]],IS[[NÓMINA]:[INGENIERO]],2,0),"OTROS")</f>
        <v>OTROS</v>
      </c>
    </row>
    <row r="393" spans="1:43" x14ac:dyDescent="0.25">
      <c r="A393" t="s">
        <v>4444</v>
      </c>
      <c r="B393">
        <v>1</v>
      </c>
      <c r="C393" t="s">
        <v>6269</v>
      </c>
      <c r="D393" t="s">
        <v>38</v>
      </c>
      <c r="E393" t="s">
        <v>85</v>
      </c>
      <c r="F393" t="s">
        <v>6270</v>
      </c>
      <c r="G393" s="17" t="s">
        <v>6271</v>
      </c>
      <c r="H393" t="s">
        <v>308</v>
      </c>
      <c r="I393" t="s">
        <v>43</v>
      </c>
      <c r="J393" t="s">
        <v>8</v>
      </c>
      <c r="K393" t="s">
        <v>495</v>
      </c>
      <c r="L393" t="s">
        <v>496</v>
      </c>
      <c r="M393" t="s">
        <v>46</v>
      </c>
      <c r="N393">
        <v>0</v>
      </c>
      <c r="O393" t="s">
        <v>47</v>
      </c>
      <c r="P393">
        <v>252</v>
      </c>
      <c r="Q393" t="s">
        <v>48</v>
      </c>
      <c r="R393" t="s">
        <v>49</v>
      </c>
      <c r="S393" t="s">
        <v>50</v>
      </c>
      <c r="T393" t="s">
        <v>51</v>
      </c>
      <c r="U393" t="s">
        <v>52</v>
      </c>
      <c r="V393">
        <v>1.05</v>
      </c>
      <c r="W393" s="1">
        <v>750.75000000000011</v>
      </c>
      <c r="X393">
        <v>1</v>
      </c>
      <c r="Y393">
        <v>0.6</v>
      </c>
      <c r="Z393">
        <v>5</v>
      </c>
      <c r="AA393">
        <v>0.12</v>
      </c>
      <c r="AB393" s="2">
        <v>0</v>
      </c>
      <c r="AC393" s="1">
        <v>0</v>
      </c>
      <c r="AD393" s="7">
        <v>43511</v>
      </c>
      <c r="AE393" s="7">
        <v>43514</v>
      </c>
      <c r="AF393">
        <v>1</v>
      </c>
      <c r="AG393" t="s">
        <v>53</v>
      </c>
      <c r="AH393" s="2">
        <v>0</v>
      </c>
      <c r="AI393" s="1">
        <v>0</v>
      </c>
      <c r="AJ393" s="1">
        <v>0</v>
      </c>
      <c r="AK393" s="6" t="str">
        <f>+IF(Tabla1[[#This Row],[REQUEST_TY]]="SR MANTENIMIENTO CORRECTIVO", "EMERGENCIA", "OTROS")</f>
        <v>EMERGENCIA</v>
      </c>
      <c r="AL393" s="6" t="str">
        <f>+_xlfn.IFS(Tabla1[[#This Row],[Veces obj]]&lt;=1,"0-1",Tabla1[[#This Row],[Veces obj]]&lt;=2,"1-2",Tabla1[[#This Row],[Veces obj]]&lt;=3,"2-3",TRUE,"&gt;3")</f>
        <v>0-1</v>
      </c>
      <c r="AM393" s="6" t="str">
        <f>+_xlfn.IFS(MONTH(Tabla1[[#This Row],[MES]])&lt;=3,"Q1",MONTH(Tabla1[[#This Row],[MES]])&lt;=6,"Q2",MONTH(Tabla1[[#This Row],[MES]])&lt;=9,"Q3",TRUE,"Q4")</f>
        <v>Q1</v>
      </c>
      <c r="AN393" t="str">
        <f>+IFERROR(VLOOKUP(Tabla1[[#This Row],[CUENTA]],CTAS[],2,0),"OTROS")</f>
        <v>OTROS</v>
      </c>
      <c r="AP393" t="str">
        <f>+IFERROR(VLOOKUP(Tabla1[[#This Row],[EMPLEADO]],IS[],3,0),"OTROS")</f>
        <v>OTROS</v>
      </c>
      <c r="AQ393" t="str">
        <f>+IFERROR(VLOOKUP(Tabla1[[#This Row],[EMPLEADO]],IS[[NÓMINA]:[INGENIERO]],2,0),"OTROS")</f>
        <v>OTROS</v>
      </c>
    </row>
    <row r="394" spans="1:43" x14ac:dyDescent="0.25">
      <c r="A394" t="s">
        <v>4444</v>
      </c>
      <c r="B394">
        <v>1</v>
      </c>
      <c r="C394" t="s">
        <v>7152</v>
      </c>
      <c r="D394" t="s">
        <v>38</v>
      </c>
      <c r="E394" t="s">
        <v>613</v>
      </c>
      <c r="F394" t="s">
        <v>7153</v>
      </c>
      <c r="G394" s="17" t="s">
        <v>7154</v>
      </c>
      <c r="H394" t="s">
        <v>308</v>
      </c>
      <c r="I394" t="s">
        <v>43</v>
      </c>
      <c r="J394" t="s">
        <v>8</v>
      </c>
      <c r="K394" t="s">
        <v>495</v>
      </c>
      <c r="L394" t="s">
        <v>496</v>
      </c>
      <c r="M394" t="s">
        <v>46</v>
      </c>
      <c r="N394">
        <v>0</v>
      </c>
      <c r="O394" t="s">
        <v>47</v>
      </c>
      <c r="P394">
        <v>76</v>
      </c>
      <c r="Q394" t="s">
        <v>48</v>
      </c>
      <c r="R394" t="s">
        <v>235</v>
      </c>
      <c r="S394" t="s">
        <v>50</v>
      </c>
      <c r="T394" t="s">
        <v>51</v>
      </c>
      <c r="U394" t="s">
        <v>52</v>
      </c>
      <c r="V394">
        <v>1.05</v>
      </c>
      <c r="W394" s="1">
        <v>750.75000000000011</v>
      </c>
      <c r="X394">
        <v>1</v>
      </c>
      <c r="Y394">
        <v>0.6</v>
      </c>
      <c r="Z394">
        <v>5</v>
      </c>
      <c r="AA394">
        <v>0.12</v>
      </c>
      <c r="AB394" s="2">
        <v>0</v>
      </c>
      <c r="AC394" s="1">
        <v>0</v>
      </c>
      <c r="AD394" s="7">
        <v>43522</v>
      </c>
      <c r="AE394" s="7">
        <v>43522</v>
      </c>
      <c r="AF394">
        <v>0</v>
      </c>
      <c r="AG394" t="s">
        <v>53</v>
      </c>
      <c r="AH394" s="2">
        <v>0</v>
      </c>
      <c r="AI394" s="1">
        <v>0</v>
      </c>
      <c r="AJ394" s="1">
        <v>0</v>
      </c>
      <c r="AK394" s="6" t="str">
        <f>+IF(Tabla1[[#This Row],[REQUEST_TY]]="SR MANTENIMIENTO CORRECTIVO", "EMERGENCIA", "OTROS")</f>
        <v>EMERGENCIA</v>
      </c>
      <c r="AL394" s="6" t="str">
        <f>+_xlfn.IFS(Tabla1[[#This Row],[Veces obj]]&lt;=1,"0-1",Tabla1[[#This Row],[Veces obj]]&lt;=2,"1-2",Tabla1[[#This Row],[Veces obj]]&lt;=3,"2-3",TRUE,"&gt;3")</f>
        <v>0-1</v>
      </c>
      <c r="AM394" s="6" t="str">
        <f>+_xlfn.IFS(MONTH(Tabla1[[#This Row],[MES]])&lt;=3,"Q1",MONTH(Tabla1[[#This Row],[MES]])&lt;=6,"Q2",MONTH(Tabla1[[#This Row],[MES]])&lt;=9,"Q3",TRUE,"Q4")</f>
        <v>Q1</v>
      </c>
      <c r="AN394" t="str">
        <f>+IFERROR(VLOOKUP(Tabla1[[#This Row],[CUENTA]],CTAS[],2,0),"OTROS")</f>
        <v>OTROS</v>
      </c>
      <c r="AP394" t="str">
        <f>+IFERROR(VLOOKUP(Tabla1[[#This Row],[EMPLEADO]],IS[],3,0),"OTROS")</f>
        <v>OTROS</v>
      </c>
      <c r="AQ394" t="str">
        <f>+IFERROR(VLOOKUP(Tabla1[[#This Row],[EMPLEADO]],IS[[NÓMINA]:[INGENIERO]],2,0),"OTROS")</f>
        <v>OTROS</v>
      </c>
    </row>
    <row r="395" spans="1:43" x14ac:dyDescent="0.25">
      <c r="A395" t="s">
        <v>4444</v>
      </c>
      <c r="B395">
        <v>1</v>
      </c>
      <c r="C395" t="s">
        <v>6542</v>
      </c>
      <c r="D395" t="s">
        <v>3370</v>
      </c>
      <c r="E395" t="s">
        <v>6529</v>
      </c>
      <c r="F395" t="s">
        <v>6543</v>
      </c>
      <c r="G395" s="17" t="s">
        <v>6544</v>
      </c>
      <c r="H395" t="s">
        <v>124</v>
      </c>
      <c r="I395" t="s">
        <v>43</v>
      </c>
      <c r="J395" t="s">
        <v>8</v>
      </c>
      <c r="K395" t="s">
        <v>151</v>
      </c>
      <c r="L395" t="s">
        <v>185</v>
      </c>
      <c r="M395" t="s">
        <v>73</v>
      </c>
      <c r="N395">
        <v>0</v>
      </c>
      <c r="O395" t="s">
        <v>47</v>
      </c>
      <c r="P395" t="s">
        <v>822</v>
      </c>
      <c r="Q395" t="s">
        <v>48</v>
      </c>
      <c r="R395" t="s">
        <v>153</v>
      </c>
      <c r="S395" t="s">
        <v>50</v>
      </c>
      <c r="T395" t="s">
        <v>51</v>
      </c>
      <c r="U395" t="s">
        <v>52</v>
      </c>
      <c r="V395">
        <v>1</v>
      </c>
      <c r="W395" s="1">
        <v>1072.5000000000002</v>
      </c>
      <c r="X395">
        <v>0</v>
      </c>
      <c r="Y395">
        <v>5</v>
      </c>
      <c r="Z395">
        <v>5</v>
      </c>
      <c r="AA395">
        <v>1</v>
      </c>
      <c r="AB395" s="2">
        <v>0</v>
      </c>
      <c r="AC395" s="1">
        <v>0</v>
      </c>
      <c r="AD395" s="7">
        <v>43515</v>
      </c>
      <c r="AE395" s="7">
        <v>43516</v>
      </c>
      <c r="AF395">
        <v>1</v>
      </c>
      <c r="AG395" t="s">
        <v>53</v>
      </c>
      <c r="AH395" s="2">
        <v>0</v>
      </c>
      <c r="AI395" s="1">
        <v>0</v>
      </c>
      <c r="AJ395" s="1">
        <v>0</v>
      </c>
      <c r="AK395" s="6" t="str">
        <f>+IF(Tabla1[[#This Row],[REQUEST_TY]]="SR MANTENIMIENTO CORRECTIVO", "EMERGENCIA", "OTROS")</f>
        <v>OTROS</v>
      </c>
      <c r="AL395" s="6" t="str">
        <f>+_xlfn.IFS(Tabla1[[#This Row],[Veces obj]]&lt;=1,"0-1",Tabla1[[#This Row],[Veces obj]]&lt;=2,"1-2",Tabla1[[#This Row],[Veces obj]]&lt;=3,"2-3",TRUE,"&gt;3")</f>
        <v>0-1</v>
      </c>
      <c r="AM395" s="6" t="str">
        <f>+_xlfn.IFS(MONTH(Tabla1[[#This Row],[MES]])&lt;=3,"Q1",MONTH(Tabla1[[#This Row],[MES]])&lt;=6,"Q2",MONTH(Tabla1[[#This Row],[MES]])&lt;=9,"Q3",TRUE,"Q4")</f>
        <v>Q1</v>
      </c>
      <c r="AN395" t="str">
        <f>+IFERROR(VLOOKUP(Tabla1[[#This Row],[CUENTA]],CTAS[],2,0),"OTROS")</f>
        <v>HONEYWELL</v>
      </c>
      <c r="AO395">
        <v>1</v>
      </c>
      <c r="AP395" t="str">
        <f>+IFERROR(VLOOKUP(Tabla1[[#This Row],[EMPLEADO]],IS[],3,0),"OTROS")</f>
        <v>JUAREZ</v>
      </c>
      <c r="AQ395" t="str">
        <f>+IFERROR(VLOOKUP(Tabla1[[#This Row],[EMPLEADO]],IS[[NÓMINA]:[INGENIERO]],2,0),"OTROS")</f>
        <v>MIGUEL COTA</v>
      </c>
    </row>
    <row r="396" spans="1:43" x14ac:dyDescent="0.25">
      <c r="A396" t="s">
        <v>36</v>
      </c>
      <c r="B396">
        <v>1</v>
      </c>
      <c r="C396" t="s">
        <v>887</v>
      </c>
      <c r="D396" t="s">
        <v>38</v>
      </c>
      <c r="E396" t="s">
        <v>888</v>
      </c>
      <c r="F396" t="s">
        <v>889</v>
      </c>
      <c r="G396" s="17" t="s">
        <v>890</v>
      </c>
      <c r="H396" t="s">
        <v>707</v>
      </c>
      <c r="I396" t="s">
        <v>43</v>
      </c>
      <c r="J396" t="s">
        <v>8</v>
      </c>
      <c r="K396" t="s">
        <v>891</v>
      </c>
      <c r="L396" t="s">
        <v>892</v>
      </c>
      <c r="M396" t="s">
        <v>94</v>
      </c>
      <c r="N396">
        <v>0</v>
      </c>
      <c r="O396" t="s">
        <v>105</v>
      </c>
      <c r="P396">
        <v>122</v>
      </c>
      <c r="Q396" t="s">
        <v>48</v>
      </c>
      <c r="R396" t="s">
        <v>49</v>
      </c>
      <c r="S396" t="s">
        <v>50</v>
      </c>
      <c r="T396" t="s">
        <v>51</v>
      </c>
      <c r="U396" t="s">
        <v>52</v>
      </c>
      <c r="V396">
        <v>1.05</v>
      </c>
      <c r="W396" s="1">
        <v>491.40000000000003</v>
      </c>
      <c r="X396">
        <v>1</v>
      </c>
      <c r="Y396">
        <v>0.61</v>
      </c>
      <c r="Z396">
        <v>5</v>
      </c>
      <c r="AA396">
        <v>0.122</v>
      </c>
      <c r="AB396" s="2">
        <v>0</v>
      </c>
      <c r="AC396" s="1">
        <v>0</v>
      </c>
      <c r="AD396" s="7">
        <v>43490</v>
      </c>
      <c r="AE396" s="7">
        <v>43490</v>
      </c>
      <c r="AF396">
        <v>0</v>
      </c>
      <c r="AG396" t="s">
        <v>53</v>
      </c>
      <c r="AH396" s="2">
        <v>0</v>
      </c>
      <c r="AI396" s="1">
        <v>0</v>
      </c>
      <c r="AJ396" s="1">
        <v>0</v>
      </c>
      <c r="AK396" s="6" t="str">
        <f>+IF(Tabla1[[#This Row],[REQUEST_TY]]="SR MANTENIMIENTO CORRECTIVO", "EMERGENCIA", "OTROS")</f>
        <v>EMERGENCIA</v>
      </c>
      <c r="AL396" s="6" t="str">
        <f>+_xlfn.IFS(Tabla1[[#This Row],[Veces obj]]&lt;=1,"0-1",Tabla1[[#This Row],[Veces obj]]&lt;=2,"1-2",Tabla1[[#This Row],[Veces obj]]&lt;=3,"2-3",TRUE,"&gt;3")</f>
        <v>0-1</v>
      </c>
      <c r="AM396" s="6" t="str">
        <f>+_xlfn.IFS(MONTH(Tabla1[[#This Row],[MES]])&lt;=3,"Q1",MONTH(Tabla1[[#This Row],[MES]])&lt;=6,"Q2",MONTH(Tabla1[[#This Row],[MES]])&lt;=9,"Q3",TRUE,"Q4")</f>
        <v>Q1</v>
      </c>
      <c r="AN396" t="str">
        <f>+IFERROR(VLOOKUP(Tabla1[[#This Row],[CUENTA]],CTAS[],2,0),"OTROS")</f>
        <v>OTROS</v>
      </c>
      <c r="AP396" t="str">
        <f>+IFERROR(VLOOKUP(Tabla1[[#This Row],[EMPLEADO]],IS[],3,0),"OTROS")</f>
        <v>OTROS</v>
      </c>
      <c r="AQ396" t="str">
        <f>+IFERROR(VLOOKUP(Tabla1[[#This Row],[EMPLEADO]],IS[[NÓMINA]:[INGENIERO]],2,0),"OTROS")</f>
        <v>OTROS</v>
      </c>
    </row>
    <row r="397" spans="1:43" x14ac:dyDescent="0.25">
      <c r="A397" t="s">
        <v>36</v>
      </c>
      <c r="B397">
        <v>1</v>
      </c>
      <c r="C397" t="s">
        <v>893</v>
      </c>
      <c r="D397" t="s">
        <v>38</v>
      </c>
      <c r="E397" t="s">
        <v>894</v>
      </c>
      <c r="F397" t="s">
        <v>895</v>
      </c>
      <c r="G397" s="17" t="s">
        <v>896</v>
      </c>
      <c r="H397" t="s">
        <v>136</v>
      </c>
      <c r="I397" t="s">
        <v>43</v>
      </c>
      <c r="J397" t="s">
        <v>8</v>
      </c>
      <c r="K397" t="s">
        <v>897</v>
      </c>
      <c r="L397" t="s">
        <v>898</v>
      </c>
      <c r="M397" t="s">
        <v>222</v>
      </c>
      <c r="N397">
        <v>0</v>
      </c>
      <c r="O397" t="s">
        <v>47</v>
      </c>
      <c r="P397">
        <v>24</v>
      </c>
      <c r="Q397" t="s">
        <v>62</v>
      </c>
      <c r="R397" t="s">
        <v>899</v>
      </c>
      <c r="S397" t="s">
        <v>110</v>
      </c>
      <c r="T397" t="s">
        <v>51</v>
      </c>
      <c r="U397" t="s">
        <v>363</v>
      </c>
      <c r="V397">
        <v>1.1000000000000001</v>
      </c>
      <c r="W397" s="1">
        <v>2359.5</v>
      </c>
      <c r="X397">
        <v>1</v>
      </c>
      <c r="Y397">
        <v>0.37</v>
      </c>
      <c r="Z397">
        <v>3</v>
      </c>
      <c r="AA397">
        <v>0.12333333333333334</v>
      </c>
      <c r="AB397" s="2">
        <v>0</v>
      </c>
      <c r="AC397" s="1">
        <v>0</v>
      </c>
      <c r="AD397" s="7">
        <v>43488</v>
      </c>
      <c r="AE397" s="7">
        <v>43488</v>
      </c>
      <c r="AF397">
        <v>0</v>
      </c>
      <c r="AG397" t="s">
        <v>53</v>
      </c>
      <c r="AH397" s="2">
        <v>0</v>
      </c>
      <c r="AI397" s="1">
        <v>0</v>
      </c>
      <c r="AJ397" s="1">
        <v>0</v>
      </c>
      <c r="AK397" s="6" t="str">
        <f>+IF(Tabla1[[#This Row],[REQUEST_TY]]="SR MANTENIMIENTO CORRECTIVO", "EMERGENCIA", "OTROS")</f>
        <v>EMERGENCIA</v>
      </c>
      <c r="AL397" s="6" t="str">
        <f>+_xlfn.IFS(Tabla1[[#This Row],[Veces obj]]&lt;=1,"0-1",Tabla1[[#This Row],[Veces obj]]&lt;=2,"1-2",Tabla1[[#This Row],[Veces obj]]&lt;=3,"2-3",TRUE,"&gt;3")</f>
        <v>0-1</v>
      </c>
      <c r="AM397" s="6" t="str">
        <f>+_xlfn.IFS(MONTH(Tabla1[[#This Row],[MES]])&lt;=3,"Q1",MONTH(Tabla1[[#This Row],[MES]])&lt;=6,"Q2",MONTH(Tabla1[[#This Row],[MES]])&lt;=9,"Q3",TRUE,"Q4")</f>
        <v>Q1</v>
      </c>
      <c r="AN397" t="str">
        <f>+IFERROR(VLOOKUP(Tabla1[[#This Row],[CUENTA]],CTAS[],2,0),"OTROS")</f>
        <v>OTROS</v>
      </c>
      <c r="AP397" t="str">
        <f>+IFERROR(VLOOKUP(Tabla1[[#This Row],[EMPLEADO]],IS[],3,0),"OTROS")</f>
        <v>OTROS</v>
      </c>
      <c r="AQ397" t="str">
        <f>+IFERROR(VLOOKUP(Tabla1[[#This Row],[EMPLEADO]],IS[[NÓMINA]:[INGENIERO]],2,0),"OTROS")</f>
        <v>OTROS</v>
      </c>
    </row>
    <row r="398" spans="1:43" x14ac:dyDescent="0.25">
      <c r="A398" t="s">
        <v>36</v>
      </c>
      <c r="B398">
        <v>1</v>
      </c>
      <c r="C398" t="s">
        <v>900</v>
      </c>
      <c r="D398" t="s">
        <v>38</v>
      </c>
      <c r="E398" t="s">
        <v>373</v>
      </c>
      <c r="F398" t="s">
        <v>901</v>
      </c>
      <c r="G398" s="17" t="s">
        <v>902</v>
      </c>
      <c r="H398" t="s">
        <v>308</v>
      </c>
      <c r="I398" t="s">
        <v>43</v>
      </c>
      <c r="J398" t="s">
        <v>8</v>
      </c>
      <c r="K398" t="s">
        <v>495</v>
      </c>
      <c r="L398" t="s">
        <v>496</v>
      </c>
      <c r="M398" t="s">
        <v>46</v>
      </c>
      <c r="N398">
        <v>0</v>
      </c>
      <c r="O398" t="s">
        <v>47</v>
      </c>
      <c r="P398">
        <v>107</v>
      </c>
      <c r="Q398" t="s">
        <v>48</v>
      </c>
      <c r="R398" t="s">
        <v>153</v>
      </c>
      <c r="S398" t="s">
        <v>50</v>
      </c>
      <c r="T398" t="s">
        <v>51</v>
      </c>
      <c r="U398" t="s">
        <v>52</v>
      </c>
      <c r="V398">
        <v>1.05</v>
      </c>
      <c r="W398" s="1">
        <v>750.75000000000011</v>
      </c>
      <c r="X398">
        <v>1</v>
      </c>
      <c r="Y398">
        <v>0.62</v>
      </c>
      <c r="Z398">
        <v>5</v>
      </c>
      <c r="AA398">
        <v>0.124</v>
      </c>
      <c r="AB398" s="2">
        <v>0</v>
      </c>
      <c r="AC398" s="1">
        <v>0</v>
      </c>
      <c r="AD398" s="7">
        <v>43483</v>
      </c>
      <c r="AE398" s="7">
        <v>43486</v>
      </c>
      <c r="AF398">
        <v>1</v>
      </c>
      <c r="AG398" t="s">
        <v>53</v>
      </c>
      <c r="AH398" s="2">
        <v>0</v>
      </c>
      <c r="AI398" s="1">
        <v>0</v>
      </c>
      <c r="AJ398" s="1">
        <v>0</v>
      </c>
      <c r="AK398" s="6" t="str">
        <f>+IF(Tabla1[[#This Row],[REQUEST_TY]]="SR MANTENIMIENTO CORRECTIVO", "EMERGENCIA", "OTROS")</f>
        <v>EMERGENCIA</v>
      </c>
      <c r="AL398" s="6" t="str">
        <f>+_xlfn.IFS(Tabla1[[#This Row],[Veces obj]]&lt;=1,"0-1",Tabla1[[#This Row],[Veces obj]]&lt;=2,"1-2",Tabla1[[#This Row],[Veces obj]]&lt;=3,"2-3",TRUE,"&gt;3")</f>
        <v>0-1</v>
      </c>
      <c r="AM398" s="6" t="str">
        <f>+_xlfn.IFS(MONTH(Tabla1[[#This Row],[MES]])&lt;=3,"Q1",MONTH(Tabla1[[#This Row],[MES]])&lt;=6,"Q2",MONTH(Tabla1[[#This Row],[MES]])&lt;=9,"Q3",TRUE,"Q4")</f>
        <v>Q1</v>
      </c>
      <c r="AN398" t="str">
        <f>+IFERROR(VLOOKUP(Tabla1[[#This Row],[CUENTA]],CTAS[],2,0),"OTROS")</f>
        <v>OTROS</v>
      </c>
      <c r="AP398" t="str">
        <f>+IFERROR(VLOOKUP(Tabla1[[#This Row],[EMPLEADO]],IS[],3,0),"OTROS")</f>
        <v>OTROS</v>
      </c>
      <c r="AQ398" t="str">
        <f>+IFERROR(VLOOKUP(Tabla1[[#This Row],[EMPLEADO]],IS[[NÓMINA]:[INGENIERO]],2,0),"OTROS")</f>
        <v>OTROS</v>
      </c>
    </row>
    <row r="399" spans="1:43" x14ac:dyDescent="0.25">
      <c r="A399" t="s">
        <v>36</v>
      </c>
      <c r="B399">
        <v>1</v>
      </c>
      <c r="C399" t="s">
        <v>903</v>
      </c>
      <c r="D399" t="s">
        <v>38</v>
      </c>
      <c r="E399" t="s">
        <v>904</v>
      </c>
      <c r="F399" t="s">
        <v>905</v>
      </c>
      <c r="G399" s="17" t="s">
        <v>906</v>
      </c>
      <c r="H399" t="s">
        <v>220</v>
      </c>
      <c r="I399" t="s">
        <v>43</v>
      </c>
      <c r="J399" t="s">
        <v>8</v>
      </c>
      <c r="K399" t="s">
        <v>907</v>
      </c>
      <c r="L399" t="s">
        <v>908</v>
      </c>
      <c r="M399" t="s">
        <v>556</v>
      </c>
      <c r="N399">
        <v>0</v>
      </c>
      <c r="O399" t="s">
        <v>47</v>
      </c>
      <c r="P399">
        <v>412</v>
      </c>
      <c r="Q399" t="s">
        <v>48</v>
      </c>
      <c r="R399" t="s">
        <v>49</v>
      </c>
      <c r="S399" t="s">
        <v>50</v>
      </c>
      <c r="T399" t="s">
        <v>208</v>
      </c>
      <c r="U399" t="s">
        <v>52</v>
      </c>
      <c r="V399">
        <v>1.05</v>
      </c>
      <c r="W399" s="1">
        <v>750.75000000000011</v>
      </c>
      <c r="X399">
        <v>1</v>
      </c>
      <c r="Y399">
        <v>1.1200000000000001</v>
      </c>
      <c r="Z399">
        <v>9</v>
      </c>
      <c r="AA399">
        <v>0.12444444444444445</v>
      </c>
      <c r="AB399" s="2">
        <v>0</v>
      </c>
      <c r="AC399" s="1">
        <v>0</v>
      </c>
      <c r="AD399" s="7">
        <v>43479</v>
      </c>
      <c r="AE399" s="7">
        <v>43479</v>
      </c>
      <c r="AF399">
        <v>0</v>
      </c>
      <c r="AG399" t="s">
        <v>53</v>
      </c>
      <c r="AH399" s="2">
        <v>0</v>
      </c>
      <c r="AI399" s="1">
        <v>0</v>
      </c>
      <c r="AJ399" s="1">
        <v>0</v>
      </c>
      <c r="AK399" s="6" t="str">
        <f>+IF(Tabla1[[#This Row],[REQUEST_TY]]="SR MANTENIMIENTO CORRECTIVO", "EMERGENCIA", "OTROS")</f>
        <v>EMERGENCIA</v>
      </c>
      <c r="AL399" s="6" t="str">
        <f>+_xlfn.IFS(Tabla1[[#This Row],[Veces obj]]&lt;=1,"0-1",Tabla1[[#This Row],[Veces obj]]&lt;=2,"1-2",Tabla1[[#This Row],[Veces obj]]&lt;=3,"2-3",TRUE,"&gt;3")</f>
        <v>0-1</v>
      </c>
      <c r="AM399" s="6" t="str">
        <f>+_xlfn.IFS(MONTH(Tabla1[[#This Row],[MES]])&lt;=3,"Q1",MONTH(Tabla1[[#This Row],[MES]])&lt;=6,"Q2",MONTH(Tabla1[[#This Row],[MES]])&lt;=9,"Q3",TRUE,"Q4")</f>
        <v>Q1</v>
      </c>
      <c r="AN399" t="str">
        <f>+IFERROR(VLOOKUP(Tabla1[[#This Row],[CUENTA]],CTAS[],2,0),"OTROS")</f>
        <v>OTROS</v>
      </c>
      <c r="AP399" t="str">
        <f>+IFERROR(VLOOKUP(Tabla1[[#This Row],[EMPLEADO]],IS[],3,0),"OTROS")</f>
        <v>OTROS</v>
      </c>
      <c r="AQ399" t="str">
        <f>+IFERROR(VLOOKUP(Tabla1[[#This Row],[EMPLEADO]],IS[[NÓMINA]:[INGENIERO]],2,0),"OTROS")</f>
        <v>OTROS</v>
      </c>
    </row>
    <row r="400" spans="1:43" x14ac:dyDescent="0.25">
      <c r="A400" t="s">
        <v>36</v>
      </c>
      <c r="B400">
        <v>1</v>
      </c>
      <c r="C400" t="s">
        <v>909</v>
      </c>
      <c r="D400" t="s">
        <v>38</v>
      </c>
      <c r="E400" t="s">
        <v>258</v>
      </c>
      <c r="F400" t="s">
        <v>910</v>
      </c>
      <c r="G400" s="17" t="s">
        <v>911</v>
      </c>
      <c r="H400" t="s">
        <v>707</v>
      </c>
      <c r="I400" t="s">
        <v>43</v>
      </c>
      <c r="J400" t="s">
        <v>8</v>
      </c>
      <c r="K400" t="s">
        <v>102</v>
      </c>
      <c r="L400" t="s">
        <v>728</v>
      </c>
      <c r="M400" t="s">
        <v>709</v>
      </c>
      <c r="N400">
        <v>0</v>
      </c>
      <c r="O400" t="s">
        <v>105</v>
      </c>
      <c r="P400">
        <v>138</v>
      </c>
      <c r="Q400" t="s">
        <v>48</v>
      </c>
      <c r="R400" t="s">
        <v>138</v>
      </c>
      <c r="S400" t="s">
        <v>139</v>
      </c>
      <c r="T400" t="s">
        <v>51</v>
      </c>
      <c r="U400" t="s">
        <v>353</v>
      </c>
      <c r="V400">
        <v>1.1499999999999999</v>
      </c>
      <c r="W400" s="1">
        <v>923.44999999999993</v>
      </c>
      <c r="X400">
        <v>1</v>
      </c>
      <c r="Y400">
        <v>0.5</v>
      </c>
      <c r="Z400">
        <v>4</v>
      </c>
      <c r="AA400">
        <v>0.125</v>
      </c>
      <c r="AB400" s="2">
        <v>0</v>
      </c>
      <c r="AC400" s="1">
        <v>0</v>
      </c>
      <c r="AD400" s="7">
        <v>43473</v>
      </c>
      <c r="AE400" s="7">
        <v>43473</v>
      </c>
      <c r="AF400">
        <v>0</v>
      </c>
      <c r="AG400" t="s">
        <v>53</v>
      </c>
      <c r="AH400" s="2">
        <v>0</v>
      </c>
      <c r="AI400" s="1">
        <v>0</v>
      </c>
      <c r="AJ400" s="1">
        <v>0</v>
      </c>
      <c r="AK400" s="6" t="str">
        <f>+IF(Tabla1[[#This Row],[REQUEST_TY]]="SR MANTENIMIENTO CORRECTIVO", "EMERGENCIA", "OTROS")</f>
        <v>EMERGENCIA</v>
      </c>
      <c r="AL400" s="6" t="str">
        <f>+_xlfn.IFS(Tabla1[[#This Row],[Veces obj]]&lt;=1,"0-1",Tabla1[[#This Row],[Veces obj]]&lt;=2,"1-2",Tabla1[[#This Row],[Veces obj]]&lt;=3,"2-3",TRUE,"&gt;3")</f>
        <v>0-1</v>
      </c>
      <c r="AM400" s="6" t="str">
        <f>+_xlfn.IFS(MONTH(Tabla1[[#This Row],[MES]])&lt;=3,"Q1",MONTH(Tabla1[[#This Row],[MES]])&lt;=6,"Q2",MONTH(Tabla1[[#This Row],[MES]])&lt;=9,"Q3",TRUE,"Q4")</f>
        <v>Q1</v>
      </c>
      <c r="AN400" t="str">
        <f>+IFERROR(VLOOKUP(Tabla1[[#This Row],[CUENTA]],CTAS[],2,0),"OTROS")</f>
        <v>OTROS</v>
      </c>
      <c r="AP400" t="str">
        <f>+IFERROR(VLOOKUP(Tabla1[[#This Row],[EMPLEADO]],IS[],3,0),"OTROS")</f>
        <v>OTROS</v>
      </c>
      <c r="AQ400" t="str">
        <f>+IFERROR(VLOOKUP(Tabla1[[#This Row],[EMPLEADO]],IS[[NÓMINA]:[INGENIERO]],2,0),"OTROS")</f>
        <v>OTROS</v>
      </c>
    </row>
    <row r="401" spans="1:43" x14ac:dyDescent="0.25">
      <c r="A401" t="s">
        <v>36</v>
      </c>
      <c r="B401">
        <v>1</v>
      </c>
      <c r="C401" t="s">
        <v>912</v>
      </c>
      <c r="D401" t="s">
        <v>38</v>
      </c>
      <c r="E401" t="s">
        <v>725</v>
      </c>
      <c r="F401" t="s">
        <v>913</v>
      </c>
      <c r="G401" s="17" t="s">
        <v>914</v>
      </c>
      <c r="H401" t="s">
        <v>915</v>
      </c>
      <c r="I401" t="s">
        <v>43</v>
      </c>
      <c r="J401" t="s">
        <v>8</v>
      </c>
      <c r="K401" t="s">
        <v>59</v>
      </c>
      <c r="L401" t="s">
        <v>916</v>
      </c>
      <c r="M401" t="s">
        <v>316</v>
      </c>
      <c r="N401">
        <v>0</v>
      </c>
      <c r="O401" t="s">
        <v>47</v>
      </c>
      <c r="P401">
        <v>6</v>
      </c>
      <c r="Q401" t="s">
        <v>207</v>
      </c>
      <c r="R401" t="s">
        <v>223</v>
      </c>
      <c r="S401" t="s">
        <v>139</v>
      </c>
      <c r="T401" t="s">
        <v>51</v>
      </c>
      <c r="U401" t="s">
        <v>879</v>
      </c>
      <c r="V401">
        <v>0.6</v>
      </c>
      <c r="W401" s="1">
        <v>943.80000000000007</v>
      </c>
      <c r="X401">
        <v>1</v>
      </c>
      <c r="Y401">
        <v>0.5</v>
      </c>
      <c r="Z401">
        <v>4</v>
      </c>
      <c r="AA401">
        <v>0.125</v>
      </c>
      <c r="AB401" s="2">
        <v>0</v>
      </c>
      <c r="AC401" s="1">
        <v>0</v>
      </c>
      <c r="AD401" s="7">
        <v>43494</v>
      </c>
      <c r="AE401" s="7">
        <v>43494</v>
      </c>
      <c r="AF401">
        <v>0</v>
      </c>
      <c r="AG401" t="s">
        <v>53</v>
      </c>
      <c r="AH401" s="2">
        <v>0</v>
      </c>
      <c r="AI401" s="1">
        <v>0</v>
      </c>
      <c r="AJ401" s="1">
        <v>0</v>
      </c>
      <c r="AK401" s="6" t="str">
        <f>+IF(Tabla1[[#This Row],[REQUEST_TY]]="SR MANTENIMIENTO CORRECTIVO", "EMERGENCIA", "OTROS")</f>
        <v>EMERGENCIA</v>
      </c>
      <c r="AL401" s="6" t="str">
        <f>+_xlfn.IFS(Tabla1[[#This Row],[Veces obj]]&lt;=1,"0-1",Tabla1[[#This Row],[Veces obj]]&lt;=2,"1-2",Tabla1[[#This Row],[Veces obj]]&lt;=3,"2-3",TRUE,"&gt;3")</f>
        <v>0-1</v>
      </c>
      <c r="AM401" s="6" t="str">
        <f>+_xlfn.IFS(MONTH(Tabla1[[#This Row],[MES]])&lt;=3,"Q1",MONTH(Tabla1[[#This Row],[MES]])&lt;=6,"Q2",MONTH(Tabla1[[#This Row],[MES]])&lt;=9,"Q3",TRUE,"Q4")</f>
        <v>Q1</v>
      </c>
      <c r="AN401" t="str">
        <f>+IFERROR(VLOOKUP(Tabla1[[#This Row],[CUENTA]],CTAS[],2,0),"OTROS")</f>
        <v>OTROS</v>
      </c>
      <c r="AP401" t="str">
        <f>+IFERROR(VLOOKUP(Tabla1[[#This Row],[EMPLEADO]],IS[],3,0),"OTROS")</f>
        <v>OTROS</v>
      </c>
      <c r="AQ401" t="str">
        <f>+IFERROR(VLOOKUP(Tabla1[[#This Row],[EMPLEADO]],IS[[NÓMINA]:[INGENIERO]],2,0),"OTROS")</f>
        <v>OTROS</v>
      </c>
    </row>
    <row r="402" spans="1:43" x14ac:dyDescent="0.25">
      <c r="A402" t="s">
        <v>4444</v>
      </c>
      <c r="B402">
        <v>1</v>
      </c>
      <c r="C402" t="s">
        <v>4551</v>
      </c>
      <c r="D402" t="s">
        <v>38</v>
      </c>
      <c r="E402" t="s">
        <v>133</v>
      </c>
      <c r="F402" t="s">
        <v>4552</v>
      </c>
      <c r="G402" s="17" t="s">
        <v>4553</v>
      </c>
      <c r="H402" t="s">
        <v>915</v>
      </c>
      <c r="I402" t="s">
        <v>43</v>
      </c>
      <c r="J402" t="s">
        <v>8</v>
      </c>
      <c r="K402" t="s">
        <v>59</v>
      </c>
      <c r="L402" t="s">
        <v>4554</v>
      </c>
      <c r="M402" t="s">
        <v>316</v>
      </c>
      <c r="N402">
        <v>0</v>
      </c>
      <c r="O402" t="s">
        <v>47</v>
      </c>
      <c r="P402">
        <v>46</v>
      </c>
      <c r="Q402" t="s">
        <v>82</v>
      </c>
      <c r="R402" t="s">
        <v>138</v>
      </c>
      <c r="S402" t="s">
        <v>139</v>
      </c>
      <c r="T402" t="s">
        <v>51</v>
      </c>
      <c r="U402" t="s">
        <v>140</v>
      </c>
      <c r="V402">
        <v>1.1000000000000001</v>
      </c>
      <c r="W402" s="1">
        <v>1730.3000000000004</v>
      </c>
      <c r="X402">
        <v>1</v>
      </c>
      <c r="Y402">
        <v>0.5</v>
      </c>
      <c r="Z402">
        <v>4</v>
      </c>
      <c r="AA402">
        <v>0.125</v>
      </c>
      <c r="AB402" s="2">
        <v>0</v>
      </c>
      <c r="AC402" s="1">
        <v>0</v>
      </c>
      <c r="AD402" s="7">
        <v>43517</v>
      </c>
      <c r="AE402" s="7">
        <v>43517</v>
      </c>
      <c r="AF402">
        <v>0</v>
      </c>
      <c r="AG402" t="s">
        <v>53</v>
      </c>
      <c r="AH402" s="2">
        <v>0</v>
      </c>
      <c r="AI402" s="1">
        <v>0</v>
      </c>
      <c r="AJ402" s="1">
        <v>0</v>
      </c>
      <c r="AK402" s="6" t="str">
        <f>+IF(Tabla1[[#This Row],[REQUEST_TY]]="SR MANTENIMIENTO CORRECTIVO", "EMERGENCIA", "OTROS")</f>
        <v>EMERGENCIA</v>
      </c>
      <c r="AL402" s="6" t="str">
        <f>+_xlfn.IFS(Tabla1[[#This Row],[Veces obj]]&lt;=1,"0-1",Tabla1[[#This Row],[Veces obj]]&lt;=2,"1-2",Tabla1[[#This Row],[Veces obj]]&lt;=3,"2-3",TRUE,"&gt;3")</f>
        <v>0-1</v>
      </c>
      <c r="AM402" s="6" t="str">
        <f>+_xlfn.IFS(MONTH(Tabla1[[#This Row],[MES]])&lt;=3,"Q1",MONTH(Tabla1[[#This Row],[MES]])&lt;=6,"Q2",MONTH(Tabla1[[#This Row],[MES]])&lt;=9,"Q3",TRUE,"Q4")</f>
        <v>Q1</v>
      </c>
      <c r="AN402" t="str">
        <f>+IFERROR(VLOOKUP(Tabla1[[#This Row],[CUENTA]],CTAS[],2,0),"OTROS")</f>
        <v>OTROS</v>
      </c>
      <c r="AP402" t="str">
        <f>+IFERROR(VLOOKUP(Tabla1[[#This Row],[EMPLEADO]],IS[],3,0),"OTROS")</f>
        <v>OTROS</v>
      </c>
      <c r="AQ402" t="str">
        <f>+IFERROR(VLOOKUP(Tabla1[[#This Row],[EMPLEADO]],IS[[NÓMINA]:[INGENIERO]],2,0),"OTROS")</f>
        <v>OTROS</v>
      </c>
    </row>
    <row r="403" spans="1:43" x14ac:dyDescent="0.25">
      <c r="A403" t="s">
        <v>4444</v>
      </c>
      <c r="B403">
        <v>1</v>
      </c>
      <c r="C403" t="s">
        <v>4930</v>
      </c>
      <c r="D403" t="s">
        <v>38</v>
      </c>
      <c r="E403" t="s">
        <v>133</v>
      </c>
      <c r="F403" t="s">
        <v>4931</v>
      </c>
      <c r="G403" s="17" t="s">
        <v>4771</v>
      </c>
      <c r="H403" t="s">
        <v>136</v>
      </c>
      <c r="I403" t="s">
        <v>43</v>
      </c>
      <c r="J403" t="s">
        <v>8</v>
      </c>
      <c r="K403" t="s">
        <v>59</v>
      </c>
      <c r="L403" t="s">
        <v>60</v>
      </c>
      <c r="M403" t="s">
        <v>61</v>
      </c>
      <c r="N403">
        <v>0</v>
      </c>
      <c r="O403" t="s">
        <v>47</v>
      </c>
      <c r="P403">
        <v>3</v>
      </c>
      <c r="Q403" t="s">
        <v>388</v>
      </c>
      <c r="R403" t="s">
        <v>138</v>
      </c>
      <c r="S403" t="s">
        <v>139</v>
      </c>
      <c r="T403" t="s">
        <v>51</v>
      </c>
      <c r="U403" t="s">
        <v>872</v>
      </c>
      <c r="V403">
        <v>0</v>
      </c>
      <c r="W403" s="1">
        <v>0</v>
      </c>
      <c r="X403">
        <v>1</v>
      </c>
      <c r="Y403">
        <v>0.5</v>
      </c>
      <c r="Z403">
        <v>4</v>
      </c>
      <c r="AA403">
        <v>0.125</v>
      </c>
      <c r="AB403" s="2">
        <v>0</v>
      </c>
      <c r="AC403" s="1">
        <v>0</v>
      </c>
      <c r="AD403" s="7">
        <v>43501</v>
      </c>
      <c r="AE403" s="7">
        <v>43502</v>
      </c>
      <c r="AF403">
        <v>1</v>
      </c>
      <c r="AG403" t="s">
        <v>53</v>
      </c>
      <c r="AH403" s="2">
        <v>0</v>
      </c>
      <c r="AI403" s="1">
        <v>0</v>
      </c>
      <c r="AJ403" s="1">
        <v>0</v>
      </c>
      <c r="AK403" s="6" t="str">
        <f>+IF(Tabla1[[#This Row],[REQUEST_TY]]="SR MANTENIMIENTO CORRECTIVO", "EMERGENCIA", "OTROS")</f>
        <v>EMERGENCIA</v>
      </c>
      <c r="AL403" s="6" t="str">
        <f>+_xlfn.IFS(Tabla1[[#This Row],[Veces obj]]&lt;=1,"0-1",Tabla1[[#This Row],[Veces obj]]&lt;=2,"1-2",Tabla1[[#This Row],[Veces obj]]&lt;=3,"2-3",TRUE,"&gt;3")</f>
        <v>0-1</v>
      </c>
      <c r="AM403" s="6" t="str">
        <f>+_xlfn.IFS(MONTH(Tabla1[[#This Row],[MES]])&lt;=3,"Q1",MONTH(Tabla1[[#This Row],[MES]])&lt;=6,"Q2",MONTH(Tabla1[[#This Row],[MES]])&lt;=9,"Q3",TRUE,"Q4")</f>
        <v>Q1</v>
      </c>
      <c r="AN403" t="str">
        <f>+IFERROR(VLOOKUP(Tabla1[[#This Row],[CUENTA]],CTAS[],2,0),"OTROS")</f>
        <v>OTROS</v>
      </c>
      <c r="AP403" t="str">
        <f>+IFERROR(VLOOKUP(Tabla1[[#This Row],[EMPLEADO]],IS[],3,0),"OTROS")</f>
        <v>OTROS</v>
      </c>
      <c r="AQ403" t="str">
        <f>+IFERROR(VLOOKUP(Tabla1[[#This Row],[EMPLEADO]],IS[[NÓMINA]:[INGENIERO]],2,0),"OTROS")</f>
        <v>OTROS</v>
      </c>
    </row>
    <row r="404" spans="1:43" x14ac:dyDescent="0.25">
      <c r="A404" t="s">
        <v>4444</v>
      </c>
      <c r="B404">
        <v>1</v>
      </c>
      <c r="C404" t="s">
        <v>5612</v>
      </c>
      <c r="D404" t="s">
        <v>38</v>
      </c>
      <c r="E404" t="s">
        <v>725</v>
      </c>
      <c r="F404" t="s">
        <v>5610</v>
      </c>
      <c r="G404" s="17" t="s">
        <v>5246</v>
      </c>
      <c r="H404" t="s">
        <v>213</v>
      </c>
      <c r="I404" t="s">
        <v>43</v>
      </c>
      <c r="J404" t="s">
        <v>8</v>
      </c>
      <c r="K404" t="s">
        <v>59</v>
      </c>
      <c r="L404" t="s">
        <v>5247</v>
      </c>
      <c r="M404" t="s">
        <v>215</v>
      </c>
      <c r="N404">
        <v>0</v>
      </c>
      <c r="O404" t="s">
        <v>47</v>
      </c>
      <c r="P404">
        <v>5</v>
      </c>
      <c r="Q404" t="s">
        <v>207</v>
      </c>
      <c r="R404" t="s">
        <v>223</v>
      </c>
      <c r="S404" t="s">
        <v>139</v>
      </c>
      <c r="T404" t="s">
        <v>51</v>
      </c>
      <c r="U404" t="s">
        <v>879</v>
      </c>
      <c r="V404">
        <v>0.6</v>
      </c>
      <c r="W404" s="1">
        <v>943.80000000000007</v>
      </c>
      <c r="X404">
        <v>1</v>
      </c>
      <c r="Y404">
        <v>0.5</v>
      </c>
      <c r="Z404">
        <v>4</v>
      </c>
      <c r="AA404">
        <v>0.125</v>
      </c>
      <c r="AB404" s="2">
        <v>0</v>
      </c>
      <c r="AC404" s="1">
        <v>0</v>
      </c>
      <c r="AD404" s="7">
        <v>43507</v>
      </c>
      <c r="AE404" s="7">
        <v>43508</v>
      </c>
      <c r="AF404">
        <v>1</v>
      </c>
      <c r="AG404" t="s">
        <v>53</v>
      </c>
      <c r="AH404" s="2">
        <v>0</v>
      </c>
      <c r="AI404" s="1">
        <v>0</v>
      </c>
      <c r="AJ404" s="1">
        <v>0</v>
      </c>
      <c r="AK404" s="6" t="str">
        <f>+IF(Tabla1[[#This Row],[REQUEST_TY]]="SR MANTENIMIENTO CORRECTIVO", "EMERGENCIA", "OTROS")</f>
        <v>EMERGENCIA</v>
      </c>
      <c r="AL404" s="6" t="str">
        <f>+_xlfn.IFS(Tabla1[[#This Row],[Veces obj]]&lt;=1,"0-1",Tabla1[[#This Row],[Veces obj]]&lt;=2,"1-2",Tabla1[[#This Row],[Veces obj]]&lt;=3,"2-3",TRUE,"&gt;3")</f>
        <v>0-1</v>
      </c>
      <c r="AM404" s="6" t="str">
        <f>+_xlfn.IFS(MONTH(Tabla1[[#This Row],[MES]])&lt;=3,"Q1",MONTH(Tabla1[[#This Row],[MES]])&lt;=6,"Q2",MONTH(Tabla1[[#This Row],[MES]])&lt;=9,"Q3",TRUE,"Q4")</f>
        <v>Q1</v>
      </c>
      <c r="AN404" t="str">
        <f>+IFERROR(VLOOKUP(Tabla1[[#This Row],[CUENTA]],CTAS[],2,0),"OTROS")</f>
        <v>OTROS</v>
      </c>
      <c r="AP404" t="str">
        <f>+IFERROR(VLOOKUP(Tabla1[[#This Row],[EMPLEADO]],IS[],3,0),"OTROS")</f>
        <v>OTROS</v>
      </c>
      <c r="AQ404" t="str">
        <f>+IFERROR(VLOOKUP(Tabla1[[#This Row],[EMPLEADO]],IS[[NÓMINA]:[INGENIERO]],2,0),"OTROS")</f>
        <v>OTROS</v>
      </c>
    </row>
    <row r="405" spans="1:43" x14ac:dyDescent="0.25">
      <c r="A405" t="s">
        <v>4444</v>
      </c>
      <c r="B405">
        <v>1</v>
      </c>
      <c r="C405" t="s">
        <v>6310</v>
      </c>
      <c r="D405" t="s">
        <v>38</v>
      </c>
      <c r="E405" t="s">
        <v>348</v>
      </c>
      <c r="F405" t="s">
        <v>6311</v>
      </c>
      <c r="G405" s="17" t="s">
        <v>6312</v>
      </c>
      <c r="H405" t="s">
        <v>471</v>
      </c>
      <c r="I405" t="s">
        <v>43</v>
      </c>
      <c r="J405" t="s">
        <v>8</v>
      </c>
      <c r="K405" t="s">
        <v>6313</v>
      </c>
      <c r="L405" t="s">
        <v>6314</v>
      </c>
      <c r="M405" t="s">
        <v>131</v>
      </c>
      <c r="N405">
        <v>0</v>
      </c>
      <c r="O405" t="s">
        <v>47</v>
      </c>
      <c r="P405">
        <v>2633</v>
      </c>
      <c r="Q405" t="s">
        <v>48</v>
      </c>
      <c r="R405" t="s">
        <v>223</v>
      </c>
      <c r="S405" t="s">
        <v>139</v>
      </c>
      <c r="T405" t="s">
        <v>51</v>
      </c>
      <c r="U405" t="s">
        <v>353</v>
      </c>
      <c r="V405">
        <v>1.1499999999999999</v>
      </c>
      <c r="W405" s="1">
        <v>1808.95</v>
      </c>
      <c r="X405">
        <v>1</v>
      </c>
      <c r="Y405">
        <v>0.5</v>
      </c>
      <c r="Z405">
        <v>4</v>
      </c>
      <c r="AA405">
        <v>0.125</v>
      </c>
      <c r="AB405" s="2">
        <v>0</v>
      </c>
      <c r="AC405" s="1">
        <v>0</v>
      </c>
      <c r="AD405" s="7">
        <v>43514</v>
      </c>
      <c r="AE405" s="7">
        <v>43514</v>
      </c>
      <c r="AF405">
        <v>0</v>
      </c>
      <c r="AG405" t="s">
        <v>53</v>
      </c>
      <c r="AH405" s="2">
        <v>0</v>
      </c>
      <c r="AI405" s="1">
        <v>0</v>
      </c>
      <c r="AJ405" s="1">
        <v>0</v>
      </c>
      <c r="AK405" s="6" t="str">
        <f>+IF(Tabla1[[#This Row],[REQUEST_TY]]="SR MANTENIMIENTO CORRECTIVO", "EMERGENCIA", "OTROS")</f>
        <v>EMERGENCIA</v>
      </c>
      <c r="AL405" s="6" t="str">
        <f>+_xlfn.IFS(Tabla1[[#This Row],[Veces obj]]&lt;=1,"0-1",Tabla1[[#This Row],[Veces obj]]&lt;=2,"1-2",Tabla1[[#This Row],[Veces obj]]&lt;=3,"2-3",TRUE,"&gt;3")</f>
        <v>0-1</v>
      </c>
      <c r="AM405" s="6" t="str">
        <f>+_xlfn.IFS(MONTH(Tabla1[[#This Row],[MES]])&lt;=3,"Q1",MONTH(Tabla1[[#This Row],[MES]])&lt;=6,"Q2",MONTH(Tabla1[[#This Row],[MES]])&lt;=9,"Q3",TRUE,"Q4")</f>
        <v>Q1</v>
      </c>
      <c r="AN405" t="str">
        <f>+IFERROR(VLOOKUP(Tabla1[[#This Row],[CUENTA]],CTAS[],2,0),"OTROS")</f>
        <v>OTROS</v>
      </c>
      <c r="AP405" t="str">
        <f>+IFERROR(VLOOKUP(Tabla1[[#This Row],[EMPLEADO]],IS[],3,0),"OTROS")</f>
        <v>OTROS</v>
      </c>
      <c r="AQ405" t="str">
        <f>+IFERROR(VLOOKUP(Tabla1[[#This Row],[EMPLEADO]],IS[[NÓMINA]:[INGENIERO]],2,0),"OTROS")</f>
        <v>OTROS</v>
      </c>
    </row>
    <row r="406" spans="1:43" x14ac:dyDescent="0.25">
      <c r="A406" t="s">
        <v>4444</v>
      </c>
      <c r="B406">
        <v>1</v>
      </c>
      <c r="C406" t="s">
        <v>6333</v>
      </c>
      <c r="D406" t="s">
        <v>38</v>
      </c>
      <c r="E406" t="s">
        <v>133</v>
      </c>
      <c r="F406" t="s">
        <v>6334</v>
      </c>
      <c r="G406" s="17" t="s">
        <v>6335</v>
      </c>
      <c r="H406" t="s">
        <v>915</v>
      </c>
      <c r="I406" t="s">
        <v>43</v>
      </c>
      <c r="J406" t="s">
        <v>8</v>
      </c>
      <c r="K406" t="s">
        <v>59</v>
      </c>
      <c r="L406" t="s">
        <v>916</v>
      </c>
      <c r="M406" t="s">
        <v>316</v>
      </c>
      <c r="N406">
        <v>0</v>
      </c>
      <c r="O406" t="s">
        <v>47</v>
      </c>
      <c r="P406">
        <v>65</v>
      </c>
      <c r="Q406" t="s">
        <v>48</v>
      </c>
      <c r="R406" t="s">
        <v>138</v>
      </c>
      <c r="S406" t="s">
        <v>139</v>
      </c>
      <c r="T406" t="s">
        <v>51</v>
      </c>
      <c r="U406" t="s">
        <v>353</v>
      </c>
      <c r="V406">
        <v>1.1499999999999999</v>
      </c>
      <c r="W406" s="1">
        <v>1808.95</v>
      </c>
      <c r="X406">
        <v>1</v>
      </c>
      <c r="Y406">
        <v>0.5</v>
      </c>
      <c r="Z406">
        <v>4</v>
      </c>
      <c r="AA406">
        <v>0.125</v>
      </c>
      <c r="AB406" s="2">
        <v>0</v>
      </c>
      <c r="AC406" s="1">
        <v>0</v>
      </c>
      <c r="AD406" s="7">
        <v>43514</v>
      </c>
      <c r="AE406" s="7">
        <v>43514</v>
      </c>
      <c r="AF406">
        <v>0</v>
      </c>
      <c r="AG406" t="s">
        <v>53</v>
      </c>
      <c r="AH406" s="2">
        <v>0</v>
      </c>
      <c r="AI406" s="1">
        <v>0</v>
      </c>
      <c r="AJ406" s="1">
        <v>0</v>
      </c>
      <c r="AK406" s="6" t="str">
        <f>+IF(Tabla1[[#This Row],[REQUEST_TY]]="SR MANTENIMIENTO CORRECTIVO", "EMERGENCIA", "OTROS")</f>
        <v>EMERGENCIA</v>
      </c>
      <c r="AL406" s="6" t="str">
        <f>+_xlfn.IFS(Tabla1[[#This Row],[Veces obj]]&lt;=1,"0-1",Tabla1[[#This Row],[Veces obj]]&lt;=2,"1-2",Tabla1[[#This Row],[Veces obj]]&lt;=3,"2-3",TRUE,"&gt;3")</f>
        <v>0-1</v>
      </c>
      <c r="AM406" s="6" t="str">
        <f>+_xlfn.IFS(MONTH(Tabla1[[#This Row],[MES]])&lt;=3,"Q1",MONTH(Tabla1[[#This Row],[MES]])&lt;=6,"Q2",MONTH(Tabla1[[#This Row],[MES]])&lt;=9,"Q3",TRUE,"Q4")</f>
        <v>Q1</v>
      </c>
      <c r="AN406" t="str">
        <f>+IFERROR(VLOOKUP(Tabla1[[#This Row],[CUENTA]],CTAS[],2,0),"OTROS")</f>
        <v>OTROS</v>
      </c>
      <c r="AP406" t="str">
        <f>+IFERROR(VLOOKUP(Tabla1[[#This Row],[EMPLEADO]],IS[],3,0),"OTROS")</f>
        <v>OTROS</v>
      </c>
      <c r="AQ406" t="str">
        <f>+IFERROR(VLOOKUP(Tabla1[[#This Row],[EMPLEADO]],IS[[NÓMINA]:[INGENIERO]],2,0),"OTROS")</f>
        <v>OTROS</v>
      </c>
    </row>
    <row r="407" spans="1:43" x14ac:dyDescent="0.25">
      <c r="A407" t="s">
        <v>4444</v>
      </c>
      <c r="B407">
        <v>1</v>
      </c>
      <c r="C407" t="s">
        <v>6996</v>
      </c>
      <c r="D407" t="s">
        <v>38</v>
      </c>
      <c r="E407" t="s">
        <v>133</v>
      </c>
      <c r="F407" t="s">
        <v>6997</v>
      </c>
      <c r="G407" s="17" t="s">
        <v>4330</v>
      </c>
      <c r="H407" t="s">
        <v>253</v>
      </c>
      <c r="I407" t="s">
        <v>43</v>
      </c>
      <c r="J407" t="s">
        <v>8</v>
      </c>
      <c r="K407" t="s">
        <v>59</v>
      </c>
      <c r="L407" t="s">
        <v>723</v>
      </c>
      <c r="M407" t="s">
        <v>358</v>
      </c>
      <c r="N407">
        <v>0</v>
      </c>
      <c r="O407" t="s">
        <v>47</v>
      </c>
      <c r="P407">
        <v>47</v>
      </c>
      <c r="Q407" t="s">
        <v>82</v>
      </c>
      <c r="R407" t="s">
        <v>138</v>
      </c>
      <c r="S407" t="s">
        <v>139</v>
      </c>
      <c r="T407" t="s">
        <v>51</v>
      </c>
      <c r="U407" t="s">
        <v>140</v>
      </c>
      <c r="V407">
        <v>1.1000000000000001</v>
      </c>
      <c r="W407" s="1">
        <v>1730.3000000000004</v>
      </c>
      <c r="X407">
        <v>1</v>
      </c>
      <c r="Y407">
        <v>0.5</v>
      </c>
      <c r="Z407">
        <v>4</v>
      </c>
      <c r="AA407">
        <v>0.125</v>
      </c>
      <c r="AB407" s="2">
        <v>0</v>
      </c>
      <c r="AC407" s="1">
        <v>0</v>
      </c>
      <c r="AD407" s="7">
        <v>43521</v>
      </c>
      <c r="AE407" s="7">
        <v>43521</v>
      </c>
      <c r="AF407">
        <v>0</v>
      </c>
      <c r="AG407" t="s">
        <v>53</v>
      </c>
      <c r="AH407" s="2">
        <v>0</v>
      </c>
      <c r="AI407" s="1">
        <v>0</v>
      </c>
      <c r="AJ407" s="1">
        <v>0</v>
      </c>
      <c r="AK407" s="6" t="str">
        <f>+IF(Tabla1[[#This Row],[REQUEST_TY]]="SR MANTENIMIENTO CORRECTIVO", "EMERGENCIA", "OTROS")</f>
        <v>EMERGENCIA</v>
      </c>
      <c r="AL407" s="6" t="str">
        <f>+_xlfn.IFS(Tabla1[[#This Row],[Veces obj]]&lt;=1,"0-1",Tabla1[[#This Row],[Veces obj]]&lt;=2,"1-2",Tabla1[[#This Row],[Veces obj]]&lt;=3,"2-3",TRUE,"&gt;3")</f>
        <v>0-1</v>
      </c>
      <c r="AM407" s="6" t="str">
        <f>+_xlfn.IFS(MONTH(Tabla1[[#This Row],[MES]])&lt;=3,"Q1",MONTH(Tabla1[[#This Row],[MES]])&lt;=6,"Q2",MONTH(Tabla1[[#This Row],[MES]])&lt;=9,"Q3",TRUE,"Q4")</f>
        <v>Q1</v>
      </c>
      <c r="AN407" t="str">
        <f>+IFERROR(VLOOKUP(Tabla1[[#This Row],[CUENTA]],CTAS[],2,0),"OTROS")</f>
        <v>OTROS</v>
      </c>
      <c r="AP407" t="str">
        <f>+IFERROR(VLOOKUP(Tabla1[[#This Row],[EMPLEADO]],IS[],3,0),"OTROS")</f>
        <v>OTROS</v>
      </c>
      <c r="AQ407" t="str">
        <f>+IFERROR(VLOOKUP(Tabla1[[#This Row],[EMPLEADO]],IS[[NÓMINA]:[INGENIERO]],2,0),"OTROS")</f>
        <v>OTROS</v>
      </c>
    </row>
    <row r="408" spans="1:43" x14ac:dyDescent="0.25">
      <c r="A408" t="s">
        <v>36</v>
      </c>
      <c r="B408">
        <v>1</v>
      </c>
      <c r="C408" t="s">
        <v>917</v>
      </c>
      <c r="D408" t="s">
        <v>38</v>
      </c>
      <c r="E408" t="s">
        <v>747</v>
      </c>
      <c r="F408" t="s">
        <v>918</v>
      </c>
      <c r="G408" s="17" t="s">
        <v>919</v>
      </c>
      <c r="H408" t="s">
        <v>308</v>
      </c>
      <c r="I408" t="s">
        <v>43</v>
      </c>
      <c r="J408" t="s">
        <v>8</v>
      </c>
      <c r="K408" t="s">
        <v>495</v>
      </c>
      <c r="L408" t="s">
        <v>496</v>
      </c>
      <c r="M408" t="s">
        <v>46</v>
      </c>
      <c r="N408">
        <v>0</v>
      </c>
      <c r="O408" t="s">
        <v>47</v>
      </c>
      <c r="P408">
        <v>213</v>
      </c>
      <c r="Q408" t="s">
        <v>48</v>
      </c>
      <c r="R408" t="s">
        <v>95</v>
      </c>
      <c r="S408" t="s">
        <v>64</v>
      </c>
      <c r="T408" t="s">
        <v>51</v>
      </c>
      <c r="U408" t="s">
        <v>96</v>
      </c>
      <c r="V408">
        <v>1.1000000000000001</v>
      </c>
      <c r="W408" s="1">
        <v>1501.5000000000002</v>
      </c>
      <c r="X408">
        <v>1</v>
      </c>
      <c r="Y408">
        <v>0.63</v>
      </c>
      <c r="Z408">
        <v>5</v>
      </c>
      <c r="AA408">
        <v>0.126</v>
      </c>
      <c r="AB408" s="2">
        <v>0</v>
      </c>
      <c r="AC408" s="1">
        <v>0</v>
      </c>
      <c r="AD408" s="7">
        <v>43476</v>
      </c>
      <c r="AE408" s="7">
        <v>43476</v>
      </c>
      <c r="AF408">
        <v>0</v>
      </c>
      <c r="AG408" t="s">
        <v>53</v>
      </c>
      <c r="AH408" s="2">
        <v>0</v>
      </c>
      <c r="AI408" s="1">
        <v>0</v>
      </c>
      <c r="AJ408" s="1">
        <v>0</v>
      </c>
      <c r="AK408" s="6" t="str">
        <f>+IF(Tabla1[[#This Row],[REQUEST_TY]]="SR MANTENIMIENTO CORRECTIVO", "EMERGENCIA", "OTROS")</f>
        <v>EMERGENCIA</v>
      </c>
      <c r="AL408" s="6" t="str">
        <f>+_xlfn.IFS(Tabla1[[#This Row],[Veces obj]]&lt;=1,"0-1",Tabla1[[#This Row],[Veces obj]]&lt;=2,"1-2",Tabla1[[#This Row],[Veces obj]]&lt;=3,"2-3",TRUE,"&gt;3")</f>
        <v>0-1</v>
      </c>
      <c r="AM408" s="6" t="str">
        <f>+_xlfn.IFS(MONTH(Tabla1[[#This Row],[MES]])&lt;=3,"Q1",MONTH(Tabla1[[#This Row],[MES]])&lt;=6,"Q2",MONTH(Tabla1[[#This Row],[MES]])&lt;=9,"Q3",TRUE,"Q4")</f>
        <v>Q1</v>
      </c>
      <c r="AN408" t="str">
        <f>+IFERROR(VLOOKUP(Tabla1[[#This Row],[CUENTA]],CTAS[],2,0),"OTROS")</f>
        <v>OTROS</v>
      </c>
      <c r="AP408" t="str">
        <f>+IFERROR(VLOOKUP(Tabla1[[#This Row],[EMPLEADO]],IS[],3,0),"OTROS")</f>
        <v>OTROS</v>
      </c>
      <c r="AQ408" t="str">
        <f>+IFERROR(VLOOKUP(Tabla1[[#This Row],[EMPLEADO]],IS[[NÓMINA]:[INGENIERO]],2,0),"OTROS")</f>
        <v>OTROS</v>
      </c>
    </row>
    <row r="409" spans="1:43" x14ac:dyDescent="0.25">
      <c r="A409" t="s">
        <v>36</v>
      </c>
      <c r="B409">
        <v>1</v>
      </c>
      <c r="C409" t="s">
        <v>920</v>
      </c>
      <c r="D409" t="s">
        <v>38</v>
      </c>
      <c r="E409" t="s">
        <v>176</v>
      </c>
      <c r="F409" t="s">
        <v>921</v>
      </c>
      <c r="G409" s="17" t="s">
        <v>922</v>
      </c>
      <c r="H409" t="s">
        <v>646</v>
      </c>
      <c r="I409" t="s">
        <v>43</v>
      </c>
      <c r="J409" t="s">
        <v>8</v>
      </c>
      <c r="K409" t="s">
        <v>338</v>
      </c>
      <c r="L409" t="s">
        <v>923</v>
      </c>
      <c r="M409" t="s">
        <v>649</v>
      </c>
      <c r="N409">
        <v>0</v>
      </c>
      <c r="O409" t="s">
        <v>47</v>
      </c>
      <c r="P409">
        <v>1183</v>
      </c>
      <c r="Q409" t="s">
        <v>48</v>
      </c>
      <c r="R409" t="s">
        <v>49</v>
      </c>
      <c r="S409" t="s">
        <v>50</v>
      </c>
      <c r="T409" t="s">
        <v>51</v>
      </c>
      <c r="U409" t="s">
        <v>52</v>
      </c>
      <c r="V409">
        <v>1.05</v>
      </c>
      <c r="W409" s="1">
        <v>750.75000000000011</v>
      </c>
      <c r="X409">
        <v>1</v>
      </c>
      <c r="Y409">
        <v>0.63</v>
      </c>
      <c r="Z409">
        <v>5</v>
      </c>
      <c r="AA409">
        <v>0.126</v>
      </c>
      <c r="AB409" s="2">
        <v>0</v>
      </c>
      <c r="AC409" s="1">
        <v>0</v>
      </c>
      <c r="AD409" s="7">
        <v>43494</v>
      </c>
      <c r="AE409" s="7">
        <v>43494</v>
      </c>
      <c r="AF409">
        <v>0</v>
      </c>
      <c r="AG409" t="s">
        <v>53</v>
      </c>
      <c r="AH409" s="2">
        <v>0</v>
      </c>
      <c r="AI409" s="1">
        <v>0</v>
      </c>
      <c r="AJ409" s="1">
        <v>0</v>
      </c>
      <c r="AK409" s="6" t="str">
        <f>+IF(Tabla1[[#This Row],[REQUEST_TY]]="SR MANTENIMIENTO CORRECTIVO", "EMERGENCIA", "OTROS")</f>
        <v>EMERGENCIA</v>
      </c>
      <c r="AL409" s="6" t="str">
        <f>+_xlfn.IFS(Tabla1[[#This Row],[Veces obj]]&lt;=1,"0-1",Tabla1[[#This Row],[Veces obj]]&lt;=2,"1-2",Tabla1[[#This Row],[Veces obj]]&lt;=3,"2-3",TRUE,"&gt;3")</f>
        <v>0-1</v>
      </c>
      <c r="AM409" s="6" t="str">
        <f>+_xlfn.IFS(MONTH(Tabla1[[#This Row],[MES]])&lt;=3,"Q1",MONTH(Tabla1[[#This Row],[MES]])&lt;=6,"Q2",MONTH(Tabla1[[#This Row],[MES]])&lt;=9,"Q3",TRUE,"Q4")</f>
        <v>Q1</v>
      </c>
      <c r="AN409" t="str">
        <f>+IFERROR(VLOOKUP(Tabla1[[#This Row],[CUENTA]],CTAS[],2,0),"OTROS")</f>
        <v>OTROS</v>
      </c>
      <c r="AP409" t="str">
        <f>+IFERROR(VLOOKUP(Tabla1[[#This Row],[EMPLEADO]],IS[],3,0),"OTROS")</f>
        <v>OTROS</v>
      </c>
      <c r="AQ409" t="str">
        <f>+IFERROR(VLOOKUP(Tabla1[[#This Row],[EMPLEADO]],IS[[NÓMINA]:[INGENIERO]],2,0),"OTROS")</f>
        <v>OTROS</v>
      </c>
    </row>
    <row r="410" spans="1:43" x14ac:dyDescent="0.25">
      <c r="A410" t="s">
        <v>36</v>
      </c>
      <c r="B410">
        <v>1</v>
      </c>
      <c r="C410" t="s">
        <v>4086</v>
      </c>
      <c r="D410" t="s">
        <v>38</v>
      </c>
      <c r="E410" t="s">
        <v>888</v>
      </c>
      <c r="F410" t="s">
        <v>4087</v>
      </c>
      <c r="G410" s="17" t="s">
        <v>4088</v>
      </c>
      <c r="H410" t="s">
        <v>124</v>
      </c>
      <c r="I410" t="s">
        <v>43</v>
      </c>
      <c r="J410" t="s">
        <v>8</v>
      </c>
      <c r="K410" t="s">
        <v>1881</v>
      </c>
      <c r="L410" t="s">
        <v>1882</v>
      </c>
      <c r="M410" t="s">
        <v>73</v>
      </c>
      <c r="N410">
        <v>0</v>
      </c>
      <c r="O410" t="s">
        <v>47</v>
      </c>
      <c r="P410">
        <v>49</v>
      </c>
      <c r="Q410" t="s">
        <v>82</v>
      </c>
      <c r="R410" t="s">
        <v>49</v>
      </c>
      <c r="S410" t="s">
        <v>50</v>
      </c>
      <c r="T410" t="s">
        <v>51</v>
      </c>
      <c r="U410" t="s">
        <v>120</v>
      </c>
      <c r="V410">
        <v>0.8</v>
      </c>
      <c r="W410" s="1">
        <v>572.00000000000011</v>
      </c>
      <c r="X410">
        <v>1</v>
      </c>
      <c r="Y410">
        <v>6.32</v>
      </c>
      <c r="Z410">
        <v>5</v>
      </c>
      <c r="AA410">
        <v>1.264</v>
      </c>
      <c r="AB410" s="2">
        <v>6.6000000000000003E-2</v>
      </c>
      <c r="AC410" s="1">
        <v>-47.190000000000012</v>
      </c>
      <c r="AD410" s="7">
        <v>43487</v>
      </c>
      <c r="AE410" s="7">
        <v>43487</v>
      </c>
      <c r="AF410">
        <v>0</v>
      </c>
      <c r="AG410" t="s">
        <v>53</v>
      </c>
      <c r="AH410" s="2">
        <v>0</v>
      </c>
      <c r="AI410" s="1">
        <v>0</v>
      </c>
      <c r="AJ410" s="1">
        <v>0</v>
      </c>
      <c r="AK410" s="6" t="str">
        <f>+IF(Tabla1[[#This Row],[REQUEST_TY]]="SR MANTENIMIENTO CORRECTIVO", "EMERGENCIA", "OTROS")</f>
        <v>EMERGENCIA</v>
      </c>
      <c r="AL410" s="6" t="str">
        <f>+_xlfn.IFS(Tabla1[[#This Row],[Veces obj]]&lt;=1,"0-1",Tabla1[[#This Row],[Veces obj]]&lt;=2,"1-2",Tabla1[[#This Row],[Veces obj]]&lt;=3,"2-3",TRUE,"&gt;3")</f>
        <v>1-2</v>
      </c>
      <c r="AM410" s="6" t="str">
        <f>+_xlfn.IFS(MONTH(Tabla1[[#This Row],[MES]])&lt;=3,"Q1",MONTH(Tabla1[[#This Row],[MES]])&lt;=6,"Q2",MONTH(Tabla1[[#This Row],[MES]])&lt;=9,"Q3",TRUE,"Q4")</f>
        <v>Q1</v>
      </c>
      <c r="AN410" t="str">
        <f>+IFERROR(VLOOKUP(Tabla1[[#This Row],[CUENTA]],CTAS[],2,0),"OTROS")</f>
        <v>OTROS</v>
      </c>
      <c r="AO410">
        <v>1</v>
      </c>
      <c r="AP410" t="str">
        <f>+IFERROR(VLOOKUP(Tabla1[[#This Row],[EMPLEADO]],IS[],3,0),"OTROS")</f>
        <v>JUAREZ</v>
      </c>
      <c r="AQ410" t="str">
        <f>+IFERROR(VLOOKUP(Tabla1[[#This Row],[EMPLEADO]],IS[[NÓMINA]:[INGENIERO]],2,0),"OTROS")</f>
        <v>MIGUEL COTA</v>
      </c>
    </row>
    <row r="411" spans="1:43" x14ac:dyDescent="0.25">
      <c r="A411" t="s">
        <v>4444</v>
      </c>
      <c r="B411">
        <v>1</v>
      </c>
      <c r="C411" t="s">
        <v>5378</v>
      </c>
      <c r="D411" t="s">
        <v>38</v>
      </c>
      <c r="E411" t="s">
        <v>39</v>
      </c>
      <c r="F411" t="s">
        <v>5379</v>
      </c>
      <c r="G411" s="17" t="s">
        <v>5380</v>
      </c>
      <c r="H411" t="s">
        <v>740</v>
      </c>
      <c r="I411" t="s">
        <v>43</v>
      </c>
      <c r="J411" t="s">
        <v>8</v>
      </c>
      <c r="K411" t="s">
        <v>117</v>
      </c>
      <c r="L411" t="s">
        <v>5381</v>
      </c>
      <c r="M411" t="s">
        <v>1238</v>
      </c>
      <c r="N411">
        <v>0</v>
      </c>
      <c r="O411" t="s">
        <v>47</v>
      </c>
      <c r="P411">
        <v>380</v>
      </c>
      <c r="Q411" t="s">
        <v>48</v>
      </c>
      <c r="R411" t="s">
        <v>49</v>
      </c>
      <c r="S411" t="s">
        <v>50</v>
      </c>
      <c r="T411" t="s">
        <v>51</v>
      </c>
      <c r="U411" t="s">
        <v>52</v>
      </c>
      <c r="V411">
        <v>1.05</v>
      </c>
      <c r="W411" s="1">
        <v>750.75000000000011</v>
      </c>
      <c r="X411">
        <v>1</v>
      </c>
      <c r="Y411">
        <v>0.63</v>
      </c>
      <c r="Z411">
        <v>5</v>
      </c>
      <c r="AA411">
        <v>0.126</v>
      </c>
      <c r="AB411" s="2">
        <v>0</v>
      </c>
      <c r="AC411" s="1">
        <v>0</v>
      </c>
      <c r="AD411" s="7">
        <v>43504</v>
      </c>
      <c r="AE411" s="7">
        <v>43504</v>
      </c>
      <c r="AF411">
        <v>0</v>
      </c>
      <c r="AG411" t="s">
        <v>53</v>
      </c>
      <c r="AH411" s="2">
        <v>0</v>
      </c>
      <c r="AI411" s="1">
        <v>0</v>
      </c>
      <c r="AJ411" s="1">
        <v>0</v>
      </c>
      <c r="AK411" s="6" t="str">
        <f>+IF(Tabla1[[#This Row],[REQUEST_TY]]="SR MANTENIMIENTO CORRECTIVO", "EMERGENCIA", "OTROS")</f>
        <v>EMERGENCIA</v>
      </c>
      <c r="AL411" s="6" t="str">
        <f>+_xlfn.IFS(Tabla1[[#This Row],[Veces obj]]&lt;=1,"0-1",Tabla1[[#This Row],[Veces obj]]&lt;=2,"1-2",Tabla1[[#This Row],[Veces obj]]&lt;=3,"2-3",TRUE,"&gt;3")</f>
        <v>0-1</v>
      </c>
      <c r="AM411" s="6" t="str">
        <f>+_xlfn.IFS(MONTH(Tabla1[[#This Row],[MES]])&lt;=3,"Q1",MONTH(Tabla1[[#This Row],[MES]])&lt;=6,"Q2",MONTH(Tabla1[[#This Row],[MES]])&lt;=9,"Q3",TRUE,"Q4")</f>
        <v>Q1</v>
      </c>
      <c r="AN411" t="str">
        <f>+IFERROR(VLOOKUP(Tabla1[[#This Row],[CUENTA]],CTAS[],2,0),"OTROS")</f>
        <v>OTROS</v>
      </c>
      <c r="AP411" t="str">
        <f>+IFERROR(VLOOKUP(Tabla1[[#This Row],[EMPLEADO]],IS[],3,0),"OTROS")</f>
        <v>OTROS</v>
      </c>
      <c r="AQ411" t="str">
        <f>+IFERROR(VLOOKUP(Tabla1[[#This Row],[EMPLEADO]],IS[[NÓMINA]:[INGENIERO]],2,0),"OTROS")</f>
        <v>OTROS</v>
      </c>
    </row>
    <row r="412" spans="1:43" x14ac:dyDescent="0.25">
      <c r="A412" t="s">
        <v>4444</v>
      </c>
      <c r="B412">
        <v>1</v>
      </c>
      <c r="C412" t="s">
        <v>5557</v>
      </c>
      <c r="D412" t="s">
        <v>38</v>
      </c>
      <c r="E412" t="s">
        <v>558</v>
      </c>
      <c r="F412" t="s">
        <v>5558</v>
      </c>
      <c r="G412" s="17" t="s">
        <v>989</v>
      </c>
      <c r="H412" t="s">
        <v>691</v>
      </c>
      <c r="I412" t="s">
        <v>43</v>
      </c>
      <c r="J412" t="s">
        <v>8</v>
      </c>
      <c r="K412" t="s">
        <v>990</v>
      </c>
      <c r="L412" t="s">
        <v>991</v>
      </c>
      <c r="M412" t="s">
        <v>640</v>
      </c>
      <c r="N412">
        <v>0</v>
      </c>
      <c r="O412" t="s">
        <v>47</v>
      </c>
      <c r="P412">
        <v>3</v>
      </c>
      <c r="Q412" t="s">
        <v>388</v>
      </c>
      <c r="R412" t="s">
        <v>95</v>
      </c>
      <c r="S412" t="s">
        <v>64</v>
      </c>
      <c r="T412" t="s">
        <v>51</v>
      </c>
      <c r="U412" t="s">
        <v>389</v>
      </c>
      <c r="V412">
        <v>0</v>
      </c>
      <c r="W412" s="1">
        <v>0</v>
      </c>
      <c r="X412">
        <v>1</v>
      </c>
      <c r="Y412">
        <v>0.63</v>
      </c>
      <c r="Z412">
        <v>5</v>
      </c>
      <c r="AA412">
        <v>0.126</v>
      </c>
      <c r="AB412" s="2">
        <v>0</v>
      </c>
      <c r="AC412" s="1">
        <v>0</v>
      </c>
      <c r="AD412" s="7">
        <v>43507</v>
      </c>
      <c r="AE412" s="7">
        <v>43507</v>
      </c>
      <c r="AF412">
        <v>0</v>
      </c>
      <c r="AG412" t="s">
        <v>53</v>
      </c>
      <c r="AH412" s="2">
        <v>0</v>
      </c>
      <c r="AI412" s="1">
        <v>0</v>
      </c>
      <c r="AJ412" s="1">
        <v>0</v>
      </c>
      <c r="AK412" s="6" t="str">
        <f>+IF(Tabla1[[#This Row],[REQUEST_TY]]="SR MANTENIMIENTO CORRECTIVO", "EMERGENCIA", "OTROS")</f>
        <v>EMERGENCIA</v>
      </c>
      <c r="AL412" s="6" t="str">
        <f>+_xlfn.IFS(Tabla1[[#This Row],[Veces obj]]&lt;=1,"0-1",Tabla1[[#This Row],[Veces obj]]&lt;=2,"1-2",Tabla1[[#This Row],[Veces obj]]&lt;=3,"2-3",TRUE,"&gt;3")</f>
        <v>0-1</v>
      </c>
      <c r="AM412" s="6" t="str">
        <f>+_xlfn.IFS(MONTH(Tabla1[[#This Row],[MES]])&lt;=3,"Q1",MONTH(Tabla1[[#This Row],[MES]])&lt;=6,"Q2",MONTH(Tabla1[[#This Row],[MES]])&lt;=9,"Q3",TRUE,"Q4")</f>
        <v>Q1</v>
      </c>
      <c r="AN412" t="str">
        <f>+IFERROR(VLOOKUP(Tabla1[[#This Row],[CUENTA]],CTAS[],2,0),"OTROS")</f>
        <v>OTROS</v>
      </c>
      <c r="AP412" t="str">
        <f>+IFERROR(VLOOKUP(Tabla1[[#This Row],[EMPLEADO]],IS[],3,0),"OTROS")</f>
        <v>OTROS</v>
      </c>
      <c r="AQ412" t="str">
        <f>+IFERROR(VLOOKUP(Tabla1[[#This Row],[EMPLEADO]],IS[[NÓMINA]:[INGENIERO]],2,0),"OTROS")</f>
        <v>OTROS</v>
      </c>
    </row>
    <row r="413" spans="1:43" x14ac:dyDescent="0.25">
      <c r="A413" t="s">
        <v>4444</v>
      </c>
      <c r="B413">
        <v>1</v>
      </c>
      <c r="C413" t="s">
        <v>6431</v>
      </c>
      <c r="D413" t="s">
        <v>38</v>
      </c>
      <c r="E413" t="s">
        <v>113</v>
      </c>
      <c r="F413" t="s">
        <v>6432</v>
      </c>
      <c r="G413" s="17" t="s">
        <v>6433</v>
      </c>
      <c r="H413" t="s">
        <v>308</v>
      </c>
      <c r="I413" t="s">
        <v>43</v>
      </c>
      <c r="J413" t="s">
        <v>8</v>
      </c>
      <c r="K413" t="s">
        <v>144</v>
      </c>
      <c r="L413" t="s">
        <v>616</v>
      </c>
      <c r="M413" t="s">
        <v>46</v>
      </c>
      <c r="N413">
        <v>0</v>
      </c>
      <c r="O413" t="s">
        <v>47</v>
      </c>
      <c r="P413">
        <v>87</v>
      </c>
      <c r="Q413" t="s">
        <v>48</v>
      </c>
      <c r="R413" t="s">
        <v>49</v>
      </c>
      <c r="S413" t="s">
        <v>50</v>
      </c>
      <c r="T413" t="s">
        <v>51</v>
      </c>
      <c r="U413" t="s">
        <v>52</v>
      </c>
      <c r="V413">
        <v>1.05</v>
      </c>
      <c r="W413" s="1">
        <v>750.75000000000011</v>
      </c>
      <c r="X413">
        <v>1</v>
      </c>
      <c r="Y413">
        <v>0.63</v>
      </c>
      <c r="Z413">
        <v>5</v>
      </c>
      <c r="AA413">
        <v>0.126</v>
      </c>
      <c r="AB413" s="2">
        <v>0</v>
      </c>
      <c r="AC413" s="1">
        <v>0</v>
      </c>
      <c r="AD413" s="7">
        <v>43515</v>
      </c>
      <c r="AE413" s="7">
        <v>43516</v>
      </c>
      <c r="AF413">
        <v>1</v>
      </c>
      <c r="AG413" t="s">
        <v>53</v>
      </c>
      <c r="AH413" s="2">
        <v>0</v>
      </c>
      <c r="AI413" s="1">
        <v>0</v>
      </c>
      <c r="AJ413" s="1">
        <v>0</v>
      </c>
      <c r="AK413" s="6" t="str">
        <f>+IF(Tabla1[[#This Row],[REQUEST_TY]]="SR MANTENIMIENTO CORRECTIVO", "EMERGENCIA", "OTROS")</f>
        <v>EMERGENCIA</v>
      </c>
      <c r="AL413" s="6" t="str">
        <f>+_xlfn.IFS(Tabla1[[#This Row],[Veces obj]]&lt;=1,"0-1",Tabla1[[#This Row],[Veces obj]]&lt;=2,"1-2",Tabla1[[#This Row],[Veces obj]]&lt;=3,"2-3",TRUE,"&gt;3")</f>
        <v>0-1</v>
      </c>
      <c r="AM413" s="6" t="str">
        <f>+_xlfn.IFS(MONTH(Tabla1[[#This Row],[MES]])&lt;=3,"Q1",MONTH(Tabla1[[#This Row],[MES]])&lt;=6,"Q2",MONTH(Tabla1[[#This Row],[MES]])&lt;=9,"Q3",TRUE,"Q4")</f>
        <v>Q1</v>
      </c>
      <c r="AN413" t="str">
        <f>+IFERROR(VLOOKUP(Tabla1[[#This Row],[CUENTA]],CTAS[],2,0),"OTROS")</f>
        <v>OTROS</v>
      </c>
      <c r="AP413" t="str">
        <f>+IFERROR(VLOOKUP(Tabla1[[#This Row],[EMPLEADO]],IS[],3,0),"OTROS")</f>
        <v>OTROS</v>
      </c>
      <c r="AQ413" t="str">
        <f>+IFERROR(VLOOKUP(Tabla1[[#This Row],[EMPLEADO]],IS[[NÓMINA]:[INGENIERO]],2,0),"OTROS")</f>
        <v>OTROS</v>
      </c>
    </row>
    <row r="414" spans="1:43" x14ac:dyDescent="0.25">
      <c r="A414" t="s">
        <v>4444</v>
      </c>
      <c r="B414">
        <v>1</v>
      </c>
      <c r="C414" t="s">
        <v>7139</v>
      </c>
      <c r="D414" t="s">
        <v>38</v>
      </c>
      <c r="E414" t="s">
        <v>85</v>
      </c>
      <c r="F414" t="s">
        <v>7140</v>
      </c>
      <c r="G414" s="17" t="s">
        <v>7141</v>
      </c>
      <c r="H414" t="s">
        <v>58</v>
      </c>
      <c r="I414" t="s">
        <v>43</v>
      </c>
      <c r="J414" t="s">
        <v>8</v>
      </c>
      <c r="K414" t="s">
        <v>370</v>
      </c>
      <c r="L414" t="s">
        <v>6576</v>
      </c>
      <c r="M414" t="s">
        <v>736</v>
      </c>
      <c r="N414">
        <v>0</v>
      </c>
      <c r="O414" t="s">
        <v>47</v>
      </c>
      <c r="P414">
        <v>161</v>
      </c>
      <c r="Q414" t="s">
        <v>48</v>
      </c>
      <c r="R414" t="s">
        <v>49</v>
      </c>
      <c r="S414" t="s">
        <v>50</v>
      </c>
      <c r="T414" t="s">
        <v>51</v>
      </c>
      <c r="U414" t="s">
        <v>52</v>
      </c>
      <c r="V414">
        <v>1.05</v>
      </c>
      <c r="W414" s="1">
        <v>750.75000000000011</v>
      </c>
      <c r="X414">
        <v>1</v>
      </c>
      <c r="Y414">
        <v>0.63</v>
      </c>
      <c r="Z414">
        <v>5</v>
      </c>
      <c r="AA414">
        <v>0.126</v>
      </c>
      <c r="AB414" s="2">
        <v>0</v>
      </c>
      <c r="AC414" s="1">
        <v>0</v>
      </c>
      <c r="AD414" s="7">
        <v>43522</v>
      </c>
      <c r="AE414" s="7">
        <v>43522</v>
      </c>
      <c r="AF414">
        <v>0</v>
      </c>
      <c r="AG414" t="s">
        <v>53</v>
      </c>
      <c r="AH414" s="2">
        <v>0</v>
      </c>
      <c r="AI414" s="1">
        <v>0</v>
      </c>
      <c r="AJ414" s="1">
        <v>0</v>
      </c>
      <c r="AK414" s="6" t="str">
        <f>+IF(Tabla1[[#This Row],[REQUEST_TY]]="SR MANTENIMIENTO CORRECTIVO", "EMERGENCIA", "OTROS")</f>
        <v>EMERGENCIA</v>
      </c>
      <c r="AL414" s="6" t="str">
        <f>+_xlfn.IFS(Tabla1[[#This Row],[Veces obj]]&lt;=1,"0-1",Tabla1[[#This Row],[Veces obj]]&lt;=2,"1-2",Tabla1[[#This Row],[Veces obj]]&lt;=3,"2-3",TRUE,"&gt;3")</f>
        <v>0-1</v>
      </c>
      <c r="AM414" s="6" t="str">
        <f>+_xlfn.IFS(MONTH(Tabla1[[#This Row],[MES]])&lt;=3,"Q1",MONTH(Tabla1[[#This Row],[MES]])&lt;=6,"Q2",MONTH(Tabla1[[#This Row],[MES]])&lt;=9,"Q3",TRUE,"Q4")</f>
        <v>Q1</v>
      </c>
      <c r="AN414" t="str">
        <f>+IFERROR(VLOOKUP(Tabla1[[#This Row],[CUENTA]],CTAS[],2,0),"OTROS")</f>
        <v>OTROS</v>
      </c>
      <c r="AP414" t="str">
        <f>+IFERROR(VLOOKUP(Tabla1[[#This Row],[EMPLEADO]],IS[],3,0),"OTROS")</f>
        <v>OTROS</v>
      </c>
      <c r="AQ414" t="str">
        <f>+IFERROR(VLOOKUP(Tabla1[[#This Row],[EMPLEADO]],IS[[NÓMINA]:[INGENIERO]],2,0),"OTROS")</f>
        <v>OTROS</v>
      </c>
    </row>
    <row r="415" spans="1:43" x14ac:dyDescent="0.25">
      <c r="A415" t="s">
        <v>36</v>
      </c>
      <c r="B415">
        <v>1</v>
      </c>
      <c r="C415" t="s">
        <v>924</v>
      </c>
      <c r="D415" t="s">
        <v>38</v>
      </c>
      <c r="E415" t="s">
        <v>39</v>
      </c>
      <c r="F415" t="s">
        <v>925</v>
      </c>
      <c r="G415" s="17" t="s">
        <v>926</v>
      </c>
      <c r="H415" t="s">
        <v>204</v>
      </c>
      <c r="I415" t="s">
        <v>43</v>
      </c>
      <c r="J415" t="s">
        <v>8</v>
      </c>
      <c r="K415" t="s">
        <v>117</v>
      </c>
      <c r="L415" t="s">
        <v>927</v>
      </c>
      <c r="M415" t="s">
        <v>206</v>
      </c>
      <c r="N415">
        <v>0</v>
      </c>
      <c r="O415" t="s">
        <v>47</v>
      </c>
      <c r="P415">
        <v>111</v>
      </c>
      <c r="Q415" t="s">
        <v>48</v>
      </c>
      <c r="R415" t="s">
        <v>49</v>
      </c>
      <c r="S415" t="s">
        <v>50</v>
      </c>
      <c r="T415" t="s">
        <v>208</v>
      </c>
      <c r="U415" t="s">
        <v>52</v>
      </c>
      <c r="V415">
        <v>1.05</v>
      </c>
      <c r="W415" s="1">
        <v>750.75000000000011</v>
      </c>
      <c r="X415">
        <v>1</v>
      </c>
      <c r="Y415">
        <v>1.1499999999999999</v>
      </c>
      <c r="Z415">
        <v>9</v>
      </c>
      <c r="AA415">
        <v>0.12777777777777777</v>
      </c>
      <c r="AB415" s="2">
        <v>0</v>
      </c>
      <c r="AC415" s="1">
        <v>0</v>
      </c>
      <c r="AD415" s="7">
        <v>43482</v>
      </c>
      <c r="AE415" s="7">
        <v>43483</v>
      </c>
      <c r="AF415">
        <v>1</v>
      </c>
      <c r="AG415" t="s">
        <v>53</v>
      </c>
      <c r="AH415" s="2">
        <v>0</v>
      </c>
      <c r="AI415" s="1">
        <v>0</v>
      </c>
      <c r="AJ415" s="1">
        <v>0</v>
      </c>
      <c r="AK415" s="6" t="str">
        <f>+IF(Tabla1[[#This Row],[REQUEST_TY]]="SR MANTENIMIENTO CORRECTIVO", "EMERGENCIA", "OTROS")</f>
        <v>EMERGENCIA</v>
      </c>
      <c r="AL415" s="6" t="str">
        <f>+_xlfn.IFS(Tabla1[[#This Row],[Veces obj]]&lt;=1,"0-1",Tabla1[[#This Row],[Veces obj]]&lt;=2,"1-2",Tabla1[[#This Row],[Veces obj]]&lt;=3,"2-3",TRUE,"&gt;3")</f>
        <v>0-1</v>
      </c>
      <c r="AM415" s="6" t="str">
        <f>+_xlfn.IFS(MONTH(Tabla1[[#This Row],[MES]])&lt;=3,"Q1",MONTH(Tabla1[[#This Row],[MES]])&lt;=6,"Q2",MONTH(Tabla1[[#This Row],[MES]])&lt;=9,"Q3",TRUE,"Q4")</f>
        <v>Q1</v>
      </c>
      <c r="AN415" t="str">
        <f>+IFERROR(VLOOKUP(Tabla1[[#This Row],[CUENTA]],CTAS[],2,0),"OTROS")</f>
        <v>OTROS</v>
      </c>
      <c r="AP415" t="str">
        <f>+IFERROR(VLOOKUP(Tabla1[[#This Row],[EMPLEADO]],IS[],3,0),"OTROS")</f>
        <v>OTROS</v>
      </c>
      <c r="AQ415" t="str">
        <f>+IFERROR(VLOOKUP(Tabla1[[#This Row],[EMPLEADO]],IS[[NÓMINA]:[INGENIERO]],2,0),"OTROS")</f>
        <v>OTROS</v>
      </c>
    </row>
    <row r="416" spans="1:43" x14ac:dyDescent="0.25">
      <c r="A416" t="s">
        <v>36</v>
      </c>
      <c r="B416">
        <v>1</v>
      </c>
      <c r="C416" t="s">
        <v>928</v>
      </c>
      <c r="D416" t="s">
        <v>38</v>
      </c>
      <c r="E416" t="s">
        <v>85</v>
      </c>
      <c r="F416" t="s">
        <v>929</v>
      </c>
      <c r="G416" s="17" t="s">
        <v>930</v>
      </c>
      <c r="H416" t="s">
        <v>568</v>
      </c>
      <c r="I416" t="s">
        <v>43</v>
      </c>
      <c r="J416" t="s">
        <v>8</v>
      </c>
      <c r="K416" t="s">
        <v>370</v>
      </c>
      <c r="L416" t="s">
        <v>931</v>
      </c>
      <c r="M416" t="s">
        <v>932</v>
      </c>
      <c r="N416">
        <v>0</v>
      </c>
      <c r="O416" t="s">
        <v>47</v>
      </c>
      <c r="P416">
        <v>396</v>
      </c>
      <c r="Q416" t="s">
        <v>48</v>
      </c>
      <c r="R416" t="s">
        <v>49</v>
      </c>
      <c r="S416" t="s">
        <v>50</v>
      </c>
      <c r="T416" t="s">
        <v>51</v>
      </c>
      <c r="U416" t="s">
        <v>52</v>
      </c>
      <c r="V416">
        <v>1.05</v>
      </c>
      <c r="W416" s="1">
        <v>750.75000000000011</v>
      </c>
      <c r="X416">
        <v>1</v>
      </c>
      <c r="Y416">
        <v>0.65</v>
      </c>
      <c r="Z416">
        <v>5</v>
      </c>
      <c r="AA416">
        <v>0.13</v>
      </c>
      <c r="AB416" s="2">
        <v>0</v>
      </c>
      <c r="AC416" s="1">
        <v>0</v>
      </c>
      <c r="AD416" s="7">
        <v>43486</v>
      </c>
      <c r="AE416" s="7">
        <v>43486</v>
      </c>
      <c r="AF416">
        <v>0</v>
      </c>
      <c r="AG416" t="s">
        <v>53</v>
      </c>
      <c r="AH416" s="2">
        <v>0</v>
      </c>
      <c r="AI416" s="1">
        <v>0</v>
      </c>
      <c r="AJ416" s="1">
        <v>0</v>
      </c>
      <c r="AK416" s="6" t="str">
        <f>+IF(Tabla1[[#This Row],[REQUEST_TY]]="SR MANTENIMIENTO CORRECTIVO", "EMERGENCIA", "OTROS")</f>
        <v>EMERGENCIA</v>
      </c>
      <c r="AL416" s="6" t="str">
        <f>+_xlfn.IFS(Tabla1[[#This Row],[Veces obj]]&lt;=1,"0-1",Tabla1[[#This Row],[Veces obj]]&lt;=2,"1-2",Tabla1[[#This Row],[Veces obj]]&lt;=3,"2-3",TRUE,"&gt;3")</f>
        <v>0-1</v>
      </c>
      <c r="AM416" s="6" t="str">
        <f>+_xlfn.IFS(MONTH(Tabla1[[#This Row],[MES]])&lt;=3,"Q1",MONTH(Tabla1[[#This Row],[MES]])&lt;=6,"Q2",MONTH(Tabla1[[#This Row],[MES]])&lt;=9,"Q3",TRUE,"Q4")</f>
        <v>Q1</v>
      </c>
      <c r="AN416" t="str">
        <f>+IFERROR(VLOOKUP(Tabla1[[#This Row],[CUENTA]],CTAS[],2,0),"OTROS")</f>
        <v>OTROS</v>
      </c>
      <c r="AP416" t="str">
        <f>+IFERROR(VLOOKUP(Tabla1[[#This Row],[EMPLEADO]],IS[],3,0),"OTROS")</f>
        <v>OTROS</v>
      </c>
      <c r="AQ416" t="str">
        <f>+IFERROR(VLOOKUP(Tabla1[[#This Row],[EMPLEADO]],IS[[NÓMINA]:[INGENIERO]],2,0),"OTROS")</f>
        <v>OTROS</v>
      </c>
    </row>
    <row r="417" spans="1:43" x14ac:dyDescent="0.25">
      <c r="A417" t="s">
        <v>36</v>
      </c>
      <c r="B417">
        <v>1</v>
      </c>
      <c r="C417" t="s">
        <v>933</v>
      </c>
      <c r="D417" t="s">
        <v>38</v>
      </c>
      <c r="E417" t="s">
        <v>636</v>
      </c>
      <c r="F417" t="s">
        <v>934</v>
      </c>
      <c r="G417" s="17" t="s">
        <v>935</v>
      </c>
      <c r="H417" t="s">
        <v>308</v>
      </c>
      <c r="I417" t="s">
        <v>43</v>
      </c>
      <c r="J417" t="s">
        <v>8</v>
      </c>
      <c r="K417" t="s">
        <v>495</v>
      </c>
      <c r="L417" t="s">
        <v>496</v>
      </c>
      <c r="M417" t="s">
        <v>46</v>
      </c>
      <c r="N417">
        <v>0</v>
      </c>
      <c r="O417" t="s">
        <v>47</v>
      </c>
      <c r="P417">
        <v>88</v>
      </c>
      <c r="Q417" t="s">
        <v>48</v>
      </c>
      <c r="R417" t="s">
        <v>153</v>
      </c>
      <c r="S417" t="s">
        <v>50</v>
      </c>
      <c r="T417" t="s">
        <v>51</v>
      </c>
      <c r="U417" t="s">
        <v>52</v>
      </c>
      <c r="V417">
        <v>1.05</v>
      </c>
      <c r="W417" s="1">
        <v>750.75000000000011</v>
      </c>
      <c r="X417">
        <v>1</v>
      </c>
      <c r="Y417">
        <v>0.65</v>
      </c>
      <c r="Z417">
        <v>5</v>
      </c>
      <c r="AA417">
        <v>0.13</v>
      </c>
      <c r="AB417" s="2">
        <v>0</v>
      </c>
      <c r="AC417" s="1">
        <v>0</v>
      </c>
      <c r="AD417" s="7">
        <v>43489</v>
      </c>
      <c r="AE417" s="7">
        <v>43489</v>
      </c>
      <c r="AF417">
        <v>0</v>
      </c>
      <c r="AG417" t="s">
        <v>53</v>
      </c>
      <c r="AH417" s="2">
        <v>0</v>
      </c>
      <c r="AI417" s="1">
        <v>0</v>
      </c>
      <c r="AJ417" s="1">
        <v>0</v>
      </c>
      <c r="AK417" s="6" t="str">
        <f>+IF(Tabla1[[#This Row],[REQUEST_TY]]="SR MANTENIMIENTO CORRECTIVO", "EMERGENCIA", "OTROS")</f>
        <v>EMERGENCIA</v>
      </c>
      <c r="AL417" s="6" t="str">
        <f>+_xlfn.IFS(Tabla1[[#This Row],[Veces obj]]&lt;=1,"0-1",Tabla1[[#This Row],[Veces obj]]&lt;=2,"1-2",Tabla1[[#This Row],[Veces obj]]&lt;=3,"2-3",TRUE,"&gt;3")</f>
        <v>0-1</v>
      </c>
      <c r="AM417" s="6" t="str">
        <f>+_xlfn.IFS(MONTH(Tabla1[[#This Row],[MES]])&lt;=3,"Q1",MONTH(Tabla1[[#This Row],[MES]])&lt;=6,"Q2",MONTH(Tabla1[[#This Row],[MES]])&lt;=9,"Q3",TRUE,"Q4")</f>
        <v>Q1</v>
      </c>
      <c r="AN417" t="str">
        <f>+IFERROR(VLOOKUP(Tabla1[[#This Row],[CUENTA]],CTAS[],2,0),"OTROS")</f>
        <v>OTROS</v>
      </c>
      <c r="AP417" t="str">
        <f>+IFERROR(VLOOKUP(Tabla1[[#This Row],[EMPLEADO]],IS[],3,0),"OTROS")</f>
        <v>OTROS</v>
      </c>
      <c r="AQ417" t="str">
        <f>+IFERROR(VLOOKUP(Tabla1[[#This Row],[EMPLEADO]],IS[[NÓMINA]:[INGENIERO]],2,0),"OTROS")</f>
        <v>OTROS</v>
      </c>
    </row>
    <row r="418" spans="1:43" x14ac:dyDescent="0.25">
      <c r="A418" t="s">
        <v>36</v>
      </c>
      <c r="B418">
        <v>1</v>
      </c>
      <c r="C418" t="s">
        <v>936</v>
      </c>
      <c r="D418" t="s">
        <v>38</v>
      </c>
      <c r="E418" t="s">
        <v>133</v>
      </c>
      <c r="F418" t="s">
        <v>937</v>
      </c>
      <c r="G418" s="17" t="s">
        <v>938</v>
      </c>
      <c r="H418" t="s">
        <v>915</v>
      </c>
      <c r="I418" t="s">
        <v>43</v>
      </c>
      <c r="J418" t="s">
        <v>8</v>
      </c>
      <c r="K418" t="s">
        <v>59</v>
      </c>
      <c r="L418" t="s">
        <v>939</v>
      </c>
      <c r="M418" t="s">
        <v>46</v>
      </c>
      <c r="N418">
        <v>0</v>
      </c>
      <c r="O418" t="s">
        <v>47</v>
      </c>
      <c r="P418">
        <v>20</v>
      </c>
      <c r="Q418" t="s">
        <v>62</v>
      </c>
      <c r="R418" t="s">
        <v>138</v>
      </c>
      <c r="S418" t="s">
        <v>139</v>
      </c>
      <c r="T418" t="s">
        <v>51</v>
      </c>
      <c r="U418" t="s">
        <v>262</v>
      </c>
      <c r="V418">
        <v>1.05</v>
      </c>
      <c r="W418" s="1">
        <v>1651.6500000000003</v>
      </c>
      <c r="X418">
        <v>1</v>
      </c>
      <c r="Y418">
        <v>0.52</v>
      </c>
      <c r="Z418">
        <v>4</v>
      </c>
      <c r="AA418">
        <v>0.13</v>
      </c>
      <c r="AB418" s="2">
        <v>0</v>
      </c>
      <c r="AC418" s="1">
        <v>0</v>
      </c>
      <c r="AD418" s="7">
        <v>43494</v>
      </c>
      <c r="AE418" s="7">
        <v>43494</v>
      </c>
      <c r="AF418">
        <v>0</v>
      </c>
      <c r="AG418" t="s">
        <v>53</v>
      </c>
      <c r="AH418" s="2">
        <v>0</v>
      </c>
      <c r="AI418" s="1">
        <v>0</v>
      </c>
      <c r="AJ418" s="1">
        <v>0</v>
      </c>
      <c r="AK418" s="6" t="str">
        <f>+IF(Tabla1[[#This Row],[REQUEST_TY]]="SR MANTENIMIENTO CORRECTIVO", "EMERGENCIA", "OTROS")</f>
        <v>EMERGENCIA</v>
      </c>
      <c r="AL418" s="6" t="str">
        <f>+_xlfn.IFS(Tabla1[[#This Row],[Veces obj]]&lt;=1,"0-1",Tabla1[[#This Row],[Veces obj]]&lt;=2,"1-2",Tabla1[[#This Row],[Veces obj]]&lt;=3,"2-3",TRUE,"&gt;3")</f>
        <v>0-1</v>
      </c>
      <c r="AM418" s="6" t="str">
        <f>+_xlfn.IFS(MONTH(Tabla1[[#This Row],[MES]])&lt;=3,"Q1",MONTH(Tabla1[[#This Row],[MES]])&lt;=6,"Q2",MONTH(Tabla1[[#This Row],[MES]])&lt;=9,"Q3",TRUE,"Q4")</f>
        <v>Q1</v>
      </c>
      <c r="AN418" t="str">
        <f>+IFERROR(VLOOKUP(Tabla1[[#This Row],[CUENTA]],CTAS[],2,0),"OTROS")</f>
        <v>OTROS</v>
      </c>
      <c r="AP418" t="str">
        <f>+IFERROR(VLOOKUP(Tabla1[[#This Row],[EMPLEADO]],IS[],3,0),"OTROS")</f>
        <v>OTROS</v>
      </c>
      <c r="AQ418" t="str">
        <f>+IFERROR(VLOOKUP(Tabla1[[#This Row],[EMPLEADO]],IS[[NÓMINA]:[INGENIERO]],2,0),"OTROS")</f>
        <v>OTROS</v>
      </c>
    </row>
    <row r="419" spans="1:43" x14ac:dyDescent="0.25">
      <c r="A419" t="s">
        <v>4444</v>
      </c>
      <c r="B419">
        <v>1</v>
      </c>
      <c r="C419" t="s">
        <v>4629</v>
      </c>
      <c r="D419" t="s">
        <v>38</v>
      </c>
      <c r="E419" t="s">
        <v>76</v>
      </c>
      <c r="F419" t="s">
        <v>4630</v>
      </c>
      <c r="G419" s="17" t="s">
        <v>4631</v>
      </c>
      <c r="H419" t="s">
        <v>471</v>
      </c>
      <c r="I419" t="s">
        <v>43</v>
      </c>
      <c r="J419" t="s">
        <v>8</v>
      </c>
      <c r="K419" t="s">
        <v>102</v>
      </c>
      <c r="L419" t="s">
        <v>2741</v>
      </c>
      <c r="M419" t="s">
        <v>473</v>
      </c>
      <c r="N419">
        <v>0</v>
      </c>
      <c r="O419" t="s">
        <v>47</v>
      </c>
      <c r="P419">
        <v>42</v>
      </c>
      <c r="Q419" t="s">
        <v>82</v>
      </c>
      <c r="R419" t="s">
        <v>63</v>
      </c>
      <c r="S419" t="s">
        <v>64</v>
      </c>
      <c r="T419" t="s">
        <v>51</v>
      </c>
      <c r="U419" t="s">
        <v>83</v>
      </c>
      <c r="V419">
        <v>1.05</v>
      </c>
      <c r="W419" s="1">
        <v>1433.25</v>
      </c>
      <c r="X419">
        <v>1</v>
      </c>
      <c r="Y419">
        <v>0.65</v>
      </c>
      <c r="Z419">
        <v>5</v>
      </c>
      <c r="AA419">
        <v>0.13</v>
      </c>
      <c r="AB419" s="2">
        <v>0</v>
      </c>
      <c r="AC419" s="1">
        <v>0</v>
      </c>
      <c r="AD419" s="7">
        <v>43503</v>
      </c>
      <c r="AE419" s="7">
        <v>43504</v>
      </c>
      <c r="AF419">
        <v>1</v>
      </c>
      <c r="AG419" t="s">
        <v>53</v>
      </c>
      <c r="AH419" s="2">
        <v>0</v>
      </c>
      <c r="AI419" s="1">
        <v>0</v>
      </c>
      <c r="AJ419" s="1">
        <v>0</v>
      </c>
      <c r="AK419" s="6" t="str">
        <f>+IF(Tabla1[[#This Row],[REQUEST_TY]]="SR MANTENIMIENTO CORRECTIVO", "EMERGENCIA", "OTROS")</f>
        <v>EMERGENCIA</v>
      </c>
      <c r="AL419" s="6" t="str">
        <f>+_xlfn.IFS(Tabla1[[#This Row],[Veces obj]]&lt;=1,"0-1",Tabla1[[#This Row],[Veces obj]]&lt;=2,"1-2",Tabla1[[#This Row],[Veces obj]]&lt;=3,"2-3",TRUE,"&gt;3")</f>
        <v>0-1</v>
      </c>
      <c r="AM419" s="6" t="str">
        <f>+_xlfn.IFS(MONTH(Tabla1[[#This Row],[MES]])&lt;=3,"Q1",MONTH(Tabla1[[#This Row],[MES]])&lt;=6,"Q2",MONTH(Tabla1[[#This Row],[MES]])&lt;=9,"Q3",TRUE,"Q4")</f>
        <v>Q1</v>
      </c>
      <c r="AN419" t="str">
        <f>+IFERROR(VLOOKUP(Tabla1[[#This Row],[CUENTA]],CTAS[],2,0),"OTROS")</f>
        <v>OTROS</v>
      </c>
      <c r="AP419" t="str">
        <f>+IFERROR(VLOOKUP(Tabla1[[#This Row],[EMPLEADO]],IS[],3,0),"OTROS")</f>
        <v>OTROS</v>
      </c>
      <c r="AQ419" t="str">
        <f>+IFERROR(VLOOKUP(Tabla1[[#This Row],[EMPLEADO]],IS[[NÓMINA]:[INGENIERO]],2,0),"OTROS")</f>
        <v>OTROS</v>
      </c>
    </row>
    <row r="420" spans="1:43" x14ac:dyDescent="0.25">
      <c r="A420" t="s">
        <v>4444</v>
      </c>
      <c r="B420">
        <v>1</v>
      </c>
      <c r="C420" t="s">
        <v>5022</v>
      </c>
      <c r="D420" t="s">
        <v>38</v>
      </c>
      <c r="E420" t="s">
        <v>373</v>
      </c>
      <c r="F420" t="s">
        <v>5023</v>
      </c>
      <c r="G420" s="17" t="s">
        <v>5024</v>
      </c>
      <c r="H420" t="s">
        <v>308</v>
      </c>
      <c r="I420" t="s">
        <v>43</v>
      </c>
      <c r="J420" t="s">
        <v>8</v>
      </c>
      <c r="K420" t="s">
        <v>495</v>
      </c>
      <c r="L420" t="s">
        <v>496</v>
      </c>
      <c r="M420" t="s">
        <v>46</v>
      </c>
      <c r="N420">
        <v>0</v>
      </c>
      <c r="O420" t="s">
        <v>47</v>
      </c>
      <c r="P420">
        <v>131</v>
      </c>
      <c r="Q420" t="s">
        <v>48</v>
      </c>
      <c r="R420" t="s">
        <v>153</v>
      </c>
      <c r="S420" t="s">
        <v>50</v>
      </c>
      <c r="T420" t="s">
        <v>51</v>
      </c>
      <c r="U420" t="s">
        <v>52</v>
      </c>
      <c r="V420">
        <v>1.05</v>
      </c>
      <c r="W420" s="1">
        <v>750.75000000000011</v>
      </c>
      <c r="X420">
        <v>1</v>
      </c>
      <c r="Y420">
        <v>0.65</v>
      </c>
      <c r="Z420">
        <v>5</v>
      </c>
      <c r="AA420">
        <v>0.13</v>
      </c>
      <c r="AB420" s="2">
        <v>0</v>
      </c>
      <c r="AC420" s="1">
        <v>0</v>
      </c>
      <c r="AD420" s="7">
        <v>43501</v>
      </c>
      <c r="AE420" s="7">
        <v>43502</v>
      </c>
      <c r="AF420">
        <v>1</v>
      </c>
      <c r="AG420" t="s">
        <v>53</v>
      </c>
      <c r="AH420" s="2">
        <v>0</v>
      </c>
      <c r="AI420" s="1">
        <v>0</v>
      </c>
      <c r="AJ420" s="1">
        <v>0</v>
      </c>
      <c r="AK420" s="6" t="str">
        <f>+IF(Tabla1[[#This Row],[REQUEST_TY]]="SR MANTENIMIENTO CORRECTIVO", "EMERGENCIA", "OTROS")</f>
        <v>EMERGENCIA</v>
      </c>
      <c r="AL420" s="6" t="str">
        <f>+_xlfn.IFS(Tabla1[[#This Row],[Veces obj]]&lt;=1,"0-1",Tabla1[[#This Row],[Veces obj]]&lt;=2,"1-2",Tabla1[[#This Row],[Veces obj]]&lt;=3,"2-3",TRUE,"&gt;3")</f>
        <v>0-1</v>
      </c>
      <c r="AM420" s="6" t="str">
        <f>+_xlfn.IFS(MONTH(Tabla1[[#This Row],[MES]])&lt;=3,"Q1",MONTH(Tabla1[[#This Row],[MES]])&lt;=6,"Q2",MONTH(Tabla1[[#This Row],[MES]])&lt;=9,"Q3",TRUE,"Q4")</f>
        <v>Q1</v>
      </c>
      <c r="AN420" t="str">
        <f>+IFERROR(VLOOKUP(Tabla1[[#This Row],[CUENTA]],CTAS[],2,0),"OTROS")</f>
        <v>OTROS</v>
      </c>
      <c r="AP420" t="str">
        <f>+IFERROR(VLOOKUP(Tabla1[[#This Row],[EMPLEADO]],IS[],3,0),"OTROS")</f>
        <v>OTROS</v>
      </c>
      <c r="AQ420" t="str">
        <f>+IFERROR(VLOOKUP(Tabla1[[#This Row],[EMPLEADO]],IS[[NÓMINA]:[INGENIERO]],2,0),"OTROS")</f>
        <v>OTROS</v>
      </c>
    </row>
    <row r="421" spans="1:43" x14ac:dyDescent="0.25">
      <c r="A421" t="s">
        <v>4444</v>
      </c>
      <c r="B421">
        <v>1</v>
      </c>
      <c r="C421" t="s">
        <v>5073</v>
      </c>
      <c r="D421" t="s">
        <v>38</v>
      </c>
      <c r="E421" t="s">
        <v>98</v>
      </c>
      <c r="F421" t="s">
        <v>5074</v>
      </c>
      <c r="G421" s="17" t="s">
        <v>752</v>
      </c>
      <c r="H421" t="s">
        <v>213</v>
      </c>
      <c r="I421" t="s">
        <v>43</v>
      </c>
      <c r="J421" t="s">
        <v>8</v>
      </c>
      <c r="K421" t="s">
        <v>102</v>
      </c>
      <c r="L421" t="s">
        <v>753</v>
      </c>
      <c r="M421" t="s">
        <v>215</v>
      </c>
      <c r="N421">
        <v>0</v>
      </c>
      <c r="O421" t="s">
        <v>47</v>
      </c>
      <c r="P421">
        <v>27</v>
      </c>
      <c r="Q421" t="s">
        <v>62</v>
      </c>
      <c r="R421" t="s">
        <v>63</v>
      </c>
      <c r="S421" t="s">
        <v>64</v>
      </c>
      <c r="T421" t="s">
        <v>51</v>
      </c>
      <c r="U421" t="s">
        <v>65</v>
      </c>
      <c r="V421">
        <v>0.8</v>
      </c>
      <c r="W421" s="1">
        <v>1092</v>
      </c>
      <c r="X421">
        <v>1</v>
      </c>
      <c r="Y421">
        <v>0.65</v>
      </c>
      <c r="Z421">
        <v>5</v>
      </c>
      <c r="AA421">
        <v>0.13</v>
      </c>
      <c r="AB421" s="2">
        <v>0</v>
      </c>
      <c r="AC421" s="1">
        <v>0</v>
      </c>
      <c r="AD421" s="7">
        <v>43501</v>
      </c>
      <c r="AE421" s="7">
        <v>43502</v>
      </c>
      <c r="AF421">
        <v>1</v>
      </c>
      <c r="AG421" t="s">
        <v>53</v>
      </c>
      <c r="AH421" s="2">
        <v>0</v>
      </c>
      <c r="AI421" s="1">
        <v>0</v>
      </c>
      <c r="AJ421" s="1">
        <v>0</v>
      </c>
      <c r="AK421" s="6" t="str">
        <f>+IF(Tabla1[[#This Row],[REQUEST_TY]]="SR MANTENIMIENTO CORRECTIVO", "EMERGENCIA", "OTROS")</f>
        <v>EMERGENCIA</v>
      </c>
      <c r="AL421" s="6" t="str">
        <f>+_xlfn.IFS(Tabla1[[#This Row],[Veces obj]]&lt;=1,"0-1",Tabla1[[#This Row],[Veces obj]]&lt;=2,"1-2",Tabla1[[#This Row],[Veces obj]]&lt;=3,"2-3",TRUE,"&gt;3")</f>
        <v>0-1</v>
      </c>
      <c r="AM421" s="6" t="str">
        <f>+_xlfn.IFS(MONTH(Tabla1[[#This Row],[MES]])&lt;=3,"Q1",MONTH(Tabla1[[#This Row],[MES]])&lt;=6,"Q2",MONTH(Tabla1[[#This Row],[MES]])&lt;=9,"Q3",TRUE,"Q4")</f>
        <v>Q1</v>
      </c>
      <c r="AN421" t="str">
        <f>+IFERROR(VLOOKUP(Tabla1[[#This Row],[CUENTA]],CTAS[],2,0),"OTROS")</f>
        <v>OTROS</v>
      </c>
      <c r="AP421" t="str">
        <f>+IFERROR(VLOOKUP(Tabla1[[#This Row],[EMPLEADO]],IS[],3,0),"OTROS")</f>
        <v>OTROS</v>
      </c>
      <c r="AQ421" t="str">
        <f>+IFERROR(VLOOKUP(Tabla1[[#This Row],[EMPLEADO]],IS[[NÓMINA]:[INGENIERO]],2,0),"OTROS")</f>
        <v>OTROS</v>
      </c>
    </row>
    <row r="422" spans="1:43" x14ac:dyDescent="0.25">
      <c r="A422" t="s">
        <v>4444</v>
      </c>
      <c r="B422">
        <v>1</v>
      </c>
      <c r="C422" t="s">
        <v>6243</v>
      </c>
      <c r="D422" t="s">
        <v>38</v>
      </c>
      <c r="E422" t="s">
        <v>76</v>
      </c>
      <c r="F422" t="s">
        <v>6244</v>
      </c>
      <c r="G422" s="17" t="s">
        <v>4392</v>
      </c>
      <c r="H422" t="s">
        <v>915</v>
      </c>
      <c r="I422" t="s">
        <v>43</v>
      </c>
      <c r="J422" t="s">
        <v>8</v>
      </c>
      <c r="K422" t="s">
        <v>102</v>
      </c>
      <c r="L422" t="s">
        <v>3751</v>
      </c>
      <c r="M422" t="s">
        <v>473</v>
      </c>
      <c r="N422">
        <v>0</v>
      </c>
      <c r="O422" t="s">
        <v>47</v>
      </c>
      <c r="P422">
        <v>4</v>
      </c>
      <c r="Q422" t="s">
        <v>207</v>
      </c>
      <c r="R422" t="s">
        <v>63</v>
      </c>
      <c r="S422" t="s">
        <v>64</v>
      </c>
      <c r="T422" t="s">
        <v>51</v>
      </c>
      <c r="U422" t="s">
        <v>209</v>
      </c>
      <c r="V422">
        <v>0</v>
      </c>
      <c r="W422" s="1">
        <v>0</v>
      </c>
      <c r="X422">
        <v>1</v>
      </c>
      <c r="Y422">
        <v>0.65</v>
      </c>
      <c r="Z422">
        <v>5</v>
      </c>
      <c r="AA422">
        <v>0.13</v>
      </c>
      <c r="AB422" s="2">
        <v>0</v>
      </c>
      <c r="AC422" s="1">
        <v>0</v>
      </c>
      <c r="AD422" s="7">
        <v>43514</v>
      </c>
      <c r="AE422" s="7">
        <v>43515</v>
      </c>
      <c r="AF422">
        <v>1</v>
      </c>
      <c r="AG422" t="s">
        <v>53</v>
      </c>
      <c r="AH422" s="2">
        <v>0</v>
      </c>
      <c r="AI422" s="1">
        <v>0</v>
      </c>
      <c r="AJ422" s="1">
        <v>0</v>
      </c>
      <c r="AK422" s="6" t="str">
        <f>+IF(Tabla1[[#This Row],[REQUEST_TY]]="SR MANTENIMIENTO CORRECTIVO", "EMERGENCIA", "OTROS")</f>
        <v>EMERGENCIA</v>
      </c>
      <c r="AL422" s="6" t="str">
        <f>+_xlfn.IFS(Tabla1[[#This Row],[Veces obj]]&lt;=1,"0-1",Tabla1[[#This Row],[Veces obj]]&lt;=2,"1-2",Tabla1[[#This Row],[Veces obj]]&lt;=3,"2-3",TRUE,"&gt;3")</f>
        <v>0-1</v>
      </c>
      <c r="AM422" s="6" t="str">
        <f>+_xlfn.IFS(MONTH(Tabla1[[#This Row],[MES]])&lt;=3,"Q1",MONTH(Tabla1[[#This Row],[MES]])&lt;=6,"Q2",MONTH(Tabla1[[#This Row],[MES]])&lt;=9,"Q3",TRUE,"Q4")</f>
        <v>Q1</v>
      </c>
      <c r="AN422" t="str">
        <f>+IFERROR(VLOOKUP(Tabla1[[#This Row],[CUENTA]],CTAS[],2,0),"OTROS")</f>
        <v>OTROS</v>
      </c>
      <c r="AP422" t="str">
        <f>+IFERROR(VLOOKUP(Tabla1[[#This Row],[EMPLEADO]],IS[],3,0),"OTROS")</f>
        <v>OTROS</v>
      </c>
      <c r="AQ422" t="str">
        <f>+IFERROR(VLOOKUP(Tabla1[[#This Row],[EMPLEADO]],IS[[NÓMINA]:[INGENIERO]],2,0),"OTROS")</f>
        <v>OTROS</v>
      </c>
    </row>
    <row r="423" spans="1:43" x14ac:dyDescent="0.25">
      <c r="A423" t="s">
        <v>4444</v>
      </c>
      <c r="B423">
        <v>1</v>
      </c>
      <c r="C423" t="s">
        <v>6434</v>
      </c>
      <c r="D423" t="s">
        <v>38</v>
      </c>
      <c r="E423" t="s">
        <v>39</v>
      </c>
      <c r="F423" t="s">
        <v>6435</v>
      </c>
      <c r="G423" s="17" t="s">
        <v>6436</v>
      </c>
      <c r="H423" t="s">
        <v>1130</v>
      </c>
      <c r="I423" t="s">
        <v>43</v>
      </c>
      <c r="J423" t="s">
        <v>8</v>
      </c>
      <c r="K423" t="s">
        <v>117</v>
      </c>
      <c r="L423" t="s">
        <v>6437</v>
      </c>
      <c r="M423" t="s">
        <v>1132</v>
      </c>
      <c r="N423">
        <v>0</v>
      </c>
      <c r="O423" t="s">
        <v>47</v>
      </c>
      <c r="P423">
        <v>466</v>
      </c>
      <c r="Q423" t="s">
        <v>48</v>
      </c>
      <c r="R423" t="s">
        <v>49</v>
      </c>
      <c r="S423" t="s">
        <v>50</v>
      </c>
      <c r="T423" t="s">
        <v>208</v>
      </c>
      <c r="U423" t="s">
        <v>52</v>
      </c>
      <c r="V423">
        <v>1.05</v>
      </c>
      <c r="W423" s="1">
        <v>750.75000000000011</v>
      </c>
      <c r="X423">
        <v>1</v>
      </c>
      <c r="Y423">
        <v>1.17</v>
      </c>
      <c r="Z423">
        <v>9</v>
      </c>
      <c r="AA423">
        <v>0.13</v>
      </c>
      <c r="AB423" s="2">
        <v>0</v>
      </c>
      <c r="AC423" s="1">
        <v>0</v>
      </c>
      <c r="AD423" s="7">
        <v>43514</v>
      </c>
      <c r="AE423" s="7">
        <v>43515</v>
      </c>
      <c r="AF423">
        <v>1</v>
      </c>
      <c r="AG423" t="s">
        <v>53</v>
      </c>
      <c r="AH423" s="2">
        <v>0</v>
      </c>
      <c r="AI423" s="1">
        <v>0</v>
      </c>
      <c r="AJ423" s="1">
        <v>0</v>
      </c>
      <c r="AK423" s="6" t="str">
        <f>+IF(Tabla1[[#This Row],[REQUEST_TY]]="SR MANTENIMIENTO CORRECTIVO", "EMERGENCIA", "OTROS")</f>
        <v>EMERGENCIA</v>
      </c>
      <c r="AL423" s="6" t="str">
        <f>+_xlfn.IFS(Tabla1[[#This Row],[Veces obj]]&lt;=1,"0-1",Tabla1[[#This Row],[Veces obj]]&lt;=2,"1-2",Tabla1[[#This Row],[Veces obj]]&lt;=3,"2-3",TRUE,"&gt;3")</f>
        <v>0-1</v>
      </c>
      <c r="AM423" s="6" t="str">
        <f>+_xlfn.IFS(MONTH(Tabla1[[#This Row],[MES]])&lt;=3,"Q1",MONTH(Tabla1[[#This Row],[MES]])&lt;=6,"Q2",MONTH(Tabla1[[#This Row],[MES]])&lt;=9,"Q3",TRUE,"Q4")</f>
        <v>Q1</v>
      </c>
      <c r="AN423" t="str">
        <f>+IFERROR(VLOOKUP(Tabla1[[#This Row],[CUENTA]],CTAS[],2,0),"OTROS")</f>
        <v>OTROS</v>
      </c>
      <c r="AP423" t="str">
        <f>+IFERROR(VLOOKUP(Tabla1[[#This Row],[EMPLEADO]],IS[],3,0),"OTROS")</f>
        <v>OTROS</v>
      </c>
      <c r="AQ423" t="str">
        <f>+IFERROR(VLOOKUP(Tabla1[[#This Row],[EMPLEADO]],IS[[NÓMINA]:[INGENIERO]],2,0),"OTROS")</f>
        <v>OTROS</v>
      </c>
    </row>
    <row r="424" spans="1:43" x14ac:dyDescent="0.25">
      <c r="A424" t="s">
        <v>4444</v>
      </c>
      <c r="B424">
        <v>1</v>
      </c>
      <c r="C424" t="s">
        <v>6614</v>
      </c>
      <c r="D424" t="s">
        <v>38</v>
      </c>
      <c r="E424" t="s">
        <v>401</v>
      </c>
      <c r="F424" t="s">
        <v>6615</v>
      </c>
      <c r="G424" s="17" t="s">
        <v>6616</v>
      </c>
      <c r="H424" t="s">
        <v>568</v>
      </c>
      <c r="I424" t="s">
        <v>43</v>
      </c>
      <c r="J424" t="s">
        <v>8</v>
      </c>
      <c r="K424" t="s">
        <v>71</v>
      </c>
      <c r="L424" t="s">
        <v>569</v>
      </c>
      <c r="M424" t="s">
        <v>570</v>
      </c>
      <c r="N424">
        <v>0</v>
      </c>
      <c r="O424" t="s">
        <v>47</v>
      </c>
      <c r="P424">
        <v>217</v>
      </c>
      <c r="Q424" t="s">
        <v>48</v>
      </c>
      <c r="R424" t="s">
        <v>153</v>
      </c>
      <c r="S424" t="s">
        <v>50</v>
      </c>
      <c r="T424" t="s">
        <v>51</v>
      </c>
      <c r="U424" t="s">
        <v>52</v>
      </c>
      <c r="V424">
        <v>1.05</v>
      </c>
      <c r="W424" s="1">
        <v>750.75000000000011</v>
      </c>
      <c r="X424">
        <v>1</v>
      </c>
      <c r="Y424">
        <v>0.65</v>
      </c>
      <c r="Z424">
        <v>5</v>
      </c>
      <c r="AA424">
        <v>0.13</v>
      </c>
      <c r="AB424" s="2">
        <v>0</v>
      </c>
      <c r="AC424" s="1">
        <v>0</v>
      </c>
      <c r="AD424" s="7">
        <v>43515</v>
      </c>
      <c r="AE424" s="7">
        <v>43515</v>
      </c>
      <c r="AF424">
        <v>0</v>
      </c>
      <c r="AG424" t="s">
        <v>53</v>
      </c>
      <c r="AH424" s="2">
        <v>0</v>
      </c>
      <c r="AI424" s="1">
        <v>0</v>
      </c>
      <c r="AJ424" s="1">
        <v>0</v>
      </c>
      <c r="AK424" s="6" t="str">
        <f>+IF(Tabla1[[#This Row],[REQUEST_TY]]="SR MANTENIMIENTO CORRECTIVO", "EMERGENCIA", "OTROS")</f>
        <v>EMERGENCIA</v>
      </c>
      <c r="AL424" s="6" t="str">
        <f>+_xlfn.IFS(Tabla1[[#This Row],[Veces obj]]&lt;=1,"0-1",Tabla1[[#This Row],[Veces obj]]&lt;=2,"1-2",Tabla1[[#This Row],[Veces obj]]&lt;=3,"2-3",TRUE,"&gt;3")</f>
        <v>0-1</v>
      </c>
      <c r="AM424" s="6" t="str">
        <f>+_xlfn.IFS(MONTH(Tabla1[[#This Row],[MES]])&lt;=3,"Q1",MONTH(Tabla1[[#This Row],[MES]])&lt;=6,"Q2",MONTH(Tabla1[[#This Row],[MES]])&lt;=9,"Q3",TRUE,"Q4")</f>
        <v>Q1</v>
      </c>
      <c r="AN424" t="str">
        <f>+IFERROR(VLOOKUP(Tabla1[[#This Row],[CUENTA]],CTAS[],2,0),"OTROS")</f>
        <v>OTROS</v>
      </c>
      <c r="AP424" t="str">
        <f>+IFERROR(VLOOKUP(Tabla1[[#This Row],[EMPLEADO]],IS[],3,0),"OTROS")</f>
        <v>OTROS</v>
      </c>
      <c r="AQ424" t="str">
        <f>+IFERROR(VLOOKUP(Tabla1[[#This Row],[EMPLEADO]],IS[[NÓMINA]:[INGENIERO]],2,0),"OTROS")</f>
        <v>OTROS</v>
      </c>
    </row>
    <row r="425" spans="1:43" x14ac:dyDescent="0.25">
      <c r="A425" t="s">
        <v>4444</v>
      </c>
      <c r="B425">
        <v>1</v>
      </c>
      <c r="C425" t="s">
        <v>7093</v>
      </c>
      <c r="D425" t="s">
        <v>38</v>
      </c>
      <c r="E425" t="s">
        <v>217</v>
      </c>
      <c r="F425" t="s">
        <v>7094</v>
      </c>
      <c r="G425" s="17" t="s">
        <v>7095</v>
      </c>
      <c r="H425" t="s">
        <v>79</v>
      </c>
      <c r="I425" t="s">
        <v>43</v>
      </c>
      <c r="J425" t="s">
        <v>8</v>
      </c>
      <c r="K425" t="s">
        <v>59</v>
      </c>
      <c r="L425" t="s">
        <v>80</v>
      </c>
      <c r="M425" t="s">
        <v>81</v>
      </c>
      <c r="N425">
        <v>0</v>
      </c>
      <c r="O425" t="s">
        <v>47</v>
      </c>
      <c r="P425">
        <v>223</v>
      </c>
      <c r="Q425" t="s">
        <v>48</v>
      </c>
      <c r="R425" t="s">
        <v>223</v>
      </c>
      <c r="S425" t="s">
        <v>139</v>
      </c>
      <c r="T425" t="s">
        <v>51</v>
      </c>
      <c r="U425" t="s">
        <v>353</v>
      </c>
      <c r="V425">
        <v>1.1499999999999999</v>
      </c>
      <c r="W425" s="1">
        <v>1808.95</v>
      </c>
      <c r="X425">
        <v>1</v>
      </c>
      <c r="Y425">
        <v>0.52</v>
      </c>
      <c r="Z425">
        <v>4</v>
      </c>
      <c r="AA425">
        <v>0.13</v>
      </c>
      <c r="AB425" s="2">
        <v>0</v>
      </c>
      <c r="AC425" s="1">
        <v>0</v>
      </c>
      <c r="AD425" s="7">
        <v>43523</v>
      </c>
      <c r="AE425" s="7">
        <v>43523</v>
      </c>
      <c r="AF425">
        <v>0</v>
      </c>
      <c r="AG425" t="s">
        <v>53</v>
      </c>
      <c r="AH425" s="2">
        <v>0</v>
      </c>
      <c r="AI425" s="1">
        <v>0</v>
      </c>
      <c r="AJ425" s="1">
        <v>0</v>
      </c>
      <c r="AK425" s="6" t="str">
        <f>+IF(Tabla1[[#This Row],[REQUEST_TY]]="SR MANTENIMIENTO CORRECTIVO", "EMERGENCIA", "OTROS")</f>
        <v>EMERGENCIA</v>
      </c>
      <c r="AL425" s="6" t="str">
        <f>+_xlfn.IFS(Tabla1[[#This Row],[Veces obj]]&lt;=1,"0-1",Tabla1[[#This Row],[Veces obj]]&lt;=2,"1-2",Tabla1[[#This Row],[Veces obj]]&lt;=3,"2-3",TRUE,"&gt;3")</f>
        <v>0-1</v>
      </c>
      <c r="AM425" s="6" t="str">
        <f>+_xlfn.IFS(MONTH(Tabla1[[#This Row],[MES]])&lt;=3,"Q1",MONTH(Tabla1[[#This Row],[MES]])&lt;=6,"Q2",MONTH(Tabla1[[#This Row],[MES]])&lt;=9,"Q3",TRUE,"Q4")</f>
        <v>Q1</v>
      </c>
      <c r="AN425" t="str">
        <f>+IFERROR(VLOOKUP(Tabla1[[#This Row],[CUENTA]],CTAS[],2,0),"OTROS")</f>
        <v>OTROS</v>
      </c>
      <c r="AP425" t="str">
        <f>+IFERROR(VLOOKUP(Tabla1[[#This Row],[EMPLEADO]],IS[],3,0),"OTROS")</f>
        <v>OTROS</v>
      </c>
      <c r="AQ425" t="str">
        <f>+IFERROR(VLOOKUP(Tabla1[[#This Row],[EMPLEADO]],IS[[NÓMINA]:[INGENIERO]],2,0),"OTROS")</f>
        <v>OTROS</v>
      </c>
    </row>
    <row r="426" spans="1:43" x14ac:dyDescent="0.25">
      <c r="A426" t="s">
        <v>36</v>
      </c>
      <c r="B426">
        <v>1</v>
      </c>
      <c r="C426" t="s">
        <v>4341</v>
      </c>
      <c r="D426" t="s">
        <v>38</v>
      </c>
      <c r="E426" t="s">
        <v>888</v>
      </c>
      <c r="F426" t="s">
        <v>4342</v>
      </c>
      <c r="G426" s="17" t="s">
        <v>4343</v>
      </c>
      <c r="H426" t="s">
        <v>124</v>
      </c>
      <c r="I426" t="s">
        <v>43</v>
      </c>
      <c r="J426" t="s">
        <v>8</v>
      </c>
      <c r="K426" t="s">
        <v>1881</v>
      </c>
      <c r="L426" t="s">
        <v>1882</v>
      </c>
      <c r="M426" t="s">
        <v>73</v>
      </c>
      <c r="N426">
        <v>0</v>
      </c>
      <c r="O426" t="s">
        <v>47</v>
      </c>
      <c r="P426">
        <v>20</v>
      </c>
      <c r="Q426" t="s">
        <v>62</v>
      </c>
      <c r="R426" t="s">
        <v>49</v>
      </c>
      <c r="S426" t="s">
        <v>50</v>
      </c>
      <c r="T426" t="s">
        <v>51</v>
      </c>
      <c r="U426" t="s">
        <v>154</v>
      </c>
      <c r="V426">
        <v>0.6</v>
      </c>
      <c r="W426" s="1">
        <v>429.00000000000006</v>
      </c>
      <c r="X426">
        <v>1</v>
      </c>
      <c r="Y426">
        <v>11.35</v>
      </c>
      <c r="Z426">
        <v>5</v>
      </c>
      <c r="AA426">
        <v>2.27</v>
      </c>
      <c r="AB426" s="2">
        <v>0.3175</v>
      </c>
      <c r="AC426" s="1">
        <v>-227.01250000000005</v>
      </c>
      <c r="AD426" s="7">
        <v>43479</v>
      </c>
      <c r="AE426" s="7">
        <v>43480</v>
      </c>
      <c r="AF426">
        <v>1</v>
      </c>
      <c r="AG426" t="s">
        <v>53</v>
      </c>
      <c r="AH426" s="2">
        <v>0</v>
      </c>
      <c r="AI426" s="1">
        <v>0</v>
      </c>
      <c r="AJ426" s="1">
        <v>0</v>
      </c>
      <c r="AK426" s="6" t="str">
        <f>+IF(Tabla1[[#This Row],[REQUEST_TY]]="SR MANTENIMIENTO CORRECTIVO", "EMERGENCIA", "OTROS")</f>
        <v>EMERGENCIA</v>
      </c>
      <c r="AL426" s="6" t="str">
        <f>+_xlfn.IFS(Tabla1[[#This Row],[Veces obj]]&lt;=1,"0-1",Tabla1[[#This Row],[Veces obj]]&lt;=2,"1-2",Tabla1[[#This Row],[Veces obj]]&lt;=3,"2-3",TRUE,"&gt;3")</f>
        <v>2-3</v>
      </c>
      <c r="AM426" s="6" t="str">
        <f>+_xlfn.IFS(MONTH(Tabla1[[#This Row],[MES]])&lt;=3,"Q1",MONTH(Tabla1[[#This Row],[MES]])&lt;=6,"Q2",MONTH(Tabla1[[#This Row],[MES]])&lt;=9,"Q3",TRUE,"Q4")</f>
        <v>Q1</v>
      </c>
      <c r="AN426" t="str">
        <f>+IFERROR(VLOOKUP(Tabla1[[#This Row],[CUENTA]],CTAS[],2,0),"OTROS")</f>
        <v>OTROS</v>
      </c>
      <c r="AO426">
        <v>1</v>
      </c>
      <c r="AP426" t="str">
        <f>+IFERROR(VLOOKUP(Tabla1[[#This Row],[EMPLEADO]],IS[],3,0),"OTROS")</f>
        <v>JUAREZ</v>
      </c>
      <c r="AQ426" t="str">
        <f>+IFERROR(VLOOKUP(Tabla1[[#This Row],[EMPLEADO]],IS[[NÓMINA]:[INGENIERO]],2,0),"OTROS")</f>
        <v>MIGUEL COTA</v>
      </c>
    </row>
    <row r="427" spans="1:43" x14ac:dyDescent="0.25">
      <c r="A427" t="s">
        <v>36</v>
      </c>
      <c r="B427">
        <v>1</v>
      </c>
      <c r="C427" t="s">
        <v>940</v>
      </c>
      <c r="D427" t="s">
        <v>38</v>
      </c>
      <c r="E427" t="s">
        <v>613</v>
      </c>
      <c r="F427" t="s">
        <v>941</v>
      </c>
      <c r="G427" s="17" t="s">
        <v>942</v>
      </c>
      <c r="H427" t="s">
        <v>308</v>
      </c>
      <c r="I427" t="s">
        <v>43</v>
      </c>
      <c r="J427" t="s">
        <v>8</v>
      </c>
      <c r="K427" t="s">
        <v>144</v>
      </c>
      <c r="L427" t="s">
        <v>616</v>
      </c>
      <c r="M427" t="s">
        <v>46</v>
      </c>
      <c r="N427">
        <v>0</v>
      </c>
      <c r="O427" t="s">
        <v>47</v>
      </c>
      <c r="P427">
        <v>77</v>
      </c>
      <c r="Q427" t="s">
        <v>48</v>
      </c>
      <c r="R427" t="s">
        <v>235</v>
      </c>
      <c r="S427" t="s">
        <v>50</v>
      </c>
      <c r="T427" t="s">
        <v>51</v>
      </c>
      <c r="U427" t="s">
        <v>52</v>
      </c>
      <c r="V427">
        <v>1.05</v>
      </c>
      <c r="W427" s="1">
        <v>750.75000000000011</v>
      </c>
      <c r="X427">
        <v>1</v>
      </c>
      <c r="Y427">
        <v>0.66</v>
      </c>
      <c r="Z427">
        <v>5</v>
      </c>
      <c r="AA427">
        <v>0.13200000000000001</v>
      </c>
      <c r="AB427" s="2">
        <v>0</v>
      </c>
      <c r="AC427" s="1">
        <v>0</v>
      </c>
      <c r="AD427" s="7">
        <v>43474</v>
      </c>
      <c r="AE427" s="7">
        <v>43475</v>
      </c>
      <c r="AF427">
        <v>1</v>
      </c>
      <c r="AG427" t="s">
        <v>53</v>
      </c>
      <c r="AH427" s="2">
        <v>0</v>
      </c>
      <c r="AI427" s="1">
        <v>0</v>
      </c>
      <c r="AJ427" s="1">
        <v>0</v>
      </c>
      <c r="AK427" s="6" t="str">
        <f>+IF(Tabla1[[#This Row],[REQUEST_TY]]="SR MANTENIMIENTO CORRECTIVO", "EMERGENCIA", "OTROS")</f>
        <v>EMERGENCIA</v>
      </c>
      <c r="AL427" s="6" t="str">
        <f>+_xlfn.IFS(Tabla1[[#This Row],[Veces obj]]&lt;=1,"0-1",Tabla1[[#This Row],[Veces obj]]&lt;=2,"1-2",Tabla1[[#This Row],[Veces obj]]&lt;=3,"2-3",TRUE,"&gt;3")</f>
        <v>0-1</v>
      </c>
      <c r="AM427" s="6" t="str">
        <f>+_xlfn.IFS(MONTH(Tabla1[[#This Row],[MES]])&lt;=3,"Q1",MONTH(Tabla1[[#This Row],[MES]])&lt;=6,"Q2",MONTH(Tabla1[[#This Row],[MES]])&lt;=9,"Q3",TRUE,"Q4")</f>
        <v>Q1</v>
      </c>
      <c r="AN427" t="str">
        <f>+IFERROR(VLOOKUP(Tabla1[[#This Row],[CUENTA]],CTAS[],2,0),"OTROS")</f>
        <v>OTROS</v>
      </c>
      <c r="AP427" t="str">
        <f>+IFERROR(VLOOKUP(Tabla1[[#This Row],[EMPLEADO]],IS[],3,0),"OTROS")</f>
        <v>OTROS</v>
      </c>
      <c r="AQ427" t="str">
        <f>+IFERROR(VLOOKUP(Tabla1[[#This Row],[EMPLEADO]],IS[[NÓMINA]:[INGENIERO]],2,0),"OTROS")</f>
        <v>OTROS</v>
      </c>
    </row>
    <row r="428" spans="1:43" x14ac:dyDescent="0.25">
      <c r="A428" t="s">
        <v>36</v>
      </c>
      <c r="B428">
        <v>1</v>
      </c>
      <c r="C428" t="s">
        <v>943</v>
      </c>
      <c r="D428" t="s">
        <v>38</v>
      </c>
      <c r="E428" t="s">
        <v>217</v>
      </c>
      <c r="F428" t="s">
        <v>944</v>
      </c>
      <c r="G428" s="17" t="s">
        <v>945</v>
      </c>
      <c r="H428" t="s">
        <v>915</v>
      </c>
      <c r="I428" t="s">
        <v>43</v>
      </c>
      <c r="J428" t="s">
        <v>8</v>
      </c>
      <c r="K428" t="s">
        <v>59</v>
      </c>
      <c r="L428" t="s">
        <v>946</v>
      </c>
      <c r="M428" t="s">
        <v>316</v>
      </c>
      <c r="N428">
        <v>0</v>
      </c>
      <c r="O428" t="s">
        <v>47</v>
      </c>
      <c r="P428">
        <v>49</v>
      </c>
      <c r="Q428" t="s">
        <v>82</v>
      </c>
      <c r="R428" t="s">
        <v>223</v>
      </c>
      <c r="S428" t="s">
        <v>139</v>
      </c>
      <c r="T428" t="s">
        <v>51</v>
      </c>
      <c r="U428" t="s">
        <v>140</v>
      </c>
      <c r="V428">
        <v>1.1000000000000001</v>
      </c>
      <c r="W428" s="1">
        <v>1730.3000000000004</v>
      </c>
      <c r="X428">
        <v>1</v>
      </c>
      <c r="Y428">
        <v>0.53</v>
      </c>
      <c r="Z428">
        <v>4</v>
      </c>
      <c r="AA428">
        <v>0.13250000000000001</v>
      </c>
      <c r="AB428" s="2">
        <v>0</v>
      </c>
      <c r="AC428" s="1">
        <v>0</v>
      </c>
      <c r="AD428" s="7">
        <v>43495</v>
      </c>
      <c r="AE428" s="7">
        <v>43495</v>
      </c>
      <c r="AF428">
        <v>0</v>
      </c>
      <c r="AG428" t="s">
        <v>53</v>
      </c>
      <c r="AH428" s="2">
        <v>0</v>
      </c>
      <c r="AI428" s="1">
        <v>0</v>
      </c>
      <c r="AJ428" s="1">
        <v>0</v>
      </c>
      <c r="AK428" s="6" t="str">
        <f>+IF(Tabla1[[#This Row],[REQUEST_TY]]="SR MANTENIMIENTO CORRECTIVO", "EMERGENCIA", "OTROS")</f>
        <v>EMERGENCIA</v>
      </c>
      <c r="AL428" s="6" t="str">
        <f>+_xlfn.IFS(Tabla1[[#This Row],[Veces obj]]&lt;=1,"0-1",Tabla1[[#This Row],[Veces obj]]&lt;=2,"1-2",Tabla1[[#This Row],[Veces obj]]&lt;=3,"2-3",TRUE,"&gt;3")</f>
        <v>0-1</v>
      </c>
      <c r="AM428" s="6" t="str">
        <f>+_xlfn.IFS(MONTH(Tabla1[[#This Row],[MES]])&lt;=3,"Q1",MONTH(Tabla1[[#This Row],[MES]])&lt;=6,"Q2",MONTH(Tabla1[[#This Row],[MES]])&lt;=9,"Q3",TRUE,"Q4")</f>
        <v>Q1</v>
      </c>
      <c r="AN428" t="str">
        <f>+IFERROR(VLOOKUP(Tabla1[[#This Row],[CUENTA]],CTAS[],2,0),"OTROS")</f>
        <v>OTROS</v>
      </c>
      <c r="AP428" t="str">
        <f>+IFERROR(VLOOKUP(Tabla1[[#This Row],[EMPLEADO]],IS[],3,0),"OTROS")</f>
        <v>OTROS</v>
      </c>
      <c r="AQ428" t="str">
        <f>+IFERROR(VLOOKUP(Tabla1[[#This Row],[EMPLEADO]],IS[[NÓMINA]:[INGENIERO]],2,0),"OTROS")</f>
        <v>OTROS</v>
      </c>
    </row>
    <row r="429" spans="1:43" x14ac:dyDescent="0.25">
      <c r="A429" t="s">
        <v>36</v>
      </c>
      <c r="B429">
        <v>1</v>
      </c>
      <c r="C429" t="s">
        <v>263</v>
      </c>
      <c r="D429" t="s">
        <v>38</v>
      </c>
      <c r="E429" t="s">
        <v>76</v>
      </c>
      <c r="F429" t="s">
        <v>264</v>
      </c>
      <c r="G429" s="17" t="s">
        <v>265</v>
      </c>
      <c r="H429" t="s">
        <v>266</v>
      </c>
      <c r="I429" t="s">
        <v>43</v>
      </c>
      <c r="J429" t="s">
        <v>8</v>
      </c>
      <c r="K429" t="s">
        <v>59</v>
      </c>
      <c r="L429" t="s">
        <v>267</v>
      </c>
      <c r="M429" t="s">
        <v>73</v>
      </c>
      <c r="N429">
        <v>0</v>
      </c>
      <c r="O429" t="s">
        <v>47</v>
      </c>
      <c r="P429">
        <v>13</v>
      </c>
      <c r="Q429" t="s">
        <v>194</v>
      </c>
      <c r="R429" t="s">
        <v>63</v>
      </c>
      <c r="S429" t="s">
        <v>64</v>
      </c>
      <c r="T429" t="s">
        <v>51</v>
      </c>
      <c r="U429" t="s">
        <v>195</v>
      </c>
      <c r="V429">
        <v>0.6</v>
      </c>
      <c r="W429" s="1">
        <v>819</v>
      </c>
      <c r="X429">
        <v>1</v>
      </c>
      <c r="Y429">
        <v>0</v>
      </c>
      <c r="Z429">
        <v>5</v>
      </c>
      <c r="AA429">
        <v>0</v>
      </c>
      <c r="AB429" s="2">
        <v>0</v>
      </c>
      <c r="AC429" s="1">
        <v>0</v>
      </c>
      <c r="AD429" s="7">
        <v>43481</v>
      </c>
      <c r="AE429" s="7">
        <v>43481</v>
      </c>
      <c r="AF429">
        <v>0</v>
      </c>
      <c r="AG429" t="s">
        <v>53</v>
      </c>
      <c r="AH429" s="2">
        <v>0</v>
      </c>
      <c r="AI429" s="1">
        <v>0</v>
      </c>
      <c r="AJ429" s="1">
        <v>0</v>
      </c>
      <c r="AK429" s="6" t="str">
        <f>+IF(Tabla1[[#This Row],[REQUEST_TY]]="SR MANTENIMIENTO CORRECTIVO", "EMERGENCIA", "OTROS")</f>
        <v>EMERGENCIA</v>
      </c>
      <c r="AL429" s="6" t="str">
        <f>+_xlfn.IFS(Tabla1[[#This Row],[Veces obj]]&lt;=1,"0-1",Tabla1[[#This Row],[Veces obj]]&lt;=2,"1-2",Tabla1[[#This Row],[Veces obj]]&lt;=3,"2-3",TRUE,"&gt;3")</f>
        <v>0-1</v>
      </c>
      <c r="AM429" s="6" t="str">
        <f>+_xlfn.IFS(MONTH(Tabla1[[#This Row],[MES]])&lt;=3,"Q1",MONTH(Tabla1[[#This Row],[MES]])&lt;=6,"Q2",MONTH(Tabla1[[#This Row],[MES]])&lt;=9,"Q3",TRUE,"Q4")</f>
        <v>Q1</v>
      </c>
      <c r="AN429" t="str">
        <f>+IFERROR(VLOOKUP(Tabla1[[#This Row],[CUENTA]],CTAS[],2,0),"OTROS")</f>
        <v>OTROS</v>
      </c>
      <c r="AO429">
        <v>1</v>
      </c>
      <c r="AP429" t="str">
        <f>+IFERROR(VLOOKUP(Tabla1[[#This Row],[EMPLEADO]],IS[],3,0),"OTROS")</f>
        <v>JUAREZ</v>
      </c>
      <c r="AQ429" t="str">
        <f>+IFERROR(VLOOKUP(Tabla1[[#This Row],[EMPLEADO]],IS[[NÓMINA]:[INGENIERO]],2,0),"OTROS")</f>
        <v>CESAR MAR</v>
      </c>
    </row>
    <row r="430" spans="1:43" x14ac:dyDescent="0.25">
      <c r="A430" t="s">
        <v>36</v>
      </c>
      <c r="B430">
        <v>1</v>
      </c>
      <c r="C430" t="s">
        <v>344</v>
      </c>
      <c r="D430" t="s">
        <v>38</v>
      </c>
      <c r="E430" t="s">
        <v>133</v>
      </c>
      <c r="F430" t="s">
        <v>345</v>
      </c>
      <c r="G430" s="17" t="s">
        <v>346</v>
      </c>
      <c r="H430" t="s">
        <v>266</v>
      </c>
      <c r="I430" t="s">
        <v>43</v>
      </c>
      <c r="J430" t="s">
        <v>8</v>
      </c>
      <c r="K430" t="s">
        <v>59</v>
      </c>
      <c r="L430" t="s">
        <v>267</v>
      </c>
      <c r="M430" t="s">
        <v>73</v>
      </c>
      <c r="N430">
        <v>0</v>
      </c>
      <c r="O430" t="s">
        <v>47</v>
      </c>
      <c r="P430">
        <v>21</v>
      </c>
      <c r="Q430" t="s">
        <v>62</v>
      </c>
      <c r="R430" t="s">
        <v>138</v>
      </c>
      <c r="S430" t="s">
        <v>139</v>
      </c>
      <c r="T430" t="s">
        <v>51</v>
      </c>
      <c r="U430" t="s">
        <v>262</v>
      </c>
      <c r="V430">
        <v>1.05</v>
      </c>
      <c r="W430" s="1">
        <v>1651.6500000000003</v>
      </c>
      <c r="X430">
        <v>1</v>
      </c>
      <c r="Y430">
        <v>0</v>
      </c>
      <c r="Z430">
        <v>4</v>
      </c>
      <c r="AA430">
        <v>0</v>
      </c>
      <c r="AB430" s="2">
        <v>0</v>
      </c>
      <c r="AC430" s="1">
        <v>0</v>
      </c>
      <c r="AD430" s="7">
        <v>43490</v>
      </c>
      <c r="AE430" s="7">
        <v>43490</v>
      </c>
      <c r="AF430">
        <v>0</v>
      </c>
      <c r="AG430" t="s">
        <v>53</v>
      </c>
      <c r="AH430" s="2">
        <v>0</v>
      </c>
      <c r="AI430" s="1">
        <v>0</v>
      </c>
      <c r="AJ430" s="1">
        <v>0</v>
      </c>
      <c r="AK430" s="6" t="str">
        <f>+IF(Tabla1[[#This Row],[REQUEST_TY]]="SR MANTENIMIENTO CORRECTIVO", "EMERGENCIA", "OTROS")</f>
        <v>EMERGENCIA</v>
      </c>
      <c r="AL430" s="6" t="str">
        <f>+_xlfn.IFS(Tabla1[[#This Row],[Veces obj]]&lt;=1,"0-1",Tabla1[[#This Row],[Veces obj]]&lt;=2,"1-2",Tabla1[[#This Row],[Veces obj]]&lt;=3,"2-3",TRUE,"&gt;3")</f>
        <v>0-1</v>
      </c>
      <c r="AM430" s="6" t="str">
        <f>+_xlfn.IFS(MONTH(Tabla1[[#This Row],[MES]])&lt;=3,"Q1",MONTH(Tabla1[[#This Row],[MES]])&lt;=6,"Q2",MONTH(Tabla1[[#This Row],[MES]])&lt;=9,"Q3",TRUE,"Q4")</f>
        <v>Q1</v>
      </c>
      <c r="AN430" t="str">
        <f>+IFERROR(VLOOKUP(Tabla1[[#This Row],[CUENTA]],CTAS[],2,0),"OTROS")</f>
        <v>OTROS</v>
      </c>
      <c r="AO430">
        <v>1</v>
      </c>
      <c r="AP430" t="str">
        <f>+IFERROR(VLOOKUP(Tabla1[[#This Row],[EMPLEADO]],IS[],3,0),"OTROS")</f>
        <v>JUAREZ</v>
      </c>
      <c r="AQ430" t="str">
        <f>+IFERROR(VLOOKUP(Tabla1[[#This Row],[EMPLEADO]],IS[[NÓMINA]:[INGENIERO]],2,0),"OTROS")</f>
        <v>CESAR MAR</v>
      </c>
    </row>
    <row r="431" spans="1:43" x14ac:dyDescent="0.25">
      <c r="A431" t="s">
        <v>4444</v>
      </c>
      <c r="B431">
        <v>1</v>
      </c>
      <c r="C431" t="s">
        <v>6902</v>
      </c>
      <c r="D431" t="s">
        <v>38</v>
      </c>
      <c r="E431" t="s">
        <v>237</v>
      </c>
      <c r="F431" t="s">
        <v>6903</v>
      </c>
      <c r="G431" s="17" t="s">
        <v>6904</v>
      </c>
      <c r="H431" t="s">
        <v>308</v>
      </c>
      <c r="I431" t="s">
        <v>43</v>
      </c>
      <c r="J431" t="s">
        <v>8</v>
      </c>
      <c r="K431" t="s">
        <v>495</v>
      </c>
      <c r="L431" t="s">
        <v>496</v>
      </c>
      <c r="M431" t="s">
        <v>46</v>
      </c>
      <c r="N431">
        <v>0</v>
      </c>
      <c r="O431" t="s">
        <v>47</v>
      </c>
      <c r="P431">
        <v>2640</v>
      </c>
      <c r="Q431" t="s">
        <v>48</v>
      </c>
      <c r="R431" t="s">
        <v>242</v>
      </c>
      <c r="S431" t="s">
        <v>64</v>
      </c>
      <c r="T431" t="s">
        <v>51</v>
      </c>
      <c r="U431" t="s">
        <v>96</v>
      </c>
      <c r="V431">
        <v>1.1000000000000001</v>
      </c>
      <c r="W431" s="1">
        <v>1501.5000000000002</v>
      </c>
      <c r="X431">
        <v>1</v>
      </c>
      <c r="Y431">
        <v>0.67</v>
      </c>
      <c r="Z431">
        <v>5</v>
      </c>
      <c r="AA431">
        <v>0.13400000000000001</v>
      </c>
      <c r="AB431" s="2">
        <v>0</v>
      </c>
      <c r="AC431" s="1">
        <v>0</v>
      </c>
      <c r="AD431" s="7">
        <v>43522</v>
      </c>
      <c r="AE431" s="7">
        <v>43523</v>
      </c>
      <c r="AF431">
        <v>1</v>
      </c>
      <c r="AG431" t="s">
        <v>53</v>
      </c>
      <c r="AH431" s="2">
        <v>0</v>
      </c>
      <c r="AI431" s="1">
        <v>0</v>
      </c>
      <c r="AJ431" s="1">
        <v>0</v>
      </c>
      <c r="AK431" s="6" t="str">
        <f>+IF(Tabla1[[#This Row],[REQUEST_TY]]="SR MANTENIMIENTO CORRECTIVO", "EMERGENCIA", "OTROS")</f>
        <v>EMERGENCIA</v>
      </c>
      <c r="AL431" s="6" t="str">
        <f>+_xlfn.IFS(Tabla1[[#This Row],[Veces obj]]&lt;=1,"0-1",Tabla1[[#This Row],[Veces obj]]&lt;=2,"1-2",Tabla1[[#This Row],[Veces obj]]&lt;=3,"2-3",TRUE,"&gt;3")</f>
        <v>0-1</v>
      </c>
      <c r="AM431" s="6" t="str">
        <f>+_xlfn.IFS(MONTH(Tabla1[[#This Row],[MES]])&lt;=3,"Q1",MONTH(Tabla1[[#This Row],[MES]])&lt;=6,"Q2",MONTH(Tabla1[[#This Row],[MES]])&lt;=9,"Q3",TRUE,"Q4")</f>
        <v>Q1</v>
      </c>
      <c r="AN431" t="str">
        <f>+IFERROR(VLOOKUP(Tabla1[[#This Row],[CUENTA]],CTAS[],2,0),"OTROS")</f>
        <v>OTROS</v>
      </c>
      <c r="AP431" t="str">
        <f>+IFERROR(VLOOKUP(Tabla1[[#This Row],[EMPLEADO]],IS[],3,0),"OTROS")</f>
        <v>OTROS</v>
      </c>
      <c r="AQ431" t="str">
        <f>+IFERROR(VLOOKUP(Tabla1[[#This Row],[EMPLEADO]],IS[[NÓMINA]:[INGENIERO]],2,0),"OTROS")</f>
        <v>OTROS</v>
      </c>
    </row>
    <row r="432" spans="1:43" x14ac:dyDescent="0.25">
      <c r="A432" t="s">
        <v>36</v>
      </c>
      <c r="B432">
        <v>1</v>
      </c>
      <c r="C432" t="s">
        <v>947</v>
      </c>
      <c r="D432" t="s">
        <v>38</v>
      </c>
      <c r="E432" t="s">
        <v>76</v>
      </c>
      <c r="F432" t="s">
        <v>948</v>
      </c>
      <c r="G432" s="17" t="s">
        <v>949</v>
      </c>
      <c r="H432" t="s">
        <v>740</v>
      </c>
      <c r="I432" t="s">
        <v>43</v>
      </c>
      <c r="J432" t="s">
        <v>8</v>
      </c>
      <c r="K432" t="s">
        <v>102</v>
      </c>
      <c r="L432" t="s">
        <v>950</v>
      </c>
      <c r="M432" t="s">
        <v>951</v>
      </c>
      <c r="N432">
        <v>0</v>
      </c>
      <c r="O432" t="s">
        <v>47</v>
      </c>
      <c r="P432">
        <v>88</v>
      </c>
      <c r="Q432" t="s">
        <v>48</v>
      </c>
      <c r="R432" t="s">
        <v>63</v>
      </c>
      <c r="S432" t="s">
        <v>64</v>
      </c>
      <c r="T432" t="s">
        <v>208</v>
      </c>
      <c r="U432" t="s">
        <v>96</v>
      </c>
      <c r="V432">
        <v>1.1000000000000001</v>
      </c>
      <c r="W432" s="1">
        <v>1501.5000000000002</v>
      </c>
      <c r="X432">
        <v>1</v>
      </c>
      <c r="Y432">
        <v>1.22</v>
      </c>
      <c r="Z432">
        <v>9</v>
      </c>
      <c r="AA432">
        <v>0.13555555555555554</v>
      </c>
      <c r="AB432" s="2">
        <v>0</v>
      </c>
      <c r="AC432" s="1">
        <v>0</v>
      </c>
      <c r="AD432" s="7">
        <v>43476</v>
      </c>
      <c r="AE432" s="7">
        <v>43476</v>
      </c>
      <c r="AF432">
        <v>0</v>
      </c>
      <c r="AG432" t="s">
        <v>53</v>
      </c>
      <c r="AH432" s="2">
        <v>0</v>
      </c>
      <c r="AI432" s="1">
        <v>0</v>
      </c>
      <c r="AJ432" s="1">
        <v>0</v>
      </c>
      <c r="AK432" s="6" t="str">
        <f>+IF(Tabla1[[#This Row],[REQUEST_TY]]="SR MANTENIMIENTO CORRECTIVO", "EMERGENCIA", "OTROS")</f>
        <v>EMERGENCIA</v>
      </c>
      <c r="AL432" s="6" t="str">
        <f>+_xlfn.IFS(Tabla1[[#This Row],[Veces obj]]&lt;=1,"0-1",Tabla1[[#This Row],[Veces obj]]&lt;=2,"1-2",Tabla1[[#This Row],[Veces obj]]&lt;=3,"2-3",TRUE,"&gt;3")</f>
        <v>0-1</v>
      </c>
      <c r="AM432" s="6" t="str">
        <f>+_xlfn.IFS(MONTH(Tabla1[[#This Row],[MES]])&lt;=3,"Q1",MONTH(Tabla1[[#This Row],[MES]])&lt;=6,"Q2",MONTH(Tabla1[[#This Row],[MES]])&lt;=9,"Q3",TRUE,"Q4")</f>
        <v>Q1</v>
      </c>
      <c r="AN432" t="str">
        <f>+IFERROR(VLOOKUP(Tabla1[[#This Row],[CUENTA]],CTAS[],2,0),"OTROS")</f>
        <v>OTROS</v>
      </c>
      <c r="AP432" t="str">
        <f>+IFERROR(VLOOKUP(Tabla1[[#This Row],[EMPLEADO]],IS[],3,0),"OTROS")</f>
        <v>OTROS</v>
      </c>
      <c r="AQ432" t="str">
        <f>+IFERROR(VLOOKUP(Tabla1[[#This Row],[EMPLEADO]],IS[[NÓMINA]:[INGENIERO]],2,0),"OTROS")</f>
        <v>OTROS</v>
      </c>
    </row>
    <row r="433" spans="1:43" x14ac:dyDescent="0.25">
      <c r="A433" t="s">
        <v>36</v>
      </c>
      <c r="B433">
        <v>1</v>
      </c>
      <c r="C433" t="s">
        <v>952</v>
      </c>
      <c r="D433" t="s">
        <v>38</v>
      </c>
      <c r="E433" t="s">
        <v>113</v>
      </c>
      <c r="F433" t="s">
        <v>953</v>
      </c>
      <c r="G433" s="17" t="s">
        <v>954</v>
      </c>
      <c r="H433" t="s">
        <v>308</v>
      </c>
      <c r="I433" t="s">
        <v>43</v>
      </c>
      <c r="J433" t="s">
        <v>8</v>
      </c>
      <c r="K433" t="s">
        <v>144</v>
      </c>
      <c r="L433" t="s">
        <v>616</v>
      </c>
      <c r="M433" t="s">
        <v>46</v>
      </c>
      <c r="N433">
        <v>0</v>
      </c>
      <c r="O433" t="s">
        <v>47</v>
      </c>
      <c r="P433">
        <v>317</v>
      </c>
      <c r="Q433" t="s">
        <v>48</v>
      </c>
      <c r="R433" t="s">
        <v>49</v>
      </c>
      <c r="S433" t="s">
        <v>50</v>
      </c>
      <c r="T433" t="s">
        <v>51</v>
      </c>
      <c r="U433" t="s">
        <v>52</v>
      </c>
      <c r="V433">
        <v>1.05</v>
      </c>
      <c r="W433" s="1">
        <v>750.75000000000011</v>
      </c>
      <c r="X433">
        <v>1</v>
      </c>
      <c r="Y433">
        <v>0.68</v>
      </c>
      <c r="Z433">
        <v>5</v>
      </c>
      <c r="AA433">
        <v>0.13600000000000001</v>
      </c>
      <c r="AB433" s="2">
        <v>0</v>
      </c>
      <c r="AC433" s="1">
        <v>0</v>
      </c>
      <c r="AD433" s="7">
        <v>43469</v>
      </c>
      <c r="AE433" s="7">
        <v>43472</v>
      </c>
      <c r="AF433">
        <v>1</v>
      </c>
      <c r="AG433" t="s">
        <v>53</v>
      </c>
      <c r="AH433" s="2">
        <v>0</v>
      </c>
      <c r="AI433" s="1">
        <v>0</v>
      </c>
      <c r="AJ433" s="1">
        <v>0</v>
      </c>
      <c r="AK433" s="6" t="str">
        <f>+IF(Tabla1[[#This Row],[REQUEST_TY]]="SR MANTENIMIENTO CORRECTIVO", "EMERGENCIA", "OTROS")</f>
        <v>EMERGENCIA</v>
      </c>
      <c r="AL433" s="6" t="str">
        <f>+_xlfn.IFS(Tabla1[[#This Row],[Veces obj]]&lt;=1,"0-1",Tabla1[[#This Row],[Veces obj]]&lt;=2,"1-2",Tabla1[[#This Row],[Veces obj]]&lt;=3,"2-3",TRUE,"&gt;3")</f>
        <v>0-1</v>
      </c>
      <c r="AM433" s="6" t="str">
        <f>+_xlfn.IFS(MONTH(Tabla1[[#This Row],[MES]])&lt;=3,"Q1",MONTH(Tabla1[[#This Row],[MES]])&lt;=6,"Q2",MONTH(Tabla1[[#This Row],[MES]])&lt;=9,"Q3",TRUE,"Q4")</f>
        <v>Q1</v>
      </c>
      <c r="AN433" t="str">
        <f>+IFERROR(VLOOKUP(Tabla1[[#This Row],[CUENTA]],CTAS[],2,0),"OTROS")</f>
        <v>OTROS</v>
      </c>
      <c r="AP433" t="str">
        <f>+IFERROR(VLOOKUP(Tabla1[[#This Row],[EMPLEADO]],IS[],3,0),"OTROS")</f>
        <v>OTROS</v>
      </c>
      <c r="AQ433" t="str">
        <f>+IFERROR(VLOOKUP(Tabla1[[#This Row],[EMPLEADO]],IS[[NÓMINA]:[INGENIERO]],2,0),"OTROS")</f>
        <v>OTROS</v>
      </c>
    </row>
    <row r="434" spans="1:43" x14ac:dyDescent="0.25">
      <c r="A434" t="s">
        <v>36</v>
      </c>
      <c r="B434">
        <v>1</v>
      </c>
      <c r="C434" t="s">
        <v>955</v>
      </c>
      <c r="D434" t="s">
        <v>38</v>
      </c>
      <c r="E434" t="s">
        <v>76</v>
      </c>
      <c r="F434" t="s">
        <v>956</v>
      </c>
      <c r="G434" s="17" t="s">
        <v>957</v>
      </c>
      <c r="H434" t="s">
        <v>586</v>
      </c>
      <c r="I434" t="s">
        <v>43</v>
      </c>
      <c r="J434" t="s">
        <v>8</v>
      </c>
      <c r="K434" t="s">
        <v>59</v>
      </c>
      <c r="L434" t="s">
        <v>958</v>
      </c>
      <c r="M434" t="s">
        <v>959</v>
      </c>
      <c r="N434">
        <v>0</v>
      </c>
      <c r="O434" t="s">
        <v>47</v>
      </c>
      <c r="P434">
        <v>53</v>
      </c>
      <c r="Q434" t="s">
        <v>82</v>
      </c>
      <c r="R434" t="s">
        <v>63</v>
      </c>
      <c r="S434" t="s">
        <v>64</v>
      </c>
      <c r="T434" t="s">
        <v>51</v>
      </c>
      <c r="U434" t="s">
        <v>83</v>
      </c>
      <c r="V434">
        <v>1.05</v>
      </c>
      <c r="W434" s="1">
        <v>1433.25</v>
      </c>
      <c r="X434">
        <v>1</v>
      </c>
      <c r="Y434">
        <v>0.68</v>
      </c>
      <c r="Z434">
        <v>5</v>
      </c>
      <c r="AA434">
        <v>0.13600000000000001</v>
      </c>
      <c r="AB434" s="2">
        <v>0</v>
      </c>
      <c r="AC434" s="1">
        <v>0</v>
      </c>
      <c r="AD434" s="7">
        <v>43483</v>
      </c>
      <c r="AE434" s="7">
        <v>43483</v>
      </c>
      <c r="AF434">
        <v>0</v>
      </c>
      <c r="AG434" t="s">
        <v>53</v>
      </c>
      <c r="AH434" s="2">
        <v>0</v>
      </c>
      <c r="AI434" s="1">
        <v>0</v>
      </c>
      <c r="AJ434" s="1">
        <v>0</v>
      </c>
      <c r="AK434" s="6" t="str">
        <f>+IF(Tabla1[[#This Row],[REQUEST_TY]]="SR MANTENIMIENTO CORRECTIVO", "EMERGENCIA", "OTROS")</f>
        <v>EMERGENCIA</v>
      </c>
      <c r="AL434" s="6" t="str">
        <f>+_xlfn.IFS(Tabla1[[#This Row],[Veces obj]]&lt;=1,"0-1",Tabla1[[#This Row],[Veces obj]]&lt;=2,"1-2",Tabla1[[#This Row],[Veces obj]]&lt;=3,"2-3",TRUE,"&gt;3")</f>
        <v>0-1</v>
      </c>
      <c r="AM434" s="6" t="str">
        <f>+_xlfn.IFS(MONTH(Tabla1[[#This Row],[MES]])&lt;=3,"Q1",MONTH(Tabla1[[#This Row],[MES]])&lt;=6,"Q2",MONTH(Tabla1[[#This Row],[MES]])&lt;=9,"Q3",TRUE,"Q4")</f>
        <v>Q1</v>
      </c>
      <c r="AN434" t="str">
        <f>+IFERROR(VLOOKUP(Tabla1[[#This Row],[CUENTA]],CTAS[],2,0),"OTROS")</f>
        <v>OTROS</v>
      </c>
      <c r="AP434" t="str">
        <f>+IFERROR(VLOOKUP(Tabla1[[#This Row],[EMPLEADO]],IS[],3,0),"OTROS")</f>
        <v>OTROS</v>
      </c>
      <c r="AQ434" t="str">
        <f>+IFERROR(VLOOKUP(Tabla1[[#This Row],[EMPLEADO]],IS[[NÓMINA]:[INGENIERO]],2,0),"OTROS")</f>
        <v>OTROS</v>
      </c>
    </row>
    <row r="435" spans="1:43" x14ac:dyDescent="0.25">
      <c r="A435" t="s">
        <v>36</v>
      </c>
      <c r="B435">
        <v>1</v>
      </c>
      <c r="C435" t="s">
        <v>960</v>
      </c>
      <c r="D435" t="s">
        <v>38</v>
      </c>
      <c r="E435" t="s">
        <v>85</v>
      </c>
      <c r="F435" t="s">
        <v>961</v>
      </c>
      <c r="G435" s="17" t="s">
        <v>962</v>
      </c>
      <c r="H435" t="s">
        <v>308</v>
      </c>
      <c r="I435" t="s">
        <v>43</v>
      </c>
      <c r="J435" t="s">
        <v>8</v>
      </c>
      <c r="K435" t="s">
        <v>495</v>
      </c>
      <c r="L435" t="s">
        <v>496</v>
      </c>
      <c r="M435" t="s">
        <v>46</v>
      </c>
      <c r="N435">
        <v>0</v>
      </c>
      <c r="O435" t="s">
        <v>47</v>
      </c>
      <c r="P435">
        <v>1138</v>
      </c>
      <c r="Q435" t="s">
        <v>48</v>
      </c>
      <c r="R435" t="s">
        <v>49</v>
      </c>
      <c r="S435" t="s">
        <v>50</v>
      </c>
      <c r="T435" t="s">
        <v>51</v>
      </c>
      <c r="U435" t="s">
        <v>52</v>
      </c>
      <c r="V435">
        <v>1.05</v>
      </c>
      <c r="W435" s="1">
        <v>750.75000000000011</v>
      </c>
      <c r="X435">
        <v>1</v>
      </c>
      <c r="Y435">
        <v>0.68</v>
      </c>
      <c r="Z435">
        <v>5</v>
      </c>
      <c r="AA435">
        <v>0.13600000000000001</v>
      </c>
      <c r="AB435" s="2">
        <v>0</v>
      </c>
      <c r="AC435" s="1">
        <v>0</v>
      </c>
      <c r="AD435" s="7">
        <v>43495</v>
      </c>
      <c r="AE435" s="7">
        <v>43495</v>
      </c>
      <c r="AF435">
        <v>0</v>
      </c>
      <c r="AG435" t="s">
        <v>53</v>
      </c>
      <c r="AH435" s="2">
        <v>0</v>
      </c>
      <c r="AI435" s="1">
        <v>0</v>
      </c>
      <c r="AJ435" s="1">
        <v>0</v>
      </c>
      <c r="AK435" s="6" t="str">
        <f>+IF(Tabla1[[#This Row],[REQUEST_TY]]="SR MANTENIMIENTO CORRECTIVO", "EMERGENCIA", "OTROS")</f>
        <v>EMERGENCIA</v>
      </c>
      <c r="AL435" s="6" t="str">
        <f>+_xlfn.IFS(Tabla1[[#This Row],[Veces obj]]&lt;=1,"0-1",Tabla1[[#This Row],[Veces obj]]&lt;=2,"1-2",Tabla1[[#This Row],[Veces obj]]&lt;=3,"2-3",TRUE,"&gt;3")</f>
        <v>0-1</v>
      </c>
      <c r="AM435" s="6" t="str">
        <f>+_xlfn.IFS(MONTH(Tabla1[[#This Row],[MES]])&lt;=3,"Q1",MONTH(Tabla1[[#This Row],[MES]])&lt;=6,"Q2",MONTH(Tabla1[[#This Row],[MES]])&lt;=9,"Q3",TRUE,"Q4")</f>
        <v>Q1</v>
      </c>
      <c r="AN435" t="str">
        <f>+IFERROR(VLOOKUP(Tabla1[[#This Row],[CUENTA]],CTAS[],2,0),"OTROS")</f>
        <v>OTROS</v>
      </c>
      <c r="AP435" t="str">
        <f>+IFERROR(VLOOKUP(Tabla1[[#This Row],[EMPLEADO]],IS[],3,0),"OTROS")</f>
        <v>OTROS</v>
      </c>
      <c r="AQ435" t="str">
        <f>+IFERROR(VLOOKUP(Tabla1[[#This Row],[EMPLEADO]],IS[[NÓMINA]:[INGENIERO]],2,0),"OTROS")</f>
        <v>OTROS</v>
      </c>
    </row>
    <row r="436" spans="1:43" x14ac:dyDescent="0.25">
      <c r="A436" t="s">
        <v>4444</v>
      </c>
      <c r="B436">
        <v>1</v>
      </c>
      <c r="C436" t="s">
        <v>6052</v>
      </c>
      <c r="D436" t="s">
        <v>38</v>
      </c>
      <c r="E436" t="s">
        <v>76</v>
      </c>
      <c r="F436" t="s">
        <v>6053</v>
      </c>
      <c r="G436" s="17" t="s">
        <v>6054</v>
      </c>
      <c r="H436" t="s">
        <v>453</v>
      </c>
      <c r="I436" t="s">
        <v>43</v>
      </c>
      <c r="J436" t="s">
        <v>8</v>
      </c>
      <c r="K436" t="s">
        <v>59</v>
      </c>
      <c r="L436" t="s">
        <v>454</v>
      </c>
      <c r="M436" t="s">
        <v>455</v>
      </c>
      <c r="N436">
        <v>0</v>
      </c>
      <c r="O436" t="s">
        <v>47</v>
      </c>
      <c r="P436">
        <v>241</v>
      </c>
      <c r="Q436" t="s">
        <v>48</v>
      </c>
      <c r="R436" t="s">
        <v>63</v>
      </c>
      <c r="S436" t="s">
        <v>64</v>
      </c>
      <c r="T436" t="s">
        <v>51</v>
      </c>
      <c r="U436" t="s">
        <v>96</v>
      </c>
      <c r="V436">
        <v>1.1000000000000001</v>
      </c>
      <c r="W436" s="1">
        <v>1501.5000000000002</v>
      </c>
      <c r="X436">
        <v>1</v>
      </c>
      <c r="Y436">
        <v>0.68</v>
      </c>
      <c r="Z436">
        <v>5</v>
      </c>
      <c r="AA436">
        <v>0.13600000000000001</v>
      </c>
      <c r="AB436" s="2">
        <v>0</v>
      </c>
      <c r="AC436" s="1">
        <v>0</v>
      </c>
      <c r="AD436" s="7">
        <v>43510</v>
      </c>
      <c r="AE436" s="7">
        <v>43510</v>
      </c>
      <c r="AF436">
        <v>0</v>
      </c>
      <c r="AG436" t="s">
        <v>53</v>
      </c>
      <c r="AH436" s="2">
        <v>0</v>
      </c>
      <c r="AI436" s="1">
        <v>0</v>
      </c>
      <c r="AJ436" s="1">
        <v>0</v>
      </c>
      <c r="AK436" s="6" t="str">
        <f>+IF(Tabla1[[#This Row],[REQUEST_TY]]="SR MANTENIMIENTO CORRECTIVO", "EMERGENCIA", "OTROS")</f>
        <v>EMERGENCIA</v>
      </c>
      <c r="AL436" s="6" t="str">
        <f>+_xlfn.IFS(Tabla1[[#This Row],[Veces obj]]&lt;=1,"0-1",Tabla1[[#This Row],[Veces obj]]&lt;=2,"1-2",Tabla1[[#This Row],[Veces obj]]&lt;=3,"2-3",TRUE,"&gt;3")</f>
        <v>0-1</v>
      </c>
      <c r="AM436" s="6" t="str">
        <f>+_xlfn.IFS(MONTH(Tabla1[[#This Row],[MES]])&lt;=3,"Q1",MONTH(Tabla1[[#This Row],[MES]])&lt;=6,"Q2",MONTH(Tabla1[[#This Row],[MES]])&lt;=9,"Q3",TRUE,"Q4")</f>
        <v>Q1</v>
      </c>
      <c r="AN436" t="str">
        <f>+IFERROR(VLOOKUP(Tabla1[[#This Row],[CUENTA]],CTAS[],2,0),"OTROS")</f>
        <v>OTROS</v>
      </c>
      <c r="AP436" t="str">
        <f>+IFERROR(VLOOKUP(Tabla1[[#This Row],[EMPLEADO]],IS[],3,0),"OTROS")</f>
        <v>OTROS</v>
      </c>
      <c r="AQ436" t="str">
        <f>+IFERROR(VLOOKUP(Tabla1[[#This Row],[EMPLEADO]],IS[[NÓMINA]:[INGENIERO]],2,0),"OTROS")</f>
        <v>OTROS</v>
      </c>
    </row>
    <row r="437" spans="1:43" x14ac:dyDescent="0.25">
      <c r="A437" t="s">
        <v>4444</v>
      </c>
      <c r="B437">
        <v>1</v>
      </c>
      <c r="C437" t="s">
        <v>6148</v>
      </c>
      <c r="D437" t="s">
        <v>38</v>
      </c>
      <c r="E437" t="s">
        <v>373</v>
      </c>
      <c r="F437" t="s">
        <v>6149</v>
      </c>
      <c r="G437" s="17" t="s">
        <v>6150</v>
      </c>
      <c r="H437" t="s">
        <v>308</v>
      </c>
      <c r="I437" t="s">
        <v>43</v>
      </c>
      <c r="J437" t="s">
        <v>8</v>
      </c>
      <c r="K437" t="s">
        <v>495</v>
      </c>
      <c r="L437" t="s">
        <v>496</v>
      </c>
      <c r="M437" t="s">
        <v>46</v>
      </c>
      <c r="N437">
        <v>0</v>
      </c>
      <c r="O437" t="s">
        <v>47</v>
      </c>
      <c r="P437">
        <v>2632</v>
      </c>
      <c r="Q437" t="s">
        <v>48</v>
      </c>
      <c r="R437" t="s">
        <v>153</v>
      </c>
      <c r="S437" t="s">
        <v>50</v>
      </c>
      <c r="T437" t="s">
        <v>51</v>
      </c>
      <c r="U437" t="s">
        <v>52</v>
      </c>
      <c r="V437">
        <v>1.05</v>
      </c>
      <c r="W437" s="1">
        <v>750.75000000000011</v>
      </c>
      <c r="X437">
        <v>1</v>
      </c>
      <c r="Y437">
        <v>0.68</v>
      </c>
      <c r="Z437">
        <v>5</v>
      </c>
      <c r="AA437">
        <v>0.13600000000000001</v>
      </c>
      <c r="AB437" s="2">
        <v>0</v>
      </c>
      <c r="AC437" s="1">
        <v>0</v>
      </c>
      <c r="AD437" s="7">
        <v>43510</v>
      </c>
      <c r="AE437" s="7">
        <v>43510</v>
      </c>
      <c r="AF437">
        <v>0</v>
      </c>
      <c r="AG437" t="s">
        <v>53</v>
      </c>
      <c r="AH437" s="2">
        <v>0</v>
      </c>
      <c r="AI437" s="1">
        <v>0</v>
      </c>
      <c r="AJ437" s="1">
        <v>0</v>
      </c>
      <c r="AK437" s="6" t="str">
        <f>+IF(Tabla1[[#This Row],[REQUEST_TY]]="SR MANTENIMIENTO CORRECTIVO", "EMERGENCIA", "OTROS")</f>
        <v>EMERGENCIA</v>
      </c>
      <c r="AL437" s="6" t="str">
        <f>+_xlfn.IFS(Tabla1[[#This Row],[Veces obj]]&lt;=1,"0-1",Tabla1[[#This Row],[Veces obj]]&lt;=2,"1-2",Tabla1[[#This Row],[Veces obj]]&lt;=3,"2-3",TRUE,"&gt;3")</f>
        <v>0-1</v>
      </c>
      <c r="AM437" s="6" t="str">
        <f>+_xlfn.IFS(MONTH(Tabla1[[#This Row],[MES]])&lt;=3,"Q1",MONTH(Tabla1[[#This Row],[MES]])&lt;=6,"Q2",MONTH(Tabla1[[#This Row],[MES]])&lt;=9,"Q3",TRUE,"Q4")</f>
        <v>Q1</v>
      </c>
      <c r="AN437" t="str">
        <f>+IFERROR(VLOOKUP(Tabla1[[#This Row],[CUENTA]],CTAS[],2,0),"OTROS")</f>
        <v>OTROS</v>
      </c>
      <c r="AP437" t="str">
        <f>+IFERROR(VLOOKUP(Tabla1[[#This Row],[EMPLEADO]],IS[],3,0),"OTROS")</f>
        <v>OTROS</v>
      </c>
      <c r="AQ437" t="str">
        <f>+IFERROR(VLOOKUP(Tabla1[[#This Row],[EMPLEADO]],IS[[NÓMINA]:[INGENIERO]],2,0),"OTROS")</f>
        <v>OTROS</v>
      </c>
    </row>
    <row r="438" spans="1:43" x14ac:dyDescent="0.25">
      <c r="A438" t="s">
        <v>4444</v>
      </c>
      <c r="B438">
        <v>1</v>
      </c>
      <c r="C438" t="s">
        <v>6220</v>
      </c>
      <c r="D438" t="s">
        <v>38</v>
      </c>
      <c r="E438" t="s">
        <v>884</v>
      </c>
      <c r="F438" t="s">
        <v>6221</v>
      </c>
      <c r="G438" s="17" t="s">
        <v>5925</v>
      </c>
      <c r="H438" t="s">
        <v>308</v>
      </c>
      <c r="I438" t="s">
        <v>43</v>
      </c>
      <c r="J438" t="s">
        <v>8</v>
      </c>
      <c r="K438" t="s">
        <v>5926</v>
      </c>
      <c r="L438" t="s">
        <v>616</v>
      </c>
      <c r="M438" t="s">
        <v>310</v>
      </c>
      <c r="N438">
        <v>0</v>
      </c>
      <c r="O438" t="s">
        <v>47</v>
      </c>
      <c r="P438">
        <v>2</v>
      </c>
      <c r="Q438" t="s">
        <v>388</v>
      </c>
      <c r="R438" t="s">
        <v>95</v>
      </c>
      <c r="S438" t="s">
        <v>64</v>
      </c>
      <c r="T438" t="s">
        <v>51</v>
      </c>
      <c r="U438" t="s">
        <v>389</v>
      </c>
      <c r="V438">
        <v>0</v>
      </c>
      <c r="W438" s="1">
        <v>0</v>
      </c>
      <c r="X438">
        <v>1</v>
      </c>
      <c r="Y438">
        <v>0.68</v>
      </c>
      <c r="Z438">
        <v>5</v>
      </c>
      <c r="AA438">
        <v>0.13600000000000001</v>
      </c>
      <c r="AB438" s="2">
        <v>0</v>
      </c>
      <c r="AC438" s="1">
        <v>0</v>
      </c>
      <c r="AD438" s="7">
        <v>43511</v>
      </c>
      <c r="AE438" s="7">
        <v>43511</v>
      </c>
      <c r="AF438">
        <v>0</v>
      </c>
      <c r="AG438" t="s">
        <v>53</v>
      </c>
      <c r="AH438" s="2">
        <v>0</v>
      </c>
      <c r="AI438" s="1">
        <v>0</v>
      </c>
      <c r="AJ438" s="1">
        <v>0</v>
      </c>
      <c r="AK438" s="6" t="str">
        <f>+IF(Tabla1[[#This Row],[REQUEST_TY]]="SR MANTENIMIENTO CORRECTIVO", "EMERGENCIA", "OTROS")</f>
        <v>EMERGENCIA</v>
      </c>
      <c r="AL438" s="6" t="str">
        <f>+_xlfn.IFS(Tabla1[[#This Row],[Veces obj]]&lt;=1,"0-1",Tabla1[[#This Row],[Veces obj]]&lt;=2,"1-2",Tabla1[[#This Row],[Veces obj]]&lt;=3,"2-3",TRUE,"&gt;3")</f>
        <v>0-1</v>
      </c>
      <c r="AM438" s="6" t="str">
        <f>+_xlfn.IFS(MONTH(Tabla1[[#This Row],[MES]])&lt;=3,"Q1",MONTH(Tabla1[[#This Row],[MES]])&lt;=6,"Q2",MONTH(Tabla1[[#This Row],[MES]])&lt;=9,"Q3",TRUE,"Q4")</f>
        <v>Q1</v>
      </c>
      <c r="AN438" t="str">
        <f>+IFERROR(VLOOKUP(Tabla1[[#This Row],[CUENTA]],CTAS[],2,0),"OTROS")</f>
        <v>OTROS</v>
      </c>
      <c r="AP438" t="str">
        <f>+IFERROR(VLOOKUP(Tabla1[[#This Row],[EMPLEADO]],IS[],3,0),"OTROS")</f>
        <v>OTROS</v>
      </c>
      <c r="AQ438" t="str">
        <f>+IFERROR(VLOOKUP(Tabla1[[#This Row],[EMPLEADO]],IS[[NÓMINA]:[INGENIERO]],2,0),"OTROS")</f>
        <v>OTROS</v>
      </c>
    </row>
    <row r="439" spans="1:43" x14ac:dyDescent="0.25">
      <c r="A439" t="s">
        <v>4444</v>
      </c>
      <c r="B439">
        <v>1</v>
      </c>
      <c r="C439" t="s">
        <v>6441</v>
      </c>
      <c r="D439" t="s">
        <v>38</v>
      </c>
      <c r="E439" t="s">
        <v>85</v>
      </c>
      <c r="F439" t="s">
        <v>6442</v>
      </c>
      <c r="G439" s="17" t="s">
        <v>6443</v>
      </c>
      <c r="H439" t="s">
        <v>308</v>
      </c>
      <c r="I439" t="s">
        <v>43</v>
      </c>
      <c r="J439" t="s">
        <v>8</v>
      </c>
      <c r="K439" t="s">
        <v>495</v>
      </c>
      <c r="L439" t="s">
        <v>496</v>
      </c>
      <c r="M439" t="s">
        <v>46</v>
      </c>
      <c r="N439">
        <v>0</v>
      </c>
      <c r="O439" t="s">
        <v>47</v>
      </c>
      <c r="P439">
        <v>96</v>
      </c>
      <c r="Q439" t="s">
        <v>48</v>
      </c>
      <c r="R439" t="s">
        <v>49</v>
      </c>
      <c r="S439" t="s">
        <v>50</v>
      </c>
      <c r="T439" t="s">
        <v>51</v>
      </c>
      <c r="U439" t="s">
        <v>52</v>
      </c>
      <c r="V439">
        <v>1.05</v>
      </c>
      <c r="W439" s="1">
        <v>750.75000000000011</v>
      </c>
      <c r="X439">
        <v>1</v>
      </c>
      <c r="Y439">
        <v>0.68</v>
      </c>
      <c r="Z439">
        <v>5</v>
      </c>
      <c r="AA439">
        <v>0.13600000000000001</v>
      </c>
      <c r="AB439" s="2">
        <v>0</v>
      </c>
      <c r="AC439" s="1">
        <v>0</v>
      </c>
      <c r="AD439" s="7">
        <v>43518</v>
      </c>
      <c r="AE439" s="7">
        <v>43518</v>
      </c>
      <c r="AF439">
        <v>0</v>
      </c>
      <c r="AG439" t="s">
        <v>53</v>
      </c>
      <c r="AH439" s="2">
        <v>0</v>
      </c>
      <c r="AI439" s="1">
        <v>0</v>
      </c>
      <c r="AJ439" s="1">
        <v>0</v>
      </c>
      <c r="AK439" s="6" t="str">
        <f>+IF(Tabla1[[#This Row],[REQUEST_TY]]="SR MANTENIMIENTO CORRECTIVO", "EMERGENCIA", "OTROS")</f>
        <v>EMERGENCIA</v>
      </c>
      <c r="AL439" s="6" t="str">
        <f>+_xlfn.IFS(Tabla1[[#This Row],[Veces obj]]&lt;=1,"0-1",Tabla1[[#This Row],[Veces obj]]&lt;=2,"1-2",Tabla1[[#This Row],[Veces obj]]&lt;=3,"2-3",TRUE,"&gt;3")</f>
        <v>0-1</v>
      </c>
      <c r="AM439" s="6" t="str">
        <f>+_xlfn.IFS(MONTH(Tabla1[[#This Row],[MES]])&lt;=3,"Q1",MONTH(Tabla1[[#This Row],[MES]])&lt;=6,"Q2",MONTH(Tabla1[[#This Row],[MES]])&lt;=9,"Q3",TRUE,"Q4")</f>
        <v>Q1</v>
      </c>
      <c r="AN439" t="str">
        <f>+IFERROR(VLOOKUP(Tabla1[[#This Row],[CUENTA]],CTAS[],2,0),"OTROS")</f>
        <v>OTROS</v>
      </c>
      <c r="AP439" t="str">
        <f>+IFERROR(VLOOKUP(Tabla1[[#This Row],[EMPLEADO]],IS[],3,0),"OTROS")</f>
        <v>OTROS</v>
      </c>
      <c r="AQ439" t="str">
        <f>+IFERROR(VLOOKUP(Tabla1[[#This Row],[EMPLEADO]],IS[[NÓMINA]:[INGENIERO]],2,0),"OTROS")</f>
        <v>OTROS</v>
      </c>
    </row>
    <row r="440" spans="1:43" x14ac:dyDescent="0.25">
      <c r="A440" t="s">
        <v>4444</v>
      </c>
      <c r="B440">
        <v>1</v>
      </c>
      <c r="C440" t="s">
        <v>6594</v>
      </c>
      <c r="D440" t="s">
        <v>38</v>
      </c>
      <c r="E440" t="s">
        <v>237</v>
      </c>
      <c r="F440" t="s">
        <v>6595</v>
      </c>
      <c r="G440" s="17" t="s">
        <v>6596</v>
      </c>
      <c r="H440" t="s">
        <v>308</v>
      </c>
      <c r="I440" t="s">
        <v>43</v>
      </c>
      <c r="J440" t="s">
        <v>8</v>
      </c>
      <c r="K440" t="s">
        <v>495</v>
      </c>
      <c r="L440" t="s">
        <v>496</v>
      </c>
      <c r="M440" t="s">
        <v>46</v>
      </c>
      <c r="N440">
        <v>0</v>
      </c>
      <c r="O440" t="s">
        <v>47</v>
      </c>
      <c r="P440">
        <v>99</v>
      </c>
      <c r="Q440" t="s">
        <v>48</v>
      </c>
      <c r="R440" t="s">
        <v>242</v>
      </c>
      <c r="S440" t="s">
        <v>64</v>
      </c>
      <c r="T440" t="s">
        <v>51</v>
      </c>
      <c r="U440" t="s">
        <v>96</v>
      </c>
      <c r="V440">
        <v>1.1000000000000001</v>
      </c>
      <c r="W440" s="1">
        <v>1501.5000000000002</v>
      </c>
      <c r="X440">
        <v>1</v>
      </c>
      <c r="Y440">
        <v>0.68</v>
      </c>
      <c r="Z440">
        <v>5</v>
      </c>
      <c r="AA440">
        <v>0.13600000000000001</v>
      </c>
      <c r="AB440" s="2">
        <v>0</v>
      </c>
      <c r="AC440" s="1">
        <v>0</v>
      </c>
      <c r="AD440" s="7">
        <v>43515</v>
      </c>
      <c r="AE440" s="7">
        <v>43515</v>
      </c>
      <c r="AF440">
        <v>0</v>
      </c>
      <c r="AG440" t="s">
        <v>53</v>
      </c>
      <c r="AH440" s="2">
        <v>0</v>
      </c>
      <c r="AI440" s="1">
        <v>0</v>
      </c>
      <c r="AJ440" s="1">
        <v>0</v>
      </c>
      <c r="AK440" s="6" t="str">
        <f>+IF(Tabla1[[#This Row],[REQUEST_TY]]="SR MANTENIMIENTO CORRECTIVO", "EMERGENCIA", "OTROS")</f>
        <v>EMERGENCIA</v>
      </c>
      <c r="AL440" s="6" t="str">
        <f>+_xlfn.IFS(Tabla1[[#This Row],[Veces obj]]&lt;=1,"0-1",Tabla1[[#This Row],[Veces obj]]&lt;=2,"1-2",Tabla1[[#This Row],[Veces obj]]&lt;=3,"2-3",TRUE,"&gt;3")</f>
        <v>0-1</v>
      </c>
      <c r="AM440" s="6" t="str">
        <f>+_xlfn.IFS(MONTH(Tabla1[[#This Row],[MES]])&lt;=3,"Q1",MONTH(Tabla1[[#This Row],[MES]])&lt;=6,"Q2",MONTH(Tabla1[[#This Row],[MES]])&lt;=9,"Q3",TRUE,"Q4")</f>
        <v>Q1</v>
      </c>
      <c r="AN440" t="str">
        <f>+IFERROR(VLOOKUP(Tabla1[[#This Row],[CUENTA]],CTAS[],2,0),"OTROS")</f>
        <v>OTROS</v>
      </c>
      <c r="AP440" t="str">
        <f>+IFERROR(VLOOKUP(Tabla1[[#This Row],[EMPLEADO]],IS[],3,0),"OTROS")</f>
        <v>OTROS</v>
      </c>
      <c r="AQ440" t="str">
        <f>+IFERROR(VLOOKUP(Tabla1[[#This Row],[EMPLEADO]],IS[[NÓMINA]:[INGENIERO]],2,0),"OTROS")</f>
        <v>OTROS</v>
      </c>
    </row>
    <row r="441" spans="1:43" x14ac:dyDescent="0.25">
      <c r="A441" t="s">
        <v>4444</v>
      </c>
      <c r="B441">
        <v>1</v>
      </c>
      <c r="C441" t="s">
        <v>4922</v>
      </c>
      <c r="D441" t="s">
        <v>38</v>
      </c>
      <c r="E441" t="s">
        <v>430</v>
      </c>
      <c r="F441" t="s">
        <v>4923</v>
      </c>
      <c r="G441" s="17" t="s">
        <v>432</v>
      </c>
      <c r="H441" t="s">
        <v>266</v>
      </c>
      <c r="I441" t="s">
        <v>43</v>
      </c>
      <c r="J441" t="s">
        <v>8</v>
      </c>
      <c r="K441" t="s">
        <v>59</v>
      </c>
      <c r="L441" t="s">
        <v>433</v>
      </c>
      <c r="M441" t="s">
        <v>94</v>
      </c>
      <c r="N441">
        <v>0</v>
      </c>
      <c r="O441" t="s">
        <v>47</v>
      </c>
      <c r="P441">
        <v>14</v>
      </c>
      <c r="Q441" t="s">
        <v>194</v>
      </c>
      <c r="R441" t="s">
        <v>63</v>
      </c>
      <c r="S441" t="s">
        <v>64</v>
      </c>
      <c r="T441" t="s">
        <v>51</v>
      </c>
      <c r="U441" t="s">
        <v>195</v>
      </c>
      <c r="V441">
        <v>0.6</v>
      </c>
      <c r="W441" s="1">
        <v>819</v>
      </c>
      <c r="X441">
        <v>1</v>
      </c>
      <c r="Y441">
        <v>0</v>
      </c>
      <c r="Z441">
        <v>5</v>
      </c>
      <c r="AA441">
        <v>0</v>
      </c>
      <c r="AB441" s="2">
        <v>0</v>
      </c>
      <c r="AC441" s="1">
        <v>0</v>
      </c>
      <c r="AD441" s="7">
        <v>43501</v>
      </c>
      <c r="AE441" s="7">
        <v>43501</v>
      </c>
      <c r="AF441">
        <v>0</v>
      </c>
      <c r="AG441" t="s">
        <v>53</v>
      </c>
      <c r="AH441" s="2">
        <v>0</v>
      </c>
      <c r="AI441" s="1">
        <v>0</v>
      </c>
      <c r="AJ441" s="1">
        <v>0</v>
      </c>
      <c r="AK441" s="6" t="str">
        <f>+IF(Tabla1[[#This Row],[REQUEST_TY]]="SR MANTENIMIENTO CORRECTIVO", "EMERGENCIA", "OTROS")</f>
        <v>EMERGENCIA</v>
      </c>
      <c r="AL441" s="6" t="str">
        <f>+_xlfn.IFS(Tabla1[[#This Row],[Veces obj]]&lt;=1,"0-1",Tabla1[[#This Row],[Veces obj]]&lt;=2,"1-2",Tabla1[[#This Row],[Veces obj]]&lt;=3,"2-3",TRUE,"&gt;3")</f>
        <v>0-1</v>
      </c>
      <c r="AM441" s="6" t="str">
        <f>+_xlfn.IFS(MONTH(Tabla1[[#This Row],[MES]])&lt;=3,"Q1",MONTH(Tabla1[[#This Row],[MES]])&lt;=6,"Q2",MONTH(Tabla1[[#This Row],[MES]])&lt;=9,"Q3",TRUE,"Q4")</f>
        <v>Q1</v>
      </c>
      <c r="AN441" t="str">
        <f>+IFERROR(VLOOKUP(Tabla1[[#This Row],[CUENTA]],CTAS[],2,0),"OTROS")</f>
        <v>OTROS</v>
      </c>
      <c r="AO441">
        <v>1</v>
      </c>
      <c r="AP441" t="str">
        <f>+IFERROR(VLOOKUP(Tabla1[[#This Row],[EMPLEADO]],IS[],3,0),"OTROS")</f>
        <v>JUAREZ</v>
      </c>
      <c r="AQ441" t="str">
        <f>+IFERROR(VLOOKUP(Tabla1[[#This Row],[EMPLEADO]],IS[[NÓMINA]:[INGENIERO]],2,0),"OTROS")</f>
        <v>CESAR MAR</v>
      </c>
    </row>
    <row r="442" spans="1:43" x14ac:dyDescent="0.25">
      <c r="A442" t="s">
        <v>4444</v>
      </c>
      <c r="B442">
        <v>1</v>
      </c>
      <c r="C442" t="s">
        <v>5256</v>
      </c>
      <c r="D442" t="s">
        <v>38</v>
      </c>
      <c r="E442" t="s">
        <v>250</v>
      </c>
      <c r="F442" t="s">
        <v>5257</v>
      </c>
      <c r="G442" s="17" t="s">
        <v>2532</v>
      </c>
      <c r="H442" t="s">
        <v>384</v>
      </c>
      <c r="I442" t="s">
        <v>43</v>
      </c>
      <c r="J442" t="s">
        <v>8</v>
      </c>
      <c r="K442" t="s">
        <v>254</v>
      </c>
      <c r="L442" t="s">
        <v>2533</v>
      </c>
      <c r="M442" t="s">
        <v>2534</v>
      </c>
      <c r="N442">
        <v>0</v>
      </c>
      <c r="O442" t="s">
        <v>47</v>
      </c>
      <c r="P442">
        <v>14</v>
      </c>
      <c r="Q442" t="s">
        <v>194</v>
      </c>
      <c r="R442" t="s">
        <v>49</v>
      </c>
      <c r="S442" t="s">
        <v>50</v>
      </c>
      <c r="T442" t="s">
        <v>208</v>
      </c>
      <c r="U442" t="s">
        <v>444</v>
      </c>
      <c r="V442">
        <v>0</v>
      </c>
      <c r="W442" s="1">
        <v>0</v>
      </c>
      <c r="X442">
        <v>1</v>
      </c>
      <c r="Y442">
        <v>1.23</v>
      </c>
      <c r="Z442">
        <v>9</v>
      </c>
      <c r="AA442">
        <v>0.13666666666666666</v>
      </c>
      <c r="AB442" s="2">
        <v>0</v>
      </c>
      <c r="AC442" s="1">
        <v>0</v>
      </c>
      <c r="AD442" s="7">
        <v>43508</v>
      </c>
      <c r="AE442" s="7">
        <v>43508</v>
      </c>
      <c r="AF442">
        <v>0</v>
      </c>
      <c r="AG442" t="s">
        <v>53</v>
      </c>
      <c r="AH442" s="2">
        <v>0</v>
      </c>
      <c r="AI442" s="1">
        <v>0</v>
      </c>
      <c r="AJ442" s="1">
        <v>0</v>
      </c>
      <c r="AK442" s="6" t="str">
        <f>+IF(Tabla1[[#This Row],[REQUEST_TY]]="SR MANTENIMIENTO CORRECTIVO", "EMERGENCIA", "OTROS")</f>
        <v>EMERGENCIA</v>
      </c>
      <c r="AL442" s="6" t="str">
        <f>+_xlfn.IFS(Tabla1[[#This Row],[Veces obj]]&lt;=1,"0-1",Tabla1[[#This Row],[Veces obj]]&lt;=2,"1-2",Tabla1[[#This Row],[Veces obj]]&lt;=3,"2-3",TRUE,"&gt;3")</f>
        <v>0-1</v>
      </c>
      <c r="AM442" s="6" t="str">
        <f>+_xlfn.IFS(MONTH(Tabla1[[#This Row],[MES]])&lt;=3,"Q1",MONTH(Tabla1[[#This Row],[MES]])&lt;=6,"Q2",MONTH(Tabla1[[#This Row],[MES]])&lt;=9,"Q3",TRUE,"Q4")</f>
        <v>Q1</v>
      </c>
      <c r="AN442" t="str">
        <f>+IFERROR(VLOOKUP(Tabla1[[#This Row],[CUENTA]],CTAS[],2,0),"OTROS")</f>
        <v>OTROS</v>
      </c>
      <c r="AP442" t="str">
        <f>+IFERROR(VLOOKUP(Tabla1[[#This Row],[EMPLEADO]],IS[],3,0),"OTROS")</f>
        <v>OTROS</v>
      </c>
      <c r="AQ442" t="str">
        <f>+IFERROR(VLOOKUP(Tabla1[[#This Row],[EMPLEADO]],IS[[NÓMINA]:[INGENIERO]],2,0),"OTROS")</f>
        <v>OTROS</v>
      </c>
    </row>
    <row r="443" spans="1:43" x14ac:dyDescent="0.25">
      <c r="A443" t="s">
        <v>4444</v>
      </c>
      <c r="B443">
        <v>1</v>
      </c>
      <c r="C443" t="s">
        <v>7029</v>
      </c>
      <c r="D443" t="s">
        <v>38</v>
      </c>
      <c r="E443" t="s">
        <v>694</v>
      </c>
      <c r="F443" t="s">
        <v>7030</v>
      </c>
      <c r="G443" s="17" t="s">
        <v>979</v>
      </c>
      <c r="H443" t="s">
        <v>253</v>
      </c>
      <c r="I443" t="s">
        <v>43</v>
      </c>
      <c r="J443" t="s">
        <v>8</v>
      </c>
      <c r="K443" t="s">
        <v>59</v>
      </c>
      <c r="L443" t="s">
        <v>357</v>
      </c>
      <c r="M443" t="s">
        <v>358</v>
      </c>
      <c r="N443">
        <v>0</v>
      </c>
      <c r="O443" t="s">
        <v>47</v>
      </c>
      <c r="P443">
        <v>35</v>
      </c>
      <c r="Q443" t="s">
        <v>82</v>
      </c>
      <c r="R443" t="s">
        <v>138</v>
      </c>
      <c r="S443" t="s">
        <v>139</v>
      </c>
      <c r="T443" t="s">
        <v>51</v>
      </c>
      <c r="U443" t="s">
        <v>140</v>
      </c>
      <c r="V443">
        <v>1.1000000000000001</v>
      </c>
      <c r="W443" s="1">
        <v>1730.3000000000004</v>
      </c>
      <c r="X443">
        <v>1</v>
      </c>
      <c r="Y443">
        <v>0.55000000000000004</v>
      </c>
      <c r="Z443">
        <v>4</v>
      </c>
      <c r="AA443">
        <v>0.13750000000000001</v>
      </c>
      <c r="AB443" s="2">
        <v>0</v>
      </c>
      <c r="AC443" s="1">
        <v>0</v>
      </c>
      <c r="AD443" s="7">
        <v>43521</v>
      </c>
      <c r="AE443" s="7">
        <v>43521</v>
      </c>
      <c r="AF443">
        <v>0</v>
      </c>
      <c r="AG443" t="s">
        <v>53</v>
      </c>
      <c r="AH443" s="2">
        <v>0</v>
      </c>
      <c r="AI443" s="1">
        <v>0</v>
      </c>
      <c r="AJ443" s="1">
        <v>0</v>
      </c>
      <c r="AK443" s="6" t="str">
        <f>+IF(Tabla1[[#This Row],[REQUEST_TY]]="SR MANTENIMIENTO CORRECTIVO", "EMERGENCIA", "OTROS")</f>
        <v>EMERGENCIA</v>
      </c>
      <c r="AL443" s="6" t="str">
        <f>+_xlfn.IFS(Tabla1[[#This Row],[Veces obj]]&lt;=1,"0-1",Tabla1[[#This Row],[Veces obj]]&lt;=2,"1-2",Tabla1[[#This Row],[Veces obj]]&lt;=3,"2-3",TRUE,"&gt;3")</f>
        <v>0-1</v>
      </c>
      <c r="AM443" s="6" t="str">
        <f>+_xlfn.IFS(MONTH(Tabla1[[#This Row],[MES]])&lt;=3,"Q1",MONTH(Tabla1[[#This Row],[MES]])&lt;=6,"Q2",MONTH(Tabla1[[#This Row],[MES]])&lt;=9,"Q3",TRUE,"Q4")</f>
        <v>Q1</v>
      </c>
      <c r="AN443" t="str">
        <f>+IFERROR(VLOOKUP(Tabla1[[#This Row],[CUENTA]],CTAS[],2,0),"OTROS")</f>
        <v>OTROS</v>
      </c>
      <c r="AP443" t="str">
        <f>+IFERROR(VLOOKUP(Tabla1[[#This Row],[EMPLEADO]],IS[],3,0),"OTROS")</f>
        <v>OTROS</v>
      </c>
      <c r="AQ443" t="str">
        <f>+IFERROR(VLOOKUP(Tabla1[[#This Row],[EMPLEADO]],IS[[NÓMINA]:[INGENIERO]],2,0),"OTROS")</f>
        <v>OTROS</v>
      </c>
    </row>
    <row r="444" spans="1:43" x14ac:dyDescent="0.25">
      <c r="A444" t="s">
        <v>36</v>
      </c>
      <c r="B444">
        <v>1</v>
      </c>
      <c r="C444" t="s">
        <v>963</v>
      </c>
      <c r="D444" t="s">
        <v>38</v>
      </c>
      <c r="E444" t="s">
        <v>113</v>
      </c>
      <c r="F444" t="s">
        <v>964</v>
      </c>
      <c r="G444" s="17" t="s">
        <v>965</v>
      </c>
      <c r="H444" t="s">
        <v>646</v>
      </c>
      <c r="I444" t="s">
        <v>43</v>
      </c>
      <c r="J444" t="s">
        <v>8</v>
      </c>
      <c r="K444" t="s">
        <v>966</v>
      </c>
      <c r="L444" t="s">
        <v>967</v>
      </c>
      <c r="M444" t="s">
        <v>968</v>
      </c>
      <c r="N444">
        <v>0</v>
      </c>
      <c r="O444" t="s">
        <v>47</v>
      </c>
      <c r="P444">
        <v>4</v>
      </c>
      <c r="Q444" t="s">
        <v>207</v>
      </c>
      <c r="R444" t="s">
        <v>49</v>
      </c>
      <c r="S444" t="s">
        <v>50</v>
      </c>
      <c r="T444" t="s">
        <v>51</v>
      </c>
      <c r="U444" t="s">
        <v>486</v>
      </c>
      <c r="V444">
        <v>0</v>
      </c>
      <c r="W444" s="1">
        <v>0</v>
      </c>
      <c r="X444">
        <v>1</v>
      </c>
      <c r="Y444">
        <v>0.7</v>
      </c>
      <c r="Z444">
        <v>5</v>
      </c>
      <c r="AA444">
        <v>0.13999999999999999</v>
      </c>
      <c r="AB444" s="2">
        <v>0</v>
      </c>
      <c r="AC444" s="1">
        <v>0</v>
      </c>
      <c r="AD444" s="7">
        <v>43473</v>
      </c>
      <c r="AE444" s="7">
        <v>43473</v>
      </c>
      <c r="AF444">
        <v>0</v>
      </c>
      <c r="AG444" t="s">
        <v>53</v>
      </c>
      <c r="AH444" s="2">
        <v>0</v>
      </c>
      <c r="AI444" s="1">
        <v>0</v>
      </c>
      <c r="AJ444" s="1">
        <v>0</v>
      </c>
      <c r="AK444" s="6" t="str">
        <f>+IF(Tabla1[[#This Row],[REQUEST_TY]]="SR MANTENIMIENTO CORRECTIVO", "EMERGENCIA", "OTROS")</f>
        <v>EMERGENCIA</v>
      </c>
      <c r="AL444" s="6" t="str">
        <f>+_xlfn.IFS(Tabla1[[#This Row],[Veces obj]]&lt;=1,"0-1",Tabla1[[#This Row],[Veces obj]]&lt;=2,"1-2",Tabla1[[#This Row],[Veces obj]]&lt;=3,"2-3",TRUE,"&gt;3")</f>
        <v>0-1</v>
      </c>
      <c r="AM444" s="6" t="str">
        <f>+_xlfn.IFS(MONTH(Tabla1[[#This Row],[MES]])&lt;=3,"Q1",MONTH(Tabla1[[#This Row],[MES]])&lt;=6,"Q2",MONTH(Tabla1[[#This Row],[MES]])&lt;=9,"Q3",TRUE,"Q4")</f>
        <v>Q1</v>
      </c>
      <c r="AN444" t="str">
        <f>+IFERROR(VLOOKUP(Tabla1[[#This Row],[CUENTA]],CTAS[],2,0),"OTROS")</f>
        <v>OTROS</v>
      </c>
      <c r="AP444" t="str">
        <f>+IFERROR(VLOOKUP(Tabla1[[#This Row],[EMPLEADO]],IS[],3,0),"OTROS")</f>
        <v>OTROS</v>
      </c>
      <c r="AQ444" t="str">
        <f>+IFERROR(VLOOKUP(Tabla1[[#This Row],[EMPLEADO]],IS[[NÓMINA]:[INGENIERO]],2,0),"OTROS")</f>
        <v>OTROS</v>
      </c>
    </row>
    <row r="445" spans="1:43" x14ac:dyDescent="0.25">
      <c r="A445" t="s">
        <v>36</v>
      </c>
      <c r="B445">
        <v>1</v>
      </c>
      <c r="C445" t="s">
        <v>969</v>
      </c>
      <c r="D445" t="s">
        <v>38</v>
      </c>
      <c r="E445" t="s">
        <v>747</v>
      </c>
      <c r="F445" t="s">
        <v>970</v>
      </c>
      <c r="G445" s="17" t="s">
        <v>749</v>
      </c>
      <c r="H445" t="s">
        <v>308</v>
      </c>
      <c r="I445" t="s">
        <v>43</v>
      </c>
      <c r="J445" t="s">
        <v>8</v>
      </c>
      <c r="K445" t="s">
        <v>495</v>
      </c>
      <c r="L445" t="s">
        <v>496</v>
      </c>
      <c r="M445" t="s">
        <v>46</v>
      </c>
      <c r="N445">
        <v>0</v>
      </c>
      <c r="O445" t="s">
        <v>47</v>
      </c>
      <c r="P445">
        <v>17</v>
      </c>
      <c r="Q445" t="s">
        <v>62</v>
      </c>
      <c r="R445" t="s">
        <v>95</v>
      </c>
      <c r="S445" t="s">
        <v>64</v>
      </c>
      <c r="T445" t="s">
        <v>51</v>
      </c>
      <c r="U445" t="s">
        <v>65</v>
      </c>
      <c r="V445">
        <v>0.8</v>
      </c>
      <c r="W445" s="1">
        <v>1092</v>
      </c>
      <c r="X445">
        <v>1</v>
      </c>
      <c r="Y445">
        <v>0.7</v>
      </c>
      <c r="Z445">
        <v>5</v>
      </c>
      <c r="AA445">
        <v>0.13999999999999999</v>
      </c>
      <c r="AB445" s="2">
        <v>0</v>
      </c>
      <c r="AC445" s="1">
        <v>0</v>
      </c>
      <c r="AD445" s="7">
        <v>43487</v>
      </c>
      <c r="AE445" s="7">
        <v>43488</v>
      </c>
      <c r="AF445">
        <v>1</v>
      </c>
      <c r="AG445" t="s">
        <v>53</v>
      </c>
      <c r="AH445" s="2">
        <v>0</v>
      </c>
      <c r="AI445" s="1">
        <v>0</v>
      </c>
      <c r="AJ445" s="1">
        <v>0</v>
      </c>
      <c r="AK445" s="6" t="str">
        <f>+IF(Tabla1[[#This Row],[REQUEST_TY]]="SR MANTENIMIENTO CORRECTIVO", "EMERGENCIA", "OTROS")</f>
        <v>EMERGENCIA</v>
      </c>
      <c r="AL445" s="6" t="str">
        <f>+_xlfn.IFS(Tabla1[[#This Row],[Veces obj]]&lt;=1,"0-1",Tabla1[[#This Row],[Veces obj]]&lt;=2,"1-2",Tabla1[[#This Row],[Veces obj]]&lt;=3,"2-3",TRUE,"&gt;3")</f>
        <v>0-1</v>
      </c>
      <c r="AM445" s="6" t="str">
        <f>+_xlfn.IFS(MONTH(Tabla1[[#This Row],[MES]])&lt;=3,"Q1",MONTH(Tabla1[[#This Row],[MES]])&lt;=6,"Q2",MONTH(Tabla1[[#This Row],[MES]])&lt;=9,"Q3",TRUE,"Q4")</f>
        <v>Q1</v>
      </c>
      <c r="AN445" t="str">
        <f>+IFERROR(VLOOKUP(Tabla1[[#This Row],[CUENTA]],CTAS[],2,0),"OTROS")</f>
        <v>OTROS</v>
      </c>
      <c r="AP445" t="str">
        <f>+IFERROR(VLOOKUP(Tabla1[[#This Row],[EMPLEADO]],IS[],3,0),"OTROS")</f>
        <v>OTROS</v>
      </c>
      <c r="AQ445" t="str">
        <f>+IFERROR(VLOOKUP(Tabla1[[#This Row],[EMPLEADO]],IS[[NÓMINA]:[INGENIERO]],2,0),"OTROS")</f>
        <v>OTROS</v>
      </c>
    </row>
    <row r="446" spans="1:43" x14ac:dyDescent="0.25">
      <c r="A446" t="s">
        <v>36</v>
      </c>
      <c r="B446">
        <v>1</v>
      </c>
      <c r="C446" t="s">
        <v>971</v>
      </c>
      <c r="D446" t="s">
        <v>38</v>
      </c>
      <c r="E446" t="s">
        <v>76</v>
      </c>
      <c r="F446" t="s">
        <v>972</v>
      </c>
      <c r="G446" s="17" t="s">
        <v>973</v>
      </c>
      <c r="H446" t="s">
        <v>568</v>
      </c>
      <c r="I446" t="s">
        <v>43</v>
      </c>
      <c r="J446" t="s">
        <v>8</v>
      </c>
      <c r="K446" t="s">
        <v>71</v>
      </c>
      <c r="L446" t="s">
        <v>569</v>
      </c>
      <c r="M446" t="s">
        <v>570</v>
      </c>
      <c r="N446">
        <v>0</v>
      </c>
      <c r="O446" t="s">
        <v>47</v>
      </c>
      <c r="P446">
        <v>45</v>
      </c>
      <c r="Q446" t="s">
        <v>82</v>
      </c>
      <c r="R446" t="s">
        <v>63</v>
      </c>
      <c r="S446" t="s">
        <v>64</v>
      </c>
      <c r="T446" t="s">
        <v>51</v>
      </c>
      <c r="U446" t="s">
        <v>83</v>
      </c>
      <c r="V446">
        <v>1.05</v>
      </c>
      <c r="W446" s="1">
        <v>1433.25</v>
      </c>
      <c r="X446">
        <v>1</v>
      </c>
      <c r="Y446">
        <v>0.7</v>
      </c>
      <c r="Z446">
        <v>5</v>
      </c>
      <c r="AA446">
        <v>0.13999999999999999</v>
      </c>
      <c r="AB446" s="2">
        <v>0</v>
      </c>
      <c r="AC446" s="1">
        <v>0</v>
      </c>
      <c r="AD446" s="7">
        <v>43494</v>
      </c>
      <c r="AE446" s="7">
        <v>43494</v>
      </c>
      <c r="AF446">
        <v>0</v>
      </c>
      <c r="AG446" t="s">
        <v>53</v>
      </c>
      <c r="AH446" s="2">
        <v>0</v>
      </c>
      <c r="AI446" s="1">
        <v>0</v>
      </c>
      <c r="AJ446" s="1">
        <v>0</v>
      </c>
      <c r="AK446" s="6" t="str">
        <f>+IF(Tabla1[[#This Row],[REQUEST_TY]]="SR MANTENIMIENTO CORRECTIVO", "EMERGENCIA", "OTROS")</f>
        <v>EMERGENCIA</v>
      </c>
      <c r="AL446" s="6" t="str">
        <f>+_xlfn.IFS(Tabla1[[#This Row],[Veces obj]]&lt;=1,"0-1",Tabla1[[#This Row],[Veces obj]]&lt;=2,"1-2",Tabla1[[#This Row],[Veces obj]]&lt;=3,"2-3",TRUE,"&gt;3")</f>
        <v>0-1</v>
      </c>
      <c r="AM446" s="6" t="str">
        <f>+_xlfn.IFS(MONTH(Tabla1[[#This Row],[MES]])&lt;=3,"Q1",MONTH(Tabla1[[#This Row],[MES]])&lt;=6,"Q2",MONTH(Tabla1[[#This Row],[MES]])&lt;=9,"Q3",TRUE,"Q4")</f>
        <v>Q1</v>
      </c>
      <c r="AN446" t="str">
        <f>+IFERROR(VLOOKUP(Tabla1[[#This Row],[CUENTA]],CTAS[],2,0),"OTROS")</f>
        <v>OTROS</v>
      </c>
      <c r="AP446" t="str">
        <f>+IFERROR(VLOOKUP(Tabla1[[#This Row],[EMPLEADO]],IS[],3,0),"OTROS")</f>
        <v>OTROS</v>
      </c>
      <c r="AQ446" t="str">
        <f>+IFERROR(VLOOKUP(Tabla1[[#This Row],[EMPLEADO]],IS[[NÓMINA]:[INGENIERO]],2,0),"OTROS")</f>
        <v>OTROS</v>
      </c>
    </row>
    <row r="447" spans="1:43" x14ac:dyDescent="0.25">
      <c r="A447" t="s">
        <v>36</v>
      </c>
      <c r="B447">
        <v>1</v>
      </c>
      <c r="C447" t="s">
        <v>974</v>
      </c>
      <c r="D447" t="s">
        <v>38</v>
      </c>
      <c r="E447" t="s">
        <v>55</v>
      </c>
      <c r="F447" t="s">
        <v>975</v>
      </c>
      <c r="G447" s="17" t="s">
        <v>976</v>
      </c>
      <c r="H447" t="s">
        <v>308</v>
      </c>
      <c r="I447" t="s">
        <v>43</v>
      </c>
      <c r="J447" t="s">
        <v>8</v>
      </c>
      <c r="K447" t="s">
        <v>59</v>
      </c>
      <c r="L447" t="s">
        <v>309</v>
      </c>
      <c r="M447" t="s">
        <v>310</v>
      </c>
      <c r="N447">
        <v>0</v>
      </c>
      <c r="O447" t="s">
        <v>47</v>
      </c>
      <c r="P447">
        <v>216</v>
      </c>
      <c r="Q447" t="s">
        <v>48</v>
      </c>
      <c r="R447" t="s">
        <v>63</v>
      </c>
      <c r="S447" t="s">
        <v>64</v>
      </c>
      <c r="T447" t="s">
        <v>51</v>
      </c>
      <c r="U447" t="s">
        <v>96</v>
      </c>
      <c r="V447">
        <v>1.1000000000000001</v>
      </c>
      <c r="W447" s="1">
        <v>1501.5000000000002</v>
      </c>
      <c r="X447">
        <v>1</v>
      </c>
      <c r="Y447">
        <v>0.7</v>
      </c>
      <c r="Z447">
        <v>5</v>
      </c>
      <c r="AA447">
        <v>0.13999999999999999</v>
      </c>
      <c r="AB447" s="2">
        <v>0</v>
      </c>
      <c r="AC447" s="1">
        <v>0</v>
      </c>
      <c r="AD447" s="7">
        <v>43494</v>
      </c>
      <c r="AE447" s="7">
        <v>43495</v>
      </c>
      <c r="AF447">
        <v>1</v>
      </c>
      <c r="AG447" t="s">
        <v>53</v>
      </c>
      <c r="AH447" s="2">
        <v>0</v>
      </c>
      <c r="AI447" s="1">
        <v>0</v>
      </c>
      <c r="AJ447" s="1">
        <v>0</v>
      </c>
      <c r="AK447" s="6" t="str">
        <f>+IF(Tabla1[[#This Row],[REQUEST_TY]]="SR MANTENIMIENTO CORRECTIVO", "EMERGENCIA", "OTROS")</f>
        <v>EMERGENCIA</v>
      </c>
      <c r="AL447" s="6" t="str">
        <f>+_xlfn.IFS(Tabla1[[#This Row],[Veces obj]]&lt;=1,"0-1",Tabla1[[#This Row],[Veces obj]]&lt;=2,"1-2",Tabla1[[#This Row],[Veces obj]]&lt;=3,"2-3",TRUE,"&gt;3")</f>
        <v>0-1</v>
      </c>
      <c r="AM447" s="6" t="str">
        <f>+_xlfn.IFS(MONTH(Tabla1[[#This Row],[MES]])&lt;=3,"Q1",MONTH(Tabla1[[#This Row],[MES]])&lt;=6,"Q2",MONTH(Tabla1[[#This Row],[MES]])&lt;=9,"Q3",TRUE,"Q4")</f>
        <v>Q1</v>
      </c>
      <c r="AN447" t="str">
        <f>+IFERROR(VLOOKUP(Tabla1[[#This Row],[CUENTA]],CTAS[],2,0),"OTROS")</f>
        <v>OTROS</v>
      </c>
      <c r="AP447" t="str">
        <f>+IFERROR(VLOOKUP(Tabla1[[#This Row],[EMPLEADO]],IS[],3,0),"OTROS")</f>
        <v>OTROS</v>
      </c>
      <c r="AQ447" t="str">
        <f>+IFERROR(VLOOKUP(Tabla1[[#This Row],[EMPLEADO]],IS[[NÓMINA]:[INGENIERO]],2,0),"OTROS")</f>
        <v>OTROS</v>
      </c>
    </row>
    <row r="448" spans="1:43" x14ac:dyDescent="0.25">
      <c r="A448" t="s">
        <v>4444</v>
      </c>
      <c r="B448">
        <v>1</v>
      </c>
      <c r="C448" t="s">
        <v>5323</v>
      </c>
      <c r="D448" t="s">
        <v>38</v>
      </c>
      <c r="E448" t="s">
        <v>113</v>
      </c>
      <c r="F448" t="s">
        <v>5324</v>
      </c>
      <c r="G448" s="17" t="s">
        <v>674</v>
      </c>
      <c r="H448" t="s">
        <v>471</v>
      </c>
      <c r="I448" t="s">
        <v>43</v>
      </c>
      <c r="J448" t="s">
        <v>8</v>
      </c>
      <c r="K448" t="s">
        <v>125</v>
      </c>
      <c r="L448" t="s">
        <v>675</v>
      </c>
      <c r="M448" t="s">
        <v>310</v>
      </c>
      <c r="N448">
        <v>0</v>
      </c>
      <c r="O448" t="s">
        <v>47</v>
      </c>
      <c r="P448">
        <v>15</v>
      </c>
      <c r="Q448" t="s">
        <v>194</v>
      </c>
      <c r="R448" t="s">
        <v>49</v>
      </c>
      <c r="S448" t="s">
        <v>50</v>
      </c>
      <c r="T448" t="s">
        <v>51</v>
      </c>
      <c r="U448" t="s">
        <v>444</v>
      </c>
      <c r="V448">
        <v>0</v>
      </c>
      <c r="W448" s="1">
        <v>0</v>
      </c>
      <c r="X448">
        <v>1</v>
      </c>
      <c r="Y448">
        <v>0.7</v>
      </c>
      <c r="Z448">
        <v>5</v>
      </c>
      <c r="AA448">
        <v>0.13999999999999999</v>
      </c>
      <c r="AB448" s="2">
        <v>0</v>
      </c>
      <c r="AC448" s="1">
        <v>0</v>
      </c>
      <c r="AD448" s="7">
        <v>43503</v>
      </c>
      <c r="AE448" s="7">
        <v>43503</v>
      </c>
      <c r="AF448">
        <v>0</v>
      </c>
      <c r="AG448" t="s">
        <v>53</v>
      </c>
      <c r="AH448" s="2">
        <v>0</v>
      </c>
      <c r="AI448" s="1">
        <v>0</v>
      </c>
      <c r="AJ448" s="1">
        <v>0</v>
      </c>
      <c r="AK448" s="6" t="str">
        <f>+IF(Tabla1[[#This Row],[REQUEST_TY]]="SR MANTENIMIENTO CORRECTIVO", "EMERGENCIA", "OTROS")</f>
        <v>EMERGENCIA</v>
      </c>
      <c r="AL448" s="6" t="str">
        <f>+_xlfn.IFS(Tabla1[[#This Row],[Veces obj]]&lt;=1,"0-1",Tabla1[[#This Row],[Veces obj]]&lt;=2,"1-2",Tabla1[[#This Row],[Veces obj]]&lt;=3,"2-3",TRUE,"&gt;3")</f>
        <v>0-1</v>
      </c>
      <c r="AM448" s="6" t="str">
        <f>+_xlfn.IFS(MONTH(Tabla1[[#This Row],[MES]])&lt;=3,"Q1",MONTH(Tabla1[[#This Row],[MES]])&lt;=6,"Q2",MONTH(Tabla1[[#This Row],[MES]])&lt;=9,"Q3",TRUE,"Q4")</f>
        <v>Q1</v>
      </c>
      <c r="AN448" t="str">
        <f>+IFERROR(VLOOKUP(Tabla1[[#This Row],[CUENTA]],CTAS[],2,0),"OTROS")</f>
        <v>OTROS</v>
      </c>
      <c r="AP448" t="str">
        <f>+IFERROR(VLOOKUP(Tabla1[[#This Row],[EMPLEADO]],IS[],3,0),"OTROS")</f>
        <v>OTROS</v>
      </c>
      <c r="AQ448" t="str">
        <f>+IFERROR(VLOOKUP(Tabla1[[#This Row],[EMPLEADO]],IS[[NÓMINA]:[INGENIERO]],2,0),"OTROS")</f>
        <v>OTROS</v>
      </c>
    </row>
    <row r="449" spans="1:43" x14ac:dyDescent="0.25">
      <c r="A449" t="s">
        <v>36</v>
      </c>
      <c r="B449">
        <v>1</v>
      </c>
      <c r="C449" t="s">
        <v>977</v>
      </c>
      <c r="D449" t="s">
        <v>38</v>
      </c>
      <c r="E449" t="s">
        <v>694</v>
      </c>
      <c r="F449" t="s">
        <v>978</v>
      </c>
      <c r="G449" s="17" t="s">
        <v>979</v>
      </c>
      <c r="H449" t="s">
        <v>646</v>
      </c>
      <c r="I449" t="s">
        <v>43</v>
      </c>
      <c r="J449" t="s">
        <v>8</v>
      </c>
      <c r="K449" t="s">
        <v>59</v>
      </c>
      <c r="L449" t="s">
        <v>357</v>
      </c>
      <c r="M449" t="s">
        <v>358</v>
      </c>
      <c r="N449">
        <v>0</v>
      </c>
      <c r="O449" t="s">
        <v>47</v>
      </c>
      <c r="P449">
        <v>61</v>
      </c>
      <c r="Q449" t="s">
        <v>48</v>
      </c>
      <c r="R449" t="s">
        <v>138</v>
      </c>
      <c r="S449" t="s">
        <v>139</v>
      </c>
      <c r="T449" t="s">
        <v>51</v>
      </c>
      <c r="U449" t="s">
        <v>353</v>
      </c>
      <c r="V449">
        <v>1.1499999999999999</v>
      </c>
      <c r="W449" s="1">
        <v>1808.95</v>
      </c>
      <c r="X449">
        <v>1</v>
      </c>
      <c r="Y449">
        <v>0.56000000000000005</v>
      </c>
      <c r="Z449">
        <v>4</v>
      </c>
      <c r="AA449">
        <v>0.14000000000000001</v>
      </c>
      <c r="AB449" s="2">
        <v>0</v>
      </c>
      <c r="AC449" s="1">
        <v>0</v>
      </c>
      <c r="AD449" s="7">
        <v>43486</v>
      </c>
      <c r="AE449" s="7">
        <v>43486</v>
      </c>
      <c r="AF449">
        <v>0</v>
      </c>
      <c r="AG449" t="s">
        <v>53</v>
      </c>
      <c r="AH449" s="2">
        <v>0</v>
      </c>
      <c r="AI449" s="1">
        <v>0</v>
      </c>
      <c r="AJ449" s="1">
        <v>0</v>
      </c>
      <c r="AK449" s="6" t="str">
        <f>+IF(Tabla1[[#This Row],[REQUEST_TY]]="SR MANTENIMIENTO CORRECTIVO", "EMERGENCIA", "OTROS")</f>
        <v>EMERGENCIA</v>
      </c>
      <c r="AL449" s="6" t="str">
        <f>+_xlfn.IFS(Tabla1[[#This Row],[Veces obj]]&lt;=1,"0-1",Tabla1[[#This Row],[Veces obj]]&lt;=2,"1-2",Tabla1[[#This Row],[Veces obj]]&lt;=3,"2-3",TRUE,"&gt;3")</f>
        <v>0-1</v>
      </c>
      <c r="AM449" s="6" t="str">
        <f>+_xlfn.IFS(MONTH(Tabla1[[#This Row],[MES]])&lt;=3,"Q1",MONTH(Tabla1[[#This Row],[MES]])&lt;=6,"Q2",MONTH(Tabla1[[#This Row],[MES]])&lt;=9,"Q3",TRUE,"Q4")</f>
        <v>Q1</v>
      </c>
      <c r="AN449" t="str">
        <f>+IFERROR(VLOOKUP(Tabla1[[#This Row],[CUENTA]],CTAS[],2,0),"OTROS")</f>
        <v>OTROS</v>
      </c>
      <c r="AP449" t="str">
        <f>+IFERROR(VLOOKUP(Tabla1[[#This Row],[EMPLEADO]],IS[],3,0),"OTROS")</f>
        <v>OTROS</v>
      </c>
      <c r="AQ449" t="str">
        <f>+IFERROR(VLOOKUP(Tabla1[[#This Row],[EMPLEADO]],IS[[NÓMINA]:[INGENIERO]],2,0),"OTROS")</f>
        <v>OTROS</v>
      </c>
    </row>
    <row r="450" spans="1:43" x14ac:dyDescent="0.25">
      <c r="A450" t="s">
        <v>4444</v>
      </c>
      <c r="B450">
        <v>1</v>
      </c>
      <c r="C450" t="s">
        <v>5212</v>
      </c>
      <c r="D450" t="s">
        <v>38</v>
      </c>
      <c r="E450" t="s">
        <v>5213</v>
      </c>
      <c r="F450" t="s">
        <v>5208</v>
      </c>
      <c r="G450" s="17" t="s">
        <v>5214</v>
      </c>
      <c r="H450" t="s">
        <v>574</v>
      </c>
      <c r="I450" t="s">
        <v>43</v>
      </c>
      <c r="J450" t="s">
        <v>8</v>
      </c>
      <c r="K450" t="s">
        <v>5215</v>
      </c>
      <c r="L450" t="s">
        <v>5216</v>
      </c>
      <c r="M450" t="s">
        <v>4211</v>
      </c>
      <c r="N450">
        <v>0</v>
      </c>
      <c r="O450" t="s">
        <v>47</v>
      </c>
      <c r="P450">
        <v>90</v>
      </c>
      <c r="Q450" t="s">
        <v>48</v>
      </c>
      <c r="R450" t="s">
        <v>49</v>
      </c>
      <c r="S450" t="s">
        <v>50</v>
      </c>
      <c r="T450" t="s">
        <v>208</v>
      </c>
      <c r="U450" t="s">
        <v>52</v>
      </c>
      <c r="V450">
        <v>1.05</v>
      </c>
      <c r="W450" s="1">
        <v>750.75000000000011</v>
      </c>
      <c r="X450">
        <v>1</v>
      </c>
      <c r="Y450">
        <v>1.26</v>
      </c>
      <c r="Z450">
        <v>9</v>
      </c>
      <c r="AA450">
        <v>0.14000000000000001</v>
      </c>
      <c r="AB450" s="2">
        <v>0</v>
      </c>
      <c r="AC450" s="1">
        <v>0</v>
      </c>
      <c r="AD450" s="7">
        <v>43510</v>
      </c>
      <c r="AE450" s="7">
        <v>43510</v>
      </c>
      <c r="AF450">
        <v>0</v>
      </c>
      <c r="AG450" t="s">
        <v>53</v>
      </c>
      <c r="AH450" s="2">
        <v>0</v>
      </c>
      <c r="AI450" s="1">
        <v>0</v>
      </c>
      <c r="AJ450" s="1">
        <v>0</v>
      </c>
      <c r="AK450" s="6" t="str">
        <f>+IF(Tabla1[[#This Row],[REQUEST_TY]]="SR MANTENIMIENTO CORRECTIVO", "EMERGENCIA", "OTROS")</f>
        <v>EMERGENCIA</v>
      </c>
      <c r="AL450" s="6" t="str">
        <f>+_xlfn.IFS(Tabla1[[#This Row],[Veces obj]]&lt;=1,"0-1",Tabla1[[#This Row],[Veces obj]]&lt;=2,"1-2",Tabla1[[#This Row],[Veces obj]]&lt;=3,"2-3",TRUE,"&gt;3")</f>
        <v>0-1</v>
      </c>
      <c r="AM450" s="6" t="str">
        <f>+_xlfn.IFS(MONTH(Tabla1[[#This Row],[MES]])&lt;=3,"Q1",MONTH(Tabla1[[#This Row],[MES]])&lt;=6,"Q2",MONTH(Tabla1[[#This Row],[MES]])&lt;=9,"Q3",TRUE,"Q4")</f>
        <v>Q1</v>
      </c>
      <c r="AN450" t="str">
        <f>+IFERROR(VLOOKUP(Tabla1[[#This Row],[CUENTA]],CTAS[],2,0),"OTROS")</f>
        <v>OTROS</v>
      </c>
      <c r="AP450" t="str">
        <f>+IFERROR(VLOOKUP(Tabla1[[#This Row],[EMPLEADO]],IS[],3,0),"OTROS")</f>
        <v>OTROS</v>
      </c>
      <c r="AQ450" t="str">
        <f>+IFERROR(VLOOKUP(Tabla1[[#This Row],[EMPLEADO]],IS[[NÓMINA]:[INGENIERO]],2,0),"OTROS")</f>
        <v>OTROS</v>
      </c>
    </row>
    <row r="451" spans="1:43" x14ac:dyDescent="0.25">
      <c r="A451" t="s">
        <v>36</v>
      </c>
      <c r="B451">
        <v>1</v>
      </c>
      <c r="C451" t="s">
        <v>980</v>
      </c>
      <c r="D451" t="s">
        <v>38</v>
      </c>
      <c r="E451" t="s">
        <v>133</v>
      </c>
      <c r="F451" t="s">
        <v>981</v>
      </c>
      <c r="G451" s="17" t="s">
        <v>982</v>
      </c>
      <c r="H451" t="s">
        <v>204</v>
      </c>
      <c r="I451" t="s">
        <v>43</v>
      </c>
      <c r="J451" t="s">
        <v>8</v>
      </c>
      <c r="K451" t="s">
        <v>59</v>
      </c>
      <c r="L451" t="s">
        <v>205</v>
      </c>
      <c r="M451" t="s">
        <v>206</v>
      </c>
      <c r="N451">
        <v>0</v>
      </c>
      <c r="O451" t="s">
        <v>47</v>
      </c>
      <c r="P451">
        <v>2</v>
      </c>
      <c r="Q451" t="s">
        <v>388</v>
      </c>
      <c r="R451" t="s">
        <v>138</v>
      </c>
      <c r="S451" t="s">
        <v>139</v>
      </c>
      <c r="T451" t="s">
        <v>208</v>
      </c>
      <c r="U451" t="s">
        <v>872</v>
      </c>
      <c r="V451">
        <v>0</v>
      </c>
      <c r="W451" s="1">
        <v>0</v>
      </c>
      <c r="X451">
        <v>1</v>
      </c>
      <c r="Y451">
        <v>0.85</v>
      </c>
      <c r="Z451">
        <v>6</v>
      </c>
      <c r="AA451">
        <v>0.14166666666666666</v>
      </c>
      <c r="AB451" s="2">
        <v>0</v>
      </c>
      <c r="AC451" s="1">
        <v>0</v>
      </c>
      <c r="AD451" s="7">
        <v>43475</v>
      </c>
      <c r="AE451" s="7">
        <v>43475</v>
      </c>
      <c r="AF451">
        <v>0</v>
      </c>
      <c r="AG451" t="s">
        <v>53</v>
      </c>
      <c r="AH451" s="2">
        <v>0</v>
      </c>
      <c r="AI451" s="1">
        <v>0</v>
      </c>
      <c r="AJ451" s="1">
        <v>0</v>
      </c>
      <c r="AK451" s="6" t="str">
        <f>+IF(Tabla1[[#This Row],[REQUEST_TY]]="SR MANTENIMIENTO CORRECTIVO", "EMERGENCIA", "OTROS")</f>
        <v>EMERGENCIA</v>
      </c>
      <c r="AL451" s="6" t="str">
        <f>+_xlfn.IFS(Tabla1[[#This Row],[Veces obj]]&lt;=1,"0-1",Tabla1[[#This Row],[Veces obj]]&lt;=2,"1-2",Tabla1[[#This Row],[Veces obj]]&lt;=3,"2-3",TRUE,"&gt;3")</f>
        <v>0-1</v>
      </c>
      <c r="AM451" s="6" t="str">
        <f>+_xlfn.IFS(MONTH(Tabla1[[#This Row],[MES]])&lt;=3,"Q1",MONTH(Tabla1[[#This Row],[MES]])&lt;=6,"Q2",MONTH(Tabla1[[#This Row],[MES]])&lt;=9,"Q3",TRUE,"Q4")</f>
        <v>Q1</v>
      </c>
      <c r="AN451" t="str">
        <f>+IFERROR(VLOOKUP(Tabla1[[#This Row],[CUENTA]],CTAS[],2,0),"OTROS")</f>
        <v>OTROS</v>
      </c>
      <c r="AP451" t="str">
        <f>+IFERROR(VLOOKUP(Tabla1[[#This Row],[EMPLEADO]],IS[],3,0),"OTROS")</f>
        <v>OTROS</v>
      </c>
      <c r="AQ451" t="str">
        <f>+IFERROR(VLOOKUP(Tabla1[[#This Row],[EMPLEADO]],IS[[NÓMINA]:[INGENIERO]],2,0),"OTROS")</f>
        <v>OTROS</v>
      </c>
    </row>
    <row r="452" spans="1:43" x14ac:dyDescent="0.25">
      <c r="A452" t="s">
        <v>36</v>
      </c>
      <c r="B452">
        <v>1</v>
      </c>
      <c r="C452" t="s">
        <v>983</v>
      </c>
      <c r="D452" t="s">
        <v>38</v>
      </c>
      <c r="E452" t="s">
        <v>133</v>
      </c>
      <c r="F452" t="s">
        <v>984</v>
      </c>
      <c r="G452" s="17" t="s">
        <v>938</v>
      </c>
      <c r="H452" t="s">
        <v>915</v>
      </c>
      <c r="I452" t="s">
        <v>43</v>
      </c>
      <c r="J452" t="s">
        <v>8</v>
      </c>
      <c r="K452" t="s">
        <v>59</v>
      </c>
      <c r="L452" t="s">
        <v>939</v>
      </c>
      <c r="M452" t="s">
        <v>46</v>
      </c>
      <c r="N452">
        <v>0</v>
      </c>
      <c r="O452" t="s">
        <v>47</v>
      </c>
      <c r="P452">
        <v>12</v>
      </c>
      <c r="Q452" t="s">
        <v>194</v>
      </c>
      <c r="R452" t="s">
        <v>138</v>
      </c>
      <c r="S452" t="s">
        <v>139</v>
      </c>
      <c r="T452" t="s">
        <v>51</v>
      </c>
      <c r="U452" t="s">
        <v>224</v>
      </c>
      <c r="V452">
        <v>0.8</v>
      </c>
      <c r="W452" s="1">
        <v>1258.4000000000003</v>
      </c>
      <c r="X452">
        <v>1</v>
      </c>
      <c r="Y452">
        <v>0.56999999999999995</v>
      </c>
      <c r="Z452">
        <v>4</v>
      </c>
      <c r="AA452">
        <v>0.14249999999999999</v>
      </c>
      <c r="AB452" s="2">
        <v>0</v>
      </c>
      <c r="AC452" s="1">
        <v>0</v>
      </c>
      <c r="AD452" s="7">
        <v>43476</v>
      </c>
      <c r="AE452" s="7">
        <v>43476</v>
      </c>
      <c r="AF452">
        <v>0</v>
      </c>
      <c r="AG452" t="s">
        <v>53</v>
      </c>
      <c r="AH452" s="2">
        <v>0</v>
      </c>
      <c r="AI452" s="1">
        <v>0</v>
      </c>
      <c r="AJ452" s="1">
        <v>0</v>
      </c>
      <c r="AK452" s="6" t="str">
        <f>+IF(Tabla1[[#This Row],[REQUEST_TY]]="SR MANTENIMIENTO CORRECTIVO", "EMERGENCIA", "OTROS")</f>
        <v>EMERGENCIA</v>
      </c>
      <c r="AL452" s="6" t="str">
        <f>+_xlfn.IFS(Tabla1[[#This Row],[Veces obj]]&lt;=1,"0-1",Tabla1[[#This Row],[Veces obj]]&lt;=2,"1-2",Tabla1[[#This Row],[Veces obj]]&lt;=3,"2-3",TRUE,"&gt;3")</f>
        <v>0-1</v>
      </c>
      <c r="AM452" s="6" t="str">
        <f>+_xlfn.IFS(MONTH(Tabla1[[#This Row],[MES]])&lt;=3,"Q1",MONTH(Tabla1[[#This Row],[MES]])&lt;=6,"Q2",MONTH(Tabla1[[#This Row],[MES]])&lt;=9,"Q3",TRUE,"Q4")</f>
        <v>Q1</v>
      </c>
      <c r="AN452" t="str">
        <f>+IFERROR(VLOOKUP(Tabla1[[#This Row],[CUENTA]],CTAS[],2,0),"OTROS")</f>
        <v>OTROS</v>
      </c>
      <c r="AP452" t="str">
        <f>+IFERROR(VLOOKUP(Tabla1[[#This Row],[EMPLEADO]],IS[],3,0),"OTROS")</f>
        <v>OTROS</v>
      </c>
      <c r="AQ452" t="str">
        <f>+IFERROR(VLOOKUP(Tabla1[[#This Row],[EMPLEADO]],IS[[NÓMINA]:[INGENIERO]],2,0),"OTROS")</f>
        <v>OTROS</v>
      </c>
    </row>
    <row r="453" spans="1:43" x14ac:dyDescent="0.25">
      <c r="A453" t="s">
        <v>4444</v>
      </c>
      <c r="B453">
        <v>1</v>
      </c>
      <c r="C453" t="s">
        <v>6872</v>
      </c>
      <c r="D453" t="s">
        <v>38</v>
      </c>
      <c r="E453" t="s">
        <v>76</v>
      </c>
      <c r="F453" t="s">
        <v>6873</v>
      </c>
      <c r="G453" s="17" t="s">
        <v>1101</v>
      </c>
      <c r="H453" t="s">
        <v>266</v>
      </c>
      <c r="I453" t="s">
        <v>43</v>
      </c>
      <c r="J453" t="s">
        <v>8</v>
      </c>
      <c r="K453" t="s">
        <v>59</v>
      </c>
      <c r="L453" t="s">
        <v>1102</v>
      </c>
      <c r="M453" t="s">
        <v>73</v>
      </c>
      <c r="N453">
        <v>0</v>
      </c>
      <c r="O453" t="s">
        <v>47</v>
      </c>
      <c r="P453">
        <v>6</v>
      </c>
      <c r="Q453" t="s">
        <v>207</v>
      </c>
      <c r="R453" t="s">
        <v>63</v>
      </c>
      <c r="S453" t="s">
        <v>64</v>
      </c>
      <c r="T453" t="s">
        <v>51</v>
      </c>
      <c r="U453" t="s">
        <v>209</v>
      </c>
      <c r="V453">
        <v>0</v>
      </c>
      <c r="W453" s="1">
        <v>0</v>
      </c>
      <c r="X453">
        <v>1</v>
      </c>
      <c r="Y453">
        <v>0</v>
      </c>
      <c r="Z453">
        <v>5</v>
      </c>
      <c r="AA453">
        <v>0</v>
      </c>
      <c r="AB453" s="2">
        <v>0</v>
      </c>
      <c r="AC453" s="1">
        <v>0</v>
      </c>
      <c r="AD453" s="7">
        <v>43517</v>
      </c>
      <c r="AE453" s="7">
        <v>43517</v>
      </c>
      <c r="AF453">
        <v>0</v>
      </c>
      <c r="AG453" t="s">
        <v>53</v>
      </c>
      <c r="AH453" s="2">
        <v>0</v>
      </c>
      <c r="AI453" s="1">
        <v>0</v>
      </c>
      <c r="AJ453" s="1">
        <v>0</v>
      </c>
      <c r="AK453" s="6" t="str">
        <f>+IF(Tabla1[[#This Row],[REQUEST_TY]]="SR MANTENIMIENTO CORRECTIVO", "EMERGENCIA", "OTROS")</f>
        <v>EMERGENCIA</v>
      </c>
      <c r="AL453" s="6" t="str">
        <f>+_xlfn.IFS(Tabla1[[#This Row],[Veces obj]]&lt;=1,"0-1",Tabla1[[#This Row],[Veces obj]]&lt;=2,"1-2",Tabla1[[#This Row],[Veces obj]]&lt;=3,"2-3",TRUE,"&gt;3")</f>
        <v>0-1</v>
      </c>
      <c r="AM453" s="6" t="str">
        <f>+_xlfn.IFS(MONTH(Tabla1[[#This Row],[MES]])&lt;=3,"Q1",MONTH(Tabla1[[#This Row],[MES]])&lt;=6,"Q2",MONTH(Tabla1[[#This Row],[MES]])&lt;=9,"Q3",TRUE,"Q4")</f>
        <v>Q1</v>
      </c>
      <c r="AN453" t="str">
        <f>+IFERROR(VLOOKUP(Tabla1[[#This Row],[CUENTA]],CTAS[],2,0),"OTROS")</f>
        <v>OTROS</v>
      </c>
      <c r="AO453">
        <v>1</v>
      </c>
      <c r="AP453" t="str">
        <f>+IFERROR(VLOOKUP(Tabla1[[#This Row],[EMPLEADO]],IS[],3,0),"OTROS")</f>
        <v>JUAREZ</v>
      </c>
      <c r="AQ453" t="str">
        <f>+IFERROR(VLOOKUP(Tabla1[[#This Row],[EMPLEADO]],IS[[NÓMINA]:[INGENIERO]],2,0),"OTROS")</f>
        <v>CESAR MAR</v>
      </c>
    </row>
    <row r="454" spans="1:43" x14ac:dyDescent="0.25">
      <c r="A454" t="s">
        <v>4444</v>
      </c>
      <c r="B454">
        <v>1</v>
      </c>
      <c r="C454" t="s">
        <v>7096</v>
      </c>
      <c r="D454" t="s">
        <v>38</v>
      </c>
      <c r="E454" t="s">
        <v>275</v>
      </c>
      <c r="F454" t="s">
        <v>7097</v>
      </c>
      <c r="G454" s="17" t="s">
        <v>7098</v>
      </c>
      <c r="H454" t="s">
        <v>266</v>
      </c>
      <c r="I454" t="s">
        <v>43</v>
      </c>
      <c r="J454" t="s">
        <v>8</v>
      </c>
      <c r="K454" t="s">
        <v>151</v>
      </c>
      <c r="L454" t="s">
        <v>1325</v>
      </c>
      <c r="M454" t="s">
        <v>94</v>
      </c>
      <c r="N454">
        <v>0</v>
      </c>
      <c r="O454" t="s">
        <v>47</v>
      </c>
      <c r="P454">
        <v>97</v>
      </c>
      <c r="Q454" t="s">
        <v>48</v>
      </c>
      <c r="R454" t="s">
        <v>95</v>
      </c>
      <c r="S454" t="s">
        <v>64</v>
      </c>
      <c r="T454" t="s">
        <v>51</v>
      </c>
      <c r="U454" t="s">
        <v>96</v>
      </c>
      <c r="V454">
        <v>1.1000000000000001</v>
      </c>
      <c r="W454" s="1">
        <v>1501.5000000000002</v>
      </c>
      <c r="X454">
        <v>1</v>
      </c>
      <c r="Y454">
        <v>0</v>
      </c>
      <c r="Z454">
        <v>5</v>
      </c>
      <c r="AA454">
        <v>0</v>
      </c>
      <c r="AB454" s="2">
        <v>0</v>
      </c>
      <c r="AC454" s="1">
        <v>0</v>
      </c>
      <c r="AD454" s="7">
        <v>43522</v>
      </c>
      <c r="AE454" s="7">
        <v>43522</v>
      </c>
      <c r="AF454">
        <v>0</v>
      </c>
      <c r="AG454" t="s">
        <v>53</v>
      </c>
      <c r="AH454" s="2">
        <v>0</v>
      </c>
      <c r="AI454" s="1">
        <v>0</v>
      </c>
      <c r="AJ454" s="1">
        <v>0</v>
      </c>
      <c r="AK454" s="6" t="str">
        <f>+IF(Tabla1[[#This Row],[REQUEST_TY]]="SR MANTENIMIENTO CORRECTIVO", "EMERGENCIA", "OTROS")</f>
        <v>EMERGENCIA</v>
      </c>
      <c r="AL454" s="6" t="str">
        <f>+_xlfn.IFS(Tabla1[[#This Row],[Veces obj]]&lt;=1,"0-1",Tabla1[[#This Row],[Veces obj]]&lt;=2,"1-2",Tabla1[[#This Row],[Veces obj]]&lt;=3,"2-3",TRUE,"&gt;3")</f>
        <v>0-1</v>
      </c>
      <c r="AM454" s="6" t="str">
        <f>+_xlfn.IFS(MONTH(Tabla1[[#This Row],[MES]])&lt;=3,"Q1",MONTH(Tabla1[[#This Row],[MES]])&lt;=6,"Q2",MONTH(Tabla1[[#This Row],[MES]])&lt;=9,"Q3",TRUE,"Q4")</f>
        <v>Q1</v>
      </c>
      <c r="AN454" t="str">
        <f>+IFERROR(VLOOKUP(Tabla1[[#This Row],[CUENTA]],CTAS[],2,0),"OTROS")</f>
        <v>HONEYWELL</v>
      </c>
      <c r="AO454">
        <v>1</v>
      </c>
      <c r="AP454" t="str">
        <f>+IFERROR(VLOOKUP(Tabla1[[#This Row],[EMPLEADO]],IS[],3,0),"OTROS")</f>
        <v>JUAREZ</v>
      </c>
      <c r="AQ454" t="str">
        <f>+IFERROR(VLOOKUP(Tabla1[[#This Row],[EMPLEADO]],IS[[NÓMINA]:[INGENIERO]],2,0),"OTROS")</f>
        <v>CESAR MAR</v>
      </c>
    </row>
    <row r="455" spans="1:43" x14ac:dyDescent="0.25">
      <c r="A455" t="s">
        <v>4444</v>
      </c>
      <c r="B455">
        <v>1</v>
      </c>
      <c r="C455" t="s">
        <v>4820</v>
      </c>
      <c r="D455" t="s">
        <v>38</v>
      </c>
      <c r="E455" t="s">
        <v>98</v>
      </c>
      <c r="F455" t="s">
        <v>4821</v>
      </c>
      <c r="G455" s="17" t="s">
        <v>1141</v>
      </c>
      <c r="H455" t="s">
        <v>213</v>
      </c>
      <c r="I455" t="s">
        <v>43</v>
      </c>
      <c r="J455" t="s">
        <v>8</v>
      </c>
      <c r="K455" t="s">
        <v>102</v>
      </c>
      <c r="L455" t="s">
        <v>1142</v>
      </c>
      <c r="M455" t="s">
        <v>640</v>
      </c>
      <c r="N455">
        <v>0</v>
      </c>
      <c r="O455" t="s">
        <v>47</v>
      </c>
      <c r="P455">
        <v>24</v>
      </c>
      <c r="Q455" t="s">
        <v>62</v>
      </c>
      <c r="R455" t="s">
        <v>63</v>
      </c>
      <c r="S455" t="s">
        <v>64</v>
      </c>
      <c r="T455" t="s">
        <v>51</v>
      </c>
      <c r="U455" t="s">
        <v>65</v>
      </c>
      <c r="V455">
        <v>0.8</v>
      </c>
      <c r="W455" s="1">
        <v>1092</v>
      </c>
      <c r="X455">
        <v>1</v>
      </c>
      <c r="Y455">
        <v>0.72</v>
      </c>
      <c r="Z455">
        <v>5</v>
      </c>
      <c r="AA455">
        <v>0.14399999999999999</v>
      </c>
      <c r="AB455" s="2">
        <v>0</v>
      </c>
      <c r="AC455" s="1">
        <v>0</v>
      </c>
      <c r="AD455" s="7">
        <v>43497</v>
      </c>
      <c r="AE455" s="7">
        <v>43497</v>
      </c>
      <c r="AF455">
        <v>0</v>
      </c>
      <c r="AG455" t="s">
        <v>53</v>
      </c>
      <c r="AH455" s="2">
        <v>0</v>
      </c>
      <c r="AI455" s="1">
        <v>0</v>
      </c>
      <c r="AJ455" s="1">
        <v>0</v>
      </c>
      <c r="AK455" s="6" t="str">
        <f>+IF(Tabla1[[#This Row],[REQUEST_TY]]="SR MANTENIMIENTO CORRECTIVO", "EMERGENCIA", "OTROS")</f>
        <v>EMERGENCIA</v>
      </c>
      <c r="AL455" s="6" t="str">
        <f>+_xlfn.IFS(Tabla1[[#This Row],[Veces obj]]&lt;=1,"0-1",Tabla1[[#This Row],[Veces obj]]&lt;=2,"1-2",Tabla1[[#This Row],[Veces obj]]&lt;=3,"2-3",TRUE,"&gt;3")</f>
        <v>0-1</v>
      </c>
      <c r="AM455" s="6" t="str">
        <f>+_xlfn.IFS(MONTH(Tabla1[[#This Row],[MES]])&lt;=3,"Q1",MONTH(Tabla1[[#This Row],[MES]])&lt;=6,"Q2",MONTH(Tabla1[[#This Row],[MES]])&lt;=9,"Q3",TRUE,"Q4")</f>
        <v>Q1</v>
      </c>
      <c r="AN455" t="str">
        <f>+IFERROR(VLOOKUP(Tabla1[[#This Row],[CUENTA]],CTAS[],2,0),"OTROS")</f>
        <v>OTROS</v>
      </c>
      <c r="AP455" t="str">
        <f>+IFERROR(VLOOKUP(Tabla1[[#This Row],[EMPLEADO]],IS[],3,0),"OTROS")</f>
        <v>OTROS</v>
      </c>
      <c r="AQ455" t="str">
        <f>+IFERROR(VLOOKUP(Tabla1[[#This Row],[EMPLEADO]],IS[[NÓMINA]:[INGENIERO]],2,0),"OTROS")</f>
        <v>OTROS</v>
      </c>
    </row>
    <row r="456" spans="1:43" x14ac:dyDescent="0.25">
      <c r="A456" t="s">
        <v>4444</v>
      </c>
      <c r="B456">
        <v>1</v>
      </c>
      <c r="C456" t="s">
        <v>5258</v>
      </c>
      <c r="D456" t="s">
        <v>38</v>
      </c>
      <c r="E456" t="s">
        <v>1447</v>
      </c>
      <c r="F456" t="s">
        <v>5259</v>
      </c>
      <c r="G456" s="17" t="s">
        <v>1449</v>
      </c>
      <c r="H456" t="s">
        <v>1052</v>
      </c>
      <c r="I456" t="s">
        <v>43</v>
      </c>
      <c r="J456" t="s">
        <v>8</v>
      </c>
      <c r="K456" t="s">
        <v>1450</v>
      </c>
      <c r="L456" t="s">
        <v>1451</v>
      </c>
      <c r="M456" t="s">
        <v>61</v>
      </c>
      <c r="N456">
        <v>0</v>
      </c>
      <c r="O456" t="s">
        <v>47</v>
      </c>
      <c r="P456">
        <v>6</v>
      </c>
      <c r="Q456" t="s">
        <v>207</v>
      </c>
      <c r="R456" t="s">
        <v>235</v>
      </c>
      <c r="S456" t="s">
        <v>50</v>
      </c>
      <c r="T456" t="s">
        <v>51</v>
      </c>
      <c r="U456" t="s">
        <v>486</v>
      </c>
      <c r="V456">
        <v>0</v>
      </c>
      <c r="W456" s="1">
        <v>0</v>
      </c>
      <c r="X456">
        <v>1</v>
      </c>
      <c r="Y456">
        <v>0.72</v>
      </c>
      <c r="Z456">
        <v>5</v>
      </c>
      <c r="AA456">
        <v>0.14399999999999999</v>
      </c>
      <c r="AB456" s="2">
        <v>0</v>
      </c>
      <c r="AC456" s="1">
        <v>0</v>
      </c>
      <c r="AD456" s="7">
        <v>43503</v>
      </c>
      <c r="AE456" s="7">
        <v>43503</v>
      </c>
      <c r="AF456">
        <v>0</v>
      </c>
      <c r="AG456" t="s">
        <v>53</v>
      </c>
      <c r="AH456" s="2">
        <v>0</v>
      </c>
      <c r="AI456" s="1">
        <v>0</v>
      </c>
      <c r="AJ456" s="1">
        <v>0</v>
      </c>
      <c r="AK456" s="6" t="str">
        <f>+IF(Tabla1[[#This Row],[REQUEST_TY]]="SR MANTENIMIENTO CORRECTIVO", "EMERGENCIA", "OTROS")</f>
        <v>EMERGENCIA</v>
      </c>
      <c r="AL456" s="6" t="str">
        <f>+_xlfn.IFS(Tabla1[[#This Row],[Veces obj]]&lt;=1,"0-1",Tabla1[[#This Row],[Veces obj]]&lt;=2,"1-2",Tabla1[[#This Row],[Veces obj]]&lt;=3,"2-3",TRUE,"&gt;3")</f>
        <v>0-1</v>
      </c>
      <c r="AM456" s="6" t="str">
        <f>+_xlfn.IFS(MONTH(Tabla1[[#This Row],[MES]])&lt;=3,"Q1",MONTH(Tabla1[[#This Row],[MES]])&lt;=6,"Q2",MONTH(Tabla1[[#This Row],[MES]])&lt;=9,"Q3",TRUE,"Q4")</f>
        <v>Q1</v>
      </c>
      <c r="AN456" t="str">
        <f>+IFERROR(VLOOKUP(Tabla1[[#This Row],[CUENTA]],CTAS[],2,0),"OTROS")</f>
        <v>OTROS</v>
      </c>
      <c r="AP456" t="str">
        <f>+IFERROR(VLOOKUP(Tabla1[[#This Row],[EMPLEADO]],IS[],3,0),"OTROS")</f>
        <v>OTROS</v>
      </c>
      <c r="AQ456" t="str">
        <f>+IFERROR(VLOOKUP(Tabla1[[#This Row],[EMPLEADO]],IS[[NÓMINA]:[INGENIERO]],2,0),"OTROS")</f>
        <v>OTROS</v>
      </c>
    </row>
    <row r="457" spans="1:43" x14ac:dyDescent="0.25">
      <c r="A457" t="s">
        <v>4444</v>
      </c>
      <c r="B457">
        <v>1</v>
      </c>
      <c r="C457" t="s">
        <v>6942</v>
      </c>
      <c r="D457" t="s">
        <v>38</v>
      </c>
      <c r="E457" t="s">
        <v>558</v>
      </c>
      <c r="F457" t="s">
        <v>6943</v>
      </c>
      <c r="G457" s="17" t="s">
        <v>3849</v>
      </c>
      <c r="H457" t="s">
        <v>42</v>
      </c>
      <c r="I457" t="s">
        <v>43</v>
      </c>
      <c r="J457" t="s">
        <v>8</v>
      </c>
      <c r="K457" t="s">
        <v>798</v>
      </c>
      <c r="L457" t="s">
        <v>1729</v>
      </c>
      <c r="M457" t="s">
        <v>131</v>
      </c>
      <c r="N457">
        <v>1</v>
      </c>
      <c r="O457" t="s">
        <v>47</v>
      </c>
      <c r="P457">
        <v>151</v>
      </c>
      <c r="Q457" t="s">
        <v>48</v>
      </c>
      <c r="R457" t="s">
        <v>95</v>
      </c>
      <c r="S457" t="s">
        <v>64</v>
      </c>
      <c r="T457" t="s">
        <v>51</v>
      </c>
      <c r="U457" t="s">
        <v>96</v>
      </c>
      <c r="V457">
        <v>1.1000000000000001</v>
      </c>
      <c r="W457" s="1">
        <v>0</v>
      </c>
      <c r="X457">
        <v>1</v>
      </c>
      <c r="Y457">
        <v>0.72</v>
      </c>
      <c r="Z457">
        <v>5</v>
      </c>
      <c r="AA457">
        <v>0.14399999999999999</v>
      </c>
      <c r="AB457" s="2">
        <v>0</v>
      </c>
      <c r="AC457" s="1">
        <v>0</v>
      </c>
      <c r="AD457" s="7">
        <v>43521</v>
      </c>
      <c r="AE457" s="7">
        <v>43521</v>
      </c>
      <c r="AF457">
        <v>0</v>
      </c>
      <c r="AG457" t="s">
        <v>53</v>
      </c>
      <c r="AH457" s="2">
        <v>0</v>
      </c>
      <c r="AI457" s="1">
        <v>0</v>
      </c>
      <c r="AJ457" s="1">
        <v>0</v>
      </c>
      <c r="AK457" s="6" t="str">
        <f>+IF(Tabla1[[#This Row],[REQUEST_TY]]="SR MANTENIMIENTO CORRECTIVO", "EMERGENCIA", "OTROS")</f>
        <v>EMERGENCIA</v>
      </c>
      <c r="AL457" s="6" t="str">
        <f>+_xlfn.IFS(Tabla1[[#This Row],[Veces obj]]&lt;=1,"0-1",Tabla1[[#This Row],[Veces obj]]&lt;=2,"1-2",Tabla1[[#This Row],[Veces obj]]&lt;=3,"2-3",TRUE,"&gt;3")</f>
        <v>0-1</v>
      </c>
      <c r="AM457" s="6" t="str">
        <f>+_xlfn.IFS(MONTH(Tabla1[[#This Row],[MES]])&lt;=3,"Q1",MONTH(Tabla1[[#This Row],[MES]])&lt;=6,"Q2",MONTH(Tabla1[[#This Row],[MES]])&lt;=9,"Q3",TRUE,"Q4")</f>
        <v>Q1</v>
      </c>
      <c r="AN457" t="str">
        <f>+IFERROR(VLOOKUP(Tabla1[[#This Row],[CUENTA]],CTAS[],2,0),"OTROS")</f>
        <v>OTROS</v>
      </c>
      <c r="AP457" t="str">
        <f>+IFERROR(VLOOKUP(Tabla1[[#This Row],[EMPLEADO]],IS[],3,0),"OTROS")</f>
        <v>OTROS</v>
      </c>
      <c r="AQ457" t="str">
        <f>+IFERROR(VLOOKUP(Tabla1[[#This Row],[EMPLEADO]],IS[[NÓMINA]:[INGENIERO]],2,0),"OTROS")</f>
        <v>OTROS</v>
      </c>
    </row>
    <row r="458" spans="1:43" x14ac:dyDescent="0.25">
      <c r="A458" t="s">
        <v>4444</v>
      </c>
      <c r="B458">
        <v>1</v>
      </c>
      <c r="C458" t="s">
        <v>7043</v>
      </c>
      <c r="D458" t="s">
        <v>38</v>
      </c>
      <c r="E458" t="s">
        <v>332</v>
      </c>
      <c r="F458" t="s">
        <v>7044</v>
      </c>
      <c r="G458" s="17" t="s">
        <v>4947</v>
      </c>
      <c r="H458" t="s">
        <v>1572</v>
      </c>
      <c r="I458" t="s">
        <v>43</v>
      </c>
      <c r="J458" t="s">
        <v>8</v>
      </c>
      <c r="K458" t="s">
        <v>59</v>
      </c>
      <c r="L458" t="s">
        <v>2800</v>
      </c>
      <c r="M458" t="s">
        <v>1707</v>
      </c>
      <c r="N458">
        <v>0</v>
      </c>
      <c r="O458" t="s">
        <v>47</v>
      </c>
      <c r="P458">
        <v>21</v>
      </c>
      <c r="Q458" t="s">
        <v>62</v>
      </c>
      <c r="R458" t="s">
        <v>317</v>
      </c>
      <c r="S458" t="s">
        <v>318</v>
      </c>
      <c r="T458" t="s">
        <v>51</v>
      </c>
      <c r="U458" t="s">
        <v>262</v>
      </c>
      <c r="V458">
        <v>1.05</v>
      </c>
      <c r="W458" s="1">
        <v>1651.6500000000003</v>
      </c>
      <c r="X458">
        <v>1</v>
      </c>
      <c r="Y458">
        <v>0.57999999999999996</v>
      </c>
      <c r="Z458">
        <v>4</v>
      </c>
      <c r="AA458">
        <v>0.14499999999999999</v>
      </c>
      <c r="AB458" s="2">
        <v>0</v>
      </c>
      <c r="AC458" s="1">
        <v>0</v>
      </c>
      <c r="AD458" s="7">
        <v>43523</v>
      </c>
      <c r="AE458" s="7">
        <v>43524</v>
      </c>
      <c r="AF458">
        <v>1</v>
      </c>
      <c r="AG458" t="s">
        <v>53</v>
      </c>
      <c r="AH458" s="2">
        <v>0</v>
      </c>
      <c r="AI458" s="1">
        <v>0</v>
      </c>
      <c r="AJ458" s="1">
        <v>0</v>
      </c>
      <c r="AK458" s="6" t="str">
        <f>+IF(Tabla1[[#This Row],[REQUEST_TY]]="SR MANTENIMIENTO CORRECTIVO", "EMERGENCIA", "OTROS")</f>
        <v>EMERGENCIA</v>
      </c>
      <c r="AL458" s="6" t="str">
        <f>+_xlfn.IFS(Tabla1[[#This Row],[Veces obj]]&lt;=1,"0-1",Tabla1[[#This Row],[Veces obj]]&lt;=2,"1-2",Tabla1[[#This Row],[Veces obj]]&lt;=3,"2-3",TRUE,"&gt;3")</f>
        <v>0-1</v>
      </c>
      <c r="AM458" s="6" t="str">
        <f>+_xlfn.IFS(MONTH(Tabla1[[#This Row],[MES]])&lt;=3,"Q1",MONTH(Tabla1[[#This Row],[MES]])&lt;=6,"Q2",MONTH(Tabla1[[#This Row],[MES]])&lt;=9,"Q3",TRUE,"Q4")</f>
        <v>Q1</v>
      </c>
      <c r="AN458" t="str">
        <f>+IFERROR(VLOOKUP(Tabla1[[#This Row],[CUENTA]],CTAS[],2,0),"OTROS")</f>
        <v>OTROS</v>
      </c>
      <c r="AP458" t="str">
        <f>+IFERROR(VLOOKUP(Tabla1[[#This Row],[EMPLEADO]],IS[],3,0),"OTROS")</f>
        <v>OTROS</v>
      </c>
      <c r="AQ458" t="str">
        <f>+IFERROR(VLOOKUP(Tabla1[[#This Row],[EMPLEADO]],IS[[NÓMINA]:[INGENIERO]],2,0),"OTROS")</f>
        <v>OTROS</v>
      </c>
    </row>
    <row r="459" spans="1:43" x14ac:dyDescent="0.25">
      <c r="A459" t="s">
        <v>36</v>
      </c>
      <c r="B459">
        <v>1</v>
      </c>
      <c r="C459" t="s">
        <v>987</v>
      </c>
      <c r="D459" t="s">
        <v>38</v>
      </c>
      <c r="E459" t="s">
        <v>558</v>
      </c>
      <c r="F459" t="s">
        <v>988</v>
      </c>
      <c r="G459" s="17" t="s">
        <v>989</v>
      </c>
      <c r="H459" t="s">
        <v>213</v>
      </c>
      <c r="I459" t="s">
        <v>43</v>
      </c>
      <c r="J459" t="s">
        <v>8</v>
      </c>
      <c r="K459" t="s">
        <v>990</v>
      </c>
      <c r="L459" t="s">
        <v>991</v>
      </c>
      <c r="M459" t="s">
        <v>640</v>
      </c>
      <c r="N459">
        <v>0</v>
      </c>
      <c r="O459" t="s">
        <v>47</v>
      </c>
      <c r="P459">
        <v>100</v>
      </c>
      <c r="Q459" t="s">
        <v>48</v>
      </c>
      <c r="R459" t="s">
        <v>95</v>
      </c>
      <c r="S459" t="s">
        <v>64</v>
      </c>
      <c r="T459" t="s">
        <v>51</v>
      </c>
      <c r="U459" t="s">
        <v>96</v>
      </c>
      <c r="V459">
        <v>1.1000000000000001</v>
      </c>
      <c r="W459" s="1">
        <v>1501.5000000000002</v>
      </c>
      <c r="X459">
        <v>1</v>
      </c>
      <c r="Y459">
        <v>0.73</v>
      </c>
      <c r="Z459">
        <v>5</v>
      </c>
      <c r="AA459">
        <v>0.14599999999999999</v>
      </c>
      <c r="AB459" s="2">
        <v>0</v>
      </c>
      <c r="AC459" s="1">
        <v>0</v>
      </c>
      <c r="AD459" s="7">
        <v>43468</v>
      </c>
      <c r="AE459" s="7">
        <v>43468</v>
      </c>
      <c r="AF459">
        <v>0</v>
      </c>
      <c r="AG459" t="s">
        <v>53</v>
      </c>
      <c r="AH459" s="2">
        <v>0</v>
      </c>
      <c r="AI459" s="1">
        <v>0</v>
      </c>
      <c r="AJ459" s="1">
        <v>0</v>
      </c>
      <c r="AK459" s="6" t="str">
        <f>+IF(Tabla1[[#This Row],[REQUEST_TY]]="SR MANTENIMIENTO CORRECTIVO", "EMERGENCIA", "OTROS")</f>
        <v>EMERGENCIA</v>
      </c>
      <c r="AL459" s="6" t="str">
        <f>+_xlfn.IFS(Tabla1[[#This Row],[Veces obj]]&lt;=1,"0-1",Tabla1[[#This Row],[Veces obj]]&lt;=2,"1-2",Tabla1[[#This Row],[Veces obj]]&lt;=3,"2-3",TRUE,"&gt;3")</f>
        <v>0-1</v>
      </c>
      <c r="AM459" s="6" t="str">
        <f>+_xlfn.IFS(MONTH(Tabla1[[#This Row],[MES]])&lt;=3,"Q1",MONTH(Tabla1[[#This Row],[MES]])&lt;=6,"Q2",MONTH(Tabla1[[#This Row],[MES]])&lt;=9,"Q3",TRUE,"Q4")</f>
        <v>Q1</v>
      </c>
      <c r="AN459" t="str">
        <f>+IFERROR(VLOOKUP(Tabla1[[#This Row],[CUENTA]],CTAS[],2,0),"OTROS")</f>
        <v>OTROS</v>
      </c>
      <c r="AP459" t="str">
        <f>+IFERROR(VLOOKUP(Tabla1[[#This Row],[EMPLEADO]],IS[],3,0),"OTROS")</f>
        <v>OTROS</v>
      </c>
      <c r="AQ459" t="str">
        <f>+IFERROR(VLOOKUP(Tabla1[[#This Row],[EMPLEADO]],IS[[NÓMINA]:[INGENIERO]],2,0),"OTROS")</f>
        <v>OTROS</v>
      </c>
    </row>
    <row r="460" spans="1:43" x14ac:dyDescent="0.25">
      <c r="A460" t="s">
        <v>36</v>
      </c>
      <c r="B460">
        <v>1</v>
      </c>
      <c r="C460" t="s">
        <v>992</v>
      </c>
      <c r="D460" t="s">
        <v>38</v>
      </c>
      <c r="E460" t="s">
        <v>993</v>
      </c>
      <c r="F460" t="s">
        <v>994</v>
      </c>
      <c r="G460" s="17" t="s">
        <v>995</v>
      </c>
      <c r="H460" t="s">
        <v>568</v>
      </c>
      <c r="I460" t="s">
        <v>43</v>
      </c>
      <c r="J460" t="s">
        <v>8</v>
      </c>
      <c r="K460" t="s">
        <v>71</v>
      </c>
      <c r="L460" t="s">
        <v>569</v>
      </c>
      <c r="M460" t="s">
        <v>570</v>
      </c>
      <c r="N460">
        <v>0</v>
      </c>
      <c r="O460" t="s">
        <v>47</v>
      </c>
      <c r="P460">
        <v>95</v>
      </c>
      <c r="Q460" t="s">
        <v>48</v>
      </c>
      <c r="R460" t="s">
        <v>235</v>
      </c>
      <c r="S460" t="s">
        <v>50</v>
      </c>
      <c r="T460" t="s">
        <v>51</v>
      </c>
      <c r="U460" t="s">
        <v>52</v>
      </c>
      <c r="V460">
        <v>1.05</v>
      </c>
      <c r="W460" s="1">
        <v>750.75000000000011</v>
      </c>
      <c r="X460">
        <v>1</v>
      </c>
      <c r="Y460">
        <v>0.73</v>
      </c>
      <c r="Z460">
        <v>5</v>
      </c>
      <c r="AA460">
        <v>0.14599999999999999</v>
      </c>
      <c r="AB460" s="2">
        <v>0</v>
      </c>
      <c r="AC460" s="1">
        <v>0</v>
      </c>
      <c r="AD460" s="7">
        <v>43490</v>
      </c>
      <c r="AE460" s="7">
        <v>43490</v>
      </c>
      <c r="AF460">
        <v>0</v>
      </c>
      <c r="AG460" t="s">
        <v>53</v>
      </c>
      <c r="AH460" s="2">
        <v>0</v>
      </c>
      <c r="AI460" s="1">
        <v>0</v>
      </c>
      <c r="AJ460" s="1">
        <v>0</v>
      </c>
      <c r="AK460" s="6" t="str">
        <f>+IF(Tabla1[[#This Row],[REQUEST_TY]]="SR MANTENIMIENTO CORRECTIVO", "EMERGENCIA", "OTROS")</f>
        <v>EMERGENCIA</v>
      </c>
      <c r="AL460" s="6" t="str">
        <f>+_xlfn.IFS(Tabla1[[#This Row],[Veces obj]]&lt;=1,"0-1",Tabla1[[#This Row],[Veces obj]]&lt;=2,"1-2",Tabla1[[#This Row],[Veces obj]]&lt;=3,"2-3",TRUE,"&gt;3")</f>
        <v>0-1</v>
      </c>
      <c r="AM460" s="6" t="str">
        <f>+_xlfn.IFS(MONTH(Tabla1[[#This Row],[MES]])&lt;=3,"Q1",MONTH(Tabla1[[#This Row],[MES]])&lt;=6,"Q2",MONTH(Tabla1[[#This Row],[MES]])&lt;=9,"Q3",TRUE,"Q4")</f>
        <v>Q1</v>
      </c>
      <c r="AN460" t="str">
        <f>+IFERROR(VLOOKUP(Tabla1[[#This Row],[CUENTA]],CTAS[],2,0),"OTROS")</f>
        <v>OTROS</v>
      </c>
      <c r="AP460" t="str">
        <f>+IFERROR(VLOOKUP(Tabla1[[#This Row],[EMPLEADO]],IS[],3,0),"OTROS")</f>
        <v>OTROS</v>
      </c>
      <c r="AQ460" t="str">
        <f>+IFERROR(VLOOKUP(Tabla1[[#This Row],[EMPLEADO]],IS[[NÓMINA]:[INGENIERO]],2,0),"OTROS")</f>
        <v>OTROS</v>
      </c>
    </row>
    <row r="461" spans="1:43" x14ac:dyDescent="0.25">
      <c r="A461" t="s">
        <v>4444</v>
      </c>
      <c r="B461">
        <v>1</v>
      </c>
      <c r="C461" t="s">
        <v>5800</v>
      </c>
      <c r="D461" t="s">
        <v>38</v>
      </c>
      <c r="E461" t="s">
        <v>89</v>
      </c>
      <c r="F461" t="s">
        <v>5801</v>
      </c>
      <c r="G461" s="17" t="s">
        <v>91</v>
      </c>
      <c r="H461" t="s">
        <v>70</v>
      </c>
      <c r="I461" t="s">
        <v>43</v>
      </c>
      <c r="J461" t="s">
        <v>8</v>
      </c>
      <c r="K461" t="s">
        <v>92</v>
      </c>
      <c r="L461" t="s">
        <v>93</v>
      </c>
      <c r="M461" t="s">
        <v>94</v>
      </c>
      <c r="N461">
        <v>1</v>
      </c>
      <c r="O461" t="s">
        <v>47</v>
      </c>
      <c r="P461">
        <v>39</v>
      </c>
      <c r="Q461" t="s">
        <v>82</v>
      </c>
      <c r="R461" t="s">
        <v>95</v>
      </c>
      <c r="S461" t="s">
        <v>64</v>
      </c>
      <c r="T461" t="s">
        <v>51</v>
      </c>
      <c r="U461" t="s">
        <v>83</v>
      </c>
      <c r="V461">
        <v>1.05</v>
      </c>
      <c r="W461" s="1">
        <v>0</v>
      </c>
      <c r="X461">
        <v>1</v>
      </c>
      <c r="Y461">
        <v>0.73</v>
      </c>
      <c r="Z461">
        <v>5</v>
      </c>
      <c r="AA461">
        <v>0.14599999999999999</v>
      </c>
      <c r="AB461" s="2">
        <v>0</v>
      </c>
      <c r="AC461" s="1">
        <v>0</v>
      </c>
      <c r="AD461" s="7">
        <v>43509</v>
      </c>
      <c r="AE461" s="7">
        <v>43509</v>
      </c>
      <c r="AF461">
        <v>0</v>
      </c>
      <c r="AG461" t="s">
        <v>53</v>
      </c>
      <c r="AH461" s="2">
        <v>0</v>
      </c>
      <c r="AI461" s="1">
        <v>0</v>
      </c>
      <c r="AJ461" s="1">
        <v>0</v>
      </c>
      <c r="AK461" s="6" t="str">
        <f>+IF(Tabla1[[#This Row],[REQUEST_TY]]="SR MANTENIMIENTO CORRECTIVO", "EMERGENCIA", "OTROS")</f>
        <v>EMERGENCIA</v>
      </c>
      <c r="AL461" s="6" t="str">
        <f>+_xlfn.IFS(Tabla1[[#This Row],[Veces obj]]&lt;=1,"0-1",Tabla1[[#This Row],[Veces obj]]&lt;=2,"1-2",Tabla1[[#This Row],[Veces obj]]&lt;=3,"2-3",TRUE,"&gt;3")</f>
        <v>0-1</v>
      </c>
      <c r="AM461" s="6" t="str">
        <f>+_xlfn.IFS(MONTH(Tabla1[[#This Row],[MES]])&lt;=3,"Q1",MONTH(Tabla1[[#This Row],[MES]])&lt;=6,"Q2",MONTH(Tabla1[[#This Row],[MES]])&lt;=9,"Q3",TRUE,"Q4")</f>
        <v>Q1</v>
      </c>
      <c r="AN461" t="str">
        <f>+IFERROR(VLOOKUP(Tabla1[[#This Row],[CUENTA]],CTAS[],2,0),"OTROS")</f>
        <v>OTROS</v>
      </c>
      <c r="AP461" t="str">
        <f>+IFERROR(VLOOKUP(Tabla1[[#This Row],[EMPLEADO]],IS[],3,0),"OTROS")</f>
        <v>OTROS</v>
      </c>
      <c r="AQ461" t="str">
        <f>+IFERROR(VLOOKUP(Tabla1[[#This Row],[EMPLEADO]],IS[[NÓMINA]:[INGENIERO]],2,0),"OTROS")</f>
        <v>OTROS</v>
      </c>
    </row>
    <row r="462" spans="1:43" x14ac:dyDescent="0.25">
      <c r="A462" t="s">
        <v>36</v>
      </c>
      <c r="B462">
        <v>1</v>
      </c>
      <c r="C462" t="s">
        <v>996</v>
      </c>
      <c r="D462" t="s">
        <v>38</v>
      </c>
      <c r="E462" t="s">
        <v>85</v>
      </c>
      <c r="F462" t="s">
        <v>997</v>
      </c>
      <c r="G462" s="17" t="s">
        <v>998</v>
      </c>
      <c r="H462" t="s">
        <v>204</v>
      </c>
      <c r="I462" t="s">
        <v>43</v>
      </c>
      <c r="J462" t="s">
        <v>8</v>
      </c>
      <c r="K462" t="s">
        <v>370</v>
      </c>
      <c r="L462" t="s">
        <v>999</v>
      </c>
      <c r="M462" t="s">
        <v>761</v>
      </c>
      <c r="N462">
        <v>0</v>
      </c>
      <c r="O462" t="s">
        <v>47</v>
      </c>
      <c r="P462">
        <v>679</v>
      </c>
      <c r="Q462" t="s">
        <v>48</v>
      </c>
      <c r="R462" t="s">
        <v>49</v>
      </c>
      <c r="S462" t="s">
        <v>50</v>
      </c>
      <c r="T462" t="s">
        <v>208</v>
      </c>
      <c r="U462" t="s">
        <v>52</v>
      </c>
      <c r="V462">
        <v>1.05</v>
      </c>
      <c r="W462" s="1">
        <v>750.75000000000011</v>
      </c>
      <c r="X462">
        <v>1</v>
      </c>
      <c r="Y462">
        <v>1.33</v>
      </c>
      <c r="Z462">
        <v>9</v>
      </c>
      <c r="AA462">
        <v>0.14777777777777779</v>
      </c>
      <c r="AB462" s="2">
        <v>0</v>
      </c>
      <c r="AC462" s="1">
        <v>0</v>
      </c>
      <c r="AD462" s="7">
        <v>43482</v>
      </c>
      <c r="AE462" s="7">
        <v>43482</v>
      </c>
      <c r="AF462">
        <v>0</v>
      </c>
      <c r="AG462" t="s">
        <v>53</v>
      </c>
      <c r="AH462" s="2">
        <v>0</v>
      </c>
      <c r="AI462" s="1">
        <v>0</v>
      </c>
      <c r="AJ462" s="1">
        <v>0</v>
      </c>
      <c r="AK462" s="6" t="str">
        <f>+IF(Tabla1[[#This Row],[REQUEST_TY]]="SR MANTENIMIENTO CORRECTIVO", "EMERGENCIA", "OTROS")</f>
        <v>EMERGENCIA</v>
      </c>
      <c r="AL462" s="6" t="str">
        <f>+_xlfn.IFS(Tabla1[[#This Row],[Veces obj]]&lt;=1,"0-1",Tabla1[[#This Row],[Veces obj]]&lt;=2,"1-2",Tabla1[[#This Row],[Veces obj]]&lt;=3,"2-3",TRUE,"&gt;3")</f>
        <v>0-1</v>
      </c>
      <c r="AM462" s="6" t="str">
        <f>+_xlfn.IFS(MONTH(Tabla1[[#This Row],[MES]])&lt;=3,"Q1",MONTH(Tabla1[[#This Row],[MES]])&lt;=6,"Q2",MONTH(Tabla1[[#This Row],[MES]])&lt;=9,"Q3",TRUE,"Q4")</f>
        <v>Q1</v>
      </c>
      <c r="AN462" t="str">
        <f>+IFERROR(VLOOKUP(Tabla1[[#This Row],[CUENTA]],CTAS[],2,0),"OTROS")</f>
        <v>OTROS</v>
      </c>
      <c r="AP462" t="str">
        <f>+IFERROR(VLOOKUP(Tabla1[[#This Row],[EMPLEADO]],IS[],3,0),"OTROS")</f>
        <v>OTROS</v>
      </c>
      <c r="AQ462" t="str">
        <f>+IFERROR(VLOOKUP(Tabla1[[#This Row],[EMPLEADO]],IS[[NÓMINA]:[INGENIERO]],2,0),"OTROS")</f>
        <v>OTROS</v>
      </c>
    </row>
    <row r="463" spans="1:43" x14ac:dyDescent="0.25">
      <c r="A463" t="s">
        <v>4444</v>
      </c>
      <c r="B463">
        <v>1</v>
      </c>
      <c r="C463" t="s">
        <v>6426</v>
      </c>
      <c r="D463" t="s">
        <v>38</v>
      </c>
      <c r="E463" t="s">
        <v>275</v>
      </c>
      <c r="F463" t="s">
        <v>6427</v>
      </c>
      <c r="G463" s="17" t="s">
        <v>1251</v>
      </c>
      <c r="H463" t="s">
        <v>568</v>
      </c>
      <c r="I463" t="s">
        <v>43</v>
      </c>
      <c r="J463" t="s">
        <v>8</v>
      </c>
      <c r="K463" t="s">
        <v>71</v>
      </c>
      <c r="L463" t="s">
        <v>569</v>
      </c>
      <c r="M463" t="s">
        <v>570</v>
      </c>
      <c r="N463">
        <v>0</v>
      </c>
      <c r="O463" t="s">
        <v>47</v>
      </c>
      <c r="P463">
        <v>40</v>
      </c>
      <c r="Q463" t="s">
        <v>82</v>
      </c>
      <c r="R463" t="s">
        <v>95</v>
      </c>
      <c r="S463" t="s">
        <v>64</v>
      </c>
      <c r="T463" t="s">
        <v>51</v>
      </c>
      <c r="U463" t="s">
        <v>83</v>
      </c>
      <c r="V463">
        <v>1.05</v>
      </c>
      <c r="W463" s="1">
        <v>1433.25</v>
      </c>
      <c r="X463">
        <v>1</v>
      </c>
      <c r="Y463">
        <v>0.74</v>
      </c>
      <c r="Z463">
        <v>5</v>
      </c>
      <c r="AA463">
        <v>0.14799999999999999</v>
      </c>
      <c r="AB463" s="2">
        <v>0</v>
      </c>
      <c r="AC463" s="1">
        <v>0</v>
      </c>
      <c r="AD463" s="7">
        <v>43515</v>
      </c>
      <c r="AE463" s="7">
        <v>43515</v>
      </c>
      <c r="AF463">
        <v>0</v>
      </c>
      <c r="AG463" t="s">
        <v>53</v>
      </c>
      <c r="AH463" s="2">
        <v>0</v>
      </c>
      <c r="AI463" s="1">
        <v>0</v>
      </c>
      <c r="AJ463" s="1">
        <v>0</v>
      </c>
      <c r="AK463" s="6" t="str">
        <f>+IF(Tabla1[[#This Row],[REQUEST_TY]]="SR MANTENIMIENTO CORRECTIVO", "EMERGENCIA", "OTROS")</f>
        <v>EMERGENCIA</v>
      </c>
      <c r="AL463" s="6" t="str">
        <f>+_xlfn.IFS(Tabla1[[#This Row],[Veces obj]]&lt;=1,"0-1",Tabla1[[#This Row],[Veces obj]]&lt;=2,"1-2",Tabla1[[#This Row],[Veces obj]]&lt;=3,"2-3",TRUE,"&gt;3")</f>
        <v>0-1</v>
      </c>
      <c r="AM463" s="6" t="str">
        <f>+_xlfn.IFS(MONTH(Tabla1[[#This Row],[MES]])&lt;=3,"Q1",MONTH(Tabla1[[#This Row],[MES]])&lt;=6,"Q2",MONTH(Tabla1[[#This Row],[MES]])&lt;=9,"Q3",TRUE,"Q4")</f>
        <v>Q1</v>
      </c>
      <c r="AN463" t="str">
        <f>+IFERROR(VLOOKUP(Tabla1[[#This Row],[CUENTA]],CTAS[],2,0),"OTROS")</f>
        <v>OTROS</v>
      </c>
      <c r="AP463" t="str">
        <f>+IFERROR(VLOOKUP(Tabla1[[#This Row],[EMPLEADO]],IS[],3,0),"OTROS")</f>
        <v>OTROS</v>
      </c>
      <c r="AQ463" t="str">
        <f>+IFERROR(VLOOKUP(Tabla1[[#This Row],[EMPLEADO]],IS[[NÓMINA]:[INGENIERO]],2,0),"OTROS")</f>
        <v>OTROS</v>
      </c>
    </row>
    <row r="464" spans="1:43" x14ac:dyDescent="0.25">
      <c r="A464" t="s">
        <v>36</v>
      </c>
      <c r="B464">
        <v>1</v>
      </c>
      <c r="C464" t="s">
        <v>1000</v>
      </c>
      <c r="D464" t="s">
        <v>38</v>
      </c>
      <c r="E464" t="s">
        <v>373</v>
      </c>
      <c r="F464" t="s">
        <v>1001</v>
      </c>
      <c r="G464" s="17" t="s">
        <v>1002</v>
      </c>
      <c r="H464" t="s">
        <v>308</v>
      </c>
      <c r="I464" t="s">
        <v>43</v>
      </c>
      <c r="J464" t="s">
        <v>8</v>
      </c>
      <c r="K464" t="s">
        <v>495</v>
      </c>
      <c r="L464" t="s">
        <v>496</v>
      </c>
      <c r="M464" t="s">
        <v>46</v>
      </c>
      <c r="N464">
        <v>0</v>
      </c>
      <c r="O464" t="s">
        <v>47</v>
      </c>
      <c r="P464">
        <v>222</v>
      </c>
      <c r="Q464" t="s">
        <v>48</v>
      </c>
      <c r="R464" t="s">
        <v>153</v>
      </c>
      <c r="S464" t="s">
        <v>50</v>
      </c>
      <c r="T464" t="s">
        <v>51</v>
      </c>
      <c r="U464" t="s">
        <v>52</v>
      </c>
      <c r="V464">
        <v>1.05</v>
      </c>
      <c r="W464" s="1">
        <v>750.75000000000011</v>
      </c>
      <c r="X464">
        <v>1</v>
      </c>
      <c r="Y464">
        <v>0.75</v>
      </c>
      <c r="Z464">
        <v>5</v>
      </c>
      <c r="AA464">
        <v>0.15</v>
      </c>
      <c r="AB464" s="2">
        <v>0</v>
      </c>
      <c r="AC464" s="1">
        <v>0</v>
      </c>
      <c r="AD464" s="7">
        <v>43476</v>
      </c>
      <c r="AE464" s="7">
        <v>43476</v>
      </c>
      <c r="AF464">
        <v>0</v>
      </c>
      <c r="AG464" t="s">
        <v>53</v>
      </c>
      <c r="AH464" s="2">
        <v>0</v>
      </c>
      <c r="AI464" s="1">
        <v>0</v>
      </c>
      <c r="AJ464" s="1">
        <v>0</v>
      </c>
      <c r="AK464" s="6" t="str">
        <f>+IF(Tabla1[[#This Row],[REQUEST_TY]]="SR MANTENIMIENTO CORRECTIVO", "EMERGENCIA", "OTROS")</f>
        <v>EMERGENCIA</v>
      </c>
      <c r="AL464" s="6" t="str">
        <f>+_xlfn.IFS(Tabla1[[#This Row],[Veces obj]]&lt;=1,"0-1",Tabla1[[#This Row],[Veces obj]]&lt;=2,"1-2",Tabla1[[#This Row],[Veces obj]]&lt;=3,"2-3",TRUE,"&gt;3")</f>
        <v>0-1</v>
      </c>
      <c r="AM464" s="6" t="str">
        <f>+_xlfn.IFS(MONTH(Tabla1[[#This Row],[MES]])&lt;=3,"Q1",MONTH(Tabla1[[#This Row],[MES]])&lt;=6,"Q2",MONTH(Tabla1[[#This Row],[MES]])&lt;=9,"Q3",TRUE,"Q4")</f>
        <v>Q1</v>
      </c>
      <c r="AN464" t="str">
        <f>+IFERROR(VLOOKUP(Tabla1[[#This Row],[CUENTA]],CTAS[],2,0),"OTROS")</f>
        <v>OTROS</v>
      </c>
      <c r="AP464" t="str">
        <f>+IFERROR(VLOOKUP(Tabla1[[#This Row],[EMPLEADO]],IS[],3,0),"OTROS")</f>
        <v>OTROS</v>
      </c>
      <c r="AQ464" t="str">
        <f>+IFERROR(VLOOKUP(Tabla1[[#This Row],[EMPLEADO]],IS[[NÓMINA]:[INGENIERO]],2,0),"OTROS")</f>
        <v>OTROS</v>
      </c>
    </row>
    <row r="465" spans="1:43" x14ac:dyDescent="0.25">
      <c r="A465" t="s">
        <v>36</v>
      </c>
      <c r="B465">
        <v>1</v>
      </c>
      <c r="C465" t="s">
        <v>1003</v>
      </c>
      <c r="D465" t="s">
        <v>38</v>
      </c>
      <c r="E465" t="s">
        <v>747</v>
      </c>
      <c r="F465" t="s">
        <v>1004</v>
      </c>
      <c r="G465" s="17" t="s">
        <v>1005</v>
      </c>
      <c r="H465" t="s">
        <v>527</v>
      </c>
      <c r="I465" t="s">
        <v>43</v>
      </c>
      <c r="J465" t="s">
        <v>8</v>
      </c>
      <c r="K465" t="s">
        <v>528</v>
      </c>
      <c r="L465" t="s">
        <v>529</v>
      </c>
      <c r="M465" t="s">
        <v>530</v>
      </c>
      <c r="N465">
        <v>1</v>
      </c>
      <c r="O465" t="s">
        <v>47</v>
      </c>
      <c r="P465">
        <v>42</v>
      </c>
      <c r="Q465" t="s">
        <v>82</v>
      </c>
      <c r="R465" t="s">
        <v>95</v>
      </c>
      <c r="S465" t="s">
        <v>64</v>
      </c>
      <c r="T465" t="s">
        <v>51</v>
      </c>
      <c r="U465" t="s">
        <v>83</v>
      </c>
      <c r="V465">
        <v>1.05</v>
      </c>
      <c r="W465" s="1">
        <v>0</v>
      </c>
      <c r="X465">
        <v>1</v>
      </c>
      <c r="Y465">
        <v>0.75</v>
      </c>
      <c r="Z465">
        <v>5</v>
      </c>
      <c r="AA465">
        <v>0.15</v>
      </c>
      <c r="AB465" s="2">
        <v>0</v>
      </c>
      <c r="AC465" s="1">
        <v>0</v>
      </c>
      <c r="AD465" s="7">
        <v>43480</v>
      </c>
      <c r="AE465" s="7">
        <v>43480</v>
      </c>
      <c r="AF465">
        <v>0</v>
      </c>
      <c r="AG465" t="s">
        <v>53</v>
      </c>
      <c r="AH465" s="2">
        <v>0</v>
      </c>
      <c r="AI465" s="1">
        <v>0</v>
      </c>
      <c r="AJ465" s="1">
        <v>0</v>
      </c>
      <c r="AK465" s="6" t="str">
        <f>+IF(Tabla1[[#This Row],[REQUEST_TY]]="SR MANTENIMIENTO CORRECTIVO", "EMERGENCIA", "OTROS")</f>
        <v>EMERGENCIA</v>
      </c>
      <c r="AL465" s="6" t="str">
        <f>+_xlfn.IFS(Tabla1[[#This Row],[Veces obj]]&lt;=1,"0-1",Tabla1[[#This Row],[Veces obj]]&lt;=2,"1-2",Tabla1[[#This Row],[Veces obj]]&lt;=3,"2-3",TRUE,"&gt;3")</f>
        <v>0-1</v>
      </c>
      <c r="AM465" s="6" t="str">
        <f>+_xlfn.IFS(MONTH(Tabla1[[#This Row],[MES]])&lt;=3,"Q1",MONTH(Tabla1[[#This Row],[MES]])&lt;=6,"Q2",MONTH(Tabla1[[#This Row],[MES]])&lt;=9,"Q3",TRUE,"Q4")</f>
        <v>Q1</v>
      </c>
      <c r="AN465" t="str">
        <f>+IFERROR(VLOOKUP(Tabla1[[#This Row],[CUENTA]],CTAS[],2,0),"OTROS")</f>
        <v>OTROS</v>
      </c>
      <c r="AP465" t="str">
        <f>+IFERROR(VLOOKUP(Tabla1[[#This Row],[EMPLEADO]],IS[],3,0),"OTROS")</f>
        <v>OTROS</v>
      </c>
      <c r="AQ465" t="str">
        <f>+IFERROR(VLOOKUP(Tabla1[[#This Row],[EMPLEADO]],IS[[NÓMINA]:[INGENIERO]],2,0),"OTROS")</f>
        <v>OTROS</v>
      </c>
    </row>
    <row r="466" spans="1:43" x14ac:dyDescent="0.25">
      <c r="A466" t="s">
        <v>36</v>
      </c>
      <c r="B466">
        <v>1</v>
      </c>
      <c r="C466" t="s">
        <v>1006</v>
      </c>
      <c r="D466" t="s">
        <v>38</v>
      </c>
      <c r="E466" t="s">
        <v>421</v>
      </c>
      <c r="F466" t="s">
        <v>1007</v>
      </c>
      <c r="G466" s="17" t="s">
        <v>1008</v>
      </c>
      <c r="H466" t="s">
        <v>568</v>
      </c>
      <c r="I466" t="s">
        <v>43</v>
      </c>
      <c r="J466" t="s">
        <v>8</v>
      </c>
      <c r="K466" t="s">
        <v>71</v>
      </c>
      <c r="L466" t="s">
        <v>569</v>
      </c>
      <c r="M466" t="s">
        <v>570</v>
      </c>
      <c r="N466">
        <v>0</v>
      </c>
      <c r="O466" t="s">
        <v>47</v>
      </c>
      <c r="P466">
        <v>258</v>
      </c>
      <c r="Q466" t="s">
        <v>48</v>
      </c>
      <c r="R466" t="s">
        <v>235</v>
      </c>
      <c r="S466" t="s">
        <v>50</v>
      </c>
      <c r="T466" t="s">
        <v>51</v>
      </c>
      <c r="U466" t="s">
        <v>52</v>
      </c>
      <c r="V466">
        <v>1.05</v>
      </c>
      <c r="W466" s="1">
        <v>750.75000000000011</v>
      </c>
      <c r="X466">
        <v>1</v>
      </c>
      <c r="Y466">
        <v>0.75</v>
      </c>
      <c r="Z466">
        <v>5</v>
      </c>
      <c r="AA466">
        <v>0.15</v>
      </c>
      <c r="AB466" s="2">
        <v>0</v>
      </c>
      <c r="AC466" s="1">
        <v>0</v>
      </c>
      <c r="AD466" s="7">
        <v>43486</v>
      </c>
      <c r="AE466" s="7">
        <v>43486</v>
      </c>
      <c r="AF466">
        <v>0</v>
      </c>
      <c r="AG466" t="s">
        <v>53</v>
      </c>
      <c r="AH466" s="2">
        <v>0</v>
      </c>
      <c r="AI466" s="1">
        <v>0</v>
      </c>
      <c r="AJ466" s="1">
        <v>0</v>
      </c>
      <c r="AK466" s="6" t="str">
        <f>+IF(Tabla1[[#This Row],[REQUEST_TY]]="SR MANTENIMIENTO CORRECTIVO", "EMERGENCIA", "OTROS")</f>
        <v>EMERGENCIA</v>
      </c>
      <c r="AL466" s="6" t="str">
        <f>+_xlfn.IFS(Tabla1[[#This Row],[Veces obj]]&lt;=1,"0-1",Tabla1[[#This Row],[Veces obj]]&lt;=2,"1-2",Tabla1[[#This Row],[Veces obj]]&lt;=3,"2-3",TRUE,"&gt;3")</f>
        <v>0-1</v>
      </c>
      <c r="AM466" s="6" t="str">
        <f>+_xlfn.IFS(MONTH(Tabla1[[#This Row],[MES]])&lt;=3,"Q1",MONTH(Tabla1[[#This Row],[MES]])&lt;=6,"Q2",MONTH(Tabla1[[#This Row],[MES]])&lt;=9,"Q3",TRUE,"Q4")</f>
        <v>Q1</v>
      </c>
      <c r="AN466" t="str">
        <f>+IFERROR(VLOOKUP(Tabla1[[#This Row],[CUENTA]],CTAS[],2,0),"OTROS")</f>
        <v>OTROS</v>
      </c>
      <c r="AP466" t="str">
        <f>+IFERROR(VLOOKUP(Tabla1[[#This Row],[EMPLEADO]],IS[],3,0),"OTROS")</f>
        <v>OTROS</v>
      </c>
      <c r="AQ466" t="str">
        <f>+IFERROR(VLOOKUP(Tabla1[[#This Row],[EMPLEADO]],IS[[NÓMINA]:[INGENIERO]],2,0),"OTROS")</f>
        <v>OTROS</v>
      </c>
    </row>
    <row r="467" spans="1:43" x14ac:dyDescent="0.25">
      <c r="A467" t="s">
        <v>36</v>
      </c>
      <c r="B467">
        <v>1</v>
      </c>
      <c r="C467" t="s">
        <v>1009</v>
      </c>
      <c r="D467" t="s">
        <v>38</v>
      </c>
      <c r="E467" t="s">
        <v>373</v>
      </c>
      <c r="F467" t="s">
        <v>1010</v>
      </c>
      <c r="G467" s="17" t="s">
        <v>1011</v>
      </c>
      <c r="H467" t="s">
        <v>308</v>
      </c>
      <c r="I467" t="s">
        <v>43</v>
      </c>
      <c r="J467" t="s">
        <v>8</v>
      </c>
      <c r="K467" t="s">
        <v>495</v>
      </c>
      <c r="L467" t="s">
        <v>496</v>
      </c>
      <c r="M467" t="s">
        <v>46</v>
      </c>
      <c r="N467">
        <v>0</v>
      </c>
      <c r="O467" t="s">
        <v>47</v>
      </c>
      <c r="P467">
        <v>77</v>
      </c>
      <c r="Q467" t="s">
        <v>48</v>
      </c>
      <c r="R467" t="s">
        <v>153</v>
      </c>
      <c r="S467" t="s">
        <v>50</v>
      </c>
      <c r="T467" t="s">
        <v>51</v>
      </c>
      <c r="U467" t="s">
        <v>52</v>
      </c>
      <c r="V467">
        <v>1.05</v>
      </c>
      <c r="W467" s="1">
        <v>750.75000000000011</v>
      </c>
      <c r="X467">
        <v>1</v>
      </c>
      <c r="Y467">
        <v>0.75</v>
      </c>
      <c r="Z467">
        <v>5</v>
      </c>
      <c r="AA467">
        <v>0.15</v>
      </c>
      <c r="AB467" s="2">
        <v>0</v>
      </c>
      <c r="AC467" s="1">
        <v>0</v>
      </c>
      <c r="AD467" s="7">
        <v>43487</v>
      </c>
      <c r="AE467" s="7">
        <v>43487</v>
      </c>
      <c r="AF467">
        <v>0</v>
      </c>
      <c r="AG467" t="s">
        <v>53</v>
      </c>
      <c r="AH467" s="2">
        <v>0</v>
      </c>
      <c r="AI467" s="1">
        <v>0</v>
      </c>
      <c r="AJ467" s="1">
        <v>0</v>
      </c>
      <c r="AK467" s="6" t="str">
        <f>+IF(Tabla1[[#This Row],[REQUEST_TY]]="SR MANTENIMIENTO CORRECTIVO", "EMERGENCIA", "OTROS")</f>
        <v>EMERGENCIA</v>
      </c>
      <c r="AL467" s="6" t="str">
        <f>+_xlfn.IFS(Tabla1[[#This Row],[Veces obj]]&lt;=1,"0-1",Tabla1[[#This Row],[Veces obj]]&lt;=2,"1-2",Tabla1[[#This Row],[Veces obj]]&lt;=3,"2-3",TRUE,"&gt;3")</f>
        <v>0-1</v>
      </c>
      <c r="AM467" s="6" t="str">
        <f>+_xlfn.IFS(MONTH(Tabla1[[#This Row],[MES]])&lt;=3,"Q1",MONTH(Tabla1[[#This Row],[MES]])&lt;=6,"Q2",MONTH(Tabla1[[#This Row],[MES]])&lt;=9,"Q3",TRUE,"Q4")</f>
        <v>Q1</v>
      </c>
      <c r="AN467" t="str">
        <f>+IFERROR(VLOOKUP(Tabla1[[#This Row],[CUENTA]],CTAS[],2,0),"OTROS")</f>
        <v>OTROS</v>
      </c>
      <c r="AP467" t="str">
        <f>+IFERROR(VLOOKUP(Tabla1[[#This Row],[EMPLEADO]],IS[],3,0),"OTROS")</f>
        <v>OTROS</v>
      </c>
      <c r="AQ467" t="str">
        <f>+IFERROR(VLOOKUP(Tabla1[[#This Row],[EMPLEADO]],IS[[NÓMINA]:[INGENIERO]],2,0),"OTROS")</f>
        <v>OTROS</v>
      </c>
    </row>
    <row r="468" spans="1:43" x14ac:dyDescent="0.25">
      <c r="A468" t="s">
        <v>36</v>
      </c>
      <c r="B468">
        <v>1</v>
      </c>
      <c r="C468" t="s">
        <v>1012</v>
      </c>
      <c r="D468" t="s">
        <v>38</v>
      </c>
      <c r="E468" t="s">
        <v>865</v>
      </c>
      <c r="F468" t="s">
        <v>1013</v>
      </c>
      <c r="G468" s="17" t="s">
        <v>867</v>
      </c>
      <c r="H468" t="s">
        <v>868</v>
      </c>
      <c r="I468" t="s">
        <v>43</v>
      </c>
      <c r="J468" t="s">
        <v>8</v>
      </c>
      <c r="K468" t="s">
        <v>869</v>
      </c>
      <c r="L468" t="s">
        <v>870</v>
      </c>
      <c r="M468" t="s">
        <v>871</v>
      </c>
      <c r="N468">
        <v>1</v>
      </c>
      <c r="O468" t="s">
        <v>47</v>
      </c>
      <c r="P468">
        <v>5</v>
      </c>
      <c r="Q468" t="s">
        <v>207</v>
      </c>
      <c r="R468" t="s">
        <v>440</v>
      </c>
      <c r="S468" t="s">
        <v>139</v>
      </c>
      <c r="T468" t="s">
        <v>51</v>
      </c>
      <c r="U468" t="s">
        <v>879</v>
      </c>
      <c r="V468">
        <v>0.6</v>
      </c>
      <c r="W468" s="1">
        <v>0</v>
      </c>
      <c r="X468">
        <v>1</v>
      </c>
      <c r="Y468">
        <v>0.6</v>
      </c>
      <c r="Z468">
        <v>4</v>
      </c>
      <c r="AA468">
        <v>0.15</v>
      </c>
      <c r="AB468" s="2">
        <v>0</v>
      </c>
      <c r="AC468" s="1">
        <v>0</v>
      </c>
      <c r="AD468" s="7">
        <v>43488</v>
      </c>
      <c r="AE468" s="7">
        <v>43488</v>
      </c>
      <c r="AF468">
        <v>0</v>
      </c>
      <c r="AG468" t="s">
        <v>53</v>
      </c>
      <c r="AH468" s="2">
        <v>0</v>
      </c>
      <c r="AI468" s="1">
        <v>0</v>
      </c>
      <c r="AJ468" s="1">
        <v>0</v>
      </c>
      <c r="AK468" s="6" t="str">
        <f>+IF(Tabla1[[#This Row],[REQUEST_TY]]="SR MANTENIMIENTO CORRECTIVO", "EMERGENCIA", "OTROS")</f>
        <v>EMERGENCIA</v>
      </c>
      <c r="AL468" s="6" t="str">
        <f>+_xlfn.IFS(Tabla1[[#This Row],[Veces obj]]&lt;=1,"0-1",Tabla1[[#This Row],[Veces obj]]&lt;=2,"1-2",Tabla1[[#This Row],[Veces obj]]&lt;=3,"2-3",TRUE,"&gt;3")</f>
        <v>0-1</v>
      </c>
      <c r="AM468" s="6" t="str">
        <f>+_xlfn.IFS(MONTH(Tabla1[[#This Row],[MES]])&lt;=3,"Q1",MONTH(Tabla1[[#This Row],[MES]])&lt;=6,"Q2",MONTH(Tabla1[[#This Row],[MES]])&lt;=9,"Q3",TRUE,"Q4")</f>
        <v>Q1</v>
      </c>
      <c r="AN468" t="str">
        <f>+IFERROR(VLOOKUP(Tabla1[[#This Row],[CUENTA]],CTAS[],2,0),"OTROS")</f>
        <v>OTROS</v>
      </c>
      <c r="AP468" t="str">
        <f>+IFERROR(VLOOKUP(Tabla1[[#This Row],[EMPLEADO]],IS[],3,0),"OTROS")</f>
        <v>OTROS</v>
      </c>
      <c r="AQ468" t="str">
        <f>+IFERROR(VLOOKUP(Tabla1[[#This Row],[EMPLEADO]],IS[[NÓMINA]:[INGENIERO]],2,0),"OTROS")</f>
        <v>OTROS</v>
      </c>
    </row>
    <row r="469" spans="1:43" x14ac:dyDescent="0.25">
      <c r="A469" t="s">
        <v>36</v>
      </c>
      <c r="B469">
        <v>1</v>
      </c>
      <c r="C469" t="s">
        <v>1014</v>
      </c>
      <c r="D469" t="s">
        <v>38</v>
      </c>
      <c r="E469" t="s">
        <v>1015</v>
      </c>
      <c r="F469" t="s">
        <v>1016</v>
      </c>
      <c r="G469" s="17" t="s">
        <v>1017</v>
      </c>
      <c r="H469" t="s">
        <v>253</v>
      </c>
      <c r="I469" t="s">
        <v>43</v>
      </c>
      <c r="J469" t="s">
        <v>8</v>
      </c>
      <c r="K469" t="s">
        <v>59</v>
      </c>
      <c r="L469" t="s">
        <v>1018</v>
      </c>
      <c r="M469" t="s">
        <v>473</v>
      </c>
      <c r="N469">
        <v>0</v>
      </c>
      <c r="O469" t="s">
        <v>47</v>
      </c>
      <c r="P469">
        <v>79</v>
      </c>
      <c r="Q469" t="s">
        <v>48</v>
      </c>
      <c r="R469" t="s">
        <v>317</v>
      </c>
      <c r="S469" t="s">
        <v>318</v>
      </c>
      <c r="T469" t="s">
        <v>51</v>
      </c>
      <c r="U469" t="s">
        <v>353</v>
      </c>
      <c r="V469">
        <v>1.1499999999999999</v>
      </c>
      <c r="W469" s="1">
        <v>1808.95</v>
      </c>
      <c r="X469">
        <v>1</v>
      </c>
      <c r="Y469">
        <v>0.6</v>
      </c>
      <c r="Z469">
        <v>4</v>
      </c>
      <c r="AA469">
        <v>0.15</v>
      </c>
      <c r="AB469" s="2">
        <v>0</v>
      </c>
      <c r="AC469" s="1">
        <v>0</v>
      </c>
      <c r="AD469" s="7">
        <v>43489</v>
      </c>
      <c r="AE469" s="7">
        <v>43489</v>
      </c>
      <c r="AF469">
        <v>0</v>
      </c>
      <c r="AG469" t="s">
        <v>53</v>
      </c>
      <c r="AH469" s="2">
        <v>0</v>
      </c>
      <c r="AI469" s="1">
        <v>0</v>
      </c>
      <c r="AJ469" s="1">
        <v>0</v>
      </c>
      <c r="AK469" s="6" t="str">
        <f>+IF(Tabla1[[#This Row],[REQUEST_TY]]="SR MANTENIMIENTO CORRECTIVO", "EMERGENCIA", "OTROS")</f>
        <v>EMERGENCIA</v>
      </c>
      <c r="AL469" s="6" t="str">
        <f>+_xlfn.IFS(Tabla1[[#This Row],[Veces obj]]&lt;=1,"0-1",Tabla1[[#This Row],[Veces obj]]&lt;=2,"1-2",Tabla1[[#This Row],[Veces obj]]&lt;=3,"2-3",TRUE,"&gt;3")</f>
        <v>0-1</v>
      </c>
      <c r="AM469" s="6" t="str">
        <f>+_xlfn.IFS(MONTH(Tabla1[[#This Row],[MES]])&lt;=3,"Q1",MONTH(Tabla1[[#This Row],[MES]])&lt;=6,"Q2",MONTH(Tabla1[[#This Row],[MES]])&lt;=9,"Q3",TRUE,"Q4")</f>
        <v>Q1</v>
      </c>
      <c r="AN469" t="str">
        <f>+IFERROR(VLOOKUP(Tabla1[[#This Row],[CUENTA]],CTAS[],2,0),"OTROS")</f>
        <v>OTROS</v>
      </c>
      <c r="AP469" t="str">
        <f>+IFERROR(VLOOKUP(Tabla1[[#This Row],[EMPLEADO]],IS[],3,0),"OTROS")</f>
        <v>OTROS</v>
      </c>
      <c r="AQ469" t="str">
        <f>+IFERROR(VLOOKUP(Tabla1[[#This Row],[EMPLEADO]],IS[[NÓMINA]:[INGENIERO]],2,0),"OTROS")</f>
        <v>OTROS</v>
      </c>
    </row>
    <row r="470" spans="1:43" x14ac:dyDescent="0.25">
      <c r="A470" t="s">
        <v>4444</v>
      </c>
      <c r="B470">
        <v>1</v>
      </c>
      <c r="C470" t="s">
        <v>6358</v>
      </c>
      <c r="D470" t="s">
        <v>38</v>
      </c>
      <c r="E470" t="s">
        <v>76</v>
      </c>
      <c r="F470" t="s">
        <v>6359</v>
      </c>
      <c r="G470" s="17" t="s">
        <v>1620</v>
      </c>
      <c r="H470" t="s">
        <v>384</v>
      </c>
      <c r="I470" t="s">
        <v>43</v>
      </c>
      <c r="J470" t="s">
        <v>8</v>
      </c>
      <c r="K470" t="s">
        <v>102</v>
      </c>
      <c r="L470" t="s">
        <v>1621</v>
      </c>
      <c r="M470" t="s">
        <v>736</v>
      </c>
      <c r="N470">
        <v>0</v>
      </c>
      <c r="O470" t="s">
        <v>47</v>
      </c>
      <c r="P470">
        <v>4</v>
      </c>
      <c r="Q470" t="s">
        <v>207</v>
      </c>
      <c r="R470" t="s">
        <v>63</v>
      </c>
      <c r="S470" t="s">
        <v>64</v>
      </c>
      <c r="T470" t="s">
        <v>51</v>
      </c>
      <c r="U470" t="s">
        <v>209</v>
      </c>
      <c r="V470">
        <v>0</v>
      </c>
      <c r="W470" s="1">
        <v>0</v>
      </c>
      <c r="X470">
        <v>1</v>
      </c>
      <c r="Y470">
        <v>0.75</v>
      </c>
      <c r="Z470">
        <v>5</v>
      </c>
      <c r="AA470">
        <v>0.15</v>
      </c>
      <c r="AB470" s="2">
        <v>0</v>
      </c>
      <c r="AC470" s="1">
        <v>0</v>
      </c>
      <c r="AD470" s="7">
        <v>43517</v>
      </c>
      <c r="AE470" s="7">
        <v>43517</v>
      </c>
      <c r="AF470">
        <v>0</v>
      </c>
      <c r="AG470" t="s">
        <v>53</v>
      </c>
      <c r="AH470" s="2">
        <v>0</v>
      </c>
      <c r="AI470" s="1">
        <v>0</v>
      </c>
      <c r="AJ470" s="1">
        <v>0</v>
      </c>
      <c r="AK470" s="6" t="str">
        <f>+IF(Tabla1[[#This Row],[REQUEST_TY]]="SR MANTENIMIENTO CORRECTIVO", "EMERGENCIA", "OTROS")</f>
        <v>EMERGENCIA</v>
      </c>
      <c r="AL470" s="6" t="str">
        <f>+_xlfn.IFS(Tabla1[[#This Row],[Veces obj]]&lt;=1,"0-1",Tabla1[[#This Row],[Veces obj]]&lt;=2,"1-2",Tabla1[[#This Row],[Veces obj]]&lt;=3,"2-3",TRUE,"&gt;3")</f>
        <v>0-1</v>
      </c>
      <c r="AM470" s="6" t="str">
        <f>+_xlfn.IFS(MONTH(Tabla1[[#This Row],[MES]])&lt;=3,"Q1",MONTH(Tabla1[[#This Row],[MES]])&lt;=6,"Q2",MONTH(Tabla1[[#This Row],[MES]])&lt;=9,"Q3",TRUE,"Q4")</f>
        <v>Q1</v>
      </c>
      <c r="AN470" t="str">
        <f>+IFERROR(VLOOKUP(Tabla1[[#This Row],[CUENTA]],CTAS[],2,0),"OTROS")</f>
        <v>OTROS</v>
      </c>
      <c r="AP470" t="str">
        <f>+IFERROR(VLOOKUP(Tabla1[[#This Row],[EMPLEADO]],IS[],3,0),"OTROS")</f>
        <v>OTROS</v>
      </c>
      <c r="AQ470" t="str">
        <f>+IFERROR(VLOOKUP(Tabla1[[#This Row],[EMPLEADO]],IS[[NÓMINA]:[INGENIERO]],2,0),"OTROS")</f>
        <v>OTROS</v>
      </c>
    </row>
    <row r="471" spans="1:43" x14ac:dyDescent="0.25">
      <c r="A471" t="s">
        <v>4444</v>
      </c>
      <c r="B471">
        <v>1</v>
      </c>
      <c r="C471" t="s">
        <v>7099</v>
      </c>
      <c r="D471" t="s">
        <v>38</v>
      </c>
      <c r="E471" t="s">
        <v>76</v>
      </c>
      <c r="F471" t="s">
        <v>7100</v>
      </c>
      <c r="G471" s="17" t="s">
        <v>1074</v>
      </c>
      <c r="H471" t="s">
        <v>213</v>
      </c>
      <c r="I471" t="s">
        <v>43</v>
      </c>
      <c r="J471" t="s">
        <v>8</v>
      </c>
      <c r="K471" t="s">
        <v>59</v>
      </c>
      <c r="L471" t="s">
        <v>1075</v>
      </c>
      <c r="M471" t="s">
        <v>215</v>
      </c>
      <c r="N471">
        <v>0</v>
      </c>
      <c r="O471" t="s">
        <v>47</v>
      </c>
      <c r="P471">
        <v>19</v>
      </c>
      <c r="Q471" t="s">
        <v>62</v>
      </c>
      <c r="R471" t="s">
        <v>63</v>
      </c>
      <c r="S471" t="s">
        <v>64</v>
      </c>
      <c r="T471" t="s">
        <v>51</v>
      </c>
      <c r="U471" t="s">
        <v>65</v>
      </c>
      <c r="V471">
        <v>0.8</v>
      </c>
      <c r="W471" s="1">
        <v>1092</v>
      </c>
      <c r="X471">
        <v>1</v>
      </c>
      <c r="Y471">
        <v>0.75</v>
      </c>
      <c r="Z471">
        <v>5</v>
      </c>
      <c r="AA471">
        <v>0.15</v>
      </c>
      <c r="AB471" s="2">
        <v>0</v>
      </c>
      <c r="AC471" s="1">
        <v>0</v>
      </c>
      <c r="AD471" s="7">
        <v>43521</v>
      </c>
      <c r="AE471" s="7">
        <v>43521</v>
      </c>
      <c r="AF471">
        <v>0</v>
      </c>
      <c r="AG471" t="s">
        <v>53</v>
      </c>
      <c r="AH471" s="2">
        <v>0</v>
      </c>
      <c r="AI471" s="1">
        <v>0</v>
      </c>
      <c r="AJ471" s="1">
        <v>0</v>
      </c>
      <c r="AK471" s="6" t="str">
        <f>+IF(Tabla1[[#This Row],[REQUEST_TY]]="SR MANTENIMIENTO CORRECTIVO", "EMERGENCIA", "OTROS")</f>
        <v>EMERGENCIA</v>
      </c>
      <c r="AL471" s="6" t="str">
        <f>+_xlfn.IFS(Tabla1[[#This Row],[Veces obj]]&lt;=1,"0-1",Tabla1[[#This Row],[Veces obj]]&lt;=2,"1-2",Tabla1[[#This Row],[Veces obj]]&lt;=3,"2-3",TRUE,"&gt;3")</f>
        <v>0-1</v>
      </c>
      <c r="AM471" s="6" t="str">
        <f>+_xlfn.IFS(MONTH(Tabla1[[#This Row],[MES]])&lt;=3,"Q1",MONTH(Tabla1[[#This Row],[MES]])&lt;=6,"Q2",MONTH(Tabla1[[#This Row],[MES]])&lt;=9,"Q3",TRUE,"Q4")</f>
        <v>Q1</v>
      </c>
      <c r="AN471" t="str">
        <f>+IFERROR(VLOOKUP(Tabla1[[#This Row],[CUENTA]],CTAS[],2,0),"OTROS")</f>
        <v>OTROS</v>
      </c>
      <c r="AP471" t="str">
        <f>+IFERROR(VLOOKUP(Tabla1[[#This Row],[EMPLEADO]],IS[],3,0),"OTROS")</f>
        <v>OTROS</v>
      </c>
      <c r="AQ471" t="str">
        <f>+IFERROR(VLOOKUP(Tabla1[[#This Row],[EMPLEADO]],IS[[NÓMINA]:[INGENIERO]],2,0),"OTROS")</f>
        <v>OTROS</v>
      </c>
    </row>
    <row r="472" spans="1:43" x14ac:dyDescent="0.25">
      <c r="A472" t="s">
        <v>4444</v>
      </c>
      <c r="B472">
        <v>1</v>
      </c>
      <c r="C472" t="s">
        <v>5321</v>
      </c>
      <c r="D472" t="s">
        <v>38</v>
      </c>
      <c r="E472" t="s">
        <v>76</v>
      </c>
      <c r="F472" t="s">
        <v>5322</v>
      </c>
      <c r="G472" s="17" t="s">
        <v>265</v>
      </c>
      <c r="H472" t="s">
        <v>266</v>
      </c>
      <c r="I472" t="s">
        <v>43</v>
      </c>
      <c r="J472" t="s">
        <v>8</v>
      </c>
      <c r="K472" t="s">
        <v>59</v>
      </c>
      <c r="L472" t="s">
        <v>267</v>
      </c>
      <c r="M472" t="s">
        <v>73</v>
      </c>
      <c r="N472">
        <v>0</v>
      </c>
      <c r="O472" t="s">
        <v>47</v>
      </c>
      <c r="P472">
        <v>22</v>
      </c>
      <c r="Q472" t="s">
        <v>62</v>
      </c>
      <c r="R472" t="s">
        <v>63</v>
      </c>
      <c r="S472" t="s">
        <v>64</v>
      </c>
      <c r="T472" t="s">
        <v>51</v>
      </c>
      <c r="U472" t="s">
        <v>65</v>
      </c>
      <c r="V472">
        <v>0.8</v>
      </c>
      <c r="W472" s="1">
        <v>1092</v>
      </c>
      <c r="X472">
        <v>1</v>
      </c>
      <c r="Y472">
        <v>0.08</v>
      </c>
      <c r="Z472">
        <v>5</v>
      </c>
      <c r="AA472">
        <v>1.6E-2</v>
      </c>
      <c r="AB472" s="2">
        <v>0</v>
      </c>
      <c r="AC472" s="1">
        <v>0</v>
      </c>
      <c r="AD472" s="7">
        <v>43503</v>
      </c>
      <c r="AE472" s="7">
        <v>43503</v>
      </c>
      <c r="AF472">
        <v>0</v>
      </c>
      <c r="AG472" t="s">
        <v>53</v>
      </c>
      <c r="AH472" s="2">
        <v>0</v>
      </c>
      <c r="AI472" s="1">
        <v>0</v>
      </c>
      <c r="AJ472" s="1">
        <v>0</v>
      </c>
      <c r="AK472" s="6" t="str">
        <f>+IF(Tabla1[[#This Row],[REQUEST_TY]]="SR MANTENIMIENTO CORRECTIVO", "EMERGENCIA", "OTROS")</f>
        <v>EMERGENCIA</v>
      </c>
      <c r="AL472" s="6" t="str">
        <f>+_xlfn.IFS(Tabla1[[#This Row],[Veces obj]]&lt;=1,"0-1",Tabla1[[#This Row],[Veces obj]]&lt;=2,"1-2",Tabla1[[#This Row],[Veces obj]]&lt;=3,"2-3",TRUE,"&gt;3")</f>
        <v>0-1</v>
      </c>
      <c r="AM472" s="6" t="str">
        <f>+_xlfn.IFS(MONTH(Tabla1[[#This Row],[MES]])&lt;=3,"Q1",MONTH(Tabla1[[#This Row],[MES]])&lt;=6,"Q2",MONTH(Tabla1[[#This Row],[MES]])&lt;=9,"Q3",TRUE,"Q4")</f>
        <v>Q1</v>
      </c>
      <c r="AN472" t="str">
        <f>+IFERROR(VLOOKUP(Tabla1[[#This Row],[CUENTA]],CTAS[],2,0),"OTROS")</f>
        <v>OTROS</v>
      </c>
      <c r="AO472">
        <v>1</v>
      </c>
      <c r="AP472" t="str">
        <f>+IFERROR(VLOOKUP(Tabla1[[#This Row],[EMPLEADO]],IS[],3,0),"OTROS")</f>
        <v>JUAREZ</v>
      </c>
      <c r="AQ472" t="str">
        <f>+IFERROR(VLOOKUP(Tabla1[[#This Row],[EMPLEADO]],IS[[NÓMINA]:[INGENIERO]],2,0),"OTROS")</f>
        <v>CESAR MAR</v>
      </c>
    </row>
    <row r="473" spans="1:43" x14ac:dyDescent="0.25">
      <c r="A473" t="s">
        <v>4444</v>
      </c>
      <c r="B473">
        <v>1</v>
      </c>
      <c r="C473" t="s">
        <v>4673</v>
      </c>
      <c r="D473" t="s">
        <v>38</v>
      </c>
      <c r="E473" t="s">
        <v>373</v>
      </c>
      <c r="F473" t="s">
        <v>4674</v>
      </c>
      <c r="G473" s="17" t="s">
        <v>875</v>
      </c>
      <c r="H473" t="s">
        <v>308</v>
      </c>
      <c r="I473" t="s">
        <v>43</v>
      </c>
      <c r="J473" t="s">
        <v>8</v>
      </c>
      <c r="K473" t="s">
        <v>495</v>
      </c>
      <c r="L473" t="s">
        <v>496</v>
      </c>
      <c r="M473" t="s">
        <v>46</v>
      </c>
      <c r="N473">
        <v>0</v>
      </c>
      <c r="O473" t="s">
        <v>47</v>
      </c>
      <c r="P473">
        <v>10</v>
      </c>
      <c r="Q473" t="s">
        <v>194</v>
      </c>
      <c r="R473" t="s">
        <v>153</v>
      </c>
      <c r="S473" t="s">
        <v>50</v>
      </c>
      <c r="T473" t="s">
        <v>51</v>
      </c>
      <c r="U473" t="s">
        <v>444</v>
      </c>
      <c r="V473">
        <v>0</v>
      </c>
      <c r="W473" s="1">
        <v>0</v>
      </c>
      <c r="X473">
        <v>1</v>
      </c>
      <c r="Y473">
        <v>0.76</v>
      </c>
      <c r="Z473">
        <v>5</v>
      </c>
      <c r="AA473">
        <v>0.152</v>
      </c>
      <c r="AB473" s="2">
        <v>0</v>
      </c>
      <c r="AC473" s="1">
        <v>0</v>
      </c>
      <c r="AD473" s="7">
        <v>43497</v>
      </c>
      <c r="AE473" s="7">
        <v>43501</v>
      </c>
      <c r="AF473">
        <v>1</v>
      </c>
      <c r="AG473" t="s">
        <v>53</v>
      </c>
      <c r="AH473" s="2">
        <v>0</v>
      </c>
      <c r="AI473" s="1">
        <v>0</v>
      </c>
      <c r="AJ473" s="1">
        <v>0</v>
      </c>
      <c r="AK473" s="6" t="str">
        <f>+IF(Tabla1[[#This Row],[REQUEST_TY]]="SR MANTENIMIENTO CORRECTIVO", "EMERGENCIA", "OTROS")</f>
        <v>EMERGENCIA</v>
      </c>
      <c r="AL473" s="6" t="str">
        <f>+_xlfn.IFS(Tabla1[[#This Row],[Veces obj]]&lt;=1,"0-1",Tabla1[[#This Row],[Veces obj]]&lt;=2,"1-2",Tabla1[[#This Row],[Veces obj]]&lt;=3,"2-3",TRUE,"&gt;3")</f>
        <v>0-1</v>
      </c>
      <c r="AM473" s="6" t="str">
        <f>+_xlfn.IFS(MONTH(Tabla1[[#This Row],[MES]])&lt;=3,"Q1",MONTH(Tabla1[[#This Row],[MES]])&lt;=6,"Q2",MONTH(Tabla1[[#This Row],[MES]])&lt;=9,"Q3",TRUE,"Q4")</f>
        <v>Q1</v>
      </c>
      <c r="AN473" t="str">
        <f>+IFERROR(VLOOKUP(Tabla1[[#This Row],[CUENTA]],CTAS[],2,0),"OTROS")</f>
        <v>OTROS</v>
      </c>
      <c r="AP473" t="str">
        <f>+IFERROR(VLOOKUP(Tabla1[[#This Row],[EMPLEADO]],IS[],3,0),"OTROS")</f>
        <v>OTROS</v>
      </c>
      <c r="AQ473" t="str">
        <f>+IFERROR(VLOOKUP(Tabla1[[#This Row],[EMPLEADO]],IS[[NÓMINA]:[INGENIERO]],2,0),"OTROS")</f>
        <v>OTROS</v>
      </c>
    </row>
    <row r="474" spans="1:43" x14ac:dyDescent="0.25">
      <c r="A474" t="s">
        <v>4444</v>
      </c>
      <c r="B474">
        <v>1</v>
      </c>
      <c r="C474" t="s">
        <v>5486</v>
      </c>
      <c r="D474" t="s">
        <v>38</v>
      </c>
      <c r="E474" t="s">
        <v>5487</v>
      </c>
      <c r="F474" t="s">
        <v>5488</v>
      </c>
      <c r="G474" s="17" t="s">
        <v>5489</v>
      </c>
      <c r="H474" t="s">
        <v>220</v>
      </c>
      <c r="I474" t="s">
        <v>43</v>
      </c>
      <c r="J474" t="s">
        <v>8</v>
      </c>
      <c r="K474" t="s">
        <v>5490</v>
      </c>
      <c r="L474" t="s">
        <v>5491</v>
      </c>
      <c r="M474" t="s">
        <v>5492</v>
      </c>
      <c r="N474">
        <v>0</v>
      </c>
      <c r="O474" t="s">
        <v>47</v>
      </c>
      <c r="P474">
        <v>2626</v>
      </c>
      <c r="Q474" t="s">
        <v>48</v>
      </c>
      <c r="R474" t="s">
        <v>74</v>
      </c>
      <c r="S474" t="s">
        <v>50</v>
      </c>
      <c r="T474" t="s">
        <v>208</v>
      </c>
      <c r="U474" t="s">
        <v>52</v>
      </c>
      <c r="V474">
        <v>1.05</v>
      </c>
      <c r="W474" s="1">
        <v>750.75000000000011</v>
      </c>
      <c r="X474">
        <v>1</v>
      </c>
      <c r="Y474">
        <v>1.37</v>
      </c>
      <c r="Z474">
        <v>9</v>
      </c>
      <c r="AA474">
        <v>0.15222222222222223</v>
      </c>
      <c r="AB474" s="2">
        <v>0</v>
      </c>
      <c r="AC474" s="1">
        <v>0</v>
      </c>
      <c r="AD474" s="7">
        <v>43504</v>
      </c>
      <c r="AE474" s="7">
        <v>43504</v>
      </c>
      <c r="AF474">
        <v>0</v>
      </c>
      <c r="AG474" t="s">
        <v>53</v>
      </c>
      <c r="AH474" s="2">
        <v>0</v>
      </c>
      <c r="AI474" s="1">
        <v>0</v>
      </c>
      <c r="AJ474" s="1">
        <v>0</v>
      </c>
      <c r="AK474" s="6" t="str">
        <f>+IF(Tabla1[[#This Row],[REQUEST_TY]]="SR MANTENIMIENTO CORRECTIVO", "EMERGENCIA", "OTROS")</f>
        <v>EMERGENCIA</v>
      </c>
      <c r="AL474" s="6" t="str">
        <f>+_xlfn.IFS(Tabla1[[#This Row],[Veces obj]]&lt;=1,"0-1",Tabla1[[#This Row],[Veces obj]]&lt;=2,"1-2",Tabla1[[#This Row],[Veces obj]]&lt;=3,"2-3",TRUE,"&gt;3")</f>
        <v>0-1</v>
      </c>
      <c r="AM474" s="6" t="str">
        <f>+_xlfn.IFS(MONTH(Tabla1[[#This Row],[MES]])&lt;=3,"Q1",MONTH(Tabla1[[#This Row],[MES]])&lt;=6,"Q2",MONTH(Tabla1[[#This Row],[MES]])&lt;=9,"Q3",TRUE,"Q4")</f>
        <v>Q1</v>
      </c>
      <c r="AN474" t="str">
        <f>+IFERROR(VLOOKUP(Tabla1[[#This Row],[CUENTA]],CTAS[],2,0),"OTROS")</f>
        <v>OTROS</v>
      </c>
      <c r="AP474" t="str">
        <f>+IFERROR(VLOOKUP(Tabla1[[#This Row],[EMPLEADO]],IS[],3,0),"OTROS")</f>
        <v>OTROS</v>
      </c>
      <c r="AQ474" t="str">
        <f>+IFERROR(VLOOKUP(Tabla1[[#This Row],[EMPLEADO]],IS[[NÓMINA]:[INGENIERO]],2,0),"OTROS")</f>
        <v>OTROS</v>
      </c>
    </row>
    <row r="475" spans="1:43" x14ac:dyDescent="0.25">
      <c r="A475" t="s">
        <v>36</v>
      </c>
      <c r="B475">
        <v>1</v>
      </c>
      <c r="C475" t="s">
        <v>1019</v>
      </c>
      <c r="D475" t="s">
        <v>38</v>
      </c>
      <c r="E475" t="s">
        <v>133</v>
      </c>
      <c r="F475" t="s">
        <v>1020</v>
      </c>
      <c r="G475" s="17" t="s">
        <v>982</v>
      </c>
      <c r="H475" t="s">
        <v>204</v>
      </c>
      <c r="I475" t="s">
        <v>43</v>
      </c>
      <c r="J475" t="s">
        <v>8</v>
      </c>
      <c r="K475" t="s">
        <v>59</v>
      </c>
      <c r="L475" t="s">
        <v>205</v>
      </c>
      <c r="M475" t="s">
        <v>206</v>
      </c>
      <c r="N475">
        <v>0</v>
      </c>
      <c r="O475" t="s">
        <v>47</v>
      </c>
      <c r="P475">
        <v>6</v>
      </c>
      <c r="Q475" t="s">
        <v>207</v>
      </c>
      <c r="R475" t="s">
        <v>138</v>
      </c>
      <c r="S475" t="s">
        <v>139</v>
      </c>
      <c r="T475" t="s">
        <v>208</v>
      </c>
      <c r="U475" t="s">
        <v>879</v>
      </c>
      <c r="V475">
        <v>0.6</v>
      </c>
      <c r="W475" s="1">
        <v>943.80000000000007</v>
      </c>
      <c r="X475">
        <v>1</v>
      </c>
      <c r="Y475">
        <v>0.92</v>
      </c>
      <c r="Z475">
        <v>6</v>
      </c>
      <c r="AA475">
        <v>0.15333333333333335</v>
      </c>
      <c r="AB475" s="2">
        <v>0</v>
      </c>
      <c r="AC475" s="1">
        <v>0</v>
      </c>
      <c r="AD475" s="7">
        <v>43480</v>
      </c>
      <c r="AE475" s="7">
        <v>43480</v>
      </c>
      <c r="AF475">
        <v>0</v>
      </c>
      <c r="AG475" t="s">
        <v>53</v>
      </c>
      <c r="AH475" s="2">
        <v>0</v>
      </c>
      <c r="AI475" s="1">
        <v>0</v>
      </c>
      <c r="AJ475" s="1">
        <v>0</v>
      </c>
      <c r="AK475" s="6" t="str">
        <f>+IF(Tabla1[[#This Row],[REQUEST_TY]]="SR MANTENIMIENTO CORRECTIVO", "EMERGENCIA", "OTROS")</f>
        <v>EMERGENCIA</v>
      </c>
      <c r="AL475" s="6" t="str">
        <f>+_xlfn.IFS(Tabla1[[#This Row],[Veces obj]]&lt;=1,"0-1",Tabla1[[#This Row],[Veces obj]]&lt;=2,"1-2",Tabla1[[#This Row],[Veces obj]]&lt;=3,"2-3",TRUE,"&gt;3")</f>
        <v>0-1</v>
      </c>
      <c r="AM475" s="6" t="str">
        <f>+_xlfn.IFS(MONTH(Tabla1[[#This Row],[MES]])&lt;=3,"Q1",MONTH(Tabla1[[#This Row],[MES]])&lt;=6,"Q2",MONTH(Tabla1[[#This Row],[MES]])&lt;=9,"Q3",TRUE,"Q4")</f>
        <v>Q1</v>
      </c>
      <c r="AN475" t="str">
        <f>+IFERROR(VLOOKUP(Tabla1[[#This Row],[CUENTA]],CTAS[],2,0),"OTROS")</f>
        <v>OTROS</v>
      </c>
      <c r="AP475" t="str">
        <f>+IFERROR(VLOOKUP(Tabla1[[#This Row],[EMPLEADO]],IS[],3,0),"OTROS")</f>
        <v>OTROS</v>
      </c>
      <c r="AQ475" t="str">
        <f>+IFERROR(VLOOKUP(Tabla1[[#This Row],[EMPLEADO]],IS[[NÓMINA]:[INGENIERO]],2,0),"OTROS")</f>
        <v>OTROS</v>
      </c>
    </row>
    <row r="476" spans="1:43" x14ac:dyDescent="0.25">
      <c r="A476" t="s">
        <v>4444</v>
      </c>
      <c r="B476">
        <v>1</v>
      </c>
      <c r="C476" t="s">
        <v>5458</v>
      </c>
      <c r="D476" t="s">
        <v>38</v>
      </c>
      <c r="E476" t="s">
        <v>348</v>
      </c>
      <c r="F476" t="s">
        <v>5459</v>
      </c>
      <c r="G476" s="17" t="s">
        <v>5460</v>
      </c>
      <c r="H476" t="s">
        <v>266</v>
      </c>
      <c r="I476" t="s">
        <v>43</v>
      </c>
      <c r="J476" t="s">
        <v>8</v>
      </c>
      <c r="K476" t="s">
        <v>5461</v>
      </c>
      <c r="L476" t="s">
        <v>5462</v>
      </c>
      <c r="M476" t="s">
        <v>94</v>
      </c>
      <c r="N476">
        <v>0</v>
      </c>
      <c r="O476" t="s">
        <v>47</v>
      </c>
      <c r="P476">
        <v>2626</v>
      </c>
      <c r="Q476" t="s">
        <v>48</v>
      </c>
      <c r="R476" t="s">
        <v>223</v>
      </c>
      <c r="S476" t="s">
        <v>139</v>
      </c>
      <c r="T476" t="s">
        <v>51</v>
      </c>
      <c r="U476" t="s">
        <v>353</v>
      </c>
      <c r="V476">
        <v>1.1499999999999999</v>
      </c>
      <c r="W476" s="1">
        <v>1808.95</v>
      </c>
      <c r="X476">
        <v>1</v>
      </c>
      <c r="Y476">
        <v>0.23</v>
      </c>
      <c r="Z476">
        <v>4</v>
      </c>
      <c r="AA476">
        <v>5.7500000000000002E-2</v>
      </c>
      <c r="AB476" s="2">
        <v>0</v>
      </c>
      <c r="AC476" s="1">
        <v>0</v>
      </c>
      <c r="AD476" s="7">
        <v>43504</v>
      </c>
      <c r="AE476" s="7">
        <v>43504</v>
      </c>
      <c r="AF476">
        <v>0</v>
      </c>
      <c r="AG476" t="s">
        <v>53</v>
      </c>
      <c r="AH476" s="2">
        <v>0</v>
      </c>
      <c r="AI476" s="1">
        <v>0</v>
      </c>
      <c r="AJ476" s="1">
        <v>0</v>
      </c>
      <c r="AK476" s="6" t="str">
        <f>+IF(Tabla1[[#This Row],[REQUEST_TY]]="SR MANTENIMIENTO CORRECTIVO", "EMERGENCIA", "OTROS")</f>
        <v>EMERGENCIA</v>
      </c>
      <c r="AL476" s="6" t="str">
        <f>+_xlfn.IFS(Tabla1[[#This Row],[Veces obj]]&lt;=1,"0-1",Tabla1[[#This Row],[Veces obj]]&lt;=2,"1-2",Tabla1[[#This Row],[Veces obj]]&lt;=3,"2-3",TRUE,"&gt;3")</f>
        <v>0-1</v>
      </c>
      <c r="AM476" s="6" t="str">
        <f>+_xlfn.IFS(MONTH(Tabla1[[#This Row],[MES]])&lt;=3,"Q1",MONTH(Tabla1[[#This Row],[MES]])&lt;=6,"Q2",MONTH(Tabla1[[#This Row],[MES]])&lt;=9,"Q3",TRUE,"Q4")</f>
        <v>Q1</v>
      </c>
      <c r="AN476" t="str">
        <f>+IFERROR(VLOOKUP(Tabla1[[#This Row],[CUENTA]],CTAS[],2,0),"OTROS")</f>
        <v>OTROS</v>
      </c>
      <c r="AO476">
        <v>1</v>
      </c>
      <c r="AP476" t="str">
        <f>+IFERROR(VLOOKUP(Tabla1[[#This Row],[EMPLEADO]],IS[],3,0),"OTROS")</f>
        <v>JUAREZ</v>
      </c>
      <c r="AQ476" t="str">
        <f>+IFERROR(VLOOKUP(Tabla1[[#This Row],[EMPLEADO]],IS[[NÓMINA]:[INGENIERO]],2,0),"OTROS")</f>
        <v>CESAR MAR</v>
      </c>
    </row>
    <row r="477" spans="1:43" x14ac:dyDescent="0.25">
      <c r="A477" t="s">
        <v>4444</v>
      </c>
      <c r="B477">
        <v>1</v>
      </c>
      <c r="C477" t="s">
        <v>5289</v>
      </c>
      <c r="D477" t="s">
        <v>38</v>
      </c>
      <c r="E477" t="s">
        <v>113</v>
      </c>
      <c r="F477" t="s">
        <v>5290</v>
      </c>
      <c r="G477" s="17" t="s">
        <v>5291</v>
      </c>
      <c r="H477" t="s">
        <v>308</v>
      </c>
      <c r="I477" t="s">
        <v>43</v>
      </c>
      <c r="J477" t="s">
        <v>8</v>
      </c>
      <c r="K477" t="s">
        <v>144</v>
      </c>
      <c r="L477" t="s">
        <v>616</v>
      </c>
      <c r="M477" t="s">
        <v>46</v>
      </c>
      <c r="N477">
        <v>0</v>
      </c>
      <c r="O477" t="s">
        <v>47</v>
      </c>
      <c r="P477">
        <v>2625</v>
      </c>
      <c r="Q477" t="s">
        <v>48</v>
      </c>
      <c r="R477" t="s">
        <v>49</v>
      </c>
      <c r="S477" t="s">
        <v>50</v>
      </c>
      <c r="T477" t="s">
        <v>51</v>
      </c>
      <c r="U477" t="s">
        <v>52</v>
      </c>
      <c r="V477">
        <v>1.05</v>
      </c>
      <c r="W477" s="1">
        <v>750.75000000000011</v>
      </c>
      <c r="X477">
        <v>1</v>
      </c>
      <c r="Y477">
        <v>0.77</v>
      </c>
      <c r="Z477">
        <v>5</v>
      </c>
      <c r="AA477">
        <v>0.154</v>
      </c>
      <c r="AB477" s="2">
        <v>0</v>
      </c>
      <c r="AC477" s="1">
        <v>0</v>
      </c>
      <c r="AD477" s="7">
        <v>43507</v>
      </c>
      <c r="AE477" s="7">
        <v>43508</v>
      </c>
      <c r="AF477">
        <v>1</v>
      </c>
      <c r="AG477" t="s">
        <v>53</v>
      </c>
      <c r="AH477" s="2">
        <v>0</v>
      </c>
      <c r="AI477" s="1">
        <v>0</v>
      </c>
      <c r="AJ477" s="1">
        <v>0</v>
      </c>
      <c r="AK477" s="6" t="str">
        <f>+IF(Tabla1[[#This Row],[REQUEST_TY]]="SR MANTENIMIENTO CORRECTIVO", "EMERGENCIA", "OTROS")</f>
        <v>EMERGENCIA</v>
      </c>
      <c r="AL477" s="6" t="str">
        <f>+_xlfn.IFS(Tabla1[[#This Row],[Veces obj]]&lt;=1,"0-1",Tabla1[[#This Row],[Veces obj]]&lt;=2,"1-2",Tabla1[[#This Row],[Veces obj]]&lt;=3,"2-3",TRUE,"&gt;3")</f>
        <v>0-1</v>
      </c>
      <c r="AM477" s="6" t="str">
        <f>+_xlfn.IFS(MONTH(Tabla1[[#This Row],[MES]])&lt;=3,"Q1",MONTH(Tabla1[[#This Row],[MES]])&lt;=6,"Q2",MONTH(Tabla1[[#This Row],[MES]])&lt;=9,"Q3",TRUE,"Q4")</f>
        <v>Q1</v>
      </c>
      <c r="AN477" t="str">
        <f>+IFERROR(VLOOKUP(Tabla1[[#This Row],[CUENTA]],CTAS[],2,0),"OTROS")</f>
        <v>OTROS</v>
      </c>
      <c r="AP477" t="str">
        <f>+IFERROR(VLOOKUP(Tabla1[[#This Row],[EMPLEADO]],IS[],3,0),"OTROS")</f>
        <v>OTROS</v>
      </c>
      <c r="AQ477" t="str">
        <f>+IFERROR(VLOOKUP(Tabla1[[#This Row],[EMPLEADO]],IS[[NÓMINA]:[INGENIERO]],2,0),"OTROS")</f>
        <v>OTROS</v>
      </c>
    </row>
    <row r="478" spans="1:43" x14ac:dyDescent="0.25">
      <c r="A478" t="s">
        <v>36</v>
      </c>
      <c r="B478">
        <v>1</v>
      </c>
      <c r="C478" t="s">
        <v>655</v>
      </c>
      <c r="D478" t="s">
        <v>38</v>
      </c>
      <c r="E478" t="s">
        <v>160</v>
      </c>
      <c r="F478" t="s">
        <v>656</v>
      </c>
      <c r="G478" s="17" t="s">
        <v>657</v>
      </c>
      <c r="H478" t="s">
        <v>266</v>
      </c>
      <c r="I478" t="s">
        <v>43</v>
      </c>
      <c r="J478" t="s">
        <v>8</v>
      </c>
      <c r="K478" t="s">
        <v>240</v>
      </c>
      <c r="L478" t="s">
        <v>241</v>
      </c>
      <c r="M478" t="s">
        <v>94</v>
      </c>
      <c r="N478">
        <v>0</v>
      </c>
      <c r="O478" t="s">
        <v>47</v>
      </c>
      <c r="P478">
        <v>270</v>
      </c>
      <c r="Q478" t="s">
        <v>48</v>
      </c>
      <c r="R478" t="s">
        <v>49</v>
      </c>
      <c r="S478" t="s">
        <v>50</v>
      </c>
      <c r="T478" t="s">
        <v>51</v>
      </c>
      <c r="U478" t="s">
        <v>52</v>
      </c>
      <c r="V478">
        <v>1.05</v>
      </c>
      <c r="W478" s="1">
        <v>750.75000000000011</v>
      </c>
      <c r="X478">
        <v>1</v>
      </c>
      <c r="Y478">
        <v>0.38</v>
      </c>
      <c r="Z478">
        <v>5</v>
      </c>
      <c r="AA478">
        <v>7.5999999999999998E-2</v>
      </c>
      <c r="AB478" s="2">
        <v>0</v>
      </c>
      <c r="AC478" s="1">
        <v>0</v>
      </c>
      <c r="AD478" s="7">
        <v>43493</v>
      </c>
      <c r="AE478" s="7">
        <v>43493</v>
      </c>
      <c r="AF478">
        <v>0</v>
      </c>
      <c r="AG478" t="s">
        <v>53</v>
      </c>
      <c r="AH478" s="2">
        <v>0</v>
      </c>
      <c r="AI478" s="1">
        <v>0</v>
      </c>
      <c r="AJ478" s="1">
        <v>0</v>
      </c>
      <c r="AK478" s="6" t="str">
        <f>+IF(Tabla1[[#This Row],[REQUEST_TY]]="SR MANTENIMIENTO CORRECTIVO", "EMERGENCIA", "OTROS")</f>
        <v>EMERGENCIA</v>
      </c>
      <c r="AL478" s="6" t="str">
        <f>+_xlfn.IFS(Tabla1[[#This Row],[Veces obj]]&lt;=1,"0-1",Tabla1[[#This Row],[Veces obj]]&lt;=2,"1-2",Tabla1[[#This Row],[Veces obj]]&lt;=3,"2-3",TRUE,"&gt;3")</f>
        <v>0-1</v>
      </c>
      <c r="AM478" s="6" t="str">
        <f>+_xlfn.IFS(MONTH(Tabla1[[#This Row],[MES]])&lt;=3,"Q1",MONTH(Tabla1[[#This Row],[MES]])&lt;=6,"Q2",MONTH(Tabla1[[#This Row],[MES]])&lt;=9,"Q3",TRUE,"Q4")</f>
        <v>Q1</v>
      </c>
      <c r="AN478" t="str">
        <f>+IFERROR(VLOOKUP(Tabla1[[#This Row],[CUENTA]],CTAS[],2,0),"OTROS")</f>
        <v>OTROS</v>
      </c>
      <c r="AO478">
        <v>1</v>
      </c>
      <c r="AP478" t="str">
        <f>+IFERROR(VLOOKUP(Tabla1[[#This Row],[EMPLEADO]],IS[],3,0),"OTROS")</f>
        <v>JUAREZ</v>
      </c>
      <c r="AQ478" t="str">
        <f>+IFERROR(VLOOKUP(Tabla1[[#This Row],[EMPLEADO]],IS[[NÓMINA]:[INGENIERO]],2,0),"OTROS")</f>
        <v>CESAR MAR</v>
      </c>
    </row>
    <row r="479" spans="1:43" x14ac:dyDescent="0.25">
      <c r="A479" t="s">
        <v>4444</v>
      </c>
      <c r="B479">
        <v>1</v>
      </c>
      <c r="C479" t="s">
        <v>5472</v>
      </c>
      <c r="D479" t="s">
        <v>38</v>
      </c>
      <c r="E479" t="s">
        <v>39</v>
      </c>
      <c r="F479" t="s">
        <v>5473</v>
      </c>
      <c r="G479" s="17" t="s">
        <v>5474</v>
      </c>
      <c r="H479" t="s">
        <v>42</v>
      </c>
      <c r="I479" t="s">
        <v>43</v>
      </c>
      <c r="J479" t="s">
        <v>8</v>
      </c>
      <c r="K479" t="s">
        <v>798</v>
      </c>
      <c r="L479" t="s">
        <v>1729</v>
      </c>
      <c r="M479" t="s">
        <v>131</v>
      </c>
      <c r="N479">
        <v>1</v>
      </c>
      <c r="O479" t="s">
        <v>47</v>
      </c>
      <c r="P479">
        <v>2626</v>
      </c>
      <c r="Q479" t="s">
        <v>48</v>
      </c>
      <c r="R479" t="s">
        <v>49</v>
      </c>
      <c r="S479" t="s">
        <v>50</v>
      </c>
      <c r="T479" t="s">
        <v>51</v>
      </c>
      <c r="U479" t="s">
        <v>52</v>
      </c>
      <c r="V479">
        <v>1.05</v>
      </c>
      <c r="W479" s="1">
        <v>0</v>
      </c>
      <c r="X479">
        <v>1</v>
      </c>
      <c r="Y479">
        <v>0.77</v>
      </c>
      <c r="Z479">
        <v>5</v>
      </c>
      <c r="AA479">
        <v>0.154</v>
      </c>
      <c r="AB479" s="2">
        <v>0</v>
      </c>
      <c r="AC479" s="1">
        <v>0</v>
      </c>
      <c r="AD479" s="7">
        <v>43504</v>
      </c>
      <c r="AE479" s="7">
        <v>43507</v>
      </c>
      <c r="AF479">
        <v>1</v>
      </c>
      <c r="AG479" t="s">
        <v>53</v>
      </c>
      <c r="AH479" s="2">
        <v>0</v>
      </c>
      <c r="AI479" s="1">
        <v>0</v>
      </c>
      <c r="AJ479" s="1">
        <v>0</v>
      </c>
      <c r="AK479" s="6" t="str">
        <f>+IF(Tabla1[[#This Row],[REQUEST_TY]]="SR MANTENIMIENTO CORRECTIVO", "EMERGENCIA", "OTROS")</f>
        <v>EMERGENCIA</v>
      </c>
      <c r="AL479" s="6" t="str">
        <f>+_xlfn.IFS(Tabla1[[#This Row],[Veces obj]]&lt;=1,"0-1",Tabla1[[#This Row],[Veces obj]]&lt;=2,"1-2",Tabla1[[#This Row],[Veces obj]]&lt;=3,"2-3",TRUE,"&gt;3")</f>
        <v>0-1</v>
      </c>
      <c r="AM479" s="6" t="str">
        <f>+_xlfn.IFS(MONTH(Tabla1[[#This Row],[MES]])&lt;=3,"Q1",MONTH(Tabla1[[#This Row],[MES]])&lt;=6,"Q2",MONTH(Tabla1[[#This Row],[MES]])&lt;=9,"Q3",TRUE,"Q4")</f>
        <v>Q1</v>
      </c>
      <c r="AN479" t="str">
        <f>+IFERROR(VLOOKUP(Tabla1[[#This Row],[CUENTA]],CTAS[],2,0),"OTROS")</f>
        <v>OTROS</v>
      </c>
      <c r="AP479" t="str">
        <f>+IFERROR(VLOOKUP(Tabla1[[#This Row],[EMPLEADO]],IS[],3,0),"OTROS")</f>
        <v>OTROS</v>
      </c>
      <c r="AQ479" t="str">
        <f>+IFERROR(VLOOKUP(Tabla1[[#This Row],[EMPLEADO]],IS[[NÓMINA]:[INGENIERO]],2,0),"OTROS")</f>
        <v>OTROS</v>
      </c>
    </row>
    <row r="480" spans="1:43" x14ac:dyDescent="0.25">
      <c r="A480" t="s">
        <v>36</v>
      </c>
      <c r="B480">
        <v>1</v>
      </c>
      <c r="C480" t="s">
        <v>1024</v>
      </c>
      <c r="D480" t="s">
        <v>38</v>
      </c>
      <c r="E480" t="s">
        <v>258</v>
      </c>
      <c r="F480" t="s">
        <v>1025</v>
      </c>
      <c r="G480" s="17" t="s">
        <v>1026</v>
      </c>
      <c r="H480" t="s">
        <v>101</v>
      </c>
      <c r="I480" t="s">
        <v>43</v>
      </c>
      <c r="J480" t="s">
        <v>8</v>
      </c>
      <c r="K480" t="s">
        <v>102</v>
      </c>
      <c r="L480" t="s">
        <v>1027</v>
      </c>
      <c r="M480" t="s">
        <v>1028</v>
      </c>
      <c r="N480">
        <v>0</v>
      </c>
      <c r="O480" t="s">
        <v>105</v>
      </c>
      <c r="P480">
        <v>56</v>
      </c>
      <c r="Q480" t="s">
        <v>82</v>
      </c>
      <c r="R480" t="s">
        <v>138</v>
      </c>
      <c r="S480" t="s">
        <v>139</v>
      </c>
      <c r="T480" t="s">
        <v>51</v>
      </c>
      <c r="U480" t="s">
        <v>140</v>
      </c>
      <c r="V480">
        <v>1.1000000000000001</v>
      </c>
      <c r="W480" s="1">
        <v>883.30000000000007</v>
      </c>
      <c r="X480">
        <v>1</v>
      </c>
      <c r="Y480">
        <v>0.62</v>
      </c>
      <c r="Z480">
        <v>4</v>
      </c>
      <c r="AA480">
        <v>0.155</v>
      </c>
      <c r="AB480" s="2">
        <v>0</v>
      </c>
      <c r="AC480" s="1">
        <v>0</v>
      </c>
      <c r="AD480" s="7">
        <v>43474</v>
      </c>
      <c r="AE480" s="7">
        <v>43474</v>
      </c>
      <c r="AF480">
        <v>0</v>
      </c>
      <c r="AG480" t="s">
        <v>53</v>
      </c>
      <c r="AH480" s="2">
        <v>0</v>
      </c>
      <c r="AI480" s="1">
        <v>0</v>
      </c>
      <c r="AJ480" s="1">
        <v>0</v>
      </c>
      <c r="AK480" s="6" t="str">
        <f>+IF(Tabla1[[#This Row],[REQUEST_TY]]="SR MANTENIMIENTO CORRECTIVO", "EMERGENCIA", "OTROS")</f>
        <v>EMERGENCIA</v>
      </c>
      <c r="AL480" s="6" t="str">
        <f>+_xlfn.IFS(Tabla1[[#This Row],[Veces obj]]&lt;=1,"0-1",Tabla1[[#This Row],[Veces obj]]&lt;=2,"1-2",Tabla1[[#This Row],[Veces obj]]&lt;=3,"2-3",TRUE,"&gt;3")</f>
        <v>0-1</v>
      </c>
      <c r="AM480" s="6" t="str">
        <f>+_xlfn.IFS(MONTH(Tabla1[[#This Row],[MES]])&lt;=3,"Q1",MONTH(Tabla1[[#This Row],[MES]])&lt;=6,"Q2",MONTH(Tabla1[[#This Row],[MES]])&lt;=9,"Q3",TRUE,"Q4")</f>
        <v>Q1</v>
      </c>
      <c r="AN480" t="str">
        <f>+IFERROR(VLOOKUP(Tabla1[[#This Row],[CUENTA]],CTAS[],2,0),"OTROS")</f>
        <v>OTROS</v>
      </c>
      <c r="AP480" t="str">
        <f>+IFERROR(VLOOKUP(Tabla1[[#This Row],[EMPLEADO]],IS[],3,0),"OTROS")</f>
        <v>OTROS</v>
      </c>
      <c r="AQ480" t="str">
        <f>+IFERROR(VLOOKUP(Tabla1[[#This Row],[EMPLEADO]],IS[[NÓMINA]:[INGENIERO]],2,0),"OTROS")</f>
        <v>OTROS</v>
      </c>
    </row>
    <row r="481" spans="1:43" x14ac:dyDescent="0.25">
      <c r="A481" t="s">
        <v>4444</v>
      </c>
      <c r="B481">
        <v>1</v>
      </c>
      <c r="C481" t="s">
        <v>6304</v>
      </c>
      <c r="D481" t="s">
        <v>38</v>
      </c>
      <c r="E481" t="s">
        <v>725</v>
      </c>
      <c r="F481" t="s">
        <v>6305</v>
      </c>
      <c r="G481" s="17" t="s">
        <v>6306</v>
      </c>
      <c r="H481" t="s">
        <v>253</v>
      </c>
      <c r="I481" t="s">
        <v>43</v>
      </c>
      <c r="J481" t="s">
        <v>8</v>
      </c>
      <c r="K481" t="s">
        <v>59</v>
      </c>
      <c r="L481" t="s">
        <v>687</v>
      </c>
      <c r="M481" t="s">
        <v>649</v>
      </c>
      <c r="N481">
        <v>0</v>
      </c>
      <c r="O481" t="s">
        <v>47</v>
      </c>
      <c r="P481">
        <v>78</v>
      </c>
      <c r="Q481" t="s">
        <v>48</v>
      </c>
      <c r="R481" t="s">
        <v>223</v>
      </c>
      <c r="S481" t="s">
        <v>139</v>
      </c>
      <c r="T481" t="s">
        <v>51</v>
      </c>
      <c r="U481" t="s">
        <v>353</v>
      </c>
      <c r="V481">
        <v>1.1499999999999999</v>
      </c>
      <c r="W481" s="1">
        <v>1808.95</v>
      </c>
      <c r="X481">
        <v>1</v>
      </c>
      <c r="Y481">
        <v>0.62</v>
      </c>
      <c r="Z481">
        <v>4</v>
      </c>
      <c r="AA481">
        <v>0.155</v>
      </c>
      <c r="AB481" s="2">
        <v>0</v>
      </c>
      <c r="AC481" s="1">
        <v>0</v>
      </c>
      <c r="AD481" s="7">
        <v>43514</v>
      </c>
      <c r="AE481" s="7">
        <v>43514</v>
      </c>
      <c r="AF481">
        <v>0</v>
      </c>
      <c r="AG481" t="s">
        <v>53</v>
      </c>
      <c r="AH481" s="2">
        <v>0</v>
      </c>
      <c r="AI481" s="1">
        <v>0</v>
      </c>
      <c r="AJ481" s="1">
        <v>0</v>
      </c>
      <c r="AK481" s="6" t="str">
        <f>+IF(Tabla1[[#This Row],[REQUEST_TY]]="SR MANTENIMIENTO CORRECTIVO", "EMERGENCIA", "OTROS")</f>
        <v>EMERGENCIA</v>
      </c>
      <c r="AL481" s="6" t="str">
        <f>+_xlfn.IFS(Tabla1[[#This Row],[Veces obj]]&lt;=1,"0-1",Tabla1[[#This Row],[Veces obj]]&lt;=2,"1-2",Tabla1[[#This Row],[Veces obj]]&lt;=3,"2-3",TRUE,"&gt;3")</f>
        <v>0-1</v>
      </c>
      <c r="AM481" s="6" t="str">
        <f>+_xlfn.IFS(MONTH(Tabla1[[#This Row],[MES]])&lt;=3,"Q1",MONTH(Tabla1[[#This Row],[MES]])&lt;=6,"Q2",MONTH(Tabla1[[#This Row],[MES]])&lt;=9,"Q3",TRUE,"Q4")</f>
        <v>Q1</v>
      </c>
      <c r="AN481" t="str">
        <f>+IFERROR(VLOOKUP(Tabla1[[#This Row],[CUENTA]],CTAS[],2,0),"OTROS")</f>
        <v>OTROS</v>
      </c>
      <c r="AP481" t="str">
        <f>+IFERROR(VLOOKUP(Tabla1[[#This Row],[EMPLEADO]],IS[],3,0),"OTROS")</f>
        <v>OTROS</v>
      </c>
      <c r="AQ481" t="str">
        <f>+IFERROR(VLOOKUP(Tabla1[[#This Row],[EMPLEADO]],IS[[NÓMINA]:[INGENIERO]],2,0),"OTROS")</f>
        <v>OTROS</v>
      </c>
    </row>
    <row r="482" spans="1:43" x14ac:dyDescent="0.25">
      <c r="A482" t="s">
        <v>4444</v>
      </c>
      <c r="B482">
        <v>1</v>
      </c>
      <c r="C482" t="s">
        <v>5837</v>
      </c>
      <c r="D482" t="s">
        <v>38</v>
      </c>
      <c r="E482" t="s">
        <v>464</v>
      </c>
      <c r="F482" t="s">
        <v>5838</v>
      </c>
      <c r="G482" s="17" t="s">
        <v>5839</v>
      </c>
      <c r="H482" t="s">
        <v>220</v>
      </c>
      <c r="I482" t="s">
        <v>43</v>
      </c>
      <c r="J482" t="s">
        <v>8</v>
      </c>
      <c r="K482" t="s">
        <v>1217</v>
      </c>
      <c r="L482" t="s">
        <v>1218</v>
      </c>
      <c r="M482" t="s">
        <v>556</v>
      </c>
      <c r="N482">
        <v>0</v>
      </c>
      <c r="O482" t="s">
        <v>47</v>
      </c>
      <c r="P482">
        <v>567</v>
      </c>
      <c r="Q482" t="s">
        <v>48</v>
      </c>
      <c r="R482" t="s">
        <v>242</v>
      </c>
      <c r="S482" t="s">
        <v>64</v>
      </c>
      <c r="T482" t="s">
        <v>208</v>
      </c>
      <c r="U482" t="s">
        <v>96</v>
      </c>
      <c r="V482">
        <v>1.1000000000000001</v>
      </c>
      <c r="W482" s="1">
        <v>1501.5000000000002</v>
      </c>
      <c r="X482">
        <v>1</v>
      </c>
      <c r="Y482">
        <v>1.4</v>
      </c>
      <c r="Z482">
        <v>9</v>
      </c>
      <c r="AA482">
        <v>0.15555555555555556</v>
      </c>
      <c r="AB482" s="2">
        <v>0</v>
      </c>
      <c r="AC482" s="1">
        <v>0</v>
      </c>
      <c r="AD482" s="7">
        <v>43511</v>
      </c>
      <c r="AE482" s="7">
        <v>43514</v>
      </c>
      <c r="AF482">
        <v>1</v>
      </c>
      <c r="AG482" t="s">
        <v>53</v>
      </c>
      <c r="AH482" s="2">
        <v>0</v>
      </c>
      <c r="AI482" s="1">
        <v>0</v>
      </c>
      <c r="AJ482" s="1">
        <v>0</v>
      </c>
      <c r="AK482" s="6" t="str">
        <f>+IF(Tabla1[[#This Row],[REQUEST_TY]]="SR MANTENIMIENTO CORRECTIVO", "EMERGENCIA", "OTROS")</f>
        <v>EMERGENCIA</v>
      </c>
      <c r="AL482" s="6" t="str">
        <f>+_xlfn.IFS(Tabla1[[#This Row],[Veces obj]]&lt;=1,"0-1",Tabla1[[#This Row],[Veces obj]]&lt;=2,"1-2",Tabla1[[#This Row],[Veces obj]]&lt;=3,"2-3",TRUE,"&gt;3")</f>
        <v>0-1</v>
      </c>
      <c r="AM482" s="6" t="str">
        <f>+_xlfn.IFS(MONTH(Tabla1[[#This Row],[MES]])&lt;=3,"Q1",MONTH(Tabla1[[#This Row],[MES]])&lt;=6,"Q2",MONTH(Tabla1[[#This Row],[MES]])&lt;=9,"Q3",TRUE,"Q4")</f>
        <v>Q1</v>
      </c>
      <c r="AN482" t="str">
        <f>+IFERROR(VLOOKUP(Tabla1[[#This Row],[CUENTA]],CTAS[],2,0),"OTROS")</f>
        <v>OTROS</v>
      </c>
      <c r="AP482" t="str">
        <f>+IFERROR(VLOOKUP(Tabla1[[#This Row],[EMPLEADO]],IS[],3,0),"OTROS")</f>
        <v>OTROS</v>
      </c>
      <c r="AQ482" t="str">
        <f>+IFERROR(VLOOKUP(Tabla1[[#This Row],[EMPLEADO]],IS[[NÓMINA]:[INGENIERO]],2,0),"OTROS")</f>
        <v>OTROS</v>
      </c>
    </row>
    <row r="483" spans="1:43" x14ac:dyDescent="0.25">
      <c r="A483" t="s">
        <v>36</v>
      </c>
      <c r="B483">
        <v>1</v>
      </c>
      <c r="C483" t="s">
        <v>1029</v>
      </c>
      <c r="D483" t="s">
        <v>38</v>
      </c>
      <c r="E483" t="s">
        <v>113</v>
      </c>
      <c r="F483" t="s">
        <v>1030</v>
      </c>
      <c r="G483" s="17" t="s">
        <v>1031</v>
      </c>
      <c r="H483" t="s">
        <v>691</v>
      </c>
      <c r="I483" t="s">
        <v>43</v>
      </c>
      <c r="J483" t="s">
        <v>8</v>
      </c>
      <c r="K483" t="s">
        <v>125</v>
      </c>
      <c r="L483" t="s">
        <v>1032</v>
      </c>
      <c r="M483" t="s">
        <v>215</v>
      </c>
      <c r="N483">
        <v>0</v>
      </c>
      <c r="O483" t="s">
        <v>47</v>
      </c>
      <c r="P483">
        <v>42</v>
      </c>
      <c r="Q483" t="s">
        <v>82</v>
      </c>
      <c r="R483" t="s">
        <v>49</v>
      </c>
      <c r="S483" t="s">
        <v>50</v>
      </c>
      <c r="T483" t="s">
        <v>51</v>
      </c>
      <c r="U483" t="s">
        <v>120</v>
      </c>
      <c r="V483">
        <v>0.8</v>
      </c>
      <c r="W483" s="1">
        <v>572.00000000000011</v>
      </c>
      <c r="X483">
        <v>1</v>
      </c>
      <c r="Y483">
        <v>0.78</v>
      </c>
      <c r="Z483">
        <v>5</v>
      </c>
      <c r="AA483">
        <v>0.156</v>
      </c>
      <c r="AB483" s="2">
        <v>0</v>
      </c>
      <c r="AC483" s="1">
        <v>0</v>
      </c>
      <c r="AD483" s="7">
        <v>43482</v>
      </c>
      <c r="AE483" s="7">
        <v>43482</v>
      </c>
      <c r="AF483">
        <v>0</v>
      </c>
      <c r="AG483" t="s">
        <v>53</v>
      </c>
      <c r="AH483" s="2">
        <v>0</v>
      </c>
      <c r="AI483" s="1">
        <v>0</v>
      </c>
      <c r="AJ483" s="1">
        <v>0</v>
      </c>
      <c r="AK483" s="6" t="str">
        <f>+IF(Tabla1[[#This Row],[REQUEST_TY]]="SR MANTENIMIENTO CORRECTIVO", "EMERGENCIA", "OTROS")</f>
        <v>EMERGENCIA</v>
      </c>
      <c r="AL483" s="6" t="str">
        <f>+_xlfn.IFS(Tabla1[[#This Row],[Veces obj]]&lt;=1,"0-1",Tabla1[[#This Row],[Veces obj]]&lt;=2,"1-2",Tabla1[[#This Row],[Veces obj]]&lt;=3,"2-3",TRUE,"&gt;3")</f>
        <v>0-1</v>
      </c>
      <c r="AM483" s="6" t="str">
        <f>+_xlfn.IFS(MONTH(Tabla1[[#This Row],[MES]])&lt;=3,"Q1",MONTH(Tabla1[[#This Row],[MES]])&lt;=6,"Q2",MONTH(Tabla1[[#This Row],[MES]])&lt;=9,"Q3",TRUE,"Q4")</f>
        <v>Q1</v>
      </c>
      <c r="AN483" t="str">
        <f>+IFERROR(VLOOKUP(Tabla1[[#This Row],[CUENTA]],CTAS[],2,0),"OTROS")</f>
        <v>OTROS</v>
      </c>
      <c r="AP483" t="str">
        <f>+IFERROR(VLOOKUP(Tabla1[[#This Row],[EMPLEADO]],IS[],3,0),"OTROS")</f>
        <v>OTROS</v>
      </c>
      <c r="AQ483" t="str">
        <f>+IFERROR(VLOOKUP(Tabla1[[#This Row],[EMPLEADO]],IS[[NÓMINA]:[INGENIERO]],2,0),"OTROS")</f>
        <v>OTROS</v>
      </c>
    </row>
    <row r="484" spans="1:43" x14ac:dyDescent="0.25">
      <c r="A484" t="s">
        <v>36</v>
      </c>
      <c r="B484">
        <v>1</v>
      </c>
      <c r="C484" t="s">
        <v>1033</v>
      </c>
      <c r="D484" t="s">
        <v>38</v>
      </c>
      <c r="E484" t="s">
        <v>85</v>
      </c>
      <c r="F484" t="s">
        <v>1034</v>
      </c>
      <c r="G484" s="17" t="s">
        <v>1035</v>
      </c>
      <c r="H484" t="s">
        <v>308</v>
      </c>
      <c r="I484" t="s">
        <v>43</v>
      </c>
      <c r="J484" t="s">
        <v>8</v>
      </c>
      <c r="K484" t="s">
        <v>495</v>
      </c>
      <c r="L484" t="s">
        <v>496</v>
      </c>
      <c r="M484" t="s">
        <v>46</v>
      </c>
      <c r="N484">
        <v>0</v>
      </c>
      <c r="O484" t="s">
        <v>47</v>
      </c>
      <c r="P484">
        <v>187</v>
      </c>
      <c r="Q484" t="s">
        <v>48</v>
      </c>
      <c r="R484" t="s">
        <v>49</v>
      </c>
      <c r="S484" t="s">
        <v>50</v>
      </c>
      <c r="T484" t="s">
        <v>51</v>
      </c>
      <c r="U484" t="s">
        <v>52</v>
      </c>
      <c r="V484">
        <v>1.05</v>
      </c>
      <c r="W484" s="1">
        <v>750.75000000000011</v>
      </c>
      <c r="X484">
        <v>1</v>
      </c>
      <c r="Y484">
        <v>0.78</v>
      </c>
      <c r="Z484">
        <v>5</v>
      </c>
      <c r="AA484">
        <v>0.156</v>
      </c>
      <c r="AB484" s="2">
        <v>0</v>
      </c>
      <c r="AC484" s="1">
        <v>0</v>
      </c>
      <c r="AD484" s="7">
        <v>43482</v>
      </c>
      <c r="AE484" s="7">
        <v>43483</v>
      </c>
      <c r="AF484">
        <v>1</v>
      </c>
      <c r="AG484" t="s">
        <v>53</v>
      </c>
      <c r="AH484" s="2">
        <v>0</v>
      </c>
      <c r="AI484" s="1">
        <v>0</v>
      </c>
      <c r="AJ484" s="1">
        <v>0</v>
      </c>
      <c r="AK484" s="6" t="str">
        <f>+IF(Tabla1[[#This Row],[REQUEST_TY]]="SR MANTENIMIENTO CORRECTIVO", "EMERGENCIA", "OTROS")</f>
        <v>EMERGENCIA</v>
      </c>
      <c r="AL484" s="6" t="str">
        <f>+_xlfn.IFS(Tabla1[[#This Row],[Veces obj]]&lt;=1,"0-1",Tabla1[[#This Row],[Veces obj]]&lt;=2,"1-2",Tabla1[[#This Row],[Veces obj]]&lt;=3,"2-3",TRUE,"&gt;3")</f>
        <v>0-1</v>
      </c>
      <c r="AM484" s="6" t="str">
        <f>+_xlfn.IFS(MONTH(Tabla1[[#This Row],[MES]])&lt;=3,"Q1",MONTH(Tabla1[[#This Row],[MES]])&lt;=6,"Q2",MONTH(Tabla1[[#This Row],[MES]])&lt;=9,"Q3",TRUE,"Q4")</f>
        <v>Q1</v>
      </c>
      <c r="AN484" t="str">
        <f>+IFERROR(VLOOKUP(Tabla1[[#This Row],[CUENTA]],CTAS[],2,0),"OTROS")</f>
        <v>OTROS</v>
      </c>
      <c r="AP484" t="str">
        <f>+IFERROR(VLOOKUP(Tabla1[[#This Row],[EMPLEADO]],IS[],3,0),"OTROS")</f>
        <v>OTROS</v>
      </c>
      <c r="AQ484" t="str">
        <f>+IFERROR(VLOOKUP(Tabla1[[#This Row],[EMPLEADO]],IS[[NÓMINA]:[INGENIERO]],2,0),"OTROS")</f>
        <v>OTROS</v>
      </c>
    </row>
    <row r="485" spans="1:43" x14ac:dyDescent="0.25">
      <c r="A485" t="s">
        <v>36</v>
      </c>
      <c r="B485">
        <v>1</v>
      </c>
      <c r="C485" t="s">
        <v>1036</v>
      </c>
      <c r="D485" t="s">
        <v>38</v>
      </c>
      <c r="E485" t="s">
        <v>76</v>
      </c>
      <c r="F485" t="s">
        <v>1037</v>
      </c>
      <c r="G485" s="17" t="s">
        <v>1038</v>
      </c>
      <c r="H485" t="s">
        <v>308</v>
      </c>
      <c r="I485" t="s">
        <v>43</v>
      </c>
      <c r="J485" t="s">
        <v>8</v>
      </c>
      <c r="K485" t="s">
        <v>102</v>
      </c>
      <c r="L485" t="s">
        <v>1039</v>
      </c>
      <c r="M485" t="s">
        <v>310</v>
      </c>
      <c r="N485">
        <v>0</v>
      </c>
      <c r="O485" t="s">
        <v>47</v>
      </c>
      <c r="P485">
        <v>3</v>
      </c>
      <c r="Q485" t="s">
        <v>388</v>
      </c>
      <c r="R485" t="s">
        <v>63</v>
      </c>
      <c r="S485" t="s">
        <v>64</v>
      </c>
      <c r="T485" t="s">
        <v>51</v>
      </c>
      <c r="U485" t="s">
        <v>389</v>
      </c>
      <c r="V485">
        <v>0</v>
      </c>
      <c r="W485" s="1">
        <v>0</v>
      </c>
      <c r="X485">
        <v>1</v>
      </c>
      <c r="Y485">
        <v>0.78</v>
      </c>
      <c r="Z485">
        <v>5</v>
      </c>
      <c r="AA485">
        <v>0.156</v>
      </c>
      <c r="AB485" s="2">
        <v>0</v>
      </c>
      <c r="AC485" s="1">
        <v>0</v>
      </c>
      <c r="AD485" s="7">
        <v>43490</v>
      </c>
      <c r="AE485" s="7">
        <v>43490</v>
      </c>
      <c r="AF485">
        <v>0</v>
      </c>
      <c r="AG485" t="s">
        <v>53</v>
      </c>
      <c r="AH485" s="2">
        <v>0</v>
      </c>
      <c r="AI485" s="1">
        <v>0</v>
      </c>
      <c r="AJ485" s="1">
        <v>0</v>
      </c>
      <c r="AK485" s="6" t="str">
        <f>+IF(Tabla1[[#This Row],[REQUEST_TY]]="SR MANTENIMIENTO CORRECTIVO", "EMERGENCIA", "OTROS")</f>
        <v>EMERGENCIA</v>
      </c>
      <c r="AL485" s="6" t="str">
        <f>+_xlfn.IFS(Tabla1[[#This Row],[Veces obj]]&lt;=1,"0-1",Tabla1[[#This Row],[Veces obj]]&lt;=2,"1-2",Tabla1[[#This Row],[Veces obj]]&lt;=3,"2-3",TRUE,"&gt;3")</f>
        <v>0-1</v>
      </c>
      <c r="AM485" s="6" t="str">
        <f>+_xlfn.IFS(MONTH(Tabla1[[#This Row],[MES]])&lt;=3,"Q1",MONTH(Tabla1[[#This Row],[MES]])&lt;=6,"Q2",MONTH(Tabla1[[#This Row],[MES]])&lt;=9,"Q3",TRUE,"Q4")</f>
        <v>Q1</v>
      </c>
      <c r="AN485" t="str">
        <f>+IFERROR(VLOOKUP(Tabla1[[#This Row],[CUENTA]],CTAS[],2,0),"OTROS")</f>
        <v>OTROS</v>
      </c>
      <c r="AP485" t="str">
        <f>+IFERROR(VLOOKUP(Tabla1[[#This Row],[EMPLEADO]],IS[],3,0),"OTROS")</f>
        <v>OTROS</v>
      </c>
      <c r="AQ485" t="str">
        <f>+IFERROR(VLOOKUP(Tabla1[[#This Row],[EMPLEADO]],IS[[NÓMINA]:[INGENIERO]],2,0),"OTROS")</f>
        <v>OTROS</v>
      </c>
    </row>
    <row r="486" spans="1:43" x14ac:dyDescent="0.25">
      <c r="A486" t="s">
        <v>36</v>
      </c>
      <c r="B486">
        <v>1</v>
      </c>
      <c r="C486" t="s">
        <v>1040</v>
      </c>
      <c r="D486" t="s">
        <v>38</v>
      </c>
      <c r="E486" t="s">
        <v>39</v>
      </c>
      <c r="F486" t="s">
        <v>1041</v>
      </c>
      <c r="G486" s="17" t="s">
        <v>1042</v>
      </c>
      <c r="H486" t="s">
        <v>471</v>
      </c>
      <c r="I486" t="s">
        <v>43</v>
      </c>
      <c r="J486" t="s">
        <v>8</v>
      </c>
      <c r="K486" t="s">
        <v>1043</v>
      </c>
      <c r="L486" t="s">
        <v>1044</v>
      </c>
      <c r="M486" t="s">
        <v>256</v>
      </c>
      <c r="N486">
        <v>0</v>
      </c>
      <c r="O486" t="s">
        <v>47</v>
      </c>
      <c r="P486">
        <v>79</v>
      </c>
      <c r="Q486" t="s">
        <v>48</v>
      </c>
      <c r="R486" t="s">
        <v>49</v>
      </c>
      <c r="S486" t="s">
        <v>50</v>
      </c>
      <c r="T486" t="s">
        <v>51</v>
      </c>
      <c r="U486" t="s">
        <v>52</v>
      </c>
      <c r="V486">
        <v>1.05</v>
      </c>
      <c r="W486" s="1">
        <v>750.75000000000011</v>
      </c>
      <c r="X486">
        <v>1</v>
      </c>
      <c r="Y486">
        <v>0.78</v>
      </c>
      <c r="Z486">
        <v>5</v>
      </c>
      <c r="AA486">
        <v>0.156</v>
      </c>
      <c r="AB486" s="2">
        <v>0</v>
      </c>
      <c r="AC486" s="1">
        <v>0</v>
      </c>
      <c r="AD486" s="7">
        <v>43496</v>
      </c>
      <c r="AE486" s="7">
        <v>43496</v>
      </c>
      <c r="AF486">
        <v>0</v>
      </c>
      <c r="AG486" t="s">
        <v>53</v>
      </c>
      <c r="AH486" s="2">
        <v>0</v>
      </c>
      <c r="AI486" s="1">
        <v>0</v>
      </c>
      <c r="AJ486" s="1">
        <v>0</v>
      </c>
      <c r="AK486" s="6" t="str">
        <f>+IF(Tabla1[[#This Row],[REQUEST_TY]]="SR MANTENIMIENTO CORRECTIVO", "EMERGENCIA", "OTROS")</f>
        <v>EMERGENCIA</v>
      </c>
      <c r="AL486" s="6" t="str">
        <f>+_xlfn.IFS(Tabla1[[#This Row],[Veces obj]]&lt;=1,"0-1",Tabla1[[#This Row],[Veces obj]]&lt;=2,"1-2",Tabla1[[#This Row],[Veces obj]]&lt;=3,"2-3",TRUE,"&gt;3")</f>
        <v>0-1</v>
      </c>
      <c r="AM486" s="6" t="str">
        <f>+_xlfn.IFS(MONTH(Tabla1[[#This Row],[MES]])&lt;=3,"Q1",MONTH(Tabla1[[#This Row],[MES]])&lt;=6,"Q2",MONTH(Tabla1[[#This Row],[MES]])&lt;=9,"Q3",TRUE,"Q4")</f>
        <v>Q1</v>
      </c>
      <c r="AN486" t="str">
        <f>+IFERROR(VLOOKUP(Tabla1[[#This Row],[CUENTA]],CTAS[],2,0),"OTROS")</f>
        <v>OTROS</v>
      </c>
      <c r="AP486" t="str">
        <f>+IFERROR(VLOOKUP(Tabla1[[#This Row],[EMPLEADO]],IS[],3,0),"OTROS")</f>
        <v>OTROS</v>
      </c>
      <c r="AQ486" t="str">
        <f>+IFERROR(VLOOKUP(Tabla1[[#This Row],[EMPLEADO]],IS[[NÓMINA]:[INGENIERO]],2,0),"OTROS")</f>
        <v>OTROS</v>
      </c>
    </row>
    <row r="487" spans="1:43" x14ac:dyDescent="0.25">
      <c r="A487" t="s">
        <v>4444</v>
      </c>
      <c r="B487">
        <v>1</v>
      </c>
      <c r="C487" t="s">
        <v>5505</v>
      </c>
      <c r="D487" t="s">
        <v>38</v>
      </c>
      <c r="E487" t="s">
        <v>3169</v>
      </c>
      <c r="F487" t="s">
        <v>5506</v>
      </c>
      <c r="G487" s="17" t="s">
        <v>3171</v>
      </c>
      <c r="H487" t="s">
        <v>484</v>
      </c>
      <c r="I487" t="s">
        <v>43</v>
      </c>
      <c r="J487" t="s">
        <v>8</v>
      </c>
      <c r="K487" t="s">
        <v>2300</v>
      </c>
      <c r="L487" t="s">
        <v>2301</v>
      </c>
      <c r="M487" t="s">
        <v>94</v>
      </c>
      <c r="N487">
        <v>1</v>
      </c>
      <c r="O487" t="s">
        <v>47</v>
      </c>
      <c r="P487">
        <v>23</v>
      </c>
      <c r="Q487" t="s">
        <v>62</v>
      </c>
      <c r="R487" t="s">
        <v>242</v>
      </c>
      <c r="S487" t="s">
        <v>64</v>
      </c>
      <c r="T487" t="s">
        <v>51</v>
      </c>
      <c r="U487" t="s">
        <v>65</v>
      </c>
      <c r="V487">
        <v>0.8</v>
      </c>
      <c r="W487" s="1">
        <v>0</v>
      </c>
      <c r="X487">
        <v>1</v>
      </c>
      <c r="Y487">
        <v>0.78</v>
      </c>
      <c r="Z487">
        <v>5</v>
      </c>
      <c r="AA487">
        <v>0.156</v>
      </c>
      <c r="AB487" s="2">
        <v>0</v>
      </c>
      <c r="AC487" s="1">
        <v>0</v>
      </c>
      <c r="AD487" s="7">
        <v>43507</v>
      </c>
      <c r="AE487" s="7">
        <v>43507</v>
      </c>
      <c r="AF487">
        <v>0</v>
      </c>
      <c r="AG487" t="s">
        <v>53</v>
      </c>
      <c r="AH487" s="2">
        <v>0</v>
      </c>
      <c r="AI487" s="1">
        <v>0</v>
      </c>
      <c r="AJ487" s="1">
        <v>0</v>
      </c>
      <c r="AK487" s="6" t="str">
        <f>+IF(Tabla1[[#This Row],[REQUEST_TY]]="SR MANTENIMIENTO CORRECTIVO", "EMERGENCIA", "OTROS")</f>
        <v>EMERGENCIA</v>
      </c>
      <c r="AL487" s="6" t="str">
        <f>+_xlfn.IFS(Tabla1[[#This Row],[Veces obj]]&lt;=1,"0-1",Tabla1[[#This Row],[Veces obj]]&lt;=2,"1-2",Tabla1[[#This Row],[Veces obj]]&lt;=3,"2-3",TRUE,"&gt;3")</f>
        <v>0-1</v>
      </c>
      <c r="AM487" s="6" t="str">
        <f>+_xlfn.IFS(MONTH(Tabla1[[#This Row],[MES]])&lt;=3,"Q1",MONTH(Tabla1[[#This Row],[MES]])&lt;=6,"Q2",MONTH(Tabla1[[#This Row],[MES]])&lt;=9,"Q3",TRUE,"Q4")</f>
        <v>Q1</v>
      </c>
      <c r="AN487" t="str">
        <f>+IFERROR(VLOOKUP(Tabla1[[#This Row],[CUENTA]],CTAS[],2,0),"OTROS")</f>
        <v>OTROS</v>
      </c>
      <c r="AP487" t="str">
        <f>+IFERROR(VLOOKUP(Tabla1[[#This Row],[EMPLEADO]],IS[],3,0),"OTROS")</f>
        <v>OTROS</v>
      </c>
      <c r="AQ487" t="str">
        <f>+IFERROR(VLOOKUP(Tabla1[[#This Row],[EMPLEADO]],IS[[NÓMINA]:[INGENIERO]],2,0),"OTROS")</f>
        <v>OTROS</v>
      </c>
    </row>
    <row r="488" spans="1:43" x14ac:dyDescent="0.25">
      <c r="A488" t="s">
        <v>4444</v>
      </c>
      <c r="B488">
        <v>1</v>
      </c>
      <c r="C488" t="s">
        <v>6753</v>
      </c>
      <c r="D488" t="s">
        <v>38</v>
      </c>
      <c r="E488" t="s">
        <v>5605</v>
      </c>
      <c r="F488" t="s">
        <v>6754</v>
      </c>
      <c r="G488" s="17" t="s">
        <v>6755</v>
      </c>
      <c r="H488" t="s">
        <v>453</v>
      </c>
      <c r="I488" t="s">
        <v>43</v>
      </c>
      <c r="J488" t="s">
        <v>8</v>
      </c>
      <c r="K488" t="s">
        <v>1296</v>
      </c>
      <c r="L488" t="s">
        <v>5608</v>
      </c>
      <c r="M488" t="s">
        <v>1198</v>
      </c>
      <c r="N488">
        <v>0</v>
      </c>
      <c r="O488" t="s">
        <v>47</v>
      </c>
      <c r="P488">
        <v>177</v>
      </c>
      <c r="Q488" t="s">
        <v>48</v>
      </c>
      <c r="R488" t="s">
        <v>153</v>
      </c>
      <c r="S488" t="s">
        <v>50</v>
      </c>
      <c r="T488" t="s">
        <v>51</v>
      </c>
      <c r="U488" t="s">
        <v>52</v>
      </c>
      <c r="V488">
        <v>1.05</v>
      </c>
      <c r="W488" s="1">
        <v>750.75000000000011</v>
      </c>
      <c r="X488">
        <v>1</v>
      </c>
      <c r="Y488">
        <v>0.78</v>
      </c>
      <c r="Z488">
        <v>5</v>
      </c>
      <c r="AA488">
        <v>0.156</v>
      </c>
      <c r="AB488" s="2">
        <v>0</v>
      </c>
      <c r="AC488" s="1">
        <v>0</v>
      </c>
      <c r="AD488" s="7">
        <v>43518</v>
      </c>
      <c r="AE488" s="7">
        <v>43518</v>
      </c>
      <c r="AF488">
        <v>0</v>
      </c>
      <c r="AG488" t="s">
        <v>53</v>
      </c>
      <c r="AH488" s="2">
        <v>0</v>
      </c>
      <c r="AI488" s="1">
        <v>0</v>
      </c>
      <c r="AJ488" s="1">
        <v>0</v>
      </c>
      <c r="AK488" s="6" t="str">
        <f>+IF(Tabla1[[#This Row],[REQUEST_TY]]="SR MANTENIMIENTO CORRECTIVO", "EMERGENCIA", "OTROS")</f>
        <v>EMERGENCIA</v>
      </c>
      <c r="AL488" s="6" t="str">
        <f>+_xlfn.IFS(Tabla1[[#This Row],[Veces obj]]&lt;=1,"0-1",Tabla1[[#This Row],[Veces obj]]&lt;=2,"1-2",Tabla1[[#This Row],[Veces obj]]&lt;=3,"2-3",TRUE,"&gt;3")</f>
        <v>0-1</v>
      </c>
      <c r="AM488" s="6" t="str">
        <f>+_xlfn.IFS(MONTH(Tabla1[[#This Row],[MES]])&lt;=3,"Q1",MONTH(Tabla1[[#This Row],[MES]])&lt;=6,"Q2",MONTH(Tabla1[[#This Row],[MES]])&lt;=9,"Q3",TRUE,"Q4")</f>
        <v>Q1</v>
      </c>
      <c r="AN488" t="str">
        <f>+IFERROR(VLOOKUP(Tabla1[[#This Row],[CUENTA]],CTAS[],2,0),"OTROS")</f>
        <v>OTROS</v>
      </c>
      <c r="AP488" t="str">
        <f>+IFERROR(VLOOKUP(Tabla1[[#This Row],[EMPLEADO]],IS[],3,0),"OTROS")</f>
        <v>OTROS</v>
      </c>
      <c r="AQ488" t="str">
        <f>+IFERROR(VLOOKUP(Tabla1[[#This Row],[EMPLEADO]],IS[[NÓMINA]:[INGENIERO]],2,0),"OTROS")</f>
        <v>OTROS</v>
      </c>
    </row>
    <row r="489" spans="1:43" x14ac:dyDescent="0.25">
      <c r="A489" t="s">
        <v>36</v>
      </c>
      <c r="B489">
        <v>1</v>
      </c>
      <c r="C489" t="s">
        <v>1045</v>
      </c>
      <c r="D489" t="s">
        <v>38</v>
      </c>
      <c r="E489" t="s">
        <v>133</v>
      </c>
      <c r="F489" t="s">
        <v>1046</v>
      </c>
      <c r="G489" s="17" t="s">
        <v>1047</v>
      </c>
      <c r="H489" t="s">
        <v>471</v>
      </c>
      <c r="I489" t="s">
        <v>43</v>
      </c>
      <c r="J489" t="s">
        <v>8</v>
      </c>
      <c r="K489" t="s">
        <v>59</v>
      </c>
      <c r="L489" t="s">
        <v>780</v>
      </c>
      <c r="M489" t="s">
        <v>310</v>
      </c>
      <c r="N489">
        <v>0</v>
      </c>
      <c r="O489" t="s">
        <v>47</v>
      </c>
      <c r="P489">
        <v>1</v>
      </c>
      <c r="Q489" t="s">
        <v>388</v>
      </c>
      <c r="R489" t="s">
        <v>138</v>
      </c>
      <c r="S489" t="s">
        <v>139</v>
      </c>
      <c r="T489" t="s">
        <v>51</v>
      </c>
      <c r="U489" t="s">
        <v>872</v>
      </c>
      <c r="V489">
        <v>0</v>
      </c>
      <c r="W489" s="1">
        <v>0</v>
      </c>
      <c r="X489">
        <v>1</v>
      </c>
      <c r="Y489">
        <v>0.63</v>
      </c>
      <c r="Z489">
        <v>4</v>
      </c>
      <c r="AA489">
        <v>0.1575</v>
      </c>
      <c r="AB489" s="2">
        <v>0</v>
      </c>
      <c r="AC489" s="1">
        <v>0</v>
      </c>
      <c r="AD489" s="7">
        <v>43489</v>
      </c>
      <c r="AE489" s="7">
        <v>43489</v>
      </c>
      <c r="AF489">
        <v>0</v>
      </c>
      <c r="AG489" t="s">
        <v>53</v>
      </c>
      <c r="AH489" s="2">
        <v>0</v>
      </c>
      <c r="AI489" s="1">
        <v>0</v>
      </c>
      <c r="AJ489" s="1">
        <v>0</v>
      </c>
      <c r="AK489" s="6" t="str">
        <f>+IF(Tabla1[[#This Row],[REQUEST_TY]]="SR MANTENIMIENTO CORRECTIVO", "EMERGENCIA", "OTROS")</f>
        <v>EMERGENCIA</v>
      </c>
      <c r="AL489" s="6" t="str">
        <f>+_xlfn.IFS(Tabla1[[#This Row],[Veces obj]]&lt;=1,"0-1",Tabla1[[#This Row],[Veces obj]]&lt;=2,"1-2",Tabla1[[#This Row],[Veces obj]]&lt;=3,"2-3",TRUE,"&gt;3")</f>
        <v>0-1</v>
      </c>
      <c r="AM489" s="6" t="str">
        <f>+_xlfn.IFS(MONTH(Tabla1[[#This Row],[MES]])&lt;=3,"Q1",MONTH(Tabla1[[#This Row],[MES]])&lt;=6,"Q2",MONTH(Tabla1[[#This Row],[MES]])&lt;=9,"Q3",TRUE,"Q4")</f>
        <v>Q1</v>
      </c>
      <c r="AN489" t="str">
        <f>+IFERROR(VLOOKUP(Tabla1[[#This Row],[CUENTA]],CTAS[],2,0),"OTROS")</f>
        <v>OTROS</v>
      </c>
      <c r="AP489" t="str">
        <f>+IFERROR(VLOOKUP(Tabla1[[#This Row],[EMPLEADO]],IS[],3,0),"OTROS")</f>
        <v>OTROS</v>
      </c>
      <c r="AQ489" t="str">
        <f>+IFERROR(VLOOKUP(Tabla1[[#This Row],[EMPLEADO]],IS[[NÓMINA]:[INGENIERO]],2,0),"OTROS")</f>
        <v>OTROS</v>
      </c>
    </row>
    <row r="490" spans="1:43" x14ac:dyDescent="0.25">
      <c r="A490" t="s">
        <v>36</v>
      </c>
      <c r="B490">
        <v>1</v>
      </c>
      <c r="C490" t="s">
        <v>1048</v>
      </c>
      <c r="D490" t="s">
        <v>38</v>
      </c>
      <c r="E490" t="s">
        <v>1049</v>
      </c>
      <c r="F490" t="s">
        <v>1050</v>
      </c>
      <c r="G490" s="17" t="s">
        <v>1051</v>
      </c>
      <c r="H490" t="s">
        <v>1052</v>
      </c>
      <c r="I490" t="s">
        <v>43</v>
      </c>
      <c r="J490" t="s">
        <v>8</v>
      </c>
      <c r="K490" t="s">
        <v>1053</v>
      </c>
      <c r="L490" t="s">
        <v>1054</v>
      </c>
      <c r="M490" t="s">
        <v>1055</v>
      </c>
      <c r="N490">
        <v>0</v>
      </c>
      <c r="O490" t="s">
        <v>47</v>
      </c>
      <c r="P490">
        <v>24</v>
      </c>
      <c r="Q490" t="s">
        <v>62</v>
      </c>
      <c r="R490" t="s">
        <v>223</v>
      </c>
      <c r="S490" t="s">
        <v>139</v>
      </c>
      <c r="T490" t="s">
        <v>208</v>
      </c>
      <c r="U490" t="s">
        <v>262</v>
      </c>
      <c r="V490">
        <v>1.05</v>
      </c>
      <c r="W490" s="1">
        <v>1651.6500000000003</v>
      </c>
      <c r="X490">
        <v>1</v>
      </c>
      <c r="Y490">
        <v>0.95</v>
      </c>
      <c r="Z490">
        <v>6</v>
      </c>
      <c r="AA490">
        <v>0.15833333333333333</v>
      </c>
      <c r="AB490" s="2">
        <v>0</v>
      </c>
      <c r="AC490" s="1">
        <v>0</v>
      </c>
      <c r="AD490" s="7">
        <v>43465</v>
      </c>
      <c r="AE490" s="7">
        <v>43467</v>
      </c>
      <c r="AF490">
        <v>1</v>
      </c>
      <c r="AG490" t="s">
        <v>53</v>
      </c>
      <c r="AH490" s="2">
        <v>0</v>
      </c>
      <c r="AI490" s="1">
        <v>0</v>
      </c>
      <c r="AJ490" s="1">
        <v>0</v>
      </c>
      <c r="AK490" s="6" t="str">
        <f>+IF(Tabla1[[#This Row],[REQUEST_TY]]="SR MANTENIMIENTO CORRECTIVO", "EMERGENCIA", "OTROS")</f>
        <v>EMERGENCIA</v>
      </c>
      <c r="AL490" s="6" t="str">
        <f>+_xlfn.IFS(Tabla1[[#This Row],[Veces obj]]&lt;=1,"0-1",Tabla1[[#This Row],[Veces obj]]&lt;=2,"1-2",Tabla1[[#This Row],[Veces obj]]&lt;=3,"2-3",TRUE,"&gt;3")</f>
        <v>0-1</v>
      </c>
      <c r="AM490" s="6" t="str">
        <f>+_xlfn.IFS(MONTH(Tabla1[[#This Row],[MES]])&lt;=3,"Q1",MONTH(Tabla1[[#This Row],[MES]])&lt;=6,"Q2",MONTH(Tabla1[[#This Row],[MES]])&lt;=9,"Q3",TRUE,"Q4")</f>
        <v>Q1</v>
      </c>
      <c r="AN490" t="str">
        <f>+IFERROR(VLOOKUP(Tabla1[[#This Row],[CUENTA]],CTAS[],2,0),"OTROS")</f>
        <v>OTROS</v>
      </c>
      <c r="AP490" t="str">
        <f>+IFERROR(VLOOKUP(Tabla1[[#This Row],[EMPLEADO]],IS[],3,0),"OTROS")</f>
        <v>OTROS</v>
      </c>
      <c r="AQ490" t="str">
        <f>+IFERROR(VLOOKUP(Tabla1[[#This Row],[EMPLEADO]],IS[[NÓMINA]:[INGENIERO]],2,0),"OTROS")</f>
        <v>OTROS</v>
      </c>
    </row>
    <row r="491" spans="1:43" x14ac:dyDescent="0.25">
      <c r="A491" t="s">
        <v>36</v>
      </c>
      <c r="B491">
        <v>1</v>
      </c>
      <c r="C491" t="s">
        <v>1056</v>
      </c>
      <c r="D491" t="s">
        <v>38</v>
      </c>
      <c r="E491" t="s">
        <v>39</v>
      </c>
      <c r="F491" t="s">
        <v>1057</v>
      </c>
      <c r="G491" s="17" t="s">
        <v>1058</v>
      </c>
      <c r="H491" t="s">
        <v>471</v>
      </c>
      <c r="I491" t="s">
        <v>43</v>
      </c>
      <c r="J491" t="s">
        <v>8</v>
      </c>
      <c r="K491" t="s">
        <v>1059</v>
      </c>
      <c r="L491" t="s">
        <v>1060</v>
      </c>
      <c r="M491" t="s">
        <v>310</v>
      </c>
      <c r="N491">
        <v>0</v>
      </c>
      <c r="O491" t="s">
        <v>47</v>
      </c>
      <c r="P491">
        <v>51</v>
      </c>
      <c r="Q491" t="s">
        <v>82</v>
      </c>
      <c r="R491" t="s">
        <v>49</v>
      </c>
      <c r="S491" t="s">
        <v>50</v>
      </c>
      <c r="T491" t="s">
        <v>51</v>
      </c>
      <c r="U491" t="s">
        <v>120</v>
      </c>
      <c r="V491">
        <v>0.8</v>
      </c>
      <c r="W491" s="1">
        <v>572.00000000000011</v>
      </c>
      <c r="X491">
        <v>1</v>
      </c>
      <c r="Y491">
        <v>0.8</v>
      </c>
      <c r="Z491">
        <v>5</v>
      </c>
      <c r="AA491">
        <v>0.16</v>
      </c>
      <c r="AB491" s="2">
        <v>0</v>
      </c>
      <c r="AC491" s="1">
        <v>0</v>
      </c>
      <c r="AD491" s="7">
        <v>43481</v>
      </c>
      <c r="AE491" s="7">
        <v>43481</v>
      </c>
      <c r="AF491">
        <v>0</v>
      </c>
      <c r="AG491" t="s">
        <v>53</v>
      </c>
      <c r="AH491" s="2">
        <v>0</v>
      </c>
      <c r="AI491" s="1">
        <v>0</v>
      </c>
      <c r="AJ491" s="1">
        <v>0</v>
      </c>
      <c r="AK491" s="6" t="str">
        <f>+IF(Tabla1[[#This Row],[REQUEST_TY]]="SR MANTENIMIENTO CORRECTIVO", "EMERGENCIA", "OTROS")</f>
        <v>EMERGENCIA</v>
      </c>
      <c r="AL491" s="6" t="str">
        <f>+_xlfn.IFS(Tabla1[[#This Row],[Veces obj]]&lt;=1,"0-1",Tabla1[[#This Row],[Veces obj]]&lt;=2,"1-2",Tabla1[[#This Row],[Veces obj]]&lt;=3,"2-3",TRUE,"&gt;3")</f>
        <v>0-1</v>
      </c>
      <c r="AM491" s="6" t="str">
        <f>+_xlfn.IFS(MONTH(Tabla1[[#This Row],[MES]])&lt;=3,"Q1",MONTH(Tabla1[[#This Row],[MES]])&lt;=6,"Q2",MONTH(Tabla1[[#This Row],[MES]])&lt;=9,"Q3",TRUE,"Q4")</f>
        <v>Q1</v>
      </c>
      <c r="AN491" t="str">
        <f>+IFERROR(VLOOKUP(Tabla1[[#This Row],[CUENTA]],CTAS[],2,0),"OTROS")</f>
        <v>OTROS</v>
      </c>
      <c r="AP491" t="str">
        <f>+IFERROR(VLOOKUP(Tabla1[[#This Row],[EMPLEADO]],IS[],3,0),"OTROS")</f>
        <v>OTROS</v>
      </c>
      <c r="AQ491" t="str">
        <f>+IFERROR(VLOOKUP(Tabla1[[#This Row],[EMPLEADO]],IS[[NÓMINA]:[INGENIERO]],2,0),"OTROS")</f>
        <v>OTROS</v>
      </c>
    </row>
    <row r="492" spans="1:43" x14ac:dyDescent="0.25">
      <c r="A492" t="s">
        <v>4444</v>
      </c>
      <c r="B492">
        <v>1</v>
      </c>
      <c r="C492" t="s">
        <v>5437</v>
      </c>
      <c r="D492" t="s">
        <v>38</v>
      </c>
      <c r="E492" t="s">
        <v>113</v>
      </c>
      <c r="F492" t="s">
        <v>5438</v>
      </c>
      <c r="G492" s="17" t="s">
        <v>5439</v>
      </c>
      <c r="H492" t="s">
        <v>679</v>
      </c>
      <c r="I492" t="s">
        <v>43</v>
      </c>
      <c r="J492" t="s">
        <v>8</v>
      </c>
      <c r="K492" t="s">
        <v>144</v>
      </c>
      <c r="L492" t="s">
        <v>3320</v>
      </c>
      <c r="M492" t="s">
        <v>794</v>
      </c>
      <c r="N492">
        <v>0</v>
      </c>
      <c r="O492" t="s">
        <v>47</v>
      </c>
      <c r="P492">
        <v>221</v>
      </c>
      <c r="Q492" t="s">
        <v>48</v>
      </c>
      <c r="R492" t="s">
        <v>49</v>
      </c>
      <c r="S492" t="s">
        <v>50</v>
      </c>
      <c r="T492" t="s">
        <v>51</v>
      </c>
      <c r="U492" t="s">
        <v>52</v>
      </c>
      <c r="V492">
        <v>1.05</v>
      </c>
      <c r="W492" s="1">
        <v>750.75000000000011</v>
      </c>
      <c r="X492">
        <v>1</v>
      </c>
      <c r="Y492">
        <v>0.8</v>
      </c>
      <c r="Z492">
        <v>5</v>
      </c>
      <c r="AA492">
        <v>0.16</v>
      </c>
      <c r="AB492" s="2">
        <v>0</v>
      </c>
      <c r="AC492" s="1">
        <v>0</v>
      </c>
      <c r="AD492" s="7">
        <v>43504</v>
      </c>
      <c r="AE492" s="7">
        <v>43504</v>
      </c>
      <c r="AF492">
        <v>0</v>
      </c>
      <c r="AG492" t="s">
        <v>53</v>
      </c>
      <c r="AH492" s="2">
        <v>0</v>
      </c>
      <c r="AI492" s="1">
        <v>0</v>
      </c>
      <c r="AJ492" s="1">
        <v>0</v>
      </c>
      <c r="AK492" s="6" t="str">
        <f>+IF(Tabla1[[#This Row],[REQUEST_TY]]="SR MANTENIMIENTO CORRECTIVO", "EMERGENCIA", "OTROS")</f>
        <v>EMERGENCIA</v>
      </c>
      <c r="AL492" s="6" t="str">
        <f>+_xlfn.IFS(Tabla1[[#This Row],[Veces obj]]&lt;=1,"0-1",Tabla1[[#This Row],[Veces obj]]&lt;=2,"1-2",Tabla1[[#This Row],[Veces obj]]&lt;=3,"2-3",TRUE,"&gt;3")</f>
        <v>0-1</v>
      </c>
      <c r="AM492" s="6" t="str">
        <f>+_xlfn.IFS(MONTH(Tabla1[[#This Row],[MES]])&lt;=3,"Q1",MONTH(Tabla1[[#This Row],[MES]])&lt;=6,"Q2",MONTH(Tabla1[[#This Row],[MES]])&lt;=9,"Q3",TRUE,"Q4")</f>
        <v>Q1</v>
      </c>
      <c r="AN492" t="str">
        <f>+IFERROR(VLOOKUP(Tabla1[[#This Row],[CUENTA]],CTAS[],2,0),"OTROS")</f>
        <v>OTROS</v>
      </c>
      <c r="AP492" t="str">
        <f>+IFERROR(VLOOKUP(Tabla1[[#This Row],[EMPLEADO]],IS[],3,0),"OTROS")</f>
        <v>OTROS</v>
      </c>
      <c r="AQ492" t="str">
        <f>+IFERROR(VLOOKUP(Tabla1[[#This Row],[EMPLEADO]],IS[[NÓMINA]:[INGENIERO]],2,0),"OTROS")</f>
        <v>OTROS</v>
      </c>
    </row>
    <row r="493" spans="1:43" x14ac:dyDescent="0.25">
      <c r="A493" t="s">
        <v>4444</v>
      </c>
      <c r="B493">
        <v>1</v>
      </c>
      <c r="C493" t="s">
        <v>4857</v>
      </c>
      <c r="D493" t="s">
        <v>38</v>
      </c>
      <c r="E493" t="s">
        <v>4548</v>
      </c>
      <c r="F493" t="s">
        <v>4858</v>
      </c>
      <c r="G493" s="17" t="s">
        <v>4859</v>
      </c>
      <c r="H493" t="s">
        <v>266</v>
      </c>
      <c r="I493" t="s">
        <v>43</v>
      </c>
      <c r="J493" t="s">
        <v>8</v>
      </c>
      <c r="K493" t="s">
        <v>254</v>
      </c>
      <c r="L493" t="s">
        <v>1092</v>
      </c>
      <c r="M493" t="s">
        <v>73</v>
      </c>
      <c r="N493">
        <v>0</v>
      </c>
      <c r="O493" t="s">
        <v>47</v>
      </c>
      <c r="P493">
        <v>70</v>
      </c>
      <c r="Q493" t="s">
        <v>48</v>
      </c>
      <c r="R493" t="s">
        <v>49</v>
      </c>
      <c r="S493" t="s">
        <v>50</v>
      </c>
      <c r="T493" t="s">
        <v>51</v>
      </c>
      <c r="U493" t="s">
        <v>52</v>
      </c>
      <c r="V493">
        <v>1.05</v>
      </c>
      <c r="W493" s="1">
        <v>750.75000000000011</v>
      </c>
      <c r="X493">
        <v>1</v>
      </c>
      <c r="Y493">
        <v>0.4</v>
      </c>
      <c r="Z493">
        <v>5</v>
      </c>
      <c r="AA493">
        <v>0.08</v>
      </c>
      <c r="AB493" s="2">
        <v>0</v>
      </c>
      <c r="AC493" s="1">
        <v>0</v>
      </c>
      <c r="AD493" s="7">
        <v>43497</v>
      </c>
      <c r="AE493" s="7">
        <v>43501</v>
      </c>
      <c r="AF493">
        <v>1</v>
      </c>
      <c r="AG493" t="s">
        <v>53</v>
      </c>
      <c r="AH493" s="2">
        <v>0</v>
      </c>
      <c r="AI493" s="1">
        <v>0</v>
      </c>
      <c r="AJ493" s="1">
        <v>0</v>
      </c>
      <c r="AK493" s="6" t="str">
        <f>+IF(Tabla1[[#This Row],[REQUEST_TY]]="SR MANTENIMIENTO CORRECTIVO", "EMERGENCIA", "OTROS")</f>
        <v>EMERGENCIA</v>
      </c>
      <c r="AL493" s="6" t="str">
        <f>+_xlfn.IFS(Tabla1[[#This Row],[Veces obj]]&lt;=1,"0-1",Tabla1[[#This Row],[Veces obj]]&lt;=2,"1-2",Tabla1[[#This Row],[Veces obj]]&lt;=3,"2-3",TRUE,"&gt;3")</f>
        <v>0-1</v>
      </c>
      <c r="AM493" s="6" t="str">
        <f>+_xlfn.IFS(MONTH(Tabla1[[#This Row],[MES]])&lt;=3,"Q1",MONTH(Tabla1[[#This Row],[MES]])&lt;=6,"Q2",MONTH(Tabla1[[#This Row],[MES]])&lt;=9,"Q3",TRUE,"Q4")</f>
        <v>Q1</v>
      </c>
      <c r="AN493" t="str">
        <f>+IFERROR(VLOOKUP(Tabla1[[#This Row],[CUENTA]],CTAS[],2,0),"OTROS")</f>
        <v>OTROS</v>
      </c>
      <c r="AO493">
        <v>1</v>
      </c>
      <c r="AP493" t="str">
        <f>+IFERROR(VLOOKUP(Tabla1[[#This Row],[EMPLEADO]],IS[],3,0),"OTROS")</f>
        <v>JUAREZ</v>
      </c>
      <c r="AQ493" t="str">
        <f>+IFERROR(VLOOKUP(Tabla1[[#This Row],[EMPLEADO]],IS[[NÓMINA]:[INGENIERO]],2,0),"OTROS")</f>
        <v>CESAR MAR</v>
      </c>
    </row>
    <row r="494" spans="1:43" x14ac:dyDescent="0.25">
      <c r="A494" t="s">
        <v>4444</v>
      </c>
      <c r="B494">
        <v>1</v>
      </c>
      <c r="C494" t="s">
        <v>7071</v>
      </c>
      <c r="D494" t="s">
        <v>38</v>
      </c>
      <c r="E494" t="s">
        <v>226</v>
      </c>
      <c r="F494" t="s">
        <v>7072</v>
      </c>
      <c r="G494" s="17" t="s">
        <v>7073</v>
      </c>
      <c r="H494" t="s">
        <v>568</v>
      </c>
      <c r="I494" t="s">
        <v>43</v>
      </c>
      <c r="J494" t="s">
        <v>8</v>
      </c>
      <c r="K494" t="s">
        <v>71</v>
      </c>
      <c r="L494" t="s">
        <v>569</v>
      </c>
      <c r="M494" t="s">
        <v>570</v>
      </c>
      <c r="N494">
        <v>0</v>
      </c>
      <c r="O494" t="s">
        <v>47</v>
      </c>
      <c r="P494">
        <v>252</v>
      </c>
      <c r="Q494" t="s">
        <v>48</v>
      </c>
      <c r="R494" t="s">
        <v>153</v>
      </c>
      <c r="S494" t="s">
        <v>50</v>
      </c>
      <c r="T494" t="s">
        <v>51</v>
      </c>
      <c r="U494" t="s">
        <v>52</v>
      </c>
      <c r="V494">
        <v>1.05</v>
      </c>
      <c r="W494" s="1">
        <v>750.75000000000011</v>
      </c>
      <c r="X494">
        <v>1</v>
      </c>
      <c r="Y494">
        <v>0.8</v>
      </c>
      <c r="Z494">
        <v>5</v>
      </c>
      <c r="AA494">
        <v>0.16</v>
      </c>
      <c r="AB494" s="2">
        <v>0</v>
      </c>
      <c r="AC494" s="1">
        <v>0</v>
      </c>
      <c r="AD494" s="7">
        <v>43521</v>
      </c>
      <c r="AE494" s="7">
        <v>43521</v>
      </c>
      <c r="AF494">
        <v>0</v>
      </c>
      <c r="AG494" t="s">
        <v>53</v>
      </c>
      <c r="AH494" s="2">
        <v>0</v>
      </c>
      <c r="AI494" s="1">
        <v>0</v>
      </c>
      <c r="AJ494" s="1">
        <v>0</v>
      </c>
      <c r="AK494" s="6" t="str">
        <f>+IF(Tabla1[[#This Row],[REQUEST_TY]]="SR MANTENIMIENTO CORRECTIVO", "EMERGENCIA", "OTROS")</f>
        <v>EMERGENCIA</v>
      </c>
      <c r="AL494" s="6" t="str">
        <f>+_xlfn.IFS(Tabla1[[#This Row],[Veces obj]]&lt;=1,"0-1",Tabla1[[#This Row],[Veces obj]]&lt;=2,"1-2",Tabla1[[#This Row],[Veces obj]]&lt;=3,"2-3",TRUE,"&gt;3")</f>
        <v>0-1</v>
      </c>
      <c r="AM494" s="6" t="str">
        <f>+_xlfn.IFS(MONTH(Tabla1[[#This Row],[MES]])&lt;=3,"Q1",MONTH(Tabla1[[#This Row],[MES]])&lt;=6,"Q2",MONTH(Tabla1[[#This Row],[MES]])&lt;=9,"Q3",TRUE,"Q4")</f>
        <v>Q1</v>
      </c>
      <c r="AN494" t="str">
        <f>+IFERROR(VLOOKUP(Tabla1[[#This Row],[CUENTA]],CTAS[],2,0),"OTROS")</f>
        <v>OTROS</v>
      </c>
      <c r="AP494" t="str">
        <f>+IFERROR(VLOOKUP(Tabla1[[#This Row],[EMPLEADO]],IS[],3,0),"OTROS")</f>
        <v>OTROS</v>
      </c>
      <c r="AQ494" t="str">
        <f>+IFERROR(VLOOKUP(Tabla1[[#This Row],[EMPLEADO]],IS[[NÓMINA]:[INGENIERO]],2,0),"OTROS")</f>
        <v>OTROS</v>
      </c>
    </row>
    <row r="495" spans="1:43" x14ac:dyDescent="0.25">
      <c r="A495" t="s">
        <v>4444</v>
      </c>
      <c r="B495">
        <v>1</v>
      </c>
      <c r="C495" t="s">
        <v>7084</v>
      </c>
      <c r="D495" t="s">
        <v>38</v>
      </c>
      <c r="E495" t="s">
        <v>55</v>
      </c>
      <c r="F495" t="s">
        <v>7085</v>
      </c>
      <c r="G495" s="17" t="s">
        <v>7086</v>
      </c>
      <c r="H495" t="s">
        <v>308</v>
      </c>
      <c r="I495" t="s">
        <v>43</v>
      </c>
      <c r="J495" t="s">
        <v>8</v>
      </c>
      <c r="K495" t="s">
        <v>102</v>
      </c>
      <c r="L495" t="s">
        <v>376</v>
      </c>
      <c r="M495" t="s">
        <v>310</v>
      </c>
      <c r="N495">
        <v>0</v>
      </c>
      <c r="O495" t="s">
        <v>47</v>
      </c>
      <c r="P495">
        <v>94</v>
      </c>
      <c r="Q495" t="s">
        <v>48</v>
      </c>
      <c r="R495" t="s">
        <v>63</v>
      </c>
      <c r="S495" t="s">
        <v>64</v>
      </c>
      <c r="T495" t="s">
        <v>51</v>
      </c>
      <c r="U495" t="s">
        <v>96</v>
      </c>
      <c r="V495">
        <v>1.1000000000000001</v>
      </c>
      <c r="W495" s="1">
        <v>1501.5000000000002</v>
      </c>
      <c r="X495">
        <v>1</v>
      </c>
      <c r="Y495">
        <v>0.8</v>
      </c>
      <c r="Z495">
        <v>5</v>
      </c>
      <c r="AA495">
        <v>0.16</v>
      </c>
      <c r="AB495" s="2">
        <v>0</v>
      </c>
      <c r="AC495" s="1">
        <v>0</v>
      </c>
      <c r="AD495" s="7">
        <v>43523</v>
      </c>
      <c r="AE495" s="7">
        <v>43524</v>
      </c>
      <c r="AF495">
        <v>1</v>
      </c>
      <c r="AG495" t="s">
        <v>53</v>
      </c>
      <c r="AH495" s="2">
        <v>0</v>
      </c>
      <c r="AI495" s="1">
        <v>0</v>
      </c>
      <c r="AJ495" s="1">
        <v>0</v>
      </c>
      <c r="AK495" s="6" t="str">
        <f>+IF(Tabla1[[#This Row],[REQUEST_TY]]="SR MANTENIMIENTO CORRECTIVO", "EMERGENCIA", "OTROS")</f>
        <v>EMERGENCIA</v>
      </c>
      <c r="AL495" s="6" t="str">
        <f>+_xlfn.IFS(Tabla1[[#This Row],[Veces obj]]&lt;=1,"0-1",Tabla1[[#This Row],[Veces obj]]&lt;=2,"1-2",Tabla1[[#This Row],[Veces obj]]&lt;=3,"2-3",TRUE,"&gt;3")</f>
        <v>0-1</v>
      </c>
      <c r="AM495" s="6" t="str">
        <f>+_xlfn.IFS(MONTH(Tabla1[[#This Row],[MES]])&lt;=3,"Q1",MONTH(Tabla1[[#This Row],[MES]])&lt;=6,"Q2",MONTH(Tabla1[[#This Row],[MES]])&lt;=9,"Q3",TRUE,"Q4")</f>
        <v>Q1</v>
      </c>
      <c r="AN495" t="str">
        <f>+IFERROR(VLOOKUP(Tabla1[[#This Row],[CUENTA]],CTAS[],2,0),"OTROS")</f>
        <v>OTROS</v>
      </c>
      <c r="AP495" t="str">
        <f>+IFERROR(VLOOKUP(Tabla1[[#This Row],[EMPLEADO]],IS[],3,0),"OTROS")</f>
        <v>OTROS</v>
      </c>
      <c r="AQ495" t="str">
        <f>+IFERROR(VLOOKUP(Tabla1[[#This Row],[EMPLEADO]],IS[[NÓMINA]:[INGENIERO]],2,0),"OTROS")</f>
        <v>OTROS</v>
      </c>
    </row>
    <row r="496" spans="1:43" x14ac:dyDescent="0.25">
      <c r="A496" t="s">
        <v>36</v>
      </c>
      <c r="B496">
        <v>1</v>
      </c>
      <c r="C496" t="s">
        <v>1061</v>
      </c>
      <c r="D496" t="s">
        <v>38</v>
      </c>
      <c r="E496" t="s">
        <v>394</v>
      </c>
      <c r="F496" t="s">
        <v>1062</v>
      </c>
      <c r="G496" s="17" t="s">
        <v>396</v>
      </c>
      <c r="H496" t="s">
        <v>1063</v>
      </c>
      <c r="I496" t="s">
        <v>43</v>
      </c>
      <c r="J496" t="s">
        <v>8</v>
      </c>
      <c r="K496" t="s">
        <v>385</v>
      </c>
      <c r="L496" t="s">
        <v>397</v>
      </c>
      <c r="M496" t="s">
        <v>387</v>
      </c>
      <c r="N496">
        <v>0</v>
      </c>
      <c r="O496" t="s">
        <v>47</v>
      </c>
      <c r="P496">
        <v>44</v>
      </c>
      <c r="Q496" t="s">
        <v>82</v>
      </c>
      <c r="R496" t="s">
        <v>63</v>
      </c>
      <c r="S496" t="s">
        <v>64</v>
      </c>
      <c r="T496" t="s">
        <v>51</v>
      </c>
      <c r="U496" t="s">
        <v>83</v>
      </c>
      <c r="V496">
        <v>1.05</v>
      </c>
      <c r="W496" s="1">
        <v>1433.25</v>
      </c>
      <c r="X496">
        <v>1</v>
      </c>
      <c r="Y496">
        <v>0.81</v>
      </c>
      <c r="Z496">
        <v>5</v>
      </c>
      <c r="AA496">
        <v>0.16200000000000001</v>
      </c>
      <c r="AB496" s="2">
        <v>0</v>
      </c>
      <c r="AC496" s="1">
        <v>0</v>
      </c>
      <c r="AD496" s="7">
        <v>43468</v>
      </c>
      <c r="AE496" s="7">
        <v>43468</v>
      </c>
      <c r="AF496">
        <v>0</v>
      </c>
      <c r="AG496" t="s">
        <v>53</v>
      </c>
      <c r="AH496" s="2">
        <v>0</v>
      </c>
      <c r="AI496" s="1">
        <v>0</v>
      </c>
      <c r="AJ496" s="1">
        <v>0</v>
      </c>
      <c r="AK496" s="6" t="str">
        <f>+IF(Tabla1[[#This Row],[REQUEST_TY]]="SR MANTENIMIENTO CORRECTIVO", "EMERGENCIA", "OTROS")</f>
        <v>EMERGENCIA</v>
      </c>
      <c r="AL496" s="6" t="str">
        <f>+_xlfn.IFS(Tabla1[[#This Row],[Veces obj]]&lt;=1,"0-1",Tabla1[[#This Row],[Veces obj]]&lt;=2,"1-2",Tabla1[[#This Row],[Veces obj]]&lt;=3,"2-3",TRUE,"&gt;3")</f>
        <v>0-1</v>
      </c>
      <c r="AM496" s="6" t="str">
        <f>+_xlfn.IFS(MONTH(Tabla1[[#This Row],[MES]])&lt;=3,"Q1",MONTH(Tabla1[[#This Row],[MES]])&lt;=6,"Q2",MONTH(Tabla1[[#This Row],[MES]])&lt;=9,"Q3",TRUE,"Q4")</f>
        <v>Q1</v>
      </c>
      <c r="AN496" t="str">
        <f>+IFERROR(VLOOKUP(Tabla1[[#This Row],[CUENTA]],CTAS[],2,0),"OTROS")</f>
        <v>OTROS</v>
      </c>
      <c r="AP496" t="str">
        <f>+IFERROR(VLOOKUP(Tabla1[[#This Row],[EMPLEADO]],IS[],3,0),"OTROS")</f>
        <v>OTROS</v>
      </c>
      <c r="AQ496" t="str">
        <f>+IFERROR(VLOOKUP(Tabla1[[#This Row],[EMPLEADO]],IS[[NÓMINA]:[INGENIERO]],2,0),"OTROS")</f>
        <v>OTROS</v>
      </c>
    </row>
    <row r="497" spans="1:43" x14ac:dyDescent="0.25">
      <c r="A497" t="s">
        <v>36</v>
      </c>
      <c r="B497">
        <v>1</v>
      </c>
      <c r="C497" t="s">
        <v>1064</v>
      </c>
      <c r="D497" t="s">
        <v>38</v>
      </c>
      <c r="E497" t="s">
        <v>113</v>
      </c>
      <c r="F497" t="s">
        <v>1065</v>
      </c>
      <c r="G497" s="17" t="s">
        <v>1066</v>
      </c>
      <c r="H497" t="s">
        <v>308</v>
      </c>
      <c r="I497" t="s">
        <v>43</v>
      </c>
      <c r="J497" t="s">
        <v>8</v>
      </c>
      <c r="K497" t="s">
        <v>144</v>
      </c>
      <c r="L497" t="s">
        <v>616</v>
      </c>
      <c r="M497" t="s">
        <v>46</v>
      </c>
      <c r="N497">
        <v>0</v>
      </c>
      <c r="O497" t="s">
        <v>47</v>
      </c>
      <c r="P497">
        <v>28</v>
      </c>
      <c r="Q497" t="s">
        <v>62</v>
      </c>
      <c r="R497" t="s">
        <v>49</v>
      </c>
      <c r="S497" t="s">
        <v>50</v>
      </c>
      <c r="T497" t="s">
        <v>51</v>
      </c>
      <c r="U497" t="s">
        <v>154</v>
      </c>
      <c r="V497">
        <v>0.6</v>
      </c>
      <c r="W497" s="1">
        <v>429.00000000000006</v>
      </c>
      <c r="X497">
        <v>1</v>
      </c>
      <c r="Y497">
        <v>0.81</v>
      </c>
      <c r="Z497">
        <v>5</v>
      </c>
      <c r="AA497">
        <v>0.16200000000000001</v>
      </c>
      <c r="AB497" s="2">
        <v>0</v>
      </c>
      <c r="AC497" s="1">
        <v>0</v>
      </c>
      <c r="AD497" s="7">
        <v>43475</v>
      </c>
      <c r="AE497" s="7">
        <v>43475</v>
      </c>
      <c r="AF497">
        <v>0</v>
      </c>
      <c r="AG497" t="s">
        <v>53</v>
      </c>
      <c r="AH497" s="2">
        <v>0</v>
      </c>
      <c r="AI497" s="1">
        <v>0</v>
      </c>
      <c r="AJ497" s="1">
        <v>0</v>
      </c>
      <c r="AK497" s="6" t="str">
        <f>+IF(Tabla1[[#This Row],[REQUEST_TY]]="SR MANTENIMIENTO CORRECTIVO", "EMERGENCIA", "OTROS")</f>
        <v>EMERGENCIA</v>
      </c>
      <c r="AL497" s="6" t="str">
        <f>+_xlfn.IFS(Tabla1[[#This Row],[Veces obj]]&lt;=1,"0-1",Tabla1[[#This Row],[Veces obj]]&lt;=2,"1-2",Tabla1[[#This Row],[Veces obj]]&lt;=3,"2-3",TRUE,"&gt;3")</f>
        <v>0-1</v>
      </c>
      <c r="AM497" s="6" t="str">
        <f>+_xlfn.IFS(MONTH(Tabla1[[#This Row],[MES]])&lt;=3,"Q1",MONTH(Tabla1[[#This Row],[MES]])&lt;=6,"Q2",MONTH(Tabla1[[#This Row],[MES]])&lt;=9,"Q3",TRUE,"Q4")</f>
        <v>Q1</v>
      </c>
      <c r="AN497" t="str">
        <f>+IFERROR(VLOOKUP(Tabla1[[#This Row],[CUENTA]],CTAS[],2,0),"OTROS")</f>
        <v>OTROS</v>
      </c>
      <c r="AP497" t="str">
        <f>+IFERROR(VLOOKUP(Tabla1[[#This Row],[EMPLEADO]],IS[],3,0),"OTROS")</f>
        <v>OTROS</v>
      </c>
      <c r="AQ497" t="str">
        <f>+IFERROR(VLOOKUP(Tabla1[[#This Row],[EMPLEADO]],IS[[NÓMINA]:[INGENIERO]],2,0),"OTROS")</f>
        <v>OTROS</v>
      </c>
    </row>
    <row r="498" spans="1:43" x14ac:dyDescent="0.25">
      <c r="A498" t="s">
        <v>36</v>
      </c>
      <c r="B498">
        <v>1</v>
      </c>
      <c r="C498" t="s">
        <v>1067</v>
      </c>
      <c r="D498" t="s">
        <v>38</v>
      </c>
      <c r="E498" t="s">
        <v>133</v>
      </c>
      <c r="F498" t="s">
        <v>1068</v>
      </c>
      <c r="G498" s="17" t="s">
        <v>1069</v>
      </c>
      <c r="H498" t="s">
        <v>679</v>
      </c>
      <c r="I498" t="s">
        <v>43</v>
      </c>
      <c r="J498" t="s">
        <v>8</v>
      </c>
      <c r="K498" t="s">
        <v>59</v>
      </c>
      <c r="L498" t="s">
        <v>1070</v>
      </c>
      <c r="M498" t="s">
        <v>1071</v>
      </c>
      <c r="N498">
        <v>0</v>
      </c>
      <c r="O498" t="s">
        <v>47</v>
      </c>
      <c r="P498">
        <v>70</v>
      </c>
      <c r="Q498" t="s">
        <v>48</v>
      </c>
      <c r="R498" t="s">
        <v>138</v>
      </c>
      <c r="S498" t="s">
        <v>139</v>
      </c>
      <c r="T498" t="s">
        <v>51</v>
      </c>
      <c r="U498" t="s">
        <v>353</v>
      </c>
      <c r="V498">
        <v>1.1499999999999999</v>
      </c>
      <c r="W498" s="1">
        <v>1808.95</v>
      </c>
      <c r="X498">
        <v>1</v>
      </c>
      <c r="Y498">
        <v>0.65</v>
      </c>
      <c r="Z498">
        <v>4</v>
      </c>
      <c r="AA498">
        <v>0.16250000000000001</v>
      </c>
      <c r="AB498" s="2">
        <v>0</v>
      </c>
      <c r="AC498" s="1">
        <v>0</v>
      </c>
      <c r="AD498" s="7">
        <v>43488</v>
      </c>
      <c r="AE498" s="7">
        <v>43488</v>
      </c>
      <c r="AF498">
        <v>0</v>
      </c>
      <c r="AG498" t="s">
        <v>53</v>
      </c>
      <c r="AH498" s="2">
        <v>0</v>
      </c>
      <c r="AI498" s="1">
        <v>0</v>
      </c>
      <c r="AJ498" s="1">
        <v>0</v>
      </c>
      <c r="AK498" s="6" t="str">
        <f>+IF(Tabla1[[#This Row],[REQUEST_TY]]="SR MANTENIMIENTO CORRECTIVO", "EMERGENCIA", "OTROS")</f>
        <v>EMERGENCIA</v>
      </c>
      <c r="AL498" s="6" t="str">
        <f>+_xlfn.IFS(Tabla1[[#This Row],[Veces obj]]&lt;=1,"0-1",Tabla1[[#This Row],[Veces obj]]&lt;=2,"1-2",Tabla1[[#This Row],[Veces obj]]&lt;=3,"2-3",TRUE,"&gt;3")</f>
        <v>0-1</v>
      </c>
      <c r="AM498" s="6" t="str">
        <f>+_xlfn.IFS(MONTH(Tabla1[[#This Row],[MES]])&lt;=3,"Q1",MONTH(Tabla1[[#This Row],[MES]])&lt;=6,"Q2",MONTH(Tabla1[[#This Row],[MES]])&lt;=9,"Q3",TRUE,"Q4")</f>
        <v>Q1</v>
      </c>
      <c r="AN498" t="str">
        <f>+IFERROR(VLOOKUP(Tabla1[[#This Row],[CUENTA]],CTAS[],2,0),"OTROS")</f>
        <v>OTROS</v>
      </c>
      <c r="AP498" t="str">
        <f>+IFERROR(VLOOKUP(Tabla1[[#This Row],[EMPLEADO]],IS[],3,0),"OTROS")</f>
        <v>OTROS</v>
      </c>
      <c r="AQ498" t="str">
        <f>+IFERROR(VLOOKUP(Tabla1[[#This Row],[EMPLEADO]],IS[[NÓMINA]:[INGENIERO]],2,0),"OTROS")</f>
        <v>OTROS</v>
      </c>
    </row>
    <row r="499" spans="1:43" x14ac:dyDescent="0.25">
      <c r="A499" t="s">
        <v>36</v>
      </c>
      <c r="B499">
        <v>1</v>
      </c>
      <c r="C499" t="s">
        <v>1072</v>
      </c>
      <c r="D499" t="s">
        <v>38</v>
      </c>
      <c r="E499" t="s">
        <v>76</v>
      </c>
      <c r="F499" t="s">
        <v>1073</v>
      </c>
      <c r="G499" s="17" t="s">
        <v>1074</v>
      </c>
      <c r="H499" t="s">
        <v>213</v>
      </c>
      <c r="I499" t="s">
        <v>43</v>
      </c>
      <c r="J499" t="s">
        <v>8</v>
      </c>
      <c r="K499" t="s">
        <v>59</v>
      </c>
      <c r="L499" t="s">
        <v>1075</v>
      </c>
      <c r="M499" t="s">
        <v>215</v>
      </c>
      <c r="N499">
        <v>0</v>
      </c>
      <c r="O499" t="s">
        <v>47</v>
      </c>
      <c r="P499">
        <v>42</v>
      </c>
      <c r="Q499" t="s">
        <v>82</v>
      </c>
      <c r="R499" t="s">
        <v>63</v>
      </c>
      <c r="S499" t="s">
        <v>64</v>
      </c>
      <c r="T499" t="s">
        <v>51</v>
      </c>
      <c r="U499" t="s">
        <v>83</v>
      </c>
      <c r="V499">
        <v>1.05</v>
      </c>
      <c r="W499" s="1">
        <v>1433.25</v>
      </c>
      <c r="X499">
        <v>1</v>
      </c>
      <c r="Y499">
        <v>0.82</v>
      </c>
      <c r="Z499">
        <v>5</v>
      </c>
      <c r="AA499">
        <v>0.16399999999999998</v>
      </c>
      <c r="AB499" s="2">
        <v>0</v>
      </c>
      <c r="AC499" s="1">
        <v>0</v>
      </c>
      <c r="AD499" s="7">
        <v>43480</v>
      </c>
      <c r="AE499" s="7">
        <v>43480</v>
      </c>
      <c r="AF499">
        <v>0</v>
      </c>
      <c r="AG499" t="s">
        <v>53</v>
      </c>
      <c r="AH499" s="2">
        <v>0</v>
      </c>
      <c r="AI499" s="1">
        <v>0</v>
      </c>
      <c r="AJ499" s="1">
        <v>0</v>
      </c>
      <c r="AK499" s="6" t="str">
        <f>+IF(Tabla1[[#This Row],[REQUEST_TY]]="SR MANTENIMIENTO CORRECTIVO", "EMERGENCIA", "OTROS")</f>
        <v>EMERGENCIA</v>
      </c>
      <c r="AL499" s="6" t="str">
        <f>+_xlfn.IFS(Tabla1[[#This Row],[Veces obj]]&lt;=1,"0-1",Tabla1[[#This Row],[Veces obj]]&lt;=2,"1-2",Tabla1[[#This Row],[Veces obj]]&lt;=3,"2-3",TRUE,"&gt;3")</f>
        <v>0-1</v>
      </c>
      <c r="AM499" s="6" t="str">
        <f>+_xlfn.IFS(MONTH(Tabla1[[#This Row],[MES]])&lt;=3,"Q1",MONTH(Tabla1[[#This Row],[MES]])&lt;=6,"Q2",MONTH(Tabla1[[#This Row],[MES]])&lt;=9,"Q3",TRUE,"Q4")</f>
        <v>Q1</v>
      </c>
      <c r="AN499" t="str">
        <f>+IFERROR(VLOOKUP(Tabla1[[#This Row],[CUENTA]],CTAS[],2,0),"OTROS")</f>
        <v>OTROS</v>
      </c>
      <c r="AP499" t="str">
        <f>+IFERROR(VLOOKUP(Tabla1[[#This Row],[EMPLEADO]],IS[],3,0),"OTROS")</f>
        <v>OTROS</v>
      </c>
      <c r="AQ499" t="str">
        <f>+IFERROR(VLOOKUP(Tabla1[[#This Row],[EMPLEADO]],IS[[NÓMINA]:[INGENIERO]],2,0),"OTROS")</f>
        <v>OTROS</v>
      </c>
    </row>
    <row r="500" spans="1:43" x14ac:dyDescent="0.25">
      <c r="A500" t="s">
        <v>36</v>
      </c>
      <c r="B500">
        <v>1</v>
      </c>
      <c r="C500" t="s">
        <v>702</v>
      </c>
      <c r="D500" t="s">
        <v>38</v>
      </c>
      <c r="E500" t="s">
        <v>430</v>
      </c>
      <c r="F500" t="s">
        <v>703</v>
      </c>
      <c r="G500" s="17" t="s">
        <v>432</v>
      </c>
      <c r="H500" t="s">
        <v>266</v>
      </c>
      <c r="I500" t="s">
        <v>43</v>
      </c>
      <c r="J500" t="s">
        <v>8</v>
      </c>
      <c r="K500" t="s">
        <v>59</v>
      </c>
      <c r="L500" t="s">
        <v>433</v>
      </c>
      <c r="M500" t="s">
        <v>94</v>
      </c>
      <c r="N500">
        <v>0</v>
      </c>
      <c r="O500" t="s">
        <v>47</v>
      </c>
      <c r="P500">
        <v>18</v>
      </c>
      <c r="Q500" t="s">
        <v>62</v>
      </c>
      <c r="R500" t="s">
        <v>63</v>
      </c>
      <c r="S500" t="s">
        <v>64</v>
      </c>
      <c r="T500" t="s">
        <v>51</v>
      </c>
      <c r="U500" t="s">
        <v>65</v>
      </c>
      <c r="V500">
        <v>0.8</v>
      </c>
      <c r="W500" s="1">
        <v>1092</v>
      </c>
      <c r="X500">
        <v>1</v>
      </c>
      <c r="Y500">
        <v>0.45</v>
      </c>
      <c r="Z500">
        <v>5</v>
      </c>
      <c r="AA500">
        <v>0.09</v>
      </c>
      <c r="AB500" s="2">
        <v>0</v>
      </c>
      <c r="AC500" s="1">
        <v>0</v>
      </c>
      <c r="AD500" s="7">
        <v>43486</v>
      </c>
      <c r="AE500" s="7">
        <v>43486</v>
      </c>
      <c r="AF500">
        <v>0</v>
      </c>
      <c r="AG500" t="s">
        <v>53</v>
      </c>
      <c r="AH500" s="2">
        <v>0</v>
      </c>
      <c r="AI500" s="1">
        <v>0</v>
      </c>
      <c r="AJ500" s="1">
        <v>0</v>
      </c>
      <c r="AK500" s="6" t="str">
        <f>+IF(Tabla1[[#This Row],[REQUEST_TY]]="SR MANTENIMIENTO CORRECTIVO", "EMERGENCIA", "OTROS")</f>
        <v>EMERGENCIA</v>
      </c>
      <c r="AL500" s="6" t="str">
        <f>+_xlfn.IFS(Tabla1[[#This Row],[Veces obj]]&lt;=1,"0-1",Tabla1[[#This Row],[Veces obj]]&lt;=2,"1-2",Tabla1[[#This Row],[Veces obj]]&lt;=3,"2-3",TRUE,"&gt;3")</f>
        <v>0-1</v>
      </c>
      <c r="AM500" s="6" t="str">
        <f>+_xlfn.IFS(MONTH(Tabla1[[#This Row],[MES]])&lt;=3,"Q1",MONTH(Tabla1[[#This Row],[MES]])&lt;=6,"Q2",MONTH(Tabla1[[#This Row],[MES]])&lt;=9,"Q3",TRUE,"Q4")</f>
        <v>Q1</v>
      </c>
      <c r="AN500" t="str">
        <f>+IFERROR(VLOOKUP(Tabla1[[#This Row],[CUENTA]],CTAS[],2,0),"OTROS")</f>
        <v>OTROS</v>
      </c>
      <c r="AO500">
        <v>1</v>
      </c>
      <c r="AP500" t="str">
        <f>+IFERROR(VLOOKUP(Tabla1[[#This Row],[EMPLEADO]],IS[],3,0),"OTROS")</f>
        <v>JUAREZ</v>
      </c>
      <c r="AQ500" t="str">
        <f>+IFERROR(VLOOKUP(Tabla1[[#This Row],[EMPLEADO]],IS[[NÓMINA]:[INGENIERO]],2,0),"OTROS")</f>
        <v>CESAR MAR</v>
      </c>
    </row>
    <row r="501" spans="1:43" x14ac:dyDescent="0.25">
      <c r="A501" t="s">
        <v>36</v>
      </c>
      <c r="B501">
        <v>1</v>
      </c>
      <c r="C501" t="s">
        <v>1081</v>
      </c>
      <c r="D501" t="s">
        <v>38</v>
      </c>
      <c r="E501" t="s">
        <v>636</v>
      </c>
      <c r="F501" t="s">
        <v>1082</v>
      </c>
      <c r="G501" s="17" t="s">
        <v>1083</v>
      </c>
      <c r="H501" t="s">
        <v>308</v>
      </c>
      <c r="I501" t="s">
        <v>43</v>
      </c>
      <c r="J501" t="s">
        <v>8</v>
      </c>
      <c r="K501" t="s">
        <v>495</v>
      </c>
      <c r="L501" t="s">
        <v>496</v>
      </c>
      <c r="M501" t="s">
        <v>46</v>
      </c>
      <c r="N501">
        <v>0</v>
      </c>
      <c r="O501" t="s">
        <v>47</v>
      </c>
      <c r="P501">
        <v>2601</v>
      </c>
      <c r="Q501" t="s">
        <v>48</v>
      </c>
      <c r="R501" t="s">
        <v>153</v>
      </c>
      <c r="S501" t="s">
        <v>50</v>
      </c>
      <c r="T501" t="s">
        <v>51</v>
      </c>
      <c r="U501" t="s">
        <v>52</v>
      </c>
      <c r="V501">
        <v>1.05</v>
      </c>
      <c r="W501" s="1">
        <v>750.75000000000011</v>
      </c>
      <c r="X501">
        <v>1</v>
      </c>
      <c r="Y501">
        <v>0.82</v>
      </c>
      <c r="Z501">
        <v>5</v>
      </c>
      <c r="AA501">
        <v>0.16399999999999998</v>
      </c>
      <c r="AB501" s="2">
        <v>0</v>
      </c>
      <c r="AC501" s="1">
        <v>0</v>
      </c>
      <c r="AD501" s="7">
        <v>43490</v>
      </c>
      <c r="AE501" s="7">
        <v>43493</v>
      </c>
      <c r="AF501">
        <v>1</v>
      </c>
      <c r="AG501" t="s">
        <v>53</v>
      </c>
      <c r="AH501" s="2">
        <v>0</v>
      </c>
      <c r="AI501" s="1">
        <v>0</v>
      </c>
      <c r="AJ501" s="1">
        <v>0</v>
      </c>
      <c r="AK501" s="6" t="str">
        <f>+IF(Tabla1[[#This Row],[REQUEST_TY]]="SR MANTENIMIENTO CORRECTIVO", "EMERGENCIA", "OTROS")</f>
        <v>EMERGENCIA</v>
      </c>
      <c r="AL501" s="6" t="str">
        <f>+_xlfn.IFS(Tabla1[[#This Row],[Veces obj]]&lt;=1,"0-1",Tabla1[[#This Row],[Veces obj]]&lt;=2,"1-2",Tabla1[[#This Row],[Veces obj]]&lt;=3,"2-3",TRUE,"&gt;3")</f>
        <v>0-1</v>
      </c>
      <c r="AM501" s="6" t="str">
        <f>+_xlfn.IFS(MONTH(Tabla1[[#This Row],[MES]])&lt;=3,"Q1",MONTH(Tabla1[[#This Row],[MES]])&lt;=6,"Q2",MONTH(Tabla1[[#This Row],[MES]])&lt;=9,"Q3",TRUE,"Q4")</f>
        <v>Q1</v>
      </c>
      <c r="AN501" t="str">
        <f>+IFERROR(VLOOKUP(Tabla1[[#This Row],[CUENTA]],CTAS[],2,0),"OTROS")</f>
        <v>OTROS</v>
      </c>
      <c r="AP501" t="str">
        <f>+IFERROR(VLOOKUP(Tabla1[[#This Row],[EMPLEADO]],IS[],3,0),"OTROS")</f>
        <v>OTROS</v>
      </c>
      <c r="AQ501" t="str">
        <f>+IFERROR(VLOOKUP(Tabla1[[#This Row],[EMPLEADO]],IS[[NÓMINA]:[INGENIERO]],2,0),"OTROS")</f>
        <v>OTROS</v>
      </c>
    </row>
    <row r="502" spans="1:43" x14ac:dyDescent="0.25">
      <c r="A502" t="s">
        <v>36</v>
      </c>
      <c r="B502">
        <v>1</v>
      </c>
      <c r="C502" t="s">
        <v>1084</v>
      </c>
      <c r="D502" t="s">
        <v>38</v>
      </c>
      <c r="E502" t="s">
        <v>1085</v>
      </c>
      <c r="F502" t="s">
        <v>1086</v>
      </c>
      <c r="G502" s="17" t="s">
        <v>1087</v>
      </c>
      <c r="H502" t="s">
        <v>691</v>
      </c>
      <c r="I502" t="s">
        <v>43</v>
      </c>
      <c r="J502" t="s">
        <v>8</v>
      </c>
      <c r="K502" t="s">
        <v>125</v>
      </c>
      <c r="L502" t="s">
        <v>1088</v>
      </c>
      <c r="M502" t="s">
        <v>640</v>
      </c>
      <c r="N502">
        <v>0</v>
      </c>
      <c r="O502" t="s">
        <v>47</v>
      </c>
      <c r="P502">
        <v>382</v>
      </c>
      <c r="Q502" t="s">
        <v>48</v>
      </c>
      <c r="R502" t="s">
        <v>49</v>
      </c>
      <c r="S502" t="s">
        <v>50</v>
      </c>
      <c r="T502" t="s">
        <v>51</v>
      </c>
      <c r="U502" t="s">
        <v>52</v>
      </c>
      <c r="V502">
        <v>1.05</v>
      </c>
      <c r="W502" s="1">
        <v>750.75000000000011</v>
      </c>
      <c r="X502">
        <v>1</v>
      </c>
      <c r="Y502">
        <v>0.82</v>
      </c>
      <c r="Z502">
        <v>5</v>
      </c>
      <c r="AA502">
        <v>0.16399999999999998</v>
      </c>
      <c r="AB502" s="2">
        <v>0</v>
      </c>
      <c r="AC502" s="1">
        <v>0</v>
      </c>
      <c r="AD502" s="7">
        <v>43494</v>
      </c>
      <c r="AE502" s="7">
        <v>43494</v>
      </c>
      <c r="AF502">
        <v>0</v>
      </c>
      <c r="AG502" t="s">
        <v>53</v>
      </c>
      <c r="AH502" s="2">
        <v>0</v>
      </c>
      <c r="AI502" s="1">
        <v>0</v>
      </c>
      <c r="AJ502" s="1">
        <v>0</v>
      </c>
      <c r="AK502" s="6" t="str">
        <f>+IF(Tabla1[[#This Row],[REQUEST_TY]]="SR MANTENIMIENTO CORRECTIVO", "EMERGENCIA", "OTROS")</f>
        <v>EMERGENCIA</v>
      </c>
      <c r="AL502" s="6" t="str">
        <f>+_xlfn.IFS(Tabla1[[#This Row],[Veces obj]]&lt;=1,"0-1",Tabla1[[#This Row],[Veces obj]]&lt;=2,"1-2",Tabla1[[#This Row],[Veces obj]]&lt;=3,"2-3",TRUE,"&gt;3")</f>
        <v>0-1</v>
      </c>
      <c r="AM502" s="6" t="str">
        <f>+_xlfn.IFS(MONTH(Tabla1[[#This Row],[MES]])&lt;=3,"Q1",MONTH(Tabla1[[#This Row],[MES]])&lt;=6,"Q2",MONTH(Tabla1[[#This Row],[MES]])&lt;=9,"Q3",TRUE,"Q4")</f>
        <v>Q1</v>
      </c>
      <c r="AN502" t="str">
        <f>+IFERROR(VLOOKUP(Tabla1[[#This Row],[CUENTA]],CTAS[],2,0),"OTROS")</f>
        <v>OTROS</v>
      </c>
      <c r="AP502" t="str">
        <f>+IFERROR(VLOOKUP(Tabla1[[#This Row],[EMPLEADO]],IS[],3,0),"OTROS")</f>
        <v>OTROS</v>
      </c>
      <c r="AQ502" t="str">
        <f>+IFERROR(VLOOKUP(Tabla1[[#This Row],[EMPLEADO]],IS[[NÓMINA]:[INGENIERO]],2,0),"OTROS")</f>
        <v>OTROS</v>
      </c>
    </row>
    <row r="503" spans="1:43" x14ac:dyDescent="0.25">
      <c r="A503" t="s">
        <v>4444</v>
      </c>
      <c r="B503">
        <v>1</v>
      </c>
      <c r="C503" t="s">
        <v>5169</v>
      </c>
      <c r="D503" t="s">
        <v>38</v>
      </c>
      <c r="E503" t="s">
        <v>604</v>
      </c>
      <c r="F503" t="s">
        <v>5170</v>
      </c>
      <c r="G503" s="17" t="s">
        <v>5171</v>
      </c>
      <c r="H503" t="s">
        <v>1211</v>
      </c>
      <c r="I503" t="s">
        <v>43</v>
      </c>
      <c r="J503" t="s">
        <v>8</v>
      </c>
      <c r="K503" t="s">
        <v>1521</v>
      </c>
      <c r="L503" t="s">
        <v>1522</v>
      </c>
      <c r="M503" t="s">
        <v>1523</v>
      </c>
      <c r="N503">
        <v>0</v>
      </c>
      <c r="O503" t="s">
        <v>47</v>
      </c>
      <c r="P503">
        <v>54</v>
      </c>
      <c r="Q503" t="s">
        <v>82</v>
      </c>
      <c r="R503" t="s">
        <v>63</v>
      </c>
      <c r="S503" t="s">
        <v>64</v>
      </c>
      <c r="T503" t="s">
        <v>51</v>
      </c>
      <c r="U503" t="s">
        <v>83</v>
      </c>
      <c r="V503">
        <v>1.05</v>
      </c>
      <c r="W503" s="1">
        <v>1433.25</v>
      </c>
      <c r="X503">
        <v>1</v>
      </c>
      <c r="Y503">
        <v>0.82</v>
      </c>
      <c r="Z503">
        <v>5</v>
      </c>
      <c r="AA503">
        <v>0.16399999999999998</v>
      </c>
      <c r="AB503" s="2">
        <v>0</v>
      </c>
      <c r="AC503" s="1">
        <v>0</v>
      </c>
      <c r="AD503" s="7">
        <v>43507</v>
      </c>
      <c r="AE503" s="7">
        <v>43507</v>
      </c>
      <c r="AF503">
        <v>0</v>
      </c>
      <c r="AG503" t="s">
        <v>53</v>
      </c>
      <c r="AH503" s="2">
        <v>0</v>
      </c>
      <c r="AI503" s="1">
        <v>0</v>
      </c>
      <c r="AJ503" s="1">
        <v>0</v>
      </c>
      <c r="AK503" s="6" t="str">
        <f>+IF(Tabla1[[#This Row],[REQUEST_TY]]="SR MANTENIMIENTO CORRECTIVO", "EMERGENCIA", "OTROS")</f>
        <v>EMERGENCIA</v>
      </c>
      <c r="AL503" s="6" t="str">
        <f>+_xlfn.IFS(Tabla1[[#This Row],[Veces obj]]&lt;=1,"0-1",Tabla1[[#This Row],[Veces obj]]&lt;=2,"1-2",Tabla1[[#This Row],[Veces obj]]&lt;=3,"2-3",TRUE,"&gt;3")</f>
        <v>0-1</v>
      </c>
      <c r="AM503" s="6" t="str">
        <f>+_xlfn.IFS(MONTH(Tabla1[[#This Row],[MES]])&lt;=3,"Q1",MONTH(Tabla1[[#This Row],[MES]])&lt;=6,"Q2",MONTH(Tabla1[[#This Row],[MES]])&lt;=9,"Q3",TRUE,"Q4")</f>
        <v>Q1</v>
      </c>
      <c r="AN503" t="str">
        <f>+IFERROR(VLOOKUP(Tabla1[[#This Row],[CUENTA]],CTAS[],2,0),"OTROS")</f>
        <v>OTROS</v>
      </c>
      <c r="AP503" t="str">
        <f>+IFERROR(VLOOKUP(Tabla1[[#This Row],[EMPLEADO]],IS[],3,0),"OTROS")</f>
        <v>OTROS</v>
      </c>
      <c r="AQ503" t="str">
        <f>+IFERROR(VLOOKUP(Tabla1[[#This Row],[EMPLEADO]],IS[[NÓMINA]:[INGENIERO]],2,0),"OTROS")</f>
        <v>OTROS</v>
      </c>
    </row>
    <row r="504" spans="1:43" x14ac:dyDescent="0.25">
      <c r="A504" t="s">
        <v>4444</v>
      </c>
      <c r="B504">
        <v>1</v>
      </c>
      <c r="C504" t="s">
        <v>5394</v>
      </c>
      <c r="D504" t="s">
        <v>38</v>
      </c>
      <c r="E504" t="s">
        <v>558</v>
      </c>
      <c r="F504" t="s">
        <v>5395</v>
      </c>
      <c r="G504" s="17" t="s">
        <v>1728</v>
      </c>
      <c r="H504" t="s">
        <v>42</v>
      </c>
      <c r="I504" t="s">
        <v>43</v>
      </c>
      <c r="J504" t="s">
        <v>8</v>
      </c>
      <c r="K504" t="s">
        <v>798</v>
      </c>
      <c r="L504" t="s">
        <v>1729</v>
      </c>
      <c r="M504" t="s">
        <v>131</v>
      </c>
      <c r="N504">
        <v>1</v>
      </c>
      <c r="O504" t="s">
        <v>47</v>
      </c>
      <c r="P504">
        <v>17</v>
      </c>
      <c r="Q504" t="s">
        <v>62</v>
      </c>
      <c r="R504" t="s">
        <v>95</v>
      </c>
      <c r="S504" t="s">
        <v>64</v>
      </c>
      <c r="T504" t="s">
        <v>51</v>
      </c>
      <c r="U504" t="s">
        <v>65</v>
      </c>
      <c r="V504">
        <v>0.8</v>
      </c>
      <c r="W504" s="1">
        <v>0</v>
      </c>
      <c r="X504">
        <v>1</v>
      </c>
      <c r="Y504">
        <v>0.82</v>
      </c>
      <c r="Z504">
        <v>5</v>
      </c>
      <c r="AA504">
        <v>0.16399999999999998</v>
      </c>
      <c r="AB504" s="2">
        <v>0</v>
      </c>
      <c r="AC504" s="1">
        <v>0</v>
      </c>
      <c r="AD504" s="7">
        <v>43503</v>
      </c>
      <c r="AE504" s="7">
        <v>43503</v>
      </c>
      <c r="AF504">
        <v>0</v>
      </c>
      <c r="AG504" t="s">
        <v>53</v>
      </c>
      <c r="AH504" s="2">
        <v>0</v>
      </c>
      <c r="AI504" s="1">
        <v>0</v>
      </c>
      <c r="AJ504" s="1">
        <v>0</v>
      </c>
      <c r="AK504" s="6" t="str">
        <f>+IF(Tabla1[[#This Row],[REQUEST_TY]]="SR MANTENIMIENTO CORRECTIVO", "EMERGENCIA", "OTROS")</f>
        <v>EMERGENCIA</v>
      </c>
      <c r="AL504" s="6" t="str">
        <f>+_xlfn.IFS(Tabla1[[#This Row],[Veces obj]]&lt;=1,"0-1",Tabla1[[#This Row],[Veces obj]]&lt;=2,"1-2",Tabla1[[#This Row],[Veces obj]]&lt;=3,"2-3",TRUE,"&gt;3")</f>
        <v>0-1</v>
      </c>
      <c r="AM504" s="6" t="str">
        <f>+_xlfn.IFS(MONTH(Tabla1[[#This Row],[MES]])&lt;=3,"Q1",MONTH(Tabla1[[#This Row],[MES]])&lt;=6,"Q2",MONTH(Tabla1[[#This Row],[MES]])&lt;=9,"Q3",TRUE,"Q4")</f>
        <v>Q1</v>
      </c>
      <c r="AN504" t="str">
        <f>+IFERROR(VLOOKUP(Tabla1[[#This Row],[CUENTA]],CTAS[],2,0),"OTROS")</f>
        <v>OTROS</v>
      </c>
      <c r="AP504" t="str">
        <f>+IFERROR(VLOOKUP(Tabla1[[#This Row],[EMPLEADO]],IS[],3,0),"OTROS")</f>
        <v>OTROS</v>
      </c>
      <c r="AQ504" t="str">
        <f>+IFERROR(VLOOKUP(Tabla1[[#This Row],[EMPLEADO]],IS[[NÓMINA]:[INGENIERO]],2,0),"OTROS")</f>
        <v>OTROS</v>
      </c>
    </row>
    <row r="505" spans="1:43" x14ac:dyDescent="0.25">
      <c r="A505" t="s">
        <v>4444</v>
      </c>
      <c r="B505">
        <v>1</v>
      </c>
      <c r="C505" t="s">
        <v>5882</v>
      </c>
      <c r="D505" t="s">
        <v>38</v>
      </c>
      <c r="E505" t="s">
        <v>217</v>
      </c>
      <c r="F505" t="s">
        <v>5883</v>
      </c>
      <c r="G505" s="17" t="s">
        <v>5884</v>
      </c>
      <c r="H505" t="s">
        <v>266</v>
      </c>
      <c r="I505" t="s">
        <v>43</v>
      </c>
      <c r="J505" t="s">
        <v>8</v>
      </c>
      <c r="K505" t="s">
        <v>59</v>
      </c>
      <c r="L505" t="s">
        <v>1102</v>
      </c>
      <c r="M505" t="s">
        <v>73</v>
      </c>
      <c r="N505">
        <v>0</v>
      </c>
      <c r="O505" t="s">
        <v>47</v>
      </c>
      <c r="P505">
        <v>79</v>
      </c>
      <c r="Q505" t="s">
        <v>48</v>
      </c>
      <c r="R505" t="s">
        <v>223</v>
      </c>
      <c r="S505" t="s">
        <v>139</v>
      </c>
      <c r="T505" t="s">
        <v>51</v>
      </c>
      <c r="U505" t="s">
        <v>353</v>
      </c>
      <c r="V505">
        <v>1.1499999999999999</v>
      </c>
      <c r="W505" s="1">
        <v>1808.95</v>
      </c>
      <c r="X505">
        <v>1</v>
      </c>
      <c r="Y505">
        <v>0.37</v>
      </c>
      <c r="Z505">
        <v>4</v>
      </c>
      <c r="AA505">
        <v>9.2499999999999999E-2</v>
      </c>
      <c r="AB505" s="2">
        <v>0</v>
      </c>
      <c r="AC505" s="1">
        <v>0</v>
      </c>
      <c r="AD505" s="7">
        <v>43510</v>
      </c>
      <c r="AE505" s="7">
        <v>43510</v>
      </c>
      <c r="AF505">
        <v>0</v>
      </c>
      <c r="AG505" t="s">
        <v>53</v>
      </c>
      <c r="AH505" s="2">
        <v>0</v>
      </c>
      <c r="AI505" s="1">
        <v>0</v>
      </c>
      <c r="AJ505" s="1">
        <v>0</v>
      </c>
      <c r="AK505" s="6" t="str">
        <f>+IF(Tabla1[[#This Row],[REQUEST_TY]]="SR MANTENIMIENTO CORRECTIVO", "EMERGENCIA", "OTROS")</f>
        <v>EMERGENCIA</v>
      </c>
      <c r="AL505" s="6" t="str">
        <f>+_xlfn.IFS(Tabla1[[#This Row],[Veces obj]]&lt;=1,"0-1",Tabla1[[#This Row],[Veces obj]]&lt;=2,"1-2",Tabla1[[#This Row],[Veces obj]]&lt;=3,"2-3",TRUE,"&gt;3")</f>
        <v>0-1</v>
      </c>
      <c r="AM505" s="6" t="str">
        <f>+_xlfn.IFS(MONTH(Tabla1[[#This Row],[MES]])&lt;=3,"Q1",MONTH(Tabla1[[#This Row],[MES]])&lt;=6,"Q2",MONTH(Tabla1[[#This Row],[MES]])&lt;=9,"Q3",TRUE,"Q4")</f>
        <v>Q1</v>
      </c>
      <c r="AN505" t="str">
        <f>+IFERROR(VLOOKUP(Tabla1[[#This Row],[CUENTA]],CTAS[],2,0),"OTROS")</f>
        <v>OTROS</v>
      </c>
      <c r="AO505">
        <v>1</v>
      </c>
      <c r="AP505" t="str">
        <f>+IFERROR(VLOOKUP(Tabla1[[#This Row],[EMPLEADO]],IS[],3,0),"OTROS")</f>
        <v>JUAREZ</v>
      </c>
      <c r="AQ505" t="str">
        <f>+IFERROR(VLOOKUP(Tabla1[[#This Row],[EMPLEADO]],IS[[NÓMINA]:[INGENIERO]],2,0),"OTROS")</f>
        <v>CESAR MAR</v>
      </c>
    </row>
    <row r="506" spans="1:43" x14ac:dyDescent="0.25">
      <c r="A506" t="s">
        <v>4444</v>
      </c>
      <c r="B506">
        <v>1</v>
      </c>
      <c r="C506" t="s">
        <v>6750</v>
      </c>
      <c r="D506" t="s">
        <v>38</v>
      </c>
      <c r="E506" t="s">
        <v>231</v>
      </c>
      <c r="F506" t="s">
        <v>6751</v>
      </c>
      <c r="G506" s="17" t="s">
        <v>6752</v>
      </c>
      <c r="H506" t="s">
        <v>568</v>
      </c>
      <c r="I506" t="s">
        <v>43</v>
      </c>
      <c r="J506" t="s">
        <v>8</v>
      </c>
      <c r="K506" t="s">
        <v>1115</v>
      </c>
      <c r="L506" t="s">
        <v>1116</v>
      </c>
      <c r="M506" t="s">
        <v>714</v>
      </c>
      <c r="N506">
        <v>0</v>
      </c>
      <c r="O506" t="s">
        <v>47</v>
      </c>
      <c r="P506">
        <v>86</v>
      </c>
      <c r="Q506" t="s">
        <v>48</v>
      </c>
      <c r="R506" t="s">
        <v>235</v>
      </c>
      <c r="S506" t="s">
        <v>50</v>
      </c>
      <c r="T506" t="s">
        <v>51</v>
      </c>
      <c r="U506" t="s">
        <v>52</v>
      </c>
      <c r="V506">
        <v>1.05</v>
      </c>
      <c r="W506" s="1">
        <v>750.75000000000011</v>
      </c>
      <c r="X506">
        <v>1</v>
      </c>
      <c r="Y506">
        <v>0.82</v>
      </c>
      <c r="Z506">
        <v>5</v>
      </c>
      <c r="AA506">
        <v>0.16399999999999998</v>
      </c>
      <c r="AB506" s="2">
        <v>0</v>
      </c>
      <c r="AC506" s="1">
        <v>0</v>
      </c>
      <c r="AD506" s="7">
        <v>43517</v>
      </c>
      <c r="AE506" s="7">
        <v>43517</v>
      </c>
      <c r="AF506">
        <v>0</v>
      </c>
      <c r="AG506" t="s">
        <v>53</v>
      </c>
      <c r="AH506" s="2">
        <v>0</v>
      </c>
      <c r="AI506" s="1">
        <v>0</v>
      </c>
      <c r="AJ506" s="1">
        <v>0</v>
      </c>
      <c r="AK506" s="6" t="str">
        <f>+IF(Tabla1[[#This Row],[REQUEST_TY]]="SR MANTENIMIENTO CORRECTIVO", "EMERGENCIA", "OTROS")</f>
        <v>EMERGENCIA</v>
      </c>
      <c r="AL506" s="6" t="str">
        <f>+_xlfn.IFS(Tabla1[[#This Row],[Veces obj]]&lt;=1,"0-1",Tabla1[[#This Row],[Veces obj]]&lt;=2,"1-2",Tabla1[[#This Row],[Veces obj]]&lt;=3,"2-3",TRUE,"&gt;3")</f>
        <v>0-1</v>
      </c>
      <c r="AM506" s="6" t="str">
        <f>+_xlfn.IFS(MONTH(Tabla1[[#This Row],[MES]])&lt;=3,"Q1",MONTH(Tabla1[[#This Row],[MES]])&lt;=6,"Q2",MONTH(Tabla1[[#This Row],[MES]])&lt;=9,"Q3",TRUE,"Q4")</f>
        <v>Q1</v>
      </c>
      <c r="AN506" t="str">
        <f>+IFERROR(VLOOKUP(Tabla1[[#This Row],[CUENTA]],CTAS[],2,0),"OTROS")</f>
        <v>OTROS</v>
      </c>
      <c r="AP506" t="str">
        <f>+IFERROR(VLOOKUP(Tabla1[[#This Row],[EMPLEADO]],IS[],3,0),"OTROS")</f>
        <v>OTROS</v>
      </c>
      <c r="AQ506" t="str">
        <f>+IFERROR(VLOOKUP(Tabla1[[#This Row],[EMPLEADO]],IS[[NÓMINA]:[INGENIERO]],2,0),"OTROS")</f>
        <v>OTROS</v>
      </c>
    </row>
    <row r="507" spans="1:43" x14ac:dyDescent="0.25">
      <c r="A507" t="s">
        <v>36</v>
      </c>
      <c r="B507">
        <v>1</v>
      </c>
      <c r="C507" t="s">
        <v>1089</v>
      </c>
      <c r="D507" t="s">
        <v>38</v>
      </c>
      <c r="E507" t="s">
        <v>39</v>
      </c>
      <c r="F507" t="s">
        <v>1090</v>
      </c>
      <c r="G507" s="17" t="s">
        <v>1091</v>
      </c>
      <c r="H507" t="s">
        <v>484</v>
      </c>
      <c r="I507" t="s">
        <v>43</v>
      </c>
      <c r="J507" t="s">
        <v>8</v>
      </c>
      <c r="K507" t="s">
        <v>254</v>
      </c>
      <c r="L507" t="s">
        <v>1092</v>
      </c>
      <c r="M507" t="s">
        <v>73</v>
      </c>
      <c r="N507">
        <v>0</v>
      </c>
      <c r="O507" t="s">
        <v>47</v>
      </c>
      <c r="P507">
        <v>287</v>
      </c>
      <c r="Q507" t="s">
        <v>48</v>
      </c>
      <c r="R507" t="s">
        <v>49</v>
      </c>
      <c r="S507" t="s">
        <v>50</v>
      </c>
      <c r="T507" t="s">
        <v>51</v>
      </c>
      <c r="U507" t="s">
        <v>52</v>
      </c>
      <c r="V507">
        <v>1.05</v>
      </c>
      <c r="W507" s="1">
        <v>750.75000000000011</v>
      </c>
      <c r="X507">
        <v>1</v>
      </c>
      <c r="Y507">
        <v>0.83</v>
      </c>
      <c r="Z507">
        <v>5</v>
      </c>
      <c r="AA507">
        <v>0.16599999999999998</v>
      </c>
      <c r="AB507" s="2">
        <v>0</v>
      </c>
      <c r="AC507" s="1">
        <v>0</v>
      </c>
      <c r="AD507" s="7">
        <v>43474</v>
      </c>
      <c r="AE507" s="7">
        <v>43474</v>
      </c>
      <c r="AF507">
        <v>0</v>
      </c>
      <c r="AG507" t="s">
        <v>53</v>
      </c>
      <c r="AH507" s="2">
        <v>0</v>
      </c>
      <c r="AI507" s="1">
        <v>0</v>
      </c>
      <c r="AJ507" s="1">
        <v>0</v>
      </c>
      <c r="AK507" s="6" t="str">
        <f>+IF(Tabla1[[#This Row],[REQUEST_TY]]="SR MANTENIMIENTO CORRECTIVO", "EMERGENCIA", "OTROS")</f>
        <v>EMERGENCIA</v>
      </c>
      <c r="AL507" s="6" t="str">
        <f>+_xlfn.IFS(Tabla1[[#This Row],[Veces obj]]&lt;=1,"0-1",Tabla1[[#This Row],[Veces obj]]&lt;=2,"1-2",Tabla1[[#This Row],[Veces obj]]&lt;=3,"2-3",TRUE,"&gt;3")</f>
        <v>0-1</v>
      </c>
      <c r="AM507" s="6" t="str">
        <f>+_xlfn.IFS(MONTH(Tabla1[[#This Row],[MES]])&lt;=3,"Q1",MONTH(Tabla1[[#This Row],[MES]])&lt;=6,"Q2",MONTH(Tabla1[[#This Row],[MES]])&lt;=9,"Q3",TRUE,"Q4")</f>
        <v>Q1</v>
      </c>
      <c r="AN507" t="str">
        <f>+IFERROR(VLOOKUP(Tabla1[[#This Row],[CUENTA]],CTAS[],2,0),"OTROS")</f>
        <v>OTROS</v>
      </c>
      <c r="AP507" t="str">
        <f>+IFERROR(VLOOKUP(Tabla1[[#This Row],[EMPLEADO]],IS[],3,0),"OTROS")</f>
        <v>OTROS</v>
      </c>
      <c r="AQ507" t="str">
        <f>+IFERROR(VLOOKUP(Tabla1[[#This Row],[EMPLEADO]],IS[[NÓMINA]:[INGENIERO]],2,0),"OTROS")</f>
        <v>OTROS</v>
      </c>
    </row>
    <row r="508" spans="1:43" x14ac:dyDescent="0.25">
      <c r="A508" t="s">
        <v>36</v>
      </c>
      <c r="B508">
        <v>1</v>
      </c>
      <c r="C508" t="s">
        <v>855</v>
      </c>
      <c r="D508" t="s">
        <v>38</v>
      </c>
      <c r="E508" t="s">
        <v>856</v>
      </c>
      <c r="F508" t="s">
        <v>857</v>
      </c>
      <c r="G508" s="17" t="s">
        <v>858</v>
      </c>
      <c r="H508" t="s">
        <v>266</v>
      </c>
      <c r="I508" t="s">
        <v>43</v>
      </c>
      <c r="J508" t="s">
        <v>8</v>
      </c>
      <c r="K508" t="s">
        <v>71</v>
      </c>
      <c r="L508" t="s">
        <v>859</v>
      </c>
      <c r="M508" t="s">
        <v>73</v>
      </c>
      <c r="N508">
        <v>0</v>
      </c>
      <c r="O508" t="s">
        <v>47</v>
      </c>
      <c r="P508">
        <v>327</v>
      </c>
      <c r="Q508" t="s">
        <v>48</v>
      </c>
      <c r="R508" t="s">
        <v>235</v>
      </c>
      <c r="S508" t="s">
        <v>50</v>
      </c>
      <c r="T508" t="s">
        <v>51</v>
      </c>
      <c r="U508" t="s">
        <v>52</v>
      </c>
      <c r="V508">
        <v>1.05</v>
      </c>
      <c r="W508" s="1">
        <v>750.75000000000011</v>
      </c>
      <c r="X508">
        <v>1</v>
      </c>
      <c r="Y508">
        <v>0.57999999999999996</v>
      </c>
      <c r="Z508">
        <v>5</v>
      </c>
      <c r="AA508">
        <v>0.11599999999999999</v>
      </c>
      <c r="AB508" s="2">
        <v>0</v>
      </c>
      <c r="AC508" s="1">
        <v>0</v>
      </c>
      <c r="AD508" s="7">
        <v>43495</v>
      </c>
      <c r="AE508" s="7">
        <v>43495</v>
      </c>
      <c r="AF508">
        <v>0</v>
      </c>
      <c r="AG508" t="s">
        <v>53</v>
      </c>
      <c r="AH508" s="2">
        <v>0</v>
      </c>
      <c r="AI508" s="1">
        <v>0</v>
      </c>
      <c r="AJ508" s="1">
        <v>0</v>
      </c>
      <c r="AK508" s="6" t="str">
        <f>+IF(Tabla1[[#This Row],[REQUEST_TY]]="SR MANTENIMIENTO CORRECTIVO", "EMERGENCIA", "OTROS")</f>
        <v>EMERGENCIA</v>
      </c>
      <c r="AL508" s="6" t="str">
        <f>+_xlfn.IFS(Tabla1[[#This Row],[Veces obj]]&lt;=1,"0-1",Tabla1[[#This Row],[Veces obj]]&lt;=2,"1-2",Tabla1[[#This Row],[Veces obj]]&lt;=3,"2-3",TRUE,"&gt;3")</f>
        <v>0-1</v>
      </c>
      <c r="AM508" s="6" t="str">
        <f>+_xlfn.IFS(MONTH(Tabla1[[#This Row],[MES]])&lt;=3,"Q1",MONTH(Tabla1[[#This Row],[MES]])&lt;=6,"Q2",MONTH(Tabla1[[#This Row],[MES]])&lt;=9,"Q3",TRUE,"Q4")</f>
        <v>Q1</v>
      </c>
      <c r="AN508" t="str">
        <f>+IFERROR(VLOOKUP(Tabla1[[#This Row],[CUENTA]],CTAS[],2,0),"OTROS")</f>
        <v>OTROS</v>
      </c>
      <c r="AO508">
        <v>1</v>
      </c>
      <c r="AP508" t="str">
        <f>+IFERROR(VLOOKUP(Tabla1[[#This Row],[EMPLEADO]],IS[],3,0),"OTROS")</f>
        <v>JUAREZ</v>
      </c>
      <c r="AQ508" t="str">
        <f>+IFERROR(VLOOKUP(Tabla1[[#This Row],[EMPLEADO]],IS[[NÓMINA]:[INGENIERO]],2,0),"OTROS")</f>
        <v>CESAR MAR</v>
      </c>
    </row>
    <row r="509" spans="1:43" x14ac:dyDescent="0.25">
      <c r="A509" t="s">
        <v>4444</v>
      </c>
      <c r="B509">
        <v>1</v>
      </c>
      <c r="C509" t="s">
        <v>7164</v>
      </c>
      <c r="D509" t="s">
        <v>38</v>
      </c>
      <c r="E509" t="s">
        <v>2723</v>
      </c>
      <c r="F509" t="s">
        <v>7165</v>
      </c>
      <c r="G509" s="17" t="s">
        <v>2724</v>
      </c>
      <c r="H509" t="s">
        <v>266</v>
      </c>
      <c r="I509" t="s">
        <v>43</v>
      </c>
      <c r="J509" t="s">
        <v>8</v>
      </c>
      <c r="K509" t="s">
        <v>2725</v>
      </c>
      <c r="L509" t="s">
        <v>2726</v>
      </c>
      <c r="M509" t="s">
        <v>94</v>
      </c>
      <c r="N509">
        <v>0</v>
      </c>
      <c r="O509" t="s">
        <v>47</v>
      </c>
      <c r="P509">
        <v>48</v>
      </c>
      <c r="Q509" t="s">
        <v>82</v>
      </c>
      <c r="R509" t="s">
        <v>242</v>
      </c>
      <c r="S509" t="s">
        <v>64</v>
      </c>
      <c r="T509" t="s">
        <v>51</v>
      </c>
      <c r="U509" t="s">
        <v>83</v>
      </c>
      <c r="V509">
        <v>1.05</v>
      </c>
      <c r="W509" s="1">
        <v>1433.25</v>
      </c>
      <c r="X509">
        <v>1</v>
      </c>
      <c r="Y509">
        <v>0.65</v>
      </c>
      <c r="Z509">
        <v>5</v>
      </c>
      <c r="AA509">
        <v>0.13</v>
      </c>
      <c r="AB509" s="2">
        <v>0</v>
      </c>
      <c r="AC509" s="1">
        <v>0</v>
      </c>
      <c r="AD509" s="7">
        <v>43522</v>
      </c>
      <c r="AE509" s="7">
        <v>43522</v>
      </c>
      <c r="AF509">
        <v>0</v>
      </c>
      <c r="AG509" t="s">
        <v>53</v>
      </c>
      <c r="AH509" s="2">
        <v>0</v>
      </c>
      <c r="AI509" s="1">
        <v>0</v>
      </c>
      <c r="AJ509" s="1">
        <v>0</v>
      </c>
      <c r="AK509" s="6" t="str">
        <f>+IF(Tabla1[[#This Row],[REQUEST_TY]]="SR MANTENIMIENTO CORRECTIVO", "EMERGENCIA", "OTROS")</f>
        <v>EMERGENCIA</v>
      </c>
      <c r="AL509" s="6" t="str">
        <f>+_xlfn.IFS(Tabla1[[#This Row],[Veces obj]]&lt;=1,"0-1",Tabla1[[#This Row],[Veces obj]]&lt;=2,"1-2",Tabla1[[#This Row],[Veces obj]]&lt;=3,"2-3",TRUE,"&gt;3")</f>
        <v>0-1</v>
      </c>
      <c r="AM509" s="6" t="str">
        <f>+_xlfn.IFS(MONTH(Tabla1[[#This Row],[MES]])&lt;=3,"Q1",MONTH(Tabla1[[#This Row],[MES]])&lt;=6,"Q2",MONTH(Tabla1[[#This Row],[MES]])&lt;=9,"Q3",TRUE,"Q4")</f>
        <v>Q1</v>
      </c>
      <c r="AN509" t="str">
        <f>+IFERROR(VLOOKUP(Tabla1[[#This Row],[CUENTA]],CTAS[],2,0),"OTROS")</f>
        <v>OTROS</v>
      </c>
      <c r="AO509">
        <v>1</v>
      </c>
      <c r="AP509" t="str">
        <f>+IFERROR(VLOOKUP(Tabla1[[#This Row],[EMPLEADO]],IS[],3,0),"OTROS")</f>
        <v>JUAREZ</v>
      </c>
      <c r="AQ509" t="str">
        <f>+IFERROR(VLOOKUP(Tabla1[[#This Row],[EMPLEADO]],IS[[NÓMINA]:[INGENIERO]],2,0),"OTROS")</f>
        <v>CESAR MAR</v>
      </c>
    </row>
    <row r="510" spans="1:43" x14ac:dyDescent="0.25">
      <c r="A510" t="s">
        <v>4444</v>
      </c>
      <c r="B510">
        <v>1</v>
      </c>
      <c r="C510" t="s">
        <v>4740</v>
      </c>
      <c r="D510" t="s">
        <v>38</v>
      </c>
      <c r="E510" t="s">
        <v>275</v>
      </c>
      <c r="F510" t="s">
        <v>4741</v>
      </c>
      <c r="G510" s="17" t="s">
        <v>4742</v>
      </c>
      <c r="H510" t="s">
        <v>691</v>
      </c>
      <c r="I510" t="s">
        <v>43</v>
      </c>
      <c r="J510" t="s">
        <v>8</v>
      </c>
      <c r="K510" t="s">
        <v>370</v>
      </c>
      <c r="L510" t="s">
        <v>3061</v>
      </c>
      <c r="M510" t="s">
        <v>640</v>
      </c>
      <c r="N510">
        <v>0</v>
      </c>
      <c r="O510" t="s">
        <v>47</v>
      </c>
      <c r="P510">
        <v>258</v>
      </c>
      <c r="Q510" t="s">
        <v>48</v>
      </c>
      <c r="R510" t="s">
        <v>95</v>
      </c>
      <c r="S510" t="s">
        <v>64</v>
      </c>
      <c r="T510" t="s">
        <v>51</v>
      </c>
      <c r="U510" t="s">
        <v>96</v>
      </c>
      <c r="V510">
        <v>1.1000000000000001</v>
      </c>
      <c r="W510" s="1">
        <v>1501.5000000000002</v>
      </c>
      <c r="X510">
        <v>1</v>
      </c>
      <c r="Y510">
        <v>0.83</v>
      </c>
      <c r="Z510">
        <v>5</v>
      </c>
      <c r="AA510">
        <v>0.16599999999999998</v>
      </c>
      <c r="AB510" s="2">
        <v>0</v>
      </c>
      <c r="AC510" s="1">
        <v>0</v>
      </c>
      <c r="AD510" s="7">
        <v>43496</v>
      </c>
      <c r="AE510" s="7">
        <v>43497</v>
      </c>
      <c r="AF510">
        <v>1</v>
      </c>
      <c r="AG510" t="s">
        <v>53</v>
      </c>
      <c r="AH510" s="2">
        <v>0</v>
      </c>
      <c r="AI510" s="1">
        <v>0</v>
      </c>
      <c r="AJ510" s="1">
        <v>0</v>
      </c>
      <c r="AK510" s="6" t="str">
        <f>+IF(Tabla1[[#This Row],[REQUEST_TY]]="SR MANTENIMIENTO CORRECTIVO", "EMERGENCIA", "OTROS")</f>
        <v>EMERGENCIA</v>
      </c>
      <c r="AL510" s="6" t="str">
        <f>+_xlfn.IFS(Tabla1[[#This Row],[Veces obj]]&lt;=1,"0-1",Tabla1[[#This Row],[Veces obj]]&lt;=2,"1-2",Tabla1[[#This Row],[Veces obj]]&lt;=3,"2-3",TRUE,"&gt;3")</f>
        <v>0-1</v>
      </c>
      <c r="AM510" s="6" t="str">
        <f>+_xlfn.IFS(MONTH(Tabla1[[#This Row],[MES]])&lt;=3,"Q1",MONTH(Tabla1[[#This Row],[MES]])&lt;=6,"Q2",MONTH(Tabla1[[#This Row],[MES]])&lt;=9,"Q3",TRUE,"Q4")</f>
        <v>Q1</v>
      </c>
      <c r="AN510" t="str">
        <f>+IFERROR(VLOOKUP(Tabla1[[#This Row],[CUENTA]],CTAS[],2,0),"OTROS")</f>
        <v>OTROS</v>
      </c>
      <c r="AP510" t="str">
        <f>+IFERROR(VLOOKUP(Tabla1[[#This Row],[EMPLEADO]],IS[],3,0),"OTROS")</f>
        <v>OTROS</v>
      </c>
      <c r="AQ510" t="str">
        <f>+IFERROR(VLOOKUP(Tabla1[[#This Row],[EMPLEADO]],IS[[NÓMINA]:[INGENIERO]],2,0),"OTROS")</f>
        <v>OTROS</v>
      </c>
    </row>
    <row r="511" spans="1:43" x14ac:dyDescent="0.25">
      <c r="A511" t="s">
        <v>4444</v>
      </c>
      <c r="B511">
        <v>1</v>
      </c>
      <c r="C511" t="s">
        <v>4917</v>
      </c>
      <c r="D511" t="s">
        <v>38</v>
      </c>
      <c r="E511" t="s">
        <v>76</v>
      </c>
      <c r="F511" t="s">
        <v>4918</v>
      </c>
      <c r="G511" s="17" t="s">
        <v>4919</v>
      </c>
      <c r="H511" t="s">
        <v>253</v>
      </c>
      <c r="I511" t="s">
        <v>43</v>
      </c>
      <c r="J511" t="s">
        <v>8</v>
      </c>
      <c r="K511" t="s">
        <v>59</v>
      </c>
      <c r="L511" t="s">
        <v>472</v>
      </c>
      <c r="M511" t="s">
        <v>473</v>
      </c>
      <c r="N511">
        <v>0</v>
      </c>
      <c r="O511" t="s">
        <v>47</v>
      </c>
      <c r="P511">
        <v>101</v>
      </c>
      <c r="Q511" t="s">
        <v>48</v>
      </c>
      <c r="R511" t="s">
        <v>63</v>
      </c>
      <c r="S511" t="s">
        <v>64</v>
      </c>
      <c r="T511" t="s">
        <v>51</v>
      </c>
      <c r="U511" t="s">
        <v>96</v>
      </c>
      <c r="V511">
        <v>1.1000000000000001</v>
      </c>
      <c r="W511" s="1">
        <v>1501.5000000000002</v>
      </c>
      <c r="X511">
        <v>1</v>
      </c>
      <c r="Y511">
        <v>0.83</v>
      </c>
      <c r="Z511">
        <v>5</v>
      </c>
      <c r="AA511">
        <v>0.16599999999999998</v>
      </c>
      <c r="AB511" s="2">
        <v>0</v>
      </c>
      <c r="AC511" s="1">
        <v>0</v>
      </c>
      <c r="AD511" s="7">
        <v>43503</v>
      </c>
      <c r="AE511" s="7">
        <v>43503</v>
      </c>
      <c r="AF511">
        <v>0</v>
      </c>
      <c r="AG511" t="s">
        <v>53</v>
      </c>
      <c r="AH511" s="2">
        <v>0</v>
      </c>
      <c r="AI511" s="1">
        <v>0</v>
      </c>
      <c r="AJ511" s="1">
        <v>0</v>
      </c>
      <c r="AK511" s="6" t="str">
        <f>+IF(Tabla1[[#This Row],[REQUEST_TY]]="SR MANTENIMIENTO CORRECTIVO", "EMERGENCIA", "OTROS")</f>
        <v>EMERGENCIA</v>
      </c>
      <c r="AL511" s="6" t="str">
        <f>+_xlfn.IFS(Tabla1[[#This Row],[Veces obj]]&lt;=1,"0-1",Tabla1[[#This Row],[Veces obj]]&lt;=2,"1-2",Tabla1[[#This Row],[Veces obj]]&lt;=3,"2-3",TRUE,"&gt;3")</f>
        <v>0-1</v>
      </c>
      <c r="AM511" s="6" t="str">
        <f>+_xlfn.IFS(MONTH(Tabla1[[#This Row],[MES]])&lt;=3,"Q1",MONTH(Tabla1[[#This Row],[MES]])&lt;=6,"Q2",MONTH(Tabla1[[#This Row],[MES]])&lt;=9,"Q3",TRUE,"Q4")</f>
        <v>Q1</v>
      </c>
      <c r="AN511" t="str">
        <f>+IFERROR(VLOOKUP(Tabla1[[#This Row],[CUENTA]],CTAS[],2,0),"OTROS")</f>
        <v>OTROS</v>
      </c>
      <c r="AP511" t="str">
        <f>+IFERROR(VLOOKUP(Tabla1[[#This Row],[EMPLEADO]],IS[],3,0),"OTROS")</f>
        <v>OTROS</v>
      </c>
      <c r="AQ511" t="str">
        <f>+IFERROR(VLOOKUP(Tabla1[[#This Row],[EMPLEADO]],IS[[NÓMINA]:[INGENIERO]],2,0),"OTROS")</f>
        <v>OTROS</v>
      </c>
    </row>
    <row r="512" spans="1:43" x14ac:dyDescent="0.25">
      <c r="A512" t="s">
        <v>4444</v>
      </c>
      <c r="B512">
        <v>1</v>
      </c>
      <c r="C512" t="s">
        <v>5855</v>
      </c>
      <c r="D512" t="s">
        <v>38</v>
      </c>
      <c r="E512" t="s">
        <v>373</v>
      </c>
      <c r="F512" t="s">
        <v>5856</v>
      </c>
      <c r="G512" s="17" t="s">
        <v>5857</v>
      </c>
      <c r="H512" t="s">
        <v>213</v>
      </c>
      <c r="I512" t="s">
        <v>43</v>
      </c>
      <c r="J512" t="s">
        <v>8</v>
      </c>
      <c r="K512" t="s">
        <v>102</v>
      </c>
      <c r="L512" t="s">
        <v>1292</v>
      </c>
      <c r="M512" t="s">
        <v>215</v>
      </c>
      <c r="N512">
        <v>0</v>
      </c>
      <c r="O512" t="s">
        <v>47</v>
      </c>
      <c r="P512">
        <v>298</v>
      </c>
      <c r="Q512" t="s">
        <v>48</v>
      </c>
      <c r="R512" t="s">
        <v>153</v>
      </c>
      <c r="S512" t="s">
        <v>50</v>
      </c>
      <c r="T512" t="s">
        <v>51</v>
      </c>
      <c r="U512" t="s">
        <v>52</v>
      </c>
      <c r="V512">
        <v>1.05</v>
      </c>
      <c r="W512" s="1">
        <v>750.75000000000011</v>
      </c>
      <c r="X512">
        <v>1</v>
      </c>
      <c r="Y512">
        <v>0.83</v>
      </c>
      <c r="Z512">
        <v>5</v>
      </c>
      <c r="AA512">
        <v>0.16599999999999998</v>
      </c>
      <c r="AB512" s="2">
        <v>0</v>
      </c>
      <c r="AC512" s="1">
        <v>0</v>
      </c>
      <c r="AD512" s="7">
        <v>43511</v>
      </c>
      <c r="AE512" s="7">
        <v>43511</v>
      </c>
      <c r="AF512">
        <v>0</v>
      </c>
      <c r="AG512" t="s">
        <v>53</v>
      </c>
      <c r="AH512" s="2">
        <v>0</v>
      </c>
      <c r="AI512" s="1">
        <v>0</v>
      </c>
      <c r="AJ512" s="1">
        <v>0</v>
      </c>
      <c r="AK512" s="6" t="str">
        <f>+IF(Tabla1[[#This Row],[REQUEST_TY]]="SR MANTENIMIENTO CORRECTIVO", "EMERGENCIA", "OTROS")</f>
        <v>EMERGENCIA</v>
      </c>
      <c r="AL512" s="6" t="str">
        <f>+_xlfn.IFS(Tabla1[[#This Row],[Veces obj]]&lt;=1,"0-1",Tabla1[[#This Row],[Veces obj]]&lt;=2,"1-2",Tabla1[[#This Row],[Veces obj]]&lt;=3,"2-3",TRUE,"&gt;3")</f>
        <v>0-1</v>
      </c>
      <c r="AM512" s="6" t="str">
        <f>+_xlfn.IFS(MONTH(Tabla1[[#This Row],[MES]])&lt;=3,"Q1",MONTH(Tabla1[[#This Row],[MES]])&lt;=6,"Q2",MONTH(Tabla1[[#This Row],[MES]])&lt;=9,"Q3",TRUE,"Q4")</f>
        <v>Q1</v>
      </c>
      <c r="AN512" t="str">
        <f>+IFERROR(VLOOKUP(Tabla1[[#This Row],[CUENTA]],CTAS[],2,0),"OTROS")</f>
        <v>OTROS</v>
      </c>
      <c r="AP512" t="str">
        <f>+IFERROR(VLOOKUP(Tabla1[[#This Row],[EMPLEADO]],IS[],3,0),"OTROS")</f>
        <v>OTROS</v>
      </c>
      <c r="AQ512" t="str">
        <f>+IFERROR(VLOOKUP(Tabla1[[#This Row],[EMPLEADO]],IS[[NÓMINA]:[INGENIERO]],2,0),"OTROS")</f>
        <v>OTROS</v>
      </c>
    </row>
    <row r="513" spans="1:43" x14ac:dyDescent="0.25">
      <c r="A513" t="s">
        <v>4444</v>
      </c>
      <c r="B513">
        <v>1</v>
      </c>
      <c r="C513" t="s">
        <v>6728</v>
      </c>
      <c r="D513" t="s">
        <v>38</v>
      </c>
      <c r="E513" t="s">
        <v>4404</v>
      </c>
      <c r="F513" t="s">
        <v>6729</v>
      </c>
      <c r="G513" s="17" t="s">
        <v>6730</v>
      </c>
      <c r="H513" t="s">
        <v>308</v>
      </c>
      <c r="I513" t="s">
        <v>43</v>
      </c>
      <c r="J513" t="s">
        <v>8</v>
      </c>
      <c r="K513" t="s">
        <v>549</v>
      </c>
      <c r="L513" t="s">
        <v>550</v>
      </c>
      <c r="M513" t="s">
        <v>46</v>
      </c>
      <c r="N513">
        <v>0</v>
      </c>
      <c r="O513" t="s">
        <v>47</v>
      </c>
      <c r="P513">
        <v>176</v>
      </c>
      <c r="Q513" t="s">
        <v>48</v>
      </c>
      <c r="R513" t="s">
        <v>74</v>
      </c>
      <c r="S513" t="s">
        <v>50</v>
      </c>
      <c r="T513" t="s">
        <v>51</v>
      </c>
      <c r="U513" t="s">
        <v>52</v>
      </c>
      <c r="V513">
        <v>1.05</v>
      </c>
      <c r="W513" s="1">
        <v>750.75000000000011</v>
      </c>
      <c r="X513">
        <v>1</v>
      </c>
      <c r="Y513">
        <v>0.83</v>
      </c>
      <c r="Z513">
        <v>5</v>
      </c>
      <c r="AA513">
        <v>0.16599999999999998</v>
      </c>
      <c r="AB513" s="2">
        <v>0</v>
      </c>
      <c r="AC513" s="1">
        <v>0</v>
      </c>
      <c r="AD513" s="7">
        <v>43518</v>
      </c>
      <c r="AE513" s="7">
        <v>43518</v>
      </c>
      <c r="AF513">
        <v>0</v>
      </c>
      <c r="AG513" t="s">
        <v>53</v>
      </c>
      <c r="AH513" s="2">
        <v>0</v>
      </c>
      <c r="AI513" s="1">
        <v>0</v>
      </c>
      <c r="AJ513" s="1">
        <v>0</v>
      </c>
      <c r="AK513" s="6" t="str">
        <f>+IF(Tabla1[[#This Row],[REQUEST_TY]]="SR MANTENIMIENTO CORRECTIVO", "EMERGENCIA", "OTROS")</f>
        <v>EMERGENCIA</v>
      </c>
      <c r="AL513" s="6" t="str">
        <f>+_xlfn.IFS(Tabla1[[#This Row],[Veces obj]]&lt;=1,"0-1",Tabla1[[#This Row],[Veces obj]]&lt;=2,"1-2",Tabla1[[#This Row],[Veces obj]]&lt;=3,"2-3",TRUE,"&gt;3")</f>
        <v>0-1</v>
      </c>
      <c r="AM513" s="6" t="str">
        <f>+_xlfn.IFS(MONTH(Tabla1[[#This Row],[MES]])&lt;=3,"Q1",MONTH(Tabla1[[#This Row],[MES]])&lt;=6,"Q2",MONTH(Tabla1[[#This Row],[MES]])&lt;=9,"Q3",TRUE,"Q4")</f>
        <v>Q1</v>
      </c>
      <c r="AN513" t="str">
        <f>+IFERROR(VLOOKUP(Tabla1[[#This Row],[CUENTA]],CTAS[],2,0),"OTROS")</f>
        <v>OTROS</v>
      </c>
      <c r="AP513" t="str">
        <f>+IFERROR(VLOOKUP(Tabla1[[#This Row],[EMPLEADO]],IS[],3,0),"OTROS")</f>
        <v>OTROS</v>
      </c>
      <c r="AQ513" t="str">
        <f>+IFERROR(VLOOKUP(Tabla1[[#This Row],[EMPLEADO]],IS[[NÓMINA]:[INGENIERO]],2,0),"OTROS")</f>
        <v>OTROS</v>
      </c>
    </row>
    <row r="514" spans="1:43" x14ac:dyDescent="0.25">
      <c r="A514" t="s">
        <v>4444</v>
      </c>
      <c r="B514">
        <v>1</v>
      </c>
      <c r="C514" t="s">
        <v>7263</v>
      </c>
      <c r="D514" t="s">
        <v>38</v>
      </c>
      <c r="E514" t="s">
        <v>98</v>
      </c>
      <c r="F514" t="s">
        <v>7264</v>
      </c>
      <c r="G514" s="17" t="s">
        <v>2017</v>
      </c>
      <c r="H514" t="s">
        <v>58</v>
      </c>
      <c r="I514" t="s">
        <v>43</v>
      </c>
      <c r="J514" t="s">
        <v>8</v>
      </c>
      <c r="K514" t="s">
        <v>102</v>
      </c>
      <c r="L514" t="s">
        <v>1500</v>
      </c>
      <c r="M514" t="s">
        <v>1501</v>
      </c>
      <c r="N514">
        <v>0</v>
      </c>
      <c r="O514" t="s">
        <v>47</v>
      </c>
      <c r="P514">
        <v>22</v>
      </c>
      <c r="Q514" t="s">
        <v>62</v>
      </c>
      <c r="R514" t="s">
        <v>63</v>
      </c>
      <c r="S514" t="s">
        <v>64</v>
      </c>
      <c r="T514" t="s">
        <v>51</v>
      </c>
      <c r="U514" t="s">
        <v>65</v>
      </c>
      <c r="V514">
        <v>0.8</v>
      </c>
      <c r="W514" s="1">
        <v>1092</v>
      </c>
      <c r="X514">
        <v>1</v>
      </c>
      <c r="Y514">
        <v>0.83</v>
      </c>
      <c r="Z514">
        <v>5</v>
      </c>
      <c r="AA514">
        <v>0.16599999999999998</v>
      </c>
      <c r="AB514" s="2">
        <v>0</v>
      </c>
      <c r="AC514" s="1">
        <v>0</v>
      </c>
      <c r="AD514" s="7">
        <v>43523</v>
      </c>
      <c r="AE514" s="7">
        <v>43524</v>
      </c>
      <c r="AF514">
        <v>1</v>
      </c>
      <c r="AG514" t="s">
        <v>53</v>
      </c>
      <c r="AH514" s="2">
        <v>0</v>
      </c>
      <c r="AI514" s="1">
        <v>0</v>
      </c>
      <c r="AJ514" s="1">
        <v>0</v>
      </c>
      <c r="AK514" s="6" t="str">
        <f>+IF(Tabla1[[#This Row],[REQUEST_TY]]="SR MANTENIMIENTO CORRECTIVO", "EMERGENCIA", "OTROS")</f>
        <v>EMERGENCIA</v>
      </c>
      <c r="AL514" s="6" t="str">
        <f>+_xlfn.IFS(Tabla1[[#This Row],[Veces obj]]&lt;=1,"0-1",Tabla1[[#This Row],[Veces obj]]&lt;=2,"1-2",Tabla1[[#This Row],[Veces obj]]&lt;=3,"2-3",TRUE,"&gt;3")</f>
        <v>0-1</v>
      </c>
      <c r="AM514" s="6" t="str">
        <f>+_xlfn.IFS(MONTH(Tabla1[[#This Row],[MES]])&lt;=3,"Q1",MONTH(Tabla1[[#This Row],[MES]])&lt;=6,"Q2",MONTH(Tabla1[[#This Row],[MES]])&lt;=9,"Q3",TRUE,"Q4")</f>
        <v>Q1</v>
      </c>
      <c r="AN514" t="str">
        <f>+IFERROR(VLOOKUP(Tabla1[[#This Row],[CUENTA]],CTAS[],2,0),"OTROS")</f>
        <v>OTROS</v>
      </c>
      <c r="AP514" t="str">
        <f>+IFERROR(VLOOKUP(Tabla1[[#This Row],[EMPLEADO]],IS[],3,0),"OTROS")</f>
        <v>OTROS</v>
      </c>
      <c r="AQ514" t="str">
        <f>+IFERROR(VLOOKUP(Tabla1[[#This Row],[EMPLEADO]],IS[[NÓMINA]:[INGENIERO]],2,0),"OTROS")</f>
        <v>OTROS</v>
      </c>
    </row>
    <row r="515" spans="1:43" x14ac:dyDescent="0.25">
      <c r="A515" t="s">
        <v>4444</v>
      </c>
      <c r="B515">
        <v>1</v>
      </c>
      <c r="C515" t="s">
        <v>5060</v>
      </c>
      <c r="D515" t="s">
        <v>38</v>
      </c>
      <c r="E515" t="s">
        <v>113</v>
      </c>
      <c r="F515" t="s">
        <v>5061</v>
      </c>
      <c r="G515" s="17" t="s">
        <v>2641</v>
      </c>
      <c r="H515" t="s">
        <v>204</v>
      </c>
      <c r="I515" t="s">
        <v>43</v>
      </c>
      <c r="J515" t="s">
        <v>8</v>
      </c>
      <c r="K515" t="s">
        <v>125</v>
      </c>
      <c r="L515" t="s">
        <v>2642</v>
      </c>
      <c r="M515" t="s">
        <v>761</v>
      </c>
      <c r="N515">
        <v>0</v>
      </c>
      <c r="O515" t="s">
        <v>47</v>
      </c>
      <c r="P515">
        <v>27</v>
      </c>
      <c r="Q515" t="s">
        <v>62</v>
      </c>
      <c r="R515" t="s">
        <v>49</v>
      </c>
      <c r="S515" t="s">
        <v>50</v>
      </c>
      <c r="T515" t="s">
        <v>208</v>
      </c>
      <c r="U515" t="s">
        <v>154</v>
      </c>
      <c r="V515">
        <v>0.6</v>
      </c>
      <c r="W515" s="1">
        <v>429.00000000000006</v>
      </c>
      <c r="X515">
        <v>1</v>
      </c>
      <c r="Y515">
        <v>1.5</v>
      </c>
      <c r="Z515">
        <v>9</v>
      </c>
      <c r="AA515">
        <v>0.16666666666666666</v>
      </c>
      <c r="AB515" s="2">
        <v>0</v>
      </c>
      <c r="AC515" s="1">
        <v>0</v>
      </c>
      <c r="AD515" s="7">
        <v>43501</v>
      </c>
      <c r="AE515" s="7">
        <v>43502</v>
      </c>
      <c r="AF515">
        <v>1</v>
      </c>
      <c r="AG515" t="s">
        <v>53</v>
      </c>
      <c r="AH515" s="2">
        <v>0</v>
      </c>
      <c r="AI515" s="1">
        <v>0</v>
      </c>
      <c r="AJ515" s="1">
        <v>0</v>
      </c>
      <c r="AK515" s="6" t="str">
        <f>+IF(Tabla1[[#This Row],[REQUEST_TY]]="SR MANTENIMIENTO CORRECTIVO", "EMERGENCIA", "OTROS")</f>
        <v>EMERGENCIA</v>
      </c>
      <c r="AL515" s="6" t="str">
        <f>+_xlfn.IFS(Tabla1[[#This Row],[Veces obj]]&lt;=1,"0-1",Tabla1[[#This Row],[Veces obj]]&lt;=2,"1-2",Tabla1[[#This Row],[Veces obj]]&lt;=3,"2-3",TRUE,"&gt;3")</f>
        <v>0-1</v>
      </c>
      <c r="AM515" s="6" t="str">
        <f>+_xlfn.IFS(MONTH(Tabla1[[#This Row],[MES]])&lt;=3,"Q1",MONTH(Tabla1[[#This Row],[MES]])&lt;=6,"Q2",MONTH(Tabla1[[#This Row],[MES]])&lt;=9,"Q3",TRUE,"Q4")</f>
        <v>Q1</v>
      </c>
      <c r="AN515" t="str">
        <f>+IFERROR(VLOOKUP(Tabla1[[#This Row],[CUENTA]],CTAS[],2,0),"OTROS")</f>
        <v>OTROS</v>
      </c>
      <c r="AP515" t="str">
        <f>+IFERROR(VLOOKUP(Tabla1[[#This Row],[EMPLEADO]],IS[],3,0),"OTROS")</f>
        <v>OTROS</v>
      </c>
      <c r="AQ515" t="str">
        <f>+IFERROR(VLOOKUP(Tabla1[[#This Row],[EMPLEADO]],IS[[NÓMINA]:[INGENIERO]],2,0),"OTROS")</f>
        <v>OTROS</v>
      </c>
    </row>
    <row r="516" spans="1:43" x14ac:dyDescent="0.25">
      <c r="A516" t="s">
        <v>4444</v>
      </c>
      <c r="B516">
        <v>1</v>
      </c>
      <c r="C516" t="s">
        <v>7186</v>
      </c>
      <c r="D516" t="s">
        <v>38</v>
      </c>
      <c r="E516" t="s">
        <v>3149</v>
      </c>
      <c r="F516" t="s">
        <v>7187</v>
      </c>
      <c r="G516" s="17" t="s">
        <v>3380</v>
      </c>
      <c r="H516" t="s">
        <v>266</v>
      </c>
      <c r="I516" t="s">
        <v>43</v>
      </c>
      <c r="J516" t="s">
        <v>8</v>
      </c>
      <c r="K516" t="s">
        <v>71</v>
      </c>
      <c r="L516" t="s">
        <v>170</v>
      </c>
      <c r="M516" t="s">
        <v>94</v>
      </c>
      <c r="N516">
        <v>0</v>
      </c>
      <c r="O516" t="s">
        <v>47</v>
      </c>
      <c r="P516">
        <v>76</v>
      </c>
      <c r="Q516" t="s">
        <v>48</v>
      </c>
      <c r="R516" t="s">
        <v>235</v>
      </c>
      <c r="S516" t="s">
        <v>50</v>
      </c>
      <c r="T516" t="s">
        <v>51</v>
      </c>
      <c r="U516" t="s">
        <v>52</v>
      </c>
      <c r="V516">
        <v>1.05</v>
      </c>
      <c r="W516" s="1">
        <v>750.75000000000011</v>
      </c>
      <c r="X516">
        <v>1</v>
      </c>
      <c r="Y516">
        <v>0.68</v>
      </c>
      <c r="Z516">
        <v>5</v>
      </c>
      <c r="AA516">
        <v>0.13600000000000001</v>
      </c>
      <c r="AB516" s="2">
        <v>0</v>
      </c>
      <c r="AC516" s="1">
        <v>0</v>
      </c>
      <c r="AD516" s="7">
        <v>43523</v>
      </c>
      <c r="AE516" s="7">
        <v>43523</v>
      </c>
      <c r="AF516">
        <v>0</v>
      </c>
      <c r="AG516" t="s">
        <v>53</v>
      </c>
      <c r="AH516" s="2">
        <v>0</v>
      </c>
      <c r="AI516" s="1">
        <v>0</v>
      </c>
      <c r="AJ516" s="1">
        <v>0</v>
      </c>
      <c r="AK516" s="6" t="str">
        <f>+IF(Tabla1[[#This Row],[REQUEST_TY]]="SR MANTENIMIENTO CORRECTIVO", "EMERGENCIA", "OTROS")</f>
        <v>EMERGENCIA</v>
      </c>
      <c r="AL516" s="6" t="str">
        <f>+_xlfn.IFS(Tabla1[[#This Row],[Veces obj]]&lt;=1,"0-1",Tabla1[[#This Row],[Veces obj]]&lt;=2,"1-2",Tabla1[[#This Row],[Veces obj]]&lt;=3,"2-3",TRUE,"&gt;3")</f>
        <v>0-1</v>
      </c>
      <c r="AM516" s="6" t="str">
        <f>+_xlfn.IFS(MONTH(Tabla1[[#This Row],[MES]])&lt;=3,"Q1",MONTH(Tabla1[[#This Row],[MES]])&lt;=6,"Q2",MONTH(Tabla1[[#This Row],[MES]])&lt;=9,"Q3",TRUE,"Q4")</f>
        <v>Q1</v>
      </c>
      <c r="AN516" t="str">
        <f>+IFERROR(VLOOKUP(Tabla1[[#This Row],[CUENTA]],CTAS[],2,0),"OTROS")</f>
        <v>OTROS</v>
      </c>
      <c r="AO516">
        <v>1</v>
      </c>
      <c r="AP516" t="str">
        <f>+IFERROR(VLOOKUP(Tabla1[[#This Row],[EMPLEADO]],IS[],3,0),"OTROS")</f>
        <v>JUAREZ</v>
      </c>
      <c r="AQ516" t="str">
        <f>+IFERROR(VLOOKUP(Tabla1[[#This Row],[EMPLEADO]],IS[[NÓMINA]:[INGENIERO]],2,0),"OTROS")</f>
        <v>CESAR MAR</v>
      </c>
    </row>
    <row r="517" spans="1:43" x14ac:dyDescent="0.25">
      <c r="A517" t="s">
        <v>36</v>
      </c>
      <c r="B517">
        <v>1</v>
      </c>
      <c r="C517" t="s">
        <v>1103</v>
      </c>
      <c r="D517" t="s">
        <v>38</v>
      </c>
      <c r="E517" t="s">
        <v>98</v>
      </c>
      <c r="F517" t="s">
        <v>1104</v>
      </c>
      <c r="G517" s="17" t="s">
        <v>1105</v>
      </c>
      <c r="H517" t="s">
        <v>101</v>
      </c>
      <c r="I517" t="s">
        <v>43</v>
      </c>
      <c r="J517" t="s">
        <v>8</v>
      </c>
      <c r="K517" t="s">
        <v>102</v>
      </c>
      <c r="L517" t="s">
        <v>1106</v>
      </c>
      <c r="M517" t="s">
        <v>714</v>
      </c>
      <c r="N517">
        <v>0</v>
      </c>
      <c r="O517" t="s">
        <v>105</v>
      </c>
      <c r="P517">
        <v>34</v>
      </c>
      <c r="Q517" t="s">
        <v>82</v>
      </c>
      <c r="R517" t="s">
        <v>63</v>
      </c>
      <c r="S517" t="s">
        <v>64</v>
      </c>
      <c r="T517" t="s">
        <v>51</v>
      </c>
      <c r="U517" t="s">
        <v>83</v>
      </c>
      <c r="V517">
        <v>1.05</v>
      </c>
      <c r="W517" s="1">
        <v>687.75</v>
      </c>
      <c r="X517">
        <v>1</v>
      </c>
      <c r="Y517">
        <v>0.85</v>
      </c>
      <c r="Z517">
        <v>5</v>
      </c>
      <c r="AA517">
        <v>0.16999999999999998</v>
      </c>
      <c r="AB517" s="2">
        <v>0</v>
      </c>
      <c r="AC517" s="1">
        <v>0</v>
      </c>
      <c r="AD517" s="7">
        <v>43467</v>
      </c>
      <c r="AE517" s="7">
        <v>43467</v>
      </c>
      <c r="AF517">
        <v>0</v>
      </c>
      <c r="AG517" t="s">
        <v>53</v>
      </c>
      <c r="AH517" s="2">
        <v>0</v>
      </c>
      <c r="AI517" s="1">
        <v>0</v>
      </c>
      <c r="AJ517" s="1">
        <v>0</v>
      </c>
      <c r="AK517" s="6" t="str">
        <f>+IF(Tabla1[[#This Row],[REQUEST_TY]]="SR MANTENIMIENTO CORRECTIVO", "EMERGENCIA", "OTROS")</f>
        <v>EMERGENCIA</v>
      </c>
      <c r="AL517" s="6" t="str">
        <f>+_xlfn.IFS(Tabla1[[#This Row],[Veces obj]]&lt;=1,"0-1",Tabla1[[#This Row],[Veces obj]]&lt;=2,"1-2",Tabla1[[#This Row],[Veces obj]]&lt;=3,"2-3",TRUE,"&gt;3")</f>
        <v>0-1</v>
      </c>
      <c r="AM517" s="6" t="str">
        <f>+_xlfn.IFS(MONTH(Tabla1[[#This Row],[MES]])&lt;=3,"Q1",MONTH(Tabla1[[#This Row],[MES]])&lt;=6,"Q2",MONTH(Tabla1[[#This Row],[MES]])&lt;=9,"Q3",TRUE,"Q4")</f>
        <v>Q1</v>
      </c>
      <c r="AN517" t="str">
        <f>+IFERROR(VLOOKUP(Tabla1[[#This Row],[CUENTA]],CTAS[],2,0),"OTROS")</f>
        <v>OTROS</v>
      </c>
      <c r="AP517" t="str">
        <f>+IFERROR(VLOOKUP(Tabla1[[#This Row],[EMPLEADO]],IS[],3,0),"OTROS")</f>
        <v>OTROS</v>
      </c>
      <c r="AQ517" t="str">
        <f>+IFERROR(VLOOKUP(Tabla1[[#This Row],[EMPLEADO]],IS[[NÓMINA]:[INGENIERO]],2,0),"OTROS")</f>
        <v>OTROS</v>
      </c>
    </row>
    <row r="518" spans="1:43" x14ac:dyDescent="0.25">
      <c r="A518" t="s">
        <v>36</v>
      </c>
      <c r="B518">
        <v>1</v>
      </c>
      <c r="C518" t="s">
        <v>1107</v>
      </c>
      <c r="D518" t="s">
        <v>38</v>
      </c>
      <c r="E518" t="s">
        <v>237</v>
      </c>
      <c r="F518" t="s">
        <v>1108</v>
      </c>
      <c r="G518" s="17" t="s">
        <v>1109</v>
      </c>
      <c r="H518" t="s">
        <v>213</v>
      </c>
      <c r="I518" t="s">
        <v>43</v>
      </c>
      <c r="J518" t="s">
        <v>8</v>
      </c>
      <c r="K518" t="s">
        <v>1110</v>
      </c>
      <c r="L518" t="s">
        <v>1111</v>
      </c>
      <c r="M518" t="s">
        <v>215</v>
      </c>
      <c r="N518">
        <v>0</v>
      </c>
      <c r="O518" t="s">
        <v>47</v>
      </c>
      <c r="P518">
        <v>54</v>
      </c>
      <c r="Q518" t="s">
        <v>82</v>
      </c>
      <c r="R518" t="s">
        <v>242</v>
      </c>
      <c r="S518" t="s">
        <v>64</v>
      </c>
      <c r="T518" t="s">
        <v>51</v>
      </c>
      <c r="U518" t="s">
        <v>83</v>
      </c>
      <c r="V518">
        <v>1.05</v>
      </c>
      <c r="W518" s="1">
        <v>1433.25</v>
      </c>
      <c r="X518">
        <v>1</v>
      </c>
      <c r="Y518">
        <v>0.85</v>
      </c>
      <c r="Z518">
        <v>5</v>
      </c>
      <c r="AA518">
        <v>0.16999999999999998</v>
      </c>
      <c r="AB518" s="2">
        <v>0</v>
      </c>
      <c r="AC518" s="1">
        <v>0</v>
      </c>
      <c r="AD518" s="7">
        <v>43474</v>
      </c>
      <c r="AE518" s="7">
        <v>43475</v>
      </c>
      <c r="AF518">
        <v>1</v>
      </c>
      <c r="AG518" t="s">
        <v>53</v>
      </c>
      <c r="AH518" s="2">
        <v>0</v>
      </c>
      <c r="AI518" s="1">
        <v>0</v>
      </c>
      <c r="AJ518" s="1">
        <v>0</v>
      </c>
      <c r="AK518" s="6" t="str">
        <f>+IF(Tabla1[[#This Row],[REQUEST_TY]]="SR MANTENIMIENTO CORRECTIVO", "EMERGENCIA", "OTROS")</f>
        <v>EMERGENCIA</v>
      </c>
      <c r="AL518" s="6" t="str">
        <f>+_xlfn.IFS(Tabla1[[#This Row],[Veces obj]]&lt;=1,"0-1",Tabla1[[#This Row],[Veces obj]]&lt;=2,"1-2",Tabla1[[#This Row],[Veces obj]]&lt;=3,"2-3",TRUE,"&gt;3")</f>
        <v>0-1</v>
      </c>
      <c r="AM518" s="6" t="str">
        <f>+_xlfn.IFS(MONTH(Tabla1[[#This Row],[MES]])&lt;=3,"Q1",MONTH(Tabla1[[#This Row],[MES]])&lt;=6,"Q2",MONTH(Tabla1[[#This Row],[MES]])&lt;=9,"Q3",TRUE,"Q4")</f>
        <v>Q1</v>
      </c>
      <c r="AN518" t="str">
        <f>+IFERROR(VLOOKUP(Tabla1[[#This Row],[CUENTA]],CTAS[],2,0),"OTROS")</f>
        <v>OTROS</v>
      </c>
      <c r="AP518" t="str">
        <f>+IFERROR(VLOOKUP(Tabla1[[#This Row],[EMPLEADO]],IS[],3,0),"OTROS")</f>
        <v>OTROS</v>
      </c>
      <c r="AQ518" t="str">
        <f>+IFERROR(VLOOKUP(Tabla1[[#This Row],[EMPLEADO]],IS[[NÓMINA]:[INGENIERO]],2,0),"OTROS")</f>
        <v>OTROS</v>
      </c>
    </row>
    <row r="519" spans="1:43" x14ac:dyDescent="0.25">
      <c r="A519" t="s">
        <v>36</v>
      </c>
      <c r="B519">
        <v>1</v>
      </c>
      <c r="C519" t="s">
        <v>1112</v>
      </c>
      <c r="D519" t="s">
        <v>38</v>
      </c>
      <c r="E519" t="s">
        <v>394</v>
      </c>
      <c r="F519" t="s">
        <v>1113</v>
      </c>
      <c r="G519" s="17" t="s">
        <v>1114</v>
      </c>
      <c r="H519" t="s">
        <v>568</v>
      </c>
      <c r="I519" t="s">
        <v>43</v>
      </c>
      <c r="J519" t="s">
        <v>8</v>
      </c>
      <c r="K519" t="s">
        <v>1115</v>
      </c>
      <c r="L519" t="s">
        <v>1116</v>
      </c>
      <c r="M519" t="s">
        <v>714</v>
      </c>
      <c r="N519">
        <v>0</v>
      </c>
      <c r="O519" t="s">
        <v>47</v>
      </c>
      <c r="P519">
        <v>27</v>
      </c>
      <c r="Q519" t="s">
        <v>62</v>
      </c>
      <c r="R519" t="s">
        <v>63</v>
      </c>
      <c r="S519" t="s">
        <v>64</v>
      </c>
      <c r="T519" t="s">
        <v>51</v>
      </c>
      <c r="U519" t="s">
        <v>65</v>
      </c>
      <c r="V519">
        <v>0.8</v>
      </c>
      <c r="W519" s="1">
        <v>1092</v>
      </c>
      <c r="X519">
        <v>1</v>
      </c>
      <c r="Y519">
        <v>0.85</v>
      </c>
      <c r="Z519">
        <v>5</v>
      </c>
      <c r="AA519">
        <v>0.16999999999999998</v>
      </c>
      <c r="AB519" s="2">
        <v>0</v>
      </c>
      <c r="AC519" s="1">
        <v>0</v>
      </c>
      <c r="AD519" s="7">
        <v>43475</v>
      </c>
      <c r="AE519" s="7">
        <v>43475</v>
      </c>
      <c r="AF519">
        <v>0</v>
      </c>
      <c r="AG519" t="s">
        <v>53</v>
      </c>
      <c r="AH519" s="2">
        <v>0</v>
      </c>
      <c r="AI519" s="1">
        <v>0</v>
      </c>
      <c r="AJ519" s="1">
        <v>0</v>
      </c>
      <c r="AK519" s="6" t="str">
        <f>+IF(Tabla1[[#This Row],[REQUEST_TY]]="SR MANTENIMIENTO CORRECTIVO", "EMERGENCIA", "OTROS")</f>
        <v>EMERGENCIA</v>
      </c>
      <c r="AL519" s="6" t="str">
        <f>+_xlfn.IFS(Tabla1[[#This Row],[Veces obj]]&lt;=1,"0-1",Tabla1[[#This Row],[Veces obj]]&lt;=2,"1-2",Tabla1[[#This Row],[Veces obj]]&lt;=3,"2-3",TRUE,"&gt;3")</f>
        <v>0-1</v>
      </c>
      <c r="AM519" s="6" t="str">
        <f>+_xlfn.IFS(MONTH(Tabla1[[#This Row],[MES]])&lt;=3,"Q1",MONTH(Tabla1[[#This Row],[MES]])&lt;=6,"Q2",MONTH(Tabla1[[#This Row],[MES]])&lt;=9,"Q3",TRUE,"Q4")</f>
        <v>Q1</v>
      </c>
      <c r="AN519" t="str">
        <f>+IFERROR(VLOOKUP(Tabla1[[#This Row],[CUENTA]],CTAS[],2,0),"OTROS")</f>
        <v>OTROS</v>
      </c>
      <c r="AP519" t="str">
        <f>+IFERROR(VLOOKUP(Tabla1[[#This Row],[EMPLEADO]],IS[],3,0),"OTROS")</f>
        <v>OTROS</v>
      </c>
      <c r="AQ519" t="str">
        <f>+IFERROR(VLOOKUP(Tabla1[[#This Row],[EMPLEADO]],IS[[NÓMINA]:[INGENIERO]],2,0),"OTROS")</f>
        <v>OTROS</v>
      </c>
    </row>
    <row r="520" spans="1:43" x14ac:dyDescent="0.25">
      <c r="A520" t="s">
        <v>36</v>
      </c>
      <c r="B520">
        <v>1</v>
      </c>
      <c r="C520" t="s">
        <v>1117</v>
      </c>
      <c r="D520" t="s">
        <v>38</v>
      </c>
      <c r="E520" t="s">
        <v>599</v>
      </c>
      <c r="F520" t="s">
        <v>1118</v>
      </c>
      <c r="G520" s="17" t="s">
        <v>1119</v>
      </c>
      <c r="H520" t="s">
        <v>527</v>
      </c>
      <c r="I520" t="s">
        <v>43</v>
      </c>
      <c r="J520" t="s">
        <v>8</v>
      </c>
      <c r="K520" t="s">
        <v>528</v>
      </c>
      <c r="L520" t="s">
        <v>529</v>
      </c>
      <c r="M520" t="s">
        <v>530</v>
      </c>
      <c r="N520">
        <v>1</v>
      </c>
      <c r="O520" t="s">
        <v>47</v>
      </c>
      <c r="P520">
        <v>89</v>
      </c>
      <c r="Q520" t="s">
        <v>48</v>
      </c>
      <c r="R520" t="s">
        <v>242</v>
      </c>
      <c r="S520" t="s">
        <v>64</v>
      </c>
      <c r="T520" t="s">
        <v>51</v>
      </c>
      <c r="U520" t="s">
        <v>96</v>
      </c>
      <c r="V520">
        <v>1.1000000000000001</v>
      </c>
      <c r="W520" s="1">
        <v>0</v>
      </c>
      <c r="X520">
        <v>1</v>
      </c>
      <c r="Y520">
        <v>0.85</v>
      </c>
      <c r="Z520">
        <v>5</v>
      </c>
      <c r="AA520">
        <v>0.16999999999999998</v>
      </c>
      <c r="AB520" s="2">
        <v>0</v>
      </c>
      <c r="AC520" s="1">
        <v>0</v>
      </c>
      <c r="AD520" s="7">
        <v>43488</v>
      </c>
      <c r="AE520" s="7">
        <v>43488</v>
      </c>
      <c r="AF520">
        <v>0</v>
      </c>
      <c r="AG520" t="s">
        <v>53</v>
      </c>
      <c r="AH520" s="2">
        <v>0</v>
      </c>
      <c r="AI520" s="1">
        <v>0</v>
      </c>
      <c r="AJ520" s="1">
        <v>0</v>
      </c>
      <c r="AK520" s="6" t="str">
        <f>+IF(Tabla1[[#This Row],[REQUEST_TY]]="SR MANTENIMIENTO CORRECTIVO", "EMERGENCIA", "OTROS")</f>
        <v>EMERGENCIA</v>
      </c>
      <c r="AL520" s="6" t="str">
        <f>+_xlfn.IFS(Tabla1[[#This Row],[Veces obj]]&lt;=1,"0-1",Tabla1[[#This Row],[Veces obj]]&lt;=2,"1-2",Tabla1[[#This Row],[Veces obj]]&lt;=3,"2-3",TRUE,"&gt;3")</f>
        <v>0-1</v>
      </c>
      <c r="AM520" s="6" t="str">
        <f>+_xlfn.IFS(MONTH(Tabla1[[#This Row],[MES]])&lt;=3,"Q1",MONTH(Tabla1[[#This Row],[MES]])&lt;=6,"Q2",MONTH(Tabla1[[#This Row],[MES]])&lt;=9,"Q3",TRUE,"Q4")</f>
        <v>Q1</v>
      </c>
      <c r="AN520" t="str">
        <f>+IFERROR(VLOOKUP(Tabla1[[#This Row],[CUENTA]],CTAS[],2,0),"OTROS")</f>
        <v>OTROS</v>
      </c>
      <c r="AP520" t="str">
        <f>+IFERROR(VLOOKUP(Tabla1[[#This Row],[EMPLEADO]],IS[],3,0),"OTROS")</f>
        <v>OTROS</v>
      </c>
      <c r="AQ520" t="str">
        <f>+IFERROR(VLOOKUP(Tabla1[[#This Row],[EMPLEADO]],IS[[NÓMINA]:[INGENIERO]],2,0),"OTROS")</f>
        <v>OTROS</v>
      </c>
    </row>
    <row r="521" spans="1:43" x14ac:dyDescent="0.25">
      <c r="A521" t="s">
        <v>4444</v>
      </c>
      <c r="B521">
        <v>1</v>
      </c>
      <c r="C521" t="s">
        <v>5194</v>
      </c>
      <c r="D521" t="s">
        <v>38</v>
      </c>
      <c r="E521" t="s">
        <v>807</v>
      </c>
      <c r="F521" t="s">
        <v>5193</v>
      </c>
      <c r="G521" s="17" t="s">
        <v>2413</v>
      </c>
      <c r="H521" t="s">
        <v>266</v>
      </c>
      <c r="I521" t="s">
        <v>43</v>
      </c>
      <c r="J521" t="s">
        <v>8</v>
      </c>
      <c r="K521" t="s">
        <v>151</v>
      </c>
      <c r="L521" t="s">
        <v>323</v>
      </c>
      <c r="M521" t="s">
        <v>73</v>
      </c>
      <c r="N521">
        <v>0</v>
      </c>
      <c r="O521" t="s">
        <v>47</v>
      </c>
      <c r="P521">
        <v>41</v>
      </c>
      <c r="Q521" t="s">
        <v>82</v>
      </c>
      <c r="R521" t="s">
        <v>95</v>
      </c>
      <c r="S521" t="s">
        <v>64</v>
      </c>
      <c r="T521" t="s">
        <v>51</v>
      </c>
      <c r="U521" t="s">
        <v>83</v>
      </c>
      <c r="V521">
        <v>1.05</v>
      </c>
      <c r="W521" s="1">
        <v>1433.25</v>
      </c>
      <c r="X521">
        <v>1</v>
      </c>
      <c r="Y521">
        <v>0.85</v>
      </c>
      <c r="Z521">
        <v>5</v>
      </c>
      <c r="AA521">
        <v>0.16999999999999998</v>
      </c>
      <c r="AB521" s="2">
        <v>0</v>
      </c>
      <c r="AC521" s="1">
        <v>0</v>
      </c>
      <c r="AD521" s="7">
        <v>43502</v>
      </c>
      <c r="AE521" s="7">
        <v>43502</v>
      </c>
      <c r="AF521">
        <v>0</v>
      </c>
      <c r="AG521" t="s">
        <v>53</v>
      </c>
      <c r="AH521" s="2">
        <v>0</v>
      </c>
      <c r="AI521" s="1">
        <v>0</v>
      </c>
      <c r="AJ521" s="1">
        <v>0</v>
      </c>
      <c r="AK521" s="6" t="str">
        <f>+IF(Tabla1[[#This Row],[REQUEST_TY]]="SR MANTENIMIENTO CORRECTIVO", "EMERGENCIA", "OTROS")</f>
        <v>EMERGENCIA</v>
      </c>
      <c r="AL521" s="6" t="str">
        <f>+_xlfn.IFS(Tabla1[[#This Row],[Veces obj]]&lt;=1,"0-1",Tabla1[[#This Row],[Veces obj]]&lt;=2,"1-2",Tabla1[[#This Row],[Veces obj]]&lt;=3,"2-3",TRUE,"&gt;3")</f>
        <v>0-1</v>
      </c>
      <c r="AM521" s="6" t="str">
        <f>+_xlfn.IFS(MONTH(Tabla1[[#This Row],[MES]])&lt;=3,"Q1",MONTH(Tabla1[[#This Row],[MES]])&lt;=6,"Q2",MONTH(Tabla1[[#This Row],[MES]])&lt;=9,"Q3",TRUE,"Q4")</f>
        <v>Q1</v>
      </c>
      <c r="AN521" t="str">
        <f>+IFERROR(VLOOKUP(Tabla1[[#This Row],[CUENTA]],CTAS[],2,0),"OTROS")</f>
        <v>HONEYWELL</v>
      </c>
      <c r="AO521">
        <v>1</v>
      </c>
      <c r="AP521" t="str">
        <f>+IFERROR(VLOOKUP(Tabla1[[#This Row],[EMPLEADO]],IS[],3,0),"OTROS")</f>
        <v>JUAREZ</v>
      </c>
      <c r="AQ521" t="str">
        <f>+IFERROR(VLOOKUP(Tabla1[[#This Row],[EMPLEADO]],IS[[NÓMINA]:[INGENIERO]],2,0),"OTROS")</f>
        <v>CESAR MAR</v>
      </c>
    </row>
    <row r="522" spans="1:43" x14ac:dyDescent="0.25">
      <c r="A522" t="s">
        <v>4444</v>
      </c>
      <c r="B522">
        <v>1</v>
      </c>
      <c r="C522" t="s">
        <v>5465</v>
      </c>
      <c r="D522" t="s">
        <v>38</v>
      </c>
      <c r="E522" t="s">
        <v>160</v>
      </c>
      <c r="F522" t="s">
        <v>5466</v>
      </c>
      <c r="G522" s="17" t="s">
        <v>690</v>
      </c>
      <c r="H522" t="s">
        <v>213</v>
      </c>
      <c r="I522" t="s">
        <v>43</v>
      </c>
      <c r="J522" t="s">
        <v>8</v>
      </c>
      <c r="K522" t="s">
        <v>125</v>
      </c>
      <c r="L522" t="s">
        <v>692</v>
      </c>
      <c r="M522" t="s">
        <v>215</v>
      </c>
      <c r="N522">
        <v>0</v>
      </c>
      <c r="O522" t="s">
        <v>47</v>
      </c>
      <c r="P522">
        <v>14</v>
      </c>
      <c r="Q522" t="s">
        <v>194</v>
      </c>
      <c r="R522" t="s">
        <v>49</v>
      </c>
      <c r="S522" t="s">
        <v>50</v>
      </c>
      <c r="T522" t="s">
        <v>51</v>
      </c>
      <c r="U522" t="s">
        <v>444</v>
      </c>
      <c r="V522">
        <v>0</v>
      </c>
      <c r="W522" s="1">
        <v>0</v>
      </c>
      <c r="X522">
        <v>1</v>
      </c>
      <c r="Y522">
        <v>0.85</v>
      </c>
      <c r="Z522">
        <v>5</v>
      </c>
      <c r="AA522">
        <v>0.16999999999999998</v>
      </c>
      <c r="AB522" s="2">
        <v>0</v>
      </c>
      <c r="AC522" s="1">
        <v>0</v>
      </c>
      <c r="AD522" s="7">
        <v>43507</v>
      </c>
      <c r="AE522" s="7">
        <v>43508</v>
      </c>
      <c r="AF522">
        <v>1</v>
      </c>
      <c r="AG522" t="s">
        <v>53</v>
      </c>
      <c r="AH522" s="2">
        <v>0</v>
      </c>
      <c r="AI522" s="1">
        <v>0</v>
      </c>
      <c r="AJ522" s="1">
        <v>0</v>
      </c>
      <c r="AK522" s="6" t="str">
        <f>+IF(Tabla1[[#This Row],[REQUEST_TY]]="SR MANTENIMIENTO CORRECTIVO", "EMERGENCIA", "OTROS")</f>
        <v>EMERGENCIA</v>
      </c>
      <c r="AL522" s="6" t="str">
        <f>+_xlfn.IFS(Tabla1[[#This Row],[Veces obj]]&lt;=1,"0-1",Tabla1[[#This Row],[Veces obj]]&lt;=2,"1-2",Tabla1[[#This Row],[Veces obj]]&lt;=3,"2-3",TRUE,"&gt;3")</f>
        <v>0-1</v>
      </c>
      <c r="AM522" s="6" t="str">
        <f>+_xlfn.IFS(MONTH(Tabla1[[#This Row],[MES]])&lt;=3,"Q1",MONTH(Tabla1[[#This Row],[MES]])&lt;=6,"Q2",MONTH(Tabla1[[#This Row],[MES]])&lt;=9,"Q3",TRUE,"Q4")</f>
        <v>Q1</v>
      </c>
      <c r="AN522" t="str">
        <f>+IFERROR(VLOOKUP(Tabla1[[#This Row],[CUENTA]],CTAS[],2,0),"OTROS")</f>
        <v>OTROS</v>
      </c>
      <c r="AP522" t="str">
        <f>+IFERROR(VLOOKUP(Tabla1[[#This Row],[EMPLEADO]],IS[],3,0),"OTROS")</f>
        <v>OTROS</v>
      </c>
      <c r="AQ522" t="str">
        <f>+IFERROR(VLOOKUP(Tabla1[[#This Row],[EMPLEADO]],IS[[NÓMINA]:[INGENIERO]],2,0),"OTROS")</f>
        <v>OTROS</v>
      </c>
    </row>
    <row r="523" spans="1:43" x14ac:dyDescent="0.25">
      <c r="A523" t="s">
        <v>4444</v>
      </c>
      <c r="B523">
        <v>1</v>
      </c>
      <c r="C523" t="s">
        <v>7308</v>
      </c>
      <c r="D523" t="s">
        <v>38</v>
      </c>
      <c r="E523" t="s">
        <v>1077</v>
      </c>
      <c r="F523" t="s">
        <v>7309</v>
      </c>
      <c r="G523" s="17" t="s">
        <v>7310</v>
      </c>
      <c r="H523" t="s">
        <v>568</v>
      </c>
      <c r="I523" t="s">
        <v>43</v>
      </c>
      <c r="J523" t="s">
        <v>8</v>
      </c>
      <c r="K523" t="s">
        <v>71</v>
      </c>
      <c r="L523" t="s">
        <v>2047</v>
      </c>
      <c r="M523" t="s">
        <v>932</v>
      </c>
      <c r="N523">
        <v>0</v>
      </c>
      <c r="O523" t="s">
        <v>47</v>
      </c>
      <c r="P523">
        <v>435</v>
      </c>
      <c r="Q523" t="s">
        <v>48</v>
      </c>
      <c r="R523" t="s">
        <v>63</v>
      </c>
      <c r="S523" t="s">
        <v>64</v>
      </c>
      <c r="T523" t="s">
        <v>51</v>
      </c>
      <c r="U523" t="s">
        <v>96</v>
      </c>
      <c r="V523">
        <v>1.1000000000000001</v>
      </c>
      <c r="W523" s="1">
        <v>1501.5000000000002</v>
      </c>
      <c r="X523">
        <v>1</v>
      </c>
      <c r="Y523">
        <v>0.85</v>
      </c>
      <c r="Z523">
        <v>5</v>
      </c>
      <c r="AA523">
        <v>0.16999999999999998</v>
      </c>
      <c r="AB523" s="2">
        <v>0</v>
      </c>
      <c r="AC523" s="1">
        <v>0</v>
      </c>
      <c r="AD523" s="7">
        <v>43524</v>
      </c>
      <c r="AE523" s="7">
        <v>43524</v>
      </c>
      <c r="AF523">
        <v>0</v>
      </c>
      <c r="AG523" t="s">
        <v>53</v>
      </c>
      <c r="AH523" s="2">
        <v>0</v>
      </c>
      <c r="AI523" s="1">
        <v>0</v>
      </c>
      <c r="AJ523" s="1">
        <v>0</v>
      </c>
      <c r="AK523" s="6" t="str">
        <f>+IF(Tabla1[[#This Row],[REQUEST_TY]]="SR MANTENIMIENTO CORRECTIVO", "EMERGENCIA", "OTROS")</f>
        <v>EMERGENCIA</v>
      </c>
      <c r="AL523" s="6" t="str">
        <f>+_xlfn.IFS(Tabla1[[#This Row],[Veces obj]]&lt;=1,"0-1",Tabla1[[#This Row],[Veces obj]]&lt;=2,"1-2",Tabla1[[#This Row],[Veces obj]]&lt;=3,"2-3",TRUE,"&gt;3")</f>
        <v>0-1</v>
      </c>
      <c r="AM523" s="6" t="str">
        <f>+_xlfn.IFS(MONTH(Tabla1[[#This Row],[MES]])&lt;=3,"Q1",MONTH(Tabla1[[#This Row],[MES]])&lt;=6,"Q2",MONTH(Tabla1[[#This Row],[MES]])&lt;=9,"Q3",TRUE,"Q4")</f>
        <v>Q1</v>
      </c>
      <c r="AN523" t="str">
        <f>+IFERROR(VLOOKUP(Tabla1[[#This Row],[CUENTA]],CTAS[],2,0),"OTROS")</f>
        <v>OTROS</v>
      </c>
      <c r="AP523" t="str">
        <f>+IFERROR(VLOOKUP(Tabla1[[#This Row],[EMPLEADO]],IS[],3,0),"OTROS")</f>
        <v>OTROS</v>
      </c>
      <c r="AQ523" t="str">
        <f>+IFERROR(VLOOKUP(Tabla1[[#This Row],[EMPLEADO]],IS[[NÓMINA]:[INGENIERO]],2,0),"OTROS")</f>
        <v>OTROS</v>
      </c>
    </row>
    <row r="524" spans="1:43" x14ac:dyDescent="0.25">
      <c r="A524" t="s">
        <v>36</v>
      </c>
      <c r="B524">
        <v>1</v>
      </c>
      <c r="C524" t="s">
        <v>1120</v>
      </c>
      <c r="D524" t="s">
        <v>38</v>
      </c>
      <c r="E524" t="s">
        <v>98</v>
      </c>
      <c r="F524" t="s">
        <v>1121</v>
      </c>
      <c r="G524" s="17" t="s">
        <v>1122</v>
      </c>
      <c r="H524" t="s">
        <v>308</v>
      </c>
      <c r="I524" t="s">
        <v>43</v>
      </c>
      <c r="J524" t="s">
        <v>8</v>
      </c>
      <c r="K524" t="s">
        <v>102</v>
      </c>
      <c r="L524" t="s">
        <v>1123</v>
      </c>
      <c r="M524" t="s">
        <v>310</v>
      </c>
      <c r="N524">
        <v>0</v>
      </c>
      <c r="O524" t="s">
        <v>47</v>
      </c>
      <c r="P524">
        <v>17</v>
      </c>
      <c r="Q524" t="s">
        <v>62</v>
      </c>
      <c r="R524" t="s">
        <v>63</v>
      </c>
      <c r="S524" t="s">
        <v>64</v>
      </c>
      <c r="T524" t="s">
        <v>51</v>
      </c>
      <c r="U524" t="s">
        <v>65</v>
      </c>
      <c r="V524">
        <v>0.8</v>
      </c>
      <c r="W524" s="1">
        <v>1092</v>
      </c>
      <c r="X524">
        <v>1</v>
      </c>
      <c r="Y524">
        <v>0.86</v>
      </c>
      <c r="Z524">
        <v>5</v>
      </c>
      <c r="AA524">
        <v>0.17199999999999999</v>
      </c>
      <c r="AB524" s="2">
        <v>0</v>
      </c>
      <c r="AC524" s="1">
        <v>0</v>
      </c>
      <c r="AD524" s="7">
        <v>43473</v>
      </c>
      <c r="AE524" s="7">
        <v>43474</v>
      </c>
      <c r="AF524">
        <v>1</v>
      </c>
      <c r="AG524" t="s">
        <v>53</v>
      </c>
      <c r="AH524" s="2">
        <v>0</v>
      </c>
      <c r="AI524" s="1">
        <v>0</v>
      </c>
      <c r="AJ524" s="1">
        <v>0</v>
      </c>
      <c r="AK524" s="6" t="str">
        <f>+IF(Tabla1[[#This Row],[REQUEST_TY]]="SR MANTENIMIENTO CORRECTIVO", "EMERGENCIA", "OTROS")</f>
        <v>EMERGENCIA</v>
      </c>
      <c r="AL524" s="6" t="str">
        <f>+_xlfn.IFS(Tabla1[[#This Row],[Veces obj]]&lt;=1,"0-1",Tabla1[[#This Row],[Veces obj]]&lt;=2,"1-2",Tabla1[[#This Row],[Veces obj]]&lt;=3,"2-3",TRUE,"&gt;3")</f>
        <v>0-1</v>
      </c>
      <c r="AM524" s="6" t="str">
        <f>+_xlfn.IFS(MONTH(Tabla1[[#This Row],[MES]])&lt;=3,"Q1",MONTH(Tabla1[[#This Row],[MES]])&lt;=6,"Q2",MONTH(Tabla1[[#This Row],[MES]])&lt;=9,"Q3",TRUE,"Q4")</f>
        <v>Q1</v>
      </c>
      <c r="AN524" t="str">
        <f>+IFERROR(VLOOKUP(Tabla1[[#This Row],[CUENTA]],CTAS[],2,0),"OTROS")</f>
        <v>OTROS</v>
      </c>
      <c r="AP524" t="str">
        <f>+IFERROR(VLOOKUP(Tabla1[[#This Row],[EMPLEADO]],IS[],3,0),"OTROS")</f>
        <v>OTROS</v>
      </c>
      <c r="AQ524" t="str">
        <f>+IFERROR(VLOOKUP(Tabla1[[#This Row],[EMPLEADO]],IS[[NÓMINA]:[INGENIERO]],2,0),"OTROS")</f>
        <v>OTROS</v>
      </c>
    </row>
    <row r="525" spans="1:43" x14ac:dyDescent="0.25">
      <c r="A525" t="s">
        <v>36</v>
      </c>
      <c r="B525">
        <v>1</v>
      </c>
      <c r="C525" t="s">
        <v>1124</v>
      </c>
      <c r="D525" t="s">
        <v>38</v>
      </c>
      <c r="E525" t="s">
        <v>89</v>
      </c>
      <c r="F525" t="s">
        <v>1125</v>
      </c>
      <c r="G525" s="17" t="s">
        <v>1126</v>
      </c>
      <c r="H525" t="s">
        <v>70</v>
      </c>
      <c r="I525" t="s">
        <v>43</v>
      </c>
      <c r="J525" t="s">
        <v>8</v>
      </c>
      <c r="K525" t="s">
        <v>92</v>
      </c>
      <c r="L525" t="s">
        <v>93</v>
      </c>
      <c r="M525" t="s">
        <v>94</v>
      </c>
      <c r="N525">
        <v>1</v>
      </c>
      <c r="O525" t="s">
        <v>47</v>
      </c>
      <c r="P525">
        <v>601</v>
      </c>
      <c r="Q525" t="s">
        <v>48</v>
      </c>
      <c r="R525" t="s">
        <v>95</v>
      </c>
      <c r="S525" t="s">
        <v>64</v>
      </c>
      <c r="T525" t="s">
        <v>51</v>
      </c>
      <c r="U525" t="s">
        <v>96</v>
      </c>
      <c r="V525">
        <v>1.1000000000000001</v>
      </c>
      <c r="W525" s="1">
        <v>0</v>
      </c>
      <c r="X525">
        <v>1</v>
      </c>
      <c r="Y525">
        <v>0.86</v>
      </c>
      <c r="Z525">
        <v>5</v>
      </c>
      <c r="AA525">
        <v>0.17199999999999999</v>
      </c>
      <c r="AB525" s="2">
        <v>0</v>
      </c>
      <c r="AC525" s="1">
        <v>0</v>
      </c>
      <c r="AD525" s="7">
        <v>43488</v>
      </c>
      <c r="AE525" s="7">
        <v>43489</v>
      </c>
      <c r="AF525">
        <v>1</v>
      </c>
      <c r="AG525" t="s">
        <v>53</v>
      </c>
      <c r="AH525" s="2">
        <v>0</v>
      </c>
      <c r="AI525" s="1">
        <v>0</v>
      </c>
      <c r="AJ525" s="1">
        <v>0</v>
      </c>
      <c r="AK525" s="6" t="str">
        <f>+IF(Tabla1[[#This Row],[REQUEST_TY]]="SR MANTENIMIENTO CORRECTIVO", "EMERGENCIA", "OTROS")</f>
        <v>EMERGENCIA</v>
      </c>
      <c r="AL525" s="6" t="str">
        <f>+_xlfn.IFS(Tabla1[[#This Row],[Veces obj]]&lt;=1,"0-1",Tabla1[[#This Row],[Veces obj]]&lt;=2,"1-2",Tabla1[[#This Row],[Veces obj]]&lt;=3,"2-3",TRUE,"&gt;3")</f>
        <v>0-1</v>
      </c>
      <c r="AM525" s="6" t="str">
        <f>+_xlfn.IFS(MONTH(Tabla1[[#This Row],[MES]])&lt;=3,"Q1",MONTH(Tabla1[[#This Row],[MES]])&lt;=6,"Q2",MONTH(Tabla1[[#This Row],[MES]])&lt;=9,"Q3",TRUE,"Q4")</f>
        <v>Q1</v>
      </c>
      <c r="AN525" t="str">
        <f>+IFERROR(VLOOKUP(Tabla1[[#This Row],[CUENTA]],CTAS[],2,0),"OTROS")</f>
        <v>OTROS</v>
      </c>
      <c r="AP525" t="str">
        <f>+IFERROR(VLOOKUP(Tabla1[[#This Row],[EMPLEADO]],IS[],3,0),"OTROS")</f>
        <v>OTROS</v>
      </c>
      <c r="AQ525" t="str">
        <f>+IFERROR(VLOOKUP(Tabla1[[#This Row],[EMPLEADO]],IS[[NÓMINA]:[INGENIERO]],2,0),"OTROS")</f>
        <v>OTROS</v>
      </c>
    </row>
    <row r="526" spans="1:43" x14ac:dyDescent="0.25">
      <c r="A526" t="s">
        <v>36</v>
      </c>
      <c r="B526">
        <v>1</v>
      </c>
      <c r="C526" t="s">
        <v>1127</v>
      </c>
      <c r="D526" t="s">
        <v>38</v>
      </c>
      <c r="E526" t="s">
        <v>535</v>
      </c>
      <c r="F526" t="s">
        <v>1128</v>
      </c>
      <c r="G526" s="17" t="s">
        <v>1129</v>
      </c>
      <c r="H526" t="s">
        <v>1130</v>
      </c>
      <c r="I526" t="s">
        <v>43</v>
      </c>
      <c r="J526" t="s">
        <v>8</v>
      </c>
      <c r="K526" t="s">
        <v>538</v>
      </c>
      <c r="L526" t="s">
        <v>1131</v>
      </c>
      <c r="M526" t="s">
        <v>1132</v>
      </c>
      <c r="N526">
        <v>0</v>
      </c>
      <c r="O526" t="s">
        <v>47</v>
      </c>
      <c r="P526">
        <v>63</v>
      </c>
      <c r="Q526" t="s">
        <v>48</v>
      </c>
      <c r="R526" t="s">
        <v>49</v>
      </c>
      <c r="S526" t="s">
        <v>50</v>
      </c>
      <c r="T526" t="s">
        <v>208</v>
      </c>
      <c r="U526" t="s">
        <v>52</v>
      </c>
      <c r="V526">
        <v>1.05</v>
      </c>
      <c r="W526" s="1">
        <v>750.75000000000011</v>
      </c>
      <c r="X526">
        <v>1</v>
      </c>
      <c r="Y526">
        <v>1.55</v>
      </c>
      <c r="Z526">
        <v>9</v>
      </c>
      <c r="AA526">
        <v>0.17222222222222222</v>
      </c>
      <c r="AB526" s="2">
        <v>0</v>
      </c>
      <c r="AC526" s="1">
        <v>0</v>
      </c>
      <c r="AD526" s="7">
        <v>43467</v>
      </c>
      <c r="AE526" s="7">
        <v>43467</v>
      </c>
      <c r="AF526">
        <v>0</v>
      </c>
      <c r="AG526" t="s">
        <v>53</v>
      </c>
      <c r="AH526" s="2">
        <v>0</v>
      </c>
      <c r="AI526" s="1">
        <v>0</v>
      </c>
      <c r="AJ526" s="1">
        <v>0</v>
      </c>
      <c r="AK526" s="6" t="str">
        <f>+IF(Tabla1[[#This Row],[REQUEST_TY]]="SR MANTENIMIENTO CORRECTIVO", "EMERGENCIA", "OTROS")</f>
        <v>EMERGENCIA</v>
      </c>
      <c r="AL526" s="6" t="str">
        <f>+_xlfn.IFS(Tabla1[[#This Row],[Veces obj]]&lt;=1,"0-1",Tabla1[[#This Row],[Veces obj]]&lt;=2,"1-2",Tabla1[[#This Row],[Veces obj]]&lt;=3,"2-3",TRUE,"&gt;3")</f>
        <v>0-1</v>
      </c>
      <c r="AM526" s="6" t="str">
        <f>+_xlfn.IFS(MONTH(Tabla1[[#This Row],[MES]])&lt;=3,"Q1",MONTH(Tabla1[[#This Row],[MES]])&lt;=6,"Q2",MONTH(Tabla1[[#This Row],[MES]])&lt;=9,"Q3",TRUE,"Q4")</f>
        <v>Q1</v>
      </c>
      <c r="AN526" t="str">
        <f>+IFERROR(VLOOKUP(Tabla1[[#This Row],[CUENTA]],CTAS[],2,0),"OTROS")</f>
        <v>OTROS</v>
      </c>
      <c r="AP526" t="str">
        <f>+IFERROR(VLOOKUP(Tabla1[[#This Row],[EMPLEADO]],IS[],3,0),"OTROS")</f>
        <v>OTROS</v>
      </c>
      <c r="AQ526" t="str">
        <f>+IFERROR(VLOOKUP(Tabla1[[#This Row],[EMPLEADO]],IS[[NÓMINA]:[INGENIERO]],2,0),"OTROS")</f>
        <v>OTROS</v>
      </c>
    </row>
    <row r="527" spans="1:43" x14ac:dyDescent="0.25">
      <c r="A527" t="s">
        <v>36</v>
      </c>
      <c r="B527">
        <v>1</v>
      </c>
      <c r="C527" t="s">
        <v>1133</v>
      </c>
      <c r="D527" t="s">
        <v>38</v>
      </c>
      <c r="E527" t="s">
        <v>1134</v>
      </c>
      <c r="F527" t="s">
        <v>1135</v>
      </c>
      <c r="G527" s="17" t="s">
        <v>1136</v>
      </c>
      <c r="H527" t="s">
        <v>204</v>
      </c>
      <c r="I527" t="s">
        <v>43</v>
      </c>
      <c r="J527" t="s">
        <v>8</v>
      </c>
      <c r="K527" t="s">
        <v>1137</v>
      </c>
      <c r="L527" t="s">
        <v>1138</v>
      </c>
      <c r="M527" t="s">
        <v>761</v>
      </c>
      <c r="N527">
        <v>0</v>
      </c>
      <c r="O527" t="s">
        <v>47</v>
      </c>
      <c r="P527">
        <v>2595</v>
      </c>
      <c r="Q527" t="s">
        <v>48</v>
      </c>
      <c r="R527" t="s">
        <v>49</v>
      </c>
      <c r="S527" t="s">
        <v>50</v>
      </c>
      <c r="T527" t="s">
        <v>208</v>
      </c>
      <c r="U527" t="s">
        <v>52</v>
      </c>
      <c r="V527">
        <v>1.05</v>
      </c>
      <c r="W527" s="1">
        <v>750.75000000000011</v>
      </c>
      <c r="X527">
        <v>1</v>
      </c>
      <c r="Y527">
        <v>1.55</v>
      </c>
      <c r="Z527">
        <v>9</v>
      </c>
      <c r="AA527">
        <v>0.17222222222222222</v>
      </c>
      <c r="AB527" s="2">
        <v>0</v>
      </c>
      <c r="AC527" s="1">
        <v>0</v>
      </c>
      <c r="AD527" s="7">
        <v>43473</v>
      </c>
      <c r="AE527" s="7">
        <v>43473</v>
      </c>
      <c r="AF527">
        <v>0</v>
      </c>
      <c r="AG527" t="s">
        <v>53</v>
      </c>
      <c r="AH527" s="2">
        <v>0</v>
      </c>
      <c r="AI527" s="1">
        <v>0</v>
      </c>
      <c r="AJ527" s="1">
        <v>0</v>
      </c>
      <c r="AK527" s="6" t="str">
        <f>+IF(Tabla1[[#This Row],[REQUEST_TY]]="SR MANTENIMIENTO CORRECTIVO", "EMERGENCIA", "OTROS")</f>
        <v>EMERGENCIA</v>
      </c>
      <c r="AL527" s="6" t="str">
        <f>+_xlfn.IFS(Tabla1[[#This Row],[Veces obj]]&lt;=1,"0-1",Tabla1[[#This Row],[Veces obj]]&lt;=2,"1-2",Tabla1[[#This Row],[Veces obj]]&lt;=3,"2-3",TRUE,"&gt;3")</f>
        <v>0-1</v>
      </c>
      <c r="AM527" s="6" t="str">
        <f>+_xlfn.IFS(MONTH(Tabla1[[#This Row],[MES]])&lt;=3,"Q1",MONTH(Tabla1[[#This Row],[MES]])&lt;=6,"Q2",MONTH(Tabla1[[#This Row],[MES]])&lt;=9,"Q3",TRUE,"Q4")</f>
        <v>Q1</v>
      </c>
      <c r="AN527" t="str">
        <f>+IFERROR(VLOOKUP(Tabla1[[#This Row],[CUENTA]],CTAS[],2,0),"OTROS")</f>
        <v>OTROS</v>
      </c>
      <c r="AP527" t="str">
        <f>+IFERROR(VLOOKUP(Tabla1[[#This Row],[EMPLEADO]],IS[],3,0),"OTROS")</f>
        <v>OTROS</v>
      </c>
      <c r="AQ527" t="str">
        <f>+IFERROR(VLOOKUP(Tabla1[[#This Row],[EMPLEADO]],IS[[NÓMINA]:[INGENIERO]],2,0),"OTROS")</f>
        <v>OTROS</v>
      </c>
    </row>
    <row r="528" spans="1:43" x14ac:dyDescent="0.25">
      <c r="A528" t="s">
        <v>36</v>
      </c>
      <c r="B528">
        <v>1</v>
      </c>
      <c r="C528" t="s">
        <v>1139</v>
      </c>
      <c r="D528" t="s">
        <v>38</v>
      </c>
      <c r="E528" t="s">
        <v>98</v>
      </c>
      <c r="F528" t="s">
        <v>1140</v>
      </c>
      <c r="G528" s="17" t="s">
        <v>1141</v>
      </c>
      <c r="H528" t="s">
        <v>213</v>
      </c>
      <c r="I528" t="s">
        <v>43</v>
      </c>
      <c r="J528" t="s">
        <v>8</v>
      </c>
      <c r="K528" t="s">
        <v>102</v>
      </c>
      <c r="L528" t="s">
        <v>1142</v>
      </c>
      <c r="M528" t="s">
        <v>640</v>
      </c>
      <c r="N528">
        <v>0</v>
      </c>
      <c r="O528" t="s">
        <v>47</v>
      </c>
      <c r="P528">
        <v>23</v>
      </c>
      <c r="Q528" t="s">
        <v>62</v>
      </c>
      <c r="R528" t="s">
        <v>63</v>
      </c>
      <c r="S528" t="s">
        <v>64</v>
      </c>
      <c r="T528" t="s">
        <v>51</v>
      </c>
      <c r="U528" t="s">
        <v>65</v>
      </c>
      <c r="V528">
        <v>0.8</v>
      </c>
      <c r="W528" s="1">
        <v>1092</v>
      </c>
      <c r="X528">
        <v>1</v>
      </c>
      <c r="Y528">
        <v>0.87</v>
      </c>
      <c r="Z528">
        <v>5</v>
      </c>
      <c r="AA528">
        <v>0.17399999999999999</v>
      </c>
      <c r="AB528" s="2">
        <v>0</v>
      </c>
      <c r="AC528" s="1">
        <v>0</v>
      </c>
      <c r="AD528" s="7">
        <v>43467</v>
      </c>
      <c r="AE528" s="7">
        <v>43467</v>
      </c>
      <c r="AF528">
        <v>0</v>
      </c>
      <c r="AG528" t="s">
        <v>53</v>
      </c>
      <c r="AH528" s="2">
        <v>0</v>
      </c>
      <c r="AI528" s="1">
        <v>0</v>
      </c>
      <c r="AJ528" s="1">
        <v>0</v>
      </c>
      <c r="AK528" s="6" t="str">
        <f>+IF(Tabla1[[#This Row],[REQUEST_TY]]="SR MANTENIMIENTO CORRECTIVO", "EMERGENCIA", "OTROS")</f>
        <v>EMERGENCIA</v>
      </c>
      <c r="AL528" s="6" t="str">
        <f>+_xlfn.IFS(Tabla1[[#This Row],[Veces obj]]&lt;=1,"0-1",Tabla1[[#This Row],[Veces obj]]&lt;=2,"1-2",Tabla1[[#This Row],[Veces obj]]&lt;=3,"2-3",TRUE,"&gt;3")</f>
        <v>0-1</v>
      </c>
      <c r="AM528" s="6" t="str">
        <f>+_xlfn.IFS(MONTH(Tabla1[[#This Row],[MES]])&lt;=3,"Q1",MONTH(Tabla1[[#This Row],[MES]])&lt;=6,"Q2",MONTH(Tabla1[[#This Row],[MES]])&lt;=9,"Q3",TRUE,"Q4")</f>
        <v>Q1</v>
      </c>
      <c r="AN528" t="str">
        <f>+IFERROR(VLOOKUP(Tabla1[[#This Row],[CUENTA]],CTAS[],2,0),"OTROS")</f>
        <v>OTROS</v>
      </c>
      <c r="AP528" t="str">
        <f>+IFERROR(VLOOKUP(Tabla1[[#This Row],[EMPLEADO]],IS[],3,0),"OTROS")</f>
        <v>OTROS</v>
      </c>
      <c r="AQ528" t="str">
        <f>+IFERROR(VLOOKUP(Tabla1[[#This Row],[EMPLEADO]],IS[[NÓMINA]:[INGENIERO]],2,0),"OTROS")</f>
        <v>OTROS</v>
      </c>
    </row>
    <row r="529" spans="1:43" x14ac:dyDescent="0.25">
      <c r="A529" t="s">
        <v>36</v>
      </c>
      <c r="B529">
        <v>1</v>
      </c>
      <c r="C529" t="s">
        <v>1143</v>
      </c>
      <c r="D529" t="s">
        <v>38</v>
      </c>
      <c r="E529" t="s">
        <v>599</v>
      </c>
      <c r="F529" t="s">
        <v>1144</v>
      </c>
      <c r="G529" s="17" t="s">
        <v>1145</v>
      </c>
      <c r="H529" t="s">
        <v>527</v>
      </c>
      <c r="I529" t="s">
        <v>43</v>
      </c>
      <c r="J529" t="s">
        <v>8</v>
      </c>
      <c r="K529" t="s">
        <v>528</v>
      </c>
      <c r="L529" t="s">
        <v>529</v>
      </c>
      <c r="M529" t="s">
        <v>530</v>
      </c>
      <c r="N529">
        <v>1</v>
      </c>
      <c r="O529" t="s">
        <v>47</v>
      </c>
      <c r="P529">
        <v>57</v>
      </c>
      <c r="Q529" t="s">
        <v>82</v>
      </c>
      <c r="R529" t="s">
        <v>242</v>
      </c>
      <c r="S529" t="s">
        <v>64</v>
      </c>
      <c r="T529" t="s">
        <v>51</v>
      </c>
      <c r="U529" t="s">
        <v>83</v>
      </c>
      <c r="V529">
        <v>1.05</v>
      </c>
      <c r="W529" s="1">
        <v>0</v>
      </c>
      <c r="X529">
        <v>1</v>
      </c>
      <c r="Y529">
        <v>0.87</v>
      </c>
      <c r="Z529">
        <v>5</v>
      </c>
      <c r="AA529">
        <v>0.17399999999999999</v>
      </c>
      <c r="AB529" s="2">
        <v>0</v>
      </c>
      <c r="AC529" s="1">
        <v>0</v>
      </c>
      <c r="AD529" s="7">
        <v>43468</v>
      </c>
      <c r="AE529" s="7">
        <v>43468</v>
      </c>
      <c r="AF529">
        <v>0</v>
      </c>
      <c r="AG529" t="s">
        <v>53</v>
      </c>
      <c r="AH529" s="2">
        <v>0</v>
      </c>
      <c r="AI529" s="1">
        <v>0</v>
      </c>
      <c r="AJ529" s="1">
        <v>0</v>
      </c>
      <c r="AK529" s="6" t="str">
        <f>+IF(Tabla1[[#This Row],[REQUEST_TY]]="SR MANTENIMIENTO CORRECTIVO", "EMERGENCIA", "OTROS")</f>
        <v>EMERGENCIA</v>
      </c>
      <c r="AL529" s="6" t="str">
        <f>+_xlfn.IFS(Tabla1[[#This Row],[Veces obj]]&lt;=1,"0-1",Tabla1[[#This Row],[Veces obj]]&lt;=2,"1-2",Tabla1[[#This Row],[Veces obj]]&lt;=3,"2-3",TRUE,"&gt;3")</f>
        <v>0-1</v>
      </c>
      <c r="AM529" s="6" t="str">
        <f>+_xlfn.IFS(MONTH(Tabla1[[#This Row],[MES]])&lt;=3,"Q1",MONTH(Tabla1[[#This Row],[MES]])&lt;=6,"Q2",MONTH(Tabla1[[#This Row],[MES]])&lt;=9,"Q3",TRUE,"Q4")</f>
        <v>Q1</v>
      </c>
      <c r="AN529" t="str">
        <f>+IFERROR(VLOOKUP(Tabla1[[#This Row],[CUENTA]],CTAS[],2,0),"OTROS")</f>
        <v>OTROS</v>
      </c>
      <c r="AP529" t="str">
        <f>+IFERROR(VLOOKUP(Tabla1[[#This Row],[EMPLEADO]],IS[],3,0),"OTROS")</f>
        <v>OTROS</v>
      </c>
      <c r="AQ529" t="str">
        <f>+IFERROR(VLOOKUP(Tabla1[[#This Row],[EMPLEADO]],IS[[NÓMINA]:[INGENIERO]],2,0),"OTROS")</f>
        <v>OTROS</v>
      </c>
    </row>
    <row r="530" spans="1:43" x14ac:dyDescent="0.25">
      <c r="A530" t="s">
        <v>36</v>
      </c>
      <c r="B530">
        <v>1</v>
      </c>
      <c r="C530" t="s">
        <v>1146</v>
      </c>
      <c r="D530" t="s">
        <v>38</v>
      </c>
      <c r="E530" t="s">
        <v>76</v>
      </c>
      <c r="F530" t="s">
        <v>1147</v>
      </c>
      <c r="G530" s="17" t="s">
        <v>1148</v>
      </c>
      <c r="H530" t="s">
        <v>79</v>
      </c>
      <c r="I530" t="s">
        <v>43</v>
      </c>
      <c r="J530" t="s">
        <v>8</v>
      </c>
      <c r="K530" t="s">
        <v>59</v>
      </c>
      <c r="L530" t="s">
        <v>1149</v>
      </c>
      <c r="M530" t="s">
        <v>1150</v>
      </c>
      <c r="N530">
        <v>0</v>
      </c>
      <c r="O530" t="s">
        <v>47</v>
      </c>
      <c r="P530">
        <v>51</v>
      </c>
      <c r="Q530" t="s">
        <v>82</v>
      </c>
      <c r="R530" t="s">
        <v>63</v>
      </c>
      <c r="S530" t="s">
        <v>64</v>
      </c>
      <c r="T530" t="s">
        <v>51</v>
      </c>
      <c r="U530" t="s">
        <v>83</v>
      </c>
      <c r="V530">
        <v>1.05</v>
      </c>
      <c r="W530" s="1">
        <v>1433.25</v>
      </c>
      <c r="X530">
        <v>1</v>
      </c>
      <c r="Y530">
        <v>0.87</v>
      </c>
      <c r="Z530">
        <v>5</v>
      </c>
      <c r="AA530">
        <v>0.17399999999999999</v>
      </c>
      <c r="AB530" s="2">
        <v>0</v>
      </c>
      <c r="AC530" s="1">
        <v>0</v>
      </c>
      <c r="AD530" s="7">
        <v>43468</v>
      </c>
      <c r="AE530" s="7">
        <v>43469</v>
      </c>
      <c r="AF530">
        <v>1</v>
      </c>
      <c r="AG530" t="s">
        <v>53</v>
      </c>
      <c r="AH530" s="2">
        <v>0</v>
      </c>
      <c r="AI530" s="1">
        <v>0</v>
      </c>
      <c r="AJ530" s="1">
        <v>0</v>
      </c>
      <c r="AK530" s="6" t="str">
        <f>+IF(Tabla1[[#This Row],[REQUEST_TY]]="SR MANTENIMIENTO CORRECTIVO", "EMERGENCIA", "OTROS")</f>
        <v>EMERGENCIA</v>
      </c>
      <c r="AL530" s="6" t="str">
        <f>+_xlfn.IFS(Tabla1[[#This Row],[Veces obj]]&lt;=1,"0-1",Tabla1[[#This Row],[Veces obj]]&lt;=2,"1-2",Tabla1[[#This Row],[Veces obj]]&lt;=3,"2-3",TRUE,"&gt;3")</f>
        <v>0-1</v>
      </c>
      <c r="AM530" s="6" t="str">
        <f>+_xlfn.IFS(MONTH(Tabla1[[#This Row],[MES]])&lt;=3,"Q1",MONTH(Tabla1[[#This Row],[MES]])&lt;=6,"Q2",MONTH(Tabla1[[#This Row],[MES]])&lt;=9,"Q3",TRUE,"Q4")</f>
        <v>Q1</v>
      </c>
      <c r="AN530" t="str">
        <f>+IFERROR(VLOOKUP(Tabla1[[#This Row],[CUENTA]],CTAS[],2,0),"OTROS")</f>
        <v>OTROS</v>
      </c>
      <c r="AP530" t="str">
        <f>+IFERROR(VLOOKUP(Tabla1[[#This Row],[EMPLEADO]],IS[],3,0),"OTROS")</f>
        <v>OTROS</v>
      </c>
      <c r="AQ530" t="str">
        <f>+IFERROR(VLOOKUP(Tabla1[[#This Row],[EMPLEADO]],IS[[NÓMINA]:[INGENIERO]],2,0),"OTROS")</f>
        <v>OTROS</v>
      </c>
    </row>
    <row r="531" spans="1:43" x14ac:dyDescent="0.25">
      <c r="A531" t="s">
        <v>36</v>
      </c>
      <c r="B531">
        <v>1</v>
      </c>
      <c r="C531" t="s">
        <v>1151</v>
      </c>
      <c r="D531" t="s">
        <v>38</v>
      </c>
      <c r="E531" t="s">
        <v>98</v>
      </c>
      <c r="F531" t="s">
        <v>1152</v>
      </c>
      <c r="G531" s="17" t="s">
        <v>1153</v>
      </c>
      <c r="H531" t="s">
        <v>246</v>
      </c>
      <c r="I531" t="s">
        <v>43</v>
      </c>
      <c r="J531" t="s">
        <v>8</v>
      </c>
      <c r="K531" t="s">
        <v>102</v>
      </c>
      <c r="L531" t="s">
        <v>1154</v>
      </c>
      <c r="M531" t="s">
        <v>1155</v>
      </c>
      <c r="N531">
        <v>0</v>
      </c>
      <c r="O531" t="s">
        <v>105</v>
      </c>
      <c r="P531">
        <v>55</v>
      </c>
      <c r="Q531" t="s">
        <v>82</v>
      </c>
      <c r="R531" t="s">
        <v>63</v>
      </c>
      <c r="S531" t="s">
        <v>64</v>
      </c>
      <c r="T531" t="s">
        <v>51</v>
      </c>
      <c r="U531" t="s">
        <v>83</v>
      </c>
      <c r="V531">
        <v>1.05</v>
      </c>
      <c r="W531" s="1">
        <v>687.75</v>
      </c>
      <c r="X531">
        <v>1</v>
      </c>
      <c r="Y531">
        <v>0.87</v>
      </c>
      <c r="Z531">
        <v>5</v>
      </c>
      <c r="AA531">
        <v>0.17399999999999999</v>
      </c>
      <c r="AB531" s="2">
        <v>0</v>
      </c>
      <c r="AC531" s="1">
        <v>0</v>
      </c>
      <c r="AD531" s="7">
        <v>43481</v>
      </c>
      <c r="AE531" s="7">
        <v>43481</v>
      </c>
      <c r="AF531">
        <v>0</v>
      </c>
      <c r="AG531" t="s">
        <v>53</v>
      </c>
      <c r="AH531" s="2">
        <v>0</v>
      </c>
      <c r="AI531" s="1">
        <v>0</v>
      </c>
      <c r="AJ531" s="1">
        <v>0</v>
      </c>
      <c r="AK531" s="6" t="str">
        <f>+IF(Tabla1[[#This Row],[REQUEST_TY]]="SR MANTENIMIENTO CORRECTIVO", "EMERGENCIA", "OTROS")</f>
        <v>EMERGENCIA</v>
      </c>
      <c r="AL531" s="6" t="str">
        <f>+_xlfn.IFS(Tabla1[[#This Row],[Veces obj]]&lt;=1,"0-1",Tabla1[[#This Row],[Veces obj]]&lt;=2,"1-2",Tabla1[[#This Row],[Veces obj]]&lt;=3,"2-3",TRUE,"&gt;3")</f>
        <v>0-1</v>
      </c>
      <c r="AM531" s="6" t="str">
        <f>+_xlfn.IFS(MONTH(Tabla1[[#This Row],[MES]])&lt;=3,"Q1",MONTH(Tabla1[[#This Row],[MES]])&lt;=6,"Q2",MONTH(Tabla1[[#This Row],[MES]])&lt;=9,"Q3",TRUE,"Q4")</f>
        <v>Q1</v>
      </c>
      <c r="AN531" t="str">
        <f>+IFERROR(VLOOKUP(Tabla1[[#This Row],[CUENTA]],CTAS[],2,0),"OTROS")</f>
        <v>OTROS</v>
      </c>
      <c r="AP531" t="str">
        <f>+IFERROR(VLOOKUP(Tabla1[[#This Row],[EMPLEADO]],IS[],3,0),"OTROS")</f>
        <v>OTROS</v>
      </c>
      <c r="AQ531" t="str">
        <f>+IFERROR(VLOOKUP(Tabla1[[#This Row],[EMPLEADO]],IS[[NÓMINA]:[INGENIERO]],2,0),"OTROS")</f>
        <v>OTROS</v>
      </c>
    </row>
    <row r="532" spans="1:43" x14ac:dyDescent="0.25">
      <c r="A532" t="s">
        <v>36</v>
      </c>
      <c r="B532">
        <v>1</v>
      </c>
      <c r="C532" t="s">
        <v>1156</v>
      </c>
      <c r="D532" t="s">
        <v>38</v>
      </c>
      <c r="E532" t="s">
        <v>113</v>
      </c>
      <c r="F532" t="s">
        <v>1157</v>
      </c>
      <c r="G532" s="17" t="s">
        <v>1158</v>
      </c>
      <c r="H532" t="s">
        <v>308</v>
      </c>
      <c r="I532" t="s">
        <v>43</v>
      </c>
      <c r="J532" t="s">
        <v>8</v>
      </c>
      <c r="K532" t="s">
        <v>144</v>
      </c>
      <c r="L532" t="s">
        <v>616</v>
      </c>
      <c r="M532" t="s">
        <v>46</v>
      </c>
      <c r="N532">
        <v>0</v>
      </c>
      <c r="O532" t="s">
        <v>47</v>
      </c>
      <c r="P532">
        <v>671</v>
      </c>
      <c r="Q532" t="s">
        <v>48</v>
      </c>
      <c r="R532" t="s">
        <v>49</v>
      </c>
      <c r="S532" t="s">
        <v>50</v>
      </c>
      <c r="T532" t="s">
        <v>51</v>
      </c>
      <c r="U532" t="s">
        <v>52</v>
      </c>
      <c r="V532">
        <v>1.05</v>
      </c>
      <c r="W532" s="1">
        <v>750.75000000000011</v>
      </c>
      <c r="X532">
        <v>1</v>
      </c>
      <c r="Y532">
        <v>0.87</v>
      </c>
      <c r="Z532">
        <v>5</v>
      </c>
      <c r="AA532">
        <v>0.17399999999999999</v>
      </c>
      <c r="AB532" s="2">
        <v>0</v>
      </c>
      <c r="AC532" s="1">
        <v>0</v>
      </c>
      <c r="AD532" s="7">
        <v>43481</v>
      </c>
      <c r="AE532" s="7">
        <v>43482</v>
      </c>
      <c r="AF532">
        <v>1</v>
      </c>
      <c r="AG532" t="s">
        <v>53</v>
      </c>
      <c r="AH532" s="2">
        <v>0</v>
      </c>
      <c r="AI532" s="1">
        <v>0</v>
      </c>
      <c r="AJ532" s="1">
        <v>0</v>
      </c>
      <c r="AK532" s="6" t="str">
        <f>+IF(Tabla1[[#This Row],[REQUEST_TY]]="SR MANTENIMIENTO CORRECTIVO", "EMERGENCIA", "OTROS")</f>
        <v>EMERGENCIA</v>
      </c>
      <c r="AL532" s="6" t="str">
        <f>+_xlfn.IFS(Tabla1[[#This Row],[Veces obj]]&lt;=1,"0-1",Tabla1[[#This Row],[Veces obj]]&lt;=2,"1-2",Tabla1[[#This Row],[Veces obj]]&lt;=3,"2-3",TRUE,"&gt;3")</f>
        <v>0-1</v>
      </c>
      <c r="AM532" s="6" t="str">
        <f>+_xlfn.IFS(MONTH(Tabla1[[#This Row],[MES]])&lt;=3,"Q1",MONTH(Tabla1[[#This Row],[MES]])&lt;=6,"Q2",MONTH(Tabla1[[#This Row],[MES]])&lt;=9,"Q3",TRUE,"Q4")</f>
        <v>Q1</v>
      </c>
      <c r="AN532" t="str">
        <f>+IFERROR(VLOOKUP(Tabla1[[#This Row],[CUENTA]],CTAS[],2,0),"OTROS")</f>
        <v>OTROS</v>
      </c>
      <c r="AP532" t="str">
        <f>+IFERROR(VLOOKUP(Tabla1[[#This Row],[EMPLEADO]],IS[],3,0),"OTROS")</f>
        <v>OTROS</v>
      </c>
      <c r="AQ532" t="str">
        <f>+IFERROR(VLOOKUP(Tabla1[[#This Row],[EMPLEADO]],IS[[NÓMINA]:[INGENIERO]],2,0),"OTROS")</f>
        <v>OTROS</v>
      </c>
    </row>
    <row r="533" spans="1:43" x14ac:dyDescent="0.25">
      <c r="A533" t="s">
        <v>36</v>
      </c>
      <c r="B533">
        <v>1</v>
      </c>
      <c r="C533" t="s">
        <v>1159</v>
      </c>
      <c r="D533" t="s">
        <v>38</v>
      </c>
      <c r="E533" t="s">
        <v>76</v>
      </c>
      <c r="F533" t="s">
        <v>1160</v>
      </c>
      <c r="G533" s="17" t="s">
        <v>1038</v>
      </c>
      <c r="H533" t="s">
        <v>308</v>
      </c>
      <c r="I533" t="s">
        <v>43</v>
      </c>
      <c r="J533" t="s">
        <v>8</v>
      </c>
      <c r="K533" t="s">
        <v>102</v>
      </c>
      <c r="L533" t="s">
        <v>1039</v>
      </c>
      <c r="M533" t="s">
        <v>310</v>
      </c>
      <c r="N533">
        <v>0</v>
      </c>
      <c r="O533" t="s">
        <v>47</v>
      </c>
      <c r="P533">
        <v>6</v>
      </c>
      <c r="Q533" t="s">
        <v>207</v>
      </c>
      <c r="R533" t="s">
        <v>63</v>
      </c>
      <c r="S533" t="s">
        <v>64</v>
      </c>
      <c r="T533" t="s">
        <v>51</v>
      </c>
      <c r="U533" t="s">
        <v>209</v>
      </c>
      <c r="V533">
        <v>0</v>
      </c>
      <c r="W533" s="1">
        <v>0</v>
      </c>
      <c r="X533">
        <v>1</v>
      </c>
      <c r="Y533">
        <v>0.87</v>
      </c>
      <c r="Z533">
        <v>5</v>
      </c>
      <c r="AA533">
        <v>0.17399999999999999</v>
      </c>
      <c r="AB533" s="2">
        <v>0</v>
      </c>
      <c r="AC533" s="1">
        <v>0</v>
      </c>
      <c r="AD533" s="7">
        <v>43489</v>
      </c>
      <c r="AE533" s="7">
        <v>43489</v>
      </c>
      <c r="AF533">
        <v>0</v>
      </c>
      <c r="AG533" t="s">
        <v>53</v>
      </c>
      <c r="AH533" s="2">
        <v>0</v>
      </c>
      <c r="AI533" s="1">
        <v>0</v>
      </c>
      <c r="AJ533" s="1">
        <v>0</v>
      </c>
      <c r="AK533" s="6" t="str">
        <f>+IF(Tabla1[[#This Row],[REQUEST_TY]]="SR MANTENIMIENTO CORRECTIVO", "EMERGENCIA", "OTROS")</f>
        <v>EMERGENCIA</v>
      </c>
      <c r="AL533" s="6" t="str">
        <f>+_xlfn.IFS(Tabla1[[#This Row],[Veces obj]]&lt;=1,"0-1",Tabla1[[#This Row],[Veces obj]]&lt;=2,"1-2",Tabla1[[#This Row],[Veces obj]]&lt;=3,"2-3",TRUE,"&gt;3")</f>
        <v>0-1</v>
      </c>
      <c r="AM533" s="6" t="str">
        <f>+_xlfn.IFS(MONTH(Tabla1[[#This Row],[MES]])&lt;=3,"Q1",MONTH(Tabla1[[#This Row],[MES]])&lt;=6,"Q2",MONTH(Tabla1[[#This Row],[MES]])&lt;=9,"Q3",TRUE,"Q4")</f>
        <v>Q1</v>
      </c>
      <c r="AN533" t="str">
        <f>+IFERROR(VLOOKUP(Tabla1[[#This Row],[CUENTA]],CTAS[],2,0),"OTROS")</f>
        <v>OTROS</v>
      </c>
      <c r="AP533" t="str">
        <f>+IFERROR(VLOOKUP(Tabla1[[#This Row],[EMPLEADO]],IS[],3,0),"OTROS")</f>
        <v>OTROS</v>
      </c>
      <c r="AQ533" t="str">
        <f>+IFERROR(VLOOKUP(Tabla1[[#This Row],[EMPLEADO]],IS[[NÓMINA]:[INGENIERO]],2,0),"OTROS")</f>
        <v>OTROS</v>
      </c>
    </row>
    <row r="534" spans="1:43" x14ac:dyDescent="0.25">
      <c r="A534" t="s">
        <v>4444</v>
      </c>
      <c r="B534">
        <v>1</v>
      </c>
      <c r="C534" t="s">
        <v>4610</v>
      </c>
      <c r="D534" t="s">
        <v>38</v>
      </c>
      <c r="E534" t="s">
        <v>2136</v>
      </c>
      <c r="F534" t="s">
        <v>4611</v>
      </c>
      <c r="G534" s="17" t="s">
        <v>2138</v>
      </c>
      <c r="H534" t="s">
        <v>101</v>
      </c>
      <c r="I534" t="s">
        <v>43</v>
      </c>
      <c r="J534" t="s">
        <v>8</v>
      </c>
      <c r="K534" t="s">
        <v>2139</v>
      </c>
      <c r="L534" t="s">
        <v>2140</v>
      </c>
      <c r="M534" t="s">
        <v>1269</v>
      </c>
      <c r="N534">
        <v>0</v>
      </c>
      <c r="O534" t="s">
        <v>105</v>
      </c>
      <c r="P534">
        <v>14</v>
      </c>
      <c r="Q534" t="s">
        <v>194</v>
      </c>
      <c r="R534" t="s">
        <v>74</v>
      </c>
      <c r="S534" t="s">
        <v>50</v>
      </c>
      <c r="T534" t="s">
        <v>51</v>
      </c>
      <c r="U534" t="s">
        <v>444</v>
      </c>
      <c r="V534">
        <v>0</v>
      </c>
      <c r="W534" s="1">
        <v>0</v>
      </c>
      <c r="X534">
        <v>1</v>
      </c>
      <c r="Y534">
        <v>0.87</v>
      </c>
      <c r="Z534">
        <v>5</v>
      </c>
      <c r="AA534">
        <v>0.17399999999999999</v>
      </c>
      <c r="AB534" s="2">
        <v>0</v>
      </c>
      <c r="AC534" s="1">
        <v>0</v>
      </c>
      <c r="AD534" s="7">
        <v>43504</v>
      </c>
      <c r="AE534" s="7">
        <v>43504</v>
      </c>
      <c r="AF534">
        <v>0</v>
      </c>
      <c r="AG534" t="s">
        <v>53</v>
      </c>
      <c r="AH534" s="2">
        <v>0</v>
      </c>
      <c r="AI534" s="1">
        <v>0</v>
      </c>
      <c r="AJ534" s="1">
        <v>0</v>
      </c>
      <c r="AK534" s="6" t="str">
        <f>+IF(Tabla1[[#This Row],[REQUEST_TY]]="SR MANTENIMIENTO CORRECTIVO", "EMERGENCIA", "OTROS")</f>
        <v>EMERGENCIA</v>
      </c>
      <c r="AL534" s="6" t="str">
        <f>+_xlfn.IFS(Tabla1[[#This Row],[Veces obj]]&lt;=1,"0-1",Tabla1[[#This Row],[Veces obj]]&lt;=2,"1-2",Tabla1[[#This Row],[Veces obj]]&lt;=3,"2-3",TRUE,"&gt;3")</f>
        <v>0-1</v>
      </c>
      <c r="AM534" s="6" t="str">
        <f>+_xlfn.IFS(MONTH(Tabla1[[#This Row],[MES]])&lt;=3,"Q1",MONTH(Tabla1[[#This Row],[MES]])&lt;=6,"Q2",MONTH(Tabla1[[#This Row],[MES]])&lt;=9,"Q3",TRUE,"Q4")</f>
        <v>Q1</v>
      </c>
      <c r="AN534" t="str">
        <f>+IFERROR(VLOOKUP(Tabla1[[#This Row],[CUENTA]],CTAS[],2,0),"OTROS")</f>
        <v>OTROS</v>
      </c>
      <c r="AP534" t="str">
        <f>+IFERROR(VLOOKUP(Tabla1[[#This Row],[EMPLEADO]],IS[],3,0),"OTROS")</f>
        <v>OTROS</v>
      </c>
      <c r="AQ534" t="str">
        <f>+IFERROR(VLOOKUP(Tabla1[[#This Row],[EMPLEADO]],IS[[NÓMINA]:[INGENIERO]],2,0),"OTROS")</f>
        <v>OTROS</v>
      </c>
    </row>
    <row r="535" spans="1:43" x14ac:dyDescent="0.25">
      <c r="A535" t="s">
        <v>4444</v>
      </c>
      <c r="B535">
        <v>1</v>
      </c>
      <c r="C535" t="s">
        <v>5351</v>
      </c>
      <c r="D535" t="s">
        <v>38</v>
      </c>
      <c r="E535" t="s">
        <v>85</v>
      </c>
      <c r="F535" t="s">
        <v>5352</v>
      </c>
      <c r="G535" s="17" t="s">
        <v>5353</v>
      </c>
      <c r="H535" t="s">
        <v>308</v>
      </c>
      <c r="I535" t="s">
        <v>43</v>
      </c>
      <c r="J535" t="s">
        <v>8</v>
      </c>
      <c r="K535" t="s">
        <v>495</v>
      </c>
      <c r="L535" t="s">
        <v>496</v>
      </c>
      <c r="M535" t="s">
        <v>46</v>
      </c>
      <c r="N535">
        <v>0</v>
      </c>
      <c r="O535" t="s">
        <v>47</v>
      </c>
      <c r="P535">
        <v>233</v>
      </c>
      <c r="Q535" t="s">
        <v>48</v>
      </c>
      <c r="R535" t="s">
        <v>49</v>
      </c>
      <c r="S535" t="s">
        <v>50</v>
      </c>
      <c r="T535" t="s">
        <v>51</v>
      </c>
      <c r="U535" t="s">
        <v>52</v>
      </c>
      <c r="V535">
        <v>1.05</v>
      </c>
      <c r="W535" s="1">
        <v>750.75000000000011</v>
      </c>
      <c r="X535">
        <v>1</v>
      </c>
      <c r="Y535">
        <v>0.87</v>
      </c>
      <c r="Z535">
        <v>5</v>
      </c>
      <c r="AA535">
        <v>0.17399999999999999</v>
      </c>
      <c r="AB535" s="2">
        <v>0</v>
      </c>
      <c r="AC535" s="1">
        <v>0</v>
      </c>
      <c r="AD535" s="7">
        <v>43503</v>
      </c>
      <c r="AE535" s="7">
        <v>43503</v>
      </c>
      <c r="AF535">
        <v>0</v>
      </c>
      <c r="AG535" t="s">
        <v>53</v>
      </c>
      <c r="AH535" s="2">
        <v>0</v>
      </c>
      <c r="AI535" s="1">
        <v>0</v>
      </c>
      <c r="AJ535" s="1">
        <v>0</v>
      </c>
      <c r="AK535" s="6" t="str">
        <f>+IF(Tabla1[[#This Row],[REQUEST_TY]]="SR MANTENIMIENTO CORRECTIVO", "EMERGENCIA", "OTROS")</f>
        <v>EMERGENCIA</v>
      </c>
      <c r="AL535" s="6" t="str">
        <f>+_xlfn.IFS(Tabla1[[#This Row],[Veces obj]]&lt;=1,"0-1",Tabla1[[#This Row],[Veces obj]]&lt;=2,"1-2",Tabla1[[#This Row],[Veces obj]]&lt;=3,"2-3",TRUE,"&gt;3")</f>
        <v>0-1</v>
      </c>
      <c r="AM535" s="6" t="str">
        <f>+_xlfn.IFS(MONTH(Tabla1[[#This Row],[MES]])&lt;=3,"Q1",MONTH(Tabla1[[#This Row],[MES]])&lt;=6,"Q2",MONTH(Tabla1[[#This Row],[MES]])&lt;=9,"Q3",TRUE,"Q4")</f>
        <v>Q1</v>
      </c>
      <c r="AN535" t="str">
        <f>+IFERROR(VLOOKUP(Tabla1[[#This Row],[CUENTA]],CTAS[],2,0),"OTROS")</f>
        <v>OTROS</v>
      </c>
      <c r="AP535" t="str">
        <f>+IFERROR(VLOOKUP(Tabla1[[#This Row],[EMPLEADO]],IS[],3,0),"OTROS")</f>
        <v>OTROS</v>
      </c>
      <c r="AQ535" t="str">
        <f>+IFERROR(VLOOKUP(Tabla1[[#This Row],[EMPLEADO]],IS[[NÓMINA]:[INGENIERO]],2,0),"OTROS")</f>
        <v>OTROS</v>
      </c>
    </row>
    <row r="536" spans="1:43" x14ac:dyDescent="0.25">
      <c r="A536" t="s">
        <v>4444</v>
      </c>
      <c r="B536">
        <v>1</v>
      </c>
      <c r="C536" t="s">
        <v>6023</v>
      </c>
      <c r="D536" t="s">
        <v>38</v>
      </c>
      <c r="E536" t="s">
        <v>76</v>
      </c>
      <c r="F536" t="s">
        <v>6024</v>
      </c>
      <c r="G536" s="17" t="s">
        <v>1589</v>
      </c>
      <c r="H536" t="s">
        <v>58</v>
      </c>
      <c r="I536" t="s">
        <v>43</v>
      </c>
      <c r="J536" t="s">
        <v>8</v>
      </c>
      <c r="K536" t="s">
        <v>102</v>
      </c>
      <c r="L536" t="s">
        <v>1590</v>
      </c>
      <c r="M536" t="s">
        <v>222</v>
      </c>
      <c r="N536">
        <v>0</v>
      </c>
      <c r="O536" t="s">
        <v>47</v>
      </c>
      <c r="P536">
        <v>17</v>
      </c>
      <c r="Q536" t="s">
        <v>62</v>
      </c>
      <c r="R536" t="s">
        <v>63</v>
      </c>
      <c r="S536" t="s">
        <v>64</v>
      </c>
      <c r="T536" t="s">
        <v>51</v>
      </c>
      <c r="U536" t="s">
        <v>65</v>
      </c>
      <c r="V536">
        <v>0.8</v>
      </c>
      <c r="W536" s="1">
        <v>1092</v>
      </c>
      <c r="X536">
        <v>1</v>
      </c>
      <c r="Y536">
        <v>0.87</v>
      </c>
      <c r="Z536">
        <v>5</v>
      </c>
      <c r="AA536">
        <v>0.17399999999999999</v>
      </c>
      <c r="AB536" s="2">
        <v>0</v>
      </c>
      <c r="AC536" s="1">
        <v>0</v>
      </c>
      <c r="AD536" s="7">
        <v>43510</v>
      </c>
      <c r="AE536" s="7">
        <v>43510</v>
      </c>
      <c r="AF536">
        <v>0</v>
      </c>
      <c r="AG536" t="s">
        <v>53</v>
      </c>
      <c r="AH536" s="2">
        <v>0</v>
      </c>
      <c r="AI536" s="1">
        <v>0</v>
      </c>
      <c r="AJ536" s="1">
        <v>0</v>
      </c>
      <c r="AK536" s="6" t="str">
        <f>+IF(Tabla1[[#This Row],[REQUEST_TY]]="SR MANTENIMIENTO CORRECTIVO", "EMERGENCIA", "OTROS")</f>
        <v>EMERGENCIA</v>
      </c>
      <c r="AL536" s="6" t="str">
        <f>+_xlfn.IFS(Tabla1[[#This Row],[Veces obj]]&lt;=1,"0-1",Tabla1[[#This Row],[Veces obj]]&lt;=2,"1-2",Tabla1[[#This Row],[Veces obj]]&lt;=3,"2-3",TRUE,"&gt;3")</f>
        <v>0-1</v>
      </c>
      <c r="AM536" s="6" t="str">
        <f>+_xlfn.IFS(MONTH(Tabla1[[#This Row],[MES]])&lt;=3,"Q1",MONTH(Tabla1[[#This Row],[MES]])&lt;=6,"Q2",MONTH(Tabla1[[#This Row],[MES]])&lt;=9,"Q3",TRUE,"Q4")</f>
        <v>Q1</v>
      </c>
      <c r="AN536" t="str">
        <f>+IFERROR(VLOOKUP(Tabla1[[#This Row],[CUENTA]],CTAS[],2,0),"OTROS")</f>
        <v>OTROS</v>
      </c>
      <c r="AP536" t="str">
        <f>+IFERROR(VLOOKUP(Tabla1[[#This Row],[EMPLEADO]],IS[],3,0),"OTROS")</f>
        <v>OTROS</v>
      </c>
      <c r="AQ536" t="str">
        <f>+IFERROR(VLOOKUP(Tabla1[[#This Row],[EMPLEADO]],IS[[NÓMINA]:[INGENIERO]],2,0),"OTROS")</f>
        <v>OTROS</v>
      </c>
    </row>
    <row r="537" spans="1:43" x14ac:dyDescent="0.25">
      <c r="A537" t="s">
        <v>36</v>
      </c>
      <c r="B537">
        <v>1</v>
      </c>
      <c r="C537" t="s">
        <v>1161</v>
      </c>
      <c r="D537" t="s">
        <v>38</v>
      </c>
      <c r="E537" t="s">
        <v>332</v>
      </c>
      <c r="F537" t="s">
        <v>1162</v>
      </c>
      <c r="G537" s="17" t="s">
        <v>1163</v>
      </c>
      <c r="H537" t="s">
        <v>58</v>
      </c>
      <c r="I537" t="s">
        <v>43</v>
      </c>
      <c r="J537" t="s">
        <v>8</v>
      </c>
      <c r="K537" t="s">
        <v>59</v>
      </c>
      <c r="L537" t="s">
        <v>1164</v>
      </c>
      <c r="M537" t="s">
        <v>222</v>
      </c>
      <c r="N537">
        <v>0</v>
      </c>
      <c r="O537" t="s">
        <v>47</v>
      </c>
      <c r="P537">
        <v>37</v>
      </c>
      <c r="Q537" t="s">
        <v>82</v>
      </c>
      <c r="R537" t="s">
        <v>317</v>
      </c>
      <c r="S537" t="s">
        <v>318</v>
      </c>
      <c r="T537" t="s">
        <v>51</v>
      </c>
      <c r="U537" t="s">
        <v>140</v>
      </c>
      <c r="V537">
        <v>1.1000000000000001</v>
      </c>
      <c r="W537" s="1">
        <v>1730.3000000000004</v>
      </c>
      <c r="X537">
        <v>1</v>
      </c>
      <c r="Y537">
        <v>0.7</v>
      </c>
      <c r="Z537">
        <v>4</v>
      </c>
      <c r="AA537">
        <v>0.17499999999999999</v>
      </c>
      <c r="AB537" s="2">
        <v>0</v>
      </c>
      <c r="AC537" s="1">
        <v>0</v>
      </c>
      <c r="AD537" s="7">
        <v>43472</v>
      </c>
      <c r="AE537" s="7">
        <v>43472</v>
      </c>
      <c r="AF537">
        <v>0</v>
      </c>
      <c r="AG537" t="s">
        <v>53</v>
      </c>
      <c r="AH537" s="2">
        <v>0</v>
      </c>
      <c r="AI537" s="1">
        <v>0</v>
      </c>
      <c r="AJ537" s="1">
        <v>0</v>
      </c>
      <c r="AK537" s="6" t="str">
        <f>+IF(Tabla1[[#This Row],[REQUEST_TY]]="SR MANTENIMIENTO CORRECTIVO", "EMERGENCIA", "OTROS")</f>
        <v>EMERGENCIA</v>
      </c>
      <c r="AL537" s="6" t="str">
        <f>+_xlfn.IFS(Tabla1[[#This Row],[Veces obj]]&lt;=1,"0-1",Tabla1[[#This Row],[Veces obj]]&lt;=2,"1-2",Tabla1[[#This Row],[Veces obj]]&lt;=3,"2-3",TRUE,"&gt;3")</f>
        <v>0-1</v>
      </c>
      <c r="AM537" s="6" t="str">
        <f>+_xlfn.IFS(MONTH(Tabla1[[#This Row],[MES]])&lt;=3,"Q1",MONTH(Tabla1[[#This Row],[MES]])&lt;=6,"Q2",MONTH(Tabla1[[#This Row],[MES]])&lt;=9,"Q3",TRUE,"Q4")</f>
        <v>Q1</v>
      </c>
      <c r="AN537" t="str">
        <f>+IFERROR(VLOOKUP(Tabla1[[#This Row],[CUENTA]],CTAS[],2,0),"OTROS")</f>
        <v>OTROS</v>
      </c>
      <c r="AP537" t="str">
        <f>+IFERROR(VLOOKUP(Tabla1[[#This Row],[EMPLEADO]],IS[],3,0),"OTROS")</f>
        <v>OTROS</v>
      </c>
      <c r="AQ537" t="str">
        <f>+IFERROR(VLOOKUP(Tabla1[[#This Row],[EMPLEADO]],IS[[NÓMINA]:[INGENIERO]],2,0),"OTROS")</f>
        <v>OTROS</v>
      </c>
    </row>
    <row r="538" spans="1:43" x14ac:dyDescent="0.25">
      <c r="A538" t="s">
        <v>4444</v>
      </c>
      <c r="B538">
        <v>1</v>
      </c>
      <c r="C538" t="s">
        <v>5319</v>
      </c>
      <c r="D538" t="s">
        <v>38</v>
      </c>
      <c r="E538" t="s">
        <v>348</v>
      </c>
      <c r="F538" t="s">
        <v>5320</v>
      </c>
      <c r="G538" s="17" t="s">
        <v>4284</v>
      </c>
      <c r="H538" t="s">
        <v>679</v>
      </c>
      <c r="I538" t="s">
        <v>43</v>
      </c>
      <c r="J538" t="s">
        <v>8</v>
      </c>
      <c r="K538" t="s">
        <v>102</v>
      </c>
      <c r="L538" t="s">
        <v>1039</v>
      </c>
      <c r="M538" t="s">
        <v>310</v>
      </c>
      <c r="N538">
        <v>0</v>
      </c>
      <c r="O538" t="s">
        <v>47</v>
      </c>
      <c r="P538">
        <v>34</v>
      </c>
      <c r="Q538" t="s">
        <v>82</v>
      </c>
      <c r="R538" t="s">
        <v>223</v>
      </c>
      <c r="S538" t="s">
        <v>139</v>
      </c>
      <c r="T538" t="s">
        <v>51</v>
      </c>
      <c r="U538" t="s">
        <v>140</v>
      </c>
      <c r="V538">
        <v>1.1000000000000001</v>
      </c>
      <c r="W538" s="1">
        <v>1730.3000000000004</v>
      </c>
      <c r="X538">
        <v>1</v>
      </c>
      <c r="Y538">
        <v>0.7</v>
      </c>
      <c r="Z538">
        <v>4</v>
      </c>
      <c r="AA538">
        <v>0.17499999999999999</v>
      </c>
      <c r="AB538" s="2">
        <v>0</v>
      </c>
      <c r="AC538" s="1">
        <v>0</v>
      </c>
      <c r="AD538" s="7">
        <v>43507</v>
      </c>
      <c r="AE538" s="7">
        <v>43507</v>
      </c>
      <c r="AF538">
        <v>0</v>
      </c>
      <c r="AG538" t="s">
        <v>53</v>
      </c>
      <c r="AH538" s="2">
        <v>0</v>
      </c>
      <c r="AI538" s="1">
        <v>0</v>
      </c>
      <c r="AJ538" s="1">
        <v>0</v>
      </c>
      <c r="AK538" s="6" t="str">
        <f>+IF(Tabla1[[#This Row],[REQUEST_TY]]="SR MANTENIMIENTO CORRECTIVO", "EMERGENCIA", "OTROS")</f>
        <v>EMERGENCIA</v>
      </c>
      <c r="AL538" s="6" t="str">
        <f>+_xlfn.IFS(Tabla1[[#This Row],[Veces obj]]&lt;=1,"0-1",Tabla1[[#This Row],[Veces obj]]&lt;=2,"1-2",Tabla1[[#This Row],[Veces obj]]&lt;=3,"2-3",TRUE,"&gt;3")</f>
        <v>0-1</v>
      </c>
      <c r="AM538" s="6" t="str">
        <f>+_xlfn.IFS(MONTH(Tabla1[[#This Row],[MES]])&lt;=3,"Q1",MONTH(Tabla1[[#This Row],[MES]])&lt;=6,"Q2",MONTH(Tabla1[[#This Row],[MES]])&lt;=9,"Q3",TRUE,"Q4")</f>
        <v>Q1</v>
      </c>
      <c r="AN538" t="str">
        <f>+IFERROR(VLOOKUP(Tabla1[[#This Row],[CUENTA]],CTAS[],2,0),"OTROS")</f>
        <v>OTROS</v>
      </c>
      <c r="AP538" t="str">
        <f>+IFERROR(VLOOKUP(Tabla1[[#This Row],[EMPLEADO]],IS[],3,0),"OTROS")</f>
        <v>OTROS</v>
      </c>
      <c r="AQ538" t="str">
        <f>+IFERROR(VLOOKUP(Tabla1[[#This Row],[EMPLEADO]],IS[[NÓMINA]:[INGENIERO]],2,0),"OTROS")</f>
        <v>OTROS</v>
      </c>
    </row>
    <row r="539" spans="1:43" x14ac:dyDescent="0.25">
      <c r="A539" t="s">
        <v>36</v>
      </c>
      <c r="B539">
        <v>1</v>
      </c>
      <c r="C539" t="s">
        <v>1165</v>
      </c>
      <c r="D539" t="s">
        <v>38</v>
      </c>
      <c r="E539" t="s">
        <v>217</v>
      </c>
      <c r="F539" t="s">
        <v>1166</v>
      </c>
      <c r="G539" s="17" t="s">
        <v>1167</v>
      </c>
      <c r="H539" t="s">
        <v>204</v>
      </c>
      <c r="I539" t="s">
        <v>43</v>
      </c>
      <c r="J539" t="s">
        <v>8</v>
      </c>
      <c r="K539" t="s">
        <v>59</v>
      </c>
      <c r="L539" t="s">
        <v>1168</v>
      </c>
      <c r="M539" t="s">
        <v>1169</v>
      </c>
      <c r="N539">
        <v>0</v>
      </c>
      <c r="O539" t="s">
        <v>47</v>
      </c>
      <c r="P539">
        <v>131</v>
      </c>
      <c r="Q539" t="s">
        <v>48</v>
      </c>
      <c r="R539" t="s">
        <v>223</v>
      </c>
      <c r="S539" t="s">
        <v>139</v>
      </c>
      <c r="T539" t="s">
        <v>208</v>
      </c>
      <c r="U539" t="s">
        <v>353</v>
      </c>
      <c r="V539">
        <v>1.1499999999999999</v>
      </c>
      <c r="W539" s="1">
        <v>1808.95</v>
      </c>
      <c r="X539">
        <v>1</v>
      </c>
      <c r="Y539">
        <v>1.05</v>
      </c>
      <c r="Z539">
        <v>6</v>
      </c>
      <c r="AA539">
        <v>0.17500000000000002</v>
      </c>
      <c r="AB539" s="2">
        <v>0</v>
      </c>
      <c r="AC539" s="1">
        <v>0</v>
      </c>
      <c r="AD539" s="7">
        <v>43489</v>
      </c>
      <c r="AE539" s="7">
        <v>43490</v>
      </c>
      <c r="AF539">
        <v>1</v>
      </c>
      <c r="AG539" t="s">
        <v>53</v>
      </c>
      <c r="AH539" s="2">
        <v>0</v>
      </c>
      <c r="AI539" s="1">
        <v>0</v>
      </c>
      <c r="AJ539" s="1">
        <v>0</v>
      </c>
      <c r="AK539" s="6" t="str">
        <f>+IF(Tabla1[[#This Row],[REQUEST_TY]]="SR MANTENIMIENTO CORRECTIVO", "EMERGENCIA", "OTROS")</f>
        <v>EMERGENCIA</v>
      </c>
      <c r="AL539" s="6" t="str">
        <f>+_xlfn.IFS(Tabla1[[#This Row],[Veces obj]]&lt;=1,"0-1",Tabla1[[#This Row],[Veces obj]]&lt;=2,"1-2",Tabla1[[#This Row],[Veces obj]]&lt;=3,"2-3",TRUE,"&gt;3")</f>
        <v>0-1</v>
      </c>
      <c r="AM539" s="6" t="str">
        <f>+_xlfn.IFS(MONTH(Tabla1[[#This Row],[MES]])&lt;=3,"Q1",MONTH(Tabla1[[#This Row],[MES]])&lt;=6,"Q2",MONTH(Tabla1[[#This Row],[MES]])&lt;=9,"Q3",TRUE,"Q4")</f>
        <v>Q1</v>
      </c>
      <c r="AN539" t="str">
        <f>+IFERROR(VLOOKUP(Tabla1[[#This Row],[CUENTA]],CTAS[],2,0),"OTROS")</f>
        <v>OTROS</v>
      </c>
      <c r="AP539" t="str">
        <f>+IFERROR(VLOOKUP(Tabla1[[#This Row],[EMPLEADO]],IS[],3,0),"OTROS")</f>
        <v>OTROS</v>
      </c>
      <c r="AQ539" t="str">
        <f>+IFERROR(VLOOKUP(Tabla1[[#This Row],[EMPLEADO]],IS[[NÓMINA]:[INGENIERO]],2,0),"OTROS")</f>
        <v>OTROS</v>
      </c>
    </row>
    <row r="540" spans="1:43" x14ac:dyDescent="0.25">
      <c r="A540" t="s">
        <v>36</v>
      </c>
      <c r="B540">
        <v>1</v>
      </c>
      <c r="C540" t="s">
        <v>1170</v>
      </c>
      <c r="D540" t="s">
        <v>38</v>
      </c>
      <c r="E540" t="s">
        <v>1171</v>
      </c>
      <c r="F540" t="s">
        <v>1172</v>
      </c>
      <c r="G540" s="17" t="s">
        <v>1173</v>
      </c>
      <c r="H540" t="s">
        <v>1063</v>
      </c>
      <c r="I540" t="s">
        <v>43</v>
      </c>
      <c r="J540" t="s">
        <v>8</v>
      </c>
      <c r="K540" t="s">
        <v>385</v>
      </c>
      <c r="L540" t="s">
        <v>397</v>
      </c>
      <c r="M540" t="s">
        <v>387</v>
      </c>
      <c r="N540">
        <v>0</v>
      </c>
      <c r="O540" t="s">
        <v>47</v>
      </c>
      <c r="P540">
        <v>34</v>
      </c>
      <c r="Q540" t="s">
        <v>82</v>
      </c>
      <c r="R540" t="s">
        <v>49</v>
      </c>
      <c r="S540" t="s">
        <v>50</v>
      </c>
      <c r="T540" t="s">
        <v>51</v>
      </c>
      <c r="U540" t="s">
        <v>120</v>
      </c>
      <c r="V540">
        <v>0.8</v>
      </c>
      <c r="W540" s="1">
        <v>572.00000000000011</v>
      </c>
      <c r="X540">
        <v>1</v>
      </c>
      <c r="Y540">
        <v>0.88</v>
      </c>
      <c r="Z540">
        <v>5</v>
      </c>
      <c r="AA540">
        <v>0.17599999999999999</v>
      </c>
      <c r="AB540" s="2">
        <v>0</v>
      </c>
      <c r="AC540" s="1">
        <v>0</v>
      </c>
      <c r="AD540" s="7">
        <v>43467</v>
      </c>
      <c r="AE540" s="7">
        <v>43467</v>
      </c>
      <c r="AF540">
        <v>0</v>
      </c>
      <c r="AG540" t="s">
        <v>53</v>
      </c>
      <c r="AH540" s="2">
        <v>0</v>
      </c>
      <c r="AI540" s="1">
        <v>0</v>
      </c>
      <c r="AJ540" s="1">
        <v>0</v>
      </c>
      <c r="AK540" s="6" t="str">
        <f>+IF(Tabla1[[#This Row],[REQUEST_TY]]="SR MANTENIMIENTO CORRECTIVO", "EMERGENCIA", "OTROS")</f>
        <v>EMERGENCIA</v>
      </c>
      <c r="AL540" s="6" t="str">
        <f>+_xlfn.IFS(Tabla1[[#This Row],[Veces obj]]&lt;=1,"0-1",Tabla1[[#This Row],[Veces obj]]&lt;=2,"1-2",Tabla1[[#This Row],[Veces obj]]&lt;=3,"2-3",TRUE,"&gt;3")</f>
        <v>0-1</v>
      </c>
      <c r="AM540" s="6" t="str">
        <f>+_xlfn.IFS(MONTH(Tabla1[[#This Row],[MES]])&lt;=3,"Q1",MONTH(Tabla1[[#This Row],[MES]])&lt;=6,"Q2",MONTH(Tabla1[[#This Row],[MES]])&lt;=9,"Q3",TRUE,"Q4")</f>
        <v>Q1</v>
      </c>
      <c r="AN540" t="str">
        <f>+IFERROR(VLOOKUP(Tabla1[[#This Row],[CUENTA]],CTAS[],2,0),"OTROS")</f>
        <v>OTROS</v>
      </c>
      <c r="AP540" t="str">
        <f>+IFERROR(VLOOKUP(Tabla1[[#This Row],[EMPLEADO]],IS[],3,0),"OTROS")</f>
        <v>OTROS</v>
      </c>
      <c r="AQ540" t="str">
        <f>+IFERROR(VLOOKUP(Tabla1[[#This Row],[EMPLEADO]],IS[[NÓMINA]:[INGENIERO]],2,0),"OTROS")</f>
        <v>OTROS</v>
      </c>
    </row>
    <row r="541" spans="1:43" x14ac:dyDescent="0.25">
      <c r="A541" t="s">
        <v>4444</v>
      </c>
      <c r="B541">
        <v>1</v>
      </c>
      <c r="C541" t="s">
        <v>5637</v>
      </c>
      <c r="D541" t="s">
        <v>38</v>
      </c>
      <c r="E541" t="s">
        <v>133</v>
      </c>
      <c r="F541" t="s">
        <v>5638</v>
      </c>
      <c r="G541" s="17" t="s">
        <v>346</v>
      </c>
      <c r="H541" t="s">
        <v>266</v>
      </c>
      <c r="I541" t="s">
        <v>43</v>
      </c>
      <c r="J541" t="s">
        <v>8</v>
      </c>
      <c r="K541" t="s">
        <v>59</v>
      </c>
      <c r="L541" t="s">
        <v>267</v>
      </c>
      <c r="M541" t="s">
        <v>73</v>
      </c>
      <c r="N541">
        <v>0</v>
      </c>
      <c r="O541" t="s">
        <v>47</v>
      </c>
      <c r="P541">
        <v>7</v>
      </c>
      <c r="Q541" t="s">
        <v>194</v>
      </c>
      <c r="R541" t="s">
        <v>138</v>
      </c>
      <c r="S541" t="s">
        <v>139</v>
      </c>
      <c r="T541" t="s">
        <v>51</v>
      </c>
      <c r="U541" t="s">
        <v>224</v>
      </c>
      <c r="V541">
        <v>0.8</v>
      </c>
      <c r="W541" s="1">
        <v>1258.4000000000003</v>
      </c>
      <c r="X541">
        <v>1</v>
      </c>
      <c r="Y541">
        <v>0.72</v>
      </c>
      <c r="Z541">
        <v>4</v>
      </c>
      <c r="AA541">
        <v>0.18</v>
      </c>
      <c r="AB541" s="2">
        <v>0</v>
      </c>
      <c r="AC541" s="1">
        <v>0</v>
      </c>
      <c r="AD541" s="7">
        <v>43507</v>
      </c>
      <c r="AE541" s="7">
        <v>43507</v>
      </c>
      <c r="AF541">
        <v>0</v>
      </c>
      <c r="AG541" t="s">
        <v>53</v>
      </c>
      <c r="AH541" s="2">
        <v>0</v>
      </c>
      <c r="AI541" s="1">
        <v>0</v>
      </c>
      <c r="AJ541" s="1">
        <v>0</v>
      </c>
      <c r="AK541" s="6" t="str">
        <f>+IF(Tabla1[[#This Row],[REQUEST_TY]]="SR MANTENIMIENTO CORRECTIVO", "EMERGENCIA", "OTROS")</f>
        <v>EMERGENCIA</v>
      </c>
      <c r="AL541" s="6" t="str">
        <f>+_xlfn.IFS(Tabla1[[#This Row],[Veces obj]]&lt;=1,"0-1",Tabla1[[#This Row],[Veces obj]]&lt;=2,"1-2",Tabla1[[#This Row],[Veces obj]]&lt;=3,"2-3",TRUE,"&gt;3")</f>
        <v>0-1</v>
      </c>
      <c r="AM541" s="6" t="str">
        <f>+_xlfn.IFS(MONTH(Tabla1[[#This Row],[MES]])&lt;=3,"Q1",MONTH(Tabla1[[#This Row],[MES]])&lt;=6,"Q2",MONTH(Tabla1[[#This Row],[MES]])&lt;=9,"Q3",TRUE,"Q4")</f>
        <v>Q1</v>
      </c>
      <c r="AN541" t="str">
        <f>+IFERROR(VLOOKUP(Tabla1[[#This Row],[CUENTA]],CTAS[],2,0),"OTROS")</f>
        <v>OTROS</v>
      </c>
      <c r="AO541">
        <v>1</v>
      </c>
      <c r="AP541" t="str">
        <f>+IFERROR(VLOOKUP(Tabla1[[#This Row],[EMPLEADO]],IS[],3,0),"OTROS")</f>
        <v>JUAREZ</v>
      </c>
      <c r="AQ541" t="str">
        <f>+IFERROR(VLOOKUP(Tabla1[[#This Row],[EMPLEADO]],IS[[NÓMINA]:[INGENIERO]],2,0),"OTROS")</f>
        <v>CESAR MAR</v>
      </c>
    </row>
    <row r="542" spans="1:43" x14ac:dyDescent="0.25">
      <c r="A542" t="s">
        <v>4444</v>
      </c>
      <c r="B542">
        <v>1</v>
      </c>
      <c r="C542" t="s">
        <v>7268</v>
      </c>
      <c r="D542" t="s">
        <v>38</v>
      </c>
      <c r="E542" t="s">
        <v>604</v>
      </c>
      <c r="F542" t="s">
        <v>7269</v>
      </c>
      <c r="G542" s="17" t="s">
        <v>7159</v>
      </c>
      <c r="H542" t="s">
        <v>740</v>
      </c>
      <c r="I542" t="s">
        <v>43</v>
      </c>
      <c r="J542" t="s">
        <v>8</v>
      </c>
      <c r="K542" t="s">
        <v>741</v>
      </c>
      <c r="L542" t="s">
        <v>742</v>
      </c>
      <c r="M542" t="s">
        <v>743</v>
      </c>
      <c r="N542">
        <v>0</v>
      </c>
      <c r="O542" t="s">
        <v>47</v>
      </c>
      <c r="P542">
        <v>1</v>
      </c>
      <c r="Q542" t="s">
        <v>388</v>
      </c>
      <c r="R542" t="s">
        <v>63</v>
      </c>
      <c r="S542" t="s">
        <v>64</v>
      </c>
      <c r="T542" t="s">
        <v>51</v>
      </c>
      <c r="U542" t="s">
        <v>389</v>
      </c>
      <c r="V542">
        <v>0</v>
      </c>
      <c r="W542" s="1">
        <v>0</v>
      </c>
      <c r="X542">
        <v>1</v>
      </c>
      <c r="Y542">
        <v>0.88</v>
      </c>
      <c r="Z542">
        <v>5</v>
      </c>
      <c r="AA542">
        <v>0.17599999999999999</v>
      </c>
      <c r="AB542" s="2">
        <v>0</v>
      </c>
      <c r="AC542" s="1">
        <v>0</v>
      </c>
      <c r="AD542" s="7">
        <v>43524</v>
      </c>
      <c r="AE542" s="7">
        <v>43524</v>
      </c>
      <c r="AF542">
        <v>0</v>
      </c>
      <c r="AG542" t="s">
        <v>53</v>
      </c>
      <c r="AH542" s="2">
        <v>0</v>
      </c>
      <c r="AI542" s="1">
        <v>0</v>
      </c>
      <c r="AJ542" s="1">
        <v>0</v>
      </c>
      <c r="AK542" s="6" t="str">
        <f>+IF(Tabla1[[#This Row],[REQUEST_TY]]="SR MANTENIMIENTO CORRECTIVO", "EMERGENCIA", "OTROS")</f>
        <v>EMERGENCIA</v>
      </c>
      <c r="AL542" s="6" t="str">
        <f>+_xlfn.IFS(Tabla1[[#This Row],[Veces obj]]&lt;=1,"0-1",Tabla1[[#This Row],[Veces obj]]&lt;=2,"1-2",Tabla1[[#This Row],[Veces obj]]&lt;=3,"2-3",TRUE,"&gt;3")</f>
        <v>0-1</v>
      </c>
      <c r="AM542" s="6" t="str">
        <f>+_xlfn.IFS(MONTH(Tabla1[[#This Row],[MES]])&lt;=3,"Q1",MONTH(Tabla1[[#This Row],[MES]])&lt;=6,"Q2",MONTH(Tabla1[[#This Row],[MES]])&lt;=9,"Q3",TRUE,"Q4")</f>
        <v>Q1</v>
      </c>
      <c r="AN542" t="str">
        <f>+IFERROR(VLOOKUP(Tabla1[[#This Row],[CUENTA]],CTAS[],2,0),"OTROS")</f>
        <v>OTROS</v>
      </c>
      <c r="AP542" t="str">
        <f>+IFERROR(VLOOKUP(Tabla1[[#This Row],[EMPLEADO]],IS[],3,0),"OTROS")</f>
        <v>OTROS</v>
      </c>
      <c r="AQ542" t="str">
        <f>+IFERROR(VLOOKUP(Tabla1[[#This Row],[EMPLEADO]],IS[[NÓMINA]:[INGENIERO]],2,0),"OTROS")</f>
        <v>OTROS</v>
      </c>
    </row>
    <row r="543" spans="1:43" x14ac:dyDescent="0.25">
      <c r="A543" t="s">
        <v>36</v>
      </c>
      <c r="B543">
        <v>1</v>
      </c>
      <c r="C543" t="s">
        <v>1177</v>
      </c>
      <c r="D543" t="s">
        <v>38</v>
      </c>
      <c r="E543" t="s">
        <v>39</v>
      </c>
      <c r="F543" t="s">
        <v>1178</v>
      </c>
      <c r="G543" s="17" t="s">
        <v>1179</v>
      </c>
      <c r="H543" t="s">
        <v>204</v>
      </c>
      <c r="I543" t="s">
        <v>43</v>
      </c>
      <c r="J543" t="s">
        <v>8</v>
      </c>
      <c r="K543" t="s">
        <v>117</v>
      </c>
      <c r="L543" t="s">
        <v>1180</v>
      </c>
      <c r="M543" t="s">
        <v>1169</v>
      </c>
      <c r="N543">
        <v>0</v>
      </c>
      <c r="O543" t="s">
        <v>47</v>
      </c>
      <c r="P543">
        <v>474</v>
      </c>
      <c r="Q543" t="s">
        <v>48</v>
      </c>
      <c r="R543" t="s">
        <v>49</v>
      </c>
      <c r="S543" t="s">
        <v>50</v>
      </c>
      <c r="T543" t="s">
        <v>208</v>
      </c>
      <c r="U543" t="s">
        <v>52</v>
      </c>
      <c r="V543">
        <v>1.05</v>
      </c>
      <c r="W543" s="1">
        <v>750.75000000000011</v>
      </c>
      <c r="X543">
        <v>1</v>
      </c>
      <c r="Y543">
        <v>1.6</v>
      </c>
      <c r="Z543">
        <v>9</v>
      </c>
      <c r="AA543">
        <v>0.17777777777777778</v>
      </c>
      <c r="AB543" s="2">
        <v>0</v>
      </c>
      <c r="AC543" s="1">
        <v>0</v>
      </c>
      <c r="AD543" s="7">
        <v>43493</v>
      </c>
      <c r="AE543" s="7">
        <v>43493</v>
      </c>
      <c r="AF543">
        <v>0</v>
      </c>
      <c r="AG543" t="s">
        <v>53</v>
      </c>
      <c r="AH543" s="2">
        <v>0</v>
      </c>
      <c r="AI543" s="1">
        <v>0</v>
      </c>
      <c r="AJ543" s="1">
        <v>0</v>
      </c>
      <c r="AK543" s="6" t="str">
        <f>+IF(Tabla1[[#This Row],[REQUEST_TY]]="SR MANTENIMIENTO CORRECTIVO", "EMERGENCIA", "OTROS")</f>
        <v>EMERGENCIA</v>
      </c>
      <c r="AL543" s="6" t="str">
        <f>+_xlfn.IFS(Tabla1[[#This Row],[Veces obj]]&lt;=1,"0-1",Tabla1[[#This Row],[Veces obj]]&lt;=2,"1-2",Tabla1[[#This Row],[Veces obj]]&lt;=3,"2-3",TRUE,"&gt;3")</f>
        <v>0-1</v>
      </c>
      <c r="AM543" s="6" t="str">
        <f>+_xlfn.IFS(MONTH(Tabla1[[#This Row],[MES]])&lt;=3,"Q1",MONTH(Tabla1[[#This Row],[MES]])&lt;=6,"Q2",MONTH(Tabla1[[#This Row],[MES]])&lt;=9,"Q3",TRUE,"Q4")</f>
        <v>Q1</v>
      </c>
      <c r="AN543" t="str">
        <f>+IFERROR(VLOOKUP(Tabla1[[#This Row],[CUENTA]],CTAS[],2,0),"OTROS")</f>
        <v>OTROS</v>
      </c>
      <c r="AP543" t="str">
        <f>+IFERROR(VLOOKUP(Tabla1[[#This Row],[EMPLEADO]],IS[],3,0),"OTROS")</f>
        <v>OTROS</v>
      </c>
      <c r="AQ543" t="str">
        <f>+IFERROR(VLOOKUP(Tabla1[[#This Row],[EMPLEADO]],IS[[NÓMINA]:[INGENIERO]],2,0),"OTROS")</f>
        <v>OTROS</v>
      </c>
    </row>
    <row r="544" spans="1:43" x14ac:dyDescent="0.25">
      <c r="A544" t="s">
        <v>36</v>
      </c>
      <c r="B544">
        <v>1</v>
      </c>
      <c r="C544" t="s">
        <v>1181</v>
      </c>
      <c r="D544" t="s">
        <v>38</v>
      </c>
      <c r="E544" t="s">
        <v>636</v>
      </c>
      <c r="F544" t="s">
        <v>1182</v>
      </c>
      <c r="G544" s="17" t="s">
        <v>1183</v>
      </c>
      <c r="H544" t="s">
        <v>308</v>
      </c>
      <c r="I544" t="s">
        <v>43</v>
      </c>
      <c r="J544" t="s">
        <v>8</v>
      </c>
      <c r="K544" t="s">
        <v>495</v>
      </c>
      <c r="L544" t="s">
        <v>496</v>
      </c>
      <c r="M544" t="s">
        <v>46</v>
      </c>
      <c r="N544">
        <v>0</v>
      </c>
      <c r="O544" t="s">
        <v>47</v>
      </c>
      <c r="P544">
        <v>7</v>
      </c>
      <c r="Q544" t="s">
        <v>194</v>
      </c>
      <c r="R544" t="s">
        <v>153</v>
      </c>
      <c r="S544" t="s">
        <v>50</v>
      </c>
      <c r="T544" t="s">
        <v>51</v>
      </c>
      <c r="U544" t="s">
        <v>444</v>
      </c>
      <c r="V544">
        <v>0</v>
      </c>
      <c r="W544" s="1">
        <v>0</v>
      </c>
      <c r="X544">
        <v>1</v>
      </c>
      <c r="Y544">
        <v>0.89</v>
      </c>
      <c r="Z544">
        <v>5</v>
      </c>
      <c r="AA544">
        <v>0.17799999999999999</v>
      </c>
      <c r="AB544" s="2">
        <v>0</v>
      </c>
      <c r="AC544" s="1">
        <v>0</v>
      </c>
      <c r="AD544" s="7">
        <v>43467</v>
      </c>
      <c r="AE544" s="7">
        <v>43467</v>
      </c>
      <c r="AF544">
        <v>0</v>
      </c>
      <c r="AG544" t="s">
        <v>53</v>
      </c>
      <c r="AH544" s="2">
        <v>0</v>
      </c>
      <c r="AI544" s="1">
        <v>0</v>
      </c>
      <c r="AJ544" s="1">
        <v>0</v>
      </c>
      <c r="AK544" s="6" t="str">
        <f>+IF(Tabla1[[#This Row],[REQUEST_TY]]="SR MANTENIMIENTO CORRECTIVO", "EMERGENCIA", "OTROS")</f>
        <v>EMERGENCIA</v>
      </c>
      <c r="AL544" s="6" t="str">
        <f>+_xlfn.IFS(Tabla1[[#This Row],[Veces obj]]&lt;=1,"0-1",Tabla1[[#This Row],[Veces obj]]&lt;=2,"1-2",Tabla1[[#This Row],[Veces obj]]&lt;=3,"2-3",TRUE,"&gt;3")</f>
        <v>0-1</v>
      </c>
      <c r="AM544" s="6" t="str">
        <f>+_xlfn.IFS(MONTH(Tabla1[[#This Row],[MES]])&lt;=3,"Q1",MONTH(Tabla1[[#This Row],[MES]])&lt;=6,"Q2",MONTH(Tabla1[[#This Row],[MES]])&lt;=9,"Q3",TRUE,"Q4")</f>
        <v>Q1</v>
      </c>
      <c r="AN544" t="str">
        <f>+IFERROR(VLOOKUP(Tabla1[[#This Row],[CUENTA]],CTAS[],2,0),"OTROS")</f>
        <v>OTROS</v>
      </c>
      <c r="AP544" t="str">
        <f>+IFERROR(VLOOKUP(Tabla1[[#This Row],[EMPLEADO]],IS[],3,0),"OTROS")</f>
        <v>OTROS</v>
      </c>
      <c r="AQ544" t="str">
        <f>+IFERROR(VLOOKUP(Tabla1[[#This Row],[EMPLEADO]],IS[[NÓMINA]:[INGENIERO]],2,0),"OTROS")</f>
        <v>OTROS</v>
      </c>
    </row>
    <row r="545" spans="1:43" x14ac:dyDescent="0.25">
      <c r="A545" t="s">
        <v>36</v>
      </c>
      <c r="B545">
        <v>1</v>
      </c>
      <c r="C545" t="s">
        <v>1184</v>
      </c>
      <c r="D545" t="s">
        <v>38</v>
      </c>
      <c r="E545" t="s">
        <v>237</v>
      </c>
      <c r="F545" t="s">
        <v>1185</v>
      </c>
      <c r="G545" s="17" t="s">
        <v>1186</v>
      </c>
      <c r="H545" t="s">
        <v>308</v>
      </c>
      <c r="I545" t="s">
        <v>43</v>
      </c>
      <c r="J545" t="s">
        <v>8</v>
      </c>
      <c r="K545" t="s">
        <v>495</v>
      </c>
      <c r="L545" t="s">
        <v>496</v>
      </c>
      <c r="M545" t="s">
        <v>46</v>
      </c>
      <c r="N545">
        <v>0</v>
      </c>
      <c r="O545" t="s">
        <v>47</v>
      </c>
      <c r="P545">
        <v>85</v>
      </c>
      <c r="Q545" t="s">
        <v>48</v>
      </c>
      <c r="R545" t="s">
        <v>242</v>
      </c>
      <c r="S545" t="s">
        <v>64</v>
      </c>
      <c r="T545" t="s">
        <v>51</v>
      </c>
      <c r="U545" t="s">
        <v>96</v>
      </c>
      <c r="V545">
        <v>1.1000000000000001</v>
      </c>
      <c r="W545" s="1">
        <v>1501.5000000000002</v>
      </c>
      <c r="X545">
        <v>1</v>
      </c>
      <c r="Y545">
        <v>0.89</v>
      </c>
      <c r="Z545">
        <v>5</v>
      </c>
      <c r="AA545">
        <v>0.17799999999999999</v>
      </c>
      <c r="AB545" s="2">
        <v>0</v>
      </c>
      <c r="AC545" s="1">
        <v>0</v>
      </c>
      <c r="AD545" s="7">
        <v>43480</v>
      </c>
      <c r="AE545" s="7">
        <v>43480</v>
      </c>
      <c r="AF545">
        <v>0</v>
      </c>
      <c r="AG545" t="s">
        <v>53</v>
      </c>
      <c r="AH545" s="2">
        <v>0</v>
      </c>
      <c r="AI545" s="1">
        <v>0</v>
      </c>
      <c r="AJ545" s="1">
        <v>0</v>
      </c>
      <c r="AK545" s="6" t="str">
        <f>+IF(Tabla1[[#This Row],[REQUEST_TY]]="SR MANTENIMIENTO CORRECTIVO", "EMERGENCIA", "OTROS")</f>
        <v>EMERGENCIA</v>
      </c>
      <c r="AL545" s="6" t="str">
        <f>+_xlfn.IFS(Tabla1[[#This Row],[Veces obj]]&lt;=1,"0-1",Tabla1[[#This Row],[Veces obj]]&lt;=2,"1-2",Tabla1[[#This Row],[Veces obj]]&lt;=3,"2-3",TRUE,"&gt;3")</f>
        <v>0-1</v>
      </c>
      <c r="AM545" s="6" t="str">
        <f>+_xlfn.IFS(MONTH(Tabla1[[#This Row],[MES]])&lt;=3,"Q1",MONTH(Tabla1[[#This Row],[MES]])&lt;=6,"Q2",MONTH(Tabla1[[#This Row],[MES]])&lt;=9,"Q3",TRUE,"Q4")</f>
        <v>Q1</v>
      </c>
      <c r="AN545" t="str">
        <f>+IFERROR(VLOOKUP(Tabla1[[#This Row],[CUENTA]],CTAS[],2,0),"OTROS")</f>
        <v>OTROS</v>
      </c>
      <c r="AP545" t="str">
        <f>+IFERROR(VLOOKUP(Tabla1[[#This Row],[EMPLEADO]],IS[],3,0),"OTROS")</f>
        <v>OTROS</v>
      </c>
      <c r="AQ545" t="str">
        <f>+IFERROR(VLOOKUP(Tabla1[[#This Row],[EMPLEADO]],IS[[NÓMINA]:[INGENIERO]],2,0),"OTROS")</f>
        <v>OTROS</v>
      </c>
    </row>
    <row r="546" spans="1:43" x14ac:dyDescent="0.25">
      <c r="A546" t="s">
        <v>36</v>
      </c>
      <c r="B546">
        <v>1</v>
      </c>
      <c r="C546" t="s">
        <v>1187</v>
      </c>
      <c r="D546" t="s">
        <v>38</v>
      </c>
      <c r="E546" t="s">
        <v>39</v>
      </c>
      <c r="F546" t="s">
        <v>1188</v>
      </c>
      <c r="G546" s="17" t="s">
        <v>1189</v>
      </c>
      <c r="H546" t="s">
        <v>58</v>
      </c>
      <c r="I546" t="s">
        <v>43</v>
      </c>
      <c r="J546" t="s">
        <v>8</v>
      </c>
      <c r="K546" t="s">
        <v>1190</v>
      </c>
      <c r="L546" t="s">
        <v>1191</v>
      </c>
      <c r="M546" t="s">
        <v>736</v>
      </c>
      <c r="N546">
        <v>0</v>
      </c>
      <c r="O546" t="s">
        <v>47</v>
      </c>
      <c r="P546">
        <v>48</v>
      </c>
      <c r="Q546" t="s">
        <v>82</v>
      </c>
      <c r="R546" t="s">
        <v>49</v>
      </c>
      <c r="S546" t="s">
        <v>50</v>
      </c>
      <c r="T546" t="s">
        <v>51</v>
      </c>
      <c r="U546" t="s">
        <v>120</v>
      </c>
      <c r="V546">
        <v>0.8</v>
      </c>
      <c r="W546" s="1">
        <v>572.00000000000011</v>
      </c>
      <c r="X546">
        <v>1</v>
      </c>
      <c r="Y546">
        <v>0.9</v>
      </c>
      <c r="Z546">
        <v>5</v>
      </c>
      <c r="AA546">
        <v>0.18</v>
      </c>
      <c r="AB546" s="2">
        <v>0</v>
      </c>
      <c r="AC546" s="1">
        <v>0</v>
      </c>
      <c r="AD546" s="7">
        <v>43472</v>
      </c>
      <c r="AE546" s="7">
        <v>43472</v>
      </c>
      <c r="AF546">
        <v>0</v>
      </c>
      <c r="AG546" t="s">
        <v>53</v>
      </c>
      <c r="AH546" s="2">
        <v>0</v>
      </c>
      <c r="AI546" s="1">
        <v>0</v>
      </c>
      <c r="AJ546" s="1">
        <v>0</v>
      </c>
      <c r="AK546" s="6" t="str">
        <f>+IF(Tabla1[[#This Row],[REQUEST_TY]]="SR MANTENIMIENTO CORRECTIVO", "EMERGENCIA", "OTROS")</f>
        <v>EMERGENCIA</v>
      </c>
      <c r="AL546" s="6" t="str">
        <f>+_xlfn.IFS(Tabla1[[#This Row],[Veces obj]]&lt;=1,"0-1",Tabla1[[#This Row],[Veces obj]]&lt;=2,"1-2",Tabla1[[#This Row],[Veces obj]]&lt;=3,"2-3",TRUE,"&gt;3")</f>
        <v>0-1</v>
      </c>
      <c r="AM546" s="6" t="str">
        <f>+_xlfn.IFS(MONTH(Tabla1[[#This Row],[MES]])&lt;=3,"Q1",MONTH(Tabla1[[#This Row],[MES]])&lt;=6,"Q2",MONTH(Tabla1[[#This Row],[MES]])&lt;=9,"Q3",TRUE,"Q4")</f>
        <v>Q1</v>
      </c>
      <c r="AN546" t="str">
        <f>+IFERROR(VLOOKUP(Tabla1[[#This Row],[CUENTA]],CTAS[],2,0),"OTROS")</f>
        <v>OTROS</v>
      </c>
      <c r="AP546" t="str">
        <f>+IFERROR(VLOOKUP(Tabla1[[#This Row],[EMPLEADO]],IS[],3,0),"OTROS")</f>
        <v>OTROS</v>
      </c>
      <c r="AQ546" t="str">
        <f>+IFERROR(VLOOKUP(Tabla1[[#This Row],[EMPLEADO]],IS[[NÓMINA]:[INGENIERO]],2,0),"OTROS")</f>
        <v>OTROS</v>
      </c>
    </row>
    <row r="547" spans="1:43" x14ac:dyDescent="0.25">
      <c r="A547" t="s">
        <v>36</v>
      </c>
      <c r="B547">
        <v>1</v>
      </c>
      <c r="C547" t="s">
        <v>1192</v>
      </c>
      <c r="D547" t="s">
        <v>38</v>
      </c>
      <c r="E547" t="s">
        <v>133</v>
      </c>
      <c r="F547" t="s">
        <v>1193</v>
      </c>
      <c r="G547" s="17" t="s">
        <v>533</v>
      </c>
      <c r="H547" t="s">
        <v>646</v>
      </c>
      <c r="I547" t="s">
        <v>43</v>
      </c>
      <c r="J547" t="s">
        <v>8</v>
      </c>
      <c r="K547" t="s">
        <v>59</v>
      </c>
      <c r="L547" t="s">
        <v>472</v>
      </c>
      <c r="M547" t="s">
        <v>473</v>
      </c>
      <c r="N547">
        <v>0</v>
      </c>
      <c r="O547" t="s">
        <v>47</v>
      </c>
      <c r="P547">
        <v>1</v>
      </c>
      <c r="Q547" t="s">
        <v>388</v>
      </c>
      <c r="R547" t="s">
        <v>138</v>
      </c>
      <c r="S547" t="s">
        <v>139</v>
      </c>
      <c r="T547" t="s">
        <v>51</v>
      </c>
      <c r="U547" t="s">
        <v>872</v>
      </c>
      <c r="V547">
        <v>0</v>
      </c>
      <c r="W547" s="1">
        <v>0</v>
      </c>
      <c r="X547">
        <v>1</v>
      </c>
      <c r="Y547">
        <v>0.72</v>
      </c>
      <c r="Z547">
        <v>4</v>
      </c>
      <c r="AA547">
        <v>0.18</v>
      </c>
      <c r="AB547" s="2">
        <v>0</v>
      </c>
      <c r="AC547" s="1">
        <v>0</v>
      </c>
      <c r="AD547" s="7">
        <v>43493</v>
      </c>
      <c r="AE547" s="7">
        <v>43494</v>
      </c>
      <c r="AF547">
        <v>1</v>
      </c>
      <c r="AG547" t="s">
        <v>53</v>
      </c>
      <c r="AH547" s="2">
        <v>0</v>
      </c>
      <c r="AI547" s="1">
        <v>0</v>
      </c>
      <c r="AJ547" s="1">
        <v>0</v>
      </c>
      <c r="AK547" s="6" t="str">
        <f>+IF(Tabla1[[#This Row],[REQUEST_TY]]="SR MANTENIMIENTO CORRECTIVO", "EMERGENCIA", "OTROS")</f>
        <v>EMERGENCIA</v>
      </c>
      <c r="AL547" s="6" t="str">
        <f>+_xlfn.IFS(Tabla1[[#This Row],[Veces obj]]&lt;=1,"0-1",Tabla1[[#This Row],[Veces obj]]&lt;=2,"1-2",Tabla1[[#This Row],[Veces obj]]&lt;=3,"2-3",TRUE,"&gt;3")</f>
        <v>0-1</v>
      </c>
      <c r="AM547" s="6" t="str">
        <f>+_xlfn.IFS(MONTH(Tabla1[[#This Row],[MES]])&lt;=3,"Q1",MONTH(Tabla1[[#This Row],[MES]])&lt;=6,"Q2",MONTH(Tabla1[[#This Row],[MES]])&lt;=9,"Q3",TRUE,"Q4")</f>
        <v>Q1</v>
      </c>
      <c r="AN547" t="str">
        <f>+IFERROR(VLOOKUP(Tabla1[[#This Row],[CUENTA]],CTAS[],2,0),"OTROS")</f>
        <v>OTROS</v>
      </c>
      <c r="AP547" t="str">
        <f>+IFERROR(VLOOKUP(Tabla1[[#This Row],[EMPLEADO]],IS[],3,0),"OTROS")</f>
        <v>OTROS</v>
      </c>
      <c r="AQ547" t="str">
        <f>+IFERROR(VLOOKUP(Tabla1[[#This Row],[EMPLEADO]],IS[[NÓMINA]:[INGENIERO]],2,0),"OTROS")</f>
        <v>OTROS</v>
      </c>
    </row>
    <row r="548" spans="1:43" x14ac:dyDescent="0.25">
      <c r="A548" t="s">
        <v>4444</v>
      </c>
      <c r="B548">
        <v>1</v>
      </c>
      <c r="C548" t="s">
        <v>4814</v>
      </c>
      <c r="D548" t="s">
        <v>38</v>
      </c>
      <c r="E548" t="s">
        <v>98</v>
      </c>
      <c r="F548" t="s">
        <v>4815</v>
      </c>
      <c r="G548" s="17" t="s">
        <v>2206</v>
      </c>
      <c r="H548" t="s">
        <v>213</v>
      </c>
      <c r="I548" t="s">
        <v>43</v>
      </c>
      <c r="J548" t="s">
        <v>8</v>
      </c>
      <c r="K548" t="s">
        <v>102</v>
      </c>
      <c r="L548" t="s">
        <v>1142</v>
      </c>
      <c r="M548" t="s">
        <v>640</v>
      </c>
      <c r="N548">
        <v>0</v>
      </c>
      <c r="O548" t="s">
        <v>47</v>
      </c>
      <c r="P548">
        <v>17</v>
      </c>
      <c r="Q548" t="s">
        <v>62</v>
      </c>
      <c r="R548" t="s">
        <v>63</v>
      </c>
      <c r="S548" t="s">
        <v>64</v>
      </c>
      <c r="T548" t="s">
        <v>51</v>
      </c>
      <c r="U548" t="s">
        <v>65</v>
      </c>
      <c r="V548">
        <v>0.8</v>
      </c>
      <c r="W548" s="1">
        <v>1092</v>
      </c>
      <c r="X548">
        <v>1</v>
      </c>
      <c r="Y548">
        <v>0.9</v>
      </c>
      <c r="Z548">
        <v>5</v>
      </c>
      <c r="AA548">
        <v>0.18</v>
      </c>
      <c r="AB548" s="2">
        <v>0</v>
      </c>
      <c r="AC548" s="1">
        <v>0</v>
      </c>
      <c r="AD548" s="7">
        <v>43497</v>
      </c>
      <c r="AE548" s="7">
        <v>43497</v>
      </c>
      <c r="AF548">
        <v>0</v>
      </c>
      <c r="AG548" t="s">
        <v>53</v>
      </c>
      <c r="AH548" s="2">
        <v>0</v>
      </c>
      <c r="AI548" s="1">
        <v>0</v>
      </c>
      <c r="AJ548" s="1">
        <v>0</v>
      </c>
      <c r="AK548" s="6" t="str">
        <f>+IF(Tabla1[[#This Row],[REQUEST_TY]]="SR MANTENIMIENTO CORRECTIVO", "EMERGENCIA", "OTROS")</f>
        <v>EMERGENCIA</v>
      </c>
      <c r="AL548" s="6" t="str">
        <f>+_xlfn.IFS(Tabla1[[#This Row],[Veces obj]]&lt;=1,"0-1",Tabla1[[#This Row],[Veces obj]]&lt;=2,"1-2",Tabla1[[#This Row],[Veces obj]]&lt;=3,"2-3",TRUE,"&gt;3")</f>
        <v>0-1</v>
      </c>
      <c r="AM548" s="6" t="str">
        <f>+_xlfn.IFS(MONTH(Tabla1[[#This Row],[MES]])&lt;=3,"Q1",MONTH(Tabla1[[#This Row],[MES]])&lt;=6,"Q2",MONTH(Tabla1[[#This Row],[MES]])&lt;=9,"Q3",TRUE,"Q4")</f>
        <v>Q1</v>
      </c>
      <c r="AN548" t="str">
        <f>+IFERROR(VLOOKUP(Tabla1[[#This Row],[CUENTA]],CTAS[],2,0),"OTROS")</f>
        <v>OTROS</v>
      </c>
      <c r="AP548" t="str">
        <f>+IFERROR(VLOOKUP(Tabla1[[#This Row],[EMPLEADO]],IS[],3,0),"OTROS")</f>
        <v>OTROS</v>
      </c>
      <c r="AQ548" t="str">
        <f>+IFERROR(VLOOKUP(Tabla1[[#This Row],[EMPLEADO]],IS[[NÓMINA]:[INGENIERO]],2,0),"OTROS")</f>
        <v>OTROS</v>
      </c>
    </row>
    <row r="549" spans="1:43" x14ac:dyDescent="0.25">
      <c r="A549" t="s">
        <v>4444</v>
      </c>
      <c r="B549">
        <v>1</v>
      </c>
      <c r="C549" t="s">
        <v>5281</v>
      </c>
      <c r="D549" t="s">
        <v>38</v>
      </c>
      <c r="E549" t="s">
        <v>39</v>
      </c>
      <c r="F549" t="s">
        <v>5282</v>
      </c>
      <c r="G549" s="17" t="s">
        <v>5283</v>
      </c>
      <c r="H549" t="s">
        <v>58</v>
      </c>
      <c r="I549" t="s">
        <v>43</v>
      </c>
      <c r="J549" t="s">
        <v>8</v>
      </c>
      <c r="K549" t="s">
        <v>117</v>
      </c>
      <c r="L549" t="s">
        <v>5284</v>
      </c>
      <c r="M549" t="s">
        <v>222</v>
      </c>
      <c r="N549">
        <v>0</v>
      </c>
      <c r="O549" t="s">
        <v>47</v>
      </c>
      <c r="P549">
        <v>421</v>
      </c>
      <c r="Q549" t="s">
        <v>48</v>
      </c>
      <c r="R549" t="s">
        <v>49</v>
      </c>
      <c r="S549" t="s">
        <v>50</v>
      </c>
      <c r="T549" t="s">
        <v>51</v>
      </c>
      <c r="U549" t="s">
        <v>52</v>
      </c>
      <c r="V549">
        <v>1.05</v>
      </c>
      <c r="W549" s="1">
        <v>750.75000000000011</v>
      </c>
      <c r="X549">
        <v>1</v>
      </c>
      <c r="Y549">
        <v>0.9</v>
      </c>
      <c r="Z549">
        <v>5</v>
      </c>
      <c r="AA549">
        <v>0.18</v>
      </c>
      <c r="AB549" s="2">
        <v>0</v>
      </c>
      <c r="AC549" s="1">
        <v>0</v>
      </c>
      <c r="AD549" s="7">
        <v>43503</v>
      </c>
      <c r="AE549" s="7">
        <v>43503</v>
      </c>
      <c r="AF549">
        <v>0</v>
      </c>
      <c r="AG549" t="s">
        <v>53</v>
      </c>
      <c r="AH549" s="2">
        <v>0</v>
      </c>
      <c r="AI549" s="1">
        <v>0</v>
      </c>
      <c r="AJ549" s="1">
        <v>0</v>
      </c>
      <c r="AK549" s="6" t="str">
        <f>+IF(Tabla1[[#This Row],[REQUEST_TY]]="SR MANTENIMIENTO CORRECTIVO", "EMERGENCIA", "OTROS")</f>
        <v>EMERGENCIA</v>
      </c>
      <c r="AL549" s="6" t="str">
        <f>+_xlfn.IFS(Tabla1[[#This Row],[Veces obj]]&lt;=1,"0-1",Tabla1[[#This Row],[Veces obj]]&lt;=2,"1-2",Tabla1[[#This Row],[Veces obj]]&lt;=3,"2-3",TRUE,"&gt;3")</f>
        <v>0-1</v>
      </c>
      <c r="AM549" s="6" t="str">
        <f>+_xlfn.IFS(MONTH(Tabla1[[#This Row],[MES]])&lt;=3,"Q1",MONTH(Tabla1[[#This Row],[MES]])&lt;=6,"Q2",MONTH(Tabla1[[#This Row],[MES]])&lt;=9,"Q3",TRUE,"Q4")</f>
        <v>Q1</v>
      </c>
      <c r="AN549" t="str">
        <f>+IFERROR(VLOOKUP(Tabla1[[#This Row],[CUENTA]],CTAS[],2,0),"OTROS")</f>
        <v>OTROS</v>
      </c>
      <c r="AP549" t="str">
        <f>+IFERROR(VLOOKUP(Tabla1[[#This Row],[EMPLEADO]],IS[],3,0),"OTROS")</f>
        <v>OTROS</v>
      </c>
      <c r="AQ549" t="str">
        <f>+IFERROR(VLOOKUP(Tabla1[[#This Row],[EMPLEADO]],IS[[NÓMINA]:[INGENIERO]],2,0),"OTROS")</f>
        <v>OTROS</v>
      </c>
    </row>
    <row r="550" spans="1:43" x14ac:dyDescent="0.25">
      <c r="A550" t="s">
        <v>36</v>
      </c>
      <c r="B550">
        <v>1</v>
      </c>
      <c r="C550" t="s">
        <v>1230</v>
      </c>
      <c r="D550" t="s">
        <v>38</v>
      </c>
      <c r="E550" t="s">
        <v>275</v>
      </c>
      <c r="F550" t="s">
        <v>1231</v>
      </c>
      <c r="G550" s="17" t="s">
        <v>1232</v>
      </c>
      <c r="H550" t="s">
        <v>266</v>
      </c>
      <c r="I550" t="s">
        <v>43</v>
      </c>
      <c r="J550" t="s">
        <v>8</v>
      </c>
      <c r="K550" t="s">
        <v>234</v>
      </c>
      <c r="L550" t="s">
        <v>732</v>
      </c>
      <c r="M550" t="s">
        <v>94</v>
      </c>
      <c r="N550">
        <v>0</v>
      </c>
      <c r="O550" t="s">
        <v>47</v>
      </c>
      <c r="P550">
        <v>171</v>
      </c>
      <c r="Q550" t="s">
        <v>48</v>
      </c>
      <c r="R550" t="s">
        <v>95</v>
      </c>
      <c r="S550" t="s">
        <v>64</v>
      </c>
      <c r="T550" t="s">
        <v>51</v>
      </c>
      <c r="U550" t="s">
        <v>96</v>
      </c>
      <c r="V550">
        <v>1.1000000000000001</v>
      </c>
      <c r="W550" s="1">
        <v>1501.5000000000002</v>
      </c>
      <c r="X550">
        <v>1</v>
      </c>
      <c r="Y550">
        <v>0.95</v>
      </c>
      <c r="Z550">
        <v>5</v>
      </c>
      <c r="AA550">
        <v>0.19</v>
      </c>
      <c r="AB550" s="2">
        <v>0</v>
      </c>
      <c r="AC550" s="1">
        <v>0</v>
      </c>
      <c r="AD550" s="7">
        <v>43468</v>
      </c>
      <c r="AE550" s="7">
        <v>43468</v>
      </c>
      <c r="AF550">
        <v>0</v>
      </c>
      <c r="AG550" t="s">
        <v>53</v>
      </c>
      <c r="AH550" s="2">
        <v>0</v>
      </c>
      <c r="AI550" s="1">
        <v>0</v>
      </c>
      <c r="AJ550" s="1">
        <v>0</v>
      </c>
      <c r="AK550" s="6" t="str">
        <f>+IF(Tabla1[[#This Row],[REQUEST_TY]]="SR MANTENIMIENTO CORRECTIVO", "EMERGENCIA", "OTROS")</f>
        <v>EMERGENCIA</v>
      </c>
      <c r="AL550" s="6" t="str">
        <f>+_xlfn.IFS(Tabla1[[#This Row],[Veces obj]]&lt;=1,"0-1",Tabla1[[#This Row],[Veces obj]]&lt;=2,"1-2",Tabla1[[#This Row],[Veces obj]]&lt;=3,"2-3",TRUE,"&gt;3")</f>
        <v>0-1</v>
      </c>
      <c r="AM550" s="6" t="str">
        <f>+_xlfn.IFS(MONTH(Tabla1[[#This Row],[MES]])&lt;=3,"Q1",MONTH(Tabla1[[#This Row],[MES]])&lt;=6,"Q2",MONTH(Tabla1[[#This Row],[MES]])&lt;=9,"Q3",TRUE,"Q4")</f>
        <v>Q1</v>
      </c>
      <c r="AN550" t="str">
        <f>+IFERROR(VLOOKUP(Tabla1[[#This Row],[CUENTA]],CTAS[],2,0),"OTROS")</f>
        <v>OTROS</v>
      </c>
      <c r="AO550">
        <v>1</v>
      </c>
      <c r="AP550" t="str">
        <f>+IFERROR(VLOOKUP(Tabla1[[#This Row],[EMPLEADO]],IS[],3,0),"OTROS")</f>
        <v>JUAREZ</v>
      </c>
      <c r="AQ550" t="str">
        <f>+IFERROR(VLOOKUP(Tabla1[[#This Row],[EMPLEADO]],IS[[NÓMINA]:[INGENIERO]],2,0),"OTROS")</f>
        <v>CESAR MAR</v>
      </c>
    </row>
    <row r="551" spans="1:43" x14ac:dyDescent="0.25">
      <c r="A551" t="s">
        <v>4444</v>
      </c>
      <c r="B551">
        <v>1</v>
      </c>
      <c r="C551" t="s">
        <v>5969</v>
      </c>
      <c r="D551" t="s">
        <v>38</v>
      </c>
      <c r="E551" t="s">
        <v>217</v>
      </c>
      <c r="F551" t="s">
        <v>5970</v>
      </c>
      <c r="G551" s="17" t="s">
        <v>5971</v>
      </c>
      <c r="H551" t="s">
        <v>253</v>
      </c>
      <c r="I551" t="s">
        <v>43</v>
      </c>
      <c r="J551" t="s">
        <v>8</v>
      </c>
      <c r="K551" t="s">
        <v>59</v>
      </c>
      <c r="L551" t="s">
        <v>357</v>
      </c>
      <c r="M551" t="s">
        <v>358</v>
      </c>
      <c r="N551">
        <v>0</v>
      </c>
      <c r="O551" t="s">
        <v>47</v>
      </c>
      <c r="P551">
        <v>93</v>
      </c>
      <c r="Q551" t="s">
        <v>48</v>
      </c>
      <c r="R551" t="s">
        <v>223</v>
      </c>
      <c r="S551" t="s">
        <v>139</v>
      </c>
      <c r="T551" t="s">
        <v>51</v>
      </c>
      <c r="U551" t="s">
        <v>353</v>
      </c>
      <c r="V551">
        <v>1.1499999999999999</v>
      </c>
      <c r="W551" s="1">
        <v>1808.95</v>
      </c>
      <c r="X551">
        <v>1</v>
      </c>
      <c r="Y551">
        <v>0.72</v>
      </c>
      <c r="Z551">
        <v>4</v>
      </c>
      <c r="AA551">
        <v>0.18</v>
      </c>
      <c r="AB551" s="2">
        <v>0</v>
      </c>
      <c r="AC551" s="1">
        <v>0</v>
      </c>
      <c r="AD551" s="7">
        <v>43509</v>
      </c>
      <c r="AE551" s="7">
        <v>43510</v>
      </c>
      <c r="AF551">
        <v>1</v>
      </c>
      <c r="AG551" t="s">
        <v>53</v>
      </c>
      <c r="AH551" s="2">
        <v>0</v>
      </c>
      <c r="AI551" s="1">
        <v>0</v>
      </c>
      <c r="AJ551" s="1">
        <v>0</v>
      </c>
      <c r="AK551" s="6" t="str">
        <f>+IF(Tabla1[[#This Row],[REQUEST_TY]]="SR MANTENIMIENTO CORRECTIVO", "EMERGENCIA", "OTROS")</f>
        <v>EMERGENCIA</v>
      </c>
      <c r="AL551" s="6" t="str">
        <f>+_xlfn.IFS(Tabla1[[#This Row],[Veces obj]]&lt;=1,"0-1",Tabla1[[#This Row],[Veces obj]]&lt;=2,"1-2",Tabla1[[#This Row],[Veces obj]]&lt;=3,"2-3",TRUE,"&gt;3")</f>
        <v>0-1</v>
      </c>
      <c r="AM551" s="6" t="str">
        <f>+_xlfn.IFS(MONTH(Tabla1[[#This Row],[MES]])&lt;=3,"Q1",MONTH(Tabla1[[#This Row],[MES]])&lt;=6,"Q2",MONTH(Tabla1[[#This Row],[MES]])&lt;=9,"Q3",TRUE,"Q4")</f>
        <v>Q1</v>
      </c>
      <c r="AN551" t="str">
        <f>+IFERROR(VLOOKUP(Tabla1[[#This Row],[CUENTA]],CTAS[],2,0),"OTROS")</f>
        <v>OTROS</v>
      </c>
      <c r="AP551" t="str">
        <f>+IFERROR(VLOOKUP(Tabla1[[#This Row],[EMPLEADO]],IS[],3,0),"OTROS")</f>
        <v>OTROS</v>
      </c>
      <c r="AQ551" t="str">
        <f>+IFERROR(VLOOKUP(Tabla1[[#This Row],[EMPLEADO]],IS[[NÓMINA]:[INGENIERO]],2,0),"OTROS")</f>
        <v>OTROS</v>
      </c>
    </row>
    <row r="552" spans="1:43" x14ac:dyDescent="0.25">
      <c r="A552" t="s">
        <v>4444</v>
      </c>
      <c r="B552">
        <v>1</v>
      </c>
      <c r="C552" t="s">
        <v>6716</v>
      </c>
      <c r="D552" t="s">
        <v>38</v>
      </c>
      <c r="E552" t="s">
        <v>3627</v>
      </c>
      <c r="F552" t="s">
        <v>6717</v>
      </c>
      <c r="G552" s="17" t="s">
        <v>6718</v>
      </c>
      <c r="H552" t="s">
        <v>484</v>
      </c>
      <c r="I552" t="s">
        <v>43</v>
      </c>
      <c r="J552" t="s">
        <v>8</v>
      </c>
      <c r="K552" t="s">
        <v>2300</v>
      </c>
      <c r="L552" t="s">
        <v>2301</v>
      </c>
      <c r="M552" t="s">
        <v>94</v>
      </c>
      <c r="N552">
        <v>1</v>
      </c>
      <c r="O552" t="s">
        <v>47</v>
      </c>
      <c r="P552">
        <v>2638</v>
      </c>
      <c r="Q552" t="s">
        <v>48</v>
      </c>
      <c r="R552" t="s">
        <v>153</v>
      </c>
      <c r="S552" t="s">
        <v>50</v>
      </c>
      <c r="T552" t="s">
        <v>51</v>
      </c>
      <c r="U552" t="s">
        <v>52</v>
      </c>
      <c r="V552">
        <v>1.05</v>
      </c>
      <c r="W552" s="1">
        <v>0</v>
      </c>
      <c r="X552">
        <v>1</v>
      </c>
      <c r="Y552">
        <v>0.9</v>
      </c>
      <c r="Z552">
        <v>5</v>
      </c>
      <c r="AA552">
        <v>0.18</v>
      </c>
      <c r="AB552" s="2">
        <v>0</v>
      </c>
      <c r="AC552" s="1">
        <v>0</v>
      </c>
      <c r="AD552" s="7">
        <v>43518</v>
      </c>
      <c r="AE552" s="7">
        <v>43518</v>
      </c>
      <c r="AF552">
        <v>0</v>
      </c>
      <c r="AG552" t="s">
        <v>53</v>
      </c>
      <c r="AH552" s="2">
        <v>0</v>
      </c>
      <c r="AI552" s="1">
        <v>0</v>
      </c>
      <c r="AJ552" s="1">
        <v>0</v>
      </c>
      <c r="AK552" s="6" t="str">
        <f>+IF(Tabla1[[#This Row],[REQUEST_TY]]="SR MANTENIMIENTO CORRECTIVO", "EMERGENCIA", "OTROS")</f>
        <v>EMERGENCIA</v>
      </c>
      <c r="AL552" s="6" t="str">
        <f>+_xlfn.IFS(Tabla1[[#This Row],[Veces obj]]&lt;=1,"0-1",Tabla1[[#This Row],[Veces obj]]&lt;=2,"1-2",Tabla1[[#This Row],[Veces obj]]&lt;=3,"2-3",TRUE,"&gt;3")</f>
        <v>0-1</v>
      </c>
      <c r="AM552" s="6" t="str">
        <f>+_xlfn.IFS(MONTH(Tabla1[[#This Row],[MES]])&lt;=3,"Q1",MONTH(Tabla1[[#This Row],[MES]])&lt;=6,"Q2",MONTH(Tabla1[[#This Row],[MES]])&lt;=9,"Q3",TRUE,"Q4")</f>
        <v>Q1</v>
      </c>
      <c r="AN552" t="str">
        <f>+IFERROR(VLOOKUP(Tabla1[[#This Row],[CUENTA]],CTAS[],2,0),"OTROS")</f>
        <v>OTROS</v>
      </c>
      <c r="AP552" t="str">
        <f>+IFERROR(VLOOKUP(Tabla1[[#This Row],[EMPLEADO]],IS[],3,0),"OTROS")</f>
        <v>OTROS</v>
      </c>
      <c r="AQ552" t="str">
        <f>+IFERROR(VLOOKUP(Tabla1[[#This Row],[EMPLEADO]],IS[[NÓMINA]:[INGENIERO]],2,0),"OTROS")</f>
        <v>OTROS</v>
      </c>
    </row>
    <row r="553" spans="1:43" x14ac:dyDescent="0.25">
      <c r="A553" t="s">
        <v>36</v>
      </c>
      <c r="B553">
        <v>1</v>
      </c>
      <c r="C553" t="s">
        <v>1194</v>
      </c>
      <c r="D553" t="s">
        <v>38</v>
      </c>
      <c r="E553" t="s">
        <v>98</v>
      </c>
      <c r="F553" t="s">
        <v>1195</v>
      </c>
      <c r="G553" s="17" t="s">
        <v>1196</v>
      </c>
      <c r="H553" t="s">
        <v>453</v>
      </c>
      <c r="I553" t="s">
        <v>43</v>
      </c>
      <c r="J553" t="s">
        <v>8</v>
      </c>
      <c r="K553" t="s">
        <v>102</v>
      </c>
      <c r="L553" t="s">
        <v>1197</v>
      </c>
      <c r="M553" t="s">
        <v>1198</v>
      </c>
      <c r="N553">
        <v>0</v>
      </c>
      <c r="O553" t="s">
        <v>47</v>
      </c>
      <c r="P553">
        <v>35</v>
      </c>
      <c r="Q553" t="s">
        <v>82</v>
      </c>
      <c r="R553" t="s">
        <v>63</v>
      </c>
      <c r="S553" t="s">
        <v>64</v>
      </c>
      <c r="T553" t="s">
        <v>51</v>
      </c>
      <c r="U553" t="s">
        <v>83</v>
      </c>
      <c r="V553">
        <v>1.05</v>
      </c>
      <c r="W553" s="1">
        <v>1433.25</v>
      </c>
      <c r="X553">
        <v>1</v>
      </c>
      <c r="Y553">
        <v>0.91</v>
      </c>
      <c r="Z553">
        <v>5</v>
      </c>
      <c r="AA553">
        <v>0.182</v>
      </c>
      <c r="AB553" s="2">
        <v>0</v>
      </c>
      <c r="AC553" s="1">
        <v>0</v>
      </c>
      <c r="AD553" s="7">
        <v>43476</v>
      </c>
      <c r="AE553" s="7">
        <v>43476</v>
      </c>
      <c r="AF553">
        <v>0</v>
      </c>
      <c r="AG553" t="s">
        <v>53</v>
      </c>
      <c r="AH553" s="2">
        <v>0</v>
      </c>
      <c r="AI553" s="1">
        <v>0</v>
      </c>
      <c r="AJ553" s="1">
        <v>0</v>
      </c>
      <c r="AK553" s="6" t="str">
        <f>+IF(Tabla1[[#This Row],[REQUEST_TY]]="SR MANTENIMIENTO CORRECTIVO", "EMERGENCIA", "OTROS")</f>
        <v>EMERGENCIA</v>
      </c>
      <c r="AL553" s="6" t="str">
        <f>+_xlfn.IFS(Tabla1[[#This Row],[Veces obj]]&lt;=1,"0-1",Tabla1[[#This Row],[Veces obj]]&lt;=2,"1-2",Tabla1[[#This Row],[Veces obj]]&lt;=3,"2-3",TRUE,"&gt;3")</f>
        <v>0-1</v>
      </c>
      <c r="AM553" s="6" t="str">
        <f>+_xlfn.IFS(MONTH(Tabla1[[#This Row],[MES]])&lt;=3,"Q1",MONTH(Tabla1[[#This Row],[MES]])&lt;=6,"Q2",MONTH(Tabla1[[#This Row],[MES]])&lt;=9,"Q3",TRUE,"Q4")</f>
        <v>Q1</v>
      </c>
      <c r="AN553" t="str">
        <f>+IFERROR(VLOOKUP(Tabla1[[#This Row],[CUENTA]],CTAS[],2,0),"OTROS")</f>
        <v>OTROS</v>
      </c>
      <c r="AP553" t="str">
        <f>+IFERROR(VLOOKUP(Tabla1[[#This Row],[EMPLEADO]],IS[],3,0),"OTROS")</f>
        <v>OTROS</v>
      </c>
      <c r="AQ553" t="str">
        <f>+IFERROR(VLOOKUP(Tabla1[[#This Row],[EMPLEADO]],IS[[NÓMINA]:[INGENIERO]],2,0),"OTROS")</f>
        <v>OTROS</v>
      </c>
    </row>
    <row r="554" spans="1:43" x14ac:dyDescent="0.25">
      <c r="A554" t="s">
        <v>36</v>
      </c>
      <c r="B554">
        <v>1</v>
      </c>
      <c r="C554" t="s">
        <v>1199</v>
      </c>
      <c r="D554" t="s">
        <v>38</v>
      </c>
      <c r="E554" t="s">
        <v>76</v>
      </c>
      <c r="F554" t="s">
        <v>1200</v>
      </c>
      <c r="G554" s="17" t="s">
        <v>1201</v>
      </c>
      <c r="H554" t="s">
        <v>646</v>
      </c>
      <c r="I554" t="s">
        <v>43</v>
      </c>
      <c r="J554" t="s">
        <v>8</v>
      </c>
      <c r="K554" t="s">
        <v>59</v>
      </c>
      <c r="L554" t="s">
        <v>1202</v>
      </c>
      <c r="M554" t="s">
        <v>649</v>
      </c>
      <c r="N554">
        <v>0</v>
      </c>
      <c r="O554" t="s">
        <v>47</v>
      </c>
      <c r="P554">
        <v>142</v>
      </c>
      <c r="Q554" t="s">
        <v>48</v>
      </c>
      <c r="R554" t="s">
        <v>63</v>
      </c>
      <c r="S554" t="s">
        <v>64</v>
      </c>
      <c r="T554" t="s">
        <v>51</v>
      </c>
      <c r="U554" t="s">
        <v>96</v>
      </c>
      <c r="V554">
        <v>1.1000000000000001</v>
      </c>
      <c r="W554" s="1">
        <v>1501.5000000000002</v>
      </c>
      <c r="X554">
        <v>1</v>
      </c>
      <c r="Y554">
        <v>0.91</v>
      </c>
      <c r="Z554">
        <v>5</v>
      </c>
      <c r="AA554">
        <v>0.182</v>
      </c>
      <c r="AB554" s="2">
        <v>0</v>
      </c>
      <c r="AC554" s="1">
        <v>0</v>
      </c>
      <c r="AD554" s="7">
        <v>43490</v>
      </c>
      <c r="AE554" s="7">
        <v>43493</v>
      </c>
      <c r="AF554">
        <v>1</v>
      </c>
      <c r="AG554" t="s">
        <v>53</v>
      </c>
      <c r="AH554" s="2">
        <v>0</v>
      </c>
      <c r="AI554" s="1">
        <v>0</v>
      </c>
      <c r="AJ554" s="1">
        <v>0</v>
      </c>
      <c r="AK554" s="6" t="str">
        <f>+IF(Tabla1[[#This Row],[REQUEST_TY]]="SR MANTENIMIENTO CORRECTIVO", "EMERGENCIA", "OTROS")</f>
        <v>EMERGENCIA</v>
      </c>
      <c r="AL554" s="6" t="str">
        <f>+_xlfn.IFS(Tabla1[[#This Row],[Veces obj]]&lt;=1,"0-1",Tabla1[[#This Row],[Veces obj]]&lt;=2,"1-2",Tabla1[[#This Row],[Veces obj]]&lt;=3,"2-3",TRUE,"&gt;3")</f>
        <v>0-1</v>
      </c>
      <c r="AM554" s="6" t="str">
        <f>+_xlfn.IFS(MONTH(Tabla1[[#This Row],[MES]])&lt;=3,"Q1",MONTH(Tabla1[[#This Row],[MES]])&lt;=6,"Q2",MONTH(Tabla1[[#This Row],[MES]])&lt;=9,"Q3",TRUE,"Q4")</f>
        <v>Q1</v>
      </c>
      <c r="AN554" t="str">
        <f>+IFERROR(VLOOKUP(Tabla1[[#This Row],[CUENTA]],CTAS[],2,0),"OTROS")</f>
        <v>OTROS</v>
      </c>
      <c r="AP554" t="str">
        <f>+IFERROR(VLOOKUP(Tabla1[[#This Row],[EMPLEADO]],IS[],3,0),"OTROS")</f>
        <v>OTROS</v>
      </c>
      <c r="AQ554" t="str">
        <f>+IFERROR(VLOOKUP(Tabla1[[#This Row],[EMPLEADO]],IS[[NÓMINA]:[INGENIERO]],2,0),"OTROS")</f>
        <v>OTROS</v>
      </c>
    </row>
    <row r="555" spans="1:43" x14ac:dyDescent="0.25">
      <c r="A555" t="s">
        <v>4444</v>
      </c>
      <c r="B555">
        <v>1</v>
      </c>
      <c r="C555" t="s">
        <v>6444</v>
      </c>
      <c r="D555" t="s">
        <v>38</v>
      </c>
      <c r="E555" t="s">
        <v>4235</v>
      </c>
      <c r="F555" t="s">
        <v>6445</v>
      </c>
      <c r="G555" s="17" t="s">
        <v>4429</v>
      </c>
      <c r="H555" t="s">
        <v>484</v>
      </c>
      <c r="I555" t="s">
        <v>43</v>
      </c>
      <c r="J555" t="s">
        <v>8</v>
      </c>
      <c r="K555" t="s">
        <v>2300</v>
      </c>
      <c r="L555" t="s">
        <v>2301</v>
      </c>
      <c r="M555" t="s">
        <v>94</v>
      </c>
      <c r="N555">
        <v>1</v>
      </c>
      <c r="O555" t="s">
        <v>47</v>
      </c>
      <c r="P555">
        <v>42</v>
      </c>
      <c r="Q555" t="s">
        <v>82</v>
      </c>
      <c r="R555" t="s">
        <v>63</v>
      </c>
      <c r="S555" t="s">
        <v>64</v>
      </c>
      <c r="T555" t="s">
        <v>51</v>
      </c>
      <c r="U555" t="s">
        <v>83</v>
      </c>
      <c r="V555">
        <v>1.05</v>
      </c>
      <c r="W555" s="1">
        <v>0</v>
      </c>
      <c r="X555">
        <v>1</v>
      </c>
      <c r="Y555">
        <v>0.91</v>
      </c>
      <c r="Z555">
        <v>5</v>
      </c>
      <c r="AA555">
        <v>0.182</v>
      </c>
      <c r="AB555" s="2">
        <v>0</v>
      </c>
      <c r="AC555" s="1">
        <v>0</v>
      </c>
      <c r="AD555" s="7">
        <v>43514</v>
      </c>
      <c r="AE555" s="7">
        <v>43515</v>
      </c>
      <c r="AF555">
        <v>1</v>
      </c>
      <c r="AG555" t="s">
        <v>53</v>
      </c>
      <c r="AH555" s="2">
        <v>0</v>
      </c>
      <c r="AI555" s="1">
        <v>0</v>
      </c>
      <c r="AJ555" s="1">
        <v>0</v>
      </c>
      <c r="AK555" s="6" t="str">
        <f>+IF(Tabla1[[#This Row],[REQUEST_TY]]="SR MANTENIMIENTO CORRECTIVO", "EMERGENCIA", "OTROS")</f>
        <v>EMERGENCIA</v>
      </c>
      <c r="AL555" s="6" t="str">
        <f>+_xlfn.IFS(Tabla1[[#This Row],[Veces obj]]&lt;=1,"0-1",Tabla1[[#This Row],[Veces obj]]&lt;=2,"1-2",Tabla1[[#This Row],[Veces obj]]&lt;=3,"2-3",TRUE,"&gt;3")</f>
        <v>0-1</v>
      </c>
      <c r="AM555" s="6" t="str">
        <f>+_xlfn.IFS(MONTH(Tabla1[[#This Row],[MES]])&lt;=3,"Q1",MONTH(Tabla1[[#This Row],[MES]])&lt;=6,"Q2",MONTH(Tabla1[[#This Row],[MES]])&lt;=9,"Q3",TRUE,"Q4")</f>
        <v>Q1</v>
      </c>
      <c r="AN555" t="str">
        <f>+IFERROR(VLOOKUP(Tabla1[[#This Row],[CUENTA]],CTAS[],2,0),"OTROS")</f>
        <v>OTROS</v>
      </c>
      <c r="AP555" t="str">
        <f>+IFERROR(VLOOKUP(Tabla1[[#This Row],[EMPLEADO]],IS[],3,0),"OTROS")</f>
        <v>OTROS</v>
      </c>
      <c r="AQ555" t="str">
        <f>+IFERROR(VLOOKUP(Tabla1[[#This Row],[EMPLEADO]],IS[[NÓMINA]:[INGENIERO]],2,0),"OTROS")</f>
        <v>OTROS</v>
      </c>
    </row>
    <row r="556" spans="1:43" x14ac:dyDescent="0.25">
      <c r="A556" t="s">
        <v>36</v>
      </c>
      <c r="B556">
        <v>1</v>
      </c>
      <c r="C556" t="s">
        <v>1203</v>
      </c>
      <c r="D556" t="s">
        <v>38</v>
      </c>
      <c r="E556" t="s">
        <v>76</v>
      </c>
      <c r="F556" t="s">
        <v>1204</v>
      </c>
      <c r="G556" s="17" t="s">
        <v>1205</v>
      </c>
      <c r="H556" t="s">
        <v>58</v>
      </c>
      <c r="I556" t="s">
        <v>43</v>
      </c>
      <c r="J556" t="s">
        <v>8</v>
      </c>
      <c r="K556" t="s">
        <v>59</v>
      </c>
      <c r="L556" t="s">
        <v>1206</v>
      </c>
      <c r="M556" t="s">
        <v>61</v>
      </c>
      <c r="N556">
        <v>0</v>
      </c>
      <c r="O556" t="s">
        <v>47</v>
      </c>
      <c r="P556">
        <v>22</v>
      </c>
      <c r="Q556" t="s">
        <v>62</v>
      </c>
      <c r="R556" t="s">
        <v>63</v>
      </c>
      <c r="S556" t="s">
        <v>64</v>
      </c>
      <c r="T556" t="s">
        <v>51</v>
      </c>
      <c r="U556" t="s">
        <v>65</v>
      </c>
      <c r="V556">
        <v>0.8</v>
      </c>
      <c r="W556" s="1">
        <v>1092</v>
      </c>
      <c r="X556">
        <v>1</v>
      </c>
      <c r="Y556">
        <v>0.92</v>
      </c>
      <c r="Z556">
        <v>5</v>
      </c>
      <c r="AA556">
        <v>0.184</v>
      </c>
      <c r="AB556" s="2">
        <v>0</v>
      </c>
      <c r="AC556" s="1">
        <v>0</v>
      </c>
      <c r="AD556" s="7">
        <v>43490</v>
      </c>
      <c r="AE556" s="7">
        <v>43490</v>
      </c>
      <c r="AF556">
        <v>0</v>
      </c>
      <c r="AG556" t="s">
        <v>53</v>
      </c>
      <c r="AH556" s="2">
        <v>0</v>
      </c>
      <c r="AI556" s="1">
        <v>0</v>
      </c>
      <c r="AJ556" s="1">
        <v>0</v>
      </c>
      <c r="AK556" s="6" t="str">
        <f>+IF(Tabla1[[#This Row],[REQUEST_TY]]="SR MANTENIMIENTO CORRECTIVO", "EMERGENCIA", "OTROS")</f>
        <v>EMERGENCIA</v>
      </c>
      <c r="AL556" s="6" t="str">
        <f>+_xlfn.IFS(Tabla1[[#This Row],[Veces obj]]&lt;=1,"0-1",Tabla1[[#This Row],[Veces obj]]&lt;=2,"1-2",Tabla1[[#This Row],[Veces obj]]&lt;=3,"2-3",TRUE,"&gt;3")</f>
        <v>0-1</v>
      </c>
      <c r="AM556" s="6" t="str">
        <f>+_xlfn.IFS(MONTH(Tabla1[[#This Row],[MES]])&lt;=3,"Q1",MONTH(Tabla1[[#This Row],[MES]])&lt;=6,"Q2",MONTH(Tabla1[[#This Row],[MES]])&lt;=9,"Q3",TRUE,"Q4")</f>
        <v>Q1</v>
      </c>
      <c r="AN556" t="str">
        <f>+IFERROR(VLOOKUP(Tabla1[[#This Row],[CUENTA]],CTAS[],2,0),"OTROS")</f>
        <v>OTROS</v>
      </c>
      <c r="AP556" t="str">
        <f>+IFERROR(VLOOKUP(Tabla1[[#This Row],[EMPLEADO]],IS[],3,0),"OTROS")</f>
        <v>OTROS</v>
      </c>
      <c r="AQ556" t="str">
        <f>+IFERROR(VLOOKUP(Tabla1[[#This Row],[EMPLEADO]],IS[[NÓMINA]:[INGENIERO]],2,0),"OTROS")</f>
        <v>OTROS</v>
      </c>
    </row>
    <row r="557" spans="1:43" x14ac:dyDescent="0.25">
      <c r="A557" t="s">
        <v>4444</v>
      </c>
      <c r="B557">
        <v>1</v>
      </c>
      <c r="C557" t="s">
        <v>5762</v>
      </c>
      <c r="D557" t="s">
        <v>38</v>
      </c>
      <c r="E557" t="s">
        <v>558</v>
      </c>
      <c r="F557" t="s">
        <v>5763</v>
      </c>
      <c r="G557" s="17" t="s">
        <v>5764</v>
      </c>
      <c r="H557" t="s">
        <v>1572</v>
      </c>
      <c r="I557" t="s">
        <v>43</v>
      </c>
      <c r="J557" t="s">
        <v>8</v>
      </c>
      <c r="K557" t="s">
        <v>1434</v>
      </c>
      <c r="L557" t="s">
        <v>2169</v>
      </c>
      <c r="M557" t="s">
        <v>1436</v>
      </c>
      <c r="N557">
        <v>0</v>
      </c>
      <c r="O557" t="s">
        <v>47</v>
      </c>
      <c r="P557">
        <v>55</v>
      </c>
      <c r="Q557" t="s">
        <v>82</v>
      </c>
      <c r="R557" t="s">
        <v>95</v>
      </c>
      <c r="S557" t="s">
        <v>64</v>
      </c>
      <c r="T557" t="s">
        <v>51</v>
      </c>
      <c r="U557" t="s">
        <v>83</v>
      </c>
      <c r="V557">
        <v>1.05</v>
      </c>
      <c r="W557" s="1">
        <v>1433.25</v>
      </c>
      <c r="X557">
        <v>1</v>
      </c>
      <c r="Y557">
        <v>0.92</v>
      </c>
      <c r="Z557">
        <v>5</v>
      </c>
      <c r="AA557">
        <v>0.184</v>
      </c>
      <c r="AB557" s="2">
        <v>0</v>
      </c>
      <c r="AC557" s="1">
        <v>0</v>
      </c>
      <c r="AD557" s="7">
        <v>43508</v>
      </c>
      <c r="AE557" s="7">
        <v>43508</v>
      </c>
      <c r="AF557">
        <v>0</v>
      </c>
      <c r="AG557" t="s">
        <v>53</v>
      </c>
      <c r="AH557" s="2">
        <v>0</v>
      </c>
      <c r="AI557" s="1">
        <v>0</v>
      </c>
      <c r="AJ557" s="1">
        <v>0</v>
      </c>
      <c r="AK557" s="6" t="str">
        <f>+IF(Tabla1[[#This Row],[REQUEST_TY]]="SR MANTENIMIENTO CORRECTIVO", "EMERGENCIA", "OTROS")</f>
        <v>EMERGENCIA</v>
      </c>
      <c r="AL557" s="6" t="str">
        <f>+_xlfn.IFS(Tabla1[[#This Row],[Veces obj]]&lt;=1,"0-1",Tabla1[[#This Row],[Veces obj]]&lt;=2,"1-2",Tabla1[[#This Row],[Veces obj]]&lt;=3,"2-3",TRUE,"&gt;3")</f>
        <v>0-1</v>
      </c>
      <c r="AM557" s="6" t="str">
        <f>+_xlfn.IFS(MONTH(Tabla1[[#This Row],[MES]])&lt;=3,"Q1",MONTH(Tabla1[[#This Row],[MES]])&lt;=6,"Q2",MONTH(Tabla1[[#This Row],[MES]])&lt;=9,"Q3",TRUE,"Q4")</f>
        <v>Q1</v>
      </c>
      <c r="AN557" t="str">
        <f>+IFERROR(VLOOKUP(Tabla1[[#This Row],[CUENTA]],CTAS[],2,0),"OTROS")</f>
        <v>OTROS</v>
      </c>
      <c r="AP557" t="str">
        <f>+IFERROR(VLOOKUP(Tabla1[[#This Row],[EMPLEADO]],IS[],3,0),"OTROS")</f>
        <v>OTROS</v>
      </c>
      <c r="AQ557" t="str">
        <f>+IFERROR(VLOOKUP(Tabla1[[#This Row],[EMPLEADO]],IS[[NÓMINA]:[INGENIERO]],2,0),"OTROS")</f>
        <v>OTROS</v>
      </c>
    </row>
    <row r="558" spans="1:43" x14ac:dyDescent="0.25">
      <c r="A558" t="s">
        <v>4444</v>
      </c>
      <c r="B558">
        <v>1</v>
      </c>
      <c r="C558" t="s">
        <v>5812</v>
      </c>
      <c r="D558" t="s">
        <v>38</v>
      </c>
      <c r="E558" t="s">
        <v>39</v>
      </c>
      <c r="F558" t="s">
        <v>5813</v>
      </c>
      <c r="G558" s="17" t="s">
        <v>5814</v>
      </c>
      <c r="H558" t="s">
        <v>106</v>
      </c>
      <c r="I558" t="s">
        <v>43</v>
      </c>
      <c r="J558" t="s">
        <v>8</v>
      </c>
      <c r="K558" t="s">
        <v>117</v>
      </c>
      <c r="L558" t="s">
        <v>5815</v>
      </c>
      <c r="M558" t="s">
        <v>61</v>
      </c>
      <c r="N558">
        <v>0</v>
      </c>
      <c r="O558" t="s">
        <v>47</v>
      </c>
      <c r="P558">
        <v>363</v>
      </c>
      <c r="Q558" t="s">
        <v>48</v>
      </c>
      <c r="R558" t="s">
        <v>49</v>
      </c>
      <c r="S558" t="s">
        <v>50</v>
      </c>
      <c r="T558" t="s">
        <v>51</v>
      </c>
      <c r="U558" t="s">
        <v>52</v>
      </c>
      <c r="V558">
        <v>1.05</v>
      </c>
      <c r="W558" s="1">
        <v>750.75000000000011</v>
      </c>
      <c r="X558">
        <v>1</v>
      </c>
      <c r="Y558">
        <v>0.92</v>
      </c>
      <c r="Z558">
        <v>5</v>
      </c>
      <c r="AA558">
        <v>0.184</v>
      </c>
      <c r="AB558" s="2">
        <v>0</v>
      </c>
      <c r="AC558" s="1">
        <v>0</v>
      </c>
      <c r="AD558" s="7">
        <v>43508</v>
      </c>
      <c r="AE558" s="7">
        <v>43508</v>
      </c>
      <c r="AF558">
        <v>0</v>
      </c>
      <c r="AG558" t="s">
        <v>53</v>
      </c>
      <c r="AH558" s="2">
        <v>0</v>
      </c>
      <c r="AI558" s="1">
        <v>0</v>
      </c>
      <c r="AJ558" s="1">
        <v>0</v>
      </c>
      <c r="AK558" s="6" t="str">
        <f>+IF(Tabla1[[#This Row],[REQUEST_TY]]="SR MANTENIMIENTO CORRECTIVO", "EMERGENCIA", "OTROS")</f>
        <v>EMERGENCIA</v>
      </c>
      <c r="AL558" s="6" t="str">
        <f>+_xlfn.IFS(Tabla1[[#This Row],[Veces obj]]&lt;=1,"0-1",Tabla1[[#This Row],[Veces obj]]&lt;=2,"1-2",Tabla1[[#This Row],[Veces obj]]&lt;=3,"2-3",TRUE,"&gt;3")</f>
        <v>0-1</v>
      </c>
      <c r="AM558" s="6" t="str">
        <f>+_xlfn.IFS(MONTH(Tabla1[[#This Row],[MES]])&lt;=3,"Q1",MONTH(Tabla1[[#This Row],[MES]])&lt;=6,"Q2",MONTH(Tabla1[[#This Row],[MES]])&lt;=9,"Q3",TRUE,"Q4")</f>
        <v>Q1</v>
      </c>
      <c r="AN558" t="str">
        <f>+IFERROR(VLOOKUP(Tabla1[[#This Row],[CUENTA]],CTAS[],2,0),"OTROS")</f>
        <v>OTROS</v>
      </c>
      <c r="AP558" t="str">
        <f>+IFERROR(VLOOKUP(Tabla1[[#This Row],[EMPLEADO]],IS[],3,0),"OTROS")</f>
        <v>OTROS</v>
      </c>
      <c r="AQ558" t="str">
        <f>+IFERROR(VLOOKUP(Tabla1[[#This Row],[EMPLEADO]],IS[[NÓMINA]:[INGENIERO]],2,0),"OTROS")</f>
        <v>OTROS</v>
      </c>
    </row>
    <row r="559" spans="1:43" x14ac:dyDescent="0.25">
      <c r="A559" t="s">
        <v>36</v>
      </c>
      <c r="B559">
        <v>1</v>
      </c>
      <c r="C559" t="s">
        <v>1257</v>
      </c>
      <c r="D559" t="s">
        <v>38</v>
      </c>
      <c r="E559" t="s">
        <v>599</v>
      </c>
      <c r="F559" t="s">
        <v>1258</v>
      </c>
      <c r="G559" s="17" t="s">
        <v>1259</v>
      </c>
      <c r="H559" t="s">
        <v>266</v>
      </c>
      <c r="I559" t="s">
        <v>43</v>
      </c>
      <c r="J559" t="s">
        <v>8</v>
      </c>
      <c r="K559" t="s">
        <v>891</v>
      </c>
      <c r="L559" t="s">
        <v>892</v>
      </c>
      <c r="M559" t="s">
        <v>94</v>
      </c>
      <c r="N559">
        <v>0</v>
      </c>
      <c r="O559" t="s">
        <v>47</v>
      </c>
      <c r="P559">
        <v>558</v>
      </c>
      <c r="Q559" t="s">
        <v>48</v>
      </c>
      <c r="R559" t="s">
        <v>242</v>
      </c>
      <c r="S559" t="s">
        <v>64</v>
      </c>
      <c r="T559" t="s">
        <v>51</v>
      </c>
      <c r="U559" t="s">
        <v>96</v>
      </c>
      <c r="V559">
        <v>1.1000000000000001</v>
      </c>
      <c r="W559" s="1">
        <v>1501.5000000000002</v>
      </c>
      <c r="X559">
        <v>1</v>
      </c>
      <c r="Y559">
        <v>0.97</v>
      </c>
      <c r="Z559">
        <v>5</v>
      </c>
      <c r="AA559">
        <v>0.19400000000000001</v>
      </c>
      <c r="AB559" s="2">
        <v>0</v>
      </c>
      <c r="AC559" s="1">
        <v>0</v>
      </c>
      <c r="AD559" s="7">
        <v>43496</v>
      </c>
      <c r="AE559" s="7">
        <v>43496</v>
      </c>
      <c r="AF559">
        <v>0</v>
      </c>
      <c r="AG559" t="s">
        <v>53</v>
      </c>
      <c r="AH559" s="2">
        <v>0</v>
      </c>
      <c r="AI559" s="1">
        <v>0</v>
      </c>
      <c r="AJ559" s="1">
        <v>0</v>
      </c>
      <c r="AK559" s="6" t="str">
        <f>+IF(Tabla1[[#This Row],[REQUEST_TY]]="SR MANTENIMIENTO CORRECTIVO", "EMERGENCIA", "OTROS")</f>
        <v>EMERGENCIA</v>
      </c>
      <c r="AL559" s="6" t="str">
        <f>+_xlfn.IFS(Tabla1[[#This Row],[Veces obj]]&lt;=1,"0-1",Tabla1[[#This Row],[Veces obj]]&lt;=2,"1-2",Tabla1[[#This Row],[Veces obj]]&lt;=3,"2-3",TRUE,"&gt;3")</f>
        <v>0-1</v>
      </c>
      <c r="AM559" s="6" t="str">
        <f>+_xlfn.IFS(MONTH(Tabla1[[#This Row],[MES]])&lt;=3,"Q1",MONTH(Tabla1[[#This Row],[MES]])&lt;=6,"Q2",MONTH(Tabla1[[#This Row],[MES]])&lt;=9,"Q3",TRUE,"Q4")</f>
        <v>Q1</v>
      </c>
      <c r="AN559" t="str">
        <f>+IFERROR(VLOOKUP(Tabla1[[#This Row],[CUENTA]],CTAS[],2,0),"OTROS")</f>
        <v>OTROS</v>
      </c>
      <c r="AO559">
        <v>1</v>
      </c>
      <c r="AP559" t="str">
        <f>+IFERROR(VLOOKUP(Tabla1[[#This Row],[EMPLEADO]],IS[],3,0),"OTROS")</f>
        <v>JUAREZ</v>
      </c>
      <c r="AQ559" t="str">
        <f>+IFERROR(VLOOKUP(Tabla1[[#This Row],[EMPLEADO]],IS[[NÓMINA]:[INGENIERO]],2,0),"OTROS")</f>
        <v>CESAR MAR</v>
      </c>
    </row>
    <row r="560" spans="1:43" x14ac:dyDescent="0.25">
      <c r="A560" t="s">
        <v>4444</v>
      </c>
      <c r="B560">
        <v>1</v>
      </c>
      <c r="C560" t="s">
        <v>6660</v>
      </c>
      <c r="D560" t="s">
        <v>38</v>
      </c>
      <c r="E560" t="s">
        <v>176</v>
      </c>
      <c r="F560" t="s">
        <v>6661</v>
      </c>
      <c r="G560" s="17" t="s">
        <v>6662</v>
      </c>
      <c r="H560" t="s">
        <v>915</v>
      </c>
      <c r="I560" t="s">
        <v>43</v>
      </c>
      <c r="J560" t="s">
        <v>8</v>
      </c>
      <c r="K560" t="s">
        <v>338</v>
      </c>
      <c r="L560" t="s">
        <v>6663</v>
      </c>
      <c r="M560" t="s">
        <v>794</v>
      </c>
      <c r="N560">
        <v>0</v>
      </c>
      <c r="O560" t="s">
        <v>47</v>
      </c>
      <c r="P560">
        <v>2637</v>
      </c>
      <c r="Q560" t="s">
        <v>48</v>
      </c>
      <c r="R560" t="s">
        <v>49</v>
      </c>
      <c r="S560" t="s">
        <v>50</v>
      </c>
      <c r="T560" t="s">
        <v>51</v>
      </c>
      <c r="U560" t="s">
        <v>52</v>
      </c>
      <c r="V560">
        <v>1.05</v>
      </c>
      <c r="W560" s="1">
        <v>750.75000000000011</v>
      </c>
      <c r="X560">
        <v>1</v>
      </c>
      <c r="Y560">
        <v>0.92</v>
      </c>
      <c r="Z560">
        <v>5</v>
      </c>
      <c r="AA560">
        <v>0.184</v>
      </c>
      <c r="AB560" s="2">
        <v>0</v>
      </c>
      <c r="AC560" s="1">
        <v>0</v>
      </c>
      <c r="AD560" s="7">
        <v>43516</v>
      </c>
      <c r="AE560" s="7">
        <v>43516</v>
      </c>
      <c r="AF560">
        <v>0</v>
      </c>
      <c r="AG560" t="s">
        <v>53</v>
      </c>
      <c r="AH560" s="2">
        <v>0</v>
      </c>
      <c r="AI560" s="1">
        <v>0</v>
      </c>
      <c r="AJ560" s="1">
        <v>0</v>
      </c>
      <c r="AK560" s="6" t="str">
        <f>+IF(Tabla1[[#This Row],[REQUEST_TY]]="SR MANTENIMIENTO CORRECTIVO", "EMERGENCIA", "OTROS")</f>
        <v>EMERGENCIA</v>
      </c>
      <c r="AL560" s="6" t="str">
        <f>+_xlfn.IFS(Tabla1[[#This Row],[Veces obj]]&lt;=1,"0-1",Tabla1[[#This Row],[Veces obj]]&lt;=2,"1-2",Tabla1[[#This Row],[Veces obj]]&lt;=3,"2-3",TRUE,"&gt;3")</f>
        <v>0-1</v>
      </c>
      <c r="AM560" s="6" t="str">
        <f>+_xlfn.IFS(MONTH(Tabla1[[#This Row],[MES]])&lt;=3,"Q1",MONTH(Tabla1[[#This Row],[MES]])&lt;=6,"Q2",MONTH(Tabla1[[#This Row],[MES]])&lt;=9,"Q3",TRUE,"Q4")</f>
        <v>Q1</v>
      </c>
      <c r="AN560" t="str">
        <f>+IFERROR(VLOOKUP(Tabla1[[#This Row],[CUENTA]],CTAS[],2,0),"OTROS")</f>
        <v>OTROS</v>
      </c>
      <c r="AP560" t="str">
        <f>+IFERROR(VLOOKUP(Tabla1[[#This Row],[EMPLEADO]],IS[],3,0),"OTROS")</f>
        <v>OTROS</v>
      </c>
      <c r="AQ560" t="str">
        <f>+IFERROR(VLOOKUP(Tabla1[[#This Row],[EMPLEADO]],IS[[NÓMINA]:[INGENIERO]],2,0),"OTROS")</f>
        <v>OTROS</v>
      </c>
    </row>
    <row r="561" spans="1:43" x14ac:dyDescent="0.25">
      <c r="A561" t="s">
        <v>36</v>
      </c>
      <c r="B561">
        <v>1</v>
      </c>
      <c r="C561" t="s">
        <v>1207</v>
      </c>
      <c r="D561" t="s">
        <v>38</v>
      </c>
      <c r="E561" t="s">
        <v>1208</v>
      </c>
      <c r="F561" t="s">
        <v>1209</v>
      </c>
      <c r="G561" s="17" t="s">
        <v>1210</v>
      </c>
      <c r="H561" t="s">
        <v>1211</v>
      </c>
      <c r="I561" t="s">
        <v>43</v>
      </c>
      <c r="J561" t="s">
        <v>8</v>
      </c>
      <c r="K561" t="s">
        <v>254</v>
      </c>
      <c r="L561" t="s">
        <v>1212</v>
      </c>
      <c r="M561" t="s">
        <v>1213</v>
      </c>
      <c r="N561">
        <v>0</v>
      </c>
      <c r="O561" t="s">
        <v>47</v>
      </c>
      <c r="P561">
        <v>21</v>
      </c>
      <c r="Q561" t="s">
        <v>62</v>
      </c>
      <c r="R561" t="s">
        <v>153</v>
      </c>
      <c r="S561" t="s">
        <v>50</v>
      </c>
      <c r="T561" t="s">
        <v>51</v>
      </c>
      <c r="U561" t="s">
        <v>154</v>
      </c>
      <c r="V561">
        <v>0.6</v>
      </c>
      <c r="W561" s="1">
        <v>429.00000000000006</v>
      </c>
      <c r="X561">
        <v>1</v>
      </c>
      <c r="Y561">
        <v>0.93</v>
      </c>
      <c r="Z561">
        <v>5</v>
      </c>
      <c r="AA561">
        <v>0.186</v>
      </c>
      <c r="AB561" s="2">
        <v>0</v>
      </c>
      <c r="AC561" s="1">
        <v>0</v>
      </c>
      <c r="AD561" s="7">
        <v>43473</v>
      </c>
      <c r="AE561" s="7">
        <v>43473</v>
      </c>
      <c r="AF561">
        <v>0</v>
      </c>
      <c r="AG561" t="s">
        <v>53</v>
      </c>
      <c r="AH561" s="2">
        <v>0</v>
      </c>
      <c r="AI561" s="1">
        <v>0</v>
      </c>
      <c r="AJ561" s="1">
        <v>0</v>
      </c>
      <c r="AK561" s="6" t="str">
        <f>+IF(Tabla1[[#This Row],[REQUEST_TY]]="SR MANTENIMIENTO CORRECTIVO", "EMERGENCIA", "OTROS")</f>
        <v>EMERGENCIA</v>
      </c>
      <c r="AL561" s="6" t="str">
        <f>+_xlfn.IFS(Tabla1[[#This Row],[Veces obj]]&lt;=1,"0-1",Tabla1[[#This Row],[Veces obj]]&lt;=2,"1-2",Tabla1[[#This Row],[Veces obj]]&lt;=3,"2-3",TRUE,"&gt;3")</f>
        <v>0-1</v>
      </c>
      <c r="AM561" s="6" t="str">
        <f>+_xlfn.IFS(MONTH(Tabla1[[#This Row],[MES]])&lt;=3,"Q1",MONTH(Tabla1[[#This Row],[MES]])&lt;=6,"Q2",MONTH(Tabla1[[#This Row],[MES]])&lt;=9,"Q3",TRUE,"Q4")</f>
        <v>Q1</v>
      </c>
      <c r="AN561" t="str">
        <f>+IFERROR(VLOOKUP(Tabla1[[#This Row],[CUENTA]],CTAS[],2,0),"OTROS")</f>
        <v>OTROS</v>
      </c>
      <c r="AP561" t="str">
        <f>+IFERROR(VLOOKUP(Tabla1[[#This Row],[EMPLEADO]],IS[],3,0),"OTROS")</f>
        <v>OTROS</v>
      </c>
      <c r="AQ561" t="str">
        <f>+IFERROR(VLOOKUP(Tabla1[[#This Row],[EMPLEADO]],IS[[NÓMINA]:[INGENIERO]],2,0),"OTROS")</f>
        <v>OTROS</v>
      </c>
    </row>
    <row r="562" spans="1:43" x14ac:dyDescent="0.25">
      <c r="A562" t="s">
        <v>4444</v>
      </c>
      <c r="B562">
        <v>1</v>
      </c>
      <c r="C562" t="s">
        <v>6186</v>
      </c>
      <c r="D562" t="s">
        <v>38</v>
      </c>
      <c r="E562" t="s">
        <v>373</v>
      </c>
      <c r="F562" t="s">
        <v>6187</v>
      </c>
      <c r="G562" s="17" t="s">
        <v>6188</v>
      </c>
      <c r="H562" t="s">
        <v>308</v>
      </c>
      <c r="I562" t="s">
        <v>43</v>
      </c>
      <c r="J562" t="s">
        <v>8</v>
      </c>
      <c r="K562" t="s">
        <v>495</v>
      </c>
      <c r="L562" t="s">
        <v>496</v>
      </c>
      <c r="M562" t="s">
        <v>46</v>
      </c>
      <c r="N562">
        <v>0</v>
      </c>
      <c r="O562" t="s">
        <v>47</v>
      </c>
      <c r="P562">
        <v>188</v>
      </c>
      <c r="Q562" t="s">
        <v>48</v>
      </c>
      <c r="R562" t="s">
        <v>153</v>
      </c>
      <c r="S562" t="s">
        <v>50</v>
      </c>
      <c r="T562" t="s">
        <v>51</v>
      </c>
      <c r="U562" t="s">
        <v>52</v>
      </c>
      <c r="V562">
        <v>1.05</v>
      </c>
      <c r="W562" s="1">
        <v>750.75000000000011</v>
      </c>
      <c r="X562">
        <v>1</v>
      </c>
      <c r="Y562">
        <v>0.93</v>
      </c>
      <c r="Z562">
        <v>5</v>
      </c>
      <c r="AA562">
        <v>0.186</v>
      </c>
      <c r="AB562" s="2">
        <v>0</v>
      </c>
      <c r="AC562" s="1">
        <v>0</v>
      </c>
      <c r="AD562" s="7">
        <v>43510</v>
      </c>
      <c r="AE562" s="7">
        <v>43511</v>
      </c>
      <c r="AF562">
        <v>1</v>
      </c>
      <c r="AG562" t="s">
        <v>53</v>
      </c>
      <c r="AH562" s="2">
        <v>0</v>
      </c>
      <c r="AI562" s="1">
        <v>0</v>
      </c>
      <c r="AJ562" s="1">
        <v>0</v>
      </c>
      <c r="AK562" s="6" t="str">
        <f>+IF(Tabla1[[#This Row],[REQUEST_TY]]="SR MANTENIMIENTO CORRECTIVO", "EMERGENCIA", "OTROS")</f>
        <v>EMERGENCIA</v>
      </c>
      <c r="AL562" s="6" t="str">
        <f>+_xlfn.IFS(Tabla1[[#This Row],[Veces obj]]&lt;=1,"0-1",Tabla1[[#This Row],[Veces obj]]&lt;=2,"1-2",Tabla1[[#This Row],[Veces obj]]&lt;=3,"2-3",TRUE,"&gt;3")</f>
        <v>0-1</v>
      </c>
      <c r="AM562" s="6" t="str">
        <f>+_xlfn.IFS(MONTH(Tabla1[[#This Row],[MES]])&lt;=3,"Q1",MONTH(Tabla1[[#This Row],[MES]])&lt;=6,"Q2",MONTH(Tabla1[[#This Row],[MES]])&lt;=9,"Q3",TRUE,"Q4")</f>
        <v>Q1</v>
      </c>
      <c r="AN562" t="str">
        <f>+IFERROR(VLOOKUP(Tabla1[[#This Row],[CUENTA]],CTAS[],2,0),"OTROS")</f>
        <v>OTROS</v>
      </c>
      <c r="AP562" t="str">
        <f>+IFERROR(VLOOKUP(Tabla1[[#This Row],[EMPLEADO]],IS[],3,0),"OTROS")</f>
        <v>OTROS</v>
      </c>
      <c r="AQ562" t="str">
        <f>+IFERROR(VLOOKUP(Tabla1[[#This Row],[EMPLEADO]],IS[[NÓMINA]:[INGENIERO]],2,0),"OTROS")</f>
        <v>OTROS</v>
      </c>
    </row>
    <row r="563" spans="1:43" x14ac:dyDescent="0.25">
      <c r="A563" t="s">
        <v>4444</v>
      </c>
      <c r="B563">
        <v>1</v>
      </c>
      <c r="C563" t="s">
        <v>6812</v>
      </c>
      <c r="D563" t="s">
        <v>38</v>
      </c>
      <c r="E563" t="s">
        <v>636</v>
      </c>
      <c r="F563" t="s">
        <v>6813</v>
      </c>
      <c r="G563" s="17" t="s">
        <v>6814</v>
      </c>
      <c r="H563" t="s">
        <v>308</v>
      </c>
      <c r="I563" t="s">
        <v>43</v>
      </c>
      <c r="J563" t="s">
        <v>8</v>
      </c>
      <c r="K563" t="s">
        <v>495</v>
      </c>
      <c r="L563" t="s">
        <v>496</v>
      </c>
      <c r="M563" t="s">
        <v>46</v>
      </c>
      <c r="N563">
        <v>0</v>
      </c>
      <c r="O563" t="s">
        <v>47</v>
      </c>
      <c r="P563">
        <v>134</v>
      </c>
      <c r="Q563" t="s">
        <v>48</v>
      </c>
      <c r="R563" t="s">
        <v>153</v>
      </c>
      <c r="S563" t="s">
        <v>50</v>
      </c>
      <c r="T563" t="s">
        <v>51</v>
      </c>
      <c r="U563" t="s">
        <v>52</v>
      </c>
      <c r="V563">
        <v>1.05</v>
      </c>
      <c r="W563" s="1">
        <v>750.75000000000011</v>
      </c>
      <c r="X563">
        <v>1</v>
      </c>
      <c r="Y563">
        <v>0.93</v>
      </c>
      <c r="Z563">
        <v>5</v>
      </c>
      <c r="AA563">
        <v>0.186</v>
      </c>
      <c r="AB563" s="2">
        <v>0</v>
      </c>
      <c r="AC563" s="1">
        <v>0</v>
      </c>
      <c r="AD563" s="7">
        <v>43522</v>
      </c>
      <c r="AE563" s="7">
        <v>43522</v>
      </c>
      <c r="AF563">
        <v>0</v>
      </c>
      <c r="AG563" t="s">
        <v>53</v>
      </c>
      <c r="AH563" s="2">
        <v>0</v>
      </c>
      <c r="AI563" s="1">
        <v>0</v>
      </c>
      <c r="AJ563" s="1">
        <v>0</v>
      </c>
      <c r="AK563" s="6" t="str">
        <f>+IF(Tabla1[[#This Row],[REQUEST_TY]]="SR MANTENIMIENTO CORRECTIVO", "EMERGENCIA", "OTROS")</f>
        <v>EMERGENCIA</v>
      </c>
      <c r="AL563" s="6" t="str">
        <f>+_xlfn.IFS(Tabla1[[#This Row],[Veces obj]]&lt;=1,"0-1",Tabla1[[#This Row],[Veces obj]]&lt;=2,"1-2",Tabla1[[#This Row],[Veces obj]]&lt;=3,"2-3",TRUE,"&gt;3")</f>
        <v>0-1</v>
      </c>
      <c r="AM563" s="6" t="str">
        <f>+_xlfn.IFS(MONTH(Tabla1[[#This Row],[MES]])&lt;=3,"Q1",MONTH(Tabla1[[#This Row],[MES]])&lt;=6,"Q2",MONTH(Tabla1[[#This Row],[MES]])&lt;=9,"Q3",TRUE,"Q4")</f>
        <v>Q1</v>
      </c>
      <c r="AN563" t="str">
        <f>+IFERROR(VLOOKUP(Tabla1[[#This Row],[CUENTA]],CTAS[],2,0),"OTROS")</f>
        <v>OTROS</v>
      </c>
      <c r="AP563" t="str">
        <f>+IFERROR(VLOOKUP(Tabla1[[#This Row],[EMPLEADO]],IS[],3,0),"OTROS")</f>
        <v>OTROS</v>
      </c>
      <c r="AQ563" t="str">
        <f>+IFERROR(VLOOKUP(Tabla1[[#This Row],[EMPLEADO]],IS[[NÓMINA]:[INGENIERO]],2,0),"OTROS")</f>
        <v>OTROS</v>
      </c>
    </row>
    <row r="564" spans="1:43" x14ac:dyDescent="0.25">
      <c r="A564" t="s">
        <v>4444</v>
      </c>
      <c r="B564">
        <v>1</v>
      </c>
      <c r="C564" t="s">
        <v>7300</v>
      </c>
      <c r="D564" t="s">
        <v>38</v>
      </c>
      <c r="E564" t="s">
        <v>176</v>
      </c>
      <c r="F564" t="s">
        <v>7301</v>
      </c>
      <c r="G564" s="17" t="s">
        <v>7302</v>
      </c>
      <c r="H564" t="s">
        <v>740</v>
      </c>
      <c r="I564" t="s">
        <v>43</v>
      </c>
      <c r="J564" t="s">
        <v>8</v>
      </c>
      <c r="K564" t="s">
        <v>338</v>
      </c>
      <c r="L564" t="s">
        <v>7303</v>
      </c>
      <c r="M564" t="s">
        <v>1482</v>
      </c>
      <c r="N564">
        <v>0</v>
      </c>
      <c r="O564" t="s">
        <v>47</v>
      </c>
      <c r="P564">
        <v>84</v>
      </c>
      <c r="Q564" t="s">
        <v>48</v>
      </c>
      <c r="R564" t="s">
        <v>49</v>
      </c>
      <c r="S564" t="s">
        <v>50</v>
      </c>
      <c r="T564" t="s">
        <v>51</v>
      </c>
      <c r="U564" t="s">
        <v>52</v>
      </c>
      <c r="V564">
        <v>1.05</v>
      </c>
      <c r="W564" s="1">
        <v>750.75000000000011</v>
      </c>
      <c r="X564">
        <v>1</v>
      </c>
      <c r="Y564">
        <v>0.93</v>
      </c>
      <c r="Z564">
        <v>5</v>
      </c>
      <c r="AA564">
        <v>0.186</v>
      </c>
      <c r="AB564" s="2">
        <v>0</v>
      </c>
      <c r="AC564" s="1">
        <v>0</v>
      </c>
      <c r="AD564" s="7">
        <v>43524</v>
      </c>
      <c r="AE564" s="7">
        <v>43524</v>
      </c>
      <c r="AF564">
        <v>0</v>
      </c>
      <c r="AG564" t="s">
        <v>53</v>
      </c>
      <c r="AH564" s="2">
        <v>0</v>
      </c>
      <c r="AI564" s="1">
        <v>0</v>
      </c>
      <c r="AJ564" s="1">
        <v>0</v>
      </c>
      <c r="AK564" s="6" t="str">
        <f>+IF(Tabla1[[#This Row],[REQUEST_TY]]="SR MANTENIMIENTO CORRECTIVO", "EMERGENCIA", "OTROS")</f>
        <v>EMERGENCIA</v>
      </c>
      <c r="AL564" s="6" t="str">
        <f>+_xlfn.IFS(Tabla1[[#This Row],[Veces obj]]&lt;=1,"0-1",Tabla1[[#This Row],[Veces obj]]&lt;=2,"1-2",Tabla1[[#This Row],[Veces obj]]&lt;=3,"2-3",TRUE,"&gt;3")</f>
        <v>0-1</v>
      </c>
      <c r="AM564" s="6" t="str">
        <f>+_xlfn.IFS(MONTH(Tabla1[[#This Row],[MES]])&lt;=3,"Q1",MONTH(Tabla1[[#This Row],[MES]])&lt;=6,"Q2",MONTH(Tabla1[[#This Row],[MES]])&lt;=9,"Q3",TRUE,"Q4")</f>
        <v>Q1</v>
      </c>
      <c r="AN564" t="str">
        <f>+IFERROR(VLOOKUP(Tabla1[[#This Row],[CUENTA]],CTAS[],2,0),"OTROS")</f>
        <v>OTROS</v>
      </c>
      <c r="AP564" t="str">
        <f>+IFERROR(VLOOKUP(Tabla1[[#This Row],[EMPLEADO]],IS[],3,0),"OTROS")</f>
        <v>OTROS</v>
      </c>
      <c r="AQ564" t="str">
        <f>+IFERROR(VLOOKUP(Tabla1[[#This Row],[EMPLEADO]],IS[[NÓMINA]:[INGENIERO]],2,0),"OTROS")</f>
        <v>OTROS</v>
      </c>
    </row>
    <row r="565" spans="1:43" x14ac:dyDescent="0.25">
      <c r="A565" t="s">
        <v>36</v>
      </c>
      <c r="B565">
        <v>1</v>
      </c>
      <c r="C565" t="s">
        <v>1214</v>
      </c>
      <c r="D565" t="s">
        <v>38</v>
      </c>
      <c r="E565" t="s">
        <v>636</v>
      </c>
      <c r="F565" t="s">
        <v>1215</v>
      </c>
      <c r="G565" s="17" t="s">
        <v>1216</v>
      </c>
      <c r="H565" t="s">
        <v>58</v>
      </c>
      <c r="I565" t="s">
        <v>43</v>
      </c>
      <c r="J565" t="s">
        <v>8</v>
      </c>
      <c r="K565" t="s">
        <v>1217</v>
      </c>
      <c r="L565" t="s">
        <v>1218</v>
      </c>
      <c r="M565" t="s">
        <v>556</v>
      </c>
      <c r="N565">
        <v>0</v>
      </c>
      <c r="O565" t="s">
        <v>47</v>
      </c>
      <c r="P565">
        <v>729</v>
      </c>
      <c r="Q565" t="s">
        <v>48</v>
      </c>
      <c r="R565" t="s">
        <v>153</v>
      </c>
      <c r="S565" t="s">
        <v>50</v>
      </c>
      <c r="T565" t="s">
        <v>208</v>
      </c>
      <c r="U565" t="s">
        <v>52</v>
      </c>
      <c r="V565">
        <v>1.05</v>
      </c>
      <c r="W565" s="1">
        <v>750.75000000000011</v>
      </c>
      <c r="X565">
        <v>1</v>
      </c>
      <c r="Y565">
        <v>1.68</v>
      </c>
      <c r="Z565">
        <v>9</v>
      </c>
      <c r="AA565">
        <v>0.18666666666666665</v>
      </c>
      <c r="AB565" s="2">
        <v>0</v>
      </c>
      <c r="AC565" s="1">
        <v>0</v>
      </c>
      <c r="AD565" s="7">
        <v>43467</v>
      </c>
      <c r="AE565" s="7">
        <v>43467</v>
      </c>
      <c r="AF565">
        <v>0</v>
      </c>
      <c r="AG565" t="s">
        <v>53</v>
      </c>
      <c r="AH565" s="2">
        <v>0</v>
      </c>
      <c r="AI565" s="1">
        <v>0</v>
      </c>
      <c r="AJ565" s="1">
        <v>0</v>
      </c>
      <c r="AK565" s="6" t="str">
        <f>+IF(Tabla1[[#This Row],[REQUEST_TY]]="SR MANTENIMIENTO CORRECTIVO", "EMERGENCIA", "OTROS")</f>
        <v>EMERGENCIA</v>
      </c>
      <c r="AL565" s="6" t="str">
        <f>+_xlfn.IFS(Tabla1[[#This Row],[Veces obj]]&lt;=1,"0-1",Tabla1[[#This Row],[Veces obj]]&lt;=2,"1-2",Tabla1[[#This Row],[Veces obj]]&lt;=3,"2-3",TRUE,"&gt;3")</f>
        <v>0-1</v>
      </c>
      <c r="AM565" s="6" t="str">
        <f>+_xlfn.IFS(MONTH(Tabla1[[#This Row],[MES]])&lt;=3,"Q1",MONTH(Tabla1[[#This Row],[MES]])&lt;=6,"Q2",MONTH(Tabla1[[#This Row],[MES]])&lt;=9,"Q3",TRUE,"Q4")</f>
        <v>Q1</v>
      </c>
      <c r="AN565" t="str">
        <f>+IFERROR(VLOOKUP(Tabla1[[#This Row],[CUENTA]],CTAS[],2,0),"OTROS")</f>
        <v>OTROS</v>
      </c>
      <c r="AP565" t="str">
        <f>+IFERROR(VLOOKUP(Tabla1[[#This Row],[EMPLEADO]],IS[],3,0),"OTROS")</f>
        <v>OTROS</v>
      </c>
      <c r="AQ565" t="str">
        <f>+IFERROR(VLOOKUP(Tabla1[[#This Row],[EMPLEADO]],IS[[NÓMINA]:[INGENIERO]],2,0),"OTROS")</f>
        <v>OTROS</v>
      </c>
    </row>
    <row r="566" spans="1:43" x14ac:dyDescent="0.25">
      <c r="A566" t="s">
        <v>36</v>
      </c>
      <c r="B566">
        <v>1</v>
      </c>
      <c r="C566" t="s">
        <v>1219</v>
      </c>
      <c r="D566" t="s">
        <v>38</v>
      </c>
      <c r="E566" t="s">
        <v>133</v>
      </c>
      <c r="F566" t="s">
        <v>1220</v>
      </c>
      <c r="G566" s="17" t="s">
        <v>1221</v>
      </c>
      <c r="H566" t="s">
        <v>213</v>
      </c>
      <c r="I566" t="s">
        <v>43</v>
      </c>
      <c r="J566" t="s">
        <v>8</v>
      </c>
      <c r="K566" t="s">
        <v>59</v>
      </c>
      <c r="L566" t="s">
        <v>1075</v>
      </c>
      <c r="M566" t="s">
        <v>215</v>
      </c>
      <c r="N566">
        <v>0</v>
      </c>
      <c r="O566" t="s">
        <v>47</v>
      </c>
      <c r="P566">
        <v>35</v>
      </c>
      <c r="Q566" t="s">
        <v>82</v>
      </c>
      <c r="R566" t="s">
        <v>138</v>
      </c>
      <c r="S566" t="s">
        <v>139</v>
      </c>
      <c r="T566" t="s">
        <v>51</v>
      </c>
      <c r="U566" t="s">
        <v>140</v>
      </c>
      <c r="V566">
        <v>1.1000000000000001</v>
      </c>
      <c r="W566" s="1">
        <v>1730.3000000000004</v>
      </c>
      <c r="X566">
        <v>1</v>
      </c>
      <c r="Y566">
        <v>0.75</v>
      </c>
      <c r="Z566">
        <v>4</v>
      </c>
      <c r="AA566">
        <v>0.1875</v>
      </c>
      <c r="AB566" s="2">
        <v>0</v>
      </c>
      <c r="AC566" s="1">
        <v>0</v>
      </c>
      <c r="AD566" s="7">
        <v>43480</v>
      </c>
      <c r="AE566" s="7">
        <v>43480</v>
      </c>
      <c r="AF566">
        <v>0</v>
      </c>
      <c r="AG566" t="s">
        <v>53</v>
      </c>
      <c r="AH566" s="2">
        <v>0</v>
      </c>
      <c r="AI566" s="1">
        <v>0</v>
      </c>
      <c r="AJ566" s="1">
        <v>0</v>
      </c>
      <c r="AK566" s="6" t="str">
        <f>+IF(Tabla1[[#This Row],[REQUEST_TY]]="SR MANTENIMIENTO CORRECTIVO", "EMERGENCIA", "OTROS")</f>
        <v>EMERGENCIA</v>
      </c>
      <c r="AL566" s="6" t="str">
        <f>+_xlfn.IFS(Tabla1[[#This Row],[Veces obj]]&lt;=1,"0-1",Tabla1[[#This Row],[Veces obj]]&lt;=2,"1-2",Tabla1[[#This Row],[Veces obj]]&lt;=3,"2-3",TRUE,"&gt;3")</f>
        <v>0-1</v>
      </c>
      <c r="AM566" s="6" t="str">
        <f>+_xlfn.IFS(MONTH(Tabla1[[#This Row],[MES]])&lt;=3,"Q1",MONTH(Tabla1[[#This Row],[MES]])&lt;=6,"Q2",MONTH(Tabla1[[#This Row],[MES]])&lt;=9,"Q3",TRUE,"Q4")</f>
        <v>Q1</v>
      </c>
      <c r="AN566" t="str">
        <f>+IFERROR(VLOOKUP(Tabla1[[#This Row],[CUENTA]],CTAS[],2,0),"OTROS")</f>
        <v>OTROS</v>
      </c>
      <c r="AP566" t="str">
        <f>+IFERROR(VLOOKUP(Tabla1[[#This Row],[EMPLEADO]],IS[],3,0),"OTROS")</f>
        <v>OTROS</v>
      </c>
      <c r="AQ566" t="str">
        <f>+IFERROR(VLOOKUP(Tabla1[[#This Row],[EMPLEADO]],IS[[NÓMINA]:[INGENIERO]],2,0),"OTROS")</f>
        <v>OTROS</v>
      </c>
    </row>
    <row r="567" spans="1:43" x14ac:dyDescent="0.25">
      <c r="A567" t="s">
        <v>36</v>
      </c>
      <c r="B567">
        <v>1</v>
      </c>
      <c r="C567" t="s">
        <v>1222</v>
      </c>
      <c r="D567" t="s">
        <v>38</v>
      </c>
      <c r="E567" t="s">
        <v>133</v>
      </c>
      <c r="F567" t="s">
        <v>1223</v>
      </c>
      <c r="G567" s="17" t="s">
        <v>1224</v>
      </c>
      <c r="H567" t="s">
        <v>586</v>
      </c>
      <c r="I567" t="s">
        <v>43</v>
      </c>
      <c r="J567" t="s">
        <v>8</v>
      </c>
      <c r="K567" t="s">
        <v>59</v>
      </c>
      <c r="L567" t="s">
        <v>1225</v>
      </c>
      <c r="M567" t="s">
        <v>1226</v>
      </c>
      <c r="N567">
        <v>0</v>
      </c>
      <c r="O567" t="s">
        <v>47</v>
      </c>
      <c r="P567">
        <v>23</v>
      </c>
      <c r="Q567" t="s">
        <v>62</v>
      </c>
      <c r="R567" t="s">
        <v>138</v>
      </c>
      <c r="S567" t="s">
        <v>139</v>
      </c>
      <c r="T567" t="s">
        <v>51</v>
      </c>
      <c r="U567" t="s">
        <v>262</v>
      </c>
      <c r="V567">
        <v>1.05</v>
      </c>
      <c r="W567" s="1">
        <v>1651.6500000000003</v>
      </c>
      <c r="X567">
        <v>1</v>
      </c>
      <c r="Y567">
        <v>0.75</v>
      </c>
      <c r="Z567">
        <v>4</v>
      </c>
      <c r="AA567">
        <v>0.1875</v>
      </c>
      <c r="AB567" s="2">
        <v>0</v>
      </c>
      <c r="AC567" s="1">
        <v>0</v>
      </c>
      <c r="AD567" s="7">
        <v>43486</v>
      </c>
      <c r="AE567" s="7">
        <v>43487</v>
      </c>
      <c r="AF567">
        <v>1</v>
      </c>
      <c r="AG567" t="s">
        <v>53</v>
      </c>
      <c r="AH567" s="2">
        <v>0</v>
      </c>
      <c r="AI567" s="1">
        <v>0</v>
      </c>
      <c r="AJ567" s="1">
        <v>0</v>
      </c>
      <c r="AK567" s="6" t="str">
        <f>+IF(Tabla1[[#This Row],[REQUEST_TY]]="SR MANTENIMIENTO CORRECTIVO", "EMERGENCIA", "OTROS")</f>
        <v>EMERGENCIA</v>
      </c>
      <c r="AL567" s="6" t="str">
        <f>+_xlfn.IFS(Tabla1[[#This Row],[Veces obj]]&lt;=1,"0-1",Tabla1[[#This Row],[Veces obj]]&lt;=2,"1-2",Tabla1[[#This Row],[Veces obj]]&lt;=3,"2-3",TRUE,"&gt;3")</f>
        <v>0-1</v>
      </c>
      <c r="AM567" s="6" t="str">
        <f>+_xlfn.IFS(MONTH(Tabla1[[#This Row],[MES]])&lt;=3,"Q1",MONTH(Tabla1[[#This Row],[MES]])&lt;=6,"Q2",MONTH(Tabla1[[#This Row],[MES]])&lt;=9,"Q3",TRUE,"Q4")</f>
        <v>Q1</v>
      </c>
      <c r="AN567" t="str">
        <f>+IFERROR(VLOOKUP(Tabla1[[#This Row],[CUENTA]],CTAS[],2,0),"OTROS")</f>
        <v>OTROS</v>
      </c>
      <c r="AP567" t="str">
        <f>+IFERROR(VLOOKUP(Tabla1[[#This Row],[EMPLEADO]],IS[],3,0),"OTROS")</f>
        <v>OTROS</v>
      </c>
      <c r="AQ567" t="str">
        <f>+IFERROR(VLOOKUP(Tabla1[[#This Row],[EMPLEADO]],IS[[NÓMINA]:[INGENIERO]],2,0),"OTROS")</f>
        <v>OTROS</v>
      </c>
    </row>
    <row r="568" spans="1:43" x14ac:dyDescent="0.25">
      <c r="A568" t="s">
        <v>36</v>
      </c>
      <c r="B568">
        <v>1</v>
      </c>
      <c r="C568" t="s">
        <v>1227</v>
      </c>
      <c r="D568" t="s">
        <v>38</v>
      </c>
      <c r="E568" t="s">
        <v>332</v>
      </c>
      <c r="F568" t="s">
        <v>1228</v>
      </c>
      <c r="G568" s="17" t="s">
        <v>1229</v>
      </c>
      <c r="H568" t="s">
        <v>253</v>
      </c>
      <c r="I568" t="s">
        <v>43</v>
      </c>
      <c r="J568" t="s">
        <v>8</v>
      </c>
      <c r="K568" t="s">
        <v>59</v>
      </c>
      <c r="L568" t="s">
        <v>1018</v>
      </c>
      <c r="M568" t="s">
        <v>473</v>
      </c>
      <c r="N568">
        <v>0</v>
      </c>
      <c r="O568" t="s">
        <v>47</v>
      </c>
      <c r="P568">
        <v>29</v>
      </c>
      <c r="Q568" t="s">
        <v>62</v>
      </c>
      <c r="R568" t="s">
        <v>317</v>
      </c>
      <c r="S568" t="s">
        <v>318</v>
      </c>
      <c r="T568" t="s">
        <v>51</v>
      </c>
      <c r="U568" t="s">
        <v>262</v>
      </c>
      <c r="V568">
        <v>1.05</v>
      </c>
      <c r="W568" s="1">
        <v>1651.6500000000003</v>
      </c>
      <c r="X568">
        <v>1</v>
      </c>
      <c r="Y568">
        <v>0.75</v>
      </c>
      <c r="Z568">
        <v>4</v>
      </c>
      <c r="AA568">
        <v>0.1875</v>
      </c>
      <c r="AB568" s="2">
        <v>0</v>
      </c>
      <c r="AC568" s="1">
        <v>0</v>
      </c>
      <c r="AD568" s="7">
        <v>43489</v>
      </c>
      <c r="AE568" s="7">
        <v>43489</v>
      </c>
      <c r="AF568">
        <v>0</v>
      </c>
      <c r="AG568" t="s">
        <v>53</v>
      </c>
      <c r="AH568" s="2">
        <v>0</v>
      </c>
      <c r="AI568" s="1">
        <v>0</v>
      </c>
      <c r="AJ568" s="1">
        <v>0</v>
      </c>
      <c r="AK568" s="6" t="str">
        <f>+IF(Tabla1[[#This Row],[REQUEST_TY]]="SR MANTENIMIENTO CORRECTIVO", "EMERGENCIA", "OTROS")</f>
        <v>EMERGENCIA</v>
      </c>
      <c r="AL568" s="6" t="str">
        <f>+_xlfn.IFS(Tabla1[[#This Row],[Veces obj]]&lt;=1,"0-1",Tabla1[[#This Row],[Veces obj]]&lt;=2,"1-2",Tabla1[[#This Row],[Veces obj]]&lt;=3,"2-3",TRUE,"&gt;3")</f>
        <v>0-1</v>
      </c>
      <c r="AM568" s="6" t="str">
        <f>+_xlfn.IFS(MONTH(Tabla1[[#This Row],[MES]])&lt;=3,"Q1",MONTH(Tabla1[[#This Row],[MES]])&lt;=6,"Q2",MONTH(Tabla1[[#This Row],[MES]])&lt;=9,"Q3",TRUE,"Q4")</f>
        <v>Q1</v>
      </c>
      <c r="AN568" t="str">
        <f>+IFERROR(VLOOKUP(Tabla1[[#This Row],[CUENTA]],CTAS[],2,0),"OTROS")</f>
        <v>OTROS</v>
      </c>
      <c r="AP568" t="str">
        <f>+IFERROR(VLOOKUP(Tabla1[[#This Row],[EMPLEADO]],IS[],3,0),"OTROS")</f>
        <v>OTROS</v>
      </c>
      <c r="AQ568" t="str">
        <f>+IFERROR(VLOOKUP(Tabla1[[#This Row],[EMPLEADO]],IS[[NÓMINA]:[INGENIERO]],2,0),"OTROS")</f>
        <v>OTROS</v>
      </c>
    </row>
    <row r="569" spans="1:43" x14ac:dyDescent="0.25">
      <c r="A569" t="s">
        <v>4444</v>
      </c>
      <c r="B569">
        <v>1</v>
      </c>
      <c r="C569" t="s">
        <v>4745</v>
      </c>
      <c r="D569" t="s">
        <v>38</v>
      </c>
      <c r="E569" t="s">
        <v>332</v>
      </c>
      <c r="F569" t="s">
        <v>4746</v>
      </c>
      <c r="G569" s="17" t="s">
        <v>4318</v>
      </c>
      <c r="H569" t="s">
        <v>453</v>
      </c>
      <c r="I569" t="s">
        <v>43</v>
      </c>
      <c r="J569" t="s">
        <v>8</v>
      </c>
      <c r="K569" t="s">
        <v>59</v>
      </c>
      <c r="L569" t="s">
        <v>454</v>
      </c>
      <c r="M569" t="s">
        <v>455</v>
      </c>
      <c r="N569">
        <v>0</v>
      </c>
      <c r="O569" t="s">
        <v>47</v>
      </c>
      <c r="P569">
        <v>17</v>
      </c>
      <c r="Q569" t="s">
        <v>62</v>
      </c>
      <c r="R569" t="s">
        <v>317</v>
      </c>
      <c r="S569" t="s">
        <v>318</v>
      </c>
      <c r="T569" t="s">
        <v>51</v>
      </c>
      <c r="U569" t="s">
        <v>262</v>
      </c>
      <c r="V569">
        <v>1.05</v>
      </c>
      <c r="W569" s="1">
        <v>1651.6500000000003</v>
      </c>
      <c r="X569">
        <v>1</v>
      </c>
      <c r="Y569">
        <v>0.75</v>
      </c>
      <c r="Z569">
        <v>4</v>
      </c>
      <c r="AA569">
        <v>0.1875</v>
      </c>
      <c r="AB569" s="2">
        <v>0</v>
      </c>
      <c r="AC569" s="1">
        <v>0</v>
      </c>
      <c r="AD569" s="7">
        <v>43497</v>
      </c>
      <c r="AE569" s="7">
        <v>43497</v>
      </c>
      <c r="AF569">
        <v>0</v>
      </c>
      <c r="AG569" t="s">
        <v>53</v>
      </c>
      <c r="AH569" s="2">
        <v>0</v>
      </c>
      <c r="AI569" s="1">
        <v>0</v>
      </c>
      <c r="AJ569" s="1">
        <v>0</v>
      </c>
      <c r="AK569" s="6" t="str">
        <f>+IF(Tabla1[[#This Row],[REQUEST_TY]]="SR MANTENIMIENTO CORRECTIVO", "EMERGENCIA", "OTROS")</f>
        <v>EMERGENCIA</v>
      </c>
      <c r="AL569" s="6" t="str">
        <f>+_xlfn.IFS(Tabla1[[#This Row],[Veces obj]]&lt;=1,"0-1",Tabla1[[#This Row],[Veces obj]]&lt;=2,"1-2",Tabla1[[#This Row],[Veces obj]]&lt;=3,"2-3",TRUE,"&gt;3")</f>
        <v>0-1</v>
      </c>
      <c r="AM569" s="6" t="str">
        <f>+_xlfn.IFS(MONTH(Tabla1[[#This Row],[MES]])&lt;=3,"Q1",MONTH(Tabla1[[#This Row],[MES]])&lt;=6,"Q2",MONTH(Tabla1[[#This Row],[MES]])&lt;=9,"Q3",TRUE,"Q4")</f>
        <v>Q1</v>
      </c>
      <c r="AN569" t="str">
        <f>+IFERROR(VLOOKUP(Tabla1[[#This Row],[CUENTA]],CTAS[],2,0),"OTROS")</f>
        <v>OTROS</v>
      </c>
      <c r="AP569" t="str">
        <f>+IFERROR(VLOOKUP(Tabla1[[#This Row],[EMPLEADO]],IS[],3,0),"OTROS")</f>
        <v>OTROS</v>
      </c>
      <c r="AQ569" t="str">
        <f>+IFERROR(VLOOKUP(Tabla1[[#This Row],[EMPLEADO]],IS[[NÓMINA]:[INGENIERO]],2,0),"OTROS")</f>
        <v>OTROS</v>
      </c>
    </row>
    <row r="570" spans="1:43" x14ac:dyDescent="0.25">
      <c r="A570" t="s">
        <v>4444</v>
      </c>
      <c r="B570">
        <v>1</v>
      </c>
      <c r="C570" t="s">
        <v>5096</v>
      </c>
      <c r="D570" t="s">
        <v>38</v>
      </c>
      <c r="E570" t="s">
        <v>1015</v>
      </c>
      <c r="F570" t="s">
        <v>5097</v>
      </c>
      <c r="G570" s="17" t="s">
        <v>5098</v>
      </c>
      <c r="H570" t="s">
        <v>1572</v>
      </c>
      <c r="I570" t="s">
        <v>43</v>
      </c>
      <c r="J570" t="s">
        <v>8</v>
      </c>
      <c r="K570" t="s">
        <v>59</v>
      </c>
      <c r="L570" t="s">
        <v>2800</v>
      </c>
      <c r="M570" t="s">
        <v>1707</v>
      </c>
      <c r="N570">
        <v>0</v>
      </c>
      <c r="O570" t="s">
        <v>47</v>
      </c>
      <c r="P570">
        <v>48</v>
      </c>
      <c r="Q570" t="s">
        <v>82</v>
      </c>
      <c r="R570" t="s">
        <v>317</v>
      </c>
      <c r="S570" t="s">
        <v>318</v>
      </c>
      <c r="T570" t="s">
        <v>51</v>
      </c>
      <c r="U570" t="s">
        <v>140</v>
      </c>
      <c r="V570">
        <v>1.1000000000000001</v>
      </c>
      <c r="W570" s="1">
        <v>1730.3000000000004</v>
      </c>
      <c r="X570">
        <v>1</v>
      </c>
      <c r="Y570">
        <v>0.75</v>
      </c>
      <c r="Z570">
        <v>4</v>
      </c>
      <c r="AA570">
        <v>0.1875</v>
      </c>
      <c r="AB570" s="2">
        <v>0</v>
      </c>
      <c r="AC570" s="1">
        <v>0</v>
      </c>
      <c r="AD570" s="7">
        <v>43501</v>
      </c>
      <c r="AE570" s="7">
        <v>43502</v>
      </c>
      <c r="AF570">
        <v>1</v>
      </c>
      <c r="AG570" t="s">
        <v>53</v>
      </c>
      <c r="AH570" s="2">
        <v>0</v>
      </c>
      <c r="AI570" s="1">
        <v>0</v>
      </c>
      <c r="AJ570" s="1">
        <v>0</v>
      </c>
      <c r="AK570" s="6" t="str">
        <f>+IF(Tabla1[[#This Row],[REQUEST_TY]]="SR MANTENIMIENTO CORRECTIVO", "EMERGENCIA", "OTROS")</f>
        <v>EMERGENCIA</v>
      </c>
      <c r="AL570" s="6" t="str">
        <f>+_xlfn.IFS(Tabla1[[#This Row],[Veces obj]]&lt;=1,"0-1",Tabla1[[#This Row],[Veces obj]]&lt;=2,"1-2",Tabla1[[#This Row],[Veces obj]]&lt;=3,"2-3",TRUE,"&gt;3")</f>
        <v>0-1</v>
      </c>
      <c r="AM570" s="6" t="str">
        <f>+_xlfn.IFS(MONTH(Tabla1[[#This Row],[MES]])&lt;=3,"Q1",MONTH(Tabla1[[#This Row],[MES]])&lt;=6,"Q2",MONTH(Tabla1[[#This Row],[MES]])&lt;=9,"Q3",TRUE,"Q4")</f>
        <v>Q1</v>
      </c>
      <c r="AN570" t="str">
        <f>+IFERROR(VLOOKUP(Tabla1[[#This Row],[CUENTA]],CTAS[],2,0),"OTROS")</f>
        <v>OTROS</v>
      </c>
      <c r="AP570" t="str">
        <f>+IFERROR(VLOOKUP(Tabla1[[#This Row],[EMPLEADO]],IS[],3,0),"OTROS")</f>
        <v>OTROS</v>
      </c>
      <c r="AQ570" t="str">
        <f>+IFERROR(VLOOKUP(Tabla1[[#This Row],[EMPLEADO]],IS[[NÓMINA]:[INGENIERO]],2,0),"OTROS")</f>
        <v>OTROS</v>
      </c>
    </row>
    <row r="571" spans="1:43" x14ac:dyDescent="0.25">
      <c r="A571" t="s">
        <v>4444</v>
      </c>
      <c r="B571">
        <v>1</v>
      </c>
      <c r="C571" t="s">
        <v>5613</v>
      </c>
      <c r="D571" t="s">
        <v>38</v>
      </c>
      <c r="E571" t="s">
        <v>217</v>
      </c>
      <c r="F571" t="s">
        <v>5614</v>
      </c>
      <c r="G571" s="17" t="s">
        <v>5615</v>
      </c>
      <c r="H571" t="s">
        <v>213</v>
      </c>
      <c r="I571" t="s">
        <v>43</v>
      </c>
      <c r="J571" t="s">
        <v>8</v>
      </c>
      <c r="K571" t="s">
        <v>59</v>
      </c>
      <c r="L571" t="s">
        <v>5247</v>
      </c>
      <c r="M571" t="s">
        <v>215</v>
      </c>
      <c r="N571">
        <v>0</v>
      </c>
      <c r="O571" t="s">
        <v>47</v>
      </c>
      <c r="P571">
        <v>66</v>
      </c>
      <c r="Q571" t="s">
        <v>48</v>
      </c>
      <c r="R571" t="s">
        <v>223</v>
      </c>
      <c r="S571" t="s">
        <v>139</v>
      </c>
      <c r="T571" t="s">
        <v>51</v>
      </c>
      <c r="U571" t="s">
        <v>353</v>
      </c>
      <c r="V571">
        <v>1.1499999999999999</v>
      </c>
      <c r="W571" s="1">
        <v>1808.95</v>
      </c>
      <c r="X571">
        <v>1</v>
      </c>
      <c r="Y571">
        <v>0.75</v>
      </c>
      <c r="Z571">
        <v>4</v>
      </c>
      <c r="AA571">
        <v>0.1875</v>
      </c>
      <c r="AB571" s="2">
        <v>0</v>
      </c>
      <c r="AC571" s="1">
        <v>0</v>
      </c>
      <c r="AD571" s="7">
        <v>43510</v>
      </c>
      <c r="AE571" s="7">
        <v>43510</v>
      </c>
      <c r="AF571">
        <v>0</v>
      </c>
      <c r="AG571" t="s">
        <v>53</v>
      </c>
      <c r="AH571" s="2">
        <v>0</v>
      </c>
      <c r="AI571" s="1">
        <v>0</v>
      </c>
      <c r="AJ571" s="1">
        <v>0</v>
      </c>
      <c r="AK571" s="6" t="str">
        <f>+IF(Tabla1[[#This Row],[REQUEST_TY]]="SR MANTENIMIENTO CORRECTIVO", "EMERGENCIA", "OTROS")</f>
        <v>EMERGENCIA</v>
      </c>
      <c r="AL571" s="6" t="str">
        <f>+_xlfn.IFS(Tabla1[[#This Row],[Veces obj]]&lt;=1,"0-1",Tabla1[[#This Row],[Veces obj]]&lt;=2,"1-2",Tabla1[[#This Row],[Veces obj]]&lt;=3,"2-3",TRUE,"&gt;3")</f>
        <v>0-1</v>
      </c>
      <c r="AM571" s="6" t="str">
        <f>+_xlfn.IFS(MONTH(Tabla1[[#This Row],[MES]])&lt;=3,"Q1",MONTH(Tabla1[[#This Row],[MES]])&lt;=6,"Q2",MONTH(Tabla1[[#This Row],[MES]])&lt;=9,"Q3",TRUE,"Q4")</f>
        <v>Q1</v>
      </c>
      <c r="AN571" t="str">
        <f>+IFERROR(VLOOKUP(Tabla1[[#This Row],[CUENTA]],CTAS[],2,0),"OTROS")</f>
        <v>OTROS</v>
      </c>
      <c r="AP571" t="str">
        <f>+IFERROR(VLOOKUP(Tabla1[[#This Row],[EMPLEADO]],IS[],3,0),"OTROS")</f>
        <v>OTROS</v>
      </c>
      <c r="AQ571" t="str">
        <f>+IFERROR(VLOOKUP(Tabla1[[#This Row],[EMPLEADO]],IS[[NÓMINA]:[INGENIERO]],2,0),"OTROS")</f>
        <v>OTROS</v>
      </c>
    </row>
    <row r="572" spans="1:43" x14ac:dyDescent="0.25">
      <c r="A572" t="s">
        <v>4444</v>
      </c>
      <c r="B572">
        <v>1</v>
      </c>
      <c r="C572" t="s">
        <v>4743</v>
      </c>
      <c r="D572" t="s">
        <v>38</v>
      </c>
      <c r="E572" t="s">
        <v>98</v>
      </c>
      <c r="F572" t="s">
        <v>4744</v>
      </c>
      <c r="G572" s="17" t="s">
        <v>3253</v>
      </c>
      <c r="H572" t="s">
        <v>271</v>
      </c>
      <c r="I572" t="s">
        <v>43</v>
      </c>
      <c r="J572" t="s">
        <v>8</v>
      </c>
      <c r="K572" t="s">
        <v>102</v>
      </c>
      <c r="L572" t="s">
        <v>3001</v>
      </c>
      <c r="M572" t="s">
        <v>3002</v>
      </c>
      <c r="N572">
        <v>0</v>
      </c>
      <c r="O572" t="s">
        <v>105</v>
      </c>
      <c r="P572">
        <v>3</v>
      </c>
      <c r="Q572" t="s">
        <v>388</v>
      </c>
      <c r="R572" t="s">
        <v>63</v>
      </c>
      <c r="S572" t="s">
        <v>64</v>
      </c>
      <c r="T572" t="s">
        <v>51</v>
      </c>
      <c r="U572" t="s">
        <v>389</v>
      </c>
      <c r="V572">
        <v>0</v>
      </c>
      <c r="W572" s="1">
        <v>0</v>
      </c>
      <c r="X572">
        <v>1</v>
      </c>
      <c r="Y572">
        <v>0.94</v>
      </c>
      <c r="Z572">
        <v>5</v>
      </c>
      <c r="AA572">
        <v>0.188</v>
      </c>
      <c r="AB572" s="2">
        <v>0</v>
      </c>
      <c r="AC572" s="1">
        <v>0</v>
      </c>
      <c r="AD572" s="7">
        <v>43507</v>
      </c>
      <c r="AE572" s="7">
        <v>43508</v>
      </c>
      <c r="AF572">
        <v>1</v>
      </c>
      <c r="AG572" t="s">
        <v>53</v>
      </c>
      <c r="AH572" s="2">
        <v>0</v>
      </c>
      <c r="AI572" s="1">
        <v>0</v>
      </c>
      <c r="AJ572" s="1">
        <v>0</v>
      </c>
      <c r="AK572" s="6" t="str">
        <f>+IF(Tabla1[[#This Row],[REQUEST_TY]]="SR MANTENIMIENTO CORRECTIVO", "EMERGENCIA", "OTROS")</f>
        <v>EMERGENCIA</v>
      </c>
      <c r="AL572" s="6" t="str">
        <f>+_xlfn.IFS(Tabla1[[#This Row],[Veces obj]]&lt;=1,"0-1",Tabla1[[#This Row],[Veces obj]]&lt;=2,"1-2",Tabla1[[#This Row],[Veces obj]]&lt;=3,"2-3",TRUE,"&gt;3")</f>
        <v>0-1</v>
      </c>
      <c r="AM572" s="6" t="str">
        <f>+_xlfn.IFS(MONTH(Tabla1[[#This Row],[MES]])&lt;=3,"Q1",MONTH(Tabla1[[#This Row],[MES]])&lt;=6,"Q2",MONTH(Tabla1[[#This Row],[MES]])&lt;=9,"Q3",TRUE,"Q4")</f>
        <v>Q1</v>
      </c>
      <c r="AN572" t="str">
        <f>+IFERROR(VLOOKUP(Tabla1[[#This Row],[CUENTA]],CTAS[],2,0),"OTROS")</f>
        <v>OTROS</v>
      </c>
      <c r="AP572" t="str">
        <f>+IFERROR(VLOOKUP(Tabla1[[#This Row],[EMPLEADO]],IS[],3,0),"OTROS")</f>
        <v>OTROS</v>
      </c>
      <c r="AQ572" t="str">
        <f>+IFERROR(VLOOKUP(Tabla1[[#This Row],[EMPLEADO]],IS[[NÓMINA]:[INGENIERO]],2,0),"OTROS")</f>
        <v>OTROS</v>
      </c>
    </row>
    <row r="573" spans="1:43" x14ac:dyDescent="0.25">
      <c r="A573" t="s">
        <v>4444</v>
      </c>
      <c r="B573">
        <v>1</v>
      </c>
      <c r="C573" t="s">
        <v>6798</v>
      </c>
      <c r="D573" t="s">
        <v>38</v>
      </c>
      <c r="E573" t="s">
        <v>2827</v>
      </c>
      <c r="F573" t="s">
        <v>6799</v>
      </c>
      <c r="G573" s="17" t="s">
        <v>3970</v>
      </c>
      <c r="H573" t="s">
        <v>266</v>
      </c>
      <c r="I573" t="s">
        <v>43</v>
      </c>
      <c r="J573" t="s">
        <v>8</v>
      </c>
      <c r="K573" t="s">
        <v>404</v>
      </c>
      <c r="L573" t="s">
        <v>405</v>
      </c>
      <c r="M573" t="s">
        <v>94</v>
      </c>
      <c r="N573">
        <v>0</v>
      </c>
      <c r="O573" t="s">
        <v>47</v>
      </c>
      <c r="P573">
        <v>41</v>
      </c>
      <c r="Q573" t="s">
        <v>82</v>
      </c>
      <c r="R573" t="s">
        <v>138</v>
      </c>
      <c r="S573" t="s">
        <v>139</v>
      </c>
      <c r="T573" t="s">
        <v>51</v>
      </c>
      <c r="U573" t="s">
        <v>140</v>
      </c>
      <c r="V573">
        <v>1.1000000000000001</v>
      </c>
      <c r="W573" s="1">
        <v>1730.3000000000004</v>
      </c>
      <c r="X573">
        <v>1</v>
      </c>
      <c r="Y573">
        <v>0.87</v>
      </c>
      <c r="Z573">
        <v>4</v>
      </c>
      <c r="AA573">
        <v>0.2175</v>
      </c>
      <c r="AB573" s="2">
        <v>0</v>
      </c>
      <c r="AC573" s="1">
        <v>0</v>
      </c>
      <c r="AD573" s="7">
        <v>43521</v>
      </c>
      <c r="AE573" s="7">
        <v>43521</v>
      </c>
      <c r="AF573">
        <v>0</v>
      </c>
      <c r="AG573" t="s">
        <v>53</v>
      </c>
      <c r="AH573" s="2">
        <v>0</v>
      </c>
      <c r="AI573" s="1">
        <v>0</v>
      </c>
      <c r="AJ573" s="1">
        <v>0</v>
      </c>
      <c r="AK573" s="6" t="str">
        <f>+IF(Tabla1[[#This Row],[REQUEST_TY]]="SR MANTENIMIENTO CORRECTIVO", "EMERGENCIA", "OTROS")</f>
        <v>EMERGENCIA</v>
      </c>
      <c r="AL573" s="6" t="str">
        <f>+_xlfn.IFS(Tabla1[[#This Row],[Veces obj]]&lt;=1,"0-1",Tabla1[[#This Row],[Veces obj]]&lt;=2,"1-2",Tabla1[[#This Row],[Veces obj]]&lt;=3,"2-3",TRUE,"&gt;3")</f>
        <v>0-1</v>
      </c>
      <c r="AM573" s="6" t="str">
        <f>+_xlfn.IFS(MONTH(Tabla1[[#This Row],[MES]])&lt;=3,"Q1",MONTH(Tabla1[[#This Row],[MES]])&lt;=6,"Q2",MONTH(Tabla1[[#This Row],[MES]])&lt;=9,"Q3",TRUE,"Q4")</f>
        <v>Q1</v>
      </c>
      <c r="AN573" t="str">
        <f>+IFERROR(VLOOKUP(Tabla1[[#This Row],[CUENTA]],CTAS[],2,0),"OTROS")</f>
        <v>OTROS</v>
      </c>
      <c r="AO573">
        <v>1</v>
      </c>
      <c r="AP573" t="str">
        <f>+IFERROR(VLOOKUP(Tabla1[[#This Row],[EMPLEADO]],IS[],3,0),"OTROS")</f>
        <v>JUAREZ</v>
      </c>
      <c r="AQ573" t="str">
        <f>+IFERROR(VLOOKUP(Tabla1[[#This Row],[EMPLEADO]],IS[[NÓMINA]:[INGENIERO]],2,0),"OTROS")</f>
        <v>CESAR MAR</v>
      </c>
    </row>
    <row r="574" spans="1:43" x14ac:dyDescent="0.25">
      <c r="A574" t="s">
        <v>36</v>
      </c>
      <c r="B574">
        <v>1</v>
      </c>
      <c r="C574" t="s">
        <v>1233</v>
      </c>
      <c r="D574" t="s">
        <v>38</v>
      </c>
      <c r="E574" t="s">
        <v>789</v>
      </c>
      <c r="F574" t="s">
        <v>1234</v>
      </c>
      <c r="G574" s="17" t="s">
        <v>1235</v>
      </c>
      <c r="H574" t="s">
        <v>79</v>
      </c>
      <c r="I574" t="s">
        <v>43</v>
      </c>
      <c r="J574" t="s">
        <v>8</v>
      </c>
      <c r="K574" t="s">
        <v>1236</v>
      </c>
      <c r="L574" t="s">
        <v>1237</v>
      </c>
      <c r="M574" t="s">
        <v>1238</v>
      </c>
      <c r="N574">
        <v>0</v>
      </c>
      <c r="O574" t="s">
        <v>47</v>
      </c>
      <c r="P574">
        <v>138</v>
      </c>
      <c r="Q574" t="s">
        <v>48</v>
      </c>
      <c r="R574" t="s">
        <v>242</v>
      </c>
      <c r="S574" t="s">
        <v>64</v>
      </c>
      <c r="T574" t="s">
        <v>51</v>
      </c>
      <c r="U574" t="s">
        <v>96</v>
      </c>
      <c r="V574">
        <v>1.1000000000000001</v>
      </c>
      <c r="W574" s="1">
        <v>1501.5000000000002</v>
      </c>
      <c r="X574">
        <v>1</v>
      </c>
      <c r="Y574">
        <v>0.95</v>
      </c>
      <c r="Z574">
        <v>5</v>
      </c>
      <c r="AA574">
        <v>0.19</v>
      </c>
      <c r="AB574" s="2">
        <v>0</v>
      </c>
      <c r="AC574" s="1">
        <v>0</v>
      </c>
      <c r="AD574" s="7">
        <v>43481</v>
      </c>
      <c r="AE574" s="7">
        <v>43481</v>
      </c>
      <c r="AF574">
        <v>0</v>
      </c>
      <c r="AG574" t="s">
        <v>53</v>
      </c>
      <c r="AH574" s="2">
        <v>0</v>
      </c>
      <c r="AI574" s="1">
        <v>0</v>
      </c>
      <c r="AJ574" s="1">
        <v>0</v>
      </c>
      <c r="AK574" s="6" t="str">
        <f>+IF(Tabla1[[#This Row],[REQUEST_TY]]="SR MANTENIMIENTO CORRECTIVO", "EMERGENCIA", "OTROS")</f>
        <v>EMERGENCIA</v>
      </c>
      <c r="AL574" s="6" t="str">
        <f>+_xlfn.IFS(Tabla1[[#This Row],[Veces obj]]&lt;=1,"0-1",Tabla1[[#This Row],[Veces obj]]&lt;=2,"1-2",Tabla1[[#This Row],[Veces obj]]&lt;=3,"2-3",TRUE,"&gt;3")</f>
        <v>0-1</v>
      </c>
      <c r="AM574" s="6" t="str">
        <f>+_xlfn.IFS(MONTH(Tabla1[[#This Row],[MES]])&lt;=3,"Q1",MONTH(Tabla1[[#This Row],[MES]])&lt;=6,"Q2",MONTH(Tabla1[[#This Row],[MES]])&lt;=9,"Q3",TRUE,"Q4")</f>
        <v>Q1</v>
      </c>
      <c r="AN574" t="str">
        <f>+IFERROR(VLOOKUP(Tabla1[[#This Row],[CUENTA]],CTAS[],2,0),"OTROS")</f>
        <v>OTROS</v>
      </c>
      <c r="AP574" t="str">
        <f>+IFERROR(VLOOKUP(Tabla1[[#This Row],[EMPLEADO]],IS[],3,0),"OTROS")</f>
        <v>OTROS</v>
      </c>
      <c r="AQ574" t="str">
        <f>+IFERROR(VLOOKUP(Tabla1[[#This Row],[EMPLEADO]],IS[[NÓMINA]:[INGENIERO]],2,0),"OTROS")</f>
        <v>OTROS</v>
      </c>
    </row>
    <row r="575" spans="1:43" x14ac:dyDescent="0.25">
      <c r="A575" t="s">
        <v>36</v>
      </c>
      <c r="B575">
        <v>1</v>
      </c>
      <c r="C575" t="s">
        <v>1719</v>
      </c>
      <c r="D575" t="s">
        <v>38</v>
      </c>
      <c r="E575" t="s">
        <v>464</v>
      </c>
      <c r="F575" t="s">
        <v>1720</v>
      </c>
      <c r="G575" s="17" t="s">
        <v>1579</v>
      </c>
      <c r="H575" t="s">
        <v>266</v>
      </c>
      <c r="I575" t="s">
        <v>43</v>
      </c>
      <c r="J575" t="s">
        <v>8</v>
      </c>
      <c r="K575" t="s">
        <v>151</v>
      </c>
      <c r="L575" t="s">
        <v>1420</v>
      </c>
      <c r="M575" t="s">
        <v>1421</v>
      </c>
      <c r="N575">
        <v>0</v>
      </c>
      <c r="O575" t="s">
        <v>47</v>
      </c>
      <c r="P575">
        <v>86</v>
      </c>
      <c r="Q575" t="s">
        <v>48</v>
      </c>
      <c r="R575" t="s">
        <v>242</v>
      </c>
      <c r="S575" t="s">
        <v>64</v>
      </c>
      <c r="T575" t="s">
        <v>51</v>
      </c>
      <c r="U575" t="s">
        <v>96</v>
      </c>
      <c r="V575">
        <v>1.1000000000000001</v>
      </c>
      <c r="W575" s="1">
        <v>1501.5000000000002</v>
      </c>
      <c r="X575">
        <v>1</v>
      </c>
      <c r="Y575">
        <v>1.4</v>
      </c>
      <c r="Z575">
        <v>5</v>
      </c>
      <c r="AA575">
        <v>0.27999999999999997</v>
      </c>
      <c r="AB575" s="2">
        <v>0</v>
      </c>
      <c r="AC575" s="1">
        <v>0</v>
      </c>
      <c r="AD575" s="7">
        <v>43479</v>
      </c>
      <c r="AE575" s="7">
        <v>43479</v>
      </c>
      <c r="AF575">
        <v>0</v>
      </c>
      <c r="AG575" t="s">
        <v>53</v>
      </c>
      <c r="AH575" s="2">
        <v>0</v>
      </c>
      <c r="AI575" s="1">
        <v>0</v>
      </c>
      <c r="AJ575" s="1">
        <v>0</v>
      </c>
      <c r="AK575" s="6" t="str">
        <f>+IF(Tabla1[[#This Row],[REQUEST_TY]]="SR MANTENIMIENTO CORRECTIVO", "EMERGENCIA", "OTROS")</f>
        <v>EMERGENCIA</v>
      </c>
      <c r="AL575" s="6" t="str">
        <f>+_xlfn.IFS(Tabla1[[#This Row],[Veces obj]]&lt;=1,"0-1",Tabla1[[#This Row],[Veces obj]]&lt;=2,"1-2",Tabla1[[#This Row],[Veces obj]]&lt;=3,"2-3",TRUE,"&gt;3")</f>
        <v>0-1</v>
      </c>
      <c r="AM575" s="6" t="str">
        <f>+_xlfn.IFS(MONTH(Tabla1[[#This Row],[MES]])&lt;=3,"Q1",MONTH(Tabla1[[#This Row],[MES]])&lt;=6,"Q2",MONTH(Tabla1[[#This Row],[MES]])&lt;=9,"Q3",TRUE,"Q4")</f>
        <v>Q1</v>
      </c>
      <c r="AN575" t="str">
        <f>+IFERROR(VLOOKUP(Tabla1[[#This Row],[CUENTA]],CTAS[],2,0),"OTROS")</f>
        <v>HONEYWELL</v>
      </c>
      <c r="AO575">
        <v>1</v>
      </c>
      <c r="AP575" t="str">
        <f>+IFERROR(VLOOKUP(Tabla1[[#This Row],[EMPLEADO]],IS[],3,0),"OTROS")</f>
        <v>JUAREZ</v>
      </c>
      <c r="AQ575" t="str">
        <f>+IFERROR(VLOOKUP(Tabla1[[#This Row],[EMPLEADO]],IS[[NÓMINA]:[INGENIERO]],2,0),"OTROS")</f>
        <v>CESAR MAR</v>
      </c>
    </row>
    <row r="576" spans="1:43" x14ac:dyDescent="0.25">
      <c r="A576" t="s">
        <v>4444</v>
      </c>
      <c r="B576">
        <v>1</v>
      </c>
      <c r="C576" t="s">
        <v>5797</v>
      </c>
      <c r="D576" t="s">
        <v>38</v>
      </c>
      <c r="E576" t="s">
        <v>113</v>
      </c>
      <c r="F576" t="s">
        <v>5798</v>
      </c>
      <c r="G576" s="17" t="s">
        <v>5799</v>
      </c>
      <c r="H576" t="s">
        <v>308</v>
      </c>
      <c r="I576" t="s">
        <v>43</v>
      </c>
      <c r="J576" t="s">
        <v>8</v>
      </c>
      <c r="K576" t="s">
        <v>144</v>
      </c>
      <c r="L576" t="s">
        <v>616</v>
      </c>
      <c r="M576" t="s">
        <v>46</v>
      </c>
      <c r="N576">
        <v>0</v>
      </c>
      <c r="O576" t="s">
        <v>47</v>
      </c>
      <c r="P576">
        <v>484</v>
      </c>
      <c r="Q576" t="s">
        <v>48</v>
      </c>
      <c r="R576" t="s">
        <v>49</v>
      </c>
      <c r="S576" t="s">
        <v>50</v>
      </c>
      <c r="T576" t="s">
        <v>51</v>
      </c>
      <c r="U576" t="s">
        <v>52</v>
      </c>
      <c r="V576">
        <v>1.05</v>
      </c>
      <c r="W576" s="1">
        <v>750.75000000000011</v>
      </c>
      <c r="X576">
        <v>1</v>
      </c>
      <c r="Y576">
        <v>0.95</v>
      </c>
      <c r="Z576">
        <v>5</v>
      </c>
      <c r="AA576">
        <v>0.19</v>
      </c>
      <c r="AB576" s="2">
        <v>0</v>
      </c>
      <c r="AC576" s="1">
        <v>0</v>
      </c>
      <c r="AD576" s="7">
        <v>43508</v>
      </c>
      <c r="AE576" s="7">
        <v>43508</v>
      </c>
      <c r="AF576">
        <v>0</v>
      </c>
      <c r="AG576" t="s">
        <v>53</v>
      </c>
      <c r="AH576" s="2">
        <v>0</v>
      </c>
      <c r="AI576" s="1">
        <v>0</v>
      </c>
      <c r="AJ576" s="1">
        <v>0</v>
      </c>
      <c r="AK576" s="6" t="str">
        <f>+IF(Tabla1[[#This Row],[REQUEST_TY]]="SR MANTENIMIENTO CORRECTIVO", "EMERGENCIA", "OTROS")</f>
        <v>EMERGENCIA</v>
      </c>
      <c r="AL576" s="6" t="str">
        <f>+_xlfn.IFS(Tabla1[[#This Row],[Veces obj]]&lt;=1,"0-1",Tabla1[[#This Row],[Veces obj]]&lt;=2,"1-2",Tabla1[[#This Row],[Veces obj]]&lt;=3,"2-3",TRUE,"&gt;3")</f>
        <v>0-1</v>
      </c>
      <c r="AM576" s="6" t="str">
        <f>+_xlfn.IFS(MONTH(Tabla1[[#This Row],[MES]])&lt;=3,"Q1",MONTH(Tabla1[[#This Row],[MES]])&lt;=6,"Q2",MONTH(Tabla1[[#This Row],[MES]])&lt;=9,"Q3",TRUE,"Q4")</f>
        <v>Q1</v>
      </c>
      <c r="AN576" t="str">
        <f>+IFERROR(VLOOKUP(Tabla1[[#This Row],[CUENTA]],CTAS[],2,0),"OTROS")</f>
        <v>OTROS</v>
      </c>
      <c r="AP576" t="str">
        <f>+IFERROR(VLOOKUP(Tabla1[[#This Row],[EMPLEADO]],IS[],3,0),"OTROS")</f>
        <v>OTROS</v>
      </c>
      <c r="AQ576" t="str">
        <f>+IFERROR(VLOOKUP(Tabla1[[#This Row],[EMPLEADO]],IS[[NÓMINA]:[INGENIERO]],2,0),"OTROS")</f>
        <v>OTROS</v>
      </c>
    </row>
    <row r="577" spans="1:43" x14ac:dyDescent="0.25">
      <c r="A577" t="s">
        <v>36</v>
      </c>
      <c r="B577">
        <v>1</v>
      </c>
      <c r="C577" t="s">
        <v>1971</v>
      </c>
      <c r="D577" t="s">
        <v>38</v>
      </c>
      <c r="E577" t="s">
        <v>604</v>
      </c>
      <c r="F577" t="s">
        <v>1972</v>
      </c>
      <c r="G577" s="17" t="s">
        <v>1973</v>
      </c>
      <c r="H577" t="s">
        <v>266</v>
      </c>
      <c r="I577" t="s">
        <v>43</v>
      </c>
      <c r="J577" t="s">
        <v>8</v>
      </c>
      <c r="K577" t="s">
        <v>71</v>
      </c>
      <c r="L577" t="s">
        <v>836</v>
      </c>
      <c r="M577" t="s">
        <v>73</v>
      </c>
      <c r="N577">
        <v>0</v>
      </c>
      <c r="O577" t="s">
        <v>47</v>
      </c>
      <c r="P577">
        <v>65</v>
      </c>
      <c r="Q577" t="s">
        <v>48</v>
      </c>
      <c r="R577" t="s">
        <v>63</v>
      </c>
      <c r="S577" t="s">
        <v>64</v>
      </c>
      <c r="T577" t="s">
        <v>51</v>
      </c>
      <c r="U577" t="s">
        <v>96</v>
      </c>
      <c r="V577">
        <v>1.1000000000000001</v>
      </c>
      <c r="W577" s="1">
        <v>1501.5000000000002</v>
      </c>
      <c r="X577">
        <v>1</v>
      </c>
      <c r="Y577">
        <v>1.65</v>
      </c>
      <c r="Z577">
        <v>5</v>
      </c>
      <c r="AA577">
        <v>0.32999999999999996</v>
      </c>
      <c r="AB577" s="2">
        <v>0</v>
      </c>
      <c r="AC577" s="1">
        <v>0</v>
      </c>
      <c r="AD577" s="7">
        <v>43472</v>
      </c>
      <c r="AE577" s="7">
        <v>43472</v>
      </c>
      <c r="AF577">
        <v>0</v>
      </c>
      <c r="AG577" t="s">
        <v>53</v>
      </c>
      <c r="AH577" s="2">
        <v>0</v>
      </c>
      <c r="AI577" s="1">
        <v>0</v>
      </c>
      <c r="AJ577" s="1">
        <v>0</v>
      </c>
      <c r="AK577" s="6" t="str">
        <f>+IF(Tabla1[[#This Row],[REQUEST_TY]]="SR MANTENIMIENTO CORRECTIVO", "EMERGENCIA", "OTROS")</f>
        <v>EMERGENCIA</v>
      </c>
      <c r="AL577" s="6" t="str">
        <f>+_xlfn.IFS(Tabla1[[#This Row],[Veces obj]]&lt;=1,"0-1",Tabla1[[#This Row],[Veces obj]]&lt;=2,"1-2",Tabla1[[#This Row],[Veces obj]]&lt;=3,"2-3",TRUE,"&gt;3")</f>
        <v>0-1</v>
      </c>
      <c r="AM577" s="6" t="str">
        <f>+_xlfn.IFS(MONTH(Tabla1[[#This Row],[MES]])&lt;=3,"Q1",MONTH(Tabla1[[#This Row],[MES]])&lt;=6,"Q2",MONTH(Tabla1[[#This Row],[MES]])&lt;=9,"Q3",TRUE,"Q4")</f>
        <v>Q1</v>
      </c>
      <c r="AN577" t="str">
        <f>+IFERROR(VLOOKUP(Tabla1[[#This Row],[CUENTA]],CTAS[],2,0),"OTROS")</f>
        <v>OTROS</v>
      </c>
      <c r="AO577">
        <v>1</v>
      </c>
      <c r="AP577" t="str">
        <f>+IFERROR(VLOOKUP(Tabla1[[#This Row],[EMPLEADO]],IS[],3,0),"OTROS")</f>
        <v>JUAREZ</v>
      </c>
      <c r="AQ577" t="str">
        <f>+IFERROR(VLOOKUP(Tabla1[[#This Row],[EMPLEADO]],IS[[NÓMINA]:[INGENIERO]],2,0),"OTROS")</f>
        <v>CESAR MAR</v>
      </c>
    </row>
    <row r="578" spans="1:43" x14ac:dyDescent="0.25">
      <c r="A578" t="s">
        <v>4444</v>
      </c>
      <c r="B578">
        <v>1</v>
      </c>
      <c r="C578" t="s">
        <v>4722</v>
      </c>
      <c r="D578" t="s">
        <v>38</v>
      </c>
      <c r="E578" t="s">
        <v>226</v>
      </c>
      <c r="F578" t="s">
        <v>4723</v>
      </c>
      <c r="G578" s="17" t="s">
        <v>4724</v>
      </c>
      <c r="H578" t="s">
        <v>266</v>
      </c>
      <c r="I578" t="s">
        <v>43</v>
      </c>
      <c r="J578" t="s">
        <v>8</v>
      </c>
      <c r="K578" t="s">
        <v>151</v>
      </c>
      <c r="L578" t="s">
        <v>152</v>
      </c>
      <c r="M578" t="s">
        <v>73</v>
      </c>
      <c r="N578">
        <v>0</v>
      </c>
      <c r="O578" t="s">
        <v>47</v>
      </c>
      <c r="P578">
        <v>398</v>
      </c>
      <c r="Q578" t="s">
        <v>48</v>
      </c>
      <c r="R578" t="s">
        <v>153</v>
      </c>
      <c r="S578" t="s">
        <v>50</v>
      </c>
      <c r="T578" t="s">
        <v>51</v>
      </c>
      <c r="U578" t="s">
        <v>52</v>
      </c>
      <c r="V578">
        <v>1.05</v>
      </c>
      <c r="W578" s="1">
        <v>750.75000000000011</v>
      </c>
      <c r="X578">
        <v>1</v>
      </c>
      <c r="Y578">
        <v>1.88</v>
      </c>
      <c r="Z578">
        <v>5</v>
      </c>
      <c r="AA578">
        <v>0.376</v>
      </c>
      <c r="AB578" s="2">
        <v>0</v>
      </c>
      <c r="AC578" s="1">
        <v>0</v>
      </c>
      <c r="AD578" s="7">
        <v>43502</v>
      </c>
      <c r="AE578" s="7">
        <v>43502</v>
      </c>
      <c r="AF578">
        <v>0</v>
      </c>
      <c r="AG578" t="s">
        <v>53</v>
      </c>
      <c r="AH578" s="2">
        <v>0</v>
      </c>
      <c r="AI578" s="1">
        <v>0</v>
      </c>
      <c r="AJ578" s="1">
        <v>0</v>
      </c>
      <c r="AK578" s="6" t="str">
        <f>+IF(Tabla1[[#This Row],[REQUEST_TY]]="SR MANTENIMIENTO CORRECTIVO", "EMERGENCIA", "OTROS")</f>
        <v>EMERGENCIA</v>
      </c>
      <c r="AL578" s="6" t="str">
        <f>+_xlfn.IFS(Tabla1[[#This Row],[Veces obj]]&lt;=1,"0-1",Tabla1[[#This Row],[Veces obj]]&lt;=2,"1-2",Tabla1[[#This Row],[Veces obj]]&lt;=3,"2-3",TRUE,"&gt;3")</f>
        <v>0-1</v>
      </c>
      <c r="AM578" s="6" t="str">
        <f>+_xlfn.IFS(MONTH(Tabla1[[#This Row],[MES]])&lt;=3,"Q1",MONTH(Tabla1[[#This Row],[MES]])&lt;=6,"Q2",MONTH(Tabla1[[#This Row],[MES]])&lt;=9,"Q3",TRUE,"Q4")</f>
        <v>Q1</v>
      </c>
      <c r="AN578" t="str">
        <f>+IFERROR(VLOOKUP(Tabla1[[#This Row],[CUENTA]],CTAS[],2,0),"OTROS")</f>
        <v>HONEYWELL</v>
      </c>
      <c r="AO578">
        <v>1</v>
      </c>
      <c r="AP578" t="str">
        <f>+IFERROR(VLOOKUP(Tabla1[[#This Row],[EMPLEADO]],IS[],3,0),"OTROS")</f>
        <v>JUAREZ</v>
      </c>
      <c r="AQ578" t="str">
        <f>+IFERROR(VLOOKUP(Tabla1[[#This Row],[EMPLEADO]],IS[[NÓMINA]:[INGENIERO]],2,0),"OTROS")</f>
        <v>CESAR MAR</v>
      </c>
    </row>
    <row r="579" spans="1:43" x14ac:dyDescent="0.25">
      <c r="A579" t="s">
        <v>4444</v>
      </c>
      <c r="B579">
        <v>1</v>
      </c>
      <c r="C579" t="s">
        <v>5227</v>
      </c>
      <c r="D579" t="s">
        <v>38</v>
      </c>
      <c r="E579" t="s">
        <v>190</v>
      </c>
      <c r="F579" t="s">
        <v>5228</v>
      </c>
      <c r="G579" s="17" t="s">
        <v>192</v>
      </c>
      <c r="H579" t="s">
        <v>266</v>
      </c>
      <c r="I579" t="s">
        <v>43</v>
      </c>
      <c r="J579" t="s">
        <v>8</v>
      </c>
      <c r="K579" t="s">
        <v>151</v>
      </c>
      <c r="L579" t="s">
        <v>193</v>
      </c>
      <c r="M579" t="s">
        <v>73</v>
      </c>
      <c r="N579">
        <v>0</v>
      </c>
      <c r="O579" t="s">
        <v>47</v>
      </c>
      <c r="P579">
        <v>9</v>
      </c>
      <c r="Q579" t="s">
        <v>194</v>
      </c>
      <c r="R579" t="s">
        <v>63</v>
      </c>
      <c r="S579" t="s">
        <v>64</v>
      </c>
      <c r="T579" t="s">
        <v>51</v>
      </c>
      <c r="U579" t="s">
        <v>195</v>
      </c>
      <c r="V579">
        <v>0.6</v>
      </c>
      <c r="W579" s="1">
        <v>819</v>
      </c>
      <c r="X579">
        <v>1</v>
      </c>
      <c r="Y579">
        <v>2.08</v>
      </c>
      <c r="Z579">
        <v>5</v>
      </c>
      <c r="AA579">
        <v>0.41600000000000004</v>
      </c>
      <c r="AB579" s="2">
        <v>0</v>
      </c>
      <c r="AC579" s="1">
        <v>0</v>
      </c>
      <c r="AD579" s="7">
        <v>43504</v>
      </c>
      <c r="AE579" s="7">
        <v>43504</v>
      </c>
      <c r="AF579">
        <v>0</v>
      </c>
      <c r="AG579" t="s">
        <v>53</v>
      </c>
      <c r="AH579" s="2">
        <v>0</v>
      </c>
      <c r="AI579" s="1">
        <v>0</v>
      </c>
      <c r="AJ579" s="1">
        <v>0</v>
      </c>
      <c r="AK579" s="6" t="str">
        <f>+IF(Tabla1[[#This Row],[REQUEST_TY]]="SR MANTENIMIENTO CORRECTIVO", "EMERGENCIA", "OTROS")</f>
        <v>EMERGENCIA</v>
      </c>
      <c r="AL579" s="6" t="str">
        <f>+_xlfn.IFS(Tabla1[[#This Row],[Veces obj]]&lt;=1,"0-1",Tabla1[[#This Row],[Veces obj]]&lt;=2,"1-2",Tabla1[[#This Row],[Veces obj]]&lt;=3,"2-3",TRUE,"&gt;3")</f>
        <v>0-1</v>
      </c>
      <c r="AM579" s="6" t="str">
        <f>+_xlfn.IFS(MONTH(Tabla1[[#This Row],[MES]])&lt;=3,"Q1",MONTH(Tabla1[[#This Row],[MES]])&lt;=6,"Q2",MONTH(Tabla1[[#This Row],[MES]])&lt;=9,"Q3",TRUE,"Q4")</f>
        <v>Q1</v>
      </c>
      <c r="AN579" t="str">
        <f>+IFERROR(VLOOKUP(Tabla1[[#This Row],[CUENTA]],CTAS[],2,0),"OTROS")</f>
        <v>HONEYWELL</v>
      </c>
      <c r="AO579">
        <v>1</v>
      </c>
      <c r="AP579" t="str">
        <f>+IFERROR(VLOOKUP(Tabla1[[#This Row],[EMPLEADO]],IS[],3,0),"OTROS")</f>
        <v>JUAREZ</v>
      </c>
      <c r="AQ579" t="str">
        <f>+IFERROR(VLOOKUP(Tabla1[[#This Row],[EMPLEADO]],IS[[NÓMINA]:[INGENIERO]],2,0),"OTROS")</f>
        <v>CESAR MAR</v>
      </c>
    </row>
    <row r="580" spans="1:43" x14ac:dyDescent="0.25">
      <c r="A580" t="s">
        <v>36</v>
      </c>
      <c r="B580">
        <v>1</v>
      </c>
      <c r="C580" t="s">
        <v>1246</v>
      </c>
      <c r="D580" t="s">
        <v>38</v>
      </c>
      <c r="E580" t="s">
        <v>747</v>
      </c>
      <c r="F580" t="s">
        <v>1247</v>
      </c>
      <c r="G580" s="17" t="s">
        <v>1248</v>
      </c>
      <c r="H580" t="s">
        <v>308</v>
      </c>
      <c r="I580" t="s">
        <v>43</v>
      </c>
      <c r="J580" t="s">
        <v>8</v>
      </c>
      <c r="K580" t="s">
        <v>495</v>
      </c>
      <c r="L580" t="s">
        <v>496</v>
      </c>
      <c r="M580" t="s">
        <v>46</v>
      </c>
      <c r="N580">
        <v>0</v>
      </c>
      <c r="O580" t="s">
        <v>47</v>
      </c>
      <c r="P580">
        <v>224</v>
      </c>
      <c r="Q580" t="s">
        <v>48</v>
      </c>
      <c r="R580" t="s">
        <v>95</v>
      </c>
      <c r="S580" t="s">
        <v>64</v>
      </c>
      <c r="T580" t="s">
        <v>51</v>
      </c>
      <c r="U580" t="s">
        <v>96</v>
      </c>
      <c r="V580">
        <v>1.1000000000000001</v>
      </c>
      <c r="W580" s="1">
        <v>1501.5000000000002</v>
      </c>
      <c r="X580">
        <v>1</v>
      </c>
      <c r="Y580">
        <v>0.97</v>
      </c>
      <c r="Z580">
        <v>5</v>
      </c>
      <c r="AA580">
        <v>0.19400000000000001</v>
      </c>
      <c r="AB580" s="2">
        <v>0</v>
      </c>
      <c r="AC580" s="1">
        <v>0</v>
      </c>
      <c r="AD580" s="7">
        <v>43467</v>
      </c>
      <c r="AE580" s="7">
        <v>43468</v>
      </c>
      <c r="AF580">
        <v>1</v>
      </c>
      <c r="AG580" t="s">
        <v>53</v>
      </c>
      <c r="AH580" s="2">
        <v>0</v>
      </c>
      <c r="AI580" s="1">
        <v>0</v>
      </c>
      <c r="AJ580" s="1">
        <v>0</v>
      </c>
      <c r="AK580" s="6" t="str">
        <f>+IF(Tabla1[[#This Row],[REQUEST_TY]]="SR MANTENIMIENTO CORRECTIVO", "EMERGENCIA", "OTROS")</f>
        <v>EMERGENCIA</v>
      </c>
      <c r="AL580" s="6" t="str">
        <f>+_xlfn.IFS(Tabla1[[#This Row],[Veces obj]]&lt;=1,"0-1",Tabla1[[#This Row],[Veces obj]]&lt;=2,"1-2",Tabla1[[#This Row],[Veces obj]]&lt;=3,"2-3",TRUE,"&gt;3")</f>
        <v>0-1</v>
      </c>
      <c r="AM580" s="6" t="str">
        <f>+_xlfn.IFS(MONTH(Tabla1[[#This Row],[MES]])&lt;=3,"Q1",MONTH(Tabla1[[#This Row],[MES]])&lt;=6,"Q2",MONTH(Tabla1[[#This Row],[MES]])&lt;=9,"Q3",TRUE,"Q4")</f>
        <v>Q1</v>
      </c>
      <c r="AN580" t="str">
        <f>+IFERROR(VLOOKUP(Tabla1[[#This Row],[CUENTA]],CTAS[],2,0),"OTROS")</f>
        <v>OTROS</v>
      </c>
      <c r="AP580" t="str">
        <f>+IFERROR(VLOOKUP(Tabla1[[#This Row],[EMPLEADO]],IS[],3,0),"OTROS")</f>
        <v>OTROS</v>
      </c>
      <c r="AQ580" t="str">
        <f>+IFERROR(VLOOKUP(Tabla1[[#This Row],[EMPLEADO]],IS[[NÓMINA]:[INGENIERO]],2,0),"OTROS")</f>
        <v>OTROS</v>
      </c>
    </row>
    <row r="581" spans="1:43" x14ac:dyDescent="0.25">
      <c r="A581" t="s">
        <v>36</v>
      </c>
      <c r="B581">
        <v>1</v>
      </c>
      <c r="C581" t="s">
        <v>1249</v>
      </c>
      <c r="D581" t="s">
        <v>38</v>
      </c>
      <c r="E581" t="s">
        <v>275</v>
      </c>
      <c r="F581" t="s">
        <v>1250</v>
      </c>
      <c r="G581" s="17" t="s">
        <v>1251</v>
      </c>
      <c r="H581" t="s">
        <v>568</v>
      </c>
      <c r="I581" t="s">
        <v>43</v>
      </c>
      <c r="J581" t="s">
        <v>8</v>
      </c>
      <c r="K581" t="s">
        <v>71</v>
      </c>
      <c r="L581" t="s">
        <v>569</v>
      </c>
      <c r="M581" t="s">
        <v>570</v>
      </c>
      <c r="N581">
        <v>0</v>
      </c>
      <c r="O581" t="s">
        <v>47</v>
      </c>
      <c r="P581">
        <v>145</v>
      </c>
      <c r="Q581" t="s">
        <v>48</v>
      </c>
      <c r="R581" t="s">
        <v>95</v>
      </c>
      <c r="S581" t="s">
        <v>64</v>
      </c>
      <c r="T581" t="s">
        <v>51</v>
      </c>
      <c r="U581" t="s">
        <v>96</v>
      </c>
      <c r="V581">
        <v>1.1000000000000001</v>
      </c>
      <c r="W581" s="1">
        <v>1501.5000000000002</v>
      </c>
      <c r="X581">
        <v>1</v>
      </c>
      <c r="Y581">
        <v>0.97</v>
      </c>
      <c r="Z581">
        <v>5</v>
      </c>
      <c r="AA581">
        <v>0.19400000000000001</v>
      </c>
      <c r="AB581" s="2">
        <v>0</v>
      </c>
      <c r="AC581" s="1">
        <v>0</v>
      </c>
      <c r="AD581" s="7">
        <v>43474</v>
      </c>
      <c r="AE581" s="7">
        <v>43475</v>
      </c>
      <c r="AF581">
        <v>1</v>
      </c>
      <c r="AG581" t="s">
        <v>53</v>
      </c>
      <c r="AH581" s="2">
        <v>0</v>
      </c>
      <c r="AI581" s="1">
        <v>0</v>
      </c>
      <c r="AJ581" s="1">
        <v>0</v>
      </c>
      <c r="AK581" s="6" t="str">
        <f>+IF(Tabla1[[#This Row],[REQUEST_TY]]="SR MANTENIMIENTO CORRECTIVO", "EMERGENCIA", "OTROS")</f>
        <v>EMERGENCIA</v>
      </c>
      <c r="AL581" s="6" t="str">
        <f>+_xlfn.IFS(Tabla1[[#This Row],[Veces obj]]&lt;=1,"0-1",Tabla1[[#This Row],[Veces obj]]&lt;=2,"1-2",Tabla1[[#This Row],[Veces obj]]&lt;=3,"2-3",TRUE,"&gt;3")</f>
        <v>0-1</v>
      </c>
      <c r="AM581" s="6" t="str">
        <f>+_xlfn.IFS(MONTH(Tabla1[[#This Row],[MES]])&lt;=3,"Q1",MONTH(Tabla1[[#This Row],[MES]])&lt;=6,"Q2",MONTH(Tabla1[[#This Row],[MES]])&lt;=9,"Q3",TRUE,"Q4")</f>
        <v>Q1</v>
      </c>
      <c r="AN581" t="str">
        <f>+IFERROR(VLOOKUP(Tabla1[[#This Row],[CUENTA]],CTAS[],2,0),"OTROS")</f>
        <v>OTROS</v>
      </c>
      <c r="AP581" t="str">
        <f>+IFERROR(VLOOKUP(Tabla1[[#This Row],[EMPLEADO]],IS[],3,0),"OTROS")</f>
        <v>OTROS</v>
      </c>
      <c r="AQ581" t="str">
        <f>+IFERROR(VLOOKUP(Tabla1[[#This Row],[EMPLEADO]],IS[[NÓMINA]:[INGENIERO]],2,0),"OTROS")</f>
        <v>OTROS</v>
      </c>
    </row>
    <row r="582" spans="1:43" x14ac:dyDescent="0.25">
      <c r="A582" t="s">
        <v>36</v>
      </c>
      <c r="B582">
        <v>1</v>
      </c>
      <c r="C582" t="s">
        <v>1252</v>
      </c>
      <c r="D582" t="s">
        <v>38</v>
      </c>
      <c r="E582" t="s">
        <v>535</v>
      </c>
      <c r="F582" t="s">
        <v>1253</v>
      </c>
      <c r="G582" s="17" t="s">
        <v>1254</v>
      </c>
      <c r="H582" t="s">
        <v>58</v>
      </c>
      <c r="I582" t="s">
        <v>43</v>
      </c>
      <c r="J582" t="s">
        <v>8</v>
      </c>
      <c r="K582" t="s">
        <v>1255</v>
      </c>
      <c r="L582" t="s">
        <v>1256</v>
      </c>
      <c r="M582" t="s">
        <v>736</v>
      </c>
      <c r="N582">
        <v>0</v>
      </c>
      <c r="O582" t="s">
        <v>47</v>
      </c>
      <c r="P582">
        <v>81</v>
      </c>
      <c r="Q582" t="s">
        <v>48</v>
      </c>
      <c r="R582" t="s">
        <v>49</v>
      </c>
      <c r="S582" t="s">
        <v>50</v>
      </c>
      <c r="T582" t="s">
        <v>51</v>
      </c>
      <c r="U582" t="s">
        <v>52</v>
      </c>
      <c r="V582">
        <v>1.05</v>
      </c>
      <c r="W582" s="1">
        <v>750.75000000000011</v>
      </c>
      <c r="X582">
        <v>1</v>
      </c>
      <c r="Y582">
        <v>0.97</v>
      </c>
      <c r="Z582">
        <v>5</v>
      </c>
      <c r="AA582">
        <v>0.19400000000000001</v>
      </c>
      <c r="AB582" s="2">
        <v>0</v>
      </c>
      <c r="AC582" s="1">
        <v>0</v>
      </c>
      <c r="AD582" s="7">
        <v>43494</v>
      </c>
      <c r="AE582" s="7">
        <v>43494</v>
      </c>
      <c r="AF582">
        <v>0</v>
      </c>
      <c r="AG582" t="s">
        <v>53</v>
      </c>
      <c r="AH582" s="2">
        <v>0</v>
      </c>
      <c r="AI582" s="1">
        <v>0</v>
      </c>
      <c r="AJ582" s="1">
        <v>0</v>
      </c>
      <c r="AK582" s="6" t="str">
        <f>+IF(Tabla1[[#This Row],[REQUEST_TY]]="SR MANTENIMIENTO CORRECTIVO", "EMERGENCIA", "OTROS")</f>
        <v>EMERGENCIA</v>
      </c>
      <c r="AL582" s="6" t="str">
        <f>+_xlfn.IFS(Tabla1[[#This Row],[Veces obj]]&lt;=1,"0-1",Tabla1[[#This Row],[Veces obj]]&lt;=2,"1-2",Tabla1[[#This Row],[Veces obj]]&lt;=3,"2-3",TRUE,"&gt;3")</f>
        <v>0-1</v>
      </c>
      <c r="AM582" s="6" t="str">
        <f>+_xlfn.IFS(MONTH(Tabla1[[#This Row],[MES]])&lt;=3,"Q1",MONTH(Tabla1[[#This Row],[MES]])&lt;=6,"Q2",MONTH(Tabla1[[#This Row],[MES]])&lt;=9,"Q3",TRUE,"Q4")</f>
        <v>Q1</v>
      </c>
      <c r="AN582" t="str">
        <f>+IFERROR(VLOOKUP(Tabla1[[#This Row],[CUENTA]],CTAS[],2,0),"OTROS")</f>
        <v>OTROS</v>
      </c>
      <c r="AP582" t="str">
        <f>+IFERROR(VLOOKUP(Tabla1[[#This Row],[EMPLEADO]],IS[],3,0),"OTROS")</f>
        <v>OTROS</v>
      </c>
      <c r="AQ582" t="str">
        <f>+IFERROR(VLOOKUP(Tabla1[[#This Row],[EMPLEADO]],IS[[NÓMINA]:[INGENIERO]],2,0),"OTROS")</f>
        <v>OTROS</v>
      </c>
    </row>
    <row r="583" spans="1:43" x14ac:dyDescent="0.25">
      <c r="A583" t="s">
        <v>36</v>
      </c>
      <c r="B583">
        <v>1</v>
      </c>
      <c r="C583" t="s">
        <v>2317</v>
      </c>
      <c r="D583" t="s">
        <v>38</v>
      </c>
      <c r="E583" t="s">
        <v>562</v>
      </c>
      <c r="F583" t="s">
        <v>2318</v>
      </c>
      <c r="G583" s="17" t="s">
        <v>2319</v>
      </c>
      <c r="H583" t="s">
        <v>266</v>
      </c>
      <c r="I583" t="s">
        <v>43</v>
      </c>
      <c r="J583" t="s">
        <v>8</v>
      </c>
      <c r="K583" t="s">
        <v>2320</v>
      </c>
      <c r="L583" t="s">
        <v>2321</v>
      </c>
      <c r="M583" t="s">
        <v>73</v>
      </c>
      <c r="N583">
        <v>0</v>
      </c>
      <c r="O583" t="s">
        <v>47</v>
      </c>
      <c r="P583">
        <v>1631</v>
      </c>
      <c r="Q583" t="s">
        <v>48</v>
      </c>
      <c r="R583" t="s">
        <v>63</v>
      </c>
      <c r="S583" t="s">
        <v>64</v>
      </c>
      <c r="T583" t="s">
        <v>51</v>
      </c>
      <c r="U583" t="s">
        <v>96</v>
      </c>
      <c r="V583">
        <v>1.1000000000000001</v>
      </c>
      <c r="W583" s="1">
        <v>1501.5000000000002</v>
      </c>
      <c r="X583">
        <v>1</v>
      </c>
      <c r="Y583">
        <v>2.17</v>
      </c>
      <c r="Z583">
        <v>5</v>
      </c>
      <c r="AA583">
        <v>0.434</v>
      </c>
      <c r="AB583" s="2">
        <v>0</v>
      </c>
      <c r="AC583" s="1">
        <v>0</v>
      </c>
      <c r="AD583" s="7">
        <v>43475</v>
      </c>
      <c r="AE583" s="7">
        <v>43475</v>
      </c>
      <c r="AF583">
        <v>0</v>
      </c>
      <c r="AG583" t="s">
        <v>53</v>
      </c>
      <c r="AH583" s="2">
        <v>0</v>
      </c>
      <c r="AI583" s="1">
        <v>0</v>
      </c>
      <c r="AJ583" s="1">
        <v>0</v>
      </c>
      <c r="AK583" s="6" t="str">
        <f>+IF(Tabla1[[#This Row],[REQUEST_TY]]="SR MANTENIMIENTO CORRECTIVO", "EMERGENCIA", "OTROS")</f>
        <v>EMERGENCIA</v>
      </c>
      <c r="AL583" s="6" t="str">
        <f>+_xlfn.IFS(Tabla1[[#This Row],[Veces obj]]&lt;=1,"0-1",Tabla1[[#This Row],[Veces obj]]&lt;=2,"1-2",Tabla1[[#This Row],[Veces obj]]&lt;=3,"2-3",TRUE,"&gt;3")</f>
        <v>0-1</v>
      </c>
      <c r="AM583" s="6" t="str">
        <f>+_xlfn.IFS(MONTH(Tabla1[[#This Row],[MES]])&lt;=3,"Q1",MONTH(Tabla1[[#This Row],[MES]])&lt;=6,"Q2",MONTH(Tabla1[[#This Row],[MES]])&lt;=9,"Q3",TRUE,"Q4")</f>
        <v>Q1</v>
      </c>
      <c r="AN583" t="str">
        <f>+IFERROR(VLOOKUP(Tabla1[[#This Row],[CUENTA]],CTAS[],2,0),"OTROS")</f>
        <v>OTROS</v>
      </c>
      <c r="AO583">
        <v>1</v>
      </c>
      <c r="AP583" t="str">
        <f>+IFERROR(VLOOKUP(Tabla1[[#This Row],[EMPLEADO]],IS[],3,0),"OTROS")</f>
        <v>JUAREZ</v>
      </c>
      <c r="AQ583" t="str">
        <f>+IFERROR(VLOOKUP(Tabla1[[#This Row],[EMPLEADO]],IS[[NÓMINA]:[INGENIERO]],2,0),"OTROS")</f>
        <v>CESAR MAR</v>
      </c>
    </row>
    <row r="584" spans="1:43" x14ac:dyDescent="0.25">
      <c r="A584" t="s">
        <v>4444</v>
      </c>
      <c r="B584">
        <v>1</v>
      </c>
      <c r="C584" t="s">
        <v>5908</v>
      </c>
      <c r="D584" t="s">
        <v>38</v>
      </c>
      <c r="E584" t="s">
        <v>85</v>
      </c>
      <c r="F584" t="s">
        <v>5909</v>
      </c>
      <c r="G584" s="17" t="s">
        <v>2396</v>
      </c>
      <c r="H584" t="s">
        <v>79</v>
      </c>
      <c r="I584" t="s">
        <v>43</v>
      </c>
      <c r="J584" t="s">
        <v>8</v>
      </c>
      <c r="K584" t="s">
        <v>1480</v>
      </c>
      <c r="L584" t="s">
        <v>1481</v>
      </c>
      <c r="M584" t="s">
        <v>1482</v>
      </c>
      <c r="N584">
        <v>0</v>
      </c>
      <c r="O584" t="s">
        <v>47</v>
      </c>
      <c r="P584">
        <v>19</v>
      </c>
      <c r="Q584" t="s">
        <v>62</v>
      </c>
      <c r="R584" t="s">
        <v>49</v>
      </c>
      <c r="S584" t="s">
        <v>50</v>
      </c>
      <c r="T584" t="s">
        <v>51</v>
      </c>
      <c r="U584" t="s">
        <v>154</v>
      </c>
      <c r="V584">
        <v>0.6</v>
      </c>
      <c r="W584" s="1">
        <v>429.00000000000006</v>
      </c>
      <c r="X584">
        <v>1</v>
      </c>
      <c r="Y584">
        <v>0.97</v>
      </c>
      <c r="Z584">
        <v>5</v>
      </c>
      <c r="AA584">
        <v>0.19400000000000001</v>
      </c>
      <c r="AB584" s="2">
        <v>0</v>
      </c>
      <c r="AC584" s="1">
        <v>0</v>
      </c>
      <c r="AD584" s="7">
        <v>43509</v>
      </c>
      <c r="AE584" s="7">
        <v>43509</v>
      </c>
      <c r="AF584">
        <v>0</v>
      </c>
      <c r="AG584" t="s">
        <v>53</v>
      </c>
      <c r="AH584" s="2">
        <v>0</v>
      </c>
      <c r="AI584" s="1">
        <v>0</v>
      </c>
      <c r="AJ584" s="1">
        <v>0</v>
      </c>
      <c r="AK584" s="6" t="str">
        <f>+IF(Tabla1[[#This Row],[REQUEST_TY]]="SR MANTENIMIENTO CORRECTIVO", "EMERGENCIA", "OTROS")</f>
        <v>EMERGENCIA</v>
      </c>
      <c r="AL584" s="6" t="str">
        <f>+_xlfn.IFS(Tabla1[[#This Row],[Veces obj]]&lt;=1,"0-1",Tabla1[[#This Row],[Veces obj]]&lt;=2,"1-2",Tabla1[[#This Row],[Veces obj]]&lt;=3,"2-3",TRUE,"&gt;3")</f>
        <v>0-1</v>
      </c>
      <c r="AM584" s="6" t="str">
        <f>+_xlfn.IFS(MONTH(Tabla1[[#This Row],[MES]])&lt;=3,"Q1",MONTH(Tabla1[[#This Row],[MES]])&lt;=6,"Q2",MONTH(Tabla1[[#This Row],[MES]])&lt;=9,"Q3",TRUE,"Q4")</f>
        <v>Q1</v>
      </c>
      <c r="AN584" t="str">
        <f>+IFERROR(VLOOKUP(Tabla1[[#This Row],[CUENTA]],CTAS[],2,0),"OTROS")</f>
        <v>OTROS</v>
      </c>
      <c r="AP584" t="str">
        <f>+IFERROR(VLOOKUP(Tabla1[[#This Row],[EMPLEADO]],IS[],3,0),"OTROS")</f>
        <v>OTROS</v>
      </c>
      <c r="AQ584" t="str">
        <f>+IFERROR(VLOOKUP(Tabla1[[#This Row],[EMPLEADO]],IS[[NÓMINA]:[INGENIERO]],2,0),"OTROS")</f>
        <v>OTROS</v>
      </c>
    </row>
    <row r="585" spans="1:43" x14ac:dyDescent="0.25">
      <c r="A585" t="s">
        <v>4444</v>
      </c>
      <c r="B585">
        <v>1</v>
      </c>
      <c r="C585" t="s">
        <v>6229</v>
      </c>
      <c r="D585" t="s">
        <v>38</v>
      </c>
      <c r="E585" t="s">
        <v>332</v>
      </c>
      <c r="F585" t="s">
        <v>6230</v>
      </c>
      <c r="G585" s="17" t="s">
        <v>6231</v>
      </c>
      <c r="H585" t="s">
        <v>1572</v>
      </c>
      <c r="I585" t="s">
        <v>43</v>
      </c>
      <c r="J585" t="s">
        <v>8</v>
      </c>
      <c r="K585" t="s">
        <v>59</v>
      </c>
      <c r="L585" t="s">
        <v>1706</v>
      </c>
      <c r="M585" t="s">
        <v>1707</v>
      </c>
      <c r="N585">
        <v>0</v>
      </c>
      <c r="O585" t="s">
        <v>47</v>
      </c>
      <c r="P585">
        <v>74</v>
      </c>
      <c r="Q585" t="s">
        <v>48</v>
      </c>
      <c r="R585" t="s">
        <v>317</v>
      </c>
      <c r="S585" t="s">
        <v>318</v>
      </c>
      <c r="T585" t="s">
        <v>51</v>
      </c>
      <c r="U585" t="s">
        <v>353</v>
      </c>
      <c r="V585">
        <v>1.1499999999999999</v>
      </c>
      <c r="W585" s="1">
        <v>1808.95</v>
      </c>
      <c r="X585">
        <v>1</v>
      </c>
      <c r="Y585">
        <v>0.78</v>
      </c>
      <c r="Z585">
        <v>4</v>
      </c>
      <c r="AA585">
        <v>0.19500000000000001</v>
      </c>
      <c r="AB585" s="2">
        <v>0</v>
      </c>
      <c r="AC585" s="1">
        <v>0</v>
      </c>
      <c r="AD585" s="7">
        <v>43511</v>
      </c>
      <c r="AE585" s="7">
        <v>43511</v>
      </c>
      <c r="AF585">
        <v>0</v>
      </c>
      <c r="AG585" t="s">
        <v>53</v>
      </c>
      <c r="AH585" s="2">
        <v>0</v>
      </c>
      <c r="AI585" s="1">
        <v>0</v>
      </c>
      <c r="AJ585" s="1">
        <v>0</v>
      </c>
      <c r="AK585" s="6" t="str">
        <f>+IF(Tabla1[[#This Row],[REQUEST_TY]]="SR MANTENIMIENTO CORRECTIVO", "EMERGENCIA", "OTROS")</f>
        <v>EMERGENCIA</v>
      </c>
      <c r="AL585" s="6" t="str">
        <f>+_xlfn.IFS(Tabla1[[#This Row],[Veces obj]]&lt;=1,"0-1",Tabla1[[#This Row],[Veces obj]]&lt;=2,"1-2",Tabla1[[#This Row],[Veces obj]]&lt;=3,"2-3",TRUE,"&gt;3")</f>
        <v>0-1</v>
      </c>
      <c r="AM585" s="6" t="str">
        <f>+_xlfn.IFS(MONTH(Tabla1[[#This Row],[MES]])&lt;=3,"Q1",MONTH(Tabla1[[#This Row],[MES]])&lt;=6,"Q2",MONTH(Tabla1[[#This Row],[MES]])&lt;=9,"Q3",TRUE,"Q4")</f>
        <v>Q1</v>
      </c>
      <c r="AN585" t="str">
        <f>+IFERROR(VLOOKUP(Tabla1[[#This Row],[CUENTA]],CTAS[],2,0),"OTROS")</f>
        <v>OTROS</v>
      </c>
      <c r="AP585" t="str">
        <f>+IFERROR(VLOOKUP(Tabla1[[#This Row],[EMPLEADO]],IS[],3,0),"OTROS")</f>
        <v>OTROS</v>
      </c>
      <c r="AQ585" t="str">
        <f>+IFERROR(VLOOKUP(Tabla1[[#This Row],[EMPLEADO]],IS[[NÓMINA]:[INGENIERO]],2,0),"OTROS")</f>
        <v>OTROS</v>
      </c>
    </row>
    <row r="586" spans="1:43" x14ac:dyDescent="0.25">
      <c r="A586" t="s">
        <v>36</v>
      </c>
      <c r="B586">
        <v>1</v>
      </c>
      <c r="C586" t="s">
        <v>1260</v>
      </c>
      <c r="D586" t="s">
        <v>38</v>
      </c>
      <c r="E586" t="s">
        <v>747</v>
      </c>
      <c r="F586" t="s">
        <v>1261</v>
      </c>
      <c r="G586" s="17" t="s">
        <v>1262</v>
      </c>
      <c r="H586" t="s">
        <v>1063</v>
      </c>
      <c r="I586" t="s">
        <v>43</v>
      </c>
      <c r="J586" t="s">
        <v>8</v>
      </c>
      <c r="K586" t="s">
        <v>199</v>
      </c>
      <c r="L586" t="s">
        <v>1263</v>
      </c>
      <c r="M586" t="s">
        <v>1264</v>
      </c>
      <c r="N586">
        <v>0</v>
      </c>
      <c r="O586" t="s">
        <v>47</v>
      </c>
      <c r="P586">
        <v>63</v>
      </c>
      <c r="Q586" t="s">
        <v>48</v>
      </c>
      <c r="R586" t="s">
        <v>95</v>
      </c>
      <c r="S586" t="s">
        <v>64</v>
      </c>
      <c r="T586" t="s">
        <v>51</v>
      </c>
      <c r="U586" t="s">
        <v>96</v>
      </c>
      <c r="V586">
        <v>1.1000000000000001</v>
      </c>
      <c r="W586" s="1">
        <v>1501.5000000000002</v>
      </c>
      <c r="X586">
        <v>1</v>
      </c>
      <c r="Y586">
        <v>0.98</v>
      </c>
      <c r="Z586">
        <v>5</v>
      </c>
      <c r="AA586">
        <v>0.19600000000000001</v>
      </c>
      <c r="AB586" s="2">
        <v>0</v>
      </c>
      <c r="AC586" s="1">
        <v>0</v>
      </c>
      <c r="AD586" s="7">
        <v>43467</v>
      </c>
      <c r="AE586" s="7">
        <v>43467</v>
      </c>
      <c r="AF586">
        <v>0</v>
      </c>
      <c r="AG586" t="s">
        <v>53</v>
      </c>
      <c r="AH586" s="2">
        <v>0</v>
      </c>
      <c r="AI586" s="1">
        <v>0</v>
      </c>
      <c r="AJ586" s="1">
        <v>0</v>
      </c>
      <c r="AK586" s="6" t="str">
        <f>+IF(Tabla1[[#This Row],[REQUEST_TY]]="SR MANTENIMIENTO CORRECTIVO", "EMERGENCIA", "OTROS")</f>
        <v>EMERGENCIA</v>
      </c>
      <c r="AL586" s="6" t="str">
        <f>+_xlfn.IFS(Tabla1[[#This Row],[Veces obj]]&lt;=1,"0-1",Tabla1[[#This Row],[Veces obj]]&lt;=2,"1-2",Tabla1[[#This Row],[Veces obj]]&lt;=3,"2-3",TRUE,"&gt;3")</f>
        <v>0-1</v>
      </c>
      <c r="AM586" s="6" t="str">
        <f>+_xlfn.IFS(MONTH(Tabla1[[#This Row],[MES]])&lt;=3,"Q1",MONTH(Tabla1[[#This Row],[MES]])&lt;=6,"Q2",MONTH(Tabla1[[#This Row],[MES]])&lt;=9,"Q3",TRUE,"Q4")</f>
        <v>Q1</v>
      </c>
      <c r="AN586" t="str">
        <f>+IFERROR(VLOOKUP(Tabla1[[#This Row],[CUENTA]],CTAS[],2,0),"OTROS")</f>
        <v>OTROS</v>
      </c>
      <c r="AP586" t="str">
        <f>+IFERROR(VLOOKUP(Tabla1[[#This Row],[EMPLEADO]],IS[],3,0),"OTROS")</f>
        <v>OTROS</v>
      </c>
      <c r="AQ586" t="str">
        <f>+IFERROR(VLOOKUP(Tabla1[[#This Row],[EMPLEADO]],IS[[NÓMINA]:[INGENIERO]],2,0),"OTROS")</f>
        <v>OTROS</v>
      </c>
    </row>
    <row r="587" spans="1:43" x14ac:dyDescent="0.25">
      <c r="A587" t="s">
        <v>36</v>
      </c>
      <c r="B587">
        <v>1</v>
      </c>
      <c r="C587" t="s">
        <v>1265</v>
      </c>
      <c r="D587" t="s">
        <v>38</v>
      </c>
      <c r="E587" t="s">
        <v>98</v>
      </c>
      <c r="F587" t="s">
        <v>1266</v>
      </c>
      <c r="G587" s="17" t="s">
        <v>1267</v>
      </c>
      <c r="H587" t="s">
        <v>101</v>
      </c>
      <c r="I587" t="s">
        <v>43</v>
      </c>
      <c r="J587" t="s">
        <v>8</v>
      </c>
      <c r="K587" t="s">
        <v>102</v>
      </c>
      <c r="L587" t="s">
        <v>1268</v>
      </c>
      <c r="M587" t="s">
        <v>1269</v>
      </c>
      <c r="N587">
        <v>0</v>
      </c>
      <c r="O587" t="s">
        <v>105</v>
      </c>
      <c r="P587">
        <v>26</v>
      </c>
      <c r="Q587" t="s">
        <v>62</v>
      </c>
      <c r="R587" t="s">
        <v>63</v>
      </c>
      <c r="S587" t="s">
        <v>64</v>
      </c>
      <c r="T587" t="s">
        <v>51</v>
      </c>
      <c r="U587" t="s">
        <v>65</v>
      </c>
      <c r="V587">
        <v>0.8</v>
      </c>
      <c r="W587" s="1">
        <v>524</v>
      </c>
      <c r="X587">
        <v>1</v>
      </c>
      <c r="Y587">
        <v>0.98</v>
      </c>
      <c r="Z587">
        <v>5</v>
      </c>
      <c r="AA587">
        <v>0.19600000000000001</v>
      </c>
      <c r="AB587" s="2">
        <v>0</v>
      </c>
      <c r="AC587" s="1">
        <v>0</v>
      </c>
      <c r="AD587" s="7">
        <v>43468</v>
      </c>
      <c r="AE587" s="7">
        <v>43468</v>
      </c>
      <c r="AF587">
        <v>0</v>
      </c>
      <c r="AG587" t="s">
        <v>53</v>
      </c>
      <c r="AH587" s="2">
        <v>0</v>
      </c>
      <c r="AI587" s="1">
        <v>0</v>
      </c>
      <c r="AJ587" s="1">
        <v>0</v>
      </c>
      <c r="AK587" s="6" t="str">
        <f>+IF(Tabla1[[#This Row],[REQUEST_TY]]="SR MANTENIMIENTO CORRECTIVO", "EMERGENCIA", "OTROS")</f>
        <v>EMERGENCIA</v>
      </c>
      <c r="AL587" s="6" t="str">
        <f>+_xlfn.IFS(Tabla1[[#This Row],[Veces obj]]&lt;=1,"0-1",Tabla1[[#This Row],[Veces obj]]&lt;=2,"1-2",Tabla1[[#This Row],[Veces obj]]&lt;=3,"2-3",TRUE,"&gt;3")</f>
        <v>0-1</v>
      </c>
      <c r="AM587" s="6" t="str">
        <f>+_xlfn.IFS(MONTH(Tabla1[[#This Row],[MES]])&lt;=3,"Q1",MONTH(Tabla1[[#This Row],[MES]])&lt;=6,"Q2",MONTH(Tabla1[[#This Row],[MES]])&lt;=9,"Q3",TRUE,"Q4")</f>
        <v>Q1</v>
      </c>
      <c r="AN587" t="str">
        <f>+IFERROR(VLOOKUP(Tabla1[[#This Row],[CUENTA]],CTAS[],2,0),"OTROS")</f>
        <v>OTROS</v>
      </c>
      <c r="AP587" t="str">
        <f>+IFERROR(VLOOKUP(Tabla1[[#This Row],[EMPLEADO]],IS[],3,0),"OTROS")</f>
        <v>OTROS</v>
      </c>
      <c r="AQ587" t="str">
        <f>+IFERROR(VLOOKUP(Tabla1[[#This Row],[EMPLEADO]],IS[[NÓMINA]:[INGENIERO]],2,0),"OTROS")</f>
        <v>OTROS</v>
      </c>
    </row>
    <row r="588" spans="1:43" x14ac:dyDescent="0.25">
      <c r="A588" t="s">
        <v>36</v>
      </c>
      <c r="B588">
        <v>1</v>
      </c>
      <c r="C588" t="s">
        <v>1270</v>
      </c>
      <c r="D588" t="s">
        <v>38</v>
      </c>
      <c r="E588" t="s">
        <v>1077</v>
      </c>
      <c r="F588" t="s">
        <v>1271</v>
      </c>
      <c r="G588" s="17" t="s">
        <v>1272</v>
      </c>
      <c r="H588" t="s">
        <v>646</v>
      </c>
      <c r="I588" t="s">
        <v>43</v>
      </c>
      <c r="J588" t="s">
        <v>8</v>
      </c>
      <c r="K588" t="s">
        <v>1273</v>
      </c>
      <c r="L588" t="s">
        <v>1274</v>
      </c>
      <c r="M588" t="s">
        <v>968</v>
      </c>
      <c r="N588">
        <v>0</v>
      </c>
      <c r="O588" t="s">
        <v>47</v>
      </c>
      <c r="P588">
        <v>87</v>
      </c>
      <c r="Q588" t="s">
        <v>48</v>
      </c>
      <c r="R588" t="s">
        <v>63</v>
      </c>
      <c r="S588" t="s">
        <v>64</v>
      </c>
      <c r="T588" t="s">
        <v>51</v>
      </c>
      <c r="U588" t="s">
        <v>96</v>
      </c>
      <c r="V588">
        <v>1.1000000000000001</v>
      </c>
      <c r="W588" s="1">
        <v>1501.5000000000002</v>
      </c>
      <c r="X588">
        <v>1</v>
      </c>
      <c r="Y588">
        <v>0.98</v>
      </c>
      <c r="Z588">
        <v>5</v>
      </c>
      <c r="AA588">
        <v>0.19600000000000001</v>
      </c>
      <c r="AB588" s="2">
        <v>0</v>
      </c>
      <c r="AC588" s="1">
        <v>0</v>
      </c>
      <c r="AD588" s="7">
        <v>43469</v>
      </c>
      <c r="AE588" s="7">
        <v>43469</v>
      </c>
      <c r="AF588">
        <v>0</v>
      </c>
      <c r="AG588" t="s">
        <v>53</v>
      </c>
      <c r="AH588" s="2">
        <v>0</v>
      </c>
      <c r="AI588" s="1">
        <v>0</v>
      </c>
      <c r="AJ588" s="1">
        <v>0</v>
      </c>
      <c r="AK588" s="6" t="str">
        <f>+IF(Tabla1[[#This Row],[REQUEST_TY]]="SR MANTENIMIENTO CORRECTIVO", "EMERGENCIA", "OTROS")</f>
        <v>EMERGENCIA</v>
      </c>
      <c r="AL588" s="6" t="str">
        <f>+_xlfn.IFS(Tabla1[[#This Row],[Veces obj]]&lt;=1,"0-1",Tabla1[[#This Row],[Veces obj]]&lt;=2,"1-2",Tabla1[[#This Row],[Veces obj]]&lt;=3,"2-3",TRUE,"&gt;3")</f>
        <v>0-1</v>
      </c>
      <c r="AM588" s="6" t="str">
        <f>+_xlfn.IFS(MONTH(Tabla1[[#This Row],[MES]])&lt;=3,"Q1",MONTH(Tabla1[[#This Row],[MES]])&lt;=6,"Q2",MONTH(Tabla1[[#This Row],[MES]])&lt;=9,"Q3",TRUE,"Q4")</f>
        <v>Q1</v>
      </c>
      <c r="AN588" t="str">
        <f>+IFERROR(VLOOKUP(Tabla1[[#This Row],[CUENTA]],CTAS[],2,0),"OTROS")</f>
        <v>OTROS</v>
      </c>
      <c r="AP588" t="str">
        <f>+IFERROR(VLOOKUP(Tabla1[[#This Row],[EMPLEADO]],IS[],3,0),"OTROS")</f>
        <v>OTROS</v>
      </c>
      <c r="AQ588" t="str">
        <f>+IFERROR(VLOOKUP(Tabla1[[#This Row],[EMPLEADO]],IS[[NÓMINA]:[INGENIERO]],2,0),"OTROS")</f>
        <v>OTROS</v>
      </c>
    </row>
    <row r="589" spans="1:43" x14ac:dyDescent="0.25">
      <c r="A589" t="s">
        <v>36</v>
      </c>
      <c r="B589">
        <v>1</v>
      </c>
      <c r="C589" t="s">
        <v>1275</v>
      </c>
      <c r="D589" t="s">
        <v>38</v>
      </c>
      <c r="E589" t="s">
        <v>850</v>
      </c>
      <c r="F589" t="s">
        <v>1276</v>
      </c>
      <c r="G589" s="17" t="s">
        <v>852</v>
      </c>
      <c r="H589" t="s">
        <v>213</v>
      </c>
      <c r="I589" t="s">
        <v>43</v>
      </c>
      <c r="J589" t="s">
        <v>8</v>
      </c>
      <c r="K589" t="s">
        <v>853</v>
      </c>
      <c r="L589" t="s">
        <v>854</v>
      </c>
      <c r="M589" t="s">
        <v>640</v>
      </c>
      <c r="N589">
        <v>0</v>
      </c>
      <c r="O589" t="s">
        <v>47</v>
      </c>
      <c r="P589">
        <v>161</v>
      </c>
      <c r="Q589" t="s">
        <v>48</v>
      </c>
      <c r="R589" t="s">
        <v>242</v>
      </c>
      <c r="S589" t="s">
        <v>64</v>
      </c>
      <c r="T589" t="s">
        <v>51</v>
      </c>
      <c r="U589" t="s">
        <v>96</v>
      </c>
      <c r="V589">
        <v>1.1000000000000001</v>
      </c>
      <c r="W589" s="1">
        <v>1501.5000000000002</v>
      </c>
      <c r="X589">
        <v>1</v>
      </c>
      <c r="Y589">
        <v>0.98</v>
      </c>
      <c r="Z589">
        <v>5</v>
      </c>
      <c r="AA589">
        <v>0.19600000000000001</v>
      </c>
      <c r="AB589" s="2">
        <v>0</v>
      </c>
      <c r="AC589" s="1">
        <v>0</v>
      </c>
      <c r="AD589" s="7">
        <v>43479</v>
      </c>
      <c r="AE589" s="7">
        <v>43479</v>
      </c>
      <c r="AF589">
        <v>0</v>
      </c>
      <c r="AG589" t="s">
        <v>53</v>
      </c>
      <c r="AH589" s="2">
        <v>0</v>
      </c>
      <c r="AI589" s="1">
        <v>0</v>
      </c>
      <c r="AJ589" s="1">
        <v>0</v>
      </c>
      <c r="AK589" s="6" t="str">
        <f>+IF(Tabla1[[#This Row],[REQUEST_TY]]="SR MANTENIMIENTO CORRECTIVO", "EMERGENCIA", "OTROS")</f>
        <v>EMERGENCIA</v>
      </c>
      <c r="AL589" s="6" t="str">
        <f>+_xlfn.IFS(Tabla1[[#This Row],[Veces obj]]&lt;=1,"0-1",Tabla1[[#This Row],[Veces obj]]&lt;=2,"1-2",Tabla1[[#This Row],[Veces obj]]&lt;=3,"2-3",TRUE,"&gt;3")</f>
        <v>0-1</v>
      </c>
      <c r="AM589" s="6" t="str">
        <f>+_xlfn.IFS(MONTH(Tabla1[[#This Row],[MES]])&lt;=3,"Q1",MONTH(Tabla1[[#This Row],[MES]])&lt;=6,"Q2",MONTH(Tabla1[[#This Row],[MES]])&lt;=9,"Q3",TRUE,"Q4")</f>
        <v>Q1</v>
      </c>
      <c r="AN589" t="str">
        <f>+IFERROR(VLOOKUP(Tabla1[[#This Row],[CUENTA]],CTAS[],2,0),"OTROS")</f>
        <v>OTROS</v>
      </c>
      <c r="AP589" t="str">
        <f>+IFERROR(VLOOKUP(Tabla1[[#This Row],[EMPLEADO]],IS[],3,0),"OTROS")</f>
        <v>OTROS</v>
      </c>
      <c r="AQ589" t="str">
        <f>+IFERROR(VLOOKUP(Tabla1[[#This Row],[EMPLEADO]],IS[[NÓMINA]:[INGENIERO]],2,0),"OTROS")</f>
        <v>OTROS</v>
      </c>
    </row>
    <row r="590" spans="1:43" x14ac:dyDescent="0.25">
      <c r="A590" t="s">
        <v>36</v>
      </c>
      <c r="B590">
        <v>1</v>
      </c>
      <c r="C590" t="s">
        <v>1277</v>
      </c>
      <c r="D590" t="s">
        <v>38</v>
      </c>
      <c r="E590" t="s">
        <v>182</v>
      </c>
      <c r="F590" t="s">
        <v>1278</v>
      </c>
      <c r="G590" s="17" t="s">
        <v>1279</v>
      </c>
      <c r="H590" t="s">
        <v>568</v>
      </c>
      <c r="I590" t="s">
        <v>43</v>
      </c>
      <c r="J590" t="s">
        <v>8</v>
      </c>
      <c r="K590" t="s">
        <v>71</v>
      </c>
      <c r="L590" t="s">
        <v>569</v>
      </c>
      <c r="M590" t="s">
        <v>570</v>
      </c>
      <c r="N590">
        <v>0</v>
      </c>
      <c r="O590" t="s">
        <v>47</v>
      </c>
      <c r="P590">
        <v>56</v>
      </c>
      <c r="Q590" t="s">
        <v>82</v>
      </c>
      <c r="R590" t="s">
        <v>153</v>
      </c>
      <c r="S590" t="s">
        <v>50</v>
      </c>
      <c r="T590" t="s">
        <v>51</v>
      </c>
      <c r="U590" t="s">
        <v>120</v>
      </c>
      <c r="V590">
        <v>0.8</v>
      </c>
      <c r="W590" s="1">
        <v>572.00000000000011</v>
      </c>
      <c r="X590">
        <v>1</v>
      </c>
      <c r="Y590">
        <v>0.98</v>
      </c>
      <c r="Z590">
        <v>5</v>
      </c>
      <c r="AA590">
        <v>0.19600000000000001</v>
      </c>
      <c r="AB590" s="2">
        <v>0</v>
      </c>
      <c r="AC590" s="1">
        <v>0</v>
      </c>
      <c r="AD590" s="7">
        <v>43482</v>
      </c>
      <c r="AE590" s="7">
        <v>43483</v>
      </c>
      <c r="AF590">
        <v>1</v>
      </c>
      <c r="AG590" t="s">
        <v>53</v>
      </c>
      <c r="AH590" s="2">
        <v>0</v>
      </c>
      <c r="AI590" s="1">
        <v>0</v>
      </c>
      <c r="AJ590" s="1">
        <v>0</v>
      </c>
      <c r="AK590" s="6" t="str">
        <f>+IF(Tabla1[[#This Row],[REQUEST_TY]]="SR MANTENIMIENTO CORRECTIVO", "EMERGENCIA", "OTROS")</f>
        <v>EMERGENCIA</v>
      </c>
      <c r="AL590" s="6" t="str">
        <f>+_xlfn.IFS(Tabla1[[#This Row],[Veces obj]]&lt;=1,"0-1",Tabla1[[#This Row],[Veces obj]]&lt;=2,"1-2",Tabla1[[#This Row],[Veces obj]]&lt;=3,"2-3",TRUE,"&gt;3")</f>
        <v>0-1</v>
      </c>
      <c r="AM590" s="6" t="str">
        <f>+_xlfn.IFS(MONTH(Tabla1[[#This Row],[MES]])&lt;=3,"Q1",MONTH(Tabla1[[#This Row],[MES]])&lt;=6,"Q2",MONTH(Tabla1[[#This Row],[MES]])&lt;=9,"Q3",TRUE,"Q4")</f>
        <v>Q1</v>
      </c>
      <c r="AN590" t="str">
        <f>+IFERROR(VLOOKUP(Tabla1[[#This Row],[CUENTA]],CTAS[],2,0),"OTROS")</f>
        <v>OTROS</v>
      </c>
      <c r="AP590" t="str">
        <f>+IFERROR(VLOOKUP(Tabla1[[#This Row],[EMPLEADO]],IS[],3,0),"OTROS")</f>
        <v>OTROS</v>
      </c>
      <c r="AQ590" t="str">
        <f>+IFERROR(VLOOKUP(Tabla1[[#This Row],[EMPLEADO]],IS[[NÓMINA]:[INGENIERO]],2,0),"OTROS")</f>
        <v>OTROS</v>
      </c>
    </row>
    <row r="591" spans="1:43" x14ac:dyDescent="0.25">
      <c r="A591" t="s">
        <v>36</v>
      </c>
      <c r="B591">
        <v>1</v>
      </c>
      <c r="C591" t="s">
        <v>2256</v>
      </c>
      <c r="D591" t="s">
        <v>38</v>
      </c>
      <c r="E591" t="s">
        <v>39</v>
      </c>
      <c r="F591" t="s">
        <v>2257</v>
      </c>
      <c r="G591" s="17" t="s">
        <v>2236</v>
      </c>
      <c r="H591" t="s">
        <v>271</v>
      </c>
      <c r="I591" t="s">
        <v>43</v>
      </c>
      <c r="J591" t="s">
        <v>8</v>
      </c>
      <c r="K591" t="s">
        <v>2237</v>
      </c>
      <c r="L591" t="s">
        <v>2238</v>
      </c>
      <c r="M591" t="s">
        <v>131</v>
      </c>
      <c r="N591">
        <v>1</v>
      </c>
      <c r="O591" t="s">
        <v>105</v>
      </c>
      <c r="P591">
        <v>2596</v>
      </c>
      <c r="Q591" t="s">
        <v>48</v>
      </c>
      <c r="R591" t="s">
        <v>49</v>
      </c>
      <c r="S591" t="s">
        <v>50</v>
      </c>
      <c r="T591" t="s">
        <v>51</v>
      </c>
      <c r="U591" t="s">
        <v>52</v>
      </c>
      <c r="V591">
        <v>1.05</v>
      </c>
      <c r="W591" s="1">
        <v>0</v>
      </c>
      <c r="X591">
        <v>1</v>
      </c>
      <c r="Y591">
        <v>2.0299999999999998</v>
      </c>
      <c r="Z591">
        <v>5</v>
      </c>
      <c r="AA591">
        <v>0.40599999999999997</v>
      </c>
      <c r="AB591" s="2">
        <v>0</v>
      </c>
      <c r="AC591" s="1">
        <v>0</v>
      </c>
      <c r="AD591" s="7">
        <v>43474</v>
      </c>
      <c r="AE591" s="7">
        <v>43475</v>
      </c>
      <c r="AF591">
        <v>1</v>
      </c>
      <c r="AG591" t="s">
        <v>53</v>
      </c>
      <c r="AH591" s="2">
        <v>0</v>
      </c>
      <c r="AI591" s="1">
        <v>0</v>
      </c>
      <c r="AJ591" s="1">
        <v>0</v>
      </c>
      <c r="AK591" s="6" t="str">
        <f>+IF(Tabla1[[#This Row],[REQUEST_TY]]="SR MANTENIMIENTO CORRECTIVO", "EMERGENCIA", "OTROS")</f>
        <v>EMERGENCIA</v>
      </c>
      <c r="AL591" s="6" t="str">
        <f>+_xlfn.IFS(Tabla1[[#This Row],[Veces obj]]&lt;=1,"0-1",Tabla1[[#This Row],[Veces obj]]&lt;=2,"1-2",Tabla1[[#This Row],[Veces obj]]&lt;=3,"2-3",TRUE,"&gt;3")</f>
        <v>0-1</v>
      </c>
      <c r="AM591" s="6" t="str">
        <f>+_xlfn.IFS(MONTH(Tabla1[[#This Row],[MES]])&lt;=3,"Q1",MONTH(Tabla1[[#This Row],[MES]])&lt;=6,"Q2",MONTH(Tabla1[[#This Row],[MES]])&lt;=9,"Q3",TRUE,"Q4")</f>
        <v>Q1</v>
      </c>
      <c r="AN591" t="str">
        <f>+IFERROR(VLOOKUP(Tabla1[[#This Row],[CUENTA]],CTAS[],2,0),"OTROS")</f>
        <v>OTROS</v>
      </c>
      <c r="AP591" t="str">
        <f>+IFERROR(VLOOKUP(Tabla1[[#This Row],[EMPLEADO]],IS[],3,0),"OTROS")</f>
        <v>OTROS</v>
      </c>
      <c r="AQ591" t="str">
        <f>+IFERROR(VLOOKUP(Tabla1[[#This Row],[EMPLEADO]],IS[[NÓMINA]:[INGENIERO]],2,0),"OTROS")</f>
        <v>OTROS</v>
      </c>
    </row>
    <row r="592" spans="1:43" x14ac:dyDescent="0.25">
      <c r="A592" t="s">
        <v>36</v>
      </c>
      <c r="B592">
        <v>1</v>
      </c>
      <c r="C592" t="s">
        <v>1284</v>
      </c>
      <c r="D592" t="s">
        <v>38</v>
      </c>
      <c r="E592" t="s">
        <v>39</v>
      </c>
      <c r="F592" t="s">
        <v>1285</v>
      </c>
      <c r="G592" s="17" t="s">
        <v>1286</v>
      </c>
      <c r="H592" t="s">
        <v>646</v>
      </c>
      <c r="I592" t="s">
        <v>43</v>
      </c>
      <c r="J592" t="s">
        <v>8</v>
      </c>
      <c r="K592" t="s">
        <v>1287</v>
      </c>
      <c r="L592" t="s">
        <v>1288</v>
      </c>
      <c r="M592" t="s">
        <v>649</v>
      </c>
      <c r="N592">
        <v>0</v>
      </c>
      <c r="O592" t="s">
        <v>47</v>
      </c>
      <c r="P592">
        <v>192</v>
      </c>
      <c r="Q592" t="s">
        <v>48</v>
      </c>
      <c r="R592" t="s">
        <v>49</v>
      </c>
      <c r="S592" t="s">
        <v>50</v>
      </c>
      <c r="T592" t="s">
        <v>51</v>
      </c>
      <c r="U592" t="s">
        <v>52</v>
      </c>
      <c r="V592">
        <v>1.05</v>
      </c>
      <c r="W592" s="1">
        <v>750.75000000000011</v>
      </c>
      <c r="X592">
        <v>1</v>
      </c>
      <c r="Y592">
        <v>1</v>
      </c>
      <c r="Z592">
        <v>5</v>
      </c>
      <c r="AA592">
        <v>0.2</v>
      </c>
      <c r="AB592" s="2">
        <v>0</v>
      </c>
      <c r="AC592" s="1">
        <v>0</v>
      </c>
      <c r="AD592" s="7">
        <v>43467</v>
      </c>
      <c r="AE592" s="7">
        <v>43468</v>
      </c>
      <c r="AF592">
        <v>1</v>
      </c>
      <c r="AG592" t="s">
        <v>53</v>
      </c>
      <c r="AH592" s="2">
        <v>0</v>
      </c>
      <c r="AI592" s="1">
        <v>0</v>
      </c>
      <c r="AJ592" s="1">
        <v>0</v>
      </c>
      <c r="AK592" s="6" t="str">
        <f>+IF(Tabla1[[#This Row],[REQUEST_TY]]="SR MANTENIMIENTO CORRECTIVO", "EMERGENCIA", "OTROS")</f>
        <v>EMERGENCIA</v>
      </c>
      <c r="AL592" s="6" t="str">
        <f>+_xlfn.IFS(Tabla1[[#This Row],[Veces obj]]&lt;=1,"0-1",Tabla1[[#This Row],[Veces obj]]&lt;=2,"1-2",Tabla1[[#This Row],[Veces obj]]&lt;=3,"2-3",TRUE,"&gt;3")</f>
        <v>0-1</v>
      </c>
      <c r="AM592" s="6" t="str">
        <f>+_xlfn.IFS(MONTH(Tabla1[[#This Row],[MES]])&lt;=3,"Q1",MONTH(Tabla1[[#This Row],[MES]])&lt;=6,"Q2",MONTH(Tabla1[[#This Row],[MES]])&lt;=9,"Q3",TRUE,"Q4")</f>
        <v>Q1</v>
      </c>
      <c r="AN592" t="str">
        <f>+IFERROR(VLOOKUP(Tabla1[[#This Row],[CUENTA]],CTAS[],2,0),"OTROS")</f>
        <v>OTROS</v>
      </c>
      <c r="AP592" t="str">
        <f>+IFERROR(VLOOKUP(Tabla1[[#This Row],[EMPLEADO]],IS[],3,0),"OTROS")</f>
        <v>OTROS</v>
      </c>
      <c r="AQ592" t="str">
        <f>+IFERROR(VLOOKUP(Tabla1[[#This Row],[EMPLEADO]],IS[[NÓMINA]:[INGENIERO]],2,0),"OTROS")</f>
        <v>OTROS</v>
      </c>
    </row>
    <row r="593" spans="1:43" x14ac:dyDescent="0.25">
      <c r="A593" t="s">
        <v>36</v>
      </c>
      <c r="B593">
        <v>1</v>
      </c>
      <c r="C593" t="s">
        <v>1289</v>
      </c>
      <c r="D593" t="s">
        <v>38</v>
      </c>
      <c r="E593" t="s">
        <v>55</v>
      </c>
      <c r="F593" t="s">
        <v>1290</v>
      </c>
      <c r="G593" s="17" t="s">
        <v>1291</v>
      </c>
      <c r="H593" t="s">
        <v>213</v>
      </c>
      <c r="I593" t="s">
        <v>43</v>
      </c>
      <c r="J593" t="s">
        <v>8</v>
      </c>
      <c r="K593" t="s">
        <v>102</v>
      </c>
      <c r="L593" t="s">
        <v>1292</v>
      </c>
      <c r="M593" t="s">
        <v>215</v>
      </c>
      <c r="N593">
        <v>0</v>
      </c>
      <c r="O593" t="s">
        <v>47</v>
      </c>
      <c r="P593">
        <v>101</v>
      </c>
      <c r="Q593" t="s">
        <v>48</v>
      </c>
      <c r="R593" t="s">
        <v>63</v>
      </c>
      <c r="S593" t="s">
        <v>64</v>
      </c>
      <c r="T593" t="s">
        <v>51</v>
      </c>
      <c r="U593" t="s">
        <v>96</v>
      </c>
      <c r="V593">
        <v>1.1000000000000001</v>
      </c>
      <c r="W593" s="1">
        <v>1501.5000000000002</v>
      </c>
      <c r="X593">
        <v>1</v>
      </c>
      <c r="Y593">
        <v>1</v>
      </c>
      <c r="Z593">
        <v>5</v>
      </c>
      <c r="AA593">
        <v>0.2</v>
      </c>
      <c r="AB593" s="2">
        <v>0</v>
      </c>
      <c r="AC593" s="1">
        <v>0</v>
      </c>
      <c r="AD593" s="7">
        <v>43473</v>
      </c>
      <c r="AE593" s="7">
        <v>43473</v>
      </c>
      <c r="AF593">
        <v>0</v>
      </c>
      <c r="AG593" t="s">
        <v>53</v>
      </c>
      <c r="AH593" s="2">
        <v>0</v>
      </c>
      <c r="AI593" s="1">
        <v>0</v>
      </c>
      <c r="AJ593" s="1">
        <v>0</v>
      </c>
      <c r="AK593" s="6" t="str">
        <f>+IF(Tabla1[[#This Row],[REQUEST_TY]]="SR MANTENIMIENTO CORRECTIVO", "EMERGENCIA", "OTROS")</f>
        <v>EMERGENCIA</v>
      </c>
      <c r="AL593" s="6" t="str">
        <f>+_xlfn.IFS(Tabla1[[#This Row],[Veces obj]]&lt;=1,"0-1",Tabla1[[#This Row],[Veces obj]]&lt;=2,"1-2",Tabla1[[#This Row],[Veces obj]]&lt;=3,"2-3",TRUE,"&gt;3")</f>
        <v>0-1</v>
      </c>
      <c r="AM593" s="6" t="str">
        <f>+_xlfn.IFS(MONTH(Tabla1[[#This Row],[MES]])&lt;=3,"Q1",MONTH(Tabla1[[#This Row],[MES]])&lt;=6,"Q2",MONTH(Tabla1[[#This Row],[MES]])&lt;=9,"Q3",TRUE,"Q4")</f>
        <v>Q1</v>
      </c>
      <c r="AN593" t="str">
        <f>+IFERROR(VLOOKUP(Tabla1[[#This Row],[CUENTA]],CTAS[],2,0),"OTROS")</f>
        <v>OTROS</v>
      </c>
      <c r="AP593" t="str">
        <f>+IFERROR(VLOOKUP(Tabla1[[#This Row],[EMPLEADO]],IS[],3,0),"OTROS")</f>
        <v>OTROS</v>
      </c>
      <c r="AQ593" t="str">
        <f>+IFERROR(VLOOKUP(Tabla1[[#This Row],[EMPLEADO]],IS[[NÓMINA]:[INGENIERO]],2,0),"OTROS")</f>
        <v>OTROS</v>
      </c>
    </row>
    <row r="594" spans="1:43" x14ac:dyDescent="0.25">
      <c r="A594" t="s">
        <v>36</v>
      </c>
      <c r="B594">
        <v>1</v>
      </c>
      <c r="C594" t="s">
        <v>1293</v>
      </c>
      <c r="D594" t="s">
        <v>38</v>
      </c>
      <c r="E594" t="s">
        <v>85</v>
      </c>
      <c r="F594" t="s">
        <v>1294</v>
      </c>
      <c r="G594" s="17" t="s">
        <v>1295</v>
      </c>
      <c r="H594" t="s">
        <v>213</v>
      </c>
      <c r="I594" t="s">
        <v>43</v>
      </c>
      <c r="J594" t="s">
        <v>8</v>
      </c>
      <c r="K594" t="s">
        <v>1296</v>
      </c>
      <c r="L594" t="s">
        <v>1297</v>
      </c>
      <c r="M594" t="s">
        <v>1298</v>
      </c>
      <c r="N594">
        <v>0</v>
      </c>
      <c r="O594" t="s">
        <v>47</v>
      </c>
      <c r="P594">
        <v>2594</v>
      </c>
      <c r="Q594" t="s">
        <v>48</v>
      </c>
      <c r="R594" t="s">
        <v>49</v>
      </c>
      <c r="S594" t="s">
        <v>50</v>
      </c>
      <c r="T594" t="s">
        <v>51</v>
      </c>
      <c r="U594" t="s">
        <v>52</v>
      </c>
      <c r="V594">
        <v>1.05</v>
      </c>
      <c r="W594" s="1">
        <v>750.75000000000011</v>
      </c>
      <c r="X594">
        <v>1</v>
      </c>
      <c r="Y594">
        <v>1</v>
      </c>
      <c r="Z594">
        <v>5</v>
      </c>
      <c r="AA594">
        <v>0.2</v>
      </c>
      <c r="AB594" s="2">
        <v>0</v>
      </c>
      <c r="AC594" s="1">
        <v>0</v>
      </c>
      <c r="AD594" s="7">
        <v>43474</v>
      </c>
      <c r="AE594" s="7">
        <v>43474</v>
      </c>
      <c r="AF594">
        <v>0</v>
      </c>
      <c r="AG594" t="s">
        <v>53</v>
      </c>
      <c r="AH594" s="2">
        <v>0</v>
      </c>
      <c r="AI594" s="1">
        <v>0</v>
      </c>
      <c r="AJ594" s="1">
        <v>0</v>
      </c>
      <c r="AK594" s="6" t="str">
        <f>+IF(Tabla1[[#This Row],[REQUEST_TY]]="SR MANTENIMIENTO CORRECTIVO", "EMERGENCIA", "OTROS")</f>
        <v>EMERGENCIA</v>
      </c>
      <c r="AL594" s="6" t="str">
        <f>+_xlfn.IFS(Tabla1[[#This Row],[Veces obj]]&lt;=1,"0-1",Tabla1[[#This Row],[Veces obj]]&lt;=2,"1-2",Tabla1[[#This Row],[Veces obj]]&lt;=3,"2-3",TRUE,"&gt;3")</f>
        <v>0-1</v>
      </c>
      <c r="AM594" s="6" t="str">
        <f>+_xlfn.IFS(MONTH(Tabla1[[#This Row],[MES]])&lt;=3,"Q1",MONTH(Tabla1[[#This Row],[MES]])&lt;=6,"Q2",MONTH(Tabla1[[#This Row],[MES]])&lt;=9,"Q3",TRUE,"Q4")</f>
        <v>Q1</v>
      </c>
      <c r="AN594" t="str">
        <f>+IFERROR(VLOOKUP(Tabla1[[#This Row],[CUENTA]],CTAS[],2,0),"OTROS")</f>
        <v>OTROS</v>
      </c>
      <c r="AP594" t="str">
        <f>+IFERROR(VLOOKUP(Tabla1[[#This Row],[EMPLEADO]],IS[],3,0),"OTROS")</f>
        <v>OTROS</v>
      </c>
      <c r="AQ594" t="str">
        <f>+IFERROR(VLOOKUP(Tabla1[[#This Row],[EMPLEADO]],IS[[NÓMINA]:[INGENIERO]],2,0),"OTROS")</f>
        <v>OTROS</v>
      </c>
    </row>
    <row r="595" spans="1:43" x14ac:dyDescent="0.25">
      <c r="A595" t="s">
        <v>36</v>
      </c>
      <c r="B595">
        <v>1</v>
      </c>
      <c r="C595" t="s">
        <v>1299</v>
      </c>
      <c r="D595" t="s">
        <v>38</v>
      </c>
      <c r="E595" t="s">
        <v>694</v>
      </c>
      <c r="F595" t="s">
        <v>1300</v>
      </c>
      <c r="G595" s="17" t="s">
        <v>1301</v>
      </c>
      <c r="H595" t="s">
        <v>646</v>
      </c>
      <c r="I595" t="s">
        <v>43</v>
      </c>
      <c r="J595" t="s">
        <v>8</v>
      </c>
      <c r="K595" t="s">
        <v>59</v>
      </c>
      <c r="L595" t="s">
        <v>723</v>
      </c>
      <c r="M595" t="s">
        <v>358</v>
      </c>
      <c r="N595">
        <v>0</v>
      </c>
      <c r="O595" t="s">
        <v>47</v>
      </c>
      <c r="P595">
        <v>38</v>
      </c>
      <c r="Q595" t="s">
        <v>82</v>
      </c>
      <c r="R595" t="s">
        <v>138</v>
      </c>
      <c r="S595" t="s">
        <v>139</v>
      </c>
      <c r="T595" t="s">
        <v>51</v>
      </c>
      <c r="U595" t="s">
        <v>140</v>
      </c>
      <c r="V595">
        <v>1.1000000000000001</v>
      </c>
      <c r="W595" s="1">
        <v>1730.3000000000004</v>
      </c>
      <c r="X595">
        <v>1</v>
      </c>
      <c r="Y595">
        <v>0.8</v>
      </c>
      <c r="Z595">
        <v>4</v>
      </c>
      <c r="AA595">
        <v>0.2</v>
      </c>
      <c r="AB595" s="2">
        <v>0</v>
      </c>
      <c r="AC595" s="1">
        <v>0</v>
      </c>
      <c r="AD595" s="7">
        <v>43475</v>
      </c>
      <c r="AE595" s="7">
        <v>43475</v>
      </c>
      <c r="AF595">
        <v>0</v>
      </c>
      <c r="AG595" t="s">
        <v>53</v>
      </c>
      <c r="AH595" s="2">
        <v>0</v>
      </c>
      <c r="AI595" s="1">
        <v>0</v>
      </c>
      <c r="AJ595" s="1">
        <v>0</v>
      </c>
      <c r="AK595" s="6" t="str">
        <f>+IF(Tabla1[[#This Row],[REQUEST_TY]]="SR MANTENIMIENTO CORRECTIVO", "EMERGENCIA", "OTROS")</f>
        <v>EMERGENCIA</v>
      </c>
      <c r="AL595" s="6" t="str">
        <f>+_xlfn.IFS(Tabla1[[#This Row],[Veces obj]]&lt;=1,"0-1",Tabla1[[#This Row],[Veces obj]]&lt;=2,"1-2",Tabla1[[#This Row],[Veces obj]]&lt;=3,"2-3",TRUE,"&gt;3")</f>
        <v>0-1</v>
      </c>
      <c r="AM595" s="6" t="str">
        <f>+_xlfn.IFS(MONTH(Tabla1[[#This Row],[MES]])&lt;=3,"Q1",MONTH(Tabla1[[#This Row],[MES]])&lt;=6,"Q2",MONTH(Tabla1[[#This Row],[MES]])&lt;=9,"Q3",TRUE,"Q4")</f>
        <v>Q1</v>
      </c>
      <c r="AN595" t="str">
        <f>+IFERROR(VLOOKUP(Tabla1[[#This Row],[CUENTA]],CTAS[],2,0),"OTROS")</f>
        <v>OTROS</v>
      </c>
      <c r="AP595" t="str">
        <f>+IFERROR(VLOOKUP(Tabla1[[#This Row],[EMPLEADO]],IS[],3,0),"OTROS")</f>
        <v>OTROS</v>
      </c>
      <c r="AQ595" t="str">
        <f>+IFERROR(VLOOKUP(Tabla1[[#This Row],[EMPLEADO]],IS[[NÓMINA]:[INGENIERO]],2,0),"OTROS")</f>
        <v>OTROS</v>
      </c>
    </row>
    <row r="596" spans="1:43" x14ac:dyDescent="0.25">
      <c r="A596" t="s">
        <v>36</v>
      </c>
      <c r="B596">
        <v>1</v>
      </c>
      <c r="C596" t="s">
        <v>1302</v>
      </c>
      <c r="D596" t="s">
        <v>38</v>
      </c>
      <c r="E596" t="s">
        <v>300</v>
      </c>
      <c r="F596" t="s">
        <v>918</v>
      </c>
      <c r="G596" s="17" t="s">
        <v>1303</v>
      </c>
      <c r="H596" t="s">
        <v>101</v>
      </c>
      <c r="I596" t="s">
        <v>43</v>
      </c>
      <c r="J596" t="s">
        <v>8</v>
      </c>
      <c r="K596" t="s">
        <v>102</v>
      </c>
      <c r="L596" t="s">
        <v>1304</v>
      </c>
      <c r="M596" t="s">
        <v>714</v>
      </c>
      <c r="N596">
        <v>0</v>
      </c>
      <c r="O596" t="s">
        <v>105</v>
      </c>
      <c r="P596">
        <v>31</v>
      </c>
      <c r="Q596" t="s">
        <v>82</v>
      </c>
      <c r="R596" t="s">
        <v>223</v>
      </c>
      <c r="S596" t="s">
        <v>139</v>
      </c>
      <c r="T596" t="s">
        <v>51</v>
      </c>
      <c r="U596" t="s">
        <v>140</v>
      </c>
      <c r="V596">
        <v>1.1000000000000001</v>
      </c>
      <c r="W596" s="1">
        <v>883.30000000000007</v>
      </c>
      <c r="X596">
        <v>1</v>
      </c>
      <c r="Y596">
        <v>0.8</v>
      </c>
      <c r="Z596">
        <v>4</v>
      </c>
      <c r="AA596">
        <v>0.2</v>
      </c>
      <c r="AB596" s="2">
        <v>0</v>
      </c>
      <c r="AC596" s="1">
        <v>0</v>
      </c>
      <c r="AD596" s="7">
        <v>43476</v>
      </c>
      <c r="AE596" s="7">
        <v>43476</v>
      </c>
      <c r="AF596">
        <v>0</v>
      </c>
      <c r="AG596" t="s">
        <v>53</v>
      </c>
      <c r="AH596" s="2">
        <v>0</v>
      </c>
      <c r="AI596" s="1">
        <v>0</v>
      </c>
      <c r="AJ596" s="1">
        <v>0</v>
      </c>
      <c r="AK596" s="6" t="str">
        <f>+IF(Tabla1[[#This Row],[REQUEST_TY]]="SR MANTENIMIENTO CORRECTIVO", "EMERGENCIA", "OTROS")</f>
        <v>EMERGENCIA</v>
      </c>
      <c r="AL596" s="6" t="str">
        <f>+_xlfn.IFS(Tabla1[[#This Row],[Veces obj]]&lt;=1,"0-1",Tabla1[[#This Row],[Veces obj]]&lt;=2,"1-2",Tabla1[[#This Row],[Veces obj]]&lt;=3,"2-3",TRUE,"&gt;3")</f>
        <v>0-1</v>
      </c>
      <c r="AM596" s="6" t="str">
        <f>+_xlfn.IFS(MONTH(Tabla1[[#This Row],[MES]])&lt;=3,"Q1",MONTH(Tabla1[[#This Row],[MES]])&lt;=6,"Q2",MONTH(Tabla1[[#This Row],[MES]])&lt;=9,"Q3",TRUE,"Q4")</f>
        <v>Q1</v>
      </c>
      <c r="AN596" t="str">
        <f>+IFERROR(VLOOKUP(Tabla1[[#This Row],[CUENTA]],CTAS[],2,0),"OTROS")</f>
        <v>OTROS</v>
      </c>
      <c r="AP596" t="str">
        <f>+IFERROR(VLOOKUP(Tabla1[[#This Row],[EMPLEADO]],IS[],3,0),"OTROS")</f>
        <v>OTROS</v>
      </c>
      <c r="AQ596" t="str">
        <f>+IFERROR(VLOOKUP(Tabla1[[#This Row],[EMPLEADO]],IS[[NÓMINA]:[INGENIERO]],2,0),"OTROS")</f>
        <v>OTROS</v>
      </c>
    </row>
    <row r="597" spans="1:43" x14ac:dyDescent="0.25">
      <c r="A597" t="s">
        <v>36</v>
      </c>
      <c r="B597">
        <v>1</v>
      </c>
      <c r="C597" t="s">
        <v>2430</v>
      </c>
      <c r="D597" t="s">
        <v>38</v>
      </c>
      <c r="E597" t="s">
        <v>133</v>
      </c>
      <c r="F597" t="s">
        <v>2431</v>
      </c>
      <c r="G597" s="17" t="s">
        <v>2368</v>
      </c>
      <c r="H597" t="s">
        <v>266</v>
      </c>
      <c r="I597" t="s">
        <v>43</v>
      </c>
      <c r="J597" t="s">
        <v>8</v>
      </c>
      <c r="K597" t="s">
        <v>59</v>
      </c>
      <c r="L597" t="s">
        <v>1102</v>
      </c>
      <c r="M597" t="s">
        <v>73</v>
      </c>
      <c r="N597">
        <v>0</v>
      </c>
      <c r="O597" t="s">
        <v>47</v>
      </c>
      <c r="P597">
        <v>13</v>
      </c>
      <c r="Q597" t="s">
        <v>194</v>
      </c>
      <c r="R597" t="s">
        <v>138</v>
      </c>
      <c r="S597" t="s">
        <v>139</v>
      </c>
      <c r="T597" t="s">
        <v>51</v>
      </c>
      <c r="U597" t="s">
        <v>224</v>
      </c>
      <c r="V597">
        <v>0.8</v>
      </c>
      <c r="W597" s="1">
        <v>1258.4000000000003</v>
      </c>
      <c r="X597">
        <v>1</v>
      </c>
      <c r="Y597">
        <v>1.88</v>
      </c>
      <c r="Z597">
        <v>4</v>
      </c>
      <c r="AA597">
        <v>0.47</v>
      </c>
      <c r="AB597" s="2">
        <v>0</v>
      </c>
      <c r="AC597" s="1">
        <v>0</v>
      </c>
      <c r="AD597" s="7">
        <v>43467</v>
      </c>
      <c r="AE597" s="7">
        <v>43468</v>
      </c>
      <c r="AF597">
        <v>1</v>
      </c>
      <c r="AG597" t="s">
        <v>53</v>
      </c>
      <c r="AH597" s="2">
        <v>0</v>
      </c>
      <c r="AI597" s="1">
        <v>0</v>
      </c>
      <c r="AJ597" s="1">
        <v>0</v>
      </c>
      <c r="AK597" s="6" t="str">
        <f>+IF(Tabla1[[#This Row],[REQUEST_TY]]="SR MANTENIMIENTO CORRECTIVO", "EMERGENCIA", "OTROS")</f>
        <v>EMERGENCIA</v>
      </c>
      <c r="AL597" s="6" t="str">
        <f>+_xlfn.IFS(Tabla1[[#This Row],[Veces obj]]&lt;=1,"0-1",Tabla1[[#This Row],[Veces obj]]&lt;=2,"1-2",Tabla1[[#This Row],[Veces obj]]&lt;=3,"2-3",TRUE,"&gt;3")</f>
        <v>0-1</v>
      </c>
      <c r="AM597" s="6" t="str">
        <f>+_xlfn.IFS(MONTH(Tabla1[[#This Row],[MES]])&lt;=3,"Q1",MONTH(Tabla1[[#This Row],[MES]])&lt;=6,"Q2",MONTH(Tabla1[[#This Row],[MES]])&lt;=9,"Q3",TRUE,"Q4")</f>
        <v>Q1</v>
      </c>
      <c r="AN597" t="str">
        <f>+IFERROR(VLOOKUP(Tabla1[[#This Row],[CUENTA]],CTAS[],2,0),"OTROS")</f>
        <v>OTROS</v>
      </c>
      <c r="AO597">
        <v>1</v>
      </c>
      <c r="AP597" t="str">
        <f>+IFERROR(VLOOKUP(Tabla1[[#This Row],[EMPLEADO]],IS[],3,0),"OTROS")</f>
        <v>JUAREZ</v>
      </c>
      <c r="AQ597" t="str">
        <f>+IFERROR(VLOOKUP(Tabla1[[#This Row],[EMPLEADO]],IS[[NÓMINA]:[INGENIERO]],2,0),"OTROS")</f>
        <v>CESAR MAR</v>
      </c>
    </row>
    <row r="598" spans="1:43" x14ac:dyDescent="0.25">
      <c r="A598" t="s">
        <v>36</v>
      </c>
      <c r="B598">
        <v>1</v>
      </c>
      <c r="C598" t="s">
        <v>1310</v>
      </c>
      <c r="D598" t="s">
        <v>38</v>
      </c>
      <c r="E598" t="s">
        <v>39</v>
      </c>
      <c r="F598" t="s">
        <v>1311</v>
      </c>
      <c r="G598" s="17" t="s">
        <v>1312</v>
      </c>
      <c r="H598" t="s">
        <v>740</v>
      </c>
      <c r="I598" t="s">
        <v>43</v>
      </c>
      <c r="J598" t="s">
        <v>8</v>
      </c>
      <c r="K598" t="s">
        <v>117</v>
      </c>
      <c r="L598" t="s">
        <v>1313</v>
      </c>
      <c r="M598" t="s">
        <v>530</v>
      </c>
      <c r="N598">
        <v>0</v>
      </c>
      <c r="O598" t="s">
        <v>47</v>
      </c>
      <c r="P598">
        <v>503</v>
      </c>
      <c r="Q598" t="s">
        <v>48</v>
      </c>
      <c r="R598" t="s">
        <v>49</v>
      </c>
      <c r="S598" t="s">
        <v>50</v>
      </c>
      <c r="T598" t="s">
        <v>51</v>
      </c>
      <c r="U598" t="s">
        <v>52</v>
      </c>
      <c r="V598">
        <v>1.05</v>
      </c>
      <c r="W598" s="1">
        <v>750.75000000000011</v>
      </c>
      <c r="X598">
        <v>1</v>
      </c>
      <c r="Y598">
        <v>1</v>
      </c>
      <c r="Z598">
        <v>5</v>
      </c>
      <c r="AA598">
        <v>0.2</v>
      </c>
      <c r="AB598" s="2">
        <v>0</v>
      </c>
      <c r="AC598" s="1">
        <v>0</v>
      </c>
      <c r="AD598" s="7">
        <v>43479</v>
      </c>
      <c r="AE598" s="7">
        <v>43479</v>
      </c>
      <c r="AF598">
        <v>0</v>
      </c>
      <c r="AG598" t="s">
        <v>53</v>
      </c>
      <c r="AH598" s="2">
        <v>0</v>
      </c>
      <c r="AI598" s="1">
        <v>0</v>
      </c>
      <c r="AJ598" s="1">
        <v>0</v>
      </c>
      <c r="AK598" s="6" t="str">
        <f>+IF(Tabla1[[#This Row],[REQUEST_TY]]="SR MANTENIMIENTO CORRECTIVO", "EMERGENCIA", "OTROS")</f>
        <v>EMERGENCIA</v>
      </c>
      <c r="AL598" s="6" t="str">
        <f>+_xlfn.IFS(Tabla1[[#This Row],[Veces obj]]&lt;=1,"0-1",Tabla1[[#This Row],[Veces obj]]&lt;=2,"1-2",Tabla1[[#This Row],[Veces obj]]&lt;=3,"2-3",TRUE,"&gt;3")</f>
        <v>0-1</v>
      </c>
      <c r="AM598" s="6" t="str">
        <f>+_xlfn.IFS(MONTH(Tabla1[[#This Row],[MES]])&lt;=3,"Q1",MONTH(Tabla1[[#This Row],[MES]])&lt;=6,"Q2",MONTH(Tabla1[[#This Row],[MES]])&lt;=9,"Q3",TRUE,"Q4")</f>
        <v>Q1</v>
      </c>
      <c r="AN598" t="str">
        <f>+IFERROR(VLOOKUP(Tabla1[[#This Row],[CUENTA]],CTAS[],2,0),"OTROS")</f>
        <v>OTROS</v>
      </c>
      <c r="AP598" t="str">
        <f>+IFERROR(VLOOKUP(Tabla1[[#This Row],[EMPLEADO]],IS[],3,0),"OTROS")</f>
        <v>OTROS</v>
      </c>
      <c r="AQ598" t="str">
        <f>+IFERROR(VLOOKUP(Tabla1[[#This Row],[EMPLEADO]],IS[[NÓMINA]:[INGENIERO]],2,0),"OTROS")</f>
        <v>OTROS</v>
      </c>
    </row>
    <row r="599" spans="1:43" x14ac:dyDescent="0.25">
      <c r="A599" t="s">
        <v>36</v>
      </c>
      <c r="B599">
        <v>1</v>
      </c>
      <c r="C599" t="s">
        <v>1314</v>
      </c>
      <c r="D599" t="s">
        <v>38</v>
      </c>
      <c r="E599" t="s">
        <v>76</v>
      </c>
      <c r="F599" t="s">
        <v>1315</v>
      </c>
      <c r="G599" s="17" t="s">
        <v>1316</v>
      </c>
      <c r="H599" t="s">
        <v>915</v>
      </c>
      <c r="I599" t="s">
        <v>43</v>
      </c>
      <c r="J599" t="s">
        <v>8</v>
      </c>
      <c r="K599" t="s">
        <v>102</v>
      </c>
      <c r="L599" t="s">
        <v>500</v>
      </c>
      <c r="M599" t="s">
        <v>310</v>
      </c>
      <c r="N599">
        <v>0</v>
      </c>
      <c r="O599" t="s">
        <v>47</v>
      </c>
      <c r="P599">
        <v>145</v>
      </c>
      <c r="Q599" t="s">
        <v>48</v>
      </c>
      <c r="R599" t="s">
        <v>63</v>
      </c>
      <c r="S599" t="s">
        <v>64</v>
      </c>
      <c r="T599" t="s">
        <v>51</v>
      </c>
      <c r="U599" t="s">
        <v>96</v>
      </c>
      <c r="V599">
        <v>1.1000000000000001</v>
      </c>
      <c r="W599" s="1">
        <v>1501.5000000000002</v>
      </c>
      <c r="X599">
        <v>1</v>
      </c>
      <c r="Y599">
        <v>1</v>
      </c>
      <c r="Z599">
        <v>5</v>
      </c>
      <c r="AA599">
        <v>0.2</v>
      </c>
      <c r="AB599" s="2">
        <v>0</v>
      </c>
      <c r="AC599" s="1">
        <v>0</v>
      </c>
      <c r="AD599" s="7">
        <v>43482</v>
      </c>
      <c r="AE599" s="7">
        <v>43482</v>
      </c>
      <c r="AF599">
        <v>0</v>
      </c>
      <c r="AG599" t="s">
        <v>53</v>
      </c>
      <c r="AH599" s="2">
        <v>0</v>
      </c>
      <c r="AI599" s="1">
        <v>0</v>
      </c>
      <c r="AJ599" s="1">
        <v>0</v>
      </c>
      <c r="AK599" s="6" t="str">
        <f>+IF(Tabla1[[#This Row],[REQUEST_TY]]="SR MANTENIMIENTO CORRECTIVO", "EMERGENCIA", "OTROS")</f>
        <v>EMERGENCIA</v>
      </c>
      <c r="AL599" s="6" t="str">
        <f>+_xlfn.IFS(Tabla1[[#This Row],[Veces obj]]&lt;=1,"0-1",Tabla1[[#This Row],[Veces obj]]&lt;=2,"1-2",Tabla1[[#This Row],[Veces obj]]&lt;=3,"2-3",TRUE,"&gt;3")</f>
        <v>0-1</v>
      </c>
      <c r="AM599" s="6" t="str">
        <f>+_xlfn.IFS(MONTH(Tabla1[[#This Row],[MES]])&lt;=3,"Q1",MONTH(Tabla1[[#This Row],[MES]])&lt;=6,"Q2",MONTH(Tabla1[[#This Row],[MES]])&lt;=9,"Q3",TRUE,"Q4")</f>
        <v>Q1</v>
      </c>
      <c r="AN599" t="str">
        <f>+IFERROR(VLOOKUP(Tabla1[[#This Row],[CUENTA]],CTAS[],2,0),"OTROS")</f>
        <v>OTROS</v>
      </c>
      <c r="AP599" t="str">
        <f>+IFERROR(VLOOKUP(Tabla1[[#This Row],[EMPLEADO]],IS[],3,0),"OTROS")</f>
        <v>OTROS</v>
      </c>
      <c r="AQ599" t="str">
        <f>+IFERROR(VLOOKUP(Tabla1[[#This Row],[EMPLEADO]],IS[[NÓMINA]:[INGENIERO]],2,0),"OTROS")</f>
        <v>OTROS</v>
      </c>
    </row>
    <row r="600" spans="1:43" x14ac:dyDescent="0.25">
      <c r="A600" t="s">
        <v>36</v>
      </c>
      <c r="B600">
        <v>1</v>
      </c>
      <c r="C600" t="s">
        <v>1317</v>
      </c>
      <c r="D600" t="s">
        <v>38</v>
      </c>
      <c r="E600" t="s">
        <v>39</v>
      </c>
      <c r="F600" t="s">
        <v>1318</v>
      </c>
      <c r="G600" s="17" t="s">
        <v>1319</v>
      </c>
      <c r="H600" t="s">
        <v>1052</v>
      </c>
      <c r="I600" t="s">
        <v>43</v>
      </c>
      <c r="J600" t="s">
        <v>8</v>
      </c>
      <c r="K600" t="s">
        <v>1320</v>
      </c>
      <c r="L600" t="s">
        <v>1321</v>
      </c>
      <c r="M600" t="s">
        <v>222</v>
      </c>
      <c r="N600">
        <v>0</v>
      </c>
      <c r="O600" t="s">
        <v>47</v>
      </c>
      <c r="P600">
        <v>47</v>
      </c>
      <c r="Q600" t="s">
        <v>82</v>
      </c>
      <c r="R600" t="s">
        <v>49</v>
      </c>
      <c r="S600" t="s">
        <v>50</v>
      </c>
      <c r="T600" t="s">
        <v>51</v>
      </c>
      <c r="U600" t="s">
        <v>120</v>
      </c>
      <c r="V600">
        <v>0.8</v>
      </c>
      <c r="W600" s="1">
        <v>572.00000000000011</v>
      </c>
      <c r="X600">
        <v>1</v>
      </c>
      <c r="Y600">
        <v>1</v>
      </c>
      <c r="Z600">
        <v>5</v>
      </c>
      <c r="AA600">
        <v>0.2</v>
      </c>
      <c r="AB600" s="2">
        <v>0</v>
      </c>
      <c r="AC600" s="1">
        <v>0</v>
      </c>
      <c r="AD600" s="7">
        <v>43488</v>
      </c>
      <c r="AE600" s="7">
        <v>43488</v>
      </c>
      <c r="AF600">
        <v>0</v>
      </c>
      <c r="AG600" t="s">
        <v>53</v>
      </c>
      <c r="AH600" s="2">
        <v>0</v>
      </c>
      <c r="AI600" s="1">
        <v>0</v>
      </c>
      <c r="AJ600" s="1">
        <v>0</v>
      </c>
      <c r="AK600" s="6" t="str">
        <f>+IF(Tabla1[[#This Row],[REQUEST_TY]]="SR MANTENIMIENTO CORRECTIVO", "EMERGENCIA", "OTROS")</f>
        <v>EMERGENCIA</v>
      </c>
      <c r="AL600" s="6" t="str">
        <f>+_xlfn.IFS(Tabla1[[#This Row],[Veces obj]]&lt;=1,"0-1",Tabla1[[#This Row],[Veces obj]]&lt;=2,"1-2",Tabla1[[#This Row],[Veces obj]]&lt;=3,"2-3",TRUE,"&gt;3")</f>
        <v>0-1</v>
      </c>
      <c r="AM600" s="6" t="str">
        <f>+_xlfn.IFS(MONTH(Tabla1[[#This Row],[MES]])&lt;=3,"Q1",MONTH(Tabla1[[#This Row],[MES]])&lt;=6,"Q2",MONTH(Tabla1[[#This Row],[MES]])&lt;=9,"Q3",TRUE,"Q4")</f>
        <v>Q1</v>
      </c>
      <c r="AN600" t="str">
        <f>+IFERROR(VLOOKUP(Tabla1[[#This Row],[CUENTA]],CTAS[],2,0),"OTROS")</f>
        <v>OTROS</v>
      </c>
      <c r="AP600" t="str">
        <f>+IFERROR(VLOOKUP(Tabla1[[#This Row],[EMPLEADO]],IS[],3,0),"OTROS")</f>
        <v>OTROS</v>
      </c>
      <c r="AQ600" t="str">
        <f>+IFERROR(VLOOKUP(Tabla1[[#This Row],[EMPLEADO]],IS[[NÓMINA]:[INGENIERO]],2,0),"OTROS")</f>
        <v>OTROS</v>
      </c>
    </row>
    <row r="601" spans="1:43" x14ac:dyDescent="0.25">
      <c r="A601" t="s">
        <v>4444</v>
      </c>
      <c r="B601">
        <v>1</v>
      </c>
      <c r="C601" t="s">
        <v>4920</v>
      </c>
      <c r="D601" t="s">
        <v>38</v>
      </c>
      <c r="E601" t="s">
        <v>133</v>
      </c>
      <c r="F601" t="s">
        <v>4921</v>
      </c>
      <c r="G601" s="17" t="s">
        <v>346</v>
      </c>
      <c r="H601" t="s">
        <v>266</v>
      </c>
      <c r="I601" t="s">
        <v>43</v>
      </c>
      <c r="J601" t="s">
        <v>8</v>
      </c>
      <c r="K601" t="s">
        <v>59</v>
      </c>
      <c r="L601" t="s">
        <v>267</v>
      </c>
      <c r="M601" t="s">
        <v>73</v>
      </c>
      <c r="N601">
        <v>0</v>
      </c>
      <c r="O601" t="s">
        <v>47</v>
      </c>
      <c r="P601">
        <v>11</v>
      </c>
      <c r="Q601" t="s">
        <v>194</v>
      </c>
      <c r="R601" t="s">
        <v>138</v>
      </c>
      <c r="S601" t="s">
        <v>139</v>
      </c>
      <c r="T601" t="s">
        <v>51</v>
      </c>
      <c r="U601" t="s">
        <v>224</v>
      </c>
      <c r="V601">
        <v>0.8</v>
      </c>
      <c r="W601" s="1">
        <v>1258.4000000000003</v>
      </c>
      <c r="X601">
        <v>1</v>
      </c>
      <c r="Y601">
        <v>2</v>
      </c>
      <c r="Z601">
        <v>4</v>
      </c>
      <c r="AA601">
        <v>0.5</v>
      </c>
      <c r="AB601" s="2">
        <v>0</v>
      </c>
      <c r="AC601" s="1">
        <v>0</v>
      </c>
      <c r="AD601" s="7">
        <v>43503</v>
      </c>
      <c r="AE601" s="7">
        <v>43503</v>
      </c>
      <c r="AF601">
        <v>0</v>
      </c>
      <c r="AG601" t="s">
        <v>53</v>
      </c>
      <c r="AH601" s="2">
        <v>0</v>
      </c>
      <c r="AI601" s="1">
        <v>0</v>
      </c>
      <c r="AJ601" s="1">
        <v>0</v>
      </c>
      <c r="AK601" s="6" t="str">
        <f>+IF(Tabla1[[#This Row],[REQUEST_TY]]="SR MANTENIMIENTO CORRECTIVO", "EMERGENCIA", "OTROS")</f>
        <v>EMERGENCIA</v>
      </c>
      <c r="AL601" s="6" t="str">
        <f>+_xlfn.IFS(Tabla1[[#This Row],[Veces obj]]&lt;=1,"0-1",Tabla1[[#This Row],[Veces obj]]&lt;=2,"1-2",Tabla1[[#This Row],[Veces obj]]&lt;=3,"2-3",TRUE,"&gt;3")</f>
        <v>0-1</v>
      </c>
      <c r="AM601" s="6" t="str">
        <f>+_xlfn.IFS(MONTH(Tabla1[[#This Row],[MES]])&lt;=3,"Q1",MONTH(Tabla1[[#This Row],[MES]])&lt;=6,"Q2",MONTH(Tabla1[[#This Row],[MES]])&lt;=9,"Q3",TRUE,"Q4")</f>
        <v>Q1</v>
      </c>
      <c r="AN601" t="str">
        <f>+IFERROR(VLOOKUP(Tabla1[[#This Row],[CUENTA]],CTAS[],2,0),"OTROS")</f>
        <v>OTROS</v>
      </c>
      <c r="AO601">
        <v>1</v>
      </c>
      <c r="AP601" t="str">
        <f>+IFERROR(VLOOKUP(Tabla1[[#This Row],[EMPLEADO]],IS[],3,0),"OTROS")</f>
        <v>JUAREZ</v>
      </c>
      <c r="AQ601" t="str">
        <f>+IFERROR(VLOOKUP(Tabla1[[#This Row],[EMPLEADO]],IS[[NÓMINA]:[INGENIERO]],2,0),"OTROS")</f>
        <v>CESAR MAR</v>
      </c>
    </row>
    <row r="602" spans="1:43" x14ac:dyDescent="0.25">
      <c r="A602" t="s">
        <v>36</v>
      </c>
      <c r="B602">
        <v>1</v>
      </c>
      <c r="C602" t="s">
        <v>1326</v>
      </c>
      <c r="D602" t="s">
        <v>38</v>
      </c>
      <c r="E602" t="s">
        <v>217</v>
      </c>
      <c r="F602" t="s">
        <v>1327</v>
      </c>
      <c r="G602" s="17" t="s">
        <v>1328</v>
      </c>
      <c r="H602" t="s">
        <v>471</v>
      </c>
      <c r="I602" t="s">
        <v>43</v>
      </c>
      <c r="J602" t="s">
        <v>8</v>
      </c>
      <c r="K602" t="s">
        <v>59</v>
      </c>
      <c r="L602" t="s">
        <v>1329</v>
      </c>
      <c r="M602" t="s">
        <v>473</v>
      </c>
      <c r="N602">
        <v>0</v>
      </c>
      <c r="O602" t="s">
        <v>47</v>
      </c>
      <c r="P602">
        <v>25</v>
      </c>
      <c r="Q602" t="s">
        <v>62</v>
      </c>
      <c r="R602" t="s">
        <v>223</v>
      </c>
      <c r="S602" t="s">
        <v>139</v>
      </c>
      <c r="T602" t="s">
        <v>51</v>
      </c>
      <c r="U602" t="s">
        <v>262</v>
      </c>
      <c r="V602">
        <v>1.05</v>
      </c>
      <c r="W602" s="1">
        <v>1651.6500000000003</v>
      </c>
      <c r="X602">
        <v>1</v>
      </c>
      <c r="Y602">
        <v>0.8</v>
      </c>
      <c r="Z602">
        <v>4</v>
      </c>
      <c r="AA602">
        <v>0.2</v>
      </c>
      <c r="AB602" s="2">
        <v>0</v>
      </c>
      <c r="AC602" s="1">
        <v>0</v>
      </c>
      <c r="AD602" s="7">
        <v>43496</v>
      </c>
      <c r="AE602" s="7">
        <v>43496</v>
      </c>
      <c r="AF602">
        <v>0</v>
      </c>
      <c r="AG602" t="s">
        <v>53</v>
      </c>
      <c r="AH602" s="2">
        <v>0</v>
      </c>
      <c r="AI602" s="1">
        <v>0</v>
      </c>
      <c r="AJ602" s="1">
        <v>0</v>
      </c>
      <c r="AK602" s="6" t="str">
        <f>+IF(Tabla1[[#This Row],[REQUEST_TY]]="SR MANTENIMIENTO CORRECTIVO", "EMERGENCIA", "OTROS")</f>
        <v>EMERGENCIA</v>
      </c>
      <c r="AL602" s="6" t="str">
        <f>+_xlfn.IFS(Tabla1[[#This Row],[Veces obj]]&lt;=1,"0-1",Tabla1[[#This Row],[Veces obj]]&lt;=2,"1-2",Tabla1[[#This Row],[Veces obj]]&lt;=3,"2-3",TRUE,"&gt;3")</f>
        <v>0-1</v>
      </c>
      <c r="AM602" s="6" t="str">
        <f>+_xlfn.IFS(MONTH(Tabla1[[#This Row],[MES]])&lt;=3,"Q1",MONTH(Tabla1[[#This Row],[MES]])&lt;=6,"Q2",MONTH(Tabla1[[#This Row],[MES]])&lt;=9,"Q3",TRUE,"Q4")</f>
        <v>Q1</v>
      </c>
      <c r="AN602" t="str">
        <f>+IFERROR(VLOOKUP(Tabla1[[#This Row],[CUENTA]],CTAS[],2,0),"OTROS")</f>
        <v>OTROS</v>
      </c>
      <c r="AP602" t="str">
        <f>+IFERROR(VLOOKUP(Tabla1[[#This Row],[EMPLEADO]],IS[],3,0),"OTROS")</f>
        <v>OTROS</v>
      </c>
      <c r="AQ602" t="str">
        <f>+IFERROR(VLOOKUP(Tabla1[[#This Row],[EMPLEADO]],IS[[NÓMINA]:[INGENIERO]],2,0),"OTROS")</f>
        <v>OTROS</v>
      </c>
    </row>
    <row r="603" spans="1:43" x14ac:dyDescent="0.25">
      <c r="A603" t="s">
        <v>4444</v>
      </c>
      <c r="B603">
        <v>1</v>
      </c>
      <c r="C603" t="s">
        <v>4681</v>
      </c>
      <c r="D603" t="s">
        <v>38</v>
      </c>
      <c r="E603" t="s">
        <v>76</v>
      </c>
      <c r="F603" t="s">
        <v>4682</v>
      </c>
      <c r="G603" s="17" t="s">
        <v>2050</v>
      </c>
      <c r="H603" t="s">
        <v>58</v>
      </c>
      <c r="I603" t="s">
        <v>43</v>
      </c>
      <c r="J603" t="s">
        <v>8</v>
      </c>
      <c r="K603" t="s">
        <v>102</v>
      </c>
      <c r="L603" t="s">
        <v>2051</v>
      </c>
      <c r="M603" t="s">
        <v>61</v>
      </c>
      <c r="N603">
        <v>0</v>
      </c>
      <c r="O603" t="s">
        <v>47</v>
      </c>
      <c r="P603">
        <v>15</v>
      </c>
      <c r="Q603" t="s">
        <v>194</v>
      </c>
      <c r="R603" t="s">
        <v>63</v>
      </c>
      <c r="S603" t="s">
        <v>64</v>
      </c>
      <c r="T603" t="s">
        <v>51</v>
      </c>
      <c r="U603" t="s">
        <v>195</v>
      </c>
      <c r="V603">
        <v>0.6</v>
      </c>
      <c r="W603" s="1">
        <v>819</v>
      </c>
      <c r="X603">
        <v>1</v>
      </c>
      <c r="Y603">
        <v>1</v>
      </c>
      <c r="Z603">
        <v>5</v>
      </c>
      <c r="AA603">
        <v>0.2</v>
      </c>
      <c r="AB603" s="2">
        <v>0</v>
      </c>
      <c r="AC603" s="1">
        <v>0</v>
      </c>
      <c r="AD603" s="7">
        <v>43503</v>
      </c>
      <c r="AE603" s="7">
        <v>43503</v>
      </c>
      <c r="AF603">
        <v>0</v>
      </c>
      <c r="AG603" t="s">
        <v>53</v>
      </c>
      <c r="AH603" s="2">
        <v>0</v>
      </c>
      <c r="AI603" s="1">
        <v>0</v>
      </c>
      <c r="AJ603" s="1">
        <v>0</v>
      </c>
      <c r="AK603" s="6" t="str">
        <f>+IF(Tabla1[[#This Row],[REQUEST_TY]]="SR MANTENIMIENTO CORRECTIVO", "EMERGENCIA", "OTROS")</f>
        <v>EMERGENCIA</v>
      </c>
      <c r="AL603" s="6" t="str">
        <f>+_xlfn.IFS(Tabla1[[#This Row],[Veces obj]]&lt;=1,"0-1",Tabla1[[#This Row],[Veces obj]]&lt;=2,"1-2",Tabla1[[#This Row],[Veces obj]]&lt;=3,"2-3",TRUE,"&gt;3")</f>
        <v>0-1</v>
      </c>
      <c r="AM603" s="6" t="str">
        <f>+_xlfn.IFS(MONTH(Tabla1[[#This Row],[MES]])&lt;=3,"Q1",MONTH(Tabla1[[#This Row],[MES]])&lt;=6,"Q2",MONTH(Tabla1[[#This Row],[MES]])&lt;=9,"Q3",TRUE,"Q4")</f>
        <v>Q1</v>
      </c>
      <c r="AN603" t="str">
        <f>+IFERROR(VLOOKUP(Tabla1[[#This Row],[CUENTA]],CTAS[],2,0),"OTROS")</f>
        <v>OTROS</v>
      </c>
      <c r="AP603" t="str">
        <f>+IFERROR(VLOOKUP(Tabla1[[#This Row],[EMPLEADO]],IS[],3,0),"OTROS")</f>
        <v>OTROS</v>
      </c>
      <c r="AQ603" t="str">
        <f>+IFERROR(VLOOKUP(Tabla1[[#This Row],[EMPLEADO]],IS[[NÓMINA]:[INGENIERO]],2,0),"OTROS")</f>
        <v>OTROS</v>
      </c>
    </row>
    <row r="604" spans="1:43" x14ac:dyDescent="0.25">
      <c r="A604" t="s">
        <v>4444</v>
      </c>
      <c r="B604">
        <v>1</v>
      </c>
      <c r="C604" t="s">
        <v>5075</v>
      </c>
      <c r="D604" t="s">
        <v>38</v>
      </c>
      <c r="E604" t="s">
        <v>725</v>
      </c>
      <c r="F604" t="s">
        <v>5076</v>
      </c>
      <c r="G604" s="17" t="s">
        <v>1860</v>
      </c>
      <c r="H604" t="s">
        <v>213</v>
      </c>
      <c r="I604" t="s">
        <v>43</v>
      </c>
      <c r="J604" t="s">
        <v>8</v>
      </c>
      <c r="K604" t="s">
        <v>102</v>
      </c>
      <c r="L604" t="s">
        <v>753</v>
      </c>
      <c r="M604" t="s">
        <v>215</v>
      </c>
      <c r="N604">
        <v>0</v>
      </c>
      <c r="O604" t="s">
        <v>47</v>
      </c>
      <c r="P604">
        <v>25</v>
      </c>
      <c r="Q604" t="s">
        <v>62</v>
      </c>
      <c r="R604" t="s">
        <v>223</v>
      </c>
      <c r="S604" t="s">
        <v>139</v>
      </c>
      <c r="T604" t="s">
        <v>51</v>
      </c>
      <c r="U604" t="s">
        <v>262</v>
      </c>
      <c r="V604">
        <v>1.05</v>
      </c>
      <c r="W604" s="1">
        <v>1651.6500000000003</v>
      </c>
      <c r="X604">
        <v>1</v>
      </c>
      <c r="Y604">
        <v>0.8</v>
      </c>
      <c r="Z604">
        <v>4</v>
      </c>
      <c r="AA604">
        <v>0.2</v>
      </c>
      <c r="AB604" s="2">
        <v>0</v>
      </c>
      <c r="AC604" s="1">
        <v>0</v>
      </c>
      <c r="AD604" s="7">
        <v>43501</v>
      </c>
      <c r="AE604" s="7">
        <v>43502</v>
      </c>
      <c r="AF604">
        <v>1</v>
      </c>
      <c r="AG604" t="s">
        <v>53</v>
      </c>
      <c r="AH604" s="2">
        <v>0</v>
      </c>
      <c r="AI604" s="1">
        <v>0</v>
      </c>
      <c r="AJ604" s="1">
        <v>0</v>
      </c>
      <c r="AK604" s="6" t="str">
        <f>+IF(Tabla1[[#This Row],[REQUEST_TY]]="SR MANTENIMIENTO CORRECTIVO", "EMERGENCIA", "OTROS")</f>
        <v>EMERGENCIA</v>
      </c>
      <c r="AL604" s="6" t="str">
        <f>+_xlfn.IFS(Tabla1[[#This Row],[Veces obj]]&lt;=1,"0-1",Tabla1[[#This Row],[Veces obj]]&lt;=2,"1-2",Tabla1[[#This Row],[Veces obj]]&lt;=3,"2-3",TRUE,"&gt;3")</f>
        <v>0-1</v>
      </c>
      <c r="AM604" s="6" t="str">
        <f>+_xlfn.IFS(MONTH(Tabla1[[#This Row],[MES]])&lt;=3,"Q1",MONTH(Tabla1[[#This Row],[MES]])&lt;=6,"Q2",MONTH(Tabla1[[#This Row],[MES]])&lt;=9,"Q3",TRUE,"Q4")</f>
        <v>Q1</v>
      </c>
      <c r="AN604" t="str">
        <f>+IFERROR(VLOOKUP(Tabla1[[#This Row],[CUENTA]],CTAS[],2,0),"OTROS")</f>
        <v>OTROS</v>
      </c>
      <c r="AP604" t="str">
        <f>+IFERROR(VLOOKUP(Tabla1[[#This Row],[EMPLEADO]],IS[],3,0),"OTROS")</f>
        <v>OTROS</v>
      </c>
      <c r="AQ604" t="str">
        <f>+IFERROR(VLOOKUP(Tabla1[[#This Row],[EMPLEADO]],IS[[NÓMINA]:[INGENIERO]],2,0),"OTROS")</f>
        <v>OTROS</v>
      </c>
    </row>
    <row r="605" spans="1:43" x14ac:dyDescent="0.25">
      <c r="A605" t="s">
        <v>4444</v>
      </c>
      <c r="B605">
        <v>1</v>
      </c>
      <c r="C605" t="s">
        <v>5112</v>
      </c>
      <c r="D605" t="s">
        <v>38</v>
      </c>
      <c r="E605" t="s">
        <v>113</v>
      </c>
      <c r="F605" t="s">
        <v>5113</v>
      </c>
      <c r="G605" s="17" t="s">
        <v>5114</v>
      </c>
      <c r="H605" t="s">
        <v>308</v>
      </c>
      <c r="I605" t="s">
        <v>43</v>
      </c>
      <c r="J605" t="s">
        <v>8</v>
      </c>
      <c r="K605" t="s">
        <v>144</v>
      </c>
      <c r="L605" t="s">
        <v>616</v>
      </c>
      <c r="M605" t="s">
        <v>46</v>
      </c>
      <c r="N605">
        <v>0</v>
      </c>
      <c r="O605" t="s">
        <v>47</v>
      </c>
      <c r="P605">
        <v>2623</v>
      </c>
      <c r="Q605" t="s">
        <v>48</v>
      </c>
      <c r="R605" t="s">
        <v>49</v>
      </c>
      <c r="S605" t="s">
        <v>50</v>
      </c>
      <c r="T605" t="s">
        <v>51</v>
      </c>
      <c r="U605" t="s">
        <v>52</v>
      </c>
      <c r="V605">
        <v>1.05</v>
      </c>
      <c r="W605" s="1">
        <v>750.75000000000011</v>
      </c>
      <c r="X605">
        <v>1</v>
      </c>
      <c r="Y605">
        <v>1</v>
      </c>
      <c r="Z605">
        <v>5</v>
      </c>
      <c r="AA605">
        <v>0.2</v>
      </c>
      <c r="AB605" s="2">
        <v>0</v>
      </c>
      <c r="AC605" s="1">
        <v>0</v>
      </c>
      <c r="AD605" s="7">
        <v>43503</v>
      </c>
      <c r="AE605" s="7">
        <v>43503</v>
      </c>
      <c r="AF605">
        <v>0</v>
      </c>
      <c r="AG605" t="s">
        <v>53</v>
      </c>
      <c r="AH605" s="2">
        <v>0</v>
      </c>
      <c r="AI605" s="1">
        <v>0</v>
      </c>
      <c r="AJ605" s="1">
        <v>0</v>
      </c>
      <c r="AK605" s="6" t="str">
        <f>+IF(Tabla1[[#This Row],[REQUEST_TY]]="SR MANTENIMIENTO CORRECTIVO", "EMERGENCIA", "OTROS")</f>
        <v>EMERGENCIA</v>
      </c>
      <c r="AL605" s="6" t="str">
        <f>+_xlfn.IFS(Tabla1[[#This Row],[Veces obj]]&lt;=1,"0-1",Tabla1[[#This Row],[Veces obj]]&lt;=2,"1-2",Tabla1[[#This Row],[Veces obj]]&lt;=3,"2-3",TRUE,"&gt;3")</f>
        <v>0-1</v>
      </c>
      <c r="AM605" s="6" t="str">
        <f>+_xlfn.IFS(MONTH(Tabla1[[#This Row],[MES]])&lt;=3,"Q1",MONTH(Tabla1[[#This Row],[MES]])&lt;=6,"Q2",MONTH(Tabla1[[#This Row],[MES]])&lt;=9,"Q3",TRUE,"Q4")</f>
        <v>Q1</v>
      </c>
      <c r="AN605" t="str">
        <f>+IFERROR(VLOOKUP(Tabla1[[#This Row],[CUENTA]],CTAS[],2,0),"OTROS")</f>
        <v>OTROS</v>
      </c>
      <c r="AP605" t="str">
        <f>+IFERROR(VLOOKUP(Tabla1[[#This Row],[EMPLEADO]],IS[],3,0),"OTROS")</f>
        <v>OTROS</v>
      </c>
      <c r="AQ605" t="str">
        <f>+IFERROR(VLOOKUP(Tabla1[[#This Row],[EMPLEADO]],IS[[NÓMINA]:[INGENIERO]],2,0),"OTROS")</f>
        <v>OTROS</v>
      </c>
    </row>
    <row r="606" spans="1:43" x14ac:dyDescent="0.25">
      <c r="A606" t="s">
        <v>4444</v>
      </c>
      <c r="B606">
        <v>1</v>
      </c>
      <c r="C606" t="s">
        <v>5134</v>
      </c>
      <c r="D606" t="s">
        <v>38</v>
      </c>
      <c r="E606" t="s">
        <v>76</v>
      </c>
      <c r="F606" t="s">
        <v>5135</v>
      </c>
      <c r="G606" s="17" t="s">
        <v>1074</v>
      </c>
      <c r="H606" t="s">
        <v>213</v>
      </c>
      <c r="I606" t="s">
        <v>43</v>
      </c>
      <c r="J606" t="s">
        <v>8</v>
      </c>
      <c r="K606" t="s">
        <v>59</v>
      </c>
      <c r="L606" t="s">
        <v>1075</v>
      </c>
      <c r="M606" t="s">
        <v>215</v>
      </c>
      <c r="N606">
        <v>0</v>
      </c>
      <c r="O606" t="s">
        <v>47</v>
      </c>
      <c r="P606">
        <v>23</v>
      </c>
      <c r="Q606" t="s">
        <v>62</v>
      </c>
      <c r="R606" t="s">
        <v>63</v>
      </c>
      <c r="S606" t="s">
        <v>64</v>
      </c>
      <c r="T606" t="s">
        <v>51</v>
      </c>
      <c r="U606" t="s">
        <v>65</v>
      </c>
      <c r="V606">
        <v>0.8</v>
      </c>
      <c r="W606" s="1">
        <v>1092</v>
      </c>
      <c r="X606">
        <v>1</v>
      </c>
      <c r="Y606">
        <v>1</v>
      </c>
      <c r="Z606">
        <v>5</v>
      </c>
      <c r="AA606">
        <v>0.2</v>
      </c>
      <c r="AB606" s="2">
        <v>0</v>
      </c>
      <c r="AC606" s="1">
        <v>0</v>
      </c>
      <c r="AD606" s="7">
        <v>43503</v>
      </c>
      <c r="AE606" s="7">
        <v>43504</v>
      </c>
      <c r="AF606">
        <v>1</v>
      </c>
      <c r="AG606" t="s">
        <v>53</v>
      </c>
      <c r="AH606" s="2">
        <v>0</v>
      </c>
      <c r="AI606" s="1">
        <v>0</v>
      </c>
      <c r="AJ606" s="1">
        <v>0</v>
      </c>
      <c r="AK606" s="6" t="str">
        <f>+IF(Tabla1[[#This Row],[REQUEST_TY]]="SR MANTENIMIENTO CORRECTIVO", "EMERGENCIA", "OTROS")</f>
        <v>EMERGENCIA</v>
      </c>
      <c r="AL606" s="6" t="str">
        <f>+_xlfn.IFS(Tabla1[[#This Row],[Veces obj]]&lt;=1,"0-1",Tabla1[[#This Row],[Veces obj]]&lt;=2,"1-2",Tabla1[[#This Row],[Veces obj]]&lt;=3,"2-3",TRUE,"&gt;3")</f>
        <v>0-1</v>
      </c>
      <c r="AM606" s="6" t="str">
        <f>+_xlfn.IFS(MONTH(Tabla1[[#This Row],[MES]])&lt;=3,"Q1",MONTH(Tabla1[[#This Row],[MES]])&lt;=6,"Q2",MONTH(Tabla1[[#This Row],[MES]])&lt;=9,"Q3",TRUE,"Q4")</f>
        <v>Q1</v>
      </c>
      <c r="AN606" t="str">
        <f>+IFERROR(VLOOKUP(Tabla1[[#This Row],[CUENTA]],CTAS[],2,0),"OTROS")</f>
        <v>OTROS</v>
      </c>
      <c r="AP606" t="str">
        <f>+IFERROR(VLOOKUP(Tabla1[[#This Row],[EMPLEADO]],IS[],3,0),"OTROS")</f>
        <v>OTROS</v>
      </c>
      <c r="AQ606" t="str">
        <f>+IFERROR(VLOOKUP(Tabla1[[#This Row],[EMPLEADO]],IS[[NÓMINA]:[INGENIERO]],2,0),"OTROS")</f>
        <v>OTROS</v>
      </c>
    </row>
    <row r="607" spans="1:43" x14ac:dyDescent="0.25">
      <c r="A607" t="s">
        <v>4444</v>
      </c>
      <c r="B607">
        <v>1</v>
      </c>
      <c r="C607" t="s">
        <v>5601</v>
      </c>
      <c r="D607" t="s">
        <v>38</v>
      </c>
      <c r="E607" t="s">
        <v>373</v>
      </c>
      <c r="F607" t="s">
        <v>5602</v>
      </c>
      <c r="G607" s="17" t="s">
        <v>5603</v>
      </c>
      <c r="H607" t="s">
        <v>308</v>
      </c>
      <c r="I607" t="s">
        <v>43</v>
      </c>
      <c r="J607" t="s">
        <v>8</v>
      </c>
      <c r="K607" t="s">
        <v>495</v>
      </c>
      <c r="L607" t="s">
        <v>496</v>
      </c>
      <c r="M607" t="s">
        <v>46</v>
      </c>
      <c r="N607">
        <v>0</v>
      </c>
      <c r="O607" t="s">
        <v>47</v>
      </c>
      <c r="P607">
        <v>115</v>
      </c>
      <c r="Q607" t="s">
        <v>48</v>
      </c>
      <c r="R607" t="s">
        <v>153</v>
      </c>
      <c r="S607" t="s">
        <v>50</v>
      </c>
      <c r="T607" t="s">
        <v>51</v>
      </c>
      <c r="U607" t="s">
        <v>52</v>
      </c>
      <c r="V607">
        <v>1.05</v>
      </c>
      <c r="W607" s="1">
        <v>750.75000000000011</v>
      </c>
      <c r="X607">
        <v>1</v>
      </c>
      <c r="Y607">
        <v>1</v>
      </c>
      <c r="Z607">
        <v>5</v>
      </c>
      <c r="AA607">
        <v>0.2</v>
      </c>
      <c r="AB607" s="2">
        <v>0</v>
      </c>
      <c r="AC607" s="1">
        <v>0</v>
      </c>
      <c r="AD607" s="7">
        <v>43508</v>
      </c>
      <c r="AE607" s="7">
        <v>43509</v>
      </c>
      <c r="AF607">
        <v>1</v>
      </c>
      <c r="AG607" t="s">
        <v>53</v>
      </c>
      <c r="AH607" s="2">
        <v>0</v>
      </c>
      <c r="AI607" s="1">
        <v>0</v>
      </c>
      <c r="AJ607" s="1">
        <v>0</v>
      </c>
      <c r="AK607" s="6" t="str">
        <f>+IF(Tabla1[[#This Row],[REQUEST_TY]]="SR MANTENIMIENTO CORRECTIVO", "EMERGENCIA", "OTROS")</f>
        <v>EMERGENCIA</v>
      </c>
      <c r="AL607" s="6" t="str">
        <f>+_xlfn.IFS(Tabla1[[#This Row],[Veces obj]]&lt;=1,"0-1",Tabla1[[#This Row],[Veces obj]]&lt;=2,"1-2",Tabla1[[#This Row],[Veces obj]]&lt;=3,"2-3",TRUE,"&gt;3")</f>
        <v>0-1</v>
      </c>
      <c r="AM607" s="6" t="str">
        <f>+_xlfn.IFS(MONTH(Tabla1[[#This Row],[MES]])&lt;=3,"Q1",MONTH(Tabla1[[#This Row],[MES]])&lt;=6,"Q2",MONTH(Tabla1[[#This Row],[MES]])&lt;=9,"Q3",TRUE,"Q4")</f>
        <v>Q1</v>
      </c>
      <c r="AN607" t="str">
        <f>+IFERROR(VLOOKUP(Tabla1[[#This Row],[CUENTA]],CTAS[],2,0),"OTROS")</f>
        <v>OTROS</v>
      </c>
      <c r="AP607" t="str">
        <f>+IFERROR(VLOOKUP(Tabla1[[#This Row],[EMPLEADO]],IS[],3,0),"OTROS")</f>
        <v>OTROS</v>
      </c>
      <c r="AQ607" t="str">
        <f>+IFERROR(VLOOKUP(Tabla1[[#This Row],[EMPLEADO]],IS[[NÓMINA]:[INGENIERO]],2,0),"OTROS")</f>
        <v>OTROS</v>
      </c>
    </row>
    <row r="608" spans="1:43" x14ac:dyDescent="0.25">
      <c r="A608" t="s">
        <v>36</v>
      </c>
      <c r="B608">
        <v>1</v>
      </c>
      <c r="C608" t="s">
        <v>2549</v>
      </c>
      <c r="D608" t="s">
        <v>38</v>
      </c>
      <c r="E608" t="s">
        <v>76</v>
      </c>
      <c r="F608" t="s">
        <v>2550</v>
      </c>
      <c r="G608" s="17" t="s">
        <v>1101</v>
      </c>
      <c r="H608" t="s">
        <v>266</v>
      </c>
      <c r="I608" t="s">
        <v>43</v>
      </c>
      <c r="J608" t="s">
        <v>8</v>
      </c>
      <c r="K608" t="s">
        <v>59</v>
      </c>
      <c r="L608" t="s">
        <v>1102</v>
      </c>
      <c r="M608" t="s">
        <v>73</v>
      </c>
      <c r="N608">
        <v>0</v>
      </c>
      <c r="O608" t="s">
        <v>47</v>
      </c>
      <c r="P608">
        <v>22</v>
      </c>
      <c r="Q608" t="s">
        <v>62</v>
      </c>
      <c r="R608" t="s">
        <v>63</v>
      </c>
      <c r="S608" t="s">
        <v>64</v>
      </c>
      <c r="T608" t="s">
        <v>51</v>
      </c>
      <c r="U608" t="s">
        <v>65</v>
      </c>
      <c r="V608">
        <v>0.8</v>
      </c>
      <c r="W608" s="1">
        <v>1092</v>
      </c>
      <c r="X608">
        <v>1</v>
      </c>
      <c r="Y608">
        <v>2.5299999999999998</v>
      </c>
      <c r="Z608">
        <v>5</v>
      </c>
      <c r="AA608">
        <v>0.50600000000000001</v>
      </c>
      <c r="AB608" s="2">
        <v>0</v>
      </c>
      <c r="AC608" s="1">
        <v>0</v>
      </c>
      <c r="AD608" s="7">
        <v>43472</v>
      </c>
      <c r="AE608" s="7">
        <v>43472</v>
      </c>
      <c r="AF608">
        <v>0</v>
      </c>
      <c r="AG608" t="s">
        <v>53</v>
      </c>
      <c r="AH608" s="2">
        <v>0</v>
      </c>
      <c r="AI608" s="1">
        <v>0</v>
      </c>
      <c r="AJ608" s="1">
        <v>0</v>
      </c>
      <c r="AK608" s="6" t="str">
        <f>+IF(Tabla1[[#This Row],[REQUEST_TY]]="SR MANTENIMIENTO CORRECTIVO", "EMERGENCIA", "OTROS")</f>
        <v>EMERGENCIA</v>
      </c>
      <c r="AL608" s="6" t="str">
        <f>+_xlfn.IFS(Tabla1[[#This Row],[Veces obj]]&lt;=1,"0-1",Tabla1[[#This Row],[Veces obj]]&lt;=2,"1-2",Tabla1[[#This Row],[Veces obj]]&lt;=3,"2-3",TRUE,"&gt;3")</f>
        <v>0-1</v>
      </c>
      <c r="AM608" s="6" t="str">
        <f>+_xlfn.IFS(MONTH(Tabla1[[#This Row],[MES]])&lt;=3,"Q1",MONTH(Tabla1[[#This Row],[MES]])&lt;=6,"Q2",MONTH(Tabla1[[#This Row],[MES]])&lt;=9,"Q3",TRUE,"Q4")</f>
        <v>Q1</v>
      </c>
      <c r="AN608" t="str">
        <f>+IFERROR(VLOOKUP(Tabla1[[#This Row],[CUENTA]],CTAS[],2,0),"OTROS")</f>
        <v>OTROS</v>
      </c>
      <c r="AO608">
        <v>1</v>
      </c>
      <c r="AP608" t="str">
        <f>+IFERROR(VLOOKUP(Tabla1[[#This Row],[EMPLEADO]],IS[],3,0),"OTROS")</f>
        <v>JUAREZ</v>
      </c>
      <c r="AQ608" t="str">
        <f>+IFERROR(VLOOKUP(Tabla1[[#This Row],[EMPLEADO]],IS[[NÓMINA]:[INGENIERO]],2,0),"OTROS")</f>
        <v>CESAR MAR</v>
      </c>
    </row>
    <row r="609" spans="1:43" x14ac:dyDescent="0.25">
      <c r="A609" t="s">
        <v>4444</v>
      </c>
      <c r="B609">
        <v>1</v>
      </c>
      <c r="C609" t="s">
        <v>7112</v>
      </c>
      <c r="D609" t="s">
        <v>38</v>
      </c>
      <c r="E609" t="s">
        <v>1208</v>
      </c>
      <c r="F609" t="s">
        <v>7113</v>
      </c>
      <c r="G609" s="17" t="s">
        <v>7114</v>
      </c>
      <c r="H609" t="s">
        <v>253</v>
      </c>
      <c r="I609" t="s">
        <v>43</v>
      </c>
      <c r="J609" t="s">
        <v>8</v>
      </c>
      <c r="K609" t="s">
        <v>254</v>
      </c>
      <c r="L609" t="s">
        <v>7115</v>
      </c>
      <c r="M609" t="s">
        <v>1436</v>
      </c>
      <c r="N609">
        <v>0</v>
      </c>
      <c r="O609" t="s">
        <v>47</v>
      </c>
      <c r="P609">
        <v>2643</v>
      </c>
      <c r="Q609" t="s">
        <v>48</v>
      </c>
      <c r="R609" t="s">
        <v>153</v>
      </c>
      <c r="S609" t="s">
        <v>50</v>
      </c>
      <c r="T609" t="s">
        <v>51</v>
      </c>
      <c r="U609" t="s">
        <v>52</v>
      </c>
      <c r="V609">
        <v>1.05</v>
      </c>
      <c r="W609" s="1">
        <v>750.75000000000011</v>
      </c>
      <c r="X609">
        <v>1</v>
      </c>
      <c r="Y609">
        <v>1</v>
      </c>
      <c r="Z609">
        <v>5</v>
      </c>
      <c r="AA609">
        <v>0.2</v>
      </c>
      <c r="AB609" s="2">
        <v>0</v>
      </c>
      <c r="AC609" s="1">
        <v>0</v>
      </c>
      <c r="AD609" s="7">
        <v>43524</v>
      </c>
      <c r="AE609" s="7">
        <v>43524</v>
      </c>
      <c r="AF609">
        <v>0</v>
      </c>
      <c r="AG609" t="s">
        <v>53</v>
      </c>
      <c r="AH609" s="2">
        <v>0</v>
      </c>
      <c r="AI609" s="1">
        <v>0</v>
      </c>
      <c r="AJ609" s="1">
        <v>0</v>
      </c>
      <c r="AK609" s="6" t="str">
        <f>+IF(Tabla1[[#This Row],[REQUEST_TY]]="SR MANTENIMIENTO CORRECTIVO", "EMERGENCIA", "OTROS")</f>
        <v>EMERGENCIA</v>
      </c>
      <c r="AL609" s="6" t="str">
        <f>+_xlfn.IFS(Tabla1[[#This Row],[Veces obj]]&lt;=1,"0-1",Tabla1[[#This Row],[Veces obj]]&lt;=2,"1-2",Tabla1[[#This Row],[Veces obj]]&lt;=3,"2-3",TRUE,"&gt;3")</f>
        <v>0-1</v>
      </c>
      <c r="AM609" s="6" t="str">
        <f>+_xlfn.IFS(MONTH(Tabla1[[#This Row],[MES]])&lt;=3,"Q1",MONTH(Tabla1[[#This Row],[MES]])&lt;=6,"Q2",MONTH(Tabla1[[#This Row],[MES]])&lt;=9,"Q3",TRUE,"Q4")</f>
        <v>Q1</v>
      </c>
      <c r="AN609" t="str">
        <f>+IFERROR(VLOOKUP(Tabla1[[#This Row],[CUENTA]],CTAS[],2,0),"OTROS")</f>
        <v>OTROS</v>
      </c>
      <c r="AP609" t="str">
        <f>+IFERROR(VLOOKUP(Tabla1[[#This Row],[EMPLEADO]],IS[],3,0),"OTROS")</f>
        <v>OTROS</v>
      </c>
      <c r="AQ609" t="str">
        <f>+IFERROR(VLOOKUP(Tabla1[[#This Row],[EMPLEADO]],IS[[NÓMINA]:[INGENIERO]],2,0),"OTROS")</f>
        <v>OTROS</v>
      </c>
    </row>
    <row r="610" spans="1:43" x14ac:dyDescent="0.25">
      <c r="A610" t="s">
        <v>36</v>
      </c>
      <c r="B610">
        <v>1</v>
      </c>
      <c r="C610" t="s">
        <v>1330</v>
      </c>
      <c r="D610" t="s">
        <v>38</v>
      </c>
      <c r="E610" t="s">
        <v>884</v>
      </c>
      <c r="F610" t="s">
        <v>1331</v>
      </c>
      <c r="G610" s="17" t="s">
        <v>886</v>
      </c>
      <c r="H610" t="s">
        <v>308</v>
      </c>
      <c r="I610" t="s">
        <v>43</v>
      </c>
      <c r="J610" t="s">
        <v>8</v>
      </c>
      <c r="K610" t="s">
        <v>144</v>
      </c>
      <c r="L610" t="s">
        <v>616</v>
      </c>
      <c r="M610" t="s">
        <v>46</v>
      </c>
      <c r="N610">
        <v>0</v>
      </c>
      <c r="O610" t="s">
        <v>47</v>
      </c>
      <c r="P610">
        <v>7</v>
      </c>
      <c r="Q610" t="s">
        <v>194</v>
      </c>
      <c r="R610" t="s">
        <v>95</v>
      </c>
      <c r="S610" t="s">
        <v>64</v>
      </c>
      <c r="T610" t="s">
        <v>51</v>
      </c>
      <c r="U610" t="s">
        <v>195</v>
      </c>
      <c r="V610">
        <v>0.6</v>
      </c>
      <c r="W610" s="1">
        <v>819</v>
      </c>
      <c r="X610">
        <v>1</v>
      </c>
      <c r="Y610">
        <v>1.01</v>
      </c>
      <c r="Z610">
        <v>5</v>
      </c>
      <c r="AA610">
        <v>0.20200000000000001</v>
      </c>
      <c r="AB610" s="2">
        <v>0</v>
      </c>
      <c r="AC610" s="1">
        <v>0</v>
      </c>
      <c r="AD610" s="7">
        <v>43495</v>
      </c>
      <c r="AE610" s="7">
        <v>43496</v>
      </c>
      <c r="AF610">
        <v>1</v>
      </c>
      <c r="AG610" t="s">
        <v>53</v>
      </c>
      <c r="AH610" s="2">
        <v>0</v>
      </c>
      <c r="AI610" s="1">
        <v>0</v>
      </c>
      <c r="AJ610" s="1">
        <v>0</v>
      </c>
      <c r="AK610" s="6" t="str">
        <f>+IF(Tabla1[[#This Row],[REQUEST_TY]]="SR MANTENIMIENTO CORRECTIVO", "EMERGENCIA", "OTROS")</f>
        <v>EMERGENCIA</v>
      </c>
      <c r="AL610" s="6" t="str">
        <f>+_xlfn.IFS(Tabla1[[#This Row],[Veces obj]]&lt;=1,"0-1",Tabla1[[#This Row],[Veces obj]]&lt;=2,"1-2",Tabla1[[#This Row],[Veces obj]]&lt;=3,"2-3",TRUE,"&gt;3")</f>
        <v>0-1</v>
      </c>
      <c r="AM610" s="6" t="str">
        <f>+_xlfn.IFS(MONTH(Tabla1[[#This Row],[MES]])&lt;=3,"Q1",MONTH(Tabla1[[#This Row],[MES]])&lt;=6,"Q2",MONTH(Tabla1[[#This Row],[MES]])&lt;=9,"Q3",TRUE,"Q4")</f>
        <v>Q1</v>
      </c>
      <c r="AN610" t="str">
        <f>+IFERROR(VLOOKUP(Tabla1[[#This Row],[CUENTA]],CTAS[],2,0),"OTROS")</f>
        <v>OTROS</v>
      </c>
      <c r="AP610" t="str">
        <f>+IFERROR(VLOOKUP(Tabla1[[#This Row],[EMPLEADO]],IS[],3,0),"OTROS")</f>
        <v>OTROS</v>
      </c>
      <c r="AQ610" t="str">
        <f>+IFERROR(VLOOKUP(Tabla1[[#This Row],[EMPLEADO]],IS[[NÓMINA]:[INGENIERO]],2,0),"OTROS")</f>
        <v>OTROS</v>
      </c>
    </row>
    <row r="611" spans="1:43" x14ac:dyDescent="0.25">
      <c r="A611" t="s">
        <v>4444</v>
      </c>
      <c r="B611">
        <v>1</v>
      </c>
      <c r="C611" t="s">
        <v>7244</v>
      </c>
      <c r="D611" t="s">
        <v>38</v>
      </c>
      <c r="E611" t="s">
        <v>67</v>
      </c>
      <c r="F611" t="s">
        <v>7243</v>
      </c>
      <c r="G611" s="17" t="s">
        <v>7245</v>
      </c>
      <c r="H611" t="s">
        <v>204</v>
      </c>
      <c r="I611" t="s">
        <v>43</v>
      </c>
      <c r="J611" t="s">
        <v>8</v>
      </c>
      <c r="K611" t="s">
        <v>7246</v>
      </c>
      <c r="L611" t="s">
        <v>7247</v>
      </c>
      <c r="M611" t="s">
        <v>206</v>
      </c>
      <c r="N611">
        <v>0</v>
      </c>
      <c r="O611" t="s">
        <v>47</v>
      </c>
      <c r="P611">
        <v>2645</v>
      </c>
      <c r="Q611" t="s">
        <v>48</v>
      </c>
      <c r="R611" t="s">
        <v>74</v>
      </c>
      <c r="S611" t="s">
        <v>50</v>
      </c>
      <c r="T611" t="s">
        <v>208</v>
      </c>
      <c r="U611" t="s">
        <v>52</v>
      </c>
      <c r="V611">
        <v>1.05</v>
      </c>
      <c r="W611" s="1">
        <v>750.75000000000011</v>
      </c>
      <c r="X611">
        <v>1</v>
      </c>
      <c r="Y611">
        <v>1.82</v>
      </c>
      <c r="Z611">
        <v>9</v>
      </c>
      <c r="AA611">
        <v>0.20222222222222222</v>
      </c>
      <c r="AB611" s="2">
        <v>0</v>
      </c>
      <c r="AC611" s="1">
        <v>0</v>
      </c>
      <c r="AD611" s="7">
        <v>43523</v>
      </c>
      <c r="AE611" s="7">
        <v>43524</v>
      </c>
      <c r="AF611">
        <v>1</v>
      </c>
      <c r="AG611" t="s">
        <v>53</v>
      </c>
      <c r="AH611" s="2">
        <v>0</v>
      </c>
      <c r="AI611" s="1">
        <v>0</v>
      </c>
      <c r="AJ611" s="1">
        <v>0</v>
      </c>
      <c r="AK611" s="6" t="str">
        <f>+IF(Tabla1[[#This Row],[REQUEST_TY]]="SR MANTENIMIENTO CORRECTIVO", "EMERGENCIA", "OTROS")</f>
        <v>EMERGENCIA</v>
      </c>
      <c r="AL611" s="6" t="str">
        <f>+_xlfn.IFS(Tabla1[[#This Row],[Veces obj]]&lt;=1,"0-1",Tabla1[[#This Row],[Veces obj]]&lt;=2,"1-2",Tabla1[[#This Row],[Veces obj]]&lt;=3,"2-3",TRUE,"&gt;3")</f>
        <v>0-1</v>
      </c>
      <c r="AM611" s="6" t="str">
        <f>+_xlfn.IFS(MONTH(Tabla1[[#This Row],[MES]])&lt;=3,"Q1",MONTH(Tabla1[[#This Row],[MES]])&lt;=6,"Q2",MONTH(Tabla1[[#This Row],[MES]])&lt;=9,"Q3",TRUE,"Q4")</f>
        <v>Q1</v>
      </c>
      <c r="AN611" t="str">
        <f>+IFERROR(VLOOKUP(Tabla1[[#This Row],[CUENTA]],CTAS[],2,0),"OTROS")</f>
        <v>OTROS</v>
      </c>
      <c r="AP611" t="str">
        <f>+IFERROR(VLOOKUP(Tabla1[[#This Row],[EMPLEADO]],IS[],3,0),"OTROS")</f>
        <v>OTROS</v>
      </c>
      <c r="AQ611" t="str">
        <f>+IFERROR(VLOOKUP(Tabla1[[#This Row],[EMPLEADO]],IS[[NÓMINA]:[INGENIERO]],2,0),"OTROS")</f>
        <v>OTROS</v>
      </c>
    </row>
    <row r="612" spans="1:43" x14ac:dyDescent="0.25">
      <c r="A612" t="s">
        <v>36</v>
      </c>
      <c r="B612">
        <v>1</v>
      </c>
      <c r="C612" t="s">
        <v>1332</v>
      </c>
      <c r="D612" t="s">
        <v>38</v>
      </c>
      <c r="E612" t="s">
        <v>89</v>
      </c>
      <c r="F612" t="s">
        <v>1333</v>
      </c>
      <c r="G612" s="17" t="s">
        <v>1334</v>
      </c>
      <c r="H612" t="s">
        <v>1063</v>
      </c>
      <c r="I612" t="s">
        <v>43</v>
      </c>
      <c r="J612" t="s">
        <v>8</v>
      </c>
      <c r="K612" t="s">
        <v>199</v>
      </c>
      <c r="L612" t="s">
        <v>1263</v>
      </c>
      <c r="M612" t="s">
        <v>1264</v>
      </c>
      <c r="N612">
        <v>0</v>
      </c>
      <c r="O612" t="s">
        <v>47</v>
      </c>
      <c r="P612">
        <v>13</v>
      </c>
      <c r="Q612" t="s">
        <v>194</v>
      </c>
      <c r="R612" t="s">
        <v>95</v>
      </c>
      <c r="S612" t="s">
        <v>64</v>
      </c>
      <c r="T612" t="s">
        <v>51</v>
      </c>
      <c r="U612" t="s">
        <v>195</v>
      </c>
      <c r="V612">
        <v>0.6</v>
      </c>
      <c r="W612" s="1">
        <v>819</v>
      </c>
      <c r="X612">
        <v>1</v>
      </c>
      <c r="Y612">
        <v>1.02</v>
      </c>
      <c r="Z612">
        <v>5</v>
      </c>
      <c r="AA612">
        <v>0.20400000000000001</v>
      </c>
      <c r="AB612" s="2">
        <v>0</v>
      </c>
      <c r="AC612" s="1">
        <v>0</v>
      </c>
      <c r="AD612" s="7">
        <v>43467</v>
      </c>
      <c r="AE612" s="7">
        <v>43467</v>
      </c>
      <c r="AF612">
        <v>0</v>
      </c>
      <c r="AG612" t="s">
        <v>53</v>
      </c>
      <c r="AH612" s="2">
        <v>0</v>
      </c>
      <c r="AI612" s="1">
        <v>0</v>
      </c>
      <c r="AJ612" s="1">
        <v>0</v>
      </c>
      <c r="AK612" s="6" t="str">
        <f>+IF(Tabla1[[#This Row],[REQUEST_TY]]="SR MANTENIMIENTO CORRECTIVO", "EMERGENCIA", "OTROS")</f>
        <v>EMERGENCIA</v>
      </c>
      <c r="AL612" s="6" t="str">
        <f>+_xlfn.IFS(Tabla1[[#This Row],[Veces obj]]&lt;=1,"0-1",Tabla1[[#This Row],[Veces obj]]&lt;=2,"1-2",Tabla1[[#This Row],[Veces obj]]&lt;=3,"2-3",TRUE,"&gt;3")</f>
        <v>0-1</v>
      </c>
      <c r="AM612" s="6" t="str">
        <f>+_xlfn.IFS(MONTH(Tabla1[[#This Row],[MES]])&lt;=3,"Q1",MONTH(Tabla1[[#This Row],[MES]])&lt;=6,"Q2",MONTH(Tabla1[[#This Row],[MES]])&lt;=9,"Q3",TRUE,"Q4")</f>
        <v>Q1</v>
      </c>
      <c r="AN612" t="str">
        <f>+IFERROR(VLOOKUP(Tabla1[[#This Row],[CUENTA]],CTAS[],2,0),"OTROS")</f>
        <v>OTROS</v>
      </c>
      <c r="AP612" t="str">
        <f>+IFERROR(VLOOKUP(Tabla1[[#This Row],[EMPLEADO]],IS[],3,0),"OTROS")</f>
        <v>OTROS</v>
      </c>
      <c r="AQ612" t="str">
        <f>+IFERROR(VLOOKUP(Tabla1[[#This Row],[EMPLEADO]],IS[[NÓMINA]:[INGENIERO]],2,0),"OTROS")</f>
        <v>OTROS</v>
      </c>
    </row>
    <row r="613" spans="1:43" x14ac:dyDescent="0.25">
      <c r="A613" t="s">
        <v>36</v>
      </c>
      <c r="B613">
        <v>1</v>
      </c>
      <c r="C613" t="s">
        <v>1335</v>
      </c>
      <c r="D613" t="s">
        <v>38</v>
      </c>
      <c r="E613" t="s">
        <v>294</v>
      </c>
      <c r="F613" t="s">
        <v>1336</v>
      </c>
      <c r="G613" s="17" t="s">
        <v>1337</v>
      </c>
      <c r="H613" t="s">
        <v>1063</v>
      </c>
      <c r="I613" t="s">
        <v>43</v>
      </c>
      <c r="J613" t="s">
        <v>8</v>
      </c>
      <c r="K613" t="s">
        <v>1338</v>
      </c>
      <c r="L613" t="s">
        <v>1339</v>
      </c>
      <c r="M613" t="s">
        <v>387</v>
      </c>
      <c r="N613">
        <v>0</v>
      </c>
      <c r="O613" t="s">
        <v>47</v>
      </c>
      <c r="P613">
        <v>24</v>
      </c>
      <c r="Q613" t="s">
        <v>62</v>
      </c>
      <c r="R613" t="s">
        <v>95</v>
      </c>
      <c r="S613" t="s">
        <v>64</v>
      </c>
      <c r="T613" t="s">
        <v>51</v>
      </c>
      <c r="U613" t="s">
        <v>65</v>
      </c>
      <c r="V613">
        <v>0.8</v>
      </c>
      <c r="W613" s="1">
        <v>1092</v>
      </c>
      <c r="X613">
        <v>1</v>
      </c>
      <c r="Y613">
        <v>1.02</v>
      </c>
      <c r="Z613">
        <v>5</v>
      </c>
      <c r="AA613">
        <v>0.20400000000000001</v>
      </c>
      <c r="AB613" s="2">
        <v>0</v>
      </c>
      <c r="AC613" s="1">
        <v>0</v>
      </c>
      <c r="AD613" s="7">
        <v>43473</v>
      </c>
      <c r="AE613" s="7">
        <v>43473</v>
      </c>
      <c r="AF613">
        <v>0</v>
      </c>
      <c r="AG613" t="s">
        <v>53</v>
      </c>
      <c r="AH613" s="2">
        <v>0</v>
      </c>
      <c r="AI613" s="1">
        <v>0</v>
      </c>
      <c r="AJ613" s="1">
        <v>0</v>
      </c>
      <c r="AK613" s="6" t="str">
        <f>+IF(Tabla1[[#This Row],[REQUEST_TY]]="SR MANTENIMIENTO CORRECTIVO", "EMERGENCIA", "OTROS")</f>
        <v>EMERGENCIA</v>
      </c>
      <c r="AL613" s="6" t="str">
        <f>+_xlfn.IFS(Tabla1[[#This Row],[Veces obj]]&lt;=1,"0-1",Tabla1[[#This Row],[Veces obj]]&lt;=2,"1-2",Tabla1[[#This Row],[Veces obj]]&lt;=3,"2-3",TRUE,"&gt;3")</f>
        <v>0-1</v>
      </c>
      <c r="AM613" s="6" t="str">
        <f>+_xlfn.IFS(MONTH(Tabla1[[#This Row],[MES]])&lt;=3,"Q1",MONTH(Tabla1[[#This Row],[MES]])&lt;=6,"Q2",MONTH(Tabla1[[#This Row],[MES]])&lt;=9,"Q3",TRUE,"Q4")</f>
        <v>Q1</v>
      </c>
      <c r="AN613" t="str">
        <f>+IFERROR(VLOOKUP(Tabla1[[#This Row],[CUENTA]],CTAS[],2,0),"OTROS")</f>
        <v>OTROS</v>
      </c>
      <c r="AP613" t="str">
        <f>+IFERROR(VLOOKUP(Tabla1[[#This Row],[EMPLEADO]],IS[],3,0),"OTROS")</f>
        <v>OTROS</v>
      </c>
      <c r="AQ613" t="str">
        <f>+IFERROR(VLOOKUP(Tabla1[[#This Row],[EMPLEADO]],IS[[NÓMINA]:[INGENIERO]],2,0),"OTROS")</f>
        <v>OTROS</v>
      </c>
    </row>
    <row r="614" spans="1:43" x14ac:dyDescent="0.25">
      <c r="A614" t="s">
        <v>36</v>
      </c>
      <c r="B614">
        <v>1</v>
      </c>
      <c r="C614" t="s">
        <v>1340</v>
      </c>
      <c r="D614" t="s">
        <v>38</v>
      </c>
      <c r="E614" t="s">
        <v>39</v>
      </c>
      <c r="F614" t="s">
        <v>1341</v>
      </c>
      <c r="G614" s="17" t="s">
        <v>1342</v>
      </c>
      <c r="H614" t="s">
        <v>646</v>
      </c>
      <c r="I614" t="s">
        <v>43</v>
      </c>
      <c r="J614" t="s">
        <v>8</v>
      </c>
      <c r="K614" t="s">
        <v>1343</v>
      </c>
      <c r="L614" t="s">
        <v>1344</v>
      </c>
      <c r="M614" t="s">
        <v>649</v>
      </c>
      <c r="N614">
        <v>0</v>
      </c>
      <c r="O614" t="s">
        <v>47</v>
      </c>
      <c r="P614">
        <v>2584</v>
      </c>
      <c r="Q614" t="s">
        <v>48</v>
      </c>
      <c r="R614" t="s">
        <v>49</v>
      </c>
      <c r="S614" t="s">
        <v>50</v>
      </c>
      <c r="T614" t="s">
        <v>51</v>
      </c>
      <c r="U614" t="s">
        <v>52</v>
      </c>
      <c r="V614">
        <v>1.05</v>
      </c>
      <c r="W614" s="1">
        <v>750.75000000000011</v>
      </c>
      <c r="X614">
        <v>1</v>
      </c>
      <c r="Y614">
        <v>1.03</v>
      </c>
      <c r="Z614">
        <v>5</v>
      </c>
      <c r="AA614">
        <v>0.20600000000000002</v>
      </c>
      <c r="AB614" s="2">
        <v>0</v>
      </c>
      <c r="AC614" s="1">
        <v>0</v>
      </c>
      <c r="AD614" s="7">
        <v>43468</v>
      </c>
      <c r="AE614" s="7">
        <v>43468</v>
      </c>
      <c r="AF614">
        <v>0</v>
      </c>
      <c r="AG614" t="s">
        <v>53</v>
      </c>
      <c r="AH614" s="2">
        <v>0</v>
      </c>
      <c r="AI614" s="1">
        <v>0</v>
      </c>
      <c r="AJ614" s="1">
        <v>0</v>
      </c>
      <c r="AK614" s="6" t="str">
        <f>+IF(Tabla1[[#This Row],[REQUEST_TY]]="SR MANTENIMIENTO CORRECTIVO", "EMERGENCIA", "OTROS")</f>
        <v>EMERGENCIA</v>
      </c>
      <c r="AL614" s="6" t="str">
        <f>+_xlfn.IFS(Tabla1[[#This Row],[Veces obj]]&lt;=1,"0-1",Tabla1[[#This Row],[Veces obj]]&lt;=2,"1-2",Tabla1[[#This Row],[Veces obj]]&lt;=3,"2-3",TRUE,"&gt;3")</f>
        <v>0-1</v>
      </c>
      <c r="AM614" s="6" t="str">
        <f>+_xlfn.IFS(MONTH(Tabla1[[#This Row],[MES]])&lt;=3,"Q1",MONTH(Tabla1[[#This Row],[MES]])&lt;=6,"Q2",MONTH(Tabla1[[#This Row],[MES]])&lt;=9,"Q3",TRUE,"Q4")</f>
        <v>Q1</v>
      </c>
      <c r="AN614" t="str">
        <f>+IFERROR(VLOOKUP(Tabla1[[#This Row],[CUENTA]],CTAS[],2,0),"OTROS")</f>
        <v>OTROS</v>
      </c>
      <c r="AP614" t="str">
        <f>+IFERROR(VLOOKUP(Tabla1[[#This Row],[EMPLEADO]],IS[],3,0),"OTROS")</f>
        <v>OTROS</v>
      </c>
      <c r="AQ614" t="str">
        <f>+IFERROR(VLOOKUP(Tabla1[[#This Row],[EMPLEADO]],IS[[NÓMINA]:[INGENIERO]],2,0),"OTROS")</f>
        <v>OTROS</v>
      </c>
    </row>
    <row r="615" spans="1:43" x14ac:dyDescent="0.25">
      <c r="A615" t="s">
        <v>36</v>
      </c>
      <c r="B615">
        <v>1</v>
      </c>
      <c r="C615" t="s">
        <v>2623</v>
      </c>
      <c r="D615" t="s">
        <v>38</v>
      </c>
      <c r="E615" t="s">
        <v>39</v>
      </c>
      <c r="F615" t="s">
        <v>2624</v>
      </c>
      <c r="G615" s="17" t="s">
        <v>2625</v>
      </c>
      <c r="H615" t="s">
        <v>868</v>
      </c>
      <c r="I615" t="s">
        <v>43</v>
      </c>
      <c r="J615" t="s">
        <v>8</v>
      </c>
      <c r="K615" t="s">
        <v>44</v>
      </c>
      <c r="L615" t="s">
        <v>2626</v>
      </c>
      <c r="M615" t="s">
        <v>871</v>
      </c>
      <c r="N615">
        <v>1</v>
      </c>
      <c r="O615" t="s">
        <v>47</v>
      </c>
      <c r="P615">
        <v>2590</v>
      </c>
      <c r="Q615" t="s">
        <v>48</v>
      </c>
      <c r="R615" t="s">
        <v>49</v>
      </c>
      <c r="S615" t="s">
        <v>50</v>
      </c>
      <c r="T615" t="s">
        <v>51</v>
      </c>
      <c r="U615" t="s">
        <v>52</v>
      </c>
      <c r="V615">
        <v>1.05</v>
      </c>
      <c r="W615" s="1">
        <v>0</v>
      </c>
      <c r="X615">
        <v>1</v>
      </c>
      <c r="Y615">
        <v>2.66</v>
      </c>
      <c r="Z615">
        <v>5</v>
      </c>
      <c r="AA615">
        <v>0.53200000000000003</v>
      </c>
      <c r="AB615" s="2">
        <v>0</v>
      </c>
      <c r="AC615" s="1">
        <v>0</v>
      </c>
      <c r="AD615" s="7">
        <v>43468</v>
      </c>
      <c r="AE615" s="7">
        <v>43468</v>
      </c>
      <c r="AF615">
        <v>0</v>
      </c>
      <c r="AG615" t="s">
        <v>53</v>
      </c>
      <c r="AH615" s="2">
        <v>0</v>
      </c>
      <c r="AI615" s="1">
        <v>0</v>
      </c>
      <c r="AJ615" s="1">
        <v>0</v>
      </c>
      <c r="AK615" s="6" t="str">
        <f>+IF(Tabla1[[#This Row],[REQUEST_TY]]="SR MANTENIMIENTO CORRECTIVO", "EMERGENCIA", "OTROS")</f>
        <v>EMERGENCIA</v>
      </c>
      <c r="AL615" s="6" t="str">
        <f>+_xlfn.IFS(Tabla1[[#This Row],[Veces obj]]&lt;=1,"0-1",Tabla1[[#This Row],[Veces obj]]&lt;=2,"1-2",Tabla1[[#This Row],[Veces obj]]&lt;=3,"2-3",TRUE,"&gt;3")</f>
        <v>0-1</v>
      </c>
      <c r="AM615" s="6" t="str">
        <f>+_xlfn.IFS(MONTH(Tabla1[[#This Row],[MES]])&lt;=3,"Q1",MONTH(Tabla1[[#This Row],[MES]])&lt;=6,"Q2",MONTH(Tabla1[[#This Row],[MES]])&lt;=9,"Q3",TRUE,"Q4")</f>
        <v>Q1</v>
      </c>
      <c r="AN615" t="str">
        <f>+IFERROR(VLOOKUP(Tabla1[[#This Row],[CUENTA]],CTAS[],2,0),"OTROS")</f>
        <v>OTROS</v>
      </c>
      <c r="AP615" t="str">
        <f>+IFERROR(VLOOKUP(Tabla1[[#This Row],[EMPLEADO]],IS[],3,0),"OTROS")</f>
        <v>OTROS</v>
      </c>
      <c r="AQ615" t="str">
        <f>+IFERROR(VLOOKUP(Tabla1[[#This Row],[EMPLEADO]],IS[[NÓMINA]:[INGENIERO]],2,0),"OTROS")</f>
        <v>OTROS</v>
      </c>
    </row>
    <row r="616" spans="1:43" x14ac:dyDescent="0.25">
      <c r="A616" t="s">
        <v>4444</v>
      </c>
      <c r="B616">
        <v>1</v>
      </c>
      <c r="C616" t="s">
        <v>6558</v>
      </c>
      <c r="D616" t="s">
        <v>38</v>
      </c>
      <c r="E616" t="s">
        <v>76</v>
      </c>
      <c r="F616" t="s">
        <v>6559</v>
      </c>
      <c r="G616" s="17" t="s">
        <v>1201</v>
      </c>
      <c r="H616" t="s">
        <v>646</v>
      </c>
      <c r="I616" t="s">
        <v>43</v>
      </c>
      <c r="J616" t="s">
        <v>8</v>
      </c>
      <c r="K616" t="s">
        <v>59</v>
      </c>
      <c r="L616" t="s">
        <v>1202</v>
      </c>
      <c r="M616" t="s">
        <v>649</v>
      </c>
      <c r="N616">
        <v>0</v>
      </c>
      <c r="O616" t="s">
        <v>47</v>
      </c>
      <c r="P616">
        <v>7</v>
      </c>
      <c r="Q616" t="s">
        <v>194</v>
      </c>
      <c r="R616" t="s">
        <v>63</v>
      </c>
      <c r="S616" t="s">
        <v>64</v>
      </c>
      <c r="T616" t="s">
        <v>51</v>
      </c>
      <c r="U616" t="s">
        <v>195</v>
      </c>
      <c r="V616">
        <v>0.6</v>
      </c>
      <c r="W616" s="1">
        <v>819</v>
      </c>
      <c r="X616">
        <v>1</v>
      </c>
      <c r="Y616">
        <v>1.03</v>
      </c>
      <c r="Z616">
        <v>5</v>
      </c>
      <c r="AA616">
        <v>0.20600000000000002</v>
      </c>
      <c r="AB616" s="2">
        <v>0</v>
      </c>
      <c r="AC616" s="1">
        <v>0</v>
      </c>
      <c r="AD616" s="7">
        <v>43515</v>
      </c>
      <c r="AE616" s="7">
        <v>43515</v>
      </c>
      <c r="AF616">
        <v>0</v>
      </c>
      <c r="AG616" t="s">
        <v>53</v>
      </c>
      <c r="AH616" s="2">
        <v>0</v>
      </c>
      <c r="AI616" s="1">
        <v>0</v>
      </c>
      <c r="AJ616" s="1">
        <v>0</v>
      </c>
      <c r="AK616" s="6" t="str">
        <f>+IF(Tabla1[[#This Row],[REQUEST_TY]]="SR MANTENIMIENTO CORRECTIVO", "EMERGENCIA", "OTROS")</f>
        <v>EMERGENCIA</v>
      </c>
      <c r="AL616" s="6" t="str">
        <f>+_xlfn.IFS(Tabla1[[#This Row],[Veces obj]]&lt;=1,"0-1",Tabla1[[#This Row],[Veces obj]]&lt;=2,"1-2",Tabla1[[#This Row],[Veces obj]]&lt;=3,"2-3",TRUE,"&gt;3")</f>
        <v>0-1</v>
      </c>
      <c r="AM616" s="6" t="str">
        <f>+_xlfn.IFS(MONTH(Tabla1[[#This Row],[MES]])&lt;=3,"Q1",MONTH(Tabla1[[#This Row],[MES]])&lt;=6,"Q2",MONTH(Tabla1[[#This Row],[MES]])&lt;=9,"Q3",TRUE,"Q4")</f>
        <v>Q1</v>
      </c>
      <c r="AN616" t="str">
        <f>+IFERROR(VLOOKUP(Tabla1[[#This Row],[CUENTA]],CTAS[],2,0),"OTROS")</f>
        <v>OTROS</v>
      </c>
      <c r="AP616" t="str">
        <f>+IFERROR(VLOOKUP(Tabla1[[#This Row],[EMPLEADO]],IS[],3,0),"OTROS")</f>
        <v>OTROS</v>
      </c>
      <c r="AQ616" t="str">
        <f>+IFERROR(VLOOKUP(Tabla1[[#This Row],[EMPLEADO]],IS[[NÓMINA]:[INGENIERO]],2,0),"OTROS")</f>
        <v>OTROS</v>
      </c>
    </row>
    <row r="617" spans="1:43" x14ac:dyDescent="0.25">
      <c r="A617" t="s">
        <v>36</v>
      </c>
      <c r="B617">
        <v>1</v>
      </c>
      <c r="C617" t="s">
        <v>1345</v>
      </c>
      <c r="D617" t="s">
        <v>38</v>
      </c>
      <c r="E617" t="s">
        <v>1346</v>
      </c>
      <c r="F617" t="s">
        <v>1347</v>
      </c>
      <c r="G617" s="17" t="s">
        <v>1348</v>
      </c>
      <c r="H617" t="s">
        <v>868</v>
      </c>
      <c r="I617" t="s">
        <v>43</v>
      </c>
      <c r="J617" t="s">
        <v>8</v>
      </c>
      <c r="K617" t="s">
        <v>869</v>
      </c>
      <c r="L617" t="s">
        <v>870</v>
      </c>
      <c r="M617" t="s">
        <v>871</v>
      </c>
      <c r="N617">
        <v>1</v>
      </c>
      <c r="O617" t="s">
        <v>47</v>
      </c>
      <c r="P617">
        <v>6</v>
      </c>
      <c r="Q617" t="s">
        <v>207</v>
      </c>
      <c r="R617" t="s">
        <v>223</v>
      </c>
      <c r="S617" t="s">
        <v>139</v>
      </c>
      <c r="T617" t="s">
        <v>51</v>
      </c>
      <c r="U617" t="s">
        <v>879</v>
      </c>
      <c r="V617">
        <v>0.6</v>
      </c>
      <c r="W617" s="1">
        <v>0</v>
      </c>
      <c r="X617">
        <v>1</v>
      </c>
      <c r="Y617">
        <v>0.83</v>
      </c>
      <c r="Z617">
        <v>4</v>
      </c>
      <c r="AA617">
        <v>0.20749999999999999</v>
      </c>
      <c r="AB617" s="2">
        <v>0</v>
      </c>
      <c r="AC617" s="1">
        <v>0</v>
      </c>
      <c r="AD617" s="7">
        <v>43465</v>
      </c>
      <c r="AE617" s="7">
        <v>43467</v>
      </c>
      <c r="AF617">
        <v>1</v>
      </c>
      <c r="AG617" t="s">
        <v>53</v>
      </c>
      <c r="AH617" s="2">
        <v>0</v>
      </c>
      <c r="AI617" s="1">
        <v>0</v>
      </c>
      <c r="AJ617" s="1">
        <v>0</v>
      </c>
      <c r="AK617" s="6" t="str">
        <f>+IF(Tabla1[[#This Row],[REQUEST_TY]]="SR MANTENIMIENTO CORRECTIVO", "EMERGENCIA", "OTROS")</f>
        <v>EMERGENCIA</v>
      </c>
      <c r="AL617" s="6" t="str">
        <f>+_xlfn.IFS(Tabla1[[#This Row],[Veces obj]]&lt;=1,"0-1",Tabla1[[#This Row],[Veces obj]]&lt;=2,"1-2",Tabla1[[#This Row],[Veces obj]]&lt;=3,"2-3",TRUE,"&gt;3")</f>
        <v>0-1</v>
      </c>
      <c r="AM617" s="6" t="str">
        <f>+_xlfn.IFS(MONTH(Tabla1[[#This Row],[MES]])&lt;=3,"Q1",MONTH(Tabla1[[#This Row],[MES]])&lt;=6,"Q2",MONTH(Tabla1[[#This Row],[MES]])&lt;=9,"Q3",TRUE,"Q4")</f>
        <v>Q1</v>
      </c>
      <c r="AN617" t="str">
        <f>+IFERROR(VLOOKUP(Tabla1[[#This Row],[CUENTA]],CTAS[],2,0),"OTROS")</f>
        <v>OTROS</v>
      </c>
      <c r="AP617" t="str">
        <f>+IFERROR(VLOOKUP(Tabla1[[#This Row],[EMPLEADO]],IS[],3,0),"OTROS")</f>
        <v>OTROS</v>
      </c>
      <c r="AQ617" t="str">
        <f>+IFERROR(VLOOKUP(Tabla1[[#This Row],[EMPLEADO]],IS[[NÓMINA]:[INGENIERO]],2,0),"OTROS")</f>
        <v>OTROS</v>
      </c>
    </row>
    <row r="618" spans="1:43" x14ac:dyDescent="0.25">
      <c r="A618" t="s">
        <v>36</v>
      </c>
      <c r="B618">
        <v>1</v>
      </c>
      <c r="C618" t="s">
        <v>1349</v>
      </c>
      <c r="D618" t="s">
        <v>38</v>
      </c>
      <c r="E618" t="s">
        <v>133</v>
      </c>
      <c r="F618" t="s">
        <v>1350</v>
      </c>
      <c r="G618" s="17" t="s">
        <v>1351</v>
      </c>
      <c r="H618" t="s">
        <v>646</v>
      </c>
      <c r="I618" t="s">
        <v>43</v>
      </c>
      <c r="J618" t="s">
        <v>8</v>
      </c>
      <c r="K618" t="s">
        <v>59</v>
      </c>
      <c r="L618" t="s">
        <v>863</v>
      </c>
      <c r="M618" t="s">
        <v>358</v>
      </c>
      <c r="N618">
        <v>0</v>
      </c>
      <c r="O618" t="s">
        <v>47</v>
      </c>
      <c r="P618">
        <v>34</v>
      </c>
      <c r="Q618" t="s">
        <v>82</v>
      </c>
      <c r="R618" t="s">
        <v>138</v>
      </c>
      <c r="S618" t="s">
        <v>139</v>
      </c>
      <c r="T618" t="s">
        <v>51</v>
      </c>
      <c r="U618" t="s">
        <v>140</v>
      </c>
      <c r="V618">
        <v>1.1000000000000001</v>
      </c>
      <c r="W618" s="1">
        <v>1730.3000000000004</v>
      </c>
      <c r="X618">
        <v>1</v>
      </c>
      <c r="Y618">
        <v>0.83</v>
      </c>
      <c r="Z618">
        <v>4</v>
      </c>
      <c r="AA618">
        <v>0.20749999999999999</v>
      </c>
      <c r="AB618" s="2">
        <v>0</v>
      </c>
      <c r="AC618" s="1">
        <v>0</v>
      </c>
      <c r="AD618" s="7">
        <v>43495</v>
      </c>
      <c r="AE618" s="7">
        <v>43495</v>
      </c>
      <c r="AF618">
        <v>0</v>
      </c>
      <c r="AG618" t="s">
        <v>53</v>
      </c>
      <c r="AH618" s="2">
        <v>0</v>
      </c>
      <c r="AI618" s="1">
        <v>0</v>
      </c>
      <c r="AJ618" s="1">
        <v>0</v>
      </c>
      <c r="AK618" s="6" t="str">
        <f>+IF(Tabla1[[#This Row],[REQUEST_TY]]="SR MANTENIMIENTO CORRECTIVO", "EMERGENCIA", "OTROS")</f>
        <v>EMERGENCIA</v>
      </c>
      <c r="AL618" s="6" t="str">
        <f>+_xlfn.IFS(Tabla1[[#This Row],[Veces obj]]&lt;=1,"0-1",Tabla1[[#This Row],[Veces obj]]&lt;=2,"1-2",Tabla1[[#This Row],[Veces obj]]&lt;=3,"2-3",TRUE,"&gt;3")</f>
        <v>0-1</v>
      </c>
      <c r="AM618" s="6" t="str">
        <f>+_xlfn.IFS(MONTH(Tabla1[[#This Row],[MES]])&lt;=3,"Q1",MONTH(Tabla1[[#This Row],[MES]])&lt;=6,"Q2",MONTH(Tabla1[[#This Row],[MES]])&lt;=9,"Q3",TRUE,"Q4")</f>
        <v>Q1</v>
      </c>
      <c r="AN618" t="str">
        <f>+IFERROR(VLOOKUP(Tabla1[[#This Row],[CUENTA]],CTAS[],2,0),"OTROS")</f>
        <v>OTROS</v>
      </c>
      <c r="AP618" t="str">
        <f>+IFERROR(VLOOKUP(Tabla1[[#This Row],[EMPLEADO]],IS[],3,0),"OTROS")</f>
        <v>OTROS</v>
      </c>
      <c r="AQ618" t="str">
        <f>+IFERROR(VLOOKUP(Tabla1[[#This Row],[EMPLEADO]],IS[[NÓMINA]:[INGENIERO]],2,0),"OTROS")</f>
        <v>OTROS</v>
      </c>
    </row>
    <row r="619" spans="1:43" x14ac:dyDescent="0.25">
      <c r="A619" t="s">
        <v>4444</v>
      </c>
      <c r="B619">
        <v>1</v>
      </c>
      <c r="C619" t="s">
        <v>4915</v>
      </c>
      <c r="D619" t="s">
        <v>38</v>
      </c>
      <c r="E619" t="s">
        <v>133</v>
      </c>
      <c r="F619" t="s">
        <v>4916</v>
      </c>
      <c r="G619" s="17" t="s">
        <v>4327</v>
      </c>
      <c r="H619" t="s">
        <v>253</v>
      </c>
      <c r="I619" t="s">
        <v>43</v>
      </c>
      <c r="J619" t="s">
        <v>8</v>
      </c>
      <c r="K619" t="s">
        <v>59</v>
      </c>
      <c r="L619" t="s">
        <v>472</v>
      </c>
      <c r="M619" t="s">
        <v>473</v>
      </c>
      <c r="N619">
        <v>0</v>
      </c>
      <c r="O619" t="s">
        <v>47</v>
      </c>
      <c r="P619">
        <v>14</v>
      </c>
      <c r="Q619" t="s">
        <v>194</v>
      </c>
      <c r="R619" t="s">
        <v>138</v>
      </c>
      <c r="S619" t="s">
        <v>139</v>
      </c>
      <c r="T619" t="s">
        <v>51</v>
      </c>
      <c r="U619" t="s">
        <v>224</v>
      </c>
      <c r="V619">
        <v>0.8</v>
      </c>
      <c r="W619" s="1">
        <v>1258.4000000000003</v>
      </c>
      <c r="X619">
        <v>1</v>
      </c>
      <c r="Y619">
        <v>0.83</v>
      </c>
      <c r="Z619">
        <v>4</v>
      </c>
      <c r="AA619">
        <v>0.20749999999999999</v>
      </c>
      <c r="AB619" s="2">
        <v>0</v>
      </c>
      <c r="AC619" s="1">
        <v>0</v>
      </c>
      <c r="AD619" s="7">
        <v>43504</v>
      </c>
      <c r="AE619" s="7">
        <v>43507</v>
      </c>
      <c r="AF619">
        <v>1</v>
      </c>
      <c r="AG619" t="s">
        <v>53</v>
      </c>
      <c r="AH619" s="2">
        <v>0</v>
      </c>
      <c r="AI619" s="1">
        <v>0</v>
      </c>
      <c r="AJ619" s="1">
        <v>0</v>
      </c>
      <c r="AK619" s="6" t="str">
        <f>+IF(Tabla1[[#This Row],[REQUEST_TY]]="SR MANTENIMIENTO CORRECTIVO", "EMERGENCIA", "OTROS")</f>
        <v>EMERGENCIA</v>
      </c>
      <c r="AL619" s="6" t="str">
        <f>+_xlfn.IFS(Tabla1[[#This Row],[Veces obj]]&lt;=1,"0-1",Tabla1[[#This Row],[Veces obj]]&lt;=2,"1-2",Tabla1[[#This Row],[Veces obj]]&lt;=3,"2-3",TRUE,"&gt;3")</f>
        <v>0-1</v>
      </c>
      <c r="AM619" s="6" t="str">
        <f>+_xlfn.IFS(MONTH(Tabla1[[#This Row],[MES]])&lt;=3,"Q1",MONTH(Tabla1[[#This Row],[MES]])&lt;=6,"Q2",MONTH(Tabla1[[#This Row],[MES]])&lt;=9,"Q3",TRUE,"Q4")</f>
        <v>Q1</v>
      </c>
      <c r="AN619" t="str">
        <f>+IFERROR(VLOOKUP(Tabla1[[#This Row],[CUENTA]],CTAS[],2,0),"OTROS")</f>
        <v>OTROS</v>
      </c>
      <c r="AP619" t="str">
        <f>+IFERROR(VLOOKUP(Tabla1[[#This Row],[EMPLEADO]],IS[],3,0),"OTROS")</f>
        <v>OTROS</v>
      </c>
      <c r="AQ619" t="str">
        <f>+IFERROR(VLOOKUP(Tabla1[[#This Row],[EMPLEADO]],IS[[NÓMINA]:[INGENIERO]],2,0),"OTROS")</f>
        <v>OTROS</v>
      </c>
    </row>
    <row r="620" spans="1:43" x14ac:dyDescent="0.25">
      <c r="A620" t="s">
        <v>4444</v>
      </c>
      <c r="B620">
        <v>1</v>
      </c>
      <c r="C620" t="s">
        <v>6257</v>
      </c>
      <c r="D620" t="s">
        <v>38</v>
      </c>
      <c r="E620" t="s">
        <v>1015</v>
      </c>
      <c r="F620" t="s">
        <v>6258</v>
      </c>
      <c r="G620" s="17" t="s">
        <v>6259</v>
      </c>
      <c r="H620" t="s">
        <v>1572</v>
      </c>
      <c r="I620" t="s">
        <v>43</v>
      </c>
      <c r="J620" t="s">
        <v>8</v>
      </c>
      <c r="K620" t="s">
        <v>59</v>
      </c>
      <c r="L620" t="s">
        <v>6260</v>
      </c>
      <c r="M620" t="s">
        <v>1957</v>
      </c>
      <c r="N620">
        <v>0</v>
      </c>
      <c r="O620" t="s">
        <v>47</v>
      </c>
      <c r="P620">
        <v>221</v>
      </c>
      <c r="Q620" t="s">
        <v>48</v>
      </c>
      <c r="R620" t="s">
        <v>317</v>
      </c>
      <c r="S620" t="s">
        <v>318</v>
      </c>
      <c r="T620" t="s">
        <v>51</v>
      </c>
      <c r="U620" t="s">
        <v>353</v>
      </c>
      <c r="V620">
        <v>1.1499999999999999</v>
      </c>
      <c r="W620" s="1">
        <v>1808.95</v>
      </c>
      <c r="X620">
        <v>1</v>
      </c>
      <c r="Y620">
        <v>0.83</v>
      </c>
      <c r="Z620">
        <v>4</v>
      </c>
      <c r="AA620">
        <v>0.20749999999999999</v>
      </c>
      <c r="AB620" s="2">
        <v>0</v>
      </c>
      <c r="AC620" s="1">
        <v>0</v>
      </c>
      <c r="AD620" s="7">
        <v>43511</v>
      </c>
      <c r="AE620" s="7">
        <v>43514</v>
      </c>
      <c r="AF620">
        <v>1</v>
      </c>
      <c r="AG620" t="s">
        <v>53</v>
      </c>
      <c r="AH620" s="2">
        <v>0</v>
      </c>
      <c r="AI620" s="1">
        <v>0</v>
      </c>
      <c r="AJ620" s="1">
        <v>0</v>
      </c>
      <c r="AK620" s="6" t="str">
        <f>+IF(Tabla1[[#This Row],[REQUEST_TY]]="SR MANTENIMIENTO CORRECTIVO", "EMERGENCIA", "OTROS")</f>
        <v>EMERGENCIA</v>
      </c>
      <c r="AL620" s="6" t="str">
        <f>+_xlfn.IFS(Tabla1[[#This Row],[Veces obj]]&lt;=1,"0-1",Tabla1[[#This Row],[Veces obj]]&lt;=2,"1-2",Tabla1[[#This Row],[Veces obj]]&lt;=3,"2-3",TRUE,"&gt;3")</f>
        <v>0-1</v>
      </c>
      <c r="AM620" s="6" t="str">
        <f>+_xlfn.IFS(MONTH(Tabla1[[#This Row],[MES]])&lt;=3,"Q1",MONTH(Tabla1[[#This Row],[MES]])&lt;=6,"Q2",MONTH(Tabla1[[#This Row],[MES]])&lt;=9,"Q3",TRUE,"Q4")</f>
        <v>Q1</v>
      </c>
      <c r="AN620" t="str">
        <f>+IFERROR(VLOOKUP(Tabla1[[#This Row],[CUENTA]],CTAS[],2,0),"OTROS")</f>
        <v>OTROS</v>
      </c>
      <c r="AP620" t="str">
        <f>+IFERROR(VLOOKUP(Tabla1[[#This Row],[EMPLEADO]],IS[],3,0),"OTROS")</f>
        <v>OTROS</v>
      </c>
      <c r="AQ620" t="str">
        <f>+IFERROR(VLOOKUP(Tabla1[[#This Row],[EMPLEADO]],IS[[NÓMINA]:[INGENIERO]],2,0),"OTROS")</f>
        <v>OTROS</v>
      </c>
    </row>
    <row r="621" spans="1:43" x14ac:dyDescent="0.25">
      <c r="A621" t="s">
        <v>36</v>
      </c>
      <c r="B621">
        <v>1</v>
      </c>
      <c r="C621" t="s">
        <v>1352</v>
      </c>
      <c r="D621" t="s">
        <v>38</v>
      </c>
      <c r="E621" t="s">
        <v>76</v>
      </c>
      <c r="F621" t="s">
        <v>1353</v>
      </c>
      <c r="G621" s="17" t="s">
        <v>203</v>
      </c>
      <c r="H621" t="s">
        <v>204</v>
      </c>
      <c r="I621" t="s">
        <v>43</v>
      </c>
      <c r="J621" t="s">
        <v>8</v>
      </c>
      <c r="K621" t="s">
        <v>59</v>
      </c>
      <c r="L621" t="s">
        <v>205</v>
      </c>
      <c r="M621" t="s">
        <v>206</v>
      </c>
      <c r="N621">
        <v>0</v>
      </c>
      <c r="O621" t="s">
        <v>47</v>
      </c>
      <c r="P621">
        <v>70</v>
      </c>
      <c r="Q621" t="s">
        <v>48</v>
      </c>
      <c r="R621" t="s">
        <v>63</v>
      </c>
      <c r="S621" t="s">
        <v>64</v>
      </c>
      <c r="T621" t="s">
        <v>208</v>
      </c>
      <c r="U621" t="s">
        <v>96</v>
      </c>
      <c r="V621">
        <v>1.1000000000000001</v>
      </c>
      <c r="W621" s="1">
        <v>1501.5000000000002</v>
      </c>
      <c r="X621">
        <v>1</v>
      </c>
      <c r="Y621">
        <v>1.87</v>
      </c>
      <c r="Z621">
        <v>9</v>
      </c>
      <c r="AA621">
        <v>0.20777777777777778</v>
      </c>
      <c r="AB621" s="2">
        <v>0</v>
      </c>
      <c r="AC621" s="1">
        <v>0</v>
      </c>
      <c r="AD621" s="7">
        <v>43475</v>
      </c>
      <c r="AE621" s="7">
        <v>43475</v>
      </c>
      <c r="AF621">
        <v>0</v>
      </c>
      <c r="AG621" t="s">
        <v>53</v>
      </c>
      <c r="AH621" s="2">
        <v>0</v>
      </c>
      <c r="AI621" s="1">
        <v>0</v>
      </c>
      <c r="AJ621" s="1">
        <v>0</v>
      </c>
      <c r="AK621" s="6" t="str">
        <f>+IF(Tabla1[[#This Row],[REQUEST_TY]]="SR MANTENIMIENTO CORRECTIVO", "EMERGENCIA", "OTROS")</f>
        <v>EMERGENCIA</v>
      </c>
      <c r="AL621" s="6" t="str">
        <f>+_xlfn.IFS(Tabla1[[#This Row],[Veces obj]]&lt;=1,"0-1",Tabla1[[#This Row],[Veces obj]]&lt;=2,"1-2",Tabla1[[#This Row],[Veces obj]]&lt;=3,"2-3",TRUE,"&gt;3")</f>
        <v>0-1</v>
      </c>
      <c r="AM621" s="6" t="str">
        <f>+_xlfn.IFS(MONTH(Tabla1[[#This Row],[MES]])&lt;=3,"Q1",MONTH(Tabla1[[#This Row],[MES]])&lt;=6,"Q2",MONTH(Tabla1[[#This Row],[MES]])&lt;=9,"Q3",TRUE,"Q4")</f>
        <v>Q1</v>
      </c>
      <c r="AN621" t="str">
        <f>+IFERROR(VLOOKUP(Tabla1[[#This Row],[CUENTA]],CTAS[],2,0),"OTROS")</f>
        <v>OTROS</v>
      </c>
      <c r="AP621" t="str">
        <f>+IFERROR(VLOOKUP(Tabla1[[#This Row],[EMPLEADO]],IS[],3,0),"OTROS")</f>
        <v>OTROS</v>
      </c>
      <c r="AQ621" t="str">
        <f>+IFERROR(VLOOKUP(Tabla1[[#This Row],[EMPLEADO]],IS[[NÓMINA]:[INGENIERO]],2,0),"OTROS")</f>
        <v>OTROS</v>
      </c>
    </row>
    <row r="622" spans="1:43" x14ac:dyDescent="0.25">
      <c r="A622" t="s">
        <v>36</v>
      </c>
      <c r="B622">
        <v>1</v>
      </c>
      <c r="C622" t="s">
        <v>1354</v>
      </c>
      <c r="D622" t="s">
        <v>38</v>
      </c>
      <c r="E622" t="s">
        <v>39</v>
      </c>
      <c r="F622" t="s">
        <v>1355</v>
      </c>
      <c r="G622" s="17" t="s">
        <v>1356</v>
      </c>
      <c r="H622" t="s">
        <v>691</v>
      </c>
      <c r="I622" t="s">
        <v>43</v>
      </c>
      <c r="J622" t="s">
        <v>8</v>
      </c>
      <c r="K622" t="s">
        <v>1357</v>
      </c>
      <c r="L622" t="s">
        <v>1358</v>
      </c>
      <c r="M622" t="s">
        <v>1359</v>
      </c>
      <c r="N622">
        <v>0</v>
      </c>
      <c r="O622" t="s">
        <v>47</v>
      </c>
      <c r="P622">
        <v>2598</v>
      </c>
      <c r="Q622" t="s">
        <v>48</v>
      </c>
      <c r="R622" t="s">
        <v>49</v>
      </c>
      <c r="S622" t="s">
        <v>50</v>
      </c>
      <c r="T622" t="s">
        <v>208</v>
      </c>
      <c r="U622" t="s">
        <v>52</v>
      </c>
      <c r="V622">
        <v>1.05</v>
      </c>
      <c r="W622" s="1">
        <v>750.75000000000011</v>
      </c>
      <c r="X622">
        <v>1</v>
      </c>
      <c r="Y622">
        <v>1.88</v>
      </c>
      <c r="Z622">
        <v>9</v>
      </c>
      <c r="AA622">
        <v>0.20888888888888887</v>
      </c>
      <c r="AB622" s="2">
        <v>0</v>
      </c>
      <c r="AC622" s="1">
        <v>0</v>
      </c>
      <c r="AD622" s="7">
        <v>43479</v>
      </c>
      <c r="AE622" s="7">
        <v>43479</v>
      </c>
      <c r="AF622">
        <v>0</v>
      </c>
      <c r="AG622" t="s">
        <v>53</v>
      </c>
      <c r="AH622" s="2">
        <v>0</v>
      </c>
      <c r="AI622" s="1">
        <v>0</v>
      </c>
      <c r="AJ622" s="1">
        <v>0</v>
      </c>
      <c r="AK622" s="6" t="str">
        <f>+IF(Tabla1[[#This Row],[REQUEST_TY]]="SR MANTENIMIENTO CORRECTIVO", "EMERGENCIA", "OTROS")</f>
        <v>EMERGENCIA</v>
      </c>
      <c r="AL622" s="6" t="str">
        <f>+_xlfn.IFS(Tabla1[[#This Row],[Veces obj]]&lt;=1,"0-1",Tabla1[[#This Row],[Veces obj]]&lt;=2,"1-2",Tabla1[[#This Row],[Veces obj]]&lt;=3,"2-3",TRUE,"&gt;3")</f>
        <v>0-1</v>
      </c>
      <c r="AM622" s="6" t="str">
        <f>+_xlfn.IFS(MONTH(Tabla1[[#This Row],[MES]])&lt;=3,"Q1",MONTH(Tabla1[[#This Row],[MES]])&lt;=6,"Q2",MONTH(Tabla1[[#This Row],[MES]])&lt;=9,"Q3",TRUE,"Q4")</f>
        <v>Q1</v>
      </c>
      <c r="AN622" t="str">
        <f>+IFERROR(VLOOKUP(Tabla1[[#This Row],[CUENTA]],CTAS[],2,0),"OTROS")</f>
        <v>OTROS</v>
      </c>
      <c r="AP622" t="str">
        <f>+IFERROR(VLOOKUP(Tabla1[[#This Row],[EMPLEADO]],IS[],3,0),"OTROS")</f>
        <v>OTROS</v>
      </c>
      <c r="AQ622" t="str">
        <f>+IFERROR(VLOOKUP(Tabla1[[#This Row],[EMPLEADO]],IS[[NÓMINA]:[INGENIERO]],2,0),"OTROS")</f>
        <v>OTROS</v>
      </c>
    </row>
    <row r="623" spans="1:43" x14ac:dyDescent="0.25">
      <c r="A623" t="s">
        <v>4444</v>
      </c>
      <c r="B623">
        <v>1</v>
      </c>
      <c r="C623" t="s">
        <v>6883</v>
      </c>
      <c r="D623" t="s">
        <v>38</v>
      </c>
      <c r="E623" t="s">
        <v>2243</v>
      </c>
      <c r="F623" t="s">
        <v>6884</v>
      </c>
      <c r="G623" s="17" t="s">
        <v>6885</v>
      </c>
      <c r="H623" t="s">
        <v>646</v>
      </c>
      <c r="I623" t="s">
        <v>43</v>
      </c>
      <c r="J623" t="s">
        <v>8</v>
      </c>
      <c r="K623" t="s">
        <v>6886</v>
      </c>
      <c r="L623" t="s">
        <v>6887</v>
      </c>
      <c r="M623" t="s">
        <v>649</v>
      </c>
      <c r="N623">
        <v>0</v>
      </c>
      <c r="O623" t="s">
        <v>47</v>
      </c>
      <c r="P623">
        <v>73</v>
      </c>
      <c r="Q623" t="s">
        <v>48</v>
      </c>
      <c r="R623" t="s">
        <v>440</v>
      </c>
      <c r="S623" t="s">
        <v>139</v>
      </c>
      <c r="T623" t="s">
        <v>51</v>
      </c>
      <c r="U623" t="s">
        <v>353</v>
      </c>
      <c r="V623">
        <v>1.1499999999999999</v>
      </c>
      <c r="W623" s="1">
        <v>1808.95</v>
      </c>
      <c r="X623">
        <v>1</v>
      </c>
      <c r="Y623">
        <v>0.84</v>
      </c>
      <c r="Z623">
        <v>4</v>
      </c>
      <c r="AA623">
        <v>0.21</v>
      </c>
      <c r="AB623" s="2">
        <v>0</v>
      </c>
      <c r="AC623" s="1">
        <v>0</v>
      </c>
      <c r="AD623" s="7">
        <v>43524</v>
      </c>
      <c r="AE623" s="7">
        <v>43524</v>
      </c>
      <c r="AF623">
        <v>0</v>
      </c>
      <c r="AG623" t="s">
        <v>53</v>
      </c>
      <c r="AH623" s="2">
        <v>0</v>
      </c>
      <c r="AI623" s="1">
        <v>0</v>
      </c>
      <c r="AJ623" s="1">
        <v>0</v>
      </c>
      <c r="AK623" s="6" t="str">
        <f>+IF(Tabla1[[#This Row],[REQUEST_TY]]="SR MANTENIMIENTO CORRECTIVO", "EMERGENCIA", "OTROS")</f>
        <v>EMERGENCIA</v>
      </c>
      <c r="AL623" s="6" t="str">
        <f>+_xlfn.IFS(Tabla1[[#This Row],[Veces obj]]&lt;=1,"0-1",Tabla1[[#This Row],[Veces obj]]&lt;=2,"1-2",Tabla1[[#This Row],[Veces obj]]&lt;=3,"2-3",TRUE,"&gt;3")</f>
        <v>0-1</v>
      </c>
      <c r="AM623" s="6" t="str">
        <f>+_xlfn.IFS(MONTH(Tabla1[[#This Row],[MES]])&lt;=3,"Q1",MONTH(Tabla1[[#This Row],[MES]])&lt;=6,"Q2",MONTH(Tabla1[[#This Row],[MES]])&lt;=9,"Q3",TRUE,"Q4")</f>
        <v>Q1</v>
      </c>
      <c r="AN623" t="str">
        <f>+IFERROR(VLOOKUP(Tabla1[[#This Row],[CUENTA]],CTAS[],2,0),"OTROS")</f>
        <v>OTROS</v>
      </c>
      <c r="AP623" t="str">
        <f>+IFERROR(VLOOKUP(Tabla1[[#This Row],[EMPLEADO]],IS[],3,0),"OTROS")</f>
        <v>OTROS</v>
      </c>
      <c r="AQ623" t="str">
        <f>+IFERROR(VLOOKUP(Tabla1[[#This Row],[EMPLEADO]],IS[[NÓMINA]:[INGENIERO]],2,0),"OTROS")</f>
        <v>OTROS</v>
      </c>
    </row>
    <row r="624" spans="1:43" x14ac:dyDescent="0.25">
      <c r="A624" t="s">
        <v>36</v>
      </c>
      <c r="B624">
        <v>1</v>
      </c>
      <c r="C624" t="s">
        <v>1360</v>
      </c>
      <c r="D624" t="s">
        <v>38</v>
      </c>
      <c r="E624" t="s">
        <v>76</v>
      </c>
      <c r="F624" t="s">
        <v>1361</v>
      </c>
      <c r="G624" s="17" t="s">
        <v>1362</v>
      </c>
      <c r="H624" t="s">
        <v>213</v>
      </c>
      <c r="I624" t="s">
        <v>43</v>
      </c>
      <c r="J624" t="s">
        <v>8</v>
      </c>
      <c r="K624" t="s">
        <v>102</v>
      </c>
      <c r="L624" t="s">
        <v>1363</v>
      </c>
      <c r="M624" t="s">
        <v>215</v>
      </c>
      <c r="N624">
        <v>0</v>
      </c>
      <c r="O624" t="s">
        <v>47</v>
      </c>
      <c r="P624">
        <v>41</v>
      </c>
      <c r="Q624" t="s">
        <v>82</v>
      </c>
      <c r="R624" t="s">
        <v>63</v>
      </c>
      <c r="S624" t="s">
        <v>64</v>
      </c>
      <c r="T624" t="s">
        <v>51</v>
      </c>
      <c r="U624" t="s">
        <v>83</v>
      </c>
      <c r="V624">
        <v>1.05</v>
      </c>
      <c r="W624" s="1">
        <v>1433.25</v>
      </c>
      <c r="X624">
        <v>1</v>
      </c>
      <c r="Y624">
        <v>1.05</v>
      </c>
      <c r="Z624">
        <v>5</v>
      </c>
      <c r="AA624">
        <v>0.21000000000000002</v>
      </c>
      <c r="AB624" s="2">
        <v>0</v>
      </c>
      <c r="AC624" s="1">
        <v>0</v>
      </c>
      <c r="AD624" s="7">
        <v>43475</v>
      </c>
      <c r="AE624" s="7">
        <v>43475</v>
      </c>
      <c r="AF624">
        <v>0</v>
      </c>
      <c r="AG624" t="s">
        <v>53</v>
      </c>
      <c r="AH624" s="2">
        <v>0</v>
      </c>
      <c r="AI624" s="1">
        <v>0</v>
      </c>
      <c r="AJ624" s="1">
        <v>0</v>
      </c>
      <c r="AK624" s="6" t="str">
        <f>+IF(Tabla1[[#This Row],[REQUEST_TY]]="SR MANTENIMIENTO CORRECTIVO", "EMERGENCIA", "OTROS")</f>
        <v>EMERGENCIA</v>
      </c>
      <c r="AL624" s="6" t="str">
        <f>+_xlfn.IFS(Tabla1[[#This Row],[Veces obj]]&lt;=1,"0-1",Tabla1[[#This Row],[Veces obj]]&lt;=2,"1-2",Tabla1[[#This Row],[Veces obj]]&lt;=3,"2-3",TRUE,"&gt;3")</f>
        <v>0-1</v>
      </c>
      <c r="AM624" s="6" t="str">
        <f>+_xlfn.IFS(MONTH(Tabla1[[#This Row],[MES]])&lt;=3,"Q1",MONTH(Tabla1[[#This Row],[MES]])&lt;=6,"Q2",MONTH(Tabla1[[#This Row],[MES]])&lt;=9,"Q3",TRUE,"Q4")</f>
        <v>Q1</v>
      </c>
      <c r="AN624" t="str">
        <f>+IFERROR(VLOOKUP(Tabla1[[#This Row],[CUENTA]],CTAS[],2,0),"OTROS")</f>
        <v>OTROS</v>
      </c>
      <c r="AP624" t="str">
        <f>+IFERROR(VLOOKUP(Tabla1[[#This Row],[EMPLEADO]],IS[],3,0),"OTROS")</f>
        <v>OTROS</v>
      </c>
      <c r="AQ624" t="str">
        <f>+IFERROR(VLOOKUP(Tabla1[[#This Row],[EMPLEADO]],IS[[NÓMINA]:[INGENIERO]],2,0),"OTROS")</f>
        <v>OTROS</v>
      </c>
    </row>
    <row r="625" spans="1:43" x14ac:dyDescent="0.25">
      <c r="A625" t="s">
        <v>36</v>
      </c>
      <c r="B625">
        <v>1</v>
      </c>
      <c r="C625" t="s">
        <v>1364</v>
      </c>
      <c r="D625" t="s">
        <v>38</v>
      </c>
      <c r="E625" t="s">
        <v>226</v>
      </c>
      <c r="F625" t="s">
        <v>1365</v>
      </c>
      <c r="G625" s="17" t="s">
        <v>1366</v>
      </c>
      <c r="H625" t="s">
        <v>1063</v>
      </c>
      <c r="I625" t="s">
        <v>43</v>
      </c>
      <c r="J625" t="s">
        <v>8</v>
      </c>
      <c r="K625" t="s">
        <v>92</v>
      </c>
      <c r="L625" t="s">
        <v>1367</v>
      </c>
      <c r="M625" t="s">
        <v>387</v>
      </c>
      <c r="N625">
        <v>0</v>
      </c>
      <c r="O625" t="s">
        <v>47</v>
      </c>
      <c r="P625">
        <v>51</v>
      </c>
      <c r="Q625" t="s">
        <v>82</v>
      </c>
      <c r="R625" t="s">
        <v>153</v>
      </c>
      <c r="S625" t="s">
        <v>50</v>
      </c>
      <c r="T625" t="s">
        <v>51</v>
      </c>
      <c r="U625" t="s">
        <v>120</v>
      </c>
      <c r="V625">
        <v>0.8</v>
      </c>
      <c r="W625" s="1">
        <v>572.00000000000011</v>
      </c>
      <c r="X625">
        <v>1</v>
      </c>
      <c r="Y625">
        <v>1.05</v>
      </c>
      <c r="Z625">
        <v>5</v>
      </c>
      <c r="AA625">
        <v>0.21000000000000002</v>
      </c>
      <c r="AB625" s="2">
        <v>0</v>
      </c>
      <c r="AC625" s="1">
        <v>0</v>
      </c>
      <c r="AD625" s="7">
        <v>43475</v>
      </c>
      <c r="AE625" s="7">
        <v>43475</v>
      </c>
      <c r="AF625">
        <v>0</v>
      </c>
      <c r="AG625" t="s">
        <v>53</v>
      </c>
      <c r="AH625" s="2">
        <v>0</v>
      </c>
      <c r="AI625" s="1">
        <v>0</v>
      </c>
      <c r="AJ625" s="1">
        <v>0</v>
      </c>
      <c r="AK625" s="6" t="str">
        <f>+IF(Tabla1[[#This Row],[REQUEST_TY]]="SR MANTENIMIENTO CORRECTIVO", "EMERGENCIA", "OTROS")</f>
        <v>EMERGENCIA</v>
      </c>
      <c r="AL625" s="6" t="str">
        <f>+_xlfn.IFS(Tabla1[[#This Row],[Veces obj]]&lt;=1,"0-1",Tabla1[[#This Row],[Veces obj]]&lt;=2,"1-2",Tabla1[[#This Row],[Veces obj]]&lt;=3,"2-3",TRUE,"&gt;3")</f>
        <v>0-1</v>
      </c>
      <c r="AM625" s="6" t="str">
        <f>+_xlfn.IFS(MONTH(Tabla1[[#This Row],[MES]])&lt;=3,"Q1",MONTH(Tabla1[[#This Row],[MES]])&lt;=6,"Q2",MONTH(Tabla1[[#This Row],[MES]])&lt;=9,"Q3",TRUE,"Q4")</f>
        <v>Q1</v>
      </c>
      <c r="AN625" t="str">
        <f>+IFERROR(VLOOKUP(Tabla1[[#This Row],[CUENTA]],CTAS[],2,0),"OTROS")</f>
        <v>OTROS</v>
      </c>
      <c r="AP625" t="str">
        <f>+IFERROR(VLOOKUP(Tabla1[[#This Row],[EMPLEADO]],IS[],3,0),"OTROS")</f>
        <v>OTROS</v>
      </c>
      <c r="AQ625" t="str">
        <f>+IFERROR(VLOOKUP(Tabla1[[#This Row],[EMPLEADO]],IS[[NÓMINA]:[INGENIERO]],2,0),"OTROS")</f>
        <v>OTROS</v>
      </c>
    </row>
    <row r="626" spans="1:43" x14ac:dyDescent="0.25">
      <c r="A626" t="s">
        <v>36</v>
      </c>
      <c r="B626">
        <v>1</v>
      </c>
      <c r="C626" t="s">
        <v>2593</v>
      </c>
      <c r="D626" t="s">
        <v>38</v>
      </c>
      <c r="E626" t="s">
        <v>332</v>
      </c>
      <c r="F626" t="s">
        <v>2594</v>
      </c>
      <c r="G626" s="17" t="s">
        <v>2595</v>
      </c>
      <c r="H626" t="s">
        <v>266</v>
      </c>
      <c r="I626" t="s">
        <v>43</v>
      </c>
      <c r="J626" t="s">
        <v>8</v>
      </c>
      <c r="K626" t="s">
        <v>59</v>
      </c>
      <c r="L626" t="s">
        <v>1102</v>
      </c>
      <c r="M626" t="s">
        <v>73</v>
      </c>
      <c r="N626">
        <v>0</v>
      </c>
      <c r="O626" t="s">
        <v>47</v>
      </c>
      <c r="P626">
        <v>135</v>
      </c>
      <c r="Q626" t="s">
        <v>48</v>
      </c>
      <c r="R626" t="s">
        <v>317</v>
      </c>
      <c r="S626" t="s">
        <v>318</v>
      </c>
      <c r="T626" t="s">
        <v>51</v>
      </c>
      <c r="U626" t="s">
        <v>353</v>
      </c>
      <c r="V626">
        <v>1.1499999999999999</v>
      </c>
      <c r="W626" s="1">
        <v>1808.95</v>
      </c>
      <c r="X626">
        <v>1</v>
      </c>
      <c r="Y626">
        <v>2.08</v>
      </c>
      <c r="Z626">
        <v>4</v>
      </c>
      <c r="AA626">
        <v>0.52</v>
      </c>
      <c r="AB626" s="2">
        <v>0</v>
      </c>
      <c r="AC626" s="1">
        <v>0</v>
      </c>
      <c r="AD626" s="7">
        <v>43474</v>
      </c>
      <c r="AE626" s="7">
        <v>43475</v>
      </c>
      <c r="AF626">
        <v>1</v>
      </c>
      <c r="AG626" t="s">
        <v>53</v>
      </c>
      <c r="AH626" s="2">
        <v>0</v>
      </c>
      <c r="AI626" s="1">
        <v>0</v>
      </c>
      <c r="AJ626" s="1">
        <v>0</v>
      </c>
      <c r="AK626" s="6" t="str">
        <f>+IF(Tabla1[[#This Row],[REQUEST_TY]]="SR MANTENIMIENTO CORRECTIVO", "EMERGENCIA", "OTROS")</f>
        <v>EMERGENCIA</v>
      </c>
      <c r="AL626" s="6" t="str">
        <f>+_xlfn.IFS(Tabla1[[#This Row],[Veces obj]]&lt;=1,"0-1",Tabla1[[#This Row],[Veces obj]]&lt;=2,"1-2",Tabla1[[#This Row],[Veces obj]]&lt;=3,"2-3",TRUE,"&gt;3")</f>
        <v>0-1</v>
      </c>
      <c r="AM626" s="6" t="str">
        <f>+_xlfn.IFS(MONTH(Tabla1[[#This Row],[MES]])&lt;=3,"Q1",MONTH(Tabla1[[#This Row],[MES]])&lt;=6,"Q2",MONTH(Tabla1[[#This Row],[MES]])&lt;=9,"Q3",TRUE,"Q4")</f>
        <v>Q1</v>
      </c>
      <c r="AN626" t="str">
        <f>+IFERROR(VLOOKUP(Tabla1[[#This Row],[CUENTA]],CTAS[],2,0),"OTROS")</f>
        <v>OTROS</v>
      </c>
      <c r="AO626">
        <v>1</v>
      </c>
      <c r="AP626" t="str">
        <f>+IFERROR(VLOOKUP(Tabla1[[#This Row],[EMPLEADO]],IS[],3,0),"OTROS")</f>
        <v>JUAREZ</v>
      </c>
      <c r="AQ626" t="str">
        <f>+IFERROR(VLOOKUP(Tabla1[[#This Row],[EMPLEADO]],IS[[NÓMINA]:[INGENIERO]],2,0),"OTROS")</f>
        <v>CESAR MAR</v>
      </c>
    </row>
    <row r="627" spans="1:43" x14ac:dyDescent="0.25">
      <c r="A627" t="s">
        <v>36</v>
      </c>
      <c r="B627">
        <v>1</v>
      </c>
      <c r="C627" t="s">
        <v>1371</v>
      </c>
      <c r="D627" t="s">
        <v>818</v>
      </c>
      <c r="E627" t="s">
        <v>98</v>
      </c>
      <c r="F627" t="s">
        <v>1372</v>
      </c>
      <c r="G627" s="17" t="s">
        <v>1373</v>
      </c>
      <c r="H627" t="s">
        <v>246</v>
      </c>
      <c r="I627" t="s">
        <v>43</v>
      </c>
      <c r="J627" t="s">
        <v>8</v>
      </c>
      <c r="K627" t="s">
        <v>102</v>
      </c>
      <c r="L627" t="s">
        <v>351</v>
      </c>
      <c r="M627" t="s">
        <v>352</v>
      </c>
      <c r="N627">
        <v>0</v>
      </c>
      <c r="O627" t="s">
        <v>105</v>
      </c>
      <c r="P627" t="s">
        <v>822</v>
      </c>
      <c r="Q627" t="s">
        <v>48</v>
      </c>
      <c r="R627" t="s">
        <v>63</v>
      </c>
      <c r="S627" t="s">
        <v>64</v>
      </c>
      <c r="T627" t="s">
        <v>51</v>
      </c>
      <c r="U627" t="s">
        <v>96</v>
      </c>
      <c r="V627">
        <v>1</v>
      </c>
      <c r="W627" s="1">
        <v>655</v>
      </c>
      <c r="X627">
        <v>1</v>
      </c>
      <c r="Y627">
        <v>1.05</v>
      </c>
      <c r="Z627">
        <v>5</v>
      </c>
      <c r="AA627">
        <v>0.21000000000000002</v>
      </c>
      <c r="AB627" s="2">
        <v>0</v>
      </c>
      <c r="AC627" s="1">
        <v>0</v>
      </c>
      <c r="AD627" s="7">
        <v>43493</v>
      </c>
      <c r="AE627" s="7">
        <v>43493</v>
      </c>
      <c r="AF627">
        <v>0</v>
      </c>
      <c r="AG627" t="s">
        <v>53</v>
      </c>
      <c r="AH627" s="2">
        <v>0</v>
      </c>
      <c r="AI627" s="1">
        <v>0</v>
      </c>
      <c r="AJ627" s="1">
        <v>0</v>
      </c>
      <c r="AK627" s="6" t="str">
        <f>+IF(Tabla1[[#This Row],[REQUEST_TY]]="SR MANTENIMIENTO CORRECTIVO", "EMERGENCIA", "OTROS")</f>
        <v>OTROS</v>
      </c>
      <c r="AL627" s="6" t="str">
        <f>+_xlfn.IFS(Tabla1[[#This Row],[Veces obj]]&lt;=1,"0-1",Tabla1[[#This Row],[Veces obj]]&lt;=2,"1-2",Tabla1[[#This Row],[Veces obj]]&lt;=3,"2-3",TRUE,"&gt;3")</f>
        <v>0-1</v>
      </c>
      <c r="AM627" s="6" t="str">
        <f>+_xlfn.IFS(MONTH(Tabla1[[#This Row],[MES]])&lt;=3,"Q1",MONTH(Tabla1[[#This Row],[MES]])&lt;=6,"Q2",MONTH(Tabla1[[#This Row],[MES]])&lt;=9,"Q3",TRUE,"Q4")</f>
        <v>Q1</v>
      </c>
      <c r="AN627" t="str">
        <f>+IFERROR(VLOOKUP(Tabla1[[#This Row],[CUENTA]],CTAS[],2,0),"OTROS")</f>
        <v>OTROS</v>
      </c>
      <c r="AP627" t="str">
        <f>+IFERROR(VLOOKUP(Tabla1[[#This Row],[EMPLEADO]],IS[],3,0),"OTROS")</f>
        <v>OTROS</v>
      </c>
      <c r="AQ627" t="str">
        <f>+IFERROR(VLOOKUP(Tabla1[[#This Row],[EMPLEADO]],IS[[NÓMINA]:[INGENIERO]],2,0),"OTROS")</f>
        <v>OTROS</v>
      </c>
    </row>
    <row r="628" spans="1:43" x14ac:dyDescent="0.25">
      <c r="A628" t="s">
        <v>36</v>
      </c>
      <c r="B628">
        <v>1</v>
      </c>
      <c r="C628" t="s">
        <v>2610</v>
      </c>
      <c r="D628" t="s">
        <v>38</v>
      </c>
      <c r="E628" t="s">
        <v>720</v>
      </c>
      <c r="F628" t="s">
        <v>2611</v>
      </c>
      <c r="G628" s="17" t="s">
        <v>2612</v>
      </c>
      <c r="H628" t="s">
        <v>266</v>
      </c>
      <c r="I628" t="s">
        <v>43</v>
      </c>
      <c r="J628" t="s">
        <v>8</v>
      </c>
      <c r="K628" t="s">
        <v>59</v>
      </c>
      <c r="L628" t="s">
        <v>2613</v>
      </c>
      <c r="M628" t="s">
        <v>73</v>
      </c>
      <c r="N628">
        <v>0</v>
      </c>
      <c r="O628" t="s">
        <v>47</v>
      </c>
      <c r="P628">
        <v>321</v>
      </c>
      <c r="Q628" t="s">
        <v>48</v>
      </c>
      <c r="R628" t="s">
        <v>242</v>
      </c>
      <c r="S628" t="s">
        <v>64</v>
      </c>
      <c r="T628" t="s">
        <v>51</v>
      </c>
      <c r="U628" t="s">
        <v>96</v>
      </c>
      <c r="V628">
        <v>1.1000000000000001</v>
      </c>
      <c r="W628" s="1">
        <v>1501.5000000000002</v>
      </c>
      <c r="X628">
        <v>1</v>
      </c>
      <c r="Y628">
        <v>2.63</v>
      </c>
      <c r="Z628">
        <v>5</v>
      </c>
      <c r="AA628">
        <v>0.52600000000000002</v>
      </c>
      <c r="AB628" s="2">
        <v>0</v>
      </c>
      <c r="AC628" s="1">
        <v>0</v>
      </c>
      <c r="AD628" s="7">
        <v>43473</v>
      </c>
      <c r="AE628" s="7">
        <v>43473</v>
      </c>
      <c r="AF628">
        <v>0</v>
      </c>
      <c r="AG628" t="s">
        <v>53</v>
      </c>
      <c r="AH628" s="2">
        <v>0</v>
      </c>
      <c r="AI628" s="1">
        <v>0</v>
      </c>
      <c r="AJ628" s="1">
        <v>0</v>
      </c>
      <c r="AK628" s="6" t="str">
        <f>+IF(Tabla1[[#This Row],[REQUEST_TY]]="SR MANTENIMIENTO CORRECTIVO", "EMERGENCIA", "OTROS")</f>
        <v>EMERGENCIA</v>
      </c>
      <c r="AL628" s="6" t="str">
        <f>+_xlfn.IFS(Tabla1[[#This Row],[Veces obj]]&lt;=1,"0-1",Tabla1[[#This Row],[Veces obj]]&lt;=2,"1-2",Tabla1[[#This Row],[Veces obj]]&lt;=3,"2-3",TRUE,"&gt;3")</f>
        <v>0-1</v>
      </c>
      <c r="AM628" s="6" t="str">
        <f>+_xlfn.IFS(MONTH(Tabla1[[#This Row],[MES]])&lt;=3,"Q1",MONTH(Tabla1[[#This Row],[MES]])&lt;=6,"Q2",MONTH(Tabla1[[#This Row],[MES]])&lt;=9,"Q3",TRUE,"Q4")</f>
        <v>Q1</v>
      </c>
      <c r="AN628" t="str">
        <f>+IFERROR(VLOOKUP(Tabla1[[#This Row],[CUENTA]],CTAS[],2,0),"OTROS")</f>
        <v>OTROS</v>
      </c>
      <c r="AO628">
        <v>1</v>
      </c>
      <c r="AP628" t="str">
        <f>+IFERROR(VLOOKUP(Tabla1[[#This Row],[EMPLEADO]],IS[],3,0),"OTROS")</f>
        <v>JUAREZ</v>
      </c>
      <c r="AQ628" t="str">
        <f>+IFERROR(VLOOKUP(Tabla1[[#This Row],[EMPLEADO]],IS[[NÓMINA]:[INGENIERO]],2,0),"OTROS")</f>
        <v>CESAR MAR</v>
      </c>
    </row>
    <row r="629" spans="1:43" x14ac:dyDescent="0.25">
      <c r="A629" t="s">
        <v>4444</v>
      </c>
      <c r="B629">
        <v>1</v>
      </c>
      <c r="C629" t="s">
        <v>5960</v>
      </c>
      <c r="D629" t="s">
        <v>38</v>
      </c>
      <c r="E629" t="s">
        <v>39</v>
      </c>
      <c r="F629" t="s">
        <v>5961</v>
      </c>
      <c r="G629" s="17" t="s">
        <v>5962</v>
      </c>
      <c r="H629" t="s">
        <v>568</v>
      </c>
      <c r="I629" t="s">
        <v>43</v>
      </c>
      <c r="J629" t="s">
        <v>8</v>
      </c>
      <c r="K629" t="s">
        <v>117</v>
      </c>
      <c r="L629" t="s">
        <v>5963</v>
      </c>
      <c r="M629" t="s">
        <v>570</v>
      </c>
      <c r="N629">
        <v>0</v>
      </c>
      <c r="O629" t="s">
        <v>47</v>
      </c>
      <c r="P629">
        <v>179</v>
      </c>
      <c r="Q629" t="s">
        <v>48</v>
      </c>
      <c r="R629" t="s">
        <v>49</v>
      </c>
      <c r="S629" t="s">
        <v>50</v>
      </c>
      <c r="T629" t="s">
        <v>51</v>
      </c>
      <c r="U629" t="s">
        <v>52</v>
      </c>
      <c r="V629">
        <v>1.05</v>
      </c>
      <c r="W629" s="1">
        <v>750.75000000000011</v>
      </c>
      <c r="X629">
        <v>1</v>
      </c>
      <c r="Y629">
        <v>1.05</v>
      </c>
      <c r="Z629">
        <v>5</v>
      </c>
      <c r="AA629">
        <v>0.21000000000000002</v>
      </c>
      <c r="AB629" s="2">
        <v>0</v>
      </c>
      <c r="AC629" s="1">
        <v>0</v>
      </c>
      <c r="AD629" s="7">
        <v>43514</v>
      </c>
      <c r="AE629" s="7">
        <v>43514</v>
      </c>
      <c r="AF629">
        <v>0</v>
      </c>
      <c r="AG629" t="s">
        <v>53</v>
      </c>
      <c r="AH629" s="2">
        <v>0</v>
      </c>
      <c r="AI629" s="1">
        <v>0</v>
      </c>
      <c r="AJ629" s="1">
        <v>0</v>
      </c>
      <c r="AK629" s="6" t="str">
        <f>+IF(Tabla1[[#This Row],[REQUEST_TY]]="SR MANTENIMIENTO CORRECTIVO", "EMERGENCIA", "OTROS")</f>
        <v>EMERGENCIA</v>
      </c>
      <c r="AL629" s="6" t="str">
        <f>+_xlfn.IFS(Tabla1[[#This Row],[Veces obj]]&lt;=1,"0-1",Tabla1[[#This Row],[Veces obj]]&lt;=2,"1-2",Tabla1[[#This Row],[Veces obj]]&lt;=3,"2-3",TRUE,"&gt;3")</f>
        <v>0-1</v>
      </c>
      <c r="AM629" s="6" t="str">
        <f>+_xlfn.IFS(MONTH(Tabla1[[#This Row],[MES]])&lt;=3,"Q1",MONTH(Tabla1[[#This Row],[MES]])&lt;=6,"Q2",MONTH(Tabla1[[#This Row],[MES]])&lt;=9,"Q3",TRUE,"Q4")</f>
        <v>Q1</v>
      </c>
      <c r="AN629" t="str">
        <f>+IFERROR(VLOOKUP(Tabla1[[#This Row],[CUENTA]],CTAS[],2,0),"OTROS")</f>
        <v>OTROS</v>
      </c>
      <c r="AP629" t="str">
        <f>+IFERROR(VLOOKUP(Tabla1[[#This Row],[EMPLEADO]],IS[],3,0),"OTROS")</f>
        <v>OTROS</v>
      </c>
      <c r="AQ629" t="str">
        <f>+IFERROR(VLOOKUP(Tabla1[[#This Row],[EMPLEADO]],IS[[NÓMINA]:[INGENIERO]],2,0),"OTROS")</f>
        <v>OTROS</v>
      </c>
    </row>
    <row r="630" spans="1:43" x14ac:dyDescent="0.25">
      <c r="A630" t="s">
        <v>4444</v>
      </c>
      <c r="B630">
        <v>1</v>
      </c>
      <c r="C630" t="s">
        <v>6245</v>
      </c>
      <c r="D630" t="s">
        <v>38</v>
      </c>
      <c r="E630" t="s">
        <v>39</v>
      </c>
      <c r="F630" t="s">
        <v>6246</v>
      </c>
      <c r="G630" s="17" t="s">
        <v>3228</v>
      </c>
      <c r="H630" t="s">
        <v>42</v>
      </c>
      <c r="I630" t="s">
        <v>43</v>
      </c>
      <c r="J630" t="s">
        <v>8</v>
      </c>
      <c r="K630" t="s">
        <v>798</v>
      </c>
      <c r="L630" t="s">
        <v>1729</v>
      </c>
      <c r="M630" t="s">
        <v>131</v>
      </c>
      <c r="N630">
        <v>1</v>
      </c>
      <c r="O630" t="s">
        <v>47</v>
      </c>
      <c r="P630">
        <v>38</v>
      </c>
      <c r="Q630" t="s">
        <v>82</v>
      </c>
      <c r="R630" t="s">
        <v>49</v>
      </c>
      <c r="S630" t="s">
        <v>50</v>
      </c>
      <c r="T630" t="s">
        <v>51</v>
      </c>
      <c r="U630" t="s">
        <v>120</v>
      </c>
      <c r="V630">
        <v>0.8</v>
      </c>
      <c r="W630" s="1">
        <v>0</v>
      </c>
      <c r="X630">
        <v>1</v>
      </c>
      <c r="Y630">
        <v>1.05</v>
      </c>
      <c r="Z630">
        <v>5</v>
      </c>
      <c r="AA630">
        <v>0.21000000000000002</v>
      </c>
      <c r="AB630" s="2">
        <v>0</v>
      </c>
      <c r="AC630" s="1">
        <v>0</v>
      </c>
      <c r="AD630" s="7">
        <v>43511</v>
      </c>
      <c r="AE630" s="7">
        <v>43511</v>
      </c>
      <c r="AF630">
        <v>0</v>
      </c>
      <c r="AG630" t="s">
        <v>53</v>
      </c>
      <c r="AH630" s="2">
        <v>0</v>
      </c>
      <c r="AI630" s="1">
        <v>0</v>
      </c>
      <c r="AJ630" s="1">
        <v>0</v>
      </c>
      <c r="AK630" s="6" t="str">
        <f>+IF(Tabla1[[#This Row],[REQUEST_TY]]="SR MANTENIMIENTO CORRECTIVO", "EMERGENCIA", "OTROS")</f>
        <v>EMERGENCIA</v>
      </c>
      <c r="AL630" s="6" t="str">
        <f>+_xlfn.IFS(Tabla1[[#This Row],[Veces obj]]&lt;=1,"0-1",Tabla1[[#This Row],[Veces obj]]&lt;=2,"1-2",Tabla1[[#This Row],[Veces obj]]&lt;=3,"2-3",TRUE,"&gt;3")</f>
        <v>0-1</v>
      </c>
      <c r="AM630" s="6" t="str">
        <f>+_xlfn.IFS(MONTH(Tabla1[[#This Row],[MES]])&lt;=3,"Q1",MONTH(Tabla1[[#This Row],[MES]])&lt;=6,"Q2",MONTH(Tabla1[[#This Row],[MES]])&lt;=9,"Q3",TRUE,"Q4")</f>
        <v>Q1</v>
      </c>
      <c r="AN630" t="str">
        <f>+IFERROR(VLOOKUP(Tabla1[[#This Row],[CUENTA]],CTAS[],2,0),"OTROS")</f>
        <v>OTROS</v>
      </c>
      <c r="AP630" t="str">
        <f>+IFERROR(VLOOKUP(Tabla1[[#This Row],[EMPLEADO]],IS[],3,0),"OTROS")</f>
        <v>OTROS</v>
      </c>
      <c r="AQ630" t="str">
        <f>+IFERROR(VLOOKUP(Tabla1[[#This Row],[EMPLEADO]],IS[[NÓMINA]:[INGENIERO]],2,0),"OTROS")</f>
        <v>OTROS</v>
      </c>
    </row>
    <row r="631" spans="1:43" x14ac:dyDescent="0.25">
      <c r="A631" t="s">
        <v>4444</v>
      </c>
      <c r="B631">
        <v>1</v>
      </c>
      <c r="C631" t="s">
        <v>6581</v>
      </c>
      <c r="D631" t="s">
        <v>38</v>
      </c>
      <c r="E631" t="s">
        <v>98</v>
      </c>
      <c r="F631" t="s">
        <v>6582</v>
      </c>
      <c r="G631" s="17" t="s">
        <v>6583</v>
      </c>
      <c r="H631" t="s">
        <v>213</v>
      </c>
      <c r="I631" t="s">
        <v>43</v>
      </c>
      <c r="J631" t="s">
        <v>8</v>
      </c>
      <c r="K631" t="s">
        <v>102</v>
      </c>
      <c r="L631" t="s">
        <v>1455</v>
      </c>
      <c r="M631" t="s">
        <v>215</v>
      </c>
      <c r="N631">
        <v>0</v>
      </c>
      <c r="O631" t="s">
        <v>47</v>
      </c>
      <c r="P631">
        <v>83</v>
      </c>
      <c r="Q631" t="s">
        <v>48</v>
      </c>
      <c r="R631" t="s">
        <v>63</v>
      </c>
      <c r="S631" t="s">
        <v>64</v>
      </c>
      <c r="T631" t="s">
        <v>51</v>
      </c>
      <c r="U631" t="s">
        <v>96</v>
      </c>
      <c r="V631">
        <v>1.1000000000000001</v>
      </c>
      <c r="W631" s="1">
        <v>1501.5000000000002</v>
      </c>
      <c r="X631">
        <v>1</v>
      </c>
      <c r="Y631">
        <v>1.05</v>
      </c>
      <c r="Z631">
        <v>5</v>
      </c>
      <c r="AA631">
        <v>0.21000000000000002</v>
      </c>
      <c r="AB631" s="2">
        <v>0</v>
      </c>
      <c r="AC631" s="1">
        <v>0</v>
      </c>
      <c r="AD631" s="7">
        <v>43515</v>
      </c>
      <c r="AE631" s="7">
        <v>43515</v>
      </c>
      <c r="AF631">
        <v>0</v>
      </c>
      <c r="AG631" t="s">
        <v>53</v>
      </c>
      <c r="AH631" s="2">
        <v>0</v>
      </c>
      <c r="AI631" s="1">
        <v>0</v>
      </c>
      <c r="AJ631" s="1">
        <v>0</v>
      </c>
      <c r="AK631" s="6" t="str">
        <f>+IF(Tabla1[[#This Row],[REQUEST_TY]]="SR MANTENIMIENTO CORRECTIVO", "EMERGENCIA", "OTROS")</f>
        <v>EMERGENCIA</v>
      </c>
      <c r="AL631" s="6" t="str">
        <f>+_xlfn.IFS(Tabla1[[#This Row],[Veces obj]]&lt;=1,"0-1",Tabla1[[#This Row],[Veces obj]]&lt;=2,"1-2",Tabla1[[#This Row],[Veces obj]]&lt;=3,"2-3",TRUE,"&gt;3")</f>
        <v>0-1</v>
      </c>
      <c r="AM631" s="6" t="str">
        <f>+_xlfn.IFS(MONTH(Tabla1[[#This Row],[MES]])&lt;=3,"Q1",MONTH(Tabla1[[#This Row],[MES]])&lt;=6,"Q2",MONTH(Tabla1[[#This Row],[MES]])&lt;=9,"Q3",TRUE,"Q4")</f>
        <v>Q1</v>
      </c>
      <c r="AN631" t="str">
        <f>+IFERROR(VLOOKUP(Tabla1[[#This Row],[CUENTA]],CTAS[],2,0),"OTROS")</f>
        <v>OTROS</v>
      </c>
      <c r="AP631" t="str">
        <f>+IFERROR(VLOOKUP(Tabla1[[#This Row],[EMPLEADO]],IS[],3,0),"OTROS")</f>
        <v>OTROS</v>
      </c>
      <c r="AQ631" t="str">
        <f>+IFERROR(VLOOKUP(Tabla1[[#This Row],[EMPLEADO]],IS[[NÓMINA]:[INGENIERO]],2,0),"OTROS")</f>
        <v>OTROS</v>
      </c>
    </row>
    <row r="632" spans="1:43" x14ac:dyDescent="0.25">
      <c r="A632" t="s">
        <v>36</v>
      </c>
      <c r="B632">
        <v>1</v>
      </c>
      <c r="C632" t="s">
        <v>2722</v>
      </c>
      <c r="D632" t="s">
        <v>38</v>
      </c>
      <c r="E632" t="s">
        <v>2723</v>
      </c>
      <c r="F632" t="s">
        <v>2582</v>
      </c>
      <c r="G632" s="17" t="s">
        <v>2724</v>
      </c>
      <c r="H632" t="s">
        <v>266</v>
      </c>
      <c r="I632" t="s">
        <v>43</v>
      </c>
      <c r="J632" t="s">
        <v>8</v>
      </c>
      <c r="K632" t="s">
        <v>2725</v>
      </c>
      <c r="L632" t="s">
        <v>2726</v>
      </c>
      <c r="M632" t="s">
        <v>94</v>
      </c>
      <c r="N632">
        <v>0</v>
      </c>
      <c r="O632" t="s">
        <v>47</v>
      </c>
      <c r="P632">
        <v>69</v>
      </c>
      <c r="Q632" t="s">
        <v>48</v>
      </c>
      <c r="R632" t="s">
        <v>242</v>
      </c>
      <c r="S632" t="s">
        <v>64</v>
      </c>
      <c r="T632" t="s">
        <v>51</v>
      </c>
      <c r="U632" t="s">
        <v>96</v>
      </c>
      <c r="V632">
        <v>1.1000000000000001</v>
      </c>
      <c r="W632" s="1">
        <v>1501.5000000000002</v>
      </c>
      <c r="X632">
        <v>1</v>
      </c>
      <c r="Y632">
        <v>2.85</v>
      </c>
      <c r="Z632">
        <v>5</v>
      </c>
      <c r="AA632">
        <v>0.57000000000000006</v>
      </c>
      <c r="AB632" s="2">
        <v>0</v>
      </c>
      <c r="AC632" s="1">
        <v>0</v>
      </c>
      <c r="AD632" s="7">
        <v>43479</v>
      </c>
      <c r="AE632" s="7">
        <v>43480</v>
      </c>
      <c r="AF632">
        <v>1</v>
      </c>
      <c r="AG632" t="s">
        <v>53</v>
      </c>
      <c r="AH632" s="2">
        <v>0</v>
      </c>
      <c r="AI632" s="1">
        <v>0</v>
      </c>
      <c r="AJ632" s="1">
        <v>0</v>
      </c>
      <c r="AK632" s="6" t="str">
        <f>+IF(Tabla1[[#This Row],[REQUEST_TY]]="SR MANTENIMIENTO CORRECTIVO", "EMERGENCIA", "OTROS")</f>
        <v>EMERGENCIA</v>
      </c>
      <c r="AL632" s="6" t="str">
        <f>+_xlfn.IFS(Tabla1[[#This Row],[Veces obj]]&lt;=1,"0-1",Tabla1[[#This Row],[Veces obj]]&lt;=2,"1-2",Tabla1[[#This Row],[Veces obj]]&lt;=3,"2-3",TRUE,"&gt;3")</f>
        <v>0-1</v>
      </c>
      <c r="AM632" s="6" t="str">
        <f>+_xlfn.IFS(MONTH(Tabla1[[#This Row],[MES]])&lt;=3,"Q1",MONTH(Tabla1[[#This Row],[MES]])&lt;=6,"Q2",MONTH(Tabla1[[#This Row],[MES]])&lt;=9,"Q3",TRUE,"Q4")</f>
        <v>Q1</v>
      </c>
      <c r="AN632" t="str">
        <f>+IFERROR(VLOOKUP(Tabla1[[#This Row],[CUENTA]],CTAS[],2,0),"OTROS")</f>
        <v>OTROS</v>
      </c>
      <c r="AO632">
        <v>1</v>
      </c>
      <c r="AP632" t="str">
        <f>+IFERROR(VLOOKUP(Tabla1[[#This Row],[EMPLEADO]],IS[],3,0),"OTROS")</f>
        <v>JUAREZ</v>
      </c>
      <c r="AQ632" t="str">
        <f>+IFERROR(VLOOKUP(Tabla1[[#This Row],[EMPLEADO]],IS[[NÓMINA]:[INGENIERO]],2,0),"OTROS")</f>
        <v>CESAR MAR</v>
      </c>
    </row>
    <row r="633" spans="1:43" x14ac:dyDescent="0.25">
      <c r="A633" t="s">
        <v>36</v>
      </c>
      <c r="B633">
        <v>1</v>
      </c>
      <c r="C633" t="s">
        <v>1374</v>
      </c>
      <c r="D633" t="s">
        <v>38</v>
      </c>
      <c r="E633" t="s">
        <v>904</v>
      </c>
      <c r="F633" t="s">
        <v>1375</v>
      </c>
      <c r="G633" s="17" t="s">
        <v>1376</v>
      </c>
      <c r="H633" t="s">
        <v>220</v>
      </c>
      <c r="I633" t="s">
        <v>43</v>
      </c>
      <c r="J633" t="s">
        <v>8</v>
      </c>
      <c r="K633" t="s">
        <v>907</v>
      </c>
      <c r="L633" t="s">
        <v>908</v>
      </c>
      <c r="M633" t="s">
        <v>556</v>
      </c>
      <c r="N633">
        <v>0</v>
      </c>
      <c r="O633" t="s">
        <v>47</v>
      </c>
      <c r="P633">
        <v>106</v>
      </c>
      <c r="Q633" t="s">
        <v>48</v>
      </c>
      <c r="R633" t="s">
        <v>49</v>
      </c>
      <c r="S633" t="s">
        <v>50</v>
      </c>
      <c r="T633" t="s">
        <v>208</v>
      </c>
      <c r="U633" t="s">
        <v>52</v>
      </c>
      <c r="V633">
        <v>1.05</v>
      </c>
      <c r="W633" s="1">
        <v>750.75000000000011</v>
      </c>
      <c r="X633">
        <v>1</v>
      </c>
      <c r="Y633">
        <v>1.9</v>
      </c>
      <c r="Z633">
        <v>9</v>
      </c>
      <c r="AA633">
        <v>0.21111111111111111</v>
      </c>
      <c r="AB633" s="2">
        <v>0</v>
      </c>
      <c r="AC633" s="1">
        <v>0</v>
      </c>
      <c r="AD633" s="7">
        <v>43479</v>
      </c>
      <c r="AE633" s="7">
        <v>43479</v>
      </c>
      <c r="AF633">
        <v>0</v>
      </c>
      <c r="AG633" t="s">
        <v>53</v>
      </c>
      <c r="AH633" s="2">
        <v>0</v>
      </c>
      <c r="AI633" s="1">
        <v>0</v>
      </c>
      <c r="AJ633" s="1">
        <v>0</v>
      </c>
      <c r="AK633" s="6" t="str">
        <f>+IF(Tabla1[[#This Row],[REQUEST_TY]]="SR MANTENIMIENTO CORRECTIVO", "EMERGENCIA", "OTROS")</f>
        <v>EMERGENCIA</v>
      </c>
      <c r="AL633" s="6" t="str">
        <f>+_xlfn.IFS(Tabla1[[#This Row],[Veces obj]]&lt;=1,"0-1",Tabla1[[#This Row],[Veces obj]]&lt;=2,"1-2",Tabla1[[#This Row],[Veces obj]]&lt;=3,"2-3",TRUE,"&gt;3")</f>
        <v>0-1</v>
      </c>
      <c r="AM633" s="6" t="str">
        <f>+_xlfn.IFS(MONTH(Tabla1[[#This Row],[MES]])&lt;=3,"Q1",MONTH(Tabla1[[#This Row],[MES]])&lt;=6,"Q2",MONTH(Tabla1[[#This Row],[MES]])&lt;=9,"Q3",TRUE,"Q4")</f>
        <v>Q1</v>
      </c>
      <c r="AN633" t="str">
        <f>+IFERROR(VLOOKUP(Tabla1[[#This Row],[CUENTA]],CTAS[],2,0),"OTROS")</f>
        <v>OTROS</v>
      </c>
      <c r="AP633" t="str">
        <f>+IFERROR(VLOOKUP(Tabla1[[#This Row],[EMPLEADO]],IS[],3,0),"OTROS")</f>
        <v>OTROS</v>
      </c>
      <c r="AQ633" t="str">
        <f>+IFERROR(VLOOKUP(Tabla1[[#This Row],[EMPLEADO]],IS[[NÓMINA]:[INGENIERO]],2,0),"OTROS")</f>
        <v>OTROS</v>
      </c>
    </row>
    <row r="634" spans="1:43" x14ac:dyDescent="0.25">
      <c r="A634" t="s">
        <v>4444</v>
      </c>
      <c r="B634">
        <v>1</v>
      </c>
      <c r="C634" t="s">
        <v>5885</v>
      </c>
      <c r="D634" t="s">
        <v>38</v>
      </c>
      <c r="E634" t="s">
        <v>332</v>
      </c>
      <c r="F634" t="s">
        <v>5886</v>
      </c>
      <c r="G634" s="17" t="s">
        <v>2595</v>
      </c>
      <c r="H634" t="s">
        <v>266</v>
      </c>
      <c r="I634" t="s">
        <v>43</v>
      </c>
      <c r="J634" t="s">
        <v>8</v>
      </c>
      <c r="K634" t="s">
        <v>59</v>
      </c>
      <c r="L634" t="s">
        <v>1102</v>
      </c>
      <c r="M634" t="s">
        <v>73</v>
      </c>
      <c r="N634">
        <v>0</v>
      </c>
      <c r="O634" t="s">
        <v>47</v>
      </c>
      <c r="P634">
        <v>6</v>
      </c>
      <c r="Q634" t="s">
        <v>207</v>
      </c>
      <c r="R634" t="s">
        <v>317</v>
      </c>
      <c r="S634" t="s">
        <v>318</v>
      </c>
      <c r="T634" t="s">
        <v>51</v>
      </c>
      <c r="U634" t="s">
        <v>879</v>
      </c>
      <c r="V634">
        <v>0.6</v>
      </c>
      <c r="W634" s="1">
        <v>943.80000000000007</v>
      </c>
      <c r="X634">
        <v>1</v>
      </c>
      <c r="Y634">
        <v>2.2999999999999998</v>
      </c>
      <c r="Z634">
        <v>4</v>
      </c>
      <c r="AA634">
        <v>0.57499999999999996</v>
      </c>
      <c r="AB634" s="2">
        <v>0</v>
      </c>
      <c r="AC634" s="1">
        <v>0</v>
      </c>
      <c r="AD634" s="7">
        <v>43511</v>
      </c>
      <c r="AE634" s="7">
        <v>43511</v>
      </c>
      <c r="AF634">
        <v>0</v>
      </c>
      <c r="AG634" t="s">
        <v>53</v>
      </c>
      <c r="AH634" s="2">
        <v>0</v>
      </c>
      <c r="AI634" s="1">
        <v>0</v>
      </c>
      <c r="AJ634" s="1">
        <v>0</v>
      </c>
      <c r="AK634" s="6" t="str">
        <f>+IF(Tabla1[[#This Row],[REQUEST_TY]]="SR MANTENIMIENTO CORRECTIVO", "EMERGENCIA", "OTROS")</f>
        <v>EMERGENCIA</v>
      </c>
      <c r="AL634" s="6" t="str">
        <f>+_xlfn.IFS(Tabla1[[#This Row],[Veces obj]]&lt;=1,"0-1",Tabla1[[#This Row],[Veces obj]]&lt;=2,"1-2",Tabla1[[#This Row],[Veces obj]]&lt;=3,"2-3",TRUE,"&gt;3")</f>
        <v>0-1</v>
      </c>
      <c r="AM634" s="6" t="str">
        <f>+_xlfn.IFS(MONTH(Tabla1[[#This Row],[MES]])&lt;=3,"Q1",MONTH(Tabla1[[#This Row],[MES]])&lt;=6,"Q2",MONTH(Tabla1[[#This Row],[MES]])&lt;=9,"Q3",TRUE,"Q4")</f>
        <v>Q1</v>
      </c>
      <c r="AN634" t="str">
        <f>+IFERROR(VLOOKUP(Tabla1[[#This Row],[CUENTA]],CTAS[],2,0),"OTROS")</f>
        <v>OTROS</v>
      </c>
      <c r="AO634">
        <v>1</v>
      </c>
      <c r="AP634" t="str">
        <f>+IFERROR(VLOOKUP(Tabla1[[#This Row],[EMPLEADO]],IS[],3,0),"OTROS")</f>
        <v>JUAREZ</v>
      </c>
      <c r="AQ634" t="str">
        <f>+IFERROR(VLOOKUP(Tabla1[[#This Row],[EMPLEADO]],IS[[NÓMINA]:[INGENIERO]],2,0),"OTROS")</f>
        <v>CESAR MAR</v>
      </c>
    </row>
    <row r="635" spans="1:43" x14ac:dyDescent="0.25">
      <c r="A635" t="s">
        <v>36</v>
      </c>
      <c r="B635">
        <v>1</v>
      </c>
      <c r="C635" t="s">
        <v>1379</v>
      </c>
      <c r="D635" t="s">
        <v>38</v>
      </c>
      <c r="E635" t="s">
        <v>113</v>
      </c>
      <c r="F635" t="s">
        <v>1380</v>
      </c>
      <c r="G635" s="17" t="s">
        <v>1381</v>
      </c>
      <c r="H635" t="s">
        <v>58</v>
      </c>
      <c r="I635" t="s">
        <v>43</v>
      </c>
      <c r="J635" t="s">
        <v>8</v>
      </c>
      <c r="K635" t="s">
        <v>1382</v>
      </c>
      <c r="L635" t="s">
        <v>1383</v>
      </c>
      <c r="M635" t="s">
        <v>545</v>
      </c>
      <c r="N635">
        <v>0</v>
      </c>
      <c r="O635" t="s">
        <v>47</v>
      </c>
      <c r="P635">
        <v>9</v>
      </c>
      <c r="Q635" t="s">
        <v>194</v>
      </c>
      <c r="R635" t="s">
        <v>49</v>
      </c>
      <c r="S635" t="s">
        <v>50</v>
      </c>
      <c r="T635" t="s">
        <v>208</v>
      </c>
      <c r="U635" t="s">
        <v>444</v>
      </c>
      <c r="V635">
        <v>0</v>
      </c>
      <c r="W635" s="1">
        <v>0</v>
      </c>
      <c r="X635">
        <v>1</v>
      </c>
      <c r="Y635">
        <v>1.92</v>
      </c>
      <c r="Z635">
        <v>9</v>
      </c>
      <c r="AA635">
        <v>0.21333333333333332</v>
      </c>
      <c r="AB635" s="2">
        <v>0</v>
      </c>
      <c r="AC635" s="1">
        <v>0</v>
      </c>
      <c r="AD635" s="7">
        <v>43481</v>
      </c>
      <c r="AE635" s="7">
        <v>43481</v>
      </c>
      <c r="AF635">
        <v>0</v>
      </c>
      <c r="AG635" t="s">
        <v>53</v>
      </c>
      <c r="AH635" s="2">
        <v>0</v>
      </c>
      <c r="AI635" s="1">
        <v>0</v>
      </c>
      <c r="AJ635" s="1">
        <v>0</v>
      </c>
      <c r="AK635" s="6" t="str">
        <f>+IF(Tabla1[[#This Row],[REQUEST_TY]]="SR MANTENIMIENTO CORRECTIVO", "EMERGENCIA", "OTROS")</f>
        <v>EMERGENCIA</v>
      </c>
      <c r="AL635" s="6" t="str">
        <f>+_xlfn.IFS(Tabla1[[#This Row],[Veces obj]]&lt;=1,"0-1",Tabla1[[#This Row],[Veces obj]]&lt;=2,"1-2",Tabla1[[#This Row],[Veces obj]]&lt;=3,"2-3",TRUE,"&gt;3")</f>
        <v>0-1</v>
      </c>
      <c r="AM635" s="6" t="str">
        <f>+_xlfn.IFS(MONTH(Tabla1[[#This Row],[MES]])&lt;=3,"Q1",MONTH(Tabla1[[#This Row],[MES]])&lt;=6,"Q2",MONTH(Tabla1[[#This Row],[MES]])&lt;=9,"Q3",TRUE,"Q4")</f>
        <v>Q1</v>
      </c>
      <c r="AN635" t="str">
        <f>+IFERROR(VLOOKUP(Tabla1[[#This Row],[CUENTA]],CTAS[],2,0),"OTROS")</f>
        <v>OTROS</v>
      </c>
      <c r="AP635" t="str">
        <f>+IFERROR(VLOOKUP(Tabla1[[#This Row],[EMPLEADO]],IS[],3,0),"OTROS")</f>
        <v>OTROS</v>
      </c>
      <c r="AQ635" t="str">
        <f>+IFERROR(VLOOKUP(Tabla1[[#This Row],[EMPLEADO]],IS[[NÓMINA]:[INGENIERO]],2,0),"OTROS")</f>
        <v>OTROS</v>
      </c>
    </row>
    <row r="636" spans="1:43" x14ac:dyDescent="0.25">
      <c r="A636" t="s">
        <v>36</v>
      </c>
      <c r="B636">
        <v>1</v>
      </c>
      <c r="C636" t="s">
        <v>1384</v>
      </c>
      <c r="D636" t="s">
        <v>38</v>
      </c>
      <c r="E636" t="s">
        <v>39</v>
      </c>
      <c r="F636" t="s">
        <v>1385</v>
      </c>
      <c r="G636" s="17" t="s">
        <v>1386</v>
      </c>
      <c r="H636" t="s">
        <v>220</v>
      </c>
      <c r="I636" t="s">
        <v>43</v>
      </c>
      <c r="J636" t="s">
        <v>8</v>
      </c>
      <c r="K636" t="s">
        <v>254</v>
      </c>
      <c r="L636" t="s">
        <v>1387</v>
      </c>
      <c r="M636" t="s">
        <v>556</v>
      </c>
      <c r="N636">
        <v>0</v>
      </c>
      <c r="O636" t="s">
        <v>47</v>
      </c>
      <c r="P636">
        <v>35</v>
      </c>
      <c r="Q636" t="s">
        <v>82</v>
      </c>
      <c r="R636" t="s">
        <v>49</v>
      </c>
      <c r="S636" t="s">
        <v>50</v>
      </c>
      <c r="T636" t="s">
        <v>208</v>
      </c>
      <c r="U636" t="s">
        <v>120</v>
      </c>
      <c r="V636">
        <v>0.8</v>
      </c>
      <c r="W636" s="1">
        <v>572.00000000000011</v>
      </c>
      <c r="X636">
        <v>1</v>
      </c>
      <c r="Y636">
        <v>1.92</v>
      </c>
      <c r="Z636">
        <v>9</v>
      </c>
      <c r="AA636">
        <v>0.21333333333333332</v>
      </c>
      <c r="AB636" s="2">
        <v>0</v>
      </c>
      <c r="AC636" s="1">
        <v>0</v>
      </c>
      <c r="AD636" s="7">
        <v>43482</v>
      </c>
      <c r="AE636" s="7">
        <v>43483</v>
      </c>
      <c r="AF636">
        <v>1</v>
      </c>
      <c r="AG636" t="s">
        <v>53</v>
      </c>
      <c r="AH636" s="2">
        <v>0</v>
      </c>
      <c r="AI636" s="1">
        <v>0</v>
      </c>
      <c r="AJ636" s="1">
        <v>0</v>
      </c>
      <c r="AK636" s="6" t="str">
        <f>+IF(Tabla1[[#This Row],[REQUEST_TY]]="SR MANTENIMIENTO CORRECTIVO", "EMERGENCIA", "OTROS")</f>
        <v>EMERGENCIA</v>
      </c>
      <c r="AL636" s="6" t="str">
        <f>+_xlfn.IFS(Tabla1[[#This Row],[Veces obj]]&lt;=1,"0-1",Tabla1[[#This Row],[Veces obj]]&lt;=2,"1-2",Tabla1[[#This Row],[Veces obj]]&lt;=3,"2-3",TRUE,"&gt;3")</f>
        <v>0-1</v>
      </c>
      <c r="AM636" s="6" t="str">
        <f>+_xlfn.IFS(MONTH(Tabla1[[#This Row],[MES]])&lt;=3,"Q1",MONTH(Tabla1[[#This Row],[MES]])&lt;=6,"Q2",MONTH(Tabla1[[#This Row],[MES]])&lt;=9,"Q3",TRUE,"Q4")</f>
        <v>Q1</v>
      </c>
      <c r="AN636" t="str">
        <f>+IFERROR(VLOOKUP(Tabla1[[#This Row],[CUENTA]],CTAS[],2,0),"OTROS")</f>
        <v>OTROS</v>
      </c>
      <c r="AP636" t="str">
        <f>+IFERROR(VLOOKUP(Tabla1[[#This Row],[EMPLEADO]],IS[],3,0),"OTROS")</f>
        <v>OTROS</v>
      </c>
      <c r="AQ636" t="str">
        <f>+IFERROR(VLOOKUP(Tabla1[[#This Row],[EMPLEADO]],IS[[NÓMINA]:[INGENIERO]],2,0),"OTROS")</f>
        <v>OTROS</v>
      </c>
    </row>
    <row r="637" spans="1:43" x14ac:dyDescent="0.25">
      <c r="A637" t="s">
        <v>36</v>
      </c>
      <c r="B637">
        <v>1</v>
      </c>
      <c r="C637" t="s">
        <v>1388</v>
      </c>
      <c r="D637" t="s">
        <v>38</v>
      </c>
      <c r="E637" t="s">
        <v>176</v>
      </c>
      <c r="F637" t="s">
        <v>1389</v>
      </c>
      <c r="G637" s="17" t="s">
        <v>1390</v>
      </c>
      <c r="H637" t="s">
        <v>1130</v>
      </c>
      <c r="I637" t="s">
        <v>43</v>
      </c>
      <c r="J637" t="s">
        <v>8</v>
      </c>
      <c r="K637" t="s">
        <v>179</v>
      </c>
      <c r="L637" t="s">
        <v>1391</v>
      </c>
      <c r="M637" t="s">
        <v>1392</v>
      </c>
      <c r="N637">
        <v>0</v>
      </c>
      <c r="O637" t="s">
        <v>47</v>
      </c>
      <c r="P637">
        <v>91</v>
      </c>
      <c r="Q637" t="s">
        <v>48</v>
      </c>
      <c r="R637" t="s">
        <v>49</v>
      </c>
      <c r="S637" t="s">
        <v>50</v>
      </c>
      <c r="T637" t="s">
        <v>208</v>
      </c>
      <c r="U637" t="s">
        <v>52</v>
      </c>
      <c r="V637">
        <v>1.05</v>
      </c>
      <c r="W637" s="1">
        <v>750.75000000000011</v>
      </c>
      <c r="X637">
        <v>1</v>
      </c>
      <c r="Y637">
        <v>1.92</v>
      </c>
      <c r="Z637">
        <v>9</v>
      </c>
      <c r="AA637">
        <v>0.21333333333333332</v>
      </c>
      <c r="AB637" s="2">
        <v>0</v>
      </c>
      <c r="AC637" s="1">
        <v>0</v>
      </c>
      <c r="AD637" s="7">
        <v>43486</v>
      </c>
      <c r="AE637" s="7">
        <v>43487</v>
      </c>
      <c r="AF637">
        <v>1</v>
      </c>
      <c r="AG637" t="s">
        <v>53</v>
      </c>
      <c r="AH637" s="2">
        <v>0</v>
      </c>
      <c r="AI637" s="1">
        <v>0</v>
      </c>
      <c r="AJ637" s="1">
        <v>0</v>
      </c>
      <c r="AK637" s="6" t="str">
        <f>+IF(Tabla1[[#This Row],[REQUEST_TY]]="SR MANTENIMIENTO CORRECTIVO", "EMERGENCIA", "OTROS")</f>
        <v>EMERGENCIA</v>
      </c>
      <c r="AL637" s="6" t="str">
        <f>+_xlfn.IFS(Tabla1[[#This Row],[Veces obj]]&lt;=1,"0-1",Tabla1[[#This Row],[Veces obj]]&lt;=2,"1-2",Tabla1[[#This Row],[Veces obj]]&lt;=3,"2-3",TRUE,"&gt;3")</f>
        <v>0-1</v>
      </c>
      <c r="AM637" s="6" t="str">
        <f>+_xlfn.IFS(MONTH(Tabla1[[#This Row],[MES]])&lt;=3,"Q1",MONTH(Tabla1[[#This Row],[MES]])&lt;=6,"Q2",MONTH(Tabla1[[#This Row],[MES]])&lt;=9,"Q3",TRUE,"Q4")</f>
        <v>Q1</v>
      </c>
      <c r="AN637" t="str">
        <f>+IFERROR(VLOOKUP(Tabla1[[#This Row],[CUENTA]],CTAS[],2,0),"OTROS")</f>
        <v>OTROS</v>
      </c>
      <c r="AP637" t="str">
        <f>+IFERROR(VLOOKUP(Tabla1[[#This Row],[EMPLEADO]],IS[],3,0),"OTROS")</f>
        <v>OTROS</v>
      </c>
      <c r="AQ637" t="str">
        <f>+IFERROR(VLOOKUP(Tabla1[[#This Row],[EMPLEADO]],IS[[NÓMINA]:[INGENIERO]],2,0),"OTROS")</f>
        <v>OTROS</v>
      </c>
    </row>
    <row r="638" spans="1:43" x14ac:dyDescent="0.25">
      <c r="A638" t="s">
        <v>36</v>
      </c>
      <c r="B638">
        <v>1</v>
      </c>
      <c r="C638" t="s">
        <v>1393</v>
      </c>
      <c r="D638" t="s">
        <v>38</v>
      </c>
      <c r="E638" t="s">
        <v>1394</v>
      </c>
      <c r="F638" t="s">
        <v>1395</v>
      </c>
      <c r="G638" s="17" t="s">
        <v>1396</v>
      </c>
      <c r="H638" t="s">
        <v>70</v>
      </c>
      <c r="I638" t="s">
        <v>43</v>
      </c>
      <c r="J638" t="s">
        <v>8</v>
      </c>
      <c r="K638" t="s">
        <v>71</v>
      </c>
      <c r="L638" t="s">
        <v>93</v>
      </c>
      <c r="M638" t="s">
        <v>94</v>
      </c>
      <c r="N638">
        <v>1</v>
      </c>
      <c r="O638" t="s">
        <v>47</v>
      </c>
      <c r="P638">
        <v>320</v>
      </c>
      <c r="Q638" t="s">
        <v>48</v>
      </c>
      <c r="R638" t="s">
        <v>49</v>
      </c>
      <c r="S638" t="s">
        <v>50</v>
      </c>
      <c r="T638" t="s">
        <v>51</v>
      </c>
      <c r="U638" t="s">
        <v>52</v>
      </c>
      <c r="V638">
        <v>1.05</v>
      </c>
      <c r="W638" s="1">
        <v>0</v>
      </c>
      <c r="X638">
        <v>1</v>
      </c>
      <c r="Y638">
        <v>1.07</v>
      </c>
      <c r="Z638">
        <v>5</v>
      </c>
      <c r="AA638">
        <v>0.21400000000000002</v>
      </c>
      <c r="AB638" s="2">
        <v>0</v>
      </c>
      <c r="AC638" s="1">
        <v>0</v>
      </c>
      <c r="AD638" s="7">
        <v>43494</v>
      </c>
      <c r="AE638" s="7">
        <v>43495</v>
      </c>
      <c r="AF638">
        <v>1</v>
      </c>
      <c r="AG638" t="s">
        <v>53</v>
      </c>
      <c r="AH638" s="2">
        <v>0</v>
      </c>
      <c r="AI638" s="1">
        <v>0</v>
      </c>
      <c r="AJ638" s="1">
        <v>0</v>
      </c>
      <c r="AK638" s="6" t="str">
        <f>+IF(Tabla1[[#This Row],[REQUEST_TY]]="SR MANTENIMIENTO CORRECTIVO", "EMERGENCIA", "OTROS")</f>
        <v>EMERGENCIA</v>
      </c>
      <c r="AL638" s="6" t="str">
        <f>+_xlfn.IFS(Tabla1[[#This Row],[Veces obj]]&lt;=1,"0-1",Tabla1[[#This Row],[Veces obj]]&lt;=2,"1-2",Tabla1[[#This Row],[Veces obj]]&lt;=3,"2-3",TRUE,"&gt;3")</f>
        <v>0-1</v>
      </c>
      <c r="AM638" s="6" t="str">
        <f>+_xlfn.IFS(MONTH(Tabla1[[#This Row],[MES]])&lt;=3,"Q1",MONTH(Tabla1[[#This Row],[MES]])&lt;=6,"Q2",MONTH(Tabla1[[#This Row],[MES]])&lt;=9,"Q3",TRUE,"Q4")</f>
        <v>Q1</v>
      </c>
      <c r="AN638" t="str">
        <f>+IFERROR(VLOOKUP(Tabla1[[#This Row],[CUENTA]],CTAS[],2,0),"OTROS")</f>
        <v>OTROS</v>
      </c>
      <c r="AP638" t="str">
        <f>+IFERROR(VLOOKUP(Tabla1[[#This Row],[EMPLEADO]],IS[],3,0),"OTROS")</f>
        <v>OTROS</v>
      </c>
      <c r="AQ638" t="str">
        <f>+IFERROR(VLOOKUP(Tabla1[[#This Row],[EMPLEADO]],IS[[NÓMINA]:[INGENIERO]],2,0),"OTROS")</f>
        <v>OTROS</v>
      </c>
    </row>
    <row r="639" spans="1:43" x14ac:dyDescent="0.25">
      <c r="A639" t="s">
        <v>36</v>
      </c>
      <c r="B639">
        <v>1</v>
      </c>
      <c r="C639" t="s">
        <v>3659</v>
      </c>
      <c r="D639" t="s">
        <v>3346</v>
      </c>
      <c r="E639" t="s">
        <v>39</v>
      </c>
      <c r="F639" t="s">
        <v>3660</v>
      </c>
      <c r="G639" s="17" t="s">
        <v>3661</v>
      </c>
      <c r="H639" t="s">
        <v>163</v>
      </c>
      <c r="I639" t="s">
        <v>43</v>
      </c>
      <c r="J639" t="s">
        <v>8</v>
      </c>
      <c r="K639" t="s">
        <v>44</v>
      </c>
      <c r="L639" t="s">
        <v>3662</v>
      </c>
      <c r="M639" t="s">
        <v>119</v>
      </c>
      <c r="N639">
        <v>1</v>
      </c>
      <c r="O639" t="s">
        <v>47</v>
      </c>
      <c r="P639" t="s">
        <v>822</v>
      </c>
      <c r="Q639" t="s">
        <v>48</v>
      </c>
      <c r="R639" t="s">
        <v>49</v>
      </c>
      <c r="S639" t="s">
        <v>50</v>
      </c>
      <c r="T639" t="s">
        <v>51</v>
      </c>
      <c r="U639" t="s">
        <v>52</v>
      </c>
      <c r="V639">
        <v>1</v>
      </c>
      <c r="W639" s="1">
        <v>0</v>
      </c>
      <c r="X639">
        <v>0</v>
      </c>
      <c r="Y639">
        <v>5</v>
      </c>
      <c r="Z639">
        <v>5</v>
      </c>
      <c r="AA639">
        <v>1</v>
      </c>
      <c r="AB639" s="2">
        <v>0</v>
      </c>
      <c r="AC639" s="1">
        <v>0</v>
      </c>
      <c r="AD639" s="7">
        <v>43482</v>
      </c>
      <c r="AE639" s="7">
        <v>43485</v>
      </c>
      <c r="AF639">
        <v>1</v>
      </c>
      <c r="AG639" t="s">
        <v>53</v>
      </c>
      <c r="AH639" s="2">
        <v>0</v>
      </c>
      <c r="AI639" s="1">
        <v>0</v>
      </c>
      <c r="AJ639" s="1">
        <v>0</v>
      </c>
      <c r="AK639" s="6" t="str">
        <f>+IF(Tabla1[[#This Row],[REQUEST_TY]]="SR MANTENIMIENTO CORRECTIVO", "EMERGENCIA", "OTROS")</f>
        <v>OTROS</v>
      </c>
      <c r="AL639" s="6" t="str">
        <f>+_xlfn.IFS(Tabla1[[#This Row],[Veces obj]]&lt;=1,"0-1",Tabla1[[#This Row],[Veces obj]]&lt;=2,"1-2",Tabla1[[#This Row],[Veces obj]]&lt;=3,"2-3",TRUE,"&gt;3")</f>
        <v>0-1</v>
      </c>
      <c r="AM639" s="6" t="str">
        <f>+_xlfn.IFS(MONTH(Tabla1[[#This Row],[MES]])&lt;=3,"Q1",MONTH(Tabla1[[#This Row],[MES]])&lt;=6,"Q2",MONTH(Tabla1[[#This Row],[MES]])&lt;=9,"Q3",TRUE,"Q4")</f>
        <v>Q1</v>
      </c>
      <c r="AN639" t="str">
        <f>+IFERROR(VLOOKUP(Tabla1[[#This Row],[CUENTA]],CTAS[],2,0),"OTROS")</f>
        <v>OTROS</v>
      </c>
      <c r="AO639">
        <v>1</v>
      </c>
      <c r="AP639" t="str">
        <f>+IFERROR(VLOOKUP(Tabla1[[#This Row],[EMPLEADO]],IS[],3,0),"OTROS")</f>
        <v>CHIHUAHUA</v>
      </c>
      <c r="AQ639" t="str">
        <f>+IFERROR(VLOOKUP(Tabla1[[#This Row],[EMPLEADO]],IS[[NÓMINA]:[INGENIERO]],2,0),"OTROS")</f>
        <v>LUIS EDUARDO MUÑOZ</v>
      </c>
    </row>
    <row r="640" spans="1:43" x14ac:dyDescent="0.25">
      <c r="A640" t="s">
        <v>4444</v>
      </c>
      <c r="B640">
        <v>1</v>
      </c>
      <c r="C640" t="s">
        <v>7261</v>
      </c>
      <c r="D640" t="s">
        <v>38</v>
      </c>
      <c r="E640" t="s">
        <v>76</v>
      </c>
      <c r="F640" t="s">
        <v>7262</v>
      </c>
      <c r="G640" s="17" t="s">
        <v>2050</v>
      </c>
      <c r="H640" t="s">
        <v>1052</v>
      </c>
      <c r="I640" t="s">
        <v>43</v>
      </c>
      <c r="J640" t="s">
        <v>8</v>
      </c>
      <c r="K640" t="s">
        <v>102</v>
      </c>
      <c r="L640" t="s">
        <v>2051</v>
      </c>
      <c r="M640" t="s">
        <v>61</v>
      </c>
      <c r="N640">
        <v>0</v>
      </c>
      <c r="O640" t="s">
        <v>47</v>
      </c>
      <c r="P640">
        <v>27</v>
      </c>
      <c r="Q640" t="s">
        <v>62</v>
      </c>
      <c r="R640" t="s">
        <v>63</v>
      </c>
      <c r="S640" t="s">
        <v>64</v>
      </c>
      <c r="T640" t="s">
        <v>51</v>
      </c>
      <c r="U640" t="s">
        <v>65</v>
      </c>
      <c r="V640">
        <v>0.8</v>
      </c>
      <c r="W640" s="1">
        <v>1092</v>
      </c>
      <c r="X640">
        <v>1</v>
      </c>
      <c r="Y640">
        <v>1.07</v>
      </c>
      <c r="Z640">
        <v>5</v>
      </c>
      <c r="AA640">
        <v>0.21400000000000002</v>
      </c>
      <c r="AB640" s="2">
        <v>0</v>
      </c>
      <c r="AC640" s="1">
        <v>0</v>
      </c>
      <c r="AD640" s="7">
        <v>43523</v>
      </c>
      <c r="AE640" s="7">
        <v>43524</v>
      </c>
      <c r="AF640">
        <v>1</v>
      </c>
      <c r="AG640" t="s">
        <v>53</v>
      </c>
      <c r="AH640" s="2">
        <v>0</v>
      </c>
      <c r="AI640" s="1">
        <v>0</v>
      </c>
      <c r="AJ640" s="1">
        <v>0</v>
      </c>
      <c r="AK640" s="6" t="str">
        <f>+IF(Tabla1[[#This Row],[REQUEST_TY]]="SR MANTENIMIENTO CORRECTIVO", "EMERGENCIA", "OTROS")</f>
        <v>EMERGENCIA</v>
      </c>
      <c r="AL640" s="6" t="str">
        <f>+_xlfn.IFS(Tabla1[[#This Row],[Veces obj]]&lt;=1,"0-1",Tabla1[[#This Row],[Veces obj]]&lt;=2,"1-2",Tabla1[[#This Row],[Veces obj]]&lt;=3,"2-3",TRUE,"&gt;3")</f>
        <v>0-1</v>
      </c>
      <c r="AM640" s="6" t="str">
        <f>+_xlfn.IFS(MONTH(Tabla1[[#This Row],[MES]])&lt;=3,"Q1",MONTH(Tabla1[[#This Row],[MES]])&lt;=6,"Q2",MONTH(Tabla1[[#This Row],[MES]])&lt;=9,"Q3",TRUE,"Q4")</f>
        <v>Q1</v>
      </c>
      <c r="AN640" t="str">
        <f>+IFERROR(VLOOKUP(Tabla1[[#This Row],[CUENTA]],CTAS[],2,0),"OTROS")</f>
        <v>OTROS</v>
      </c>
      <c r="AP640" t="str">
        <f>+IFERROR(VLOOKUP(Tabla1[[#This Row],[EMPLEADO]],IS[],3,0),"OTROS")</f>
        <v>OTROS</v>
      </c>
      <c r="AQ640" t="str">
        <f>+IFERROR(VLOOKUP(Tabla1[[#This Row],[EMPLEADO]],IS[[NÓMINA]:[INGENIERO]],2,0),"OTROS")</f>
        <v>OTROS</v>
      </c>
    </row>
    <row r="641" spans="1:43" x14ac:dyDescent="0.25">
      <c r="A641" t="s">
        <v>36</v>
      </c>
      <c r="B641">
        <v>1</v>
      </c>
      <c r="C641" t="s">
        <v>1397</v>
      </c>
      <c r="D641" t="s">
        <v>38</v>
      </c>
      <c r="E641" t="s">
        <v>865</v>
      </c>
      <c r="F641" t="s">
        <v>1398</v>
      </c>
      <c r="G641" s="17" t="s">
        <v>867</v>
      </c>
      <c r="H641" t="s">
        <v>868</v>
      </c>
      <c r="I641" t="s">
        <v>43</v>
      </c>
      <c r="J641" t="s">
        <v>8</v>
      </c>
      <c r="K641" t="s">
        <v>869</v>
      </c>
      <c r="L641" t="s">
        <v>870</v>
      </c>
      <c r="M641" t="s">
        <v>871</v>
      </c>
      <c r="N641">
        <v>1</v>
      </c>
      <c r="O641" t="s">
        <v>47</v>
      </c>
      <c r="P641">
        <v>4</v>
      </c>
      <c r="Q641" t="s">
        <v>207</v>
      </c>
      <c r="R641" t="s">
        <v>440</v>
      </c>
      <c r="S641" t="s">
        <v>139</v>
      </c>
      <c r="T641" t="s">
        <v>51</v>
      </c>
      <c r="U641" t="s">
        <v>879</v>
      </c>
      <c r="V641">
        <v>0.6</v>
      </c>
      <c r="W641" s="1">
        <v>0</v>
      </c>
      <c r="X641">
        <v>1</v>
      </c>
      <c r="Y641">
        <v>0.86</v>
      </c>
      <c r="Z641">
        <v>4</v>
      </c>
      <c r="AA641">
        <v>0.215</v>
      </c>
      <c r="AB641" s="2">
        <v>0</v>
      </c>
      <c r="AC641" s="1">
        <v>0</v>
      </c>
      <c r="AD641" s="7">
        <v>43474</v>
      </c>
      <c r="AE641" s="7">
        <v>43475</v>
      </c>
      <c r="AF641">
        <v>1</v>
      </c>
      <c r="AG641" t="s">
        <v>53</v>
      </c>
      <c r="AH641" s="2">
        <v>0</v>
      </c>
      <c r="AI641" s="1">
        <v>0</v>
      </c>
      <c r="AJ641" s="1">
        <v>0</v>
      </c>
      <c r="AK641" s="6" t="str">
        <f>+IF(Tabla1[[#This Row],[REQUEST_TY]]="SR MANTENIMIENTO CORRECTIVO", "EMERGENCIA", "OTROS")</f>
        <v>EMERGENCIA</v>
      </c>
      <c r="AL641" s="6" t="str">
        <f>+_xlfn.IFS(Tabla1[[#This Row],[Veces obj]]&lt;=1,"0-1",Tabla1[[#This Row],[Veces obj]]&lt;=2,"1-2",Tabla1[[#This Row],[Veces obj]]&lt;=3,"2-3",TRUE,"&gt;3")</f>
        <v>0-1</v>
      </c>
      <c r="AM641" s="6" t="str">
        <f>+_xlfn.IFS(MONTH(Tabla1[[#This Row],[MES]])&lt;=3,"Q1",MONTH(Tabla1[[#This Row],[MES]])&lt;=6,"Q2",MONTH(Tabla1[[#This Row],[MES]])&lt;=9,"Q3",TRUE,"Q4")</f>
        <v>Q1</v>
      </c>
      <c r="AN641" t="str">
        <f>+IFERROR(VLOOKUP(Tabla1[[#This Row],[CUENTA]],CTAS[],2,0),"OTROS")</f>
        <v>OTROS</v>
      </c>
      <c r="AP641" t="str">
        <f>+IFERROR(VLOOKUP(Tabla1[[#This Row],[EMPLEADO]],IS[],3,0),"OTROS")</f>
        <v>OTROS</v>
      </c>
      <c r="AQ641" t="str">
        <f>+IFERROR(VLOOKUP(Tabla1[[#This Row],[EMPLEADO]],IS[[NÓMINA]:[INGENIERO]],2,0),"OTROS")</f>
        <v>OTROS</v>
      </c>
    </row>
    <row r="642" spans="1:43" x14ac:dyDescent="0.25">
      <c r="A642" t="s">
        <v>4444</v>
      </c>
      <c r="B642">
        <v>1</v>
      </c>
      <c r="C642" t="s">
        <v>6787</v>
      </c>
      <c r="D642" t="s">
        <v>38</v>
      </c>
      <c r="E642" t="s">
        <v>133</v>
      </c>
      <c r="F642" t="s">
        <v>6788</v>
      </c>
      <c r="G642" s="17" t="s">
        <v>1582</v>
      </c>
      <c r="H642" t="s">
        <v>1211</v>
      </c>
      <c r="I642" t="s">
        <v>43</v>
      </c>
      <c r="J642" t="s">
        <v>8</v>
      </c>
      <c r="K642" t="s">
        <v>59</v>
      </c>
      <c r="L642" t="s">
        <v>1583</v>
      </c>
      <c r="M642" t="s">
        <v>1213</v>
      </c>
      <c r="N642">
        <v>0</v>
      </c>
      <c r="O642" t="s">
        <v>47</v>
      </c>
      <c r="P642">
        <v>34</v>
      </c>
      <c r="Q642" t="s">
        <v>82</v>
      </c>
      <c r="R642" t="s">
        <v>138</v>
      </c>
      <c r="S642" t="s">
        <v>139</v>
      </c>
      <c r="T642" t="s">
        <v>51</v>
      </c>
      <c r="U642" t="s">
        <v>140</v>
      </c>
      <c r="V642">
        <v>1.1000000000000001</v>
      </c>
      <c r="W642" s="1">
        <v>1730.3000000000004</v>
      </c>
      <c r="X642">
        <v>1</v>
      </c>
      <c r="Y642">
        <v>0.86</v>
      </c>
      <c r="Z642">
        <v>4</v>
      </c>
      <c r="AA642">
        <v>0.215</v>
      </c>
      <c r="AB642" s="2">
        <v>0</v>
      </c>
      <c r="AC642" s="1">
        <v>0</v>
      </c>
      <c r="AD642" s="7">
        <v>43521</v>
      </c>
      <c r="AE642" s="7">
        <v>43521</v>
      </c>
      <c r="AF642">
        <v>0</v>
      </c>
      <c r="AG642" t="s">
        <v>53</v>
      </c>
      <c r="AH642" s="2">
        <v>0</v>
      </c>
      <c r="AI642" s="1">
        <v>0</v>
      </c>
      <c r="AJ642" s="1">
        <v>0</v>
      </c>
      <c r="AK642" s="6" t="str">
        <f>+IF(Tabla1[[#This Row],[REQUEST_TY]]="SR MANTENIMIENTO CORRECTIVO", "EMERGENCIA", "OTROS")</f>
        <v>EMERGENCIA</v>
      </c>
      <c r="AL642" s="6" t="str">
        <f>+_xlfn.IFS(Tabla1[[#This Row],[Veces obj]]&lt;=1,"0-1",Tabla1[[#This Row],[Veces obj]]&lt;=2,"1-2",Tabla1[[#This Row],[Veces obj]]&lt;=3,"2-3",TRUE,"&gt;3")</f>
        <v>0-1</v>
      </c>
      <c r="AM642" s="6" t="str">
        <f>+_xlfn.IFS(MONTH(Tabla1[[#This Row],[MES]])&lt;=3,"Q1",MONTH(Tabla1[[#This Row],[MES]])&lt;=6,"Q2",MONTH(Tabla1[[#This Row],[MES]])&lt;=9,"Q3",TRUE,"Q4")</f>
        <v>Q1</v>
      </c>
      <c r="AN642" t="str">
        <f>+IFERROR(VLOOKUP(Tabla1[[#This Row],[CUENTA]],CTAS[],2,0),"OTROS")</f>
        <v>OTROS</v>
      </c>
      <c r="AP642" t="str">
        <f>+IFERROR(VLOOKUP(Tabla1[[#This Row],[EMPLEADO]],IS[],3,0),"OTROS")</f>
        <v>OTROS</v>
      </c>
      <c r="AQ642" t="str">
        <f>+IFERROR(VLOOKUP(Tabla1[[#This Row],[EMPLEADO]],IS[[NÓMINA]:[INGENIERO]],2,0),"OTROS")</f>
        <v>OTROS</v>
      </c>
    </row>
    <row r="643" spans="1:43" x14ac:dyDescent="0.25">
      <c r="A643" t="s">
        <v>36</v>
      </c>
      <c r="B643">
        <v>1</v>
      </c>
      <c r="C643" t="s">
        <v>1399</v>
      </c>
      <c r="D643" t="s">
        <v>38</v>
      </c>
      <c r="E643" t="s">
        <v>113</v>
      </c>
      <c r="F643" t="s">
        <v>1400</v>
      </c>
      <c r="G643" s="17" t="s">
        <v>1401</v>
      </c>
      <c r="H643" t="s">
        <v>308</v>
      </c>
      <c r="I643" t="s">
        <v>43</v>
      </c>
      <c r="J643" t="s">
        <v>8</v>
      </c>
      <c r="K643" t="s">
        <v>144</v>
      </c>
      <c r="L643" t="s">
        <v>616</v>
      </c>
      <c r="M643" t="s">
        <v>46</v>
      </c>
      <c r="N643">
        <v>0</v>
      </c>
      <c r="O643" t="s">
        <v>47</v>
      </c>
      <c r="P643">
        <v>145</v>
      </c>
      <c r="Q643" t="s">
        <v>48</v>
      </c>
      <c r="R643" t="s">
        <v>49</v>
      </c>
      <c r="S643" t="s">
        <v>50</v>
      </c>
      <c r="T643" t="s">
        <v>51</v>
      </c>
      <c r="U643" t="s">
        <v>52</v>
      </c>
      <c r="V643">
        <v>1.05</v>
      </c>
      <c r="W643" s="1">
        <v>750.75000000000011</v>
      </c>
      <c r="X643">
        <v>1</v>
      </c>
      <c r="Y643">
        <v>1.08</v>
      </c>
      <c r="Z643">
        <v>5</v>
      </c>
      <c r="AA643">
        <v>0.21600000000000003</v>
      </c>
      <c r="AB643" s="2">
        <v>0</v>
      </c>
      <c r="AC643" s="1">
        <v>0</v>
      </c>
      <c r="AD643" s="7">
        <v>43474</v>
      </c>
      <c r="AE643" s="7">
        <v>43475</v>
      </c>
      <c r="AF643">
        <v>1</v>
      </c>
      <c r="AG643" t="s">
        <v>53</v>
      </c>
      <c r="AH643" s="2">
        <v>0</v>
      </c>
      <c r="AI643" s="1">
        <v>0</v>
      </c>
      <c r="AJ643" s="1">
        <v>0</v>
      </c>
      <c r="AK643" s="6" t="str">
        <f>+IF(Tabla1[[#This Row],[REQUEST_TY]]="SR MANTENIMIENTO CORRECTIVO", "EMERGENCIA", "OTROS")</f>
        <v>EMERGENCIA</v>
      </c>
      <c r="AL643" s="6" t="str">
        <f>+_xlfn.IFS(Tabla1[[#This Row],[Veces obj]]&lt;=1,"0-1",Tabla1[[#This Row],[Veces obj]]&lt;=2,"1-2",Tabla1[[#This Row],[Veces obj]]&lt;=3,"2-3",TRUE,"&gt;3")</f>
        <v>0-1</v>
      </c>
      <c r="AM643" s="6" t="str">
        <f>+_xlfn.IFS(MONTH(Tabla1[[#This Row],[MES]])&lt;=3,"Q1",MONTH(Tabla1[[#This Row],[MES]])&lt;=6,"Q2",MONTH(Tabla1[[#This Row],[MES]])&lt;=9,"Q3",TRUE,"Q4")</f>
        <v>Q1</v>
      </c>
      <c r="AN643" t="str">
        <f>+IFERROR(VLOOKUP(Tabla1[[#This Row],[CUENTA]],CTAS[],2,0),"OTROS")</f>
        <v>OTROS</v>
      </c>
      <c r="AP643" t="str">
        <f>+IFERROR(VLOOKUP(Tabla1[[#This Row],[EMPLEADO]],IS[],3,0),"OTROS")</f>
        <v>OTROS</v>
      </c>
      <c r="AQ643" t="str">
        <f>+IFERROR(VLOOKUP(Tabla1[[#This Row],[EMPLEADO]],IS[[NÓMINA]:[INGENIERO]],2,0),"OTROS")</f>
        <v>OTROS</v>
      </c>
    </row>
    <row r="644" spans="1:43" x14ac:dyDescent="0.25">
      <c r="A644" t="s">
        <v>36</v>
      </c>
      <c r="B644">
        <v>1</v>
      </c>
      <c r="C644" t="s">
        <v>1402</v>
      </c>
      <c r="D644" t="s">
        <v>38</v>
      </c>
      <c r="E644" t="s">
        <v>558</v>
      </c>
      <c r="F644" t="s">
        <v>1403</v>
      </c>
      <c r="G644" s="17" t="s">
        <v>1404</v>
      </c>
      <c r="H644" t="s">
        <v>740</v>
      </c>
      <c r="I644" t="s">
        <v>43</v>
      </c>
      <c r="J644" t="s">
        <v>8</v>
      </c>
      <c r="K644" t="s">
        <v>1236</v>
      </c>
      <c r="L644" t="s">
        <v>1405</v>
      </c>
      <c r="M644" t="s">
        <v>1238</v>
      </c>
      <c r="N644">
        <v>0</v>
      </c>
      <c r="O644" t="s">
        <v>47</v>
      </c>
      <c r="P644">
        <v>71</v>
      </c>
      <c r="Q644" t="s">
        <v>48</v>
      </c>
      <c r="R644" t="s">
        <v>95</v>
      </c>
      <c r="S644" t="s">
        <v>64</v>
      </c>
      <c r="T644" t="s">
        <v>51</v>
      </c>
      <c r="U644" t="s">
        <v>96</v>
      </c>
      <c r="V644">
        <v>1.1000000000000001</v>
      </c>
      <c r="W644" s="1">
        <v>1501.5000000000002</v>
      </c>
      <c r="X644">
        <v>1</v>
      </c>
      <c r="Y644">
        <v>1.08</v>
      </c>
      <c r="Z644">
        <v>5</v>
      </c>
      <c r="AA644">
        <v>0.21600000000000003</v>
      </c>
      <c r="AB644" s="2">
        <v>0</v>
      </c>
      <c r="AC644" s="1">
        <v>0</v>
      </c>
      <c r="AD644" s="7">
        <v>43488</v>
      </c>
      <c r="AE644" s="7">
        <v>43488</v>
      </c>
      <c r="AF644">
        <v>0</v>
      </c>
      <c r="AG644" t="s">
        <v>53</v>
      </c>
      <c r="AH644" s="2">
        <v>0</v>
      </c>
      <c r="AI644" s="1">
        <v>0</v>
      </c>
      <c r="AJ644" s="1">
        <v>0</v>
      </c>
      <c r="AK644" s="6" t="str">
        <f>+IF(Tabla1[[#This Row],[REQUEST_TY]]="SR MANTENIMIENTO CORRECTIVO", "EMERGENCIA", "OTROS")</f>
        <v>EMERGENCIA</v>
      </c>
      <c r="AL644" s="6" t="str">
        <f>+_xlfn.IFS(Tabla1[[#This Row],[Veces obj]]&lt;=1,"0-1",Tabla1[[#This Row],[Veces obj]]&lt;=2,"1-2",Tabla1[[#This Row],[Veces obj]]&lt;=3,"2-3",TRUE,"&gt;3")</f>
        <v>0-1</v>
      </c>
      <c r="AM644" s="6" t="str">
        <f>+_xlfn.IFS(MONTH(Tabla1[[#This Row],[MES]])&lt;=3,"Q1",MONTH(Tabla1[[#This Row],[MES]])&lt;=6,"Q2",MONTH(Tabla1[[#This Row],[MES]])&lt;=9,"Q3",TRUE,"Q4")</f>
        <v>Q1</v>
      </c>
      <c r="AN644" t="str">
        <f>+IFERROR(VLOOKUP(Tabla1[[#This Row],[CUENTA]],CTAS[],2,0),"OTROS")</f>
        <v>OTROS</v>
      </c>
      <c r="AP644" t="str">
        <f>+IFERROR(VLOOKUP(Tabla1[[#This Row],[EMPLEADO]],IS[],3,0),"OTROS")</f>
        <v>OTROS</v>
      </c>
      <c r="AQ644" t="str">
        <f>+IFERROR(VLOOKUP(Tabla1[[#This Row],[EMPLEADO]],IS[[NÓMINA]:[INGENIERO]],2,0),"OTROS")</f>
        <v>OTROS</v>
      </c>
    </row>
    <row r="645" spans="1:43" x14ac:dyDescent="0.25">
      <c r="A645" t="s">
        <v>4444</v>
      </c>
      <c r="B645">
        <v>1</v>
      </c>
      <c r="C645" t="s">
        <v>5733</v>
      </c>
      <c r="D645" t="s">
        <v>38</v>
      </c>
      <c r="E645" t="s">
        <v>604</v>
      </c>
      <c r="F645" t="s">
        <v>5734</v>
      </c>
      <c r="G645" s="17" t="s">
        <v>5735</v>
      </c>
      <c r="H645" t="s">
        <v>213</v>
      </c>
      <c r="I645" t="s">
        <v>43</v>
      </c>
      <c r="J645" t="s">
        <v>8</v>
      </c>
      <c r="K645" t="s">
        <v>2377</v>
      </c>
      <c r="L645" t="s">
        <v>5295</v>
      </c>
      <c r="M645" t="s">
        <v>640</v>
      </c>
      <c r="N645">
        <v>0</v>
      </c>
      <c r="O645" t="s">
        <v>47</v>
      </c>
      <c r="P645">
        <v>133</v>
      </c>
      <c r="Q645" t="s">
        <v>48</v>
      </c>
      <c r="R645" t="s">
        <v>63</v>
      </c>
      <c r="S645" t="s">
        <v>64</v>
      </c>
      <c r="T645" t="s">
        <v>51</v>
      </c>
      <c r="U645" t="s">
        <v>96</v>
      </c>
      <c r="V645">
        <v>1.1000000000000001</v>
      </c>
      <c r="W645" s="1">
        <v>1501.5000000000002</v>
      </c>
      <c r="X645">
        <v>1</v>
      </c>
      <c r="Y645">
        <v>1.08</v>
      </c>
      <c r="Z645">
        <v>5</v>
      </c>
      <c r="AA645">
        <v>0.21600000000000003</v>
      </c>
      <c r="AB645" s="2">
        <v>0</v>
      </c>
      <c r="AC645" s="1">
        <v>0</v>
      </c>
      <c r="AD645" s="7">
        <v>43508</v>
      </c>
      <c r="AE645" s="7">
        <v>43508</v>
      </c>
      <c r="AF645">
        <v>0</v>
      </c>
      <c r="AG645" t="s">
        <v>53</v>
      </c>
      <c r="AH645" s="2">
        <v>0</v>
      </c>
      <c r="AI645" s="1">
        <v>0</v>
      </c>
      <c r="AJ645" s="1">
        <v>0</v>
      </c>
      <c r="AK645" s="6" t="str">
        <f>+IF(Tabla1[[#This Row],[REQUEST_TY]]="SR MANTENIMIENTO CORRECTIVO", "EMERGENCIA", "OTROS")</f>
        <v>EMERGENCIA</v>
      </c>
      <c r="AL645" s="6" t="str">
        <f>+_xlfn.IFS(Tabla1[[#This Row],[Veces obj]]&lt;=1,"0-1",Tabla1[[#This Row],[Veces obj]]&lt;=2,"1-2",Tabla1[[#This Row],[Veces obj]]&lt;=3,"2-3",TRUE,"&gt;3")</f>
        <v>0-1</v>
      </c>
      <c r="AM645" s="6" t="str">
        <f>+_xlfn.IFS(MONTH(Tabla1[[#This Row],[MES]])&lt;=3,"Q1",MONTH(Tabla1[[#This Row],[MES]])&lt;=6,"Q2",MONTH(Tabla1[[#This Row],[MES]])&lt;=9,"Q3",TRUE,"Q4")</f>
        <v>Q1</v>
      </c>
      <c r="AN645" t="str">
        <f>+IFERROR(VLOOKUP(Tabla1[[#This Row],[CUENTA]],CTAS[],2,0),"OTROS")</f>
        <v>OTROS</v>
      </c>
      <c r="AP645" t="str">
        <f>+IFERROR(VLOOKUP(Tabla1[[#This Row],[EMPLEADO]],IS[],3,0),"OTROS")</f>
        <v>OTROS</v>
      </c>
      <c r="AQ645" t="str">
        <f>+IFERROR(VLOOKUP(Tabla1[[#This Row],[EMPLEADO]],IS[[NÓMINA]:[INGENIERO]],2,0),"OTROS")</f>
        <v>OTROS</v>
      </c>
    </row>
    <row r="646" spans="1:43" x14ac:dyDescent="0.25">
      <c r="A646" t="s">
        <v>4444</v>
      </c>
      <c r="B646">
        <v>1</v>
      </c>
      <c r="C646" t="s">
        <v>5749</v>
      </c>
      <c r="D646" t="s">
        <v>38</v>
      </c>
      <c r="E646" t="s">
        <v>613</v>
      </c>
      <c r="F646" t="s">
        <v>5750</v>
      </c>
      <c r="G646" s="17" t="s">
        <v>5751</v>
      </c>
      <c r="H646" t="s">
        <v>308</v>
      </c>
      <c r="I646" t="s">
        <v>43</v>
      </c>
      <c r="J646" t="s">
        <v>8</v>
      </c>
      <c r="K646" t="s">
        <v>549</v>
      </c>
      <c r="L646" t="s">
        <v>550</v>
      </c>
      <c r="M646" t="s">
        <v>46</v>
      </c>
      <c r="N646">
        <v>0</v>
      </c>
      <c r="O646" t="s">
        <v>47</v>
      </c>
      <c r="P646">
        <v>70</v>
      </c>
      <c r="Q646" t="s">
        <v>48</v>
      </c>
      <c r="R646" t="s">
        <v>235</v>
      </c>
      <c r="S646" t="s">
        <v>50</v>
      </c>
      <c r="T646" t="s">
        <v>51</v>
      </c>
      <c r="U646" t="s">
        <v>52</v>
      </c>
      <c r="V646">
        <v>1.05</v>
      </c>
      <c r="W646" s="1">
        <v>750.75000000000011</v>
      </c>
      <c r="X646">
        <v>1</v>
      </c>
      <c r="Y646">
        <v>1.08</v>
      </c>
      <c r="Z646">
        <v>5</v>
      </c>
      <c r="AA646">
        <v>0.21600000000000003</v>
      </c>
      <c r="AB646" s="2">
        <v>0</v>
      </c>
      <c r="AC646" s="1">
        <v>0</v>
      </c>
      <c r="AD646" s="7">
        <v>43509</v>
      </c>
      <c r="AE646" s="7">
        <v>43510</v>
      </c>
      <c r="AF646">
        <v>1</v>
      </c>
      <c r="AG646" t="s">
        <v>53</v>
      </c>
      <c r="AH646" s="2">
        <v>0</v>
      </c>
      <c r="AI646" s="1">
        <v>0</v>
      </c>
      <c r="AJ646" s="1">
        <v>0</v>
      </c>
      <c r="AK646" s="6" t="str">
        <f>+IF(Tabla1[[#This Row],[REQUEST_TY]]="SR MANTENIMIENTO CORRECTIVO", "EMERGENCIA", "OTROS")</f>
        <v>EMERGENCIA</v>
      </c>
      <c r="AL646" s="6" t="str">
        <f>+_xlfn.IFS(Tabla1[[#This Row],[Veces obj]]&lt;=1,"0-1",Tabla1[[#This Row],[Veces obj]]&lt;=2,"1-2",Tabla1[[#This Row],[Veces obj]]&lt;=3,"2-3",TRUE,"&gt;3")</f>
        <v>0-1</v>
      </c>
      <c r="AM646" s="6" t="str">
        <f>+_xlfn.IFS(MONTH(Tabla1[[#This Row],[MES]])&lt;=3,"Q1",MONTH(Tabla1[[#This Row],[MES]])&lt;=6,"Q2",MONTH(Tabla1[[#This Row],[MES]])&lt;=9,"Q3",TRUE,"Q4")</f>
        <v>Q1</v>
      </c>
      <c r="AN646" t="str">
        <f>+IFERROR(VLOOKUP(Tabla1[[#This Row],[CUENTA]],CTAS[],2,0),"OTROS")</f>
        <v>OTROS</v>
      </c>
      <c r="AP646" t="str">
        <f>+IFERROR(VLOOKUP(Tabla1[[#This Row],[EMPLEADO]],IS[],3,0),"OTROS")</f>
        <v>OTROS</v>
      </c>
      <c r="AQ646" t="str">
        <f>+IFERROR(VLOOKUP(Tabla1[[#This Row],[EMPLEADO]],IS[[NÓMINA]:[INGENIERO]],2,0),"OTROS")</f>
        <v>OTROS</v>
      </c>
    </row>
    <row r="647" spans="1:43" x14ac:dyDescent="0.25">
      <c r="A647" t="s">
        <v>36</v>
      </c>
      <c r="B647">
        <v>1</v>
      </c>
      <c r="C647" t="s">
        <v>1406</v>
      </c>
      <c r="D647" t="s">
        <v>38</v>
      </c>
      <c r="E647" t="s">
        <v>332</v>
      </c>
      <c r="F647" t="s">
        <v>1407</v>
      </c>
      <c r="G647" s="17" t="s">
        <v>1408</v>
      </c>
      <c r="H647" t="s">
        <v>868</v>
      </c>
      <c r="I647" t="s">
        <v>43</v>
      </c>
      <c r="J647" t="s">
        <v>8</v>
      </c>
      <c r="K647" t="s">
        <v>59</v>
      </c>
      <c r="L647" t="s">
        <v>1409</v>
      </c>
      <c r="M647" t="s">
        <v>1410</v>
      </c>
      <c r="N647">
        <v>1</v>
      </c>
      <c r="O647" t="s">
        <v>47</v>
      </c>
      <c r="P647">
        <v>46</v>
      </c>
      <c r="Q647" t="s">
        <v>82</v>
      </c>
      <c r="R647" t="s">
        <v>317</v>
      </c>
      <c r="S647" t="s">
        <v>318</v>
      </c>
      <c r="T647" t="s">
        <v>51</v>
      </c>
      <c r="U647" t="s">
        <v>140</v>
      </c>
      <c r="V647">
        <v>1.1000000000000001</v>
      </c>
      <c r="W647" s="1">
        <v>0</v>
      </c>
      <c r="X647">
        <v>1</v>
      </c>
      <c r="Y647">
        <v>0.87</v>
      </c>
      <c r="Z647">
        <v>4</v>
      </c>
      <c r="AA647">
        <v>0.2175</v>
      </c>
      <c r="AB647" s="2">
        <v>0</v>
      </c>
      <c r="AC647" s="1">
        <v>0</v>
      </c>
      <c r="AD647" s="7">
        <v>43479</v>
      </c>
      <c r="AE647" s="7">
        <v>43479</v>
      </c>
      <c r="AF647">
        <v>0</v>
      </c>
      <c r="AG647" t="s">
        <v>53</v>
      </c>
      <c r="AH647" s="2">
        <v>0</v>
      </c>
      <c r="AI647" s="1">
        <v>0</v>
      </c>
      <c r="AJ647" s="1">
        <v>0</v>
      </c>
      <c r="AK647" s="6" t="str">
        <f>+IF(Tabla1[[#This Row],[REQUEST_TY]]="SR MANTENIMIENTO CORRECTIVO", "EMERGENCIA", "OTROS")</f>
        <v>EMERGENCIA</v>
      </c>
      <c r="AL647" s="6" t="str">
        <f>+_xlfn.IFS(Tabla1[[#This Row],[Veces obj]]&lt;=1,"0-1",Tabla1[[#This Row],[Veces obj]]&lt;=2,"1-2",Tabla1[[#This Row],[Veces obj]]&lt;=3,"2-3",TRUE,"&gt;3")</f>
        <v>0-1</v>
      </c>
      <c r="AM647" s="6" t="str">
        <f>+_xlfn.IFS(MONTH(Tabla1[[#This Row],[MES]])&lt;=3,"Q1",MONTH(Tabla1[[#This Row],[MES]])&lt;=6,"Q2",MONTH(Tabla1[[#This Row],[MES]])&lt;=9,"Q3",TRUE,"Q4")</f>
        <v>Q1</v>
      </c>
      <c r="AN647" t="str">
        <f>+IFERROR(VLOOKUP(Tabla1[[#This Row],[CUENTA]],CTAS[],2,0),"OTROS")</f>
        <v>OTROS</v>
      </c>
      <c r="AP647" t="str">
        <f>+IFERROR(VLOOKUP(Tabla1[[#This Row],[EMPLEADO]],IS[],3,0),"OTROS")</f>
        <v>OTROS</v>
      </c>
      <c r="AQ647" t="str">
        <f>+IFERROR(VLOOKUP(Tabla1[[#This Row],[EMPLEADO]],IS[[NÓMINA]:[INGENIERO]],2,0),"OTROS")</f>
        <v>OTROS</v>
      </c>
    </row>
    <row r="648" spans="1:43" x14ac:dyDescent="0.25">
      <c r="A648" t="s">
        <v>36</v>
      </c>
      <c r="B648">
        <v>1</v>
      </c>
      <c r="C648" t="s">
        <v>2826</v>
      </c>
      <c r="D648" t="s">
        <v>38</v>
      </c>
      <c r="E648" t="s">
        <v>2827</v>
      </c>
      <c r="F648" t="s">
        <v>2828</v>
      </c>
      <c r="G648" s="17" t="s">
        <v>2829</v>
      </c>
      <c r="H648" t="s">
        <v>266</v>
      </c>
      <c r="I648" t="s">
        <v>43</v>
      </c>
      <c r="J648" t="s">
        <v>8</v>
      </c>
      <c r="K648" t="s">
        <v>71</v>
      </c>
      <c r="L648" t="s">
        <v>170</v>
      </c>
      <c r="M648" t="s">
        <v>73</v>
      </c>
      <c r="N648">
        <v>0</v>
      </c>
      <c r="O648" t="s">
        <v>47</v>
      </c>
      <c r="P648">
        <v>19</v>
      </c>
      <c r="Q648" t="s">
        <v>62</v>
      </c>
      <c r="R648" t="s">
        <v>138</v>
      </c>
      <c r="S648" t="s">
        <v>139</v>
      </c>
      <c r="T648" t="s">
        <v>51</v>
      </c>
      <c r="U648" t="s">
        <v>262</v>
      </c>
      <c r="V648">
        <v>1.05</v>
      </c>
      <c r="W648" s="1">
        <v>1651.6500000000003</v>
      </c>
      <c r="X648">
        <v>1</v>
      </c>
      <c r="Y648">
        <v>2.5</v>
      </c>
      <c r="Z648">
        <v>4</v>
      </c>
      <c r="AA648">
        <v>0.625</v>
      </c>
      <c r="AB648" s="2">
        <v>0</v>
      </c>
      <c r="AC648" s="1">
        <v>0</v>
      </c>
      <c r="AD648" s="7">
        <v>43495</v>
      </c>
      <c r="AE648" s="7">
        <v>43496</v>
      </c>
      <c r="AF648">
        <v>1</v>
      </c>
      <c r="AG648" t="s">
        <v>53</v>
      </c>
      <c r="AH648" s="2">
        <v>0</v>
      </c>
      <c r="AI648" s="1">
        <v>0</v>
      </c>
      <c r="AJ648" s="1">
        <v>0</v>
      </c>
      <c r="AK648" s="6" t="str">
        <f>+IF(Tabla1[[#This Row],[REQUEST_TY]]="SR MANTENIMIENTO CORRECTIVO", "EMERGENCIA", "OTROS")</f>
        <v>EMERGENCIA</v>
      </c>
      <c r="AL648" s="6" t="str">
        <f>+_xlfn.IFS(Tabla1[[#This Row],[Veces obj]]&lt;=1,"0-1",Tabla1[[#This Row],[Veces obj]]&lt;=2,"1-2",Tabla1[[#This Row],[Veces obj]]&lt;=3,"2-3",TRUE,"&gt;3")</f>
        <v>0-1</v>
      </c>
      <c r="AM648" s="6" t="str">
        <f>+_xlfn.IFS(MONTH(Tabla1[[#This Row],[MES]])&lt;=3,"Q1",MONTH(Tabla1[[#This Row],[MES]])&lt;=6,"Q2",MONTH(Tabla1[[#This Row],[MES]])&lt;=9,"Q3",TRUE,"Q4")</f>
        <v>Q1</v>
      </c>
      <c r="AN648" t="str">
        <f>+IFERROR(VLOOKUP(Tabla1[[#This Row],[CUENTA]],CTAS[],2,0),"OTROS")</f>
        <v>OTROS</v>
      </c>
      <c r="AO648">
        <v>1</v>
      </c>
      <c r="AP648" t="str">
        <f>+IFERROR(VLOOKUP(Tabla1[[#This Row],[EMPLEADO]],IS[],3,0),"OTROS")</f>
        <v>JUAREZ</v>
      </c>
      <c r="AQ648" t="str">
        <f>+IFERROR(VLOOKUP(Tabla1[[#This Row],[EMPLEADO]],IS[[NÓMINA]:[INGENIERO]],2,0),"OTROS")</f>
        <v>CESAR MAR</v>
      </c>
    </row>
    <row r="649" spans="1:43" x14ac:dyDescent="0.25">
      <c r="A649" t="s">
        <v>4444</v>
      </c>
      <c r="B649">
        <v>1</v>
      </c>
      <c r="C649" t="s">
        <v>4616</v>
      </c>
      <c r="D649" t="s">
        <v>38</v>
      </c>
      <c r="E649" t="s">
        <v>176</v>
      </c>
      <c r="F649" t="s">
        <v>4617</v>
      </c>
      <c r="G649" s="17" t="s">
        <v>4618</v>
      </c>
      <c r="H649" t="s">
        <v>220</v>
      </c>
      <c r="I649" t="s">
        <v>43</v>
      </c>
      <c r="J649" t="s">
        <v>8</v>
      </c>
      <c r="K649" t="s">
        <v>1667</v>
      </c>
      <c r="L649" t="s">
        <v>4619</v>
      </c>
      <c r="M649" t="s">
        <v>556</v>
      </c>
      <c r="N649">
        <v>0</v>
      </c>
      <c r="O649" t="s">
        <v>47</v>
      </c>
      <c r="P649">
        <v>140</v>
      </c>
      <c r="Q649" t="s">
        <v>48</v>
      </c>
      <c r="R649" t="s">
        <v>49</v>
      </c>
      <c r="S649" t="s">
        <v>50</v>
      </c>
      <c r="T649" t="s">
        <v>208</v>
      </c>
      <c r="U649" t="s">
        <v>52</v>
      </c>
      <c r="V649">
        <v>1.05</v>
      </c>
      <c r="W649" s="1">
        <v>750.75000000000011</v>
      </c>
      <c r="X649">
        <v>1</v>
      </c>
      <c r="Y649">
        <v>1.97</v>
      </c>
      <c r="Z649">
        <v>9</v>
      </c>
      <c r="AA649">
        <v>0.21888888888888888</v>
      </c>
      <c r="AB649" s="2">
        <v>0</v>
      </c>
      <c r="AC649" s="1">
        <v>0</v>
      </c>
      <c r="AD649" s="7">
        <v>43497</v>
      </c>
      <c r="AE649" s="7">
        <v>43497</v>
      </c>
      <c r="AF649">
        <v>0</v>
      </c>
      <c r="AG649" t="s">
        <v>53</v>
      </c>
      <c r="AH649" s="2">
        <v>0</v>
      </c>
      <c r="AI649" s="1">
        <v>0</v>
      </c>
      <c r="AJ649" s="1">
        <v>0</v>
      </c>
      <c r="AK649" s="6" t="str">
        <f>+IF(Tabla1[[#This Row],[REQUEST_TY]]="SR MANTENIMIENTO CORRECTIVO", "EMERGENCIA", "OTROS")</f>
        <v>EMERGENCIA</v>
      </c>
      <c r="AL649" s="6" t="str">
        <f>+_xlfn.IFS(Tabla1[[#This Row],[Veces obj]]&lt;=1,"0-1",Tabla1[[#This Row],[Veces obj]]&lt;=2,"1-2",Tabla1[[#This Row],[Veces obj]]&lt;=3,"2-3",TRUE,"&gt;3")</f>
        <v>0-1</v>
      </c>
      <c r="AM649" s="6" t="str">
        <f>+_xlfn.IFS(MONTH(Tabla1[[#This Row],[MES]])&lt;=3,"Q1",MONTH(Tabla1[[#This Row],[MES]])&lt;=6,"Q2",MONTH(Tabla1[[#This Row],[MES]])&lt;=9,"Q3",TRUE,"Q4")</f>
        <v>Q1</v>
      </c>
      <c r="AN649" t="str">
        <f>+IFERROR(VLOOKUP(Tabla1[[#This Row],[CUENTA]],CTAS[],2,0),"OTROS")</f>
        <v>OTROS</v>
      </c>
      <c r="AP649" t="str">
        <f>+IFERROR(VLOOKUP(Tabla1[[#This Row],[EMPLEADO]],IS[],3,0),"OTROS")</f>
        <v>OTROS</v>
      </c>
      <c r="AQ649" t="str">
        <f>+IFERROR(VLOOKUP(Tabla1[[#This Row],[EMPLEADO]],IS[[NÓMINA]:[INGENIERO]],2,0),"OTROS")</f>
        <v>OTROS</v>
      </c>
    </row>
    <row r="650" spans="1:43" x14ac:dyDescent="0.25">
      <c r="A650" t="s">
        <v>4444</v>
      </c>
      <c r="B650">
        <v>1</v>
      </c>
      <c r="C650" t="s">
        <v>7105</v>
      </c>
      <c r="D650" t="s">
        <v>38</v>
      </c>
      <c r="E650" t="s">
        <v>76</v>
      </c>
      <c r="F650" t="s">
        <v>7106</v>
      </c>
      <c r="G650" s="17" t="s">
        <v>949</v>
      </c>
      <c r="H650" t="s">
        <v>79</v>
      </c>
      <c r="I650" t="s">
        <v>43</v>
      </c>
      <c r="J650" t="s">
        <v>8</v>
      </c>
      <c r="K650" t="s">
        <v>102</v>
      </c>
      <c r="L650" t="s">
        <v>950</v>
      </c>
      <c r="M650" t="s">
        <v>951</v>
      </c>
      <c r="N650">
        <v>0</v>
      </c>
      <c r="O650" t="s">
        <v>47</v>
      </c>
      <c r="P650">
        <v>53</v>
      </c>
      <c r="Q650" t="s">
        <v>82</v>
      </c>
      <c r="R650" t="s">
        <v>63</v>
      </c>
      <c r="S650" t="s">
        <v>64</v>
      </c>
      <c r="T650" t="s">
        <v>208</v>
      </c>
      <c r="U650" t="s">
        <v>83</v>
      </c>
      <c r="V650">
        <v>1.05</v>
      </c>
      <c r="W650" s="1">
        <v>1433.25</v>
      </c>
      <c r="X650">
        <v>1</v>
      </c>
      <c r="Y650">
        <v>1.97</v>
      </c>
      <c r="Z650">
        <v>9</v>
      </c>
      <c r="AA650">
        <v>0.21888888888888888</v>
      </c>
      <c r="AB650" s="2">
        <v>0</v>
      </c>
      <c r="AC650" s="1">
        <v>0</v>
      </c>
      <c r="AD650" s="7">
        <v>43522</v>
      </c>
      <c r="AE650" s="7">
        <v>43522</v>
      </c>
      <c r="AF650">
        <v>0</v>
      </c>
      <c r="AG650" t="s">
        <v>53</v>
      </c>
      <c r="AH650" s="2">
        <v>0</v>
      </c>
      <c r="AI650" s="1">
        <v>0</v>
      </c>
      <c r="AJ650" s="1">
        <v>0</v>
      </c>
      <c r="AK650" s="6" t="str">
        <f>+IF(Tabla1[[#This Row],[REQUEST_TY]]="SR MANTENIMIENTO CORRECTIVO", "EMERGENCIA", "OTROS")</f>
        <v>EMERGENCIA</v>
      </c>
      <c r="AL650" s="6" t="str">
        <f>+_xlfn.IFS(Tabla1[[#This Row],[Veces obj]]&lt;=1,"0-1",Tabla1[[#This Row],[Veces obj]]&lt;=2,"1-2",Tabla1[[#This Row],[Veces obj]]&lt;=3,"2-3",TRUE,"&gt;3")</f>
        <v>0-1</v>
      </c>
      <c r="AM650" s="6" t="str">
        <f>+_xlfn.IFS(MONTH(Tabla1[[#This Row],[MES]])&lt;=3,"Q1",MONTH(Tabla1[[#This Row],[MES]])&lt;=6,"Q2",MONTH(Tabla1[[#This Row],[MES]])&lt;=9,"Q3",TRUE,"Q4")</f>
        <v>Q1</v>
      </c>
      <c r="AN650" t="str">
        <f>+IFERROR(VLOOKUP(Tabla1[[#This Row],[CUENTA]],CTAS[],2,0),"OTROS")</f>
        <v>OTROS</v>
      </c>
      <c r="AP650" t="str">
        <f>+IFERROR(VLOOKUP(Tabla1[[#This Row],[EMPLEADO]],IS[],3,0),"OTROS")</f>
        <v>OTROS</v>
      </c>
      <c r="AQ650" t="str">
        <f>+IFERROR(VLOOKUP(Tabla1[[#This Row],[EMPLEADO]],IS[[NÓMINA]:[INGENIERO]],2,0),"OTROS")</f>
        <v>OTROS</v>
      </c>
    </row>
    <row r="651" spans="1:43" x14ac:dyDescent="0.25">
      <c r="A651" t="s">
        <v>36</v>
      </c>
      <c r="B651">
        <v>1</v>
      </c>
      <c r="C651" t="s">
        <v>1411</v>
      </c>
      <c r="D651" t="s">
        <v>38</v>
      </c>
      <c r="E651" t="s">
        <v>725</v>
      </c>
      <c r="F651" t="s">
        <v>1412</v>
      </c>
      <c r="G651" s="17" t="s">
        <v>1413</v>
      </c>
      <c r="H651" t="s">
        <v>101</v>
      </c>
      <c r="I651" t="s">
        <v>43</v>
      </c>
      <c r="J651" t="s">
        <v>8</v>
      </c>
      <c r="K651" t="s">
        <v>102</v>
      </c>
      <c r="L651" t="s">
        <v>1414</v>
      </c>
      <c r="M651" t="s">
        <v>1028</v>
      </c>
      <c r="N651">
        <v>0</v>
      </c>
      <c r="O651" t="s">
        <v>105</v>
      </c>
      <c r="P651">
        <v>49</v>
      </c>
      <c r="Q651" t="s">
        <v>82</v>
      </c>
      <c r="R651" t="s">
        <v>223</v>
      </c>
      <c r="S651" t="s">
        <v>139</v>
      </c>
      <c r="T651" t="s">
        <v>51</v>
      </c>
      <c r="U651" t="s">
        <v>140</v>
      </c>
      <c r="V651">
        <v>1.1000000000000001</v>
      </c>
      <c r="W651" s="1">
        <v>883.30000000000007</v>
      </c>
      <c r="X651">
        <v>1</v>
      </c>
      <c r="Y651">
        <v>0.88</v>
      </c>
      <c r="Z651">
        <v>4</v>
      </c>
      <c r="AA651">
        <v>0.22</v>
      </c>
      <c r="AB651" s="2">
        <v>0</v>
      </c>
      <c r="AC651" s="1">
        <v>0</v>
      </c>
      <c r="AD651" s="7">
        <v>43473</v>
      </c>
      <c r="AE651" s="7">
        <v>43473</v>
      </c>
      <c r="AF651">
        <v>0</v>
      </c>
      <c r="AG651" t="s">
        <v>53</v>
      </c>
      <c r="AH651" s="2">
        <v>0</v>
      </c>
      <c r="AI651" s="1">
        <v>0</v>
      </c>
      <c r="AJ651" s="1">
        <v>0</v>
      </c>
      <c r="AK651" s="6" t="str">
        <f>+IF(Tabla1[[#This Row],[REQUEST_TY]]="SR MANTENIMIENTO CORRECTIVO", "EMERGENCIA", "OTROS")</f>
        <v>EMERGENCIA</v>
      </c>
      <c r="AL651" s="6" t="str">
        <f>+_xlfn.IFS(Tabla1[[#This Row],[Veces obj]]&lt;=1,"0-1",Tabla1[[#This Row],[Veces obj]]&lt;=2,"1-2",Tabla1[[#This Row],[Veces obj]]&lt;=3,"2-3",TRUE,"&gt;3")</f>
        <v>0-1</v>
      </c>
      <c r="AM651" s="6" t="str">
        <f>+_xlfn.IFS(MONTH(Tabla1[[#This Row],[MES]])&lt;=3,"Q1",MONTH(Tabla1[[#This Row],[MES]])&lt;=6,"Q2",MONTH(Tabla1[[#This Row],[MES]])&lt;=9,"Q3",TRUE,"Q4")</f>
        <v>Q1</v>
      </c>
      <c r="AN651" t="str">
        <f>+IFERROR(VLOOKUP(Tabla1[[#This Row],[CUENTA]],CTAS[],2,0),"OTROS")</f>
        <v>OTROS</v>
      </c>
      <c r="AP651" t="str">
        <f>+IFERROR(VLOOKUP(Tabla1[[#This Row],[EMPLEADO]],IS[],3,0),"OTROS")</f>
        <v>OTROS</v>
      </c>
      <c r="AQ651" t="str">
        <f>+IFERROR(VLOOKUP(Tabla1[[#This Row],[EMPLEADO]],IS[[NÓMINA]:[INGENIERO]],2,0),"OTROS")</f>
        <v>OTROS</v>
      </c>
    </row>
    <row r="652" spans="1:43" x14ac:dyDescent="0.25">
      <c r="A652" t="s">
        <v>36</v>
      </c>
      <c r="B652">
        <v>1</v>
      </c>
      <c r="C652" t="s">
        <v>1415</v>
      </c>
      <c r="D652" t="s">
        <v>38</v>
      </c>
      <c r="E652" t="s">
        <v>258</v>
      </c>
      <c r="F652" t="s">
        <v>1416</v>
      </c>
      <c r="G652" s="17" t="s">
        <v>1026</v>
      </c>
      <c r="H652" t="s">
        <v>101</v>
      </c>
      <c r="I652" t="s">
        <v>43</v>
      </c>
      <c r="J652" t="s">
        <v>8</v>
      </c>
      <c r="K652" t="s">
        <v>102</v>
      </c>
      <c r="L652" t="s">
        <v>1027</v>
      </c>
      <c r="M652" t="s">
        <v>1028</v>
      </c>
      <c r="N652">
        <v>0</v>
      </c>
      <c r="O652" t="s">
        <v>105</v>
      </c>
      <c r="P652">
        <v>9</v>
      </c>
      <c r="Q652" t="s">
        <v>194</v>
      </c>
      <c r="R652" t="s">
        <v>138</v>
      </c>
      <c r="S652" t="s">
        <v>139</v>
      </c>
      <c r="T652" t="s">
        <v>51</v>
      </c>
      <c r="U652" t="s">
        <v>224</v>
      </c>
      <c r="V652">
        <v>0.8</v>
      </c>
      <c r="W652" s="1">
        <v>642.40000000000009</v>
      </c>
      <c r="X652">
        <v>1</v>
      </c>
      <c r="Y652">
        <v>0.88</v>
      </c>
      <c r="Z652">
        <v>4</v>
      </c>
      <c r="AA652">
        <v>0.22</v>
      </c>
      <c r="AB652" s="2">
        <v>0</v>
      </c>
      <c r="AC652" s="1">
        <v>0</v>
      </c>
      <c r="AD652" s="7">
        <v>43481</v>
      </c>
      <c r="AE652" s="7">
        <v>43482</v>
      </c>
      <c r="AF652">
        <v>1</v>
      </c>
      <c r="AG652" t="s">
        <v>53</v>
      </c>
      <c r="AH652" s="2">
        <v>0</v>
      </c>
      <c r="AI652" s="1">
        <v>0</v>
      </c>
      <c r="AJ652" s="1">
        <v>0</v>
      </c>
      <c r="AK652" s="6" t="str">
        <f>+IF(Tabla1[[#This Row],[REQUEST_TY]]="SR MANTENIMIENTO CORRECTIVO", "EMERGENCIA", "OTROS")</f>
        <v>EMERGENCIA</v>
      </c>
      <c r="AL652" s="6" t="str">
        <f>+_xlfn.IFS(Tabla1[[#This Row],[Veces obj]]&lt;=1,"0-1",Tabla1[[#This Row],[Veces obj]]&lt;=2,"1-2",Tabla1[[#This Row],[Veces obj]]&lt;=3,"2-3",TRUE,"&gt;3")</f>
        <v>0-1</v>
      </c>
      <c r="AM652" s="6" t="str">
        <f>+_xlfn.IFS(MONTH(Tabla1[[#This Row],[MES]])&lt;=3,"Q1",MONTH(Tabla1[[#This Row],[MES]])&lt;=6,"Q2",MONTH(Tabla1[[#This Row],[MES]])&lt;=9,"Q3",TRUE,"Q4")</f>
        <v>Q1</v>
      </c>
      <c r="AN652" t="str">
        <f>+IFERROR(VLOOKUP(Tabla1[[#This Row],[CUENTA]],CTAS[],2,0),"OTROS")</f>
        <v>OTROS</v>
      </c>
      <c r="AP652" t="str">
        <f>+IFERROR(VLOOKUP(Tabla1[[#This Row],[EMPLEADO]],IS[],3,0),"OTROS")</f>
        <v>OTROS</v>
      </c>
      <c r="AQ652" t="str">
        <f>+IFERROR(VLOOKUP(Tabla1[[#This Row],[EMPLEADO]],IS[[NÓMINA]:[INGENIERO]],2,0),"OTROS")</f>
        <v>OTROS</v>
      </c>
    </row>
    <row r="653" spans="1:43" x14ac:dyDescent="0.25">
      <c r="A653" t="s">
        <v>4444</v>
      </c>
      <c r="B653">
        <v>1</v>
      </c>
      <c r="C653" t="s">
        <v>7031</v>
      </c>
      <c r="D653" t="s">
        <v>38</v>
      </c>
      <c r="E653" t="s">
        <v>3388</v>
      </c>
      <c r="F653" t="s">
        <v>7032</v>
      </c>
      <c r="G653" s="17" t="s">
        <v>7033</v>
      </c>
      <c r="H653" t="s">
        <v>1130</v>
      </c>
      <c r="I653" t="s">
        <v>43</v>
      </c>
      <c r="J653" t="s">
        <v>8</v>
      </c>
      <c r="K653" t="s">
        <v>144</v>
      </c>
      <c r="L653" t="s">
        <v>7034</v>
      </c>
      <c r="M653" t="s">
        <v>1392</v>
      </c>
      <c r="N653">
        <v>0</v>
      </c>
      <c r="O653" t="s">
        <v>47</v>
      </c>
      <c r="P653">
        <v>244</v>
      </c>
      <c r="Q653" t="s">
        <v>48</v>
      </c>
      <c r="R653" t="s">
        <v>242</v>
      </c>
      <c r="S653" t="s">
        <v>64</v>
      </c>
      <c r="T653" t="s">
        <v>208</v>
      </c>
      <c r="U653" t="s">
        <v>96</v>
      </c>
      <c r="V653">
        <v>1.1000000000000001</v>
      </c>
      <c r="W653" s="1">
        <v>1501.5000000000002</v>
      </c>
      <c r="X653">
        <v>1</v>
      </c>
      <c r="Y653">
        <v>1.98</v>
      </c>
      <c r="Z653">
        <v>9</v>
      </c>
      <c r="AA653">
        <v>0.22</v>
      </c>
      <c r="AB653" s="2">
        <v>0</v>
      </c>
      <c r="AC653" s="1">
        <v>0</v>
      </c>
      <c r="AD653" s="7">
        <v>43521</v>
      </c>
      <c r="AE653" s="7">
        <v>43521</v>
      </c>
      <c r="AF653">
        <v>0</v>
      </c>
      <c r="AG653" t="s">
        <v>53</v>
      </c>
      <c r="AH653" s="2">
        <v>0</v>
      </c>
      <c r="AI653" s="1">
        <v>0</v>
      </c>
      <c r="AJ653" s="1">
        <v>0</v>
      </c>
      <c r="AK653" s="6" t="str">
        <f>+IF(Tabla1[[#This Row],[REQUEST_TY]]="SR MANTENIMIENTO CORRECTIVO", "EMERGENCIA", "OTROS")</f>
        <v>EMERGENCIA</v>
      </c>
      <c r="AL653" s="6" t="str">
        <f>+_xlfn.IFS(Tabla1[[#This Row],[Veces obj]]&lt;=1,"0-1",Tabla1[[#This Row],[Veces obj]]&lt;=2,"1-2",Tabla1[[#This Row],[Veces obj]]&lt;=3,"2-3",TRUE,"&gt;3")</f>
        <v>0-1</v>
      </c>
      <c r="AM653" s="6" t="str">
        <f>+_xlfn.IFS(MONTH(Tabla1[[#This Row],[MES]])&lt;=3,"Q1",MONTH(Tabla1[[#This Row],[MES]])&lt;=6,"Q2",MONTH(Tabla1[[#This Row],[MES]])&lt;=9,"Q3",TRUE,"Q4")</f>
        <v>Q1</v>
      </c>
      <c r="AN653" t="str">
        <f>+IFERROR(VLOOKUP(Tabla1[[#This Row],[CUENTA]],CTAS[],2,0),"OTROS")</f>
        <v>OTROS</v>
      </c>
      <c r="AP653" t="str">
        <f>+IFERROR(VLOOKUP(Tabla1[[#This Row],[EMPLEADO]],IS[],3,0),"OTROS")</f>
        <v>OTROS</v>
      </c>
      <c r="AQ653" t="str">
        <f>+IFERROR(VLOOKUP(Tabla1[[#This Row],[EMPLEADO]],IS[[NÓMINA]:[INGENIERO]],2,0),"OTROS")</f>
        <v>OTROS</v>
      </c>
    </row>
    <row r="654" spans="1:43" x14ac:dyDescent="0.25">
      <c r="A654" t="s">
        <v>4444</v>
      </c>
      <c r="B654">
        <v>1</v>
      </c>
      <c r="C654" t="s">
        <v>5337</v>
      </c>
      <c r="D654" t="s">
        <v>38</v>
      </c>
      <c r="E654" t="s">
        <v>332</v>
      </c>
      <c r="F654" t="s">
        <v>5338</v>
      </c>
      <c r="G654" s="17" t="s">
        <v>2595</v>
      </c>
      <c r="H654" t="s">
        <v>266</v>
      </c>
      <c r="I654" t="s">
        <v>43</v>
      </c>
      <c r="J654" t="s">
        <v>8</v>
      </c>
      <c r="K654" t="s">
        <v>59</v>
      </c>
      <c r="L654" t="s">
        <v>1102</v>
      </c>
      <c r="M654" t="s">
        <v>73</v>
      </c>
      <c r="N654">
        <v>0</v>
      </c>
      <c r="O654" t="s">
        <v>47</v>
      </c>
      <c r="P654">
        <v>8</v>
      </c>
      <c r="Q654" t="s">
        <v>194</v>
      </c>
      <c r="R654" t="s">
        <v>317</v>
      </c>
      <c r="S654" t="s">
        <v>318</v>
      </c>
      <c r="T654" t="s">
        <v>51</v>
      </c>
      <c r="U654" t="s">
        <v>224</v>
      </c>
      <c r="V654">
        <v>0.8</v>
      </c>
      <c r="W654" s="1">
        <v>1258.4000000000003</v>
      </c>
      <c r="X654">
        <v>1</v>
      </c>
      <c r="Y654">
        <v>2.5299999999999998</v>
      </c>
      <c r="Z654">
        <v>4</v>
      </c>
      <c r="AA654">
        <v>0.63249999999999995</v>
      </c>
      <c r="AB654" s="2">
        <v>0</v>
      </c>
      <c r="AC654" s="1">
        <v>0</v>
      </c>
      <c r="AD654" s="7">
        <v>43507</v>
      </c>
      <c r="AE654" s="7">
        <v>43508</v>
      </c>
      <c r="AF654">
        <v>1</v>
      </c>
      <c r="AG654" t="s">
        <v>53</v>
      </c>
      <c r="AH654" s="2">
        <v>0</v>
      </c>
      <c r="AI654" s="1">
        <v>0</v>
      </c>
      <c r="AJ654" s="1">
        <v>0</v>
      </c>
      <c r="AK654" s="6" t="str">
        <f>+IF(Tabla1[[#This Row],[REQUEST_TY]]="SR MANTENIMIENTO CORRECTIVO", "EMERGENCIA", "OTROS")</f>
        <v>EMERGENCIA</v>
      </c>
      <c r="AL654" s="6" t="str">
        <f>+_xlfn.IFS(Tabla1[[#This Row],[Veces obj]]&lt;=1,"0-1",Tabla1[[#This Row],[Veces obj]]&lt;=2,"1-2",Tabla1[[#This Row],[Veces obj]]&lt;=3,"2-3",TRUE,"&gt;3")</f>
        <v>0-1</v>
      </c>
      <c r="AM654" s="6" t="str">
        <f>+_xlfn.IFS(MONTH(Tabla1[[#This Row],[MES]])&lt;=3,"Q1",MONTH(Tabla1[[#This Row],[MES]])&lt;=6,"Q2",MONTH(Tabla1[[#This Row],[MES]])&lt;=9,"Q3",TRUE,"Q4")</f>
        <v>Q1</v>
      </c>
      <c r="AN654" t="str">
        <f>+IFERROR(VLOOKUP(Tabla1[[#This Row],[CUENTA]],CTAS[],2,0),"OTROS")</f>
        <v>OTROS</v>
      </c>
      <c r="AO654">
        <v>1</v>
      </c>
      <c r="AP654" t="str">
        <f>+IFERROR(VLOOKUP(Tabla1[[#This Row],[EMPLEADO]],IS[],3,0),"OTROS")</f>
        <v>JUAREZ</v>
      </c>
      <c r="AQ654" t="str">
        <f>+IFERROR(VLOOKUP(Tabla1[[#This Row],[EMPLEADO]],IS[[NÓMINA]:[INGENIERO]],2,0),"OTROS")</f>
        <v>CESAR MAR</v>
      </c>
    </row>
    <row r="655" spans="1:43" x14ac:dyDescent="0.25">
      <c r="A655" t="s">
        <v>4444</v>
      </c>
      <c r="B655">
        <v>1</v>
      </c>
      <c r="C655" t="s">
        <v>6417</v>
      </c>
      <c r="D655" t="s">
        <v>38</v>
      </c>
      <c r="E655" t="s">
        <v>5146</v>
      </c>
      <c r="F655" t="s">
        <v>6418</v>
      </c>
      <c r="G655" s="17" t="s">
        <v>6419</v>
      </c>
      <c r="H655" t="s">
        <v>213</v>
      </c>
      <c r="I655" t="s">
        <v>43</v>
      </c>
      <c r="J655" t="s">
        <v>8</v>
      </c>
      <c r="K655" t="s">
        <v>1296</v>
      </c>
      <c r="L655" t="s">
        <v>6420</v>
      </c>
      <c r="M655" t="s">
        <v>1298</v>
      </c>
      <c r="N655">
        <v>0</v>
      </c>
      <c r="O655" t="s">
        <v>47</v>
      </c>
      <c r="P655">
        <v>424</v>
      </c>
      <c r="Q655" t="s">
        <v>48</v>
      </c>
      <c r="R655" t="s">
        <v>49</v>
      </c>
      <c r="S655" t="s">
        <v>50</v>
      </c>
      <c r="T655" t="s">
        <v>51</v>
      </c>
      <c r="U655" t="s">
        <v>52</v>
      </c>
      <c r="V655">
        <v>1.05</v>
      </c>
      <c r="W655" s="1">
        <v>750.75000000000011</v>
      </c>
      <c r="X655">
        <v>1</v>
      </c>
      <c r="Y655">
        <v>1.1000000000000001</v>
      </c>
      <c r="Z655">
        <v>5</v>
      </c>
      <c r="AA655">
        <v>0.22000000000000003</v>
      </c>
      <c r="AB655" s="2">
        <v>0</v>
      </c>
      <c r="AC655" s="1">
        <v>0</v>
      </c>
      <c r="AD655" s="7">
        <v>43514</v>
      </c>
      <c r="AE655" s="7">
        <v>43514</v>
      </c>
      <c r="AF655">
        <v>0</v>
      </c>
      <c r="AG655" t="s">
        <v>53</v>
      </c>
      <c r="AH655" s="2">
        <v>0</v>
      </c>
      <c r="AI655" s="1">
        <v>0</v>
      </c>
      <c r="AJ655" s="1">
        <v>0</v>
      </c>
      <c r="AK655" s="6" t="str">
        <f>+IF(Tabla1[[#This Row],[REQUEST_TY]]="SR MANTENIMIENTO CORRECTIVO", "EMERGENCIA", "OTROS")</f>
        <v>EMERGENCIA</v>
      </c>
      <c r="AL655" s="6" t="str">
        <f>+_xlfn.IFS(Tabla1[[#This Row],[Veces obj]]&lt;=1,"0-1",Tabla1[[#This Row],[Veces obj]]&lt;=2,"1-2",Tabla1[[#This Row],[Veces obj]]&lt;=3,"2-3",TRUE,"&gt;3")</f>
        <v>0-1</v>
      </c>
      <c r="AM655" s="6" t="str">
        <f>+_xlfn.IFS(MONTH(Tabla1[[#This Row],[MES]])&lt;=3,"Q1",MONTH(Tabla1[[#This Row],[MES]])&lt;=6,"Q2",MONTH(Tabla1[[#This Row],[MES]])&lt;=9,"Q3",TRUE,"Q4")</f>
        <v>Q1</v>
      </c>
      <c r="AN655" t="str">
        <f>+IFERROR(VLOOKUP(Tabla1[[#This Row],[CUENTA]],CTAS[],2,0),"OTROS")</f>
        <v>OTROS</v>
      </c>
      <c r="AP655" t="str">
        <f>+IFERROR(VLOOKUP(Tabla1[[#This Row],[EMPLEADO]],IS[],3,0),"OTROS")</f>
        <v>OTROS</v>
      </c>
      <c r="AQ655" t="str">
        <f>+IFERROR(VLOOKUP(Tabla1[[#This Row],[EMPLEADO]],IS[[NÓMINA]:[INGENIERO]],2,0),"OTROS")</f>
        <v>OTROS</v>
      </c>
    </row>
    <row r="656" spans="1:43" x14ac:dyDescent="0.25">
      <c r="A656" t="s">
        <v>36</v>
      </c>
      <c r="B656">
        <v>1</v>
      </c>
      <c r="C656" t="s">
        <v>2846</v>
      </c>
      <c r="D656" t="s">
        <v>38</v>
      </c>
      <c r="E656" t="s">
        <v>39</v>
      </c>
      <c r="F656" t="s">
        <v>2847</v>
      </c>
      <c r="G656" s="17" t="s">
        <v>2848</v>
      </c>
      <c r="H656" t="s">
        <v>266</v>
      </c>
      <c r="I656" t="s">
        <v>43</v>
      </c>
      <c r="J656" t="s">
        <v>8</v>
      </c>
      <c r="K656" t="s">
        <v>2849</v>
      </c>
      <c r="L656" t="s">
        <v>2850</v>
      </c>
      <c r="M656" t="s">
        <v>94</v>
      </c>
      <c r="N656">
        <v>0</v>
      </c>
      <c r="O656" t="s">
        <v>47</v>
      </c>
      <c r="P656">
        <v>140</v>
      </c>
      <c r="Q656" t="s">
        <v>48</v>
      </c>
      <c r="R656" t="s">
        <v>49</v>
      </c>
      <c r="S656" t="s">
        <v>50</v>
      </c>
      <c r="T656" t="s">
        <v>51</v>
      </c>
      <c r="U656" t="s">
        <v>52</v>
      </c>
      <c r="V656">
        <v>1.05</v>
      </c>
      <c r="W656" s="1">
        <v>750.75000000000011</v>
      </c>
      <c r="X656">
        <v>1</v>
      </c>
      <c r="Y656">
        <v>3.2</v>
      </c>
      <c r="Z656">
        <v>5</v>
      </c>
      <c r="AA656">
        <v>0.64</v>
      </c>
      <c r="AB656" s="2">
        <v>0</v>
      </c>
      <c r="AC656" s="1">
        <v>0</v>
      </c>
      <c r="AD656" s="7">
        <v>43468</v>
      </c>
      <c r="AE656" s="7">
        <v>43468</v>
      </c>
      <c r="AF656">
        <v>0</v>
      </c>
      <c r="AG656" t="s">
        <v>53</v>
      </c>
      <c r="AH656" s="2">
        <v>0</v>
      </c>
      <c r="AI656" s="1">
        <v>0</v>
      </c>
      <c r="AJ656" s="1">
        <v>0</v>
      </c>
      <c r="AK656" s="6" t="str">
        <f>+IF(Tabla1[[#This Row],[REQUEST_TY]]="SR MANTENIMIENTO CORRECTIVO", "EMERGENCIA", "OTROS")</f>
        <v>EMERGENCIA</v>
      </c>
      <c r="AL656" s="6" t="str">
        <f>+_xlfn.IFS(Tabla1[[#This Row],[Veces obj]]&lt;=1,"0-1",Tabla1[[#This Row],[Veces obj]]&lt;=2,"1-2",Tabla1[[#This Row],[Veces obj]]&lt;=3,"2-3",TRUE,"&gt;3")</f>
        <v>0-1</v>
      </c>
      <c r="AM656" s="6" t="str">
        <f>+_xlfn.IFS(MONTH(Tabla1[[#This Row],[MES]])&lt;=3,"Q1",MONTH(Tabla1[[#This Row],[MES]])&lt;=6,"Q2",MONTH(Tabla1[[#This Row],[MES]])&lt;=9,"Q3",TRUE,"Q4")</f>
        <v>Q1</v>
      </c>
      <c r="AN656" t="str">
        <f>+IFERROR(VLOOKUP(Tabla1[[#This Row],[CUENTA]],CTAS[],2,0),"OTROS")</f>
        <v>OTROS</v>
      </c>
      <c r="AO656">
        <v>1</v>
      </c>
      <c r="AP656" t="str">
        <f>+IFERROR(VLOOKUP(Tabla1[[#This Row],[EMPLEADO]],IS[],3,0),"OTROS")</f>
        <v>JUAREZ</v>
      </c>
      <c r="AQ656" t="str">
        <f>+IFERROR(VLOOKUP(Tabla1[[#This Row],[EMPLEADO]],IS[[NÓMINA]:[INGENIERO]],2,0),"OTROS")</f>
        <v>CESAR MAR</v>
      </c>
    </row>
    <row r="657" spans="1:43" x14ac:dyDescent="0.25">
      <c r="A657" t="s">
        <v>4444</v>
      </c>
      <c r="B657">
        <v>1</v>
      </c>
      <c r="C657" t="s">
        <v>6664</v>
      </c>
      <c r="D657" t="s">
        <v>38</v>
      </c>
      <c r="E657" t="s">
        <v>3169</v>
      </c>
      <c r="F657" t="s">
        <v>6665</v>
      </c>
      <c r="G657" s="17" t="s">
        <v>3171</v>
      </c>
      <c r="H657" t="s">
        <v>484</v>
      </c>
      <c r="I657" t="s">
        <v>43</v>
      </c>
      <c r="J657" t="s">
        <v>8</v>
      </c>
      <c r="K657" t="s">
        <v>2300</v>
      </c>
      <c r="L657" t="s">
        <v>2301</v>
      </c>
      <c r="M657" t="s">
        <v>94</v>
      </c>
      <c r="N657">
        <v>1</v>
      </c>
      <c r="O657" t="s">
        <v>47</v>
      </c>
      <c r="P657">
        <v>11</v>
      </c>
      <c r="Q657" t="s">
        <v>194</v>
      </c>
      <c r="R657" t="s">
        <v>242</v>
      </c>
      <c r="S657" t="s">
        <v>64</v>
      </c>
      <c r="T657" t="s">
        <v>51</v>
      </c>
      <c r="U657" t="s">
        <v>195</v>
      </c>
      <c r="V657">
        <v>0.6</v>
      </c>
      <c r="W657" s="1">
        <v>0</v>
      </c>
      <c r="X657">
        <v>1</v>
      </c>
      <c r="Y657">
        <v>1.1000000000000001</v>
      </c>
      <c r="Z657">
        <v>5</v>
      </c>
      <c r="AA657">
        <v>0.22000000000000003</v>
      </c>
      <c r="AB657" s="2">
        <v>0</v>
      </c>
      <c r="AC657" s="1">
        <v>0</v>
      </c>
      <c r="AD657" s="7">
        <v>43516</v>
      </c>
      <c r="AE657" s="7">
        <v>43516</v>
      </c>
      <c r="AF657">
        <v>0</v>
      </c>
      <c r="AG657" t="s">
        <v>53</v>
      </c>
      <c r="AH657" s="2">
        <v>0</v>
      </c>
      <c r="AI657" s="1">
        <v>0</v>
      </c>
      <c r="AJ657" s="1">
        <v>0</v>
      </c>
      <c r="AK657" s="6" t="str">
        <f>+IF(Tabla1[[#This Row],[REQUEST_TY]]="SR MANTENIMIENTO CORRECTIVO", "EMERGENCIA", "OTROS")</f>
        <v>EMERGENCIA</v>
      </c>
      <c r="AL657" s="6" t="str">
        <f>+_xlfn.IFS(Tabla1[[#This Row],[Veces obj]]&lt;=1,"0-1",Tabla1[[#This Row],[Veces obj]]&lt;=2,"1-2",Tabla1[[#This Row],[Veces obj]]&lt;=3,"2-3",TRUE,"&gt;3")</f>
        <v>0-1</v>
      </c>
      <c r="AM657" s="6" t="str">
        <f>+_xlfn.IFS(MONTH(Tabla1[[#This Row],[MES]])&lt;=3,"Q1",MONTH(Tabla1[[#This Row],[MES]])&lt;=6,"Q2",MONTH(Tabla1[[#This Row],[MES]])&lt;=9,"Q3",TRUE,"Q4")</f>
        <v>Q1</v>
      </c>
      <c r="AN657" t="str">
        <f>+IFERROR(VLOOKUP(Tabla1[[#This Row],[CUENTA]],CTAS[],2,0),"OTROS")</f>
        <v>OTROS</v>
      </c>
      <c r="AP657" t="str">
        <f>+IFERROR(VLOOKUP(Tabla1[[#This Row],[EMPLEADO]],IS[],3,0),"OTROS")</f>
        <v>OTROS</v>
      </c>
      <c r="AQ657" t="str">
        <f>+IFERROR(VLOOKUP(Tabla1[[#This Row],[EMPLEADO]],IS[[NÓMINA]:[INGENIERO]],2,0),"OTROS")</f>
        <v>OTROS</v>
      </c>
    </row>
    <row r="658" spans="1:43" x14ac:dyDescent="0.25">
      <c r="A658" t="s">
        <v>4444</v>
      </c>
      <c r="B658">
        <v>1</v>
      </c>
      <c r="C658" t="s">
        <v>6261</v>
      </c>
      <c r="D658" t="s">
        <v>38</v>
      </c>
      <c r="E658" t="s">
        <v>85</v>
      </c>
      <c r="F658" t="s">
        <v>6262</v>
      </c>
      <c r="G658" s="17" t="s">
        <v>6263</v>
      </c>
      <c r="H658" t="s">
        <v>646</v>
      </c>
      <c r="I658" t="s">
        <v>43</v>
      </c>
      <c r="J658" t="s">
        <v>8</v>
      </c>
      <c r="K658" t="s">
        <v>370</v>
      </c>
      <c r="L658" t="s">
        <v>6264</v>
      </c>
      <c r="M658" t="s">
        <v>649</v>
      </c>
      <c r="N658">
        <v>0</v>
      </c>
      <c r="O658" t="s">
        <v>47</v>
      </c>
      <c r="P658">
        <v>382</v>
      </c>
      <c r="Q658" t="s">
        <v>48</v>
      </c>
      <c r="R658" t="s">
        <v>49</v>
      </c>
      <c r="S658" t="s">
        <v>50</v>
      </c>
      <c r="T658" t="s">
        <v>51</v>
      </c>
      <c r="U658" t="s">
        <v>52</v>
      </c>
      <c r="V658">
        <v>1.05</v>
      </c>
      <c r="W658" s="1">
        <v>750.75000000000011</v>
      </c>
      <c r="X658">
        <v>1</v>
      </c>
      <c r="Y658">
        <v>1.1100000000000001</v>
      </c>
      <c r="Z658">
        <v>5</v>
      </c>
      <c r="AA658">
        <v>0.22200000000000003</v>
      </c>
      <c r="AB658" s="2">
        <v>0</v>
      </c>
      <c r="AC658" s="1">
        <v>0</v>
      </c>
      <c r="AD658" s="7">
        <v>43511</v>
      </c>
      <c r="AE658" s="7">
        <v>43513</v>
      </c>
      <c r="AF658">
        <v>0</v>
      </c>
      <c r="AG658" t="s">
        <v>53</v>
      </c>
      <c r="AH658" s="2">
        <v>0</v>
      </c>
      <c r="AI658" s="1">
        <v>0</v>
      </c>
      <c r="AJ658" s="1">
        <v>0</v>
      </c>
      <c r="AK658" s="6" t="str">
        <f>+IF(Tabla1[[#This Row],[REQUEST_TY]]="SR MANTENIMIENTO CORRECTIVO", "EMERGENCIA", "OTROS")</f>
        <v>EMERGENCIA</v>
      </c>
      <c r="AL658" s="6" t="str">
        <f>+_xlfn.IFS(Tabla1[[#This Row],[Veces obj]]&lt;=1,"0-1",Tabla1[[#This Row],[Veces obj]]&lt;=2,"1-2",Tabla1[[#This Row],[Veces obj]]&lt;=3,"2-3",TRUE,"&gt;3")</f>
        <v>0-1</v>
      </c>
      <c r="AM658" s="6" t="str">
        <f>+_xlfn.IFS(MONTH(Tabla1[[#This Row],[MES]])&lt;=3,"Q1",MONTH(Tabla1[[#This Row],[MES]])&lt;=6,"Q2",MONTH(Tabla1[[#This Row],[MES]])&lt;=9,"Q3",TRUE,"Q4")</f>
        <v>Q1</v>
      </c>
      <c r="AN658" t="str">
        <f>+IFERROR(VLOOKUP(Tabla1[[#This Row],[CUENTA]],CTAS[],2,0),"OTROS")</f>
        <v>OTROS</v>
      </c>
      <c r="AP658" t="str">
        <f>+IFERROR(VLOOKUP(Tabla1[[#This Row],[EMPLEADO]],IS[],3,0),"OTROS")</f>
        <v>OTROS</v>
      </c>
      <c r="AQ658" t="str">
        <f>+IFERROR(VLOOKUP(Tabla1[[#This Row],[EMPLEADO]],IS[[NÓMINA]:[INGENIERO]],2,0),"OTROS")</f>
        <v>OTROS</v>
      </c>
    </row>
    <row r="659" spans="1:43" x14ac:dyDescent="0.25">
      <c r="A659" t="s">
        <v>4444</v>
      </c>
      <c r="B659">
        <v>1</v>
      </c>
      <c r="C659" t="s">
        <v>6671</v>
      </c>
      <c r="D659" t="s">
        <v>38</v>
      </c>
      <c r="E659" t="s">
        <v>613</v>
      </c>
      <c r="F659" t="s">
        <v>6672</v>
      </c>
      <c r="G659" s="17" t="s">
        <v>6673</v>
      </c>
      <c r="H659" t="s">
        <v>220</v>
      </c>
      <c r="I659" t="s">
        <v>43</v>
      </c>
      <c r="J659" t="s">
        <v>8</v>
      </c>
      <c r="K659" t="s">
        <v>6674</v>
      </c>
      <c r="L659" t="s">
        <v>6675</v>
      </c>
      <c r="M659" t="s">
        <v>545</v>
      </c>
      <c r="N659">
        <v>0</v>
      </c>
      <c r="O659" t="s">
        <v>47</v>
      </c>
      <c r="P659">
        <v>720</v>
      </c>
      <c r="Q659" t="s">
        <v>48</v>
      </c>
      <c r="R659" t="s">
        <v>235</v>
      </c>
      <c r="S659" t="s">
        <v>50</v>
      </c>
      <c r="T659" t="s">
        <v>208</v>
      </c>
      <c r="U659" t="s">
        <v>52</v>
      </c>
      <c r="V659">
        <v>1.05</v>
      </c>
      <c r="W659" s="1">
        <v>750.75000000000011</v>
      </c>
      <c r="X659">
        <v>1</v>
      </c>
      <c r="Y659">
        <v>2</v>
      </c>
      <c r="Z659">
        <v>9</v>
      </c>
      <c r="AA659">
        <v>0.22222222222222221</v>
      </c>
      <c r="AB659" s="2">
        <v>0</v>
      </c>
      <c r="AC659" s="1">
        <v>0</v>
      </c>
      <c r="AD659" s="7">
        <v>43516</v>
      </c>
      <c r="AE659" s="7">
        <v>43516</v>
      </c>
      <c r="AF659">
        <v>0</v>
      </c>
      <c r="AG659" t="s">
        <v>53</v>
      </c>
      <c r="AH659" s="2">
        <v>0</v>
      </c>
      <c r="AI659" s="1">
        <v>0</v>
      </c>
      <c r="AJ659" s="1">
        <v>0</v>
      </c>
      <c r="AK659" s="6" t="str">
        <f>+IF(Tabla1[[#This Row],[REQUEST_TY]]="SR MANTENIMIENTO CORRECTIVO", "EMERGENCIA", "OTROS")</f>
        <v>EMERGENCIA</v>
      </c>
      <c r="AL659" s="6" t="str">
        <f>+_xlfn.IFS(Tabla1[[#This Row],[Veces obj]]&lt;=1,"0-1",Tabla1[[#This Row],[Veces obj]]&lt;=2,"1-2",Tabla1[[#This Row],[Veces obj]]&lt;=3,"2-3",TRUE,"&gt;3")</f>
        <v>0-1</v>
      </c>
      <c r="AM659" s="6" t="str">
        <f>+_xlfn.IFS(MONTH(Tabla1[[#This Row],[MES]])&lt;=3,"Q1",MONTH(Tabla1[[#This Row],[MES]])&lt;=6,"Q2",MONTH(Tabla1[[#This Row],[MES]])&lt;=9,"Q3",TRUE,"Q4")</f>
        <v>Q1</v>
      </c>
      <c r="AN659" t="str">
        <f>+IFERROR(VLOOKUP(Tabla1[[#This Row],[CUENTA]],CTAS[],2,0),"OTROS")</f>
        <v>OTROS</v>
      </c>
      <c r="AP659" t="str">
        <f>+IFERROR(VLOOKUP(Tabla1[[#This Row],[EMPLEADO]],IS[],3,0),"OTROS")</f>
        <v>OTROS</v>
      </c>
      <c r="AQ659" t="str">
        <f>+IFERROR(VLOOKUP(Tabla1[[#This Row],[EMPLEADO]],IS[[NÓMINA]:[INGENIERO]],2,0),"OTROS")</f>
        <v>OTROS</v>
      </c>
    </row>
    <row r="660" spans="1:43" x14ac:dyDescent="0.25">
      <c r="A660" t="s">
        <v>4444</v>
      </c>
      <c r="B660">
        <v>1</v>
      </c>
      <c r="C660" t="s">
        <v>7198</v>
      </c>
      <c r="D660" t="s">
        <v>38</v>
      </c>
      <c r="E660" t="s">
        <v>1208</v>
      </c>
      <c r="F660" t="s">
        <v>7199</v>
      </c>
      <c r="G660" s="17" t="s">
        <v>7200</v>
      </c>
      <c r="H660" t="s">
        <v>220</v>
      </c>
      <c r="I660" t="s">
        <v>43</v>
      </c>
      <c r="J660" t="s">
        <v>8</v>
      </c>
      <c r="K660" t="s">
        <v>1889</v>
      </c>
      <c r="L660" t="s">
        <v>5165</v>
      </c>
      <c r="M660" t="s">
        <v>1891</v>
      </c>
      <c r="N660">
        <v>0</v>
      </c>
      <c r="O660" t="s">
        <v>47</v>
      </c>
      <c r="P660">
        <v>2644</v>
      </c>
      <c r="Q660" t="s">
        <v>48</v>
      </c>
      <c r="R660" t="s">
        <v>153</v>
      </c>
      <c r="S660" t="s">
        <v>50</v>
      </c>
      <c r="T660" t="s">
        <v>208</v>
      </c>
      <c r="U660" t="s">
        <v>52</v>
      </c>
      <c r="V660">
        <v>1.05</v>
      </c>
      <c r="W660" s="1">
        <v>750.75000000000011</v>
      </c>
      <c r="X660">
        <v>1</v>
      </c>
      <c r="Y660">
        <v>2</v>
      </c>
      <c r="Z660">
        <v>9</v>
      </c>
      <c r="AA660">
        <v>0.22222222222222221</v>
      </c>
      <c r="AB660" s="2">
        <v>0</v>
      </c>
      <c r="AC660" s="1">
        <v>0</v>
      </c>
      <c r="AD660" s="7">
        <v>43523</v>
      </c>
      <c r="AE660" s="7">
        <v>43523</v>
      </c>
      <c r="AF660">
        <v>0</v>
      </c>
      <c r="AG660" t="s">
        <v>53</v>
      </c>
      <c r="AH660" s="2">
        <v>0</v>
      </c>
      <c r="AI660" s="1">
        <v>0</v>
      </c>
      <c r="AJ660" s="1">
        <v>0</v>
      </c>
      <c r="AK660" s="6" t="str">
        <f>+IF(Tabla1[[#This Row],[REQUEST_TY]]="SR MANTENIMIENTO CORRECTIVO", "EMERGENCIA", "OTROS")</f>
        <v>EMERGENCIA</v>
      </c>
      <c r="AL660" s="6" t="str">
        <f>+_xlfn.IFS(Tabla1[[#This Row],[Veces obj]]&lt;=1,"0-1",Tabla1[[#This Row],[Veces obj]]&lt;=2,"1-2",Tabla1[[#This Row],[Veces obj]]&lt;=3,"2-3",TRUE,"&gt;3")</f>
        <v>0-1</v>
      </c>
      <c r="AM660" s="6" t="str">
        <f>+_xlfn.IFS(MONTH(Tabla1[[#This Row],[MES]])&lt;=3,"Q1",MONTH(Tabla1[[#This Row],[MES]])&lt;=6,"Q2",MONTH(Tabla1[[#This Row],[MES]])&lt;=9,"Q3",TRUE,"Q4")</f>
        <v>Q1</v>
      </c>
      <c r="AN660" t="str">
        <f>+IFERROR(VLOOKUP(Tabla1[[#This Row],[CUENTA]],CTAS[],2,0),"OTROS")</f>
        <v>OTROS</v>
      </c>
      <c r="AP660" t="str">
        <f>+IFERROR(VLOOKUP(Tabla1[[#This Row],[EMPLEADO]],IS[],3,0),"OTROS")</f>
        <v>OTROS</v>
      </c>
      <c r="AQ660" t="str">
        <f>+IFERROR(VLOOKUP(Tabla1[[#This Row],[EMPLEADO]],IS[[NÓMINA]:[INGENIERO]],2,0),"OTROS")</f>
        <v>OTROS</v>
      </c>
    </row>
    <row r="661" spans="1:43" x14ac:dyDescent="0.25">
      <c r="A661" t="s">
        <v>36</v>
      </c>
      <c r="B661">
        <v>1</v>
      </c>
      <c r="C661" t="s">
        <v>1422</v>
      </c>
      <c r="D661" t="s">
        <v>38</v>
      </c>
      <c r="E661" t="s">
        <v>176</v>
      </c>
      <c r="F661" t="s">
        <v>1423</v>
      </c>
      <c r="G661" s="17" t="s">
        <v>1424</v>
      </c>
      <c r="H661" t="s">
        <v>691</v>
      </c>
      <c r="I661" t="s">
        <v>43</v>
      </c>
      <c r="J661" t="s">
        <v>8</v>
      </c>
      <c r="K661" t="s">
        <v>338</v>
      </c>
      <c r="L661" t="s">
        <v>1425</v>
      </c>
      <c r="M661" t="s">
        <v>1426</v>
      </c>
      <c r="N661">
        <v>0</v>
      </c>
      <c r="O661" t="s">
        <v>47</v>
      </c>
      <c r="P661">
        <v>255</v>
      </c>
      <c r="Q661" t="s">
        <v>48</v>
      </c>
      <c r="R661" t="s">
        <v>49</v>
      </c>
      <c r="S661" t="s">
        <v>50</v>
      </c>
      <c r="T661" t="s">
        <v>208</v>
      </c>
      <c r="U661" t="s">
        <v>52</v>
      </c>
      <c r="V661">
        <v>1.05</v>
      </c>
      <c r="W661" s="1">
        <v>750.75000000000011</v>
      </c>
      <c r="X661">
        <v>1</v>
      </c>
      <c r="Y661">
        <v>2.0099999999999998</v>
      </c>
      <c r="Z661">
        <v>9</v>
      </c>
      <c r="AA661">
        <v>0.2233333333333333</v>
      </c>
      <c r="AB661" s="2">
        <v>0</v>
      </c>
      <c r="AC661" s="1">
        <v>0</v>
      </c>
      <c r="AD661" s="7">
        <v>43486</v>
      </c>
      <c r="AE661" s="7">
        <v>43486</v>
      </c>
      <c r="AF661">
        <v>0</v>
      </c>
      <c r="AG661" t="s">
        <v>53</v>
      </c>
      <c r="AH661" s="2">
        <v>0</v>
      </c>
      <c r="AI661" s="1">
        <v>0</v>
      </c>
      <c r="AJ661" s="1">
        <v>0</v>
      </c>
      <c r="AK661" s="6" t="str">
        <f>+IF(Tabla1[[#This Row],[REQUEST_TY]]="SR MANTENIMIENTO CORRECTIVO", "EMERGENCIA", "OTROS")</f>
        <v>EMERGENCIA</v>
      </c>
      <c r="AL661" s="6" t="str">
        <f>+_xlfn.IFS(Tabla1[[#This Row],[Veces obj]]&lt;=1,"0-1",Tabla1[[#This Row],[Veces obj]]&lt;=2,"1-2",Tabla1[[#This Row],[Veces obj]]&lt;=3,"2-3",TRUE,"&gt;3")</f>
        <v>0-1</v>
      </c>
      <c r="AM661" s="6" t="str">
        <f>+_xlfn.IFS(MONTH(Tabla1[[#This Row],[MES]])&lt;=3,"Q1",MONTH(Tabla1[[#This Row],[MES]])&lt;=6,"Q2",MONTH(Tabla1[[#This Row],[MES]])&lt;=9,"Q3",TRUE,"Q4")</f>
        <v>Q1</v>
      </c>
      <c r="AN661" t="str">
        <f>+IFERROR(VLOOKUP(Tabla1[[#This Row],[CUENTA]],CTAS[],2,0),"OTROS")</f>
        <v>OTROS</v>
      </c>
      <c r="AP661" t="str">
        <f>+IFERROR(VLOOKUP(Tabla1[[#This Row],[EMPLEADO]],IS[],3,0),"OTROS")</f>
        <v>OTROS</v>
      </c>
      <c r="AQ661" t="str">
        <f>+IFERROR(VLOOKUP(Tabla1[[#This Row],[EMPLEADO]],IS[[NÓMINA]:[INGENIERO]],2,0),"OTROS")</f>
        <v>OTROS</v>
      </c>
    </row>
    <row r="662" spans="1:43" x14ac:dyDescent="0.25">
      <c r="A662" t="s">
        <v>36</v>
      </c>
      <c r="B662">
        <v>1</v>
      </c>
      <c r="C662" t="s">
        <v>2870</v>
      </c>
      <c r="D662" t="s">
        <v>38</v>
      </c>
      <c r="E662" t="s">
        <v>39</v>
      </c>
      <c r="F662" t="s">
        <v>2871</v>
      </c>
      <c r="G662" s="17" t="s">
        <v>2872</v>
      </c>
      <c r="H662" t="s">
        <v>1052</v>
      </c>
      <c r="I662" t="s">
        <v>43</v>
      </c>
      <c r="J662" t="s">
        <v>8</v>
      </c>
      <c r="K662" t="s">
        <v>44</v>
      </c>
      <c r="L662" t="s">
        <v>2873</v>
      </c>
      <c r="M662" t="s">
        <v>736</v>
      </c>
      <c r="N662">
        <v>1</v>
      </c>
      <c r="O662" t="s">
        <v>47</v>
      </c>
      <c r="P662">
        <v>18</v>
      </c>
      <c r="Q662" t="s">
        <v>62</v>
      </c>
      <c r="R662" t="s">
        <v>49</v>
      </c>
      <c r="S662" t="s">
        <v>50</v>
      </c>
      <c r="T662" t="s">
        <v>51</v>
      </c>
      <c r="U662" t="s">
        <v>154</v>
      </c>
      <c r="V662">
        <v>0.6</v>
      </c>
      <c r="W662" s="1">
        <v>0</v>
      </c>
      <c r="X662">
        <v>1</v>
      </c>
      <c r="Y662">
        <v>3.27</v>
      </c>
      <c r="Z662">
        <v>5</v>
      </c>
      <c r="AA662">
        <v>0.65400000000000003</v>
      </c>
      <c r="AB662" s="2">
        <v>0</v>
      </c>
      <c r="AC662" s="1">
        <v>0</v>
      </c>
      <c r="AD662" s="7">
        <v>43481</v>
      </c>
      <c r="AE662" s="7">
        <v>43481</v>
      </c>
      <c r="AF662">
        <v>0</v>
      </c>
      <c r="AG662" t="s">
        <v>53</v>
      </c>
      <c r="AH662" s="2">
        <v>0</v>
      </c>
      <c r="AI662" s="1">
        <v>0</v>
      </c>
      <c r="AJ662" s="1">
        <v>0</v>
      </c>
      <c r="AK662" s="6" t="str">
        <f>+IF(Tabla1[[#This Row],[REQUEST_TY]]="SR MANTENIMIENTO CORRECTIVO", "EMERGENCIA", "OTROS")</f>
        <v>EMERGENCIA</v>
      </c>
      <c r="AL662" s="6" t="str">
        <f>+_xlfn.IFS(Tabla1[[#This Row],[Veces obj]]&lt;=1,"0-1",Tabla1[[#This Row],[Veces obj]]&lt;=2,"1-2",Tabla1[[#This Row],[Veces obj]]&lt;=3,"2-3",TRUE,"&gt;3")</f>
        <v>0-1</v>
      </c>
      <c r="AM662" s="6" t="str">
        <f>+_xlfn.IFS(MONTH(Tabla1[[#This Row],[MES]])&lt;=3,"Q1",MONTH(Tabla1[[#This Row],[MES]])&lt;=6,"Q2",MONTH(Tabla1[[#This Row],[MES]])&lt;=9,"Q3",TRUE,"Q4")</f>
        <v>Q1</v>
      </c>
      <c r="AN662" t="str">
        <f>+IFERROR(VLOOKUP(Tabla1[[#This Row],[CUENTA]],CTAS[],2,0),"OTROS")</f>
        <v>OTROS</v>
      </c>
      <c r="AP662" t="str">
        <f>+IFERROR(VLOOKUP(Tabla1[[#This Row],[EMPLEADO]],IS[],3,0),"OTROS")</f>
        <v>OTROS</v>
      </c>
      <c r="AQ662" t="str">
        <f>+IFERROR(VLOOKUP(Tabla1[[#This Row],[EMPLEADO]],IS[[NÓMINA]:[INGENIERO]],2,0),"OTROS")</f>
        <v>OTROS</v>
      </c>
    </row>
    <row r="663" spans="1:43" x14ac:dyDescent="0.25">
      <c r="A663" t="s">
        <v>36</v>
      </c>
      <c r="B663">
        <v>1</v>
      </c>
      <c r="C663" t="s">
        <v>1427</v>
      </c>
      <c r="D663" t="s">
        <v>38</v>
      </c>
      <c r="E663" t="s">
        <v>217</v>
      </c>
      <c r="F663" t="s">
        <v>1428</v>
      </c>
      <c r="G663" s="17" t="s">
        <v>1429</v>
      </c>
      <c r="H663" t="s">
        <v>79</v>
      </c>
      <c r="I663" t="s">
        <v>43</v>
      </c>
      <c r="J663" t="s">
        <v>8</v>
      </c>
      <c r="K663" t="s">
        <v>59</v>
      </c>
      <c r="L663" t="s">
        <v>1430</v>
      </c>
      <c r="M663" t="s">
        <v>530</v>
      </c>
      <c r="N663">
        <v>0</v>
      </c>
      <c r="O663" t="s">
        <v>47</v>
      </c>
      <c r="P663">
        <v>38</v>
      </c>
      <c r="Q663" t="s">
        <v>82</v>
      </c>
      <c r="R663" t="s">
        <v>223</v>
      </c>
      <c r="S663" t="s">
        <v>139</v>
      </c>
      <c r="T663" t="s">
        <v>51</v>
      </c>
      <c r="U663" t="s">
        <v>140</v>
      </c>
      <c r="V663">
        <v>1.1000000000000001</v>
      </c>
      <c r="W663" s="1">
        <v>1730.3000000000004</v>
      </c>
      <c r="X663">
        <v>1</v>
      </c>
      <c r="Y663">
        <v>0.9</v>
      </c>
      <c r="Z663">
        <v>4</v>
      </c>
      <c r="AA663">
        <v>0.22500000000000001</v>
      </c>
      <c r="AB663" s="2">
        <v>0</v>
      </c>
      <c r="AC663" s="1">
        <v>0</v>
      </c>
      <c r="AD663" s="7">
        <v>43480</v>
      </c>
      <c r="AE663" s="7">
        <v>43480</v>
      </c>
      <c r="AF663">
        <v>0</v>
      </c>
      <c r="AG663" t="s">
        <v>53</v>
      </c>
      <c r="AH663" s="2">
        <v>0</v>
      </c>
      <c r="AI663" s="1">
        <v>0</v>
      </c>
      <c r="AJ663" s="1">
        <v>0</v>
      </c>
      <c r="AK663" s="6" t="str">
        <f>+IF(Tabla1[[#This Row],[REQUEST_TY]]="SR MANTENIMIENTO CORRECTIVO", "EMERGENCIA", "OTROS")</f>
        <v>EMERGENCIA</v>
      </c>
      <c r="AL663" s="6" t="str">
        <f>+_xlfn.IFS(Tabla1[[#This Row],[Veces obj]]&lt;=1,"0-1",Tabla1[[#This Row],[Veces obj]]&lt;=2,"1-2",Tabla1[[#This Row],[Veces obj]]&lt;=3,"2-3",TRUE,"&gt;3")</f>
        <v>0-1</v>
      </c>
      <c r="AM663" s="6" t="str">
        <f>+_xlfn.IFS(MONTH(Tabla1[[#This Row],[MES]])&lt;=3,"Q1",MONTH(Tabla1[[#This Row],[MES]])&lt;=6,"Q2",MONTH(Tabla1[[#This Row],[MES]])&lt;=9,"Q3",TRUE,"Q4")</f>
        <v>Q1</v>
      </c>
      <c r="AN663" t="str">
        <f>+IFERROR(VLOOKUP(Tabla1[[#This Row],[CUENTA]],CTAS[],2,0),"OTROS")</f>
        <v>OTROS</v>
      </c>
      <c r="AP663" t="str">
        <f>+IFERROR(VLOOKUP(Tabla1[[#This Row],[EMPLEADO]],IS[],3,0),"OTROS")</f>
        <v>OTROS</v>
      </c>
      <c r="AQ663" t="str">
        <f>+IFERROR(VLOOKUP(Tabla1[[#This Row],[EMPLEADO]],IS[[NÓMINA]:[INGENIERO]],2,0),"OTROS")</f>
        <v>OTROS</v>
      </c>
    </row>
    <row r="664" spans="1:43" x14ac:dyDescent="0.25">
      <c r="A664" t="s">
        <v>4444</v>
      </c>
      <c r="B664">
        <v>1</v>
      </c>
      <c r="C664" t="s">
        <v>4643</v>
      </c>
      <c r="D664" t="s">
        <v>38</v>
      </c>
      <c r="E664" t="s">
        <v>133</v>
      </c>
      <c r="F664" t="s">
        <v>4644</v>
      </c>
      <c r="G664" s="17" t="s">
        <v>1221</v>
      </c>
      <c r="H664" t="s">
        <v>213</v>
      </c>
      <c r="I664" t="s">
        <v>43</v>
      </c>
      <c r="J664" t="s">
        <v>8</v>
      </c>
      <c r="K664" t="s">
        <v>59</v>
      </c>
      <c r="L664" t="s">
        <v>1075</v>
      </c>
      <c r="M664" t="s">
        <v>215</v>
      </c>
      <c r="N664">
        <v>0</v>
      </c>
      <c r="O664" t="s">
        <v>47</v>
      </c>
      <c r="P664">
        <v>9</v>
      </c>
      <c r="Q664" t="s">
        <v>194</v>
      </c>
      <c r="R664" t="s">
        <v>138</v>
      </c>
      <c r="S664" t="s">
        <v>139</v>
      </c>
      <c r="T664" t="s">
        <v>51</v>
      </c>
      <c r="U664" t="s">
        <v>224</v>
      </c>
      <c r="V664">
        <v>0.8</v>
      </c>
      <c r="W664" s="1">
        <v>1258.4000000000003</v>
      </c>
      <c r="X664">
        <v>1</v>
      </c>
      <c r="Y664">
        <v>0.9</v>
      </c>
      <c r="Z664">
        <v>4</v>
      </c>
      <c r="AA664">
        <v>0.22500000000000001</v>
      </c>
      <c r="AB664" s="2">
        <v>0</v>
      </c>
      <c r="AC664" s="1">
        <v>0</v>
      </c>
      <c r="AD664" s="7">
        <v>43501</v>
      </c>
      <c r="AE664" s="7">
        <v>43502</v>
      </c>
      <c r="AF664">
        <v>1</v>
      </c>
      <c r="AG664" t="s">
        <v>53</v>
      </c>
      <c r="AH664" s="2">
        <v>0</v>
      </c>
      <c r="AI664" s="1">
        <v>0</v>
      </c>
      <c r="AJ664" s="1">
        <v>0</v>
      </c>
      <c r="AK664" s="6" t="str">
        <f>+IF(Tabla1[[#This Row],[REQUEST_TY]]="SR MANTENIMIENTO CORRECTIVO", "EMERGENCIA", "OTROS")</f>
        <v>EMERGENCIA</v>
      </c>
      <c r="AL664" s="6" t="str">
        <f>+_xlfn.IFS(Tabla1[[#This Row],[Veces obj]]&lt;=1,"0-1",Tabla1[[#This Row],[Veces obj]]&lt;=2,"1-2",Tabla1[[#This Row],[Veces obj]]&lt;=3,"2-3",TRUE,"&gt;3")</f>
        <v>0-1</v>
      </c>
      <c r="AM664" s="6" t="str">
        <f>+_xlfn.IFS(MONTH(Tabla1[[#This Row],[MES]])&lt;=3,"Q1",MONTH(Tabla1[[#This Row],[MES]])&lt;=6,"Q2",MONTH(Tabla1[[#This Row],[MES]])&lt;=9,"Q3",TRUE,"Q4")</f>
        <v>Q1</v>
      </c>
      <c r="AN664" t="str">
        <f>+IFERROR(VLOOKUP(Tabla1[[#This Row],[CUENTA]],CTAS[],2,0),"OTROS")</f>
        <v>OTROS</v>
      </c>
      <c r="AP664" t="str">
        <f>+IFERROR(VLOOKUP(Tabla1[[#This Row],[EMPLEADO]],IS[],3,0),"OTROS")</f>
        <v>OTROS</v>
      </c>
      <c r="AQ664" t="str">
        <f>+IFERROR(VLOOKUP(Tabla1[[#This Row],[EMPLEADO]],IS[[NÓMINA]:[INGENIERO]],2,0),"OTROS")</f>
        <v>OTROS</v>
      </c>
    </row>
    <row r="665" spans="1:43" x14ac:dyDescent="0.25">
      <c r="A665" t="s">
        <v>4444</v>
      </c>
      <c r="B665">
        <v>1</v>
      </c>
      <c r="C665" t="s">
        <v>5725</v>
      </c>
      <c r="D665" t="s">
        <v>38</v>
      </c>
      <c r="E665" t="s">
        <v>275</v>
      </c>
      <c r="F665" t="s">
        <v>5726</v>
      </c>
      <c r="G665" s="17" t="s">
        <v>5727</v>
      </c>
      <c r="H665" t="s">
        <v>204</v>
      </c>
      <c r="I665" t="s">
        <v>43</v>
      </c>
      <c r="J665" t="s">
        <v>8</v>
      </c>
      <c r="K665" t="s">
        <v>234</v>
      </c>
      <c r="L665" t="s">
        <v>3678</v>
      </c>
      <c r="M665" t="s">
        <v>761</v>
      </c>
      <c r="N665">
        <v>0</v>
      </c>
      <c r="O665" t="s">
        <v>47</v>
      </c>
      <c r="P665">
        <v>243</v>
      </c>
      <c r="Q665" t="s">
        <v>48</v>
      </c>
      <c r="R665" t="s">
        <v>95</v>
      </c>
      <c r="S665" t="s">
        <v>64</v>
      </c>
      <c r="T665" t="s">
        <v>208</v>
      </c>
      <c r="U665" t="s">
        <v>96</v>
      </c>
      <c r="V665">
        <v>1.1000000000000001</v>
      </c>
      <c r="W665" s="1">
        <v>1501.5000000000002</v>
      </c>
      <c r="X665">
        <v>1</v>
      </c>
      <c r="Y665">
        <v>2.0299999999999998</v>
      </c>
      <c r="Z665">
        <v>9</v>
      </c>
      <c r="AA665">
        <v>0.22555555555555554</v>
      </c>
      <c r="AB665" s="2">
        <v>0</v>
      </c>
      <c r="AC665" s="1">
        <v>0</v>
      </c>
      <c r="AD665" s="7">
        <v>43509</v>
      </c>
      <c r="AE665" s="7">
        <v>43509</v>
      </c>
      <c r="AF665">
        <v>0</v>
      </c>
      <c r="AG665" t="s">
        <v>53</v>
      </c>
      <c r="AH665" s="2">
        <v>0</v>
      </c>
      <c r="AI665" s="1">
        <v>0</v>
      </c>
      <c r="AJ665" s="1">
        <v>0</v>
      </c>
      <c r="AK665" s="6" t="str">
        <f>+IF(Tabla1[[#This Row],[REQUEST_TY]]="SR MANTENIMIENTO CORRECTIVO", "EMERGENCIA", "OTROS")</f>
        <v>EMERGENCIA</v>
      </c>
      <c r="AL665" s="6" t="str">
        <f>+_xlfn.IFS(Tabla1[[#This Row],[Veces obj]]&lt;=1,"0-1",Tabla1[[#This Row],[Veces obj]]&lt;=2,"1-2",Tabla1[[#This Row],[Veces obj]]&lt;=3,"2-3",TRUE,"&gt;3")</f>
        <v>0-1</v>
      </c>
      <c r="AM665" s="6" t="str">
        <f>+_xlfn.IFS(MONTH(Tabla1[[#This Row],[MES]])&lt;=3,"Q1",MONTH(Tabla1[[#This Row],[MES]])&lt;=6,"Q2",MONTH(Tabla1[[#This Row],[MES]])&lt;=9,"Q3",TRUE,"Q4")</f>
        <v>Q1</v>
      </c>
      <c r="AN665" t="str">
        <f>+IFERROR(VLOOKUP(Tabla1[[#This Row],[CUENTA]],CTAS[],2,0),"OTROS")</f>
        <v>OTROS</v>
      </c>
      <c r="AP665" t="str">
        <f>+IFERROR(VLOOKUP(Tabla1[[#This Row],[EMPLEADO]],IS[],3,0),"OTROS")</f>
        <v>OTROS</v>
      </c>
      <c r="AQ665" t="str">
        <f>+IFERROR(VLOOKUP(Tabla1[[#This Row],[EMPLEADO]],IS[[NÓMINA]:[INGENIERO]],2,0),"OTROS")</f>
        <v>OTROS</v>
      </c>
    </row>
    <row r="666" spans="1:43" x14ac:dyDescent="0.25">
      <c r="A666" t="s">
        <v>36</v>
      </c>
      <c r="B666">
        <v>1</v>
      </c>
      <c r="C666" t="s">
        <v>1431</v>
      </c>
      <c r="D666" t="s">
        <v>38</v>
      </c>
      <c r="E666" t="s">
        <v>328</v>
      </c>
      <c r="F666" t="s">
        <v>1432</v>
      </c>
      <c r="G666" s="17" t="s">
        <v>1433</v>
      </c>
      <c r="H666" t="s">
        <v>213</v>
      </c>
      <c r="I666" t="s">
        <v>43</v>
      </c>
      <c r="J666" t="s">
        <v>8</v>
      </c>
      <c r="K666" t="s">
        <v>1434</v>
      </c>
      <c r="L666" t="s">
        <v>1435</v>
      </c>
      <c r="M666" t="s">
        <v>1436</v>
      </c>
      <c r="N666">
        <v>0</v>
      </c>
      <c r="O666" t="s">
        <v>47</v>
      </c>
      <c r="P666">
        <v>56</v>
      </c>
      <c r="Q666" t="s">
        <v>82</v>
      </c>
      <c r="R666" t="s">
        <v>153</v>
      </c>
      <c r="S666" t="s">
        <v>50</v>
      </c>
      <c r="T666" t="s">
        <v>51</v>
      </c>
      <c r="U666" t="s">
        <v>120</v>
      </c>
      <c r="V666">
        <v>0.8</v>
      </c>
      <c r="W666" s="1">
        <v>572.00000000000011</v>
      </c>
      <c r="X666">
        <v>1</v>
      </c>
      <c r="Y666">
        <v>1.1299999999999999</v>
      </c>
      <c r="Z666">
        <v>5</v>
      </c>
      <c r="AA666">
        <v>0.22599999999999998</v>
      </c>
      <c r="AB666" s="2">
        <v>0</v>
      </c>
      <c r="AC666" s="1">
        <v>0</v>
      </c>
      <c r="AD666" s="7">
        <v>43475</v>
      </c>
      <c r="AE666" s="7">
        <v>43475</v>
      </c>
      <c r="AF666">
        <v>0</v>
      </c>
      <c r="AG666" t="s">
        <v>53</v>
      </c>
      <c r="AH666" s="2">
        <v>0</v>
      </c>
      <c r="AI666" s="1">
        <v>0</v>
      </c>
      <c r="AJ666" s="1">
        <v>0</v>
      </c>
      <c r="AK666" s="6" t="str">
        <f>+IF(Tabla1[[#This Row],[REQUEST_TY]]="SR MANTENIMIENTO CORRECTIVO", "EMERGENCIA", "OTROS")</f>
        <v>EMERGENCIA</v>
      </c>
      <c r="AL666" s="6" t="str">
        <f>+_xlfn.IFS(Tabla1[[#This Row],[Veces obj]]&lt;=1,"0-1",Tabla1[[#This Row],[Veces obj]]&lt;=2,"1-2",Tabla1[[#This Row],[Veces obj]]&lt;=3,"2-3",TRUE,"&gt;3")</f>
        <v>0-1</v>
      </c>
      <c r="AM666" s="6" t="str">
        <f>+_xlfn.IFS(MONTH(Tabla1[[#This Row],[MES]])&lt;=3,"Q1",MONTH(Tabla1[[#This Row],[MES]])&lt;=6,"Q2",MONTH(Tabla1[[#This Row],[MES]])&lt;=9,"Q3",TRUE,"Q4")</f>
        <v>Q1</v>
      </c>
      <c r="AN666" t="str">
        <f>+IFERROR(VLOOKUP(Tabla1[[#This Row],[CUENTA]],CTAS[],2,0),"OTROS")</f>
        <v>OTROS</v>
      </c>
      <c r="AP666" t="str">
        <f>+IFERROR(VLOOKUP(Tabla1[[#This Row],[EMPLEADO]],IS[],3,0),"OTROS")</f>
        <v>OTROS</v>
      </c>
      <c r="AQ666" t="str">
        <f>+IFERROR(VLOOKUP(Tabla1[[#This Row],[EMPLEADO]],IS[[NÓMINA]:[INGENIERO]],2,0),"OTROS")</f>
        <v>OTROS</v>
      </c>
    </row>
    <row r="667" spans="1:43" x14ac:dyDescent="0.25">
      <c r="A667" t="s">
        <v>4444</v>
      </c>
      <c r="B667">
        <v>1</v>
      </c>
      <c r="C667" t="s">
        <v>4957</v>
      </c>
      <c r="D667" t="s">
        <v>38</v>
      </c>
      <c r="E667" t="s">
        <v>76</v>
      </c>
      <c r="F667" t="s">
        <v>4958</v>
      </c>
      <c r="G667" s="17" t="s">
        <v>129</v>
      </c>
      <c r="H667" t="s">
        <v>106</v>
      </c>
      <c r="I667" t="s">
        <v>43</v>
      </c>
      <c r="J667" t="s">
        <v>8</v>
      </c>
      <c r="K667" t="s">
        <v>59</v>
      </c>
      <c r="L667" t="s">
        <v>130</v>
      </c>
      <c r="M667" t="s">
        <v>131</v>
      </c>
      <c r="N667">
        <v>0</v>
      </c>
      <c r="O667" t="s">
        <v>47</v>
      </c>
      <c r="P667">
        <v>31</v>
      </c>
      <c r="Q667" t="s">
        <v>82</v>
      </c>
      <c r="R667" t="s">
        <v>63</v>
      </c>
      <c r="S667" t="s">
        <v>64</v>
      </c>
      <c r="T667" t="s">
        <v>51</v>
      </c>
      <c r="U667" t="s">
        <v>83</v>
      </c>
      <c r="V667">
        <v>1.05</v>
      </c>
      <c r="W667" s="1">
        <v>1433.25</v>
      </c>
      <c r="X667">
        <v>1</v>
      </c>
      <c r="Y667">
        <v>1.1299999999999999</v>
      </c>
      <c r="Z667">
        <v>5</v>
      </c>
      <c r="AA667">
        <v>0.22599999999999998</v>
      </c>
      <c r="AB667" s="2">
        <v>0</v>
      </c>
      <c r="AC667" s="1">
        <v>0</v>
      </c>
      <c r="AD667" s="7">
        <v>43501</v>
      </c>
      <c r="AE667" s="7">
        <v>43502</v>
      </c>
      <c r="AF667">
        <v>1</v>
      </c>
      <c r="AG667" t="s">
        <v>53</v>
      </c>
      <c r="AH667" s="2">
        <v>0</v>
      </c>
      <c r="AI667" s="1">
        <v>0</v>
      </c>
      <c r="AJ667" s="1">
        <v>0</v>
      </c>
      <c r="AK667" s="6" t="str">
        <f>+IF(Tabla1[[#This Row],[REQUEST_TY]]="SR MANTENIMIENTO CORRECTIVO", "EMERGENCIA", "OTROS")</f>
        <v>EMERGENCIA</v>
      </c>
      <c r="AL667" s="6" t="str">
        <f>+_xlfn.IFS(Tabla1[[#This Row],[Veces obj]]&lt;=1,"0-1",Tabla1[[#This Row],[Veces obj]]&lt;=2,"1-2",Tabla1[[#This Row],[Veces obj]]&lt;=3,"2-3",TRUE,"&gt;3")</f>
        <v>0-1</v>
      </c>
      <c r="AM667" s="6" t="str">
        <f>+_xlfn.IFS(MONTH(Tabla1[[#This Row],[MES]])&lt;=3,"Q1",MONTH(Tabla1[[#This Row],[MES]])&lt;=6,"Q2",MONTH(Tabla1[[#This Row],[MES]])&lt;=9,"Q3",TRUE,"Q4")</f>
        <v>Q1</v>
      </c>
      <c r="AN667" t="str">
        <f>+IFERROR(VLOOKUP(Tabla1[[#This Row],[CUENTA]],CTAS[],2,0),"OTROS")</f>
        <v>OTROS</v>
      </c>
      <c r="AP667" t="str">
        <f>+IFERROR(VLOOKUP(Tabla1[[#This Row],[EMPLEADO]],IS[],3,0),"OTROS")</f>
        <v>OTROS</v>
      </c>
      <c r="AQ667" t="str">
        <f>+IFERROR(VLOOKUP(Tabla1[[#This Row],[EMPLEADO]],IS[[NÓMINA]:[INGENIERO]],2,0),"OTROS")</f>
        <v>OTROS</v>
      </c>
    </row>
    <row r="668" spans="1:43" x14ac:dyDescent="0.25">
      <c r="A668" t="s">
        <v>36</v>
      </c>
      <c r="B668">
        <v>1</v>
      </c>
      <c r="C668" t="s">
        <v>1437</v>
      </c>
      <c r="D668" t="s">
        <v>38</v>
      </c>
      <c r="E668" t="s">
        <v>133</v>
      </c>
      <c r="F668" t="s">
        <v>1438</v>
      </c>
      <c r="G668" s="17" t="s">
        <v>878</v>
      </c>
      <c r="H668" t="s">
        <v>646</v>
      </c>
      <c r="I668" t="s">
        <v>43</v>
      </c>
      <c r="J668" t="s">
        <v>8</v>
      </c>
      <c r="K668" t="s">
        <v>59</v>
      </c>
      <c r="L668" t="s">
        <v>357</v>
      </c>
      <c r="M668" t="s">
        <v>358</v>
      </c>
      <c r="N668">
        <v>0</v>
      </c>
      <c r="O668" t="s">
        <v>47</v>
      </c>
      <c r="P668">
        <v>4</v>
      </c>
      <c r="Q668" t="s">
        <v>207</v>
      </c>
      <c r="R668" t="s">
        <v>138</v>
      </c>
      <c r="S668" t="s">
        <v>139</v>
      </c>
      <c r="T668" t="s">
        <v>51</v>
      </c>
      <c r="U668" t="s">
        <v>879</v>
      </c>
      <c r="V668">
        <v>0.6</v>
      </c>
      <c r="W668" s="1">
        <v>943.80000000000007</v>
      </c>
      <c r="X668">
        <v>1</v>
      </c>
      <c r="Y668">
        <v>0.91</v>
      </c>
      <c r="Z668">
        <v>4</v>
      </c>
      <c r="AA668">
        <v>0.22750000000000001</v>
      </c>
      <c r="AB668" s="2">
        <v>0</v>
      </c>
      <c r="AC668" s="1">
        <v>0</v>
      </c>
      <c r="AD668" s="7">
        <v>43493</v>
      </c>
      <c r="AE668" s="7">
        <v>43493</v>
      </c>
      <c r="AF668">
        <v>0</v>
      </c>
      <c r="AG668" t="s">
        <v>53</v>
      </c>
      <c r="AH668" s="2">
        <v>0</v>
      </c>
      <c r="AI668" s="1">
        <v>0</v>
      </c>
      <c r="AJ668" s="1">
        <v>0</v>
      </c>
      <c r="AK668" s="6" t="str">
        <f>+IF(Tabla1[[#This Row],[REQUEST_TY]]="SR MANTENIMIENTO CORRECTIVO", "EMERGENCIA", "OTROS")</f>
        <v>EMERGENCIA</v>
      </c>
      <c r="AL668" s="6" t="str">
        <f>+_xlfn.IFS(Tabla1[[#This Row],[Veces obj]]&lt;=1,"0-1",Tabla1[[#This Row],[Veces obj]]&lt;=2,"1-2",Tabla1[[#This Row],[Veces obj]]&lt;=3,"2-3",TRUE,"&gt;3")</f>
        <v>0-1</v>
      </c>
      <c r="AM668" s="6" t="str">
        <f>+_xlfn.IFS(MONTH(Tabla1[[#This Row],[MES]])&lt;=3,"Q1",MONTH(Tabla1[[#This Row],[MES]])&lt;=6,"Q2",MONTH(Tabla1[[#This Row],[MES]])&lt;=9,"Q3",TRUE,"Q4")</f>
        <v>Q1</v>
      </c>
      <c r="AN668" t="str">
        <f>+IFERROR(VLOOKUP(Tabla1[[#This Row],[CUENTA]],CTAS[],2,0),"OTROS")</f>
        <v>OTROS</v>
      </c>
      <c r="AP668" t="str">
        <f>+IFERROR(VLOOKUP(Tabla1[[#This Row],[EMPLEADO]],IS[],3,0),"OTROS")</f>
        <v>OTROS</v>
      </c>
      <c r="AQ668" t="str">
        <f>+IFERROR(VLOOKUP(Tabla1[[#This Row],[EMPLEADO]],IS[[NÓMINA]:[INGENIERO]],2,0),"OTROS")</f>
        <v>OTROS</v>
      </c>
    </row>
    <row r="669" spans="1:43" x14ac:dyDescent="0.25">
      <c r="A669" t="s">
        <v>36</v>
      </c>
      <c r="B669">
        <v>1</v>
      </c>
      <c r="C669" t="s">
        <v>1439</v>
      </c>
      <c r="D669" t="s">
        <v>38</v>
      </c>
      <c r="E669" t="s">
        <v>275</v>
      </c>
      <c r="F669" t="s">
        <v>1440</v>
      </c>
      <c r="G669" s="17" t="s">
        <v>1441</v>
      </c>
      <c r="H669" t="s">
        <v>568</v>
      </c>
      <c r="I669" t="s">
        <v>43</v>
      </c>
      <c r="J669" t="s">
        <v>8</v>
      </c>
      <c r="K669" t="s">
        <v>71</v>
      </c>
      <c r="L669" t="s">
        <v>1442</v>
      </c>
      <c r="M669" t="s">
        <v>932</v>
      </c>
      <c r="N669">
        <v>0</v>
      </c>
      <c r="O669" t="s">
        <v>47</v>
      </c>
      <c r="P669">
        <v>5</v>
      </c>
      <c r="Q669" t="s">
        <v>207</v>
      </c>
      <c r="R669" t="s">
        <v>95</v>
      </c>
      <c r="S669" t="s">
        <v>64</v>
      </c>
      <c r="T669" t="s">
        <v>51</v>
      </c>
      <c r="U669" t="s">
        <v>209</v>
      </c>
      <c r="V669">
        <v>0</v>
      </c>
      <c r="W669" s="1">
        <v>0</v>
      </c>
      <c r="X669">
        <v>1</v>
      </c>
      <c r="Y669">
        <v>1.1499999999999999</v>
      </c>
      <c r="Z669">
        <v>5</v>
      </c>
      <c r="AA669">
        <v>0.22999999999999998</v>
      </c>
      <c r="AB669" s="2">
        <v>0</v>
      </c>
      <c r="AC669" s="1">
        <v>0</v>
      </c>
      <c r="AD669" s="7">
        <v>43473</v>
      </c>
      <c r="AE669" s="7">
        <v>43473</v>
      </c>
      <c r="AF669">
        <v>0</v>
      </c>
      <c r="AG669" t="s">
        <v>53</v>
      </c>
      <c r="AH669" s="2">
        <v>0</v>
      </c>
      <c r="AI669" s="1">
        <v>0</v>
      </c>
      <c r="AJ669" s="1">
        <v>0</v>
      </c>
      <c r="AK669" s="6" t="str">
        <f>+IF(Tabla1[[#This Row],[REQUEST_TY]]="SR MANTENIMIENTO CORRECTIVO", "EMERGENCIA", "OTROS")</f>
        <v>EMERGENCIA</v>
      </c>
      <c r="AL669" s="6" t="str">
        <f>+_xlfn.IFS(Tabla1[[#This Row],[Veces obj]]&lt;=1,"0-1",Tabla1[[#This Row],[Veces obj]]&lt;=2,"1-2",Tabla1[[#This Row],[Veces obj]]&lt;=3,"2-3",TRUE,"&gt;3")</f>
        <v>0-1</v>
      </c>
      <c r="AM669" s="6" t="str">
        <f>+_xlfn.IFS(MONTH(Tabla1[[#This Row],[MES]])&lt;=3,"Q1",MONTH(Tabla1[[#This Row],[MES]])&lt;=6,"Q2",MONTH(Tabla1[[#This Row],[MES]])&lt;=9,"Q3",TRUE,"Q4")</f>
        <v>Q1</v>
      </c>
      <c r="AN669" t="str">
        <f>+IFERROR(VLOOKUP(Tabla1[[#This Row],[CUENTA]],CTAS[],2,0),"OTROS")</f>
        <v>OTROS</v>
      </c>
      <c r="AP669" t="str">
        <f>+IFERROR(VLOOKUP(Tabla1[[#This Row],[EMPLEADO]],IS[],3,0),"OTROS")</f>
        <v>OTROS</v>
      </c>
      <c r="AQ669" t="str">
        <f>+IFERROR(VLOOKUP(Tabla1[[#This Row],[EMPLEADO]],IS[[NÓMINA]:[INGENIERO]],2,0),"OTROS")</f>
        <v>OTROS</v>
      </c>
    </row>
    <row r="670" spans="1:43" x14ac:dyDescent="0.25">
      <c r="A670" t="s">
        <v>4444</v>
      </c>
      <c r="B670">
        <v>1</v>
      </c>
      <c r="C670" t="s">
        <v>5639</v>
      </c>
      <c r="D670" t="s">
        <v>38</v>
      </c>
      <c r="E670" t="s">
        <v>133</v>
      </c>
      <c r="F670" t="s">
        <v>5640</v>
      </c>
      <c r="G670" s="17" t="s">
        <v>3243</v>
      </c>
      <c r="H670" t="s">
        <v>266</v>
      </c>
      <c r="I670" t="s">
        <v>43</v>
      </c>
      <c r="J670" t="s">
        <v>8</v>
      </c>
      <c r="K670" t="s">
        <v>59</v>
      </c>
      <c r="L670" t="s">
        <v>3244</v>
      </c>
      <c r="M670" t="s">
        <v>94</v>
      </c>
      <c r="N670">
        <v>0</v>
      </c>
      <c r="O670" t="s">
        <v>47</v>
      </c>
      <c r="P670">
        <v>26</v>
      </c>
      <c r="Q670" t="s">
        <v>62</v>
      </c>
      <c r="R670" t="s">
        <v>138</v>
      </c>
      <c r="S670" t="s">
        <v>139</v>
      </c>
      <c r="T670" t="s">
        <v>51</v>
      </c>
      <c r="U670" t="s">
        <v>262</v>
      </c>
      <c r="V670">
        <v>1.05</v>
      </c>
      <c r="W670" s="1">
        <v>1651.6500000000003</v>
      </c>
      <c r="X670">
        <v>1</v>
      </c>
      <c r="Y670">
        <v>2.68</v>
      </c>
      <c r="Z670">
        <v>4</v>
      </c>
      <c r="AA670">
        <v>0.67</v>
      </c>
      <c r="AB670" s="2">
        <v>0</v>
      </c>
      <c r="AC670" s="1">
        <v>0</v>
      </c>
      <c r="AD670" s="7">
        <v>43508</v>
      </c>
      <c r="AE670" s="7">
        <v>43508</v>
      </c>
      <c r="AF670">
        <v>0</v>
      </c>
      <c r="AG670" t="s">
        <v>53</v>
      </c>
      <c r="AH670" s="2">
        <v>0</v>
      </c>
      <c r="AI670" s="1">
        <v>0</v>
      </c>
      <c r="AJ670" s="1">
        <v>0</v>
      </c>
      <c r="AK670" s="6" t="str">
        <f>+IF(Tabla1[[#This Row],[REQUEST_TY]]="SR MANTENIMIENTO CORRECTIVO", "EMERGENCIA", "OTROS")</f>
        <v>EMERGENCIA</v>
      </c>
      <c r="AL670" s="6" t="str">
        <f>+_xlfn.IFS(Tabla1[[#This Row],[Veces obj]]&lt;=1,"0-1",Tabla1[[#This Row],[Veces obj]]&lt;=2,"1-2",Tabla1[[#This Row],[Veces obj]]&lt;=3,"2-3",TRUE,"&gt;3")</f>
        <v>0-1</v>
      </c>
      <c r="AM670" s="6" t="str">
        <f>+_xlfn.IFS(MONTH(Tabla1[[#This Row],[MES]])&lt;=3,"Q1",MONTH(Tabla1[[#This Row],[MES]])&lt;=6,"Q2",MONTH(Tabla1[[#This Row],[MES]])&lt;=9,"Q3",TRUE,"Q4")</f>
        <v>Q1</v>
      </c>
      <c r="AN670" t="str">
        <f>+IFERROR(VLOOKUP(Tabla1[[#This Row],[CUENTA]],CTAS[],2,0),"OTROS")</f>
        <v>OTROS</v>
      </c>
      <c r="AO670">
        <v>1</v>
      </c>
      <c r="AP670" t="str">
        <f>+IFERROR(VLOOKUP(Tabla1[[#This Row],[EMPLEADO]],IS[],3,0),"OTROS")</f>
        <v>JUAREZ</v>
      </c>
      <c r="AQ670" t="str">
        <f>+IFERROR(VLOOKUP(Tabla1[[#This Row],[EMPLEADO]],IS[[NÓMINA]:[INGENIERO]],2,0),"OTROS")</f>
        <v>CESAR MAR</v>
      </c>
    </row>
    <row r="671" spans="1:43" x14ac:dyDescent="0.25">
      <c r="A671" t="s">
        <v>36</v>
      </c>
      <c r="B671">
        <v>1</v>
      </c>
      <c r="C671" t="s">
        <v>1446</v>
      </c>
      <c r="D671" t="s">
        <v>38</v>
      </c>
      <c r="E671" t="s">
        <v>1447</v>
      </c>
      <c r="F671" t="s">
        <v>1448</v>
      </c>
      <c r="G671" s="17" t="s">
        <v>1449</v>
      </c>
      <c r="H671" t="s">
        <v>58</v>
      </c>
      <c r="I671" t="s">
        <v>43</v>
      </c>
      <c r="J671" t="s">
        <v>8</v>
      </c>
      <c r="K671" t="s">
        <v>1450</v>
      </c>
      <c r="L671" t="s">
        <v>1451</v>
      </c>
      <c r="M671" t="s">
        <v>61</v>
      </c>
      <c r="N671">
        <v>0</v>
      </c>
      <c r="O671" t="s">
        <v>47</v>
      </c>
      <c r="P671">
        <v>2618</v>
      </c>
      <c r="Q671" t="s">
        <v>48</v>
      </c>
      <c r="R671" t="s">
        <v>235</v>
      </c>
      <c r="S671" t="s">
        <v>50</v>
      </c>
      <c r="T671" t="s">
        <v>51</v>
      </c>
      <c r="U671" t="s">
        <v>52</v>
      </c>
      <c r="V671">
        <v>1.05</v>
      </c>
      <c r="W671" s="1">
        <v>750.75000000000011</v>
      </c>
      <c r="X671">
        <v>1</v>
      </c>
      <c r="Y671">
        <v>1.1499999999999999</v>
      </c>
      <c r="Z671">
        <v>5</v>
      </c>
      <c r="AA671">
        <v>0.22999999999999998</v>
      </c>
      <c r="AB671" s="2">
        <v>0</v>
      </c>
      <c r="AC671" s="1">
        <v>0</v>
      </c>
      <c r="AD671" s="7">
        <v>43496</v>
      </c>
      <c r="AE671" s="7">
        <v>43496</v>
      </c>
      <c r="AF671">
        <v>0</v>
      </c>
      <c r="AG671" t="s">
        <v>53</v>
      </c>
      <c r="AH671" s="2">
        <v>0</v>
      </c>
      <c r="AI671" s="1">
        <v>0</v>
      </c>
      <c r="AJ671" s="1">
        <v>0</v>
      </c>
      <c r="AK671" s="6" t="str">
        <f>+IF(Tabla1[[#This Row],[REQUEST_TY]]="SR MANTENIMIENTO CORRECTIVO", "EMERGENCIA", "OTROS")</f>
        <v>EMERGENCIA</v>
      </c>
      <c r="AL671" s="6" t="str">
        <f>+_xlfn.IFS(Tabla1[[#This Row],[Veces obj]]&lt;=1,"0-1",Tabla1[[#This Row],[Veces obj]]&lt;=2,"1-2",Tabla1[[#This Row],[Veces obj]]&lt;=3,"2-3",TRUE,"&gt;3")</f>
        <v>0-1</v>
      </c>
      <c r="AM671" s="6" t="str">
        <f>+_xlfn.IFS(MONTH(Tabla1[[#This Row],[MES]])&lt;=3,"Q1",MONTH(Tabla1[[#This Row],[MES]])&lt;=6,"Q2",MONTH(Tabla1[[#This Row],[MES]])&lt;=9,"Q3",TRUE,"Q4")</f>
        <v>Q1</v>
      </c>
      <c r="AN671" t="str">
        <f>+IFERROR(VLOOKUP(Tabla1[[#This Row],[CUENTA]],CTAS[],2,0),"OTROS")</f>
        <v>OTROS</v>
      </c>
      <c r="AP671" t="str">
        <f>+IFERROR(VLOOKUP(Tabla1[[#This Row],[EMPLEADO]],IS[],3,0),"OTROS")</f>
        <v>OTROS</v>
      </c>
      <c r="AQ671" t="str">
        <f>+IFERROR(VLOOKUP(Tabla1[[#This Row],[EMPLEADO]],IS[[NÓMINA]:[INGENIERO]],2,0),"OTROS")</f>
        <v>OTROS</v>
      </c>
    </row>
    <row r="672" spans="1:43" x14ac:dyDescent="0.25">
      <c r="A672" t="s">
        <v>4444</v>
      </c>
      <c r="B672">
        <v>1</v>
      </c>
      <c r="C672" t="s">
        <v>4612</v>
      </c>
      <c r="D672" t="s">
        <v>38</v>
      </c>
      <c r="E672" t="s">
        <v>55</v>
      </c>
      <c r="F672" t="s">
        <v>4613</v>
      </c>
      <c r="G672" s="17" t="s">
        <v>1815</v>
      </c>
      <c r="H672" t="s">
        <v>271</v>
      </c>
      <c r="I672" t="s">
        <v>43</v>
      </c>
      <c r="J672" t="s">
        <v>8</v>
      </c>
      <c r="K672" t="s">
        <v>102</v>
      </c>
      <c r="L672" t="s">
        <v>1816</v>
      </c>
      <c r="M672" t="s">
        <v>1817</v>
      </c>
      <c r="N672">
        <v>0</v>
      </c>
      <c r="O672" t="s">
        <v>105</v>
      </c>
      <c r="P672">
        <v>13</v>
      </c>
      <c r="Q672" t="s">
        <v>194</v>
      </c>
      <c r="R672" t="s">
        <v>63</v>
      </c>
      <c r="S672" t="s">
        <v>64</v>
      </c>
      <c r="T672" t="s">
        <v>51</v>
      </c>
      <c r="U672" t="s">
        <v>195</v>
      </c>
      <c r="V672">
        <v>0.6</v>
      </c>
      <c r="W672" s="1">
        <v>393</v>
      </c>
      <c r="X672">
        <v>1</v>
      </c>
      <c r="Y672">
        <v>1.1499999999999999</v>
      </c>
      <c r="Z672">
        <v>5</v>
      </c>
      <c r="AA672">
        <v>0.22999999999999998</v>
      </c>
      <c r="AB672" s="2">
        <v>0</v>
      </c>
      <c r="AC672" s="1">
        <v>0</v>
      </c>
      <c r="AD672" s="7">
        <v>43502</v>
      </c>
      <c r="AE672" s="7">
        <v>43502</v>
      </c>
      <c r="AF672">
        <v>0</v>
      </c>
      <c r="AG672" t="s">
        <v>53</v>
      </c>
      <c r="AH672" s="2">
        <v>0</v>
      </c>
      <c r="AI672" s="1">
        <v>0</v>
      </c>
      <c r="AJ672" s="1">
        <v>0</v>
      </c>
      <c r="AK672" s="6" t="str">
        <f>+IF(Tabla1[[#This Row],[REQUEST_TY]]="SR MANTENIMIENTO CORRECTIVO", "EMERGENCIA", "OTROS")</f>
        <v>EMERGENCIA</v>
      </c>
      <c r="AL672" s="6" t="str">
        <f>+_xlfn.IFS(Tabla1[[#This Row],[Veces obj]]&lt;=1,"0-1",Tabla1[[#This Row],[Veces obj]]&lt;=2,"1-2",Tabla1[[#This Row],[Veces obj]]&lt;=3,"2-3",TRUE,"&gt;3")</f>
        <v>0-1</v>
      </c>
      <c r="AM672" s="6" t="str">
        <f>+_xlfn.IFS(MONTH(Tabla1[[#This Row],[MES]])&lt;=3,"Q1",MONTH(Tabla1[[#This Row],[MES]])&lt;=6,"Q2",MONTH(Tabla1[[#This Row],[MES]])&lt;=9,"Q3",TRUE,"Q4")</f>
        <v>Q1</v>
      </c>
      <c r="AN672" t="str">
        <f>+IFERROR(VLOOKUP(Tabla1[[#This Row],[CUENTA]],CTAS[],2,0),"OTROS")</f>
        <v>OTROS</v>
      </c>
      <c r="AP672" t="str">
        <f>+IFERROR(VLOOKUP(Tabla1[[#This Row],[EMPLEADO]],IS[],3,0),"OTROS")</f>
        <v>OTROS</v>
      </c>
      <c r="AQ672" t="str">
        <f>+IFERROR(VLOOKUP(Tabla1[[#This Row],[EMPLEADO]],IS[[NÓMINA]:[INGENIERO]],2,0),"OTROS")</f>
        <v>OTROS</v>
      </c>
    </row>
    <row r="673" spans="1:43" x14ac:dyDescent="0.25">
      <c r="A673" t="s">
        <v>4444</v>
      </c>
      <c r="B673">
        <v>1</v>
      </c>
      <c r="C673" t="s">
        <v>4764</v>
      </c>
      <c r="D673" t="s">
        <v>38</v>
      </c>
      <c r="E673" t="s">
        <v>1447</v>
      </c>
      <c r="F673" t="s">
        <v>4765</v>
      </c>
      <c r="G673" s="17" t="s">
        <v>4766</v>
      </c>
      <c r="H673" t="s">
        <v>79</v>
      </c>
      <c r="I673" t="s">
        <v>43</v>
      </c>
      <c r="J673" t="s">
        <v>8</v>
      </c>
      <c r="K673" t="s">
        <v>4767</v>
      </c>
      <c r="L673" t="s">
        <v>4768</v>
      </c>
      <c r="M673" t="s">
        <v>1238</v>
      </c>
      <c r="N673">
        <v>0</v>
      </c>
      <c r="O673" t="s">
        <v>47</v>
      </c>
      <c r="P673">
        <v>2619</v>
      </c>
      <c r="Q673" t="s">
        <v>48</v>
      </c>
      <c r="R673" t="s">
        <v>235</v>
      </c>
      <c r="S673" t="s">
        <v>50</v>
      </c>
      <c r="T673" t="s">
        <v>51</v>
      </c>
      <c r="U673" t="s">
        <v>52</v>
      </c>
      <c r="V673">
        <v>1.05</v>
      </c>
      <c r="W673" s="1">
        <v>750.75000000000011</v>
      </c>
      <c r="X673">
        <v>1</v>
      </c>
      <c r="Y673">
        <v>1.1499999999999999</v>
      </c>
      <c r="Z673">
        <v>5</v>
      </c>
      <c r="AA673">
        <v>0.22999999999999998</v>
      </c>
      <c r="AB673" s="2">
        <v>0</v>
      </c>
      <c r="AC673" s="1">
        <v>0</v>
      </c>
      <c r="AD673" s="7">
        <v>43504</v>
      </c>
      <c r="AE673" s="7">
        <v>43504</v>
      </c>
      <c r="AF673">
        <v>0</v>
      </c>
      <c r="AG673" t="s">
        <v>53</v>
      </c>
      <c r="AH673" s="2">
        <v>0</v>
      </c>
      <c r="AI673" s="1">
        <v>0</v>
      </c>
      <c r="AJ673" s="1">
        <v>0</v>
      </c>
      <c r="AK673" s="6" t="str">
        <f>+IF(Tabla1[[#This Row],[REQUEST_TY]]="SR MANTENIMIENTO CORRECTIVO", "EMERGENCIA", "OTROS")</f>
        <v>EMERGENCIA</v>
      </c>
      <c r="AL673" s="6" t="str">
        <f>+_xlfn.IFS(Tabla1[[#This Row],[Veces obj]]&lt;=1,"0-1",Tabla1[[#This Row],[Veces obj]]&lt;=2,"1-2",Tabla1[[#This Row],[Veces obj]]&lt;=3,"2-3",TRUE,"&gt;3")</f>
        <v>0-1</v>
      </c>
      <c r="AM673" s="6" t="str">
        <f>+_xlfn.IFS(MONTH(Tabla1[[#This Row],[MES]])&lt;=3,"Q1",MONTH(Tabla1[[#This Row],[MES]])&lt;=6,"Q2",MONTH(Tabla1[[#This Row],[MES]])&lt;=9,"Q3",TRUE,"Q4")</f>
        <v>Q1</v>
      </c>
      <c r="AN673" t="str">
        <f>+IFERROR(VLOOKUP(Tabla1[[#This Row],[CUENTA]],CTAS[],2,0),"OTROS")</f>
        <v>OTROS</v>
      </c>
      <c r="AP673" t="str">
        <f>+IFERROR(VLOOKUP(Tabla1[[#This Row],[EMPLEADO]],IS[],3,0),"OTROS")</f>
        <v>OTROS</v>
      </c>
      <c r="AQ673" t="str">
        <f>+IFERROR(VLOOKUP(Tabla1[[#This Row],[EMPLEADO]],IS[[NÓMINA]:[INGENIERO]],2,0),"OTROS")</f>
        <v>OTROS</v>
      </c>
    </row>
    <row r="674" spans="1:43" x14ac:dyDescent="0.25">
      <c r="A674" t="s">
        <v>36</v>
      </c>
      <c r="B674">
        <v>1</v>
      </c>
      <c r="C674" t="s">
        <v>3241</v>
      </c>
      <c r="D674" t="s">
        <v>38</v>
      </c>
      <c r="E674" t="s">
        <v>133</v>
      </c>
      <c r="F674" t="s">
        <v>3242</v>
      </c>
      <c r="G674" s="17" t="s">
        <v>3243</v>
      </c>
      <c r="H674" t="s">
        <v>266</v>
      </c>
      <c r="I674" t="s">
        <v>43</v>
      </c>
      <c r="J674" t="s">
        <v>8</v>
      </c>
      <c r="K674" t="s">
        <v>59</v>
      </c>
      <c r="L674" t="s">
        <v>3244</v>
      </c>
      <c r="M674" t="s">
        <v>94</v>
      </c>
      <c r="N674">
        <v>0</v>
      </c>
      <c r="O674" t="s">
        <v>47</v>
      </c>
      <c r="P674">
        <v>93</v>
      </c>
      <c r="Q674" t="s">
        <v>48</v>
      </c>
      <c r="R674" t="s">
        <v>138</v>
      </c>
      <c r="S674" t="s">
        <v>139</v>
      </c>
      <c r="T674" t="s">
        <v>51</v>
      </c>
      <c r="U674" t="s">
        <v>353</v>
      </c>
      <c r="V674">
        <v>1.1499999999999999</v>
      </c>
      <c r="W674" s="1">
        <v>1808.95</v>
      </c>
      <c r="X674">
        <v>1</v>
      </c>
      <c r="Y674">
        <v>3.5</v>
      </c>
      <c r="Z674">
        <v>4</v>
      </c>
      <c r="AA674">
        <v>0.875</v>
      </c>
      <c r="AB674" s="2">
        <v>0</v>
      </c>
      <c r="AC674" s="1">
        <v>0</v>
      </c>
      <c r="AD674" s="7">
        <v>43483</v>
      </c>
      <c r="AE674" s="7">
        <v>43483</v>
      </c>
      <c r="AF674">
        <v>0</v>
      </c>
      <c r="AG674" t="s">
        <v>53</v>
      </c>
      <c r="AH674" s="2">
        <v>0</v>
      </c>
      <c r="AI674" s="1">
        <v>0</v>
      </c>
      <c r="AJ674" s="1">
        <v>0</v>
      </c>
      <c r="AK674" s="6" t="str">
        <f>+IF(Tabla1[[#This Row],[REQUEST_TY]]="SR MANTENIMIENTO CORRECTIVO", "EMERGENCIA", "OTROS")</f>
        <v>EMERGENCIA</v>
      </c>
      <c r="AL674" s="6" t="str">
        <f>+_xlfn.IFS(Tabla1[[#This Row],[Veces obj]]&lt;=1,"0-1",Tabla1[[#This Row],[Veces obj]]&lt;=2,"1-2",Tabla1[[#This Row],[Veces obj]]&lt;=3,"2-3",TRUE,"&gt;3")</f>
        <v>0-1</v>
      </c>
      <c r="AM674" s="6" t="str">
        <f>+_xlfn.IFS(MONTH(Tabla1[[#This Row],[MES]])&lt;=3,"Q1",MONTH(Tabla1[[#This Row],[MES]])&lt;=6,"Q2",MONTH(Tabla1[[#This Row],[MES]])&lt;=9,"Q3",TRUE,"Q4")</f>
        <v>Q1</v>
      </c>
      <c r="AN674" t="str">
        <f>+IFERROR(VLOOKUP(Tabla1[[#This Row],[CUENTA]],CTAS[],2,0),"OTROS")</f>
        <v>OTROS</v>
      </c>
      <c r="AO674">
        <v>1</v>
      </c>
      <c r="AP674" t="str">
        <f>+IFERROR(VLOOKUP(Tabla1[[#This Row],[EMPLEADO]],IS[],3,0),"OTROS")</f>
        <v>JUAREZ</v>
      </c>
      <c r="AQ674" t="str">
        <f>+IFERROR(VLOOKUP(Tabla1[[#This Row],[EMPLEADO]],IS[[NÓMINA]:[INGENIERO]],2,0),"OTROS")</f>
        <v>CESAR MAR</v>
      </c>
    </row>
    <row r="675" spans="1:43" x14ac:dyDescent="0.25">
      <c r="A675" t="s">
        <v>4444</v>
      </c>
      <c r="B675">
        <v>1</v>
      </c>
      <c r="C675" t="s">
        <v>5190</v>
      </c>
      <c r="D675" t="s">
        <v>38</v>
      </c>
      <c r="E675" t="s">
        <v>85</v>
      </c>
      <c r="F675" t="s">
        <v>5191</v>
      </c>
      <c r="G675" s="17" t="s">
        <v>4340</v>
      </c>
      <c r="H675" t="s">
        <v>691</v>
      </c>
      <c r="I675" t="s">
        <v>43</v>
      </c>
      <c r="J675" t="s">
        <v>8</v>
      </c>
      <c r="K675" t="s">
        <v>370</v>
      </c>
      <c r="L675" t="s">
        <v>3061</v>
      </c>
      <c r="M675" t="s">
        <v>640</v>
      </c>
      <c r="N675">
        <v>0</v>
      </c>
      <c r="O675" t="s">
        <v>47</v>
      </c>
      <c r="P675">
        <v>9</v>
      </c>
      <c r="Q675" t="s">
        <v>194</v>
      </c>
      <c r="R675" t="s">
        <v>49</v>
      </c>
      <c r="S675" t="s">
        <v>50</v>
      </c>
      <c r="T675" t="s">
        <v>51</v>
      </c>
      <c r="U675" t="s">
        <v>444</v>
      </c>
      <c r="V675">
        <v>0</v>
      </c>
      <c r="W675" s="1">
        <v>0</v>
      </c>
      <c r="X675">
        <v>1</v>
      </c>
      <c r="Y675">
        <v>1.1499999999999999</v>
      </c>
      <c r="Z675">
        <v>5</v>
      </c>
      <c r="AA675">
        <v>0.22999999999999998</v>
      </c>
      <c r="AB675" s="2">
        <v>0</v>
      </c>
      <c r="AC675" s="1">
        <v>0</v>
      </c>
      <c r="AD675" s="7">
        <v>43502</v>
      </c>
      <c r="AE675" s="7">
        <v>43502</v>
      </c>
      <c r="AF675">
        <v>0</v>
      </c>
      <c r="AG675" t="s">
        <v>53</v>
      </c>
      <c r="AH675" s="2">
        <v>0</v>
      </c>
      <c r="AI675" s="1">
        <v>0</v>
      </c>
      <c r="AJ675" s="1">
        <v>0</v>
      </c>
      <c r="AK675" s="6" t="str">
        <f>+IF(Tabla1[[#This Row],[REQUEST_TY]]="SR MANTENIMIENTO CORRECTIVO", "EMERGENCIA", "OTROS")</f>
        <v>EMERGENCIA</v>
      </c>
      <c r="AL675" s="6" t="str">
        <f>+_xlfn.IFS(Tabla1[[#This Row],[Veces obj]]&lt;=1,"0-1",Tabla1[[#This Row],[Veces obj]]&lt;=2,"1-2",Tabla1[[#This Row],[Veces obj]]&lt;=3,"2-3",TRUE,"&gt;3")</f>
        <v>0-1</v>
      </c>
      <c r="AM675" s="6" t="str">
        <f>+_xlfn.IFS(MONTH(Tabla1[[#This Row],[MES]])&lt;=3,"Q1",MONTH(Tabla1[[#This Row],[MES]])&lt;=6,"Q2",MONTH(Tabla1[[#This Row],[MES]])&lt;=9,"Q3",TRUE,"Q4")</f>
        <v>Q1</v>
      </c>
      <c r="AN675" t="str">
        <f>+IFERROR(VLOOKUP(Tabla1[[#This Row],[CUENTA]],CTAS[],2,0),"OTROS")</f>
        <v>OTROS</v>
      </c>
      <c r="AP675" t="str">
        <f>+IFERROR(VLOOKUP(Tabla1[[#This Row],[EMPLEADO]],IS[],3,0),"OTROS")</f>
        <v>OTROS</v>
      </c>
      <c r="AQ675" t="str">
        <f>+IFERROR(VLOOKUP(Tabla1[[#This Row],[EMPLEADO]],IS[[NÓMINA]:[INGENIERO]],2,0),"OTROS")</f>
        <v>OTROS</v>
      </c>
    </row>
    <row r="676" spans="1:43" x14ac:dyDescent="0.25">
      <c r="A676" t="s">
        <v>36</v>
      </c>
      <c r="B676">
        <v>1</v>
      </c>
      <c r="C676" t="s">
        <v>1452</v>
      </c>
      <c r="D676" t="s">
        <v>38</v>
      </c>
      <c r="E676" t="s">
        <v>332</v>
      </c>
      <c r="F676" t="s">
        <v>1453</v>
      </c>
      <c r="G676" s="17" t="s">
        <v>1454</v>
      </c>
      <c r="H676" t="s">
        <v>213</v>
      </c>
      <c r="I676" t="s">
        <v>43</v>
      </c>
      <c r="J676" t="s">
        <v>8</v>
      </c>
      <c r="K676" t="s">
        <v>102</v>
      </c>
      <c r="L676" t="s">
        <v>1455</v>
      </c>
      <c r="M676" t="s">
        <v>215</v>
      </c>
      <c r="N676">
        <v>0</v>
      </c>
      <c r="O676" t="s">
        <v>47</v>
      </c>
      <c r="P676">
        <v>145</v>
      </c>
      <c r="Q676" t="s">
        <v>48</v>
      </c>
      <c r="R676" t="s">
        <v>317</v>
      </c>
      <c r="S676" t="s">
        <v>318</v>
      </c>
      <c r="T676" t="s">
        <v>51</v>
      </c>
      <c r="U676" t="s">
        <v>353</v>
      </c>
      <c r="V676">
        <v>1.1499999999999999</v>
      </c>
      <c r="W676" s="1">
        <v>1808.95</v>
      </c>
      <c r="X676">
        <v>1</v>
      </c>
      <c r="Y676">
        <v>0.92</v>
      </c>
      <c r="Z676">
        <v>4</v>
      </c>
      <c r="AA676">
        <v>0.23</v>
      </c>
      <c r="AB676" s="2">
        <v>0</v>
      </c>
      <c r="AC676" s="1">
        <v>0</v>
      </c>
      <c r="AD676" s="7">
        <v>43469</v>
      </c>
      <c r="AE676" s="7">
        <v>43472</v>
      </c>
      <c r="AF676">
        <v>1</v>
      </c>
      <c r="AG676" t="s">
        <v>53</v>
      </c>
      <c r="AH676" s="2">
        <v>0</v>
      </c>
      <c r="AI676" s="1">
        <v>0</v>
      </c>
      <c r="AJ676" s="1">
        <v>0</v>
      </c>
      <c r="AK676" s="6" t="str">
        <f>+IF(Tabla1[[#This Row],[REQUEST_TY]]="SR MANTENIMIENTO CORRECTIVO", "EMERGENCIA", "OTROS")</f>
        <v>EMERGENCIA</v>
      </c>
      <c r="AL676" s="6" t="str">
        <f>+_xlfn.IFS(Tabla1[[#This Row],[Veces obj]]&lt;=1,"0-1",Tabla1[[#This Row],[Veces obj]]&lt;=2,"1-2",Tabla1[[#This Row],[Veces obj]]&lt;=3,"2-3",TRUE,"&gt;3")</f>
        <v>0-1</v>
      </c>
      <c r="AM676" s="6" t="str">
        <f>+_xlfn.IFS(MONTH(Tabla1[[#This Row],[MES]])&lt;=3,"Q1",MONTH(Tabla1[[#This Row],[MES]])&lt;=6,"Q2",MONTH(Tabla1[[#This Row],[MES]])&lt;=9,"Q3",TRUE,"Q4")</f>
        <v>Q1</v>
      </c>
      <c r="AN676" t="str">
        <f>+IFERROR(VLOOKUP(Tabla1[[#This Row],[CUENTA]],CTAS[],2,0),"OTROS")</f>
        <v>OTROS</v>
      </c>
      <c r="AP676" t="str">
        <f>+IFERROR(VLOOKUP(Tabla1[[#This Row],[EMPLEADO]],IS[],3,0),"OTROS")</f>
        <v>OTROS</v>
      </c>
      <c r="AQ676" t="str">
        <f>+IFERROR(VLOOKUP(Tabla1[[#This Row],[EMPLEADO]],IS[[NÓMINA]:[INGENIERO]],2,0),"OTROS")</f>
        <v>OTROS</v>
      </c>
    </row>
    <row r="677" spans="1:43" x14ac:dyDescent="0.25">
      <c r="A677" t="s">
        <v>36</v>
      </c>
      <c r="B677">
        <v>1</v>
      </c>
      <c r="C677" t="s">
        <v>1456</v>
      </c>
      <c r="D677" t="s">
        <v>38</v>
      </c>
      <c r="E677" t="s">
        <v>258</v>
      </c>
      <c r="F677" t="s">
        <v>1457</v>
      </c>
      <c r="G677" s="17" t="s">
        <v>1458</v>
      </c>
      <c r="H677" t="s">
        <v>707</v>
      </c>
      <c r="I677" t="s">
        <v>43</v>
      </c>
      <c r="J677" t="s">
        <v>8</v>
      </c>
      <c r="K677" t="s">
        <v>102</v>
      </c>
      <c r="L677" t="s">
        <v>1459</v>
      </c>
      <c r="M677" t="s">
        <v>1460</v>
      </c>
      <c r="N677">
        <v>0</v>
      </c>
      <c r="O677" t="s">
        <v>105</v>
      </c>
      <c r="P677">
        <v>14</v>
      </c>
      <c r="Q677" t="s">
        <v>194</v>
      </c>
      <c r="R677" t="s">
        <v>138</v>
      </c>
      <c r="S677" t="s">
        <v>139</v>
      </c>
      <c r="T677" t="s">
        <v>51</v>
      </c>
      <c r="U677" t="s">
        <v>224</v>
      </c>
      <c r="V677">
        <v>0.8</v>
      </c>
      <c r="W677" s="1">
        <v>642.40000000000009</v>
      </c>
      <c r="X677">
        <v>1</v>
      </c>
      <c r="Y677">
        <v>0.92</v>
      </c>
      <c r="Z677">
        <v>4</v>
      </c>
      <c r="AA677">
        <v>0.23</v>
      </c>
      <c r="AB677" s="2">
        <v>0</v>
      </c>
      <c r="AC677" s="1">
        <v>0</v>
      </c>
      <c r="AD677" s="7">
        <v>43486</v>
      </c>
      <c r="AE677" s="7">
        <v>43486</v>
      </c>
      <c r="AF677">
        <v>0</v>
      </c>
      <c r="AG677" t="s">
        <v>53</v>
      </c>
      <c r="AH677" s="2">
        <v>0</v>
      </c>
      <c r="AI677" s="1">
        <v>0</v>
      </c>
      <c r="AJ677" s="1">
        <v>0</v>
      </c>
      <c r="AK677" s="6" t="str">
        <f>+IF(Tabla1[[#This Row],[REQUEST_TY]]="SR MANTENIMIENTO CORRECTIVO", "EMERGENCIA", "OTROS")</f>
        <v>EMERGENCIA</v>
      </c>
      <c r="AL677" s="6" t="str">
        <f>+_xlfn.IFS(Tabla1[[#This Row],[Veces obj]]&lt;=1,"0-1",Tabla1[[#This Row],[Veces obj]]&lt;=2,"1-2",Tabla1[[#This Row],[Veces obj]]&lt;=3,"2-3",TRUE,"&gt;3")</f>
        <v>0-1</v>
      </c>
      <c r="AM677" s="6" t="str">
        <f>+_xlfn.IFS(MONTH(Tabla1[[#This Row],[MES]])&lt;=3,"Q1",MONTH(Tabla1[[#This Row],[MES]])&lt;=6,"Q2",MONTH(Tabla1[[#This Row],[MES]])&lt;=9,"Q3",TRUE,"Q4")</f>
        <v>Q1</v>
      </c>
      <c r="AN677" t="str">
        <f>+IFERROR(VLOOKUP(Tabla1[[#This Row],[CUENTA]],CTAS[],2,0),"OTROS")</f>
        <v>OTROS</v>
      </c>
      <c r="AP677" t="str">
        <f>+IFERROR(VLOOKUP(Tabla1[[#This Row],[EMPLEADO]],IS[],3,0),"OTROS")</f>
        <v>OTROS</v>
      </c>
      <c r="AQ677" t="str">
        <f>+IFERROR(VLOOKUP(Tabla1[[#This Row],[EMPLEADO]],IS[[NÓMINA]:[INGENIERO]],2,0),"OTROS")</f>
        <v>OTROS</v>
      </c>
    </row>
    <row r="678" spans="1:43" x14ac:dyDescent="0.25">
      <c r="A678" t="s">
        <v>36</v>
      </c>
      <c r="B678">
        <v>1</v>
      </c>
      <c r="C678" t="s">
        <v>1461</v>
      </c>
      <c r="D678" t="s">
        <v>38</v>
      </c>
      <c r="E678" t="s">
        <v>312</v>
      </c>
      <c r="F678" t="s">
        <v>1462</v>
      </c>
      <c r="G678" s="17" t="s">
        <v>1463</v>
      </c>
      <c r="H678" t="s">
        <v>471</v>
      </c>
      <c r="I678" t="s">
        <v>43</v>
      </c>
      <c r="J678" t="s">
        <v>8</v>
      </c>
      <c r="K678" t="s">
        <v>117</v>
      </c>
      <c r="L678" t="s">
        <v>1464</v>
      </c>
      <c r="M678" t="s">
        <v>46</v>
      </c>
      <c r="N678">
        <v>0</v>
      </c>
      <c r="O678" t="s">
        <v>47</v>
      </c>
      <c r="P678">
        <v>820</v>
      </c>
      <c r="Q678" t="s">
        <v>48</v>
      </c>
      <c r="R678" t="s">
        <v>317</v>
      </c>
      <c r="S678" t="s">
        <v>318</v>
      </c>
      <c r="T678" t="s">
        <v>51</v>
      </c>
      <c r="U678" t="s">
        <v>353</v>
      </c>
      <c r="V678">
        <v>1.1499999999999999</v>
      </c>
      <c r="W678" s="1">
        <v>1808.95</v>
      </c>
      <c r="X678">
        <v>1</v>
      </c>
      <c r="Y678">
        <v>0.92</v>
      </c>
      <c r="Z678">
        <v>4</v>
      </c>
      <c r="AA678">
        <v>0.23</v>
      </c>
      <c r="AB678" s="2">
        <v>0</v>
      </c>
      <c r="AC678" s="1">
        <v>0</v>
      </c>
      <c r="AD678" s="7">
        <v>43488</v>
      </c>
      <c r="AE678" s="7">
        <v>43489</v>
      </c>
      <c r="AF678">
        <v>1</v>
      </c>
      <c r="AG678" t="s">
        <v>53</v>
      </c>
      <c r="AH678" s="2">
        <v>0</v>
      </c>
      <c r="AI678" s="1">
        <v>0</v>
      </c>
      <c r="AJ678" s="1">
        <v>0</v>
      </c>
      <c r="AK678" s="6" t="str">
        <f>+IF(Tabla1[[#This Row],[REQUEST_TY]]="SR MANTENIMIENTO CORRECTIVO", "EMERGENCIA", "OTROS")</f>
        <v>EMERGENCIA</v>
      </c>
      <c r="AL678" s="6" t="str">
        <f>+_xlfn.IFS(Tabla1[[#This Row],[Veces obj]]&lt;=1,"0-1",Tabla1[[#This Row],[Veces obj]]&lt;=2,"1-2",Tabla1[[#This Row],[Veces obj]]&lt;=3,"2-3",TRUE,"&gt;3")</f>
        <v>0-1</v>
      </c>
      <c r="AM678" s="6" t="str">
        <f>+_xlfn.IFS(MONTH(Tabla1[[#This Row],[MES]])&lt;=3,"Q1",MONTH(Tabla1[[#This Row],[MES]])&lt;=6,"Q2",MONTH(Tabla1[[#This Row],[MES]])&lt;=9,"Q3",TRUE,"Q4")</f>
        <v>Q1</v>
      </c>
      <c r="AN678" t="str">
        <f>+IFERROR(VLOOKUP(Tabla1[[#This Row],[CUENTA]],CTAS[],2,0),"OTROS")</f>
        <v>OTROS</v>
      </c>
      <c r="AP678" t="str">
        <f>+IFERROR(VLOOKUP(Tabla1[[#This Row],[EMPLEADO]],IS[],3,0),"OTROS")</f>
        <v>OTROS</v>
      </c>
      <c r="AQ678" t="str">
        <f>+IFERROR(VLOOKUP(Tabla1[[#This Row],[EMPLEADO]],IS[[NÓMINA]:[INGENIERO]],2,0),"OTROS")</f>
        <v>OTROS</v>
      </c>
    </row>
    <row r="679" spans="1:43" x14ac:dyDescent="0.25">
      <c r="A679" t="s">
        <v>4444</v>
      </c>
      <c r="B679">
        <v>1</v>
      </c>
      <c r="C679" t="s">
        <v>6339</v>
      </c>
      <c r="D679" t="s">
        <v>38</v>
      </c>
      <c r="E679" t="s">
        <v>725</v>
      </c>
      <c r="F679" t="s">
        <v>6340</v>
      </c>
      <c r="G679" s="17" t="s">
        <v>6341</v>
      </c>
      <c r="H679" t="s">
        <v>646</v>
      </c>
      <c r="I679" t="s">
        <v>43</v>
      </c>
      <c r="J679" t="s">
        <v>8</v>
      </c>
      <c r="K679" t="s">
        <v>102</v>
      </c>
      <c r="L679" t="s">
        <v>1608</v>
      </c>
      <c r="M679" t="s">
        <v>358</v>
      </c>
      <c r="N679">
        <v>0</v>
      </c>
      <c r="O679" t="s">
        <v>47</v>
      </c>
      <c r="P679">
        <v>60</v>
      </c>
      <c r="Q679" t="s">
        <v>82</v>
      </c>
      <c r="R679" t="s">
        <v>223</v>
      </c>
      <c r="S679" t="s">
        <v>139</v>
      </c>
      <c r="T679" t="s">
        <v>51</v>
      </c>
      <c r="U679" t="s">
        <v>140</v>
      </c>
      <c r="V679">
        <v>1.1000000000000001</v>
      </c>
      <c r="W679" s="1">
        <v>1730.3000000000004</v>
      </c>
      <c r="X679">
        <v>1</v>
      </c>
      <c r="Y679">
        <v>0.92</v>
      </c>
      <c r="Z679">
        <v>4</v>
      </c>
      <c r="AA679">
        <v>0.23</v>
      </c>
      <c r="AB679" s="2">
        <v>0</v>
      </c>
      <c r="AC679" s="1">
        <v>0</v>
      </c>
      <c r="AD679" s="7">
        <v>43523</v>
      </c>
      <c r="AE679" s="7">
        <v>43523</v>
      </c>
      <c r="AF679">
        <v>0</v>
      </c>
      <c r="AG679" t="s">
        <v>53</v>
      </c>
      <c r="AH679" s="2">
        <v>0</v>
      </c>
      <c r="AI679" s="1">
        <v>0</v>
      </c>
      <c r="AJ679" s="1">
        <v>0</v>
      </c>
      <c r="AK679" s="6" t="str">
        <f>+IF(Tabla1[[#This Row],[REQUEST_TY]]="SR MANTENIMIENTO CORRECTIVO", "EMERGENCIA", "OTROS")</f>
        <v>EMERGENCIA</v>
      </c>
      <c r="AL679" s="6" t="str">
        <f>+_xlfn.IFS(Tabla1[[#This Row],[Veces obj]]&lt;=1,"0-1",Tabla1[[#This Row],[Veces obj]]&lt;=2,"1-2",Tabla1[[#This Row],[Veces obj]]&lt;=3,"2-3",TRUE,"&gt;3")</f>
        <v>0-1</v>
      </c>
      <c r="AM679" s="6" t="str">
        <f>+_xlfn.IFS(MONTH(Tabla1[[#This Row],[MES]])&lt;=3,"Q1",MONTH(Tabla1[[#This Row],[MES]])&lt;=6,"Q2",MONTH(Tabla1[[#This Row],[MES]])&lt;=9,"Q3",TRUE,"Q4")</f>
        <v>Q1</v>
      </c>
      <c r="AN679" t="str">
        <f>+IFERROR(VLOOKUP(Tabla1[[#This Row],[CUENTA]],CTAS[],2,0),"OTROS")</f>
        <v>OTROS</v>
      </c>
      <c r="AP679" t="str">
        <f>+IFERROR(VLOOKUP(Tabla1[[#This Row],[EMPLEADO]],IS[],3,0),"OTROS")</f>
        <v>OTROS</v>
      </c>
      <c r="AQ679" t="str">
        <f>+IFERROR(VLOOKUP(Tabla1[[#This Row],[EMPLEADO]],IS[[NÓMINA]:[INGENIERO]],2,0),"OTROS")</f>
        <v>OTROS</v>
      </c>
    </row>
    <row r="680" spans="1:43" x14ac:dyDescent="0.25">
      <c r="A680" t="s">
        <v>4444</v>
      </c>
      <c r="B680">
        <v>1</v>
      </c>
      <c r="C680" t="s">
        <v>6472</v>
      </c>
      <c r="D680" t="s">
        <v>38</v>
      </c>
      <c r="E680" t="s">
        <v>258</v>
      </c>
      <c r="F680" t="s">
        <v>6473</v>
      </c>
      <c r="G680" s="17" t="s">
        <v>3141</v>
      </c>
      <c r="H680" t="s">
        <v>915</v>
      </c>
      <c r="I680" t="s">
        <v>43</v>
      </c>
      <c r="J680" t="s">
        <v>8</v>
      </c>
      <c r="K680" t="s">
        <v>59</v>
      </c>
      <c r="L680" t="s">
        <v>130</v>
      </c>
      <c r="M680" t="s">
        <v>131</v>
      </c>
      <c r="N680">
        <v>0</v>
      </c>
      <c r="O680" t="s">
        <v>47</v>
      </c>
      <c r="P680">
        <v>4</v>
      </c>
      <c r="Q680" t="s">
        <v>207</v>
      </c>
      <c r="R680" t="s">
        <v>138</v>
      </c>
      <c r="S680" t="s">
        <v>139</v>
      </c>
      <c r="T680" t="s">
        <v>51</v>
      </c>
      <c r="U680" t="s">
        <v>879</v>
      </c>
      <c r="V680">
        <v>0.6</v>
      </c>
      <c r="W680" s="1">
        <v>943.80000000000007</v>
      </c>
      <c r="X680">
        <v>1</v>
      </c>
      <c r="Y680">
        <v>0.92</v>
      </c>
      <c r="Z680">
        <v>4</v>
      </c>
      <c r="AA680">
        <v>0.23</v>
      </c>
      <c r="AB680" s="2">
        <v>0</v>
      </c>
      <c r="AC680" s="1">
        <v>0</v>
      </c>
      <c r="AD680" s="7">
        <v>43516</v>
      </c>
      <c r="AE680" s="7">
        <v>43516</v>
      </c>
      <c r="AF680">
        <v>0</v>
      </c>
      <c r="AG680" t="s">
        <v>53</v>
      </c>
      <c r="AH680" s="2">
        <v>0</v>
      </c>
      <c r="AI680" s="1">
        <v>0</v>
      </c>
      <c r="AJ680" s="1">
        <v>0</v>
      </c>
      <c r="AK680" s="6" t="str">
        <f>+IF(Tabla1[[#This Row],[REQUEST_TY]]="SR MANTENIMIENTO CORRECTIVO", "EMERGENCIA", "OTROS")</f>
        <v>EMERGENCIA</v>
      </c>
      <c r="AL680" s="6" t="str">
        <f>+_xlfn.IFS(Tabla1[[#This Row],[Veces obj]]&lt;=1,"0-1",Tabla1[[#This Row],[Veces obj]]&lt;=2,"1-2",Tabla1[[#This Row],[Veces obj]]&lt;=3,"2-3",TRUE,"&gt;3")</f>
        <v>0-1</v>
      </c>
      <c r="AM680" s="6" t="str">
        <f>+_xlfn.IFS(MONTH(Tabla1[[#This Row],[MES]])&lt;=3,"Q1",MONTH(Tabla1[[#This Row],[MES]])&lt;=6,"Q2",MONTH(Tabla1[[#This Row],[MES]])&lt;=9,"Q3",TRUE,"Q4")</f>
        <v>Q1</v>
      </c>
      <c r="AN680" t="str">
        <f>+IFERROR(VLOOKUP(Tabla1[[#This Row],[CUENTA]],CTAS[],2,0),"OTROS")</f>
        <v>OTROS</v>
      </c>
      <c r="AP680" t="str">
        <f>+IFERROR(VLOOKUP(Tabla1[[#This Row],[EMPLEADO]],IS[],3,0),"OTROS")</f>
        <v>OTROS</v>
      </c>
      <c r="AQ680" t="str">
        <f>+IFERROR(VLOOKUP(Tabla1[[#This Row],[EMPLEADO]],IS[[NÓMINA]:[INGENIERO]],2,0),"OTROS")</f>
        <v>OTROS</v>
      </c>
    </row>
    <row r="681" spans="1:43" x14ac:dyDescent="0.25">
      <c r="A681" t="s">
        <v>36</v>
      </c>
      <c r="B681">
        <v>1</v>
      </c>
      <c r="C681" t="s">
        <v>1465</v>
      </c>
      <c r="D681" t="s">
        <v>38</v>
      </c>
      <c r="E681" t="s">
        <v>904</v>
      </c>
      <c r="F681" t="s">
        <v>1466</v>
      </c>
      <c r="G681" s="17" t="s">
        <v>1467</v>
      </c>
      <c r="H681" t="s">
        <v>220</v>
      </c>
      <c r="I681" t="s">
        <v>43</v>
      </c>
      <c r="J681" t="s">
        <v>8</v>
      </c>
      <c r="K681" t="s">
        <v>907</v>
      </c>
      <c r="L681" t="s">
        <v>908</v>
      </c>
      <c r="M681" t="s">
        <v>556</v>
      </c>
      <c r="N681">
        <v>0</v>
      </c>
      <c r="O681" t="s">
        <v>47</v>
      </c>
      <c r="P681">
        <v>69</v>
      </c>
      <c r="Q681" t="s">
        <v>48</v>
      </c>
      <c r="R681" t="s">
        <v>49</v>
      </c>
      <c r="S681" t="s">
        <v>50</v>
      </c>
      <c r="T681" t="s">
        <v>208</v>
      </c>
      <c r="U681" t="s">
        <v>52</v>
      </c>
      <c r="V681">
        <v>1.05</v>
      </c>
      <c r="W681" s="1">
        <v>750.75000000000011</v>
      </c>
      <c r="X681">
        <v>1</v>
      </c>
      <c r="Y681">
        <v>2.08</v>
      </c>
      <c r="Z681">
        <v>9</v>
      </c>
      <c r="AA681">
        <v>0.23111111111111113</v>
      </c>
      <c r="AB681" s="2">
        <v>0</v>
      </c>
      <c r="AC681" s="1">
        <v>0</v>
      </c>
      <c r="AD681" s="7">
        <v>43488</v>
      </c>
      <c r="AE681" s="7">
        <v>43488</v>
      </c>
      <c r="AF681">
        <v>0</v>
      </c>
      <c r="AG681" t="s">
        <v>53</v>
      </c>
      <c r="AH681" s="2">
        <v>0</v>
      </c>
      <c r="AI681" s="1">
        <v>0</v>
      </c>
      <c r="AJ681" s="1">
        <v>0</v>
      </c>
      <c r="AK681" s="6" t="str">
        <f>+IF(Tabla1[[#This Row],[REQUEST_TY]]="SR MANTENIMIENTO CORRECTIVO", "EMERGENCIA", "OTROS")</f>
        <v>EMERGENCIA</v>
      </c>
      <c r="AL681" s="6" t="str">
        <f>+_xlfn.IFS(Tabla1[[#This Row],[Veces obj]]&lt;=1,"0-1",Tabla1[[#This Row],[Veces obj]]&lt;=2,"1-2",Tabla1[[#This Row],[Veces obj]]&lt;=3,"2-3",TRUE,"&gt;3")</f>
        <v>0-1</v>
      </c>
      <c r="AM681" s="6" t="str">
        <f>+_xlfn.IFS(MONTH(Tabla1[[#This Row],[MES]])&lt;=3,"Q1",MONTH(Tabla1[[#This Row],[MES]])&lt;=6,"Q2",MONTH(Tabla1[[#This Row],[MES]])&lt;=9,"Q3",TRUE,"Q4")</f>
        <v>Q1</v>
      </c>
      <c r="AN681" t="str">
        <f>+IFERROR(VLOOKUP(Tabla1[[#This Row],[CUENTA]],CTAS[],2,0),"OTROS")</f>
        <v>OTROS</v>
      </c>
      <c r="AP681" t="str">
        <f>+IFERROR(VLOOKUP(Tabla1[[#This Row],[EMPLEADO]],IS[],3,0),"OTROS")</f>
        <v>OTROS</v>
      </c>
      <c r="AQ681" t="str">
        <f>+IFERROR(VLOOKUP(Tabla1[[#This Row],[EMPLEADO]],IS[[NÓMINA]:[INGENIERO]],2,0),"OTROS")</f>
        <v>OTROS</v>
      </c>
    </row>
    <row r="682" spans="1:43" x14ac:dyDescent="0.25">
      <c r="A682" t="s">
        <v>4444</v>
      </c>
      <c r="B682">
        <v>1</v>
      </c>
      <c r="C682" t="s">
        <v>7023</v>
      </c>
      <c r="D682" t="s">
        <v>38</v>
      </c>
      <c r="E682" t="s">
        <v>39</v>
      </c>
      <c r="F682" t="s">
        <v>7024</v>
      </c>
      <c r="G682" s="17" t="s">
        <v>7025</v>
      </c>
      <c r="H682" t="s">
        <v>79</v>
      </c>
      <c r="I682" t="s">
        <v>43</v>
      </c>
      <c r="J682" t="s">
        <v>8</v>
      </c>
      <c r="K682" t="s">
        <v>117</v>
      </c>
      <c r="L682" t="s">
        <v>7026</v>
      </c>
      <c r="M682" t="s">
        <v>951</v>
      </c>
      <c r="N682">
        <v>0</v>
      </c>
      <c r="O682" t="s">
        <v>47</v>
      </c>
      <c r="P682">
        <v>308</v>
      </c>
      <c r="Q682" t="s">
        <v>48</v>
      </c>
      <c r="R682" t="s">
        <v>49</v>
      </c>
      <c r="S682" t="s">
        <v>50</v>
      </c>
      <c r="T682" t="s">
        <v>208</v>
      </c>
      <c r="U682" t="s">
        <v>52</v>
      </c>
      <c r="V682">
        <v>1.05</v>
      </c>
      <c r="W682" s="1">
        <v>750.75000000000011</v>
      </c>
      <c r="X682">
        <v>1</v>
      </c>
      <c r="Y682">
        <v>2.08</v>
      </c>
      <c r="Z682">
        <v>9</v>
      </c>
      <c r="AA682">
        <v>0.23111111111111113</v>
      </c>
      <c r="AB682" s="2">
        <v>0</v>
      </c>
      <c r="AC682" s="1">
        <v>0</v>
      </c>
      <c r="AD682" s="7">
        <v>43521</v>
      </c>
      <c r="AE682" s="7">
        <v>43521</v>
      </c>
      <c r="AF682">
        <v>0</v>
      </c>
      <c r="AG682" t="s">
        <v>53</v>
      </c>
      <c r="AH682" s="2">
        <v>0</v>
      </c>
      <c r="AI682" s="1">
        <v>0</v>
      </c>
      <c r="AJ682" s="1">
        <v>0</v>
      </c>
      <c r="AK682" s="6" t="str">
        <f>+IF(Tabla1[[#This Row],[REQUEST_TY]]="SR MANTENIMIENTO CORRECTIVO", "EMERGENCIA", "OTROS")</f>
        <v>EMERGENCIA</v>
      </c>
      <c r="AL682" s="6" t="str">
        <f>+_xlfn.IFS(Tabla1[[#This Row],[Veces obj]]&lt;=1,"0-1",Tabla1[[#This Row],[Veces obj]]&lt;=2,"1-2",Tabla1[[#This Row],[Veces obj]]&lt;=3,"2-3",TRUE,"&gt;3")</f>
        <v>0-1</v>
      </c>
      <c r="AM682" s="6" t="str">
        <f>+_xlfn.IFS(MONTH(Tabla1[[#This Row],[MES]])&lt;=3,"Q1",MONTH(Tabla1[[#This Row],[MES]])&lt;=6,"Q2",MONTH(Tabla1[[#This Row],[MES]])&lt;=9,"Q3",TRUE,"Q4")</f>
        <v>Q1</v>
      </c>
      <c r="AN682" t="str">
        <f>+IFERROR(VLOOKUP(Tabla1[[#This Row],[CUENTA]],CTAS[],2,0),"OTROS")</f>
        <v>OTROS</v>
      </c>
      <c r="AP682" t="str">
        <f>+IFERROR(VLOOKUP(Tabla1[[#This Row],[EMPLEADO]],IS[],3,0),"OTROS")</f>
        <v>OTROS</v>
      </c>
      <c r="AQ682" t="str">
        <f>+IFERROR(VLOOKUP(Tabla1[[#This Row],[EMPLEADO]],IS[[NÓMINA]:[INGENIERO]],2,0),"OTROS")</f>
        <v>OTROS</v>
      </c>
    </row>
    <row r="683" spans="1:43" x14ac:dyDescent="0.25">
      <c r="A683" t="s">
        <v>36</v>
      </c>
      <c r="B683">
        <v>1</v>
      </c>
      <c r="C683" t="s">
        <v>1468</v>
      </c>
      <c r="D683" t="s">
        <v>38</v>
      </c>
      <c r="E683" t="s">
        <v>725</v>
      </c>
      <c r="F683" t="s">
        <v>1469</v>
      </c>
      <c r="G683" s="17" t="s">
        <v>1470</v>
      </c>
      <c r="H683" t="s">
        <v>79</v>
      </c>
      <c r="I683" t="s">
        <v>43</v>
      </c>
      <c r="J683" t="s">
        <v>8</v>
      </c>
      <c r="K683" t="s">
        <v>102</v>
      </c>
      <c r="L683" t="s">
        <v>1471</v>
      </c>
      <c r="M683" t="s">
        <v>1150</v>
      </c>
      <c r="N683">
        <v>0</v>
      </c>
      <c r="O683" t="s">
        <v>47</v>
      </c>
      <c r="P683">
        <v>43</v>
      </c>
      <c r="Q683" t="s">
        <v>82</v>
      </c>
      <c r="R683" t="s">
        <v>223</v>
      </c>
      <c r="S683" t="s">
        <v>139</v>
      </c>
      <c r="T683" t="s">
        <v>51</v>
      </c>
      <c r="U683" t="s">
        <v>140</v>
      </c>
      <c r="V683">
        <v>1.1000000000000001</v>
      </c>
      <c r="W683" s="1">
        <v>1730.3000000000004</v>
      </c>
      <c r="X683">
        <v>1</v>
      </c>
      <c r="Y683">
        <v>0.93</v>
      </c>
      <c r="Z683">
        <v>4</v>
      </c>
      <c r="AA683">
        <v>0.23250000000000001</v>
      </c>
      <c r="AB683" s="2">
        <v>0</v>
      </c>
      <c r="AC683" s="1">
        <v>0</v>
      </c>
      <c r="AD683" s="7">
        <v>43474</v>
      </c>
      <c r="AE683" s="7">
        <v>43474</v>
      </c>
      <c r="AF683">
        <v>0</v>
      </c>
      <c r="AG683" t="s">
        <v>53</v>
      </c>
      <c r="AH683" s="2">
        <v>0</v>
      </c>
      <c r="AI683" s="1">
        <v>0</v>
      </c>
      <c r="AJ683" s="1">
        <v>0</v>
      </c>
      <c r="AK683" s="6" t="str">
        <f>+IF(Tabla1[[#This Row],[REQUEST_TY]]="SR MANTENIMIENTO CORRECTIVO", "EMERGENCIA", "OTROS")</f>
        <v>EMERGENCIA</v>
      </c>
      <c r="AL683" s="6" t="str">
        <f>+_xlfn.IFS(Tabla1[[#This Row],[Veces obj]]&lt;=1,"0-1",Tabla1[[#This Row],[Veces obj]]&lt;=2,"1-2",Tabla1[[#This Row],[Veces obj]]&lt;=3,"2-3",TRUE,"&gt;3")</f>
        <v>0-1</v>
      </c>
      <c r="AM683" s="6" t="str">
        <f>+_xlfn.IFS(MONTH(Tabla1[[#This Row],[MES]])&lt;=3,"Q1",MONTH(Tabla1[[#This Row],[MES]])&lt;=6,"Q2",MONTH(Tabla1[[#This Row],[MES]])&lt;=9,"Q3",TRUE,"Q4")</f>
        <v>Q1</v>
      </c>
      <c r="AN683" t="str">
        <f>+IFERROR(VLOOKUP(Tabla1[[#This Row],[CUENTA]],CTAS[],2,0),"OTROS")</f>
        <v>OTROS</v>
      </c>
      <c r="AP683" t="str">
        <f>+IFERROR(VLOOKUP(Tabla1[[#This Row],[EMPLEADO]],IS[],3,0),"OTROS")</f>
        <v>OTROS</v>
      </c>
      <c r="AQ683" t="str">
        <f>+IFERROR(VLOOKUP(Tabla1[[#This Row],[EMPLEADO]],IS[[NÓMINA]:[INGENIERO]],2,0),"OTROS")</f>
        <v>OTROS</v>
      </c>
    </row>
    <row r="684" spans="1:43" x14ac:dyDescent="0.25">
      <c r="A684" t="s">
        <v>36</v>
      </c>
      <c r="B684">
        <v>1</v>
      </c>
      <c r="C684" t="s">
        <v>1472</v>
      </c>
      <c r="D684" t="s">
        <v>38</v>
      </c>
      <c r="E684" t="s">
        <v>725</v>
      </c>
      <c r="F684" t="s">
        <v>1473</v>
      </c>
      <c r="G684" s="17" t="s">
        <v>1474</v>
      </c>
      <c r="H684" t="s">
        <v>308</v>
      </c>
      <c r="I684" t="s">
        <v>43</v>
      </c>
      <c r="J684" t="s">
        <v>8</v>
      </c>
      <c r="K684" t="s">
        <v>495</v>
      </c>
      <c r="L684" t="s">
        <v>496</v>
      </c>
      <c r="M684" t="s">
        <v>46</v>
      </c>
      <c r="N684">
        <v>0</v>
      </c>
      <c r="O684" t="s">
        <v>47</v>
      </c>
      <c r="P684">
        <v>38</v>
      </c>
      <c r="Q684" t="s">
        <v>82</v>
      </c>
      <c r="R684" t="s">
        <v>223</v>
      </c>
      <c r="S684" t="s">
        <v>139</v>
      </c>
      <c r="T684" t="s">
        <v>51</v>
      </c>
      <c r="U684" t="s">
        <v>140</v>
      </c>
      <c r="V684">
        <v>1.1000000000000001</v>
      </c>
      <c r="W684" s="1">
        <v>1730.3000000000004</v>
      </c>
      <c r="X684">
        <v>1</v>
      </c>
      <c r="Y684">
        <v>0.93</v>
      </c>
      <c r="Z684">
        <v>4</v>
      </c>
      <c r="AA684">
        <v>0.23250000000000001</v>
      </c>
      <c r="AB684" s="2">
        <v>0</v>
      </c>
      <c r="AC684" s="1">
        <v>0</v>
      </c>
      <c r="AD684" s="7">
        <v>43487</v>
      </c>
      <c r="AE684" s="7">
        <v>43487</v>
      </c>
      <c r="AF684">
        <v>0</v>
      </c>
      <c r="AG684" t="s">
        <v>53</v>
      </c>
      <c r="AH684" s="2">
        <v>0</v>
      </c>
      <c r="AI684" s="1">
        <v>0</v>
      </c>
      <c r="AJ684" s="1">
        <v>0</v>
      </c>
      <c r="AK684" s="6" t="str">
        <f>+IF(Tabla1[[#This Row],[REQUEST_TY]]="SR MANTENIMIENTO CORRECTIVO", "EMERGENCIA", "OTROS")</f>
        <v>EMERGENCIA</v>
      </c>
      <c r="AL684" s="6" t="str">
        <f>+_xlfn.IFS(Tabla1[[#This Row],[Veces obj]]&lt;=1,"0-1",Tabla1[[#This Row],[Veces obj]]&lt;=2,"1-2",Tabla1[[#This Row],[Veces obj]]&lt;=3,"2-3",TRUE,"&gt;3")</f>
        <v>0-1</v>
      </c>
      <c r="AM684" s="6" t="str">
        <f>+_xlfn.IFS(MONTH(Tabla1[[#This Row],[MES]])&lt;=3,"Q1",MONTH(Tabla1[[#This Row],[MES]])&lt;=6,"Q2",MONTH(Tabla1[[#This Row],[MES]])&lt;=9,"Q3",TRUE,"Q4")</f>
        <v>Q1</v>
      </c>
      <c r="AN684" t="str">
        <f>+IFERROR(VLOOKUP(Tabla1[[#This Row],[CUENTA]],CTAS[],2,0),"OTROS")</f>
        <v>OTROS</v>
      </c>
      <c r="AP684" t="str">
        <f>+IFERROR(VLOOKUP(Tabla1[[#This Row],[EMPLEADO]],IS[],3,0),"OTROS")</f>
        <v>OTROS</v>
      </c>
      <c r="AQ684" t="str">
        <f>+IFERROR(VLOOKUP(Tabla1[[#This Row],[EMPLEADO]],IS[[NÓMINA]:[INGENIERO]],2,0),"OTROS")</f>
        <v>OTROS</v>
      </c>
    </row>
    <row r="685" spans="1:43" x14ac:dyDescent="0.25">
      <c r="A685" t="s">
        <v>36</v>
      </c>
      <c r="B685">
        <v>1</v>
      </c>
      <c r="C685" t="s">
        <v>3258</v>
      </c>
      <c r="D685" t="s">
        <v>38</v>
      </c>
      <c r="E685" t="s">
        <v>332</v>
      </c>
      <c r="F685" t="s">
        <v>3259</v>
      </c>
      <c r="G685" s="17" t="s">
        <v>2595</v>
      </c>
      <c r="H685" t="s">
        <v>266</v>
      </c>
      <c r="I685" t="s">
        <v>43</v>
      </c>
      <c r="J685" t="s">
        <v>8</v>
      </c>
      <c r="K685" t="s">
        <v>59</v>
      </c>
      <c r="L685" t="s">
        <v>1102</v>
      </c>
      <c r="M685" t="s">
        <v>73</v>
      </c>
      <c r="N685">
        <v>0</v>
      </c>
      <c r="O685" t="s">
        <v>47</v>
      </c>
      <c r="P685">
        <v>21</v>
      </c>
      <c r="Q685" t="s">
        <v>62</v>
      </c>
      <c r="R685" t="s">
        <v>317</v>
      </c>
      <c r="S685" t="s">
        <v>318</v>
      </c>
      <c r="T685" t="s">
        <v>51</v>
      </c>
      <c r="U685" t="s">
        <v>262</v>
      </c>
      <c r="V685">
        <v>1.05</v>
      </c>
      <c r="W685" s="1">
        <v>1651.6500000000003</v>
      </c>
      <c r="X685">
        <v>1</v>
      </c>
      <c r="Y685">
        <v>3.63</v>
      </c>
      <c r="Z685">
        <v>4</v>
      </c>
      <c r="AA685">
        <v>0.90749999999999997</v>
      </c>
      <c r="AB685" s="2">
        <v>0</v>
      </c>
      <c r="AC685" s="1">
        <v>0</v>
      </c>
      <c r="AD685" s="7">
        <v>43496</v>
      </c>
      <c r="AE685" s="7">
        <v>43496</v>
      </c>
      <c r="AF685">
        <v>0</v>
      </c>
      <c r="AG685" t="s">
        <v>53</v>
      </c>
      <c r="AH685" s="2">
        <v>0</v>
      </c>
      <c r="AI685" s="1">
        <v>0</v>
      </c>
      <c r="AJ685" s="1">
        <v>0</v>
      </c>
      <c r="AK685" s="6" t="str">
        <f>+IF(Tabla1[[#This Row],[REQUEST_TY]]="SR MANTENIMIENTO CORRECTIVO", "EMERGENCIA", "OTROS")</f>
        <v>EMERGENCIA</v>
      </c>
      <c r="AL685" s="6" t="str">
        <f>+_xlfn.IFS(Tabla1[[#This Row],[Veces obj]]&lt;=1,"0-1",Tabla1[[#This Row],[Veces obj]]&lt;=2,"1-2",Tabla1[[#This Row],[Veces obj]]&lt;=3,"2-3",TRUE,"&gt;3")</f>
        <v>0-1</v>
      </c>
      <c r="AM685" s="6" t="str">
        <f>+_xlfn.IFS(MONTH(Tabla1[[#This Row],[MES]])&lt;=3,"Q1",MONTH(Tabla1[[#This Row],[MES]])&lt;=6,"Q2",MONTH(Tabla1[[#This Row],[MES]])&lt;=9,"Q3",TRUE,"Q4")</f>
        <v>Q1</v>
      </c>
      <c r="AN685" t="str">
        <f>+IFERROR(VLOOKUP(Tabla1[[#This Row],[CUENTA]],CTAS[],2,0),"OTROS")</f>
        <v>OTROS</v>
      </c>
      <c r="AO685">
        <v>1</v>
      </c>
      <c r="AP685" t="str">
        <f>+IFERROR(VLOOKUP(Tabla1[[#This Row],[EMPLEADO]],IS[],3,0),"OTROS")</f>
        <v>JUAREZ</v>
      </c>
      <c r="AQ685" t="str">
        <f>+IFERROR(VLOOKUP(Tabla1[[#This Row],[EMPLEADO]],IS[[NÓMINA]:[INGENIERO]],2,0),"OTROS")</f>
        <v>CESAR MAR</v>
      </c>
    </row>
    <row r="686" spans="1:43" x14ac:dyDescent="0.25">
      <c r="A686" t="s">
        <v>4444</v>
      </c>
      <c r="B686">
        <v>1</v>
      </c>
      <c r="C686" t="s">
        <v>7162</v>
      </c>
      <c r="D686" t="s">
        <v>38</v>
      </c>
      <c r="E686" t="s">
        <v>258</v>
      </c>
      <c r="F686" t="s">
        <v>7163</v>
      </c>
      <c r="G686" s="17" t="s">
        <v>5523</v>
      </c>
      <c r="H686" t="s">
        <v>42</v>
      </c>
      <c r="I686" t="s">
        <v>43</v>
      </c>
      <c r="J686" t="s">
        <v>8</v>
      </c>
      <c r="K686" t="s">
        <v>798</v>
      </c>
      <c r="L686" t="s">
        <v>3530</v>
      </c>
      <c r="M686" t="s">
        <v>131</v>
      </c>
      <c r="N686">
        <v>1</v>
      </c>
      <c r="O686" t="s">
        <v>47</v>
      </c>
      <c r="P686">
        <v>18</v>
      </c>
      <c r="Q686" t="s">
        <v>62</v>
      </c>
      <c r="R686" t="s">
        <v>138</v>
      </c>
      <c r="S686" t="s">
        <v>139</v>
      </c>
      <c r="T686" t="s">
        <v>51</v>
      </c>
      <c r="U686" t="s">
        <v>262</v>
      </c>
      <c r="V686">
        <v>1.05</v>
      </c>
      <c r="W686" s="1">
        <v>0</v>
      </c>
      <c r="X686">
        <v>1</v>
      </c>
      <c r="Y686">
        <v>0.93</v>
      </c>
      <c r="Z686">
        <v>4</v>
      </c>
      <c r="AA686">
        <v>0.23250000000000001</v>
      </c>
      <c r="AB686" s="2">
        <v>0</v>
      </c>
      <c r="AC686" s="1">
        <v>0</v>
      </c>
      <c r="AD686" s="7">
        <v>43522</v>
      </c>
      <c r="AE686" s="7">
        <v>43522</v>
      </c>
      <c r="AF686">
        <v>0</v>
      </c>
      <c r="AG686" t="s">
        <v>53</v>
      </c>
      <c r="AH686" s="2">
        <v>0</v>
      </c>
      <c r="AI686" s="1">
        <v>0</v>
      </c>
      <c r="AJ686" s="1">
        <v>0</v>
      </c>
      <c r="AK686" s="6" t="str">
        <f>+IF(Tabla1[[#This Row],[REQUEST_TY]]="SR MANTENIMIENTO CORRECTIVO", "EMERGENCIA", "OTROS")</f>
        <v>EMERGENCIA</v>
      </c>
      <c r="AL686" s="6" t="str">
        <f>+_xlfn.IFS(Tabla1[[#This Row],[Veces obj]]&lt;=1,"0-1",Tabla1[[#This Row],[Veces obj]]&lt;=2,"1-2",Tabla1[[#This Row],[Veces obj]]&lt;=3,"2-3",TRUE,"&gt;3")</f>
        <v>0-1</v>
      </c>
      <c r="AM686" s="6" t="str">
        <f>+_xlfn.IFS(MONTH(Tabla1[[#This Row],[MES]])&lt;=3,"Q1",MONTH(Tabla1[[#This Row],[MES]])&lt;=6,"Q2",MONTH(Tabla1[[#This Row],[MES]])&lt;=9,"Q3",TRUE,"Q4")</f>
        <v>Q1</v>
      </c>
      <c r="AN686" t="str">
        <f>+IFERROR(VLOOKUP(Tabla1[[#This Row],[CUENTA]],CTAS[],2,0),"OTROS")</f>
        <v>OTROS</v>
      </c>
      <c r="AP686" t="str">
        <f>+IFERROR(VLOOKUP(Tabla1[[#This Row],[EMPLEADO]],IS[],3,0),"OTROS")</f>
        <v>OTROS</v>
      </c>
      <c r="AQ686" t="str">
        <f>+IFERROR(VLOOKUP(Tabla1[[#This Row],[EMPLEADO]],IS[[NÓMINA]:[INGENIERO]],2,0),"OTROS")</f>
        <v>OTROS</v>
      </c>
    </row>
    <row r="687" spans="1:43" x14ac:dyDescent="0.25">
      <c r="A687" t="s">
        <v>4444</v>
      </c>
      <c r="B687">
        <v>1</v>
      </c>
      <c r="C687" t="s">
        <v>6879</v>
      </c>
      <c r="D687" t="s">
        <v>38</v>
      </c>
      <c r="E687" t="s">
        <v>217</v>
      </c>
      <c r="F687" t="s">
        <v>6880</v>
      </c>
      <c r="G687" s="17" t="s">
        <v>1167</v>
      </c>
      <c r="H687" t="s">
        <v>204</v>
      </c>
      <c r="I687" t="s">
        <v>43</v>
      </c>
      <c r="J687" t="s">
        <v>8</v>
      </c>
      <c r="K687" t="s">
        <v>59</v>
      </c>
      <c r="L687" t="s">
        <v>1168</v>
      </c>
      <c r="M687" t="s">
        <v>1169</v>
      </c>
      <c r="N687">
        <v>0</v>
      </c>
      <c r="O687" t="s">
        <v>47</v>
      </c>
      <c r="P687">
        <v>15</v>
      </c>
      <c r="Q687" t="s">
        <v>194</v>
      </c>
      <c r="R687" t="s">
        <v>223</v>
      </c>
      <c r="S687" t="s">
        <v>139</v>
      </c>
      <c r="T687" t="s">
        <v>208</v>
      </c>
      <c r="U687" t="s">
        <v>224</v>
      </c>
      <c r="V687">
        <v>0.8</v>
      </c>
      <c r="W687" s="1">
        <v>1258.4000000000003</v>
      </c>
      <c r="X687">
        <v>1</v>
      </c>
      <c r="Y687">
        <v>1.4</v>
      </c>
      <c r="Z687">
        <v>6</v>
      </c>
      <c r="AA687">
        <v>0.23333333333333331</v>
      </c>
      <c r="AB687" s="2">
        <v>0</v>
      </c>
      <c r="AC687" s="1">
        <v>0</v>
      </c>
      <c r="AD687" s="7">
        <v>43517</v>
      </c>
      <c r="AE687" s="7">
        <v>43518</v>
      </c>
      <c r="AF687">
        <v>1</v>
      </c>
      <c r="AG687" t="s">
        <v>53</v>
      </c>
      <c r="AH687" s="2">
        <v>0</v>
      </c>
      <c r="AI687" s="1">
        <v>0</v>
      </c>
      <c r="AJ687" s="1">
        <v>0</v>
      </c>
      <c r="AK687" s="6" t="str">
        <f>+IF(Tabla1[[#This Row],[REQUEST_TY]]="SR MANTENIMIENTO CORRECTIVO", "EMERGENCIA", "OTROS")</f>
        <v>EMERGENCIA</v>
      </c>
      <c r="AL687" s="6" t="str">
        <f>+_xlfn.IFS(Tabla1[[#This Row],[Veces obj]]&lt;=1,"0-1",Tabla1[[#This Row],[Veces obj]]&lt;=2,"1-2",Tabla1[[#This Row],[Veces obj]]&lt;=3,"2-3",TRUE,"&gt;3")</f>
        <v>0-1</v>
      </c>
      <c r="AM687" s="6" t="str">
        <f>+_xlfn.IFS(MONTH(Tabla1[[#This Row],[MES]])&lt;=3,"Q1",MONTH(Tabla1[[#This Row],[MES]])&lt;=6,"Q2",MONTH(Tabla1[[#This Row],[MES]])&lt;=9,"Q3",TRUE,"Q4")</f>
        <v>Q1</v>
      </c>
      <c r="AN687" t="str">
        <f>+IFERROR(VLOOKUP(Tabla1[[#This Row],[CUENTA]],CTAS[],2,0),"OTROS")</f>
        <v>OTROS</v>
      </c>
      <c r="AP687" t="str">
        <f>+IFERROR(VLOOKUP(Tabla1[[#This Row],[EMPLEADO]],IS[],3,0),"OTROS")</f>
        <v>OTROS</v>
      </c>
      <c r="AQ687" t="str">
        <f>+IFERROR(VLOOKUP(Tabla1[[#This Row],[EMPLEADO]],IS[[NÓMINA]:[INGENIERO]],2,0),"OTROS")</f>
        <v>OTROS</v>
      </c>
    </row>
    <row r="688" spans="1:43" x14ac:dyDescent="0.25">
      <c r="A688" t="s">
        <v>36</v>
      </c>
      <c r="B688">
        <v>1</v>
      </c>
      <c r="C688" t="s">
        <v>1475</v>
      </c>
      <c r="D688" t="s">
        <v>38</v>
      </c>
      <c r="E688" t="s">
        <v>583</v>
      </c>
      <c r="F688" t="s">
        <v>1476</v>
      </c>
      <c r="G688" s="17" t="s">
        <v>585</v>
      </c>
      <c r="H688" t="s">
        <v>586</v>
      </c>
      <c r="I688" t="s">
        <v>43</v>
      </c>
      <c r="J688" t="s">
        <v>8</v>
      </c>
      <c r="K688" t="s">
        <v>587</v>
      </c>
      <c r="L688" t="s">
        <v>588</v>
      </c>
      <c r="M688" t="s">
        <v>589</v>
      </c>
      <c r="N688">
        <v>0</v>
      </c>
      <c r="O688" t="s">
        <v>47</v>
      </c>
      <c r="P688">
        <v>2598</v>
      </c>
      <c r="Q688" t="s">
        <v>48</v>
      </c>
      <c r="R688" t="s">
        <v>95</v>
      </c>
      <c r="S688" t="s">
        <v>64</v>
      </c>
      <c r="T688" t="s">
        <v>208</v>
      </c>
      <c r="U688" t="s">
        <v>96</v>
      </c>
      <c r="V688">
        <v>1.1000000000000001</v>
      </c>
      <c r="W688" s="1">
        <v>1501.5000000000002</v>
      </c>
      <c r="X688">
        <v>1</v>
      </c>
      <c r="Y688">
        <v>2.1</v>
      </c>
      <c r="Z688">
        <v>9</v>
      </c>
      <c r="AA688">
        <v>0.23333333333333334</v>
      </c>
      <c r="AB688" s="2">
        <v>0</v>
      </c>
      <c r="AC688" s="1">
        <v>0</v>
      </c>
      <c r="AD688" s="7">
        <v>43476</v>
      </c>
      <c r="AE688" s="7">
        <v>43476</v>
      </c>
      <c r="AF688">
        <v>0</v>
      </c>
      <c r="AG688" t="s">
        <v>53</v>
      </c>
      <c r="AH688" s="2">
        <v>0</v>
      </c>
      <c r="AI688" s="1">
        <v>0</v>
      </c>
      <c r="AJ688" s="1">
        <v>0</v>
      </c>
      <c r="AK688" s="6" t="str">
        <f>+IF(Tabla1[[#This Row],[REQUEST_TY]]="SR MANTENIMIENTO CORRECTIVO", "EMERGENCIA", "OTROS")</f>
        <v>EMERGENCIA</v>
      </c>
      <c r="AL688" s="6" t="str">
        <f>+_xlfn.IFS(Tabla1[[#This Row],[Veces obj]]&lt;=1,"0-1",Tabla1[[#This Row],[Veces obj]]&lt;=2,"1-2",Tabla1[[#This Row],[Veces obj]]&lt;=3,"2-3",TRUE,"&gt;3")</f>
        <v>0-1</v>
      </c>
      <c r="AM688" s="6" t="str">
        <f>+_xlfn.IFS(MONTH(Tabla1[[#This Row],[MES]])&lt;=3,"Q1",MONTH(Tabla1[[#This Row],[MES]])&lt;=6,"Q2",MONTH(Tabla1[[#This Row],[MES]])&lt;=9,"Q3",TRUE,"Q4")</f>
        <v>Q1</v>
      </c>
      <c r="AN688" t="str">
        <f>+IFERROR(VLOOKUP(Tabla1[[#This Row],[CUENTA]],CTAS[],2,0),"OTROS")</f>
        <v>OTROS</v>
      </c>
      <c r="AP688" t="str">
        <f>+IFERROR(VLOOKUP(Tabla1[[#This Row],[EMPLEADO]],IS[],3,0),"OTROS")</f>
        <v>OTROS</v>
      </c>
      <c r="AQ688" t="str">
        <f>+IFERROR(VLOOKUP(Tabla1[[#This Row],[EMPLEADO]],IS[[NÓMINA]:[INGENIERO]],2,0),"OTROS")</f>
        <v>OTROS</v>
      </c>
    </row>
    <row r="689" spans="1:43" x14ac:dyDescent="0.25">
      <c r="A689" t="s">
        <v>36</v>
      </c>
      <c r="B689">
        <v>1</v>
      </c>
      <c r="C689" t="s">
        <v>1477</v>
      </c>
      <c r="D689" t="s">
        <v>38</v>
      </c>
      <c r="E689" t="s">
        <v>85</v>
      </c>
      <c r="F689" t="s">
        <v>1478</v>
      </c>
      <c r="G689" s="17" t="s">
        <v>1479</v>
      </c>
      <c r="H689" t="s">
        <v>740</v>
      </c>
      <c r="I689" t="s">
        <v>43</v>
      </c>
      <c r="J689" t="s">
        <v>8</v>
      </c>
      <c r="K689" t="s">
        <v>1480</v>
      </c>
      <c r="L689" t="s">
        <v>1481</v>
      </c>
      <c r="M689" t="s">
        <v>1482</v>
      </c>
      <c r="N689">
        <v>0</v>
      </c>
      <c r="O689" t="s">
        <v>47</v>
      </c>
      <c r="P689">
        <v>29</v>
      </c>
      <c r="Q689" t="s">
        <v>62</v>
      </c>
      <c r="R689" t="s">
        <v>49</v>
      </c>
      <c r="S689" t="s">
        <v>50</v>
      </c>
      <c r="T689" t="s">
        <v>51</v>
      </c>
      <c r="U689" t="s">
        <v>154</v>
      </c>
      <c r="V689">
        <v>0.6</v>
      </c>
      <c r="W689" s="1">
        <v>429.00000000000006</v>
      </c>
      <c r="X689">
        <v>1</v>
      </c>
      <c r="Y689">
        <v>1.17</v>
      </c>
      <c r="Z689">
        <v>5</v>
      </c>
      <c r="AA689">
        <v>0.23399999999999999</v>
      </c>
      <c r="AB689" s="2">
        <v>0</v>
      </c>
      <c r="AC689" s="1">
        <v>0</v>
      </c>
      <c r="AD689" s="7">
        <v>43468</v>
      </c>
      <c r="AE689" s="7">
        <v>43468</v>
      </c>
      <c r="AF689">
        <v>0</v>
      </c>
      <c r="AG689" t="s">
        <v>53</v>
      </c>
      <c r="AH689" s="2">
        <v>0</v>
      </c>
      <c r="AI689" s="1">
        <v>0</v>
      </c>
      <c r="AJ689" s="1">
        <v>0</v>
      </c>
      <c r="AK689" s="6" t="str">
        <f>+IF(Tabla1[[#This Row],[REQUEST_TY]]="SR MANTENIMIENTO CORRECTIVO", "EMERGENCIA", "OTROS")</f>
        <v>EMERGENCIA</v>
      </c>
      <c r="AL689" s="6" t="str">
        <f>+_xlfn.IFS(Tabla1[[#This Row],[Veces obj]]&lt;=1,"0-1",Tabla1[[#This Row],[Veces obj]]&lt;=2,"1-2",Tabla1[[#This Row],[Veces obj]]&lt;=3,"2-3",TRUE,"&gt;3")</f>
        <v>0-1</v>
      </c>
      <c r="AM689" s="6" t="str">
        <f>+_xlfn.IFS(MONTH(Tabla1[[#This Row],[MES]])&lt;=3,"Q1",MONTH(Tabla1[[#This Row],[MES]])&lt;=6,"Q2",MONTH(Tabla1[[#This Row],[MES]])&lt;=9,"Q3",TRUE,"Q4")</f>
        <v>Q1</v>
      </c>
      <c r="AN689" t="str">
        <f>+IFERROR(VLOOKUP(Tabla1[[#This Row],[CUENTA]],CTAS[],2,0),"OTROS")</f>
        <v>OTROS</v>
      </c>
      <c r="AP689" t="str">
        <f>+IFERROR(VLOOKUP(Tabla1[[#This Row],[EMPLEADO]],IS[],3,0),"OTROS")</f>
        <v>OTROS</v>
      </c>
      <c r="AQ689" t="str">
        <f>+IFERROR(VLOOKUP(Tabla1[[#This Row],[EMPLEADO]],IS[[NÓMINA]:[INGENIERO]],2,0),"OTROS")</f>
        <v>OTROS</v>
      </c>
    </row>
    <row r="690" spans="1:43" x14ac:dyDescent="0.25">
      <c r="A690" t="s">
        <v>36</v>
      </c>
      <c r="B690">
        <v>1</v>
      </c>
      <c r="C690" t="s">
        <v>3337</v>
      </c>
      <c r="D690" t="s">
        <v>38</v>
      </c>
      <c r="E690" t="s">
        <v>2827</v>
      </c>
      <c r="F690" t="s">
        <v>3338</v>
      </c>
      <c r="G690" s="17" t="s">
        <v>2829</v>
      </c>
      <c r="H690" t="s">
        <v>266</v>
      </c>
      <c r="I690" t="s">
        <v>43</v>
      </c>
      <c r="J690" t="s">
        <v>8</v>
      </c>
      <c r="K690" t="s">
        <v>71</v>
      </c>
      <c r="L690" t="s">
        <v>170</v>
      </c>
      <c r="M690" t="s">
        <v>73</v>
      </c>
      <c r="N690">
        <v>0</v>
      </c>
      <c r="O690" t="s">
        <v>47</v>
      </c>
      <c r="P690">
        <v>69</v>
      </c>
      <c r="Q690" t="s">
        <v>48</v>
      </c>
      <c r="R690" t="s">
        <v>138</v>
      </c>
      <c r="S690" t="s">
        <v>139</v>
      </c>
      <c r="T690" t="s">
        <v>51</v>
      </c>
      <c r="U690" t="s">
        <v>353</v>
      </c>
      <c r="V690">
        <v>1.1499999999999999</v>
      </c>
      <c r="W690" s="1">
        <v>1808.95</v>
      </c>
      <c r="X690">
        <v>1</v>
      </c>
      <c r="Y690">
        <v>3.9</v>
      </c>
      <c r="Z690">
        <v>4</v>
      </c>
      <c r="AA690">
        <v>0.97499999999999998</v>
      </c>
      <c r="AB690" s="2">
        <v>0</v>
      </c>
      <c r="AC690" s="1">
        <v>0</v>
      </c>
      <c r="AD690" s="7">
        <v>43480</v>
      </c>
      <c r="AE690" s="7">
        <v>43480</v>
      </c>
      <c r="AF690">
        <v>0</v>
      </c>
      <c r="AG690" t="s">
        <v>53</v>
      </c>
      <c r="AH690" s="2">
        <v>0</v>
      </c>
      <c r="AI690" s="1">
        <v>0</v>
      </c>
      <c r="AJ690" s="1">
        <v>0</v>
      </c>
      <c r="AK690" s="6" t="str">
        <f>+IF(Tabla1[[#This Row],[REQUEST_TY]]="SR MANTENIMIENTO CORRECTIVO", "EMERGENCIA", "OTROS")</f>
        <v>EMERGENCIA</v>
      </c>
      <c r="AL690" s="6" t="str">
        <f>+_xlfn.IFS(Tabla1[[#This Row],[Veces obj]]&lt;=1,"0-1",Tabla1[[#This Row],[Veces obj]]&lt;=2,"1-2",Tabla1[[#This Row],[Veces obj]]&lt;=3,"2-3",TRUE,"&gt;3")</f>
        <v>0-1</v>
      </c>
      <c r="AM690" s="6" t="str">
        <f>+_xlfn.IFS(MONTH(Tabla1[[#This Row],[MES]])&lt;=3,"Q1",MONTH(Tabla1[[#This Row],[MES]])&lt;=6,"Q2",MONTH(Tabla1[[#This Row],[MES]])&lt;=9,"Q3",TRUE,"Q4")</f>
        <v>Q1</v>
      </c>
      <c r="AN690" t="str">
        <f>+IFERROR(VLOOKUP(Tabla1[[#This Row],[CUENTA]],CTAS[],2,0),"OTROS")</f>
        <v>OTROS</v>
      </c>
      <c r="AO690">
        <v>1</v>
      </c>
      <c r="AP690" t="str">
        <f>+IFERROR(VLOOKUP(Tabla1[[#This Row],[EMPLEADO]],IS[],3,0),"OTROS")</f>
        <v>JUAREZ</v>
      </c>
      <c r="AQ690" t="str">
        <f>+IFERROR(VLOOKUP(Tabla1[[#This Row],[EMPLEADO]],IS[[NÓMINA]:[INGENIERO]],2,0),"OTROS")</f>
        <v>CESAR MAR</v>
      </c>
    </row>
    <row r="691" spans="1:43" x14ac:dyDescent="0.25">
      <c r="A691" t="s">
        <v>36</v>
      </c>
      <c r="B691">
        <v>1</v>
      </c>
      <c r="C691" t="s">
        <v>1486</v>
      </c>
      <c r="D691" t="s">
        <v>38</v>
      </c>
      <c r="E691" t="s">
        <v>604</v>
      </c>
      <c r="F691" t="s">
        <v>1487</v>
      </c>
      <c r="G691" s="17" t="s">
        <v>1488</v>
      </c>
      <c r="H691" t="s">
        <v>213</v>
      </c>
      <c r="I691" t="s">
        <v>43</v>
      </c>
      <c r="J691" t="s">
        <v>8</v>
      </c>
      <c r="K691" t="s">
        <v>853</v>
      </c>
      <c r="L691" t="s">
        <v>854</v>
      </c>
      <c r="M691" t="s">
        <v>640</v>
      </c>
      <c r="N691">
        <v>0</v>
      </c>
      <c r="O691" t="s">
        <v>47</v>
      </c>
      <c r="P691">
        <v>2</v>
      </c>
      <c r="Q691" t="s">
        <v>388</v>
      </c>
      <c r="R691" t="s">
        <v>63</v>
      </c>
      <c r="S691" t="s">
        <v>64</v>
      </c>
      <c r="T691" t="s">
        <v>51</v>
      </c>
      <c r="U691" t="s">
        <v>389</v>
      </c>
      <c r="V691">
        <v>0</v>
      </c>
      <c r="W691" s="1">
        <v>0</v>
      </c>
      <c r="X691">
        <v>1</v>
      </c>
      <c r="Y691">
        <v>1.17</v>
      </c>
      <c r="Z691">
        <v>5</v>
      </c>
      <c r="AA691">
        <v>0.23399999999999999</v>
      </c>
      <c r="AB691" s="2">
        <v>0</v>
      </c>
      <c r="AC691" s="1">
        <v>0</v>
      </c>
      <c r="AD691" s="7">
        <v>43482</v>
      </c>
      <c r="AE691" s="7">
        <v>43482</v>
      </c>
      <c r="AF691">
        <v>0</v>
      </c>
      <c r="AG691" t="s">
        <v>53</v>
      </c>
      <c r="AH691" s="2">
        <v>0</v>
      </c>
      <c r="AI691" s="1">
        <v>0</v>
      </c>
      <c r="AJ691" s="1">
        <v>0</v>
      </c>
      <c r="AK691" s="6" t="str">
        <f>+IF(Tabla1[[#This Row],[REQUEST_TY]]="SR MANTENIMIENTO CORRECTIVO", "EMERGENCIA", "OTROS")</f>
        <v>EMERGENCIA</v>
      </c>
      <c r="AL691" s="6" t="str">
        <f>+_xlfn.IFS(Tabla1[[#This Row],[Veces obj]]&lt;=1,"0-1",Tabla1[[#This Row],[Veces obj]]&lt;=2,"1-2",Tabla1[[#This Row],[Veces obj]]&lt;=3,"2-3",TRUE,"&gt;3")</f>
        <v>0-1</v>
      </c>
      <c r="AM691" s="6" t="str">
        <f>+_xlfn.IFS(MONTH(Tabla1[[#This Row],[MES]])&lt;=3,"Q1",MONTH(Tabla1[[#This Row],[MES]])&lt;=6,"Q2",MONTH(Tabla1[[#This Row],[MES]])&lt;=9,"Q3",TRUE,"Q4")</f>
        <v>Q1</v>
      </c>
      <c r="AN691" t="str">
        <f>+IFERROR(VLOOKUP(Tabla1[[#This Row],[CUENTA]],CTAS[],2,0),"OTROS")</f>
        <v>OTROS</v>
      </c>
      <c r="AP691" t="str">
        <f>+IFERROR(VLOOKUP(Tabla1[[#This Row],[EMPLEADO]],IS[],3,0),"OTROS")</f>
        <v>OTROS</v>
      </c>
      <c r="AQ691" t="str">
        <f>+IFERROR(VLOOKUP(Tabla1[[#This Row],[EMPLEADO]],IS[[NÓMINA]:[INGENIERO]],2,0),"OTROS")</f>
        <v>OTROS</v>
      </c>
    </row>
    <row r="692" spans="1:43" x14ac:dyDescent="0.25">
      <c r="A692" t="s">
        <v>36</v>
      </c>
      <c r="B692">
        <v>1</v>
      </c>
      <c r="C692" t="s">
        <v>2883</v>
      </c>
      <c r="D692" t="s">
        <v>38</v>
      </c>
      <c r="E692" t="s">
        <v>558</v>
      </c>
      <c r="F692" t="s">
        <v>2884</v>
      </c>
      <c r="G692" s="17" t="s">
        <v>2885</v>
      </c>
      <c r="H692" t="s">
        <v>101</v>
      </c>
      <c r="I692" t="s">
        <v>43</v>
      </c>
      <c r="J692" t="s">
        <v>8</v>
      </c>
      <c r="K692" t="s">
        <v>2886</v>
      </c>
      <c r="L692" t="s">
        <v>1509</v>
      </c>
      <c r="M692" t="s">
        <v>1510</v>
      </c>
      <c r="N692">
        <v>1</v>
      </c>
      <c r="O692" t="s">
        <v>105</v>
      </c>
      <c r="P692">
        <v>33</v>
      </c>
      <c r="Q692" t="s">
        <v>82</v>
      </c>
      <c r="R692" t="s">
        <v>95</v>
      </c>
      <c r="S692" t="s">
        <v>64</v>
      </c>
      <c r="T692" t="s">
        <v>51</v>
      </c>
      <c r="U692" t="s">
        <v>83</v>
      </c>
      <c r="V692">
        <v>1.05</v>
      </c>
      <c r="W692" s="1">
        <v>0</v>
      </c>
      <c r="X692">
        <v>1</v>
      </c>
      <c r="Y692">
        <v>3.27</v>
      </c>
      <c r="Z692">
        <v>5</v>
      </c>
      <c r="AA692">
        <v>0.65400000000000003</v>
      </c>
      <c r="AB692" s="2">
        <v>0</v>
      </c>
      <c r="AC692" s="1">
        <v>0</v>
      </c>
      <c r="AD692" s="7">
        <v>43495</v>
      </c>
      <c r="AE692" s="7">
        <v>43496</v>
      </c>
      <c r="AF692">
        <v>1</v>
      </c>
      <c r="AG692" t="s">
        <v>53</v>
      </c>
      <c r="AH692" s="2">
        <v>0</v>
      </c>
      <c r="AI692" s="1">
        <v>0</v>
      </c>
      <c r="AJ692" s="1">
        <v>0</v>
      </c>
      <c r="AK692" s="6" t="str">
        <f>+IF(Tabla1[[#This Row],[REQUEST_TY]]="SR MANTENIMIENTO CORRECTIVO", "EMERGENCIA", "OTROS")</f>
        <v>EMERGENCIA</v>
      </c>
      <c r="AL692" s="6" t="str">
        <f>+_xlfn.IFS(Tabla1[[#This Row],[Veces obj]]&lt;=1,"0-1",Tabla1[[#This Row],[Veces obj]]&lt;=2,"1-2",Tabla1[[#This Row],[Veces obj]]&lt;=3,"2-3",TRUE,"&gt;3")</f>
        <v>0-1</v>
      </c>
      <c r="AM692" s="6" t="str">
        <f>+_xlfn.IFS(MONTH(Tabla1[[#This Row],[MES]])&lt;=3,"Q1",MONTH(Tabla1[[#This Row],[MES]])&lt;=6,"Q2",MONTH(Tabla1[[#This Row],[MES]])&lt;=9,"Q3",TRUE,"Q4")</f>
        <v>Q1</v>
      </c>
      <c r="AN692" t="str">
        <f>+IFERROR(VLOOKUP(Tabla1[[#This Row],[CUENTA]],CTAS[],2,0),"OTROS")</f>
        <v>OTROS</v>
      </c>
      <c r="AP692" t="str">
        <f>+IFERROR(VLOOKUP(Tabla1[[#This Row],[EMPLEADO]],IS[],3,0),"OTROS")</f>
        <v>OTROS</v>
      </c>
      <c r="AQ692" t="str">
        <f>+IFERROR(VLOOKUP(Tabla1[[#This Row],[EMPLEADO]],IS[[NÓMINA]:[INGENIERO]],2,0),"OTROS")</f>
        <v>OTROS</v>
      </c>
    </row>
    <row r="693" spans="1:43" x14ac:dyDescent="0.25">
      <c r="A693" t="s">
        <v>36</v>
      </c>
      <c r="B693">
        <v>1</v>
      </c>
      <c r="C693" t="s">
        <v>1492</v>
      </c>
      <c r="D693" t="s">
        <v>38</v>
      </c>
      <c r="E693" t="s">
        <v>76</v>
      </c>
      <c r="F693" t="s">
        <v>1493</v>
      </c>
      <c r="G693" s="17" t="s">
        <v>1494</v>
      </c>
      <c r="H693" t="s">
        <v>58</v>
      </c>
      <c r="I693" t="s">
        <v>43</v>
      </c>
      <c r="J693" t="s">
        <v>8</v>
      </c>
      <c r="K693" t="s">
        <v>59</v>
      </c>
      <c r="L693" t="s">
        <v>1495</v>
      </c>
      <c r="M693" t="s">
        <v>1496</v>
      </c>
      <c r="N693">
        <v>0</v>
      </c>
      <c r="O693" t="s">
        <v>47</v>
      </c>
      <c r="P693">
        <v>43</v>
      </c>
      <c r="Q693" t="s">
        <v>82</v>
      </c>
      <c r="R693" t="s">
        <v>63</v>
      </c>
      <c r="S693" t="s">
        <v>64</v>
      </c>
      <c r="T693" t="s">
        <v>51</v>
      </c>
      <c r="U693" t="s">
        <v>83</v>
      </c>
      <c r="V693">
        <v>1.05</v>
      </c>
      <c r="W693" s="1">
        <v>1433.25</v>
      </c>
      <c r="X693">
        <v>1</v>
      </c>
      <c r="Y693">
        <v>1.17</v>
      </c>
      <c r="Z693">
        <v>5</v>
      </c>
      <c r="AA693">
        <v>0.23399999999999999</v>
      </c>
      <c r="AB693" s="2">
        <v>0</v>
      </c>
      <c r="AC693" s="1">
        <v>0</v>
      </c>
      <c r="AD693" s="7">
        <v>43493</v>
      </c>
      <c r="AE693" s="7">
        <v>43493</v>
      </c>
      <c r="AF693">
        <v>0</v>
      </c>
      <c r="AG693" t="s">
        <v>53</v>
      </c>
      <c r="AH693" s="2">
        <v>0</v>
      </c>
      <c r="AI693" s="1">
        <v>0</v>
      </c>
      <c r="AJ693" s="1">
        <v>0</v>
      </c>
      <c r="AK693" s="6" t="str">
        <f>+IF(Tabla1[[#This Row],[REQUEST_TY]]="SR MANTENIMIENTO CORRECTIVO", "EMERGENCIA", "OTROS")</f>
        <v>EMERGENCIA</v>
      </c>
      <c r="AL693" s="6" t="str">
        <f>+_xlfn.IFS(Tabla1[[#This Row],[Veces obj]]&lt;=1,"0-1",Tabla1[[#This Row],[Veces obj]]&lt;=2,"1-2",Tabla1[[#This Row],[Veces obj]]&lt;=3,"2-3",TRUE,"&gt;3")</f>
        <v>0-1</v>
      </c>
      <c r="AM693" s="6" t="str">
        <f>+_xlfn.IFS(MONTH(Tabla1[[#This Row],[MES]])&lt;=3,"Q1",MONTH(Tabla1[[#This Row],[MES]])&lt;=6,"Q2",MONTH(Tabla1[[#This Row],[MES]])&lt;=9,"Q3",TRUE,"Q4")</f>
        <v>Q1</v>
      </c>
      <c r="AN693" t="str">
        <f>+IFERROR(VLOOKUP(Tabla1[[#This Row],[CUENTA]],CTAS[],2,0),"OTROS")</f>
        <v>OTROS</v>
      </c>
      <c r="AP693" t="str">
        <f>+IFERROR(VLOOKUP(Tabla1[[#This Row],[EMPLEADO]],IS[],3,0),"OTROS")</f>
        <v>OTROS</v>
      </c>
      <c r="AQ693" t="str">
        <f>+IFERROR(VLOOKUP(Tabla1[[#This Row],[EMPLEADO]],IS[[NÓMINA]:[INGENIERO]],2,0),"OTROS")</f>
        <v>OTROS</v>
      </c>
    </row>
    <row r="694" spans="1:43" x14ac:dyDescent="0.25">
      <c r="A694" t="s">
        <v>4444</v>
      </c>
      <c r="B694">
        <v>1</v>
      </c>
      <c r="C694" t="s">
        <v>4940</v>
      </c>
      <c r="D694" t="s">
        <v>38</v>
      </c>
      <c r="E694" t="s">
        <v>76</v>
      </c>
      <c r="F694" t="s">
        <v>4941</v>
      </c>
      <c r="G694" s="17" t="s">
        <v>4942</v>
      </c>
      <c r="H694" t="s">
        <v>58</v>
      </c>
      <c r="I694" t="s">
        <v>43</v>
      </c>
      <c r="J694" t="s">
        <v>8</v>
      </c>
      <c r="K694" t="s">
        <v>102</v>
      </c>
      <c r="L694" t="s">
        <v>3943</v>
      </c>
      <c r="M694" t="s">
        <v>61</v>
      </c>
      <c r="N694">
        <v>0</v>
      </c>
      <c r="O694" t="s">
        <v>47</v>
      </c>
      <c r="P694">
        <v>38</v>
      </c>
      <c r="Q694" t="s">
        <v>82</v>
      </c>
      <c r="R694" t="s">
        <v>63</v>
      </c>
      <c r="S694" t="s">
        <v>64</v>
      </c>
      <c r="T694" t="s">
        <v>51</v>
      </c>
      <c r="U694" t="s">
        <v>83</v>
      </c>
      <c r="V694">
        <v>1.05</v>
      </c>
      <c r="W694" s="1">
        <v>1433.25</v>
      </c>
      <c r="X694">
        <v>1</v>
      </c>
      <c r="Y694">
        <v>1.17</v>
      </c>
      <c r="Z694">
        <v>5</v>
      </c>
      <c r="AA694">
        <v>0.23399999999999999</v>
      </c>
      <c r="AB694" s="2">
        <v>0</v>
      </c>
      <c r="AC694" s="1">
        <v>0</v>
      </c>
      <c r="AD694" s="7">
        <v>43501</v>
      </c>
      <c r="AE694" s="7">
        <v>43502</v>
      </c>
      <c r="AF694">
        <v>1</v>
      </c>
      <c r="AG694" t="s">
        <v>53</v>
      </c>
      <c r="AH694" s="2">
        <v>0</v>
      </c>
      <c r="AI694" s="1">
        <v>0</v>
      </c>
      <c r="AJ694" s="1">
        <v>0</v>
      </c>
      <c r="AK694" s="6" t="str">
        <f>+IF(Tabla1[[#This Row],[REQUEST_TY]]="SR MANTENIMIENTO CORRECTIVO", "EMERGENCIA", "OTROS")</f>
        <v>EMERGENCIA</v>
      </c>
      <c r="AL694" s="6" t="str">
        <f>+_xlfn.IFS(Tabla1[[#This Row],[Veces obj]]&lt;=1,"0-1",Tabla1[[#This Row],[Veces obj]]&lt;=2,"1-2",Tabla1[[#This Row],[Veces obj]]&lt;=3,"2-3",TRUE,"&gt;3")</f>
        <v>0-1</v>
      </c>
      <c r="AM694" s="6" t="str">
        <f>+_xlfn.IFS(MONTH(Tabla1[[#This Row],[MES]])&lt;=3,"Q1",MONTH(Tabla1[[#This Row],[MES]])&lt;=6,"Q2",MONTH(Tabla1[[#This Row],[MES]])&lt;=9,"Q3",TRUE,"Q4")</f>
        <v>Q1</v>
      </c>
      <c r="AN694" t="str">
        <f>+IFERROR(VLOOKUP(Tabla1[[#This Row],[CUENTA]],CTAS[],2,0),"OTROS")</f>
        <v>OTROS</v>
      </c>
      <c r="AP694" t="str">
        <f>+IFERROR(VLOOKUP(Tabla1[[#This Row],[EMPLEADO]],IS[],3,0),"OTROS")</f>
        <v>OTROS</v>
      </c>
      <c r="AQ694" t="str">
        <f>+IFERROR(VLOOKUP(Tabla1[[#This Row],[EMPLEADO]],IS[[NÓMINA]:[INGENIERO]],2,0),"OTROS")</f>
        <v>OTROS</v>
      </c>
    </row>
    <row r="695" spans="1:43" x14ac:dyDescent="0.25">
      <c r="A695" t="s">
        <v>4444</v>
      </c>
      <c r="B695">
        <v>1</v>
      </c>
      <c r="C695" t="s">
        <v>6589</v>
      </c>
      <c r="D695" t="s">
        <v>38</v>
      </c>
      <c r="E695" t="s">
        <v>6590</v>
      </c>
      <c r="F695" t="s">
        <v>6591</v>
      </c>
      <c r="G695" s="17" t="s">
        <v>6592</v>
      </c>
      <c r="H695" t="s">
        <v>58</v>
      </c>
      <c r="I695" t="s">
        <v>43</v>
      </c>
      <c r="J695" t="s">
        <v>8</v>
      </c>
      <c r="K695" t="s">
        <v>199</v>
      </c>
      <c r="L695" t="s">
        <v>6593</v>
      </c>
      <c r="M695" t="s">
        <v>736</v>
      </c>
      <c r="N695">
        <v>0</v>
      </c>
      <c r="O695" t="s">
        <v>47</v>
      </c>
      <c r="P695">
        <v>84</v>
      </c>
      <c r="Q695" t="s">
        <v>48</v>
      </c>
      <c r="R695" t="s">
        <v>63</v>
      </c>
      <c r="S695" t="s">
        <v>64</v>
      </c>
      <c r="T695" t="s">
        <v>51</v>
      </c>
      <c r="U695" t="s">
        <v>96</v>
      </c>
      <c r="V695">
        <v>1.1000000000000001</v>
      </c>
      <c r="W695" s="1">
        <v>1501.5000000000002</v>
      </c>
      <c r="X695">
        <v>1</v>
      </c>
      <c r="Y695">
        <v>1.17</v>
      </c>
      <c r="Z695">
        <v>5</v>
      </c>
      <c r="AA695">
        <v>0.23399999999999999</v>
      </c>
      <c r="AB695" s="2">
        <v>0</v>
      </c>
      <c r="AC695" s="1">
        <v>0</v>
      </c>
      <c r="AD695" s="7">
        <v>43515</v>
      </c>
      <c r="AE695" s="7">
        <v>43515</v>
      </c>
      <c r="AF695">
        <v>0</v>
      </c>
      <c r="AG695" t="s">
        <v>53</v>
      </c>
      <c r="AH695" s="2">
        <v>0</v>
      </c>
      <c r="AI695" s="1">
        <v>0</v>
      </c>
      <c r="AJ695" s="1">
        <v>0</v>
      </c>
      <c r="AK695" s="6" t="str">
        <f>+IF(Tabla1[[#This Row],[REQUEST_TY]]="SR MANTENIMIENTO CORRECTIVO", "EMERGENCIA", "OTROS")</f>
        <v>EMERGENCIA</v>
      </c>
      <c r="AL695" s="6" t="str">
        <f>+_xlfn.IFS(Tabla1[[#This Row],[Veces obj]]&lt;=1,"0-1",Tabla1[[#This Row],[Veces obj]]&lt;=2,"1-2",Tabla1[[#This Row],[Veces obj]]&lt;=3,"2-3",TRUE,"&gt;3")</f>
        <v>0-1</v>
      </c>
      <c r="AM695" s="6" t="str">
        <f>+_xlfn.IFS(MONTH(Tabla1[[#This Row],[MES]])&lt;=3,"Q1",MONTH(Tabla1[[#This Row],[MES]])&lt;=6,"Q2",MONTH(Tabla1[[#This Row],[MES]])&lt;=9,"Q3",TRUE,"Q4")</f>
        <v>Q1</v>
      </c>
      <c r="AN695" t="str">
        <f>+IFERROR(VLOOKUP(Tabla1[[#This Row],[CUENTA]],CTAS[],2,0),"OTROS")</f>
        <v>OTROS</v>
      </c>
      <c r="AP695" t="str">
        <f>+IFERROR(VLOOKUP(Tabla1[[#This Row],[EMPLEADO]],IS[],3,0),"OTROS")</f>
        <v>OTROS</v>
      </c>
      <c r="AQ695" t="str">
        <f>+IFERROR(VLOOKUP(Tabla1[[#This Row],[EMPLEADO]],IS[[NÓMINA]:[INGENIERO]],2,0),"OTROS")</f>
        <v>OTROS</v>
      </c>
    </row>
    <row r="696" spans="1:43" x14ac:dyDescent="0.25">
      <c r="A696" t="s">
        <v>4444</v>
      </c>
      <c r="B696">
        <v>1</v>
      </c>
      <c r="C696" t="s">
        <v>6827</v>
      </c>
      <c r="D696" t="s">
        <v>38</v>
      </c>
      <c r="E696" t="s">
        <v>176</v>
      </c>
      <c r="F696" t="s">
        <v>6828</v>
      </c>
      <c r="G696" s="17" t="s">
        <v>6829</v>
      </c>
      <c r="H696" t="s">
        <v>568</v>
      </c>
      <c r="I696" t="s">
        <v>43</v>
      </c>
      <c r="J696" t="s">
        <v>8</v>
      </c>
      <c r="K696" t="s">
        <v>179</v>
      </c>
      <c r="L696" t="s">
        <v>6830</v>
      </c>
      <c r="M696" t="s">
        <v>932</v>
      </c>
      <c r="N696">
        <v>0</v>
      </c>
      <c r="O696" t="s">
        <v>47</v>
      </c>
      <c r="P696">
        <v>633</v>
      </c>
      <c r="Q696" t="s">
        <v>48</v>
      </c>
      <c r="R696" t="s">
        <v>49</v>
      </c>
      <c r="S696" t="s">
        <v>50</v>
      </c>
      <c r="T696" t="s">
        <v>51</v>
      </c>
      <c r="U696" t="s">
        <v>52</v>
      </c>
      <c r="V696">
        <v>1.05</v>
      </c>
      <c r="W696" s="1">
        <v>750.75000000000011</v>
      </c>
      <c r="X696">
        <v>1</v>
      </c>
      <c r="Y696">
        <v>1.17</v>
      </c>
      <c r="Z696">
        <v>5</v>
      </c>
      <c r="AA696">
        <v>0.23399999999999999</v>
      </c>
      <c r="AB696" s="2">
        <v>0</v>
      </c>
      <c r="AC696" s="1">
        <v>0</v>
      </c>
      <c r="AD696" s="7">
        <v>43518</v>
      </c>
      <c r="AE696" s="7">
        <v>43518</v>
      </c>
      <c r="AF696">
        <v>0</v>
      </c>
      <c r="AG696" t="s">
        <v>53</v>
      </c>
      <c r="AH696" s="2">
        <v>0</v>
      </c>
      <c r="AI696" s="1">
        <v>0</v>
      </c>
      <c r="AJ696" s="1">
        <v>0</v>
      </c>
      <c r="AK696" s="6" t="str">
        <f>+IF(Tabla1[[#This Row],[REQUEST_TY]]="SR MANTENIMIENTO CORRECTIVO", "EMERGENCIA", "OTROS")</f>
        <v>EMERGENCIA</v>
      </c>
      <c r="AL696" s="6" t="str">
        <f>+_xlfn.IFS(Tabla1[[#This Row],[Veces obj]]&lt;=1,"0-1",Tabla1[[#This Row],[Veces obj]]&lt;=2,"1-2",Tabla1[[#This Row],[Veces obj]]&lt;=3,"2-3",TRUE,"&gt;3")</f>
        <v>0-1</v>
      </c>
      <c r="AM696" s="6" t="str">
        <f>+_xlfn.IFS(MONTH(Tabla1[[#This Row],[MES]])&lt;=3,"Q1",MONTH(Tabla1[[#This Row],[MES]])&lt;=6,"Q2",MONTH(Tabla1[[#This Row],[MES]])&lt;=9,"Q3",TRUE,"Q4")</f>
        <v>Q1</v>
      </c>
      <c r="AN696" t="str">
        <f>+IFERROR(VLOOKUP(Tabla1[[#This Row],[CUENTA]],CTAS[],2,0),"OTROS")</f>
        <v>OTROS</v>
      </c>
      <c r="AP696" t="str">
        <f>+IFERROR(VLOOKUP(Tabla1[[#This Row],[EMPLEADO]],IS[],3,0),"OTROS")</f>
        <v>OTROS</v>
      </c>
      <c r="AQ696" t="str">
        <f>+IFERROR(VLOOKUP(Tabla1[[#This Row],[EMPLEADO]],IS[[NÓMINA]:[INGENIERO]],2,0),"OTROS")</f>
        <v>OTROS</v>
      </c>
    </row>
    <row r="697" spans="1:43" x14ac:dyDescent="0.25">
      <c r="A697" t="s">
        <v>36</v>
      </c>
      <c r="B697">
        <v>1</v>
      </c>
      <c r="C697" t="s">
        <v>1497</v>
      </c>
      <c r="D697" t="s">
        <v>38</v>
      </c>
      <c r="E697" t="s">
        <v>98</v>
      </c>
      <c r="F697" t="s">
        <v>1498</v>
      </c>
      <c r="G697" s="17" t="s">
        <v>1499</v>
      </c>
      <c r="H697" t="s">
        <v>1052</v>
      </c>
      <c r="I697" t="s">
        <v>43</v>
      </c>
      <c r="J697" t="s">
        <v>8</v>
      </c>
      <c r="K697" t="s">
        <v>102</v>
      </c>
      <c r="L697" t="s">
        <v>1500</v>
      </c>
      <c r="M697" t="s">
        <v>1501</v>
      </c>
      <c r="N697">
        <v>0</v>
      </c>
      <c r="O697" t="s">
        <v>47</v>
      </c>
      <c r="P697">
        <v>97</v>
      </c>
      <c r="Q697" t="s">
        <v>48</v>
      </c>
      <c r="R697" t="s">
        <v>63</v>
      </c>
      <c r="S697" t="s">
        <v>64</v>
      </c>
      <c r="T697" t="s">
        <v>51</v>
      </c>
      <c r="U697" t="s">
        <v>96</v>
      </c>
      <c r="V697">
        <v>1.1000000000000001</v>
      </c>
      <c r="W697" s="1">
        <v>1501.5000000000002</v>
      </c>
      <c r="X697">
        <v>1</v>
      </c>
      <c r="Y697">
        <v>1.18</v>
      </c>
      <c r="Z697">
        <v>5</v>
      </c>
      <c r="AA697">
        <v>0.23599999999999999</v>
      </c>
      <c r="AB697" s="2">
        <v>0</v>
      </c>
      <c r="AC697" s="1">
        <v>0</v>
      </c>
      <c r="AD697" s="7">
        <v>43476</v>
      </c>
      <c r="AE697" s="7">
        <v>43476</v>
      </c>
      <c r="AF697">
        <v>0</v>
      </c>
      <c r="AG697" t="s">
        <v>53</v>
      </c>
      <c r="AH697" s="2">
        <v>0</v>
      </c>
      <c r="AI697" s="1">
        <v>0</v>
      </c>
      <c r="AJ697" s="1">
        <v>0</v>
      </c>
      <c r="AK697" s="6" t="str">
        <f>+IF(Tabla1[[#This Row],[REQUEST_TY]]="SR MANTENIMIENTO CORRECTIVO", "EMERGENCIA", "OTROS")</f>
        <v>EMERGENCIA</v>
      </c>
      <c r="AL697" s="6" t="str">
        <f>+_xlfn.IFS(Tabla1[[#This Row],[Veces obj]]&lt;=1,"0-1",Tabla1[[#This Row],[Veces obj]]&lt;=2,"1-2",Tabla1[[#This Row],[Veces obj]]&lt;=3,"2-3",TRUE,"&gt;3")</f>
        <v>0-1</v>
      </c>
      <c r="AM697" s="6" t="str">
        <f>+_xlfn.IFS(MONTH(Tabla1[[#This Row],[MES]])&lt;=3,"Q1",MONTH(Tabla1[[#This Row],[MES]])&lt;=6,"Q2",MONTH(Tabla1[[#This Row],[MES]])&lt;=9,"Q3",TRUE,"Q4")</f>
        <v>Q1</v>
      </c>
      <c r="AN697" t="str">
        <f>+IFERROR(VLOOKUP(Tabla1[[#This Row],[CUENTA]],CTAS[],2,0),"OTROS")</f>
        <v>OTROS</v>
      </c>
      <c r="AP697" t="str">
        <f>+IFERROR(VLOOKUP(Tabla1[[#This Row],[EMPLEADO]],IS[],3,0),"OTROS")</f>
        <v>OTROS</v>
      </c>
      <c r="AQ697" t="str">
        <f>+IFERROR(VLOOKUP(Tabla1[[#This Row],[EMPLEADO]],IS[[NÓMINA]:[INGENIERO]],2,0),"OTROS")</f>
        <v>OTROS</v>
      </c>
    </row>
    <row r="698" spans="1:43" x14ac:dyDescent="0.25">
      <c r="A698" t="s">
        <v>36</v>
      </c>
      <c r="B698">
        <v>1</v>
      </c>
      <c r="C698" t="s">
        <v>1502</v>
      </c>
      <c r="D698" t="s">
        <v>38</v>
      </c>
      <c r="E698" t="s">
        <v>464</v>
      </c>
      <c r="F698" t="s">
        <v>1503</v>
      </c>
      <c r="G698" s="17" t="s">
        <v>1504</v>
      </c>
      <c r="H698" t="s">
        <v>79</v>
      </c>
      <c r="I698" t="s">
        <v>43</v>
      </c>
      <c r="J698" t="s">
        <v>8</v>
      </c>
      <c r="K698" t="s">
        <v>741</v>
      </c>
      <c r="L698" t="s">
        <v>1505</v>
      </c>
      <c r="M698" t="s">
        <v>743</v>
      </c>
      <c r="N698">
        <v>0</v>
      </c>
      <c r="O698" t="s">
        <v>47</v>
      </c>
      <c r="P698">
        <v>10</v>
      </c>
      <c r="Q698" t="s">
        <v>194</v>
      </c>
      <c r="R698" t="s">
        <v>242</v>
      </c>
      <c r="S698" t="s">
        <v>64</v>
      </c>
      <c r="T698" t="s">
        <v>51</v>
      </c>
      <c r="U698" t="s">
        <v>195</v>
      </c>
      <c r="V698">
        <v>0.6</v>
      </c>
      <c r="W698" s="1">
        <v>819</v>
      </c>
      <c r="X698">
        <v>1</v>
      </c>
      <c r="Y698">
        <v>1.18</v>
      </c>
      <c r="Z698">
        <v>5</v>
      </c>
      <c r="AA698">
        <v>0.23599999999999999</v>
      </c>
      <c r="AB698" s="2">
        <v>0</v>
      </c>
      <c r="AC698" s="1">
        <v>0</v>
      </c>
      <c r="AD698" s="7">
        <v>43487</v>
      </c>
      <c r="AE698" s="7">
        <v>43487</v>
      </c>
      <c r="AF698">
        <v>0</v>
      </c>
      <c r="AG698" t="s">
        <v>53</v>
      </c>
      <c r="AH698" s="2">
        <v>0</v>
      </c>
      <c r="AI698" s="1">
        <v>0</v>
      </c>
      <c r="AJ698" s="1">
        <v>0</v>
      </c>
      <c r="AK698" s="6" t="str">
        <f>+IF(Tabla1[[#This Row],[REQUEST_TY]]="SR MANTENIMIENTO CORRECTIVO", "EMERGENCIA", "OTROS")</f>
        <v>EMERGENCIA</v>
      </c>
      <c r="AL698" s="6" t="str">
        <f>+_xlfn.IFS(Tabla1[[#This Row],[Veces obj]]&lt;=1,"0-1",Tabla1[[#This Row],[Veces obj]]&lt;=2,"1-2",Tabla1[[#This Row],[Veces obj]]&lt;=3,"2-3",TRUE,"&gt;3")</f>
        <v>0-1</v>
      </c>
      <c r="AM698" s="6" t="str">
        <f>+_xlfn.IFS(MONTH(Tabla1[[#This Row],[MES]])&lt;=3,"Q1",MONTH(Tabla1[[#This Row],[MES]])&lt;=6,"Q2",MONTH(Tabla1[[#This Row],[MES]])&lt;=9,"Q3",TRUE,"Q4")</f>
        <v>Q1</v>
      </c>
      <c r="AN698" t="str">
        <f>+IFERROR(VLOOKUP(Tabla1[[#This Row],[CUENTA]],CTAS[],2,0),"OTROS")</f>
        <v>OTROS</v>
      </c>
      <c r="AP698" t="str">
        <f>+IFERROR(VLOOKUP(Tabla1[[#This Row],[EMPLEADO]],IS[],3,0),"OTROS")</f>
        <v>OTROS</v>
      </c>
      <c r="AQ698" t="str">
        <f>+IFERROR(VLOOKUP(Tabla1[[#This Row],[EMPLEADO]],IS[[NÓMINA]:[INGENIERO]],2,0),"OTROS")</f>
        <v>OTROS</v>
      </c>
    </row>
    <row r="699" spans="1:43" x14ac:dyDescent="0.25">
      <c r="A699" t="s">
        <v>36</v>
      </c>
      <c r="B699">
        <v>1</v>
      </c>
      <c r="C699" t="s">
        <v>1506</v>
      </c>
      <c r="D699" t="s">
        <v>38</v>
      </c>
      <c r="E699" t="s">
        <v>558</v>
      </c>
      <c r="F699" t="s">
        <v>1507</v>
      </c>
      <c r="G699" s="17" t="s">
        <v>1508</v>
      </c>
      <c r="H699" t="s">
        <v>246</v>
      </c>
      <c r="I699" t="s">
        <v>43</v>
      </c>
      <c r="J699" t="s">
        <v>8</v>
      </c>
      <c r="K699" t="s">
        <v>798</v>
      </c>
      <c r="L699" t="s">
        <v>1509</v>
      </c>
      <c r="M699" t="s">
        <v>1510</v>
      </c>
      <c r="N699">
        <v>1</v>
      </c>
      <c r="O699" t="s">
        <v>105</v>
      </c>
      <c r="P699">
        <v>77</v>
      </c>
      <c r="Q699" t="s">
        <v>48</v>
      </c>
      <c r="R699" t="s">
        <v>95</v>
      </c>
      <c r="S699" t="s">
        <v>64</v>
      </c>
      <c r="T699" t="s">
        <v>51</v>
      </c>
      <c r="U699" t="s">
        <v>96</v>
      </c>
      <c r="V699">
        <v>1.1000000000000001</v>
      </c>
      <c r="W699" s="1">
        <v>0</v>
      </c>
      <c r="X699">
        <v>1</v>
      </c>
      <c r="Y699">
        <v>1.18</v>
      </c>
      <c r="Z699">
        <v>5</v>
      </c>
      <c r="AA699">
        <v>0.23599999999999999</v>
      </c>
      <c r="AB699" s="2">
        <v>0</v>
      </c>
      <c r="AC699" s="1">
        <v>0</v>
      </c>
      <c r="AD699" s="7">
        <v>43495</v>
      </c>
      <c r="AE699" s="7">
        <v>43496</v>
      </c>
      <c r="AF699">
        <v>1</v>
      </c>
      <c r="AG699" t="s">
        <v>53</v>
      </c>
      <c r="AH699" s="2">
        <v>0</v>
      </c>
      <c r="AI699" s="1">
        <v>0</v>
      </c>
      <c r="AJ699" s="1">
        <v>0</v>
      </c>
      <c r="AK699" s="6" t="str">
        <f>+IF(Tabla1[[#This Row],[REQUEST_TY]]="SR MANTENIMIENTO CORRECTIVO", "EMERGENCIA", "OTROS")</f>
        <v>EMERGENCIA</v>
      </c>
      <c r="AL699" s="6" t="str">
        <f>+_xlfn.IFS(Tabla1[[#This Row],[Veces obj]]&lt;=1,"0-1",Tabla1[[#This Row],[Veces obj]]&lt;=2,"1-2",Tabla1[[#This Row],[Veces obj]]&lt;=3,"2-3",TRUE,"&gt;3")</f>
        <v>0-1</v>
      </c>
      <c r="AM699" s="6" t="str">
        <f>+_xlfn.IFS(MONTH(Tabla1[[#This Row],[MES]])&lt;=3,"Q1",MONTH(Tabla1[[#This Row],[MES]])&lt;=6,"Q2",MONTH(Tabla1[[#This Row],[MES]])&lt;=9,"Q3",TRUE,"Q4")</f>
        <v>Q1</v>
      </c>
      <c r="AN699" t="str">
        <f>+IFERROR(VLOOKUP(Tabla1[[#This Row],[CUENTA]],CTAS[],2,0),"OTROS")</f>
        <v>OTROS</v>
      </c>
      <c r="AP699" t="str">
        <f>+IFERROR(VLOOKUP(Tabla1[[#This Row],[EMPLEADO]],IS[],3,0),"OTROS")</f>
        <v>OTROS</v>
      </c>
      <c r="AQ699" t="str">
        <f>+IFERROR(VLOOKUP(Tabla1[[#This Row],[EMPLEADO]],IS[[NÓMINA]:[INGENIERO]],2,0),"OTROS")</f>
        <v>OTROS</v>
      </c>
    </row>
    <row r="700" spans="1:43" x14ac:dyDescent="0.25">
      <c r="A700" t="s">
        <v>4444</v>
      </c>
      <c r="B700">
        <v>1</v>
      </c>
      <c r="C700" t="s">
        <v>5765</v>
      </c>
      <c r="D700" t="s">
        <v>38</v>
      </c>
      <c r="E700" t="s">
        <v>76</v>
      </c>
      <c r="F700" t="s">
        <v>5766</v>
      </c>
      <c r="G700" s="17" t="s">
        <v>4631</v>
      </c>
      <c r="H700" t="s">
        <v>915</v>
      </c>
      <c r="I700" t="s">
        <v>43</v>
      </c>
      <c r="J700" t="s">
        <v>8</v>
      </c>
      <c r="K700" t="s">
        <v>102</v>
      </c>
      <c r="L700" t="s">
        <v>2741</v>
      </c>
      <c r="M700" t="s">
        <v>473</v>
      </c>
      <c r="N700">
        <v>0</v>
      </c>
      <c r="O700" t="s">
        <v>47</v>
      </c>
      <c r="P700">
        <v>13</v>
      </c>
      <c r="Q700" t="s">
        <v>194</v>
      </c>
      <c r="R700" t="s">
        <v>63</v>
      </c>
      <c r="S700" t="s">
        <v>64</v>
      </c>
      <c r="T700" t="s">
        <v>51</v>
      </c>
      <c r="U700" t="s">
        <v>195</v>
      </c>
      <c r="V700">
        <v>0.6</v>
      </c>
      <c r="W700" s="1">
        <v>819</v>
      </c>
      <c r="X700">
        <v>1</v>
      </c>
      <c r="Y700">
        <v>1.18</v>
      </c>
      <c r="Z700">
        <v>5</v>
      </c>
      <c r="AA700">
        <v>0.23599999999999999</v>
      </c>
      <c r="AB700" s="2">
        <v>0</v>
      </c>
      <c r="AC700" s="1">
        <v>0</v>
      </c>
      <c r="AD700" s="7">
        <v>43508</v>
      </c>
      <c r="AE700" s="7">
        <v>43508</v>
      </c>
      <c r="AF700">
        <v>0</v>
      </c>
      <c r="AG700" t="s">
        <v>53</v>
      </c>
      <c r="AH700" s="2">
        <v>0</v>
      </c>
      <c r="AI700" s="1">
        <v>0</v>
      </c>
      <c r="AJ700" s="1">
        <v>0</v>
      </c>
      <c r="AK700" s="6" t="str">
        <f>+IF(Tabla1[[#This Row],[REQUEST_TY]]="SR MANTENIMIENTO CORRECTIVO", "EMERGENCIA", "OTROS")</f>
        <v>EMERGENCIA</v>
      </c>
      <c r="AL700" s="6" t="str">
        <f>+_xlfn.IFS(Tabla1[[#This Row],[Veces obj]]&lt;=1,"0-1",Tabla1[[#This Row],[Veces obj]]&lt;=2,"1-2",Tabla1[[#This Row],[Veces obj]]&lt;=3,"2-3",TRUE,"&gt;3")</f>
        <v>0-1</v>
      </c>
      <c r="AM700" s="6" t="str">
        <f>+_xlfn.IFS(MONTH(Tabla1[[#This Row],[MES]])&lt;=3,"Q1",MONTH(Tabla1[[#This Row],[MES]])&lt;=6,"Q2",MONTH(Tabla1[[#This Row],[MES]])&lt;=9,"Q3",TRUE,"Q4")</f>
        <v>Q1</v>
      </c>
      <c r="AN700" t="str">
        <f>+IFERROR(VLOOKUP(Tabla1[[#This Row],[CUENTA]],CTAS[],2,0),"OTROS")</f>
        <v>OTROS</v>
      </c>
      <c r="AP700" t="str">
        <f>+IFERROR(VLOOKUP(Tabla1[[#This Row],[EMPLEADO]],IS[],3,0),"OTROS")</f>
        <v>OTROS</v>
      </c>
      <c r="AQ700" t="str">
        <f>+IFERROR(VLOOKUP(Tabla1[[#This Row],[EMPLEADO]],IS[[NÓMINA]:[INGENIERO]],2,0),"OTROS")</f>
        <v>OTROS</v>
      </c>
    </row>
    <row r="701" spans="1:43" x14ac:dyDescent="0.25">
      <c r="A701" t="s">
        <v>4444</v>
      </c>
      <c r="B701">
        <v>1</v>
      </c>
      <c r="C701" t="s">
        <v>6307</v>
      </c>
      <c r="D701" t="s">
        <v>38</v>
      </c>
      <c r="E701" t="s">
        <v>464</v>
      </c>
      <c r="F701" t="s">
        <v>6308</v>
      </c>
      <c r="G701" s="17" t="s">
        <v>6309</v>
      </c>
      <c r="H701" t="s">
        <v>740</v>
      </c>
      <c r="I701" t="s">
        <v>43</v>
      </c>
      <c r="J701" t="s">
        <v>8</v>
      </c>
      <c r="K701" t="s">
        <v>741</v>
      </c>
      <c r="L701" t="s">
        <v>1505</v>
      </c>
      <c r="M701" t="s">
        <v>743</v>
      </c>
      <c r="N701">
        <v>0</v>
      </c>
      <c r="O701" t="s">
        <v>47</v>
      </c>
      <c r="P701">
        <v>84</v>
      </c>
      <c r="Q701" t="s">
        <v>48</v>
      </c>
      <c r="R701" t="s">
        <v>242</v>
      </c>
      <c r="S701" t="s">
        <v>64</v>
      </c>
      <c r="T701" t="s">
        <v>51</v>
      </c>
      <c r="U701" t="s">
        <v>96</v>
      </c>
      <c r="V701">
        <v>1.1000000000000001</v>
      </c>
      <c r="W701" s="1">
        <v>1501.5000000000002</v>
      </c>
      <c r="X701">
        <v>1</v>
      </c>
      <c r="Y701">
        <v>1.18</v>
      </c>
      <c r="Z701">
        <v>5</v>
      </c>
      <c r="AA701">
        <v>0.23599999999999999</v>
      </c>
      <c r="AB701" s="2">
        <v>0</v>
      </c>
      <c r="AC701" s="1">
        <v>0</v>
      </c>
      <c r="AD701" s="7">
        <v>43516</v>
      </c>
      <c r="AE701" s="7">
        <v>43516</v>
      </c>
      <c r="AF701">
        <v>0</v>
      </c>
      <c r="AG701" t="s">
        <v>53</v>
      </c>
      <c r="AH701" s="2">
        <v>0</v>
      </c>
      <c r="AI701" s="1">
        <v>0</v>
      </c>
      <c r="AJ701" s="1">
        <v>0</v>
      </c>
      <c r="AK701" s="6" t="str">
        <f>+IF(Tabla1[[#This Row],[REQUEST_TY]]="SR MANTENIMIENTO CORRECTIVO", "EMERGENCIA", "OTROS")</f>
        <v>EMERGENCIA</v>
      </c>
      <c r="AL701" s="6" t="str">
        <f>+_xlfn.IFS(Tabla1[[#This Row],[Veces obj]]&lt;=1,"0-1",Tabla1[[#This Row],[Veces obj]]&lt;=2,"1-2",Tabla1[[#This Row],[Veces obj]]&lt;=3,"2-3",TRUE,"&gt;3")</f>
        <v>0-1</v>
      </c>
      <c r="AM701" s="6" t="str">
        <f>+_xlfn.IFS(MONTH(Tabla1[[#This Row],[MES]])&lt;=3,"Q1",MONTH(Tabla1[[#This Row],[MES]])&lt;=6,"Q2",MONTH(Tabla1[[#This Row],[MES]])&lt;=9,"Q3",TRUE,"Q4")</f>
        <v>Q1</v>
      </c>
      <c r="AN701" t="str">
        <f>+IFERROR(VLOOKUP(Tabla1[[#This Row],[CUENTA]],CTAS[],2,0),"OTROS")</f>
        <v>OTROS</v>
      </c>
      <c r="AP701" t="str">
        <f>+IFERROR(VLOOKUP(Tabla1[[#This Row],[EMPLEADO]],IS[],3,0),"OTROS")</f>
        <v>OTROS</v>
      </c>
      <c r="AQ701" t="str">
        <f>+IFERROR(VLOOKUP(Tabla1[[#This Row],[EMPLEADO]],IS[[NÓMINA]:[INGENIERO]],2,0),"OTROS")</f>
        <v>OTROS</v>
      </c>
    </row>
    <row r="702" spans="1:43" x14ac:dyDescent="0.25">
      <c r="A702" t="s">
        <v>36</v>
      </c>
      <c r="B702">
        <v>1</v>
      </c>
      <c r="C702" t="s">
        <v>1511</v>
      </c>
      <c r="D702" t="s">
        <v>38</v>
      </c>
      <c r="E702" t="s">
        <v>865</v>
      </c>
      <c r="F702" t="s">
        <v>1512</v>
      </c>
      <c r="G702" s="17" t="s">
        <v>867</v>
      </c>
      <c r="H702" t="s">
        <v>868</v>
      </c>
      <c r="I702" t="s">
        <v>43</v>
      </c>
      <c r="J702" t="s">
        <v>8</v>
      </c>
      <c r="K702" t="s">
        <v>869</v>
      </c>
      <c r="L702" t="s">
        <v>870</v>
      </c>
      <c r="M702" t="s">
        <v>871</v>
      </c>
      <c r="N702">
        <v>1</v>
      </c>
      <c r="O702" t="s">
        <v>47</v>
      </c>
      <c r="P702">
        <v>4</v>
      </c>
      <c r="Q702" t="s">
        <v>207</v>
      </c>
      <c r="R702" t="s">
        <v>440</v>
      </c>
      <c r="S702" t="s">
        <v>139</v>
      </c>
      <c r="T702" t="s">
        <v>51</v>
      </c>
      <c r="U702" t="s">
        <v>879</v>
      </c>
      <c r="V702">
        <v>0.6</v>
      </c>
      <c r="W702" s="1">
        <v>0</v>
      </c>
      <c r="X702">
        <v>1</v>
      </c>
      <c r="Y702">
        <v>0.95</v>
      </c>
      <c r="Z702">
        <v>4</v>
      </c>
      <c r="AA702">
        <v>0.23749999999999999</v>
      </c>
      <c r="AB702" s="2">
        <v>0</v>
      </c>
      <c r="AC702" s="1">
        <v>0</v>
      </c>
      <c r="AD702" s="7">
        <v>43495</v>
      </c>
      <c r="AE702" s="7">
        <v>43495</v>
      </c>
      <c r="AF702">
        <v>0</v>
      </c>
      <c r="AG702" t="s">
        <v>53</v>
      </c>
      <c r="AH702" s="2">
        <v>0</v>
      </c>
      <c r="AI702" s="1">
        <v>0</v>
      </c>
      <c r="AJ702" s="1">
        <v>0</v>
      </c>
      <c r="AK702" s="6" t="str">
        <f>+IF(Tabla1[[#This Row],[REQUEST_TY]]="SR MANTENIMIENTO CORRECTIVO", "EMERGENCIA", "OTROS")</f>
        <v>EMERGENCIA</v>
      </c>
      <c r="AL702" s="6" t="str">
        <f>+_xlfn.IFS(Tabla1[[#This Row],[Veces obj]]&lt;=1,"0-1",Tabla1[[#This Row],[Veces obj]]&lt;=2,"1-2",Tabla1[[#This Row],[Veces obj]]&lt;=3,"2-3",TRUE,"&gt;3")</f>
        <v>0-1</v>
      </c>
      <c r="AM702" s="6" t="str">
        <f>+_xlfn.IFS(MONTH(Tabla1[[#This Row],[MES]])&lt;=3,"Q1",MONTH(Tabla1[[#This Row],[MES]])&lt;=6,"Q2",MONTH(Tabla1[[#This Row],[MES]])&lt;=9,"Q3",TRUE,"Q4")</f>
        <v>Q1</v>
      </c>
      <c r="AN702" t="str">
        <f>+IFERROR(VLOOKUP(Tabla1[[#This Row],[CUENTA]],CTAS[],2,0),"OTROS")</f>
        <v>OTROS</v>
      </c>
      <c r="AP702" t="str">
        <f>+IFERROR(VLOOKUP(Tabla1[[#This Row],[EMPLEADO]],IS[],3,0),"OTROS")</f>
        <v>OTROS</v>
      </c>
      <c r="AQ702" t="str">
        <f>+IFERROR(VLOOKUP(Tabla1[[#This Row],[EMPLEADO]],IS[[NÓMINA]:[INGENIERO]],2,0),"OTROS")</f>
        <v>OTROS</v>
      </c>
    </row>
    <row r="703" spans="1:43" x14ac:dyDescent="0.25">
      <c r="A703" t="s">
        <v>4444</v>
      </c>
      <c r="B703">
        <v>1</v>
      </c>
      <c r="C703" t="s">
        <v>7216</v>
      </c>
      <c r="D703" t="s">
        <v>38</v>
      </c>
      <c r="E703" t="s">
        <v>7217</v>
      </c>
      <c r="F703" t="s">
        <v>7218</v>
      </c>
      <c r="G703" s="17" t="s">
        <v>7219</v>
      </c>
      <c r="H703" t="s">
        <v>471</v>
      </c>
      <c r="I703" t="s">
        <v>43</v>
      </c>
      <c r="J703" t="s">
        <v>8</v>
      </c>
      <c r="K703" t="s">
        <v>7220</v>
      </c>
      <c r="L703" t="s">
        <v>7221</v>
      </c>
      <c r="M703" t="s">
        <v>256</v>
      </c>
      <c r="N703">
        <v>0</v>
      </c>
      <c r="O703" t="s">
        <v>47</v>
      </c>
      <c r="P703">
        <v>285</v>
      </c>
      <c r="Q703" t="s">
        <v>48</v>
      </c>
      <c r="R703" t="s">
        <v>138</v>
      </c>
      <c r="S703" t="s">
        <v>139</v>
      </c>
      <c r="T703" t="s">
        <v>51</v>
      </c>
      <c r="U703" t="s">
        <v>353</v>
      </c>
      <c r="V703">
        <v>1.1499999999999999</v>
      </c>
      <c r="W703" s="1">
        <v>1808.95</v>
      </c>
      <c r="X703">
        <v>1</v>
      </c>
      <c r="Y703">
        <v>0.95</v>
      </c>
      <c r="Z703">
        <v>4</v>
      </c>
      <c r="AA703">
        <v>0.23749999999999999</v>
      </c>
      <c r="AB703" s="2">
        <v>0</v>
      </c>
      <c r="AC703" s="1">
        <v>0</v>
      </c>
      <c r="AD703" s="7">
        <v>43523</v>
      </c>
      <c r="AE703" s="7">
        <v>43523</v>
      </c>
      <c r="AF703">
        <v>0</v>
      </c>
      <c r="AG703" t="s">
        <v>53</v>
      </c>
      <c r="AH703" s="2">
        <v>0</v>
      </c>
      <c r="AI703" s="1">
        <v>0</v>
      </c>
      <c r="AJ703" s="1">
        <v>0</v>
      </c>
      <c r="AK703" s="6" t="str">
        <f>+IF(Tabla1[[#This Row],[REQUEST_TY]]="SR MANTENIMIENTO CORRECTIVO", "EMERGENCIA", "OTROS")</f>
        <v>EMERGENCIA</v>
      </c>
      <c r="AL703" s="6" t="str">
        <f>+_xlfn.IFS(Tabla1[[#This Row],[Veces obj]]&lt;=1,"0-1",Tabla1[[#This Row],[Veces obj]]&lt;=2,"1-2",Tabla1[[#This Row],[Veces obj]]&lt;=3,"2-3",TRUE,"&gt;3")</f>
        <v>0-1</v>
      </c>
      <c r="AM703" s="6" t="str">
        <f>+_xlfn.IFS(MONTH(Tabla1[[#This Row],[MES]])&lt;=3,"Q1",MONTH(Tabla1[[#This Row],[MES]])&lt;=6,"Q2",MONTH(Tabla1[[#This Row],[MES]])&lt;=9,"Q3",TRUE,"Q4")</f>
        <v>Q1</v>
      </c>
      <c r="AN703" t="str">
        <f>+IFERROR(VLOOKUP(Tabla1[[#This Row],[CUENTA]],CTAS[],2,0),"OTROS")</f>
        <v>OTROS</v>
      </c>
      <c r="AP703" t="str">
        <f>+IFERROR(VLOOKUP(Tabla1[[#This Row],[EMPLEADO]],IS[],3,0),"OTROS")</f>
        <v>OTROS</v>
      </c>
      <c r="AQ703" t="str">
        <f>+IFERROR(VLOOKUP(Tabla1[[#This Row],[EMPLEADO]],IS[[NÓMINA]:[INGENIERO]],2,0),"OTROS")</f>
        <v>OTROS</v>
      </c>
    </row>
    <row r="704" spans="1:43" x14ac:dyDescent="0.25">
      <c r="A704" t="s">
        <v>4444</v>
      </c>
      <c r="B704">
        <v>1</v>
      </c>
      <c r="C704" t="s">
        <v>7059</v>
      </c>
      <c r="D704" t="s">
        <v>38</v>
      </c>
      <c r="E704" t="s">
        <v>5605</v>
      </c>
      <c r="F704" t="s">
        <v>7060</v>
      </c>
      <c r="G704" s="17" t="s">
        <v>7061</v>
      </c>
      <c r="H704" t="s">
        <v>453</v>
      </c>
      <c r="I704" t="s">
        <v>43</v>
      </c>
      <c r="J704" t="s">
        <v>8</v>
      </c>
      <c r="K704" t="s">
        <v>1296</v>
      </c>
      <c r="L704" t="s">
        <v>7062</v>
      </c>
      <c r="M704" t="s">
        <v>1761</v>
      </c>
      <c r="N704">
        <v>0</v>
      </c>
      <c r="O704" t="s">
        <v>47</v>
      </c>
      <c r="P704">
        <v>396</v>
      </c>
      <c r="Q704" t="s">
        <v>48</v>
      </c>
      <c r="R704" t="s">
        <v>153</v>
      </c>
      <c r="S704" t="s">
        <v>50</v>
      </c>
      <c r="T704" t="s">
        <v>51</v>
      </c>
      <c r="U704" t="s">
        <v>52</v>
      </c>
      <c r="V704">
        <v>1.05</v>
      </c>
      <c r="W704" s="1">
        <v>750.75000000000011</v>
      </c>
      <c r="X704">
        <v>1</v>
      </c>
      <c r="Y704">
        <v>1.19</v>
      </c>
      <c r="Z704">
        <v>5</v>
      </c>
      <c r="AA704">
        <v>0.23799999999999999</v>
      </c>
      <c r="AB704" s="2">
        <v>0</v>
      </c>
      <c r="AC704" s="1">
        <v>0</v>
      </c>
      <c r="AD704" s="7">
        <v>43521</v>
      </c>
      <c r="AE704" s="7">
        <v>43521</v>
      </c>
      <c r="AF704">
        <v>0</v>
      </c>
      <c r="AG704" t="s">
        <v>53</v>
      </c>
      <c r="AH704" s="2">
        <v>0</v>
      </c>
      <c r="AI704" s="1">
        <v>0</v>
      </c>
      <c r="AJ704" s="1">
        <v>0</v>
      </c>
      <c r="AK704" s="6" t="str">
        <f>+IF(Tabla1[[#This Row],[REQUEST_TY]]="SR MANTENIMIENTO CORRECTIVO", "EMERGENCIA", "OTROS")</f>
        <v>EMERGENCIA</v>
      </c>
      <c r="AL704" s="6" t="str">
        <f>+_xlfn.IFS(Tabla1[[#This Row],[Veces obj]]&lt;=1,"0-1",Tabla1[[#This Row],[Veces obj]]&lt;=2,"1-2",Tabla1[[#This Row],[Veces obj]]&lt;=3,"2-3",TRUE,"&gt;3")</f>
        <v>0-1</v>
      </c>
      <c r="AM704" s="6" t="str">
        <f>+_xlfn.IFS(MONTH(Tabla1[[#This Row],[MES]])&lt;=3,"Q1",MONTH(Tabla1[[#This Row],[MES]])&lt;=6,"Q2",MONTH(Tabla1[[#This Row],[MES]])&lt;=9,"Q3",TRUE,"Q4")</f>
        <v>Q1</v>
      </c>
      <c r="AN704" t="str">
        <f>+IFERROR(VLOOKUP(Tabla1[[#This Row],[CUENTA]],CTAS[],2,0),"OTROS")</f>
        <v>OTROS</v>
      </c>
      <c r="AP704" t="str">
        <f>+IFERROR(VLOOKUP(Tabla1[[#This Row],[EMPLEADO]],IS[],3,0),"OTROS")</f>
        <v>OTROS</v>
      </c>
      <c r="AQ704" t="str">
        <f>+IFERROR(VLOOKUP(Tabla1[[#This Row],[EMPLEADO]],IS[[NÓMINA]:[INGENIERO]],2,0),"OTROS")</f>
        <v>OTROS</v>
      </c>
    </row>
    <row r="705" spans="1:43" x14ac:dyDescent="0.25">
      <c r="A705" t="s">
        <v>36</v>
      </c>
      <c r="B705">
        <v>1</v>
      </c>
      <c r="C705" t="s">
        <v>1513</v>
      </c>
      <c r="D705" t="s">
        <v>38</v>
      </c>
      <c r="E705" t="s">
        <v>133</v>
      </c>
      <c r="F705" t="s">
        <v>1514</v>
      </c>
      <c r="G705" s="17" t="s">
        <v>878</v>
      </c>
      <c r="H705" t="s">
        <v>646</v>
      </c>
      <c r="I705" t="s">
        <v>43</v>
      </c>
      <c r="J705" t="s">
        <v>8</v>
      </c>
      <c r="K705" t="s">
        <v>59</v>
      </c>
      <c r="L705" t="s">
        <v>357</v>
      </c>
      <c r="M705" t="s">
        <v>358</v>
      </c>
      <c r="N705">
        <v>0</v>
      </c>
      <c r="O705" t="s">
        <v>47</v>
      </c>
      <c r="P705">
        <v>6</v>
      </c>
      <c r="Q705" t="s">
        <v>207</v>
      </c>
      <c r="R705" t="s">
        <v>138</v>
      </c>
      <c r="S705" t="s">
        <v>139</v>
      </c>
      <c r="T705" t="s">
        <v>51</v>
      </c>
      <c r="U705" t="s">
        <v>879</v>
      </c>
      <c r="V705">
        <v>0.6</v>
      </c>
      <c r="W705" s="1">
        <v>943.80000000000007</v>
      </c>
      <c r="X705">
        <v>1</v>
      </c>
      <c r="Y705">
        <v>0.96</v>
      </c>
      <c r="Z705">
        <v>4</v>
      </c>
      <c r="AA705">
        <v>0.24</v>
      </c>
      <c r="AB705" s="2">
        <v>0</v>
      </c>
      <c r="AC705" s="1">
        <v>0</v>
      </c>
      <c r="AD705" s="7">
        <v>43486</v>
      </c>
      <c r="AE705" s="7">
        <v>43486</v>
      </c>
      <c r="AF705">
        <v>0</v>
      </c>
      <c r="AG705" t="s">
        <v>53</v>
      </c>
      <c r="AH705" s="2">
        <v>0</v>
      </c>
      <c r="AI705" s="1">
        <v>0</v>
      </c>
      <c r="AJ705" s="1">
        <v>0</v>
      </c>
      <c r="AK705" s="6" t="str">
        <f>+IF(Tabla1[[#This Row],[REQUEST_TY]]="SR MANTENIMIENTO CORRECTIVO", "EMERGENCIA", "OTROS")</f>
        <v>EMERGENCIA</v>
      </c>
      <c r="AL705" s="6" t="str">
        <f>+_xlfn.IFS(Tabla1[[#This Row],[Veces obj]]&lt;=1,"0-1",Tabla1[[#This Row],[Veces obj]]&lt;=2,"1-2",Tabla1[[#This Row],[Veces obj]]&lt;=3,"2-3",TRUE,"&gt;3")</f>
        <v>0-1</v>
      </c>
      <c r="AM705" s="6" t="str">
        <f>+_xlfn.IFS(MONTH(Tabla1[[#This Row],[MES]])&lt;=3,"Q1",MONTH(Tabla1[[#This Row],[MES]])&lt;=6,"Q2",MONTH(Tabla1[[#This Row],[MES]])&lt;=9,"Q3",TRUE,"Q4")</f>
        <v>Q1</v>
      </c>
      <c r="AN705" t="str">
        <f>+IFERROR(VLOOKUP(Tabla1[[#This Row],[CUENTA]],CTAS[],2,0),"OTROS")</f>
        <v>OTROS</v>
      </c>
      <c r="AP705" t="str">
        <f>+IFERROR(VLOOKUP(Tabla1[[#This Row],[EMPLEADO]],IS[],3,0),"OTROS")</f>
        <v>OTROS</v>
      </c>
      <c r="AQ705" t="str">
        <f>+IFERROR(VLOOKUP(Tabla1[[#This Row],[EMPLEADO]],IS[[NÓMINA]:[INGENIERO]],2,0),"OTROS")</f>
        <v>OTROS</v>
      </c>
    </row>
    <row r="706" spans="1:43" x14ac:dyDescent="0.25">
      <c r="A706" t="s">
        <v>4444</v>
      </c>
      <c r="B706">
        <v>1</v>
      </c>
      <c r="C706" t="s">
        <v>6597</v>
      </c>
      <c r="D706" t="s">
        <v>38</v>
      </c>
      <c r="E706" t="s">
        <v>2297</v>
      </c>
      <c r="F706" t="s">
        <v>6598</v>
      </c>
      <c r="G706" s="17" t="s">
        <v>6599</v>
      </c>
      <c r="H706" t="s">
        <v>484</v>
      </c>
      <c r="I706" t="s">
        <v>43</v>
      </c>
      <c r="J706" t="s">
        <v>8</v>
      </c>
      <c r="K706" t="s">
        <v>2300</v>
      </c>
      <c r="L706" t="s">
        <v>4065</v>
      </c>
      <c r="M706" t="s">
        <v>94</v>
      </c>
      <c r="N706">
        <v>1</v>
      </c>
      <c r="O706" t="s">
        <v>47</v>
      </c>
      <c r="P706">
        <v>181</v>
      </c>
      <c r="Q706" t="s">
        <v>48</v>
      </c>
      <c r="R706" t="s">
        <v>74</v>
      </c>
      <c r="S706" t="s">
        <v>50</v>
      </c>
      <c r="T706" t="s">
        <v>51</v>
      </c>
      <c r="U706" t="s">
        <v>52</v>
      </c>
      <c r="V706">
        <v>1.05</v>
      </c>
      <c r="W706" s="1">
        <v>0</v>
      </c>
      <c r="X706">
        <v>1</v>
      </c>
      <c r="Y706">
        <v>1.2</v>
      </c>
      <c r="Z706">
        <v>5</v>
      </c>
      <c r="AA706">
        <v>0.24</v>
      </c>
      <c r="AB706" s="2">
        <v>0</v>
      </c>
      <c r="AC706" s="1">
        <v>0</v>
      </c>
      <c r="AD706" s="7">
        <v>43515</v>
      </c>
      <c r="AE706" s="7">
        <v>43516</v>
      </c>
      <c r="AF706">
        <v>1</v>
      </c>
      <c r="AG706" t="s">
        <v>53</v>
      </c>
      <c r="AH706" s="2">
        <v>0</v>
      </c>
      <c r="AI706" s="1">
        <v>0</v>
      </c>
      <c r="AJ706" s="1">
        <v>0</v>
      </c>
      <c r="AK706" s="6" t="str">
        <f>+IF(Tabla1[[#This Row],[REQUEST_TY]]="SR MANTENIMIENTO CORRECTIVO", "EMERGENCIA", "OTROS")</f>
        <v>EMERGENCIA</v>
      </c>
      <c r="AL706" s="6" t="str">
        <f>+_xlfn.IFS(Tabla1[[#This Row],[Veces obj]]&lt;=1,"0-1",Tabla1[[#This Row],[Veces obj]]&lt;=2,"1-2",Tabla1[[#This Row],[Veces obj]]&lt;=3,"2-3",TRUE,"&gt;3")</f>
        <v>0-1</v>
      </c>
      <c r="AM706" s="6" t="str">
        <f>+_xlfn.IFS(MONTH(Tabla1[[#This Row],[MES]])&lt;=3,"Q1",MONTH(Tabla1[[#This Row],[MES]])&lt;=6,"Q2",MONTH(Tabla1[[#This Row],[MES]])&lt;=9,"Q3",TRUE,"Q4")</f>
        <v>Q1</v>
      </c>
      <c r="AN706" t="str">
        <f>+IFERROR(VLOOKUP(Tabla1[[#This Row],[CUENTA]],CTAS[],2,0),"OTROS")</f>
        <v>OTROS</v>
      </c>
      <c r="AP706" t="str">
        <f>+IFERROR(VLOOKUP(Tabla1[[#This Row],[EMPLEADO]],IS[],3,0),"OTROS")</f>
        <v>OTROS</v>
      </c>
      <c r="AQ706" t="str">
        <f>+IFERROR(VLOOKUP(Tabla1[[#This Row],[EMPLEADO]],IS[[NÓMINA]:[INGENIERO]],2,0),"OTROS")</f>
        <v>OTROS</v>
      </c>
    </row>
    <row r="707" spans="1:43" x14ac:dyDescent="0.25">
      <c r="A707" t="s">
        <v>36</v>
      </c>
      <c r="B707">
        <v>1</v>
      </c>
      <c r="C707" t="s">
        <v>1515</v>
      </c>
      <c r="D707" t="s">
        <v>38</v>
      </c>
      <c r="E707" t="s">
        <v>373</v>
      </c>
      <c r="F707" t="s">
        <v>1516</v>
      </c>
      <c r="G707" s="17" t="s">
        <v>1517</v>
      </c>
      <c r="H707" t="s">
        <v>308</v>
      </c>
      <c r="I707" t="s">
        <v>43</v>
      </c>
      <c r="J707" t="s">
        <v>8</v>
      </c>
      <c r="K707" t="s">
        <v>495</v>
      </c>
      <c r="L707" t="s">
        <v>496</v>
      </c>
      <c r="M707" t="s">
        <v>46</v>
      </c>
      <c r="N707">
        <v>0</v>
      </c>
      <c r="O707" t="s">
        <v>47</v>
      </c>
      <c r="P707">
        <v>321</v>
      </c>
      <c r="Q707" t="s">
        <v>48</v>
      </c>
      <c r="R707" t="s">
        <v>153</v>
      </c>
      <c r="S707" t="s">
        <v>50</v>
      </c>
      <c r="T707" t="s">
        <v>51</v>
      </c>
      <c r="U707" t="s">
        <v>52</v>
      </c>
      <c r="V707">
        <v>1.05</v>
      </c>
      <c r="W707" s="1">
        <v>750.75000000000011</v>
      </c>
      <c r="X707">
        <v>1</v>
      </c>
      <c r="Y707">
        <v>1.21</v>
      </c>
      <c r="Z707">
        <v>5</v>
      </c>
      <c r="AA707">
        <v>0.24199999999999999</v>
      </c>
      <c r="AB707" s="2">
        <v>0</v>
      </c>
      <c r="AC707" s="1">
        <v>0</v>
      </c>
      <c r="AD707" s="7">
        <v>43487</v>
      </c>
      <c r="AE707" s="7">
        <v>43487</v>
      </c>
      <c r="AF707">
        <v>0</v>
      </c>
      <c r="AG707" t="s">
        <v>53</v>
      </c>
      <c r="AH707" s="2">
        <v>0</v>
      </c>
      <c r="AI707" s="1">
        <v>0</v>
      </c>
      <c r="AJ707" s="1">
        <v>0</v>
      </c>
      <c r="AK707" s="6" t="str">
        <f>+IF(Tabla1[[#This Row],[REQUEST_TY]]="SR MANTENIMIENTO CORRECTIVO", "EMERGENCIA", "OTROS")</f>
        <v>EMERGENCIA</v>
      </c>
      <c r="AL707" s="6" t="str">
        <f>+_xlfn.IFS(Tabla1[[#This Row],[Veces obj]]&lt;=1,"0-1",Tabla1[[#This Row],[Veces obj]]&lt;=2,"1-2",Tabla1[[#This Row],[Veces obj]]&lt;=3,"2-3",TRUE,"&gt;3")</f>
        <v>0-1</v>
      </c>
      <c r="AM707" s="6" t="str">
        <f>+_xlfn.IFS(MONTH(Tabla1[[#This Row],[MES]])&lt;=3,"Q1",MONTH(Tabla1[[#This Row],[MES]])&lt;=6,"Q2",MONTH(Tabla1[[#This Row],[MES]])&lt;=9,"Q3",TRUE,"Q4")</f>
        <v>Q1</v>
      </c>
      <c r="AN707" t="str">
        <f>+IFERROR(VLOOKUP(Tabla1[[#This Row],[CUENTA]],CTAS[],2,0),"OTROS")</f>
        <v>OTROS</v>
      </c>
      <c r="AP707" t="str">
        <f>+IFERROR(VLOOKUP(Tabla1[[#This Row],[EMPLEADO]],IS[],3,0),"OTROS")</f>
        <v>OTROS</v>
      </c>
      <c r="AQ707" t="str">
        <f>+IFERROR(VLOOKUP(Tabla1[[#This Row],[EMPLEADO]],IS[[NÓMINA]:[INGENIERO]],2,0),"OTROS")</f>
        <v>OTROS</v>
      </c>
    </row>
    <row r="708" spans="1:43" x14ac:dyDescent="0.25">
      <c r="A708" t="s">
        <v>36</v>
      </c>
      <c r="B708">
        <v>1</v>
      </c>
      <c r="C708" t="s">
        <v>3179</v>
      </c>
      <c r="D708" t="s">
        <v>38</v>
      </c>
      <c r="E708" t="s">
        <v>39</v>
      </c>
      <c r="F708" t="s">
        <v>3180</v>
      </c>
      <c r="G708" s="17" t="s">
        <v>3181</v>
      </c>
      <c r="H708" t="s">
        <v>574</v>
      </c>
      <c r="I708" t="s">
        <v>43</v>
      </c>
      <c r="J708" t="s">
        <v>8</v>
      </c>
      <c r="K708" t="s">
        <v>44</v>
      </c>
      <c r="L708" t="s">
        <v>3182</v>
      </c>
      <c r="M708" t="s">
        <v>1761</v>
      </c>
      <c r="N708">
        <v>1</v>
      </c>
      <c r="O708" t="s">
        <v>47</v>
      </c>
      <c r="P708">
        <v>2603</v>
      </c>
      <c r="Q708" t="s">
        <v>48</v>
      </c>
      <c r="R708" t="s">
        <v>49</v>
      </c>
      <c r="S708" t="s">
        <v>50</v>
      </c>
      <c r="T708" t="s">
        <v>51</v>
      </c>
      <c r="U708" t="s">
        <v>52</v>
      </c>
      <c r="V708">
        <v>1.05</v>
      </c>
      <c r="W708" s="1">
        <v>0</v>
      </c>
      <c r="X708">
        <v>1</v>
      </c>
      <c r="Y708">
        <v>4.07</v>
      </c>
      <c r="Z708">
        <v>5</v>
      </c>
      <c r="AA708">
        <v>0.81400000000000006</v>
      </c>
      <c r="AB708" s="2">
        <v>0</v>
      </c>
      <c r="AC708" s="1">
        <v>0</v>
      </c>
      <c r="AD708" s="7">
        <v>43482</v>
      </c>
      <c r="AE708" s="7">
        <v>43482</v>
      </c>
      <c r="AF708">
        <v>0</v>
      </c>
      <c r="AG708" t="s">
        <v>53</v>
      </c>
      <c r="AH708" s="2">
        <v>0</v>
      </c>
      <c r="AI708" s="1">
        <v>0</v>
      </c>
      <c r="AJ708" s="1">
        <v>0</v>
      </c>
      <c r="AK708" s="6" t="str">
        <f>+IF(Tabla1[[#This Row],[REQUEST_TY]]="SR MANTENIMIENTO CORRECTIVO", "EMERGENCIA", "OTROS")</f>
        <v>EMERGENCIA</v>
      </c>
      <c r="AL708" s="6" t="str">
        <f>+_xlfn.IFS(Tabla1[[#This Row],[Veces obj]]&lt;=1,"0-1",Tabla1[[#This Row],[Veces obj]]&lt;=2,"1-2",Tabla1[[#This Row],[Veces obj]]&lt;=3,"2-3",TRUE,"&gt;3")</f>
        <v>0-1</v>
      </c>
      <c r="AM708" s="6" t="str">
        <f>+_xlfn.IFS(MONTH(Tabla1[[#This Row],[MES]])&lt;=3,"Q1",MONTH(Tabla1[[#This Row],[MES]])&lt;=6,"Q2",MONTH(Tabla1[[#This Row],[MES]])&lt;=9,"Q3",TRUE,"Q4")</f>
        <v>Q1</v>
      </c>
      <c r="AN708" t="str">
        <f>+IFERROR(VLOOKUP(Tabla1[[#This Row],[CUENTA]],CTAS[],2,0),"OTROS")</f>
        <v>OTROS</v>
      </c>
      <c r="AP708" t="str">
        <f>+IFERROR(VLOOKUP(Tabla1[[#This Row],[EMPLEADO]],IS[],3,0),"OTROS")</f>
        <v>OTROS</v>
      </c>
      <c r="AQ708" t="str">
        <f>+IFERROR(VLOOKUP(Tabla1[[#This Row],[EMPLEADO]],IS[[NÓMINA]:[INGENIERO]],2,0),"OTROS")</f>
        <v>OTROS</v>
      </c>
    </row>
    <row r="709" spans="1:43" x14ac:dyDescent="0.25">
      <c r="A709" t="s">
        <v>4444</v>
      </c>
      <c r="B709">
        <v>1</v>
      </c>
      <c r="C709" t="s">
        <v>6325</v>
      </c>
      <c r="D709" t="s">
        <v>38</v>
      </c>
      <c r="E709" t="s">
        <v>133</v>
      </c>
      <c r="F709" t="s">
        <v>6326</v>
      </c>
      <c r="G709" s="17" t="s">
        <v>2958</v>
      </c>
      <c r="H709" t="s">
        <v>220</v>
      </c>
      <c r="I709" t="s">
        <v>43</v>
      </c>
      <c r="J709" t="s">
        <v>8</v>
      </c>
      <c r="K709" t="s">
        <v>59</v>
      </c>
      <c r="L709" t="s">
        <v>2959</v>
      </c>
      <c r="M709" t="s">
        <v>736</v>
      </c>
      <c r="N709">
        <v>0</v>
      </c>
      <c r="O709" t="s">
        <v>47</v>
      </c>
      <c r="P709">
        <v>19</v>
      </c>
      <c r="Q709" t="s">
        <v>62</v>
      </c>
      <c r="R709" t="s">
        <v>138</v>
      </c>
      <c r="S709" t="s">
        <v>139</v>
      </c>
      <c r="T709" t="s">
        <v>51</v>
      </c>
      <c r="U709" t="s">
        <v>262</v>
      </c>
      <c r="V709">
        <v>1.05</v>
      </c>
      <c r="W709" s="1">
        <v>1651.6500000000003</v>
      </c>
      <c r="X709">
        <v>1</v>
      </c>
      <c r="Y709">
        <v>0.97</v>
      </c>
      <c r="Z709">
        <v>4</v>
      </c>
      <c r="AA709">
        <v>0.24249999999999999</v>
      </c>
      <c r="AB709" s="2">
        <v>0</v>
      </c>
      <c r="AC709" s="1">
        <v>0</v>
      </c>
      <c r="AD709" s="7">
        <v>43514</v>
      </c>
      <c r="AE709" s="7">
        <v>43514</v>
      </c>
      <c r="AF709">
        <v>0</v>
      </c>
      <c r="AG709" t="s">
        <v>53</v>
      </c>
      <c r="AH709" s="2">
        <v>0</v>
      </c>
      <c r="AI709" s="1">
        <v>0</v>
      </c>
      <c r="AJ709" s="1">
        <v>0</v>
      </c>
      <c r="AK709" s="6" t="str">
        <f>+IF(Tabla1[[#This Row],[REQUEST_TY]]="SR MANTENIMIENTO CORRECTIVO", "EMERGENCIA", "OTROS")</f>
        <v>EMERGENCIA</v>
      </c>
      <c r="AL709" s="6" t="str">
        <f>+_xlfn.IFS(Tabla1[[#This Row],[Veces obj]]&lt;=1,"0-1",Tabla1[[#This Row],[Veces obj]]&lt;=2,"1-2",Tabla1[[#This Row],[Veces obj]]&lt;=3,"2-3",TRUE,"&gt;3")</f>
        <v>0-1</v>
      </c>
      <c r="AM709" s="6" t="str">
        <f>+_xlfn.IFS(MONTH(Tabla1[[#This Row],[MES]])&lt;=3,"Q1",MONTH(Tabla1[[#This Row],[MES]])&lt;=6,"Q2",MONTH(Tabla1[[#This Row],[MES]])&lt;=9,"Q3",TRUE,"Q4")</f>
        <v>Q1</v>
      </c>
      <c r="AN709" t="str">
        <f>+IFERROR(VLOOKUP(Tabla1[[#This Row],[CUENTA]],CTAS[],2,0),"OTROS")</f>
        <v>OTROS</v>
      </c>
      <c r="AP709" t="str">
        <f>+IFERROR(VLOOKUP(Tabla1[[#This Row],[EMPLEADO]],IS[],3,0),"OTROS")</f>
        <v>OTROS</v>
      </c>
      <c r="AQ709" t="str">
        <f>+IFERROR(VLOOKUP(Tabla1[[#This Row],[EMPLEADO]],IS[[NÓMINA]:[INGENIERO]],2,0),"OTROS")</f>
        <v>OTROS</v>
      </c>
    </row>
    <row r="710" spans="1:43" x14ac:dyDescent="0.25">
      <c r="A710" t="s">
        <v>4444</v>
      </c>
      <c r="B710">
        <v>1</v>
      </c>
      <c r="C710" t="s">
        <v>7130</v>
      </c>
      <c r="D710" t="s">
        <v>38</v>
      </c>
      <c r="E710" t="s">
        <v>133</v>
      </c>
      <c r="F710" t="s">
        <v>7131</v>
      </c>
      <c r="G710" s="17" t="s">
        <v>2332</v>
      </c>
      <c r="H710" t="s">
        <v>1063</v>
      </c>
      <c r="I710" t="s">
        <v>43</v>
      </c>
      <c r="J710" t="s">
        <v>8</v>
      </c>
      <c r="K710" t="s">
        <v>59</v>
      </c>
      <c r="L710" t="s">
        <v>2333</v>
      </c>
      <c r="M710" t="s">
        <v>387</v>
      </c>
      <c r="N710">
        <v>0</v>
      </c>
      <c r="O710" t="s">
        <v>47</v>
      </c>
      <c r="P710">
        <v>33</v>
      </c>
      <c r="Q710" t="s">
        <v>82</v>
      </c>
      <c r="R710" t="s">
        <v>138</v>
      </c>
      <c r="S710" t="s">
        <v>139</v>
      </c>
      <c r="T710" t="s">
        <v>51</v>
      </c>
      <c r="U710" t="s">
        <v>140</v>
      </c>
      <c r="V710">
        <v>1.1000000000000001</v>
      </c>
      <c r="W710" s="1">
        <v>1730.3000000000004</v>
      </c>
      <c r="X710">
        <v>1</v>
      </c>
      <c r="Y710">
        <v>0.97</v>
      </c>
      <c r="Z710">
        <v>4</v>
      </c>
      <c r="AA710">
        <v>0.24249999999999999</v>
      </c>
      <c r="AB710" s="2">
        <v>0</v>
      </c>
      <c r="AC710" s="1">
        <v>0</v>
      </c>
      <c r="AD710" s="7">
        <v>43522</v>
      </c>
      <c r="AE710" s="7">
        <v>43522</v>
      </c>
      <c r="AF710">
        <v>0</v>
      </c>
      <c r="AG710" t="s">
        <v>53</v>
      </c>
      <c r="AH710" s="2">
        <v>0</v>
      </c>
      <c r="AI710" s="1">
        <v>0</v>
      </c>
      <c r="AJ710" s="1">
        <v>0</v>
      </c>
      <c r="AK710" s="6" t="str">
        <f>+IF(Tabla1[[#This Row],[REQUEST_TY]]="SR MANTENIMIENTO CORRECTIVO", "EMERGENCIA", "OTROS")</f>
        <v>EMERGENCIA</v>
      </c>
      <c r="AL710" s="6" t="str">
        <f>+_xlfn.IFS(Tabla1[[#This Row],[Veces obj]]&lt;=1,"0-1",Tabla1[[#This Row],[Veces obj]]&lt;=2,"1-2",Tabla1[[#This Row],[Veces obj]]&lt;=3,"2-3",TRUE,"&gt;3")</f>
        <v>0-1</v>
      </c>
      <c r="AM710" s="6" t="str">
        <f>+_xlfn.IFS(MONTH(Tabla1[[#This Row],[MES]])&lt;=3,"Q1",MONTH(Tabla1[[#This Row],[MES]])&lt;=6,"Q2",MONTH(Tabla1[[#This Row],[MES]])&lt;=9,"Q3",TRUE,"Q4")</f>
        <v>Q1</v>
      </c>
      <c r="AN710" t="str">
        <f>+IFERROR(VLOOKUP(Tabla1[[#This Row],[CUENTA]],CTAS[],2,0),"OTROS")</f>
        <v>OTROS</v>
      </c>
      <c r="AP710" t="str">
        <f>+IFERROR(VLOOKUP(Tabla1[[#This Row],[EMPLEADO]],IS[],3,0),"OTROS")</f>
        <v>OTROS</v>
      </c>
      <c r="AQ710" t="str">
        <f>+IFERROR(VLOOKUP(Tabla1[[#This Row],[EMPLEADO]],IS[[NÓMINA]:[INGENIERO]],2,0),"OTROS")</f>
        <v>OTROS</v>
      </c>
    </row>
    <row r="711" spans="1:43" x14ac:dyDescent="0.25">
      <c r="A711" t="s">
        <v>36</v>
      </c>
      <c r="B711">
        <v>1</v>
      </c>
      <c r="C711" t="s">
        <v>1518</v>
      </c>
      <c r="D711" t="s">
        <v>38</v>
      </c>
      <c r="E711" t="s">
        <v>558</v>
      </c>
      <c r="F711" t="s">
        <v>1519</v>
      </c>
      <c r="G711" s="17" t="s">
        <v>1520</v>
      </c>
      <c r="H711" t="s">
        <v>1211</v>
      </c>
      <c r="I711" t="s">
        <v>43</v>
      </c>
      <c r="J711" t="s">
        <v>8</v>
      </c>
      <c r="K711" t="s">
        <v>1521</v>
      </c>
      <c r="L711" t="s">
        <v>1522</v>
      </c>
      <c r="M711" t="s">
        <v>1523</v>
      </c>
      <c r="N711">
        <v>0</v>
      </c>
      <c r="O711" t="s">
        <v>47</v>
      </c>
      <c r="P711">
        <v>48</v>
      </c>
      <c r="Q711" t="s">
        <v>82</v>
      </c>
      <c r="R711" t="s">
        <v>95</v>
      </c>
      <c r="S711" t="s">
        <v>64</v>
      </c>
      <c r="T711" t="s">
        <v>51</v>
      </c>
      <c r="U711" t="s">
        <v>83</v>
      </c>
      <c r="V711">
        <v>1.05</v>
      </c>
      <c r="W711" s="1">
        <v>1433.25</v>
      </c>
      <c r="X711">
        <v>1</v>
      </c>
      <c r="Y711">
        <v>1.22</v>
      </c>
      <c r="Z711">
        <v>5</v>
      </c>
      <c r="AA711">
        <v>0.24399999999999999</v>
      </c>
      <c r="AB711" s="2">
        <v>0</v>
      </c>
      <c r="AC711" s="1">
        <v>0</v>
      </c>
      <c r="AD711" s="7">
        <v>43467</v>
      </c>
      <c r="AE711" s="7">
        <v>43467</v>
      </c>
      <c r="AF711">
        <v>0</v>
      </c>
      <c r="AG711" t="s">
        <v>53</v>
      </c>
      <c r="AH711" s="2">
        <v>0</v>
      </c>
      <c r="AI711" s="1">
        <v>0</v>
      </c>
      <c r="AJ711" s="1">
        <v>0</v>
      </c>
      <c r="AK711" s="6" t="str">
        <f>+IF(Tabla1[[#This Row],[REQUEST_TY]]="SR MANTENIMIENTO CORRECTIVO", "EMERGENCIA", "OTROS")</f>
        <v>EMERGENCIA</v>
      </c>
      <c r="AL711" s="6" t="str">
        <f>+_xlfn.IFS(Tabla1[[#This Row],[Veces obj]]&lt;=1,"0-1",Tabla1[[#This Row],[Veces obj]]&lt;=2,"1-2",Tabla1[[#This Row],[Veces obj]]&lt;=3,"2-3",TRUE,"&gt;3")</f>
        <v>0-1</v>
      </c>
      <c r="AM711" s="6" t="str">
        <f>+_xlfn.IFS(MONTH(Tabla1[[#This Row],[MES]])&lt;=3,"Q1",MONTH(Tabla1[[#This Row],[MES]])&lt;=6,"Q2",MONTH(Tabla1[[#This Row],[MES]])&lt;=9,"Q3",TRUE,"Q4")</f>
        <v>Q1</v>
      </c>
      <c r="AN711" t="str">
        <f>+IFERROR(VLOOKUP(Tabla1[[#This Row],[CUENTA]],CTAS[],2,0),"OTROS")</f>
        <v>OTROS</v>
      </c>
      <c r="AP711" t="str">
        <f>+IFERROR(VLOOKUP(Tabla1[[#This Row],[EMPLEADO]],IS[],3,0),"OTROS")</f>
        <v>OTROS</v>
      </c>
      <c r="AQ711" t="str">
        <f>+IFERROR(VLOOKUP(Tabla1[[#This Row],[EMPLEADO]],IS[[NÓMINA]:[INGENIERO]],2,0),"OTROS")</f>
        <v>OTROS</v>
      </c>
    </row>
    <row r="712" spans="1:43" x14ac:dyDescent="0.25">
      <c r="A712" t="s">
        <v>36</v>
      </c>
      <c r="B712">
        <v>1</v>
      </c>
      <c r="C712" t="s">
        <v>1524</v>
      </c>
      <c r="D712" t="s">
        <v>38</v>
      </c>
      <c r="E712" t="s">
        <v>39</v>
      </c>
      <c r="F712" t="s">
        <v>1525</v>
      </c>
      <c r="G712" s="17" t="s">
        <v>1526</v>
      </c>
      <c r="H712" t="s">
        <v>1211</v>
      </c>
      <c r="I712" t="s">
        <v>43</v>
      </c>
      <c r="J712" t="s">
        <v>8</v>
      </c>
      <c r="K712" t="s">
        <v>117</v>
      </c>
      <c r="L712" t="s">
        <v>1527</v>
      </c>
      <c r="M712" t="s">
        <v>1213</v>
      </c>
      <c r="N712">
        <v>0</v>
      </c>
      <c r="O712" t="s">
        <v>47</v>
      </c>
      <c r="P712">
        <v>499</v>
      </c>
      <c r="Q712" t="s">
        <v>48</v>
      </c>
      <c r="R712" t="s">
        <v>49</v>
      </c>
      <c r="S712" t="s">
        <v>50</v>
      </c>
      <c r="T712" t="s">
        <v>51</v>
      </c>
      <c r="U712" t="s">
        <v>52</v>
      </c>
      <c r="V712">
        <v>1.05</v>
      </c>
      <c r="W712" s="1">
        <v>750.75000000000011</v>
      </c>
      <c r="X712">
        <v>1</v>
      </c>
      <c r="Y712">
        <v>1.22</v>
      </c>
      <c r="Z712">
        <v>5</v>
      </c>
      <c r="AA712">
        <v>0.24399999999999999</v>
      </c>
      <c r="AB712" s="2">
        <v>0</v>
      </c>
      <c r="AC712" s="1">
        <v>0</v>
      </c>
      <c r="AD712" s="7">
        <v>43483</v>
      </c>
      <c r="AE712" s="7">
        <v>43485</v>
      </c>
      <c r="AF712">
        <v>0</v>
      </c>
      <c r="AG712" t="s">
        <v>53</v>
      </c>
      <c r="AH712" s="2">
        <v>0</v>
      </c>
      <c r="AI712" s="1">
        <v>0</v>
      </c>
      <c r="AJ712" s="1">
        <v>0</v>
      </c>
      <c r="AK712" s="6" t="str">
        <f>+IF(Tabla1[[#This Row],[REQUEST_TY]]="SR MANTENIMIENTO CORRECTIVO", "EMERGENCIA", "OTROS")</f>
        <v>EMERGENCIA</v>
      </c>
      <c r="AL712" s="6" t="str">
        <f>+_xlfn.IFS(Tabla1[[#This Row],[Veces obj]]&lt;=1,"0-1",Tabla1[[#This Row],[Veces obj]]&lt;=2,"1-2",Tabla1[[#This Row],[Veces obj]]&lt;=3,"2-3",TRUE,"&gt;3")</f>
        <v>0-1</v>
      </c>
      <c r="AM712" s="6" t="str">
        <f>+_xlfn.IFS(MONTH(Tabla1[[#This Row],[MES]])&lt;=3,"Q1",MONTH(Tabla1[[#This Row],[MES]])&lt;=6,"Q2",MONTH(Tabla1[[#This Row],[MES]])&lt;=9,"Q3",TRUE,"Q4")</f>
        <v>Q1</v>
      </c>
      <c r="AN712" t="str">
        <f>+IFERROR(VLOOKUP(Tabla1[[#This Row],[CUENTA]],CTAS[],2,0),"OTROS")</f>
        <v>OTROS</v>
      </c>
      <c r="AP712" t="str">
        <f>+IFERROR(VLOOKUP(Tabla1[[#This Row],[EMPLEADO]],IS[],3,0),"OTROS")</f>
        <v>OTROS</v>
      </c>
      <c r="AQ712" t="str">
        <f>+IFERROR(VLOOKUP(Tabla1[[#This Row],[EMPLEADO]],IS[[NÓMINA]:[INGENIERO]],2,0),"OTROS")</f>
        <v>OTROS</v>
      </c>
    </row>
    <row r="713" spans="1:43" x14ac:dyDescent="0.25">
      <c r="A713" t="s">
        <v>4444</v>
      </c>
      <c r="B713">
        <v>1</v>
      </c>
      <c r="C713" t="s">
        <v>6519</v>
      </c>
      <c r="D713" t="s">
        <v>3370</v>
      </c>
      <c r="E713" t="s">
        <v>507</v>
      </c>
      <c r="F713" t="s">
        <v>6520</v>
      </c>
      <c r="G713" s="17" t="s">
        <v>6521</v>
      </c>
      <c r="H713" t="s">
        <v>266</v>
      </c>
      <c r="I713" t="s">
        <v>43</v>
      </c>
      <c r="J713" t="s">
        <v>8</v>
      </c>
      <c r="K713" t="s">
        <v>151</v>
      </c>
      <c r="L713" t="s">
        <v>185</v>
      </c>
      <c r="M713" t="s">
        <v>73</v>
      </c>
      <c r="N713">
        <v>0</v>
      </c>
      <c r="O713" t="s">
        <v>47</v>
      </c>
      <c r="P713" t="s">
        <v>822</v>
      </c>
      <c r="Q713" t="s">
        <v>48</v>
      </c>
      <c r="R713" t="s">
        <v>242</v>
      </c>
      <c r="S713" t="s">
        <v>64</v>
      </c>
      <c r="T713" t="s">
        <v>51</v>
      </c>
      <c r="U713" t="s">
        <v>96</v>
      </c>
      <c r="V713">
        <v>1</v>
      </c>
      <c r="W713" s="1">
        <v>2047.5</v>
      </c>
      <c r="X713">
        <v>0</v>
      </c>
      <c r="Y713">
        <v>5</v>
      </c>
      <c r="Z713">
        <v>5</v>
      </c>
      <c r="AA713">
        <v>1</v>
      </c>
      <c r="AB713" s="2">
        <v>0</v>
      </c>
      <c r="AC713" s="1">
        <v>0</v>
      </c>
      <c r="AD713" s="7">
        <v>43515</v>
      </c>
      <c r="AE713" s="7">
        <v>43516</v>
      </c>
      <c r="AF713">
        <v>1</v>
      </c>
      <c r="AG713" t="s">
        <v>53</v>
      </c>
      <c r="AH713" s="2">
        <v>0</v>
      </c>
      <c r="AI713" s="1">
        <v>0</v>
      </c>
      <c r="AJ713" s="1">
        <v>0</v>
      </c>
      <c r="AK713" s="6" t="str">
        <f>+IF(Tabla1[[#This Row],[REQUEST_TY]]="SR MANTENIMIENTO CORRECTIVO", "EMERGENCIA", "OTROS")</f>
        <v>OTROS</v>
      </c>
      <c r="AL713" s="6" t="str">
        <f>+_xlfn.IFS(Tabla1[[#This Row],[Veces obj]]&lt;=1,"0-1",Tabla1[[#This Row],[Veces obj]]&lt;=2,"1-2",Tabla1[[#This Row],[Veces obj]]&lt;=3,"2-3",TRUE,"&gt;3")</f>
        <v>0-1</v>
      </c>
      <c r="AM713" s="6" t="str">
        <f>+_xlfn.IFS(MONTH(Tabla1[[#This Row],[MES]])&lt;=3,"Q1",MONTH(Tabla1[[#This Row],[MES]])&lt;=6,"Q2",MONTH(Tabla1[[#This Row],[MES]])&lt;=9,"Q3",TRUE,"Q4")</f>
        <v>Q1</v>
      </c>
      <c r="AN713" t="str">
        <f>+IFERROR(VLOOKUP(Tabla1[[#This Row],[CUENTA]],CTAS[],2,0),"OTROS")</f>
        <v>HONEYWELL</v>
      </c>
      <c r="AO713">
        <v>1</v>
      </c>
      <c r="AP713" t="str">
        <f>+IFERROR(VLOOKUP(Tabla1[[#This Row],[EMPLEADO]],IS[],3,0),"OTROS")</f>
        <v>JUAREZ</v>
      </c>
      <c r="AQ713" t="str">
        <f>+IFERROR(VLOOKUP(Tabla1[[#This Row],[EMPLEADO]],IS[[NÓMINA]:[INGENIERO]],2,0),"OTROS")</f>
        <v>CESAR MAR</v>
      </c>
    </row>
    <row r="714" spans="1:43" x14ac:dyDescent="0.25">
      <c r="A714" t="s">
        <v>4444</v>
      </c>
      <c r="B714">
        <v>1</v>
      </c>
      <c r="C714" t="s">
        <v>4790</v>
      </c>
      <c r="D714" t="s">
        <v>38</v>
      </c>
      <c r="E714" t="s">
        <v>76</v>
      </c>
      <c r="F714" t="s">
        <v>4791</v>
      </c>
      <c r="G714" s="17" t="s">
        <v>4106</v>
      </c>
      <c r="H714" t="s">
        <v>1572</v>
      </c>
      <c r="I714" t="s">
        <v>43</v>
      </c>
      <c r="J714" t="s">
        <v>8</v>
      </c>
      <c r="K714" t="s">
        <v>102</v>
      </c>
      <c r="L714" t="s">
        <v>3190</v>
      </c>
      <c r="M714" t="s">
        <v>1868</v>
      </c>
      <c r="N714">
        <v>0</v>
      </c>
      <c r="O714" t="s">
        <v>47</v>
      </c>
      <c r="P714">
        <v>11</v>
      </c>
      <c r="Q714" t="s">
        <v>194</v>
      </c>
      <c r="R714" t="s">
        <v>63</v>
      </c>
      <c r="S714" t="s">
        <v>64</v>
      </c>
      <c r="T714" t="s">
        <v>51</v>
      </c>
      <c r="U714" t="s">
        <v>195</v>
      </c>
      <c r="V714">
        <v>0.6</v>
      </c>
      <c r="W714" s="1">
        <v>819</v>
      </c>
      <c r="X714">
        <v>1</v>
      </c>
      <c r="Y714">
        <v>1.22</v>
      </c>
      <c r="Z714">
        <v>5</v>
      </c>
      <c r="AA714">
        <v>0.24399999999999999</v>
      </c>
      <c r="AB714" s="2">
        <v>0</v>
      </c>
      <c r="AC714" s="1">
        <v>0</v>
      </c>
      <c r="AD714" s="7">
        <v>43502</v>
      </c>
      <c r="AE714" s="7">
        <v>43503</v>
      </c>
      <c r="AF714">
        <v>1</v>
      </c>
      <c r="AG714" t="s">
        <v>53</v>
      </c>
      <c r="AH714" s="2">
        <v>0</v>
      </c>
      <c r="AI714" s="1">
        <v>0</v>
      </c>
      <c r="AJ714" s="1">
        <v>0</v>
      </c>
      <c r="AK714" s="6" t="str">
        <f>+IF(Tabla1[[#This Row],[REQUEST_TY]]="SR MANTENIMIENTO CORRECTIVO", "EMERGENCIA", "OTROS")</f>
        <v>EMERGENCIA</v>
      </c>
      <c r="AL714" s="6" t="str">
        <f>+_xlfn.IFS(Tabla1[[#This Row],[Veces obj]]&lt;=1,"0-1",Tabla1[[#This Row],[Veces obj]]&lt;=2,"1-2",Tabla1[[#This Row],[Veces obj]]&lt;=3,"2-3",TRUE,"&gt;3")</f>
        <v>0-1</v>
      </c>
      <c r="AM714" s="6" t="str">
        <f>+_xlfn.IFS(MONTH(Tabla1[[#This Row],[MES]])&lt;=3,"Q1",MONTH(Tabla1[[#This Row],[MES]])&lt;=6,"Q2",MONTH(Tabla1[[#This Row],[MES]])&lt;=9,"Q3",TRUE,"Q4")</f>
        <v>Q1</v>
      </c>
      <c r="AN714" t="str">
        <f>+IFERROR(VLOOKUP(Tabla1[[#This Row],[CUENTA]],CTAS[],2,0),"OTROS")</f>
        <v>OTROS</v>
      </c>
      <c r="AP714" t="str">
        <f>+IFERROR(VLOOKUP(Tabla1[[#This Row],[EMPLEADO]],IS[],3,0),"OTROS")</f>
        <v>OTROS</v>
      </c>
      <c r="AQ714" t="str">
        <f>+IFERROR(VLOOKUP(Tabla1[[#This Row],[EMPLEADO]],IS[[NÓMINA]:[INGENIERO]],2,0),"OTROS")</f>
        <v>OTROS</v>
      </c>
    </row>
    <row r="715" spans="1:43" x14ac:dyDescent="0.25">
      <c r="A715" t="s">
        <v>4444</v>
      </c>
      <c r="B715">
        <v>1</v>
      </c>
      <c r="C715" t="s">
        <v>6937</v>
      </c>
      <c r="D715" t="s">
        <v>38</v>
      </c>
      <c r="E715" t="s">
        <v>39</v>
      </c>
      <c r="F715" t="s">
        <v>6938</v>
      </c>
      <c r="G715" s="17" t="s">
        <v>6939</v>
      </c>
      <c r="H715" t="s">
        <v>42</v>
      </c>
      <c r="I715" t="s">
        <v>43</v>
      </c>
      <c r="J715" t="s">
        <v>8</v>
      </c>
      <c r="K715" t="s">
        <v>798</v>
      </c>
      <c r="L715" t="s">
        <v>3147</v>
      </c>
      <c r="M715" t="s">
        <v>794</v>
      </c>
      <c r="N715">
        <v>1</v>
      </c>
      <c r="O715" t="s">
        <v>47</v>
      </c>
      <c r="P715">
        <v>2640</v>
      </c>
      <c r="Q715" t="s">
        <v>48</v>
      </c>
      <c r="R715" t="s">
        <v>49</v>
      </c>
      <c r="S715" t="s">
        <v>50</v>
      </c>
      <c r="T715" t="s">
        <v>51</v>
      </c>
      <c r="U715" t="s">
        <v>52</v>
      </c>
      <c r="V715">
        <v>1.05</v>
      </c>
      <c r="W715" s="1">
        <v>0</v>
      </c>
      <c r="X715">
        <v>1</v>
      </c>
      <c r="Y715">
        <v>1.22</v>
      </c>
      <c r="Z715">
        <v>5</v>
      </c>
      <c r="AA715">
        <v>0.24399999999999999</v>
      </c>
      <c r="AB715" s="2">
        <v>0</v>
      </c>
      <c r="AC715" s="1">
        <v>0</v>
      </c>
      <c r="AD715" s="7">
        <v>43518</v>
      </c>
      <c r="AE715" s="7">
        <v>43518</v>
      </c>
      <c r="AF715">
        <v>0</v>
      </c>
      <c r="AG715" t="s">
        <v>53</v>
      </c>
      <c r="AH715" s="2">
        <v>0</v>
      </c>
      <c r="AI715" s="1">
        <v>0</v>
      </c>
      <c r="AJ715" s="1">
        <v>0</v>
      </c>
      <c r="AK715" s="6" t="str">
        <f>+IF(Tabla1[[#This Row],[REQUEST_TY]]="SR MANTENIMIENTO CORRECTIVO", "EMERGENCIA", "OTROS")</f>
        <v>EMERGENCIA</v>
      </c>
      <c r="AL715" s="6" t="str">
        <f>+_xlfn.IFS(Tabla1[[#This Row],[Veces obj]]&lt;=1,"0-1",Tabla1[[#This Row],[Veces obj]]&lt;=2,"1-2",Tabla1[[#This Row],[Veces obj]]&lt;=3,"2-3",TRUE,"&gt;3")</f>
        <v>0-1</v>
      </c>
      <c r="AM715" s="6" t="str">
        <f>+_xlfn.IFS(MONTH(Tabla1[[#This Row],[MES]])&lt;=3,"Q1",MONTH(Tabla1[[#This Row],[MES]])&lt;=6,"Q2",MONTH(Tabla1[[#This Row],[MES]])&lt;=9,"Q3",TRUE,"Q4")</f>
        <v>Q1</v>
      </c>
      <c r="AN715" t="str">
        <f>+IFERROR(VLOOKUP(Tabla1[[#This Row],[CUENTA]],CTAS[],2,0),"OTROS")</f>
        <v>OTROS</v>
      </c>
      <c r="AP715" t="str">
        <f>+IFERROR(VLOOKUP(Tabla1[[#This Row],[EMPLEADO]],IS[],3,0),"OTROS")</f>
        <v>OTROS</v>
      </c>
      <c r="AQ715" t="str">
        <f>+IFERROR(VLOOKUP(Tabla1[[#This Row],[EMPLEADO]],IS[[NÓMINA]:[INGENIERO]],2,0),"OTROS")</f>
        <v>OTROS</v>
      </c>
    </row>
    <row r="716" spans="1:43" x14ac:dyDescent="0.25">
      <c r="A716" t="s">
        <v>36</v>
      </c>
      <c r="B716">
        <v>1</v>
      </c>
      <c r="C716" t="s">
        <v>1530</v>
      </c>
      <c r="D716" t="s">
        <v>38</v>
      </c>
      <c r="E716" t="s">
        <v>133</v>
      </c>
      <c r="F716" t="s">
        <v>1531</v>
      </c>
      <c r="G716" s="17" t="s">
        <v>1221</v>
      </c>
      <c r="H716" t="s">
        <v>213</v>
      </c>
      <c r="I716" t="s">
        <v>43</v>
      </c>
      <c r="J716" t="s">
        <v>8</v>
      </c>
      <c r="K716" t="s">
        <v>59</v>
      </c>
      <c r="L716" t="s">
        <v>1075</v>
      </c>
      <c r="M716" t="s">
        <v>215</v>
      </c>
      <c r="N716">
        <v>0</v>
      </c>
      <c r="O716" t="s">
        <v>47</v>
      </c>
      <c r="P716">
        <v>3</v>
      </c>
      <c r="Q716" t="s">
        <v>388</v>
      </c>
      <c r="R716" t="s">
        <v>138</v>
      </c>
      <c r="S716" t="s">
        <v>139</v>
      </c>
      <c r="T716" t="s">
        <v>51</v>
      </c>
      <c r="U716" t="s">
        <v>872</v>
      </c>
      <c r="V716">
        <v>0</v>
      </c>
      <c r="W716" s="1">
        <v>0</v>
      </c>
      <c r="X716">
        <v>1</v>
      </c>
      <c r="Y716">
        <v>0.98</v>
      </c>
      <c r="Z716">
        <v>4</v>
      </c>
      <c r="AA716">
        <v>0.245</v>
      </c>
      <c r="AB716" s="2">
        <v>0</v>
      </c>
      <c r="AC716" s="1">
        <v>0</v>
      </c>
      <c r="AD716" s="7">
        <v>43482</v>
      </c>
      <c r="AE716" s="7">
        <v>43483</v>
      </c>
      <c r="AF716">
        <v>1</v>
      </c>
      <c r="AG716" t="s">
        <v>53</v>
      </c>
      <c r="AH716" s="2">
        <v>0</v>
      </c>
      <c r="AI716" s="1">
        <v>0</v>
      </c>
      <c r="AJ716" s="1">
        <v>0</v>
      </c>
      <c r="AK716" s="6" t="str">
        <f>+IF(Tabla1[[#This Row],[REQUEST_TY]]="SR MANTENIMIENTO CORRECTIVO", "EMERGENCIA", "OTROS")</f>
        <v>EMERGENCIA</v>
      </c>
      <c r="AL716" s="6" t="str">
        <f>+_xlfn.IFS(Tabla1[[#This Row],[Veces obj]]&lt;=1,"0-1",Tabla1[[#This Row],[Veces obj]]&lt;=2,"1-2",Tabla1[[#This Row],[Veces obj]]&lt;=3,"2-3",TRUE,"&gt;3")</f>
        <v>0-1</v>
      </c>
      <c r="AM716" s="6" t="str">
        <f>+_xlfn.IFS(MONTH(Tabla1[[#This Row],[MES]])&lt;=3,"Q1",MONTH(Tabla1[[#This Row],[MES]])&lt;=6,"Q2",MONTH(Tabla1[[#This Row],[MES]])&lt;=9,"Q3",TRUE,"Q4")</f>
        <v>Q1</v>
      </c>
      <c r="AN716" t="str">
        <f>+IFERROR(VLOOKUP(Tabla1[[#This Row],[CUENTA]],CTAS[],2,0),"OTROS")</f>
        <v>OTROS</v>
      </c>
      <c r="AP716" t="str">
        <f>+IFERROR(VLOOKUP(Tabla1[[#This Row],[EMPLEADO]],IS[],3,0),"OTROS")</f>
        <v>OTROS</v>
      </c>
      <c r="AQ716" t="str">
        <f>+IFERROR(VLOOKUP(Tabla1[[#This Row],[EMPLEADO]],IS[[NÓMINA]:[INGENIERO]],2,0),"OTROS")</f>
        <v>OTROS</v>
      </c>
    </row>
    <row r="717" spans="1:43" x14ac:dyDescent="0.25">
      <c r="A717" t="s">
        <v>4444</v>
      </c>
      <c r="B717">
        <v>1</v>
      </c>
      <c r="C717" t="s">
        <v>7027</v>
      </c>
      <c r="D717" t="s">
        <v>38</v>
      </c>
      <c r="E717" t="s">
        <v>133</v>
      </c>
      <c r="F717" t="s">
        <v>7028</v>
      </c>
      <c r="G717" s="17" t="s">
        <v>2020</v>
      </c>
      <c r="H717" t="s">
        <v>136</v>
      </c>
      <c r="I717" t="s">
        <v>43</v>
      </c>
      <c r="J717" t="s">
        <v>8</v>
      </c>
      <c r="K717" t="s">
        <v>59</v>
      </c>
      <c r="L717" t="s">
        <v>1206</v>
      </c>
      <c r="M717" t="s">
        <v>61</v>
      </c>
      <c r="N717">
        <v>0</v>
      </c>
      <c r="O717" t="s">
        <v>47</v>
      </c>
      <c r="P717">
        <v>19</v>
      </c>
      <c r="Q717" t="s">
        <v>62</v>
      </c>
      <c r="R717" t="s">
        <v>138</v>
      </c>
      <c r="S717" t="s">
        <v>139</v>
      </c>
      <c r="T717" t="s">
        <v>51</v>
      </c>
      <c r="U717" t="s">
        <v>262</v>
      </c>
      <c r="V717">
        <v>1.05</v>
      </c>
      <c r="W717" s="1">
        <v>1651.6500000000003</v>
      </c>
      <c r="X717">
        <v>1</v>
      </c>
      <c r="Y717">
        <v>0.98</v>
      </c>
      <c r="Z717">
        <v>4</v>
      </c>
      <c r="AA717">
        <v>0.245</v>
      </c>
      <c r="AB717" s="2">
        <v>0</v>
      </c>
      <c r="AC717" s="1">
        <v>0</v>
      </c>
      <c r="AD717" s="7">
        <v>43521</v>
      </c>
      <c r="AE717" s="7">
        <v>43521</v>
      </c>
      <c r="AF717">
        <v>0</v>
      </c>
      <c r="AG717" t="s">
        <v>53</v>
      </c>
      <c r="AH717" s="2">
        <v>0</v>
      </c>
      <c r="AI717" s="1">
        <v>0</v>
      </c>
      <c r="AJ717" s="1">
        <v>0</v>
      </c>
      <c r="AK717" s="6" t="str">
        <f>+IF(Tabla1[[#This Row],[REQUEST_TY]]="SR MANTENIMIENTO CORRECTIVO", "EMERGENCIA", "OTROS")</f>
        <v>EMERGENCIA</v>
      </c>
      <c r="AL717" s="6" t="str">
        <f>+_xlfn.IFS(Tabla1[[#This Row],[Veces obj]]&lt;=1,"0-1",Tabla1[[#This Row],[Veces obj]]&lt;=2,"1-2",Tabla1[[#This Row],[Veces obj]]&lt;=3,"2-3",TRUE,"&gt;3")</f>
        <v>0-1</v>
      </c>
      <c r="AM717" s="6" t="str">
        <f>+_xlfn.IFS(MONTH(Tabla1[[#This Row],[MES]])&lt;=3,"Q1",MONTH(Tabla1[[#This Row],[MES]])&lt;=6,"Q2",MONTH(Tabla1[[#This Row],[MES]])&lt;=9,"Q3",TRUE,"Q4")</f>
        <v>Q1</v>
      </c>
      <c r="AN717" t="str">
        <f>+IFERROR(VLOOKUP(Tabla1[[#This Row],[CUENTA]],CTAS[],2,0),"OTROS")</f>
        <v>OTROS</v>
      </c>
      <c r="AP717" t="str">
        <f>+IFERROR(VLOOKUP(Tabla1[[#This Row],[EMPLEADO]],IS[],3,0),"OTROS")</f>
        <v>OTROS</v>
      </c>
      <c r="AQ717" t="str">
        <f>+IFERROR(VLOOKUP(Tabla1[[#This Row],[EMPLEADO]],IS[[NÓMINA]:[INGENIERO]],2,0),"OTROS")</f>
        <v>OTROS</v>
      </c>
    </row>
    <row r="718" spans="1:43" x14ac:dyDescent="0.25">
      <c r="A718" t="s">
        <v>36</v>
      </c>
      <c r="B718">
        <v>1</v>
      </c>
      <c r="C718" t="s">
        <v>1532</v>
      </c>
      <c r="D718" t="s">
        <v>38</v>
      </c>
      <c r="E718" t="s">
        <v>720</v>
      </c>
      <c r="F718" t="s">
        <v>1533</v>
      </c>
      <c r="G718" s="17" t="s">
        <v>1534</v>
      </c>
      <c r="H718" t="s">
        <v>691</v>
      </c>
      <c r="I718" t="s">
        <v>43</v>
      </c>
      <c r="J718" t="s">
        <v>8</v>
      </c>
      <c r="K718" t="s">
        <v>59</v>
      </c>
      <c r="L718" t="s">
        <v>1535</v>
      </c>
      <c r="M718" t="s">
        <v>1536</v>
      </c>
      <c r="N718">
        <v>0</v>
      </c>
      <c r="O718" t="s">
        <v>47</v>
      </c>
      <c r="P718">
        <v>141</v>
      </c>
      <c r="Q718" t="s">
        <v>48</v>
      </c>
      <c r="R718" t="s">
        <v>242</v>
      </c>
      <c r="S718" t="s">
        <v>64</v>
      </c>
      <c r="T718" t="s">
        <v>208</v>
      </c>
      <c r="U718" t="s">
        <v>96</v>
      </c>
      <c r="V718">
        <v>1.1000000000000001</v>
      </c>
      <c r="W718" s="1">
        <v>1501.5000000000002</v>
      </c>
      <c r="X718">
        <v>1</v>
      </c>
      <c r="Y718">
        <v>2.21</v>
      </c>
      <c r="Z718">
        <v>9</v>
      </c>
      <c r="AA718">
        <v>0.24555555555555555</v>
      </c>
      <c r="AB718" s="2">
        <v>0</v>
      </c>
      <c r="AC718" s="1">
        <v>0</v>
      </c>
      <c r="AD718" s="7">
        <v>43474</v>
      </c>
      <c r="AE718" s="7">
        <v>43475</v>
      </c>
      <c r="AF718">
        <v>1</v>
      </c>
      <c r="AG718" t="s">
        <v>53</v>
      </c>
      <c r="AH718" s="2">
        <v>0</v>
      </c>
      <c r="AI718" s="1">
        <v>0</v>
      </c>
      <c r="AJ718" s="1">
        <v>0</v>
      </c>
      <c r="AK718" s="6" t="str">
        <f>+IF(Tabla1[[#This Row],[REQUEST_TY]]="SR MANTENIMIENTO CORRECTIVO", "EMERGENCIA", "OTROS")</f>
        <v>EMERGENCIA</v>
      </c>
      <c r="AL718" s="6" t="str">
        <f>+_xlfn.IFS(Tabla1[[#This Row],[Veces obj]]&lt;=1,"0-1",Tabla1[[#This Row],[Veces obj]]&lt;=2,"1-2",Tabla1[[#This Row],[Veces obj]]&lt;=3,"2-3",TRUE,"&gt;3")</f>
        <v>0-1</v>
      </c>
      <c r="AM718" s="6" t="str">
        <f>+_xlfn.IFS(MONTH(Tabla1[[#This Row],[MES]])&lt;=3,"Q1",MONTH(Tabla1[[#This Row],[MES]])&lt;=6,"Q2",MONTH(Tabla1[[#This Row],[MES]])&lt;=9,"Q3",TRUE,"Q4")</f>
        <v>Q1</v>
      </c>
      <c r="AN718" t="str">
        <f>+IFERROR(VLOOKUP(Tabla1[[#This Row],[CUENTA]],CTAS[],2,0),"OTROS")</f>
        <v>OTROS</v>
      </c>
      <c r="AP718" t="str">
        <f>+IFERROR(VLOOKUP(Tabla1[[#This Row],[EMPLEADO]],IS[],3,0),"OTROS")</f>
        <v>OTROS</v>
      </c>
      <c r="AQ718" t="str">
        <f>+IFERROR(VLOOKUP(Tabla1[[#This Row],[EMPLEADO]],IS[[NÓMINA]:[INGENIERO]],2,0),"OTROS")</f>
        <v>OTROS</v>
      </c>
    </row>
    <row r="719" spans="1:43" x14ac:dyDescent="0.25">
      <c r="A719" t="s">
        <v>4444</v>
      </c>
      <c r="B719">
        <v>1</v>
      </c>
      <c r="C719" t="s">
        <v>6522</v>
      </c>
      <c r="D719" t="s">
        <v>3370</v>
      </c>
      <c r="E719" t="s">
        <v>3627</v>
      </c>
      <c r="F719" t="s">
        <v>6523</v>
      </c>
      <c r="G719" s="17" t="s">
        <v>6524</v>
      </c>
      <c r="H719" t="s">
        <v>266</v>
      </c>
      <c r="I719" t="s">
        <v>43</v>
      </c>
      <c r="J719" t="s">
        <v>8</v>
      </c>
      <c r="K719" t="s">
        <v>151</v>
      </c>
      <c r="L719" t="s">
        <v>185</v>
      </c>
      <c r="M719" t="s">
        <v>73</v>
      </c>
      <c r="N719">
        <v>0</v>
      </c>
      <c r="O719" t="s">
        <v>47</v>
      </c>
      <c r="P719" t="s">
        <v>822</v>
      </c>
      <c r="Q719" t="s">
        <v>48</v>
      </c>
      <c r="R719" t="s">
        <v>153</v>
      </c>
      <c r="S719" t="s">
        <v>50</v>
      </c>
      <c r="T719" t="s">
        <v>51</v>
      </c>
      <c r="U719" t="s">
        <v>52</v>
      </c>
      <c r="V719">
        <v>1</v>
      </c>
      <c r="W719" s="1">
        <v>1072.5000000000002</v>
      </c>
      <c r="X719">
        <v>0</v>
      </c>
      <c r="Y719">
        <v>5</v>
      </c>
      <c r="Z719">
        <v>5</v>
      </c>
      <c r="AA719">
        <v>1</v>
      </c>
      <c r="AB719" s="2">
        <v>0</v>
      </c>
      <c r="AC719" s="1">
        <v>0</v>
      </c>
      <c r="AD719" s="7">
        <v>43516</v>
      </c>
      <c r="AE719" s="7">
        <v>43517</v>
      </c>
      <c r="AF719">
        <v>1</v>
      </c>
      <c r="AG719" t="s">
        <v>53</v>
      </c>
      <c r="AH719" s="2">
        <v>0</v>
      </c>
      <c r="AI719" s="1">
        <v>0</v>
      </c>
      <c r="AJ719" s="1">
        <v>0</v>
      </c>
      <c r="AK719" s="6" t="str">
        <f>+IF(Tabla1[[#This Row],[REQUEST_TY]]="SR MANTENIMIENTO CORRECTIVO", "EMERGENCIA", "OTROS")</f>
        <v>OTROS</v>
      </c>
      <c r="AL719" s="6" t="str">
        <f>+_xlfn.IFS(Tabla1[[#This Row],[Veces obj]]&lt;=1,"0-1",Tabla1[[#This Row],[Veces obj]]&lt;=2,"1-2",Tabla1[[#This Row],[Veces obj]]&lt;=3,"2-3",TRUE,"&gt;3")</f>
        <v>0-1</v>
      </c>
      <c r="AM719" s="6" t="str">
        <f>+_xlfn.IFS(MONTH(Tabla1[[#This Row],[MES]])&lt;=3,"Q1",MONTH(Tabla1[[#This Row],[MES]])&lt;=6,"Q2",MONTH(Tabla1[[#This Row],[MES]])&lt;=9,"Q3",TRUE,"Q4")</f>
        <v>Q1</v>
      </c>
      <c r="AN719" t="str">
        <f>+IFERROR(VLOOKUP(Tabla1[[#This Row],[CUENTA]],CTAS[],2,0),"OTROS")</f>
        <v>HONEYWELL</v>
      </c>
      <c r="AO719">
        <v>1</v>
      </c>
      <c r="AP719" t="str">
        <f>+IFERROR(VLOOKUP(Tabla1[[#This Row],[EMPLEADO]],IS[],3,0),"OTROS")</f>
        <v>JUAREZ</v>
      </c>
      <c r="AQ719" t="str">
        <f>+IFERROR(VLOOKUP(Tabla1[[#This Row],[EMPLEADO]],IS[[NÓMINA]:[INGENIERO]],2,0),"OTROS")</f>
        <v>CESAR MAR</v>
      </c>
    </row>
    <row r="720" spans="1:43" x14ac:dyDescent="0.25">
      <c r="A720" t="s">
        <v>4444</v>
      </c>
      <c r="B720">
        <v>1</v>
      </c>
      <c r="C720" t="s">
        <v>6525</v>
      </c>
      <c r="D720" t="s">
        <v>3370</v>
      </c>
      <c r="E720" t="s">
        <v>3627</v>
      </c>
      <c r="F720" t="s">
        <v>6526</v>
      </c>
      <c r="G720" s="17" t="s">
        <v>6527</v>
      </c>
      <c r="H720" t="s">
        <v>266</v>
      </c>
      <c r="I720" t="s">
        <v>43</v>
      </c>
      <c r="J720" t="s">
        <v>8</v>
      </c>
      <c r="K720" t="s">
        <v>151</v>
      </c>
      <c r="L720" t="s">
        <v>185</v>
      </c>
      <c r="M720" t="s">
        <v>73</v>
      </c>
      <c r="N720">
        <v>0</v>
      </c>
      <c r="O720" t="s">
        <v>47</v>
      </c>
      <c r="P720" t="s">
        <v>822</v>
      </c>
      <c r="Q720" t="s">
        <v>48</v>
      </c>
      <c r="R720" t="s">
        <v>153</v>
      </c>
      <c r="S720" t="s">
        <v>50</v>
      </c>
      <c r="T720" t="s">
        <v>51</v>
      </c>
      <c r="U720" t="s">
        <v>52</v>
      </c>
      <c r="V720">
        <v>1</v>
      </c>
      <c r="W720" s="1">
        <v>1072.5000000000002</v>
      </c>
      <c r="X720">
        <v>0</v>
      </c>
      <c r="Y720">
        <v>5</v>
      </c>
      <c r="Z720">
        <v>5</v>
      </c>
      <c r="AA720">
        <v>1</v>
      </c>
      <c r="AB720" s="2">
        <v>0</v>
      </c>
      <c r="AC720" s="1">
        <v>0</v>
      </c>
      <c r="AD720" s="7">
        <v>43517</v>
      </c>
      <c r="AE720" s="7">
        <v>43517</v>
      </c>
      <c r="AF720">
        <v>0</v>
      </c>
      <c r="AG720" t="s">
        <v>53</v>
      </c>
      <c r="AH720" s="2">
        <v>0</v>
      </c>
      <c r="AI720" s="1">
        <v>0</v>
      </c>
      <c r="AJ720" s="1">
        <v>0</v>
      </c>
      <c r="AK720" s="6" t="str">
        <f>+IF(Tabla1[[#This Row],[REQUEST_TY]]="SR MANTENIMIENTO CORRECTIVO", "EMERGENCIA", "OTROS")</f>
        <v>OTROS</v>
      </c>
      <c r="AL720" s="6" t="str">
        <f>+_xlfn.IFS(Tabla1[[#This Row],[Veces obj]]&lt;=1,"0-1",Tabla1[[#This Row],[Veces obj]]&lt;=2,"1-2",Tabla1[[#This Row],[Veces obj]]&lt;=3,"2-3",TRUE,"&gt;3")</f>
        <v>0-1</v>
      </c>
      <c r="AM720" s="6" t="str">
        <f>+_xlfn.IFS(MONTH(Tabla1[[#This Row],[MES]])&lt;=3,"Q1",MONTH(Tabla1[[#This Row],[MES]])&lt;=6,"Q2",MONTH(Tabla1[[#This Row],[MES]])&lt;=9,"Q3",TRUE,"Q4")</f>
        <v>Q1</v>
      </c>
      <c r="AN720" t="str">
        <f>+IFERROR(VLOOKUP(Tabla1[[#This Row],[CUENTA]],CTAS[],2,0),"OTROS")</f>
        <v>HONEYWELL</v>
      </c>
      <c r="AO720">
        <v>1</v>
      </c>
      <c r="AP720" t="str">
        <f>+IFERROR(VLOOKUP(Tabla1[[#This Row],[EMPLEADO]],IS[],3,0),"OTROS")</f>
        <v>JUAREZ</v>
      </c>
      <c r="AQ720" t="str">
        <f>+IFERROR(VLOOKUP(Tabla1[[#This Row],[EMPLEADO]],IS[[NÓMINA]:[INGENIERO]],2,0),"OTROS")</f>
        <v>CESAR MAR</v>
      </c>
    </row>
    <row r="721" spans="1:43" x14ac:dyDescent="0.25">
      <c r="A721" t="s">
        <v>36</v>
      </c>
      <c r="B721">
        <v>1</v>
      </c>
      <c r="C721" t="s">
        <v>1548</v>
      </c>
      <c r="D721" t="s">
        <v>38</v>
      </c>
      <c r="E721" t="s">
        <v>275</v>
      </c>
      <c r="F721" t="s">
        <v>1549</v>
      </c>
      <c r="G721" s="17" t="s">
        <v>1441</v>
      </c>
      <c r="H721" t="s">
        <v>568</v>
      </c>
      <c r="I721" t="s">
        <v>43</v>
      </c>
      <c r="J721" t="s">
        <v>8</v>
      </c>
      <c r="K721" t="s">
        <v>71</v>
      </c>
      <c r="L721" t="s">
        <v>1442</v>
      </c>
      <c r="M721" t="s">
        <v>932</v>
      </c>
      <c r="N721">
        <v>0</v>
      </c>
      <c r="O721" t="s">
        <v>47</v>
      </c>
      <c r="P721">
        <v>3</v>
      </c>
      <c r="Q721" t="s">
        <v>388</v>
      </c>
      <c r="R721" t="s">
        <v>95</v>
      </c>
      <c r="S721" t="s">
        <v>64</v>
      </c>
      <c r="T721" t="s">
        <v>51</v>
      </c>
      <c r="U721" t="s">
        <v>389</v>
      </c>
      <c r="V721">
        <v>0</v>
      </c>
      <c r="W721" s="1">
        <v>0</v>
      </c>
      <c r="X721">
        <v>1</v>
      </c>
      <c r="Y721">
        <v>1.23</v>
      </c>
      <c r="Z721">
        <v>5</v>
      </c>
      <c r="AA721">
        <v>0.246</v>
      </c>
      <c r="AB721" s="2">
        <v>0</v>
      </c>
      <c r="AC721" s="1">
        <v>0</v>
      </c>
      <c r="AD721" s="7">
        <v>43475</v>
      </c>
      <c r="AE721" s="7">
        <v>43475</v>
      </c>
      <c r="AF721">
        <v>0</v>
      </c>
      <c r="AG721" t="s">
        <v>53</v>
      </c>
      <c r="AH721" s="2">
        <v>0</v>
      </c>
      <c r="AI721" s="1">
        <v>0</v>
      </c>
      <c r="AJ721" s="1">
        <v>0</v>
      </c>
      <c r="AK721" s="6" t="str">
        <f>+IF(Tabla1[[#This Row],[REQUEST_TY]]="SR MANTENIMIENTO CORRECTIVO", "EMERGENCIA", "OTROS")</f>
        <v>EMERGENCIA</v>
      </c>
      <c r="AL721" s="6" t="str">
        <f>+_xlfn.IFS(Tabla1[[#This Row],[Veces obj]]&lt;=1,"0-1",Tabla1[[#This Row],[Veces obj]]&lt;=2,"1-2",Tabla1[[#This Row],[Veces obj]]&lt;=3,"2-3",TRUE,"&gt;3")</f>
        <v>0-1</v>
      </c>
      <c r="AM721" s="6" t="str">
        <f>+_xlfn.IFS(MONTH(Tabla1[[#This Row],[MES]])&lt;=3,"Q1",MONTH(Tabla1[[#This Row],[MES]])&lt;=6,"Q2",MONTH(Tabla1[[#This Row],[MES]])&lt;=9,"Q3",TRUE,"Q4")</f>
        <v>Q1</v>
      </c>
      <c r="AN721" t="str">
        <f>+IFERROR(VLOOKUP(Tabla1[[#This Row],[CUENTA]],CTAS[],2,0),"OTROS")</f>
        <v>OTROS</v>
      </c>
      <c r="AP721" t="str">
        <f>+IFERROR(VLOOKUP(Tabla1[[#This Row],[EMPLEADO]],IS[],3,0),"OTROS")</f>
        <v>OTROS</v>
      </c>
      <c r="AQ721" t="str">
        <f>+IFERROR(VLOOKUP(Tabla1[[#This Row],[EMPLEADO]],IS[[NÓMINA]:[INGENIERO]],2,0),"OTROS")</f>
        <v>OTROS</v>
      </c>
    </row>
    <row r="722" spans="1:43" x14ac:dyDescent="0.25">
      <c r="A722" t="s">
        <v>36</v>
      </c>
      <c r="B722">
        <v>1</v>
      </c>
      <c r="C722" t="s">
        <v>1550</v>
      </c>
      <c r="D722" t="s">
        <v>38</v>
      </c>
      <c r="E722" t="s">
        <v>1551</v>
      </c>
      <c r="F722" t="s">
        <v>1552</v>
      </c>
      <c r="G722" s="17" t="s">
        <v>1553</v>
      </c>
      <c r="H722" t="s">
        <v>1052</v>
      </c>
      <c r="I722" t="s">
        <v>43</v>
      </c>
      <c r="J722" t="s">
        <v>8</v>
      </c>
      <c r="K722" t="s">
        <v>1554</v>
      </c>
      <c r="L722" t="s">
        <v>1555</v>
      </c>
      <c r="M722" t="s">
        <v>1501</v>
      </c>
      <c r="N722">
        <v>0</v>
      </c>
      <c r="O722" t="s">
        <v>47</v>
      </c>
      <c r="P722">
        <v>2610</v>
      </c>
      <c r="Q722" t="s">
        <v>48</v>
      </c>
      <c r="R722" t="s">
        <v>74</v>
      </c>
      <c r="S722" t="s">
        <v>50</v>
      </c>
      <c r="T722" t="s">
        <v>51</v>
      </c>
      <c r="U722" t="s">
        <v>52</v>
      </c>
      <c r="V722">
        <v>1.05</v>
      </c>
      <c r="W722" s="1">
        <v>750.75000000000011</v>
      </c>
      <c r="X722">
        <v>1</v>
      </c>
      <c r="Y722">
        <v>1.23</v>
      </c>
      <c r="Z722">
        <v>5</v>
      </c>
      <c r="AA722">
        <v>0.246</v>
      </c>
      <c r="AB722" s="2">
        <v>0</v>
      </c>
      <c r="AC722" s="1">
        <v>0</v>
      </c>
      <c r="AD722" s="7">
        <v>43488</v>
      </c>
      <c r="AE722" s="7">
        <v>43489</v>
      </c>
      <c r="AF722">
        <v>1</v>
      </c>
      <c r="AG722" t="s">
        <v>53</v>
      </c>
      <c r="AH722" s="2">
        <v>0</v>
      </c>
      <c r="AI722" s="1">
        <v>0</v>
      </c>
      <c r="AJ722" s="1">
        <v>0</v>
      </c>
      <c r="AK722" s="6" t="str">
        <f>+IF(Tabla1[[#This Row],[REQUEST_TY]]="SR MANTENIMIENTO CORRECTIVO", "EMERGENCIA", "OTROS")</f>
        <v>EMERGENCIA</v>
      </c>
      <c r="AL722" s="6" t="str">
        <f>+_xlfn.IFS(Tabla1[[#This Row],[Veces obj]]&lt;=1,"0-1",Tabla1[[#This Row],[Veces obj]]&lt;=2,"1-2",Tabla1[[#This Row],[Veces obj]]&lt;=3,"2-3",TRUE,"&gt;3")</f>
        <v>0-1</v>
      </c>
      <c r="AM722" s="6" t="str">
        <f>+_xlfn.IFS(MONTH(Tabla1[[#This Row],[MES]])&lt;=3,"Q1",MONTH(Tabla1[[#This Row],[MES]])&lt;=6,"Q2",MONTH(Tabla1[[#This Row],[MES]])&lt;=9,"Q3",TRUE,"Q4")</f>
        <v>Q1</v>
      </c>
      <c r="AN722" t="str">
        <f>+IFERROR(VLOOKUP(Tabla1[[#This Row],[CUENTA]],CTAS[],2,0),"OTROS")</f>
        <v>OTROS</v>
      </c>
      <c r="AP722" t="str">
        <f>+IFERROR(VLOOKUP(Tabla1[[#This Row],[EMPLEADO]],IS[],3,0),"OTROS")</f>
        <v>OTROS</v>
      </c>
      <c r="AQ722" t="str">
        <f>+IFERROR(VLOOKUP(Tabla1[[#This Row],[EMPLEADO]],IS[[NÓMINA]:[INGENIERO]],2,0),"OTROS")</f>
        <v>OTROS</v>
      </c>
    </row>
    <row r="723" spans="1:43" x14ac:dyDescent="0.25">
      <c r="A723" t="s">
        <v>4444</v>
      </c>
      <c r="B723">
        <v>1</v>
      </c>
      <c r="C723" t="s">
        <v>4827</v>
      </c>
      <c r="D723" t="s">
        <v>38</v>
      </c>
      <c r="E723" t="s">
        <v>3742</v>
      </c>
      <c r="F723" t="s">
        <v>4828</v>
      </c>
      <c r="G723" s="17" t="s">
        <v>4829</v>
      </c>
      <c r="H723" t="s">
        <v>586</v>
      </c>
      <c r="I723" t="s">
        <v>43</v>
      </c>
      <c r="J723" t="s">
        <v>8</v>
      </c>
      <c r="K723" t="s">
        <v>3745</v>
      </c>
      <c r="L723" t="s">
        <v>4830</v>
      </c>
      <c r="M723" t="s">
        <v>959</v>
      </c>
      <c r="N723">
        <v>0</v>
      </c>
      <c r="O723" t="s">
        <v>47</v>
      </c>
      <c r="P723">
        <v>71</v>
      </c>
      <c r="Q723" t="s">
        <v>48</v>
      </c>
      <c r="R723" t="s">
        <v>49</v>
      </c>
      <c r="S723" t="s">
        <v>50</v>
      </c>
      <c r="T723" t="s">
        <v>51</v>
      </c>
      <c r="U723" t="s">
        <v>52</v>
      </c>
      <c r="V723">
        <v>1.05</v>
      </c>
      <c r="W723" s="1">
        <v>750.75000000000011</v>
      </c>
      <c r="X723">
        <v>1</v>
      </c>
      <c r="Y723">
        <v>1.23</v>
      </c>
      <c r="Z723">
        <v>5</v>
      </c>
      <c r="AA723">
        <v>0.246</v>
      </c>
      <c r="AB723" s="2">
        <v>0</v>
      </c>
      <c r="AC723" s="1">
        <v>0</v>
      </c>
      <c r="AD723" s="7">
        <v>43497</v>
      </c>
      <c r="AE723" s="7">
        <v>43497</v>
      </c>
      <c r="AF723">
        <v>0</v>
      </c>
      <c r="AG723" t="s">
        <v>53</v>
      </c>
      <c r="AH723" s="2">
        <v>0</v>
      </c>
      <c r="AI723" s="1">
        <v>0</v>
      </c>
      <c r="AJ723" s="1">
        <v>0</v>
      </c>
      <c r="AK723" s="6" t="str">
        <f>+IF(Tabla1[[#This Row],[REQUEST_TY]]="SR MANTENIMIENTO CORRECTIVO", "EMERGENCIA", "OTROS")</f>
        <v>EMERGENCIA</v>
      </c>
      <c r="AL723" s="6" t="str">
        <f>+_xlfn.IFS(Tabla1[[#This Row],[Veces obj]]&lt;=1,"0-1",Tabla1[[#This Row],[Veces obj]]&lt;=2,"1-2",Tabla1[[#This Row],[Veces obj]]&lt;=3,"2-3",TRUE,"&gt;3")</f>
        <v>0-1</v>
      </c>
      <c r="AM723" s="6" t="str">
        <f>+_xlfn.IFS(MONTH(Tabla1[[#This Row],[MES]])&lt;=3,"Q1",MONTH(Tabla1[[#This Row],[MES]])&lt;=6,"Q2",MONTH(Tabla1[[#This Row],[MES]])&lt;=9,"Q3",TRUE,"Q4")</f>
        <v>Q1</v>
      </c>
      <c r="AN723" t="str">
        <f>+IFERROR(VLOOKUP(Tabla1[[#This Row],[CUENTA]],CTAS[],2,0),"OTROS")</f>
        <v>OTROS</v>
      </c>
      <c r="AP723" t="str">
        <f>+IFERROR(VLOOKUP(Tabla1[[#This Row],[EMPLEADO]],IS[],3,0),"OTROS")</f>
        <v>OTROS</v>
      </c>
      <c r="AQ723" t="str">
        <f>+IFERROR(VLOOKUP(Tabla1[[#This Row],[EMPLEADO]],IS[[NÓMINA]:[INGENIERO]],2,0),"OTROS")</f>
        <v>OTROS</v>
      </c>
    </row>
    <row r="724" spans="1:43" x14ac:dyDescent="0.25">
      <c r="A724" t="s">
        <v>4444</v>
      </c>
      <c r="B724">
        <v>1</v>
      </c>
      <c r="C724" t="s">
        <v>5718</v>
      </c>
      <c r="D724" t="s">
        <v>38</v>
      </c>
      <c r="E724" t="s">
        <v>85</v>
      </c>
      <c r="F724" t="s">
        <v>5719</v>
      </c>
      <c r="G724" s="17" t="s">
        <v>5720</v>
      </c>
      <c r="H724" t="s">
        <v>691</v>
      </c>
      <c r="I724" t="s">
        <v>43</v>
      </c>
      <c r="J724" t="s">
        <v>8</v>
      </c>
      <c r="K724" t="s">
        <v>370</v>
      </c>
      <c r="L724" t="s">
        <v>3061</v>
      </c>
      <c r="M724" t="s">
        <v>640</v>
      </c>
      <c r="N724">
        <v>0</v>
      </c>
      <c r="O724" t="s">
        <v>47</v>
      </c>
      <c r="P724">
        <v>139</v>
      </c>
      <c r="Q724" t="s">
        <v>48</v>
      </c>
      <c r="R724" t="s">
        <v>49</v>
      </c>
      <c r="S724" t="s">
        <v>50</v>
      </c>
      <c r="T724" t="s">
        <v>51</v>
      </c>
      <c r="U724" t="s">
        <v>52</v>
      </c>
      <c r="V724">
        <v>1.05</v>
      </c>
      <c r="W724" s="1">
        <v>750.75000000000011</v>
      </c>
      <c r="X724">
        <v>1</v>
      </c>
      <c r="Y724">
        <v>1.23</v>
      </c>
      <c r="Z724">
        <v>5</v>
      </c>
      <c r="AA724">
        <v>0.246</v>
      </c>
      <c r="AB724" s="2">
        <v>0</v>
      </c>
      <c r="AC724" s="1">
        <v>0</v>
      </c>
      <c r="AD724" s="7">
        <v>43507</v>
      </c>
      <c r="AE724" s="7">
        <v>43507</v>
      </c>
      <c r="AF724">
        <v>0</v>
      </c>
      <c r="AG724" t="s">
        <v>53</v>
      </c>
      <c r="AH724" s="2">
        <v>0</v>
      </c>
      <c r="AI724" s="1">
        <v>0</v>
      </c>
      <c r="AJ724" s="1">
        <v>0</v>
      </c>
      <c r="AK724" s="6" t="str">
        <f>+IF(Tabla1[[#This Row],[REQUEST_TY]]="SR MANTENIMIENTO CORRECTIVO", "EMERGENCIA", "OTROS")</f>
        <v>EMERGENCIA</v>
      </c>
      <c r="AL724" s="6" t="str">
        <f>+_xlfn.IFS(Tabla1[[#This Row],[Veces obj]]&lt;=1,"0-1",Tabla1[[#This Row],[Veces obj]]&lt;=2,"1-2",Tabla1[[#This Row],[Veces obj]]&lt;=3,"2-3",TRUE,"&gt;3")</f>
        <v>0-1</v>
      </c>
      <c r="AM724" s="6" t="str">
        <f>+_xlfn.IFS(MONTH(Tabla1[[#This Row],[MES]])&lt;=3,"Q1",MONTH(Tabla1[[#This Row],[MES]])&lt;=6,"Q2",MONTH(Tabla1[[#This Row],[MES]])&lt;=9,"Q3",TRUE,"Q4")</f>
        <v>Q1</v>
      </c>
      <c r="AN724" t="str">
        <f>+IFERROR(VLOOKUP(Tabla1[[#This Row],[CUENTA]],CTAS[],2,0),"OTROS")</f>
        <v>OTROS</v>
      </c>
      <c r="AP724" t="str">
        <f>+IFERROR(VLOOKUP(Tabla1[[#This Row],[EMPLEADO]],IS[],3,0),"OTROS")</f>
        <v>OTROS</v>
      </c>
      <c r="AQ724" t="str">
        <f>+IFERROR(VLOOKUP(Tabla1[[#This Row],[EMPLEADO]],IS[[NÓMINA]:[INGENIERO]],2,0),"OTROS")</f>
        <v>OTROS</v>
      </c>
    </row>
    <row r="725" spans="1:43" x14ac:dyDescent="0.25">
      <c r="A725" t="s">
        <v>4444</v>
      </c>
      <c r="B725">
        <v>1</v>
      </c>
      <c r="C725" t="s">
        <v>6536</v>
      </c>
      <c r="D725" t="s">
        <v>3370</v>
      </c>
      <c r="E725" t="s">
        <v>507</v>
      </c>
      <c r="F725" t="s">
        <v>6537</v>
      </c>
      <c r="G725" s="17" t="s">
        <v>6538</v>
      </c>
      <c r="H725" t="s">
        <v>266</v>
      </c>
      <c r="I725" t="s">
        <v>43</v>
      </c>
      <c r="J725" t="s">
        <v>8</v>
      </c>
      <c r="K725" t="s">
        <v>151</v>
      </c>
      <c r="L725" t="s">
        <v>185</v>
      </c>
      <c r="M725" t="s">
        <v>73</v>
      </c>
      <c r="N725">
        <v>0</v>
      </c>
      <c r="O725" t="s">
        <v>47</v>
      </c>
      <c r="P725" t="s">
        <v>822</v>
      </c>
      <c r="Q725" t="s">
        <v>48</v>
      </c>
      <c r="R725" t="s">
        <v>242</v>
      </c>
      <c r="S725" t="s">
        <v>64</v>
      </c>
      <c r="T725" t="s">
        <v>51</v>
      </c>
      <c r="U725" t="s">
        <v>96</v>
      </c>
      <c r="V725">
        <v>1</v>
      </c>
      <c r="W725" s="1">
        <v>2047.5</v>
      </c>
      <c r="X725">
        <v>0</v>
      </c>
      <c r="Y725">
        <v>5</v>
      </c>
      <c r="Z725">
        <v>5</v>
      </c>
      <c r="AA725">
        <v>1</v>
      </c>
      <c r="AB725" s="2">
        <v>0</v>
      </c>
      <c r="AC725" s="1">
        <v>0</v>
      </c>
      <c r="AD725" s="7">
        <v>43515</v>
      </c>
      <c r="AE725" s="7">
        <v>43517</v>
      </c>
      <c r="AF725">
        <v>2</v>
      </c>
      <c r="AG725" t="s">
        <v>1680</v>
      </c>
      <c r="AH725" s="2">
        <v>0</v>
      </c>
      <c r="AI725" s="1">
        <v>0</v>
      </c>
      <c r="AJ725" s="1">
        <v>0</v>
      </c>
      <c r="AK725" s="6" t="str">
        <f>+IF(Tabla1[[#This Row],[REQUEST_TY]]="SR MANTENIMIENTO CORRECTIVO", "EMERGENCIA", "OTROS")</f>
        <v>OTROS</v>
      </c>
      <c r="AL725" s="6" t="str">
        <f>+_xlfn.IFS(Tabla1[[#This Row],[Veces obj]]&lt;=1,"0-1",Tabla1[[#This Row],[Veces obj]]&lt;=2,"1-2",Tabla1[[#This Row],[Veces obj]]&lt;=3,"2-3",TRUE,"&gt;3")</f>
        <v>0-1</v>
      </c>
      <c r="AM725" s="6" t="str">
        <f>+_xlfn.IFS(MONTH(Tabla1[[#This Row],[MES]])&lt;=3,"Q1",MONTH(Tabla1[[#This Row],[MES]])&lt;=6,"Q2",MONTH(Tabla1[[#This Row],[MES]])&lt;=9,"Q3",TRUE,"Q4")</f>
        <v>Q1</v>
      </c>
      <c r="AN725" t="str">
        <f>+IFERROR(VLOOKUP(Tabla1[[#This Row],[CUENTA]],CTAS[],2,0),"OTROS")</f>
        <v>HONEYWELL</v>
      </c>
      <c r="AO725">
        <v>1</v>
      </c>
      <c r="AP725" t="str">
        <f>+IFERROR(VLOOKUP(Tabla1[[#This Row],[EMPLEADO]],IS[],3,0),"OTROS")</f>
        <v>JUAREZ</v>
      </c>
      <c r="AQ725" t="str">
        <f>+IFERROR(VLOOKUP(Tabla1[[#This Row],[EMPLEADO]],IS[[NÓMINA]:[INGENIERO]],2,0),"OTROS")</f>
        <v>CESAR MAR</v>
      </c>
    </row>
    <row r="726" spans="1:43" x14ac:dyDescent="0.25">
      <c r="A726" t="s">
        <v>36</v>
      </c>
      <c r="B726">
        <v>1</v>
      </c>
      <c r="C726" t="s">
        <v>1561</v>
      </c>
      <c r="D726" t="s">
        <v>38</v>
      </c>
      <c r="E726" t="s">
        <v>604</v>
      </c>
      <c r="F726" t="s">
        <v>1562</v>
      </c>
      <c r="G726" s="17" t="s">
        <v>1488</v>
      </c>
      <c r="H726" t="s">
        <v>213</v>
      </c>
      <c r="I726" t="s">
        <v>43</v>
      </c>
      <c r="J726" t="s">
        <v>8</v>
      </c>
      <c r="K726" t="s">
        <v>853</v>
      </c>
      <c r="L726" t="s">
        <v>854</v>
      </c>
      <c r="M726" t="s">
        <v>640</v>
      </c>
      <c r="N726">
        <v>0</v>
      </c>
      <c r="O726" t="s">
        <v>47</v>
      </c>
      <c r="P726">
        <v>277</v>
      </c>
      <c r="Q726" t="s">
        <v>48</v>
      </c>
      <c r="R726" t="s">
        <v>63</v>
      </c>
      <c r="S726" t="s">
        <v>64</v>
      </c>
      <c r="T726" t="s">
        <v>51</v>
      </c>
      <c r="U726" t="s">
        <v>96</v>
      </c>
      <c r="V726">
        <v>1.1000000000000001</v>
      </c>
      <c r="W726" s="1">
        <v>1501.5000000000002</v>
      </c>
      <c r="X726">
        <v>1</v>
      </c>
      <c r="Y726">
        <v>1.24</v>
      </c>
      <c r="Z726">
        <v>5</v>
      </c>
      <c r="AA726">
        <v>0.248</v>
      </c>
      <c r="AB726" s="2">
        <v>0</v>
      </c>
      <c r="AC726" s="1">
        <v>0</v>
      </c>
      <c r="AD726" s="7">
        <v>43479</v>
      </c>
      <c r="AE726" s="7">
        <v>43479</v>
      </c>
      <c r="AF726">
        <v>0</v>
      </c>
      <c r="AG726" t="s">
        <v>53</v>
      </c>
      <c r="AH726" s="2">
        <v>0</v>
      </c>
      <c r="AI726" s="1">
        <v>0</v>
      </c>
      <c r="AJ726" s="1">
        <v>0</v>
      </c>
      <c r="AK726" s="6" t="str">
        <f>+IF(Tabla1[[#This Row],[REQUEST_TY]]="SR MANTENIMIENTO CORRECTIVO", "EMERGENCIA", "OTROS")</f>
        <v>EMERGENCIA</v>
      </c>
      <c r="AL726" s="6" t="str">
        <f>+_xlfn.IFS(Tabla1[[#This Row],[Veces obj]]&lt;=1,"0-1",Tabla1[[#This Row],[Veces obj]]&lt;=2,"1-2",Tabla1[[#This Row],[Veces obj]]&lt;=3,"2-3",TRUE,"&gt;3")</f>
        <v>0-1</v>
      </c>
      <c r="AM726" s="6" t="str">
        <f>+_xlfn.IFS(MONTH(Tabla1[[#This Row],[MES]])&lt;=3,"Q1",MONTH(Tabla1[[#This Row],[MES]])&lt;=6,"Q2",MONTH(Tabla1[[#This Row],[MES]])&lt;=9,"Q3",TRUE,"Q4")</f>
        <v>Q1</v>
      </c>
      <c r="AN726" t="str">
        <f>+IFERROR(VLOOKUP(Tabla1[[#This Row],[CUENTA]],CTAS[],2,0),"OTROS")</f>
        <v>OTROS</v>
      </c>
      <c r="AP726" t="str">
        <f>+IFERROR(VLOOKUP(Tabla1[[#This Row],[EMPLEADO]],IS[],3,0),"OTROS")</f>
        <v>OTROS</v>
      </c>
      <c r="AQ726" t="str">
        <f>+IFERROR(VLOOKUP(Tabla1[[#This Row],[EMPLEADO]],IS[[NÓMINA]:[INGENIERO]],2,0),"OTROS")</f>
        <v>OTROS</v>
      </c>
    </row>
    <row r="727" spans="1:43" x14ac:dyDescent="0.25">
      <c r="A727" t="s">
        <v>36</v>
      </c>
      <c r="B727">
        <v>1</v>
      </c>
      <c r="C727" t="s">
        <v>3420</v>
      </c>
      <c r="D727" t="s">
        <v>3346</v>
      </c>
      <c r="E727" t="s">
        <v>558</v>
      </c>
      <c r="F727" t="s">
        <v>3421</v>
      </c>
      <c r="G727" s="17" t="s">
        <v>2133</v>
      </c>
      <c r="H727" t="s">
        <v>42</v>
      </c>
      <c r="I727" t="s">
        <v>43</v>
      </c>
      <c r="J727" t="s">
        <v>8</v>
      </c>
      <c r="K727" t="s">
        <v>44</v>
      </c>
      <c r="L727" t="s">
        <v>2134</v>
      </c>
      <c r="M727" t="s">
        <v>131</v>
      </c>
      <c r="N727">
        <v>1</v>
      </c>
      <c r="O727" t="s">
        <v>47</v>
      </c>
      <c r="P727" t="s">
        <v>822</v>
      </c>
      <c r="Q727" t="s">
        <v>48</v>
      </c>
      <c r="R727" t="s">
        <v>95</v>
      </c>
      <c r="S727" t="s">
        <v>64</v>
      </c>
      <c r="T727" t="s">
        <v>51</v>
      </c>
      <c r="U727" t="s">
        <v>96</v>
      </c>
      <c r="V727">
        <v>1</v>
      </c>
      <c r="W727" s="1">
        <v>0</v>
      </c>
      <c r="X727">
        <v>0</v>
      </c>
      <c r="Y727">
        <v>5</v>
      </c>
      <c r="Z727">
        <v>5</v>
      </c>
      <c r="AA727">
        <v>1</v>
      </c>
      <c r="AB727" s="2">
        <v>0</v>
      </c>
      <c r="AC727" s="1">
        <v>0</v>
      </c>
      <c r="AD727" s="7">
        <v>43472</v>
      </c>
      <c r="AE727" s="7">
        <v>43473</v>
      </c>
      <c r="AF727">
        <v>1</v>
      </c>
      <c r="AG727" t="s">
        <v>53</v>
      </c>
      <c r="AH727" s="2">
        <v>0</v>
      </c>
      <c r="AI727" s="1">
        <v>0</v>
      </c>
      <c r="AJ727" s="1">
        <v>0</v>
      </c>
      <c r="AK727" s="6" t="str">
        <f>+IF(Tabla1[[#This Row],[REQUEST_TY]]="SR MANTENIMIENTO CORRECTIVO", "EMERGENCIA", "OTROS")</f>
        <v>OTROS</v>
      </c>
      <c r="AL727" s="6" t="str">
        <f>+_xlfn.IFS(Tabla1[[#This Row],[Veces obj]]&lt;=1,"0-1",Tabla1[[#This Row],[Veces obj]]&lt;=2,"1-2",Tabla1[[#This Row],[Veces obj]]&lt;=3,"2-3",TRUE,"&gt;3")</f>
        <v>0-1</v>
      </c>
      <c r="AM727" s="6" t="str">
        <f>+_xlfn.IFS(MONTH(Tabla1[[#This Row],[MES]])&lt;=3,"Q1",MONTH(Tabla1[[#This Row],[MES]])&lt;=6,"Q2",MONTH(Tabla1[[#This Row],[MES]])&lt;=9,"Q3",TRUE,"Q4")</f>
        <v>Q1</v>
      </c>
      <c r="AN727" t="str">
        <f>+IFERROR(VLOOKUP(Tabla1[[#This Row],[CUENTA]],CTAS[],2,0),"OTROS")</f>
        <v>OTROS</v>
      </c>
      <c r="AP727" t="str">
        <f>+IFERROR(VLOOKUP(Tabla1[[#This Row],[EMPLEADO]],IS[],3,0),"OTROS")</f>
        <v>OTROS</v>
      </c>
      <c r="AQ727" t="str">
        <f>+IFERROR(VLOOKUP(Tabla1[[#This Row],[EMPLEADO]],IS[[NÓMINA]:[INGENIERO]],2,0),"OTROS")</f>
        <v>OTROS</v>
      </c>
    </row>
    <row r="728" spans="1:43" x14ac:dyDescent="0.25">
      <c r="A728" t="s">
        <v>36</v>
      </c>
      <c r="B728">
        <v>1</v>
      </c>
      <c r="C728" t="s">
        <v>1569</v>
      </c>
      <c r="D728" t="s">
        <v>38</v>
      </c>
      <c r="E728" t="s">
        <v>725</v>
      </c>
      <c r="F728" t="s">
        <v>1570</v>
      </c>
      <c r="G728" s="17" t="s">
        <v>1571</v>
      </c>
      <c r="H728" t="s">
        <v>1572</v>
      </c>
      <c r="I728" t="s">
        <v>43</v>
      </c>
      <c r="J728" t="s">
        <v>8</v>
      </c>
      <c r="K728" t="s">
        <v>102</v>
      </c>
      <c r="L728" t="s">
        <v>1573</v>
      </c>
      <c r="M728" t="s">
        <v>1574</v>
      </c>
      <c r="N728">
        <v>0</v>
      </c>
      <c r="O728" t="s">
        <v>47</v>
      </c>
      <c r="P728">
        <v>19</v>
      </c>
      <c r="Q728" t="s">
        <v>62</v>
      </c>
      <c r="R728" t="s">
        <v>223</v>
      </c>
      <c r="S728" t="s">
        <v>139</v>
      </c>
      <c r="T728" t="s">
        <v>51</v>
      </c>
      <c r="U728" t="s">
        <v>262</v>
      </c>
      <c r="V728">
        <v>1.05</v>
      </c>
      <c r="W728" s="1">
        <v>1651.6500000000003</v>
      </c>
      <c r="X728">
        <v>1</v>
      </c>
      <c r="Y728">
        <v>1</v>
      </c>
      <c r="Z728">
        <v>4</v>
      </c>
      <c r="AA728">
        <v>0.25</v>
      </c>
      <c r="AB728" s="2">
        <v>0</v>
      </c>
      <c r="AC728" s="1">
        <v>0</v>
      </c>
      <c r="AD728" s="7">
        <v>43475</v>
      </c>
      <c r="AE728" s="7">
        <v>43475</v>
      </c>
      <c r="AF728">
        <v>0</v>
      </c>
      <c r="AG728" t="s">
        <v>53</v>
      </c>
      <c r="AH728" s="2">
        <v>0</v>
      </c>
      <c r="AI728" s="1">
        <v>0</v>
      </c>
      <c r="AJ728" s="1">
        <v>0</v>
      </c>
      <c r="AK728" s="6" t="str">
        <f>+IF(Tabla1[[#This Row],[REQUEST_TY]]="SR MANTENIMIENTO CORRECTIVO", "EMERGENCIA", "OTROS")</f>
        <v>EMERGENCIA</v>
      </c>
      <c r="AL728" s="6" t="str">
        <f>+_xlfn.IFS(Tabla1[[#This Row],[Veces obj]]&lt;=1,"0-1",Tabla1[[#This Row],[Veces obj]]&lt;=2,"1-2",Tabla1[[#This Row],[Veces obj]]&lt;=3,"2-3",TRUE,"&gt;3")</f>
        <v>0-1</v>
      </c>
      <c r="AM728" s="6" t="str">
        <f>+_xlfn.IFS(MONTH(Tabla1[[#This Row],[MES]])&lt;=3,"Q1",MONTH(Tabla1[[#This Row],[MES]])&lt;=6,"Q2",MONTH(Tabla1[[#This Row],[MES]])&lt;=9,"Q3",TRUE,"Q4")</f>
        <v>Q1</v>
      </c>
      <c r="AN728" t="str">
        <f>+IFERROR(VLOOKUP(Tabla1[[#This Row],[CUENTA]],CTAS[],2,0),"OTROS")</f>
        <v>OTROS</v>
      </c>
      <c r="AP728" t="str">
        <f>+IFERROR(VLOOKUP(Tabla1[[#This Row],[EMPLEADO]],IS[],3,0),"OTROS")</f>
        <v>OTROS</v>
      </c>
      <c r="AQ728" t="str">
        <f>+IFERROR(VLOOKUP(Tabla1[[#This Row],[EMPLEADO]],IS[[NÓMINA]:[INGENIERO]],2,0),"OTROS")</f>
        <v>OTROS</v>
      </c>
    </row>
    <row r="729" spans="1:43" x14ac:dyDescent="0.25">
      <c r="A729" t="s">
        <v>36</v>
      </c>
      <c r="B729">
        <v>1</v>
      </c>
      <c r="C729" t="s">
        <v>1575</v>
      </c>
      <c r="D729" t="s">
        <v>38</v>
      </c>
      <c r="E729" t="s">
        <v>133</v>
      </c>
      <c r="F729" t="s">
        <v>1576</v>
      </c>
      <c r="G729" s="17" t="s">
        <v>878</v>
      </c>
      <c r="H729" t="s">
        <v>646</v>
      </c>
      <c r="I729" t="s">
        <v>43</v>
      </c>
      <c r="J729" t="s">
        <v>8</v>
      </c>
      <c r="K729" t="s">
        <v>59</v>
      </c>
      <c r="L729" t="s">
        <v>357</v>
      </c>
      <c r="M729" t="s">
        <v>358</v>
      </c>
      <c r="N729">
        <v>0</v>
      </c>
      <c r="O729" t="s">
        <v>47</v>
      </c>
      <c r="P729">
        <v>10</v>
      </c>
      <c r="Q729" t="s">
        <v>194</v>
      </c>
      <c r="R729" t="s">
        <v>138</v>
      </c>
      <c r="S729" t="s">
        <v>139</v>
      </c>
      <c r="T729" t="s">
        <v>51</v>
      </c>
      <c r="U729" t="s">
        <v>224</v>
      </c>
      <c r="V729">
        <v>0.8</v>
      </c>
      <c r="W729" s="1">
        <v>1258.4000000000003</v>
      </c>
      <c r="X729">
        <v>1</v>
      </c>
      <c r="Y729">
        <v>1</v>
      </c>
      <c r="Z729">
        <v>4</v>
      </c>
      <c r="AA729">
        <v>0.25</v>
      </c>
      <c r="AB729" s="2">
        <v>0</v>
      </c>
      <c r="AC729" s="1">
        <v>0</v>
      </c>
      <c r="AD729" s="7">
        <v>43479</v>
      </c>
      <c r="AE729" s="7">
        <v>43479</v>
      </c>
      <c r="AF729">
        <v>0</v>
      </c>
      <c r="AG729" t="s">
        <v>53</v>
      </c>
      <c r="AH729" s="2">
        <v>0</v>
      </c>
      <c r="AI729" s="1">
        <v>0</v>
      </c>
      <c r="AJ729" s="1">
        <v>0</v>
      </c>
      <c r="AK729" s="6" t="str">
        <f>+IF(Tabla1[[#This Row],[REQUEST_TY]]="SR MANTENIMIENTO CORRECTIVO", "EMERGENCIA", "OTROS")</f>
        <v>EMERGENCIA</v>
      </c>
      <c r="AL729" s="6" t="str">
        <f>+_xlfn.IFS(Tabla1[[#This Row],[Veces obj]]&lt;=1,"0-1",Tabla1[[#This Row],[Veces obj]]&lt;=2,"1-2",Tabla1[[#This Row],[Veces obj]]&lt;=3,"2-3",TRUE,"&gt;3")</f>
        <v>0-1</v>
      </c>
      <c r="AM729" s="6" t="str">
        <f>+_xlfn.IFS(MONTH(Tabla1[[#This Row],[MES]])&lt;=3,"Q1",MONTH(Tabla1[[#This Row],[MES]])&lt;=6,"Q2",MONTH(Tabla1[[#This Row],[MES]])&lt;=9,"Q3",TRUE,"Q4")</f>
        <v>Q1</v>
      </c>
      <c r="AN729" t="str">
        <f>+IFERROR(VLOOKUP(Tabla1[[#This Row],[CUENTA]],CTAS[],2,0),"OTROS")</f>
        <v>OTROS</v>
      </c>
      <c r="AP729" t="str">
        <f>+IFERROR(VLOOKUP(Tabla1[[#This Row],[EMPLEADO]],IS[],3,0),"OTROS")</f>
        <v>OTROS</v>
      </c>
      <c r="AQ729" t="str">
        <f>+IFERROR(VLOOKUP(Tabla1[[#This Row],[EMPLEADO]],IS[[NÓMINA]:[INGENIERO]],2,0),"OTROS")</f>
        <v>OTROS</v>
      </c>
    </row>
    <row r="730" spans="1:43" x14ac:dyDescent="0.25">
      <c r="A730" t="s">
        <v>4444</v>
      </c>
      <c r="B730">
        <v>1</v>
      </c>
      <c r="C730" t="s">
        <v>6545</v>
      </c>
      <c r="D730" t="s">
        <v>3370</v>
      </c>
      <c r="E730" t="s">
        <v>3627</v>
      </c>
      <c r="F730" t="s">
        <v>6546</v>
      </c>
      <c r="G730" s="17" t="s">
        <v>6547</v>
      </c>
      <c r="H730" t="s">
        <v>266</v>
      </c>
      <c r="I730" t="s">
        <v>43</v>
      </c>
      <c r="J730" t="s">
        <v>8</v>
      </c>
      <c r="K730" t="s">
        <v>151</v>
      </c>
      <c r="L730" t="s">
        <v>185</v>
      </c>
      <c r="M730" t="s">
        <v>73</v>
      </c>
      <c r="N730">
        <v>0</v>
      </c>
      <c r="O730" t="s">
        <v>47</v>
      </c>
      <c r="P730" t="s">
        <v>822</v>
      </c>
      <c r="Q730" t="s">
        <v>48</v>
      </c>
      <c r="R730" t="s">
        <v>153</v>
      </c>
      <c r="S730" t="s">
        <v>50</v>
      </c>
      <c r="T730" t="s">
        <v>51</v>
      </c>
      <c r="U730" t="s">
        <v>52</v>
      </c>
      <c r="V730">
        <v>1</v>
      </c>
      <c r="W730" s="1">
        <v>1072.5000000000002</v>
      </c>
      <c r="X730">
        <v>0</v>
      </c>
      <c r="Y730">
        <v>5</v>
      </c>
      <c r="Z730">
        <v>5</v>
      </c>
      <c r="AA730">
        <v>1</v>
      </c>
      <c r="AB730" s="2">
        <v>0</v>
      </c>
      <c r="AC730" s="1">
        <v>0</v>
      </c>
      <c r="AD730" s="7">
        <v>43515</v>
      </c>
      <c r="AE730" s="7">
        <v>43518</v>
      </c>
      <c r="AF730">
        <v>3</v>
      </c>
      <c r="AG730" t="s">
        <v>1680</v>
      </c>
      <c r="AH730" s="2">
        <v>0</v>
      </c>
      <c r="AI730" s="1">
        <v>0</v>
      </c>
      <c r="AJ730" s="1">
        <v>0</v>
      </c>
      <c r="AK730" s="6" t="str">
        <f>+IF(Tabla1[[#This Row],[REQUEST_TY]]="SR MANTENIMIENTO CORRECTIVO", "EMERGENCIA", "OTROS")</f>
        <v>OTROS</v>
      </c>
      <c r="AL730" s="6" t="str">
        <f>+_xlfn.IFS(Tabla1[[#This Row],[Veces obj]]&lt;=1,"0-1",Tabla1[[#This Row],[Veces obj]]&lt;=2,"1-2",Tabla1[[#This Row],[Veces obj]]&lt;=3,"2-3",TRUE,"&gt;3")</f>
        <v>0-1</v>
      </c>
      <c r="AM730" s="6" t="str">
        <f>+_xlfn.IFS(MONTH(Tabla1[[#This Row],[MES]])&lt;=3,"Q1",MONTH(Tabla1[[#This Row],[MES]])&lt;=6,"Q2",MONTH(Tabla1[[#This Row],[MES]])&lt;=9,"Q3",TRUE,"Q4")</f>
        <v>Q1</v>
      </c>
      <c r="AN730" t="str">
        <f>+IFERROR(VLOOKUP(Tabla1[[#This Row],[CUENTA]],CTAS[],2,0),"OTROS")</f>
        <v>HONEYWELL</v>
      </c>
      <c r="AO730">
        <v>1</v>
      </c>
      <c r="AP730" t="str">
        <f>+IFERROR(VLOOKUP(Tabla1[[#This Row],[EMPLEADO]],IS[],3,0),"OTROS")</f>
        <v>JUAREZ</v>
      </c>
      <c r="AQ730" t="str">
        <f>+IFERROR(VLOOKUP(Tabla1[[#This Row],[EMPLEADO]],IS[[NÓMINA]:[INGENIERO]],2,0),"OTROS")</f>
        <v>CESAR MAR</v>
      </c>
    </row>
    <row r="731" spans="1:43" x14ac:dyDescent="0.25">
      <c r="A731" t="s">
        <v>36</v>
      </c>
      <c r="B731">
        <v>1</v>
      </c>
      <c r="C731" t="s">
        <v>1580</v>
      </c>
      <c r="D731" t="s">
        <v>38</v>
      </c>
      <c r="E731" t="s">
        <v>133</v>
      </c>
      <c r="F731" t="s">
        <v>1581</v>
      </c>
      <c r="G731" s="17" t="s">
        <v>1582</v>
      </c>
      <c r="H731" t="s">
        <v>1211</v>
      </c>
      <c r="I731" t="s">
        <v>43</v>
      </c>
      <c r="J731" t="s">
        <v>8</v>
      </c>
      <c r="K731" t="s">
        <v>59</v>
      </c>
      <c r="L731" t="s">
        <v>1583</v>
      </c>
      <c r="M731" t="s">
        <v>1213</v>
      </c>
      <c r="N731">
        <v>0</v>
      </c>
      <c r="O731" t="s">
        <v>47</v>
      </c>
      <c r="P731">
        <v>59</v>
      </c>
      <c r="Q731" t="s">
        <v>82</v>
      </c>
      <c r="R731" t="s">
        <v>138</v>
      </c>
      <c r="S731" t="s">
        <v>139</v>
      </c>
      <c r="T731" t="s">
        <v>51</v>
      </c>
      <c r="U731" t="s">
        <v>140</v>
      </c>
      <c r="V731">
        <v>1.1000000000000001</v>
      </c>
      <c r="W731" s="1">
        <v>1730.3000000000004</v>
      </c>
      <c r="X731">
        <v>1</v>
      </c>
      <c r="Y731">
        <v>1</v>
      </c>
      <c r="Z731">
        <v>4</v>
      </c>
      <c r="AA731">
        <v>0.25</v>
      </c>
      <c r="AB731" s="2">
        <v>0</v>
      </c>
      <c r="AC731" s="1">
        <v>0</v>
      </c>
      <c r="AD731" s="7">
        <v>43483</v>
      </c>
      <c r="AE731" s="7">
        <v>43486</v>
      </c>
      <c r="AF731">
        <v>1</v>
      </c>
      <c r="AG731" t="s">
        <v>53</v>
      </c>
      <c r="AH731" s="2">
        <v>0</v>
      </c>
      <c r="AI731" s="1">
        <v>0</v>
      </c>
      <c r="AJ731" s="1">
        <v>0</v>
      </c>
      <c r="AK731" s="6" t="str">
        <f>+IF(Tabla1[[#This Row],[REQUEST_TY]]="SR MANTENIMIENTO CORRECTIVO", "EMERGENCIA", "OTROS")</f>
        <v>EMERGENCIA</v>
      </c>
      <c r="AL731" s="6" t="str">
        <f>+_xlfn.IFS(Tabla1[[#This Row],[Veces obj]]&lt;=1,"0-1",Tabla1[[#This Row],[Veces obj]]&lt;=2,"1-2",Tabla1[[#This Row],[Veces obj]]&lt;=3,"2-3",TRUE,"&gt;3")</f>
        <v>0-1</v>
      </c>
      <c r="AM731" s="6" t="str">
        <f>+_xlfn.IFS(MONTH(Tabla1[[#This Row],[MES]])&lt;=3,"Q1",MONTH(Tabla1[[#This Row],[MES]])&lt;=6,"Q2",MONTH(Tabla1[[#This Row],[MES]])&lt;=9,"Q3",TRUE,"Q4")</f>
        <v>Q1</v>
      </c>
      <c r="AN731" t="str">
        <f>+IFERROR(VLOOKUP(Tabla1[[#This Row],[CUENTA]],CTAS[],2,0),"OTROS")</f>
        <v>OTROS</v>
      </c>
      <c r="AP731" t="str">
        <f>+IFERROR(VLOOKUP(Tabla1[[#This Row],[EMPLEADO]],IS[],3,0),"OTROS")</f>
        <v>OTROS</v>
      </c>
      <c r="AQ731" t="str">
        <f>+IFERROR(VLOOKUP(Tabla1[[#This Row],[EMPLEADO]],IS[[NÓMINA]:[INGENIERO]],2,0),"OTROS")</f>
        <v>OTROS</v>
      </c>
    </row>
    <row r="732" spans="1:43" x14ac:dyDescent="0.25">
      <c r="A732" t="s">
        <v>36</v>
      </c>
      <c r="B732">
        <v>1</v>
      </c>
      <c r="C732" t="s">
        <v>1584</v>
      </c>
      <c r="D732" t="s">
        <v>38</v>
      </c>
      <c r="E732" t="s">
        <v>98</v>
      </c>
      <c r="F732" t="s">
        <v>1585</v>
      </c>
      <c r="G732" s="17" t="s">
        <v>1586</v>
      </c>
      <c r="H732" t="s">
        <v>471</v>
      </c>
      <c r="I732" t="s">
        <v>43</v>
      </c>
      <c r="J732" t="s">
        <v>8</v>
      </c>
      <c r="K732" t="s">
        <v>102</v>
      </c>
      <c r="L732" t="s">
        <v>718</v>
      </c>
      <c r="M732" t="s">
        <v>46</v>
      </c>
      <c r="N732">
        <v>0</v>
      </c>
      <c r="O732" t="s">
        <v>47</v>
      </c>
      <c r="P732">
        <v>23</v>
      </c>
      <c r="Q732" t="s">
        <v>62</v>
      </c>
      <c r="R732" t="s">
        <v>63</v>
      </c>
      <c r="S732" t="s">
        <v>64</v>
      </c>
      <c r="T732" t="s">
        <v>51</v>
      </c>
      <c r="U732" t="s">
        <v>65</v>
      </c>
      <c r="V732">
        <v>0.8</v>
      </c>
      <c r="W732" s="1">
        <v>1092</v>
      </c>
      <c r="X732">
        <v>1</v>
      </c>
      <c r="Y732">
        <v>1.25</v>
      </c>
      <c r="Z732">
        <v>5</v>
      </c>
      <c r="AA732">
        <v>0.25</v>
      </c>
      <c r="AB732" s="2">
        <v>0</v>
      </c>
      <c r="AC732" s="1">
        <v>0</v>
      </c>
      <c r="AD732" s="7">
        <v>43490</v>
      </c>
      <c r="AE732" s="7">
        <v>43493</v>
      </c>
      <c r="AF732">
        <v>1</v>
      </c>
      <c r="AG732" t="s">
        <v>53</v>
      </c>
      <c r="AH732" s="2">
        <v>0</v>
      </c>
      <c r="AI732" s="1">
        <v>0</v>
      </c>
      <c r="AJ732" s="1">
        <v>0</v>
      </c>
      <c r="AK732" s="6" t="str">
        <f>+IF(Tabla1[[#This Row],[REQUEST_TY]]="SR MANTENIMIENTO CORRECTIVO", "EMERGENCIA", "OTROS")</f>
        <v>EMERGENCIA</v>
      </c>
      <c r="AL732" s="6" t="str">
        <f>+_xlfn.IFS(Tabla1[[#This Row],[Veces obj]]&lt;=1,"0-1",Tabla1[[#This Row],[Veces obj]]&lt;=2,"1-2",Tabla1[[#This Row],[Veces obj]]&lt;=3,"2-3",TRUE,"&gt;3")</f>
        <v>0-1</v>
      </c>
      <c r="AM732" s="6" t="str">
        <f>+_xlfn.IFS(MONTH(Tabla1[[#This Row],[MES]])&lt;=3,"Q1",MONTH(Tabla1[[#This Row],[MES]])&lt;=6,"Q2",MONTH(Tabla1[[#This Row],[MES]])&lt;=9,"Q3",TRUE,"Q4")</f>
        <v>Q1</v>
      </c>
      <c r="AN732" t="str">
        <f>+IFERROR(VLOOKUP(Tabla1[[#This Row],[CUENTA]],CTAS[],2,0),"OTROS")</f>
        <v>OTROS</v>
      </c>
      <c r="AP732" t="str">
        <f>+IFERROR(VLOOKUP(Tabla1[[#This Row],[EMPLEADO]],IS[],3,0),"OTROS")</f>
        <v>OTROS</v>
      </c>
      <c r="AQ732" t="str">
        <f>+IFERROR(VLOOKUP(Tabla1[[#This Row],[EMPLEADO]],IS[[NÓMINA]:[INGENIERO]],2,0),"OTROS")</f>
        <v>OTROS</v>
      </c>
    </row>
    <row r="733" spans="1:43" x14ac:dyDescent="0.25">
      <c r="A733" t="s">
        <v>36</v>
      </c>
      <c r="B733">
        <v>1</v>
      </c>
      <c r="C733" t="s">
        <v>1587</v>
      </c>
      <c r="D733" t="s">
        <v>38</v>
      </c>
      <c r="E733" t="s">
        <v>76</v>
      </c>
      <c r="F733" t="s">
        <v>1588</v>
      </c>
      <c r="G733" s="17" t="s">
        <v>1589</v>
      </c>
      <c r="H733" t="s">
        <v>1052</v>
      </c>
      <c r="I733" t="s">
        <v>43</v>
      </c>
      <c r="J733" t="s">
        <v>8</v>
      </c>
      <c r="K733" t="s">
        <v>102</v>
      </c>
      <c r="L733" t="s">
        <v>1590</v>
      </c>
      <c r="M733" t="s">
        <v>222</v>
      </c>
      <c r="N733">
        <v>0</v>
      </c>
      <c r="O733" t="s">
        <v>47</v>
      </c>
      <c r="P733">
        <v>10</v>
      </c>
      <c r="Q733" t="s">
        <v>194</v>
      </c>
      <c r="R733" t="s">
        <v>63</v>
      </c>
      <c r="S733" t="s">
        <v>64</v>
      </c>
      <c r="T733" t="s">
        <v>51</v>
      </c>
      <c r="U733" t="s">
        <v>195</v>
      </c>
      <c r="V733">
        <v>0.6</v>
      </c>
      <c r="W733" s="1">
        <v>819</v>
      </c>
      <c r="X733">
        <v>1</v>
      </c>
      <c r="Y733">
        <v>1.25</v>
      </c>
      <c r="Z733">
        <v>5</v>
      </c>
      <c r="AA733">
        <v>0.25</v>
      </c>
      <c r="AB733" s="2">
        <v>0</v>
      </c>
      <c r="AC733" s="1">
        <v>0</v>
      </c>
      <c r="AD733" s="7">
        <v>43493</v>
      </c>
      <c r="AE733" s="7">
        <v>43494</v>
      </c>
      <c r="AF733">
        <v>1</v>
      </c>
      <c r="AG733" t="s">
        <v>53</v>
      </c>
      <c r="AH733" s="2">
        <v>0</v>
      </c>
      <c r="AI733" s="1">
        <v>0</v>
      </c>
      <c r="AJ733" s="1">
        <v>0</v>
      </c>
      <c r="AK733" s="6" t="str">
        <f>+IF(Tabla1[[#This Row],[REQUEST_TY]]="SR MANTENIMIENTO CORRECTIVO", "EMERGENCIA", "OTROS")</f>
        <v>EMERGENCIA</v>
      </c>
      <c r="AL733" s="6" t="str">
        <f>+_xlfn.IFS(Tabla1[[#This Row],[Veces obj]]&lt;=1,"0-1",Tabla1[[#This Row],[Veces obj]]&lt;=2,"1-2",Tabla1[[#This Row],[Veces obj]]&lt;=3,"2-3",TRUE,"&gt;3")</f>
        <v>0-1</v>
      </c>
      <c r="AM733" s="6" t="str">
        <f>+_xlfn.IFS(MONTH(Tabla1[[#This Row],[MES]])&lt;=3,"Q1",MONTH(Tabla1[[#This Row],[MES]])&lt;=6,"Q2",MONTH(Tabla1[[#This Row],[MES]])&lt;=9,"Q3",TRUE,"Q4")</f>
        <v>Q1</v>
      </c>
      <c r="AN733" t="str">
        <f>+IFERROR(VLOOKUP(Tabla1[[#This Row],[CUENTA]],CTAS[],2,0),"OTROS")</f>
        <v>OTROS</v>
      </c>
      <c r="AP733" t="str">
        <f>+IFERROR(VLOOKUP(Tabla1[[#This Row],[EMPLEADO]],IS[],3,0),"OTROS")</f>
        <v>OTROS</v>
      </c>
      <c r="AQ733" t="str">
        <f>+IFERROR(VLOOKUP(Tabla1[[#This Row],[EMPLEADO]],IS[[NÓMINA]:[INGENIERO]],2,0),"OTROS")</f>
        <v>OTROS</v>
      </c>
    </row>
    <row r="734" spans="1:43" x14ac:dyDescent="0.25">
      <c r="A734" t="s">
        <v>36</v>
      </c>
      <c r="B734">
        <v>1</v>
      </c>
      <c r="C734" t="s">
        <v>1591</v>
      </c>
      <c r="D734" t="s">
        <v>38</v>
      </c>
      <c r="E734" t="s">
        <v>113</v>
      </c>
      <c r="F734" t="s">
        <v>1592</v>
      </c>
      <c r="G734" s="17" t="s">
        <v>1593</v>
      </c>
      <c r="H734" t="s">
        <v>253</v>
      </c>
      <c r="I734" t="s">
        <v>43</v>
      </c>
      <c r="J734" t="s">
        <v>8</v>
      </c>
      <c r="K734" t="s">
        <v>125</v>
      </c>
      <c r="L734" t="s">
        <v>1594</v>
      </c>
      <c r="M734" t="s">
        <v>358</v>
      </c>
      <c r="N734">
        <v>0</v>
      </c>
      <c r="O734" t="s">
        <v>47</v>
      </c>
      <c r="P734">
        <v>404</v>
      </c>
      <c r="Q734" t="s">
        <v>48</v>
      </c>
      <c r="R734" t="s">
        <v>49</v>
      </c>
      <c r="S734" t="s">
        <v>50</v>
      </c>
      <c r="T734" t="s">
        <v>51</v>
      </c>
      <c r="U734" t="s">
        <v>52</v>
      </c>
      <c r="V734">
        <v>1.05</v>
      </c>
      <c r="W734" s="1">
        <v>750.75000000000011</v>
      </c>
      <c r="X734">
        <v>1</v>
      </c>
      <c r="Y734">
        <v>1.25</v>
      </c>
      <c r="Z734">
        <v>5</v>
      </c>
      <c r="AA734">
        <v>0.25</v>
      </c>
      <c r="AB734" s="2">
        <v>0</v>
      </c>
      <c r="AC734" s="1">
        <v>0</v>
      </c>
      <c r="AD734" s="7">
        <v>43494</v>
      </c>
      <c r="AE734" s="7">
        <v>43494</v>
      </c>
      <c r="AF734">
        <v>0</v>
      </c>
      <c r="AG734" t="s">
        <v>53</v>
      </c>
      <c r="AH734" s="2">
        <v>0</v>
      </c>
      <c r="AI734" s="1">
        <v>0</v>
      </c>
      <c r="AJ734" s="1">
        <v>0</v>
      </c>
      <c r="AK734" s="6" t="str">
        <f>+IF(Tabla1[[#This Row],[REQUEST_TY]]="SR MANTENIMIENTO CORRECTIVO", "EMERGENCIA", "OTROS")</f>
        <v>EMERGENCIA</v>
      </c>
      <c r="AL734" s="6" t="str">
        <f>+_xlfn.IFS(Tabla1[[#This Row],[Veces obj]]&lt;=1,"0-1",Tabla1[[#This Row],[Veces obj]]&lt;=2,"1-2",Tabla1[[#This Row],[Veces obj]]&lt;=3,"2-3",TRUE,"&gt;3")</f>
        <v>0-1</v>
      </c>
      <c r="AM734" s="6" t="str">
        <f>+_xlfn.IFS(MONTH(Tabla1[[#This Row],[MES]])&lt;=3,"Q1",MONTH(Tabla1[[#This Row],[MES]])&lt;=6,"Q2",MONTH(Tabla1[[#This Row],[MES]])&lt;=9,"Q3",TRUE,"Q4")</f>
        <v>Q1</v>
      </c>
      <c r="AN734" t="str">
        <f>+IFERROR(VLOOKUP(Tabla1[[#This Row],[CUENTA]],CTAS[],2,0),"OTROS")</f>
        <v>OTROS</v>
      </c>
      <c r="AP734" t="str">
        <f>+IFERROR(VLOOKUP(Tabla1[[#This Row],[EMPLEADO]],IS[],3,0),"OTROS")</f>
        <v>OTROS</v>
      </c>
      <c r="AQ734" t="str">
        <f>+IFERROR(VLOOKUP(Tabla1[[#This Row],[EMPLEADO]],IS[[NÓMINA]:[INGENIERO]],2,0),"OTROS")</f>
        <v>OTROS</v>
      </c>
    </row>
    <row r="735" spans="1:43" x14ac:dyDescent="0.25">
      <c r="A735" t="s">
        <v>36</v>
      </c>
      <c r="B735">
        <v>1</v>
      </c>
      <c r="C735" t="s">
        <v>1595</v>
      </c>
      <c r="D735" t="s">
        <v>38</v>
      </c>
      <c r="E735" t="s">
        <v>332</v>
      </c>
      <c r="F735" t="s">
        <v>1596</v>
      </c>
      <c r="G735" s="17" t="s">
        <v>1597</v>
      </c>
      <c r="H735" t="s">
        <v>58</v>
      </c>
      <c r="I735" t="s">
        <v>43</v>
      </c>
      <c r="J735" t="s">
        <v>8</v>
      </c>
      <c r="K735" t="s">
        <v>59</v>
      </c>
      <c r="L735" t="s">
        <v>1598</v>
      </c>
      <c r="M735" t="s">
        <v>222</v>
      </c>
      <c r="N735">
        <v>0</v>
      </c>
      <c r="O735" t="s">
        <v>47</v>
      </c>
      <c r="P735">
        <v>98</v>
      </c>
      <c r="Q735" t="s">
        <v>48</v>
      </c>
      <c r="R735" t="s">
        <v>317</v>
      </c>
      <c r="S735" t="s">
        <v>318</v>
      </c>
      <c r="T735" t="s">
        <v>51</v>
      </c>
      <c r="U735" t="s">
        <v>353</v>
      </c>
      <c r="V735">
        <v>1.1499999999999999</v>
      </c>
      <c r="W735" s="1">
        <v>1808.95</v>
      </c>
      <c r="X735">
        <v>1</v>
      </c>
      <c r="Y735">
        <v>1</v>
      </c>
      <c r="Z735">
        <v>4</v>
      </c>
      <c r="AA735">
        <v>0.25</v>
      </c>
      <c r="AB735" s="2">
        <v>0</v>
      </c>
      <c r="AC735" s="1">
        <v>0</v>
      </c>
      <c r="AD735" s="7">
        <v>43495</v>
      </c>
      <c r="AE735" s="7">
        <v>43495</v>
      </c>
      <c r="AF735">
        <v>0</v>
      </c>
      <c r="AG735" t="s">
        <v>53</v>
      </c>
      <c r="AH735" s="2">
        <v>0</v>
      </c>
      <c r="AI735" s="1">
        <v>0</v>
      </c>
      <c r="AJ735" s="1">
        <v>0</v>
      </c>
      <c r="AK735" s="6" t="str">
        <f>+IF(Tabla1[[#This Row],[REQUEST_TY]]="SR MANTENIMIENTO CORRECTIVO", "EMERGENCIA", "OTROS")</f>
        <v>EMERGENCIA</v>
      </c>
      <c r="AL735" s="6" t="str">
        <f>+_xlfn.IFS(Tabla1[[#This Row],[Veces obj]]&lt;=1,"0-1",Tabla1[[#This Row],[Veces obj]]&lt;=2,"1-2",Tabla1[[#This Row],[Veces obj]]&lt;=3,"2-3",TRUE,"&gt;3")</f>
        <v>0-1</v>
      </c>
      <c r="AM735" s="6" t="str">
        <f>+_xlfn.IFS(MONTH(Tabla1[[#This Row],[MES]])&lt;=3,"Q1",MONTH(Tabla1[[#This Row],[MES]])&lt;=6,"Q2",MONTH(Tabla1[[#This Row],[MES]])&lt;=9,"Q3",TRUE,"Q4")</f>
        <v>Q1</v>
      </c>
      <c r="AN735" t="str">
        <f>+IFERROR(VLOOKUP(Tabla1[[#This Row],[CUENTA]],CTAS[],2,0),"OTROS")</f>
        <v>OTROS</v>
      </c>
      <c r="AP735" t="str">
        <f>+IFERROR(VLOOKUP(Tabla1[[#This Row],[EMPLEADO]],IS[],3,0),"OTROS")</f>
        <v>OTROS</v>
      </c>
      <c r="AQ735" t="str">
        <f>+IFERROR(VLOOKUP(Tabla1[[#This Row],[EMPLEADO]],IS[[NÓMINA]:[INGENIERO]],2,0),"OTROS")</f>
        <v>OTROS</v>
      </c>
    </row>
    <row r="736" spans="1:43" x14ac:dyDescent="0.25">
      <c r="A736" t="s">
        <v>4444</v>
      </c>
      <c r="B736">
        <v>1</v>
      </c>
      <c r="C736" t="s">
        <v>4749</v>
      </c>
      <c r="D736" t="s">
        <v>38</v>
      </c>
      <c r="E736" t="s">
        <v>98</v>
      </c>
      <c r="F736" t="s">
        <v>4750</v>
      </c>
      <c r="G736" s="17" t="s">
        <v>2941</v>
      </c>
      <c r="H736" t="s">
        <v>707</v>
      </c>
      <c r="I736" t="s">
        <v>43</v>
      </c>
      <c r="J736" t="s">
        <v>8</v>
      </c>
      <c r="K736" t="s">
        <v>102</v>
      </c>
      <c r="L736" t="s">
        <v>1994</v>
      </c>
      <c r="M736" t="s">
        <v>1659</v>
      </c>
      <c r="N736">
        <v>0</v>
      </c>
      <c r="O736" t="s">
        <v>105</v>
      </c>
      <c r="P736">
        <v>7</v>
      </c>
      <c r="Q736" t="s">
        <v>194</v>
      </c>
      <c r="R736" t="s">
        <v>63</v>
      </c>
      <c r="S736" t="s">
        <v>64</v>
      </c>
      <c r="T736" t="s">
        <v>51</v>
      </c>
      <c r="U736" t="s">
        <v>195</v>
      </c>
      <c r="V736">
        <v>0.6</v>
      </c>
      <c r="W736" s="1">
        <v>393</v>
      </c>
      <c r="X736">
        <v>1</v>
      </c>
      <c r="Y736">
        <v>1.25</v>
      </c>
      <c r="Z736">
        <v>5</v>
      </c>
      <c r="AA736">
        <v>0.25</v>
      </c>
      <c r="AB736" s="2">
        <v>0</v>
      </c>
      <c r="AC736" s="1">
        <v>0</v>
      </c>
      <c r="AD736" s="7">
        <v>43497</v>
      </c>
      <c r="AE736" s="7">
        <v>43497</v>
      </c>
      <c r="AF736">
        <v>0</v>
      </c>
      <c r="AG736" t="s">
        <v>53</v>
      </c>
      <c r="AH736" s="2">
        <v>0</v>
      </c>
      <c r="AI736" s="1">
        <v>0</v>
      </c>
      <c r="AJ736" s="1">
        <v>0</v>
      </c>
      <c r="AK736" s="6" t="str">
        <f>+IF(Tabla1[[#This Row],[REQUEST_TY]]="SR MANTENIMIENTO CORRECTIVO", "EMERGENCIA", "OTROS")</f>
        <v>EMERGENCIA</v>
      </c>
      <c r="AL736" s="6" t="str">
        <f>+_xlfn.IFS(Tabla1[[#This Row],[Veces obj]]&lt;=1,"0-1",Tabla1[[#This Row],[Veces obj]]&lt;=2,"1-2",Tabla1[[#This Row],[Veces obj]]&lt;=3,"2-3",TRUE,"&gt;3")</f>
        <v>0-1</v>
      </c>
      <c r="AM736" s="6" t="str">
        <f>+_xlfn.IFS(MONTH(Tabla1[[#This Row],[MES]])&lt;=3,"Q1",MONTH(Tabla1[[#This Row],[MES]])&lt;=6,"Q2",MONTH(Tabla1[[#This Row],[MES]])&lt;=9,"Q3",TRUE,"Q4")</f>
        <v>Q1</v>
      </c>
      <c r="AN736" t="str">
        <f>+IFERROR(VLOOKUP(Tabla1[[#This Row],[CUENTA]],CTAS[],2,0),"OTROS")</f>
        <v>OTROS</v>
      </c>
      <c r="AP736" t="str">
        <f>+IFERROR(VLOOKUP(Tabla1[[#This Row],[EMPLEADO]],IS[],3,0),"OTROS")</f>
        <v>OTROS</v>
      </c>
      <c r="AQ736" t="str">
        <f>+IFERROR(VLOOKUP(Tabla1[[#This Row],[EMPLEADO]],IS[[NÓMINA]:[INGENIERO]],2,0),"OTROS")</f>
        <v>OTROS</v>
      </c>
    </row>
    <row r="737" spans="1:43" x14ac:dyDescent="0.25">
      <c r="A737" t="s">
        <v>36</v>
      </c>
      <c r="B737">
        <v>1</v>
      </c>
      <c r="C737" t="s">
        <v>3968</v>
      </c>
      <c r="D737" t="s">
        <v>38</v>
      </c>
      <c r="E737" t="s">
        <v>2827</v>
      </c>
      <c r="F737" t="s">
        <v>3969</v>
      </c>
      <c r="G737" s="17" t="s">
        <v>3970</v>
      </c>
      <c r="H737" t="s">
        <v>266</v>
      </c>
      <c r="I737" t="s">
        <v>43</v>
      </c>
      <c r="J737" t="s">
        <v>8</v>
      </c>
      <c r="K737" t="s">
        <v>404</v>
      </c>
      <c r="L737" t="s">
        <v>405</v>
      </c>
      <c r="M737" t="s">
        <v>94</v>
      </c>
      <c r="N737">
        <v>0</v>
      </c>
      <c r="O737" t="s">
        <v>47</v>
      </c>
      <c r="P737">
        <v>108</v>
      </c>
      <c r="Q737" t="s">
        <v>48</v>
      </c>
      <c r="R737" t="s">
        <v>138</v>
      </c>
      <c r="S737" t="s">
        <v>139</v>
      </c>
      <c r="T737" t="s">
        <v>51</v>
      </c>
      <c r="U737" t="s">
        <v>353</v>
      </c>
      <c r="V737">
        <v>1.1499999999999999</v>
      </c>
      <c r="W737" s="1">
        <v>1808.95</v>
      </c>
      <c r="X737">
        <v>1</v>
      </c>
      <c r="Y737">
        <v>4.28</v>
      </c>
      <c r="Z737">
        <v>4</v>
      </c>
      <c r="AA737">
        <v>1.07</v>
      </c>
      <c r="AB737" s="2">
        <v>1.7500000000000016E-2</v>
      </c>
      <c r="AC737" s="1">
        <v>-27.527500000000028</v>
      </c>
      <c r="AD737" s="7">
        <v>43480</v>
      </c>
      <c r="AE737" s="7">
        <v>43481</v>
      </c>
      <c r="AF737">
        <v>1</v>
      </c>
      <c r="AG737" t="s">
        <v>53</v>
      </c>
      <c r="AH737" s="2">
        <v>0</v>
      </c>
      <c r="AI737" s="1">
        <v>0</v>
      </c>
      <c r="AJ737" s="1">
        <v>0</v>
      </c>
      <c r="AK737" s="6" t="str">
        <f>+IF(Tabla1[[#This Row],[REQUEST_TY]]="SR MANTENIMIENTO CORRECTIVO", "EMERGENCIA", "OTROS")</f>
        <v>EMERGENCIA</v>
      </c>
      <c r="AL737" s="6" t="str">
        <f>+_xlfn.IFS(Tabla1[[#This Row],[Veces obj]]&lt;=1,"0-1",Tabla1[[#This Row],[Veces obj]]&lt;=2,"1-2",Tabla1[[#This Row],[Veces obj]]&lt;=3,"2-3",TRUE,"&gt;3")</f>
        <v>1-2</v>
      </c>
      <c r="AM737" s="6" t="str">
        <f>+_xlfn.IFS(MONTH(Tabla1[[#This Row],[MES]])&lt;=3,"Q1",MONTH(Tabla1[[#This Row],[MES]])&lt;=6,"Q2",MONTH(Tabla1[[#This Row],[MES]])&lt;=9,"Q3",TRUE,"Q4")</f>
        <v>Q1</v>
      </c>
      <c r="AN737" t="str">
        <f>+IFERROR(VLOOKUP(Tabla1[[#This Row],[CUENTA]],CTAS[],2,0),"OTROS")</f>
        <v>OTROS</v>
      </c>
      <c r="AO737">
        <v>1</v>
      </c>
      <c r="AP737" t="str">
        <f>+IFERROR(VLOOKUP(Tabla1[[#This Row],[EMPLEADO]],IS[],3,0),"OTROS")</f>
        <v>JUAREZ</v>
      </c>
      <c r="AQ737" t="str">
        <f>+IFERROR(VLOOKUP(Tabla1[[#This Row],[EMPLEADO]],IS[[NÓMINA]:[INGENIERO]],2,0),"OTROS")</f>
        <v>CESAR MAR</v>
      </c>
    </row>
    <row r="738" spans="1:43" x14ac:dyDescent="0.25">
      <c r="A738" t="s">
        <v>4444</v>
      </c>
      <c r="B738">
        <v>1</v>
      </c>
      <c r="C738" t="s">
        <v>5604</v>
      </c>
      <c r="D738" t="s">
        <v>38</v>
      </c>
      <c r="E738" t="s">
        <v>5605</v>
      </c>
      <c r="F738" t="s">
        <v>5606</v>
      </c>
      <c r="G738" s="17" t="s">
        <v>5607</v>
      </c>
      <c r="H738" t="s">
        <v>453</v>
      </c>
      <c r="I738" t="s">
        <v>43</v>
      </c>
      <c r="J738" t="s">
        <v>8</v>
      </c>
      <c r="K738" t="s">
        <v>1296</v>
      </c>
      <c r="L738" t="s">
        <v>5608</v>
      </c>
      <c r="M738" t="s">
        <v>1198</v>
      </c>
      <c r="N738">
        <v>0</v>
      </c>
      <c r="O738" t="s">
        <v>47</v>
      </c>
      <c r="P738">
        <v>249</v>
      </c>
      <c r="Q738" t="s">
        <v>48</v>
      </c>
      <c r="R738" t="s">
        <v>153</v>
      </c>
      <c r="S738" t="s">
        <v>50</v>
      </c>
      <c r="T738" t="s">
        <v>51</v>
      </c>
      <c r="U738" t="s">
        <v>52</v>
      </c>
      <c r="V738">
        <v>1.05</v>
      </c>
      <c r="W738" s="1">
        <v>750.75000000000011</v>
      </c>
      <c r="X738">
        <v>1</v>
      </c>
      <c r="Y738">
        <v>1.25</v>
      </c>
      <c r="Z738">
        <v>5</v>
      </c>
      <c r="AA738">
        <v>0.25</v>
      </c>
      <c r="AB738" s="2">
        <v>0</v>
      </c>
      <c r="AC738" s="1">
        <v>0</v>
      </c>
      <c r="AD738" s="7">
        <v>43507</v>
      </c>
      <c r="AE738" s="7">
        <v>43507</v>
      </c>
      <c r="AF738">
        <v>0</v>
      </c>
      <c r="AG738" t="s">
        <v>53</v>
      </c>
      <c r="AH738" s="2">
        <v>0</v>
      </c>
      <c r="AI738" s="1">
        <v>0</v>
      </c>
      <c r="AJ738" s="1">
        <v>0</v>
      </c>
      <c r="AK738" s="6" t="str">
        <f>+IF(Tabla1[[#This Row],[REQUEST_TY]]="SR MANTENIMIENTO CORRECTIVO", "EMERGENCIA", "OTROS")</f>
        <v>EMERGENCIA</v>
      </c>
      <c r="AL738" s="6" t="str">
        <f>+_xlfn.IFS(Tabla1[[#This Row],[Veces obj]]&lt;=1,"0-1",Tabla1[[#This Row],[Veces obj]]&lt;=2,"1-2",Tabla1[[#This Row],[Veces obj]]&lt;=3,"2-3",TRUE,"&gt;3")</f>
        <v>0-1</v>
      </c>
      <c r="AM738" s="6" t="str">
        <f>+_xlfn.IFS(MONTH(Tabla1[[#This Row],[MES]])&lt;=3,"Q1",MONTH(Tabla1[[#This Row],[MES]])&lt;=6,"Q2",MONTH(Tabla1[[#This Row],[MES]])&lt;=9,"Q3",TRUE,"Q4")</f>
        <v>Q1</v>
      </c>
      <c r="AN738" t="str">
        <f>+IFERROR(VLOOKUP(Tabla1[[#This Row],[CUENTA]],CTAS[],2,0),"OTROS")</f>
        <v>OTROS</v>
      </c>
      <c r="AP738" t="str">
        <f>+IFERROR(VLOOKUP(Tabla1[[#This Row],[EMPLEADO]],IS[],3,0),"OTROS")</f>
        <v>OTROS</v>
      </c>
      <c r="AQ738" t="str">
        <f>+IFERROR(VLOOKUP(Tabla1[[#This Row],[EMPLEADO]],IS[[NÓMINA]:[INGENIERO]],2,0),"OTROS")</f>
        <v>OTROS</v>
      </c>
    </row>
    <row r="739" spans="1:43" x14ac:dyDescent="0.25">
      <c r="A739" t="s">
        <v>4444</v>
      </c>
      <c r="B739">
        <v>1</v>
      </c>
      <c r="C739" t="s">
        <v>5953</v>
      </c>
      <c r="D739" t="s">
        <v>38</v>
      </c>
      <c r="E739" t="s">
        <v>76</v>
      </c>
      <c r="F739" t="s">
        <v>5954</v>
      </c>
      <c r="G739" s="17" t="s">
        <v>4980</v>
      </c>
      <c r="H739" t="s">
        <v>58</v>
      </c>
      <c r="I739" t="s">
        <v>43</v>
      </c>
      <c r="J739" t="s">
        <v>8</v>
      </c>
      <c r="K739" t="s">
        <v>59</v>
      </c>
      <c r="L739" t="s">
        <v>504</v>
      </c>
      <c r="M739" t="s">
        <v>505</v>
      </c>
      <c r="N739">
        <v>0</v>
      </c>
      <c r="O739" t="s">
        <v>47</v>
      </c>
      <c r="P739">
        <v>8</v>
      </c>
      <c r="Q739" t="s">
        <v>194</v>
      </c>
      <c r="R739" t="s">
        <v>63</v>
      </c>
      <c r="S739" t="s">
        <v>64</v>
      </c>
      <c r="T739" t="s">
        <v>51</v>
      </c>
      <c r="U739" t="s">
        <v>195</v>
      </c>
      <c r="V739">
        <v>0.6</v>
      </c>
      <c r="W739" s="1">
        <v>819</v>
      </c>
      <c r="X739">
        <v>1</v>
      </c>
      <c r="Y739">
        <v>1.25</v>
      </c>
      <c r="Z739">
        <v>5</v>
      </c>
      <c r="AA739">
        <v>0.25</v>
      </c>
      <c r="AB739" s="2">
        <v>0</v>
      </c>
      <c r="AC739" s="1">
        <v>0</v>
      </c>
      <c r="AD739" s="7">
        <v>43509</v>
      </c>
      <c r="AE739" s="7">
        <v>43509</v>
      </c>
      <c r="AF739">
        <v>0</v>
      </c>
      <c r="AG739" t="s">
        <v>53</v>
      </c>
      <c r="AH739" s="2">
        <v>0</v>
      </c>
      <c r="AI739" s="1">
        <v>0</v>
      </c>
      <c r="AJ739" s="1">
        <v>0</v>
      </c>
      <c r="AK739" s="6" t="str">
        <f>+IF(Tabla1[[#This Row],[REQUEST_TY]]="SR MANTENIMIENTO CORRECTIVO", "EMERGENCIA", "OTROS")</f>
        <v>EMERGENCIA</v>
      </c>
      <c r="AL739" s="6" t="str">
        <f>+_xlfn.IFS(Tabla1[[#This Row],[Veces obj]]&lt;=1,"0-1",Tabla1[[#This Row],[Veces obj]]&lt;=2,"1-2",Tabla1[[#This Row],[Veces obj]]&lt;=3,"2-3",TRUE,"&gt;3")</f>
        <v>0-1</v>
      </c>
      <c r="AM739" s="6" t="str">
        <f>+_xlfn.IFS(MONTH(Tabla1[[#This Row],[MES]])&lt;=3,"Q1",MONTH(Tabla1[[#This Row],[MES]])&lt;=6,"Q2",MONTH(Tabla1[[#This Row],[MES]])&lt;=9,"Q3",TRUE,"Q4")</f>
        <v>Q1</v>
      </c>
      <c r="AN739" t="str">
        <f>+IFERROR(VLOOKUP(Tabla1[[#This Row],[CUENTA]],CTAS[],2,0),"OTROS")</f>
        <v>OTROS</v>
      </c>
      <c r="AP739" t="str">
        <f>+IFERROR(VLOOKUP(Tabla1[[#This Row],[EMPLEADO]],IS[],3,0),"OTROS")</f>
        <v>OTROS</v>
      </c>
      <c r="AQ739" t="str">
        <f>+IFERROR(VLOOKUP(Tabla1[[#This Row],[EMPLEADO]],IS[[NÓMINA]:[INGENIERO]],2,0),"OTROS")</f>
        <v>OTROS</v>
      </c>
    </row>
    <row r="740" spans="1:43" x14ac:dyDescent="0.25">
      <c r="A740" t="s">
        <v>4444</v>
      </c>
      <c r="B740">
        <v>1</v>
      </c>
      <c r="C740" t="s">
        <v>5998</v>
      </c>
      <c r="D740" t="s">
        <v>38</v>
      </c>
      <c r="E740" t="s">
        <v>300</v>
      </c>
      <c r="F740" t="s">
        <v>5999</v>
      </c>
      <c r="G740" s="17" t="s">
        <v>2352</v>
      </c>
      <c r="H740" t="s">
        <v>58</v>
      </c>
      <c r="I740" t="s">
        <v>43</v>
      </c>
      <c r="J740" t="s">
        <v>8</v>
      </c>
      <c r="K740" t="s">
        <v>102</v>
      </c>
      <c r="L740" t="s">
        <v>1621</v>
      </c>
      <c r="M740" t="s">
        <v>736</v>
      </c>
      <c r="N740">
        <v>0</v>
      </c>
      <c r="O740" t="s">
        <v>47</v>
      </c>
      <c r="P740">
        <v>27</v>
      </c>
      <c r="Q740" t="s">
        <v>62</v>
      </c>
      <c r="R740" t="s">
        <v>223</v>
      </c>
      <c r="S740" t="s">
        <v>139</v>
      </c>
      <c r="T740" t="s">
        <v>51</v>
      </c>
      <c r="U740" t="s">
        <v>262</v>
      </c>
      <c r="V740">
        <v>1.05</v>
      </c>
      <c r="W740" s="1">
        <v>1651.6500000000003</v>
      </c>
      <c r="X740">
        <v>1</v>
      </c>
      <c r="Y740">
        <v>1</v>
      </c>
      <c r="Z740">
        <v>4</v>
      </c>
      <c r="AA740">
        <v>0.25</v>
      </c>
      <c r="AB740" s="2">
        <v>0</v>
      </c>
      <c r="AC740" s="1">
        <v>0</v>
      </c>
      <c r="AD740" s="7">
        <v>43515</v>
      </c>
      <c r="AE740" s="7">
        <v>43515</v>
      </c>
      <c r="AF740">
        <v>0</v>
      </c>
      <c r="AG740" t="s">
        <v>53</v>
      </c>
      <c r="AH740" s="2">
        <v>0</v>
      </c>
      <c r="AI740" s="1">
        <v>0</v>
      </c>
      <c r="AJ740" s="1">
        <v>0</v>
      </c>
      <c r="AK740" s="6" t="str">
        <f>+IF(Tabla1[[#This Row],[REQUEST_TY]]="SR MANTENIMIENTO CORRECTIVO", "EMERGENCIA", "OTROS")</f>
        <v>EMERGENCIA</v>
      </c>
      <c r="AL740" s="6" t="str">
        <f>+_xlfn.IFS(Tabla1[[#This Row],[Veces obj]]&lt;=1,"0-1",Tabla1[[#This Row],[Veces obj]]&lt;=2,"1-2",Tabla1[[#This Row],[Veces obj]]&lt;=3,"2-3",TRUE,"&gt;3")</f>
        <v>0-1</v>
      </c>
      <c r="AM740" s="6" t="str">
        <f>+_xlfn.IFS(MONTH(Tabla1[[#This Row],[MES]])&lt;=3,"Q1",MONTH(Tabla1[[#This Row],[MES]])&lt;=6,"Q2",MONTH(Tabla1[[#This Row],[MES]])&lt;=9,"Q3",TRUE,"Q4")</f>
        <v>Q1</v>
      </c>
      <c r="AN740" t="str">
        <f>+IFERROR(VLOOKUP(Tabla1[[#This Row],[CUENTA]],CTAS[],2,0),"OTROS")</f>
        <v>OTROS</v>
      </c>
      <c r="AP740" t="str">
        <f>+IFERROR(VLOOKUP(Tabla1[[#This Row],[EMPLEADO]],IS[],3,0),"OTROS")</f>
        <v>OTROS</v>
      </c>
      <c r="AQ740" t="str">
        <f>+IFERROR(VLOOKUP(Tabla1[[#This Row],[EMPLEADO]],IS[[NÓMINA]:[INGENIERO]],2,0),"OTROS")</f>
        <v>OTROS</v>
      </c>
    </row>
    <row r="741" spans="1:43" x14ac:dyDescent="0.25">
      <c r="A741" t="s">
        <v>4444</v>
      </c>
      <c r="B741">
        <v>1</v>
      </c>
      <c r="C741" t="s">
        <v>6214</v>
      </c>
      <c r="D741" t="s">
        <v>38</v>
      </c>
      <c r="E741" t="s">
        <v>535</v>
      </c>
      <c r="F741" t="s">
        <v>6215</v>
      </c>
      <c r="G741" s="17" t="s">
        <v>6216</v>
      </c>
      <c r="H741" t="s">
        <v>220</v>
      </c>
      <c r="I741" t="s">
        <v>43</v>
      </c>
      <c r="J741" t="s">
        <v>8</v>
      </c>
      <c r="K741" t="s">
        <v>117</v>
      </c>
      <c r="L741" t="s">
        <v>6217</v>
      </c>
      <c r="M741" t="s">
        <v>1725</v>
      </c>
      <c r="N741">
        <v>0</v>
      </c>
      <c r="O741" t="s">
        <v>47</v>
      </c>
      <c r="P741">
        <v>2632</v>
      </c>
      <c r="Q741" t="s">
        <v>48</v>
      </c>
      <c r="R741" t="s">
        <v>49</v>
      </c>
      <c r="S741" t="s">
        <v>50</v>
      </c>
      <c r="T741" t="s">
        <v>51</v>
      </c>
      <c r="U741" t="s">
        <v>52</v>
      </c>
      <c r="V741">
        <v>1.05</v>
      </c>
      <c r="W741" s="1">
        <v>750.75000000000011</v>
      </c>
      <c r="X741">
        <v>1</v>
      </c>
      <c r="Y741">
        <v>1.25</v>
      </c>
      <c r="Z741">
        <v>5</v>
      </c>
      <c r="AA741">
        <v>0.25</v>
      </c>
      <c r="AB741" s="2">
        <v>0</v>
      </c>
      <c r="AC741" s="1">
        <v>0</v>
      </c>
      <c r="AD741" s="7">
        <v>43511</v>
      </c>
      <c r="AE741" s="7">
        <v>43511</v>
      </c>
      <c r="AF741">
        <v>0</v>
      </c>
      <c r="AG741" t="s">
        <v>53</v>
      </c>
      <c r="AH741" s="2">
        <v>0</v>
      </c>
      <c r="AI741" s="1">
        <v>0</v>
      </c>
      <c r="AJ741" s="1">
        <v>0</v>
      </c>
      <c r="AK741" s="6" t="str">
        <f>+IF(Tabla1[[#This Row],[REQUEST_TY]]="SR MANTENIMIENTO CORRECTIVO", "EMERGENCIA", "OTROS")</f>
        <v>EMERGENCIA</v>
      </c>
      <c r="AL741" s="6" t="str">
        <f>+_xlfn.IFS(Tabla1[[#This Row],[Veces obj]]&lt;=1,"0-1",Tabla1[[#This Row],[Veces obj]]&lt;=2,"1-2",Tabla1[[#This Row],[Veces obj]]&lt;=3,"2-3",TRUE,"&gt;3")</f>
        <v>0-1</v>
      </c>
      <c r="AM741" s="6" t="str">
        <f>+_xlfn.IFS(MONTH(Tabla1[[#This Row],[MES]])&lt;=3,"Q1",MONTH(Tabla1[[#This Row],[MES]])&lt;=6,"Q2",MONTH(Tabla1[[#This Row],[MES]])&lt;=9,"Q3",TRUE,"Q4")</f>
        <v>Q1</v>
      </c>
      <c r="AN741" t="str">
        <f>+IFERROR(VLOOKUP(Tabla1[[#This Row],[CUENTA]],CTAS[],2,0),"OTROS")</f>
        <v>OTROS</v>
      </c>
      <c r="AP741" t="str">
        <f>+IFERROR(VLOOKUP(Tabla1[[#This Row],[EMPLEADO]],IS[],3,0),"OTROS")</f>
        <v>OTROS</v>
      </c>
      <c r="AQ741" t="str">
        <f>+IFERROR(VLOOKUP(Tabla1[[#This Row],[EMPLEADO]],IS[[NÓMINA]:[INGENIERO]],2,0),"OTROS")</f>
        <v>OTROS</v>
      </c>
    </row>
    <row r="742" spans="1:43" x14ac:dyDescent="0.25">
      <c r="A742" t="s">
        <v>4444</v>
      </c>
      <c r="B742">
        <v>1</v>
      </c>
      <c r="C742" t="s">
        <v>6368</v>
      </c>
      <c r="D742" t="s">
        <v>38</v>
      </c>
      <c r="E742" t="s">
        <v>76</v>
      </c>
      <c r="F742" t="s">
        <v>6369</v>
      </c>
      <c r="G742" s="17" t="s">
        <v>2690</v>
      </c>
      <c r="H742" t="s">
        <v>471</v>
      </c>
      <c r="I742" t="s">
        <v>43</v>
      </c>
      <c r="J742" t="s">
        <v>8</v>
      </c>
      <c r="K742" t="s">
        <v>59</v>
      </c>
      <c r="L742" t="s">
        <v>2692</v>
      </c>
      <c r="M742" t="s">
        <v>46</v>
      </c>
      <c r="N742">
        <v>0</v>
      </c>
      <c r="O742" t="s">
        <v>47</v>
      </c>
      <c r="P742">
        <v>11</v>
      </c>
      <c r="Q742" t="s">
        <v>194</v>
      </c>
      <c r="R742" t="s">
        <v>63</v>
      </c>
      <c r="S742" t="s">
        <v>64</v>
      </c>
      <c r="T742" t="s">
        <v>51</v>
      </c>
      <c r="U742" t="s">
        <v>195</v>
      </c>
      <c r="V742">
        <v>0.6</v>
      </c>
      <c r="W742" s="1">
        <v>819</v>
      </c>
      <c r="X742">
        <v>1</v>
      </c>
      <c r="Y742">
        <v>1.25</v>
      </c>
      <c r="Z742">
        <v>5</v>
      </c>
      <c r="AA742">
        <v>0.25</v>
      </c>
      <c r="AB742" s="2">
        <v>0</v>
      </c>
      <c r="AC742" s="1">
        <v>0</v>
      </c>
      <c r="AD742" s="7">
        <v>43514</v>
      </c>
      <c r="AE742" s="7">
        <v>43515</v>
      </c>
      <c r="AF742">
        <v>1</v>
      </c>
      <c r="AG742" t="s">
        <v>53</v>
      </c>
      <c r="AH742" s="2">
        <v>0</v>
      </c>
      <c r="AI742" s="1">
        <v>0</v>
      </c>
      <c r="AJ742" s="1">
        <v>0</v>
      </c>
      <c r="AK742" s="6" t="str">
        <f>+IF(Tabla1[[#This Row],[REQUEST_TY]]="SR MANTENIMIENTO CORRECTIVO", "EMERGENCIA", "OTROS")</f>
        <v>EMERGENCIA</v>
      </c>
      <c r="AL742" s="6" t="str">
        <f>+_xlfn.IFS(Tabla1[[#This Row],[Veces obj]]&lt;=1,"0-1",Tabla1[[#This Row],[Veces obj]]&lt;=2,"1-2",Tabla1[[#This Row],[Veces obj]]&lt;=3,"2-3",TRUE,"&gt;3")</f>
        <v>0-1</v>
      </c>
      <c r="AM742" s="6" t="str">
        <f>+_xlfn.IFS(MONTH(Tabla1[[#This Row],[MES]])&lt;=3,"Q1",MONTH(Tabla1[[#This Row],[MES]])&lt;=6,"Q2",MONTH(Tabla1[[#This Row],[MES]])&lt;=9,"Q3",TRUE,"Q4")</f>
        <v>Q1</v>
      </c>
      <c r="AN742" t="str">
        <f>+IFERROR(VLOOKUP(Tabla1[[#This Row],[CUENTA]],CTAS[],2,0),"OTROS")</f>
        <v>OTROS</v>
      </c>
      <c r="AP742" t="str">
        <f>+IFERROR(VLOOKUP(Tabla1[[#This Row],[EMPLEADO]],IS[],3,0),"OTROS")</f>
        <v>OTROS</v>
      </c>
      <c r="AQ742" t="str">
        <f>+IFERROR(VLOOKUP(Tabla1[[#This Row],[EMPLEADO]],IS[[NÓMINA]:[INGENIERO]],2,0),"OTROS")</f>
        <v>OTROS</v>
      </c>
    </row>
    <row r="743" spans="1:43" x14ac:dyDescent="0.25">
      <c r="A743" t="s">
        <v>4444</v>
      </c>
      <c r="B743">
        <v>1</v>
      </c>
      <c r="C743" t="s">
        <v>6370</v>
      </c>
      <c r="D743" t="s">
        <v>38</v>
      </c>
      <c r="E743" t="s">
        <v>747</v>
      </c>
      <c r="F743" t="s">
        <v>6371</v>
      </c>
      <c r="G743" s="17" t="s">
        <v>2407</v>
      </c>
      <c r="H743" t="s">
        <v>527</v>
      </c>
      <c r="I743" t="s">
        <v>43</v>
      </c>
      <c r="J743" t="s">
        <v>8</v>
      </c>
      <c r="K743" t="s">
        <v>528</v>
      </c>
      <c r="L743" t="s">
        <v>529</v>
      </c>
      <c r="M743" t="s">
        <v>530</v>
      </c>
      <c r="N743">
        <v>1</v>
      </c>
      <c r="O743" t="s">
        <v>47</v>
      </c>
      <c r="P743">
        <v>47</v>
      </c>
      <c r="Q743" t="s">
        <v>82</v>
      </c>
      <c r="R743" t="s">
        <v>95</v>
      </c>
      <c r="S743" t="s">
        <v>64</v>
      </c>
      <c r="T743" t="s">
        <v>51</v>
      </c>
      <c r="U743" t="s">
        <v>83</v>
      </c>
      <c r="V743">
        <v>1.05</v>
      </c>
      <c r="W743" s="1">
        <v>0</v>
      </c>
      <c r="X743">
        <v>1</v>
      </c>
      <c r="Y743">
        <v>1.25</v>
      </c>
      <c r="Z743">
        <v>5</v>
      </c>
      <c r="AA743">
        <v>0.25</v>
      </c>
      <c r="AB743" s="2">
        <v>0</v>
      </c>
      <c r="AC743" s="1">
        <v>0</v>
      </c>
      <c r="AD743" s="7">
        <v>43515</v>
      </c>
      <c r="AE743" s="7">
        <v>43515</v>
      </c>
      <c r="AF743">
        <v>0</v>
      </c>
      <c r="AG743" t="s">
        <v>53</v>
      </c>
      <c r="AH743" s="2">
        <v>0</v>
      </c>
      <c r="AI743" s="1">
        <v>0</v>
      </c>
      <c r="AJ743" s="1">
        <v>0</v>
      </c>
      <c r="AK743" s="6" t="str">
        <f>+IF(Tabla1[[#This Row],[REQUEST_TY]]="SR MANTENIMIENTO CORRECTIVO", "EMERGENCIA", "OTROS")</f>
        <v>EMERGENCIA</v>
      </c>
      <c r="AL743" s="6" t="str">
        <f>+_xlfn.IFS(Tabla1[[#This Row],[Veces obj]]&lt;=1,"0-1",Tabla1[[#This Row],[Veces obj]]&lt;=2,"1-2",Tabla1[[#This Row],[Veces obj]]&lt;=3,"2-3",TRUE,"&gt;3")</f>
        <v>0-1</v>
      </c>
      <c r="AM743" s="6" t="str">
        <f>+_xlfn.IFS(MONTH(Tabla1[[#This Row],[MES]])&lt;=3,"Q1",MONTH(Tabla1[[#This Row],[MES]])&lt;=6,"Q2",MONTH(Tabla1[[#This Row],[MES]])&lt;=9,"Q3",TRUE,"Q4")</f>
        <v>Q1</v>
      </c>
      <c r="AN743" t="str">
        <f>+IFERROR(VLOOKUP(Tabla1[[#This Row],[CUENTA]],CTAS[],2,0),"OTROS")</f>
        <v>OTROS</v>
      </c>
      <c r="AP743" t="str">
        <f>+IFERROR(VLOOKUP(Tabla1[[#This Row],[EMPLEADO]],IS[],3,0),"OTROS")</f>
        <v>OTROS</v>
      </c>
      <c r="AQ743" t="str">
        <f>+IFERROR(VLOOKUP(Tabla1[[#This Row],[EMPLEADO]],IS[[NÓMINA]:[INGENIERO]],2,0),"OTROS")</f>
        <v>OTROS</v>
      </c>
    </row>
    <row r="744" spans="1:43" x14ac:dyDescent="0.25">
      <c r="A744" t="s">
        <v>4444</v>
      </c>
      <c r="B744">
        <v>1</v>
      </c>
      <c r="C744" t="s">
        <v>7210</v>
      </c>
      <c r="D744" t="s">
        <v>38</v>
      </c>
      <c r="E744" t="s">
        <v>76</v>
      </c>
      <c r="F744" t="s">
        <v>7211</v>
      </c>
      <c r="G744" s="17" t="s">
        <v>1611</v>
      </c>
      <c r="H744" t="s">
        <v>691</v>
      </c>
      <c r="I744" t="s">
        <v>43</v>
      </c>
      <c r="J744" t="s">
        <v>8</v>
      </c>
      <c r="K744" t="s">
        <v>102</v>
      </c>
      <c r="L744" t="s">
        <v>753</v>
      </c>
      <c r="M744" t="s">
        <v>215</v>
      </c>
      <c r="N744">
        <v>0</v>
      </c>
      <c r="O744" t="s">
        <v>47</v>
      </c>
      <c r="P744">
        <v>49</v>
      </c>
      <c r="Q744" t="s">
        <v>82</v>
      </c>
      <c r="R744" t="s">
        <v>63</v>
      </c>
      <c r="S744" t="s">
        <v>64</v>
      </c>
      <c r="T744" t="s">
        <v>51</v>
      </c>
      <c r="U744" t="s">
        <v>83</v>
      </c>
      <c r="V744">
        <v>1.05</v>
      </c>
      <c r="W744" s="1">
        <v>1433.25</v>
      </c>
      <c r="X744">
        <v>1</v>
      </c>
      <c r="Y744">
        <v>1.25</v>
      </c>
      <c r="Z744">
        <v>5</v>
      </c>
      <c r="AA744">
        <v>0.25</v>
      </c>
      <c r="AB744" s="2">
        <v>0</v>
      </c>
      <c r="AC744" s="1">
        <v>0</v>
      </c>
      <c r="AD744" s="7">
        <v>43523</v>
      </c>
      <c r="AE744" s="7">
        <v>43523</v>
      </c>
      <c r="AF744">
        <v>0</v>
      </c>
      <c r="AG744" t="s">
        <v>53</v>
      </c>
      <c r="AH744" s="2">
        <v>0</v>
      </c>
      <c r="AI744" s="1">
        <v>0</v>
      </c>
      <c r="AJ744" s="1">
        <v>0</v>
      </c>
      <c r="AK744" s="6" t="str">
        <f>+IF(Tabla1[[#This Row],[REQUEST_TY]]="SR MANTENIMIENTO CORRECTIVO", "EMERGENCIA", "OTROS")</f>
        <v>EMERGENCIA</v>
      </c>
      <c r="AL744" s="6" t="str">
        <f>+_xlfn.IFS(Tabla1[[#This Row],[Veces obj]]&lt;=1,"0-1",Tabla1[[#This Row],[Veces obj]]&lt;=2,"1-2",Tabla1[[#This Row],[Veces obj]]&lt;=3,"2-3",TRUE,"&gt;3")</f>
        <v>0-1</v>
      </c>
      <c r="AM744" s="6" t="str">
        <f>+_xlfn.IFS(MONTH(Tabla1[[#This Row],[MES]])&lt;=3,"Q1",MONTH(Tabla1[[#This Row],[MES]])&lt;=6,"Q2",MONTH(Tabla1[[#This Row],[MES]])&lt;=9,"Q3",TRUE,"Q4")</f>
        <v>Q1</v>
      </c>
      <c r="AN744" t="str">
        <f>+IFERROR(VLOOKUP(Tabla1[[#This Row],[CUENTA]],CTAS[],2,0),"OTROS")</f>
        <v>OTROS</v>
      </c>
      <c r="AP744" t="str">
        <f>+IFERROR(VLOOKUP(Tabla1[[#This Row],[EMPLEADO]],IS[],3,0),"OTROS")</f>
        <v>OTROS</v>
      </c>
      <c r="AQ744" t="str">
        <f>+IFERROR(VLOOKUP(Tabla1[[#This Row],[EMPLEADO]],IS[[NÓMINA]:[INGENIERO]],2,0),"OTROS")</f>
        <v>OTROS</v>
      </c>
    </row>
    <row r="745" spans="1:43" x14ac:dyDescent="0.25">
      <c r="A745" t="s">
        <v>4444</v>
      </c>
      <c r="B745">
        <v>1</v>
      </c>
      <c r="C745" t="s">
        <v>7283</v>
      </c>
      <c r="D745" t="s">
        <v>38</v>
      </c>
      <c r="E745" t="s">
        <v>725</v>
      </c>
      <c r="F745" t="s">
        <v>7284</v>
      </c>
      <c r="G745" s="17" t="s">
        <v>6856</v>
      </c>
      <c r="H745" t="s">
        <v>471</v>
      </c>
      <c r="I745" t="s">
        <v>43</v>
      </c>
      <c r="J745" t="s">
        <v>8</v>
      </c>
      <c r="K745" t="s">
        <v>102</v>
      </c>
      <c r="L745" t="s">
        <v>6857</v>
      </c>
      <c r="M745" t="s">
        <v>256</v>
      </c>
      <c r="N745">
        <v>0</v>
      </c>
      <c r="O745" t="s">
        <v>47</v>
      </c>
      <c r="P745">
        <v>7</v>
      </c>
      <c r="Q745" t="s">
        <v>194</v>
      </c>
      <c r="R745" t="s">
        <v>223</v>
      </c>
      <c r="S745" t="s">
        <v>139</v>
      </c>
      <c r="T745" t="s">
        <v>51</v>
      </c>
      <c r="U745" t="s">
        <v>224</v>
      </c>
      <c r="V745">
        <v>0.8</v>
      </c>
      <c r="W745" s="1">
        <v>1258.4000000000003</v>
      </c>
      <c r="X745">
        <v>1</v>
      </c>
      <c r="Y745">
        <v>1</v>
      </c>
      <c r="Z745">
        <v>4</v>
      </c>
      <c r="AA745">
        <v>0.25</v>
      </c>
      <c r="AB745" s="2">
        <v>0</v>
      </c>
      <c r="AC745" s="1">
        <v>0</v>
      </c>
      <c r="AD745" s="7">
        <v>43524</v>
      </c>
      <c r="AE745" s="7">
        <v>43524</v>
      </c>
      <c r="AF745">
        <v>0</v>
      </c>
      <c r="AG745" t="s">
        <v>53</v>
      </c>
      <c r="AH745" s="2">
        <v>0</v>
      </c>
      <c r="AI745" s="1">
        <v>0</v>
      </c>
      <c r="AJ745" s="1">
        <v>0</v>
      </c>
      <c r="AK745" s="6" t="str">
        <f>+IF(Tabla1[[#This Row],[REQUEST_TY]]="SR MANTENIMIENTO CORRECTIVO", "EMERGENCIA", "OTROS")</f>
        <v>EMERGENCIA</v>
      </c>
      <c r="AL745" s="6" t="str">
        <f>+_xlfn.IFS(Tabla1[[#This Row],[Veces obj]]&lt;=1,"0-1",Tabla1[[#This Row],[Veces obj]]&lt;=2,"1-2",Tabla1[[#This Row],[Veces obj]]&lt;=3,"2-3",TRUE,"&gt;3")</f>
        <v>0-1</v>
      </c>
      <c r="AM745" s="6" t="str">
        <f>+_xlfn.IFS(MONTH(Tabla1[[#This Row],[MES]])&lt;=3,"Q1",MONTH(Tabla1[[#This Row],[MES]])&lt;=6,"Q2",MONTH(Tabla1[[#This Row],[MES]])&lt;=9,"Q3",TRUE,"Q4")</f>
        <v>Q1</v>
      </c>
      <c r="AN745" t="str">
        <f>+IFERROR(VLOOKUP(Tabla1[[#This Row],[CUENTA]],CTAS[],2,0),"OTROS")</f>
        <v>OTROS</v>
      </c>
      <c r="AP745" t="str">
        <f>+IFERROR(VLOOKUP(Tabla1[[#This Row],[EMPLEADO]],IS[],3,0),"OTROS")</f>
        <v>OTROS</v>
      </c>
      <c r="AQ745" t="str">
        <f>+IFERROR(VLOOKUP(Tabla1[[#This Row],[EMPLEADO]],IS[[NÓMINA]:[INGENIERO]],2,0),"OTROS")</f>
        <v>OTROS</v>
      </c>
    </row>
    <row r="746" spans="1:43" x14ac:dyDescent="0.25">
      <c r="A746" t="s">
        <v>36</v>
      </c>
      <c r="B746">
        <v>1</v>
      </c>
      <c r="C746" t="s">
        <v>4021</v>
      </c>
      <c r="D746" t="s">
        <v>38</v>
      </c>
      <c r="E746" t="s">
        <v>599</v>
      </c>
      <c r="F746" t="s">
        <v>4022</v>
      </c>
      <c r="G746" s="17" t="s">
        <v>4023</v>
      </c>
      <c r="H746" t="s">
        <v>266</v>
      </c>
      <c r="I746" t="s">
        <v>43</v>
      </c>
      <c r="J746" t="s">
        <v>8</v>
      </c>
      <c r="K746" t="s">
        <v>1881</v>
      </c>
      <c r="L746" t="s">
        <v>1882</v>
      </c>
      <c r="M746" t="s">
        <v>73</v>
      </c>
      <c r="N746">
        <v>0</v>
      </c>
      <c r="O746" t="s">
        <v>47</v>
      </c>
      <c r="P746">
        <v>28</v>
      </c>
      <c r="Q746" t="s">
        <v>62</v>
      </c>
      <c r="R746" t="s">
        <v>242</v>
      </c>
      <c r="S746" t="s">
        <v>64</v>
      </c>
      <c r="T746" t="s">
        <v>51</v>
      </c>
      <c r="U746" t="s">
        <v>65</v>
      </c>
      <c r="V746">
        <v>0.8</v>
      </c>
      <c r="W746" s="1">
        <v>1092</v>
      </c>
      <c r="X746">
        <v>1</v>
      </c>
      <c r="Y746">
        <v>5.6</v>
      </c>
      <c r="Z746">
        <v>5</v>
      </c>
      <c r="AA746">
        <v>1.1199999999999999</v>
      </c>
      <c r="AB746" s="2">
        <v>2.9999999999999971E-2</v>
      </c>
      <c r="AC746" s="1">
        <v>-40.94999999999996</v>
      </c>
      <c r="AD746" s="7">
        <v>43479</v>
      </c>
      <c r="AE746" s="7">
        <v>43479</v>
      </c>
      <c r="AF746">
        <v>0</v>
      </c>
      <c r="AG746" t="s">
        <v>53</v>
      </c>
      <c r="AH746" s="2">
        <v>0</v>
      </c>
      <c r="AI746" s="1">
        <v>0</v>
      </c>
      <c r="AJ746" s="1">
        <v>0</v>
      </c>
      <c r="AK746" s="6" t="str">
        <f>+IF(Tabla1[[#This Row],[REQUEST_TY]]="SR MANTENIMIENTO CORRECTIVO", "EMERGENCIA", "OTROS")</f>
        <v>EMERGENCIA</v>
      </c>
      <c r="AL746" s="6" t="str">
        <f>+_xlfn.IFS(Tabla1[[#This Row],[Veces obj]]&lt;=1,"0-1",Tabla1[[#This Row],[Veces obj]]&lt;=2,"1-2",Tabla1[[#This Row],[Veces obj]]&lt;=3,"2-3",TRUE,"&gt;3")</f>
        <v>1-2</v>
      </c>
      <c r="AM746" s="6" t="str">
        <f>+_xlfn.IFS(MONTH(Tabla1[[#This Row],[MES]])&lt;=3,"Q1",MONTH(Tabla1[[#This Row],[MES]])&lt;=6,"Q2",MONTH(Tabla1[[#This Row],[MES]])&lt;=9,"Q3",TRUE,"Q4")</f>
        <v>Q1</v>
      </c>
      <c r="AN746" t="str">
        <f>+IFERROR(VLOOKUP(Tabla1[[#This Row],[CUENTA]],CTAS[],2,0),"OTROS")</f>
        <v>OTROS</v>
      </c>
      <c r="AO746">
        <v>1</v>
      </c>
      <c r="AP746" t="str">
        <f>+IFERROR(VLOOKUP(Tabla1[[#This Row],[EMPLEADO]],IS[],3,0),"OTROS")</f>
        <v>JUAREZ</v>
      </c>
      <c r="AQ746" t="str">
        <f>+IFERROR(VLOOKUP(Tabla1[[#This Row],[EMPLEADO]],IS[[NÓMINA]:[INGENIERO]],2,0),"OTROS")</f>
        <v>CESAR MAR</v>
      </c>
    </row>
    <row r="747" spans="1:43" x14ac:dyDescent="0.25">
      <c r="A747" t="s">
        <v>36</v>
      </c>
      <c r="B747">
        <v>1</v>
      </c>
      <c r="C747" t="s">
        <v>1605</v>
      </c>
      <c r="D747" t="s">
        <v>38</v>
      </c>
      <c r="E747" t="s">
        <v>332</v>
      </c>
      <c r="F747" t="s">
        <v>1606</v>
      </c>
      <c r="G747" s="17" t="s">
        <v>1607</v>
      </c>
      <c r="H747" t="s">
        <v>646</v>
      </c>
      <c r="I747" t="s">
        <v>43</v>
      </c>
      <c r="J747" t="s">
        <v>8</v>
      </c>
      <c r="K747" t="s">
        <v>102</v>
      </c>
      <c r="L747" t="s">
        <v>1608</v>
      </c>
      <c r="M747" t="s">
        <v>358</v>
      </c>
      <c r="N747">
        <v>0</v>
      </c>
      <c r="O747" t="s">
        <v>47</v>
      </c>
      <c r="P747">
        <v>33</v>
      </c>
      <c r="Q747" t="s">
        <v>82</v>
      </c>
      <c r="R747" t="s">
        <v>317</v>
      </c>
      <c r="S747" t="s">
        <v>318</v>
      </c>
      <c r="T747" t="s">
        <v>51</v>
      </c>
      <c r="U747" t="s">
        <v>140</v>
      </c>
      <c r="V747">
        <v>1.1000000000000001</v>
      </c>
      <c r="W747" s="1">
        <v>1730.3000000000004</v>
      </c>
      <c r="X747">
        <v>1</v>
      </c>
      <c r="Y747">
        <v>1.01</v>
      </c>
      <c r="Z747">
        <v>4</v>
      </c>
      <c r="AA747">
        <v>0.2525</v>
      </c>
      <c r="AB747" s="2">
        <v>0</v>
      </c>
      <c r="AC747" s="1">
        <v>0</v>
      </c>
      <c r="AD747" s="7">
        <v>43486</v>
      </c>
      <c r="AE747" s="7">
        <v>43487</v>
      </c>
      <c r="AF747">
        <v>1</v>
      </c>
      <c r="AG747" t="s">
        <v>53</v>
      </c>
      <c r="AH747" s="2">
        <v>0</v>
      </c>
      <c r="AI747" s="1">
        <v>0</v>
      </c>
      <c r="AJ747" s="1">
        <v>0</v>
      </c>
      <c r="AK747" s="6" t="str">
        <f>+IF(Tabla1[[#This Row],[REQUEST_TY]]="SR MANTENIMIENTO CORRECTIVO", "EMERGENCIA", "OTROS")</f>
        <v>EMERGENCIA</v>
      </c>
      <c r="AL747" s="6" t="str">
        <f>+_xlfn.IFS(Tabla1[[#This Row],[Veces obj]]&lt;=1,"0-1",Tabla1[[#This Row],[Veces obj]]&lt;=2,"1-2",Tabla1[[#This Row],[Veces obj]]&lt;=3,"2-3",TRUE,"&gt;3")</f>
        <v>0-1</v>
      </c>
      <c r="AM747" s="6" t="str">
        <f>+_xlfn.IFS(MONTH(Tabla1[[#This Row],[MES]])&lt;=3,"Q1",MONTH(Tabla1[[#This Row],[MES]])&lt;=6,"Q2",MONTH(Tabla1[[#This Row],[MES]])&lt;=9,"Q3",TRUE,"Q4")</f>
        <v>Q1</v>
      </c>
      <c r="AN747" t="str">
        <f>+IFERROR(VLOOKUP(Tabla1[[#This Row],[CUENTA]],CTAS[],2,0),"OTROS")</f>
        <v>OTROS</v>
      </c>
      <c r="AP747" t="str">
        <f>+IFERROR(VLOOKUP(Tabla1[[#This Row],[EMPLEADO]],IS[],3,0),"OTROS")</f>
        <v>OTROS</v>
      </c>
      <c r="AQ747" t="str">
        <f>+IFERROR(VLOOKUP(Tabla1[[#This Row],[EMPLEADO]],IS[[NÓMINA]:[INGENIERO]],2,0),"OTROS")</f>
        <v>OTROS</v>
      </c>
    </row>
    <row r="748" spans="1:43" x14ac:dyDescent="0.25">
      <c r="A748" t="s">
        <v>36</v>
      </c>
      <c r="B748">
        <v>1</v>
      </c>
      <c r="C748" t="s">
        <v>4112</v>
      </c>
      <c r="D748" t="s">
        <v>38</v>
      </c>
      <c r="E748" t="s">
        <v>725</v>
      </c>
      <c r="F748" t="s">
        <v>4113</v>
      </c>
      <c r="G748" s="17" t="s">
        <v>4114</v>
      </c>
      <c r="H748" t="s">
        <v>266</v>
      </c>
      <c r="I748" t="s">
        <v>43</v>
      </c>
      <c r="J748" t="s">
        <v>8</v>
      </c>
      <c r="K748" t="s">
        <v>59</v>
      </c>
      <c r="L748" t="s">
        <v>3244</v>
      </c>
      <c r="M748" t="s">
        <v>94</v>
      </c>
      <c r="N748">
        <v>0</v>
      </c>
      <c r="O748" t="s">
        <v>47</v>
      </c>
      <c r="P748">
        <v>19</v>
      </c>
      <c r="Q748" t="s">
        <v>62</v>
      </c>
      <c r="R748" t="s">
        <v>223</v>
      </c>
      <c r="S748" t="s">
        <v>139</v>
      </c>
      <c r="T748" t="s">
        <v>51</v>
      </c>
      <c r="U748" t="s">
        <v>262</v>
      </c>
      <c r="V748">
        <v>1.05</v>
      </c>
      <c r="W748" s="1">
        <v>1651.6500000000003</v>
      </c>
      <c r="X748">
        <v>1</v>
      </c>
      <c r="Y748">
        <v>5.2</v>
      </c>
      <c r="Z748">
        <v>4</v>
      </c>
      <c r="AA748">
        <v>1.3</v>
      </c>
      <c r="AB748" s="2">
        <v>7.5000000000000011E-2</v>
      </c>
      <c r="AC748" s="1">
        <v>-117.97500000000004</v>
      </c>
      <c r="AD748" s="7">
        <v>43475</v>
      </c>
      <c r="AE748" s="7">
        <v>43475</v>
      </c>
      <c r="AF748">
        <v>0</v>
      </c>
      <c r="AG748" t="s">
        <v>53</v>
      </c>
      <c r="AH748" s="2">
        <v>0</v>
      </c>
      <c r="AI748" s="1">
        <v>0</v>
      </c>
      <c r="AJ748" s="1">
        <v>0</v>
      </c>
      <c r="AK748" s="6" t="str">
        <f>+IF(Tabla1[[#This Row],[REQUEST_TY]]="SR MANTENIMIENTO CORRECTIVO", "EMERGENCIA", "OTROS")</f>
        <v>EMERGENCIA</v>
      </c>
      <c r="AL748" s="6" t="str">
        <f>+_xlfn.IFS(Tabla1[[#This Row],[Veces obj]]&lt;=1,"0-1",Tabla1[[#This Row],[Veces obj]]&lt;=2,"1-2",Tabla1[[#This Row],[Veces obj]]&lt;=3,"2-3",TRUE,"&gt;3")</f>
        <v>1-2</v>
      </c>
      <c r="AM748" s="6" t="str">
        <f>+_xlfn.IFS(MONTH(Tabla1[[#This Row],[MES]])&lt;=3,"Q1",MONTH(Tabla1[[#This Row],[MES]])&lt;=6,"Q2",MONTH(Tabla1[[#This Row],[MES]])&lt;=9,"Q3",TRUE,"Q4")</f>
        <v>Q1</v>
      </c>
      <c r="AN748" t="str">
        <f>+IFERROR(VLOOKUP(Tabla1[[#This Row],[CUENTA]],CTAS[],2,0),"OTROS")</f>
        <v>OTROS</v>
      </c>
      <c r="AO748">
        <v>1</v>
      </c>
      <c r="AP748" t="str">
        <f>+IFERROR(VLOOKUP(Tabla1[[#This Row],[EMPLEADO]],IS[],3,0),"OTROS")</f>
        <v>JUAREZ</v>
      </c>
      <c r="AQ748" t="str">
        <f>+IFERROR(VLOOKUP(Tabla1[[#This Row],[EMPLEADO]],IS[[NÓMINA]:[INGENIERO]],2,0),"OTROS")</f>
        <v>CESAR MAR</v>
      </c>
    </row>
    <row r="749" spans="1:43" x14ac:dyDescent="0.25">
      <c r="A749" t="s">
        <v>36</v>
      </c>
      <c r="B749">
        <v>1</v>
      </c>
      <c r="C749" t="s">
        <v>1609</v>
      </c>
      <c r="D749" t="s">
        <v>38</v>
      </c>
      <c r="E749" t="s">
        <v>76</v>
      </c>
      <c r="F749" t="s">
        <v>1610</v>
      </c>
      <c r="G749" s="17" t="s">
        <v>1611</v>
      </c>
      <c r="H749" t="s">
        <v>213</v>
      </c>
      <c r="I749" t="s">
        <v>43</v>
      </c>
      <c r="J749" t="s">
        <v>8</v>
      </c>
      <c r="K749" t="s">
        <v>102</v>
      </c>
      <c r="L749" t="s">
        <v>753</v>
      </c>
      <c r="M749" t="s">
        <v>215</v>
      </c>
      <c r="N749">
        <v>0</v>
      </c>
      <c r="O749" t="s">
        <v>47</v>
      </c>
      <c r="P749">
        <v>1</v>
      </c>
      <c r="Q749" t="s">
        <v>388</v>
      </c>
      <c r="R749" t="s">
        <v>63</v>
      </c>
      <c r="S749" t="s">
        <v>64</v>
      </c>
      <c r="T749" t="s">
        <v>51</v>
      </c>
      <c r="U749" t="s">
        <v>389</v>
      </c>
      <c r="V749">
        <v>0</v>
      </c>
      <c r="W749" s="1">
        <v>0</v>
      </c>
      <c r="X749">
        <v>1</v>
      </c>
      <c r="Y749">
        <v>1.27</v>
      </c>
      <c r="Z749">
        <v>5</v>
      </c>
      <c r="AA749">
        <v>0.254</v>
      </c>
      <c r="AB749" s="2">
        <v>0</v>
      </c>
      <c r="AC749" s="1">
        <v>0</v>
      </c>
      <c r="AD749" s="7">
        <v>43476</v>
      </c>
      <c r="AE749" s="7">
        <v>43479</v>
      </c>
      <c r="AF749">
        <v>1</v>
      </c>
      <c r="AG749" t="s">
        <v>53</v>
      </c>
      <c r="AH749" s="2">
        <v>0</v>
      </c>
      <c r="AI749" s="1">
        <v>0</v>
      </c>
      <c r="AJ749" s="1">
        <v>0</v>
      </c>
      <c r="AK749" s="6" t="str">
        <f>+IF(Tabla1[[#This Row],[REQUEST_TY]]="SR MANTENIMIENTO CORRECTIVO", "EMERGENCIA", "OTROS")</f>
        <v>EMERGENCIA</v>
      </c>
      <c r="AL749" s="6" t="str">
        <f>+_xlfn.IFS(Tabla1[[#This Row],[Veces obj]]&lt;=1,"0-1",Tabla1[[#This Row],[Veces obj]]&lt;=2,"1-2",Tabla1[[#This Row],[Veces obj]]&lt;=3,"2-3",TRUE,"&gt;3")</f>
        <v>0-1</v>
      </c>
      <c r="AM749" s="6" t="str">
        <f>+_xlfn.IFS(MONTH(Tabla1[[#This Row],[MES]])&lt;=3,"Q1",MONTH(Tabla1[[#This Row],[MES]])&lt;=6,"Q2",MONTH(Tabla1[[#This Row],[MES]])&lt;=9,"Q3",TRUE,"Q4")</f>
        <v>Q1</v>
      </c>
      <c r="AN749" t="str">
        <f>+IFERROR(VLOOKUP(Tabla1[[#This Row],[CUENTA]],CTAS[],2,0),"OTROS")</f>
        <v>OTROS</v>
      </c>
      <c r="AP749" t="str">
        <f>+IFERROR(VLOOKUP(Tabla1[[#This Row],[EMPLEADO]],IS[],3,0),"OTROS")</f>
        <v>OTROS</v>
      </c>
      <c r="AQ749" t="str">
        <f>+IFERROR(VLOOKUP(Tabla1[[#This Row],[EMPLEADO]],IS[[NÓMINA]:[INGENIERO]],2,0),"OTROS")</f>
        <v>OTROS</v>
      </c>
    </row>
    <row r="750" spans="1:43" x14ac:dyDescent="0.25">
      <c r="A750" t="s">
        <v>36</v>
      </c>
      <c r="B750">
        <v>1</v>
      </c>
      <c r="C750" t="s">
        <v>4363</v>
      </c>
      <c r="D750" t="s">
        <v>38</v>
      </c>
      <c r="E750" t="s">
        <v>113</v>
      </c>
      <c r="F750" t="s">
        <v>4364</v>
      </c>
      <c r="G750" s="17" t="s">
        <v>4365</v>
      </c>
      <c r="H750" t="s">
        <v>266</v>
      </c>
      <c r="I750" t="s">
        <v>43</v>
      </c>
      <c r="J750" t="s">
        <v>8</v>
      </c>
      <c r="K750" t="s">
        <v>125</v>
      </c>
      <c r="L750" t="s">
        <v>4366</v>
      </c>
      <c r="M750" t="s">
        <v>73</v>
      </c>
      <c r="N750">
        <v>0</v>
      </c>
      <c r="O750" t="s">
        <v>47</v>
      </c>
      <c r="P750">
        <v>92</v>
      </c>
      <c r="Q750" t="s">
        <v>48</v>
      </c>
      <c r="R750" t="s">
        <v>49</v>
      </c>
      <c r="S750" t="s">
        <v>50</v>
      </c>
      <c r="T750" t="s">
        <v>51</v>
      </c>
      <c r="U750" t="s">
        <v>52</v>
      </c>
      <c r="V750">
        <v>1.05</v>
      </c>
      <c r="W750" s="1">
        <v>750.75000000000011</v>
      </c>
      <c r="X750">
        <v>1</v>
      </c>
      <c r="Y750">
        <v>11.88</v>
      </c>
      <c r="Z750">
        <v>5</v>
      </c>
      <c r="AA750">
        <v>2.3760000000000003</v>
      </c>
      <c r="AB750" s="2">
        <v>0.34400000000000008</v>
      </c>
      <c r="AC750" s="1">
        <v>-245.96000000000009</v>
      </c>
      <c r="AD750" s="7">
        <v>43462</v>
      </c>
      <c r="AE750" s="7">
        <v>43467</v>
      </c>
      <c r="AF750">
        <v>2</v>
      </c>
      <c r="AG750" t="s">
        <v>1680</v>
      </c>
      <c r="AH750" s="2">
        <v>0.25</v>
      </c>
      <c r="AI750" s="1">
        <v>-178.75000000000003</v>
      </c>
      <c r="AJ750" s="1">
        <v>0</v>
      </c>
      <c r="AK750" s="6" t="str">
        <f>+IF(Tabla1[[#This Row],[REQUEST_TY]]="SR MANTENIMIENTO CORRECTIVO", "EMERGENCIA", "OTROS")</f>
        <v>EMERGENCIA</v>
      </c>
      <c r="AL750" s="6" t="str">
        <f>+_xlfn.IFS(Tabla1[[#This Row],[Veces obj]]&lt;=1,"0-1",Tabla1[[#This Row],[Veces obj]]&lt;=2,"1-2",Tabla1[[#This Row],[Veces obj]]&lt;=3,"2-3",TRUE,"&gt;3")</f>
        <v>2-3</v>
      </c>
      <c r="AM750" s="6" t="str">
        <f>+_xlfn.IFS(MONTH(Tabla1[[#This Row],[MES]])&lt;=3,"Q1",MONTH(Tabla1[[#This Row],[MES]])&lt;=6,"Q2",MONTH(Tabla1[[#This Row],[MES]])&lt;=9,"Q3",TRUE,"Q4")</f>
        <v>Q1</v>
      </c>
      <c r="AN750" t="str">
        <f>+IFERROR(VLOOKUP(Tabla1[[#This Row],[CUENTA]],CTAS[],2,0),"OTROS")</f>
        <v>OTROS</v>
      </c>
      <c r="AO750">
        <v>1</v>
      </c>
      <c r="AP750" t="str">
        <f>+IFERROR(VLOOKUP(Tabla1[[#This Row],[EMPLEADO]],IS[],3,0),"OTROS")</f>
        <v>JUAREZ</v>
      </c>
      <c r="AQ750" t="str">
        <f>+IFERROR(VLOOKUP(Tabla1[[#This Row],[EMPLEADO]],IS[[NÓMINA]:[INGENIERO]],2,0),"OTROS")</f>
        <v>CESAR MAR</v>
      </c>
    </row>
    <row r="751" spans="1:43" x14ac:dyDescent="0.25">
      <c r="A751" t="s">
        <v>4444</v>
      </c>
      <c r="B751">
        <v>1</v>
      </c>
      <c r="C751" t="s">
        <v>6600</v>
      </c>
      <c r="D751" t="s">
        <v>38</v>
      </c>
      <c r="E751" t="s">
        <v>113</v>
      </c>
      <c r="F751" t="s">
        <v>6601</v>
      </c>
      <c r="G751" s="17" t="s">
        <v>6602</v>
      </c>
      <c r="H751" t="s">
        <v>915</v>
      </c>
      <c r="I751" t="s">
        <v>43</v>
      </c>
      <c r="J751" t="s">
        <v>8</v>
      </c>
      <c r="K751" t="s">
        <v>144</v>
      </c>
      <c r="L751" t="s">
        <v>616</v>
      </c>
      <c r="M751" t="s">
        <v>46</v>
      </c>
      <c r="N751">
        <v>0</v>
      </c>
      <c r="O751" t="s">
        <v>47</v>
      </c>
      <c r="P751">
        <v>2637</v>
      </c>
      <c r="Q751" t="s">
        <v>48</v>
      </c>
      <c r="R751" t="s">
        <v>49</v>
      </c>
      <c r="S751" t="s">
        <v>50</v>
      </c>
      <c r="T751" t="s">
        <v>51</v>
      </c>
      <c r="U751" t="s">
        <v>52</v>
      </c>
      <c r="V751">
        <v>1.05</v>
      </c>
      <c r="W751" s="1">
        <v>750.75000000000011</v>
      </c>
      <c r="X751">
        <v>1</v>
      </c>
      <c r="Y751">
        <v>1.27</v>
      </c>
      <c r="Z751">
        <v>5</v>
      </c>
      <c r="AA751">
        <v>0.254</v>
      </c>
      <c r="AB751" s="2">
        <v>0</v>
      </c>
      <c r="AC751" s="1">
        <v>0</v>
      </c>
      <c r="AD751" s="7">
        <v>43515</v>
      </c>
      <c r="AE751" s="7">
        <v>43515</v>
      </c>
      <c r="AF751">
        <v>0</v>
      </c>
      <c r="AG751" t="s">
        <v>53</v>
      </c>
      <c r="AH751" s="2">
        <v>0</v>
      </c>
      <c r="AI751" s="1">
        <v>0</v>
      </c>
      <c r="AJ751" s="1">
        <v>0</v>
      </c>
      <c r="AK751" s="6" t="str">
        <f>+IF(Tabla1[[#This Row],[REQUEST_TY]]="SR MANTENIMIENTO CORRECTIVO", "EMERGENCIA", "OTROS")</f>
        <v>EMERGENCIA</v>
      </c>
      <c r="AL751" s="6" t="str">
        <f>+_xlfn.IFS(Tabla1[[#This Row],[Veces obj]]&lt;=1,"0-1",Tabla1[[#This Row],[Veces obj]]&lt;=2,"1-2",Tabla1[[#This Row],[Veces obj]]&lt;=3,"2-3",TRUE,"&gt;3")</f>
        <v>0-1</v>
      </c>
      <c r="AM751" s="6" t="str">
        <f>+_xlfn.IFS(MONTH(Tabla1[[#This Row],[MES]])&lt;=3,"Q1",MONTH(Tabla1[[#This Row],[MES]])&lt;=6,"Q2",MONTH(Tabla1[[#This Row],[MES]])&lt;=9,"Q3",TRUE,"Q4")</f>
        <v>Q1</v>
      </c>
      <c r="AN751" t="str">
        <f>+IFERROR(VLOOKUP(Tabla1[[#This Row],[CUENTA]],CTAS[],2,0),"OTROS")</f>
        <v>OTROS</v>
      </c>
      <c r="AP751" t="str">
        <f>+IFERROR(VLOOKUP(Tabla1[[#This Row],[EMPLEADO]],IS[],3,0),"OTROS")</f>
        <v>OTROS</v>
      </c>
      <c r="AQ751" t="str">
        <f>+IFERROR(VLOOKUP(Tabla1[[#This Row],[EMPLEADO]],IS[[NÓMINA]:[INGENIERO]],2,0),"OTROS")</f>
        <v>OTROS</v>
      </c>
    </row>
    <row r="752" spans="1:43" x14ac:dyDescent="0.25">
      <c r="A752" t="s">
        <v>36</v>
      </c>
      <c r="B752">
        <v>1</v>
      </c>
      <c r="C752" t="s">
        <v>1612</v>
      </c>
      <c r="D752" t="s">
        <v>38</v>
      </c>
      <c r="E752" t="s">
        <v>725</v>
      </c>
      <c r="F752" t="s">
        <v>1613</v>
      </c>
      <c r="G752" s="17" t="s">
        <v>1614</v>
      </c>
      <c r="H752" t="s">
        <v>79</v>
      </c>
      <c r="I752" t="s">
        <v>43</v>
      </c>
      <c r="J752" t="s">
        <v>8</v>
      </c>
      <c r="K752" t="s">
        <v>59</v>
      </c>
      <c r="L752" t="s">
        <v>1430</v>
      </c>
      <c r="M752" t="s">
        <v>1615</v>
      </c>
      <c r="N752">
        <v>0</v>
      </c>
      <c r="O752" t="s">
        <v>47</v>
      </c>
      <c r="P752">
        <v>18</v>
      </c>
      <c r="Q752" t="s">
        <v>62</v>
      </c>
      <c r="R752" t="s">
        <v>223</v>
      </c>
      <c r="S752" t="s">
        <v>139</v>
      </c>
      <c r="T752" t="s">
        <v>51</v>
      </c>
      <c r="U752" t="s">
        <v>262</v>
      </c>
      <c r="V752">
        <v>1.05</v>
      </c>
      <c r="W752" s="1">
        <v>1651.6500000000003</v>
      </c>
      <c r="X752">
        <v>1</v>
      </c>
      <c r="Y752">
        <v>1.02</v>
      </c>
      <c r="Z752">
        <v>4</v>
      </c>
      <c r="AA752">
        <v>0.255</v>
      </c>
      <c r="AB752" s="2">
        <v>0</v>
      </c>
      <c r="AC752" s="1">
        <v>0</v>
      </c>
      <c r="AD752" s="7">
        <v>43470</v>
      </c>
      <c r="AE752" s="7">
        <v>43472</v>
      </c>
      <c r="AF752">
        <v>0</v>
      </c>
      <c r="AG752" t="s">
        <v>53</v>
      </c>
      <c r="AH752" s="2">
        <v>0</v>
      </c>
      <c r="AI752" s="1">
        <v>0</v>
      </c>
      <c r="AJ752" s="1">
        <v>0</v>
      </c>
      <c r="AK752" s="6" t="str">
        <f>+IF(Tabla1[[#This Row],[REQUEST_TY]]="SR MANTENIMIENTO CORRECTIVO", "EMERGENCIA", "OTROS")</f>
        <v>EMERGENCIA</v>
      </c>
      <c r="AL752" s="6" t="str">
        <f>+_xlfn.IFS(Tabla1[[#This Row],[Veces obj]]&lt;=1,"0-1",Tabla1[[#This Row],[Veces obj]]&lt;=2,"1-2",Tabla1[[#This Row],[Veces obj]]&lt;=3,"2-3",TRUE,"&gt;3")</f>
        <v>0-1</v>
      </c>
      <c r="AM752" s="6" t="str">
        <f>+_xlfn.IFS(MONTH(Tabla1[[#This Row],[MES]])&lt;=3,"Q1",MONTH(Tabla1[[#This Row],[MES]])&lt;=6,"Q2",MONTH(Tabla1[[#This Row],[MES]])&lt;=9,"Q3",TRUE,"Q4")</f>
        <v>Q1</v>
      </c>
      <c r="AN752" t="str">
        <f>+IFERROR(VLOOKUP(Tabla1[[#This Row],[CUENTA]],CTAS[],2,0),"OTROS")</f>
        <v>OTROS</v>
      </c>
      <c r="AP752" t="str">
        <f>+IFERROR(VLOOKUP(Tabla1[[#This Row],[EMPLEADO]],IS[],3,0),"OTROS")</f>
        <v>OTROS</v>
      </c>
      <c r="AQ752" t="str">
        <f>+IFERROR(VLOOKUP(Tabla1[[#This Row],[EMPLEADO]],IS[[NÓMINA]:[INGENIERO]],2,0),"OTROS")</f>
        <v>OTROS</v>
      </c>
    </row>
    <row r="753" spans="1:43" x14ac:dyDescent="0.25">
      <c r="A753" t="s">
        <v>36</v>
      </c>
      <c r="B753">
        <v>1</v>
      </c>
      <c r="C753" t="s">
        <v>1616</v>
      </c>
      <c r="D753" t="s">
        <v>38</v>
      </c>
      <c r="E753" t="s">
        <v>332</v>
      </c>
      <c r="F753" t="s">
        <v>1617</v>
      </c>
      <c r="G753" s="17" t="s">
        <v>1454</v>
      </c>
      <c r="H753" t="s">
        <v>213</v>
      </c>
      <c r="I753" t="s">
        <v>43</v>
      </c>
      <c r="J753" t="s">
        <v>8</v>
      </c>
      <c r="K753" t="s">
        <v>102</v>
      </c>
      <c r="L753" t="s">
        <v>1455</v>
      </c>
      <c r="M753" t="s">
        <v>215</v>
      </c>
      <c r="N753">
        <v>0</v>
      </c>
      <c r="O753" t="s">
        <v>47</v>
      </c>
      <c r="P753">
        <v>3</v>
      </c>
      <c r="Q753" t="s">
        <v>388</v>
      </c>
      <c r="R753" t="s">
        <v>317</v>
      </c>
      <c r="S753" t="s">
        <v>318</v>
      </c>
      <c r="T753" t="s">
        <v>51</v>
      </c>
      <c r="U753" t="s">
        <v>872</v>
      </c>
      <c r="V753">
        <v>0</v>
      </c>
      <c r="W753" s="1">
        <v>0</v>
      </c>
      <c r="X753">
        <v>1</v>
      </c>
      <c r="Y753">
        <v>1.02</v>
      </c>
      <c r="Z753">
        <v>4</v>
      </c>
      <c r="AA753">
        <v>0.255</v>
      </c>
      <c r="AB753" s="2">
        <v>0</v>
      </c>
      <c r="AC753" s="1">
        <v>0</v>
      </c>
      <c r="AD753" s="7">
        <v>43473</v>
      </c>
      <c r="AE753" s="7">
        <v>43473</v>
      </c>
      <c r="AF753">
        <v>0</v>
      </c>
      <c r="AG753" t="s">
        <v>53</v>
      </c>
      <c r="AH753" s="2">
        <v>0</v>
      </c>
      <c r="AI753" s="1">
        <v>0</v>
      </c>
      <c r="AJ753" s="1">
        <v>0</v>
      </c>
      <c r="AK753" s="6" t="str">
        <f>+IF(Tabla1[[#This Row],[REQUEST_TY]]="SR MANTENIMIENTO CORRECTIVO", "EMERGENCIA", "OTROS")</f>
        <v>EMERGENCIA</v>
      </c>
      <c r="AL753" s="6" t="str">
        <f>+_xlfn.IFS(Tabla1[[#This Row],[Veces obj]]&lt;=1,"0-1",Tabla1[[#This Row],[Veces obj]]&lt;=2,"1-2",Tabla1[[#This Row],[Veces obj]]&lt;=3,"2-3",TRUE,"&gt;3")</f>
        <v>0-1</v>
      </c>
      <c r="AM753" s="6" t="str">
        <f>+_xlfn.IFS(MONTH(Tabla1[[#This Row],[MES]])&lt;=3,"Q1",MONTH(Tabla1[[#This Row],[MES]])&lt;=6,"Q2",MONTH(Tabla1[[#This Row],[MES]])&lt;=9,"Q3",TRUE,"Q4")</f>
        <v>Q1</v>
      </c>
      <c r="AN753" t="str">
        <f>+IFERROR(VLOOKUP(Tabla1[[#This Row],[CUENTA]],CTAS[],2,0),"OTROS")</f>
        <v>OTROS</v>
      </c>
      <c r="AP753" t="str">
        <f>+IFERROR(VLOOKUP(Tabla1[[#This Row],[EMPLEADO]],IS[],3,0),"OTROS")</f>
        <v>OTROS</v>
      </c>
      <c r="AQ753" t="str">
        <f>+IFERROR(VLOOKUP(Tabla1[[#This Row],[EMPLEADO]],IS[[NÓMINA]:[INGENIERO]],2,0),"OTROS")</f>
        <v>OTROS</v>
      </c>
    </row>
    <row r="754" spans="1:43" x14ac:dyDescent="0.25">
      <c r="A754" t="s">
        <v>4444</v>
      </c>
      <c r="B754">
        <v>1</v>
      </c>
      <c r="C754" t="s">
        <v>6203</v>
      </c>
      <c r="D754" t="s">
        <v>38</v>
      </c>
      <c r="E754" t="s">
        <v>258</v>
      </c>
      <c r="F754" t="s">
        <v>6204</v>
      </c>
      <c r="G754" s="17" t="s">
        <v>3141</v>
      </c>
      <c r="H754" t="s">
        <v>106</v>
      </c>
      <c r="I754" t="s">
        <v>43</v>
      </c>
      <c r="J754" t="s">
        <v>8</v>
      </c>
      <c r="K754" t="s">
        <v>59</v>
      </c>
      <c r="L754" t="s">
        <v>130</v>
      </c>
      <c r="M754" t="s">
        <v>131</v>
      </c>
      <c r="N754">
        <v>0</v>
      </c>
      <c r="O754" t="s">
        <v>47</v>
      </c>
      <c r="P754">
        <v>13</v>
      </c>
      <c r="Q754" t="s">
        <v>194</v>
      </c>
      <c r="R754" t="s">
        <v>138</v>
      </c>
      <c r="S754" t="s">
        <v>139</v>
      </c>
      <c r="T754" t="s">
        <v>51</v>
      </c>
      <c r="U754" t="s">
        <v>224</v>
      </c>
      <c r="V754">
        <v>0.8</v>
      </c>
      <c r="W754" s="1">
        <v>1258.4000000000003</v>
      </c>
      <c r="X754">
        <v>1</v>
      </c>
      <c r="Y754">
        <v>1.02</v>
      </c>
      <c r="Z754">
        <v>4</v>
      </c>
      <c r="AA754">
        <v>0.255</v>
      </c>
      <c r="AB754" s="2">
        <v>0</v>
      </c>
      <c r="AC754" s="1">
        <v>0</v>
      </c>
      <c r="AD754" s="7">
        <v>43511</v>
      </c>
      <c r="AE754" s="7">
        <v>43511</v>
      </c>
      <c r="AF754">
        <v>0</v>
      </c>
      <c r="AG754" t="s">
        <v>53</v>
      </c>
      <c r="AH754" s="2">
        <v>0</v>
      </c>
      <c r="AI754" s="1">
        <v>0</v>
      </c>
      <c r="AJ754" s="1">
        <v>0</v>
      </c>
      <c r="AK754" s="6" t="str">
        <f>+IF(Tabla1[[#This Row],[REQUEST_TY]]="SR MANTENIMIENTO CORRECTIVO", "EMERGENCIA", "OTROS")</f>
        <v>EMERGENCIA</v>
      </c>
      <c r="AL754" s="6" t="str">
        <f>+_xlfn.IFS(Tabla1[[#This Row],[Veces obj]]&lt;=1,"0-1",Tabla1[[#This Row],[Veces obj]]&lt;=2,"1-2",Tabla1[[#This Row],[Veces obj]]&lt;=3,"2-3",TRUE,"&gt;3")</f>
        <v>0-1</v>
      </c>
      <c r="AM754" s="6" t="str">
        <f>+_xlfn.IFS(MONTH(Tabla1[[#This Row],[MES]])&lt;=3,"Q1",MONTH(Tabla1[[#This Row],[MES]])&lt;=6,"Q2",MONTH(Tabla1[[#This Row],[MES]])&lt;=9,"Q3",TRUE,"Q4")</f>
        <v>Q1</v>
      </c>
      <c r="AN754" t="str">
        <f>+IFERROR(VLOOKUP(Tabla1[[#This Row],[CUENTA]],CTAS[],2,0),"OTROS")</f>
        <v>OTROS</v>
      </c>
      <c r="AP754" t="str">
        <f>+IFERROR(VLOOKUP(Tabla1[[#This Row],[EMPLEADO]],IS[],3,0),"OTROS")</f>
        <v>OTROS</v>
      </c>
      <c r="AQ754" t="str">
        <f>+IFERROR(VLOOKUP(Tabla1[[#This Row],[EMPLEADO]],IS[[NÓMINA]:[INGENIERO]],2,0),"OTROS")</f>
        <v>OTROS</v>
      </c>
    </row>
    <row r="755" spans="1:43" x14ac:dyDescent="0.25">
      <c r="A755" t="s">
        <v>36</v>
      </c>
      <c r="B755">
        <v>1</v>
      </c>
      <c r="C755" t="s">
        <v>1618</v>
      </c>
      <c r="D755" t="s">
        <v>38</v>
      </c>
      <c r="E755" t="s">
        <v>76</v>
      </c>
      <c r="F755" t="s">
        <v>1619</v>
      </c>
      <c r="G755" s="17" t="s">
        <v>1620</v>
      </c>
      <c r="H755" t="s">
        <v>1052</v>
      </c>
      <c r="I755" t="s">
        <v>43</v>
      </c>
      <c r="J755" t="s">
        <v>8</v>
      </c>
      <c r="K755" t="s">
        <v>102</v>
      </c>
      <c r="L755" t="s">
        <v>1621</v>
      </c>
      <c r="M755" t="s">
        <v>736</v>
      </c>
      <c r="N755">
        <v>0</v>
      </c>
      <c r="O755" t="s">
        <v>47</v>
      </c>
      <c r="P755">
        <v>10</v>
      </c>
      <c r="Q755" t="s">
        <v>194</v>
      </c>
      <c r="R755" t="s">
        <v>63</v>
      </c>
      <c r="S755" t="s">
        <v>64</v>
      </c>
      <c r="T755" t="s">
        <v>51</v>
      </c>
      <c r="U755" t="s">
        <v>195</v>
      </c>
      <c r="V755">
        <v>0.6</v>
      </c>
      <c r="W755" s="1">
        <v>819</v>
      </c>
      <c r="X755">
        <v>1</v>
      </c>
      <c r="Y755">
        <v>1.28</v>
      </c>
      <c r="Z755">
        <v>5</v>
      </c>
      <c r="AA755">
        <v>0.25600000000000001</v>
      </c>
      <c r="AB755" s="2">
        <v>0</v>
      </c>
      <c r="AC755" s="1">
        <v>0</v>
      </c>
      <c r="AD755" s="7">
        <v>43493</v>
      </c>
      <c r="AE755" s="7">
        <v>43493</v>
      </c>
      <c r="AF755">
        <v>0</v>
      </c>
      <c r="AG755" t="s">
        <v>53</v>
      </c>
      <c r="AH755" s="2">
        <v>0</v>
      </c>
      <c r="AI755" s="1">
        <v>0</v>
      </c>
      <c r="AJ755" s="1">
        <v>0</v>
      </c>
      <c r="AK755" s="6" t="str">
        <f>+IF(Tabla1[[#This Row],[REQUEST_TY]]="SR MANTENIMIENTO CORRECTIVO", "EMERGENCIA", "OTROS")</f>
        <v>EMERGENCIA</v>
      </c>
      <c r="AL755" s="6" t="str">
        <f>+_xlfn.IFS(Tabla1[[#This Row],[Veces obj]]&lt;=1,"0-1",Tabla1[[#This Row],[Veces obj]]&lt;=2,"1-2",Tabla1[[#This Row],[Veces obj]]&lt;=3,"2-3",TRUE,"&gt;3")</f>
        <v>0-1</v>
      </c>
      <c r="AM755" s="6" t="str">
        <f>+_xlfn.IFS(MONTH(Tabla1[[#This Row],[MES]])&lt;=3,"Q1",MONTH(Tabla1[[#This Row],[MES]])&lt;=6,"Q2",MONTH(Tabla1[[#This Row],[MES]])&lt;=9,"Q3",TRUE,"Q4")</f>
        <v>Q1</v>
      </c>
      <c r="AN755" t="str">
        <f>+IFERROR(VLOOKUP(Tabla1[[#This Row],[CUENTA]],CTAS[],2,0),"OTROS")</f>
        <v>OTROS</v>
      </c>
      <c r="AP755" t="str">
        <f>+IFERROR(VLOOKUP(Tabla1[[#This Row],[EMPLEADO]],IS[],3,0),"OTROS")</f>
        <v>OTROS</v>
      </c>
      <c r="AQ755" t="str">
        <f>+IFERROR(VLOOKUP(Tabla1[[#This Row],[EMPLEADO]],IS[[NÓMINA]:[INGENIERO]],2,0),"OTROS")</f>
        <v>OTROS</v>
      </c>
    </row>
    <row r="756" spans="1:43" x14ac:dyDescent="0.25">
      <c r="A756" t="s">
        <v>4444</v>
      </c>
      <c r="B756">
        <v>1</v>
      </c>
      <c r="C756" t="s">
        <v>5425</v>
      </c>
      <c r="D756" t="s">
        <v>38</v>
      </c>
      <c r="E756" t="s">
        <v>39</v>
      </c>
      <c r="F756" t="s">
        <v>5426</v>
      </c>
      <c r="G756" s="17" t="s">
        <v>5427</v>
      </c>
      <c r="H756" t="s">
        <v>409</v>
      </c>
      <c r="I756" t="s">
        <v>43</v>
      </c>
      <c r="J756" t="s">
        <v>8</v>
      </c>
      <c r="K756" t="s">
        <v>117</v>
      </c>
      <c r="L756" t="s">
        <v>5428</v>
      </c>
      <c r="M756" t="s">
        <v>2809</v>
      </c>
      <c r="N756">
        <v>0</v>
      </c>
      <c r="O756" t="s">
        <v>47</v>
      </c>
      <c r="P756">
        <v>53</v>
      </c>
      <c r="Q756" t="s">
        <v>82</v>
      </c>
      <c r="R756" t="s">
        <v>49</v>
      </c>
      <c r="S756" t="s">
        <v>50</v>
      </c>
      <c r="T756" t="s">
        <v>51</v>
      </c>
      <c r="U756" t="s">
        <v>120</v>
      </c>
      <c r="V756">
        <v>0.8</v>
      </c>
      <c r="W756" s="1">
        <v>572.00000000000011</v>
      </c>
      <c r="X756">
        <v>1</v>
      </c>
      <c r="Y756">
        <v>1.28</v>
      </c>
      <c r="Z756">
        <v>5</v>
      </c>
      <c r="AA756">
        <v>0.25600000000000001</v>
      </c>
      <c r="AB756" s="2">
        <v>0</v>
      </c>
      <c r="AC756" s="1">
        <v>0</v>
      </c>
      <c r="AD756" s="7">
        <v>43508</v>
      </c>
      <c r="AE756" s="7">
        <v>43508</v>
      </c>
      <c r="AF756">
        <v>0</v>
      </c>
      <c r="AG756" t="s">
        <v>53</v>
      </c>
      <c r="AH756" s="2">
        <v>0</v>
      </c>
      <c r="AI756" s="1">
        <v>0</v>
      </c>
      <c r="AJ756" s="1">
        <v>0</v>
      </c>
      <c r="AK756" s="6" t="str">
        <f>+IF(Tabla1[[#This Row],[REQUEST_TY]]="SR MANTENIMIENTO CORRECTIVO", "EMERGENCIA", "OTROS")</f>
        <v>EMERGENCIA</v>
      </c>
      <c r="AL756" s="6" t="str">
        <f>+_xlfn.IFS(Tabla1[[#This Row],[Veces obj]]&lt;=1,"0-1",Tabla1[[#This Row],[Veces obj]]&lt;=2,"1-2",Tabla1[[#This Row],[Veces obj]]&lt;=3,"2-3",TRUE,"&gt;3")</f>
        <v>0-1</v>
      </c>
      <c r="AM756" s="6" t="str">
        <f>+_xlfn.IFS(MONTH(Tabla1[[#This Row],[MES]])&lt;=3,"Q1",MONTH(Tabla1[[#This Row],[MES]])&lt;=6,"Q2",MONTH(Tabla1[[#This Row],[MES]])&lt;=9,"Q3",TRUE,"Q4")</f>
        <v>Q1</v>
      </c>
      <c r="AN756" t="str">
        <f>+IFERROR(VLOOKUP(Tabla1[[#This Row],[CUENTA]],CTAS[],2,0),"OTROS")</f>
        <v>OTROS</v>
      </c>
      <c r="AP756" t="str">
        <f>+IFERROR(VLOOKUP(Tabla1[[#This Row],[EMPLEADO]],IS[],3,0),"OTROS")</f>
        <v>OTROS</v>
      </c>
      <c r="AQ756" t="str">
        <f>+IFERROR(VLOOKUP(Tabla1[[#This Row],[EMPLEADO]],IS[[NÓMINA]:[INGENIERO]],2,0),"OTROS")</f>
        <v>OTROS</v>
      </c>
    </row>
    <row r="757" spans="1:43" x14ac:dyDescent="0.25">
      <c r="A757" t="s">
        <v>4444</v>
      </c>
      <c r="B757">
        <v>1</v>
      </c>
      <c r="C757" t="s">
        <v>5915</v>
      </c>
      <c r="D757" t="s">
        <v>38</v>
      </c>
      <c r="E757" t="s">
        <v>993</v>
      </c>
      <c r="F757" t="s">
        <v>5916</v>
      </c>
      <c r="G757" s="17" t="s">
        <v>5168</v>
      </c>
      <c r="H757" t="s">
        <v>568</v>
      </c>
      <c r="I757" t="s">
        <v>43</v>
      </c>
      <c r="J757" t="s">
        <v>8</v>
      </c>
      <c r="K757" t="s">
        <v>71</v>
      </c>
      <c r="L757" t="s">
        <v>569</v>
      </c>
      <c r="M757" t="s">
        <v>570</v>
      </c>
      <c r="N757">
        <v>0</v>
      </c>
      <c r="O757" t="s">
        <v>47</v>
      </c>
      <c r="P757">
        <v>7</v>
      </c>
      <c r="Q757" t="s">
        <v>194</v>
      </c>
      <c r="R757" t="s">
        <v>235</v>
      </c>
      <c r="S757" t="s">
        <v>50</v>
      </c>
      <c r="T757" t="s">
        <v>51</v>
      </c>
      <c r="U757" t="s">
        <v>444</v>
      </c>
      <c r="V757">
        <v>0</v>
      </c>
      <c r="W757" s="1">
        <v>0</v>
      </c>
      <c r="X757">
        <v>1</v>
      </c>
      <c r="Y757">
        <v>1.28</v>
      </c>
      <c r="Z757">
        <v>5</v>
      </c>
      <c r="AA757">
        <v>0.25600000000000001</v>
      </c>
      <c r="AB757" s="2">
        <v>0</v>
      </c>
      <c r="AC757" s="1">
        <v>0</v>
      </c>
      <c r="AD757" s="7">
        <v>43509</v>
      </c>
      <c r="AE757" s="7">
        <v>43509</v>
      </c>
      <c r="AF757">
        <v>0</v>
      </c>
      <c r="AG757" t="s">
        <v>53</v>
      </c>
      <c r="AH757" s="2">
        <v>0</v>
      </c>
      <c r="AI757" s="1">
        <v>0</v>
      </c>
      <c r="AJ757" s="1">
        <v>0</v>
      </c>
      <c r="AK757" s="6" t="str">
        <f>+IF(Tabla1[[#This Row],[REQUEST_TY]]="SR MANTENIMIENTO CORRECTIVO", "EMERGENCIA", "OTROS")</f>
        <v>EMERGENCIA</v>
      </c>
      <c r="AL757" s="6" t="str">
        <f>+_xlfn.IFS(Tabla1[[#This Row],[Veces obj]]&lt;=1,"0-1",Tabla1[[#This Row],[Veces obj]]&lt;=2,"1-2",Tabla1[[#This Row],[Veces obj]]&lt;=3,"2-3",TRUE,"&gt;3")</f>
        <v>0-1</v>
      </c>
      <c r="AM757" s="6" t="str">
        <f>+_xlfn.IFS(MONTH(Tabla1[[#This Row],[MES]])&lt;=3,"Q1",MONTH(Tabla1[[#This Row],[MES]])&lt;=6,"Q2",MONTH(Tabla1[[#This Row],[MES]])&lt;=9,"Q3",TRUE,"Q4")</f>
        <v>Q1</v>
      </c>
      <c r="AN757" t="str">
        <f>+IFERROR(VLOOKUP(Tabla1[[#This Row],[CUENTA]],CTAS[],2,0),"OTROS")</f>
        <v>OTROS</v>
      </c>
      <c r="AP757" t="str">
        <f>+IFERROR(VLOOKUP(Tabla1[[#This Row],[EMPLEADO]],IS[],3,0),"OTROS")</f>
        <v>OTROS</v>
      </c>
      <c r="AQ757" t="str">
        <f>+IFERROR(VLOOKUP(Tabla1[[#This Row],[EMPLEADO]],IS[[NÓMINA]:[INGENIERO]],2,0),"OTROS")</f>
        <v>OTROS</v>
      </c>
    </row>
    <row r="758" spans="1:43" x14ac:dyDescent="0.25">
      <c r="A758" t="s">
        <v>36</v>
      </c>
      <c r="B758">
        <v>1</v>
      </c>
      <c r="C758" t="s">
        <v>3422</v>
      </c>
      <c r="D758" t="s">
        <v>3346</v>
      </c>
      <c r="E758" t="s">
        <v>39</v>
      </c>
      <c r="F758" t="s">
        <v>3423</v>
      </c>
      <c r="G758" s="17" t="s">
        <v>3424</v>
      </c>
      <c r="H758" t="s">
        <v>101</v>
      </c>
      <c r="I758" t="s">
        <v>43</v>
      </c>
      <c r="J758" t="s">
        <v>8</v>
      </c>
      <c r="K758" t="s">
        <v>44</v>
      </c>
      <c r="L758" t="s">
        <v>3425</v>
      </c>
      <c r="M758" t="s">
        <v>518</v>
      </c>
      <c r="N758">
        <v>1</v>
      </c>
      <c r="O758" t="s">
        <v>105</v>
      </c>
      <c r="P758" t="s">
        <v>822</v>
      </c>
      <c r="Q758" t="s">
        <v>48</v>
      </c>
      <c r="R758" t="s">
        <v>49</v>
      </c>
      <c r="S758" t="s">
        <v>50</v>
      </c>
      <c r="T758" t="s">
        <v>51</v>
      </c>
      <c r="U758" t="s">
        <v>52</v>
      </c>
      <c r="V758">
        <v>1</v>
      </c>
      <c r="W758" s="1">
        <v>0</v>
      </c>
      <c r="X758">
        <v>0</v>
      </c>
      <c r="Y758">
        <v>5</v>
      </c>
      <c r="Z758">
        <v>5</v>
      </c>
      <c r="AA758">
        <v>1</v>
      </c>
      <c r="AB758" s="2">
        <v>0</v>
      </c>
      <c r="AC758" s="1">
        <v>0</v>
      </c>
      <c r="AD758" s="7">
        <v>43472</v>
      </c>
      <c r="AE758" s="7">
        <v>43473</v>
      </c>
      <c r="AF758">
        <v>1</v>
      </c>
      <c r="AG758" t="s">
        <v>53</v>
      </c>
      <c r="AH758" s="2">
        <v>0</v>
      </c>
      <c r="AI758" s="1">
        <v>0</v>
      </c>
      <c r="AJ758" s="1">
        <v>0</v>
      </c>
      <c r="AK758" s="6" t="str">
        <f>+IF(Tabla1[[#This Row],[REQUEST_TY]]="SR MANTENIMIENTO CORRECTIVO", "EMERGENCIA", "OTROS")</f>
        <v>OTROS</v>
      </c>
      <c r="AL758" s="6" t="str">
        <f>+_xlfn.IFS(Tabla1[[#This Row],[Veces obj]]&lt;=1,"0-1",Tabla1[[#This Row],[Veces obj]]&lt;=2,"1-2",Tabla1[[#This Row],[Veces obj]]&lt;=3,"2-3",TRUE,"&gt;3")</f>
        <v>0-1</v>
      </c>
      <c r="AM758" s="6" t="str">
        <f>+_xlfn.IFS(MONTH(Tabla1[[#This Row],[MES]])&lt;=3,"Q1",MONTH(Tabla1[[#This Row],[MES]])&lt;=6,"Q2",MONTH(Tabla1[[#This Row],[MES]])&lt;=9,"Q3",TRUE,"Q4")</f>
        <v>Q1</v>
      </c>
      <c r="AN758" t="str">
        <f>+IFERROR(VLOOKUP(Tabla1[[#This Row],[CUENTA]],CTAS[],2,0),"OTROS")</f>
        <v>OTROS</v>
      </c>
      <c r="AP758" t="str">
        <f>+IFERROR(VLOOKUP(Tabla1[[#This Row],[EMPLEADO]],IS[],3,0),"OTROS")</f>
        <v>OTROS</v>
      </c>
      <c r="AQ758" t="str">
        <f>+IFERROR(VLOOKUP(Tabla1[[#This Row],[EMPLEADO]],IS[[NÓMINA]:[INGENIERO]],2,0),"OTROS")</f>
        <v>OTROS</v>
      </c>
    </row>
    <row r="759" spans="1:43" x14ac:dyDescent="0.25">
      <c r="A759" t="s">
        <v>4444</v>
      </c>
      <c r="B759">
        <v>1</v>
      </c>
      <c r="C759" t="s">
        <v>7048</v>
      </c>
      <c r="D759" t="s">
        <v>38</v>
      </c>
      <c r="E759" t="s">
        <v>394</v>
      </c>
      <c r="F759" t="s">
        <v>7049</v>
      </c>
      <c r="G759" s="17" t="s">
        <v>1114</v>
      </c>
      <c r="H759" t="s">
        <v>568</v>
      </c>
      <c r="I759" t="s">
        <v>43</v>
      </c>
      <c r="J759" t="s">
        <v>8</v>
      </c>
      <c r="K759" t="s">
        <v>1115</v>
      </c>
      <c r="L759" t="s">
        <v>1116</v>
      </c>
      <c r="M759" t="s">
        <v>714</v>
      </c>
      <c r="N759">
        <v>0</v>
      </c>
      <c r="O759" t="s">
        <v>47</v>
      </c>
      <c r="P759">
        <v>4</v>
      </c>
      <c r="Q759" t="s">
        <v>207</v>
      </c>
      <c r="R759" t="s">
        <v>63</v>
      </c>
      <c r="S759" t="s">
        <v>64</v>
      </c>
      <c r="T759" t="s">
        <v>51</v>
      </c>
      <c r="U759" t="s">
        <v>209</v>
      </c>
      <c r="V759">
        <v>0</v>
      </c>
      <c r="W759" s="1">
        <v>0</v>
      </c>
      <c r="X759">
        <v>1</v>
      </c>
      <c r="Y759">
        <v>1.28</v>
      </c>
      <c r="Z759">
        <v>5</v>
      </c>
      <c r="AA759">
        <v>0.25600000000000001</v>
      </c>
      <c r="AB759" s="2">
        <v>0</v>
      </c>
      <c r="AC759" s="1">
        <v>0</v>
      </c>
      <c r="AD759" s="7">
        <v>43521</v>
      </c>
      <c r="AE759" s="7">
        <v>43521</v>
      </c>
      <c r="AF759">
        <v>0</v>
      </c>
      <c r="AG759" t="s">
        <v>53</v>
      </c>
      <c r="AH759" s="2">
        <v>0</v>
      </c>
      <c r="AI759" s="1">
        <v>0</v>
      </c>
      <c r="AJ759" s="1">
        <v>0</v>
      </c>
      <c r="AK759" s="6" t="str">
        <f>+IF(Tabla1[[#This Row],[REQUEST_TY]]="SR MANTENIMIENTO CORRECTIVO", "EMERGENCIA", "OTROS")</f>
        <v>EMERGENCIA</v>
      </c>
      <c r="AL759" s="6" t="str">
        <f>+_xlfn.IFS(Tabla1[[#This Row],[Veces obj]]&lt;=1,"0-1",Tabla1[[#This Row],[Veces obj]]&lt;=2,"1-2",Tabla1[[#This Row],[Veces obj]]&lt;=3,"2-3",TRUE,"&gt;3")</f>
        <v>0-1</v>
      </c>
      <c r="AM759" s="6" t="str">
        <f>+_xlfn.IFS(MONTH(Tabla1[[#This Row],[MES]])&lt;=3,"Q1",MONTH(Tabla1[[#This Row],[MES]])&lt;=6,"Q2",MONTH(Tabla1[[#This Row],[MES]])&lt;=9,"Q3",TRUE,"Q4")</f>
        <v>Q1</v>
      </c>
      <c r="AN759" t="str">
        <f>+IFERROR(VLOOKUP(Tabla1[[#This Row],[CUENTA]],CTAS[],2,0),"OTROS")</f>
        <v>OTROS</v>
      </c>
      <c r="AP759" t="str">
        <f>+IFERROR(VLOOKUP(Tabla1[[#This Row],[EMPLEADO]],IS[],3,0),"OTROS")</f>
        <v>OTROS</v>
      </c>
      <c r="AQ759" t="str">
        <f>+IFERROR(VLOOKUP(Tabla1[[#This Row],[EMPLEADO]],IS[[NÓMINA]:[INGENIERO]],2,0),"OTROS")</f>
        <v>OTROS</v>
      </c>
    </row>
    <row r="760" spans="1:43" x14ac:dyDescent="0.25">
      <c r="A760" t="s">
        <v>36</v>
      </c>
      <c r="B760">
        <v>1</v>
      </c>
      <c r="C760" t="s">
        <v>1622</v>
      </c>
      <c r="D760" t="s">
        <v>38</v>
      </c>
      <c r="E760" t="s">
        <v>312</v>
      </c>
      <c r="F760" t="s">
        <v>1623</v>
      </c>
      <c r="G760" s="17" t="s">
        <v>1624</v>
      </c>
      <c r="H760" t="s">
        <v>213</v>
      </c>
      <c r="I760" t="s">
        <v>43</v>
      </c>
      <c r="J760" t="s">
        <v>8</v>
      </c>
      <c r="K760" t="s">
        <v>117</v>
      </c>
      <c r="L760" t="s">
        <v>1625</v>
      </c>
      <c r="M760" t="s">
        <v>215</v>
      </c>
      <c r="N760">
        <v>0</v>
      </c>
      <c r="O760" t="s">
        <v>47</v>
      </c>
      <c r="P760">
        <v>185</v>
      </c>
      <c r="Q760" t="s">
        <v>48</v>
      </c>
      <c r="R760" t="s">
        <v>317</v>
      </c>
      <c r="S760" t="s">
        <v>318</v>
      </c>
      <c r="T760" t="s">
        <v>51</v>
      </c>
      <c r="U760" t="s">
        <v>353</v>
      </c>
      <c r="V760">
        <v>1.1499999999999999</v>
      </c>
      <c r="W760" s="1">
        <v>1808.95</v>
      </c>
      <c r="X760">
        <v>1</v>
      </c>
      <c r="Y760">
        <v>1.03</v>
      </c>
      <c r="Z760">
        <v>4</v>
      </c>
      <c r="AA760">
        <v>0.25750000000000001</v>
      </c>
      <c r="AB760" s="2">
        <v>0</v>
      </c>
      <c r="AC760" s="1">
        <v>0</v>
      </c>
      <c r="AD760" s="7">
        <v>43468</v>
      </c>
      <c r="AE760" s="7">
        <v>43468</v>
      </c>
      <c r="AF760">
        <v>0</v>
      </c>
      <c r="AG760" t="s">
        <v>53</v>
      </c>
      <c r="AH760" s="2">
        <v>0</v>
      </c>
      <c r="AI760" s="1">
        <v>0</v>
      </c>
      <c r="AJ760" s="1">
        <v>0</v>
      </c>
      <c r="AK760" s="6" t="str">
        <f>+IF(Tabla1[[#This Row],[REQUEST_TY]]="SR MANTENIMIENTO CORRECTIVO", "EMERGENCIA", "OTROS")</f>
        <v>EMERGENCIA</v>
      </c>
      <c r="AL760" s="6" t="str">
        <f>+_xlfn.IFS(Tabla1[[#This Row],[Veces obj]]&lt;=1,"0-1",Tabla1[[#This Row],[Veces obj]]&lt;=2,"1-2",Tabla1[[#This Row],[Veces obj]]&lt;=3,"2-3",TRUE,"&gt;3")</f>
        <v>0-1</v>
      </c>
      <c r="AM760" s="6" t="str">
        <f>+_xlfn.IFS(MONTH(Tabla1[[#This Row],[MES]])&lt;=3,"Q1",MONTH(Tabla1[[#This Row],[MES]])&lt;=6,"Q2",MONTH(Tabla1[[#This Row],[MES]])&lt;=9,"Q3",TRUE,"Q4")</f>
        <v>Q1</v>
      </c>
      <c r="AN760" t="str">
        <f>+IFERROR(VLOOKUP(Tabla1[[#This Row],[CUENTA]],CTAS[],2,0),"OTROS")</f>
        <v>OTROS</v>
      </c>
      <c r="AP760" t="str">
        <f>+IFERROR(VLOOKUP(Tabla1[[#This Row],[EMPLEADO]],IS[],3,0),"OTROS")</f>
        <v>OTROS</v>
      </c>
      <c r="AQ760" t="str">
        <f>+IFERROR(VLOOKUP(Tabla1[[#This Row],[EMPLEADO]],IS[[NÓMINA]:[INGENIERO]],2,0),"OTROS")</f>
        <v>OTROS</v>
      </c>
    </row>
    <row r="761" spans="1:43" x14ac:dyDescent="0.25">
      <c r="A761" t="s">
        <v>36</v>
      </c>
      <c r="B761">
        <v>1</v>
      </c>
      <c r="C761" t="s">
        <v>1626</v>
      </c>
      <c r="D761" t="s">
        <v>38</v>
      </c>
      <c r="E761" t="s">
        <v>725</v>
      </c>
      <c r="F761" t="s">
        <v>1627</v>
      </c>
      <c r="G761" s="17" t="s">
        <v>914</v>
      </c>
      <c r="H761" t="s">
        <v>471</v>
      </c>
      <c r="I761" t="s">
        <v>43</v>
      </c>
      <c r="J761" t="s">
        <v>8</v>
      </c>
      <c r="K761" t="s">
        <v>59</v>
      </c>
      <c r="L761" t="s">
        <v>916</v>
      </c>
      <c r="M761" t="s">
        <v>316</v>
      </c>
      <c r="N761">
        <v>0</v>
      </c>
      <c r="O761" t="s">
        <v>47</v>
      </c>
      <c r="P761">
        <v>43</v>
      </c>
      <c r="Q761" t="s">
        <v>82</v>
      </c>
      <c r="R761" t="s">
        <v>223</v>
      </c>
      <c r="S761" t="s">
        <v>139</v>
      </c>
      <c r="T761" t="s">
        <v>51</v>
      </c>
      <c r="U761" t="s">
        <v>140</v>
      </c>
      <c r="V761">
        <v>1.1000000000000001</v>
      </c>
      <c r="W761" s="1">
        <v>1730.3000000000004</v>
      </c>
      <c r="X761">
        <v>1</v>
      </c>
      <c r="Y761">
        <v>1.03</v>
      </c>
      <c r="Z761">
        <v>4</v>
      </c>
      <c r="AA761">
        <v>0.25750000000000001</v>
      </c>
      <c r="AB761" s="2">
        <v>0</v>
      </c>
      <c r="AC761" s="1">
        <v>0</v>
      </c>
      <c r="AD761" s="7">
        <v>43490</v>
      </c>
      <c r="AE761" s="7">
        <v>43490</v>
      </c>
      <c r="AF761">
        <v>0</v>
      </c>
      <c r="AG761" t="s">
        <v>53</v>
      </c>
      <c r="AH761" s="2">
        <v>0</v>
      </c>
      <c r="AI761" s="1">
        <v>0</v>
      </c>
      <c r="AJ761" s="1">
        <v>0</v>
      </c>
      <c r="AK761" s="6" t="str">
        <f>+IF(Tabla1[[#This Row],[REQUEST_TY]]="SR MANTENIMIENTO CORRECTIVO", "EMERGENCIA", "OTROS")</f>
        <v>EMERGENCIA</v>
      </c>
      <c r="AL761" s="6" t="str">
        <f>+_xlfn.IFS(Tabla1[[#This Row],[Veces obj]]&lt;=1,"0-1",Tabla1[[#This Row],[Veces obj]]&lt;=2,"1-2",Tabla1[[#This Row],[Veces obj]]&lt;=3,"2-3",TRUE,"&gt;3")</f>
        <v>0-1</v>
      </c>
      <c r="AM761" s="6" t="str">
        <f>+_xlfn.IFS(MONTH(Tabla1[[#This Row],[MES]])&lt;=3,"Q1",MONTH(Tabla1[[#This Row],[MES]])&lt;=6,"Q2",MONTH(Tabla1[[#This Row],[MES]])&lt;=9,"Q3",TRUE,"Q4")</f>
        <v>Q1</v>
      </c>
      <c r="AN761" t="str">
        <f>+IFERROR(VLOOKUP(Tabla1[[#This Row],[CUENTA]],CTAS[],2,0),"OTROS")</f>
        <v>OTROS</v>
      </c>
      <c r="AP761" t="str">
        <f>+IFERROR(VLOOKUP(Tabla1[[#This Row],[EMPLEADO]],IS[],3,0),"OTROS")</f>
        <v>OTROS</v>
      </c>
      <c r="AQ761" t="str">
        <f>+IFERROR(VLOOKUP(Tabla1[[#This Row],[EMPLEADO]],IS[[NÓMINA]:[INGENIERO]],2,0),"OTROS")</f>
        <v>OTROS</v>
      </c>
    </row>
    <row r="762" spans="1:43" x14ac:dyDescent="0.25">
      <c r="A762" t="s">
        <v>4444</v>
      </c>
      <c r="B762">
        <v>1</v>
      </c>
      <c r="C762" t="s">
        <v>5747</v>
      </c>
      <c r="D762" t="s">
        <v>38</v>
      </c>
      <c r="E762" t="s">
        <v>258</v>
      </c>
      <c r="F762" t="s">
        <v>5748</v>
      </c>
      <c r="G762" s="17" t="s">
        <v>4426</v>
      </c>
      <c r="H762" t="s">
        <v>136</v>
      </c>
      <c r="I762" t="s">
        <v>43</v>
      </c>
      <c r="J762" t="s">
        <v>8</v>
      </c>
      <c r="K762" t="s">
        <v>102</v>
      </c>
      <c r="L762" t="s">
        <v>1621</v>
      </c>
      <c r="M762" t="s">
        <v>736</v>
      </c>
      <c r="N762">
        <v>0</v>
      </c>
      <c r="O762" t="s">
        <v>47</v>
      </c>
      <c r="P762">
        <v>12</v>
      </c>
      <c r="Q762" t="s">
        <v>194</v>
      </c>
      <c r="R762" t="s">
        <v>138</v>
      </c>
      <c r="S762" t="s">
        <v>139</v>
      </c>
      <c r="T762" t="s">
        <v>51</v>
      </c>
      <c r="U762" t="s">
        <v>224</v>
      </c>
      <c r="V762">
        <v>0.8</v>
      </c>
      <c r="W762" s="1">
        <v>1258.4000000000003</v>
      </c>
      <c r="X762">
        <v>1</v>
      </c>
      <c r="Y762">
        <v>1.03</v>
      </c>
      <c r="Z762">
        <v>4</v>
      </c>
      <c r="AA762">
        <v>0.25750000000000001</v>
      </c>
      <c r="AB762" s="2">
        <v>0</v>
      </c>
      <c r="AC762" s="1">
        <v>0</v>
      </c>
      <c r="AD762" s="7">
        <v>43516</v>
      </c>
      <c r="AE762" s="7">
        <v>43516</v>
      </c>
      <c r="AF762">
        <v>0</v>
      </c>
      <c r="AG762" t="s">
        <v>53</v>
      </c>
      <c r="AH762" s="2">
        <v>0</v>
      </c>
      <c r="AI762" s="1">
        <v>0</v>
      </c>
      <c r="AJ762" s="1">
        <v>0</v>
      </c>
      <c r="AK762" s="6" t="str">
        <f>+IF(Tabla1[[#This Row],[REQUEST_TY]]="SR MANTENIMIENTO CORRECTIVO", "EMERGENCIA", "OTROS")</f>
        <v>EMERGENCIA</v>
      </c>
      <c r="AL762" s="6" t="str">
        <f>+_xlfn.IFS(Tabla1[[#This Row],[Veces obj]]&lt;=1,"0-1",Tabla1[[#This Row],[Veces obj]]&lt;=2,"1-2",Tabla1[[#This Row],[Veces obj]]&lt;=3,"2-3",TRUE,"&gt;3")</f>
        <v>0-1</v>
      </c>
      <c r="AM762" s="6" t="str">
        <f>+_xlfn.IFS(MONTH(Tabla1[[#This Row],[MES]])&lt;=3,"Q1",MONTH(Tabla1[[#This Row],[MES]])&lt;=6,"Q2",MONTH(Tabla1[[#This Row],[MES]])&lt;=9,"Q3",TRUE,"Q4")</f>
        <v>Q1</v>
      </c>
      <c r="AN762" t="str">
        <f>+IFERROR(VLOOKUP(Tabla1[[#This Row],[CUENTA]],CTAS[],2,0),"OTROS")</f>
        <v>OTROS</v>
      </c>
      <c r="AP762" t="str">
        <f>+IFERROR(VLOOKUP(Tabla1[[#This Row],[EMPLEADO]],IS[],3,0),"OTROS")</f>
        <v>OTROS</v>
      </c>
      <c r="AQ762" t="str">
        <f>+IFERROR(VLOOKUP(Tabla1[[#This Row],[EMPLEADO]],IS[[NÓMINA]:[INGENIERO]],2,0),"OTROS")</f>
        <v>OTROS</v>
      </c>
    </row>
    <row r="763" spans="1:43" x14ac:dyDescent="0.25">
      <c r="A763" t="s">
        <v>36</v>
      </c>
      <c r="B763">
        <v>1</v>
      </c>
      <c r="C763" t="s">
        <v>293</v>
      </c>
      <c r="D763" t="s">
        <v>38</v>
      </c>
      <c r="E763" t="s">
        <v>294</v>
      </c>
      <c r="F763" t="s">
        <v>295</v>
      </c>
      <c r="G763" s="17" t="s">
        <v>296</v>
      </c>
      <c r="H763" t="s">
        <v>297</v>
      </c>
      <c r="I763" t="s">
        <v>43</v>
      </c>
      <c r="J763" t="s">
        <v>8</v>
      </c>
      <c r="K763" t="s">
        <v>71</v>
      </c>
      <c r="L763" t="s">
        <v>298</v>
      </c>
      <c r="M763" t="s">
        <v>94</v>
      </c>
      <c r="N763">
        <v>0</v>
      </c>
      <c r="O763" t="s">
        <v>47</v>
      </c>
      <c r="P763">
        <v>109</v>
      </c>
      <c r="Q763" t="s">
        <v>48</v>
      </c>
      <c r="R763" t="s">
        <v>95</v>
      </c>
      <c r="S763" t="s">
        <v>64</v>
      </c>
      <c r="T763" t="s">
        <v>51</v>
      </c>
      <c r="U763" t="s">
        <v>96</v>
      </c>
      <c r="V763">
        <v>1.1000000000000001</v>
      </c>
      <c r="W763" s="1">
        <v>1501.5000000000002</v>
      </c>
      <c r="X763">
        <v>1</v>
      </c>
      <c r="Y763">
        <v>0</v>
      </c>
      <c r="Z763">
        <v>5</v>
      </c>
      <c r="AA763">
        <v>0</v>
      </c>
      <c r="AB763" s="2">
        <v>0</v>
      </c>
      <c r="AC763" s="1">
        <v>0</v>
      </c>
      <c r="AD763" s="7">
        <v>43483</v>
      </c>
      <c r="AE763" s="7">
        <v>43485</v>
      </c>
      <c r="AF763">
        <v>0</v>
      </c>
      <c r="AG763" t="s">
        <v>53</v>
      </c>
      <c r="AH763" s="2">
        <v>0</v>
      </c>
      <c r="AI763" s="1">
        <v>0</v>
      </c>
      <c r="AJ763" s="1">
        <v>0</v>
      </c>
      <c r="AK763" s="6" t="str">
        <f>+IF(Tabla1[[#This Row],[REQUEST_TY]]="SR MANTENIMIENTO CORRECTIVO", "EMERGENCIA", "OTROS")</f>
        <v>EMERGENCIA</v>
      </c>
      <c r="AL763" s="6" t="str">
        <f>+_xlfn.IFS(Tabla1[[#This Row],[Veces obj]]&lt;=1,"0-1",Tabla1[[#This Row],[Veces obj]]&lt;=2,"1-2",Tabla1[[#This Row],[Veces obj]]&lt;=3,"2-3",TRUE,"&gt;3")</f>
        <v>0-1</v>
      </c>
      <c r="AM763" s="6" t="str">
        <f>+_xlfn.IFS(MONTH(Tabla1[[#This Row],[MES]])&lt;=3,"Q1",MONTH(Tabla1[[#This Row],[MES]])&lt;=6,"Q2",MONTH(Tabla1[[#This Row],[MES]])&lt;=9,"Q3",TRUE,"Q4")</f>
        <v>Q1</v>
      </c>
      <c r="AN763" t="str">
        <f>+IFERROR(VLOOKUP(Tabla1[[#This Row],[CUENTA]],CTAS[],2,0),"OTROS")</f>
        <v>OTROS</v>
      </c>
      <c r="AO763">
        <v>1</v>
      </c>
      <c r="AP763" t="str">
        <f>+IFERROR(VLOOKUP(Tabla1[[#This Row],[EMPLEADO]],IS[],3,0),"OTROS")</f>
        <v>JUAREZ</v>
      </c>
      <c r="AQ763" t="str">
        <f>+IFERROR(VLOOKUP(Tabla1[[#This Row],[EMPLEADO]],IS[[NÓMINA]:[INGENIERO]],2,0),"OTROS")</f>
        <v>ALFREDO TORRES</v>
      </c>
    </row>
    <row r="764" spans="1:43" x14ac:dyDescent="0.25">
      <c r="A764" t="s">
        <v>4444</v>
      </c>
      <c r="B764">
        <v>1</v>
      </c>
      <c r="C764" t="s">
        <v>5943</v>
      </c>
      <c r="D764" t="s">
        <v>38</v>
      </c>
      <c r="E764" t="s">
        <v>5944</v>
      </c>
      <c r="F764" t="s">
        <v>5945</v>
      </c>
      <c r="G764" s="17" t="s">
        <v>5946</v>
      </c>
      <c r="H764" t="s">
        <v>70</v>
      </c>
      <c r="I764" t="s">
        <v>43</v>
      </c>
      <c r="J764" t="s">
        <v>8</v>
      </c>
      <c r="K764" t="s">
        <v>92</v>
      </c>
      <c r="L764" t="s">
        <v>93</v>
      </c>
      <c r="M764" t="s">
        <v>94</v>
      </c>
      <c r="N764">
        <v>1</v>
      </c>
      <c r="O764" t="s">
        <v>47</v>
      </c>
      <c r="P764">
        <v>113</v>
      </c>
      <c r="Q764" t="s">
        <v>48</v>
      </c>
      <c r="R764" t="s">
        <v>49</v>
      </c>
      <c r="S764" t="s">
        <v>50</v>
      </c>
      <c r="T764" t="s">
        <v>51</v>
      </c>
      <c r="U764" t="s">
        <v>52</v>
      </c>
      <c r="V764">
        <v>1.05</v>
      </c>
      <c r="W764" s="1">
        <v>0</v>
      </c>
      <c r="X764">
        <v>1</v>
      </c>
      <c r="Y764">
        <v>1.3</v>
      </c>
      <c r="Z764">
        <v>5</v>
      </c>
      <c r="AA764">
        <v>0.26</v>
      </c>
      <c r="AB764" s="2">
        <v>0</v>
      </c>
      <c r="AC764" s="1">
        <v>0</v>
      </c>
      <c r="AD764" s="7">
        <v>43509</v>
      </c>
      <c r="AE764" s="7">
        <v>43509</v>
      </c>
      <c r="AF764">
        <v>0</v>
      </c>
      <c r="AG764" t="s">
        <v>53</v>
      </c>
      <c r="AH764" s="2">
        <v>0</v>
      </c>
      <c r="AI764" s="1">
        <v>0</v>
      </c>
      <c r="AJ764" s="1">
        <v>0</v>
      </c>
      <c r="AK764" s="6" t="str">
        <f>+IF(Tabla1[[#This Row],[REQUEST_TY]]="SR MANTENIMIENTO CORRECTIVO", "EMERGENCIA", "OTROS")</f>
        <v>EMERGENCIA</v>
      </c>
      <c r="AL764" s="6" t="str">
        <f>+_xlfn.IFS(Tabla1[[#This Row],[Veces obj]]&lt;=1,"0-1",Tabla1[[#This Row],[Veces obj]]&lt;=2,"1-2",Tabla1[[#This Row],[Veces obj]]&lt;=3,"2-3",TRUE,"&gt;3")</f>
        <v>0-1</v>
      </c>
      <c r="AM764" s="6" t="str">
        <f>+_xlfn.IFS(MONTH(Tabla1[[#This Row],[MES]])&lt;=3,"Q1",MONTH(Tabla1[[#This Row],[MES]])&lt;=6,"Q2",MONTH(Tabla1[[#This Row],[MES]])&lt;=9,"Q3",TRUE,"Q4")</f>
        <v>Q1</v>
      </c>
      <c r="AN764" t="str">
        <f>+IFERROR(VLOOKUP(Tabla1[[#This Row],[CUENTA]],CTAS[],2,0),"OTROS")</f>
        <v>OTROS</v>
      </c>
      <c r="AP764" t="str">
        <f>+IFERROR(VLOOKUP(Tabla1[[#This Row],[EMPLEADO]],IS[],3,0),"OTROS")</f>
        <v>OTROS</v>
      </c>
      <c r="AQ764" t="str">
        <f>+IFERROR(VLOOKUP(Tabla1[[#This Row],[EMPLEADO]],IS[[NÓMINA]:[INGENIERO]],2,0),"OTROS")</f>
        <v>OTROS</v>
      </c>
    </row>
    <row r="765" spans="1:43" x14ac:dyDescent="0.25">
      <c r="A765" t="s">
        <v>36</v>
      </c>
      <c r="B765">
        <v>1</v>
      </c>
      <c r="C765" t="s">
        <v>364</v>
      </c>
      <c r="D765" t="s">
        <v>38</v>
      </c>
      <c r="E765" t="s">
        <v>275</v>
      </c>
      <c r="F765" t="s">
        <v>365</v>
      </c>
      <c r="G765" s="17" t="s">
        <v>366</v>
      </c>
      <c r="H765" t="s">
        <v>297</v>
      </c>
      <c r="I765" t="s">
        <v>43</v>
      </c>
      <c r="J765" t="s">
        <v>8</v>
      </c>
      <c r="K765" t="s">
        <v>151</v>
      </c>
      <c r="L765" t="s">
        <v>152</v>
      </c>
      <c r="M765" t="s">
        <v>73</v>
      </c>
      <c r="N765">
        <v>0</v>
      </c>
      <c r="O765" t="s">
        <v>47</v>
      </c>
      <c r="P765">
        <v>290</v>
      </c>
      <c r="Q765" t="s">
        <v>48</v>
      </c>
      <c r="R765" t="s">
        <v>95</v>
      </c>
      <c r="S765" t="s">
        <v>64</v>
      </c>
      <c r="T765" t="s">
        <v>51</v>
      </c>
      <c r="U765" t="s">
        <v>96</v>
      </c>
      <c r="V765">
        <v>1.1000000000000001</v>
      </c>
      <c r="W765" s="1">
        <v>1501.5000000000002</v>
      </c>
      <c r="X765">
        <v>1</v>
      </c>
      <c r="Y765">
        <v>0</v>
      </c>
      <c r="Z765">
        <v>5</v>
      </c>
      <c r="AA765">
        <v>0</v>
      </c>
      <c r="AB765" s="2">
        <v>0</v>
      </c>
      <c r="AC765" s="1">
        <v>0</v>
      </c>
      <c r="AD765" s="7">
        <v>43493</v>
      </c>
      <c r="AE765" s="7">
        <v>43493</v>
      </c>
      <c r="AF765">
        <v>0</v>
      </c>
      <c r="AG765" t="s">
        <v>53</v>
      </c>
      <c r="AH765" s="2">
        <v>0</v>
      </c>
      <c r="AI765" s="1">
        <v>0</v>
      </c>
      <c r="AJ765" s="1">
        <v>0</v>
      </c>
      <c r="AK765" s="6" t="str">
        <f>+IF(Tabla1[[#This Row],[REQUEST_TY]]="SR MANTENIMIENTO CORRECTIVO", "EMERGENCIA", "OTROS")</f>
        <v>EMERGENCIA</v>
      </c>
      <c r="AL765" s="6" t="str">
        <f>+_xlfn.IFS(Tabla1[[#This Row],[Veces obj]]&lt;=1,"0-1",Tabla1[[#This Row],[Veces obj]]&lt;=2,"1-2",Tabla1[[#This Row],[Veces obj]]&lt;=3,"2-3",TRUE,"&gt;3")</f>
        <v>0-1</v>
      </c>
      <c r="AM765" s="6" t="str">
        <f>+_xlfn.IFS(MONTH(Tabla1[[#This Row],[MES]])&lt;=3,"Q1",MONTH(Tabla1[[#This Row],[MES]])&lt;=6,"Q2",MONTH(Tabla1[[#This Row],[MES]])&lt;=9,"Q3",TRUE,"Q4")</f>
        <v>Q1</v>
      </c>
      <c r="AN765" t="str">
        <f>+IFERROR(VLOOKUP(Tabla1[[#This Row],[CUENTA]],CTAS[],2,0),"OTROS")</f>
        <v>HONEYWELL</v>
      </c>
      <c r="AO765">
        <v>1</v>
      </c>
      <c r="AP765" t="str">
        <f>+IFERROR(VLOOKUP(Tabla1[[#This Row],[EMPLEADO]],IS[],3,0),"OTROS")</f>
        <v>JUAREZ</v>
      </c>
      <c r="AQ765" t="str">
        <f>+IFERROR(VLOOKUP(Tabla1[[#This Row],[EMPLEADO]],IS[[NÓMINA]:[INGENIERO]],2,0),"OTROS")</f>
        <v>ALFREDO TORRES</v>
      </c>
    </row>
    <row r="766" spans="1:43" x14ac:dyDescent="0.25">
      <c r="A766" t="s">
        <v>4444</v>
      </c>
      <c r="B766">
        <v>1</v>
      </c>
      <c r="C766" t="s">
        <v>7294</v>
      </c>
      <c r="D766" t="s">
        <v>38</v>
      </c>
      <c r="E766" t="s">
        <v>373</v>
      </c>
      <c r="F766" t="s">
        <v>7295</v>
      </c>
      <c r="G766" s="17" t="s">
        <v>7296</v>
      </c>
      <c r="H766" t="s">
        <v>691</v>
      </c>
      <c r="I766" t="s">
        <v>43</v>
      </c>
      <c r="J766" t="s">
        <v>8</v>
      </c>
      <c r="K766" t="s">
        <v>102</v>
      </c>
      <c r="L766" t="s">
        <v>1363</v>
      </c>
      <c r="M766" t="s">
        <v>215</v>
      </c>
      <c r="N766">
        <v>0</v>
      </c>
      <c r="O766" t="s">
        <v>47</v>
      </c>
      <c r="P766">
        <v>71</v>
      </c>
      <c r="Q766" t="s">
        <v>48</v>
      </c>
      <c r="R766" t="s">
        <v>153</v>
      </c>
      <c r="S766" t="s">
        <v>50</v>
      </c>
      <c r="T766" t="s">
        <v>51</v>
      </c>
      <c r="U766" t="s">
        <v>52</v>
      </c>
      <c r="V766">
        <v>1.05</v>
      </c>
      <c r="W766" s="1">
        <v>750.75000000000011</v>
      </c>
      <c r="X766">
        <v>1</v>
      </c>
      <c r="Y766">
        <v>1.3</v>
      </c>
      <c r="Z766">
        <v>5</v>
      </c>
      <c r="AA766">
        <v>0.26</v>
      </c>
      <c r="AB766" s="2">
        <v>0</v>
      </c>
      <c r="AC766" s="1">
        <v>0</v>
      </c>
      <c r="AD766" s="7">
        <v>43524</v>
      </c>
      <c r="AE766" s="7">
        <v>43524</v>
      </c>
      <c r="AF766">
        <v>0</v>
      </c>
      <c r="AG766" t="s">
        <v>53</v>
      </c>
      <c r="AH766" s="2">
        <v>0</v>
      </c>
      <c r="AI766" s="1">
        <v>0</v>
      </c>
      <c r="AJ766" s="1">
        <v>0</v>
      </c>
      <c r="AK766" s="6" t="str">
        <f>+IF(Tabla1[[#This Row],[REQUEST_TY]]="SR MANTENIMIENTO CORRECTIVO", "EMERGENCIA", "OTROS")</f>
        <v>EMERGENCIA</v>
      </c>
      <c r="AL766" s="6" t="str">
        <f>+_xlfn.IFS(Tabla1[[#This Row],[Veces obj]]&lt;=1,"0-1",Tabla1[[#This Row],[Veces obj]]&lt;=2,"1-2",Tabla1[[#This Row],[Veces obj]]&lt;=3,"2-3",TRUE,"&gt;3")</f>
        <v>0-1</v>
      </c>
      <c r="AM766" s="6" t="str">
        <f>+_xlfn.IFS(MONTH(Tabla1[[#This Row],[MES]])&lt;=3,"Q1",MONTH(Tabla1[[#This Row],[MES]])&lt;=6,"Q2",MONTH(Tabla1[[#This Row],[MES]])&lt;=9,"Q3",TRUE,"Q4")</f>
        <v>Q1</v>
      </c>
      <c r="AN766" t="str">
        <f>+IFERROR(VLOOKUP(Tabla1[[#This Row],[CUENTA]],CTAS[],2,0),"OTROS")</f>
        <v>OTROS</v>
      </c>
      <c r="AP766" t="str">
        <f>+IFERROR(VLOOKUP(Tabla1[[#This Row],[EMPLEADO]],IS[],3,0),"OTROS")</f>
        <v>OTROS</v>
      </c>
      <c r="AQ766" t="str">
        <f>+IFERROR(VLOOKUP(Tabla1[[#This Row],[EMPLEADO]],IS[[NÓMINA]:[INGENIERO]],2,0),"OTROS")</f>
        <v>OTROS</v>
      </c>
    </row>
    <row r="767" spans="1:43" x14ac:dyDescent="0.25">
      <c r="A767" t="s">
        <v>36</v>
      </c>
      <c r="B767">
        <v>1</v>
      </c>
      <c r="C767" t="s">
        <v>1628</v>
      </c>
      <c r="D767" t="s">
        <v>38</v>
      </c>
      <c r="E767" t="s">
        <v>535</v>
      </c>
      <c r="F767" t="s">
        <v>1629</v>
      </c>
      <c r="G767" s="17" t="s">
        <v>1630</v>
      </c>
      <c r="H767" t="s">
        <v>679</v>
      </c>
      <c r="I767" t="s">
        <v>43</v>
      </c>
      <c r="J767" t="s">
        <v>8</v>
      </c>
      <c r="K767" t="s">
        <v>117</v>
      </c>
      <c r="L767" t="s">
        <v>1631</v>
      </c>
      <c r="M767" t="s">
        <v>794</v>
      </c>
      <c r="N767">
        <v>0</v>
      </c>
      <c r="O767" t="s">
        <v>47</v>
      </c>
      <c r="P767">
        <v>241</v>
      </c>
      <c r="Q767" t="s">
        <v>48</v>
      </c>
      <c r="R767" t="s">
        <v>49</v>
      </c>
      <c r="S767" t="s">
        <v>50</v>
      </c>
      <c r="T767" t="s">
        <v>51</v>
      </c>
      <c r="U767" t="s">
        <v>52</v>
      </c>
      <c r="V767">
        <v>1.05</v>
      </c>
      <c r="W767" s="1">
        <v>750.75000000000011</v>
      </c>
      <c r="X767">
        <v>1</v>
      </c>
      <c r="Y767">
        <v>1.31</v>
      </c>
      <c r="Z767">
        <v>5</v>
      </c>
      <c r="AA767">
        <v>0.26200000000000001</v>
      </c>
      <c r="AB767" s="2">
        <v>0</v>
      </c>
      <c r="AC767" s="1">
        <v>0</v>
      </c>
      <c r="AD767" s="7">
        <v>43490</v>
      </c>
      <c r="AE767" s="7">
        <v>43490</v>
      </c>
      <c r="AF767">
        <v>0</v>
      </c>
      <c r="AG767" t="s">
        <v>53</v>
      </c>
      <c r="AH767" s="2">
        <v>0</v>
      </c>
      <c r="AI767" s="1">
        <v>0</v>
      </c>
      <c r="AJ767" s="1">
        <v>0</v>
      </c>
      <c r="AK767" s="6" t="str">
        <f>+IF(Tabla1[[#This Row],[REQUEST_TY]]="SR MANTENIMIENTO CORRECTIVO", "EMERGENCIA", "OTROS")</f>
        <v>EMERGENCIA</v>
      </c>
      <c r="AL767" s="6" t="str">
        <f>+_xlfn.IFS(Tabla1[[#This Row],[Veces obj]]&lt;=1,"0-1",Tabla1[[#This Row],[Veces obj]]&lt;=2,"1-2",Tabla1[[#This Row],[Veces obj]]&lt;=3,"2-3",TRUE,"&gt;3")</f>
        <v>0-1</v>
      </c>
      <c r="AM767" s="6" t="str">
        <f>+_xlfn.IFS(MONTH(Tabla1[[#This Row],[MES]])&lt;=3,"Q1",MONTH(Tabla1[[#This Row],[MES]])&lt;=6,"Q2",MONTH(Tabla1[[#This Row],[MES]])&lt;=9,"Q3",TRUE,"Q4")</f>
        <v>Q1</v>
      </c>
      <c r="AN767" t="str">
        <f>+IFERROR(VLOOKUP(Tabla1[[#This Row],[CUENTA]],CTAS[],2,0),"OTROS")</f>
        <v>OTROS</v>
      </c>
      <c r="AP767" t="str">
        <f>+IFERROR(VLOOKUP(Tabla1[[#This Row],[EMPLEADO]],IS[],3,0),"OTROS")</f>
        <v>OTROS</v>
      </c>
      <c r="AQ767" t="str">
        <f>+IFERROR(VLOOKUP(Tabla1[[#This Row],[EMPLEADO]],IS[[NÓMINA]:[INGENIERO]],2,0),"OTROS")</f>
        <v>OTROS</v>
      </c>
    </row>
    <row r="768" spans="1:43" x14ac:dyDescent="0.25">
      <c r="A768" t="s">
        <v>36</v>
      </c>
      <c r="B768">
        <v>1</v>
      </c>
      <c r="C768" t="s">
        <v>1632</v>
      </c>
      <c r="D768" t="s">
        <v>38</v>
      </c>
      <c r="E768" t="s">
        <v>217</v>
      </c>
      <c r="F768" t="s">
        <v>1633</v>
      </c>
      <c r="G768" s="17" t="s">
        <v>779</v>
      </c>
      <c r="H768" t="s">
        <v>471</v>
      </c>
      <c r="I768" t="s">
        <v>43</v>
      </c>
      <c r="J768" t="s">
        <v>8</v>
      </c>
      <c r="K768" t="s">
        <v>59</v>
      </c>
      <c r="L768" t="s">
        <v>780</v>
      </c>
      <c r="M768" t="s">
        <v>310</v>
      </c>
      <c r="N768">
        <v>0</v>
      </c>
      <c r="O768" t="s">
        <v>47</v>
      </c>
      <c r="P768">
        <v>18</v>
      </c>
      <c r="Q768" t="s">
        <v>62</v>
      </c>
      <c r="R768" t="s">
        <v>223</v>
      </c>
      <c r="S768" t="s">
        <v>139</v>
      </c>
      <c r="T768" t="s">
        <v>51</v>
      </c>
      <c r="U768" t="s">
        <v>262</v>
      </c>
      <c r="V768">
        <v>1.05</v>
      </c>
      <c r="W768" s="1">
        <v>1651.6500000000003</v>
      </c>
      <c r="X768">
        <v>1</v>
      </c>
      <c r="Y768">
        <v>1.05</v>
      </c>
      <c r="Z768">
        <v>4</v>
      </c>
      <c r="AA768">
        <v>0.26250000000000001</v>
      </c>
      <c r="AB768" s="2">
        <v>0</v>
      </c>
      <c r="AC768" s="1">
        <v>0</v>
      </c>
      <c r="AD768" s="7">
        <v>43473</v>
      </c>
      <c r="AE768" s="7">
        <v>43473</v>
      </c>
      <c r="AF768">
        <v>0</v>
      </c>
      <c r="AG768" t="s">
        <v>53</v>
      </c>
      <c r="AH768" s="2">
        <v>0</v>
      </c>
      <c r="AI768" s="1">
        <v>0</v>
      </c>
      <c r="AJ768" s="1">
        <v>0</v>
      </c>
      <c r="AK768" s="6" t="str">
        <f>+IF(Tabla1[[#This Row],[REQUEST_TY]]="SR MANTENIMIENTO CORRECTIVO", "EMERGENCIA", "OTROS")</f>
        <v>EMERGENCIA</v>
      </c>
      <c r="AL768" s="6" t="str">
        <f>+_xlfn.IFS(Tabla1[[#This Row],[Veces obj]]&lt;=1,"0-1",Tabla1[[#This Row],[Veces obj]]&lt;=2,"1-2",Tabla1[[#This Row],[Veces obj]]&lt;=3,"2-3",TRUE,"&gt;3")</f>
        <v>0-1</v>
      </c>
      <c r="AM768" s="6" t="str">
        <f>+_xlfn.IFS(MONTH(Tabla1[[#This Row],[MES]])&lt;=3,"Q1",MONTH(Tabla1[[#This Row],[MES]])&lt;=6,"Q2",MONTH(Tabla1[[#This Row],[MES]])&lt;=9,"Q3",TRUE,"Q4")</f>
        <v>Q1</v>
      </c>
      <c r="AN768" t="str">
        <f>+IFERROR(VLOOKUP(Tabla1[[#This Row],[CUENTA]],CTAS[],2,0),"OTROS")</f>
        <v>OTROS</v>
      </c>
      <c r="AP768" t="str">
        <f>+IFERROR(VLOOKUP(Tabla1[[#This Row],[EMPLEADO]],IS[],3,0),"OTROS")</f>
        <v>OTROS</v>
      </c>
      <c r="AQ768" t="str">
        <f>+IFERROR(VLOOKUP(Tabla1[[#This Row],[EMPLEADO]],IS[[NÓMINA]:[INGENIERO]],2,0),"OTROS")</f>
        <v>OTROS</v>
      </c>
    </row>
    <row r="769" spans="1:43" x14ac:dyDescent="0.25">
      <c r="A769" t="s">
        <v>36</v>
      </c>
      <c r="B769">
        <v>1</v>
      </c>
      <c r="C769" t="s">
        <v>400</v>
      </c>
      <c r="D769" t="s">
        <v>38</v>
      </c>
      <c r="E769" t="s">
        <v>401</v>
      </c>
      <c r="F769" t="s">
        <v>402</v>
      </c>
      <c r="G769" s="17" t="s">
        <v>403</v>
      </c>
      <c r="H769" t="s">
        <v>297</v>
      </c>
      <c r="I769" t="s">
        <v>43</v>
      </c>
      <c r="J769" t="s">
        <v>8</v>
      </c>
      <c r="K769" t="s">
        <v>404</v>
      </c>
      <c r="L769" t="s">
        <v>405</v>
      </c>
      <c r="M769" t="s">
        <v>94</v>
      </c>
      <c r="N769">
        <v>0</v>
      </c>
      <c r="O769" t="s">
        <v>47</v>
      </c>
      <c r="P769">
        <v>54</v>
      </c>
      <c r="Q769" t="s">
        <v>82</v>
      </c>
      <c r="R769" t="s">
        <v>153</v>
      </c>
      <c r="S769" t="s">
        <v>50</v>
      </c>
      <c r="T769" t="s">
        <v>51</v>
      </c>
      <c r="U769" t="s">
        <v>120</v>
      </c>
      <c r="V769">
        <v>0.8</v>
      </c>
      <c r="W769" s="1">
        <v>572.00000000000011</v>
      </c>
      <c r="X769">
        <v>1</v>
      </c>
      <c r="Y769">
        <v>0</v>
      </c>
      <c r="Z769">
        <v>5</v>
      </c>
      <c r="AA769">
        <v>0</v>
      </c>
      <c r="AB769" s="2">
        <v>0</v>
      </c>
      <c r="AC769" s="1">
        <v>0</v>
      </c>
      <c r="AD769" s="7">
        <v>43495</v>
      </c>
      <c r="AE769" s="7">
        <v>43495</v>
      </c>
      <c r="AF769">
        <v>0</v>
      </c>
      <c r="AG769" t="s">
        <v>53</v>
      </c>
      <c r="AH769" s="2">
        <v>0</v>
      </c>
      <c r="AI769" s="1">
        <v>0</v>
      </c>
      <c r="AJ769" s="1">
        <v>0</v>
      </c>
      <c r="AK769" s="6" t="str">
        <f>+IF(Tabla1[[#This Row],[REQUEST_TY]]="SR MANTENIMIENTO CORRECTIVO", "EMERGENCIA", "OTROS")</f>
        <v>EMERGENCIA</v>
      </c>
      <c r="AL769" s="6" t="str">
        <f>+_xlfn.IFS(Tabla1[[#This Row],[Veces obj]]&lt;=1,"0-1",Tabla1[[#This Row],[Veces obj]]&lt;=2,"1-2",Tabla1[[#This Row],[Veces obj]]&lt;=3,"2-3",TRUE,"&gt;3")</f>
        <v>0-1</v>
      </c>
      <c r="AM769" s="6" t="str">
        <f>+_xlfn.IFS(MONTH(Tabla1[[#This Row],[MES]])&lt;=3,"Q1",MONTH(Tabla1[[#This Row],[MES]])&lt;=6,"Q2",MONTH(Tabla1[[#This Row],[MES]])&lt;=9,"Q3",TRUE,"Q4")</f>
        <v>Q1</v>
      </c>
      <c r="AN769" t="str">
        <f>+IFERROR(VLOOKUP(Tabla1[[#This Row],[CUENTA]],CTAS[],2,0),"OTROS")</f>
        <v>OTROS</v>
      </c>
      <c r="AO769">
        <v>1</v>
      </c>
      <c r="AP769" t="str">
        <f>+IFERROR(VLOOKUP(Tabla1[[#This Row],[EMPLEADO]],IS[],3,0),"OTROS")</f>
        <v>JUAREZ</v>
      </c>
      <c r="AQ769" t="str">
        <f>+IFERROR(VLOOKUP(Tabla1[[#This Row],[EMPLEADO]],IS[[NÓMINA]:[INGENIERO]],2,0),"OTROS")</f>
        <v>ALFREDO TORRES</v>
      </c>
    </row>
    <row r="770" spans="1:43" x14ac:dyDescent="0.25">
      <c r="A770" t="s">
        <v>36</v>
      </c>
      <c r="B770">
        <v>1</v>
      </c>
      <c r="C770" t="s">
        <v>1638</v>
      </c>
      <c r="D770" t="s">
        <v>38</v>
      </c>
      <c r="E770" t="s">
        <v>348</v>
      </c>
      <c r="F770" t="s">
        <v>1639</v>
      </c>
      <c r="G770" s="17" t="s">
        <v>1640</v>
      </c>
      <c r="H770" t="s">
        <v>136</v>
      </c>
      <c r="I770" t="s">
        <v>43</v>
      </c>
      <c r="J770" t="s">
        <v>8</v>
      </c>
      <c r="K770" t="s">
        <v>59</v>
      </c>
      <c r="L770" t="s">
        <v>1641</v>
      </c>
      <c r="M770" t="s">
        <v>1642</v>
      </c>
      <c r="N770">
        <v>0</v>
      </c>
      <c r="O770" t="s">
        <v>47</v>
      </c>
      <c r="P770">
        <v>144</v>
      </c>
      <c r="Q770" t="s">
        <v>48</v>
      </c>
      <c r="R770" t="s">
        <v>223</v>
      </c>
      <c r="S770" t="s">
        <v>139</v>
      </c>
      <c r="T770" t="s">
        <v>51</v>
      </c>
      <c r="U770" t="s">
        <v>353</v>
      </c>
      <c r="V770">
        <v>1.1499999999999999</v>
      </c>
      <c r="W770" s="1">
        <v>1808.95</v>
      </c>
      <c r="X770">
        <v>1</v>
      </c>
      <c r="Y770">
        <v>1.05</v>
      </c>
      <c r="Z770">
        <v>4</v>
      </c>
      <c r="AA770">
        <v>0.26250000000000001</v>
      </c>
      <c r="AB770" s="2">
        <v>0</v>
      </c>
      <c r="AC770" s="1">
        <v>0</v>
      </c>
      <c r="AD770" s="7">
        <v>43487</v>
      </c>
      <c r="AE770" s="7">
        <v>43487</v>
      </c>
      <c r="AF770">
        <v>0</v>
      </c>
      <c r="AG770" t="s">
        <v>53</v>
      </c>
      <c r="AH770" s="2">
        <v>0</v>
      </c>
      <c r="AI770" s="1">
        <v>0</v>
      </c>
      <c r="AJ770" s="1">
        <v>0</v>
      </c>
      <c r="AK770" s="6" t="str">
        <f>+IF(Tabla1[[#This Row],[REQUEST_TY]]="SR MANTENIMIENTO CORRECTIVO", "EMERGENCIA", "OTROS")</f>
        <v>EMERGENCIA</v>
      </c>
      <c r="AL770" s="6" t="str">
        <f>+_xlfn.IFS(Tabla1[[#This Row],[Veces obj]]&lt;=1,"0-1",Tabla1[[#This Row],[Veces obj]]&lt;=2,"1-2",Tabla1[[#This Row],[Veces obj]]&lt;=3,"2-3",TRUE,"&gt;3")</f>
        <v>0-1</v>
      </c>
      <c r="AM770" s="6" t="str">
        <f>+_xlfn.IFS(MONTH(Tabla1[[#This Row],[MES]])&lt;=3,"Q1",MONTH(Tabla1[[#This Row],[MES]])&lt;=6,"Q2",MONTH(Tabla1[[#This Row],[MES]])&lt;=9,"Q3",TRUE,"Q4")</f>
        <v>Q1</v>
      </c>
      <c r="AN770" t="str">
        <f>+IFERROR(VLOOKUP(Tabla1[[#This Row],[CUENTA]],CTAS[],2,0),"OTROS")</f>
        <v>OTROS</v>
      </c>
      <c r="AP770" t="str">
        <f>+IFERROR(VLOOKUP(Tabla1[[#This Row],[EMPLEADO]],IS[],3,0),"OTROS")</f>
        <v>OTROS</v>
      </c>
      <c r="AQ770" t="str">
        <f>+IFERROR(VLOOKUP(Tabla1[[#This Row],[EMPLEADO]],IS[[NÓMINA]:[INGENIERO]],2,0),"OTROS")</f>
        <v>OTROS</v>
      </c>
    </row>
    <row r="771" spans="1:43" x14ac:dyDescent="0.25">
      <c r="A771" t="s">
        <v>36</v>
      </c>
      <c r="B771">
        <v>1</v>
      </c>
      <c r="C771" t="s">
        <v>1643</v>
      </c>
      <c r="D771" t="s">
        <v>38</v>
      </c>
      <c r="E771" t="s">
        <v>217</v>
      </c>
      <c r="F771" t="s">
        <v>1644</v>
      </c>
      <c r="G771" s="17" t="s">
        <v>1645</v>
      </c>
      <c r="H771" t="s">
        <v>213</v>
      </c>
      <c r="I771" t="s">
        <v>43</v>
      </c>
      <c r="J771" t="s">
        <v>8</v>
      </c>
      <c r="K771" t="s">
        <v>59</v>
      </c>
      <c r="L771" t="s">
        <v>1075</v>
      </c>
      <c r="M771" t="s">
        <v>215</v>
      </c>
      <c r="N771">
        <v>0</v>
      </c>
      <c r="O771" t="s">
        <v>47</v>
      </c>
      <c r="P771">
        <v>399</v>
      </c>
      <c r="Q771" t="s">
        <v>48</v>
      </c>
      <c r="R771" t="s">
        <v>223</v>
      </c>
      <c r="S771" t="s">
        <v>139</v>
      </c>
      <c r="T771" t="s">
        <v>51</v>
      </c>
      <c r="U771" t="s">
        <v>353</v>
      </c>
      <c r="V771">
        <v>1.1499999999999999</v>
      </c>
      <c r="W771" s="1">
        <v>1808.95</v>
      </c>
      <c r="X771">
        <v>1</v>
      </c>
      <c r="Y771">
        <v>1.05</v>
      </c>
      <c r="Z771">
        <v>4</v>
      </c>
      <c r="AA771">
        <v>0.26250000000000001</v>
      </c>
      <c r="AB771" s="2">
        <v>0</v>
      </c>
      <c r="AC771" s="1">
        <v>0</v>
      </c>
      <c r="AD771" s="7">
        <v>43488</v>
      </c>
      <c r="AE771" s="7">
        <v>43489</v>
      </c>
      <c r="AF771">
        <v>1</v>
      </c>
      <c r="AG771" t="s">
        <v>53</v>
      </c>
      <c r="AH771" s="2">
        <v>0</v>
      </c>
      <c r="AI771" s="1">
        <v>0</v>
      </c>
      <c r="AJ771" s="1">
        <v>0</v>
      </c>
      <c r="AK771" s="6" t="str">
        <f>+IF(Tabla1[[#This Row],[REQUEST_TY]]="SR MANTENIMIENTO CORRECTIVO", "EMERGENCIA", "OTROS")</f>
        <v>EMERGENCIA</v>
      </c>
      <c r="AL771" s="6" t="str">
        <f>+_xlfn.IFS(Tabla1[[#This Row],[Veces obj]]&lt;=1,"0-1",Tabla1[[#This Row],[Veces obj]]&lt;=2,"1-2",Tabla1[[#This Row],[Veces obj]]&lt;=3,"2-3",TRUE,"&gt;3")</f>
        <v>0-1</v>
      </c>
      <c r="AM771" s="6" t="str">
        <f>+_xlfn.IFS(MONTH(Tabla1[[#This Row],[MES]])&lt;=3,"Q1",MONTH(Tabla1[[#This Row],[MES]])&lt;=6,"Q2",MONTH(Tabla1[[#This Row],[MES]])&lt;=9,"Q3",TRUE,"Q4")</f>
        <v>Q1</v>
      </c>
      <c r="AN771" t="str">
        <f>+IFERROR(VLOOKUP(Tabla1[[#This Row],[CUENTA]],CTAS[],2,0),"OTROS")</f>
        <v>OTROS</v>
      </c>
      <c r="AP771" t="str">
        <f>+IFERROR(VLOOKUP(Tabla1[[#This Row],[EMPLEADO]],IS[],3,0),"OTROS")</f>
        <v>OTROS</v>
      </c>
      <c r="AQ771" t="str">
        <f>+IFERROR(VLOOKUP(Tabla1[[#This Row],[EMPLEADO]],IS[[NÓMINA]:[INGENIERO]],2,0),"OTROS")</f>
        <v>OTROS</v>
      </c>
    </row>
    <row r="772" spans="1:43" x14ac:dyDescent="0.25">
      <c r="A772" t="s">
        <v>4444</v>
      </c>
      <c r="B772">
        <v>1</v>
      </c>
      <c r="C772" t="s">
        <v>5077</v>
      </c>
      <c r="D772" t="s">
        <v>38</v>
      </c>
      <c r="E772" t="s">
        <v>332</v>
      </c>
      <c r="F772" t="s">
        <v>5078</v>
      </c>
      <c r="G772" s="17" t="s">
        <v>5079</v>
      </c>
      <c r="H772" t="s">
        <v>213</v>
      </c>
      <c r="I772" t="s">
        <v>43</v>
      </c>
      <c r="J772" t="s">
        <v>8</v>
      </c>
      <c r="K772" t="s">
        <v>102</v>
      </c>
      <c r="L772" t="s">
        <v>753</v>
      </c>
      <c r="M772" t="s">
        <v>215</v>
      </c>
      <c r="N772">
        <v>0</v>
      </c>
      <c r="O772" t="s">
        <v>47</v>
      </c>
      <c r="P772">
        <v>192</v>
      </c>
      <c r="Q772" t="s">
        <v>48</v>
      </c>
      <c r="R772" t="s">
        <v>317</v>
      </c>
      <c r="S772" t="s">
        <v>318</v>
      </c>
      <c r="T772" t="s">
        <v>51</v>
      </c>
      <c r="U772" t="s">
        <v>353</v>
      </c>
      <c r="V772">
        <v>1.1499999999999999</v>
      </c>
      <c r="W772" s="1">
        <v>1808.95</v>
      </c>
      <c r="X772">
        <v>1</v>
      </c>
      <c r="Y772">
        <v>1.05</v>
      </c>
      <c r="Z772">
        <v>4</v>
      </c>
      <c r="AA772">
        <v>0.26250000000000001</v>
      </c>
      <c r="AB772" s="2">
        <v>0</v>
      </c>
      <c r="AC772" s="1">
        <v>0</v>
      </c>
      <c r="AD772" s="7">
        <v>43501</v>
      </c>
      <c r="AE772" s="7">
        <v>43502</v>
      </c>
      <c r="AF772">
        <v>1</v>
      </c>
      <c r="AG772" t="s">
        <v>53</v>
      </c>
      <c r="AH772" s="2">
        <v>0</v>
      </c>
      <c r="AI772" s="1">
        <v>0</v>
      </c>
      <c r="AJ772" s="1">
        <v>0</v>
      </c>
      <c r="AK772" s="6" t="str">
        <f>+IF(Tabla1[[#This Row],[REQUEST_TY]]="SR MANTENIMIENTO CORRECTIVO", "EMERGENCIA", "OTROS")</f>
        <v>EMERGENCIA</v>
      </c>
      <c r="AL772" s="6" t="str">
        <f>+_xlfn.IFS(Tabla1[[#This Row],[Veces obj]]&lt;=1,"0-1",Tabla1[[#This Row],[Veces obj]]&lt;=2,"1-2",Tabla1[[#This Row],[Veces obj]]&lt;=3,"2-3",TRUE,"&gt;3")</f>
        <v>0-1</v>
      </c>
      <c r="AM772" s="6" t="str">
        <f>+_xlfn.IFS(MONTH(Tabla1[[#This Row],[MES]])&lt;=3,"Q1",MONTH(Tabla1[[#This Row],[MES]])&lt;=6,"Q2",MONTH(Tabla1[[#This Row],[MES]])&lt;=9,"Q3",TRUE,"Q4")</f>
        <v>Q1</v>
      </c>
      <c r="AN772" t="str">
        <f>+IFERROR(VLOOKUP(Tabla1[[#This Row],[CUENTA]],CTAS[],2,0),"OTROS")</f>
        <v>OTROS</v>
      </c>
      <c r="AP772" t="str">
        <f>+IFERROR(VLOOKUP(Tabla1[[#This Row],[EMPLEADO]],IS[],3,0),"OTROS")</f>
        <v>OTROS</v>
      </c>
      <c r="AQ772" t="str">
        <f>+IFERROR(VLOOKUP(Tabla1[[#This Row],[EMPLEADO]],IS[[NÓMINA]:[INGENIERO]],2,0),"OTROS")</f>
        <v>OTROS</v>
      </c>
    </row>
    <row r="773" spans="1:43" x14ac:dyDescent="0.25">
      <c r="A773" t="s">
        <v>36</v>
      </c>
      <c r="B773">
        <v>1</v>
      </c>
      <c r="C773" t="s">
        <v>1646</v>
      </c>
      <c r="D773" t="s">
        <v>38</v>
      </c>
      <c r="E773" t="s">
        <v>98</v>
      </c>
      <c r="F773" t="s">
        <v>1647</v>
      </c>
      <c r="G773" s="17" t="s">
        <v>752</v>
      </c>
      <c r="H773" t="s">
        <v>213</v>
      </c>
      <c r="I773" t="s">
        <v>43</v>
      </c>
      <c r="J773" t="s">
        <v>8</v>
      </c>
      <c r="K773" t="s">
        <v>102</v>
      </c>
      <c r="L773" t="s">
        <v>753</v>
      </c>
      <c r="M773" t="s">
        <v>215</v>
      </c>
      <c r="N773">
        <v>0</v>
      </c>
      <c r="O773" t="s">
        <v>47</v>
      </c>
      <c r="P773">
        <v>1</v>
      </c>
      <c r="Q773" t="s">
        <v>388</v>
      </c>
      <c r="R773" t="s">
        <v>63</v>
      </c>
      <c r="S773" t="s">
        <v>64</v>
      </c>
      <c r="T773" t="s">
        <v>51</v>
      </c>
      <c r="U773" t="s">
        <v>389</v>
      </c>
      <c r="V773">
        <v>0</v>
      </c>
      <c r="W773" s="1">
        <v>0</v>
      </c>
      <c r="X773">
        <v>1</v>
      </c>
      <c r="Y773">
        <v>1.32</v>
      </c>
      <c r="Z773">
        <v>5</v>
      </c>
      <c r="AA773">
        <v>0.26400000000000001</v>
      </c>
      <c r="AB773" s="2">
        <v>0</v>
      </c>
      <c r="AC773" s="1">
        <v>0</v>
      </c>
      <c r="AD773" s="7">
        <v>43474</v>
      </c>
      <c r="AE773" s="7">
        <v>43475</v>
      </c>
      <c r="AF773">
        <v>1</v>
      </c>
      <c r="AG773" t="s">
        <v>53</v>
      </c>
      <c r="AH773" s="2">
        <v>0</v>
      </c>
      <c r="AI773" s="1">
        <v>0</v>
      </c>
      <c r="AJ773" s="1">
        <v>0</v>
      </c>
      <c r="AK773" s="6" t="str">
        <f>+IF(Tabla1[[#This Row],[REQUEST_TY]]="SR MANTENIMIENTO CORRECTIVO", "EMERGENCIA", "OTROS")</f>
        <v>EMERGENCIA</v>
      </c>
      <c r="AL773" s="6" t="str">
        <f>+_xlfn.IFS(Tabla1[[#This Row],[Veces obj]]&lt;=1,"0-1",Tabla1[[#This Row],[Veces obj]]&lt;=2,"1-2",Tabla1[[#This Row],[Veces obj]]&lt;=3,"2-3",TRUE,"&gt;3")</f>
        <v>0-1</v>
      </c>
      <c r="AM773" s="6" t="str">
        <f>+_xlfn.IFS(MONTH(Tabla1[[#This Row],[MES]])&lt;=3,"Q1",MONTH(Tabla1[[#This Row],[MES]])&lt;=6,"Q2",MONTH(Tabla1[[#This Row],[MES]])&lt;=9,"Q3",TRUE,"Q4")</f>
        <v>Q1</v>
      </c>
      <c r="AN773" t="str">
        <f>+IFERROR(VLOOKUP(Tabla1[[#This Row],[CUENTA]],CTAS[],2,0),"OTROS")</f>
        <v>OTROS</v>
      </c>
      <c r="AP773" t="str">
        <f>+IFERROR(VLOOKUP(Tabla1[[#This Row],[EMPLEADO]],IS[],3,0),"OTROS")</f>
        <v>OTROS</v>
      </c>
      <c r="AQ773" t="str">
        <f>+IFERROR(VLOOKUP(Tabla1[[#This Row],[EMPLEADO]],IS[[NÓMINA]:[INGENIERO]],2,0),"OTROS")</f>
        <v>OTROS</v>
      </c>
    </row>
    <row r="774" spans="1:43" x14ac:dyDescent="0.25">
      <c r="A774" t="s">
        <v>4444</v>
      </c>
      <c r="B774">
        <v>1</v>
      </c>
      <c r="C774" t="s">
        <v>5405</v>
      </c>
      <c r="D774" t="s">
        <v>38</v>
      </c>
      <c r="E774" t="s">
        <v>604</v>
      </c>
      <c r="F774" t="s">
        <v>5406</v>
      </c>
      <c r="G774" s="17" t="s">
        <v>5407</v>
      </c>
      <c r="H774" t="s">
        <v>740</v>
      </c>
      <c r="I774" t="s">
        <v>43</v>
      </c>
      <c r="J774" t="s">
        <v>8</v>
      </c>
      <c r="K774" t="s">
        <v>741</v>
      </c>
      <c r="L774" t="s">
        <v>742</v>
      </c>
      <c r="M774" t="s">
        <v>743</v>
      </c>
      <c r="N774">
        <v>0</v>
      </c>
      <c r="O774" t="s">
        <v>47</v>
      </c>
      <c r="P774">
        <v>381</v>
      </c>
      <c r="Q774" t="s">
        <v>48</v>
      </c>
      <c r="R774" t="s">
        <v>63</v>
      </c>
      <c r="S774" t="s">
        <v>64</v>
      </c>
      <c r="T774" t="s">
        <v>51</v>
      </c>
      <c r="U774" t="s">
        <v>96</v>
      </c>
      <c r="V774">
        <v>1.1000000000000001</v>
      </c>
      <c r="W774" s="1">
        <v>1501.5000000000002</v>
      </c>
      <c r="X774">
        <v>1</v>
      </c>
      <c r="Y774">
        <v>1.32</v>
      </c>
      <c r="Z774">
        <v>5</v>
      </c>
      <c r="AA774">
        <v>0.26400000000000001</v>
      </c>
      <c r="AB774" s="2">
        <v>0</v>
      </c>
      <c r="AC774" s="1">
        <v>0</v>
      </c>
      <c r="AD774" s="7">
        <v>43507</v>
      </c>
      <c r="AE774" s="7">
        <v>43507</v>
      </c>
      <c r="AF774">
        <v>0</v>
      </c>
      <c r="AG774" t="s">
        <v>53</v>
      </c>
      <c r="AH774" s="2">
        <v>0</v>
      </c>
      <c r="AI774" s="1">
        <v>0</v>
      </c>
      <c r="AJ774" s="1">
        <v>0</v>
      </c>
      <c r="AK774" s="6" t="str">
        <f>+IF(Tabla1[[#This Row],[REQUEST_TY]]="SR MANTENIMIENTO CORRECTIVO", "EMERGENCIA", "OTROS")</f>
        <v>EMERGENCIA</v>
      </c>
      <c r="AL774" s="6" t="str">
        <f>+_xlfn.IFS(Tabla1[[#This Row],[Veces obj]]&lt;=1,"0-1",Tabla1[[#This Row],[Veces obj]]&lt;=2,"1-2",Tabla1[[#This Row],[Veces obj]]&lt;=3,"2-3",TRUE,"&gt;3")</f>
        <v>0-1</v>
      </c>
      <c r="AM774" s="6" t="str">
        <f>+_xlfn.IFS(MONTH(Tabla1[[#This Row],[MES]])&lt;=3,"Q1",MONTH(Tabla1[[#This Row],[MES]])&lt;=6,"Q2",MONTH(Tabla1[[#This Row],[MES]])&lt;=9,"Q3",TRUE,"Q4")</f>
        <v>Q1</v>
      </c>
      <c r="AN774" t="str">
        <f>+IFERROR(VLOOKUP(Tabla1[[#This Row],[CUENTA]],CTAS[],2,0),"OTROS")</f>
        <v>OTROS</v>
      </c>
      <c r="AP774" t="str">
        <f>+IFERROR(VLOOKUP(Tabla1[[#This Row],[EMPLEADO]],IS[],3,0),"OTROS")</f>
        <v>OTROS</v>
      </c>
      <c r="AQ774" t="str">
        <f>+IFERROR(VLOOKUP(Tabla1[[#This Row],[EMPLEADO]],IS[[NÓMINA]:[INGENIERO]],2,0),"OTROS")</f>
        <v>OTROS</v>
      </c>
    </row>
    <row r="775" spans="1:43" x14ac:dyDescent="0.25">
      <c r="A775" t="s">
        <v>4444</v>
      </c>
      <c r="B775">
        <v>1</v>
      </c>
      <c r="C775" t="s">
        <v>5784</v>
      </c>
      <c r="D775" t="s">
        <v>38</v>
      </c>
      <c r="E775" t="s">
        <v>720</v>
      </c>
      <c r="F775" t="s">
        <v>5785</v>
      </c>
      <c r="G775" s="17" t="s">
        <v>5786</v>
      </c>
      <c r="H775" t="s">
        <v>1052</v>
      </c>
      <c r="I775" t="s">
        <v>43</v>
      </c>
      <c r="J775" t="s">
        <v>8</v>
      </c>
      <c r="K775" t="s">
        <v>59</v>
      </c>
      <c r="L775" t="s">
        <v>60</v>
      </c>
      <c r="M775" t="s">
        <v>61</v>
      </c>
      <c r="N775">
        <v>0</v>
      </c>
      <c r="O775" t="s">
        <v>47</v>
      </c>
      <c r="P775">
        <v>68</v>
      </c>
      <c r="Q775" t="s">
        <v>48</v>
      </c>
      <c r="R775" t="s">
        <v>242</v>
      </c>
      <c r="S775" t="s">
        <v>64</v>
      </c>
      <c r="T775" t="s">
        <v>51</v>
      </c>
      <c r="U775" t="s">
        <v>96</v>
      </c>
      <c r="V775">
        <v>1.1000000000000001</v>
      </c>
      <c r="W775" s="1">
        <v>1501.5000000000002</v>
      </c>
      <c r="X775">
        <v>1</v>
      </c>
      <c r="Y775">
        <v>1.32</v>
      </c>
      <c r="Z775">
        <v>5</v>
      </c>
      <c r="AA775">
        <v>0.26400000000000001</v>
      </c>
      <c r="AB775" s="2">
        <v>0</v>
      </c>
      <c r="AC775" s="1">
        <v>0</v>
      </c>
      <c r="AD775" s="7">
        <v>43508</v>
      </c>
      <c r="AE775" s="7">
        <v>43508</v>
      </c>
      <c r="AF775">
        <v>0</v>
      </c>
      <c r="AG775" t="s">
        <v>53</v>
      </c>
      <c r="AH775" s="2">
        <v>0</v>
      </c>
      <c r="AI775" s="1">
        <v>0</v>
      </c>
      <c r="AJ775" s="1">
        <v>0</v>
      </c>
      <c r="AK775" s="6" t="str">
        <f>+IF(Tabla1[[#This Row],[REQUEST_TY]]="SR MANTENIMIENTO CORRECTIVO", "EMERGENCIA", "OTROS")</f>
        <v>EMERGENCIA</v>
      </c>
      <c r="AL775" s="6" t="str">
        <f>+_xlfn.IFS(Tabla1[[#This Row],[Veces obj]]&lt;=1,"0-1",Tabla1[[#This Row],[Veces obj]]&lt;=2,"1-2",Tabla1[[#This Row],[Veces obj]]&lt;=3,"2-3",TRUE,"&gt;3")</f>
        <v>0-1</v>
      </c>
      <c r="AM775" s="6" t="str">
        <f>+_xlfn.IFS(MONTH(Tabla1[[#This Row],[MES]])&lt;=3,"Q1",MONTH(Tabla1[[#This Row],[MES]])&lt;=6,"Q2",MONTH(Tabla1[[#This Row],[MES]])&lt;=9,"Q3",TRUE,"Q4")</f>
        <v>Q1</v>
      </c>
      <c r="AN775" t="str">
        <f>+IFERROR(VLOOKUP(Tabla1[[#This Row],[CUENTA]],CTAS[],2,0),"OTROS")</f>
        <v>OTROS</v>
      </c>
      <c r="AP775" t="str">
        <f>+IFERROR(VLOOKUP(Tabla1[[#This Row],[EMPLEADO]],IS[],3,0),"OTROS")</f>
        <v>OTROS</v>
      </c>
      <c r="AQ775" t="str">
        <f>+IFERROR(VLOOKUP(Tabla1[[#This Row],[EMPLEADO]],IS[[NÓMINA]:[INGENIERO]],2,0),"OTROS")</f>
        <v>OTROS</v>
      </c>
    </row>
    <row r="776" spans="1:43" x14ac:dyDescent="0.25">
      <c r="A776" t="s">
        <v>36</v>
      </c>
      <c r="B776">
        <v>1</v>
      </c>
      <c r="C776" t="s">
        <v>1648</v>
      </c>
      <c r="D776" t="s">
        <v>38</v>
      </c>
      <c r="E776" t="s">
        <v>98</v>
      </c>
      <c r="F776" t="s">
        <v>1649</v>
      </c>
      <c r="G776" s="17" t="s">
        <v>1650</v>
      </c>
      <c r="H776" t="s">
        <v>308</v>
      </c>
      <c r="I776" t="s">
        <v>43</v>
      </c>
      <c r="J776" t="s">
        <v>8</v>
      </c>
      <c r="K776" t="s">
        <v>102</v>
      </c>
      <c r="L776" t="s">
        <v>1651</v>
      </c>
      <c r="M776" t="s">
        <v>46</v>
      </c>
      <c r="N776">
        <v>0</v>
      </c>
      <c r="O776" t="s">
        <v>47</v>
      </c>
      <c r="P776">
        <v>6</v>
      </c>
      <c r="Q776" t="s">
        <v>207</v>
      </c>
      <c r="R776" t="s">
        <v>63</v>
      </c>
      <c r="S776" t="s">
        <v>64</v>
      </c>
      <c r="T776" t="s">
        <v>51</v>
      </c>
      <c r="U776" t="s">
        <v>209</v>
      </c>
      <c r="V776">
        <v>0</v>
      </c>
      <c r="W776" s="1">
        <v>0</v>
      </c>
      <c r="X776">
        <v>1</v>
      </c>
      <c r="Y776">
        <v>1.33</v>
      </c>
      <c r="Z776">
        <v>5</v>
      </c>
      <c r="AA776">
        <v>0.26600000000000001</v>
      </c>
      <c r="AB776" s="2">
        <v>0</v>
      </c>
      <c r="AC776" s="1">
        <v>0</v>
      </c>
      <c r="AD776" s="7">
        <v>43481</v>
      </c>
      <c r="AE776" s="7">
        <v>43481</v>
      </c>
      <c r="AF776">
        <v>0</v>
      </c>
      <c r="AG776" t="s">
        <v>53</v>
      </c>
      <c r="AH776" s="2">
        <v>0</v>
      </c>
      <c r="AI776" s="1">
        <v>0</v>
      </c>
      <c r="AJ776" s="1">
        <v>0</v>
      </c>
      <c r="AK776" s="6" t="str">
        <f>+IF(Tabla1[[#This Row],[REQUEST_TY]]="SR MANTENIMIENTO CORRECTIVO", "EMERGENCIA", "OTROS")</f>
        <v>EMERGENCIA</v>
      </c>
      <c r="AL776" s="6" t="str">
        <f>+_xlfn.IFS(Tabla1[[#This Row],[Veces obj]]&lt;=1,"0-1",Tabla1[[#This Row],[Veces obj]]&lt;=2,"1-2",Tabla1[[#This Row],[Veces obj]]&lt;=3,"2-3",TRUE,"&gt;3")</f>
        <v>0-1</v>
      </c>
      <c r="AM776" s="6" t="str">
        <f>+_xlfn.IFS(MONTH(Tabla1[[#This Row],[MES]])&lt;=3,"Q1",MONTH(Tabla1[[#This Row],[MES]])&lt;=6,"Q2",MONTH(Tabla1[[#This Row],[MES]])&lt;=9,"Q3",TRUE,"Q4")</f>
        <v>Q1</v>
      </c>
      <c r="AN776" t="str">
        <f>+IFERROR(VLOOKUP(Tabla1[[#This Row],[CUENTA]],CTAS[],2,0),"OTROS")</f>
        <v>OTROS</v>
      </c>
      <c r="AP776" t="str">
        <f>+IFERROR(VLOOKUP(Tabla1[[#This Row],[EMPLEADO]],IS[],3,0),"OTROS")</f>
        <v>OTROS</v>
      </c>
      <c r="AQ776" t="str">
        <f>+IFERROR(VLOOKUP(Tabla1[[#This Row],[EMPLEADO]],IS[[NÓMINA]:[INGENIERO]],2,0),"OTROS")</f>
        <v>OTROS</v>
      </c>
    </row>
    <row r="777" spans="1:43" x14ac:dyDescent="0.25">
      <c r="A777" t="s">
        <v>36</v>
      </c>
      <c r="B777">
        <v>1</v>
      </c>
      <c r="C777" t="s">
        <v>1652</v>
      </c>
      <c r="D777" t="s">
        <v>38</v>
      </c>
      <c r="E777" t="s">
        <v>814</v>
      </c>
      <c r="F777" t="s">
        <v>1653</v>
      </c>
      <c r="G777" s="17" t="s">
        <v>1654</v>
      </c>
      <c r="H777" t="s">
        <v>253</v>
      </c>
      <c r="I777" t="s">
        <v>43</v>
      </c>
      <c r="J777" t="s">
        <v>8</v>
      </c>
      <c r="K777" t="s">
        <v>151</v>
      </c>
      <c r="L777" t="s">
        <v>634</v>
      </c>
      <c r="M777" t="s">
        <v>473</v>
      </c>
      <c r="N777">
        <v>0</v>
      </c>
      <c r="O777" t="s">
        <v>47</v>
      </c>
      <c r="P777">
        <v>189</v>
      </c>
      <c r="Q777" t="s">
        <v>48</v>
      </c>
      <c r="R777" t="s">
        <v>95</v>
      </c>
      <c r="S777" t="s">
        <v>64</v>
      </c>
      <c r="T777" t="s">
        <v>51</v>
      </c>
      <c r="U777" t="s">
        <v>96</v>
      </c>
      <c r="V777">
        <v>1.1000000000000001</v>
      </c>
      <c r="W777" s="1">
        <v>1501.5000000000002</v>
      </c>
      <c r="X777">
        <v>1</v>
      </c>
      <c r="Y777">
        <v>1.33</v>
      </c>
      <c r="Z777">
        <v>5</v>
      </c>
      <c r="AA777">
        <v>0.26600000000000001</v>
      </c>
      <c r="AB777" s="2">
        <v>0</v>
      </c>
      <c r="AC777" s="1">
        <v>0</v>
      </c>
      <c r="AD777" s="7">
        <v>43489</v>
      </c>
      <c r="AE777" s="7">
        <v>43489</v>
      </c>
      <c r="AF777">
        <v>0</v>
      </c>
      <c r="AG777" t="s">
        <v>53</v>
      </c>
      <c r="AH777" s="2">
        <v>0</v>
      </c>
      <c r="AI777" s="1">
        <v>0</v>
      </c>
      <c r="AJ777" s="1">
        <v>0</v>
      </c>
      <c r="AK777" s="6" t="str">
        <f>+IF(Tabla1[[#This Row],[REQUEST_TY]]="SR MANTENIMIENTO CORRECTIVO", "EMERGENCIA", "OTROS")</f>
        <v>EMERGENCIA</v>
      </c>
      <c r="AL777" s="6" t="str">
        <f>+_xlfn.IFS(Tabla1[[#This Row],[Veces obj]]&lt;=1,"0-1",Tabla1[[#This Row],[Veces obj]]&lt;=2,"1-2",Tabla1[[#This Row],[Veces obj]]&lt;=3,"2-3",TRUE,"&gt;3")</f>
        <v>0-1</v>
      </c>
      <c r="AM777" s="6" t="str">
        <f>+_xlfn.IFS(MONTH(Tabla1[[#This Row],[MES]])&lt;=3,"Q1",MONTH(Tabla1[[#This Row],[MES]])&lt;=6,"Q2",MONTH(Tabla1[[#This Row],[MES]])&lt;=9,"Q3",TRUE,"Q4")</f>
        <v>Q1</v>
      </c>
      <c r="AN777" t="str">
        <f>+IFERROR(VLOOKUP(Tabla1[[#This Row],[CUENTA]],CTAS[],2,0),"OTROS")</f>
        <v>HONEYWELL</v>
      </c>
      <c r="AP777" t="str">
        <f>+IFERROR(VLOOKUP(Tabla1[[#This Row],[EMPLEADO]],IS[],3,0),"OTROS")</f>
        <v>OTROS</v>
      </c>
      <c r="AQ777" t="str">
        <f>+IFERROR(VLOOKUP(Tabla1[[#This Row],[EMPLEADO]],IS[[NÓMINA]:[INGENIERO]],2,0),"OTROS")</f>
        <v>OTROS</v>
      </c>
    </row>
    <row r="778" spans="1:43" x14ac:dyDescent="0.25">
      <c r="A778" t="s">
        <v>36</v>
      </c>
      <c r="B778">
        <v>1</v>
      </c>
      <c r="C778" t="s">
        <v>1655</v>
      </c>
      <c r="D778" t="s">
        <v>38</v>
      </c>
      <c r="E778" t="s">
        <v>98</v>
      </c>
      <c r="F778" t="s">
        <v>1656</v>
      </c>
      <c r="G778" s="17" t="s">
        <v>1657</v>
      </c>
      <c r="H778" t="s">
        <v>246</v>
      </c>
      <c r="I778" t="s">
        <v>43</v>
      </c>
      <c r="J778" t="s">
        <v>8</v>
      </c>
      <c r="K778" t="s">
        <v>102</v>
      </c>
      <c r="L778" t="s">
        <v>1658</v>
      </c>
      <c r="M778" t="s">
        <v>1659</v>
      </c>
      <c r="N778">
        <v>0</v>
      </c>
      <c r="O778" t="s">
        <v>105</v>
      </c>
      <c r="P778">
        <v>48</v>
      </c>
      <c r="Q778" t="s">
        <v>82</v>
      </c>
      <c r="R778" t="s">
        <v>63</v>
      </c>
      <c r="S778" t="s">
        <v>64</v>
      </c>
      <c r="T778" t="s">
        <v>51</v>
      </c>
      <c r="U778" t="s">
        <v>83</v>
      </c>
      <c r="V778">
        <v>1.05</v>
      </c>
      <c r="W778" s="1">
        <v>687.75</v>
      </c>
      <c r="X778">
        <v>1</v>
      </c>
      <c r="Y778">
        <v>1.33</v>
      </c>
      <c r="Z778">
        <v>5</v>
      </c>
      <c r="AA778">
        <v>0.26600000000000001</v>
      </c>
      <c r="AB778" s="2">
        <v>0</v>
      </c>
      <c r="AC778" s="1">
        <v>0</v>
      </c>
      <c r="AD778" s="7">
        <v>43494</v>
      </c>
      <c r="AE778" s="7">
        <v>43494</v>
      </c>
      <c r="AF778">
        <v>0</v>
      </c>
      <c r="AG778" t="s">
        <v>53</v>
      </c>
      <c r="AH778" s="2">
        <v>0</v>
      </c>
      <c r="AI778" s="1">
        <v>0</v>
      </c>
      <c r="AJ778" s="1">
        <v>0</v>
      </c>
      <c r="AK778" s="6" t="str">
        <f>+IF(Tabla1[[#This Row],[REQUEST_TY]]="SR MANTENIMIENTO CORRECTIVO", "EMERGENCIA", "OTROS")</f>
        <v>EMERGENCIA</v>
      </c>
      <c r="AL778" s="6" t="str">
        <f>+_xlfn.IFS(Tabla1[[#This Row],[Veces obj]]&lt;=1,"0-1",Tabla1[[#This Row],[Veces obj]]&lt;=2,"1-2",Tabla1[[#This Row],[Veces obj]]&lt;=3,"2-3",TRUE,"&gt;3")</f>
        <v>0-1</v>
      </c>
      <c r="AM778" s="6" t="str">
        <f>+_xlfn.IFS(MONTH(Tabla1[[#This Row],[MES]])&lt;=3,"Q1",MONTH(Tabla1[[#This Row],[MES]])&lt;=6,"Q2",MONTH(Tabla1[[#This Row],[MES]])&lt;=9,"Q3",TRUE,"Q4")</f>
        <v>Q1</v>
      </c>
      <c r="AN778" t="str">
        <f>+IFERROR(VLOOKUP(Tabla1[[#This Row],[CUENTA]],CTAS[],2,0),"OTROS")</f>
        <v>OTROS</v>
      </c>
      <c r="AP778" t="str">
        <f>+IFERROR(VLOOKUP(Tabla1[[#This Row],[EMPLEADO]],IS[],3,0),"OTROS")</f>
        <v>OTROS</v>
      </c>
      <c r="AQ778" t="str">
        <f>+IFERROR(VLOOKUP(Tabla1[[#This Row],[EMPLEADO]],IS[[NÓMINA]:[INGENIERO]],2,0),"OTROS")</f>
        <v>OTROS</v>
      </c>
    </row>
    <row r="779" spans="1:43" x14ac:dyDescent="0.25">
      <c r="A779" t="s">
        <v>36</v>
      </c>
      <c r="B779">
        <v>1</v>
      </c>
      <c r="C779" t="s">
        <v>416</v>
      </c>
      <c r="D779" t="s">
        <v>38</v>
      </c>
      <c r="E779" t="s">
        <v>89</v>
      </c>
      <c r="F779" t="s">
        <v>417</v>
      </c>
      <c r="G779" s="17" t="s">
        <v>418</v>
      </c>
      <c r="H779" t="s">
        <v>297</v>
      </c>
      <c r="I779" t="s">
        <v>43</v>
      </c>
      <c r="J779" t="s">
        <v>8</v>
      </c>
      <c r="K779" t="s">
        <v>92</v>
      </c>
      <c r="L779" t="s">
        <v>419</v>
      </c>
      <c r="M779" t="s">
        <v>119</v>
      </c>
      <c r="N779">
        <v>0</v>
      </c>
      <c r="O779" t="s">
        <v>47</v>
      </c>
      <c r="P779">
        <v>27</v>
      </c>
      <c r="Q779" t="s">
        <v>62</v>
      </c>
      <c r="R779" t="s">
        <v>95</v>
      </c>
      <c r="S779" t="s">
        <v>64</v>
      </c>
      <c r="T779" t="s">
        <v>51</v>
      </c>
      <c r="U779" t="s">
        <v>65</v>
      </c>
      <c r="V779">
        <v>0.8</v>
      </c>
      <c r="W779" s="1">
        <v>1092</v>
      </c>
      <c r="X779">
        <v>1</v>
      </c>
      <c r="Y779">
        <v>0</v>
      </c>
      <c r="Z779">
        <v>5</v>
      </c>
      <c r="AA779">
        <v>0</v>
      </c>
      <c r="AB779" s="2">
        <v>0</v>
      </c>
      <c r="AC779" s="1">
        <v>0</v>
      </c>
      <c r="AD779" s="7">
        <v>43495</v>
      </c>
      <c r="AE779" s="7">
        <v>43496</v>
      </c>
      <c r="AF779">
        <v>1</v>
      </c>
      <c r="AG779" t="s">
        <v>53</v>
      </c>
      <c r="AH779" s="2">
        <v>0</v>
      </c>
      <c r="AI779" s="1">
        <v>0</v>
      </c>
      <c r="AJ779" s="1">
        <v>0</v>
      </c>
      <c r="AK779" s="6" t="str">
        <f>+IF(Tabla1[[#This Row],[REQUEST_TY]]="SR MANTENIMIENTO CORRECTIVO", "EMERGENCIA", "OTROS")</f>
        <v>EMERGENCIA</v>
      </c>
      <c r="AL779" s="6" t="str">
        <f>+_xlfn.IFS(Tabla1[[#This Row],[Veces obj]]&lt;=1,"0-1",Tabla1[[#This Row],[Veces obj]]&lt;=2,"1-2",Tabla1[[#This Row],[Veces obj]]&lt;=3,"2-3",TRUE,"&gt;3")</f>
        <v>0-1</v>
      </c>
      <c r="AM779" s="6" t="str">
        <f>+_xlfn.IFS(MONTH(Tabla1[[#This Row],[MES]])&lt;=3,"Q1",MONTH(Tabla1[[#This Row],[MES]])&lt;=6,"Q2",MONTH(Tabla1[[#This Row],[MES]])&lt;=9,"Q3",TRUE,"Q4")</f>
        <v>Q1</v>
      </c>
      <c r="AN779" t="str">
        <f>+IFERROR(VLOOKUP(Tabla1[[#This Row],[CUENTA]],CTAS[],2,0),"OTROS")</f>
        <v>OTROS</v>
      </c>
      <c r="AO779">
        <v>1</v>
      </c>
      <c r="AP779" t="str">
        <f>+IFERROR(VLOOKUP(Tabla1[[#This Row],[EMPLEADO]],IS[],3,0),"OTROS")</f>
        <v>JUAREZ</v>
      </c>
      <c r="AQ779" t="str">
        <f>+IFERROR(VLOOKUP(Tabla1[[#This Row],[EMPLEADO]],IS[[NÓMINA]:[INGENIERO]],2,0),"OTROS")</f>
        <v>ALFREDO TORRES</v>
      </c>
    </row>
    <row r="780" spans="1:43" x14ac:dyDescent="0.25">
      <c r="A780" t="s">
        <v>4444</v>
      </c>
      <c r="B780">
        <v>1</v>
      </c>
      <c r="C780" t="s">
        <v>4759</v>
      </c>
      <c r="D780" t="s">
        <v>38</v>
      </c>
      <c r="E780" t="s">
        <v>39</v>
      </c>
      <c r="F780" t="s">
        <v>4760</v>
      </c>
      <c r="G780" s="17" t="s">
        <v>2986</v>
      </c>
      <c r="H780" t="s">
        <v>58</v>
      </c>
      <c r="I780" t="s">
        <v>43</v>
      </c>
      <c r="J780" t="s">
        <v>8</v>
      </c>
      <c r="K780" t="s">
        <v>117</v>
      </c>
      <c r="L780" t="s">
        <v>2987</v>
      </c>
      <c r="M780" t="s">
        <v>505</v>
      </c>
      <c r="N780">
        <v>0</v>
      </c>
      <c r="O780" t="s">
        <v>47</v>
      </c>
      <c r="P780">
        <v>3</v>
      </c>
      <c r="Q780" t="s">
        <v>388</v>
      </c>
      <c r="R780" t="s">
        <v>49</v>
      </c>
      <c r="S780" t="s">
        <v>50</v>
      </c>
      <c r="T780" t="s">
        <v>51</v>
      </c>
      <c r="U780" t="s">
        <v>641</v>
      </c>
      <c r="V780">
        <v>0</v>
      </c>
      <c r="W780" s="1">
        <v>0</v>
      </c>
      <c r="X780">
        <v>1</v>
      </c>
      <c r="Y780">
        <v>1.33</v>
      </c>
      <c r="Z780">
        <v>5</v>
      </c>
      <c r="AA780">
        <v>0.26600000000000001</v>
      </c>
      <c r="AB780" s="2">
        <v>0</v>
      </c>
      <c r="AC780" s="1">
        <v>0</v>
      </c>
      <c r="AD780" s="7">
        <v>43497</v>
      </c>
      <c r="AE780" s="7">
        <v>43497</v>
      </c>
      <c r="AF780">
        <v>0</v>
      </c>
      <c r="AG780" t="s">
        <v>53</v>
      </c>
      <c r="AH780" s="2">
        <v>0</v>
      </c>
      <c r="AI780" s="1">
        <v>0</v>
      </c>
      <c r="AJ780" s="1">
        <v>0</v>
      </c>
      <c r="AK780" s="6" t="str">
        <f>+IF(Tabla1[[#This Row],[REQUEST_TY]]="SR MANTENIMIENTO CORRECTIVO", "EMERGENCIA", "OTROS")</f>
        <v>EMERGENCIA</v>
      </c>
      <c r="AL780" s="6" t="str">
        <f>+_xlfn.IFS(Tabla1[[#This Row],[Veces obj]]&lt;=1,"0-1",Tabla1[[#This Row],[Veces obj]]&lt;=2,"1-2",Tabla1[[#This Row],[Veces obj]]&lt;=3,"2-3",TRUE,"&gt;3")</f>
        <v>0-1</v>
      </c>
      <c r="AM780" s="6" t="str">
        <f>+_xlfn.IFS(MONTH(Tabla1[[#This Row],[MES]])&lt;=3,"Q1",MONTH(Tabla1[[#This Row],[MES]])&lt;=6,"Q2",MONTH(Tabla1[[#This Row],[MES]])&lt;=9,"Q3",TRUE,"Q4")</f>
        <v>Q1</v>
      </c>
      <c r="AN780" t="str">
        <f>+IFERROR(VLOOKUP(Tabla1[[#This Row],[CUENTA]],CTAS[],2,0),"OTROS")</f>
        <v>OTROS</v>
      </c>
      <c r="AP780" t="str">
        <f>+IFERROR(VLOOKUP(Tabla1[[#This Row],[EMPLEADO]],IS[],3,0),"OTROS")</f>
        <v>OTROS</v>
      </c>
      <c r="AQ780" t="str">
        <f>+IFERROR(VLOOKUP(Tabla1[[#This Row],[EMPLEADO]],IS[[NÓMINA]:[INGENIERO]],2,0),"OTROS")</f>
        <v>OTROS</v>
      </c>
    </row>
    <row r="781" spans="1:43" x14ac:dyDescent="0.25">
      <c r="A781" t="s">
        <v>4444</v>
      </c>
      <c r="B781">
        <v>1</v>
      </c>
      <c r="C781" t="s">
        <v>5445</v>
      </c>
      <c r="D781" t="s">
        <v>38</v>
      </c>
      <c r="E781" t="s">
        <v>373</v>
      </c>
      <c r="F781" t="s">
        <v>5446</v>
      </c>
      <c r="G781" s="17" t="s">
        <v>5447</v>
      </c>
      <c r="H781" t="s">
        <v>471</v>
      </c>
      <c r="I781" t="s">
        <v>43</v>
      </c>
      <c r="J781" t="s">
        <v>8</v>
      </c>
      <c r="K781" t="s">
        <v>102</v>
      </c>
      <c r="L781" t="s">
        <v>718</v>
      </c>
      <c r="M781" t="s">
        <v>46</v>
      </c>
      <c r="N781">
        <v>0</v>
      </c>
      <c r="O781" t="s">
        <v>47</v>
      </c>
      <c r="P781">
        <v>199</v>
      </c>
      <c r="Q781" t="s">
        <v>48</v>
      </c>
      <c r="R781" t="s">
        <v>153</v>
      </c>
      <c r="S781" t="s">
        <v>50</v>
      </c>
      <c r="T781" t="s">
        <v>51</v>
      </c>
      <c r="U781" t="s">
        <v>52</v>
      </c>
      <c r="V781">
        <v>1.05</v>
      </c>
      <c r="W781" s="1">
        <v>750.75000000000011</v>
      </c>
      <c r="X781">
        <v>1</v>
      </c>
      <c r="Y781">
        <v>1.33</v>
      </c>
      <c r="Z781">
        <v>5</v>
      </c>
      <c r="AA781">
        <v>0.26600000000000001</v>
      </c>
      <c r="AB781" s="2">
        <v>0</v>
      </c>
      <c r="AC781" s="1">
        <v>0</v>
      </c>
      <c r="AD781" s="7">
        <v>43508</v>
      </c>
      <c r="AE781" s="7">
        <v>43508</v>
      </c>
      <c r="AF781">
        <v>0</v>
      </c>
      <c r="AG781" t="s">
        <v>53</v>
      </c>
      <c r="AH781" s="2">
        <v>0</v>
      </c>
      <c r="AI781" s="1">
        <v>0</v>
      </c>
      <c r="AJ781" s="1">
        <v>0</v>
      </c>
      <c r="AK781" s="6" t="str">
        <f>+IF(Tabla1[[#This Row],[REQUEST_TY]]="SR MANTENIMIENTO CORRECTIVO", "EMERGENCIA", "OTROS")</f>
        <v>EMERGENCIA</v>
      </c>
      <c r="AL781" s="6" t="str">
        <f>+_xlfn.IFS(Tabla1[[#This Row],[Veces obj]]&lt;=1,"0-1",Tabla1[[#This Row],[Veces obj]]&lt;=2,"1-2",Tabla1[[#This Row],[Veces obj]]&lt;=3,"2-3",TRUE,"&gt;3")</f>
        <v>0-1</v>
      </c>
      <c r="AM781" s="6" t="str">
        <f>+_xlfn.IFS(MONTH(Tabla1[[#This Row],[MES]])&lt;=3,"Q1",MONTH(Tabla1[[#This Row],[MES]])&lt;=6,"Q2",MONTH(Tabla1[[#This Row],[MES]])&lt;=9,"Q3",TRUE,"Q4")</f>
        <v>Q1</v>
      </c>
      <c r="AN781" t="str">
        <f>+IFERROR(VLOOKUP(Tabla1[[#This Row],[CUENTA]],CTAS[],2,0),"OTROS")</f>
        <v>OTROS</v>
      </c>
      <c r="AP781" t="str">
        <f>+IFERROR(VLOOKUP(Tabla1[[#This Row],[EMPLEADO]],IS[],3,0),"OTROS")</f>
        <v>OTROS</v>
      </c>
      <c r="AQ781" t="str">
        <f>+IFERROR(VLOOKUP(Tabla1[[#This Row],[EMPLEADO]],IS[[NÓMINA]:[INGENIERO]],2,0),"OTROS")</f>
        <v>OTROS</v>
      </c>
    </row>
    <row r="782" spans="1:43" x14ac:dyDescent="0.25">
      <c r="A782" t="s">
        <v>4444</v>
      </c>
      <c r="B782">
        <v>1</v>
      </c>
      <c r="C782" t="s">
        <v>5864</v>
      </c>
      <c r="D782" t="s">
        <v>38</v>
      </c>
      <c r="E782" t="s">
        <v>636</v>
      </c>
      <c r="F782" t="s">
        <v>5865</v>
      </c>
      <c r="G782" s="17" t="s">
        <v>5866</v>
      </c>
      <c r="H782" t="s">
        <v>308</v>
      </c>
      <c r="I782" t="s">
        <v>43</v>
      </c>
      <c r="J782" t="s">
        <v>8</v>
      </c>
      <c r="K782" t="s">
        <v>495</v>
      </c>
      <c r="L782" t="s">
        <v>496</v>
      </c>
      <c r="M782" t="s">
        <v>46</v>
      </c>
      <c r="N782">
        <v>0</v>
      </c>
      <c r="O782" t="s">
        <v>47</v>
      </c>
      <c r="P782">
        <v>2631</v>
      </c>
      <c r="Q782" t="s">
        <v>48</v>
      </c>
      <c r="R782" t="s">
        <v>153</v>
      </c>
      <c r="S782" t="s">
        <v>50</v>
      </c>
      <c r="T782" t="s">
        <v>51</v>
      </c>
      <c r="U782" t="s">
        <v>52</v>
      </c>
      <c r="V782">
        <v>1.05</v>
      </c>
      <c r="W782" s="1">
        <v>750.75000000000011</v>
      </c>
      <c r="X782">
        <v>1</v>
      </c>
      <c r="Y782">
        <v>1.33</v>
      </c>
      <c r="Z782">
        <v>5</v>
      </c>
      <c r="AA782">
        <v>0.26600000000000001</v>
      </c>
      <c r="AB782" s="2">
        <v>0</v>
      </c>
      <c r="AC782" s="1">
        <v>0</v>
      </c>
      <c r="AD782" s="7">
        <v>43511</v>
      </c>
      <c r="AE782" s="7">
        <v>43511</v>
      </c>
      <c r="AF782">
        <v>0</v>
      </c>
      <c r="AG782" t="s">
        <v>53</v>
      </c>
      <c r="AH782" s="2">
        <v>0</v>
      </c>
      <c r="AI782" s="1">
        <v>0</v>
      </c>
      <c r="AJ782" s="1">
        <v>0</v>
      </c>
      <c r="AK782" s="6" t="str">
        <f>+IF(Tabla1[[#This Row],[REQUEST_TY]]="SR MANTENIMIENTO CORRECTIVO", "EMERGENCIA", "OTROS")</f>
        <v>EMERGENCIA</v>
      </c>
      <c r="AL782" s="6" t="str">
        <f>+_xlfn.IFS(Tabla1[[#This Row],[Veces obj]]&lt;=1,"0-1",Tabla1[[#This Row],[Veces obj]]&lt;=2,"1-2",Tabla1[[#This Row],[Veces obj]]&lt;=3,"2-3",TRUE,"&gt;3")</f>
        <v>0-1</v>
      </c>
      <c r="AM782" s="6" t="str">
        <f>+_xlfn.IFS(MONTH(Tabla1[[#This Row],[MES]])&lt;=3,"Q1",MONTH(Tabla1[[#This Row],[MES]])&lt;=6,"Q2",MONTH(Tabla1[[#This Row],[MES]])&lt;=9,"Q3",TRUE,"Q4")</f>
        <v>Q1</v>
      </c>
      <c r="AN782" t="str">
        <f>+IFERROR(VLOOKUP(Tabla1[[#This Row],[CUENTA]],CTAS[],2,0),"OTROS")</f>
        <v>OTROS</v>
      </c>
      <c r="AP782" t="str">
        <f>+IFERROR(VLOOKUP(Tabla1[[#This Row],[EMPLEADO]],IS[],3,0),"OTROS")</f>
        <v>OTROS</v>
      </c>
      <c r="AQ782" t="str">
        <f>+IFERROR(VLOOKUP(Tabla1[[#This Row],[EMPLEADO]],IS[[NÓMINA]:[INGENIERO]],2,0),"OTROS")</f>
        <v>OTROS</v>
      </c>
    </row>
    <row r="783" spans="1:43" x14ac:dyDescent="0.25">
      <c r="A783" t="s">
        <v>4444</v>
      </c>
      <c r="B783">
        <v>1</v>
      </c>
      <c r="C783" t="s">
        <v>6513</v>
      </c>
      <c r="D783" t="s">
        <v>38</v>
      </c>
      <c r="E783" t="s">
        <v>85</v>
      </c>
      <c r="F783" t="s">
        <v>6514</v>
      </c>
      <c r="G783" s="17" t="s">
        <v>6515</v>
      </c>
      <c r="H783" t="s">
        <v>308</v>
      </c>
      <c r="I783" t="s">
        <v>43</v>
      </c>
      <c r="J783" t="s">
        <v>8</v>
      </c>
      <c r="K783" t="s">
        <v>495</v>
      </c>
      <c r="L783" t="s">
        <v>496</v>
      </c>
      <c r="M783" t="s">
        <v>46</v>
      </c>
      <c r="N783">
        <v>0</v>
      </c>
      <c r="O783" t="s">
        <v>47</v>
      </c>
      <c r="P783">
        <v>272</v>
      </c>
      <c r="Q783" t="s">
        <v>48</v>
      </c>
      <c r="R783" t="s">
        <v>49</v>
      </c>
      <c r="S783" t="s">
        <v>50</v>
      </c>
      <c r="T783" t="s">
        <v>51</v>
      </c>
      <c r="U783" t="s">
        <v>52</v>
      </c>
      <c r="V783">
        <v>1.05</v>
      </c>
      <c r="W783" s="1">
        <v>750.75000000000011</v>
      </c>
      <c r="X783">
        <v>1</v>
      </c>
      <c r="Y783">
        <v>1.33</v>
      </c>
      <c r="Z783">
        <v>5</v>
      </c>
      <c r="AA783">
        <v>0.26600000000000001</v>
      </c>
      <c r="AB783" s="2">
        <v>0</v>
      </c>
      <c r="AC783" s="1">
        <v>0</v>
      </c>
      <c r="AD783" s="7">
        <v>43517</v>
      </c>
      <c r="AE783" s="7">
        <v>43518</v>
      </c>
      <c r="AF783">
        <v>1</v>
      </c>
      <c r="AG783" t="s">
        <v>53</v>
      </c>
      <c r="AH783" s="2">
        <v>0</v>
      </c>
      <c r="AI783" s="1">
        <v>0</v>
      </c>
      <c r="AJ783" s="1">
        <v>0</v>
      </c>
      <c r="AK783" s="6" t="str">
        <f>+IF(Tabla1[[#This Row],[REQUEST_TY]]="SR MANTENIMIENTO CORRECTIVO", "EMERGENCIA", "OTROS")</f>
        <v>EMERGENCIA</v>
      </c>
      <c r="AL783" s="6" t="str">
        <f>+_xlfn.IFS(Tabla1[[#This Row],[Veces obj]]&lt;=1,"0-1",Tabla1[[#This Row],[Veces obj]]&lt;=2,"1-2",Tabla1[[#This Row],[Veces obj]]&lt;=3,"2-3",TRUE,"&gt;3")</f>
        <v>0-1</v>
      </c>
      <c r="AM783" s="6" t="str">
        <f>+_xlfn.IFS(MONTH(Tabla1[[#This Row],[MES]])&lt;=3,"Q1",MONTH(Tabla1[[#This Row],[MES]])&lt;=6,"Q2",MONTH(Tabla1[[#This Row],[MES]])&lt;=9,"Q3",TRUE,"Q4")</f>
        <v>Q1</v>
      </c>
      <c r="AN783" t="str">
        <f>+IFERROR(VLOOKUP(Tabla1[[#This Row],[CUENTA]],CTAS[],2,0),"OTROS")</f>
        <v>OTROS</v>
      </c>
      <c r="AP783" t="str">
        <f>+IFERROR(VLOOKUP(Tabla1[[#This Row],[EMPLEADO]],IS[],3,0),"OTROS")</f>
        <v>OTROS</v>
      </c>
      <c r="AQ783" t="str">
        <f>+IFERROR(VLOOKUP(Tabla1[[#This Row],[EMPLEADO]],IS[[NÓMINA]:[INGENIERO]],2,0),"OTROS")</f>
        <v>OTROS</v>
      </c>
    </row>
    <row r="784" spans="1:43" x14ac:dyDescent="0.25">
      <c r="A784" t="s">
        <v>4444</v>
      </c>
      <c r="B784">
        <v>1</v>
      </c>
      <c r="C784" t="s">
        <v>6565</v>
      </c>
      <c r="D784" t="s">
        <v>38</v>
      </c>
      <c r="E784" t="s">
        <v>226</v>
      </c>
      <c r="F784" t="s">
        <v>6566</v>
      </c>
      <c r="G784" s="17" t="s">
        <v>6567</v>
      </c>
      <c r="H784" t="s">
        <v>691</v>
      </c>
      <c r="I784" t="s">
        <v>43</v>
      </c>
      <c r="J784" t="s">
        <v>8</v>
      </c>
      <c r="K784" t="s">
        <v>144</v>
      </c>
      <c r="L784" t="s">
        <v>639</v>
      </c>
      <c r="M784" t="s">
        <v>640</v>
      </c>
      <c r="N784">
        <v>0</v>
      </c>
      <c r="O784" t="s">
        <v>47</v>
      </c>
      <c r="P784">
        <v>63</v>
      </c>
      <c r="Q784" t="s">
        <v>48</v>
      </c>
      <c r="R784" t="s">
        <v>153</v>
      </c>
      <c r="S784" t="s">
        <v>50</v>
      </c>
      <c r="T784" t="s">
        <v>51</v>
      </c>
      <c r="U784" t="s">
        <v>52</v>
      </c>
      <c r="V784">
        <v>1.05</v>
      </c>
      <c r="W784" s="1">
        <v>750.75000000000011</v>
      </c>
      <c r="X784">
        <v>1</v>
      </c>
      <c r="Y784">
        <v>1.33</v>
      </c>
      <c r="Z784">
        <v>5</v>
      </c>
      <c r="AA784">
        <v>0.26600000000000001</v>
      </c>
      <c r="AB784" s="2">
        <v>0</v>
      </c>
      <c r="AC784" s="1">
        <v>0</v>
      </c>
      <c r="AD784" s="7">
        <v>43517</v>
      </c>
      <c r="AE784" s="7">
        <v>43518</v>
      </c>
      <c r="AF784">
        <v>1</v>
      </c>
      <c r="AG784" t="s">
        <v>53</v>
      </c>
      <c r="AH784" s="2">
        <v>0</v>
      </c>
      <c r="AI784" s="1">
        <v>0</v>
      </c>
      <c r="AJ784" s="1">
        <v>0</v>
      </c>
      <c r="AK784" s="6" t="str">
        <f>+IF(Tabla1[[#This Row],[REQUEST_TY]]="SR MANTENIMIENTO CORRECTIVO", "EMERGENCIA", "OTROS")</f>
        <v>EMERGENCIA</v>
      </c>
      <c r="AL784" s="6" t="str">
        <f>+_xlfn.IFS(Tabla1[[#This Row],[Veces obj]]&lt;=1,"0-1",Tabla1[[#This Row],[Veces obj]]&lt;=2,"1-2",Tabla1[[#This Row],[Veces obj]]&lt;=3,"2-3",TRUE,"&gt;3")</f>
        <v>0-1</v>
      </c>
      <c r="AM784" s="6" t="str">
        <f>+_xlfn.IFS(MONTH(Tabla1[[#This Row],[MES]])&lt;=3,"Q1",MONTH(Tabla1[[#This Row],[MES]])&lt;=6,"Q2",MONTH(Tabla1[[#This Row],[MES]])&lt;=9,"Q3",TRUE,"Q4")</f>
        <v>Q1</v>
      </c>
      <c r="AN784" t="str">
        <f>+IFERROR(VLOOKUP(Tabla1[[#This Row],[CUENTA]],CTAS[],2,0),"OTROS")</f>
        <v>OTROS</v>
      </c>
      <c r="AP784" t="str">
        <f>+IFERROR(VLOOKUP(Tabla1[[#This Row],[EMPLEADO]],IS[],3,0),"OTROS")</f>
        <v>OTROS</v>
      </c>
      <c r="AQ784" t="str">
        <f>+IFERROR(VLOOKUP(Tabla1[[#This Row],[EMPLEADO]],IS[[NÓMINA]:[INGENIERO]],2,0),"OTROS")</f>
        <v>OTROS</v>
      </c>
    </row>
    <row r="785" spans="1:43" x14ac:dyDescent="0.25">
      <c r="A785" t="s">
        <v>4444</v>
      </c>
      <c r="B785">
        <v>1</v>
      </c>
      <c r="C785" t="s">
        <v>5192</v>
      </c>
      <c r="D785" t="s">
        <v>38</v>
      </c>
      <c r="E785" t="s">
        <v>4548</v>
      </c>
      <c r="F785" t="s">
        <v>5193</v>
      </c>
      <c r="G785" s="17" t="s">
        <v>4859</v>
      </c>
      <c r="H785" t="s">
        <v>297</v>
      </c>
      <c r="I785" t="s">
        <v>43</v>
      </c>
      <c r="J785" t="s">
        <v>8</v>
      </c>
      <c r="K785" t="s">
        <v>254</v>
      </c>
      <c r="L785" t="s">
        <v>1092</v>
      </c>
      <c r="M785" t="s">
        <v>73</v>
      </c>
      <c r="N785">
        <v>0</v>
      </c>
      <c r="O785" t="s">
        <v>47</v>
      </c>
      <c r="P785">
        <v>5</v>
      </c>
      <c r="Q785" t="s">
        <v>207</v>
      </c>
      <c r="R785" t="s">
        <v>49</v>
      </c>
      <c r="S785" t="s">
        <v>50</v>
      </c>
      <c r="T785" t="s">
        <v>51</v>
      </c>
      <c r="U785" t="s">
        <v>486</v>
      </c>
      <c r="V785">
        <v>0</v>
      </c>
      <c r="W785" s="1">
        <v>0</v>
      </c>
      <c r="X785">
        <v>1</v>
      </c>
      <c r="Y785">
        <v>0</v>
      </c>
      <c r="Z785">
        <v>5</v>
      </c>
      <c r="AA785">
        <v>0</v>
      </c>
      <c r="AB785" s="2">
        <v>0</v>
      </c>
      <c r="AC785" s="1">
        <v>0</v>
      </c>
      <c r="AD785" s="7">
        <v>43503</v>
      </c>
      <c r="AE785" s="7">
        <v>43503</v>
      </c>
      <c r="AF785">
        <v>0</v>
      </c>
      <c r="AG785" t="s">
        <v>53</v>
      </c>
      <c r="AH785" s="2">
        <v>0</v>
      </c>
      <c r="AI785" s="1">
        <v>0</v>
      </c>
      <c r="AJ785" s="1">
        <v>0</v>
      </c>
      <c r="AK785" s="6" t="str">
        <f>+IF(Tabla1[[#This Row],[REQUEST_TY]]="SR MANTENIMIENTO CORRECTIVO", "EMERGENCIA", "OTROS")</f>
        <v>EMERGENCIA</v>
      </c>
      <c r="AL785" s="6" t="str">
        <f>+_xlfn.IFS(Tabla1[[#This Row],[Veces obj]]&lt;=1,"0-1",Tabla1[[#This Row],[Veces obj]]&lt;=2,"1-2",Tabla1[[#This Row],[Veces obj]]&lt;=3,"2-3",TRUE,"&gt;3")</f>
        <v>0-1</v>
      </c>
      <c r="AM785" s="6" t="str">
        <f>+_xlfn.IFS(MONTH(Tabla1[[#This Row],[MES]])&lt;=3,"Q1",MONTH(Tabla1[[#This Row],[MES]])&lt;=6,"Q2",MONTH(Tabla1[[#This Row],[MES]])&lt;=9,"Q3",TRUE,"Q4")</f>
        <v>Q1</v>
      </c>
      <c r="AN785" t="str">
        <f>+IFERROR(VLOOKUP(Tabla1[[#This Row],[CUENTA]],CTAS[],2,0),"OTROS")</f>
        <v>OTROS</v>
      </c>
      <c r="AO785">
        <v>1</v>
      </c>
      <c r="AP785" t="str">
        <f>+IFERROR(VLOOKUP(Tabla1[[#This Row],[EMPLEADO]],IS[],3,0),"OTROS")</f>
        <v>JUAREZ</v>
      </c>
      <c r="AQ785" t="str">
        <f>+IFERROR(VLOOKUP(Tabla1[[#This Row],[EMPLEADO]],IS[[NÓMINA]:[INGENIERO]],2,0),"OTROS")</f>
        <v>ALFREDO TORRES</v>
      </c>
    </row>
    <row r="786" spans="1:43" x14ac:dyDescent="0.25">
      <c r="A786" t="s">
        <v>36</v>
      </c>
      <c r="B786">
        <v>1</v>
      </c>
      <c r="C786" t="s">
        <v>1663</v>
      </c>
      <c r="D786" t="s">
        <v>38</v>
      </c>
      <c r="E786" t="s">
        <v>1664</v>
      </c>
      <c r="F786" t="s">
        <v>1665</v>
      </c>
      <c r="G786" s="17" t="s">
        <v>1666</v>
      </c>
      <c r="H786" t="s">
        <v>220</v>
      </c>
      <c r="I786" t="s">
        <v>43</v>
      </c>
      <c r="J786" t="s">
        <v>8</v>
      </c>
      <c r="K786" t="s">
        <v>1667</v>
      </c>
      <c r="L786" t="s">
        <v>1668</v>
      </c>
      <c r="M786" t="s">
        <v>556</v>
      </c>
      <c r="N786">
        <v>0</v>
      </c>
      <c r="O786" t="s">
        <v>47</v>
      </c>
      <c r="P786">
        <v>2611</v>
      </c>
      <c r="Q786" t="s">
        <v>48</v>
      </c>
      <c r="R786" t="s">
        <v>49</v>
      </c>
      <c r="S786" t="s">
        <v>50</v>
      </c>
      <c r="T786" t="s">
        <v>208</v>
      </c>
      <c r="U786" t="s">
        <v>52</v>
      </c>
      <c r="V786">
        <v>1.05</v>
      </c>
      <c r="W786" s="1">
        <v>750.75000000000011</v>
      </c>
      <c r="X786">
        <v>1</v>
      </c>
      <c r="Y786">
        <v>2.4</v>
      </c>
      <c r="Z786">
        <v>9</v>
      </c>
      <c r="AA786">
        <v>0.26666666666666666</v>
      </c>
      <c r="AB786" s="2">
        <v>0</v>
      </c>
      <c r="AC786" s="1">
        <v>0</v>
      </c>
      <c r="AD786" s="7">
        <v>43490</v>
      </c>
      <c r="AE786" s="7">
        <v>43490</v>
      </c>
      <c r="AF786">
        <v>0</v>
      </c>
      <c r="AG786" t="s">
        <v>53</v>
      </c>
      <c r="AH786" s="2">
        <v>0</v>
      </c>
      <c r="AI786" s="1">
        <v>0</v>
      </c>
      <c r="AJ786" s="1">
        <v>0</v>
      </c>
      <c r="AK786" s="6" t="str">
        <f>+IF(Tabla1[[#This Row],[REQUEST_TY]]="SR MANTENIMIENTO CORRECTIVO", "EMERGENCIA", "OTROS")</f>
        <v>EMERGENCIA</v>
      </c>
      <c r="AL786" s="6" t="str">
        <f>+_xlfn.IFS(Tabla1[[#This Row],[Veces obj]]&lt;=1,"0-1",Tabla1[[#This Row],[Veces obj]]&lt;=2,"1-2",Tabla1[[#This Row],[Veces obj]]&lt;=3,"2-3",TRUE,"&gt;3")</f>
        <v>0-1</v>
      </c>
      <c r="AM786" s="6" t="str">
        <f>+_xlfn.IFS(MONTH(Tabla1[[#This Row],[MES]])&lt;=3,"Q1",MONTH(Tabla1[[#This Row],[MES]])&lt;=6,"Q2",MONTH(Tabla1[[#This Row],[MES]])&lt;=9,"Q3",TRUE,"Q4")</f>
        <v>Q1</v>
      </c>
      <c r="AN786" t="str">
        <f>+IFERROR(VLOOKUP(Tabla1[[#This Row],[CUENTA]],CTAS[],2,0),"OTROS")</f>
        <v>OTROS</v>
      </c>
      <c r="AP786" t="str">
        <f>+IFERROR(VLOOKUP(Tabla1[[#This Row],[EMPLEADO]],IS[],3,0),"OTROS")</f>
        <v>OTROS</v>
      </c>
      <c r="AQ786" t="str">
        <f>+IFERROR(VLOOKUP(Tabla1[[#This Row],[EMPLEADO]],IS[[NÓMINA]:[INGENIERO]],2,0),"OTROS")</f>
        <v>OTROS</v>
      </c>
    </row>
    <row r="787" spans="1:43" x14ac:dyDescent="0.25">
      <c r="A787" t="s">
        <v>36</v>
      </c>
      <c r="B787">
        <v>1</v>
      </c>
      <c r="C787" t="s">
        <v>1669</v>
      </c>
      <c r="D787" t="s">
        <v>38</v>
      </c>
      <c r="E787" t="s">
        <v>190</v>
      </c>
      <c r="F787" t="s">
        <v>1670</v>
      </c>
      <c r="G787" s="17" t="s">
        <v>1671</v>
      </c>
      <c r="H787" t="s">
        <v>220</v>
      </c>
      <c r="I787" t="s">
        <v>43</v>
      </c>
      <c r="J787" t="s">
        <v>8</v>
      </c>
      <c r="K787" t="s">
        <v>544</v>
      </c>
      <c r="L787" t="s">
        <v>1672</v>
      </c>
      <c r="M787" t="s">
        <v>545</v>
      </c>
      <c r="N787">
        <v>0</v>
      </c>
      <c r="O787" t="s">
        <v>47</v>
      </c>
      <c r="P787">
        <v>379</v>
      </c>
      <c r="Q787" t="s">
        <v>48</v>
      </c>
      <c r="R787" t="s">
        <v>63</v>
      </c>
      <c r="S787" t="s">
        <v>64</v>
      </c>
      <c r="T787" t="s">
        <v>208</v>
      </c>
      <c r="U787" t="s">
        <v>96</v>
      </c>
      <c r="V787">
        <v>1.1000000000000001</v>
      </c>
      <c r="W787" s="1">
        <v>1501.5000000000002</v>
      </c>
      <c r="X787">
        <v>1</v>
      </c>
      <c r="Y787">
        <v>2.4</v>
      </c>
      <c r="Z787">
        <v>9</v>
      </c>
      <c r="AA787">
        <v>0.26666666666666666</v>
      </c>
      <c r="AB787" s="2">
        <v>0</v>
      </c>
      <c r="AC787" s="1">
        <v>0</v>
      </c>
      <c r="AD787" s="7">
        <v>43493</v>
      </c>
      <c r="AE787" s="7">
        <v>43493</v>
      </c>
      <c r="AF787">
        <v>0</v>
      </c>
      <c r="AG787" t="s">
        <v>53</v>
      </c>
      <c r="AH787" s="2">
        <v>0</v>
      </c>
      <c r="AI787" s="1">
        <v>0</v>
      </c>
      <c r="AJ787" s="1">
        <v>0</v>
      </c>
      <c r="AK787" s="6" t="str">
        <f>+IF(Tabla1[[#This Row],[REQUEST_TY]]="SR MANTENIMIENTO CORRECTIVO", "EMERGENCIA", "OTROS")</f>
        <v>EMERGENCIA</v>
      </c>
      <c r="AL787" s="6" t="str">
        <f>+_xlfn.IFS(Tabla1[[#This Row],[Veces obj]]&lt;=1,"0-1",Tabla1[[#This Row],[Veces obj]]&lt;=2,"1-2",Tabla1[[#This Row],[Veces obj]]&lt;=3,"2-3",TRUE,"&gt;3")</f>
        <v>0-1</v>
      </c>
      <c r="AM787" s="6" t="str">
        <f>+_xlfn.IFS(MONTH(Tabla1[[#This Row],[MES]])&lt;=3,"Q1",MONTH(Tabla1[[#This Row],[MES]])&lt;=6,"Q2",MONTH(Tabla1[[#This Row],[MES]])&lt;=9,"Q3",TRUE,"Q4")</f>
        <v>Q1</v>
      </c>
      <c r="AN787" t="str">
        <f>+IFERROR(VLOOKUP(Tabla1[[#This Row],[CUENTA]],CTAS[],2,0),"OTROS")</f>
        <v>OTROS</v>
      </c>
      <c r="AP787" t="str">
        <f>+IFERROR(VLOOKUP(Tabla1[[#This Row],[EMPLEADO]],IS[],3,0),"OTROS")</f>
        <v>OTROS</v>
      </c>
      <c r="AQ787" t="str">
        <f>+IFERROR(VLOOKUP(Tabla1[[#This Row],[EMPLEADO]],IS[[NÓMINA]:[INGENIERO]],2,0),"OTROS")</f>
        <v>OTROS</v>
      </c>
    </row>
    <row r="788" spans="1:43" x14ac:dyDescent="0.25">
      <c r="A788" t="s">
        <v>36</v>
      </c>
      <c r="B788">
        <v>1</v>
      </c>
      <c r="C788" t="s">
        <v>1673</v>
      </c>
      <c r="D788" t="s">
        <v>38</v>
      </c>
      <c r="E788" t="s">
        <v>725</v>
      </c>
      <c r="F788" t="s">
        <v>1674</v>
      </c>
      <c r="G788" s="17" t="s">
        <v>1675</v>
      </c>
      <c r="H788" t="s">
        <v>868</v>
      </c>
      <c r="I788" t="s">
        <v>43</v>
      </c>
      <c r="J788" t="s">
        <v>8</v>
      </c>
      <c r="K788" t="s">
        <v>59</v>
      </c>
      <c r="L788" t="s">
        <v>1676</v>
      </c>
      <c r="M788" t="s">
        <v>1410</v>
      </c>
      <c r="N788">
        <v>1</v>
      </c>
      <c r="O788" t="s">
        <v>47</v>
      </c>
      <c r="P788">
        <v>70</v>
      </c>
      <c r="Q788" t="s">
        <v>48</v>
      </c>
      <c r="R788" t="s">
        <v>223</v>
      </c>
      <c r="S788" t="s">
        <v>139</v>
      </c>
      <c r="T788" t="s">
        <v>51</v>
      </c>
      <c r="U788" t="s">
        <v>353</v>
      </c>
      <c r="V788">
        <v>1.1499999999999999</v>
      </c>
      <c r="W788" s="1">
        <v>0</v>
      </c>
      <c r="X788">
        <v>1</v>
      </c>
      <c r="Y788">
        <v>1.07</v>
      </c>
      <c r="Z788">
        <v>4</v>
      </c>
      <c r="AA788">
        <v>0.26750000000000002</v>
      </c>
      <c r="AB788" s="2">
        <v>0</v>
      </c>
      <c r="AC788" s="1">
        <v>0</v>
      </c>
      <c r="AD788" s="7">
        <v>43481</v>
      </c>
      <c r="AE788" s="7">
        <v>43481</v>
      </c>
      <c r="AF788">
        <v>0</v>
      </c>
      <c r="AG788" t="s">
        <v>53</v>
      </c>
      <c r="AH788" s="2">
        <v>0</v>
      </c>
      <c r="AI788" s="1">
        <v>0</v>
      </c>
      <c r="AJ788" s="1">
        <v>0</v>
      </c>
      <c r="AK788" s="6" t="str">
        <f>+IF(Tabla1[[#This Row],[REQUEST_TY]]="SR MANTENIMIENTO CORRECTIVO", "EMERGENCIA", "OTROS")</f>
        <v>EMERGENCIA</v>
      </c>
      <c r="AL788" s="6" t="str">
        <f>+_xlfn.IFS(Tabla1[[#This Row],[Veces obj]]&lt;=1,"0-1",Tabla1[[#This Row],[Veces obj]]&lt;=2,"1-2",Tabla1[[#This Row],[Veces obj]]&lt;=3,"2-3",TRUE,"&gt;3")</f>
        <v>0-1</v>
      </c>
      <c r="AM788" s="6" t="str">
        <f>+_xlfn.IFS(MONTH(Tabla1[[#This Row],[MES]])&lt;=3,"Q1",MONTH(Tabla1[[#This Row],[MES]])&lt;=6,"Q2",MONTH(Tabla1[[#This Row],[MES]])&lt;=9,"Q3",TRUE,"Q4")</f>
        <v>Q1</v>
      </c>
      <c r="AN788" t="str">
        <f>+IFERROR(VLOOKUP(Tabla1[[#This Row],[CUENTA]],CTAS[],2,0),"OTROS")</f>
        <v>OTROS</v>
      </c>
      <c r="AP788" t="str">
        <f>+IFERROR(VLOOKUP(Tabla1[[#This Row],[EMPLEADO]],IS[],3,0),"OTROS")</f>
        <v>OTROS</v>
      </c>
      <c r="AQ788" t="str">
        <f>+IFERROR(VLOOKUP(Tabla1[[#This Row],[EMPLEADO]],IS[[NÓMINA]:[INGENIERO]],2,0),"OTROS")</f>
        <v>OTROS</v>
      </c>
    </row>
    <row r="789" spans="1:43" x14ac:dyDescent="0.25">
      <c r="A789" t="s">
        <v>36</v>
      </c>
      <c r="B789">
        <v>1</v>
      </c>
      <c r="C789" t="s">
        <v>1677</v>
      </c>
      <c r="D789" t="s">
        <v>38</v>
      </c>
      <c r="E789" t="s">
        <v>258</v>
      </c>
      <c r="F789" t="s">
        <v>1678</v>
      </c>
      <c r="G789" s="17" t="s">
        <v>1679</v>
      </c>
      <c r="H789" t="s">
        <v>246</v>
      </c>
      <c r="I789" t="s">
        <v>43</v>
      </c>
      <c r="J789" t="s">
        <v>8</v>
      </c>
      <c r="K789" t="s">
        <v>102</v>
      </c>
      <c r="L789" t="s">
        <v>1154</v>
      </c>
      <c r="M789" t="s">
        <v>1155</v>
      </c>
      <c r="N789">
        <v>0</v>
      </c>
      <c r="O789" t="s">
        <v>105</v>
      </c>
      <c r="P789">
        <v>31</v>
      </c>
      <c r="Q789" t="s">
        <v>82</v>
      </c>
      <c r="R789" t="s">
        <v>138</v>
      </c>
      <c r="S789" t="s">
        <v>139</v>
      </c>
      <c r="T789" t="s">
        <v>51</v>
      </c>
      <c r="U789" t="s">
        <v>140</v>
      </c>
      <c r="V789">
        <v>1.1000000000000001</v>
      </c>
      <c r="W789" s="1">
        <v>883.30000000000007</v>
      </c>
      <c r="X789">
        <v>1</v>
      </c>
      <c r="Y789">
        <v>1.08</v>
      </c>
      <c r="Z789">
        <v>4</v>
      </c>
      <c r="AA789">
        <v>0.27</v>
      </c>
      <c r="AB789" s="2">
        <v>0</v>
      </c>
      <c r="AC789" s="1">
        <v>0</v>
      </c>
      <c r="AD789" s="7">
        <v>43462</v>
      </c>
      <c r="AE789" s="7">
        <v>43467</v>
      </c>
      <c r="AF789">
        <v>2</v>
      </c>
      <c r="AG789" t="s">
        <v>1680</v>
      </c>
      <c r="AH789" s="2">
        <v>0.25</v>
      </c>
      <c r="AI789" s="1">
        <v>-200.75</v>
      </c>
      <c r="AJ789" s="1">
        <v>0</v>
      </c>
      <c r="AK789" s="6" t="str">
        <f>+IF(Tabla1[[#This Row],[REQUEST_TY]]="SR MANTENIMIENTO CORRECTIVO", "EMERGENCIA", "OTROS")</f>
        <v>EMERGENCIA</v>
      </c>
      <c r="AL789" s="6" t="str">
        <f>+_xlfn.IFS(Tabla1[[#This Row],[Veces obj]]&lt;=1,"0-1",Tabla1[[#This Row],[Veces obj]]&lt;=2,"1-2",Tabla1[[#This Row],[Veces obj]]&lt;=3,"2-3",TRUE,"&gt;3")</f>
        <v>0-1</v>
      </c>
      <c r="AM789" s="6" t="str">
        <f>+_xlfn.IFS(MONTH(Tabla1[[#This Row],[MES]])&lt;=3,"Q1",MONTH(Tabla1[[#This Row],[MES]])&lt;=6,"Q2",MONTH(Tabla1[[#This Row],[MES]])&lt;=9,"Q3",TRUE,"Q4")</f>
        <v>Q1</v>
      </c>
      <c r="AN789" t="str">
        <f>+IFERROR(VLOOKUP(Tabla1[[#This Row],[CUENTA]],CTAS[],2,0),"OTROS")</f>
        <v>OTROS</v>
      </c>
      <c r="AP789" t="str">
        <f>+IFERROR(VLOOKUP(Tabla1[[#This Row],[EMPLEADO]],IS[],3,0),"OTROS")</f>
        <v>OTROS</v>
      </c>
      <c r="AQ789" t="str">
        <f>+IFERROR(VLOOKUP(Tabla1[[#This Row],[EMPLEADO]],IS[[NÓMINA]:[INGENIERO]],2,0),"OTROS")</f>
        <v>OTROS</v>
      </c>
    </row>
    <row r="790" spans="1:43" x14ac:dyDescent="0.25">
      <c r="A790" t="s">
        <v>36</v>
      </c>
      <c r="B790">
        <v>1</v>
      </c>
      <c r="C790" t="s">
        <v>1681</v>
      </c>
      <c r="D790" t="s">
        <v>38</v>
      </c>
      <c r="E790" t="s">
        <v>98</v>
      </c>
      <c r="F790" t="s">
        <v>1209</v>
      </c>
      <c r="G790" s="17" t="s">
        <v>1682</v>
      </c>
      <c r="H790" t="s">
        <v>707</v>
      </c>
      <c r="I790" t="s">
        <v>43</v>
      </c>
      <c r="J790" t="s">
        <v>8</v>
      </c>
      <c r="K790" t="s">
        <v>102</v>
      </c>
      <c r="L790" t="s">
        <v>728</v>
      </c>
      <c r="M790" t="s">
        <v>709</v>
      </c>
      <c r="N790">
        <v>0</v>
      </c>
      <c r="O790" t="s">
        <v>105</v>
      </c>
      <c r="P790">
        <v>138</v>
      </c>
      <c r="Q790" t="s">
        <v>48</v>
      </c>
      <c r="R790" t="s">
        <v>63</v>
      </c>
      <c r="S790" t="s">
        <v>64</v>
      </c>
      <c r="T790" t="s">
        <v>51</v>
      </c>
      <c r="U790" t="s">
        <v>96</v>
      </c>
      <c r="V790">
        <v>1.1000000000000001</v>
      </c>
      <c r="W790" s="1">
        <v>720.50000000000011</v>
      </c>
      <c r="X790">
        <v>1</v>
      </c>
      <c r="Y790">
        <v>1.35</v>
      </c>
      <c r="Z790">
        <v>5</v>
      </c>
      <c r="AA790">
        <v>0.27</v>
      </c>
      <c r="AB790" s="2">
        <v>0</v>
      </c>
      <c r="AC790" s="1">
        <v>0</v>
      </c>
      <c r="AD790" s="7">
        <v>43473</v>
      </c>
      <c r="AE790" s="7">
        <v>43473</v>
      </c>
      <c r="AF790">
        <v>0</v>
      </c>
      <c r="AG790" t="s">
        <v>53</v>
      </c>
      <c r="AH790" s="2">
        <v>0</v>
      </c>
      <c r="AI790" s="1">
        <v>0</v>
      </c>
      <c r="AJ790" s="1">
        <v>0</v>
      </c>
      <c r="AK790" s="6" t="str">
        <f>+IF(Tabla1[[#This Row],[REQUEST_TY]]="SR MANTENIMIENTO CORRECTIVO", "EMERGENCIA", "OTROS")</f>
        <v>EMERGENCIA</v>
      </c>
      <c r="AL790" s="6" t="str">
        <f>+_xlfn.IFS(Tabla1[[#This Row],[Veces obj]]&lt;=1,"0-1",Tabla1[[#This Row],[Veces obj]]&lt;=2,"1-2",Tabla1[[#This Row],[Veces obj]]&lt;=3,"2-3",TRUE,"&gt;3")</f>
        <v>0-1</v>
      </c>
      <c r="AM790" s="6" t="str">
        <f>+_xlfn.IFS(MONTH(Tabla1[[#This Row],[MES]])&lt;=3,"Q1",MONTH(Tabla1[[#This Row],[MES]])&lt;=6,"Q2",MONTH(Tabla1[[#This Row],[MES]])&lt;=9,"Q3",TRUE,"Q4")</f>
        <v>Q1</v>
      </c>
      <c r="AN790" t="str">
        <f>+IFERROR(VLOOKUP(Tabla1[[#This Row],[CUENTA]],CTAS[],2,0),"OTROS")</f>
        <v>OTROS</v>
      </c>
      <c r="AP790" t="str">
        <f>+IFERROR(VLOOKUP(Tabla1[[#This Row],[EMPLEADO]],IS[],3,0),"OTROS")</f>
        <v>OTROS</v>
      </c>
      <c r="AQ790" t="str">
        <f>+IFERROR(VLOOKUP(Tabla1[[#This Row],[EMPLEADO]],IS[[NÓMINA]:[INGENIERO]],2,0),"OTROS")</f>
        <v>OTROS</v>
      </c>
    </row>
    <row r="791" spans="1:43" x14ac:dyDescent="0.25">
      <c r="A791" t="s">
        <v>36</v>
      </c>
      <c r="B791">
        <v>1</v>
      </c>
      <c r="C791" t="s">
        <v>1683</v>
      </c>
      <c r="D791" t="s">
        <v>38</v>
      </c>
      <c r="E791" t="s">
        <v>535</v>
      </c>
      <c r="F791" t="s">
        <v>1684</v>
      </c>
      <c r="G791" s="17" t="s">
        <v>1685</v>
      </c>
      <c r="H791" t="s">
        <v>213</v>
      </c>
      <c r="I791" t="s">
        <v>43</v>
      </c>
      <c r="J791" t="s">
        <v>8</v>
      </c>
      <c r="K791" t="s">
        <v>538</v>
      </c>
      <c r="L791" t="s">
        <v>1686</v>
      </c>
      <c r="M791" t="s">
        <v>640</v>
      </c>
      <c r="N791">
        <v>0</v>
      </c>
      <c r="O791" t="s">
        <v>47</v>
      </c>
      <c r="P791">
        <v>89</v>
      </c>
      <c r="Q791" t="s">
        <v>48</v>
      </c>
      <c r="R791" t="s">
        <v>49</v>
      </c>
      <c r="S791" t="s">
        <v>50</v>
      </c>
      <c r="T791" t="s">
        <v>51</v>
      </c>
      <c r="U791" t="s">
        <v>52</v>
      </c>
      <c r="V791">
        <v>1.05</v>
      </c>
      <c r="W791" s="1">
        <v>750.75000000000011</v>
      </c>
      <c r="X791">
        <v>1</v>
      </c>
      <c r="Y791">
        <v>1.35</v>
      </c>
      <c r="Z791">
        <v>5</v>
      </c>
      <c r="AA791">
        <v>0.27</v>
      </c>
      <c r="AB791" s="2">
        <v>0</v>
      </c>
      <c r="AC791" s="1">
        <v>0</v>
      </c>
      <c r="AD791" s="7">
        <v>43493</v>
      </c>
      <c r="AE791" s="7">
        <v>43493</v>
      </c>
      <c r="AF791">
        <v>0</v>
      </c>
      <c r="AG791" t="s">
        <v>53</v>
      </c>
      <c r="AH791" s="2">
        <v>0</v>
      </c>
      <c r="AI791" s="1">
        <v>0</v>
      </c>
      <c r="AJ791" s="1">
        <v>0</v>
      </c>
      <c r="AK791" s="6" t="str">
        <f>+IF(Tabla1[[#This Row],[REQUEST_TY]]="SR MANTENIMIENTO CORRECTIVO", "EMERGENCIA", "OTROS")</f>
        <v>EMERGENCIA</v>
      </c>
      <c r="AL791" s="6" t="str">
        <f>+_xlfn.IFS(Tabla1[[#This Row],[Veces obj]]&lt;=1,"0-1",Tabla1[[#This Row],[Veces obj]]&lt;=2,"1-2",Tabla1[[#This Row],[Veces obj]]&lt;=3,"2-3",TRUE,"&gt;3")</f>
        <v>0-1</v>
      </c>
      <c r="AM791" s="6" t="str">
        <f>+_xlfn.IFS(MONTH(Tabla1[[#This Row],[MES]])&lt;=3,"Q1",MONTH(Tabla1[[#This Row],[MES]])&lt;=6,"Q2",MONTH(Tabla1[[#This Row],[MES]])&lt;=9,"Q3",TRUE,"Q4")</f>
        <v>Q1</v>
      </c>
      <c r="AN791" t="str">
        <f>+IFERROR(VLOOKUP(Tabla1[[#This Row],[CUENTA]],CTAS[],2,0),"OTROS")</f>
        <v>OTROS</v>
      </c>
      <c r="AP791" t="str">
        <f>+IFERROR(VLOOKUP(Tabla1[[#This Row],[EMPLEADO]],IS[],3,0),"OTROS")</f>
        <v>OTROS</v>
      </c>
      <c r="AQ791" t="str">
        <f>+IFERROR(VLOOKUP(Tabla1[[#This Row],[EMPLEADO]],IS[[NÓMINA]:[INGENIERO]],2,0),"OTROS")</f>
        <v>OTROS</v>
      </c>
    </row>
    <row r="792" spans="1:43" x14ac:dyDescent="0.25">
      <c r="A792" t="s">
        <v>4444</v>
      </c>
      <c r="B792">
        <v>1</v>
      </c>
      <c r="C792" t="s">
        <v>5136</v>
      </c>
      <c r="D792" t="s">
        <v>38</v>
      </c>
      <c r="E792" t="s">
        <v>332</v>
      </c>
      <c r="F792" t="s">
        <v>5137</v>
      </c>
      <c r="G792" s="17" t="s">
        <v>5138</v>
      </c>
      <c r="H792" t="s">
        <v>213</v>
      </c>
      <c r="I792" t="s">
        <v>43</v>
      </c>
      <c r="J792" t="s">
        <v>8</v>
      </c>
      <c r="K792" t="s">
        <v>59</v>
      </c>
      <c r="L792" t="s">
        <v>1075</v>
      </c>
      <c r="M792" t="s">
        <v>215</v>
      </c>
      <c r="N792">
        <v>0</v>
      </c>
      <c r="O792" t="s">
        <v>47</v>
      </c>
      <c r="P792">
        <v>78</v>
      </c>
      <c r="Q792" t="s">
        <v>48</v>
      </c>
      <c r="R792" t="s">
        <v>317</v>
      </c>
      <c r="S792" t="s">
        <v>318</v>
      </c>
      <c r="T792" t="s">
        <v>51</v>
      </c>
      <c r="U792" t="s">
        <v>353</v>
      </c>
      <c r="V792">
        <v>1.1499999999999999</v>
      </c>
      <c r="W792" s="1">
        <v>1808.95</v>
      </c>
      <c r="X792">
        <v>1</v>
      </c>
      <c r="Y792">
        <v>1.08</v>
      </c>
      <c r="Z792">
        <v>4</v>
      </c>
      <c r="AA792">
        <v>0.27</v>
      </c>
      <c r="AB792" s="2">
        <v>0</v>
      </c>
      <c r="AC792" s="1">
        <v>0</v>
      </c>
      <c r="AD792" s="7">
        <v>43502</v>
      </c>
      <c r="AE792" s="7">
        <v>43502</v>
      </c>
      <c r="AF792">
        <v>0</v>
      </c>
      <c r="AG792" t="s">
        <v>53</v>
      </c>
      <c r="AH792" s="2">
        <v>0</v>
      </c>
      <c r="AI792" s="1">
        <v>0</v>
      </c>
      <c r="AJ792" s="1">
        <v>0</v>
      </c>
      <c r="AK792" s="6" t="str">
        <f>+IF(Tabla1[[#This Row],[REQUEST_TY]]="SR MANTENIMIENTO CORRECTIVO", "EMERGENCIA", "OTROS")</f>
        <v>EMERGENCIA</v>
      </c>
      <c r="AL792" s="6" t="str">
        <f>+_xlfn.IFS(Tabla1[[#This Row],[Veces obj]]&lt;=1,"0-1",Tabla1[[#This Row],[Veces obj]]&lt;=2,"1-2",Tabla1[[#This Row],[Veces obj]]&lt;=3,"2-3",TRUE,"&gt;3")</f>
        <v>0-1</v>
      </c>
      <c r="AM792" s="6" t="str">
        <f>+_xlfn.IFS(MONTH(Tabla1[[#This Row],[MES]])&lt;=3,"Q1",MONTH(Tabla1[[#This Row],[MES]])&lt;=6,"Q2",MONTH(Tabla1[[#This Row],[MES]])&lt;=9,"Q3",TRUE,"Q4")</f>
        <v>Q1</v>
      </c>
      <c r="AN792" t="str">
        <f>+IFERROR(VLOOKUP(Tabla1[[#This Row],[CUENTA]],CTAS[],2,0),"OTROS")</f>
        <v>OTROS</v>
      </c>
      <c r="AP792" t="str">
        <f>+IFERROR(VLOOKUP(Tabla1[[#This Row],[EMPLEADO]],IS[],3,0),"OTROS")</f>
        <v>OTROS</v>
      </c>
      <c r="AQ792" t="str">
        <f>+IFERROR(VLOOKUP(Tabla1[[#This Row],[EMPLEADO]],IS[[NÓMINA]:[INGENIERO]],2,0),"OTROS")</f>
        <v>OTROS</v>
      </c>
    </row>
    <row r="793" spans="1:43" x14ac:dyDescent="0.25">
      <c r="A793" t="s">
        <v>4444</v>
      </c>
      <c r="B793">
        <v>1</v>
      </c>
      <c r="C793" t="s">
        <v>6184</v>
      </c>
      <c r="D793" t="s">
        <v>38</v>
      </c>
      <c r="E793" t="s">
        <v>133</v>
      </c>
      <c r="F793" t="s">
        <v>6185</v>
      </c>
      <c r="G793" s="17" t="s">
        <v>3075</v>
      </c>
      <c r="H793" t="s">
        <v>213</v>
      </c>
      <c r="I793" t="s">
        <v>43</v>
      </c>
      <c r="J793" t="s">
        <v>8</v>
      </c>
      <c r="K793" t="s">
        <v>59</v>
      </c>
      <c r="L793" t="s">
        <v>2783</v>
      </c>
      <c r="M793" t="s">
        <v>640</v>
      </c>
      <c r="N793">
        <v>0</v>
      </c>
      <c r="O793" t="s">
        <v>47</v>
      </c>
      <c r="P793">
        <v>29</v>
      </c>
      <c r="Q793" t="s">
        <v>62</v>
      </c>
      <c r="R793" t="s">
        <v>138</v>
      </c>
      <c r="S793" t="s">
        <v>139</v>
      </c>
      <c r="T793" t="s">
        <v>51</v>
      </c>
      <c r="U793" t="s">
        <v>262</v>
      </c>
      <c r="V793">
        <v>1.05</v>
      </c>
      <c r="W793" s="1">
        <v>1651.6500000000003</v>
      </c>
      <c r="X793">
        <v>1</v>
      </c>
      <c r="Y793">
        <v>1.08</v>
      </c>
      <c r="Z793">
        <v>4</v>
      </c>
      <c r="AA793">
        <v>0.27</v>
      </c>
      <c r="AB793" s="2">
        <v>0</v>
      </c>
      <c r="AC793" s="1">
        <v>0</v>
      </c>
      <c r="AD793" s="7">
        <v>43517</v>
      </c>
      <c r="AE793" s="7">
        <v>43517</v>
      </c>
      <c r="AF793">
        <v>0</v>
      </c>
      <c r="AG793" t="s">
        <v>53</v>
      </c>
      <c r="AH793" s="2">
        <v>0</v>
      </c>
      <c r="AI793" s="1">
        <v>0</v>
      </c>
      <c r="AJ793" s="1">
        <v>0</v>
      </c>
      <c r="AK793" s="6" t="str">
        <f>+IF(Tabla1[[#This Row],[REQUEST_TY]]="SR MANTENIMIENTO CORRECTIVO", "EMERGENCIA", "OTROS")</f>
        <v>EMERGENCIA</v>
      </c>
      <c r="AL793" s="6" t="str">
        <f>+_xlfn.IFS(Tabla1[[#This Row],[Veces obj]]&lt;=1,"0-1",Tabla1[[#This Row],[Veces obj]]&lt;=2,"1-2",Tabla1[[#This Row],[Veces obj]]&lt;=3,"2-3",TRUE,"&gt;3")</f>
        <v>0-1</v>
      </c>
      <c r="AM793" s="6" t="str">
        <f>+_xlfn.IFS(MONTH(Tabla1[[#This Row],[MES]])&lt;=3,"Q1",MONTH(Tabla1[[#This Row],[MES]])&lt;=6,"Q2",MONTH(Tabla1[[#This Row],[MES]])&lt;=9,"Q3",TRUE,"Q4")</f>
        <v>Q1</v>
      </c>
      <c r="AN793" t="str">
        <f>+IFERROR(VLOOKUP(Tabla1[[#This Row],[CUENTA]],CTAS[],2,0),"OTROS")</f>
        <v>OTROS</v>
      </c>
      <c r="AP793" t="str">
        <f>+IFERROR(VLOOKUP(Tabla1[[#This Row],[EMPLEADO]],IS[],3,0),"OTROS")</f>
        <v>OTROS</v>
      </c>
      <c r="AQ793" t="str">
        <f>+IFERROR(VLOOKUP(Tabla1[[#This Row],[EMPLEADO]],IS[[NÓMINA]:[INGENIERO]],2,0),"OTROS")</f>
        <v>OTROS</v>
      </c>
    </row>
    <row r="794" spans="1:43" x14ac:dyDescent="0.25">
      <c r="A794" t="s">
        <v>4444</v>
      </c>
      <c r="B794">
        <v>1</v>
      </c>
      <c r="C794" t="s">
        <v>6924</v>
      </c>
      <c r="D794" t="s">
        <v>38</v>
      </c>
      <c r="E794" t="s">
        <v>1049</v>
      </c>
      <c r="F794" t="s">
        <v>6925</v>
      </c>
      <c r="G794" s="17" t="s">
        <v>5160</v>
      </c>
      <c r="H794" t="s">
        <v>915</v>
      </c>
      <c r="I794" t="s">
        <v>43</v>
      </c>
      <c r="J794" t="s">
        <v>8</v>
      </c>
      <c r="K794" t="s">
        <v>4289</v>
      </c>
      <c r="L794" t="s">
        <v>4290</v>
      </c>
      <c r="M794" t="s">
        <v>310</v>
      </c>
      <c r="N794">
        <v>0</v>
      </c>
      <c r="O794" t="s">
        <v>47</v>
      </c>
      <c r="P794">
        <v>16</v>
      </c>
      <c r="Q794" t="s">
        <v>62</v>
      </c>
      <c r="R794" t="s">
        <v>223</v>
      </c>
      <c r="S794" t="s">
        <v>139</v>
      </c>
      <c r="T794" t="s">
        <v>51</v>
      </c>
      <c r="U794" t="s">
        <v>262</v>
      </c>
      <c r="V794">
        <v>1.05</v>
      </c>
      <c r="W794" s="1">
        <v>1651.6500000000003</v>
      </c>
      <c r="X794">
        <v>1</v>
      </c>
      <c r="Y794">
        <v>1.08</v>
      </c>
      <c r="Z794">
        <v>4</v>
      </c>
      <c r="AA794">
        <v>0.27</v>
      </c>
      <c r="AB794" s="2">
        <v>0</v>
      </c>
      <c r="AC794" s="1">
        <v>0</v>
      </c>
      <c r="AD794" s="7">
        <v>43518</v>
      </c>
      <c r="AE794" s="7">
        <v>43518</v>
      </c>
      <c r="AF794">
        <v>0</v>
      </c>
      <c r="AG794" t="s">
        <v>53</v>
      </c>
      <c r="AH794" s="2">
        <v>0</v>
      </c>
      <c r="AI794" s="1">
        <v>0</v>
      </c>
      <c r="AJ794" s="1">
        <v>0</v>
      </c>
      <c r="AK794" s="6" t="str">
        <f>+IF(Tabla1[[#This Row],[REQUEST_TY]]="SR MANTENIMIENTO CORRECTIVO", "EMERGENCIA", "OTROS")</f>
        <v>EMERGENCIA</v>
      </c>
      <c r="AL794" s="6" t="str">
        <f>+_xlfn.IFS(Tabla1[[#This Row],[Veces obj]]&lt;=1,"0-1",Tabla1[[#This Row],[Veces obj]]&lt;=2,"1-2",Tabla1[[#This Row],[Veces obj]]&lt;=3,"2-3",TRUE,"&gt;3")</f>
        <v>0-1</v>
      </c>
      <c r="AM794" s="6" t="str">
        <f>+_xlfn.IFS(MONTH(Tabla1[[#This Row],[MES]])&lt;=3,"Q1",MONTH(Tabla1[[#This Row],[MES]])&lt;=6,"Q2",MONTH(Tabla1[[#This Row],[MES]])&lt;=9,"Q3",TRUE,"Q4")</f>
        <v>Q1</v>
      </c>
      <c r="AN794" t="str">
        <f>+IFERROR(VLOOKUP(Tabla1[[#This Row],[CUENTA]],CTAS[],2,0),"OTROS")</f>
        <v>OTROS</v>
      </c>
      <c r="AP794" t="str">
        <f>+IFERROR(VLOOKUP(Tabla1[[#This Row],[EMPLEADO]],IS[],3,0),"OTROS")</f>
        <v>OTROS</v>
      </c>
      <c r="AQ794" t="str">
        <f>+IFERROR(VLOOKUP(Tabla1[[#This Row],[EMPLEADO]],IS[[NÓMINA]:[INGENIERO]],2,0),"OTROS")</f>
        <v>OTROS</v>
      </c>
    </row>
    <row r="795" spans="1:43" x14ac:dyDescent="0.25">
      <c r="A795" t="s">
        <v>36</v>
      </c>
      <c r="B795">
        <v>1</v>
      </c>
      <c r="C795" t="s">
        <v>1687</v>
      </c>
      <c r="D795" t="s">
        <v>38</v>
      </c>
      <c r="E795" t="s">
        <v>39</v>
      </c>
      <c r="F795" t="s">
        <v>1688</v>
      </c>
      <c r="G795" s="17" t="s">
        <v>1689</v>
      </c>
      <c r="H795" t="s">
        <v>136</v>
      </c>
      <c r="I795" t="s">
        <v>43</v>
      </c>
      <c r="J795" t="s">
        <v>8</v>
      </c>
      <c r="K795" t="s">
        <v>1690</v>
      </c>
      <c r="L795" t="s">
        <v>1691</v>
      </c>
      <c r="M795" t="s">
        <v>1692</v>
      </c>
      <c r="N795">
        <v>0</v>
      </c>
      <c r="O795" t="s">
        <v>47</v>
      </c>
      <c r="P795">
        <v>2603</v>
      </c>
      <c r="Q795" t="s">
        <v>48</v>
      </c>
      <c r="R795" t="s">
        <v>49</v>
      </c>
      <c r="S795" t="s">
        <v>50</v>
      </c>
      <c r="T795" t="s">
        <v>208</v>
      </c>
      <c r="U795" t="s">
        <v>52</v>
      </c>
      <c r="V795">
        <v>1.05</v>
      </c>
      <c r="W795" s="1">
        <v>750.75000000000011</v>
      </c>
      <c r="X795">
        <v>1</v>
      </c>
      <c r="Y795">
        <v>2.4500000000000002</v>
      </c>
      <c r="Z795">
        <v>9</v>
      </c>
      <c r="AA795">
        <v>0.27222222222222225</v>
      </c>
      <c r="AB795" s="2">
        <v>0</v>
      </c>
      <c r="AC795" s="1">
        <v>0</v>
      </c>
      <c r="AD795" s="7">
        <v>43481</v>
      </c>
      <c r="AE795" s="7">
        <v>43481</v>
      </c>
      <c r="AF795">
        <v>0</v>
      </c>
      <c r="AG795" t="s">
        <v>53</v>
      </c>
      <c r="AH795" s="2">
        <v>0</v>
      </c>
      <c r="AI795" s="1">
        <v>0</v>
      </c>
      <c r="AJ795" s="1">
        <v>0</v>
      </c>
      <c r="AK795" s="6" t="str">
        <f>+IF(Tabla1[[#This Row],[REQUEST_TY]]="SR MANTENIMIENTO CORRECTIVO", "EMERGENCIA", "OTROS")</f>
        <v>EMERGENCIA</v>
      </c>
      <c r="AL795" s="6" t="str">
        <f>+_xlfn.IFS(Tabla1[[#This Row],[Veces obj]]&lt;=1,"0-1",Tabla1[[#This Row],[Veces obj]]&lt;=2,"1-2",Tabla1[[#This Row],[Veces obj]]&lt;=3,"2-3",TRUE,"&gt;3")</f>
        <v>0-1</v>
      </c>
      <c r="AM795" s="6" t="str">
        <f>+_xlfn.IFS(MONTH(Tabla1[[#This Row],[MES]])&lt;=3,"Q1",MONTH(Tabla1[[#This Row],[MES]])&lt;=6,"Q2",MONTH(Tabla1[[#This Row],[MES]])&lt;=9,"Q3",TRUE,"Q4")</f>
        <v>Q1</v>
      </c>
      <c r="AN795" t="str">
        <f>+IFERROR(VLOOKUP(Tabla1[[#This Row],[CUENTA]],CTAS[],2,0),"OTROS")</f>
        <v>OTROS</v>
      </c>
      <c r="AP795" t="str">
        <f>+IFERROR(VLOOKUP(Tabla1[[#This Row],[EMPLEADO]],IS[],3,0),"OTROS")</f>
        <v>OTROS</v>
      </c>
      <c r="AQ795" t="str">
        <f>+IFERROR(VLOOKUP(Tabla1[[#This Row],[EMPLEADO]],IS[[NÓMINA]:[INGENIERO]],2,0),"OTROS")</f>
        <v>OTROS</v>
      </c>
    </row>
    <row r="796" spans="1:43" x14ac:dyDescent="0.25">
      <c r="A796" t="s">
        <v>36</v>
      </c>
      <c r="B796">
        <v>1</v>
      </c>
      <c r="C796" t="s">
        <v>1693</v>
      </c>
      <c r="D796" t="s">
        <v>38</v>
      </c>
      <c r="E796" t="s">
        <v>89</v>
      </c>
      <c r="F796" t="s">
        <v>1694</v>
      </c>
      <c r="G796" s="17" t="s">
        <v>418</v>
      </c>
      <c r="H796" t="s">
        <v>70</v>
      </c>
      <c r="I796" t="s">
        <v>43</v>
      </c>
      <c r="J796" t="s">
        <v>8</v>
      </c>
      <c r="K796" t="s">
        <v>92</v>
      </c>
      <c r="L796" t="s">
        <v>419</v>
      </c>
      <c r="M796" t="s">
        <v>119</v>
      </c>
      <c r="N796">
        <v>0</v>
      </c>
      <c r="O796" t="s">
        <v>47</v>
      </c>
      <c r="P796">
        <v>21</v>
      </c>
      <c r="Q796" t="s">
        <v>62</v>
      </c>
      <c r="R796" t="s">
        <v>95</v>
      </c>
      <c r="S796" t="s">
        <v>64</v>
      </c>
      <c r="T796" t="s">
        <v>51</v>
      </c>
      <c r="U796" t="s">
        <v>65</v>
      </c>
      <c r="V796">
        <v>0.8</v>
      </c>
      <c r="W796" s="1">
        <v>1092</v>
      </c>
      <c r="X796">
        <v>1</v>
      </c>
      <c r="Y796">
        <v>1.37</v>
      </c>
      <c r="Z796">
        <v>5</v>
      </c>
      <c r="AA796">
        <v>0.27400000000000002</v>
      </c>
      <c r="AB796" s="2">
        <v>0</v>
      </c>
      <c r="AC796" s="1">
        <v>0</v>
      </c>
      <c r="AD796" s="7">
        <v>43472</v>
      </c>
      <c r="AE796" s="7">
        <v>43473</v>
      </c>
      <c r="AF796">
        <v>1</v>
      </c>
      <c r="AG796" t="s">
        <v>53</v>
      </c>
      <c r="AH796" s="2">
        <v>0</v>
      </c>
      <c r="AI796" s="1">
        <v>0</v>
      </c>
      <c r="AJ796" s="1">
        <v>0</v>
      </c>
      <c r="AK796" s="6" t="str">
        <f>+IF(Tabla1[[#This Row],[REQUEST_TY]]="SR MANTENIMIENTO CORRECTIVO", "EMERGENCIA", "OTROS")</f>
        <v>EMERGENCIA</v>
      </c>
      <c r="AL796" s="6" t="str">
        <f>+_xlfn.IFS(Tabla1[[#This Row],[Veces obj]]&lt;=1,"0-1",Tabla1[[#This Row],[Veces obj]]&lt;=2,"1-2",Tabla1[[#This Row],[Veces obj]]&lt;=3,"2-3",TRUE,"&gt;3")</f>
        <v>0-1</v>
      </c>
      <c r="AM796" s="6" t="str">
        <f>+_xlfn.IFS(MONTH(Tabla1[[#This Row],[MES]])&lt;=3,"Q1",MONTH(Tabla1[[#This Row],[MES]])&lt;=6,"Q2",MONTH(Tabla1[[#This Row],[MES]])&lt;=9,"Q3",TRUE,"Q4")</f>
        <v>Q1</v>
      </c>
      <c r="AN796" t="str">
        <f>+IFERROR(VLOOKUP(Tabla1[[#This Row],[CUENTA]],CTAS[],2,0),"OTROS")</f>
        <v>OTROS</v>
      </c>
      <c r="AP796" t="str">
        <f>+IFERROR(VLOOKUP(Tabla1[[#This Row],[EMPLEADO]],IS[],3,0),"OTROS")</f>
        <v>OTROS</v>
      </c>
      <c r="AQ796" t="str">
        <f>+IFERROR(VLOOKUP(Tabla1[[#This Row],[EMPLEADO]],IS[[NÓMINA]:[INGENIERO]],2,0),"OTROS")</f>
        <v>OTROS</v>
      </c>
    </row>
    <row r="797" spans="1:43" x14ac:dyDescent="0.25">
      <c r="A797" t="s">
        <v>4444</v>
      </c>
      <c r="B797">
        <v>1</v>
      </c>
      <c r="C797" t="s">
        <v>5678</v>
      </c>
      <c r="D797" t="s">
        <v>818</v>
      </c>
      <c r="E797" t="s">
        <v>39</v>
      </c>
      <c r="F797" t="s">
        <v>5679</v>
      </c>
      <c r="G797" s="17" t="s">
        <v>5680</v>
      </c>
      <c r="H797" t="s">
        <v>220</v>
      </c>
      <c r="I797" t="s">
        <v>43</v>
      </c>
      <c r="J797" t="s">
        <v>8</v>
      </c>
      <c r="K797" t="s">
        <v>5681</v>
      </c>
      <c r="L797" t="s">
        <v>5682</v>
      </c>
      <c r="M797" t="s">
        <v>248</v>
      </c>
      <c r="N797">
        <v>0</v>
      </c>
      <c r="O797" t="s">
        <v>47</v>
      </c>
      <c r="P797" t="s">
        <v>822</v>
      </c>
      <c r="Q797" t="s">
        <v>48</v>
      </c>
      <c r="R797" t="s">
        <v>49</v>
      </c>
      <c r="S797" t="s">
        <v>50</v>
      </c>
      <c r="T797" t="s">
        <v>51</v>
      </c>
      <c r="U797" t="s">
        <v>52</v>
      </c>
      <c r="V797">
        <v>1</v>
      </c>
      <c r="W797" s="1">
        <v>715.00000000000011</v>
      </c>
      <c r="X797">
        <v>1</v>
      </c>
      <c r="Y797">
        <v>1.37</v>
      </c>
      <c r="Z797">
        <v>5</v>
      </c>
      <c r="AA797">
        <v>0.27400000000000002</v>
      </c>
      <c r="AB797" s="2">
        <v>0</v>
      </c>
      <c r="AC797" s="1">
        <v>0</v>
      </c>
      <c r="AD797" s="7">
        <v>43507</v>
      </c>
      <c r="AE797" s="7">
        <v>43507</v>
      </c>
      <c r="AF797">
        <v>0</v>
      </c>
      <c r="AG797" t="s">
        <v>53</v>
      </c>
      <c r="AH797" s="2">
        <v>0</v>
      </c>
      <c r="AI797" s="1">
        <v>0</v>
      </c>
      <c r="AJ797" s="1">
        <v>0</v>
      </c>
      <c r="AK797" s="6" t="str">
        <f>+IF(Tabla1[[#This Row],[REQUEST_TY]]="SR MANTENIMIENTO CORRECTIVO", "EMERGENCIA", "OTROS")</f>
        <v>OTROS</v>
      </c>
      <c r="AL797" s="6" t="str">
        <f>+_xlfn.IFS(Tabla1[[#This Row],[Veces obj]]&lt;=1,"0-1",Tabla1[[#This Row],[Veces obj]]&lt;=2,"1-2",Tabla1[[#This Row],[Veces obj]]&lt;=3,"2-3",TRUE,"&gt;3")</f>
        <v>0-1</v>
      </c>
      <c r="AM797" s="6" t="str">
        <f>+_xlfn.IFS(MONTH(Tabla1[[#This Row],[MES]])&lt;=3,"Q1",MONTH(Tabla1[[#This Row],[MES]])&lt;=6,"Q2",MONTH(Tabla1[[#This Row],[MES]])&lt;=9,"Q3",TRUE,"Q4")</f>
        <v>Q1</v>
      </c>
      <c r="AN797" t="str">
        <f>+IFERROR(VLOOKUP(Tabla1[[#This Row],[CUENTA]],CTAS[],2,0),"OTROS")</f>
        <v>OTROS</v>
      </c>
      <c r="AP797" t="str">
        <f>+IFERROR(VLOOKUP(Tabla1[[#This Row],[EMPLEADO]],IS[],3,0),"OTROS")</f>
        <v>OTROS</v>
      </c>
      <c r="AQ797" t="str">
        <f>+IFERROR(VLOOKUP(Tabla1[[#This Row],[EMPLEADO]],IS[[NÓMINA]:[INGENIERO]],2,0),"OTROS")</f>
        <v>OTROS</v>
      </c>
    </row>
    <row r="798" spans="1:43" x14ac:dyDescent="0.25">
      <c r="A798" t="s">
        <v>4444</v>
      </c>
      <c r="B798">
        <v>1</v>
      </c>
      <c r="C798" t="s">
        <v>6785</v>
      </c>
      <c r="D798" t="s">
        <v>38</v>
      </c>
      <c r="E798" t="s">
        <v>76</v>
      </c>
      <c r="F798" t="s">
        <v>6786</v>
      </c>
      <c r="G798" s="17" t="s">
        <v>6344</v>
      </c>
      <c r="H798" t="s">
        <v>646</v>
      </c>
      <c r="I798" t="s">
        <v>43</v>
      </c>
      <c r="J798" t="s">
        <v>8</v>
      </c>
      <c r="K798" t="s">
        <v>102</v>
      </c>
      <c r="L798" t="s">
        <v>1608</v>
      </c>
      <c r="M798" t="s">
        <v>358</v>
      </c>
      <c r="N798">
        <v>0</v>
      </c>
      <c r="O798" t="s">
        <v>47</v>
      </c>
      <c r="P798">
        <v>4</v>
      </c>
      <c r="Q798" t="s">
        <v>207</v>
      </c>
      <c r="R798" t="s">
        <v>63</v>
      </c>
      <c r="S798" t="s">
        <v>64</v>
      </c>
      <c r="T798" t="s">
        <v>51</v>
      </c>
      <c r="U798" t="s">
        <v>209</v>
      </c>
      <c r="V798">
        <v>0</v>
      </c>
      <c r="W798" s="1">
        <v>0</v>
      </c>
      <c r="X798">
        <v>1</v>
      </c>
      <c r="Y798">
        <v>1.37</v>
      </c>
      <c r="Z798">
        <v>5</v>
      </c>
      <c r="AA798">
        <v>0.27400000000000002</v>
      </c>
      <c r="AB798" s="2">
        <v>0</v>
      </c>
      <c r="AC798" s="1">
        <v>0</v>
      </c>
      <c r="AD798" s="7">
        <v>43517</v>
      </c>
      <c r="AE798" s="7">
        <v>43517</v>
      </c>
      <c r="AF798">
        <v>0</v>
      </c>
      <c r="AG798" t="s">
        <v>53</v>
      </c>
      <c r="AH798" s="2">
        <v>0</v>
      </c>
      <c r="AI798" s="1">
        <v>0</v>
      </c>
      <c r="AJ798" s="1">
        <v>0</v>
      </c>
      <c r="AK798" s="6" t="str">
        <f>+IF(Tabla1[[#This Row],[REQUEST_TY]]="SR MANTENIMIENTO CORRECTIVO", "EMERGENCIA", "OTROS")</f>
        <v>EMERGENCIA</v>
      </c>
      <c r="AL798" s="6" t="str">
        <f>+_xlfn.IFS(Tabla1[[#This Row],[Veces obj]]&lt;=1,"0-1",Tabla1[[#This Row],[Veces obj]]&lt;=2,"1-2",Tabla1[[#This Row],[Veces obj]]&lt;=3,"2-3",TRUE,"&gt;3")</f>
        <v>0-1</v>
      </c>
      <c r="AM798" s="6" t="str">
        <f>+_xlfn.IFS(MONTH(Tabla1[[#This Row],[MES]])&lt;=3,"Q1",MONTH(Tabla1[[#This Row],[MES]])&lt;=6,"Q2",MONTH(Tabla1[[#This Row],[MES]])&lt;=9,"Q3",TRUE,"Q4")</f>
        <v>Q1</v>
      </c>
      <c r="AN798" t="str">
        <f>+IFERROR(VLOOKUP(Tabla1[[#This Row],[CUENTA]],CTAS[],2,0),"OTROS")</f>
        <v>OTROS</v>
      </c>
      <c r="AP798" t="str">
        <f>+IFERROR(VLOOKUP(Tabla1[[#This Row],[EMPLEADO]],IS[],3,0),"OTROS")</f>
        <v>OTROS</v>
      </c>
      <c r="AQ798" t="str">
        <f>+IFERROR(VLOOKUP(Tabla1[[#This Row],[EMPLEADO]],IS[[NÓMINA]:[INGENIERO]],2,0),"OTROS")</f>
        <v>OTROS</v>
      </c>
    </row>
    <row r="799" spans="1:43" x14ac:dyDescent="0.25">
      <c r="A799" t="s">
        <v>36</v>
      </c>
      <c r="B799">
        <v>1</v>
      </c>
      <c r="C799" t="s">
        <v>1695</v>
      </c>
      <c r="D799" t="s">
        <v>38</v>
      </c>
      <c r="E799" t="s">
        <v>332</v>
      </c>
      <c r="F799" t="s">
        <v>1696</v>
      </c>
      <c r="G799" s="17" t="s">
        <v>1697</v>
      </c>
      <c r="H799" t="s">
        <v>586</v>
      </c>
      <c r="I799" t="s">
        <v>43</v>
      </c>
      <c r="J799" t="s">
        <v>8</v>
      </c>
      <c r="K799" t="s">
        <v>59</v>
      </c>
      <c r="L799" t="s">
        <v>1225</v>
      </c>
      <c r="M799" t="s">
        <v>1226</v>
      </c>
      <c r="N799">
        <v>0</v>
      </c>
      <c r="O799" t="s">
        <v>47</v>
      </c>
      <c r="P799">
        <v>227</v>
      </c>
      <c r="Q799" t="s">
        <v>48</v>
      </c>
      <c r="R799" t="s">
        <v>317</v>
      </c>
      <c r="S799" t="s">
        <v>318</v>
      </c>
      <c r="T799" t="s">
        <v>51</v>
      </c>
      <c r="U799" t="s">
        <v>353</v>
      </c>
      <c r="V799">
        <v>1.1499999999999999</v>
      </c>
      <c r="W799" s="1">
        <v>1808.95</v>
      </c>
      <c r="X799">
        <v>1</v>
      </c>
      <c r="Y799">
        <v>1.1000000000000001</v>
      </c>
      <c r="Z799">
        <v>4</v>
      </c>
      <c r="AA799">
        <v>0.27500000000000002</v>
      </c>
      <c r="AB799" s="2">
        <v>0</v>
      </c>
      <c r="AC799" s="1">
        <v>0</v>
      </c>
      <c r="AD799" s="7">
        <v>43483</v>
      </c>
      <c r="AE799" s="7">
        <v>43486</v>
      </c>
      <c r="AF799">
        <v>1</v>
      </c>
      <c r="AG799" t="s">
        <v>53</v>
      </c>
      <c r="AH799" s="2">
        <v>0</v>
      </c>
      <c r="AI799" s="1">
        <v>0</v>
      </c>
      <c r="AJ799" s="1">
        <v>0</v>
      </c>
      <c r="AK799" s="6" t="str">
        <f>+IF(Tabla1[[#This Row],[REQUEST_TY]]="SR MANTENIMIENTO CORRECTIVO", "EMERGENCIA", "OTROS")</f>
        <v>EMERGENCIA</v>
      </c>
      <c r="AL799" s="6" t="str">
        <f>+_xlfn.IFS(Tabla1[[#This Row],[Veces obj]]&lt;=1,"0-1",Tabla1[[#This Row],[Veces obj]]&lt;=2,"1-2",Tabla1[[#This Row],[Veces obj]]&lt;=3,"2-3",TRUE,"&gt;3")</f>
        <v>0-1</v>
      </c>
      <c r="AM799" s="6" t="str">
        <f>+_xlfn.IFS(MONTH(Tabla1[[#This Row],[MES]])&lt;=3,"Q1",MONTH(Tabla1[[#This Row],[MES]])&lt;=6,"Q2",MONTH(Tabla1[[#This Row],[MES]])&lt;=9,"Q3",TRUE,"Q4")</f>
        <v>Q1</v>
      </c>
      <c r="AN799" t="str">
        <f>+IFERROR(VLOOKUP(Tabla1[[#This Row],[CUENTA]],CTAS[],2,0),"OTROS")</f>
        <v>OTROS</v>
      </c>
      <c r="AP799" t="str">
        <f>+IFERROR(VLOOKUP(Tabla1[[#This Row],[EMPLEADO]],IS[],3,0),"OTROS")</f>
        <v>OTROS</v>
      </c>
      <c r="AQ799" t="str">
        <f>+IFERROR(VLOOKUP(Tabla1[[#This Row],[EMPLEADO]],IS[[NÓMINA]:[INGENIERO]],2,0),"OTROS")</f>
        <v>OTROS</v>
      </c>
    </row>
    <row r="800" spans="1:43" x14ac:dyDescent="0.25">
      <c r="A800" t="s">
        <v>36</v>
      </c>
      <c r="B800">
        <v>1</v>
      </c>
      <c r="C800" t="s">
        <v>1698</v>
      </c>
      <c r="D800" t="s">
        <v>38</v>
      </c>
      <c r="E800" t="s">
        <v>725</v>
      </c>
      <c r="F800" t="s">
        <v>1699</v>
      </c>
      <c r="G800" s="17" t="s">
        <v>1700</v>
      </c>
      <c r="H800" t="s">
        <v>213</v>
      </c>
      <c r="I800" t="s">
        <v>43</v>
      </c>
      <c r="J800" t="s">
        <v>8</v>
      </c>
      <c r="K800" t="s">
        <v>102</v>
      </c>
      <c r="L800" t="s">
        <v>1142</v>
      </c>
      <c r="M800" t="s">
        <v>640</v>
      </c>
      <c r="N800">
        <v>0</v>
      </c>
      <c r="O800" t="s">
        <v>47</v>
      </c>
      <c r="P800">
        <v>161</v>
      </c>
      <c r="Q800" t="s">
        <v>48</v>
      </c>
      <c r="R800" t="s">
        <v>223</v>
      </c>
      <c r="S800" t="s">
        <v>139</v>
      </c>
      <c r="T800" t="s">
        <v>51</v>
      </c>
      <c r="U800" t="s">
        <v>353</v>
      </c>
      <c r="V800">
        <v>1.1499999999999999</v>
      </c>
      <c r="W800" s="1">
        <v>1808.95</v>
      </c>
      <c r="X800">
        <v>1</v>
      </c>
      <c r="Y800">
        <v>1.1000000000000001</v>
      </c>
      <c r="Z800">
        <v>4</v>
      </c>
      <c r="AA800">
        <v>0.27500000000000002</v>
      </c>
      <c r="AB800" s="2">
        <v>0</v>
      </c>
      <c r="AC800" s="1">
        <v>0</v>
      </c>
      <c r="AD800" s="7">
        <v>43487</v>
      </c>
      <c r="AE800" s="7">
        <v>43488</v>
      </c>
      <c r="AF800">
        <v>1</v>
      </c>
      <c r="AG800" t="s">
        <v>53</v>
      </c>
      <c r="AH800" s="2">
        <v>0</v>
      </c>
      <c r="AI800" s="1">
        <v>0</v>
      </c>
      <c r="AJ800" s="1">
        <v>0</v>
      </c>
      <c r="AK800" s="6" t="str">
        <f>+IF(Tabla1[[#This Row],[REQUEST_TY]]="SR MANTENIMIENTO CORRECTIVO", "EMERGENCIA", "OTROS")</f>
        <v>EMERGENCIA</v>
      </c>
      <c r="AL800" s="6" t="str">
        <f>+_xlfn.IFS(Tabla1[[#This Row],[Veces obj]]&lt;=1,"0-1",Tabla1[[#This Row],[Veces obj]]&lt;=2,"1-2",Tabla1[[#This Row],[Veces obj]]&lt;=3,"2-3",TRUE,"&gt;3")</f>
        <v>0-1</v>
      </c>
      <c r="AM800" s="6" t="str">
        <f>+_xlfn.IFS(MONTH(Tabla1[[#This Row],[MES]])&lt;=3,"Q1",MONTH(Tabla1[[#This Row],[MES]])&lt;=6,"Q2",MONTH(Tabla1[[#This Row],[MES]])&lt;=9,"Q3",TRUE,"Q4")</f>
        <v>Q1</v>
      </c>
      <c r="AN800" t="str">
        <f>+IFERROR(VLOOKUP(Tabla1[[#This Row],[CUENTA]],CTAS[],2,0),"OTROS")</f>
        <v>OTROS</v>
      </c>
      <c r="AP800" t="str">
        <f>+IFERROR(VLOOKUP(Tabla1[[#This Row],[EMPLEADO]],IS[],3,0),"OTROS")</f>
        <v>OTROS</v>
      </c>
      <c r="AQ800" t="str">
        <f>+IFERROR(VLOOKUP(Tabla1[[#This Row],[EMPLEADO]],IS[[NÓMINA]:[INGENIERO]],2,0),"OTROS")</f>
        <v>OTROS</v>
      </c>
    </row>
    <row r="801" spans="1:43" x14ac:dyDescent="0.25">
      <c r="A801" t="s">
        <v>4444</v>
      </c>
      <c r="B801">
        <v>1</v>
      </c>
      <c r="C801" t="s">
        <v>5110</v>
      </c>
      <c r="D801" t="s">
        <v>38</v>
      </c>
      <c r="E801" t="s">
        <v>133</v>
      </c>
      <c r="F801" t="s">
        <v>5111</v>
      </c>
      <c r="G801" s="17" t="s">
        <v>3343</v>
      </c>
      <c r="H801" t="s">
        <v>220</v>
      </c>
      <c r="I801" t="s">
        <v>43</v>
      </c>
      <c r="J801" t="s">
        <v>8</v>
      </c>
      <c r="K801" t="s">
        <v>59</v>
      </c>
      <c r="L801" t="s">
        <v>3344</v>
      </c>
      <c r="M801" t="s">
        <v>736</v>
      </c>
      <c r="N801">
        <v>0</v>
      </c>
      <c r="O801" t="s">
        <v>47</v>
      </c>
      <c r="P801">
        <v>45</v>
      </c>
      <c r="Q801" t="s">
        <v>82</v>
      </c>
      <c r="R801" t="s">
        <v>138</v>
      </c>
      <c r="S801" t="s">
        <v>139</v>
      </c>
      <c r="T801" t="s">
        <v>51</v>
      </c>
      <c r="U801" t="s">
        <v>140</v>
      </c>
      <c r="V801">
        <v>1.1000000000000001</v>
      </c>
      <c r="W801" s="1">
        <v>1730.3000000000004</v>
      </c>
      <c r="X801">
        <v>1</v>
      </c>
      <c r="Y801">
        <v>1.1000000000000001</v>
      </c>
      <c r="Z801">
        <v>4</v>
      </c>
      <c r="AA801">
        <v>0.27500000000000002</v>
      </c>
      <c r="AB801" s="2">
        <v>0</v>
      </c>
      <c r="AC801" s="1">
        <v>0</v>
      </c>
      <c r="AD801" s="7">
        <v>43502</v>
      </c>
      <c r="AE801" s="7">
        <v>43502</v>
      </c>
      <c r="AF801">
        <v>0</v>
      </c>
      <c r="AG801" t="s">
        <v>53</v>
      </c>
      <c r="AH801" s="2">
        <v>0</v>
      </c>
      <c r="AI801" s="1">
        <v>0</v>
      </c>
      <c r="AJ801" s="1">
        <v>0</v>
      </c>
      <c r="AK801" s="6" t="str">
        <f>+IF(Tabla1[[#This Row],[REQUEST_TY]]="SR MANTENIMIENTO CORRECTIVO", "EMERGENCIA", "OTROS")</f>
        <v>EMERGENCIA</v>
      </c>
      <c r="AL801" s="6" t="str">
        <f>+_xlfn.IFS(Tabla1[[#This Row],[Veces obj]]&lt;=1,"0-1",Tabla1[[#This Row],[Veces obj]]&lt;=2,"1-2",Tabla1[[#This Row],[Veces obj]]&lt;=3,"2-3",TRUE,"&gt;3")</f>
        <v>0-1</v>
      </c>
      <c r="AM801" s="6" t="str">
        <f>+_xlfn.IFS(MONTH(Tabla1[[#This Row],[MES]])&lt;=3,"Q1",MONTH(Tabla1[[#This Row],[MES]])&lt;=6,"Q2",MONTH(Tabla1[[#This Row],[MES]])&lt;=9,"Q3",TRUE,"Q4")</f>
        <v>Q1</v>
      </c>
      <c r="AN801" t="str">
        <f>+IFERROR(VLOOKUP(Tabla1[[#This Row],[CUENTA]],CTAS[],2,0),"OTROS")</f>
        <v>OTROS</v>
      </c>
      <c r="AP801" t="str">
        <f>+IFERROR(VLOOKUP(Tabla1[[#This Row],[EMPLEADO]],IS[],3,0),"OTROS")</f>
        <v>OTROS</v>
      </c>
      <c r="AQ801" t="str">
        <f>+IFERROR(VLOOKUP(Tabla1[[#This Row],[EMPLEADO]],IS[[NÓMINA]:[INGENIERO]],2,0),"OTROS")</f>
        <v>OTROS</v>
      </c>
    </row>
    <row r="802" spans="1:43" x14ac:dyDescent="0.25">
      <c r="A802" t="s">
        <v>4444</v>
      </c>
      <c r="B802">
        <v>1</v>
      </c>
      <c r="C802" t="s">
        <v>5207</v>
      </c>
      <c r="D802" t="s">
        <v>38</v>
      </c>
      <c r="E802" t="s">
        <v>332</v>
      </c>
      <c r="F802" t="s">
        <v>5208</v>
      </c>
      <c r="G802" s="17" t="s">
        <v>334</v>
      </c>
      <c r="H802" t="s">
        <v>70</v>
      </c>
      <c r="I802" t="s">
        <v>43</v>
      </c>
      <c r="J802" t="s">
        <v>8</v>
      </c>
      <c r="K802" t="s">
        <v>234</v>
      </c>
      <c r="L802" t="s">
        <v>93</v>
      </c>
      <c r="M802" t="s">
        <v>94</v>
      </c>
      <c r="N802">
        <v>1</v>
      </c>
      <c r="O802" t="s">
        <v>47</v>
      </c>
      <c r="P802">
        <v>14</v>
      </c>
      <c r="Q802" t="s">
        <v>194</v>
      </c>
      <c r="R802" t="s">
        <v>317</v>
      </c>
      <c r="S802" t="s">
        <v>318</v>
      </c>
      <c r="T802" t="s">
        <v>51</v>
      </c>
      <c r="U802" t="s">
        <v>224</v>
      </c>
      <c r="V802">
        <v>0.8</v>
      </c>
      <c r="W802" s="1">
        <v>0</v>
      </c>
      <c r="X802">
        <v>1</v>
      </c>
      <c r="Y802">
        <v>1.1000000000000001</v>
      </c>
      <c r="Z802">
        <v>4</v>
      </c>
      <c r="AA802">
        <v>0.27500000000000002</v>
      </c>
      <c r="AB802" s="2">
        <v>0</v>
      </c>
      <c r="AC802" s="1">
        <v>0</v>
      </c>
      <c r="AD802" s="7">
        <v>43502</v>
      </c>
      <c r="AE802" s="7">
        <v>43502</v>
      </c>
      <c r="AF802">
        <v>0</v>
      </c>
      <c r="AG802" t="s">
        <v>53</v>
      </c>
      <c r="AH802" s="2">
        <v>0</v>
      </c>
      <c r="AI802" s="1">
        <v>0</v>
      </c>
      <c r="AJ802" s="1">
        <v>0</v>
      </c>
      <c r="AK802" s="6" t="str">
        <f>+IF(Tabla1[[#This Row],[REQUEST_TY]]="SR MANTENIMIENTO CORRECTIVO", "EMERGENCIA", "OTROS")</f>
        <v>EMERGENCIA</v>
      </c>
      <c r="AL802" s="6" t="str">
        <f>+_xlfn.IFS(Tabla1[[#This Row],[Veces obj]]&lt;=1,"0-1",Tabla1[[#This Row],[Veces obj]]&lt;=2,"1-2",Tabla1[[#This Row],[Veces obj]]&lt;=3,"2-3",TRUE,"&gt;3")</f>
        <v>0-1</v>
      </c>
      <c r="AM802" s="6" t="str">
        <f>+_xlfn.IFS(MONTH(Tabla1[[#This Row],[MES]])&lt;=3,"Q1",MONTH(Tabla1[[#This Row],[MES]])&lt;=6,"Q2",MONTH(Tabla1[[#This Row],[MES]])&lt;=9,"Q3",TRUE,"Q4")</f>
        <v>Q1</v>
      </c>
      <c r="AN802" t="str">
        <f>+IFERROR(VLOOKUP(Tabla1[[#This Row],[CUENTA]],CTAS[],2,0),"OTROS")</f>
        <v>OTROS</v>
      </c>
      <c r="AP802" t="str">
        <f>+IFERROR(VLOOKUP(Tabla1[[#This Row],[EMPLEADO]],IS[],3,0),"OTROS")</f>
        <v>OTROS</v>
      </c>
      <c r="AQ802" t="str">
        <f>+IFERROR(VLOOKUP(Tabla1[[#This Row],[EMPLEADO]],IS[[NÓMINA]:[INGENIERO]],2,0),"OTROS")</f>
        <v>OTROS</v>
      </c>
    </row>
    <row r="803" spans="1:43" x14ac:dyDescent="0.25">
      <c r="A803" t="s">
        <v>4444</v>
      </c>
      <c r="B803">
        <v>1</v>
      </c>
      <c r="C803" t="s">
        <v>6282</v>
      </c>
      <c r="D803" t="s">
        <v>38</v>
      </c>
      <c r="E803" t="s">
        <v>133</v>
      </c>
      <c r="F803" t="s">
        <v>6283</v>
      </c>
      <c r="G803" s="17" t="s">
        <v>1836</v>
      </c>
      <c r="H803" t="s">
        <v>58</v>
      </c>
      <c r="I803" t="s">
        <v>43</v>
      </c>
      <c r="J803" t="s">
        <v>8</v>
      </c>
      <c r="K803" t="s">
        <v>59</v>
      </c>
      <c r="L803" t="s">
        <v>1598</v>
      </c>
      <c r="M803" t="s">
        <v>222</v>
      </c>
      <c r="N803">
        <v>0</v>
      </c>
      <c r="O803" t="s">
        <v>47</v>
      </c>
      <c r="P803">
        <v>10</v>
      </c>
      <c r="Q803" t="s">
        <v>194</v>
      </c>
      <c r="R803" t="s">
        <v>138</v>
      </c>
      <c r="S803" t="s">
        <v>139</v>
      </c>
      <c r="T803" t="s">
        <v>51</v>
      </c>
      <c r="U803" t="s">
        <v>224</v>
      </c>
      <c r="V803">
        <v>0.8</v>
      </c>
      <c r="W803" s="1">
        <v>1258.4000000000003</v>
      </c>
      <c r="X803">
        <v>1</v>
      </c>
      <c r="Y803">
        <v>1.1000000000000001</v>
      </c>
      <c r="Z803">
        <v>4</v>
      </c>
      <c r="AA803">
        <v>0.27500000000000002</v>
      </c>
      <c r="AB803" s="2">
        <v>0</v>
      </c>
      <c r="AC803" s="1">
        <v>0</v>
      </c>
      <c r="AD803" s="7">
        <v>43511</v>
      </c>
      <c r="AE803" s="7">
        <v>43514</v>
      </c>
      <c r="AF803">
        <v>1</v>
      </c>
      <c r="AG803" t="s">
        <v>53</v>
      </c>
      <c r="AH803" s="2">
        <v>0</v>
      </c>
      <c r="AI803" s="1">
        <v>0</v>
      </c>
      <c r="AJ803" s="1">
        <v>0</v>
      </c>
      <c r="AK803" s="6" t="str">
        <f>+IF(Tabla1[[#This Row],[REQUEST_TY]]="SR MANTENIMIENTO CORRECTIVO", "EMERGENCIA", "OTROS")</f>
        <v>EMERGENCIA</v>
      </c>
      <c r="AL803" s="6" t="str">
        <f>+_xlfn.IFS(Tabla1[[#This Row],[Veces obj]]&lt;=1,"0-1",Tabla1[[#This Row],[Veces obj]]&lt;=2,"1-2",Tabla1[[#This Row],[Veces obj]]&lt;=3,"2-3",TRUE,"&gt;3")</f>
        <v>0-1</v>
      </c>
      <c r="AM803" s="6" t="str">
        <f>+_xlfn.IFS(MONTH(Tabla1[[#This Row],[MES]])&lt;=3,"Q1",MONTH(Tabla1[[#This Row],[MES]])&lt;=6,"Q2",MONTH(Tabla1[[#This Row],[MES]])&lt;=9,"Q3",TRUE,"Q4")</f>
        <v>Q1</v>
      </c>
      <c r="AN803" t="str">
        <f>+IFERROR(VLOOKUP(Tabla1[[#This Row],[CUENTA]],CTAS[],2,0),"OTROS")</f>
        <v>OTROS</v>
      </c>
      <c r="AP803" t="str">
        <f>+IFERROR(VLOOKUP(Tabla1[[#This Row],[EMPLEADO]],IS[],3,0),"OTROS")</f>
        <v>OTROS</v>
      </c>
      <c r="AQ803" t="str">
        <f>+IFERROR(VLOOKUP(Tabla1[[#This Row],[EMPLEADO]],IS[[NÓMINA]:[INGENIERO]],2,0),"OTROS")</f>
        <v>OTROS</v>
      </c>
    </row>
    <row r="804" spans="1:43" x14ac:dyDescent="0.25">
      <c r="A804" t="s">
        <v>36</v>
      </c>
      <c r="B804">
        <v>1</v>
      </c>
      <c r="C804" t="s">
        <v>1701</v>
      </c>
      <c r="D804" t="s">
        <v>38</v>
      </c>
      <c r="E804" t="s">
        <v>76</v>
      </c>
      <c r="F804" t="s">
        <v>1702</v>
      </c>
      <c r="G804" s="17" t="s">
        <v>1620</v>
      </c>
      <c r="H804" t="s">
        <v>58</v>
      </c>
      <c r="I804" t="s">
        <v>43</v>
      </c>
      <c r="J804" t="s">
        <v>8</v>
      </c>
      <c r="K804" t="s">
        <v>102</v>
      </c>
      <c r="L804" t="s">
        <v>1621</v>
      </c>
      <c r="M804" t="s">
        <v>736</v>
      </c>
      <c r="N804">
        <v>0</v>
      </c>
      <c r="O804" t="s">
        <v>47</v>
      </c>
      <c r="P804">
        <v>57</v>
      </c>
      <c r="Q804" t="s">
        <v>82</v>
      </c>
      <c r="R804" t="s">
        <v>63</v>
      </c>
      <c r="S804" t="s">
        <v>64</v>
      </c>
      <c r="T804" t="s">
        <v>51</v>
      </c>
      <c r="U804" t="s">
        <v>83</v>
      </c>
      <c r="V804">
        <v>1.05</v>
      </c>
      <c r="W804" s="1">
        <v>1433.25</v>
      </c>
      <c r="X804">
        <v>1</v>
      </c>
      <c r="Y804">
        <v>1.38</v>
      </c>
      <c r="Z804">
        <v>5</v>
      </c>
      <c r="AA804">
        <v>0.27599999999999997</v>
      </c>
      <c r="AB804" s="2">
        <v>0</v>
      </c>
      <c r="AC804" s="1">
        <v>0</v>
      </c>
      <c r="AD804" s="7">
        <v>43482</v>
      </c>
      <c r="AE804" s="7">
        <v>43483</v>
      </c>
      <c r="AF804">
        <v>1</v>
      </c>
      <c r="AG804" t="s">
        <v>53</v>
      </c>
      <c r="AH804" s="2">
        <v>0</v>
      </c>
      <c r="AI804" s="1">
        <v>0</v>
      </c>
      <c r="AJ804" s="1">
        <v>0</v>
      </c>
      <c r="AK804" s="6" t="str">
        <f>+IF(Tabla1[[#This Row],[REQUEST_TY]]="SR MANTENIMIENTO CORRECTIVO", "EMERGENCIA", "OTROS")</f>
        <v>EMERGENCIA</v>
      </c>
      <c r="AL804" s="6" t="str">
        <f>+_xlfn.IFS(Tabla1[[#This Row],[Veces obj]]&lt;=1,"0-1",Tabla1[[#This Row],[Veces obj]]&lt;=2,"1-2",Tabla1[[#This Row],[Veces obj]]&lt;=3,"2-3",TRUE,"&gt;3")</f>
        <v>0-1</v>
      </c>
      <c r="AM804" s="6" t="str">
        <f>+_xlfn.IFS(MONTH(Tabla1[[#This Row],[MES]])&lt;=3,"Q1",MONTH(Tabla1[[#This Row],[MES]])&lt;=6,"Q2",MONTH(Tabla1[[#This Row],[MES]])&lt;=9,"Q3",TRUE,"Q4")</f>
        <v>Q1</v>
      </c>
      <c r="AN804" t="str">
        <f>+IFERROR(VLOOKUP(Tabla1[[#This Row],[CUENTA]],CTAS[],2,0),"OTROS")</f>
        <v>OTROS</v>
      </c>
      <c r="AP804" t="str">
        <f>+IFERROR(VLOOKUP(Tabla1[[#This Row],[EMPLEADO]],IS[],3,0),"OTROS")</f>
        <v>OTROS</v>
      </c>
      <c r="AQ804" t="str">
        <f>+IFERROR(VLOOKUP(Tabla1[[#This Row],[EMPLEADO]],IS[[NÓMINA]:[INGENIERO]],2,0),"OTROS")</f>
        <v>OTROS</v>
      </c>
    </row>
    <row r="805" spans="1:43" x14ac:dyDescent="0.25">
      <c r="A805" t="s">
        <v>36</v>
      </c>
      <c r="B805">
        <v>1</v>
      </c>
      <c r="C805" t="s">
        <v>1703</v>
      </c>
      <c r="D805" t="s">
        <v>38</v>
      </c>
      <c r="E805" t="s">
        <v>76</v>
      </c>
      <c r="F805" t="s">
        <v>1704</v>
      </c>
      <c r="G805" s="17" t="s">
        <v>1705</v>
      </c>
      <c r="H805" t="s">
        <v>1572</v>
      </c>
      <c r="I805" t="s">
        <v>43</v>
      </c>
      <c r="J805" t="s">
        <v>8</v>
      </c>
      <c r="K805" t="s">
        <v>59</v>
      </c>
      <c r="L805" t="s">
        <v>1706</v>
      </c>
      <c r="M805" t="s">
        <v>1707</v>
      </c>
      <c r="N805">
        <v>0</v>
      </c>
      <c r="O805" t="s">
        <v>47</v>
      </c>
      <c r="P805">
        <v>43</v>
      </c>
      <c r="Q805" t="s">
        <v>82</v>
      </c>
      <c r="R805" t="s">
        <v>63</v>
      </c>
      <c r="S805" t="s">
        <v>64</v>
      </c>
      <c r="T805" t="s">
        <v>51</v>
      </c>
      <c r="U805" t="s">
        <v>83</v>
      </c>
      <c r="V805">
        <v>1.05</v>
      </c>
      <c r="W805" s="1">
        <v>1433.25</v>
      </c>
      <c r="X805">
        <v>1</v>
      </c>
      <c r="Y805">
        <v>1.38</v>
      </c>
      <c r="Z805">
        <v>5</v>
      </c>
      <c r="AA805">
        <v>0.27599999999999997</v>
      </c>
      <c r="AB805" s="2">
        <v>0</v>
      </c>
      <c r="AC805" s="1">
        <v>0</v>
      </c>
      <c r="AD805" s="7">
        <v>43488</v>
      </c>
      <c r="AE805" s="7">
        <v>43488</v>
      </c>
      <c r="AF805">
        <v>0</v>
      </c>
      <c r="AG805" t="s">
        <v>53</v>
      </c>
      <c r="AH805" s="2">
        <v>0</v>
      </c>
      <c r="AI805" s="1">
        <v>0</v>
      </c>
      <c r="AJ805" s="1">
        <v>0</v>
      </c>
      <c r="AK805" s="6" t="str">
        <f>+IF(Tabla1[[#This Row],[REQUEST_TY]]="SR MANTENIMIENTO CORRECTIVO", "EMERGENCIA", "OTROS")</f>
        <v>EMERGENCIA</v>
      </c>
      <c r="AL805" s="6" t="str">
        <f>+_xlfn.IFS(Tabla1[[#This Row],[Veces obj]]&lt;=1,"0-1",Tabla1[[#This Row],[Veces obj]]&lt;=2,"1-2",Tabla1[[#This Row],[Veces obj]]&lt;=3,"2-3",TRUE,"&gt;3")</f>
        <v>0-1</v>
      </c>
      <c r="AM805" s="6" t="str">
        <f>+_xlfn.IFS(MONTH(Tabla1[[#This Row],[MES]])&lt;=3,"Q1",MONTH(Tabla1[[#This Row],[MES]])&lt;=6,"Q2",MONTH(Tabla1[[#This Row],[MES]])&lt;=9,"Q3",TRUE,"Q4")</f>
        <v>Q1</v>
      </c>
      <c r="AN805" t="str">
        <f>+IFERROR(VLOOKUP(Tabla1[[#This Row],[CUENTA]],CTAS[],2,0),"OTROS")</f>
        <v>OTROS</v>
      </c>
      <c r="AP805" t="str">
        <f>+IFERROR(VLOOKUP(Tabla1[[#This Row],[EMPLEADO]],IS[],3,0),"OTROS")</f>
        <v>OTROS</v>
      </c>
      <c r="AQ805" t="str">
        <f>+IFERROR(VLOOKUP(Tabla1[[#This Row],[EMPLEADO]],IS[[NÓMINA]:[INGENIERO]],2,0),"OTROS")</f>
        <v>OTROS</v>
      </c>
    </row>
    <row r="806" spans="1:43" x14ac:dyDescent="0.25">
      <c r="A806" t="s">
        <v>4444</v>
      </c>
      <c r="B806">
        <v>1</v>
      </c>
      <c r="C806" t="s">
        <v>4712</v>
      </c>
      <c r="D806" t="s">
        <v>38</v>
      </c>
      <c r="E806" t="s">
        <v>4713</v>
      </c>
      <c r="F806" t="s">
        <v>4714</v>
      </c>
      <c r="G806" s="17" t="s">
        <v>4715</v>
      </c>
      <c r="H806" t="s">
        <v>136</v>
      </c>
      <c r="I806" t="s">
        <v>43</v>
      </c>
      <c r="J806" t="s">
        <v>8</v>
      </c>
      <c r="K806" t="s">
        <v>4716</v>
      </c>
      <c r="L806" t="s">
        <v>4717</v>
      </c>
      <c r="M806" t="s">
        <v>736</v>
      </c>
      <c r="N806">
        <v>0</v>
      </c>
      <c r="O806" t="s">
        <v>47</v>
      </c>
      <c r="P806">
        <v>2618</v>
      </c>
      <c r="Q806" t="s">
        <v>48</v>
      </c>
      <c r="R806" t="s">
        <v>4718</v>
      </c>
      <c r="S806" t="s">
        <v>64</v>
      </c>
      <c r="T806" t="s">
        <v>51</v>
      </c>
      <c r="U806" t="s">
        <v>96</v>
      </c>
      <c r="V806">
        <v>1.1000000000000001</v>
      </c>
      <c r="W806" s="1">
        <v>1501.5000000000002</v>
      </c>
      <c r="X806">
        <v>1</v>
      </c>
      <c r="Y806">
        <v>1.38</v>
      </c>
      <c r="Z806">
        <v>5</v>
      </c>
      <c r="AA806">
        <v>0.27599999999999997</v>
      </c>
      <c r="AB806" s="2">
        <v>0</v>
      </c>
      <c r="AC806" s="1">
        <v>0</v>
      </c>
      <c r="AD806" s="7">
        <v>43522</v>
      </c>
      <c r="AE806" s="7">
        <v>43522</v>
      </c>
      <c r="AF806">
        <v>0</v>
      </c>
      <c r="AG806" t="s">
        <v>53</v>
      </c>
      <c r="AH806" s="2">
        <v>0</v>
      </c>
      <c r="AI806" s="1">
        <v>0</v>
      </c>
      <c r="AJ806" s="1">
        <v>0</v>
      </c>
      <c r="AK806" s="6" t="str">
        <f>+IF(Tabla1[[#This Row],[REQUEST_TY]]="SR MANTENIMIENTO CORRECTIVO", "EMERGENCIA", "OTROS")</f>
        <v>EMERGENCIA</v>
      </c>
      <c r="AL806" s="6" t="str">
        <f>+_xlfn.IFS(Tabla1[[#This Row],[Veces obj]]&lt;=1,"0-1",Tabla1[[#This Row],[Veces obj]]&lt;=2,"1-2",Tabla1[[#This Row],[Veces obj]]&lt;=3,"2-3",TRUE,"&gt;3")</f>
        <v>0-1</v>
      </c>
      <c r="AM806" s="6" t="str">
        <f>+_xlfn.IFS(MONTH(Tabla1[[#This Row],[MES]])&lt;=3,"Q1",MONTH(Tabla1[[#This Row],[MES]])&lt;=6,"Q2",MONTH(Tabla1[[#This Row],[MES]])&lt;=9,"Q3",TRUE,"Q4")</f>
        <v>Q1</v>
      </c>
      <c r="AN806" t="str">
        <f>+IFERROR(VLOOKUP(Tabla1[[#This Row],[CUENTA]],CTAS[],2,0),"OTROS")</f>
        <v>OTROS</v>
      </c>
      <c r="AP806" t="str">
        <f>+IFERROR(VLOOKUP(Tabla1[[#This Row],[EMPLEADO]],IS[],3,0),"OTROS")</f>
        <v>OTROS</v>
      </c>
      <c r="AQ806" t="str">
        <f>+IFERROR(VLOOKUP(Tabla1[[#This Row],[EMPLEADO]],IS[[NÓMINA]:[INGENIERO]],2,0),"OTROS")</f>
        <v>OTROS</v>
      </c>
    </row>
    <row r="807" spans="1:43" x14ac:dyDescent="0.25">
      <c r="A807" t="s">
        <v>4444</v>
      </c>
      <c r="B807">
        <v>1</v>
      </c>
      <c r="C807" t="s">
        <v>5220</v>
      </c>
      <c r="D807" t="s">
        <v>38</v>
      </c>
      <c r="E807" t="s">
        <v>3627</v>
      </c>
      <c r="F807" t="s">
        <v>5221</v>
      </c>
      <c r="G807" s="17" t="s">
        <v>5222</v>
      </c>
      <c r="H807" t="s">
        <v>297</v>
      </c>
      <c r="I807" t="s">
        <v>43</v>
      </c>
      <c r="J807" t="s">
        <v>8</v>
      </c>
      <c r="K807" t="s">
        <v>254</v>
      </c>
      <c r="L807" t="s">
        <v>1092</v>
      </c>
      <c r="M807" t="s">
        <v>73</v>
      </c>
      <c r="N807">
        <v>0</v>
      </c>
      <c r="O807" t="s">
        <v>47</v>
      </c>
      <c r="P807">
        <v>70</v>
      </c>
      <c r="Q807" t="s">
        <v>48</v>
      </c>
      <c r="R807" t="s">
        <v>49</v>
      </c>
      <c r="S807" t="s">
        <v>50</v>
      </c>
      <c r="T807" t="s">
        <v>51</v>
      </c>
      <c r="U807" t="s">
        <v>52</v>
      </c>
      <c r="V807">
        <v>1.05</v>
      </c>
      <c r="W807" s="1">
        <v>750.75000000000011</v>
      </c>
      <c r="X807">
        <v>1</v>
      </c>
      <c r="Y807">
        <v>0</v>
      </c>
      <c r="Z807">
        <v>5</v>
      </c>
      <c r="AA807">
        <v>0</v>
      </c>
      <c r="AB807" s="2">
        <v>0</v>
      </c>
      <c r="AC807" s="1">
        <v>0</v>
      </c>
      <c r="AD807" s="7">
        <v>43502</v>
      </c>
      <c r="AE807" s="7">
        <v>43503</v>
      </c>
      <c r="AF807">
        <v>1</v>
      </c>
      <c r="AG807" t="s">
        <v>53</v>
      </c>
      <c r="AH807" s="2">
        <v>0</v>
      </c>
      <c r="AI807" s="1">
        <v>0</v>
      </c>
      <c r="AJ807" s="1">
        <v>0</v>
      </c>
      <c r="AK807" s="6" t="str">
        <f>+IF(Tabla1[[#This Row],[REQUEST_TY]]="SR MANTENIMIENTO CORRECTIVO", "EMERGENCIA", "OTROS")</f>
        <v>EMERGENCIA</v>
      </c>
      <c r="AL807" s="6" t="str">
        <f>+_xlfn.IFS(Tabla1[[#This Row],[Veces obj]]&lt;=1,"0-1",Tabla1[[#This Row],[Veces obj]]&lt;=2,"1-2",Tabla1[[#This Row],[Veces obj]]&lt;=3,"2-3",TRUE,"&gt;3")</f>
        <v>0-1</v>
      </c>
      <c r="AM807" s="6" t="str">
        <f>+_xlfn.IFS(MONTH(Tabla1[[#This Row],[MES]])&lt;=3,"Q1",MONTH(Tabla1[[#This Row],[MES]])&lt;=6,"Q2",MONTH(Tabla1[[#This Row],[MES]])&lt;=9,"Q3",TRUE,"Q4")</f>
        <v>Q1</v>
      </c>
      <c r="AN807" t="str">
        <f>+IFERROR(VLOOKUP(Tabla1[[#This Row],[CUENTA]],CTAS[],2,0),"OTROS")</f>
        <v>OTROS</v>
      </c>
      <c r="AO807">
        <v>1</v>
      </c>
      <c r="AP807" t="str">
        <f>+IFERROR(VLOOKUP(Tabla1[[#This Row],[EMPLEADO]],IS[],3,0),"OTROS")</f>
        <v>JUAREZ</v>
      </c>
      <c r="AQ807" t="str">
        <f>+IFERROR(VLOOKUP(Tabla1[[#This Row],[EMPLEADO]],IS[[NÓMINA]:[INGENIERO]],2,0),"OTROS")</f>
        <v>ALFREDO TORRES</v>
      </c>
    </row>
    <row r="808" spans="1:43" x14ac:dyDescent="0.25">
      <c r="A808" t="s">
        <v>4444</v>
      </c>
      <c r="B808">
        <v>1</v>
      </c>
      <c r="C808" t="s">
        <v>5388</v>
      </c>
      <c r="D808" t="s">
        <v>38</v>
      </c>
      <c r="E808" t="s">
        <v>373</v>
      </c>
      <c r="F808" t="s">
        <v>5389</v>
      </c>
      <c r="G808" s="17" t="s">
        <v>5390</v>
      </c>
      <c r="H808" t="s">
        <v>1052</v>
      </c>
      <c r="I808" t="s">
        <v>43</v>
      </c>
      <c r="J808" t="s">
        <v>8</v>
      </c>
      <c r="K808" t="s">
        <v>102</v>
      </c>
      <c r="L808" t="s">
        <v>2051</v>
      </c>
      <c r="M808" t="s">
        <v>61</v>
      </c>
      <c r="N808">
        <v>0</v>
      </c>
      <c r="O808" t="s">
        <v>47</v>
      </c>
      <c r="P808">
        <v>203</v>
      </c>
      <c r="Q808" t="s">
        <v>48</v>
      </c>
      <c r="R808" t="s">
        <v>153</v>
      </c>
      <c r="S808" t="s">
        <v>50</v>
      </c>
      <c r="T808" t="s">
        <v>51</v>
      </c>
      <c r="U808" t="s">
        <v>52</v>
      </c>
      <c r="V808">
        <v>1.05</v>
      </c>
      <c r="W808" s="1">
        <v>750.75000000000011</v>
      </c>
      <c r="X808">
        <v>1</v>
      </c>
      <c r="Y808">
        <v>1.38</v>
      </c>
      <c r="Z808">
        <v>5</v>
      </c>
      <c r="AA808">
        <v>0.27599999999999997</v>
      </c>
      <c r="AB808" s="2">
        <v>0</v>
      </c>
      <c r="AC808" s="1">
        <v>0</v>
      </c>
      <c r="AD808" s="7">
        <v>43503</v>
      </c>
      <c r="AE808" s="7">
        <v>43503</v>
      </c>
      <c r="AF808">
        <v>0</v>
      </c>
      <c r="AG808" t="s">
        <v>53</v>
      </c>
      <c r="AH808" s="2">
        <v>0</v>
      </c>
      <c r="AI808" s="1">
        <v>0</v>
      </c>
      <c r="AJ808" s="1">
        <v>0</v>
      </c>
      <c r="AK808" s="6" t="str">
        <f>+IF(Tabla1[[#This Row],[REQUEST_TY]]="SR MANTENIMIENTO CORRECTIVO", "EMERGENCIA", "OTROS")</f>
        <v>EMERGENCIA</v>
      </c>
      <c r="AL808" s="6" t="str">
        <f>+_xlfn.IFS(Tabla1[[#This Row],[Veces obj]]&lt;=1,"0-1",Tabla1[[#This Row],[Veces obj]]&lt;=2,"1-2",Tabla1[[#This Row],[Veces obj]]&lt;=3,"2-3",TRUE,"&gt;3")</f>
        <v>0-1</v>
      </c>
      <c r="AM808" s="6" t="str">
        <f>+_xlfn.IFS(MONTH(Tabla1[[#This Row],[MES]])&lt;=3,"Q1",MONTH(Tabla1[[#This Row],[MES]])&lt;=6,"Q2",MONTH(Tabla1[[#This Row],[MES]])&lt;=9,"Q3",TRUE,"Q4")</f>
        <v>Q1</v>
      </c>
      <c r="AN808" t="str">
        <f>+IFERROR(VLOOKUP(Tabla1[[#This Row],[CUENTA]],CTAS[],2,0),"OTROS")</f>
        <v>OTROS</v>
      </c>
      <c r="AP808" t="str">
        <f>+IFERROR(VLOOKUP(Tabla1[[#This Row],[EMPLEADO]],IS[],3,0),"OTROS")</f>
        <v>OTROS</v>
      </c>
      <c r="AQ808" t="str">
        <f>+IFERROR(VLOOKUP(Tabla1[[#This Row],[EMPLEADO]],IS[[NÓMINA]:[INGENIERO]],2,0),"OTROS")</f>
        <v>OTROS</v>
      </c>
    </row>
    <row r="809" spans="1:43" x14ac:dyDescent="0.25">
      <c r="A809" t="s">
        <v>4444</v>
      </c>
      <c r="B809">
        <v>1</v>
      </c>
      <c r="C809" t="s">
        <v>5880</v>
      </c>
      <c r="D809" t="s">
        <v>38</v>
      </c>
      <c r="E809" t="s">
        <v>160</v>
      </c>
      <c r="F809" t="s">
        <v>5881</v>
      </c>
      <c r="G809" s="17" t="s">
        <v>701</v>
      </c>
      <c r="H809" t="s">
        <v>297</v>
      </c>
      <c r="I809" t="s">
        <v>43</v>
      </c>
      <c r="J809" t="s">
        <v>8</v>
      </c>
      <c r="K809" t="s">
        <v>240</v>
      </c>
      <c r="L809" t="s">
        <v>241</v>
      </c>
      <c r="M809" t="s">
        <v>94</v>
      </c>
      <c r="N809">
        <v>0</v>
      </c>
      <c r="O809" t="s">
        <v>47</v>
      </c>
      <c r="P809">
        <v>28</v>
      </c>
      <c r="Q809" t="s">
        <v>62</v>
      </c>
      <c r="R809" t="s">
        <v>49</v>
      </c>
      <c r="S809" t="s">
        <v>50</v>
      </c>
      <c r="T809" t="s">
        <v>51</v>
      </c>
      <c r="U809" t="s">
        <v>154</v>
      </c>
      <c r="V809">
        <v>0.6</v>
      </c>
      <c r="W809" s="1">
        <v>429.00000000000006</v>
      </c>
      <c r="X809">
        <v>1</v>
      </c>
      <c r="Y809">
        <v>0</v>
      </c>
      <c r="Z809">
        <v>5</v>
      </c>
      <c r="AA809">
        <v>0</v>
      </c>
      <c r="AB809" s="2">
        <v>0</v>
      </c>
      <c r="AC809" s="1">
        <v>0</v>
      </c>
      <c r="AD809" s="7">
        <v>43509</v>
      </c>
      <c r="AE809" s="7">
        <v>43509</v>
      </c>
      <c r="AF809">
        <v>0</v>
      </c>
      <c r="AG809" t="s">
        <v>53</v>
      </c>
      <c r="AH809" s="2">
        <v>0</v>
      </c>
      <c r="AI809" s="1">
        <v>0</v>
      </c>
      <c r="AJ809" s="1">
        <v>0</v>
      </c>
      <c r="AK809" s="6" t="str">
        <f>+IF(Tabla1[[#This Row],[REQUEST_TY]]="SR MANTENIMIENTO CORRECTIVO", "EMERGENCIA", "OTROS")</f>
        <v>EMERGENCIA</v>
      </c>
      <c r="AL809" s="6" t="str">
        <f>+_xlfn.IFS(Tabla1[[#This Row],[Veces obj]]&lt;=1,"0-1",Tabla1[[#This Row],[Veces obj]]&lt;=2,"1-2",Tabla1[[#This Row],[Veces obj]]&lt;=3,"2-3",TRUE,"&gt;3")</f>
        <v>0-1</v>
      </c>
      <c r="AM809" s="6" t="str">
        <f>+_xlfn.IFS(MONTH(Tabla1[[#This Row],[MES]])&lt;=3,"Q1",MONTH(Tabla1[[#This Row],[MES]])&lt;=6,"Q2",MONTH(Tabla1[[#This Row],[MES]])&lt;=9,"Q3",TRUE,"Q4")</f>
        <v>Q1</v>
      </c>
      <c r="AN809" t="str">
        <f>+IFERROR(VLOOKUP(Tabla1[[#This Row],[CUENTA]],CTAS[],2,0),"OTROS")</f>
        <v>OTROS</v>
      </c>
      <c r="AO809">
        <v>1</v>
      </c>
      <c r="AP809" t="str">
        <f>+IFERROR(VLOOKUP(Tabla1[[#This Row],[EMPLEADO]],IS[],3,0),"OTROS")</f>
        <v>JUAREZ</v>
      </c>
      <c r="AQ809" t="str">
        <f>+IFERROR(VLOOKUP(Tabla1[[#This Row],[EMPLEADO]],IS[[NÓMINA]:[INGENIERO]],2,0),"OTROS")</f>
        <v>ALFREDO TORRES</v>
      </c>
    </row>
    <row r="810" spans="1:43" x14ac:dyDescent="0.25">
      <c r="A810" t="s">
        <v>36</v>
      </c>
      <c r="B810">
        <v>1</v>
      </c>
      <c r="C810" t="s">
        <v>3426</v>
      </c>
      <c r="D810" t="s">
        <v>3346</v>
      </c>
      <c r="E810" t="s">
        <v>558</v>
      </c>
      <c r="F810" t="s">
        <v>3427</v>
      </c>
      <c r="G810" s="17" t="s">
        <v>3428</v>
      </c>
      <c r="H810" t="s">
        <v>42</v>
      </c>
      <c r="I810" t="s">
        <v>43</v>
      </c>
      <c r="J810" t="s">
        <v>8</v>
      </c>
      <c r="K810" t="s">
        <v>2237</v>
      </c>
      <c r="L810" t="s">
        <v>3429</v>
      </c>
      <c r="M810" t="s">
        <v>794</v>
      </c>
      <c r="N810">
        <v>1</v>
      </c>
      <c r="O810" t="s">
        <v>47</v>
      </c>
      <c r="P810" t="s">
        <v>822</v>
      </c>
      <c r="Q810" t="s">
        <v>48</v>
      </c>
      <c r="R810" t="s">
        <v>95</v>
      </c>
      <c r="S810" t="s">
        <v>64</v>
      </c>
      <c r="T810" t="s">
        <v>51</v>
      </c>
      <c r="U810" t="s">
        <v>96</v>
      </c>
      <c r="V810">
        <v>1</v>
      </c>
      <c r="W810" s="1">
        <v>0</v>
      </c>
      <c r="X810">
        <v>0</v>
      </c>
      <c r="Y810">
        <v>5</v>
      </c>
      <c r="Z810">
        <v>5</v>
      </c>
      <c r="AA810">
        <v>1</v>
      </c>
      <c r="AB810" s="2">
        <v>0</v>
      </c>
      <c r="AC810" s="1">
        <v>0</v>
      </c>
      <c r="AD810" s="7">
        <v>43472</v>
      </c>
      <c r="AE810" s="7">
        <v>43473</v>
      </c>
      <c r="AF810">
        <v>1</v>
      </c>
      <c r="AG810" t="s">
        <v>53</v>
      </c>
      <c r="AH810" s="2">
        <v>0</v>
      </c>
      <c r="AI810" s="1">
        <v>0</v>
      </c>
      <c r="AJ810" s="1">
        <v>0</v>
      </c>
      <c r="AK810" s="6" t="str">
        <f>+IF(Tabla1[[#This Row],[REQUEST_TY]]="SR MANTENIMIENTO CORRECTIVO", "EMERGENCIA", "OTROS")</f>
        <v>OTROS</v>
      </c>
      <c r="AL810" s="6" t="str">
        <f>+_xlfn.IFS(Tabla1[[#This Row],[Veces obj]]&lt;=1,"0-1",Tabla1[[#This Row],[Veces obj]]&lt;=2,"1-2",Tabla1[[#This Row],[Veces obj]]&lt;=3,"2-3",TRUE,"&gt;3")</f>
        <v>0-1</v>
      </c>
      <c r="AM810" s="6" t="str">
        <f>+_xlfn.IFS(MONTH(Tabla1[[#This Row],[MES]])&lt;=3,"Q1",MONTH(Tabla1[[#This Row],[MES]])&lt;=6,"Q2",MONTH(Tabla1[[#This Row],[MES]])&lt;=9,"Q3",TRUE,"Q4")</f>
        <v>Q1</v>
      </c>
      <c r="AN810" t="str">
        <f>+IFERROR(VLOOKUP(Tabla1[[#This Row],[CUENTA]],CTAS[],2,0),"OTROS")</f>
        <v>OTROS</v>
      </c>
      <c r="AP810" t="str">
        <f>+IFERROR(VLOOKUP(Tabla1[[#This Row],[EMPLEADO]],IS[],3,0),"OTROS")</f>
        <v>OTROS</v>
      </c>
      <c r="AQ810" t="str">
        <f>+IFERROR(VLOOKUP(Tabla1[[#This Row],[EMPLEADO]],IS[[NÓMINA]:[INGENIERO]],2,0),"OTROS")</f>
        <v>OTROS</v>
      </c>
    </row>
    <row r="811" spans="1:43" x14ac:dyDescent="0.25">
      <c r="A811" t="s">
        <v>36</v>
      </c>
      <c r="B811">
        <v>1</v>
      </c>
      <c r="C811" t="s">
        <v>1708</v>
      </c>
      <c r="D811" t="s">
        <v>38</v>
      </c>
      <c r="E811" t="s">
        <v>348</v>
      </c>
      <c r="F811" t="s">
        <v>1709</v>
      </c>
      <c r="G811" s="17" t="s">
        <v>1710</v>
      </c>
      <c r="H811" t="s">
        <v>213</v>
      </c>
      <c r="I811" t="s">
        <v>43</v>
      </c>
      <c r="J811" t="s">
        <v>8</v>
      </c>
      <c r="K811" t="s">
        <v>102</v>
      </c>
      <c r="L811" t="s">
        <v>1292</v>
      </c>
      <c r="M811" t="s">
        <v>215</v>
      </c>
      <c r="N811">
        <v>0</v>
      </c>
      <c r="O811" t="s">
        <v>47</v>
      </c>
      <c r="P811">
        <v>8</v>
      </c>
      <c r="Q811" t="s">
        <v>194</v>
      </c>
      <c r="R811" t="s">
        <v>223</v>
      </c>
      <c r="S811" t="s">
        <v>139</v>
      </c>
      <c r="T811" t="s">
        <v>51</v>
      </c>
      <c r="U811" t="s">
        <v>224</v>
      </c>
      <c r="V811">
        <v>0.8</v>
      </c>
      <c r="W811" s="1">
        <v>1258.4000000000003</v>
      </c>
      <c r="X811">
        <v>1</v>
      </c>
      <c r="Y811">
        <v>1.1100000000000001</v>
      </c>
      <c r="Z811">
        <v>4</v>
      </c>
      <c r="AA811">
        <v>0.27750000000000002</v>
      </c>
      <c r="AB811" s="2">
        <v>0</v>
      </c>
      <c r="AC811" s="1">
        <v>0</v>
      </c>
      <c r="AD811" s="7">
        <v>43487</v>
      </c>
      <c r="AE811" s="7">
        <v>43487</v>
      </c>
      <c r="AF811">
        <v>0</v>
      </c>
      <c r="AG811" t="s">
        <v>53</v>
      </c>
      <c r="AH811" s="2">
        <v>0</v>
      </c>
      <c r="AI811" s="1">
        <v>0</v>
      </c>
      <c r="AJ811" s="1">
        <v>0</v>
      </c>
      <c r="AK811" s="6" t="str">
        <f>+IF(Tabla1[[#This Row],[REQUEST_TY]]="SR MANTENIMIENTO CORRECTIVO", "EMERGENCIA", "OTROS")</f>
        <v>EMERGENCIA</v>
      </c>
      <c r="AL811" s="6" t="str">
        <f>+_xlfn.IFS(Tabla1[[#This Row],[Veces obj]]&lt;=1,"0-1",Tabla1[[#This Row],[Veces obj]]&lt;=2,"1-2",Tabla1[[#This Row],[Veces obj]]&lt;=3,"2-3",TRUE,"&gt;3")</f>
        <v>0-1</v>
      </c>
      <c r="AM811" s="6" t="str">
        <f>+_xlfn.IFS(MONTH(Tabla1[[#This Row],[MES]])&lt;=3,"Q1",MONTH(Tabla1[[#This Row],[MES]])&lt;=6,"Q2",MONTH(Tabla1[[#This Row],[MES]])&lt;=9,"Q3",TRUE,"Q4")</f>
        <v>Q1</v>
      </c>
      <c r="AN811" t="str">
        <f>+IFERROR(VLOOKUP(Tabla1[[#This Row],[CUENTA]],CTAS[],2,0),"OTROS")</f>
        <v>OTROS</v>
      </c>
      <c r="AP811" t="str">
        <f>+IFERROR(VLOOKUP(Tabla1[[#This Row],[EMPLEADO]],IS[],3,0),"OTROS")</f>
        <v>OTROS</v>
      </c>
      <c r="AQ811" t="str">
        <f>+IFERROR(VLOOKUP(Tabla1[[#This Row],[EMPLEADO]],IS[[NÓMINA]:[INGENIERO]],2,0),"OTROS")</f>
        <v>OTROS</v>
      </c>
    </row>
    <row r="812" spans="1:43" x14ac:dyDescent="0.25">
      <c r="A812" t="s">
        <v>4444</v>
      </c>
      <c r="B812">
        <v>1</v>
      </c>
      <c r="C812" t="s">
        <v>6482</v>
      </c>
      <c r="D812" t="s">
        <v>38</v>
      </c>
      <c r="E812" t="s">
        <v>39</v>
      </c>
      <c r="F812" t="s">
        <v>6483</v>
      </c>
      <c r="G812" s="17" t="s">
        <v>6484</v>
      </c>
      <c r="H812" t="s">
        <v>740</v>
      </c>
      <c r="I812" t="s">
        <v>43</v>
      </c>
      <c r="J812" t="s">
        <v>8</v>
      </c>
      <c r="K812" t="s">
        <v>6485</v>
      </c>
      <c r="L812" t="s">
        <v>6486</v>
      </c>
      <c r="M812" t="s">
        <v>951</v>
      </c>
      <c r="N812">
        <v>0</v>
      </c>
      <c r="O812" t="s">
        <v>47</v>
      </c>
      <c r="P812">
        <v>2636</v>
      </c>
      <c r="Q812" t="s">
        <v>48</v>
      </c>
      <c r="R812" t="s">
        <v>49</v>
      </c>
      <c r="S812" t="s">
        <v>50</v>
      </c>
      <c r="T812" t="s">
        <v>208</v>
      </c>
      <c r="U812" t="s">
        <v>52</v>
      </c>
      <c r="V812">
        <v>1.05</v>
      </c>
      <c r="W812" s="1">
        <v>750.75000000000011</v>
      </c>
      <c r="X812">
        <v>1</v>
      </c>
      <c r="Y812">
        <v>2.5</v>
      </c>
      <c r="Z812">
        <v>9</v>
      </c>
      <c r="AA812">
        <v>0.27777777777777779</v>
      </c>
      <c r="AB812" s="2">
        <v>0</v>
      </c>
      <c r="AC812" s="1">
        <v>0</v>
      </c>
      <c r="AD812" s="7">
        <v>43515</v>
      </c>
      <c r="AE812" s="7">
        <v>43515</v>
      </c>
      <c r="AF812">
        <v>0</v>
      </c>
      <c r="AG812" t="s">
        <v>53</v>
      </c>
      <c r="AH812" s="2">
        <v>0</v>
      </c>
      <c r="AI812" s="1">
        <v>0</v>
      </c>
      <c r="AJ812" s="1">
        <v>0</v>
      </c>
      <c r="AK812" s="6" t="str">
        <f>+IF(Tabla1[[#This Row],[REQUEST_TY]]="SR MANTENIMIENTO CORRECTIVO", "EMERGENCIA", "OTROS")</f>
        <v>EMERGENCIA</v>
      </c>
      <c r="AL812" s="6" t="str">
        <f>+_xlfn.IFS(Tabla1[[#This Row],[Veces obj]]&lt;=1,"0-1",Tabla1[[#This Row],[Veces obj]]&lt;=2,"1-2",Tabla1[[#This Row],[Veces obj]]&lt;=3,"2-3",TRUE,"&gt;3")</f>
        <v>0-1</v>
      </c>
      <c r="AM812" s="6" t="str">
        <f>+_xlfn.IFS(MONTH(Tabla1[[#This Row],[MES]])&lt;=3,"Q1",MONTH(Tabla1[[#This Row],[MES]])&lt;=6,"Q2",MONTH(Tabla1[[#This Row],[MES]])&lt;=9,"Q3",TRUE,"Q4")</f>
        <v>Q1</v>
      </c>
      <c r="AN812" t="str">
        <f>+IFERROR(VLOOKUP(Tabla1[[#This Row],[CUENTA]],CTAS[],2,0),"OTROS")</f>
        <v>OTROS</v>
      </c>
      <c r="AP812" t="str">
        <f>+IFERROR(VLOOKUP(Tabla1[[#This Row],[EMPLEADO]],IS[],3,0),"OTROS")</f>
        <v>OTROS</v>
      </c>
      <c r="AQ812" t="str">
        <f>+IFERROR(VLOOKUP(Tabla1[[#This Row],[EMPLEADO]],IS[[NÓMINA]:[INGENIERO]],2,0),"OTROS")</f>
        <v>OTROS</v>
      </c>
    </row>
    <row r="813" spans="1:43" x14ac:dyDescent="0.25">
      <c r="A813" t="s">
        <v>36</v>
      </c>
      <c r="B813">
        <v>1</v>
      </c>
      <c r="C813" t="s">
        <v>1711</v>
      </c>
      <c r="D813" t="s">
        <v>38</v>
      </c>
      <c r="E813" t="s">
        <v>599</v>
      </c>
      <c r="F813" t="s">
        <v>1712</v>
      </c>
      <c r="G813" s="17" t="s">
        <v>1713</v>
      </c>
      <c r="H813" t="s">
        <v>527</v>
      </c>
      <c r="I813" t="s">
        <v>43</v>
      </c>
      <c r="J813" t="s">
        <v>8</v>
      </c>
      <c r="K813" t="s">
        <v>528</v>
      </c>
      <c r="L813" t="s">
        <v>602</v>
      </c>
      <c r="M813" t="s">
        <v>530</v>
      </c>
      <c r="N813">
        <v>1</v>
      </c>
      <c r="O813" t="s">
        <v>47</v>
      </c>
      <c r="P813">
        <v>337</v>
      </c>
      <c r="Q813" t="s">
        <v>48</v>
      </c>
      <c r="R813" t="s">
        <v>242</v>
      </c>
      <c r="S813" t="s">
        <v>64</v>
      </c>
      <c r="T813" t="s">
        <v>51</v>
      </c>
      <c r="U813" t="s">
        <v>96</v>
      </c>
      <c r="V813">
        <v>1.1000000000000001</v>
      </c>
      <c r="W813" s="1">
        <v>0</v>
      </c>
      <c r="X813">
        <v>1</v>
      </c>
      <c r="Y813">
        <v>1.39</v>
      </c>
      <c r="Z813">
        <v>5</v>
      </c>
      <c r="AA813">
        <v>0.27799999999999997</v>
      </c>
      <c r="AB813" s="2">
        <v>0</v>
      </c>
      <c r="AC813" s="1">
        <v>0</v>
      </c>
      <c r="AD813" s="7">
        <v>43488</v>
      </c>
      <c r="AE813" s="7">
        <v>43488</v>
      </c>
      <c r="AF813">
        <v>0</v>
      </c>
      <c r="AG813" t="s">
        <v>53</v>
      </c>
      <c r="AH813" s="2">
        <v>0</v>
      </c>
      <c r="AI813" s="1">
        <v>0</v>
      </c>
      <c r="AJ813" s="1">
        <v>0</v>
      </c>
      <c r="AK813" s="6" t="str">
        <f>+IF(Tabla1[[#This Row],[REQUEST_TY]]="SR MANTENIMIENTO CORRECTIVO", "EMERGENCIA", "OTROS")</f>
        <v>EMERGENCIA</v>
      </c>
      <c r="AL813" s="6" t="str">
        <f>+_xlfn.IFS(Tabla1[[#This Row],[Veces obj]]&lt;=1,"0-1",Tabla1[[#This Row],[Veces obj]]&lt;=2,"1-2",Tabla1[[#This Row],[Veces obj]]&lt;=3,"2-3",TRUE,"&gt;3")</f>
        <v>0-1</v>
      </c>
      <c r="AM813" s="6" t="str">
        <f>+_xlfn.IFS(MONTH(Tabla1[[#This Row],[MES]])&lt;=3,"Q1",MONTH(Tabla1[[#This Row],[MES]])&lt;=6,"Q2",MONTH(Tabla1[[#This Row],[MES]])&lt;=9,"Q3",TRUE,"Q4")</f>
        <v>Q1</v>
      </c>
      <c r="AN813" t="str">
        <f>+IFERROR(VLOOKUP(Tabla1[[#This Row],[CUENTA]],CTAS[],2,0),"OTROS")</f>
        <v>OTROS</v>
      </c>
      <c r="AP813" t="str">
        <f>+IFERROR(VLOOKUP(Tabla1[[#This Row],[EMPLEADO]],IS[],3,0),"OTROS")</f>
        <v>OTROS</v>
      </c>
      <c r="AQ813" t="str">
        <f>+IFERROR(VLOOKUP(Tabla1[[#This Row],[EMPLEADO]],IS[[NÓMINA]:[INGENIERO]],2,0),"OTROS")</f>
        <v>OTROS</v>
      </c>
    </row>
    <row r="814" spans="1:43" x14ac:dyDescent="0.25">
      <c r="A814" t="s">
        <v>4444</v>
      </c>
      <c r="B814">
        <v>1</v>
      </c>
      <c r="C814" t="s">
        <v>6232</v>
      </c>
      <c r="D814" t="s">
        <v>38</v>
      </c>
      <c r="E814" t="s">
        <v>76</v>
      </c>
      <c r="F814" t="s">
        <v>6233</v>
      </c>
      <c r="G814" s="17" t="s">
        <v>1101</v>
      </c>
      <c r="H814" t="s">
        <v>297</v>
      </c>
      <c r="I814" t="s">
        <v>43</v>
      </c>
      <c r="J814" t="s">
        <v>8</v>
      </c>
      <c r="K814" t="s">
        <v>59</v>
      </c>
      <c r="L814" t="s">
        <v>1102</v>
      </c>
      <c r="M814" t="s">
        <v>73</v>
      </c>
      <c r="N814">
        <v>0</v>
      </c>
      <c r="O814" t="s">
        <v>47</v>
      </c>
      <c r="P814">
        <v>23</v>
      </c>
      <c r="Q814" t="s">
        <v>62</v>
      </c>
      <c r="R814" t="s">
        <v>63</v>
      </c>
      <c r="S814" t="s">
        <v>64</v>
      </c>
      <c r="T814" t="s">
        <v>51</v>
      </c>
      <c r="U814" t="s">
        <v>65</v>
      </c>
      <c r="V814">
        <v>0.8</v>
      </c>
      <c r="W814" s="1">
        <v>1092</v>
      </c>
      <c r="X814">
        <v>1</v>
      </c>
      <c r="Y814">
        <v>0</v>
      </c>
      <c r="Z814">
        <v>5</v>
      </c>
      <c r="AA814">
        <v>0</v>
      </c>
      <c r="AB814" s="2">
        <v>0</v>
      </c>
      <c r="AC814" s="1">
        <v>0</v>
      </c>
      <c r="AD814" s="7">
        <v>43511</v>
      </c>
      <c r="AE814" s="7">
        <v>43511</v>
      </c>
      <c r="AF814">
        <v>0</v>
      </c>
      <c r="AG814" t="s">
        <v>53</v>
      </c>
      <c r="AH814" s="2">
        <v>0</v>
      </c>
      <c r="AI814" s="1">
        <v>0</v>
      </c>
      <c r="AJ814" s="1">
        <v>0</v>
      </c>
      <c r="AK814" s="6" t="str">
        <f>+IF(Tabla1[[#This Row],[REQUEST_TY]]="SR MANTENIMIENTO CORRECTIVO", "EMERGENCIA", "OTROS")</f>
        <v>EMERGENCIA</v>
      </c>
      <c r="AL814" s="6" t="str">
        <f>+_xlfn.IFS(Tabla1[[#This Row],[Veces obj]]&lt;=1,"0-1",Tabla1[[#This Row],[Veces obj]]&lt;=2,"1-2",Tabla1[[#This Row],[Veces obj]]&lt;=3,"2-3",TRUE,"&gt;3")</f>
        <v>0-1</v>
      </c>
      <c r="AM814" s="6" t="str">
        <f>+_xlfn.IFS(MONTH(Tabla1[[#This Row],[MES]])&lt;=3,"Q1",MONTH(Tabla1[[#This Row],[MES]])&lt;=6,"Q2",MONTH(Tabla1[[#This Row],[MES]])&lt;=9,"Q3",TRUE,"Q4")</f>
        <v>Q1</v>
      </c>
      <c r="AN814" t="str">
        <f>+IFERROR(VLOOKUP(Tabla1[[#This Row],[CUENTA]],CTAS[],2,0),"OTROS")</f>
        <v>OTROS</v>
      </c>
      <c r="AO814">
        <v>1</v>
      </c>
      <c r="AP814" t="str">
        <f>+IFERROR(VLOOKUP(Tabla1[[#This Row],[EMPLEADO]],IS[],3,0),"OTROS")</f>
        <v>JUAREZ</v>
      </c>
      <c r="AQ814" t="str">
        <f>+IFERROR(VLOOKUP(Tabla1[[#This Row],[EMPLEADO]],IS[[NÓMINA]:[INGENIERO]],2,0),"OTROS")</f>
        <v>ALFREDO TORRES</v>
      </c>
    </row>
    <row r="815" spans="1:43" x14ac:dyDescent="0.25">
      <c r="A815" t="s">
        <v>4444</v>
      </c>
      <c r="B815">
        <v>1</v>
      </c>
      <c r="C815" t="s">
        <v>5782</v>
      </c>
      <c r="D815" t="s">
        <v>38</v>
      </c>
      <c r="E815" t="s">
        <v>275</v>
      </c>
      <c r="F815" t="s">
        <v>5783</v>
      </c>
      <c r="G815" s="17" t="s">
        <v>1441</v>
      </c>
      <c r="H815" t="s">
        <v>568</v>
      </c>
      <c r="I815" t="s">
        <v>43</v>
      </c>
      <c r="J815" t="s">
        <v>8</v>
      </c>
      <c r="K815" t="s">
        <v>71</v>
      </c>
      <c r="L815" t="s">
        <v>1442</v>
      </c>
      <c r="M815" t="s">
        <v>932</v>
      </c>
      <c r="N815">
        <v>0</v>
      </c>
      <c r="O815" t="s">
        <v>47</v>
      </c>
      <c r="P815">
        <v>6</v>
      </c>
      <c r="Q815" t="s">
        <v>207</v>
      </c>
      <c r="R815" t="s">
        <v>95</v>
      </c>
      <c r="S815" t="s">
        <v>64</v>
      </c>
      <c r="T815" t="s">
        <v>51</v>
      </c>
      <c r="U815" t="s">
        <v>209</v>
      </c>
      <c r="V815">
        <v>0</v>
      </c>
      <c r="W815" s="1">
        <v>0</v>
      </c>
      <c r="X815">
        <v>1</v>
      </c>
      <c r="Y815">
        <v>1.39</v>
      </c>
      <c r="Z815">
        <v>5</v>
      </c>
      <c r="AA815">
        <v>0.27799999999999997</v>
      </c>
      <c r="AB815" s="2">
        <v>0</v>
      </c>
      <c r="AC815" s="1">
        <v>0</v>
      </c>
      <c r="AD815" s="7">
        <v>43508</v>
      </c>
      <c r="AE815" s="7">
        <v>43509</v>
      </c>
      <c r="AF815">
        <v>1</v>
      </c>
      <c r="AG815" t="s">
        <v>53</v>
      </c>
      <c r="AH815" s="2">
        <v>0</v>
      </c>
      <c r="AI815" s="1">
        <v>0</v>
      </c>
      <c r="AJ815" s="1">
        <v>0</v>
      </c>
      <c r="AK815" s="6" t="str">
        <f>+IF(Tabla1[[#This Row],[REQUEST_TY]]="SR MANTENIMIENTO CORRECTIVO", "EMERGENCIA", "OTROS")</f>
        <v>EMERGENCIA</v>
      </c>
      <c r="AL815" s="6" t="str">
        <f>+_xlfn.IFS(Tabla1[[#This Row],[Veces obj]]&lt;=1,"0-1",Tabla1[[#This Row],[Veces obj]]&lt;=2,"1-2",Tabla1[[#This Row],[Veces obj]]&lt;=3,"2-3",TRUE,"&gt;3")</f>
        <v>0-1</v>
      </c>
      <c r="AM815" s="6" t="str">
        <f>+_xlfn.IFS(MONTH(Tabla1[[#This Row],[MES]])&lt;=3,"Q1",MONTH(Tabla1[[#This Row],[MES]])&lt;=6,"Q2",MONTH(Tabla1[[#This Row],[MES]])&lt;=9,"Q3",TRUE,"Q4")</f>
        <v>Q1</v>
      </c>
      <c r="AN815" t="str">
        <f>+IFERROR(VLOOKUP(Tabla1[[#This Row],[CUENTA]],CTAS[],2,0),"OTROS")</f>
        <v>OTROS</v>
      </c>
      <c r="AP815" t="str">
        <f>+IFERROR(VLOOKUP(Tabla1[[#This Row],[EMPLEADO]],IS[],3,0),"OTROS")</f>
        <v>OTROS</v>
      </c>
      <c r="AQ815" t="str">
        <f>+IFERROR(VLOOKUP(Tabla1[[#This Row],[EMPLEADO]],IS[[NÓMINA]:[INGENIERO]],2,0),"OTROS")</f>
        <v>OTROS</v>
      </c>
    </row>
    <row r="816" spans="1:43" x14ac:dyDescent="0.25">
      <c r="A816" t="s">
        <v>36</v>
      </c>
      <c r="B816">
        <v>1</v>
      </c>
      <c r="C816" t="s">
        <v>1714</v>
      </c>
      <c r="D816" t="s">
        <v>38</v>
      </c>
      <c r="E816" t="s">
        <v>275</v>
      </c>
      <c r="F816" t="s">
        <v>1715</v>
      </c>
      <c r="G816" s="17" t="s">
        <v>1441</v>
      </c>
      <c r="H816" t="s">
        <v>568</v>
      </c>
      <c r="I816" t="s">
        <v>43</v>
      </c>
      <c r="J816" t="s">
        <v>8</v>
      </c>
      <c r="K816" t="s">
        <v>71</v>
      </c>
      <c r="L816" t="s">
        <v>1442</v>
      </c>
      <c r="M816" t="s">
        <v>932</v>
      </c>
      <c r="N816">
        <v>0</v>
      </c>
      <c r="O816" t="s">
        <v>47</v>
      </c>
      <c r="P816">
        <v>20</v>
      </c>
      <c r="Q816" t="s">
        <v>62</v>
      </c>
      <c r="R816" t="s">
        <v>95</v>
      </c>
      <c r="S816" t="s">
        <v>64</v>
      </c>
      <c r="T816" t="s">
        <v>51</v>
      </c>
      <c r="U816" t="s">
        <v>65</v>
      </c>
      <c r="V816">
        <v>0.8</v>
      </c>
      <c r="W816" s="1">
        <v>1092</v>
      </c>
      <c r="X816">
        <v>1</v>
      </c>
      <c r="Y816">
        <v>1.4</v>
      </c>
      <c r="Z816">
        <v>5</v>
      </c>
      <c r="AA816">
        <v>0.27999999999999997</v>
      </c>
      <c r="AB816" s="2">
        <v>0</v>
      </c>
      <c r="AC816" s="1">
        <v>0</v>
      </c>
      <c r="AD816" s="7">
        <v>43468</v>
      </c>
      <c r="AE816" s="7">
        <v>43468</v>
      </c>
      <c r="AF816">
        <v>0</v>
      </c>
      <c r="AG816" t="s">
        <v>53</v>
      </c>
      <c r="AH816" s="2">
        <v>0</v>
      </c>
      <c r="AI816" s="1">
        <v>0</v>
      </c>
      <c r="AJ816" s="1">
        <v>0</v>
      </c>
      <c r="AK816" s="6" t="str">
        <f>+IF(Tabla1[[#This Row],[REQUEST_TY]]="SR MANTENIMIENTO CORRECTIVO", "EMERGENCIA", "OTROS")</f>
        <v>EMERGENCIA</v>
      </c>
      <c r="AL816" s="6" t="str">
        <f>+_xlfn.IFS(Tabla1[[#This Row],[Veces obj]]&lt;=1,"0-1",Tabla1[[#This Row],[Veces obj]]&lt;=2,"1-2",Tabla1[[#This Row],[Veces obj]]&lt;=3,"2-3",TRUE,"&gt;3")</f>
        <v>0-1</v>
      </c>
      <c r="AM816" s="6" t="str">
        <f>+_xlfn.IFS(MONTH(Tabla1[[#This Row],[MES]])&lt;=3,"Q1",MONTH(Tabla1[[#This Row],[MES]])&lt;=6,"Q2",MONTH(Tabla1[[#This Row],[MES]])&lt;=9,"Q3",TRUE,"Q4")</f>
        <v>Q1</v>
      </c>
      <c r="AN816" t="str">
        <f>+IFERROR(VLOOKUP(Tabla1[[#This Row],[CUENTA]],CTAS[],2,0),"OTROS")</f>
        <v>OTROS</v>
      </c>
      <c r="AP816" t="str">
        <f>+IFERROR(VLOOKUP(Tabla1[[#This Row],[EMPLEADO]],IS[],3,0),"OTROS")</f>
        <v>OTROS</v>
      </c>
      <c r="AQ816" t="str">
        <f>+IFERROR(VLOOKUP(Tabla1[[#This Row],[EMPLEADO]],IS[[NÓMINA]:[INGENIERO]],2,0),"OTROS")</f>
        <v>OTROS</v>
      </c>
    </row>
    <row r="817" spans="1:43" x14ac:dyDescent="0.25">
      <c r="A817" t="s">
        <v>4444</v>
      </c>
      <c r="B817">
        <v>1</v>
      </c>
      <c r="C817" t="s">
        <v>6733</v>
      </c>
      <c r="D817" t="s">
        <v>38</v>
      </c>
      <c r="E817" t="s">
        <v>226</v>
      </c>
      <c r="F817" t="s">
        <v>6734</v>
      </c>
      <c r="G817" s="17" t="s">
        <v>6735</v>
      </c>
      <c r="H817" t="s">
        <v>297</v>
      </c>
      <c r="I817" t="s">
        <v>43</v>
      </c>
      <c r="J817" t="s">
        <v>8</v>
      </c>
      <c r="K817" t="s">
        <v>169</v>
      </c>
      <c r="L817" t="s">
        <v>1245</v>
      </c>
      <c r="M817" t="s">
        <v>73</v>
      </c>
      <c r="N817">
        <v>0</v>
      </c>
      <c r="O817" t="s">
        <v>47</v>
      </c>
      <c r="P817">
        <v>139</v>
      </c>
      <c r="Q817" t="s">
        <v>48</v>
      </c>
      <c r="R817" t="s">
        <v>153</v>
      </c>
      <c r="S817" t="s">
        <v>50</v>
      </c>
      <c r="T817" t="s">
        <v>51</v>
      </c>
      <c r="U817" t="s">
        <v>52</v>
      </c>
      <c r="V817">
        <v>1.05</v>
      </c>
      <c r="W817" s="1">
        <v>750.75000000000011</v>
      </c>
      <c r="X817">
        <v>1</v>
      </c>
      <c r="Y817">
        <v>0</v>
      </c>
      <c r="Z817">
        <v>5</v>
      </c>
      <c r="AA817">
        <v>0</v>
      </c>
      <c r="AB817" s="2">
        <v>0</v>
      </c>
      <c r="AC817" s="1">
        <v>0</v>
      </c>
      <c r="AD817" s="7">
        <v>43516</v>
      </c>
      <c r="AE817" s="7">
        <v>43516</v>
      </c>
      <c r="AF817">
        <v>0</v>
      </c>
      <c r="AG817" t="s">
        <v>53</v>
      </c>
      <c r="AH817" s="2">
        <v>0</v>
      </c>
      <c r="AI817" s="1">
        <v>0</v>
      </c>
      <c r="AJ817" s="1">
        <v>0</v>
      </c>
      <c r="AK817" s="6" t="str">
        <f>+IF(Tabla1[[#This Row],[REQUEST_TY]]="SR MANTENIMIENTO CORRECTIVO", "EMERGENCIA", "OTROS")</f>
        <v>EMERGENCIA</v>
      </c>
      <c r="AL817" s="6" t="str">
        <f>+_xlfn.IFS(Tabla1[[#This Row],[Veces obj]]&lt;=1,"0-1",Tabla1[[#This Row],[Veces obj]]&lt;=2,"1-2",Tabla1[[#This Row],[Veces obj]]&lt;=3,"2-3",TRUE,"&gt;3")</f>
        <v>0-1</v>
      </c>
      <c r="AM817" s="6" t="str">
        <f>+_xlfn.IFS(MONTH(Tabla1[[#This Row],[MES]])&lt;=3,"Q1",MONTH(Tabla1[[#This Row],[MES]])&lt;=6,"Q2",MONTH(Tabla1[[#This Row],[MES]])&lt;=9,"Q3",TRUE,"Q4")</f>
        <v>Q1</v>
      </c>
      <c r="AN817" t="str">
        <f>+IFERROR(VLOOKUP(Tabla1[[#This Row],[CUENTA]],CTAS[],2,0),"OTROS")</f>
        <v>OTROS</v>
      </c>
      <c r="AO817">
        <v>1</v>
      </c>
      <c r="AP817" t="str">
        <f>+IFERROR(VLOOKUP(Tabla1[[#This Row],[EMPLEADO]],IS[],3,0),"OTROS")</f>
        <v>JUAREZ</v>
      </c>
      <c r="AQ817" t="str">
        <f>+IFERROR(VLOOKUP(Tabla1[[#This Row],[EMPLEADO]],IS[[NÓMINA]:[INGENIERO]],2,0),"OTROS")</f>
        <v>ALFREDO TORRES</v>
      </c>
    </row>
    <row r="818" spans="1:43" x14ac:dyDescent="0.25">
      <c r="A818" t="s">
        <v>4444</v>
      </c>
      <c r="B818">
        <v>1</v>
      </c>
      <c r="C818" t="s">
        <v>7127</v>
      </c>
      <c r="D818" t="s">
        <v>38</v>
      </c>
      <c r="E818" t="s">
        <v>172</v>
      </c>
      <c r="F818" t="s">
        <v>7128</v>
      </c>
      <c r="G818" s="17" t="s">
        <v>7129</v>
      </c>
      <c r="H818" t="s">
        <v>297</v>
      </c>
      <c r="I818" t="s">
        <v>43</v>
      </c>
      <c r="J818" t="s">
        <v>8</v>
      </c>
      <c r="K818" t="s">
        <v>169</v>
      </c>
      <c r="L818" t="s">
        <v>836</v>
      </c>
      <c r="M818" t="s">
        <v>73</v>
      </c>
      <c r="N818">
        <v>0</v>
      </c>
      <c r="O818" t="s">
        <v>47</v>
      </c>
      <c r="P818">
        <v>216</v>
      </c>
      <c r="Q818" t="s">
        <v>48</v>
      </c>
      <c r="R818" t="s">
        <v>74</v>
      </c>
      <c r="S818" t="s">
        <v>50</v>
      </c>
      <c r="T818" t="s">
        <v>51</v>
      </c>
      <c r="U818" t="s">
        <v>52</v>
      </c>
      <c r="V818">
        <v>1.05</v>
      </c>
      <c r="W818" s="1">
        <v>750.75000000000011</v>
      </c>
      <c r="X818">
        <v>1</v>
      </c>
      <c r="Y818">
        <v>0</v>
      </c>
      <c r="Z818">
        <v>5</v>
      </c>
      <c r="AA818">
        <v>0</v>
      </c>
      <c r="AB818" s="2">
        <v>0</v>
      </c>
      <c r="AC818" s="1">
        <v>0</v>
      </c>
      <c r="AD818" s="7">
        <v>43522</v>
      </c>
      <c r="AE818" s="7">
        <v>43522</v>
      </c>
      <c r="AF818">
        <v>0</v>
      </c>
      <c r="AG818" t="s">
        <v>53</v>
      </c>
      <c r="AH818" s="2">
        <v>0</v>
      </c>
      <c r="AI818" s="1">
        <v>0</v>
      </c>
      <c r="AJ818" s="1">
        <v>0</v>
      </c>
      <c r="AK818" s="6" t="str">
        <f>+IF(Tabla1[[#This Row],[REQUEST_TY]]="SR MANTENIMIENTO CORRECTIVO", "EMERGENCIA", "OTROS")</f>
        <v>EMERGENCIA</v>
      </c>
      <c r="AL818" s="6" t="str">
        <f>+_xlfn.IFS(Tabla1[[#This Row],[Veces obj]]&lt;=1,"0-1",Tabla1[[#This Row],[Veces obj]]&lt;=2,"1-2",Tabla1[[#This Row],[Veces obj]]&lt;=3,"2-3",TRUE,"&gt;3")</f>
        <v>0-1</v>
      </c>
      <c r="AM818" s="6" t="str">
        <f>+_xlfn.IFS(MONTH(Tabla1[[#This Row],[MES]])&lt;=3,"Q1",MONTH(Tabla1[[#This Row],[MES]])&lt;=6,"Q2",MONTH(Tabla1[[#This Row],[MES]])&lt;=9,"Q3",TRUE,"Q4")</f>
        <v>Q1</v>
      </c>
      <c r="AN818" t="str">
        <f>+IFERROR(VLOOKUP(Tabla1[[#This Row],[CUENTA]],CTAS[],2,0),"OTROS")</f>
        <v>OTROS</v>
      </c>
      <c r="AO818">
        <v>1</v>
      </c>
      <c r="AP818" t="str">
        <f>+IFERROR(VLOOKUP(Tabla1[[#This Row],[EMPLEADO]],IS[],3,0),"OTROS")</f>
        <v>JUAREZ</v>
      </c>
      <c r="AQ818" t="str">
        <f>+IFERROR(VLOOKUP(Tabla1[[#This Row],[EMPLEADO]],IS[[NÓMINA]:[INGENIERO]],2,0),"OTROS")</f>
        <v>ALFREDO TORRES</v>
      </c>
    </row>
    <row r="819" spans="1:43" x14ac:dyDescent="0.25">
      <c r="A819" t="s">
        <v>36</v>
      </c>
      <c r="B819">
        <v>1</v>
      </c>
      <c r="C819" t="s">
        <v>1721</v>
      </c>
      <c r="D819" t="s">
        <v>38</v>
      </c>
      <c r="E819" t="s">
        <v>1077</v>
      </c>
      <c r="F819" t="s">
        <v>1722</v>
      </c>
      <c r="G819" s="17" t="s">
        <v>1723</v>
      </c>
      <c r="H819" t="s">
        <v>136</v>
      </c>
      <c r="I819" t="s">
        <v>43</v>
      </c>
      <c r="J819" t="s">
        <v>8</v>
      </c>
      <c r="K819" t="s">
        <v>1541</v>
      </c>
      <c r="L819" t="s">
        <v>1724</v>
      </c>
      <c r="M819" t="s">
        <v>1725</v>
      </c>
      <c r="N819">
        <v>0</v>
      </c>
      <c r="O819" t="s">
        <v>47</v>
      </c>
      <c r="P819">
        <v>98</v>
      </c>
      <c r="Q819" t="s">
        <v>48</v>
      </c>
      <c r="R819" t="s">
        <v>63</v>
      </c>
      <c r="S819" t="s">
        <v>64</v>
      </c>
      <c r="T819" t="s">
        <v>51</v>
      </c>
      <c r="U819" t="s">
        <v>96</v>
      </c>
      <c r="V819">
        <v>1.1000000000000001</v>
      </c>
      <c r="W819" s="1">
        <v>1501.5000000000002</v>
      </c>
      <c r="X819">
        <v>1</v>
      </c>
      <c r="Y819">
        <v>1.4</v>
      </c>
      <c r="Z819">
        <v>5</v>
      </c>
      <c r="AA819">
        <v>0.27999999999999997</v>
      </c>
      <c r="AB819" s="2">
        <v>0</v>
      </c>
      <c r="AC819" s="1">
        <v>0</v>
      </c>
      <c r="AD819" s="7">
        <v>43480</v>
      </c>
      <c r="AE819" s="7">
        <v>43481</v>
      </c>
      <c r="AF819">
        <v>1</v>
      </c>
      <c r="AG819" t="s">
        <v>53</v>
      </c>
      <c r="AH819" s="2">
        <v>0</v>
      </c>
      <c r="AI819" s="1">
        <v>0</v>
      </c>
      <c r="AJ819" s="1">
        <v>0</v>
      </c>
      <c r="AK819" s="6" t="str">
        <f>+IF(Tabla1[[#This Row],[REQUEST_TY]]="SR MANTENIMIENTO CORRECTIVO", "EMERGENCIA", "OTROS")</f>
        <v>EMERGENCIA</v>
      </c>
      <c r="AL819" s="6" t="str">
        <f>+_xlfn.IFS(Tabla1[[#This Row],[Veces obj]]&lt;=1,"0-1",Tabla1[[#This Row],[Veces obj]]&lt;=2,"1-2",Tabla1[[#This Row],[Veces obj]]&lt;=3,"2-3",TRUE,"&gt;3")</f>
        <v>0-1</v>
      </c>
      <c r="AM819" s="6" t="str">
        <f>+_xlfn.IFS(MONTH(Tabla1[[#This Row],[MES]])&lt;=3,"Q1",MONTH(Tabla1[[#This Row],[MES]])&lt;=6,"Q2",MONTH(Tabla1[[#This Row],[MES]])&lt;=9,"Q3",TRUE,"Q4")</f>
        <v>Q1</v>
      </c>
      <c r="AN819" t="str">
        <f>+IFERROR(VLOOKUP(Tabla1[[#This Row],[CUENTA]],CTAS[],2,0),"OTROS")</f>
        <v>OTROS</v>
      </c>
      <c r="AP819" t="str">
        <f>+IFERROR(VLOOKUP(Tabla1[[#This Row],[EMPLEADO]],IS[],3,0),"OTROS")</f>
        <v>OTROS</v>
      </c>
      <c r="AQ819" t="str">
        <f>+IFERROR(VLOOKUP(Tabla1[[#This Row],[EMPLEADO]],IS[[NÓMINA]:[INGENIERO]],2,0),"OTROS")</f>
        <v>OTROS</v>
      </c>
    </row>
    <row r="820" spans="1:43" x14ac:dyDescent="0.25">
      <c r="A820" t="s">
        <v>36</v>
      </c>
      <c r="B820">
        <v>1</v>
      </c>
      <c r="C820" t="s">
        <v>1726</v>
      </c>
      <c r="D820" t="s">
        <v>38</v>
      </c>
      <c r="E820" t="s">
        <v>558</v>
      </c>
      <c r="F820" t="s">
        <v>1727</v>
      </c>
      <c r="G820" s="17" t="s">
        <v>1728</v>
      </c>
      <c r="H820" t="s">
        <v>42</v>
      </c>
      <c r="I820" t="s">
        <v>43</v>
      </c>
      <c r="J820" t="s">
        <v>8</v>
      </c>
      <c r="K820" t="s">
        <v>798</v>
      </c>
      <c r="L820" t="s">
        <v>1729</v>
      </c>
      <c r="M820" t="s">
        <v>131</v>
      </c>
      <c r="N820">
        <v>1</v>
      </c>
      <c r="O820" t="s">
        <v>47</v>
      </c>
      <c r="P820">
        <v>34</v>
      </c>
      <c r="Q820" t="s">
        <v>82</v>
      </c>
      <c r="R820" t="s">
        <v>95</v>
      </c>
      <c r="S820" t="s">
        <v>64</v>
      </c>
      <c r="T820" t="s">
        <v>51</v>
      </c>
      <c r="U820" t="s">
        <v>83</v>
      </c>
      <c r="V820">
        <v>1.05</v>
      </c>
      <c r="W820" s="1">
        <v>0</v>
      </c>
      <c r="X820">
        <v>1</v>
      </c>
      <c r="Y820">
        <v>1.4</v>
      </c>
      <c r="Z820">
        <v>5</v>
      </c>
      <c r="AA820">
        <v>0.27999999999999997</v>
      </c>
      <c r="AB820" s="2">
        <v>0</v>
      </c>
      <c r="AC820" s="1">
        <v>0</v>
      </c>
      <c r="AD820" s="7">
        <v>43487</v>
      </c>
      <c r="AE820" s="7">
        <v>43487</v>
      </c>
      <c r="AF820">
        <v>0</v>
      </c>
      <c r="AG820" t="s">
        <v>53</v>
      </c>
      <c r="AH820" s="2">
        <v>0</v>
      </c>
      <c r="AI820" s="1">
        <v>0</v>
      </c>
      <c r="AJ820" s="1">
        <v>0</v>
      </c>
      <c r="AK820" s="6" t="str">
        <f>+IF(Tabla1[[#This Row],[REQUEST_TY]]="SR MANTENIMIENTO CORRECTIVO", "EMERGENCIA", "OTROS")</f>
        <v>EMERGENCIA</v>
      </c>
      <c r="AL820" s="6" t="str">
        <f>+_xlfn.IFS(Tabla1[[#This Row],[Veces obj]]&lt;=1,"0-1",Tabla1[[#This Row],[Veces obj]]&lt;=2,"1-2",Tabla1[[#This Row],[Veces obj]]&lt;=3,"2-3",TRUE,"&gt;3")</f>
        <v>0-1</v>
      </c>
      <c r="AM820" s="6" t="str">
        <f>+_xlfn.IFS(MONTH(Tabla1[[#This Row],[MES]])&lt;=3,"Q1",MONTH(Tabla1[[#This Row],[MES]])&lt;=6,"Q2",MONTH(Tabla1[[#This Row],[MES]])&lt;=9,"Q3",TRUE,"Q4")</f>
        <v>Q1</v>
      </c>
      <c r="AN820" t="str">
        <f>+IFERROR(VLOOKUP(Tabla1[[#This Row],[CUENTA]],CTAS[],2,0),"OTROS")</f>
        <v>OTROS</v>
      </c>
      <c r="AP820" t="str">
        <f>+IFERROR(VLOOKUP(Tabla1[[#This Row],[EMPLEADO]],IS[],3,0),"OTROS")</f>
        <v>OTROS</v>
      </c>
      <c r="AQ820" t="str">
        <f>+IFERROR(VLOOKUP(Tabla1[[#This Row],[EMPLEADO]],IS[[NÓMINA]:[INGENIERO]],2,0),"OTROS")</f>
        <v>OTROS</v>
      </c>
    </row>
    <row r="821" spans="1:43" x14ac:dyDescent="0.25">
      <c r="A821" t="s">
        <v>36</v>
      </c>
      <c r="B821">
        <v>1</v>
      </c>
      <c r="C821" t="s">
        <v>1730</v>
      </c>
      <c r="D821" t="s">
        <v>38</v>
      </c>
      <c r="E821" t="s">
        <v>39</v>
      </c>
      <c r="F821" t="s">
        <v>1731</v>
      </c>
      <c r="G821" s="17" t="s">
        <v>1732</v>
      </c>
      <c r="H821" t="s">
        <v>568</v>
      </c>
      <c r="I821" t="s">
        <v>43</v>
      </c>
      <c r="J821" t="s">
        <v>8</v>
      </c>
      <c r="K821" t="s">
        <v>117</v>
      </c>
      <c r="L821" t="s">
        <v>1733</v>
      </c>
      <c r="M821" t="s">
        <v>570</v>
      </c>
      <c r="N821">
        <v>0</v>
      </c>
      <c r="O821" t="s">
        <v>47</v>
      </c>
      <c r="P821">
        <v>217</v>
      </c>
      <c r="Q821" t="s">
        <v>48</v>
      </c>
      <c r="R821" t="s">
        <v>49</v>
      </c>
      <c r="S821" t="s">
        <v>50</v>
      </c>
      <c r="T821" t="s">
        <v>51</v>
      </c>
      <c r="U821" t="s">
        <v>52</v>
      </c>
      <c r="V821">
        <v>1.05</v>
      </c>
      <c r="W821" s="1">
        <v>750.75000000000011</v>
      </c>
      <c r="X821">
        <v>1</v>
      </c>
      <c r="Y821">
        <v>1.4</v>
      </c>
      <c r="Z821">
        <v>5</v>
      </c>
      <c r="AA821">
        <v>0.27999999999999997</v>
      </c>
      <c r="AB821" s="2">
        <v>0</v>
      </c>
      <c r="AC821" s="1">
        <v>0</v>
      </c>
      <c r="AD821" s="7">
        <v>43494</v>
      </c>
      <c r="AE821" s="7">
        <v>43494</v>
      </c>
      <c r="AF821">
        <v>0</v>
      </c>
      <c r="AG821" t="s">
        <v>53</v>
      </c>
      <c r="AH821" s="2">
        <v>0</v>
      </c>
      <c r="AI821" s="1">
        <v>0</v>
      </c>
      <c r="AJ821" s="1">
        <v>0</v>
      </c>
      <c r="AK821" s="6" t="str">
        <f>+IF(Tabla1[[#This Row],[REQUEST_TY]]="SR MANTENIMIENTO CORRECTIVO", "EMERGENCIA", "OTROS")</f>
        <v>EMERGENCIA</v>
      </c>
      <c r="AL821" s="6" t="str">
        <f>+_xlfn.IFS(Tabla1[[#This Row],[Veces obj]]&lt;=1,"0-1",Tabla1[[#This Row],[Veces obj]]&lt;=2,"1-2",Tabla1[[#This Row],[Veces obj]]&lt;=3,"2-3",TRUE,"&gt;3")</f>
        <v>0-1</v>
      </c>
      <c r="AM821" s="6" t="str">
        <f>+_xlfn.IFS(MONTH(Tabla1[[#This Row],[MES]])&lt;=3,"Q1",MONTH(Tabla1[[#This Row],[MES]])&lt;=6,"Q2",MONTH(Tabla1[[#This Row],[MES]])&lt;=9,"Q3",TRUE,"Q4")</f>
        <v>Q1</v>
      </c>
      <c r="AN821" t="str">
        <f>+IFERROR(VLOOKUP(Tabla1[[#This Row],[CUENTA]],CTAS[],2,0),"OTROS")</f>
        <v>OTROS</v>
      </c>
      <c r="AP821" t="str">
        <f>+IFERROR(VLOOKUP(Tabla1[[#This Row],[EMPLEADO]],IS[],3,0),"OTROS")</f>
        <v>OTROS</v>
      </c>
      <c r="AQ821" t="str">
        <f>+IFERROR(VLOOKUP(Tabla1[[#This Row],[EMPLEADO]],IS[[NÓMINA]:[INGENIERO]],2,0),"OTROS")</f>
        <v>OTROS</v>
      </c>
    </row>
    <row r="822" spans="1:43" x14ac:dyDescent="0.25">
      <c r="A822" t="s">
        <v>4444</v>
      </c>
      <c r="B822">
        <v>1</v>
      </c>
      <c r="C822" t="s">
        <v>4654</v>
      </c>
      <c r="D822" t="s">
        <v>38</v>
      </c>
      <c r="E822" t="s">
        <v>464</v>
      </c>
      <c r="F822" t="s">
        <v>4655</v>
      </c>
      <c r="G822" s="17" t="s">
        <v>4656</v>
      </c>
      <c r="H822" t="s">
        <v>4657</v>
      </c>
      <c r="I822" t="s">
        <v>43</v>
      </c>
      <c r="J822" t="s">
        <v>8</v>
      </c>
      <c r="K822" t="s">
        <v>151</v>
      </c>
      <c r="L822" t="s">
        <v>1420</v>
      </c>
      <c r="M822" t="s">
        <v>1421</v>
      </c>
      <c r="N822">
        <v>0</v>
      </c>
      <c r="O822" t="s">
        <v>47</v>
      </c>
      <c r="P822">
        <v>161</v>
      </c>
      <c r="Q822" t="s">
        <v>48</v>
      </c>
      <c r="R822" t="s">
        <v>242</v>
      </c>
      <c r="S822" t="s">
        <v>64</v>
      </c>
      <c r="T822" t="s">
        <v>51</v>
      </c>
      <c r="U822" t="s">
        <v>96</v>
      </c>
      <c r="V822">
        <v>1.1000000000000001</v>
      </c>
      <c r="W822" s="1">
        <v>1501.5000000000002</v>
      </c>
      <c r="X822">
        <v>1</v>
      </c>
      <c r="Y822">
        <v>1.4</v>
      </c>
      <c r="Z822">
        <v>5</v>
      </c>
      <c r="AA822">
        <v>0.27999999999999997</v>
      </c>
      <c r="AB822" s="2">
        <v>0</v>
      </c>
      <c r="AC822" s="1">
        <v>0</v>
      </c>
      <c r="AD822" s="7">
        <v>43497</v>
      </c>
      <c r="AE822" s="7">
        <v>43497</v>
      </c>
      <c r="AF822">
        <v>0</v>
      </c>
      <c r="AG822" t="s">
        <v>53</v>
      </c>
      <c r="AH822" s="2">
        <v>0</v>
      </c>
      <c r="AI822" s="1">
        <v>0</v>
      </c>
      <c r="AJ822" s="1">
        <v>0</v>
      </c>
      <c r="AK822" s="6" t="str">
        <f>+IF(Tabla1[[#This Row],[REQUEST_TY]]="SR MANTENIMIENTO CORRECTIVO", "EMERGENCIA", "OTROS")</f>
        <v>EMERGENCIA</v>
      </c>
      <c r="AL822" s="6" t="str">
        <f>+_xlfn.IFS(Tabla1[[#This Row],[Veces obj]]&lt;=1,"0-1",Tabla1[[#This Row],[Veces obj]]&lt;=2,"1-2",Tabla1[[#This Row],[Veces obj]]&lt;=3,"2-3",TRUE,"&gt;3")</f>
        <v>0-1</v>
      </c>
      <c r="AM822" s="6" t="str">
        <f>+_xlfn.IFS(MONTH(Tabla1[[#This Row],[MES]])&lt;=3,"Q1",MONTH(Tabla1[[#This Row],[MES]])&lt;=6,"Q2",MONTH(Tabla1[[#This Row],[MES]])&lt;=9,"Q3",TRUE,"Q4")</f>
        <v>Q1</v>
      </c>
      <c r="AN822" t="str">
        <f>+IFERROR(VLOOKUP(Tabla1[[#This Row],[CUENTA]],CTAS[],2,0),"OTROS")</f>
        <v>HONEYWELL</v>
      </c>
      <c r="AP822" t="str">
        <f>+IFERROR(VLOOKUP(Tabla1[[#This Row],[EMPLEADO]],IS[],3,0),"OTROS")</f>
        <v>OTROS</v>
      </c>
      <c r="AQ822" t="str">
        <f>+IFERROR(VLOOKUP(Tabla1[[#This Row],[EMPLEADO]],IS[[NÓMINA]:[INGENIERO]],2,0),"OTROS")</f>
        <v>OTROS</v>
      </c>
    </row>
    <row r="823" spans="1:43" x14ac:dyDescent="0.25">
      <c r="A823" t="s">
        <v>4444</v>
      </c>
      <c r="B823">
        <v>1</v>
      </c>
      <c r="C823" t="s">
        <v>5894</v>
      </c>
      <c r="D823" t="s">
        <v>38</v>
      </c>
      <c r="E823" t="s">
        <v>5895</v>
      </c>
      <c r="F823" t="s">
        <v>5896</v>
      </c>
      <c r="G823" s="17" t="s">
        <v>5897</v>
      </c>
      <c r="H823" t="s">
        <v>79</v>
      </c>
      <c r="I823" t="s">
        <v>43</v>
      </c>
      <c r="J823" t="s">
        <v>8</v>
      </c>
      <c r="K823" t="s">
        <v>1480</v>
      </c>
      <c r="L823" t="s">
        <v>1481</v>
      </c>
      <c r="M823" t="s">
        <v>1482</v>
      </c>
      <c r="N823">
        <v>0</v>
      </c>
      <c r="O823" t="s">
        <v>47</v>
      </c>
      <c r="P823">
        <v>1090</v>
      </c>
      <c r="Q823" t="s">
        <v>48</v>
      </c>
      <c r="R823" t="s">
        <v>235</v>
      </c>
      <c r="S823" t="s">
        <v>50</v>
      </c>
      <c r="T823" t="s">
        <v>51</v>
      </c>
      <c r="U823" t="s">
        <v>52</v>
      </c>
      <c r="V823">
        <v>1.05</v>
      </c>
      <c r="W823" s="1">
        <v>750.75000000000011</v>
      </c>
      <c r="X823">
        <v>1</v>
      </c>
      <c r="Y823">
        <v>1.4</v>
      </c>
      <c r="Z823">
        <v>5</v>
      </c>
      <c r="AA823">
        <v>0.27999999999999997</v>
      </c>
      <c r="AB823" s="2">
        <v>0</v>
      </c>
      <c r="AC823" s="1">
        <v>0</v>
      </c>
      <c r="AD823" s="7">
        <v>43509</v>
      </c>
      <c r="AE823" s="7">
        <v>43509</v>
      </c>
      <c r="AF823">
        <v>0</v>
      </c>
      <c r="AG823" t="s">
        <v>53</v>
      </c>
      <c r="AH823" s="2">
        <v>0</v>
      </c>
      <c r="AI823" s="1">
        <v>0</v>
      </c>
      <c r="AJ823" s="1">
        <v>0</v>
      </c>
      <c r="AK823" s="6" t="str">
        <f>+IF(Tabla1[[#This Row],[REQUEST_TY]]="SR MANTENIMIENTO CORRECTIVO", "EMERGENCIA", "OTROS")</f>
        <v>EMERGENCIA</v>
      </c>
      <c r="AL823" s="6" t="str">
        <f>+_xlfn.IFS(Tabla1[[#This Row],[Veces obj]]&lt;=1,"0-1",Tabla1[[#This Row],[Veces obj]]&lt;=2,"1-2",Tabla1[[#This Row],[Veces obj]]&lt;=3,"2-3",TRUE,"&gt;3")</f>
        <v>0-1</v>
      </c>
      <c r="AM823" s="6" t="str">
        <f>+_xlfn.IFS(MONTH(Tabla1[[#This Row],[MES]])&lt;=3,"Q1",MONTH(Tabla1[[#This Row],[MES]])&lt;=6,"Q2",MONTH(Tabla1[[#This Row],[MES]])&lt;=9,"Q3",TRUE,"Q4")</f>
        <v>Q1</v>
      </c>
      <c r="AN823" t="str">
        <f>+IFERROR(VLOOKUP(Tabla1[[#This Row],[CUENTA]],CTAS[],2,0),"OTROS")</f>
        <v>OTROS</v>
      </c>
      <c r="AP823" t="str">
        <f>+IFERROR(VLOOKUP(Tabla1[[#This Row],[EMPLEADO]],IS[],3,0),"OTROS")</f>
        <v>OTROS</v>
      </c>
      <c r="AQ823" t="str">
        <f>+IFERROR(VLOOKUP(Tabla1[[#This Row],[EMPLEADO]],IS[[NÓMINA]:[INGENIERO]],2,0),"OTROS")</f>
        <v>OTROS</v>
      </c>
    </row>
    <row r="824" spans="1:43" x14ac:dyDescent="0.25">
      <c r="A824" t="s">
        <v>36</v>
      </c>
      <c r="B824">
        <v>1</v>
      </c>
      <c r="C824" t="s">
        <v>1734</v>
      </c>
      <c r="D824" t="s">
        <v>38</v>
      </c>
      <c r="E824" t="s">
        <v>258</v>
      </c>
      <c r="F824" t="s">
        <v>1735</v>
      </c>
      <c r="G824" s="17" t="s">
        <v>1736</v>
      </c>
      <c r="H824" t="s">
        <v>136</v>
      </c>
      <c r="I824" t="s">
        <v>43</v>
      </c>
      <c r="J824" t="s">
        <v>8</v>
      </c>
      <c r="K824" t="s">
        <v>1737</v>
      </c>
      <c r="L824" t="s">
        <v>1738</v>
      </c>
      <c r="M824" t="s">
        <v>736</v>
      </c>
      <c r="N824">
        <v>0</v>
      </c>
      <c r="O824" t="s">
        <v>47</v>
      </c>
      <c r="P824">
        <v>5</v>
      </c>
      <c r="Q824" t="s">
        <v>207</v>
      </c>
      <c r="R824" t="s">
        <v>138</v>
      </c>
      <c r="S824" t="s">
        <v>139</v>
      </c>
      <c r="T824" t="s">
        <v>51</v>
      </c>
      <c r="U824" t="s">
        <v>879</v>
      </c>
      <c r="V824">
        <v>0.6</v>
      </c>
      <c r="W824" s="1">
        <v>943.80000000000007</v>
      </c>
      <c r="X824">
        <v>1</v>
      </c>
      <c r="Y824">
        <v>1.1200000000000001</v>
      </c>
      <c r="Z824">
        <v>4</v>
      </c>
      <c r="AA824">
        <v>0.28000000000000003</v>
      </c>
      <c r="AB824" s="2">
        <v>0</v>
      </c>
      <c r="AC824" s="1">
        <v>0</v>
      </c>
      <c r="AD824" s="7">
        <v>43480</v>
      </c>
      <c r="AE824" s="7">
        <v>43480</v>
      </c>
      <c r="AF824">
        <v>0</v>
      </c>
      <c r="AG824" t="s">
        <v>53</v>
      </c>
      <c r="AH824" s="2">
        <v>0</v>
      </c>
      <c r="AI824" s="1">
        <v>0</v>
      </c>
      <c r="AJ824" s="1">
        <v>0</v>
      </c>
      <c r="AK824" s="6" t="str">
        <f>+IF(Tabla1[[#This Row],[REQUEST_TY]]="SR MANTENIMIENTO CORRECTIVO", "EMERGENCIA", "OTROS")</f>
        <v>EMERGENCIA</v>
      </c>
      <c r="AL824" s="6" t="str">
        <f>+_xlfn.IFS(Tabla1[[#This Row],[Veces obj]]&lt;=1,"0-1",Tabla1[[#This Row],[Veces obj]]&lt;=2,"1-2",Tabla1[[#This Row],[Veces obj]]&lt;=3,"2-3",TRUE,"&gt;3")</f>
        <v>0-1</v>
      </c>
      <c r="AM824" s="6" t="str">
        <f>+_xlfn.IFS(MONTH(Tabla1[[#This Row],[MES]])&lt;=3,"Q1",MONTH(Tabla1[[#This Row],[MES]])&lt;=6,"Q2",MONTH(Tabla1[[#This Row],[MES]])&lt;=9,"Q3",TRUE,"Q4")</f>
        <v>Q1</v>
      </c>
      <c r="AN824" t="str">
        <f>+IFERROR(VLOOKUP(Tabla1[[#This Row],[CUENTA]],CTAS[],2,0),"OTROS")</f>
        <v>OTROS</v>
      </c>
      <c r="AP824" t="str">
        <f>+IFERROR(VLOOKUP(Tabla1[[#This Row],[EMPLEADO]],IS[],3,0),"OTROS")</f>
        <v>OTROS</v>
      </c>
      <c r="AQ824" t="str">
        <f>+IFERROR(VLOOKUP(Tabla1[[#This Row],[EMPLEADO]],IS[[NÓMINA]:[INGENIERO]],2,0),"OTROS")</f>
        <v>OTROS</v>
      </c>
    </row>
    <row r="825" spans="1:43" x14ac:dyDescent="0.25">
      <c r="A825" t="s">
        <v>36</v>
      </c>
      <c r="B825">
        <v>1</v>
      </c>
      <c r="C825" t="s">
        <v>1739</v>
      </c>
      <c r="D825" t="s">
        <v>38</v>
      </c>
      <c r="E825" t="s">
        <v>113</v>
      </c>
      <c r="F825" t="s">
        <v>1740</v>
      </c>
      <c r="G825" s="17" t="s">
        <v>1741</v>
      </c>
      <c r="H825" t="s">
        <v>308</v>
      </c>
      <c r="I825" t="s">
        <v>43</v>
      </c>
      <c r="J825" t="s">
        <v>8</v>
      </c>
      <c r="K825" t="s">
        <v>144</v>
      </c>
      <c r="L825" t="s">
        <v>616</v>
      </c>
      <c r="M825" t="s">
        <v>46</v>
      </c>
      <c r="N825">
        <v>0</v>
      </c>
      <c r="O825" t="s">
        <v>47</v>
      </c>
      <c r="P825">
        <v>907</v>
      </c>
      <c r="Q825" t="s">
        <v>48</v>
      </c>
      <c r="R825" t="s">
        <v>49</v>
      </c>
      <c r="S825" t="s">
        <v>50</v>
      </c>
      <c r="T825" t="s">
        <v>51</v>
      </c>
      <c r="U825" t="s">
        <v>52</v>
      </c>
      <c r="V825">
        <v>1.05</v>
      </c>
      <c r="W825" s="1">
        <v>750.75000000000011</v>
      </c>
      <c r="X825">
        <v>1</v>
      </c>
      <c r="Y825">
        <v>1.41</v>
      </c>
      <c r="Z825">
        <v>5</v>
      </c>
      <c r="AA825">
        <v>0.28199999999999997</v>
      </c>
      <c r="AB825" s="2">
        <v>0</v>
      </c>
      <c r="AC825" s="1">
        <v>0</v>
      </c>
      <c r="AD825" s="7">
        <v>43476</v>
      </c>
      <c r="AE825" s="7">
        <v>43476</v>
      </c>
      <c r="AF825">
        <v>0</v>
      </c>
      <c r="AG825" t="s">
        <v>53</v>
      </c>
      <c r="AH825" s="2">
        <v>0</v>
      </c>
      <c r="AI825" s="1">
        <v>0</v>
      </c>
      <c r="AJ825" s="1">
        <v>0</v>
      </c>
      <c r="AK825" s="6" t="str">
        <f>+IF(Tabla1[[#This Row],[REQUEST_TY]]="SR MANTENIMIENTO CORRECTIVO", "EMERGENCIA", "OTROS")</f>
        <v>EMERGENCIA</v>
      </c>
      <c r="AL825" s="6" t="str">
        <f>+_xlfn.IFS(Tabla1[[#This Row],[Veces obj]]&lt;=1,"0-1",Tabla1[[#This Row],[Veces obj]]&lt;=2,"1-2",Tabla1[[#This Row],[Veces obj]]&lt;=3,"2-3",TRUE,"&gt;3")</f>
        <v>0-1</v>
      </c>
      <c r="AM825" s="6" t="str">
        <f>+_xlfn.IFS(MONTH(Tabla1[[#This Row],[MES]])&lt;=3,"Q1",MONTH(Tabla1[[#This Row],[MES]])&lt;=6,"Q2",MONTH(Tabla1[[#This Row],[MES]])&lt;=9,"Q3",TRUE,"Q4")</f>
        <v>Q1</v>
      </c>
      <c r="AN825" t="str">
        <f>+IFERROR(VLOOKUP(Tabla1[[#This Row],[CUENTA]],CTAS[],2,0),"OTROS")</f>
        <v>OTROS</v>
      </c>
      <c r="AP825" t="str">
        <f>+IFERROR(VLOOKUP(Tabla1[[#This Row],[EMPLEADO]],IS[],3,0),"OTROS")</f>
        <v>OTROS</v>
      </c>
      <c r="AQ825" t="str">
        <f>+IFERROR(VLOOKUP(Tabla1[[#This Row],[EMPLEADO]],IS[[NÓMINA]:[INGENIERO]],2,0),"OTROS")</f>
        <v>OTROS</v>
      </c>
    </row>
    <row r="826" spans="1:43" x14ac:dyDescent="0.25">
      <c r="A826" t="s">
        <v>36</v>
      </c>
      <c r="B826">
        <v>1</v>
      </c>
      <c r="C826" t="s">
        <v>1742</v>
      </c>
      <c r="D826" t="s">
        <v>38</v>
      </c>
      <c r="E826" t="s">
        <v>98</v>
      </c>
      <c r="F826" t="s">
        <v>1743</v>
      </c>
      <c r="G826" s="17" t="s">
        <v>1744</v>
      </c>
      <c r="H826" t="s">
        <v>1052</v>
      </c>
      <c r="I826" t="s">
        <v>43</v>
      </c>
      <c r="J826" t="s">
        <v>8</v>
      </c>
      <c r="K826" t="s">
        <v>102</v>
      </c>
      <c r="L826" t="s">
        <v>1621</v>
      </c>
      <c r="M826" t="s">
        <v>736</v>
      </c>
      <c r="N826">
        <v>0</v>
      </c>
      <c r="O826" t="s">
        <v>47</v>
      </c>
      <c r="P826">
        <v>51</v>
      </c>
      <c r="Q826" t="s">
        <v>82</v>
      </c>
      <c r="R826" t="s">
        <v>63</v>
      </c>
      <c r="S826" t="s">
        <v>64</v>
      </c>
      <c r="T826" t="s">
        <v>51</v>
      </c>
      <c r="U826" t="s">
        <v>83</v>
      </c>
      <c r="V826">
        <v>1.05</v>
      </c>
      <c r="W826" s="1">
        <v>1433.25</v>
      </c>
      <c r="X826">
        <v>1</v>
      </c>
      <c r="Y826">
        <v>1.41</v>
      </c>
      <c r="Z826">
        <v>5</v>
      </c>
      <c r="AA826">
        <v>0.28199999999999997</v>
      </c>
      <c r="AB826" s="2">
        <v>0</v>
      </c>
      <c r="AC826" s="1">
        <v>0</v>
      </c>
      <c r="AD826" s="7">
        <v>43482</v>
      </c>
      <c r="AE826" s="7">
        <v>43482</v>
      </c>
      <c r="AF826">
        <v>0</v>
      </c>
      <c r="AG826" t="s">
        <v>53</v>
      </c>
      <c r="AH826" s="2">
        <v>0</v>
      </c>
      <c r="AI826" s="1">
        <v>0</v>
      </c>
      <c r="AJ826" s="1">
        <v>0</v>
      </c>
      <c r="AK826" s="6" t="str">
        <f>+IF(Tabla1[[#This Row],[REQUEST_TY]]="SR MANTENIMIENTO CORRECTIVO", "EMERGENCIA", "OTROS")</f>
        <v>EMERGENCIA</v>
      </c>
      <c r="AL826" s="6" t="str">
        <f>+_xlfn.IFS(Tabla1[[#This Row],[Veces obj]]&lt;=1,"0-1",Tabla1[[#This Row],[Veces obj]]&lt;=2,"1-2",Tabla1[[#This Row],[Veces obj]]&lt;=3,"2-3",TRUE,"&gt;3")</f>
        <v>0-1</v>
      </c>
      <c r="AM826" s="6" t="str">
        <f>+_xlfn.IFS(MONTH(Tabla1[[#This Row],[MES]])&lt;=3,"Q1",MONTH(Tabla1[[#This Row],[MES]])&lt;=6,"Q2",MONTH(Tabla1[[#This Row],[MES]])&lt;=9,"Q3",TRUE,"Q4")</f>
        <v>Q1</v>
      </c>
      <c r="AN826" t="str">
        <f>+IFERROR(VLOOKUP(Tabla1[[#This Row],[CUENTA]],CTAS[],2,0),"OTROS")</f>
        <v>OTROS</v>
      </c>
      <c r="AP826" t="str">
        <f>+IFERROR(VLOOKUP(Tabla1[[#This Row],[EMPLEADO]],IS[],3,0),"OTROS")</f>
        <v>OTROS</v>
      </c>
      <c r="AQ826" t="str">
        <f>+IFERROR(VLOOKUP(Tabla1[[#This Row],[EMPLEADO]],IS[[NÓMINA]:[INGENIERO]],2,0),"OTROS")</f>
        <v>OTROS</v>
      </c>
    </row>
    <row r="827" spans="1:43" x14ac:dyDescent="0.25">
      <c r="A827" t="s">
        <v>4444</v>
      </c>
      <c r="B827">
        <v>1</v>
      </c>
      <c r="C827" t="s">
        <v>4702</v>
      </c>
      <c r="D827" t="s">
        <v>38</v>
      </c>
      <c r="E827" t="s">
        <v>725</v>
      </c>
      <c r="F827" t="s">
        <v>4703</v>
      </c>
      <c r="G827" s="17" t="s">
        <v>3936</v>
      </c>
      <c r="H827" t="s">
        <v>58</v>
      </c>
      <c r="I827" t="s">
        <v>43</v>
      </c>
      <c r="J827" t="s">
        <v>8</v>
      </c>
      <c r="K827" t="s">
        <v>102</v>
      </c>
      <c r="L827" t="s">
        <v>1621</v>
      </c>
      <c r="M827" t="s">
        <v>736</v>
      </c>
      <c r="N827">
        <v>0</v>
      </c>
      <c r="O827" t="s">
        <v>47</v>
      </c>
      <c r="P827">
        <v>22</v>
      </c>
      <c r="Q827" t="s">
        <v>62</v>
      </c>
      <c r="R827" t="s">
        <v>223</v>
      </c>
      <c r="S827" t="s">
        <v>139</v>
      </c>
      <c r="T827" t="s">
        <v>51</v>
      </c>
      <c r="U827" t="s">
        <v>262</v>
      </c>
      <c r="V827">
        <v>1.05</v>
      </c>
      <c r="W827" s="1">
        <v>1651.6500000000003</v>
      </c>
      <c r="X827">
        <v>1</v>
      </c>
      <c r="Y827">
        <v>1.1299999999999999</v>
      </c>
      <c r="Z827">
        <v>4</v>
      </c>
      <c r="AA827">
        <v>0.28249999999999997</v>
      </c>
      <c r="AB827" s="2">
        <v>0</v>
      </c>
      <c r="AC827" s="1">
        <v>0</v>
      </c>
      <c r="AD827" s="7">
        <v>43496</v>
      </c>
      <c r="AE827" s="7">
        <v>43497</v>
      </c>
      <c r="AF827">
        <v>1</v>
      </c>
      <c r="AG827" t="s">
        <v>53</v>
      </c>
      <c r="AH827" s="2">
        <v>0</v>
      </c>
      <c r="AI827" s="1">
        <v>0</v>
      </c>
      <c r="AJ827" s="1">
        <v>0</v>
      </c>
      <c r="AK827" s="6" t="str">
        <f>+IF(Tabla1[[#This Row],[REQUEST_TY]]="SR MANTENIMIENTO CORRECTIVO", "EMERGENCIA", "OTROS")</f>
        <v>EMERGENCIA</v>
      </c>
      <c r="AL827" s="6" t="str">
        <f>+_xlfn.IFS(Tabla1[[#This Row],[Veces obj]]&lt;=1,"0-1",Tabla1[[#This Row],[Veces obj]]&lt;=2,"1-2",Tabla1[[#This Row],[Veces obj]]&lt;=3,"2-3",TRUE,"&gt;3")</f>
        <v>0-1</v>
      </c>
      <c r="AM827" s="6" t="str">
        <f>+_xlfn.IFS(MONTH(Tabla1[[#This Row],[MES]])&lt;=3,"Q1",MONTH(Tabla1[[#This Row],[MES]])&lt;=6,"Q2",MONTH(Tabla1[[#This Row],[MES]])&lt;=9,"Q3",TRUE,"Q4")</f>
        <v>Q1</v>
      </c>
      <c r="AN827" t="str">
        <f>+IFERROR(VLOOKUP(Tabla1[[#This Row],[CUENTA]],CTAS[],2,0),"OTROS")</f>
        <v>OTROS</v>
      </c>
      <c r="AP827" t="str">
        <f>+IFERROR(VLOOKUP(Tabla1[[#This Row],[EMPLEADO]],IS[],3,0),"OTROS")</f>
        <v>OTROS</v>
      </c>
      <c r="AQ827" t="str">
        <f>+IFERROR(VLOOKUP(Tabla1[[#This Row],[EMPLEADO]],IS[[NÓMINA]:[INGENIERO]],2,0),"OTROS")</f>
        <v>OTROS</v>
      </c>
    </row>
    <row r="828" spans="1:43" x14ac:dyDescent="0.25">
      <c r="A828" t="s">
        <v>4444</v>
      </c>
      <c r="B828">
        <v>1</v>
      </c>
      <c r="C828" t="s">
        <v>6025</v>
      </c>
      <c r="D828" t="s">
        <v>38</v>
      </c>
      <c r="E828" t="s">
        <v>133</v>
      </c>
      <c r="F828" t="s">
        <v>6026</v>
      </c>
      <c r="G828" s="17" t="s">
        <v>5250</v>
      </c>
      <c r="H828" t="s">
        <v>213</v>
      </c>
      <c r="I828" t="s">
        <v>43</v>
      </c>
      <c r="J828" t="s">
        <v>8</v>
      </c>
      <c r="K828" t="s">
        <v>59</v>
      </c>
      <c r="L828" t="s">
        <v>5247</v>
      </c>
      <c r="M828" t="s">
        <v>215</v>
      </c>
      <c r="N828">
        <v>0</v>
      </c>
      <c r="O828" t="s">
        <v>47</v>
      </c>
      <c r="P828">
        <v>8</v>
      </c>
      <c r="Q828" t="s">
        <v>194</v>
      </c>
      <c r="R828" t="s">
        <v>138</v>
      </c>
      <c r="S828" t="s">
        <v>139</v>
      </c>
      <c r="T828" t="s">
        <v>51</v>
      </c>
      <c r="U828" t="s">
        <v>224</v>
      </c>
      <c r="V828">
        <v>0.8</v>
      </c>
      <c r="W828" s="1">
        <v>1258.4000000000003</v>
      </c>
      <c r="X828">
        <v>1</v>
      </c>
      <c r="Y828">
        <v>1.1299999999999999</v>
      </c>
      <c r="Z828">
        <v>4</v>
      </c>
      <c r="AA828">
        <v>0.28249999999999997</v>
      </c>
      <c r="AB828" s="2">
        <v>0</v>
      </c>
      <c r="AC828" s="1">
        <v>0</v>
      </c>
      <c r="AD828" s="7">
        <v>43510</v>
      </c>
      <c r="AE828" s="7">
        <v>43510</v>
      </c>
      <c r="AF828">
        <v>0</v>
      </c>
      <c r="AG828" t="s">
        <v>53</v>
      </c>
      <c r="AH828" s="2">
        <v>0</v>
      </c>
      <c r="AI828" s="1">
        <v>0</v>
      </c>
      <c r="AJ828" s="1">
        <v>0</v>
      </c>
      <c r="AK828" s="6" t="str">
        <f>+IF(Tabla1[[#This Row],[REQUEST_TY]]="SR MANTENIMIENTO CORRECTIVO", "EMERGENCIA", "OTROS")</f>
        <v>EMERGENCIA</v>
      </c>
      <c r="AL828" s="6" t="str">
        <f>+_xlfn.IFS(Tabla1[[#This Row],[Veces obj]]&lt;=1,"0-1",Tabla1[[#This Row],[Veces obj]]&lt;=2,"1-2",Tabla1[[#This Row],[Veces obj]]&lt;=3,"2-3",TRUE,"&gt;3")</f>
        <v>0-1</v>
      </c>
      <c r="AM828" s="6" t="str">
        <f>+_xlfn.IFS(MONTH(Tabla1[[#This Row],[MES]])&lt;=3,"Q1",MONTH(Tabla1[[#This Row],[MES]])&lt;=6,"Q2",MONTH(Tabla1[[#This Row],[MES]])&lt;=9,"Q3",TRUE,"Q4")</f>
        <v>Q1</v>
      </c>
      <c r="AN828" t="str">
        <f>+IFERROR(VLOOKUP(Tabla1[[#This Row],[CUENTA]],CTAS[],2,0),"OTROS")</f>
        <v>OTROS</v>
      </c>
      <c r="AP828" t="str">
        <f>+IFERROR(VLOOKUP(Tabla1[[#This Row],[EMPLEADO]],IS[],3,0),"OTROS")</f>
        <v>OTROS</v>
      </c>
      <c r="AQ828" t="str">
        <f>+IFERROR(VLOOKUP(Tabla1[[#This Row],[EMPLEADO]],IS[[NÓMINA]:[INGENIERO]],2,0),"OTROS")</f>
        <v>OTROS</v>
      </c>
    </row>
    <row r="829" spans="1:43" x14ac:dyDescent="0.25">
      <c r="A829" t="s">
        <v>4444</v>
      </c>
      <c r="B829">
        <v>1</v>
      </c>
      <c r="C829" t="s">
        <v>7253</v>
      </c>
      <c r="D829" t="s">
        <v>38</v>
      </c>
      <c r="E829" t="s">
        <v>133</v>
      </c>
      <c r="F829" t="s">
        <v>7254</v>
      </c>
      <c r="G829" s="17" t="s">
        <v>2958</v>
      </c>
      <c r="H829" t="s">
        <v>136</v>
      </c>
      <c r="I829" t="s">
        <v>43</v>
      </c>
      <c r="J829" t="s">
        <v>8</v>
      </c>
      <c r="K829" t="s">
        <v>59</v>
      </c>
      <c r="L829" t="s">
        <v>2959</v>
      </c>
      <c r="M829" t="s">
        <v>736</v>
      </c>
      <c r="N829">
        <v>0</v>
      </c>
      <c r="O829" t="s">
        <v>47</v>
      </c>
      <c r="P829">
        <v>11</v>
      </c>
      <c r="Q829" t="s">
        <v>194</v>
      </c>
      <c r="R829" t="s">
        <v>138</v>
      </c>
      <c r="S829" t="s">
        <v>139</v>
      </c>
      <c r="T829" t="s">
        <v>51</v>
      </c>
      <c r="U829" t="s">
        <v>224</v>
      </c>
      <c r="V829">
        <v>0.8</v>
      </c>
      <c r="W829" s="1">
        <v>1258.4000000000003</v>
      </c>
      <c r="X829">
        <v>1</v>
      </c>
      <c r="Y829">
        <v>1.1299999999999999</v>
      </c>
      <c r="Z829">
        <v>4</v>
      </c>
      <c r="AA829">
        <v>0.28249999999999997</v>
      </c>
      <c r="AB829" s="2">
        <v>0</v>
      </c>
      <c r="AC829" s="1">
        <v>0</v>
      </c>
      <c r="AD829" s="7">
        <v>43523</v>
      </c>
      <c r="AE829" s="7">
        <v>43523</v>
      </c>
      <c r="AF829">
        <v>0</v>
      </c>
      <c r="AG829" t="s">
        <v>53</v>
      </c>
      <c r="AH829" s="2">
        <v>0</v>
      </c>
      <c r="AI829" s="1">
        <v>0</v>
      </c>
      <c r="AJ829" s="1">
        <v>0</v>
      </c>
      <c r="AK829" s="6" t="str">
        <f>+IF(Tabla1[[#This Row],[REQUEST_TY]]="SR MANTENIMIENTO CORRECTIVO", "EMERGENCIA", "OTROS")</f>
        <v>EMERGENCIA</v>
      </c>
      <c r="AL829" s="6" t="str">
        <f>+_xlfn.IFS(Tabla1[[#This Row],[Veces obj]]&lt;=1,"0-1",Tabla1[[#This Row],[Veces obj]]&lt;=2,"1-2",Tabla1[[#This Row],[Veces obj]]&lt;=3,"2-3",TRUE,"&gt;3")</f>
        <v>0-1</v>
      </c>
      <c r="AM829" s="6" t="str">
        <f>+_xlfn.IFS(MONTH(Tabla1[[#This Row],[MES]])&lt;=3,"Q1",MONTH(Tabla1[[#This Row],[MES]])&lt;=6,"Q2",MONTH(Tabla1[[#This Row],[MES]])&lt;=9,"Q3",TRUE,"Q4")</f>
        <v>Q1</v>
      </c>
      <c r="AN829" t="str">
        <f>+IFERROR(VLOOKUP(Tabla1[[#This Row],[CUENTA]],CTAS[],2,0),"OTROS")</f>
        <v>OTROS</v>
      </c>
      <c r="AP829" t="str">
        <f>+IFERROR(VLOOKUP(Tabla1[[#This Row],[EMPLEADO]],IS[],3,0),"OTROS")</f>
        <v>OTROS</v>
      </c>
      <c r="AQ829" t="str">
        <f>+IFERROR(VLOOKUP(Tabla1[[#This Row],[EMPLEADO]],IS[[NÓMINA]:[INGENIERO]],2,0),"OTROS")</f>
        <v>OTROS</v>
      </c>
    </row>
    <row r="830" spans="1:43" x14ac:dyDescent="0.25">
      <c r="A830" t="s">
        <v>36</v>
      </c>
      <c r="B830">
        <v>1</v>
      </c>
      <c r="C830" t="s">
        <v>1745</v>
      </c>
      <c r="D830" t="s">
        <v>38</v>
      </c>
      <c r="E830" t="s">
        <v>98</v>
      </c>
      <c r="F830" t="s">
        <v>1746</v>
      </c>
      <c r="G830" s="17" t="s">
        <v>1141</v>
      </c>
      <c r="H830" t="s">
        <v>213</v>
      </c>
      <c r="I830" t="s">
        <v>43</v>
      </c>
      <c r="J830" t="s">
        <v>8</v>
      </c>
      <c r="K830" t="s">
        <v>102</v>
      </c>
      <c r="L830" t="s">
        <v>1142</v>
      </c>
      <c r="M830" t="s">
        <v>640</v>
      </c>
      <c r="N830">
        <v>0</v>
      </c>
      <c r="O830" t="s">
        <v>47</v>
      </c>
      <c r="P830">
        <v>6</v>
      </c>
      <c r="Q830" t="s">
        <v>207</v>
      </c>
      <c r="R830" t="s">
        <v>63</v>
      </c>
      <c r="S830" t="s">
        <v>64</v>
      </c>
      <c r="T830" t="s">
        <v>51</v>
      </c>
      <c r="U830" t="s">
        <v>209</v>
      </c>
      <c r="V830">
        <v>0</v>
      </c>
      <c r="W830" s="1">
        <v>0</v>
      </c>
      <c r="X830">
        <v>1</v>
      </c>
      <c r="Y830">
        <v>1.42</v>
      </c>
      <c r="Z830">
        <v>5</v>
      </c>
      <c r="AA830">
        <v>0.28399999999999997</v>
      </c>
      <c r="AB830" s="2">
        <v>0</v>
      </c>
      <c r="AC830" s="1">
        <v>0</v>
      </c>
      <c r="AD830" s="7">
        <v>43473</v>
      </c>
      <c r="AE830" s="7">
        <v>43473</v>
      </c>
      <c r="AF830">
        <v>0</v>
      </c>
      <c r="AG830" t="s">
        <v>53</v>
      </c>
      <c r="AH830" s="2">
        <v>0</v>
      </c>
      <c r="AI830" s="1">
        <v>0</v>
      </c>
      <c r="AJ830" s="1">
        <v>0</v>
      </c>
      <c r="AK830" s="6" t="str">
        <f>+IF(Tabla1[[#This Row],[REQUEST_TY]]="SR MANTENIMIENTO CORRECTIVO", "EMERGENCIA", "OTROS")</f>
        <v>EMERGENCIA</v>
      </c>
      <c r="AL830" s="6" t="str">
        <f>+_xlfn.IFS(Tabla1[[#This Row],[Veces obj]]&lt;=1,"0-1",Tabla1[[#This Row],[Veces obj]]&lt;=2,"1-2",Tabla1[[#This Row],[Veces obj]]&lt;=3,"2-3",TRUE,"&gt;3")</f>
        <v>0-1</v>
      </c>
      <c r="AM830" s="6" t="str">
        <f>+_xlfn.IFS(MONTH(Tabla1[[#This Row],[MES]])&lt;=3,"Q1",MONTH(Tabla1[[#This Row],[MES]])&lt;=6,"Q2",MONTH(Tabla1[[#This Row],[MES]])&lt;=9,"Q3",TRUE,"Q4")</f>
        <v>Q1</v>
      </c>
      <c r="AN830" t="str">
        <f>+IFERROR(VLOOKUP(Tabla1[[#This Row],[CUENTA]],CTAS[],2,0),"OTROS")</f>
        <v>OTROS</v>
      </c>
      <c r="AP830" t="str">
        <f>+IFERROR(VLOOKUP(Tabla1[[#This Row],[EMPLEADO]],IS[],3,0),"OTROS")</f>
        <v>OTROS</v>
      </c>
      <c r="AQ830" t="str">
        <f>+IFERROR(VLOOKUP(Tabla1[[#This Row],[EMPLEADO]],IS[[NÓMINA]:[INGENIERO]],2,0),"OTROS")</f>
        <v>OTROS</v>
      </c>
    </row>
    <row r="831" spans="1:43" x14ac:dyDescent="0.25">
      <c r="A831" t="s">
        <v>36</v>
      </c>
      <c r="B831">
        <v>1</v>
      </c>
      <c r="C831" t="s">
        <v>1747</v>
      </c>
      <c r="D831" t="s">
        <v>38</v>
      </c>
      <c r="E831" t="s">
        <v>320</v>
      </c>
      <c r="F831" t="s">
        <v>1748</v>
      </c>
      <c r="G831" s="17" t="s">
        <v>1749</v>
      </c>
      <c r="H831" t="s">
        <v>1052</v>
      </c>
      <c r="I831" t="s">
        <v>43</v>
      </c>
      <c r="J831" t="s">
        <v>8</v>
      </c>
      <c r="K831" t="s">
        <v>1750</v>
      </c>
      <c r="L831" t="s">
        <v>1751</v>
      </c>
      <c r="M831" t="s">
        <v>61</v>
      </c>
      <c r="N831">
        <v>0</v>
      </c>
      <c r="O831" t="s">
        <v>47</v>
      </c>
      <c r="P831">
        <v>238</v>
      </c>
      <c r="Q831" t="s">
        <v>48</v>
      </c>
      <c r="R831" t="s">
        <v>49</v>
      </c>
      <c r="S831" t="s">
        <v>50</v>
      </c>
      <c r="T831" t="s">
        <v>51</v>
      </c>
      <c r="U831" t="s">
        <v>52</v>
      </c>
      <c r="V831">
        <v>1.05</v>
      </c>
      <c r="W831" s="1">
        <v>750.75000000000011</v>
      </c>
      <c r="X831">
        <v>1</v>
      </c>
      <c r="Y831">
        <v>1.42</v>
      </c>
      <c r="Z831">
        <v>5</v>
      </c>
      <c r="AA831">
        <v>0.28399999999999997</v>
      </c>
      <c r="AB831" s="2">
        <v>0</v>
      </c>
      <c r="AC831" s="1">
        <v>0</v>
      </c>
      <c r="AD831" s="7">
        <v>43479</v>
      </c>
      <c r="AE831" s="7">
        <v>43479</v>
      </c>
      <c r="AF831">
        <v>0</v>
      </c>
      <c r="AG831" t="s">
        <v>53</v>
      </c>
      <c r="AH831" s="2">
        <v>0</v>
      </c>
      <c r="AI831" s="1">
        <v>0</v>
      </c>
      <c r="AJ831" s="1">
        <v>0</v>
      </c>
      <c r="AK831" s="6" t="str">
        <f>+IF(Tabla1[[#This Row],[REQUEST_TY]]="SR MANTENIMIENTO CORRECTIVO", "EMERGENCIA", "OTROS")</f>
        <v>EMERGENCIA</v>
      </c>
      <c r="AL831" s="6" t="str">
        <f>+_xlfn.IFS(Tabla1[[#This Row],[Veces obj]]&lt;=1,"0-1",Tabla1[[#This Row],[Veces obj]]&lt;=2,"1-2",Tabla1[[#This Row],[Veces obj]]&lt;=3,"2-3",TRUE,"&gt;3")</f>
        <v>0-1</v>
      </c>
      <c r="AM831" s="6" t="str">
        <f>+_xlfn.IFS(MONTH(Tabla1[[#This Row],[MES]])&lt;=3,"Q1",MONTH(Tabla1[[#This Row],[MES]])&lt;=6,"Q2",MONTH(Tabla1[[#This Row],[MES]])&lt;=9,"Q3",TRUE,"Q4")</f>
        <v>Q1</v>
      </c>
      <c r="AN831" t="str">
        <f>+IFERROR(VLOOKUP(Tabla1[[#This Row],[CUENTA]],CTAS[],2,0),"OTROS")</f>
        <v>OTROS</v>
      </c>
      <c r="AP831" t="str">
        <f>+IFERROR(VLOOKUP(Tabla1[[#This Row],[EMPLEADO]],IS[],3,0),"OTROS")</f>
        <v>OTROS</v>
      </c>
      <c r="AQ831" t="str">
        <f>+IFERROR(VLOOKUP(Tabla1[[#This Row],[EMPLEADO]],IS[[NÓMINA]:[INGENIERO]],2,0),"OTROS")</f>
        <v>OTROS</v>
      </c>
    </row>
    <row r="832" spans="1:43" x14ac:dyDescent="0.25">
      <c r="A832" t="s">
        <v>36</v>
      </c>
      <c r="B832">
        <v>1</v>
      </c>
      <c r="C832" t="s">
        <v>1752</v>
      </c>
      <c r="D832" t="s">
        <v>38</v>
      </c>
      <c r="E832" t="s">
        <v>535</v>
      </c>
      <c r="F832" t="s">
        <v>1753</v>
      </c>
      <c r="G832" s="17" t="s">
        <v>1754</v>
      </c>
      <c r="H832" t="s">
        <v>868</v>
      </c>
      <c r="I832" t="s">
        <v>43</v>
      </c>
      <c r="J832" t="s">
        <v>8</v>
      </c>
      <c r="K832" t="s">
        <v>1755</v>
      </c>
      <c r="L832" t="s">
        <v>1756</v>
      </c>
      <c r="M832" t="s">
        <v>871</v>
      </c>
      <c r="N832">
        <v>1</v>
      </c>
      <c r="O832" t="s">
        <v>47</v>
      </c>
      <c r="P832">
        <v>53</v>
      </c>
      <c r="Q832" t="s">
        <v>82</v>
      </c>
      <c r="R832" t="s">
        <v>49</v>
      </c>
      <c r="S832" t="s">
        <v>50</v>
      </c>
      <c r="T832" t="s">
        <v>51</v>
      </c>
      <c r="U832" t="s">
        <v>120</v>
      </c>
      <c r="V832">
        <v>0.8</v>
      </c>
      <c r="W832" s="1">
        <v>0</v>
      </c>
      <c r="X832">
        <v>1</v>
      </c>
      <c r="Y832">
        <v>1.42</v>
      </c>
      <c r="Z832">
        <v>5</v>
      </c>
      <c r="AA832">
        <v>0.28399999999999997</v>
      </c>
      <c r="AB832" s="2">
        <v>0</v>
      </c>
      <c r="AC832" s="1">
        <v>0</v>
      </c>
      <c r="AD832" s="7">
        <v>43486</v>
      </c>
      <c r="AE832" s="7">
        <v>43486</v>
      </c>
      <c r="AF832">
        <v>0</v>
      </c>
      <c r="AG832" t="s">
        <v>53</v>
      </c>
      <c r="AH832" s="2">
        <v>0</v>
      </c>
      <c r="AI832" s="1">
        <v>0</v>
      </c>
      <c r="AJ832" s="1">
        <v>0</v>
      </c>
      <c r="AK832" s="6" t="str">
        <f>+IF(Tabla1[[#This Row],[REQUEST_TY]]="SR MANTENIMIENTO CORRECTIVO", "EMERGENCIA", "OTROS")</f>
        <v>EMERGENCIA</v>
      </c>
      <c r="AL832" s="6" t="str">
        <f>+_xlfn.IFS(Tabla1[[#This Row],[Veces obj]]&lt;=1,"0-1",Tabla1[[#This Row],[Veces obj]]&lt;=2,"1-2",Tabla1[[#This Row],[Veces obj]]&lt;=3,"2-3",TRUE,"&gt;3")</f>
        <v>0-1</v>
      </c>
      <c r="AM832" s="6" t="str">
        <f>+_xlfn.IFS(MONTH(Tabla1[[#This Row],[MES]])&lt;=3,"Q1",MONTH(Tabla1[[#This Row],[MES]])&lt;=6,"Q2",MONTH(Tabla1[[#This Row],[MES]])&lt;=9,"Q3",TRUE,"Q4")</f>
        <v>Q1</v>
      </c>
      <c r="AN832" t="str">
        <f>+IFERROR(VLOOKUP(Tabla1[[#This Row],[CUENTA]],CTAS[],2,0),"OTROS")</f>
        <v>OTROS</v>
      </c>
      <c r="AP832" t="str">
        <f>+IFERROR(VLOOKUP(Tabla1[[#This Row],[EMPLEADO]],IS[],3,0),"OTROS")</f>
        <v>OTROS</v>
      </c>
      <c r="AQ832" t="str">
        <f>+IFERROR(VLOOKUP(Tabla1[[#This Row],[EMPLEADO]],IS[[NÓMINA]:[INGENIERO]],2,0),"OTROS")</f>
        <v>OTROS</v>
      </c>
    </row>
    <row r="833" spans="1:43" x14ac:dyDescent="0.25">
      <c r="A833" t="s">
        <v>36</v>
      </c>
      <c r="B833">
        <v>1</v>
      </c>
      <c r="C833" t="s">
        <v>1757</v>
      </c>
      <c r="D833" t="s">
        <v>38</v>
      </c>
      <c r="E833" t="s">
        <v>113</v>
      </c>
      <c r="F833" t="s">
        <v>1758</v>
      </c>
      <c r="G833" s="17" t="s">
        <v>1759</v>
      </c>
      <c r="H833" t="s">
        <v>453</v>
      </c>
      <c r="I833" t="s">
        <v>43</v>
      </c>
      <c r="J833" t="s">
        <v>8</v>
      </c>
      <c r="K833" t="s">
        <v>144</v>
      </c>
      <c r="L833" t="s">
        <v>1760</v>
      </c>
      <c r="M833" t="s">
        <v>1761</v>
      </c>
      <c r="N833">
        <v>0</v>
      </c>
      <c r="O833" t="s">
        <v>47</v>
      </c>
      <c r="P833">
        <v>132</v>
      </c>
      <c r="Q833" t="s">
        <v>48</v>
      </c>
      <c r="R833" t="s">
        <v>49</v>
      </c>
      <c r="S833" t="s">
        <v>50</v>
      </c>
      <c r="T833" t="s">
        <v>51</v>
      </c>
      <c r="U833" t="s">
        <v>52</v>
      </c>
      <c r="V833">
        <v>1.05</v>
      </c>
      <c r="W833" s="1">
        <v>750.75000000000011</v>
      </c>
      <c r="X833">
        <v>1</v>
      </c>
      <c r="Y833">
        <v>1.42</v>
      </c>
      <c r="Z833">
        <v>5</v>
      </c>
      <c r="AA833">
        <v>0.28399999999999997</v>
      </c>
      <c r="AB833" s="2">
        <v>0</v>
      </c>
      <c r="AC833" s="1">
        <v>0</v>
      </c>
      <c r="AD833" s="7">
        <v>43495</v>
      </c>
      <c r="AE833" s="7">
        <v>43495</v>
      </c>
      <c r="AF833">
        <v>0</v>
      </c>
      <c r="AG833" t="s">
        <v>53</v>
      </c>
      <c r="AH833" s="2">
        <v>0</v>
      </c>
      <c r="AI833" s="1">
        <v>0</v>
      </c>
      <c r="AJ833" s="1">
        <v>0</v>
      </c>
      <c r="AK833" s="6" t="str">
        <f>+IF(Tabla1[[#This Row],[REQUEST_TY]]="SR MANTENIMIENTO CORRECTIVO", "EMERGENCIA", "OTROS")</f>
        <v>EMERGENCIA</v>
      </c>
      <c r="AL833" s="6" t="str">
        <f>+_xlfn.IFS(Tabla1[[#This Row],[Veces obj]]&lt;=1,"0-1",Tabla1[[#This Row],[Veces obj]]&lt;=2,"1-2",Tabla1[[#This Row],[Veces obj]]&lt;=3,"2-3",TRUE,"&gt;3")</f>
        <v>0-1</v>
      </c>
      <c r="AM833" s="6" t="str">
        <f>+_xlfn.IFS(MONTH(Tabla1[[#This Row],[MES]])&lt;=3,"Q1",MONTH(Tabla1[[#This Row],[MES]])&lt;=6,"Q2",MONTH(Tabla1[[#This Row],[MES]])&lt;=9,"Q3",TRUE,"Q4")</f>
        <v>Q1</v>
      </c>
      <c r="AN833" t="str">
        <f>+IFERROR(VLOOKUP(Tabla1[[#This Row],[CUENTA]],CTAS[],2,0),"OTROS")</f>
        <v>OTROS</v>
      </c>
      <c r="AP833" t="str">
        <f>+IFERROR(VLOOKUP(Tabla1[[#This Row],[EMPLEADO]],IS[],3,0),"OTROS")</f>
        <v>OTROS</v>
      </c>
      <c r="AQ833" t="str">
        <f>+IFERROR(VLOOKUP(Tabla1[[#This Row],[EMPLEADO]],IS[[NÓMINA]:[INGENIERO]],2,0),"OTROS")</f>
        <v>OTROS</v>
      </c>
    </row>
    <row r="834" spans="1:43" x14ac:dyDescent="0.25">
      <c r="A834" t="s">
        <v>36</v>
      </c>
      <c r="B834">
        <v>1</v>
      </c>
      <c r="C834" t="s">
        <v>3443</v>
      </c>
      <c r="D834" t="s">
        <v>3346</v>
      </c>
      <c r="E834" t="s">
        <v>39</v>
      </c>
      <c r="F834" t="s">
        <v>3444</v>
      </c>
      <c r="G834" s="17" t="s">
        <v>3445</v>
      </c>
      <c r="H834" t="s">
        <v>101</v>
      </c>
      <c r="I834" t="s">
        <v>43</v>
      </c>
      <c r="J834" t="s">
        <v>8</v>
      </c>
      <c r="K834" t="s">
        <v>1848</v>
      </c>
      <c r="L834" t="s">
        <v>3446</v>
      </c>
      <c r="M834" t="s">
        <v>273</v>
      </c>
      <c r="N834">
        <v>1</v>
      </c>
      <c r="O834" t="s">
        <v>105</v>
      </c>
      <c r="P834" t="s">
        <v>822</v>
      </c>
      <c r="Q834" t="s">
        <v>48</v>
      </c>
      <c r="R834" t="s">
        <v>49</v>
      </c>
      <c r="S834" t="s">
        <v>50</v>
      </c>
      <c r="T834" t="s">
        <v>51</v>
      </c>
      <c r="U834" t="s">
        <v>52</v>
      </c>
      <c r="V834">
        <v>1</v>
      </c>
      <c r="W834" s="1">
        <v>0</v>
      </c>
      <c r="X834">
        <v>0</v>
      </c>
      <c r="Y834">
        <v>5</v>
      </c>
      <c r="Z834">
        <v>5</v>
      </c>
      <c r="AA834">
        <v>1</v>
      </c>
      <c r="AB834" s="2">
        <v>0</v>
      </c>
      <c r="AC834" s="1">
        <v>0</v>
      </c>
      <c r="AD834" s="7">
        <v>43472</v>
      </c>
      <c r="AE834" s="7">
        <v>43473</v>
      </c>
      <c r="AF834">
        <v>1</v>
      </c>
      <c r="AG834" t="s">
        <v>53</v>
      </c>
      <c r="AH834" s="2">
        <v>0</v>
      </c>
      <c r="AI834" s="1">
        <v>0</v>
      </c>
      <c r="AJ834" s="1">
        <v>0</v>
      </c>
      <c r="AK834" s="6" t="str">
        <f>+IF(Tabla1[[#This Row],[REQUEST_TY]]="SR MANTENIMIENTO CORRECTIVO", "EMERGENCIA", "OTROS")</f>
        <v>OTROS</v>
      </c>
      <c r="AL834" s="6" t="str">
        <f>+_xlfn.IFS(Tabla1[[#This Row],[Veces obj]]&lt;=1,"0-1",Tabla1[[#This Row],[Veces obj]]&lt;=2,"1-2",Tabla1[[#This Row],[Veces obj]]&lt;=3,"2-3",TRUE,"&gt;3")</f>
        <v>0-1</v>
      </c>
      <c r="AM834" s="6" t="str">
        <f>+_xlfn.IFS(MONTH(Tabla1[[#This Row],[MES]])&lt;=3,"Q1",MONTH(Tabla1[[#This Row],[MES]])&lt;=6,"Q2",MONTH(Tabla1[[#This Row],[MES]])&lt;=9,"Q3",TRUE,"Q4")</f>
        <v>Q1</v>
      </c>
      <c r="AN834" t="str">
        <f>+IFERROR(VLOOKUP(Tabla1[[#This Row],[CUENTA]],CTAS[],2,0),"OTROS")</f>
        <v>OTROS</v>
      </c>
      <c r="AP834" t="str">
        <f>+IFERROR(VLOOKUP(Tabla1[[#This Row],[EMPLEADO]],IS[],3,0),"OTROS")</f>
        <v>OTROS</v>
      </c>
      <c r="AQ834" t="str">
        <f>+IFERROR(VLOOKUP(Tabla1[[#This Row],[EMPLEADO]],IS[[NÓMINA]:[INGENIERO]],2,0),"OTROS")</f>
        <v>OTROS</v>
      </c>
    </row>
    <row r="835" spans="1:43" x14ac:dyDescent="0.25">
      <c r="A835" t="s">
        <v>36</v>
      </c>
      <c r="B835">
        <v>1</v>
      </c>
      <c r="C835" t="s">
        <v>1762</v>
      </c>
      <c r="D835" t="s">
        <v>38</v>
      </c>
      <c r="E835" t="s">
        <v>725</v>
      </c>
      <c r="F835" t="s">
        <v>1763</v>
      </c>
      <c r="G835" s="17" t="s">
        <v>1764</v>
      </c>
      <c r="H835" t="s">
        <v>213</v>
      </c>
      <c r="I835" t="s">
        <v>43</v>
      </c>
      <c r="J835" t="s">
        <v>8</v>
      </c>
      <c r="K835" t="s">
        <v>102</v>
      </c>
      <c r="L835" t="s">
        <v>1142</v>
      </c>
      <c r="M835" t="s">
        <v>640</v>
      </c>
      <c r="N835">
        <v>0</v>
      </c>
      <c r="O835" t="s">
        <v>47</v>
      </c>
      <c r="P835">
        <v>115</v>
      </c>
      <c r="Q835" t="s">
        <v>48</v>
      </c>
      <c r="R835" t="s">
        <v>223</v>
      </c>
      <c r="S835" t="s">
        <v>139</v>
      </c>
      <c r="T835" t="s">
        <v>51</v>
      </c>
      <c r="U835" t="s">
        <v>353</v>
      </c>
      <c r="V835">
        <v>1.1499999999999999</v>
      </c>
      <c r="W835" s="1">
        <v>1808.95</v>
      </c>
      <c r="X835">
        <v>1</v>
      </c>
      <c r="Y835">
        <v>1.1399999999999999</v>
      </c>
      <c r="Z835">
        <v>4</v>
      </c>
      <c r="AA835">
        <v>0.28499999999999998</v>
      </c>
      <c r="AB835" s="2">
        <v>0</v>
      </c>
      <c r="AC835" s="1">
        <v>0</v>
      </c>
      <c r="AD835" s="7">
        <v>43486</v>
      </c>
      <c r="AE835" s="7">
        <v>43486</v>
      </c>
      <c r="AF835">
        <v>0</v>
      </c>
      <c r="AG835" t="s">
        <v>53</v>
      </c>
      <c r="AH835" s="2">
        <v>0</v>
      </c>
      <c r="AI835" s="1">
        <v>0</v>
      </c>
      <c r="AJ835" s="1">
        <v>0</v>
      </c>
      <c r="AK835" s="6" t="str">
        <f>+IF(Tabla1[[#This Row],[REQUEST_TY]]="SR MANTENIMIENTO CORRECTIVO", "EMERGENCIA", "OTROS")</f>
        <v>EMERGENCIA</v>
      </c>
      <c r="AL835" s="6" t="str">
        <f>+_xlfn.IFS(Tabla1[[#This Row],[Veces obj]]&lt;=1,"0-1",Tabla1[[#This Row],[Veces obj]]&lt;=2,"1-2",Tabla1[[#This Row],[Veces obj]]&lt;=3,"2-3",TRUE,"&gt;3")</f>
        <v>0-1</v>
      </c>
      <c r="AM835" s="6" t="str">
        <f>+_xlfn.IFS(MONTH(Tabla1[[#This Row],[MES]])&lt;=3,"Q1",MONTH(Tabla1[[#This Row],[MES]])&lt;=6,"Q2",MONTH(Tabla1[[#This Row],[MES]])&lt;=9,"Q3",TRUE,"Q4")</f>
        <v>Q1</v>
      </c>
      <c r="AN835" t="str">
        <f>+IFERROR(VLOOKUP(Tabla1[[#This Row],[CUENTA]],CTAS[],2,0),"OTROS")</f>
        <v>OTROS</v>
      </c>
      <c r="AP835" t="str">
        <f>+IFERROR(VLOOKUP(Tabla1[[#This Row],[EMPLEADO]],IS[],3,0),"OTROS")</f>
        <v>OTROS</v>
      </c>
      <c r="AQ835" t="str">
        <f>+IFERROR(VLOOKUP(Tabla1[[#This Row],[EMPLEADO]],IS[[NÓMINA]:[INGENIERO]],2,0),"OTROS")</f>
        <v>OTROS</v>
      </c>
    </row>
    <row r="836" spans="1:43" x14ac:dyDescent="0.25">
      <c r="A836" t="s">
        <v>36</v>
      </c>
      <c r="B836">
        <v>1</v>
      </c>
      <c r="C836" t="s">
        <v>3456</v>
      </c>
      <c r="D836" t="s">
        <v>3346</v>
      </c>
      <c r="E836" t="s">
        <v>558</v>
      </c>
      <c r="F836" t="s">
        <v>3457</v>
      </c>
      <c r="G836" s="17" t="s">
        <v>3458</v>
      </c>
      <c r="H836" t="s">
        <v>246</v>
      </c>
      <c r="I836" t="s">
        <v>43</v>
      </c>
      <c r="J836" t="s">
        <v>8</v>
      </c>
      <c r="K836" t="s">
        <v>44</v>
      </c>
      <c r="L836" t="s">
        <v>3459</v>
      </c>
      <c r="M836" t="s">
        <v>1510</v>
      </c>
      <c r="N836">
        <v>1</v>
      </c>
      <c r="O836" t="s">
        <v>105</v>
      </c>
      <c r="P836" t="s">
        <v>822</v>
      </c>
      <c r="Q836" t="s">
        <v>48</v>
      </c>
      <c r="R836" t="s">
        <v>95</v>
      </c>
      <c r="S836" t="s">
        <v>64</v>
      </c>
      <c r="T836" t="s">
        <v>51</v>
      </c>
      <c r="U836" t="s">
        <v>96</v>
      </c>
      <c r="V836">
        <v>1</v>
      </c>
      <c r="W836" s="1">
        <v>0</v>
      </c>
      <c r="X836">
        <v>0</v>
      </c>
      <c r="Y836">
        <v>5</v>
      </c>
      <c r="Z836">
        <v>5</v>
      </c>
      <c r="AA836">
        <v>1</v>
      </c>
      <c r="AB836" s="2">
        <v>0</v>
      </c>
      <c r="AC836" s="1">
        <v>0</v>
      </c>
      <c r="AD836" s="7">
        <v>43472</v>
      </c>
      <c r="AE836" s="7">
        <v>43473</v>
      </c>
      <c r="AF836">
        <v>1</v>
      </c>
      <c r="AG836" t="s">
        <v>53</v>
      </c>
      <c r="AH836" s="2">
        <v>0</v>
      </c>
      <c r="AI836" s="1">
        <v>0</v>
      </c>
      <c r="AJ836" s="1">
        <v>0</v>
      </c>
      <c r="AK836" s="6" t="str">
        <f>+IF(Tabla1[[#This Row],[REQUEST_TY]]="SR MANTENIMIENTO CORRECTIVO", "EMERGENCIA", "OTROS")</f>
        <v>OTROS</v>
      </c>
      <c r="AL836" s="6" t="str">
        <f>+_xlfn.IFS(Tabla1[[#This Row],[Veces obj]]&lt;=1,"0-1",Tabla1[[#This Row],[Veces obj]]&lt;=2,"1-2",Tabla1[[#This Row],[Veces obj]]&lt;=3,"2-3",TRUE,"&gt;3")</f>
        <v>0-1</v>
      </c>
      <c r="AM836" s="6" t="str">
        <f>+_xlfn.IFS(MONTH(Tabla1[[#This Row],[MES]])&lt;=3,"Q1",MONTH(Tabla1[[#This Row],[MES]])&lt;=6,"Q2",MONTH(Tabla1[[#This Row],[MES]])&lt;=9,"Q3",TRUE,"Q4")</f>
        <v>Q1</v>
      </c>
      <c r="AN836" t="str">
        <f>+IFERROR(VLOOKUP(Tabla1[[#This Row],[CUENTA]],CTAS[],2,0),"OTROS")</f>
        <v>OTROS</v>
      </c>
      <c r="AP836" t="str">
        <f>+IFERROR(VLOOKUP(Tabla1[[#This Row],[EMPLEADO]],IS[],3,0),"OTROS")</f>
        <v>OTROS</v>
      </c>
      <c r="AQ836" t="str">
        <f>+IFERROR(VLOOKUP(Tabla1[[#This Row],[EMPLEADO]],IS[[NÓMINA]:[INGENIERO]],2,0),"OTROS")</f>
        <v>OTROS</v>
      </c>
    </row>
    <row r="837" spans="1:43" x14ac:dyDescent="0.25">
      <c r="A837" t="s">
        <v>4444</v>
      </c>
      <c r="B837">
        <v>1</v>
      </c>
      <c r="C837" t="s">
        <v>6840</v>
      </c>
      <c r="D837" t="s">
        <v>38</v>
      </c>
      <c r="E837" t="s">
        <v>85</v>
      </c>
      <c r="F837" t="s">
        <v>6841</v>
      </c>
      <c r="G837" s="17" t="s">
        <v>6263</v>
      </c>
      <c r="H837" t="s">
        <v>253</v>
      </c>
      <c r="I837" t="s">
        <v>43</v>
      </c>
      <c r="J837" t="s">
        <v>8</v>
      </c>
      <c r="K837" t="s">
        <v>370</v>
      </c>
      <c r="L837" t="s">
        <v>6264</v>
      </c>
      <c r="M837" t="s">
        <v>649</v>
      </c>
      <c r="N837">
        <v>0</v>
      </c>
      <c r="O837" t="s">
        <v>47</v>
      </c>
      <c r="P837">
        <v>6</v>
      </c>
      <c r="Q837" t="s">
        <v>207</v>
      </c>
      <c r="R837" t="s">
        <v>49</v>
      </c>
      <c r="S837" t="s">
        <v>50</v>
      </c>
      <c r="T837" t="s">
        <v>51</v>
      </c>
      <c r="U837" t="s">
        <v>486</v>
      </c>
      <c r="V837">
        <v>0</v>
      </c>
      <c r="W837" s="1">
        <v>0</v>
      </c>
      <c r="X837">
        <v>1</v>
      </c>
      <c r="Y837">
        <v>1.43</v>
      </c>
      <c r="Z837">
        <v>5</v>
      </c>
      <c r="AA837">
        <v>0.28599999999999998</v>
      </c>
      <c r="AB837" s="2">
        <v>0</v>
      </c>
      <c r="AC837" s="1">
        <v>0</v>
      </c>
      <c r="AD837" s="7">
        <v>43517</v>
      </c>
      <c r="AE837" s="7">
        <v>43517</v>
      </c>
      <c r="AF837">
        <v>0</v>
      </c>
      <c r="AG837" t="s">
        <v>53</v>
      </c>
      <c r="AH837" s="2">
        <v>0</v>
      </c>
      <c r="AI837" s="1">
        <v>0</v>
      </c>
      <c r="AJ837" s="1">
        <v>0</v>
      </c>
      <c r="AK837" s="6" t="str">
        <f>+IF(Tabla1[[#This Row],[REQUEST_TY]]="SR MANTENIMIENTO CORRECTIVO", "EMERGENCIA", "OTROS")</f>
        <v>EMERGENCIA</v>
      </c>
      <c r="AL837" s="6" t="str">
        <f>+_xlfn.IFS(Tabla1[[#This Row],[Veces obj]]&lt;=1,"0-1",Tabla1[[#This Row],[Veces obj]]&lt;=2,"1-2",Tabla1[[#This Row],[Veces obj]]&lt;=3,"2-3",TRUE,"&gt;3")</f>
        <v>0-1</v>
      </c>
      <c r="AM837" s="6" t="str">
        <f>+_xlfn.IFS(MONTH(Tabla1[[#This Row],[MES]])&lt;=3,"Q1",MONTH(Tabla1[[#This Row],[MES]])&lt;=6,"Q2",MONTH(Tabla1[[#This Row],[MES]])&lt;=9,"Q3",TRUE,"Q4")</f>
        <v>Q1</v>
      </c>
      <c r="AN837" t="str">
        <f>+IFERROR(VLOOKUP(Tabla1[[#This Row],[CUENTA]],CTAS[],2,0),"OTROS")</f>
        <v>OTROS</v>
      </c>
      <c r="AP837" t="str">
        <f>+IFERROR(VLOOKUP(Tabla1[[#This Row],[EMPLEADO]],IS[],3,0),"OTROS")</f>
        <v>OTROS</v>
      </c>
      <c r="AQ837" t="str">
        <f>+IFERROR(VLOOKUP(Tabla1[[#This Row],[EMPLEADO]],IS[[NÓMINA]:[INGENIERO]],2,0),"OTROS")</f>
        <v>OTROS</v>
      </c>
    </row>
    <row r="838" spans="1:43" x14ac:dyDescent="0.25">
      <c r="A838" t="s">
        <v>36</v>
      </c>
      <c r="B838">
        <v>1</v>
      </c>
      <c r="C838" t="s">
        <v>1765</v>
      </c>
      <c r="D838" t="s">
        <v>38</v>
      </c>
      <c r="E838" t="s">
        <v>133</v>
      </c>
      <c r="F838" t="s">
        <v>1766</v>
      </c>
      <c r="G838" s="17" t="s">
        <v>1767</v>
      </c>
      <c r="H838" t="s">
        <v>915</v>
      </c>
      <c r="I838" t="s">
        <v>43</v>
      </c>
      <c r="J838" t="s">
        <v>8</v>
      </c>
      <c r="K838" t="s">
        <v>59</v>
      </c>
      <c r="L838" t="s">
        <v>1768</v>
      </c>
      <c r="M838" t="s">
        <v>310</v>
      </c>
      <c r="N838">
        <v>0</v>
      </c>
      <c r="O838" t="s">
        <v>47</v>
      </c>
      <c r="P838">
        <v>4</v>
      </c>
      <c r="Q838" t="s">
        <v>207</v>
      </c>
      <c r="R838" t="s">
        <v>138</v>
      </c>
      <c r="S838" t="s">
        <v>139</v>
      </c>
      <c r="T838" t="s">
        <v>51</v>
      </c>
      <c r="U838" t="s">
        <v>879</v>
      </c>
      <c r="V838">
        <v>0.6</v>
      </c>
      <c r="W838" s="1">
        <v>943.80000000000007</v>
      </c>
      <c r="X838">
        <v>1</v>
      </c>
      <c r="Y838">
        <v>1.1499999999999999</v>
      </c>
      <c r="Z838">
        <v>4</v>
      </c>
      <c r="AA838">
        <v>0.28749999999999998</v>
      </c>
      <c r="AB838" s="2">
        <v>0</v>
      </c>
      <c r="AC838" s="1">
        <v>0</v>
      </c>
      <c r="AD838" s="7">
        <v>43490</v>
      </c>
      <c r="AE838" s="7">
        <v>43490</v>
      </c>
      <c r="AF838">
        <v>0</v>
      </c>
      <c r="AG838" t="s">
        <v>53</v>
      </c>
      <c r="AH838" s="2">
        <v>0</v>
      </c>
      <c r="AI838" s="1">
        <v>0</v>
      </c>
      <c r="AJ838" s="1">
        <v>0</v>
      </c>
      <c r="AK838" s="6" t="str">
        <f>+IF(Tabla1[[#This Row],[REQUEST_TY]]="SR MANTENIMIENTO CORRECTIVO", "EMERGENCIA", "OTROS")</f>
        <v>EMERGENCIA</v>
      </c>
      <c r="AL838" s="6" t="str">
        <f>+_xlfn.IFS(Tabla1[[#This Row],[Veces obj]]&lt;=1,"0-1",Tabla1[[#This Row],[Veces obj]]&lt;=2,"1-2",Tabla1[[#This Row],[Veces obj]]&lt;=3,"2-3",TRUE,"&gt;3")</f>
        <v>0-1</v>
      </c>
      <c r="AM838" s="6" t="str">
        <f>+_xlfn.IFS(MONTH(Tabla1[[#This Row],[MES]])&lt;=3,"Q1",MONTH(Tabla1[[#This Row],[MES]])&lt;=6,"Q2",MONTH(Tabla1[[#This Row],[MES]])&lt;=9,"Q3",TRUE,"Q4")</f>
        <v>Q1</v>
      </c>
      <c r="AN838" t="str">
        <f>+IFERROR(VLOOKUP(Tabla1[[#This Row],[CUENTA]],CTAS[],2,0),"OTROS")</f>
        <v>OTROS</v>
      </c>
      <c r="AP838" t="str">
        <f>+IFERROR(VLOOKUP(Tabla1[[#This Row],[EMPLEADO]],IS[],3,0),"OTROS")</f>
        <v>OTROS</v>
      </c>
      <c r="AQ838" t="str">
        <f>+IFERROR(VLOOKUP(Tabla1[[#This Row],[EMPLEADO]],IS[[NÓMINA]:[INGENIERO]],2,0),"OTROS")</f>
        <v>OTROS</v>
      </c>
    </row>
    <row r="839" spans="1:43" x14ac:dyDescent="0.25">
      <c r="A839" t="s">
        <v>4444</v>
      </c>
      <c r="B839">
        <v>1</v>
      </c>
      <c r="C839" t="s">
        <v>5542</v>
      </c>
      <c r="D839" t="s">
        <v>38</v>
      </c>
      <c r="E839" t="s">
        <v>312</v>
      </c>
      <c r="F839" t="s">
        <v>5543</v>
      </c>
      <c r="G839" s="17" t="s">
        <v>5544</v>
      </c>
      <c r="H839" t="s">
        <v>58</v>
      </c>
      <c r="I839" t="s">
        <v>43</v>
      </c>
      <c r="J839" t="s">
        <v>8</v>
      </c>
      <c r="K839" t="s">
        <v>59</v>
      </c>
      <c r="L839" t="s">
        <v>137</v>
      </c>
      <c r="M839" t="s">
        <v>61</v>
      </c>
      <c r="N839">
        <v>0</v>
      </c>
      <c r="O839" t="s">
        <v>47</v>
      </c>
      <c r="P839">
        <v>105</v>
      </c>
      <c r="Q839" t="s">
        <v>48</v>
      </c>
      <c r="R839" t="s">
        <v>317</v>
      </c>
      <c r="S839" t="s">
        <v>318</v>
      </c>
      <c r="T839" t="s">
        <v>51</v>
      </c>
      <c r="U839" t="s">
        <v>353</v>
      </c>
      <c r="V839">
        <v>1.1499999999999999</v>
      </c>
      <c r="W839" s="1">
        <v>1808.95</v>
      </c>
      <c r="X839">
        <v>1</v>
      </c>
      <c r="Y839">
        <v>1.1499999999999999</v>
      </c>
      <c r="Z839">
        <v>4</v>
      </c>
      <c r="AA839">
        <v>0.28749999999999998</v>
      </c>
      <c r="AB839" s="2">
        <v>0</v>
      </c>
      <c r="AC839" s="1">
        <v>0</v>
      </c>
      <c r="AD839" s="7">
        <v>43507</v>
      </c>
      <c r="AE839" s="7">
        <v>43507</v>
      </c>
      <c r="AF839">
        <v>0</v>
      </c>
      <c r="AG839" t="s">
        <v>53</v>
      </c>
      <c r="AH839" s="2">
        <v>0</v>
      </c>
      <c r="AI839" s="1">
        <v>0</v>
      </c>
      <c r="AJ839" s="1">
        <v>0</v>
      </c>
      <c r="AK839" s="6" t="str">
        <f>+IF(Tabla1[[#This Row],[REQUEST_TY]]="SR MANTENIMIENTO CORRECTIVO", "EMERGENCIA", "OTROS")</f>
        <v>EMERGENCIA</v>
      </c>
      <c r="AL839" s="6" t="str">
        <f>+_xlfn.IFS(Tabla1[[#This Row],[Veces obj]]&lt;=1,"0-1",Tabla1[[#This Row],[Veces obj]]&lt;=2,"1-2",Tabla1[[#This Row],[Veces obj]]&lt;=3,"2-3",TRUE,"&gt;3")</f>
        <v>0-1</v>
      </c>
      <c r="AM839" s="6" t="str">
        <f>+_xlfn.IFS(MONTH(Tabla1[[#This Row],[MES]])&lt;=3,"Q1",MONTH(Tabla1[[#This Row],[MES]])&lt;=6,"Q2",MONTH(Tabla1[[#This Row],[MES]])&lt;=9,"Q3",TRUE,"Q4")</f>
        <v>Q1</v>
      </c>
      <c r="AN839" t="str">
        <f>+IFERROR(VLOOKUP(Tabla1[[#This Row],[CUENTA]],CTAS[],2,0),"OTROS")</f>
        <v>OTROS</v>
      </c>
      <c r="AP839" t="str">
        <f>+IFERROR(VLOOKUP(Tabla1[[#This Row],[EMPLEADO]],IS[],3,0),"OTROS")</f>
        <v>OTROS</v>
      </c>
      <c r="AQ839" t="str">
        <f>+IFERROR(VLOOKUP(Tabla1[[#This Row],[EMPLEADO]],IS[[NÓMINA]:[INGENIERO]],2,0),"OTROS")</f>
        <v>OTROS</v>
      </c>
    </row>
    <row r="840" spans="1:43" x14ac:dyDescent="0.25">
      <c r="A840" t="s">
        <v>4444</v>
      </c>
      <c r="B840">
        <v>1</v>
      </c>
      <c r="C840" t="s">
        <v>6824</v>
      </c>
      <c r="D840" t="s">
        <v>38</v>
      </c>
      <c r="E840" t="s">
        <v>558</v>
      </c>
      <c r="F840" t="s">
        <v>6823</v>
      </c>
      <c r="G840" s="17" t="s">
        <v>1520</v>
      </c>
      <c r="H840" t="s">
        <v>1211</v>
      </c>
      <c r="I840" t="s">
        <v>43</v>
      </c>
      <c r="J840" t="s">
        <v>8</v>
      </c>
      <c r="K840" t="s">
        <v>1521</v>
      </c>
      <c r="L840" t="s">
        <v>1522</v>
      </c>
      <c r="M840" t="s">
        <v>1523</v>
      </c>
      <c r="N840">
        <v>0</v>
      </c>
      <c r="O840" t="s">
        <v>47</v>
      </c>
      <c r="P840">
        <v>50</v>
      </c>
      <c r="Q840" t="s">
        <v>82</v>
      </c>
      <c r="R840" t="s">
        <v>95</v>
      </c>
      <c r="S840" t="s">
        <v>64</v>
      </c>
      <c r="T840" t="s">
        <v>51</v>
      </c>
      <c r="U840" t="s">
        <v>83</v>
      </c>
      <c r="V840">
        <v>1.05</v>
      </c>
      <c r="W840" s="1">
        <v>1433.25</v>
      </c>
      <c r="X840">
        <v>1</v>
      </c>
      <c r="Y840">
        <v>1.44</v>
      </c>
      <c r="Z840">
        <v>5</v>
      </c>
      <c r="AA840">
        <v>0.28799999999999998</v>
      </c>
      <c r="AB840" s="2">
        <v>0</v>
      </c>
      <c r="AC840" s="1">
        <v>0</v>
      </c>
      <c r="AD840" s="7">
        <v>43522</v>
      </c>
      <c r="AE840" s="7">
        <v>43522</v>
      </c>
      <c r="AF840">
        <v>0</v>
      </c>
      <c r="AG840" t="s">
        <v>53</v>
      </c>
      <c r="AH840" s="2">
        <v>0</v>
      </c>
      <c r="AI840" s="1">
        <v>0</v>
      </c>
      <c r="AJ840" s="1">
        <v>0</v>
      </c>
      <c r="AK840" s="6" t="str">
        <f>+IF(Tabla1[[#This Row],[REQUEST_TY]]="SR MANTENIMIENTO CORRECTIVO", "EMERGENCIA", "OTROS")</f>
        <v>EMERGENCIA</v>
      </c>
      <c r="AL840" s="6" t="str">
        <f>+_xlfn.IFS(Tabla1[[#This Row],[Veces obj]]&lt;=1,"0-1",Tabla1[[#This Row],[Veces obj]]&lt;=2,"1-2",Tabla1[[#This Row],[Veces obj]]&lt;=3,"2-3",TRUE,"&gt;3")</f>
        <v>0-1</v>
      </c>
      <c r="AM840" s="6" t="str">
        <f>+_xlfn.IFS(MONTH(Tabla1[[#This Row],[MES]])&lt;=3,"Q1",MONTH(Tabla1[[#This Row],[MES]])&lt;=6,"Q2",MONTH(Tabla1[[#This Row],[MES]])&lt;=9,"Q3",TRUE,"Q4")</f>
        <v>Q1</v>
      </c>
      <c r="AN840" t="str">
        <f>+IFERROR(VLOOKUP(Tabla1[[#This Row],[CUENTA]],CTAS[],2,0),"OTROS")</f>
        <v>OTROS</v>
      </c>
      <c r="AP840" t="str">
        <f>+IFERROR(VLOOKUP(Tabla1[[#This Row],[EMPLEADO]],IS[],3,0),"OTROS")</f>
        <v>OTROS</v>
      </c>
      <c r="AQ840" t="str">
        <f>+IFERROR(VLOOKUP(Tabla1[[#This Row],[EMPLEADO]],IS[[NÓMINA]:[INGENIERO]],2,0),"OTROS")</f>
        <v>OTROS</v>
      </c>
    </row>
    <row r="841" spans="1:43" x14ac:dyDescent="0.25">
      <c r="A841" t="s">
        <v>36</v>
      </c>
      <c r="B841">
        <v>1</v>
      </c>
      <c r="C841" t="s">
        <v>1769</v>
      </c>
      <c r="D841" t="s">
        <v>38</v>
      </c>
      <c r="E841" t="s">
        <v>524</v>
      </c>
      <c r="F841" t="s">
        <v>1140</v>
      </c>
      <c r="G841" s="17" t="s">
        <v>1770</v>
      </c>
      <c r="H841" t="s">
        <v>527</v>
      </c>
      <c r="I841" t="s">
        <v>43</v>
      </c>
      <c r="J841" t="s">
        <v>8</v>
      </c>
      <c r="K841" t="s">
        <v>528</v>
      </c>
      <c r="L841" t="s">
        <v>653</v>
      </c>
      <c r="M841" t="s">
        <v>654</v>
      </c>
      <c r="N841">
        <v>1</v>
      </c>
      <c r="O841" t="s">
        <v>47</v>
      </c>
      <c r="P841">
        <v>579</v>
      </c>
      <c r="Q841" t="s">
        <v>48</v>
      </c>
      <c r="R841" t="s">
        <v>153</v>
      </c>
      <c r="S841" t="s">
        <v>50</v>
      </c>
      <c r="T841" t="s">
        <v>51</v>
      </c>
      <c r="U841" t="s">
        <v>52</v>
      </c>
      <c r="V841">
        <v>1.05</v>
      </c>
      <c r="W841" s="1">
        <v>0</v>
      </c>
      <c r="X841">
        <v>1</v>
      </c>
      <c r="Y841">
        <v>1.45</v>
      </c>
      <c r="Z841">
        <v>5</v>
      </c>
      <c r="AA841">
        <v>0.28999999999999998</v>
      </c>
      <c r="AB841" s="2">
        <v>0</v>
      </c>
      <c r="AC841" s="1">
        <v>0</v>
      </c>
      <c r="AD841" s="7">
        <v>43468</v>
      </c>
      <c r="AE841" s="7">
        <v>43468</v>
      </c>
      <c r="AF841">
        <v>0</v>
      </c>
      <c r="AG841" t="s">
        <v>53</v>
      </c>
      <c r="AH841" s="2">
        <v>0</v>
      </c>
      <c r="AI841" s="1">
        <v>0</v>
      </c>
      <c r="AJ841" s="1">
        <v>0</v>
      </c>
      <c r="AK841" s="6" t="str">
        <f>+IF(Tabla1[[#This Row],[REQUEST_TY]]="SR MANTENIMIENTO CORRECTIVO", "EMERGENCIA", "OTROS")</f>
        <v>EMERGENCIA</v>
      </c>
      <c r="AL841" s="6" t="str">
        <f>+_xlfn.IFS(Tabla1[[#This Row],[Veces obj]]&lt;=1,"0-1",Tabla1[[#This Row],[Veces obj]]&lt;=2,"1-2",Tabla1[[#This Row],[Veces obj]]&lt;=3,"2-3",TRUE,"&gt;3")</f>
        <v>0-1</v>
      </c>
      <c r="AM841" s="6" t="str">
        <f>+_xlfn.IFS(MONTH(Tabla1[[#This Row],[MES]])&lt;=3,"Q1",MONTH(Tabla1[[#This Row],[MES]])&lt;=6,"Q2",MONTH(Tabla1[[#This Row],[MES]])&lt;=9,"Q3",TRUE,"Q4")</f>
        <v>Q1</v>
      </c>
      <c r="AN841" t="str">
        <f>+IFERROR(VLOOKUP(Tabla1[[#This Row],[CUENTA]],CTAS[],2,0),"OTROS")</f>
        <v>OTROS</v>
      </c>
      <c r="AP841" t="str">
        <f>+IFERROR(VLOOKUP(Tabla1[[#This Row],[EMPLEADO]],IS[],3,0),"OTROS")</f>
        <v>OTROS</v>
      </c>
      <c r="AQ841" t="str">
        <f>+IFERROR(VLOOKUP(Tabla1[[#This Row],[EMPLEADO]],IS[[NÓMINA]:[INGENIERO]],2,0),"OTROS")</f>
        <v>OTROS</v>
      </c>
    </row>
    <row r="842" spans="1:43" x14ac:dyDescent="0.25">
      <c r="A842" t="s">
        <v>36</v>
      </c>
      <c r="B842">
        <v>1</v>
      </c>
      <c r="C842" t="s">
        <v>1771</v>
      </c>
      <c r="D842" t="s">
        <v>38</v>
      </c>
      <c r="E842" t="s">
        <v>147</v>
      </c>
      <c r="F842" t="s">
        <v>1772</v>
      </c>
      <c r="G842" s="17" t="s">
        <v>1773</v>
      </c>
      <c r="H842" t="s">
        <v>484</v>
      </c>
      <c r="I842" t="s">
        <v>43</v>
      </c>
      <c r="J842" t="s">
        <v>8</v>
      </c>
      <c r="K842" t="s">
        <v>169</v>
      </c>
      <c r="L842" t="s">
        <v>510</v>
      </c>
      <c r="M842" t="s">
        <v>94</v>
      </c>
      <c r="N842">
        <v>1</v>
      </c>
      <c r="O842" t="s">
        <v>47</v>
      </c>
      <c r="P842">
        <v>164</v>
      </c>
      <c r="Q842" t="s">
        <v>48</v>
      </c>
      <c r="R842" t="s">
        <v>153</v>
      </c>
      <c r="S842" t="s">
        <v>50</v>
      </c>
      <c r="T842" t="s">
        <v>51</v>
      </c>
      <c r="U842" t="s">
        <v>52</v>
      </c>
      <c r="V842">
        <v>1.05</v>
      </c>
      <c r="W842" s="1">
        <v>0</v>
      </c>
      <c r="X842">
        <v>1</v>
      </c>
      <c r="Y842">
        <v>1.45</v>
      </c>
      <c r="Z842">
        <v>5</v>
      </c>
      <c r="AA842">
        <v>0.28999999999999998</v>
      </c>
      <c r="AB842" s="2">
        <v>0</v>
      </c>
      <c r="AC842" s="1">
        <v>0</v>
      </c>
      <c r="AD842" s="7">
        <v>43474</v>
      </c>
      <c r="AE842" s="7">
        <v>43474</v>
      </c>
      <c r="AF842">
        <v>0</v>
      </c>
      <c r="AG842" t="s">
        <v>53</v>
      </c>
      <c r="AH842" s="2">
        <v>0</v>
      </c>
      <c r="AI842" s="1">
        <v>0</v>
      </c>
      <c r="AJ842" s="1">
        <v>0</v>
      </c>
      <c r="AK842" s="6" t="str">
        <f>+IF(Tabla1[[#This Row],[REQUEST_TY]]="SR MANTENIMIENTO CORRECTIVO", "EMERGENCIA", "OTROS")</f>
        <v>EMERGENCIA</v>
      </c>
      <c r="AL842" s="6" t="str">
        <f>+_xlfn.IFS(Tabla1[[#This Row],[Veces obj]]&lt;=1,"0-1",Tabla1[[#This Row],[Veces obj]]&lt;=2,"1-2",Tabla1[[#This Row],[Veces obj]]&lt;=3,"2-3",TRUE,"&gt;3")</f>
        <v>0-1</v>
      </c>
      <c r="AM842" s="6" t="str">
        <f>+_xlfn.IFS(MONTH(Tabla1[[#This Row],[MES]])&lt;=3,"Q1",MONTH(Tabla1[[#This Row],[MES]])&lt;=6,"Q2",MONTH(Tabla1[[#This Row],[MES]])&lt;=9,"Q3",TRUE,"Q4")</f>
        <v>Q1</v>
      </c>
      <c r="AN842" t="str">
        <f>+IFERROR(VLOOKUP(Tabla1[[#This Row],[CUENTA]],CTAS[],2,0),"OTROS")</f>
        <v>OTROS</v>
      </c>
      <c r="AP842" t="str">
        <f>+IFERROR(VLOOKUP(Tabla1[[#This Row],[EMPLEADO]],IS[],3,0),"OTROS")</f>
        <v>OTROS</v>
      </c>
      <c r="AQ842" t="str">
        <f>+IFERROR(VLOOKUP(Tabla1[[#This Row],[EMPLEADO]],IS[[NÓMINA]:[INGENIERO]],2,0),"OTROS")</f>
        <v>OTROS</v>
      </c>
    </row>
    <row r="843" spans="1:43" x14ac:dyDescent="0.25">
      <c r="A843" t="s">
        <v>36</v>
      </c>
      <c r="B843">
        <v>1</v>
      </c>
      <c r="C843" t="s">
        <v>1774</v>
      </c>
      <c r="D843" t="s">
        <v>38</v>
      </c>
      <c r="E843" t="s">
        <v>39</v>
      </c>
      <c r="F843" t="s">
        <v>1775</v>
      </c>
      <c r="G843" s="17" t="s">
        <v>1776</v>
      </c>
      <c r="H843" t="s">
        <v>1130</v>
      </c>
      <c r="I843" t="s">
        <v>43</v>
      </c>
      <c r="J843" t="s">
        <v>8</v>
      </c>
      <c r="K843" t="s">
        <v>117</v>
      </c>
      <c r="L843" t="s">
        <v>1777</v>
      </c>
      <c r="M843" t="s">
        <v>1778</v>
      </c>
      <c r="N843">
        <v>0</v>
      </c>
      <c r="O843" t="s">
        <v>47</v>
      </c>
      <c r="P843">
        <v>3</v>
      </c>
      <c r="Q843" t="s">
        <v>388</v>
      </c>
      <c r="R843" t="s">
        <v>49</v>
      </c>
      <c r="S843" t="s">
        <v>50</v>
      </c>
      <c r="T843" t="s">
        <v>51</v>
      </c>
      <c r="U843" t="s">
        <v>641</v>
      </c>
      <c r="V843">
        <v>0</v>
      </c>
      <c r="W843" s="1">
        <v>0</v>
      </c>
      <c r="X843">
        <v>1</v>
      </c>
      <c r="Y843">
        <v>1.45</v>
      </c>
      <c r="Z843">
        <v>5</v>
      </c>
      <c r="AA843">
        <v>0.28999999999999998</v>
      </c>
      <c r="AB843" s="2">
        <v>0</v>
      </c>
      <c r="AC843" s="1">
        <v>0</v>
      </c>
      <c r="AD843" s="7">
        <v>43482</v>
      </c>
      <c r="AE843" s="7">
        <v>43483</v>
      </c>
      <c r="AF843">
        <v>1</v>
      </c>
      <c r="AG843" t="s">
        <v>53</v>
      </c>
      <c r="AH843" s="2">
        <v>0</v>
      </c>
      <c r="AI843" s="1">
        <v>0</v>
      </c>
      <c r="AJ843" s="1">
        <v>0</v>
      </c>
      <c r="AK843" s="6" t="str">
        <f>+IF(Tabla1[[#This Row],[REQUEST_TY]]="SR MANTENIMIENTO CORRECTIVO", "EMERGENCIA", "OTROS")</f>
        <v>EMERGENCIA</v>
      </c>
      <c r="AL843" s="6" t="str">
        <f>+_xlfn.IFS(Tabla1[[#This Row],[Veces obj]]&lt;=1,"0-1",Tabla1[[#This Row],[Veces obj]]&lt;=2,"1-2",Tabla1[[#This Row],[Veces obj]]&lt;=3,"2-3",TRUE,"&gt;3")</f>
        <v>0-1</v>
      </c>
      <c r="AM843" s="6" t="str">
        <f>+_xlfn.IFS(MONTH(Tabla1[[#This Row],[MES]])&lt;=3,"Q1",MONTH(Tabla1[[#This Row],[MES]])&lt;=6,"Q2",MONTH(Tabla1[[#This Row],[MES]])&lt;=9,"Q3",TRUE,"Q4")</f>
        <v>Q1</v>
      </c>
      <c r="AN843" t="str">
        <f>+IFERROR(VLOOKUP(Tabla1[[#This Row],[CUENTA]],CTAS[],2,0),"OTROS")</f>
        <v>OTROS</v>
      </c>
      <c r="AP843" t="str">
        <f>+IFERROR(VLOOKUP(Tabla1[[#This Row],[EMPLEADO]],IS[],3,0),"OTROS")</f>
        <v>OTROS</v>
      </c>
      <c r="AQ843" t="str">
        <f>+IFERROR(VLOOKUP(Tabla1[[#This Row],[EMPLEADO]],IS[[NÓMINA]:[INGENIERO]],2,0),"OTROS")</f>
        <v>OTROS</v>
      </c>
    </row>
    <row r="844" spans="1:43" x14ac:dyDescent="0.25">
      <c r="A844" t="s">
        <v>36</v>
      </c>
      <c r="B844">
        <v>1</v>
      </c>
      <c r="C844" t="s">
        <v>3466</v>
      </c>
      <c r="D844" t="s">
        <v>3346</v>
      </c>
      <c r="E844" t="s">
        <v>558</v>
      </c>
      <c r="F844" t="s">
        <v>3467</v>
      </c>
      <c r="G844" s="17" t="s">
        <v>3468</v>
      </c>
      <c r="H844" t="s">
        <v>42</v>
      </c>
      <c r="I844" t="s">
        <v>43</v>
      </c>
      <c r="J844" t="s">
        <v>8</v>
      </c>
      <c r="K844" t="s">
        <v>44</v>
      </c>
      <c r="L844" t="s">
        <v>2134</v>
      </c>
      <c r="M844" t="s">
        <v>131</v>
      </c>
      <c r="N844">
        <v>1</v>
      </c>
      <c r="O844" t="s">
        <v>47</v>
      </c>
      <c r="P844" t="s">
        <v>822</v>
      </c>
      <c r="Q844" t="s">
        <v>48</v>
      </c>
      <c r="R844" t="s">
        <v>95</v>
      </c>
      <c r="S844" t="s">
        <v>64</v>
      </c>
      <c r="T844" t="s">
        <v>51</v>
      </c>
      <c r="U844" t="s">
        <v>96</v>
      </c>
      <c r="V844">
        <v>1</v>
      </c>
      <c r="W844" s="1">
        <v>0</v>
      </c>
      <c r="X844">
        <v>0</v>
      </c>
      <c r="Y844">
        <v>5</v>
      </c>
      <c r="Z844">
        <v>5</v>
      </c>
      <c r="AA844">
        <v>1</v>
      </c>
      <c r="AB844" s="2">
        <v>0</v>
      </c>
      <c r="AC844" s="1">
        <v>0</v>
      </c>
      <c r="AD844" s="7">
        <v>43472</v>
      </c>
      <c r="AE844" s="7">
        <v>43473</v>
      </c>
      <c r="AF844">
        <v>1</v>
      </c>
      <c r="AG844" t="s">
        <v>53</v>
      </c>
      <c r="AH844" s="2">
        <v>0</v>
      </c>
      <c r="AI844" s="1">
        <v>0</v>
      </c>
      <c r="AJ844" s="1">
        <v>0</v>
      </c>
      <c r="AK844" s="6" t="str">
        <f>+IF(Tabla1[[#This Row],[REQUEST_TY]]="SR MANTENIMIENTO CORRECTIVO", "EMERGENCIA", "OTROS")</f>
        <v>OTROS</v>
      </c>
      <c r="AL844" s="6" t="str">
        <f>+_xlfn.IFS(Tabla1[[#This Row],[Veces obj]]&lt;=1,"0-1",Tabla1[[#This Row],[Veces obj]]&lt;=2,"1-2",Tabla1[[#This Row],[Veces obj]]&lt;=3,"2-3",TRUE,"&gt;3")</f>
        <v>0-1</v>
      </c>
      <c r="AM844" s="6" t="str">
        <f>+_xlfn.IFS(MONTH(Tabla1[[#This Row],[MES]])&lt;=3,"Q1",MONTH(Tabla1[[#This Row],[MES]])&lt;=6,"Q2",MONTH(Tabla1[[#This Row],[MES]])&lt;=9,"Q3",TRUE,"Q4")</f>
        <v>Q1</v>
      </c>
      <c r="AN844" t="str">
        <f>+IFERROR(VLOOKUP(Tabla1[[#This Row],[CUENTA]],CTAS[],2,0),"OTROS")</f>
        <v>OTROS</v>
      </c>
      <c r="AP844" t="str">
        <f>+IFERROR(VLOOKUP(Tabla1[[#This Row],[EMPLEADO]],IS[],3,0),"OTROS")</f>
        <v>OTROS</v>
      </c>
      <c r="AQ844" t="str">
        <f>+IFERROR(VLOOKUP(Tabla1[[#This Row],[EMPLEADO]],IS[[NÓMINA]:[INGENIERO]],2,0),"OTROS")</f>
        <v>OTROS</v>
      </c>
    </row>
    <row r="845" spans="1:43" x14ac:dyDescent="0.25">
      <c r="A845" t="s">
        <v>36</v>
      </c>
      <c r="B845">
        <v>1</v>
      </c>
      <c r="C845" t="s">
        <v>1783</v>
      </c>
      <c r="D845" t="s">
        <v>38</v>
      </c>
      <c r="E845" t="s">
        <v>1784</v>
      </c>
      <c r="F845" t="s">
        <v>1785</v>
      </c>
      <c r="G845" s="17" t="s">
        <v>1786</v>
      </c>
      <c r="H845" t="s">
        <v>136</v>
      </c>
      <c r="I845" t="s">
        <v>43</v>
      </c>
      <c r="J845" t="s">
        <v>8</v>
      </c>
      <c r="K845" t="s">
        <v>1787</v>
      </c>
      <c r="L845" t="s">
        <v>1788</v>
      </c>
      <c r="M845" t="s">
        <v>736</v>
      </c>
      <c r="N845">
        <v>0</v>
      </c>
      <c r="O845" t="s">
        <v>47</v>
      </c>
      <c r="P845">
        <v>95</v>
      </c>
      <c r="Q845" t="s">
        <v>48</v>
      </c>
      <c r="R845" t="s">
        <v>1789</v>
      </c>
      <c r="S845" t="s">
        <v>110</v>
      </c>
      <c r="T845" t="s">
        <v>51</v>
      </c>
      <c r="U845" t="s">
        <v>111</v>
      </c>
      <c r="V845">
        <v>1.2</v>
      </c>
      <c r="W845" s="1">
        <v>2574</v>
      </c>
      <c r="X845">
        <v>1</v>
      </c>
      <c r="Y845">
        <v>0.87</v>
      </c>
      <c r="Z845">
        <v>3</v>
      </c>
      <c r="AA845">
        <v>0.28999999999999998</v>
      </c>
      <c r="AB845" s="2">
        <v>0</v>
      </c>
      <c r="AC845" s="1">
        <v>0</v>
      </c>
      <c r="AD845" s="7">
        <v>43495</v>
      </c>
      <c r="AE845" s="7">
        <v>43496</v>
      </c>
      <c r="AF845">
        <v>1</v>
      </c>
      <c r="AG845" t="s">
        <v>53</v>
      </c>
      <c r="AH845" s="2">
        <v>0</v>
      </c>
      <c r="AI845" s="1">
        <v>0</v>
      </c>
      <c r="AJ845" s="1">
        <v>0</v>
      </c>
      <c r="AK845" s="6" t="str">
        <f>+IF(Tabla1[[#This Row],[REQUEST_TY]]="SR MANTENIMIENTO CORRECTIVO", "EMERGENCIA", "OTROS")</f>
        <v>EMERGENCIA</v>
      </c>
      <c r="AL845" s="6" t="str">
        <f>+_xlfn.IFS(Tabla1[[#This Row],[Veces obj]]&lt;=1,"0-1",Tabla1[[#This Row],[Veces obj]]&lt;=2,"1-2",Tabla1[[#This Row],[Veces obj]]&lt;=3,"2-3",TRUE,"&gt;3")</f>
        <v>0-1</v>
      </c>
      <c r="AM845" s="6" t="str">
        <f>+_xlfn.IFS(MONTH(Tabla1[[#This Row],[MES]])&lt;=3,"Q1",MONTH(Tabla1[[#This Row],[MES]])&lt;=6,"Q2",MONTH(Tabla1[[#This Row],[MES]])&lt;=9,"Q3",TRUE,"Q4")</f>
        <v>Q1</v>
      </c>
      <c r="AN845" t="str">
        <f>+IFERROR(VLOOKUP(Tabla1[[#This Row],[CUENTA]],CTAS[],2,0),"OTROS")</f>
        <v>OTROS</v>
      </c>
      <c r="AP845" t="str">
        <f>+IFERROR(VLOOKUP(Tabla1[[#This Row],[EMPLEADO]],IS[],3,0),"OTROS")</f>
        <v>OTROS</v>
      </c>
      <c r="AQ845" t="str">
        <f>+IFERROR(VLOOKUP(Tabla1[[#This Row],[EMPLEADO]],IS[[NÓMINA]:[INGENIERO]],2,0),"OTROS")</f>
        <v>OTROS</v>
      </c>
    </row>
    <row r="846" spans="1:43" x14ac:dyDescent="0.25">
      <c r="A846" t="s">
        <v>4444</v>
      </c>
      <c r="B846">
        <v>1</v>
      </c>
      <c r="C846" t="s">
        <v>4870</v>
      </c>
      <c r="D846" t="s">
        <v>38</v>
      </c>
      <c r="E846" t="s">
        <v>1208</v>
      </c>
      <c r="F846" t="s">
        <v>4871</v>
      </c>
      <c r="G846" s="17" t="s">
        <v>4872</v>
      </c>
      <c r="H846" t="s">
        <v>1052</v>
      </c>
      <c r="I846" t="s">
        <v>43</v>
      </c>
      <c r="J846" t="s">
        <v>8</v>
      </c>
      <c r="K846" t="s">
        <v>3104</v>
      </c>
      <c r="L846" t="s">
        <v>4873</v>
      </c>
      <c r="M846" t="s">
        <v>736</v>
      </c>
      <c r="N846">
        <v>0</v>
      </c>
      <c r="O846" t="s">
        <v>47</v>
      </c>
      <c r="P846">
        <v>2619</v>
      </c>
      <c r="Q846" t="s">
        <v>48</v>
      </c>
      <c r="R846" t="s">
        <v>153</v>
      </c>
      <c r="S846" t="s">
        <v>50</v>
      </c>
      <c r="T846" t="s">
        <v>51</v>
      </c>
      <c r="U846" t="s">
        <v>52</v>
      </c>
      <c r="V846">
        <v>1.05</v>
      </c>
      <c r="W846" s="1">
        <v>750.75000000000011</v>
      </c>
      <c r="X846">
        <v>1</v>
      </c>
      <c r="Y846">
        <v>1.45</v>
      </c>
      <c r="Z846">
        <v>5</v>
      </c>
      <c r="AA846">
        <v>0.28999999999999998</v>
      </c>
      <c r="AB846" s="2">
        <v>0</v>
      </c>
      <c r="AC846" s="1">
        <v>0</v>
      </c>
      <c r="AD846" s="7">
        <v>43501</v>
      </c>
      <c r="AE846" s="7">
        <v>43501</v>
      </c>
      <c r="AF846">
        <v>0</v>
      </c>
      <c r="AG846" t="s">
        <v>53</v>
      </c>
      <c r="AH846" s="2">
        <v>0</v>
      </c>
      <c r="AI846" s="1">
        <v>0</v>
      </c>
      <c r="AJ846" s="1">
        <v>0</v>
      </c>
      <c r="AK846" s="6" t="str">
        <f>+IF(Tabla1[[#This Row],[REQUEST_TY]]="SR MANTENIMIENTO CORRECTIVO", "EMERGENCIA", "OTROS")</f>
        <v>EMERGENCIA</v>
      </c>
      <c r="AL846" s="6" t="str">
        <f>+_xlfn.IFS(Tabla1[[#This Row],[Veces obj]]&lt;=1,"0-1",Tabla1[[#This Row],[Veces obj]]&lt;=2,"1-2",Tabla1[[#This Row],[Veces obj]]&lt;=3,"2-3",TRUE,"&gt;3")</f>
        <v>0-1</v>
      </c>
      <c r="AM846" s="6" t="str">
        <f>+_xlfn.IFS(MONTH(Tabla1[[#This Row],[MES]])&lt;=3,"Q1",MONTH(Tabla1[[#This Row],[MES]])&lt;=6,"Q2",MONTH(Tabla1[[#This Row],[MES]])&lt;=9,"Q3",TRUE,"Q4")</f>
        <v>Q1</v>
      </c>
      <c r="AN846" t="str">
        <f>+IFERROR(VLOOKUP(Tabla1[[#This Row],[CUENTA]],CTAS[],2,0),"OTROS")</f>
        <v>OTROS</v>
      </c>
      <c r="AP846" t="str">
        <f>+IFERROR(VLOOKUP(Tabla1[[#This Row],[EMPLEADO]],IS[],3,0),"OTROS")</f>
        <v>OTROS</v>
      </c>
      <c r="AQ846" t="str">
        <f>+IFERROR(VLOOKUP(Tabla1[[#This Row],[EMPLEADO]],IS[[NÓMINA]:[INGENIERO]],2,0),"OTROS")</f>
        <v>OTROS</v>
      </c>
    </row>
    <row r="847" spans="1:43" x14ac:dyDescent="0.25">
      <c r="A847" t="s">
        <v>4444</v>
      </c>
      <c r="B847">
        <v>1</v>
      </c>
      <c r="C847" t="s">
        <v>6280</v>
      </c>
      <c r="D847" t="s">
        <v>38</v>
      </c>
      <c r="E847" t="s">
        <v>39</v>
      </c>
      <c r="F847" t="s">
        <v>6281</v>
      </c>
      <c r="G847" s="17" t="s">
        <v>5197</v>
      </c>
      <c r="H847" t="s">
        <v>568</v>
      </c>
      <c r="I847" t="s">
        <v>43</v>
      </c>
      <c r="J847" t="s">
        <v>8</v>
      </c>
      <c r="K847" t="s">
        <v>199</v>
      </c>
      <c r="L847" t="s">
        <v>5198</v>
      </c>
      <c r="M847" t="s">
        <v>932</v>
      </c>
      <c r="N847">
        <v>0</v>
      </c>
      <c r="O847" t="s">
        <v>47</v>
      </c>
      <c r="P847">
        <v>9</v>
      </c>
      <c r="Q847" t="s">
        <v>194</v>
      </c>
      <c r="R847" t="s">
        <v>49</v>
      </c>
      <c r="S847" t="s">
        <v>50</v>
      </c>
      <c r="T847" t="s">
        <v>51</v>
      </c>
      <c r="U847" t="s">
        <v>444</v>
      </c>
      <c r="V847">
        <v>0</v>
      </c>
      <c r="W847" s="1">
        <v>0</v>
      </c>
      <c r="X847">
        <v>1</v>
      </c>
      <c r="Y847">
        <v>1.45</v>
      </c>
      <c r="Z847">
        <v>5</v>
      </c>
      <c r="AA847">
        <v>0.28999999999999998</v>
      </c>
      <c r="AB847" s="2">
        <v>0</v>
      </c>
      <c r="AC847" s="1">
        <v>0</v>
      </c>
      <c r="AD847" s="7">
        <v>43515</v>
      </c>
      <c r="AE847" s="7">
        <v>43515</v>
      </c>
      <c r="AF847">
        <v>0</v>
      </c>
      <c r="AG847" t="s">
        <v>53</v>
      </c>
      <c r="AH847" s="2">
        <v>0</v>
      </c>
      <c r="AI847" s="1">
        <v>0</v>
      </c>
      <c r="AJ847" s="1">
        <v>0</v>
      </c>
      <c r="AK847" s="6" t="str">
        <f>+IF(Tabla1[[#This Row],[REQUEST_TY]]="SR MANTENIMIENTO CORRECTIVO", "EMERGENCIA", "OTROS")</f>
        <v>EMERGENCIA</v>
      </c>
      <c r="AL847" s="6" t="str">
        <f>+_xlfn.IFS(Tabla1[[#This Row],[Veces obj]]&lt;=1,"0-1",Tabla1[[#This Row],[Veces obj]]&lt;=2,"1-2",Tabla1[[#This Row],[Veces obj]]&lt;=3,"2-3",TRUE,"&gt;3")</f>
        <v>0-1</v>
      </c>
      <c r="AM847" s="6" t="str">
        <f>+_xlfn.IFS(MONTH(Tabla1[[#This Row],[MES]])&lt;=3,"Q1",MONTH(Tabla1[[#This Row],[MES]])&lt;=6,"Q2",MONTH(Tabla1[[#This Row],[MES]])&lt;=9,"Q3",TRUE,"Q4")</f>
        <v>Q1</v>
      </c>
      <c r="AN847" t="str">
        <f>+IFERROR(VLOOKUP(Tabla1[[#This Row],[CUENTA]],CTAS[],2,0),"OTROS")</f>
        <v>OTROS</v>
      </c>
      <c r="AP847" t="str">
        <f>+IFERROR(VLOOKUP(Tabla1[[#This Row],[EMPLEADO]],IS[],3,0),"OTROS")</f>
        <v>OTROS</v>
      </c>
      <c r="AQ847" t="str">
        <f>+IFERROR(VLOOKUP(Tabla1[[#This Row],[EMPLEADO]],IS[[NÓMINA]:[INGENIERO]],2,0),"OTROS")</f>
        <v>OTROS</v>
      </c>
    </row>
    <row r="848" spans="1:43" x14ac:dyDescent="0.25">
      <c r="A848" t="s">
        <v>4444</v>
      </c>
      <c r="B848">
        <v>1</v>
      </c>
      <c r="C848" t="s">
        <v>7180</v>
      </c>
      <c r="D848" t="s">
        <v>38</v>
      </c>
      <c r="E848" t="s">
        <v>226</v>
      </c>
      <c r="F848" t="s">
        <v>7181</v>
      </c>
      <c r="G848" s="17" t="s">
        <v>7182</v>
      </c>
      <c r="H848" t="s">
        <v>297</v>
      </c>
      <c r="I848" t="s">
        <v>43</v>
      </c>
      <c r="J848" t="s">
        <v>8</v>
      </c>
      <c r="K848" t="s">
        <v>71</v>
      </c>
      <c r="L848" t="s">
        <v>1245</v>
      </c>
      <c r="M848" t="s">
        <v>73</v>
      </c>
      <c r="N848">
        <v>0</v>
      </c>
      <c r="O848" t="s">
        <v>47</v>
      </c>
      <c r="P848">
        <v>197</v>
      </c>
      <c r="Q848" t="s">
        <v>48</v>
      </c>
      <c r="R848" t="s">
        <v>153</v>
      </c>
      <c r="S848" t="s">
        <v>50</v>
      </c>
      <c r="T848" t="s">
        <v>51</v>
      </c>
      <c r="U848" t="s">
        <v>52</v>
      </c>
      <c r="V848">
        <v>1.05</v>
      </c>
      <c r="W848" s="1">
        <v>750.75000000000011</v>
      </c>
      <c r="X848">
        <v>1</v>
      </c>
      <c r="Y848">
        <v>0</v>
      </c>
      <c r="Z848">
        <v>5</v>
      </c>
      <c r="AA848">
        <v>0</v>
      </c>
      <c r="AB848" s="2">
        <v>0</v>
      </c>
      <c r="AC848" s="1">
        <v>0</v>
      </c>
      <c r="AD848" s="7">
        <v>43522</v>
      </c>
      <c r="AE848" s="7">
        <v>43523</v>
      </c>
      <c r="AF848">
        <v>1</v>
      </c>
      <c r="AG848" t="s">
        <v>53</v>
      </c>
      <c r="AH848" s="2">
        <v>0</v>
      </c>
      <c r="AI848" s="1">
        <v>0</v>
      </c>
      <c r="AJ848" s="1">
        <v>0</v>
      </c>
      <c r="AK848" s="6" t="str">
        <f>+IF(Tabla1[[#This Row],[REQUEST_TY]]="SR MANTENIMIENTO CORRECTIVO", "EMERGENCIA", "OTROS")</f>
        <v>EMERGENCIA</v>
      </c>
      <c r="AL848" s="6" t="str">
        <f>+_xlfn.IFS(Tabla1[[#This Row],[Veces obj]]&lt;=1,"0-1",Tabla1[[#This Row],[Veces obj]]&lt;=2,"1-2",Tabla1[[#This Row],[Veces obj]]&lt;=3,"2-3",TRUE,"&gt;3")</f>
        <v>0-1</v>
      </c>
      <c r="AM848" s="6" t="str">
        <f>+_xlfn.IFS(MONTH(Tabla1[[#This Row],[MES]])&lt;=3,"Q1",MONTH(Tabla1[[#This Row],[MES]])&lt;=6,"Q2",MONTH(Tabla1[[#This Row],[MES]])&lt;=9,"Q3",TRUE,"Q4")</f>
        <v>Q1</v>
      </c>
      <c r="AN848" t="str">
        <f>+IFERROR(VLOOKUP(Tabla1[[#This Row],[CUENTA]],CTAS[],2,0),"OTROS")</f>
        <v>OTROS</v>
      </c>
      <c r="AO848">
        <v>1</v>
      </c>
      <c r="AP848" t="str">
        <f>+IFERROR(VLOOKUP(Tabla1[[#This Row],[EMPLEADO]],IS[],3,0),"OTROS")</f>
        <v>JUAREZ</v>
      </c>
      <c r="AQ848" t="str">
        <f>+IFERROR(VLOOKUP(Tabla1[[#This Row],[EMPLEADO]],IS[[NÓMINA]:[INGENIERO]],2,0),"OTROS")</f>
        <v>ALFREDO TORRES</v>
      </c>
    </row>
    <row r="849" spans="1:43" x14ac:dyDescent="0.25">
      <c r="A849" t="s">
        <v>4444</v>
      </c>
      <c r="B849">
        <v>1</v>
      </c>
      <c r="C849" t="s">
        <v>7175</v>
      </c>
      <c r="D849" t="s">
        <v>38</v>
      </c>
      <c r="E849" t="s">
        <v>89</v>
      </c>
      <c r="F849" t="s">
        <v>7176</v>
      </c>
      <c r="G849" s="17" t="s">
        <v>288</v>
      </c>
      <c r="H849" t="s">
        <v>70</v>
      </c>
      <c r="I849" t="s">
        <v>43</v>
      </c>
      <c r="J849" t="s">
        <v>8</v>
      </c>
      <c r="K849" t="s">
        <v>92</v>
      </c>
      <c r="L849" t="s">
        <v>93</v>
      </c>
      <c r="M849" t="s">
        <v>94</v>
      </c>
      <c r="N849">
        <v>1</v>
      </c>
      <c r="O849" t="s">
        <v>47</v>
      </c>
      <c r="P849">
        <v>40</v>
      </c>
      <c r="Q849" t="s">
        <v>82</v>
      </c>
      <c r="R849" t="s">
        <v>95</v>
      </c>
      <c r="S849" t="s">
        <v>64</v>
      </c>
      <c r="T849" t="s">
        <v>51</v>
      </c>
      <c r="U849" t="s">
        <v>83</v>
      </c>
      <c r="V849">
        <v>1.05</v>
      </c>
      <c r="W849" s="1">
        <v>0</v>
      </c>
      <c r="X849">
        <v>1</v>
      </c>
      <c r="Y849">
        <v>1.45</v>
      </c>
      <c r="Z849">
        <v>5</v>
      </c>
      <c r="AA849">
        <v>0.28999999999999998</v>
      </c>
      <c r="AB849" s="2">
        <v>0</v>
      </c>
      <c r="AC849" s="1">
        <v>0</v>
      </c>
      <c r="AD849" s="7">
        <v>43522</v>
      </c>
      <c r="AE849" s="7">
        <v>43523</v>
      </c>
      <c r="AF849">
        <v>1</v>
      </c>
      <c r="AG849" t="s">
        <v>53</v>
      </c>
      <c r="AH849" s="2">
        <v>0</v>
      </c>
      <c r="AI849" s="1">
        <v>0</v>
      </c>
      <c r="AJ849" s="1">
        <v>0</v>
      </c>
      <c r="AK849" s="6" t="str">
        <f>+IF(Tabla1[[#This Row],[REQUEST_TY]]="SR MANTENIMIENTO CORRECTIVO", "EMERGENCIA", "OTROS")</f>
        <v>EMERGENCIA</v>
      </c>
      <c r="AL849" s="6" t="str">
        <f>+_xlfn.IFS(Tabla1[[#This Row],[Veces obj]]&lt;=1,"0-1",Tabla1[[#This Row],[Veces obj]]&lt;=2,"1-2",Tabla1[[#This Row],[Veces obj]]&lt;=3,"2-3",TRUE,"&gt;3")</f>
        <v>0-1</v>
      </c>
      <c r="AM849" s="6" t="str">
        <f>+_xlfn.IFS(MONTH(Tabla1[[#This Row],[MES]])&lt;=3,"Q1",MONTH(Tabla1[[#This Row],[MES]])&lt;=6,"Q2",MONTH(Tabla1[[#This Row],[MES]])&lt;=9,"Q3",TRUE,"Q4")</f>
        <v>Q1</v>
      </c>
      <c r="AN849" t="str">
        <f>+IFERROR(VLOOKUP(Tabla1[[#This Row],[CUENTA]],CTAS[],2,0),"OTROS")</f>
        <v>OTROS</v>
      </c>
      <c r="AP849" t="str">
        <f>+IFERROR(VLOOKUP(Tabla1[[#This Row],[EMPLEADO]],IS[],3,0),"OTROS")</f>
        <v>OTROS</v>
      </c>
      <c r="AQ849" t="str">
        <f>+IFERROR(VLOOKUP(Tabla1[[#This Row],[EMPLEADO]],IS[[NÓMINA]:[INGENIERO]],2,0),"OTROS")</f>
        <v>OTROS</v>
      </c>
    </row>
    <row r="850" spans="1:43" x14ac:dyDescent="0.25">
      <c r="A850" t="s">
        <v>36</v>
      </c>
      <c r="B850">
        <v>1</v>
      </c>
      <c r="C850" t="s">
        <v>1790</v>
      </c>
      <c r="D850" t="s">
        <v>38</v>
      </c>
      <c r="E850" t="s">
        <v>55</v>
      </c>
      <c r="F850" t="s">
        <v>1791</v>
      </c>
      <c r="G850" s="17" t="s">
        <v>1792</v>
      </c>
      <c r="H850" t="s">
        <v>246</v>
      </c>
      <c r="I850" t="s">
        <v>43</v>
      </c>
      <c r="J850" t="s">
        <v>8</v>
      </c>
      <c r="K850" t="s">
        <v>102</v>
      </c>
      <c r="L850" t="s">
        <v>1793</v>
      </c>
      <c r="M850" t="s">
        <v>1794</v>
      </c>
      <c r="N850">
        <v>0</v>
      </c>
      <c r="O850" t="s">
        <v>105</v>
      </c>
      <c r="P850">
        <v>27</v>
      </c>
      <c r="Q850" t="s">
        <v>62</v>
      </c>
      <c r="R850" t="s">
        <v>63</v>
      </c>
      <c r="S850" t="s">
        <v>64</v>
      </c>
      <c r="T850" t="s">
        <v>51</v>
      </c>
      <c r="U850" t="s">
        <v>65</v>
      </c>
      <c r="V850">
        <v>0.8</v>
      </c>
      <c r="W850" s="1">
        <v>524</v>
      </c>
      <c r="X850">
        <v>1</v>
      </c>
      <c r="Y850">
        <v>1.46</v>
      </c>
      <c r="Z850">
        <v>5</v>
      </c>
      <c r="AA850">
        <v>0.29199999999999998</v>
      </c>
      <c r="AB850" s="2">
        <v>0</v>
      </c>
      <c r="AC850" s="1">
        <v>0</v>
      </c>
      <c r="AD850" s="7">
        <v>43476</v>
      </c>
      <c r="AE850" s="7">
        <v>43476</v>
      </c>
      <c r="AF850">
        <v>0</v>
      </c>
      <c r="AG850" t="s">
        <v>53</v>
      </c>
      <c r="AH850" s="2">
        <v>0</v>
      </c>
      <c r="AI850" s="1">
        <v>0</v>
      </c>
      <c r="AJ850" s="1">
        <v>0</v>
      </c>
      <c r="AK850" s="6" t="str">
        <f>+IF(Tabla1[[#This Row],[REQUEST_TY]]="SR MANTENIMIENTO CORRECTIVO", "EMERGENCIA", "OTROS")</f>
        <v>EMERGENCIA</v>
      </c>
      <c r="AL850" s="6" t="str">
        <f>+_xlfn.IFS(Tabla1[[#This Row],[Veces obj]]&lt;=1,"0-1",Tabla1[[#This Row],[Veces obj]]&lt;=2,"1-2",Tabla1[[#This Row],[Veces obj]]&lt;=3,"2-3",TRUE,"&gt;3")</f>
        <v>0-1</v>
      </c>
      <c r="AM850" s="6" t="str">
        <f>+_xlfn.IFS(MONTH(Tabla1[[#This Row],[MES]])&lt;=3,"Q1",MONTH(Tabla1[[#This Row],[MES]])&lt;=6,"Q2",MONTH(Tabla1[[#This Row],[MES]])&lt;=9,"Q3",TRUE,"Q4")</f>
        <v>Q1</v>
      </c>
      <c r="AN850" t="str">
        <f>+IFERROR(VLOOKUP(Tabla1[[#This Row],[CUENTA]],CTAS[],2,0),"OTROS")</f>
        <v>OTROS</v>
      </c>
      <c r="AP850" t="str">
        <f>+IFERROR(VLOOKUP(Tabla1[[#This Row],[EMPLEADO]],IS[],3,0),"OTROS")</f>
        <v>OTROS</v>
      </c>
      <c r="AQ850" t="str">
        <f>+IFERROR(VLOOKUP(Tabla1[[#This Row],[EMPLEADO]],IS[[NÓMINA]:[INGENIERO]],2,0),"OTROS")</f>
        <v>OTROS</v>
      </c>
    </row>
    <row r="851" spans="1:43" x14ac:dyDescent="0.25">
      <c r="A851" t="s">
        <v>36</v>
      </c>
      <c r="B851">
        <v>1</v>
      </c>
      <c r="C851" t="s">
        <v>1795</v>
      </c>
      <c r="D851" t="s">
        <v>38</v>
      </c>
      <c r="E851" t="s">
        <v>133</v>
      </c>
      <c r="F851" t="s">
        <v>1796</v>
      </c>
      <c r="G851" s="17" t="s">
        <v>862</v>
      </c>
      <c r="H851" t="s">
        <v>646</v>
      </c>
      <c r="I851" t="s">
        <v>43</v>
      </c>
      <c r="J851" t="s">
        <v>8</v>
      </c>
      <c r="K851" t="s">
        <v>59</v>
      </c>
      <c r="L851" t="s">
        <v>863</v>
      </c>
      <c r="M851" t="s">
        <v>358</v>
      </c>
      <c r="N851">
        <v>0</v>
      </c>
      <c r="O851" t="s">
        <v>47</v>
      </c>
      <c r="P851">
        <v>6</v>
      </c>
      <c r="Q851" t="s">
        <v>207</v>
      </c>
      <c r="R851" t="s">
        <v>138</v>
      </c>
      <c r="S851" t="s">
        <v>139</v>
      </c>
      <c r="T851" t="s">
        <v>51</v>
      </c>
      <c r="U851" t="s">
        <v>879</v>
      </c>
      <c r="V851">
        <v>0.6</v>
      </c>
      <c r="W851" s="1">
        <v>943.80000000000007</v>
      </c>
      <c r="X851">
        <v>1</v>
      </c>
      <c r="Y851">
        <v>1.17</v>
      </c>
      <c r="Z851">
        <v>4</v>
      </c>
      <c r="AA851">
        <v>0.29249999999999998</v>
      </c>
      <c r="AB851" s="2">
        <v>0</v>
      </c>
      <c r="AC851" s="1">
        <v>0</v>
      </c>
      <c r="AD851" s="7">
        <v>43468</v>
      </c>
      <c r="AE851" s="7">
        <v>43469</v>
      </c>
      <c r="AF851">
        <v>1</v>
      </c>
      <c r="AG851" t="s">
        <v>53</v>
      </c>
      <c r="AH851" s="2">
        <v>0</v>
      </c>
      <c r="AI851" s="1">
        <v>0</v>
      </c>
      <c r="AJ851" s="1">
        <v>0</v>
      </c>
      <c r="AK851" s="6" t="str">
        <f>+IF(Tabla1[[#This Row],[REQUEST_TY]]="SR MANTENIMIENTO CORRECTIVO", "EMERGENCIA", "OTROS")</f>
        <v>EMERGENCIA</v>
      </c>
      <c r="AL851" s="6" t="str">
        <f>+_xlfn.IFS(Tabla1[[#This Row],[Veces obj]]&lt;=1,"0-1",Tabla1[[#This Row],[Veces obj]]&lt;=2,"1-2",Tabla1[[#This Row],[Veces obj]]&lt;=3,"2-3",TRUE,"&gt;3")</f>
        <v>0-1</v>
      </c>
      <c r="AM851" s="6" t="str">
        <f>+_xlfn.IFS(MONTH(Tabla1[[#This Row],[MES]])&lt;=3,"Q1",MONTH(Tabla1[[#This Row],[MES]])&lt;=6,"Q2",MONTH(Tabla1[[#This Row],[MES]])&lt;=9,"Q3",TRUE,"Q4")</f>
        <v>Q1</v>
      </c>
      <c r="AN851" t="str">
        <f>+IFERROR(VLOOKUP(Tabla1[[#This Row],[CUENTA]],CTAS[],2,0),"OTROS")</f>
        <v>OTROS</v>
      </c>
      <c r="AP851" t="str">
        <f>+IFERROR(VLOOKUP(Tabla1[[#This Row],[EMPLEADO]],IS[],3,0),"OTROS")</f>
        <v>OTROS</v>
      </c>
      <c r="AQ851" t="str">
        <f>+IFERROR(VLOOKUP(Tabla1[[#This Row],[EMPLEADO]],IS[[NÓMINA]:[INGENIERO]],2,0),"OTROS")</f>
        <v>OTROS</v>
      </c>
    </row>
    <row r="852" spans="1:43" x14ac:dyDescent="0.25">
      <c r="A852" t="s">
        <v>36</v>
      </c>
      <c r="B852">
        <v>1</v>
      </c>
      <c r="C852" t="s">
        <v>1797</v>
      </c>
      <c r="D852" t="s">
        <v>38</v>
      </c>
      <c r="E852" t="s">
        <v>133</v>
      </c>
      <c r="F852" t="s">
        <v>1798</v>
      </c>
      <c r="G852" s="17" t="s">
        <v>1799</v>
      </c>
      <c r="H852" t="s">
        <v>213</v>
      </c>
      <c r="I852" t="s">
        <v>43</v>
      </c>
      <c r="J852" t="s">
        <v>8</v>
      </c>
      <c r="K852" t="s">
        <v>1296</v>
      </c>
      <c r="L852" t="s">
        <v>1800</v>
      </c>
      <c r="M852" t="s">
        <v>1298</v>
      </c>
      <c r="N852">
        <v>0</v>
      </c>
      <c r="O852" t="s">
        <v>47</v>
      </c>
      <c r="P852">
        <v>35</v>
      </c>
      <c r="Q852" t="s">
        <v>82</v>
      </c>
      <c r="R852" t="s">
        <v>138</v>
      </c>
      <c r="S852" t="s">
        <v>139</v>
      </c>
      <c r="T852" t="s">
        <v>51</v>
      </c>
      <c r="U852" t="s">
        <v>140</v>
      </c>
      <c r="V852">
        <v>1.1000000000000001</v>
      </c>
      <c r="W852" s="1">
        <v>1730.3000000000004</v>
      </c>
      <c r="X852">
        <v>1</v>
      </c>
      <c r="Y852">
        <v>1.17</v>
      </c>
      <c r="Z852">
        <v>4</v>
      </c>
      <c r="AA852">
        <v>0.29249999999999998</v>
      </c>
      <c r="AB852" s="2">
        <v>0</v>
      </c>
      <c r="AC852" s="1">
        <v>0</v>
      </c>
      <c r="AD852" s="7">
        <v>43483</v>
      </c>
      <c r="AE852" s="7">
        <v>43485</v>
      </c>
      <c r="AF852">
        <v>0</v>
      </c>
      <c r="AG852" t="s">
        <v>53</v>
      </c>
      <c r="AH852" s="2">
        <v>0</v>
      </c>
      <c r="AI852" s="1">
        <v>0</v>
      </c>
      <c r="AJ852" s="1">
        <v>0</v>
      </c>
      <c r="AK852" s="6" t="str">
        <f>+IF(Tabla1[[#This Row],[REQUEST_TY]]="SR MANTENIMIENTO CORRECTIVO", "EMERGENCIA", "OTROS")</f>
        <v>EMERGENCIA</v>
      </c>
      <c r="AL852" s="6" t="str">
        <f>+_xlfn.IFS(Tabla1[[#This Row],[Veces obj]]&lt;=1,"0-1",Tabla1[[#This Row],[Veces obj]]&lt;=2,"1-2",Tabla1[[#This Row],[Veces obj]]&lt;=3,"2-3",TRUE,"&gt;3")</f>
        <v>0-1</v>
      </c>
      <c r="AM852" s="6" t="str">
        <f>+_xlfn.IFS(MONTH(Tabla1[[#This Row],[MES]])&lt;=3,"Q1",MONTH(Tabla1[[#This Row],[MES]])&lt;=6,"Q2",MONTH(Tabla1[[#This Row],[MES]])&lt;=9,"Q3",TRUE,"Q4")</f>
        <v>Q1</v>
      </c>
      <c r="AN852" t="str">
        <f>+IFERROR(VLOOKUP(Tabla1[[#This Row],[CUENTA]],CTAS[],2,0),"OTROS")</f>
        <v>OTROS</v>
      </c>
      <c r="AP852" t="str">
        <f>+IFERROR(VLOOKUP(Tabla1[[#This Row],[EMPLEADO]],IS[],3,0),"OTROS")</f>
        <v>OTROS</v>
      </c>
      <c r="AQ852" t="str">
        <f>+IFERROR(VLOOKUP(Tabla1[[#This Row],[EMPLEADO]],IS[[NÓMINA]:[INGENIERO]],2,0),"OTROS")</f>
        <v>OTROS</v>
      </c>
    </row>
    <row r="853" spans="1:43" x14ac:dyDescent="0.25">
      <c r="A853" t="s">
        <v>36</v>
      </c>
      <c r="B853">
        <v>1</v>
      </c>
      <c r="C853" t="s">
        <v>1801</v>
      </c>
      <c r="D853" t="s">
        <v>38</v>
      </c>
      <c r="E853" t="s">
        <v>1049</v>
      </c>
      <c r="F853" t="s">
        <v>1802</v>
      </c>
      <c r="G853" s="17" t="s">
        <v>1803</v>
      </c>
      <c r="H853" t="s">
        <v>213</v>
      </c>
      <c r="I853" t="s">
        <v>43</v>
      </c>
      <c r="J853" t="s">
        <v>8</v>
      </c>
      <c r="K853" t="s">
        <v>102</v>
      </c>
      <c r="L853" t="s">
        <v>753</v>
      </c>
      <c r="M853" t="s">
        <v>215</v>
      </c>
      <c r="N853">
        <v>0</v>
      </c>
      <c r="O853" t="s">
        <v>47</v>
      </c>
      <c r="P853">
        <v>147</v>
      </c>
      <c r="Q853" t="s">
        <v>48</v>
      </c>
      <c r="R853" t="s">
        <v>223</v>
      </c>
      <c r="S853" t="s">
        <v>139</v>
      </c>
      <c r="T853" t="s">
        <v>51</v>
      </c>
      <c r="U853" t="s">
        <v>353</v>
      </c>
      <c r="V853">
        <v>1.1499999999999999</v>
      </c>
      <c r="W853" s="1">
        <v>1808.95</v>
      </c>
      <c r="X853">
        <v>1</v>
      </c>
      <c r="Y853">
        <v>1.17</v>
      </c>
      <c r="Z853">
        <v>4</v>
      </c>
      <c r="AA853">
        <v>0.29249999999999998</v>
      </c>
      <c r="AB853" s="2">
        <v>0</v>
      </c>
      <c r="AC853" s="1">
        <v>0</v>
      </c>
      <c r="AD853" s="7">
        <v>43486</v>
      </c>
      <c r="AE853" s="7">
        <v>43487</v>
      </c>
      <c r="AF853">
        <v>1</v>
      </c>
      <c r="AG853" t="s">
        <v>53</v>
      </c>
      <c r="AH853" s="2">
        <v>0</v>
      </c>
      <c r="AI853" s="1">
        <v>0</v>
      </c>
      <c r="AJ853" s="1">
        <v>0</v>
      </c>
      <c r="AK853" s="6" t="str">
        <f>+IF(Tabla1[[#This Row],[REQUEST_TY]]="SR MANTENIMIENTO CORRECTIVO", "EMERGENCIA", "OTROS")</f>
        <v>EMERGENCIA</v>
      </c>
      <c r="AL853" s="6" t="str">
        <f>+_xlfn.IFS(Tabla1[[#This Row],[Veces obj]]&lt;=1,"0-1",Tabla1[[#This Row],[Veces obj]]&lt;=2,"1-2",Tabla1[[#This Row],[Veces obj]]&lt;=3,"2-3",TRUE,"&gt;3")</f>
        <v>0-1</v>
      </c>
      <c r="AM853" s="6" t="str">
        <f>+_xlfn.IFS(MONTH(Tabla1[[#This Row],[MES]])&lt;=3,"Q1",MONTH(Tabla1[[#This Row],[MES]])&lt;=6,"Q2",MONTH(Tabla1[[#This Row],[MES]])&lt;=9,"Q3",TRUE,"Q4")</f>
        <v>Q1</v>
      </c>
      <c r="AN853" t="str">
        <f>+IFERROR(VLOOKUP(Tabla1[[#This Row],[CUENTA]],CTAS[],2,0),"OTROS")</f>
        <v>OTROS</v>
      </c>
      <c r="AP853" t="str">
        <f>+IFERROR(VLOOKUP(Tabla1[[#This Row],[EMPLEADO]],IS[],3,0),"OTROS")</f>
        <v>OTROS</v>
      </c>
      <c r="AQ853" t="str">
        <f>+IFERROR(VLOOKUP(Tabla1[[#This Row],[EMPLEADO]],IS[[NÓMINA]:[INGENIERO]],2,0),"OTROS")</f>
        <v>OTROS</v>
      </c>
    </row>
    <row r="854" spans="1:43" x14ac:dyDescent="0.25">
      <c r="A854" t="s">
        <v>36</v>
      </c>
      <c r="B854">
        <v>1</v>
      </c>
      <c r="C854" t="s">
        <v>1804</v>
      </c>
      <c r="D854" t="s">
        <v>38</v>
      </c>
      <c r="E854" t="s">
        <v>332</v>
      </c>
      <c r="F854" t="s">
        <v>1805</v>
      </c>
      <c r="G854" s="17" t="s">
        <v>1806</v>
      </c>
      <c r="H854" t="s">
        <v>213</v>
      </c>
      <c r="I854" t="s">
        <v>43</v>
      </c>
      <c r="J854" t="s">
        <v>8</v>
      </c>
      <c r="K854" t="s">
        <v>59</v>
      </c>
      <c r="L854" t="s">
        <v>1807</v>
      </c>
      <c r="M854" t="s">
        <v>1808</v>
      </c>
      <c r="N854">
        <v>0</v>
      </c>
      <c r="O854" t="s">
        <v>47</v>
      </c>
      <c r="P854">
        <v>21</v>
      </c>
      <c r="Q854" t="s">
        <v>62</v>
      </c>
      <c r="R854" t="s">
        <v>317</v>
      </c>
      <c r="S854" t="s">
        <v>318</v>
      </c>
      <c r="T854" t="s">
        <v>51</v>
      </c>
      <c r="U854" t="s">
        <v>262</v>
      </c>
      <c r="V854">
        <v>1.05</v>
      </c>
      <c r="W854" s="1">
        <v>1651.6500000000003</v>
      </c>
      <c r="X854">
        <v>1</v>
      </c>
      <c r="Y854">
        <v>1.17</v>
      </c>
      <c r="Z854">
        <v>4</v>
      </c>
      <c r="AA854">
        <v>0.29249999999999998</v>
      </c>
      <c r="AB854" s="2">
        <v>0</v>
      </c>
      <c r="AC854" s="1">
        <v>0</v>
      </c>
      <c r="AD854" s="7">
        <v>43493</v>
      </c>
      <c r="AE854" s="7">
        <v>43493</v>
      </c>
      <c r="AF854">
        <v>0</v>
      </c>
      <c r="AG854" t="s">
        <v>53</v>
      </c>
      <c r="AH854" s="2">
        <v>0</v>
      </c>
      <c r="AI854" s="1">
        <v>0</v>
      </c>
      <c r="AJ854" s="1">
        <v>0</v>
      </c>
      <c r="AK854" s="6" t="str">
        <f>+IF(Tabla1[[#This Row],[REQUEST_TY]]="SR MANTENIMIENTO CORRECTIVO", "EMERGENCIA", "OTROS")</f>
        <v>EMERGENCIA</v>
      </c>
      <c r="AL854" s="6" t="str">
        <f>+_xlfn.IFS(Tabla1[[#This Row],[Veces obj]]&lt;=1,"0-1",Tabla1[[#This Row],[Veces obj]]&lt;=2,"1-2",Tabla1[[#This Row],[Veces obj]]&lt;=3,"2-3",TRUE,"&gt;3")</f>
        <v>0-1</v>
      </c>
      <c r="AM854" s="6" t="str">
        <f>+_xlfn.IFS(MONTH(Tabla1[[#This Row],[MES]])&lt;=3,"Q1",MONTH(Tabla1[[#This Row],[MES]])&lt;=6,"Q2",MONTH(Tabla1[[#This Row],[MES]])&lt;=9,"Q3",TRUE,"Q4")</f>
        <v>Q1</v>
      </c>
      <c r="AN854" t="str">
        <f>+IFERROR(VLOOKUP(Tabla1[[#This Row],[CUENTA]],CTAS[],2,0),"OTROS")</f>
        <v>OTROS</v>
      </c>
      <c r="AP854" t="str">
        <f>+IFERROR(VLOOKUP(Tabla1[[#This Row],[EMPLEADO]],IS[],3,0),"OTROS")</f>
        <v>OTROS</v>
      </c>
      <c r="AQ854" t="str">
        <f>+IFERROR(VLOOKUP(Tabla1[[#This Row],[EMPLEADO]],IS[[NÓMINA]:[INGENIERO]],2,0),"OTROS")</f>
        <v>OTROS</v>
      </c>
    </row>
    <row r="855" spans="1:43" x14ac:dyDescent="0.25">
      <c r="A855" t="s">
        <v>4444</v>
      </c>
      <c r="B855">
        <v>1</v>
      </c>
      <c r="C855" t="s">
        <v>4783</v>
      </c>
      <c r="D855" t="s">
        <v>38</v>
      </c>
      <c r="E855" t="s">
        <v>133</v>
      </c>
      <c r="F855" t="s">
        <v>4784</v>
      </c>
      <c r="G855" s="17" t="s">
        <v>2576</v>
      </c>
      <c r="H855" t="s">
        <v>868</v>
      </c>
      <c r="I855" t="s">
        <v>43</v>
      </c>
      <c r="J855" t="s">
        <v>8</v>
      </c>
      <c r="K855" t="s">
        <v>59</v>
      </c>
      <c r="L855" t="s">
        <v>2577</v>
      </c>
      <c r="M855" t="s">
        <v>2578</v>
      </c>
      <c r="N855">
        <v>1</v>
      </c>
      <c r="O855" t="s">
        <v>47</v>
      </c>
      <c r="P855">
        <v>10</v>
      </c>
      <c r="Q855" t="s">
        <v>194</v>
      </c>
      <c r="R855" t="s">
        <v>138</v>
      </c>
      <c r="S855" t="s">
        <v>139</v>
      </c>
      <c r="T855" t="s">
        <v>51</v>
      </c>
      <c r="U855" t="s">
        <v>224</v>
      </c>
      <c r="V855">
        <v>0.8</v>
      </c>
      <c r="W855" s="1">
        <v>0</v>
      </c>
      <c r="X855">
        <v>1</v>
      </c>
      <c r="Y855">
        <v>1.17</v>
      </c>
      <c r="Z855">
        <v>4</v>
      </c>
      <c r="AA855">
        <v>0.29249999999999998</v>
      </c>
      <c r="AB855" s="2">
        <v>0</v>
      </c>
      <c r="AC855" s="1">
        <v>0</v>
      </c>
      <c r="AD855" s="7">
        <v>43503</v>
      </c>
      <c r="AE855" s="7">
        <v>43503</v>
      </c>
      <c r="AF855">
        <v>0</v>
      </c>
      <c r="AG855" t="s">
        <v>53</v>
      </c>
      <c r="AH855" s="2">
        <v>0</v>
      </c>
      <c r="AI855" s="1">
        <v>0</v>
      </c>
      <c r="AJ855" s="1">
        <v>0</v>
      </c>
      <c r="AK855" s="6" t="str">
        <f>+IF(Tabla1[[#This Row],[REQUEST_TY]]="SR MANTENIMIENTO CORRECTIVO", "EMERGENCIA", "OTROS")</f>
        <v>EMERGENCIA</v>
      </c>
      <c r="AL855" s="6" t="str">
        <f>+_xlfn.IFS(Tabla1[[#This Row],[Veces obj]]&lt;=1,"0-1",Tabla1[[#This Row],[Veces obj]]&lt;=2,"1-2",Tabla1[[#This Row],[Veces obj]]&lt;=3,"2-3",TRUE,"&gt;3")</f>
        <v>0-1</v>
      </c>
      <c r="AM855" s="6" t="str">
        <f>+_xlfn.IFS(MONTH(Tabla1[[#This Row],[MES]])&lt;=3,"Q1",MONTH(Tabla1[[#This Row],[MES]])&lt;=6,"Q2",MONTH(Tabla1[[#This Row],[MES]])&lt;=9,"Q3",TRUE,"Q4")</f>
        <v>Q1</v>
      </c>
      <c r="AN855" t="str">
        <f>+IFERROR(VLOOKUP(Tabla1[[#This Row],[CUENTA]],CTAS[],2,0),"OTROS")</f>
        <v>OTROS</v>
      </c>
      <c r="AP855" t="str">
        <f>+IFERROR(VLOOKUP(Tabla1[[#This Row],[EMPLEADO]],IS[],3,0),"OTROS")</f>
        <v>OTROS</v>
      </c>
      <c r="AQ855" t="str">
        <f>+IFERROR(VLOOKUP(Tabla1[[#This Row],[EMPLEADO]],IS[[NÓMINA]:[INGENIERO]],2,0),"OTROS")</f>
        <v>OTROS</v>
      </c>
    </row>
    <row r="856" spans="1:43" x14ac:dyDescent="0.25">
      <c r="A856" t="s">
        <v>4444</v>
      </c>
      <c r="B856">
        <v>1</v>
      </c>
      <c r="C856" t="s">
        <v>7248</v>
      </c>
      <c r="D856" t="s">
        <v>38</v>
      </c>
      <c r="E856" t="s">
        <v>237</v>
      </c>
      <c r="F856" t="s">
        <v>7249</v>
      </c>
      <c r="G856" s="17" t="s">
        <v>7250</v>
      </c>
      <c r="H856" t="s">
        <v>297</v>
      </c>
      <c r="I856" t="s">
        <v>43</v>
      </c>
      <c r="J856" t="s">
        <v>8</v>
      </c>
      <c r="K856" t="s">
        <v>240</v>
      </c>
      <c r="L856" t="s">
        <v>241</v>
      </c>
      <c r="M856" t="s">
        <v>94</v>
      </c>
      <c r="N856">
        <v>0</v>
      </c>
      <c r="O856" t="s">
        <v>47</v>
      </c>
      <c r="P856">
        <v>98</v>
      </c>
      <c r="Q856" t="s">
        <v>48</v>
      </c>
      <c r="R856" t="s">
        <v>242</v>
      </c>
      <c r="S856" t="s">
        <v>64</v>
      </c>
      <c r="T856" t="s">
        <v>51</v>
      </c>
      <c r="U856" t="s">
        <v>96</v>
      </c>
      <c r="V856">
        <v>1.1000000000000001</v>
      </c>
      <c r="W856" s="1">
        <v>1501.5000000000002</v>
      </c>
      <c r="X856">
        <v>1</v>
      </c>
      <c r="Y856">
        <v>0</v>
      </c>
      <c r="Z856">
        <v>5</v>
      </c>
      <c r="AA856">
        <v>0</v>
      </c>
      <c r="AB856" s="2">
        <v>0</v>
      </c>
      <c r="AC856" s="1">
        <v>0</v>
      </c>
      <c r="AD856" s="7">
        <v>43523</v>
      </c>
      <c r="AE856" s="7">
        <v>43523</v>
      </c>
      <c r="AF856">
        <v>0</v>
      </c>
      <c r="AG856" t="s">
        <v>53</v>
      </c>
      <c r="AH856" s="2">
        <v>0</v>
      </c>
      <c r="AI856" s="1">
        <v>0</v>
      </c>
      <c r="AJ856" s="1">
        <v>0</v>
      </c>
      <c r="AK856" s="6" t="str">
        <f>+IF(Tabla1[[#This Row],[REQUEST_TY]]="SR MANTENIMIENTO CORRECTIVO", "EMERGENCIA", "OTROS")</f>
        <v>EMERGENCIA</v>
      </c>
      <c r="AL856" s="6" t="str">
        <f>+_xlfn.IFS(Tabla1[[#This Row],[Veces obj]]&lt;=1,"0-1",Tabla1[[#This Row],[Veces obj]]&lt;=2,"1-2",Tabla1[[#This Row],[Veces obj]]&lt;=3,"2-3",TRUE,"&gt;3")</f>
        <v>0-1</v>
      </c>
      <c r="AM856" s="6" t="str">
        <f>+_xlfn.IFS(MONTH(Tabla1[[#This Row],[MES]])&lt;=3,"Q1",MONTH(Tabla1[[#This Row],[MES]])&lt;=6,"Q2",MONTH(Tabla1[[#This Row],[MES]])&lt;=9,"Q3",TRUE,"Q4")</f>
        <v>Q1</v>
      </c>
      <c r="AN856" t="str">
        <f>+IFERROR(VLOOKUP(Tabla1[[#This Row],[CUENTA]],CTAS[],2,0),"OTROS")</f>
        <v>OTROS</v>
      </c>
      <c r="AO856">
        <v>1</v>
      </c>
      <c r="AP856" t="str">
        <f>+IFERROR(VLOOKUP(Tabla1[[#This Row],[EMPLEADO]],IS[],3,0),"OTROS")</f>
        <v>JUAREZ</v>
      </c>
      <c r="AQ856" t="str">
        <f>+IFERROR(VLOOKUP(Tabla1[[#This Row],[EMPLEADO]],IS[[NÓMINA]:[INGENIERO]],2,0),"OTROS")</f>
        <v>ALFREDO TORRES</v>
      </c>
    </row>
    <row r="857" spans="1:43" x14ac:dyDescent="0.25">
      <c r="A857" t="s">
        <v>36</v>
      </c>
      <c r="B857">
        <v>1</v>
      </c>
      <c r="C857" t="s">
        <v>1809</v>
      </c>
      <c r="D857" t="s">
        <v>38</v>
      </c>
      <c r="E857" t="s">
        <v>113</v>
      </c>
      <c r="F857" t="s">
        <v>1810</v>
      </c>
      <c r="G857" s="17" t="s">
        <v>1811</v>
      </c>
      <c r="H857" t="s">
        <v>484</v>
      </c>
      <c r="I857" t="s">
        <v>43</v>
      </c>
      <c r="J857" t="s">
        <v>8</v>
      </c>
      <c r="K857" t="s">
        <v>125</v>
      </c>
      <c r="L857" t="s">
        <v>1812</v>
      </c>
      <c r="M857" t="s">
        <v>73</v>
      </c>
      <c r="N857">
        <v>0</v>
      </c>
      <c r="O857" t="s">
        <v>47</v>
      </c>
      <c r="P857">
        <v>269</v>
      </c>
      <c r="Q857" t="s">
        <v>48</v>
      </c>
      <c r="R857" t="s">
        <v>49</v>
      </c>
      <c r="S857" t="s">
        <v>50</v>
      </c>
      <c r="T857" t="s">
        <v>51</v>
      </c>
      <c r="U857" t="s">
        <v>52</v>
      </c>
      <c r="V857">
        <v>1.05</v>
      </c>
      <c r="W857" s="1">
        <v>750.75000000000011</v>
      </c>
      <c r="X857">
        <v>1</v>
      </c>
      <c r="Y857">
        <v>1.47</v>
      </c>
      <c r="Z857">
        <v>5</v>
      </c>
      <c r="AA857">
        <v>0.29399999999999998</v>
      </c>
      <c r="AB857" s="2">
        <v>0</v>
      </c>
      <c r="AC857" s="1">
        <v>0</v>
      </c>
      <c r="AD857" s="7">
        <v>43472</v>
      </c>
      <c r="AE857" s="7">
        <v>43472</v>
      </c>
      <c r="AF857">
        <v>0</v>
      </c>
      <c r="AG857" t="s">
        <v>53</v>
      </c>
      <c r="AH857" s="2">
        <v>0</v>
      </c>
      <c r="AI857" s="1">
        <v>0</v>
      </c>
      <c r="AJ857" s="1">
        <v>0</v>
      </c>
      <c r="AK857" s="6" t="str">
        <f>+IF(Tabla1[[#This Row],[REQUEST_TY]]="SR MANTENIMIENTO CORRECTIVO", "EMERGENCIA", "OTROS")</f>
        <v>EMERGENCIA</v>
      </c>
      <c r="AL857" s="6" t="str">
        <f>+_xlfn.IFS(Tabla1[[#This Row],[Veces obj]]&lt;=1,"0-1",Tabla1[[#This Row],[Veces obj]]&lt;=2,"1-2",Tabla1[[#This Row],[Veces obj]]&lt;=3,"2-3",TRUE,"&gt;3")</f>
        <v>0-1</v>
      </c>
      <c r="AM857" s="6" t="str">
        <f>+_xlfn.IFS(MONTH(Tabla1[[#This Row],[MES]])&lt;=3,"Q1",MONTH(Tabla1[[#This Row],[MES]])&lt;=6,"Q2",MONTH(Tabla1[[#This Row],[MES]])&lt;=9,"Q3",TRUE,"Q4")</f>
        <v>Q1</v>
      </c>
      <c r="AN857" t="str">
        <f>+IFERROR(VLOOKUP(Tabla1[[#This Row],[CUENTA]],CTAS[],2,0),"OTROS")</f>
        <v>OTROS</v>
      </c>
      <c r="AP857" t="str">
        <f>+IFERROR(VLOOKUP(Tabla1[[#This Row],[EMPLEADO]],IS[],3,0),"OTROS")</f>
        <v>OTROS</v>
      </c>
      <c r="AQ857" t="str">
        <f>+IFERROR(VLOOKUP(Tabla1[[#This Row],[EMPLEADO]],IS[[NÓMINA]:[INGENIERO]],2,0),"OTROS")</f>
        <v>OTROS</v>
      </c>
    </row>
    <row r="858" spans="1:43" x14ac:dyDescent="0.25">
      <c r="A858" t="s">
        <v>36</v>
      </c>
      <c r="B858">
        <v>1</v>
      </c>
      <c r="C858" t="s">
        <v>1813</v>
      </c>
      <c r="D858" t="s">
        <v>38</v>
      </c>
      <c r="E858" t="s">
        <v>55</v>
      </c>
      <c r="F858" t="s">
        <v>1814</v>
      </c>
      <c r="G858" s="17" t="s">
        <v>1815</v>
      </c>
      <c r="H858" t="s">
        <v>271</v>
      </c>
      <c r="I858" t="s">
        <v>43</v>
      </c>
      <c r="J858" t="s">
        <v>8</v>
      </c>
      <c r="K858" t="s">
        <v>102</v>
      </c>
      <c r="L858" t="s">
        <v>1816</v>
      </c>
      <c r="M858" t="s">
        <v>1817</v>
      </c>
      <c r="N858">
        <v>0</v>
      </c>
      <c r="O858" t="s">
        <v>105</v>
      </c>
      <c r="P858">
        <v>2</v>
      </c>
      <c r="Q858" t="s">
        <v>388</v>
      </c>
      <c r="R858" t="s">
        <v>63</v>
      </c>
      <c r="S858" t="s">
        <v>64</v>
      </c>
      <c r="T858" t="s">
        <v>51</v>
      </c>
      <c r="U858" t="s">
        <v>389</v>
      </c>
      <c r="V858">
        <v>0</v>
      </c>
      <c r="W858" s="1">
        <v>0</v>
      </c>
      <c r="X858">
        <v>1</v>
      </c>
      <c r="Y858">
        <v>1.47</v>
      </c>
      <c r="Z858">
        <v>5</v>
      </c>
      <c r="AA858">
        <v>0.29399999999999998</v>
      </c>
      <c r="AB858" s="2">
        <v>0</v>
      </c>
      <c r="AC858" s="1">
        <v>0</v>
      </c>
      <c r="AD858" s="7">
        <v>43482</v>
      </c>
      <c r="AE858" s="7">
        <v>43482</v>
      </c>
      <c r="AF858">
        <v>0</v>
      </c>
      <c r="AG858" t="s">
        <v>53</v>
      </c>
      <c r="AH858" s="2">
        <v>0</v>
      </c>
      <c r="AI858" s="1">
        <v>0</v>
      </c>
      <c r="AJ858" s="1">
        <v>0</v>
      </c>
      <c r="AK858" s="6" t="str">
        <f>+IF(Tabla1[[#This Row],[REQUEST_TY]]="SR MANTENIMIENTO CORRECTIVO", "EMERGENCIA", "OTROS")</f>
        <v>EMERGENCIA</v>
      </c>
      <c r="AL858" s="6" t="str">
        <f>+_xlfn.IFS(Tabla1[[#This Row],[Veces obj]]&lt;=1,"0-1",Tabla1[[#This Row],[Veces obj]]&lt;=2,"1-2",Tabla1[[#This Row],[Veces obj]]&lt;=3,"2-3",TRUE,"&gt;3")</f>
        <v>0-1</v>
      </c>
      <c r="AM858" s="6" t="str">
        <f>+_xlfn.IFS(MONTH(Tabla1[[#This Row],[MES]])&lt;=3,"Q1",MONTH(Tabla1[[#This Row],[MES]])&lt;=6,"Q2",MONTH(Tabla1[[#This Row],[MES]])&lt;=9,"Q3",TRUE,"Q4")</f>
        <v>Q1</v>
      </c>
      <c r="AN858" t="str">
        <f>+IFERROR(VLOOKUP(Tabla1[[#This Row],[CUENTA]],CTAS[],2,0),"OTROS")</f>
        <v>OTROS</v>
      </c>
      <c r="AP858" t="str">
        <f>+IFERROR(VLOOKUP(Tabla1[[#This Row],[EMPLEADO]],IS[],3,0),"OTROS")</f>
        <v>OTROS</v>
      </c>
      <c r="AQ858" t="str">
        <f>+IFERROR(VLOOKUP(Tabla1[[#This Row],[EMPLEADO]],IS[[NÓMINA]:[INGENIERO]],2,0),"OTROS")</f>
        <v>OTROS</v>
      </c>
    </row>
    <row r="859" spans="1:43" x14ac:dyDescent="0.25">
      <c r="A859" t="s">
        <v>36</v>
      </c>
      <c r="B859">
        <v>1</v>
      </c>
      <c r="C859" t="s">
        <v>1818</v>
      </c>
      <c r="D859" t="s">
        <v>38</v>
      </c>
      <c r="E859" t="s">
        <v>258</v>
      </c>
      <c r="F859" t="s">
        <v>1819</v>
      </c>
      <c r="G859" s="17" t="s">
        <v>1820</v>
      </c>
      <c r="H859" t="s">
        <v>213</v>
      </c>
      <c r="I859" t="s">
        <v>43</v>
      </c>
      <c r="J859" t="s">
        <v>8</v>
      </c>
      <c r="K859" t="s">
        <v>102</v>
      </c>
      <c r="L859" t="s">
        <v>1142</v>
      </c>
      <c r="M859" t="s">
        <v>640</v>
      </c>
      <c r="N859">
        <v>0</v>
      </c>
      <c r="O859" t="s">
        <v>47</v>
      </c>
      <c r="P859">
        <v>6</v>
      </c>
      <c r="Q859" t="s">
        <v>207</v>
      </c>
      <c r="R859" t="s">
        <v>138</v>
      </c>
      <c r="S859" t="s">
        <v>139</v>
      </c>
      <c r="T859" t="s">
        <v>51</v>
      </c>
      <c r="U859" t="s">
        <v>879</v>
      </c>
      <c r="V859">
        <v>0.6</v>
      </c>
      <c r="W859" s="1">
        <v>943.80000000000007</v>
      </c>
      <c r="X859">
        <v>1</v>
      </c>
      <c r="Y859">
        <v>1.18</v>
      </c>
      <c r="Z859">
        <v>4</v>
      </c>
      <c r="AA859">
        <v>0.29499999999999998</v>
      </c>
      <c r="AB859" s="2">
        <v>0</v>
      </c>
      <c r="AC859" s="1">
        <v>0</v>
      </c>
      <c r="AD859" s="7">
        <v>43486</v>
      </c>
      <c r="AE859" s="7">
        <v>43486</v>
      </c>
      <c r="AF859">
        <v>0</v>
      </c>
      <c r="AG859" t="s">
        <v>53</v>
      </c>
      <c r="AH859" s="2">
        <v>0</v>
      </c>
      <c r="AI859" s="1">
        <v>0</v>
      </c>
      <c r="AJ859" s="1">
        <v>0</v>
      </c>
      <c r="AK859" s="6" t="str">
        <f>+IF(Tabla1[[#This Row],[REQUEST_TY]]="SR MANTENIMIENTO CORRECTIVO", "EMERGENCIA", "OTROS")</f>
        <v>EMERGENCIA</v>
      </c>
      <c r="AL859" s="6" t="str">
        <f>+_xlfn.IFS(Tabla1[[#This Row],[Veces obj]]&lt;=1,"0-1",Tabla1[[#This Row],[Veces obj]]&lt;=2,"1-2",Tabla1[[#This Row],[Veces obj]]&lt;=3,"2-3",TRUE,"&gt;3")</f>
        <v>0-1</v>
      </c>
      <c r="AM859" s="6" t="str">
        <f>+_xlfn.IFS(MONTH(Tabla1[[#This Row],[MES]])&lt;=3,"Q1",MONTH(Tabla1[[#This Row],[MES]])&lt;=6,"Q2",MONTH(Tabla1[[#This Row],[MES]])&lt;=9,"Q3",TRUE,"Q4")</f>
        <v>Q1</v>
      </c>
      <c r="AN859" t="str">
        <f>+IFERROR(VLOOKUP(Tabla1[[#This Row],[CUENTA]],CTAS[],2,0),"OTROS")</f>
        <v>OTROS</v>
      </c>
      <c r="AP859" t="str">
        <f>+IFERROR(VLOOKUP(Tabla1[[#This Row],[EMPLEADO]],IS[],3,0),"OTROS")</f>
        <v>OTROS</v>
      </c>
      <c r="AQ859" t="str">
        <f>+IFERROR(VLOOKUP(Tabla1[[#This Row],[EMPLEADO]],IS[[NÓMINA]:[INGENIERO]],2,0),"OTROS")</f>
        <v>OTROS</v>
      </c>
    </row>
    <row r="860" spans="1:43" x14ac:dyDescent="0.25">
      <c r="A860" t="s">
        <v>36</v>
      </c>
      <c r="B860">
        <v>1</v>
      </c>
      <c r="C860" t="s">
        <v>1821</v>
      </c>
      <c r="D860" t="s">
        <v>38</v>
      </c>
      <c r="E860" t="s">
        <v>76</v>
      </c>
      <c r="F860" t="s">
        <v>1822</v>
      </c>
      <c r="G860" s="17" t="s">
        <v>356</v>
      </c>
      <c r="H860" t="s">
        <v>646</v>
      </c>
      <c r="I860" t="s">
        <v>43</v>
      </c>
      <c r="J860" t="s">
        <v>8</v>
      </c>
      <c r="K860" t="s">
        <v>59</v>
      </c>
      <c r="L860" t="s">
        <v>357</v>
      </c>
      <c r="M860" t="s">
        <v>358</v>
      </c>
      <c r="N860">
        <v>0</v>
      </c>
      <c r="O860" t="s">
        <v>47</v>
      </c>
      <c r="P860">
        <v>100</v>
      </c>
      <c r="Q860" t="s">
        <v>48</v>
      </c>
      <c r="R860" t="s">
        <v>63</v>
      </c>
      <c r="S860" t="s">
        <v>64</v>
      </c>
      <c r="T860" t="s">
        <v>51</v>
      </c>
      <c r="U860" t="s">
        <v>96</v>
      </c>
      <c r="V860">
        <v>1.1000000000000001</v>
      </c>
      <c r="W860" s="1">
        <v>1501.5000000000002</v>
      </c>
      <c r="X860">
        <v>1</v>
      </c>
      <c r="Y860">
        <v>1.48</v>
      </c>
      <c r="Z860">
        <v>5</v>
      </c>
      <c r="AA860">
        <v>0.29599999999999999</v>
      </c>
      <c r="AB860" s="2">
        <v>0</v>
      </c>
      <c r="AC860" s="1">
        <v>0</v>
      </c>
      <c r="AD860" s="7">
        <v>43465</v>
      </c>
      <c r="AE860" s="7">
        <v>43467</v>
      </c>
      <c r="AF860">
        <v>1</v>
      </c>
      <c r="AG860" t="s">
        <v>53</v>
      </c>
      <c r="AH860" s="2">
        <v>0</v>
      </c>
      <c r="AI860" s="1">
        <v>0</v>
      </c>
      <c r="AJ860" s="1">
        <v>0</v>
      </c>
      <c r="AK860" s="6" t="str">
        <f>+IF(Tabla1[[#This Row],[REQUEST_TY]]="SR MANTENIMIENTO CORRECTIVO", "EMERGENCIA", "OTROS")</f>
        <v>EMERGENCIA</v>
      </c>
      <c r="AL860" s="6" t="str">
        <f>+_xlfn.IFS(Tabla1[[#This Row],[Veces obj]]&lt;=1,"0-1",Tabla1[[#This Row],[Veces obj]]&lt;=2,"1-2",Tabla1[[#This Row],[Veces obj]]&lt;=3,"2-3",TRUE,"&gt;3")</f>
        <v>0-1</v>
      </c>
      <c r="AM860" s="6" t="str">
        <f>+_xlfn.IFS(MONTH(Tabla1[[#This Row],[MES]])&lt;=3,"Q1",MONTH(Tabla1[[#This Row],[MES]])&lt;=6,"Q2",MONTH(Tabla1[[#This Row],[MES]])&lt;=9,"Q3",TRUE,"Q4")</f>
        <v>Q1</v>
      </c>
      <c r="AN860" t="str">
        <f>+IFERROR(VLOOKUP(Tabla1[[#This Row],[CUENTA]],CTAS[],2,0),"OTROS")</f>
        <v>OTROS</v>
      </c>
      <c r="AP860" t="str">
        <f>+IFERROR(VLOOKUP(Tabla1[[#This Row],[EMPLEADO]],IS[],3,0),"OTROS")</f>
        <v>OTROS</v>
      </c>
      <c r="AQ860" t="str">
        <f>+IFERROR(VLOOKUP(Tabla1[[#This Row],[EMPLEADO]],IS[[NÓMINA]:[INGENIERO]],2,0),"OTROS")</f>
        <v>OTROS</v>
      </c>
    </row>
    <row r="861" spans="1:43" x14ac:dyDescent="0.25">
      <c r="A861" t="s">
        <v>36</v>
      </c>
      <c r="B861">
        <v>1</v>
      </c>
      <c r="C861" t="s">
        <v>1823</v>
      </c>
      <c r="D861" t="s">
        <v>38</v>
      </c>
      <c r="E861" t="s">
        <v>430</v>
      </c>
      <c r="F861" t="s">
        <v>1824</v>
      </c>
      <c r="G861" s="17" t="s">
        <v>1825</v>
      </c>
      <c r="H861" t="s">
        <v>691</v>
      </c>
      <c r="I861" t="s">
        <v>43</v>
      </c>
      <c r="J861" t="s">
        <v>8</v>
      </c>
      <c r="K861" t="s">
        <v>59</v>
      </c>
      <c r="L861" t="s">
        <v>1826</v>
      </c>
      <c r="M861" t="s">
        <v>215</v>
      </c>
      <c r="N861">
        <v>0</v>
      </c>
      <c r="O861" t="s">
        <v>47</v>
      </c>
      <c r="P861">
        <v>212</v>
      </c>
      <c r="Q861" t="s">
        <v>48</v>
      </c>
      <c r="R861" t="s">
        <v>63</v>
      </c>
      <c r="S861" t="s">
        <v>64</v>
      </c>
      <c r="T861" t="s">
        <v>51</v>
      </c>
      <c r="U861" t="s">
        <v>96</v>
      </c>
      <c r="V861">
        <v>1.1000000000000001</v>
      </c>
      <c r="W861" s="1">
        <v>1501.5000000000002</v>
      </c>
      <c r="X861">
        <v>1</v>
      </c>
      <c r="Y861">
        <v>1.48</v>
      </c>
      <c r="Z861">
        <v>5</v>
      </c>
      <c r="AA861">
        <v>0.29599999999999999</v>
      </c>
      <c r="AB861" s="2">
        <v>0</v>
      </c>
      <c r="AC861" s="1">
        <v>0</v>
      </c>
      <c r="AD861" s="7">
        <v>43479</v>
      </c>
      <c r="AE861" s="7">
        <v>43479</v>
      </c>
      <c r="AF861">
        <v>0</v>
      </c>
      <c r="AG861" t="s">
        <v>53</v>
      </c>
      <c r="AH861" s="2">
        <v>0</v>
      </c>
      <c r="AI861" s="1">
        <v>0</v>
      </c>
      <c r="AJ861" s="1">
        <v>0</v>
      </c>
      <c r="AK861" s="6" t="str">
        <f>+IF(Tabla1[[#This Row],[REQUEST_TY]]="SR MANTENIMIENTO CORRECTIVO", "EMERGENCIA", "OTROS")</f>
        <v>EMERGENCIA</v>
      </c>
      <c r="AL861" s="6" t="str">
        <f>+_xlfn.IFS(Tabla1[[#This Row],[Veces obj]]&lt;=1,"0-1",Tabla1[[#This Row],[Veces obj]]&lt;=2,"1-2",Tabla1[[#This Row],[Veces obj]]&lt;=3,"2-3",TRUE,"&gt;3")</f>
        <v>0-1</v>
      </c>
      <c r="AM861" s="6" t="str">
        <f>+_xlfn.IFS(MONTH(Tabla1[[#This Row],[MES]])&lt;=3,"Q1",MONTH(Tabla1[[#This Row],[MES]])&lt;=6,"Q2",MONTH(Tabla1[[#This Row],[MES]])&lt;=9,"Q3",TRUE,"Q4")</f>
        <v>Q1</v>
      </c>
      <c r="AN861" t="str">
        <f>+IFERROR(VLOOKUP(Tabla1[[#This Row],[CUENTA]],CTAS[],2,0),"OTROS")</f>
        <v>OTROS</v>
      </c>
      <c r="AP861" t="str">
        <f>+IFERROR(VLOOKUP(Tabla1[[#This Row],[EMPLEADO]],IS[],3,0),"OTROS")</f>
        <v>OTROS</v>
      </c>
      <c r="AQ861" t="str">
        <f>+IFERROR(VLOOKUP(Tabla1[[#This Row],[EMPLEADO]],IS[[NÓMINA]:[INGENIERO]],2,0),"OTROS")</f>
        <v>OTROS</v>
      </c>
    </row>
    <row r="862" spans="1:43" x14ac:dyDescent="0.25">
      <c r="A862" t="s">
        <v>36</v>
      </c>
      <c r="B862">
        <v>1</v>
      </c>
      <c r="C862" t="s">
        <v>1827</v>
      </c>
      <c r="D862" t="s">
        <v>38</v>
      </c>
      <c r="E862" t="s">
        <v>98</v>
      </c>
      <c r="F862" t="s">
        <v>1828</v>
      </c>
      <c r="G862" s="17" t="s">
        <v>1829</v>
      </c>
      <c r="H862" t="s">
        <v>691</v>
      </c>
      <c r="I862" t="s">
        <v>43</v>
      </c>
      <c r="J862" t="s">
        <v>8</v>
      </c>
      <c r="K862" t="s">
        <v>102</v>
      </c>
      <c r="L862" t="s">
        <v>1830</v>
      </c>
      <c r="M862" t="s">
        <v>215</v>
      </c>
      <c r="N862">
        <v>0</v>
      </c>
      <c r="O862" t="s">
        <v>47</v>
      </c>
      <c r="P862">
        <v>29</v>
      </c>
      <c r="Q862" t="s">
        <v>62</v>
      </c>
      <c r="R862" t="s">
        <v>63</v>
      </c>
      <c r="S862" t="s">
        <v>64</v>
      </c>
      <c r="T862" t="s">
        <v>51</v>
      </c>
      <c r="U862" t="s">
        <v>65</v>
      </c>
      <c r="V862">
        <v>0.8</v>
      </c>
      <c r="W862" s="1">
        <v>1092</v>
      </c>
      <c r="X862">
        <v>1</v>
      </c>
      <c r="Y862">
        <v>1.48</v>
      </c>
      <c r="Z862">
        <v>5</v>
      </c>
      <c r="AA862">
        <v>0.29599999999999999</v>
      </c>
      <c r="AB862" s="2">
        <v>0</v>
      </c>
      <c r="AC862" s="1">
        <v>0</v>
      </c>
      <c r="AD862" s="7">
        <v>43489</v>
      </c>
      <c r="AE862" s="7">
        <v>43490</v>
      </c>
      <c r="AF862">
        <v>1</v>
      </c>
      <c r="AG862" t="s">
        <v>53</v>
      </c>
      <c r="AH862" s="2">
        <v>0</v>
      </c>
      <c r="AI862" s="1">
        <v>0</v>
      </c>
      <c r="AJ862" s="1">
        <v>0</v>
      </c>
      <c r="AK862" s="6" t="str">
        <f>+IF(Tabla1[[#This Row],[REQUEST_TY]]="SR MANTENIMIENTO CORRECTIVO", "EMERGENCIA", "OTROS")</f>
        <v>EMERGENCIA</v>
      </c>
      <c r="AL862" s="6" t="str">
        <f>+_xlfn.IFS(Tabla1[[#This Row],[Veces obj]]&lt;=1,"0-1",Tabla1[[#This Row],[Veces obj]]&lt;=2,"1-2",Tabla1[[#This Row],[Veces obj]]&lt;=3,"2-3",TRUE,"&gt;3")</f>
        <v>0-1</v>
      </c>
      <c r="AM862" s="6" t="str">
        <f>+_xlfn.IFS(MONTH(Tabla1[[#This Row],[MES]])&lt;=3,"Q1",MONTH(Tabla1[[#This Row],[MES]])&lt;=6,"Q2",MONTH(Tabla1[[#This Row],[MES]])&lt;=9,"Q3",TRUE,"Q4")</f>
        <v>Q1</v>
      </c>
      <c r="AN862" t="str">
        <f>+IFERROR(VLOOKUP(Tabla1[[#This Row],[CUENTA]],CTAS[],2,0),"OTROS")</f>
        <v>OTROS</v>
      </c>
      <c r="AP862" t="str">
        <f>+IFERROR(VLOOKUP(Tabla1[[#This Row],[EMPLEADO]],IS[],3,0),"OTROS")</f>
        <v>OTROS</v>
      </c>
      <c r="AQ862" t="str">
        <f>+IFERROR(VLOOKUP(Tabla1[[#This Row],[EMPLEADO]],IS[[NÓMINA]:[INGENIERO]],2,0),"OTROS")</f>
        <v>OTROS</v>
      </c>
    </row>
    <row r="863" spans="1:43" x14ac:dyDescent="0.25">
      <c r="A863" t="s">
        <v>4444</v>
      </c>
      <c r="B863">
        <v>1</v>
      </c>
      <c r="C863" t="s">
        <v>7255</v>
      </c>
      <c r="D863" t="s">
        <v>38</v>
      </c>
      <c r="E863" t="s">
        <v>113</v>
      </c>
      <c r="F863" t="s">
        <v>7256</v>
      </c>
      <c r="G863" s="17" t="s">
        <v>7257</v>
      </c>
      <c r="H863" t="s">
        <v>574</v>
      </c>
      <c r="I863" t="s">
        <v>43</v>
      </c>
      <c r="J863" t="s">
        <v>8</v>
      </c>
      <c r="K863" t="s">
        <v>125</v>
      </c>
      <c r="L863" t="s">
        <v>7258</v>
      </c>
      <c r="M863" t="s">
        <v>4324</v>
      </c>
      <c r="N863">
        <v>0</v>
      </c>
      <c r="O863" t="s">
        <v>47</v>
      </c>
      <c r="P863">
        <v>922</v>
      </c>
      <c r="Q863" t="s">
        <v>48</v>
      </c>
      <c r="R863" t="s">
        <v>49</v>
      </c>
      <c r="S863" t="s">
        <v>50</v>
      </c>
      <c r="T863" t="s">
        <v>51</v>
      </c>
      <c r="U863" t="s">
        <v>52</v>
      </c>
      <c r="V863">
        <v>1.05</v>
      </c>
      <c r="W863" s="1">
        <v>750.75000000000011</v>
      </c>
      <c r="X863">
        <v>1</v>
      </c>
      <c r="Y863">
        <v>1.48</v>
      </c>
      <c r="Z863">
        <v>5</v>
      </c>
      <c r="AA863">
        <v>0.29599999999999999</v>
      </c>
      <c r="AB863" s="2">
        <v>0</v>
      </c>
      <c r="AC863" s="1">
        <v>0</v>
      </c>
      <c r="AD863" s="7">
        <v>43523</v>
      </c>
      <c r="AE863" s="7">
        <v>43524</v>
      </c>
      <c r="AF863">
        <v>1</v>
      </c>
      <c r="AG863" t="s">
        <v>53</v>
      </c>
      <c r="AH863" s="2">
        <v>0</v>
      </c>
      <c r="AI863" s="1">
        <v>0</v>
      </c>
      <c r="AJ863" s="1">
        <v>0</v>
      </c>
      <c r="AK863" s="6" t="str">
        <f>+IF(Tabla1[[#This Row],[REQUEST_TY]]="SR MANTENIMIENTO CORRECTIVO", "EMERGENCIA", "OTROS")</f>
        <v>EMERGENCIA</v>
      </c>
      <c r="AL863" s="6" t="str">
        <f>+_xlfn.IFS(Tabla1[[#This Row],[Veces obj]]&lt;=1,"0-1",Tabla1[[#This Row],[Veces obj]]&lt;=2,"1-2",Tabla1[[#This Row],[Veces obj]]&lt;=3,"2-3",TRUE,"&gt;3")</f>
        <v>0-1</v>
      </c>
      <c r="AM863" s="6" t="str">
        <f>+_xlfn.IFS(MONTH(Tabla1[[#This Row],[MES]])&lt;=3,"Q1",MONTH(Tabla1[[#This Row],[MES]])&lt;=6,"Q2",MONTH(Tabla1[[#This Row],[MES]])&lt;=9,"Q3",TRUE,"Q4")</f>
        <v>Q1</v>
      </c>
      <c r="AN863" t="str">
        <f>+IFERROR(VLOOKUP(Tabla1[[#This Row],[CUENTA]],CTAS[],2,0),"OTROS")</f>
        <v>OTROS</v>
      </c>
      <c r="AP863" t="str">
        <f>+IFERROR(VLOOKUP(Tabla1[[#This Row],[EMPLEADO]],IS[],3,0),"OTROS")</f>
        <v>OTROS</v>
      </c>
      <c r="AQ863" t="str">
        <f>+IFERROR(VLOOKUP(Tabla1[[#This Row],[EMPLEADO]],IS[[NÓMINA]:[INGENIERO]],2,0),"OTROS")</f>
        <v>OTROS</v>
      </c>
    </row>
    <row r="864" spans="1:43" x14ac:dyDescent="0.25">
      <c r="A864" t="s">
        <v>4444</v>
      </c>
      <c r="B864">
        <v>1</v>
      </c>
      <c r="C864" t="s">
        <v>5275</v>
      </c>
      <c r="D864" t="s">
        <v>38</v>
      </c>
      <c r="E864" t="s">
        <v>217</v>
      </c>
      <c r="F864" t="s">
        <v>5276</v>
      </c>
      <c r="G864" s="17" t="s">
        <v>1167</v>
      </c>
      <c r="H864" t="s">
        <v>204</v>
      </c>
      <c r="I864" t="s">
        <v>43</v>
      </c>
      <c r="J864" t="s">
        <v>8</v>
      </c>
      <c r="K864" t="s">
        <v>59</v>
      </c>
      <c r="L864" t="s">
        <v>1168</v>
      </c>
      <c r="M864" t="s">
        <v>1169</v>
      </c>
      <c r="N864">
        <v>0</v>
      </c>
      <c r="O864" t="s">
        <v>47</v>
      </c>
      <c r="P864">
        <v>15</v>
      </c>
      <c r="Q864" t="s">
        <v>194</v>
      </c>
      <c r="R864" t="s">
        <v>223</v>
      </c>
      <c r="S864" t="s">
        <v>139</v>
      </c>
      <c r="T864" t="s">
        <v>208</v>
      </c>
      <c r="U864" t="s">
        <v>224</v>
      </c>
      <c r="V864">
        <v>0.8</v>
      </c>
      <c r="W864" s="1">
        <v>1258.4000000000003</v>
      </c>
      <c r="X864">
        <v>1</v>
      </c>
      <c r="Y864">
        <v>1.78</v>
      </c>
      <c r="Z864">
        <v>6</v>
      </c>
      <c r="AA864">
        <v>0.29666666666666669</v>
      </c>
      <c r="AB864" s="2">
        <v>0</v>
      </c>
      <c r="AC864" s="1">
        <v>0</v>
      </c>
      <c r="AD864" s="7">
        <v>43503</v>
      </c>
      <c r="AE864" s="7">
        <v>43503</v>
      </c>
      <c r="AF864">
        <v>0</v>
      </c>
      <c r="AG864" t="s">
        <v>53</v>
      </c>
      <c r="AH864" s="2">
        <v>0</v>
      </c>
      <c r="AI864" s="1">
        <v>0</v>
      </c>
      <c r="AJ864" s="1">
        <v>0</v>
      </c>
      <c r="AK864" s="6" t="str">
        <f>+IF(Tabla1[[#This Row],[REQUEST_TY]]="SR MANTENIMIENTO CORRECTIVO", "EMERGENCIA", "OTROS")</f>
        <v>EMERGENCIA</v>
      </c>
      <c r="AL864" s="6" t="str">
        <f>+_xlfn.IFS(Tabla1[[#This Row],[Veces obj]]&lt;=1,"0-1",Tabla1[[#This Row],[Veces obj]]&lt;=2,"1-2",Tabla1[[#This Row],[Veces obj]]&lt;=3,"2-3",TRUE,"&gt;3")</f>
        <v>0-1</v>
      </c>
      <c r="AM864" s="6" t="str">
        <f>+_xlfn.IFS(MONTH(Tabla1[[#This Row],[MES]])&lt;=3,"Q1",MONTH(Tabla1[[#This Row],[MES]])&lt;=6,"Q2",MONTH(Tabla1[[#This Row],[MES]])&lt;=9,"Q3",TRUE,"Q4")</f>
        <v>Q1</v>
      </c>
      <c r="AN864" t="str">
        <f>+IFERROR(VLOOKUP(Tabla1[[#This Row],[CUENTA]],CTAS[],2,0),"OTROS")</f>
        <v>OTROS</v>
      </c>
      <c r="AP864" t="str">
        <f>+IFERROR(VLOOKUP(Tabla1[[#This Row],[EMPLEADO]],IS[],3,0),"OTROS")</f>
        <v>OTROS</v>
      </c>
      <c r="AQ864" t="str">
        <f>+IFERROR(VLOOKUP(Tabla1[[#This Row],[EMPLEADO]],IS[[NÓMINA]:[INGENIERO]],2,0),"OTROS")</f>
        <v>OTROS</v>
      </c>
    </row>
    <row r="865" spans="1:43" x14ac:dyDescent="0.25">
      <c r="A865" t="s">
        <v>36</v>
      </c>
      <c r="B865">
        <v>1</v>
      </c>
      <c r="C865" t="s">
        <v>1831</v>
      </c>
      <c r="D865" t="s">
        <v>38</v>
      </c>
      <c r="E865" t="s">
        <v>76</v>
      </c>
      <c r="F865" t="s">
        <v>1832</v>
      </c>
      <c r="G865" s="17" t="s">
        <v>1833</v>
      </c>
      <c r="H865" t="s">
        <v>136</v>
      </c>
      <c r="I865" t="s">
        <v>43</v>
      </c>
      <c r="J865" t="s">
        <v>8</v>
      </c>
      <c r="K865" t="s">
        <v>59</v>
      </c>
      <c r="L865" t="s">
        <v>137</v>
      </c>
      <c r="M865" t="s">
        <v>61</v>
      </c>
      <c r="N865">
        <v>0</v>
      </c>
      <c r="O865" t="s">
        <v>47</v>
      </c>
      <c r="P865">
        <v>34</v>
      </c>
      <c r="Q865" t="s">
        <v>82</v>
      </c>
      <c r="R865" t="s">
        <v>63</v>
      </c>
      <c r="S865" t="s">
        <v>64</v>
      </c>
      <c r="T865" t="s">
        <v>51</v>
      </c>
      <c r="U865" t="s">
        <v>83</v>
      </c>
      <c r="V865">
        <v>1.05</v>
      </c>
      <c r="W865" s="1">
        <v>1433.25</v>
      </c>
      <c r="X865">
        <v>1</v>
      </c>
      <c r="Y865">
        <v>1.5</v>
      </c>
      <c r="Z865">
        <v>5</v>
      </c>
      <c r="AA865">
        <v>0.3</v>
      </c>
      <c r="AB865" s="2">
        <v>0</v>
      </c>
      <c r="AC865" s="1">
        <v>0</v>
      </c>
      <c r="AD865" s="7">
        <v>43472</v>
      </c>
      <c r="AE865" s="7">
        <v>43472</v>
      </c>
      <c r="AF865">
        <v>0</v>
      </c>
      <c r="AG865" t="s">
        <v>53</v>
      </c>
      <c r="AH865" s="2">
        <v>0</v>
      </c>
      <c r="AI865" s="1">
        <v>0</v>
      </c>
      <c r="AJ865" s="1">
        <v>0</v>
      </c>
      <c r="AK865" s="6" t="str">
        <f>+IF(Tabla1[[#This Row],[REQUEST_TY]]="SR MANTENIMIENTO CORRECTIVO", "EMERGENCIA", "OTROS")</f>
        <v>EMERGENCIA</v>
      </c>
      <c r="AL865" s="6" t="str">
        <f>+_xlfn.IFS(Tabla1[[#This Row],[Veces obj]]&lt;=1,"0-1",Tabla1[[#This Row],[Veces obj]]&lt;=2,"1-2",Tabla1[[#This Row],[Veces obj]]&lt;=3,"2-3",TRUE,"&gt;3")</f>
        <v>0-1</v>
      </c>
      <c r="AM865" s="6" t="str">
        <f>+_xlfn.IFS(MONTH(Tabla1[[#This Row],[MES]])&lt;=3,"Q1",MONTH(Tabla1[[#This Row],[MES]])&lt;=6,"Q2",MONTH(Tabla1[[#This Row],[MES]])&lt;=9,"Q3",TRUE,"Q4")</f>
        <v>Q1</v>
      </c>
      <c r="AN865" t="str">
        <f>+IFERROR(VLOOKUP(Tabla1[[#This Row],[CUENTA]],CTAS[],2,0),"OTROS")</f>
        <v>OTROS</v>
      </c>
      <c r="AP865" t="str">
        <f>+IFERROR(VLOOKUP(Tabla1[[#This Row],[EMPLEADO]],IS[],3,0),"OTROS")</f>
        <v>OTROS</v>
      </c>
      <c r="AQ865" t="str">
        <f>+IFERROR(VLOOKUP(Tabla1[[#This Row],[EMPLEADO]],IS[[NÓMINA]:[INGENIERO]],2,0),"OTROS")</f>
        <v>OTROS</v>
      </c>
    </row>
    <row r="866" spans="1:43" x14ac:dyDescent="0.25">
      <c r="A866" t="s">
        <v>36</v>
      </c>
      <c r="B866">
        <v>1</v>
      </c>
      <c r="C866" t="s">
        <v>1834</v>
      </c>
      <c r="D866" t="s">
        <v>38</v>
      </c>
      <c r="E866" t="s">
        <v>133</v>
      </c>
      <c r="F866" t="s">
        <v>1835</v>
      </c>
      <c r="G866" s="17" t="s">
        <v>1836</v>
      </c>
      <c r="H866" t="s">
        <v>136</v>
      </c>
      <c r="I866" t="s">
        <v>43</v>
      </c>
      <c r="J866" t="s">
        <v>8</v>
      </c>
      <c r="K866" t="s">
        <v>59</v>
      </c>
      <c r="L866" t="s">
        <v>1598</v>
      </c>
      <c r="M866" t="s">
        <v>222</v>
      </c>
      <c r="N866">
        <v>0</v>
      </c>
      <c r="O866" t="s">
        <v>47</v>
      </c>
      <c r="P866">
        <v>51</v>
      </c>
      <c r="Q866" t="s">
        <v>82</v>
      </c>
      <c r="R866" t="s">
        <v>138</v>
      </c>
      <c r="S866" t="s">
        <v>139</v>
      </c>
      <c r="T866" t="s">
        <v>51</v>
      </c>
      <c r="U866" t="s">
        <v>140</v>
      </c>
      <c r="V866">
        <v>1.1000000000000001</v>
      </c>
      <c r="W866" s="1">
        <v>1730.3000000000004</v>
      </c>
      <c r="X866">
        <v>1</v>
      </c>
      <c r="Y866">
        <v>1.2</v>
      </c>
      <c r="Z866">
        <v>4</v>
      </c>
      <c r="AA866">
        <v>0.3</v>
      </c>
      <c r="AB866" s="2">
        <v>0</v>
      </c>
      <c r="AC866" s="1">
        <v>0</v>
      </c>
      <c r="AD866" s="7">
        <v>43476</v>
      </c>
      <c r="AE866" s="7">
        <v>43476</v>
      </c>
      <c r="AF866">
        <v>0</v>
      </c>
      <c r="AG866" t="s">
        <v>53</v>
      </c>
      <c r="AH866" s="2">
        <v>0</v>
      </c>
      <c r="AI866" s="1">
        <v>0</v>
      </c>
      <c r="AJ866" s="1">
        <v>0</v>
      </c>
      <c r="AK866" s="6" t="str">
        <f>+IF(Tabla1[[#This Row],[REQUEST_TY]]="SR MANTENIMIENTO CORRECTIVO", "EMERGENCIA", "OTROS")</f>
        <v>EMERGENCIA</v>
      </c>
      <c r="AL866" s="6" t="str">
        <f>+_xlfn.IFS(Tabla1[[#This Row],[Veces obj]]&lt;=1,"0-1",Tabla1[[#This Row],[Veces obj]]&lt;=2,"1-2",Tabla1[[#This Row],[Veces obj]]&lt;=3,"2-3",TRUE,"&gt;3")</f>
        <v>0-1</v>
      </c>
      <c r="AM866" s="6" t="str">
        <f>+_xlfn.IFS(MONTH(Tabla1[[#This Row],[MES]])&lt;=3,"Q1",MONTH(Tabla1[[#This Row],[MES]])&lt;=6,"Q2",MONTH(Tabla1[[#This Row],[MES]])&lt;=9,"Q3",TRUE,"Q4")</f>
        <v>Q1</v>
      </c>
      <c r="AN866" t="str">
        <f>+IFERROR(VLOOKUP(Tabla1[[#This Row],[CUENTA]],CTAS[],2,0),"OTROS")</f>
        <v>OTROS</v>
      </c>
      <c r="AP866" t="str">
        <f>+IFERROR(VLOOKUP(Tabla1[[#This Row],[EMPLEADO]],IS[],3,0),"OTROS")</f>
        <v>OTROS</v>
      </c>
      <c r="AQ866" t="str">
        <f>+IFERROR(VLOOKUP(Tabla1[[#This Row],[EMPLEADO]],IS[[NÓMINA]:[INGENIERO]],2,0),"OTROS")</f>
        <v>OTROS</v>
      </c>
    </row>
    <row r="867" spans="1:43" x14ac:dyDescent="0.25">
      <c r="A867" t="s">
        <v>4444</v>
      </c>
      <c r="B867">
        <v>1</v>
      </c>
      <c r="C867" t="s">
        <v>5512</v>
      </c>
      <c r="D867" t="s">
        <v>38</v>
      </c>
      <c r="E867" t="s">
        <v>294</v>
      </c>
      <c r="F867" t="s">
        <v>5513</v>
      </c>
      <c r="G867" s="17" t="s">
        <v>835</v>
      </c>
      <c r="H867" t="s">
        <v>297</v>
      </c>
      <c r="I867" t="s">
        <v>43</v>
      </c>
      <c r="J867" t="s">
        <v>8</v>
      </c>
      <c r="K867" t="s">
        <v>71</v>
      </c>
      <c r="L867" t="s">
        <v>836</v>
      </c>
      <c r="M867" t="s">
        <v>94</v>
      </c>
      <c r="N867">
        <v>0</v>
      </c>
      <c r="O867" t="s">
        <v>47</v>
      </c>
      <c r="P867">
        <v>23</v>
      </c>
      <c r="Q867" t="s">
        <v>62</v>
      </c>
      <c r="R867" t="s">
        <v>95</v>
      </c>
      <c r="S867" t="s">
        <v>64</v>
      </c>
      <c r="T867" t="s">
        <v>51</v>
      </c>
      <c r="U867" t="s">
        <v>65</v>
      </c>
      <c r="V867">
        <v>0.8</v>
      </c>
      <c r="W867" s="1">
        <v>1092</v>
      </c>
      <c r="X867">
        <v>1</v>
      </c>
      <c r="Y867">
        <v>0.15</v>
      </c>
      <c r="Z867">
        <v>5</v>
      </c>
      <c r="AA867">
        <v>0.03</v>
      </c>
      <c r="AB867" s="2">
        <v>0</v>
      </c>
      <c r="AC867" s="1">
        <v>0</v>
      </c>
      <c r="AD867" s="7">
        <v>43504</v>
      </c>
      <c r="AE867" s="7">
        <v>43504</v>
      </c>
      <c r="AF867">
        <v>0</v>
      </c>
      <c r="AG867" t="s">
        <v>53</v>
      </c>
      <c r="AH867" s="2">
        <v>0</v>
      </c>
      <c r="AI867" s="1">
        <v>0</v>
      </c>
      <c r="AJ867" s="1">
        <v>0</v>
      </c>
      <c r="AK867" s="6" t="str">
        <f>+IF(Tabla1[[#This Row],[REQUEST_TY]]="SR MANTENIMIENTO CORRECTIVO", "EMERGENCIA", "OTROS")</f>
        <v>EMERGENCIA</v>
      </c>
      <c r="AL867" s="6" t="str">
        <f>+_xlfn.IFS(Tabla1[[#This Row],[Veces obj]]&lt;=1,"0-1",Tabla1[[#This Row],[Veces obj]]&lt;=2,"1-2",Tabla1[[#This Row],[Veces obj]]&lt;=3,"2-3",TRUE,"&gt;3")</f>
        <v>0-1</v>
      </c>
      <c r="AM867" s="6" t="str">
        <f>+_xlfn.IFS(MONTH(Tabla1[[#This Row],[MES]])&lt;=3,"Q1",MONTH(Tabla1[[#This Row],[MES]])&lt;=6,"Q2",MONTH(Tabla1[[#This Row],[MES]])&lt;=9,"Q3",TRUE,"Q4")</f>
        <v>Q1</v>
      </c>
      <c r="AN867" t="str">
        <f>+IFERROR(VLOOKUP(Tabla1[[#This Row],[CUENTA]],CTAS[],2,0),"OTROS")</f>
        <v>OTROS</v>
      </c>
      <c r="AO867">
        <v>1</v>
      </c>
      <c r="AP867" t="str">
        <f>+IFERROR(VLOOKUP(Tabla1[[#This Row],[EMPLEADO]],IS[],3,0),"OTROS")</f>
        <v>JUAREZ</v>
      </c>
      <c r="AQ867" t="str">
        <f>+IFERROR(VLOOKUP(Tabla1[[#This Row],[EMPLEADO]],IS[[NÓMINA]:[INGENIERO]],2,0),"OTROS")</f>
        <v>ALFREDO TORRES</v>
      </c>
    </row>
    <row r="868" spans="1:43" x14ac:dyDescent="0.25">
      <c r="A868" t="s">
        <v>36</v>
      </c>
      <c r="B868">
        <v>1</v>
      </c>
      <c r="C868" t="s">
        <v>1841</v>
      </c>
      <c r="D868" t="s">
        <v>38</v>
      </c>
      <c r="E868" t="s">
        <v>373</v>
      </c>
      <c r="F868" t="s">
        <v>1842</v>
      </c>
      <c r="G868" s="17" t="s">
        <v>1843</v>
      </c>
      <c r="H868" t="s">
        <v>308</v>
      </c>
      <c r="I868" t="s">
        <v>43</v>
      </c>
      <c r="J868" t="s">
        <v>8</v>
      </c>
      <c r="K868" t="s">
        <v>495</v>
      </c>
      <c r="L868" t="s">
        <v>496</v>
      </c>
      <c r="M868" t="s">
        <v>46</v>
      </c>
      <c r="N868">
        <v>0</v>
      </c>
      <c r="O868" t="s">
        <v>47</v>
      </c>
      <c r="P868">
        <v>2616</v>
      </c>
      <c r="Q868" t="s">
        <v>48</v>
      </c>
      <c r="R868" t="s">
        <v>153</v>
      </c>
      <c r="S868" t="s">
        <v>50</v>
      </c>
      <c r="T868" t="s">
        <v>51</v>
      </c>
      <c r="U868" t="s">
        <v>52</v>
      </c>
      <c r="V868">
        <v>1.05</v>
      </c>
      <c r="W868" s="1">
        <v>750.75000000000011</v>
      </c>
      <c r="X868">
        <v>1</v>
      </c>
      <c r="Y868">
        <v>1.5</v>
      </c>
      <c r="Z868">
        <v>5</v>
      </c>
      <c r="AA868">
        <v>0.3</v>
      </c>
      <c r="AB868" s="2">
        <v>0</v>
      </c>
      <c r="AC868" s="1">
        <v>0</v>
      </c>
      <c r="AD868" s="7">
        <v>43494</v>
      </c>
      <c r="AE868" s="7">
        <v>43494</v>
      </c>
      <c r="AF868">
        <v>0</v>
      </c>
      <c r="AG868" t="s">
        <v>53</v>
      </c>
      <c r="AH868" s="2">
        <v>0</v>
      </c>
      <c r="AI868" s="1">
        <v>0</v>
      </c>
      <c r="AJ868" s="1">
        <v>0</v>
      </c>
      <c r="AK868" s="6" t="str">
        <f>+IF(Tabla1[[#This Row],[REQUEST_TY]]="SR MANTENIMIENTO CORRECTIVO", "EMERGENCIA", "OTROS")</f>
        <v>EMERGENCIA</v>
      </c>
      <c r="AL868" s="6" t="str">
        <f>+_xlfn.IFS(Tabla1[[#This Row],[Veces obj]]&lt;=1,"0-1",Tabla1[[#This Row],[Veces obj]]&lt;=2,"1-2",Tabla1[[#This Row],[Veces obj]]&lt;=3,"2-3",TRUE,"&gt;3")</f>
        <v>0-1</v>
      </c>
      <c r="AM868" s="6" t="str">
        <f>+_xlfn.IFS(MONTH(Tabla1[[#This Row],[MES]])&lt;=3,"Q1",MONTH(Tabla1[[#This Row],[MES]])&lt;=6,"Q2",MONTH(Tabla1[[#This Row],[MES]])&lt;=9,"Q3",TRUE,"Q4")</f>
        <v>Q1</v>
      </c>
      <c r="AN868" t="str">
        <f>+IFERROR(VLOOKUP(Tabla1[[#This Row],[CUENTA]],CTAS[],2,0),"OTROS")</f>
        <v>OTROS</v>
      </c>
      <c r="AP868" t="str">
        <f>+IFERROR(VLOOKUP(Tabla1[[#This Row],[EMPLEADO]],IS[],3,0),"OTROS")</f>
        <v>OTROS</v>
      </c>
      <c r="AQ868" t="str">
        <f>+IFERROR(VLOOKUP(Tabla1[[#This Row],[EMPLEADO]],IS[[NÓMINA]:[INGENIERO]],2,0),"OTROS")</f>
        <v>OTROS</v>
      </c>
    </row>
    <row r="869" spans="1:43" x14ac:dyDescent="0.25">
      <c r="A869" t="s">
        <v>4444</v>
      </c>
      <c r="B869">
        <v>1</v>
      </c>
      <c r="C869" t="s">
        <v>4651</v>
      </c>
      <c r="D869" t="s">
        <v>38</v>
      </c>
      <c r="E869" t="s">
        <v>55</v>
      </c>
      <c r="F869" t="s">
        <v>4652</v>
      </c>
      <c r="G869" s="17" t="s">
        <v>4653</v>
      </c>
      <c r="H869" t="s">
        <v>1052</v>
      </c>
      <c r="I869" t="s">
        <v>43</v>
      </c>
      <c r="J869" t="s">
        <v>8</v>
      </c>
      <c r="K869" t="s">
        <v>59</v>
      </c>
      <c r="L869" t="s">
        <v>1641</v>
      </c>
      <c r="M869" t="s">
        <v>1642</v>
      </c>
      <c r="N869">
        <v>0</v>
      </c>
      <c r="O869" t="s">
        <v>47</v>
      </c>
      <c r="P869">
        <v>76</v>
      </c>
      <c r="Q869" t="s">
        <v>48</v>
      </c>
      <c r="R869" t="s">
        <v>63</v>
      </c>
      <c r="S869" t="s">
        <v>64</v>
      </c>
      <c r="T869" t="s">
        <v>51</v>
      </c>
      <c r="U869" t="s">
        <v>96</v>
      </c>
      <c r="V869">
        <v>1.1000000000000001</v>
      </c>
      <c r="W869" s="1">
        <v>1501.5000000000002</v>
      </c>
      <c r="X869">
        <v>1</v>
      </c>
      <c r="Y869">
        <v>1.5</v>
      </c>
      <c r="Z869">
        <v>5</v>
      </c>
      <c r="AA869">
        <v>0.3</v>
      </c>
      <c r="AB869" s="2">
        <v>0</v>
      </c>
      <c r="AC869" s="1">
        <v>0</v>
      </c>
      <c r="AD869" s="7">
        <v>43502</v>
      </c>
      <c r="AE869" s="7">
        <v>43502</v>
      </c>
      <c r="AF869">
        <v>0</v>
      </c>
      <c r="AG869" t="s">
        <v>53</v>
      </c>
      <c r="AH869" s="2">
        <v>0</v>
      </c>
      <c r="AI869" s="1">
        <v>0</v>
      </c>
      <c r="AJ869" s="1">
        <v>0</v>
      </c>
      <c r="AK869" s="6" t="str">
        <f>+IF(Tabla1[[#This Row],[REQUEST_TY]]="SR MANTENIMIENTO CORRECTIVO", "EMERGENCIA", "OTROS")</f>
        <v>EMERGENCIA</v>
      </c>
      <c r="AL869" s="6" t="str">
        <f>+_xlfn.IFS(Tabla1[[#This Row],[Veces obj]]&lt;=1,"0-1",Tabla1[[#This Row],[Veces obj]]&lt;=2,"1-2",Tabla1[[#This Row],[Veces obj]]&lt;=3,"2-3",TRUE,"&gt;3")</f>
        <v>0-1</v>
      </c>
      <c r="AM869" s="6" t="str">
        <f>+_xlfn.IFS(MONTH(Tabla1[[#This Row],[MES]])&lt;=3,"Q1",MONTH(Tabla1[[#This Row],[MES]])&lt;=6,"Q2",MONTH(Tabla1[[#This Row],[MES]])&lt;=9,"Q3",TRUE,"Q4")</f>
        <v>Q1</v>
      </c>
      <c r="AN869" t="str">
        <f>+IFERROR(VLOOKUP(Tabla1[[#This Row],[CUENTA]],CTAS[],2,0),"OTROS")</f>
        <v>OTROS</v>
      </c>
      <c r="AP869" t="str">
        <f>+IFERROR(VLOOKUP(Tabla1[[#This Row],[EMPLEADO]],IS[],3,0),"OTROS")</f>
        <v>OTROS</v>
      </c>
      <c r="AQ869" t="str">
        <f>+IFERROR(VLOOKUP(Tabla1[[#This Row],[EMPLEADO]],IS[[NÓMINA]:[INGENIERO]],2,0),"OTROS")</f>
        <v>OTROS</v>
      </c>
    </row>
    <row r="870" spans="1:43" x14ac:dyDescent="0.25">
      <c r="A870" t="s">
        <v>4444</v>
      </c>
      <c r="B870">
        <v>1</v>
      </c>
      <c r="C870" t="s">
        <v>5044</v>
      </c>
      <c r="D870" t="s">
        <v>38</v>
      </c>
      <c r="E870" t="s">
        <v>98</v>
      </c>
      <c r="F870" t="s">
        <v>5045</v>
      </c>
      <c r="G870" s="17" t="s">
        <v>1122</v>
      </c>
      <c r="H870" t="s">
        <v>915</v>
      </c>
      <c r="I870" t="s">
        <v>43</v>
      </c>
      <c r="J870" t="s">
        <v>8</v>
      </c>
      <c r="K870" t="s">
        <v>102</v>
      </c>
      <c r="L870" t="s">
        <v>1123</v>
      </c>
      <c r="M870" t="s">
        <v>310</v>
      </c>
      <c r="N870">
        <v>0</v>
      </c>
      <c r="O870" t="s">
        <v>47</v>
      </c>
      <c r="P870">
        <v>5</v>
      </c>
      <c r="Q870" t="s">
        <v>207</v>
      </c>
      <c r="R870" t="s">
        <v>63</v>
      </c>
      <c r="S870" t="s">
        <v>64</v>
      </c>
      <c r="T870" t="s">
        <v>51</v>
      </c>
      <c r="U870" t="s">
        <v>209</v>
      </c>
      <c r="V870">
        <v>0</v>
      </c>
      <c r="W870" s="1">
        <v>0</v>
      </c>
      <c r="X870">
        <v>1</v>
      </c>
      <c r="Y870">
        <v>1.5</v>
      </c>
      <c r="Z870">
        <v>5</v>
      </c>
      <c r="AA870">
        <v>0.3</v>
      </c>
      <c r="AB870" s="2">
        <v>0</v>
      </c>
      <c r="AC870" s="1">
        <v>0</v>
      </c>
      <c r="AD870" s="7">
        <v>43501</v>
      </c>
      <c r="AE870" s="7">
        <v>43502</v>
      </c>
      <c r="AF870">
        <v>1</v>
      </c>
      <c r="AG870" t="s">
        <v>53</v>
      </c>
      <c r="AH870" s="2">
        <v>0</v>
      </c>
      <c r="AI870" s="1">
        <v>0</v>
      </c>
      <c r="AJ870" s="1">
        <v>0</v>
      </c>
      <c r="AK870" s="6" t="str">
        <f>+IF(Tabla1[[#This Row],[REQUEST_TY]]="SR MANTENIMIENTO CORRECTIVO", "EMERGENCIA", "OTROS")</f>
        <v>EMERGENCIA</v>
      </c>
      <c r="AL870" s="6" t="str">
        <f>+_xlfn.IFS(Tabla1[[#This Row],[Veces obj]]&lt;=1,"0-1",Tabla1[[#This Row],[Veces obj]]&lt;=2,"1-2",Tabla1[[#This Row],[Veces obj]]&lt;=3,"2-3",TRUE,"&gt;3")</f>
        <v>0-1</v>
      </c>
      <c r="AM870" s="6" t="str">
        <f>+_xlfn.IFS(MONTH(Tabla1[[#This Row],[MES]])&lt;=3,"Q1",MONTH(Tabla1[[#This Row],[MES]])&lt;=6,"Q2",MONTH(Tabla1[[#This Row],[MES]])&lt;=9,"Q3",TRUE,"Q4")</f>
        <v>Q1</v>
      </c>
      <c r="AN870" t="str">
        <f>+IFERROR(VLOOKUP(Tabla1[[#This Row],[CUENTA]],CTAS[],2,0),"OTROS")</f>
        <v>OTROS</v>
      </c>
      <c r="AP870" t="str">
        <f>+IFERROR(VLOOKUP(Tabla1[[#This Row],[EMPLEADO]],IS[],3,0),"OTROS")</f>
        <v>OTROS</v>
      </c>
      <c r="AQ870" t="str">
        <f>+IFERROR(VLOOKUP(Tabla1[[#This Row],[EMPLEADO]],IS[[NÓMINA]:[INGENIERO]],2,0),"OTROS")</f>
        <v>OTROS</v>
      </c>
    </row>
    <row r="871" spans="1:43" x14ac:dyDescent="0.25">
      <c r="A871" t="s">
        <v>4444</v>
      </c>
      <c r="B871">
        <v>1</v>
      </c>
      <c r="C871" t="s">
        <v>6428</v>
      </c>
      <c r="D871" t="s">
        <v>38</v>
      </c>
      <c r="E871" t="s">
        <v>160</v>
      </c>
      <c r="F871" t="s">
        <v>6429</v>
      </c>
      <c r="G871" s="17" t="s">
        <v>6430</v>
      </c>
      <c r="H871" t="s">
        <v>297</v>
      </c>
      <c r="I871" t="s">
        <v>43</v>
      </c>
      <c r="J871" t="s">
        <v>8</v>
      </c>
      <c r="K871" t="s">
        <v>240</v>
      </c>
      <c r="L871" t="s">
        <v>241</v>
      </c>
      <c r="M871" t="s">
        <v>94</v>
      </c>
      <c r="N871">
        <v>0</v>
      </c>
      <c r="O871" t="s">
        <v>47</v>
      </c>
      <c r="P871">
        <v>270</v>
      </c>
      <c r="Q871" t="s">
        <v>48</v>
      </c>
      <c r="R871" t="s">
        <v>49</v>
      </c>
      <c r="S871" t="s">
        <v>50</v>
      </c>
      <c r="T871" t="s">
        <v>51</v>
      </c>
      <c r="U871" t="s">
        <v>52</v>
      </c>
      <c r="V871">
        <v>1.05</v>
      </c>
      <c r="W871" s="1">
        <v>750.75000000000011</v>
      </c>
      <c r="X871">
        <v>1</v>
      </c>
      <c r="Y871">
        <v>0.23</v>
      </c>
      <c r="Z871">
        <v>5</v>
      </c>
      <c r="AA871">
        <v>4.5999999999999999E-2</v>
      </c>
      <c r="AB871" s="2">
        <v>0</v>
      </c>
      <c r="AC871" s="1">
        <v>0</v>
      </c>
      <c r="AD871" s="7">
        <v>43514</v>
      </c>
      <c r="AE871" s="7">
        <v>43515</v>
      </c>
      <c r="AF871">
        <v>1</v>
      </c>
      <c r="AG871" t="s">
        <v>53</v>
      </c>
      <c r="AH871" s="2">
        <v>0</v>
      </c>
      <c r="AI871" s="1">
        <v>0</v>
      </c>
      <c r="AJ871" s="1">
        <v>0</v>
      </c>
      <c r="AK871" s="6" t="str">
        <f>+IF(Tabla1[[#This Row],[REQUEST_TY]]="SR MANTENIMIENTO CORRECTIVO", "EMERGENCIA", "OTROS")</f>
        <v>EMERGENCIA</v>
      </c>
      <c r="AL871" s="6" t="str">
        <f>+_xlfn.IFS(Tabla1[[#This Row],[Veces obj]]&lt;=1,"0-1",Tabla1[[#This Row],[Veces obj]]&lt;=2,"1-2",Tabla1[[#This Row],[Veces obj]]&lt;=3,"2-3",TRUE,"&gt;3")</f>
        <v>0-1</v>
      </c>
      <c r="AM871" s="6" t="str">
        <f>+_xlfn.IFS(MONTH(Tabla1[[#This Row],[MES]])&lt;=3,"Q1",MONTH(Tabla1[[#This Row],[MES]])&lt;=6,"Q2",MONTH(Tabla1[[#This Row],[MES]])&lt;=9,"Q3",TRUE,"Q4")</f>
        <v>Q1</v>
      </c>
      <c r="AN871" t="str">
        <f>+IFERROR(VLOOKUP(Tabla1[[#This Row],[CUENTA]],CTAS[],2,0),"OTROS")</f>
        <v>OTROS</v>
      </c>
      <c r="AO871">
        <v>1</v>
      </c>
      <c r="AP871" t="str">
        <f>+IFERROR(VLOOKUP(Tabla1[[#This Row],[EMPLEADO]],IS[],3,0),"OTROS")</f>
        <v>JUAREZ</v>
      </c>
      <c r="AQ871" t="str">
        <f>+IFERROR(VLOOKUP(Tabla1[[#This Row],[EMPLEADO]],IS[[NÓMINA]:[INGENIERO]],2,0),"OTROS")</f>
        <v>ALFREDO TORRES</v>
      </c>
    </row>
    <row r="872" spans="1:43" x14ac:dyDescent="0.25">
      <c r="A872" t="s">
        <v>4444</v>
      </c>
      <c r="B872">
        <v>1</v>
      </c>
      <c r="C872" t="s">
        <v>6210</v>
      </c>
      <c r="D872" t="s">
        <v>38</v>
      </c>
      <c r="E872" t="s">
        <v>39</v>
      </c>
      <c r="F872" t="s">
        <v>6211</v>
      </c>
      <c r="G872" s="17" t="s">
        <v>6212</v>
      </c>
      <c r="H872" t="s">
        <v>58</v>
      </c>
      <c r="I872" t="s">
        <v>43</v>
      </c>
      <c r="J872" t="s">
        <v>8</v>
      </c>
      <c r="K872" t="s">
        <v>117</v>
      </c>
      <c r="L872" t="s">
        <v>6213</v>
      </c>
      <c r="M872" t="s">
        <v>540</v>
      </c>
      <c r="N872">
        <v>0</v>
      </c>
      <c r="O872" t="s">
        <v>47</v>
      </c>
      <c r="P872">
        <v>162</v>
      </c>
      <c r="Q872" t="s">
        <v>48</v>
      </c>
      <c r="R872" t="s">
        <v>49</v>
      </c>
      <c r="S872" t="s">
        <v>50</v>
      </c>
      <c r="T872" t="s">
        <v>51</v>
      </c>
      <c r="U872" t="s">
        <v>52</v>
      </c>
      <c r="V872">
        <v>1.05</v>
      </c>
      <c r="W872" s="1">
        <v>750.75000000000011</v>
      </c>
      <c r="X872">
        <v>1</v>
      </c>
      <c r="Y872">
        <v>1.5</v>
      </c>
      <c r="Z872">
        <v>5</v>
      </c>
      <c r="AA872">
        <v>0.3</v>
      </c>
      <c r="AB872" s="2">
        <v>0</v>
      </c>
      <c r="AC872" s="1">
        <v>0</v>
      </c>
      <c r="AD872" s="7">
        <v>43511</v>
      </c>
      <c r="AE872" s="7">
        <v>43511</v>
      </c>
      <c r="AF872">
        <v>0</v>
      </c>
      <c r="AG872" t="s">
        <v>53</v>
      </c>
      <c r="AH872" s="2">
        <v>0</v>
      </c>
      <c r="AI872" s="1">
        <v>0</v>
      </c>
      <c r="AJ872" s="1">
        <v>0</v>
      </c>
      <c r="AK872" s="6" t="str">
        <f>+IF(Tabla1[[#This Row],[REQUEST_TY]]="SR MANTENIMIENTO CORRECTIVO", "EMERGENCIA", "OTROS")</f>
        <v>EMERGENCIA</v>
      </c>
      <c r="AL872" s="6" t="str">
        <f>+_xlfn.IFS(Tabla1[[#This Row],[Veces obj]]&lt;=1,"0-1",Tabla1[[#This Row],[Veces obj]]&lt;=2,"1-2",Tabla1[[#This Row],[Veces obj]]&lt;=3,"2-3",TRUE,"&gt;3")</f>
        <v>0-1</v>
      </c>
      <c r="AM872" s="6" t="str">
        <f>+_xlfn.IFS(MONTH(Tabla1[[#This Row],[MES]])&lt;=3,"Q1",MONTH(Tabla1[[#This Row],[MES]])&lt;=6,"Q2",MONTH(Tabla1[[#This Row],[MES]])&lt;=9,"Q3",TRUE,"Q4")</f>
        <v>Q1</v>
      </c>
      <c r="AN872" t="str">
        <f>+IFERROR(VLOOKUP(Tabla1[[#This Row],[CUENTA]],CTAS[],2,0),"OTROS")</f>
        <v>OTROS</v>
      </c>
      <c r="AP872" t="str">
        <f>+IFERROR(VLOOKUP(Tabla1[[#This Row],[EMPLEADO]],IS[],3,0),"OTROS")</f>
        <v>OTROS</v>
      </c>
      <c r="AQ872" t="str">
        <f>+IFERROR(VLOOKUP(Tabla1[[#This Row],[EMPLEADO]],IS[[NÓMINA]:[INGENIERO]],2,0),"OTROS")</f>
        <v>OTROS</v>
      </c>
    </row>
    <row r="873" spans="1:43" x14ac:dyDescent="0.25">
      <c r="A873" t="s">
        <v>4444</v>
      </c>
      <c r="B873">
        <v>1</v>
      </c>
      <c r="C873" t="s">
        <v>6349</v>
      </c>
      <c r="D873" t="s">
        <v>38</v>
      </c>
      <c r="E873" t="s">
        <v>725</v>
      </c>
      <c r="F873" t="s">
        <v>6350</v>
      </c>
      <c r="G873" s="17" t="s">
        <v>2666</v>
      </c>
      <c r="H873" t="s">
        <v>106</v>
      </c>
      <c r="I873" t="s">
        <v>43</v>
      </c>
      <c r="J873" t="s">
        <v>8</v>
      </c>
      <c r="K873" t="s">
        <v>102</v>
      </c>
      <c r="L873" t="s">
        <v>1651</v>
      </c>
      <c r="M873" t="s">
        <v>46</v>
      </c>
      <c r="N873">
        <v>0</v>
      </c>
      <c r="O873" t="s">
        <v>47</v>
      </c>
      <c r="P873">
        <v>35</v>
      </c>
      <c r="Q873" t="s">
        <v>82</v>
      </c>
      <c r="R873" t="s">
        <v>223</v>
      </c>
      <c r="S873" t="s">
        <v>139</v>
      </c>
      <c r="T873" t="s">
        <v>51</v>
      </c>
      <c r="U873" t="s">
        <v>140</v>
      </c>
      <c r="V873">
        <v>1.1000000000000001</v>
      </c>
      <c r="W873" s="1">
        <v>1730.3000000000004</v>
      </c>
      <c r="X873">
        <v>1</v>
      </c>
      <c r="Y873">
        <v>1.2</v>
      </c>
      <c r="Z873">
        <v>4</v>
      </c>
      <c r="AA873">
        <v>0.3</v>
      </c>
      <c r="AB873" s="2">
        <v>0</v>
      </c>
      <c r="AC873" s="1">
        <v>0</v>
      </c>
      <c r="AD873" s="7">
        <v>43514</v>
      </c>
      <c r="AE873" s="7">
        <v>43514</v>
      </c>
      <c r="AF873">
        <v>0</v>
      </c>
      <c r="AG873" t="s">
        <v>53</v>
      </c>
      <c r="AH873" s="2">
        <v>0</v>
      </c>
      <c r="AI873" s="1">
        <v>0</v>
      </c>
      <c r="AJ873" s="1">
        <v>0</v>
      </c>
      <c r="AK873" s="6" t="str">
        <f>+IF(Tabla1[[#This Row],[REQUEST_TY]]="SR MANTENIMIENTO CORRECTIVO", "EMERGENCIA", "OTROS")</f>
        <v>EMERGENCIA</v>
      </c>
      <c r="AL873" s="6" t="str">
        <f>+_xlfn.IFS(Tabla1[[#This Row],[Veces obj]]&lt;=1,"0-1",Tabla1[[#This Row],[Veces obj]]&lt;=2,"1-2",Tabla1[[#This Row],[Veces obj]]&lt;=3,"2-3",TRUE,"&gt;3")</f>
        <v>0-1</v>
      </c>
      <c r="AM873" s="6" t="str">
        <f>+_xlfn.IFS(MONTH(Tabla1[[#This Row],[MES]])&lt;=3,"Q1",MONTH(Tabla1[[#This Row],[MES]])&lt;=6,"Q2",MONTH(Tabla1[[#This Row],[MES]])&lt;=9,"Q3",TRUE,"Q4")</f>
        <v>Q1</v>
      </c>
      <c r="AN873" t="str">
        <f>+IFERROR(VLOOKUP(Tabla1[[#This Row],[CUENTA]],CTAS[],2,0),"OTROS")</f>
        <v>OTROS</v>
      </c>
      <c r="AP873" t="str">
        <f>+IFERROR(VLOOKUP(Tabla1[[#This Row],[EMPLEADO]],IS[],3,0),"OTROS")</f>
        <v>OTROS</v>
      </c>
      <c r="AQ873" t="str">
        <f>+IFERROR(VLOOKUP(Tabla1[[#This Row],[EMPLEADO]],IS[[NÓMINA]:[INGENIERO]],2,0),"OTROS")</f>
        <v>OTROS</v>
      </c>
    </row>
    <row r="874" spans="1:43" x14ac:dyDescent="0.25">
      <c r="A874" t="s">
        <v>4444</v>
      </c>
      <c r="B874">
        <v>1</v>
      </c>
      <c r="C874" t="s">
        <v>6668</v>
      </c>
      <c r="D874" t="s">
        <v>38</v>
      </c>
      <c r="E874" t="s">
        <v>294</v>
      </c>
      <c r="F874" t="s">
        <v>6669</v>
      </c>
      <c r="G874" s="17" t="s">
        <v>6670</v>
      </c>
      <c r="H874" t="s">
        <v>484</v>
      </c>
      <c r="I874" t="s">
        <v>43</v>
      </c>
      <c r="J874" t="s">
        <v>8</v>
      </c>
      <c r="K874" t="s">
        <v>2300</v>
      </c>
      <c r="L874" t="s">
        <v>2779</v>
      </c>
      <c r="M874" t="s">
        <v>94</v>
      </c>
      <c r="N874">
        <v>1</v>
      </c>
      <c r="O874" t="s">
        <v>47</v>
      </c>
      <c r="P874">
        <v>190</v>
      </c>
      <c r="Q874" t="s">
        <v>48</v>
      </c>
      <c r="R874" t="s">
        <v>95</v>
      </c>
      <c r="S874" t="s">
        <v>64</v>
      </c>
      <c r="T874" t="s">
        <v>51</v>
      </c>
      <c r="U874" t="s">
        <v>96</v>
      </c>
      <c r="V874">
        <v>1.1000000000000001</v>
      </c>
      <c r="W874" s="1">
        <v>0</v>
      </c>
      <c r="X874">
        <v>1</v>
      </c>
      <c r="Y874">
        <v>1.5</v>
      </c>
      <c r="Z874">
        <v>5</v>
      </c>
      <c r="AA874">
        <v>0.3</v>
      </c>
      <c r="AB874" s="2">
        <v>0</v>
      </c>
      <c r="AC874" s="1">
        <v>0</v>
      </c>
      <c r="AD874" s="7">
        <v>43516</v>
      </c>
      <c r="AE874" s="7">
        <v>43516</v>
      </c>
      <c r="AF874">
        <v>0</v>
      </c>
      <c r="AG874" t="s">
        <v>53</v>
      </c>
      <c r="AH874" s="2">
        <v>0</v>
      </c>
      <c r="AI874" s="1">
        <v>0</v>
      </c>
      <c r="AJ874" s="1">
        <v>0</v>
      </c>
      <c r="AK874" s="6" t="str">
        <f>+IF(Tabla1[[#This Row],[REQUEST_TY]]="SR MANTENIMIENTO CORRECTIVO", "EMERGENCIA", "OTROS")</f>
        <v>EMERGENCIA</v>
      </c>
      <c r="AL874" s="6" t="str">
        <f>+_xlfn.IFS(Tabla1[[#This Row],[Veces obj]]&lt;=1,"0-1",Tabla1[[#This Row],[Veces obj]]&lt;=2,"1-2",Tabla1[[#This Row],[Veces obj]]&lt;=3,"2-3",TRUE,"&gt;3")</f>
        <v>0-1</v>
      </c>
      <c r="AM874" s="6" t="str">
        <f>+_xlfn.IFS(MONTH(Tabla1[[#This Row],[MES]])&lt;=3,"Q1",MONTH(Tabla1[[#This Row],[MES]])&lt;=6,"Q2",MONTH(Tabla1[[#This Row],[MES]])&lt;=9,"Q3",TRUE,"Q4")</f>
        <v>Q1</v>
      </c>
      <c r="AN874" t="str">
        <f>+IFERROR(VLOOKUP(Tabla1[[#This Row],[CUENTA]],CTAS[],2,0),"OTROS")</f>
        <v>OTROS</v>
      </c>
      <c r="AP874" t="str">
        <f>+IFERROR(VLOOKUP(Tabla1[[#This Row],[EMPLEADO]],IS[],3,0),"OTROS")</f>
        <v>OTROS</v>
      </c>
      <c r="AQ874" t="str">
        <f>+IFERROR(VLOOKUP(Tabla1[[#This Row],[EMPLEADO]],IS[[NÓMINA]:[INGENIERO]],2,0),"OTROS")</f>
        <v>OTROS</v>
      </c>
    </row>
    <row r="875" spans="1:43" x14ac:dyDescent="0.25">
      <c r="A875" t="s">
        <v>4444</v>
      </c>
      <c r="B875">
        <v>1</v>
      </c>
      <c r="C875" t="s">
        <v>6764</v>
      </c>
      <c r="D875" t="s">
        <v>38</v>
      </c>
      <c r="E875" t="s">
        <v>250</v>
      </c>
      <c r="F875" t="s">
        <v>6765</v>
      </c>
      <c r="G875" s="17" t="s">
        <v>6766</v>
      </c>
      <c r="H875" t="s">
        <v>1572</v>
      </c>
      <c r="I875" t="s">
        <v>43</v>
      </c>
      <c r="J875" t="s">
        <v>8</v>
      </c>
      <c r="K875" t="s">
        <v>254</v>
      </c>
      <c r="L875" t="s">
        <v>6767</v>
      </c>
      <c r="M875" t="s">
        <v>1574</v>
      </c>
      <c r="N875">
        <v>0</v>
      </c>
      <c r="O875" t="s">
        <v>47</v>
      </c>
      <c r="P875">
        <v>2638</v>
      </c>
      <c r="Q875" t="s">
        <v>48</v>
      </c>
      <c r="R875" t="s">
        <v>49</v>
      </c>
      <c r="S875" t="s">
        <v>50</v>
      </c>
      <c r="T875" t="s">
        <v>51</v>
      </c>
      <c r="U875" t="s">
        <v>52</v>
      </c>
      <c r="V875">
        <v>1.05</v>
      </c>
      <c r="W875" s="1">
        <v>750.75000000000011</v>
      </c>
      <c r="X875">
        <v>1</v>
      </c>
      <c r="Y875">
        <v>1.5</v>
      </c>
      <c r="Z875">
        <v>5</v>
      </c>
      <c r="AA875">
        <v>0.3</v>
      </c>
      <c r="AB875" s="2">
        <v>0</v>
      </c>
      <c r="AC875" s="1">
        <v>0</v>
      </c>
      <c r="AD875" s="7">
        <v>43517</v>
      </c>
      <c r="AE875" s="7">
        <v>43517</v>
      </c>
      <c r="AF875">
        <v>0</v>
      </c>
      <c r="AG875" t="s">
        <v>53</v>
      </c>
      <c r="AH875" s="2">
        <v>0</v>
      </c>
      <c r="AI875" s="1">
        <v>0</v>
      </c>
      <c r="AJ875" s="1">
        <v>0</v>
      </c>
      <c r="AK875" s="6" t="str">
        <f>+IF(Tabla1[[#This Row],[REQUEST_TY]]="SR MANTENIMIENTO CORRECTIVO", "EMERGENCIA", "OTROS")</f>
        <v>EMERGENCIA</v>
      </c>
      <c r="AL875" s="6" t="str">
        <f>+_xlfn.IFS(Tabla1[[#This Row],[Veces obj]]&lt;=1,"0-1",Tabla1[[#This Row],[Veces obj]]&lt;=2,"1-2",Tabla1[[#This Row],[Veces obj]]&lt;=3,"2-3",TRUE,"&gt;3")</f>
        <v>0-1</v>
      </c>
      <c r="AM875" s="6" t="str">
        <f>+_xlfn.IFS(MONTH(Tabla1[[#This Row],[MES]])&lt;=3,"Q1",MONTH(Tabla1[[#This Row],[MES]])&lt;=6,"Q2",MONTH(Tabla1[[#This Row],[MES]])&lt;=9,"Q3",TRUE,"Q4")</f>
        <v>Q1</v>
      </c>
      <c r="AN875" t="str">
        <f>+IFERROR(VLOOKUP(Tabla1[[#This Row],[CUENTA]],CTAS[],2,0),"OTROS")</f>
        <v>OTROS</v>
      </c>
      <c r="AP875" t="str">
        <f>+IFERROR(VLOOKUP(Tabla1[[#This Row],[EMPLEADO]],IS[],3,0),"OTROS")</f>
        <v>OTROS</v>
      </c>
      <c r="AQ875" t="str">
        <f>+IFERROR(VLOOKUP(Tabla1[[#This Row],[EMPLEADO]],IS[[NÓMINA]:[INGENIERO]],2,0),"OTROS")</f>
        <v>OTROS</v>
      </c>
    </row>
    <row r="876" spans="1:43" x14ac:dyDescent="0.25">
      <c r="A876" t="s">
        <v>4444</v>
      </c>
      <c r="B876">
        <v>1</v>
      </c>
      <c r="C876" t="s">
        <v>6962</v>
      </c>
      <c r="D876" t="s">
        <v>38</v>
      </c>
      <c r="E876" t="s">
        <v>6963</v>
      </c>
      <c r="F876" t="s">
        <v>6964</v>
      </c>
      <c r="G876" s="17" t="s">
        <v>6965</v>
      </c>
      <c r="H876" t="s">
        <v>106</v>
      </c>
      <c r="I876" t="s">
        <v>43</v>
      </c>
      <c r="J876" t="s">
        <v>8</v>
      </c>
      <c r="K876" t="s">
        <v>199</v>
      </c>
      <c r="L876" t="s">
        <v>2857</v>
      </c>
      <c r="M876" t="s">
        <v>46</v>
      </c>
      <c r="N876">
        <v>0</v>
      </c>
      <c r="O876" t="s">
        <v>47</v>
      </c>
      <c r="P876">
        <v>428</v>
      </c>
      <c r="Q876" t="s">
        <v>48</v>
      </c>
      <c r="R876" t="s">
        <v>242</v>
      </c>
      <c r="S876" t="s">
        <v>64</v>
      </c>
      <c r="T876" t="s">
        <v>51</v>
      </c>
      <c r="U876" t="s">
        <v>96</v>
      </c>
      <c r="V876">
        <v>1.1000000000000001</v>
      </c>
      <c r="W876" s="1">
        <v>1501.5000000000002</v>
      </c>
      <c r="X876">
        <v>1</v>
      </c>
      <c r="Y876">
        <v>1.5</v>
      </c>
      <c r="Z876">
        <v>5</v>
      </c>
      <c r="AA876">
        <v>0.3</v>
      </c>
      <c r="AB876" s="2">
        <v>0</v>
      </c>
      <c r="AC876" s="1">
        <v>0</v>
      </c>
      <c r="AD876" s="7">
        <v>43523</v>
      </c>
      <c r="AE876" s="7">
        <v>43523</v>
      </c>
      <c r="AF876">
        <v>0</v>
      </c>
      <c r="AG876" t="s">
        <v>53</v>
      </c>
      <c r="AH876" s="2">
        <v>0</v>
      </c>
      <c r="AI876" s="1">
        <v>0</v>
      </c>
      <c r="AJ876" s="1">
        <v>0</v>
      </c>
      <c r="AK876" s="6" t="str">
        <f>+IF(Tabla1[[#This Row],[REQUEST_TY]]="SR MANTENIMIENTO CORRECTIVO", "EMERGENCIA", "OTROS")</f>
        <v>EMERGENCIA</v>
      </c>
      <c r="AL876" s="6" t="str">
        <f>+_xlfn.IFS(Tabla1[[#This Row],[Veces obj]]&lt;=1,"0-1",Tabla1[[#This Row],[Veces obj]]&lt;=2,"1-2",Tabla1[[#This Row],[Veces obj]]&lt;=3,"2-3",TRUE,"&gt;3")</f>
        <v>0-1</v>
      </c>
      <c r="AM876" s="6" t="str">
        <f>+_xlfn.IFS(MONTH(Tabla1[[#This Row],[MES]])&lt;=3,"Q1",MONTH(Tabla1[[#This Row],[MES]])&lt;=6,"Q2",MONTH(Tabla1[[#This Row],[MES]])&lt;=9,"Q3",TRUE,"Q4")</f>
        <v>Q1</v>
      </c>
      <c r="AN876" t="str">
        <f>+IFERROR(VLOOKUP(Tabla1[[#This Row],[CUENTA]],CTAS[],2,0),"OTROS")</f>
        <v>OTROS</v>
      </c>
      <c r="AP876" t="str">
        <f>+IFERROR(VLOOKUP(Tabla1[[#This Row],[EMPLEADO]],IS[],3,0),"OTROS")</f>
        <v>OTROS</v>
      </c>
      <c r="AQ876" t="str">
        <f>+IFERROR(VLOOKUP(Tabla1[[#This Row],[EMPLEADO]],IS[[NÓMINA]:[INGENIERO]],2,0),"OTROS")</f>
        <v>OTROS</v>
      </c>
    </row>
    <row r="877" spans="1:43" x14ac:dyDescent="0.25">
      <c r="A877" t="s">
        <v>4444</v>
      </c>
      <c r="B877">
        <v>1</v>
      </c>
      <c r="C877" t="s">
        <v>5794</v>
      </c>
      <c r="D877" t="s">
        <v>38</v>
      </c>
      <c r="E877" t="s">
        <v>89</v>
      </c>
      <c r="F877" t="s">
        <v>5795</v>
      </c>
      <c r="G877" s="17" t="s">
        <v>5796</v>
      </c>
      <c r="H877" t="s">
        <v>70</v>
      </c>
      <c r="I877" t="s">
        <v>43</v>
      </c>
      <c r="J877" t="s">
        <v>8</v>
      </c>
      <c r="K877" t="s">
        <v>92</v>
      </c>
      <c r="L877" t="s">
        <v>93</v>
      </c>
      <c r="M877" t="s">
        <v>94</v>
      </c>
      <c r="N877">
        <v>1</v>
      </c>
      <c r="O877" t="s">
        <v>47</v>
      </c>
      <c r="P877">
        <v>78</v>
      </c>
      <c r="Q877" t="s">
        <v>48</v>
      </c>
      <c r="R877" t="s">
        <v>95</v>
      </c>
      <c r="S877" t="s">
        <v>64</v>
      </c>
      <c r="T877" t="s">
        <v>51</v>
      </c>
      <c r="U877" t="s">
        <v>96</v>
      </c>
      <c r="V877">
        <v>1.1000000000000001</v>
      </c>
      <c r="W877" s="1">
        <v>0</v>
      </c>
      <c r="X877">
        <v>1</v>
      </c>
      <c r="Y877">
        <v>1.51</v>
      </c>
      <c r="Z877">
        <v>5</v>
      </c>
      <c r="AA877">
        <v>0.30199999999999999</v>
      </c>
      <c r="AB877" s="2">
        <v>0</v>
      </c>
      <c r="AC877" s="1">
        <v>0</v>
      </c>
      <c r="AD877" s="7">
        <v>43508</v>
      </c>
      <c r="AE877" s="7">
        <v>43509</v>
      </c>
      <c r="AF877">
        <v>1</v>
      </c>
      <c r="AG877" t="s">
        <v>53</v>
      </c>
      <c r="AH877" s="2">
        <v>0</v>
      </c>
      <c r="AI877" s="1">
        <v>0</v>
      </c>
      <c r="AJ877" s="1">
        <v>0</v>
      </c>
      <c r="AK877" s="6" t="str">
        <f>+IF(Tabla1[[#This Row],[REQUEST_TY]]="SR MANTENIMIENTO CORRECTIVO", "EMERGENCIA", "OTROS")</f>
        <v>EMERGENCIA</v>
      </c>
      <c r="AL877" s="6" t="str">
        <f>+_xlfn.IFS(Tabla1[[#This Row],[Veces obj]]&lt;=1,"0-1",Tabla1[[#This Row],[Veces obj]]&lt;=2,"1-2",Tabla1[[#This Row],[Veces obj]]&lt;=3,"2-3",TRUE,"&gt;3")</f>
        <v>0-1</v>
      </c>
      <c r="AM877" s="6" t="str">
        <f>+_xlfn.IFS(MONTH(Tabla1[[#This Row],[MES]])&lt;=3,"Q1",MONTH(Tabla1[[#This Row],[MES]])&lt;=6,"Q2",MONTH(Tabla1[[#This Row],[MES]])&lt;=9,"Q3",TRUE,"Q4")</f>
        <v>Q1</v>
      </c>
      <c r="AN877" t="str">
        <f>+IFERROR(VLOOKUP(Tabla1[[#This Row],[CUENTA]],CTAS[],2,0),"OTROS")</f>
        <v>OTROS</v>
      </c>
      <c r="AP877" t="str">
        <f>+IFERROR(VLOOKUP(Tabla1[[#This Row],[EMPLEADO]],IS[],3,0),"OTROS")</f>
        <v>OTROS</v>
      </c>
      <c r="AQ877" t="str">
        <f>+IFERROR(VLOOKUP(Tabla1[[#This Row],[EMPLEADO]],IS[[NÓMINA]:[INGENIERO]],2,0),"OTROS")</f>
        <v>OTROS</v>
      </c>
    </row>
    <row r="878" spans="1:43" x14ac:dyDescent="0.25">
      <c r="A878" t="s">
        <v>36</v>
      </c>
      <c r="B878">
        <v>1</v>
      </c>
      <c r="C878" t="s">
        <v>1844</v>
      </c>
      <c r="D878" t="s">
        <v>38</v>
      </c>
      <c r="E878" t="s">
        <v>113</v>
      </c>
      <c r="F878" t="s">
        <v>1845</v>
      </c>
      <c r="G878" s="17" t="s">
        <v>1381</v>
      </c>
      <c r="H878" t="s">
        <v>58</v>
      </c>
      <c r="I878" t="s">
        <v>43</v>
      </c>
      <c r="J878" t="s">
        <v>8</v>
      </c>
      <c r="K878" t="s">
        <v>1382</v>
      </c>
      <c r="L878" t="s">
        <v>1383</v>
      </c>
      <c r="M878" t="s">
        <v>545</v>
      </c>
      <c r="N878">
        <v>0</v>
      </c>
      <c r="O878" t="s">
        <v>47</v>
      </c>
      <c r="P878">
        <v>2594</v>
      </c>
      <c r="Q878" t="s">
        <v>48</v>
      </c>
      <c r="R878" t="s">
        <v>49</v>
      </c>
      <c r="S878" t="s">
        <v>50</v>
      </c>
      <c r="T878" t="s">
        <v>208</v>
      </c>
      <c r="U878" t="s">
        <v>52</v>
      </c>
      <c r="V878">
        <v>1.05</v>
      </c>
      <c r="W878" s="1">
        <v>750.75000000000011</v>
      </c>
      <c r="X878">
        <v>1</v>
      </c>
      <c r="Y878">
        <v>2.73</v>
      </c>
      <c r="Z878">
        <v>9</v>
      </c>
      <c r="AA878">
        <v>0.30333333333333334</v>
      </c>
      <c r="AB878" s="2">
        <v>0</v>
      </c>
      <c r="AC878" s="1">
        <v>0</v>
      </c>
      <c r="AD878" s="7">
        <v>43472</v>
      </c>
      <c r="AE878" s="7">
        <v>43472</v>
      </c>
      <c r="AF878">
        <v>0</v>
      </c>
      <c r="AG878" t="s">
        <v>53</v>
      </c>
      <c r="AH878" s="2">
        <v>0</v>
      </c>
      <c r="AI878" s="1">
        <v>0</v>
      </c>
      <c r="AJ878" s="1">
        <v>0</v>
      </c>
      <c r="AK878" s="6" t="str">
        <f>+IF(Tabla1[[#This Row],[REQUEST_TY]]="SR MANTENIMIENTO CORRECTIVO", "EMERGENCIA", "OTROS")</f>
        <v>EMERGENCIA</v>
      </c>
      <c r="AL878" s="6" t="str">
        <f>+_xlfn.IFS(Tabla1[[#This Row],[Veces obj]]&lt;=1,"0-1",Tabla1[[#This Row],[Veces obj]]&lt;=2,"1-2",Tabla1[[#This Row],[Veces obj]]&lt;=3,"2-3",TRUE,"&gt;3")</f>
        <v>0-1</v>
      </c>
      <c r="AM878" s="6" t="str">
        <f>+_xlfn.IFS(MONTH(Tabla1[[#This Row],[MES]])&lt;=3,"Q1",MONTH(Tabla1[[#This Row],[MES]])&lt;=6,"Q2",MONTH(Tabla1[[#This Row],[MES]])&lt;=9,"Q3",TRUE,"Q4")</f>
        <v>Q1</v>
      </c>
      <c r="AN878" t="str">
        <f>+IFERROR(VLOOKUP(Tabla1[[#This Row],[CUENTA]],CTAS[],2,0),"OTROS")</f>
        <v>OTROS</v>
      </c>
      <c r="AP878" t="str">
        <f>+IFERROR(VLOOKUP(Tabla1[[#This Row],[EMPLEADO]],IS[],3,0),"OTROS")</f>
        <v>OTROS</v>
      </c>
      <c r="AQ878" t="str">
        <f>+IFERROR(VLOOKUP(Tabla1[[#This Row],[EMPLEADO]],IS[[NÓMINA]:[INGENIERO]],2,0),"OTROS")</f>
        <v>OTROS</v>
      </c>
    </row>
    <row r="879" spans="1:43" x14ac:dyDescent="0.25">
      <c r="A879" t="s">
        <v>36</v>
      </c>
      <c r="B879">
        <v>1</v>
      </c>
      <c r="C879" t="s">
        <v>3479</v>
      </c>
      <c r="D879" t="s">
        <v>3346</v>
      </c>
      <c r="E879" t="s">
        <v>39</v>
      </c>
      <c r="F879" t="s">
        <v>3480</v>
      </c>
      <c r="G879" s="17" t="s">
        <v>3481</v>
      </c>
      <c r="H879" t="s">
        <v>271</v>
      </c>
      <c r="I879" t="s">
        <v>43</v>
      </c>
      <c r="J879" t="s">
        <v>8</v>
      </c>
      <c r="K879" t="s">
        <v>2237</v>
      </c>
      <c r="L879" t="s">
        <v>3482</v>
      </c>
      <c r="M879" t="s">
        <v>3483</v>
      </c>
      <c r="N879">
        <v>1</v>
      </c>
      <c r="O879" t="s">
        <v>105</v>
      </c>
      <c r="P879" t="s">
        <v>822</v>
      </c>
      <c r="Q879" t="s">
        <v>48</v>
      </c>
      <c r="R879" t="s">
        <v>49</v>
      </c>
      <c r="S879" t="s">
        <v>50</v>
      </c>
      <c r="T879" t="s">
        <v>51</v>
      </c>
      <c r="U879" t="s">
        <v>52</v>
      </c>
      <c r="V879">
        <v>1</v>
      </c>
      <c r="W879" s="1">
        <v>0</v>
      </c>
      <c r="X879">
        <v>0</v>
      </c>
      <c r="Y879">
        <v>5</v>
      </c>
      <c r="Z879">
        <v>5</v>
      </c>
      <c r="AA879">
        <v>1</v>
      </c>
      <c r="AB879" s="2">
        <v>0</v>
      </c>
      <c r="AC879" s="1">
        <v>0</v>
      </c>
      <c r="AD879" s="7">
        <v>43472</v>
      </c>
      <c r="AE879" s="7">
        <v>43473</v>
      </c>
      <c r="AF879">
        <v>1</v>
      </c>
      <c r="AG879" t="s">
        <v>53</v>
      </c>
      <c r="AH879" s="2">
        <v>0</v>
      </c>
      <c r="AI879" s="1">
        <v>0</v>
      </c>
      <c r="AJ879" s="1">
        <v>0</v>
      </c>
      <c r="AK879" s="6" t="str">
        <f>+IF(Tabla1[[#This Row],[REQUEST_TY]]="SR MANTENIMIENTO CORRECTIVO", "EMERGENCIA", "OTROS")</f>
        <v>OTROS</v>
      </c>
      <c r="AL879" s="6" t="str">
        <f>+_xlfn.IFS(Tabla1[[#This Row],[Veces obj]]&lt;=1,"0-1",Tabla1[[#This Row],[Veces obj]]&lt;=2,"1-2",Tabla1[[#This Row],[Veces obj]]&lt;=3,"2-3",TRUE,"&gt;3")</f>
        <v>0-1</v>
      </c>
      <c r="AM879" s="6" t="str">
        <f>+_xlfn.IFS(MONTH(Tabla1[[#This Row],[MES]])&lt;=3,"Q1",MONTH(Tabla1[[#This Row],[MES]])&lt;=6,"Q2",MONTH(Tabla1[[#This Row],[MES]])&lt;=9,"Q3",TRUE,"Q4")</f>
        <v>Q1</v>
      </c>
      <c r="AN879" t="str">
        <f>+IFERROR(VLOOKUP(Tabla1[[#This Row],[CUENTA]],CTAS[],2,0),"OTROS")</f>
        <v>OTROS</v>
      </c>
      <c r="AP879" t="str">
        <f>+IFERROR(VLOOKUP(Tabla1[[#This Row],[EMPLEADO]],IS[],3,0),"OTROS")</f>
        <v>OTROS</v>
      </c>
      <c r="AQ879" t="str">
        <f>+IFERROR(VLOOKUP(Tabla1[[#This Row],[EMPLEADO]],IS[[NÓMINA]:[INGENIERO]],2,0),"OTROS")</f>
        <v>OTROS</v>
      </c>
    </row>
    <row r="880" spans="1:43" x14ac:dyDescent="0.25">
      <c r="A880" t="s">
        <v>36</v>
      </c>
      <c r="B880">
        <v>1</v>
      </c>
      <c r="C880" t="s">
        <v>1851</v>
      </c>
      <c r="D880" t="s">
        <v>38</v>
      </c>
      <c r="E880" t="s">
        <v>39</v>
      </c>
      <c r="F880" t="s">
        <v>1852</v>
      </c>
      <c r="G880" s="17" t="s">
        <v>1853</v>
      </c>
      <c r="H880" t="s">
        <v>136</v>
      </c>
      <c r="I880" t="s">
        <v>43</v>
      </c>
      <c r="J880" t="s">
        <v>8</v>
      </c>
      <c r="K880" t="s">
        <v>117</v>
      </c>
      <c r="L880" t="s">
        <v>1854</v>
      </c>
      <c r="M880" t="s">
        <v>222</v>
      </c>
      <c r="N880">
        <v>0</v>
      </c>
      <c r="O880" t="s">
        <v>47</v>
      </c>
      <c r="P880">
        <v>342</v>
      </c>
      <c r="Q880" t="s">
        <v>48</v>
      </c>
      <c r="R880" t="s">
        <v>49</v>
      </c>
      <c r="S880" t="s">
        <v>50</v>
      </c>
      <c r="T880" t="s">
        <v>51</v>
      </c>
      <c r="U880" t="s">
        <v>52</v>
      </c>
      <c r="V880">
        <v>1.05</v>
      </c>
      <c r="W880" s="1">
        <v>750.75000000000011</v>
      </c>
      <c r="X880">
        <v>1</v>
      </c>
      <c r="Y880">
        <v>1.52</v>
      </c>
      <c r="Z880">
        <v>5</v>
      </c>
      <c r="AA880">
        <v>0.30399999999999999</v>
      </c>
      <c r="AB880" s="2">
        <v>0</v>
      </c>
      <c r="AC880" s="1">
        <v>0</v>
      </c>
      <c r="AD880" s="7">
        <v>43483</v>
      </c>
      <c r="AE880" s="7">
        <v>43483</v>
      </c>
      <c r="AF880">
        <v>0</v>
      </c>
      <c r="AG880" t="s">
        <v>53</v>
      </c>
      <c r="AH880" s="2">
        <v>0</v>
      </c>
      <c r="AI880" s="1">
        <v>0</v>
      </c>
      <c r="AJ880" s="1">
        <v>0</v>
      </c>
      <c r="AK880" s="6" t="str">
        <f>+IF(Tabla1[[#This Row],[REQUEST_TY]]="SR MANTENIMIENTO CORRECTIVO", "EMERGENCIA", "OTROS")</f>
        <v>EMERGENCIA</v>
      </c>
      <c r="AL880" s="6" t="str">
        <f>+_xlfn.IFS(Tabla1[[#This Row],[Veces obj]]&lt;=1,"0-1",Tabla1[[#This Row],[Veces obj]]&lt;=2,"1-2",Tabla1[[#This Row],[Veces obj]]&lt;=3,"2-3",TRUE,"&gt;3")</f>
        <v>0-1</v>
      </c>
      <c r="AM880" s="6" t="str">
        <f>+_xlfn.IFS(MONTH(Tabla1[[#This Row],[MES]])&lt;=3,"Q1",MONTH(Tabla1[[#This Row],[MES]])&lt;=6,"Q2",MONTH(Tabla1[[#This Row],[MES]])&lt;=9,"Q3",TRUE,"Q4")</f>
        <v>Q1</v>
      </c>
      <c r="AN880" t="str">
        <f>+IFERROR(VLOOKUP(Tabla1[[#This Row],[CUENTA]],CTAS[],2,0),"OTROS")</f>
        <v>OTROS</v>
      </c>
      <c r="AP880" t="str">
        <f>+IFERROR(VLOOKUP(Tabla1[[#This Row],[EMPLEADO]],IS[],3,0),"OTROS")</f>
        <v>OTROS</v>
      </c>
      <c r="AQ880" t="str">
        <f>+IFERROR(VLOOKUP(Tabla1[[#This Row],[EMPLEADO]],IS[[NÓMINA]:[INGENIERO]],2,0),"OTROS")</f>
        <v>OTROS</v>
      </c>
    </row>
    <row r="881" spans="1:43" x14ac:dyDescent="0.25">
      <c r="A881" t="s">
        <v>36</v>
      </c>
      <c r="B881">
        <v>1</v>
      </c>
      <c r="C881" t="s">
        <v>1855</v>
      </c>
      <c r="D881" t="s">
        <v>38</v>
      </c>
      <c r="E881" t="s">
        <v>98</v>
      </c>
      <c r="F881" t="s">
        <v>1856</v>
      </c>
      <c r="G881" s="17" t="s">
        <v>1857</v>
      </c>
      <c r="H881" t="s">
        <v>101</v>
      </c>
      <c r="I881" t="s">
        <v>43</v>
      </c>
      <c r="J881" t="s">
        <v>8</v>
      </c>
      <c r="K881" t="s">
        <v>102</v>
      </c>
      <c r="L881" t="s">
        <v>517</v>
      </c>
      <c r="M881" t="s">
        <v>518</v>
      </c>
      <c r="N881">
        <v>0</v>
      </c>
      <c r="O881" t="s">
        <v>105</v>
      </c>
      <c r="P881">
        <v>6</v>
      </c>
      <c r="Q881" t="s">
        <v>207</v>
      </c>
      <c r="R881" t="s">
        <v>63</v>
      </c>
      <c r="S881" t="s">
        <v>64</v>
      </c>
      <c r="T881" t="s">
        <v>51</v>
      </c>
      <c r="U881" t="s">
        <v>209</v>
      </c>
      <c r="V881">
        <v>0</v>
      </c>
      <c r="W881" s="1">
        <v>0</v>
      </c>
      <c r="X881">
        <v>1</v>
      </c>
      <c r="Y881">
        <v>1.52</v>
      </c>
      <c r="Z881">
        <v>5</v>
      </c>
      <c r="AA881">
        <v>0.30399999999999999</v>
      </c>
      <c r="AB881" s="2">
        <v>0</v>
      </c>
      <c r="AC881" s="1">
        <v>0</v>
      </c>
      <c r="AD881" s="7">
        <v>43494</v>
      </c>
      <c r="AE881" s="7">
        <v>43494</v>
      </c>
      <c r="AF881">
        <v>0</v>
      </c>
      <c r="AG881" t="s">
        <v>53</v>
      </c>
      <c r="AH881" s="2">
        <v>0</v>
      </c>
      <c r="AI881" s="1">
        <v>0</v>
      </c>
      <c r="AJ881" s="1">
        <v>0</v>
      </c>
      <c r="AK881" s="6" t="str">
        <f>+IF(Tabla1[[#This Row],[REQUEST_TY]]="SR MANTENIMIENTO CORRECTIVO", "EMERGENCIA", "OTROS")</f>
        <v>EMERGENCIA</v>
      </c>
      <c r="AL881" s="6" t="str">
        <f>+_xlfn.IFS(Tabla1[[#This Row],[Veces obj]]&lt;=1,"0-1",Tabla1[[#This Row],[Veces obj]]&lt;=2,"1-2",Tabla1[[#This Row],[Veces obj]]&lt;=3,"2-3",TRUE,"&gt;3")</f>
        <v>0-1</v>
      </c>
      <c r="AM881" s="6" t="str">
        <f>+_xlfn.IFS(MONTH(Tabla1[[#This Row],[MES]])&lt;=3,"Q1",MONTH(Tabla1[[#This Row],[MES]])&lt;=6,"Q2",MONTH(Tabla1[[#This Row],[MES]])&lt;=9,"Q3",TRUE,"Q4")</f>
        <v>Q1</v>
      </c>
      <c r="AN881" t="str">
        <f>+IFERROR(VLOOKUP(Tabla1[[#This Row],[CUENTA]],CTAS[],2,0),"OTROS")</f>
        <v>OTROS</v>
      </c>
      <c r="AP881" t="str">
        <f>+IFERROR(VLOOKUP(Tabla1[[#This Row],[EMPLEADO]],IS[],3,0),"OTROS")</f>
        <v>OTROS</v>
      </c>
      <c r="AQ881" t="str">
        <f>+IFERROR(VLOOKUP(Tabla1[[#This Row],[EMPLEADO]],IS[[NÓMINA]:[INGENIERO]],2,0),"OTROS")</f>
        <v>OTROS</v>
      </c>
    </row>
    <row r="882" spans="1:43" x14ac:dyDescent="0.25">
      <c r="A882" t="s">
        <v>4444</v>
      </c>
      <c r="B882">
        <v>1</v>
      </c>
      <c r="C882" t="s">
        <v>6649</v>
      </c>
      <c r="D882" t="s">
        <v>38</v>
      </c>
      <c r="E882" t="s">
        <v>76</v>
      </c>
      <c r="F882" t="s">
        <v>6650</v>
      </c>
      <c r="G882" s="17" t="s">
        <v>6651</v>
      </c>
      <c r="H882" t="s">
        <v>679</v>
      </c>
      <c r="I882" t="s">
        <v>43</v>
      </c>
      <c r="J882" t="s">
        <v>8</v>
      </c>
      <c r="K882" t="s">
        <v>59</v>
      </c>
      <c r="L882" t="s">
        <v>1018</v>
      </c>
      <c r="M882" t="s">
        <v>473</v>
      </c>
      <c r="N882">
        <v>0</v>
      </c>
      <c r="O882" t="s">
        <v>47</v>
      </c>
      <c r="P882">
        <v>115</v>
      </c>
      <c r="Q882" t="s">
        <v>48</v>
      </c>
      <c r="R882" t="s">
        <v>63</v>
      </c>
      <c r="S882" t="s">
        <v>64</v>
      </c>
      <c r="T882" t="s">
        <v>51</v>
      </c>
      <c r="U882" t="s">
        <v>96</v>
      </c>
      <c r="V882">
        <v>1.1000000000000001</v>
      </c>
      <c r="W882" s="1">
        <v>1501.5000000000002</v>
      </c>
      <c r="X882">
        <v>1</v>
      </c>
      <c r="Y882">
        <v>1.52</v>
      </c>
      <c r="Z882">
        <v>5</v>
      </c>
      <c r="AA882">
        <v>0.30399999999999999</v>
      </c>
      <c r="AB882" s="2">
        <v>0</v>
      </c>
      <c r="AC882" s="1">
        <v>0</v>
      </c>
      <c r="AD882" s="7">
        <v>43516</v>
      </c>
      <c r="AE882" s="7">
        <v>43516</v>
      </c>
      <c r="AF882">
        <v>0</v>
      </c>
      <c r="AG882" t="s">
        <v>53</v>
      </c>
      <c r="AH882" s="2">
        <v>0</v>
      </c>
      <c r="AI882" s="1">
        <v>0</v>
      </c>
      <c r="AJ882" s="1">
        <v>0</v>
      </c>
      <c r="AK882" s="6" t="str">
        <f>+IF(Tabla1[[#This Row],[REQUEST_TY]]="SR MANTENIMIENTO CORRECTIVO", "EMERGENCIA", "OTROS")</f>
        <v>EMERGENCIA</v>
      </c>
      <c r="AL882" s="6" t="str">
        <f>+_xlfn.IFS(Tabla1[[#This Row],[Veces obj]]&lt;=1,"0-1",Tabla1[[#This Row],[Veces obj]]&lt;=2,"1-2",Tabla1[[#This Row],[Veces obj]]&lt;=3,"2-3",TRUE,"&gt;3")</f>
        <v>0-1</v>
      </c>
      <c r="AM882" s="6" t="str">
        <f>+_xlfn.IFS(MONTH(Tabla1[[#This Row],[MES]])&lt;=3,"Q1",MONTH(Tabla1[[#This Row],[MES]])&lt;=6,"Q2",MONTH(Tabla1[[#This Row],[MES]])&lt;=9,"Q3",TRUE,"Q4")</f>
        <v>Q1</v>
      </c>
      <c r="AN882" t="str">
        <f>+IFERROR(VLOOKUP(Tabla1[[#This Row],[CUENTA]],CTAS[],2,0),"OTROS")</f>
        <v>OTROS</v>
      </c>
      <c r="AP882" t="str">
        <f>+IFERROR(VLOOKUP(Tabla1[[#This Row],[EMPLEADO]],IS[],3,0),"OTROS")</f>
        <v>OTROS</v>
      </c>
      <c r="AQ882" t="str">
        <f>+IFERROR(VLOOKUP(Tabla1[[#This Row],[EMPLEADO]],IS[[NÓMINA]:[INGENIERO]],2,0),"OTROS")</f>
        <v>OTROS</v>
      </c>
    </row>
    <row r="883" spans="1:43" x14ac:dyDescent="0.25">
      <c r="A883" t="s">
        <v>36</v>
      </c>
      <c r="B883">
        <v>1</v>
      </c>
      <c r="C883" t="s">
        <v>1858</v>
      </c>
      <c r="D883" t="s">
        <v>38</v>
      </c>
      <c r="E883" t="s">
        <v>725</v>
      </c>
      <c r="F883" t="s">
        <v>1859</v>
      </c>
      <c r="G883" s="17" t="s">
        <v>1860</v>
      </c>
      <c r="H883" t="s">
        <v>213</v>
      </c>
      <c r="I883" t="s">
        <v>43</v>
      </c>
      <c r="J883" t="s">
        <v>8</v>
      </c>
      <c r="K883" t="s">
        <v>102</v>
      </c>
      <c r="L883" t="s">
        <v>753</v>
      </c>
      <c r="M883" t="s">
        <v>215</v>
      </c>
      <c r="N883">
        <v>0</v>
      </c>
      <c r="O883" t="s">
        <v>47</v>
      </c>
      <c r="P883">
        <v>51</v>
      </c>
      <c r="Q883" t="s">
        <v>82</v>
      </c>
      <c r="R883" t="s">
        <v>223</v>
      </c>
      <c r="S883" t="s">
        <v>139</v>
      </c>
      <c r="T883" t="s">
        <v>51</v>
      </c>
      <c r="U883" t="s">
        <v>140</v>
      </c>
      <c r="V883">
        <v>1.1000000000000001</v>
      </c>
      <c r="W883" s="1">
        <v>1730.3000000000004</v>
      </c>
      <c r="X883">
        <v>1</v>
      </c>
      <c r="Y883">
        <v>1.22</v>
      </c>
      <c r="Z883">
        <v>4</v>
      </c>
      <c r="AA883">
        <v>0.30499999999999999</v>
      </c>
      <c r="AB883" s="2">
        <v>0</v>
      </c>
      <c r="AC883" s="1">
        <v>0</v>
      </c>
      <c r="AD883" s="7">
        <v>43480</v>
      </c>
      <c r="AE883" s="7">
        <v>43481</v>
      </c>
      <c r="AF883">
        <v>1</v>
      </c>
      <c r="AG883" t="s">
        <v>53</v>
      </c>
      <c r="AH883" s="2">
        <v>0</v>
      </c>
      <c r="AI883" s="1">
        <v>0</v>
      </c>
      <c r="AJ883" s="1">
        <v>0</v>
      </c>
      <c r="AK883" s="6" t="str">
        <f>+IF(Tabla1[[#This Row],[REQUEST_TY]]="SR MANTENIMIENTO CORRECTIVO", "EMERGENCIA", "OTROS")</f>
        <v>EMERGENCIA</v>
      </c>
      <c r="AL883" s="6" t="str">
        <f>+_xlfn.IFS(Tabla1[[#This Row],[Veces obj]]&lt;=1,"0-1",Tabla1[[#This Row],[Veces obj]]&lt;=2,"1-2",Tabla1[[#This Row],[Veces obj]]&lt;=3,"2-3",TRUE,"&gt;3")</f>
        <v>0-1</v>
      </c>
      <c r="AM883" s="6" t="str">
        <f>+_xlfn.IFS(MONTH(Tabla1[[#This Row],[MES]])&lt;=3,"Q1",MONTH(Tabla1[[#This Row],[MES]])&lt;=6,"Q2",MONTH(Tabla1[[#This Row],[MES]])&lt;=9,"Q3",TRUE,"Q4")</f>
        <v>Q1</v>
      </c>
      <c r="AN883" t="str">
        <f>+IFERROR(VLOOKUP(Tabla1[[#This Row],[CUENTA]],CTAS[],2,0),"OTROS")</f>
        <v>OTROS</v>
      </c>
      <c r="AP883" t="str">
        <f>+IFERROR(VLOOKUP(Tabla1[[#This Row],[EMPLEADO]],IS[],3,0),"OTROS")</f>
        <v>OTROS</v>
      </c>
      <c r="AQ883" t="str">
        <f>+IFERROR(VLOOKUP(Tabla1[[#This Row],[EMPLEADO]],IS[[NÓMINA]:[INGENIERO]],2,0),"OTROS")</f>
        <v>OTROS</v>
      </c>
    </row>
    <row r="884" spans="1:43" x14ac:dyDescent="0.25">
      <c r="A884" t="s">
        <v>4444</v>
      </c>
      <c r="B884">
        <v>1</v>
      </c>
      <c r="C884" t="s">
        <v>5683</v>
      </c>
      <c r="D884" t="s">
        <v>38</v>
      </c>
      <c r="E884" t="s">
        <v>725</v>
      </c>
      <c r="F884" t="s">
        <v>5684</v>
      </c>
      <c r="G884" s="17" t="s">
        <v>1571</v>
      </c>
      <c r="H884" t="s">
        <v>1572</v>
      </c>
      <c r="I884" t="s">
        <v>43</v>
      </c>
      <c r="J884" t="s">
        <v>8</v>
      </c>
      <c r="K884" t="s">
        <v>102</v>
      </c>
      <c r="L884" t="s">
        <v>1573</v>
      </c>
      <c r="M884" t="s">
        <v>1574</v>
      </c>
      <c r="N884">
        <v>0</v>
      </c>
      <c r="O884" t="s">
        <v>47</v>
      </c>
      <c r="P884">
        <v>21</v>
      </c>
      <c r="Q884" t="s">
        <v>62</v>
      </c>
      <c r="R884" t="s">
        <v>223</v>
      </c>
      <c r="S884" t="s">
        <v>139</v>
      </c>
      <c r="T884" t="s">
        <v>51</v>
      </c>
      <c r="U884" t="s">
        <v>262</v>
      </c>
      <c r="V884">
        <v>1.05</v>
      </c>
      <c r="W884" s="1">
        <v>1651.6500000000003</v>
      </c>
      <c r="X884">
        <v>1</v>
      </c>
      <c r="Y884">
        <v>1.22</v>
      </c>
      <c r="Z884">
        <v>4</v>
      </c>
      <c r="AA884">
        <v>0.30499999999999999</v>
      </c>
      <c r="AB884" s="2">
        <v>0</v>
      </c>
      <c r="AC884" s="1">
        <v>0</v>
      </c>
      <c r="AD884" s="7">
        <v>43510</v>
      </c>
      <c r="AE884" s="7">
        <v>43510</v>
      </c>
      <c r="AF884">
        <v>0</v>
      </c>
      <c r="AG884" t="s">
        <v>53</v>
      </c>
      <c r="AH884" s="2">
        <v>0</v>
      </c>
      <c r="AI884" s="1">
        <v>0</v>
      </c>
      <c r="AJ884" s="1">
        <v>0</v>
      </c>
      <c r="AK884" s="6" t="str">
        <f>+IF(Tabla1[[#This Row],[REQUEST_TY]]="SR MANTENIMIENTO CORRECTIVO", "EMERGENCIA", "OTROS")</f>
        <v>EMERGENCIA</v>
      </c>
      <c r="AL884" s="6" t="str">
        <f>+_xlfn.IFS(Tabla1[[#This Row],[Veces obj]]&lt;=1,"0-1",Tabla1[[#This Row],[Veces obj]]&lt;=2,"1-2",Tabla1[[#This Row],[Veces obj]]&lt;=3,"2-3",TRUE,"&gt;3")</f>
        <v>0-1</v>
      </c>
      <c r="AM884" s="6" t="str">
        <f>+_xlfn.IFS(MONTH(Tabla1[[#This Row],[MES]])&lt;=3,"Q1",MONTH(Tabla1[[#This Row],[MES]])&lt;=6,"Q2",MONTH(Tabla1[[#This Row],[MES]])&lt;=9,"Q3",TRUE,"Q4")</f>
        <v>Q1</v>
      </c>
      <c r="AN884" t="str">
        <f>+IFERROR(VLOOKUP(Tabla1[[#This Row],[CUENTA]],CTAS[],2,0),"OTROS")</f>
        <v>OTROS</v>
      </c>
      <c r="AP884" t="str">
        <f>+IFERROR(VLOOKUP(Tabla1[[#This Row],[EMPLEADO]],IS[],3,0),"OTROS")</f>
        <v>OTROS</v>
      </c>
      <c r="AQ884" t="str">
        <f>+IFERROR(VLOOKUP(Tabla1[[#This Row],[EMPLEADO]],IS[[NÓMINA]:[INGENIERO]],2,0),"OTROS")</f>
        <v>OTROS</v>
      </c>
    </row>
    <row r="885" spans="1:43" x14ac:dyDescent="0.25">
      <c r="A885" t="s">
        <v>36</v>
      </c>
      <c r="B885">
        <v>1</v>
      </c>
      <c r="C885" t="s">
        <v>1861</v>
      </c>
      <c r="D885" t="s">
        <v>38</v>
      </c>
      <c r="E885" t="s">
        <v>98</v>
      </c>
      <c r="F885" t="s">
        <v>1862</v>
      </c>
      <c r="G885" s="17" t="s">
        <v>1863</v>
      </c>
      <c r="H885" t="s">
        <v>101</v>
      </c>
      <c r="I885" t="s">
        <v>43</v>
      </c>
      <c r="J885" t="s">
        <v>8</v>
      </c>
      <c r="K885" t="s">
        <v>102</v>
      </c>
      <c r="L885" t="s">
        <v>1414</v>
      </c>
      <c r="M885" t="s">
        <v>1028</v>
      </c>
      <c r="N885">
        <v>0</v>
      </c>
      <c r="O885" t="s">
        <v>105</v>
      </c>
      <c r="P885">
        <v>24</v>
      </c>
      <c r="Q885" t="s">
        <v>62</v>
      </c>
      <c r="R885" t="s">
        <v>63</v>
      </c>
      <c r="S885" t="s">
        <v>64</v>
      </c>
      <c r="T885" t="s">
        <v>51</v>
      </c>
      <c r="U885" t="s">
        <v>65</v>
      </c>
      <c r="V885">
        <v>0.8</v>
      </c>
      <c r="W885" s="1">
        <v>524</v>
      </c>
      <c r="X885">
        <v>1</v>
      </c>
      <c r="Y885">
        <v>1.53</v>
      </c>
      <c r="Z885">
        <v>5</v>
      </c>
      <c r="AA885">
        <v>0.30599999999999999</v>
      </c>
      <c r="AB885" s="2">
        <v>0</v>
      </c>
      <c r="AC885" s="1">
        <v>0</v>
      </c>
      <c r="AD885" s="7">
        <v>43472</v>
      </c>
      <c r="AE885" s="7">
        <v>43472</v>
      </c>
      <c r="AF885">
        <v>0</v>
      </c>
      <c r="AG885" t="s">
        <v>53</v>
      </c>
      <c r="AH885" s="2">
        <v>0</v>
      </c>
      <c r="AI885" s="1">
        <v>0</v>
      </c>
      <c r="AJ885" s="1">
        <v>0</v>
      </c>
      <c r="AK885" s="6" t="str">
        <f>+IF(Tabla1[[#This Row],[REQUEST_TY]]="SR MANTENIMIENTO CORRECTIVO", "EMERGENCIA", "OTROS")</f>
        <v>EMERGENCIA</v>
      </c>
      <c r="AL885" s="6" t="str">
        <f>+_xlfn.IFS(Tabla1[[#This Row],[Veces obj]]&lt;=1,"0-1",Tabla1[[#This Row],[Veces obj]]&lt;=2,"1-2",Tabla1[[#This Row],[Veces obj]]&lt;=3,"2-3",TRUE,"&gt;3")</f>
        <v>0-1</v>
      </c>
      <c r="AM885" s="6" t="str">
        <f>+_xlfn.IFS(MONTH(Tabla1[[#This Row],[MES]])&lt;=3,"Q1",MONTH(Tabla1[[#This Row],[MES]])&lt;=6,"Q2",MONTH(Tabla1[[#This Row],[MES]])&lt;=9,"Q3",TRUE,"Q4")</f>
        <v>Q1</v>
      </c>
      <c r="AN885" t="str">
        <f>+IFERROR(VLOOKUP(Tabla1[[#This Row],[CUENTA]],CTAS[],2,0),"OTROS")</f>
        <v>OTROS</v>
      </c>
      <c r="AP885" t="str">
        <f>+IFERROR(VLOOKUP(Tabla1[[#This Row],[EMPLEADO]],IS[],3,0),"OTROS")</f>
        <v>OTROS</v>
      </c>
      <c r="AQ885" t="str">
        <f>+IFERROR(VLOOKUP(Tabla1[[#This Row],[EMPLEADO]],IS[[NÓMINA]:[INGENIERO]],2,0),"OTROS")</f>
        <v>OTROS</v>
      </c>
    </row>
    <row r="886" spans="1:43" x14ac:dyDescent="0.25">
      <c r="A886" t="s">
        <v>36</v>
      </c>
      <c r="B886">
        <v>1</v>
      </c>
      <c r="C886" t="s">
        <v>1864</v>
      </c>
      <c r="D886" t="s">
        <v>38</v>
      </c>
      <c r="E886" t="s">
        <v>113</v>
      </c>
      <c r="F886" t="s">
        <v>1865</v>
      </c>
      <c r="G886" s="17" t="s">
        <v>1866</v>
      </c>
      <c r="H886" t="s">
        <v>1572</v>
      </c>
      <c r="I886" t="s">
        <v>43</v>
      </c>
      <c r="J886" t="s">
        <v>8</v>
      </c>
      <c r="K886" t="s">
        <v>125</v>
      </c>
      <c r="L886" t="s">
        <v>1867</v>
      </c>
      <c r="M886" t="s">
        <v>1868</v>
      </c>
      <c r="N886">
        <v>0</v>
      </c>
      <c r="O886" t="s">
        <v>47</v>
      </c>
      <c r="P886">
        <v>14</v>
      </c>
      <c r="Q886" t="s">
        <v>194</v>
      </c>
      <c r="R886" t="s">
        <v>49</v>
      </c>
      <c r="S886" t="s">
        <v>50</v>
      </c>
      <c r="T886" t="s">
        <v>51</v>
      </c>
      <c r="U886" t="s">
        <v>444</v>
      </c>
      <c r="V886">
        <v>0</v>
      </c>
      <c r="W886" s="1">
        <v>0</v>
      </c>
      <c r="X886">
        <v>1</v>
      </c>
      <c r="Y886">
        <v>1.53</v>
      </c>
      <c r="Z886">
        <v>5</v>
      </c>
      <c r="AA886">
        <v>0.30599999999999999</v>
      </c>
      <c r="AB886" s="2">
        <v>0</v>
      </c>
      <c r="AC886" s="1">
        <v>0</v>
      </c>
      <c r="AD886" s="7">
        <v>43476</v>
      </c>
      <c r="AE886" s="7">
        <v>43476</v>
      </c>
      <c r="AF886">
        <v>0</v>
      </c>
      <c r="AG886" t="s">
        <v>53</v>
      </c>
      <c r="AH886" s="2">
        <v>0</v>
      </c>
      <c r="AI886" s="1">
        <v>0</v>
      </c>
      <c r="AJ886" s="1">
        <v>0</v>
      </c>
      <c r="AK886" s="6" t="str">
        <f>+IF(Tabla1[[#This Row],[REQUEST_TY]]="SR MANTENIMIENTO CORRECTIVO", "EMERGENCIA", "OTROS")</f>
        <v>EMERGENCIA</v>
      </c>
      <c r="AL886" s="6" t="str">
        <f>+_xlfn.IFS(Tabla1[[#This Row],[Veces obj]]&lt;=1,"0-1",Tabla1[[#This Row],[Veces obj]]&lt;=2,"1-2",Tabla1[[#This Row],[Veces obj]]&lt;=3,"2-3",TRUE,"&gt;3")</f>
        <v>0-1</v>
      </c>
      <c r="AM886" s="6" t="str">
        <f>+_xlfn.IFS(MONTH(Tabla1[[#This Row],[MES]])&lt;=3,"Q1",MONTH(Tabla1[[#This Row],[MES]])&lt;=6,"Q2",MONTH(Tabla1[[#This Row],[MES]])&lt;=9,"Q3",TRUE,"Q4")</f>
        <v>Q1</v>
      </c>
      <c r="AN886" t="str">
        <f>+IFERROR(VLOOKUP(Tabla1[[#This Row],[CUENTA]],CTAS[],2,0),"OTROS")</f>
        <v>OTROS</v>
      </c>
      <c r="AP886" t="str">
        <f>+IFERROR(VLOOKUP(Tabla1[[#This Row],[EMPLEADO]],IS[],3,0),"OTROS")</f>
        <v>OTROS</v>
      </c>
      <c r="AQ886" t="str">
        <f>+IFERROR(VLOOKUP(Tabla1[[#This Row],[EMPLEADO]],IS[[NÓMINA]:[INGENIERO]],2,0),"OTROS")</f>
        <v>OTROS</v>
      </c>
    </row>
    <row r="887" spans="1:43" x14ac:dyDescent="0.25">
      <c r="A887" t="s">
        <v>4444</v>
      </c>
      <c r="B887">
        <v>1</v>
      </c>
      <c r="C887" t="s">
        <v>4678</v>
      </c>
      <c r="D887" t="s">
        <v>38</v>
      </c>
      <c r="E887" t="s">
        <v>275</v>
      </c>
      <c r="F887" t="s">
        <v>4679</v>
      </c>
      <c r="G887" s="17" t="s">
        <v>4680</v>
      </c>
      <c r="H887" t="s">
        <v>691</v>
      </c>
      <c r="I887" t="s">
        <v>43</v>
      </c>
      <c r="J887" t="s">
        <v>8</v>
      </c>
      <c r="K887" t="s">
        <v>370</v>
      </c>
      <c r="L887" t="s">
        <v>3061</v>
      </c>
      <c r="M887" t="s">
        <v>640</v>
      </c>
      <c r="N887">
        <v>0</v>
      </c>
      <c r="O887" t="s">
        <v>47</v>
      </c>
      <c r="P887">
        <v>111</v>
      </c>
      <c r="Q887" t="s">
        <v>48</v>
      </c>
      <c r="R887" t="s">
        <v>95</v>
      </c>
      <c r="S887" t="s">
        <v>64</v>
      </c>
      <c r="T887" t="s">
        <v>51</v>
      </c>
      <c r="U887" t="s">
        <v>96</v>
      </c>
      <c r="V887">
        <v>1.1000000000000001</v>
      </c>
      <c r="W887" s="1">
        <v>1501.5000000000002</v>
      </c>
      <c r="X887">
        <v>1</v>
      </c>
      <c r="Y887">
        <v>1.53</v>
      </c>
      <c r="Z887">
        <v>5</v>
      </c>
      <c r="AA887">
        <v>0.30599999999999999</v>
      </c>
      <c r="AB887" s="2">
        <v>0</v>
      </c>
      <c r="AC887" s="1">
        <v>0</v>
      </c>
      <c r="AD887" s="7">
        <v>43496</v>
      </c>
      <c r="AE887" s="7">
        <v>43497</v>
      </c>
      <c r="AF887">
        <v>1</v>
      </c>
      <c r="AG887" t="s">
        <v>53</v>
      </c>
      <c r="AH887" s="2">
        <v>0</v>
      </c>
      <c r="AI887" s="1">
        <v>0</v>
      </c>
      <c r="AJ887" s="1">
        <v>0</v>
      </c>
      <c r="AK887" s="6" t="str">
        <f>+IF(Tabla1[[#This Row],[REQUEST_TY]]="SR MANTENIMIENTO CORRECTIVO", "EMERGENCIA", "OTROS")</f>
        <v>EMERGENCIA</v>
      </c>
      <c r="AL887" s="6" t="str">
        <f>+_xlfn.IFS(Tabla1[[#This Row],[Veces obj]]&lt;=1,"0-1",Tabla1[[#This Row],[Veces obj]]&lt;=2,"1-2",Tabla1[[#This Row],[Veces obj]]&lt;=3,"2-3",TRUE,"&gt;3")</f>
        <v>0-1</v>
      </c>
      <c r="AM887" s="6" t="str">
        <f>+_xlfn.IFS(MONTH(Tabla1[[#This Row],[MES]])&lt;=3,"Q1",MONTH(Tabla1[[#This Row],[MES]])&lt;=6,"Q2",MONTH(Tabla1[[#This Row],[MES]])&lt;=9,"Q3",TRUE,"Q4")</f>
        <v>Q1</v>
      </c>
      <c r="AN887" t="str">
        <f>+IFERROR(VLOOKUP(Tabla1[[#This Row],[CUENTA]],CTAS[],2,0),"OTROS")</f>
        <v>OTROS</v>
      </c>
      <c r="AP887" t="str">
        <f>+IFERROR(VLOOKUP(Tabla1[[#This Row],[EMPLEADO]],IS[],3,0),"OTROS")</f>
        <v>OTROS</v>
      </c>
      <c r="AQ887" t="str">
        <f>+IFERROR(VLOOKUP(Tabla1[[#This Row],[EMPLEADO]],IS[[NÓMINA]:[INGENIERO]],2,0),"OTROS")</f>
        <v>OTROS</v>
      </c>
    </row>
    <row r="888" spans="1:43" x14ac:dyDescent="0.25">
      <c r="A888" t="s">
        <v>4444</v>
      </c>
      <c r="B888">
        <v>1</v>
      </c>
      <c r="C888" t="s">
        <v>4851</v>
      </c>
      <c r="D888" t="s">
        <v>38</v>
      </c>
      <c r="E888" t="s">
        <v>4663</v>
      </c>
      <c r="F888" t="s">
        <v>4852</v>
      </c>
      <c r="G888" s="17" t="s">
        <v>4853</v>
      </c>
      <c r="H888" t="s">
        <v>271</v>
      </c>
      <c r="I888" t="s">
        <v>43</v>
      </c>
      <c r="J888" t="s">
        <v>8</v>
      </c>
      <c r="K888" t="s">
        <v>102</v>
      </c>
      <c r="L888" t="s">
        <v>1816</v>
      </c>
      <c r="M888" t="s">
        <v>1817</v>
      </c>
      <c r="N888">
        <v>0</v>
      </c>
      <c r="O888" t="s">
        <v>105</v>
      </c>
      <c r="P888">
        <v>290</v>
      </c>
      <c r="Q888" t="s">
        <v>48</v>
      </c>
      <c r="R888" t="s">
        <v>95</v>
      </c>
      <c r="S888" t="s">
        <v>64</v>
      </c>
      <c r="T888" t="s">
        <v>51</v>
      </c>
      <c r="U888" t="s">
        <v>96</v>
      </c>
      <c r="V888">
        <v>1.1000000000000001</v>
      </c>
      <c r="W888" s="1">
        <v>720.50000000000011</v>
      </c>
      <c r="X888">
        <v>1</v>
      </c>
      <c r="Y888">
        <v>1.53</v>
      </c>
      <c r="Z888">
        <v>5</v>
      </c>
      <c r="AA888">
        <v>0.30599999999999999</v>
      </c>
      <c r="AB888" s="2">
        <v>0</v>
      </c>
      <c r="AC888" s="1">
        <v>0</v>
      </c>
      <c r="AD888" s="7">
        <v>43502</v>
      </c>
      <c r="AE888" s="7">
        <v>43502</v>
      </c>
      <c r="AF888">
        <v>0</v>
      </c>
      <c r="AG888" t="s">
        <v>53</v>
      </c>
      <c r="AH888" s="2">
        <v>0</v>
      </c>
      <c r="AI888" s="1">
        <v>0</v>
      </c>
      <c r="AJ888" s="1">
        <v>0</v>
      </c>
      <c r="AK888" s="6" t="str">
        <f>+IF(Tabla1[[#This Row],[REQUEST_TY]]="SR MANTENIMIENTO CORRECTIVO", "EMERGENCIA", "OTROS")</f>
        <v>EMERGENCIA</v>
      </c>
      <c r="AL888" s="6" t="str">
        <f>+_xlfn.IFS(Tabla1[[#This Row],[Veces obj]]&lt;=1,"0-1",Tabla1[[#This Row],[Veces obj]]&lt;=2,"1-2",Tabla1[[#This Row],[Veces obj]]&lt;=3,"2-3",TRUE,"&gt;3")</f>
        <v>0-1</v>
      </c>
      <c r="AM888" s="6" t="str">
        <f>+_xlfn.IFS(MONTH(Tabla1[[#This Row],[MES]])&lt;=3,"Q1",MONTH(Tabla1[[#This Row],[MES]])&lt;=6,"Q2",MONTH(Tabla1[[#This Row],[MES]])&lt;=9,"Q3",TRUE,"Q4")</f>
        <v>Q1</v>
      </c>
      <c r="AN888" t="str">
        <f>+IFERROR(VLOOKUP(Tabla1[[#This Row],[CUENTA]],CTAS[],2,0),"OTROS")</f>
        <v>OTROS</v>
      </c>
      <c r="AP888" t="str">
        <f>+IFERROR(VLOOKUP(Tabla1[[#This Row],[EMPLEADO]],IS[],3,0),"OTROS")</f>
        <v>OTROS</v>
      </c>
      <c r="AQ888" t="str">
        <f>+IFERROR(VLOOKUP(Tabla1[[#This Row],[EMPLEADO]],IS[[NÓMINA]:[INGENIERO]],2,0),"OTROS")</f>
        <v>OTROS</v>
      </c>
    </row>
    <row r="889" spans="1:43" x14ac:dyDescent="0.25">
      <c r="A889" t="s">
        <v>4444</v>
      </c>
      <c r="B889">
        <v>1</v>
      </c>
      <c r="C889" t="s">
        <v>5145</v>
      </c>
      <c r="D889" t="s">
        <v>38</v>
      </c>
      <c r="E889" t="s">
        <v>5146</v>
      </c>
      <c r="F889" t="s">
        <v>5147</v>
      </c>
      <c r="G889" s="17" t="s">
        <v>5148</v>
      </c>
      <c r="H889" t="s">
        <v>740</v>
      </c>
      <c r="I889" t="s">
        <v>43</v>
      </c>
      <c r="J889" t="s">
        <v>8</v>
      </c>
      <c r="K889" t="s">
        <v>5149</v>
      </c>
      <c r="L889" t="s">
        <v>5150</v>
      </c>
      <c r="M889" t="s">
        <v>5151</v>
      </c>
      <c r="N889">
        <v>0</v>
      </c>
      <c r="O889" t="s">
        <v>47</v>
      </c>
      <c r="P889">
        <v>2624</v>
      </c>
      <c r="Q889" t="s">
        <v>48</v>
      </c>
      <c r="R889" t="s">
        <v>49</v>
      </c>
      <c r="S889" t="s">
        <v>50</v>
      </c>
      <c r="T889" t="s">
        <v>51</v>
      </c>
      <c r="U889" t="s">
        <v>52</v>
      </c>
      <c r="V889">
        <v>1.05</v>
      </c>
      <c r="W889" s="1">
        <v>750.75000000000011</v>
      </c>
      <c r="X889">
        <v>1</v>
      </c>
      <c r="Y889">
        <v>1.53</v>
      </c>
      <c r="Z889">
        <v>5</v>
      </c>
      <c r="AA889">
        <v>0.30599999999999999</v>
      </c>
      <c r="AB889" s="2">
        <v>0</v>
      </c>
      <c r="AC889" s="1">
        <v>0</v>
      </c>
      <c r="AD889" s="7">
        <v>43502</v>
      </c>
      <c r="AE889" s="7">
        <v>43502</v>
      </c>
      <c r="AF889">
        <v>0</v>
      </c>
      <c r="AG889" t="s">
        <v>53</v>
      </c>
      <c r="AH889" s="2">
        <v>0</v>
      </c>
      <c r="AI889" s="1">
        <v>0</v>
      </c>
      <c r="AJ889" s="1">
        <v>0</v>
      </c>
      <c r="AK889" s="6" t="str">
        <f>+IF(Tabla1[[#This Row],[REQUEST_TY]]="SR MANTENIMIENTO CORRECTIVO", "EMERGENCIA", "OTROS")</f>
        <v>EMERGENCIA</v>
      </c>
      <c r="AL889" s="6" t="str">
        <f>+_xlfn.IFS(Tabla1[[#This Row],[Veces obj]]&lt;=1,"0-1",Tabla1[[#This Row],[Veces obj]]&lt;=2,"1-2",Tabla1[[#This Row],[Veces obj]]&lt;=3,"2-3",TRUE,"&gt;3")</f>
        <v>0-1</v>
      </c>
      <c r="AM889" s="6" t="str">
        <f>+_xlfn.IFS(MONTH(Tabla1[[#This Row],[MES]])&lt;=3,"Q1",MONTH(Tabla1[[#This Row],[MES]])&lt;=6,"Q2",MONTH(Tabla1[[#This Row],[MES]])&lt;=9,"Q3",TRUE,"Q4")</f>
        <v>Q1</v>
      </c>
      <c r="AN889" t="str">
        <f>+IFERROR(VLOOKUP(Tabla1[[#This Row],[CUENTA]],CTAS[],2,0),"OTROS")</f>
        <v>OTROS</v>
      </c>
      <c r="AP889" t="str">
        <f>+IFERROR(VLOOKUP(Tabla1[[#This Row],[EMPLEADO]],IS[],3,0),"OTROS")</f>
        <v>OTROS</v>
      </c>
      <c r="AQ889" t="str">
        <f>+IFERROR(VLOOKUP(Tabla1[[#This Row],[EMPLEADO]],IS[[NÓMINA]:[INGENIERO]],2,0),"OTROS")</f>
        <v>OTROS</v>
      </c>
    </row>
    <row r="890" spans="1:43" x14ac:dyDescent="0.25">
      <c r="A890" t="s">
        <v>4444</v>
      </c>
      <c r="B890">
        <v>1</v>
      </c>
      <c r="C890" t="s">
        <v>7135</v>
      </c>
      <c r="D890" t="s">
        <v>38</v>
      </c>
      <c r="E890" t="s">
        <v>39</v>
      </c>
      <c r="F890" t="s">
        <v>7136</v>
      </c>
      <c r="G890" s="17" t="s">
        <v>7137</v>
      </c>
      <c r="H890" t="s">
        <v>915</v>
      </c>
      <c r="I890" t="s">
        <v>43</v>
      </c>
      <c r="J890" t="s">
        <v>8</v>
      </c>
      <c r="K890" t="s">
        <v>117</v>
      </c>
      <c r="L890" t="s">
        <v>7138</v>
      </c>
      <c r="M890" t="s">
        <v>316</v>
      </c>
      <c r="N890">
        <v>0</v>
      </c>
      <c r="O890" t="s">
        <v>47</v>
      </c>
      <c r="P890">
        <v>92</v>
      </c>
      <c r="Q890" t="s">
        <v>48</v>
      </c>
      <c r="R890" t="s">
        <v>49</v>
      </c>
      <c r="S890" t="s">
        <v>50</v>
      </c>
      <c r="T890" t="s">
        <v>51</v>
      </c>
      <c r="U890" t="s">
        <v>52</v>
      </c>
      <c r="V890">
        <v>1.05</v>
      </c>
      <c r="W890" s="1">
        <v>750.75000000000011</v>
      </c>
      <c r="X890">
        <v>1</v>
      </c>
      <c r="Y890">
        <v>1.53</v>
      </c>
      <c r="Z890">
        <v>5</v>
      </c>
      <c r="AA890">
        <v>0.30599999999999999</v>
      </c>
      <c r="AB890" s="2">
        <v>0</v>
      </c>
      <c r="AC890" s="1">
        <v>0</v>
      </c>
      <c r="AD890" s="7">
        <v>43523</v>
      </c>
      <c r="AE890" s="7">
        <v>43524</v>
      </c>
      <c r="AF890">
        <v>1</v>
      </c>
      <c r="AG890" t="s">
        <v>53</v>
      </c>
      <c r="AH890" s="2">
        <v>0</v>
      </c>
      <c r="AI890" s="1">
        <v>0</v>
      </c>
      <c r="AJ890" s="1">
        <v>0</v>
      </c>
      <c r="AK890" s="6" t="str">
        <f>+IF(Tabla1[[#This Row],[REQUEST_TY]]="SR MANTENIMIENTO CORRECTIVO", "EMERGENCIA", "OTROS")</f>
        <v>EMERGENCIA</v>
      </c>
      <c r="AL890" s="6" t="str">
        <f>+_xlfn.IFS(Tabla1[[#This Row],[Veces obj]]&lt;=1,"0-1",Tabla1[[#This Row],[Veces obj]]&lt;=2,"1-2",Tabla1[[#This Row],[Veces obj]]&lt;=3,"2-3",TRUE,"&gt;3")</f>
        <v>0-1</v>
      </c>
      <c r="AM890" s="6" t="str">
        <f>+_xlfn.IFS(MONTH(Tabla1[[#This Row],[MES]])&lt;=3,"Q1",MONTH(Tabla1[[#This Row],[MES]])&lt;=6,"Q2",MONTH(Tabla1[[#This Row],[MES]])&lt;=9,"Q3",TRUE,"Q4")</f>
        <v>Q1</v>
      </c>
      <c r="AN890" t="str">
        <f>+IFERROR(VLOOKUP(Tabla1[[#This Row],[CUENTA]],CTAS[],2,0),"OTROS")</f>
        <v>OTROS</v>
      </c>
      <c r="AP890" t="str">
        <f>+IFERROR(VLOOKUP(Tabla1[[#This Row],[EMPLEADO]],IS[],3,0),"OTROS")</f>
        <v>OTROS</v>
      </c>
      <c r="AQ890" t="str">
        <f>+IFERROR(VLOOKUP(Tabla1[[#This Row],[EMPLEADO]],IS[[NÓMINA]:[INGENIERO]],2,0),"OTROS")</f>
        <v>OTROS</v>
      </c>
    </row>
    <row r="891" spans="1:43" x14ac:dyDescent="0.25">
      <c r="A891" t="s">
        <v>36</v>
      </c>
      <c r="B891">
        <v>1</v>
      </c>
      <c r="C891" t="s">
        <v>1869</v>
      </c>
      <c r="D891" t="s">
        <v>38</v>
      </c>
      <c r="E891" t="s">
        <v>133</v>
      </c>
      <c r="F891" t="s">
        <v>1870</v>
      </c>
      <c r="G891" s="17" t="s">
        <v>1221</v>
      </c>
      <c r="H891" t="s">
        <v>213</v>
      </c>
      <c r="I891" t="s">
        <v>43</v>
      </c>
      <c r="J891" t="s">
        <v>8</v>
      </c>
      <c r="K891" t="s">
        <v>59</v>
      </c>
      <c r="L891" t="s">
        <v>1075</v>
      </c>
      <c r="M891" t="s">
        <v>215</v>
      </c>
      <c r="N891">
        <v>0</v>
      </c>
      <c r="O891" t="s">
        <v>47</v>
      </c>
      <c r="P891">
        <v>4</v>
      </c>
      <c r="Q891" t="s">
        <v>207</v>
      </c>
      <c r="R891" t="s">
        <v>138</v>
      </c>
      <c r="S891" t="s">
        <v>139</v>
      </c>
      <c r="T891" t="s">
        <v>51</v>
      </c>
      <c r="U891" t="s">
        <v>879</v>
      </c>
      <c r="V891">
        <v>0.6</v>
      </c>
      <c r="W891" s="1">
        <v>943.80000000000007</v>
      </c>
      <c r="X891">
        <v>1</v>
      </c>
      <c r="Y891">
        <v>1.23</v>
      </c>
      <c r="Z891">
        <v>4</v>
      </c>
      <c r="AA891">
        <v>0.3075</v>
      </c>
      <c r="AB891" s="2">
        <v>0</v>
      </c>
      <c r="AC891" s="1">
        <v>0</v>
      </c>
      <c r="AD891" s="7">
        <v>43486</v>
      </c>
      <c r="AE891" s="7">
        <v>43487</v>
      </c>
      <c r="AF891">
        <v>1</v>
      </c>
      <c r="AG891" t="s">
        <v>53</v>
      </c>
      <c r="AH891" s="2">
        <v>0</v>
      </c>
      <c r="AI891" s="1">
        <v>0</v>
      </c>
      <c r="AJ891" s="1">
        <v>0</v>
      </c>
      <c r="AK891" s="6" t="str">
        <f>+IF(Tabla1[[#This Row],[REQUEST_TY]]="SR MANTENIMIENTO CORRECTIVO", "EMERGENCIA", "OTROS")</f>
        <v>EMERGENCIA</v>
      </c>
      <c r="AL891" s="6" t="str">
        <f>+_xlfn.IFS(Tabla1[[#This Row],[Veces obj]]&lt;=1,"0-1",Tabla1[[#This Row],[Veces obj]]&lt;=2,"1-2",Tabla1[[#This Row],[Veces obj]]&lt;=3,"2-3",TRUE,"&gt;3")</f>
        <v>0-1</v>
      </c>
      <c r="AM891" s="6" t="str">
        <f>+_xlfn.IFS(MONTH(Tabla1[[#This Row],[MES]])&lt;=3,"Q1",MONTH(Tabla1[[#This Row],[MES]])&lt;=6,"Q2",MONTH(Tabla1[[#This Row],[MES]])&lt;=9,"Q3",TRUE,"Q4")</f>
        <v>Q1</v>
      </c>
      <c r="AN891" t="str">
        <f>+IFERROR(VLOOKUP(Tabla1[[#This Row],[CUENTA]],CTAS[],2,0),"OTROS")</f>
        <v>OTROS</v>
      </c>
      <c r="AP891" t="str">
        <f>+IFERROR(VLOOKUP(Tabla1[[#This Row],[EMPLEADO]],IS[],3,0),"OTROS")</f>
        <v>OTROS</v>
      </c>
      <c r="AQ891" t="str">
        <f>+IFERROR(VLOOKUP(Tabla1[[#This Row],[EMPLEADO]],IS[[NÓMINA]:[INGENIERO]],2,0),"OTROS")</f>
        <v>OTROS</v>
      </c>
    </row>
    <row r="892" spans="1:43" x14ac:dyDescent="0.25">
      <c r="A892" t="s">
        <v>4444</v>
      </c>
      <c r="B892">
        <v>1</v>
      </c>
      <c r="C892" t="s">
        <v>5539</v>
      </c>
      <c r="D892" t="s">
        <v>38</v>
      </c>
      <c r="E892" t="s">
        <v>217</v>
      </c>
      <c r="F892" t="s">
        <v>5540</v>
      </c>
      <c r="G892" s="17" t="s">
        <v>5541</v>
      </c>
      <c r="H892" t="s">
        <v>384</v>
      </c>
      <c r="I892" t="s">
        <v>43</v>
      </c>
      <c r="J892" t="s">
        <v>8</v>
      </c>
      <c r="K892" t="s">
        <v>59</v>
      </c>
      <c r="L892" t="s">
        <v>137</v>
      </c>
      <c r="M892" t="s">
        <v>61</v>
      </c>
      <c r="N892">
        <v>0</v>
      </c>
      <c r="O892" t="s">
        <v>47</v>
      </c>
      <c r="P892">
        <v>46</v>
      </c>
      <c r="Q892" t="s">
        <v>82</v>
      </c>
      <c r="R892" t="s">
        <v>223</v>
      </c>
      <c r="S892" t="s">
        <v>139</v>
      </c>
      <c r="T892" t="s">
        <v>51</v>
      </c>
      <c r="U892" t="s">
        <v>140</v>
      </c>
      <c r="V892">
        <v>1.1000000000000001</v>
      </c>
      <c r="W892" s="1">
        <v>1730.3000000000004</v>
      </c>
      <c r="X892">
        <v>1</v>
      </c>
      <c r="Y892">
        <v>1.23</v>
      </c>
      <c r="Z892">
        <v>4</v>
      </c>
      <c r="AA892">
        <v>0.3075</v>
      </c>
      <c r="AB892" s="2">
        <v>0</v>
      </c>
      <c r="AC892" s="1">
        <v>0</v>
      </c>
      <c r="AD892" s="7">
        <v>43509</v>
      </c>
      <c r="AE892" s="7">
        <v>43509</v>
      </c>
      <c r="AF892">
        <v>0</v>
      </c>
      <c r="AG892" t="s">
        <v>53</v>
      </c>
      <c r="AH892" s="2">
        <v>0</v>
      </c>
      <c r="AI892" s="1">
        <v>0</v>
      </c>
      <c r="AJ892" s="1">
        <v>0</v>
      </c>
      <c r="AK892" s="6" t="str">
        <f>+IF(Tabla1[[#This Row],[REQUEST_TY]]="SR MANTENIMIENTO CORRECTIVO", "EMERGENCIA", "OTROS")</f>
        <v>EMERGENCIA</v>
      </c>
      <c r="AL892" s="6" t="str">
        <f>+_xlfn.IFS(Tabla1[[#This Row],[Veces obj]]&lt;=1,"0-1",Tabla1[[#This Row],[Veces obj]]&lt;=2,"1-2",Tabla1[[#This Row],[Veces obj]]&lt;=3,"2-3",TRUE,"&gt;3")</f>
        <v>0-1</v>
      </c>
      <c r="AM892" s="6" t="str">
        <f>+_xlfn.IFS(MONTH(Tabla1[[#This Row],[MES]])&lt;=3,"Q1",MONTH(Tabla1[[#This Row],[MES]])&lt;=6,"Q2",MONTH(Tabla1[[#This Row],[MES]])&lt;=9,"Q3",TRUE,"Q4")</f>
        <v>Q1</v>
      </c>
      <c r="AN892" t="str">
        <f>+IFERROR(VLOOKUP(Tabla1[[#This Row],[CUENTA]],CTAS[],2,0),"OTROS")</f>
        <v>OTROS</v>
      </c>
      <c r="AP892" t="str">
        <f>+IFERROR(VLOOKUP(Tabla1[[#This Row],[EMPLEADO]],IS[],3,0),"OTROS")</f>
        <v>OTROS</v>
      </c>
      <c r="AQ892" t="str">
        <f>+IFERROR(VLOOKUP(Tabla1[[#This Row],[EMPLEADO]],IS[[NÓMINA]:[INGENIERO]],2,0),"OTROS")</f>
        <v>OTROS</v>
      </c>
    </row>
    <row r="893" spans="1:43" x14ac:dyDescent="0.25">
      <c r="A893" t="s">
        <v>36</v>
      </c>
      <c r="B893">
        <v>1</v>
      </c>
      <c r="C893" t="s">
        <v>1871</v>
      </c>
      <c r="D893" t="s">
        <v>38</v>
      </c>
      <c r="E893" t="s">
        <v>39</v>
      </c>
      <c r="F893" t="s">
        <v>1872</v>
      </c>
      <c r="G893" s="17" t="s">
        <v>1873</v>
      </c>
      <c r="H893" t="s">
        <v>707</v>
      </c>
      <c r="I893" t="s">
        <v>43</v>
      </c>
      <c r="J893" t="s">
        <v>8</v>
      </c>
      <c r="K893" t="s">
        <v>1287</v>
      </c>
      <c r="L893" t="s">
        <v>1874</v>
      </c>
      <c r="M893" t="s">
        <v>709</v>
      </c>
      <c r="N893">
        <v>0</v>
      </c>
      <c r="O893" t="s">
        <v>105</v>
      </c>
      <c r="P893">
        <v>50</v>
      </c>
      <c r="Q893" t="s">
        <v>82</v>
      </c>
      <c r="R893" t="s">
        <v>49</v>
      </c>
      <c r="S893" t="s">
        <v>50</v>
      </c>
      <c r="T893" t="s">
        <v>51</v>
      </c>
      <c r="U893" t="s">
        <v>120</v>
      </c>
      <c r="V893">
        <v>0.8</v>
      </c>
      <c r="W893" s="1">
        <v>374.40000000000003</v>
      </c>
      <c r="X893">
        <v>1</v>
      </c>
      <c r="Y893">
        <v>1.54</v>
      </c>
      <c r="Z893">
        <v>5</v>
      </c>
      <c r="AA893">
        <v>0.308</v>
      </c>
      <c r="AB893" s="2">
        <v>0</v>
      </c>
      <c r="AC893" s="1">
        <v>0</v>
      </c>
      <c r="AD893" s="7">
        <v>43475</v>
      </c>
      <c r="AE893" s="7">
        <v>43475</v>
      </c>
      <c r="AF893">
        <v>0</v>
      </c>
      <c r="AG893" t="s">
        <v>53</v>
      </c>
      <c r="AH893" s="2">
        <v>0</v>
      </c>
      <c r="AI893" s="1">
        <v>0</v>
      </c>
      <c r="AJ893" s="1">
        <v>0</v>
      </c>
      <c r="AK893" s="6" t="str">
        <f>+IF(Tabla1[[#This Row],[REQUEST_TY]]="SR MANTENIMIENTO CORRECTIVO", "EMERGENCIA", "OTROS")</f>
        <v>EMERGENCIA</v>
      </c>
      <c r="AL893" s="6" t="str">
        <f>+_xlfn.IFS(Tabla1[[#This Row],[Veces obj]]&lt;=1,"0-1",Tabla1[[#This Row],[Veces obj]]&lt;=2,"1-2",Tabla1[[#This Row],[Veces obj]]&lt;=3,"2-3",TRUE,"&gt;3")</f>
        <v>0-1</v>
      </c>
      <c r="AM893" s="6" t="str">
        <f>+_xlfn.IFS(MONTH(Tabla1[[#This Row],[MES]])&lt;=3,"Q1",MONTH(Tabla1[[#This Row],[MES]])&lt;=6,"Q2",MONTH(Tabla1[[#This Row],[MES]])&lt;=9,"Q3",TRUE,"Q4")</f>
        <v>Q1</v>
      </c>
      <c r="AN893" t="str">
        <f>+IFERROR(VLOOKUP(Tabla1[[#This Row],[CUENTA]],CTAS[],2,0),"OTROS")</f>
        <v>OTROS</v>
      </c>
      <c r="AP893" t="str">
        <f>+IFERROR(VLOOKUP(Tabla1[[#This Row],[EMPLEADO]],IS[],3,0),"OTROS")</f>
        <v>OTROS</v>
      </c>
      <c r="AQ893" t="str">
        <f>+IFERROR(VLOOKUP(Tabla1[[#This Row],[EMPLEADO]],IS[[NÓMINA]:[INGENIERO]],2,0),"OTROS")</f>
        <v>OTROS</v>
      </c>
    </row>
    <row r="894" spans="1:43" x14ac:dyDescent="0.25">
      <c r="A894" t="s">
        <v>36</v>
      </c>
      <c r="B894">
        <v>1</v>
      </c>
      <c r="C894" t="s">
        <v>1875</v>
      </c>
      <c r="D894" t="s">
        <v>38</v>
      </c>
      <c r="E894" t="s">
        <v>237</v>
      </c>
      <c r="F894" t="s">
        <v>1876</v>
      </c>
      <c r="G894" s="17" t="s">
        <v>1877</v>
      </c>
      <c r="H894" t="s">
        <v>220</v>
      </c>
      <c r="I894" t="s">
        <v>43</v>
      </c>
      <c r="J894" t="s">
        <v>8</v>
      </c>
      <c r="K894" t="s">
        <v>544</v>
      </c>
      <c r="L894" t="s">
        <v>1672</v>
      </c>
      <c r="M894" t="s">
        <v>545</v>
      </c>
      <c r="N894">
        <v>0</v>
      </c>
      <c r="O894" t="s">
        <v>47</v>
      </c>
      <c r="P894">
        <v>936</v>
      </c>
      <c r="Q894" t="s">
        <v>48</v>
      </c>
      <c r="R894" t="s">
        <v>242</v>
      </c>
      <c r="S894" t="s">
        <v>64</v>
      </c>
      <c r="T894" t="s">
        <v>208</v>
      </c>
      <c r="U894" t="s">
        <v>96</v>
      </c>
      <c r="V894">
        <v>1.1000000000000001</v>
      </c>
      <c r="W894" s="1">
        <v>1501.5000000000002</v>
      </c>
      <c r="X894">
        <v>1</v>
      </c>
      <c r="Y894">
        <v>2.79</v>
      </c>
      <c r="Z894">
        <v>9</v>
      </c>
      <c r="AA894">
        <v>0.31</v>
      </c>
      <c r="AB894" s="2">
        <v>0</v>
      </c>
      <c r="AC894" s="1">
        <v>0</v>
      </c>
      <c r="AD894" s="7">
        <v>43480</v>
      </c>
      <c r="AE894" s="7">
        <v>43480</v>
      </c>
      <c r="AF894">
        <v>0</v>
      </c>
      <c r="AG894" t="s">
        <v>53</v>
      </c>
      <c r="AH894" s="2">
        <v>0</v>
      </c>
      <c r="AI894" s="1">
        <v>0</v>
      </c>
      <c r="AJ894" s="1">
        <v>0</v>
      </c>
      <c r="AK894" s="6" t="str">
        <f>+IF(Tabla1[[#This Row],[REQUEST_TY]]="SR MANTENIMIENTO CORRECTIVO", "EMERGENCIA", "OTROS")</f>
        <v>EMERGENCIA</v>
      </c>
      <c r="AL894" s="6" t="str">
        <f>+_xlfn.IFS(Tabla1[[#This Row],[Veces obj]]&lt;=1,"0-1",Tabla1[[#This Row],[Veces obj]]&lt;=2,"1-2",Tabla1[[#This Row],[Veces obj]]&lt;=3,"2-3",TRUE,"&gt;3")</f>
        <v>0-1</v>
      </c>
      <c r="AM894" s="6" t="str">
        <f>+_xlfn.IFS(MONTH(Tabla1[[#This Row],[MES]])&lt;=3,"Q1",MONTH(Tabla1[[#This Row],[MES]])&lt;=6,"Q2",MONTH(Tabla1[[#This Row],[MES]])&lt;=9,"Q3",TRUE,"Q4")</f>
        <v>Q1</v>
      </c>
      <c r="AN894" t="str">
        <f>+IFERROR(VLOOKUP(Tabla1[[#This Row],[CUENTA]],CTAS[],2,0),"OTROS")</f>
        <v>OTROS</v>
      </c>
      <c r="AP894" t="str">
        <f>+IFERROR(VLOOKUP(Tabla1[[#This Row],[EMPLEADO]],IS[],3,0),"OTROS")</f>
        <v>OTROS</v>
      </c>
      <c r="AQ894" t="str">
        <f>+IFERROR(VLOOKUP(Tabla1[[#This Row],[EMPLEADO]],IS[[NÓMINA]:[INGENIERO]],2,0),"OTROS")</f>
        <v>OTROS</v>
      </c>
    </row>
    <row r="895" spans="1:43" x14ac:dyDescent="0.25">
      <c r="A895" t="s">
        <v>4444</v>
      </c>
      <c r="B895">
        <v>1</v>
      </c>
      <c r="C895" t="s">
        <v>7168</v>
      </c>
      <c r="D895" t="s">
        <v>38</v>
      </c>
      <c r="E895" t="s">
        <v>3627</v>
      </c>
      <c r="F895" t="s">
        <v>7169</v>
      </c>
      <c r="G895" s="17" t="s">
        <v>7170</v>
      </c>
      <c r="H895" t="s">
        <v>297</v>
      </c>
      <c r="I895" t="s">
        <v>43</v>
      </c>
      <c r="J895" t="s">
        <v>8</v>
      </c>
      <c r="K895" t="s">
        <v>71</v>
      </c>
      <c r="L895" t="s">
        <v>298</v>
      </c>
      <c r="M895" t="s">
        <v>94</v>
      </c>
      <c r="N895">
        <v>0</v>
      </c>
      <c r="O895" t="s">
        <v>47</v>
      </c>
      <c r="P895">
        <v>197</v>
      </c>
      <c r="Q895" t="s">
        <v>48</v>
      </c>
      <c r="R895" t="s">
        <v>153</v>
      </c>
      <c r="S895" t="s">
        <v>50</v>
      </c>
      <c r="T895" t="s">
        <v>51</v>
      </c>
      <c r="U895" t="s">
        <v>52</v>
      </c>
      <c r="V895">
        <v>1.05</v>
      </c>
      <c r="W895" s="1">
        <v>750.75000000000011</v>
      </c>
      <c r="X895">
        <v>1</v>
      </c>
      <c r="Y895">
        <v>0.23</v>
      </c>
      <c r="Z895">
        <v>5</v>
      </c>
      <c r="AA895">
        <v>4.5999999999999999E-2</v>
      </c>
      <c r="AB895" s="2">
        <v>0</v>
      </c>
      <c r="AC895" s="1">
        <v>0</v>
      </c>
      <c r="AD895" s="7">
        <v>43522</v>
      </c>
      <c r="AE895" s="7">
        <v>43522</v>
      </c>
      <c r="AF895">
        <v>0</v>
      </c>
      <c r="AG895" t="s">
        <v>53</v>
      </c>
      <c r="AH895" s="2">
        <v>0</v>
      </c>
      <c r="AI895" s="1">
        <v>0</v>
      </c>
      <c r="AJ895" s="1">
        <v>0</v>
      </c>
      <c r="AK895" s="6" t="str">
        <f>+IF(Tabla1[[#This Row],[REQUEST_TY]]="SR MANTENIMIENTO CORRECTIVO", "EMERGENCIA", "OTROS")</f>
        <v>EMERGENCIA</v>
      </c>
      <c r="AL895" s="6" t="str">
        <f>+_xlfn.IFS(Tabla1[[#This Row],[Veces obj]]&lt;=1,"0-1",Tabla1[[#This Row],[Veces obj]]&lt;=2,"1-2",Tabla1[[#This Row],[Veces obj]]&lt;=3,"2-3",TRUE,"&gt;3")</f>
        <v>0-1</v>
      </c>
      <c r="AM895" s="6" t="str">
        <f>+_xlfn.IFS(MONTH(Tabla1[[#This Row],[MES]])&lt;=3,"Q1",MONTH(Tabla1[[#This Row],[MES]])&lt;=6,"Q2",MONTH(Tabla1[[#This Row],[MES]])&lt;=9,"Q3",TRUE,"Q4")</f>
        <v>Q1</v>
      </c>
      <c r="AN895" t="str">
        <f>+IFERROR(VLOOKUP(Tabla1[[#This Row],[CUENTA]],CTAS[],2,0),"OTROS")</f>
        <v>OTROS</v>
      </c>
      <c r="AO895">
        <v>1</v>
      </c>
      <c r="AP895" t="str">
        <f>+IFERROR(VLOOKUP(Tabla1[[#This Row],[EMPLEADO]],IS[],3,0),"OTROS")</f>
        <v>JUAREZ</v>
      </c>
      <c r="AQ895" t="str">
        <f>+IFERROR(VLOOKUP(Tabla1[[#This Row],[EMPLEADO]],IS[[NÓMINA]:[INGENIERO]],2,0),"OTROS")</f>
        <v>ALFREDO TORRES</v>
      </c>
    </row>
    <row r="896" spans="1:43" x14ac:dyDescent="0.25">
      <c r="A896" t="s">
        <v>4444</v>
      </c>
      <c r="B896">
        <v>1</v>
      </c>
      <c r="C896" t="s">
        <v>4719</v>
      </c>
      <c r="D896" t="s">
        <v>38</v>
      </c>
      <c r="E896" t="s">
        <v>464</v>
      </c>
      <c r="F896" t="s">
        <v>4720</v>
      </c>
      <c r="G896" s="17" t="s">
        <v>4721</v>
      </c>
      <c r="H896" t="s">
        <v>297</v>
      </c>
      <c r="I896" t="s">
        <v>43</v>
      </c>
      <c r="J896" t="s">
        <v>8</v>
      </c>
      <c r="K896" t="s">
        <v>151</v>
      </c>
      <c r="L896" t="s">
        <v>1420</v>
      </c>
      <c r="M896" t="s">
        <v>1421</v>
      </c>
      <c r="N896">
        <v>0</v>
      </c>
      <c r="O896" t="s">
        <v>47</v>
      </c>
      <c r="P896">
        <v>36</v>
      </c>
      <c r="Q896" t="s">
        <v>82</v>
      </c>
      <c r="R896" t="s">
        <v>242</v>
      </c>
      <c r="S896" t="s">
        <v>64</v>
      </c>
      <c r="T896" t="s">
        <v>51</v>
      </c>
      <c r="U896" t="s">
        <v>83</v>
      </c>
      <c r="V896">
        <v>1.05</v>
      </c>
      <c r="W896" s="1">
        <v>1433.25</v>
      </c>
      <c r="X896">
        <v>1</v>
      </c>
      <c r="Y896">
        <v>0.34</v>
      </c>
      <c r="Z896">
        <v>5</v>
      </c>
      <c r="AA896">
        <v>6.8000000000000005E-2</v>
      </c>
      <c r="AB896" s="2">
        <v>0</v>
      </c>
      <c r="AC896" s="1">
        <v>0</v>
      </c>
      <c r="AD896" s="7">
        <v>43497</v>
      </c>
      <c r="AE896" s="7">
        <v>43501</v>
      </c>
      <c r="AF896">
        <v>1</v>
      </c>
      <c r="AG896" t="s">
        <v>53</v>
      </c>
      <c r="AH896" s="2">
        <v>0</v>
      </c>
      <c r="AI896" s="1">
        <v>0</v>
      </c>
      <c r="AJ896" s="1">
        <v>0</v>
      </c>
      <c r="AK896" s="6" t="str">
        <f>+IF(Tabla1[[#This Row],[REQUEST_TY]]="SR MANTENIMIENTO CORRECTIVO", "EMERGENCIA", "OTROS")</f>
        <v>EMERGENCIA</v>
      </c>
      <c r="AL896" s="6" t="str">
        <f>+_xlfn.IFS(Tabla1[[#This Row],[Veces obj]]&lt;=1,"0-1",Tabla1[[#This Row],[Veces obj]]&lt;=2,"1-2",Tabla1[[#This Row],[Veces obj]]&lt;=3,"2-3",TRUE,"&gt;3")</f>
        <v>0-1</v>
      </c>
      <c r="AM896" s="6" t="str">
        <f>+_xlfn.IFS(MONTH(Tabla1[[#This Row],[MES]])&lt;=3,"Q1",MONTH(Tabla1[[#This Row],[MES]])&lt;=6,"Q2",MONTH(Tabla1[[#This Row],[MES]])&lt;=9,"Q3",TRUE,"Q4")</f>
        <v>Q1</v>
      </c>
      <c r="AN896" t="str">
        <f>+IFERROR(VLOOKUP(Tabla1[[#This Row],[CUENTA]],CTAS[],2,0),"OTROS")</f>
        <v>HONEYWELL</v>
      </c>
      <c r="AO896">
        <v>1</v>
      </c>
      <c r="AP896" t="str">
        <f>+IFERROR(VLOOKUP(Tabla1[[#This Row],[EMPLEADO]],IS[],3,0),"OTROS")</f>
        <v>JUAREZ</v>
      </c>
      <c r="AQ896" t="str">
        <f>+IFERROR(VLOOKUP(Tabla1[[#This Row],[EMPLEADO]],IS[[NÓMINA]:[INGENIERO]],2,0),"OTROS")</f>
        <v>ALFREDO TORRES</v>
      </c>
    </row>
    <row r="897" spans="1:43" x14ac:dyDescent="0.25">
      <c r="A897" t="s">
        <v>4444</v>
      </c>
      <c r="B897">
        <v>1</v>
      </c>
      <c r="C897" t="s">
        <v>7056</v>
      </c>
      <c r="D897" t="s">
        <v>38</v>
      </c>
      <c r="E897" t="s">
        <v>172</v>
      </c>
      <c r="F897" t="s">
        <v>7057</v>
      </c>
      <c r="G897" s="17" t="s">
        <v>7058</v>
      </c>
      <c r="H897" t="s">
        <v>297</v>
      </c>
      <c r="I897" t="s">
        <v>43</v>
      </c>
      <c r="J897" t="s">
        <v>8</v>
      </c>
      <c r="K897" t="s">
        <v>169</v>
      </c>
      <c r="L897" t="s">
        <v>1245</v>
      </c>
      <c r="M897" t="s">
        <v>73</v>
      </c>
      <c r="N897">
        <v>0</v>
      </c>
      <c r="O897" t="s">
        <v>47</v>
      </c>
      <c r="P897">
        <v>2643</v>
      </c>
      <c r="Q897" t="s">
        <v>48</v>
      </c>
      <c r="R897" t="s">
        <v>74</v>
      </c>
      <c r="S897" t="s">
        <v>50</v>
      </c>
      <c r="T897" t="s">
        <v>51</v>
      </c>
      <c r="U897" t="s">
        <v>52</v>
      </c>
      <c r="V897">
        <v>1.05</v>
      </c>
      <c r="W897" s="1">
        <v>750.75000000000011</v>
      </c>
      <c r="X897">
        <v>1</v>
      </c>
      <c r="Y897">
        <v>0.47</v>
      </c>
      <c r="Z897">
        <v>5</v>
      </c>
      <c r="AA897">
        <v>9.4E-2</v>
      </c>
      <c r="AB897" s="2">
        <v>0</v>
      </c>
      <c r="AC897" s="1">
        <v>0</v>
      </c>
      <c r="AD897" s="7">
        <v>43521</v>
      </c>
      <c r="AE897" s="7">
        <v>43521</v>
      </c>
      <c r="AF897">
        <v>0</v>
      </c>
      <c r="AG897" t="s">
        <v>53</v>
      </c>
      <c r="AH897" s="2">
        <v>0</v>
      </c>
      <c r="AI897" s="1">
        <v>0</v>
      </c>
      <c r="AJ897" s="1">
        <v>0</v>
      </c>
      <c r="AK897" s="6" t="str">
        <f>+IF(Tabla1[[#This Row],[REQUEST_TY]]="SR MANTENIMIENTO CORRECTIVO", "EMERGENCIA", "OTROS")</f>
        <v>EMERGENCIA</v>
      </c>
      <c r="AL897" s="6" t="str">
        <f>+_xlfn.IFS(Tabla1[[#This Row],[Veces obj]]&lt;=1,"0-1",Tabla1[[#This Row],[Veces obj]]&lt;=2,"1-2",Tabla1[[#This Row],[Veces obj]]&lt;=3,"2-3",TRUE,"&gt;3")</f>
        <v>0-1</v>
      </c>
      <c r="AM897" s="6" t="str">
        <f>+_xlfn.IFS(MONTH(Tabla1[[#This Row],[MES]])&lt;=3,"Q1",MONTH(Tabla1[[#This Row],[MES]])&lt;=6,"Q2",MONTH(Tabla1[[#This Row],[MES]])&lt;=9,"Q3",TRUE,"Q4")</f>
        <v>Q1</v>
      </c>
      <c r="AN897" t="str">
        <f>+IFERROR(VLOOKUP(Tabla1[[#This Row],[CUENTA]],CTAS[],2,0),"OTROS")</f>
        <v>OTROS</v>
      </c>
      <c r="AO897">
        <v>1</v>
      </c>
      <c r="AP897" t="str">
        <f>+IFERROR(VLOOKUP(Tabla1[[#This Row],[EMPLEADO]],IS[],3,0),"OTROS")</f>
        <v>JUAREZ</v>
      </c>
      <c r="AQ897" t="str">
        <f>+IFERROR(VLOOKUP(Tabla1[[#This Row],[EMPLEADO]],IS[[NÓMINA]:[INGENIERO]],2,0),"OTROS")</f>
        <v>ALFREDO TORRES</v>
      </c>
    </row>
    <row r="898" spans="1:43" x14ac:dyDescent="0.25">
      <c r="A898" t="s">
        <v>4444</v>
      </c>
      <c r="B898">
        <v>1</v>
      </c>
      <c r="C898" t="s">
        <v>4854</v>
      </c>
      <c r="D898" t="s">
        <v>38</v>
      </c>
      <c r="E898" t="s">
        <v>747</v>
      </c>
      <c r="F898" t="s">
        <v>4855</v>
      </c>
      <c r="G898" s="17" t="s">
        <v>4856</v>
      </c>
      <c r="H898" t="s">
        <v>527</v>
      </c>
      <c r="I898" t="s">
        <v>43</v>
      </c>
      <c r="J898" t="s">
        <v>8</v>
      </c>
      <c r="K898" t="s">
        <v>528</v>
      </c>
      <c r="L898" t="s">
        <v>529</v>
      </c>
      <c r="M898" t="s">
        <v>530</v>
      </c>
      <c r="N898">
        <v>1</v>
      </c>
      <c r="O898" t="s">
        <v>47</v>
      </c>
      <c r="P898">
        <v>60</v>
      </c>
      <c r="Q898" t="s">
        <v>82</v>
      </c>
      <c r="R898" t="s">
        <v>95</v>
      </c>
      <c r="S898" t="s">
        <v>64</v>
      </c>
      <c r="T898" t="s">
        <v>51</v>
      </c>
      <c r="U898" t="s">
        <v>83</v>
      </c>
      <c r="V898">
        <v>1.05</v>
      </c>
      <c r="W898" s="1">
        <v>0</v>
      </c>
      <c r="X898">
        <v>1</v>
      </c>
      <c r="Y898">
        <v>1.55</v>
      </c>
      <c r="Z898">
        <v>5</v>
      </c>
      <c r="AA898">
        <v>0.31</v>
      </c>
      <c r="AB898" s="2">
        <v>0</v>
      </c>
      <c r="AC898" s="1">
        <v>0</v>
      </c>
      <c r="AD898" s="7">
        <v>43501</v>
      </c>
      <c r="AE898" s="7">
        <v>43502</v>
      </c>
      <c r="AF898">
        <v>1</v>
      </c>
      <c r="AG898" t="s">
        <v>53</v>
      </c>
      <c r="AH898" s="2">
        <v>0</v>
      </c>
      <c r="AI898" s="1">
        <v>0</v>
      </c>
      <c r="AJ898" s="1">
        <v>0</v>
      </c>
      <c r="AK898" s="6" t="str">
        <f>+IF(Tabla1[[#This Row],[REQUEST_TY]]="SR MANTENIMIENTO CORRECTIVO", "EMERGENCIA", "OTROS")</f>
        <v>EMERGENCIA</v>
      </c>
      <c r="AL898" s="6" t="str">
        <f>+_xlfn.IFS(Tabla1[[#This Row],[Veces obj]]&lt;=1,"0-1",Tabla1[[#This Row],[Veces obj]]&lt;=2,"1-2",Tabla1[[#This Row],[Veces obj]]&lt;=3,"2-3",TRUE,"&gt;3")</f>
        <v>0-1</v>
      </c>
      <c r="AM898" s="6" t="str">
        <f>+_xlfn.IFS(MONTH(Tabla1[[#This Row],[MES]])&lt;=3,"Q1",MONTH(Tabla1[[#This Row],[MES]])&lt;=6,"Q2",MONTH(Tabla1[[#This Row],[MES]])&lt;=9,"Q3",TRUE,"Q4")</f>
        <v>Q1</v>
      </c>
      <c r="AN898" t="str">
        <f>+IFERROR(VLOOKUP(Tabla1[[#This Row],[CUENTA]],CTAS[],2,0),"OTROS")</f>
        <v>OTROS</v>
      </c>
      <c r="AP898" t="str">
        <f>+IFERROR(VLOOKUP(Tabla1[[#This Row],[EMPLEADO]],IS[],3,0),"OTROS")</f>
        <v>OTROS</v>
      </c>
      <c r="AQ898" t="str">
        <f>+IFERROR(VLOOKUP(Tabla1[[#This Row],[EMPLEADO]],IS[[NÓMINA]:[INGENIERO]],2,0),"OTROS")</f>
        <v>OTROS</v>
      </c>
    </row>
    <row r="899" spans="1:43" x14ac:dyDescent="0.25">
      <c r="A899" t="s">
        <v>36</v>
      </c>
      <c r="B899">
        <v>1</v>
      </c>
      <c r="C899" t="s">
        <v>729</v>
      </c>
      <c r="D899" t="s">
        <v>38</v>
      </c>
      <c r="E899" t="s">
        <v>275</v>
      </c>
      <c r="F899" t="s">
        <v>730</v>
      </c>
      <c r="G899" s="17" t="s">
        <v>731</v>
      </c>
      <c r="H899" t="s">
        <v>297</v>
      </c>
      <c r="I899" t="s">
        <v>43</v>
      </c>
      <c r="J899" t="s">
        <v>8</v>
      </c>
      <c r="K899" t="s">
        <v>234</v>
      </c>
      <c r="L899" t="s">
        <v>732</v>
      </c>
      <c r="M899" t="s">
        <v>94</v>
      </c>
      <c r="N899">
        <v>0</v>
      </c>
      <c r="O899" t="s">
        <v>47</v>
      </c>
      <c r="P899">
        <v>424</v>
      </c>
      <c r="Q899" t="s">
        <v>48</v>
      </c>
      <c r="R899" t="s">
        <v>95</v>
      </c>
      <c r="S899" t="s">
        <v>64</v>
      </c>
      <c r="T899" t="s">
        <v>51</v>
      </c>
      <c r="U899" t="s">
        <v>96</v>
      </c>
      <c r="V899">
        <v>1.1000000000000001</v>
      </c>
      <c r="W899" s="1">
        <v>1501.5000000000002</v>
      </c>
      <c r="X899">
        <v>1</v>
      </c>
      <c r="Y899">
        <v>0.49</v>
      </c>
      <c r="Z899">
        <v>5</v>
      </c>
      <c r="AA899">
        <v>9.8000000000000004E-2</v>
      </c>
      <c r="AB899" s="2">
        <v>0</v>
      </c>
      <c r="AC899" s="1">
        <v>0</v>
      </c>
      <c r="AD899" s="7">
        <v>43486</v>
      </c>
      <c r="AE899" s="7">
        <v>43486</v>
      </c>
      <c r="AF899">
        <v>0</v>
      </c>
      <c r="AG899" t="s">
        <v>53</v>
      </c>
      <c r="AH899" s="2">
        <v>0</v>
      </c>
      <c r="AI899" s="1">
        <v>0</v>
      </c>
      <c r="AJ899" s="1">
        <v>0</v>
      </c>
      <c r="AK899" s="6" t="str">
        <f>+IF(Tabla1[[#This Row],[REQUEST_TY]]="SR MANTENIMIENTO CORRECTIVO", "EMERGENCIA", "OTROS")</f>
        <v>EMERGENCIA</v>
      </c>
      <c r="AL899" s="6" t="str">
        <f>+_xlfn.IFS(Tabla1[[#This Row],[Veces obj]]&lt;=1,"0-1",Tabla1[[#This Row],[Veces obj]]&lt;=2,"1-2",Tabla1[[#This Row],[Veces obj]]&lt;=3,"2-3",TRUE,"&gt;3")</f>
        <v>0-1</v>
      </c>
      <c r="AM899" s="6" t="str">
        <f>+_xlfn.IFS(MONTH(Tabla1[[#This Row],[MES]])&lt;=3,"Q1",MONTH(Tabla1[[#This Row],[MES]])&lt;=6,"Q2",MONTH(Tabla1[[#This Row],[MES]])&lt;=9,"Q3",TRUE,"Q4")</f>
        <v>Q1</v>
      </c>
      <c r="AN899" t="str">
        <f>+IFERROR(VLOOKUP(Tabla1[[#This Row],[CUENTA]],CTAS[],2,0),"OTROS")</f>
        <v>OTROS</v>
      </c>
      <c r="AO899">
        <v>1</v>
      </c>
      <c r="AP899" t="str">
        <f>+IFERROR(VLOOKUP(Tabla1[[#This Row],[EMPLEADO]],IS[],3,0),"OTROS")</f>
        <v>JUAREZ</v>
      </c>
      <c r="AQ899" t="str">
        <f>+IFERROR(VLOOKUP(Tabla1[[#This Row],[EMPLEADO]],IS[[NÓMINA]:[INGENIERO]],2,0),"OTROS")</f>
        <v>ALFREDO TORRES</v>
      </c>
    </row>
    <row r="900" spans="1:43" x14ac:dyDescent="0.25">
      <c r="A900" t="s">
        <v>36</v>
      </c>
      <c r="B900">
        <v>1</v>
      </c>
      <c r="C900" t="s">
        <v>1886</v>
      </c>
      <c r="D900" t="s">
        <v>38</v>
      </c>
      <c r="E900" t="s">
        <v>888</v>
      </c>
      <c r="F900" t="s">
        <v>1887</v>
      </c>
      <c r="G900" s="17" t="s">
        <v>1888</v>
      </c>
      <c r="H900" t="s">
        <v>220</v>
      </c>
      <c r="I900" t="s">
        <v>43</v>
      </c>
      <c r="J900" t="s">
        <v>8</v>
      </c>
      <c r="K900" t="s">
        <v>1889</v>
      </c>
      <c r="L900" t="s">
        <v>1890</v>
      </c>
      <c r="M900" t="s">
        <v>1891</v>
      </c>
      <c r="N900">
        <v>0</v>
      </c>
      <c r="O900" t="s">
        <v>47</v>
      </c>
      <c r="P900">
        <v>113</v>
      </c>
      <c r="Q900" t="s">
        <v>48</v>
      </c>
      <c r="R900" t="s">
        <v>49</v>
      </c>
      <c r="S900" t="s">
        <v>50</v>
      </c>
      <c r="T900" t="s">
        <v>208</v>
      </c>
      <c r="U900" t="s">
        <v>52</v>
      </c>
      <c r="V900">
        <v>1.05</v>
      </c>
      <c r="W900" s="1">
        <v>750.75000000000011</v>
      </c>
      <c r="X900">
        <v>1</v>
      </c>
      <c r="Y900">
        <v>2.8</v>
      </c>
      <c r="Z900">
        <v>9</v>
      </c>
      <c r="AA900">
        <v>0.31111111111111112</v>
      </c>
      <c r="AB900" s="2">
        <v>0</v>
      </c>
      <c r="AC900" s="1">
        <v>0</v>
      </c>
      <c r="AD900" s="7">
        <v>43494</v>
      </c>
      <c r="AE900" s="7">
        <v>43494</v>
      </c>
      <c r="AF900">
        <v>0</v>
      </c>
      <c r="AG900" t="s">
        <v>53</v>
      </c>
      <c r="AH900" s="2">
        <v>0</v>
      </c>
      <c r="AI900" s="1">
        <v>0</v>
      </c>
      <c r="AJ900" s="1">
        <v>0</v>
      </c>
      <c r="AK900" s="6" t="str">
        <f>+IF(Tabla1[[#This Row],[REQUEST_TY]]="SR MANTENIMIENTO CORRECTIVO", "EMERGENCIA", "OTROS")</f>
        <v>EMERGENCIA</v>
      </c>
      <c r="AL900" s="6" t="str">
        <f>+_xlfn.IFS(Tabla1[[#This Row],[Veces obj]]&lt;=1,"0-1",Tabla1[[#This Row],[Veces obj]]&lt;=2,"1-2",Tabla1[[#This Row],[Veces obj]]&lt;=3,"2-3",TRUE,"&gt;3")</f>
        <v>0-1</v>
      </c>
      <c r="AM900" s="6" t="str">
        <f>+_xlfn.IFS(MONTH(Tabla1[[#This Row],[MES]])&lt;=3,"Q1",MONTH(Tabla1[[#This Row],[MES]])&lt;=6,"Q2",MONTH(Tabla1[[#This Row],[MES]])&lt;=9,"Q3",TRUE,"Q4")</f>
        <v>Q1</v>
      </c>
      <c r="AN900" t="str">
        <f>+IFERROR(VLOOKUP(Tabla1[[#This Row],[CUENTA]],CTAS[],2,0),"OTROS")</f>
        <v>OTROS</v>
      </c>
      <c r="AP900" t="str">
        <f>+IFERROR(VLOOKUP(Tabla1[[#This Row],[EMPLEADO]],IS[],3,0),"OTROS")</f>
        <v>OTROS</v>
      </c>
      <c r="AQ900" t="str">
        <f>+IFERROR(VLOOKUP(Tabla1[[#This Row],[EMPLEADO]],IS[[NÓMINA]:[INGENIERO]],2,0),"OTROS")</f>
        <v>OTROS</v>
      </c>
    </row>
    <row r="901" spans="1:43" x14ac:dyDescent="0.25">
      <c r="A901" t="s">
        <v>36</v>
      </c>
      <c r="B901">
        <v>1</v>
      </c>
      <c r="C901" t="s">
        <v>1892</v>
      </c>
      <c r="D901" t="s">
        <v>38</v>
      </c>
      <c r="E901" t="s">
        <v>373</v>
      </c>
      <c r="F901" t="s">
        <v>1893</v>
      </c>
      <c r="G901" s="17" t="s">
        <v>1894</v>
      </c>
      <c r="H901" t="s">
        <v>101</v>
      </c>
      <c r="I901" t="s">
        <v>43</v>
      </c>
      <c r="J901" t="s">
        <v>8</v>
      </c>
      <c r="K901" t="s">
        <v>102</v>
      </c>
      <c r="L901" t="s">
        <v>1895</v>
      </c>
      <c r="M901" t="s">
        <v>968</v>
      </c>
      <c r="N901">
        <v>0</v>
      </c>
      <c r="O901" t="s">
        <v>105</v>
      </c>
      <c r="P901">
        <v>248</v>
      </c>
      <c r="Q901" t="s">
        <v>48</v>
      </c>
      <c r="R901" t="s">
        <v>153</v>
      </c>
      <c r="S901" t="s">
        <v>50</v>
      </c>
      <c r="T901" t="s">
        <v>51</v>
      </c>
      <c r="U901" t="s">
        <v>52</v>
      </c>
      <c r="V901">
        <v>1.05</v>
      </c>
      <c r="W901" s="1">
        <v>491.40000000000003</v>
      </c>
      <c r="X901">
        <v>1</v>
      </c>
      <c r="Y901">
        <v>1.56</v>
      </c>
      <c r="Z901">
        <v>5</v>
      </c>
      <c r="AA901">
        <v>0.312</v>
      </c>
      <c r="AB901" s="2">
        <v>0</v>
      </c>
      <c r="AC901" s="1">
        <v>0</v>
      </c>
      <c r="AD901" s="7">
        <v>43483</v>
      </c>
      <c r="AE901" s="7">
        <v>43483</v>
      </c>
      <c r="AF901">
        <v>0</v>
      </c>
      <c r="AG901" t="s">
        <v>53</v>
      </c>
      <c r="AH901" s="2">
        <v>0</v>
      </c>
      <c r="AI901" s="1">
        <v>0</v>
      </c>
      <c r="AJ901" s="1">
        <v>0</v>
      </c>
      <c r="AK901" s="6" t="str">
        <f>+IF(Tabla1[[#This Row],[REQUEST_TY]]="SR MANTENIMIENTO CORRECTIVO", "EMERGENCIA", "OTROS")</f>
        <v>EMERGENCIA</v>
      </c>
      <c r="AL901" s="6" t="str">
        <f>+_xlfn.IFS(Tabla1[[#This Row],[Veces obj]]&lt;=1,"0-1",Tabla1[[#This Row],[Veces obj]]&lt;=2,"1-2",Tabla1[[#This Row],[Veces obj]]&lt;=3,"2-3",TRUE,"&gt;3")</f>
        <v>0-1</v>
      </c>
      <c r="AM901" s="6" t="str">
        <f>+_xlfn.IFS(MONTH(Tabla1[[#This Row],[MES]])&lt;=3,"Q1",MONTH(Tabla1[[#This Row],[MES]])&lt;=6,"Q2",MONTH(Tabla1[[#This Row],[MES]])&lt;=9,"Q3",TRUE,"Q4")</f>
        <v>Q1</v>
      </c>
      <c r="AN901" t="str">
        <f>+IFERROR(VLOOKUP(Tabla1[[#This Row],[CUENTA]],CTAS[],2,0),"OTROS")</f>
        <v>OTROS</v>
      </c>
      <c r="AP901" t="str">
        <f>+IFERROR(VLOOKUP(Tabla1[[#This Row],[EMPLEADO]],IS[],3,0),"OTROS")</f>
        <v>OTROS</v>
      </c>
      <c r="AQ901" t="str">
        <f>+IFERROR(VLOOKUP(Tabla1[[#This Row],[EMPLEADO]],IS[[NÓMINA]:[INGENIERO]],2,0),"OTROS")</f>
        <v>OTROS</v>
      </c>
    </row>
    <row r="902" spans="1:43" x14ac:dyDescent="0.25">
      <c r="A902" t="s">
        <v>36</v>
      </c>
      <c r="B902">
        <v>1</v>
      </c>
      <c r="C902" t="s">
        <v>1896</v>
      </c>
      <c r="D902" t="s">
        <v>38</v>
      </c>
      <c r="E902" t="s">
        <v>133</v>
      </c>
      <c r="F902" t="s">
        <v>1897</v>
      </c>
      <c r="G902" s="17" t="s">
        <v>1898</v>
      </c>
      <c r="H902" t="s">
        <v>106</v>
      </c>
      <c r="I902" t="s">
        <v>43</v>
      </c>
      <c r="J902" t="s">
        <v>8</v>
      </c>
      <c r="K902" t="s">
        <v>59</v>
      </c>
      <c r="L902" t="s">
        <v>315</v>
      </c>
      <c r="M902" t="s">
        <v>316</v>
      </c>
      <c r="N902">
        <v>0</v>
      </c>
      <c r="O902" t="s">
        <v>47</v>
      </c>
      <c r="P902">
        <v>59</v>
      </c>
      <c r="Q902" t="s">
        <v>82</v>
      </c>
      <c r="R902" t="s">
        <v>138</v>
      </c>
      <c r="S902" t="s">
        <v>139</v>
      </c>
      <c r="T902" t="s">
        <v>51</v>
      </c>
      <c r="U902" t="s">
        <v>140</v>
      </c>
      <c r="V902">
        <v>1.1000000000000001</v>
      </c>
      <c r="W902" s="1">
        <v>1730.3000000000004</v>
      </c>
      <c r="X902">
        <v>1</v>
      </c>
      <c r="Y902">
        <v>1.25</v>
      </c>
      <c r="Z902">
        <v>4</v>
      </c>
      <c r="AA902">
        <v>0.3125</v>
      </c>
      <c r="AB902" s="2">
        <v>0</v>
      </c>
      <c r="AC902" s="1">
        <v>0</v>
      </c>
      <c r="AD902" s="7">
        <v>43473</v>
      </c>
      <c r="AE902" s="7">
        <v>43473</v>
      </c>
      <c r="AF902">
        <v>0</v>
      </c>
      <c r="AG902" t="s">
        <v>53</v>
      </c>
      <c r="AH902" s="2">
        <v>0</v>
      </c>
      <c r="AI902" s="1">
        <v>0</v>
      </c>
      <c r="AJ902" s="1">
        <v>0</v>
      </c>
      <c r="AK902" s="6" t="str">
        <f>+IF(Tabla1[[#This Row],[REQUEST_TY]]="SR MANTENIMIENTO CORRECTIVO", "EMERGENCIA", "OTROS")</f>
        <v>EMERGENCIA</v>
      </c>
      <c r="AL902" s="6" t="str">
        <f>+_xlfn.IFS(Tabla1[[#This Row],[Veces obj]]&lt;=1,"0-1",Tabla1[[#This Row],[Veces obj]]&lt;=2,"1-2",Tabla1[[#This Row],[Veces obj]]&lt;=3,"2-3",TRUE,"&gt;3")</f>
        <v>0-1</v>
      </c>
      <c r="AM902" s="6" t="str">
        <f>+_xlfn.IFS(MONTH(Tabla1[[#This Row],[MES]])&lt;=3,"Q1",MONTH(Tabla1[[#This Row],[MES]])&lt;=6,"Q2",MONTH(Tabla1[[#This Row],[MES]])&lt;=9,"Q3",TRUE,"Q4")</f>
        <v>Q1</v>
      </c>
      <c r="AN902" t="str">
        <f>+IFERROR(VLOOKUP(Tabla1[[#This Row],[CUENTA]],CTAS[],2,0),"OTROS")</f>
        <v>OTROS</v>
      </c>
      <c r="AP902" t="str">
        <f>+IFERROR(VLOOKUP(Tabla1[[#This Row],[EMPLEADO]],IS[],3,0),"OTROS")</f>
        <v>OTROS</v>
      </c>
      <c r="AQ902" t="str">
        <f>+IFERROR(VLOOKUP(Tabla1[[#This Row],[EMPLEADO]],IS[[NÓMINA]:[INGENIERO]],2,0),"OTROS")</f>
        <v>OTROS</v>
      </c>
    </row>
    <row r="903" spans="1:43" x14ac:dyDescent="0.25">
      <c r="A903" t="s">
        <v>36</v>
      </c>
      <c r="B903">
        <v>1</v>
      </c>
      <c r="C903" t="s">
        <v>1899</v>
      </c>
      <c r="D903" t="s">
        <v>38</v>
      </c>
      <c r="E903" t="s">
        <v>258</v>
      </c>
      <c r="F903" t="s">
        <v>1900</v>
      </c>
      <c r="G903" s="17" t="s">
        <v>1901</v>
      </c>
      <c r="H903" t="s">
        <v>246</v>
      </c>
      <c r="I903" t="s">
        <v>43</v>
      </c>
      <c r="J903" t="s">
        <v>8</v>
      </c>
      <c r="K903" t="s">
        <v>102</v>
      </c>
      <c r="L903" t="s">
        <v>1902</v>
      </c>
      <c r="M903" t="s">
        <v>352</v>
      </c>
      <c r="N903">
        <v>0</v>
      </c>
      <c r="O903" t="s">
        <v>105</v>
      </c>
      <c r="P903">
        <v>6</v>
      </c>
      <c r="Q903" t="s">
        <v>207</v>
      </c>
      <c r="R903" t="s">
        <v>138</v>
      </c>
      <c r="S903" t="s">
        <v>139</v>
      </c>
      <c r="T903" t="s">
        <v>51</v>
      </c>
      <c r="U903" t="s">
        <v>879</v>
      </c>
      <c r="V903">
        <v>0.6</v>
      </c>
      <c r="W903" s="1">
        <v>481.79999999999995</v>
      </c>
      <c r="X903">
        <v>1</v>
      </c>
      <c r="Y903">
        <v>1.25</v>
      </c>
      <c r="Z903">
        <v>4</v>
      </c>
      <c r="AA903">
        <v>0.3125</v>
      </c>
      <c r="AB903" s="2">
        <v>0</v>
      </c>
      <c r="AC903" s="1">
        <v>0</v>
      </c>
      <c r="AD903" s="7">
        <v>43483</v>
      </c>
      <c r="AE903" s="7">
        <v>43483</v>
      </c>
      <c r="AF903">
        <v>0</v>
      </c>
      <c r="AG903" t="s">
        <v>53</v>
      </c>
      <c r="AH903" s="2">
        <v>0</v>
      </c>
      <c r="AI903" s="1">
        <v>0</v>
      </c>
      <c r="AJ903" s="1">
        <v>0</v>
      </c>
      <c r="AK903" s="6" t="str">
        <f>+IF(Tabla1[[#This Row],[REQUEST_TY]]="SR MANTENIMIENTO CORRECTIVO", "EMERGENCIA", "OTROS")</f>
        <v>EMERGENCIA</v>
      </c>
      <c r="AL903" s="6" t="str">
        <f>+_xlfn.IFS(Tabla1[[#This Row],[Veces obj]]&lt;=1,"0-1",Tabla1[[#This Row],[Veces obj]]&lt;=2,"1-2",Tabla1[[#This Row],[Veces obj]]&lt;=3,"2-3",TRUE,"&gt;3")</f>
        <v>0-1</v>
      </c>
      <c r="AM903" s="6" t="str">
        <f>+_xlfn.IFS(MONTH(Tabla1[[#This Row],[MES]])&lt;=3,"Q1",MONTH(Tabla1[[#This Row],[MES]])&lt;=6,"Q2",MONTH(Tabla1[[#This Row],[MES]])&lt;=9,"Q3",TRUE,"Q4")</f>
        <v>Q1</v>
      </c>
      <c r="AN903" t="str">
        <f>+IFERROR(VLOOKUP(Tabla1[[#This Row],[CUENTA]],CTAS[],2,0),"OTROS")</f>
        <v>OTROS</v>
      </c>
      <c r="AP903" t="str">
        <f>+IFERROR(VLOOKUP(Tabla1[[#This Row],[EMPLEADO]],IS[],3,0),"OTROS")</f>
        <v>OTROS</v>
      </c>
      <c r="AQ903" t="str">
        <f>+IFERROR(VLOOKUP(Tabla1[[#This Row],[EMPLEADO]],IS[[NÓMINA]:[INGENIERO]],2,0),"OTROS")</f>
        <v>OTROS</v>
      </c>
    </row>
    <row r="904" spans="1:43" x14ac:dyDescent="0.25">
      <c r="A904" t="s">
        <v>4444</v>
      </c>
      <c r="B904">
        <v>1</v>
      </c>
      <c r="C904" t="s">
        <v>5616</v>
      </c>
      <c r="D904" t="s">
        <v>38</v>
      </c>
      <c r="E904" t="s">
        <v>217</v>
      </c>
      <c r="F904" t="s">
        <v>5617</v>
      </c>
      <c r="G904" s="17" t="s">
        <v>779</v>
      </c>
      <c r="H904" t="s">
        <v>471</v>
      </c>
      <c r="I904" t="s">
        <v>43</v>
      </c>
      <c r="J904" t="s">
        <v>8</v>
      </c>
      <c r="K904" t="s">
        <v>59</v>
      </c>
      <c r="L904" t="s">
        <v>780</v>
      </c>
      <c r="M904" t="s">
        <v>310</v>
      </c>
      <c r="N904">
        <v>0</v>
      </c>
      <c r="O904" t="s">
        <v>47</v>
      </c>
      <c r="P904">
        <v>28</v>
      </c>
      <c r="Q904" t="s">
        <v>62</v>
      </c>
      <c r="R904" t="s">
        <v>223</v>
      </c>
      <c r="S904" t="s">
        <v>139</v>
      </c>
      <c r="T904" t="s">
        <v>51</v>
      </c>
      <c r="U904" t="s">
        <v>262</v>
      </c>
      <c r="V904">
        <v>1.05</v>
      </c>
      <c r="W904" s="1">
        <v>1651.6500000000003</v>
      </c>
      <c r="X904">
        <v>1</v>
      </c>
      <c r="Y904">
        <v>1.25</v>
      </c>
      <c r="Z904">
        <v>4</v>
      </c>
      <c r="AA904">
        <v>0.3125</v>
      </c>
      <c r="AB904" s="2">
        <v>0</v>
      </c>
      <c r="AC904" s="1">
        <v>0</v>
      </c>
      <c r="AD904" s="7">
        <v>43508</v>
      </c>
      <c r="AE904" s="7">
        <v>43508</v>
      </c>
      <c r="AF904">
        <v>0</v>
      </c>
      <c r="AG904" t="s">
        <v>53</v>
      </c>
      <c r="AH904" s="2">
        <v>0</v>
      </c>
      <c r="AI904" s="1">
        <v>0</v>
      </c>
      <c r="AJ904" s="1">
        <v>0</v>
      </c>
      <c r="AK904" s="6" t="str">
        <f>+IF(Tabla1[[#This Row],[REQUEST_TY]]="SR MANTENIMIENTO CORRECTIVO", "EMERGENCIA", "OTROS")</f>
        <v>EMERGENCIA</v>
      </c>
      <c r="AL904" s="6" t="str">
        <f>+_xlfn.IFS(Tabla1[[#This Row],[Veces obj]]&lt;=1,"0-1",Tabla1[[#This Row],[Veces obj]]&lt;=2,"1-2",Tabla1[[#This Row],[Veces obj]]&lt;=3,"2-3",TRUE,"&gt;3")</f>
        <v>0-1</v>
      </c>
      <c r="AM904" s="6" t="str">
        <f>+_xlfn.IFS(MONTH(Tabla1[[#This Row],[MES]])&lt;=3,"Q1",MONTH(Tabla1[[#This Row],[MES]])&lt;=6,"Q2",MONTH(Tabla1[[#This Row],[MES]])&lt;=9,"Q3",TRUE,"Q4")</f>
        <v>Q1</v>
      </c>
      <c r="AN904" t="str">
        <f>+IFERROR(VLOOKUP(Tabla1[[#This Row],[CUENTA]],CTAS[],2,0),"OTROS")</f>
        <v>OTROS</v>
      </c>
      <c r="AP904" t="str">
        <f>+IFERROR(VLOOKUP(Tabla1[[#This Row],[EMPLEADO]],IS[],3,0),"OTROS")</f>
        <v>OTROS</v>
      </c>
      <c r="AQ904" t="str">
        <f>+IFERROR(VLOOKUP(Tabla1[[#This Row],[EMPLEADO]],IS[[NÓMINA]:[INGENIERO]],2,0),"OTROS")</f>
        <v>OTROS</v>
      </c>
    </row>
    <row r="905" spans="1:43" x14ac:dyDescent="0.25">
      <c r="A905" t="s">
        <v>4444</v>
      </c>
      <c r="B905">
        <v>1</v>
      </c>
      <c r="C905" t="s">
        <v>7065</v>
      </c>
      <c r="D905" t="s">
        <v>38</v>
      </c>
      <c r="E905" t="s">
        <v>133</v>
      </c>
      <c r="F905" t="s">
        <v>7066</v>
      </c>
      <c r="G905" s="17" t="s">
        <v>6747</v>
      </c>
      <c r="H905" t="s">
        <v>1572</v>
      </c>
      <c r="I905" t="s">
        <v>43</v>
      </c>
      <c r="J905" t="s">
        <v>8</v>
      </c>
      <c r="K905" t="s">
        <v>966</v>
      </c>
      <c r="L905" t="s">
        <v>1956</v>
      </c>
      <c r="M905" t="s">
        <v>1957</v>
      </c>
      <c r="N905">
        <v>0</v>
      </c>
      <c r="O905" t="s">
        <v>47</v>
      </c>
      <c r="P905">
        <v>5</v>
      </c>
      <c r="Q905" t="s">
        <v>207</v>
      </c>
      <c r="R905" t="s">
        <v>138</v>
      </c>
      <c r="S905" t="s">
        <v>139</v>
      </c>
      <c r="T905" t="s">
        <v>51</v>
      </c>
      <c r="U905" t="s">
        <v>879</v>
      </c>
      <c r="V905">
        <v>0.6</v>
      </c>
      <c r="W905" s="1">
        <v>943.80000000000007</v>
      </c>
      <c r="X905">
        <v>1</v>
      </c>
      <c r="Y905">
        <v>1.25</v>
      </c>
      <c r="Z905">
        <v>4</v>
      </c>
      <c r="AA905">
        <v>0.3125</v>
      </c>
      <c r="AB905" s="2">
        <v>0</v>
      </c>
      <c r="AC905" s="1">
        <v>0</v>
      </c>
      <c r="AD905" s="7">
        <v>43521</v>
      </c>
      <c r="AE905" s="7">
        <v>43521</v>
      </c>
      <c r="AF905">
        <v>0</v>
      </c>
      <c r="AG905" t="s">
        <v>53</v>
      </c>
      <c r="AH905" s="2">
        <v>0</v>
      </c>
      <c r="AI905" s="1">
        <v>0</v>
      </c>
      <c r="AJ905" s="1">
        <v>0</v>
      </c>
      <c r="AK905" s="6" t="str">
        <f>+IF(Tabla1[[#This Row],[REQUEST_TY]]="SR MANTENIMIENTO CORRECTIVO", "EMERGENCIA", "OTROS")</f>
        <v>EMERGENCIA</v>
      </c>
      <c r="AL905" s="6" t="str">
        <f>+_xlfn.IFS(Tabla1[[#This Row],[Veces obj]]&lt;=1,"0-1",Tabla1[[#This Row],[Veces obj]]&lt;=2,"1-2",Tabla1[[#This Row],[Veces obj]]&lt;=3,"2-3",TRUE,"&gt;3")</f>
        <v>0-1</v>
      </c>
      <c r="AM905" s="6" t="str">
        <f>+_xlfn.IFS(MONTH(Tabla1[[#This Row],[MES]])&lt;=3,"Q1",MONTH(Tabla1[[#This Row],[MES]])&lt;=6,"Q2",MONTH(Tabla1[[#This Row],[MES]])&lt;=9,"Q3",TRUE,"Q4")</f>
        <v>Q1</v>
      </c>
      <c r="AN905" t="str">
        <f>+IFERROR(VLOOKUP(Tabla1[[#This Row],[CUENTA]],CTAS[],2,0),"OTROS")</f>
        <v>OTROS</v>
      </c>
      <c r="AP905" t="str">
        <f>+IFERROR(VLOOKUP(Tabla1[[#This Row],[EMPLEADO]],IS[],3,0),"OTROS")</f>
        <v>OTROS</v>
      </c>
      <c r="AQ905" t="str">
        <f>+IFERROR(VLOOKUP(Tabla1[[#This Row],[EMPLEADO]],IS[[NÓMINA]:[INGENIERO]],2,0),"OTROS")</f>
        <v>OTROS</v>
      </c>
    </row>
    <row r="906" spans="1:43" x14ac:dyDescent="0.25">
      <c r="A906" t="s">
        <v>36</v>
      </c>
      <c r="B906">
        <v>1</v>
      </c>
      <c r="C906" t="s">
        <v>1903</v>
      </c>
      <c r="D906" t="s">
        <v>38</v>
      </c>
      <c r="E906" t="s">
        <v>76</v>
      </c>
      <c r="F906" t="s">
        <v>1904</v>
      </c>
      <c r="G906" s="17" t="s">
        <v>1905</v>
      </c>
      <c r="H906" t="s">
        <v>58</v>
      </c>
      <c r="I906" t="s">
        <v>43</v>
      </c>
      <c r="J906" t="s">
        <v>8</v>
      </c>
      <c r="K906" t="s">
        <v>102</v>
      </c>
      <c r="L906" t="s">
        <v>1906</v>
      </c>
      <c r="M906" t="s">
        <v>1501</v>
      </c>
      <c r="N906">
        <v>0</v>
      </c>
      <c r="O906" t="s">
        <v>47</v>
      </c>
      <c r="P906">
        <v>2</v>
      </c>
      <c r="Q906" t="s">
        <v>388</v>
      </c>
      <c r="R906" t="s">
        <v>63</v>
      </c>
      <c r="S906" t="s">
        <v>64</v>
      </c>
      <c r="T906" t="s">
        <v>51</v>
      </c>
      <c r="U906" t="s">
        <v>389</v>
      </c>
      <c r="V906">
        <v>0</v>
      </c>
      <c r="W906" s="1">
        <v>0</v>
      </c>
      <c r="X906">
        <v>1</v>
      </c>
      <c r="Y906">
        <v>1.57</v>
      </c>
      <c r="Z906">
        <v>5</v>
      </c>
      <c r="AA906">
        <v>0.314</v>
      </c>
      <c r="AB906" s="2">
        <v>0</v>
      </c>
      <c r="AC906" s="1">
        <v>0</v>
      </c>
      <c r="AD906" s="7">
        <v>43489</v>
      </c>
      <c r="AE906" s="7">
        <v>43490</v>
      </c>
      <c r="AF906">
        <v>1</v>
      </c>
      <c r="AG906" t="s">
        <v>53</v>
      </c>
      <c r="AH906" s="2">
        <v>0</v>
      </c>
      <c r="AI906" s="1">
        <v>0</v>
      </c>
      <c r="AJ906" s="1">
        <v>0</v>
      </c>
      <c r="AK906" s="6" t="str">
        <f>+IF(Tabla1[[#This Row],[REQUEST_TY]]="SR MANTENIMIENTO CORRECTIVO", "EMERGENCIA", "OTROS")</f>
        <v>EMERGENCIA</v>
      </c>
      <c r="AL906" s="6" t="str">
        <f>+_xlfn.IFS(Tabla1[[#This Row],[Veces obj]]&lt;=1,"0-1",Tabla1[[#This Row],[Veces obj]]&lt;=2,"1-2",Tabla1[[#This Row],[Veces obj]]&lt;=3,"2-3",TRUE,"&gt;3")</f>
        <v>0-1</v>
      </c>
      <c r="AM906" s="6" t="str">
        <f>+_xlfn.IFS(MONTH(Tabla1[[#This Row],[MES]])&lt;=3,"Q1",MONTH(Tabla1[[#This Row],[MES]])&lt;=6,"Q2",MONTH(Tabla1[[#This Row],[MES]])&lt;=9,"Q3",TRUE,"Q4")</f>
        <v>Q1</v>
      </c>
      <c r="AN906" t="str">
        <f>+IFERROR(VLOOKUP(Tabla1[[#This Row],[CUENTA]],CTAS[],2,0),"OTROS")</f>
        <v>OTROS</v>
      </c>
      <c r="AP906" t="str">
        <f>+IFERROR(VLOOKUP(Tabla1[[#This Row],[EMPLEADO]],IS[],3,0),"OTROS")</f>
        <v>OTROS</v>
      </c>
      <c r="AQ906" t="str">
        <f>+IFERROR(VLOOKUP(Tabla1[[#This Row],[EMPLEADO]],IS[[NÓMINA]:[INGENIERO]],2,0),"OTROS")</f>
        <v>OTROS</v>
      </c>
    </row>
    <row r="907" spans="1:43" x14ac:dyDescent="0.25">
      <c r="A907" t="s">
        <v>36</v>
      </c>
      <c r="B907">
        <v>1</v>
      </c>
      <c r="C907" t="s">
        <v>1907</v>
      </c>
      <c r="D907" t="s">
        <v>38</v>
      </c>
      <c r="E907" t="s">
        <v>226</v>
      </c>
      <c r="F907" t="s">
        <v>1908</v>
      </c>
      <c r="G907" s="17" t="s">
        <v>1366</v>
      </c>
      <c r="H907" t="s">
        <v>384</v>
      </c>
      <c r="I907" t="s">
        <v>43</v>
      </c>
      <c r="J907" t="s">
        <v>8</v>
      </c>
      <c r="K907" t="s">
        <v>92</v>
      </c>
      <c r="L907" t="s">
        <v>1367</v>
      </c>
      <c r="M907" t="s">
        <v>387</v>
      </c>
      <c r="N907">
        <v>0</v>
      </c>
      <c r="O907" t="s">
        <v>47</v>
      </c>
      <c r="P907">
        <v>14</v>
      </c>
      <c r="Q907" t="s">
        <v>194</v>
      </c>
      <c r="R907" t="s">
        <v>153</v>
      </c>
      <c r="S907" t="s">
        <v>50</v>
      </c>
      <c r="T907" t="s">
        <v>51</v>
      </c>
      <c r="U907" t="s">
        <v>444</v>
      </c>
      <c r="V907">
        <v>0</v>
      </c>
      <c r="W907" s="1">
        <v>0</v>
      </c>
      <c r="X907">
        <v>1</v>
      </c>
      <c r="Y907">
        <v>1.57</v>
      </c>
      <c r="Z907">
        <v>5</v>
      </c>
      <c r="AA907">
        <v>0.314</v>
      </c>
      <c r="AB907" s="2">
        <v>0</v>
      </c>
      <c r="AC907" s="1">
        <v>0</v>
      </c>
      <c r="AD907" s="7">
        <v>43490</v>
      </c>
      <c r="AE907" s="7">
        <v>43490</v>
      </c>
      <c r="AF907">
        <v>0</v>
      </c>
      <c r="AG907" t="s">
        <v>53</v>
      </c>
      <c r="AH907" s="2">
        <v>0</v>
      </c>
      <c r="AI907" s="1">
        <v>0</v>
      </c>
      <c r="AJ907" s="1">
        <v>0</v>
      </c>
      <c r="AK907" s="6" t="str">
        <f>+IF(Tabla1[[#This Row],[REQUEST_TY]]="SR MANTENIMIENTO CORRECTIVO", "EMERGENCIA", "OTROS")</f>
        <v>EMERGENCIA</v>
      </c>
      <c r="AL907" s="6" t="str">
        <f>+_xlfn.IFS(Tabla1[[#This Row],[Veces obj]]&lt;=1,"0-1",Tabla1[[#This Row],[Veces obj]]&lt;=2,"1-2",Tabla1[[#This Row],[Veces obj]]&lt;=3,"2-3",TRUE,"&gt;3")</f>
        <v>0-1</v>
      </c>
      <c r="AM907" s="6" t="str">
        <f>+_xlfn.IFS(MONTH(Tabla1[[#This Row],[MES]])&lt;=3,"Q1",MONTH(Tabla1[[#This Row],[MES]])&lt;=6,"Q2",MONTH(Tabla1[[#This Row],[MES]])&lt;=9,"Q3",TRUE,"Q4")</f>
        <v>Q1</v>
      </c>
      <c r="AN907" t="str">
        <f>+IFERROR(VLOOKUP(Tabla1[[#This Row],[CUENTA]],CTAS[],2,0),"OTROS")</f>
        <v>OTROS</v>
      </c>
      <c r="AP907" t="str">
        <f>+IFERROR(VLOOKUP(Tabla1[[#This Row],[EMPLEADO]],IS[],3,0),"OTROS")</f>
        <v>OTROS</v>
      </c>
      <c r="AQ907" t="str">
        <f>+IFERROR(VLOOKUP(Tabla1[[#This Row],[EMPLEADO]],IS[[NÓMINA]:[INGENIERO]],2,0),"OTROS")</f>
        <v>OTROS</v>
      </c>
    </row>
    <row r="908" spans="1:43" x14ac:dyDescent="0.25">
      <c r="A908" t="s">
        <v>4444</v>
      </c>
      <c r="B908">
        <v>1</v>
      </c>
      <c r="C908" t="s">
        <v>5910</v>
      </c>
      <c r="D908" t="s">
        <v>38</v>
      </c>
      <c r="E908" t="s">
        <v>464</v>
      </c>
      <c r="F908" t="s">
        <v>5911</v>
      </c>
      <c r="G908" s="17" t="s">
        <v>5912</v>
      </c>
      <c r="H908" t="s">
        <v>297</v>
      </c>
      <c r="I908" t="s">
        <v>43</v>
      </c>
      <c r="J908" t="s">
        <v>8</v>
      </c>
      <c r="K908" t="s">
        <v>151</v>
      </c>
      <c r="L908" t="s">
        <v>1420</v>
      </c>
      <c r="M908" t="s">
        <v>1421</v>
      </c>
      <c r="N908">
        <v>0</v>
      </c>
      <c r="O908" t="s">
        <v>47</v>
      </c>
      <c r="P908">
        <v>99</v>
      </c>
      <c r="Q908" t="s">
        <v>48</v>
      </c>
      <c r="R908" t="s">
        <v>242</v>
      </c>
      <c r="S908" t="s">
        <v>64</v>
      </c>
      <c r="T908" t="s">
        <v>51</v>
      </c>
      <c r="U908" t="s">
        <v>96</v>
      </c>
      <c r="V908">
        <v>1.1000000000000001</v>
      </c>
      <c r="W908" s="1">
        <v>1501.5000000000002</v>
      </c>
      <c r="X908">
        <v>1</v>
      </c>
      <c r="Y908">
        <v>0.49</v>
      </c>
      <c r="Z908">
        <v>5</v>
      </c>
      <c r="AA908">
        <v>9.8000000000000004E-2</v>
      </c>
      <c r="AB908" s="2">
        <v>0</v>
      </c>
      <c r="AC908" s="1">
        <v>0</v>
      </c>
      <c r="AD908" s="7">
        <v>43509</v>
      </c>
      <c r="AE908" s="7">
        <v>43509</v>
      </c>
      <c r="AF908">
        <v>0</v>
      </c>
      <c r="AG908" t="s">
        <v>53</v>
      </c>
      <c r="AH908" s="2">
        <v>0</v>
      </c>
      <c r="AI908" s="1">
        <v>0</v>
      </c>
      <c r="AJ908" s="1">
        <v>0</v>
      </c>
      <c r="AK908" s="6" t="str">
        <f>+IF(Tabla1[[#This Row],[REQUEST_TY]]="SR MANTENIMIENTO CORRECTIVO", "EMERGENCIA", "OTROS")</f>
        <v>EMERGENCIA</v>
      </c>
      <c r="AL908" s="6" t="str">
        <f>+_xlfn.IFS(Tabla1[[#This Row],[Veces obj]]&lt;=1,"0-1",Tabla1[[#This Row],[Veces obj]]&lt;=2,"1-2",Tabla1[[#This Row],[Veces obj]]&lt;=3,"2-3",TRUE,"&gt;3")</f>
        <v>0-1</v>
      </c>
      <c r="AM908" s="6" t="str">
        <f>+_xlfn.IFS(MONTH(Tabla1[[#This Row],[MES]])&lt;=3,"Q1",MONTH(Tabla1[[#This Row],[MES]])&lt;=6,"Q2",MONTH(Tabla1[[#This Row],[MES]])&lt;=9,"Q3",TRUE,"Q4")</f>
        <v>Q1</v>
      </c>
      <c r="AN908" t="str">
        <f>+IFERROR(VLOOKUP(Tabla1[[#This Row],[CUENTA]],CTAS[],2,0),"OTROS")</f>
        <v>HONEYWELL</v>
      </c>
      <c r="AO908">
        <v>1</v>
      </c>
      <c r="AP908" t="str">
        <f>+IFERROR(VLOOKUP(Tabla1[[#This Row],[EMPLEADO]],IS[],3,0),"OTROS")</f>
        <v>JUAREZ</v>
      </c>
      <c r="AQ908" t="str">
        <f>+IFERROR(VLOOKUP(Tabla1[[#This Row],[EMPLEADO]],IS[[NÓMINA]:[INGENIERO]],2,0),"OTROS")</f>
        <v>ALFREDO TORRES</v>
      </c>
    </row>
    <row r="909" spans="1:43" x14ac:dyDescent="0.25">
      <c r="A909" t="s">
        <v>4444</v>
      </c>
      <c r="B909">
        <v>1</v>
      </c>
      <c r="C909" t="s">
        <v>5653</v>
      </c>
      <c r="D909" t="s">
        <v>38</v>
      </c>
      <c r="E909" t="s">
        <v>275</v>
      </c>
      <c r="F909" t="s">
        <v>5646</v>
      </c>
      <c r="G909" s="17" t="s">
        <v>2224</v>
      </c>
      <c r="H909" t="s">
        <v>297</v>
      </c>
      <c r="I909" t="s">
        <v>43</v>
      </c>
      <c r="J909" t="s">
        <v>8</v>
      </c>
      <c r="K909" t="s">
        <v>71</v>
      </c>
      <c r="L909" t="s">
        <v>859</v>
      </c>
      <c r="M909" t="s">
        <v>73</v>
      </c>
      <c r="N909">
        <v>0</v>
      </c>
      <c r="O909" t="s">
        <v>47</v>
      </c>
      <c r="P909">
        <v>34</v>
      </c>
      <c r="Q909" t="s">
        <v>82</v>
      </c>
      <c r="R909" t="s">
        <v>95</v>
      </c>
      <c r="S909" t="s">
        <v>64</v>
      </c>
      <c r="T909" t="s">
        <v>51</v>
      </c>
      <c r="U909" t="s">
        <v>83</v>
      </c>
      <c r="V909">
        <v>1.05</v>
      </c>
      <c r="W909" s="1">
        <v>1433.25</v>
      </c>
      <c r="X909">
        <v>1</v>
      </c>
      <c r="Y909">
        <v>0.51</v>
      </c>
      <c r="Z909">
        <v>5</v>
      </c>
      <c r="AA909">
        <v>0.10200000000000001</v>
      </c>
      <c r="AB909" s="2">
        <v>0</v>
      </c>
      <c r="AC909" s="1">
        <v>0</v>
      </c>
      <c r="AD909" s="7">
        <v>43508</v>
      </c>
      <c r="AE909" s="7">
        <v>43508</v>
      </c>
      <c r="AF909">
        <v>0</v>
      </c>
      <c r="AG909" t="s">
        <v>53</v>
      </c>
      <c r="AH909" s="2">
        <v>0</v>
      </c>
      <c r="AI909" s="1">
        <v>0</v>
      </c>
      <c r="AJ909" s="1">
        <v>0</v>
      </c>
      <c r="AK909" s="6" t="str">
        <f>+IF(Tabla1[[#This Row],[REQUEST_TY]]="SR MANTENIMIENTO CORRECTIVO", "EMERGENCIA", "OTROS")</f>
        <v>EMERGENCIA</v>
      </c>
      <c r="AL909" s="6" t="str">
        <f>+_xlfn.IFS(Tabla1[[#This Row],[Veces obj]]&lt;=1,"0-1",Tabla1[[#This Row],[Veces obj]]&lt;=2,"1-2",Tabla1[[#This Row],[Veces obj]]&lt;=3,"2-3",TRUE,"&gt;3")</f>
        <v>0-1</v>
      </c>
      <c r="AM909" s="6" t="str">
        <f>+_xlfn.IFS(MONTH(Tabla1[[#This Row],[MES]])&lt;=3,"Q1",MONTH(Tabla1[[#This Row],[MES]])&lt;=6,"Q2",MONTH(Tabla1[[#This Row],[MES]])&lt;=9,"Q3",TRUE,"Q4")</f>
        <v>Q1</v>
      </c>
      <c r="AN909" t="str">
        <f>+IFERROR(VLOOKUP(Tabla1[[#This Row],[CUENTA]],CTAS[],2,0),"OTROS")</f>
        <v>OTROS</v>
      </c>
      <c r="AO909">
        <v>1</v>
      </c>
      <c r="AP909" t="str">
        <f>+IFERROR(VLOOKUP(Tabla1[[#This Row],[EMPLEADO]],IS[],3,0),"OTROS")</f>
        <v>JUAREZ</v>
      </c>
      <c r="AQ909" t="str">
        <f>+IFERROR(VLOOKUP(Tabla1[[#This Row],[EMPLEADO]],IS[[NÓMINA]:[INGENIERO]],2,0),"OTROS")</f>
        <v>ALFREDO TORRES</v>
      </c>
    </row>
    <row r="910" spans="1:43" x14ac:dyDescent="0.25">
      <c r="A910" t="s">
        <v>36</v>
      </c>
      <c r="B910">
        <v>1</v>
      </c>
      <c r="C910" t="s">
        <v>1912</v>
      </c>
      <c r="D910" t="s">
        <v>38</v>
      </c>
      <c r="E910" t="s">
        <v>76</v>
      </c>
      <c r="F910" t="s">
        <v>1913</v>
      </c>
      <c r="G910" s="17" t="s">
        <v>1620</v>
      </c>
      <c r="H910" t="s">
        <v>1052</v>
      </c>
      <c r="I910" t="s">
        <v>43</v>
      </c>
      <c r="J910" t="s">
        <v>8</v>
      </c>
      <c r="K910" t="s">
        <v>102</v>
      </c>
      <c r="L910" t="s">
        <v>1621</v>
      </c>
      <c r="M910" t="s">
        <v>736</v>
      </c>
      <c r="N910">
        <v>0</v>
      </c>
      <c r="O910" t="s">
        <v>47</v>
      </c>
      <c r="P910">
        <v>3</v>
      </c>
      <c r="Q910" t="s">
        <v>388</v>
      </c>
      <c r="R910" t="s">
        <v>63</v>
      </c>
      <c r="S910" t="s">
        <v>64</v>
      </c>
      <c r="T910" t="s">
        <v>51</v>
      </c>
      <c r="U910" t="s">
        <v>389</v>
      </c>
      <c r="V910">
        <v>0</v>
      </c>
      <c r="W910" s="1">
        <v>0</v>
      </c>
      <c r="X910">
        <v>1</v>
      </c>
      <c r="Y910">
        <v>1.58</v>
      </c>
      <c r="Z910">
        <v>5</v>
      </c>
      <c r="AA910">
        <v>0.316</v>
      </c>
      <c r="AB910" s="2">
        <v>0</v>
      </c>
      <c r="AC910" s="1">
        <v>0</v>
      </c>
      <c r="AD910" s="7">
        <v>43487</v>
      </c>
      <c r="AE910" s="7">
        <v>43487</v>
      </c>
      <c r="AF910">
        <v>0</v>
      </c>
      <c r="AG910" t="s">
        <v>53</v>
      </c>
      <c r="AH910" s="2">
        <v>0</v>
      </c>
      <c r="AI910" s="1">
        <v>0</v>
      </c>
      <c r="AJ910" s="1">
        <v>0</v>
      </c>
      <c r="AK910" s="6" t="str">
        <f>+IF(Tabla1[[#This Row],[REQUEST_TY]]="SR MANTENIMIENTO CORRECTIVO", "EMERGENCIA", "OTROS")</f>
        <v>EMERGENCIA</v>
      </c>
      <c r="AL910" s="6" t="str">
        <f>+_xlfn.IFS(Tabla1[[#This Row],[Veces obj]]&lt;=1,"0-1",Tabla1[[#This Row],[Veces obj]]&lt;=2,"1-2",Tabla1[[#This Row],[Veces obj]]&lt;=3,"2-3",TRUE,"&gt;3")</f>
        <v>0-1</v>
      </c>
      <c r="AM910" s="6" t="str">
        <f>+_xlfn.IFS(MONTH(Tabla1[[#This Row],[MES]])&lt;=3,"Q1",MONTH(Tabla1[[#This Row],[MES]])&lt;=6,"Q2",MONTH(Tabla1[[#This Row],[MES]])&lt;=9,"Q3",TRUE,"Q4")</f>
        <v>Q1</v>
      </c>
      <c r="AN910" t="str">
        <f>+IFERROR(VLOOKUP(Tabla1[[#This Row],[CUENTA]],CTAS[],2,0),"OTROS")</f>
        <v>OTROS</v>
      </c>
      <c r="AP910" t="str">
        <f>+IFERROR(VLOOKUP(Tabla1[[#This Row],[EMPLEADO]],IS[],3,0),"OTROS")</f>
        <v>OTROS</v>
      </c>
      <c r="AQ910" t="str">
        <f>+IFERROR(VLOOKUP(Tabla1[[#This Row],[EMPLEADO]],IS[[NÓMINA]:[INGENIERO]],2,0),"OTROS")</f>
        <v>OTROS</v>
      </c>
    </row>
    <row r="911" spans="1:43" x14ac:dyDescent="0.25">
      <c r="A911" t="s">
        <v>36</v>
      </c>
      <c r="B911">
        <v>1</v>
      </c>
      <c r="C911" t="s">
        <v>1914</v>
      </c>
      <c r="D911" t="s">
        <v>38</v>
      </c>
      <c r="E911" t="s">
        <v>373</v>
      </c>
      <c r="F911" t="s">
        <v>1915</v>
      </c>
      <c r="G911" s="17" t="s">
        <v>1916</v>
      </c>
      <c r="H911" t="s">
        <v>101</v>
      </c>
      <c r="I911" t="s">
        <v>43</v>
      </c>
      <c r="J911" t="s">
        <v>8</v>
      </c>
      <c r="K911" t="s">
        <v>102</v>
      </c>
      <c r="L911" t="s">
        <v>1917</v>
      </c>
      <c r="M911" t="s">
        <v>352</v>
      </c>
      <c r="N911">
        <v>0</v>
      </c>
      <c r="O911" t="s">
        <v>105</v>
      </c>
      <c r="P911">
        <v>275</v>
      </c>
      <c r="Q911" t="s">
        <v>48</v>
      </c>
      <c r="R911" t="s">
        <v>153</v>
      </c>
      <c r="S911" t="s">
        <v>50</v>
      </c>
      <c r="T911" t="s">
        <v>51</v>
      </c>
      <c r="U911" t="s">
        <v>52</v>
      </c>
      <c r="V911">
        <v>1.05</v>
      </c>
      <c r="W911" s="1">
        <v>491.40000000000003</v>
      </c>
      <c r="X911">
        <v>1</v>
      </c>
      <c r="Y911">
        <v>1.58</v>
      </c>
      <c r="Z911">
        <v>5</v>
      </c>
      <c r="AA911">
        <v>0.316</v>
      </c>
      <c r="AB911" s="2">
        <v>0</v>
      </c>
      <c r="AC911" s="1">
        <v>0</v>
      </c>
      <c r="AD911" s="7">
        <v>43496</v>
      </c>
      <c r="AE911" s="7">
        <v>43496</v>
      </c>
      <c r="AF911">
        <v>0</v>
      </c>
      <c r="AG911" t="s">
        <v>53</v>
      </c>
      <c r="AH911" s="2">
        <v>0</v>
      </c>
      <c r="AI911" s="1">
        <v>0</v>
      </c>
      <c r="AJ911" s="1">
        <v>0</v>
      </c>
      <c r="AK911" s="6" t="str">
        <f>+IF(Tabla1[[#This Row],[REQUEST_TY]]="SR MANTENIMIENTO CORRECTIVO", "EMERGENCIA", "OTROS")</f>
        <v>EMERGENCIA</v>
      </c>
      <c r="AL911" s="6" t="str">
        <f>+_xlfn.IFS(Tabla1[[#This Row],[Veces obj]]&lt;=1,"0-1",Tabla1[[#This Row],[Veces obj]]&lt;=2,"1-2",Tabla1[[#This Row],[Veces obj]]&lt;=3,"2-3",TRUE,"&gt;3")</f>
        <v>0-1</v>
      </c>
      <c r="AM911" s="6" t="str">
        <f>+_xlfn.IFS(MONTH(Tabla1[[#This Row],[MES]])&lt;=3,"Q1",MONTH(Tabla1[[#This Row],[MES]])&lt;=6,"Q2",MONTH(Tabla1[[#This Row],[MES]])&lt;=9,"Q3",TRUE,"Q4")</f>
        <v>Q1</v>
      </c>
      <c r="AN911" t="str">
        <f>+IFERROR(VLOOKUP(Tabla1[[#This Row],[CUENTA]],CTAS[],2,0),"OTROS")</f>
        <v>OTROS</v>
      </c>
      <c r="AP911" t="str">
        <f>+IFERROR(VLOOKUP(Tabla1[[#This Row],[EMPLEADO]],IS[],3,0),"OTROS")</f>
        <v>OTROS</v>
      </c>
      <c r="AQ911" t="str">
        <f>+IFERROR(VLOOKUP(Tabla1[[#This Row],[EMPLEADO]],IS[[NÓMINA]:[INGENIERO]],2,0),"OTROS")</f>
        <v>OTROS</v>
      </c>
    </row>
    <row r="912" spans="1:43" x14ac:dyDescent="0.25">
      <c r="A912" t="s">
        <v>4444</v>
      </c>
      <c r="B912">
        <v>1</v>
      </c>
      <c r="C912" t="s">
        <v>5661</v>
      </c>
      <c r="D912" t="s">
        <v>38</v>
      </c>
      <c r="E912" t="s">
        <v>558</v>
      </c>
      <c r="F912" t="s">
        <v>5662</v>
      </c>
      <c r="G912" s="17" t="s">
        <v>2082</v>
      </c>
      <c r="H912" t="s">
        <v>42</v>
      </c>
      <c r="I912" t="s">
        <v>43</v>
      </c>
      <c r="J912" t="s">
        <v>8</v>
      </c>
      <c r="K912" t="s">
        <v>798</v>
      </c>
      <c r="L912" t="s">
        <v>1729</v>
      </c>
      <c r="M912" t="s">
        <v>131</v>
      </c>
      <c r="N912">
        <v>1</v>
      </c>
      <c r="O912" t="s">
        <v>47</v>
      </c>
      <c r="P912">
        <v>25</v>
      </c>
      <c r="Q912" t="s">
        <v>62</v>
      </c>
      <c r="R912" t="s">
        <v>95</v>
      </c>
      <c r="S912" t="s">
        <v>64</v>
      </c>
      <c r="T912" t="s">
        <v>51</v>
      </c>
      <c r="U912" t="s">
        <v>65</v>
      </c>
      <c r="V912">
        <v>0.8</v>
      </c>
      <c r="W912" s="1">
        <v>0</v>
      </c>
      <c r="X912">
        <v>1</v>
      </c>
      <c r="Y912">
        <v>1.58</v>
      </c>
      <c r="Z912">
        <v>5</v>
      </c>
      <c r="AA912">
        <v>0.316</v>
      </c>
      <c r="AB912" s="2">
        <v>0</v>
      </c>
      <c r="AC912" s="1">
        <v>0</v>
      </c>
      <c r="AD912" s="7">
        <v>43509</v>
      </c>
      <c r="AE912" s="7">
        <v>43509</v>
      </c>
      <c r="AF912">
        <v>0</v>
      </c>
      <c r="AG912" t="s">
        <v>53</v>
      </c>
      <c r="AH912" s="2">
        <v>0</v>
      </c>
      <c r="AI912" s="1">
        <v>0</v>
      </c>
      <c r="AJ912" s="1">
        <v>0</v>
      </c>
      <c r="AK912" s="6" t="str">
        <f>+IF(Tabla1[[#This Row],[REQUEST_TY]]="SR MANTENIMIENTO CORRECTIVO", "EMERGENCIA", "OTROS")</f>
        <v>EMERGENCIA</v>
      </c>
      <c r="AL912" s="6" t="str">
        <f>+_xlfn.IFS(Tabla1[[#This Row],[Veces obj]]&lt;=1,"0-1",Tabla1[[#This Row],[Veces obj]]&lt;=2,"1-2",Tabla1[[#This Row],[Veces obj]]&lt;=3,"2-3",TRUE,"&gt;3")</f>
        <v>0-1</v>
      </c>
      <c r="AM912" s="6" t="str">
        <f>+_xlfn.IFS(MONTH(Tabla1[[#This Row],[MES]])&lt;=3,"Q1",MONTH(Tabla1[[#This Row],[MES]])&lt;=6,"Q2",MONTH(Tabla1[[#This Row],[MES]])&lt;=9,"Q3",TRUE,"Q4")</f>
        <v>Q1</v>
      </c>
      <c r="AN912" t="str">
        <f>+IFERROR(VLOOKUP(Tabla1[[#This Row],[CUENTA]],CTAS[],2,0),"OTROS")</f>
        <v>OTROS</v>
      </c>
      <c r="AP912" t="str">
        <f>+IFERROR(VLOOKUP(Tabla1[[#This Row],[EMPLEADO]],IS[],3,0),"OTROS")</f>
        <v>OTROS</v>
      </c>
      <c r="AQ912" t="str">
        <f>+IFERROR(VLOOKUP(Tabla1[[#This Row],[EMPLEADO]],IS[[NÓMINA]:[INGENIERO]],2,0),"OTROS")</f>
        <v>OTROS</v>
      </c>
    </row>
    <row r="913" spans="1:43" x14ac:dyDescent="0.25">
      <c r="A913" t="s">
        <v>4444</v>
      </c>
      <c r="B913">
        <v>1</v>
      </c>
      <c r="C913" t="s">
        <v>5757</v>
      </c>
      <c r="D913" t="s">
        <v>38</v>
      </c>
      <c r="E913" t="s">
        <v>558</v>
      </c>
      <c r="F913" t="s">
        <v>5758</v>
      </c>
      <c r="G913" s="17" t="s">
        <v>5759</v>
      </c>
      <c r="H913" t="s">
        <v>79</v>
      </c>
      <c r="I913" t="s">
        <v>43</v>
      </c>
      <c r="J913" t="s">
        <v>8</v>
      </c>
      <c r="K913" t="s">
        <v>1236</v>
      </c>
      <c r="L913" t="s">
        <v>4778</v>
      </c>
      <c r="M913" t="s">
        <v>1238</v>
      </c>
      <c r="N913">
        <v>0</v>
      </c>
      <c r="O913" t="s">
        <v>47</v>
      </c>
      <c r="P913">
        <v>221</v>
      </c>
      <c r="Q913" t="s">
        <v>48</v>
      </c>
      <c r="R913" t="s">
        <v>95</v>
      </c>
      <c r="S913" t="s">
        <v>64</v>
      </c>
      <c r="T913" t="s">
        <v>51</v>
      </c>
      <c r="U913" t="s">
        <v>96</v>
      </c>
      <c r="V913">
        <v>1.1000000000000001</v>
      </c>
      <c r="W913" s="1">
        <v>1501.5000000000002</v>
      </c>
      <c r="X913">
        <v>1</v>
      </c>
      <c r="Y913">
        <v>1.58</v>
      </c>
      <c r="Z913">
        <v>5</v>
      </c>
      <c r="AA913">
        <v>0.316</v>
      </c>
      <c r="AB913" s="2">
        <v>0</v>
      </c>
      <c r="AC913" s="1">
        <v>0</v>
      </c>
      <c r="AD913" s="7">
        <v>43508</v>
      </c>
      <c r="AE913" s="7">
        <v>43508</v>
      </c>
      <c r="AF913">
        <v>0</v>
      </c>
      <c r="AG913" t="s">
        <v>53</v>
      </c>
      <c r="AH913" s="2">
        <v>0</v>
      </c>
      <c r="AI913" s="1">
        <v>0</v>
      </c>
      <c r="AJ913" s="1">
        <v>0</v>
      </c>
      <c r="AK913" s="6" t="str">
        <f>+IF(Tabla1[[#This Row],[REQUEST_TY]]="SR MANTENIMIENTO CORRECTIVO", "EMERGENCIA", "OTROS")</f>
        <v>EMERGENCIA</v>
      </c>
      <c r="AL913" s="6" t="str">
        <f>+_xlfn.IFS(Tabla1[[#This Row],[Veces obj]]&lt;=1,"0-1",Tabla1[[#This Row],[Veces obj]]&lt;=2,"1-2",Tabla1[[#This Row],[Veces obj]]&lt;=3,"2-3",TRUE,"&gt;3")</f>
        <v>0-1</v>
      </c>
      <c r="AM913" s="6" t="str">
        <f>+_xlfn.IFS(MONTH(Tabla1[[#This Row],[MES]])&lt;=3,"Q1",MONTH(Tabla1[[#This Row],[MES]])&lt;=6,"Q2",MONTH(Tabla1[[#This Row],[MES]])&lt;=9,"Q3",TRUE,"Q4")</f>
        <v>Q1</v>
      </c>
      <c r="AN913" t="str">
        <f>+IFERROR(VLOOKUP(Tabla1[[#This Row],[CUENTA]],CTAS[],2,0),"OTROS")</f>
        <v>OTROS</v>
      </c>
      <c r="AP913" t="str">
        <f>+IFERROR(VLOOKUP(Tabla1[[#This Row],[EMPLEADO]],IS[],3,0),"OTROS")</f>
        <v>OTROS</v>
      </c>
      <c r="AQ913" t="str">
        <f>+IFERROR(VLOOKUP(Tabla1[[#This Row],[EMPLEADO]],IS[[NÓMINA]:[INGENIERO]],2,0),"OTROS")</f>
        <v>OTROS</v>
      </c>
    </row>
    <row r="914" spans="1:43" x14ac:dyDescent="0.25">
      <c r="A914" t="s">
        <v>36</v>
      </c>
      <c r="B914">
        <v>1</v>
      </c>
      <c r="C914" t="s">
        <v>833</v>
      </c>
      <c r="D914" t="s">
        <v>38</v>
      </c>
      <c r="E914" t="s">
        <v>294</v>
      </c>
      <c r="F914" t="s">
        <v>834</v>
      </c>
      <c r="G914" s="17" t="s">
        <v>835</v>
      </c>
      <c r="H914" t="s">
        <v>297</v>
      </c>
      <c r="I914" t="s">
        <v>43</v>
      </c>
      <c r="J914" t="s">
        <v>8</v>
      </c>
      <c r="K914" t="s">
        <v>71</v>
      </c>
      <c r="L914" t="s">
        <v>836</v>
      </c>
      <c r="M914" t="s">
        <v>94</v>
      </c>
      <c r="N914">
        <v>0</v>
      </c>
      <c r="O914" t="s">
        <v>47</v>
      </c>
      <c r="P914">
        <v>106</v>
      </c>
      <c r="Q914" t="s">
        <v>48</v>
      </c>
      <c r="R914" t="s">
        <v>95</v>
      </c>
      <c r="S914" t="s">
        <v>64</v>
      </c>
      <c r="T914" t="s">
        <v>51</v>
      </c>
      <c r="U914" t="s">
        <v>96</v>
      </c>
      <c r="V914">
        <v>1.1000000000000001</v>
      </c>
      <c r="W914" s="1">
        <v>1501.5000000000002</v>
      </c>
      <c r="X914">
        <v>1</v>
      </c>
      <c r="Y914">
        <v>0.56999999999999995</v>
      </c>
      <c r="Z914">
        <v>5</v>
      </c>
      <c r="AA914">
        <v>0.11399999999999999</v>
      </c>
      <c r="AB914" s="2">
        <v>0</v>
      </c>
      <c r="AC914" s="1">
        <v>0</v>
      </c>
      <c r="AD914" s="7">
        <v>43481</v>
      </c>
      <c r="AE914" s="7">
        <v>43481</v>
      </c>
      <c r="AF914">
        <v>0</v>
      </c>
      <c r="AG914" t="s">
        <v>53</v>
      </c>
      <c r="AH914" s="2">
        <v>0</v>
      </c>
      <c r="AI914" s="1">
        <v>0</v>
      </c>
      <c r="AJ914" s="1">
        <v>0</v>
      </c>
      <c r="AK914" s="6" t="str">
        <f>+IF(Tabla1[[#This Row],[REQUEST_TY]]="SR MANTENIMIENTO CORRECTIVO", "EMERGENCIA", "OTROS")</f>
        <v>EMERGENCIA</v>
      </c>
      <c r="AL914" s="6" t="str">
        <f>+_xlfn.IFS(Tabla1[[#This Row],[Veces obj]]&lt;=1,"0-1",Tabla1[[#This Row],[Veces obj]]&lt;=2,"1-2",Tabla1[[#This Row],[Veces obj]]&lt;=3,"2-3",TRUE,"&gt;3")</f>
        <v>0-1</v>
      </c>
      <c r="AM914" s="6" t="str">
        <f>+_xlfn.IFS(MONTH(Tabla1[[#This Row],[MES]])&lt;=3,"Q1",MONTH(Tabla1[[#This Row],[MES]])&lt;=6,"Q2",MONTH(Tabla1[[#This Row],[MES]])&lt;=9,"Q3",TRUE,"Q4")</f>
        <v>Q1</v>
      </c>
      <c r="AN914" t="str">
        <f>+IFERROR(VLOOKUP(Tabla1[[#This Row],[CUENTA]],CTAS[],2,0),"OTROS")</f>
        <v>OTROS</v>
      </c>
      <c r="AO914">
        <v>1</v>
      </c>
      <c r="AP914" t="str">
        <f>+IFERROR(VLOOKUP(Tabla1[[#This Row],[EMPLEADO]],IS[],3,0),"OTROS")</f>
        <v>JUAREZ</v>
      </c>
      <c r="AQ914" t="str">
        <f>+IFERROR(VLOOKUP(Tabla1[[#This Row],[EMPLEADO]],IS[[NÓMINA]:[INGENIERO]],2,0),"OTROS")</f>
        <v>ALFREDO TORRES</v>
      </c>
    </row>
    <row r="915" spans="1:43" x14ac:dyDescent="0.25">
      <c r="A915" t="s">
        <v>4444</v>
      </c>
      <c r="B915">
        <v>1</v>
      </c>
      <c r="C915" t="s">
        <v>7290</v>
      </c>
      <c r="D915" t="s">
        <v>38</v>
      </c>
      <c r="E915" t="s">
        <v>604</v>
      </c>
      <c r="F915" t="s">
        <v>7291</v>
      </c>
      <c r="G915" s="17" t="s">
        <v>7292</v>
      </c>
      <c r="H915" t="s">
        <v>297</v>
      </c>
      <c r="I915" t="s">
        <v>43</v>
      </c>
      <c r="J915" t="s">
        <v>8</v>
      </c>
      <c r="K915" t="s">
        <v>404</v>
      </c>
      <c r="L915" t="s">
        <v>7293</v>
      </c>
      <c r="M915" t="s">
        <v>94</v>
      </c>
      <c r="N915">
        <v>0</v>
      </c>
      <c r="O915" t="s">
        <v>47</v>
      </c>
      <c r="P915">
        <v>197</v>
      </c>
      <c r="Q915" t="s">
        <v>48</v>
      </c>
      <c r="R915" t="s">
        <v>63</v>
      </c>
      <c r="S915" t="s">
        <v>64</v>
      </c>
      <c r="T915" t="s">
        <v>51</v>
      </c>
      <c r="U915" t="s">
        <v>96</v>
      </c>
      <c r="V915">
        <v>1.1000000000000001</v>
      </c>
      <c r="W915" s="1">
        <v>1501.5000000000002</v>
      </c>
      <c r="X915">
        <v>1</v>
      </c>
      <c r="Y915">
        <v>0.6</v>
      </c>
      <c r="Z915">
        <v>5</v>
      </c>
      <c r="AA915">
        <v>0.12</v>
      </c>
      <c r="AB915" s="2">
        <v>0</v>
      </c>
      <c r="AC915" s="1">
        <v>0</v>
      </c>
      <c r="AD915" s="7">
        <v>43524</v>
      </c>
      <c r="AE915" s="7">
        <v>43524</v>
      </c>
      <c r="AF915">
        <v>0</v>
      </c>
      <c r="AG915" t="s">
        <v>53</v>
      </c>
      <c r="AH915" s="2">
        <v>0</v>
      </c>
      <c r="AI915" s="1">
        <v>0</v>
      </c>
      <c r="AJ915" s="1">
        <v>0</v>
      </c>
      <c r="AK915" s="6" t="str">
        <f>+IF(Tabla1[[#This Row],[REQUEST_TY]]="SR MANTENIMIENTO CORRECTIVO", "EMERGENCIA", "OTROS")</f>
        <v>EMERGENCIA</v>
      </c>
      <c r="AL915" s="6" t="str">
        <f>+_xlfn.IFS(Tabla1[[#This Row],[Veces obj]]&lt;=1,"0-1",Tabla1[[#This Row],[Veces obj]]&lt;=2,"1-2",Tabla1[[#This Row],[Veces obj]]&lt;=3,"2-3",TRUE,"&gt;3")</f>
        <v>0-1</v>
      </c>
      <c r="AM915" s="6" t="str">
        <f>+_xlfn.IFS(MONTH(Tabla1[[#This Row],[MES]])&lt;=3,"Q1",MONTH(Tabla1[[#This Row],[MES]])&lt;=6,"Q2",MONTH(Tabla1[[#This Row],[MES]])&lt;=9,"Q3",TRUE,"Q4")</f>
        <v>Q1</v>
      </c>
      <c r="AN915" t="str">
        <f>+IFERROR(VLOOKUP(Tabla1[[#This Row],[CUENTA]],CTAS[],2,0),"OTROS")</f>
        <v>OTROS</v>
      </c>
      <c r="AO915">
        <v>1</v>
      </c>
      <c r="AP915" t="str">
        <f>+IFERROR(VLOOKUP(Tabla1[[#This Row],[EMPLEADO]],IS[],3,0),"OTROS")</f>
        <v>JUAREZ</v>
      </c>
      <c r="AQ915" t="str">
        <f>+IFERROR(VLOOKUP(Tabla1[[#This Row],[EMPLEADO]],IS[[NÓMINA]:[INGENIERO]],2,0),"OTROS")</f>
        <v>ALFREDO TORRES</v>
      </c>
    </row>
    <row r="916" spans="1:43" x14ac:dyDescent="0.25">
      <c r="A916" t="s">
        <v>36</v>
      </c>
      <c r="B916">
        <v>1</v>
      </c>
      <c r="C916" t="s">
        <v>1918</v>
      </c>
      <c r="D916" t="s">
        <v>38</v>
      </c>
      <c r="E916" t="s">
        <v>694</v>
      </c>
      <c r="F916" t="s">
        <v>1919</v>
      </c>
      <c r="G916" s="17" t="s">
        <v>1920</v>
      </c>
      <c r="H916" t="s">
        <v>1572</v>
      </c>
      <c r="I916" t="s">
        <v>43</v>
      </c>
      <c r="J916" t="s">
        <v>8</v>
      </c>
      <c r="K916" t="s">
        <v>59</v>
      </c>
      <c r="L916" t="s">
        <v>1706</v>
      </c>
      <c r="M916" t="s">
        <v>1707</v>
      </c>
      <c r="N916">
        <v>0</v>
      </c>
      <c r="O916" t="s">
        <v>47</v>
      </c>
      <c r="P916">
        <v>36</v>
      </c>
      <c r="Q916" t="s">
        <v>82</v>
      </c>
      <c r="R916" t="s">
        <v>138</v>
      </c>
      <c r="S916" t="s">
        <v>139</v>
      </c>
      <c r="T916" t="s">
        <v>51</v>
      </c>
      <c r="U916" t="s">
        <v>140</v>
      </c>
      <c r="V916">
        <v>1.1000000000000001</v>
      </c>
      <c r="W916" s="1">
        <v>1730.3000000000004</v>
      </c>
      <c r="X916">
        <v>1</v>
      </c>
      <c r="Y916">
        <v>1.27</v>
      </c>
      <c r="Z916">
        <v>4</v>
      </c>
      <c r="AA916">
        <v>0.3175</v>
      </c>
      <c r="AB916" s="2">
        <v>0</v>
      </c>
      <c r="AC916" s="1">
        <v>0</v>
      </c>
      <c r="AD916" s="7">
        <v>43473</v>
      </c>
      <c r="AE916" s="7">
        <v>43473</v>
      </c>
      <c r="AF916">
        <v>0</v>
      </c>
      <c r="AG916" t="s">
        <v>53</v>
      </c>
      <c r="AH916" s="2">
        <v>0</v>
      </c>
      <c r="AI916" s="1">
        <v>0</v>
      </c>
      <c r="AJ916" s="1">
        <v>0</v>
      </c>
      <c r="AK916" s="6" t="str">
        <f>+IF(Tabla1[[#This Row],[REQUEST_TY]]="SR MANTENIMIENTO CORRECTIVO", "EMERGENCIA", "OTROS")</f>
        <v>EMERGENCIA</v>
      </c>
      <c r="AL916" s="6" t="str">
        <f>+_xlfn.IFS(Tabla1[[#This Row],[Veces obj]]&lt;=1,"0-1",Tabla1[[#This Row],[Veces obj]]&lt;=2,"1-2",Tabla1[[#This Row],[Veces obj]]&lt;=3,"2-3",TRUE,"&gt;3")</f>
        <v>0-1</v>
      </c>
      <c r="AM916" s="6" t="str">
        <f>+_xlfn.IFS(MONTH(Tabla1[[#This Row],[MES]])&lt;=3,"Q1",MONTH(Tabla1[[#This Row],[MES]])&lt;=6,"Q2",MONTH(Tabla1[[#This Row],[MES]])&lt;=9,"Q3",TRUE,"Q4")</f>
        <v>Q1</v>
      </c>
      <c r="AN916" t="str">
        <f>+IFERROR(VLOOKUP(Tabla1[[#This Row],[CUENTA]],CTAS[],2,0),"OTROS")</f>
        <v>OTROS</v>
      </c>
      <c r="AP916" t="str">
        <f>+IFERROR(VLOOKUP(Tabla1[[#This Row],[EMPLEADO]],IS[],3,0),"OTROS")</f>
        <v>OTROS</v>
      </c>
      <c r="AQ916" t="str">
        <f>+IFERROR(VLOOKUP(Tabla1[[#This Row],[EMPLEADO]],IS[[NÓMINA]:[INGENIERO]],2,0),"OTROS")</f>
        <v>OTROS</v>
      </c>
    </row>
    <row r="917" spans="1:43" x14ac:dyDescent="0.25">
      <c r="A917" t="s">
        <v>4444</v>
      </c>
      <c r="B917">
        <v>1</v>
      </c>
      <c r="C917" t="s">
        <v>6032</v>
      </c>
      <c r="D917" t="s">
        <v>38</v>
      </c>
      <c r="E917" t="s">
        <v>348</v>
      </c>
      <c r="F917" t="s">
        <v>6033</v>
      </c>
      <c r="G917" s="17" t="s">
        <v>6034</v>
      </c>
      <c r="H917" t="s">
        <v>409</v>
      </c>
      <c r="I917" t="s">
        <v>43</v>
      </c>
      <c r="J917" t="s">
        <v>8</v>
      </c>
      <c r="K917" t="s">
        <v>6035</v>
      </c>
      <c r="L917" t="s">
        <v>6036</v>
      </c>
      <c r="M917" t="s">
        <v>411</v>
      </c>
      <c r="N917">
        <v>0</v>
      </c>
      <c r="O917" t="s">
        <v>47</v>
      </c>
      <c r="P917">
        <v>84</v>
      </c>
      <c r="Q917" t="s">
        <v>48</v>
      </c>
      <c r="R917" t="s">
        <v>223</v>
      </c>
      <c r="S917" t="s">
        <v>139</v>
      </c>
      <c r="T917" t="s">
        <v>51</v>
      </c>
      <c r="U917" t="s">
        <v>353</v>
      </c>
      <c r="V917">
        <v>1.1499999999999999</v>
      </c>
      <c r="W917" s="1">
        <v>1808.95</v>
      </c>
      <c r="X917">
        <v>1</v>
      </c>
      <c r="Y917">
        <v>1.27</v>
      </c>
      <c r="Z917">
        <v>4</v>
      </c>
      <c r="AA917">
        <v>0.3175</v>
      </c>
      <c r="AB917" s="2">
        <v>0</v>
      </c>
      <c r="AC917" s="1">
        <v>0</v>
      </c>
      <c r="AD917" s="7">
        <v>43510</v>
      </c>
      <c r="AE917" s="7">
        <v>43510</v>
      </c>
      <c r="AF917">
        <v>0</v>
      </c>
      <c r="AG917" t="s">
        <v>53</v>
      </c>
      <c r="AH917" s="2">
        <v>0</v>
      </c>
      <c r="AI917" s="1">
        <v>0</v>
      </c>
      <c r="AJ917" s="1">
        <v>0</v>
      </c>
      <c r="AK917" s="6" t="str">
        <f>+IF(Tabla1[[#This Row],[REQUEST_TY]]="SR MANTENIMIENTO CORRECTIVO", "EMERGENCIA", "OTROS")</f>
        <v>EMERGENCIA</v>
      </c>
      <c r="AL917" s="6" t="str">
        <f>+_xlfn.IFS(Tabla1[[#This Row],[Veces obj]]&lt;=1,"0-1",Tabla1[[#This Row],[Veces obj]]&lt;=2,"1-2",Tabla1[[#This Row],[Veces obj]]&lt;=3,"2-3",TRUE,"&gt;3")</f>
        <v>0-1</v>
      </c>
      <c r="AM917" s="6" t="str">
        <f>+_xlfn.IFS(MONTH(Tabla1[[#This Row],[MES]])&lt;=3,"Q1",MONTH(Tabla1[[#This Row],[MES]])&lt;=6,"Q2",MONTH(Tabla1[[#This Row],[MES]])&lt;=9,"Q3",TRUE,"Q4")</f>
        <v>Q1</v>
      </c>
      <c r="AN917" t="str">
        <f>+IFERROR(VLOOKUP(Tabla1[[#This Row],[CUENTA]],CTAS[],2,0),"OTROS")</f>
        <v>OTROS</v>
      </c>
      <c r="AP917" t="str">
        <f>+IFERROR(VLOOKUP(Tabla1[[#This Row],[EMPLEADO]],IS[],3,0),"OTROS")</f>
        <v>OTROS</v>
      </c>
      <c r="AQ917" t="str">
        <f>+IFERROR(VLOOKUP(Tabla1[[#This Row],[EMPLEADO]],IS[[NÓMINA]:[INGENIERO]],2,0),"OTROS")</f>
        <v>OTROS</v>
      </c>
    </row>
    <row r="918" spans="1:43" x14ac:dyDescent="0.25">
      <c r="A918" t="s">
        <v>4444</v>
      </c>
      <c r="B918">
        <v>1</v>
      </c>
      <c r="C918" t="s">
        <v>7214</v>
      </c>
      <c r="D918" t="s">
        <v>38</v>
      </c>
      <c r="E918" t="s">
        <v>160</v>
      </c>
      <c r="F918" t="s">
        <v>7215</v>
      </c>
      <c r="G918" s="17" t="s">
        <v>1491</v>
      </c>
      <c r="H918" t="s">
        <v>297</v>
      </c>
      <c r="I918" t="s">
        <v>43</v>
      </c>
      <c r="J918" t="s">
        <v>8</v>
      </c>
      <c r="K918" t="s">
        <v>240</v>
      </c>
      <c r="L918" t="s">
        <v>241</v>
      </c>
      <c r="M918" t="s">
        <v>94</v>
      </c>
      <c r="N918">
        <v>0</v>
      </c>
      <c r="O918" t="s">
        <v>47</v>
      </c>
      <c r="P918">
        <v>20</v>
      </c>
      <c r="Q918" t="s">
        <v>62</v>
      </c>
      <c r="R918" t="s">
        <v>49</v>
      </c>
      <c r="S918" t="s">
        <v>50</v>
      </c>
      <c r="T918" t="s">
        <v>51</v>
      </c>
      <c r="U918" t="s">
        <v>154</v>
      </c>
      <c r="V918">
        <v>0.6</v>
      </c>
      <c r="W918" s="1">
        <v>429.00000000000006</v>
      </c>
      <c r="X918">
        <v>1</v>
      </c>
      <c r="Y918">
        <v>0.75</v>
      </c>
      <c r="Z918">
        <v>5</v>
      </c>
      <c r="AA918">
        <v>0.15</v>
      </c>
      <c r="AB918" s="2">
        <v>0</v>
      </c>
      <c r="AC918" s="1">
        <v>0</v>
      </c>
      <c r="AD918" s="7">
        <v>43523</v>
      </c>
      <c r="AE918" s="7">
        <v>43523</v>
      </c>
      <c r="AF918">
        <v>0</v>
      </c>
      <c r="AG918" t="s">
        <v>53</v>
      </c>
      <c r="AH918" s="2">
        <v>0</v>
      </c>
      <c r="AI918" s="1">
        <v>0</v>
      </c>
      <c r="AJ918" s="1">
        <v>0</v>
      </c>
      <c r="AK918" s="6" t="str">
        <f>+IF(Tabla1[[#This Row],[REQUEST_TY]]="SR MANTENIMIENTO CORRECTIVO", "EMERGENCIA", "OTROS")</f>
        <v>EMERGENCIA</v>
      </c>
      <c r="AL918" s="6" t="str">
        <f>+_xlfn.IFS(Tabla1[[#This Row],[Veces obj]]&lt;=1,"0-1",Tabla1[[#This Row],[Veces obj]]&lt;=2,"1-2",Tabla1[[#This Row],[Veces obj]]&lt;=3,"2-3",TRUE,"&gt;3")</f>
        <v>0-1</v>
      </c>
      <c r="AM918" s="6" t="str">
        <f>+_xlfn.IFS(MONTH(Tabla1[[#This Row],[MES]])&lt;=3,"Q1",MONTH(Tabla1[[#This Row],[MES]])&lt;=6,"Q2",MONTH(Tabla1[[#This Row],[MES]])&lt;=9,"Q3",TRUE,"Q4")</f>
        <v>Q1</v>
      </c>
      <c r="AN918" t="str">
        <f>+IFERROR(VLOOKUP(Tabla1[[#This Row],[CUENTA]],CTAS[],2,0),"OTROS")</f>
        <v>OTROS</v>
      </c>
      <c r="AO918">
        <v>1</v>
      </c>
      <c r="AP918" t="str">
        <f>+IFERROR(VLOOKUP(Tabla1[[#This Row],[EMPLEADO]],IS[],3,0),"OTROS")</f>
        <v>JUAREZ</v>
      </c>
      <c r="AQ918" t="str">
        <f>+IFERROR(VLOOKUP(Tabla1[[#This Row],[EMPLEADO]],IS[[NÓMINA]:[INGENIERO]],2,0),"OTROS")</f>
        <v>ALFREDO TORRES</v>
      </c>
    </row>
    <row r="919" spans="1:43" x14ac:dyDescent="0.25">
      <c r="A919" t="s">
        <v>36</v>
      </c>
      <c r="B919">
        <v>1</v>
      </c>
      <c r="C919" t="s">
        <v>1923</v>
      </c>
      <c r="D919" t="s">
        <v>38</v>
      </c>
      <c r="E919" t="s">
        <v>76</v>
      </c>
      <c r="F919" t="s">
        <v>1924</v>
      </c>
      <c r="G919" s="17" t="s">
        <v>1925</v>
      </c>
      <c r="H919" t="s">
        <v>691</v>
      </c>
      <c r="I919" t="s">
        <v>43</v>
      </c>
      <c r="J919" t="s">
        <v>8</v>
      </c>
      <c r="K919" t="s">
        <v>102</v>
      </c>
      <c r="L919" t="s">
        <v>1926</v>
      </c>
      <c r="M919" t="s">
        <v>640</v>
      </c>
      <c r="N919">
        <v>0</v>
      </c>
      <c r="O919" t="s">
        <v>47</v>
      </c>
      <c r="P919">
        <v>10</v>
      </c>
      <c r="Q919" t="s">
        <v>194</v>
      </c>
      <c r="R919" t="s">
        <v>63</v>
      </c>
      <c r="S919" t="s">
        <v>64</v>
      </c>
      <c r="T919" t="s">
        <v>51</v>
      </c>
      <c r="U919" t="s">
        <v>195</v>
      </c>
      <c r="V919">
        <v>0.6</v>
      </c>
      <c r="W919" s="1">
        <v>819</v>
      </c>
      <c r="X919">
        <v>1</v>
      </c>
      <c r="Y919">
        <v>1.6</v>
      </c>
      <c r="Z919">
        <v>5</v>
      </c>
      <c r="AA919">
        <v>0.32</v>
      </c>
      <c r="AB919" s="2">
        <v>0</v>
      </c>
      <c r="AC919" s="1">
        <v>0</v>
      </c>
      <c r="AD919" s="7">
        <v>43483</v>
      </c>
      <c r="AE919" s="7">
        <v>43486</v>
      </c>
      <c r="AF919">
        <v>1</v>
      </c>
      <c r="AG919" t="s">
        <v>53</v>
      </c>
      <c r="AH919" s="2">
        <v>0</v>
      </c>
      <c r="AI919" s="1">
        <v>0</v>
      </c>
      <c r="AJ919" s="1">
        <v>0</v>
      </c>
      <c r="AK919" s="6" t="str">
        <f>+IF(Tabla1[[#This Row],[REQUEST_TY]]="SR MANTENIMIENTO CORRECTIVO", "EMERGENCIA", "OTROS")</f>
        <v>EMERGENCIA</v>
      </c>
      <c r="AL919" s="6" t="str">
        <f>+_xlfn.IFS(Tabla1[[#This Row],[Veces obj]]&lt;=1,"0-1",Tabla1[[#This Row],[Veces obj]]&lt;=2,"1-2",Tabla1[[#This Row],[Veces obj]]&lt;=3,"2-3",TRUE,"&gt;3")</f>
        <v>0-1</v>
      </c>
      <c r="AM919" s="6" t="str">
        <f>+_xlfn.IFS(MONTH(Tabla1[[#This Row],[MES]])&lt;=3,"Q1",MONTH(Tabla1[[#This Row],[MES]])&lt;=6,"Q2",MONTH(Tabla1[[#This Row],[MES]])&lt;=9,"Q3",TRUE,"Q4")</f>
        <v>Q1</v>
      </c>
      <c r="AN919" t="str">
        <f>+IFERROR(VLOOKUP(Tabla1[[#This Row],[CUENTA]],CTAS[],2,0),"OTROS")</f>
        <v>OTROS</v>
      </c>
      <c r="AP919" t="str">
        <f>+IFERROR(VLOOKUP(Tabla1[[#This Row],[EMPLEADO]],IS[],3,0),"OTROS")</f>
        <v>OTROS</v>
      </c>
      <c r="AQ919" t="str">
        <f>+IFERROR(VLOOKUP(Tabla1[[#This Row],[EMPLEADO]],IS[[NÓMINA]:[INGENIERO]],2,0),"OTROS")</f>
        <v>OTROS</v>
      </c>
    </row>
    <row r="920" spans="1:43" x14ac:dyDescent="0.25">
      <c r="A920" t="s">
        <v>4444</v>
      </c>
      <c r="B920">
        <v>1</v>
      </c>
      <c r="C920" t="s">
        <v>5188</v>
      </c>
      <c r="D920" t="s">
        <v>38</v>
      </c>
      <c r="E920" t="s">
        <v>275</v>
      </c>
      <c r="F920" t="s">
        <v>5189</v>
      </c>
      <c r="G920" s="17" t="s">
        <v>1441</v>
      </c>
      <c r="H920" t="s">
        <v>568</v>
      </c>
      <c r="I920" t="s">
        <v>43</v>
      </c>
      <c r="J920" t="s">
        <v>8</v>
      </c>
      <c r="K920" t="s">
        <v>71</v>
      </c>
      <c r="L920" t="s">
        <v>1442</v>
      </c>
      <c r="M920" t="s">
        <v>932</v>
      </c>
      <c r="N920">
        <v>0</v>
      </c>
      <c r="O920" t="s">
        <v>47</v>
      </c>
      <c r="P920">
        <v>27</v>
      </c>
      <c r="Q920" t="s">
        <v>62</v>
      </c>
      <c r="R920" t="s">
        <v>95</v>
      </c>
      <c r="S920" t="s">
        <v>64</v>
      </c>
      <c r="T920" t="s">
        <v>51</v>
      </c>
      <c r="U920" t="s">
        <v>65</v>
      </c>
      <c r="V920">
        <v>0.8</v>
      </c>
      <c r="W920" s="1">
        <v>1092</v>
      </c>
      <c r="X920">
        <v>1</v>
      </c>
      <c r="Y920">
        <v>1.6</v>
      </c>
      <c r="Z920">
        <v>5</v>
      </c>
      <c r="AA920">
        <v>0.32</v>
      </c>
      <c r="AB920" s="2">
        <v>0</v>
      </c>
      <c r="AC920" s="1">
        <v>0</v>
      </c>
      <c r="AD920" s="7">
        <v>43503</v>
      </c>
      <c r="AE920" s="7">
        <v>43503</v>
      </c>
      <c r="AF920">
        <v>0</v>
      </c>
      <c r="AG920" t="s">
        <v>53</v>
      </c>
      <c r="AH920" s="2">
        <v>0</v>
      </c>
      <c r="AI920" s="1">
        <v>0</v>
      </c>
      <c r="AJ920" s="1">
        <v>0</v>
      </c>
      <c r="AK920" s="6" t="str">
        <f>+IF(Tabla1[[#This Row],[REQUEST_TY]]="SR MANTENIMIENTO CORRECTIVO", "EMERGENCIA", "OTROS")</f>
        <v>EMERGENCIA</v>
      </c>
      <c r="AL920" s="6" t="str">
        <f>+_xlfn.IFS(Tabla1[[#This Row],[Veces obj]]&lt;=1,"0-1",Tabla1[[#This Row],[Veces obj]]&lt;=2,"1-2",Tabla1[[#This Row],[Veces obj]]&lt;=3,"2-3",TRUE,"&gt;3")</f>
        <v>0-1</v>
      </c>
      <c r="AM920" s="6" t="str">
        <f>+_xlfn.IFS(MONTH(Tabla1[[#This Row],[MES]])&lt;=3,"Q1",MONTH(Tabla1[[#This Row],[MES]])&lt;=6,"Q2",MONTH(Tabla1[[#This Row],[MES]])&lt;=9,"Q3",TRUE,"Q4")</f>
        <v>Q1</v>
      </c>
      <c r="AN920" t="str">
        <f>+IFERROR(VLOOKUP(Tabla1[[#This Row],[CUENTA]],CTAS[],2,0),"OTROS")</f>
        <v>OTROS</v>
      </c>
      <c r="AP920" t="str">
        <f>+IFERROR(VLOOKUP(Tabla1[[#This Row],[EMPLEADO]],IS[],3,0),"OTROS")</f>
        <v>OTROS</v>
      </c>
      <c r="AQ920" t="str">
        <f>+IFERROR(VLOOKUP(Tabla1[[#This Row],[EMPLEADO]],IS[[NÓMINA]:[INGENIERO]],2,0),"OTROS")</f>
        <v>OTROS</v>
      </c>
    </row>
    <row r="921" spans="1:43" x14ac:dyDescent="0.25">
      <c r="A921" t="s">
        <v>4444</v>
      </c>
      <c r="B921">
        <v>1</v>
      </c>
      <c r="C921" t="s">
        <v>5279</v>
      </c>
      <c r="D921" t="s">
        <v>38</v>
      </c>
      <c r="E921" t="s">
        <v>76</v>
      </c>
      <c r="F921" t="s">
        <v>5280</v>
      </c>
      <c r="G921" s="17" t="s">
        <v>2690</v>
      </c>
      <c r="H921" t="s">
        <v>106</v>
      </c>
      <c r="I921" t="s">
        <v>43</v>
      </c>
      <c r="J921" t="s">
        <v>8</v>
      </c>
      <c r="K921" t="s">
        <v>59</v>
      </c>
      <c r="L921" t="s">
        <v>2692</v>
      </c>
      <c r="M921" t="s">
        <v>46</v>
      </c>
      <c r="N921">
        <v>0</v>
      </c>
      <c r="O921" t="s">
        <v>47</v>
      </c>
      <c r="P921">
        <v>3</v>
      </c>
      <c r="Q921" t="s">
        <v>388</v>
      </c>
      <c r="R921" t="s">
        <v>63</v>
      </c>
      <c r="S921" t="s">
        <v>64</v>
      </c>
      <c r="T921" t="s">
        <v>51</v>
      </c>
      <c r="U921" t="s">
        <v>389</v>
      </c>
      <c r="V921">
        <v>0</v>
      </c>
      <c r="W921" s="1">
        <v>0</v>
      </c>
      <c r="X921">
        <v>1</v>
      </c>
      <c r="Y921">
        <v>1.6</v>
      </c>
      <c r="Z921">
        <v>5</v>
      </c>
      <c r="AA921">
        <v>0.32</v>
      </c>
      <c r="AB921" s="2">
        <v>0</v>
      </c>
      <c r="AC921" s="1">
        <v>0</v>
      </c>
      <c r="AD921" s="7">
        <v>43503</v>
      </c>
      <c r="AE921" s="7">
        <v>43503</v>
      </c>
      <c r="AF921">
        <v>0</v>
      </c>
      <c r="AG921" t="s">
        <v>53</v>
      </c>
      <c r="AH921" s="2">
        <v>0</v>
      </c>
      <c r="AI921" s="1">
        <v>0</v>
      </c>
      <c r="AJ921" s="1">
        <v>0</v>
      </c>
      <c r="AK921" s="6" t="str">
        <f>+IF(Tabla1[[#This Row],[REQUEST_TY]]="SR MANTENIMIENTO CORRECTIVO", "EMERGENCIA", "OTROS")</f>
        <v>EMERGENCIA</v>
      </c>
      <c r="AL921" s="6" t="str">
        <f>+_xlfn.IFS(Tabla1[[#This Row],[Veces obj]]&lt;=1,"0-1",Tabla1[[#This Row],[Veces obj]]&lt;=2,"1-2",Tabla1[[#This Row],[Veces obj]]&lt;=3,"2-3",TRUE,"&gt;3")</f>
        <v>0-1</v>
      </c>
      <c r="AM921" s="6" t="str">
        <f>+_xlfn.IFS(MONTH(Tabla1[[#This Row],[MES]])&lt;=3,"Q1",MONTH(Tabla1[[#This Row],[MES]])&lt;=6,"Q2",MONTH(Tabla1[[#This Row],[MES]])&lt;=9,"Q3",TRUE,"Q4")</f>
        <v>Q1</v>
      </c>
      <c r="AN921" t="str">
        <f>+IFERROR(VLOOKUP(Tabla1[[#This Row],[CUENTA]],CTAS[],2,0),"OTROS")</f>
        <v>OTROS</v>
      </c>
      <c r="AP921" t="str">
        <f>+IFERROR(VLOOKUP(Tabla1[[#This Row],[EMPLEADO]],IS[],3,0),"OTROS")</f>
        <v>OTROS</v>
      </c>
      <c r="AQ921" t="str">
        <f>+IFERROR(VLOOKUP(Tabla1[[#This Row],[EMPLEADO]],IS[[NÓMINA]:[INGENIERO]],2,0),"OTROS")</f>
        <v>OTROS</v>
      </c>
    </row>
    <row r="922" spans="1:43" x14ac:dyDescent="0.25">
      <c r="A922" t="s">
        <v>4444</v>
      </c>
      <c r="B922">
        <v>1</v>
      </c>
      <c r="C922" t="s">
        <v>5730</v>
      </c>
      <c r="D922" t="s">
        <v>38</v>
      </c>
      <c r="E922" t="s">
        <v>558</v>
      </c>
      <c r="F922" t="s">
        <v>5731</v>
      </c>
      <c r="G922" s="17" t="s">
        <v>5732</v>
      </c>
      <c r="H922" t="s">
        <v>1572</v>
      </c>
      <c r="I922" t="s">
        <v>43</v>
      </c>
      <c r="J922" t="s">
        <v>8</v>
      </c>
      <c r="K922" t="s">
        <v>1434</v>
      </c>
      <c r="L922" t="s">
        <v>2169</v>
      </c>
      <c r="M922" t="s">
        <v>1436</v>
      </c>
      <c r="N922">
        <v>0</v>
      </c>
      <c r="O922" t="s">
        <v>47</v>
      </c>
      <c r="P922">
        <v>116</v>
      </c>
      <c r="Q922" t="s">
        <v>48</v>
      </c>
      <c r="R922" t="s">
        <v>95</v>
      </c>
      <c r="S922" t="s">
        <v>64</v>
      </c>
      <c r="T922" t="s">
        <v>51</v>
      </c>
      <c r="U922" t="s">
        <v>96</v>
      </c>
      <c r="V922">
        <v>1.1000000000000001</v>
      </c>
      <c r="W922" s="1">
        <v>1501.5000000000002</v>
      </c>
      <c r="X922">
        <v>1</v>
      </c>
      <c r="Y922">
        <v>1.6</v>
      </c>
      <c r="Z922">
        <v>5</v>
      </c>
      <c r="AA922">
        <v>0.32</v>
      </c>
      <c r="AB922" s="2">
        <v>0</v>
      </c>
      <c r="AC922" s="1">
        <v>0</v>
      </c>
      <c r="AD922" s="7">
        <v>43508</v>
      </c>
      <c r="AE922" s="7">
        <v>43508</v>
      </c>
      <c r="AF922">
        <v>0</v>
      </c>
      <c r="AG922" t="s">
        <v>53</v>
      </c>
      <c r="AH922" s="2">
        <v>0</v>
      </c>
      <c r="AI922" s="1">
        <v>0</v>
      </c>
      <c r="AJ922" s="1">
        <v>0</v>
      </c>
      <c r="AK922" s="6" t="str">
        <f>+IF(Tabla1[[#This Row],[REQUEST_TY]]="SR MANTENIMIENTO CORRECTIVO", "EMERGENCIA", "OTROS")</f>
        <v>EMERGENCIA</v>
      </c>
      <c r="AL922" s="6" t="str">
        <f>+_xlfn.IFS(Tabla1[[#This Row],[Veces obj]]&lt;=1,"0-1",Tabla1[[#This Row],[Veces obj]]&lt;=2,"1-2",Tabla1[[#This Row],[Veces obj]]&lt;=3,"2-3",TRUE,"&gt;3")</f>
        <v>0-1</v>
      </c>
      <c r="AM922" s="6" t="str">
        <f>+_xlfn.IFS(MONTH(Tabla1[[#This Row],[MES]])&lt;=3,"Q1",MONTH(Tabla1[[#This Row],[MES]])&lt;=6,"Q2",MONTH(Tabla1[[#This Row],[MES]])&lt;=9,"Q3",TRUE,"Q4")</f>
        <v>Q1</v>
      </c>
      <c r="AN922" t="str">
        <f>+IFERROR(VLOOKUP(Tabla1[[#This Row],[CUENTA]],CTAS[],2,0),"OTROS")</f>
        <v>OTROS</v>
      </c>
      <c r="AP922" t="str">
        <f>+IFERROR(VLOOKUP(Tabla1[[#This Row],[EMPLEADO]],IS[],3,0),"OTROS")</f>
        <v>OTROS</v>
      </c>
      <c r="AQ922" t="str">
        <f>+IFERROR(VLOOKUP(Tabla1[[#This Row],[EMPLEADO]],IS[[NÓMINA]:[INGENIERO]],2,0),"OTROS")</f>
        <v>OTROS</v>
      </c>
    </row>
    <row r="923" spans="1:43" x14ac:dyDescent="0.25">
      <c r="A923" t="s">
        <v>4444</v>
      </c>
      <c r="B923">
        <v>1</v>
      </c>
      <c r="C923" t="s">
        <v>6657</v>
      </c>
      <c r="D923" t="s">
        <v>38</v>
      </c>
      <c r="E923" t="s">
        <v>332</v>
      </c>
      <c r="F923" t="s">
        <v>6658</v>
      </c>
      <c r="G923" s="17" t="s">
        <v>6659</v>
      </c>
      <c r="H923" t="s">
        <v>253</v>
      </c>
      <c r="I923" t="s">
        <v>43</v>
      </c>
      <c r="J923" t="s">
        <v>8</v>
      </c>
      <c r="K923" t="s">
        <v>59</v>
      </c>
      <c r="L923" t="s">
        <v>687</v>
      </c>
      <c r="M923" t="s">
        <v>649</v>
      </c>
      <c r="N923">
        <v>0</v>
      </c>
      <c r="O923" t="s">
        <v>47</v>
      </c>
      <c r="P923">
        <v>213</v>
      </c>
      <c r="Q923" t="s">
        <v>48</v>
      </c>
      <c r="R923" t="s">
        <v>317</v>
      </c>
      <c r="S923" t="s">
        <v>318</v>
      </c>
      <c r="T923" t="s">
        <v>51</v>
      </c>
      <c r="U923" t="s">
        <v>353</v>
      </c>
      <c r="V923">
        <v>1.1499999999999999</v>
      </c>
      <c r="W923" s="1">
        <v>1808.95</v>
      </c>
      <c r="X923">
        <v>1</v>
      </c>
      <c r="Y923">
        <v>1.28</v>
      </c>
      <c r="Z923">
        <v>4</v>
      </c>
      <c r="AA923">
        <v>0.32</v>
      </c>
      <c r="AB923" s="2">
        <v>0</v>
      </c>
      <c r="AC923" s="1">
        <v>0</v>
      </c>
      <c r="AD923" s="7">
        <v>43516</v>
      </c>
      <c r="AE923" s="7">
        <v>43516</v>
      </c>
      <c r="AF923">
        <v>0</v>
      </c>
      <c r="AG923" t="s">
        <v>53</v>
      </c>
      <c r="AH923" s="2">
        <v>0</v>
      </c>
      <c r="AI923" s="1">
        <v>0</v>
      </c>
      <c r="AJ923" s="1">
        <v>0</v>
      </c>
      <c r="AK923" s="6" t="str">
        <f>+IF(Tabla1[[#This Row],[REQUEST_TY]]="SR MANTENIMIENTO CORRECTIVO", "EMERGENCIA", "OTROS")</f>
        <v>EMERGENCIA</v>
      </c>
      <c r="AL923" s="6" t="str">
        <f>+_xlfn.IFS(Tabla1[[#This Row],[Veces obj]]&lt;=1,"0-1",Tabla1[[#This Row],[Veces obj]]&lt;=2,"1-2",Tabla1[[#This Row],[Veces obj]]&lt;=3,"2-3",TRUE,"&gt;3")</f>
        <v>0-1</v>
      </c>
      <c r="AM923" s="6" t="str">
        <f>+_xlfn.IFS(MONTH(Tabla1[[#This Row],[MES]])&lt;=3,"Q1",MONTH(Tabla1[[#This Row],[MES]])&lt;=6,"Q2",MONTH(Tabla1[[#This Row],[MES]])&lt;=9,"Q3",TRUE,"Q4")</f>
        <v>Q1</v>
      </c>
      <c r="AN923" t="str">
        <f>+IFERROR(VLOOKUP(Tabla1[[#This Row],[CUENTA]],CTAS[],2,0),"OTROS")</f>
        <v>OTROS</v>
      </c>
      <c r="AP923" t="str">
        <f>+IFERROR(VLOOKUP(Tabla1[[#This Row],[EMPLEADO]],IS[],3,0),"OTROS")</f>
        <v>OTROS</v>
      </c>
      <c r="AQ923" t="str">
        <f>+IFERROR(VLOOKUP(Tabla1[[#This Row],[EMPLEADO]],IS[[NÓMINA]:[INGENIERO]],2,0),"OTROS")</f>
        <v>OTROS</v>
      </c>
    </row>
    <row r="924" spans="1:43" x14ac:dyDescent="0.25">
      <c r="A924" t="s">
        <v>36</v>
      </c>
      <c r="B924">
        <v>1</v>
      </c>
      <c r="C924" t="s">
        <v>1927</v>
      </c>
      <c r="D924" t="s">
        <v>38</v>
      </c>
      <c r="E924" t="s">
        <v>98</v>
      </c>
      <c r="F924" t="s">
        <v>1928</v>
      </c>
      <c r="G924" s="17" t="s">
        <v>1929</v>
      </c>
      <c r="H924" t="s">
        <v>246</v>
      </c>
      <c r="I924" t="s">
        <v>43</v>
      </c>
      <c r="J924" t="s">
        <v>8</v>
      </c>
      <c r="K924" t="s">
        <v>102</v>
      </c>
      <c r="L924" t="s">
        <v>1930</v>
      </c>
      <c r="M924" t="s">
        <v>1510</v>
      </c>
      <c r="N924">
        <v>0</v>
      </c>
      <c r="O924" t="s">
        <v>105</v>
      </c>
      <c r="P924">
        <v>66</v>
      </c>
      <c r="Q924" t="s">
        <v>48</v>
      </c>
      <c r="R924" t="s">
        <v>63</v>
      </c>
      <c r="S924" t="s">
        <v>64</v>
      </c>
      <c r="T924" t="s">
        <v>51</v>
      </c>
      <c r="U924" t="s">
        <v>96</v>
      </c>
      <c r="V924">
        <v>1.1000000000000001</v>
      </c>
      <c r="W924" s="1">
        <v>720.50000000000011</v>
      </c>
      <c r="X924">
        <v>1</v>
      </c>
      <c r="Y924">
        <v>1.61</v>
      </c>
      <c r="Z924">
        <v>5</v>
      </c>
      <c r="AA924">
        <v>0.32200000000000001</v>
      </c>
      <c r="AB924" s="2">
        <v>0</v>
      </c>
      <c r="AC924" s="1">
        <v>0</v>
      </c>
      <c r="AD924" s="7">
        <v>43482</v>
      </c>
      <c r="AE924" s="7">
        <v>43483</v>
      </c>
      <c r="AF924">
        <v>1</v>
      </c>
      <c r="AG924" t="s">
        <v>53</v>
      </c>
      <c r="AH924" s="2">
        <v>0</v>
      </c>
      <c r="AI924" s="1">
        <v>0</v>
      </c>
      <c r="AJ924" s="1">
        <v>0</v>
      </c>
      <c r="AK924" s="6" t="str">
        <f>+IF(Tabla1[[#This Row],[REQUEST_TY]]="SR MANTENIMIENTO CORRECTIVO", "EMERGENCIA", "OTROS")</f>
        <v>EMERGENCIA</v>
      </c>
      <c r="AL924" s="6" t="str">
        <f>+_xlfn.IFS(Tabla1[[#This Row],[Veces obj]]&lt;=1,"0-1",Tabla1[[#This Row],[Veces obj]]&lt;=2,"1-2",Tabla1[[#This Row],[Veces obj]]&lt;=3,"2-3",TRUE,"&gt;3")</f>
        <v>0-1</v>
      </c>
      <c r="AM924" s="6" t="str">
        <f>+_xlfn.IFS(MONTH(Tabla1[[#This Row],[MES]])&lt;=3,"Q1",MONTH(Tabla1[[#This Row],[MES]])&lt;=6,"Q2",MONTH(Tabla1[[#This Row],[MES]])&lt;=9,"Q3",TRUE,"Q4")</f>
        <v>Q1</v>
      </c>
      <c r="AN924" t="str">
        <f>+IFERROR(VLOOKUP(Tabla1[[#This Row],[CUENTA]],CTAS[],2,0),"OTROS")</f>
        <v>OTROS</v>
      </c>
      <c r="AP924" t="str">
        <f>+IFERROR(VLOOKUP(Tabla1[[#This Row],[EMPLEADO]],IS[],3,0),"OTROS")</f>
        <v>OTROS</v>
      </c>
      <c r="AQ924" t="str">
        <f>+IFERROR(VLOOKUP(Tabla1[[#This Row],[EMPLEADO]],IS[[NÓMINA]:[INGENIERO]],2,0),"OTROS")</f>
        <v>OTROS</v>
      </c>
    </row>
    <row r="925" spans="1:43" x14ac:dyDescent="0.25">
      <c r="A925" t="s">
        <v>4444</v>
      </c>
      <c r="B925">
        <v>1</v>
      </c>
      <c r="C925" t="s">
        <v>6655</v>
      </c>
      <c r="D925" t="s">
        <v>38</v>
      </c>
      <c r="E925" t="s">
        <v>39</v>
      </c>
      <c r="F925" t="s">
        <v>6656</v>
      </c>
      <c r="G925" s="17" t="s">
        <v>3586</v>
      </c>
      <c r="H925" t="s">
        <v>42</v>
      </c>
      <c r="I925" t="s">
        <v>43</v>
      </c>
      <c r="J925" t="s">
        <v>8</v>
      </c>
      <c r="K925" t="s">
        <v>798</v>
      </c>
      <c r="L925" t="s">
        <v>1729</v>
      </c>
      <c r="M925" t="s">
        <v>131</v>
      </c>
      <c r="N925">
        <v>1</v>
      </c>
      <c r="O925" t="s">
        <v>47</v>
      </c>
      <c r="P925">
        <v>2637</v>
      </c>
      <c r="Q925" t="s">
        <v>48</v>
      </c>
      <c r="R925" t="s">
        <v>49</v>
      </c>
      <c r="S925" t="s">
        <v>50</v>
      </c>
      <c r="T925" t="s">
        <v>51</v>
      </c>
      <c r="U925" t="s">
        <v>52</v>
      </c>
      <c r="V925">
        <v>1.05</v>
      </c>
      <c r="W925" s="1">
        <v>0</v>
      </c>
      <c r="X925">
        <v>1</v>
      </c>
      <c r="Y925">
        <v>1.61</v>
      </c>
      <c r="Z925">
        <v>5</v>
      </c>
      <c r="AA925">
        <v>0.32200000000000001</v>
      </c>
      <c r="AB925" s="2">
        <v>0</v>
      </c>
      <c r="AC925" s="1">
        <v>0</v>
      </c>
      <c r="AD925" s="7">
        <v>43515</v>
      </c>
      <c r="AE925" s="7">
        <v>43516</v>
      </c>
      <c r="AF925">
        <v>1</v>
      </c>
      <c r="AG925" t="s">
        <v>53</v>
      </c>
      <c r="AH925" s="2">
        <v>0</v>
      </c>
      <c r="AI925" s="1">
        <v>0</v>
      </c>
      <c r="AJ925" s="1">
        <v>0</v>
      </c>
      <c r="AK925" s="6" t="str">
        <f>+IF(Tabla1[[#This Row],[REQUEST_TY]]="SR MANTENIMIENTO CORRECTIVO", "EMERGENCIA", "OTROS")</f>
        <v>EMERGENCIA</v>
      </c>
      <c r="AL925" s="6" t="str">
        <f>+_xlfn.IFS(Tabla1[[#This Row],[Veces obj]]&lt;=1,"0-1",Tabla1[[#This Row],[Veces obj]]&lt;=2,"1-2",Tabla1[[#This Row],[Veces obj]]&lt;=3,"2-3",TRUE,"&gt;3")</f>
        <v>0-1</v>
      </c>
      <c r="AM925" s="6" t="str">
        <f>+_xlfn.IFS(MONTH(Tabla1[[#This Row],[MES]])&lt;=3,"Q1",MONTH(Tabla1[[#This Row],[MES]])&lt;=6,"Q2",MONTH(Tabla1[[#This Row],[MES]])&lt;=9,"Q3",TRUE,"Q4")</f>
        <v>Q1</v>
      </c>
      <c r="AN925" t="str">
        <f>+IFERROR(VLOOKUP(Tabla1[[#This Row],[CUENTA]],CTAS[],2,0),"OTROS")</f>
        <v>OTROS</v>
      </c>
      <c r="AP925" t="str">
        <f>+IFERROR(VLOOKUP(Tabla1[[#This Row],[EMPLEADO]],IS[],3,0),"OTROS")</f>
        <v>OTROS</v>
      </c>
      <c r="AQ925" t="str">
        <f>+IFERROR(VLOOKUP(Tabla1[[#This Row],[EMPLEADO]],IS[[NÓMINA]:[INGENIERO]],2,0),"OTROS")</f>
        <v>OTROS</v>
      </c>
    </row>
    <row r="926" spans="1:43" x14ac:dyDescent="0.25">
      <c r="A926" t="s">
        <v>36</v>
      </c>
      <c r="B926">
        <v>1</v>
      </c>
      <c r="C926" t="s">
        <v>1931</v>
      </c>
      <c r="D926" t="s">
        <v>38</v>
      </c>
      <c r="E926" t="s">
        <v>55</v>
      </c>
      <c r="F926" t="s">
        <v>1932</v>
      </c>
      <c r="G926" s="17" t="s">
        <v>573</v>
      </c>
      <c r="H926" t="s">
        <v>574</v>
      </c>
      <c r="I926" t="s">
        <v>43</v>
      </c>
      <c r="J926" t="s">
        <v>8</v>
      </c>
      <c r="K926" t="s">
        <v>59</v>
      </c>
      <c r="L926" t="s">
        <v>575</v>
      </c>
      <c r="M926" t="s">
        <v>576</v>
      </c>
      <c r="N926">
        <v>0</v>
      </c>
      <c r="O926" t="s">
        <v>47</v>
      </c>
      <c r="P926">
        <v>6</v>
      </c>
      <c r="Q926" t="s">
        <v>207</v>
      </c>
      <c r="R926" t="s">
        <v>63</v>
      </c>
      <c r="S926" t="s">
        <v>64</v>
      </c>
      <c r="T926" t="s">
        <v>208</v>
      </c>
      <c r="U926" t="s">
        <v>209</v>
      </c>
      <c r="V926">
        <v>0</v>
      </c>
      <c r="W926" s="1">
        <v>0</v>
      </c>
      <c r="X926">
        <v>1</v>
      </c>
      <c r="Y926">
        <v>2.9</v>
      </c>
      <c r="Z926">
        <v>9</v>
      </c>
      <c r="AA926">
        <v>0.32222222222222219</v>
      </c>
      <c r="AB926" s="2">
        <v>0</v>
      </c>
      <c r="AC926" s="1">
        <v>0</v>
      </c>
      <c r="AD926" s="7">
        <v>43493</v>
      </c>
      <c r="AE926" s="7">
        <v>43493</v>
      </c>
      <c r="AF926">
        <v>0</v>
      </c>
      <c r="AG926" t="s">
        <v>53</v>
      </c>
      <c r="AH926" s="2">
        <v>0</v>
      </c>
      <c r="AI926" s="1">
        <v>0</v>
      </c>
      <c r="AJ926" s="1">
        <v>0</v>
      </c>
      <c r="AK926" s="6" t="str">
        <f>+IF(Tabla1[[#This Row],[REQUEST_TY]]="SR MANTENIMIENTO CORRECTIVO", "EMERGENCIA", "OTROS")</f>
        <v>EMERGENCIA</v>
      </c>
      <c r="AL926" s="6" t="str">
        <f>+_xlfn.IFS(Tabla1[[#This Row],[Veces obj]]&lt;=1,"0-1",Tabla1[[#This Row],[Veces obj]]&lt;=2,"1-2",Tabla1[[#This Row],[Veces obj]]&lt;=3,"2-3",TRUE,"&gt;3")</f>
        <v>0-1</v>
      </c>
      <c r="AM926" s="6" t="str">
        <f>+_xlfn.IFS(MONTH(Tabla1[[#This Row],[MES]])&lt;=3,"Q1",MONTH(Tabla1[[#This Row],[MES]])&lt;=6,"Q2",MONTH(Tabla1[[#This Row],[MES]])&lt;=9,"Q3",TRUE,"Q4")</f>
        <v>Q1</v>
      </c>
      <c r="AN926" t="str">
        <f>+IFERROR(VLOOKUP(Tabla1[[#This Row],[CUENTA]],CTAS[],2,0),"OTROS")</f>
        <v>OTROS</v>
      </c>
      <c r="AP926" t="str">
        <f>+IFERROR(VLOOKUP(Tabla1[[#This Row],[EMPLEADO]],IS[],3,0),"OTROS")</f>
        <v>OTROS</v>
      </c>
      <c r="AQ926" t="str">
        <f>+IFERROR(VLOOKUP(Tabla1[[#This Row],[EMPLEADO]],IS[[NÓMINA]:[INGENIERO]],2,0),"OTROS")</f>
        <v>OTROS</v>
      </c>
    </row>
    <row r="927" spans="1:43" x14ac:dyDescent="0.25">
      <c r="A927" t="s">
        <v>36</v>
      </c>
      <c r="B927">
        <v>1</v>
      </c>
      <c r="C927" t="s">
        <v>1933</v>
      </c>
      <c r="D927" t="s">
        <v>38</v>
      </c>
      <c r="E927" t="s">
        <v>865</v>
      </c>
      <c r="F927" t="s">
        <v>705</v>
      </c>
      <c r="G927" s="17" t="s">
        <v>867</v>
      </c>
      <c r="H927" t="s">
        <v>868</v>
      </c>
      <c r="I927" t="s">
        <v>43</v>
      </c>
      <c r="J927" t="s">
        <v>8</v>
      </c>
      <c r="K927" t="s">
        <v>869</v>
      </c>
      <c r="L927" t="s">
        <v>870</v>
      </c>
      <c r="M927" t="s">
        <v>871</v>
      </c>
      <c r="N927">
        <v>1</v>
      </c>
      <c r="O927" t="s">
        <v>47</v>
      </c>
      <c r="P927">
        <v>11</v>
      </c>
      <c r="Q927" t="s">
        <v>194</v>
      </c>
      <c r="R927" t="s">
        <v>440</v>
      </c>
      <c r="S927" t="s">
        <v>139</v>
      </c>
      <c r="T927" t="s">
        <v>51</v>
      </c>
      <c r="U927" t="s">
        <v>224</v>
      </c>
      <c r="V927">
        <v>0.8</v>
      </c>
      <c r="W927" s="1">
        <v>0</v>
      </c>
      <c r="X927">
        <v>1</v>
      </c>
      <c r="Y927">
        <v>1.29</v>
      </c>
      <c r="Z927">
        <v>4</v>
      </c>
      <c r="AA927">
        <v>0.32250000000000001</v>
      </c>
      <c r="AB927" s="2">
        <v>0</v>
      </c>
      <c r="AC927" s="1">
        <v>0</v>
      </c>
      <c r="AD927" s="7">
        <v>43483</v>
      </c>
      <c r="AE927" s="7">
        <v>43486</v>
      </c>
      <c r="AF927">
        <v>1</v>
      </c>
      <c r="AG927" t="s">
        <v>53</v>
      </c>
      <c r="AH927" s="2">
        <v>0</v>
      </c>
      <c r="AI927" s="1">
        <v>0</v>
      </c>
      <c r="AJ927" s="1">
        <v>0</v>
      </c>
      <c r="AK927" s="6" t="str">
        <f>+IF(Tabla1[[#This Row],[REQUEST_TY]]="SR MANTENIMIENTO CORRECTIVO", "EMERGENCIA", "OTROS")</f>
        <v>EMERGENCIA</v>
      </c>
      <c r="AL927" s="6" t="str">
        <f>+_xlfn.IFS(Tabla1[[#This Row],[Veces obj]]&lt;=1,"0-1",Tabla1[[#This Row],[Veces obj]]&lt;=2,"1-2",Tabla1[[#This Row],[Veces obj]]&lt;=3,"2-3",TRUE,"&gt;3")</f>
        <v>0-1</v>
      </c>
      <c r="AM927" s="6" t="str">
        <f>+_xlfn.IFS(MONTH(Tabla1[[#This Row],[MES]])&lt;=3,"Q1",MONTH(Tabla1[[#This Row],[MES]])&lt;=6,"Q2",MONTH(Tabla1[[#This Row],[MES]])&lt;=9,"Q3",TRUE,"Q4")</f>
        <v>Q1</v>
      </c>
      <c r="AN927" t="str">
        <f>+IFERROR(VLOOKUP(Tabla1[[#This Row],[CUENTA]],CTAS[],2,0),"OTROS")</f>
        <v>OTROS</v>
      </c>
      <c r="AP927" t="str">
        <f>+IFERROR(VLOOKUP(Tabla1[[#This Row],[EMPLEADO]],IS[],3,0),"OTROS")</f>
        <v>OTROS</v>
      </c>
      <c r="AQ927" t="str">
        <f>+IFERROR(VLOOKUP(Tabla1[[#This Row],[EMPLEADO]],IS[[NÓMINA]:[INGENIERO]],2,0),"OTROS")</f>
        <v>OTROS</v>
      </c>
    </row>
    <row r="928" spans="1:43" x14ac:dyDescent="0.25">
      <c r="A928" t="s">
        <v>4444</v>
      </c>
      <c r="B928">
        <v>1</v>
      </c>
      <c r="C928" t="s">
        <v>5467</v>
      </c>
      <c r="D928" t="s">
        <v>38</v>
      </c>
      <c r="E928" t="s">
        <v>464</v>
      </c>
      <c r="F928" t="s">
        <v>5468</v>
      </c>
      <c r="G928" s="17" t="s">
        <v>1419</v>
      </c>
      <c r="H928" t="s">
        <v>297</v>
      </c>
      <c r="I928" t="s">
        <v>43</v>
      </c>
      <c r="J928" t="s">
        <v>8</v>
      </c>
      <c r="K928" t="s">
        <v>151</v>
      </c>
      <c r="L928" t="s">
        <v>1420</v>
      </c>
      <c r="M928" t="s">
        <v>1421</v>
      </c>
      <c r="N928">
        <v>0</v>
      </c>
      <c r="O928" t="s">
        <v>47</v>
      </c>
      <c r="P928">
        <v>17</v>
      </c>
      <c r="Q928" t="s">
        <v>62</v>
      </c>
      <c r="R928" t="s">
        <v>242</v>
      </c>
      <c r="S928" t="s">
        <v>64</v>
      </c>
      <c r="T928" t="s">
        <v>51</v>
      </c>
      <c r="U928" t="s">
        <v>65</v>
      </c>
      <c r="V928">
        <v>0.8</v>
      </c>
      <c r="W928" s="1">
        <v>1092</v>
      </c>
      <c r="X928">
        <v>1</v>
      </c>
      <c r="Y928">
        <v>0.77</v>
      </c>
      <c r="Z928">
        <v>5</v>
      </c>
      <c r="AA928">
        <v>0.154</v>
      </c>
      <c r="AB928" s="2">
        <v>0</v>
      </c>
      <c r="AC928" s="1">
        <v>0</v>
      </c>
      <c r="AD928" s="7">
        <v>43504</v>
      </c>
      <c r="AE928" s="7">
        <v>43507</v>
      </c>
      <c r="AF928">
        <v>1</v>
      </c>
      <c r="AG928" t="s">
        <v>53</v>
      </c>
      <c r="AH928" s="2">
        <v>0</v>
      </c>
      <c r="AI928" s="1">
        <v>0</v>
      </c>
      <c r="AJ928" s="1">
        <v>0</v>
      </c>
      <c r="AK928" s="6" t="str">
        <f>+IF(Tabla1[[#This Row],[REQUEST_TY]]="SR MANTENIMIENTO CORRECTIVO", "EMERGENCIA", "OTROS")</f>
        <v>EMERGENCIA</v>
      </c>
      <c r="AL928" s="6" t="str">
        <f>+_xlfn.IFS(Tabla1[[#This Row],[Veces obj]]&lt;=1,"0-1",Tabla1[[#This Row],[Veces obj]]&lt;=2,"1-2",Tabla1[[#This Row],[Veces obj]]&lt;=3,"2-3",TRUE,"&gt;3")</f>
        <v>0-1</v>
      </c>
      <c r="AM928" s="6" t="str">
        <f>+_xlfn.IFS(MONTH(Tabla1[[#This Row],[MES]])&lt;=3,"Q1",MONTH(Tabla1[[#This Row],[MES]])&lt;=6,"Q2",MONTH(Tabla1[[#This Row],[MES]])&lt;=9,"Q3",TRUE,"Q4")</f>
        <v>Q1</v>
      </c>
      <c r="AN928" t="str">
        <f>+IFERROR(VLOOKUP(Tabla1[[#This Row],[CUENTA]],CTAS[],2,0),"OTROS")</f>
        <v>HONEYWELL</v>
      </c>
      <c r="AO928">
        <v>1</v>
      </c>
      <c r="AP928" t="str">
        <f>+IFERROR(VLOOKUP(Tabla1[[#This Row],[EMPLEADO]],IS[],3,0),"OTROS")</f>
        <v>JUAREZ</v>
      </c>
      <c r="AQ928" t="str">
        <f>+IFERROR(VLOOKUP(Tabla1[[#This Row],[EMPLEADO]],IS[[NÓMINA]:[INGENIERO]],2,0),"OTROS")</f>
        <v>ALFREDO TORRES</v>
      </c>
    </row>
    <row r="929" spans="1:43" x14ac:dyDescent="0.25">
      <c r="A929" t="s">
        <v>4444</v>
      </c>
      <c r="B929">
        <v>1</v>
      </c>
      <c r="C929" t="s">
        <v>6478</v>
      </c>
      <c r="D929" t="s">
        <v>38</v>
      </c>
      <c r="E929" t="s">
        <v>373</v>
      </c>
      <c r="F929" t="s">
        <v>6479</v>
      </c>
      <c r="G929" s="17" t="s">
        <v>2714</v>
      </c>
      <c r="H929" t="s">
        <v>297</v>
      </c>
      <c r="I929" t="s">
        <v>43</v>
      </c>
      <c r="J929" t="s">
        <v>8</v>
      </c>
      <c r="K929" t="s">
        <v>151</v>
      </c>
      <c r="L929" t="s">
        <v>152</v>
      </c>
      <c r="M929" t="s">
        <v>73</v>
      </c>
      <c r="N929">
        <v>0</v>
      </c>
      <c r="O929" t="s">
        <v>47</v>
      </c>
      <c r="P929">
        <v>24</v>
      </c>
      <c r="Q929" t="s">
        <v>62</v>
      </c>
      <c r="R929" t="s">
        <v>153</v>
      </c>
      <c r="S929" t="s">
        <v>50</v>
      </c>
      <c r="T929" t="s">
        <v>51</v>
      </c>
      <c r="U929" t="s">
        <v>154</v>
      </c>
      <c r="V929">
        <v>0.6</v>
      </c>
      <c r="W929" s="1">
        <v>429.00000000000006</v>
      </c>
      <c r="X929">
        <v>1</v>
      </c>
      <c r="Y929">
        <v>0.8</v>
      </c>
      <c r="Z929">
        <v>5</v>
      </c>
      <c r="AA929">
        <v>0.16</v>
      </c>
      <c r="AB929" s="2">
        <v>0</v>
      </c>
      <c r="AC929" s="1">
        <v>0</v>
      </c>
      <c r="AD929" s="7">
        <v>43514</v>
      </c>
      <c r="AE929" s="7">
        <v>43515</v>
      </c>
      <c r="AF929">
        <v>1</v>
      </c>
      <c r="AG929" t="s">
        <v>53</v>
      </c>
      <c r="AH929" s="2">
        <v>0</v>
      </c>
      <c r="AI929" s="1">
        <v>0</v>
      </c>
      <c r="AJ929" s="1">
        <v>0</v>
      </c>
      <c r="AK929" s="6" t="str">
        <f>+IF(Tabla1[[#This Row],[REQUEST_TY]]="SR MANTENIMIENTO CORRECTIVO", "EMERGENCIA", "OTROS")</f>
        <v>EMERGENCIA</v>
      </c>
      <c r="AL929" s="6" t="str">
        <f>+_xlfn.IFS(Tabla1[[#This Row],[Veces obj]]&lt;=1,"0-1",Tabla1[[#This Row],[Veces obj]]&lt;=2,"1-2",Tabla1[[#This Row],[Veces obj]]&lt;=3,"2-3",TRUE,"&gt;3")</f>
        <v>0-1</v>
      </c>
      <c r="AM929" s="6" t="str">
        <f>+_xlfn.IFS(MONTH(Tabla1[[#This Row],[MES]])&lt;=3,"Q1",MONTH(Tabla1[[#This Row],[MES]])&lt;=6,"Q2",MONTH(Tabla1[[#This Row],[MES]])&lt;=9,"Q3",TRUE,"Q4")</f>
        <v>Q1</v>
      </c>
      <c r="AN929" t="str">
        <f>+IFERROR(VLOOKUP(Tabla1[[#This Row],[CUENTA]],CTAS[],2,0),"OTROS")</f>
        <v>HONEYWELL</v>
      </c>
      <c r="AO929">
        <v>1</v>
      </c>
      <c r="AP929" t="str">
        <f>+IFERROR(VLOOKUP(Tabla1[[#This Row],[EMPLEADO]],IS[],3,0),"OTROS")</f>
        <v>JUAREZ</v>
      </c>
      <c r="AQ929" t="str">
        <f>+IFERROR(VLOOKUP(Tabla1[[#This Row],[EMPLEADO]],IS[[NÓMINA]:[INGENIERO]],2,0),"OTROS")</f>
        <v>ALFREDO TORRES</v>
      </c>
    </row>
    <row r="930" spans="1:43" x14ac:dyDescent="0.25">
      <c r="A930" t="s">
        <v>4444</v>
      </c>
      <c r="B930">
        <v>1</v>
      </c>
      <c r="C930" t="s">
        <v>5535</v>
      </c>
      <c r="D930" t="s">
        <v>38</v>
      </c>
      <c r="E930" t="s">
        <v>535</v>
      </c>
      <c r="F930" t="s">
        <v>5536</v>
      </c>
      <c r="G930" s="17" t="s">
        <v>5537</v>
      </c>
      <c r="H930" t="s">
        <v>409</v>
      </c>
      <c r="I930" t="s">
        <v>43</v>
      </c>
      <c r="J930" t="s">
        <v>8</v>
      </c>
      <c r="K930" t="s">
        <v>966</v>
      </c>
      <c r="L930" t="s">
        <v>5538</v>
      </c>
      <c r="M930" t="s">
        <v>411</v>
      </c>
      <c r="N930">
        <v>0</v>
      </c>
      <c r="O930" t="s">
        <v>47</v>
      </c>
      <c r="P930">
        <v>2626</v>
      </c>
      <c r="Q930" t="s">
        <v>48</v>
      </c>
      <c r="R930" t="s">
        <v>49</v>
      </c>
      <c r="S930" t="s">
        <v>50</v>
      </c>
      <c r="T930" t="s">
        <v>51</v>
      </c>
      <c r="U930" t="s">
        <v>52</v>
      </c>
      <c r="V930">
        <v>1.05</v>
      </c>
      <c r="W930" s="1">
        <v>750.75000000000011</v>
      </c>
      <c r="X930">
        <v>1</v>
      </c>
      <c r="Y930">
        <v>1.62</v>
      </c>
      <c r="Z930">
        <v>5</v>
      </c>
      <c r="AA930">
        <v>0.32400000000000001</v>
      </c>
      <c r="AB930" s="2">
        <v>0</v>
      </c>
      <c r="AC930" s="1">
        <v>0</v>
      </c>
      <c r="AD930" s="7">
        <v>43507</v>
      </c>
      <c r="AE930" s="7">
        <v>43507</v>
      </c>
      <c r="AF930">
        <v>0</v>
      </c>
      <c r="AG930" t="s">
        <v>53</v>
      </c>
      <c r="AH930" s="2">
        <v>0</v>
      </c>
      <c r="AI930" s="1">
        <v>0</v>
      </c>
      <c r="AJ930" s="1">
        <v>0</v>
      </c>
      <c r="AK930" s="6" t="str">
        <f>+IF(Tabla1[[#This Row],[REQUEST_TY]]="SR MANTENIMIENTO CORRECTIVO", "EMERGENCIA", "OTROS")</f>
        <v>EMERGENCIA</v>
      </c>
      <c r="AL930" s="6" t="str">
        <f>+_xlfn.IFS(Tabla1[[#This Row],[Veces obj]]&lt;=1,"0-1",Tabla1[[#This Row],[Veces obj]]&lt;=2,"1-2",Tabla1[[#This Row],[Veces obj]]&lt;=3,"2-3",TRUE,"&gt;3")</f>
        <v>0-1</v>
      </c>
      <c r="AM930" s="6" t="str">
        <f>+_xlfn.IFS(MONTH(Tabla1[[#This Row],[MES]])&lt;=3,"Q1",MONTH(Tabla1[[#This Row],[MES]])&lt;=6,"Q2",MONTH(Tabla1[[#This Row],[MES]])&lt;=9,"Q3",TRUE,"Q4")</f>
        <v>Q1</v>
      </c>
      <c r="AN930" t="str">
        <f>+IFERROR(VLOOKUP(Tabla1[[#This Row],[CUENTA]],CTAS[],2,0),"OTROS")</f>
        <v>OTROS</v>
      </c>
      <c r="AP930" t="str">
        <f>+IFERROR(VLOOKUP(Tabla1[[#This Row],[EMPLEADO]],IS[],3,0),"OTROS")</f>
        <v>OTROS</v>
      </c>
      <c r="AQ930" t="str">
        <f>+IFERROR(VLOOKUP(Tabla1[[#This Row],[EMPLEADO]],IS[[NÓMINA]:[INGENIERO]],2,0),"OTROS")</f>
        <v>OTROS</v>
      </c>
    </row>
    <row r="931" spans="1:43" x14ac:dyDescent="0.25">
      <c r="A931" t="s">
        <v>36</v>
      </c>
      <c r="B931">
        <v>1</v>
      </c>
      <c r="C931" t="s">
        <v>1938</v>
      </c>
      <c r="D931" t="s">
        <v>38</v>
      </c>
      <c r="E931" t="s">
        <v>725</v>
      </c>
      <c r="F931" t="s">
        <v>1939</v>
      </c>
      <c r="G931" s="17" t="s">
        <v>1940</v>
      </c>
      <c r="H931" t="s">
        <v>79</v>
      </c>
      <c r="I931" t="s">
        <v>43</v>
      </c>
      <c r="J931" t="s">
        <v>8</v>
      </c>
      <c r="K931" t="s">
        <v>59</v>
      </c>
      <c r="L931" t="s">
        <v>1941</v>
      </c>
      <c r="M931" t="s">
        <v>530</v>
      </c>
      <c r="N931">
        <v>0</v>
      </c>
      <c r="O931" t="s">
        <v>47</v>
      </c>
      <c r="P931">
        <v>32</v>
      </c>
      <c r="Q931" t="s">
        <v>82</v>
      </c>
      <c r="R931" t="s">
        <v>223</v>
      </c>
      <c r="S931" t="s">
        <v>139</v>
      </c>
      <c r="T931" t="s">
        <v>51</v>
      </c>
      <c r="U931" t="s">
        <v>140</v>
      </c>
      <c r="V931">
        <v>1.1000000000000001</v>
      </c>
      <c r="W931" s="1">
        <v>1730.3000000000004</v>
      </c>
      <c r="X931">
        <v>1</v>
      </c>
      <c r="Y931">
        <v>1.3</v>
      </c>
      <c r="Z931">
        <v>4</v>
      </c>
      <c r="AA931">
        <v>0.32500000000000001</v>
      </c>
      <c r="AB931" s="2">
        <v>0</v>
      </c>
      <c r="AC931" s="1">
        <v>0</v>
      </c>
      <c r="AD931" s="7">
        <v>43479</v>
      </c>
      <c r="AE931" s="7">
        <v>43479</v>
      </c>
      <c r="AF931">
        <v>0</v>
      </c>
      <c r="AG931" t="s">
        <v>53</v>
      </c>
      <c r="AH931" s="2">
        <v>0</v>
      </c>
      <c r="AI931" s="1">
        <v>0</v>
      </c>
      <c r="AJ931" s="1">
        <v>0</v>
      </c>
      <c r="AK931" s="6" t="str">
        <f>+IF(Tabla1[[#This Row],[REQUEST_TY]]="SR MANTENIMIENTO CORRECTIVO", "EMERGENCIA", "OTROS")</f>
        <v>EMERGENCIA</v>
      </c>
      <c r="AL931" s="6" t="str">
        <f>+_xlfn.IFS(Tabla1[[#This Row],[Veces obj]]&lt;=1,"0-1",Tabla1[[#This Row],[Veces obj]]&lt;=2,"1-2",Tabla1[[#This Row],[Veces obj]]&lt;=3,"2-3",TRUE,"&gt;3")</f>
        <v>0-1</v>
      </c>
      <c r="AM931" s="6" t="str">
        <f>+_xlfn.IFS(MONTH(Tabla1[[#This Row],[MES]])&lt;=3,"Q1",MONTH(Tabla1[[#This Row],[MES]])&lt;=6,"Q2",MONTH(Tabla1[[#This Row],[MES]])&lt;=9,"Q3",TRUE,"Q4")</f>
        <v>Q1</v>
      </c>
      <c r="AN931" t="str">
        <f>+IFERROR(VLOOKUP(Tabla1[[#This Row],[CUENTA]],CTAS[],2,0),"OTROS")</f>
        <v>OTROS</v>
      </c>
      <c r="AP931" t="str">
        <f>+IFERROR(VLOOKUP(Tabla1[[#This Row],[EMPLEADO]],IS[],3,0),"OTROS")</f>
        <v>OTROS</v>
      </c>
      <c r="AQ931" t="str">
        <f>+IFERROR(VLOOKUP(Tabla1[[#This Row],[EMPLEADO]],IS[[NÓMINA]:[INGENIERO]],2,0),"OTROS")</f>
        <v>OTROS</v>
      </c>
    </row>
    <row r="932" spans="1:43" x14ac:dyDescent="0.25">
      <c r="A932" t="s">
        <v>36</v>
      </c>
      <c r="B932">
        <v>1</v>
      </c>
      <c r="C932" t="s">
        <v>1942</v>
      </c>
      <c r="D932" t="s">
        <v>38</v>
      </c>
      <c r="E932" t="s">
        <v>133</v>
      </c>
      <c r="F932" t="s">
        <v>1943</v>
      </c>
      <c r="G932" s="17" t="s">
        <v>1944</v>
      </c>
      <c r="H932" t="s">
        <v>136</v>
      </c>
      <c r="I932" t="s">
        <v>43</v>
      </c>
      <c r="J932" t="s">
        <v>8</v>
      </c>
      <c r="K932" t="s">
        <v>59</v>
      </c>
      <c r="L932" t="s">
        <v>1945</v>
      </c>
      <c r="M932" t="s">
        <v>736</v>
      </c>
      <c r="N932">
        <v>0</v>
      </c>
      <c r="O932" t="s">
        <v>47</v>
      </c>
      <c r="P932">
        <v>61</v>
      </c>
      <c r="Q932" t="s">
        <v>48</v>
      </c>
      <c r="R932" t="s">
        <v>138</v>
      </c>
      <c r="S932" t="s">
        <v>139</v>
      </c>
      <c r="T932" t="s">
        <v>51</v>
      </c>
      <c r="U932" t="s">
        <v>353</v>
      </c>
      <c r="V932">
        <v>1.1499999999999999</v>
      </c>
      <c r="W932" s="1">
        <v>1808.95</v>
      </c>
      <c r="X932">
        <v>1</v>
      </c>
      <c r="Y932">
        <v>1.3</v>
      </c>
      <c r="Z932">
        <v>4</v>
      </c>
      <c r="AA932">
        <v>0.32500000000000001</v>
      </c>
      <c r="AB932" s="2">
        <v>0</v>
      </c>
      <c r="AC932" s="1">
        <v>0</v>
      </c>
      <c r="AD932" s="7">
        <v>43489</v>
      </c>
      <c r="AE932" s="7">
        <v>43489</v>
      </c>
      <c r="AF932">
        <v>0</v>
      </c>
      <c r="AG932" t="s">
        <v>53</v>
      </c>
      <c r="AH932" s="2">
        <v>0</v>
      </c>
      <c r="AI932" s="1">
        <v>0</v>
      </c>
      <c r="AJ932" s="1">
        <v>0</v>
      </c>
      <c r="AK932" s="6" t="str">
        <f>+IF(Tabla1[[#This Row],[REQUEST_TY]]="SR MANTENIMIENTO CORRECTIVO", "EMERGENCIA", "OTROS")</f>
        <v>EMERGENCIA</v>
      </c>
      <c r="AL932" s="6" t="str">
        <f>+_xlfn.IFS(Tabla1[[#This Row],[Veces obj]]&lt;=1,"0-1",Tabla1[[#This Row],[Veces obj]]&lt;=2,"1-2",Tabla1[[#This Row],[Veces obj]]&lt;=3,"2-3",TRUE,"&gt;3")</f>
        <v>0-1</v>
      </c>
      <c r="AM932" s="6" t="str">
        <f>+_xlfn.IFS(MONTH(Tabla1[[#This Row],[MES]])&lt;=3,"Q1",MONTH(Tabla1[[#This Row],[MES]])&lt;=6,"Q2",MONTH(Tabla1[[#This Row],[MES]])&lt;=9,"Q3",TRUE,"Q4")</f>
        <v>Q1</v>
      </c>
      <c r="AN932" t="str">
        <f>+IFERROR(VLOOKUP(Tabla1[[#This Row],[CUENTA]],CTAS[],2,0),"OTROS")</f>
        <v>OTROS</v>
      </c>
      <c r="AP932" t="str">
        <f>+IFERROR(VLOOKUP(Tabla1[[#This Row],[EMPLEADO]],IS[],3,0),"OTROS")</f>
        <v>OTROS</v>
      </c>
      <c r="AQ932" t="str">
        <f>+IFERROR(VLOOKUP(Tabla1[[#This Row],[EMPLEADO]],IS[[NÓMINA]:[INGENIERO]],2,0),"OTROS")</f>
        <v>OTROS</v>
      </c>
    </row>
    <row r="933" spans="1:43" x14ac:dyDescent="0.25">
      <c r="A933" t="s">
        <v>36</v>
      </c>
      <c r="B933">
        <v>1</v>
      </c>
      <c r="C933" t="s">
        <v>1946</v>
      </c>
      <c r="D933" t="s">
        <v>38</v>
      </c>
      <c r="E933" t="s">
        <v>258</v>
      </c>
      <c r="F933" t="s">
        <v>1947</v>
      </c>
      <c r="G933" s="17" t="s">
        <v>1948</v>
      </c>
      <c r="H933" t="s">
        <v>101</v>
      </c>
      <c r="I933" t="s">
        <v>43</v>
      </c>
      <c r="J933" t="s">
        <v>8</v>
      </c>
      <c r="K933" t="s">
        <v>102</v>
      </c>
      <c r="L933" t="s">
        <v>1917</v>
      </c>
      <c r="M933" t="s">
        <v>352</v>
      </c>
      <c r="N933">
        <v>0</v>
      </c>
      <c r="O933" t="s">
        <v>105</v>
      </c>
      <c r="P933">
        <v>35</v>
      </c>
      <c r="Q933" t="s">
        <v>82</v>
      </c>
      <c r="R933" t="s">
        <v>138</v>
      </c>
      <c r="S933" t="s">
        <v>139</v>
      </c>
      <c r="T933" t="s">
        <v>51</v>
      </c>
      <c r="U933" t="s">
        <v>140</v>
      </c>
      <c r="V933">
        <v>1.1000000000000001</v>
      </c>
      <c r="W933" s="1">
        <v>883.30000000000007</v>
      </c>
      <c r="X933">
        <v>1</v>
      </c>
      <c r="Y933">
        <v>1.3</v>
      </c>
      <c r="Z933">
        <v>4</v>
      </c>
      <c r="AA933">
        <v>0.32500000000000001</v>
      </c>
      <c r="AB933" s="2">
        <v>0</v>
      </c>
      <c r="AC933" s="1">
        <v>0</v>
      </c>
      <c r="AD933" s="7">
        <v>43496</v>
      </c>
      <c r="AE933" s="7">
        <v>43496</v>
      </c>
      <c r="AF933">
        <v>0</v>
      </c>
      <c r="AG933" t="s">
        <v>53</v>
      </c>
      <c r="AH933" s="2">
        <v>0</v>
      </c>
      <c r="AI933" s="1">
        <v>0</v>
      </c>
      <c r="AJ933" s="1">
        <v>0</v>
      </c>
      <c r="AK933" s="6" t="str">
        <f>+IF(Tabla1[[#This Row],[REQUEST_TY]]="SR MANTENIMIENTO CORRECTIVO", "EMERGENCIA", "OTROS")</f>
        <v>EMERGENCIA</v>
      </c>
      <c r="AL933" s="6" t="str">
        <f>+_xlfn.IFS(Tabla1[[#This Row],[Veces obj]]&lt;=1,"0-1",Tabla1[[#This Row],[Veces obj]]&lt;=2,"1-2",Tabla1[[#This Row],[Veces obj]]&lt;=3,"2-3",TRUE,"&gt;3")</f>
        <v>0-1</v>
      </c>
      <c r="AM933" s="6" t="str">
        <f>+_xlfn.IFS(MONTH(Tabla1[[#This Row],[MES]])&lt;=3,"Q1",MONTH(Tabla1[[#This Row],[MES]])&lt;=6,"Q2",MONTH(Tabla1[[#This Row],[MES]])&lt;=9,"Q3",TRUE,"Q4")</f>
        <v>Q1</v>
      </c>
      <c r="AN933" t="str">
        <f>+IFERROR(VLOOKUP(Tabla1[[#This Row],[CUENTA]],CTAS[],2,0),"OTROS")</f>
        <v>OTROS</v>
      </c>
      <c r="AP933" t="str">
        <f>+IFERROR(VLOOKUP(Tabla1[[#This Row],[EMPLEADO]],IS[],3,0),"OTROS")</f>
        <v>OTROS</v>
      </c>
      <c r="AQ933" t="str">
        <f>+IFERROR(VLOOKUP(Tabla1[[#This Row],[EMPLEADO]],IS[[NÓMINA]:[INGENIERO]],2,0),"OTROS")</f>
        <v>OTROS</v>
      </c>
    </row>
    <row r="934" spans="1:43" x14ac:dyDescent="0.25">
      <c r="A934" t="s">
        <v>4444</v>
      </c>
      <c r="B934">
        <v>1</v>
      </c>
      <c r="C934" t="s">
        <v>5591</v>
      </c>
      <c r="D934" t="s">
        <v>38</v>
      </c>
      <c r="E934" t="s">
        <v>348</v>
      </c>
      <c r="F934" t="s">
        <v>5592</v>
      </c>
      <c r="G934" s="17" t="s">
        <v>1640</v>
      </c>
      <c r="H934" t="s">
        <v>1052</v>
      </c>
      <c r="I934" t="s">
        <v>43</v>
      </c>
      <c r="J934" t="s">
        <v>8</v>
      </c>
      <c r="K934" t="s">
        <v>59</v>
      </c>
      <c r="L934" t="s">
        <v>1641</v>
      </c>
      <c r="M934" t="s">
        <v>1642</v>
      </c>
      <c r="N934">
        <v>0</v>
      </c>
      <c r="O934" t="s">
        <v>47</v>
      </c>
      <c r="P934">
        <v>10</v>
      </c>
      <c r="Q934" t="s">
        <v>194</v>
      </c>
      <c r="R934" t="s">
        <v>223</v>
      </c>
      <c r="S934" t="s">
        <v>139</v>
      </c>
      <c r="T934" t="s">
        <v>51</v>
      </c>
      <c r="U934" t="s">
        <v>224</v>
      </c>
      <c r="V934">
        <v>0.8</v>
      </c>
      <c r="W934" s="1">
        <v>1258.4000000000003</v>
      </c>
      <c r="X934">
        <v>1</v>
      </c>
      <c r="Y934">
        <v>1.3</v>
      </c>
      <c r="Z934">
        <v>4</v>
      </c>
      <c r="AA934">
        <v>0.32500000000000001</v>
      </c>
      <c r="AB934" s="2">
        <v>0</v>
      </c>
      <c r="AC934" s="1">
        <v>0</v>
      </c>
      <c r="AD934" s="7">
        <v>43509</v>
      </c>
      <c r="AE934" s="7">
        <v>43510</v>
      </c>
      <c r="AF934">
        <v>1</v>
      </c>
      <c r="AG934" t="s">
        <v>53</v>
      </c>
      <c r="AH934" s="2">
        <v>0</v>
      </c>
      <c r="AI934" s="1">
        <v>0</v>
      </c>
      <c r="AJ934" s="1">
        <v>0</v>
      </c>
      <c r="AK934" s="6" t="str">
        <f>+IF(Tabla1[[#This Row],[REQUEST_TY]]="SR MANTENIMIENTO CORRECTIVO", "EMERGENCIA", "OTROS")</f>
        <v>EMERGENCIA</v>
      </c>
      <c r="AL934" s="6" t="str">
        <f>+_xlfn.IFS(Tabla1[[#This Row],[Veces obj]]&lt;=1,"0-1",Tabla1[[#This Row],[Veces obj]]&lt;=2,"1-2",Tabla1[[#This Row],[Veces obj]]&lt;=3,"2-3",TRUE,"&gt;3")</f>
        <v>0-1</v>
      </c>
      <c r="AM934" s="6" t="str">
        <f>+_xlfn.IFS(MONTH(Tabla1[[#This Row],[MES]])&lt;=3,"Q1",MONTH(Tabla1[[#This Row],[MES]])&lt;=6,"Q2",MONTH(Tabla1[[#This Row],[MES]])&lt;=9,"Q3",TRUE,"Q4")</f>
        <v>Q1</v>
      </c>
      <c r="AN934" t="str">
        <f>+IFERROR(VLOOKUP(Tabla1[[#This Row],[CUENTA]],CTAS[],2,0),"OTROS")</f>
        <v>OTROS</v>
      </c>
      <c r="AP934" t="str">
        <f>+IFERROR(VLOOKUP(Tabla1[[#This Row],[EMPLEADO]],IS[],3,0),"OTROS")</f>
        <v>OTROS</v>
      </c>
      <c r="AQ934" t="str">
        <f>+IFERROR(VLOOKUP(Tabla1[[#This Row],[EMPLEADO]],IS[[NÓMINA]:[INGENIERO]],2,0),"OTROS")</f>
        <v>OTROS</v>
      </c>
    </row>
    <row r="935" spans="1:43" x14ac:dyDescent="0.25">
      <c r="A935" t="s">
        <v>4444</v>
      </c>
      <c r="B935">
        <v>1</v>
      </c>
      <c r="C935" t="s">
        <v>6253</v>
      </c>
      <c r="D935" t="s">
        <v>38</v>
      </c>
      <c r="E935" t="s">
        <v>133</v>
      </c>
      <c r="F935" t="s">
        <v>6254</v>
      </c>
      <c r="G935" s="17" t="s">
        <v>2972</v>
      </c>
      <c r="H935" t="s">
        <v>740</v>
      </c>
      <c r="I935" t="s">
        <v>43</v>
      </c>
      <c r="J935" t="s">
        <v>8</v>
      </c>
      <c r="K935" t="s">
        <v>59</v>
      </c>
      <c r="L935" t="s">
        <v>1941</v>
      </c>
      <c r="M935" t="s">
        <v>530</v>
      </c>
      <c r="N935">
        <v>0</v>
      </c>
      <c r="O935" t="s">
        <v>47</v>
      </c>
      <c r="P935">
        <v>23</v>
      </c>
      <c r="Q935" t="s">
        <v>62</v>
      </c>
      <c r="R935" t="s">
        <v>138</v>
      </c>
      <c r="S935" t="s">
        <v>139</v>
      </c>
      <c r="T935" t="s">
        <v>51</v>
      </c>
      <c r="U935" t="s">
        <v>262</v>
      </c>
      <c r="V935">
        <v>1.05</v>
      </c>
      <c r="W935" s="1">
        <v>1651.6500000000003</v>
      </c>
      <c r="X935">
        <v>1</v>
      </c>
      <c r="Y935">
        <v>1.3</v>
      </c>
      <c r="Z935">
        <v>4</v>
      </c>
      <c r="AA935">
        <v>0.32500000000000001</v>
      </c>
      <c r="AB935" s="2">
        <v>0</v>
      </c>
      <c r="AC935" s="1">
        <v>0</v>
      </c>
      <c r="AD935" s="7">
        <v>43511</v>
      </c>
      <c r="AE935" s="7">
        <v>43511</v>
      </c>
      <c r="AF935">
        <v>0</v>
      </c>
      <c r="AG935" t="s">
        <v>53</v>
      </c>
      <c r="AH935" s="2">
        <v>0</v>
      </c>
      <c r="AI935" s="1">
        <v>0</v>
      </c>
      <c r="AJ935" s="1">
        <v>0</v>
      </c>
      <c r="AK935" s="6" t="str">
        <f>+IF(Tabla1[[#This Row],[REQUEST_TY]]="SR MANTENIMIENTO CORRECTIVO", "EMERGENCIA", "OTROS")</f>
        <v>EMERGENCIA</v>
      </c>
      <c r="AL935" s="6" t="str">
        <f>+_xlfn.IFS(Tabla1[[#This Row],[Veces obj]]&lt;=1,"0-1",Tabla1[[#This Row],[Veces obj]]&lt;=2,"1-2",Tabla1[[#This Row],[Veces obj]]&lt;=3,"2-3",TRUE,"&gt;3")</f>
        <v>0-1</v>
      </c>
      <c r="AM935" s="6" t="str">
        <f>+_xlfn.IFS(MONTH(Tabla1[[#This Row],[MES]])&lt;=3,"Q1",MONTH(Tabla1[[#This Row],[MES]])&lt;=6,"Q2",MONTH(Tabla1[[#This Row],[MES]])&lt;=9,"Q3",TRUE,"Q4")</f>
        <v>Q1</v>
      </c>
      <c r="AN935" t="str">
        <f>+IFERROR(VLOOKUP(Tabla1[[#This Row],[CUENTA]],CTAS[],2,0),"OTROS")</f>
        <v>OTROS</v>
      </c>
      <c r="AP935" t="str">
        <f>+IFERROR(VLOOKUP(Tabla1[[#This Row],[EMPLEADO]],IS[],3,0),"OTROS")</f>
        <v>OTROS</v>
      </c>
      <c r="AQ935" t="str">
        <f>+IFERROR(VLOOKUP(Tabla1[[#This Row],[EMPLEADO]],IS[[NÓMINA]:[INGENIERO]],2,0),"OTROS")</f>
        <v>OTROS</v>
      </c>
    </row>
    <row r="936" spans="1:43" x14ac:dyDescent="0.25">
      <c r="A936" t="s">
        <v>4444</v>
      </c>
      <c r="B936">
        <v>1</v>
      </c>
      <c r="C936" t="s">
        <v>6966</v>
      </c>
      <c r="D936" t="s">
        <v>38</v>
      </c>
      <c r="E936" t="s">
        <v>1049</v>
      </c>
      <c r="F936" t="s">
        <v>6967</v>
      </c>
      <c r="G936" s="17" t="s">
        <v>2498</v>
      </c>
      <c r="H936" t="s">
        <v>1572</v>
      </c>
      <c r="I936" t="s">
        <v>43</v>
      </c>
      <c r="J936" t="s">
        <v>8</v>
      </c>
      <c r="K936" t="s">
        <v>102</v>
      </c>
      <c r="L936" t="s">
        <v>1573</v>
      </c>
      <c r="M936" t="s">
        <v>1574</v>
      </c>
      <c r="N936">
        <v>0</v>
      </c>
      <c r="O936" t="s">
        <v>47</v>
      </c>
      <c r="P936">
        <v>28</v>
      </c>
      <c r="Q936" t="s">
        <v>62</v>
      </c>
      <c r="R936" t="s">
        <v>223</v>
      </c>
      <c r="S936" t="s">
        <v>139</v>
      </c>
      <c r="T936" t="s">
        <v>51</v>
      </c>
      <c r="U936" t="s">
        <v>262</v>
      </c>
      <c r="V936">
        <v>1.05</v>
      </c>
      <c r="W936" s="1">
        <v>1651.6500000000003</v>
      </c>
      <c r="X936">
        <v>1</v>
      </c>
      <c r="Y936">
        <v>1.3</v>
      </c>
      <c r="Z936">
        <v>4</v>
      </c>
      <c r="AA936">
        <v>0.32500000000000001</v>
      </c>
      <c r="AB936" s="2">
        <v>0</v>
      </c>
      <c r="AC936" s="1">
        <v>0</v>
      </c>
      <c r="AD936" s="7">
        <v>43522</v>
      </c>
      <c r="AE936" s="7">
        <v>43523</v>
      </c>
      <c r="AF936">
        <v>1</v>
      </c>
      <c r="AG936" t="s">
        <v>53</v>
      </c>
      <c r="AH936" s="2">
        <v>0</v>
      </c>
      <c r="AI936" s="1">
        <v>0</v>
      </c>
      <c r="AJ936" s="1">
        <v>0</v>
      </c>
      <c r="AK936" s="6" t="str">
        <f>+IF(Tabla1[[#This Row],[REQUEST_TY]]="SR MANTENIMIENTO CORRECTIVO", "EMERGENCIA", "OTROS")</f>
        <v>EMERGENCIA</v>
      </c>
      <c r="AL936" s="6" t="str">
        <f>+_xlfn.IFS(Tabla1[[#This Row],[Veces obj]]&lt;=1,"0-1",Tabla1[[#This Row],[Veces obj]]&lt;=2,"1-2",Tabla1[[#This Row],[Veces obj]]&lt;=3,"2-3",TRUE,"&gt;3")</f>
        <v>0-1</v>
      </c>
      <c r="AM936" s="6" t="str">
        <f>+_xlfn.IFS(MONTH(Tabla1[[#This Row],[MES]])&lt;=3,"Q1",MONTH(Tabla1[[#This Row],[MES]])&lt;=6,"Q2",MONTH(Tabla1[[#This Row],[MES]])&lt;=9,"Q3",TRUE,"Q4")</f>
        <v>Q1</v>
      </c>
      <c r="AN936" t="str">
        <f>+IFERROR(VLOOKUP(Tabla1[[#This Row],[CUENTA]],CTAS[],2,0),"OTROS")</f>
        <v>OTROS</v>
      </c>
      <c r="AP936" t="str">
        <f>+IFERROR(VLOOKUP(Tabla1[[#This Row],[EMPLEADO]],IS[],3,0),"OTROS")</f>
        <v>OTROS</v>
      </c>
      <c r="AQ936" t="str">
        <f>+IFERROR(VLOOKUP(Tabla1[[#This Row],[EMPLEADO]],IS[[NÓMINA]:[INGENIERO]],2,0),"OTROS")</f>
        <v>OTROS</v>
      </c>
    </row>
    <row r="937" spans="1:43" x14ac:dyDescent="0.25">
      <c r="A937" t="s">
        <v>4444</v>
      </c>
      <c r="B937">
        <v>1</v>
      </c>
      <c r="C937" t="s">
        <v>7089</v>
      </c>
      <c r="D937" t="s">
        <v>38</v>
      </c>
      <c r="E937" t="s">
        <v>332</v>
      </c>
      <c r="F937" t="s">
        <v>7090</v>
      </c>
      <c r="G937" s="17" t="s">
        <v>1697</v>
      </c>
      <c r="H937" t="s">
        <v>58</v>
      </c>
      <c r="I937" t="s">
        <v>43</v>
      </c>
      <c r="J937" t="s">
        <v>8</v>
      </c>
      <c r="K937" t="s">
        <v>59</v>
      </c>
      <c r="L937" t="s">
        <v>1225</v>
      </c>
      <c r="M937" t="s">
        <v>1226</v>
      </c>
      <c r="N937">
        <v>0</v>
      </c>
      <c r="O937" t="s">
        <v>47</v>
      </c>
      <c r="P937">
        <v>38</v>
      </c>
      <c r="Q937" t="s">
        <v>82</v>
      </c>
      <c r="R937" t="s">
        <v>317</v>
      </c>
      <c r="S937" t="s">
        <v>318</v>
      </c>
      <c r="T937" t="s">
        <v>51</v>
      </c>
      <c r="U937" t="s">
        <v>140</v>
      </c>
      <c r="V937">
        <v>1.1000000000000001</v>
      </c>
      <c r="W937" s="1">
        <v>1730.3000000000004</v>
      </c>
      <c r="X937">
        <v>1</v>
      </c>
      <c r="Y937">
        <v>1.3</v>
      </c>
      <c r="Z937">
        <v>4</v>
      </c>
      <c r="AA937">
        <v>0.32500000000000001</v>
      </c>
      <c r="AB937" s="2">
        <v>0</v>
      </c>
      <c r="AC937" s="1">
        <v>0</v>
      </c>
      <c r="AD937" s="7">
        <v>43521</v>
      </c>
      <c r="AE937" s="7">
        <v>43521</v>
      </c>
      <c r="AF937">
        <v>0</v>
      </c>
      <c r="AG937" t="s">
        <v>53</v>
      </c>
      <c r="AH937" s="2">
        <v>0</v>
      </c>
      <c r="AI937" s="1">
        <v>0</v>
      </c>
      <c r="AJ937" s="1">
        <v>0</v>
      </c>
      <c r="AK937" s="6" t="str">
        <f>+IF(Tabla1[[#This Row],[REQUEST_TY]]="SR MANTENIMIENTO CORRECTIVO", "EMERGENCIA", "OTROS")</f>
        <v>EMERGENCIA</v>
      </c>
      <c r="AL937" s="6" t="str">
        <f>+_xlfn.IFS(Tabla1[[#This Row],[Veces obj]]&lt;=1,"0-1",Tabla1[[#This Row],[Veces obj]]&lt;=2,"1-2",Tabla1[[#This Row],[Veces obj]]&lt;=3,"2-3",TRUE,"&gt;3")</f>
        <v>0-1</v>
      </c>
      <c r="AM937" s="6" t="str">
        <f>+_xlfn.IFS(MONTH(Tabla1[[#This Row],[MES]])&lt;=3,"Q1",MONTH(Tabla1[[#This Row],[MES]])&lt;=6,"Q2",MONTH(Tabla1[[#This Row],[MES]])&lt;=9,"Q3",TRUE,"Q4")</f>
        <v>Q1</v>
      </c>
      <c r="AN937" t="str">
        <f>+IFERROR(VLOOKUP(Tabla1[[#This Row],[CUENTA]],CTAS[],2,0),"OTROS")</f>
        <v>OTROS</v>
      </c>
      <c r="AP937" t="str">
        <f>+IFERROR(VLOOKUP(Tabla1[[#This Row],[EMPLEADO]],IS[],3,0),"OTROS")</f>
        <v>OTROS</v>
      </c>
      <c r="AQ937" t="str">
        <f>+IFERROR(VLOOKUP(Tabla1[[#This Row],[EMPLEADO]],IS[[NÓMINA]:[INGENIERO]],2,0),"OTROS")</f>
        <v>OTROS</v>
      </c>
    </row>
    <row r="938" spans="1:43" x14ac:dyDescent="0.25">
      <c r="A938" t="s">
        <v>36</v>
      </c>
      <c r="B938">
        <v>1</v>
      </c>
      <c r="C938" t="s">
        <v>1949</v>
      </c>
      <c r="D938" t="s">
        <v>38</v>
      </c>
      <c r="E938" t="s">
        <v>39</v>
      </c>
      <c r="F938" t="s">
        <v>1950</v>
      </c>
      <c r="G938" s="17" t="s">
        <v>1951</v>
      </c>
      <c r="H938" t="s">
        <v>58</v>
      </c>
      <c r="I938" t="s">
        <v>43</v>
      </c>
      <c r="J938" t="s">
        <v>8</v>
      </c>
      <c r="K938" t="s">
        <v>117</v>
      </c>
      <c r="L938" t="s">
        <v>1952</v>
      </c>
      <c r="M938" t="s">
        <v>540</v>
      </c>
      <c r="N938">
        <v>0</v>
      </c>
      <c r="O938" t="s">
        <v>47</v>
      </c>
      <c r="P938">
        <v>126</v>
      </c>
      <c r="Q938" t="s">
        <v>48</v>
      </c>
      <c r="R938" t="s">
        <v>49</v>
      </c>
      <c r="S938" t="s">
        <v>50</v>
      </c>
      <c r="T938" t="s">
        <v>51</v>
      </c>
      <c r="U938" t="s">
        <v>52</v>
      </c>
      <c r="V938">
        <v>1.05</v>
      </c>
      <c r="W938" s="1">
        <v>750.75000000000011</v>
      </c>
      <c r="X938">
        <v>1</v>
      </c>
      <c r="Y938">
        <v>1.63</v>
      </c>
      <c r="Z938">
        <v>5</v>
      </c>
      <c r="AA938">
        <v>0.32599999999999996</v>
      </c>
      <c r="AB938" s="2">
        <v>0</v>
      </c>
      <c r="AC938" s="1">
        <v>0</v>
      </c>
      <c r="AD938" s="7">
        <v>43482</v>
      </c>
      <c r="AE938" s="7">
        <v>43482</v>
      </c>
      <c r="AF938">
        <v>0</v>
      </c>
      <c r="AG938" t="s">
        <v>53</v>
      </c>
      <c r="AH938" s="2">
        <v>0</v>
      </c>
      <c r="AI938" s="1">
        <v>0</v>
      </c>
      <c r="AJ938" s="1">
        <v>0</v>
      </c>
      <c r="AK938" s="6" t="str">
        <f>+IF(Tabla1[[#This Row],[REQUEST_TY]]="SR MANTENIMIENTO CORRECTIVO", "EMERGENCIA", "OTROS")</f>
        <v>EMERGENCIA</v>
      </c>
      <c r="AL938" s="6" t="str">
        <f>+_xlfn.IFS(Tabla1[[#This Row],[Veces obj]]&lt;=1,"0-1",Tabla1[[#This Row],[Veces obj]]&lt;=2,"1-2",Tabla1[[#This Row],[Veces obj]]&lt;=3,"2-3",TRUE,"&gt;3")</f>
        <v>0-1</v>
      </c>
      <c r="AM938" s="6" t="str">
        <f>+_xlfn.IFS(MONTH(Tabla1[[#This Row],[MES]])&lt;=3,"Q1",MONTH(Tabla1[[#This Row],[MES]])&lt;=6,"Q2",MONTH(Tabla1[[#This Row],[MES]])&lt;=9,"Q3",TRUE,"Q4")</f>
        <v>Q1</v>
      </c>
      <c r="AN938" t="str">
        <f>+IFERROR(VLOOKUP(Tabla1[[#This Row],[CUENTA]],CTAS[],2,0),"OTROS")</f>
        <v>OTROS</v>
      </c>
      <c r="AP938" t="str">
        <f>+IFERROR(VLOOKUP(Tabla1[[#This Row],[EMPLEADO]],IS[],3,0),"OTROS")</f>
        <v>OTROS</v>
      </c>
      <c r="AQ938" t="str">
        <f>+IFERROR(VLOOKUP(Tabla1[[#This Row],[EMPLEADO]],IS[[NÓMINA]:[INGENIERO]],2,0),"OTROS")</f>
        <v>OTROS</v>
      </c>
    </row>
    <row r="939" spans="1:43" x14ac:dyDescent="0.25">
      <c r="A939" t="s">
        <v>36</v>
      </c>
      <c r="B939">
        <v>1</v>
      </c>
      <c r="C939" t="s">
        <v>1953</v>
      </c>
      <c r="D939" t="s">
        <v>38</v>
      </c>
      <c r="E939" t="s">
        <v>294</v>
      </c>
      <c r="F939" t="s">
        <v>1954</v>
      </c>
      <c r="G939" s="17" t="s">
        <v>1955</v>
      </c>
      <c r="H939" t="s">
        <v>1572</v>
      </c>
      <c r="I939" t="s">
        <v>43</v>
      </c>
      <c r="J939" t="s">
        <v>8</v>
      </c>
      <c r="K939" t="s">
        <v>966</v>
      </c>
      <c r="L939" t="s">
        <v>1956</v>
      </c>
      <c r="M939" t="s">
        <v>1957</v>
      </c>
      <c r="N939">
        <v>0</v>
      </c>
      <c r="O939" t="s">
        <v>47</v>
      </c>
      <c r="P939">
        <v>58</v>
      </c>
      <c r="Q939" t="s">
        <v>82</v>
      </c>
      <c r="R939" t="s">
        <v>95</v>
      </c>
      <c r="S939" t="s">
        <v>64</v>
      </c>
      <c r="T939" t="s">
        <v>51</v>
      </c>
      <c r="U939" t="s">
        <v>83</v>
      </c>
      <c r="V939">
        <v>1.05</v>
      </c>
      <c r="W939" s="1">
        <v>1433.25</v>
      </c>
      <c r="X939">
        <v>1</v>
      </c>
      <c r="Y939">
        <v>1.63</v>
      </c>
      <c r="Z939">
        <v>5</v>
      </c>
      <c r="AA939">
        <v>0.32599999999999996</v>
      </c>
      <c r="AB939" s="2">
        <v>0</v>
      </c>
      <c r="AC939" s="1">
        <v>0</v>
      </c>
      <c r="AD939" s="7">
        <v>43486</v>
      </c>
      <c r="AE939" s="7">
        <v>43486</v>
      </c>
      <c r="AF939">
        <v>0</v>
      </c>
      <c r="AG939" t="s">
        <v>53</v>
      </c>
      <c r="AH939" s="2">
        <v>0</v>
      </c>
      <c r="AI939" s="1">
        <v>0</v>
      </c>
      <c r="AJ939" s="1">
        <v>0</v>
      </c>
      <c r="AK939" s="6" t="str">
        <f>+IF(Tabla1[[#This Row],[REQUEST_TY]]="SR MANTENIMIENTO CORRECTIVO", "EMERGENCIA", "OTROS")</f>
        <v>EMERGENCIA</v>
      </c>
      <c r="AL939" s="6" t="str">
        <f>+_xlfn.IFS(Tabla1[[#This Row],[Veces obj]]&lt;=1,"0-1",Tabla1[[#This Row],[Veces obj]]&lt;=2,"1-2",Tabla1[[#This Row],[Veces obj]]&lt;=3,"2-3",TRUE,"&gt;3")</f>
        <v>0-1</v>
      </c>
      <c r="AM939" s="6" t="str">
        <f>+_xlfn.IFS(MONTH(Tabla1[[#This Row],[MES]])&lt;=3,"Q1",MONTH(Tabla1[[#This Row],[MES]])&lt;=6,"Q2",MONTH(Tabla1[[#This Row],[MES]])&lt;=9,"Q3",TRUE,"Q4")</f>
        <v>Q1</v>
      </c>
      <c r="AN939" t="str">
        <f>+IFERROR(VLOOKUP(Tabla1[[#This Row],[CUENTA]],CTAS[],2,0),"OTROS")</f>
        <v>OTROS</v>
      </c>
      <c r="AP939" t="str">
        <f>+IFERROR(VLOOKUP(Tabla1[[#This Row],[EMPLEADO]],IS[],3,0),"OTROS")</f>
        <v>OTROS</v>
      </c>
      <c r="AQ939" t="str">
        <f>+IFERROR(VLOOKUP(Tabla1[[#This Row],[EMPLEADO]],IS[[NÓMINA]:[INGENIERO]],2,0),"OTROS")</f>
        <v>OTROS</v>
      </c>
    </row>
    <row r="940" spans="1:43" x14ac:dyDescent="0.25">
      <c r="A940" t="s">
        <v>4444</v>
      </c>
      <c r="B940">
        <v>1</v>
      </c>
      <c r="C940" t="s">
        <v>4953</v>
      </c>
      <c r="D940" t="s">
        <v>38</v>
      </c>
      <c r="E940" t="s">
        <v>76</v>
      </c>
      <c r="F940" t="s">
        <v>4954</v>
      </c>
      <c r="G940" s="17" t="s">
        <v>2295</v>
      </c>
      <c r="H940" t="s">
        <v>246</v>
      </c>
      <c r="I940" t="s">
        <v>43</v>
      </c>
      <c r="J940" t="s">
        <v>8</v>
      </c>
      <c r="K940" t="s">
        <v>102</v>
      </c>
      <c r="L940" t="s">
        <v>1154</v>
      </c>
      <c r="M940" t="s">
        <v>1155</v>
      </c>
      <c r="N940">
        <v>0</v>
      </c>
      <c r="O940" t="s">
        <v>105</v>
      </c>
      <c r="P940">
        <v>6</v>
      </c>
      <c r="Q940" t="s">
        <v>207</v>
      </c>
      <c r="R940" t="s">
        <v>63</v>
      </c>
      <c r="S940" t="s">
        <v>64</v>
      </c>
      <c r="T940" t="s">
        <v>51</v>
      </c>
      <c r="U940" t="s">
        <v>209</v>
      </c>
      <c r="V940">
        <v>0</v>
      </c>
      <c r="W940" s="1">
        <v>0</v>
      </c>
      <c r="X940">
        <v>1</v>
      </c>
      <c r="Y940">
        <v>1.63</v>
      </c>
      <c r="Z940">
        <v>5</v>
      </c>
      <c r="AA940">
        <v>0.32599999999999996</v>
      </c>
      <c r="AB940" s="2">
        <v>0</v>
      </c>
      <c r="AC940" s="1">
        <v>0</v>
      </c>
      <c r="AD940" s="7">
        <v>43501</v>
      </c>
      <c r="AE940" s="7">
        <v>43502</v>
      </c>
      <c r="AF940">
        <v>1</v>
      </c>
      <c r="AG940" t="s">
        <v>53</v>
      </c>
      <c r="AH940" s="2">
        <v>0</v>
      </c>
      <c r="AI940" s="1">
        <v>0</v>
      </c>
      <c r="AJ940" s="1">
        <v>0</v>
      </c>
      <c r="AK940" s="6" t="str">
        <f>+IF(Tabla1[[#This Row],[REQUEST_TY]]="SR MANTENIMIENTO CORRECTIVO", "EMERGENCIA", "OTROS")</f>
        <v>EMERGENCIA</v>
      </c>
      <c r="AL940" s="6" t="str">
        <f>+_xlfn.IFS(Tabla1[[#This Row],[Veces obj]]&lt;=1,"0-1",Tabla1[[#This Row],[Veces obj]]&lt;=2,"1-2",Tabla1[[#This Row],[Veces obj]]&lt;=3,"2-3",TRUE,"&gt;3")</f>
        <v>0-1</v>
      </c>
      <c r="AM940" s="6" t="str">
        <f>+_xlfn.IFS(MONTH(Tabla1[[#This Row],[MES]])&lt;=3,"Q1",MONTH(Tabla1[[#This Row],[MES]])&lt;=6,"Q2",MONTH(Tabla1[[#This Row],[MES]])&lt;=9,"Q3",TRUE,"Q4")</f>
        <v>Q1</v>
      </c>
      <c r="AN940" t="str">
        <f>+IFERROR(VLOOKUP(Tabla1[[#This Row],[CUENTA]],CTAS[],2,0),"OTROS")</f>
        <v>OTROS</v>
      </c>
      <c r="AP940" t="str">
        <f>+IFERROR(VLOOKUP(Tabla1[[#This Row],[EMPLEADO]],IS[],3,0),"OTROS")</f>
        <v>OTROS</v>
      </c>
      <c r="AQ940" t="str">
        <f>+IFERROR(VLOOKUP(Tabla1[[#This Row],[EMPLEADO]],IS[[NÓMINA]:[INGENIERO]],2,0),"OTROS")</f>
        <v>OTROS</v>
      </c>
    </row>
    <row r="941" spans="1:43" x14ac:dyDescent="0.25">
      <c r="A941" t="s">
        <v>36</v>
      </c>
      <c r="B941">
        <v>1</v>
      </c>
      <c r="C941" t="s">
        <v>1958</v>
      </c>
      <c r="D941" t="s">
        <v>38</v>
      </c>
      <c r="E941" t="s">
        <v>133</v>
      </c>
      <c r="F941" t="s">
        <v>1959</v>
      </c>
      <c r="G941" s="17" t="s">
        <v>1960</v>
      </c>
      <c r="H941" t="s">
        <v>384</v>
      </c>
      <c r="I941" t="s">
        <v>43</v>
      </c>
      <c r="J941" t="s">
        <v>8</v>
      </c>
      <c r="K941" t="s">
        <v>59</v>
      </c>
      <c r="L941" t="s">
        <v>1961</v>
      </c>
      <c r="M941" t="s">
        <v>1496</v>
      </c>
      <c r="N941">
        <v>0</v>
      </c>
      <c r="O941" t="s">
        <v>47</v>
      </c>
      <c r="P941">
        <v>20</v>
      </c>
      <c r="Q941" t="s">
        <v>62</v>
      </c>
      <c r="R941" t="s">
        <v>138</v>
      </c>
      <c r="S941" t="s">
        <v>139</v>
      </c>
      <c r="T941" t="s">
        <v>51</v>
      </c>
      <c r="U941" t="s">
        <v>262</v>
      </c>
      <c r="V941">
        <v>1.05</v>
      </c>
      <c r="W941" s="1">
        <v>1651.6500000000003</v>
      </c>
      <c r="X941">
        <v>1</v>
      </c>
      <c r="Y941">
        <v>1.31</v>
      </c>
      <c r="Z941">
        <v>4</v>
      </c>
      <c r="AA941">
        <v>0.32750000000000001</v>
      </c>
      <c r="AB941" s="2">
        <v>0</v>
      </c>
      <c r="AC941" s="1">
        <v>0</v>
      </c>
      <c r="AD941" s="7">
        <v>43496</v>
      </c>
      <c r="AE941" s="7">
        <v>43496</v>
      </c>
      <c r="AF941">
        <v>0</v>
      </c>
      <c r="AG941" t="s">
        <v>53</v>
      </c>
      <c r="AH941" s="2">
        <v>0</v>
      </c>
      <c r="AI941" s="1">
        <v>0</v>
      </c>
      <c r="AJ941" s="1">
        <v>0</v>
      </c>
      <c r="AK941" s="6" t="str">
        <f>+IF(Tabla1[[#This Row],[REQUEST_TY]]="SR MANTENIMIENTO CORRECTIVO", "EMERGENCIA", "OTROS")</f>
        <v>EMERGENCIA</v>
      </c>
      <c r="AL941" s="6" t="str">
        <f>+_xlfn.IFS(Tabla1[[#This Row],[Veces obj]]&lt;=1,"0-1",Tabla1[[#This Row],[Veces obj]]&lt;=2,"1-2",Tabla1[[#This Row],[Veces obj]]&lt;=3,"2-3",TRUE,"&gt;3")</f>
        <v>0-1</v>
      </c>
      <c r="AM941" s="6" t="str">
        <f>+_xlfn.IFS(MONTH(Tabla1[[#This Row],[MES]])&lt;=3,"Q1",MONTH(Tabla1[[#This Row],[MES]])&lt;=6,"Q2",MONTH(Tabla1[[#This Row],[MES]])&lt;=9,"Q3",TRUE,"Q4")</f>
        <v>Q1</v>
      </c>
      <c r="AN941" t="str">
        <f>+IFERROR(VLOOKUP(Tabla1[[#This Row],[CUENTA]],CTAS[],2,0),"OTROS")</f>
        <v>OTROS</v>
      </c>
      <c r="AP941" t="str">
        <f>+IFERROR(VLOOKUP(Tabla1[[#This Row],[EMPLEADO]],IS[],3,0),"OTROS")</f>
        <v>OTROS</v>
      </c>
      <c r="AQ941" t="str">
        <f>+IFERROR(VLOOKUP(Tabla1[[#This Row],[EMPLEADO]],IS[[NÓMINA]:[INGENIERO]],2,0),"OTROS")</f>
        <v>OTROS</v>
      </c>
    </row>
    <row r="942" spans="1:43" x14ac:dyDescent="0.25">
      <c r="A942" t="s">
        <v>36</v>
      </c>
      <c r="B942">
        <v>1</v>
      </c>
      <c r="C942" t="s">
        <v>1962</v>
      </c>
      <c r="D942" t="s">
        <v>38</v>
      </c>
      <c r="E942" t="s">
        <v>328</v>
      </c>
      <c r="F942" t="s">
        <v>1963</v>
      </c>
      <c r="G942" s="17" t="s">
        <v>1964</v>
      </c>
      <c r="H942" t="s">
        <v>220</v>
      </c>
      <c r="I942" t="s">
        <v>43</v>
      </c>
      <c r="J942" t="s">
        <v>8</v>
      </c>
      <c r="K942" t="s">
        <v>907</v>
      </c>
      <c r="L942" t="s">
        <v>908</v>
      </c>
      <c r="M942" t="s">
        <v>556</v>
      </c>
      <c r="N942">
        <v>0</v>
      </c>
      <c r="O942" t="s">
        <v>47</v>
      </c>
      <c r="P942">
        <v>58</v>
      </c>
      <c r="Q942" t="s">
        <v>82</v>
      </c>
      <c r="R942" t="s">
        <v>153</v>
      </c>
      <c r="S942" t="s">
        <v>50</v>
      </c>
      <c r="T942" t="s">
        <v>208</v>
      </c>
      <c r="U942" t="s">
        <v>120</v>
      </c>
      <c r="V942">
        <v>0.8</v>
      </c>
      <c r="W942" s="1">
        <v>572.00000000000011</v>
      </c>
      <c r="X942">
        <v>1</v>
      </c>
      <c r="Y942">
        <v>2.95</v>
      </c>
      <c r="Z942">
        <v>9</v>
      </c>
      <c r="AA942">
        <v>0.32777777777777778</v>
      </c>
      <c r="AB942" s="2">
        <v>0</v>
      </c>
      <c r="AC942" s="1">
        <v>0</v>
      </c>
      <c r="AD942" s="7">
        <v>43490</v>
      </c>
      <c r="AE942" s="7">
        <v>43490</v>
      </c>
      <c r="AF942">
        <v>0</v>
      </c>
      <c r="AG942" t="s">
        <v>53</v>
      </c>
      <c r="AH942" s="2">
        <v>0</v>
      </c>
      <c r="AI942" s="1">
        <v>0</v>
      </c>
      <c r="AJ942" s="1">
        <v>0</v>
      </c>
      <c r="AK942" s="6" t="str">
        <f>+IF(Tabla1[[#This Row],[REQUEST_TY]]="SR MANTENIMIENTO CORRECTIVO", "EMERGENCIA", "OTROS")</f>
        <v>EMERGENCIA</v>
      </c>
      <c r="AL942" s="6" t="str">
        <f>+_xlfn.IFS(Tabla1[[#This Row],[Veces obj]]&lt;=1,"0-1",Tabla1[[#This Row],[Veces obj]]&lt;=2,"1-2",Tabla1[[#This Row],[Veces obj]]&lt;=3,"2-3",TRUE,"&gt;3")</f>
        <v>0-1</v>
      </c>
      <c r="AM942" s="6" t="str">
        <f>+_xlfn.IFS(MONTH(Tabla1[[#This Row],[MES]])&lt;=3,"Q1",MONTH(Tabla1[[#This Row],[MES]])&lt;=6,"Q2",MONTH(Tabla1[[#This Row],[MES]])&lt;=9,"Q3",TRUE,"Q4")</f>
        <v>Q1</v>
      </c>
      <c r="AN942" t="str">
        <f>+IFERROR(VLOOKUP(Tabla1[[#This Row],[CUENTA]],CTAS[],2,0),"OTROS")</f>
        <v>OTROS</v>
      </c>
      <c r="AP942" t="str">
        <f>+IFERROR(VLOOKUP(Tabla1[[#This Row],[EMPLEADO]],IS[],3,0),"OTROS")</f>
        <v>OTROS</v>
      </c>
      <c r="AQ942" t="str">
        <f>+IFERROR(VLOOKUP(Tabla1[[#This Row],[EMPLEADO]],IS[[NÓMINA]:[INGENIERO]],2,0),"OTROS")</f>
        <v>OTROS</v>
      </c>
    </row>
    <row r="943" spans="1:43" x14ac:dyDescent="0.25">
      <c r="A943" t="s">
        <v>36</v>
      </c>
      <c r="B943">
        <v>1</v>
      </c>
      <c r="C943" t="s">
        <v>1965</v>
      </c>
      <c r="D943" t="s">
        <v>38</v>
      </c>
      <c r="E943" t="s">
        <v>1966</v>
      </c>
      <c r="F943" t="s">
        <v>1967</v>
      </c>
      <c r="G943" s="17" t="s">
        <v>1968</v>
      </c>
      <c r="H943" t="s">
        <v>79</v>
      </c>
      <c r="I943" t="s">
        <v>43</v>
      </c>
      <c r="J943" t="s">
        <v>8</v>
      </c>
      <c r="K943" t="s">
        <v>1969</v>
      </c>
      <c r="L943" t="s">
        <v>1970</v>
      </c>
      <c r="M943" t="s">
        <v>654</v>
      </c>
      <c r="N943">
        <v>0</v>
      </c>
      <c r="O943" t="s">
        <v>47</v>
      </c>
      <c r="P943">
        <v>2615</v>
      </c>
      <c r="Q943" t="s">
        <v>48</v>
      </c>
      <c r="R943" t="s">
        <v>74</v>
      </c>
      <c r="S943" t="s">
        <v>50</v>
      </c>
      <c r="T943" t="s">
        <v>51</v>
      </c>
      <c r="U943" t="s">
        <v>52</v>
      </c>
      <c r="V943">
        <v>1.05</v>
      </c>
      <c r="W943" s="1">
        <v>750.75000000000011</v>
      </c>
      <c r="X943">
        <v>1</v>
      </c>
      <c r="Y943">
        <v>1.64</v>
      </c>
      <c r="Z943">
        <v>5</v>
      </c>
      <c r="AA943">
        <v>0.32799999999999996</v>
      </c>
      <c r="AB943" s="2">
        <v>0</v>
      </c>
      <c r="AC943" s="1">
        <v>0</v>
      </c>
      <c r="AD943" s="7">
        <v>43493</v>
      </c>
      <c r="AE943" s="7">
        <v>43494</v>
      </c>
      <c r="AF943">
        <v>1</v>
      </c>
      <c r="AG943" t="s">
        <v>53</v>
      </c>
      <c r="AH943" s="2">
        <v>0</v>
      </c>
      <c r="AI943" s="1">
        <v>0</v>
      </c>
      <c r="AJ943" s="1">
        <v>0</v>
      </c>
      <c r="AK943" s="6" t="str">
        <f>+IF(Tabla1[[#This Row],[REQUEST_TY]]="SR MANTENIMIENTO CORRECTIVO", "EMERGENCIA", "OTROS")</f>
        <v>EMERGENCIA</v>
      </c>
      <c r="AL943" s="6" t="str">
        <f>+_xlfn.IFS(Tabla1[[#This Row],[Veces obj]]&lt;=1,"0-1",Tabla1[[#This Row],[Veces obj]]&lt;=2,"1-2",Tabla1[[#This Row],[Veces obj]]&lt;=3,"2-3",TRUE,"&gt;3")</f>
        <v>0-1</v>
      </c>
      <c r="AM943" s="6" t="str">
        <f>+_xlfn.IFS(MONTH(Tabla1[[#This Row],[MES]])&lt;=3,"Q1",MONTH(Tabla1[[#This Row],[MES]])&lt;=6,"Q2",MONTH(Tabla1[[#This Row],[MES]])&lt;=9,"Q3",TRUE,"Q4")</f>
        <v>Q1</v>
      </c>
      <c r="AN943" t="str">
        <f>+IFERROR(VLOOKUP(Tabla1[[#This Row],[CUENTA]],CTAS[],2,0),"OTROS")</f>
        <v>OTROS</v>
      </c>
      <c r="AP943" t="str">
        <f>+IFERROR(VLOOKUP(Tabla1[[#This Row],[EMPLEADO]],IS[],3,0),"OTROS")</f>
        <v>OTROS</v>
      </c>
      <c r="AQ943" t="str">
        <f>+IFERROR(VLOOKUP(Tabla1[[#This Row],[EMPLEADO]],IS[[NÓMINA]:[INGENIERO]],2,0),"OTROS")</f>
        <v>OTROS</v>
      </c>
    </row>
    <row r="944" spans="1:43" x14ac:dyDescent="0.25">
      <c r="A944" t="s">
        <v>36</v>
      </c>
      <c r="B944">
        <v>1</v>
      </c>
      <c r="C944" t="s">
        <v>1076</v>
      </c>
      <c r="D944" t="s">
        <v>38</v>
      </c>
      <c r="E944" t="s">
        <v>1077</v>
      </c>
      <c r="F944" t="s">
        <v>1078</v>
      </c>
      <c r="G944" s="17" t="s">
        <v>1079</v>
      </c>
      <c r="H944" t="s">
        <v>297</v>
      </c>
      <c r="I944" t="s">
        <v>43</v>
      </c>
      <c r="J944" t="s">
        <v>8</v>
      </c>
      <c r="K944" t="s">
        <v>71</v>
      </c>
      <c r="L944" t="s">
        <v>1080</v>
      </c>
      <c r="M944" t="s">
        <v>94</v>
      </c>
      <c r="N944">
        <v>0</v>
      </c>
      <c r="O944" t="s">
        <v>47</v>
      </c>
      <c r="P944">
        <v>26</v>
      </c>
      <c r="Q944" t="s">
        <v>62</v>
      </c>
      <c r="R944" t="s">
        <v>63</v>
      </c>
      <c r="S944" t="s">
        <v>64</v>
      </c>
      <c r="T944" t="s">
        <v>51</v>
      </c>
      <c r="U944" t="s">
        <v>65</v>
      </c>
      <c r="V944">
        <v>0.8</v>
      </c>
      <c r="W944" s="1">
        <v>1092</v>
      </c>
      <c r="X944">
        <v>1</v>
      </c>
      <c r="Y944">
        <v>0.82</v>
      </c>
      <c r="Z944">
        <v>5</v>
      </c>
      <c r="AA944">
        <v>0.16399999999999998</v>
      </c>
      <c r="AB944" s="2">
        <v>0</v>
      </c>
      <c r="AC944" s="1">
        <v>0</v>
      </c>
      <c r="AD944" s="7">
        <v>43480</v>
      </c>
      <c r="AE944" s="7">
        <v>43480</v>
      </c>
      <c r="AF944">
        <v>0</v>
      </c>
      <c r="AG944" t="s">
        <v>53</v>
      </c>
      <c r="AH944" s="2">
        <v>0</v>
      </c>
      <c r="AI944" s="1">
        <v>0</v>
      </c>
      <c r="AJ944" s="1">
        <v>0</v>
      </c>
      <c r="AK944" s="6" t="str">
        <f>+IF(Tabla1[[#This Row],[REQUEST_TY]]="SR MANTENIMIENTO CORRECTIVO", "EMERGENCIA", "OTROS")</f>
        <v>EMERGENCIA</v>
      </c>
      <c r="AL944" s="6" t="str">
        <f>+_xlfn.IFS(Tabla1[[#This Row],[Veces obj]]&lt;=1,"0-1",Tabla1[[#This Row],[Veces obj]]&lt;=2,"1-2",Tabla1[[#This Row],[Veces obj]]&lt;=3,"2-3",TRUE,"&gt;3")</f>
        <v>0-1</v>
      </c>
      <c r="AM944" s="6" t="str">
        <f>+_xlfn.IFS(MONTH(Tabla1[[#This Row],[MES]])&lt;=3,"Q1",MONTH(Tabla1[[#This Row],[MES]])&lt;=6,"Q2",MONTH(Tabla1[[#This Row],[MES]])&lt;=9,"Q3",TRUE,"Q4")</f>
        <v>Q1</v>
      </c>
      <c r="AN944" t="str">
        <f>+IFERROR(VLOOKUP(Tabla1[[#This Row],[CUENTA]],CTAS[],2,0),"OTROS")</f>
        <v>OTROS</v>
      </c>
      <c r="AO944">
        <v>1</v>
      </c>
      <c r="AP944" t="str">
        <f>+IFERROR(VLOOKUP(Tabla1[[#This Row],[EMPLEADO]],IS[],3,0),"OTROS")</f>
        <v>JUAREZ</v>
      </c>
      <c r="AQ944" t="str">
        <f>+IFERROR(VLOOKUP(Tabla1[[#This Row],[EMPLEADO]],IS[[NÓMINA]:[INGENIERO]],2,0),"OTROS")</f>
        <v>ALFREDO TORRES</v>
      </c>
    </row>
    <row r="945" spans="1:43" x14ac:dyDescent="0.25">
      <c r="A945" t="s">
        <v>36</v>
      </c>
      <c r="B945">
        <v>1</v>
      </c>
      <c r="C945" t="s">
        <v>1974</v>
      </c>
      <c r="D945" t="s">
        <v>38</v>
      </c>
      <c r="E945" t="s">
        <v>76</v>
      </c>
      <c r="F945" t="s">
        <v>1975</v>
      </c>
      <c r="G945" s="17" t="s">
        <v>1205</v>
      </c>
      <c r="H945" t="s">
        <v>58</v>
      </c>
      <c r="I945" t="s">
        <v>43</v>
      </c>
      <c r="J945" t="s">
        <v>8</v>
      </c>
      <c r="K945" t="s">
        <v>59</v>
      </c>
      <c r="L945" t="s">
        <v>1206</v>
      </c>
      <c r="M945" t="s">
        <v>61</v>
      </c>
      <c r="N945">
        <v>0</v>
      </c>
      <c r="O945" t="s">
        <v>47</v>
      </c>
      <c r="P945">
        <v>3</v>
      </c>
      <c r="Q945" t="s">
        <v>388</v>
      </c>
      <c r="R945" t="s">
        <v>63</v>
      </c>
      <c r="S945" t="s">
        <v>64</v>
      </c>
      <c r="T945" t="s">
        <v>51</v>
      </c>
      <c r="U945" t="s">
        <v>389</v>
      </c>
      <c r="V945">
        <v>0</v>
      </c>
      <c r="W945" s="1">
        <v>0</v>
      </c>
      <c r="X945">
        <v>1</v>
      </c>
      <c r="Y945">
        <v>1.65</v>
      </c>
      <c r="Z945">
        <v>5</v>
      </c>
      <c r="AA945">
        <v>0.32999999999999996</v>
      </c>
      <c r="AB945" s="2">
        <v>0</v>
      </c>
      <c r="AC945" s="1">
        <v>0</v>
      </c>
      <c r="AD945" s="7">
        <v>43494</v>
      </c>
      <c r="AE945" s="7">
        <v>43494</v>
      </c>
      <c r="AF945">
        <v>0</v>
      </c>
      <c r="AG945" t="s">
        <v>53</v>
      </c>
      <c r="AH945" s="2">
        <v>0</v>
      </c>
      <c r="AI945" s="1">
        <v>0</v>
      </c>
      <c r="AJ945" s="1">
        <v>0</v>
      </c>
      <c r="AK945" s="6" t="str">
        <f>+IF(Tabla1[[#This Row],[REQUEST_TY]]="SR MANTENIMIENTO CORRECTIVO", "EMERGENCIA", "OTROS")</f>
        <v>EMERGENCIA</v>
      </c>
      <c r="AL945" s="6" t="str">
        <f>+_xlfn.IFS(Tabla1[[#This Row],[Veces obj]]&lt;=1,"0-1",Tabla1[[#This Row],[Veces obj]]&lt;=2,"1-2",Tabla1[[#This Row],[Veces obj]]&lt;=3,"2-3",TRUE,"&gt;3")</f>
        <v>0-1</v>
      </c>
      <c r="AM945" s="6" t="str">
        <f>+_xlfn.IFS(MONTH(Tabla1[[#This Row],[MES]])&lt;=3,"Q1",MONTH(Tabla1[[#This Row],[MES]])&lt;=6,"Q2",MONTH(Tabla1[[#This Row],[MES]])&lt;=9,"Q3",TRUE,"Q4")</f>
        <v>Q1</v>
      </c>
      <c r="AN945" t="str">
        <f>+IFERROR(VLOOKUP(Tabla1[[#This Row],[CUENTA]],CTAS[],2,0),"OTROS")</f>
        <v>OTROS</v>
      </c>
      <c r="AP945" t="str">
        <f>+IFERROR(VLOOKUP(Tabla1[[#This Row],[EMPLEADO]],IS[],3,0),"OTROS")</f>
        <v>OTROS</v>
      </c>
      <c r="AQ945" t="str">
        <f>+IFERROR(VLOOKUP(Tabla1[[#This Row],[EMPLEADO]],IS[[NÓMINA]:[INGENIERO]],2,0),"OTROS")</f>
        <v>OTROS</v>
      </c>
    </row>
    <row r="946" spans="1:43" x14ac:dyDescent="0.25">
      <c r="A946" t="s">
        <v>4444</v>
      </c>
      <c r="B946">
        <v>1</v>
      </c>
      <c r="C946" t="s">
        <v>5099</v>
      </c>
      <c r="D946" t="s">
        <v>38</v>
      </c>
      <c r="E946" t="s">
        <v>133</v>
      </c>
      <c r="F946" t="s">
        <v>5100</v>
      </c>
      <c r="G946" s="17" t="s">
        <v>878</v>
      </c>
      <c r="H946" t="s">
        <v>646</v>
      </c>
      <c r="I946" t="s">
        <v>43</v>
      </c>
      <c r="J946" t="s">
        <v>8</v>
      </c>
      <c r="K946" t="s">
        <v>59</v>
      </c>
      <c r="L946" t="s">
        <v>357</v>
      </c>
      <c r="M946" t="s">
        <v>358</v>
      </c>
      <c r="N946">
        <v>0</v>
      </c>
      <c r="O946" t="s">
        <v>47</v>
      </c>
      <c r="P946">
        <v>11</v>
      </c>
      <c r="Q946" t="s">
        <v>194</v>
      </c>
      <c r="R946" t="s">
        <v>138</v>
      </c>
      <c r="S946" t="s">
        <v>139</v>
      </c>
      <c r="T946" t="s">
        <v>51</v>
      </c>
      <c r="U946" t="s">
        <v>224</v>
      </c>
      <c r="V946">
        <v>0.8</v>
      </c>
      <c r="W946" s="1">
        <v>1258.4000000000003</v>
      </c>
      <c r="X946">
        <v>1</v>
      </c>
      <c r="Y946">
        <v>1.32</v>
      </c>
      <c r="Z946">
        <v>4</v>
      </c>
      <c r="AA946">
        <v>0.33</v>
      </c>
      <c r="AB946" s="2">
        <v>0</v>
      </c>
      <c r="AC946" s="1">
        <v>0</v>
      </c>
      <c r="AD946" s="7">
        <v>43502</v>
      </c>
      <c r="AE946" s="7">
        <v>43502</v>
      </c>
      <c r="AF946">
        <v>0</v>
      </c>
      <c r="AG946" t="s">
        <v>53</v>
      </c>
      <c r="AH946" s="2">
        <v>0</v>
      </c>
      <c r="AI946" s="1">
        <v>0</v>
      </c>
      <c r="AJ946" s="1">
        <v>0</v>
      </c>
      <c r="AK946" s="6" t="str">
        <f>+IF(Tabla1[[#This Row],[REQUEST_TY]]="SR MANTENIMIENTO CORRECTIVO", "EMERGENCIA", "OTROS")</f>
        <v>EMERGENCIA</v>
      </c>
      <c r="AL946" s="6" t="str">
        <f>+_xlfn.IFS(Tabla1[[#This Row],[Veces obj]]&lt;=1,"0-1",Tabla1[[#This Row],[Veces obj]]&lt;=2,"1-2",Tabla1[[#This Row],[Veces obj]]&lt;=3,"2-3",TRUE,"&gt;3")</f>
        <v>0-1</v>
      </c>
      <c r="AM946" s="6" t="str">
        <f>+_xlfn.IFS(MONTH(Tabla1[[#This Row],[MES]])&lt;=3,"Q1",MONTH(Tabla1[[#This Row],[MES]])&lt;=6,"Q2",MONTH(Tabla1[[#This Row],[MES]])&lt;=9,"Q3",TRUE,"Q4")</f>
        <v>Q1</v>
      </c>
      <c r="AN946" t="str">
        <f>+IFERROR(VLOOKUP(Tabla1[[#This Row],[CUENTA]],CTAS[],2,0),"OTROS")</f>
        <v>OTROS</v>
      </c>
      <c r="AP946" t="str">
        <f>+IFERROR(VLOOKUP(Tabla1[[#This Row],[EMPLEADO]],IS[],3,0),"OTROS")</f>
        <v>OTROS</v>
      </c>
      <c r="AQ946" t="str">
        <f>+IFERROR(VLOOKUP(Tabla1[[#This Row],[EMPLEADO]],IS[[NÓMINA]:[INGENIERO]],2,0),"OTROS")</f>
        <v>OTROS</v>
      </c>
    </row>
    <row r="947" spans="1:43" x14ac:dyDescent="0.25">
      <c r="A947" t="s">
        <v>4444</v>
      </c>
      <c r="B947">
        <v>1</v>
      </c>
      <c r="C947" t="s">
        <v>5104</v>
      </c>
      <c r="D947" t="s">
        <v>38</v>
      </c>
      <c r="E947" t="s">
        <v>217</v>
      </c>
      <c r="F947" t="s">
        <v>5100</v>
      </c>
      <c r="G947" s="17" t="s">
        <v>5105</v>
      </c>
      <c r="H947" t="s">
        <v>58</v>
      </c>
      <c r="I947" t="s">
        <v>43</v>
      </c>
      <c r="J947" t="s">
        <v>8</v>
      </c>
      <c r="K947" t="s">
        <v>59</v>
      </c>
      <c r="L947" t="s">
        <v>5106</v>
      </c>
      <c r="M947" t="s">
        <v>222</v>
      </c>
      <c r="N947">
        <v>0</v>
      </c>
      <c r="O947" t="s">
        <v>47</v>
      </c>
      <c r="P947">
        <v>71</v>
      </c>
      <c r="Q947" t="s">
        <v>48</v>
      </c>
      <c r="R947" t="s">
        <v>223</v>
      </c>
      <c r="S947" t="s">
        <v>139</v>
      </c>
      <c r="T947" t="s">
        <v>51</v>
      </c>
      <c r="U947" t="s">
        <v>353</v>
      </c>
      <c r="V947">
        <v>1.1499999999999999</v>
      </c>
      <c r="W947" s="1">
        <v>1808.95</v>
      </c>
      <c r="X947">
        <v>1</v>
      </c>
      <c r="Y947">
        <v>1.32</v>
      </c>
      <c r="Z947">
        <v>4</v>
      </c>
      <c r="AA947">
        <v>0.33</v>
      </c>
      <c r="AB947" s="2">
        <v>0</v>
      </c>
      <c r="AC947" s="1">
        <v>0</v>
      </c>
      <c r="AD947" s="7">
        <v>43502</v>
      </c>
      <c r="AE947" s="7">
        <v>43502</v>
      </c>
      <c r="AF947">
        <v>0</v>
      </c>
      <c r="AG947" t="s">
        <v>53</v>
      </c>
      <c r="AH947" s="2">
        <v>0</v>
      </c>
      <c r="AI947" s="1">
        <v>0</v>
      </c>
      <c r="AJ947" s="1">
        <v>0</v>
      </c>
      <c r="AK947" s="6" t="str">
        <f>+IF(Tabla1[[#This Row],[REQUEST_TY]]="SR MANTENIMIENTO CORRECTIVO", "EMERGENCIA", "OTROS")</f>
        <v>EMERGENCIA</v>
      </c>
      <c r="AL947" s="6" t="str">
        <f>+_xlfn.IFS(Tabla1[[#This Row],[Veces obj]]&lt;=1,"0-1",Tabla1[[#This Row],[Veces obj]]&lt;=2,"1-2",Tabla1[[#This Row],[Veces obj]]&lt;=3,"2-3",TRUE,"&gt;3")</f>
        <v>0-1</v>
      </c>
      <c r="AM947" s="6" t="str">
        <f>+_xlfn.IFS(MONTH(Tabla1[[#This Row],[MES]])&lt;=3,"Q1",MONTH(Tabla1[[#This Row],[MES]])&lt;=6,"Q2",MONTH(Tabla1[[#This Row],[MES]])&lt;=9,"Q3",TRUE,"Q4")</f>
        <v>Q1</v>
      </c>
      <c r="AN947" t="str">
        <f>+IFERROR(VLOOKUP(Tabla1[[#This Row],[CUENTA]],CTAS[],2,0),"OTROS")</f>
        <v>OTROS</v>
      </c>
      <c r="AP947" t="str">
        <f>+IFERROR(VLOOKUP(Tabla1[[#This Row],[EMPLEADO]],IS[],3,0),"OTROS")</f>
        <v>OTROS</v>
      </c>
      <c r="AQ947" t="str">
        <f>+IFERROR(VLOOKUP(Tabla1[[#This Row],[EMPLEADO]],IS[[NÓMINA]:[INGENIERO]],2,0),"OTROS")</f>
        <v>OTROS</v>
      </c>
    </row>
    <row r="948" spans="1:43" x14ac:dyDescent="0.25">
      <c r="A948" t="s">
        <v>36</v>
      </c>
      <c r="B948">
        <v>1</v>
      </c>
      <c r="C948" t="s">
        <v>1099</v>
      </c>
      <c r="D948" t="s">
        <v>38</v>
      </c>
      <c r="E948" t="s">
        <v>76</v>
      </c>
      <c r="F948" t="s">
        <v>1100</v>
      </c>
      <c r="G948" s="17" t="s">
        <v>1101</v>
      </c>
      <c r="H948" t="s">
        <v>297</v>
      </c>
      <c r="I948" t="s">
        <v>43</v>
      </c>
      <c r="J948" t="s">
        <v>8</v>
      </c>
      <c r="K948" t="s">
        <v>59</v>
      </c>
      <c r="L948" t="s">
        <v>1102</v>
      </c>
      <c r="M948" t="s">
        <v>73</v>
      </c>
      <c r="N948">
        <v>0</v>
      </c>
      <c r="O948" t="s">
        <v>47</v>
      </c>
      <c r="P948">
        <v>19</v>
      </c>
      <c r="Q948" t="s">
        <v>62</v>
      </c>
      <c r="R948" t="s">
        <v>63</v>
      </c>
      <c r="S948" t="s">
        <v>64</v>
      </c>
      <c r="T948" t="s">
        <v>51</v>
      </c>
      <c r="U948" t="s">
        <v>65</v>
      </c>
      <c r="V948">
        <v>0.8</v>
      </c>
      <c r="W948" s="1">
        <v>1092</v>
      </c>
      <c r="X948">
        <v>1</v>
      </c>
      <c r="Y948">
        <v>0.84</v>
      </c>
      <c r="Z948">
        <v>5</v>
      </c>
      <c r="AA948">
        <v>0.16799999999999998</v>
      </c>
      <c r="AB948" s="2">
        <v>0</v>
      </c>
      <c r="AC948" s="1">
        <v>0</v>
      </c>
      <c r="AD948" s="7">
        <v>43488</v>
      </c>
      <c r="AE948" s="7">
        <v>43488</v>
      </c>
      <c r="AF948">
        <v>0</v>
      </c>
      <c r="AG948" t="s">
        <v>53</v>
      </c>
      <c r="AH948" s="2">
        <v>0</v>
      </c>
      <c r="AI948" s="1">
        <v>0</v>
      </c>
      <c r="AJ948" s="1">
        <v>0</v>
      </c>
      <c r="AK948" s="6" t="str">
        <f>+IF(Tabla1[[#This Row],[REQUEST_TY]]="SR MANTENIMIENTO CORRECTIVO", "EMERGENCIA", "OTROS")</f>
        <v>EMERGENCIA</v>
      </c>
      <c r="AL948" s="6" t="str">
        <f>+_xlfn.IFS(Tabla1[[#This Row],[Veces obj]]&lt;=1,"0-1",Tabla1[[#This Row],[Veces obj]]&lt;=2,"1-2",Tabla1[[#This Row],[Veces obj]]&lt;=3,"2-3",TRUE,"&gt;3")</f>
        <v>0-1</v>
      </c>
      <c r="AM948" s="6" t="str">
        <f>+_xlfn.IFS(MONTH(Tabla1[[#This Row],[MES]])&lt;=3,"Q1",MONTH(Tabla1[[#This Row],[MES]])&lt;=6,"Q2",MONTH(Tabla1[[#This Row],[MES]])&lt;=9,"Q3",TRUE,"Q4")</f>
        <v>Q1</v>
      </c>
      <c r="AN948" t="str">
        <f>+IFERROR(VLOOKUP(Tabla1[[#This Row],[CUENTA]],CTAS[],2,0),"OTROS")</f>
        <v>OTROS</v>
      </c>
      <c r="AO948">
        <v>1</v>
      </c>
      <c r="AP948" t="str">
        <f>+IFERROR(VLOOKUP(Tabla1[[#This Row],[EMPLEADO]],IS[],3,0),"OTROS")</f>
        <v>JUAREZ</v>
      </c>
      <c r="AQ948" t="str">
        <f>+IFERROR(VLOOKUP(Tabla1[[#This Row],[EMPLEADO]],IS[[NÓMINA]:[INGENIERO]],2,0),"OTROS")</f>
        <v>ALFREDO TORRES</v>
      </c>
    </row>
    <row r="949" spans="1:43" x14ac:dyDescent="0.25">
      <c r="A949" t="s">
        <v>36</v>
      </c>
      <c r="B949">
        <v>1</v>
      </c>
      <c r="C949" t="s">
        <v>1979</v>
      </c>
      <c r="D949" t="s">
        <v>38</v>
      </c>
      <c r="E949" t="s">
        <v>258</v>
      </c>
      <c r="F949" t="s">
        <v>1980</v>
      </c>
      <c r="G949" s="17" t="s">
        <v>1820</v>
      </c>
      <c r="H949" t="s">
        <v>213</v>
      </c>
      <c r="I949" t="s">
        <v>43</v>
      </c>
      <c r="J949" t="s">
        <v>8</v>
      </c>
      <c r="K949" t="s">
        <v>102</v>
      </c>
      <c r="L949" t="s">
        <v>1142</v>
      </c>
      <c r="M949" t="s">
        <v>640</v>
      </c>
      <c r="N949">
        <v>0</v>
      </c>
      <c r="O949" t="s">
        <v>47</v>
      </c>
      <c r="P949">
        <v>182</v>
      </c>
      <c r="Q949" t="s">
        <v>48</v>
      </c>
      <c r="R949" t="s">
        <v>138</v>
      </c>
      <c r="S949" t="s">
        <v>139</v>
      </c>
      <c r="T949" t="s">
        <v>51</v>
      </c>
      <c r="U949" t="s">
        <v>353</v>
      </c>
      <c r="V949">
        <v>1.1499999999999999</v>
      </c>
      <c r="W949" s="1">
        <v>1808.95</v>
      </c>
      <c r="X949">
        <v>1</v>
      </c>
      <c r="Y949">
        <v>1.33</v>
      </c>
      <c r="Z949">
        <v>4</v>
      </c>
      <c r="AA949">
        <v>0.33250000000000002</v>
      </c>
      <c r="AB949" s="2">
        <v>0</v>
      </c>
      <c r="AC949" s="1">
        <v>0</v>
      </c>
      <c r="AD949" s="7">
        <v>43475</v>
      </c>
      <c r="AE949" s="7">
        <v>43476</v>
      </c>
      <c r="AF949">
        <v>1</v>
      </c>
      <c r="AG949" t="s">
        <v>53</v>
      </c>
      <c r="AH949" s="2">
        <v>0</v>
      </c>
      <c r="AI949" s="1">
        <v>0</v>
      </c>
      <c r="AJ949" s="1">
        <v>0</v>
      </c>
      <c r="AK949" s="6" t="str">
        <f>+IF(Tabla1[[#This Row],[REQUEST_TY]]="SR MANTENIMIENTO CORRECTIVO", "EMERGENCIA", "OTROS")</f>
        <v>EMERGENCIA</v>
      </c>
      <c r="AL949" s="6" t="str">
        <f>+_xlfn.IFS(Tabla1[[#This Row],[Veces obj]]&lt;=1,"0-1",Tabla1[[#This Row],[Veces obj]]&lt;=2,"1-2",Tabla1[[#This Row],[Veces obj]]&lt;=3,"2-3",TRUE,"&gt;3")</f>
        <v>0-1</v>
      </c>
      <c r="AM949" s="6" t="str">
        <f>+_xlfn.IFS(MONTH(Tabla1[[#This Row],[MES]])&lt;=3,"Q1",MONTH(Tabla1[[#This Row],[MES]])&lt;=6,"Q2",MONTH(Tabla1[[#This Row],[MES]])&lt;=9,"Q3",TRUE,"Q4")</f>
        <v>Q1</v>
      </c>
      <c r="AN949" t="str">
        <f>+IFERROR(VLOOKUP(Tabla1[[#This Row],[CUENTA]],CTAS[],2,0),"OTROS")</f>
        <v>OTROS</v>
      </c>
      <c r="AP949" t="str">
        <f>+IFERROR(VLOOKUP(Tabla1[[#This Row],[EMPLEADO]],IS[],3,0),"OTROS")</f>
        <v>OTROS</v>
      </c>
      <c r="AQ949" t="str">
        <f>+IFERROR(VLOOKUP(Tabla1[[#This Row],[EMPLEADO]],IS[[NÓMINA]:[INGENIERO]],2,0),"OTROS")</f>
        <v>OTROS</v>
      </c>
    </row>
    <row r="950" spans="1:43" x14ac:dyDescent="0.25">
      <c r="A950" t="s">
        <v>36</v>
      </c>
      <c r="B950">
        <v>1</v>
      </c>
      <c r="C950" t="s">
        <v>1174</v>
      </c>
      <c r="D950" t="s">
        <v>38</v>
      </c>
      <c r="E950" t="s">
        <v>275</v>
      </c>
      <c r="F950" t="s">
        <v>1175</v>
      </c>
      <c r="G950" s="17" t="s">
        <v>1176</v>
      </c>
      <c r="H950" t="s">
        <v>297</v>
      </c>
      <c r="I950" t="s">
        <v>43</v>
      </c>
      <c r="J950" t="s">
        <v>8</v>
      </c>
      <c r="K950" t="s">
        <v>71</v>
      </c>
      <c r="L950" t="s">
        <v>859</v>
      </c>
      <c r="M950" t="s">
        <v>73</v>
      </c>
      <c r="N950">
        <v>0</v>
      </c>
      <c r="O950" t="s">
        <v>47</v>
      </c>
      <c r="P950">
        <v>274</v>
      </c>
      <c r="Q950" t="s">
        <v>48</v>
      </c>
      <c r="R950" t="s">
        <v>95</v>
      </c>
      <c r="S950" t="s">
        <v>64</v>
      </c>
      <c r="T950" t="s">
        <v>51</v>
      </c>
      <c r="U950" t="s">
        <v>96</v>
      </c>
      <c r="V950">
        <v>1.1000000000000001</v>
      </c>
      <c r="W950" s="1">
        <v>1501.5000000000002</v>
      </c>
      <c r="X950">
        <v>1</v>
      </c>
      <c r="Y950">
        <v>0.88</v>
      </c>
      <c r="Z950">
        <v>5</v>
      </c>
      <c r="AA950">
        <v>0.17599999999999999</v>
      </c>
      <c r="AB950" s="2">
        <v>0</v>
      </c>
      <c r="AC950" s="1">
        <v>0</v>
      </c>
      <c r="AD950" s="7">
        <v>43474</v>
      </c>
      <c r="AE950" s="7">
        <v>43475</v>
      </c>
      <c r="AF950">
        <v>1</v>
      </c>
      <c r="AG950" t="s">
        <v>53</v>
      </c>
      <c r="AH950" s="2">
        <v>0</v>
      </c>
      <c r="AI950" s="1">
        <v>0</v>
      </c>
      <c r="AJ950" s="1">
        <v>0</v>
      </c>
      <c r="AK950" s="6" t="str">
        <f>+IF(Tabla1[[#This Row],[REQUEST_TY]]="SR MANTENIMIENTO CORRECTIVO", "EMERGENCIA", "OTROS")</f>
        <v>EMERGENCIA</v>
      </c>
      <c r="AL950" s="6" t="str">
        <f>+_xlfn.IFS(Tabla1[[#This Row],[Veces obj]]&lt;=1,"0-1",Tabla1[[#This Row],[Veces obj]]&lt;=2,"1-2",Tabla1[[#This Row],[Veces obj]]&lt;=3,"2-3",TRUE,"&gt;3")</f>
        <v>0-1</v>
      </c>
      <c r="AM950" s="6" t="str">
        <f>+_xlfn.IFS(MONTH(Tabla1[[#This Row],[MES]])&lt;=3,"Q1",MONTH(Tabla1[[#This Row],[MES]])&lt;=6,"Q2",MONTH(Tabla1[[#This Row],[MES]])&lt;=9,"Q3",TRUE,"Q4")</f>
        <v>Q1</v>
      </c>
      <c r="AN950" t="str">
        <f>+IFERROR(VLOOKUP(Tabla1[[#This Row],[CUENTA]],CTAS[],2,0),"OTROS")</f>
        <v>OTROS</v>
      </c>
      <c r="AO950">
        <v>1</v>
      </c>
      <c r="AP950" t="str">
        <f>+IFERROR(VLOOKUP(Tabla1[[#This Row],[EMPLEADO]],IS[],3,0),"OTROS")</f>
        <v>JUAREZ</v>
      </c>
      <c r="AQ950" t="str">
        <f>+IFERROR(VLOOKUP(Tabla1[[#This Row],[EMPLEADO]],IS[[NÓMINA]:[INGENIERO]],2,0),"OTROS")</f>
        <v>ALFREDO TORRES</v>
      </c>
    </row>
    <row r="951" spans="1:43" x14ac:dyDescent="0.25">
      <c r="A951" t="s">
        <v>36</v>
      </c>
      <c r="B951">
        <v>1</v>
      </c>
      <c r="C951" t="s">
        <v>1981</v>
      </c>
      <c r="D951" t="s">
        <v>38</v>
      </c>
      <c r="E951" t="s">
        <v>1208</v>
      </c>
      <c r="F951" t="s">
        <v>1982</v>
      </c>
      <c r="G951" s="17" t="s">
        <v>1983</v>
      </c>
      <c r="H951" t="s">
        <v>1211</v>
      </c>
      <c r="I951" t="s">
        <v>43</v>
      </c>
      <c r="J951" t="s">
        <v>8</v>
      </c>
      <c r="K951" t="s">
        <v>254</v>
      </c>
      <c r="L951" t="s">
        <v>1212</v>
      </c>
      <c r="M951" t="s">
        <v>1213</v>
      </c>
      <c r="N951">
        <v>0</v>
      </c>
      <c r="O951" t="s">
        <v>47</v>
      </c>
      <c r="P951">
        <v>2595</v>
      </c>
      <c r="Q951" t="s">
        <v>48</v>
      </c>
      <c r="R951" t="s">
        <v>153</v>
      </c>
      <c r="S951" t="s">
        <v>50</v>
      </c>
      <c r="T951" t="s">
        <v>51</v>
      </c>
      <c r="U951" t="s">
        <v>52</v>
      </c>
      <c r="V951">
        <v>1.05</v>
      </c>
      <c r="W951" s="1">
        <v>750.75000000000011</v>
      </c>
      <c r="X951">
        <v>1</v>
      </c>
      <c r="Y951">
        <v>1.67</v>
      </c>
      <c r="Z951">
        <v>5</v>
      </c>
      <c r="AA951">
        <v>0.33399999999999996</v>
      </c>
      <c r="AB951" s="2">
        <v>0</v>
      </c>
      <c r="AC951" s="1">
        <v>0</v>
      </c>
      <c r="AD951" s="7">
        <v>43473</v>
      </c>
      <c r="AE951" s="7">
        <v>43473</v>
      </c>
      <c r="AF951">
        <v>0</v>
      </c>
      <c r="AG951" t="s">
        <v>53</v>
      </c>
      <c r="AH951" s="2">
        <v>0</v>
      </c>
      <c r="AI951" s="1">
        <v>0</v>
      </c>
      <c r="AJ951" s="1">
        <v>0</v>
      </c>
      <c r="AK951" s="6" t="str">
        <f>+IF(Tabla1[[#This Row],[REQUEST_TY]]="SR MANTENIMIENTO CORRECTIVO", "EMERGENCIA", "OTROS")</f>
        <v>EMERGENCIA</v>
      </c>
      <c r="AL951" s="6" t="str">
        <f>+_xlfn.IFS(Tabla1[[#This Row],[Veces obj]]&lt;=1,"0-1",Tabla1[[#This Row],[Veces obj]]&lt;=2,"1-2",Tabla1[[#This Row],[Veces obj]]&lt;=3,"2-3",TRUE,"&gt;3")</f>
        <v>0-1</v>
      </c>
      <c r="AM951" s="6" t="str">
        <f>+_xlfn.IFS(MONTH(Tabla1[[#This Row],[MES]])&lt;=3,"Q1",MONTH(Tabla1[[#This Row],[MES]])&lt;=6,"Q2",MONTH(Tabla1[[#This Row],[MES]])&lt;=9,"Q3",TRUE,"Q4")</f>
        <v>Q1</v>
      </c>
      <c r="AN951" t="str">
        <f>+IFERROR(VLOOKUP(Tabla1[[#This Row],[CUENTA]],CTAS[],2,0),"OTROS")</f>
        <v>OTROS</v>
      </c>
      <c r="AP951" t="str">
        <f>+IFERROR(VLOOKUP(Tabla1[[#This Row],[EMPLEADO]],IS[],3,0),"OTROS")</f>
        <v>OTROS</v>
      </c>
      <c r="AQ951" t="str">
        <f>+IFERROR(VLOOKUP(Tabla1[[#This Row],[EMPLEADO]],IS[[NÓMINA]:[INGENIERO]],2,0),"OTROS")</f>
        <v>OTROS</v>
      </c>
    </row>
    <row r="952" spans="1:43" x14ac:dyDescent="0.25">
      <c r="A952" t="s">
        <v>36</v>
      </c>
      <c r="B952">
        <v>1</v>
      </c>
      <c r="C952" t="s">
        <v>1984</v>
      </c>
      <c r="D952" t="s">
        <v>38</v>
      </c>
      <c r="E952" t="s">
        <v>226</v>
      </c>
      <c r="F952" t="s">
        <v>1985</v>
      </c>
      <c r="G952" s="17" t="s">
        <v>1986</v>
      </c>
      <c r="H952" t="s">
        <v>1211</v>
      </c>
      <c r="I952" t="s">
        <v>43</v>
      </c>
      <c r="J952" t="s">
        <v>8</v>
      </c>
      <c r="K952" t="s">
        <v>92</v>
      </c>
      <c r="L952" t="s">
        <v>1987</v>
      </c>
      <c r="M952" t="s">
        <v>411</v>
      </c>
      <c r="N952">
        <v>0</v>
      </c>
      <c r="O952" t="s">
        <v>47</v>
      </c>
      <c r="P952">
        <v>91</v>
      </c>
      <c r="Q952" t="s">
        <v>48</v>
      </c>
      <c r="R952" t="s">
        <v>153</v>
      </c>
      <c r="S952" t="s">
        <v>50</v>
      </c>
      <c r="T952" t="s">
        <v>51</v>
      </c>
      <c r="U952" t="s">
        <v>52</v>
      </c>
      <c r="V952">
        <v>1.05</v>
      </c>
      <c r="W952" s="1">
        <v>750.75000000000011</v>
      </c>
      <c r="X952">
        <v>1</v>
      </c>
      <c r="Y952">
        <v>1.67</v>
      </c>
      <c r="Z952">
        <v>5</v>
      </c>
      <c r="AA952">
        <v>0.33399999999999996</v>
      </c>
      <c r="AB952" s="2">
        <v>0</v>
      </c>
      <c r="AC952" s="1">
        <v>0</v>
      </c>
      <c r="AD952" s="7">
        <v>43474</v>
      </c>
      <c r="AE952" s="7">
        <v>43475</v>
      </c>
      <c r="AF952">
        <v>1</v>
      </c>
      <c r="AG952" t="s">
        <v>53</v>
      </c>
      <c r="AH952" s="2">
        <v>0</v>
      </c>
      <c r="AI952" s="1">
        <v>0</v>
      </c>
      <c r="AJ952" s="1">
        <v>0</v>
      </c>
      <c r="AK952" s="6" t="str">
        <f>+IF(Tabla1[[#This Row],[REQUEST_TY]]="SR MANTENIMIENTO CORRECTIVO", "EMERGENCIA", "OTROS")</f>
        <v>EMERGENCIA</v>
      </c>
      <c r="AL952" s="6" t="str">
        <f>+_xlfn.IFS(Tabla1[[#This Row],[Veces obj]]&lt;=1,"0-1",Tabla1[[#This Row],[Veces obj]]&lt;=2,"1-2",Tabla1[[#This Row],[Veces obj]]&lt;=3,"2-3",TRUE,"&gt;3")</f>
        <v>0-1</v>
      </c>
      <c r="AM952" s="6" t="str">
        <f>+_xlfn.IFS(MONTH(Tabla1[[#This Row],[MES]])&lt;=3,"Q1",MONTH(Tabla1[[#This Row],[MES]])&lt;=6,"Q2",MONTH(Tabla1[[#This Row],[MES]])&lt;=9,"Q3",TRUE,"Q4")</f>
        <v>Q1</v>
      </c>
      <c r="AN952" t="str">
        <f>+IFERROR(VLOOKUP(Tabla1[[#This Row],[CUENTA]],CTAS[],2,0),"OTROS")</f>
        <v>OTROS</v>
      </c>
      <c r="AP952" t="str">
        <f>+IFERROR(VLOOKUP(Tabla1[[#This Row],[EMPLEADO]],IS[],3,0),"OTROS")</f>
        <v>OTROS</v>
      </c>
      <c r="AQ952" t="str">
        <f>+IFERROR(VLOOKUP(Tabla1[[#This Row],[EMPLEADO]],IS[[NÓMINA]:[INGENIERO]],2,0),"OTROS")</f>
        <v>OTROS</v>
      </c>
    </row>
    <row r="953" spans="1:43" x14ac:dyDescent="0.25">
      <c r="A953" t="s">
        <v>36</v>
      </c>
      <c r="B953">
        <v>1</v>
      </c>
      <c r="C953" t="s">
        <v>1988</v>
      </c>
      <c r="D953" t="s">
        <v>38</v>
      </c>
      <c r="E953" t="s">
        <v>373</v>
      </c>
      <c r="F953" t="s">
        <v>1989</v>
      </c>
      <c r="G953" s="17" t="s">
        <v>1990</v>
      </c>
      <c r="H953" t="s">
        <v>308</v>
      </c>
      <c r="I953" t="s">
        <v>43</v>
      </c>
      <c r="J953" t="s">
        <v>8</v>
      </c>
      <c r="K953" t="s">
        <v>549</v>
      </c>
      <c r="L953" t="s">
        <v>550</v>
      </c>
      <c r="M953" t="s">
        <v>46</v>
      </c>
      <c r="N953">
        <v>0</v>
      </c>
      <c r="O953" t="s">
        <v>47</v>
      </c>
      <c r="P953">
        <v>2604</v>
      </c>
      <c r="Q953" t="s">
        <v>48</v>
      </c>
      <c r="R953" t="s">
        <v>153</v>
      </c>
      <c r="S953" t="s">
        <v>50</v>
      </c>
      <c r="T953" t="s">
        <v>51</v>
      </c>
      <c r="U953" t="s">
        <v>52</v>
      </c>
      <c r="V953">
        <v>1.05</v>
      </c>
      <c r="W953" s="1">
        <v>750.75000000000011</v>
      </c>
      <c r="X953">
        <v>1</v>
      </c>
      <c r="Y953">
        <v>1.67</v>
      </c>
      <c r="Z953">
        <v>5</v>
      </c>
      <c r="AA953">
        <v>0.33399999999999996</v>
      </c>
      <c r="AB953" s="2">
        <v>0</v>
      </c>
      <c r="AC953" s="1">
        <v>0</v>
      </c>
      <c r="AD953" s="7">
        <v>43482</v>
      </c>
      <c r="AE953" s="7">
        <v>43483</v>
      </c>
      <c r="AF953">
        <v>1</v>
      </c>
      <c r="AG953" t="s">
        <v>53</v>
      </c>
      <c r="AH953" s="2">
        <v>0</v>
      </c>
      <c r="AI953" s="1">
        <v>0</v>
      </c>
      <c r="AJ953" s="1">
        <v>0</v>
      </c>
      <c r="AK953" s="6" t="str">
        <f>+IF(Tabla1[[#This Row],[REQUEST_TY]]="SR MANTENIMIENTO CORRECTIVO", "EMERGENCIA", "OTROS")</f>
        <v>EMERGENCIA</v>
      </c>
      <c r="AL953" s="6" t="str">
        <f>+_xlfn.IFS(Tabla1[[#This Row],[Veces obj]]&lt;=1,"0-1",Tabla1[[#This Row],[Veces obj]]&lt;=2,"1-2",Tabla1[[#This Row],[Veces obj]]&lt;=3,"2-3",TRUE,"&gt;3")</f>
        <v>0-1</v>
      </c>
      <c r="AM953" s="6" t="str">
        <f>+_xlfn.IFS(MONTH(Tabla1[[#This Row],[MES]])&lt;=3,"Q1",MONTH(Tabla1[[#This Row],[MES]])&lt;=6,"Q2",MONTH(Tabla1[[#This Row],[MES]])&lt;=9,"Q3",TRUE,"Q4")</f>
        <v>Q1</v>
      </c>
      <c r="AN953" t="str">
        <f>+IFERROR(VLOOKUP(Tabla1[[#This Row],[CUENTA]],CTAS[],2,0),"OTROS")</f>
        <v>OTROS</v>
      </c>
      <c r="AP953" t="str">
        <f>+IFERROR(VLOOKUP(Tabla1[[#This Row],[EMPLEADO]],IS[],3,0),"OTROS")</f>
        <v>OTROS</v>
      </c>
      <c r="AQ953" t="str">
        <f>+IFERROR(VLOOKUP(Tabla1[[#This Row],[EMPLEADO]],IS[[NÓMINA]:[INGENIERO]],2,0),"OTROS")</f>
        <v>OTROS</v>
      </c>
    </row>
    <row r="954" spans="1:43" x14ac:dyDescent="0.25">
      <c r="A954" t="s">
        <v>36</v>
      </c>
      <c r="B954">
        <v>1</v>
      </c>
      <c r="C954" t="s">
        <v>1991</v>
      </c>
      <c r="D954" t="s">
        <v>38</v>
      </c>
      <c r="E954" t="s">
        <v>98</v>
      </c>
      <c r="F954" t="s">
        <v>1992</v>
      </c>
      <c r="G954" s="17" t="s">
        <v>1993</v>
      </c>
      <c r="H954" t="s">
        <v>246</v>
      </c>
      <c r="I954" t="s">
        <v>43</v>
      </c>
      <c r="J954" t="s">
        <v>8</v>
      </c>
      <c r="K954" t="s">
        <v>102</v>
      </c>
      <c r="L954" t="s">
        <v>1994</v>
      </c>
      <c r="M954" t="s">
        <v>1659</v>
      </c>
      <c r="N954">
        <v>0</v>
      </c>
      <c r="O954" t="s">
        <v>105</v>
      </c>
      <c r="P954">
        <v>4</v>
      </c>
      <c r="Q954" t="s">
        <v>207</v>
      </c>
      <c r="R954" t="s">
        <v>63</v>
      </c>
      <c r="S954" t="s">
        <v>64</v>
      </c>
      <c r="T954" t="s">
        <v>51</v>
      </c>
      <c r="U954" t="s">
        <v>209</v>
      </c>
      <c r="V954">
        <v>0</v>
      </c>
      <c r="W954" s="1">
        <v>0</v>
      </c>
      <c r="X954">
        <v>1</v>
      </c>
      <c r="Y954">
        <v>1.67</v>
      </c>
      <c r="Z954">
        <v>5</v>
      </c>
      <c r="AA954">
        <v>0.33399999999999996</v>
      </c>
      <c r="AB954" s="2">
        <v>0</v>
      </c>
      <c r="AC954" s="1">
        <v>0</v>
      </c>
      <c r="AD954" s="7">
        <v>43487</v>
      </c>
      <c r="AE954" s="7">
        <v>43487</v>
      </c>
      <c r="AF954">
        <v>0</v>
      </c>
      <c r="AG954" t="s">
        <v>53</v>
      </c>
      <c r="AH954" s="2">
        <v>0</v>
      </c>
      <c r="AI954" s="1">
        <v>0</v>
      </c>
      <c r="AJ954" s="1">
        <v>0</v>
      </c>
      <c r="AK954" s="6" t="str">
        <f>+IF(Tabla1[[#This Row],[REQUEST_TY]]="SR MANTENIMIENTO CORRECTIVO", "EMERGENCIA", "OTROS")</f>
        <v>EMERGENCIA</v>
      </c>
      <c r="AL954" s="6" t="str">
        <f>+_xlfn.IFS(Tabla1[[#This Row],[Veces obj]]&lt;=1,"0-1",Tabla1[[#This Row],[Veces obj]]&lt;=2,"1-2",Tabla1[[#This Row],[Veces obj]]&lt;=3,"2-3",TRUE,"&gt;3")</f>
        <v>0-1</v>
      </c>
      <c r="AM954" s="6" t="str">
        <f>+_xlfn.IFS(MONTH(Tabla1[[#This Row],[MES]])&lt;=3,"Q1",MONTH(Tabla1[[#This Row],[MES]])&lt;=6,"Q2",MONTH(Tabla1[[#This Row],[MES]])&lt;=9,"Q3",TRUE,"Q4")</f>
        <v>Q1</v>
      </c>
      <c r="AN954" t="str">
        <f>+IFERROR(VLOOKUP(Tabla1[[#This Row],[CUENTA]],CTAS[],2,0),"OTROS")</f>
        <v>OTROS</v>
      </c>
      <c r="AP954" t="str">
        <f>+IFERROR(VLOOKUP(Tabla1[[#This Row],[EMPLEADO]],IS[],3,0),"OTROS")</f>
        <v>OTROS</v>
      </c>
      <c r="AQ954" t="str">
        <f>+IFERROR(VLOOKUP(Tabla1[[#This Row],[EMPLEADO]],IS[[NÓMINA]:[INGENIERO]],2,0),"OTROS")</f>
        <v>OTROS</v>
      </c>
    </row>
    <row r="955" spans="1:43" x14ac:dyDescent="0.25">
      <c r="A955" t="s">
        <v>36</v>
      </c>
      <c r="B955">
        <v>1</v>
      </c>
      <c r="C955" t="s">
        <v>1239</v>
      </c>
      <c r="D955" t="s">
        <v>38</v>
      </c>
      <c r="E955" t="s">
        <v>160</v>
      </c>
      <c r="F955" t="s">
        <v>1240</v>
      </c>
      <c r="G955" s="17" t="s">
        <v>1241</v>
      </c>
      <c r="H955" t="s">
        <v>297</v>
      </c>
      <c r="I955" t="s">
        <v>43</v>
      </c>
      <c r="J955" t="s">
        <v>8</v>
      </c>
      <c r="K955" t="s">
        <v>240</v>
      </c>
      <c r="L955" t="s">
        <v>241</v>
      </c>
      <c r="M955" t="s">
        <v>94</v>
      </c>
      <c r="N955">
        <v>0</v>
      </c>
      <c r="O955" t="s">
        <v>47</v>
      </c>
      <c r="P955">
        <v>57</v>
      </c>
      <c r="Q955" t="s">
        <v>82</v>
      </c>
      <c r="R955" t="s">
        <v>49</v>
      </c>
      <c r="S955" t="s">
        <v>50</v>
      </c>
      <c r="T955" t="s">
        <v>51</v>
      </c>
      <c r="U955" t="s">
        <v>120</v>
      </c>
      <c r="V955">
        <v>0.8</v>
      </c>
      <c r="W955" s="1">
        <v>572.00000000000011</v>
      </c>
      <c r="X955">
        <v>1</v>
      </c>
      <c r="Y955">
        <v>0.95</v>
      </c>
      <c r="Z955">
        <v>5</v>
      </c>
      <c r="AA955">
        <v>0.19</v>
      </c>
      <c r="AB955" s="2">
        <v>0</v>
      </c>
      <c r="AC955" s="1">
        <v>0</v>
      </c>
      <c r="AD955" s="7">
        <v>43483</v>
      </c>
      <c r="AE955" s="7">
        <v>43483</v>
      </c>
      <c r="AF955">
        <v>0</v>
      </c>
      <c r="AG955" t="s">
        <v>53</v>
      </c>
      <c r="AH955" s="2">
        <v>0</v>
      </c>
      <c r="AI955" s="1">
        <v>0</v>
      </c>
      <c r="AJ955" s="1">
        <v>0</v>
      </c>
      <c r="AK955" s="6" t="str">
        <f>+IF(Tabla1[[#This Row],[REQUEST_TY]]="SR MANTENIMIENTO CORRECTIVO", "EMERGENCIA", "OTROS")</f>
        <v>EMERGENCIA</v>
      </c>
      <c r="AL955" s="6" t="str">
        <f>+_xlfn.IFS(Tabla1[[#This Row],[Veces obj]]&lt;=1,"0-1",Tabla1[[#This Row],[Veces obj]]&lt;=2,"1-2",Tabla1[[#This Row],[Veces obj]]&lt;=3,"2-3",TRUE,"&gt;3")</f>
        <v>0-1</v>
      </c>
      <c r="AM955" s="6" t="str">
        <f>+_xlfn.IFS(MONTH(Tabla1[[#This Row],[MES]])&lt;=3,"Q1",MONTH(Tabla1[[#This Row],[MES]])&lt;=6,"Q2",MONTH(Tabla1[[#This Row],[MES]])&lt;=9,"Q3",TRUE,"Q4")</f>
        <v>Q1</v>
      </c>
      <c r="AN955" t="str">
        <f>+IFERROR(VLOOKUP(Tabla1[[#This Row],[CUENTA]],CTAS[],2,0),"OTROS")</f>
        <v>OTROS</v>
      </c>
      <c r="AO955">
        <v>1</v>
      </c>
      <c r="AP955" t="str">
        <f>+IFERROR(VLOOKUP(Tabla1[[#This Row],[EMPLEADO]],IS[],3,0),"OTROS")</f>
        <v>JUAREZ</v>
      </c>
      <c r="AQ955" t="str">
        <f>+IFERROR(VLOOKUP(Tabla1[[#This Row],[EMPLEADO]],IS[[NÓMINA]:[INGENIERO]],2,0),"OTROS")</f>
        <v>ALFREDO TORRES</v>
      </c>
    </row>
    <row r="956" spans="1:43" x14ac:dyDescent="0.25">
      <c r="A956" t="s">
        <v>36</v>
      </c>
      <c r="B956">
        <v>1</v>
      </c>
      <c r="C956" t="s">
        <v>1242</v>
      </c>
      <c r="D956" t="s">
        <v>38</v>
      </c>
      <c r="E956" t="s">
        <v>401</v>
      </c>
      <c r="F956" t="s">
        <v>1243</v>
      </c>
      <c r="G956" s="17" t="s">
        <v>1244</v>
      </c>
      <c r="H956" t="s">
        <v>297</v>
      </c>
      <c r="I956" t="s">
        <v>43</v>
      </c>
      <c r="J956" t="s">
        <v>8</v>
      </c>
      <c r="K956" t="s">
        <v>169</v>
      </c>
      <c r="L956" t="s">
        <v>1245</v>
      </c>
      <c r="M956" t="s">
        <v>73</v>
      </c>
      <c r="N956">
        <v>0</v>
      </c>
      <c r="O956" t="s">
        <v>47</v>
      </c>
      <c r="P956">
        <v>223</v>
      </c>
      <c r="Q956" t="s">
        <v>48</v>
      </c>
      <c r="R956" t="s">
        <v>153</v>
      </c>
      <c r="S956" t="s">
        <v>50</v>
      </c>
      <c r="T956" t="s">
        <v>51</v>
      </c>
      <c r="U956" t="s">
        <v>52</v>
      </c>
      <c r="V956">
        <v>1.05</v>
      </c>
      <c r="W956" s="1">
        <v>750.75000000000011</v>
      </c>
      <c r="X956">
        <v>1</v>
      </c>
      <c r="Y956">
        <v>0.96</v>
      </c>
      <c r="Z956">
        <v>5</v>
      </c>
      <c r="AA956">
        <v>0.192</v>
      </c>
      <c r="AB956" s="2">
        <v>0</v>
      </c>
      <c r="AC956" s="1">
        <v>0</v>
      </c>
      <c r="AD956" s="7">
        <v>43486</v>
      </c>
      <c r="AE956" s="7">
        <v>43486</v>
      </c>
      <c r="AF956">
        <v>0</v>
      </c>
      <c r="AG956" t="s">
        <v>53</v>
      </c>
      <c r="AH956" s="2">
        <v>0</v>
      </c>
      <c r="AI956" s="1">
        <v>0</v>
      </c>
      <c r="AJ956" s="1">
        <v>0</v>
      </c>
      <c r="AK956" s="6" t="str">
        <f>+IF(Tabla1[[#This Row],[REQUEST_TY]]="SR MANTENIMIENTO CORRECTIVO", "EMERGENCIA", "OTROS")</f>
        <v>EMERGENCIA</v>
      </c>
      <c r="AL956" s="6" t="str">
        <f>+_xlfn.IFS(Tabla1[[#This Row],[Veces obj]]&lt;=1,"0-1",Tabla1[[#This Row],[Veces obj]]&lt;=2,"1-2",Tabla1[[#This Row],[Veces obj]]&lt;=3,"2-3",TRUE,"&gt;3")</f>
        <v>0-1</v>
      </c>
      <c r="AM956" s="6" t="str">
        <f>+_xlfn.IFS(MONTH(Tabla1[[#This Row],[MES]])&lt;=3,"Q1",MONTH(Tabla1[[#This Row],[MES]])&lt;=6,"Q2",MONTH(Tabla1[[#This Row],[MES]])&lt;=9,"Q3",TRUE,"Q4")</f>
        <v>Q1</v>
      </c>
      <c r="AN956" t="str">
        <f>+IFERROR(VLOOKUP(Tabla1[[#This Row],[CUENTA]],CTAS[],2,0),"OTROS")</f>
        <v>OTROS</v>
      </c>
      <c r="AO956">
        <v>1</v>
      </c>
      <c r="AP956" t="str">
        <f>+IFERROR(VLOOKUP(Tabla1[[#This Row],[EMPLEADO]],IS[],3,0),"OTROS")</f>
        <v>JUAREZ</v>
      </c>
      <c r="AQ956" t="str">
        <f>+IFERROR(VLOOKUP(Tabla1[[#This Row],[EMPLEADO]],IS[[NÓMINA]:[INGENIERO]],2,0),"OTROS")</f>
        <v>ALFREDO TORRES</v>
      </c>
    </row>
    <row r="957" spans="1:43" x14ac:dyDescent="0.25">
      <c r="A957" t="s">
        <v>4444</v>
      </c>
      <c r="B957">
        <v>1</v>
      </c>
      <c r="C957" t="s">
        <v>6463</v>
      </c>
      <c r="D957" t="s">
        <v>38</v>
      </c>
      <c r="E957" t="s">
        <v>464</v>
      </c>
      <c r="F957" t="s">
        <v>6464</v>
      </c>
      <c r="G957" s="17" t="s">
        <v>466</v>
      </c>
      <c r="H957" t="s">
        <v>297</v>
      </c>
      <c r="I957" t="s">
        <v>43</v>
      </c>
      <c r="J957" t="s">
        <v>8</v>
      </c>
      <c r="K957" t="s">
        <v>151</v>
      </c>
      <c r="L957" t="s">
        <v>467</v>
      </c>
      <c r="M957" t="s">
        <v>94</v>
      </c>
      <c r="N957">
        <v>0</v>
      </c>
      <c r="O957" t="s">
        <v>47</v>
      </c>
      <c r="P957">
        <v>42</v>
      </c>
      <c r="Q957" t="s">
        <v>82</v>
      </c>
      <c r="R957" t="s">
        <v>242</v>
      </c>
      <c r="S957" t="s">
        <v>64</v>
      </c>
      <c r="T957" t="s">
        <v>51</v>
      </c>
      <c r="U957" t="s">
        <v>83</v>
      </c>
      <c r="V957">
        <v>1.05</v>
      </c>
      <c r="W957" s="1">
        <v>1433.25</v>
      </c>
      <c r="X957">
        <v>1</v>
      </c>
      <c r="Y957">
        <v>1</v>
      </c>
      <c r="Z957">
        <v>5</v>
      </c>
      <c r="AA957">
        <v>0.2</v>
      </c>
      <c r="AB957" s="2">
        <v>0</v>
      </c>
      <c r="AC957" s="1">
        <v>0</v>
      </c>
      <c r="AD957" s="7">
        <v>43514</v>
      </c>
      <c r="AE957" s="7">
        <v>43515</v>
      </c>
      <c r="AF957">
        <v>1</v>
      </c>
      <c r="AG957" t="s">
        <v>53</v>
      </c>
      <c r="AH957" s="2">
        <v>0</v>
      </c>
      <c r="AI957" s="1">
        <v>0</v>
      </c>
      <c r="AJ957" s="1">
        <v>0</v>
      </c>
      <c r="AK957" s="6" t="str">
        <f>+IF(Tabla1[[#This Row],[REQUEST_TY]]="SR MANTENIMIENTO CORRECTIVO", "EMERGENCIA", "OTROS")</f>
        <v>EMERGENCIA</v>
      </c>
      <c r="AL957" s="6" t="str">
        <f>+_xlfn.IFS(Tabla1[[#This Row],[Veces obj]]&lt;=1,"0-1",Tabla1[[#This Row],[Veces obj]]&lt;=2,"1-2",Tabla1[[#This Row],[Veces obj]]&lt;=3,"2-3",TRUE,"&gt;3")</f>
        <v>0-1</v>
      </c>
      <c r="AM957" s="6" t="str">
        <f>+_xlfn.IFS(MONTH(Tabla1[[#This Row],[MES]])&lt;=3,"Q1",MONTH(Tabla1[[#This Row],[MES]])&lt;=6,"Q2",MONTH(Tabla1[[#This Row],[MES]])&lt;=9,"Q3",TRUE,"Q4")</f>
        <v>Q1</v>
      </c>
      <c r="AN957" t="str">
        <f>+IFERROR(VLOOKUP(Tabla1[[#This Row],[CUENTA]],CTAS[],2,0),"OTROS")</f>
        <v>HONEYWELL</v>
      </c>
      <c r="AO957">
        <v>1</v>
      </c>
      <c r="AP957" t="str">
        <f>+IFERROR(VLOOKUP(Tabla1[[#This Row],[EMPLEADO]],IS[],3,0),"OTROS")</f>
        <v>JUAREZ</v>
      </c>
      <c r="AQ957" t="str">
        <f>+IFERROR(VLOOKUP(Tabla1[[#This Row],[EMPLEADO]],IS[[NÓMINA]:[INGENIERO]],2,0),"OTROS")</f>
        <v>ALFREDO TORRES</v>
      </c>
    </row>
    <row r="958" spans="1:43" x14ac:dyDescent="0.25">
      <c r="A958" t="s">
        <v>4444</v>
      </c>
      <c r="B958">
        <v>1</v>
      </c>
      <c r="C958" t="s">
        <v>4822</v>
      </c>
      <c r="D958" t="s">
        <v>38</v>
      </c>
      <c r="E958" t="s">
        <v>258</v>
      </c>
      <c r="F958" t="s">
        <v>4823</v>
      </c>
      <c r="G958" s="17" t="s">
        <v>1820</v>
      </c>
      <c r="H958" t="s">
        <v>213</v>
      </c>
      <c r="I958" t="s">
        <v>43</v>
      </c>
      <c r="J958" t="s">
        <v>8</v>
      </c>
      <c r="K958" t="s">
        <v>102</v>
      </c>
      <c r="L958" t="s">
        <v>1142</v>
      </c>
      <c r="M958" t="s">
        <v>640</v>
      </c>
      <c r="N958">
        <v>0</v>
      </c>
      <c r="O958" t="s">
        <v>47</v>
      </c>
      <c r="P958">
        <v>11</v>
      </c>
      <c r="Q958" t="s">
        <v>194</v>
      </c>
      <c r="R958" t="s">
        <v>138</v>
      </c>
      <c r="S958" t="s">
        <v>139</v>
      </c>
      <c r="T958" t="s">
        <v>51</v>
      </c>
      <c r="U958" t="s">
        <v>224</v>
      </c>
      <c r="V958">
        <v>0.8</v>
      </c>
      <c r="W958" s="1">
        <v>1258.4000000000003</v>
      </c>
      <c r="X958">
        <v>1</v>
      </c>
      <c r="Y958">
        <v>1.34</v>
      </c>
      <c r="Z958">
        <v>4</v>
      </c>
      <c r="AA958">
        <v>0.33500000000000002</v>
      </c>
      <c r="AB958" s="2">
        <v>0</v>
      </c>
      <c r="AC958" s="1">
        <v>0</v>
      </c>
      <c r="AD958" s="7">
        <v>43497</v>
      </c>
      <c r="AE958" s="7">
        <v>43501</v>
      </c>
      <c r="AF958">
        <v>1</v>
      </c>
      <c r="AG958" t="s">
        <v>53</v>
      </c>
      <c r="AH958" s="2">
        <v>0</v>
      </c>
      <c r="AI958" s="1">
        <v>0</v>
      </c>
      <c r="AJ958" s="1">
        <v>0</v>
      </c>
      <c r="AK958" s="6" t="str">
        <f>+IF(Tabla1[[#This Row],[REQUEST_TY]]="SR MANTENIMIENTO CORRECTIVO", "EMERGENCIA", "OTROS")</f>
        <v>EMERGENCIA</v>
      </c>
      <c r="AL958" s="6" t="str">
        <f>+_xlfn.IFS(Tabla1[[#This Row],[Veces obj]]&lt;=1,"0-1",Tabla1[[#This Row],[Veces obj]]&lt;=2,"1-2",Tabla1[[#This Row],[Veces obj]]&lt;=3,"2-3",TRUE,"&gt;3")</f>
        <v>0-1</v>
      </c>
      <c r="AM958" s="6" t="str">
        <f>+_xlfn.IFS(MONTH(Tabla1[[#This Row],[MES]])&lt;=3,"Q1",MONTH(Tabla1[[#This Row],[MES]])&lt;=6,"Q2",MONTH(Tabla1[[#This Row],[MES]])&lt;=9,"Q3",TRUE,"Q4")</f>
        <v>Q1</v>
      </c>
      <c r="AN958" t="str">
        <f>+IFERROR(VLOOKUP(Tabla1[[#This Row],[CUENTA]],CTAS[],2,0),"OTROS")</f>
        <v>OTROS</v>
      </c>
      <c r="AP958" t="str">
        <f>+IFERROR(VLOOKUP(Tabla1[[#This Row],[EMPLEADO]],IS[],3,0),"OTROS")</f>
        <v>OTROS</v>
      </c>
      <c r="AQ958" t="str">
        <f>+IFERROR(VLOOKUP(Tabla1[[#This Row],[EMPLEADO]],IS[[NÓMINA]:[INGENIERO]],2,0),"OTROS")</f>
        <v>OTROS</v>
      </c>
    </row>
    <row r="959" spans="1:43" x14ac:dyDescent="0.25">
      <c r="A959" t="s">
        <v>4444</v>
      </c>
      <c r="B959">
        <v>1</v>
      </c>
      <c r="C959" t="s">
        <v>4974</v>
      </c>
      <c r="D959" t="s">
        <v>38</v>
      </c>
      <c r="E959" t="s">
        <v>725</v>
      </c>
      <c r="F959" t="s">
        <v>4975</v>
      </c>
      <c r="G959" s="17" t="s">
        <v>4976</v>
      </c>
      <c r="H959" t="s">
        <v>568</v>
      </c>
      <c r="I959" t="s">
        <v>43</v>
      </c>
      <c r="J959" t="s">
        <v>8</v>
      </c>
      <c r="K959" t="s">
        <v>59</v>
      </c>
      <c r="L959" t="s">
        <v>4977</v>
      </c>
      <c r="M959" t="s">
        <v>570</v>
      </c>
      <c r="N959">
        <v>0</v>
      </c>
      <c r="O959" t="s">
        <v>47</v>
      </c>
      <c r="P959">
        <v>103</v>
      </c>
      <c r="Q959" t="s">
        <v>48</v>
      </c>
      <c r="R959" t="s">
        <v>223</v>
      </c>
      <c r="S959" t="s">
        <v>139</v>
      </c>
      <c r="T959" t="s">
        <v>51</v>
      </c>
      <c r="U959" t="s">
        <v>353</v>
      </c>
      <c r="V959">
        <v>1.1499999999999999</v>
      </c>
      <c r="W959" s="1">
        <v>1808.95</v>
      </c>
      <c r="X959">
        <v>1</v>
      </c>
      <c r="Y959">
        <v>1.34</v>
      </c>
      <c r="Z959">
        <v>4</v>
      </c>
      <c r="AA959">
        <v>0.33500000000000002</v>
      </c>
      <c r="AB959" s="2">
        <v>0</v>
      </c>
      <c r="AC959" s="1">
        <v>0</v>
      </c>
      <c r="AD959" s="7">
        <v>43501</v>
      </c>
      <c r="AE959" s="7">
        <v>43502</v>
      </c>
      <c r="AF959">
        <v>1</v>
      </c>
      <c r="AG959" t="s">
        <v>53</v>
      </c>
      <c r="AH959" s="2">
        <v>0</v>
      </c>
      <c r="AI959" s="1">
        <v>0</v>
      </c>
      <c r="AJ959" s="1">
        <v>0</v>
      </c>
      <c r="AK959" s="6" t="str">
        <f>+IF(Tabla1[[#This Row],[REQUEST_TY]]="SR MANTENIMIENTO CORRECTIVO", "EMERGENCIA", "OTROS")</f>
        <v>EMERGENCIA</v>
      </c>
      <c r="AL959" s="6" t="str">
        <f>+_xlfn.IFS(Tabla1[[#This Row],[Veces obj]]&lt;=1,"0-1",Tabla1[[#This Row],[Veces obj]]&lt;=2,"1-2",Tabla1[[#This Row],[Veces obj]]&lt;=3,"2-3",TRUE,"&gt;3")</f>
        <v>0-1</v>
      </c>
      <c r="AM959" s="6" t="str">
        <f>+_xlfn.IFS(MONTH(Tabla1[[#This Row],[MES]])&lt;=3,"Q1",MONTH(Tabla1[[#This Row],[MES]])&lt;=6,"Q2",MONTH(Tabla1[[#This Row],[MES]])&lt;=9,"Q3",TRUE,"Q4")</f>
        <v>Q1</v>
      </c>
      <c r="AN959" t="str">
        <f>+IFERROR(VLOOKUP(Tabla1[[#This Row],[CUENTA]],CTAS[],2,0),"OTROS")</f>
        <v>OTROS</v>
      </c>
      <c r="AP959" t="str">
        <f>+IFERROR(VLOOKUP(Tabla1[[#This Row],[EMPLEADO]],IS[],3,0),"OTROS")</f>
        <v>OTROS</v>
      </c>
      <c r="AQ959" t="str">
        <f>+IFERROR(VLOOKUP(Tabla1[[#This Row],[EMPLEADO]],IS[[NÓMINA]:[INGENIERO]],2,0),"OTROS")</f>
        <v>OTROS</v>
      </c>
    </row>
    <row r="960" spans="1:43" x14ac:dyDescent="0.25">
      <c r="A960" t="s">
        <v>36</v>
      </c>
      <c r="B960">
        <v>1</v>
      </c>
      <c r="C960" t="s">
        <v>2000</v>
      </c>
      <c r="D960" t="s">
        <v>38</v>
      </c>
      <c r="E960" t="s">
        <v>176</v>
      </c>
      <c r="F960" t="s">
        <v>2001</v>
      </c>
      <c r="G960" s="17" t="s">
        <v>2002</v>
      </c>
      <c r="H960" t="s">
        <v>915</v>
      </c>
      <c r="I960" t="s">
        <v>43</v>
      </c>
      <c r="J960" t="s">
        <v>8</v>
      </c>
      <c r="K960" t="s">
        <v>338</v>
      </c>
      <c r="L960" t="s">
        <v>2003</v>
      </c>
      <c r="M960" t="s">
        <v>2004</v>
      </c>
      <c r="N960">
        <v>0</v>
      </c>
      <c r="O960" t="s">
        <v>47</v>
      </c>
      <c r="P960">
        <v>1456</v>
      </c>
      <c r="Q960" t="s">
        <v>48</v>
      </c>
      <c r="R960" t="s">
        <v>49</v>
      </c>
      <c r="S960" t="s">
        <v>50</v>
      </c>
      <c r="T960" t="s">
        <v>208</v>
      </c>
      <c r="U960" t="s">
        <v>52</v>
      </c>
      <c r="V960">
        <v>1.05</v>
      </c>
      <c r="W960" s="1">
        <v>750.75000000000011</v>
      </c>
      <c r="X960">
        <v>1</v>
      </c>
      <c r="Y960">
        <v>3.02</v>
      </c>
      <c r="Z960">
        <v>9</v>
      </c>
      <c r="AA960">
        <v>0.33555555555555555</v>
      </c>
      <c r="AB960" s="2">
        <v>0</v>
      </c>
      <c r="AC960" s="1">
        <v>0</v>
      </c>
      <c r="AD960" s="7">
        <v>43469</v>
      </c>
      <c r="AE960" s="7">
        <v>43469</v>
      </c>
      <c r="AF960">
        <v>0</v>
      </c>
      <c r="AG960" t="s">
        <v>53</v>
      </c>
      <c r="AH960" s="2">
        <v>0</v>
      </c>
      <c r="AI960" s="1">
        <v>0</v>
      </c>
      <c r="AJ960" s="1">
        <v>0</v>
      </c>
      <c r="AK960" s="6" t="str">
        <f>+IF(Tabla1[[#This Row],[REQUEST_TY]]="SR MANTENIMIENTO CORRECTIVO", "EMERGENCIA", "OTROS")</f>
        <v>EMERGENCIA</v>
      </c>
      <c r="AL960" s="6" t="str">
        <f>+_xlfn.IFS(Tabla1[[#This Row],[Veces obj]]&lt;=1,"0-1",Tabla1[[#This Row],[Veces obj]]&lt;=2,"1-2",Tabla1[[#This Row],[Veces obj]]&lt;=3,"2-3",TRUE,"&gt;3")</f>
        <v>0-1</v>
      </c>
      <c r="AM960" s="6" t="str">
        <f>+_xlfn.IFS(MONTH(Tabla1[[#This Row],[MES]])&lt;=3,"Q1",MONTH(Tabla1[[#This Row],[MES]])&lt;=6,"Q2",MONTH(Tabla1[[#This Row],[MES]])&lt;=9,"Q3",TRUE,"Q4")</f>
        <v>Q1</v>
      </c>
      <c r="AN960" t="str">
        <f>+IFERROR(VLOOKUP(Tabla1[[#This Row],[CUENTA]],CTAS[],2,0),"OTROS")</f>
        <v>OTROS</v>
      </c>
      <c r="AP960" t="str">
        <f>+IFERROR(VLOOKUP(Tabla1[[#This Row],[EMPLEADO]],IS[],3,0),"OTROS")</f>
        <v>OTROS</v>
      </c>
      <c r="AQ960" t="str">
        <f>+IFERROR(VLOOKUP(Tabla1[[#This Row],[EMPLEADO]],IS[[NÓMINA]:[INGENIERO]],2,0),"OTROS")</f>
        <v>OTROS</v>
      </c>
    </row>
    <row r="961" spans="1:43" x14ac:dyDescent="0.25">
      <c r="A961" t="s">
        <v>36</v>
      </c>
      <c r="B961">
        <v>1</v>
      </c>
      <c r="C961" t="s">
        <v>2005</v>
      </c>
      <c r="D961" t="s">
        <v>38</v>
      </c>
      <c r="E961" t="s">
        <v>85</v>
      </c>
      <c r="F961" t="s">
        <v>2006</v>
      </c>
      <c r="G961" s="17" t="s">
        <v>2007</v>
      </c>
      <c r="H961" t="s">
        <v>740</v>
      </c>
      <c r="I961" t="s">
        <v>43</v>
      </c>
      <c r="J961" t="s">
        <v>8</v>
      </c>
      <c r="K961" t="s">
        <v>741</v>
      </c>
      <c r="L961" t="s">
        <v>742</v>
      </c>
      <c r="M961" t="s">
        <v>743</v>
      </c>
      <c r="N961">
        <v>0</v>
      </c>
      <c r="O961" t="s">
        <v>47</v>
      </c>
      <c r="P961">
        <v>58</v>
      </c>
      <c r="Q961" t="s">
        <v>82</v>
      </c>
      <c r="R961" t="s">
        <v>49</v>
      </c>
      <c r="S961" t="s">
        <v>50</v>
      </c>
      <c r="T961" t="s">
        <v>51</v>
      </c>
      <c r="U961" t="s">
        <v>120</v>
      </c>
      <c r="V961">
        <v>0.8</v>
      </c>
      <c r="W961" s="1">
        <v>572.00000000000011</v>
      </c>
      <c r="X961">
        <v>1</v>
      </c>
      <c r="Y961">
        <v>1.68</v>
      </c>
      <c r="Z961">
        <v>5</v>
      </c>
      <c r="AA961">
        <v>0.33599999999999997</v>
      </c>
      <c r="AB961" s="2">
        <v>0</v>
      </c>
      <c r="AC961" s="1">
        <v>0</v>
      </c>
      <c r="AD961" s="7">
        <v>43493</v>
      </c>
      <c r="AE961" s="7">
        <v>43493</v>
      </c>
      <c r="AF961">
        <v>0</v>
      </c>
      <c r="AG961" t="s">
        <v>53</v>
      </c>
      <c r="AH961" s="2">
        <v>0</v>
      </c>
      <c r="AI961" s="1">
        <v>0</v>
      </c>
      <c r="AJ961" s="1">
        <v>0</v>
      </c>
      <c r="AK961" s="6" t="str">
        <f>+IF(Tabla1[[#This Row],[REQUEST_TY]]="SR MANTENIMIENTO CORRECTIVO", "EMERGENCIA", "OTROS")</f>
        <v>EMERGENCIA</v>
      </c>
      <c r="AL961" s="6" t="str">
        <f>+_xlfn.IFS(Tabla1[[#This Row],[Veces obj]]&lt;=1,"0-1",Tabla1[[#This Row],[Veces obj]]&lt;=2,"1-2",Tabla1[[#This Row],[Veces obj]]&lt;=3,"2-3",TRUE,"&gt;3")</f>
        <v>0-1</v>
      </c>
      <c r="AM961" s="6" t="str">
        <f>+_xlfn.IFS(MONTH(Tabla1[[#This Row],[MES]])&lt;=3,"Q1",MONTH(Tabla1[[#This Row],[MES]])&lt;=6,"Q2",MONTH(Tabla1[[#This Row],[MES]])&lt;=9,"Q3",TRUE,"Q4")</f>
        <v>Q1</v>
      </c>
      <c r="AN961" t="str">
        <f>+IFERROR(VLOOKUP(Tabla1[[#This Row],[CUENTA]],CTAS[],2,0),"OTROS")</f>
        <v>OTROS</v>
      </c>
      <c r="AP961" t="str">
        <f>+IFERROR(VLOOKUP(Tabla1[[#This Row],[EMPLEADO]],IS[],3,0),"OTROS")</f>
        <v>OTROS</v>
      </c>
      <c r="AQ961" t="str">
        <f>+IFERROR(VLOOKUP(Tabla1[[#This Row],[EMPLEADO]],IS[[NÓMINA]:[INGENIERO]],2,0),"OTROS")</f>
        <v>OTROS</v>
      </c>
    </row>
    <row r="962" spans="1:43" x14ac:dyDescent="0.25">
      <c r="A962" t="s">
        <v>36</v>
      </c>
      <c r="B962">
        <v>1</v>
      </c>
      <c r="C962" t="s">
        <v>1368</v>
      </c>
      <c r="D962" t="s">
        <v>38</v>
      </c>
      <c r="E962" t="s">
        <v>888</v>
      </c>
      <c r="F962" t="s">
        <v>1369</v>
      </c>
      <c r="G962" s="17" t="s">
        <v>1370</v>
      </c>
      <c r="H962" t="s">
        <v>297</v>
      </c>
      <c r="I962" t="s">
        <v>43</v>
      </c>
      <c r="J962" t="s">
        <v>8</v>
      </c>
      <c r="K962" t="s">
        <v>240</v>
      </c>
      <c r="L962" t="s">
        <v>241</v>
      </c>
      <c r="M962" t="s">
        <v>94</v>
      </c>
      <c r="N962">
        <v>0</v>
      </c>
      <c r="O962" t="s">
        <v>47</v>
      </c>
      <c r="P962">
        <v>34</v>
      </c>
      <c r="Q962" t="s">
        <v>82</v>
      </c>
      <c r="R962" t="s">
        <v>49</v>
      </c>
      <c r="S962" t="s">
        <v>50</v>
      </c>
      <c r="T962" t="s">
        <v>51</v>
      </c>
      <c r="U962" t="s">
        <v>120</v>
      </c>
      <c r="V962">
        <v>0.8</v>
      </c>
      <c r="W962" s="1">
        <v>572.00000000000011</v>
      </c>
      <c r="X962">
        <v>1</v>
      </c>
      <c r="Y962">
        <v>1.05</v>
      </c>
      <c r="Z962">
        <v>5</v>
      </c>
      <c r="AA962">
        <v>0.21000000000000002</v>
      </c>
      <c r="AB962" s="2">
        <v>0</v>
      </c>
      <c r="AC962" s="1">
        <v>0</v>
      </c>
      <c r="AD962" s="7">
        <v>43476</v>
      </c>
      <c r="AE962" s="7">
        <v>43476</v>
      </c>
      <c r="AF962">
        <v>0</v>
      </c>
      <c r="AG962" t="s">
        <v>53</v>
      </c>
      <c r="AH962" s="2">
        <v>0</v>
      </c>
      <c r="AI962" s="1">
        <v>0</v>
      </c>
      <c r="AJ962" s="1">
        <v>0</v>
      </c>
      <c r="AK962" s="6" t="str">
        <f>+IF(Tabla1[[#This Row],[REQUEST_TY]]="SR MANTENIMIENTO CORRECTIVO", "EMERGENCIA", "OTROS")</f>
        <v>EMERGENCIA</v>
      </c>
      <c r="AL962" s="6" t="str">
        <f>+_xlfn.IFS(Tabla1[[#This Row],[Veces obj]]&lt;=1,"0-1",Tabla1[[#This Row],[Veces obj]]&lt;=2,"1-2",Tabla1[[#This Row],[Veces obj]]&lt;=3,"2-3",TRUE,"&gt;3")</f>
        <v>0-1</v>
      </c>
      <c r="AM962" s="6" t="str">
        <f>+_xlfn.IFS(MONTH(Tabla1[[#This Row],[MES]])&lt;=3,"Q1",MONTH(Tabla1[[#This Row],[MES]])&lt;=6,"Q2",MONTH(Tabla1[[#This Row],[MES]])&lt;=9,"Q3",TRUE,"Q4")</f>
        <v>Q1</v>
      </c>
      <c r="AN962" t="str">
        <f>+IFERROR(VLOOKUP(Tabla1[[#This Row],[CUENTA]],CTAS[],2,0),"OTROS")</f>
        <v>OTROS</v>
      </c>
      <c r="AO962">
        <v>1</v>
      </c>
      <c r="AP962" t="str">
        <f>+IFERROR(VLOOKUP(Tabla1[[#This Row],[EMPLEADO]],IS[],3,0),"OTROS")</f>
        <v>JUAREZ</v>
      </c>
      <c r="AQ962" t="str">
        <f>+IFERROR(VLOOKUP(Tabla1[[#This Row],[EMPLEADO]],IS[[NÓMINA]:[INGENIERO]],2,0),"OTROS")</f>
        <v>ALFREDO TORRES</v>
      </c>
    </row>
    <row r="963" spans="1:43" x14ac:dyDescent="0.25">
      <c r="A963" t="s">
        <v>4444</v>
      </c>
      <c r="B963">
        <v>1</v>
      </c>
      <c r="C963" t="s">
        <v>5527</v>
      </c>
      <c r="D963" t="s">
        <v>38</v>
      </c>
      <c r="E963" t="s">
        <v>76</v>
      </c>
      <c r="F963" t="s">
        <v>5528</v>
      </c>
      <c r="G963" s="17" t="s">
        <v>1148</v>
      </c>
      <c r="H963" t="s">
        <v>79</v>
      </c>
      <c r="I963" t="s">
        <v>43</v>
      </c>
      <c r="J963" t="s">
        <v>8</v>
      </c>
      <c r="K963" t="s">
        <v>59</v>
      </c>
      <c r="L963" t="s">
        <v>1149</v>
      </c>
      <c r="M963" t="s">
        <v>1150</v>
      </c>
      <c r="N963">
        <v>0</v>
      </c>
      <c r="O963" t="s">
        <v>47</v>
      </c>
      <c r="P963">
        <v>37</v>
      </c>
      <c r="Q963" t="s">
        <v>82</v>
      </c>
      <c r="R963" t="s">
        <v>63</v>
      </c>
      <c r="S963" t="s">
        <v>64</v>
      </c>
      <c r="T963" t="s">
        <v>51</v>
      </c>
      <c r="U963" t="s">
        <v>83</v>
      </c>
      <c r="V963">
        <v>1.05</v>
      </c>
      <c r="W963" s="1">
        <v>1433.25</v>
      </c>
      <c r="X963">
        <v>1</v>
      </c>
      <c r="Y963">
        <v>1.68</v>
      </c>
      <c r="Z963">
        <v>5</v>
      </c>
      <c r="AA963">
        <v>0.33599999999999997</v>
      </c>
      <c r="AB963" s="2">
        <v>0</v>
      </c>
      <c r="AC963" s="1">
        <v>0</v>
      </c>
      <c r="AD963" s="7">
        <v>43504</v>
      </c>
      <c r="AE963" s="7">
        <v>43507</v>
      </c>
      <c r="AF963">
        <v>1</v>
      </c>
      <c r="AG963" t="s">
        <v>53</v>
      </c>
      <c r="AH963" s="2">
        <v>0</v>
      </c>
      <c r="AI963" s="1">
        <v>0</v>
      </c>
      <c r="AJ963" s="1">
        <v>0</v>
      </c>
      <c r="AK963" s="6" t="str">
        <f>+IF(Tabla1[[#This Row],[REQUEST_TY]]="SR MANTENIMIENTO CORRECTIVO", "EMERGENCIA", "OTROS")</f>
        <v>EMERGENCIA</v>
      </c>
      <c r="AL963" s="6" t="str">
        <f>+_xlfn.IFS(Tabla1[[#This Row],[Veces obj]]&lt;=1,"0-1",Tabla1[[#This Row],[Veces obj]]&lt;=2,"1-2",Tabla1[[#This Row],[Veces obj]]&lt;=3,"2-3",TRUE,"&gt;3")</f>
        <v>0-1</v>
      </c>
      <c r="AM963" s="6" t="str">
        <f>+_xlfn.IFS(MONTH(Tabla1[[#This Row],[MES]])&lt;=3,"Q1",MONTH(Tabla1[[#This Row],[MES]])&lt;=6,"Q2",MONTH(Tabla1[[#This Row],[MES]])&lt;=9,"Q3",TRUE,"Q4")</f>
        <v>Q1</v>
      </c>
      <c r="AN963" t="str">
        <f>+IFERROR(VLOOKUP(Tabla1[[#This Row],[CUENTA]],CTAS[],2,0),"OTROS")</f>
        <v>OTROS</v>
      </c>
      <c r="AP963" t="str">
        <f>+IFERROR(VLOOKUP(Tabla1[[#This Row],[EMPLEADO]],IS[],3,0),"OTROS")</f>
        <v>OTROS</v>
      </c>
      <c r="AQ963" t="str">
        <f>+IFERROR(VLOOKUP(Tabla1[[#This Row],[EMPLEADO]],IS[[NÓMINA]:[INGENIERO]],2,0),"OTROS")</f>
        <v>OTROS</v>
      </c>
    </row>
    <row r="964" spans="1:43" x14ac:dyDescent="0.25">
      <c r="A964" t="s">
        <v>4444</v>
      </c>
      <c r="B964">
        <v>1</v>
      </c>
      <c r="C964" t="s">
        <v>5728</v>
      </c>
      <c r="D964" t="s">
        <v>38</v>
      </c>
      <c r="E964" t="s">
        <v>558</v>
      </c>
      <c r="F964" t="s">
        <v>5729</v>
      </c>
      <c r="G964" s="17" t="s">
        <v>2273</v>
      </c>
      <c r="H964" t="s">
        <v>101</v>
      </c>
      <c r="I964" t="s">
        <v>43</v>
      </c>
      <c r="J964" t="s">
        <v>8</v>
      </c>
      <c r="K964" t="s">
        <v>798</v>
      </c>
      <c r="L964" t="s">
        <v>2274</v>
      </c>
      <c r="M964" t="s">
        <v>1269</v>
      </c>
      <c r="N964">
        <v>1</v>
      </c>
      <c r="O964" t="s">
        <v>105</v>
      </c>
      <c r="P964">
        <v>18</v>
      </c>
      <c r="Q964" t="s">
        <v>62</v>
      </c>
      <c r="R964" t="s">
        <v>95</v>
      </c>
      <c r="S964" t="s">
        <v>64</v>
      </c>
      <c r="T964" t="s">
        <v>51</v>
      </c>
      <c r="U964" t="s">
        <v>65</v>
      </c>
      <c r="V964">
        <v>0.8</v>
      </c>
      <c r="W964" s="1">
        <v>0</v>
      </c>
      <c r="X964">
        <v>1</v>
      </c>
      <c r="Y964">
        <v>1.68</v>
      </c>
      <c r="Z964">
        <v>5</v>
      </c>
      <c r="AA964">
        <v>0.33599999999999997</v>
      </c>
      <c r="AB964" s="2">
        <v>0</v>
      </c>
      <c r="AC964" s="1">
        <v>0</v>
      </c>
      <c r="AD964" s="7">
        <v>43508</v>
      </c>
      <c r="AE964" s="7">
        <v>43508</v>
      </c>
      <c r="AF964">
        <v>0</v>
      </c>
      <c r="AG964" t="s">
        <v>53</v>
      </c>
      <c r="AH964" s="2">
        <v>0</v>
      </c>
      <c r="AI964" s="1">
        <v>0</v>
      </c>
      <c r="AJ964" s="1">
        <v>0</v>
      </c>
      <c r="AK964" s="6" t="str">
        <f>+IF(Tabla1[[#This Row],[REQUEST_TY]]="SR MANTENIMIENTO CORRECTIVO", "EMERGENCIA", "OTROS")</f>
        <v>EMERGENCIA</v>
      </c>
      <c r="AL964" s="6" t="str">
        <f>+_xlfn.IFS(Tabla1[[#This Row],[Veces obj]]&lt;=1,"0-1",Tabla1[[#This Row],[Veces obj]]&lt;=2,"1-2",Tabla1[[#This Row],[Veces obj]]&lt;=3,"2-3",TRUE,"&gt;3")</f>
        <v>0-1</v>
      </c>
      <c r="AM964" s="6" t="str">
        <f>+_xlfn.IFS(MONTH(Tabla1[[#This Row],[MES]])&lt;=3,"Q1",MONTH(Tabla1[[#This Row],[MES]])&lt;=6,"Q2",MONTH(Tabla1[[#This Row],[MES]])&lt;=9,"Q3",TRUE,"Q4")</f>
        <v>Q1</v>
      </c>
      <c r="AN964" t="str">
        <f>+IFERROR(VLOOKUP(Tabla1[[#This Row],[CUENTA]],CTAS[],2,0),"OTROS")</f>
        <v>OTROS</v>
      </c>
      <c r="AP964" t="str">
        <f>+IFERROR(VLOOKUP(Tabla1[[#This Row],[EMPLEADO]],IS[],3,0),"OTROS")</f>
        <v>OTROS</v>
      </c>
      <c r="AQ964" t="str">
        <f>+IFERROR(VLOOKUP(Tabla1[[#This Row],[EMPLEADO]],IS[[NÓMINA]:[INGENIERO]],2,0),"OTROS")</f>
        <v>OTROS</v>
      </c>
    </row>
    <row r="965" spans="1:43" x14ac:dyDescent="0.25">
      <c r="A965" t="s">
        <v>36</v>
      </c>
      <c r="B965">
        <v>1</v>
      </c>
      <c r="C965" t="s">
        <v>2008</v>
      </c>
      <c r="D965" t="s">
        <v>38</v>
      </c>
      <c r="E965" t="s">
        <v>258</v>
      </c>
      <c r="F965" t="s">
        <v>2009</v>
      </c>
      <c r="G965" s="17" t="s">
        <v>2010</v>
      </c>
      <c r="H965" t="s">
        <v>707</v>
      </c>
      <c r="I965" t="s">
        <v>43</v>
      </c>
      <c r="J965" t="s">
        <v>8</v>
      </c>
      <c r="K965" t="s">
        <v>102</v>
      </c>
      <c r="L965" t="s">
        <v>708</v>
      </c>
      <c r="M965" t="s">
        <v>709</v>
      </c>
      <c r="N965">
        <v>0</v>
      </c>
      <c r="O965" t="s">
        <v>105</v>
      </c>
      <c r="P965">
        <v>53</v>
      </c>
      <c r="Q965" t="s">
        <v>82</v>
      </c>
      <c r="R965" t="s">
        <v>138</v>
      </c>
      <c r="S965" t="s">
        <v>139</v>
      </c>
      <c r="T965" t="s">
        <v>51</v>
      </c>
      <c r="U965" t="s">
        <v>140</v>
      </c>
      <c r="V965">
        <v>1.1000000000000001</v>
      </c>
      <c r="W965" s="1">
        <v>883.30000000000007</v>
      </c>
      <c r="X965">
        <v>1</v>
      </c>
      <c r="Y965">
        <v>1.35</v>
      </c>
      <c r="Z965">
        <v>4</v>
      </c>
      <c r="AA965">
        <v>0.33750000000000002</v>
      </c>
      <c r="AB965" s="2">
        <v>0</v>
      </c>
      <c r="AC965" s="1">
        <v>0</v>
      </c>
      <c r="AD965" s="7">
        <v>43475</v>
      </c>
      <c r="AE965" s="7">
        <v>43475</v>
      </c>
      <c r="AF965">
        <v>0</v>
      </c>
      <c r="AG965" t="s">
        <v>53</v>
      </c>
      <c r="AH965" s="2">
        <v>0</v>
      </c>
      <c r="AI965" s="1">
        <v>0</v>
      </c>
      <c r="AJ965" s="1">
        <v>0</v>
      </c>
      <c r="AK965" s="6" t="str">
        <f>+IF(Tabla1[[#This Row],[REQUEST_TY]]="SR MANTENIMIENTO CORRECTIVO", "EMERGENCIA", "OTROS")</f>
        <v>EMERGENCIA</v>
      </c>
      <c r="AL965" s="6" t="str">
        <f>+_xlfn.IFS(Tabla1[[#This Row],[Veces obj]]&lt;=1,"0-1",Tabla1[[#This Row],[Veces obj]]&lt;=2,"1-2",Tabla1[[#This Row],[Veces obj]]&lt;=3,"2-3",TRUE,"&gt;3")</f>
        <v>0-1</v>
      </c>
      <c r="AM965" s="6" t="str">
        <f>+_xlfn.IFS(MONTH(Tabla1[[#This Row],[MES]])&lt;=3,"Q1",MONTH(Tabla1[[#This Row],[MES]])&lt;=6,"Q2",MONTH(Tabla1[[#This Row],[MES]])&lt;=9,"Q3",TRUE,"Q4")</f>
        <v>Q1</v>
      </c>
      <c r="AN965" t="str">
        <f>+IFERROR(VLOOKUP(Tabla1[[#This Row],[CUENTA]],CTAS[],2,0),"OTROS")</f>
        <v>OTROS</v>
      </c>
      <c r="AP965" t="str">
        <f>+IFERROR(VLOOKUP(Tabla1[[#This Row],[EMPLEADO]],IS[],3,0),"OTROS")</f>
        <v>OTROS</v>
      </c>
      <c r="AQ965" t="str">
        <f>+IFERROR(VLOOKUP(Tabla1[[#This Row],[EMPLEADO]],IS[[NÓMINA]:[INGENIERO]],2,0),"OTROS")</f>
        <v>OTROS</v>
      </c>
    </row>
    <row r="966" spans="1:43" x14ac:dyDescent="0.25">
      <c r="A966" t="s">
        <v>36</v>
      </c>
      <c r="B966">
        <v>1</v>
      </c>
      <c r="C966" t="s">
        <v>2011</v>
      </c>
      <c r="D966" t="s">
        <v>38</v>
      </c>
      <c r="E966" t="s">
        <v>76</v>
      </c>
      <c r="F966" t="s">
        <v>2012</v>
      </c>
      <c r="G966" s="17" t="s">
        <v>2013</v>
      </c>
      <c r="H966" t="s">
        <v>1052</v>
      </c>
      <c r="I966" t="s">
        <v>43</v>
      </c>
      <c r="J966" t="s">
        <v>8</v>
      </c>
      <c r="K966" t="s">
        <v>59</v>
      </c>
      <c r="L966" t="s">
        <v>2014</v>
      </c>
      <c r="M966" t="s">
        <v>222</v>
      </c>
      <c r="N966">
        <v>0</v>
      </c>
      <c r="O966" t="s">
        <v>47</v>
      </c>
      <c r="P966">
        <v>76</v>
      </c>
      <c r="Q966" t="s">
        <v>48</v>
      </c>
      <c r="R966" t="s">
        <v>63</v>
      </c>
      <c r="S966" t="s">
        <v>64</v>
      </c>
      <c r="T966" t="s">
        <v>51</v>
      </c>
      <c r="U966" t="s">
        <v>96</v>
      </c>
      <c r="V966">
        <v>1.1000000000000001</v>
      </c>
      <c r="W966" s="1">
        <v>1501.5000000000002</v>
      </c>
      <c r="X966">
        <v>1</v>
      </c>
      <c r="Y966">
        <v>1.7</v>
      </c>
      <c r="Z966">
        <v>5</v>
      </c>
      <c r="AA966">
        <v>0.33999999999999997</v>
      </c>
      <c r="AB966" s="2">
        <v>0</v>
      </c>
      <c r="AC966" s="1">
        <v>0</v>
      </c>
      <c r="AD966" s="7">
        <v>43474</v>
      </c>
      <c r="AE966" s="7">
        <v>43474</v>
      </c>
      <c r="AF966">
        <v>0</v>
      </c>
      <c r="AG966" t="s">
        <v>53</v>
      </c>
      <c r="AH966" s="2">
        <v>0</v>
      </c>
      <c r="AI966" s="1">
        <v>0</v>
      </c>
      <c r="AJ966" s="1">
        <v>0</v>
      </c>
      <c r="AK966" s="6" t="str">
        <f>+IF(Tabla1[[#This Row],[REQUEST_TY]]="SR MANTENIMIENTO CORRECTIVO", "EMERGENCIA", "OTROS")</f>
        <v>EMERGENCIA</v>
      </c>
      <c r="AL966" s="6" t="str">
        <f>+_xlfn.IFS(Tabla1[[#This Row],[Veces obj]]&lt;=1,"0-1",Tabla1[[#This Row],[Veces obj]]&lt;=2,"1-2",Tabla1[[#This Row],[Veces obj]]&lt;=3,"2-3",TRUE,"&gt;3")</f>
        <v>0-1</v>
      </c>
      <c r="AM966" s="6" t="str">
        <f>+_xlfn.IFS(MONTH(Tabla1[[#This Row],[MES]])&lt;=3,"Q1",MONTH(Tabla1[[#This Row],[MES]])&lt;=6,"Q2",MONTH(Tabla1[[#This Row],[MES]])&lt;=9,"Q3",TRUE,"Q4")</f>
        <v>Q1</v>
      </c>
      <c r="AN966" t="str">
        <f>+IFERROR(VLOOKUP(Tabla1[[#This Row],[CUENTA]],CTAS[],2,0),"OTROS")</f>
        <v>OTROS</v>
      </c>
      <c r="AP966" t="str">
        <f>+IFERROR(VLOOKUP(Tabla1[[#This Row],[EMPLEADO]],IS[],3,0),"OTROS")</f>
        <v>OTROS</v>
      </c>
      <c r="AQ966" t="str">
        <f>+IFERROR(VLOOKUP(Tabla1[[#This Row],[EMPLEADO]],IS[[NÓMINA]:[INGENIERO]],2,0),"OTROS")</f>
        <v>OTROS</v>
      </c>
    </row>
    <row r="967" spans="1:43" x14ac:dyDescent="0.25">
      <c r="A967" t="s">
        <v>36</v>
      </c>
      <c r="B967">
        <v>1</v>
      </c>
      <c r="C967" t="s">
        <v>1417</v>
      </c>
      <c r="D967" t="s">
        <v>38</v>
      </c>
      <c r="E967" t="s">
        <v>464</v>
      </c>
      <c r="F967" t="s">
        <v>1418</v>
      </c>
      <c r="G967" s="17" t="s">
        <v>1419</v>
      </c>
      <c r="H967" t="s">
        <v>297</v>
      </c>
      <c r="I967" t="s">
        <v>43</v>
      </c>
      <c r="J967" t="s">
        <v>8</v>
      </c>
      <c r="K967" t="s">
        <v>151</v>
      </c>
      <c r="L967" t="s">
        <v>1420</v>
      </c>
      <c r="M967" t="s">
        <v>1421</v>
      </c>
      <c r="N967">
        <v>0</v>
      </c>
      <c r="O967" t="s">
        <v>47</v>
      </c>
      <c r="P967">
        <v>20</v>
      </c>
      <c r="Q967" t="s">
        <v>62</v>
      </c>
      <c r="R967" t="s">
        <v>242</v>
      </c>
      <c r="S967" t="s">
        <v>64</v>
      </c>
      <c r="T967" t="s">
        <v>51</v>
      </c>
      <c r="U967" t="s">
        <v>65</v>
      </c>
      <c r="V967">
        <v>0.8</v>
      </c>
      <c r="W967" s="1">
        <v>1092</v>
      </c>
      <c r="X967">
        <v>1</v>
      </c>
      <c r="Y967">
        <v>1.1000000000000001</v>
      </c>
      <c r="Z967">
        <v>5</v>
      </c>
      <c r="AA967">
        <v>0.22000000000000003</v>
      </c>
      <c r="AB967" s="2">
        <v>0</v>
      </c>
      <c r="AC967" s="1">
        <v>0</v>
      </c>
      <c r="AD967" s="7">
        <v>43472</v>
      </c>
      <c r="AE967" s="7">
        <v>43473</v>
      </c>
      <c r="AF967">
        <v>1</v>
      </c>
      <c r="AG967" t="s">
        <v>53</v>
      </c>
      <c r="AH967" s="2">
        <v>0</v>
      </c>
      <c r="AI967" s="1">
        <v>0</v>
      </c>
      <c r="AJ967" s="1">
        <v>0</v>
      </c>
      <c r="AK967" s="6" t="str">
        <f>+IF(Tabla1[[#This Row],[REQUEST_TY]]="SR MANTENIMIENTO CORRECTIVO", "EMERGENCIA", "OTROS")</f>
        <v>EMERGENCIA</v>
      </c>
      <c r="AL967" s="6" t="str">
        <f>+_xlfn.IFS(Tabla1[[#This Row],[Veces obj]]&lt;=1,"0-1",Tabla1[[#This Row],[Veces obj]]&lt;=2,"1-2",Tabla1[[#This Row],[Veces obj]]&lt;=3,"2-3",TRUE,"&gt;3")</f>
        <v>0-1</v>
      </c>
      <c r="AM967" s="6" t="str">
        <f>+_xlfn.IFS(MONTH(Tabla1[[#This Row],[MES]])&lt;=3,"Q1",MONTH(Tabla1[[#This Row],[MES]])&lt;=6,"Q2",MONTH(Tabla1[[#This Row],[MES]])&lt;=9,"Q3",TRUE,"Q4")</f>
        <v>Q1</v>
      </c>
      <c r="AN967" t="str">
        <f>+IFERROR(VLOOKUP(Tabla1[[#This Row],[CUENTA]],CTAS[],2,0),"OTROS")</f>
        <v>HONEYWELL</v>
      </c>
      <c r="AO967">
        <v>1</v>
      </c>
      <c r="AP967" t="str">
        <f>+IFERROR(VLOOKUP(Tabla1[[#This Row],[EMPLEADO]],IS[],3,0),"OTROS")</f>
        <v>JUAREZ</v>
      </c>
      <c r="AQ967" t="str">
        <f>+IFERROR(VLOOKUP(Tabla1[[#This Row],[EMPLEADO]],IS[[NÓMINA]:[INGENIERO]],2,0),"OTROS")</f>
        <v>ALFREDO TORRES</v>
      </c>
    </row>
    <row r="968" spans="1:43" x14ac:dyDescent="0.25">
      <c r="A968" t="s">
        <v>4444</v>
      </c>
      <c r="B968">
        <v>1</v>
      </c>
      <c r="C968" t="s">
        <v>6726</v>
      </c>
      <c r="D968" t="s">
        <v>38</v>
      </c>
      <c r="E968" t="s">
        <v>613</v>
      </c>
      <c r="F968" t="s">
        <v>6727</v>
      </c>
      <c r="G968" s="17" t="s">
        <v>6021</v>
      </c>
      <c r="H968" t="s">
        <v>308</v>
      </c>
      <c r="I968" t="s">
        <v>43</v>
      </c>
      <c r="J968" t="s">
        <v>8</v>
      </c>
      <c r="K968" t="s">
        <v>549</v>
      </c>
      <c r="L968" t="s">
        <v>550</v>
      </c>
      <c r="M968" t="s">
        <v>46</v>
      </c>
      <c r="N968">
        <v>0</v>
      </c>
      <c r="O968" t="s">
        <v>47</v>
      </c>
      <c r="P968">
        <v>6</v>
      </c>
      <c r="Q968" t="s">
        <v>207</v>
      </c>
      <c r="R968" t="s">
        <v>235</v>
      </c>
      <c r="S968" t="s">
        <v>50</v>
      </c>
      <c r="T968" t="s">
        <v>51</v>
      </c>
      <c r="U968" t="s">
        <v>486</v>
      </c>
      <c r="V968">
        <v>0</v>
      </c>
      <c r="W968" s="1">
        <v>0</v>
      </c>
      <c r="X968">
        <v>1</v>
      </c>
      <c r="Y968">
        <v>1.7</v>
      </c>
      <c r="Z968">
        <v>5</v>
      </c>
      <c r="AA968">
        <v>0.33999999999999997</v>
      </c>
      <c r="AB968" s="2">
        <v>0</v>
      </c>
      <c r="AC968" s="1">
        <v>0</v>
      </c>
      <c r="AD968" s="7">
        <v>43516</v>
      </c>
      <c r="AE968" s="7">
        <v>43517</v>
      </c>
      <c r="AF968">
        <v>1</v>
      </c>
      <c r="AG968" t="s">
        <v>53</v>
      </c>
      <c r="AH968" s="2">
        <v>0</v>
      </c>
      <c r="AI968" s="1">
        <v>0</v>
      </c>
      <c r="AJ968" s="1">
        <v>0</v>
      </c>
      <c r="AK968" s="6" t="str">
        <f>+IF(Tabla1[[#This Row],[REQUEST_TY]]="SR MANTENIMIENTO CORRECTIVO", "EMERGENCIA", "OTROS")</f>
        <v>EMERGENCIA</v>
      </c>
      <c r="AL968" s="6" t="str">
        <f>+_xlfn.IFS(Tabla1[[#This Row],[Veces obj]]&lt;=1,"0-1",Tabla1[[#This Row],[Veces obj]]&lt;=2,"1-2",Tabla1[[#This Row],[Veces obj]]&lt;=3,"2-3",TRUE,"&gt;3")</f>
        <v>0-1</v>
      </c>
      <c r="AM968" s="6" t="str">
        <f>+_xlfn.IFS(MONTH(Tabla1[[#This Row],[MES]])&lt;=3,"Q1",MONTH(Tabla1[[#This Row],[MES]])&lt;=6,"Q2",MONTH(Tabla1[[#This Row],[MES]])&lt;=9,"Q3",TRUE,"Q4")</f>
        <v>Q1</v>
      </c>
      <c r="AN968" t="str">
        <f>+IFERROR(VLOOKUP(Tabla1[[#This Row],[CUENTA]],CTAS[],2,0),"OTROS")</f>
        <v>OTROS</v>
      </c>
      <c r="AP968" t="str">
        <f>+IFERROR(VLOOKUP(Tabla1[[#This Row],[EMPLEADO]],IS[],3,0),"OTROS")</f>
        <v>OTROS</v>
      </c>
      <c r="AQ968" t="str">
        <f>+IFERROR(VLOOKUP(Tabla1[[#This Row],[EMPLEADO]],IS[[NÓMINA]:[INGENIERO]],2,0),"OTROS")</f>
        <v>OTROS</v>
      </c>
    </row>
    <row r="969" spans="1:43" x14ac:dyDescent="0.25">
      <c r="A969" t="s">
        <v>4444</v>
      </c>
      <c r="B969">
        <v>1</v>
      </c>
      <c r="C969" t="s">
        <v>7076</v>
      </c>
      <c r="D969" t="s">
        <v>38</v>
      </c>
      <c r="E969" t="s">
        <v>76</v>
      </c>
      <c r="F969" t="s">
        <v>7077</v>
      </c>
      <c r="G969" s="17" t="s">
        <v>5579</v>
      </c>
      <c r="H969" t="s">
        <v>308</v>
      </c>
      <c r="I969" t="s">
        <v>43</v>
      </c>
      <c r="J969" t="s">
        <v>8</v>
      </c>
      <c r="K969" t="s">
        <v>102</v>
      </c>
      <c r="L969" t="s">
        <v>376</v>
      </c>
      <c r="M969" t="s">
        <v>310</v>
      </c>
      <c r="N969">
        <v>0</v>
      </c>
      <c r="O969" t="s">
        <v>47</v>
      </c>
      <c r="P969">
        <v>6</v>
      </c>
      <c r="Q969" t="s">
        <v>207</v>
      </c>
      <c r="R969" t="s">
        <v>63</v>
      </c>
      <c r="S969" t="s">
        <v>64</v>
      </c>
      <c r="T969" t="s">
        <v>51</v>
      </c>
      <c r="U969" t="s">
        <v>209</v>
      </c>
      <c r="V969">
        <v>0</v>
      </c>
      <c r="W969" s="1">
        <v>0</v>
      </c>
      <c r="X969">
        <v>1</v>
      </c>
      <c r="Y969">
        <v>1.7</v>
      </c>
      <c r="Z969">
        <v>5</v>
      </c>
      <c r="AA969">
        <v>0.33999999999999997</v>
      </c>
      <c r="AB969" s="2">
        <v>0</v>
      </c>
      <c r="AC969" s="1">
        <v>0</v>
      </c>
      <c r="AD969" s="7">
        <v>43521</v>
      </c>
      <c r="AE969" s="7">
        <v>43522</v>
      </c>
      <c r="AF969">
        <v>1</v>
      </c>
      <c r="AG969" t="s">
        <v>53</v>
      </c>
      <c r="AH969" s="2">
        <v>0</v>
      </c>
      <c r="AI969" s="1">
        <v>0</v>
      </c>
      <c r="AJ969" s="1">
        <v>0</v>
      </c>
      <c r="AK969" s="6" t="str">
        <f>+IF(Tabla1[[#This Row],[REQUEST_TY]]="SR MANTENIMIENTO CORRECTIVO", "EMERGENCIA", "OTROS")</f>
        <v>EMERGENCIA</v>
      </c>
      <c r="AL969" s="6" t="str">
        <f>+_xlfn.IFS(Tabla1[[#This Row],[Veces obj]]&lt;=1,"0-1",Tabla1[[#This Row],[Veces obj]]&lt;=2,"1-2",Tabla1[[#This Row],[Veces obj]]&lt;=3,"2-3",TRUE,"&gt;3")</f>
        <v>0-1</v>
      </c>
      <c r="AM969" s="6" t="str">
        <f>+_xlfn.IFS(MONTH(Tabla1[[#This Row],[MES]])&lt;=3,"Q1",MONTH(Tabla1[[#This Row],[MES]])&lt;=6,"Q2",MONTH(Tabla1[[#This Row],[MES]])&lt;=9,"Q3",TRUE,"Q4")</f>
        <v>Q1</v>
      </c>
      <c r="AN969" t="str">
        <f>+IFERROR(VLOOKUP(Tabla1[[#This Row],[CUENTA]],CTAS[],2,0),"OTROS")</f>
        <v>OTROS</v>
      </c>
      <c r="AP969" t="str">
        <f>+IFERROR(VLOOKUP(Tabla1[[#This Row],[EMPLEADO]],IS[],3,0),"OTROS")</f>
        <v>OTROS</v>
      </c>
      <c r="AQ969" t="str">
        <f>+IFERROR(VLOOKUP(Tabla1[[#This Row],[EMPLEADO]],IS[[NÓMINA]:[INGENIERO]],2,0),"OTROS")</f>
        <v>OTROS</v>
      </c>
    </row>
    <row r="970" spans="1:43" x14ac:dyDescent="0.25">
      <c r="A970" t="s">
        <v>36</v>
      </c>
      <c r="B970">
        <v>1</v>
      </c>
      <c r="C970" t="s">
        <v>2015</v>
      </c>
      <c r="D970" t="s">
        <v>38</v>
      </c>
      <c r="E970" t="s">
        <v>98</v>
      </c>
      <c r="F970" t="s">
        <v>2016</v>
      </c>
      <c r="G970" s="17" t="s">
        <v>2017</v>
      </c>
      <c r="H970" t="s">
        <v>1052</v>
      </c>
      <c r="I970" t="s">
        <v>43</v>
      </c>
      <c r="J970" t="s">
        <v>8</v>
      </c>
      <c r="K970" t="s">
        <v>102</v>
      </c>
      <c r="L970" t="s">
        <v>1500</v>
      </c>
      <c r="M970" t="s">
        <v>1501</v>
      </c>
      <c r="N970">
        <v>0</v>
      </c>
      <c r="O970" t="s">
        <v>47</v>
      </c>
      <c r="P970">
        <v>44</v>
      </c>
      <c r="Q970" t="s">
        <v>82</v>
      </c>
      <c r="R970" t="s">
        <v>63</v>
      </c>
      <c r="S970" t="s">
        <v>64</v>
      </c>
      <c r="T970" t="s">
        <v>51</v>
      </c>
      <c r="U970" t="s">
        <v>83</v>
      </c>
      <c r="V970">
        <v>1.05</v>
      </c>
      <c r="W970" s="1">
        <v>1433.25</v>
      </c>
      <c r="X970">
        <v>1</v>
      </c>
      <c r="Y970">
        <v>1.72</v>
      </c>
      <c r="Z970">
        <v>5</v>
      </c>
      <c r="AA970">
        <v>0.34399999999999997</v>
      </c>
      <c r="AB970" s="2">
        <v>0</v>
      </c>
      <c r="AC970" s="1">
        <v>0</v>
      </c>
      <c r="AD970" s="7">
        <v>43476</v>
      </c>
      <c r="AE970" s="7">
        <v>43476</v>
      </c>
      <c r="AF970">
        <v>0</v>
      </c>
      <c r="AG970" t="s">
        <v>53</v>
      </c>
      <c r="AH970" s="2">
        <v>0</v>
      </c>
      <c r="AI970" s="1">
        <v>0</v>
      </c>
      <c r="AJ970" s="1">
        <v>0</v>
      </c>
      <c r="AK970" s="6" t="str">
        <f>+IF(Tabla1[[#This Row],[REQUEST_TY]]="SR MANTENIMIENTO CORRECTIVO", "EMERGENCIA", "OTROS")</f>
        <v>EMERGENCIA</v>
      </c>
      <c r="AL970" s="6" t="str">
        <f>+_xlfn.IFS(Tabla1[[#This Row],[Veces obj]]&lt;=1,"0-1",Tabla1[[#This Row],[Veces obj]]&lt;=2,"1-2",Tabla1[[#This Row],[Veces obj]]&lt;=3,"2-3",TRUE,"&gt;3")</f>
        <v>0-1</v>
      </c>
      <c r="AM970" s="6" t="str">
        <f>+_xlfn.IFS(MONTH(Tabla1[[#This Row],[MES]])&lt;=3,"Q1",MONTH(Tabla1[[#This Row],[MES]])&lt;=6,"Q2",MONTH(Tabla1[[#This Row],[MES]])&lt;=9,"Q3",TRUE,"Q4")</f>
        <v>Q1</v>
      </c>
      <c r="AN970" t="str">
        <f>+IFERROR(VLOOKUP(Tabla1[[#This Row],[CUENTA]],CTAS[],2,0),"OTROS")</f>
        <v>OTROS</v>
      </c>
      <c r="AP970" t="str">
        <f>+IFERROR(VLOOKUP(Tabla1[[#This Row],[EMPLEADO]],IS[],3,0),"OTROS")</f>
        <v>OTROS</v>
      </c>
      <c r="AQ970" t="str">
        <f>+IFERROR(VLOOKUP(Tabla1[[#This Row],[EMPLEADO]],IS[[NÓMINA]:[INGENIERO]],2,0),"OTROS")</f>
        <v>OTROS</v>
      </c>
    </row>
    <row r="971" spans="1:43" x14ac:dyDescent="0.25">
      <c r="A971" t="s">
        <v>4444</v>
      </c>
      <c r="B971">
        <v>1</v>
      </c>
      <c r="C971" t="s">
        <v>6907</v>
      </c>
      <c r="D971" t="s">
        <v>38</v>
      </c>
      <c r="E971" t="s">
        <v>76</v>
      </c>
      <c r="F971" t="s">
        <v>6908</v>
      </c>
      <c r="G971" s="17" t="s">
        <v>6909</v>
      </c>
      <c r="H971" t="s">
        <v>79</v>
      </c>
      <c r="I971" t="s">
        <v>43</v>
      </c>
      <c r="J971" t="s">
        <v>8</v>
      </c>
      <c r="K971" t="s">
        <v>102</v>
      </c>
      <c r="L971" t="s">
        <v>1471</v>
      </c>
      <c r="M971" t="s">
        <v>1150</v>
      </c>
      <c r="N971">
        <v>0</v>
      </c>
      <c r="O971" t="s">
        <v>47</v>
      </c>
      <c r="P971">
        <v>375</v>
      </c>
      <c r="Q971" t="s">
        <v>48</v>
      </c>
      <c r="R971" t="s">
        <v>63</v>
      </c>
      <c r="S971" t="s">
        <v>64</v>
      </c>
      <c r="T971" t="s">
        <v>51</v>
      </c>
      <c r="U971" t="s">
        <v>96</v>
      </c>
      <c r="V971">
        <v>1.1000000000000001</v>
      </c>
      <c r="W971" s="1">
        <v>1501.5000000000002</v>
      </c>
      <c r="X971">
        <v>1</v>
      </c>
      <c r="Y971">
        <v>1.72</v>
      </c>
      <c r="Z971">
        <v>5</v>
      </c>
      <c r="AA971">
        <v>0.34399999999999997</v>
      </c>
      <c r="AB971" s="2">
        <v>0</v>
      </c>
      <c r="AC971" s="1">
        <v>0</v>
      </c>
      <c r="AD971" s="7">
        <v>43518</v>
      </c>
      <c r="AE971" s="7">
        <v>43518</v>
      </c>
      <c r="AF971">
        <v>0</v>
      </c>
      <c r="AG971" t="s">
        <v>53</v>
      </c>
      <c r="AH971" s="2">
        <v>0</v>
      </c>
      <c r="AI971" s="1">
        <v>0</v>
      </c>
      <c r="AJ971" s="1">
        <v>0</v>
      </c>
      <c r="AK971" s="6" t="str">
        <f>+IF(Tabla1[[#This Row],[REQUEST_TY]]="SR MANTENIMIENTO CORRECTIVO", "EMERGENCIA", "OTROS")</f>
        <v>EMERGENCIA</v>
      </c>
      <c r="AL971" s="6" t="str">
        <f>+_xlfn.IFS(Tabla1[[#This Row],[Veces obj]]&lt;=1,"0-1",Tabla1[[#This Row],[Veces obj]]&lt;=2,"1-2",Tabla1[[#This Row],[Veces obj]]&lt;=3,"2-3",TRUE,"&gt;3")</f>
        <v>0-1</v>
      </c>
      <c r="AM971" s="6" t="str">
        <f>+_xlfn.IFS(MONTH(Tabla1[[#This Row],[MES]])&lt;=3,"Q1",MONTH(Tabla1[[#This Row],[MES]])&lt;=6,"Q2",MONTH(Tabla1[[#This Row],[MES]])&lt;=9,"Q3",TRUE,"Q4")</f>
        <v>Q1</v>
      </c>
      <c r="AN971" t="str">
        <f>+IFERROR(VLOOKUP(Tabla1[[#This Row],[CUENTA]],CTAS[],2,0),"OTROS")</f>
        <v>OTROS</v>
      </c>
      <c r="AP971" t="str">
        <f>+IFERROR(VLOOKUP(Tabla1[[#This Row],[EMPLEADO]],IS[],3,0),"OTROS")</f>
        <v>OTROS</v>
      </c>
      <c r="AQ971" t="str">
        <f>+IFERROR(VLOOKUP(Tabla1[[#This Row],[EMPLEADO]],IS[[NÓMINA]:[INGENIERO]],2,0),"OTROS")</f>
        <v>OTROS</v>
      </c>
    </row>
    <row r="972" spans="1:43" x14ac:dyDescent="0.25">
      <c r="A972" t="s">
        <v>36</v>
      </c>
      <c r="B972">
        <v>1</v>
      </c>
      <c r="C972" t="s">
        <v>2018</v>
      </c>
      <c r="D972" t="s">
        <v>38</v>
      </c>
      <c r="E972" t="s">
        <v>133</v>
      </c>
      <c r="F972" t="s">
        <v>2019</v>
      </c>
      <c r="G972" s="17" t="s">
        <v>2020</v>
      </c>
      <c r="H972" t="s">
        <v>58</v>
      </c>
      <c r="I972" t="s">
        <v>43</v>
      </c>
      <c r="J972" t="s">
        <v>8</v>
      </c>
      <c r="K972" t="s">
        <v>59</v>
      </c>
      <c r="L972" t="s">
        <v>1206</v>
      </c>
      <c r="M972" t="s">
        <v>61</v>
      </c>
      <c r="N972">
        <v>0</v>
      </c>
      <c r="O972" t="s">
        <v>47</v>
      </c>
      <c r="P972">
        <v>8</v>
      </c>
      <c r="Q972" t="s">
        <v>194</v>
      </c>
      <c r="R972" t="s">
        <v>138</v>
      </c>
      <c r="S972" t="s">
        <v>139</v>
      </c>
      <c r="T972" t="s">
        <v>51</v>
      </c>
      <c r="U972" t="s">
        <v>224</v>
      </c>
      <c r="V972">
        <v>0.8</v>
      </c>
      <c r="W972" s="1">
        <v>1258.4000000000003</v>
      </c>
      <c r="X972">
        <v>1</v>
      </c>
      <c r="Y972">
        <v>1.38</v>
      </c>
      <c r="Z972">
        <v>4</v>
      </c>
      <c r="AA972">
        <v>0.34499999999999997</v>
      </c>
      <c r="AB972" s="2">
        <v>0</v>
      </c>
      <c r="AC972" s="1">
        <v>0</v>
      </c>
      <c r="AD972" s="7">
        <v>43476</v>
      </c>
      <c r="AE972" s="7">
        <v>43479</v>
      </c>
      <c r="AF972">
        <v>1</v>
      </c>
      <c r="AG972" t="s">
        <v>53</v>
      </c>
      <c r="AH972" s="2">
        <v>0</v>
      </c>
      <c r="AI972" s="1">
        <v>0</v>
      </c>
      <c r="AJ972" s="1">
        <v>0</v>
      </c>
      <c r="AK972" s="6" t="str">
        <f>+IF(Tabla1[[#This Row],[REQUEST_TY]]="SR MANTENIMIENTO CORRECTIVO", "EMERGENCIA", "OTROS")</f>
        <v>EMERGENCIA</v>
      </c>
      <c r="AL972" s="6" t="str">
        <f>+_xlfn.IFS(Tabla1[[#This Row],[Veces obj]]&lt;=1,"0-1",Tabla1[[#This Row],[Veces obj]]&lt;=2,"1-2",Tabla1[[#This Row],[Veces obj]]&lt;=3,"2-3",TRUE,"&gt;3")</f>
        <v>0-1</v>
      </c>
      <c r="AM972" s="6" t="str">
        <f>+_xlfn.IFS(MONTH(Tabla1[[#This Row],[MES]])&lt;=3,"Q1",MONTH(Tabla1[[#This Row],[MES]])&lt;=6,"Q2",MONTH(Tabla1[[#This Row],[MES]])&lt;=9,"Q3",TRUE,"Q4")</f>
        <v>Q1</v>
      </c>
      <c r="AN972" t="str">
        <f>+IFERROR(VLOOKUP(Tabla1[[#This Row],[CUENTA]],CTAS[],2,0),"OTROS")</f>
        <v>OTROS</v>
      </c>
      <c r="AP972" t="str">
        <f>+IFERROR(VLOOKUP(Tabla1[[#This Row],[EMPLEADO]],IS[],3,0),"OTROS")</f>
        <v>OTROS</v>
      </c>
      <c r="AQ972" t="str">
        <f>+IFERROR(VLOOKUP(Tabla1[[#This Row],[EMPLEADO]],IS[[NÓMINA]:[INGENIERO]],2,0),"OTROS")</f>
        <v>OTROS</v>
      </c>
    </row>
    <row r="973" spans="1:43" x14ac:dyDescent="0.25">
      <c r="A973" t="s">
        <v>4444</v>
      </c>
      <c r="B973">
        <v>1</v>
      </c>
      <c r="C973" t="s">
        <v>4658</v>
      </c>
      <c r="D973" t="s">
        <v>38</v>
      </c>
      <c r="E973" t="s">
        <v>725</v>
      </c>
      <c r="F973" t="s">
        <v>4659</v>
      </c>
      <c r="G973" s="17" t="s">
        <v>1675</v>
      </c>
      <c r="H973" t="s">
        <v>868</v>
      </c>
      <c r="I973" t="s">
        <v>43</v>
      </c>
      <c r="J973" t="s">
        <v>8</v>
      </c>
      <c r="K973" t="s">
        <v>59</v>
      </c>
      <c r="L973" t="s">
        <v>1676</v>
      </c>
      <c r="M973" t="s">
        <v>1410</v>
      </c>
      <c r="N973">
        <v>1</v>
      </c>
      <c r="O973" t="s">
        <v>47</v>
      </c>
      <c r="P973">
        <v>14</v>
      </c>
      <c r="Q973" t="s">
        <v>194</v>
      </c>
      <c r="R973" t="s">
        <v>223</v>
      </c>
      <c r="S973" t="s">
        <v>139</v>
      </c>
      <c r="T973" t="s">
        <v>51</v>
      </c>
      <c r="U973" t="s">
        <v>224</v>
      </c>
      <c r="V973">
        <v>0.8</v>
      </c>
      <c r="W973" s="1">
        <v>0</v>
      </c>
      <c r="X973">
        <v>1</v>
      </c>
      <c r="Y973">
        <v>1.38</v>
      </c>
      <c r="Z973">
        <v>4</v>
      </c>
      <c r="AA973">
        <v>0.34499999999999997</v>
      </c>
      <c r="AB973" s="2">
        <v>0</v>
      </c>
      <c r="AC973" s="1">
        <v>0</v>
      </c>
      <c r="AD973" s="7">
        <v>43501</v>
      </c>
      <c r="AE973" s="7">
        <v>43502</v>
      </c>
      <c r="AF973">
        <v>1</v>
      </c>
      <c r="AG973" t="s">
        <v>53</v>
      </c>
      <c r="AH973" s="2">
        <v>0</v>
      </c>
      <c r="AI973" s="1">
        <v>0</v>
      </c>
      <c r="AJ973" s="1">
        <v>0</v>
      </c>
      <c r="AK973" s="6" t="str">
        <f>+IF(Tabla1[[#This Row],[REQUEST_TY]]="SR MANTENIMIENTO CORRECTIVO", "EMERGENCIA", "OTROS")</f>
        <v>EMERGENCIA</v>
      </c>
      <c r="AL973" s="6" t="str">
        <f>+_xlfn.IFS(Tabla1[[#This Row],[Veces obj]]&lt;=1,"0-1",Tabla1[[#This Row],[Veces obj]]&lt;=2,"1-2",Tabla1[[#This Row],[Veces obj]]&lt;=3,"2-3",TRUE,"&gt;3")</f>
        <v>0-1</v>
      </c>
      <c r="AM973" s="6" t="str">
        <f>+_xlfn.IFS(MONTH(Tabla1[[#This Row],[MES]])&lt;=3,"Q1",MONTH(Tabla1[[#This Row],[MES]])&lt;=6,"Q2",MONTH(Tabla1[[#This Row],[MES]])&lt;=9,"Q3",TRUE,"Q4")</f>
        <v>Q1</v>
      </c>
      <c r="AN973" t="str">
        <f>+IFERROR(VLOOKUP(Tabla1[[#This Row],[CUENTA]],CTAS[],2,0),"OTROS")</f>
        <v>OTROS</v>
      </c>
      <c r="AP973" t="str">
        <f>+IFERROR(VLOOKUP(Tabla1[[#This Row],[EMPLEADO]],IS[],3,0),"OTROS")</f>
        <v>OTROS</v>
      </c>
      <c r="AQ973" t="str">
        <f>+IFERROR(VLOOKUP(Tabla1[[#This Row],[EMPLEADO]],IS[[NÓMINA]:[INGENIERO]],2,0),"OTROS")</f>
        <v>OTROS</v>
      </c>
    </row>
    <row r="974" spans="1:43" x14ac:dyDescent="0.25">
      <c r="A974" t="s">
        <v>4444</v>
      </c>
      <c r="B974">
        <v>1</v>
      </c>
      <c r="C974" t="s">
        <v>4769</v>
      </c>
      <c r="D974" t="s">
        <v>38</v>
      </c>
      <c r="E974" t="s">
        <v>133</v>
      </c>
      <c r="F974" t="s">
        <v>4770</v>
      </c>
      <c r="G974" s="17" t="s">
        <v>4771</v>
      </c>
      <c r="H974" t="s">
        <v>136</v>
      </c>
      <c r="I974" t="s">
        <v>43</v>
      </c>
      <c r="J974" t="s">
        <v>8</v>
      </c>
      <c r="K974" t="s">
        <v>59</v>
      </c>
      <c r="L974" t="s">
        <v>60</v>
      </c>
      <c r="M974" t="s">
        <v>61</v>
      </c>
      <c r="N974">
        <v>0</v>
      </c>
      <c r="O974" t="s">
        <v>47</v>
      </c>
      <c r="P974">
        <v>71</v>
      </c>
      <c r="Q974" t="s">
        <v>48</v>
      </c>
      <c r="R974" t="s">
        <v>138</v>
      </c>
      <c r="S974" t="s">
        <v>139</v>
      </c>
      <c r="T974" t="s">
        <v>51</v>
      </c>
      <c r="U974" t="s">
        <v>353</v>
      </c>
      <c r="V974">
        <v>1.1499999999999999</v>
      </c>
      <c r="W974" s="1">
        <v>1808.95</v>
      </c>
      <c r="X974">
        <v>1</v>
      </c>
      <c r="Y974">
        <v>1.38</v>
      </c>
      <c r="Z974">
        <v>4</v>
      </c>
      <c r="AA974">
        <v>0.34499999999999997</v>
      </c>
      <c r="AB974" s="2">
        <v>0</v>
      </c>
      <c r="AC974" s="1">
        <v>0</v>
      </c>
      <c r="AD974" s="7">
        <v>43497</v>
      </c>
      <c r="AE974" s="7">
        <v>43497</v>
      </c>
      <c r="AF974">
        <v>0</v>
      </c>
      <c r="AG974" t="s">
        <v>53</v>
      </c>
      <c r="AH974" s="2">
        <v>0</v>
      </c>
      <c r="AI974" s="1">
        <v>0</v>
      </c>
      <c r="AJ974" s="1">
        <v>0</v>
      </c>
      <c r="AK974" s="6" t="str">
        <f>+IF(Tabla1[[#This Row],[REQUEST_TY]]="SR MANTENIMIENTO CORRECTIVO", "EMERGENCIA", "OTROS")</f>
        <v>EMERGENCIA</v>
      </c>
      <c r="AL974" s="6" t="str">
        <f>+_xlfn.IFS(Tabla1[[#This Row],[Veces obj]]&lt;=1,"0-1",Tabla1[[#This Row],[Veces obj]]&lt;=2,"1-2",Tabla1[[#This Row],[Veces obj]]&lt;=3,"2-3",TRUE,"&gt;3")</f>
        <v>0-1</v>
      </c>
      <c r="AM974" s="6" t="str">
        <f>+_xlfn.IFS(MONTH(Tabla1[[#This Row],[MES]])&lt;=3,"Q1",MONTH(Tabla1[[#This Row],[MES]])&lt;=6,"Q2",MONTH(Tabla1[[#This Row],[MES]])&lt;=9,"Q3",TRUE,"Q4")</f>
        <v>Q1</v>
      </c>
      <c r="AN974" t="str">
        <f>+IFERROR(VLOOKUP(Tabla1[[#This Row],[CUENTA]],CTAS[],2,0),"OTROS")</f>
        <v>OTROS</v>
      </c>
      <c r="AP974" t="str">
        <f>+IFERROR(VLOOKUP(Tabla1[[#This Row],[EMPLEADO]],IS[],3,0),"OTROS")</f>
        <v>OTROS</v>
      </c>
      <c r="AQ974" t="str">
        <f>+IFERROR(VLOOKUP(Tabla1[[#This Row],[EMPLEADO]],IS[[NÓMINA]:[INGENIERO]],2,0),"OTROS")</f>
        <v>OTROS</v>
      </c>
    </row>
    <row r="975" spans="1:43" x14ac:dyDescent="0.25">
      <c r="A975" t="s">
        <v>4444</v>
      </c>
      <c r="B975">
        <v>1</v>
      </c>
      <c r="C975" t="s">
        <v>5806</v>
      </c>
      <c r="D975" t="s">
        <v>38</v>
      </c>
      <c r="E975" t="s">
        <v>76</v>
      </c>
      <c r="F975" t="s">
        <v>5807</v>
      </c>
      <c r="G975" s="17" t="s">
        <v>499</v>
      </c>
      <c r="H975" t="s">
        <v>471</v>
      </c>
      <c r="I975" t="s">
        <v>43</v>
      </c>
      <c r="J975" t="s">
        <v>8</v>
      </c>
      <c r="K975" t="s">
        <v>102</v>
      </c>
      <c r="L975" t="s">
        <v>500</v>
      </c>
      <c r="M975" t="s">
        <v>310</v>
      </c>
      <c r="N975">
        <v>0</v>
      </c>
      <c r="O975" t="s">
        <v>47</v>
      </c>
      <c r="P975">
        <v>5</v>
      </c>
      <c r="Q975" t="s">
        <v>207</v>
      </c>
      <c r="R975" t="s">
        <v>63</v>
      </c>
      <c r="S975" t="s">
        <v>64</v>
      </c>
      <c r="T975" t="s">
        <v>51</v>
      </c>
      <c r="U975" t="s">
        <v>209</v>
      </c>
      <c r="V975">
        <v>0</v>
      </c>
      <c r="W975" s="1">
        <v>0</v>
      </c>
      <c r="X975">
        <v>1</v>
      </c>
      <c r="Y975">
        <v>1.73</v>
      </c>
      <c r="Z975">
        <v>5</v>
      </c>
      <c r="AA975">
        <v>0.34599999999999997</v>
      </c>
      <c r="AB975" s="2">
        <v>0</v>
      </c>
      <c r="AC975" s="1">
        <v>0</v>
      </c>
      <c r="AD975" s="7">
        <v>43510</v>
      </c>
      <c r="AE975" s="7">
        <v>43510</v>
      </c>
      <c r="AF975">
        <v>0</v>
      </c>
      <c r="AG975" t="s">
        <v>53</v>
      </c>
      <c r="AH975" s="2">
        <v>0</v>
      </c>
      <c r="AI975" s="1">
        <v>0</v>
      </c>
      <c r="AJ975" s="1">
        <v>0</v>
      </c>
      <c r="AK975" s="6" t="str">
        <f>+IF(Tabla1[[#This Row],[REQUEST_TY]]="SR MANTENIMIENTO CORRECTIVO", "EMERGENCIA", "OTROS")</f>
        <v>EMERGENCIA</v>
      </c>
      <c r="AL975" s="6" t="str">
        <f>+_xlfn.IFS(Tabla1[[#This Row],[Veces obj]]&lt;=1,"0-1",Tabla1[[#This Row],[Veces obj]]&lt;=2,"1-2",Tabla1[[#This Row],[Veces obj]]&lt;=3,"2-3",TRUE,"&gt;3")</f>
        <v>0-1</v>
      </c>
      <c r="AM975" s="6" t="str">
        <f>+_xlfn.IFS(MONTH(Tabla1[[#This Row],[MES]])&lt;=3,"Q1",MONTH(Tabla1[[#This Row],[MES]])&lt;=6,"Q2",MONTH(Tabla1[[#This Row],[MES]])&lt;=9,"Q3",TRUE,"Q4")</f>
        <v>Q1</v>
      </c>
      <c r="AN975" t="str">
        <f>+IFERROR(VLOOKUP(Tabla1[[#This Row],[CUENTA]],CTAS[],2,0),"OTROS")</f>
        <v>OTROS</v>
      </c>
      <c r="AP975" t="str">
        <f>+IFERROR(VLOOKUP(Tabla1[[#This Row],[EMPLEADO]],IS[],3,0),"OTROS")</f>
        <v>OTROS</v>
      </c>
      <c r="AQ975" t="str">
        <f>+IFERROR(VLOOKUP(Tabla1[[#This Row],[EMPLEADO]],IS[[NÓMINA]:[INGENIERO]],2,0),"OTROS")</f>
        <v>OTROS</v>
      </c>
    </row>
    <row r="976" spans="1:43" x14ac:dyDescent="0.25">
      <c r="A976" t="s">
        <v>4444</v>
      </c>
      <c r="B976">
        <v>1</v>
      </c>
      <c r="C976" t="s">
        <v>6948</v>
      </c>
      <c r="D976" t="s">
        <v>38</v>
      </c>
      <c r="E976" t="s">
        <v>373</v>
      </c>
      <c r="F976" t="s">
        <v>6949</v>
      </c>
      <c r="G976" s="17" t="s">
        <v>4046</v>
      </c>
      <c r="H976" t="s">
        <v>915</v>
      </c>
      <c r="I976" t="s">
        <v>43</v>
      </c>
      <c r="J976" t="s">
        <v>8</v>
      </c>
      <c r="K976" t="s">
        <v>102</v>
      </c>
      <c r="L976" t="s">
        <v>1039</v>
      </c>
      <c r="M976" t="s">
        <v>310</v>
      </c>
      <c r="N976">
        <v>0</v>
      </c>
      <c r="O976" t="s">
        <v>47</v>
      </c>
      <c r="P976">
        <v>50</v>
      </c>
      <c r="Q976" t="s">
        <v>82</v>
      </c>
      <c r="R976" t="s">
        <v>153</v>
      </c>
      <c r="S976" t="s">
        <v>50</v>
      </c>
      <c r="T976" t="s">
        <v>51</v>
      </c>
      <c r="U976" t="s">
        <v>120</v>
      </c>
      <c r="V976">
        <v>0.8</v>
      </c>
      <c r="W976" s="1">
        <v>572.00000000000011</v>
      </c>
      <c r="X976">
        <v>1</v>
      </c>
      <c r="Y976">
        <v>1.73</v>
      </c>
      <c r="Z976">
        <v>5</v>
      </c>
      <c r="AA976">
        <v>0.34599999999999997</v>
      </c>
      <c r="AB976" s="2">
        <v>0</v>
      </c>
      <c r="AC976" s="1">
        <v>0</v>
      </c>
      <c r="AD976" s="7">
        <v>43518</v>
      </c>
      <c r="AE976" s="7">
        <v>43518</v>
      </c>
      <c r="AF976">
        <v>0</v>
      </c>
      <c r="AG976" t="s">
        <v>53</v>
      </c>
      <c r="AH976" s="2">
        <v>0</v>
      </c>
      <c r="AI976" s="1">
        <v>0</v>
      </c>
      <c r="AJ976" s="1">
        <v>0</v>
      </c>
      <c r="AK976" s="6" t="str">
        <f>+IF(Tabla1[[#This Row],[REQUEST_TY]]="SR MANTENIMIENTO CORRECTIVO", "EMERGENCIA", "OTROS")</f>
        <v>EMERGENCIA</v>
      </c>
      <c r="AL976" s="6" t="str">
        <f>+_xlfn.IFS(Tabla1[[#This Row],[Veces obj]]&lt;=1,"0-1",Tabla1[[#This Row],[Veces obj]]&lt;=2,"1-2",Tabla1[[#This Row],[Veces obj]]&lt;=3,"2-3",TRUE,"&gt;3")</f>
        <v>0-1</v>
      </c>
      <c r="AM976" s="6" t="str">
        <f>+_xlfn.IFS(MONTH(Tabla1[[#This Row],[MES]])&lt;=3,"Q1",MONTH(Tabla1[[#This Row],[MES]])&lt;=6,"Q2",MONTH(Tabla1[[#This Row],[MES]])&lt;=9,"Q3",TRUE,"Q4")</f>
        <v>Q1</v>
      </c>
      <c r="AN976" t="str">
        <f>+IFERROR(VLOOKUP(Tabla1[[#This Row],[CUENTA]],CTAS[],2,0),"OTROS")</f>
        <v>OTROS</v>
      </c>
      <c r="AP976" t="str">
        <f>+IFERROR(VLOOKUP(Tabla1[[#This Row],[EMPLEADO]],IS[],3,0),"OTROS")</f>
        <v>OTROS</v>
      </c>
      <c r="AQ976" t="str">
        <f>+IFERROR(VLOOKUP(Tabla1[[#This Row],[EMPLEADO]],IS[[NÓMINA]:[INGENIERO]],2,0),"OTROS")</f>
        <v>OTROS</v>
      </c>
    </row>
    <row r="977" spans="1:43" x14ac:dyDescent="0.25">
      <c r="A977" t="s">
        <v>36</v>
      </c>
      <c r="B977">
        <v>1</v>
      </c>
      <c r="C977" t="s">
        <v>2021</v>
      </c>
      <c r="D977" t="s">
        <v>38</v>
      </c>
      <c r="E977" t="s">
        <v>133</v>
      </c>
      <c r="F977" t="s">
        <v>2022</v>
      </c>
      <c r="G977" s="17" t="s">
        <v>2023</v>
      </c>
      <c r="H977" t="s">
        <v>1130</v>
      </c>
      <c r="I977" t="s">
        <v>43</v>
      </c>
      <c r="J977" t="s">
        <v>8</v>
      </c>
      <c r="K977" t="s">
        <v>59</v>
      </c>
      <c r="L977" t="s">
        <v>2024</v>
      </c>
      <c r="M977" t="s">
        <v>1778</v>
      </c>
      <c r="N977">
        <v>0</v>
      </c>
      <c r="O977" t="s">
        <v>47</v>
      </c>
      <c r="P977">
        <v>20</v>
      </c>
      <c r="Q977" t="s">
        <v>62</v>
      </c>
      <c r="R977" t="s">
        <v>138</v>
      </c>
      <c r="S977" t="s">
        <v>139</v>
      </c>
      <c r="T977" t="s">
        <v>51</v>
      </c>
      <c r="U977" t="s">
        <v>262</v>
      </c>
      <c r="V977">
        <v>1.05</v>
      </c>
      <c r="W977" s="1">
        <v>1651.6500000000003</v>
      </c>
      <c r="X977">
        <v>1</v>
      </c>
      <c r="Y977">
        <v>1.39</v>
      </c>
      <c r="Z977">
        <v>4</v>
      </c>
      <c r="AA977">
        <v>0.34749999999999998</v>
      </c>
      <c r="AB977" s="2">
        <v>0</v>
      </c>
      <c r="AC977" s="1">
        <v>0</v>
      </c>
      <c r="AD977" s="7">
        <v>43480</v>
      </c>
      <c r="AE977" s="7">
        <v>43481</v>
      </c>
      <c r="AF977">
        <v>1</v>
      </c>
      <c r="AG977" t="s">
        <v>53</v>
      </c>
      <c r="AH977" s="2">
        <v>0</v>
      </c>
      <c r="AI977" s="1">
        <v>0</v>
      </c>
      <c r="AJ977" s="1">
        <v>0</v>
      </c>
      <c r="AK977" s="6" t="str">
        <f>+IF(Tabla1[[#This Row],[REQUEST_TY]]="SR MANTENIMIENTO CORRECTIVO", "EMERGENCIA", "OTROS")</f>
        <v>EMERGENCIA</v>
      </c>
      <c r="AL977" s="6" t="str">
        <f>+_xlfn.IFS(Tabla1[[#This Row],[Veces obj]]&lt;=1,"0-1",Tabla1[[#This Row],[Veces obj]]&lt;=2,"1-2",Tabla1[[#This Row],[Veces obj]]&lt;=3,"2-3",TRUE,"&gt;3")</f>
        <v>0-1</v>
      </c>
      <c r="AM977" s="6" t="str">
        <f>+_xlfn.IFS(MONTH(Tabla1[[#This Row],[MES]])&lt;=3,"Q1",MONTH(Tabla1[[#This Row],[MES]])&lt;=6,"Q2",MONTH(Tabla1[[#This Row],[MES]])&lt;=9,"Q3",TRUE,"Q4")</f>
        <v>Q1</v>
      </c>
      <c r="AN977" t="str">
        <f>+IFERROR(VLOOKUP(Tabla1[[#This Row],[CUENTA]],CTAS[],2,0),"OTROS")</f>
        <v>OTROS</v>
      </c>
      <c r="AP977" t="str">
        <f>+IFERROR(VLOOKUP(Tabla1[[#This Row],[EMPLEADO]],IS[],3,0),"OTROS")</f>
        <v>OTROS</v>
      </c>
      <c r="AQ977" t="str">
        <f>+IFERROR(VLOOKUP(Tabla1[[#This Row],[EMPLEADO]],IS[[NÓMINA]:[INGENIERO]],2,0),"OTROS")</f>
        <v>OTROS</v>
      </c>
    </row>
    <row r="978" spans="1:43" x14ac:dyDescent="0.25">
      <c r="A978" t="s">
        <v>4444</v>
      </c>
      <c r="B978">
        <v>1</v>
      </c>
      <c r="C978" t="s">
        <v>6044</v>
      </c>
      <c r="D978" t="s">
        <v>38</v>
      </c>
      <c r="E978" t="s">
        <v>604</v>
      </c>
      <c r="F978" t="s">
        <v>6045</v>
      </c>
      <c r="G978" s="17" t="s">
        <v>6046</v>
      </c>
      <c r="H978" t="s">
        <v>471</v>
      </c>
      <c r="I978" t="s">
        <v>43</v>
      </c>
      <c r="J978" t="s">
        <v>8</v>
      </c>
      <c r="K978" t="s">
        <v>2443</v>
      </c>
      <c r="L978" t="s">
        <v>4407</v>
      </c>
      <c r="M978" t="s">
        <v>131</v>
      </c>
      <c r="N978">
        <v>0</v>
      </c>
      <c r="O978" t="s">
        <v>47</v>
      </c>
      <c r="P978">
        <v>70</v>
      </c>
      <c r="Q978" t="s">
        <v>48</v>
      </c>
      <c r="R978" t="s">
        <v>63</v>
      </c>
      <c r="S978" t="s">
        <v>64</v>
      </c>
      <c r="T978" t="s">
        <v>51</v>
      </c>
      <c r="U978" t="s">
        <v>96</v>
      </c>
      <c r="V978">
        <v>1.1000000000000001</v>
      </c>
      <c r="W978" s="1">
        <v>1501.5000000000002</v>
      </c>
      <c r="X978">
        <v>1</v>
      </c>
      <c r="Y978">
        <v>1.74</v>
      </c>
      <c r="Z978">
        <v>5</v>
      </c>
      <c r="AA978">
        <v>0.34799999999999998</v>
      </c>
      <c r="AB978" s="2">
        <v>0</v>
      </c>
      <c r="AC978" s="1">
        <v>0</v>
      </c>
      <c r="AD978" s="7">
        <v>43510</v>
      </c>
      <c r="AE978" s="7">
        <v>43510</v>
      </c>
      <c r="AF978">
        <v>0</v>
      </c>
      <c r="AG978" t="s">
        <v>53</v>
      </c>
      <c r="AH978" s="2">
        <v>0</v>
      </c>
      <c r="AI978" s="1">
        <v>0</v>
      </c>
      <c r="AJ978" s="1">
        <v>0</v>
      </c>
      <c r="AK978" s="6" t="str">
        <f>+IF(Tabla1[[#This Row],[REQUEST_TY]]="SR MANTENIMIENTO CORRECTIVO", "EMERGENCIA", "OTROS")</f>
        <v>EMERGENCIA</v>
      </c>
      <c r="AL978" s="6" t="str">
        <f>+_xlfn.IFS(Tabla1[[#This Row],[Veces obj]]&lt;=1,"0-1",Tabla1[[#This Row],[Veces obj]]&lt;=2,"1-2",Tabla1[[#This Row],[Veces obj]]&lt;=3,"2-3",TRUE,"&gt;3")</f>
        <v>0-1</v>
      </c>
      <c r="AM978" s="6" t="str">
        <f>+_xlfn.IFS(MONTH(Tabla1[[#This Row],[MES]])&lt;=3,"Q1",MONTH(Tabla1[[#This Row],[MES]])&lt;=6,"Q2",MONTH(Tabla1[[#This Row],[MES]])&lt;=9,"Q3",TRUE,"Q4")</f>
        <v>Q1</v>
      </c>
      <c r="AN978" t="str">
        <f>+IFERROR(VLOOKUP(Tabla1[[#This Row],[CUENTA]],CTAS[],2,0),"OTROS")</f>
        <v>OTROS</v>
      </c>
      <c r="AP978" t="str">
        <f>+IFERROR(VLOOKUP(Tabla1[[#This Row],[EMPLEADO]],IS[],3,0),"OTROS")</f>
        <v>OTROS</v>
      </c>
      <c r="AQ978" t="str">
        <f>+IFERROR(VLOOKUP(Tabla1[[#This Row],[EMPLEADO]],IS[[NÓMINA]:[INGENIERO]],2,0),"OTROS")</f>
        <v>OTROS</v>
      </c>
    </row>
    <row r="979" spans="1:43" x14ac:dyDescent="0.25">
      <c r="A979" t="s">
        <v>36</v>
      </c>
      <c r="B979">
        <v>1</v>
      </c>
      <c r="C979" t="s">
        <v>2025</v>
      </c>
      <c r="D979" t="s">
        <v>38</v>
      </c>
      <c r="E979" t="s">
        <v>39</v>
      </c>
      <c r="F979" t="s">
        <v>2026</v>
      </c>
      <c r="G979" s="17" t="s">
        <v>2027</v>
      </c>
      <c r="H979" t="s">
        <v>220</v>
      </c>
      <c r="I979" t="s">
        <v>43</v>
      </c>
      <c r="J979" t="s">
        <v>8</v>
      </c>
      <c r="K979" t="s">
        <v>2028</v>
      </c>
      <c r="L979" t="s">
        <v>2029</v>
      </c>
      <c r="M979" t="s">
        <v>736</v>
      </c>
      <c r="N979">
        <v>0</v>
      </c>
      <c r="O979" t="s">
        <v>47</v>
      </c>
      <c r="P979">
        <v>7</v>
      </c>
      <c r="Q979" t="s">
        <v>194</v>
      </c>
      <c r="R979" t="s">
        <v>49</v>
      </c>
      <c r="S979" t="s">
        <v>50</v>
      </c>
      <c r="T979" t="s">
        <v>51</v>
      </c>
      <c r="U979" t="s">
        <v>444</v>
      </c>
      <c r="V979">
        <v>0</v>
      </c>
      <c r="W979" s="1">
        <v>0</v>
      </c>
      <c r="X979">
        <v>1</v>
      </c>
      <c r="Y979">
        <v>1.75</v>
      </c>
      <c r="Z979">
        <v>5</v>
      </c>
      <c r="AA979">
        <v>0.35</v>
      </c>
      <c r="AB979" s="2">
        <v>0</v>
      </c>
      <c r="AC979" s="1">
        <v>0</v>
      </c>
      <c r="AD979" s="7">
        <v>43475</v>
      </c>
      <c r="AE979" s="7">
        <v>43475</v>
      </c>
      <c r="AF979">
        <v>0</v>
      </c>
      <c r="AG979" t="s">
        <v>53</v>
      </c>
      <c r="AH979" s="2">
        <v>0</v>
      </c>
      <c r="AI979" s="1">
        <v>0</v>
      </c>
      <c r="AJ979" s="1">
        <v>0</v>
      </c>
      <c r="AK979" s="6" t="str">
        <f>+IF(Tabla1[[#This Row],[REQUEST_TY]]="SR MANTENIMIENTO CORRECTIVO", "EMERGENCIA", "OTROS")</f>
        <v>EMERGENCIA</v>
      </c>
      <c r="AL979" s="6" t="str">
        <f>+_xlfn.IFS(Tabla1[[#This Row],[Veces obj]]&lt;=1,"0-1",Tabla1[[#This Row],[Veces obj]]&lt;=2,"1-2",Tabla1[[#This Row],[Veces obj]]&lt;=3,"2-3",TRUE,"&gt;3")</f>
        <v>0-1</v>
      </c>
      <c r="AM979" s="6" t="str">
        <f>+_xlfn.IFS(MONTH(Tabla1[[#This Row],[MES]])&lt;=3,"Q1",MONTH(Tabla1[[#This Row],[MES]])&lt;=6,"Q2",MONTH(Tabla1[[#This Row],[MES]])&lt;=9,"Q3",TRUE,"Q4")</f>
        <v>Q1</v>
      </c>
      <c r="AN979" t="str">
        <f>+IFERROR(VLOOKUP(Tabla1[[#This Row],[CUENTA]],CTAS[],2,0),"OTROS")</f>
        <v>OTROS</v>
      </c>
      <c r="AP979" t="str">
        <f>+IFERROR(VLOOKUP(Tabla1[[#This Row],[EMPLEADO]],IS[],3,0),"OTROS")</f>
        <v>OTROS</v>
      </c>
      <c r="AQ979" t="str">
        <f>+IFERROR(VLOOKUP(Tabla1[[#This Row],[EMPLEADO]],IS[[NÓMINA]:[INGENIERO]],2,0),"OTROS")</f>
        <v>OTROS</v>
      </c>
    </row>
    <row r="980" spans="1:43" x14ac:dyDescent="0.25">
      <c r="A980" t="s">
        <v>36</v>
      </c>
      <c r="B980">
        <v>1</v>
      </c>
      <c r="C980" t="s">
        <v>2030</v>
      </c>
      <c r="D980" t="s">
        <v>38</v>
      </c>
      <c r="E980" t="s">
        <v>1015</v>
      </c>
      <c r="F980" t="s">
        <v>2031</v>
      </c>
      <c r="G980" s="17" t="s">
        <v>2032</v>
      </c>
      <c r="H980" t="s">
        <v>308</v>
      </c>
      <c r="I980" t="s">
        <v>43</v>
      </c>
      <c r="J980" t="s">
        <v>8</v>
      </c>
      <c r="K980" t="s">
        <v>59</v>
      </c>
      <c r="L980" t="s">
        <v>629</v>
      </c>
      <c r="M980" t="s">
        <v>46</v>
      </c>
      <c r="N980">
        <v>0</v>
      </c>
      <c r="O980" t="s">
        <v>47</v>
      </c>
      <c r="P980">
        <v>90</v>
      </c>
      <c r="Q980" t="s">
        <v>48</v>
      </c>
      <c r="R980" t="s">
        <v>317</v>
      </c>
      <c r="S980" t="s">
        <v>318</v>
      </c>
      <c r="T980" t="s">
        <v>51</v>
      </c>
      <c r="U980" t="s">
        <v>353</v>
      </c>
      <c r="V980">
        <v>1.1499999999999999</v>
      </c>
      <c r="W980" s="1">
        <v>1808.95</v>
      </c>
      <c r="X980">
        <v>1</v>
      </c>
      <c r="Y980">
        <v>1.4</v>
      </c>
      <c r="Z980">
        <v>4</v>
      </c>
      <c r="AA980">
        <v>0.35</v>
      </c>
      <c r="AB980" s="2">
        <v>0</v>
      </c>
      <c r="AC980" s="1">
        <v>0</v>
      </c>
      <c r="AD980" s="7">
        <v>43482</v>
      </c>
      <c r="AE980" s="7">
        <v>43483</v>
      </c>
      <c r="AF980">
        <v>1</v>
      </c>
      <c r="AG980" t="s">
        <v>53</v>
      </c>
      <c r="AH980" s="2">
        <v>0</v>
      </c>
      <c r="AI980" s="1">
        <v>0</v>
      </c>
      <c r="AJ980" s="1">
        <v>0</v>
      </c>
      <c r="AK980" s="6" t="str">
        <f>+IF(Tabla1[[#This Row],[REQUEST_TY]]="SR MANTENIMIENTO CORRECTIVO", "EMERGENCIA", "OTROS")</f>
        <v>EMERGENCIA</v>
      </c>
      <c r="AL980" s="6" t="str">
        <f>+_xlfn.IFS(Tabla1[[#This Row],[Veces obj]]&lt;=1,"0-1",Tabla1[[#This Row],[Veces obj]]&lt;=2,"1-2",Tabla1[[#This Row],[Veces obj]]&lt;=3,"2-3",TRUE,"&gt;3")</f>
        <v>0-1</v>
      </c>
      <c r="AM980" s="6" t="str">
        <f>+_xlfn.IFS(MONTH(Tabla1[[#This Row],[MES]])&lt;=3,"Q1",MONTH(Tabla1[[#This Row],[MES]])&lt;=6,"Q2",MONTH(Tabla1[[#This Row],[MES]])&lt;=9,"Q3",TRUE,"Q4")</f>
        <v>Q1</v>
      </c>
      <c r="AN980" t="str">
        <f>+IFERROR(VLOOKUP(Tabla1[[#This Row],[CUENTA]],CTAS[],2,0),"OTROS")</f>
        <v>OTROS</v>
      </c>
      <c r="AP980" t="str">
        <f>+IFERROR(VLOOKUP(Tabla1[[#This Row],[EMPLEADO]],IS[],3,0),"OTROS")</f>
        <v>OTROS</v>
      </c>
      <c r="AQ980" t="str">
        <f>+IFERROR(VLOOKUP(Tabla1[[#This Row],[EMPLEADO]],IS[[NÓMINA]:[INGENIERO]],2,0),"OTROS")</f>
        <v>OTROS</v>
      </c>
    </row>
    <row r="981" spans="1:43" x14ac:dyDescent="0.25">
      <c r="A981" t="s">
        <v>4444</v>
      </c>
      <c r="B981">
        <v>1</v>
      </c>
      <c r="C981" t="s">
        <v>6480</v>
      </c>
      <c r="D981" t="s">
        <v>38</v>
      </c>
      <c r="E981" t="s">
        <v>604</v>
      </c>
      <c r="F981" t="s">
        <v>6481</v>
      </c>
      <c r="G981" s="17" t="s">
        <v>1324</v>
      </c>
      <c r="H981" t="s">
        <v>297</v>
      </c>
      <c r="I981" t="s">
        <v>43</v>
      </c>
      <c r="J981" t="s">
        <v>8</v>
      </c>
      <c r="K981" t="s">
        <v>151</v>
      </c>
      <c r="L981" t="s">
        <v>1325</v>
      </c>
      <c r="M981" t="s">
        <v>94</v>
      </c>
      <c r="N981">
        <v>0</v>
      </c>
      <c r="O981" t="s">
        <v>47</v>
      </c>
      <c r="P981">
        <v>26</v>
      </c>
      <c r="Q981" t="s">
        <v>62</v>
      </c>
      <c r="R981" t="s">
        <v>63</v>
      </c>
      <c r="S981" t="s">
        <v>64</v>
      </c>
      <c r="T981" t="s">
        <v>51</v>
      </c>
      <c r="U981" t="s">
        <v>65</v>
      </c>
      <c r="V981">
        <v>0.8</v>
      </c>
      <c r="W981" s="1">
        <v>1092</v>
      </c>
      <c r="X981">
        <v>1</v>
      </c>
      <c r="Y981">
        <v>1.1000000000000001</v>
      </c>
      <c r="Z981">
        <v>5</v>
      </c>
      <c r="AA981">
        <v>0.22000000000000003</v>
      </c>
      <c r="AB981" s="2">
        <v>0</v>
      </c>
      <c r="AC981" s="1">
        <v>0</v>
      </c>
      <c r="AD981" s="7">
        <v>43515</v>
      </c>
      <c r="AE981" s="7">
        <v>43515</v>
      </c>
      <c r="AF981">
        <v>0</v>
      </c>
      <c r="AG981" t="s">
        <v>53</v>
      </c>
      <c r="AH981" s="2">
        <v>0</v>
      </c>
      <c r="AI981" s="1">
        <v>0</v>
      </c>
      <c r="AJ981" s="1">
        <v>0</v>
      </c>
      <c r="AK981" s="6" t="str">
        <f>+IF(Tabla1[[#This Row],[REQUEST_TY]]="SR MANTENIMIENTO CORRECTIVO", "EMERGENCIA", "OTROS")</f>
        <v>EMERGENCIA</v>
      </c>
      <c r="AL981" s="6" t="str">
        <f>+_xlfn.IFS(Tabla1[[#This Row],[Veces obj]]&lt;=1,"0-1",Tabla1[[#This Row],[Veces obj]]&lt;=2,"1-2",Tabla1[[#This Row],[Veces obj]]&lt;=3,"2-3",TRUE,"&gt;3")</f>
        <v>0-1</v>
      </c>
      <c r="AM981" s="6" t="str">
        <f>+_xlfn.IFS(MONTH(Tabla1[[#This Row],[MES]])&lt;=3,"Q1",MONTH(Tabla1[[#This Row],[MES]])&lt;=6,"Q2",MONTH(Tabla1[[#This Row],[MES]])&lt;=9,"Q3",TRUE,"Q4")</f>
        <v>Q1</v>
      </c>
      <c r="AN981" t="str">
        <f>+IFERROR(VLOOKUP(Tabla1[[#This Row],[CUENTA]],CTAS[],2,0),"OTROS")</f>
        <v>HONEYWELL</v>
      </c>
      <c r="AO981">
        <v>1</v>
      </c>
      <c r="AP981" t="str">
        <f>+IFERROR(VLOOKUP(Tabla1[[#This Row],[EMPLEADO]],IS[],3,0),"OTROS")</f>
        <v>JUAREZ</v>
      </c>
      <c r="AQ981" t="str">
        <f>+IFERROR(VLOOKUP(Tabla1[[#This Row],[EMPLEADO]],IS[[NÓMINA]:[INGENIERO]],2,0),"OTROS")</f>
        <v>ALFREDO TORRES</v>
      </c>
    </row>
    <row r="982" spans="1:43" x14ac:dyDescent="0.25">
      <c r="A982" t="s">
        <v>36</v>
      </c>
      <c r="B982">
        <v>1</v>
      </c>
      <c r="C982" t="s">
        <v>2039</v>
      </c>
      <c r="D982" t="s">
        <v>38</v>
      </c>
      <c r="E982" t="s">
        <v>237</v>
      </c>
      <c r="F982" t="s">
        <v>2040</v>
      </c>
      <c r="G982" s="17" t="s">
        <v>2041</v>
      </c>
      <c r="H982" t="s">
        <v>308</v>
      </c>
      <c r="I982" t="s">
        <v>43</v>
      </c>
      <c r="J982" t="s">
        <v>8</v>
      </c>
      <c r="K982" t="s">
        <v>2042</v>
      </c>
      <c r="L982" t="s">
        <v>2043</v>
      </c>
      <c r="M982" t="s">
        <v>131</v>
      </c>
      <c r="N982">
        <v>0</v>
      </c>
      <c r="O982" t="s">
        <v>47</v>
      </c>
      <c r="P982">
        <v>43</v>
      </c>
      <c r="Q982" t="s">
        <v>82</v>
      </c>
      <c r="R982" t="s">
        <v>242</v>
      </c>
      <c r="S982" t="s">
        <v>64</v>
      </c>
      <c r="T982" t="s">
        <v>51</v>
      </c>
      <c r="U982" t="s">
        <v>83</v>
      </c>
      <c r="V982">
        <v>1.05</v>
      </c>
      <c r="W982" s="1">
        <v>1433.25</v>
      </c>
      <c r="X982">
        <v>1</v>
      </c>
      <c r="Y982">
        <v>1.75</v>
      </c>
      <c r="Z982">
        <v>5</v>
      </c>
      <c r="AA982">
        <v>0.35</v>
      </c>
      <c r="AB982" s="2">
        <v>0</v>
      </c>
      <c r="AC982" s="1">
        <v>0</v>
      </c>
      <c r="AD982" s="7">
        <v>43496</v>
      </c>
      <c r="AE982" s="7">
        <v>43496</v>
      </c>
      <c r="AF982">
        <v>0</v>
      </c>
      <c r="AG982" t="s">
        <v>53</v>
      </c>
      <c r="AH982" s="2">
        <v>0</v>
      </c>
      <c r="AI982" s="1">
        <v>0</v>
      </c>
      <c r="AJ982" s="1">
        <v>0</v>
      </c>
      <c r="AK982" s="6" t="str">
        <f>+IF(Tabla1[[#This Row],[REQUEST_TY]]="SR MANTENIMIENTO CORRECTIVO", "EMERGENCIA", "OTROS")</f>
        <v>EMERGENCIA</v>
      </c>
      <c r="AL982" s="6" t="str">
        <f>+_xlfn.IFS(Tabla1[[#This Row],[Veces obj]]&lt;=1,"0-1",Tabla1[[#This Row],[Veces obj]]&lt;=2,"1-2",Tabla1[[#This Row],[Veces obj]]&lt;=3,"2-3",TRUE,"&gt;3")</f>
        <v>0-1</v>
      </c>
      <c r="AM982" s="6" t="str">
        <f>+_xlfn.IFS(MONTH(Tabla1[[#This Row],[MES]])&lt;=3,"Q1",MONTH(Tabla1[[#This Row],[MES]])&lt;=6,"Q2",MONTH(Tabla1[[#This Row],[MES]])&lt;=9,"Q3",TRUE,"Q4")</f>
        <v>Q1</v>
      </c>
      <c r="AN982" t="str">
        <f>+IFERROR(VLOOKUP(Tabla1[[#This Row],[CUENTA]],CTAS[],2,0),"OTROS")</f>
        <v>OTROS</v>
      </c>
      <c r="AP982" t="str">
        <f>+IFERROR(VLOOKUP(Tabla1[[#This Row],[EMPLEADO]],IS[],3,0),"OTROS")</f>
        <v>OTROS</v>
      </c>
      <c r="AQ982" t="str">
        <f>+IFERROR(VLOOKUP(Tabla1[[#This Row],[EMPLEADO]],IS[[NÓMINA]:[INGENIERO]],2,0),"OTROS")</f>
        <v>OTROS</v>
      </c>
    </row>
    <row r="983" spans="1:43" x14ac:dyDescent="0.25">
      <c r="A983" t="s">
        <v>4444</v>
      </c>
      <c r="B983">
        <v>1</v>
      </c>
      <c r="C983" t="s">
        <v>4986</v>
      </c>
      <c r="D983" t="s">
        <v>38</v>
      </c>
      <c r="E983" t="s">
        <v>133</v>
      </c>
      <c r="F983" t="s">
        <v>4987</v>
      </c>
      <c r="G983" s="17" t="s">
        <v>862</v>
      </c>
      <c r="H983" t="s">
        <v>646</v>
      </c>
      <c r="I983" t="s">
        <v>43</v>
      </c>
      <c r="J983" t="s">
        <v>8</v>
      </c>
      <c r="K983" t="s">
        <v>59</v>
      </c>
      <c r="L983" t="s">
        <v>863</v>
      </c>
      <c r="M983" t="s">
        <v>358</v>
      </c>
      <c r="N983">
        <v>0</v>
      </c>
      <c r="O983" t="s">
        <v>47</v>
      </c>
      <c r="P983">
        <v>7</v>
      </c>
      <c r="Q983" t="s">
        <v>194</v>
      </c>
      <c r="R983" t="s">
        <v>138</v>
      </c>
      <c r="S983" t="s">
        <v>139</v>
      </c>
      <c r="T983" t="s">
        <v>51</v>
      </c>
      <c r="U983" t="s">
        <v>224</v>
      </c>
      <c r="V983">
        <v>0.8</v>
      </c>
      <c r="W983" s="1">
        <v>1258.4000000000003</v>
      </c>
      <c r="X983">
        <v>1</v>
      </c>
      <c r="Y983">
        <v>1.4</v>
      </c>
      <c r="Z983">
        <v>4</v>
      </c>
      <c r="AA983">
        <v>0.35</v>
      </c>
      <c r="AB983" s="2">
        <v>0</v>
      </c>
      <c r="AC983" s="1">
        <v>0</v>
      </c>
      <c r="AD983" s="7">
        <v>43502</v>
      </c>
      <c r="AE983" s="7">
        <v>43502</v>
      </c>
      <c r="AF983">
        <v>0</v>
      </c>
      <c r="AG983" t="s">
        <v>53</v>
      </c>
      <c r="AH983" s="2">
        <v>0</v>
      </c>
      <c r="AI983" s="1">
        <v>0</v>
      </c>
      <c r="AJ983" s="1">
        <v>0</v>
      </c>
      <c r="AK983" s="6" t="str">
        <f>+IF(Tabla1[[#This Row],[REQUEST_TY]]="SR MANTENIMIENTO CORRECTIVO", "EMERGENCIA", "OTROS")</f>
        <v>EMERGENCIA</v>
      </c>
      <c r="AL983" s="6" t="str">
        <f>+_xlfn.IFS(Tabla1[[#This Row],[Veces obj]]&lt;=1,"0-1",Tabla1[[#This Row],[Veces obj]]&lt;=2,"1-2",Tabla1[[#This Row],[Veces obj]]&lt;=3,"2-3",TRUE,"&gt;3")</f>
        <v>0-1</v>
      </c>
      <c r="AM983" s="6" t="str">
        <f>+_xlfn.IFS(MONTH(Tabla1[[#This Row],[MES]])&lt;=3,"Q1",MONTH(Tabla1[[#This Row],[MES]])&lt;=6,"Q2",MONTH(Tabla1[[#This Row],[MES]])&lt;=9,"Q3",TRUE,"Q4")</f>
        <v>Q1</v>
      </c>
      <c r="AN983" t="str">
        <f>+IFERROR(VLOOKUP(Tabla1[[#This Row],[CUENTA]],CTAS[],2,0),"OTROS")</f>
        <v>OTROS</v>
      </c>
      <c r="AP983" t="str">
        <f>+IFERROR(VLOOKUP(Tabla1[[#This Row],[EMPLEADO]],IS[],3,0),"OTROS")</f>
        <v>OTROS</v>
      </c>
      <c r="AQ983" t="str">
        <f>+IFERROR(VLOOKUP(Tabla1[[#This Row],[EMPLEADO]],IS[[NÓMINA]:[INGENIERO]],2,0),"OTROS")</f>
        <v>OTROS</v>
      </c>
    </row>
    <row r="984" spans="1:43" x14ac:dyDescent="0.25">
      <c r="A984" t="s">
        <v>36</v>
      </c>
      <c r="B984">
        <v>1</v>
      </c>
      <c r="C984" t="s">
        <v>3487</v>
      </c>
      <c r="D984" t="s">
        <v>3346</v>
      </c>
      <c r="E984" t="s">
        <v>39</v>
      </c>
      <c r="F984" t="s">
        <v>3488</v>
      </c>
      <c r="G984" s="17" t="s">
        <v>3489</v>
      </c>
      <c r="H984" t="s">
        <v>101</v>
      </c>
      <c r="I984" t="s">
        <v>43</v>
      </c>
      <c r="J984" t="s">
        <v>8</v>
      </c>
      <c r="K984" t="s">
        <v>44</v>
      </c>
      <c r="L984" t="s">
        <v>3425</v>
      </c>
      <c r="M984" t="s">
        <v>518</v>
      </c>
      <c r="N984">
        <v>1</v>
      </c>
      <c r="O984" t="s">
        <v>105</v>
      </c>
      <c r="P984" t="s">
        <v>822</v>
      </c>
      <c r="Q984" t="s">
        <v>48</v>
      </c>
      <c r="R984" t="s">
        <v>49</v>
      </c>
      <c r="S984" t="s">
        <v>50</v>
      </c>
      <c r="T984" t="s">
        <v>51</v>
      </c>
      <c r="U984" t="s">
        <v>52</v>
      </c>
      <c r="V984">
        <v>1</v>
      </c>
      <c r="W984" s="1">
        <v>0</v>
      </c>
      <c r="X984">
        <v>0</v>
      </c>
      <c r="Y984">
        <v>5</v>
      </c>
      <c r="Z984">
        <v>5</v>
      </c>
      <c r="AA984">
        <v>1</v>
      </c>
      <c r="AB984" s="2">
        <v>0</v>
      </c>
      <c r="AC984" s="1">
        <v>0</v>
      </c>
      <c r="AD984" s="7">
        <v>43473</v>
      </c>
      <c r="AE984" s="7">
        <v>43473</v>
      </c>
      <c r="AF984">
        <v>0</v>
      </c>
      <c r="AG984" t="s">
        <v>53</v>
      </c>
      <c r="AH984" s="2">
        <v>0</v>
      </c>
      <c r="AI984" s="1">
        <v>0</v>
      </c>
      <c r="AJ984" s="1">
        <v>0</v>
      </c>
      <c r="AK984" s="6" t="str">
        <f>+IF(Tabla1[[#This Row],[REQUEST_TY]]="SR MANTENIMIENTO CORRECTIVO", "EMERGENCIA", "OTROS")</f>
        <v>OTROS</v>
      </c>
      <c r="AL984" s="6" t="str">
        <f>+_xlfn.IFS(Tabla1[[#This Row],[Veces obj]]&lt;=1,"0-1",Tabla1[[#This Row],[Veces obj]]&lt;=2,"1-2",Tabla1[[#This Row],[Veces obj]]&lt;=3,"2-3",TRUE,"&gt;3")</f>
        <v>0-1</v>
      </c>
      <c r="AM984" s="6" t="str">
        <f>+_xlfn.IFS(MONTH(Tabla1[[#This Row],[MES]])&lt;=3,"Q1",MONTH(Tabla1[[#This Row],[MES]])&lt;=6,"Q2",MONTH(Tabla1[[#This Row],[MES]])&lt;=9,"Q3",TRUE,"Q4")</f>
        <v>Q1</v>
      </c>
      <c r="AN984" t="str">
        <f>+IFERROR(VLOOKUP(Tabla1[[#This Row],[CUENTA]],CTAS[],2,0),"OTROS")</f>
        <v>OTROS</v>
      </c>
      <c r="AP984" t="str">
        <f>+IFERROR(VLOOKUP(Tabla1[[#This Row],[EMPLEADO]],IS[],3,0),"OTROS")</f>
        <v>OTROS</v>
      </c>
      <c r="AQ984" t="str">
        <f>+IFERROR(VLOOKUP(Tabla1[[#This Row],[EMPLEADO]],IS[[NÓMINA]:[INGENIERO]],2,0),"OTROS")</f>
        <v>OTROS</v>
      </c>
    </row>
    <row r="985" spans="1:43" x14ac:dyDescent="0.25">
      <c r="A985" t="s">
        <v>4444</v>
      </c>
      <c r="B985">
        <v>1</v>
      </c>
      <c r="C985" t="s">
        <v>6192</v>
      </c>
      <c r="D985" t="s">
        <v>38</v>
      </c>
      <c r="E985" t="s">
        <v>332</v>
      </c>
      <c r="F985" t="s">
        <v>6193</v>
      </c>
      <c r="G985" s="17" t="s">
        <v>6194</v>
      </c>
      <c r="H985" t="s">
        <v>1572</v>
      </c>
      <c r="I985" t="s">
        <v>43</v>
      </c>
      <c r="J985" t="s">
        <v>8</v>
      </c>
      <c r="K985" t="s">
        <v>102</v>
      </c>
      <c r="L985" t="s">
        <v>1573</v>
      </c>
      <c r="M985" t="s">
        <v>1574</v>
      </c>
      <c r="N985">
        <v>0</v>
      </c>
      <c r="O985" t="s">
        <v>47</v>
      </c>
      <c r="P985">
        <v>71</v>
      </c>
      <c r="Q985" t="s">
        <v>48</v>
      </c>
      <c r="R985" t="s">
        <v>317</v>
      </c>
      <c r="S985" t="s">
        <v>318</v>
      </c>
      <c r="T985" t="s">
        <v>51</v>
      </c>
      <c r="U985" t="s">
        <v>353</v>
      </c>
      <c r="V985">
        <v>1.1499999999999999</v>
      </c>
      <c r="W985" s="1">
        <v>1808.95</v>
      </c>
      <c r="X985">
        <v>1</v>
      </c>
      <c r="Y985">
        <v>1.4</v>
      </c>
      <c r="Z985">
        <v>4</v>
      </c>
      <c r="AA985">
        <v>0.35</v>
      </c>
      <c r="AB985" s="2">
        <v>0</v>
      </c>
      <c r="AC985" s="1">
        <v>0</v>
      </c>
      <c r="AD985" s="7">
        <v>43510</v>
      </c>
      <c r="AE985" s="7">
        <v>43510</v>
      </c>
      <c r="AF985">
        <v>0</v>
      </c>
      <c r="AG985" t="s">
        <v>53</v>
      </c>
      <c r="AH985" s="2">
        <v>0</v>
      </c>
      <c r="AI985" s="1">
        <v>0</v>
      </c>
      <c r="AJ985" s="1">
        <v>0</v>
      </c>
      <c r="AK985" s="6" t="str">
        <f>+IF(Tabla1[[#This Row],[REQUEST_TY]]="SR MANTENIMIENTO CORRECTIVO", "EMERGENCIA", "OTROS")</f>
        <v>EMERGENCIA</v>
      </c>
      <c r="AL985" s="6" t="str">
        <f>+_xlfn.IFS(Tabla1[[#This Row],[Veces obj]]&lt;=1,"0-1",Tabla1[[#This Row],[Veces obj]]&lt;=2,"1-2",Tabla1[[#This Row],[Veces obj]]&lt;=3,"2-3",TRUE,"&gt;3")</f>
        <v>0-1</v>
      </c>
      <c r="AM985" s="6" t="str">
        <f>+_xlfn.IFS(MONTH(Tabla1[[#This Row],[MES]])&lt;=3,"Q1",MONTH(Tabla1[[#This Row],[MES]])&lt;=6,"Q2",MONTH(Tabla1[[#This Row],[MES]])&lt;=9,"Q3",TRUE,"Q4")</f>
        <v>Q1</v>
      </c>
      <c r="AN985" t="str">
        <f>+IFERROR(VLOOKUP(Tabla1[[#This Row],[CUENTA]],CTAS[],2,0),"OTROS")</f>
        <v>OTROS</v>
      </c>
      <c r="AP985" t="str">
        <f>+IFERROR(VLOOKUP(Tabla1[[#This Row],[EMPLEADO]],IS[],3,0),"OTROS")</f>
        <v>OTROS</v>
      </c>
      <c r="AQ985" t="str">
        <f>+IFERROR(VLOOKUP(Tabla1[[#This Row],[EMPLEADO]],IS[[NÓMINA]:[INGENIERO]],2,0),"OTROS")</f>
        <v>OTROS</v>
      </c>
    </row>
    <row r="986" spans="1:43" x14ac:dyDescent="0.25">
      <c r="A986" t="s">
        <v>4444</v>
      </c>
      <c r="B986">
        <v>1</v>
      </c>
      <c r="C986" t="s">
        <v>6461</v>
      </c>
      <c r="D986" t="s">
        <v>38</v>
      </c>
      <c r="E986" t="s">
        <v>98</v>
      </c>
      <c r="F986" t="s">
        <v>6462</v>
      </c>
      <c r="G986" s="17" t="s">
        <v>3750</v>
      </c>
      <c r="H986" t="s">
        <v>679</v>
      </c>
      <c r="I986" t="s">
        <v>43</v>
      </c>
      <c r="J986" t="s">
        <v>8</v>
      </c>
      <c r="K986" t="s">
        <v>102</v>
      </c>
      <c r="L986" t="s">
        <v>3751</v>
      </c>
      <c r="M986" t="s">
        <v>473</v>
      </c>
      <c r="N986">
        <v>0</v>
      </c>
      <c r="O986" t="s">
        <v>47</v>
      </c>
      <c r="P986">
        <v>84</v>
      </c>
      <c r="Q986" t="s">
        <v>48</v>
      </c>
      <c r="R986" t="s">
        <v>63</v>
      </c>
      <c r="S986" t="s">
        <v>64</v>
      </c>
      <c r="T986" t="s">
        <v>51</v>
      </c>
      <c r="U986" t="s">
        <v>96</v>
      </c>
      <c r="V986">
        <v>1.1000000000000001</v>
      </c>
      <c r="W986" s="1">
        <v>1501.5000000000002</v>
      </c>
      <c r="X986">
        <v>1</v>
      </c>
      <c r="Y986">
        <v>1.76</v>
      </c>
      <c r="Z986">
        <v>5</v>
      </c>
      <c r="AA986">
        <v>0.35199999999999998</v>
      </c>
      <c r="AB986" s="2">
        <v>0</v>
      </c>
      <c r="AC986" s="1">
        <v>0</v>
      </c>
      <c r="AD986" s="7">
        <v>43514</v>
      </c>
      <c r="AE986" s="7">
        <v>43515</v>
      </c>
      <c r="AF986">
        <v>1</v>
      </c>
      <c r="AG986" t="s">
        <v>53</v>
      </c>
      <c r="AH986" s="2">
        <v>0</v>
      </c>
      <c r="AI986" s="1">
        <v>0</v>
      </c>
      <c r="AJ986" s="1">
        <v>0</v>
      </c>
      <c r="AK986" s="6" t="str">
        <f>+IF(Tabla1[[#This Row],[REQUEST_TY]]="SR MANTENIMIENTO CORRECTIVO", "EMERGENCIA", "OTROS")</f>
        <v>EMERGENCIA</v>
      </c>
      <c r="AL986" s="6" t="str">
        <f>+_xlfn.IFS(Tabla1[[#This Row],[Veces obj]]&lt;=1,"0-1",Tabla1[[#This Row],[Veces obj]]&lt;=2,"1-2",Tabla1[[#This Row],[Veces obj]]&lt;=3,"2-3",TRUE,"&gt;3")</f>
        <v>0-1</v>
      </c>
      <c r="AM986" s="6" t="str">
        <f>+_xlfn.IFS(MONTH(Tabla1[[#This Row],[MES]])&lt;=3,"Q1",MONTH(Tabla1[[#This Row],[MES]])&lt;=6,"Q2",MONTH(Tabla1[[#This Row],[MES]])&lt;=9,"Q3",TRUE,"Q4")</f>
        <v>Q1</v>
      </c>
      <c r="AN986" t="str">
        <f>+IFERROR(VLOOKUP(Tabla1[[#This Row],[CUENTA]],CTAS[],2,0),"OTROS")</f>
        <v>OTROS</v>
      </c>
      <c r="AP986" t="str">
        <f>+IFERROR(VLOOKUP(Tabla1[[#This Row],[EMPLEADO]],IS[],3,0),"OTROS")</f>
        <v>OTROS</v>
      </c>
      <c r="AQ986" t="str">
        <f>+IFERROR(VLOOKUP(Tabla1[[#This Row],[EMPLEADO]],IS[[NÓMINA]:[INGENIERO]],2,0),"OTROS")</f>
        <v>OTROS</v>
      </c>
    </row>
    <row r="987" spans="1:43" x14ac:dyDescent="0.25">
      <c r="A987" t="s">
        <v>36</v>
      </c>
      <c r="B987">
        <v>1</v>
      </c>
      <c r="C987" t="s">
        <v>2044</v>
      </c>
      <c r="D987" t="s">
        <v>38</v>
      </c>
      <c r="E987" t="s">
        <v>332</v>
      </c>
      <c r="F987" t="s">
        <v>2045</v>
      </c>
      <c r="G987" s="17" t="s">
        <v>2046</v>
      </c>
      <c r="H987" t="s">
        <v>568</v>
      </c>
      <c r="I987" t="s">
        <v>43</v>
      </c>
      <c r="J987" t="s">
        <v>8</v>
      </c>
      <c r="K987" t="s">
        <v>71</v>
      </c>
      <c r="L987" t="s">
        <v>2047</v>
      </c>
      <c r="M987" t="s">
        <v>932</v>
      </c>
      <c r="N987">
        <v>0</v>
      </c>
      <c r="O987" t="s">
        <v>47</v>
      </c>
      <c r="P987">
        <v>16</v>
      </c>
      <c r="Q987" t="s">
        <v>62</v>
      </c>
      <c r="R987" t="s">
        <v>317</v>
      </c>
      <c r="S987" t="s">
        <v>318</v>
      </c>
      <c r="T987" t="s">
        <v>51</v>
      </c>
      <c r="U987" t="s">
        <v>262</v>
      </c>
      <c r="V987">
        <v>1.05</v>
      </c>
      <c r="W987" s="1">
        <v>1651.6500000000003</v>
      </c>
      <c r="X987">
        <v>1</v>
      </c>
      <c r="Y987">
        <v>1.41</v>
      </c>
      <c r="Z987">
        <v>4</v>
      </c>
      <c r="AA987">
        <v>0.35249999999999998</v>
      </c>
      <c r="AB987" s="2">
        <v>0</v>
      </c>
      <c r="AC987" s="1">
        <v>0</v>
      </c>
      <c r="AD987" s="7">
        <v>43467</v>
      </c>
      <c r="AE987" s="7">
        <v>43467</v>
      </c>
      <c r="AF987">
        <v>0</v>
      </c>
      <c r="AG987" t="s">
        <v>53</v>
      </c>
      <c r="AH987" s="2">
        <v>0</v>
      </c>
      <c r="AI987" s="1">
        <v>0</v>
      </c>
      <c r="AJ987" s="1">
        <v>0</v>
      </c>
      <c r="AK987" s="6" t="str">
        <f>+IF(Tabla1[[#This Row],[REQUEST_TY]]="SR MANTENIMIENTO CORRECTIVO", "EMERGENCIA", "OTROS")</f>
        <v>EMERGENCIA</v>
      </c>
      <c r="AL987" s="6" t="str">
        <f>+_xlfn.IFS(Tabla1[[#This Row],[Veces obj]]&lt;=1,"0-1",Tabla1[[#This Row],[Veces obj]]&lt;=2,"1-2",Tabla1[[#This Row],[Veces obj]]&lt;=3,"2-3",TRUE,"&gt;3")</f>
        <v>0-1</v>
      </c>
      <c r="AM987" s="6" t="str">
        <f>+_xlfn.IFS(MONTH(Tabla1[[#This Row],[MES]])&lt;=3,"Q1",MONTH(Tabla1[[#This Row],[MES]])&lt;=6,"Q2",MONTH(Tabla1[[#This Row],[MES]])&lt;=9,"Q3",TRUE,"Q4")</f>
        <v>Q1</v>
      </c>
      <c r="AN987" t="str">
        <f>+IFERROR(VLOOKUP(Tabla1[[#This Row],[CUENTA]],CTAS[],2,0),"OTROS")</f>
        <v>OTROS</v>
      </c>
      <c r="AP987" t="str">
        <f>+IFERROR(VLOOKUP(Tabla1[[#This Row],[EMPLEADO]],IS[],3,0),"OTROS")</f>
        <v>OTROS</v>
      </c>
      <c r="AQ987" t="str">
        <f>+IFERROR(VLOOKUP(Tabla1[[#This Row],[EMPLEADO]],IS[[NÓMINA]:[INGENIERO]],2,0),"OTROS")</f>
        <v>OTROS</v>
      </c>
    </row>
    <row r="988" spans="1:43" x14ac:dyDescent="0.25">
      <c r="A988" t="s">
        <v>36</v>
      </c>
      <c r="B988">
        <v>1</v>
      </c>
      <c r="C988" t="s">
        <v>2048</v>
      </c>
      <c r="D988" t="s">
        <v>38</v>
      </c>
      <c r="E988" t="s">
        <v>76</v>
      </c>
      <c r="F988" t="s">
        <v>2049</v>
      </c>
      <c r="G988" s="17" t="s">
        <v>2050</v>
      </c>
      <c r="H988" t="s">
        <v>1052</v>
      </c>
      <c r="I988" t="s">
        <v>43</v>
      </c>
      <c r="J988" t="s">
        <v>8</v>
      </c>
      <c r="K988" t="s">
        <v>102</v>
      </c>
      <c r="L988" t="s">
        <v>2051</v>
      </c>
      <c r="M988" t="s">
        <v>61</v>
      </c>
      <c r="N988">
        <v>0</v>
      </c>
      <c r="O988" t="s">
        <v>47</v>
      </c>
      <c r="P988">
        <v>64</v>
      </c>
      <c r="Q988" t="s">
        <v>48</v>
      </c>
      <c r="R988" t="s">
        <v>63</v>
      </c>
      <c r="S988" t="s">
        <v>64</v>
      </c>
      <c r="T988" t="s">
        <v>51</v>
      </c>
      <c r="U988" t="s">
        <v>96</v>
      </c>
      <c r="V988">
        <v>1.1000000000000001</v>
      </c>
      <c r="W988" s="1">
        <v>1501.5000000000002</v>
      </c>
      <c r="X988">
        <v>1</v>
      </c>
      <c r="Y988">
        <v>1.77</v>
      </c>
      <c r="Z988">
        <v>5</v>
      </c>
      <c r="AA988">
        <v>0.35399999999999998</v>
      </c>
      <c r="AB988" s="2">
        <v>0</v>
      </c>
      <c r="AC988" s="1">
        <v>0</v>
      </c>
      <c r="AD988" s="7">
        <v>43486</v>
      </c>
      <c r="AE988" s="7">
        <v>43486</v>
      </c>
      <c r="AF988">
        <v>0</v>
      </c>
      <c r="AG988" t="s">
        <v>53</v>
      </c>
      <c r="AH988" s="2">
        <v>0</v>
      </c>
      <c r="AI988" s="1">
        <v>0</v>
      </c>
      <c r="AJ988" s="1">
        <v>0</v>
      </c>
      <c r="AK988" s="6" t="str">
        <f>+IF(Tabla1[[#This Row],[REQUEST_TY]]="SR MANTENIMIENTO CORRECTIVO", "EMERGENCIA", "OTROS")</f>
        <v>EMERGENCIA</v>
      </c>
      <c r="AL988" s="6" t="str">
        <f>+_xlfn.IFS(Tabla1[[#This Row],[Veces obj]]&lt;=1,"0-1",Tabla1[[#This Row],[Veces obj]]&lt;=2,"1-2",Tabla1[[#This Row],[Veces obj]]&lt;=3,"2-3",TRUE,"&gt;3")</f>
        <v>0-1</v>
      </c>
      <c r="AM988" s="6" t="str">
        <f>+_xlfn.IFS(MONTH(Tabla1[[#This Row],[MES]])&lt;=3,"Q1",MONTH(Tabla1[[#This Row],[MES]])&lt;=6,"Q2",MONTH(Tabla1[[#This Row],[MES]])&lt;=9,"Q3",TRUE,"Q4")</f>
        <v>Q1</v>
      </c>
      <c r="AN988" t="str">
        <f>+IFERROR(VLOOKUP(Tabla1[[#This Row],[CUENTA]],CTAS[],2,0),"OTROS")</f>
        <v>OTROS</v>
      </c>
      <c r="AP988" t="str">
        <f>+IFERROR(VLOOKUP(Tabla1[[#This Row],[EMPLEADO]],IS[],3,0),"OTROS")</f>
        <v>OTROS</v>
      </c>
      <c r="AQ988" t="str">
        <f>+IFERROR(VLOOKUP(Tabla1[[#This Row],[EMPLEADO]],IS[[NÓMINA]:[INGENIERO]],2,0),"OTROS")</f>
        <v>OTROS</v>
      </c>
    </row>
    <row r="989" spans="1:43" x14ac:dyDescent="0.25">
      <c r="A989" t="s">
        <v>36</v>
      </c>
      <c r="B989">
        <v>1</v>
      </c>
      <c r="C989" t="s">
        <v>2052</v>
      </c>
      <c r="D989" t="s">
        <v>38</v>
      </c>
      <c r="E989" t="s">
        <v>76</v>
      </c>
      <c r="F989" t="s">
        <v>2053</v>
      </c>
      <c r="G989" s="17" t="s">
        <v>2054</v>
      </c>
      <c r="H989" t="s">
        <v>646</v>
      </c>
      <c r="I989" t="s">
        <v>43</v>
      </c>
      <c r="J989" t="s">
        <v>8</v>
      </c>
      <c r="K989" t="s">
        <v>102</v>
      </c>
      <c r="L989" t="s">
        <v>477</v>
      </c>
      <c r="M989" t="s">
        <v>358</v>
      </c>
      <c r="N989">
        <v>0</v>
      </c>
      <c r="O989" t="s">
        <v>47</v>
      </c>
      <c r="P989">
        <v>186</v>
      </c>
      <c r="Q989" t="s">
        <v>48</v>
      </c>
      <c r="R989" t="s">
        <v>63</v>
      </c>
      <c r="S989" t="s">
        <v>64</v>
      </c>
      <c r="T989" t="s">
        <v>51</v>
      </c>
      <c r="U989" t="s">
        <v>96</v>
      </c>
      <c r="V989">
        <v>1.1000000000000001</v>
      </c>
      <c r="W989" s="1">
        <v>1501.5000000000002</v>
      </c>
      <c r="X989">
        <v>1</v>
      </c>
      <c r="Y989">
        <v>1.77</v>
      </c>
      <c r="Z989">
        <v>5</v>
      </c>
      <c r="AA989">
        <v>0.35399999999999998</v>
      </c>
      <c r="AB989" s="2">
        <v>0</v>
      </c>
      <c r="AC989" s="1">
        <v>0</v>
      </c>
      <c r="AD989" s="7">
        <v>43490</v>
      </c>
      <c r="AE989" s="7">
        <v>43490</v>
      </c>
      <c r="AF989">
        <v>0</v>
      </c>
      <c r="AG989" t="s">
        <v>53</v>
      </c>
      <c r="AH989" s="2">
        <v>0</v>
      </c>
      <c r="AI989" s="1">
        <v>0</v>
      </c>
      <c r="AJ989" s="1">
        <v>0</v>
      </c>
      <c r="AK989" s="6" t="str">
        <f>+IF(Tabla1[[#This Row],[REQUEST_TY]]="SR MANTENIMIENTO CORRECTIVO", "EMERGENCIA", "OTROS")</f>
        <v>EMERGENCIA</v>
      </c>
      <c r="AL989" s="6" t="str">
        <f>+_xlfn.IFS(Tabla1[[#This Row],[Veces obj]]&lt;=1,"0-1",Tabla1[[#This Row],[Veces obj]]&lt;=2,"1-2",Tabla1[[#This Row],[Veces obj]]&lt;=3,"2-3",TRUE,"&gt;3")</f>
        <v>0-1</v>
      </c>
      <c r="AM989" s="6" t="str">
        <f>+_xlfn.IFS(MONTH(Tabla1[[#This Row],[MES]])&lt;=3,"Q1",MONTH(Tabla1[[#This Row],[MES]])&lt;=6,"Q2",MONTH(Tabla1[[#This Row],[MES]])&lt;=9,"Q3",TRUE,"Q4")</f>
        <v>Q1</v>
      </c>
      <c r="AN989" t="str">
        <f>+IFERROR(VLOOKUP(Tabla1[[#This Row],[CUENTA]],CTAS[],2,0),"OTROS")</f>
        <v>OTROS</v>
      </c>
      <c r="AP989" t="str">
        <f>+IFERROR(VLOOKUP(Tabla1[[#This Row],[EMPLEADO]],IS[],3,0),"OTROS")</f>
        <v>OTROS</v>
      </c>
      <c r="AQ989" t="str">
        <f>+IFERROR(VLOOKUP(Tabla1[[#This Row],[EMPLEADO]],IS[[NÓMINA]:[INGENIERO]],2,0),"OTROS")</f>
        <v>OTROS</v>
      </c>
    </row>
    <row r="990" spans="1:43" x14ac:dyDescent="0.25">
      <c r="A990" t="s">
        <v>4444</v>
      </c>
      <c r="B990">
        <v>1</v>
      </c>
      <c r="C990" t="s">
        <v>4725</v>
      </c>
      <c r="D990" t="s">
        <v>38</v>
      </c>
      <c r="E990" t="s">
        <v>55</v>
      </c>
      <c r="F990" t="s">
        <v>4726</v>
      </c>
      <c r="G990" s="17" t="s">
        <v>4727</v>
      </c>
      <c r="H990" t="s">
        <v>409</v>
      </c>
      <c r="I990" t="s">
        <v>43</v>
      </c>
      <c r="J990" t="s">
        <v>8</v>
      </c>
      <c r="K990" t="s">
        <v>102</v>
      </c>
      <c r="L990" t="s">
        <v>2808</v>
      </c>
      <c r="M990" t="s">
        <v>2809</v>
      </c>
      <c r="N990">
        <v>0</v>
      </c>
      <c r="O990" t="s">
        <v>47</v>
      </c>
      <c r="P990">
        <v>50</v>
      </c>
      <c r="Q990" t="s">
        <v>82</v>
      </c>
      <c r="R990" t="s">
        <v>63</v>
      </c>
      <c r="S990" t="s">
        <v>64</v>
      </c>
      <c r="T990" t="s">
        <v>51</v>
      </c>
      <c r="U990" t="s">
        <v>83</v>
      </c>
      <c r="V990">
        <v>1.05</v>
      </c>
      <c r="W990" s="1">
        <v>1433.25</v>
      </c>
      <c r="X990">
        <v>1</v>
      </c>
      <c r="Y990">
        <v>1.77</v>
      </c>
      <c r="Z990">
        <v>5</v>
      </c>
      <c r="AA990">
        <v>0.35399999999999998</v>
      </c>
      <c r="AB990" s="2">
        <v>0</v>
      </c>
      <c r="AC990" s="1">
        <v>0</v>
      </c>
      <c r="AD990" s="7">
        <v>43503</v>
      </c>
      <c r="AE990" s="7">
        <v>43503</v>
      </c>
      <c r="AF990">
        <v>0</v>
      </c>
      <c r="AG990" t="s">
        <v>53</v>
      </c>
      <c r="AH990" s="2">
        <v>0</v>
      </c>
      <c r="AI990" s="1">
        <v>0</v>
      </c>
      <c r="AJ990" s="1">
        <v>0</v>
      </c>
      <c r="AK990" s="6" t="str">
        <f>+IF(Tabla1[[#This Row],[REQUEST_TY]]="SR MANTENIMIENTO CORRECTIVO", "EMERGENCIA", "OTROS")</f>
        <v>EMERGENCIA</v>
      </c>
      <c r="AL990" s="6" t="str">
        <f>+_xlfn.IFS(Tabla1[[#This Row],[Veces obj]]&lt;=1,"0-1",Tabla1[[#This Row],[Veces obj]]&lt;=2,"1-2",Tabla1[[#This Row],[Veces obj]]&lt;=3,"2-3",TRUE,"&gt;3")</f>
        <v>0-1</v>
      </c>
      <c r="AM990" s="6" t="str">
        <f>+_xlfn.IFS(MONTH(Tabla1[[#This Row],[MES]])&lt;=3,"Q1",MONTH(Tabla1[[#This Row],[MES]])&lt;=6,"Q2",MONTH(Tabla1[[#This Row],[MES]])&lt;=9,"Q3",TRUE,"Q4")</f>
        <v>Q1</v>
      </c>
      <c r="AN990" t="str">
        <f>+IFERROR(VLOOKUP(Tabla1[[#This Row],[CUENTA]],CTAS[],2,0),"OTROS")</f>
        <v>OTROS</v>
      </c>
      <c r="AP990" t="str">
        <f>+IFERROR(VLOOKUP(Tabla1[[#This Row],[EMPLEADO]],IS[],3,0),"OTROS")</f>
        <v>OTROS</v>
      </c>
      <c r="AQ990" t="str">
        <f>+IFERROR(VLOOKUP(Tabla1[[#This Row],[EMPLEADO]],IS[[NÓMINA]:[INGENIERO]],2,0),"OTROS")</f>
        <v>OTROS</v>
      </c>
    </row>
    <row r="991" spans="1:43" x14ac:dyDescent="0.25">
      <c r="A991" t="s">
        <v>36</v>
      </c>
      <c r="B991">
        <v>1</v>
      </c>
      <c r="C991" t="s">
        <v>2055</v>
      </c>
      <c r="D991" t="s">
        <v>38</v>
      </c>
      <c r="E991" t="s">
        <v>332</v>
      </c>
      <c r="F991" t="s">
        <v>2056</v>
      </c>
      <c r="G991" s="17" t="s">
        <v>2057</v>
      </c>
      <c r="H991" t="s">
        <v>646</v>
      </c>
      <c r="I991" t="s">
        <v>43</v>
      </c>
      <c r="J991" t="s">
        <v>8</v>
      </c>
      <c r="K991" t="s">
        <v>59</v>
      </c>
      <c r="L991" t="s">
        <v>723</v>
      </c>
      <c r="M991" t="s">
        <v>358</v>
      </c>
      <c r="N991">
        <v>0</v>
      </c>
      <c r="O991" t="s">
        <v>47</v>
      </c>
      <c r="P991">
        <v>20</v>
      </c>
      <c r="Q991" t="s">
        <v>62</v>
      </c>
      <c r="R991" t="s">
        <v>317</v>
      </c>
      <c r="S991" t="s">
        <v>318</v>
      </c>
      <c r="T991" t="s">
        <v>51</v>
      </c>
      <c r="U991" t="s">
        <v>262</v>
      </c>
      <c r="V991">
        <v>1.05</v>
      </c>
      <c r="W991" s="1">
        <v>1651.6500000000003</v>
      </c>
      <c r="X991">
        <v>1</v>
      </c>
      <c r="Y991">
        <v>1.42</v>
      </c>
      <c r="Z991">
        <v>4</v>
      </c>
      <c r="AA991">
        <v>0.35499999999999998</v>
      </c>
      <c r="AB991" s="2">
        <v>0</v>
      </c>
      <c r="AC991" s="1">
        <v>0</v>
      </c>
      <c r="AD991" s="7">
        <v>43494</v>
      </c>
      <c r="AE991" s="7">
        <v>43494</v>
      </c>
      <c r="AF991">
        <v>0</v>
      </c>
      <c r="AG991" t="s">
        <v>53</v>
      </c>
      <c r="AH991" s="2">
        <v>0</v>
      </c>
      <c r="AI991" s="1">
        <v>0</v>
      </c>
      <c r="AJ991" s="1">
        <v>0</v>
      </c>
      <c r="AK991" s="6" t="str">
        <f>+IF(Tabla1[[#This Row],[REQUEST_TY]]="SR MANTENIMIENTO CORRECTIVO", "EMERGENCIA", "OTROS")</f>
        <v>EMERGENCIA</v>
      </c>
      <c r="AL991" s="6" t="str">
        <f>+_xlfn.IFS(Tabla1[[#This Row],[Veces obj]]&lt;=1,"0-1",Tabla1[[#This Row],[Veces obj]]&lt;=2,"1-2",Tabla1[[#This Row],[Veces obj]]&lt;=3,"2-3",TRUE,"&gt;3")</f>
        <v>0-1</v>
      </c>
      <c r="AM991" s="6" t="str">
        <f>+_xlfn.IFS(MONTH(Tabla1[[#This Row],[MES]])&lt;=3,"Q1",MONTH(Tabla1[[#This Row],[MES]])&lt;=6,"Q2",MONTH(Tabla1[[#This Row],[MES]])&lt;=9,"Q3",TRUE,"Q4")</f>
        <v>Q1</v>
      </c>
      <c r="AN991" t="str">
        <f>+IFERROR(VLOOKUP(Tabla1[[#This Row],[CUENTA]],CTAS[],2,0),"OTROS")</f>
        <v>OTROS</v>
      </c>
      <c r="AP991" t="str">
        <f>+IFERROR(VLOOKUP(Tabla1[[#This Row],[EMPLEADO]],IS[],3,0),"OTROS")</f>
        <v>OTROS</v>
      </c>
      <c r="AQ991" t="str">
        <f>+IFERROR(VLOOKUP(Tabla1[[#This Row],[EMPLEADO]],IS[[NÓMINA]:[INGENIERO]],2,0),"OTROS")</f>
        <v>OTROS</v>
      </c>
    </row>
    <row r="992" spans="1:43" x14ac:dyDescent="0.25">
      <c r="A992" t="s">
        <v>4444</v>
      </c>
      <c r="B992">
        <v>1</v>
      </c>
      <c r="C992" t="s">
        <v>5019</v>
      </c>
      <c r="D992" t="s">
        <v>38</v>
      </c>
      <c r="E992" t="s">
        <v>133</v>
      </c>
      <c r="F992" t="s">
        <v>5020</v>
      </c>
      <c r="G992" s="17" t="s">
        <v>5021</v>
      </c>
      <c r="H992" t="s">
        <v>740</v>
      </c>
      <c r="I992" t="s">
        <v>43</v>
      </c>
      <c r="J992" t="s">
        <v>8</v>
      </c>
      <c r="K992" t="s">
        <v>59</v>
      </c>
      <c r="L992" t="s">
        <v>1430</v>
      </c>
      <c r="M992" t="s">
        <v>530</v>
      </c>
      <c r="N992">
        <v>0</v>
      </c>
      <c r="O992" t="s">
        <v>47</v>
      </c>
      <c r="P992">
        <v>40</v>
      </c>
      <c r="Q992" t="s">
        <v>82</v>
      </c>
      <c r="R992" t="s">
        <v>138</v>
      </c>
      <c r="S992" t="s">
        <v>139</v>
      </c>
      <c r="T992" t="s">
        <v>51</v>
      </c>
      <c r="U992" t="s">
        <v>140</v>
      </c>
      <c r="V992">
        <v>1.1000000000000001</v>
      </c>
      <c r="W992" s="1">
        <v>1730.3000000000004</v>
      </c>
      <c r="X992">
        <v>1</v>
      </c>
      <c r="Y992">
        <v>1.42</v>
      </c>
      <c r="Z992">
        <v>4</v>
      </c>
      <c r="AA992">
        <v>0.35499999999999998</v>
      </c>
      <c r="AB992" s="2">
        <v>0</v>
      </c>
      <c r="AC992" s="1">
        <v>0</v>
      </c>
      <c r="AD992" s="7">
        <v>43503</v>
      </c>
      <c r="AE992" s="7">
        <v>43503</v>
      </c>
      <c r="AF992">
        <v>0</v>
      </c>
      <c r="AG992" t="s">
        <v>53</v>
      </c>
      <c r="AH992" s="2">
        <v>0</v>
      </c>
      <c r="AI992" s="1">
        <v>0</v>
      </c>
      <c r="AJ992" s="1">
        <v>0</v>
      </c>
      <c r="AK992" s="6" t="str">
        <f>+IF(Tabla1[[#This Row],[REQUEST_TY]]="SR MANTENIMIENTO CORRECTIVO", "EMERGENCIA", "OTROS")</f>
        <v>EMERGENCIA</v>
      </c>
      <c r="AL992" s="6" t="str">
        <f>+_xlfn.IFS(Tabla1[[#This Row],[Veces obj]]&lt;=1,"0-1",Tabla1[[#This Row],[Veces obj]]&lt;=2,"1-2",Tabla1[[#This Row],[Veces obj]]&lt;=3,"2-3",TRUE,"&gt;3")</f>
        <v>0-1</v>
      </c>
      <c r="AM992" s="6" t="str">
        <f>+_xlfn.IFS(MONTH(Tabla1[[#This Row],[MES]])&lt;=3,"Q1",MONTH(Tabla1[[#This Row],[MES]])&lt;=6,"Q2",MONTH(Tabla1[[#This Row],[MES]])&lt;=9,"Q3",TRUE,"Q4")</f>
        <v>Q1</v>
      </c>
      <c r="AN992" t="str">
        <f>+IFERROR(VLOOKUP(Tabla1[[#This Row],[CUENTA]],CTAS[],2,0),"OTROS")</f>
        <v>OTROS</v>
      </c>
      <c r="AP992" t="str">
        <f>+IFERROR(VLOOKUP(Tabla1[[#This Row],[EMPLEADO]],IS[],3,0),"OTROS")</f>
        <v>OTROS</v>
      </c>
      <c r="AQ992" t="str">
        <f>+IFERROR(VLOOKUP(Tabla1[[#This Row],[EMPLEADO]],IS[[NÓMINA]:[INGENIERO]],2,0),"OTROS")</f>
        <v>OTROS</v>
      </c>
    </row>
    <row r="993" spans="1:43" x14ac:dyDescent="0.25">
      <c r="A993" t="s">
        <v>36</v>
      </c>
      <c r="B993">
        <v>1</v>
      </c>
      <c r="C993" t="s">
        <v>2058</v>
      </c>
      <c r="D993" t="s">
        <v>38</v>
      </c>
      <c r="E993" t="s">
        <v>113</v>
      </c>
      <c r="F993" t="s">
        <v>2059</v>
      </c>
      <c r="G993" s="17" t="s">
        <v>2060</v>
      </c>
      <c r="H993" t="s">
        <v>308</v>
      </c>
      <c r="I993" t="s">
        <v>43</v>
      </c>
      <c r="J993" t="s">
        <v>8</v>
      </c>
      <c r="K993" t="s">
        <v>144</v>
      </c>
      <c r="L993" t="s">
        <v>616</v>
      </c>
      <c r="M993" t="s">
        <v>46</v>
      </c>
      <c r="N993">
        <v>0</v>
      </c>
      <c r="O993" t="s">
        <v>47</v>
      </c>
      <c r="P993">
        <v>2602</v>
      </c>
      <c r="Q993" t="s">
        <v>48</v>
      </c>
      <c r="R993" t="s">
        <v>49</v>
      </c>
      <c r="S993" t="s">
        <v>50</v>
      </c>
      <c r="T993" t="s">
        <v>51</v>
      </c>
      <c r="U993" t="s">
        <v>52</v>
      </c>
      <c r="V993">
        <v>1.05</v>
      </c>
      <c r="W993" s="1">
        <v>750.75000000000011</v>
      </c>
      <c r="X993">
        <v>1</v>
      </c>
      <c r="Y993">
        <v>1.78</v>
      </c>
      <c r="Z993">
        <v>5</v>
      </c>
      <c r="AA993">
        <v>0.35599999999999998</v>
      </c>
      <c r="AB993" s="2">
        <v>0</v>
      </c>
      <c r="AC993" s="1">
        <v>0</v>
      </c>
      <c r="AD993" s="7">
        <v>43481</v>
      </c>
      <c r="AE993" s="7">
        <v>43481</v>
      </c>
      <c r="AF993">
        <v>0</v>
      </c>
      <c r="AG993" t="s">
        <v>53</v>
      </c>
      <c r="AH993" s="2">
        <v>0</v>
      </c>
      <c r="AI993" s="1">
        <v>0</v>
      </c>
      <c r="AJ993" s="1">
        <v>0</v>
      </c>
      <c r="AK993" s="6" t="str">
        <f>+IF(Tabla1[[#This Row],[REQUEST_TY]]="SR MANTENIMIENTO CORRECTIVO", "EMERGENCIA", "OTROS")</f>
        <v>EMERGENCIA</v>
      </c>
      <c r="AL993" s="6" t="str">
        <f>+_xlfn.IFS(Tabla1[[#This Row],[Veces obj]]&lt;=1,"0-1",Tabla1[[#This Row],[Veces obj]]&lt;=2,"1-2",Tabla1[[#This Row],[Veces obj]]&lt;=3,"2-3",TRUE,"&gt;3")</f>
        <v>0-1</v>
      </c>
      <c r="AM993" s="6" t="str">
        <f>+_xlfn.IFS(MONTH(Tabla1[[#This Row],[MES]])&lt;=3,"Q1",MONTH(Tabla1[[#This Row],[MES]])&lt;=6,"Q2",MONTH(Tabla1[[#This Row],[MES]])&lt;=9,"Q3",TRUE,"Q4")</f>
        <v>Q1</v>
      </c>
      <c r="AN993" t="str">
        <f>+IFERROR(VLOOKUP(Tabla1[[#This Row],[CUENTA]],CTAS[],2,0),"OTROS")</f>
        <v>OTROS</v>
      </c>
      <c r="AP993" t="str">
        <f>+IFERROR(VLOOKUP(Tabla1[[#This Row],[EMPLEADO]],IS[],3,0),"OTROS")</f>
        <v>OTROS</v>
      </c>
      <c r="AQ993" t="str">
        <f>+IFERROR(VLOOKUP(Tabla1[[#This Row],[EMPLEADO]],IS[[NÓMINA]:[INGENIERO]],2,0),"OTROS")</f>
        <v>OTROS</v>
      </c>
    </row>
    <row r="994" spans="1:43" x14ac:dyDescent="0.25">
      <c r="A994" t="s">
        <v>36</v>
      </c>
      <c r="B994">
        <v>1</v>
      </c>
      <c r="C994" t="s">
        <v>2061</v>
      </c>
      <c r="D994" t="s">
        <v>38</v>
      </c>
      <c r="E994" t="s">
        <v>39</v>
      </c>
      <c r="F994" t="s">
        <v>2062</v>
      </c>
      <c r="G994" s="17" t="s">
        <v>2063</v>
      </c>
      <c r="H994" t="s">
        <v>58</v>
      </c>
      <c r="I994" t="s">
        <v>43</v>
      </c>
      <c r="J994" t="s">
        <v>8</v>
      </c>
      <c r="K994" t="s">
        <v>117</v>
      </c>
      <c r="L994" t="s">
        <v>2064</v>
      </c>
      <c r="M994" t="s">
        <v>222</v>
      </c>
      <c r="N994">
        <v>0</v>
      </c>
      <c r="O994" t="s">
        <v>47</v>
      </c>
      <c r="P994">
        <v>32</v>
      </c>
      <c r="Q994" t="s">
        <v>82</v>
      </c>
      <c r="R994" t="s">
        <v>49</v>
      </c>
      <c r="S994" t="s">
        <v>50</v>
      </c>
      <c r="T994" t="s">
        <v>51</v>
      </c>
      <c r="U994" t="s">
        <v>120</v>
      </c>
      <c r="V994">
        <v>0.8</v>
      </c>
      <c r="W994" s="1">
        <v>572.00000000000011</v>
      </c>
      <c r="X994">
        <v>1</v>
      </c>
      <c r="Y994">
        <v>1.78</v>
      </c>
      <c r="Z994">
        <v>5</v>
      </c>
      <c r="AA994">
        <v>0.35599999999999998</v>
      </c>
      <c r="AB994" s="2">
        <v>0</v>
      </c>
      <c r="AC994" s="1">
        <v>0</v>
      </c>
      <c r="AD994" s="7">
        <v>43486</v>
      </c>
      <c r="AE994" s="7">
        <v>43486</v>
      </c>
      <c r="AF994">
        <v>0</v>
      </c>
      <c r="AG994" t="s">
        <v>53</v>
      </c>
      <c r="AH994" s="2">
        <v>0</v>
      </c>
      <c r="AI994" s="1">
        <v>0</v>
      </c>
      <c r="AJ994" s="1">
        <v>0</v>
      </c>
      <c r="AK994" s="6" t="str">
        <f>+IF(Tabla1[[#This Row],[REQUEST_TY]]="SR MANTENIMIENTO CORRECTIVO", "EMERGENCIA", "OTROS")</f>
        <v>EMERGENCIA</v>
      </c>
      <c r="AL994" s="6" t="str">
        <f>+_xlfn.IFS(Tabla1[[#This Row],[Veces obj]]&lt;=1,"0-1",Tabla1[[#This Row],[Veces obj]]&lt;=2,"1-2",Tabla1[[#This Row],[Veces obj]]&lt;=3,"2-3",TRUE,"&gt;3")</f>
        <v>0-1</v>
      </c>
      <c r="AM994" s="6" t="str">
        <f>+_xlfn.IFS(MONTH(Tabla1[[#This Row],[MES]])&lt;=3,"Q1",MONTH(Tabla1[[#This Row],[MES]])&lt;=6,"Q2",MONTH(Tabla1[[#This Row],[MES]])&lt;=9,"Q3",TRUE,"Q4")</f>
        <v>Q1</v>
      </c>
      <c r="AN994" t="str">
        <f>+IFERROR(VLOOKUP(Tabla1[[#This Row],[CUENTA]],CTAS[],2,0),"OTROS")</f>
        <v>OTROS</v>
      </c>
      <c r="AP994" t="str">
        <f>+IFERROR(VLOOKUP(Tabla1[[#This Row],[EMPLEADO]],IS[],3,0),"OTROS")</f>
        <v>OTROS</v>
      </c>
      <c r="AQ994" t="str">
        <f>+IFERROR(VLOOKUP(Tabla1[[#This Row],[EMPLEADO]],IS[[NÓMINA]:[INGENIERO]],2,0),"OTROS")</f>
        <v>OTROS</v>
      </c>
    </row>
    <row r="995" spans="1:43" x14ac:dyDescent="0.25">
      <c r="A995" t="s">
        <v>36</v>
      </c>
      <c r="B995">
        <v>1</v>
      </c>
      <c r="C995" t="s">
        <v>1528</v>
      </c>
      <c r="D995" t="s">
        <v>38</v>
      </c>
      <c r="E995" t="s">
        <v>464</v>
      </c>
      <c r="F995" t="s">
        <v>1529</v>
      </c>
      <c r="G995" s="17" t="s">
        <v>1419</v>
      </c>
      <c r="H995" t="s">
        <v>297</v>
      </c>
      <c r="I995" t="s">
        <v>43</v>
      </c>
      <c r="J995" t="s">
        <v>8</v>
      </c>
      <c r="K995" t="s">
        <v>151</v>
      </c>
      <c r="L995" t="s">
        <v>1420</v>
      </c>
      <c r="M995" t="s">
        <v>1421</v>
      </c>
      <c r="N995">
        <v>0</v>
      </c>
      <c r="O995" t="s">
        <v>47</v>
      </c>
      <c r="P995">
        <v>15</v>
      </c>
      <c r="Q995" t="s">
        <v>194</v>
      </c>
      <c r="R995" t="s">
        <v>242</v>
      </c>
      <c r="S995" t="s">
        <v>64</v>
      </c>
      <c r="T995" t="s">
        <v>51</v>
      </c>
      <c r="U995" t="s">
        <v>195</v>
      </c>
      <c r="V995">
        <v>0.6</v>
      </c>
      <c r="W995" s="1">
        <v>819</v>
      </c>
      <c r="X995">
        <v>1</v>
      </c>
      <c r="Y995">
        <v>1.22</v>
      </c>
      <c r="Z995">
        <v>5</v>
      </c>
      <c r="AA995">
        <v>0.24399999999999999</v>
      </c>
      <c r="AB995" s="2">
        <v>0</v>
      </c>
      <c r="AC995" s="1">
        <v>0</v>
      </c>
      <c r="AD995" s="7">
        <v>43487</v>
      </c>
      <c r="AE995" s="7">
        <v>43487</v>
      </c>
      <c r="AF995">
        <v>0</v>
      </c>
      <c r="AG995" t="s">
        <v>53</v>
      </c>
      <c r="AH995" s="2">
        <v>0</v>
      </c>
      <c r="AI995" s="1">
        <v>0</v>
      </c>
      <c r="AJ995" s="1">
        <v>0</v>
      </c>
      <c r="AK995" s="6" t="str">
        <f>+IF(Tabla1[[#This Row],[REQUEST_TY]]="SR MANTENIMIENTO CORRECTIVO", "EMERGENCIA", "OTROS")</f>
        <v>EMERGENCIA</v>
      </c>
      <c r="AL995" s="6" t="str">
        <f>+_xlfn.IFS(Tabla1[[#This Row],[Veces obj]]&lt;=1,"0-1",Tabla1[[#This Row],[Veces obj]]&lt;=2,"1-2",Tabla1[[#This Row],[Veces obj]]&lt;=3,"2-3",TRUE,"&gt;3")</f>
        <v>0-1</v>
      </c>
      <c r="AM995" s="6" t="str">
        <f>+_xlfn.IFS(MONTH(Tabla1[[#This Row],[MES]])&lt;=3,"Q1",MONTH(Tabla1[[#This Row],[MES]])&lt;=6,"Q2",MONTH(Tabla1[[#This Row],[MES]])&lt;=9,"Q3",TRUE,"Q4")</f>
        <v>Q1</v>
      </c>
      <c r="AN995" t="str">
        <f>+IFERROR(VLOOKUP(Tabla1[[#This Row],[CUENTA]],CTAS[],2,0),"OTROS")</f>
        <v>HONEYWELL</v>
      </c>
      <c r="AO995">
        <v>1</v>
      </c>
      <c r="AP995" t="str">
        <f>+IFERROR(VLOOKUP(Tabla1[[#This Row],[EMPLEADO]],IS[],3,0),"OTROS")</f>
        <v>JUAREZ</v>
      </c>
      <c r="AQ995" t="str">
        <f>+IFERROR(VLOOKUP(Tabla1[[#This Row],[EMPLEADO]],IS[[NÓMINA]:[INGENIERO]],2,0),"OTROS")</f>
        <v>ALFREDO TORRES</v>
      </c>
    </row>
    <row r="996" spans="1:43" x14ac:dyDescent="0.25">
      <c r="A996" t="s">
        <v>4444</v>
      </c>
      <c r="B996">
        <v>1</v>
      </c>
      <c r="C996" t="s">
        <v>6586</v>
      </c>
      <c r="D996" t="s">
        <v>38</v>
      </c>
      <c r="E996" t="s">
        <v>55</v>
      </c>
      <c r="F996" t="s">
        <v>6587</v>
      </c>
      <c r="G996" s="17" t="s">
        <v>6588</v>
      </c>
      <c r="H996" t="s">
        <v>213</v>
      </c>
      <c r="I996" t="s">
        <v>43</v>
      </c>
      <c r="J996" t="s">
        <v>8</v>
      </c>
      <c r="K996" t="s">
        <v>102</v>
      </c>
      <c r="L996" t="s">
        <v>1292</v>
      </c>
      <c r="M996" t="s">
        <v>215</v>
      </c>
      <c r="N996">
        <v>0</v>
      </c>
      <c r="O996" t="s">
        <v>47</v>
      </c>
      <c r="P996">
        <v>127</v>
      </c>
      <c r="Q996" t="s">
        <v>48</v>
      </c>
      <c r="R996" t="s">
        <v>63</v>
      </c>
      <c r="S996" t="s">
        <v>64</v>
      </c>
      <c r="T996" t="s">
        <v>51</v>
      </c>
      <c r="U996" t="s">
        <v>96</v>
      </c>
      <c r="V996">
        <v>1.1000000000000001</v>
      </c>
      <c r="W996" s="1">
        <v>1501.5000000000002</v>
      </c>
      <c r="X996">
        <v>1</v>
      </c>
      <c r="Y996">
        <v>1.78</v>
      </c>
      <c r="Z996">
        <v>5</v>
      </c>
      <c r="AA996">
        <v>0.35599999999999998</v>
      </c>
      <c r="AB996" s="2">
        <v>0</v>
      </c>
      <c r="AC996" s="1">
        <v>0</v>
      </c>
      <c r="AD996" s="7">
        <v>43515</v>
      </c>
      <c r="AE996" s="7">
        <v>43515</v>
      </c>
      <c r="AF996">
        <v>0</v>
      </c>
      <c r="AG996" t="s">
        <v>53</v>
      </c>
      <c r="AH996" s="2">
        <v>0</v>
      </c>
      <c r="AI996" s="1">
        <v>0</v>
      </c>
      <c r="AJ996" s="1">
        <v>0</v>
      </c>
      <c r="AK996" s="6" t="str">
        <f>+IF(Tabla1[[#This Row],[REQUEST_TY]]="SR MANTENIMIENTO CORRECTIVO", "EMERGENCIA", "OTROS")</f>
        <v>EMERGENCIA</v>
      </c>
      <c r="AL996" s="6" t="str">
        <f>+_xlfn.IFS(Tabla1[[#This Row],[Veces obj]]&lt;=1,"0-1",Tabla1[[#This Row],[Veces obj]]&lt;=2,"1-2",Tabla1[[#This Row],[Veces obj]]&lt;=3,"2-3",TRUE,"&gt;3")</f>
        <v>0-1</v>
      </c>
      <c r="AM996" s="6" t="str">
        <f>+_xlfn.IFS(MONTH(Tabla1[[#This Row],[MES]])&lt;=3,"Q1",MONTH(Tabla1[[#This Row],[MES]])&lt;=6,"Q2",MONTH(Tabla1[[#This Row],[MES]])&lt;=9,"Q3",TRUE,"Q4")</f>
        <v>Q1</v>
      </c>
      <c r="AN996" t="str">
        <f>+IFERROR(VLOOKUP(Tabla1[[#This Row],[CUENTA]],CTAS[],2,0),"OTROS")</f>
        <v>OTROS</v>
      </c>
      <c r="AP996" t="str">
        <f>+IFERROR(VLOOKUP(Tabla1[[#This Row],[EMPLEADO]],IS[],3,0),"OTROS")</f>
        <v>OTROS</v>
      </c>
      <c r="AQ996" t="str">
        <f>+IFERROR(VLOOKUP(Tabla1[[#This Row],[EMPLEADO]],IS[[NÓMINA]:[INGENIERO]],2,0),"OTROS")</f>
        <v>OTROS</v>
      </c>
    </row>
    <row r="997" spans="1:43" x14ac:dyDescent="0.25">
      <c r="A997" t="s">
        <v>4444</v>
      </c>
      <c r="B997">
        <v>1</v>
      </c>
      <c r="C997" t="s">
        <v>6676</v>
      </c>
      <c r="D997" t="s">
        <v>38</v>
      </c>
      <c r="E997" t="s">
        <v>113</v>
      </c>
      <c r="F997" t="s">
        <v>6677</v>
      </c>
      <c r="G997" s="17" t="s">
        <v>6678</v>
      </c>
      <c r="H997" t="s">
        <v>106</v>
      </c>
      <c r="I997" t="s">
        <v>43</v>
      </c>
      <c r="J997" t="s">
        <v>8</v>
      </c>
      <c r="K997" t="s">
        <v>125</v>
      </c>
      <c r="L997" t="s">
        <v>675</v>
      </c>
      <c r="M997" t="s">
        <v>310</v>
      </c>
      <c r="N997">
        <v>0</v>
      </c>
      <c r="O997" t="s">
        <v>47</v>
      </c>
      <c r="P997">
        <v>69</v>
      </c>
      <c r="Q997" t="s">
        <v>48</v>
      </c>
      <c r="R997" t="s">
        <v>49</v>
      </c>
      <c r="S997" t="s">
        <v>50</v>
      </c>
      <c r="T997" t="s">
        <v>51</v>
      </c>
      <c r="U997" t="s">
        <v>52</v>
      </c>
      <c r="V997">
        <v>1.05</v>
      </c>
      <c r="W997" s="1">
        <v>750.75000000000011</v>
      </c>
      <c r="X997">
        <v>1</v>
      </c>
      <c r="Y997">
        <v>1.78</v>
      </c>
      <c r="Z997">
        <v>5</v>
      </c>
      <c r="AA997">
        <v>0.35599999999999998</v>
      </c>
      <c r="AB997" s="2">
        <v>0</v>
      </c>
      <c r="AC997" s="1">
        <v>0</v>
      </c>
      <c r="AD997" s="7">
        <v>43516</v>
      </c>
      <c r="AE997" s="7">
        <v>43516</v>
      </c>
      <c r="AF997">
        <v>0</v>
      </c>
      <c r="AG997" t="s">
        <v>53</v>
      </c>
      <c r="AH997" s="2">
        <v>0</v>
      </c>
      <c r="AI997" s="1">
        <v>0</v>
      </c>
      <c r="AJ997" s="1">
        <v>0</v>
      </c>
      <c r="AK997" s="6" t="str">
        <f>+IF(Tabla1[[#This Row],[REQUEST_TY]]="SR MANTENIMIENTO CORRECTIVO", "EMERGENCIA", "OTROS")</f>
        <v>EMERGENCIA</v>
      </c>
      <c r="AL997" s="6" t="str">
        <f>+_xlfn.IFS(Tabla1[[#This Row],[Veces obj]]&lt;=1,"0-1",Tabla1[[#This Row],[Veces obj]]&lt;=2,"1-2",Tabla1[[#This Row],[Veces obj]]&lt;=3,"2-3",TRUE,"&gt;3")</f>
        <v>0-1</v>
      </c>
      <c r="AM997" s="6" t="str">
        <f>+_xlfn.IFS(MONTH(Tabla1[[#This Row],[MES]])&lt;=3,"Q1",MONTH(Tabla1[[#This Row],[MES]])&lt;=6,"Q2",MONTH(Tabla1[[#This Row],[MES]])&lt;=9,"Q3",TRUE,"Q4")</f>
        <v>Q1</v>
      </c>
      <c r="AN997" t="str">
        <f>+IFERROR(VLOOKUP(Tabla1[[#This Row],[CUENTA]],CTAS[],2,0),"OTROS")</f>
        <v>OTROS</v>
      </c>
      <c r="AP997" t="str">
        <f>+IFERROR(VLOOKUP(Tabla1[[#This Row],[EMPLEADO]],IS[],3,0),"OTROS")</f>
        <v>OTROS</v>
      </c>
      <c r="AQ997" t="str">
        <f>+IFERROR(VLOOKUP(Tabla1[[#This Row],[EMPLEADO]],IS[[NÓMINA]:[INGENIERO]],2,0),"OTROS")</f>
        <v>OTROS</v>
      </c>
    </row>
    <row r="998" spans="1:43" x14ac:dyDescent="0.25">
      <c r="A998" t="s">
        <v>4444</v>
      </c>
      <c r="B998">
        <v>1</v>
      </c>
      <c r="C998" t="s">
        <v>6858</v>
      </c>
      <c r="D998" t="s">
        <v>38</v>
      </c>
      <c r="E998" t="s">
        <v>720</v>
      </c>
      <c r="F998" t="s">
        <v>6859</v>
      </c>
      <c r="G998" s="17" t="s">
        <v>6860</v>
      </c>
      <c r="H998" t="s">
        <v>58</v>
      </c>
      <c r="I998" t="s">
        <v>43</v>
      </c>
      <c r="J998" t="s">
        <v>8</v>
      </c>
      <c r="K998" t="s">
        <v>59</v>
      </c>
      <c r="L998" t="s">
        <v>504</v>
      </c>
      <c r="M998" t="s">
        <v>505</v>
      </c>
      <c r="N998">
        <v>0</v>
      </c>
      <c r="O998" t="s">
        <v>47</v>
      </c>
      <c r="P998">
        <v>56</v>
      </c>
      <c r="Q998" t="s">
        <v>82</v>
      </c>
      <c r="R998" t="s">
        <v>242</v>
      </c>
      <c r="S998" t="s">
        <v>64</v>
      </c>
      <c r="T998" t="s">
        <v>51</v>
      </c>
      <c r="U998" t="s">
        <v>83</v>
      </c>
      <c r="V998">
        <v>1.05</v>
      </c>
      <c r="W998" s="1">
        <v>1433.25</v>
      </c>
      <c r="X998">
        <v>1</v>
      </c>
      <c r="Y998">
        <v>1.78</v>
      </c>
      <c r="Z998">
        <v>5</v>
      </c>
      <c r="AA998">
        <v>0.35599999999999998</v>
      </c>
      <c r="AB998" s="2">
        <v>0</v>
      </c>
      <c r="AC998" s="1">
        <v>0</v>
      </c>
      <c r="AD998" s="7">
        <v>43521</v>
      </c>
      <c r="AE998" s="7">
        <v>43521</v>
      </c>
      <c r="AF998">
        <v>0</v>
      </c>
      <c r="AG998" t="s">
        <v>53</v>
      </c>
      <c r="AH998" s="2">
        <v>0</v>
      </c>
      <c r="AI998" s="1">
        <v>0</v>
      </c>
      <c r="AJ998" s="1">
        <v>0</v>
      </c>
      <c r="AK998" s="6" t="str">
        <f>+IF(Tabla1[[#This Row],[REQUEST_TY]]="SR MANTENIMIENTO CORRECTIVO", "EMERGENCIA", "OTROS")</f>
        <v>EMERGENCIA</v>
      </c>
      <c r="AL998" s="6" t="str">
        <f>+_xlfn.IFS(Tabla1[[#This Row],[Veces obj]]&lt;=1,"0-1",Tabla1[[#This Row],[Veces obj]]&lt;=2,"1-2",Tabla1[[#This Row],[Veces obj]]&lt;=3,"2-3",TRUE,"&gt;3")</f>
        <v>0-1</v>
      </c>
      <c r="AM998" s="6" t="str">
        <f>+_xlfn.IFS(MONTH(Tabla1[[#This Row],[MES]])&lt;=3,"Q1",MONTH(Tabla1[[#This Row],[MES]])&lt;=6,"Q2",MONTH(Tabla1[[#This Row],[MES]])&lt;=9,"Q3",TRUE,"Q4")</f>
        <v>Q1</v>
      </c>
      <c r="AN998" t="str">
        <f>+IFERROR(VLOOKUP(Tabla1[[#This Row],[CUENTA]],CTAS[],2,0),"OTROS")</f>
        <v>OTROS</v>
      </c>
      <c r="AP998" t="str">
        <f>+IFERROR(VLOOKUP(Tabla1[[#This Row],[EMPLEADO]],IS[],3,0),"OTROS")</f>
        <v>OTROS</v>
      </c>
      <c r="AQ998" t="str">
        <f>+IFERROR(VLOOKUP(Tabla1[[#This Row],[EMPLEADO]],IS[[NÓMINA]:[INGENIERO]],2,0),"OTROS")</f>
        <v>OTROS</v>
      </c>
    </row>
    <row r="999" spans="1:43" x14ac:dyDescent="0.25">
      <c r="A999" t="s">
        <v>36</v>
      </c>
      <c r="B999">
        <v>1</v>
      </c>
      <c r="C999" t="s">
        <v>2065</v>
      </c>
      <c r="D999" t="s">
        <v>38</v>
      </c>
      <c r="E999" t="s">
        <v>133</v>
      </c>
      <c r="F999" t="s">
        <v>2066</v>
      </c>
      <c r="G999" s="17" t="s">
        <v>878</v>
      </c>
      <c r="H999" t="s">
        <v>646</v>
      </c>
      <c r="I999" t="s">
        <v>43</v>
      </c>
      <c r="J999" t="s">
        <v>8</v>
      </c>
      <c r="K999" t="s">
        <v>59</v>
      </c>
      <c r="L999" t="s">
        <v>357</v>
      </c>
      <c r="M999" t="s">
        <v>358</v>
      </c>
      <c r="N999">
        <v>0</v>
      </c>
      <c r="O999" t="s">
        <v>47</v>
      </c>
      <c r="P999">
        <v>1</v>
      </c>
      <c r="Q999" t="s">
        <v>388</v>
      </c>
      <c r="R999" t="s">
        <v>138</v>
      </c>
      <c r="S999" t="s">
        <v>139</v>
      </c>
      <c r="T999" t="s">
        <v>51</v>
      </c>
      <c r="U999" t="s">
        <v>872</v>
      </c>
      <c r="V999">
        <v>0</v>
      </c>
      <c r="W999" s="1">
        <v>0</v>
      </c>
      <c r="X999">
        <v>1</v>
      </c>
      <c r="Y999">
        <v>1.43</v>
      </c>
      <c r="Z999">
        <v>4</v>
      </c>
      <c r="AA999">
        <v>0.35749999999999998</v>
      </c>
      <c r="AB999" s="2">
        <v>0</v>
      </c>
      <c r="AC999" s="1">
        <v>0</v>
      </c>
      <c r="AD999" s="7">
        <v>43480</v>
      </c>
      <c r="AE999" s="7">
        <v>43480</v>
      </c>
      <c r="AF999">
        <v>0</v>
      </c>
      <c r="AG999" t="s">
        <v>53</v>
      </c>
      <c r="AH999" s="2">
        <v>0</v>
      </c>
      <c r="AI999" s="1">
        <v>0</v>
      </c>
      <c r="AJ999" s="1">
        <v>0</v>
      </c>
      <c r="AK999" s="6" t="str">
        <f>+IF(Tabla1[[#This Row],[REQUEST_TY]]="SR MANTENIMIENTO CORRECTIVO", "EMERGENCIA", "OTROS")</f>
        <v>EMERGENCIA</v>
      </c>
      <c r="AL999" s="6" t="str">
        <f>+_xlfn.IFS(Tabla1[[#This Row],[Veces obj]]&lt;=1,"0-1",Tabla1[[#This Row],[Veces obj]]&lt;=2,"1-2",Tabla1[[#This Row],[Veces obj]]&lt;=3,"2-3",TRUE,"&gt;3")</f>
        <v>0-1</v>
      </c>
      <c r="AM999" s="6" t="str">
        <f>+_xlfn.IFS(MONTH(Tabla1[[#This Row],[MES]])&lt;=3,"Q1",MONTH(Tabla1[[#This Row],[MES]])&lt;=6,"Q2",MONTH(Tabla1[[#This Row],[MES]])&lt;=9,"Q3",TRUE,"Q4")</f>
        <v>Q1</v>
      </c>
      <c r="AN999" t="str">
        <f>+IFERROR(VLOOKUP(Tabla1[[#This Row],[CUENTA]],CTAS[],2,0),"OTROS")</f>
        <v>OTROS</v>
      </c>
      <c r="AP999" t="str">
        <f>+IFERROR(VLOOKUP(Tabla1[[#This Row],[EMPLEADO]],IS[],3,0),"OTROS")</f>
        <v>OTROS</v>
      </c>
      <c r="AQ999" t="str">
        <f>+IFERROR(VLOOKUP(Tabla1[[#This Row],[EMPLEADO]],IS[[NÓMINA]:[INGENIERO]],2,0),"OTROS")</f>
        <v>OTROS</v>
      </c>
    </row>
    <row r="1000" spans="1:43" x14ac:dyDescent="0.25">
      <c r="A1000" t="s">
        <v>36</v>
      </c>
      <c r="B1000">
        <v>1</v>
      </c>
      <c r="C1000" t="s">
        <v>2067</v>
      </c>
      <c r="D1000" t="s">
        <v>38</v>
      </c>
      <c r="E1000" t="s">
        <v>258</v>
      </c>
      <c r="F1000" t="s">
        <v>2068</v>
      </c>
      <c r="G1000" s="17" t="s">
        <v>1736</v>
      </c>
      <c r="H1000" t="s">
        <v>136</v>
      </c>
      <c r="I1000" t="s">
        <v>43</v>
      </c>
      <c r="J1000" t="s">
        <v>8</v>
      </c>
      <c r="K1000" t="s">
        <v>1737</v>
      </c>
      <c r="L1000" t="s">
        <v>1738</v>
      </c>
      <c r="M1000" t="s">
        <v>736</v>
      </c>
      <c r="N1000">
        <v>0</v>
      </c>
      <c r="O1000" t="s">
        <v>47</v>
      </c>
      <c r="P1000">
        <v>15</v>
      </c>
      <c r="Q1000" t="s">
        <v>194</v>
      </c>
      <c r="R1000" t="s">
        <v>138</v>
      </c>
      <c r="S1000" t="s">
        <v>139</v>
      </c>
      <c r="T1000" t="s">
        <v>51</v>
      </c>
      <c r="U1000" t="s">
        <v>224</v>
      </c>
      <c r="V1000">
        <v>0.8</v>
      </c>
      <c r="W1000" s="1">
        <v>1258.4000000000003</v>
      </c>
      <c r="X1000">
        <v>1</v>
      </c>
      <c r="Y1000">
        <v>1.43</v>
      </c>
      <c r="Z1000">
        <v>4</v>
      </c>
      <c r="AA1000">
        <v>0.35749999999999998</v>
      </c>
      <c r="AB1000" s="2">
        <v>0</v>
      </c>
      <c r="AC1000" s="1">
        <v>0</v>
      </c>
      <c r="AD1000" s="7">
        <v>43495</v>
      </c>
      <c r="AE1000" s="7">
        <v>43496</v>
      </c>
      <c r="AF1000">
        <v>1</v>
      </c>
      <c r="AG1000" t="s">
        <v>53</v>
      </c>
      <c r="AH1000" s="2">
        <v>0</v>
      </c>
      <c r="AI1000" s="1">
        <v>0</v>
      </c>
      <c r="AJ1000" s="1">
        <v>0</v>
      </c>
      <c r="AK1000" s="6" t="str">
        <f>+IF(Tabla1[[#This Row],[REQUEST_TY]]="SR MANTENIMIENTO CORRECTIVO", "EMERGENCIA", "OTROS")</f>
        <v>EMERGENCIA</v>
      </c>
      <c r="AL1000" s="6" t="str">
        <f>+_xlfn.IFS(Tabla1[[#This Row],[Veces obj]]&lt;=1,"0-1",Tabla1[[#This Row],[Veces obj]]&lt;=2,"1-2",Tabla1[[#This Row],[Veces obj]]&lt;=3,"2-3",TRUE,"&gt;3")</f>
        <v>0-1</v>
      </c>
      <c r="AM1000" s="6" t="str">
        <f>+_xlfn.IFS(MONTH(Tabla1[[#This Row],[MES]])&lt;=3,"Q1",MONTH(Tabla1[[#This Row],[MES]])&lt;=6,"Q2",MONTH(Tabla1[[#This Row],[MES]])&lt;=9,"Q3",TRUE,"Q4")</f>
        <v>Q1</v>
      </c>
      <c r="AN1000" t="str">
        <f>+IFERROR(VLOOKUP(Tabla1[[#This Row],[CUENTA]],CTAS[],2,0),"OTROS")</f>
        <v>OTROS</v>
      </c>
      <c r="AP1000" t="str">
        <f>+IFERROR(VLOOKUP(Tabla1[[#This Row],[EMPLEADO]],IS[],3,0),"OTROS")</f>
        <v>OTROS</v>
      </c>
      <c r="AQ1000" t="str">
        <f>+IFERROR(VLOOKUP(Tabla1[[#This Row],[EMPLEADO]],IS[[NÓMINA]:[INGENIERO]],2,0),"OTROS")</f>
        <v>OTROS</v>
      </c>
    </row>
    <row r="1001" spans="1:43" x14ac:dyDescent="0.25">
      <c r="A1001" t="s">
        <v>36</v>
      </c>
      <c r="B1001">
        <v>1</v>
      </c>
      <c r="C1001" t="s">
        <v>2069</v>
      </c>
      <c r="D1001" t="s">
        <v>38</v>
      </c>
      <c r="E1001" t="s">
        <v>76</v>
      </c>
      <c r="F1001" t="s">
        <v>2070</v>
      </c>
      <c r="G1001" s="17" t="s">
        <v>2071</v>
      </c>
      <c r="H1001" t="s">
        <v>101</v>
      </c>
      <c r="I1001" t="s">
        <v>43</v>
      </c>
      <c r="J1001" t="s">
        <v>8</v>
      </c>
      <c r="K1001" t="s">
        <v>102</v>
      </c>
      <c r="L1001" t="s">
        <v>2072</v>
      </c>
      <c r="M1001" t="s">
        <v>2073</v>
      </c>
      <c r="N1001">
        <v>0</v>
      </c>
      <c r="O1001" t="s">
        <v>105</v>
      </c>
      <c r="P1001">
        <v>168</v>
      </c>
      <c r="Q1001" t="s">
        <v>48</v>
      </c>
      <c r="R1001" t="s">
        <v>63</v>
      </c>
      <c r="S1001" t="s">
        <v>64</v>
      </c>
      <c r="T1001" t="s">
        <v>51</v>
      </c>
      <c r="U1001" t="s">
        <v>96</v>
      </c>
      <c r="V1001">
        <v>1.1000000000000001</v>
      </c>
      <c r="W1001" s="1">
        <v>720.50000000000011</v>
      </c>
      <c r="X1001">
        <v>1</v>
      </c>
      <c r="Y1001">
        <v>1.79</v>
      </c>
      <c r="Z1001">
        <v>5</v>
      </c>
      <c r="AA1001">
        <v>0.35799999999999998</v>
      </c>
      <c r="AB1001" s="2">
        <v>0</v>
      </c>
      <c r="AC1001" s="1">
        <v>0</v>
      </c>
      <c r="AD1001" s="7">
        <v>43469</v>
      </c>
      <c r="AE1001" s="7">
        <v>43469</v>
      </c>
      <c r="AF1001">
        <v>0</v>
      </c>
      <c r="AG1001" t="s">
        <v>53</v>
      </c>
      <c r="AH1001" s="2">
        <v>0</v>
      </c>
      <c r="AI1001" s="1">
        <v>0</v>
      </c>
      <c r="AJ1001" s="1">
        <v>0</v>
      </c>
      <c r="AK1001" s="6" t="str">
        <f>+IF(Tabla1[[#This Row],[REQUEST_TY]]="SR MANTENIMIENTO CORRECTIVO", "EMERGENCIA", "OTROS")</f>
        <v>EMERGENCIA</v>
      </c>
      <c r="AL1001" s="6" t="str">
        <f>+_xlfn.IFS(Tabla1[[#This Row],[Veces obj]]&lt;=1,"0-1",Tabla1[[#This Row],[Veces obj]]&lt;=2,"1-2",Tabla1[[#This Row],[Veces obj]]&lt;=3,"2-3",TRUE,"&gt;3")</f>
        <v>0-1</v>
      </c>
      <c r="AM1001" s="6" t="str">
        <f>+_xlfn.IFS(MONTH(Tabla1[[#This Row],[MES]])&lt;=3,"Q1",MONTH(Tabla1[[#This Row],[MES]])&lt;=6,"Q2",MONTH(Tabla1[[#This Row],[MES]])&lt;=9,"Q3",TRUE,"Q4")</f>
        <v>Q1</v>
      </c>
      <c r="AN1001" t="str">
        <f>+IFERROR(VLOOKUP(Tabla1[[#This Row],[CUENTA]],CTAS[],2,0),"OTROS")</f>
        <v>OTROS</v>
      </c>
      <c r="AP1001" t="str">
        <f>+IFERROR(VLOOKUP(Tabla1[[#This Row],[EMPLEADO]],IS[],3,0),"OTROS")</f>
        <v>OTROS</v>
      </c>
      <c r="AQ1001" t="str">
        <f>+IFERROR(VLOOKUP(Tabla1[[#This Row],[EMPLEADO]],IS[[NÓMINA]:[INGENIERO]],2,0),"OTROS")</f>
        <v>OTROS</v>
      </c>
    </row>
    <row r="1002" spans="1:43" x14ac:dyDescent="0.25">
      <c r="A1002" t="s">
        <v>4444</v>
      </c>
      <c r="B1002">
        <v>1</v>
      </c>
      <c r="C1002" t="s">
        <v>5285</v>
      </c>
      <c r="D1002" t="s">
        <v>38</v>
      </c>
      <c r="E1002" t="s">
        <v>558</v>
      </c>
      <c r="F1002" t="s">
        <v>5286</v>
      </c>
      <c r="G1002" s="17" t="s">
        <v>5287</v>
      </c>
      <c r="H1002" t="s">
        <v>915</v>
      </c>
      <c r="I1002" t="s">
        <v>43</v>
      </c>
      <c r="J1002" t="s">
        <v>8</v>
      </c>
      <c r="K1002" t="s">
        <v>966</v>
      </c>
      <c r="L1002" t="s">
        <v>5288</v>
      </c>
      <c r="M1002" t="s">
        <v>4271</v>
      </c>
      <c r="N1002">
        <v>0</v>
      </c>
      <c r="O1002" t="s">
        <v>47</v>
      </c>
      <c r="P1002">
        <v>93</v>
      </c>
      <c r="Q1002" t="s">
        <v>48</v>
      </c>
      <c r="R1002" t="s">
        <v>95</v>
      </c>
      <c r="S1002" t="s">
        <v>64</v>
      </c>
      <c r="T1002" t="s">
        <v>51</v>
      </c>
      <c r="U1002" t="s">
        <v>96</v>
      </c>
      <c r="V1002">
        <v>1.1000000000000001</v>
      </c>
      <c r="W1002" s="1">
        <v>1501.5000000000002</v>
      </c>
      <c r="X1002">
        <v>1</v>
      </c>
      <c r="Y1002">
        <v>1.79</v>
      </c>
      <c r="Z1002">
        <v>5</v>
      </c>
      <c r="AA1002">
        <v>0.35799999999999998</v>
      </c>
      <c r="AB1002" s="2">
        <v>0</v>
      </c>
      <c r="AC1002" s="1">
        <v>0</v>
      </c>
      <c r="AD1002" s="7">
        <v>43503</v>
      </c>
      <c r="AE1002" s="7">
        <v>43503</v>
      </c>
      <c r="AF1002">
        <v>0</v>
      </c>
      <c r="AG1002" t="s">
        <v>53</v>
      </c>
      <c r="AH1002" s="2">
        <v>0</v>
      </c>
      <c r="AI1002" s="1">
        <v>0</v>
      </c>
      <c r="AJ1002" s="1">
        <v>0</v>
      </c>
      <c r="AK1002" s="6" t="str">
        <f>+IF(Tabla1[[#This Row],[REQUEST_TY]]="SR MANTENIMIENTO CORRECTIVO", "EMERGENCIA", "OTROS")</f>
        <v>EMERGENCIA</v>
      </c>
      <c r="AL1002" s="6" t="str">
        <f>+_xlfn.IFS(Tabla1[[#This Row],[Veces obj]]&lt;=1,"0-1",Tabla1[[#This Row],[Veces obj]]&lt;=2,"1-2",Tabla1[[#This Row],[Veces obj]]&lt;=3,"2-3",TRUE,"&gt;3")</f>
        <v>0-1</v>
      </c>
      <c r="AM1002" s="6" t="str">
        <f>+_xlfn.IFS(MONTH(Tabla1[[#This Row],[MES]])&lt;=3,"Q1",MONTH(Tabla1[[#This Row],[MES]])&lt;=6,"Q2",MONTH(Tabla1[[#This Row],[MES]])&lt;=9,"Q3",TRUE,"Q4")</f>
        <v>Q1</v>
      </c>
      <c r="AN1002" t="str">
        <f>+IFERROR(VLOOKUP(Tabla1[[#This Row],[CUENTA]],CTAS[],2,0),"OTROS")</f>
        <v>OTROS</v>
      </c>
      <c r="AP1002" t="str">
        <f>+IFERROR(VLOOKUP(Tabla1[[#This Row],[EMPLEADO]],IS[],3,0),"OTROS")</f>
        <v>OTROS</v>
      </c>
      <c r="AQ1002" t="str">
        <f>+IFERROR(VLOOKUP(Tabla1[[#This Row],[EMPLEADO]],IS[[NÓMINA]:[INGENIERO]],2,0),"OTROS")</f>
        <v>OTROS</v>
      </c>
    </row>
    <row r="1003" spans="1:43" x14ac:dyDescent="0.25">
      <c r="A1003" t="s">
        <v>4444</v>
      </c>
      <c r="B1003">
        <v>1</v>
      </c>
      <c r="C1003" t="s">
        <v>5342</v>
      </c>
      <c r="D1003" t="s">
        <v>38</v>
      </c>
      <c r="E1003" t="s">
        <v>558</v>
      </c>
      <c r="F1003" t="s">
        <v>5343</v>
      </c>
      <c r="G1003" s="17" t="s">
        <v>5344</v>
      </c>
      <c r="H1003" t="s">
        <v>297</v>
      </c>
      <c r="I1003" t="s">
        <v>43</v>
      </c>
      <c r="J1003" t="s">
        <v>8</v>
      </c>
      <c r="K1003" t="s">
        <v>71</v>
      </c>
      <c r="L1003" t="s">
        <v>510</v>
      </c>
      <c r="M1003" t="s">
        <v>94</v>
      </c>
      <c r="N1003">
        <v>1</v>
      </c>
      <c r="O1003" t="s">
        <v>47</v>
      </c>
      <c r="P1003">
        <v>129</v>
      </c>
      <c r="Q1003" t="s">
        <v>48</v>
      </c>
      <c r="R1003" t="s">
        <v>95</v>
      </c>
      <c r="S1003" t="s">
        <v>64</v>
      </c>
      <c r="T1003" t="s">
        <v>51</v>
      </c>
      <c r="U1003" t="s">
        <v>96</v>
      </c>
      <c r="V1003">
        <v>1.1000000000000001</v>
      </c>
      <c r="W1003" s="1">
        <v>0</v>
      </c>
      <c r="X1003">
        <v>1</v>
      </c>
      <c r="Y1003">
        <v>1.25</v>
      </c>
      <c r="Z1003">
        <v>5</v>
      </c>
      <c r="AA1003">
        <v>0.25</v>
      </c>
      <c r="AB1003" s="2">
        <v>0</v>
      </c>
      <c r="AC1003" s="1">
        <v>0</v>
      </c>
      <c r="AD1003" s="7">
        <v>43503</v>
      </c>
      <c r="AE1003" s="7">
        <v>43503</v>
      </c>
      <c r="AF1003">
        <v>0</v>
      </c>
      <c r="AG1003" t="s">
        <v>53</v>
      </c>
      <c r="AH1003" s="2">
        <v>0</v>
      </c>
      <c r="AI1003" s="1">
        <v>0</v>
      </c>
      <c r="AJ1003" s="1">
        <v>0</v>
      </c>
      <c r="AK1003" s="6" t="str">
        <f>+IF(Tabla1[[#This Row],[REQUEST_TY]]="SR MANTENIMIENTO CORRECTIVO", "EMERGENCIA", "OTROS")</f>
        <v>EMERGENCIA</v>
      </c>
      <c r="AL1003" s="6" t="str">
        <f>+_xlfn.IFS(Tabla1[[#This Row],[Veces obj]]&lt;=1,"0-1",Tabla1[[#This Row],[Veces obj]]&lt;=2,"1-2",Tabla1[[#This Row],[Veces obj]]&lt;=3,"2-3",TRUE,"&gt;3")</f>
        <v>0-1</v>
      </c>
      <c r="AM1003" s="6" t="str">
        <f>+_xlfn.IFS(MONTH(Tabla1[[#This Row],[MES]])&lt;=3,"Q1",MONTH(Tabla1[[#This Row],[MES]])&lt;=6,"Q2",MONTH(Tabla1[[#This Row],[MES]])&lt;=9,"Q3",TRUE,"Q4")</f>
        <v>Q1</v>
      </c>
      <c r="AN1003" t="str">
        <f>+IFERROR(VLOOKUP(Tabla1[[#This Row],[CUENTA]],CTAS[],2,0),"OTROS")</f>
        <v>OTROS</v>
      </c>
      <c r="AO1003">
        <v>1</v>
      </c>
      <c r="AP1003" t="str">
        <f>+IFERROR(VLOOKUP(Tabla1[[#This Row],[EMPLEADO]],IS[],3,0),"OTROS")</f>
        <v>JUAREZ</v>
      </c>
      <c r="AQ1003" t="str">
        <f>+IFERROR(VLOOKUP(Tabla1[[#This Row],[EMPLEADO]],IS[[NÓMINA]:[INGENIERO]],2,0),"OTROS")</f>
        <v>ALFREDO TORRES</v>
      </c>
    </row>
    <row r="1004" spans="1:43" x14ac:dyDescent="0.25">
      <c r="A1004" t="s">
        <v>4444</v>
      </c>
      <c r="B1004">
        <v>1</v>
      </c>
      <c r="C1004" t="s">
        <v>6831</v>
      </c>
      <c r="D1004" t="s">
        <v>38</v>
      </c>
      <c r="E1004" t="s">
        <v>89</v>
      </c>
      <c r="F1004" t="s">
        <v>6832</v>
      </c>
      <c r="G1004" s="17" t="s">
        <v>3954</v>
      </c>
      <c r="H1004" t="s">
        <v>297</v>
      </c>
      <c r="I1004" t="s">
        <v>43</v>
      </c>
      <c r="J1004" t="s">
        <v>8</v>
      </c>
      <c r="K1004" t="s">
        <v>169</v>
      </c>
      <c r="L1004" t="s">
        <v>170</v>
      </c>
      <c r="M1004" t="s">
        <v>73</v>
      </c>
      <c r="N1004">
        <v>0</v>
      </c>
      <c r="O1004" t="s">
        <v>47</v>
      </c>
      <c r="P1004">
        <v>50</v>
      </c>
      <c r="Q1004" t="s">
        <v>82</v>
      </c>
      <c r="R1004" t="s">
        <v>95</v>
      </c>
      <c r="S1004" t="s">
        <v>64</v>
      </c>
      <c r="T1004" t="s">
        <v>51</v>
      </c>
      <c r="U1004" t="s">
        <v>83</v>
      </c>
      <c r="V1004">
        <v>1.05</v>
      </c>
      <c r="W1004" s="1">
        <v>1433.25</v>
      </c>
      <c r="X1004">
        <v>1</v>
      </c>
      <c r="Y1004">
        <v>1.3</v>
      </c>
      <c r="Z1004">
        <v>5</v>
      </c>
      <c r="AA1004">
        <v>0.26</v>
      </c>
      <c r="AB1004" s="2">
        <v>0</v>
      </c>
      <c r="AC1004" s="1">
        <v>0</v>
      </c>
      <c r="AD1004" s="7">
        <v>43517</v>
      </c>
      <c r="AE1004" s="7">
        <v>43517</v>
      </c>
      <c r="AF1004">
        <v>0</v>
      </c>
      <c r="AG1004" t="s">
        <v>53</v>
      </c>
      <c r="AH1004" s="2">
        <v>0</v>
      </c>
      <c r="AI1004" s="1">
        <v>0</v>
      </c>
      <c r="AJ1004" s="1">
        <v>0</v>
      </c>
      <c r="AK1004" s="6" t="str">
        <f>+IF(Tabla1[[#This Row],[REQUEST_TY]]="SR MANTENIMIENTO CORRECTIVO", "EMERGENCIA", "OTROS")</f>
        <v>EMERGENCIA</v>
      </c>
      <c r="AL1004" s="6" t="str">
        <f>+_xlfn.IFS(Tabla1[[#This Row],[Veces obj]]&lt;=1,"0-1",Tabla1[[#This Row],[Veces obj]]&lt;=2,"1-2",Tabla1[[#This Row],[Veces obj]]&lt;=3,"2-3",TRUE,"&gt;3")</f>
        <v>0-1</v>
      </c>
      <c r="AM1004" s="6" t="str">
        <f>+_xlfn.IFS(MONTH(Tabla1[[#This Row],[MES]])&lt;=3,"Q1",MONTH(Tabla1[[#This Row],[MES]])&lt;=6,"Q2",MONTH(Tabla1[[#This Row],[MES]])&lt;=9,"Q3",TRUE,"Q4")</f>
        <v>Q1</v>
      </c>
      <c r="AN1004" t="str">
        <f>+IFERROR(VLOOKUP(Tabla1[[#This Row],[CUENTA]],CTAS[],2,0),"OTROS")</f>
        <v>OTROS</v>
      </c>
      <c r="AO1004">
        <v>1</v>
      </c>
      <c r="AP1004" t="str">
        <f>+IFERROR(VLOOKUP(Tabla1[[#This Row],[EMPLEADO]],IS[],3,0),"OTROS")</f>
        <v>JUAREZ</v>
      </c>
      <c r="AQ1004" t="str">
        <f>+IFERROR(VLOOKUP(Tabla1[[#This Row],[EMPLEADO]],IS[[NÓMINA]:[INGENIERO]],2,0),"OTROS")</f>
        <v>ALFREDO TORRES</v>
      </c>
    </row>
    <row r="1005" spans="1:43" x14ac:dyDescent="0.25">
      <c r="A1005" t="s">
        <v>36</v>
      </c>
      <c r="B1005">
        <v>1</v>
      </c>
      <c r="C1005" t="s">
        <v>2080</v>
      </c>
      <c r="D1005" t="s">
        <v>38</v>
      </c>
      <c r="E1005" t="s">
        <v>558</v>
      </c>
      <c r="F1005" t="s">
        <v>2081</v>
      </c>
      <c r="G1005" s="17" t="s">
        <v>2082</v>
      </c>
      <c r="H1005" t="s">
        <v>42</v>
      </c>
      <c r="I1005" t="s">
        <v>43</v>
      </c>
      <c r="J1005" t="s">
        <v>8</v>
      </c>
      <c r="K1005" t="s">
        <v>798</v>
      </c>
      <c r="L1005" t="s">
        <v>1729</v>
      </c>
      <c r="M1005" t="s">
        <v>131</v>
      </c>
      <c r="N1005">
        <v>1</v>
      </c>
      <c r="O1005" t="s">
        <v>47</v>
      </c>
      <c r="P1005">
        <v>115</v>
      </c>
      <c r="Q1005" t="s">
        <v>48</v>
      </c>
      <c r="R1005" t="s">
        <v>95</v>
      </c>
      <c r="S1005" t="s">
        <v>64</v>
      </c>
      <c r="T1005" t="s">
        <v>51</v>
      </c>
      <c r="U1005" t="s">
        <v>96</v>
      </c>
      <c r="V1005">
        <v>1.1000000000000001</v>
      </c>
      <c r="W1005" s="1">
        <v>0</v>
      </c>
      <c r="X1005">
        <v>1</v>
      </c>
      <c r="Y1005">
        <v>1.8</v>
      </c>
      <c r="Z1005">
        <v>5</v>
      </c>
      <c r="AA1005">
        <v>0.36</v>
      </c>
      <c r="AB1005" s="2">
        <v>0</v>
      </c>
      <c r="AC1005" s="1">
        <v>0</v>
      </c>
      <c r="AD1005" s="7">
        <v>43482</v>
      </c>
      <c r="AE1005" s="7">
        <v>43483</v>
      </c>
      <c r="AF1005">
        <v>1</v>
      </c>
      <c r="AG1005" t="s">
        <v>53</v>
      </c>
      <c r="AH1005" s="2">
        <v>0</v>
      </c>
      <c r="AI1005" s="1">
        <v>0</v>
      </c>
      <c r="AJ1005" s="1">
        <v>0</v>
      </c>
      <c r="AK1005" s="6" t="str">
        <f>+IF(Tabla1[[#This Row],[REQUEST_TY]]="SR MANTENIMIENTO CORRECTIVO", "EMERGENCIA", "OTROS")</f>
        <v>EMERGENCIA</v>
      </c>
      <c r="AL1005" s="6" t="str">
        <f>+_xlfn.IFS(Tabla1[[#This Row],[Veces obj]]&lt;=1,"0-1",Tabla1[[#This Row],[Veces obj]]&lt;=2,"1-2",Tabla1[[#This Row],[Veces obj]]&lt;=3,"2-3",TRUE,"&gt;3")</f>
        <v>0-1</v>
      </c>
      <c r="AM1005" s="6" t="str">
        <f>+_xlfn.IFS(MONTH(Tabla1[[#This Row],[MES]])&lt;=3,"Q1",MONTH(Tabla1[[#This Row],[MES]])&lt;=6,"Q2",MONTH(Tabla1[[#This Row],[MES]])&lt;=9,"Q3",TRUE,"Q4")</f>
        <v>Q1</v>
      </c>
      <c r="AN1005" t="str">
        <f>+IFERROR(VLOOKUP(Tabla1[[#This Row],[CUENTA]],CTAS[],2,0),"OTROS")</f>
        <v>OTROS</v>
      </c>
      <c r="AP1005" t="str">
        <f>+IFERROR(VLOOKUP(Tabla1[[#This Row],[EMPLEADO]],IS[],3,0),"OTROS")</f>
        <v>OTROS</v>
      </c>
      <c r="AQ1005" t="str">
        <f>+IFERROR(VLOOKUP(Tabla1[[#This Row],[EMPLEADO]],IS[[NÓMINA]:[INGENIERO]],2,0),"OTROS")</f>
        <v>OTROS</v>
      </c>
    </row>
    <row r="1006" spans="1:43" x14ac:dyDescent="0.25">
      <c r="A1006" t="s">
        <v>36</v>
      </c>
      <c r="B1006">
        <v>1</v>
      </c>
      <c r="C1006" t="s">
        <v>2083</v>
      </c>
      <c r="D1006" t="s">
        <v>38</v>
      </c>
      <c r="E1006" t="s">
        <v>636</v>
      </c>
      <c r="F1006" t="s">
        <v>2084</v>
      </c>
      <c r="G1006" s="17" t="s">
        <v>2085</v>
      </c>
      <c r="H1006" t="s">
        <v>220</v>
      </c>
      <c r="I1006" t="s">
        <v>43</v>
      </c>
      <c r="J1006" t="s">
        <v>8</v>
      </c>
      <c r="K1006" t="s">
        <v>544</v>
      </c>
      <c r="L1006" t="s">
        <v>544</v>
      </c>
      <c r="M1006" t="s">
        <v>545</v>
      </c>
      <c r="N1006">
        <v>0</v>
      </c>
      <c r="O1006" t="s">
        <v>47</v>
      </c>
      <c r="P1006">
        <v>158</v>
      </c>
      <c r="Q1006" t="s">
        <v>48</v>
      </c>
      <c r="R1006" t="s">
        <v>153</v>
      </c>
      <c r="S1006" t="s">
        <v>50</v>
      </c>
      <c r="T1006" t="s">
        <v>208</v>
      </c>
      <c r="U1006" t="s">
        <v>52</v>
      </c>
      <c r="V1006">
        <v>1.05</v>
      </c>
      <c r="W1006" s="1">
        <v>750.75000000000011</v>
      </c>
      <c r="X1006">
        <v>1</v>
      </c>
      <c r="Y1006">
        <v>3.25</v>
      </c>
      <c r="Z1006">
        <v>9</v>
      </c>
      <c r="AA1006">
        <v>0.3611111111111111</v>
      </c>
      <c r="AB1006" s="2">
        <v>0</v>
      </c>
      <c r="AC1006" s="1">
        <v>0</v>
      </c>
      <c r="AD1006" s="7">
        <v>43482</v>
      </c>
      <c r="AE1006" s="7">
        <v>43482</v>
      </c>
      <c r="AF1006">
        <v>0</v>
      </c>
      <c r="AG1006" t="s">
        <v>53</v>
      </c>
      <c r="AH1006" s="2">
        <v>0</v>
      </c>
      <c r="AI1006" s="1">
        <v>0</v>
      </c>
      <c r="AJ1006" s="1">
        <v>0</v>
      </c>
      <c r="AK1006" s="6" t="str">
        <f>+IF(Tabla1[[#This Row],[REQUEST_TY]]="SR MANTENIMIENTO CORRECTIVO", "EMERGENCIA", "OTROS")</f>
        <v>EMERGENCIA</v>
      </c>
      <c r="AL1006" s="6" t="str">
        <f>+_xlfn.IFS(Tabla1[[#This Row],[Veces obj]]&lt;=1,"0-1",Tabla1[[#This Row],[Veces obj]]&lt;=2,"1-2",Tabla1[[#This Row],[Veces obj]]&lt;=3,"2-3",TRUE,"&gt;3")</f>
        <v>0-1</v>
      </c>
      <c r="AM1006" s="6" t="str">
        <f>+_xlfn.IFS(MONTH(Tabla1[[#This Row],[MES]])&lt;=3,"Q1",MONTH(Tabla1[[#This Row],[MES]])&lt;=6,"Q2",MONTH(Tabla1[[#This Row],[MES]])&lt;=9,"Q3",TRUE,"Q4")</f>
        <v>Q1</v>
      </c>
      <c r="AN1006" t="str">
        <f>+IFERROR(VLOOKUP(Tabla1[[#This Row],[CUENTA]],CTAS[],2,0),"OTROS")</f>
        <v>OTROS</v>
      </c>
      <c r="AP1006" t="str">
        <f>+IFERROR(VLOOKUP(Tabla1[[#This Row],[EMPLEADO]],IS[],3,0),"OTROS")</f>
        <v>OTROS</v>
      </c>
      <c r="AQ1006" t="str">
        <f>+IFERROR(VLOOKUP(Tabla1[[#This Row],[EMPLEADO]],IS[[NÓMINA]:[INGENIERO]],2,0),"OTROS")</f>
        <v>OTROS</v>
      </c>
    </row>
    <row r="1007" spans="1:43" x14ac:dyDescent="0.25">
      <c r="A1007" t="s">
        <v>4444</v>
      </c>
      <c r="B1007">
        <v>1</v>
      </c>
      <c r="C1007" t="s">
        <v>6226</v>
      </c>
      <c r="D1007" t="s">
        <v>38</v>
      </c>
      <c r="E1007" t="s">
        <v>2415</v>
      </c>
      <c r="F1007" t="s">
        <v>6227</v>
      </c>
      <c r="G1007" s="17" t="s">
        <v>6228</v>
      </c>
      <c r="H1007" t="s">
        <v>220</v>
      </c>
      <c r="I1007" t="s">
        <v>43</v>
      </c>
      <c r="J1007" t="s">
        <v>8</v>
      </c>
      <c r="K1007" t="s">
        <v>1889</v>
      </c>
      <c r="L1007" t="s">
        <v>1890</v>
      </c>
      <c r="M1007" t="s">
        <v>1891</v>
      </c>
      <c r="N1007">
        <v>0</v>
      </c>
      <c r="O1007" t="s">
        <v>47</v>
      </c>
      <c r="P1007">
        <v>129</v>
      </c>
      <c r="Q1007" t="s">
        <v>48</v>
      </c>
      <c r="R1007" t="s">
        <v>242</v>
      </c>
      <c r="S1007" t="s">
        <v>64</v>
      </c>
      <c r="T1007" t="s">
        <v>208</v>
      </c>
      <c r="U1007" t="s">
        <v>96</v>
      </c>
      <c r="V1007">
        <v>1.1000000000000001</v>
      </c>
      <c r="W1007" s="1">
        <v>1501.5000000000002</v>
      </c>
      <c r="X1007">
        <v>1</v>
      </c>
      <c r="Y1007">
        <v>3.25</v>
      </c>
      <c r="Z1007">
        <v>9</v>
      </c>
      <c r="AA1007">
        <v>0.3611111111111111</v>
      </c>
      <c r="AB1007" s="2">
        <v>0</v>
      </c>
      <c r="AC1007" s="1">
        <v>0</v>
      </c>
      <c r="AD1007" s="7">
        <v>43511</v>
      </c>
      <c r="AE1007" s="7">
        <v>43511</v>
      </c>
      <c r="AF1007">
        <v>0</v>
      </c>
      <c r="AG1007" t="s">
        <v>53</v>
      </c>
      <c r="AH1007" s="2">
        <v>0</v>
      </c>
      <c r="AI1007" s="1">
        <v>0</v>
      </c>
      <c r="AJ1007" s="1">
        <v>0</v>
      </c>
      <c r="AK1007" s="6" t="str">
        <f>+IF(Tabla1[[#This Row],[REQUEST_TY]]="SR MANTENIMIENTO CORRECTIVO", "EMERGENCIA", "OTROS")</f>
        <v>EMERGENCIA</v>
      </c>
      <c r="AL1007" s="6" t="str">
        <f>+_xlfn.IFS(Tabla1[[#This Row],[Veces obj]]&lt;=1,"0-1",Tabla1[[#This Row],[Veces obj]]&lt;=2,"1-2",Tabla1[[#This Row],[Veces obj]]&lt;=3,"2-3",TRUE,"&gt;3")</f>
        <v>0-1</v>
      </c>
      <c r="AM1007" s="6" t="str">
        <f>+_xlfn.IFS(MONTH(Tabla1[[#This Row],[MES]])&lt;=3,"Q1",MONTH(Tabla1[[#This Row],[MES]])&lt;=6,"Q2",MONTH(Tabla1[[#This Row],[MES]])&lt;=9,"Q3",TRUE,"Q4")</f>
        <v>Q1</v>
      </c>
      <c r="AN1007" t="str">
        <f>+IFERROR(VLOOKUP(Tabla1[[#This Row],[CUENTA]],CTAS[],2,0),"OTROS")</f>
        <v>OTROS</v>
      </c>
      <c r="AP1007" t="str">
        <f>+IFERROR(VLOOKUP(Tabla1[[#This Row],[EMPLEADO]],IS[],3,0),"OTROS")</f>
        <v>OTROS</v>
      </c>
      <c r="AQ1007" t="str">
        <f>+IFERROR(VLOOKUP(Tabla1[[#This Row],[EMPLEADO]],IS[[NÓMINA]:[INGENIERO]],2,0),"OTROS")</f>
        <v>OTROS</v>
      </c>
    </row>
    <row r="1008" spans="1:43" x14ac:dyDescent="0.25">
      <c r="A1008" t="s">
        <v>36</v>
      </c>
      <c r="B1008">
        <v>1</v>
      </c>
      <c r="C1008" t="s">
        <v>1634</v>
      </c>
      <c r="D1008" t="s">
        <v>38</v>
      </c>
      <c r="E1008" t="s">
        <v>133</v>
      </c>
      <c r="F1008" t="s">
        <v>1635</v>
      </c>
      <c r="G1008" s="17" t="s">
        <v>1636</v>
      </c>
      <c r="H1008" t="s">
        <v>297</v>
      </c>
      <c r="I1008" t="s">
        <v>43</v>
      </c>
      <c r="J1008" t="s">
        <v>8</v>
      </c>
      <c r="K1008" t="s">
        <v>59</v>
      </c>
      <c r="L1008" t="s">
        <v>1637</v>
      </c>
      <c r="M1008" t="s">
        <v>94</v>
      </c>
      <c r="N1008">
        <v>0</v>
      </c>
      <c r="O1008" t="s">
        <v>47</v>
      </c>
      <c r="P1008">
        <v>37</v>
      </c>
      <c r="Q1008" t="s">
        <v>82</v>
      </c>
      <c r="R1008" t="s">
        <v>138</v>
      </c>
      <c r="S1008" t="s">
        <v>139</v>
      </c>
      <c r="T1008" t="s">
        <v>51</v>
      </c>
      <c r="U1008" t="s">
        <v>140</v>
      </c>
      <c r="V1008">
        <v>1.1000000000000001</v>
      </c>
      <c r="W1008" s="1">
        <v>1730.3000000000004</v>
      </c>
      <c r="X1008">
        <v>1</v>
      </c>
      <c r="Y1008">
        <v>1.05</v>
      </c>
      <c r="Z1008">
        <v>4</v>
      </c>
      <c r="AA1008">
        <v>0.26250000000000001</v>
      </c>
      <c r="AB1008" s="2">
        <v>0</v>
      </c>
      <c r="AC1008" s="1">
        <v>0</v>
      </c>
      <c r="AD1008" s="7">
        <v>43480</v>
      </c>
      <c r="AE1008" s="7">
        <v>43480</v>
      </c>
      <c r="AF1008">
        <v>0</v>
      </c>
      <c r="AG1008" t="s">
        <v>53</v>
      </c>
      <c r="AH1008" s="2">
        <v>0</v>
      </c>
      <c r="AI1008" s="1">
        <v>0</v>
      </c>
      <c r="AJ1008" s="1">
        <v>0</v>
      </c>
      <c r="AK1008" s="6" t="str">
        <f>+IF(Tabla1[[#This Row],[REQUEST_TY]]="SR MANTENIMIENTO CORRECTIVO", "EMERGENCIA", "OTROS")</f>
        <v>EMERGENCIA</v>
      </c>
      <c r="AL1008" s="6" t="str">
        <f>+_xlfn.IFS(Tabla1[[#This Row],[Veces obj]]&lt;=1,"0-1",Tabla1[[#This Row],[Veces obj]]&lt;=2,"1-2",Tabla1[[#This Row],[Veces obj]]&lt;=3,"2-3",TRUE,"&gt;3")</f>
        <v>0-1</v>
      </c>
      <c r="AM1008" s="6" t="str">
        <f>+_xlfn.IFS(MONTH(Tabla1[[#This Row],[MES]])&lt;=3,"Q1",MONTH(Tabla1[[#This Row],[MES]])&lt;=6,"Q2",MONTH(Tabla1[[#This Row],[MES]])&lt;=9,"Q3",TRUE,"Q4")</f>
        <v>Q1</v>
      </c>
      <c r="AN1008" t="str">
        <f>+IFERROR(VLOOKUP(Tabla1[[#This Row],[CUENTA]],CTAS[],2,0),"OTROS")</f>
        <v>OTROS</v>
      </c>
      <c r="AO1008">
        <v>1</v>
      </c>
      <c r="AP1008" t="str">
        <f>+IFERROR(VLOOKUP(Tabla1[[#This Row],[EMPLEADO]],IS[],3,0),"OTROS")</f>
        <v>JUAREZ</v>
      </c>
      <c r="AQ1008" t="str">
        <f>+IFERROR(VLOOKUP(Tabla1[[#This Row],[EMPLEADO]],IS[[NÓMINA]:[INGENIERO]],2,0),"OTROS")</f>
        <v>ALFREDO TORRES</v>
      </c>
    </row>
    <row r="1009" spans="1:43" x14ac:dyDescent="0.25">
      <c r="A1009" t="s">
        <v>36</v>
      </c>
      <c r="B1009">
        <v>1</v>
      </c>
      <c r="C1009" t="s">
        <v>2086</v>
      </c>
      <c r="D1009" t="s">
        <v>38</v>
      </c>
      <c r="E1009" t="s">
        <v>39</v>
      </c>
      <c r="F1009" t="s">
        <v>2087</v>
      </c>
      <c r="G1009" s="17" t="s">
        <v>2088</v>
      </c>
      <c r="H1009" t="s">
        <v>79</v>
      </c>
      <c r="I1009" t="s">
        <v>43</v>
      </c>
      <c r="J1009" t="s">
        <v>8</v>
      </c>
      <c r="K1009" t="s">
        <v>2089</v>
      </c>
      <c r="L1009" t="s">
        <v>2090</v>
      </c>
      <c r="M1009" t="s">
        <v>2091</v>
      </c>
      <c r="N1009">
        <v>0</v>
      </c>
      <c r="O1009" t="s">
        <v>47</v>
      </c>
      <c r="P1009">
        <v>2595</v>
      </c>
      <c r="Q1009" t="s">
        <v>48</v>
      </c>
      <c r="R1009" t="s">
        <v>49</v>
      </c>
      <c r="S1009" t="s">
        <v>50</v>
      </c>
      <c r="T1009" t="s">
        <v>51</v>
      </c>
      <c r="U1009" t="s">
        <v>52</v>
      </c>
      <c r="V1009">
        <v>1.05</v>
      </c>
      <c r="W1009" s="1">
        <v>750.75000000000011</v>
      </c>
      <c r="X1009">
        <v>1</v>
      </c>
      <c r="Y1009">
        <v>1.81</v>
      </c>
      <c r="Z1009">
        <v>5</v>
      </c>
      <c r="AA1009">
        <v>0.36199999999999999</v>
      </c>
      <c r="AB1009" s="2">
        <v>0</v>
      </c>
      <c r="AC1009" s="1">
        <v>0</v>
      </c>
      <c r="AD1009" s="7">
        <v>43473</v>
      </c>
      <c r="AE1009" s="7">
        <v>43473</v>
      </c>
      <c r="AF1009">
        <v>0</v>
      </c>
      <c r="AG1009" t="s">
        <v>53</v>
      </c>
      <c r="AH1009" s="2">
        <v>0</v>
      </c>
      <c r="AI1009" s="1">
        <v>0</v>
      </c>
      <c r="AJ1009" s="1">
        <v>0</v>
      </c>
      <c r="AK1009" s="6" t="str">
        <f>+IF(Tabla1[[#This Row],[REQUEST_TY]]="SR MANTENIMIENTO CORRECTIVO", "EMERGENCIA", "OTROS")</f>
        <v>EMERGENCIA</v>
      </c>
      <c r="AL1009" s="6" t="str">
        <f>+_xlfn.IFS(Tabla1[[#This Row],[Veces obj]]&lt;=1,"0-1",Tabla1[[#This Row],[Veces obj]]&lt;=2,"1-2",Tabla1[[#This Row],[Veces obj]]&lt;=3,"2-3",TRUE,"&gt;3")</f>
        <v>0-1</v>
      </c>
      <c r="AM1009" s="6" t="str">
        <f>+_xlfn.IFS(MONTH(Tabla1[[#This Row],[MES]])&lt;=3,"Q1",MONTH(Tabla1[[#This Row],[MES]])&lt;=6,"Q2",MONTH(Tabla1[[#This Row],[MES]])&lt;=9,"Q3",TRUE,"Q4")</f>
        <v>Q1</v>
      </c>
      <c r="AN1009" t="str">
        <f>+IFERROR(VLOOKUP(Tabla1[[#This Row],[CUENTA]],CTAS[],2,0),"OTROS")</f>
        <v>OTROS</v>
      </c>
      <c r="AP1009" t="str">
        <f>+IFERROR(VLOOKUP(Tabla1[[#This Row],[EMPLEADO]],IS[],3,0),"OTROS")</f>
        <v>OTROS</v>
      </c>
      <c r="AQ1009" t="str">
        <f>+IFERROR(VLOOKUP(Tabla1[[#This Row],[EMPLEADO]],IS[[NÓMINA]:[INGENIERO]],2,0),"OTROS")</f>
        <v>OTROS</v>
      </c>
    </row>
    <row r="1010" spans="1:43" x14ac:dyDescent="0.25">
      <c r="A1010" t="s">
        <v>4444</v>
      </c>
      <c r="B1010">
        <v>1</v>
      </c>
      <c r="C1010" t="s">
        <v>5139</v>
      </c>
      <c r="D1010" t="s">
        <v>38</v>
      </c>
      <c r="E1010" t="s">
        <v>725</v>
      </c>
      <c r="F1010" t="s">
        <v>5140</v>
      </c>
      <c r="G1010" s="17" t="s">
        <v>5141</v>
      </c>
      <c r="H1010" t="s">
        <v>1572</v>
      </c>
      <c r="I1010" t="s">
        <v>43</v>
      </c>
      <c r="J1010" t="s">
        <v>8</v>
      </c>
      <c r="K1010" t="s">
        <v>59</v>
      </c>
      <c r="L1010" t="s">
        <v>2819</v>
      </c>
      <c r="M1010" t="s">
        <v>2820</v>
      </c>
      <c r="N1010">
        <v>0</v>
      </c>
      <c r="O1010" t="s">
        <v>47</v>
      </c>
      <c r="P1010">
        <v>58</v>
      </c>
      <c r="Q1010" t="s">
        <v>82</v>
      </c>
      <c r="R1010" t="s">
        <v>223</v>
      </c>
      <c r="S1010" t="s">
        <v>139</v>
      </c>
      <c r="T1010" t="s">
        <v>51</v>
      </c>
      <c r="U1010" t="s">
        <v>140</v>
      </c>
      <c r="V1010">
        <v>1.1000000000000001</v>
      </c>
      <c r="W1010" s="1">
        <v>1730.3000000000004</v>
      </c>
      <c r="X1010">
        <v>1</v>
      </c>
      <c r="Y1010">
        <v>1.45</v>
      </c>
      <c r="Z1010">
        <v>4</v>
      </c>
      <c r="AA1010">
        <v>0.36249999999999999</v>
      </c>
      <c r="AB1010" s="2">
        <v>0</v>
      </c>
      <c r="AC1010" s="1">
        <v>0</v>
      </c>
      <c r="AD1010" s="7">
        <v>43502</v>
      </c>
      <c r="AE1010" s="7">
        <v>43502</v>
      </c>
      <c r="AF1010">
        <v>0</v>
      </c>
      <c r="AG1010" t="s">
        <v>53</v>
      </c>
      <c r="AH1010" s="2">
        <v>0</v>
      </c>
      <c r="AI1010" s="1">
        <v>0</v>
      </c>
      <c r="AJ1010" s="1">
        <v>0</v>
      </c>
      <c r="AK1010" s="6" t="str">
        <f>+IF(Tabla1[[#This Row],[REQUEST_TY]]="SR MANTENIMIENTO CORRECTIVO", "EMERGENCIA", "OTROS")</f>
        <v>EMERGENCIA</v>
      </c>
      <c r="AL1010" s="6" t="str">
        <f>+_xlfn.IFS(Tabla1[[#This Row],[Veces obj]]&lt;=1,"0-1",Tabla1[[#This Row],[Veces obj]]&lt;=2,"1-2",Tabla1[[#This Row],[Veces obj]]&lt;=3,"2-3",TRUE,"&gt;3")</f>
        <v>0-1</v>
      </c>
      <c r="AM1010" s="6" t="str">
        <f>+_xlfn.IFS(MONTH(Tabla1[[#This Row],[MES]])&lt;=3,"Q1",MONTH(Tabla1[[#This Row],[MES]])&lt;=6,"Q2",MONTH(Tabla1[[#This Row],[MES]])&lt;=9,"Q3",TRUE,"Q4")</f>
        <v>Q1</v>
      </c>
      <c r="AN1010" t="str">
        <f>+IFERROR(VLOOKUP(Tabla1[[#This Row],[CUENTA]],CTAS[],2,0),"OTROS")</f>
        <v>OTROS</v>
      </c>
      <c r="AP1010" t="str">
        <f>+IFERROR(VLOOKUP(Tabla1[[#This Row],[EMPLEADO]],IS[],3,0),"OTROS")</f>
        <v>OTROS</v>
      </c>
      <c r="AQ1010" t="str">
        <f>+IFERROR(VLOOKUP(Tabla1[[#This Row],[EMPLEADO]],IS[[NÓMINA]:[INGENIERO]],2,0),"OTROS")</f>
        <v>OTROS</v>
      </c>
    </row>
    <row r="1011" spans="1:43" x14ac:dyDescent="0.25">
      <c r="A1011" t="s">
        <v>4444</v>
      </c>
      <c r="B1011">
        <v>1</v>
      </c>
      <c r="C1011" t="s">
        <v>5633</v>
      </c>
      <c r="D1011" t="s">
        <v>38</v>
      </c>
      <c r="E1011" t="s">
        <v>332</v>
      </c>
      <c r="F1011" t="s">
        <v>5634</v>
      </c>
      <c r="G1011" s="17" t="s">
        <v>2695</v>
      </c>
      <c r="H1011" t="s">
        <v>471</v>
      </c>
      <c r="I1011" t="s">
        <v>43</v>
      </c>
      <c r="J1011" t="s">
        <v>8</v>
      </c>
      <c r="K1011" t="s">
        <v>59</v>
      </c>
      <c r="L1011" t="s">
        <v>1768</v>
      </c>
      <c r="M1011" t="s">
        <v>310</v>
      </c>
      <c r="N1011">
        <v>0</v>
      </c>
      <c r="O1011" t="s">
        <v>47</v>
      </c>
      <c r="P1011">
        <v>13</v>
      </c>
      <c r="Q1011" t="s">
        <v>194</v>
      </c>
      <c r="R1011" t="s">
        <v>317</v>
      </c>
      <c r="S1011" t="s">
        <v>318</v>
      </c>
      <c r="T1011" t="s">
        <v>51</v>
      </c>
      <c r="U1011" t="s">
        <v>224</v>
      </c>
      <c r="V1011">
        <v>0.8</v>
      </c>
      <c r="W1011" s="1">
        <v>1258.4000000000003</v>
      </c>
      <c r="X1011">
        <v>1</v>
      </c>
      <c r="Y1011">
        <v>1.45</v>
      </c>
      <c r="Z1011">
        <v>4</v>
      </c>
      <c r="AA1011">
        <v>0.36249999999999999</v>
      </c>
      <c r="AB1011" s="2">
        <v>0</v>
      </c>
      <c r="AC1011" s="1">
        <v>0</v>
      </c>
      <c r="AD1011" s="7">
        <v>43508</v>
      </c>
      <c r="AE1011" s="7">
        <v>43508</v>
      </c>
      <c r="AF1011">
        <v>0</v>
      </c>
      <c r="AG1011" t="s">
        <v>53</v>
      </c>
      <c r="AH1011" s="2">
        <v>0</v>
      </c>
      <c r="AI1011" s="1">
        <v>0</v>
      </c>
      <c r="AJ1011" s="1">
        <v>0</v>
      </c>
      <c r="AK1011" s="6" t="str">
        <f>+IF(Tabla1[[#This Row],[REQUEST_TY]]="SR MANTENIMIENTO CORRECTIVO", "EMERGENCIA", "OTROS")</f>
        <v>EMERGENCIA</v>
      </c>
      <c r="AL1011" s="6" t="str">
        <f>+_xlfn.IFS(Tabla1[[#This Row],[Veces obj]]&lt;=1,"0-1",Tabla1[[#This Row],[Veces obj]]&lt;=2,"1-2",Tabla1[[#This Row],[Veces obj]]&lt;=3,"2-3",TRUE,"&gt;3")</f>
        <v>0-1</v>
      </c>
      <c r="AM1011" s="6" t="str">
        <f>+_xlfn.IFS(MONTH(Tabla1[[#This Row],[MES]])&lt;=3,"Q1",MONTH(Tabla1[[#This Row],[MES]])&lt;=6,"Q2",MONTH(Tabla1[[#This Row],[MES]])&lt;=9,"Q3",TRUE,"Q4")</f>
        <v>Q1</v>
      </c>
      <c r="AN1011" t="str">
        <f>+IFERROR(VLOOKUP(Tabla1[[#This Row],[CUENTA]],CTAS[],2,0),"OTROS")</f>
        <v>OTROS</v>
      </c>
      <c r="AP1011" t="str">
        <f>+IFERROR(VLOOKUP(Tabla1[[#This Row],[EMPLEADO]],IS[],3,0),"OTROS")</f>
        <v>OTROS</v>
      </c>
      <c r="AQ1011" t="str">
        <f>+IFERROR(VLOOKUP(Tabla1[[#This Row],[EMPLEADO]],IS[[NÓMINA]:[INGENIERO]],2,0),"OTROS")</f>
        <v>OTROS</v>
      </c>
    </row>
    <row r="1012" spans="1:43" x14ac:dyDescent="0.25">
      <c r="A1012" t="s">
        <v>4444</v>
      </c>
      <c r="B1012">
        <v>1</v>
      </c>
      <c r="C1012" t="s">
        <v>6704</v>
      </c>
      <c r="D1012" t="s">
        <v>38</v>
      </c>
      <c r="E1012" t="s">
        <v>332</v>
      </c>
      <c r="F1012" t="s">
        <v>6705</v>
      </c>
      <c r="G1012" s="17" t="s">
        <v>1607</v>
      </c>
      <c r="H1012" t="s">
        <v>646</v>
      </c>
      <c r="I1012" t="s">
        <v>43</v>
      </c>
      <c r="J1012" t="s">
        <v>8</v>
      </c>
      <c r="K1012" t="s">
        <v>102</v>
      </c>
      <c r="L1012" t="s">
        <v>1608</v>
      </c>
      <c r="M1012" t="s">
        <v>358</v>
      </c>
      <c r="N1012">
        <v>0</v>
      </c>
      <c r="O1012" t="s">
        <v>47</v>
      </c>
      <c r="P1012">
        <v>30</v>
      </c>
      <c r="Q1012" t="s">
        <v>62</v>
      </c>
      <c r="R1012" t="s">
        <v>317</v>
      </c>
      <c r="S1012" t="s">
        <v>318</v>
      </c>
      <c r="T1012" t="s">
        <v>51</v>
      </c>
      <c r="U1012" t="s">
        <v>262</v>
      </c>
      <c r="V1012">
        <v>1.05</v>
      </c>
      <c r="W1012" s="1">
        <v>1651.6500000000003</v>
      </c>
      <c r="X1012">
        <v>1</v>
      </c>
      <c r="Y1012">
        <v>1.45</v>
      </c>
      <c r="Z1012">
        <v>4</v>
      </c>
      <c r="AA1012">
        <v>0.36249999999999999</v>
      </c>
      <c r="AB1012" s="2">
        <v>0</v>
      </c>
      <c r="AC1012" s="1">
        <v>0</v>
      </c>
      <c r="AD1012" s="7">
        <v>43516</v>
      </c>
      <c r="AE1012" s="7">
        <v>43516</v>
      </c>
      <c r="AF1012">
        <v>0</v>
      </c>
      <c r="AG1012" t="s">
        <v>53</v>
      </c>
      <c r="AH1012" s="2">
        <v>0</v>
      </c>
      <c r="AI1012" s="1">
        <v>0</v>
      </c>
      <c r="AJ1012" s="1">
        <v>0</v>
      </c>
      <c r="AK1012" s="6" t="str">
        <f>+IF(Tabla1[[#This Row],[REQUEST_TY]]="SR MANTENIMIENTO CORRECTIVO", "EMERGENCIA", "OTROS")</f>
        <v>EMERGENCIA</v>
      </c>
      <c r="AL1012" s="6" t="str">
        <f>+_xlfn.IFS(Tabla1[[#This Row],[Veces obj]]&lt;=1,"0-1",Tabla1[[#This Row],[Veces obj]]&lt;=2,"1-2",Tabla1[[#This Row],[Veces obj]]&lt;=3,"2-3",TRUE,"&gt;3")</f>
        <v>0-1</v>
      </c>
      <c r="AM1012" s="6" t="str">
        <f>+_xlfn.IFS(MONTH(Tabla1[[#This Row],[MES]])&lt;=3,"Q1",MONTH(Tabla1[[#This Row],[MES]])&lt;=6,"Q2",MONTH(Tabla1[[#This Row],[MES]])&lt;=9,"Q3",TRUE,"Q4")</f>
        <v>Q1</v>
      </c>
      <c r="AN1012" t="str">
        <f>+IFERROR(VLOOKUP(Tabla1[[#This Row],[CUENTA]],CTAS[],2,0),"OTROS")</f>
        <v>OTROS</v>
      </c>
      <c r="AP1012" t="str">
        <f>+IFERROR(VLOOKUP(Tabla1[[#This Row],[EMPLEADO]],IS[],3,0),"OTROS")</f>
        <v>OTROS</v>
      </c>
      <c r="AQ1012" t="str">
        <f>+IFERROR(VLOOKUP(Tabla1[[#This Row],[EMPLEADO]],IS[[NÓMINA]:[INGENIERO]],2,0),"OTROS")</f>
        <v>OTROS</v>
      </c>
    </row>
    <row r="1013" spans="1:43" x14ac:dyDescent="0.25">
      <c r="A1013" t="s">
        <v>4444</v>
      </c>
      <c r="B1013">
        <v>1</v>
      </c>
      <c r="C1013" t="s">
        <v>6375</v>
      </c>
      <c r="D1013" t="s">
        <v>38</v>
      </c>
      <c r="E1013" t="s">
        <v>599</v>
      </c>
      <c r="F1013" t="s">
        <v>6376</v>
      </c>
      <c r="G1013" s="17" t="s">
        <v>6377</v>
      </c>
      <c r="H1013" t="s">
        <v>527</v>
      </c>
      <c r="I1013" t="s">
        <v>43</v>
      </c>
      <c r="J1013" t="s">
        <v>8</v>
      </c>
      <c r="K1013" t="s">
        <v>528</v>
      </c>
      <c r="L1013" t="s">
        <v>529</v>
      </c>
      <c r="M1013" t="s">
        <v>530</v>
      </c>
      <c r="N1013">
        <v>1</v>
      </c>
      <c r="O1013" t="s">
        <v>47</v>
      </c>
      <c r="P1013">
        <v>116</v>
      </c>
      <c r="Q1013" t="s">
        <v>48</v>
      </c>
      <c r="R1013" t="s">
        <v>242</v>
      </c>
      <c r="S1013" t="s">
        <v>64</v>
      </c>
      <c r="T1013" t="s">
        <v>51</v>
      </c>
      <c r="U1013" t="s">
        <v>96</v>
      </c>
      <c r="V1013">
        <v>1.1000000000000001</v>
      </c>
      <c r="W1013" s="1">
        <v>0</v>
      </c>
      <c r="X1013">
        <v>1</v>
      </c>
      <c r="Y1013">
        <v>1.82</v>
      </c>
      <c r="Z1013">
        <v>5</v>
      </c>
      <c r="AA1013">
        <v>0.36399999999999999</v>
      </c>
      <c r="AB1013" s="2">
        <v>0</v>
      </c>
      <c r="AC1013" s="1">
        <v>0</v>
      </c>
      <c r="AD1013" s="7">
        <v>43514</v>
      </c>
      <c r="AE1013" s="7">
        <v>43514</v>
      </c>
      <c r="AF1013">
        <v>0</v>
      </c>
      <c r="AG1013" t="s">
        <v>53</v>
      </c>
      <c r="AH1013" s="2">
        <v>0</v>
      </c>
      <c r="AI1013" s="1">
        <v>0</v>
      </c>
      <c r="AJ1013" s="1">
        <v>0</v>
      </c>
      <c r="AK1013" s="6" t="str">
        <f>+IF(Tabla1[[#This Row],[REQUEST_TY]]="SR MANTENIMIENTO CORRECTIVO", "EMERGENCIA", "OTROS")</f>
        <v>EMERGENCIA</v>
      </c>
      <c r="AL1013" s="6" t="str">
        <f>+_xlfn.IFS(Tabla1[[#This Row],[Veces obj]]&lt;=1,"0-1",Tabla1[[#This Row],[Veces obj]]&lt;=2,"1-2",Tabla1[[#This Row],[Veces obj]]&lt;=3,"2-3",TRUE,"&gt;3")</f>
        <v>0-1</v>
      </c>
      <c r="AM1013" s="6" t="str">
        <f>+_xlfn.IFS(MONTH(Tabla1[[#This Row],[MES]])&lt;=3,"Q1",MONTH(Tabla1[[#This Row],[MES]])&lt;=6,"Q2",MONTH(Tabla1[[#This Row],[MES]])&lt;=9,"Q3",TRUE,"Q4")</f>
        <v>Q1</v>
      </c>
      <c r="AN1013" t="str">
        <f>+IFERROR(VLOOKUP(Tabla1[[#This Row],[CUENTA]],CTAS[],2,0),"OTROS")</f>
        <v>OTROS</v>
      </c>
      <c r="AP1013" t="str">
        <f>+IFERROR(VLOOKUP(Tabla1[[#This Row],[EMPLEADO]],IS[],3,0),"OTROS")</f>
        <v>OTROS</v>
      </c>
      <c r="AQ1013" t="str">
        <f>+IFERROR(VLOOKUP(Tabla1[[#This Row],[EMPLEADO]],IS[[NÓMINA]:[INGENIERO]],2,0),"OTROS")</f>
        <v>OTROS</v>
      </c>
    </row>
    <row r="1014" spans="1:43" x14ac:dyDescent="0.25">
      <c r="A1014" t="s">
        <v>36</v>
      </c>
      <c r="B1014">
        <v>1</v>
      </c>
      <c r="C1014" t="s">
        <v>2092</v>
      </c>
      <c r="D1014" t="s">
        <v>38</v>
      </c>
      <c r="E1014" t="s">
        <v>904</v>
      </c>
      <c r="F1014" t="s">
        <v>2093</v>
      </c>
      <c r="G1014" s="17" t="s">
        <v>2094</v>
      </c>
      <c r="H1014" t="s">
        <v>220</v>
      </c>
      <c r="I1014" t="s">
        <v>43</v>
      </c>
      <c r="J1014" t="s">
        <v>8</v>
      </c>
      <c r="K1014" t="s">
        <v>907</v>
      </c>
      <c r="L1014" t="s">
        <v>908</v>
      </c>
      <c r="M1014" t="s">
        <v>556</v>
      </c>
      <c r="N1014">
        <v>0</v>
      </c>
      <c r="O1014" t="s">
        <v>47</v>
      </c>
      <c r="P1014">
        <v>356</v>
      </c>
      <c r="Q1014" t="s">
        <v>48</v>
      </c>
      <c r="R1014" t="s">
        <v>49</v>
      </c>
      <c r="S1014" t="s">
        <v>50</v>
      </c>
      <c r="T1014" t="s">
        <v>208</v>
      </c>
      <c r="U1014" t="s">
        <v>52</v>
      </c>
      <c r="V1014">
        <v>1.05</v>
      </c>
      <c r="W1014" s="1">
        <v>750.75000000000011</v>
      </c>
      <c r="X1014">
        <v>1</v>
      </c>
      <c r="Y1014">
        <v>3.28</v>
      </c>
      <c r="Z1014">
        <v>9</v>
      </c>
      <c r="AA1014">
        <v>0.3644444444444444</v>
      </c>
      <c r="AB1014" s="2">
        <v>0</v>
      </c>
      <c r="AC1014" s="1">
        <v>0</v>
      </c>
      <c r="AD1014" s="7">
        <v>43486</v>
      </c>
      <c r="AE1014" s="7">
        <v>43486</v>
      </c>
      <c r="AF1014">
        <v>0</v>
      </c>
      <c r="AG1014" t="s">
        <v>53</v>
      </c>
      <c r="AH1014" s="2">
        <v>0</v>
      </c>
      <c r="AI1014" s="1">
        <v>0</v>
      </c>
      <c r="AJ1014" s="1">
        <v>0</v>
      </c>
      <c r="AK1014" s="6" t="str">
        <f>+IF(Tabla1[[#This Row],[REQUEST_TY]]="SR MANTENIMIENTO CORRECTIVO", "EMERGENCIA", "OTROS")</f>
        <v>EMERGENCIA</v>
      </c>
      <c r="AL1014" s="6" t="str">
        <f>+_xlfn.IFS(Tabla1[[#This Row],[Veces obj]]&lt;=1,"0-1",Tabla1[[#This Row],[Veces obj]]&lt;=2,"1-2",Tabla1[[#This Row],[Veces obj]]&lt;=3,"2-3",TRUE,"&gt;3")</f>
        <v>0-1</v>
      </c>
      <c r="AM1014" s="6" t="str">
        <f>+_xlfn.IFS(MONTH(Tabla1[[#This Row],[MES]])&lt;=3,"Q1",MONTH(Tabla1[[#This Row],[MES]])&lt;=6,"Q2",MONTH(Tabla1[[#This Row],[MES]])&lt;=9,"Q3",TRUE,"Q4")</f>
        <v>Q1</v>
      </c>
      <c r="AN1014" t="str">
        <f>+IFERROR(VLOOKUP(Tabla1[[#This Row],[CUENTA]],CTAS[],2,0),"OTROS")</f>
        <v>OTROS</v>
      </c>
      <c r="AP1014" t="str">
        <f>+IFERROR(VLOOKUP(Tabla1[[#This Row],[EMPLEADO]],IS[],3,0),"OTROS")</f>
        <v>OTROS</v>
      </c>
      <c r="AQ1014" t="str">
        <f>+IFERROR(VLOOKUP(Tabla1[[#This Row],[EMPLEADO]],IS[[NÓMINA]:[INGENIERO]],2,0),"OTROS")</f>
        <v>OTROS</v>
      </c>
    </row>
    <row r="1015" spans="1:43" x14ac:dyDescent="0.25">
      <c r="A1015" t="s">
        <v>36</v>
      </c>
      <c r="B1015">
        <v>1</v>
      </c>
      <c r="C1015" t="s">
        <v>2095</v>
      </c>
      <c r="D1015" t="s">
        <v>38</v>
      </c>
      <c r="E1015" t="s">
        <v>725</v>
      </c>
      <c r="F1015" t="s">
        <v>2096</v>
      </c>
      <c r="G1015" s="17" t="s">
        <v>2097</v>
      </c>
      <c r="H1015" t="s">
        <v>253</v>
      </c>
      <c r="I1015" t="s">
        <v>43</v>
      </c>
      <c r="J1015" t="s">
        <v>8</v>
      </c>
      <c r="K1015" t="s">
        <v>102</v>
      </c>
      <c r="L1015" t="s">
        <v>477</v>
      </c>
      <c r="M1015" t="s">
        <v>358</v>
      </c>
      <c r="N1015">
        <v>0</v>
      </c>
      <c r="O1015" t="s">
        <v>47</v>
      </c>
      <c r="P1015">
        <v>180</v>
      </c>
      <c r="Q1015" t="s">
        <v>48</v>
      </c>
      <c r="R1015" t="s">
        <v>223</v>
      </c>
      <c r="S1015" t="s">
        <v>139</v>
      </c>
      <c r="T1015" t="s">
        <v>51</v>
      </c>
      <c r="U1015" t="s">
        <v>353</v>
      </c>
      <c r="V1015">
        <v>1.1499999999999999</v>
      </c>
      <c r="W1015" s="1">
        <v>1808.95</v>
      </c>
      <c r="X1015">
        <v>1</v>
      </c>
      <c r="Y1015">
        <v>1.46</v>
      </c>
      <c r="Z1015">
        <v>4</v>
      </c>
      <c r="AA1015">
        <v>0.36499999999999999</v>
      </c>
      <c r="AB1015" s="2">
        <v>0</v>
      </c>
      <c r="AC1015" s="1">
        <v>0</v>
      </c>
      <c r="AD1015" s="7">
        <v>43472</v>
      </c>
      <c r="AE1015" s="7">
        <v>43473</v>
      </c>
      <c r="AF1015">
        <v>1</v>
      </c>
      <c r="AG1015" t="s">
        <v>53</v>
      </c>
      <c r="AH1015" s="2">
        <v>0</v>
      </c>
      <c r="AI1015" s="1">
        <v>0</v>
      </c>
      <c r="AJ1015" s="1">
        <v>0</v>
      </c>
      <c r="AK1015" s="6" t="str">
        <f>+IF(Tabla1[[#This Row],[REQUEST_TY]]="SR MANTENIMIENTO CORRECTIVO", "EMERGENCIA", "OTROS")</f>
        <v>EMERGENCIA</v>
      </c>
      <c r="AL1015" s="6" t="str">
        <f>+_xlfn.IFS(Tabla1[[#This Row],[Veces obj]]&lt;=1,"0-1",Tabla1[[#This Row],[Veces obj]]&lt;=2,"1-2",Tabla1[[#This Row],[Veces obj]]&lt;=3,"2-3",TRUE,"&gt;3")</f>
        <v>0-1</v>
      </c>
      <c r="AM1015" s="6" t="str">
        <f>+_xlfn.IFS(MONTH(Tabla1[[#This Row],[MES]])&lt;=3,"Q1",MONTH(Tabla1[[#This Row],[MES]])&lt;=6,"Q2",MONTH(Tabla1[[#This Row],[MES]])&lt;=9,"Q3",TRUE,"Q4")</f>
        <v>Q1</v>
      </c>
      <c r="AN1015" t="str">
        <f>+IFERROR(VLOOKUP(Tabla1[[#This Row],[CUENTA]],CTAS[],2,0),"OTROS")</f>
        <v>OTROS</v>
      </c>
      <c r="AP1015" t="str">
        <f>+IFERROR(VLOOKUP(Tabla1[[#This Row],[EMPLEADO]],IS[],3,0),"OTROS")</f>
        <v>OTROS</v>
      </c>
      <c r="AQ1015" t="str">
        <f>+IFERROR(VLOOKUP(Tabla1[[#This Row],[EMPLEADO]],IS[[NÓMINA]:[INGENIERO]],2,0),"OTROS")</f>
        <v>OTROS</v>
      </c>
    </row>
    <row r="1016" spans="1:43" x14ac:dyDescent="0.25">
      <c r="A1016" t="s">
        <v>36</v>
      </c>
      <c r="B1016">
        <v>1</v>
      </c>
      <c r="C1016" t="s">
        <v>2098</v>
      </c>
      <c r="D1016" t="s">
        <v>38</v>
      </c>
      <c r="E1016" t="s">
        <v>725</v>
      </c>
      <c r="F1016" t="s">
        <v>2099</v>
      </c>
      <c r="G1016" s="17" t="s">
        <v>2100</v>
      </c>
      <c r="H1016" t="s">
        <v>79</v>
      </c>
      <c r="I1016" t="s">
        <v>43</v>
      </c>
      <c r="J1016" t="s">
        <v>8</v>
      </c>
      <c r="K1016" t="s">
        <v>102</v>
      </c>
      <c r="L1016" t="s">
        <v>1471</v>
      </c>
      <c r="M1016" t="s">
        <v>1150</v>
      </c>
      <c r="N1016">
        <v>0</v>
      </c>
      <c r="O1016" t="s">
        <v>47</v>
      </c>
      <c r="P1016">
        <v>9</v>
      </c>
      <c r="Q1016" t="s">
        <v>194</v>
      </c>
      <c r="R1016" t="s">
        <v>223</v>
      </c>
      <c r="S1016" t="s">
        <v>139</v>
      </c>
      <c r="T1016" t="s">
        <v>51</v>
      </c>
      <c r="U1016" t="s">
        <v>224</v>
      </c>
      <c r="V1016">
        <v>0.8</v>
      </c>
      <c r="W1016" s="1">
        <v>1258.4000000000003</v>
      </c>
      <c r="X1016">
        <v>1</v>
      </c>
      <c r="Y1016">
        <v>1.46</v>
      </c>
      <c r="Z1016">
        <v>4</v>
      </c>
      <c r="AA1016">
        <v>0.36499999999999999</v>
      </c>
      <c r="AB1016" s="2">
        <v>0</v>
      </c>
      <c r="AC1016" s="1">
        <v>0</v>
      </c>
      <c r="AD1016" s="7">
        <v>43483</v>
      </c>
      <c r="AE1016" s="7">
        <v>43483</v>
      </c>
      <c r="AF1016">
        <v>0</v>
      </c>
      <c r="AG1016" t="s">
        <v>53</v>
      </c>
      <c r="AH1016" s="2">
        <v>0</v>
      </c>
      <c r="AI1016" s="1">
        <v>0</v>
      </c>
      <c r="AJ1016" s="1">
        <v>0</v>
      </c>
      <c r="AK1016" s="6" t="str">
        <f>+IF(Tabla1[[#This Row],[REQUEST_TY]]="SR MANTENIMIENTO CORRECTIVO", "EMERGENCIA", "OTROS")</f>
        <v>EMERGENCIA</v>
      </c>
      <c r="AL1016" s="6" t="str">
        <f>+_xlfn.IFS(Tabla1[[#This Row],[Veces obj]]&lt;=1,"0-1",Tabla1[[#This Row],[Veces obj]]&lt;=2,"1-2",Tabla1[[#This Row],[Veces obj]]&lt;=3,"2-3",TRUE,"&gt;3")</f>
        <v>0-1</v>
      </c>
      <c r="AM1016" s="6" t="str">
        <f>+_xlfn.IFS(MONTH(Tabla1[[#This Row],[MES]])&lt;=3,"Q1",MONTH(Tabla1[[#This Row],[MES]])&lt;=6,"Q2",MONTH(Tabla1[[#This Row],[MES]])&lt;=9,"Q3",TRUE,"Q4")</f>
        <v>Q1</v>
      </c>
      <c r="AN1016" t="str">
        <f>+IFERROR(VLOOKUP(Tabla1[[#This Row],[CUENTA]],CTAS[],2,0),"OTROS")</f>
        <v>OTROS</v>
      </c>
      <c r="AP1016" t="str">
        <f>+IFERROR(VLOOKUP(Tabla1[[#This Row],[EMPLEADO]],IS[],3,0),"OTROS")</f>
        <v>OTROS</v>
      </c>
      <c r="AQ1016" t="str">
        <f>+IFERROR(VLOOKUP(Tabla1[[#This Row],[EMPLEADO]],IS[[NÓMINA]:[INGENIERO]],2,0),"OTROS")</f>
        <v>OTROS</v>
      </c>
    </row>
    <row r="1017" spans="1:43" x14ac:dyDescent="0.25">
      <c r="A1017" t="s">
        <v>36</v>
      </c>
      <c r="B1017">
        <v>1</v>
      </c>
      <c r="C1017" t="s">
        <v>3490</v>
      </c>
      <c r="D1017" t="s">
        <v>3346</v>
      </c>
      <c r="E1017" t="s">
        <v>39</v>
      </c>
      <c r="F1017" t="s">
        <v>3491</v>
      </c>
      <c r="G1017" s="17" t="s">
        <v>3492</v>
      </c>
      <c r="H1017" t="s">
        <v>42</v>
      </c>
      <c r="I1017" t="s">
        <v>43</v>
      </c>
      <c r="J1017" t="s">
        <v>8</v>
      </c>
      <c r="K1017" t="s">
        <v>1848</v>
      </c>
      <c r="L1017" t="s">
        <v>3493</v>
      </c>
      <c r="M1017" t="s">
        <v>794</v>
      </c>
      <c r="N1017">
        <v>1</v>
      </c>
      <c r="O1017" t="s">
        <v>47</v>
      </c>
      <c r="P1017" t="s">
        <v>822</v>
      </c>
      <c r="Q1017" t="s">
        <v>48</v>
      </c>
      <c r="R1017" t="s">
        <v>49</v>
      </c>
      <c r="S1017" t="s">
        <v>50</v>
      </c>
      <c r="T1017" t="s">
        <v>51</v>
      </c>
      <c r="U1017" t="s">
        <v>52</v>
      </c>
      <c r="V1017">
        <v>1</v>
      </c>
      <c r="W1017" s="1">
        <v>0</v>
      </c>
      <c r="X1017">
        <v>0</v>
      </c>
      <c r="Y1017">
        <v>5</v>
      </c>
      <c r="Z1017">
        <v>5</v>
      </c>
      <c r="AA1017">
        <v>1</v>
      </c>
      <c r="AB1017" s="2">
        <v>0</v>
      </c>
      <c r="AC1017" s="1">
        <v>0</v>
      </c>
      <c r="AD1017" s="7">
        <v>43473</v>
      </c>
      <c r="AE1017" s="7">
        <v>43473</v>
      </c>
      <c r="AF1017">
        <v>0</v>
      </c>
      <c r="AG1017" t="s">
        <v>53</v>
      </c>
      <c r="AH1017" s="2">
        <v>0</v>
      </c>
      <c r="AI1017" s="1">
        <v>0</v>
      </c>
      <c r="AJ1017" s="1">
        <v>0</v>
      </c>
      <c r="AK1017" s="6" t="str">
        <f>+IF(Tabla1[[#This Row],[REQUEST_TY]]="SR MANTENIMIENTO CORRECTIVO", "EMERGENCIA", "OTROS")</f>
        <v>OTROS</v>
      </c>
      <c r="AL1017" s="6" t="str">
        <f>+_xlfn.IFS(Tabla1[[#This Row],[Veces obj]]&lt;=1,"0-1",Tabla1[[#This Row],[Veces obj]]&lt;=2,"1-2",Tabla1[[#This Row],[Veces obj]]&lt;=3,"2-3",TRUE,"&gt;3")</f>
        <v>0-1</v>
      </c>
      <c r="AM1017" s="6" t="str">
        <f>+_xlfn.IFS(MONTH(Tabla1[[#This Row],[MES]])&lt;=3,"Q1",MONTH(Tabla1[[#This Row],[MES]])&lt;=6,"Q2",MONTH(Tabla1[[#This Row],[MES]])&lt;=9,"Q3",TRUE,"Q4")</f>
        <v>Q1</v>
      </c>
      <c r="AN1017" t="str">
        <f>+IFERROR(VLOOKUP(Tabla1[[#This Row],[CUENTA]],CTAS[],2,0),"OTROS")</f>
        <v>OTROS</v>
      </c>
      <c r="AP1017" t="str">
        <f>+IFERROR(VLOOKUP(Tabla1[[#This Row],[EMPLEADO]],IS[],3,0),"OTROS")</f>
        <v>OTROS</v>
      </c>
      <c r="AQ1017" t="str">
        <f>+IFERROR(VLOOKUP(Tabla1[[#This Row],[EMPLEADO]],IS[[NÓMINA]:[INGENIERO]],2,0),"OTROS")</f>
        <v>OTROS</v>
      </c>
    </row>
    <row r="1018" spans="1:43" x14ac:dyDescent="0.25">
      <c r="A1018" t="s">
        <v>4444</v>
      </c>
      <c r="B1018">
        <v>1</v>
      </c>
      <c r="C1018" t="s">
        <v>5091</v>
      </c>
      <c r="D1018" t="s">
        <v>38</v>
      </c>
      <c r="E1018" t="s">
        <v>294</v>
      </c>
      <c r="F1018" t="s">
        <v>5092</v>
      </c>
      <c r="G1018" s="17" t="s">
        <v>5093</v>
      </c>
      <c r="H1018" t="s">
        <v>740</v>
      </c>
      <c r="I1018" t="s">
        <v>43</v>
      </c>
      <c r="J1018" t="s">
        <v>8</v>
      </c>
      <c r="K1018" t="s">
        <v>1236</v>
      </c>
      <c r="L1018" t="s">
        <v>4778</v>
      </c>
      <c r="M1018" t="s">
        <v>1238</v>
      </c>
      <c r="N1018">
        <v>0</v>
      </c>
      <c r="O1018" t="s">
        <v>47</v>
      </c>
      <c r="P1018">
        <v>337</v>
      </c>
      <c r="Q1018" t="s">
        <v>48</v>
      </c>
      <c r="R1018" t="s">
        <v>95</v>
      </c>
      <c r="S1018" t="s">
        <v>64</v>
      </c>
      <c r="T1018" t="s">
        <v>51</v>
      </c>
      <c r="U1018" t="s">
        <v>96</v>
      </c>
      <c r="V1018">
        <v>1.1000000000000001</v>
      </c>
      <c r="W1018" s="1">
        <v>1501.5000000000002</v>
      </c>
      <c r="X1018">
        <v>1</v>
      </c>
      <c r="Y1018">
        <v>1.83</v>
      </c>
      <c r="Z1018">
        <v>5</v>
      </c>
      <c r="AA1018">
        <v>0.36599999999999999</v>
      </c>
      <c r="AB1018" s="2">
        <v>0</v>
      </c>
      <c r="AC1018" s="1">
        <v>0</v>
      </c>
      <c r="AD1018" s="7">
        <v>43502</v>
      </c>
      <c r="AE1018" s="7">
        <v>43502</v>
      </c>
      <c r="AF1018">
        <v>0</v>
      </c>
      <c r="AG1018" t="s">
        <v>53</v>
      </c>
      <c r="AH1018" s="2">
        <v>0</v>
      </c>
      <c r="AI1018" s="1">
        <v>0</v>
      </c>
      <c r="AJ1018" s="1">
        <v>0</v>
      </c>
      <c r="AK1018" s="6" t="str">
        <f>+IF(Tabla1[[#This Row],[REQUEST_TY]]="SR MANTENIMIENTO CORRECTIVO", "EMERGENCIA", "OTROS")</f>
        <v>EMERGENCIA</v>
      </c>
      <c r="AL1018" s="6" t="str">
        <f>+_xlfn.IFS(Tabla1[[#This Row],[Veces obj]]&lt;=1,"0-1",Tabla1[[#This Row],[Veces obj]]&lt;=2,"1-2",Tabla1[[#This Row],[Veces obj]]&lt;=3,"2-3",TRUE,"&gt;3")</f>
        <v>0-1</v>
      </c>
      <c r="AM1018" s="6" t="str">
        <f>+_xlfn.IFS(MONTH(Tabla1[[#This Row],[MES]])&lt;=3,"Q1",MONTH(Tabla1[[#This Row],[MES]])&lt;=6,"Q2",MONTH(Tabla1[[#This Row],[MES]])&lt;=9,"Q3",TRUE,"Q4")</f>
        <v>Q1</v>
      </c>
      <c r="AN1018" t="str">
        <f>+IFERROR(VLOOKUP(Tabla1[[#This Row],[CUENTA]],CTAS[],2,0),"OTROS")</f>
        <v>OTROS</v>
      </c>
      <c r="AP1018" t="str">
        <f>+IFERROR(VLOOKUP(Tabla1[[#This Row],[EMPLEADO]],IS[],3,0),"OTROS")</f>
        <v>OTROS</v>
      </c>
      <c r="AQ1018" t="str">
        <f>+IFERROR(VLOOKUP(Tabla1[[#This Row],[EMPLEADO]],IS[[NÓMINA]:[INGENIERO]],2,0),"OTROS")</f>
        <v>OTROS</v>
      </c>
    </row>
    <row r="1019" spans="1:43" x14ac:dyDescent="0.25">
      <c r="A1019" t="s">
        <v>4444</v>
      </c>
      <c r="B1019">
        <v>1</v>
      </c>
      <c r="C1019" t="s">
        <v>6342</v>
      </c>
      <c r="D1019" t="s">
        <v>38</v>
      </c>
      <c r="E1019" t="s">
        <v>76</v>
      </c>
      <c r="F1019" t="s">
        <v>6343</v>
      </c>
      <c r="G1019" s="17" t="s">
        <v>6344</v>
      </c>
      <c r="H1019" t="s">
        <v>646</v>
      </c>
      <c r="I1019" t="s">
        <v>43</v>
      </c>
      <c r="J1019" t="s">
        <v>8</v>
      </c>
      <c r="K1019" t="s">
        <v>102</v>
      </c>
      <c r="L1019" t="s">
        <v>1608</v>
      </c>
      <c r="M1019" t="s">
        <v>358</v>
      </c>
      <c r="N1019">
        <v>0</v>
      </c>
      <c r="O1019" t="s">
        <v>47</v>
      </c>
      <c r="P1019">
        <v>109</v>
      </c>
      <c r="Q1019" t="s">
        <v>48</v>
      </c>
      <c r="R1019" t="s">
        <v>63</v>
      </c>
      <c r="S1019" t="s">
        <v>64</v>
      </c>
      <c r="T1019" t="s">
        <v>51</v>
      </c>
      <c r="U1019" t="s">
        <v>96</v>
      </c>
      <c r="V1019">
        <v>1.1000000000000001</v>
      </c>
      <c r="W1019" s="1">
        <v>1501.5000000000002</v>
      </c>
      <c r="X1019">
        <v>1</v>
      </c>
      <c r="Y1019">
        <v>1.83</v>
      </c>
      <c r="Z1019">
        <v>5</v>
      </c>
      <c r="AA1019">
        <v>0.36599999999999999</v>
      </c>
      <c r="AB1019" s="2">
        <v>0</v>
      </c>
      <c r="AC1019" s="1">
        <v>0</v>
      </c>
      <c r="AD1019" s="7">
        <v>43514</v>
      </c>
      <c r="AE1019" s="7">
        <v>43514</v>
      </c>
      <c r="AF1019">
        <v>0</v>
      </c>
      <c r="AG1019" t="s">
        <v>53</v>
      </c>
      <c r="AH1019" s="2">
        <v>0</v>
      </c>
      <c r="AI1019" s="1">
        <v>0</v>
      </c>
      <c r="AJ1019" s="1">
        <v>0</v>
      </c>
      <c r="AK1019" s="6" t="str">
        <f>+IF(Tabla1[[#This Row],[REQUEST_TY]]="SR MANTENIMIENTO CORRECTIVO", "EMERGENCIA", "OTROS")</f>
        <v>EMERGENCIA</v>
      </c>
      <c r="AL1019" s="6" t="str">
        <f>+_xlfn.IFS(Tabla1[[#This Row],[Veces obj]]&lt;=1,"0-1",Tabla1[[#This Row],[Veces obj]]&lt;=2,"1-2",Tabla1[[#This Row],[Veces obj]]&lt;=3,"2-3",TRUE,"&gt;3")</f>
        <v>0-1</v>
      </c>
      <c r="AM1019" s="6" t="str">
        <f>+_xlfn.IFS(MONTH(Tabla1[[#This Row],[MES]])&lt;=3,"Q1",MONTH(Tabla1[[#This Row],[MES]])&lt;=6,"Q2",MONTH(Tabla1[[#This Row],[MES]])&lt;=9,"Q3",TRUE,"Q4")</f>
        <v>Q1</v>
      </c>
      <c r="AN1019" t="str">
        <f>+IFERROR(VLOOKUP(Tabla1[[#This Row],[CUENTA]],CTAS[],2,0),"OTROS")</f>
        <v>OTROS</v>
      </c>
      <c r="AP1019" t="str">
        <f>+IFERROR(VLOOKUP(Tabla1[[#This Row],[EMPLEADO]],IS[],3,0),"OTROS")</f>
        <v>OTROS</v>
      </c>
      <c r="AQ1019" t="str">
        <f>+IFERROR(VLOOKUP(Tabla1[[#This Row],[EMPLEADO]],IS[[NÓMINA]:[INGENIERO]],2,0),"OTROS")</f>
        <v>OTROS</v>
      </c>
    </row>
    <row r="1020" spans="1:43" x14ac:dyDescent="0.25">
      <c r="A1020" t="s">
        <v>4444</v>
      </c>
      <c r="B1020">
        <v>1</v>
      </c>
      <c r="C1020" t="s">
        <v>5254</v>
      </c>
      <c r="D1020" t="s">
        <v>38</v>
      </c>
      <c r="E1020" t="s">
        <v>133</v>
      </c>
      <c r="F1020" t="s">
        <v>5255</v>
      </c>
      <c r="G1020" s="17" t="s">
        <v>2589</v>
      </c>
      <c r="H1020" t="s">
        <v>213</v>
      </c>
      <c r="I1020" t="s">
        <v>43</v>
      </c>
      <c r="J1020" t="s">
        <v>8</v>
      </c>
      <c r="K1020" t="s">
        <v>59</v>
      </c>
      <c r="L1020" t="s">
        <v>1807</v>
      </c>
      <c r="M1020" t="s">
        <v>1808</v>
      </c>
      <c r="N1020">
        <v>0</v>
      </c>
      <c r="O1020" t="s">
        <v>47</v>
      </c>
      <c r="P1020">
        <v>13</v>
      </c>
      <c r="Q1020" t="s">
        <v>194</v>
      </c>
      <c r="R1020" t="s">
        <v>138</v>
      </c>
      <c r="S1020" t="s">
        <v>139</v>
      </c>
      <c r="T1020" t="s">
        <v>51</v>
      </c>
      <c r="U1020" t="s">
        <v>224</v>
      </c>
      <c r="V1020">
        <v>0.8</v>
      </c>
      <c r="W1020" s="1">
        <v>1258.4000000000003</v>
      </c>
      <c r="X1020">
        <v>1</v>
      </c>
      <c r="Y1020">
        <v>1.47</v>
      </c>
      <c r="Z1020">
        <v>4</v>
      </c>
      <c r="AA1020">
        <v>0.36749999999999999</v>
      </c>
      <c r="AB1020" s="2">
        <v>0</v>
      </c>
      <c r="AC1020" s="1">
        <v>0</v>
      </c>
      <c r="AD1020" s="7">
        <v>43508</v>
      </c>
      <c r="AE1020" s="7">
        <v>43508</v>
      </c>
      <c r="AF1020">
        <v>0</v>
      </c>
      <c r="AG1020" t="s">
        <v>53</v>
      </c>
      <c r="AH1020" s="2">
        <v>0</v>
      </c>
      <c r="AI1020" s="1">
        <v>0</v>
      </c>
      <c r="AJ1020" s="1">
        <v>0</v>
      </c>
      <c r="AK1020" s="6" t="str">
        <f>+IF(Tabla1[[#This Row],[REQUEST_TY]]="SR MANTENIMIENTO CORRECTIVO", "EMERGENCIA", "OTROS")</f>
        <v>EMERGENCIA</v>
      </c>
      <c r="AL1020" s="6" t="str">
        <f>+_xlfn.IFS(Tabla1[[#This Row],[Veces obj]]&lt;=1,"0-1",Tabla1[[#This Row],[Veces obj]]&lt;=2,"1-2",Tabla1[[#This Row],[Veces obj]]&lt;=3,"2-3",TRUE,"&gt;3")</f>
        <v>0-1</v>
      </c>
      <c r="AM1020" s="6" t="str">
        <f>+_xlfn.IFS(MONTH(Tabla1[[#This Row],[MES]])&lt;=3,"Q1",MONTH(Tabla1[[#This Row],[MES]])&lt;=6,"Q2",MONTH(Tabla1[[#This Row],[MES]])&lt;=9,"Q3",TRUE,"Q4")</f>
        <v>Q1</v>
      </c>
      <c r="AN1020" t="str">
        <f>+IFERROR(VLOOKUP(Tabla1[[#This Row],[CUENTA]],CTAS[],2,0),"OTROS")</f>
        <v>OTROS</v>
      </c>
      <c r="AP1020" t="str">
        <f>+IFERROR(VLOOKUP(Tabla1[[#This Row],[EMPLEADO]],IS[],3,0),"OTROS")</f>
        <v>OTROS</v>
      </c>
      <c r="AQ1020" t="str">
        <f>+IFERROR(VLOOKUP(Tabla1[[#This Row],[EMPLEADO]],IS[[NÓMINA]:[INGENIERO]],2,0),"OTROS")</f>
        <v>OTROS</v>
      </c>
    </row>
    <row r="1021" spans="1:43" x14ac:dyDescent="0.25">
      <c r="A1021" t="s">
        <v>36</v>
      </c>
      <c r="B1021">
        <v>1</v>
      </c>
      <c r="C1021" t="s">
        <v>2105</v>
      </c>
      <c r="D1021" t="s">
        <v>38</v>
      </c>
      <c r="E1021" t="s">
        <v>747</v>
      </c>
      <c r="F1021" t="s">
        <v>2106</v>
      </c>
      <c r="G1021" s="17" t="s">
        <v>2107</v>
      </c>
      <c r="H1021" t="s">
        <v>527</v>
      </c>
      <c r="I1021" t="s">
        <v>43</v>
      </c>
      <c r="J1021" t="s">
        <v>8</v>
      </c>
      <c r="K1021" t="s">
        <v>528</v>
      </c>
      <c r="L1021" t="s">
        <v>529</v>
      </c>
      <c r="M1021" t="s">
        <v>530</v>
      </c>
      <c r="N1021">
        <v>1</v>
      </c>
      <c r="O1021" t="s">
        <v>47</v>
      </c>
      <c r="P1021">
        <v>41</v>
      </c>
      <c r="Q1021" t="s">
        <v>82</v>
      </c>
      <c r="R1021" t="s">
        <v>95</v>
      </c>
      <c r="S1021" t="s">
        <v>64</v>
      </c>
      <c r="T1021" t="s">
        <v>51</v>
      </c>
      <c r="U1021" t="s">
        <v>83</v>
      </c>
      <c r="V1021">
        <v>1.05</v>
      </c>
      <c r="W1021" s="1">
        <v>0</v>
      </c>
      <c r="X1021">
        <v>1</v>
      </c>
      <c r="Y1021">
        <v>1.84</v>
      </c>
      <c r="Z1021">
        <v>5</v>
      </c>
      <c r="AA1021">
        <v>0.36799999999999999</v>
      </c>
      <c r="AB1021" s="2">
        <v>0</v>
      </c>
      <c r="AC1021" s="1">
        <v>0</v>
      </c>
      <c r="AD1021" s="7">
        <v>43468</v>
      </c>
      <c r="AE1021" s="7">
        <v>43468</v>
      </c>
      <c r="AF1021">
        <v>0</v>
      </c>
      <c r="AG1021" t="s">
        <v>53</v>
      </c>
      <c r="AH1021" s="2">
        <v>0</v>
      </c>
      <c r="AI1021" s="1">
        <v>0</v>
      </c>
      <c r="AJ1021" s="1">
        <v>0</v>
      </c>
      <c r="AK1021" s="6" t="str">
        <f>+IF(Tabla1[[#This Row],[REQUEST_TY]]="SR MANTENIMIENTO CORRECTIVO", "EMERGENCIA", "OTROS")</f>
        <v>EMERGENCIA</v>
      </c>
      <c r="AL1021" s="6" t="str">
        <f>+_xlfn.IFS(Tabla1[[#This Row],[Veces obj]]&lt;=1,"0-1",Tabla1[[#This Row],[Veces obj]]&lt;=2,"1-2",Tabla1[[#This Row],[Veces obj]]&lt;=3,"2-3",TRUE,"&gt;3")</f>
        <v>0-1</v>
      </c>
      <c r="AM1021" s="6" t="str">
        <f>+_xlfn.IFS(MONTH(Tabla1[[#This Row],[MES]])&lt;=3,"Q1",MONTH(Tabla1[[#This Row],[MES]])&lt;=6,"Q2",MONTH(Tabla1[[#This Row],[MES]])&lt;=9,"Q3",TRUE,"Q4")</f>
        <v>Q1</v>
      </c>
      <c r="AN1021" t="str">
        <f>+IFERROR(VLOOKUP(Tabla1[[#This Row],[CUENTA]],CTAS[],2,0),"OTROS")</f>
        <v>OTROS</v>
      </c>
      <c r="AP1021" t="str">
        <f>+IFERROR(VLOOKUP(Tabla1[[#This Row],[EMPLEADO]],IS[],3,0),"OTROS")</f>
        <v>OTROS</v>
      </c>
      <c r="AQ1021" t="str">
        <f>+IFERROR(VLOOKUP(Tabla1[[#This Row],[EMPLEADO]],IS[[NÓMINA]:[INGENIERO]],2,0),"OTROS")</f>
        <v>OTROS</v>
      </c>
    </row>
    <row r="1022" spans="1:43" x14ac:dyDescent="0.25">
      <c r="A1022" t="s">
        <v>36</v>
      </c>
      <c r="B1022">
        <v>1</v>
      </c>
      <c r="C1022" t="s">
        <v>2108</v>
      </c>
      <c r="D1022" t="s">
        <v>38</v>
      </c>
      <c r="E1022" t="s">
        <v>113</v>
      </c>
      <c r="F1022" t="s">
        <v>2109</v>
      </c>
      <c r="G1022" s="17" t="s">
        <v>2110</v>
      </c>
      <c r="H1022" t="s">
        <v>679</v>
      </c>
      <c r="I1022" t="s">
        <v>43</v>
      </c>
      <c r="J1022" t="s">
        <v>8</v>
      </c>
      <c r="K1022" t="s">
        <v>125</v>
      </c>
      <c r="L1022" t="s">
        <v>2111</v>
      </c>
      <c r="M1022" t="s">
        <v>131</v>
      </c>
      <c r="N1022">
        <v>0</v>
      </c>
      <c r="O1022" t="s">
        <v>47</v>
      </c>
      <c r="P1022">
        <v>122</v>
      </c>
      <c r="Q1022" t="s">
        <v>48</v>
      </c>
      <c r="R1022" t="s">
        <v>49</v>
      </c>
      <c r="S1022" t="s">
        <v>50</v>
      </c>
      <c r="T1022" t="s">
        <v>51</v>
      </c>
      <c r="U1022" t="s">
        <v>52</v>
      </c>
      <c r="V1022">
        <v>1.05</v>
      </c>
      <c r="W1022" s="1">
        <v>750.75000000000011</v>
      </c>
      <c r="X1022">
        <v>1</v>
      </c>
      <c r="Y1022">
        <v>1.84</v>
      </c>
      <c r="Z1022">
        <v>5</v>
      </c>
      <c r="AA1022">
        <v>0.36799999999999999</v>
      </c>
      <c r="AB1022" s="2">
        <v>0</v>
      </c>
      <c r="AC1022" s="1">
        <v>0</v>
      </c>
      <c r="AD1022" s="7">
        <v>43489</v>
      </c>
      <c r="AE1022" s="7">
        <v>43490</v>
      </c>
      <c r="AF1022">
        <v>1</v>
      </c>
      <c r="AG1022" t="s">
        <v>53</v>
      </c>
      <c r="AH1022" s="2">
        <v>0</v>
      </c>
      <c r="AI1022" s="1">
        <v>0</v>
      </c>
      <c r="AJ1022" s="1">
        <v>0</v>
      </c>
      <c r="AK1022" s="6" t="str">
        <f>+IF(Tabla1[[#This Row],[REQUEST_TY]]="SR MANTENIMIENTO CORRECTIVO", "EMERGENCIA", "OTROS")</f>
        <v>EMERGENCIA</v>
      </c>
      <c r="AL1022" s="6" t="str">
        <f>+_xlfn.IFS(Tabla1[[#This Row],[Veces obj]]&lt;=1,"0-1",Tabla1[[#This Row],[Veces obj]]&lt;=2,"1-2",Tabla1[[#This Row],[Veces obj]]&lt;=3,"2-3",TRUE,"&gt;3")</f>
        <v>0-1</v>
      </c>
      <c r="AM1022" s="6" t="str">
        <f>+_xlfn.IFS(MONTH(Tabla1[[#This Row],[MES]])&lt;=3,"Q1",MONTH(Tabla1[[#This Row],[MES]])&lt;=6,"Q2",MONTH(Tabla1[[#This Row],[MES]])&lt;=9,"Q3",TRUE,"Q4")</f>
        <v>Q1</v>
      </c>
      <c r="AN1022" t="str">
        <f>+IFERROR(VLOOKUP(Tabla1[[#This Row],[CUENTA]],CTAS[],2,0),"OTROS")</f>
        <v>OTROS</v>
      </c>
      <c r="AP1022" t="str">
        <f>+IFERROR(VLOOKUP(Tabla1[[#This Row],[EMPLEADO]],IS[],3,0),"OTROS")</f>
        <v>OTROS</v>
      </c>
      <c r="AQ1022" t="str">
        <f>+IFERROR(VLOOKUP(Tabla1[[#This Row],[EMPLEADO]],IS[[NÓMINA]:[INGENIERO]],2,0),"OTROS")</f>
        <v>OTROS</v>
      </c>
    </row>
    <row r="1023" spans="1:43" x14ac:dyDescent="0.25">
      <c r="A1023" t="s">
        <v>36</v>
      </c>
      <c r="B1023">
        <v>1</v>
      </c>
      <c r="C1023" t="s">
        <v>2112</v>
      </c>
      <c r="D1023" t="s">
        <v>38</v>
      </c>
      <c r="E1023" t="s">
        <v>133</v>
      </c>
      <c r="F1023" t="s">
        <v>2113</v>
      </c>
      <c r="G1023" s="17" t="s">
        <v>938</v>
      </c>
      <c r="H1023" t="s">
        <v>106</v>
      </c>
      <c r="I1023" t="s">
        <v>43</v>
      </c>
      <c r="J1023" t="s">
        <v>8</v>
      </c>
      <c r="K1023" t="s">
        <v>59</v>
      </c>
      <c r="L1023" t="s">
        <v>939</v>
      </c>
      <c r="M1023" t="s">
        <v>46</v>
      </c>
      <c r="N1023">
        <v>0</v>
      </c>
      <c r="O1023" t="s">
        <v>47</v>
      </c>
      <c r="P1023">
        <v>49</v>
      </c>
      <c r="Q1023" t="s">
        <v>82</v>
      </c>
      <c r="R1023" t="s">
        <v>138</v>
      </c>
      <c r="S1023" t="s">
        <v>139</v>
      </c>
      <c r="T1023" t="s">
        <v>51</v>
      </c>
      <c r="U1023" t="s">
        <v>140</v>
      </c>
      <c r="V1023">
        <v>1.1000000000000001</v>
      </c>
      <c r="W1023" s="1">
        <v>1730.3000000000004</v>
      </c>
      <c r="X1023">
        <v>1</v>
      </c>
      <c r="Y1023">
        <v>1.48</v>
      </c>
      <c r="Z1023">
        <v>4</v>
      </c>
      <c r="AA1023">
        <v>0.37</v>
      </c>
      <c r="AB1023" s="2">
        <v>0</v>
      </c>
      <c r="AC1023" s="1">
        <v>0</v>
      </c>
      <c r="AD1023" s="7">
        <v>43465</v>
      </c>
      <c r="AE1023" s="7">
        <v>43467</v>
      </c>
      <c r="AF1023">
        <v>1</v>
      </c>
      <c r="AG1023" t="s">
        <v>53</v>
      </c>
      <c r="AH1023" s="2">
        <v>0</v>
      </c>
      <c r="AI1023" s="1">
        <v>0</v>
      </c>
      <c r="AJ1023" s="1">
        <v>0</v>
      </c>
      <c r="AK1023" s="6" t="str">
        <f>+IF(Tabla1[[#This Row],[REQUEST_TY]]="SR MANTENIMIENTO CORRECTIVO", "EMERGENCIA", "OTROS")</f>
        <v>EMERGENCIA</v>
      </c>
      <c r="AL1023" s="6" t="str">
        <f>+_xlfn.IFS(Tabla1[[#This Row],[Veces obj]]&lt;=1,"0-1",Tabla1[[#This Row],[Veces obj]]&lt;=2,"1-2",Tabla1[[#This Row],[Veces obj]]&lt;=3,"2-3",TRUE,"&gt;3")</f>
        <v>0-1</v>
      </c>
      <c r="AM1023" s="6" t="str">
        <f>+_xlfn.IFS(MONTH(Tabla1[[#This Row],[MES]])&lt;=3,"Q1",MONTH(Tabla1[[#This Row],[MES]])&lt;=6,"Q2",MONTH(Tabla1[[#This Row],[MES]])&lt;=9,"Q3",TRUE,"Q4")</f>
        <v>Q1</v>
      </c>
      <c r="AN1023" t="str">
        <f>+IFERROR(VLOOKUP(Tabla1[[#This Row],[CUENTA]],CTAS[],2,0),"OTROS")</f>
        <v>OTROS</v>
      </c>
      <c r="AP1023" t="str">
        <f>+IFERROR(VLOOKUP(Tabla1[[#This Row],[EMPLEADO]],IS[],3,0),"OTROS")</f>
        <v>OTROS</v>
      </c>
      <c r="AQ1023" t="str">
        <f>+IFERROR(VLOOKUP(Tabla1[[#This Row],[EMPLEADO]],IS[[NÓMINA]:[INGENIERO]],2,0),"OTROS")</f>
        <v>OTROS</v>
      </c>
    </row>
    <row r="1024" spans="1:43" x14ac:dyDescent="0.25">
      <c r="A1024" t="s">
        <v>36</v>
      </c>
      <c r="B1024">
        <v>1</v>
      </c>
      <c r="C1024" t="s">
        <v>2114</v>
      </c>
      <c r="D1024" t="s">
        <v>38</v>
      </c>
      <c r="E1024" t="s">
        <v>1015</v>
      </c>
      <c r="F1024" t="s">
        <v>2115</v>
      </c>
      <c r="G1024" s="17" t="s">
        <v>2116</v>
      </c>
      <c r="H1024" t="s">
        <v>106</v>
      </c>
      <c r="I1024" t="s">
        <v>43</v>
      </c>
      <c r="J1024" t="s">
        <v>8</v>
      </c>
      <c r="K1024" t="s">
        <v>59</v>
      </c>
      <c r="L1024" t="s">
        <v>1070</v>
      </c>
      <c r="M1024" t="s">
        <v>1071</v>
      </c>
      <c r="N1024">
        <v>0</v>
      </c>
      <c r="O1024" t="s">
        <v>47</v>
      </c>
      <c r="P1024">
        <v>49</v>
      </c>
      <c r="Q1024" t="s">
        <v>82</v>
      </c>
      <c r="R1024" t="s">
        <v>317</v>
      </c>
      <c r="S1024" t="s">
        <v>318</v>
      </c>
      <c r="T1024" t="s">
        <v>51</v>
      </c>
      <c r="U1024" t="s">
        <v>140</v>
      </c>
      <c r="V1024">
        <v>1.1000000000000001</v>
      </c>
      <c r="W1024" s="1">
        <v>1730.3000000000004</v>
      </c>
      <c r="X1024">
        <v>1</v>
      </c>
      <c r="Y1024">
        <v>1.48</v>
      </c>
      <c r="Z1024">
        <v>4</v>
      </c>
      <c r="AA1024">
        <v>0.37</v>
      </c>
      <c r="AB1024" s="2">
        <v>0</v>
      </c>
      <c r="AC1024" s="1">
        <v>0</v>
      </c>
      <c r="AD1024" s="7">
        <v>43473</v>
      </c>
      <c r="AE1024" s="7">
        <v>43473</v>
      </c>
      <c r="AF1024">
        <v>0</v>
      </c>
      <c r="AG1024" t="s">
        <v>53</v>
      </c>
      <c r="AH1024" s="2">
        <v>0</v>
      </c>
      <c r="AI1024" s="1">
        <v>0</v>
      </c>
      <c r="AJ1024" s="1">
        <v>0</v>
      </c>
      <c r="AK1024" s="6" t="str">
        <f>+IF(Tabla1[[#This Row],[REQUEST_TY]]="SR MANTENIMIENTO CORRECTIVO", "EMERGENCIA", "OTROS")</f>
        <v>EMERGENCIA</v>
      </c>
      <c r="AL1024" s="6" t="str">
        <f>+_xlfn.IFS(Tabla1[[#This Row],[Veces obj]]&lt;=1,"0-1",Tabla1[[#This Row],[Veces obj]]&lt;=2,"1-2",Tabla1[[#This Row],[Veces obj]]&lt;=3,"2-3",TRUE,"&gt;3")</f>
        <v>0-1</v>
      </c>
      <c r="AM1024" s="6" t="str">
        <f>+_xlfn.IFS(MONTH(Tabla1[[#This Row],[MES]])&lt;=3,"Q1",MONTH(Tabla1[[#This Row],[MES]])&lt;=6,"Q2",MONTH(Tabla1[[#This Row],[MES]])&lt;=9,"Q3",TRUE,"Q4")</f>
        <v>Q1</v>
      </c>
      <c r="AN1024" t="str">
        <f>+IFERROR(VLOOKUP(Tabla1[[#This Row],[CUENTA]],CTAS[],2,0),"OTROS")</f>
        <v>OTROS</v>
      </c>
      <c r="AP1024" t="str">
        <f>+IFERROR(VLOOKUP(Tabla1[[#This Row],[EMPLEADO]],IS[],3,0),"OTROS")</f>
        <v>OTROS</v>
      </c>
      <c r="AQ1024" t="str">
        <f>+IFERROR(VLOOKUP(Tabla1[[#This Row],[EMPLEADO]],IS[[NÓMINA]:[INGENIERO]],2,0),"OTROS")</f>
        <v>OTROS</v>
      </c>
    </row>
    <row r="1025" spans="1:43" x14ac:dyDescent="0.25">
      <c r="A1025" t="s">
        <v>4444</v>
      </c>
      <c r="B1025">
        <v>1</v>
      </c>
      <c r="C1025" t="s">
        <v>5000</v>
      </c>
      <c r="D1025" t="s">
        <v>38</v>
      </c>
      <c r="E1025" t="s">
        <v>464</v>
      </c>
      <c r="F1025" t="s">
        <v>5001</v>
      </c>
      <c r="G1025" s="17" t="s">
        <v>1978</v>
      </c>
      <c r="H1025" t="s">
        <v>297</v>
      </c>
      <c r="I1025" t="s">
        <v>43</v>
      </c>
      <c r="J1025" t="s">
        <v>8</v>
      </c>
      <c r="K1025" t="s">
        <v>151</v>
      </c>
      <c r="L1025" t="s">
        <v>185</v>
      </c>
      <c r="M1025" t="s">
        <v>73</v>
      </c>
      <c r="N1025">
        <v>0</v>
      </c>
      <c r="O1025" t="s">
        <v>47</v>
      </c>
      <c r="P1025">
        <v>12</v>
      </c>
      <c r="Q1025" t="s">
        <v>194</v>
      </c>
      <c r="R1025" t="s">
        <v>242</v>
      </c>
      <c r="S1025" t="s">
        <v>64</v>
      </c>
      <c r="T1025" t="s">
        <v>51</v>
      </c>
      <c r="U1025" t="s">
        <v>195</v>
      </c>
      <c r="V1025">
        <v>0.6</v>
      </c>
      <c r="W1025" s="1">
        <v>819</v>
      </c>
      <c r="X1025">
        <v>1</v>
      </c>
      <c r="Y1025">
        <v>1.38</v>
      </c>
      <c r="Z1025">
        <v>5</v>
      </c>
      <c r="AA1025">
        <v>0.27599999999999997</v>
      </c>
      <c r="AB1025" s="2">
        <v>0</v>
      </c>
      <c r="AC1025" s="1">
        <v>0</v>
      </c>
      <c r="AD1025" s="7">
        <v>43502</v>
      </c>
      <c r="AE1025" s="7">
        <v>43502</v>
      </c>
      <c r="AF1025">
        <v>0</v>
      </c>
      <c r="AG1025" t="s">
        <v>53</v>
      </c>
      <c r="AH1025" s="2">
        <v>0</v>
      </c>
      <c r="AI1025" s="1">
        <v>0</v>
      </c>
      <c r="AJ1025" s="1">
        <v>0</v>
      </c>
      <c r="AK1025" s="6" t="str">
        <f>+IF(Tabla1[[#This Row],[REQUEST_TY]]="SR MANTENIMIENTO CORRECTIVO", "EMERGENCIA", "OTROS")</f>
        <v>EMERGENCIA</v>
      </c>
      <c r="AL1025" s="6" t="str">
        <f>+_xlfn.IFS(Tabla1[[#This Row],[Veces obj]]&lt;=1,"0-1",Tabla1[[#This Row],[Veces obj]]&lt;=2,"1-2",Tabla1[[#This Row],[Veces obj]]&lt;=3,"2-3",TRUE,"&gt;3")</f>
        <v>0-1</v>
      </c>
      <c r="AM1025" s="6" t="str">
        <f>+_xlfn.IFS(MONTH(Tabla1[[#This Row],[MES]])&lt;=3,"Q1",MONTH(Tabla1[[#This Row],[MES]])&lt;=6,"Q2",MONTH(Tabla1[[#This Row],[MES]])&lt;=9,"Q3",TRUE,"Q4")</f>
        <v>Q1</v>
      </c>
      <c r="AN1025" t="str">
        <f>+IFERROR(VLOOKUP(Tabla1[[#This Row],[CUENTA]],CTAS[],2,0),"OTROS")</f>
        <v>HONEYWELL</v>
      </c>
      <c r="AO1025">
        <v>1</v>
      </c>
      <c r="AP1025" t="str">
        <f>+IFERROR(VLOOKUP(Tabla1[[#This Row],[EMPLEADO]],IS[],3,0),"OTROS")</f>
        <v>JUAREZ</v>
      </c>
      <c r="AQ1025" t="str">
        <f>+IFERROR(VLOOKUP(Tabla1[[#This Row],[EMPLEADO]],IS[[NÓMINA]:[INGENIERO]],2,0),"OTROS")</f>
        <v>ALFREDO TORRES</v>
      </c>
    </row>
    <row r="1026" spans="1:43" x14ac:dyDescent="0.25">
      <c r="A1026" t="s">
        <v>36</v>
      </c>
      <c r="B1026">
        <v>1</v>
      </c>
      <c r="C1026" t="s">
        <v>2120</v>
      </c>
      <c r="D1026" t="s">
        <v>38</v>
      </c>
      <c r="E1026" t="s">
        <v>725</v>
      </c>
      <c r="F1026" t="s">
        <v>2121</v>
      </c>
      <c r="G1026" s="17" t="s">
        <v>2122</v>
      </c>
      <c r="H1026" t="s">
        <v>213</v>
      </c>
      <c r="I1026" t="s">
        <v>43</v>
      </c>
      <c r="J1026" t="s">
        <v>8</v>
      </c>
      <c r="K1026" t="s">
        <v>59</v>
      </c>
      <c r="L1026" t="s">
        <v>2123</v>
      </c>
      <c r="M1026" t="s">
        <v>640</v>
      </c>
      <c r="N1026">
        <v>0</v>
      </c>
      <c r="O1026" t="s">
        <v>47</v>
      </c>
      <c r="P1026">
        <v>407</v>
      </c>
      <c r="Q1026" t="s">
        <v>48</v>
      </c>
      <c r="R1026" t="s">
        <v>223</v>
      </c>
      <c r="S1026" t="s">
        <v>139</v>
      </c>
      <c r="T1026" t="s">
        <v>51</v>
      </c>
      <c r="U1026" t="s">
        <v>353</v>
      </c>
      <c r="V1026">
        <v>1.1499999999999999</v>
      </c>
      <c r="W1026" s="1">
        <v>1808.95</v>
      </c>
      <c r="X1026">
        <v>1</v>
      </c>
      <c r="Y1026">
        <v>1.48</v>
      </c>
      <c r="Z1026">
        <v>4</v>
      </c>
      <c r="AA1026">
        <v>0.37</v>
      </c>
      <c r="AB1026" s="2">
        <v>0</v>
      </c>
      <c r="AC1026" s="1">
        <v>0</v>
      </c>
      <c r="AD1026" s="7">
        <v>43489</v>
      </c>
      <c r="AE1026" s="7">
        <v>43489</v>
      </c>
      <c r="AF1026">
        <v>0</v>
      </c>
      <c r="AG1026" t="s">
        <v>53</v>
      </c>
      <c r="AH1026" s="2">
        <v>0</v>
      </c>
      <c r="AI1026" s="1">
        <v>0</v>
      </c>
      <c r="AJ1026" s="1">
        <v>0</v>
      </c>
      <c r="AK1026" s="6" t="str">
        <f>+IF(Tabla1[[#This Row],[REQUEST_TY]]="SR MANTENIMIENTO CORRECTIVO", "EMERGENCIA", "OTROS")</f>
        <v>EMERGENCIA</v>
      </c>
      <c r="AL1026" s="6" t="str">
        <f>+_xlfn.IFS(Tabla1[[#This Row],[Veces obj]]&lt;=1,"0-1",Tabla1[[#This Row],[Veces obj]]&lt;=2,"1-2",Tabla1[[#This Row],[Veces obj]]&lt;=3,"2-3",TRUE,"&gt;3")</f>
        <v>0-1</v>
      </c>
      <c r="AM1026" s="6" t="str">
        <f>+_xlfn.IFS(MONTH(Tabla1[[#This Row],[MES]])&lt;=3,"Q1",MONTH(Tabla1[[#This Row],[MES]])&lt;=6,"Q2",MONTH(Tabla1[[#This Row],[MES]])&lt;=9,"Q3",TRUE,"Q4")</f>
        <v>Q1</v>
      </c>
      <c r="AN1026" t="str">
        <f>+IFERROR(VLOOKUP(Tabla1[[#This Row],[CUENTA]],CTAS[],2,0),"OTROS")</f>
        <v>OTROS</v>
      </c>
      <c r="AP1026" t="str">
        <f>+IFERROR(VLOOKUP(Tabla1[[#This Row],[EMPLEADO]],IS[],3,0),"OTROS")</f>
        <v>OTROS</v>
      </c>
      <c r="AQ1026" t="str">
        <f>+IFERROR(VLOOKUP(Tabla1[[#This Row],[EMPLEADO]],IS[[NÓMINA]:[INGENIERO]],2,0),"OTROS")</f>
        <v>OTROS</v>
      </c>
    </row>
    <row r="1027" spans="1:43" x14ac:dyDescent="0.25">
      <c r="A1027" t="s">
        <v>4444</v>
      </c>
      <c r="B1027">
        <v>1</v>
      </c>
      <c r="C1027" t="s">
        <v>5094</v>
      </c>
      <c r="D1027" t="s">
        <v>38</v>
      </c>
      <c r="E1027" t="s">
        <v>4018</v>
      </c>
      <c r="F1027" t="s">
        <v>5095</v>
      </c>
      <c r="G1027" s="17" t="s">
        <v>4020</v>
      </c>
      <c r="H1027" t="s">
        <v>915</v>
      </c>
      <c r="I1027" t="s">
        <v>43</v>
      </c>
      <c r="J1027" t="s">
        <v>8</v>
      </c>
      <c r="K1027" t="s">
        <v>102</v>
      </c>
      <c r="L1027" t="s">
        <v>376</v>
      </c>
      <c r="M1027" t="s">
        <v>310</v>
      </c>
      <c r="N1027">
        <v>0</v>
      </c>
      <c r="O1027" t="s">
        <v>47</v>
      </c>
      <c r="P1027">
        <v>14</v>
      </c>
      <c r="Q1027" t="s">
        <v>194</v>
      </c>
      <c r="R1027" t="s">
        <v>138</v>
      </c>
      <c r="S1027" t="s">
        <v>139</v>
      </c>
      <c r="T1027" t="s">
        <v>51</v>
      </c>
      <c r="U1027" t="s">
        <v>224</v>
      </c>
      <c r="V1027">
        <v>0.8</v>
      </c>
      <c r="W1027" s="1">
        <v>1258.4000000000003</v>
      </c>
      <c r="X1027">
        <v>1</v>
      </c>
      <c r="Y1027">
        <v>1.48</v>
      </c>
      <c r="Z1027">
        <v>4</v>
      </c>
      <c r="AA1027">
        <v>0.37</v>
      </c>
      <c r="AB1027" s="2">
        <v>0</v>
      </c>
      <c r="AC1027" s="1">
        <v>0</v>
      </c>
      <c r="AD1027" s="7">
        <v>43502</v>
      </c>
      <c r="AE1027" s="7">
        <v>43502</v>
      </c>
      <c r="AF1027">
        <v>0</v>
      </c>
      <c r="AG1027" t="s">
        <v>53</v>
      </c>
      <c r="AH1027" s="2">
        <v>0</v>
      </c>
      <c r="AI1027" s="1">
        <v>0</v>
      </c>
      <c r="AJ1027" s="1">
        <v>0</v>
      </c>
      <c r="AK1027" s="6" t="str">
        <f>+IF(Tabla1[[#This Row],[REQUEST_TY]]="SR MANTENIMIENTO CORRECTIVO", "EMERGENCIA", "OTROS")</f>
        <v>EMERGENCIA</v>
      </c>
      <c r="AL1027" s="6" t="str">
        <f>+_xlfn.IFS(Tabla1[[#This Row],[Veces obj]]&lt;=1,"0-1",Tabla1[[#This Row],[Veces obj]]&lt;=2,"1-2",Tabla1[[#This Row],[Veces obj]]&lt;=3,"2-3",TRUE,"&gt;3")</f>
        <v>0-1</v>
      </c>
      <c r="AM1027" s="6" t="str">
        <f>+_xlfn.IFS(MONTH(Tabla1[[#This Row],[MES]])&lt;=3,"Q1",MONTH(Tabla1[[#This Row],[MES]])&lt;=6,"Q2",MONTH(Tabla1[[#This Row],[MES]])&lt;=9,"Q3",TRUE,"Q4")</f>
        <v>Q1</v>
      </c>
      <c r="AN1027" t="str">
        <f>+IFERROR(VLOOKUP(Tabla1[[#This Row],[CUENTA]],CTAS[],2,0),"OTROS")</f>
        <v>OTROS</v>
      </c>
      <c r="AP1027" t="str">
        <f>+IFERROR(VLOOKUP(Tabla1[[#This Row],[EMPLEADO]],IS[],3,0),"OTROS")</f>
        <v>OTROS</v>
      </c>
      <c r="AQ1027" t="str">
        <f>+IFERROR(VLOOKUP(Tabla1[[#This Row],[EMPLEADO]],IS[[NÓMINA]:[INGENIERO]],2,0),"OTROS")</f>
        <v>OTROS</v>
      </c>
    </row>
    <row r="1028" spans="1:43" x14ac:dyDescent="0.25">
      <c r="A1028" t="s">
        <v>4444</v>
      </c>
      <c r="B1028">
        <v>1</v>
      </c>
      <c r="C1028" t="s">
        <v>6027</v>
      </c>
      <c r="D1028" t="s">
        <v>38</v>
      </c>
      <c r="E1028" t="s">
        <v>76</v>
      </c>
      <c r="F1028" t="s">
        <v>6028</v>
      </c>
      <c r="G1028" s="17" t="s">
        <v>717</v>
      </c>
      <c r="H1028" t="s">
        <v>471</v>
      </c>
      <c r="I1028" t="s">
        <v>43</v>
      </c>
      <c r="J1028" t="s">
        <v>8</v>
      </c>
      <c r="K1028" t="s">
        <v>102</v>
      </c>
      <c r="L1028" t="s">
        <v>718</v>
      </c>
      <c r="M1028" t="s">
        <v>46</v>
      </c>
      <c r="N1028">
        <v>0</v>
      </c>
      <c r="O1028" t="s">
        <v>47</v>
      </c>
      <c r="P1028">
        <v>16</v>
      </c>
      <c r="Q1028" t="s">
        <v>62</v>
      </c>
      <c r="R1028" t="s">
        <v>63</v>
      </c>
      <c r="S1028" t="s">
        <v>64</v>
      </c>
      <c r="T1028" t="s">
        <v>51</v>
      </c>
      <c r="U1028" t="s">
        <v>65</v>
      </c>
      <c r="V1028">
        <v>0.8</v>
      </c>
      <c r="W1028" s="1">
        <v>1092</v>
      </c>
      <c r="X1028">
        <v>1</v>
      </c>
      <c r="Y1028">
        <v>1.85</v>
      </c>
      <c r="Z1028">
        <v>5</v>
      </c>
      <c r="AA1028">
        <v>0.37</v>
      </c>
      <c r="AB1028" s="2">
        <v>0</v>
      </c>
      <c r="AC1028" s="1">
        <v>0</v>
      </c>
      <c r="AD1028" s="7">
        <v>43510</v>
      </c>
      <c r="AE1028" s="7">
        <v>43510</v>
      </c>
      <c r="AF1028">
        <v>0</v>
      </c>
      <c r="AG1028" t="s">
        <v>53</v>
      </c>
      <c r="AH1028" s="2">
        <v>0</v>
      </c>
      <c r="AI1028" s="1">
        <v>0</v>
      </c>
      <c r="AJ1028" s="1">
        <v>0</v>
      </c>
      <c r="AK1028" s="6" t="str">
        <f>+IF(Tabla1[[#This Row],[REQUEST_TY]]="SR MANTENIMIENTO CORRECTIVO", "EMERGENCIA", "OTROS")</f>
        <v>EMERGENCIA</v>
      </c>
      <c r="AL1028" s="6" t="str">
        <f>+_xlfn.IFS(Tabla1[[#This Row],[Veces obj]]&lt;=1,"0-1",Tabla1[[#This Row],[Veces obj]]&lt;=2,"1-2",Tabla1[[#This Row],[Veces obj]]&lt;=3,"2-3",TRUE,"&gt;3")</f>
        <v>0-1</v>
      </c>
      <c r="AM1028" s="6" t="str">
        <f>+_xlfn.IFS(MONTH(Tabla1[[#This Row],[MES]])&lt;=3,"Q1",MONTH(Tabla1[[#This Row],[MES]])&lt;=6,"Q2",MONTH(Tabla1[[#This Row],[MES]])&lt;=9,"Q3",TRUE,"Q4")</f>
        <v>Q1</v>
      </c>
      <c r="AN1028" t="str">
        <f>+IFERROR(VLOOKUP(Tabla1[[#This Row],[CUENTA]],CTAS[],2,0),"OTROS")</f>
        <v>OTROS</v>
      </c>
      <c r="AP1028" t="str">
        <f>+IFERROR(VLOOKUP(Tabla1[[#This Row],[EMPLEADO]],IS[],3,0),"OTROS")</f>
        <v>OTROS</v>
      </c>
      <c r="AQ1028" t="str">
        <f>+IFERROR(VLOOKUP(Tabla1[[#This Row],[EMPLEADO]],IS[[NÓMINA]:[INGENIERO]],2,0),"OTROS")</f>
        <v>OTROS</v>
      </c>
    </row>
    <row r="1029" spans="1:43" x14ac:dyDescent="0.25">
      <c r="A1029" t="s">
        <v>4444</v>
      </c>
      <c r="B1029">
        <v>1</v>
      </c>
      <c r="C1029" t="s">
        <v>6748</v>
      </c>
      <c r="D1029" t="s">
        <v>38</v>
      </c>
      <c r="E1029" t="s">
        <v>133</v>
      </c>
      <c r="F1029" t="s">
        <v>6749</v>
      </c>
      <c r="G1029" s="17" t="s">
        <v>3639</v>
      </c>
      <c r="H1029" t="s">
        <v>915</v>
      </c>
      <c r="I1029" t="s">
        <v>43</v>
      </c>
      <c r="J1029" t="s">
        <v>8</v>
      </c>
      <c r="K1029" t="s">
        <v>966</v>
      </c>
      <c r="L1029" t="s">
        <v>3640</v>
      </c>
      <c r="M1029" t="s">
        <v>794</v>
      </c>
      <c r="N1029">
        <v>0</v>
      </c>
      <c r="O1029" t="s">
        <v>47</v>
      </c>
      <c r="P1029">
        <v>146</v>
      </c>
      <c r="Q1029" t="s">
        <v>48</v>
      </c>
      <c r="R1029" t="s">
        <v>138</v>
      </c>
      <c r="S1029" t="s">
        <v>139</v>
      </c>
      <c r="T1029" t="s">
        <v>51</v>
      </c>
      <c r="U1029" t="s">
        <v>353</v>
      </c>
      <c r="V1029">
        <v>1.1499999999999999</v>
      </c>
      <c r="W1029" s="1">
        <v>1808.95</v>
      </c>
      <c r="X1029">
        <v>1</v>
      </c>
      <c r="Y1029">
        <v>1.48</v>
      </c>
      <c r="Z1029">
        <v>4</v>
      </c>
      <c r="AA1029">
        <v>0.37</v>
      </c>
      <c r="AB1029" s="2">
        <v>0</v>
      </c>
      <c r="AC1029" s="1">
        <v>0</v>
      </c>
      <c r="AD1029" s="7">
        <v>43521</v>
      </c>
      <c r="AE1029" s="7">
        <v>43521</v>
      </c>
      <c r="AF1029">
        <v>0</v>
      </c>
      <c r="AG1029" t="s">
        <v>53</v>
      </c>
      <c r="AH1029" s="2">
        <v>0</v>
      </c>
      <c r="AI1029" s="1">
        <v>0</v>
      </c>
      <c r="AJ1029" s="1">
        <v>0</v>
      </c>
      <c r="AK1029" s="6" t="str">
        <f>+IF(Tabla1[[#This Row],[REQUEST_TY]]="SR MANTENIMIENTO CORRECTIVO", "EMERGENCIA", "OTROS")</f>
        <v>EMERGENCIA</v>
      </c>
      <c r="AL1029" s="6" t="str">
        <f>+_xlfn.IFS(Tabla1[[#This Row],[Veces obj]]&lt;=1,"0-1",Tabla1[[#This Row],[Veces obj]]&lt;=2,"1-2",Tabla1[[#This Row],[Veces obj]]&lt;=3,"2-3",TRUE,"&gt;3")</f>
        <v>0-1</v>
      </c>
      <c r="AM1029" s="6" t="str">
        <f>+_xlfn.IFS(MONTH(Tabla1[[#This Row],[MES]])&lt;=3,"Q1",MONTH(Tabla1[[#This Row],[MES]])&lt;=6,"Q2",MONTH(Tabla1[[#This Row],[MES]])&lt;=9,"Q3",TRUE,"Q4")</f>
        <v>Q1</v>
      </c>
      <c r="AN1029" t="str">
        <f>+IFERROR(VLOOKUP(Tabla1[[#This Row],[CUENTA]],CTAS[],2,0),"OTROS")</f>
        <v>OTROS</v>
      </c>
      <c r="AP1029" t="str">
        <f>+IFERROR(VLOOKUP(Tabla1[[#This Row],[EMPLEADO]],IS[],3,0),"OTROS")</f>
        <v>OTROS</v>
      </c>
      <c r="AQ1029" t="str">
        <f>+IFERROR(VLOOKUP(Tabla1[[#This Row],[EMPLEADO]],IS[[NÓMINA]:[INGENIERO]],2,0),"OTROS")</f>
        <v>OTROS</v>
      </c>
    </row>
    <row r="1030" spans="1:43" x14ac:dyDescent="0.25">
      <c r="A1030" t="s">
        <v>4444</v>
      </c>
      <c r="B1030">
        <v>1</v>
      </c>
      <c r="C1030" t="s">
        <v>6914</v>
      </c>
      <c r="D1030" t="s">
        <v>38</v>
      </c>
      <c r="E1030" t="s">
        <v>55</v>
      </c>
      <c r="F1030" t="s">
        <v>6915</v>
      </c>
      <c r="G1030" s="17" t="s">
        <v>756</v>
      </c>
      <c r="H1030" t="s">
        <v>471</v>
      </c>
      <c r="I1030" t="s">
        <v>43</v>
      </c>
      <c r="J1030" t="s">
        <v>8</v>
      </c>
      <c r="K1030" t="s">
        <v>102</v>
      </c>
      <c r="L1030" t="s">
        <v>376</v>
      </c>
      <c r="M1030" t="s">
        <v>310</v>
      </c>
      <c r="N1030">
        <v>0</v>
      </c>
      <c r="O1030" t="s">
        <v>47</v>
      </c>
      <c r="P1030">
        <v>38</v>
      </c>
      <c r="Q1030" t="s">
        <v>82</v>
      </c>
      <c r="R1030" t="s">
        <v>63</v>
      </c>
      <c r="S1030" t="s">
        <v>64</v>
      </c>
      <c r="T1030" t="s">
        <v>51</v>
      </c>
      <c r="U1030" t="s">
        <v>83</v>
      </c>
      <c r="V1030">
        <v>1.05</v>
      </c>
      <c r="W1030" s="1">
        <v>1433.25</v>
      </c>
      <c r="X1030">
        <v>1</v>
      </c>
      <c r="Y1030">
        <v>1.85</v>
      </c>
      <c r="Z1030">
        <v>5</v>
      </c>
      <c r="AA1030">
        <v>0.37</v>
      </c>
      <c r="AB1030" s="2">
        <v>0</v>
      </c>
      <c r="AC1030" s="1">
        <v>0</v>
      </c>
      <c r="AD1030" s="7">
        <v>43518</v>
      </c>
      <c r="AE1030" s="7">
        <v>43518</v>
      </c>
      <c r="AF1030">
        <v>0</v>
      </c>
      <c r="AG1030" t="s">
        <v>53</v>
      </c>
      <c r="AH1030" s="2">
        <v>0</v>
      </c>
      <c r="AI1030" s="1">
        <v>0</v>
      </c>
      <c r="AJ1030" s="1">
        <v>0</v>
      </c>
      <c r="AK1030" s="6" t="str">
        <f>+IF(Tabla1[[#This Row],[REQUEST_TY]]="SR MANTENIMIENTO CORRECTIVO", "EMERGENCIA", "OTROS")</f>
        <v>EMERGENCIA</v>
      </c>
      <c r="AL1030" s="6" t="str">
        <f>+_xlfn.IFS(Tabla1[[#This Row],[Veces obj]]&lt;=1,"0-1",Tabla1[[#This Row],[Veces obj]]&lt;=2,"1-2",Tabla1[[#This Row],[Veces obj]]&lt;=3,"2-3",TRUE,"&gt;3")</f>
        <v>0-1</v>
      </c>
      <c r="AM1030" s="6" t="str">
        <f>+_xlfn.IFS(MONTH(Tabla1[[#This Row],[MES]])&lt;=3,"Q1",MONTH(Tabla1[[#This Row],[MES]])&lt;=6,"Q2",MONTH(Tabla1[[#This Row],[MES]])&lt;=9,"Q3",TRUE,"Q4")</f>
        <v>Q1</v>
      </c>
      <c r="AN1030" t="str">
        <f>+IFERROR(VLOOKUP(Tabla1[[#This Row],[CUENTA]],CTAS[],2,0),"OTROS")</f>
        <v>OTROS</v>
      </c>
      <c r="AP1030" t="str">
        <f>+IFERROR(VLOOKUP(Tabla1[[#This Row],[EMPLEADO]],IS[],3,0),"OTROS")</f>
        <v>OTROS</v>
      </c>
      <c r="AQ1030" t="str">
        <f>+IFERROR(VLOOKUP(Tabla1[[#This Row],[EMPLEADO]],IS[[NÓMINA]:[INGENIERO]],2,0),"OTROS")</f>
        <v>OTROS</v>
      </c>
    </row>
    <row r="1031" spans="1:43" x14ac:dyDescent="0.25">
      <c r="A1031" t="s">
        <v>36</v>
      </c>
      <c r="B1031">
        <v>1</v>
      </c>
      <c r="C1031" t="s">
        <v>2124</v>
      </c>
      <c r="D1031" t="s">
        <v>38</v>
      </c>
      <c r="E1031" t="s">
        <v>98</v>
      </c>
      <c r="F1031" t="s">
        <v>2125</v>
      </c>
      <c r="G1031" s="17" t="s">
        <v>1682</v>
      </c>
      <c r="H1031" t="s">
        <v>246</v>
      </c>
      <c r="I1031" t="s">
        <v>43</v>
      </c>
      <c r="J1031" t="s">
        <v>8</v>
      </c>
      <c r="K1031" t="s">
        <v>102</v>
      </c>
      <c r="L1031" t="s">
        <v>728</v>
      </c>
      <c r="M1031" t="s">
        <v>709</v>
      </c>
      <c r="N1031">
        <v>0</v>
      </c>
      <c r="O1031" t="s">
        <v>105</v>
      </c>
      <c r="P1031">
        <v>20</v>
      </c>
      <c r="Q1031" t="s">
        <v>62</v>
      </c>
      <c r="R1031" t="s">
        <v>63</v>
      </c>
      <c r="S1031" t="s">
        <v>64</v>
      </c>
      <c r="T1031" t="s">
        <v>51</v>
      </c>
      <c r="U1031" t="s">
        <v>65</v>
      </c>
      <c r="V1031">
        <v>0.8</v>
      </c>
      <c r="W1031" s="1">
        <v>524</v>
      </c>
      <c r="X1031">
        <v>1</v>
      </c>
      <c r="Y1031">
        <v>1.86</v>
      </c>
      <c r="Z1031">
        <v>5</v>
      </c>
      <c r="AA1031">
        <v>0.372</v>
      </c>
      <c r="AB1031" s="2">
        <v>0</v>
      </c>
      <c r="AC1031" s="1">
        <v>0</v>
      </c>
      <c r="AD1031" s="7">
        <v>43493</v>
      </c>
      <c r="AE1031" s="7">
        <v>43493</v>
      </c>
      <c r="AF1031">
        <v>0</v>
      </c>
      <c r="AG1031" t="s">
        <v>53</v>
      </c>
      <c r="AH1031" s="2">
        <v>0</v>
      </c>
      <c r="AI1031" s="1">
        <v>0</v>
      </c>
      <c r="AJ1031" s="1">
        <v>0</v>
      </c>
      <c r="AK1031" s="6" t="str">
        <f>+IF(Tabla1[[#This Row],[REQUEST_TY]]="SR MANTENIMIENTO CORRECTIVO", "EMERGENCIA", "OTROS")</f>
        <v>EMERGENCIA</v>
      </c>
      <c r="AL1031" s="6" t="str">
        <f>+_xlfn.IFS(Tabla1[[#This Row],[Veces obj]]&lt;=1,"0-1",Tabla1[[#This Row],[Veces obj]]&lt;=2,"1-2",Tabla1[[#This Row],[Veces obj]]&lt;=3,"2-3",TRUE,"&gt;3")</f>
        <v>0-1</v>
      </c>
      <c r="AM1031" s="6" t="str">
        <f>+_xlfn.IFS(MONTH(Tabla1[[#This Row],[MES]])&lt;=3,"Q1",MONTH(Tabla1[[#This Row],[MES]])&lt;=6,"Q2",MONTH(Tabla1[[#This Row],[MES]])&lt;=9,"Q3",TRUE,"Q4")</f>
        <v>Q1</v>
      </c>
      <c r="AN1031" t="str">
        <f>+IFERROR(VLOOKUP(Tabla1[[#This Row],[CUENTA]],CTAS[],2,0),"OTROS")</f>
        <v>OTROS</v>
      </c>
      <c r="AP1031" t="str">
        <f>+IFERROR(VLOOKUP(Tabla1[[#This Row],[EMPLEADO]],IS[],3,0),"OTROS")</f>
        <v>OTROS</v>
      </c>
      <c r="AQ1031" t="str">
        <f>+IFERROR(VLOOKUP(Tabla1[[#This Row],[EMPLEADO]],IS[[NÓMINA]:[INGENIERO]],2,0),"OTROS")</f>
        <v>OTROS</v>
      </c>
    </row>
    <row r="1032" spans="1:43" x14ac:dyDescent="0.25">
      <c r="A1032" t="s">
        <v>36</v>
      </c>
      <c r="B1032">
        <v>1</v>
      </c>
      <c r="C1032" t="s">
        <v>2126</v>
      </c>
      <c r="D1032" t="s">
        <v>38</v>
      </c>
      <c r="E1032" t="s">
        <v>237</v>
      </c>
      <c r="F1032" t="s">
        <v>2127</v>
      </c>
      <c r="G1032" s="17" t="s">
        <v>2128</v>
      </c>
      <c r="H1032" t="s">
        <v>484</v>
      </c>
      <c r="I1032" t="s">
        <v>43</v>
      </c>
      <c r="J1032" t="s">
        <v>8</v>
      </c>
      <c r="K1032" t="s">
        <v>2129</v>
      </c>
      <c r="L1032" t="s">
        <v>2130</v>
      </c>
      <c r="M1032" t="s">
        <v>94</v>
      </c>
      <c r="N1032">
        <v>0</v>
      </c>
      <c r="O1032" t="s">
        <v>47</v>
      </c>
      <c r="P1032">
        <v>36</v>
      </c>
      <c r="Q1032" t="s">
        <v>82</v>
      </c>
      <c r="R1032" t="s">
        <v>242</v>
      </c>
      <c r="S1032" t="s">
        <v>64</v>
      </c>
      <c r="T1032" t="s">
        <v>51</v>
      </c>
      <c r="U1032" t="s">
        <v>83</v>
      </c>
      <c r="V1032">
        <v>1.05</v>
      </c>
      <c r="W1032" s="1">
        <v>1433.25</v>
      </c>
      <c r="X1032">
        <v>1</v>
      </c>
      <c r="Y1032">
        <v>1.87</v>
      </c>
      <c r="Z1032">
        <v>5</v>
      </c>
      <c r="AA1032">
        <v>0.374</v>
      </c>
      <c r="AB1032" s="2">
        <v>0</v>
      </c>
      <c r="AC1032" s="1">
        <v>0</v>
      </c>
      <c r="AD1032" s="7">
        <v>43469</v>
      </c>
      <c r="AE1032" s="7">
        <v>43469</v>
      </c>
      <c r="AF1032">
        <v>0</v>
      </c>
      <c r="AG1032" t="s">
        <v>53</v>
      </c>
      <c r="AH1032" s="2">
        <v>0</v>
      </c>
      <c r="AI1032" s="1">
        <v>0</v>
      </c>
      <c r="AJ1032" s="1">
        <v>0</v>
      </c>
      <c r="AK1032" s="6" t="str">
        <f>+IF(Tabla1[[#This Row],[REQUEST_TY]]="SR MANTENIMIENTO CORRECTIVO", "EMERGENCIA", "OTROS")</f>
        <v>EMERGENCIA</v>
      </c>
      <c r="AL1032" s="6" t="str">
        <f>+_xlfn.IFS(Tabla1[[#This Row],[Veces obj]]&lt;=1,"0-1",Tabla1[[#This Row],[Veces obj]]&lt;=2,"1-2",Tabla1[[#This Row],[Veces obj]]&lt;=3,"2-3",TRUE,"&gt;3")</f>
        <v>0-1</v>
      </c>
      <c r="AM1032" s="6" t="str">
        <f>+_xlfn.IFS(MONTH(Tabla1[[#This Row],[MES]])&lt;=3,"Q1",MONTH(Tabla1[[#This Row],[MES]])&lt;=6,"Q2",MONTH(Tabla1[[#This Row],[MES]])&lt;=9,"Q3",TRUE,"Q4")</f>
        <v>Q1</v>
      </c>
      <c r="AN1032" t="str">
        <f>+IFERROR(VLOOKUP(Tabla1[[#This Row],[CUENTA]],CTAS[],2,0),"OTROS")</f>
        <v>OTROS</v>
      </c>
      <c r="AP1032" t="str">
        <f>+IFERROR(VLOOKUP(Tabla1[[#This Row],[EMPLEADO]],IS[],3,0),"OTROS")</f>
        <v>OTROS</v>
      </c>
      <c r="AQ1032" t="str">
        <f>+IFERROR(VLOOKUP(Tabla1[[#This Row],[EMPLEADO]],IS[[NÓMINA]:[INGENIERO]],2,0),"OTROS")</f>
        <v>OTROS</v>
      </c>
    </row>
    <row r="1033" spans="1:43" x14ac:dyDescent="0.25">
      <c r="A1033" t="s">
        <v>36</v>
      </c>
      <c r="B1033">
        <v>1</v>
      </c>
      <c r="C1033" t="s">
        <v>3500</v>
      </c>
      <c r="D1033" t="s">
        <v>3346</v>
      </c>
      <c r="E1033" t="s">
        <v>558</v>
      </c>
      <c r="F1033" t="s">
        <v>3501</v>
      </c>
      <c r="G1033" s="17" t="s">
        <v>3502</v>
      </c>
      <c r="H1033" t="s">
        <v>246</v>
      </c>
      <c r="I1033" t="s">
        <v>43</v>
      </c>
      <c r="J1033" t="s">
        <v>8</v>
      </c>
      <c r="K1033" t="s">
        <v>44</v>
      </c>
      <c r="L1033" t="s">
        <v>3503</v>
      </c>
      <c r="M1033" t="s">
        <v>3504</v>
      </c>
      <c r="N1033">
        <v>1</v>
      </c>
      <c r="O1033" t="s">
        <v>105</v>
      </c>
      <c r="P1033" t="s">
        <v>822</v>
      </c>
      <c r="Q1033" t="s">
        <v>48</v>
      </c>
      <c r="R1033" t="s">
        <v>95</v>
      </c>
      <c r="S1033" t="s">
        <v>64</v>
      </c>
      <c r="T1033" t="s">
        <v>51</v>
      </c>
      <c r="U1033" t="s">
        <v>96</v>
      </c>
      <c r="V1033">
        <v>1</v>
      </c>
      <c r="W1033" s="1">
        <v>0</v>
      </c>
      <c r="X1033">
        <v>0</v>
      </c>
      <c r="Y1033">
        <v>5</v>
      </c>
      <c r="Z1033">
        <v>5</v>
      </c>
      <c r="AA1033">
        <v>1</v>
      </c>
      <c r="AB1033" s="2">
        <v>0</v>
      </c>
      <c r="AC1033" s="1">
        <v>0</v>
      </c>
      <c r="AD1033" s="7">
        <v>43473</v>
      </c>
      <c r="AE1033" s="7">
        <v>43473</v>
      </c>
      <c r="AF1033">
        <v>0</v>
      </c>
      <c r="AG1033" t="s">
        <v>53</v>
      </c>
      <c r="AH1033" s="2">
        <v>0</v>
      </c>
      <c r="AI1033" s="1">
        <v>0</v>
      </c>
      <c r="AJ1033" s="1">
        <v>0</v>
      </c>
      <c r="AK1033" s="6" t="str">
        <f>+IF(Tabla1[[#This Row],[REQUEST_TY]]="SR MANTENIMIENTO CORRECTIVO", "EMERGENCIA", "OTROS")</f>
        <v>OTROS</v>
      </c>
      <c r="AL1033" s="6" t="str">
        <f>+_xlfn.IFS(Tabla1[[#This Row],[Veces obj]]&lt;=1,"0-1",Tabla1[[#This Row],[Veces obj]]&lt;=2,"1-2",Tabla1[[#This Row],[Veces obj]]&lt;=3,"2-3",TRUE,"&gt;3")</f>
        <v>0-1</v>
      </c>
      <c r="AM1033" s="6" t="str">
        <f>+_xlfn.IFS(MONTH(Tabla1[[#This Row],[MES]])&lt;=3,"Q1",MONTH(Tabla1[[#This Row],[MES]])&lt;=6,"Q2",MONTH(Tabla1[[#This Row],[MES]])&lt;=9,"Q3",TRUE,"Q4")</f>
        <v>Q1</v>
      </c>
      <c r="AN1033" t="str">
        <f>+IFERROR(VLOOKUP(Tabla1[[#This Row],[CUENTA]],CTAS[],2,0),"OTROS")</f>
        <v>OTROS</v>
      </c>
      <c r="AP1033" t="str">
        <f>+IFERROR(VLOOKUP(Tabla1[[#This Row],[EMPLEADO]],IS[],3,0),"OTROS")</f>
        <v>OTROS</v>
      </c>
      <c r="AQ1033" t="str">
        <f>+IFERROR(VLOOKUP(Tabla1[[#This Row],[EMPLEADO]],IS[[NÓMINA]:[INGENIERO]],2,0),"OTROS")</f>
        <v>OTROS</v>
      </c>
    </row>
    <row r="1034" spans="1:43" x14ac:dyDescent="0.25">
      <c r="A1034" t="s">
        <v>36</v>
      </c>
      <c r="B1034">
        <v>1</v>
      </c>
      <c r="C1034" t="s">
        <v>2135</v>
      </c>
      <c r="D1034" t="s">
        <v>38</v>
      </c>
      <c r="E1034" t="s">
        <v>2136</v>
      </c>
      <c r="F1034" t="s">
        <v>2137</v>
      </c>
      <c r="G1034" s="17" t="s">
        <v>2138</v>
      </c>
      <c r="H1034" t="s">
        <v>101</v>
      </c>
      <c r="I1034" t="s">
        <v>43</v>
      </c>
      <c r="J1034" t="s">
        <v>8</v>
      </c>
      <c r="K1034" t="s">
        <v>2139</v>
      </c>
      <c r="L1034" t="s">
        <v>2140</v>
      </c>
      <c r="M1034" t="s">
        <v>1269</v>
      </c>
      <c r="N1034">
        <v>0</v>
      </c>
      <c r="O1034" t="s">
        <v>105</v>
      </c>
      <c r="P1034">
        <v>40</v>
      </c>
      <c r="Q1034" t="s">
        <v>82</v>
      </c>
      <c r="R1034" t="s">
        <v>74</v>
      </c>
      <c r="S1034" t="s">
        <v>50</v>
      </c>
      <c r="T1034" t="s">
        <v>51</v>
      </c>
      <c r="U1034" t="s">
        <v>120</v>
      </c>
      <c r="V1034">
        <v>0.8</v>
      </c>
      <c r="W1034" s="1">
        <v>374.40000000000003</v>
      </c>
      <c r="X1034">
        <v>1</v>
      </c>
      <c r="Y1034">
        <v>1.87</v>
      </c>
      <c r="Z1034">
        <v>5</v>
      </c>
      <c r="AA1034">
        <v>0.374</v>
      </c>
      <c r="AB1034" s="2">
        <v>0</v>
      </c>
      <c r="AC1034" s="1">
        <v>0</v>
      </c>
      <c r="AD1034" s="7">
        <v>43481</v>
      </c>
      <c r="AE1034" s="7">
        <v>43481</v>
      </c>
      <c r="AF1034">
        <v>0</v>
      </c>
      <c r="AG1034" t="s">
        <v>53</v>
      </c>
      <c r="AH1034" s="2">
        <v>0</v>
      </c>
      <c r="AI1034" s="1">
        <v>0</v>
      </c>
      <c r="AJ1034" s="1">
        <v>0</v>
      </c>
      <c r="AK1034" s="6" t="str">
        <f>+IF(Tabla1[[#This Row],[REQUEST_TY]]="SR MANTENIMIENTO CORRECTIVO", "EMERGENCIA", "OTROS")</f>
        <v>EMERGENCIA</v>
      </c>
      <c r="AL1034" s="6" t="str">
        <f>+_xlfn.IFS(Tabla1[[#This Row],[Veces obj]]&lt;=1,"0-1",Tabla1[[#This Row],[Veces obj]]&lt;=2,"1-2",Tabla1[[#This Row],[Veces obj]]&lt;=3,"2-3",TRUE,"&gt;3")</f>
        <v>0-1</v>
      </c>
      <c r="AM1034" s="6" t="str">
        <f>+_xlfn.IFS(MONTH(Tabla1[[#This Row],[MES]])&lt;=3,"Q1",MONTH(Tabla1[[#This Row],[MES]])&lt;=6,"Q2",MONTH(Tabla1[[#This Row],[MES]])&lt;=9,"Q3",TRUE,"Q4")</f>
        <v>Q1</v>
      </c>
      <c r="AN1034" t="str">
        <f>+IFERROR(VLOOKUP(Tabla1[[#This Row],[CUENTA]],CTAS[],2,0),"OTROS")</f>
        <v>OTROS</v>
      </c>
      <c r="AP1034" t="str">
        <f>+IFERROR(VLOOKUP(Tabla1[[#This Row],[EMPLEADO]],IS[],3,0),"OTROS")</f>
        <v>OTROS</v>
      </c>
      <c r="AQ1034" t="str">
        <f>+IFERROR(VLOOKUP(Tabla1[[#This Row],[EMPLEADO]],IS[[NÓMINA]:[INGENIERO]],2,0),"OTROS")</f>
        <v>OTROS</v>
      </c>
    </row>
    <row r="1035" spans="1:43" x14ac:dyDescent="0.25">
      <c r="A1035" t="s">
        <v>4444</v>
      </c>
      <c r="B1035">
        <v>1</v>
      </c>
      <c r="C1035" t="s">
        <v>5088</v>
      </c>
      <c r="D1035" t="s">
        <v>38</v>
      </c>
      <c r="E1035" t="s">
        <v>789</v>
      </c>
      <c r="F1035" t="s">
        <v>5089</v>
      </c>
      <c r="G1035" s="17" t="s">
        <v>5090</v>
      </c>
      <c r="H1035" t="s">
        <v>79</v>
      </c>
      <c r="I1035" t="s">
        <v>43</v>
      </c>
      <c r="J1035" t="s">
        <v>8</v>
      </c>
      <c r="K1035" t="s">
        <v>1236</v>
      </c>
      <c r="L1035" t="s">
        <v>2603</v>
      </c>
      <c r="M1035" t="s">
        <v>1238</v>
      </c>
      <c r="N1035">
        <v>0</v>
      </c>
      <c r="O1035" t="s">
        <v>47</v>
      </c>
      <c r="P1035">
        <v>216</v>
      </c>
      <c r="Q1035" t="s">
        <v>48</v>
      </c>
      <c r="R1035" t="s">
        <v>242</v>
      </c>
      <c r="S1035" t="s">
        <v>64</v>
      </c>
      <c r="T1035" t="s">
        <v>51</v>
      </c>
      <c r="U1035" t="s">
        <v>96</v>
      </c>
      <c r="V1035">
        <v>1.1000000000000001</v>
      </c>
      <c r="W1035" s="1">
        <v>1501.5000000000002</v>
      </c>
      <c r="X1035">
        <v>1</v>
      </c>
      <c r="Y1035">
        <v>1.87</v>
      </c>
      <c r="Z1035">
        <v>5</v>
      </c>
      <c r="AA1035">
        <v>0.374</v>
      </c>
      <c r="AB1035" s="2">
        <v>0</v>
      </c>
      <c r="AC1035" s="1">
        <v>0</v>
      </c>
      <c r="AD1035" s="7">
        <v>43502</v>
      </c>
      <c r="AE1035" s="7">
        <v>43502</v>
      </c>
      <c r="AF1035">
        <v>0</v>
      </c>
      <c r="AG1035" t="s">
        <v>53</v>
      </c>
      <c r="AH1035" s="2">
        <v>0</v>
      </c>
      <c r="AI1035" s="1">
        <v>0</v>
      </c>
      <c r="AJ1035" s="1">
        <v>0</v>
      </c>
      <c r="AK1035" s="6" t="str">
        <f>+IF(Tabla1[[#This Row],[REQUEST_TY]]="SR MANTENIMIENTO CORRECTIVO", "EMERGENCIA", "OTROS")</f>
        <v>EMERGENCIA</v>
      </c>
      <c r="AL1035" s="6" t="str">
        <f>+_xlfn.IFS(Tabla1[[#This Row],[Veces obj]]&lt;=1,"0-1",Tabla1[[#This Row],[Veces obj]]&lt;=2,"1-2",Tabla1[[#This Row],[Veces obj]]&lt;=3,"2-3",TRUE,"&gt;3")</f>
        <v>0-1</v>
      </c>
      <c r="AM1035" s="6" t="str">
        <f>+_xlfn.IFS(MONTH(Tabla1[[#This Row],[MES]])&lt;=3,"Q1",MONTH(Tabla1[[#This Row],[MES]])&lt;=6,"Q2",MONTH(Tabla1[[#This Row],[MES]])&lt;=9,"Q3",TRUE,"Q4")</f>
        <v>Q1</v>
      </c>
      <c r="AN1035" t="str">
        <f>+IFERROR(VLOOKUP(Tabla1[[#This Row],[CUENTA]],CTAS[],2,0),"OTROS")</f>
        <v>OTROS</v>
      </c>
      <c r="AP1035" t="str">
        <f>+IFERROR(VLOOKUP(Tabla1[[#This Row],[EMPLEADO]],IS[],3,0),"OTROS")</f>
        <v>OTROS</v>
      </c>
      <c r="AQ1035" t="str">
        <f>+IFERROR(VLOOKUP(Tabla1[[#This Row],[EMPLEADO]],IS[[NÓMINA]:[INGENIERO]],2,0),"OTROS")</f>
        <v>OTROS</v>
      </c>
    </row>
    <row r="1036" spans="1:43" x14ac:dyDescent="0.25">
      <c r="A1036" t="s">
        <v>36</v>
      </c>
      <c r="B1036">
        <v>1</v>
      </c>
      <c r="C1036" t="s">
        <v>2141</v>
      </c>
      <c r="D1036" t="s">
        <v>38</v>
      </c>
      <c r="E1036" t="s">
        <v>332</v>
      </c>
      <c r="F1036" t="s">
        <v>2142</v>
      </c>
      <c r="G1036" s="17" t="s">
        <v>2143</v>
      </c>
      <c r="H1036" t="s">
        <v>646</v>
      </c>
      <c r="I1036" t="s">
        <v>43</v>
      </c>
      <c r="J1036" t="s">
        <v>8</v>
      </c>
      <c r="K1036" t="s">
        <v>102</v>
      </c>
      <c r="L1036" t="s">
        <v>477</v>
      </c>
      <c r="M1036" t="s">
        <v>358</v>
      </c>
      <c r="N1036">
        <v>0</v>
      </c>
      <c r="O1036" t="s">
        <v>47</v>
      </c>
      <c r="P1036">
        <v>8</v>
      </c>
      <c r="Q1036" t="s">
        <v>194</v>
      </c>
      <c r="R1036" t="s">
        <v>317</v>
      </c>
      <c r="S1036" t="s">
        <v>318</v>
      </c>
      <c r="T1036" t="s">
        <v>51</v>
      </c>
      <c r="U1036" t="s">
        <v>224</v>
      </c>
      <c r="V1036">
        <v>0.8</v>
      </c>
      <c r="W1036" s="1">
        <v>1258.4000000000003</v>
      </c>
      <c r="X1036">
        <v>1</v>
      </c>
      <c r="Y1036">
        <v>1.5</v>
      </c>
      <c r="Z1036">
        <v>4</v>
      </c>
      <c r="AA1036">
        <v>0.375</v>
      </c>
      <c r="AB1036" s="2">
        <v>0</v>
      </c>
      <c r="AC1036" s="1">
        <v>0</v>
      </c>
      <c r="AD1036" s="7">
        <v>43483</v>
      </c>
      <c r="AE1036" s="7">
        <v>43483</v>
      </c>
      <c r="AF1036">
        <v>0</v>
      </c>
      <c r="AG1036" t="s">
        <v>53</v>
      </c>
      <c r="AH1036" s="2">
        <v>0</v>
      </c>
      <c r="AI1036" s="1">
        <v>0</v>
      </c>
      <c r="AJ1036" s="1">
        <v>0</v>
      </c>
      <c r="AK1036" s="6" t="str">
        <f>+IF(Tabla1[[#This Row],[REQUEST_TY]]="SR MANTENIMIENTO CORRECTIVO", "EMERGENCIA", "OTROS")</f>
        <v>EMERGENCIA</v>
      </c>
      <c r="AL1036" s="6" t="str">
        <f>+_xlfn.IFS(Tabla1[[#This Row],[Veces obj]]&lt;=1,"0-1",Tabla1[[#This Row],[Veces obj]]&lt;=2,"1-2",Tabla1[[#This Row],[Veces obj]]&lt;=3,"2-3",TRUE,"&gt;3")</f>
        <v>0-1</v>
      </c>
      <c r="AM1036" s="6" t="str">
        <f>+_xlfn.IFS(MONTH(Tabla1[[#This Row],[MES]])&lt;=3,"Q1",MONTH(Tabla1[[#This Row],[MES]])&lt;=6,"Q2",MONTH(Tabla1[[#This Row],[MES]])&lt;=9,"Q3",TRUE,"Q4")</f>
        <v>Q1</v>
      </c>
      <c r="AN1036" t="str">
        <f>+IFERROR(VLOOKUP(Tabla1[[#This Row],[CUENTA]],CTAS[],2,0),"OTROS")</f>
        <v>OTROS</v>
      </c>
      <c r="AP1036" t="str">
        <f>+IFERROR(VLOOKUP(Tabla1[[#This Row],[EMPLEADO]],IS[],3,0),"OTROS")</f>
        <v>OTROS</v>
      </c>
      <c r="AQ1036" t="str">
        <f>+IFERROR(VLOOKUP(Tabla1[[#This Row],[EMPLEADO]],IS[[NÓMINA]:[INGENIERO]],2,0),"OTROS")</f>
        <v>OTROS</v>
      </c>
    </row>
    <row r="1037" spans="1:43" x14ac:dyDescent="0.25">
      <c r="A1037" t="s">
        <v>4444</v>
      </c>
      <c r="B1037">
        <v>1</v>
      </c>
      <c r="C1037" t="s">
        <v>4576</v>
      </c>
      <c r="D1037" t="s">
        <v>38</v>
      </c>
      <c r="E1037" t="s">
        <v>133</v>
      </c>
      <c r="F1037" t="s">
        <v>4577</v>
      </c>
      <c r="G1037" s="17" t="s">
        <v>4436</v>
      </c>
      <c r="H1037" t="s">
        <v>915</v>
      </c>
      <c r="I1037" t="s">
        <v>43</v>
      </c>
      <c r="J1037" t="s">
        <v>8</v>
      </c>
      <c r="K1037" t="s">
        <v>59</v>
      </c>
      <c r="L1037" t="s">
        <v>946</v>
      </c>
      <c r="M1037" t="s">
        <v>316</v>
      </c>
      <c r="N1037">
        <v>0</v>
      </c>
      <c r="O1037" t="s">
        <v>47</v>
      </c>
      <c r="P1037">
        <v>14</v>
      </c>
      <c r="Q1037" t="s">
        <v>194</v>
      </c>
      <c r="R1037" t="s">
        <v>138</v>
      </c>
      <c r="S1037" t="s">
        <v>139</v>
      </c>
      <c r="T1037" t="s">
        <v>51</v>
      </c>
      <c r="U1037" t="s">
        <v>224</v>
      </c>
      <c r="V1037">
        <v>0.8</v>
      </c>
      <c r="W1037" s="1">
        <v>1258.4000000000003</v>
      </c>
      <c r="X1037">
        <v>1</v>
      </c>
      <c r="Y1037">
        <v>1.5</v>
      </c>
      <c r="Z1037">
        <v>4</v>
      </c>
      <c r="AA1037">
        <v>0.375</v>
      </c>
      <c r="AB1037" s="2">
        <v>0</v>
      </c>
      <c r="AC1037" s="1">
        <v>0</v>
      </c>
      <c r="AD1037" s="7">
        <v>43517</v>
      </c>
      <c r="AE1037" s="7">
        <v>43517</v>
      </c>
      <c r="AF1037">
        <v>0</v>
      </c>
      <c r="AG1037" t="s">
        <v>53</v>
      </c>
      <c r="AH1037" s="2">
        <v>0</v>
      </c>
      <c r="AI1037" s="1">
        <v>0</v>
      </c>
      <c r="AJ1037" s="1">
        <v>0</v>
      </c>
      <c r="AK1037" s="6" t="str">
        <f>+IF(Tabla1[[#This Row],[REQUEST_TY]]="SR MANTENIMIENTO CORRECTIVO", "EMERGENCIA", "OTROS")</f>
        <v>EMERGENCIA</v>
      </c>
      <c r="AL1037" s="6" t="str">
        <f>+_xlfn.IFS(Tabla1[[#This Row],[Veces obj]]&lt;=1,"0-1",Tabla1[[#This Row],[Veces obj]]&lt;=2,"1-2",Tabla1[[#This Row],[Veces obj]]&lt;=3,"2-3",TRUE,"&gt;3")</f>
        <v>0-1</v>
      </c>
      <c r="AM1037" s="6" t="str">
        <f>+_xlfn.IFS(MONTH(Tabla1[[#This Row],[MES]])&lt;=3,"Q1",MONTH(Tabla1[[#This Row],[MES]])&lt;=6,"Q2",MONTH(Tabla1[[#This Row],[MES]])&lt;=9,"Q3",TRUE,"Q4")</f>
        <v>Q1</v>
      </c>
      <c r="AN1037" t="str">
        <f>+IFERROR(VLOOKUP(Tabla1[[#This Row],[CUENTA]],CTAS[],2,0),"OTROS")</f>
        <v>OTROS</v>
      </c>
      <c r="AP1037" t="str">
        <f>+IFERROR(VLOOKUP(Tabla1[[#This Row],[EMPLEADO]],IS[],3,0),"OTROS")</f>
        <v>OTROS</v>
      </c>
      <c r="AQ1037" t="str">
        <f>+IFERROR(VLOOKUP(Tabla1[[#This Row],[EMPLEADO]],IS[[NÓMINA]:[INGENIERO]],2,0),"OTROS")</f>
        <v>OTROS</v>
      </c>
    </row>
    <row r="1038" spans="1:43" x14ac:dyDescent="0.25">
      <c r="A1038" t="s">
        <v>4444</v>
      </c>
      <c r="B1038">
        <v>1</v>
      </c>
      <c r="C1038" t="s">
        <v>6189</v>
      </c>
      <c r="D1038" t="s">
        <v>38</v>
      </c>
      <c r="E1038" t="s">
        <v>217</v>
      </c>
      <c r="F1038" t="s">
        <v>6190</v>
      </c>
      <c r="G1038" s="17" t="s">
        <v>6191</v>
      </c>
      <c r="H1038" t="s">
        <v>213</v>
      </c>
      <c r="I1038" t="s">
        <v>43</v>
      </c>
      <c r="J1038" t="s">
        <v>8</v>
      </c>
      <c r="K1038" t="s">
        <v>59</v>
      </c>
      <c r="L1038" t="s">
        <v>2783</v>
      </c>
      <c r="M1038" t="s">
        <v>640</v>
      </c>
      <c r="N1038">
        <v>0</v>
      </c>
      <c r="O1038" t="s">
        <v>47</v>
      </c>
      <c r="P1038">
        <v>92</v>
      </c>
      <c r="Q1038" t="s">
        <v>48</v>
      </c>
      <c r="R1038" t="s">
        <v>223</v>
      </c>
      <c r="S1038" t="s">
        <v>139</v>
      </c>
      <c r="T1038" t="s">
        <v>51</v>
      </c>
      <c r="U1038" t="s">
        <v>353</v>
      </c>
      <c r="V1038">
        <v>1.1499999999999999</v>
      </c>
      <c r="W1038" s="1">
        <v>1808.95</v>
      </c>
      <c r="X1038">
        <v>1</v>
      </c>
      <c r="Y1038">
        <v>1.5</v>
      </c>
      <c r="Z1038">
        <v>4</v>
      </c>
      <c r="AA1038">
        <v>0.375</v>
      </c>
      <c r="AB1038" s="2">
        <v>0</v>
      </c>
      <c r="AC1038" s="1">
        <v>0</v>
      </c>
      <c r="AD1038" s="7">
        <v>43510</v>
      </c>
      <c r="AE1038" s="7">
        <v>43511</v>
      </c>
      <c r="AF1038">
        <v>1</v>
      </c>
      <c r="AG1038" t="s">
        <v>53</v>
      </c>
      <c r="AH1038" s="2">
        <v>0</v>
      </c>
      <c r="AI1038" s="1">
        <v>0</v>
      </c>
      <c r="AJ1038" s="1">
        <v>0</v>
      </c>
      <c r="AK1038" s="6" t="str">
        <f>+IF(Tabla1[[#This Row],[REQUEST_TY]]="SR MANTENIMIENTO CORRECTIVO", "EMERGENCIA", "OTROS")</f>
        <v>EMERGENCIA</v>
      </c>
      <c r="AL1038" s="6" t="str">
        <f>+_xlfn.IFS(Tabla1[[#This Row],[Veces obj]]&lt;=1,"0-1",Tabla1[[#This Row],[Veces obj]]&lt;=2,"1-2",Tabla1[[#This Row],[Veces obj]]&lt;=3,"2-3",TRUE,"&gt;3")</f>
        <v>0-1</v>
      </c>
      <c r="AM1038" s="6" t="str">
        <f>+_xlfn.IFS(MONTH(Tabla1[[#This Row],[MES]])&lt;=3,"Q1",MONTH(Tabla1[[#This Row],[MES]])&lt;=6,"Q2",MONTH(Tabla1[[#This Row],[MES]])&lt;=9,"Q3",TRUE,"Q4")</f>
        <v>Q1</v>
      </c>
      <c r="AN1038" t="str">
        <f>+IFERROR(VLOOKUP(Tabla1[[#This Row],[CUENTA]],CTAS[],2,0),"OTROS")</f>
        <v>OTROS</v>
      </c>
      <c r="AP1038" t="str">
        <f>+IFERROR(VLOOKUP(Tabla1[[#This Row],[EMPLEADO]],IS[],3,0),"OTROS")</f>
        <v>OTROS</v>
      </c>
      <c r="AQ1038" t="str">
        <f>+IFERROR(VLOOKUP(Tabla1[[#This Row],[EMPLEADO]],IS[[NÓMINA]:[INGENIERO]],2,0),"OTROS")</f>
        <v>OTROS</v>
      </c>
    </row>
    <row r="1039" spans="1:43" x14ac:dyDescent="0.25">
      <c r="A1039" t="s">
        <v>4444</v>
      </c>
      <c r="B1039">
        <v>1</v>
      </c>
      <c r="C1039" t="s">
        <v>6208</v>
      </c>
      <c r="D1039" t="s">
        <v>38</v>
      </c>
      <c r="E1039" t="s">
        <v>133</v>
      </c>
      <c r="F1039" t="s">
        <v>6209</v>
      </c>
      <c r="G1039" s="17" t="s">
        <v>212</v>
      </c>
      <c r="H1039" t="s">
        <v>213</v>
      </c>
      <c r="I1039" t="s">
        <v>43</v>
      </c>
      <c r="J1039" t="s">
        <v>8</v>
      </c>
      <c r="K1039" t="s">
        <v>59</v>
      </c>
      <c r="L1039" t="s">
        <v>214</v>
      </c>
      <c r="M1039" t="s">
        <v>215</v>
      </c>
      <c r="N1039">
        <v>0</v>
      </c>
      <c r="O1039" t="s">
        <v>47</v>
      </c>
      <c r="P1039">
        <v>33</v>
      </c>
      <c r="Q1039" t="s">
        <v>82</v>
      </c>
      <c r="R1039" t="s">
        <v>138</v>
      </c>
      <c r="S1039" t="s">
        <v>139</v>
      </c>
      <c r="T1039" t="s">
        <v>51</v>
      </c>
      <c r="U1039" t="s">
        <v>140</v>
      </c>
      <c r="V1039">
        <v>1.1000000000000001</v>
      </c>
      <c r="W1039" s="1">
        <v>1730.3000000000004</v>
      </c>
      <c r="X1039">
        <v>1</v>
      </c>
      <c r="Y1039">
        <v>1.5</v>
      </c>
      <c r="Z1039">
        <v>4</v>
      </c>
      <c r="AA1039">
        <v>0.375</v>
      </c>
      <c r="AB1039" s="2">
        <v>0</v>
      </c>
      <c r="AC1039" s="1">
        <v>0</v>
      </c>
      <c r="AD1039" s="7">
        <v>43511</v>
      </c>
      <c r="AE1039" s="7">
        <v>43511</v>
      </c>
      <c r="AF1039">
        <v>0</v>
      </c>
      <c r="AG1039" t="s">
        <v>53</v>
      </c>
      <c r="AH1039" s="2">
        <v>0</v>
      </c>
      <c r="AI1039" s="1">
        <v>0</v>
      </c>
      <c r="AJ1039" s="1">
        <v>0</v>
      </c>
      <c r="AK1039" s="6" t="str">
        <f>+IF(Tabla1[[#This Row],[REQUEST_TY]]="SR MANTENIMIENTO CORRECTIVO", "EMERGENCIA", "OTROS")</f>
        <v>EMERGENCIA</v>
      </c>
      <c r="AL1039" s="6" t="str">
        <f>+_xlfn.IFS(Tabla1[[#This Row],[Veces obj]]&lt;=1,"0-1",Tabla1[[#This Row],[Veces obj]]&lt;=2,"1-2",Tabla1[[#This Row],[Veces obj]]&lt;=3,"2-3",TRUE,"&gt;3")</f>
        <v>0-1</v>
      </c>
      <c r="AM1039" s="6" t="str">
        <f>+_xlfn.IFS(MONTH(Tabla1[[#This Row],[MES]])&lt;=3,"Q1",MONTH(Tabla1[[#This Row],[MES]])&lt;=6,"Q2",MONTH(Tabla1[[#This Row],[MES]])&lt;=9,"Q3",TRUE,"Q4")</f>
        <v>Q1</v>
      </c>
      <c r="AN1039" t="str">
        <f>+IFERROR(VLOOKUP(Tabla1[[#This Row],[CUENTA]],CTAS[],2,0),"OTROS")</f>
        <v>OTROS</v>
      </c>
      <c r="AP1039" t="str">
        <f>+IFERROR(VLOOKUP(Tabla1[[#This Row],[EMPLEADO]],IS[],3,0),"OTROS")</f>
        <v>OTROS</v>
      </c>
      <c r="AQ1039" t="str">
        <f>+IFERROR(VLOOKUP(Tabla1[[#This Row],[EMPLEADO]],IS[[NÓMINA]:[INGENIERO]],2,0),"OTROS")</f>
        <v>OTROS</v>
      </c>
    </row>
    <row r="1040" spans="1:43" x14ac:dyDescent="0.25">
      <c r="A1040" t="s">
        <v>4444</v>
      </c>
      <c r="B1040">
        <v>1</v>
      </c>
      <c r="C1040" t="s">
        <v>6998</v>
      </c>
      <c r="D1040" t="s">
        <v>38</v>
      </c>
      <c r="E1040" t="s">
        <v>332</v>
      </c>
      <c r="F1040" t="s">
        <v>6999</v>
      </c>
      <c r="G1040" s="17" t="s">
        <v>7000</v>
      </c>
      <c r="H1040" t="s">
        <v>915</v>
      </c>
      <c r="I1040" t="s">
        <v>43</v>
      </c>
      <c r="J1040" t="s">
        <v>8</v>
      </c>
      <c r="K1040" t="s">
        <v>102</v>
      </c>
      <c r="L1040" t="s">
        <v>718</v>
      </c>
      <c r="M1040" t="s">
        <v>46</v>
      </c>
      <c r="N1040">
        <v>0</v>
      </c>
      <c r="O1040" t="s">
        <v>47</v>
      </c>
      <c r="P1040">
        <v>116</v>
      </c>
      <c r="Q1040" t="s">
        <v>48</v>
      </c>
      <c r="R1040" t="s">
        <v>317</v>
      </c>
      <c r="S1040" t="s">
        <v>318</v>
      </c>
      <c r="T1040" t="s">
        <v>51</v>
      </c>
      <c r="U1040" t="s">
        <v>353</v>
      </c>
      <c r="V1040">
        <v>1.1499999999999999</v>
      </c>
      <c r="W1040" s="1">
        <v>1808.95</v>
      </c>
      <c r="X1040">
        <v>1</v>
      </c>
      <c r="Y1040">
        <v>1.5</v>
      </c>
      <c r="Z1040">
        <v>4</v>
      </c>
      <c r="AA1040">
        <v>0.375</v>
      </c>
      <c r="AB1040" s="2">
        <v>0</v>
      </c>
      <c r="AC1040" s="1">
        <v>0</v>
      </c>
      <c r="AD1040" s="7">
        <v>43521</v>
      </c>
      <c r="AE1040" s="7">
        <v>43521</v>
      </c>
      <c r="AF1040">
        <v>0</v>
      </c>
      <c r="AG1040" t="s">
        <v>53</v>
      </c>
      <c r="AH1040" s="2">
        <v>0</v>
      </c>
      <c r="AI1040" s="1">
        <v>0</v>
      </c>
      <c r="AJ1040" s="1">
        <v>0</v>
      </c>
      <c r="AK1040" s="6" t="str">
        <f>+IF(Tabla1[[#This Row],[REQUEST_TY]]="SR MANTENIMIENTO CORRECTIVO", "EMERGENCIA", "OTROS")</f>
        <v>EMERGENCIA</v>
      </c>
      <c r="AL1040" s="6" t="str">
        <f>+_xlfn.IFS(Tabla1[[#This Row],[Veces obj]]&lt;=1,"0-1",Tabla1[[#This Row],[Veces obj]]&lt;=2,"1-2",Tabla1[[#This Row],[Veces obj]]&lt;=3,"2-3",TRUE,"&gt;3")</f>
        <v>0-1</v>
      </c>
      <c r="AM1040" s="6" t="str">
        <f>+_xlfn.IFS(MONTH(Tabla1[[#This Row],[MES]])&lt;=3,"Q1",MONTH(Tabla1[[#This Row],[MES]])&lt;=6,"Q2",MONTH(Tabla1[[#This Row],[MES]])&lt;=9,"Q3",TRUE,"Q4")</f>
        <v>Q1</v>
      </c>
      <c r="AN1040" t="str">
        <f>+IFERROR(VLOOKUP(Tabla1[[#This Row],[CUENTA]],CTAS[],2,0),"OTROS")</f>
        <v>OTROS</v>
      </c>
      <c r="AP1040" t="str">
        <f>+IFERROR(VLOOKUP(Tabla1[[#This Row],[EMPLEADO]],IS[],3,0),"OTROS")</f>
        <v>OTROS</v>
      </c>
      <c r="AQ1040" t="str">
        <f>+IFERROR(VLOOKUP(Tabla1[[#This Row],[EMPLEADO]],IS[[NÓMINA]:[INGENIERO]],2,0),"OTROS")</f>
        <v>OTROS</v>
      </c>
    </row>
    <row r="1041" spans="1:43" x14ac:dyDescent="0.25">
      <c r="A1041" t="s">
        <v>36</v>
      </c>
      <c r="B1041">
        <v>1</v>
      </c>
      <c r="C1041" t="s">
        <v>2144</v>
      </c>
      <c r="D1041" t="s">
        <v>38</v>
      </c>
      <c r="E1041" t="s">
        <v>39</v>
      </c>
      <c r="F1041" t="s">
        <v>2145</v>
      </c>
      <c r="G1041" s="17" t="s">
        <v>2027</v>
      </c>
      <c r="H1041" t="s">
        <v>58</v>
      </c>
      <c r="I1041" t="s">
        <v>43</v>
      </c>
      <c r="J1041" t="s">
        <v>8</v>
      </c>
      <c r="K1041" t="s">
        <v>2028</v>
      </c>
      <c r="L1041" t="s">
        <v>2029</v>
      </c>
      <c r="M1041" t="s">
        <v>736</v>
      </c>
      <c r="N1041">
        <v>0</v>
      </c>
      <c r="O1041" t="s">
        <v>47</v>
      </c>
      <c r="P1041">
        <v>2590</v>
      </c>
      <c r="Q1041" t="s">
        <v>48</v>
      </c>
      <c r="R1041" t="s">
        <v>49</v>
      </c>
      <c r="S1041" t="s">
        <v>50</v>
      </c>
      <c r="T1041" t="s">
        <v>51</v>
      </c>
      <c r="U1041" t="s">
        <v>52</v>
      </c>
      <c r="V1041">
        <v>1.05</v>
      </c>
      <c r="W1041" s="1">
        <v>750.75000000000011</v>
      </c>
      <c r="X1041">
        <v>1</v>
      </c>
      <c r="Y1041">
        <v>1.88</v>
      </c>
      <c r="Z1041">
        <v>5</v>
      </c>
      <c r="AA1041">
        <v>0.376</v>
      </c>
      <c r="AB1041" s="2">
        <v>0</v>
      </c>
      <c r="AC1041" s="1">
        <v>0</v>
      </c>
      <c r="AD1041" s="7">
        <v>43468</v>
      </c>
      <c r="AE1041" s="7">
        <v>43468</v>
      </c>
      <c r="AF1041">
        <v>0</v>
      </c>
      <c r="AG1041" t="s">
        <v>53</v>
      </c>
      <c r="AH1041" s="2">
        <v>0</v>
      </c>
      <c r="AI1041" s="1">
        <v>0</v>
      </c>
      <c r="AJ1041" s="1">
        <v>0</v>
      </c>
      <c r="AK1041" s="6" t="str">
        <f>+IF(Tabla1[[#This Row],[REQUEST_TY]]="SR MANTENIMIENTO CORRECTIVO", "EMERGENCIA", "OTROS")</f>
        <v>EMERGENCIA</v>
      </c>
      <c r="AL1041" s="6" t="str">
        <f>+_xlfn.IFS(Tabla1[[#This Row],[Veces obj]]&lt;=1,"0-1",Tabla1[[#This Row],[Veces obj]]&lt;=2,"1-2",Tabla1[[#This Row],[Veces obj]]&lt;=3,"2-3",TRUE,"&gt;3")</f>
        <v>0-1</v>
      </c>
      <c r="AM1041" s="6" t="str">
        <f>+_xlfn.IFS(MONTH(Tabla1[[#This Row],[MES]])&lt;=3,"Q1",MONTH(Tabla1[[#This Row],[MES]])&lt;=6,"Q2",MONTH(Tabla1[[#This Row],[MES]])&lt;=9,"Q3",TRUE,"Q4")</f>
        <v>Q1</v>
      </c>
      <c r="AN1041" t="str">
        <f>+IFERROR(VLOOKUP(Tabla1[[#This Row],[CUENTA]],CTAS[],2,0),"OTROS")</f>
        <v>OTROS</v>
      </c>
      <c r="AP1041" t="str">
        <f>+IFERROR(VLOOKUP(Tabla1[[#This Row],[EMPLEADO]],IS[],3,0),"OTROS")</f>
        <v>OTROS</v>
      </c>
      <c r="AQ1041" t="str">
        <f>+IFERROR(VLOOKUP(Tabla1[[#This Row],[EMPLEADO]],IS[[NÓMINA]:[INGENIERO]],2,0),"OTROS")</f>
        <v>OTROS</v>
      </c>
    </row>
    <row r="1042" spans="1:43" x14ac:dyDescent="0.25">
      <c r="A1042" t="s">
        <v>36</v>
      </c>
      <c r="B1042">
        <v>1</v>
      </c>
      <c r="C1042" t="s">
        <v>2146</v>
      </c>
      <c r="D1042" t="s">
        <v>38</v>
      </c>
      <c r="E1042" t="s">
        <v>613</v>
      </c>
      <c r="F1042" t="s">
        <v>2147</v>
      </c>
      <c r="G1042" s="17" t="s">
        <v>2148</v>
      </c>
      <c r="H1042" t="s">
        <v>308</v>
      </c>
      <c r="I1042" t="s">
        <v>43</v>
      </c>
      <c r="J1042" t="s">
        <v>8</v>
      </c>
      <c r="K1042" t="s">
        <v>144</v>
      </c>
      <c r="L1042" t="s">
        <v>616</v>
      </c>
      <c r="M1042" t="s">
        <v>46</v>
      </c>
      <c r="N1042">
        <v>0</v>
      </c>
      <c r="O1042" t="s">
        <v>47</v>
      </c>
      <c r="P1042">
        <v>493</v>
      </c>
      <c r="Q1042" t="s">
        <v>48</v>
      </c>
      <c r="R1042" t="s">
        <v>235</v>
      </c>
      <c r="S1042" t="s">
        <v>50</v>
      </c>
      <c r="T1042" t="s">
        <v>51</v>
      </c>
      <c r="U1042" t="s">
        <v>52</v>
      </c>
      <c r="V1042">
        <v>1.05</v>
      </c>
      <c r="W1042" s="1">
        <v>750.75000000000011</v>
      </c>
      <c r="X1042">
        <v>1</v>
      </c>
      <c r="Y1042">
        <v>1.88</v>
      </c>
      <c r="Z1042">
        <v>5</v>
      </c>
      <c r="AA1042">
        <v>0.376</v>
      </c>
      <c r="AB1042" s="2">
        <v>0</v>
      </c>
      <c r="AC1042" s="1">
        <v>0</v>
      </c>
      <c r="AD1042" s="7">
        <v>43472</v>
      </c>
      <c r="AE1042" s="7">
        <v>43472</v>
      </c>
      <c r="AF1042">
        <v>0</v>
      </c>
      <c r="AG1042" t="s">
        <v>53</v>
      </c>
      <c r="AH1042" s="2">
        <v>0</v>
      </c>
      <c r="AI1042" s="1">
        <v>0</v>
      </c>
      <c r="AJ1042" s="1">
        <v>0</v>
      </c>
      <c r="AK1042" s="6" t="str">
        <f>+IF(Tabla1[[#This Row],[REQUEST_TY]]="SR MANTENIMIENTO CORRECTIVO", "EMERGENCIA", "OTROS")</f>
        <v>EMERGENCIA</v>
      </c>
      <c r="AL1042" s="6" t="str">
        <f>+_xlfn.IFS(Tabla1[[#This Row],[Veces obj]]&lt;=1,"0-1",Tabla1[[#This Row],[Veces obj]]&lt;=2,"1-2",Tabla1[[#This Row],[Veces obj]]&lt;=3,"2-3",TRUE,"&gt;3")</f>
        <v>0-1</v>
      </c>
      <c r="AM1042" s="6" t="str">
        <f>+_xlfn.IFS(MONTH(Tabla1[[#This Row],[MES]])&lt;=3,"Q1",MONTH(Tabla1[[#This Row],[MES]])&lt;=6,"Q2",MONTH(Tabla1[[#This Row],[MES]])&lt;=9,"Q3",TRUE,"Q4")</f>
        <v>Q1</v>
      </c>
      <c r="AN1042" t="str">
        <f>+IFERROR(VLOOKUP(Tabla1[[#This Row],[CUENTA]],CTAS[],2,0),"OTROS")</f>
        <v>OTROS</v>
      </c>
      <c r="AP1042" t="str">
        <f>+IFERROR(VLOOKUP(Tabla1[[#This Row],[EMPLEADO]],IS[],3,0),"OTROS")</f>
        <v>OTROS</v>
      </c>
      <c r="AQ1042" t="str">
        <f>+IFERROR(VLOOKUP(Tabla1[[#This Row],[EMPLEADO]],IS[[NÓMINA]:[INGENIERO]],2,0),"OTROS")</f>
        <v>OTROS</v>
      </c>
    </row>
    <row r="1043" spans="1:43" x14ac:dyDescent="0.25">
      <c r="A1043" t="s">
        <v>4444</v>
      </c>
      <c r="B1043">
        <v>1</v>
      </c>
      <c r="C1043" t="s">
        <v>6617</v>
      </c>
      <c r="D1043" t="s">
        <v>38</v>
      </c>
      <c r="E1043" t="s">
        <v>401</v>
      </c>
      <c r="F1043" t="s">
        <v>6618</v>
      </c>
      <c r="G1043" s="17" t="s">
        <v>6619</v>
      </c>
      <c r="H1043" t="s">
        <v>297</v>
      </c>
      <c r="I1043" t="s">
        <v>43</v>
      </c>
      <c r="J1043" t="s">
        <v>8</v>
      </c>
      <c r="K1043" t="s">
        <v>404</v>
      </c>
      <c r="L1043" t="s">
        <v>405</v>
      </c>
      <c r="M1043" t="s">
        <v>94</v>
      </c>
      <c r="N1043">
        <v>0</v>
      </c>
      <c r="O1043" t="s">
        <v>47</v>
      </c>
      <c r="P1043">
        <v>103</v>
      </c>
      <c r="Q1043" t="s">
        <v>48</v>
      </c>
      <c r="R1043" t="s">
        <v>153</v>
      </c>
      <c r="S1043" t="s">
        <v>50</v>
      </c>
      <c r="T1043" t="s">
        <v>51</v>
      </c>
      <c r="U1043" t="s">
        <v>52</v>
      </c>
      <c r="V1043">
        <v>1.05</v>
      </c>
      <c r="W1043" s="1">
        <v>750.75000000000011</v>
      </c>
      <c r="X1043">
        <v>1</v>
      </c>
      <c r="Y1043">
        <v>1.45</v>
      </c>
      <c r="Z1043">
        <v>5</v>
      </c>
      <c r="AA1043">
        <v>0.28999999999999998</v>
      </c>
      <c r="AB1043" s="2">
        <v>0</v>
      </c>
      <c r="AC1043" s="1">
        <v>0</v>
      </c>
      <c r="AD1043" s="7">
        <v>43515</v>
      </c>
      <c r="AE1043" s="7">
        <v>43515</v>
      </c>
      <c r="AF1043">
        <v>0</v>
      </c>
      <c r="AG1043" t="s">
        <v>53</v>
      </c>
      <c r="AH1043" s="2">
        <v>0</v>
      </c>
      <c r="AI1043" s="1">
        <v>0</v>
      </c>
      <c r="AJ1043" s="1">
        <v>0</v>
      </c>
      <c r="AK1043" s="6" t="str">
        <f>+IF(Tabla1[[#This Row],[REQUEST_TY]]="SR MANTENIMIENTO CORRECTIVO", "EMERGENCIA", "OTROS")</f>
        <v>EMERGENCIA</v>
      </c>
      <c r="AL1043" s="6" t="str">
        <f>+_xlfn.IFS(Tabla1[[#This Row],[Veces obj]]&lt;=1,"0-1",Tabla1[[#This Row],[Veces obj]]&lt;=2,"1-2",Tabla1[[#This Row],[Veces obj]]&lt;=3,"2-3",TRUE,"&gt;3")</f>
        <v>0-1</v>
      </c>
      <c r="AM1043" s="6" t="str">
        <f>+_xlfn.IFS(MONTH(Tabla1[[#This Row],[MES]])&lt;=3,"Q1",MONTH(Tabla1[[#This Row],[MES]])&lt;=6,"Q2",MONTH(Tabla1[[#This Row],[MES]])&lt;=9,"Q3",TRUE,"Q4")</f>
        <v>Q1</v>
      </c>
      <c r="AN1043" t="str">
        <f>+IFERROR(VLOOKUP(Tabla1[[#This Row],[CUENTA]],CTAS[],2,0),"OTROS")</f>
        <v>OTROS</v>
      </c>
      <c r="AO1043">
        <v>1</v>
      </c>
      <c r="AP1043" t="str">
        <f>+IFERROR(VLOOKUP(Tabla1[[#This Row],[EMPLEADO]],IS[],3,0),"OTROS")</f>
        <v>JUAREZ</v>
      </c>
      <c r="AQ1043" t="str">
        <f>+IFERROR(VLOOKUP(Tabla1[[#This Row],[EMPLEADO]],IS[[NÓMINA]:[INGENIERO]],2,0),"OTROS")</f>
        <v>ALFREDO TORRES</v>
      </c>
    </row>
    <row r="1044" spans="1:43" x14ac:dyDescent="0.25">
      <c r="A1044" t="s">
        <v>4444</v>
      </c>
      <c r="B1044">
        <v>1</v>
      </c>
      <c r="C1044" t="s">
        <v>5384</v>
      </c>
      <c r="D1044" t="s">
        <v>38</v>
      </c>
      <c r="E1044" t="s">
        <v>1784</v>
      </c>
      <c r="F1044" t="s">
        <v>5385</v>
      </c>
      <c r="G1044" s="17" t="s">
        <v>4288</v>
      </c>
      <c r="H1044" t="s">
        <v>106</v>
      </c>
      <c r="I1044" t="s">
        <v>43</v>
      </c>
      <c r="J1044" t="s">
        <v>8</v>
      </c>
      <c r="K1044" t="s">
        <v>4289</v>
      </c>
      <c r="L1044" t="s">
        <v>4290</v>
      </c>
      <c r="M1044" t="s">
        <v>310</v>
      </c>
      <c r="N1044">
        <v>0</v>
      </c>
      <c r="O1044" t="s">
        <v>47</v>
      </c>
      <c r="P1044">
        <v>30</v>
      </c>
      <c r="Q1044" t="s">
        <v>62</v>
      </c>
      <c r="R1044" t="s">
        <v>1789</v>
      </c>
      <c r="S1044" t="s">
        <v>110</v>
      </c>
      <c r="T1044" t="s">
        <v>51</v>
      </c>
      <c r="U1044" t="s">
        <v>363</v>
      </c>
      <c r="V1044">
        <v>1.1000000000000001</v>
      </c>
      <c r="W1044" s="1">
        <v>2359.5</v>
      </c>
      <c r="X1044">
        <v>1</v>
      </c>
      <c r="Y1044">
        <v>1.1299999999999999</v>
      </c>
      <c r="Z1044">
        <v>3</v>
      </c>
      <c r="AA1044">
        <v>0.37666666666666665</v>
      </c>
      <c r="AB1044" s="2">
        <v>0</v>
      </c>
      <c r="AC1044" s="1">
        <v>0</v>
      </c>
      <c r="AD1044" s="7">
        <v>43518</v>
      </c>
      <c r="AE1044" s="7">
        <v>43518</v>
      </c>
      <c r="AF1044">
        <v>0</v>
      </c>
      <c r="AG1044" t="s">
        <v>53</v>
      </c>
      <c r="AH1044" s="2">
        <v>0</v>
      </c>
      <c r="AI1044" s="1">
        <v>0</v>
      </c>
      <c r="AJ1044" s="1">
        <v>0</v>
      </c>
      <c r="AK1044" s="6" t="str">
        <f>+IF(Tabla1[[#This Row],[REQUEST_TY]]="SR MANTENIMIENTO CORRECTIVO", "EMERGENCIA", "OTROS")</f>
        <v>EMERGENCIA</v>
      </c>
      <c r="AL1044" s="6" t="str">
        <f>+_xlfn.IFS(Tabla1[[#This Row],[Veces obj]]&lt;=1,"0-1",Tabla1[[#This Row],[Veces obj]]&lt;=2,"1-2",Tabla1[[#This Row],[Veces obj]]&lt;=3,"2-3",TRUE,"&gt;3")</f>
        <v>0-1</v>
      </c>
      <c r="AM1044" s="6" t="str">
        <f>+_xlfn.IFS(MONTH(Tabla1[[#This Row],[MES]])&lt;=3,"Q1",MONTH(Tabla1[[#This Row],[MES]])&lt;=6,"Q2",MONTH(Tabla1[[#This Row],[MES]])&lt;=9,"Q3",TRUE,"Q4")</f>
        <v>Q1</v>
      </c>
      <c r="AN1044" t="str">
        <f>+IFERROR(VLOOKUP(Tabla1[[#This Row],[CUENTA]],CTAS[],2,0),"OTROS")</f>
        <v>OTROS</v>
      </c>
      <c r="AP1044" t="str">
        <f>+IFERROR(VLOOKUP(Tabla1[[#This Row],[EMPLEADO]],IS[],3,0),"OTROS")</f>
        <v>OTROS</v>
      </c>
      <c r="AQ1044" t="str">
        <f>+IFERROR(VLOOKUP(Tabla1[[#This Row],[EMPLEADO]],IS[[NÓMINA]:[INGENIERO]],2,0),"OTROS")</f>
        <v>OTROS</v>
      </c>
    </row>
    <row r="1045" spans="1:43" x14ac:dyDescent="0.25">
      <c r="A1045" t="s">
        <v>36</v>
      </c>
      <c r="B1045">
        <v>1</v>
      </c>
      <c r="C1045" t="s">
        <v>2149</v>
      </c>
      <c r="D1045" t="s">
        <v>38</v>
      </c>
      <c r="E1045" t="s">
        <v>55</v>
      </c>
      <c r="F1045" t="s">
        <v>2150</v>
      </c>
      <c r="G1045" s="17" t="s">
        <v>57</v>
      </c>
      <c r="H1045" t="s">
        <v>1052</v>
      </c>
      <c r="I1045" t="s">
        <v>43</v>
      </c>
      <c r="J1045" t="s">
        <v>8</v>
      </c>
      <c r="K1045" t="s">
        <v>59</v>
      </c>
      <c r="L1045" t="s">
        <v>60</v>
      </c>
      <c r="M1045" t="s">
        <v>61</v>
      </c>
      <c r="N1045">
        <v>0</v>
      </c>
      <c r="O1045" t="s">
        <v>47</v>
      </c>
      <c r="P1045">
        <v>14</v>
      </c>
      <c r="Q1045" t="s">
        <v>194</v>
      </c>
      <c r="R1045" t="s">
        <v>63</v>
      </c>
      <c r="S1045" t="s">
        <v>64</v>
      </c>
      <c r="T1045" t="s">
        <v>51</v>
      </c>
      <c r="U1045" t="s">
        <v>195</v>
      </c>
      <c r="V1045">
        <v>0.6</v>
      </c>
      <c r="W1045" s="1">
        <v>819</v>
      </c>
      <c r="X1045">
        <v>1</v>
      </c>
      <c r="Y1045">
        <v>1.9</v>
      </c>
      <c r="Z1045">
        <v>5</v>
      </c>
      <c r="AA1045">
        <v>0.38</v>
      </c>
      <c r="AB1045" s="2">
        <v>0</v>
      </c>
      <c r="AC1045" s="1">
        <v>0</v>
      </c>
      <c r="AD1045" s="7">
        <v>43480</v>
      </c>
      <c r="AE1045" s="7">
        <v>43481</v>
      </c>
      <c r="AF1045">
        <v>1</v>
      </c>
      <c r="AG1045" t="s">
        <v>53</v>
      </c>
      <c r="AH1045" s="2">
        <v>0</v>
      </c>
      <c r="AI1045" s="1">
        <v>0</v>
      </c>
      <c r="AJ1045" s="1">
        <v>0</v>
      </c>
      <c r="AK1045" s="6" t="str">
        <f>+IF(Tabla1[[#This Row],[REQUEST_TY]]="SR MANTENIMIENTO CORRECTIVO", "EMERGENCIA", "OTROS")</f>
        <v>EMERGENCIA</v>
      </c>
      <c r="AL1045" s="6" t="str">
        <f>+_xlfn.IFS(Tabla1[[#This Row],[Veces obj]]&lt;=1,"0-1",Tabla1[[#This Row],[Veces obj]]&lt;=2,"1-2",Tabla1[[#This Row],[Veces obj]]&lt;=3,"2-3",TRUE,"&gt;3")</f>
        <v>0-1</v>
      </c>
      <c r="AM1045" s="6" t="str">
        <f>+_xlfn.IFS(MONTH(Tabla1[[#This Row],[MES]])&lt;=3,"Q1",MONTH(Tabla1[[#This Row],[MES]])&lt;=6,"Q2",MONTH(Tabla1[[#This Row],[MES]])&lt;=9,"Q3",TRUE,"Q4")</f>
        <v>Q1</v>
      </c>
      <c r="AN1045" t="str">
        <f>+IFERROR(VLOOKUP(Tabla1[[#This Row],[CUENTA]],CTAS[],2,0),"OTROS")</f>
        <v>OTROS</v>
      </c>
      <c r="AP1045" t="str">
        <f>+IFERROR(VLOOKUP(Tabla1[[#This Row],[EMPLEADO]],IS[],3,0),"OTROS")</f>
        <v>OTROS</v>
      </c>
      <c r="AQ1045" t="str">
        <f>+IFERROR(VLOOKUP(Tabla1[[#This Row],[EMPLEADO]],IS[[NÓMINA]:[INGENIERO]],2,0),"OTROS")</f>
        <v>OTROS</v>
      </c>
    </row>
    <row r="1046" spans="1:43" x14ac:dyDescent="0.25">
      <c r="A1046" t="s">
        <v>4444</v>
      </c>
      <c r="B1046">
        <v>1</v>
      </c>
      <c r="C1046" t="s">
        <v>5917</v>
      </c>
      <c r="D1046" t="s">
        <v>38</v>
      </c>
      <c r="E1046" t="s">
        <v>464</v>
      </c>
      <c r="F1046" t="s">
        <v>5918</v>
      </c>
      <c r="G1046" s="17" t="s">
        <v>1579</v>
      </c>
      <c r="H1046" t="s">
        <v>297</v>
      </c>
      <c r="I1046" t="s">
        <v>43</v>
      </c>
      <c r="J1046" t="s">
        <v>8</v>
      </c>
      <c r="K1046" t="s">
        <v>151</v>
      </c>
      <c r="L1046" t="s">
        <v>1420</v>
      </c>
      <c r="M1046" t="s">
        <v>1421</v>
      </c>
      <c r="N1046">
        <v>0</v>
      </c>
      <c r="O1046" t="s">
        <v>47</v>
      </c>
      <c r="P1046">
        <v>5</v>
      </c>
      <c r="Q1046" t="s">
        <v>207</v>
      </c>
      <c r="R1046" t="s">
        <v>242</v>
      </c>
      <c r="S1046" t="s">
        <v>64</v>
      </c>
      <c r="T1046" t="s">
        <v>51</v>
      </c>
      <c r="U1046" t="s">
        <v>209</v>
      </c>
      <c r="V1046">
        <v>0</v>
      </c>
      <c r="W1046" s="1">
        <v>0</v>
      </c>
      <c r="X1046">
        <v>1</v>
      </c>
      <c r="Y1046">
        <v>1.78</v>
      </c>
      <c r="Z1046">
        <v>5</v>
      </c>
      <c r="AA1046">
        <v>0.35599999999999998</v>
      </c>
      <c r="AB1046" s="2">
        <v>0</v>
      </c>
      <c r="AC1046" s="1">
        <v>0</v>
      </c>
      <c r="AD1046" s="7">
        <v>43509</v>
      </c>
      <c r="AE1046" s="7">
        <v>43509</v>
      </c>
      <c r="AF1046">
        <v>0</v>
      </c>
      <c r="AG1046" t="s">
        <v>53</v>
      </c>
      <c r="AH1046" s="2">
        <v>0</v>
      </c>
      <c r="AI1046" s="1">
        <v>0</v>
      </c>
      <c r="AJ1046" s="1">
        <v>0</v>
      </c>
      <c r="AK1046" s="6" t="str">
        <f>+IF(Tabla1[[#This Row],[REQUEST_TY]]="SR MANTENIMIENTO CORRECTIVO", "EMERGENCIA", "OTROS")</f>
        <v>EMERGENCIA</v>
      </c>
      <c r="AL1046" s="6" t="str">
        <f>+_xlfn.IFS(Tabla1[[#This Row],[Veces obj]]&lt;=1,"0-1",Tabla1[[#This Row],[Veces obj]]&lt;=2,"1-2",Tabla1[[#This Row],[Veces obj]]&lt;=3,"2-3",TRUE,"&gt;3")</f>
        <v>0-1</v>
      </c>
      <c r="AM1046" s="6" t="str">
        <f>+_xlfn.IFS(MONTH(Tabla1[[#This Row],[MES]])&lt;=3,"Q1",MONTH(Tabla1[[#This Row],[MES]])&lt;=6,"Q2",MONTH(Tabla1[[#This Row],[MES]])&lt;=9,"Q3",TRUE,"Q4")</f>
        <v>Q1</v>
      </c>
      <c r="AN1046" t="str">
        <f>+IFERROR(VLOOKUP(Tabla1[[#This Row],[CUENTA]],CTAS[],2,0),"OTROS")</f>
        <v>HONEYWELL</v>
      </c>
      <c r="AO1046">
        <v>1</v>
      </c>
      <c r="AP1046" t="str">
        <f>+IFERROR(VLOOKUP(Tabla1[[#This Row],[EMPLEADO]],IS[],3,0),"OTROS")</f>
        <v>JUAREZ</v>
      </c>
      <c r="AQ1046" t="str">
        <f>+IFERROR(VLOOKUP(Tabla1[[#This Row],[EMPLEADO]],IS[[NÓMINA]:[INGENIERO]],2,0),"OTROS")</f>
        <v>ALFREDO TORRES</v>
      </c>
    </row>
    <row r="1047" spans="1:43" x14ac:dyDescent="0.25">
      <c r="A1047" t="s">
        <v>36</v>
      </c>
      <c r="B1047">
        <v>1</v>
      </c>
      <c r="C1047" t="s">
        <v>2154</v>
      </c>
      <c r="D1047" t="s">
        <v>38</v>
      </c>
      <c r="E1047" t="s">
        <v>89</v>
      </c>
      <c r="F1047" t="s">
        <v>2155</v>
      </c>
      <c r="G1047" s="17" t="s">
        <v>2156</v>
      </c>
      <c r="H1047" t="s">
        <v>70</v>
      </c>
      <c r="I1047" t="s">
        <v>43</v>
      </c>
      <c r="J1047" t="s">
        <v>8</v>
      </c>
      <c r="K1047" t="s">
        <v>169</v>
      </c>
      <c r="L1047" t="s">
        <v>522</v>
      </c>
      <c r="M1047" t="s">
        <v>94</v>
      </c>
      <c r="N1047">
        <v>1</v>
      </c>
      <c r="O1047" t="s">
        <v>47</v>
      </c>
      <c r="P1047">
        <v>76</v>
      </c>
      <c r="Q1047" t="s">
        <v>48</v>
      </c>
      <c r="R1047" t="s">
        <v>95</v>
      </c>
      <c r="S1047" t="s">
        <v>64</v>
      </c>
      <c r="T1047" t="s">
        <v>51</v>
      </c>
      <c r="U1047" t="s">
        <v>96</v>
      </c>
      <c r="V1047">
        <v>1.1000000000000001</v>
      </c>
      <c r="W1047" s="1">
        <v>0</v>
      </c>
      <c r="X1047">
        <v>1</v>
      </c>
      <c r="Y1047">
        <v>1.9</v>
      </c>
      <c r="Z1047">
        <v>5</v>
      </c>
      <c r="AA1047">
        <v>0.38</v>
      </c>
      <c r="AB1047" s="2">
        <v>0</v>
      </c>
      <c r="AC1047" s="1">
        <v>0</v>
      </c>
      <c r="AD1047" s="7">
        <v>43488</v>
      </c>
      <c r="AE1047" s="7">
        <v>43489</v>
      </c>
      <c r="AF1047">
        <v>1</v>
      </c>
      <c r="AG1047" t="s">
        <v>53</v>
      </c>
      <c r="AH1047" s="2">
        <v>0</v>
      </c>
      <c r="AI1047" s="1">
        <v>0</v>
      </c>
      <c r="AJ1047" s="1">
        <v>0</v>
      </c>
      <c r="AK1047" s="6" t="str">
        <f>+IF(Tabla1[[#This Row],[REQUEST_TY]]="SR MANTENIMIENTO CORRECTIVO", "EMERGENCIA", "OTROS")</f>
        <v>EMERGENCIA</v>
      </c>
      <c r="AL1047" s="6" t="str">
        <f>+_xlfn.IFS(Tabla1[[#This Row],[Veces obj]]&lt;=1,"0-1",Tabla1[[#This Row],[Veces obj]]&lt;=2,"1-2",Tabla1[[#This Row],[Veces obj]]&lt;=3,"2-3",TRUE,"&gt;3")</f>
        <v>0-1</v>
      </c>
      <c r="AM1047" s="6" t="str">
        <f>+_xlfn.IFS(MONTH(Tabla1[[#This Row],[MES]])&lt;=3,"Q1",MONTH(Tabla1[[#This Row],[MES]])&lt;=6,"Q2",MONTH(Tabla1[[#This Row],[MES]])&lt;=9,"Q3",TRUE,"Q4")</f>
        <v>Q1</v>
      </c>
      <c r="AN1047" t="str">
        <f>+IFERROR(VLOOKUP(Tabla1[[#This Row],[CUENTA]],CTAS[],2,0),"OTROS")</f>
        <v>OTROS</v>
      </c>
      <c r="AP1047" t="str">
        <f>+IFERROR(VLOOKUP(Tabla1[[#This Row],[EMPLEADO]],IS[],3,0),"OTROS")</f>
        <v>OTROS</v>
      </c>
      <c r="AQ1047" t="str">
        <f>+IFERROR(VLOOKUP(Tabla1[[#This Row],[EMPLEADO]],IS[[NÓMINA]:[INGENIERO]],2,0),"OTROS")</f>
        <v>OTROS</v>
      </c>
    </row>
    <row r="1048" spans="1:43" x14ac:dyDescent="0.25">
      <c r="A1048" t="s">
        <v>4444</v>
      </c>
      <c r="B1048">
        <v>1</v>
      </c>
      <c r="C1048" t="s">
        <v>5292</v>
      </c>
      <c r="D1048" t="s">
        <v>38</v>
      </c>
      <c r="E1048" t="s">
        <v>604</v>
      </c>
      <c r="F1048" t="s">
        <v>5293</v>
      </c>
      <c r="G1048" s="17" t="s">
        <v>5294</v>
      </c>
      <c r="H1048" t="s">
        <v>213</v>
      </c>
      <c r="I1048" t="s">
        <v>43</v>
      </c>
      <c r="J1048" t="s">
        <v>8</v>
      </c>
      <c r="K1048" t="s">
        <v>2377</v>
      </c>
      <c r="L1048" t="s">
        <v>5295</v>
      </c>
      <c r="M1048" t="s">
        <v>640</v>
      </c>
      <c r="N1048">
        <v>0</v>
      </c>
      <c r="O1048" t="s">
        <v>47</v>
      </c>
      <c r="P1048">
        <v>2625</v>
      </c>
      <c r="Q1048" t="s">
        <v>48</v>
      </c>
      <c r="R1048" t="s">
        <v>63</v>
      </c>
      <c r="S1048" t="s">
        <v>64</v>
      </c>
      <c r="T1048" t="s">
        <v>51</v>
      </c>
      <c r="U1048" t="s">
        <v>96</v>
      </c>
      <c r="V1048">
        <v>1.1000000000000001</v>
      </c>
      <c r="W1048" s="1">
        <v>1501.5000000000002</v>
      </c>
      <c r="X1048">
        <v>1</v>
      </c>
      <c r="Y1048">
        <v>1.9</v>
      </c>
      <c r="Z1048">
        <v>5</v>
      </c>
      <c r="AA1048">
        <v>0.38</v>
      </c>
      <c r="AB1048" s="2">
        <v>0</v>
      </c>
      <c r="AC1048" s="1">
        <v>0</v>
      </c>
      <c r="AD1048" s="7">
        <v>43503</v>
      </c>
      <c r="AE1048" s="7">
        <v>43503</v>
      </c>
      <c r="AF1048">
        <v>0</v>
      </c>
      <c r="AG1048" t="s">
        <v>53</v>
      </c>
      <c r="AH1048" s="2">
        <v>0</v>
      </c>
      <c r="AI1048" s="1">
        <v>0</v>
      </c>
      <c r="AJ1048" s="1">
        <v>0</v>
      </c>
      <c r="AK1048" s="6" t="str">
        <f>+IF(Tabla1[[#This Row],[REQUEST_TY]]="SR MANTENIMIENTO CORRECTIVO", "EMERGENCIA", "OTROS")</f>
        <v>EMERGENCIA</v>
      </c>
      <c r="AL1048" s="6" t="str">
        <f>+_xlfn.IFS(Tabla1[[#This Row],[Veces obj]]&lt;=1,"0-1",Tabla1[[#This Row],[Veces obj]]&lt;=2,"1-2",Tabla1[[#This Row],[Veces obj]]&lt;=3,"2-3",TRUE,"&gt;3")</f>
        <v>0-1</v>
      </c>
      <c r="AM1048" s="6" t="str">
        <f>+_xlfn.IFS(MONTH(Tabla1[[#This Row],[MES]])&lt;=3,"Q1",MONTH(Tabla1[[#This Row],[MES]])&lt;=6,"Q2",MONTH(Tabla1[[#This Row],[MES]])&lt;=9,"Q3",TRUE,"Q4")</f>
        <v>Q1</v>
      </c>
      <c r="AN1048" t="str">
        <f>+IFERROR(VLOOKUP(Tabla1[[#This Row],[CUENTA]],CTAS[],2,0),"OTROS")</f>
        <v>OTROS</v>
      </c>
      <c r="AP1048" t="str">
        <f>+IFERROR(VLOOKUP(Tabla1[[#This Row],[EMPLEADO]],IS[],3,0),"OTROS")</f>
        <v>OTROS</v>
      </c>
      <c r="AQ1048" t="str">
        <f>+IFERROR(VLOOKUP(Tabla1[[#This Row],[EMPLEADO]],IS[[NÓMINA]:[INGENIERO]],2,0),"OTROS")</f>
        <v>OTROS</v>
      </c>
    </row>
    <row r="1049" spans="1:43" x14ac:dyDescent="0.25">
      <c r="A1049" t="s">
        <v>4444</v>
      </c>
      <c r="B1049">
        <v>1</v>
      </c>
      <c r="C1049" t="s">
        <v>5927</v>
      </c>
      <c r="D1049" t="s">
        <v>38</v>
      </c>
      <c r="E1049" t="s">
        <v>604</v>
      </c>
      <c r="F1049" t="s">
        <v>5928</v>
      </c>
      <c r="G1049" s="17" t="s">
        <v>5929</v>
      </c>
      <c r="H1049" t="s">
        <v>471</v>
      </c>
      <c r="I1049" t="s">
        <v>43</v>
      </c>
      <c r="J1049" t="s">
        <v>8</v>
      </c>
      <c r="K1049" t="s">
        <v>2443</v>
      </c>
      <c r="L1049" t="s">
        <v>2444</v>
      </c>
      <c r="M1049" t="s">
        <v>131</v>
      </c>
      <c r="N1049">
        <v>0</v>
      </c>
      <c r="O1049" t="s">
        <v>47</v>
      </c>
      <c r="P1049">
        <v>149</v>
      </c>
      <c r="Q1049" t="s">
        <v>48</v>
      </c>
      <c r="R1049" t="s">
        <v>63</v>
      </c>
      <c r="S1049" t="s">
        <v>64</v>
      </c>
      <c r="T1049" t="s">
        <v>51</v>
      </c>
      <c r="U1049" t="s">
        <v>96</v>
      </c>
      <c r="V1049">
        <v>1.1000000000000001</v>
      </c>
      <c r="W1049" s="1">
        <v>1501.5000000000002</v>
      </c>
      <c r="X1049">
        <v>1</v>
      </c>
      <c r="Y1049">
        <v>1.9</v>
      </c>
      <c r="Z1049">
        <v>5</v>
      </c>
      <c r="AA1049">
        <v>0.38</v>
      </c>
      <c r="AB1049" s="2">
        <v>0</v>
      </c>
      <c r="AC1049" s="1">
        <v>0</v>
      </c>
      <c r="AD1049" s="7">
        <v>43509</v>
      </c>
      <c r="AE1049" s="7">
        <v>43509</v>
      </c>
      <c r="AF1049">
        <v>0</v>
      </c>
      <c r="AG1049" t="s">
        <v>53</v>
      </c>
      <c r="AH1049" s="2">
        <v>0</v>
      </c>
      <c r="AI1049" s="1">
        <v>0</v>
      </c>
      <c r="AJ1049" s="1">
        <v>0</v>
      </c>
      <c r="AK1049" s="6" t="str">
        <f>+IF(Tabla1[[#This Row],[REQUEST_TY]]="SR MANTENIMIENTO CORRECTIVO", "EMERGENCIA", "OTROS")</f>
        <v>EMERGENCIA</v>
      </c>
      <c r="AL1049" s="6" t="str">
        <f>+_xlfn.IFS(Tabla1[[#This Row],[Veces obj]]&lt;=1,"0-1",Tabla1[[#This Row],[Veces obj]]&lt;=2,"1-2",Tabla1[[#This Row],[Veces obj]]&lt;=3,"2-3",TRUE,"&gt;3")</f>
        <v>0-1</v>
      </c>
      <c r="AM1049" s="6" t="str">
        <f>+_xlfn.IFS(MONTH(Tabla1[[#This Row],[MES]])&lt;=3,"Q1",MONTH(Tabla1[[#This Row],[MES]])&lt;=6,"Q2",MONTH(Tabla1[[#This Row],[MES]])&lt;=9,"Q3",TRUE,"Q4")</f>
        <v>Q1</v>
      </c>
      <c r="AN1049" t="str">
        <f>+IFERROR(VLOOKUP(Tabla1[[#This Row],[CUENTA]],CTAS[],2,0),"OTROS")</f>
        <v>OTROS</v>
      </c>
      <c r="AP1049" t="str">
        <f>+IFERROR(VLOOKUP(Tabla1[[#This Row],[EMPLEADO]],IS[],3,0),"OTROS")</f>
        <v>OTROS</v>
      </c>
      <c r="AQ1049" t="str">
        <f>+IFERROR(VLOOKUP(Tabla1[[#This Row],[EMPLEADO]],IS[[NÓMINA]:[INGENIERO]],2,0),"OTROS")</f>
        <v>OTROS</v>
      </c>
    </row>
    <row r="1050" spans="1:43" x14ac:dyDescent="0.25">
      <c r="A1050" t="s">
        <v>36</v>
      </c>
      <c r="B1050">
        <v>1</v>
      </c>
      <c r="C1050" t="s">
        <v>2157</v>
      </c>
      <c r="D1050" t="s">
        <v>38</v>
      </c>
      <c r="E1050" t="s">
        <v>160</v>
      </c>
      <c r="F1050" t="s">
        <v>2158</v>
      </c>
      <c r="G1050" s="17" t="s">
        <v>2159</v>
      </c>
      <c r="H1050" t="s">
        <v>471</v>
      </c>
      <c r="I1050" t="s">
        <v>43</v>
      </c>
      <c r="J1050" t="s">
        <v>8</v>
      </c>
      <c r="K1050" t="s">
        <v>125</v>
      </c>
      <c r="L1050" t="s">
        <v>2160</v>
      </c>
      <c r="M1050" t="s">
        <v>310</v>
      </c>
      <c r="N1050">
        <v>0</v>
      </c>
      <c r="O1050" t="s">
        <v>47</v>
      </c>
      <c r="P1050">
        <v>577</v>
      </c>
      <c r="Q1050" t="s">
        <v>48</v>
      </c>
      <c r="R1050" t="s">
        <v>49</v>
      </c>
      <c r="S1050" t="s">
        <v>50</v>
      </c>
      <c r="T1050" t="s">
        <v>51</v>
      </c>
      <c r="U1050" t="s">
        <v>52</v>
      </c>
      <c r="V1050">
        <v>1.05</v>
      </c>
      <c r="W1050" s="1">
        <v>750.75000000000011</v>
      </c>
      <c r="X1050">
        <v>1</v>
      </c>
      <c r="Y1050">
        <v>1.91</v>
      </c>
      <c r="Z1050">
        <v>5</v>
      </c>
      <c r="AA1050">
        <v>0.38200000000000001</v>
      </c>
      <c r="AB1050" s="2">
        <v>0</v>
      </c>
      <c r="AC1050" s="1">
        <v>0</v>
      </c>
      <c r="AD1050" s="7">
        <v>43476</v>
      </c>
      <c r="AE1050" s="7">
        <v>43476</v>
      </c>
      <c r="AF1050">
        <v>0</v>
      </c>
      <c r="AG1050" t="s">
        <v>53</v>
      </c>
      <c r="AH1050" s="2">
        <v>0</v>
      </c>
      <c r="AI1050" s="1">
        <v>0</v>
      </c>
      <c r="AJ1050" s="1">
        <v>0</v>
      </c>
      <c r="AK1050" s="6" t="str">
        <f>+IF(Tabla1[[#This Row],[REQUEST_TY]]="SR MANTENIMIENTO CORRECTIVO", "EMERGENCIA", "OTROS")</f>
        <v>EMERGENCIA</v>
      </c>
      <c r="AL1050" s="6" t="str">
        <f>+_xlfn.IFS(Tabla1[[#This Row],[Veces obj]]&lt;=1,"0-1",Tabla1[[#This Row],[Veces obj]]&lt;=2,"1-2",Tabla1[[#This Row],[Veces obj]]&lt;=3,"2-3",TRUE,"&gt;3")</f>
        <v>0-1</v>
      </c>
      <c r="AM1050" s="6" t="str">
        <f>+_xlfn.IFS(MONTH(Tabla1[[#This Row],[MES]])&lt;=3,"Q1",MONTH(Tabla1[[#This Row],[MES]])&lt;=6,"Q2",MONTH(Tabla1[[#This Row],[MES]])&lt;=9,"Q3",TRUE,"Q4")</f>
        <v>Q1</v>
      </c>
      <c r="AN1050" t="str">
        <f>+IFERROR(VLOOKUP(Tabla1[[#This Row],[CUENTA]],CTAS[],2,0),"OTROS")</f>
        <v>OTROS</v>
      </c>
      <c r="AP1050" t="str">
        <f>+IFERROR(VLOOKUP(Tabla1[[#This Row],[EMPLEADO]],IS[],3,0),"OTROS")</f>
        <v>OTROS</v>
      </c>
      <c r="AQ1050" t="str">
        <f>+IFERROR(VLOOKUP(Tabla1[[#This Row],[EMPLEADO]],IS[[NÓMINA]:[INGENIERO]],2,0),"OTROS")</f>
        <v>OTROS</v>
      </c>
    </row>
    <row r="1051" spans="1:43" x14ac:dyDescent="0.25">
      <c r="A1051" t="s">
        <v>36</v>
      </c>
      <c r="B1051">
        <v>1</v>
      </c>
      <c r="C1051" t="s">
        <v>2117</v>
      </c>
      <c r="D1051" t="s">
        <v>38</v>
      </c>
      <c r="E1051" t="s">
        <v>850</v>
      </c>
      <c r="F1051" t="s">
        <v>2118</v>
      </c>
      <c r="G1051" s="17" t="s">
        <v>2119</v>
      </c>
      <c r="H1051" t="s">
        <v>297</v>
      </c>
      <c r="I1051" t="s">
        <v>43</v>
      </c>
      <c r="J1051" t="s">
        <v>8</v>
      </c>
      <c r="K1051" t="s">
        <v>240</v>
      </c>
      <c r="L1051" t="s">
        <v>241</v>
      </c>
      <c r="M1051" t="s">
        <v>94</v>
      </c>
      <c r="N1051">
        <v>0</v>
      </c>
      <c r="O1051" t="s">
        <v>47</v>
      </c>
      <c r="P1051">
        <v>81</v>
      </c>
      <c r="Q1051" t="s">
        <v>48</v>
      </c>
      <c r="R1051" t="s">
        <v>242</v>
      </c>
      <c r="S1051" t="s">
        <v>64</v>
      </c>
      <c r="T1051" t="s">
        <v>51</v>
      </c>
      <c r="U1051" t="s">
        <v>96</v>
      </c>
      <c r="V1051">
        <v>1.1000000000000001</v>
      </c>
      <c r="W1051" s="1">
        <v>1501.5000000000002</v>
      </c>
      <c r="X1051">
        <v>1</v>
      </c>
      <c r="Y1051">
        <v>1.85</v>
      </c>
      <c r="Z1051">
        <v>5</v>
      </c>
      <c r="AA1051">
        <v>0.37</v>
      </c>
      <c r="AB1051" s="2">
        <v>0</v>
      </c>
      <c r="AC1051" s="1">
        <v>0</v>
      </c>
      <c r="AD1051" s="7">
        <v>43479</v>
      </c>
      <c r="AE1051" s="7">
        <v>43479</v>
      </c>
      <c r="AF1051">
        <v>0</v>
      </c>
      <c r="AG1051" t="s">
        <v>53</v>
      </c>
      <c r="AH1051" s="2">
        <v>0</v>
      </c>
      <c r="AI1051" s="1">
        <v>0</v>
      </c>
      <c r="AJ1051" s="1">
        <v>0</v>
      </c>
      <c r="AK1051" s="6" t="str">
        <f>+IF(Tabla1[[#This Row],[REQUEST_TY]]="SR MANTENIMIENTO CORRECTIVO", "EMERGENCIA", "OTROS")</f>
        <v>EMERGENCIA</v>
      </c>
      <c r="AL1051" s="6" t="str">
        <f>+_xlfn.IFS(Tabla1[[#This Row],[Veces obj]]&lt;=1,"0-1",Tabla1[[#This Row],[Veces obj]]&lt;=2,"1-2",Tabla1[[#This Row],[Veces obj]]&lt;=3,"2-3",TRUE,"&gt;3")</f>
        <v>0-1</v>
      </c>
      <c r="AM1051" s="6" t="str">
        <f>+_xlfn.IFS(MONTH(Tabla1[[#This Row],[MES]])&lt;=3,"Q1",MONTH(Tabla1[[#This Row],[MES]])&lt;=6,"Q2",MONTH(Tabla1[[#This Row],[MES]])&lt;=9,"Q3",TRUE,"Q4")</f>
        <v>Q1</v>
      </c>
      <c r="AN1051" t="str">
        <f>+IFERROR(VLOOKUP(Tabla1[[#This Row],[CUENTA]],CTAS[],2,0),"OTROS")</f>
        <v>OTROS</v>
      </c>
      <c r="AO1051">
        <v>1</v>
      </c>
      <c r="AP1051" t="str">
        <f>+IFERROR(VLOOKUP(Tabla1[[#This Row],[EMPLEADO]],IS[],3,0),"OTROS")</f>
        <v>JUAREZ</v>
      </c>
      <c r="AQ1051" t="str">
        <f>+IFERROR(VLOOKUP(Tabla1[[#This Row],[EMPLEADO]],IS[[NÓMINA]:[INGENIERO]],2,0),"OTROS")</f>
        <v>ALFREDO TORRES</v>
      </c>
    </row>
    <row r="1052" spans="1:43" x14ac:dyDescent="0.25">
      <c r="A1052" t="s">
        <v>36</v>
      </c>
      <c r="B1052">
        <v>1</v>
      </c>
      <c r="C1052" t="s">
        <v>2163</v>
      </c>
      <c r="D1052" t="s">
        <v>38</v>
      </c>
      <c r="E1052" t="s">
        <v>373</v>
      </c>
      <c r="F1052" t="s">
        <v>2164</v>
      </c>
      <c r="G1052" s="17" t="s">
        <v>2165</v>
      </c>
      <c r="H1052" t="s">
        <v>246</v>
      </c>
      <c r="I1052" t="s">
        <v>43</v>
      </c>
      <c r="J1052" t="s">
        <v>8</v>
      </c>
      <c r="K1052" t="s">
        <v>102</v>
      </c>
      <c r="L1052" t="s">
        <v>303</v>
      </c>
      <c r="M1052" t="s">
        <v>304</v>
      </c>
      <c r="N1052">
        <v>0</v>
      </c>
      <c r="O1052" t="s">
        <v>105</v>
      </c>
      <c r="P1052">
        <v>70</v>
      </c>
      <c r="Q1052" t="s">
        <v>48</v>
      </c>
      <c r="R1052" t="s">
        <v>153</v>
      </c>
      <c r="S1052" t="s">
        <v>50</v>
      </c>
      <c r="T1052" t="s">
        <v>51</v>
      </c>
      <c r="U1052" t="s">
        <v>52</v>
      </c>
      <c r="V1052">
        <v>1.05</v>
      </c>
      <c r="W1052" s="1">
        <v>491.40000000000003</v>
      </c>
      <c r="X1052">
        <v>1</v>
      </c>
      <c r="Y1052">
        <v>1.92</v>
      </c>
      <c r="Z1052">
        <v>5</v>
      </c>
      <c r="AA1052">
        <v>0.38400000000000001</v>
      </c>
      <c r="AB1052" s="2">
        <v>0</v>
      </c>
      <c r="AC1052" s="1">
        <v>0</v>
      </c>
      <c r="AD1052" s="7">
        <v>43482</v>
      </c>
      <c r="AE1052" s="7">
        <v>43483</v>
      </c>
      <c r="AF1052">
        <v>1</v>
      </c>
      <c r="AG1052" t="s">
        <v>53</v>
      </c>
      <c r="AH1052" s="2">
        <v>0</v>
      </c>
      <c r="AI1052" s="1">
        <v>0</v>
      </c>
      <c r="AJ1052" s="1">
        <v>0</v>
      </c>
      <c r="AK1052" s="6" t="str">
        <f>+IF(Tabla1[[#This Row],[REQUEST_TY]]="SR MANTENIMIENTO CORRECTIVO", "EMERGENCIA", "OTROS")</f>
        <v>EMERGENCIA</v>
      </c>
      <c r="AL1052" s="6" t="str">
        <f>+_xlfn.IFS(Tabla1[[#This Row],[Veces obj]]&lt;=1,"0-1",Tabla1[[#This Row],[Veces obj]]&lt;=2,"1-2",Tabla1[[#This Row],[Veces obj]]&lt;=3,"2-3",TRUE,"&gt;3")</f>
        <v>0-1</v>
      </c>
      <c r="AM1052" s="6" t="str">
        <f>+_xlfn.IFS(MONTH(Tabla1[[#This Row],[MES]])&lt;=3,"Q1",MONTH(Tabla1[[#This Row],[MES]])&lt;=6,"Q2",MONTH(Tabla1[[#This Row],[MES]])&lt;=9,"Q3",TRUE,"Q4")</f>
        <v>Q1</v>
      </c>
      <c r="AN1052" t="str">
        <f>+IFERROR(VLOOKUP(Tabla1[[#This Row],[CUENTA]],CTAS[],2,0),"OTROS")</f>
        <v>OTROS</v>
      </c>
      <c r="AP1052" t="str">
        <f>+IFERROR(VLOOKUP(Tabla1[[#This Row],[EMPLEADO]],IS[],3,0),"OTROS")</f>
        <v>OTROS</v>
      </c>
      <c r="AQ1052" t="str">
        <f>+IFERROR(VLOOKUP(Tabla1[[#This Row],[EMPLEADO]],IS[[NÓMINA]:[INGENIERO]],2,0),"OTROS")</f>
        <v>OTROS</v>
      </c>
    </row>
    <row r="1053" spans="1:43" x14ac:dyDescent="0.25">
      <c r="A1053" t="s">
        <v>36</v>
      </c>
      <c r="B1053">
        <v>1</v>
      </c>
      <c r="C1053" t="s">
        <v>2166</v>
      </c>
      <c r="D1053" t="s">
        <v>38</v>
      </c>
      <c r="E1053" t="s">
        <v>558</v>
      </c>
      <c r="F1053" t="s">
        <v>2167</v>
      </c>
      <c r="G1053" s="17" t="s">
        <v>2168</v>
      </c>
      <c r="H1053" t="s">
        <v>1572</v>
      </c>
      <c r="I1053" t="s">
        <v>43</v>
      </c>
      <c r="J1053" t="s">
        <v>8</v>
      </c>
      <c r="K1053" t="s">
        <v>1434</v>
      </c>
      <c r="L1053" t="s">
        <v>2169</v>
      </c>
      <c r="M1053" t="s">
        <v>1436</v>
      </c>
      <c r="N1053">
        <v>0</v>
      </c>
      <c r="O1053" t="s">
        <v>47</v>
      </c>
      <c r="P1053">
        <v>115</v>
      </c>
      <c r="Q1053" t="s">
        <v>48</v>
      </c>
      <c r="R1053" t="s">
        <v>95</v>
      </c>
      <c r="S1053" t="s">
        <v>64</v>
      </c>
      <c r="T1053" t="s">
        <v>51</v>
      </c>
      <c r="U1053" t="s">
        <v>96</v>
      </c>
      <c r="V1053">
        <v>1.1000000000000001</v>
      </c>
      <c r="W1053" s="1">
        <v>1501.5000000000002</v>
      </c>
      <c r="X1053">
        <v>1</v>
      </c>
      <c r="Y1053">
        <v>1.92</v>
      </c>
      <c r="Z1053">
        <v>5</v>
      </c>
      <c r="AA1053">
        <v>0.38400000000000001</v>
      </c>
      <c r="AB1053" s="2">
        <v>0</v>
      </c>
      <c r="AC1053" s="1">
        <v>0</v>
      </c>
      <c r="AD1053" s="7">
        <v>43483</v>
      </c>
      <c r="AE1053" s="7">
        <v>43483</v>
      </c>
      <c r="AF1053">
        <v>0</v>
      </c>
      <c r="AG1053" t="s">
        <v>53</v>
      </c>
      <c r="AH1053" s="2">
        <v>0</v>
      </c>
      <c r="AI1053" s="1">
        <v>0</v>
      </c>
      <c r="AJ1053" s="1">
        <v>0</v>
      </c>
      <c r="AK1053" s="6" t="str">
        <f>+IF(Tabla1[[#This Row],[REQUEST_TY]]="SR MANTENIMIENTO CORRECTIVO", "EMERGENCIA", "OTROS")</f>
        <v>EMERGENCIA</v>
      </c>
      <c r="AL1053" s="6" t="str">
        <f>+_xlfn.IFS(Tabla1[[#This Row],[Veces obj]]&lt;=1,"0-1",Tabla1[[#This Row],[Veces obj]]&lt;=2,"1-2",Tabla1[[#This Row],[Veces obj]]&lt;=3,"2-3",TRUE,"&gt;3")</f>
        <v>0-1</v>
      </c>
      <c r="AM1053" s="6" t="str">
        <f>+_xlfn.IFS(MONTH(Tabla1[[#This Row],[MES]])&lt;=3,"Q1",MONTH(Tabla1[[#This Row],[MES]])&lt;=6,"Q2",MONTH(Tabla1[[#This Row],[MES]])&lt;=9,"Q3",TRUE,"Q4")</f>
        <v>Q1</v>
      </c>
      <c r="AN1053" t="str">
        <f>+IFERROR(VLOOKUP(Tabla1[[#This Row],[CUENTA]],CTAS[],2,0),"OTROS")</f>
        <v>OTROS</v>
      </c>
      <c r="AP1053" t="str">
        <f>+IFERROR(VLOOKUP(Tabla1[[#This Row],[EMPLEADO]],IS[],3,0),"OTROS")</f>
        <v>OTROS</v>
      </c>
      <c r="AQ1053" t="str">
        <f>+IFERROR(VLOOKUP(Tabla1[[#This Row],[EMPLEADO]],IS[[NÓMINA]:[INGENIERO]],2,0),"OTROS")</f>
        <v>OTROS</v>
      </c>
    </row>
    <row r="1054" spans="1:43" x14ac:dyDescent="0.25">
      <c r="A1054" t="s">
        <v>36</v>
      </c>
      <c r="B1054">
        <v>1</v>
      </c>
      <c r="C1054" t="s">
        <v>2170</v>
      </c>
      <c r="D1054" t="s">
        <v>38</v>
      </c>
      <c r="E1054" t="s">
        <v>2171</v>
      </c>
      <c r="F1054" t="s">
        <v>2172</v>
      </c>
      <c r="G1054" s="17" t="s">
        <v>2173</v>
      </c>
      <c r="H1054" t="s">
        <v>58</v>
      </c>
      <c r="I1054" t="s">
        <v>43</v>
      </c>
      <c r="J1054" t="s">
        <v>8</v>
      </c>
      <c r="K1054" t="s">
        <v>2174</v>
      </c>
      <c r="L1054" t="s">
        <v>2175</v>
      </c>
      <c r="M1054" t="s">
        <v>222</v>
      </c>
      <c r="N1054">
        <v>0</v>
      </c>
      <c r="O1054" t="s">
        <v>47</v>
      </c>
      <c r="P1054">
        <v>2605</v>
      </c>
      <c r="Q1054" t="s">
        <v>48</v>
      </c>
      <c r="R1054" t="s">
        <v>49</v>
      </c>
      <c r="S1054" t="s">
        <v>50</v>
      </c>
      <c r="T1054" t="s">
        <v>51</v>
      </c>
      <c r="U1054" t="s">
        <v>52</v>
      </c>
      <c r="V1054">
        <v>1.05</v>
      </c>
      <c r="W1054" s="1">
        <v>750.75000000000011</v>
      </c>
      <c r="X1054">
        <v>1</v>
      </c>
      <c r="Y1054">
        <v>1.92</v>
      </c>
      <c r="Z1054">
        <v>5</v>
      </c>
      <c r="AA1054">
        <v>0.38400000000000001</v>
      </c>
      <c r="AB1054" s="2">
        <v>0</v>
      </c>
      <c r="AC1054" s="1">
        <v>0</v>
      </c>
      <c r="AD1054" s="7">
        <v>43483</v>
      </c>
      <c r="AE1054" s="7">
        <v>43486</v>
      </c>
      <c r="AF1054">
        <v>1</v>
      </c>
      <c r="AG1054" t="s">
        <v>53</v>
      </c>
      <c r="AH1054" s="2">
        <v>0</v>
      </c>
      <c r="AI1054" s="1">
        <v>0</v>
      </c>
      <c r="AJ1054" s="1">
        <v>0</v>
      </c>
      <c r="AK1054" s="6" t="str">
        <f>+IF(Tabla1[[#This Row],[REQUEST_TY]]="SR MANTENIMIENTO CORRECTIVO", "EMERGENCIA", "OTROS")</f>
        <v>EMERGENCIA</v>
      </c>
      <c r="AL1054" s="6" t="str">
        <f>+_xlfn.IFS(Tabla1[[#This Row],[Veces obj]]&lt;=1,"0-1",Tabla1[[#This Row],[Veces obj]]&lt;=2,"1-2",Tabla1[[#This Row],[Veces obj]]&lt;=3,"2-3",TRUE,"&gt;3")</f>
        <v>0-1</v>
      </c>
      <c r="AM1054" s="6" t="str">
        <f>+_xlfn.IFS(MONTH(Tabla1[[#This Row],[MES]])&lt;=3,"Q1",MONTH(Tabla1[[#This Row],[MES]])&lt;=6,"Q2",MONTH(Tabla1[[#This Row],[MES]])&lt;=9,"Q3",TRUE,"Q4")</f>
        <v>Q1</v>
      </c>
      <c r="AN1054" t="str">
        <f>+IFERROR(VLOOKUP(Tabla1[[#This Row],[CUENTA]],CTAS[],2,0),"OTROS")</f>
        <v>OTROS</v>
      </c>
      <c r="AP1054" t="str">
        <f>+IFERROR(VLOOKUP(Tabla1[[#This Row],[EMPLEADO]],IS[],3,0),"OTROS")</f>
        <v>OTROS</v>
      </c>
      <c r="AQ1054" t="str">
        <f>+IFERROR(VLOOKUP(Tabla1[[#This Row],[EMPLEADO]],IS[[NÓMINA]:[INGENIERO]],2,0),"OTROS")</f>
        <v>OTROS</v>
      </c>
    </row>
    <row r="1055" spans="1:43" x14ac:dyDescent="0.25">
      <c r="A1055" t="s">
        <v>36</v>
      </c>
      <c r="B1055">
        <v>1</v>
      </c>
      <c r="C1055" t="s">
        <v>2176</v>
      </c>
      <c r="D1055" t="s">
        <v>38</v>
      </c>
      <c r="E1055" t="s">
        <v>1208</v>
      </c>
      <c r="F1055" t="s">
        <v>2177</v>
      </c>
      <c r="G1055" s="17" t="s">
        <v>2178</v>
      </c>
      <c r="H1055" t="s">
        <v>1130</v>
      </c>
      <c r="I1055" t="s">
        <v>43</v>
      </c>
      <c r="J1055" t="s">
        <v>8</v>
      </c>
      <c r="K1055" t="s">
        <v>2179</v>
      </c>
      <c r="L1055" t="s">
        <v>2180</v>
      </c>
      <c r="M1055" t="s">
        <v>2181</v>
      </c>
      <c r="N1055">
        <v>0</v>
      </c>
      <c r="O1055" t="s">
        <v>47</v>
      </c>
      <c r="P1055">
        <v>2605</v>
      </c>
      <c r="Q1055" t="s">
        <v>48</v>
      </c>
      <c r="R1055" t="s">
        <v>153</v>
      </c>
      <c r="S1055" t="s">
        <v>50</v>
      </c>
      <c r="T1055" t="s">
        <v>51</v>
      </c>
      <c r="U1055" t="s">
        <v>52</v>
      </c>
      <c r="V1055">
        <v>1.05</v>
      </c>
      <c r="W1055" s="1">
        <v>750.75000000000011</v>
      </c>
      <c r="X1055">
        <v>1</v>
      </c>
      <c r="Y1055">
        <v>1.92</v>
      </c>
      <c r="Z1055">
        <v>5</v>
      </c>
      <c r="AA1055">
        <v>0.38400000000000001</v>
      </c>
      <c r="AB1055" s="2">
        <v>0</v>
      </c>
      <c r="AC1055" s="1">
        <v>0</v>
      </c>
      <c r="AD1055" s="7">
        <v>43483</v>
      </c>
      <c r="AE1055" s="7">
        <v>43486</v>
      </c>
      <c r="AF1055">
        <v>1</v>
      </c>
      <c r="AG1055" t="s">
        <v>53</v>
      </c>
      <c r="AH1055" s="2">
        <v>0</v>
      </c>
      <c r="AI1055" s="1">
        <v>0</v>
      </c>
      <c r="AJ1055" s="1">
        <v>0</v>
      </c>
      <c r="AK1055" s="6" t="str">
        <f>+IF(Tabla1[[#This Row],[REQUEST_TY]]="SR MANTENIMIENTO CORRECTIVO", "EMERGENCIA", "OTROS")</f>
        <v>EMERGENCIA</v>
      </c>
      <c r="AL1055" s="6" t="str">
        <f>+_xlfn.IFS(Tabla1[[#This Row],[Veces obj]]&lt;=1,"0-1",Tabla1[[#This Row],[Veces obj]]&lt;=2,"1-2",Tabla1[[#This Row],[Veces obj]]&lt;=3,"2-3",TRUE,"&gt;3")</f>
        <v>0-1</v>
      </c>
      <c r="AM1055" s="6" t="str">
        <f>+_xlfn.IFS(MONTH(Tabla1[[#This Row],[MES]])&lt;=3,"Q1",MONTH(Tabla1[[#This Row],[MES]])&lt;=6,"Q2",MONTH(Tabla1[[#This Row],[MES]])&lt;=9,"Q3",TRUE,"Q4")</f>
        <v>Q1</v>
      </c>
      <c r="AN1055" t="str">
        <f>+IFERROR(VLOOKUP(Tabla1[[#This Row],[CUENTA]],CTAS[],2,0),"OTROS")</f>
        <v>OTROS</v>
      </c>
      <c r="AP1055" t="str">
        <f>+IFERROR(VLOOKUP(Tabla1[[#This Row],[EMPLEADO]],IS[],3,0),"OTROS")</f>
        <v>OTROS</v>
      </c>
      <c r="AQ1055" t="str">
        <f>+IFERROR(VLOOKUP(Tabla1[[#This Row],[EMPLEADO]],IS[[NÓMINA]:[INGENIERO]],2,0),"OTROS")</f>
        <v>OTROS</v>
      </c>
    </row>
    <row r="1056" spans="1:43" x14ac:dyDescent="0.25">
      <c r="A1056" t="s">
        <v>36</v>
      </c>
      <c r="B1056">
        <v>1</v>
      </c>
      <c r="C1056" t="s">
        <v>2222</v>
      </c>
      <c r="D1056" t="s">
        <v>38</v>
      </c>
      <c r="E1056" t="s">
        <v>275</v>
      </c>
      <c r="F1056" t="s">
        <v>2223</v>
      </c>
      <c r="G1056" s="17" t="s">
        <v>2224</v>
      </c>
      <c r="H1056" t="s">
        <v>297</v>
      </c>
      <c r="I1056" t="s">
        <v>43</v>
      </c>
      <c r="J1056" t="s">
        <v>8</v>
      </c>
      <c r="K1056" t="s">
        <v>71</v>
      </c>
      <c r="L1056" t="s">
        <v>859</v>
      </c>
      <c r="M1056" t="s">
        <v>73</v>
      </c>
      <c r="N1056">
        <v>0</v>
      </c>
      <c r="O1056" t="s">
        <v>47</v>
      </c>
      <c r="P1056">
        <v>271</v>
      </c>
      <c r="Q1056" t="s">
        <v>48</v>
      </c>
      <c r="R1056" t="s">
        <v>95</v>
      </c>
      <c r="S1056" t="s">
        <v>64</v>
      </c>
      <c r="T1056" t="s">
        <v>51</v>
      </c>
      <c r="U1056" t="s">
        <v>96</v>
      </c>
      <c r="V1056">
        <v>1.1000000000000001</v>
      </c>
      <c r="W1056" s="1">
        <v>1501.5000000000002</v>
      </c>
      <c r="X1056">
        <v>1</v>
      </c>
      <c r="Y1056">
        <v>1.98</v>
      </c>
      <c r="Z1056">
        <v>5</v>
      </c>
      <c r="AA1056">
        <v>0.39600000000000002</v>
      </c>
      <c r="AB1056" s="2">
        <v>0</v>
      </c>
      <c r="AC1056" s="1">
        <v>0</v>
      </c>
      <c r="AD1056" s="7">
        <v>43473</v>
      </c>
      <c r="AE1056" s="7">
        <v>43473</v>
      </c>
      <c r="AF1056">
        <v>0</v>
      </c>
      <c r="AG1056" t="s">
        <v>53</v>
      </c>
      <c r="AH1056" s="2">
        <v>0</v>
      </c>
      <c r="AI1056" s="1">
        <v>0</v>
      </c>
      <c r="AJ1056" s="1">
        <v>0</v>
      </c>
      <c r="AK1056" s="6" t="str">
        <f>+IF(Tabla1[[#This Row],[REQUEST_TY]]="SR MANTENIMIENTO CORRECTIVO", "EMERGENCIA", "OTROS")</f>
        <v>EMERGENCIA</v>
      </c>
      <c r="AL1056" s="6" t="str">
        <f>+_xlfn.IFS(Tabla1[[#This Row],[Veces obj]]&lt;=1,"0-1",Tabla1[[#This Row],[Veces obj]]&lt;=2,"1-2",Tabla1[[#This Row],[Veces obj]]&lt;=3,"2-3",TRUE,"&gt;3")</f>
        <v>0-1</v>
      </c>
      <c r="AM1056" s="6" t="str">
        <f>+_xlfn.IFS(MONTH(Tabla1[[#This Row],[MES]])&lt;=3,"Q1",MONTH(Tabla1[[#This Row],[MES]])&lt;=6,"Q2",MONTH(Tabla1[[#This Row],[MES]])&lt;=9,"Q3",TRUE,"Q4")</f>
        <v>Q1</v>
      </c>
      <c r="AN1056" t="str">
        <f>+IFERROR(VLOOKUP(Tabla1[[#This Row],[CUENTA]],CTAS[],2,0),"OTROS")</f>
        <v>OTROS</v>
      </c>
      <c r="AO1056">
        <v>1</v>
      </c>
      <c r="AP1056" t="str">
        <f>+IFERROR(VLOOKUP(Tabla1[[#This Row],[EMPLEADO]],IS[],3,0),"OTROS")</f>
        <v>JUAREZ</v>
      </c>
      <c r="AQ1056" t="str">
        <f>+IFERROR(VLOOKUP(Tabla1[[#This Row],[EMPLEADO]],IS[[NÓMINA]:[INGENIERO]],2,0),"OTROS")</f>
        <v>ALFREDO TORRES</v>
      </c>
    </row>
    <row r="1057" spans="1:43" x14ac:dyDescent="0.25">
      <c r="A1057" t="s">
        <v>4444</v>
      </c>
      <c r="B1057">
        <v>1</v>
      </c>
      <c r="C1057" t="s">
        <v>6176</v>
      </c>
      <c r="D1057" t="s">
        <v>38</v>
      </c>
      <c r="E1057" t="s">
        <v>814</v>
      </c>
      <c r="F1057" t="s">
        <v>6177</v>
      </c>
      <c r="G1057" s="17" t="s">
        <v>4194</v>
      </c>
      <c r="H1057" t="s">
        <v>915</v>
      </c>
      <c r="I1057" t="s">
        <v>43</v>
      </c>
      <c r="J1057" t="s">
        <v>8</v>
      </c>
      <c r="K1057" t="s">
        <v>151</v>
      </c>
      <c r="L1057" t="s">
        <v>4005</v>
      </c>
      <c r="M1057" t="s">
        <v>256</v>
      </c>
      <c r="N1057">
        <v>0</v>
      </c>
      <c r="O1057" t="s">
        <v>47</v>
      </c>
      <c r="P1057">
        <v>20</v>
      </c>
      <c r="Q1057" t="s">
        <v>62</v>
      </c>
      <c r="R1057" t="s">
        <v>95</v>
      </c>
      <c r="S1057" t="s">
        <v>64</v>
      </c>
      <c r="T1057" t="s">
        <v>51</v>
      </c>
      <c r="U1057" t="s">
        <v>65</v>
      </c>
      <c r="V1057">
        <v>0.8</v>
      </c>
      <c r="W1057" s="1">
        <v>1092</v>
      </c>
      <c r="X1057">
        <v>1</v>
      </c>
      <c r="Y1057">
        <v>1.92</v>
      </c>
      <c r="Z1057">
        <v>5</v>
      </c>
      <c r="AA1057">
        <v>0.38400000000000001</v>
      </c>
      <c r="AB1057" s="2">
        <v>0</v>
      </c>
      <c r="AC1057" s="1">
        <v>0</v>
      </c>
      <c r="AD1057" s="7">
        <v>43514</v>
      </c>
      <c r="AE1057" s="7">
        <v>43514</v>
      </c>
      <c r="AF1057">
        <v>0</v>
      </c>
      <c r="AG1057" t="s">
        <v>53</v>
      </c>
      <c r="AH1057" s="2">
        <v>0</v>
      </c>
      <c r="AI1057" s="1">
        <v>0</v>
      </c>
      <c r="AJ1057" s="1">
        <v>0</v>
      </c>
      <c r="AK1057" s="6" t="str">
        <f>+IF(Tabla1[[#This Row],[REQUEST_TY]]="SR MANTENIMIENTO CORRECTIVO", "EMERGENCIA", "OTROS")</f>
        <v>EMERGENCIA</v>
      </c>
      <c r="AL1057" s="6" t="str">
        <f>+_xlfn.IFS(Tabla1[[#This Row],[Veces obj]]&lt;=1,"0-1",Tabla1[[#This Row],[Veces obj]]&lt;=2,"1-2",Tabla1[[#This Row],[Veces obj]]&lt;=3,"2-3",TRUE,"&gt;3")</f>
        <v>0-1</v>
      </c>
      <c r="AM1057" s="6" t="str">
        <f>+_xlfn.IFS(MONTH(Tabla1[[#This Row],[MES]])&lt;=3,"Q1",MONTH(Tabla1[[#This Row],[MES]])&lt;=6,"Q2",MONTH(Tabla1[[#This Row],[MES]])&lt;=9,"Q3",TRUE,"Q4")</f>
        <v>Q1</v>
      </c>
      <c r="AN1057" t="str">
        <f>+IFERROR(VLOOKUP(Tabla1[[#This Row],[CUENTA]],CTAS[],2,0),"OTROS")</f>
        <v>HONEYWELL</v>
      </c>
      <c r="AP1057" t="str">
        <f>+IFERROR(VLOOKUP(Tabla1[[#This Row],[EMPLEADO]],IS[],3,0),"OTROS")</f>
        <v>OTROS</v>
      </c>
      <c r="AQ1057" t="str">
        <f>+IFERROR(VLOOKUP(Tabla1[[#This Row],[EMPLEADO]],IS[[NÓMINA]:[INGENIERO]],2,0),"OTROS")</f>
        <v>OTROS</v>
      </c>
    </row>
    <row r="1058" spans="1:43" x14ac:dyDescent="0.25">
      <c r="A1058" t="s">
        <v>36</v>
      </c>
      <c r="B1058">
        <v>1</v>
      </c>
      <c r="C1058" t="s">
        <v>2182</v>
      </c>
      <c r="D1058" t="s">
        <v>38</v>
      </c>
      <c r="E1058" t="s">
        <v>294</v>
      </c>
      <c r="F1058" t="s">
        <v>2183</v>
      </c>
      <c r="G1058" s="17" t="s">
        <v>2184</v>
      </c>
      <c r="H1058" t="s">
        <v>740</v>
      </c>
      <c r="I1058" t="s">
        <v>43</v>
      </c>
      <c r="J1058" t="s">
        <v>8</v>
      </c>
      <c r="K1058" t="s">
        <v>2089</v>
      </c>
      <c r="L1058" t="s">
        <v>2185</v>
      </c>
      <c r="M1058" t="s">
        <v>1238</v>
      </c>
      <c r="N1058">
        <v>0</v>
      </c>
      <c r="O1058" t="s">
        <v>47</v>
      </c>
      <c r="P1058">
        <v>214</v>
      </c>
      <c r="Q1058" t="s">
        <v>48</v>
      </c>
      <c r="R1058" t="s">
        <v>95</v>
      </c>
      <c r="S1058" t="s">
        <v>64</v>
      </c>
      <c r="T1058" t="s">
        <v>51</v>
      </c>
      <c r="U1058" t="s">
        <v>96</v>
      </c>
      <c r="V1058">
        <v>1.1000000000000001</v>
      </c>
      <c r="W1058" s="1">
        <v>1501.5000000000002</v>
      </c>
      <c r="X1058">
        <v>1</v>
      </c>
      <c r="Y1058">
        <v>1.93</v>
      </c>
      <c r="Z1058">
        <v>5</v>
      </c>
      <c r="AA1058">
        <v>0.38600000000000001</v>
      </c>
      <c r="AB1058" s="2">
        <v>0</v>
      </c>
      <c r="AC1058" s="1">
        <v>0</v>
      </c>
      <c r="AD1058" s="7">
        <v>43481</v>
      </c>
      <c r="AE1058" s="7">
        <v>43481</v>
      </c>
      <c r="AF1058">
        <v>0</v>
      </c>
      <c r="AG1058" t="s">
        <v>53</v>
      </c>
      <c r="AH1058" s="2">
        <v>0</v>
      </c>
      <c r="AI1058" s="1">
        <v>0</v>
      </c>
      <c r="AJ1058" s="1">
        <v>0</v>
      </c>
      <c r="AK1058" s="6" t="str">
        <f>+IF(Tabla1[[#This Row],[REQUEST_TY]]="SR MANTENIMIENTO CORRECTIVO", "EMERGENCIA", "OTROS")</f>
        <v>EMERGENCIA</v>
      </c>
      <c r="AL1058" s="6" t="str">
        <f>+_xlfn.IFS(Tabla1[[#This Row],[Veces obj]]&lt;=1,"0-1",Tabla1[[#This Row],[Veces obj]]&lt;=2,"1-2",Tabla1[[#This Row],[Veces obj]]&lt;=3,"2-3",TRUE,"&gt;3")</f>
        <v>0-1</v>
      </c>
      <c r="AM1058" s="6" t="str">
        <f>+_xlfn.IFS(MONTH(Tabla1[[#This Row],[MES]])&lt;=3,"Q1",MONTH(Tabla1[[#This Row],[MES]])&lt;=6,"Q2",MONTH(Tabla1[[#This Row],[MES]])&lt;=9,"Q3",TRUE,"Q4")</f>
        <v>Q1</v>
      </c>
      <c r="AN1058" t="str">
        <f>+IFERROR(VLOOKUP(Tabla1[[#This Row],[CUENTA]],CTAS[],2,0),"OTROS")</f>
        <v>OTROS</v>
      </c>
      <c r="AP1058" t="str">
        <f>+IFERROR(VLOOKUP(Tabla1[[#This Row],[EMPLEADO]],IS[],3,0),"OTROS")</f>
        <v>OTROS</v>
      </c>
      <c r="AQ1058" t="str">
        <f>+IFERROR(VLOOKUP(Tabla1[[#This Row],[EMPLEADO]],IS[[NÓMINA]:[INGENIERO]],2,0),"OTROS")</f>
        <v>OTROS</v>
      </c>
    </row>
    <row r="1059" spans="1:43" x14ac:dyDescent="0.25">
      <c r="A1059" t="s">
        <v>36</v>
      </c>
      <c r="B1059">
        <v>1</v>
      </c>
      <c r="C1059" t="s">
        <v>2186</v>
      </c>
      <c r="D1059" t="s">
        <v>38</v>
      </c>
      <c r="E1059" t="s">
        <v>76</v>
      </c>
      <c r="F1059" t="s">
        <v>2187</v>
      </c>
      <c r="G1059" s="17" t="s">
        <v>2188</v>
      </c>
      <c r="H1059" t="s">
        <v>58</v>
      </c>
      <c r="I1059" t="s">
        <v>43</v>
      </c>
      <c r="J1059" t="s">
        <v>8</v>
      </c>
      <c r="K1059" t="s">
        <v>59</v>
      </c>
      <c r="L1059" t="s">
        <v>137</v>
      </c>
      <c r="M1059" t="s">
        <v>61</v>
      </c>
      <c r="N1059">
        <v>0</v>
      </c>
      <c r="O1059" t="s">
        <v>47</v>
      </c>
      <c r="P1059">
        <v>50</v>
      </c>
      <c r="Q1059" t="s">
        <v>82</v>
      </c>
      <c r="R1059" t="s">
        <v>63</v>
      </c>
      <c r="S1059" t="s">
        <v>64</v>
      </c>
      <c r="T1059" t="s">
        <v>51</v>
      </c>
      <c r="U1059" t="s">
        <v>83</v>
      </c>
      <c r="V1059">
        <v>1.05</v>
      </c>
      <c r="W1059" s="1">
        <v>1433.25</v>
      </c>
      <c r="X1059">
        <v>1</v>
      </c>
      <c r="Y1059">
        <v>1.93</v>
      </c>
      <c r="Z1059">
        <v>5</v>
      </c>
      <c r="AA1059">
        <v>0.38600000000000001</v>
      </c>
      <c r="AB1059" s="2">
        <v>0</v>
      </c>
      <c r="AC1059" s="1">
        <v>0</v>
      </c>
      <c r="AD1059" s="7">
        <v>43487</v>
      </c>
      <c r="AE1059" s="7">
        <v>43487</v>
      </c>
      <c r="AF1059">
        <v>0</v>
      </c>
      <c r="AG1059" t="s">
        <v>53</v>
      </c>
      <c r="AH1059" s="2">
        <v>0</v>
      </c>
      <c r="AI1059" s="1">
        <v>0</v>
      </c>
      <c r="AJ1059" s="1">
        <v>0</v>
      </c>
      <c r="AK1059" s="6" t="str">
        <f>+IF(Tabla1[[#This Row],[REQUEST_TY]]="SR MANTENIMIENTO CORRECTIVO", "EMERGENCIA", "OTROS")</f>
        <v>EMERGENCIA</v>
      </c>
      <c r="AL1059" s="6" t="str">
        <f>+_xlfn.IFS(Tabla1[[#This Row],[Veces obj]]&lt;=1,"0-1",Tabla1[[#This Row],[Veces obj]]&lt;=2,"1-2",Tabla1[[#This Row],[Veces obj]]&lt;=3,"2-3",TRUE,"&gt;3")</f>
        <v>0-1</v>
      </c>
      <c r="AM1059" s="6" t="str">
        <f>+_xlfn.IFS(MONTH(Tabla1[[#This Row],[MES]])&lt;=3,"Q1",MONTH(Tabla1[[#This Row],[MES]])&lt;=6,"Q2",MONTH(Tabla1[[#This Row],[MES]])&lt;=9,"Q3",TRUE,"Q4")</f>
        <v>Q1</v>
      </c>
      <c r="AN1059" t="str">
        <f>+IFERROR(VLOOKUP(Tabla1[[#This Row],[CUENTA]],CTAS[],2,0),"OTROS")</f>
        <v>OTROS</v>
      </c>
      <c r="AP1059" t="str">
        <f>+IFERROR(VLOOKUP(Tabla1[[#This Row],[EMPLEADO]],IS[],3,0),"OTROS")</f>
        <v>OTROS</v>
      </c>
      <c r="AQ1059" t="str">
        <f>+IFERROR(VLOOKUP(Tabla1[[#This Row],[EMPLEADO]],IS[[NÓMINA]:[INGENIERO]],2,0),"OTROS")</f>
        <v>OTROS</v>
      </c>
    </row>
    <row r="1060" spans="1:43" x14ac:dyDescent="0.25">
      <c r="A1060" t="s">
        <v>36</v>
      </c>
      <c r="B1060">
        <v>1</v>
      </c>
      <c r="C1060" t="s">
        <v>2189</v>
      </c>
      <c r="D1060" t="s">
        <v>38</v>
      </c>
      <c r="E1060" t="s">
        <v>76</v>
      </c>
      <c r="F1060" t="s">
        <v>2190</v>
      </c>
      <c r="G1060" s="17" t="s">
        <v>78</v>
      </c>
      <c r="H1060" t="s">
        <v>740</v>
      </c>
      <c r="I1060" t="s">
        <v>43</v>
      </c>
      <c r="J1060" t="s">
        <v>8</v>
      </c>
      <c r="K1060" t="s">
        <v>59</v>
      </c>
      <c r="L1060" t="s">
        <v>80</v>
      </c>
      <c r="M1060" t="s">
        <v>81</v>
      </c>
      <c r="N1060">
        <v>0</v>
      </c>
      <c r="O1060" t="s">
        <v>47</v>
      </c>
      <c r="P1060">
        <v>15</v>
      </c>
      <c r="Q1060" t="s">
        <v>194</v>
      </c>
      <c r="R1060" t="s">
        <v>63</v>
      </c>
      <c r="S1060" t="s">
        <v>64</v>
      </c>
      <c r="T1060" t="s">
        <v>51</v>
      </c>
      <c r="U1060" t="s">
        <v>195</v>
      </c>
      <c r="V1060">
        <v>0.6</v>
      </c>
      <c r="W1060" s="1">
        <v>819</v>
      </c>
      <c r="X1060">
        <v>1</v>
      </c>
      <c r="Y1060">
        <v>1.93</v>
      </c>
      <c r="Z1060">
        <v>5</v>
      </c>
      <c r="AA1060">
        <v>0.38600000000000001</v>
      </c>
      <c r="AB1060" s="2">
        <v>0</v>
      </c>
      <c r="AC1060" s="1">
        <v>0</v>
      </c>
      <c r="AD1060" s="7">
        <v>43493</v>
      </c>
      <c r="AE1060" s="7">
        <v>43493</v>
      </c>
      <c r="AF1060">
        <v>0</v>
      </c>
      <c r="AG1060" t="s">
        <v>53</v>
      </c>
      <c r="AH1060" s="2">
        <v>0</v>
      </c>
      <c r="AI1060" s="1">
        <v>0</v>
      </c>
      <c r="AJ1060" s="1">
        <v>0</v>
      </c>
      <c r="AK1060" s="6" t="str">
        <f>+IF(Tabla1[[#This Row],[REQUEST_TY]]="SR MANTENIMIENTO CORRECTIVO", "EMERGENCIA", "OTROS")</f>
        <v>EMERGENCIA</v>
      </c>
      <c r="AL1060" s="6" t="str">
        <f>+_xlfn.IFS(Tabla1[[#This Row],[Veces obj]]&lt;=1,"0-1",Tabla1[[#This Row],[Veces obj]]&lt;=2,"1-2",Tabla1[[#This Row],[Veces obj]]&lt;=3,"2-3",TRUE,"&gt;3")</f>
        <v>0-1</v>
      </c>
      <c r="AM1060" s="6" t="str">
        <f>+_xlfn.IFS(MONTH(Tabla1[[#This Row],[MES]])&lt;=3,"Q1",MONTH(Tabla1[[#This Row],[MES]])&lt;=6,"Q2",MONTH(Tabla1[[#This Row],[MES]])&lt;=9,"Q3",TRUE,"Q4")</f>
        <v>Q1</v>
      </c>
      <c r="AN1060" t="str">
        <f>+IFERROR(VLOOKUP(Tabla1[[#This Row],[CUENTA]],CTAS[],2,0),"OTROS")</f>
        <v>OTROS</v>
      </c>
      <c r="AP1060" t="str">
        <f>+IFERROR(VLOOKUP(Tabla1[[#This Row],[EMPLEADO]],IS[],3,0),"OTROS")</f>
        <v>OTROS</v>
      </c>
      <c r="AQ1060" t="str">
        <f>+IFERROR(VLOOKUP(Tabla1[[#This Row],[EMPLEADO]],IS[[NÓMINA]:[INGENIERO]],2,0),"OTROS")</f>
        <v>OTROS</v>
      </c>
    </row>
    <row r="1061" spans="1:43" x14ac:dyDescent="0.25">
      <c r="A1061" t="s">
        <v>4444</v>
      </c>
      <c r="B1061">
        <v>1</v>
      </c>
      <c r="C1061" t="s">
        <v>5117</v>
      </c>
      <c r="D1061" t="s">
        <v>38</v>
      </c>
      <c r="E1061" t="s">
        <v>113</v>
      </c>
      <c r="F1061" t="s">
        <v>5118</v>
      </c>
      <c r="G1061" s="17" t="s">
        <v>5119</v>
      </c>
      <c r="H1061" t="s">
        <v>409</v>
      </c>
      <c r="I1061" t="s">
        <v>43</v>
      </c>
      <c r="J1061" t="s">
        <v>8</v>
      </c>
      <c r="K1061" t="s">
        <v>199</v>
      </c>
      <c r="L1061" t="s">
        <v>5120</v>
      </c>
      <c r="M1061" t="s">
        <v>411</v>
      </c>
      <c r="N1061">
        <v>0</v>
      </c>
      <c r="O1061" t="s">
        <v>47</v>
      </c>
      <c r="P1061">
        <v>98</v>
      </c>
      <c r="Q1061" t="s">
        <v>48</v>
      </c>
      <c r="R1061" t="s">
        <v>49</v>
      </c>
      <c r="S1061" t="s">
        <v>50</v>
      </c>
      <c r="T1061" t="s">
        <v>51</v>
      </c>
      <c r="U1061" t="s">
        <v>52</v>
      </c>
      <c r="V1061">
        <v>1.05</v>
      </c>
      <c r="W1061" s="1">
        <v>750.75000000000011</v>
      </c>
      <c r="X1061">
        <v>1</v>
      </c>
      <c r="Y1061">
        <v>1.93</v>
      </c>
      <c r="Z1061">
        <v>5</v>
      </c>
      <c r="AA1061">
        <v>0.38600000000000001</v>
      </c>
      <c r="AB1061" s="2">
        <v>0</v>
      </c>
      <c r="AC1061" s="1">
        <v>0</v>
      </c>
      <c r="AD1061" s="7">
        <v>43502</v>
      </c>
      <c r="AE1061" s="7">
        <v>43502</v>
      </c>
      <c r="AF1061">
        <v>0</v>
      </c>
      <c r="AG1061" t="s">
        <v>53</v>
      </c>
      <c r="AH1061" s="2">
        <v>0</v>
      </c>
      <c r="AI1061" s="1">
        <v>0</v>
      </c>
      <c r="AJ1061" s="1">
        <v>0</v>
      </c>
      <c r="AK1061" s="6" t="str">
        <f>+IF(Tabla1[[#This Row],[REQUEST_TY]]="SR MANTENIMIENTO CORRECTIVO", "EMERGENCIA", "OTROS")</f>
        <v>EMERGENCIA</v>
      </c>
      <c r="AL1061" s="6" t="str">
        <f>+_xlfn.IFS(Tabla1[[#This Row],[Veces obj]]&lt;=1,"0-1",Tabla1[[#This Row],[Veces obj]]&lt;=2,"1-2",Tabla1[[#This Row],[Veces obj]]&lt;=3,"2-3",TRUE,"&gt;3")</f>
        <v>0-1</v>
      </c>
      <c r="AM1061" s="6" t="str">
        <f>+_xlfn.IFS(MONTH(Tabla1[[#This Row],[MES]])&lt;=3,"Q1",MONTH(Tabla1[[#This Row],[MES]])&lt;=6,"Q2",MONTH(Tabla1[[#This Row],[MES]])&lt;=9,"Q3",TRUE,"Q4")</f>
        <v>Q1</v>
      </c>
      <c r="AN1061" t="str">
        <f>+IFERROR(VLOOKUP(Tabla1[[#This Row],[CUENTA]],CTAS[],2,0),"OTROS")</f>
        <v>OTROS</v>
      </c>
      <c r="AP1061" t="str">
        <f>+IFERROR(VLOOKUP(Tabla1[[#This Row],[EMPLEADO]],IS[],3,0),"OTROS")</f>
        <v>OTROS</v>
      </c>
      <c r="AQ1061" t="str">
        <f>+IFERROR(VLOOKUP(Tabla1[[#This Row],[EMPLEADO]],IS[[NÓMINA]:[INGENIERO]],2,0),"OTROS")</f>
        <v>OTROS</v>
      </c>
    </row>
    <row r="1062" spans="1:43" x14ac:dyDescent="0.25">
      <c r="A1062" t="s">
        <v>4444</v>
      </c>
      <c r="B1062">
        <v>1</v>
      </c>
      <c r="C1062" t="s">
        <v>6197</v>
      </c>
      <c r="D1062" t="s">
        <v>38</v>
      </c>
      <c r="E1062" t="s">
        <v>558</v>
      </c>
      <c r="F1062" t="s">
        <v>6198</v>
      </c>
      <c r="G1062" s="17" t="s">
        <v>1728</v>
      </c>
      <c r="H1062" t="s">
        <v>42</v>
      </c>
      <c r="I1062" t="s">
        <v>43</v>
      </c>
      <c r="J1062" t="s">
        <v>8</v>
      </c>
      <c r="K1062" t="s">
        <v>798</v>
      </c>
      <c r="L1062" t="s">
        <v>1729</v>
      </c>
      <c r="M1062" t="s">
        <v>131</v>
      </c>
      <c r="N1062">
        <v>1</v>
      </c>
      <c r="O1062" t="s">
        <v>47</v>
      </c>
      <c r="P1062">
        <v>7</v>
      </c>
      <c r="Q1062" t="s">
        <v>194</v>
      </c>
      <c r="R1062" t="s">
        <v>95</v>
      </c>
      <c r="S1062" t="s">
        <v>64</v>
      </c>
      <c r="T1062" t="s">
        <v>51</v>
      </c>
      <c r="U1062" t="s">
        <v>195</v>
      </c>
      <c r="V1062">
        <v>0.6</v>
      </c>
      <c r="W1062" s="1">
        <v>0</v>
      </c>
      <c r="X1062">
        <v>1</v>
      </c>
      <c r="Y1062">
        <v>1.93</v>
      </c>
      <c r="Z1062">
        <v>5</v>
      </c>
      <c r="AA1062">
        <v>0.38600000000000001</v>
      </c>
      <c r="AB1062" s="2">
        <v>0</v>
      </c>
      <c r="AC1062" s="1">
        <v>0</v>
      </c>
      <c r="AD1062" s="7">
        <v>43510</v>
      </c>
      <c r="AE1062" s="7">
        <v>43511</v>
      </c>
      <c r="AF1062">
        <v>1</v>
      </c>
      <c r="AG1062" t="s">
        <v>53</v>
      </c>
      <c r="AH1062" s="2">
        <v>0</v>
      </c>
      <c r="AI1062" s="1">
        <v>0</v>
      </c>
      <c r="AJ1062" s="1">
        <v>0</v>
      </c>
      <c r="AK1062" s="6" t="str">
        <f>+IF(Tabla1[[#This Row],[REQUEST_TY]]="SR MANTENIMIENTO CORRECTIVO", "EMERGENCIA", "OTROS")</f>
        <v>EMERGENCIA</v>
      </c>
      <c r="AL1062" s="6" t="str">
        <f>+_xlfn.IFS(Tabla1[[#This Row],[Veces obj]]&lt;=1,"0-1",Tabla1[[#This Row],[Veces obj]]&lt;=2,"1-2",Tabla1[[#This Row],[Veces obj]]&lt;=3,"2-3",TRUE,"&gt;3")</f>
        <v>0-1</v>
      </c>
      <c r="AM1062" s="6" t="str">
        <f>+_xlfn.IFS(MONTH(Tabla1[[#This Row],[MES]])&lt;=3,"Q1",MONTH(Tabla1[[#This Row],[MES]])&lt;=6,"Q2",MONTH(Tabla1[[#This Row],[MES]])&lt;=9,"Q3",TRUE,"Q4")</f>
        <v>Q1</v>
      </c>
      <c r="AN1062" t="str">
        <f>+IFERROR(VLOOKUP(Tabla1[[#This Row],[CUENTA]],CTAS[],2,0),"OTROS")</f>
        <v>OTROS</v>
      </c>
      <c r="AP1062" t="str">
        <f>+IFERROR(VLOOKUP(Tabla1[[#This Row],[EMPLEADO]],IS[],3,0),"OTROS")</f>
        <v>OTROS</v>
      </c>
      <c r="AQ1062" t="str">
        <f>+IFERROR(VLOOKUP(Tabla1[[#This Row],[EMPLEADO]],IS[[NÓMINA]:[INGENIERO]],2,0),"OTROS")</f>
        <v>OTROS</v>
      </c>
    </row>
    <row r="1063" spans="1:43" x14ac:dyDescent="0.25">
      <c r="A1063" t="s">
        <v>36</v>
      </c>
      <c r="B1063">
        <v>1</v>
      </c>
      <c r="C1063" t="s">
        <v>2191</v>
      </c>
      <c r="D1063" t="s">
        <v>38</v>
      </c>
      <c r="E1063" t="s">
        <v>725</v>
      </c>
      <c r="F1063" t="s">
        <v>2192</v>
      </c>
      <c r="G1063" s="17" t="s">
        <v>2193</v>
      </c>
      <c r="H1063" t="s">
        <v>707</v>
      </c>
      <c r="I1063" t="s">
        <v>43</v>
      </c>
      <c r="J1063" t="s">
        <v>8</v>
      </c>
      <c r="K1063" t="s">
        <v>102</v>
      </c>
      <c r="L1063" t="s">
        <v>2194</v>
      </c>
      <c r="M1063" t="s">
        <v>2195</v>
      </c>
      <c r="N1063">
        <v>0</v>
      </c>
      <c r="O1063" t="s">
        <v>105</v>
      </c>
      <c r="P1063">
        <v>2604</v>
      </c>
      <c r="Q1063" t="s">
        <v>48</v>
      </c>
      <c r="R1063" t="s">
        <v>223</v>
      </c>
      <c r="S1063" t="s">
        <v>139</v>
      </c>
      <c r="T1063" t="s">
        <v>51</v>
      </c>
      <c r="U1063" t="s">
        <v>353</v>
      </c>
      <c r="V1063">
        <v>1.1499999999999999</v>
      </c>
      <c r="W1063" s="1">
        <v>923.44999999999993</v>
      </c>
      <c r="X1063">
        <v>1</v>
      </c>
      <c r="Y1063">
        <v>1.55</v>
      </c>
      <c r="Z1063">
        <v>4</v>
      </c>
      <c r="AA1063">
        <v>0.38750000000000001</v>
      </c>
      <c r="AB1063" s="2">
        <v>0</v>
      </c>
      <c r="AC1063" s="1">
        <v>0</v>
      </c>
      <c r="AD1063" s="7">
        <v>43482</v>
      </c>
      <c r="AE1063" s="7">
        <v>43483</v>
      </c>
      <c r="AF1063">
        <v>1</v>
      </c>
      <c r="AG1063" t="s">
        <v>53</v>
      </c>
      <c r="AH1063" s="2">
        <v>0</v>
      </c>
      <c r="AI1063" s="1">
        <v>0</v>
      </c>
      <c r="AJ1063" s="1">
        <v>0</v>
      </c>
      <c r="AK1063" s="6" t="str">
        <f>+IF(Tabla1[[#This Row],[REQUEST_TY]]="SR MANTENIMIENTO CORRECTIVO", "EMERGENCIA", "OTROS")</f>
        <v>EMERGENCIA</v>
      </c>
      <c r="AL1063" s="6" t="str">
        <f>+_xlfn.IFS(Tabla1[[#This Row],[Veces obj]]&lt;=1,"0-1",Tabla1[[#This Row],[Veces obj]]&lt;=2,"1-2",Tabla1[[#This Row],[Veces obj]]&lt;=3,"2-3",TRUE,"&gt;3")</f>
        <v>0-1</v>
      </c>
      <c r="AM1063" s="6" t="str">
        <f>+_xlfn.IFS(MONTH(Tabla1[[#This Row],[MES]])&lt;=3,"Q1",MONTH(Tabla1[[#This Row],[MES]])&lt;=6,"Q2",MONTH(Tabla1[[#This Row],[MES]])&lt;=9,"Q3",TRUE,"Q4")</f>
        <v>Q1</v>
      </c>
      <c r="AN1063" t="str">
        <f>+IFERROR(VLOOKUP(Tabla1[[#This Row],[CUENTA]],CTAS[],2,0),"OTROS")</f>
        <v>OTROS</v>
      </c>
      <c r="AP1063" t="str">
        <f>+IFERROR(VLOOKUP(Tabla1[[#This Row],[EMPLEADO]],IS[],3,0),"OTROS")</f>
        <v>OTROS</v>
      </c>
      <c r="AQ1063" t="str">
        <f>+IFERROR(VLOOKUP(Tabla1[[#This Row],[EMPLEADO]],IS[[NÓMINA]:[INGENIERO]],2,0),"OTROS")</f>
        <v>OTROS</v>
      </c>
    </row>
    <row r="1064" spans="1:43" x14ac:dyDescent="0.25">
      <c r="A1064" t="s">
        <v>36</v>
      </c>
      <c r="B1064">
        <v>1</v>
      </c>
      <c r="C1064" t="s">
        <v>2196</v>
      </c>
      <c r="D1064" t="s">
        <v>38</v>
      </c>
      <c r="E1064" t="s">
        <v>725</v>
      </c>
      <c r="F1064" t="s">
        <v>2197</v>
      </c>
      <c r="G1064" s="17" t="s">
        <v>2100</v>
      </c>
      <c r="H1064" t="s">
        <v>79</v>
      </c>
      <c r="I1064" t="s">
        <v>43</v>
      </c>
      <c r="J1064" t="s">
        <v>8</v>
      </c>
      <c r="K1064" t="s">
        <v>102</v>
      </c>
      <c r="L1064" t="s">
        <v>1471</v>
      </c>
      <c r="M1064" t="s">
        <v>1150</v>
      </c>
      <c r="N1064">
        <v>0</v>
      </c>
      <c r="O1064" t="s">
        <v>47</v>
      </c>
      <c r="P1064">
        <v>4</v>
      </c>
      <c r="Q1064" t="s">
        <v>207</v>
      </c>
      <c r="R1064" t="s">
        <v>223</v>
      </c>
      <c r="S1064" t="s">
        <v>139</v>
      </c>
      <c r="T1064" t="s">
        <v>51</v>
      </c>
      <c r="U1064" t="s">
        <v>879</v>
      </c>
      <c r="V1064">
        <v>0.6</v>
      </c>
      <c r="W1064" s="1">
        <v>943.80000000000007</v>
      </c>
      <c r="X1064">
        <v>1</v>
      </c>
      <c r="Y1064">
        <v>1.55</v>
      </c>
      <c r="Z1064">
        <v>4</v>
      </c>
      <c r="AA1064">
        <v>0.38750000000000001</v>
      </c>
      <c r="AB1064" s="2">
        <v>0</v>
      </c>
      <c r="AC1064" s="1">
        <v>0</v>
      </c>
      <c r="AD1064" s="7">
        <v>43486</v>
      </c>
      <c r="AE1064" s="7">
        <v>43486</v>
      </c>
      <c r="AF1064">
        <v>0</v>
      </c>
      <c r="AG1064" t="s">
        <v>53</v>
      </c>
      <c r="AH1064" s="2">
        <v>0</v>
      </c>
      <c r="AI1064" s="1">
        <v>0</v>
      </c>
      <c r="AJ1064" s="1">
        <v>0</v>
      </c>
      <c r="AK1064" s="6" t="str">
        <f>+IF(Tabla1[[#This Row],[REQUEST_TY]]="SR MANTENIMIENTO CORRECTIVO", "EMERGENCIA", "OTROS")</f>
        <v>EMERGENCIA</v>
      </c>
      <c r="AL1064" s="6" t="str">
        <f>+_xlfn.IFS(Tabla1[[#This Row],[Veces obj]]&lt;=1,"0-1",Tabla1[[#This Row],[Veces obj]]&lt;=2,"1-2",Tabla1[[#This Row],[Veces obj]]&lt;=3,"2-3",TRUE,"&gt;3")</f>
        <v>0-1</v>
      </c>
      <c r="AM1064" s="6" t="str">
        <f>+_xlfn.IFS(MONTH(Tabla1[[#This Row],[MES]])&lt;=3,"Q1",MONTH(Tabla1[[#This Row],[MES]])&lt;=6,"Q2",MONTH(Tabla1[[#This Row],[MES]])&lt;=9,"Q3",TRUE,"Q4")</f>
        <v>Q1</v>
      </c>
      <c r="AN1064" t="str">
        <f>+IFERROR(VLOOKUP(Tabla1[[#This Row],[CUENTA]],CTAS[],2,0),"OTROS")</f>
        <v>OTROS</v>
      </c>
      <c r="AP1064" t="str">
        <f>+IFERROR(VLOOKUP(Tabla1[[#This Row],[EMPLEADO]],IS[],3,0),"OTROS")</f>
        <v>OTROS</v>
      </c>
      <c r="AQ1064" t="str">
        <f>+IFERROR(VLOOKUP(Tabla1[[#This Row],[EMPLEADO]],IS[[NÓMINA]:[INGENIERO]],2,0),"OTROS")</f>
        <v>OTROS</v>
      </c>
    </row>
    <row r="1065" spans="1:43" x14ac:dyDescent="0.25">
      <c r="A1065" t="s">
        <v>36</v>
      </c>
      <c r="B1065">
        <v>1</v>
      </c>
      <c r="C1065" t="s">
        <v>2198</v>
      </c>
      <c r="D1065" t="s">
        <v>38</v>
      </c>
      <c r="E1065" t="s">
        <v>2199</v>
      </c>
      <c r="F1065" t="s">
        <v>2200</v>
      </c>
      <c r="G1065" s="17" t="s">
        <v>2201</v>
      </c>
      <c r="H1065" t="s">
        <v>453</v>
      </c>
      <c r="I1065" t="s">
        <v>43</v>
      </c>
      <c r="J1065" t="s">
        <v>8</v>
      </c>
      <c r="K1065" t="s">
        <v>2202</v>
      </c>
      <c r="L1065" t="s">
        <v>2203</v>
      </c>
      <c r="M1065" t="s">
        <v>1761</v>
      </c>
      <c r="N1065">
        <v>0</v>
      </c>
      <c r="O1065" t="s">
        <v>47</v>
      </c>
      <c r="P1065">
        <v>3</v>
      </c>
      <c r="Q1065" t="s">
        <v>388</v>
      </c>
      <c r="R1065" t="s">
        <v>153</v>
      </c>
      <c r="S1065" t="s">
        <v>50</v>
      </c>
      <c r="T1065" t="s">
        <v>51</v>
      </c>
      <c r="U1065" t="s">
        <v>641</v>
      </c>
      <c r="V1065">
        <v>0</v>
      </c>
      <c r="W1065" s="1">
        <v>0</v>
      </c>
      <c r="X1065">
        <v>1</v>
      </c>
      <c r="Y1065">
        <v>1.94</v>
      </c>
      <c r="Z1065">
        <v>5</v>
      </c>
      <c r="AA1065">
        <v>0.38800000000000001</v>
      </c>
      <c r="AB1065" s="2">
        <v>0</v>
      </c>
      <c r="AC1065" s="1">
        <v>0</v>
      </c>
      <c r="AD1065" s="7">
        <v>43490</v>
      </c>
      <c r="AE1065" s="7">
        <v>43490</v>
      </c>
      <c r="AF1065">
        <v>0</v>
      </c>
      <c r="AG1065" t="s">
        <v>53</v>
      </c>
      <c r="AH1065" s="2">
        <v>0</v>
      </c>
      <c r="AI1065" s="1">
        <v>0</v>
      </c>
      <c r="AJ1065" s="1">
        <v>0</v>
      </c>
      <c r="AK1065" s="6" t="str">
        <f>+IF(Tabla1[[#This Row],[REQUEST_TY]]="SR MANTENIMIENTO CORRECTIVO", "EMERGENCIA", "OTROS")</f>
        <v>EMERGENCIA</v>
      </c>
      <c r="AL1065" s="6" t="str">
        <f>+_xlfn.IFS(Tabla1[[#This Row],[Veces obj]]&lt;=1,"0-1",Tabla1[[#This Row],[Veces obj]]&lt;=2,"1-2",Tabla1[[#This Row],[Veces obj]]&lt;=3,"2-3",TRUE,"&gt;3")</f>
        <v>0-1</v>
      </c>
      <c r="AM1065" s="6" t="str">
        <f>+_xlfn.IFS(MONTH(Tabla1[[#This Row],[MES]])&lt;=3,"Q1",MONTH(Tabla1[[#This Row],[MES]])&lt;=6,"Q2",MONTH(Tabla1[[#This Row],[MES]])&lt;=9,"Q3",TRUE,"Q4")</f>
        <v>Q1</v>
      </c>
      <c r="AN1065" t="str">
        <f>+IFERROR(VLOOKUP(Tabla1[[#This Row],[CUENTA]],CTAS[],2,0),"OTROS")</f>
        <v>OTROS</v>
      </c>
      <c r="AP1065" t="str">
        <f>+IFERROR(VLOOKUP(Tabla1[[#This Row],[EMPLEADO]],IS[],3,0),"OTROS")</f>
        <v>OTROS</v>
      </c>
      <c r="AQ1065" t="str">
        <f>+IFERROR(VLOOKUP(Tabla1[[#This Row],[EMPLEADO]],IS[[NÓMINA]:[INGENIERO]],2,0),"OTROS")</f>
        <v>OTROS</v>
      </c>
    </row>
    <row r="1066" spans="1:43" x14ac:dyDescent="0.25">
      <c r="A1066" t="s">
        <v>36</v>
      </c>
      <c r="B1066">
        <v>1</v>
      </c>
      <c r="C1066" t="s">
        <v>3505</v>
      </c>
      <c r="D1066" t="s">
        <v>3346</v>
      </c>
      <c r="E1066" t="s">
        <v>558</v>
      </c>
      <c r="F1066" t="s">
        <v>3506</v>
      </c>
      <c r="G1066" s="17" t="s">
        <v>3507</v>
      </c>
      <c r="H1066" t="s">
        <v>42</v>
      </c>
      <c r="I1066" t="s">
        <v>43</v>
      </c>
      <c r="J1066" t="s">
        <v>8</v>
      </c>
      <c r="K1066" t="s">
        <v>3508</v>
      </c>
      <c r="L1066" t="s">
        <v>3509</v>
      </c>
      <c r="M1066" t="s">
        <v>131</v>
      </c>
      <c r="N1066">
        <v>1</v>
      </c>
      <c r="O1066" t="s">
        <v>47</v>
      </c>
      <c r="P1066" t="s">
        <v>822</v>
      </c>
      <c r="Q1066" t="s">
        <v>48</v>
      </c>
      <c r="R1066" t="s">
        <v>95</v>
      </c>
      <c r="S1066" t="s">
        <v>64</v>
      </c>
      <c r="T1066" t="s">
        <v>51</v>
      </c>
      <c r="U1066" t="s">
        <v>96</v>
      </c>
      <c r="V1066">
        <v>1</v>
      </c>
      <c r="W1066" s="1">
        <v>0</v>
      </c>
      <c r="X1066">
        <v>0</v>
      </c>
      <c r="Y1066">
        <v>5</v>
      </c>
      <c r="Z1066">
        <v>5</v>
      </c>
      <c r="AA1066">
        <v>1</v>
      </c>
      <c r="AB1066" s="2">
        <v>0</v>
      </c>
      <c r="AC1066" s="1">
        <v>0</v>
      </c>
      <c r="AD1066" s="7">
        <v>43473</v>
      </c>
      <c r="AE1066" s="7">
        <v>43473</v>
      </c>
      <c r="AF1066">
        <v>0</v>
      </c>
      <c r="AG1066" t="s">
        <v>53</v>
      </c>
      <c r="AH1066" s="2">
        <v>0</v>
      </c>
      <c r="AI1066" s="1">
        <v>0</v>
      </c>
      <c r="AJ1066" s="1">
        <v>0</v>
      </c>
      <c r="AK1066" s="6" t="str">
        <f>+IF(Tabla1[[#This Row],[REQUEST_TY]]="SR MANTENIMIENTO CORRECTIVO", "EMERGENCIA", "OTROS")</f>
        <v>OTROS</v>
      </c>
      <c r="AL1066" s="6" t="str">
        <f>+_xlfn.IFS(Tabla1[[#This Row],[Veces obj]]&lt;=1,"0-1",Tabla1[[#This Row],[Veces obj]]&lt;=2,"1-2",Tabla1[[#This Row],[Veces obj]]&lt;=3,"2-3",TRUE,"&gt;3")</f>
        <v>0-1</v>
      </c>
      <c r="AM1066" s="6" t="str">
        <f>+_xlfn.IFS(MONTH(Tabla1[[#This Row],[MES]])&lt;=3,"Q1",MONTH(Tabla1[[#This Row],[MES]])&lt;=6,"Q2",MONTH(Tabla1[[#This Row],[MES]])&lt;=9,"Q3",TRUE,"Q4")</f>
        <v>Q1</v>
      </c>
      <c r="AN1066" t="str">
        <f>+IFERROR(VLOOKUP(Tabla1[[#This Row],[CUENTA]],CTAS[],2,0),"OTROS")</f>
        <v>OTROS</v>
      </c>
      <c r="AP1066" t="str">
        <f>+IFERROR(VLOOKUP(Tabla1[[#This Row],[EMPLEADO]],IS[],3,0),"OTROS")</f>
        <v>OTROS</v>
      </c>
      <c r="AQ1066" t="str">
        <f>+IFERROR(VLOOKUP(Tabla1[[#This Row],[EMPLEADO]],IS[[NÓMINA]:[INGENIERO]],2,0),"OTROS")</f>
        <v>OTROS</v>
      </c>
    </row>
    <row r="1067" spans="1:43" x14ac:dyDescent="0.25">
      <c r="A1067" t="s">
        <v>4444</v>
      </c>
      <c r="B1067">
        <v>1</v>
      </c>
      <c r="C1067" t="s">
        <v>7222</v>
      </c>
      <c r="D1067" t="s">
        <v>38</v>
      </c>
      <c r="E1067" t="s">
        <v>275</v>
      </c>
      <c r="F1067" t="s">
        <v>7223</v>
      </c>
      <c r="G1067" s="17" t="s">
        <v>7224</v>
      </c>
      <c r="H1067" t="s">
        <v>568</v>
      </c>
      <c r="I1067" t="s">
        <v>43</v>
      </c>
      <c r="J1067" t="s">
        <v>8</v>
      </c>
      <c r="K1067" t="s">
        <v>71</v>
      </c>
      <c r="L1067" t="s">
        <v>7225</v>
      </c>
      <c r="M1067" t="s">
        <v>7226</v>
      </c>
      <c r="N1067">
        <v>0</v>
      </c>
      <c r="O1067" t="s">
        <v>47</v>
      </c>
      <c r="P1067">
        <v>105</v>
      </c>
      <c r="Q1067" t="s">
        <v>48</v>
      </c>
      <c r="R1067" t="s">
        <v>95</v>
      </c>
      <c r="S1067" t="s">
        <v>64</v>
      </c>
      <c r="T1067" t="s">
        <v>208</v>
      </c>
      <c r="U1067" t="s">
        <v>96</v>
      </c>
      <c r="V1067">
        <v>1.1000000000000001</v>
      </c>
      <c r="W1067" s="1">
        <v>1501.5000000000002</v>
      </c>
      <c r="X1067">
        <v>1</v>
      </c>
      <c r="Y1067">
        <v>3.5</v>
      </c>
      <c r="Z1067">
        <v>9</v>
      </c>
      <c r="AA1067">
        <v>0.3888888888888889</v>
      </c>
      <c r="AB1067" s="2">
        <v>0</v>
      </c>
      <c r="AC1067" s="1">
        <v>0</v>
      </c>
      <c r="AD1067" s="7">
        <v>43523</v>
      </c>
      <c r="AE1067" s="7">
        <v>43523</v>
      </c>
      <c r="AF1067">
        <v>0</v>
      </c>
      <c r="AG1067" t="s">
        <v>53</v>
      </c>
      <c r="AH1067" s="2">
        <v>0</v>
      </c>
      <c r="AI1067" s="1">
        <v>0</v>
      </c>
      <c r="AJ1067" s="1">
        <v>0</v>
      </c>
      <c r="AK1067" s="6" t="str">
        <f>+IF(Tabla1[[#This Row],[REQUEST_TY]]="SR MANTENIMIENTO CORRECTIVO", "EMERGENCIA", "OTROS")</f>
        <v>EMERGENCIA</v>
      </c>
      <c r="AL1067" s="6" t="str">
        <f>+_xlfn.IFS(Tabla1[[#This Row],[Veces obj]]&lt;=1,"0-1",Tabla1[[#This Row],[Veces obj]]&lt;=2,"1-2",Tabla1[[#This Row],[Veces obj]]&lt;=3,"2-3",TRUE,"&gt;3")</f>
        <v>0-1</v>
      </c>
      <c r="AM1067" s="6" t="str">
        <f>+_xlfn.IFS(MONTH(Tabla1[[#This Row],[MES]])&lt;=3,"Q1",MONTH(Tabla1[[#This Row],[MES]])&lt;=6,"Q2",MONTH(Tabla1[[#This Row],[MES]])&lt;=9,"Q3",TRUE,"Q4")</f>
        <v>Q1</v>
      </c>
      <c r="AN1067" t="str">
        <f>+IFERROR(VLOOKUP(Tabla1[[#This Row],[CUENTA]],CTAS[],2,0),"OTROS")</f>
        <v>OTROS</v>
      </c>
      <c r="AP1067" t="str">
        <f>+IFERROR(VLOOKUP(Tabla1[[#This Row],[EMPLEADO]],IS[],3,0),"OTROS")</f>
        <v>OTROS</v>
      </c>
      <c r="AQ1067" t="str">
        <f>+IFERROR(VLOOKUP(Tabla1[[#This Row],[EMPLEADO]],IS[[NÓMINA]:[INGENIERO]],2,0),"OTROS")</f>
        <v>OTROS</v>
      </c>
    </row>
    <row r="1068" spans="1:43" x14ac:dyDescent="0.25">
      <c r="A1068" t="s">
        <v>36</v>
      </c>
      <c r="B1068">
        <v>1</v>
      </c>
      <c r="C1068" t="s">
        <v>2204</v>
      </c>
      <c r="D1068" t="s">
        <v>38</v>
      </c>
      <c r="E1068" t="s">
        <v>98</v>
      </c>
      <c r="F1068" t="s">
        <v>2205</v>
      </c>
      <c r="G1068" s="17" t="s">
        <v>2206</v>
      </c>
      <c r="H1068" t="s">
        <v>691</v>
      </c>
      <c r="I1068" t="s">
        <v>43</v>
      </c>
      <c r="J1068" t="s">
        <v>8</v>
      </c>
      <c r="K1068" t="s">
        <v>102</v>
      </c>
      <c r="L1068" t="s">
        <v>1142</v>
      </c>
      <c r="M1068" t="s">
        <v>640</v>
      </c>
      <c r="N1068">
        <v>0</v>
      </c>
      <c r="O1068" t="s">
        <v>47</v>
      </c>
      <c r="P1068">
        <v>63</v>
      </c>
      <c r="Q1068" t="s">
        <v>48</v>
      </c>
      <c r="R1068" t="s">
        <v>63</v>
      </c>
      <c r="S1068" t="s">
        <v>64</v>
      </c>
      <c r="T1068" t="s">
        <v>51</v>
      </c>
      <c r="U1068" t="s">
        <v>96</v>
      </c>
      <c r="V1068">
        <v>1.1000000000000001</v>
      </c>
      <c r="W1068" s="1">
        <v>1501.5000000000002</v>
      </c>
      <c r="X1068">
        <v>1</v>
      </c>
      <c r="Y1068">
        <v>1.95</v>
      </c>
      <c r="Z1068">
        <v>5</v>
      </c>
      <c r="AA1068">
        <v>0.39</v>
      </c>
      <c r="AB1068" s="2">
        <v>0</v>
      </c>
      <c r="AC1068" s="1">
        <v>0</v>
      </c>
      <c r="AD1068" s="7">
        <v>43480</v>
      </c>
      <c r="AE1068" s="7">
        <v>43480</v>
      </c>
      <c r="AF1068">
        <v>0</v>
      </c>
      <c r="AG1068" t="s">
        <v>53</v>
      </c>
      <c r="AH1068" s="2">
        <v>0</v>
      </c>
      <c r="AI1068" s="1">
        <v>0</v>
      </c>
      <c r="AJ1068" s="1">
        <v>0</v>
      </c>
      <c r="AK1068" s="6" t="str">
        <f>+IF(Tabla1[[#This Row],[REQUEST_TY]]="SR MANTENIMIENTO CORRECTIVO", "EMERGENCIA", "OTROS")</f>
        <v>EMERGENCIA</v>
      </c>
      <c r="AL1068" s="6" t="str">
        <f>+_xlfn.IFS(Tabla1[[#This Row],[Veces obj]]&lt;=1,"0-1",Tabla1[[#This Row],[Veces obj]]&lt;=2,"1-2",Tabla1[[#This Row],[Veces obj]]&lt;=3,"2-3",TRUE,"&gt;3")</f>
        <v>0-1</v>
      </c>
      <c r="AM1068" s="6" t="str">
        <f>+_xlfn.IFS(MONTH(Tabla1[[#This Row],[MES]])&lt;=3,"Q1",MONTH(Tabla1[[#This Row],[MES]])&lt;=6,"Q2",MONTH(Tabla1[[#This Row],[MES]])&lt;=9,"Q3",TRUE,"Q4")</f>
        <v>Q1</v>
      </c>
      <c r="AN1068" t="str">
        <f>+IFERROR(VLOOKUP(Tabla1[[#This Row],[CUENTA]],CTAS[],2,0),"OTROS")</f>
        <v>OTROS</v>
      </c>
      <c r="AP1068" t="str">
        <f>+IFERROR(VLOOKUP(Tabla1[[#This Row],[EMPLEADO]],IS[],3,0),"OTROS")</f>
        <v>OTROS</v>
      </c>
      <c r="AQ1068" t="str">
        <f>+IFERROR(VLOOKUP(Tabla1[[#This Row],[EMPLEADO]],IS[[NÓMINA]:[INGENIERO]],2,0),"OTROS")</f>
        <v>OTROS</v>
      </c>
    </row>
    <row r="1069" spans="1:43" x14ac:dyDescent="0.25">
      <c r="A1069" t="s">
        <v>36</v>
      </c>
      <c r="B1069">
        <v>1</v>
      </c>
      <c r="C1069" t="s">
        <v>2207</v>
      </c>
      <c r="D1069" t="s">
        <v>38</v>
      </c>
      <c r="E1069" t="s">
        <v>76</v>
      </c>
      <c r="F1069" t="s">
        <v>2208</v>
      </c>
      <c r="G1069" s="17" t="s">
        <v>2209</v>
      </c>
      <c r="H1069" t="s">
        <v>707</v>
      </c>
      <c r="I1069" t="s">
        <v>43</v>
      </c>
      <c r="J1069" t="s">
        <v>8</v>
      </c>
      <c r="K1069" t="s">
        <v>102</v>
      </c>
      <c r="L1069" t="s">
        <v>1459</v>
      </c>
      <c r="M1069" t="s">
        <v>1460</v>
      </c>
      <c r="N1069">
        <v>0</v>
      </c>
      <c r="O1069" t="s">
        <v>105</v>
      </c>
      <c r="P1069">
        <v>222</v>
      </c>
      <c r="Q1069" t="s">
        <v>48</v>
      </c>
      <c r="R1069" t="s">
        <v>63</v>
      </c>
      <c r="S1069" t="s">
        <v>64</v>
      </c>
      <c r="T1069" t="s">
        <v>51</v>
      </c>
      <c r="U1069" t="s">
        <v>96</v>
      </c>
      <c r="V1069">
        <v>1.1000000000000001</v>
      </c>
      <c r="W1069" s="1">
        <v>720.50000000000011</v>
      </c>
      <c r="X1069">
        <v>1</v>
      </c>
      <c r="Y1069">
        <v>1.95</v>
      </c>
      <c r="Z1069">
        <v>5</v>
      </c>
      <c r="AA1069">
        <v>0.39</v>
      </c>
      <c r="AB1069" s="2">
        <v>0</v>
      </c>
      <c r="AC1069" s="1">
        <v>0</v>
      </c>
      <c r="AD1069" s="7">
        <v>43486</v>
      </c>
      <c r="AE1069" s="7">
        <v>43486</v>
      </c>
      <c r="AF1069">
        <v>0</v>
      </c>
      <c r="AG1069" t="s">
        <v>53</v>
      </c>
      <c r="AH1069" s="2">
        <v>0</v>
      </c>
      <c r="AI1069" s="1">
        <v>0</v>
      </c>
      <c r="AJ1069" s="1">
        <v>0</v>
      </c>
      <c r="AK1069" s="6" t="str">
        <f>+IF(Tabla1[[#This Row],[REQUEST_TY]]="SR MANTENIMIENTO CORRECTIVO", "EMERGENCIA", "OTROS")</f>
        <v>EMERGENCIA</v>
      </c>
      <c r="AL1069" s="6" t="str">
        <f>+_xlfn.IFS(Tabla1[[#This Row],[Veces obj]]&lt;=1,"0-1",Tabla1[[#This Row],[Veces obj]]&lt;=2,"1-2",Tabla1[[#This Row],[Veces obj]]&lt;=3,"2-3",TRUE,"&gt;3")</f>
        <v>0-1</v>
      </c>
      <c r="AM1069" s="6" t="str">
        <f>+_xlfn.IFS(MONTH(Tabla1[[#This Row],[MES]])&lt;=3,"Q1",MONTH(Tabla1[[#This Row],[MES]])&lt;=6,"Q2",MONTH(Tabla1[[#This Row],[MES]])&lt;=9,"Q3",TRUE,"Q4")</f>
        <v>Q1</v>
      </c>
      <c r="AN1069" t="str">
        <f>+IFERROR(VLOOKUP(Tabla1[[#This Row],[CUENTA]],CTAS[],2,0),"OTROS")</f>
        <v>OTROS</v>
      </c>
      <c r="AP1069" t="str">
        <f>+IFERROR(VLOOKUP(Tabla1[[#This Row],[EMPLEADO]],IS[],3,0),"OTROS")</f>
        <v>OTROS</v>
      </c>
      <c r="AQ1069" t="str">
        <f>+IFERROR(VLOOKUP(Tabla1[[#This Row],[EMPLEADO]],IS[[NÓMINA]:[INGENIERO]],2,0),"OTROS")</f>
        <v>OTROS</v>
      </c>
    </row>
    <row r="1070" spans="1:43" x14ac:dyDescent="0.25">
      <c r="A1070" t="s">
        <v>36</v>
      </c>
      <c r="B1070">
        <v>1</v>
      </c>
      <c r="C1070" t="s">
        <v>2210</v>
      </c>
      <c r="D1070" t="s">
        <v>38</v>
      </c>
      <c r="E1070" t="s">
        <v>217</v>
      </c>
      <c r="F1070" t="s">
        <v>2211</v>
      </c>
      <c r="G1070" s="17" t="s">
        <v>2212</v>
      </c>
      <c r="H1070" t="s">
        <v>213</v>
      </c>
      <c r="I1070" t="s">
        <v>43</v>
      </c>
      <c r="J1070" t="s">
        <v>8</v>
      </c>
      <c r="K1070" t="s">
        <v>59</v>
      </c>
      <c r="L1070" t="s">
        <v>1075</v>
      </c>
      <c r="M1070" t="s">
        <v>215</v>
      </c>
      <c r="N1070">
        <v>0</v>
      </c>
      <c r="O1070" t="s">
        <v>47</v>
      </c>
      <c r="P1070">
        <v>51</v>
      </c>
      <c r="Q1070" t="s">
        <v>82</v>
      </c>
      <c r="R1070" t="s">
        <v>223</v>
      </c>
      <c r="S1070" t="s">
        <v>139</v>
      </c>
      <c r="T1070" t="s">
        <v>51</v>
      </c>
      <c r="U1070" t="s">
        <v>140</v>
      </c>
      <c r="V1070">
        <v>1.1000000000000001</v>
      </c>
      <c r="W1070" s="1">
        <v>1730.3000000000004</v>
      </c>
      <c r="X1070">
        <v>1</v>
      </c>
      <c r="Y1070">
        <v>1.57</v>
      </c>
      <c r="Z1070">
        <v>4</v>
      </c>
      <c r="AA1070">
        <v>0.39250000000000002</v>
      </c>
      <c r="AB1070" s="2">
        <v>0</v>
      </c>
      <c r="AC1070" s="1">
        <v>0</v>
      </c>
      <c r="AD1070" s="7">
        <v>43489</v>
      </c>
      <c r="AE1070" s="7">
        <v>43489</v>
      </c>
      <c r="AF1070">
        <v>0</v>
      </c>
      <c r="AG1070" t="s">
        <v>53</v>
      </c>
      <c r="AH1070" s="2">
        <v>0</v>
      </c>
      <c r="AI1070" s="1">
        <v>0</v>
      </c>
      <c r="AJ1070" s="1">
        <v>0</v>
      </c>
      <c r="AK1070" s="6" t="str">
        <f>+IF(Tabla1[[#This Row],[REQUEST_TY]]="SR MANTENIMIENTO CORRECTIVO", "EMERGENCIA", "OTROS")</f>
        <v>EMERGENCIA</v>
      </c>
      <c r="AL1070" s="6" t="str">
        <f>+_xlfn.IFS(Tabla1[[#This Row],[Veces obj]]&lt;=1,"0-1",Tabla1[[#This Row],[Veces obj]]&lt;=2,"1-2",Tabla1[[#This Row],[Veces obj]]&lt;=3,"2-3",TRUE,"&gt;3")</f>
        <v>0-1</v>
      </c>
      <c r="AM1070" s="6" t="str">
        <f>+_xlfn.IFS(MONTH(Tabla1[[#This Row],[MES]])&lt;=3,"Q1",MONTH(Tabla1[[#This Row],[MES]])&lt;=6,"Q2",MONTH(Tabla1[[#This Row],[MES]])&lt;=9,"Q3",TRUE,"Q4")</f>
        <v>Q1</v>
      </c>
      <c r="AN1070" t="str">
        <f>+IFERROR(VLOOKUP(Tabla1[[#This Row],[CUENTA]],CTAS[],2,0),"OTROS")</f>
        <v>OTROS</v>
      </c>
      <c r="AP1070" t="str">
        <f>+IFERROR(VLOOKUP(Tabla1[[#This Row],[EMPLEADO]],IS[],3,0),"OTROS")</f>
        <v>OTROS</v>
      </c>
      <c r="AQ1070" t="str">
        <f>+IFERROR(VLOOKUP(Tabla1[[#This Row],[EMPLEADO]],IS[[NÓMINA]:[INGENIERO]],2,0),"OTROS")</f>
        <v>OTROS</v>
      </c>
    </row>
    <row r="1071" spans="1:43" x14ac:dyDescent="0.25">
      <c r="A1071" t="s">
        <v>36</v>
      </c>
      <c r="B1071">
        <v>1</v>
      </c>
      <c r="C1071" t="s">
        <v>2213</v>
      </c>
      <c r="D1071" t="s">
        <v>38</v>
      </c>
      <c r="E1071" t="s">
        <v>258</v>
      </c>
      <c r="F1071" t="s">
        <v>2214</v>
      </c>
      <c r="G1071" s="17" t="s">
        <v>2215</v>
      </c>
      <c r="H1071" t="s">
        <v>106</v>
      </c>
      <c r="I1071" t="s">
        <v>43</v>
      </c>
      <c r="J1071" t="s">
        <v>8</v>
      </c>
      <c r="K1071" t="s">
        <v>59</v>
      </c>
      <c r="L1071" t="s">
        <v>629</v>
      </c>
      <c r="M1071" t="s">
        <v>46</v>
      </c>
      <c r="N1071">
        <v>0</v>
      </c>
      <c r="O1071" t="s">
        <v>47</v>
      </c>
      <c r="P1071">
        <v>13</v>
      </c>
      <c r="Q1071" t="s">
        <v>194</v>
      </c>
      <c r="R1071" t="s">
        <v>138</v>
      </c>
      <c r="S1071" t="s">
        <v>139</v>
      </c>
      <c r="T1071" t="s">
        <v>51</v>
      </c>
      <c r="U1071" t="s">
        <v>224</v>
      </c>
      <c r="V1071">
        <v>0.8</v>
      </c>
      <c r="W1071" s="1">
        <v>1258.4000000000003</v>
      </c>
      <c r="X1071">
        <v>1</v>
      </c>
      <c r="Y1071">
        <v>1.57</v>
      </c>
      <c r="Z1071">
        <v>4</v>
      </c>
      <c r="AA1071">
        <v>0.39250000000000002</v>
      </c>
      <c r="AB1071" s="2">
        <v>0</v>
      </c>
      <c r="AC1071" s="1">
        <v>0</v>
      </c>
      <c r="AD1071" s="7">
        <v>43490</v>
      </c>
      <c r="AE1071" s="7">
        <v>43490</v>
      </c>
      <c r="AF1071">
        <v>0</v>
      </c>
      <c r="AG1071" t="s">
        <v>53</v>
      </c>
      <c r="AH1071" s="2">
        <v>0</v>
      </c>
      <c r="AI1071" s="1">
        <v>0</v>
      </c>
      <c r="AJ1071" s="1">
        <v>0</v>
      </c>
      <c r="AK1071" s="6" t="str">
        <f>+IF(Tabla1[[#This Row],[REQUEST_TY]]="SR MANTENIMIENTO CORRECTIVO", "EMERGENCIA", "OTROS")</f>
        <v>EMERGENCIA</v>
      </c>
      <c r="AL1071" s="6" t="str">
        <f>+_xlfn.IFS(Tabla1[[#This Row],[Veces obj]]&lt;=1,"0-1",Tabla1[[#This Row],[Veces obj]]&lt;=2,"1-2",Tabla1[[#This Row],[Veces obj]]&lt;=3,"2-3",TRUE,"&gt;3")</f>
        <v>0-1</v>
      </c>
      <c r="AM1071" s="6" t="str">
        <f>+_xlfn.IFS(MONTH(Tabla1[[#This Row],[MES]])&lt;=3,"Q1",MONTH(Tabla1[[#This Row],[MES]])&lt;=6,"Q2",MONTH(Tabla1[[#This Row],[MES]])&lt;=9,"Q3",TRUE,"Q4")</f>
        <v>Q1</v>
      </c>
      <c r="AN1071" t="str">
        <f>+IFERROR(VLOOKUP(Tabla1[[#This Row],[CUENTA]],CTAS[],2,0),"OTROS")</f>
        <v>OTROS</v>
      </c>
      <c r="AP1071" t="str">
        <f>+IFERROR(VLOOKUP(Tabla1[[#This Row],[EMPLEADO]],IS[],3,0),"OTROS")</f>
        <v>OTROS</v>
      </c>
      <c r="AQ1071" t="str">
        <f>+IFERROR(VLOOKUP(Tabla1[[#This Row],[EMPLEADO]],IS[[NÓMINA]:[INGENIERO]],2,0),"OTROS")</f>
        <v>OTROS</v>
      </c>
    </row>
    <row r="1072" spans="1:43" x14ac:dyDescent="0.25">
      <c r="A1072" t="s">
        <v>36</v>
      </c>
      <c r="B1072">
        <v>1</v>
      </c>
      <c r="C1072" t="s">
        <v>2216</v>
      </c>
      <c r="D1072" t="s">
        <v>38</v>
      </c>
      <c r="E1072" t="s">
        <v>98</v>
      </c>
      <c r="F1072" t="s">
        <v>2217</v>
      </c>
      <c r="G1072" s="17" t="s">
        <v>2218</v>
      </c>
      <c r="H1072" t="s">
        <v>308</v>
      </c>
      <c r="I1072" t="s">
        <v>43</v>
      </c>
      <c r="J1072" t="s">
        <v>8</v>
      </c>
      <c r="K1072" t="s">
        <v>102</v>
      </c>
      <c r="L1072" t="s">
        <v>1039</v>
      </c>
      <c r="M1072" t="s">
        <v>310</v>
      </c>
      <c r="N1072">
        <v>0</v>
      </c>
      <c r="O1072" t="s">
        <v>47</v>
      </c>
      <c r="P1072">
        <v>57</v>
      </c>
      <c r="Q1072" t="s">
        <v>82</v>
      </c>
      <c r="R1072" t="s">
        <v>63</v>
      </c>
      <c r="S1072" t="s">
        <v>64</v>
      </c>
      <c r="T1072" t="s">
        <v>51</v>
      </c>
      <c r="U1072" t="s">
        <v>83</v>
      </c>
      <c r="V1072">
        <v>1.05</v>
      </c>
      <c r="W1072" s="1">
        <v>1433.25</v>
      </c>
      <c r="X1072">
        <v>1</v>
      </c>
      <c r="Y1072">
        <v>1.97</v>
      </c>
      <c r="Z1072">
        <v>5</v>
      </c>
      <c r="AA1072">
        <v>0.39400000000000002</v>
      </c>
      <c r="AB1072" s="2">
        <v>0</v>
      </c>
      <c r="AC1072" s="1">
        <v>0</v>
      </c>
      <c r="AD1072" s="7">
        <v>43488</v>
      </c>
      <c r="AE1072" s="7">
        <v>43488</v>
      </c>
      <c r="AF1072">
        <v>0</v>
      </c>
      <c r="AG1072" t="s">
        <v>53</v>
      </c>
      <c r="AH1072" s="2">
        <v>0</v>
      </c>
      <c r="AI1072" s="1">
        <v>0</v>
      </c>
      <c r="AJ1072" s="1">
        <v>0</v>
      </c>
      <c r="AK1072" s="6" t="str">
        <f>+IF(Tabla1[[#This Row],[REQUEST_TY]]="SR MANTENIMIENTO CORRECTIVO", "EMERGENCIA", "OTROS")</f>
        <v>EMERGENCIA</v>
      </c>
      <c r="AL1072" s="6" t="str">
        <f>+_xlfn.IFS(Tabla1[[#This Row],[Veces obj]]&lt;=1,"0-1",Tabla1[[#This Row],[Veces obj]]&lt;=2,"1-2",Tabla1[[#This Row],[Veces obj]]&lt;=3,"2-3",TRUE,"&gt;3")</f>
        <v>0-1</v>
      </c>
      <c r="AM1072" s="6" t="str">
        <f>+_xlfn.IFS(MONTH(Tabla1[[#This Row],[MES]])&lt;=3,"Q1",MONTH(Tabla1[[#This Row],[MES]])&lt;=6,"Q2",MONTH(Tabla1[[#This Row],[MES]])&lt;=9,"Q3",TRUE,"Q4")</f>
        <v>Q1</v>
      </c>
      <c r="AN1072" t="str">
        <f>+IFERROR(VLOOKUP(Tabla1[[#This Row],[CUENTA]],CTAS[],2,0),"OTROS")</f>
        <v>OTROS</v>
      </c>
      <c r="AP1072" t="str">
        <f>+IFERROR(VLOOKUP(Tabla1[[#This Row],[EMPLEADO]],IS[],3,0),"OTROS")</f>
        <v>OTROS</v>
      </c>
      <c r="AQ1072" t="str">
        <f>+IFERROR(VLOOKUP(Tabla1[[#This Row],[EMPLEADO]],IS[[NÓMINA]:[INGENIERO]],2,0),"OTROS")</f>
        <v>OTROS</v>
      </c>
    </row>
    <row r="1073" spans="1:43" x14ac:dyDescent="0.25">
      <c r="A1073" t="s">
        <v>36</v>
      </c>
      <c r="B1073">
        <v>1</v>
      </c>
      <c r="C1073" t="s">
        <v>2296</v>
      </c>
      <c r="D1073" t="s">
        <v>38</v>
      </c>
      <c r="E1073" t="s">
        <v>2297</v>
      </c>
      <c r="F1073" t="s">
        <v>2298</v>
      </c>
      <c r="G1073" s="17" t="s">
        <v>2299</v>
      </c>
      <c r="H1073" t="s">
        <v>297</v>
      </c>
      <c r="I1073" t="s">
        <v>43</v>
      </c>
      <c r="J1073" t="s">
        <v>8</v>
      </c>
      <c r="K1073" t="s">
        <v>2300</v>
      </c>
      <c r="L1073" t="s">
        <v>2301</v>
      </c>
      <c r="M1073" t="s">
        <v>94</v>
      </c>
      <c r="N1073">
        <v>1</v>
      </c>
      <c r="O1073" t="s">
        <v>47</v>
      </c>
      <c r="P1073">
        <v>2601</v>
      </c>
      <c r="Q1073" t="s">
        <v>48</v>
      </c>
      <c r="R1073" t="s">
        <v>74</v>
      </c>
      <c r="S1073" t="s">
        <v>50</v>
      </c>
      <c r="T1073" t="s">
        <v>51</v>
      </c>
      <c r="U1073" t="s">
        <v>52</v>
      </c>
      <c r="V1073">
        <v>1.05</v>
      </c>
      <c r="W1073" s="1">
        <v>0</v>
      </c>
      <c r="X1073">
        <v>1</v>
      </c>
      <c r="Y1073">
        <v>2.11</v>
      </c>
      <c r="Z1073">
        <v>5</v>
      </c>
      <c r="AA1073">
        <v>0.42199999999999999</v>
      </c>
      <c r="AB1073" s="2">
        <v>0</v>
      </c>
      <c r="AC1073" s="1">
        <v>0</v>
      </c>
      <c r="AD1073" s="7">
        <v>43480</v>
      </c>
      <c r="AE1073" s="7">
        <v>43480</v>
      </c>
      <c r="AF1073">
        <v>0</v>
      </c>
      <c r="AG1073" t="s">
        <v>53</v>
      </c>
      <c r="AH1073" s="2">
        <v>0</v>
      </c>
      <c r="AI1073" s="1">
        <v>0</v>
      </c>
      <c r="AJ1073" s="1">
        <v>0</v>
      </c>
      <c r="AK1073" s="6" t="str">
        <f>+IF(Tabla1[[#This Row],[REQUEST_TY]]="SR MANTENIMIENTO CORRECTIVO", "EMERGENCIA", "OTROS")</f>
        <v>EMERGENCIA</v>
      </c>
      <c r="AL1073" s="6" t="str">
        <f>+_xlfn.IFS(Tabla1[[#This Row],[Veces obj]]&lt;=1,"0-1",Tabla1[[#This Row],[Veces obj]]&lt;=2,"1-2",Tabla1[[#This Row],[Veces obj]]&lt;=3,"2-3",TRUE,"&gt;3")</f>
        <v>0-1</v>
      </c>
      <c r="AM1073" s="6" t="str">
        <f>+_xlfn.IFS(MONTH(Tabla1[[#This Row],[MES]])&lt;=3,"Q1",MONTH(Tabla1[[#This Row],[MES]])&lt;=6,"Q2",MONTH(Tabla1[[#This Row],[MES]])&lt;=9,"Q3",TRUE,"Q4")</f>
        <v>Q1</v>
      </c>
      <c r="AN1073" t="str">
        <f>+IFERROR(VLOOKUP(Tabla1[[#This Row],[CUENTA]],CTAS[],2,0),"OTROS")</f>
        <v>OTROS</v>
      </c>
      <c r="AO1073">
        <v>1</v>
      </c>
      <c r="AP1073" t="str">
        <f>+IFERROR(VLOOKUP(Tabla1[[#This Row],[EMPLEADO]],IS[],3,0),"OTROS")</f>
        <v>JUAREZ</v>
      </c>
      <c r="AQ1073" t="str">
        <f>+IFERROR(VLOOKUP(Tabla1[[#This Row],[EMPLEADO]],IS[[NÓMINA]:[INGENIERO]],2,0),"OTROS")</f>
        <v>ALFREDO TORRES</v>
      </c>
    </row>
    <row r="1074" spans="1:43" x14ac:dyDescent="0.25">
      <c r="A1074" t="s">
        <v>36</v>
      </c>
      <c r="B1074">
        <v>1</v>
      </c>
      <c r="C1074" t="s">
        <v>2219</v>
      </c>
      <c r="D1074" t="s">
        <v>38</v>
      </c>
      <c r="E1074" t="s">
        <v>217</v>
      </c>
      <c r="F1074" t="s">
        <v>2220</v>
      </c>
      <c r="G1074" s="17" t="s">
        <v>2221</v>
      </c>
      <c r="H1074" t="s">
        <v>220</v>
      </c>
      <c r="I1074" t="s">
        <v>43</v>
      </c>
      <c r="J1074" t="s">
        <v>8</v>
      </c>
      <c r="K1074" t="s">
        <v>59</v>
      </c>
      <c r="L1074" t="s">
        <v>221</v>
      </c>
      <c r="M1074" t="s">
        <v>222</v>
      </c>
      <c r="N1074">
        <v>0</v>
      </c>
      <c r="O1074" t="s">
        <v>47</v>
      </c>
      <c r="P1074">
        <v>37</v>
      </c>
      <c r="Q1074" t="s">
        <v>82</v>
      </c>
      <c r="R1074" t="s">
        <v>223</v>
      </c>
      <c r="S1074" t="s">
        <v>139</v>
      </c>
      <c r="T1074" t="s">
        <v>51</v>
      </c>
      <c r="U1074" t="s">
        <v>140</v>
      </c>
      <c r="V1074">
        <v>1.1000000000000001</v>
      </c>
      <c r="W1074" s="1">
        <v>1730.3000000000004</v>
      </c>
      <c r="X1074">
        <v>1</v>
      </c>
      <c r="Y1074">
        <v>1.58</v>
      </c>
      <c r="Z1074">
        <v>4</v>
      </c>
      <c r="AA1074">
        <v>0.39500000000000002</v>
      </c>
      <c r="AB1074" s="2">
        <v>0</v>
      </c>
      <c r="AC1074" s="1">
        <v>0</v>
      </c>
      <c r="AD1074" s="7">
        <v>43479</v>
      </c>
      <c r="AE1074" s="7">
        <v>43479</v>
      </c>
      <c r="AF1074">
        <v>0</v>
      </c>
      <c r="AG1074" t="s">
        <v>53</v>
      </c>
      <c r="AH1074" s="2">
        <v>0</v>
      </c>
      <c r="AI1074" s="1">
        <v>0</v>
      </c>
      <c r="AJ1074" s="1">
        <v>0</v>
      </c>
      <c r="AK1074" s="6" t="str">
        <f>+IF(Tabla1[[#This Row],[REQUEST_TY]]="SR MANTENIMIENTO CORRECTIVO", "EMERGENCIA", "OTROS")</f>
        <v>EMERGENCIA</v>
      </c>
      <c r="AL1074" s="6" t="str">
        <f>+_xlfn.IFS(Tabla1[[#This Row],[Veces obj]]&lt;=1,"0-1",Tabla1[[#This Row],[Veces obj]]&lt;=2,"1-2",Tabla1[[#This Row],[Veces obj]]&lt;=3,"2-3",TRUE,"&gt;3")</f>
        <v>0-1</v>
      </c>
      <c r="AM1074" s="6" t="str">
        <f>+_xlfn.IFS(MONTH(Tabla1[[#This Row],[MES]])&lt;=3,"Q1",MONTH(Tabla1[[#This Row],[MES]])&lt;=6,"Q2",MONTH(Tabla1[[#This Row],[MES]])&lt;=9,"Q3",TRUE,"Q4")</f>
        <v>Q1</v>
      </c>
      <c r="AN1074" t="str">
        <f>+IFERROR(VLOOKUP(Tabla1[[#This Row],[CUENTA]],CTAS[],2,0),"OTROS")</f>
        <v>OTROS</v>
      </c>
      <c r="AP1074" t="str">
        <f>+IFERROR(VLOOKUP(Tabla1[[#This Row],[EMPLEADO]],IS[],3,0),"OTROS")</f>
        <v>OTROS</v>
      </c>
      <c r="AQ1074" t="str">
        <f>+IFERROR(VLOOKUP(Tabla1[[#This Row],[EMPLEADO]],IS[[NÓMINA]:[INGENIERO]],2,0),"OTROS")</f>
        <v>OTROS</v>
      </c>
    </row>
    <row r="1075" spans="1:43" x14ac:dyDescent="0.25">
      <c r="A1075" t="s">
        <v>4444</v>
      </c>
      <c r="B1075">
        <v>1</v>
      </c>
      <c r="C1075" t="s">
        <v>4991</v>
      </c>
      <c r="D1075" t="s">
        <v>38</v>
      </c>
      <c r="E1075" t="s">
        <v>725</v>
      </c>
      <c r="F1075" t="s">
        <v>4992</v>
      </c>
      <c r="G1075" s="17" t="s">
        <v>2100</v>
      </c>
      <c r="H1075" t="s">
        <v>79</v>
      </c>
      <c r="I1075" t="s">
        <v>43</v>
      </c>
      <c r="J1075" t="s">
        <v>8</v>
      </c>
      <c r="K1075" t="s">
        <v>102</v>
      </c>
      <c r="L1075" t="s">
        <v>1471</v>
      </c>
      <c r="M1075" t="s">
        <v>1150</v>
      </c>
      <c r="N1075">
        <v>0</v>
      </c>
      <c r="O1075" t="s">
        <v>47</v>
      </c>
      <c r="P1075">
        <v>15</v>
      </c>
      <c r="Q1075" t="s">
        <v>194</v>
      </c>
      <c r="R1075" t="s">
        <v>223</v>
      </c>
      <c r="S1075" t="s">
        <v>139</v>
      </c>
      <c r="T1075" t="s">
        <v>51</v>
      </c>
      <c r="U1075" t="s">
        <v>224</v>
      </c>
      <c r="V1075">
        <v>0.8</v>
      </c>
      <c r="W1075" s="1">
        <v>1258.4000000000003</v>
      </c>
      <c r="X1075">
        <v>1</v>
      </c>
      <c r="Y1075">
        <v>1.58</v>
      </c>
      <c r="Z1075">
        <v>4</v>
      </c>
      <c r="AA1075">
        <v>0.39500000000000002</v>
      </c>
      <c r="AB1075" s="2">
        <v>0</v>
      </c>
      <c r="AC1075" s="1">
        <v>0</v>
      </c>
      <c r="AD1075" s="7">
        <v>43501</v>
      </c>
      <c r="AE1075" s="7">
        <v>43502</v>
      </c>
      <c r="AF1075">
        <v>1</v>
      </c>
      <c r="AG1075" t="s">
        <v>53</v>
      </c>
      <c r="AH1075" s="2">
        <v>0</v>
      </c>
      <c r="AI1075" s="1">
        <v>0</v>
      </c>
      <c r="AJ1075" s="1">
        <v>0</v>
      </c>
      <c r="AK1075" s="6" t="str">
        <f>+IF(Tabla1[[#This Row],[REQUEST_TY]]="SR MANTENIMIENTO CORRECTIVO", "EMERGENCIA", "OTROS")</f>
        <v>EMERGENCIA</v>
      </c>
      <c r="AL1075" s="6" t="str">
        <f>+_xlfn.IFS(Tabla1[[#This Row],[Veces obj]]&lt;=1,"0-1",Tabla1[[#This Row],[Veces obj]]&lt;=2,"1-2",Tabla1[[#This Row],[Veces obj]]&lt;=3,"2-3",TRUE,"&gt;3")</f>
        <v>0-1</v>
      </c>
      <c r="AM1075" s="6" t="str">
        <f>+_xlfn.IFS(MONTH(Tabla1[[#This Row],[MES]])&lt;=3,"Q1",MONTH(Tabla1[[#This Row],[MES]])&lt;=6,"Q2",MONTH(Tabla1[[#This Row],[MES]])&lt;=9,"Q3",TRUE,"Q4")</f>
        <v>Q1</v>
      </c>
      <c r="AN1075" t="str">
        <f>+IFERROR(VLOOKUP(Tabla1[[#This Row],[CUENTA]],CTAS[],2,0),"OTROS")</f>
        <v>OTROS</v>
      </c>
      <c r="AP1075" t="str">
        <f>+IFERROR(VLOOKUP(Tabla1[[#This Row],[EMPLEADO]],IS[],3,0),"OTROS")</f>
        <v>OTROS</v>
      </c>
      <c r="AQ1075" t="str">
        <f>+IFERROR(VLOOKUP(Tabla1[[#This Row],[EMPLEADO]],IS[[NÓMINA]:[INGENIERO]],2,0),"OTROS")</f>
        <v>OTROS</v>
      </c>
    </row>
    <row r="1076" spans="1:43" x14ac:dyDescent="0.25">
      <c r="A1076" t="s">
        <v>4444</v>
      </c>
      <c r="B1076">
        <v>1</v>
      </c>
      <c r="C1076" t="s">
        <v>5479</v>
      </c>
      <c r="D1076" t="s">
        <v>38</v>
      </c>
      <c r="E1076" t="s">
        <v>464</v>
      </c>
      <c r="F1076" t="s">
        <v>5480</v>
      </c>
      <c r="G1076" s="17" t="s">
        <v>1579</v>
      </c>
      <c r="H1076" t="s">
        <v>297</v>
      </c>
      <c r="I1076" t="s">
        <v>43</v>
      </c>
      <c r="J1076" t="s">
        <v>8</v>
      </c>
      <c r="K1076" t="s">
        <v>151</v>
      </c>
      <c r="L1076" t="s">
        <v>1420</v>
      </c>
      <c r="M1076" t="s">
        <v>1421</v>
      </c>
      <c r="N1076">
        <v>0</v>
      </c>
      <c r="O1076" t="s">
        <v>47</v>
      </c>
      <c r="P1076">
        <v>24</v>
      </c>
      <c r="Q1076" t="s">
        <v>62</v>
      </c>
      <c r="R1076" t="s">
        <v>242</v>
      </c>
      <c r="S1076" t="s">
        <v>64</v>
      </c>
      <c r="T1076" t="s">
        <v>51</v>
      </c>
      <c r="U1076" t="s">
        <v>65</v>
      </c>
      <c r="V1076">
        <v>0.8</v>
      </c>
      <c r="W1076" s="1">
        <v>1092</v>
      </c>
      <c r="X1076">
        <v>1</v>
      </c>
      <c r="Y1076">
        <v>2.2000000000000002</v>
      </c>
      <c r="Z1076">
        <v>5</v>
      </c>
      <c r="AA1076">
        <v>0.44000000000000006</v>
      </c>
      <c r="AB1076" s="2">
        <v>0</v>
      </c>
      <c r="AC1076" s="1">
        <v>0</v>
      </c>
      <c r="AD1076" s="7">
        <v>43504</v>
      </c>
      <c r="AE1076" s="7">
        <v>43504</v>
      </c>
      <c r="AF1076">
        <v>0</v>
      </c>
      <c r="AG1076" t="s">
        <v>53</v>
      </c>
      <c r="AH1076" s="2">
        <v>0</v>
      </c>
      <c r="AI1076" s="1">
        <v>0</v>
      </c>
      <c r="AJ1076" s="1">
        <v>0</v>
      </c>
      <c r="AK1076" s="6" t="str">
        <f>+IF(Tabla1[[#This Row],[REQUEST_TY]]="SR MANTENIMIENTO CORRECTIVO", "EMERGENCIA", "OTROS")</f>
        <v>EMERGENCIA</v>
      </c>
      <c r="AL1076" s="6" t="str">
        <f>+_xlfn.IFS(Tabla1[[#This Row],[Veces obj]]&lt;=1,"0-1",Tabla1[[#This Row],[Veces obj]]&lt;=2,"1-2",Tabla1[[#This Row],[Veces obj]]&lt;=3,"2-3",TRUE,"&gt;3")</f>
        <v>0-1</v>
      </c>
      <c r="AM1076" s="6" t="str">
        <f>+_xlfn.IFS(MONTH(Tabla1[[#This Row],[MES]])&lt;=3,"Q1",MONTH(Tabla1[[#This Row],[MES]])&lt;=6,"Q2",MONTH(Tabla1[[#This Row],[MES]])&lt;=9,"Q3",TRUE,"Q4")</f>
        <v>Q1</v>
      </c>
      <c r="AN1076" t="str">
        <f>+IFERROR(VLOOKUP(Tabla1[[#This Row],[CUENTA]],CTAS[],2,0),"OTROS")</f>
        <v>HONEYWELL</v>
      </c>
      <c r="AO1076">
        <v>1</v>
      </c>
      <c r="AP1076" t="str">
        <f>+IFERROR(VLOOKUP(Tabla1[[#This Row],[EMPLEADO]],IS[],3,0),"OTROS")</f>
        <v>JUAREZ</v>
      </c>
      <c r="AQ1076" t="str">
        <f>+IFERROR(VLOOKUP(Tabla1[[#This Row],[EMPLEADO]],IS[[NÓMINA]:[INGENIERO]],2,0),"OTROS")</f>
        <v>ALFREDO TORRES</v>
      </c>
    </row>
    <row r="1077" spans="1:43" x14ac:dyDescent="0.25">
      <c r="A1077" t="s">
        <v>36</v>
      </c>
      <c r="B1077">
        <v>1</v>
      </c>
      <c r="C1077" t="s">
        <v>2366</v>
      </c>
      <c r="D1077" t="s">
        <v>38</v>
      </c>
      <c r="E1077" t="s">
        <v>133</v>
      </c>
      <c r="F1077" t="s">
        <v>2367</v>
      </c>
      <c r="G1077" s="17" t="s">
        <v>2368</v>
      </c>
      <c r="H1077" t="s">
        <v>297</v>
      </c>
      <c r="I1077" t="s">
        <v>43</v>
      </c>
      <c r="J1077" t="s">
        <v>8</v>
      </c>
      <c r="K1077" t="s">
        <v>59</v>
      </c>
      <c r="L1077" t="s">
        <v>1102</v>
      </c>
      <c r="M1077" t="s">
        <v>73</v>
      </c>
      <c r="N1077">
        <v>0</v>
      </c>
      <c r="O1077" t="s">
        <v>47</v>
      </c>
      <c r="P1077">
        <v>28</v>
      </c>
      <c r="Q1077" t="s">
        <v>62</v>
      </c>
      <c r="R1077" t="s">
        <v>138</v>
      </c>
      <c r="S1077" t="s">
        <v>139</v>
      </c>
      <c r="T1077" t="s">
        <v>51</v>
      </c>
      <c r="U1077" t="s">
        <v>262</v>
      </c>
      <c r="V1077">
        <v>1.05</v>
      </c>
      <c r="W1077" s="1">
        <v>1651.6500000000003</v>
      </c>
      <c r="X1077">
        <v>1</v>
      </c>
      <c r="Y1077">
        <v>1.78</v>
      </c>
      <c r="Z1077">
        <v>4</v>
      </c>
      <c r="AA1077">
        <v>0.44500000000000001</v>
      </c>
      <c r="AB1077" s="2">
        <v>0</v>
      </c>
      <c r="AC1077" s="1">
        <v>0</v>
      </c>
      <c r="AD1077" s="7">
        <v>43490</v>
      </c>
      <c r="AE1077" s="7">
        <v>43493</v>
      </c>
      <c r="AF1077">
        <v>1</v>
      </c>
      <c r="AG1077" t="s">
        <v>53</v>
      </c>
      <c r="AH1077" s="2">
        <v>0</v>
      </c>
      <c r="AI1077" s="1">
        <v>0</v>
      </c>
      <c r="AJ1077" s="1">
        <v>0</v>
      </c>
      <c r="AK1077" s="6" t="str">
        <f>+IF(Tabla1[[#This Row],[REQUEST_TY]]="SR MANTENIMIENTO CORRECTIVO", "EMERGENCIA", "OTROS")</f>
        <v>EMERGENCIA</v>
      </c>
      <c r="AL1077" s="6" t="str">
        <f>+_xlfn.IFS(Tabla1[[#This Row],[Veces obj]]&lt;=1,"0-1",Tabla1[[#This Row],[Veces obj]]&lt;=2,"1-2",Tabla1[[#This Row],[Veces obj]]&lt;=3,"2-3",TRUE,"&gt;3")</f>
        <v>0-1</v>
      </c>
      <c r="AM1077" s="6" t="str">
        <f>+_xlfn.IFS(MONTH(Tabla1[[#This Row],[MES]])&lt;=3,"Q1",MONTH(Tabla1[[#This Row],[MES]])&lt;=6,"Q2",MONTH(Tabla1[[#This Row],[MES]])&lt;=9,"Q3",TRUE,"Q4")</f>
        <v>Q1</v>
      </c>
      <c r="AN1077" t="str">
        <f>+IFERROR(VLOOKUP(Tabla1[[#This Row],[CUENTA]],CTAS[],2,0),"OTROS")</f>
        <v>OTROS</v>
      </c>
      <c r="AO1077">
        <v>1</v>
      </c>
      <c r="AP1077" t="str">
        <f>+IFERROR(VLOOKUP(Tabla1[[#This Row],[EMPLEADO]],IS[],3,0),"OTROS")</f>
        <v>JUAREZ</v>
      </c>
      <c r="AQ1077" t="str">
        <f>+IFERROR(VLOOKUP(Tabla1[[#This Row],[EMPLEADO]],IS[[NÓMINA]:[INGENIERO]],2,0),"OTROS")</f>
        <v>ALFREDO TORRES</v>
      </c>
    </row>
    <row r="1078" spans="1:43" x14ac:dyDescent="0.25">
      <c r="A1078" t="s">
        <v>36</v>
      </c>
      <c r="B1078">
        <v>1</v>
      </c>
      <c r="C1078" t="s">
        <v>2225</v>
      </c>
      <c r="D1078" t="s">
        <v>38</v>
      </c>
      <c r="E1078" t="s">
        <v>55</v>
      </c>
      <c r="F1078" t="s">
        <v>2226</v>
      </c>
      <c r="G1078" s="17" t="s">
        <v>1815</v>
      </c>
      <c r="H1078" t="s">
        <v>271</v>
      </c>
      <c r="I1078" t="s">
        <v>43</v>
      </c>
      <c r="J1078" t="s">
        <v>8</v>
      </c>
      <c r="K1078" t="s">
        <v>102</v>
      </c>
      <c r="L1078" t="s">
        <v>1816</v>
      </c>
      <c r="M1078" t="s">
        <v>1817</v>
      </c>
      <c r="N1078">
        <v>0</v>
      </c>
      <c r="O1078" t="s">
        <v>105</v>
      </c>
      <c r="P1078">
        <v>31</v>
      </c>
      <c r="Q1078" t="s">
        <v>82</v>
      </c>
      <c r="R1078" t="s">
        <v>63</v>
      </c>
      <c r="S1078" t="s">
        <v>64</v>
      </c>
      <c r="T1078" t="s">
        <v>51</v>
      </c>
      <c r="U1078" t="s">
        <v>83</v>
      </c>
      <c r="V1078">
        <v>1.05</v>
      </c>
      <c r="W1078" s="1">
        <v>687.75</v>
      </c>
      <c r="X1078">
        <v>1</v>
      </c>
      <c r="Y1078">
        <v>1.98</v>
      </c>
      <c r="Z1078">
        <v>5</v>
      </c>
      <c r="AA1078">
        <v>0.39600000000000002</v>
      </c>
      <c r="AB1078" s="2">
        <v>0</v>
      </c>
      <c r="AC1078" s="1">
        <v>0</v>
      </c>
      <c r="AD1078" s="7">
        <v>43480</v>
      </c>
      <c r="AE1078" s="7">
        <v>43480</v>
      </c>
      <c r="AF1078">
        <v>0</v>
      </c>
      <c r="AG1078" t="s">
        <v>53</v>
      </c>
      <c r="AH1078" s="2">
        <v>0</v>
      </c>
      <c r="AI1078" s="1">
        <v>0</v>
      </c>
      <c r="AJ1078" s="1">
        <v>0</v>
      </c>
      <c r="AK1078" s="6" t="str">
        <f>+IF(Tabla1[[#This Row],[REQUEST_TY]]="SR MANTENIMIENTO CORRECTIVO", "EMERGENCIA", "OTROS")</f>
        <v>EMERGENCIA</v>
      </c>
      <c r="AL1078" s="6" t="str">
        <f>+_xlfn.IFS(Tabla1[[#This Row],[Veces obj]]&lt;=1,"0-1",Tabla1[[#This Row],[Veces obj]]&lt;=2,"1-2",Tabla1[[#This Row],[Veces obj]]&lt;=3,"2-3",TRUE,"&gt;3")</f>
        <v>0-1</v>
      </c>
      <c r="AM1078" s="6" t="str">
        <f>+_xlfn.IFS(MONTH(Tabla1[[#This Row],[MES]])&lt;=3,"Q1",MONTH(Tabla1[[#This Row],[MES]])&lt;=6,"Q2",MONTH(Tabla1[[#This Row],[MES]])&lt;=9,"Q3",TRUE,"Q4")</f>
        <v>Q1</v>
      </c>
      <c r="AN1078" t="str">
        <f>+IFERROR(VLOOKUP(Tabla1[[#This Row],[CUENTA]],CTAS[],2,0),"OTROS")</f>
        <v>OTROS</v>
      </c>
      <c r="AP1078" t="str">
        <f>+IFERROR(VLOOKUP(Tabla1[[#This Row],[EMPLEADO]],IS[],3,0),"OTROS")</f>
        <v>OTROS</v>
      </c>
      <c r="AQ1078" t="str">
        <f>+IFERROR(VLOOKUP(Tabla1[[#This Row],[EMPLEADO]],IS[[NÓMINA]:[INGENIERO]],2,0),"OTROS")</f>
        <v>OTROS</v>
      </c>
    </row>
    <row r="1079" spans="1:43" x14ac:dyDescent="0.25">
      <c r="A1079" t="s">
        <v>4444</v>
      </c>
      <c r="B1079">
        <v>1</v>
      </c>
      <c r="C1079" t="s">
        <v>5236</v>
      </c>
      <c r="D1079" t="s">
        <v>38</v>
      </c>
      <c r="E1079" t="s">
        <v>55</v>
      </c>
      <c r="F1079" t="s">
        <v>5237</v>
      </c>
      <c r="G1079" s="17" t="s">
        <v>452</v>
      </c>
      <c r="H1079" t="s">
        <v>453</v>
      </c>
      <c r="I1079" t="s">
        <v>43</v>
      </c>
      <c r="J1079" t="s">
        <v>8</v>
      </c>
      <c r="K1079" t="s">
        <v>59</v>
      </c>
      <c r="L1079" t="s">
        <v>454</v>
      </c>
      <c r="M1079" t="s">
        <v>455</v>
      </c>
      <c r="N1079">
        <v>0</v>
      </c>
      <c r="O1079" t="s">
        <v>47</v>
      </c>
      <c r="P1079">
        <v>9</v>
      </c>
      <c r="Q1079" t="s">
        <v>194</v>
      </c>
      <c r="R1079" t="s">
        <v>63</v>
      </c>
      <c r="S1079" t="s">
        <v>64</v>
      </c>
      <c r="T1079" t="s">
        <v>51</v>
      </c>
      <c r="U1079" t="s">
        <v>195</v>
      </c>
      <c r="V1079">
        <v>0.6</v>
      </c>
      <c r="W1079" s="1">
        <v>819</v>
      </c>
      <c r="X1079">
        <v>1</v>
      </c>
      <c r="Y1079">
        <v>1.98</v>
      </c>
      <c r="Z1079">
        <v>5</v>
      </c>
      <c r="AA1079">
        <v>0.39600000000000002</v>
      </c>
      <c r="AB1079" s="2">
        <v>0</v>
      </c>
      <c r="AC1079" s="1">
        <v>0</v>
      </c>
      <c r="AD1079" s="7">
        <v>43502</v>
      </c>
      <c r="AE1079" s="7">
        <v>43502</v>
      </c>
      <c r="AF1079">
        <v>0</v>
      </c>
      <c r="AG1079" t="s">
        <v>53</v>
      </c>
      <c r="AH1079" s="2">
        <v>0</v>
      </c>
      <c r="AI1079" s="1">
        <v>0</v>
      </c>
      <c r="AJ1079" s="1">
        <v>0</v>
      </c>
      <c r="AK1079" s="6" t="str">
        <f>+IF(Tabla1[[#This Row],[REQUEST_TY]]="SR MANTENIMIENTO CORRECTIVO", "EMERGENCIA", "OTROS")</f>
        <v>EMERGENCIA</v>
      </c>
      <c r="AL1079" s="6" t="str">
        <f>+_xlfn.IFS(Tabla1[[#This Row],[Veces obj]]&lt;=1,"0-1",Tabla1[[#This Row],[Veces obj]]&lt;=2,"1-2",Tabla1[[#This Row],[Veces obj]]&lt;=3,"2-3",TRUE,"&gt;3")</f>
        <v>0-1</v>
      </c>
      <c r="AM1079" s="6" t="str">
        <f>+_xlfn.IFS(MONTH(Tabla1[[#This Row],[MES]])&lt;=3,"Q1",MONTH(Tabla1[[#This Row],[MES]])&lt;=6,"Q2",MONTH(Tabla1[[#This Row],[MES]])&lt;=9,"Q3",TRUE,"Q4")</f>
        <v>Q1</v>
      </c>
      <c r="AN1079" t="str">
        <f>+IFERROR(VLOOKUP(Tabla1[[#This Row],[CUENTA]],CTAS[],2,0),"OTROS")</f>
        <v>OTROS</v>
      </c>
      <c r="AP1079" t="str">
        <f>+IFERROR(VLOOKUP(Tabla1[[#This Row],[EMPLEADO]],IS[],3,0),"OTROS")</f>
        <v>OTROS</v>
      </c>
      <c r="AQ1079" t="str">
        <f>+IFERROR(VLOOKUP(Tabla1[[#This Row],[EMPLEADO]],IS[[NÓMINA]:[INGENIERO]],2,0),"OTROS")</f>
        <v>OTROS</v>
      </c>
    </row>
    <row r="1080" spans="1:43" x14ac:dyDescent="0.25">
      <c r="A1080" t="s">
        <v>36</v>
      </c>
      <c r="B1080">
        <v>1</v>
      </c>
      <c r="C1080" t="s">
        <v>2408</v>
      </c>
      <c r="D1080" t="s">
        <v>38</v>
      </c>
      <c r="E1080" t="s">
        <v>226</v>
      </c>
      <c r="F1080" t="s">
        <v>2409</v>
      </c>
      <c r="G1080" s="17" t="s">
        <v>2410</v>
      </c>
      <c r="H1080" t="s">
        <v>297</v>
      </c>
      <c r="I1080" t="s">
        <v>43</v>
      </c>
      <c r="J1080" t="s">
        <v>8</v>
      </c>
      <c r="K1080" t="s">
        <v>71</v>
      </c>
      <c r="L1080" t="s">
        <v>1245</v>
      </c>
      <c r="M1080" t="s">
        <v>73</v>
      </c>
      <c r="N1080">
        <v>0</v>
      </c>
      <c r="O1080" t="s">
        <v>47</v>
      </c>
      <c r="P1080">
        <v>74</v>
      </c>
      <c r="Q1080" t="s">
        <v>48</v>
      </c>
      <c r="R1080" t="s">
        <v>153</v>
      </c>
      <c r="S1080" t="s">
        <v>50</v>
      </c>
      <c r="T1080" t="s">
        <v>51</v>
      </c>
      <c r="U1080" t="s">
        <v>52</v>
      </c>
      <c r="V1080">
        <v>1.05</v>
      </c>
      <c r="W1080" s="1">
        <v>750.75000000000011</v>
      </c>
      <c r="X1080">
        <v>1</v>
      </c>
      <c r="Y1080">
        <v>2.3199999999999998</v>
      </c>
      <c r="Z1080">
        <v>5</v>
      </c>
      <c r="AA1080">
        <v>0.46399999999999997</v>
      </c>
      <c r="AB1080" s="2">
        <v>0</v>
      </c>
      <c r="AC1080" s="1">
        <v>0</v>
      </c>
      <c r="AD1080" s="7">
        <v>43479</v>
      </c>
      <c r="AE1080" s="7">
        <v>43480</v>
      </c>
      <c r="AF1080">
        <v>1</v>
      </c>
      <c r="AG1080" t="s">
        <v>53</v>
      </c>
      <c r="AH1080" s="2">
        <v>0</v>
      </c>
      <c r="AI1080" s="1">
        <v>0</v>
      </c>
      <c r="AJ1080" s="1">
        <v>0</v>
      </c>
      <c r="AK1080" s="6" t="str">
        <f>+IF(Tabla1[[#This Row],[REQUEST_TY]]="SR MANTENIMIENTO CORRECTIVO", "EMERGENCIA", "OTROS")</f>
        <v>EMERGENCIA</v>
      </c>
      <c r="AL1080" s="6" t="str">
        <f>+_xlfn.IFS(Tabla1[[#This Row],[Veces obj]]&lt;=1,"0-1",Tabla1[[#This Row],[Veces obj]]&lt;=2,"1-2",Tabla1[[#This Row],[Veces obj]]&lt;=3,"2-3",TRUE,"&gt;3")</f>
        <v>0-1</v>
      </c>
      <c r="AM1080" s="6" t="str">
        <f>+_xlfn.IFS(MONTH(Tabla1[[#This Row],[MES]])&lt;=3,"Q1",MONTH(Tabla1[[#This Row],[MES]])&lt;=6,"Q2",MONTH(Tabla1[[#This Row],[MES]])&lt;=9,"Q3",TRUE,"Q4")</f>
        <v>Q1</v>
      </c>
      <c r="AN1080" t="str">
        <f>+IFERROR(VLOOKUP(Tabla1[[#This Row],[CUENTA]],CTAS[],2,0),"OTROS")</f>
        <v>OTROS</v>
      </c>
      <c r="AO1080">
        <v>1</v>
      </c>
      <c r="AP1080" t="str">
        <f>+IFERROR(VLOOKUP(Tabla1[[#This Row],[EMPLEADO]],IS[],3,0),"OTROS")</f>
        <v>JUAREZ</v>
      </c>
      <c r="AQ1080" t="str">
        <f>+IFERROR(VLOOKUP(Tabla1[[#This Row],[EMPLEADO]],IS[[NÓMINA]:[INGENIERO]],2,0),"OTROS")</f>
        <v>ALFREDO TORRES</v>
      </c>
    </row>
    <row r="1081" spans="1:43" x14ac:dyDescent="0.25">
      <c r="A1081" t="s">
        <v>36</v>
      </c>
      <c r="B1081">
        <v>1</v>
      </c>
      <c r="C1081" t="s">
        <v>2227</v>
      </c>
      <c r="D1081" t="s">
        <v>38</v>
      </c>
      <c r="E1081" t="s">
        <v>294</v>
      </c>
      <c r="F1081" t="s">
        <v>2228</v>
      </c>
      <c r="G1081" s="17" t="s">
        <v>2229</v>
      </c>
      <c r="H1081" t="s">
        <v>586</v>
      </c>
      <c r="I1081" t="s">
        <v>43</v>
      </c>
      <c r="J1081" t="s">
        <v>8</v>
      </c>
      <c r="K1081" t="s">
        <v>2028</v>
      </c>
      <c r="L1081" t="s">
        <v>2230</v>
      </c>
      <c r="M1081" t="s">
        <v>959</v>
      </c>
      <c r="N1081">
        <v>0</v>
      </c>
      <c r="O1081" t="s">
        <v>47</v>
      </c>
      <c r="P1081">
        <v>52</v>
      </c>
      <c r="Q1081" t="s">
        <v>82</v>
      </c>
      <c r="R1081" t="s">
        <v>95</v>
      </c>
      <c r="S1081" t="s">
        <v>64</v>
      </c>
      <c r="T1081" t="s">
        <v>51</v>
      </c>
      <c r="U1081" t="s">
        <v>83</v>
      </c>
      <c r="V1081">
        <v>1.05</v>
      </c>
      <c r="W1081" s="1">
        <v>1433.25</v>
      </c>
      <c r="X1081">
        <v>1</v>
      </c>
      <c r="Y1081">
        <v>1.99</v>
      </c>
      <c r="Z1081">
        <v>5</v>
      </c>
      <c r="AA1081">
        <v>0.39800000000000002</v>
      </c>
      <c r="AB1081" s="2">
        <v>0</v>
      </c>
      <c r="AC1081" s="1">
        <v>0</v>
      </c>
      <c r="AD1081" s="7">
        <v>43468</v>
      </c>
      <c r="AE1081" s="7">
        <v>43468</v>
      </c>
      <c r="AF1081">
        <v>0</v>
      </c>
      <c r="AG1081" t="s">
        <v>53</v>
      </c>
      <c r="AH1081" s="2">
        <v>0</v>
      </c>
      <c r="AI1081" s="1">
        <v>0</v>
      </c>
      <c r="AJ1081" s="1">
        <v>0</v>
      </c>
      <c r="AK1081" s="6" t="str">
        <f>+IF(Tabla1[[#This Row],[REQUEST_TY]]="SR MANTENIMIENTO CORRECTIVO", "EMERGENCIA", "OTROS")</f>
        <v>EMERGENCIA</v>
      </c>
      <c r="AL1081" s="6" t="str">
        <f>+_xlfn.IFS(Tabla1[[#This Row],[Veces obj]]&lt;=1,"0-1",Tabla1[[#This Row],[Veces obj]]&lt;=2,"1-2",Tabla1[[#This Row],[Veces obj]]&lt;=3,"2-3",TRUE,"&gt;3")</f>
        <v>0-1</v>
      </c>
      <c r="AM1081" s="6" t="str">
        <f>+_xlfn.IFS(MONTH(Tabla1[[#This Row],[MES]])&lt;=3,"Q1",MONTH(Tabla1[[#This Row],[MES]])&lt;=6,"Q2",MONTH(Tabla1[[#This Row],[MES]])&lt;=9,"Q3",TRUE,"Q4")</f>
        <v>Q1</v>
      </c>
      <c r="AN1081" t="str">
        <f>+IFERROR(VLOOKUP(Tabla1[[#This Row],[CUENTA]],CTAS[],2,0),"OTROS")</f>
        <v>OTROS</v>
      </c>
      <c r="AP1081" t="str">
        <f>+IFERROR(VLOOKUP(Tabla1[[#This Row],[EMPLEADO]],IS[],3,0),"OTROS")</f>
        <v>OTROS</v>
      </c>
      <c r="AQ1081" t="str">
        <f>+IFERROR(VLOOKUP(Tabla1[[#This Row],[EMPLEADO]],IS[[NÓMINA]:[INGENIERO]],2,0),"OTROS")</f>
        <v>OTROS</v>
      </c>
    </row>
    <row r="1082" spans="1:43" x14ac:dyDescent="0.25">
      <c r="A1082" t="s">
        <v>4444</v>
      </c>
      <c r="B1082">
        <v>1</v>
      </c>
      <c r="C1082" t="s">
        <v>5648</v>
      </c>
      <c r="D1082" t="s">
        <v>38</v>
      </c>
      <c r="E1082" t="s">
        <v>133</v>
      </c>
      <c r="F1082" t="s">
        <v>5649</v>
      </c>
      <c r="G1082" s="17" t="s">
        <v>5650</v>
      </c>
      <c r="H1082" t="s">
        <v>136</v>
      </c>
      <c r="I1082" t="s">
        <v>43</v>
      </c>
      <c r="J1082" t="s">
        <v>8</v>
      </c>
      <c r="K1082" t="s">
        <v>59</v>
      </c>
      <c r="L1082" t="s">
        <v>697</v>
      </c>
      <c r="M1082" t="s">
        <v>698</v>
      </c>
      <c r="N1082">
        <v>0</v>
      </c>
      <c r="O1082" t="s">
        <v>47</v>
      </c>
      <c r="P1082">
        <v>74</v>
      </c>
      <c r="Q1082" t="s">
        <v>48</v>
      </c>
      <c r="R1082" t="s">
        <v>138</v>
      </c>
      <c r="S1082" t="s">
        <v>139</v>
      </c>
      <c r="T1082" t="s">
        <v>208</v>
      </c>
      <c r="U1082" t="s">
        <v>353</v>
      </c>
      <c r="V1082">
        <v>1.1499999999999999</v>
      </c>
      <c r="W1082" s="1">
        <v>1808.95</v>
      </c>
      <c r="X1082">
        <v>1</v>
      </c>
      <c r="Y1082">
        <v>2.4</v>
      </c>
      <c r="Z1082">
        <v>6</v>
      </c>
      <c r="AA1082">
        <v>0.39999999999999997</v>
      </c>
      <c r="AB1082" s="2">
        <v>0</v>
      </c>
      <c r="AC1082" s="1">
        <v>0</v>
      </c>
      <c r="AD1082" s="7">
        <v>43507</v>
      </c>
      <c r="AE1082" s="7">
        <v>43507</v>
      </c>
      <c r="AF1082">
        <v>0</v>
      </c>
      <c r="AG1082" t="s">
        <v>53</v>
      </c>
      <c r="AH1082" s="2">
        <v>0</v>
      </c>
      <c r="AI1082" s="1">
        <v>0</v>
      </c>
      <c r="AJ1082" s="1">
        <v>0</v>
      </c>
      <c r="AK1082" s="6" t="str">
        <f>+IF(Tabla1[[#This Row],[REQUEST_TY]]="SR MANTENIMIENTO CORRECTIVO", "EMERGENCIA", "OTROS")</f>
        <v>EMERGENCIA</v>
      </c>
      <c r="AL1082" s="6" t="str">
        <f>+_xlfn.IFS(Tabla1[[#This Row],[Veces obj]]&lt;=1,"0-1",Tabla1[[#This Row],[Veces obj]]&lt;=2,"1-2",Tabla1[[#This Row],[Veces obj]]&lt;=3,"2-3",TRUE,"&gt;3")</f>
        <v>0-1</v>
      </c>
      <c r="AM1082" s="6" t="str">
        <f>+_xlfn.IFS(MONTH(Tabla1[[#This Row],[MES]])&lt;=3,"Q1",MONTH(Tabla1[[#This Row],[MES]])&lt;=6,"Q2",MONTH(Tabla1[[#This Row],[MES]])&lt;=9,"Q3",TRUE,"Q4")</f>
        <v>Q1</v>
      </c>
      <c r="AN1082" t="str">
        <f>+IFERROR(VLOOKUP(Tabla1[[#This Row],[CUENTA]],CTAS[],2,0),"OTROS")</f>
        <v>OTROS</v>
      </c>
      <c r="AP1082" t="str">
        <f>+IFERROR(VLOOKUP(Tabla1[[#This Row],[EMPLEADO]],IS[],3,0),"OTROS")</f>
        <v>OTROS</v>
      </c>
      <c r="AQ1082" t="str">
        <f>+IFERROR(VLOOKUP(Tabla1[[#This Row],[EMPLEADO]],IS[[NÓMINA]:[INGENIERO]],2,0),"OTROS")</f>
        <v>OTROS</v>
      </c>
    </row>
    <row r="1083" spans="1:43" x14ac:dyDescent="0.25">
      <c r="A1083" t="s">
        <v>36</v>
      </c>
      <c r="B1083">
        <v>1</v>
      </c>
      <c r="C1083" t="s">
        <v>2231</v>
      </c>
      <c r="D1083" t="s">
        <v>38</v>
      </c>
      <c r="E1083" t="s">
        <v>98</v>
      </c>
      <c r="F1083" t="s">
        <v>2232</v>
      </c>
      <c r="G1083" s="17" t="s">
        <v>2233</v>
      </c>
      <c r="H1083" t="s">
        <v>915</v>
      </c>
      <c r="I1083" t="s">
        <v>43</v>
      </c>
      <c r="J1083" t="s">
        <v>8</v>
      </c>
      <c r="K1083" t="s">
        <v>102</v>
      </c>
      <c r="L1083" t="s">
        <v>500</v>
      </c>
      <c r="M1083" t="s">
        <v>310</v>
      </c>
      <c r="N1083">
        <v>0</v>
      </c>
      <c r="O1083" t="s">
        <v>47</v>
      </c>
      <c r="P1083">
        <v>22</v>
      </c>
      <c r="Q1083" t="s">
        <v>62</v>
      </c>
      <c r="R1083" t="s">
        <v>63</v>
      </c>
      <c r="S1083" t="s">
        <v>64</v>
      </c>
      <c r="T1083" t="s">
        <v>51</v>
      </c>
      <c r="U1083" t="s">
        <v>65</v>
      </c>
      <c r="V1083">
        <v>0.8</v>
      </c>
      <c r="W1083" s="1">
        <v>1092</v>
      </c>
      <c r="X1083">
        <v>1</v>
      </c>
      <c r="Y1083">
        <v>2</v>
      </c>
      <c r="Z1083">
        <v>5</v>
      </c>
      <c r="AA1083">
        <v>0.4</v>
      </c>
      <c r="AB1083" s="2">
        <v>0</v>
      </c>
      <c r="AC1083" s="1">
        <v>0</v>
      </c>
      <c r="AD1083" s="7">
        <v>43486</v>
      </c>
      <c r="AE1083" s="7">
        <v>43486</v>
      </c>
      <c r="AF1083">
        <v>0</v>
      </c>
      <c r="AG1083" t="s">
        <v>53</v>
      </c>
      <c r="AH1083" s="2">
        <v>0</v>
      </c>
      <c r="AI1083" s="1">
        <v>0</v>
      </c>
      <c r="AJ1083" s="1">
        <v>0</v>
      </c>
      <c r="AK1083" s="6" t="str">
        <f>+IF(Tabla1[[#This Row],[REQUEST_TY]]="SR MANTENIMIENTO CORRECTIVO", "EMERGENCIA", "OTROS")</f>
        <v>EMERGENCIA</v>
      </c>
      <c r="AL1083" s="6" t="str">
        <f>+_xlfn.IFS(Tabla1[[#This Row],[Veces obj]]&lt;=1,"0-1",Tabla1[[#This Row],[Veces obj]]&lt;=2,"1-2",Tabla1[[#This Row],[Veces obj]]&lt;=3,"2-3",TRUE,"&gt;3")</f>
        <v>0-1</v>
      </c>
      <c r="AM1083" s="6" t="str">
        <f>+_xlfn.IFS(MONTH(Tabla1[[#This Row],[MES]])&lt;=3,"Q1",MONTH(Tabla1[[#This Row],[MES]])&lt;=6,"Q2",MONTH(Tabla1[[#This Row],[MES]])&lt;=9,"Q3",TRUE,"Q4")</f>
        <v>Q1</v>
      </c>
      <c r="AN1083" t="str">
        <f>+IFERROR(VLOOKUP(Tabla1[[#This Row],[CUENTA]],CTAS[],2,0),"OTROS")</f>
        <v>OTROS</v>
      </c>
      <c r="AP1083" t="str">
        <f>+IFERROR(VLOOKUP(Tabla1[[#This Row],[EMPLEADO]],IS[],3,0),"OTROS")</f>
        <v>OTROS</v>
      </c>
      <c r="AQ1083" t="str">
        <f>+IFERROR(VLOOKUP(Tabla1[[#This Row],[EMPLEADO]],IS[[NÓMINA]:[INGENIERO]],2,0),"OTROS")</f>
        <v>OTROS</v>
      </c>
    </row>
    <row r="1084" spans="1:43" x14ac:dyDescent="0.25">
      <c r="A1084" t="s">
        <v>36</v>
      </c>
      <c r="B1084">
        <v>1</v>
      </c>
      <c r="C1084" t="s">
        <v>3512</v>
      </c>
      <c r="D1084" t="s">
        <v>3346</v>
      </c>
      <c r="E1084" t="s">
        <v>39</v>
      </c>
      <c r="F1084" t="s">
        <v>3513</v>
      </c>
      <c r="G1084" s="17" t="s">
        <v>3514</v>
      </c>
      <c r="H1084" t="s">
        <v>79</v>
      </c>
      <c r="I1084" t="s">
        <v>43</v>
      </c>
      <c r="J1084" t="s">
        <v>8</v>
      </c>
      <c r="K1084" t="s">
        <v>44</v>
      </c>
      <c r="L1084" t="s">
        <v>3515</v>
      </c>
      <c r="M1084" t="s">
        <v>654</v>
      </c>
      <c r="N1084">
        <v>1</v>
      </c>
      <c r="O1084" t="s">
        <v>47</v>
      </c>
      <c r="P1084" t="s">
        <v>822</v>
      </c>
      <c r="Q1084" t="s">
        <v>48</v>
      </c>
      <c r="R1084" t="s">
        <v>49</v>
      </c>
      <c r="S1084" t="s">
        <v>50</v>
      </c>
      <c r="T1084" t="s">
        <v>51</v>
      </c>
      <c r="U1084" t="s">
        <v>52</v>
      </c>
      <c r="V1084">
        <v>1</v>
      </c>
      <c r="W1084" s="1">
        <v>0</v>
      </c>
      <c r="X1084">
        <v>0</v>
      </c>
      <c r="Y1084">
        <v>5</v>
      </c>
      <c r="Z1084">
        <v>5</v>
      </c>
      <c r="AA1084">
        <v>1</v>
      </c>
      <c r="AB1084" s="2">
        <v>0</v>
      </c>
      <c r="AC1084" s="1">
        <v>0</v>
      </c>
      <c r="AD1084" s="7">
        <v>43473</v>
      </c>
      <c r="AE1084" s="7">
        <v>43473</v>
      </c>
      <c r="AF1084">
        <v>0</v>
      </c>
      <c r="AG1084" t="s">
        <v>53</v>
      </c>
      <c r="AH1084" s="2">
        <v>0</v>
      </c>
      <c r="AI1084" s="1">
        <v>0</v>
      </c>
      <c r="AJ1084" s="1">
        <v>0</v>
      </c>
      <c r="AK1084" s="6" t="str">
        <f>+IF(Tabla1[[#This Row],[REQUEST_TY]]="SR MANTENIMIENTO CORRECTIVO", "EMERGENCIA", "OTROS")</f>
        <v>OTROS</v>
      </c>
      <c r="AL1084" s="6" t="str">
        <f>+_xlfn.IFS(Tabla1[[#This Row],[Veces obj]]&lt;=1,"0-1",Tabla1[[#This Row],[Veces obj]]&lt;=2,"1-2",Tabla1[[#This Row],[Veces obj]]&lt;=3,"2-3",TRUE,"&gt;3")</f>
        <v>0-1</v>
      </c>
      <c r="AM1084" s="6" t="str">
        <f>+_xlfn.IFS(MONTH(Tabla1[[#This Row],[MES]])&lt;=3,"Q1",MONTH(Tabla1[[#This Row],[MES]])&lt;=6,"Q2",MONTH(Tabla1[[#This Row],[MES]])&lt;=9,"Q3",TRUE,"Q4")</f>
        <v>Q1</v>
      </c>
      <c r="AN1084" t="str">
        <f>+IFERROR(VLOOKUP(Tabla1[[#This Row],[CUENTA]],CTAS[],2,0),"OTROS")</f>
        <v>OTROS</v>
      </c>
      <c r="AP1084" t="str">
        <f>+IFERROR(VLOOKUP(Tabla1[[#This Row],[EMPLEADO]],IS[],3,0),"OTROS")</f>
        <v>OTROS</v>
      </c>
      <c r="AQ1084" t="str">
        <f>+IFERROR(VLOOKUP(Tabla1[[#This Row],[EMPLEADO]],IS[[NÓMINA]:[INGENIERO]],2,0),"OTROS")</f>
        <v>OTROS</v>
      </c>
    </row>
    <row r="1085" spans="1:43" x14ac:dyDescent="0.25">
      <c r="A1085" t="s">
        <v>36</v>
      </c>
      <c r="B1085">
        <v>1</v>
      </c>
      <c r="C1085" t="s">
        <v>2239</v>
      </c>
      <c r="D1085" t="s">
        <v>38</v>
      </c>
      <c r="E1085" t="s">
        <v>636</v>
      </c>
      <c r="F1085" t="s">
        <v>2240</v>
      </c>
      <c r="G1085" s="17" t="s">
        <v>2241</v>
      </c>
      <c r="H1085" t="s">
        <v>308</v>
      </c>
      <c r="I1085" t="s">
        <v>43</v>
      </c>
      <c r="J1085" t="s">
        <v>8</v>
      </c>
      <c r="K1085" t="s">
        <v>495</v>
      </c>
      <c r="L1085" t="s">
        <v>496</v>
      </c>
      <c r="M1085" t="s">
        <v>46</v>
      </c>
      <c r="N1085">
        <v>0</v>
      </c>
      <c r="O1085" t="s">
        <v>47</v>
      </c>
      <c r="P1085">
        <v>69</v>
      </c>
      <c r="Q1085" t="s">
        <v>48</v>
      </c>
      <c r="R1085" t="s">
        <v>153</v>
      </c>
      <c r="S1085" t="s">
        <v>50</v>
      </c>
      <c r="T1085" t="s">
        <v>51</v>
      </c>
      <c r="U1085" t="s">
        <v>52</v>
      </c>
      <c r="V1085">
        <v>1.05</v>
      </c>
      <c r="W1085" s="1">
        <v>750.75000000000011</v>
      </c>
      <c r="X1085">
        <v>1</v>
      </c>
      <c r="Y1085">
        <v>2</v>
      </c>
      <c r="Z1085">
        <v>5</v>
      </c>
      <c r="AA1085">
        <v>0.4</v>
      </c>
      <c r="AB1085" s="2">
        <v>0</v>
      </c>
      <c r="AC1085" s="1">
        <v>0</v>
      </c>
      <c r="AD1085" s="7">
        <v>43490</v>
      </c>
      <c r="AE1085" s="7">
        <v>43490</v>
      </c>
      <c r="AF1085">
        <v>0</v>
      </c>
      <c r="AG1085" t="s">
        <v>53</v>
      </c>
      <c r="AH1085" s="2">
        <v>0</v>
      </c>
      <c r="AI1085" s="1">
        <v>0</v>
      </c>
      <c r="AJ1085" s="1">
        <v>0</v>
      </c>
      <c r="AK1085" s="6" t="str">
        <f>+IF(Tabla1[[#This Row],[REQUEST_TY]]="SR MANTENIMIENTO CORRECTIVO", "EMERGENCIA", "OTROS")</f>
        <v>EMERGENCIA</v>
      </c>
      <c r="AL1085" s="6" t="str">
        <f>+_xlfn.IFS(Tabla1[[#This Row],[Veces obj]]&lt;=1,"0-1",Tabla1[[#This Row],[Veces obj]]&lt;=2,"1-2",Tabla1[[#This Row],[Veces obj]]&lt;=3,"2-3",TRUE,"&gt;3")</f>
        <v>0-1</v>
      </c>
      <c r="AM1085" s="6" t="str">
        <f>+_xlfn.IFS(MONTH(Tabla1[[#This Row],[MES]])&lt;=3,"Q1",MONTH(Tabla1[[#This Row],[MES]])&lt;=6,"Q2",MONTH(Tabla1[[#This Row],[MES]])&lt;=9,"Q3",TRUE,"Q4")</f>
        <v>Q1</v>
      </c>
      <c r="AN1085" t="str">
        <f>+IFERROR(VLOOKUP(Tabla1[[#This Row],[CUENTA]],CTAS[],2,0),"OTROS")</f>
        <v>OTROS</v>
      </c>
      <c r="AP1085" t="str">
        <f>+IFERROR(VLOOKUP(Tabla1[[#This Row],[EMPLEADO]],IS[],3,0),"OTROS")</f>
        <v>OTROS</v>
      </c>
      <c r="AQ1085" t="str">
        <f>+IFERROR(VLOOKUP(Tabla1[[#This Row],[EMPLEADO]],IS[[NÓMINA]:[INGENIERO]],2,0),"OTROS")</f>
        <v>OTROS</v>
      </c>
    </row>
    <row r="1086" spans="1:43" x14ac:dyDescent="0.25">
      <c r="A1086" t="s">
        <v>36</v>
      </c>
      <c r="B1086">
        <v>1</v>
      </c>
      <c r="C1086" t="s">
        <v>2242</v>
      </c>
      <c r="D1086" t="s">
        <v>38</v>
      </c>
      <c r="E1086" t="s">
        <v>2243</v>
      </c>
      <c r="F1086" t="s">
        <v>2244</v>
      </c>
      <c r="G1086" s="17" t="s">
        <v>2245</v>
      </c>
      <c r="H1086" t="s">
        <v>136</v>
      </c>
      <c r="I1086" t="s">
        <v>43</v>
      </c>
      <c r="J1086" t="s">
        <v>8</v>
      </c>
      <c r="K1086" t="s">
        <v>2246</v>
      </c>
      <c r="L1086" t="s">
        <v>2247</v>
      </c>
      <c r="M1086" t="s">
        <v>736</v>
      </c>
      <c r="N1086">
        <v>0</v>
      </c>
      <c r="O1086" t="s">
        <v>47</v>
      </c>
      <c r="P1086">
        <v>104</v>
      </c>
      <c r="Q1086" t="s">
        <v>48</v>
      </c>
      <c r="R1086" t="s">
        <v>440</v>
      </c>
      <c r="S1086" t="s">
        <v>139</v>
      </c>
      <c r="T1086" t="s">
        <v>51</v>
      </c>
      <c r="U1086" t="s">
        <v>353</v>
      </c>
      <c r="V1086">
        <v>1.1499999999999999</v>
      </c>
      <c r="W1086" s="1">
        <v>1808.95</v>
      </c>
      <c r="X1086">
        <v>1</v>
      </c>
      <c r="Y1086">
        <v>1.6</v>
      </c>
      <c r="Z1086">
        <v>4</v>
      </c>
      <c r="AA1086">
        <v>0.4</v>
      </c>
      <c r="AB1086" s="2">
        <v>0</v>
      </c>
      <c r="AC1086" s="1">
        <v>0</v>
      </c>
      <c r="AD1086" s="7">
        <v>43493</v>
      </c>
      <c r="AE1086" s="7">
        <v>43493</v>
      </c>
      <c r="AF1086">
        <v>0</v>
      </c>
      <c r="AG1086" t="s">
        <v>53</v>
      </c>
      <c r="AH1086" s="2">
        <v>0</v>
      </c>
      <c r="AI1086" s="1">
        <v>0</v>
      </c>
      <c r="AJ1086" s="1">
        <v>0</v>
      </c>
      <c r="AK1086" s="6" t="str">
        <f>+IF(Tabla1[[#This Row],[REQUEST_TY]]="SR MANTENIMIENTO CORRECTIVO", "EMERGENCIA", "OTROS")</f>
        <v>EMERGENCIA</v>
      </c>
      <c r="AL1086" s="6" t="str">
        <f>+_xlfn.IFS(Tabla1[[#This Row],[Veces obj]]&lt;=1,"0-1",Tabla1[[#This Row],[Veces obj]]&lt;=2,"1-2",Tabla1[[#This Row],[Veces obj]]&lt;=3,"2-3",TRUE,"&gt;3")</f>
        <v>0-1</v>
      </c>
      <c r="AM1086" s="6" t="str">
        <f>+_xlfn.IFS(MONTH(Tabla1[[#This Row],[MES]])&lt;=3,"Q1",MONTH(Tabla1[[#This Row],[MES]])&lt;=6,"Q2",MONTH(Tabla1[[#This Row],[MES]])&lt;=9,"Q3",TRUE,"Q4")</f>
        <v>Q1</v>
      </c>
      <c r="AN1086" t="str">
        <f>+IFERROR(VLOOKUP(Tabla1[[#This Row],[CUENTA]],CTAS[],2,0),"OTROS")</f>
        <v>OTROS</v>
      </c>
      <c r="AP1086" t="str">
        <f>+IFERROR(VLOOKUP(Tabla1[[#This Row],[EMPLEADO]],IS[],3,0),"OTROS")</f>
        <v>OTROS</v>
      </c>
      <c r="AQ1086" t="str">
        <f>+IFERROR(VLOOKUP(Tabla1[[#This Row],[EMPLEADO]],IS[[NÓMINA]:[INGENIERO]],2,0),"OTROS")</f>
        <v>OTROS</v>
      </c>
    </row>
    <row r="1087" spans="1:43" x14ac:dyDescent="0.25">
      <c r="A1087" t="s">
        <v>4444</v>
      </c>
      <c r="B1087">
        <v>1</v>
      </c>
      <c r="C1087" t="s">
        <v>4885</v>
      </c>
      <c r="D1087" t="s">
        <v>38</v>
      </c>
      <c r="E1087" t="s">
        <v>39</v>
      </c>
      <c r="F1087" t="s">
        <v>4886</v>
      </c>
      <c r="G1087" s="17" t="s">
        <v>4887</v>
      </c>
      <c r="H1087" t="s">
        <v>471</v>
      </c>
      <c r="I1087" t="s">
        <v>43</v>
      </c>
      <c r="J1087" t="s">
        <v>8</v>
      </c>
      <c r="K1087" t="s">
        <v>4888</v>
      </c>
      <c r="L1087" t="s">
        <v>4889</v>
      </c>
      <c r="M1087" t="s">
        <v>794</v>
      </c>
      <c r="N1087">
        <v>0</v>
      </c>
      <c r="O1087" t="s">
        <v>47</v>
      </c>
      <c r="P1087">
        <v>2619</v>
      </c>
      <c r="Q1087" t="s">
        <v>48</v>
      </c>
      <c r="R1087" t="s">
        <v>49</v>
      </c>
      <c r="S1087" t="s">
        <v>50</v>
      </c>
      <c r="T1087" t="s">
        <v>51</v>
      </c>
      <c r="U1087" t="s">
        <v>52</v>
      </c>
      <c r="V1087">
        <v>1.05</v>
      </c>
      <c r="W1087" s="1">
        <v>750.75000000000011</v>
      </c>
      <c r="X1087">
        <v>1</v>
      </c>
      <c r="Y1087">
        <v>2</v>
      </c>
      <c r="Z1087">
        <v>5</v>
      </c>
      <c r="AA1087">
        <v>0.4</v>
      </c>
      <c r="AB1087" s="2">
        <v>0</v>
      </c>
      <c r="AC1087" s="1">
        <v>0</v>
      </c>
      <c r="AD1087" s="7">
        <v>43501</v>
      </c>
      <c r="AE1087" s="7">
        <v>43501</v>
      </c>
      <c r="AF1087">
        <v>0</v>
      </c>
      <c r="AG1087" t="s">
        <v>53</v>
      </c>
      <c r="AH1087" s="2">
        <v>0</v>
      </c>
      <c r="AI1087" s="1">
        <v>0</v>
      </c>
      <c r="AJ1087" s="1">
        <v>0</v>
      </c>
      <c r="AK1087" s="6" t="str">
        <f>+IF(Tabla1[[#This Row],[REQUEST_TY]]="SR MANTENIMIENTO CORRECTIVO", "EMERGENCIA", "OTROS")</f>
        <v>EMERGENCIA</v>
      </c>
      <c r="AL1087" s="6" t="str">
        <f>+_xlfn.IFS(Tabla1[[#This Row],[Veces obj]]&lt;=1,"0-1",Tabla1[[#This Row],[Veces obj]]&lt;=2,"1-2",Tabla1[[#This Row],[Veces obj]]&lt;=3,"2-3",TRUE,"&gt;3")</f>
        <v>0-1</v>
      </c>
      <c r="AM1087" s="6" t="str">
        <f>+_xlfn.IFS(MONTH(Tabla1[[#This Row],[MES]])&lt;=3,"Q1",MONTH(Tabla1[[#This Row],[MES]])&lt;=6,"Q2",MONTH(Tabla1[[#This Row],[MES]])&lt;=9,"Q3",TRUE,"Q4")</f>
        <v>Q1</v>
      </c>
      <c r="AN1087" t="str">
        <f>+IFERROR(VLOOKUP(Tabla1[[#This Row],[CUENTA]],CTAS[],2,0),"OTROS")</f>
        <v>OTROS</v>
      </c>
      <c r="AP1087" t="str">
        <f>+IFERROR(VLOOKUP(Tabla1[[#This Row],[EMPLEADO]],IS[],3,0),"OTROS")</f>
        <v>OTROS</v>
      </c>
      <c r="AQ1087" t="str">
        <f>+IFERROR(VLOOKUP(Tabla1[[#This Row],[EMPLEADO]],IS[[NÓMINA]:[INGENIERO]],2,0),"OTROS")</f>
        <v>OTROS</v>
      </c>
    </row>
    <row r="1088" spans="1:43" x14ac:dyDescent="0.25">
      <c r="A1088" t="s">
        <v>4444</v>
      </c>
      <c r="B1088">
        <v>1</v>
      </c>
      <c r="C1088" t="s">
        <v>5588</v>
      </c>
      <c r="D1088" t="s">
        <v>38</v>
      </c>
      <c r="E1088" t="s">
        <v>76</v>
      </c>
      <c r="F1088" t="s">
        <v>5589</v>
      </c>
      <c r="G1088" s="17" t="s">
        <v>5590</v>
      </c>
      <c r="H1088" t="s">
        <v>1572</v>
      </c>
      <c r="I1088" t="s">
        <v>43</v>
      </c>
      <c r="J1088" t="s">
        <v>8</v>
      </c>
      <c r="K1088" t="s">
        <v>102</v>
      </c>
      <c r="L1088" t="s">
        <v>3190</v>
      </c>
      <c r="M1088" t="s">
        <v>1868</v>
      </c>
      <c r="N1088">
        <v>0</v>
      </c>
      <c r="O1088" t="s">
        <v>47</v>
      </c>
      <c r="P1088">
        <v>51</v>
      </c>
      <c r="Q1088" t="s">
        <v>82</v>
      </c>
      <c r="R1088" t="s">
        <v>63</v>
      </c>
      <c r="S1088" t="s">
        <v>64</v>
      </c>
      <c r="T1088" t="s">
        <v>51</v>
      </c>
      <c r="U1088" t="s">
        <v>83</v>
      </c>
      <c r="V1088">
        <v>1.05</v>
      </c>
      <c r="W1088" s="1">
        <v>1433.25</v>
      </c>
      <c r="X1088">
        <v>1</v>
      </c>
      <c r="Y1088">
        <v>2</v>
      </c>
      <c r="Z1088">
        <v>5</v>
      </c>
      <c r="AA1088">
        <v>0.4</v>
      </c>
      <c r="AB1088" s="2">
        <v>0</v>
      </c>
      <c r="AC1088" s="1">
        <v>0</v>
      </c>
      <c r="AD1088" s="7">
        <v>43507</v>
      </c>
      <c r="AE1088" s="7">
        <v>43507</v>
      </c>
      <c r="AF1088">
        <v>0</v>
      </c>
      <c r="AG1088" t="s">
        <v>53</v>
      </c>
      <c r="AH1088" s="2">
        <v>0</v>
      </c>
      <c r="AI1088" s="1">
        <v>0</v>
      </c>
      <c r="AJ1088" s="1">
        <v>0</v>
      </c>
      <c r="AK1088" s="6" t="str">
        <f>+IF(Tabla1[[#This Row],[REQUEST_TY]]="SR MANTENIMIENTO CORRECTIVO", "EMERGENCIA", "OTROS")</f>
        <v>EMERGENCIA</v>
      </c>
      <c r="AL1088" s="6" t="str">
        <f>+_xlfn.IFS(Tabla1[[#This Row],[Veces obj]]&lt;=1,"0-1",Tabla1[[#This Row],[Veces obj]]&lt;=2,"1-2",Tabla1[[#This Row],[Veces obj]]&lt;=3,"2-3",TRUE,"&gt;3")</f>
        <v>0-1</v>
      </c>
      <c r="AM1088" s="6" t="str">
        <f>+_xlfn.IFS(MONTH(Tabla1[[#This Row],[MES]])&lt;=3,"Q1",MONTH(Tabla1[[#This Row],[MES]])&lt;=6,"Q2",MONTH(Tabla1[[#This Row],[MES]])&lt;=9,"Q3",TRUE,"Q4")</f>
        <v>Q1</v>
      </c>
      <c r="AN1088" t="str">
        <f>+IFERROR(VLOOKUP(Tabla1[[#This Row],[CUENTA]],CTAS[],2,0),"OTROS")</f>
        <v>OTROS</v>
      </c>
      <c r="AP1088" t="str">
        <f>+IFERROR(VLOOKUP(Tabla1[[#This Row],[EMPLEADO]],IS[],3,0),"OTROS")</f>
        <v>OTROS</v>
      </c>
      <c r="AQ1088" t="str">
        <f>+IFERROR(VLOOKUP(Tabla1[[#This Row],[EMPLEADO]],IS[[NÓMINA]:[INGENIERO]],2,0),"OTROS")</f>
        <v>OTROS</v>
      </c>
    </row>
    <row r="1089" spans="1:43" x14ac:dyDescent="0.25">
      <c r="A1089" t="s">
        <v>4444</v>
      </c>
      <c r="B1089">
        <v>1</v>
      </c>
      <c r="C1089" t="s">
        <v>5609</v>
      </c>
      <c r="D1089" t="s">
        <v>38</v>
      </c>
      <c r="E1089" t="s">
        <v>5605</v>
      </c>
      <c r="F1089" t="s">
        <v>5610</v>
      </c>
      <c r="G1089" s="17" t="s">
        <v>5611</v>
      </c>
      <c r="H1089" t="s">
        <v>453</v>
      </c>
      <c r="I1089" t="s">
        <v>43</v>
      </c>
      <c r="J1089" t="s">
        <v>8</v>
      </c>
      <c r="K1089" t="s">
        <v>1296</v>
      </c>
      <c r="L1089" t="s">
        <v>5608</v>
      </c>
      <c r="M1089" t="s">
        <v>1198</v>
      </c>
      <c r="N1089">
        <v>0</v>
      </c>
      <c r="O1089" t="s">
        <v>47</v>
      </c>
      <c r="P1089">
        <v>150</v>
      </c>
      <c r="Q1089" t="s">
        <v>48</v>
      </c>
      <c r="R1089" t="s">
        <v>153</v>
      </c>
      <c r="S1089" t="s">
        <v>50</v>
      </c>
      <c r="T1089" t="s">
        <v>51</v>
      </c>
      <c r="U1089" t="s">
        <v>52</v>
      </c>
      <c r="V1089">
        <v>1.05</v>
      </c>
      <c r="W1089" s="1">
        <v>750.75000000000011</v>
      </c>
      <c r="X1089">
        <v>1</v>
      </c>
      <c r="Y1089">
        <v>2</v>
      </c>
      <c r="Z1089">
        <v>5</v>
      </c>
      <c r="AA1089">
        <v>0.4</v>
      </c>
      <c r="AB1089" s="2">
        <v>0</v>
      </c>
      <c r="AC1089" s="1">
        <v>0</v>
      </c>
      <c r="AD1089" s="7">
        <v>43508</v>
      </c>
      <c r="AE1089" s="7">
        <v>43508</v>
      </c>
      <c r="AF1089">
        <v>0</v>
      </c>
      <c r="AG1089" t="s">
        <v>53</v>
      </c>
      <c r="AH1089" s="2">
        <v>0</v>
      </c>
      <c r="AI1089" s="1">
        <v>0</v>
      </c>
      <c r="AJ1089" s="1">
        <v>0</v>
      </c>
      <c r="AK1089" s="6" t="str">
        <f>+IF(Tabla1[[#This Row],[REQUEST_TY]]="SR MANTENIMIENTO CORRECTIVO", "EMERGENCIA", "OTROS")</f>
        <v>EMERGENCIA</v>
      </c>
      <c r="AL1089" s="6" t="str">
        <f>+_xlfn.IFS(Tabla1[[#This Row],[Veces obj]]&lt;=1,"0-1",Tabla1[[#This Row],[Veces obj]]&lt;=2,"1-2",Tabla1[[#This Row],[Veces obj]]&lt;=3,"2-3",TRUE,"&gt;3")</f>
        <v>0-1</v>
      </c>
      <c r="AM1089" s="6" t="str">
        <f>+_xlfn.IFS(MONTH(Tabla1[[#This Row],[MES]])&lt;=3,"Q1",MONTH(Tabla1[[#This Row],[MES]])&lt;=6,"Q2",MONTH(Tabla1[[#This Row],[MES]])&lt;=9,"Q3",TRUE,"Q4")</f>
        <v>Q1</v>
      </c>
      <c r="AN1089" t="str">
        <f>+IFERROR(VLOOKUP(Tabla1[[#This Row],[CUENTA]],CTAS[],2,0),"OTROS")</f>
        <v>OTROS</v>
      </c>
      <c r="AP1089" t="str">
        <f>+IFERROR(VLOOKUP(Tabla1[[#This Row],[EMPLEADO]],IS[],3,0),"OTROS")</f>
        <v>OTROS</v>
      </c>
      <c r="AQ1089" t="str">
        <f>+IFERROR(VLOOKUP(Tabla1[[#This Row],[EMPLEADO]],IS[[NÓMINA]:[INGENIERO]],2,0),"OTROS")</f>
        <v>OTROS</v>
      </c>
    </row>
    <row r="1090" spans="1:43" x14ac:dyDescent="0.25">
      <c r="A1090" t="s">
        <v>4444</v>
      </c>
      <c r="B1090">
        <v>1</v>
      </c>
      <c r="C1090" t="s">
        <v>6743</v>
      </c>
      <c r="D1090" t="s">
        <v>38</v>
      </c>
      <c r="E1090" t="s">
        <v>98</v>
      </c>
      <c r="F1090" t="s">
        <v>6744</v>
      </c>
      <c r="G1090" s="17" t="s">
        <v>3750</v>
      </c>
      <c r="H1090" t="s">
        <v>679</v>
      </c>
      <c r="I1090" t="s">
        <v>43</v>
      </c>
      <c r="J1090" t="s">
        <v>8</v>
      </c>
      <c r="K1090" t="s">
        <v>102</v>
      </c>
      <c r="L1090" t="s">
        <v>3751</v>
      </c>
      <c r="M1090" t="s">
        <v>473</v>
      </c>
      <c r="N1090">
        <v>0</v>
      </c>
      <c r="O1090" t="s">
        <v>47</v>
      </c>
      <c r="P1090">
        <v>2</v>
      </c>
      <c r="Q1090" t="s">
        <v>388</v>
      </c>
      <c r="R1090" t="s">
        <v>63</v>
      </c>
      <c r="S1090" t="s">
        <v>64</v>
      </c>
      <c r="T1090" t="s">
        <v>51</v>
      </c>
      <c r="U1090" t="s">
        <v>389</v>
      </c>
      <c r="V1090">
        <v>0</v>
      </c>
      <c r="W1090" s="1">
        <v>0</v>
      </c>
      <c r="X1090">
        <v>1</v>
      </c>
      <c r="Y1090">
        <v>2</v>
      </c>
      <c r="Z1090">
        <v>5</v>
      </c>
      <c r="AA1090">
        <v>0.4</v>
      </c>
      <c r="AB1090" s="2">
        <v>0</v>
      </c>
      <c r="AC1090" s="1">
        <v>0</v>
      </c>
      <c r="AD1090" s="7">
        <v>43517</v>
      </c>
      <c r="AE1090" s="7">
        <v>43517</v>
      </c>
      <c r="AF1090">
        <v>0</v>
      </c>
      <c r="AG1090" t="s">
        <v>53</v>
      </c>
      <c r="AH1090" s="2">
        <v>0</v>
      </c>
      <c r="AI1090" s="1">
        <v>0</v>
      </c>
      <c r="AJ1090" s="1">
        <v>0</v>
      </c>
      <c r="AK1090" s="6" t="str">
        <f>+IF(Tabla1[[#This Row],[REQUEST_TY]]="SR MANTENIMIENTO CORRECTIVO", "EMERGENCIA", "OTROS")</f>
        <v>EMERGENCIA</v>
      </c>
      <c r="AL1090" s="6" t="str">
        <f>+_xlfn.IFS(Tabla1[[#This Row],[Veces obj]]&lt;=1,"0-1",Tabla1[[#This Row],[Veces obj]]&lt;=2,"1-2",Tabla1[[#This Row],[Veces obj]]&lt;=3,"2-3",TRUE,"&gt;3")</f>
        <v>0-1</v>
      </c>
      <c r="AM1090" s="6" t="str">
        <f>+_xlfn.IFS(MONTH(Tabla1[[#This Row],[MES]])&lt;=3,"Q1",MONTH(Tabla1[[#This Row],[MES]])&lt;=6,"Q2",MONTH(Tabla1[[#This Row],[MES]])&lt;=9,"Q3",TRUE,"Q4")</f>
        <v>Q1</v>
      </c>
      <c r="AN1090" t="str">
        <f>+IFERROR(VLOOKUP(Tabla1[[#This Row],[CUENTA]],CTAS[],2,0),"OTROS")</f>
        <v>OTROS</v>
      </c>
      <c r="AP1090" t="str">
        <f>+IFERROR(VLOOKUP(Tabla1[[#This Row],[EMPLEADO]],IS[],3,0),"OTROS")</f>
        <v>OTROS</v>
      </c>
      <c r="AQ1090" t="str">
        <f>+IFERROR(VLOOKUP(Tabla1[[#This Row],[EMPLEADO]],IS[[NÓMINA]:[INGENIERO]],2,0),"OTROS")</f>
        <v>OTROS</v>
      </c>
    </row>
    <row r="1091" spans="1:43" x14ac:dyDescent="0.25">
      <c r="A1091" t="s">
        <v>4444</v>
      </c>
      <c r="B1091">
        <v>1</v>
      </c>
      <c r="C1091" t="s">
        <v>6910</v>
      </c>
      <c r="D1091" t="s">
        <v>38</v>
      </c>
      <c r="E1091" t="s">
        <v>332</v>
      </c>
      <c r="F1091" t="s">
        <v>6911</v>
      </c>
      <c r="G1091" s="17" t="s">
        <v>6912</v>
      </c>
      <c r="H1091" t="s">
        <v>213</v>
      </c>
      <c r="I1091" t="s">
        <v>43</v>
      </c>
      <c r="J1091" t="s">
        <v>8</v>
      </c>
      <c r="K1091" t="s">
        <v>59</v>
      </c>
      <c r="L1091" t="s">
        <v>6913</v>
      </c>
      <c r="M1091" t="s">
        <v>640</v>
      </c>
      <c r="N1091">
        <v>0</v>
      </c>
      <c r="O1091" t="s">
        <v>47</v>
      </c>
      <c r="P1091">
        <v>66</v>
      </c>
      <c r="Q1091" t="s">
        <v>48</v>
      </c>
      <c r="R1091" t="s">
        <v>317</v>
      </c>
      <c r="S1091" t="s">
        <v>318</v>
      </c>
      <c r="T1091" t="s">
        <v>51</v>
      </c>
      <c r="U1091" t="s">
        <v>353</v>
      </c>
      <c r="V1091">
        <v>1.1499999999999999</v>
      </c>
      <c r="W1091" s="1">
        <v>1808.95</v>
      </c>
      <c r="X1091">
        <v>1</v>
      </c>
      <c r="Y1091">
        <v>1.6</v>
      </c>
      <c r="Z1091">
        <v>4</v>
      </c>
      <c r="AA1091">
        <v>0.4</v>
      </c>
      <c r="AB1091" s="2">
        <v>0</v>
      </c>
      <c r="AC1091" s="1">
        <v>0</v>
      </c>
      <c r="AD1091" s="7">
        <v>43518</v>
      </c>
      <c r="AE1091" s="7">
        <v>43518</v>
      </c>
      <c r="AF1091">
        <v>0</v>
      </c>
      <c r="AG1091" t="s">
        <v>53</v>
      </c>
      <c r="AH1091" s="2">
        <v>0</v>
      </c>
      <c r="AI1091" s="1">
        <v>0</v>
      </c>
      <c r="AJ1091" s="1">
        <v>0</v>
      </c>
      <c r="AK1091" s="6" t="str">
        <f>+IF(Tabla1[[#This Row],[REQUEST_TY]]="SR MANTENIMIENTO CORRECTIVO", "EMERGENCIA", "OTROS")</f>
        <v>EMERGENCIA</v>
      </c>
      <c r="AL1091" s="6" t="str">
        <f>+_xlfn.IFS(Tabla1[[#This Row],[Veces obj]]&lt;=1,"0-1",Tabla1[[#This Row],[Veces obj]]&lt;=2,"1-2",Tabla1[[#This Row],[Veces obj]]&lt;=3,"2-3",TRUE,"&gt;3")</f>
        <v>0-1</v>
      </c>
      <c r="AM1091" s="6" t="str">
        <f>+_xlfn.IFS(MONTH(Tabla1[[#This Row],[MES]])&lt;=3,"Q1",MONTH(Tabla1[[#This Row],[MES]])&lt;=6,"Q2",MONTH(Tabla1[[#This Row],[MES]])&lt;=9,"Q3",TRUE,"Q4")</f>
        <v>Q1</v>
      </c>
      <c r="AN1091" t="str">
        <f>+IFERROR(VLOOKUP(Tabla1[[#This Row],[CUENTA]],CTAS[],2,0),"OTROS")</f>
        <v>OTROS</v>
      </c>
      <c r="AP1091" t="str">
        <f>+IFERROR(VLOOKUP(Tabla1[[#This Row],[EMPLEADO]],IS[],3,0),"OTROS")</f>
        <v>OTROS</v>
      </c>
      <c r="AQ1091" t="str">
        <f>+IFERROR(VLOOKUP(Tabla1[[#This Row],[EMPLEADO]],IS[[NÓMINA]:[INGENIERO]],2,0),"OTROS")</f>
        <v>OTROS</v>
      </c>
    </row>
    <row r="1092" spans="1:43" x14ac:dyDescent="0.25">
      <c r="A1092" t="s">
        <v>4444</v>
      </c>
      <c r="B1092">
        <v>1</v>
      </c>
      <c r="C1092" t="s">
        <v>7119</v>
      </c>
      <c r="D1092" t="s">
        <v>38</v>
      </c>
      <c r="E1092" t="s">
        <v>373</v>
      </c>
      <c r="F1092" t="s">
        <v>7120</v>
      </c>
      <c r="G1092" s="17" t="s">
        <v>7121</v>
      </c>
      <c r="H1092" t="s">
        <v>915</v>
      </c>
      <c r="I1092" t="s">
        <v>43</v>
      </c>
      <c r="J1092" t="s">
        <v>8</v>
      </c>
      <c r="K1092" t="s">
        <v>102</v>
      </c>
      <c r="L1092" t="s">
        <v>376</v>
      </c>
      <c r="M1092" t="s">
        <v>310</v>
      </c>
      <c r="N1092">
        <v>0</v>
      </c>
      <c r="O1092" t="s">
        <v>47</v>
      </c>
      <c r="P1092">
        <v>322</v>
      </c>
      <c r="Q1092" t="s">
        <v>48</v>
      </c>
      <c r="R1092" t="s">
        <v>153</v>
      </c>
      <c r="S1092" t="s">
        <v>50</v>
      </c>
      <c r="T1092" t="s">
        <v>51</v>
      </c>
      <c r="U1092" t="s">
        <v>52</v>
      </c>
      <c r="V1092">
        <v>1.05</v>
      </c>
      <c r="W1092" s="1">
        <v>750.75000000000011</v>
      </c>
      <c r="X1092">
        <v>1</v>
      </c>
      <c r="Y1092">
        <v>2</v>
      </c>
      <c r="Z1092">
        <v>5</v>
      </c>
      <c r="AA1092">
        <v>0.4</v>
      </c>
      <c r="AB1092" s="2">
        <v>0</v>
      </c>
      <c r="AC1092" s="1">
        <v>0</v>
      </c>
      <c r="AD1092" s="7">
        <v>43524</v>
      </c>
      <c r="AE1092" s="7">
        <v>43524</v>
      </c>
      <c r="AF1092">
        <v>0</v>
      </c>
      <c r="AG1092" t="s">
        <v>53</v>
      </c>
      <c r="AH1092" s="2">
        <v>0</v>
      </c>
      <c r="AI1092" s="1">
        <v>0</v>
      </c>
      <c r="AJ1092" s="1">
        <v>0</v>
      </c>
      <c r="AK1092" s="6" t="str">
        <f>+IF(Tabla1[[#This Row],[REQUEST_TY]]="SR MANTENIMIENTO CORRECTIVO", "EMERGENCIA", "OTROS")</f>
        <v>EMERGENCIA</v>
      </c>
      <c r="AL1092" s="6" t="str">
        <f>+_xlfn.IFS(Tabla1[[#This Row],[Veces obj]]&lt;=1,"0-1",Tabla1[[#This Row],[Veces obj]]&lt;=2,"1-2",Tabla1[[#This Row],[Veces obj]]&lt;=3,"2-3",TRUE,"&gt;3")</f>
        <v>0-1</v>
      </c>
      <c r="AM1092" s="6" t="str">
        <f>+_xlfn.IFS(MONTH(Tabla1[[#This Row],[MES]])&lt;=3,"Q1",MONTH(Tabla1[[#This Row],[MES]])&lt;=6,"Q2",MONTH(Tabla1[[#This Row],[MES]])&lt;=9,"Q3",TRUE,"Q4")</f>
        <v>Q1</v>
      </c>
      <c r="AN1092" t="str">
        <f>+IFERROR(VLOOKUP(Tabla1[[#This Row],[CUENTA]],CTAS[],2,0),"OTROS")</f>
        <v>OTROS</v>
      </c>
      <c r="AP1092" t="str">
        <f>+IFERROR(VLOOKUP(Tabla1[[#This Row],[EMPLEADO]],IS[],3,0),"OTROS")</f>
        <v>OTROS</v>
      </c>
      <c r="AQ1092" t="str">
        <f>+IFERROR(VLOOKUP(Tabla1[[#This Row],[EMPLEADO]],IS[[NÓMINA]:[INGENIERO]],2,0),"OTROS")</f>
        <v>OTROS</v>
      </c>
    </row>
    <row r="1093" spans="1:43" x14ac:dyDescent="0.25">
      <c r="A1093" t="s">
        <v>4444</v>
      </c>
      <c r="B1093">
        <v>1</v>
      </c>
      <c r="C1093" t="s">
        <v>5685</v>
      </c>
      <c r="D1093" t="s">
        <v>38</v>
      </c>
      <c r="E1093" t="s">
        <v>113</v>
      </c>
      <c r="F1093" t="s">
        <v>5686</v>
      </c>
      <c r="G1093" s="17" t="s">
        <v>2641</v>
      </c>
      <c r="H1093" t="s">
        <v>204</v>
      </c>
      <c r="I1093" t="s">
        <v>43</v>
      </c>
      <c r="J1093" t="s">
        <v>8</v>
      </c>
      <c r="K1093" t="s">
        <v>125</v>
      </c>
      <c r="L1093" t="s">
        <v>2642</v>
      </c>
      <c r="M1093" t="s">
        <v>761</v>
      </c>
      <c r="N1093">
        <v>0</v>
      </c>
      <c r="O1093" t="s">
        <v>47</v>
      </c>
      <c r="P1093">
        <v>6</v>
      </c>
      <c r="Q1093" t="s">
        <v>207</v>
      </c>
      <c r="R1093" t="s">
        <v>49</v>
      </c>
      <c r="S1093" t="s">
        <v>50</v>
      </c>
      <c r="T1093" t="s">
        <v>208</v>
      </c>
      <c r="U1093" t="s">
        <v>486</v>
      </c>
      <c r="V1093">
        <v>0</v>
      </c>
      <c r="W1093" s="1">
        <v>0</v>
      </c>
      <c r="X1093">
        <v>1</v>
      </c>
      <c r="Y1093">
        <v>3.61</v>
      </c>
      <c r="Z1093">
        <v>9</v>
      </c>
      <c r="AA1093">
        <v>0.40111111111111108</v>
      </c>
      <c r="AB1093" s="2">
        <v>0</v>
      </c>
      <c r="AC1093" s="1">
        <v>0</v>
      </c>
      <c r="AD1093" s="7">
        <v>43508</v>
      </c>
      <c r="AE1093" s="7">
        <v>43508</v>
      </c>
      <c r="AF1093">
        <v>0</v>
      </c>
      <c r="AG1093" t="s">
        <v>53</v>
      </c>
      <c r="AH1093" s="2">
        <v>0</v>
      </c>
      <c r="AI1093" s="1">
        <v>0</v>
      </c>
      <c r="AJ1093" s="1">
        <v>0</v>
      </c>
      <c r="AK1093" s="6" t="str">
        <f>+IF(Tabla1[[#This Row],[REQUEST_TY]]="SR MANTENIMIENTO CORRECTIVO", "EMERGENCIA", "OTROS")</f>
        <v>EMERGENCIA</v>
      </c>
      <c r="AL1093" s="6" t="str">
        <f>+_xlfn.IFS(Tabla1[[#This Row],[Veces obj]]&lt;=1,"0-1",Tabla1[[#This Row],[Veces obj]]&lt;=2,"1-2",Tabla1[[#This Row],[Veces obj]]&lt;=3,"2-3",TRUE,"&gt;3")</f>
        <v>0-1</v>
      </c>
      <c r="AM1093" s="6" t="str">
        <f>+_xlfn.IFS(MONTH(Tabla1[[#This Row],[MES]])&lt;=3,"Q1",MONTH(Tabla1[[#This Row],[MES]])&lt;=6,"Q2",MONTH(Tabla1[[#This Row],[MES]])&lt;=9,"Q3",TRUE,"Q4")</f>
        <v>Q1</v>
      </c>
      <c r="AN1093" t="str">
        <f>+IFERROR(VLOOKUP(Tabla1[[#This Row],[CUENTA]],CTAS[],2,0),"OTROS")</f>
        <v>OTROS</v>
      </c>
      <c r="AP1093" t="str">
        <f>+IFERROR(VLOOKUP(Tabla1[[#This Row],[EMPLEADO]],IS[],3,0),"OTROS")</f>
        <v>OTROS</v>
      </c>
      <c r="AQ1093" t="str">
        <f>+IFERROR(VLOOKUP(Tabla1[[#This Row],[EMPLEADO]],IS[[NÓMINA]:[INGENIERO]],2,0),"OTROS")</f>
        <v>OTROS</v>
      </c>
    </row>
    <row r="1094" spans="1:43" x14ac:dyDescent="0.25">
      <c r="A1094" t="s">
        <v>4444</v>
      </c>
      <c r="B1094">
        <v>1</v>
      </c>
      <c r="C1094" t="s">
        <v>5663</v>
      </c>
      <c r="D1094" t="s">
        <v>38</v>
      </c>
      <c r="E1094" t="s">
        <v>275</v>
      </c>
      <c r="F1094" t="s">
        <v>5664</v>
      </c>
      <c r="G1094" s="17" t="s">
        <v>5665</v>
      </c>
      <c r="H1094" t="s">
        <v>297</v>
      </c>
      <c r="I1094" t="s">
        <v>43</v>
      </c>
      <c r="J1094" t="s">
        <v>8</v>
      </c>
      <c r="K1094" t="s">
        <v>71</v>
      </c>
      <c r="L1094" t="s">
        <v>1245</v>
      </c>
      <c r="M1094" t="s">
        <v>73</v>
      </c>
      <c r="N1094">
        <v>0</v>
      </c>
      <c r="O1094" t="s">
        <v>47</v>
      </c>
      <c r="P1094">
        <v>140</v>
      </c>
      <c r="Q1094" t="s">
        <v>48</v>
      </c>
      <c r="R1094" t="s">
        <v>95</v>
      </c>
      <c r="S1094" t="s">
        <v>64</v>
      </c>
      <c r="T1094" t="s">
        <v>51</v>
      </c>
      <c r="U1094" t="s">
        <v>96</v>
      </c>
      <c r="V1094">
        <v>1.1000000000000001</v>
      </c>
      <c r="W1094" s="1">
        <v>1501.5000000000002</v>
      </c>
      <c r="X1094">
        <v>1</v>
      </c>
      <c r="Y1094">
        <v>2.3199999999999998</v>
      </c>
      <c r="Z1094">
        <v>5</v>
      </c>
      <c r="AA1094">
        <v>0.46399999999999997</v>
      </c>
      <c r="AB1094" s="2">
        <v>0</v>
      </c>
      <c r="AC1094" s="1">
        <v>0</v>
      </c>
      <c r="AD1094" s="7">
        <v>43507</v>
      </c>
      <c r="AE1094" s="7">
        <v>43507</v>
      </c>
      <c r="AF1094">
        <v>0</v>
      </c>
      <c r="AG1094" t="s">
        <v>53</v>
      </c>
      <c r="AH1094" s="2">
        <v>0</v>
      </c>
      <c r="AI1094" s="1">
        <v>0</v>
      </c>
      <c r="AJ1094" s="1">
        <v>0</v>
      </c>
      <c r="AK1094" s="6" t="str">
        <f>+IF(Tabla1[[#This Row],[REQUEST_TY]]="SR MANTENIMIENTO CORRECTIVO", "EMERGENCIA", "OTROS")</f>
        <v>EMERGENCIA</v>
      </c>
      <c r="AL1094" s="6" t="str">
        <f>+_xlfn.IFS(Tabla1[[#This Row],[Veces obj]]&lt;=1,"0-1",Tabla1[[#This Row],[Veces obj]]&lt;=2,"1-2",Tabla1[[#This Row],[Veces obj]]&lt;=3,"2-3",TRUE,"&gt;3")</f>
        <v>0-1</v>
      </c>
      <c r="AM1094" s="6" t="str">
        <f>+_xlfn.IFS(MONTH(Tabla1[[#This Row],[MES]])&lt;=3,"Q1",MONTH(Tabla1[[#This Row],[MES]])&lt;=6,"Q2",MONTH(Tabla1[[#This Row],[MES]])&lt;=9,"Q3",TRUE,"Q4")</f>
        <v>Q1</v>
      </c>
      <c r="AN1094" t="str">
        <f>+IFERROR(VLOOKUP(Tabla1[[#This Row],[CUENTA]],CTAS[],2,0),"OTROS")</f>
        <v>OTROS</v>
      </c>
      <c r="AO1094">
        <v>1</v>
      </c>
      <c r="AP1094" t="str">
        <f>+IFERROR(VLOOKUP(Tabla1[[#This Row],[EMPLEADO]],IS[],3,0),"OTROS")</f>
        <v>JUAREZ</v>
      </c>
      <c r="AQ1094" t="str">
        <f>+IFERROR(VLOOKUP(Tabla1[[#This Row],[EMPLEADO]],IS[[NÓMINA]:[INGENIERO]],2,0),"OTROS")</f>
        <v>ALFREDO TORRES</v>
      </c>
    </row>
    <row r="1095" spans="1:43" x14ac:dyDescent="0.25">
      <c r="A1095" t="s">
        <v>4444</v>
      </c>
      <c r="B1095">
        <v>1</v>
      </c>
      <c r="C1095" t="s">
        <v>6568</v>
      </c>
      <c r="D1095" t="s">
        <v>38</v>
      </c>
      <c r="E1095" t="s">
        <v>464</v>
      </c>
      <c r="F1095" t="s">
        <v>6569</v>
      </c>
      <c r="G1095" s="17" t="s">
        <v>4004</v>
      </c>
      <c r="H1095" t="s">
        <v>679</v>
      </c>
      <c r="I1095" t="s">
        <v>43</v>
      </c>
      <c r="J1095" t="s">
        <v>8</v>
      </c>
      <c r="K1095" t="s">
        <v>151</v>
      </c>
      <c r="L1095" t="s">
        <v>4005</v>
      </c>
      <c r="M1095" t="s">
        <v>256</v>
      </c>
      <c r="N1095">
        <v>0</v>
      </c>
      <c r="O1095" t="s">
        <v>47</v>
      </c>
      <c r="P1095">
        <v>12</v>
      </c>
      <c r="Q1095" t="s">
        <v>194</v>
      </c>
      <c r="R1095" t="s">
        <v>242</v>
      </c>
      <c r="S1095" t="s">
        <v>64</v>
      </c>
      <c r="T1095" t="s">
        <v>51</v>
      </c>
      <c r="U1095" t="s">
        <v>195</v>
      </c>
      <c r="V1095">
        <v>0.6</v>
      </c>
      <c r="W1095" s="1">
        <v>819</v>
      </c>
      <c r="X1095">
        <v>1</v>
      </c>
      <c r="Y1095">
        <v>2.02</v>
      </c>
      <c r="Z1095">
        <v>5</v>
      </c>
      <c r="AA1095">
        <v>0.40400000000000003</v>
      </c>
      <c r="AB1095" s="2">
        <v>0</v>
      </c>
      <c r="AC1095" s="1">
        <v>0</v>
      </c>
      <c r="AD1095" s="7">
        <v>43515</v>
      </c>
      <c r="AE1095" s="7">
        <v>43515</v>
      </c>
      <c r="AF1095">
        <v>0</v>
      </c>
      <c r="AG1095" t="s">
        <v>53</v>
      </c>
      <c r="AH1095" s="2">
        <v>0</v>
      </c>
      <c r="AI1095" s="1">
        <v>0</v>
      </c>
      <c r="AJ1095" s="1">
        <v>0</v>
      </c>
      <c r="AK1095" s="6" t="str">
        <f>+IF(Tabla1[[#This Row],[REQUEST_TY]]="SR MANTENIMIENTO CORRECTIVO", "EMERGENCIA", "OTROS")</f>
        <v>EMERGENCIA</v>
      </c>
      <c r="AL1095" s="6" t="str">
        <f>+_xlfn.IFS(Tabla1[[#This Row],[Veces obj]]&lt;=1,"0-1",Tabla1[[#This Row],[Veces obj]]&lt;=2,"1-2",Tabla1[[#This Row],[Veces obj]]&lt;=3,"2-3",TRUE,"&gt;3")</f>
        <v>0-1</v>
      </c>
      <c r="AM1095" s="6" t="str">
        <f>+_xlfn.IFS(MONTH(Tabla1[[#This Row],[MES]])&lt;=3,"Q1",MONTH(Tabla1[[#This Row],[MES]])&lt;=6,"Q2",MONTH(Tabla1[[#This Row],[MES]])&lt;=9,"Q3",TRUE,"Q4")</f>
        <v>Q1</v>
      </c>
      <c r="AN1095" t="str">
        <f>+IFERROR(VLOOKUP(Tabla1[[#This Row],[CUENTA]],CTAS[],2,0),"OTROS")</f>
        <v>HONEYWELL</v>
      </c>
      <c r="AP1095" t="str">
        <f>+IFERROR(VLOOKUP(Tabla1[[#This Row],[EMPLEADO]],IS[],3,0),"OTROS")</f>
        <v>OTROS</v>
      </c>
      <c r="AQ1095" t="str">
        <f>+IFERROR(VLOOKUP(Tabla1[[#This Row],[EMPLEADO]],IS[[NÓMINA]:[INGENIERO]],2,0),"OTROS")</f>
        <v>OTROS</v>
      </c>
    </row>
    <row r="1096" spans="1:43" x14ac:dyDescent="0.25">
      <c r="A1096" t="s">
        <v>36</v>
      </c>
      <c r="B1096">
        <v>1</v>
      </c>
      <c r="C1096" t="s">
        <v>2252</v>
      </c>
      <c r="D1096" t="s">
        <v>38</v>
      </c>
      <c r="E1096" t="s">
        <v>725</v>
      </c>
      <c r="F1096" t="s">
        <v>2253</v>
      </c>
      <c r="G1096" s="17" t="s">
        <v>2254</v>
      </c>
      <c r="H1096" t="s">
        <v>79</v>
      </c>
      <c r="I1096" t="s">
        <v>43</v>
      </c>
      <c r="J1096" t="s">
        <v>8</v>
      </c>
      <c r="K1096" t="s">
        <v>102</v>
      </c>
      <c r="L1096" t="s">
        <v>2255</v>
      </c>
      <c r="M1096" t="s">
        <v>654</v>
      </c>
      <c r="N1096">
        <v>0</v>
      </c>
      <c r="O1096" t="s">
        <v>47</v>
      </c>
      <c r="P1096">
        <v>69</v>
      </c>
      <c r="Q1096" t="s">
        <v>48</v>
      </c>
      <c r="R1096" t="s">
        <v>223</v>
      </c>
      <c r="S1096" t="s">
        <v>139</v>
      </c>
      <c r="T1096" t="s">
        <v>51</v>
      </c>
      <c r="U1096" t="s">
        <v>353</v>
      </c>
      <c r="V1096">
        <v>1.1499999999999999</v>
      </c>
      <c r="W1096" s="1">
        <v>1808.95</v>
      </c>
      <c r="X1096">
        <v>1</v>
      </c>
      <c r="Y1096">
        <v>1.62</v>
      </c>
      <c r="Z1096">
        <v>4</v>
      </c>
      <c r="AA1096">
        <v>0.40500000000000003</v>
      </c>
      <c r="AB1096" s="2">
        <v>0</v>
      </c>
      <c r="AC1096" s="1">
        <v>0</v>
      </c>
      <c r="AD1096" s="7">
        <v>43473</v>
      </c>
      <c r="AE1096" s="7">
        <v>43474</v>
      </c>
      <c r="AF1096">
        <v>1</v>
      </c>
      <c r="AG1096" t="s">
        <v>53</v>
      </c>
      <c r="AH1096" s="2">
        <v>0</v>
      </c>
      <c r="AI1096" s="1">
        <v>0</v>
      </c>
      <c r="AJ1096" s="1">
        <v>0</v>
      </c>
      <c r="AK1096" s="6" t="str">
        <f>+IF(Tabla1[[#This Row],[REQUEST_TY]]="SR MANTENIMIENTO CORRECTIVO", "EMERGENCIA", "OTROS")</f>
        <v>EMERGENCIA</v>
      </c>
      <c r="AL1096" s="6" t="str">
        <f>+_xlfn.IFS(Tabla1[[#This Row],[Veces obj]]&lt;=1,"0-1",Tabla1[[#This Row],[Veces obj]]&lt;=2,"1-2",Tabla1[[#This Row],[Veces obj]]&lt;=3,"2-3",TRUE,"&gt;3")</f>
        <v>0-1</v>
      </c>
      <c r="AM1096" s="6" t="str">
        <f>+_xlfn.IFS(MONTH(Tabla1[[#This Row],[MES]])&lt;=3,"Q1",MONTH(Tabla1[[#This Row],[MES]])&lt;=6,"Q2",MONTH(Tabla1[[#This Row],[MES]])&lt;=9,"Q3",TRUE,"Q4")</f>
        <v>Q1</v>
      </c>
      <c r="AN1096" t="str">
        <f>+IFERROR(VLOOKUP(Tabla1[[#This Row],[CUENTA]],CTAS[],2,0),"OTROS")</f>
        <v>OTROS</v>
      </c>
      <c r="AP1096" t="str">
        <f>+IFERROR(VLOOKUP(Tabla1[[#This Row],[EMPLEADO]],IS[],3,0),"OTROS")</f>
        <v>OTROS</v>
      </c>
      <c r="AQ1096" t="str">
        <f>+IFERROR(VLOOKUP(Tabla1[[#This Row],[EMPLEADO]],IS[[NÓMINA]:[INGENIERO]],2,0),"OTROS")</f>
        <v>OTROS</v>
      </c>
    </row>
    <row r="1097" spans="1:43" x14ac:dyDescent="0.25">
      <c r="A1097" t="s">
        <v>4444</v>
      </c>
      <c r="B1097">
        <v>1</v>
      </c>
      <c r="C1097" t="s">
        <v>6465</v>
      </c>
      <c r="D1097" t="s">
        <v>38</v>
      </c>
      <c r="E1097" t="s">
        <v>4018</v>
      </c>
      <c r="F1097" t="s">
        <v>6466</v>
      </c>
      <c r="G1097" s="17" t="s">
        <v>4020</v>
      </c>
      <c r="H1097" t="s">
        <v>106</v>
      </c>
      <c r="I1097" t="s">
        <v>43</v>
      </c>
      <c r="J1097" t="s">
        <v>8</v>
      </c>
      <c r="K1097" t="s">
        <v>102</v>
      </c>
      <c r="L1097" t="s">
        <v>376</v>
      </c>
      <c r="M1097" t="s">
        <v>310</v>
      </c>
      <c r="N1097">
        <v>0</v>
      </c>
      <c r="O1097" t="s">
        <v>47</v>
      </c>
      <c r="P1097">
        <v>13</v>
      </c>
      <c r="Q1097" t="s">
        <v>194</v>
      </c>
      <c r="R1097" t="s">
        <v>138</v>
      </c>
      <c r="S1097" t="s">
        <v>139</v>
      </c>
      <c r="T1097" t="s">
        <v>51</v>
      </c>
      <c r="U1097" t="s">
        <v>224</v>
      </c>
      <c r="V1097">
        <v>0.8</v>
      </c>
      <c r="W1097" s="1">
        <v>1258.4000000000003</v>
      </c>
      <c r="X1097">
        <v>1</v>
      </c>
      <c r="Y1097">
        <v>1.62</v>
      </c>
      <c r="Z1097">
        <v>4</v>
      </c>
      <c r="AA1097">
        <v>0.40500000000000003</v>
      </c>
      <c r="AB1097" s="2">
        <v>0</v>
      </c>
      <c r="AC1097" s="1">
        <v>0</v>
      </c>
      <c r="AD1097" s="7">
        <v>43514</v>
      </c>
      <c r="AE1097" s="7">
        <v>43514</v>
      </c>
      <c r="AF1097">
        <v>0</v>
      </c>
      <c r="AG1097" t="s">
        <v>53</v>
      </c>
      <c r="AH1097" s="2">
        <v>0</v>
      </c>
      <c r="AI1097" s="1">
        <v>0</v>
      </c>
      <c r="AJ1097" s="1">
        <v>0</v>
      </c>
      <c r="AK1097" s="6" t="str">
        <f>+IF(Tabla1[[#This Row],[REQUEST_TY]]="SR MANTENIMIENTO CORRECTIVO", "EMERGENCIA", "OTROS")</f>
        <v>EMERGENCIA</v>
      </c>
      <c r="AL1097" s="6" t="str">
        <f>+_xlfn.IFS(Tabla1[[#This Row],[Veces obj]]&lt;=1,"0-1",Tabla1[[#This Row],[Veces obj]]&lt;=2,"1-2",Tabla1[[#This Row],[Veces obj]]&lt;=3,"2-3",TRUE,"&gt;3")</f>
        <v>0-1</v>
      </c>
      <c r="AM1097" s="6" t="str">
        <f>+_xlfn.IFS(MONTH(Tabla1[[#This Row],[MES]])&lt;=3,"Q1",MONTH(Tabla1[[#This Row],[MES]])&lt;=6,"Q2",MONTH(Tabla1[[#This Row],[MES]])&lt;=9,"Q3",TRUE,"Q4")</f>
        <v>Q1</v>
      </c>
      <c r="AN1097" t="str">
        <f>+IFERROR(VLOOKUP(Tabla1[[#This Row],[CUENTA]],CTAS[],2,0),"OTROS")</f>
        <v>OTROS</v>
      </c>
      <c r="AP1097" t="str">
        <f>+IFERROR(VLOOKUP(Tabla1[[#This Row],[EMPLEADO]],IS[],3,0),"OTROS")</f>
        <v>OTROS</v>
      </c>
      <c r="AQ1097" t="str">
        <f>+IFERROR(VLOOKUP(Tabla1[[#This Row],[EMPLEADO]],IS[[NÓMINA]:[INGENIERO]],2,0),"OTROS")</f>
        <v>OTROS</v>
      </c>
    </row>
    <row r="1098" spans="1:43" x14ac:dyDescent="0.25">
      <c r="A1098" t="s">
        <v>4444</v>
      </c>
      <c r="B1098">
        <v>1</v>
      </c>
      <c r="C1098" t="s">
        <v>7018</v>
      </c>
      <c r="D1098" t="s">
        <v>38</v>
      </c>
      <c r="E1098" t="s">
        <v>332</v>
      </c>
      <c r="F1098" t="s">
        <v>7019</v>
      </c>
      <c r="G1098" s="17" t="s">
        <v>3045</v>
      </c>
      <c r="H1098" t="s">
        <v>1063</v>
      </c>
      <c r="I1098" t="s">
        <v>43</v>
      </c>
      <c r="J1098" t="s">
        <v>8</v>
      </c>
      <c r="K1098" t="s">
        <v>59</v>
      </c>
      <c r="L1098" t="s">
        <v>2686</v>
      </c>
      <c r="M1098" t="s">
        <v>2687</v>
      </c>
      <c r="N1098">
        <v>0</v>
      </c>
      <c r="O1098" t="s">
        <v>47</v>
      </c>
      <c r="P1098">
        <v>35</v>
      </c>
      <c r="Q1098" t="s">
        <v>82</v>
      </c>
      <c r="R1098" t="s">
        <v>317</v>
      </c>
      <c r="S1098" t="s">
        <v>318</v>
      </c>
      <c r="T1098" t="s">
        <v>51</v>
      </c>
      <c r="U1098" t="s">
        <v>140</v>
      </c>
      <c r="V1098">
        <v>1.1000000000000001</v>
      </c>
      <c r="W1098" s="1">
        <v>1730.3000000000004</v>
      </c>
      <c r="X1098">
        <v>1</v>
      </c>
      <c r="Y1098">
        <v>1.62</v>
      </c>
      <c r="Z1098">
        <v>4</v>
      </c>
      <c r="AA1098">
        <v>0.40500000000000003</v>
      </c>
      <c r="AB1098" s="2">
        <v>0</v>
      </c>
      <c r="AC1098" s="1">
        <v>0</v>
      </c>
      <c r="AD1098" s="7">
        <v>43521</v>
      </c>
      <c r="AE1098" s="7">
        <v>43521</v>
      </c>
      <c r="AF1098">
        <v>0</v>
      </c>
      <c r="AG1098" t="s">
        <v>53</v>
      </c>
      <c r="AH1098" s="2">
        <v>0</v>
      </c>
      <c r="AI1098" s="1">
        <v>0</v>
      </c>
      <c r="AJ1098" s="1">
        <v>0</v>
      </c>
      <c r="AK1098" s="6" t="str">
        <f>+IF(Tabla1[[#This Row],[REQUEST_TY]]="SR MANTENIMIENTO CORRECTIVO", "EMERGENCIA", "OTROS")</f>
        <v>EMERGENCIA</v>
      </c>
      <c r="AL1098" s="6" t="str">
        <f>+_xlfn.IFS(Tabla1[[#This Row],[Veces obj]]&lt;=1,"0-1",Tabla1[[#This Row],[Veces obj]]&lt;=2,"1-2",Tabla1[[#This Row],[Veces obj]]&lt;=3,"2-3",TRUE,"&gt;3")</f>
        <v>0-1</v>
      </c>
      <c r="AM1098" s="6" t="str">
        <f>+_xlfn.IFS(MONTH(Tabla1[[#This Row],[MES]])&lt;=3,"Q1",MONTH(Tabla1[[#This Row],[MES]])&lt;=6,"Q2",MONTH(Tabla1[[#This Row],[MES]])&lt;=9,"Q3",TRUE,"Q4")</f>
        <v>Q1</v>
      </c>
      <c r="AN1098" t="str">
        <f>+IFERROR(VLOOKUP(Tabla1[[#This Row],[CUENTA]],CTAS[],2,0),"OTROS")</f>
        <v>OTROS</v>
      </c>
      <c r="AP1098" t="str">
        <f>+IFERROR(VLOOKUP(Tabla1[[#This Row],[EMPLEADO]],IS[],3,0),"OTROS")</f>
        <v>OTROS</v>
      </c>
      <c r="AQ1098" t="str">
        <f>+IFERROR(VLOOKUP(Tabla1[[#This Row],[EMPLEADO]],IS[[NÓMINA]:[INGENIERO]],2,0),"OTROS")</f>
        <v>OTROS</v>
      </c>
    </row>
    <row r="1099" spans="1:43" x14ac:dyDescent="0.25">
      <c r="A1099" t="s">
        <v>36</v>
      </c>
      <c r="B1099">
        <v>1</v>
      </c>
      <c r="C1099" t="s">
        <v>3516</v>
      </c>
      <c r="D1099" t="s">
        <v>3346</v>
      </c>
      <c r="E1099" t="s">
        <v>558</v>
      </c>
      <c r="F1099" t="s">
        <v>3517</v>
      </c>
      <c r="G1099" s="17" t="s">
        <v>3518</v>
      </c>
      <c r="H1099" t="s">
        <v>271</v>
      </c>
      <c r="I1099" t="s">
        <v>43</v>
      </c>
      <c r="J1099" t="s">
        <v>8</v>
      </c>
      <c r="K1099" t="s">
        <v>2237</v>
      </c>
      <c r="L1099" t="s">
        <v>3482</v>
      </c>
      <c r="M1099" t="s">
        <v>3483</v>
      </c>
      <c r="N1099">
        <v>1</v>
      </c>
      <c r="O1099" t="s">
        <v>105</v>
      </c>
      <c r="P1099" t="s">
        <v>822</v>
      </c>
      <c r="Q1099" t="s">
        <v>48</v>
      </c>
      <c r="R1099" t="s">
        <v>95</v>
      </c>
      <c r="S1099" t="s">
        <v>64</v>
      </c>
      <c r="T1099" t="s">
        <v>51</v>
      </c>
      <c r="U1099" t="s">
        <v>96</v>
      </c>
      <c r="V1099">
        <v>1</v>
      </c>
      <c r="W1099" s="1">
        <v>0</v>
      </c>
      <c r="X1099">
        <v>0</v>
      </c>
      <c r="Y1099">
        <v>5</v>
      </c>
      <c r="Z1099">
        <v>5</v>
      </c>
      <c r="AA1099">
        <v>1</v>
      </c>
      <c r="AB1099" s="2">
        <v>0</v>
      </c>
      <c r="AC1099" s="1">
        <v>0</v>
      </c>
      <c r="AD1099" s="7">
        <v>43473</v>
      </c>
      <c r="AE1099" s="7">
        <v>43473</v>
      </c>
      <c r="AF1099">
        <v>0</v>
      </c>
      <c r="AG1099" t="s">
        <v>53</v>
      </c>
      <c r="AH1099" s="2">
        <v>0</v>
      </c>
      <c r="AI1099" s="1">
        <v>0</v>
      </c>
      <c r="AJ1099" s="1">
        <v>0</v>
      </c>
      <c r="AK1099" s="6" t="str">
        <f>+IF(Tabla1[[#This Row],[REQUEST_TY]]="SR MANTENIMIENTO CORRECTIVO", "EMERGENCIA", "OTROS")</f>
        <v>OTROS</v>
      </c>
      <c r="AL1099" s="6" t="str">
        <f>+_xlfn.IFS(Tabla1[[#This Row],[Veces obj]]&lt;=1,"0-1",Tabla1[[#This Row],[Veces obj]]&lt;=2,"1-2",Tabla1[[#This Row],[Veces obj]]&lt;=3,"2-3",TRUE,"&gt;3")</f>
        <v>0-1</v>
      </c>
      <c r="AM1099" s="6" t="str">
        <f>+_xlfn.IFS(MONTH(Tabla1[[#This Row],[MES]])&lt;=3,"Q1",MONTH(Tabla1[[#This Row],[MES]])&lt;=6,"Q2",MONTH(Tabla1[[#This Row],[MES]])&lt;=9,"Q3",TRUE,"Q4")</f>
        <v>Q1</v>
      </c>
      <c r="AN1099" t="str">
        <f>+IFERROR(VLOOKUP(Tabla1[[#This Row],[CUENTA]],CTAS[],2,0),"OTROS")</f>
        <v>OTROS</v>
      </c>
      <c r="AP1099" t="str">
        <f>+IFERROR(VLOOKUP(Tabla1[[#This Row],[EMPLEADO]],IS[],3,0),"OTROS")</f>
        <v>OTROS</v>
      </c>
      <c r="AQ1099" t="str">
        <f>+IFERROR(VLOOKUP(Tabla1[[#This Row],[EMPLEADO]],IS[[NÓMINA]:[INGENIERO]],2,0),"OTROS")</f>
        <v>OTROS</v>
      </c>
    </row>
    <row r="1100" spans="1:43" x14ac:dyDescent="0.25">
      <c r="A1100" t="s">
        <v>4444</v>
      </c>
      <c r="B1100">
        <v>1</v>
      </c>
      <c r="C1100" t="s">
        <v>5802</v>
      </c>
      <c r="D1100" t="s">
        <v>38</v>
      </c>
      <c r="E1100" t="s">
        <v>275</v>
      </c>
      <c r="F1100" t="s">
        <v>5803</v>
      </c>
      <c r="G1100" s="17" t="s">
        <v>5804</v>
      </c>
      <c r="H1100" t="s">
        <v>915</v>
      </c>
      <c r="I1100" t="s">
        <v>43</v>
      </c>
      <c r="J1100" t="s">
        <v>8</v>
      </c>
      <c r="K1100" t="s">
        <v>199</v>
      </c>
      <c r="L1100" t="s">
        <v>5805</v>
      </c>
      <c r="M1100" t="s">
        <v>473</v>
      </c>
      <c r="N1100">
        <v>0</v>
      </c>
      <c r="O1100" t="s">
        <v>47</v>
      </c>
      <c r="P1100">
        <v>71</v>
      </c>
      <c r="Q1100" t="s">
        <v>48</v>
      </c>
      <c r="R1100" t="s">
        <v>95</v>
      </c>
      <c r="S1100" t="s">
        <v>64</v>
      </c>
      <c r="T1100" t="s">
        <v>51</v>
      </c>
      <c r="U1100" t="s">
        <v>96</v>
      </c>
      <c r="V1100">
        <v>1.1000000000000001</v>
      </c>
      <c r="W1100" s="1">
        <v>1501.5000000000002</v>
      </c>
      <c r="X1100">
        <v>1</v>
      </c>
      <c r="Y1100">
        <v>2.0299999999999998</v>
      </c>
      <c r="Z1100">
        <v>5</v>
      </c>
      <c r="AA1100">
        <v>0.40599999999999997</v>
      </c>
      <c r="AB1100" s="2">
        <v>0</v>
      </c>
      <c r="AC1100" s="1">
        <v>0</v>
      </c>
      <c r="AD1100" s="7">
        <v>43509</v>
      </c>
      <c r="AE1100" s="7">
        <v>43509</v>
      </c>
      <c r="AF1100">
        <v>0</v>
      </c>
      <c r="AG1100" t="s">
        <v>53</v>
      </c>
      <c r="AH1100" s="2">
        <v>0</v>
      </c>
      <c r="AI1100" s="1">
        <v>0</v>
      </c>
      <c r="AJ1100" s="1">
        <v>0</v>
      </c>
      <c r="AK1100" s="6" t="str">
        <f>+IF(Tabla1[[#This Row],[REQUEST_TY]]="SR MANTENIMIENTO CORRECTIVO", "EMERGENCIA", "OTROS")</f>
        <v>EMERGENCIA</v>
      </c>
      <c r="AL1100" s="6" t="str">
        <f>+_xlfn.IFS(Tabla1[[#This Row],[Veces obj]]&lt;=1,"0-1",Tabla1[[#This Row],[Veces obj]]&lt;=2,"1-2",Tabla1[[#This Row],[Veces obj]]&lt;=3,"2-3",TRUE,"&gt;3")</f>
        <v>0-1</v>
      </c>
      <c r="AM1100" s="6" t="str">
        <f>+_xlfn.IFS(MONTH(Tabla1[[#This Row],[MES]])&lt;=3,"Q1",MONTH(Tabla1[[#This Row],[MES]])&lt;=6,"Q2",MONTH(Tabla1[[#This Row],[MES]])&lt;=9,"Q3",TRUE,"Q4")</f>
        <v>Q1</v>
      </c>
      <c r="AN1100" t="str">
        <f>+IFERROR(VLOOKUP(Tabla1[[#This Row],[CUENTA]],CTAS[],2,0),"OTROS")</f>
        <v>OTROS</v>
      </c>
      <c r="AP1100" t="str">
        <f>+IFERROR(VLOOKUP(Tabla1[[#This Row],[EMPLEADO]],IS[],3,0),"OTROS")</f>
        <v>OTROS</v>
      </c>
      <c r="AQ1100" t="str">
        <f>+IFERROR(VLOOKUP(Tabla1[[#This Row],[EMPLEADO]],IS[[NÓMINA]:[INGENIERO]],2,0),"OTROS")</f>
        <v>OTROS</v>
      </c>
    </row>
    <row r="1101" spans="1:43" x14ac:dyDescent="0.25">
      <c r="A1101" t="s">
        <v>4444</v>
      </c>
      <c r="B1101">
        <v>1</v>
      </c>
      <c r="C1101" t="s">
        <v>6683</v>
      </c>
      <c r="D1101" t="s">
        <v>38</v>
      </c>
      <c r="E1101" t="s">
        <v>39</v>
      </c>
      <c r="F1101" t="s">
        <v>6684</v>
      </c>
      <c r="G1101" s="17" t="s">
        <v>6685</v>
      </c>
      <c r="H1101" t="s">
        <v>106</v>
      </c>
      <c r="I1101" t="s">
        <v>43</v>
      </c>
      <c r="J1101" t="s">
        <v>8</v>
      </c>
      <c r="K1101" t="s">
        <v>117</v>
      </c>
      <c r="L1101" t="s">
        <v>2064</v>
      </c>
      <c r="M1101" t="s">
        <v>222</v>
      </c>
      <c r="N1101">
        <v>0</v>
      </c>
      <c r="O1101" t="s">
        <v>47</v>
      </c>
      <c r="P1101">
        <v>532</v>
      </c>
      <c r="Q1101" t="s">
        <v>48</v>
      </c>
      <c r="R1101" t="s">
        <v>49</v>
      </c>
      <c r="S1101" t="s">
        <v>50</v>
      </c>
      <c r="T1101" t="s">
        <v>51</v>
      </c>
      <c r="U1101" t="s">
        <v>52</v>
      </c>
      <c r="V1101">
        <v>1.05</v>
      </c>
      <c r="W1101" s="1">
        <v>750.75000000000011</v>
      </c>
      <c r="X1101">
        <v>1</v>
      </c>
      <c r="Y1101">
        <v>2.0299999999999998</v>
      </c>
      <c r="Z1101">
        <v>5</v>
      </c>
      <c r="AA1101">
        <v>0.40599999999999997</v>
      </c>
      <c r="AB1101" s="2">
        <v>0</v>
      </c>
      <c r="AC1101" s="1">
        <v>0</v>
      </c>
      <c r="AD1101" s="7">
        <v>43516</v>
      </c>
      <c r="AE1101" s="7">
        <v>43516</v>
      </c>
      <c r="AF1101">
        <v>0</v>
      </c>
      <c r="AG1101" t="s">
        <v>53</v>
      </c>
      <c r="AH1101" s="2">
        <v>0</v>
      </c>
      <c r="AI1101" s="1">
        <v>0</v>
      </c>
      <c r="AJ1101" s="1">
        <v>0</v>
      </c>
      <c r="AK1101" s="6" t="str">
        <f>+IF(Tabla1[[#This Row],[REQUEST_TY]]="SR MANTENIMIENTO CORRECTIVO", "EMERGENCIA", "OTROS")</f>
        <v>EMERGENCIA</v>
      </c>
      <c r="AL1101" s="6" t="str">
        <f>+_xlfn.IFS(Tabla1[[#This Row],[Veces obj]]&lt;=1,"0-1",Tabla1[[#This Row],[Veces obj]]&lt;=2,"1-2",Tabla1[[#This Row],[Veces obj]]&lt;=3,"2-3",TRUE,"&gt;3")</f>
        <v>0-1</v>
      </c>
      <c r="AM1101" s="6" t="str">
        <f>+_xlfn.IFS(MONTH(Tabla1[[#This Row],[MES]])&lt;=3,"Q1",MONTH(Tabla1[[#This Row],[MES]])&lt;=6,"Q2",MONTH(Tabla1[[#This Row],[MES]])&lt;=9,"Q3",TRUE,"Q4")</f>
        <v>Q1</v>
      </c>
      <c r="AN1101" t="str">
        <f>+IFERROR(VLOOKUP(Tabla1[[#This Row],[CUENTA]],CTAS[],2,0),"OTROS")</f>
        <v>OTROS</v>
      </c>
      <c r="AP1101" t="str">
        <f>+IFERROR(VLOOKUP(Tabla1[[#This Row],[EMPLEADO]],IS[],3,0),"OTROS")</f>
        <v>OTROS</v>
      </c>
      <c r="AQ1101" t="str">
        <f>+IFERROR(VLOOKUP(Tabla1[[#This Row],[EMPLEADO]],IS[[NÓMINA]:[INGENIERO]],2,0),"OTROS")</f>
        <v>OTROS</v>
      </c>
    </row>
    <row r="1102" spans="1:43" x14ac:dyDescent="0.25">
      <c r="A1102" t="s">
        <v>4444</v>
      </c>
      <c r="B1102">
        <v>1</v>
      </c>
      <c r="C1102" t="s">
        <v>6793</v>
      </c>
      <c r="D1102" t="s">
        <v>38</v>
      </c>
      <c r="E1102" t="s">
        <v>275</v>
      </c>
      <c r="F1102" t="s">
        <v>6794</v>
      </c>
      <c r="G1102" s="17" t="s">
        <v>6795</v>
      </c>
      <c r="H1102" t="s">
        <v>1063</v>
      </c>
      <c r="I1102" t="s">
        <v>43</v>
      </c>
      <c r="J1102" t="s">
        <v>8</v>
      </c>
      <c r="K1102" t="s">
        <v>385</v>
      </c>
      <c r="L1102" t="s">
        <v>386</v>
      </c>
      <c r="M1102" t="s">
        <v>387</v>
      </c>
      <c r="N1102">
        <v>0</v>
      </c>
      <c r="O1102" t="s">
        <v>47</v>
      </c>
      <c r="P1102">
        <v>98</v>
      </c>
      <c r="Q1102" t="s">
        <v>48</v>
      </c>
      <c r="R1102" t="s">
        <v>95</v>
      </c>
      <c r="S1102" t="s">
        <v>64</v>
      </c>
      <c r="T1102" t="s">
        <v>51</v>
      </c>
      <c r="U1102" t="s">
        <v>96</v>
      </c>
      <c r="V1102">
        <v>1.1000000000000001</v>
      </c>
      <c r="W1102" s="1">
        <v>1501.5000000000002</v>
      </c>
      <c r="X1102">
        <v>1</v>
      </c>
      <c r="Y1102">
        <v>2.0299999999999998</v>
      </c>
      <c r="Z1102">
        <v>5</v>
      </c>
      <c r="AA1102">
        <v>0.40599999999999997</v>
      </c>
      <c r="AB1102" s="2">
        <v>0</v>
      </c>
      <c r="AC1102" s="1">
        <v>0</v>
      </c>
      <c r="AD1102" s="7">
        <v>43517</v>
      </c>
      <c r="AE1102" s="7">
        <v>43517</v>
      </c>
      <c r="AF1102">
        <v>0</v>
      </c>
      <c r="AG1102" t="s">
        <v>53</v>
      </c>
      <c r="AH1102" s="2">
        <v>0</v>
      </c>
      <c r="AI1102" s="1">
        <v>0</v>
      </c>
      <c r="AJ1102" s="1">
        <v>0</v>
      </c>
      <c r="AK1102" s="6" t="str">
        <f>+IF(Tabla1[[#This Row],[REQUEST_TY]]="SR MANTENIMIENTO CORRECTIVO", "EMERGENCIA", "OTROS")</f>
        <v>EMERGENCIA</v>
      </c>
      <c r="AL1102" s="6" t="str">
        <f>+_xlfn.IFS(Tabla1[[#This Row],[Veces obj]]&lt;=1,"0-1",Tabla1[[#This Row],[Veces obj]]&lt;=2,"1-2",Tabla1[[#This Row],[Veces obj]]&lt;=3,"2-3",TRUE,"&gt;3")</f>
        <v>0-1</v>
      </c>
      <c r="AM1102" s="6" t="str">
        <f>+_xlfn.IFS(MONTH(Tabla1[[#This Row],[MES]])&lt;=3,"Q1",MONTH(Tabla1[[#This Row],[MES]])&lt;=6,"Q2",MONTH(Tabla1[[#This Row],[MES]])&lt;=9,"Q3",TRUE,"Q4")</f>
        <v>Q1</v>
      </c>
      <c r="AN1102" t="str">
        <f>+IFERROR(VLOOKUP(Tabla1[[#This Row],[CUENTA]],CTAS[],2,0),"OTROS")</f>
        <v>OTROS</v>
      </c>
      <c r="AP1102" t="str">
        <f>+IFERROR(VLOOKUP(Tabla1[[#This Row],[EMPLEADO]],IS[],3,0),"OTROS")</f>
        <v>OTROS</v>
      </c>
      <c r="AQ1102" t="str">
        <f>+IFERROR(VLOOKUP(Tabla1[[#This Row],[EMPLEADO]],IS[[NÓMINA]:[INGENIERO]],2,0),"OTROS")</f>
        <v>OTROS</v>
      </c>
    </row>
    <row r="1103" spans="1:43" x14ac:dyDescent="0.25">
      <c r="A1103" t="s">
        <v>36</v>
      </c>
      <c r="B1103">
        <v>1</v>
      </c>
      <c r="C1103" t="s">
        <v>2258</v>
      </c>
      <c r="D1103" t="s">
        <v>38</v>
      </c>
      <c r="E1103" t="s">
        <v>133</v>
      </c>
      <c r="F1103" t="s">
        <v>2259</v>
      </c>
      <c r="G1103" s="17" t="s">
        <v>2260</v>
      </c>
      <c r="H1103" t="s">
        <v>679</v>
      </c>
      <c r="I1103" t="s">
        <v>43</v>
      </c>
      <c r="J1103" t="s">
        <v>8</v>
      </c>
      <c r="K1103" t="s">
        <v>59</v>
      </c>
      <c r="L1103" t="s">
        <v>1070</v>
      </c>
      <c r="M1103" t="s">
        <v>1071</v>
      </c>
      <c r="N1103">
        <v>0</v>
      </c>
      <c r="O1103" t="s">
        <v>47</v>
      </c>
      <c r="P1103">
        <v>35</v>
      </c>
      <c r="Q1103" t="s">
        <v>82</v>
      </c>
      <c r="R1103" t="s">
        <v>138</v>
      </c>
      <c r="S1103" t="s">
        <v>139</v>
      </c>
      <c r="T1103" t="s">
        <v>51</v>
      </c>
      <c r="U1103" t="s">
        <v>140</v>
      </c>
      <c r="V1103">
        <v>1.1000000000000001</v>
      </c>
      <c r="W1103" s="1">
        <v>1730.3000000000004</v>
      </c>
      <c r="X1103">
        <v>1</v>
      </c>
      <c r="Y1103">
        <v>1.63</v>
      </c>
      <c r="Z1103">
        <v>4</v>
      </c>
      <c r="AA1103">
        <v>0.40749999999999997</v>
      </c>
      <c r="AB1103" s="2">
        <v>0</v>
      </c>
      <c r="AC1103" s="1">
        <v>0</v>
      </c>
      <c r="AD1103" s="7">
        <v>43472</v>
      </c>
      <c r="AE1103" s="7">
        <v>43472</v>
      </c>
      <c r="AF1103">
        <v>0</v>
      </c>
      <c r="AG1103" t="s">
        <v>53</v>
      </c>
      <c r="AH1103" s="2">
        <v>0</v>
      </c>
      <c r="AI1103" s="1">
        <v>0</v>
      </c>
      <c r="AJ1103" s="1">
        <v>0</v>
      </c>
      <c r="AK1103" s="6" t="str">
        <f>+IF(Tabla1[[#This Row],[REQUEST_TY]]="SR MANTENIMIENTO CORRECTIVO", "EMERGENCIA", "OTROS")</f>
        <v>EMERGENCIA</v>
      </c>
      <c r="AL1103" s="6" t="str">
        <f>+_xlfn.IFS(Tabla1[[#This Row],[Veces obj]]&lt;=1,"0-1",Tabla1[[#This Row],[Veces obj]]&lt;=2,"1-2",Tabla1[[#This Row],[Veces obj]]&lt;=3,"2-3",TRUE,"&gt;3")</f>
        <v>0-1</v>
      </c>
      <c r="AM1103" s="6" t="str">
        <f>+_xlfn.IFS(MONTH(Tabla1[[#This Row],[MES]])&lt;=3,"Q1",MONTH(Tabla1[[#This Row],[MES]])&lt;=6,"Q2",MONTH(Tabla1[[#This Row],[MES]])&lt;=9,"Q3",TRUE,"Q4")</f>
        <v>Q1</v>
      </c>
      <c r="AN1103" t="str">
        <f>+IFERROR(VLOOKUP(Tabla1[[#This Row],[CUENTA]],CTAS[],2,0),"OTROS")</f>
        <v>OTROS</v>
      </c>
      <c r="AP1103" t="str">
        <f>+IFERROR(VLOOKUP(Tabla1[[#This Row],[EMPLEADO]],IS[],3,0),"OTROS")</f>
        <v>OTROS</v>
      </c>
      <c r="AQ1103" t="str">
        <f>+IFERROR(VLOOKUP(Tabla1[[#This Row],[EMPLEADO]],IS[[NÓMINA]:[INGENIERO]],2,0),"OTROS")</f>
        <v>OTROS</v>
      </c>
    </row>
    <row r="1104" spans="1:43" x14ac:dyDescent="0.25">
      <c r="A1104" t="s">
        <v>4444</v>
      </c>
      <c r="B1104">
        <v>1</v>
      </c>
      <c r="C1104" t="s">
        <v>5345</v>
      </c>
      <c r="D1104" t="s">
        <v>38</v>
      </c>
      <c r="E1104" t="s">
        <v>133</v>
      </c>
      <c r="F1104" t="s">
        <v>5346</v>
      </c>
      <c r="G1104" s="17" t="s">
        <v>2576</v>
      </c>
      <c r="H1104" t="s">
        <v>868</v>
      </c>
      <c r="I1104" t="s">
        <v>43</v>
      </c>
      <c r="J1104" t="s">
        <v>8</v>
      </c>
      <c r="K1104" t="s">
        <v>59</v>
      </c>
      <c r="L1104" t="s">
        <v>2577</v>
      </c>
      <c r="M1104" t="s">
        <v>2578</v>
      </c>
      <c r="N1104">
        <v>1</v>
      </c>
      <c r="O1104" t="s">
        <v>47</v>
      </c>
      <c r="P1104">
        <v>6</v>
      </c>
      <c r="Q1104" t="s">
        <v>207</v>
      </c>
      <c r="R1104" t="s">
        <v>138</v>
      </c>
      <c r="S1104" t="s">
        <v>139</v>
      </c>
      <c r="T1104" t="s">
        <v>51</v>
      </c>
      <c r="U1104" t="s">
        <v>879</v>
      </c>
      <c r="V1104">
        <v>0.6</v>
      </c>
      <c r="W1104" s="1">
        <v>0</v>
      </c>
      <c r="X1104">
        <v>1</v>
      </c>
      <c r="Y1104">
        <v>1.63</v>
      </c>
      <c r="Z1104">
        <v>4</v>
      </c>
      <c r="AA1104">
        <v>0.40749999999999997</v>
      </c>
      <c r="AB1104" s="2">
        <v>0</v>
      </c>
      <c r="AC1104" s="1">
        <v>0</v>
      </c>
      <c r="AD1104" s="7">
        <v>43503</v>
      </c>
      <c r="AE1104" s="7">
        <v>43503</v>
      </c>
      <c r="AF1104">
        <v>0</v>
      </c>
      <c r="AG1104" t="s">
        <v>53</v>
      </c>
      <c r="AH1104" s="2">
        <v>0</v>
      </c>
      <c r="AI1104" s="1">
        <v>0</v>
      </c>
      <c r="AJ1104" s="1">
        <v>0</v>
      </c>
      <c r="AK1104" s="6" t="str">
        <f>+IF(Tabla1[[#This Row],[REQUEST_TY]]="SR MANTENIMIENTO CORRECTIVO", "EMERGENCIA", "OTROS")</f>
        <v>EMERGENCIA</v>
      </c>
      <c r="AL1104" s="6" t="str">
        <f>+_xlfn.IFS(Tabla1[[#This Row],[Veces obj]]&lt;=1,"0-1",Tabla1[[#This Row],[Veces obj]]&lt;=2,"1-2",Tabla1[[#This Row],[Veces obj]]&lt;=3,"2-3",TRUE,"&gt;3")</f>
        <v>0-1</v>
      </c>
      <c r="AM1104" s="6" t="str">
        <f>+_xlfn.IFS(MONTH(Tabla1[[#This Row],[MES]])&lt;=3,"Q1",MONTH(Tabla1[[#This Row],[MES]])&lt;=6,"Q2",MONTH(Tabla1[[#This Row],[MES]])&lt;=9,"Q3",TRUE,"Q4")</f>
        <v>Q1</v>
      </c>
      <c r="AN1104" t="str">
        <f>+IFERROR(VLOOKUP(Tabla1[[#This Row],[CUENTA]],CTAS[],2,0),"OTROS")</f>
        <v>OTROS</v>
      </c>
      <c r="AP1104" t="str">
        <f>+IFERROR(VLOOKUP(Tabla1[[#This Row],[EMPLEADO]],IS[],3,0),"OTROS")</f>
        <v>OTROS</v>
      </c>
      <c r="AQ1104" t="str">
        <f>+IFERROR(VLOOKUP(Tabla1[[#This Row],[EMPLEADO]],IS[[NÓMINA]:[INGENIERO]],2,0),"OTROS")</f>
        <v>OTROS</v>
      </c>
    </row>
    <row r="1105" spans="1:43" x14ac:dyDescent="0.25">
      <c r="A1105" t="s">
        <v>4444</v>
      </c>
      <c r="B1105">
        <v>1</v>
      </c>
      <c r="C1105" t="s">
        <v>7014</v>
      </c>
      <c r="D1105" t="s">
        <v>38</v>
      </c>
      <c r="E1105" t="s">
        <v>76</v>
      </c>
      <c r="F1105" t="s">
        <v>7015</v>
      </c>
      <c r="G1105" s="17" t="s">
        <v>4980</v>
      </c>
      <c r="H1105" t="s">
        <v>220</v>
      </c>
      <c r="I1105" t="s">
        <v>43</v>
      </c>
      <c r="J1105" t="s">
        <v>8</v>
      </c>
      <c r="K1105" t="s">
        <v>59</v>
      </c>
      <c r="L1105" t="s">
        <v>504</v>
      </c>
      <c r="M1105" t="s">
        <v>505</v>
      </c>
      <c r="N1105">
        <v>0</v>
      </c>
      <c r="O1105" t="s">
        <v>47</v>
      </c>
      <c r="P1105">
        <v>7</v>
      </c>
      <c r="Q1105" t="s">
        <v>194</v>
      </c>
      <c r="R1105" t="s">
        <v>63</v>
      </c>
      <c r="S1105" t="s">
        <v>64</v>
      </c>
      <c r="T1105" t="s">
        <v>51</v>
      </c>
      <c r="U1105" t="s">
        <v>195</v>
      </c>
      <c r="V1105">
        <v>0.6</v>
      </c>
      <c r="W1105" s="1">
        <v>819</v>
      </c>
      <c r="X1105">
        <v>1</v>
      </c>
      <c r="Y1105">
        <v>2.04</v>
      </c>
      <c r="Z1105">
        <v>5</v>
      </c>
      <c r="AA1105">
        <v>0.40800000000000003</v>
      </c>
      <c r="AB1105" s="2">
        <v>0</v>
      </c>
      <c r="AC1105" s="1">
        <v>0</v>
      </c>
      <c r="AD1105" s="7">
        <v>43521</v>
      </c>
      <c r="AE1105" s="7">
        <v>43521</v>
      </c>
      <c r="AF1105">
        <v>0</v>
      </c>
      <c r="AG1105" t="s">
        <v>53</v>
      </c>
      <c r="AH1105" s="2">
        <v>0</v>
      </c>
      <c r="AI1105" s="1">
        <v>0</v>
      </c>
      <c r="AJ1105" s="1">
        <v>0</v>
      </c>
      <c r="AK1105" s="6" t="str">
        <f>+IF(Tabla1[[#This Row],[REQUEST_TY]]="SR MANTENIMIENTO CORRECTIVO", "EMERGENCIA", "OTROS")</f>
        <v>EMERGENCIA</v>
      </c>
      <c r="AL1105" s="6" t="str">
        <f>+_xlfn.IFS(Tabla1[[#This Row],[Veces obj]]&lt;=1,"0-1",Tabla1[[#This Row],[Veces obj]]&lt;=2,"1-2",Tabla1[[#This Row],[Veces obj]]&lt;=3,"2-3",TRUE,"&gt;3")</f>
        <v>0-1</v>
      </c>
      <c r="AM1105" s="6" t="str">
        <f>+_xlfn.IFS(MONTH(Tabla1[[#This Row],[MES]])&lt;=3,"Q1",MONTH(Tabla1[[#This Row],[MES]])&lt;=6,"Q2",MONTH(Tabla1[[#This Row],[MES]])&lt;=9,"Q3",TRUE,"Q4")</f>
        <v>Q1</v>
      </c>
      <c r="AN1105" t="str">
        <f>+IFERROR(VLOOKUP(Tabla1[[#This Row],[CUENTA]],CTAS[],2,0),"OTROS")</f>
        <v>OTROS</v>
      </c>
      <c r="AP1105" t="str">
        <f>+IFERROR(VLOOKUP(Tabla1[[#This Row],[EMPLEADO]],IS[],3,0),"OTROS")</f>
        <v>OTROS</v>
      </c>
      <c r="AQ1105" t="str">
        <f>+IFERROR(VLOOKUP(Tabla1[[#This Row],[EMPLEADO]],IS[[NÓMINA]:[INGENIERO]],2,0),"OTROS")</f>
        <v>OTROS</v>
      </c>
    </row>
    <row r="1106" spans="1:43" x14ac:dyDescent="0.25">
      <c r="A1106" t="s">
        <v>36</v>
      </c>
      <c r="B1106">
        <v>1</v>
      </c>
      <c r="C1106" t="s">
        <v>2261</v>
      </c>
      <c r="D1106" t="s">
        <v>38</v>
      </c>
      <c r="E1106" t="s">
        <v>160</v>
      </c>
      <c r="F1106" t="s">
        <v>2262</v>
      </c>
      <c r="G1106" s="17" t="s">
        <v>2263</v>
      </c>
      <c r="H1106" t="s">
        <v>58</v>
      </c>
      <c r="I1106" t="s">
        <v>43</v>
      </c>
      <c r="J1106" t="s">
        <v>8</v>
      </c>
      <c r="K1106" t="s">
        <v>2264</v>
      </c>
      <c r="L1106" t="s">
        <v>2265</v>
      </c>
      <c r="M1106" t="s">
        <v>540</v>
      </c>
      <c r="N1106">
        <v>0</v>
      </c>
      <c r="O1106" t="s">
        <v>47</v>
      </c>
      <c r="P1106">
        <v>274</v>
      </c>
      <c r="Q1106" t="s">
        <v>48</v>
      </c>
      <c r="R1106" t="s">
        <v>49</v>
      </c>
      <c r="S1106" t="s">
        <v>50</v>
      </c>
      <c r="T1106" t="s">
        <v>51</v>
      </c>
      <c r="U1106" t="s">
        <v>52</v>
      </c>
      <c r="V1106">
        <v>1.05</v>
      </c>
      <c r="W1106" s="1">
        <v>750.75000000000011</v>
      </c>
      <c r="X1106">
        <v>1</v>
      </c>
      <c r="Y1106">
        <v>2.0499999999999998</v>
      </c>
      <c r="Z1106">
        <v>5</v>
      </c>
      <c r="AA1106">
        <v>0.41</v>
      </c>
      <c r="AB1106" s="2">
        <v>0</v>
      </c>
      <c r="AC1106" s="1">
        <v>0</v>
      </c>
      <c r="AD1106" s="7">
        <v>43490</v>
      </c>
      <c r="AE1106" s="7">
        <v>43490</v>
      </c>
      <c r="AF1106">
        <v>0</v>
      </c>
      <c r="AG1106" t="s">
        <v>53</v>
      </c>
      <c r="AH1106" s="2">
        <v>0</v>
      </c>
      <c r="AI1106" s="1">
        <v>0</v>
      </c>
      <c r="AJ1106" s="1">
        <v>0</v>
      </c>
      <c r="AK1106" s="6" t="str">
        <f>+IF(Tabla1[[#This Row],[REQUEST_TY]]="SR MANTENIMIENTO CORRECTIVO", "EMERGENCIA", "OTROS")</f>
        <v>EMERGENCIA</v>
      </c>
      <c r="AL1106" s="6" t="str">
        <f>+_xlfn.IFS(Tabla1[[#This Row],[Veces obj]]&lt;=1,"0-1",Tabla1[[#This Row],[Veces obj]]&lt;=2,"1-2",Tabla1[[#This Row],[Veces obj]]&lt;=3,"2-3",TRUE,"&gt;3")</f>
        <v>0-1</v>
      </c>
      <c r="AM1106" s="6" t="str">
        <f>+_xlfn.IFS(MONTH(Tabla1[[#This Row],[MES]])&lt;=3,"Q1",MONTH(Tabla1[[#This Row],[MES]])&lt;=6,"Q2",MONTH(Tabla1[[#This Row],[MES]])&lt;=9,"Q3",TRUE,"Q4")</f>
        <v>Q1</v>
      </c>
      <c r="AN1106" t="str">
        <f>+IFERROR(VLOOKUP(Tabla1[[#This Row],[CUENTA]],CTAS[],2,0),"OTROS")</f>
        <v>OTROS</v>
      </c>
      <c r="AP1106" t="str">
        <f>+IFERROR(VLOOKUP(Tabla1[[#This Row],[EMPLEADO]],IS[],3,0),"OTROS")</f>
        <v>OTROS</v>
      </c>
      <c r="AQ1106" t="str">
        <f>+IFERROR(VLOOKUP(Tabla1[[#This Row],[EMPLEADO]],IS[[NÓMINA]:[INGENIERO]],2,0),"OTROS")</f>
        <v>OTROS</v>
      </c>
    </row>
    <row r="1107" spans="1:43" x14ac:dyDescent="0.25">
      <c r="A1107" t="s">
        <v>36</v>
      </c>
      <c r="B1107">
        <v>1</v>
      </c>
      <c r="C1107" t="s">
        <v>2266</v>
      </c>
      <c r="D1107" t="s">
        <v>38</v>
      </c>
      <c r="E1107" t="s">
        <v>98</v>
      </c>
      <c r="F1107" t="s">
        <v>2267</v>
      </c>
      <c r="G1107" s="17" t="s">
        <v>706</v>
      </c>
      <c r="H1107" t="s">
        <v>246</v>
      </c>
      <c r="I1107" t="s">
        <v>43</v>
      </c>
      <c r="J1107" t="s">
        <v>8</v>
      </c>
      <c r="K1107" t="s">
        <v>102</v>
      </c>
      <c r="L1107" t="s">
        <v>708</v>
      </c>
      <c r="M1107" t="s">
        <v>709</v>
      </c>
      <c r="N1107">
        <v>0</v>
      </c>
      <c r="O1107" t="s">
        <v>105</v>
      </c>
      <c r="P1107">
        <v>6</v>
      </c>
      <c r="Q1107" t="s">
        <v>207</v>
      </c>
      <c r="R1107" t="s">
        <v>63</v>
      </c>
      <c r="S1107" t="s">
        <v>64</v>
      </c>
      <c r="T1107" t="s">
        <v>51</v>
      </c>
      <c r="U1107" t="s">
        <v>209</v>
      </c>
      <c r="V1107">
        <v>0</v>
      </c>
      <c r="W1107" s="1">
        <v>0</v>
      </c>
      <c r="X1107">
        <v>1</v>
      </c>
      <c r="Y1107">
        <v>2.0699999999999998</v>
      </c>
      <c r="Z1107">
        <v>5</v>
      </c>
      <c r="AA1107">
        <v>0.41399999999999998</v>
      </c>
      <c r="AB1107" s="2">
        <v>0</v>
      </c>
      <c r="AC1107" s="1">
        <v>0</v>
      </c>
      <c r="AD1107" s="7">
        <v>43490</v>
      </c>
      <c r="AE1107" s="7">
        <v>43490</v>
      </c>
      <c r="AF1107">
        <v>0</v>
      </c>
      <c r="AG1107" t="s">
        <v>53</v>
      </c>
      <c r="AH1107" s="2">
        <v>0</v>
      </c>
      <c r="AI1107" s="1">
        <v>0</v>
      </c>
      <c r="AJ1107" s="1">
        <v>0</v>
      </c>
      <c r="AK1107" s="6" t="str">
        <f>+IF(Tabla1[[#This Row],[REQUEST_TY]]="SR MANTENIMIENTO CORRECTIVO", "EMERGENCIA", "OTROS")</f>
        <v>EMERGENCIA</v>
      </c>
      <c r="AL1107" s="6" t="str">
        <f>+_xlfn.IFS(Tabla1[[#This Row],[Veces obj]]&lt;=1,"0-1",Tabla1[[#This Row],[Veces obj]]&lt;=2,"1-2",Tabla1[[#This Row],[Veces obj]]&lt;=3,"2-3",TRUE,"&gt;3")</f>
        <v>0-1</v>
      </c>
      <c r="AM1107" s="6" t="str">
        <f>+_xlfn.IFS(MONTH(Tabla1[[#This Row],[MES]])&lt;=3,"Q1",MONTH(Tabla1[[#This Row],[MES]])&lt;=6,"Q2",MONTH(Tabla1[[#This Row],[MES]])&lt;=9,"Q3",TRUE,"Q4")</f>
        <v>Q1</v>
      </c>
      <c r="AN1107" t="str">
        <f>+IFERROR(VLOOKUP(Tabla1[[#This Row],[CUENTA]],CTAS[],2,0),"OTROS")</f>
        <v>OTROS</v>
      </c>
      <c r="AP1107" t="str">
        <f>+IFERROR(VLOOKUP(Tabla1[[#This Row],[EMPLEADO]],IS[],3,0),"OTROS")</f>
        <v>OTROS</v>
      </c>
      <c r="AQ1107" t="str">
        <f>+IFERROR(VLOOKUP(Tabla1[[#This Row],[EMPLEADO]],IS[[NÓMINA]:[INGENIERO]],2,0),"OTROS")</f>
        <v>OTROS</v>
      </c>
    </row>
    <row r="1108" spans="1:43" x14ac:dyDescent="0.25">
      <c r="A1108" t="s">
        <v>36</v>
      </c>
      <c r="B1108">
        <v>1</v>
      </c>
      <c r="C1108" t="s">
        <v>2268</v>
      </c>
      <c r="D1108" t="s">
        <v>38</v>
      </c>
      <c r="E1108" t="s">
        <v>76</v>
      </c>
      <c r="F1108" t="s">
        <v>2269</v>
      </c>
      <c r="G1108" s="17" t="s">
        <v>2270</v>
      </c>
      <c r="H1108" t="s">
        <v>740</v>
      </c>
      <c r="I1108" t="s">
        <v>43</v>
      </c>
      <c r="J1108" t="s">
        <v>8</v>
      </c>
      <c r="K1108" t="s">
        <v>1480</v>
      </c>
      <c r="L1108" t="s">
        <v>1481</v>
      </c>
      <c r="M1108" t="s">
        <v>1482</v>
      </c>
      <c r="N1108">
        <v>0</v>
      </c>
      <c r="O1108" t="s">
        <v>47</v>
      </c>
      <c r="P1108">
        <v>246</v>
      </c>
      <c r="Q1108" t="s">
        <v>48</v>
      </c>
      <c r="R1108" t="s">
        <v>63</v>
      </c>
      <c r="S1108" t="s">
        <v>64</v>
      </c>
      <c r="T1108" t="s">
        <v>51</v>
      </c>
      <c r="U1108" t="s">
        <v>96</v>
      </c>
      <c r="V1108">
        <v>1.1000000000000001</v>
      </c>
      <c r="W1108" s="1">
        <v>1501.5000000000002</v>
      </c>
      <c r="X1108">
        <v>1</v>
      </c>
      <c r="Y1108">
        <v>2.08</v>
      </c>
      <c r="Z1108">
        <v>5</v>
      </c>
      <c r="AA1108">
        <v>0.41600000000000004</v>
      </c>
      <c r="AB1108" s="2">
        <v>0</v>
      </c>
      <c r="AC1108" s="1">
        <v>0</v>
      </c>
      <c r="AD1108" s="7">
        <v>43474</v>
      </c>
      <c r="AE1108" s="7">
        <v>43474</v>
      </c>
      <c r="AF1108">
        <v>0</v>
      </c>
      <c r="AG1108" t="s">
        <v>53</v>
      </c>
      <c r="AH1108" s="2">
        <v>0</v>
      </c>
      <c r="AI1108" s="1">
        <v>0</v>
      </c>
      <c r="AJ1108" s="1">
        <v>0</v>
      </c>
      <c r="AK1108" s="6" t="str">
        <f>+IF(Tabla1[[#This Row],[REQUEST_TY]]="SR MANTENIMIENTO CORRECTIVO", "EMERGENCIA", "OTROS")</f>
        <v>EMERGENCIA</v>
      </c>
      <c r="AL1108" s="6" t="str">
        <f>+_xlfn.IFS(Tabla1[[#This Row],[Veces obj]]&lt;=1,"0-1",Tabla1[[#This Row],[Veces obj]]&lt;=2,"1-2",Tabla1[[#This Row],[Veces obj]]&lt;=3,"2-3",TRUE,"&gt;3")</f>
        <v>0-1</v>
      </c>
      <c r="AM1108" s="6" t="str">
        <f>+_xlfn.IFS(MONTH(Tabla1[[#This Row],[MES]])&lt;=3,"Q1",MONTH(Tabla1[[#This Row],[MES]])&lt;=6,"Q2",MONTH(Tabla1[[#This Row],[MES]])&lt;=9,"Q3",TRUE,"Q4")</f>
        <v>Q1</v>
      </c>
      <c r="AN1108" t="str">
        <f>+IFERROR(VLOOKUP(Tabla1[[#This Row],[CUENTA]],CTAS[],2,0),"OTROS")</f>
        <v>OTROS</v>
      </c>
      <c r="AP1108" t="str">
        <f>+IFERROR(VLOOKUP(Tabla1[[#This Row],[EMPLEADO]],IS[],3,0),"OTROS")</f>
        <v>OTROS</v>
      </c>
      <c r="AQ1108" t="str">
        <f>+IFERROR(VLOOKUP(Tabla1[[#This Row],[EMPLEADO]],IS[[NÓMINA]:[INGENIERO]],2,0),"OTROS")</f>
        <v>OTROS</v>
      </c>
    </row>
    <row r="1109" spans="1:43" x14ac:dyDescent="0.25">
      <c r="A1109" t="s">
        <v>36</v>
      </c>
      <c r="B1109">
        <v>1</v>
      </c>
      <c r="C1109" t="s">
        <v>2271</v>
      </c>
      <c r="D1109" t="s">
        <v>38</v>
      </c>
      <c r="E1109" t="s">
        <v>558</v>
      </c>
      <c r="F1109" t="s">
        <v>2272</v>
      </c>
      <c r="G1109" s="17" t="s">
        <v>2273</v>
      </c>
      <c r="H1109" t="s">
        <v>101</v>
      </c>
      <c r="I1109" t="s">
        <v>43</v>
      </c>
      <c r="J1109" t="s">
        <v>8</v>
      </c>
      <c r="K1109" t="s">
        <v>798</v>
      </c>
      <c r="L1109" t="s">
        <v>2274</v>
      </c>
      <c r="M1109" t="s">
        <v>1269</v>
      </c>
      <c r="N1109">
        <v>1</v>
      </c>
      <c r="O1109" t="s">
        <v>105</v>
      </c>
      <c r="P1109">
        <v>2611</v>
      </c>
      <c r="Q1109" t="s">
        <v>48</v>
      </c>
      <c r="R1109" t="s">
        <v>95</v>
      </c>
      <c r="S1109" t="s">
        <v>64</v>
      </c>
      <c r="T1109" t="s">
        <v>51</v>
      </c>
      <c r="U1109" t="s">
        <v>96</v>
      </c>
      <c r="V1109">
        <v>1.1000000000000001</v>
      </c>
      <c r="W1109" s="1">
        <v>0</v>
      </c>
      <c r="X1109">
        <v>1</v>
      </c>
      <c r="Y1109">
        <v>2.08</v>
      </c>
      <c r="Z1109">
        <v>5</v>
      </c>
      <c r="AA1109">
        <v>0.41600000000000004</v>
      </c>
      <c r="AB1109" s="2">
        <v>0</v>
      </c>
      <c r="AC1109" s="1">
        <v>0</v>
      </c>
      <c r="AD1109" s="7">
        <v>43490</v>
      </c>
      <c r="AE1109" s="7">
        <v>43490</v>
      </c>
      <c r="AF1109">
        <v>0</v>
      </c>
      <c r="AG1109" t="s">
        <v>53</v>
      </c>
      <c r="AH1109" s="2">
        <v>0</v>
      </c>
      <c r="AI1109" s="1">
        <v>0</v>
      </c>
      <c r="AJ1109" s="1">
        <v>0</v>
      </c>
      <c r="AK1109" s="6" t="str">
        <f>+IF(Tabla1[[#This Row],[REQUEST_TY]]="SR MANTENIMIENTO CORRECTIVO", "EMERGENCIA", "OTROS")</f>
        <v>EMERGENCIA</v>
      </c>
      <c r="AL1109" s="6" t="str">
        <f>+_xlfn.IFS(Tabla1[[#This Row],[Veces obj]]&lt;=1,"0-1",Tabla1[[#This Row],[Veces obj]]&lt;=2,"1-2",Tabla1[[#This Row],[Veces obj]]&lt;=3,"2-3",TRUE,"&gt;3")</f>
        <v>0-1</v>
      </c>
      <c r="AM1109" s="6" t="str">
        <f>+_xlfn.IFS(MONTH(Tabla1[[#This Row],[MES]])&lt;=3,"Q1",MONTH(Tabla1[[#This Row],[MES]])&lt;=6,"Q2",MONTH(Tabla1[[#This Row],[MES]])&lt;=9,"Q3",TRUE,"Q4")</f>
        <v>Q1</v>
      </c>
      <c r="AN1109" t="str">
        <f>+IFERROR(VLOOKUP(Tabla1[[#This Row],[CUENTA]],CTAS[],2,0),"OTROS")</f>
        <v>OTROS</v>
      </c>
      <c r="AP1109" t="str">
        <f>+IFERROR(VLOOKUP(Tabla1[[#This Row],[EMPLEADO]],IS[],3,0),"OTROS")</f>
        <v>OTROS</v>
      </c>
      <c r="AQ1109" t="str">
        <f>+IFERROR(VLOOKUP(Tabla1[[#This Row],[EMPLEADO]],IS[[NÓMINA]:[INGENIERO]],2,0),"OTROS")</f>
        <v>OTROS</v>
      </c>
    </row>
    <row r="1110" spans="1:43" x14ac:dyDescent="0.25">
      <c r="A1110" t="s">
        <v>4444</v>
      </c>
      <c r="B1110">
        <v>1</v>
      </c>
      <c r="C1110" t="s">
        <v>5039</v>
      </c>
      <c r="D1110" t="s">
        <v>38</v>
      </c>
      <c r="E1110" t="s">
        <v>182</v>
      </c>
      <c r="F1110" t="s">
        <v>5040</v>
      </c>
      <c r="G1110" s="17" t="s">
        <v>5041</v>
      </c>
      <c r="H1110" t="s">
        <v>297</v>
      </c>
      <c r="I1110" t="s">
        <v>43</v>
      </c>
      <c r="J1110" t="s">
        <v>8</v>
      </c>
      <c r="K1110" t="s">
        <v>169</v>
      </c>
      <c r="L1110" t="s">
        <v>1245</v>
      </c>
      <c r="M1110" t="s">
        <v>73</v>
      </c>
      <c r="N1110">
        <v>0</v>
      </c>
      <c r="O1110" t="s">
        <v>47</v>
      </c>
      <c r="P1110">
        <v>497</v>
      </c>
      <c r="Q1110" t="s">
        <v>48</v>
      </c>
      <c r="R1110" t="s">
        <v>153</v>
      </c>
      <c r="S1110" t="s">
        <v>50</v>
      </c>
      <c r="T1110" t="s">
        <v>51</v>
      </c>
      <c r="U1110" t="s">
        <v>52</v>
      </c>
      <c r="V1110">
        <v>1.05</v>
      </c>
      <c r="W1110" s="1">
        <v>750.75000000000011</v>
      </c>
      <c r="X1110">
        <v>1</v>
      </c>
      <c r="Y1110">
        <v>2.35</v>
      </c>
      <c r="Z1110">
        <v>5</v>
      </c>
      <c r="AA1110">
        <v>0.47000000000000003</v>
      </c>
      <c r="AB1110" s="2">
        <v>0</v>
      </c>
      <c r="AC1110" s="1">
        <v>0</v>
      </c>
      <c r="AD1110" s="7">
        <v>43501</v>
      </c>
      <c r="AE1110" s="7">
        <v>43502</v>
      </c>
      <c r="AF1110">
        <v>1</v>
      </c>
      <c r="AG1110" t="s">
        <v>53</v>
      </c>
      <c r="AH1110" s="2">
        <v>0</v>
      </c>
      <c r="AI1110" s="1">
        <v>0</v>
      </c>
      <c r="AJ1110" s="1">
        <v>0</v>
      </c>
      <c r="AK1110" s="6" t="str">
        <f>+IF(Tabla1[[#This Row],[REQUEST_TY]]="SR MANTENIMIENTO CORRECTIVO", "EMERGENCIA", "OTROS")</f>
        <v>EMERGENCIA</v>
      </c>
      <c r="AL1110" s="6" t="str">
        <f>+_xlfn.IFS(Tabla1[[#This Row],[Veces obj]]&lt;=1,"0-1",Tabla1[[#This Row],[Veces obj]]&lt;=2,"1-2",Tabla1[[#This Row],[Veces obj]]&lt;=3,"2-3",TRUE,"&gt;3")</f>
        <v>0-1</v>
      </c>
      <c r="AM1110" s="6" t="str">
        <f>+_xlfn.IFS(MONTH(Tabla1[[#This Row],[MES]])&lt;=3,"Q1",MONTH(Tabla1[[#This Row],[MES]])&lt;=6,"Q2",MONTH(Tabla1[[#This Row],[MES]])&lt;=9,"Q3",TRUE,"Q4")</f>
        <v>Q1</v>
      </c>
      <c r="AN1110" t="str">
        <f>+IFERROR(VLOOKUP(Tabla1[[#This Row],[CUENTA]],CTAS[],2,0),"OTROS")</f>
        <v>OTROS</v>
      </c>
      <c r="AO1110">
        <v>1</v>
      </c>
      <c r="AP1110" t="str">
        <f>+IFERROR(VLOOKUP(Tabla1[[#This Row],[EMPLEADO]],IS[],3,0),"OTROS")</f>
        <v>JUAREZ</v>
      </c>
      <c r="AQ1110" t="str">
        <f>+IFERROR(VLOOKUP(Tabla1[[#This Row],[EMPLEADO]],IS[[NÓMINA]:[INGENIERO]],2,0),"OTROS")</f>
        <v>ALFREDO TORRES</v>
      </c>
    </row>
    <row r="1111" spans="1:43" x14ac:dyDescent="0.25">
      <c r="A1111" t="s">
        <v>4444</v>
      </c>
      <c r="B1111">
        <v>1</v>
      </c>
      <c r="C1111" t="s">
        <v>6287</v>
      </c>
      <c r="D1111" t="s">
        <v>38</v>
      </c>
      <c r="E1111" t="s">
        <v>160</v>
      </c>
      <c r="F1111" t="s">
        <v>6288</v>
      </c>
      <c r="G1111" s="17" t="s">
        <v>1241</v>
      </c>
      <c r="H1111" t="s">
        <v>297</v>
      </c>
      <c r="I1111" t="s">
        <v>43</v>
      </c>
      <c r="J1111" t="s">
        <v>8</v>
      </c>
      <c r="K1111" t="s">
        <v>240</v>
      </c>
      <c r="L1111" t="s">
        <v>241</v>
      </c>
      <c r="M1111" t="s">
        <v>94</v>
      </c>
      <c r="N1111">
        <v>0</v>
      </c>
      <c r="O1111" t="s">
        <v>47</v>
      </c>
      <c r="P1111">
        <v>29</v>
      </c>
      <c r="Q1111" t="s">
        <v>62</v>
      </c>
      <c r="R1111" t="s">
        <v>49</v>
      </c>
      <c r="S1111" t="s">
        <v>50</v>
      </c>
      <c r="T1111" t="s">
        <v>51</v>
      </c>
      <c r="U1111" t="s">
        <v>154</v>
      </c>
      <c r="V1111">
        <v>0.6</v>
      </c>
      <c r="W1111" s="1">
        <v>429.00000000000006</v>
      </c>
      <c r="X1111">
        <v>1</v>
      </c>
      <c r="Y1111">
        <v>2.4500000000000002</v>
      </c>
      <c r="Z1111">
        <v>5</v>
      </c>
      <c r="AA1111">
        <v>0.49000000000000005</v>
      </c>
      <c r="AB1111" s="2">
        <v>0</v>
      </c>
      <c r="AC1111" s="1">
        <v>0</v>
      </c>
      <c r="AD1111" s="7">
        <v>43515</v>
      </c>
      <c r="AE1111" s="7">
        <v>43515</v>
      </c>
      <c r="AF1111">
        <v>0</v>
      </c>
      <c r="AG1111" t="s">
        <v>53</v>
      </c>
      <c r="AH1111" s="2">
        <v>0</v>
      </c>
      <c r="AI1111" s="1">
        <v>0</v>
      </c>
      <c r="AJ1111" s="1">
        <v>0</v>
      </c>
      <c r="AK1111" s="6" t="str">
        <f>+IF(Tabla1[[#This Row],[REQUEST_TY]]="SR MANTENIMIENTO CORRECTIVO", "EMERGENCIA", "OTROS")</f>
        <v>EMERGENCIA</v>
      </c>
      <c r="AL1111" s="6" t="str">
        <f>+_xlfn.IFS(Tabla1[[#This Row],[Veces obj]]&lt;=1,"0-1",Tabla1[[#This Row],[Veces obj]]&lt;=2,"1-2",Tabla1[[#This Row],[Veces obj]]&lt;=3,"2-3",TRUE,"&gt;3")</f>
        <v>0-1</v>
      </c>
      <c r="AM1111" s="6" t="str">
        <f>+_xlfn.IFS(MONTH(Tabla1[[#This Row],[MES]])&lt;=3,"Q1",MONTH(Tabla1[[#This Row],[MES]])&lt;=6,"Q2",MONTH(Tabla1[[#This Row],[MES]])&lt;=9,"Q3",TRUE,"Q4")</f>
        <v>Q1</v>
      </c>
      <c r="AN1111" t="str">
        <f>+IFERROR(VLOOKUP(Tabla1[[#This Row],[CUENTA]],CTAS[],2,0),"OTROS")</f>
        <v>OTROS</v>
      </c>
      <c r="AO1111">
        <v>1</v>
      </c>
      <c r="AP1111" t="str">
        <f>+IFERROR(VLOOKUP(Tabla1[[#This Row],[EMPLEADO]],IS[],3,0),"OTROS")</f>
        <v>JUAREZ</v>
      </c>
      <c r="AQ1111" t="str">
        <f>+IFERROR(VLOOKUP(Tabla1[[#This Row],[EMPLEADO]],IS[[NÓMINA]:[INGENIERO]],2,0),"OTROS")</f>
        <v>ALFREDO TORRES</v>
      </c>
    </row>
    <row r="1112" spans="1:43" x14ac:dyDescent="0.25">
      <c r="A1112" t="s">
        <v>4444</v>
      </c>
      <c r="B1112">
        <v>1</v>
      </c>
      <c r="C1112" t="s">
        <v>5382</v>
      </c>
      <c r="D1112" t="s">
        <v>38</v>
      </c>
      <c r="E1112" t="s">
        <v>558</v>
      </c>
      <c r="F1112" t="s">
        <v>5383</v>
      </c>
      <c r="G1112" s="17" t="s">
        <v>1508</v>
      </c>
      <c r="H1112" t="s">
        <v>246</v>
      </c>
      <c r="I1112" t="s">
        <v>43</v>
      </c>
      <c r="J1112" t="s">
        <v>8</v>
      </c>
      <c r="K1112" t="s">
        <v>798</v>
      </c>
      <c r="L1112" t="s">
        <v>1509</v>
      </c>
      <c r="M1112" t="s">
        <v>1510</v>
      </c>
      <c r="N1112">
        <v>1</v>
      </c>
      <c r="O1112" t="s">
        <v>105</v>
      </c>
      <c r="P1112">
        <v>8</v>
      </c>
      <c r="Q1112" t="s">
        <v>194</v>
      </c>
      <c r="R1112" t="s">
        <v>95</v>
      </c>
      <c r="S1112" t="s">
        <v>64</v>
      </c>
      <c r="T1112" t="s">
        <v>51</v>
      </c>
      <c r="U1112" t="s">
        <v>195</v>
      </c>
      <c r="V1112">
        <v>0.6</v>
      </c>
      <c r="W1112" s="1">
        <v>0</v>
      </c>
      <c r="X1112">
        <v>1</v>
      </c>
      <c r="Y1112">
        <v>2.08</v>
      </c>
      <c r="Z1112">
        <v>5</v>
      </c>
      <c r="AA1112">
        <v>0.41600000000000004</v>
      </c>
      <c r="AB1112" s="2">
        <v>0</v>
      </c>
      <c r="AC1112" s="1">
        <v>0</v>
      </c>
      <c r="AD1112" s="7">
        <v>43503</v>
      </c>
      <c r="AE1112" s="7">
        <v>43503</v>
      </c>
      <c r="AF1112">
        <v>0</v>
      </c>
      <c r="AG1112" t="s">
        <v>53</v>
      </c>
      <c r="AH1112" s="2">
        <v>0</v>
      </c>
      <c r="AI1112" s="1">
        <v>0</v>
      </c>
      <c r="AJ1112" s="1">
        <v>0</v>
      </c>
      <c r="AK1112" s="6" t="str">
        <f>+IF(Tabla1[[#This Row],[REQUEST_TY]]="SR MANTENIMIENTO CORRECTIVO", "EMERGENCIA", "OTROS")</f>
        <v>EMERGENCIA</v>
      </c>
      <c r="AL1112" s="6" t="str">
        <f>+_xlfn.IFS(Tabla1[[#This Row],[Veces obj]]&lt;=1,"0-1",Tabla1[[#This Row],[Veces obj]]&lt;=2,"1-2",Tabla1[[#This Row],[Veces obj]]&lt;=3,"2-3",TRUE,"&gt;3")</f>
        <v>0-1</v>
      </c>
      <c r="AM1112" s="6" t="str">
        <f>+_xlfn.IFS(MONTH(Tabla1[[#This Row],[MES]])&lt;=3,"Q1",MONTH(Tabla1[[#This Row],[MES]])&lt;=6,"Q2",MONTH(Tabla1[[#This Row],[MES]])&lt;=9,"Q3",TRUE,"Q4")</f>
        <v>Q1</v>
      </c>
      <c r="AN1112" t="str">
        <f>+IFERROR(VLOOKUP(Tabla1[[#This Row],[CUENTA]],CTAS[],2,0),"OTROS")</f>
        <v>OTROS</v>
      </c>
      <c r="AP1112" t="str">
        <f>+IFERROR(VLOOKUP(Tabla1[[#This Row],[EMPLEADO]],IS[],3,0),"OTROS")</f>
        <v>OTROS</v>
      </c>
      <c r="AQ1112" t="str">
        <f>+IFERROR(VLOOKUP(Tabla1[[#This Row],[EMPLEADO]],IS[[NÓMINA]:[INGENIERO]],2,0),"OTROS")</f>
        <v>OTROS</v>
      </c>
    </row>
    <row r="1113" spans="1:43" x14ac:dyDescent="0.25">
      <c r="A1113" t="s">
        <v>4444</v>
      </c>
      <c r="B1113">
        <v>1</v>
      </c>
      <c r="C1113" t="s">
        <v>6639</v>
      </c>
      <c r="D1113" t="s">
        <v>38</v>
      </c>
      <c r="E1113" t="s">
        <v>1545</v>
      </c>
      <c r="F1113" t="s">
        <v>6640</v>
      </c>
      <c r="G1113" s="17" t="s">
        <v>6641</v>
      </c>
      <c r="H1113" t="s">
        <v>106</v>
      </c>
      <c r="I1113" t="s">
        <v>43</v>
      </c>
      <c r="J1113" t="s">
        <v>8</v>
      </c>
      <c r="K1113" t="s">
        <v>6642</v>
      </c>
      <c r="L1113" t="s">
        <v>6643</v>
      </c>
      <c r="M1113" t="s">
        <v>1501</v>
      </c>
      <c r="N1113">
        <v>0</v>
      </c>
      <c r="O1113" t="s">
        <v>47</v>
      </c>
      <c r="P1113">
        <v>364</v>
      </c>
      <c r="Q1113" t="s">
        <v>48</v>
      </c>
      <c r="R1113" t="s">
        <v>242</v>
      </c>
      <c r="S1113" t="s">
        <v>64</v>
      </c>
      <c r="T1113" t="s">
        <v>51</v>
      </c>
      <c r="U1113" t="s">
        <v>96</v>
      </c>
      <c r="V1113">
        <v>1.1000000000000001</v>
      </c>
      <c r="W1113" s="1">
        <v>1501.5000000000002</v>
      </c>
      <c r="X1113">
        <v>1</v>
      </c>
      <c r="Y1113">
        <v>2.08</v>
      </c>
      <c r="Z1113">
        <v>5</v>
      </c>
      <c r="AA1113">
        <v>0.41600000000000004</v>
      </c>
      <c r="AB1113" s="2">
        <v>0</v>
      </c>
      <c r="AC1113" s="1">
        <v>0</v>
      </c>
      <c r="AD1113" s="7">
        <v>43516</v>
      </c>
      <c r="AE1113" s="7">
        <v>43516</v>
      </c>
      <c r="AF1113">
        <v>0</v>
      </c>
      <c r="AG1113" t="s">
        <v>53</v>
      </c>
      <c r="AH1113" s="2">
        <v>0</v>
      </c>
      <c r="AI1113" s="1">
        <v>0</v>
      </c>
      <c r="AJ1113" s="1">
        <v>0</v>
      </c>
      <c r="AK1113" s="6" t="str">
        <f>+IF(Tabla1[[#This Row],[REQUEST_TY]]="SR MANTENIMIENTO CORRECTIVO", "EMERGENCIA", "OTROS")</f>
        <v>EMERGENCIA</v>
      </c>
      <c r="AL1113" s="6" t="str">
        <f>+_xlfn.IFS(Tabla1[[#This Row],[Veces obj]]&lt;=1,"0-1",Tabla1[[#This Row],[Veces obj]]&lt;=2,"1-2",Tabla1[[#This Row],[Veces obj]]&lt;=3,"2-3",TRUE,"&gt;3")</f>
        <v>0-1</v>
      </c>
      <c r="AM1113" s="6" t="str">
        <f>+_xlfn.IFS(MONTH(Tabla1[[#This Row],[MES]])&lt;=3,"Q1",MONTH(Tabla1[[#This Row],[MES]])&lt;=6,"Q2",MONTH(Tabla1[[#This Row],[MES]])&lt;=9,"Q3",TRUE,"Q4")</f>
        <v>Q1</v>
      </c>
      <c r="AN1113" t="str">
        <f>+IFERROR(VLOOKUP(Tabla1[[#This Row],[CUENTA]],CTAS[],2,0),"OTROS")</f>
        <v>OTROS</v>
      </c>
      <c r="AP1113" t="str">
        <f>+IFERROR(VLOOKUP(Tabla1[[#This Row],[EMPLEADO]],IS[],3,0),"OTROS")</f>
        <v>OTROS</v>
      </c>
      <c r="AQ1113" t="str">
        <f>+IFERROR(VLOOKUP(Tabla1[[#This Row],[EMPLEADO]],IS[[NÓMINA]:[INGENIERO]],2,0),"OTROS")</f>
        <v>OTROS</v>
      </c>
    </row>
    <row r="1114" spans="1:43" x14ac:dyDescent="0.25">
      <c r="A1114" t="s">
        <v>36</v>
      </c>
      <c r="B1114">
        <v>1</v>
      </c>
      <c r="C1114" t="s">
        <v>2278</v>
      </c>
      <c r="D1114" t="s">
        <v>38</v>
      </c>
      <c r="E1114" t="s">
        <v>725</v>
      </c>
      <c r="F1114" t="s">
        <v>2279</v>
      </c>
      <c r="G1114" s="17" t="s">
        <v>2280</v>
      </c>
      <c r="H1114" t="s">
        <v>101</v>
      </c>
      <c r="I1114" t="s">
        <v>43</v>
      </c>
      <c r="J1114" t="s">
        <v>8</v>
      </c>
      <c r="K1114" t="s">
        <v>102</v>
      </c>
      <c r="L1114" t="s">
        <v>2281</v>
      </c>
      <c r="M1114" t="s">
        <v>709</v>
      </c>
      <c r="N1114">
        <v>0</v>
      </c>
      <c r="O1114" t="s">
        <v>105</v>
      </c>
      <c r="P1114">
        <v>182</v>
      </c>
      <c r="Q1114" t="s">
        <v>48</v>
      </c>
      <c r="R1114" t="s">
        <v>223</v>
      </c>
      <c r="S1114" t="s">
        <v>139</v>
      </c>
      <c r="T1114" t="s">
        <v>51</v>
      </c>
      <c r="U1114" t="s">
        <v>353</v>
      </c>
      <c r="V1114">
        <v>1.1499999999999999</v>
      </c>
      <c r="W1114" s="1">
        <v>923.44999999999993</v>
      </c>
      <c r="X1114">
        <v>1</v>
      </c>
      <c r="Y1114">
        <v>1.67</v>
      </c>
      <c r="Z1114">
        <v>4</v>
      </c>
      <c r="AA1114">
        <v>0.41749999999999998</v>
      </c>
      <c r="AB1114" s="2">
        <v>0</v>
      </c>
      <c r="AC1114" s="1">
        <v>0</v>
      </c>
      <c r="AD1114" s="7">
        <v>43465</v>
      </c>
      <c r="AE1114" s="7">
        <v>43467</v>
      </c>
      <c r="AF1114">
        <v>1</v>
      </c>
      <c r="AG1114" t="s">
        <v>53</v>
      </c>
      <c r="AH1114" s="2">
        <v>0</v>
      </c>
      <c r="AI1114" s="1">
        <v>0</v>
      </c>
      <c r="AJ1114" s="1">
        <v>0</v>
      </c>
      <c r="AK1114" s="6" t="str">
        <f>+IF(Tabla1[[#This Row],[REQUEST_TY]]="SR MANTENIMIENTO CORRECTIVO", "EMERGENCIA", "OTROS")</f>
        <v>EMERGENCIA</v>
      </c>
      <c r="AL1114" s="6" t="str">
        <f>+_xlfn.IFS(Tabla1[[#This Row],[Veces obj]]&lt;=1,"0-1",Tabla1[[#This Row],[Veces obj]]&lt;=2,"1-2",Tabla1[[#This Row],[Veces obj]]&lt;=3,"2-3",TRUE,"&gt;3")</f>
        <v>0-1</v>
      </c>
      <c r="AM1114" s="6" t="str">
        <f>+_xlfn.IFS(MONTH(Tabla1[[#This Row],[MES]])&lt;=3,"Q1",MONTH(Tabla1[[#This Row],[MES]])&lt;=6,"Q2",MONTH(Tabla1[[#This Row],[MES]])&lt;=9,"Q3",TRUE,"Q4")</f>
        <v>Q1</v>
      </c>
      <c r="AN1114" t="str">
        <f>+IFERROR(VLOOKUP(Tabla1[[#This Row],[CUENTA]],CTAS[],2,0),"OTROS")</f>
        <v>OTROS</v>
      </c>
      <c r="AP1114" t="str">
        <f>+IFERROR(VLOOKUP(Tabla1[[#This Row],[EMPLEADO]],IS[],3,0),"OTROS")</f>
        <v>OTROS</v>
      </c>
      <c r="AQ1114" t="str">
        <f>+IFERROR(VLOOKUP(Tabla1[[#This Row],[EMPLEADO]],IS[[NÓMINA]:[INGENIERO]],2,0),"OTROS")</f>
        <v>OTROS</v>
      </c>
    </row>
    <row r="1115" spans="1:43" x14ac:dyDescent="0.25">
      <c r="A1115" t="s">
        <v>36</v>
      </c>
      <c r="B1115">
        <v>1</v>
      </c>
      <c r="C1115" t="s">
        <v>2282</v>
      </c>
      <c r="D1115" t="s">
        <v>38</v>
      </c>
      <c r="E1115" t="s">
        <v>133</v>
      </c>
      <c r="F1115" t="s">
        <v>2283</v>
      </c>
      <c r="G1115" s="17" t="s">
        <v>862</v>
      </c>
      <c r="H1115" t="s">
        <v>646</v>
      </c>
      <c r="I1115" t="s">
        <v>43</v>
      </c>
      <c r="J1115" t="s">
        <v>8</v>
      </c>
      <c r="K1115" t="s">
        <v>59</v>
      </c>
      <c r="L1115" t="s">
        <v>863</v>
      </c>
      <c r="M1115" t="s">
        <v>358</v>
      </c>
      <c r="N1115">
        <v>0</v>
      </c>
      <c r="O1115" t="s">
        <v>47</v>
      </c>
      <c r="P1115">
        <v>6</v>
      </c>
      <c r="Q1115" t="s">
        <v>207</v>
      </c>
      <c r="R1115" t="s">
        <v>138</v>
      </c>
      <c r="S1115" t="s">
        <v>139</v>
      </c>
      <c r="T1115" t="s">
        <v>51</v>
      </c>
      <c r="U1115" t="s">
        <v>879</v>
      </c>
      <c r="V1115">
        <v>0.6</v>
      </c>
      <c r="W1115" s="1">
        <v>943.80000000000007</v>
      </c>
      <c r="X1115">
        <v>1</v>
      </c>
      <c r="Y1115">
        <v>1.67</v>
      </c>
      <c r="Z1115">
        <v>4</v>
      </c>
      <c r="AA1115">
        <v>0.41749999999999998</v>
      </c>
      <c r="AB1115" s="2">
        <v>0</v>
      </c>
      <c r="AC1115" s="1">
        <v>0</v>
      </c>
      <c r="AD1115" s="7">
        <v>43495</v>
      </c>
      <c r="AE1115" s="7">
        <v>43495</v>
      </c>
      <c r="AF1115">
        <v>0</v>
      </c>
      <c r="AG1115" t="s">
        <v>53</v>
      </c>
      <c r="AH1115" s="2">
        <v>0</v>
      </c>
      <c r="AI1115" s="1">
        <v>0</v>
      </c>
      <c r="AJ1115" s="1">
        <v>0</v>
      </c>
      <c r="AK1115" s="6" t="str">
        <f>+IF(Tabla1[[#This Row],[REQUEST_TY]]="SR MANTENIMIENTO CORRECTIVO", "EMERGENCIA", "OTROS")</f>
        <v>EMERGENCIA</v>
      </c>
      <c r="AL1115" s="6" t="str">
        <f>+_xlfn.IFS(Tabla1[[#This Row],[Veces obj]]&lt;=1,"0-1",Tabla1[[#This Row],[Veces obj]]&lt;=2,"1-2",Tabla1[[#This Row],[Veces obj]]&lt;=3,"2-3",TRUE,"&gt;3")</f>
        <v>0-1</v>
      </c>
      <c r="AM1115" s="6" t="str">
        <f>+_xlfn.IFS(MONTH(Tabla1[[#This Row],[MES]])&lt;=3,"Q1",MONTH(Tabla1[[#This Row],[MES]])&lt;=6,"Q2",MONTH(Tabla1[[#This Row],[MES]])&lt;=9,"Q3",TRUE,"Q4")</f>
        <v>Q1</v>
      </c>
      <c r="AN1115" t="str">
        <f>+IFERROR(VLOOKUP(Tabla1[[#This Row],[CUENTA]],CTAS[],2,0),"OTROS")</f>
        <v>OTROS</v>
      </c>
      <c r="AP1115" t="str">
        <f>+IFERROR(VLOOKUP(Tabla1[[#This Row],[EMPLEADO]],IS[],3,0),"OTROS")</f>
        <v>OTROS</v>
      </c>
      <c r="AQ1115" t="str">
        <f>+IFERROR(VLOOKUP(Tabla1[[#This Row],[EMPLEADO]],IS[[NÓMINA]:[INGENIERO]],2,0),"OTROS")</f>
        <v>OTROS</v>
      </c>
    </row>
    <row r="1116" spans="1:43" x14ac:dyDescent="0.25">
      <c r="A1116" t="s">
        <v>4444</v>
      </c>
      <c r="B1116">
        <v>1</v>
      </c>
      <c r="C1116" t="s">
        <v>6697</v>
      </c>
      <c r="D1116" t="s">
        <v>38</v>
      </c>
      <c r="E1116" t="s">
        <v>535</v>
      </c>
      <c r="F1116" t="s">
        <v>6698</v>
      </c>
      <c r="G1116" s="17" t="s">
        <v>6699</v>
      </c>
      <c r="H1116" t="s">
        <v>691</v>
      </c>
      <c r="I1116" t="s">
        <v>43</v>
      </c>
      <c r="J1116" t="s">
        <v>8</v>
      </c>
      <c r="K1116" t="s">
        <v>6700</v>
      </c>
      <c r="L1116" t="s">
        <v>6701</v>
      </c>
      <c r="M1116" t="s">
        <v>640</v>
      </c>
      <c r="N1116">
        <v>0</v>
      </c>
      <c r="O1116" t="s">
        <v>47</v>
      </c>
      <c r="P1116">
        <v>114</v>
      </c>
      <c r="Q1116" t="s">
        <v>48</v>
      </c>
      <c r="R1116" t="s">
        <v>49</v>
      </c>
      <c r="S1116" t="s">
        <v>50</v>
      </c>
      <c r="T1116" t="s">
        <v>51</v>
      </c>
      <c r="U1116" t="s">
        <v>52</v>
      </c>
      <c r="V1116">
        <v>1.05</v>
      </c>
      <c r="W1116" s="1">
        <v>750.75000000000011</v>
      </c>
      <c r="X1116">
        <v>1</v>
      </c>
      <c r="Y1116">
        <v>2.09</v>
      </c>
      <c r="Z1116">
        <v>5</v>
      </c>
      <c r="AA1116">
        <v>0.41799999999999998</v>
      </c>
      <c r="AB1116" s="2">
        <v>0</v>
      </c>
      <c r="AC1116" s="1">
        <v>0</v>
      </c>
      <c r="AD1116" s="7">
        <v>43516</v>
      </c>
      <c r="AE1116" s="7">
        <v>43516</v>
      </c>
      <c r="AF1116">
        <v>0</v>
      </c>
      <c r="AG1116" t="s">
        <v>53</v>
      </c>
      <c r="AH1116" s="2">
        <v>0</v>
      </c>
      <c r="AI1116" s="1">
        <v>0</v>
      </c>
      <c r="AJ1116" s="1">
        <v>0</v>
      </c>
      <c r="AK1116" s="6" t="str">
        <f>+IF(Tabla1[[#This Row],[REQUEST_TY]]="SR MANTENIMIENTO CORRECTIVO", "EMERGENCIA", "OTROS")</f>
        <v>EMERGENCIA</v>
      </c>
      <c r="AL1116" s="6" t="str">
        <f>+_xlfn.IFS(Tabla1[[#This Row],[Veces obj]]&lt;=1,"0-1",Tabla1[[#This Row],[Veces obj]]&lt;=2,"1-2",Tabla1[[#This Row],[Veces obj]]&lt;=3,"2-3",TRUE,"&gt;3")</f>
        <v>0-1</v>
      </c>
      <c r="AM1116" s="6" t="str">
        <f>+_xlfn.IFS(MONTH(Tabla1[[#This Row],[MES]])&lt;=3,"Q1",MONTH(Tabla1[[#This Row],[MES]])&lt;=6,"Q2",MONTH(Tabla1[[#This Row],[MES]])&lt;=9,"Q3",TRUE,"Q4")</f>
        <v>Q1</v>
      </c>
      <c r="AN1116" t="str">
        <f>+IFERROR(VLOOKUP(Tabla1[[#This Row],[CUENTA]],CTAS[],2,0),"OTROS")</f>
        <v>OTROS</v>
      </c>
      <c r="AP1116" t="str">
        <f>+IFERROR(VLOOKUP(Tabla1[[#This Row],[EMPLEADO]],IS[],3,0),"OTROS")</f>
        <v>OTROS</v>
      </c>
      <c r="AQ1116" t="str">
        <f>+IFERROR(VLOOKUP(Tabla1[[#This Row],[EMPLEADO]],IS[[NÓMINA]:[INGENIERO]],2,0),"OTROS")</f>
        <v>OTROS</v>
      </c>
    </row>
    <row r="1117" spans="1:43" x14ac:dyDescent="0.25">
      <c r="A1117" t="s">
        <v>36</v>
      </c>
      <c r="B1117">
        <v>1</v>
      </c>
      <c r="C1117" t="s">
        <v>2284</v>
      </c>
      <c r="D1117" t="s">
        <v>38</v>
      </c>
      <c r="E1117" t="s">
        <v>1208</v>
      </c>
      <c r="F1117" t="s">
        <v>2285</v>
      </c>
      <c r="G1117" s="17" t="s">
        <v>2286</v>
      </c>
      <c r="H1117" t="s">
        <v>220</v>
      </c>
      <c r="I1117" t="s">
        <v>43</v>
      </c>
      <c r="J1117" t="s">
        <v>8</v>
      </c>
      <c r="K1117" t="s">
        <v>2287</v>
      </c>
      <c r="L1117" t="s">
        <v>2288</v>
      </c>
      <c r="M1117" t="s">
        <v>1725</v>
      </c>
      <c r="N1117">
        <v>0</v>
      </c>
      <c r="O1117" t="s">
        <v>47</v>
      </c>
      <c r="P1117">
        <v>110</v>
      </c>
      <c r="Q1117" t="s">
        <v>48</v>
      </c>
      <c r="R1117" t="s">
        <v>153</v>
      </c>
      <c r="S1117" t="s">
        <v>50</v>
      </c>
      <c r="T1117" t="s">
        <v>51</v>
      </c>
      <c r="U1117" t="s">
        <v>52</v>
      </c>
      <c r="V1117">
        <v>1.05</v>
      </c>
      <c r="W1117" s="1">
        <v>750.75000000000011</v>
      </c>
      <c r="X1117">
        <v>1</v>
      </c>
      <c r="Y1117">
        <v>2.1</v>
      </c>
      <c r="Z1117">
        <v>5</v>
      </c>
      <c r="AA1117">
        <v>0.42000000000000004</v>
      </c>
      <c r="AB1117" s="2">
        <v>0</v>
      </c>
      <c r="AC1117" s="1">
        <v>0</v>
      </c>
      <c r="AD1117" s="7">
        <v>43474</v>
      </c>
      <c r="AE1117" s="7">
        <v>43475</v>
      </c>
      <c r="AF1117">
        <v>1</v>
      </c>
      <c r="AG1117" t="s">
        <v>53</v>
      </c>
      <c r="AH1117" s="2">
        <v>0</v>
      </c>
      <c r="AI1117" s="1">
        <v>0</v>
      </c>
      <c r="AJ1117" s="1">
        <v>0</v>
      </c>
      <c r="AK1117" s="6" t="str">
        <f>+IF(Tabla1[[#This Row],[REQUEST_TY]]="SR MANTENIMIENTO CORRECTIVO", "EMERGENCIA", "OTROS")</f>
        <v>EMERGENCIA</v>
      </c>
      <c r="AL1117" s="6" t="str">
        <f>+_xlfn.IFS(Tabla1[[#This Row],[Veces obj]]&lt;=1,"0-1",Tabla1[[#This Row],[Veces obj]]&lt;=2,"1-2",Tabla1[[#This Row],[Veces obj]]&lt;=3,"2-3",TRUE,"&gt;3")</f>
        <v>0-1</v>
      </c>
      <c r="AM1117" s="6" t="str">
        <f>+_xlfn.IFS(MONTH(Tabla1[[#This Row],[MES]])&lt;=3,"Q1",MONTH(Tabla1[[#This Row],[MES]])&lt;=6,"Q2",MONTH(Tabla1[[#This Row],[MES]])&lt;=9,"Q3",TRUE,"Q4")</f>
        <v>Q1</v>
      </c>
      <c r="AN1117" t="str">
        <f>+IFERROR(VLOOKUP(Tabla1[[#This Row],[CUENTA]],CTAS[],2,0),"OTROS")</f>
        <v>OTROS</v>
      </c>
      <c r="AP1117" t="str">
        <f>+IFERROR(VLOOKUP(Tabla1[[#This Row],[EMPLEADO]],IS[],3,0),"OTROS")</f>
        <v>OTROS</v>
      </c>
      <c r="AQ1117" t="str">
        <f>+IFERROR(VLOOKUP(Tabla1[[#This Row],[EMPLEADO]],IS[[NÓMINA]:[INGENIERO]],2,0),"OTROS")</f>
        <v>OTROS</v>
      </c>
    </row>
    <row r="1118" spans="1:43" x14ac:dyDescent="0.25">
      <c r="A1118" t="s">
        <v>36</v>
      </c>
      <c r="B1118">
        <v>1</v>
      </c>
      <c r="C1118" t="s">
        <v>2289</v>
      </c>
      <c r="D1118" t="s">
        <v>38</v>
      </c>
      <c r="E1118" t="s">
        <v>39</v>
      </c>
      <c r="F1118" t="s">
        <v>2226</v>
      </c>
      <c r="G1118" s="17" t="s">
        <v>1776</v>
      </c>
      <c r="H1118" t="s">
        <v>1130</v>
      </c>
      <c r="I1118" t="s">
        <v>43</v>
      </c>
      <c r="J1118" t="s">
        <v>8</v>
      </c>
      <c r="K1118" t="s">
        <v>117</v>
      </c>
      <c r="L1118" t="s">
        <v>1777</v>
      </c>
      <c r="M1118" t="s">
        <v>1778</v>
      </c>
      <c r="N1118">
        <v>0</v>
      </c>
      <c r="O1118" t="s">
        <v>47</v>
      </c>
      <c r="P1118">
        <v>81</v>
      </c>
      <c r="Q1118" t="s">
        <v>48</v>
      </c>
      <c r="R1118" t="s">
        <v>49</v>
      </c>
      <c r="S1118" t="s">
        <v>50</v>
      </c>
      <c r="T1118" t="s">
        <v>51</v>
      </c>
      <c r="U1118" t="s">
        <v>52</v>
      </c>
      <c r="V1118">
        <v>1.05</v>
      </c>
      <c r="W1118" s="1">
        <v>750.75000000000011</v>
      </c>
      <c r="X1118">
        <v>1</v>
      </c>
      <c r="Y1118">
        <v>2.1</v>
      </c>
      <c r="Z1118">
        <v>5</v>
      </c>
      <c r="AA1118">
        <v>0.42000000000000004</v>
      </c>
      <c r="AB1118" s="2">
        <v>0</v>
      </c>
      <c r="AC1118" s="1">
        <v>0</v>
      </c>
      <c r="AD1118" s="7">
        <v>43479</v>
      </c>
      <c r="AE1118" s="7">
        <v>43479</v>
      </c>
      <c r="AF1118">
        <v>0</v>
      </c>
      <c r="AG1118" t="s">
        <v>53</v>
      </c>
      <c r="AH1118" s="2">
        <v>0</v>
      </c>
      <c r="AI1118" s="1">
        <v>0</v>
      </c>
      <c r="AJ1118" s="1">
        <v>0</v>
      </c>
      <c r="AK1118" s="6" t="str">
        <f>+IF(Tabla1[[#This Row],[REQUEST_TY]]="SR MANTENIMIENTO CORRECTIVO", "EMERGENCIA", "OTROS")</f>
        <v>EMERGENCIA</v>
      </c>
      <c r="AL1118" s="6" t="str">
        <f>+_xlfn.IFS(Tabla1[[#This Row],[Veces obj]]&lt;=1,"0-1",Tabla1[[#This Row],[Veces obj]]&lt;=2,"1-2",Tabla1[[#This Row],[Veces obj]]&lt;=3,"2-3",TRUE,"&gt;3")</f>
        <v>0-1</v>
      </c>
      <c r="AM1118" s="6" t="str">
        <f>+_xlfn.IFS(MONTH(Tabla1[[#This Row],[MES]])&lt;=3,"Q1",MONTH(Tabla1[[#This Row],[MES]])&lt;=6,"Q2",MONTH(Tabla1[[#This Row],[MES]])&lt;=9,"Q3",TRUE,"Q4")</f>
        <v>Q1</v>
      </c>
      <c r="AN1118" t="str">
        <f>+IFERROR(VLOOKUP(Tabla1[[#This Row],[CUENTA]],CTAS[],2,0),"OTROS")</f>
        <v>OTROS</v>
      </c>
      <c r="AP1118" t="str">
        <f>+IFERROR(VLOOKUP(Tabla1[[#This Row],[EMPLEADO]],IS[],3,0),"OTROS")</f>
        <v>OTROS</v>
      </c>
      <c r="AQ1118" t="str">
        <f>+IFERROR(VLOOKUP(Tabla1[[#This Row],[EMPLEADO]],IS[[NÓMINA]:[INGENIERO]],2,0),"OTROS")</f>
        <v>OTROS</v>
      </c>
    </row>
    <row r="1119" spans="1:43" x14ac:dyDescent="0.25">
      <c r="A1119" t="s">
        <v>36</v>
      </c>
      <c r="B1119">
        <v>1</v>
      </c>
      <c r="C1119" t="s">
        <v>2675</v>
      </c>
      <c r="D1119" t="s">
        <v>38</v>
      </c>
      <c r="E1119" t="s">
        <v>226</v>
      </c>
      <c r="F1119" t="s">
        <v>2676</v>
      </c>
      <c r="G1119" s="17" t="s">
        <v>2677</v>
      </c>
      <c r="H1119" t="s">
        <v>297</v>
      </c>
      <c r="I1119" t="s">
        <v>43</v>
      </c>
      <c r="J1119" t="s">
        <v>8</v>
      </c>
      <c r="K1119" t="s">
        <v>151</v>
      </c>
      <c r="L1119" t="s">
        <v>185</v>
      </c>
      <c r="M1119" t="s">
        <v>73</v>
      </c>
      <c r="N1119">
        <v>0</v>
      </c>
      <c r="O1119" t="s">
        <v>47</v>
      </c>
      <c r="P1119">
        <v>186</v>
      </c>
      <c r="Q1119" t="s">
        <v>48</v>
      </c>
      <c r="R1119" t="s">
        <v>153</v>
      </c>
      <c r="S1119" t="s">
        <v>50</v>
      </c>
      <c r="T1119" t="s">
        <v>51</v>
      </c>
      <c r="U1119" t="s">
        <v>52</v>
      </c>
      <c r="V1119">
        <v>1.05</v>
      </c>
      <c r="W1119" s="1">
        <v>750.75000000000011</v>
      </c>
      <c r="X1119">
        <v>1</v>
      </c>
      <c r="Y1119">
        <v>2.73</v>
      </c>
      <c r="Z1119">
        <v>5</v>
      </c>
      <c r="AA1119">
        <v>0.54600000000000004</v>
      </c>
      <c r="AB1119" s="2">
        <v>0</v>
      </c>
      <c r="AC1119" s="1">
        <v>0</v>
      </c>
      <c r="AD1119" s="7">
        <v>43493</v>
      </c>
      <c r="AE1119" s="7">
        <v>43493</v>
      </c>
      <c r="AF1119">
        <v>0</v>
      </c>
      <c r="AG1119" t="s">
        <v>53</v>
      </c>
      <c r="AH1119" s="2">
        <v>0</v>
      </c>
      <c r="AI1119" s="1">
        <v>0</v>
      </c>
      <c r="AJ1119" s="1">
        <v>0</v>
      </c>
      <c r="AK1119" s="6" t="str">
        <f>+IF(Tabla1[[#This Row],[REQUEST_TY]]="SR MANTENIMIENTO CORRECTIVO", "EMERGENCIA", "OTROS")</f>
        <v>EMERGENCIA</v>
      </c>
      <c r="AL1119" s="6" t="str">
        <f>+_xlfn.IFS(Tabla1[[#This Row],[Veces obj]]&lt;=1,"0-1",Tabla1[[#This Row],[Veces obj]]&lt;=2,"1-2",Tabla1[[#This Row],[Veces obj]]&lt;=3,"2-3",TRUE,"&gt;3")</f>
        <v>0-1</v>
      </c>
      <c r="AM1119" s="6" t="str">
        <f>+_xlfn.IFS(MONTH(Tabla1[[#This Row],[MES]])&lt;=3,"Q1",MONTH(Tabla1[[#This Row],[MES]])&lt;=6,"Q2",MONTH(Tabla1[[#This Row],[MES]])&lt;=9,"Q3",TRUE,"Q4")</f>
        <v>Q1</v>
      </c>
      <c r="AN1119" t="str">
        <f>+IFERROR(VLOOKUP(Tabla1[[#This Row],[CUENTA]],CTAS[],2,0),"OTROS")</f>
        <v>HONEYWELL</v>
      </c>
      <c r="AO1119">
        <v>1</v>
      </c>
      <c r="AP1119" t="str">
        <f>+IFERROR(VLOOKUP(Tabla1[[#This Row],[EMPLEADO]],IS[],3,0),"OTROS")</f>
        <v>JUAREZ</v>
      </c>
      <c r="AQ1119" t="str">
        <f>+IFERROR(VLOOKUP(Tabla1[[#This Row],[EMPLEADO]],IS[[NÓMINA]:[INGENIERO]],2,0),"OTROS")</f>
        <v>ALFREDO TORRES</v>
      </c>
    </row>
    <row r="1120" spans="1:43" x14ac:dyDescent="0.25">
      <c r="A1120" t="s">
        <v>36</v>
      </c>
      <c r="B1120">
        <v>1</v>
      </c>
      <c r="C1120" t="s">
        <v>2293</v>
      </c>
      <c r="D1120" t="s">
        <v>38</v>
      </c>
      <c r="E1120" t="s">
        <v>76</v>
      </c>
      <c r="F1120" t="s">
        <v>2294</v>
      </c>
      <c r="G1120" s="17" t="s">
        <v>2295</v>
      </c>
      <c r="H1120" t="s">
        <v>246</v>
      </c>
      <c r="I1120" t="s">
        <v>43</v>
      </c>
      <c r="J1120" t="s">
        <v>8</v>
      </c>
      <c r="K1120" t="s">
        <v>102</v>
      </c>
      <c r="L1120" t="s">
        <v>1154</v>
      </c>
      <c r="M1120" t="s">
        <v>1155</v>
      </c>
      <c r="N1120">
        <v>0</v>
      </c>
      <c r="O1120" t="s">
        <v>105</v>
      </c>
      <c r="P1120">
        <v>69</v>
      </c>
      <c r="Q1120" t="s">
        <v>48</v>
      </c>
      <c r="R1120" t="s">
        <v>63</v>
      </c>
      <c r="S1120" t="s">
        <v>64</v>
      </c>
      <c r="T1120" t="s">
        <v>51</v>
      </c>
      <c r="U1120" t="s">
        <v>96</v>
      </c>
      <c r="V1120">
        <v>1.1000000000000001</v>
      </c>
      <c r="W1120" s="1">
        <v>720.50000000000011</v>
      </c>
      <c r="X1120">
        <v>1</v>
      </c>
      <c r="Y1120">
        <v>2.1</v>
      </c>
      <c r="Z1120">
        <v>5</v>
      </c>
      <c r="AA1120">
        <v>0.42000000000000004</v>
      </c>
      <c r="AB1120" s="2">
        <v>0</v>
      </c>
      <c r="AC1120" s="1">
        <v>0</v>
      </c>
      <c r="AD1120" s="7">
        <v>43495</v>
      </c>
      <c r="AE1120" s="7">
        <v>43495</v>
      </c>
      <c r="AF1120">
        <v>0</v>
      </c>
      <c r="AG1120" t="s">
        <v>53</v>
      </c>
      <c r="AH1120" s="2">
        <v>0</v>
      </c>
      <c r="AI1120" s="1">
        <v>0</v>
      </c>
      <c r="AJ1120" s="1">
        <v>0</v>
      </c>
      <c r="AK1120" s="6" t="str">
        <f>+IF(Tabla1[[#This Row],[REQUEST_TY]]="SR MANTENIMIENTO CORRECTIVO", "EMERGENCIA", "OTROS")</f>
        <v>EMERGENCIA</v>
      </c>
      <c r="AL1120" s="6" t="str">
        <f>+_xlfn.IFS(Tabla1[[#This Row],[Veces obj]]&lt;=1,"0-1",Tabla1[[#This Row],[Veces obj]]&lt;=2,"1-2",Tabla1[[#This Row],[Veces obj]]&lt;=3,"2-3",TRUE,"&gt;3")</f>
        <v>0-1</v>
      </c>
      <c r="AM1120" s="6" t="str">
        <f>+_xlfn.IFS(MONTH(Tabla1[[#This Row],[MES]])&lt;=3,"Q1",MONTH(Tabla1[[#This Row],[MES]])&lt;=6,"Q2",MONTH(Tabla1[[#This Row],[MES]])&lt;=9,"Q3",TRUE,"Q4")</f>
        <v>Q1</v>
      </c>
      <c r="AN1120" t="str">
        <f>+IFERROR(VLOOKUP(Tabla1[[#This Row],[CUENTA]],CTAS[],2,0),"OTROS")</f>
        <v>OTROS</v>
      </c>
      <c r="AP1120" t="str">
        <f>+IFERROR(VLOOKUP(Tabla1[[#This Row],[EMPLEADO]],IS[],3,0),"OTROS")</f>
        <v>OTROS</v>
      </c>
      <c r="AQ1120" t="str">
        <f>+IFERROR(VLOOKUP(Tabla1[[#This Row],[EMPLEADO]],IS[[NÓMINA]:[INGENIERO]],2,0),"OTROS")</f>
        <v>OTROS</v>
      </c>
    </row>
    <row r="1121" spans="1:43" x14ac:dyDescent="0.25">
      <c r="A1121" t="s">
        <v>4444</v>
      </c>
      <c r="B1121">
        <v>1</v>
      </c>
      <c r="C1121" t="s">
        <v>6919</v>
      </c>
      <c r="D1121" t="s">
        <v>38</v>
      </c>
      <c r="E1121" t="s">
        <v>3400</v>
      </c>
      <c r="F1121" t="s">
        <v>6920</v>
      </c>
      <c r="G1121" s="17" t="s">
        <v>6921</v>
      </c>
      <c r="H1121" t="s">
        <v>691</v>
      </c>
      <c r="I1121" t="s">
        <v>43</v>
      </c>
      <c r="J1121" t="s">
        <v>8</v>
      </c>
      <c r="K1121" t="s">
        <v>144</v>
      </c>
      <c r="L1121" t="s">
        <v>639</v>
      </c>
      <c r="M1121" t="s">
        <v>640</v>
      </c>
      <c r="N1121">
        <v>0</v>
      </c>
      <c r="O1121" t="s">
        <v>47</v>
      </c>
      <c r="P1121">
        <v>276</v>
      </c>
      <c r="Q1121" t="s">
        <v>48</v>
      </c>
      <c r="R1121" t="s">
        <v>74</v>
      </c>
      <c r="S1121" t="s">
        <v>50</v>
      </c>
      <c r="T1121" t="s">
        <v>51</v>
      </c>
      <c r="U1121" t="s">
        <v>52</v>
      </c>
      <c r="V1121">
        <v>1.05</v>
      </c>
      <c r="W1121" s="1">
        <v>750.75000000000011</v>
      </c>
      <c r="X1121">
        <v>1</v>
      </c>
      <c r="Y1121">
        <v>2.1</v>
      </c>
      <c r="Z1121">
        <v>5</v>
      </c>
      <c r="AA1121">
        <v>0.42000000000000004</v>
      </c>
      <c r="AB1121" s="2">
        <v>0</v>
      </c>
      <c r="AC1121" s="1">
        <v>0</v>
      </c>
      <c r="AD1121" s="7">
        <v>43518</v>
      </c>
      <c r="AE1121" s="7">
        <v>43518</v>
      </c>
      <c r="AF1121">
        <v>0</v>
      </c>
      <c r="AG1121" t="s">
        <v>53</v>
      </c>
      <c r="AH1121" s="2">
        <v>0</v>
      </c>
      <c r="AI1121" s="1">
        <v>0</v>
      </c>
      <c r="AJ1121" s="1">
        <v>0</v>
      </c>
      <c r="AK1121" s="6" t="str">
        <f>+IF(Tabla1[[#This Row],[REQUEST_TY]]="SR MANTENIMIENTO CORRECTIVO", "EMERGENCIA", "OTROS")</f>
        <v>EMERGENCIA</v>
      </c>
      <c r="AL1121" s="6" t="str">
        <f>+_xlfn.IFS(Tabla1[[#This Row],[Veces obj]]&lt;=1,"0-1",Tabla1[[#This Row],[Veces obj]]&lt;=2,"1-2",Tabla1[[#This Row],[Veces obj]]&lt;=3,"2-3",TRUE,"&gt;3")</f>
        <v>0-1</v>
      </c>
      <c r="AM1121" s="6" t="str">
        <f>+_xlfn.IFS(MONTH(Tabla1[[#This Row],[MES]])&lt;=3,"Q1",MONTH(Tabla1[[#This Row],[MES]])&lt;=6,"Q2",MONTH(Tabla1[[#This Row],[MES]])&lt;=9,"Q3",TRUE,"Q4")</f>
        <v>Q1</v>
      </c>
      <c r="AN1121" t="str">
        <f>+IFERROR(VLOOKUP(Tabla1[[#This Row],[CUENTA]],CTAS[],2,0),"OTROS")</f>
        <v>OTROS</v>
      </c>
      <c r="AP1121" t="str">
        <f>+IFERROR(VLOOKUP(Tabla1[[#This Row],[EMPLEADO]],IS[],3,0),"OTROS")</f>
        <v>OTROS</v>
      </c>
      <c r="AQ1121" t="str">
        <f>+IFERROR(VLOOKUP(Tabla1[[#This Row],[EMPLEADO]],IS[[NÓMINA]:[INGENIERO]],2,0),"OTROS")</f>
        <v>OTROS</v>
      </c>
    </row>
    <row r="1122" spans="1:43" x14ac:dyDescent="0.25">
      <c r="A1122" t="s">
        <v>36</v>
      </c>
      <c r="B1122">
        <v>1</v>
      </c>
      <c r="C1122" t="s">
        <v>2712</v>
      </c>
      <c r="D1122" t="s">
        <v>38</v>
      </c>
      <c r="E1122" t="s">
        <v>373</v>
      </c>
      <c r="F1122" t="s">
        <v>2713</v>
      </c>
      <c r="G1122" s="17" t="s">
        <v>2714</v>
      </c>
      <c r="H1122" t="s">
        <v>297</v>
      </c>
      <c r="I1122" t="s">
        <v>43</v>
      </c>
      <c r="J1122" t="s">
        <v>8</v>
      </c>
      <c r="K1122" t="s">
        <v>151</v>
      </c>
      <c r="L1122" t="s">
        <v>152</v>
      </c>
      <c r="M1122" t="s">
        <v>73</v>
      </c>
      <c r="N1122">
        <v>0</v>
      </c>
      <c r="O1122" t="s">
        <v>47</v>
      </c>
      <c r="P1122">
        <v>407</v>
      </c>
      <c r="Q1122" t="s">
        <v>48</v>
      </c>
      <c r="R1122" t="s">
        <v>153</v>
      </c>
      <c r="S1122" t="s">
        <v>50</v>
      </c>
      <c r="T1122" t="s">
        <v>51</v>
      </c>
      <c r="U1122" t="s">
        <v>52</v>
      </c>
      <c r="V1122">
        <v>1.05</v>
      </c>
      <c r="W1122" s="1">
        <v>750.75000000000011</v>
      </c>
      <c r="X1122">
        <v>1</v>
      </c>
      <c r="Y1122">
        <v>2.8</v>
      </c>
      <c r="Z1122">
        <v>5</v>
      </c>
      <c r="AA1122">
        <v>0.55999999999999994</v>
      </c>
      <c r="AB1122" s="2">
        <v>0</v>
      </c>
      <c r="AC1122" s="1">
        <v>0</v>
      </c>
      <c r="AD1122" s="7">
        <v>43494</v>
      </c>
      <c r="AE1122" s="7">
        <v>43494</v>
      </c>
      <c r="AF1122">
        <v>0</v>
      </c>
      <c r="AG1122" t="s">
        <v>53</v>
      </c>
      <c r="AH1122" s="2">
        <v>0</v>
      </c>
      <c r="AI1122" s="1">
        <v>0</v>
      </c>
      <c r="AJ1122" s="1">
        <v>0</v>
      </c>
      <c r="AK1122" s="6" t="str">
        <f>+IF(Tabla1[[#This Row],[REQUEST_TY]]="SR MANTENIMIENTO CORRECTIVO", "EMERGENCIA", "OTROS")</f>
        <v>EMERGENCIA</v>
      </c>
      <c r="AL1122" s="6" t="str">
        <f>+_xlfn.IFS(Tabla1[[#This Row],[Veces obj]]&lt;=1,"0-1",Tabla1[[#This Row],[Veces obj]]&lt;=2,"1-2",Tabla1[[#This Row],[Veces obj]]&lt;=3,"2-3",TRUE,"&gt;3")</f>
        <v>0-1</v>
      </c>
      <c r="AM1122" s="6" t="str">
        <f>+_xlfn.IFS(MONTH(Tabla1[[#This Row],[MES]])&lt;=3,"Q1",MONTH(Tabla1[[#This Row],[MES]])&lt;=6,"Q2",MONTH(Tabla1[[#This Row],[MES]])&lt;=9,"Q3",TRUE,"Q4")</f>
        <v>Q1</v>
      </c>
      <c r="AN1122" t="str">
        <f>+IFERROR(VLOOKUP(Tabla1[[#This Row],[CUENTA]],CTAS[],2,0),"OTROS")</f>
        <v>HONEYWELL</v>
      </c>
      <c r="AO1122">
        <v>1</v>
      </c>
      <c r="AP1122" t="str">
        <f>+IFERROR(VLOOKUP(Tabla1[[#This Row],[EMPLEADO]],IS[],3,0),"OTROS")</f>
        <v>JUAREZ</v>
      </c>
      <c r="AQ1122" t="str">
        <f>+IFERROR(VLOOKUP(Tabla1[[#This Row],[EMPLEADO]],IS[[NÓMINA]:[INGENIERO]],2,0),"OTROS")</f>
        <v>ALFREDO TORRES</v>
      </c>
    </row>
    <row r="1123" spans="1:43" x14ac:dyDescent="0.25">
      <c r="A1123" t="s">
        <v>36</v>
      </c>
      <c r="B1123">
        <v>1</v>
      </c>
      <c r="C1123" t="s">
        <v>2302</v>
      </c>
      <c r="D1123" t="s">
        <v>38</v>
      </c>
      <c r="E1123" t="s">
        <v>39</v>
      </c>
      <c r="F1123" t="s">
        <v>2303</v>
      </c>
      <c r="G1123" s="17" t="s">
        <v>2304</v>
      </c>
      <c r="H1123" t="s">
        <v>58</v>
      </c>
      <c r="I1123" t="s">
        <v>43</v>
      </c>
      <c r="J1123" t="s">
        <v>8</v>
      </c>
      <c r="K1123" t="s">
        <v>2028</v>
      </c>
      <c r="L1123" t="s">
        <v>2029</v>
      </c>
      <c r="M1123" t="s">
        <v>736</v>
      </c>
      <c r="N1123">
        <v>0</v>
      </c>
      <c r="O1123" t="s">
        <v>47</v>
      </c>
      <c r="P1123">
        <v>2608</v>
      </c>
      <c r="Q1123" t="s">
        <v>48</v>
      </c>
      <c r="R1123" t="s">
        <v>49</v>
      </c>
      <c r="S1123" t="s">
        <v>50</v>
      </c>
      <c r="T1123" t="s">
        <v>51</v>
      </c>
      <c r="U1123" t="s">
        <v>52</v>
      </c>
      <c r="V1123">
        <v>1.05</v>
      </c>
      <c r="W1123" s="1">
        <v>750.75000000000011</v>
      </c>
      <c r="X1123">
        <v>1</v>
      </c>
      <c r="Y1123">
        <v>2.12</v>
      </c>
      <c r="Z1123">
        <v>5</v>
      </c>
      <c r="AA1123">
        <v>0.42400000000000004</v>
      </c>
      <c r="AB1123" s="2">
        <v>0</v>
      </c>
      <c r="AC1123" s="1">
        <v>0</v>
      </c>
      <c r="AD1123" s="7">
        <v>43486</v>
      </c>
      <c r="AE1123" s="7">
        <v>43486</v>
      </c>
      <c r="AF1123">
        <v>0</v>
      </c>
      <c r="AG1123" t="s">
        <v>53</v>
      </c>
      <c r="AH1123" s="2">
        <v>0</v>
      </c>
      <c r="AI1123" s="1">
        <v>0</v>
      </c>
      <c r="AJ1123" s="1">
        <v>0</v>
      </c>
      <c r="AK1123" s="6" t="str">
        <f>+IF(Tabla1[[#This Row],[REQUEST_TY]]="SR MANTENIMIENTO CORRECTIVO", "EMERGENCIA", "OTROS")</f>
        <v>EMERGENCIA</v>
      </c>
      <c r="AL1123" s="6" t="str">
        <f>+_xlfn.IFS(Tabla1[[#This Row],[Veces obj]]&lt;=1,"0-1",Tabla1[[#This Row],[Veces obj]]&lt;=2,"1-2",Tabla1[[#This Row],[Veces obj]]&lt;=3,"2-3",TRUE,"&gt;3")</f>
        <v>0-1</v>
      </c>
      <c r="AM1123" s="6" t="str">
        <f>+_xlfn.IFS(MONTH(Tabla1[[#This Row],[MES]])&lt;=3,"Q1",MONTH(Tabla1[[#This Row],[MES]])&lt;=6,"Q2",MONTH(Tabla1[[#This Row],[MES]])&lt;=9,"Q3",TRUE,"Q4")</f>
        <v>Q1</v>
      </c>
      <c r="AN1123" t="str">
        <f>+IFERROR(VLOOKUP(Tabla1[[#This Row],[CUENTA]],CTAS[],2,0),"OTROS")</f>
        <v>OTROS</v>
      </c>
      <c r="AP1123" t="str">
        <f>+IFERROR(VLOOKUP(Tabla1[[#This Row],[EMPLEADO]],IS[],3,0),"OTROS")</f>
        <v>OTROS</v>
      </c>
      <c r="AQ1123" t="str">
        <f>+IFERROR(VLOOKUP(Tabla1[[#This Row],[EMPLEADO]],IS[[NÓMINA]:[INGENIERO]],2,0),"OTROS")</f>
        <v>OTROS</v>
      </c>
    </row>
    <row r="1124" spans="1:43" x14ac:dyDescent="0.25">
      <c r="A1124" t="s">
        <v>4444</v>
      </c>
      <c r="B1124">
        <v>1</v>
      </c>
      <c r="C1124" t="s">
        <v>5172</v>
      </c>
      <c r="D1124" t="s">
        <v>38</v>
      </c>
      <c r="E1124" t="s">
        <v>3627</v>
      </c>
      <c r="F1124" t="s">
        <v>5173</v>
      </c>
      <c r="G1124" s="17" t="s">
        <v>5174</v>
      </c>
      <c r="H1124" t="s">
        <v>1211</v>
      </c>
      <c r="I1124" t="s">
        <v>43</v>
      </c>
      <c r="J1124" t="s">
        <v>8</v>
      </c>
      <c r="K1124" t="s">
        <v>71</v>
      </c>
      <c r="L1124" t="s">
        <v>1522</v>
      </c>
      <c r="M1124" t="s">
        <v>1523</v>
      </c>
      <c r="N1124">
        <v>0</v>
      </c>
      <c r="O1124" t="s">
        <v>47</v>
      </c>
      <c r="P1124">
        <v>128</v>
      </c>
      <c r="Q1124" t="s">
        <v>48</v>
      </c>
      <c r="R1124" t="s">
        <v>153</v>
      </c>
      <c r="S1124" t="s">
        <v>50</v>
      </c>
      <c r="T1124" t="s">
        <v>51</v>
      </c>
      <c r="U1124" t="s">
        <v>52</v>
      </c>
      <c r="V1124">
        <v>1.05</v>
      </c>
      <c r="W1124" s="1">
        <v>750.75000000000011</v>
      </c>
      <c r="X1124">
        <v>1</v>
      </c>
      <c r="Y1124">
        <v>2.12</v>
      </c>
      <c r="Z1124">
        <v>5</v>
      </c>
      <c r="AA1124">
        <v>0.42400000000000004</v>
      </c>
      <c r="AB1124" s="2">
        <v>0</v>
      </c>
      <c r="AC1124" s="1">
        <v>0</v>
      </c>
      <c r="AD1124" s="7">
        <v>43503</v>
      </c>
      <c r="AE1124" s="7">
        <v>43503</v>
      </c>
      <c r="AF1124">
        <v>0</v>
      </c>
      <c r="AG1124" t="s">
        <v>53</v>
      </c>
      <c r="AH1124" s="2">
        <v>0</v>
      </c>
      <c r="AI1124" s="1">
        <v>0</v>
      </c>
      <c r="AJ1124" s="1">
        <v>0</v>
      </c>
      <c r="AK1124" s="6" t="str">
        <f>+IF(Tabla1[[#This Row],[REQUEST_TY]]="SR MANTENIMIENTO CORRECTIVO", "EMERGENCIA", "OTROS")</f>
        <v>EMERGENCIA</v>
      </c>
      <c r="AL1124" s="6" t="str">
        <f>+_xlfn.IFS(Tabla1[[#This Row],[Veces obj]]&lt;=1,"0-1",Tabla1[[#This Row],[Veces obj]]&lt;=2,"1-2",Tabla1[[#This Row],[Veces obj]]&lt;=3,"2-3",TRUE,"&gt;3")</f>
        <v>0-1</v>
      </c>
      <c r="AM1124" s="6" t="str">
        <f>+_xlfn.IFS(MONTH(Tabla1[[#This Row],[MES]])&lt;=3,"Q1",MONTH(Tabla1[[#This Row],[MES]])&lt;=6,"Q2",MONTH(Tabla1[[#This Row],[MES]])&lt;=9,"Q3",TRUE,"Q4")</f>
        <v>Q1</v>
      </c>
      <c r="AN1124" t="str">
        <f>+IFERROR(VLOOKUP(Tabla1[[#This Row],[CUENTA]],CTAS[],2,0),"OTROS")</f>
        <v>OTROS</v>
      </c>
      <c r="AP1124" t="str">
        <f>+IFERROR(VLOOKUP(Tabla1[[#This Row],[EMPLEADO]],IS[],3,0),"OTROS")</f>
        <v>OTROS</v>
      </c>
      <c r="AQ1124" t="str">
        <f>+IFERROR(VLOOKUP(Tabla1[[#This Row],[EMPLEADO]],IS[[NÓMINA]:[INGENIERO]],2,0),"OTROS")</f>
        <v>OTROS</v>
      </c>
    </row>
    <row r="1125" spans="1:43" x14ac:dyDescent="0.25">
      <c r="A1125" t="s">
        <v>4444</v>
      </c>
      <c r="B1125">
        <v>1</v>
      </c>
      <c r="C1125" t="s">
        <v>5481</v>
      </c>
      <c r="D1125" t="s">
        <v>38</v>
      </c>
      <c r="E1125" t="s">
        <v>558</v>
      </c>
      <c r="F1125" t="s">
        <v>5482</v>
      </c>
      <c r="G1125" s="17" t="s">
        <v>3511</v>
      </c>
      <c r="H1125" t="s">
        <v>246</v>
      </c>
      <c r="I1125" t="s">
        <v>43</v>
      </c>
      <c r="J1125" t="s">
        <v>8</v>
      </c>
      <c r="K1125" t="s">
        <v>798</v>
      </c>
      <c r="L1125" t="s">
        <v>1509</v>
      </c>
      <c r="M1125" t="s">
        <v>1510</v>
      </c>
      <c r="N1125">
        <v>1</v>
      </c>
      <c r="O1125" t="s">
        <v>105</v>
      </c>
      <c r="P1125">
        <v>120</v>
      </c>
      <c r="Q1125" t="s">
        <v>48</v>
      </c>
      <c r="R1125" t="s">
        <v>95</v>
      </c>
      <c r="S1125" t="s">
        <v>64</v>
      </c>
      <c r="T1125" t="s">
        <v>51</v>
      </c>
      <c r="U1125" t="s">
        <v>96</v>
      </c>
      <c r="V1125">
        <v>1.1000000000000001</v>
      </c>
      <c r="W1125" s="1">
        <v>0</v>
      </c>
      <c r="X1125">
        <v>1</v>
      </c>
      <c r="Y1125">
        <v>2.12</v>
      </c>
      <c r="Z1125">
        <v>5</v>
      </c>
      <c r="AA1125">
        <v>0.42400000000000004</v>
      </c>
      <c r="AB1125" s="2">
        <v>0</v>
      </c>
      <c r="AC1125" s="1">
        <v>0</v>
      </c>
      <c r="AD1125" s="7">
        <v>43504</v>
      </c>
      <c r="AE1125" s="7">
        <v>43504</v>
      </c>
      <c r="AF1125">
        <v>0</v>
      </c>
      <c r="AG1125" t="s">
        <v>53</v>
      </c>
      <c r="AH1125" s="2">
        <v>0</v>
      </c>
      <c r="AI1125" s="1">
        <v>0</v>
      </c>
      <c r="AJ1125" s="1">
        <v>0</v>
      </c>
      <c r="AK1125" s="6" t="str">
        <f>+IF(Tabla1[[#This Row],[REQUEST_TY]]="SR MANTENIMIENTO CORRECTIVO", "EMERGENCIA", "OTROS")</f>
        <v>EMERGENCIA</v>
      </c>
      <c r="AL1125" s="6" t="str">
        <f>+_xlfn.IFS(Tabla1[[#This Row],[Veces obj]]&lt;=1,"0-1",Tabla1[[#This Row],[Veces obj]]&lt;=2,"1-2",Tabla1[[#This Row],[Veces obj]]&lt;=3,"2-3",TRUE,"&gt;3")</f>
        <v>0-1</v>
      </c>
      <c r="AM1125" s="6" t="str">
        <f>+_xlfn.IFS(MONTH(Tabla1[[#This Row],[MES]])&lt;=3,"Q1",MONTH(Tabla1[[#This Row],[MES]])&lt;=6,"Q2",MONTH(Tabla1[[#This Row],[MES]])&lt;=9,"Q3",TRUE,"Q4")</f>
        <v>Q1</v>
      </c>
      <c r="AN1125" t="str">
        <f>+IFERROR(VLOOKUP(Tabla1[[#This Row],[CUENTA]],CTAS[],2,0),"OTROS")</f>
        <v>OTROS</v>
      </c>
      <c r="AP1125" t="str">
        <f>+IFERROR(VLOOKUP(Tabla1[[#This Row],[EMPLEADO]],IS[],3,0),"OTROS")</f>
        <v>OTROS</v>
      </c>
      <c r="AQ1125" t="str">
        <f>+IFERROR(VLOOKUP(Tabla1[[#This Row],[EMPLEADO]],IS[[NÓMINA]:[INGENIERO]],2,0),"OTROS")</f>
        <v>OTROS</v>
      </c>
    </row>
    <row r="1126" spans="1:43" x14ac:dyDescent="0.25">
      <c r="A1126" t="s">
        <v>4444</v>
      </c>
      <c r="B1126">
        <v>1</v>
      </c>
      <c r="C1126" t="s">
        <v>7259</v>
      </c>
      <c r="D1126" t="s">
        <v>38</v>
      </c>
      <c r="E1126" t="s">
        <v>98</v>
      </c>
      <c r="F1126" t="s">
        <v>7260</v>
      </c>
      <c r="G1126" s="17" t="s">
        <v>1499</v>
      </c>
      <c r="H1126" t="s">
        <v>58</v>
      </c>
      <c r="I1126" t="s">
        <v>43</v>
      </c>
      <c r="J1126" t="s">
        <v>8</v>
      </c>
      <c r="K1126" t="s">
        <v>102</v>
      </c>
      <c r="L1126" t="s">
        <v>1500</v>
      </c>
      <c r="M1126" t="s">
        <v>1501</v>
      </c>
      <c r="N1126">
        <v>0</v>
      </c>
      <c r="O1126" t="s">
        <v>47</v>
      </c>
      <c r="P1126">
        <v>19</v>
      </c>
      <c r="Q1126" t="s">
        <v>62</v>
      </c>
      <c r="R1126" t="s">
        <v>63</v>
      </c>
      <c r="S1126" t="s">
        <v>64</v>
      </c>
      <c r="T1126" t="s">
        <v>51</v>
      </c>
      <c r="U1126" t="s">
        <v>65</v>
      </c>
      <c r="V1126">
        <v>0.8</v>
      </c>
      <c r="W1126" s="1">
        <v>1092</v>
      </c>
      <c r="X1126">
        <v>1</v>
      </c>
      <c r="Y1126">
        <v>2.12</v>
      </c>
      <c r="Z1126">
        <v>5</v>
      </c>
      <c r="AA1126">
        <v>0.42400000000000004</v>
      </c>
      <c r="AB1126" s="2">
        <v>0</v>
      </c>
      <c r="AC1126" s="1">
        <v>0</v>
      </c>
      <c r="AD1126" s="7">
        <v>43523</v>
      </c>
      <c r="AE1126" s="7">
        <v>43524</v>
      </c>
      <c r="AF1126">
        <v>1</v>
      </c>
      <c r="AG1126" t="s">
        <v>53</v>
      </c>
      <c r="AH1126" s="2">
        <v>0</v>
      </c>
      <c r="AI1126" s="1">
        <v>0</v>
      </c>
      <c r="AJ1126" s="1">
        <v>0</v>
      </c>
      <c r="AK1126" s="6" t="str">
        <f>+IF(Tabla1[[#This Row],[REQUEST_TY]]="SR MANTENIMIENTO CORRECTIVO", "EMERGENCIA", "OTROS")</f>
        <v>EMERGENCIA</v>
      </c>
      <c r="AL1126" s="6" t="str">
        <f>+_xlfn.IFS(Tabla1[[#This Row],[Veces obj]]&lt;=1,"0-1",Tabla1[[#This Row],[Veces obj]]&lt;=2,"1-2",Tabla1[[#This Row],[Veces obj]]&lt;=3,"2-3",TRUE,"&gt;3")</f>
        <v>0-1</v>
      </c>
      <c r="AM1126" s="6" t="str">
        <f>+_xlfn.IFS(MONTH(Tabla1[[#This Row],[MES]])&lt;=3,"Q1",MONTH(Tabla1[[#This Row],[MES]])&lt;=6,"Q2",MONTH(Tabla1[[#This Row],[MES]])&lt;=9,"Q3",TRUE,"Q4")</f>
        <v>Q1</v>
      </c>
      <c r="AN1126" t="str">
        <f>+IFERROR(VLOOKUP(Tabla1[[#This Row],[CUENTA]],CTAS[],2,0),"OTROS")</f>
        <v>OTROS</v>
      </c>
      <c r="AP1126" t="str">
        <f>+IFERROR(VLOOKUP(Tabla1[[#This Row],[EMPLEADO]],IS[],3,0),"OTROS")</f>
        <v>OTROS</v>
      </c>
      <c r="AQ1126" t="str">
        <f>+IFERROR(VLOOKUP(Tabla1[[#This Row],[EMPLEADO]],IS[[NÓMINA]:[INGENIERO]],2,0),"OTROS")</f>
        <v>OTROS</v>
      </c>
    </row>
    <row r="1127" spans="1:43" x14ac:dyDescent="0.25">
      <c r="A1127" t="s">
        <v>36</v>
      </c>
      <c r="B1127">
        <v>1</v>
      </c>
      <c r="C1127" t="s">
        <v>2305</v>
      </c>
      <c r="D1127" t="s">
        <v>38</v>
      </c>
      <c r="E1127" t="s">
        <v>39</v>
      </c>
      <c r="F1127" t="s">
        <v>925</v>
      </c>
      <c r="G1127" s="17" t="s">
        <v>2306</v>
      </c>
      <c r="H1127" t="s">
        <v>740</v>
      </c>
      <c r="I1127" t="s">
        <v>43</v>
      </c>
      <c r="J1127" t="s">
        <v>8</v>
      </c>
      <c r="K1127" t="s">
        <v>117</v>
      </c>
      <c r="L1127" t="s">
        <v>2307</v>
      </c>
      <c r="M1127" t="s">
        <v>951</v>
      </c>
      <c r="N1127">
        <v>0</v>
      </c>
      <c r="O1127" t="s">
        <v>47</v>
      </c>
      <c r="P1127">
        <v>129</v>
      </c>
      <c r="Q1127" t="s">
        <v>48</v>
      </c>
      <c r="R1127" t="s">
        <v>49</v>
      </c>
      <c r="S1127" t="s">
        <v>50</v>
      </c>
      <c r="T1127" t="s">
        <v>208</v>
      </c>
      <c r="U1127" t="s">
        <v>52</v>
      </c>
      <c r="V1127">
        <v>1.05</v>
      </c>
      <c r="W1127" s="1">
        <v>750.75000000000011</v>
      </c>
      <c r="X1127">
        <v>1</v>
      </c>
      <c r="Y1127">
        <v>3.83</v>
      </c>
      <c r="Z1127">
        <v>9</v>
      </c>
      <c r="AA1127">
        <v>0.42555555555555558</v>
      </c>
      <c r="AB1127" s="2">
        <v>0</v>
      </c>
      <c r="AC1127" s="1">
        <v>0</v>
      </c>
      <c r="AD1127" s="7">
        <v>43486</v>
      </c>
      <c r="AE1127" s="7">
        <v>43486</v>
      </c>
      <c r="AF1127">
        <v>0</v>
      </c>
      <c r="AG1127" t="s">
        <v>53</v>
      </c>
      <c r="AH1127" s="2">
        <v>0</v>
      </c>
      <c r="AI1127" s="1">
        <v>0</v>
      </c>
      <c r="AJ1127" s="1">
        <v>0</v>
      </c>
      <c r="AK1127" s="6" t="str">
        <f>+IF(Tabla1[[#This Row],[REQUEST_TY]]="SR MANTENIMIENTO CORRECTIVO", "EMERGENCIA", "OTROS")</f>
        <v>EMERGENCIA</v>
      </c>
      <c r="AL1127" s="6" t="str">
        <f>+_xlfn.IFS(Tabla1[[#This Row],[Veces obj]]&lt;=1,"0-1",Tabla1[[#This Row],[Veces obj]]&lt;=2,"1-2",Tabla1[[#This Row],[Veces obj]]&lt;=3,"2-3",TRUE,"&gt;3")</f>
        <v>0-1</v>
      </c>
      <c r="AM1127" s="6" t="str">
        <f>+_xlfn.IFS(MONTH(Tabla1[[#This Row],[MES]])&lt;=3,"Q1",MONTH(Tabla1[[#This Row],[MES]])&lt;=6,"Q2",MONTH(Tabla1[[#This Row],[MES]])&lt;=9,"Q3",TRUE,"Q4")</f>
        <v>Q1</v>
      </c>
      <c r="AN1127" t="str">
        <f>+IFERROR(VLOOKUP(Tabla1[[#This Row],[CUENTA]],CTAS[],2,0),"OTROS")</f>
        <v>OTROS</v>
      </c>
      <c r="AP1127" t="str">
        <f>+IFERROR(VLOOKUP(Tabla1[[#This Row],[EMPLEADO]],IS[],3,0),"OTROS")</f>
        <v>OTROS</v>
      </c>
      <c r="AQ1127" t="str">
        <f>+IFERROR(VLOOKUP(Tabla1[[#This Row],[EMPLEADO]],IS[[NÓMINA]:[INGENIERO]],2,0),"OTROS")</f>
        <v>OTROS</v>
      </c>
    </row>
    <row r="1128" spans="1:43" x14ac:dyDescent="0.25">
      <c r="A1128" t="s">
        <v>4444</v>
      </c>
      <c r="B1128">
        <v>1</v>
      </c>
      <c r="C1128" t="s">
        <v>4645</v>
      </c>
      <c r="D1128" t="s">
        <v>38</v>
      </c>
      <c r="E1128" t="s">
        <v>98</v>
      </c>
      <c r="F1128" t="s">
        <v>4646</v>
      </c>
      <c r="G1128" s="17" t="s">
        <v>1857</v>
      </c>
      <c r="H1128" t="s">
        <v>271</v>
      </c>
      <c r="I1128" t="s">
        <v>43</v>
      </c>
      <c r="J1128" t="s">
        <v>8</v>
      </c>
      <c r="K1128" t="s">
        <v>102</v>
      </c>
      <c r="L1128" t="s">
        <v>517</v>
      </c>
      <c r="M1128" t="s">
        <v>518</v>
      </c>
      <c r="N1128">
        <v>0</v>
      </c>
      <c r="O1128" t="s">
        <v>105</v>
      </c>
      <c r="P1128">
        <v>2</v>
      </c>
      <c r="Q1128" t="s">
        <v>388</v>
      </c>
      <c r="R1128" t="s">
        <v>63</v>
      </c>
      <c r="S1128" t="s">
        <v>64</v>
      </c>
      <c r="T1128" t="s">
        <v>51</v>
      </c>
      <c r="U1128" t="s">
        <v>389</v>
      </c>
      <c r="V1128">
        <v>0</v>
      </c>
      <c r="W1128" s="1">
        <v>0</v>
      </c>
      <c r="X1128">
        <v>1</v>
      </c>
      <c r="Y1128">
        <v>2.13</v>
      </c>
      <c r="Z1128">
        <v>5</v>
      </c>
      <c r="AA1128">
        <v>0.42599999999999999</v>
      </c>
      <c r="AB1128" s="2">
        <v>0</v>
      </c>
      <c r="AC1128" s="1">
        <v>0</v>
      </c>
      <c r="AD1128" s="7">
        <v>43496</v>
      </c>
      <c r="AE1128" s="7">
        <v>43497</v>
      </c>
      <c r="AF1128">
        <v>1</v>
      </c>
      <c r="AG1128" t="s">
        <v>53</v>
      </c>
      <c r="AH1128" s="2">
        <v>0</v>
      </c>
      <c r="AI1128" s="1">
        <v>0</v>
      </c>
      <c r="AJ1128" s="1">
        <v>0</v>
      </c>
      <c r="AK1128" s="6" t="str">
        <f>+IF(Tabla1[[#This Row],[REQUEST_TY]]="SR MANTENIMIENTO CORRECTIVO", "EMERGENCIA", "OTROS")</f>
        <v>EMERGENCIA</v>
      </c>
      <c r="AL1128" s="6" t="str">
        <f>+_xlfn.IFS(Tabla1[[#This Row],[Veces obj]]&lt;=1,"0-1",Tabla1[[#This Row],[Veces obj]]&lt;=2,"1-2",Tabla1[[#This Row],[Veces obj]]&lt;=3,"2-3",TRUE,"&gt;3")</f>
        <v>0-1</v>
      </c>
      <c r="AM1128" s="6" t="str">
        <f>+_xlfn.IFS(MONTH(Tabla1[[#This Row],[MES]])&lt;=3,"Q1",MONTH(Tabla1[[#This Row],[MES]])&lt;=6,"Q2",MONTH(Tabla1[[#This Row],[MES]])&lt;=9,"Q3",TRUE,"Q4")</f>
        <v>Q1</v>
      </c>
      <c r="AN1128" t="str">
        <f>+IFERROR(VLOOKUP(Tabla1[[#This Row],[CUENTA]],CTAS[],2,0),"OTROS")</f>
        <v>OTROS</v>
      </c>
      <c r="AP1128" t="str">
        <f>+IFERROR(VLOOKUP(Tabla1[[#This Row],[EMPLEADO]],IS[],3,0),"OTROS")</f>
        <v>OTROS</v>
      </c>
      <c r="AQ1128" t="str">
        <f>+IFERROR(VLOOKUP(Tabla1[[#This Row],[EMPLEADO]],IS[[NÓMINA]:[INGENIERO]],2,0),"OTROS")</f>
        <v>OTROS</v>
      </c>
    </row>
    <row r="1129" spans="1:43" x14ac:dyDescent="0.25">
      <c r="A1129" t="s">
        <v>36</v>
      </c>
      <c r="B1129">
        <v>1</v>
      </c>
      <c r="C1129" t="s">
        <v>2308</v>
      </c>
      <c r="D1129" t="s">
        <v>38</v>
      </c>
      <c r="E1129" t="s">
        <v>113</v>
      </c>
      <c r="F1129" t="s">
        <v>2309</v>
      </c>
      <c r="G1129" s="17" t="s">
        <v>2310</v>
      </c>
      <c r="H1129" t="s">
        <v>453</v>
      </c>
      <c r="I1129" t="s">
        <v>43</v>
      </c>
      <c r="J1129" t="s">
        <v>8</v>
      </c>
      <c r="K1129" t="s">
        <v>144</v>
      </c>
      <c r="L1129" t="s">
        <v>1760</v>
      </c>
      <c r="M1129" t="s">
        <v>1761</v>
      </c>
      <c r="N1129">
        <v>0</v>
      </c>
      <c r="O1129" t="s">
        <v>47</v>
      </c>
      <c r="P1129">
        <v>889</v>
      </c>
      <c r="Q1129" t="s">
        <v>48</v>
      </c>
      <c r="R1129" t="s">
        <v>49</v>
      </c>
      <c r="S1129" t="s">
        <v>50</v>
      </c>
      <c r="T1129" t="s">
        <v>51</v>
      </c>
      <c r="U1129" t="s">
        <v>52</v>
      </c>
      <c r="V1129">
        <v>1.05</v>
      </c>
      <c r="W1129" s="1">
        <v>750.75000000000011</v>
      </c>
      <c r="X1129">
        <v>1</v>
      </c>
      <c r="Y1129">
        <v>2.15</v>
      </c>
      <c r="Z1129">
        <v>5</v>
      </c>
      <c r="AA1129">
        <v>0.43</v>
      </c>
      <c r="AB1129" s="2">
        <v>0</v>
      </c>
      <c r="AC1129" s="1">
        <v>0</v>
      </c>
      <c r="AD1129" s="7">
        <v>43483</v>
      </c>
      <c r="AE1129" s="7">
        <v>43483</v>
      </c>
      <c r="AF1129">
        <v>0</v>
      </c>
      <c r="AG1129" t="s">
        <v>53</v>
      </c>
      <c r="AH1129" s="2">
        <v>0</v>
      </c>
      <c r="AI1129" s="1">
        <v>0</v>
      </c>
      <c r="AJ1129" s="1">
        <v>0</v>
      </c>
      <c r="AK1129" s="6" t="str">
        <f>+IF(Tabla1[[#This Row],[REQUEST_TY]]="SR MANTENIMIENTO CORRECTIVO", "EMERGENCIA", "OTROS")</f>
        <v>EMERGENCIA</v>
      </c>
      <c r="AL1129" s="6" t="str">
        <f>+_xlfn.IFS(Tabla1[[#This Row],[Veces obj]]&lt;=1,"0-1",Tabla1[[#This Row],[Veces obj]]&lt;=2,"1-2",Tabla1[[#This Row],[Veces obj]]&lt;=3,"2-3",TRUE,"&gt;3")</f>
        <v>0-1</v>
      </c>
      <c r="AM1129" s="6" t="str">
        <f>+_xlfn.IFS(MONTH(Tabla1[[#This Row],[MES]])&lt;=3,"Q1",MONTH(Tabla1[[#This Row],[MES]])&lt;=6,"Q2",MONTH(Tabla1[[#This Row],[MES]])&lt;=9,"Q3",TRUE,"Q4")</f>
        <v>Q1</v>
      </c>
      <c r="AN1129" t="str">
        <f>+IFERROR(VLOOKUP(Tabla1[[#This Row],[CUENTA]],CTAS[],2,0),"OTROS")</f>
        <v>OTROS</v>
      </c>
      <c r="AP1129" t="str">
        <f>+IFERROR(VLOOKUP(Tabla1[[#This Row],[EMPLEADO]],IS[],3,0),"OTROS")</f>
        <v>OTROS</v>
      </c>
      <c r="AQ1129" t="str">
        <f>+IFERROR(VLOOKUP(Tabla1[[#This Row],[EMPLEADO]],IS[[NÓMINA]:[INGENIERO]],2,0),"OTROS")</f>
        <v>OTROS</v>
      </c>
    </row>
    <row r="1130" spans="1:43" x14ac:dyDescent="0.25">
      <c r="A1130" t="s">
        <v>36</v>
      </c>
      <c r="B1130">
        <v>1</v>
      </c>
      <c r="C1130" t="s">
        <v>2311</v>
      </c>
      <c r="D1130" t="s">
        <v>38</v>
      </c>
      <c r="E1130" t="s">
        <v>2312</v>
      </c>
      <c r="F1130" t="s">
        <v>2313</v>
      </c>
      <c r="G1130" s="17" t="s">
        <v>2314</v>
      </c>
      <c r="H1130" t="s">
        <v>58</v>
      </c>
      <c r="I1130" t="s">
        <v>43</v>
      </c>
      <c r="J1130" t="s">
        <v>8</v>
      </c>
      <c r="K1130" t="s">
        <v>117</v>
      </c>
      <c r="L1130" t="s">
        <v>2315</v>
      </c>
      <c r="M1130" t="s">
        <v>2316</v>
      </c>
      <c r="N1130">
        <v>0</v>
      </c>
      <c r="O1130" t="s">
        <v>47</v>
      </c>
      <c r="P1130">
        <v>76</v>
      </c>
      <c r="Q1130" t="s">
        <v>48</v>
      </c>
      <c r="R1130" t="s">
        <v>49</v>
      </c>
      <c r="S1130" t="s">
        <v>50</v>
      </c>
      <c r="T1130" t="s">
        <v>51</v>
      </c>
      <c r="U1130" t="s">
        <v>52</v>
      </c>
      <c r="V1130">
        <v>1.05</v>
      </c>
      <c r="W1130" s="1">
        <v>750.75000000000011</v>
      </c>
      <c r="X1130">
        <v>1</v>
      </c>
      <c r="Y1130">
        <v>2.15</v>
      </c>
      <c r="Z1130">
        <v>5</v>
      </c>
      <c r="AA1130">
        <v>0.43</v>
      </c>
      <c r="AB1130" s="2">
        <v>0</v>
      </c>
      <c r="AC1130" s="1">
        <v>0</v>
      </c>
      <c r="AD1130" s="7">
        <v>43489</v>
      </c>
      <c r="AE1130" s="7">
        <v>43489</v>
      </c>
      <c r="AF1130">
        <v>0</v>
      </c>
      <c r="AG1130" t="s">
        <v>53</v>
      </c>
      <c r="AH1130" s="2">
        <v>0</v>
      </c>
      <c r="AI1130" s="1">
        <v>0</v>
      </c>
      <c r="AJ1130" s="1">
        <v>0</v>
      </c>
      <c r="AK1130" s="6" t="str">
        <f>+IF(Tabla1[[#This Row],[REQUEST_TY]]="SR MANTENIMIENTO CORRECTIVO", "EMERGENCIA", "OTROS")</f>
        <v>EMERGENCIA</v>
      </c>
      <c r="AL1130" s="6" t="str">
        <f>+_xlfn.IFS(Tabla1[[#This Row],[Veces obj]]&lt;=1,"0-1",Tabla1[[#This Row],[Veces obj]]&lt;=2,"1-2",Tabla1[[#This Row],[Veces obj]]&lt;=3,"2-3",TRUE,"&gt;3")</f>
        <v>0-1</v>
      </c>
      <c r="AM1130" s="6" t="str">
        <f>+_xlfn.IFS(MONTH(Tabla1[[#This Row],[MES]])&lt;=3,"Q1",MONTH(Tabla1[[#This Row],[MES]])&lt;=6,"Q2",MONTH(Tabla1[[#This Row],[MES]])&lt;=9,"Q3",TRUE,"Q4")</f>
        <v>Q1</v>
      </c>
      <c r="AN1130" t="str">
        <f>+IFERROR(VLOOKUP(Tabla1[[#This Row],[CUENTA]],CTAS[],2,0),"OTROS")</f>
        <v>OTROS</v>
      </c>
      <c r="AP1130" t="str">
        <f>+IFERROR(VLOOKUP(Tabla1[[#This Row],[EMPLEADO]],IS[],3,0),"OTROS")</f>
        <v>OTROS</v>
      </c>
      <c r="AQ1130" t="str">
        <f>+IFERROR(VLOOKUP(Tabla1[[#This Row],[EMPLEADO]],IS[[NÓMINA]:[INGENIERO]],2,0),"OTROS")</f>
        <v>OTROS</v>
      </c>
    </row>
    <row r="1131" spans="1:43" x14ac:dyDescent="0.25">
      <c r="A1131" t="s">
        <v>36</v>
      </c>
      <c r="B1131">
        <v>1</v>
      </c>
      <c r="C1131" t="s">
        <v>2776</v>
      </c>
      <c r="D1131" t="s">
        <v>38</v>
      </c>
      <c r="E1131" t="s">
        <v>1077</v>
      </c>
      <c r="F1131" t="s">
        <v>2777</v>
      </c>
      <c r="G1131" s="17" t="s">
        <v>2778</v>
      </c>
      <c r="H1131" t="s">
        <v>297</v>
      </c>
      <c r="I1131" t="s">
        <v>43</v>
      </c>
      <c r="J1131" t="s">
        <v>8</v>
      </c>
      <c r="K1131" t="s">
        <v>2300</v>
      </c>
      <c r="L1131" t="s">
        <v>2779</v>
      </c>
      <c r="M1131" t="s">
        <v>94</v>
      </c>
      <c r="N1131">
        <v>1</v>
      </c>
      <c r="O1131" t="s">
        <v>47</v>
      </c>
      <c r="P1131">
        <v>98</v>
      </c>
      <c r="Q1131" t="s">
        <v>48</v>
      </c>
      <c r="R1131" t="s">
        <v>63</v>
      </c>
      <c r="S1131" t="s">
        <v>64</v>
      </c>
      <c r="T1131" t="s">
        <v>51</v>
      </c>
      <c r="U1131" t="s">
        <v>96</v>
      </c>
      <c r="V1131">
        <v>1.1000000000000001</v>
      </c>
      <c r="W1131" s="1">
        <v>0</v>
      </c>
      <c r="X1131">
        <v>1</v>
      </c>
      <c r="Y1131">
        <v>2.95</v>
      </c>
      <c r="Z1131">
        <v>5</v>
      </c>
      <c r="AA1131">
        <v>0.59000000000000008</v>
      </c>
      <c r="AB1131" s="2">
        <v>0</v>
      </c>
      <c r="AC1131" s="1">
        <v>0</v>
      </c>
      <c r="AD1131" s="7">
        <v>43487</v>
      </c>
      <c r="AE1131" s="7">
        <v>43487</v>
      </c>
      <c r="AF1131">
        <v>0</v>
      </c>
      <c r="AG1131" t="s">
        <v>53</v>
      </c>
      <c r="AH1131" s="2">
        <v>0</v>
      </c>
      <c r="AI1131" s="1">
        <v>0</v>
      </c>
      <c r="AJ1131" s="1">
        <v>0</v>
      </c>
      <c r="AK1131" s="6" t="str">
        <f>+IF(Tabla1[[#This Row],[REQUEST_TY]]="SR MANTENIMIENTO CORRECTIVO", "EMERGENCIA", "OTROS")</f>
        <v>EMERGENCIA</v>
      </c>
      <c r="AL1131" s="6" t="str">
        <f>+_xlfn.IFS(Tabla1[[#This Row],[Veces obj]]&lt;=1,"0-1",Tabla1[[#This Row],[Veces obj]]&lt;=2,"1-2",Tabla1[[#This Row],[Veces obj]]&lt;=3,"2-3",TRUE,"&gt;3")</f>
        <v>0-1</v>
      </c>
      <c r="AM1131" s="6" t="str">
        <f>+_xlfn.IFS(MONTH(Tabla1[[#This Row],[MES]])&lt;=3,"Q1",MONTH(Tabla1[[#This Row],[MES]])&lt;=6,"Q2",MONTH(Tabla1[[#This Row],[MES]])&lt;=9,"Q3",TRUE,"Q4")</f>
        <v>Q1</v>
      </c>
      <c r="AN1131" t="str">
        <f>+IFERROR(VLOOKUP(Tabla1[[#This Row],[CUENTA]],CTAS[],2,0),"OTROS")</f>
        <v>OTROS</v>
      </c>
      <c r="AO1131">
        <v>1</v>
      </c>
      <c r="AP1131" t="str">
        <f>+IFERROR(VLOOKUP(Tabla1[[#This Row],[EMPLEADO]],IS[],3,0),"OTROS")</f>
        <v>JUAREZ</v>
      </c>
      <c r="AQ1131" t="str">
        <f>+IFERROR(VLOOKUP(Tabla1[[#This Row],[EMPLEADO]],IS[[NÓMINA]:[INGENIERO]],2,0),"OTROS")</f>
        <v>ALFREDO TORRES</v>
      </c>
    </row>
    <row r="1132" spans="1:43" x14ac:dyDescent="0.25">
      <c r="A1132" t="s">
        <v>36</v>
      </c>
      <c r="B1132">
        <v>1</v>
      </c>
      <c r="C1132" t="s">
        <v>3062</v>
      </c>
      <c r="D1132" t="s">
        <v>38</v>
      </c>
      <c r="E1132" t="s">
        <v>147</v>
      </c>
      <c r="F1132" t="s">
        <v>3063</v>
      </c>
      <c r="G1132" s="17" t="s">
        <v>3064</v>
      </c>
      <c r="H1132" t="s">
        <v>297</v>
      </c>
      <c r="I1132" t="s">
        <v>43</v>
      </c>
      <c r="J1132" t="s">
        <v>8</v>
      </c>
      <c r="K1132" t="s">
        <v>151</v>
      </c>
      <c r="L1132" t="s">
        <v>323</v>
      </c>
      <c r="M1132" t="s">
        <v>73</v>
      </c>
      <c r="N1132">
        <v>0</v>
      </c>
      <c r="O1132" t="s">
        <v>47</v>
      </c>
      <c r="P1132">
        <v>57</v>
      </c>
      <c r="Q1132" t="s">
        <v>82</v>
      </c>
      <c r="R1132" t="s">
        <v>153</v>
      </c>
      <c r="S1132" t="s">
        <v>50</v>
      </c>
      <c r="T1132" t="s">
        <v>51</v>
      </c>
      <c r="U1132" t="s">
        <v>120</v>
      </c>
      <c r="V1132">
        <v>0.8</v>
      </c>
      <c r="W1132" s="1">
        <v>572.00000000000011</v>
      </c>
      <c r="X1132">
        <v>1</v>
      </c>
      <c r="Y1132">
        <v>3.75</v>
      </c>
      <c r="Z1132">
        <v>5</v>
      </c>
      <c r="AA1132">
        <v>0.75</v>
      </c>
      <c r="AB1132" s="2">
        <v>0</v>
      </c>
      <c r="AC1132" s="1">
        <v>0</v>
      </c>
      <c r="AD1132" s="7">
        <v>43496</v>
      </c>
      <c r="AE1132" s="7">
        <v>43496</v>
      </c>
      <c r="AF1132">
        <v>0</v>
      </c>
      <c r="AG1132" t="s">
        <v>53</v>
      </c>
      <c r="AH1132" s="2">
        <v>0</v>
      </c>
      <c r="AI1132" s="1">
        <v>0</v>
      </c>
      <c r="AJ1132" s="1">
        <v>0</v>
      </c>
      <c r="AK1132" s="6" t="str">
        <f>+IF(Tabla1[[#This Row],[REQUEST_TY]]="SR MANTENIMIENTO CORRECTIVO", "EMERGENCIA", "OTROS")</f>
        <v>EMERGENCIA</v>
      </c>
      <c r="AL1132" s="6" t="str">
        <f>+_xlfn.IFS(Tabla1[[#This Row],[Veces obj]]&lt;=1,"0-1",Tabla1[[#This Row],[Veces obj]]&lt;=2,"1-2",Tabla1[[#This Row],[Veces obj]]&lt;=3,"2-3",TRUE,"&gt;3")</f>
        <v>0-1</v>
      </c>
      <c r="AM1132" s="6" t="str">
        <f>+_xlfn.IFS(MONTH(Tabla1[[#This Row],[MES]])&lt;=3,"Q1",MONTH(Tabla1[[#This Row],[MES]])&lt;=6,"Q2",MONTH(Tabla1[[#This Row],[MES]])&lt;=9,"Q3",TRUE,"Q4")</f>
        <v>Q1</v>
      </c>
      <c r="AN1132" t="str">
        <f>+IFERROR(VLOOKUP(Tabla1[[#This Row],[CUENTA]],CTAS[],2,0),"OTROS")</f>
        <v>HONEYWELL</v>
      </c>
      <c r="AO1132">
        <v>1</v>
      </c>
      <c r="AP1132" t="str">
        <f>+IFERROR(VLOOKUP(Tabla1[[#This Row],[EMPLEADO]],IS[],3,0),"OTROS")</f>
        <v>JUAREZ</v>
      </c>
      <c r="AQ1132" t="str">
        <f>+IFERROR(VLOOKUP(Tabla1[[#This Row],[EMPLEADO]],IS[[NÓMINA]:[INGENIERO]],2,0),"OTROS")</f>
        <v>ALFREDO TORRES</v>
      </c>
    </row>
    <row r="1133" spans="1:43" x14ac:dyDescent="0.25">
      <c r="A1133" t="s">
        <v>36</v>
      </c>
      <c r="B1133">
        <v>1</v>
      </c>
      <c r="C1133" t="s">
        <v>2322</v>
      </c>
      <c r="D1133" t="s">
        <v>38</v>
      </c>
      <c r="E1133" t="s">
        <v>39</v>
      </c>
      <c r="F1133" t="s">
        <v>2323</v>
      </c>
      <c r="G1133" s="17" t="s">
        <v>2324</v>
      </c>
      <c r="H1133" t="s">
        <v>1052</v>
      </c>
      <c r="I1133" t="s">
        <v>43</v>
      </c>
      <c r="J1133" t="s">
        <v>8</v>
      </c>
      <c r="K1133" t="s">
        <v>117</v>
      </c>
      <c r="L1133" t="s">
        <v>2325</v>
      </c>
      <c r="M1133" t="s">
        <v>222</v>
      </c>
      <c r="N1133">
        <v>0</v>
      </c>
      <c r="O1133" t="s">
        <v>47</v>
      </c>
      <c r="P1133">
        <v>104</v>
      </c>
      <c r="Q1133" t="s">
        <v>48</v>
      </c>
      <c r="R1133" t="s">
        <v>49</v>
      </c>
      <c r="S1133" t="s">
        <v>50</v>
      </c>
      <c r="T1133" t="s">
        <v>51</v>
      </c>
      <c r="U1133" t="s">
        <v>52</v>
      </c>
      <c r="V1133">
        <v>1.05</v>
      </c>
      <c r="W1133" s="1">
        <v>750.75000000000011</v>
      </c>
      <c r="X1133">
        <v>1</v>
      </c>
      <c r="Y1133">
        <v>2.17</v>
      </c>
      <c r="Z1133">
        <v>5</v>
      </c>
      <c r="AA1133">
        <v>0.434</v>
      </c>
      <c r="AB1133" s="2">
        <v>0</v>
      </c>
      <c r="AC1133" s="1">
        <v>0</v>
      </c>
      <c r="AD1133" s="7">
        <v>43481</v>
      </c>
      <c r="AE1133" s="7">
        <v>43482</v>
      </c>
      <c r="AF1133">
        <v>1</v>
      </c>
      <c r="AG1133" t="s">
        <v>53</v>
      </c>
      <c r="AH1133" s="2">
        <v>0</v>
      </c>
      <c r="AI1133" s="1">
        <v>0</v>
      </c>
      <c r="AJ1133" s="1">
        <v>0</v>
      </c>
      <c r="AK1133" s="6" t="str">
        <f>+IF(Tabla1[[#This Row],[REQUEST_TY]]="SR MANTENIMIENTO CORRECTIVO", "EMERGENCIA", "OTROS")</f>
        <v>EMERGENCIA</v>
      </c>
      <c r="AL1133" s="6" t="str">
        <f>+_xlfn.IFS(Tabla1[[#This Row],[Veces obj]]&lt;=1,"0-1",Tabla1[[#This Row],[Veces obj]]&lt;=2,"1-2",Tabla1[[#This Row],[Veces obj]]&lt;=3,"2-3",TRUE,"&gt;3")</f>
        <v>0-1</v>
      </c>
      <c r="AM1133" s="6" t="str">
        <f>+_xlfn.IFS(MONTH(Tabla1[[#This Row],[MES]])&lt;=3,"Q1",MONTH(Tabla1[[#This Row],[MES]])&lt;=6,"Q2",MONTH(Tabla1[[#This Row],[MES]])&lt;=9,"Q3",TRUE,"Q4")</f>
        <v>Q1</v>
      </c>
      <c r="AN1133" t="str">
        <f>+IFERROR(VLOOKUP(Tabla1[[#This Row],[CUENTA]],CTAS[],2,0),"OTROS")</f>
        <v>OTROS</v>
      </c>
      <c r="AP1133" t="str">
        <f>+IFERROR(VLOOKUP(Tabla1[[#This Row],[EMPLEADO]],IS[],3,0),"OTROS")</f>
        <v>OTROS</v>
      </c>
      <c r="AQ1133" t="str">
        <f>+IFERROR(VLOOKUP(Tabla1[[#This Row],[EMPLEADO]],IS[[NÓMINA]:[INGENIERO]],2,0),"OTROS")</f>
        <v>OTROS</v>
      </c>
    </row>
    <row r="1134" spans="1:43" x14ac:dyDescent="0.25">
      <c r="A1134" t="s">
        <v>36</v>
      </c>
      <c r="B1134">
        <v>1</v>
      </c>
      <c r="C1134" t="s">
        <v>2326</v>
      </c>
      <c r="D1134" t="s">
        <v>38</v>
      </c>
      <c r="E1134" t="s">
        <v>98</v>
      </c>
      <c r="F1134" t="s">
        <v>2327</v>
      </c>
      <c r="G1134" s="17" t="s">
        <v>2017</v>
      </c>
      <c r="H1134" t="s">
        <v>384</v>
      </c>
      <c r="I1134" t="s">
        <v>43</v>
      </c>
      <c r="J1134" t="s">
        <v>8</v>
      </c>
      <c r="K1134" t="s">
        <v>102</v>
      </c>
      <c r="L1134" t="s">
        <v>1500</v>
      </c>
      <c r="M1134" t="s">
        <v>1501</v>
      </c>
      <c r="N1134">
        <v>0</v>
      </c>
      <c r="O1134" t="s">
        <v>47</v>
      </c>
      <c r="P1134">
        <v>6</v>
      </c>
      <c r="Q1134" t="s">
        <v>207</v>
      </c>
      <c r="R1134" t="s">
        <v>63</v>
      </c>
      <c r="S1134" t="s">
        <v>64</v>
      </c>
      <c r="T1134" t="s">
        <v>51</v>
      </c>
      <c r="U1134" t="s">
        <v>209</v>
      </c>
      <c r="V1134">
        <v>0</v>
      </c>
      <c r="W1134" s="1">
        <v>0</v>
      </c>
      <c r="X1134">
        <v>1</v>
      </c>
      <c r="Y1134">
        <v>2.17</v>
      </c>
      <c r="Z1134">
        <v>5</v>
      </c>
      <c r="AA1134">
        <v>0.434</v>
      </c>
      <c r="AB1134" s="2">
        <v>0</v>
      </c>
      <c r="AC1134" s="1">
        <v>0</v>
      </c>
      <c r="AD1134" s="7">
        <v>43486</v>
      </c>
      <c r="AE1134" s="7">
        <v>43486</v>
      </c>
      <c r="AF1134">
        <v>0</v>
      </c>
      <c r="AG1134" t="s">
        <v>53</v>
      </c>
      <c r="AH1134" s="2">
        <v>0</v>
      </c>
      <c r="AI1134" s="1">
        <v>0</v>
      </c>
      <c r="AJ1134" s="1">
        <v>0</v>
      </c>
      <c r="AK1134" s="6" t="str">
        <f>+IF(Tabla1[[#This Row],[REQUEST_TY]]="SR MANTENIMIENTO CORRECTIVO", "EMERGENCIA", "OTROS")</f>
        <v>EMERGENCIA</v>
      </c>
      <c r="AL1134" s="6" t="str">
        <f>+_xlfn.IFS(Tabla1[[#This Row],[Veces obj]]&lt;=1,"0-1",Tabla1[[#This Row],[Veces obj]]&lt;=2,"1-2",Tabla1[[#This Row],[Veces obj]]&lt;=3,"2-3",TRUE,"&gt;3")</f>
        <v>0-1</v>
      </c>
      <c r="AM1134" s="6" t="str">
        <f>+_xlfn.IFS(MONTH(Tabla1[[#This Row],[MES]])&lt;=3,"Q1",MONTH(Tabla1[[#This Row],[MES]])&lt;=6,"Q2",MONTH(Tabla1[[#This Row],[MES]])&lt;=9,"Q3",TRUE,"Q4")</f>
        <v>Q1</v>
      </c>
      <c r="AN1134" t="str">
        <f>+IFERROR(VLOOKUP(Tabla1[[#This Row],[CUENTA]],CTAS[],2,0),"OTROS")</f>
        <v>OTROS</v>
      </c>
      <c r="AP1134" t="str">
        <f>+IFERROR(VLOOKUP(Tabla1[[#This Row],[EMPLEADO]],IS[],3,0),"OTROS")</f>
        <v>OTROS</v>
      </c>
      <c r="AQ1134" t="str">
        <f>+IFERROR(VLOOKUP(Tabla1[[#This Row],[EMPLEADO]],IS[[NÓMINA]:[INGENIERO]],2,0),"OTROS")</f>
        <v>OTROS</v>
      </c>
    </row>
    <row r="1135" spans="1:43" x14ac:dyDescent="0.25">
      <c r="A1135" t="s">
        <v>4444</v>
      </c>
      <c r="B1135">
        <v>1</v>
      </c>
      <c r="C1135" t="s">
        <v>5233</v>
      </c>
      <c r="D1135" t="s">
        <v>38</v>
      </c>
      <c r="E1135" t="s">
        <v>1015</v>
      </c>
      <c r="F1135" t="s">
        <v>5234</v>
      </c>
      <c r="G1135" s="17" t="s">
        <v>5235</v>
      </c>
      <c r="H1135" t="s">
        <v>297</v>
      </c>
      <c r="I1135" t="s">
        <v>43</v>
      </c>
      <c r="J1135" t="s">
        <v>8</v>
      </c>
      <c r="K1135" t="s">
        <v>234</v>
      </c>
      <c r="L1135" t="s">
        <v>732</v>
      </c>
      <c r="M1135" t="s">
        <v>94</v>
      </c>
      <c r="N1135">
        <v>0</v>
      </c>
      <c r="O1135" t="s">
        <v>47</v>
      </c>
      <c r="P1135">
        <v>78</v>
      </c>
      <c r="Q1135" t="s">
        <v>48</v>
      </c>
      <c r="R1135" t="s">
        <v>317</v>
      </c>
      <c r="S1135" t="s">
        <v>318</v>
      </c>
      <c r="T1135" t="s">
        <v>51</v>
      </c>
      <c r="U1135" t="s">
        <v>353</v>
      </c>
      <c r="V1135">
        <v>1.1499999999999999</v>
      </c>
      <c r="W1135" s="1">
        <v>1808.95</v>
      </c>
      <c r="X1135">
        <v>1</v>
      </c>
      <c r="Y1135">
        <v>3.6</v>
      </c>
      <c r="Z1135">
        <v>4</v>
      </c>
      <c r="AA1135">
        <v>0.9</v>
      </c>
      <c r="AB1135" s="2">
        <v>0</v>
      </c>
      <c r="AC1135" s="1">
        <v>0</v>
      </c>
      <c r="AD1135" s="7">
        <v>43503</v>
      </c>
      <c r="AE1135" s="7">
        <v>43503</v>
      </c>
      <c r="AF1135">
        <v>0</v>
      </c>
      <c r="AG1135" t="s">
        <v>53</v>
      </c>
      <c r="AH1135" s="2">
        <v>0</v>
      </c>
      <c r="AI1135" s="1">
        <v>0</v>
      </c>
      <c r="AJ1135" s="1">
        <v>0</v>
      </c>
      <c r="AK1135" s="6" t="str">
        <f>+IF(Tabla1[[#This Row],[REQUEST_TY]]="SR MANTENIMIENTO CORRECTIVO", "EMERGENCIA", "OTROS")</f>
        <v>EMERGENCIA</v>
      </c>
      <c r="AL1135" s="6" t="str">
        <f>+_xlfn.IFS(Tabla1[[#This Row],[Veces obj]]&lt;=1,"0-1",Tabla1[[#This Row],[Veces obj]]&lt;=2,"1-2",Tabla1[[#This Row],[Veces obj]]&lt;=3,"2-3",TRUE,"&gt;3")</f>
        <v>0-1</v>
      </c>
      <c r="AM1135" s="6" t="str">
        <f>+_xlfn.IFS(MONTH(Tabla1[[#This Row],[MES]])&lt;=3,"Q1",MONTH(Tabla1[[#This Row],[MES]])&lt;=6,"Q2",MONTH(Tabla1[[#This Row],[MES]])&lt;=9,"Q3",TRUE,"Q4")</f>
        <v>Q1</v>
      </c>
      <c r="AN1135" t="str">
        <f>+IFERROR(VLOOKUP(Tabla1[[#This Row],[CUENTA]],CTAS[],2,0),"OTROS")</f>
        <v>OTROS</v>
      </c>
      <c r="AO1135">
        <v>1</v>
      </c>
      <c r="AP1135" t="str">
        <f>+IFERROR(VLOOKUP(Tabla1[[#This Row],[EMPLEADO]],IS[],3,0),"OTROS")</f>
        <v>JUAREZ</v>
      </c>
      <c r="AQ1135" t="str">
        <f>+IFERROR(VLOOKUP(Tabla1[[#This Row],[EMPLEADO]],IS[[NÓMINA]:[INGENIERO]],2,0),"OTROS")</f>
        <v>ALFREDO TORRES</v>
      </c>
    </row>
    <row r="1136" spans="1:43" x14ac:dyDescent="0.25">
      <c r="A1136" t="s">
        <v>4444</v>
      </c>
      <c r="B1136">
        <v>1</v>
      </c>
      <c r="C1136" t="s">
        <v>5858</v>
      </c>
      <c r="D1136" t="s">
        <v>38</v>
      </c>
      <c r="E1136" t="s">
        <v>373</v>
      </c>
      <c r="F1136" t="s">
        <v>5859</v>
      </c>
      <c r="G1136" s="17" t="s">
        <v>5860</v>
      </c>
      <c r="H1136" t="s">
        <v>409</v>
      </c>
      <c r="I1136" t="s">
        <v>43</v>
      </c>
      <c r="J1136" t="s">
        <v>8</v>
      </c>
      <c r="K1136" t="s">
        <v>102</v>
      </c>
      <c r="L1136" t="s">
        <v>2808</v>
      </c>
      <c r="M1136" t="s">
        <v>2809</v>
      </c>
      <c r="N1136">
        <v>0</v>
      </c>
      <c r="O1136" t="s">
        <v>47</v>
      </c>
      <c r="P1136">
        <v>127</v>
      </c>
      <c r="Q1136" t="s">
        <v>48</v>
      </c>
      <c r="R1136" t="s">
        <v>153</v>
      </c>
      <c r="S1136" t="s">
        <v>50</v>
      </c>
      <c r="T1136" t="s">
        <v>51</v>
      </c>
      <c r="U1136" t="s">
        <v>52</v>
      </c>
      <c r="V1136">
        <v>1.05</v>
      </c>
      <c r="W1136" s="1">
        <v>750.75000000000011</v>
      </c>
      <c r="X1136">
        <v>1</v>
      </c>
      <c r="Y1136">
        <v>2.17</v>
      </c>
      <c r="Z1136">
        <v>5</v>
      </c>
      <c r="AA1136">
        <v>0.434</v>
      </c>
      <c r="AB1136" s="2">
        <v>0</v>
      </c>
      <c r="AC1136" s="1">
        <v>0</v>
      </c>
      <c r="AD1136" s="7">
        <v>43511</v>
      </c>
      <c r="AE1136" s="7">
        <v>43511</v>
      </c>
      <c r="AF1136">
        <v>0</v>
      </c>
      <c r="AG1136" t="s">
        <v>53</v>
      </c>
      <c r="AH1136" s="2">
        <v>0</v>
      </c>
      <c r="AI1136" s="1">
        <v>0</v>
      </c>
      <c r="AJ1136" s="1">
        <v>0</v>
      </c>
      <c r="AK1136" s="6" t="str">
        <f>+IF(Tabla1[[#This Row],[REQUEST_TY]]="SR MANTENIMIENTO CORRECTIVO", "EMERGENCIA", "OTROS")</f>
        <v>EMERGENCIA</v>
      </c>
      <c r="AL1136" s="6" t="str">
        <f>+_xlfn.IFS(Tabla1[[#This Row],[Veces obj]]&lt;=1,"0-1",Tabla1[[#This Row],[Veces obj]]&lt;=2,"1-2",Tabla1[[#This Row],[Veces obj]]&lt;=3,"2-3",TRUE,"&gt;3")</f>
        <v>0-1</v>
      </c>
      <c r="AM1136" s="6" t="str">
        <f>+_xlfn.IFS(MONTH(Tabla1[[#This Row],[MES]])&lt;=3,"Q1",MONTH(Tabla1[[#This Row],[MES]])&lt;=6,"Q2",MONTH(Tabla1[[#This Row],[MES]])&lt;=9,"Q3",TRUE,"Q4")</f>
        <v>Q1</v>
      </c>
      <c r="AN1136" t="str">
        <f>+IFERROR(VLOOKUP(Tabla1[[#This Row],[CUENTA]],CTAS[],2,0),"OTROS")</f>
        <v>OTROS</v>
      </c>
      <c r="AP1136" t="str">
        <f>+IFERROR(VLOOKUP(Tabla1[[#This Row],[EMPLEADO]],IS[],3,0),"OTROS")</f>
        <v>OTROS</v>
      </c>
      <c r="AQ1136" t="str">
        <f>+IFERROR(VLOOKUP(Tabla1[[#This Row],[EMPLEADO]],IS[[NÓMINA]:[INGENIERO]],2,0),"OTROS")</f>
        <v>OTROS</v>
      </c>
    </row>
    <row r="1137" spans="1:43" x14ac:dyDescent="0.25">
      <c r="A1137" t="s">
        <v>36</v>
      </c>
      <c r="B1137">
        <v>1</v>
      </c>
      <c r="C1137" t="s">
        <v>2330</v>
      </c>
      <c r="D1137" t="s">
        <v>38</v>
      </c>
      <c r="E1137" t="s">
        <v>133</v>
      </c>
      <c r="F1137" t="s">
        <v>2331</v>
      </c>
      <c r="G1137" s="17" t="s">
        <v>2332</v>
      </c>
      <c r="H1137" t="s">
        <v>1063</v>
      </c>
      <c r="I1137" t="s">
        <v>43</v>
      </c>
      <c r="J1137" t="s">
        <v>8</v>
      </c>
      <c r="K1137" t="s">
        <v>59</v>
      </c>
      <c r="L1137" t="s">
        <v>2333</v>
      </c>
      <c r="M1137" t="s">
        <v>387</v>
      </c>
      <c r="N1137">
        <v>0</v>
      </c>
      <c r="O1137" t="s">
        <v>47</v>
      </c>
      <c r="P1137">
        <v>57</v>
      </c>
      <c r="Q1137" t="s">
        <v>82</v>
      </c>
      <c r="R1137" t="s">
        <v>138</v>
      </c>
      <c r="S1137" t="s">
        <v>139</v>
      </c>
      <c r="T1137" t="s">
        <v>51</v>
      </c>
      <c r="U1137" t="s">
        <v>140</v>
      </c>
      <c r="V1137">
        <v>1.1000000000000001</v>
      </c>
      <c r="W1137" s="1">
        <v>1730.3000000000004</v>
      </c>
      <c r="X1137">
        <v>1</v>
      </c>
      <c r="Y1137">
        <v>1.74</v>
      </c>
      <c r="Z1137">
        <v>4</v>
      </c>
      <c r="AA1137">
        <v>0.435</v>
      </c>
      <c r="AB1137" s="2">
        <v>0</v>
      </c>
      <c r="AC1137" s="1">
        <v>0</v>
      </c>
      <c r="AD1137" s="7">
        <v>43475</v>
      </c>
      <c r="AE1137" s="7">
        <v>43475</v>
      </c>
      <c r="AF1137">
        <v>0</v>
      </c>
      <c r="AG1137" t="s">
        <v>53</v>
      </c>
      <c r="AH1137" s="2">
        <v>0</v>
      </c>
      <c r="AI1137" s="1">
        <v>0</v>
      </c>
      <c r="AJ1137" s="1">
        <v>0</v>
      </c>
      <c r="AK1137" s="6" t="str">
        <f>+IF(Tabla1[[#This Row],[REQUEST_TY]]="SR MANTENIMIENTO CORRECTIVO", "EMERGENCIA", "OTROS")</f>
        <v>EMERGENCIA</v>
      </c>
      <c r="AL1137" s="6" t="str">
        <f>+_xlfn.IFS(Tabla1[[#This Row],[Veces obj]]&lt;=1,"0-1",Tabla1[[#This Row],[Veces obj]]&lt;=2,"1-2",Tabla1[[#This Row],[Veces obj]]&lt;=3,"2-3",TRUE,"&gt;3")</f>
        <v>0-1</v>
      </c>
      <c r="AM1137" s="6" t="str">
        <f>+_xlfn.IFS(MONTH(Tabla1[[#This Row],[MES]])&lt;=3,"Q1",MONTH(Tabla1[[#This Row],[MES]])&lt;=6,"Q2",MONTH(Tabla1[[#This Row],[MES]])&lt;=9,"Q3",TRUE,"Q4")</f>
        <v>Q1</v>
      </c>
      <c r="AN1137" t="str">
        <f>+IFERROR(VLOOKUP(Tabla1[[#This Row],[CUENTA]],CTAS[],2,0),"OTROS")</f>
        <v>OTROS</v>
      </c>
      <c r="AP1137" t="str">
        <f>+IFERROR(VLOOKUP(Tabla1[[#This Row],[EMPLEADO]],IS[],3,0),"OTROS")</f>
        <v>OTROS</v>
      </c>
      <c r="AQ1137" t="str">
        <f>+IFERROR(VLOOKUP(Tabla1[[#This Row],[EMPLEADO]],IS[[NÓMINA]:[INGENIERO]],2,0),"OTROS")</f>
        <v>OTROS</v>
      </c>
    </row>
    <row r="1138" spans="1:43" x14ac:dyDescent="0.25">
      <c r="A1138" t="s">
        <v>36</v>
      </c>
      <c r="B1138">
        <v>1</v>
      </c>
      <c r="C1138" t="s">
        <v>2334</v>
      </c>
      <c r="D1138" t="s">
        <v>38</v>
      </c>
      <c r="E1138" t="s">
        <v>76</v>
      </c>
      <c r="F1138" t="s">
        <v>2335</v>
      </c>
      <c r="G1138" s="17" t="s">
        <v>2336</v>
      </c>
      <c r="H1138" t="s">
        <v>271</v>
      </c>
      <c r="I1138" t="s">
        <v>43</v>
      </c>
      <c r="J1138" t="s">
        <v>8</v>
      </c>
      <c r="K1138" t="s">
        <v>102</v>
      </c>
      <c r="L1138" t="s">
        <v>2337</v>
      </c>
      <c r="M1138" t="s">
        <v>1028</v>
      </c>
      <c r="N1138">
        <v>0</v>
      </c>
      <c r="O1138" t="s">
        <v>105</v>
      </c>
      <c r="P1138">
        <v>75</v>
      </c>
      <c r="Q1138" t="s">
        <v>48</v>
      </c>
      <c r="R1138" t="s">
        <v>63</v>
      </c>
      <c r="S1138" t="s">
        <v>64</v>
      </c>
      <c r="T1138" t="s">
        <v>51</v>
      </c>
      <c r="U1138" t="s">
        <v>96</v>
      </c>
      <c r="V1138">
        <v>1.1000000000000001</v>
      </c>
      <c r="W1138" s="1">
        <v>720.50000000000011</v>
      </c>
      <c r="X1138">
        <v>1</v>
      </c>
      <c r="Y1138">
        <v>2.1800000000000002</v>
      </c>
      <c r="Z1138">
        <v>5</v>
      </c>
      <c r="AA1138">
        <v>0.43600000000000005</v>
      </c>
      <c r="AB1138" s="2">
        <v>0</v>
      </c>
      <c r="AC1138" s="1">
        <v>0</v>
      </c>
      <c r="AD1138" s="7">
        <v>43474</v>
      </c>
      <c r="AE1138" s="7">
        <v>43475</v>
      </c>
      <c r="AF1138">
        <v>1</v>
      </c>
      <c r="AG1138" t="s">
        <v>53</v>
      </c>
      <c r="AH1138" s="2">
        <v>0</v>
      </c>
      <c r="AI1138" s="1">
        <v>0</v>
      </c>
      <c r="AJ1138" s="1">
        <v>0</v>
      </c>
      <c r="AK1138" s="6" t="str">
        <f>+IF(Tabla1[[#This Row],[REQUEST_TY]]="SR MANTENIMIENTO CORRECTIVO", "EMERGENCIA", "OTROS")</f>
        <v>EMERGENCIA</v>
      </c>
      <c r="AL1138" s="6" t="str">
        <f>+_xlfn.IFS(Tabla1[[#This Row],[Veces obj]]&lt;=1,"0-1",Tabla1[[#This Row],[Veces obj]]&lt;=2,"1-2",Tabla1[[#This Row],[Veces obj]]&lt;=3,"2-3",TRUE,"&gt;3")</f>
        <v>0-1</v>
      </c>
      <c r="AM1138" s="6" t="str">
        <f>+_xlfn.IFS(MONTH(Tabla1[[#This Row],[MES]])&lt;=3,"Q1",MONTH(Tabla1[[#This Row],[MES]])&lt;=6,"Q2",MONTH(Tabla1[[#This Row],[MES]])&lt;=9,"Q3",TRUE,"Q4")</f>
        <v>Q1</v>
      </c>
      <c r="AN1138" t="str">
        <f>+IFERROR(VLOOKUP(Tabla1[[#This Row],[CUENTA]],CTAS[],2,0),"OTROS")</f>
        <v>OTROS</v>
      </c>
      <c r="AP1138" t="str">
        <f>+IFERROR(VLOOKUP(Tabla1[[#This Row],[EMPLEADO]],IS[],3,0),"OTROS")</f>
        <v>OTROS</v>
      </c>
      <c r="AQ1138" t="str">
        <f>+IFERROR(VLOOKUP(Tabla1[[#This Row],[EMPLEADO]],IS[[NÓMINA]:[INGENIERO]],2,0),"OTROS")</f>
        <v>OTROS</v>
      </c>
    </row>
    <row r="1139" spans="1:43" x14ac:dyDescent="0.25">
      <c r="A1139" t="s">
        <v>36</v>
      </c>
      <c r="B1139">
        <v>1</v>
      </c>
      <c r="C1139" t="s">
        <v>2338</v>
      </c>
      <c r="D1139" t="s">
        <v>38</v>
      </c>
      <c r="E1139" t="s">
        <v>636</v>
      </c>
      <c r="F1139" t="s">
        <v>2339</v>
      </c>
      <c r="G1139" s="17" t="s">
        <v>2340</v>
      </c>
      <c r="H1139" t="s">
        <v>740</v>
      </c>
      <c r="I1139" t="s">
        <v>43</v>
      </c>
      <c r="J1139" t="s">
        <v>8</v>
      </c>
      <c r="K1139" t="s">
        <v>741</v>
      </c>
      <c r="L1139" t="s">
        <v>742</v>
      </c>
      <c r="M1139" t="s">
        <v>743</v>
      </c>
      <c r="N1139">
        <v>0</v>
      </c>
      <c r="O1139" t="s">
        <v>47</v>
      </c>
      <c r="P1139">
        <v>55</v>
      </c>
      <c r="Q1139" t="s">
        <v>82</v>
      </c>
      <c r="R1139" t="s">
        <v>153</v>
      </c>
      <c r="S1139" t="s">
        <v>50</v>
      </c>
      <c r="T1139" t="s">
        <v>51</v>
      </c>
      <c r="U1139" t="s">
        <v>120</v>
      </c>
      <c r="V1139">
        <v>0.8</v>
      </c>
      <c r="W1139" s="1">
        <v>572.00000000000011</v>
      </c>
      <c r="X1139">
        <v>1</v>
      </c>
      <c r="Y1139">
        <v>2.1800000000000002</v>
      </c>
      <c r="Z1139">
        <v>5</v>
      </c>
      <c r="AA1139">
        <v>0.43600000000000005</v>
      </c>
      <c r="AB1139" s="2">
        <v>0</v>
      </c>
      <c r="AC1139" s="1">
        <v>0</v>
      </c>
      <c r="AD1139" s="7">
        <v>43494</v>
      </c>
      <c r="AE1139" s="7">
        <v>43494</v>
      </c>
      <c r="AF1139">
        <v>0</v>
      </c>
      <c r="AG1139" t="s">
        <v>53</v>
      </c>
      <c r="AH1139" s="2">
        <v>0</v>
      </c>
      <c r="AI1139" s="1">
        <v>0</v>
      </c>
      <c r="AJ1139" s="1">
        <v>0</v>
      </c>
      <c r="AK1139" s="6" t="str">
        <f>+IF(Tabla1[[#This Row],[REQUEST_TY]]="SR MANTENIMIENTO CORRECTIVO", "EMERGENCIA", "OTROS")</f>
        <v>EMERGENCIA</v>
      </c>
      <c r="AL1139" s="6" t="str">
        <f>+_xlfn.IFS(Tabla1[[#This Row],[Veces obj]]&lt;=1,"0-1",Tabla1[[#This Row],[Veces obj]]&lt;=2,"1-2",Tabla1[[#This Row],[Veces obj]]&lt;=3,"2-3",TRUE,"&gt;3")</f>
        <v>0-1</v>
      </c>
      <c r="AM1139" s="6" t="str">
        <f>+_xlfn.IFS(MONTH(Tabla1[[#This Row],[MES]])&lt;=3,"Q1",MONTH(Tabla1[[#This Row],[MES]])&lt;=6,"Q2",MONTH(Tabla1[[#This Row],[MES]])&lt;=9,"Q3",TRUE,"Q4")</f>
        <v>Q1</v>
      </c>
      <c r="AN1139" t="str">
        <f>+IFERROR(VLOOKUP(Tabla1[[#This Row],[CUENTA]],CTAS[],2,0),"OTROS")</f>
        <v>OTROS</v>
      </c>
      <c r="AP1139" t="str">
        <f>+IFERROR(VLOOKUP(Tabla1[[#This Row],[EMPLEADO]],IS[],3,0),"OTROS")</f>
        <v>OTROS</v>
      </c>
      <c r="AQ1139" t="str">
        <f>+IFERROR(VLOOKUP(Tabla1[[#This Row],[EMPLEADO]],IS[[NÓMINA]:[INGENIERO]],2,0),"OTROS")</f>
        <v>OTROS</v>
      </c>
    </row>
    <row r="1140" spans="1:43" x14ac:dyDescent="0.25">
      <c r="A1140" t="s">
        <v>4444</v>
      </c>
      <c r="B1140">
        <v>1</v>
      </c>
      <c r="C1140" t="s">
        <v>5827</v>
      </c>
      <c r="D1140" t="s">
        <v>38</v>
      </c>
      <c r="E1140" t="s">
        <v>55</v>
      </c>
      <c r="F1140" t="s">
        <v>5828</v>
      </c>
      <c r="G1140" s="17" t="s">
        <v>5829</v>
      </c>
      <c r="H1140" t="s">
        <v>101</v>
      </c>
      <c r="I1140" t="s">
        <v>43</v>
      </c>
      <c r="J1140" t="s">
        <v>8</v>
      </c>
      <c r="K1140" t="s">
        <v>5819</v>
      </c>
      <c r="L1140" t="s">
        <v>5830</v>
      </c>
      <c r="M1140" t="s">
        <v>1028</v>
      </c>
      <c r="N1140">
        <v>0</v>
      </c>
      <c r="O1140" t="s">
        <v>105</v>
      </c>
      <c r="P1140">
        <v>424</v>
      </c>
      <c r="Q1140" t="s">
        <v>48</v>
      </c>
      <c r="R1140" t="s">
        <v>63</v>
      </c>
      <c r="S1140" t="s">
        <v>64</v>
      </c>
      <c r="T1140" t="s">
        <v>51</v>
      </c>
      <c r="U1140" t="s">
        <v>96</v>
      </c>
      <c r="V1140">
        <v>1.1000000000000001</v>
      </c>
      <c r="W1140" s="1">
        <v>720.50000000000011</v>
      </c>
      <c r="X1140">
        <v>1</v>
      </c>
      <c r="Y1140">
        <v>2.1800000000000002</v>
      </c>
      <c r="Z1140">
        <v>5</v>
      </c>
      <c r="AA1140">
        <v>0.43600000000000005</v>
      </c>
      <c r="AB1140" s="2">
        <v>0</v>
      </c>
      <c r="AC1140" s="1">
        <v>0</v>
      </c>
      <c r="AD1140" s="7">
        <v>43508</v>
      </c>
      <c r="AE1140" s="7">
        <v>43509</v>
      </c>
      <c r="AF1140">
        <v>1</v>
      </c>
      <c r="AG1140" t="s">
        <v>53</v>
      </c>
      <c r="AH1140" s="2">
        <v>0</v>
      </c>
      <c r="AI1140" s="1">
        <v>0</v>
      </c>
      <c r="AJ1140" s="1">
        <v>0</v>
      </c>
      <c r="AK1140" s="6" t="str">
        <f>+IF(Tabla1[[#This Row],[REQUEST_TY]]="SR MANTENIMIENTO CORRECTIVO", "EMERGENCIA", "OTROS")</f>
        <v>EMERGENCIA</v>
      </c>
      <c r="AL1140" s="6" t="str">
        <f>+_xlfn.IFS(Tabla1[[#This Row],[Veces obj]]&lt;=1,"0-1",Tabla1[[#This Row],[Veces obj]]&lt;=2,"1-2",Tabla1[[#This Row],[Veces obj]]&lt;=3,"2-3",TRUE,"&gt;3")</f>
        <v>0-1</v>
      </c>
      <c r="AM1140" s="6" t="str">
        <f>+_xlfn.IFS(MONTH(Tabla1[[#This Row],[MES]])&lt;=3,"Q1",MONTH(Tabla1[[#This Row],[MES]])&lt;=6,"Q2",MONTH(Tabla1[[#This Row],[MES]])&lt;=9,"Q3",TRUE,"Q4")</f>
        <v>Q1</v>
      </c>
      <c r="AN1140" t="str">
        <f>+IFERROR(VLOOKUP(Tabla1[[#This Row],[CUENTA]],CTAS[],2,0),"OTROS")</f>
        <v>OTROS</v>
      </c>
      <c r="AP1140" t="str">
        <f>+IFERROR(VLOOKUP(Tabla1[[#This Row],[EMPLEADO]],IS[],3,0),"OTROS")</f>
        <v>OTROS</v>
      </c>
      <c r="AQ1140" t="str">
        <f>+IFERROR(VLOOKUP(Tabla1[[#This Row],[EMPLEADO]],IS[[NÓMINA]:[INGENIERO]],2,0),"OTROS")</f>
        <v>OTROS</v>
      </c>
    </row>
    <row r="1141" spans="1:43" x14ac:dyDescent="0.25">
      <c r="A1141" t="s">
        <v>36</v>
      </c>
      <c r="B1141">
        <v>1</v>
      </c>
      <c r="C1141" t="s">
        <v>2341</v>
      </c>
      <c r="D1141" t="s">
        <v>38</v>
      </c>
      <c r="E1141" t="s">
        <v>39</v>
      </c>
      <c r="F1141" t="s">
        <v>2342</v>
      </c>
      <c r="G1141" s="17" t="s">
        <v>2343</v>
      </c>
      <c r="H1141" t="s">
        <v>740</v>
      </c>
      <c r="I1141" t="s">
        <v>43</v>
      </c>
      <c r="J1141" t="s">
        <v>8</v>
      </c>
      <c r="K1141" t="s">
        <v>338</v>
      </c>
      <c r="L1141" t="s">
        <v>2344</v>
      </c>
      <c r="M1141" t="s">
        <v>1238</v>
      </c>
      <c r="N1141">
        <v>0</v>
      </c>
      <c r="O1141" t="s">
        <v>47</v>
      </c>
      <c r="P1141">
        <v>2596</v>
      </c>
      <c r="Q1141" t="s">
        <v>48</v>
      </c>
      <c r="R1141" t="s">
        <v>49</v>
      </c>
      <c r="S1141" t="s">
        <v>50</v>
      </c>
      <c r="T1141" t="s">
        <v>51</v>
      </c>
      <c r="U1141" t="s">
        <v>52</v>
      </c>
      <c r="V1141">
        <v>1.05</v>
      </c>
      <c r="W1141" s="1">
        <v>750.75000000000011</v>
      </c>
      <c r="X1141">
        <v>1</v>
      </c>
      <c r="Y1141">
        <v>2.2000000000000002</v>
      </c>
      <c r="Z1141">
        <v>5</v>
      </c>
      <c r="AA1141">
        <v>0.44000000000000006</v>
      </c>
      <c r="AB1141" s="2">
        <v>0</v>
      </c>
      <c r="AC1141" s="1">
        <v>0</v>
      </c>
      <c r="AD1141" s="7">
        <v>43475</v>
      </c>
      <c r="AE1141" s="7">
        <v>43475</v>
      </c>
      <c r="AF1141">
        <v>0</v>
      </c>
      <c r="AG1141" t="s">
        <v>53</v>
      </c>
      <c r="AH1141" s="2">
        <v>0</v>
      </c>
      <c r="AI1141" s="1">
        <v>0</v>
      </c>
      <c r="AJ1141" s="1">
        <v>0</v>
      </c>
      <c r="AK1141" s="6" t="str">
        <f>+IF(Tabla1[[#This Row],[REQUEST_TY]]="SR MANTENIMIENTO CORRECTIVO", "EMERGENCIA", "OTROS")</f>
        <v>EMERGENCIA</v>
      </c>
      <c r="AL1141" s="6" t="str">
        <f>+_xlfn.IFS(Tabla1[[#This Row],[Veces obj]]&lt;=1,"0-1",Tabla1[[#This Row],[Veces obj]]&lt;=2,"1-2",Tabla1[[#This Row],[Veces obj]]&lt;=3,"2-3",TRUE,"&gt;3")</f>
        <v>0-1</v>
      </c>
      <c r="AM1141" s="6" t="str">
        <f>+_xlfn.IFS(MONTH(Tabla1[[#This Row],[MES]])&lt;=3,"Q1",MONTH(Tabla1[[#This Row],[MES]])&lt;=6,"Q2",MONTH(Tabla1[[#This Row],[MES]])&lt;=9,"Q3",TRUE,"Q4")</f>
        <v>Q1</v>
      </c>
      <c r="AN1141" t="str">
        <f>+IFERROR(VLOOKUP(Tabla1[[#This Row],[CUENTA]],CTAS[],2,0),"OTROS")</f>
        <v>OTROS</v>
      </c>
      <c r="AP1141" t="str">
        <f>+IFERROR(VLOOKUP(Tabla1[[#This Row],[EMPLEADO]],IS[],3,0),"OTROS")</f>
        <v>OTROS</v>
      </c>
      <c r="AQ1141" t="str">
        <f>+IFERROR(VLOOKUP(Tabla1[[#This Row],[EMPLEADO]],IS[[NÓMINA]:[INGENIERO]],2,0),"OTROS")</f>
        <v>OTROS</v>
      </c>
    </row>
    <row r="1142" spans="1:43" x14ac:dyDescent="0.25">
      <c r="A1142" t="s">
        <v>36</v>
      </c>
      <c r="B1142">
        <v>1</v>
      </c>
      <c r="C1142" t="s">
        <v>3819</v>
      </c>
      <c r="D1142" t="s">
        <v>3370</v>
      </c>
      <c r="E1142" t="s">
        <v>3742</v>
      </c>
      <c r="F1142" t="s">
        <v>3820</v>
      </c>
      <c r="G1142" s="17" t="s">
        <v>3821</v>
      </c>
      <c r="H1142" t="s">
        <v>297</v>
      </c>
      <c r="I1142" t="s">
        <v>43</v>
      </c>
      <c r="J1142" t="s">
        <v>8</v>
      </c>
      <c r="K1142" t="s">
        <v>3745</v>
      </c>
      <c r="L1142" t="s">
        <v>3822</v>
      </c>
      <c r="M1142" t="s">
        <v>73</v>
      </c>
      <c r="N1142">
        <v>0</v>
      </c>
      <c r="O1142" t="s">
        <v>47</v>
      </c>
      <c r="P1142" t="s">
        <v>822</v>
      </c>
      <c r="Q1142" t="s">
        <v>48</v>
      </c>
      <c r="R1142" t="s">
        <v>49</v>
      </c>
      <c r="S1142" t="s">
        <v>50</v>
      </c>
      <c r="T1142" t="s">
        <v>51</v>
      </c>
      <c r="U1142" t="s">
        <v>52</v>
      </c>
      <c r="V1142">
        <v>1</v>
      </c>
      <c r="W1142" s="1">
        <v>1072.5000000000002</v>
      </c>
      <c r="X1142">
        <v>0</v>
      </c>
      <c r="Y1142">
        <v>5</v>
      </c>
      <c r="Z1142">
        <v>5</v>
      </c>
      <c r="AA1142">
        <v>1</v>
      </c>
      <c r="AB1142" s="2">
        <v>0</v>
      </c>
      <c r="AC1142" s="1">
        <v>0</v>
      </c>
      <c r="AD1142" s="7">
        <v>43494</v>
      </c>
      <c r="AE1142" s="7">
        <v>43494</v>
      </c>
      <c r="AF1142">
        <v>0</v>
      </c>
      <c r="AG1142" t="s">
        <v>53</v>
      </c>
      <c r="AH1142" s="2">
        <v>0</v>
      </c>
      <c r="AI1142" s="1">
        <v>0</v>
      </c>
      <c r="AJ1142" s="1">
        <v>0</v>
      </c>
      <c r="AK1142" s="6" t="str">
        <f>+IF(Tabla1[[#This Row],[REQUEST_TY]]="SR MANTENIMIENTO CORRECTIVO", "EMERGENCIA", "OTROS")</f>
        <v>OTROS</v>
      </c>
      <c r="AL1142" s="6" t="str">
        <f>+_xlfn.IFS(Tabla1[[#This Row],[Veces obj]]&lt;=1,"0-1",Tabla1[[#This Row],[Veces obj]]&lt;=2,"1-2",Tabla1[[#This Row],[Veces obj]]&lt;=3,"2-3",TRUE,"&gt;3")</f>
        <v>0-1</v>
      </c>
      <c r="AM1142" s="6" t="str">
        <f>+_xlfn.IFS(MONTH(Tabla1[[#This Row],[MES]])&lt;=3,"Q1",MONTH(Tabla1[[#This Row],[MES]])&lt;=6,"Q2",MONTH(Tabla1[[#This Row],[MES]])&lt;=9,"Q3",TRUE,"Q4")</f>
        <v>Q1</v>
      </c>
      <c r="AN1142" t="str">
        <f>+IFERROR(VLOOKUP(Tabla1[[#This Row],[CUENTA]],CTAS[],2,0),"OTROS")</f>
        <v>OTROS</v>
      </c>
      <c r="AO1142">
        <v>1</v>
      </c>
      <c r="AP1142" t="str">
        <f>+IFERROR(VLOOKUP(Tabla1[[#This Row],[EMPLEADO]],IS[],3,0),"OTROS")</f>
        <v>JUAREZ</v>
      </c>
      <c r="AQ1142" t="str">
        <f>+IFERROR(VLOOKUP(Tabla1[[#This Row],[EMPLEADO]],IS[[NÓMINA]:[INGENIERO]],2,0),"OTROS")</f>
        <v>ALFREDO TORRES</v>
      </c>
    </row>
    <row r="1143" spans="1:43" x14ac:dyDescent="0.25">
      <c r="A1143" t="s">
        <v>4444</v>
      </c>
      <c r="B1143">
        <v>1</v>
      </c>
      <c r="C1143" t="s">
        <v>7050</v>
      </c>
      <c r="D1143" t="s">
        <v>38</v>
      </c>
      <c r="E1143" t="s">
        <v>275</v>
      </c>
      <c r="F1143" t="s">
        <v>7051</v>
      </c>
      <c r="G1143" s="17" t="s">
        <v>7052</v>
      </c>
      <c r="H1143" t="s">
        <v>568</v>
      </c>
      <c r="I1143" t="s">
        <v>43</v>
      </c>
      <c r="J1143" t="s">
        <v>8</v>
      </c>
      <c r="K1143" t="s">
        <v>71</v>
      </c>
      <c r="L1143" t="s">
        <v>569</v>
      </c>
      <c r="M1143" t="s">
        <v>570</v>
      </c>
      <c r="N1143">
        <v>0</v>
      </c>
      <c r="O1143" t="s">
        <v>47</v>
      </c>
      <c r="P1143">
        <v>112</v>
      </c>
      <c r="Q1143" t="s">
        <v>48</v>
      </c>
      <c r="R1143" t="s">
        <v>95</v>
      </c>
      <c r="S1143" t="s">
        <v>64</v>
      </c>
      <c r="T1143" t="s">
        <v>51</v>
      </c>
      <c r="U1143" t="s">
        <v>96</v>
      </c>
      <c r="V1143">
        <v>1.1000000000000001</v>
      </c>
      <c r="W1143" s="1">
        <v>1501.5000000000002</v>
      </c>
      <c r="X1143">
        <v>1</v>
      </c>
      <c r="Y1143">
        <v>2.2000000000000002</v>
      </c>
      <c r="Z1143">
        <v>5</v>
      </c>
      <c r="AA1143">
        <v>0.44000000000000006</v>
      </c>
      <c r="AB1143" s="2">
        <v>0</v>
      </c>
      <c r="AC1143" s="1">
        <v>0</v>
      </c>
      <c r="AD1143" s="7">
        <v>43521</v>
      </c>
      <c r="AE1143" s="7">
        <v>43521</v>
      </c>
      <c r="AF1143">
        <v>0</v>
      </c>
      <c r="AG1143" t="s">
        <v>53</v>
      </c>
      <c r="AH1143" s="2">
        <v>0</v>
      </c>
      <c r="AI1143" s="1">
        <v>0</v>
      </c>
      <c r="AJ1143" s="1">
        <v>0</v>
      </c>
      <c r="AK1143" s="6" t="str">
        <f>+IF(Tabla1[[#This Row],[REQUEST_TY]]="SR MANTENIMIENTO CORRECTIVO", "EMERGENCIA", "OTROS")</f>
        <v>EMERGENCIA</v>
      </c>
      <c r="AL1143" s="6" t="str">
        <f>+_xlfn.IFS(Tabla1[[#This Row],[Veces obj]]&lt;=1,"0-1",Tabla1[[#This Row],[Veces obj]]&lt;=2,"1-2",Tabla1[[#This Row],[Veces obj]]&lt;=3,"2-3",TRUE,"&gt;3")</f>
        <v>0-1</v>
      </c>
      <c r="AM1143" s="6" t="str">
        <f>+_xlfn.IFS(MONTH(Tabla1[[#This Row],[MES]])&lt;=3,"Q1",MONTH(Tabla1[[#This Row],[MES]])&lt;=6,"Q2",MONTH(Tabla1[[#This Row],[MES]])&lt;=9,"Q3",TRUE,"Q4")</f>
        <v>Q1</v>
      </c>
      <c r="AN1143" t="str">
        <f>+IFERROR(VLOOKUP(Tabla1[[#This Row],[CUENTA]],CTAS[],2,0),"OTROS")</f>
        <v>OTROS</v>
      </c>
      <c r="AP1143" t="str">
        <f>+IFERROR(VLOOKUP(Tabla1[[#This Row],[EMPLEADO]],IS[],3,0),"OTROS")</f>
        <v>OTROS</v>
      </c>
      <c r="AQ1143" t="str">
        <f>+IFERROR(VLOOKUP(Tabla1[[#This Row],[EMPLEADO]],IS[[NÓMINA]:[INGENIERO]],2,0),"OTROS")</f>
        <v>OTROS</v>
      </c>
    </row>
    <row r="1144" spans="1:43" x14ac:dyDescent="0.25">
      <c r="A1144" t="s">
        <v>36</v>
      </c>
      <c r="B1144">
        <v>1</v>
      </c>
      <c r="C1144" t="s">
        <v>2345</v>
      </c>
      <c r="D1144" t="s">
        <v>38</v>
      </c>
      <c r="E1144" t="s">
        <v>394</v>
      </c>
      <c r="F1144" t="s">
        <v>2346</v>
      </c>
      <c r="G1144" s="17" t="s">
        <v>396</v>
      </c>
      <c r="H1144" t="s">
        <v>1063</v>
      </c>
      <c r="I1144" t="s">
        <v>43</v>
      </c>
      <c r="J1144" t="s">
        <v>8</v>
      </c>
      <c r="K1144" t="s">
        <v>385</v>
      </c>
      <c r="L1144" t="s">
        <v>397</v>
      </c>
      <c r="M1144" t="s">
        <v>387</v>
      </c>
      <c r="N1144">
        <v>0</v>
      </c>
      <c r="O1144" t="s">
        <v>47</v>
      </c>
      <c r="P1144">
        <v>4</v>
      </c>
      <c r="Q1144" t="s">
        <v>207</v>
      </c>
      <c r="R1144" t="s">
        <v>63</v>
      </c>
      <c r="S1144" t="s">
        <v>64</v>
      </c>
      <c r="T1144" t="s">
        <v>51</v>
      </c>
      <c r="U1144" t="s">
        <v>209</v>
      </c>
      <c r="V1144">
        <v>0</v>
      </c>
      <c r="W1144" s="1">
        <v>0</v>
      </c>
      <c r="X1144">
        <v>1</v>
      </c>
      <c r="Y1144">
        <v>2.21</v>
      </c>
      <c r="Z1144">
        <v>5</v>
      </c>
      <c r="AA1144">
        <v>0.442</v>
      </c>
      <c r="AB1144" s="2">
        <v>0</v>
      </c>
      <c r="AC1144" s="1">
        <v>0</v>
      </c>
      <c r="AD1144" s="7">
        <v>43472</v>
      </c>
      <c r="AE1144" s="7">
        <v>43472</v>
      </c>
      <c r="AF1144">
        <v>0</v>
      </c>
      <c r="AG1144" t="s">
        <v>53</v>
      </c>
      <c r="AH1144" s="2">
        <v>0</v>
      </c>
      <c r="AI1144" s="1">
        <v>0</v>
      </c>
      <c r="AJ1144" s="1">
        <v>0</v>
      </c>
      <c r="AK1144" s="6" t="str">
        <f>+IF(Tabla1[[#This Row],[REQUEST_TY]]="SR MANTENIMIENTO CORRECTIVO", "EMERGENCIA", "OTROS")</f>
        <v>EMERGENCIA</v>
      </c>
      <c r="AL1144" s="6" t="str">
        <f>+_xlfn.IFS(Tabla1[[#This Row],[Veces obj]]&lt;=1,"0-1",Tabla1[[#This Row],[Veces obj]]&lt;=2,"1-2",Tabla1[[#This Row],[Veces obj]]&lt;=3,"2-3",TRUE,"&gt;3")</f>
        <v>0-1</v>
      </c>
      <c r="AM1144" s="6" t="str">
        <f>+_xlfn.IFS(MONTH(Tabla1[[#This Row],[MES]])&lt;=3,"Q1",MONTH(Tabla1[[#This Row],[MES]])&lt;=6,"Q2",MONTH(Tabla1[[#This Row],[MES]])&lt;=9,"Q3",TRUE,"Q4")</f>
        <v>Q1</v>
      </c>
      <c r="AN1144" t="str">
        <f>+IFERROR(VLOOKUP(Tabla1[[#This Row],[CUENTA]],CTAS[],2,0),"OTROS")</f>
        <v>OTROS</v>
      </c>
      <c r="AP1144" t="str">
        <f>+IFERROR(VLOOKUP(Tabla1[[#This Row],[EMPLEADO]],IS[],3,0),"OTROS")</f>
        <v>OTROS</v>
      </c>
      <c r="AQ1144" t="str">
        <f>+IFERROR(VLOOKUP(Tabla1[[#This Row],[EMPLEADO]],IS[[NÓMINA]:[INGENIERO]],2,0),"OTROS")</f>
        <v>OTROS</v>
      </c>
    </row>
    <row r="1145" spans="1:43" x14ac:dyDescent="0.25">
      <c r="A1145" t="s">
        <v>4444</v>
      </c>
      <c r="B1145">
        <v>1</v>
      </c>
      <c r="C1145" t="s">
        <v>5902</v>
      </c>
      <c r="D1145" t="s">
        <v>38</v>
      </c>
      <c r="E1145" t="s">
        <v>558</v>
      </c>
      <c r="F1145" t="s">
        <v>5903</v>
      </c>
      <c r="G1145" s="17" t="s">
        <v>3465</v>
      </c>
      <c r="H1145" t="s">
        <v>246</v>
      </c>
      <c r="I1145" t="s">
        <v>43</v>
      </c>
      <c r="J1145" t="s">
        <v>8</v>
      </c>
      <c r="K1145" t="s">
        <v>798</v>
      </c>
      <c r="L1145" t="s">
        <v>1509</v>
      </c>
      <c r="M1145" t="s">
        <v>1510</v>
      </c>
      <c r="N1145">
        <v>1</v>
      </c>
      <c r="O1145" t="s">
        <v>105</v>
      </c>
      <c r="P1145">
        <v>91</v>
      </c>
      <c r="Q1145" t="s">
        <v>48</v>
      </c>
      <c r="R1145" t="s">
        <v>95</v>
      </c>
      <c r="S1145" t="s">
        <v>64</v>
      </c>
      <c r="T1145" t="s">
        <v>51</v>
      </c>
      <c r="U1145" t="s">
        <v>96</v>
      </c>
      <c r="V1145">
        <v>1.1000000000000001</v>
      </c>
      <c r="W1145" s="1">
        <v>0</v>
      </c>
      <c r="X1145">
        <v>1</v>
      </c>
      <c r="Y1145">
        <v>2.21</v>
      </c>
      <c r="Z1145">
        <v>5</v>
      </c>
      <c r="AA1145">
        <v>0.442</v>
      </c>
      <c r="AB1145" s="2">
        <v>0</v>
      </c>
      <c r="AC1145" s="1">
        <v>0</v>
      </c>
      <c r="AD1145" s="7">
        <v>43509</v>
      </c>
      <c r="AE1145" s="7">
        <v>43509</v>
      </c>
      <c r="AF1145">
        <v>0</v>
      </c>
      <c r="AG1145" t="s">
        <v>53</v>
      </c>
      <c r="AH1145" s="2">
        <v>0</v>
      </c>
      <c r="AI1145" s="1">
        <v>0</v>
      </c>
      <c r="AJ1145" s="1">
        <v>0</v>
      </c>
      <c r="AK1145" s="6" t="str">
        <f>+IF(Tabla1[[#This Row],[REQUEST_TY]]="SR MANTENIMIENTO CORRECTIVO", "EMERGENCIA", "OTROS")</f>
        <v>EMERGENCIA</v>
      </c>
      <c r="AL1145" s="6" t="str">
        <f>+_xlfn.IFS(Tabla1[[#This Row],[Veces obj]]&lt;=1,"0-1",Tabla1[[#This Row],[Veces obj]]&lt;=2,"1-2",Tabla1[[#This Row],[Veces obj]]&lt;=3,"2-3",TRUE,"&gt;3")</f>
        <v>0-1</v>
      </c>
      <c r="AM1145" s="6" t="str">
        <f>+_xlfn.IFS(MONTH(Tabla1[[#This Row],[MES]])&lt;=3,"Q1",MONTH(Tabla1[[#This Row],[MES]])&lt;=6,"Q2",MONTH(Tabla1[[#This Row],[MES]])&lt;=9,"Q3",TRUE,"Q4")</f>
        <v>Q1</v>
      </c>
      <c r="AN1145" t="str">
        <f>+IFERROR(VLOOKUP(Tabla1[[#This Row],[CUENTA]],CTAS[],2,0),"OTROS")</f>
        <v>OTROS</v>
      </c>
      <c r="AP1145" t="str">
        <f>+IFERROR(VLOOKUP(Tabla1[[#This Row],[EMPLEADO]],IS[],3,0),"OTROS")</f>
        <v>OTROS</v>
      </c>
      <c r="AQ1145" t="str">
        <f>+IFERROR(VLOOKUP(Tabla1[[#This Row],[EMPLEADO]],IS[[NÓMINA]:[INGENIERO]],2,0),"OTROS")</f>
        <v>OTROS</v>
      </c>
    </row>
    <row r="1146" spans="1:43" x14ac:dyDescent="0.25">
      <c r="A1146" t="s">
        <v>36</v>
      </c>
      <c r="B1146">
        <v>1</v>
      </c>
      <c r="C1146" t="s">
        <v>2347</v>
      </c>
      <c r="D1146" t="s">
        <v>38</v>
      </c>
      <c r="E1146" t="s">
        <v>133</v>
      </c>
      <c r="F1146" t="s">
        <v>2348</v>
      </c>
      <c r="G1146" s="17" t="s">
        <v>2349</v>
      </c>
      <c r="H1146" t="s">
        <v>740</v>
      </c>
      <c r="I1146" t="s">
        <v>43</v>
      </c>
      <c r="J1146" t="s">
        <v>8</v>
      </c>
      <c r="K1146" t="s">
        <v>59</v>
      </c>
      <c r="L1146" t="s">
        <v>1149</v>
      </c>
      <c r="M1146" t="s">
        <v>1150</v>
      </c>
      <c r="N1146">
        <v>0</v>
      </c>
      <c r="O1146" t="s">
        <v>47</v>
      </c>
      <c r="P1146">
        <v>59</v>
      </c>
      <c r="Q1146" t="s">
        <v>82</v>
      </c>
      <c r="R1146" t="s">
        <v>138</v>
      </c>
      <c r="S1146" t="s">
        <v>139</v>
      </c>
      <c r="T1146" t="s">
        <v>51</v>
      </c>
      <c r="U1146" t="s">
        <v>140</v>
      </c>
      <c r="V1146">
        <v>1.1000000000000001</v>
      </c>
      <c r="W1146" s="1">
        <v>1730.3000000000004</v>
      </c>
      <c r="X1146">
        <v>1</v>
      </c>
      <c r="Y1146">
        <v>1.77</v>
      </c>
      <c r="Z1146">
        <v>4</v>
      </c>
      <c r="AA1146">
        <v>0.4425</v>
      </c>
      <c r="AB1146" s="2">
        <v>0</v>
      </c>
      <c r="AC1146" s="1">
        <v>0</v>
      </c>
      <c r="AD1146" s="7">
        <v>43482</v>
      </c>
      <c r="AE1146" s="7">
        <v>43482</v>
      </c>
      <c r="AF1146">
        <v>0</v>
      </c>
      <c r="AG1146" t="s">
        <v>53</v>
      </c>
      <c r="AH1146" s="2">
        <v>0</v>
      </c>
      <c r="AI1146" s="1">
        <v>0</v>
      </c>
      <c r="AJ1146" s="1">
        <v>0</v>
      </c>
      <c r="AK1146" s="6" t="str">
        <f>+IF(Tabla1[[#This Row],[REQUEST_TY]]="SR MANTENIMIENTO CORRECTIVO", "EMERGENCIA", "OTROS")</f>
        <v>EMERGENCIA</v>
      </c>
      <c r="AL1146" s="6" t="str">
        <f>+_xlfn.IFS(Tabla1[[#This Row],[Veces obj]]&lt;=1,"0-1",Tabla1[[#This Row],[Veces obj]]&lt;=2,"1-2",Tabla1[[#This Row],[Veces obj]]&lt;=3,"2-3",TRUE,"&gt;3")</f>
        <v>0-1</v>
      </c>
      <c r="AM1146" s="6" t="str">
        <f>+_xlfn.IFS(MONTH(Tabla1[[#This Row],[MES]])&lt;=3,"Q1",MONTH(Tabla1[[#This Row],[MES]])&lt;=6,"Q2",MONTH(Tabla1[[#This Row],[MES]])&lt;=9,"Q3",TRUE,"Q4")</f>
        <v>Q1</v>
      </c>
      <c r="AN1146" t="str">
        <f>+IFERROR(VLOOKUP(Tabla1[[#This Row],[CUENTA]],CTAS[],2,0),"OTROS")</f>
        <v>OTROS</v>
      </c>
      <c r="AP1146" t="str">
        <f>+IFERROR(VLOOKUP(Tabla1[[#This Row],[EMPLEADO]],IS[],3,0),"OTROS")</f>
        <v>OTROS</v>
      </c>
      <c r="AQ1146" t="str">
        <f>+IFERROR(VLOOKUP(Tabla1[[#This Row],[EMPLEADO]],IS[[NÓMINA]:[INGENIERO]],2,0),"OTROS")</f>
        <v>OTROS</v>
      </c>
    </row>
    <row r="1147" spans="1:43" x14ac:dyDescent="0.25">
      <c r="A1147" t="s">
        <v>36</v>
      </c>
      <c r="B1147">
        <v>1</v>
      </c>
      <c r="C1147" t="s">
        <v>2350</v>
      </c>
      <c r="D1147" t="s">
        <v>38</v>
      </c>
      <c r="E1147" t="s">
        <v>300</v>
      </c>
      <c r="F1147" t="s">
        <v>2351</v>
      </c>
      <c r="G1147" s="17" t="s">
        <v>2352</v>
      </c>
      <c r="H1147" t="s">
        <v>136</v>
      </c>
      <c r="I1147" t="s">
        <v>43</v>
      </c>
      <c r="J1147" t="s">
        <v>8</v>
      </c>
      <c r="K1147" t="s">
        <v>102</v>
      </c>
      <c r="L1147" t="s">
        <v>1621</v>
      </c>
      <c r="M1147" t="s">
        <v>736</v>
      </c>
      <c r="N1147">
        <v>0</v>
      </c>
      <c r="O1147" t="s">
        <v>47</v>
      </c>
      <c r="P1147">
        <v>9</v>
      </c>
      <c r="Q1147" t="s">
        <v>194</v>
      </c>
      <c r="R1147" t="s">
        <v>223</v>
      </c>
      <c r="S1147" t="s">
        <v>139</v>
      </c>
      <c r="T1147" t="s">
        <v>51</v>
      </c>
      <c r="U1147" t="s">
        <v>224</v>
      </c>
      <c r="V1147">
        <v>0.8</v>
      </c>
      <c r="W1147" s="1">
        <v>1258.4000000000003</v>
      </c>
      <c r="X1147">
        <v>1</v>
      </c>
      <c r="Y1147">
        <v>1.77</v>
      </c>
      <c r="Z1147">
        <v>4</v>
      </c>
      <c r="AA1147">
        <v>0.4425</v>
      </c>
      <c r="AB1147" s="2">
        <v>0</v>
      </c>
      <c r="AC1147" s="1">
        <v>0</v>
      </c>
      <c r="AD1147" s="7">
        <v>43483</v>
      </c>
      <c r="AE1147" s="7">
        <v>43483</v>
      </c>
      <c r="AF1147">
        <v>0</v>
      </c>
      <c r="AG1147" t="s">
        <v>53</v>
      </c>
      <c r="AH1147" s="2">
        <v>0</v>
      </c>
      <c r="AI1147" s="1">
        <v>0</v>
      </c>
      <c r="AJ1147" s="1">
        <v>0</v>
      </c>
      <c r="AK1147" s="6" t="str">
        <f>+IF(Tabla1[[#This Row],[REQUEST_TY]]="SR MANTENIMIENTO CORRECTIVO", "EMERGENCIA", "OTROS")</f>
        <v>EMERGENCIA</v>
      </c>
      <c r="AL1147" s="6" t="str">
        <f>+_xlfn.IFS(Tabla1[[#This Row],[Veces obj]]&lt;=1,"0-1",Tabla1[[#This Row],[Veces obj]]&lt;=2,"1-2",Tabla1[[#This Row],[Veces obj]]&lt;=3,"2-3",TRUE,"&gt;3")</f>
        <v>0-1</v>
      </c>
      <c r="AM1147" s="6" t="str">
        <f>+_xlfn.IFS(MONTH(Tabla1[[#This Row],[MES]])&lt;=3,"Q1",MONTH(Tabla1[[#This Row],[MES]])&lt;=6,"Q2",MONTH(Tabla1[[#This Row],[MES]])&lt;=9,"Q3",TRUE,"Q4")</f>
        <v>Q1</v>
      </c>
      <c r="AN1147" t="str">
        <f>+IFERROR(VLOOKUP(Tabla1[[#This Row],[CUENTA]],CTAS[],2,0),"OTROS")</f>
        <v>OTROS</v>
      </c>
      <c r="AP1147" t="str">
        <f>+IFERROR(VLOOKUP(Tabla1[[#This Row],[EMPLEADO]],IS[],3,0),"OTROS")</f>
        <v>OTROS</v>
      </c>
      <c r="AQ1147" t="str">
        <f>+IFERROR(VLOOKUP(Tabla1[[#This Row],[EMPLEADO]],IS[[NÓMINA]:[INGENIERO]],2,0),"OTROS")</f>
        <v>OTROS</v>
      </c>
    </row>
    <row r="1148" spans="1:43" x14ac:dyDescent="0.25">
      <c r="A1148" t="s">
        <v>4444</v>
      </c>
      <c r="B1148">
        <v>1</v>
      </c>
      <c r="C1148" t="s">
        <v>6474</v>
      </c>
      <c r="D1148" t="s">
        <v>38</v>
      </c>
      <c r="E1148" t="s">
        <v>217</v>
      </c>
      <c r="F1148" t="s">
        <v>6475</v>
      </c>
      <c r="G1148" s="17" t="s">
        <v>2698</v>
      </c>
      <c r="H1148" t="s">
        <v>58</v>
      </c>
      <c r="I1148" t="s">
        <v>43</v>
      </c>
      <c r="J1148" t="s">
        <v>8</v>
      </c>
      <c r="K1148" t="s">
        <v>59</v>
      </c>
      <c r="L1148" t="s">
        <v>1164</v>
      </c>
      <c r="M1148" t="s">
        <v>222</v>
      </c>
      <c r="N1148">
        <v>0</v>
      </c>
      <c r="O1148" t="s">
        <v>47</v>
      </c>
      <c r="P1148">
        <v>28</v>
      </c>
      <c r="Q1148" t="s">
        <v>62</v>
      </c>
      <c r="R1148" t="s">
        <v>223</v>
      </c>
      <c r="S1148" t="s">
        <v>139</v>
      </c>
      <c r="T1148" t="s">
        <v>51</v>
      </c>
      <c r="U1148" t="s">
        <v>262</v>
      </c>
      <c r="V1148">
        <v>1.05</v>
      </c>
      <c r="W1148" s="1">
        <v>1651.6500000000003</v>
      </c>
      <c r="X1148">
        <v>1</v>
      </c>
      <c r="Y1148">
        <v>1.77</v>
      </c>
      <c r="Z1148">
        <v>4</v>
      </c>
      <c r="AA1148">
        <v>0.4425</v>
      </c>
      <c r="AB1148" s="2">
        <v>0</v>
      </c>
      <c r="AC1148" s="1">
        <v>0</v>
      </c>
      <c r="AD1148" s="7">
        <v>43515</v>
      </c>
      <c r="AE1148" s="7">
        <v>43515</v>
      </c>
      <c r="AF1148">
        <v>0</v>
      </c>
      <c r="AG1148" t="s">
        <v>53</v>
      </c>
      <c r="AH1148" s="2">
        <v>0</v>
      </c>
      <c r="AI1148" s="1">
        <v>0</v>
      </c>
      <c r="AJ1148" s="1">
        <v>0</v>
      </c>
      <c r="AK1148" s="6" t="str">
        <f>+IF(Tabla1[[#This Row],[REQUEST_TY]]="SR MANTENIMIENTO CORRECTIVO", "EMERGENCIA", "OTROS")</f>
        <v>EMERGENCIA</v>
      </c>
      <c r="AL1148" s="6" t="str">
        <f>+_xlfn.IFS(Tabla1[[#This Row],[Veces obj]]&lt;=1,"0-1",Tabla1[[#This Row],[Veces obj]]&lt;=2,"1-2",Tabla1[[#This Row],[Veces obj]]&lt;=3,"2-3",TRUE,"&gt;3")</f>
        <v>0-1</v>
      </c>
      <c r="AM1148" s="6" t="str">
        <f>+_xlfn.IFS(MONTH(Tabla1[[#This Row],[MES]])&lt;=3,"Q1",MONTH(Tabla1[[#This Row],[MES]])&lt;=6,"Q2",MONTH(Tabla1[[#This Row],[MES]])&lt;=9,"Q3",TRUE,"Q4")</f>
        <v>Q1</v>
      </c>
      <c r="AN1148" t="str">
        <f>+IFERROR(VLOOKUP(Tabla1[[#This Row],[CUENTA]],CTAS[],2,0),"OTROS")</f>
        <v>OTROS</v>
      </c>
      <c r="AP1148" t="str">
        <f>+IFERROR(VLOOKUP(Tabla1[[#This Row],[EMPLEADO]],IS[],3,0),"OTROS")</f>
        <v>OTROS</v>
      </c>
      <c r="AQ1148" t="str">
        <f>+IFERROR(VLOOKUP(Tabla1[[#This Row],[EMPLEADO]],IS[[NÓMINA]:[INGENIERO]],2,0),"OTROS")</f>
        <v>OTROS</v>
      </c>
    </row>
    <row r="1149" spans="1:43" x14ac:dyDescent="0.25">
      <c r="A1149" t="s">
        <v>4444</v>
      </c>
      <c r="B1149">
        <v>1</v>
      </c>
      <c r="C1149" t="s">
        <v>6745</v>
      </c>
      <c r="D1149" t="s">
        <v>38</v>
      </c>
      <c r="E1149" t="s">
        <v>133</v>
      </c>
      <c r="F1149" t="s">
        <v>6746</v>
      </c>
      <c r="G1149" s="17" t="s">
        <v>6747</v>
      </c>
      <c r="H1149" t="s">
        <v>1572</v>
      </c>
      <c r="I1149" t="s">
        <v>43</v>
      </c>
      <c r="J1149" t="s">
        <v>8</v>
      </c>
      <c r="K1149" t="s">
        <v>966</v>
      </c>
      <c r="L1149" t="s">
        <v>1956</v>
      </c>
      <c r="M1149" t="s">
        <v>1957</v>
      </c>
      <c r="N1149">
        <v>0</v>
      </c>
      <c r="O1149" t="s">
        <v>47</v>
      </c>
      <c r="P1149">
        <v>85</v>
      </c>
      <c r="Q1149" t="s">
        <v>48</v>
      </c>
      <c r="R1149" t="s">
        <v>138</v>
      </c>
      <c r="S1149" t="s">
        <v>139</v>
      </c>
      <c r="T1149" t="s">
        <v>51</v>
      </c>
      <c r="U1149" t="s">
        <v>353</v>
      </c>
      <c r="V1149">
        <v>1.1499999999999999</v>
      </c>
      <c r="W1149" s="1">
        <v>1808.95</v>
      </c>
      <c r="X1149">
        <v>1</v>
      </c>
      <c r="Y1149">
        <v>1.77</v>
      </c>
      <c r="Z1149">
        <v>4</v>
      </c>
      <c r="AA1149">
        <v>0.4425</v>
      </c>
      <c r="AB1149" s="2">
        <v>0</v>
      </c>
      <c r="AC1149" s="1">
        <v>0</v>
      </c>
      <c r="AD1149" s="7">
        <v>43516</v>
      </c>
      <c r="AE1149" s="7">
        <v>43517</v>
      </c>
      <c r="AF1149">
        <v>1</v>
      </c>
      <c r="AG1149" t="s">
        <v>53</v>
      </c>
      <c r="AH1149" s="2">
        <v>0</v>
      </c>
      <c r="AI1149" s="1">
        <v>0</v>
      </c>
      <c r="AJ1149" s="1">
        <v>0</v>
      </c>
      <c r="AK1149" s="6" t="str">
        <f>+IF(Tabla1[[#This Row],[REQUEST_TY]]="SR MANTENIMIENTO CORRECTIVO", "EMERGENCIA", "OTROS")</f>
        <v>EMERGENCIA</v>
      </c>
      <c r="AL1149" s="6" t="str">
        <f>+_xlfn.IFS(Tabla1[[#This Row],[Veces obj]]&lt;=1,"0-1",Tabla1[[#This Row],[Veces obj]]&lt;=2,"1-2",Tabla1[[#This Row],[Veces obj]]&lt;=3,"2-3",TRUE,"&gt;3")</f>
        <v>0-1</v>
      </c>
      <c r="AM1149" s="6" t="str">
        <f>+_xlfn.IFS(MONTH(Tabla1[[#This Row],[MES]])&lt;=3,"Q1",MONTH(Tabla1[[#This Row],[MES]])&lt;=6,"Q2",MONTH(Tabla1[[#This Row],[MES]])&lt;=9,"Q3",TRUE,"Q4")</f>
        <v>Q1</v>
      </c>
      <c r="AN1149" t="str">
        <f>+IFERROR(VLOOKUP(Tabla1[[#This Row],[CUENTA]],CTAS[],2,0),"OTROS")</f>
        <v>OTROS</v>
      </c>
      <c r="AP1149" t="str">
        <f>+IFERROR(VLOOKUP(Tabla1[[#This Row],[EMPLEADO]],IS[],3,0),"OTROS")</f>
        <v>OTROS</v>
      </c>
      <c r="AQ1149" t="str">
        <f>+IFERROR(VLOOKUP(Tabla1[[#This Row],[EMPLEADO]],IS[[NÓMINA]:[INGENIERO]],2,0),"OTROS")</f>
        <v>OTROS</v>
      </c>
    </row>
    <row r="1150" spans="1:43" x14ac:dyDescent="0.25">
      <c r="A1150" t="s">
        <v>36</v>
      </c>
      <c r="B1150">
        <v>1</v>
      </c>
      <c r="C1150" t="s">
        <v>2353</v>
      </c>
      <c r="D1150" t="s">
        <v>38</v>
      </c>
      <c r="E1150" t="s">
        <v>76</v>
      </c>
      <c r="F1150" t="s">
        <v>2354</v>
      </c>
      <c r="G1150" s="17" t="s">
        <v>2355</v>
      </c>
      <c r="H1150" t="s">
        <v>101</v>
      </c>
      <c r="I1150" t="s">
        <v>43</v>
      </c>
      <c r="J1150" t="s">
        <v>8</v>
      </c>
      <c r="K1150" t="s">
        <v>102</v>
      </c>
      <c r="L1150" t="s">
        <v>247</v>
      </c>
      <c r="M1150" t="s">
        <v>248</v>
      </c>
      <c r="N1150">
        <v>0</v>
      </c>
      <c r="O1150" t="s">
        <v>105</v>
      </c>
      <c r="P1150">
        <v>50</v>
      </c>
      <c r="Q1150" t="s">
        <v>82</v>
      </c>
      <c r="R1150" t="s">
        <v>63</v>
      </c>
      <c r="S1150" t="s">
        <v>64</v>
      </c>
      <c r="T1150" t="s">
        <v>51</v>
      </c>
      <c r="U1150" t="s">
        <v>83</v>
      </c>
      <c r="V1150">
        <v>1.05</v>
      </c>
      <c r="W1150" s="1">
        <v>687.75</v>
      </c>
      <c r="X1150">
        <v>1</v>
      </c>
      <c r="Y1150">
        <v>2.2200000000000002</v>
      </c>
      <c r="Z1150">
        <v>5</v>
      </c>
      <c r="AA1150">
        <v>0.44400000000000006</v>
      </c>
      <c r="AB1150" s="2">
        <v>0</v>
      </c>
      <c r="AC1150" s="1">
        <v>0</v>
      </c>
      <c r="AD1150" s="7">
        <v>43467</v>
      </c>
      <c r="AE1150" s="7">
        <v>43467</v>
      </c>
      <c r="AF1150">
        <v>0</v>
      </c>
      <c r="AG1150" t="s">
        <v>53</v>
      </c>
      <c r="AH1150" s="2">
        <v>0</v>
      </c>
      <c r="AI1150" s="1">
        <v>0</v>
      </c>
      <c r="AJ1150" s="1">
        <v>0</v>
      </c>
      <c r="AK1150" s="6" t="str">
        <f>+IF(Tabla1[[#This Row],[REQUEST_TY]]="SR MANTENIMIENTO CORRECTIVO", "EMERGENCIA", "OTROS")</f>
        <v>EMERGENCIA</v>
      </c>
      <c r="AL1150" s="6" t="str">
        <f>+_xlfn.IFS(Tabla1[[#This Row],[Veces obj]]&lt;=1,"0-1",Tabla1[[#This Row],[Veces obj]]&lt;=2,"1-2",Tabla1[[#This Row],[Veces obj]]&lt;=3,"2-3",TRUE,"&gt;3")</f>
        <v>0-1</v>
      </c>
      <c r="AM1150" s="6" t="str">
        <f>+_xlfn.IFS(MONTH(Tabla1[[#This Row],[MES]])&lt;=3,"Q1",MONTH(Tabla1[[#This Row],[MES]])&lt;=6,"Q2",MONTH(Tabla1[[#This Row],[MES]])&lt;=9,"Q3",TRUE,"Q4")</f>
        <v>Q1</v>
      </c>
      <c r="AN1150" t="str">
        <f>+IFERROR(VLOOKUP(Tabla1[[#This Row],[CUENTA]],CTAS[],2,0),"OTROS")</f>
        <v>OTROS</v>
      </c>
      <c r="AP1150" t="str">
        <f>+IFERROR(VLOOKUP(Tabla1[[#This Row],[EMPLEADO]],IS[],3,0),"OTROS")</f>
        <v>OTROS</v>
      </c>
      <c r="AQ1150" t="str">
        <f>+IFERROR(VLOOKUP(Tabla1[[#This Row],[EMPLEADO]],IS[[NÓMINA]:[INGENIERO]],2,0),"OTROS")</f>
        <v>OTROS</v>
      </c>
    </row>
    <row r="1151" spans="1:43" x14ac:dyDescent="0.25">
      <c r="A1151" t="s">
        <v>36</v>
      </c>
      <c r="B1151">
        <v>1</v>
      </c>
      <c r="C1151" t="s">
        <v>2356</v>
      </c>
      <c r="D1151" t="s">
        <v>38</v>
      </c>
      <c r="E1151" t="s">
        <v>558</v>
      </c>
      <c r="F1151" t="s">
        <v>2357</v>
      </c>
      <c r="G1151" s="17" t="s">
        <v>2358</v>
      </c>
      <c r="H1151" t="s">
        <v>1572</v>
      </c>
      <c r="I1151" t="s">
        <v>43</v>
      </c>
      <c r="J1151" t="s">
        <v>8</v>
      </c>
      <c r="K1151" t="s">
        <v>966</v>
      </c>
      <c r="L1151" t="s">
        <v>1956</v>
      </c>
      <c r="M1151" t="s">
        <v>1957</v>
      </c>
      <c r="N1151">
        <v>0</v>
      </c>
      <c r="O1151" t="s">
        <v>47</v>
      </c>
      <c r="P1151">
        <v>99</v>
      </c>
      <c r="Q1151" t="s">
        <v>48</v>
      </c>
      <c r="R1151" t="s">
        <v>95</v>
      </c>
      <c r="S1151" t="s">
        <v>64</v>
      </c>
      <c r="T1151" t="s">
        <v>51</v>
      </c>
      <c r="U1151" t="s">
        <v>96</v>
      </c>
      <c r="V1151">
        <v>1.1000000000000001</v>
      </c>
      <c r="W1151" s="1">
        <v>1501.5000000000002</v>
      </c>
      <c r="X1151">
        <v>1</v>
      </c>
      <c r="Y1151">
        <v>2.2200000000000002</v>
      </c>
      <c r="Z1151">
        <v>5</v>
      </c>
      <c r="AA1151">
        <v>0.44400000000000006</v>
      </c>
      <c r="AB1151" s="2">
        <v>0</v>
      </c>
      <c r="AC1151" s="1">
        <v>0</v>
      </c>
      <c r="AD1151" s="7">
        <v>43468</v>
      </c>
      <c r="AE1151" s="7">
        <v>43468</v>
      </c>
      <c r="AF1151">
        <v>0</v>
      </c>
      <c r="AG1151" t="s">
        <v>53</v>
      </c>
      <c r="AH1151" s="2">
        <v>0</v>
      </c>
      <c r="AI1151" s="1">
        <v>0</v>
      </c>
      <c r="AJ1151" s="1">
        <v>0</v>
      </c>
      <c r="AK1151" s="6" t="str">
        <f>+IF(Tabla1[[#This Row],[REQUEST_TY]]="SR MANTENIMIENTO CORRECTIVO", "EMERGENCIA", "OTROS")</f>
        <v>EMERGENCIA</v>
      </c>
      <c r="AL1151" s="6" t="str">
        <f>+_xlfn.IFS(Tabla1[[#This Row],[Veces obj]]&lt;=1,"0-1",Tabla1[[#This Row],[Veces obj]]&lt;=2,"1-2",Tabla1[[#This Row],[Veces obj]]&lt;=3,"2-3",TRUE,"&gt;3")</f>
        <v>0-1</v>
      </c>
      <c r="AM1151" s="6" t="str">
        <f>+_xlfn.IFS(MONTH(Tabla1[[#This Row],[MES]])&lt;=3,"Q1",MONTH(Tabla1[[#This Row],[MES]])&lt;=6,"Q2",MONTH(Tabla1[[#This Row],[MES]])&lt;=9,"Q3",TRUE,"Q4")</f>
        <v>Q1</v>
      </c>
      <c r="AN1151" t="str">
        <f>+IFERROR(VLOOKUP(Tabla1[[#This Row],[CUENTA]],CTAS[],2,0),"OTROS")</f>
        <v>OTROS</v>
      </c>
      <c r="AP1151" t="str">
        <f>+IFERROR(VLOOKUP(Tabla1[[#This Row],[EMPLEADO]],IS[],3,0),"OTROS")</f>
        <v>OTROS</v>
      </c>
      <c r="AQ1151" t="str">
        <f>+IFERROR(VLOOKUP(Tabla1[[#This Row],[EMPLEADO]],IS[[NÓMINA]:[INGENIERO]],2,0),"OTROS")</f>
        <v>OTROS</v>
      </c>
    </row>
    <row r="1152" spans="1:43" x14ac:dyDescent="0.25">
      <c r="A1152" t="s">
        <v>36</v>
      </c>
      <c r="B1152">
        <v>1</v>
      </c>
      <c r="C1152" t="s">
        <v>2359</v>
      </c>
      <c r="D1152" t="s">
        <v>38</v>
      </c>
      <c r="E1152" t="s">
        <v>464</v>
      </c>
      <c r="F1152" t="s">
        <v>2360</v>
      </c>
      <c r="G1152" s="17" t="s">
        <v>1504</v>
      </c>
      <c r="H1152" t="s">
        <v>740</v>
      </c>
      <c r="I1152" t="s">
        <v>43</v>
      </c>
      <c r="J1152" t="s">
        <v>8</v>
      </c>
      <c r="K1152" t="s">
        <v>741</v>
      </c>
      <c r="L1152" t="s">
        <v>1505</v>
      </c>
      <c r="M1152" t="s">
        <v>743</v>
      </c>
      <c r="N1152">
        <v>0</v>
      </c>
      <c r="O1152" t="s">
        <v>47</v>
      </c>
      <c r="P1152">
        <v>29</v>
      </c>
      <c r="Q1152" t="s">
        <v>62</v>
      </c>
      <c r="R1152" t="s">
        <v>242</v>
      </c>
      <c r="S1152" t="s">
        <v>64</v>
      </c>
      <c r="T1152" t="s">
        <v>51</v>
      </c>
      <c r="U1152" t="s">
        <v>65</v>
      </c>
      <c r="V1152">
        <v>0.8</v>
      </c>
      <c r="W1152" s="1">
        <v>1092</v>
      </c>
      <c r="X1152">
        <v>1</v>
      </c>
      <c r="Y1152">
        <v>2.2200000000000002</v>
      </c>
      <c r="Z1152">
        <v>5</v>
      </c>
      <c r="AA1152">
        <v>0.44400000000000006</v>
      </c>
      <c r="AB1152" s="2">
        <v>0</v>
      </c>
      <c r="AC1152" s="1">
        <v>0</v>
      </c>
      <c r="AD1152" s="7">
        <v>43480</v>
      </c>
      <c r="AE1152" s="7">
        <v>43480</v>
      </c>
      <c r="AF1152">
        <v>0</v>
      </c>
      <c r="AG1152" t="s">
        <v>53</v>
      </c>
      <c r="AH1152" s="2">
        <v>0</v>
      </c>
      <c r="AI1152" s="1">
        <v>0</v>
      </c>
      <c r="AJ1152" s="1">
        <v>0</v>
      </c>
      <c r="AK1152" s="6" t="str">
        <f>+IF(Tabla1[[#This Row],[REQUEST_TY]]="SR MANTENIMIENTO CORRECTIVO", "EMERGENCIA", "OTROS")</f>
        <v>EMERGENCIA</v>
      </c>
      <c r="AL1152" s="6" t="str">
        <f>+_xlfn.IFS(Tabla1[[#This Row],[Veces obj]]&lt;=1,"0-1",Tabla1[[#This Row],[Veces obj]]&lt;=2,"1-2",Tabla1[[#This Row],[Veces obj]]&lt;=3,"2-3",TRUE,"&gt;3")</f>
        <v>0-1</v>
      </c>
      <c r="AM1152" s="6" t="str">
        <f>+_xlfn.IFS(MONTH(Tabla1[[#This Row],[MES]])&lt;=3,"Q1",MONTH(Tabla1[[#This Row],[MES]])&lt;=6,"Q2",MONTH(Tabla1[[#This Row],[MES]])&lt;=9,"Q3",TRUE,"Q4")</f>
        <v>Q1</v>
      </c>
      <c r="AN1152" t="str">
        <f>+IFERROR(VLOOKUP(Tabla1[[#This Row],[CUENTA]],CTAS[],2,0),"OTROS")</f>
        <v>OTROS</v>
      </c>
      <c r="AP1152" t="str">
        <f>+IFERROR(VLOOKUP(Tabla1[[#This Row],[EMPLEADO]],IS[],3,0),"OTROS")</f>
        <v>OTROS</v>
      </c>
      <c r="AQ1152" t="str">
        <f>+IFERROR(VLOOKUP(Tabla1[[#This Row],[EMPLEADO]],IS[[NÓMINA]:[INGENIERO]],2,0),"OTROS")</f>
        <v>OTROS</v>
      </c>
    </row>
    <row r="1153" spans="1:43" x14ac:dyDescent="0.25">
      <c r="A1153" t="s">
        <v>36</v>
      </c>
      <c r="B1153">
        <v>1</v>
      </c>
      <c r="C1153" t="s">
        <v>4062</v>
      </c>
      <c r="D1153" t="s">
        <v>38</v>
      </c>
      <c r="E1153" t="s">
        <v>3169</v>
      </c>
      <c r="F1153" t="s">
        <v>4063</v>
      </c>
      <c r="G1153" s="17" t="s">
        <v>4064</v>
      </c>
      <c r="H1153" t="s">
        <v>297</v>
      </c>
      <c r="I1153" t="s">
        <v>43</v>
      </c>
      <c r="J1153" t="s">
        <v>8</v>
      </c>
      <c r="K1153" t="s">
        <v>2300</v>
      </c>
      <c r="L1153" t="s">
        <v>4065</v>
      </c>
      <c r="M1153" t="s">
        <v>94</v>
      </c>
      <c r="N1153">
        <v>1</v>
      </c>
      <c r="O1153" t="s">
        <v>47</v>
      </c>
      <c r="P1153">
        <v>46</v>
      </c>
      <c r="Q1153" t="s">
        <v>82</v>
      </c>
      <c r="R1153" t="s">
        <v>242</v>
      </c>
      <c r="S1153" t="s">
        <v>64</v>
      </c>
      <c r="T1153" t="s">
        <v>51</v>
      </c>
      <c r="U1153" t="s">
        <v>83</v>
      </c>
      <c r="V1153">
        <v>1.05</v>
      </c>
      <c r="W1153" s="1">
        <v>0</v>
      </c>
      <c r="X1153">
        <v>1</v>
      </c>
      <c r="Y1153">
        <v>5.95</v>
      </c>
      <c r="Z1153">
        <v>5</v>
      </c>
      <c r="AA1153">
        <v>1.19</v>
      </c>
      <c r="AB1153" s="2">
        <v>4.7499999999999987E-2</v>
      </c>
      <c r="AC1153" s="1">
        <v>-64.837499999999977</v>
      </c>
      <c r="AD1153" s="7">
        <v>43487</v>
      </c>
      <c r="AE1153" s="7">
        <v>43487</v>
      </c>
      <c r="AF1153">
        <v>0</v>
      </c>
      <c r="AG1153" t="s">
        <v>53</v>
      </c>
      <c r="AH1153" s="2">
        <v>0</v>
      </c>
      <c r="AI1153" s="1">
        <v>0</v>
      </c>
      <c r="AJ1153" s="1">
        <v>0</v>
      </c>
      <c r="AK1153" s="6" t="str">
        <f>+IF(Tabla1[[#This Row],[REQUEST_TY]]="SR MANTENIMIENTO CORRECTIVO", "EMERGENCIA", "OTROS")</f>
        <v>EMERGENCIA</v>
      </c>
      <c r="AL1153" s="6" t="str">
        <f>+_xlfn.IFS(Tabla1[[#This Row],[Veces obj]]&lt;=1,"0-1",Tabla1[[#This Row],[Veces obj]]&lt;=2,"1-2",Tabla1[[#This Row],[Veces obj]]&lt;=3,"2-3",TRUE,"&gt;3")</f>
        <v>1-2</v>
      </c>
      <c r="AM1153" s="6" t="str">
        <f>+_xlfn.IFS(MONTH(Tabla1[[#This Row],[MES]])&lt;=3,"Q1",MONTH(Tabla1[[#This Row],[MES]])&lt;=6,"Q2",MONTH(Tabla1[[#This Row],[MES]])&lt;=9,"Q3",TRUE,"Q4")</f>
        <v>Q1</v>
      </c>
      <c r="AN1153" t="str">
        <f>+IFERROR(VLOOKUP(Tabla1[[#This Row],[CUENTA]],CTAS[],2,0),"OTROS")</f>
        <v>OTROS</v>
      </c>
      <c r="AO1153">
        <v>1</v>
      </c>
      <c r="AP1153" t="str">
        <f>+IFERROR(VLOOKUP(Tabla1[[#This Row],[EMPLEADO]],IS[],3,0),"OTROS")</f>
        <v>JUAREZ</v>
      </c>
      <c r="AQ1153" t="str">
        <f>+IFERROR(VLOOKUP(Tabla1[[#This Row],[EMPLEADO]],IS[[NÓMINA]:[INGENIERO]],2,0),"OTROS")</f>
        <v>ALFREDO TORRES</v>
      </c>
    </row>
    <row r="1154" spans="1:43" x14ac:dyDescent="0.25">
      <c r="A1154" t="s">
        <v>4444</v>
      </c>
      <c r="B1154">
        <v>1</v>
      </c>
      <c r="C1154" t="s">
        <v>6818</v>
      </c>
      <c r="D1154" t="s">
        <v>38</v>
      </c>
      <c r="E1154" t="s">
        <v>426</v>
      </c>
      <c r="F1154" t="s">
        <v>6819</v>
      </c>
      <c r="G1154" s="17" t="s">
        <v>4606</v>
      </c>
      <c r="H1154" t="s">
        <v>297</v>
      </c>
      <c r="I1154" t="s">
        <v>43</v>
      </c>
      <c r="J1154" t="s">
        <v>8</v>
      </c>
      <c r="K1154" t="s">
        <v>151</v>
      </c>
      <c r="L1154" t="s">
        <v>1325</v>
      </c>
      <c r="M1154" t="s">
        <v>94</v>
      </c>
      <c r="N1154">
        <v>0</v>
      </c>
      <c r="O1154" t="s">
        <v>47</v>
      </c>
      <c r="P1154">
        <v>23</v>
      </c>
      <c r="Q1154" t="s">
        <v>62</v>
      </c>
      <c r="R1154" t="s">
        <v>235</v>
      </c>
      <c r="S1154" t="s">
        <v>50</v>
      </c>
      <c r="T1154" t="s">
        <v>51</v>
      </c>
      <c r="U1154" t="s">
        <v>154</v>
      </c>
      <c r="V1154">
        <v>0.6</v>
      </c>
      <c r="W1154" s="1">
        <v>429.00000000000006</v>
      </c>
      <c r="X1154">
        <v>1</v>
      </c>
      <c r="Y1154">
        <v>8.89</v>
      </c>
      <c r="Z1154">
        <v>5</v>
      </c>
      <c r="AA1154">
        <v>1.778</v>
      </c>
      <c r="AB1154" s="2">
        <v>0.19450000000000001</v>
      </c>
      <c r="AC1154" s="1">
        <v>-139.06750000000002</v>
      </c>
      <c r="AD1154" s="7">
        <v>43518</v>
      </c>
      <c r="AE1154" s="7">
        <v>43518</v>
      </c>
      <c r="AF1154">
        <v>0</v>
      </c>
      <c r="AG1154" t="s">
        <v>53</v>
      </c>
      <c r="AH1154" s="2">
        <v>0</v>
      </c>
      <c r="AI1154" s="1">
        <v>0</v>
      </c>
      <c r="AJ1154" s="1">
        <v>0</v>
      </c>
      <c r="AK1154" s="6" t="str">
        <f>+IF(Tabla1[[#This Row],[REQUEST_TY]]="SR MANTENIMIENTO CORRECTIVO", "EMERGENCIA", "OTROS")</f>
        <v>EMERGENCIA</v>
      </c>
      <c r="AL1154" s="6" t="str">
        <f>+_xlfn.IFS(Tabla1[[#This Row],[Veces obj]]&lt;=1,"0-1",Tabla1[[#This Row],[Veces obj]]&lt;=2,"1-2",Tabla1[[#This Row],[Veces obj]]&lt;=3,"2-3",TRUE,"&gt;3")</f>
        <v>1-2</v>
      </c>
      <c r="AM1154" s="6" t="str">
        <f>+_xlfn.IFS(MONTH(Tabla1[[#This Row],[MES]])&lt;=3,"Q1",MONTH(Tabla1[[#This Row],[MES]])&lt;=6,"Q2",MONTH(Tabla1[[#This Row],[MES]])&lt;=9,"Q3",TRUE,"Q4")</f>
        <v>Q1</v>
      </c>
      <c r="AN1154" t="str">
        <f>+IFERROR(VLOOKUP(Tabla1[[#This Row],[CUENTA]],CTAS[],2,0),"OTROS")</f>
        <v>HONEYWELL</v>
      </c>
      <c r="AO1154">
        <v>1</v>
      </c>
      <c r="AP1154" t="str">
        <f>+IFERROR(VLOOKUP(Tabla1[[#This Row],[EMPLEADO]],IS[],3,0),"OTROS")</f>
        <v>JUAREZ</v>
      </c>
      <c r="AQ1154" t="str">
        <f>+IFERROR(VLOOKUP(Tabla1[[#This Row],[EMPLEADO]],IS[[NÓMINA]:[INGENIERO]],2,0),"OTROS")</f>
        <v>ALFREDO TORRES</v>
      </c>
    </row>
    <row r="1155" spans="1:43" x14ac:dyDescent="0.25">
      <c r="A1155" t="s">
        <v>36</v>
      </c>
      <c r="B1155">
        <v>1</v>
      </c>
      <c r="C1155" t="s">
        <v>2369</v>
      </c>
      <c r="D1155" t="s">
        <v>38</v>
      </c>
      <c r="E1155" t="s">
        <v>176</v>
      </c>
      <c r="F1155" t="s">
        <v>1715</v>
      </c>
      <c r="G1155" s="17" t="s">
        <v>2370</v>
      </c>
      <c r="H1155" t="s">
        <v>679</v>
      </c>
      <c r="I1155" t="s">
        <v>43</v>
      </c>
      <c r="J1155" t="s">
        <v>8</v>
      </c>
      <c r="K1155" t="s">
        <v>607</v>
      </c>
      <c r="L1155" t="s">
        <v>2371</v>
      </c>
      <c r="M1155" t="s">
        <v>109</v>
      </c>
      <c r="N1155">
        <v>0</v>
      </c>
      <c r="O1155" t="s">
        <v>47</v>
      </c>
      <c r="P1155">
        <v>162</v>
      </c>
      <c r="Q1155" t="s">
        <v>48</v>
      </c>
      <c r="R1155" t="s">
        <v>49</v>
      </c>
      <c r="S1155" t="s">
        <v>50</v>
      </c>
      <c r="T1155" t="s">
        <v>51</v>
      </c>
      <c r="U1155" t="s">
        <v>52</v>
      </c>
      <c r="V1155">
        <v>1.05</v>
      </c>
      <c r="W1155" s="1">
        <v>750.75000000000011</v>
      </c>
      <c r="X1155">
        <v>1</v>
      </c>
      <c r="Y1155">
        <v>2.23</v>
      </c>
      <c r="Z1155">
        <v>5</v>
      </c>
      <c r="AA1155">
        <v>0.44600000000000001</v>
      </c>
      <c r="AB1155" s="2">
        <v>0</v>
      </c>
      <c r="AC1155" s="1">
        <v>0</v>
      </c>
      <c r="AD1155" s="7">
        <v>43467</v>
      </c>
      <c r="AE1155" s="7">
        <v>43467</v>
      </c>
      <c r="AF1155">
        <v>0</v>
      </c>
      <c r="AG1155" t="s">
        <v>53</v>
      </c>
      <c r="AH1155" s="2">
        <v>0</v>
      </c>
      <c r="AI1155" s="1">
        <v>0</v>
      </c>
      <c r="AJ1155" s="1">
        <v>0</v>
      </c>
      <c r="AK1155" s="6" t="str">
        <f>+IF(Tabla1[[#This Row],[REQUEST_TY]]="SR MANTENIMIENTO CORRECTIVO", "EMERGENCIA", "OTROS")</f>
        <v>EMERGENCIA</v>
      </c>
      <c r="AL1155" s="6" t="str">
        <f>+_xlfn.IFS(Tabla1[[#This Row],[Veces obj]]&lt;=1,"0-1",Tabla1[[#This Row],[Veces obj]]&lt;=2,"1-2",Tabla1[[#This Row],[Veces obj]]&lt;=3,"2-3",TRUE,"&gt;3")</f>
        <v>0-1</v>
      </c>
      <c r="AM1155" s="6" t="str">
        <f>+_xlfn.IFS(MONTH(Tabla1[[#This Row],[MES]])&lt;=3,"Q1",MONTH(Tabla1[[#This Row],[MES]])&lt;=6,"Q2",MONTH(Tabla1[[#This Row],[MES]])&lt;=9,"Q3",TRUE,"Q4")</f>
        <v>Q1</v>
      </c>
      <c r="AN1155" t="str">
        <f>+IFERROR(VLOOKUP(Tabla1[[#This Row],[CUENTA]],CTAS[],2,0),"OTROS")</f>
        <v>OTROS</v>
      </c>
      <c r="AP1155" t="str">
        <f>+IFERROR(VLOOKUP(Tabla1[[#This Row],[EMPLEADO]],IS[],3,0),"OTROS")</f>
        <v>OTROS</v>
      </c>
      <c r="AQ1155" t="str">
        <f>+IFERROR(VLOOKUP(Tabla1[[#This Row],[EMPLEADO]],IS[[NÓMINA]:[INGENIERO]],2,0),"OTROS")</f>
        <v>OTROS</v>
      </c>
    </row>
    <row r="1156" spans="1:43" x14ac:dyDescent="0.25">
      <c r="A1156" t="s">
        <v>36</v>
      </c>
      <c r="B1156">
        <v>1</v>
      </c>
      <c r="C1156" t="s">
        <v>2372</v>
      </c>
      <c r="D1156" t="s">
        <v>38</v>
      </c>
      <c r="E1156" t="s">
        <v>76</v>
      </c>
      <c r="F1156" t="s">
        <v>2373</v>
      </c>
      <c r="G1156" s="17" t="s">
        <v>1611</v>
      </c>
      <c r="H1156" t="s">
        <v>691</v>
      </c>
      <c r="I1156" t="s">
        <v>43</v>
      </c>
      <c r="J1156" t="s">
        <v>8</v>
      </c>
      <c r="K1156" t="s">
        <v>102</v>
      </c>
      <c r="L1156" t="s">
        <v>753</v>
      </c>
      <c r="M1156" t="s">
        <v>215</v>
      </c>
      <c r="N1156">
        <v>0</v>
      </c>
      <c r="O1156" t="s">
        <v>47</v>
      </c>
      <c r="P1156">
        <v>19</v>
      </c>
      <c r="Q1156" t="s">
        <v>62</v>
      </c>
      <c r="R1156" t="s">
        <v>63</v>
      </c>
      <c r="S1156" t="s">
        <v>64</v>
      </c>
      <c r="T1156" t="s">
        <v>51</v>
      </c>
      <c r="U1156" t="s">
        <v>65</v>
      </c>
      <c r="V1156">
        <v>0.8</v>
      </c>
      <c r="W1156" s="1">
        <v>1092</v>
      </c>
      <c r="X1156">
        <v>1</v>
      </c>
      <c r="Y1156">
        <v>2.23</v>
      </c>
      <c r="Z1156">
        <v>5</v>
      </c>
      <c r="AA1156">
        <v>0.44600000000000001</v>
      </c>
      <c r="AB1156" s="2">
        <v>0</v>
      </c>
      <c r="AC1156" s="1">
        <v>0</v>
      </c>
      <c r="AD1156" s="7">
        <v>43473</v>
      </c>
      <c r="AE1156" s="7">
        <v>43473</v>
      </c>
      <c r="AF1156">
        <v>0</v>
      </c>
      <c r="AG1156" t="s">
        <v>53</v>
      </c>
      <c r="AH1156" s="2">
        <v>0</v>
      </c>
      <c r="AI1156" s="1">
        <v>0</v>
      </c>
      <c r="AJ1156" s="1">
        <v>0</v>
      </c>
      <c r="AK1156" s="6" t="str">
        <f>+IF(Tabla1[[#This Row],[REQUEST_TY]]="SR MANTENIMIENTO CORRECTIVO", "EMERGENCIA", "OTROS")</f>
        <v>EMERGENCIA</v>
      </c>
      <c r="AL1156" s="6" t="str">
        <f>+_xlfn.IFS(Tabla1[[#This Row],[Veces obj]]&lt;=1,"0-1",Tabla1[[#This Row],[Veces obj]]&lt;=2,"1-2",Tabla1[[#This Row],[Veces obj]]&lt;=3,"2-3",TRUE,"&gt;3")</f>
        <v>0-1</v>
      </c>
      <c r="AM1156" s="6" t="str">
        <f>+_xlfn.IFS(MONTH(Tabla1[[#This Row],[MES]])&lt;=3,"Q1",MONTH(Tabla1[[#This Row],[MES]])&lt;=6,"Q2",MONTH(Tabla1[[#This Row],[MES]])&lt;=9,"Q3",TRUE,"Q4")</f>
        <v>Q1</v>
      </c>
      <c r="AN1156" t="str">
        <f>+IFERROR(VLOOKUP(Tabla1[[#This Row],[CUENTA]],CTAS[],2,0),"OTROS")</f>
        <v>OTROS</v>
      </c>
      <c r="AP1156" t="str">
        <f>+IFERROR(VLOOKUP(Tabla1[[#This Row],[EMPLEADO]],IS[],3,0),"OTROS")</f>
        <v>OTROS</v>
      </c>
      <c r="AQ1156" t="str">
        <f>+IFERROR(VLOOKUP(Tabla1[[#This Row],[EMPLEADO]],IS[[NÓMINA]:[INGENIERO]],2,0),"OTROS")</f>
        <v>OTROS</v>
      </c>
    </row>
    <row r="1157" spans="1:43" x14ac:dyDescent="0.25">
      <c r="A1157" t="s">
        <v>4444</v>
      </c>
      <c r="B1157">
        <v>1</v>
      </c>
      <c r="C1157" t="s">
        <v>5083</v>
      </c>
      <c r="D1157" t="s">
        <v>38</v>
      </c>
      <c r="E1157" t="s">
        <v>98</v>
      </c>
      <c r="F1157" t="s">
        <v>5084</v>
      </c>
      <c r="G1157" s="17" t="s">
        <v>1586</v>
      </c>
      <c r="H1157" t="s">
        <v>679</v>
      </c>
      <c r="I1157" t="s">
        <v>43</v>
      </c>
      <c r="J1157" t="s">
        <v>8</v>
      </c>
      <c r="K1157" t="s">
        <v>102</v>
      </c>
      <c r="L1157" t="s">
        <v>718</v>
      </c>
      <c r="M1157" t="s">
        <v>46</v>
      </c>
      <c r="N1157">
        <v>0</v>
      </c>
      <c r="O1157" t="s">
        <v>47</v>
      </c>
      <c r="P1157">
        <v>7</v>
      </c>
      <c r="Q1157" t="s">
        <v>194</v>
      </c>
      <c r="R1157" t="s">
        <v>63</v>
      </c>
      <c r="S1157" t="s">
        <v>64</v>
      </c>
      <c r="T1157" t="s">
        <v>51</v>
      </c>
      <c r="U1157" t="s">
        <v>195</v>
      </c>
      <c r="V1157">
        <v>0.6</v>
      </c>
      <c r="W1157" s="1">
        <v>819</v>
      </c>
      <c r="X1157">
        <v>1</v>
      </c>
      <c r="Y1157">
        <v>2.23</v>
      </c>
      <c r="Z1157">
        <v>5</v>
      </c>
      <c r="AA1157">
        <v>0.44600000000000001</v>
      </c>
      <c r="AB1157" s="2">
        <v>0</v>
      </c>
      <c r="AC1157" s="1">
        <v>0</v>
      </c>
      <c r="AD1157" s="7">
        <v>43502</v>
      </c>
      <c r="AE1157" s="7">
        <v>43502</v>
      </c>
      <c r="AF1157">
        <v>0</v>
      </c>
      <c r="AG1157" t="s">
        <v>53</v>
      </c>
      <c r="AH1157" s="2">
        <v>0</v>
      </c>
      <c r="AI1157" s="1">
        <v>0</v>
      </c>
      <c r="AJ1157" s="1">
        <v>0</v>
      </c>
      <c r="AK1157" s="6" t="str">
        <f>+IF(Tabla1[[#This Row],[REQUEST_TY]]="SR MANTENIMIENTO CORRECTIVO", "EMERGENCIA", "OTROS")</f>
        <v>EMERGENCIA</v>
      </c>
      <c r="AL1157" s="6" t="str">
        <f>+_xlfn.IFS(Tabla1[[#This Row],[Veces obj]]&lt;=1,"0-1",Tabla1[[#This Row],[Veces obj]]&lt;=2,"1-2",Tabla1[[#This Row],[Veces obj]]&lt;=3,"2-3",TRUE,"&gt;3")</f>
        <v>0-1</v>
      </c>
      <c r="AM1157" s="6" t="str">
        <f>+_xlfn.IFS(MONTH(Tabla1[[#This Row],[MES]])&lt;=3,"Q1",MONTH(Tabla1[[#This Row],[MES]])&lt;=6,"Q2",MONTH(Tabla1[[#This Row],[MES]])&lt;=9,"Q3",TRUE,"Q4")</f>
        <v>Q1</v>
      </c>
      <c r="AN1157" t="str">
        <f>+IFERROR(VLOOKUP(Tabla1[[#This Row],[CUENTA]],CTAS[],2,0),"OTROS")</f>
        <v>OTROS</v>
      </c>
      <c r="AP1157" t="str">
        <f>+IFERROR(VLOOKUP(Tabla1[[#This Row],[EMPLEADO]],IS[],3,0),"OTROS")</f>
        <v>OTROS</v>
      </c>
      <c r="AQ1157" t="str">
        <f>+IFERROR(VLOOKUP(Tabla1[[#This Row],[EMPLEADO]],IS[[NÓMINA]:[INGENIERO]],2,0),"OTROS")</f>
        <v>OTROS</v>
      </c>
    </row>
    <row r="1158" spans="1:43" x14ac:dyDescent="0.25">
      <c r="A1158" t="s">
        <v>36</v>
      </c>
      <c r="B1158">
        <v>1</v>
      </c>
      <c r="C1158" t="s">
        <v>4427</v>
      </c>
      <c r="D1158" t="s">
        <v>38</v>
      </c>
      <c r="E1158" t="s">
        <v>4235</v>
      </c>
      <c r="F1158" t="s">
        <v>4428</v>
      </c>
      <c r="G1158" s="17" t="s">
        <v>4429</v>
      </c>
      <c r="H1158" t="s">
        <v>297</v>
      </c>
      <c r="I1158" t="s">
        <v>43</v>
      </c>
      <c r="J1158" t="s">
        <v>8</v>
      </c>
      <c r="K1158" t="s">
        <v>2300</v>
      </c>
      <c r="L1158" t="s">
        <v>2301</v>
      </c>
      <c r="M1158" t="s">
        <v>94</v>
      </c>
      <c r="N1158">
        <v>1</v>
      </c>
      <c r="O1158" t="s">
        <v>47</v>
      </c>
      <c r="P1158">
        <v>31</v>
      </c>
      <c r="Q1158" t="s">
        <v>82</v>
      </c>
      <c r="R1158" t="s">
        <v>63</v>
      </c>
      <c r="S1158" t="s">
        <v>64</v>
      </c>
      <c r="T1158" t="s">
        <v>51</v>
      </c>
      <c r="U1158" t="s">
        <v>83</v>
      </c>
      <c r="V1158">
        <v>1.05</v>
      </c>
      <c r="W1158" s="1">
        <v>0</v>
      </c>
      <c r="X1158">
        <v>1</v>
      </c>
      <c r="Y1158">
        <v>19.600000000000001</v>
      </c>
      <c r="Z1158">
        <v>5</v>
      </c>
      <c r="AA1158">
        <v>3.9200000000000004</v>
      </c>
      <c r="AB1158" s="2">
        <v>1</v>
      </c>
      <c r="AC1158" s="1">
        <v>-1365</v>
      </c>
      <c r="AD1158" s="7">
        <v>43474</v>
      </c>
      <c r="AE1158" s="7">
        <v>43475</v>
      </c>
      <c r="AF1158">
        <v>1</v>
      </c>
      <c r="AG1158" t="s">
        <v>53</v>
      </c>
      <c r="AH1158" s="2">
        <v>0</v>
      </c>
      <c r="AI1158" s="1">
        <v>0</v>
      </c>
      <c r="AJ1158" s="1">
        <v>0</v>
      </c>
      <c r="AK1158" s="6" t="str">
        <f>+IF(Tabla1[[#This Row],[REQUEST_TY]]="SR MANTENIMIENTO CORRECTIVO", "EMERGENCIA", "OTROS")</f>
        <v>EMERGENCIA</v>
      </c>
      <c r="AL1158" s="6" t="str">
        <f>+_xlfn.IFS(Tabla1[[#This Row],[Veces obj]]&lt;=1,"0-1",Tabla1[[#This Row],[Veces obj]]&lt;=2,"1-2",Tabla1[[#This Row],[Veces obj]]&lt;=3,"2-3",TRUE,"&gt;3")</f>
        <v>&gt;3</v>
      </c>
      <c r="AM1158" s="6" t="str">
        <f>+_xlfn.IFS(MONTH(Tabla1[[#This Row],[MES]])&lt;=3,"Q1",MONTH(Tabla1[[#This Row],[MES]])&lt;=6,"Q2",MONTH(Tabla1[[#This Row],[MES]])&lt;=9,"Q3",TRUE,"Q4")</f>
        <v>Q1</v>
      </c>
      <c r="AN1158" t="str">
        <f>+IFERROR(VLOOKUP(Tabla1[[#This Row],[CUENTA]],CTAS[],2,0),"OTROS")</f>
        <v>OTROS</v>
      </c>
      <c r="AO1158">
        <v>1</v>
      </c>
      <c r="AP1158" t="str">
        <f>+IFERROR(VLOOKUP(Tabla1[[#This Row],[EMPLEADO]],IS[],3,0),"OTROS")</f>
        <v>JUAREZ</v>
      </c>
      <c r="AQ1158" t="str">
        <f>+IFERROR(VLOOKUP(Tabla1[[#This Row],[EMPLEADO]],IS[[NÓMINA]:[INGENIERO]],2,0),"OTROS")</f>
        <v>ALFREDO TORRES</v>
      </c>
    </row>
    <row r="1159" spans="1:43" x14ac:dyDescent="0.25">
      <c r="A1159" t="s">
        <v>36</v>
      </c>
      <c r="B1159">
        <v>1</v>
      </c>
      <c r="C1159" t="s">
        <v>159</v>
      </c>
      <c r="D1159" t="s">
        <v>38</v>
      </c>
      <c r="E1159" t="s">
        <v>160</v>
      </c>
      <c r="F1159" t="s">
        <v>161</v>
      </c>
      <c r="G1159" s="17" t="s">
        <v>162</v>
      </c>
      <c r="H1159" t="s">
        <v>163</v>
      </c>
      <c r="I1159" t="s">
        <v>43</v>
      </c>
      <c r="J1159" t="s">
        <v>8</v>
      </c>
      <c r="K1159" t="s">
        <v>151</v>
      </c>
      <c r="L1159" t="s">
        <v>164</v>
      </c>
      <c r="M1159" t="s">
        <v>165</v>
      </c>
      <c r="N1159">
        <v>0</v>
      </c>
      <c r="O1159" t="s">
        <v>47</v>
      </c>
      <c r="P1159">
        <v>44</v>
      </c>
      <c r="Q1159" t="s">
        <v>82</v>
      </c>
      <c r="R1159" t="s">
        <v>49</v>
      </c>
      <c r="S1159" t="s">
        <v>50</v>
      </c>
      <c r="T1159" t="s">
        <v>51</v>
      </c>
      <c r="U1159" t="s">
        <v>120</v>
      </c>
      <c r="V1159">
        <v>0.8</v>
      </c>
      <c r="W1159" s="1">
        <v>572.00000000000011</v>
      </c>
      <c r="X1159">
        <v>1</v>
      </c>
      <c r="Y1159">
        <v>0</v>
      </c>
      <c r="Z1159">
        <v>5</v>
      </c>
      <c r="AA1159">
        <v>0</v>
      </c>
      <c r="AB1159" s="2">
        <v>0</v>
      </c>
      <c r="AC1159" s="1">
        <v>0</v>
      </c>
      <c r="AD1159" s="7">
        <v>43473</v>
      </c>
      <c r="AE1159" s="7">
        <v>43473</v>
      </c>
      <c r="AF1159">
        <v>0</v>
      </c>
      <c r="AG1159" t="s">
        <v>53</v>
      </c>
      <c r="AH1159" s="2">
        <v>0</v>
      </c>
      <c r="AI1159" s="1">
        <v>0</v>
      </c>
      <c r="AJ1159" s="1">
        <v>0</v>
      </c>
      <c r="AK1159" s="6" t="str">
        <f>+IF(Tabla1[[#This Row],[REQUEST_TY]]="SR MANTENIMIENTO CORRECTIVO", "EMERGENCIA", "OTROS")</f>
        <v>EMERGENCIA</v>
      </c>
      <c r="AL1159" s="6" t="str">
        <f>+_xlfn.IFS(Tabla1[[#This Row],[Veces obj]]&lt;=1,"0-1",Tabla1[[#This Row],[Veces obj]]&lt;=2,"1-2",Tabla1[[#This Row],[Veces obj]]&lt;=3,"2-3",TRUE,"&gt;3")</f>
        <v>0-1</v>
      </c>
      <c r="AM1159" s="6" t="str">
        <f>+_xlfn.IFS(MONTH(Tabla1[[#This Row],[MES]])&lt;=3,"Q1",MONTH(Tabla1[[#This Row],[MES]])&lt;=6,"Q2",MONTH(Tabla1[[#This Row],[MES]])&lt;=9,"Q3",TRUE,"Q4")</f>
        <v>Q1</v>
      </c>
      <c r="AN1159" t="str">
        <f>+IFERROR(VLOOKUP(Tabla1[[#This Row],[CUENTA]],CTAS[],2,0),"OTROS")</f>
        <v>HONEYWELL</v>
      </c>
      <c r="AO1159">
        <v>1</v>
      </c>
      <c r="AP1159" t="str">
        <f>+IFERROR(VLOOKUP(Tabla1[[#This Row],[EMPLEADO]],IS[],3,0),"OTROS")</f>
        <v>CHIHUAHUA</v>
      </c>
      <c r="AQ1159" t="str">
        <f>+IFERROR(VLOOKUP(Tabla1[[#This Row],[EMPLEADO]],IS[[NÓMINA]:[INGENIERO]],2,0),"OTROS")</f>
        <v>LUIS EDUARDO MUÑOZ</v>
      </c>
    </row>
    <row r="1160" spans="1:43" x14ac:dyDescent="0.25">
      <c r="A1160" t="s">
        <v>4444</v>
      </c>
      <c r="B1160">
        <v>1</v>
      </c>
      <c r="C1160" t="s">
        <v>6607</v>
      </c>
      <c r="D1160" t="s">
        <v>38</v>
      </c>
      <c r="E1160" t="s">
        <v>3400</v>
      </c>
      <c r="F1160" t="s">
        <v>6608</v>
      </c>
      <c r="G1160" s="17" t="s">
        <v>6609</v>
      </c>
      <c r="H1160" t="s">
        <v>484</v>
      </c>
      <c r="I1160" t="s">
        <v>43</v>
      </c>
      <c r="J1160" t="s">
        <v>8</v>
      </c>
      <c r="K1160" t="s">
        <v>2300</v>
      </c>
      <c r="L1160" t="s">
        <v>4065</v>
      </c>
      <c r="M1160" t="s">
        <v>94</v>
      </c>
      <c r="N1160">
        <v>1</v>
      </c>
      <c r="O1160" t="s">
        <v>47</v>
      </c>
      <c r="P1160">
        <v>181</v>
      </c>
      <c r="Q1160" t="s">
        <v>48</v>
      </c>
      <c r="R1160" t="s">
        <v>74</v>
      </c>
      <c r="S1160" t="s">
        <v>50</v>
      </c>
      <c r="T1160" t="s">
        <v>51</v>
      </c>
      <c r="U1160" t="s">
        <v>52</v>
      </c>
      <c r="V1160">
        <v>1.05</v>
      </c>
      <c r="W1160" s="1">
        <v>0</v>
      </c>
      <c r="X1160">
        <v>1</v>
      </c>
      <c r="Y1160">
        <v>2.23</v>
      </c>
      <c r="Z1160">
        <v>5</v>
      </c>
      <c r="AA1160">
        <v>0.44600000000000001</v>
      </c>
      <c r="AB1160" s="2">
        <v>0</v>
      </c>
      <c r="AC1160" s="1">
        <v>0</v>
      </c>
      <c r="AD1160" s="7">
        <v>43515</v>
      </c>
      <c r="AE1160" s="7">
        <v>43516</v>
      </c>
      <c r="AF1160">
        <v>1</v>
      </c>
      <c r="AG1160" t="s">
        <v>53</v>
      </c>
      <c r="AH1160" s="2">
        <v>0</v>
      </c>
      <c r="AI1160" s="1">
        <v>0</v>
      </c>
      <c r="AJ1160" s="1">
        <v>0</v>
      </c>
      <c r="AK1160" s="6" t="str">
        <f>+IF(Tabla1[[#This Row],[REQUEST_TY]]="SR MANTENIMIENTO CORRECTIVO", "EMERGENCIA", "OTROS")</f>
        <v>EMERGENCIA</v>
      </c>
      <c r="AL1160" s="6" t="str">
        <f>+_xlfn.IFS(Tabla1[[#This Row],[Veces obj]]&lt;=1,"0-1",Tabla1[[#This Row],[Veces obj]]&lt;=2,"1-2",Tabla1[[#This Row],[Veces obj]]&lt;=3,"2-3",TRUE,"&gt;3")</f>
        <v>0-1</v>
      </c>
      <c r="AM1160" s="6" t="str">
        <f>+_xlfn.IFS(MONTH(Tabla1[[#This Row],[MES]])&lt;=3,"Q1",MONTH(Tabla1[[#This Row],[MES]])&lt;=6,"Q2",MONTH(Tabla1[[#This Row],[MES]])&lt;=9,"Q3",TRUE,"Q4")</f>
        <v>Q1</v>
      </c>
      <c r="AN1160" t="str">
        <f>+IFERROR(VLOOKUP(Tabla1[[#This Row],[CUENTA]],CTAS[],2,0),"OTROS")</f>
        <v>OTROS</v>
      </c>
      <c r="AP1160" t="str">
        <f>+IFERROR(VLOOKUP(Tabla1[[#This Row],[EMPLEADO]],IS[],3,0),"OTROS")</f>
        <v>OTROS</v>
      </c>
      <c r="AQ1160" t="str">
        <f>+IFERROR(VLOOKUP(Tabla1[[#This Row],[EMPLEADO]],IS[[NÓMINA]:[INGENIERO]],2,0),"OTROS")</f>
        <v>OTROS</v>
      </c>
    </row>
    <row r="1161" spans="1:43" x14ac:dyDescent="0.25">
      <c r="A1161" t="s">
        <v>4444</v>
      </c>
      <c r="B1161">
        <v>1</v>
      </c>
      <c r="C1161" t="s">
        <v>6652</v>
      </c>
      <c r="D1161" t="s">
        <v>38</v>
      </c>
      <c r="E1161" t="s">
        <v>76</v>
      </c>
      <c r="F1161" t="s">
        <v>6653</v>
      </c>
      <c r="G1161" s="17" t="s">
        <v>6654</v>
      </c>
      <c r="H1161" t="s">
        <v>679</v>
      </c>
      <c r="I1161" t="s">
        <v>43</v>
      </c>
      <c r="J1161" t="s">
        <v>8</v>
      </c>
      <c r="K1161" t="s">
        <v>59</v>
      </c>
      <c r="L1161" t="s">
        <v>5585</v>
      </c>
      <c r="M1161" t="s">
        <v>256</v>
      </c>
      <c r="N1161">
        <v>0</v>
      </c>
      <c r="O1161" t="s">
        <v>47</v>
      </c>
      <c r="P1161">
        <v>128</v>
      </c>
      <c r="Q1161" t="s">
        <v>48</v>
      </c>
      <c r="R1161" t="s">
        <v>63</v>
      </c>
      <c r="S1161" t="s">
        <v>64</v>
      </c>
      <c r="T1161" t="s">
        <v>51</v>
      </c>
      <c r="U1161" t="s">
        <v>96</v>
      </c>
      <c r="V1161">
        <v>1.1000000000000001</v>
      </c>
      <c r="W1161" s="1">
        <v>1501.5000000000002</v>
      </c>
      <c r="X1161">
        <v>1</v>
      </c>
      <c r="Y1161">
        <v>2.23</v>
      </c>
      <c r="Z1161">
        <v>5</v>
      </c>
      <c r="AA1161">
        <v>0.44600000000000001</v>
      </c>
      <c r="AB1161" s="2">
        <v>0</v>
      </c>
      <c r="AC1161" s="1">
        <v>0</v>
      </c>
      <c r="AD1161" s="7">
        <v>43516</v>
      </c>
      <c r="AE1161" s="7">
        <v>43516</v>
      </c>
      <c r="AF1161">
        <v>0</v>
      </c>
      <c r="AG1161" t="s">
        <v>53</v>
      </c>
      <c r="AH1161" s="2">
        <v>0</v>
      </c>
      <c r="AI1161" s="1">
        <v>0</v>
      </c>
      <c r="AJ1161" s="1">
        <v>0</v>
      </c>
      <c r="AK1161" s="6" t="str">
        <f>+IF(Tabla1[[#This Row],[REQUEST_TY]]="SR MANTENIMIENTO CORRECTIVO", "EMERGENCIA", "OTROS")</f>
        <v>EMERGENCIA</v>
      </c>
      <c r="AL1161" s="6" t="str">
        <f>+_xlfn.IFS(Tabla1[[#This Row],[Veces obj]]&lt;=1,"0-1",Tabla1[[#This Row],[Veces obj]]&lt;=2,"1-2",Tabla1[[#This Row],[Veces obj]]&lt;=3,"2-3",TRUE,"&gt;3")</f>
        <v>0-1</v>
      </c>
      <c r="AM1161" s="6" t="str">
        <f>+_xlfn.IFS(MONTH(Tabla1[[#This Row],[MES]])&lt;=3,"Q1",MONTH(Tabla1[[#This Row],[MES]])&lt;=6,"Q2",MONTH(Tabla1[[#This Row],[MES]])&lt;=9,"Q3",TRUE,"Q4")</f>
        <v>Q1</v>
      </c>
      <c r="AN1161" t="str">
        <f>+IFERROR(VLOOKUP(Tabla1[[#This Row],[CUENTA]],CTAS[],2,0),"OTROS")</f>
        <v>OTROS</v>
      </c>
      <c r="AP1161" t="str">
        <f>+IFERROR(VLOOKUP(Tabla1[[#This Row],[EMPLEADO]],IS[],3,0),"OTROS")</f>
        <v>OTROS</v>
      </c>
      <c r="AQ1161" t="str">
        <f>+IFERROR(VLOOKUP(Tabla1[[#This Row],[EMPLEADO]],IS[[NÓMINA]:[INGENIERO]],2,0),"OTROS")</f>
        <v>OTROS</v>
      </c>
    </row>
    <row r="1162" spans="1:43" x14ac:dyDescent="0.25">
      <c r="A1162" t="s">
        <v>4444</v>
      </c>
      <c r="B1162">
        <v>1</v>
      </c>
      <c r="C1162" t="s">
        <v>6741</v>
      </c>
      <c r="D1162" t="s">
        <v>38</v>
      </c>
      <c r="E1162" t="s">
        <v>39</v>
      </c>
      <c r="F1162" t="s">
        <v>6742</v>
      </c>
      <c r="G1162" s="17" t="s">
        <v>1951</v>
      </c>
      <c r="H1162" t="s">
        <v>220</v>
      </c>
      <c r="I1162" t="s">
        <v>43</v>
      </c>
      <c r="J1162" t="s">
        <v>8</v>
      </c>
      <c r="K1162" t="s">
        <v>117</v>
      </c>
      <c r="L1162" t="s">
        <v>1952</v>
      </c>
      <c r="M1162" t="s">
        <v>540</v>
      </c>
      <c r="N1162">
        <v>0</v>
      </c>
      <c r="O1162" t="s">
        <v>47</v>
      </c>
      <c r="P1162">
        <v>19</v>
      </c>
      <c r="Q1162" t="s">
        <v>62</v>
      </c>
      <c r="R1162" t="s">
        <v>49</v>
      </c>
      <c r="S1162" t="s">
        <v>50</v>
      </c>
      <c r="T1162" t="s">
        <v>51</v>
      </c>
      <c r="U1162" t="s">
        <v>154</v>
      </c>
      <c r="V1162">
        <v>0.6</v>
      </c>
      <c r="W1162" s="1">
        <v>429.00000000000006</v>
      </c>
      <c r="X1162">
        <v>1</v>
      </c>
      <c r="Y1162">
        <v>2.23</v>
      </c>
      <c r="Z1162">
        <v>5</v>
      </c>
      <c r="AA1162">
        <v>0.44600000000000001</v>
      </c>
      <c r="AB1162" s="2">
        <v>0</v>
      </c>
      <c r="AC1162" s="1">
        <v>0</v>
      </c>
      <c r="AD1162" s="7">
        <v>43516</v>
      </c>
      <c r="AE1162" s="7">
        <v>43516</v>
      </c>
      <c r="AF1162">
        <v>0</v>
      </c>
      <c r="AG1162" t="s">
        <v>53</v>
      </c>
      <c r="AH1162" s="2">
        <v>0</v>
      </c>
      <c r="AI1162" s="1">
        <v>0</v>
      </c>
      <c r="AJ1162" s="1">
        <v>0</v>
      </c>
      <c r="AK1162" s="6" t="str">
        <f>+IF(Tabla1[[#This Row],[REQUEST_TY]]="SR MANTENIMIENTO CORRECTIVO", "EMERGENCIA", "OTROS")</f>
        <v>EMERGENCIA</v>
      </c>
      <c r="AL1162" s="6" t="str">
        <f>+_xlfn.IFS(Tabla1[[#This Row],[Veces obj]]&lt;=1,"0-1",Tabla1[[#This Row],[Veces obj]]&lt;=2,"1-2",Tabla1[[#This Row],[Veces obj]]&lt;=3,"2-3",TRUE,"&gt;3")</f>
        <v>0-1</v>
      </c>
      <c r="AM1162" s="6" t="str">
        <f>+_xlfn.IFS(MONTH(Tabla1[[#This Row],[MES]])&lt;=3,"Q1",MONTH(Tabla1[[#This Row],[MES]])&lt;=6,"Q2",MONTH(Tabla1[[#This Row],[MES]])&lt;=9,"Q3",TRUE,"Q4")</f>
        <v>Q1</v>
      </c>
      <c r="AN1162" t="str">
        <f>+IFERROR(VLOOKUP(Tabla1[[#This Row],[CUENTA]],CTAS[],2,0),"OTROS")</f>
        <v>OTROS</v>
      </c>
      <c r="AP1162" t="str">
        <f>+IFERROR(VLOOKUP(Tabla1[[#This Row],[EMPLEADO]],IS[],3,0),"OTROS")</f>
        <v>OTROS</v>
      </c>
      <c r="AQ1162" t="str">
        <f>+IFERROR(VLOOKUP(Tabla1[[#This Row],[EMPLEADO]],IS[[NÓMINA]:[INGENIERO]],2,0),"OTROS")</f>
        <v>OTROS</v>
      </c>
    </row>
    <row r="1163" spans="1:43" x14ac:dyDescent="0.25">
      <c r="A1163" t="s">
        <v>36</v>
      </c>
      <c r="B1163">
        <v>1</v>
      </c>
      <c r="C1163" t="s">
        <v>2374</v>
      </c>
      <c r="D1163" t="s">
        <v>38</v>
      </c>
      <c r="E1163" t="s">
        <v>604</v>
      </c>
      <c r="F1163" t="s">
        <v>2375</v>
      </c>
      <c r="G1163" s="17" t="s">
        <v>2376</v>
      </c>
      <c r="H1163" t="s">
        <v>1052</v>
      </c>
      <c r="I1163" t="s">
        <v>43</v>
      </c>
      <c r="J1163" t="s">
        <v>8</v>
      </c>
      <c r="K1163" t="s">
        <v>2377</v>
      </c>
      <c r="L1163" t="s">
        <v>2378</v>
      </c>
      <c r="M1163" t="s">
        <v>1501</v>
      </c>
      <c r="N1163">
        <v>0</v>
      </c>
      <c r="O1163" t="s">
        <v>47</v>
      </c>
      <c r="P1163">
        <v>75</v>
      </c>
      <c r="Q1163" t="s">
        <v>48</v>
      </c>
      <c r="R1163" t="s">
        <v>63</v>
      </c>
      <c r="S1163" t="s">
        <v>64</v>
      </c>
      <c r="T1163" t="s">
        <v>51</v>
      </c>
      <c r="U1163" t="s">
        <v>96</v>
      </c>
      <c r="V1163">
        <v>1.1000000000000001</v>
      </c>
      <c r="W1163" s="1">
        <v>1501.5000000000002</v>
      </c>
      <c r="X1163">
        <v>1</v>
      </c>
      <c r="Y1163">
        <v>2.25</v>
      </c>
      <c r="Z1163">
        <v>5</v>
      </c>
      <c r="AA1163">
        <v>0.45</v>
      </c>
      <c r="AB1163" s="2">
        <v>0</v>
      </c>
      <c r="AC1163" s="1">
        <v>0</v>
      </c>
      <c r="AD1163" s="7">
        <v>43480</v>
      </c>
      <c r="AE1163" s="7">
        <v>43480</v>
      </c>
      <c r="AF1163">
        <v>0</v>
      </c>
      <c r="AG1163" t="s">
        <v>53</v>
      </c>
      <c r="AH1163" s="2">
        <v>0</v>
      </c>
      <c r="AI1163" s="1">
        <v>0</v>
      </c>
      <c r="AJ1163" s="1">
        <v>0</v>
      </c>
      <c r="AK1163" s="6" t="str">
        <f>+IF(Tabla1[[#This Row],[REQUEST_TY]]="SR MANTENIMIENTO CORRECTIVO", "EMERGENCIA", "OTROS")</f>
        <v>EMERGENCIA</v>
      </c>
      <c r="AL1163" s="6" t="str">
        <f>+_xlfn.IFS(Tabla1[[#This Row],[Veces obj]]&lt;=1,"0-1",Tabla1[[#This Row],[Veces obj]]&lt;=2,"1-2",Tabla1[[#This Row],[Veces obj]]&lt;=3,"2-3",TRUE,"&gt;3")</f>
        <v>0-1</v>
      </c>
      <c r="AM1163" s="6" t="str">
        <f>+_xlfn.IFS(MONTH(Tabla1[[#This Row],[MES]])&lt;=3,"Q1",MONTH(Tabla1[[#This Row],[MES]])&lt;=6,"Q2",MONTH(Tabla1[[#This Row],[MES]])&lt;=9,"Q3",TRUE,"Q4")</f>
        <v>Q1</v>
      </c>
      <c r="AN1163" t="str">
        <f>+IFERROR(VLOOKUP(Tabla1[[#This Row],[CUENTA]],CTAS[],2,0),"OTROS")</f>
        <v>OTROS</v>
      </c>
      <c r="AP1163" t="str">
        <f>+IFERROR(VLOOKUP(Tabla1[[#This Row],[EMPLEADO]],IS[],3,0),"OTROS")</f>
        <v>OTROS</v>
      </c>
      <c r="AQ1163" t="str">
        <f>+IFERROR(VLOOKUP(Tabla1[[#This Row],[EMPLEADO]],IS[[NÓMINA]:[INGENIERO]],2,0),"OTROS")</f>
        <v>OTROS</v>
      </c>
    </row>
    <row r="1164" spans="1:43" x14ac:dyDescent="0.25">
      <c r="A1164" t="s">
        <v>36</v>
      </c>
      <c r="B1164">
        <v>1</v>
      </c>
      <c r="C1164" t="s">
        <v>225</v>
      </c>
      <c r="D1164" t="s">
        <v>38</v>
      </c>
      <c r="E1164" t="s">
        <v>226</v>
      </c>
      <c r="F1164" t="s">
        <v>227</v>
      </c>
      <c r="G1164" s="17" t="s">
        <v>228</v>
      </c>
      <c r="H1164" t="s">
        <v>163</v>
      </c>
      <c r="I1164" t="s">
        <v>43</v>
      </c>
      <c r="J1164" t="s">
        <v>8</v>
      </c>
      <c r="K1164" t="s">
        <v>151</v>
      </c>
      <c r="L1164" t="s">
        <v>229</v>
      </c>
      <c r="M1164" t="s">
        <v>165</v>
      </c>
      <c r="N1164">
        <v>0</v>
      </c>
      <c r="O1164" t="s">
        <v>47</v>
      </c>
      <c r="P1164">
        <v>73</v>
      </c>
      <c r="Q1164" t="s">
        <v>48</v>
      </c>
      <c r="R1164" t="s">
        <v>153</v>
      </c>
      <c r="S1164" t="s">
        <v>50</v>
      </c>
      <c r="T1164" t="s">
        <v>51</v>
      </c>
      <c r="U1164" t="s">
        <v>52</v>
      </c>
      <c r="V1164">
        <v>1.05</v>
      </c>
      <c r="W1164" s="1">
        <v>750.75000000000011</v>
      </c>
      <c r="X1164">
        <v>1</v>
      </c>
      <c r="Y1164">
        <v>0</v>
      </c>
      <c r="Z1164">
        <v>5</v>
      </c>
      <c r="AA1164">
        <v>0</v>
      </c>
      <c r="AB1164" s="2">
        <v>0</v>
      </c>
      <c r="AC1164" s="1">
        <v>0</v>
      </c>
      <c r="AD1164" s="7">
        <v>43479</v>
      </c>
      <c r="AE1164" s="7">
        <v>43479</v>
      </c>
      <c r="AF1164">
        <v>0</v>
      </c>
      <c r="AG1164" t="s">
        <v>53</v>
      </c>
      <c r="AH1164" s="2">
        <v>0</v>
      </c>
      <c r="AI1164" s="1">
        <v>0</v>
      </c>
      <c r="AJ1164" s="1">
        <v>0</v>
      </c>
      <c r="AK1164" s="6" t="str">
        <f>+IF(Tabla1[[#This Row],[REQUEST_TY]]="SR MANTENIMIENTO CORRECTIVO", "EMERGENCIA", "OTROS")</f>
        <v>EMERGENCIA</v>
      </c>
      <c r="AL1164" s="6" t="str">
        <f>+_xlfn.IFS(Tabla1[[#This Row],[Veces obj]]&lt;=1,"0-1",Tabla1[[#This Row],[Veces obj]]&lt;=2,"1-2",Tabla1[[#This Row],[Veces obj]]&lt;=3,"2-3",TRUE,"&gt;3")</f>
        <v>0-1</v>
      </c>
      <c r="AM1164" s="6" t="str">
        <f>+_xlfn.IFS(MONTH(Tabla1[[#This Row],[MES]])&lt;=3,"Q1",MONTH(Tabla1[[#This Row],[MES]])&lt;=6,"Q2",MONTH(Tabla1[[#This Row],[MES]])&lt;=9,"Q3",TRUE,"Q4")</f>
        <v>Q1</v>
      </c>
      <c r="AN1164" t="str">
        <f>+IFERROR(VLOOKUP(Tabla1[[#This Row],[CUENTA]],CTAS[],2,0),"OTROS")</f>
        <v>HONEYWELL</v>
      </c>
      <c r="AO1164">
        <v>1</v>
      </c>
      <c r="AP1164" t="str">
        <f>+IFERROR(VLOOKUP(Tabla1[[#This Row],[EMPLEADO]],IS[],3,0),"OTROS")</f>
        <v>CHIHUAHUA</v>
      </c>
      <c r="AQ1164" t="str">
        <f>+IFERROR(VLOOKUP(Tabla1[[#This Row],[EMPLEADO]],IS[[NÓMINA]:[INGENIERO]],2,0),"OTROS")</f>
        <v>LUIS EDUARDO MUÑOZ</v>
      </c>
    </row>
    <row r="1165" spans="1:43" x14ac:dyDescent="0.25">
      <c r="A1165" t="s">
        <v>36</v>
      </c>
      <c r="B1165">
        <v>1</v>
      </c>
      <c r="C1165" t="s">
        <v>279</v>
      </c>
      <c r="D1165" t="s">
        <v>38</v>
      </c>
      <c r="E1165" t="s">
        <v>147</v>
      </c>
      <c r="F1165" t="s">
        <v>280</v>
      </c>
      <c r="G1165" s="17" t="s">
        <v>281</v>
      </c>
      <c r="H1165" t="s">
        <v>163</v>
      </c>
      <c r="I1165" t="s">
        <v>43</v>
      </c>
      <c r="J1165" t="s">
        <v>8</v>
      </c>
      <c r="K1165" t="s">
        <v>151</v>
      </c>
      <c r="L1165" t="s">
        <v>229</v>
      </c>
      <c r="M1165" t="s">
        <v>165</v>
      </c>
      <c r="N1165">
        <v>0</v>
      </c>
      <c r="O1165" t="s">
        <v>47</v>
      </c>
      <c r="P1165">
        <v>29</v>
      </c>
      <c r="Q1165" t="s">
        <v>62</v>
      </c>
      <c r="R1165" t="s">
        <v>153</v>
      </c>
      <c r="S1165" t="s">
        <v>50</v>
      </c>
      <c r="T1165" t="s">
        <v>51</v>
      </c>
      <c r="U1165" t="s">
        <v>154</v>
      </c>
      <c r="V1165">
        <v>0.6</v>
      </c>
      <c r="W1165" s="1">
        <v>429.00000000000006</v>
      </c>
      <c r="X1165">
        <v>1</v>
      </c>
      <c r="Y1165">
        <v>0</v>
      </c>
      <c r="Z1165">
        <v>5</v>
      </c>
      <c r="AA1165">
        <v>0</v>
      </c>
      <c r="AB1165" s="2">
        <v>0</v>
      </c>
      <c r="AC1165" s="1">
        <v>0</v>
      </c>
      <c r="AD1165" s="7">
        <v>43482</v>
      </c>
      <c r="AE1165" s="7">
        <v>43482</v>
      </c>
      <c r="AF1165">
        <v>0</v>
      </c>
      <c r="AG1165" t="s">
        <v>53</v>
      </c>
      <c r="AH1165" s="2">
        <v>0</v>
      </c>
      <c r="AI1165" s="1">
        <v>0</v>
      </c>
      <c r="AJ1165" s="1">
        <v>0</v>
      </c>
      <c r="AK1165" s="6" t="str">
        <f>+IF(Tabla1[[#This Row],[REQUEST_TY]]="SR MANTENIMIENTO CORRECTIVO", "EMERGENCIA", "OTROS")</f>
        <v>EMERGENCIA</v>
      </c>
      <c r="AL1165" s="6" t="str">
        <f>+_xlfn.IFS(Tabla1[[#This Row],[Veces obj]]&lt;=1,"0-1",Tabla1[[#This Row],[Veces obj]]&lt;=2,"1-2",Tabla1[[#This Row],[Veces obj]]&lt;=3,"2-3",TRUE,"&gt;3")</f>
        <v>0-1</v>
      </c>
      <c r="AM1165" s="6" t="str">
        <f>+_xlfn.IFS(MONTH(Tabla1[[#This Row],[MES]])&lt;=3,"Q1",MONTH(Tabla1[[#This Row],[MES]])&lt;=6,"Q2",MONTH(Tabla1[[#This Row],[MES]])&lt;=9,"Q3",TRUE,"Q4")</f>
        <v>Q1</v>
      </c>
      <c r="AN1165" t="str">
        <f>+IFERROR(VLOOKUP(Tabla1[[#This Row],[CUENTA]],CTAS[],2,0),"OTROS")</f>
        <v>HONEYWELL</v>
      </c>
      <c r="AO1165">
        <v>1</v>
      </c>
      <c r="AP1165" t="str">
        <f>+IFERROR(VLOOKUP(Tabla1[[#This Row],[EMPLEADO]],IS[],3,0),"OTROS")</f>
        <v>CHIHUAHUA</v>
      </c>
      <c r="AQ1165" t="str">
        <f>+IFERROR(VLOOKUP(Tabla1[[#This Row],[EMPLEADO]],IS[[NÓMINA]:[INGENIERO]],2,0),"OTROS")</f>
        <v>LUIS EDUARDO MUÑOZ</v>
      </c>
    </row>
    <row r="1166" spans="1:43" x14ac:dyDescent="0.25">
      <c r="A1166" t="s">
        <v>36</v>
      </c>
      <c r="B1166">
        <v>1</v>
      </c>
      <c r="C1166" t="s">
        <v>2387</v>
      </c>
      <c r="D1166" t="s">
        <v>38</v>
      </c>
      <c r="E1166" t="s">
        <v>160</v>
      </c>
      <c r="F1166" t="s">
        <v>2388</v>
      </c>
      <c r="G1166" s="17" t="s">
        <v>2389</v>
      </c>
      <c r="H1166" t="s">
        <v>679</v>
      </c>
      <c r="I1166" t="s">
        <v>43</v>
      </c>
      <c r="J1166" t="s">
        <v>8</v>
      </c>
      <c r="K1166" t="s">
        <v>1308</v>
      </c>
      <c r="L1166" t="s">
        <v>2390</v>
      </c>
      <c r="M1166" t="s">
        <v>46</v>
      </c>
      <c r="N1166">
        <v>0</v>
      </c>
      <c r="O1166" t="s">
        <v>47</v>
      </c>
      <c r="P1166">
        <v>36</v>
      </c>
      <c r="Q1166" t="s">
        <v>82</v>
      </c>
      <c r="R1166" t="s">
        <v>49</v>
      </c>
      <c r="S1166" t="s">
        <v>50</v>
      </c>
      <c r="T1166" t="s">
        <v>51</v>
      </c>
      <c r="U1166" t="s">
        <v>120</v>
      </c>
      <c r="V1166">
        <v>0.8</v>
      </c>
      <c r="W1166" s="1">
        <v>572.00000000000011</v>
      </c>
      <c r="X1166">
        <v>1</v>
      </c>
      <c r="Y1166">
        <v>2.25</v>
      </c>
      <c r="Z1166">
        <v>5</v>
      </c>
      <c r="AA1166">
        <v>0.45</v>
      </c>
      <c r="AB1166" s="2">
        <v>0</v>
      </c>
      <c r="AC1166" s="1">
        <v>0</v>
      </c>
      <c r="AD1166" s="7">
        <v>43490</v>
      </c>
      <c r="AE1166" s="7">
        <v>43493</v>
      </c>
      <c r="AF1166">
        <v>1</v>
      </c>
      <c r="AG1166" t="s">
        <v>53</v>
      </c>
      <c r="AH1166" s="2">
        <v>0</v>
      </c>
      <c r="AI1166" s="1">
        <v>0</v>
      </c>
      <c r="AJ1166" s="1">
        <v>0</v>
      </c>
      <c r="AK1166" s="6" t="str">
        <f>+IF(Tabla1[[#This Row],[REQUEST_TY]]="SR MANTENIMIENTO CORRECTIVO", "EMERGENCIA", "OTROS")</f>
        <v>EMERGENCIA</v>
      </c>
      <c r="AL1166" s="6" t="str">
        <f>+_xlfn.IFS(Tabla1[[#This Row],[Veces obj]]&lt;=1,"0-1",Tabla1[[#This Row],[Veces obj]]&lt;=2,"1-2",Tabla1[[#This Row],[Veces obj]]&lt;=3,"2-3",TRUE,"&gt;3")</f>
        <v>0-1</v>
      </c>
      <c r="AM1166" s="6" t="str">
        <f>+_xlfn.IFS(MONTH(Tabla1[[#This Row],[MES]])&lt;=3,"Q1",MONTH(Tabla1[[#This Row],[MES]])&lt;=6,"Q2",MONTH(Tabla1[[#This Row],[MES]])&lt;=9,"Q3",TRUE,"Q4")</f>
        <v>Q1</v>
      </c>
      <c r="AN1166" t="str">
        <f>+IFERROR(VLOOKUP(Tabla1[[#This Row],[CUENTA]],CTAS[],2,0),"OTROS")</f>
        <v>OTROS</v>
      </c>
      <c r="AP1166" t="str">
        <f>+IFERROR(VLOOKUP(Tabla1[[#This Row],[EMPLEADO]],IS[],3,0),"OTROS")</f>
        <v>OTROS</v>
      </c>
      <c r="AQ1166" t="str">
        <f>+IFERROR(VLOOKUP(Tabla1[[#This Row],[EMPLEADO]],IS[[NÓMINA]:[INGENIERO]],2,0),"OTROS")</f>
        <v>OTROS</v>
      </c>
    </row>
    <row r="1167" spans="1:43" x14ac:dyDescent="0.25">
      <c r="A1167" t="s">
        <v>36</v>
      </c>
      <c r="B1167">
        <v>1</v>
      </c>
      <c r="C1167" t="s">
        <v>2391</v>
      </c>
      <c r="D1167" t="s">
        <v>38</v>
      </c>
      <c r="E1167" t="s">
        <v>373</v>
      </c>
      <c r="F1167" t="s">
        <v>2392</v>
      </c>
      <c r="G1167" s="17" t="s">
        <v>2393</v>
      </c>
      <c r="H1167" t="s">
        <v>308</v>
      </c>
      <c r="I1167" t="s">
        <v>43</v>
      </c>
      <c r="J1167" t="s">
        <v>8</v>
      </c>
      <c r="K1167" t="s">
        <v>549</v>
      </c>
      <c r="L1167" t="s">
        <v>550</v>
      </c>
      <c r="M1167" t="s">
        <v>46</v>
      </c>
      <c r="N1167">
        <v>0</v>
      </c>
      <c r="O1167" t="s">
        <v>47</v>
      </c>
      <c r="P1167">
        <v>2615</v>
      </c>
      <c r="Q1167" t="s">
        <v>48</v>
      </c>
      <c r="R1167" t="s">
        <v>153</v>
      </c>
      <c r="S1167" t="s">
        <v>50</v>
      </c>
      <c r="T1167" t="s">
        <v>51</v>
      </c>
      <c r="U1167" t="s">
        <v>52</v>
      </c>
      <c r="V1167">
        <v>1.05</v>
      </c>
      <c r="W1167" s="1">
        <v>750.75000000000011</v>
      </c>
      <c r="X1167">
        <v>1</v>
      </c>
      <c r="Y1167">
        <v>2.25</v>
      </c>
      <c r="Z1167">
        <v>5</v>
      </c>
      <c r="AA1167">
        <v>0.45</v>
      </c>
      <c r="AB1167" s="2">
        <v>0</v>
      </c>
      <c r="AC1167" s="1">
        <v>0</v>
      </c>
      <c r="AD1167" s="7">
        <v>43493</v>
      </c>
      <c r="AE1167" s="7">
        <v>43493</v>
      </c>
      <c r="AF1167">
        <v>0</v>
      </c>
      <c r="AG1167" t="s">
        <v>53</v>
      </c>
      <c r="AH1167" s="2">
        <v>0</v>
      </c>
      <c r="AI1167" s="1">
        <v>0</v>
      </c>
      <c r="AJ1167" s="1">
        <v>0</v>
      </c>
      <c r="AK1167" s="6" t="str">
        <f>+IF(Tabla1[[#This Row],[REQUEST_TY]]="SR MANTENIMIENTO CORRECTIVO", "EMERGENCIA", "OTROS")</f>
        <v>EMERGENCIA</v>
      </c>
      <c r="AL1167" s="6" t="str">
        <f>+_xlfn.IFS(Tabla1[[#This Row],[Veces obj]]&lt;=1,"0-1",Tabla1[[#This Row],[Veces obj]]&lt;=2,"1-2",Tabla1[[#This Row],[Veces obj]]&lt;=3,"2-3",TRUE,"&gt;3")</f>
        <v>0-1</v>
      </c>
      <c r="AM1167" s="6" t="str">
        <f>+_xlfn.IFS(MONTH(Tabla1[[#This Row],[MES]])&lt;=3,"Q1",MONTH(Tabla1[[#This Row],[MES]])&lt;=6,"Q2",MONTH(Tabla1[[#This Row],[MES]])&lt;=9,"Q3",TRUE,"Q4")</f>
        <v>Q1</v>
      </c>
      <c r="AN1167" t="str">
        <f>+IFERROR(VLOOKUP(Tabla1[[#This Row],[CUENTA]],CTAS[],2,0),"OTROS")</f>
        <v>OTROS</v>
      </c>
      <c r="AP1167" t="str">
        <f>+IFERROR(VLOOKUP(Tabla1[[#This Row],[EMPLEADO]],IS[],3,0),"OTROS")</f>
        <v>OTROS</v>
      </c>
      <c r="AQ1167" t="str">
        <f>+IFERROR(VLOOKUP(Tabla1[[#This Row],[EMPLEADO]],IS[[NÓMINA]:[INGENIERO]],2,0),"OTROS")</f>
        <v>OTROS</v>
      </c>
    </row>
    <row r="1168" spans="1:43" x14ac:dyDescent="0.25">
      <c r="A1168" t="s">
        <v>4444</v>
      </c>
      <c r="B1168">
        <v>1</v>
      </c>
      <c r="C1168" t="s">
        <v>4704</v>
      </c>
      <c r="D1168" t="s">
        <v>38</v>
      </c>
      <c r="E1168" t="s">
        <v>98</v>
      </c>
      <c r="F1168" t="s">
        <v>4705</v>
      </c>
      <c r="G1168" s="17" t="s">
        <v>1744</v>
      </c>
      <c r="H1168" t="s">
        <v>58</v>
      </c>
      <c r="I1168" t="s">
        <v>43</v>
      </c>
      <c r="J1168" t="s">
        <v>8</v>
      </c>
      <c r="K1168" t="s">
        <v>102</v>
      </c>
      <c r="L1168" t="s">
        <v>1621</v>
      </c>
      <c r="M1168" t="s">
        <v>736</v>
      </c>
      <c r="N1168">
        <v>0</v>
      </c>
      <c r="O1168" t="s">
        <v>47</v>
      </c>
      <c r="P1168">
        <v>15</v>
      </c>
      <c r="Q1168" t="s">
        <v>194</v>
      </c>
      <c r="R1168" t="s">
        <v>63</v>
      </c>
      <c r="S1168" t="s">
        <v>64</v>
      </c>
      <c r="T1168" t="s">
        <v>51</v>
      </c>
      <c r="U1168" t="s">
        <v>195</v>
      </c>
      <c r="V1168">
        <v>0.6</v>
      </c>
      <c r="W1168" s="1">
        <v>819</v>
      </c>
      <c r="X1168">
        <v>1</v>
      </c>
      <c r="Y1168">
        <v>2.25</v>
      </c>
      <c r="Z1168">
        <v>5</v>
      </c>
      <c r="AA1168">
        <v>0.45</v>
      </c>
      <c r="AB1168" s="2">
        <v>0</v>
      </c>
      <c r="AC1168" s="1">
        <v>0</v>
      </c>
      <c r="AD1168" s="7">
        <v>43496</v>
      </c>
      <c r="AE1168" s="7">
        <v>43497</v>
      </c>
      <c r="AF1168">
        <v>1</v>
      </c>
      <c r="AG1168" t="s">
        <v>53</v>
      </c>
      <c r="AH1168" s="2">
        <v>0</v>
      </c>
      <c r="AI1168" s="1">
        <v>0</v>
      </c>
      <c r="AJ1168" s="1">
        <v>0</v>
      </c>
      <c r="AK1168" s="6" t="str">
        <f>+IF(Tabla1[[#This Row],[REQUEST_TY]]="SR MANTENIMIENTO CORRECTIVO", "EMERGENCIA", "OTROS")</f>
        <v>EMERGENCIA</v>
      </c>
      <c r="AL1168" s="6" t="str">
        <f>+_xlfn.IFS(Tabla1[[#This Row],[Veces obj]]&lt;=1,"0-1",Tabla1[[#This Row],[Veces obj]]&lt;=2,"1-2",Tabla1[[#This Row],[Veces obj]]&lt;=3,"2-3",TRUE,"&gt;3")</f>
        <v>0-1</v>
      </c>
      <c r="AM1168" s="6" t="str">
        <f>+_xlfn.IFS(MONTH(Tabla1[[#This Row],[MES]])&lt;=3,"Q1",MONTH(Tabla1[[#This Row],[MES]])&lt;=6,"Q2",MONTH(Tabla1[[#This Row],[MES]])&lt;=9,"Q3",TRUE,"Q4")</f>
        <v>Q1</v>
      </c>
      <c r="AN1168" t="str">
        <f>+IFERROR(VLOOKUP(Tabla1[[#This Row],[CUENTA]],CTAS[],2,0),"OTROS")</f>
        <v>OTROS</v>
      </c>
      <c r="AP1168" t="str">
        <f>+IFERROR(VLOOKUP(Tabla1[[#This Row],[EMPLEADO]],IS[],3,0),"OTROS")</f>
        <v>OTROS</v>
      </c>
      <c r="AQ1168" t="str">
        <f>+IFERROR(VLOOKUP(Tabla1[[#This Row],[EMPLEADO]],IS[[NÓMINA]:[INGENIERO]],2,0),"OTROS")</f>
        <v>OTROS</v>
      </c>
    </row>
    <row r="1169" spans="1:43" x14ac:dyDescent="0.25">
      <c r="A1169" t="s">
        <v>4444</v>
      </c>
      <c r="B1169">
        <v>1</v>
      </c>
      <c r="C1169" t="s">
        <v>5080</v>
      </c>
      <c r="D1169" t="s">
        <v>38</v>
      </c>
      <c r="E1169" t="s">
        <v>332</v>
      </c>
      <c r="F1169" t="s">
        <v>5081</v>
      </c>
      <c r="G1169" s="17" t="s">
        <v>5082</v>
      </c>
      <c r="H1169" t="s">
        <v>679</v>
      </c>
      <c r="I1169" t="s">
        <v>43</v>
      </c>
      <c r="J1169" t="s">
        <v>8</v>
      </c>
      <c r="K1169" t="s">
        <v>102</v>
      </c>
      <c r="L1169" t="s">
        <v>1039</v>
      </c>
      <c r="M1169" t="s">
        <v>310</v>
      </c>
      <c r="N1169">
        <v>0</v>
      </c>
      <c r="O1169" t="s">
        <v>47</v>
      </c>
      <c r="P1169">
        <v>68</v>
      </c>
      <c r="Q1169" t="s">
        <v>48</v>
      </c>
      <c r="R1169" t="s">
        <v>317</v>
      </c>
      <c r="S1169" t="s">
        <v>318</v>
      </c>
      <c r="T1169" t="s">
        <v>51</v>
      </c>
      <c r="U1169" t="s">
        <v>353</v>
      </c>
      <c r="V1169">
        <v>1.1499999999999999</v>
      </c>
      <c r="W1169" s="1">
        <v>1808.95</v>
      </c>
      <c r="X1169">
        <v>1</v>
      </c>
      <c r="Y1169">
        <v>1.8</v>
      </c>
      <c r="Z1169">
        <v>4</v>
      </c>
      <c r="AA1169">
        <v>0.45</v>
      </c>
      <c r="AB1169" s="2">
        <v>0</v>
      </c>
      <c r="AC1169" s="1">
        <v>0</v>
      </c>
      <c r="AD1169" s="7">
        <v>43501</v>
      </c>
      <c r="AE1169" s="7">
        <v>43502</v>
      </c>
      <c r="AF1169">
        <v>1</v>
      </c>
      <c r="AG1169" t="s">
        <v>53</v>
      </c>
      <c r="AH1169" s="2">
        <v>0</v>
      </c>
      <c r="AI1169" s="1">
        <v>0</v>
      </c>
      <c r="AJ1169" s="1">
        <v>0</v>
      </c>
      <c r="AK1169" s="6" t="str">
        <f>+IF(Tabla1[[#This Row],[REQUEST_TY]]="SR MANTENIMIENTO CORRECTIVO", "EMERGENCIA", "OTROS")</f>
        <v>EMERGENCIA</v>
      </c>
      <c r="AL1169" s="6" t="str">
        <f>+_xlfn.IFS(Tabla1[[#This Row],[Veces obj]]&lt;=1,"0-1",Tabla1[[#This Row],[Veces obj]]&lt;=2,"1-2",Tabla1[[#This Row],[Veces obj]]&lt;=3,"2-3",TRUE,"&gt;3")</f>
        <v>0-1</v>
      </c>
      <c r="AM1169" s="6" t="str">
        <f>+_xlfn.IFS(MONTH(Tabla1[[#This Row],[MES]])&lt;=3,"Q1",MONTH(Tabla1[[#This Row],[MES]])&lt;=6,"Q2",MONTH(Tabla1[[#This Row],[MES]])&lt;=9,"Q3",TRUE,"Q4")</f>
        <v>Q1</v>
      </c>
      <c r="AN1169" t="str">
        <f>+IFERROR(VLOOKUP(Tabla1[[#This Row],[CUENTA]],CTAS[],2,0),"OTROS")</f>
        <v>OTROS</v>
      </c>
      <c r="AP1169" t="str">
        <f>+IFERROR(VLOOKUP(Tabla1[[#This Row],[EMPLEADO]],IS[],3,0),"OTROS")</f>
        <v>OTROS</v>
      </c>
      <c r="AQ1169" t="str">
        <f>+IFERROR(VLOOKUP(Tabla1[[#This Row],[EMPLEADO]],IS[[NÓMINA]:[INGENIERO]],2,0),"OTROS")</f>
        <v>OTROS</v>
      </c>
    </row>
    <row r="1170" spans="1:43" x14ac:dyDescent="0.25">
      <c r="A1170" t="s">
        <v>36</v>
      </c>
      <c r="B1170">
        <v>1</v>
      </c>
      <c r="C1170" t="s">
        <v>2394</v>
      </c>
      <c r="D1170" t="s">
        <v>38</v>
      </c>
      <c r="E1170" t="s">
        <v>85</v>
      </c>
      <c r="F1170" t="s">
        <v>2395</v>
      </c>
      <c r="G1170" s="17" t="s">
        <v>2396</v>
      </c>
      <c r="H1170" t="s">
        <v>79</v>
      </c>
      <c r="I1170" t="s">
        <v>43</v>
      </c>
      <c r="J1170" t="s">
        <v>8</v>
      </c>
      <c r="K1170" t="s">
        <v>1480</v>
      </c>
      <c r="L1170" t="s">
        <v>1481</v>
      </c>
      <c r="M1170" t="s">
        <v>1482</v>
      </c>
      <c r="N1170">
        <v>0</v>
      </c>
      <c r="O1170" t="s">
        <v>47</v>
      </c>
      <c r="P1170">
        <v>59</v>
      </c>
      <c r="Q1170" t="s">
        <v>82</v>
      </c>
      <c r="R1170" t="s">
        <v>49</v>
      </c>
      <c r="S1170" t="s">
        <v>50</v>
      </c>
      <c r="T1170" t="s">
        <v>51</v>
      </c>
      <c r="U1170" t="s">
        <v>120</v>
      </c>
      <c r="V1170">
        <v>0.8</v>
      </c>
      <c r="W1170" s="1">
        <v>572.00000000000011</v>
      </c>
      <c r="X1170">
        <v>1</v>
      </c>
      <c r="Y1170">
        <v>2.27</v>
      </c>
      <c r="Z1170">
        <v>5</v>
      </c>
      <c r="AA1170">
        <v>0.45400000000000001</v>
      </c>
      <c r="AB1170" s="2">
        <v>0</v>
      </c>
      <c r="AC1170" s="1">
        <v>0</v>
      </c>
      <c r="AD1170" s="7">
        <v>43493</v>
      </c>
      <c r="AE1170" s="7">
        <v>43493</v>
      </c>
      <c r="AF1170">
        <v>0</v>
      </c>
      <c r="AG1170" t="s">
        <v>53</v>
      </c>
      <c r="AH1170" s="2">
        <v>0</v>
      </c>
      <c r="AI1170" s="1">
        <v>0</v>
      </c>
      <c r="AJ1170" s="1">
        <v>0</v>
      </c>
      <c r="AK1170" s="6" t="str">
        <f>+IF(Tabla1[[#This Row],[REQUEST_TY]]="SR MANTENIMIENTO CORRECTIVO", "EMERGENCIA", "OTROS")</f>
        <v>EMERGENCIA</v>
      </c>
      <c r="AL1170" s="6" t="str">
        <f>+_xlfn.IFS(Tabla1[[#This Row],[Veces obj]]&lt;=1,"0-1",Tabla1[[#This Row],[Veces obj]]&lt;=2,"1-2",Tabla1[[#This Row],[Veces obj]]&lt;=3,"2-3",TRUE,"&gt;3")</f>
        <v>0-1</v>
      </c>
      <c r="AM1170" s="6" t="str">
        <f>+_xlfn.IFS(MONTH(Tabla1[[#This Row],[MES]])&lt;=3,"Q1",MONTH(Tabla1[[#This Row],[MES]])&lt;=6,"Q2",MONTH(Tabla1[[#This Row],[MES]])&lt;=9,"Q3",TRUE,"Q4")</f>
        <v>Q1</v>
      </c>
      <c r="AN1170" t="str">
        <f>+IFERROR(VLOOKUP(Tabla1[[#This Row],[CUENTA]],CTAS[],2,0),"OTROS")</f>
        <v>OTROS</v>
      </c>
      <c r="AP1170" t="str">
        <f>+IFERROR(VLOOKUP(Tabla1[[#This Row],[EMPLEADO]],IS[],3,0),"OTROS")</f>
        <v>OTROS</v>
      </c>
      <c r="AQ1170" t="str">
        <f>+IFERROR(VLOOKUP(Tabla1[[#This Row],[EMPLEADO]],IS[[NÓMINA]:[INGENIERO]],2,0),"OTROS")</f>
        <v>OTROS</v>
      </c>
    </row>
    <row r="1171" spans="1:43" x14ac:dyDescent="0.25">
      <c r="A1171" t="s">
        <v>36</v>
      </c>
      <c r="B1171">
        <v>1</v>
      </c>
      <c r="C1171" t="s">
        <v>2397</v>
      </c>
      <c r="D1171" t="s">
        <v>38</v>
      </c>
      <c r="E1171" t="s">
        <v>133</v>
      </c>
      <c r="F1171" t="s">
        <v>2398</v>
      </c>
      <c r="G1171" s="17" t="s">
        <v>2399</v>
      </c>
      <c r="H1171" t="s">
        <v>1572</v>
      </c>
      <c r="I1171" t="s">
        <v>43</v>
      </c>
      <c r="J1171" t="s">
        <v>8</v>
      </c>
      <c r="K1171" t="s">
        <v>59</v>
      </c>
      <c r="L1171" t="s">
        <v>1706</v>
      </c>
      <c r="M1171" t="s">
        <v>1707</v>
      </c>
      <c r="N1171">
        <v>0</v>
      </c>
      <c r="O1171" t="s">
        <v>47</v>
      </c>
      <c r="P1171">
        <v>28</v>
      </c>
      <c r="Q1171" t="s">
        <v>62</v>
      </c>
      <c r="R1171" t="s">
        <v>138</v>
      </c>
      <c r="S1171" t="s">
        <v>139</v>
      </c>
      <c r="T1171" t="s">
        <v>51</v>
      </c>
      <c r="U1171" t="s">
        <v>262</v>
      </c>
      <c r="V1171">
        <v>1.05</v>
      </c>
      <c r="W1171" s="1">
        <v>1651.6500000000003</v>
      </c>
      <c r="X1171">
        <v>1</v>
      </c>
      <c r="Y1171">
        <v>1.82</v>
      </c>
      <c r="Z1171">
        <v>4</v>
      </c>
      <c r="AA1171">
        <v>0.45500000000000002</v>
      </c>
      <c r="AB1171" s="2">
        <v>0</v>
      </c>
      <c r="AC1171" s="1">
        <v>0</v>
      </c>
      <c r="AD1171" s="7">
        <v>43473</v>
      </c>
      <c r="AE1171" s="7">
        <v>43473</v>
      </c>
      <c r="AF1171">
        <v>0</v>
      </c>
      <c r="AG1171" t="s">
        <v>53</v>
      </c>
      <c r="AH1171" s="2">
        <v>0</v>
      </c>
      <c r="AI1171" s="1">
        <v>0</v>
      </c>
      <c r="AJ1171" s="1">
        <v>0</v>
      </c>
      <c r="AK1171" s="6" t="str">
        <f>+IF(Tabla1[[#This Row],[REQUEST_TY]]="SR MANTENIMIENTO CORRECTIVO", "EMERGENCIA", "OTROS")</f>
        <v>EMERGENCIA</v>
      </c>
      <c r="AL1171" s="6" t="str">
        <f>+_xlfn.IFS(Tabla1[[#This Row],[Veces obj]]&lt;=1,"0-1",Tabla1[[#This Row],[Veces obj]]&lt;=2,"1-2",Tabla1[[#This Row],[Veces obj]]&lt;=3,"2-3",TRUE,"&gt;3")</f>
        <v>0-1</v>
      </c>
      <c r="AM1171" s="6" t="str">
        <f>+_xlfn.IFS(MONTH(Tabla1[[#This Row],[MES]])&lt;=3,"Q1",MONTH(Tabla1[[#This Row],[MES]])&lt;=6,"Q2",MONTH(Tabla1[[#This Row],[MES]])&lt;=9,"Q3",TRUE,"Q4")</f>
        <v>Q1</v>
      </c>
      <c r="AN1171" t="str">
        <f>+IFERROR(VLOOKUP(Tabla1[[#This Row],[CUENTA]],CTAS[],2,0),"OTROS")</f>
        <v>OTROS</v>
      </c>
      <c r="AP1171" t="str">
        <f>+IFERROR(VLOOKUP(Tabla1[[#This Row],[EMPLEADO]],IS[],3,0),"OTROS")</f>
        <v>OTROS</v>
      </c>
      <c r="AQ1171" t="str">
        <f>+IFERROR(VLOOKUP(Tabla1[[#This Row],[EMPLEADO]],IS[[NÓMINA]:[INGENIERO]],2,0),"OTROS")</f>
        <v>OTROS</v>
      </c>
    </row>
    <row r="1172" spans="1:43" x14ac:dyDescent="0.25">
      <c r="A1172" t="s">
        <v>36</v>
      </c>
      <c r="B1172">
        <v>1</v>
      </c>
      <c r="C1172" t="s">
        <v>2400</v>
      </c>
      <c r="D1172" t="s">
        <v>38</v>
      </c>
      <c r="E1172" t="s">
        <v>332</v>
      </c>
      <c r="F1172" t="s">
        <v>2401</v>
      </c>
      <c r="G1172" s="17" t="s">
        <v>2402</v>
      </c>
      <c r="H1172" t="s">
        <v>646</v>
      </c>
      <c r="I1172" t="s">
        <v>43</v>
      </c>
      <c r="J1172" t="s">
        <v>8</v>
      </c>
      <c r="K1172" t="s">
        <v>59</v>
      </c>
      <c r="L1172" t="s">
        <v>863</v>
      </c>
      <c r="M1172" t="s">
        <v>358</v>
      </c>
      <c r="N1172">
        <v>0</v>
      </c>
      <c r="O1172" t="s">
        <v>47</v>
      </c>
      <c r="P1172">
        <v>16</v>
      </c>
      <c r="Q1172" t="s">
        <v>62</v>
      </c>
      <c r="R1172" t="s">
        <v>317</v>
      </c>
      <c r="S1172" t="s">
        <v>318</v>
      </c>
      <c r="T1172" t="s">
        <v>51</v>
      </c>
      <c r="U1172" t="s">
        <v>262</v>
      </c>
      <c r="V1172">
        <v>1.05</v>
      </c>
      <c r="W1172" s="1">
        <v>1651.6500000000003</v>
      </c>
      <c r="X1172">
        <v>1</v>
      </c>
      <c r="Y1172">
        <v>1.82</v>
      </c>
      <c r="Z1172">
        <v>4</v>
      </c>
      <c r="AA1172">
        <v>0.45500000000000002</v>
      </c>
      <c r="AB1172" s="2">
        <v>0</v>
      </c>
      <c r="AC1172" s="1">
        <v>0</v>
      </c>
      <c r="AD1172" s="7">
        <v>43489</v>
      </c>
      <c r="AE1172" s="7">
        <v>43489</v>
      </c>
      <c r="AF1172">
        <v>0</v>
      </c>
      <c r="AG1172" t="s">
        <v>53</v>
      </c>
      <c r="AH1172" s="2">
        <v>0</v>
      </c>
      <c r="AI1172" s="1">
        <v>0</v>
      </c>
      <c r="AJ1172" s="1">
        <v>0</v>
      </c>
      <c r="AK1172" s="6" t="str">
        <f>+IF(Tabla1[[#This Row],[REQUEST_TY]]="SR MANTENIMIENTO CORRECTIVO", "EMERGENCIA", "OTROS")</f>
        <v>EMERGENCIA</v>
      </c>
      <c r="AL1172" s="6" t="str">
        <f>+_xlfn.IFS(Tabla1[[#This Row],[Veces obj]]&lt;=1,"0-1",Tabla1[[#This Row],[Veces obj]]&lt;=2,"1-2",Tabla1[[#This Row],[Veces obj]]&lt;=3,"2-3",TRUE,"&gt;3")</f>
        <v>0-1</v>
      </c>
      <c r="AM1172" s="6" t="str">
        <f>+_xlfn.IFS(MONTH(Tabla1[[#This Row],[MES]])&lt;=3,"Q1",MONTH(Tabla1[[#This Row],[MES]])&lt;=6,"Q2",MONTH(Tabla1[[#This Row],[MES]])&lt;=9,"Q3",TRUE,"Q4")</f>
        <v>Q1</v>
      </c>
      <c r="AN1172" t="str">
        <f>+IFERROR(VLOOKUP(Tabla1[[#This Row],[CUENTA]],CTAS[],2,0),"OTROS")</f>
        <v>OTROS</v>
      </c>
      <c r="AP1172" t="str">
        <f>+IFERROR(VLOOKUP(Tabla1[[#This Row],[EMPLEADO]],IS[],3,0),"OTROS")</f>
        <v>OTROS</v>
      </c>
      <c r="AQ1172" t="str">
        <f>+IFERROR(VLOOKUP(Tabla1[[#This Row],[EMPLEADO]],IS[[NÓMINA]:[INGENIERO]],2,0),"OTROS")</f>
        <v>OTROS</v>
      </c>
    </row>
    <row r="1173" spans="1:43" x14ac:dyDescent="0.25">
      <c r="A1173" t="s">
        <v>4444</v>
      </c>
      <c r="B1173">
        <v>1</v>
      </c>
      <c r="C1173" t="s">
        <v>5398</v>
      </c>
      <c r="D1173" t="s">
        <v>38</v>
      </c>
      <c r="E1173" t="s">
        <v>332</v>
      </c>
      <c r="F1173" t="s">
        <v>5399</v>
      </c>
      <c r="G1173" s="17" t="s">
        <v>3240</v>
      </c>
      <c r="H1173" t="s">
        <v>915</v>
      </c>
      <c r="I1173" t="s">
        <v>43</v>
      </c>
      <c r="J1173" t="s">
        <v>8</v>
      </c>
      <c r="K1173" t="s">
        <v>59</v>
      </c>
      <c r="L1173" t="s">
        <v>3186</v>
      </c>
      <c r="M1173" t="s">
        <v>1071</v>
      </c>
      <c r="N1173">
        <v>0</v>
      </c>
      <c r="O1173" t="s">
        <v>47</v>
      </c>
      <c r="P1173">
        <v>34</v>
      </c>
      <c r="Q1173" t="s">
        <v>82</v>
      </c>
      <c r="R1173" t="s">
        <v>317</v>
      </c>
      <c r="S1173" t="s">
        <v>318</v>
      </c>
      <c r="T1173" t="s">
        <v>51</v>
      </c>
      <c r="U1173" t="s">
        <v>140</v>
      </c>
      <c r="V1173">
        <v>1.1000000000000001</v>
      </c>
      <c r="W1173" s="1">
        <v>1730.3000000000004</v>
      </c>
      <c r="X1173">
        <v>1</v>
      </c>
      <c r="Y1173">
        <v>1.82</v>
      </c>
      <c r="Z1173">
        <v>4</v>
      </c>
      <c r="AA1173">
        <v>0.45500000000000002</v>
      </c>
      <c r="AB1173" s="2">
        <v>0</v>
      </c>
      <c r="AC1173" s="1">
        <v>0</v>
      </c>
      <c r="AD1173" s="7">
        <v>43504</v>
      </c>
      <c r="AE1173" s="7">
        <v>43504</v>
      </c>
      <c r="AF1173">
        <v>0</v>
      </c>
      <c r="AG1173" t="s">
        <v>53</v>
      </c>
      <c r="AH1173" s="2">
        <v>0</v>
      </c>
      <c r="AI1173" s="1">
        <v>0</v>
      </c>
      <c r="AJ1173" s="1">
        <v>0</v>
      </c>
      <c r="AK1173" s="6" t="str">
        <f>+IF(Tabla1[[#This Row],[REQUEST_TY]]="SR MANTENIMIENTO CORRECTIVO", "EMERGENCIA", "OTROS")</f>
        <v>EMERGENCIA</v>
      </c>
      <c r="AL1173" s="6" t="str">
        <f>+_xlfn.IFS(Tabla1[[#This Row],[Veces obj]]&lt;=1,"0-1",Tabla1[[#This Row],[Veces obj]]&lt;=2,"1-2",Tabla1[[#This Row],[Veces obj]]&lt;=3,"2-3",TRUE,"&gt;3")</f>
        <v>0-1</v>
      </c>
      <c r="AM1173" s="6" t="str">
        <f>+_xlfn.IFS(MONTH(Tabla1[[#This Row],[MES]])&lt;=3,"Q1",MONTH(Tabla1[[#This Row],[MES]])&lt;=6,"Q2",MONTH(Tabla1[[#This Row],[MES]])&lt;=9,"Q3",TRUE,"Q4")</f>
        <v>Q1</v>
      </c>
      <c r="AN1173" t="str">
        <f>+IFERROR(VLOOKUP(Tabla1[[#This Row],[CUENTA]],CTAS[],2,0),"OTROS")</f>
        <v>OTROS</v>
      </c>
      <c r="AP1173" t="str">
        <f>+IFERROR(VLOOKUP(Tabla1[[#This Row],[EMPLEADO]],IS[],3,0),"OTROS")</f>
        <v>OTROS</v>
      </c>
      <c r="AQ1173" t="str">
        <f>+IFERROR(VLOOKUP(Tabla1[[#This Row],[EMPLEADO]],IS[[NÓMINA]:[INGENIERO]],2,0),"OTROS")</f>
        <v>OTROS</v>
      </c>
    </row>
    <row r="1174" spans="1:43" x14ac:dyDescent="0.25">
      <c r="A1174" t="s">
        <v>36</v>
      </c>
      <c r="B1174">
        <v>1</v>
      </c>
      <c r="C1174" t="s">
        <v>340</v>
      </c>
      <c r="D1174" t="s">
        <v>38</v>
      </c>
      <c r="E1174" t="s">
        <v>39</v>
      </c>
      <c r="F1174" t="s">
        <v>341</v>
      </c>
      <c r="G1174" s="17" t="s">
        <v>342</v>
      </c>
      <c r="H1174" t="s">
        <v>163</v>
      </c>
      <c r="I1174" t="s">
        <v>43</v>
      </c>
      <c r="J1174" t="s">
        <v>8</v>
      </c>
      <c r="K1174" t="s">
        <v>117</v>
      </c>
      <c r="L1174" t="s">
        <v>343</v>
      </c>
      <c r="M1174" t="s">
        <v>119</v>
      </c>
      <c r="N1174">
        <v>0</v>
      </c>
      <c r="O1174" t="s">
        <v>47</v>
      </c>
      <c r="P1174">
        <v>92</v>
      </c>
      <c r="Q1174" t="s">
        <v>48</v>
      </c>
      <c r="R1174" t="s">
        <v>49</v>
      </c>
      <c r="S1174" t="s">
        <v>50</v>
      </c>
      <c r="T1174" t="s">
        <v>51</v>
      </c>
      <c r="U1174" t="s">
        <v>52</v>
      </c>
      <c r="V1174">
        <v>1.05</v>
      </c>
      <c r="W1174" s="1">
        <v>750.75000000000011</v>
      </c>
      <c r="X1174">
        <v>1</v>
      </c>
      <c r="Y1174">
        <v>0</v>
      </c>
      <c r="Z1174">
        <v>5</v>
      </c>
      <c r="AA1174">
        <v>0</v>
      </c>
      <c r="AB1174" s="2">
        <v>0</v>
      </c>
      <c r="AC1174" s="1">
        <v>0</v>
      </c>
      <c r="AD1174" s="7">
        <v>43490</v>
      </c>
      <c r="AE1174" s="7">
        <v>43490</v>
      </c>
      <c r="AF1174">
        <v>0</v>
      </c>
      <c r="AG1174" t="s">
        <v>53</v>
      </c>
      <c r="AH1174" s="2">
        <v>0</v>
      </c>
      <c r="AI1174" s="1">
        <v>0</v>
      </c>
      <c r="AJ1174" s="1">
        <v>0</v>
      </c>
      <c r="AK1174" s="6" t="str">
        <f>+IF(Tabla1[[#This Row],[REQUEST_TY]]="SR MANTENIMIENTO CORRECTIVO", "EMERGENCIA", "OTROS")</f>
        <v>EMERGENCIA</v>
      </c>
      <c r="AL1174" s="6" t="str">
        <f>+_xlfn.IFS(Tabla1[[#This Row],[Veces obj]]&lt;=1,"0-1",Tabla1[[#This Row],[Veces obj]]&lt;=2,"1-2",Tabla1[[#This Row],[Veces obj]]&lt;=3,"2-3",TRUE,"&gt;3")</f>
        <v>0-1</v>
      </c>
      <c r="AM1174" s="6" t="str">
        <f>+_xlfn.IFS(MONTH(Tabla1[[#This Row],[MES]])&lt;=3,"Q1",MONTH(Tabla1[[#This Row],[MES]])&lt;=6,"Q2",MONTH(Tabla1[[#This Row],[MES]])&lt;=9,"Q3",TRUE,"Q4")</f>
        <v>Q1</v>
      </c>
      <c r="AN1174" t="str">
        <f>+IFERROR(VLOOKUP(Tabla1[[#This Row],[CUENTA]],CTAS[],2,0),"OTROS")</f>
        <v>OTROS</v>
      </c>
      <c r="AO1174">
        <v>1</v>
      </c>
      <c r="AP1174" t="str">
        <f>+IFERROR(VLOOKUP(Tabla1[[#This Row],[EMPLEADO]],IS[],3,0),"OTROS")</f>
        <v>CHIHUAHUA</v>
      </c>
      <c r="AQ1174" t="str">
        <f>+IFERROR(VLOOKUP(Tabla1[[#This Row],[EMPLEADO]],IS[[NÓMINA]:[INGENIERO]],2,0),"OTROS")</f>
        <v>LUIS EDUARDO MUÑOZ</v>
      </c>
    </row>
    <row r="1175" spans="1:43" x14ac:dyDescent="0.25">
      <c r="A1175" t="s">
        <v>36</v>
      </c>
      <c r="B1175">
        <v>1</v>
      </c>
      <c r="C1175" t="s">
        <v>2403</v>
      </c>
      <c r="D1175" t="s">
        <v>38</v>
      </c>
      <c r="E1175" t="s">
        <v>76</v>
      </c>
      <c r="F1175" t="s">
        <v>2404</v>
      </c>
      <c r="G1175" s="17" t="s">
        <v>1905</v>
      </c>
      <c r="H1175" t="s">
        <v>220</v>
      </c>
      <c r="I1175" t="s">
        <v>43</v>
      </c>
      <c r="J1175" t="s">
        <v>8</v>
      </c>
      <c r="K1175" t="s">
        <v>102</v>
      </c>
      <c r="L1175" t="s">
        <v>1906</v>
      </c>
      <c r="M1175" t="s">
        <v>1501</v>
      </c>
      <c r="N1175">
        <v>0</v>
      </c>
      <c r="O1175" t="s">
        <v>47</v>
      </c>
      <c r="P1175">
        <v>59</v>
      </c>
      <c r="Q1175" t="s">
        <v>82</v>
      </c>
      <c r="R1175" t="s">
        <v>63</v>
      </c>
      <c r="S1175" t="s">
        <v>64</v>
      </c>
      <c r="T1175" t="s">
        <v>51</v>
      </c>
      <c r="U1175" t="s">
        <v>83</v>
      </c>
      <c r="V1175">
        <v>1.05</v>
      </c>
      <c r="W1175" s="1">
        <v>1433.25</v>
      </c>
      <c r="X1175">
        <v>1</v>
      </c>
      <c r="Y1175">
        <v>2.2799999999999998</v>
      </c>
      <c r="Z1175">
        <v>5</v>
      </c>
      <c r="AA1175">
        <v>0.45599999999999996</v>
      </c>
      <c r="AB1175" s="2">
        <v>0</v>
      </c>
      <c r="AC1175" s="1">
        <v>0</v>
      </c>
      <c r="AD1175" s="7">
        <v>43487</v>
      </c>
      <c r="AE1175" s="7">
        <v>43488</v>
      </c>
      <c r="AF1175">
        <v>1</v>
      </c>
      <c r="AG1175" t="s">
        <v>53</v>
      </c>
      <c r="AH1175" s="2">
        <v>0</v>
      </c>
      <c r="AI1175" s="1">
        <v>0</v>
      </c>
      <c r="AJ1175" s="1">
        <v>0</v>
      </c>
      <c r="AK1175" s="6" t="str">
        <f>+IF(Tabla1[[#This Row],[REQUEST_TY]]="SR MANTENIMIENTO CORRECTIVO", "EMERGENCIA", "OTROS")</f>
        <v>EMERGENCIA</v>
      </c>
      <c r="AL1175" s="6" t="str">
        <f>+_xlfn.IFS(Tabla1[[#This Row],[Veces obj]]&lt;=1,"0-1",Tabla1[[#This Row],[Veces obj]]&lt;=2,"1-2",Tabla1[[#This Row],[Veces obj]]&lt;=3,"2-3",TRUE,"&gt;3")</f>
        <v>0-1</v>
      </c>
      <c r="AM1175" s="6" t="str">
        <f>+_xlfn.IFS(MONTH(Tabla1[[#This Row],[MES]])&lt;=3,"Q1",MONTH(Tabla1[[#This Row],[MES]])&lt;=6,"Q2",MONTH(Tabla1[[#This Row],[MES]])&lt;=9,"Q3",TRUE,"Q4")</f>
        <v>Q1</v>
      </c>
      <c r="AN1175" t="str">
        <f>+IFERROR(VLOOKUP(Tabla1[[#This Row],[CUENTA]],CTAS[],2,0),"OTROS")</f>
        <v>OTROS</v>
      </c>
      <c r="AP1175" t="str">
        <f>+IFERROR(VLOOKUP(Tabla1[[#This Row],[EMPLEADO]],IS[],3,0),"OTROS")</f>
        <v>OTROS</v>
      </c>
      <c r="AQ1175" t="str">
        <f>+IFERROR(VLOOKUP(Tabla1[[#This Row],[EMPLEADO]],IS[[NÓMINA]:[INGENIERO]],2,0),"OTROS")</f>
        <v>OTROS</v>
      </c>
    </row>
    <row r="1176" spans="1:43" x14ac:dyDescent="0.25">
      <c r="A1176" t="s">
        <v>4444</v>
      </c>
      <c r="B1176">
        <v>1</v>
      </c>
      <c r="C1176" t="s">
        <v>5391</v>
      </c>
      <c r="D1176" t="s">
        <v>38</v>
      </c>
      <c r="E1176" t="s">
        <v>76</v>
      </c>
      <c r="F1176" t="s">
        <v>5392</v>
      </c>
      <c r="G1176" s="17" t="s">
        <v>5393</v>
      </c>
      <c r="H1176" t="s">
        <v>679</v>
      </c>
      <c r="I1176" t="s">
        <v>43</v>
      </c>
      <c r="J1176" t="s">
        <v>8</v>
      </c>
      <c r="K1176" t="s">
        <v>144</v>
      </c>
      <c r="L1176" t="s">
        <v>3320</v>
      </c>
      <c r="M1176" t="s">
        <v>794</v>
      </c>
      <c r="N1176">
        <v>0</v>
      </c>
      <c r="O1176" t="s">
        <v>47</v>
      </c>
      <c r="P1176">
        <v>157</v>
      </c>
      <c r="Q1176" t="s">
        <v>48</v>
      </c>
      <c r="R1176" t="s">
        <v>63</v>
      </c>
      <c r="S1176" t="s">
        <v>64</v>
      </c>
      <c r="T1176" t="s">
        <v>51</v>
      </c>
      <c r="U1176" t="s">
        <v>96</v>
      </c>
      <c r="V1176">
        <v>1.1000000000000001</v>
      </c>
      <c r="W1176" s="1">
        <v>1501.5000000000002</v>
      </c>
      <c r="X1176">
        <v>1</v>
      </c>
      <c r="Y1176">
        <v>2.2799999999999998</v>
      </c>
      <c r="Z1176">
        <v>5</v>
      </c>
      <c r="AA1176">
        <v>0.45599999999999996</v>
      </c>
      <c r="AB1176" s="2">
        <v>0</v>
      </c>
      <c r="AC1176" s="1">
        <v>0</v>
      </c>
      <c r="AD1176" s="7">
        <v>43504</v>
      </c>
      <c r="AE1176" s="7">
        <v>43504</v>
      </c>
      <c r="AF1176">
        <v>0</v>
      </c>
      <c r="AG1176" t="s">
        <v>53</v>
      </c>
      <c r="AH1176" s="2">
        <v>0</v>
      </c>
      <c r="AI1176" s="1">
        <v>0</v>
      </c>
      <c r="AJ1176" s="1">
        <v>0</v>
      </c>
      <c r="AK1176" s="6" t="str">
        <f>+IF(Tabla1[[#This Row],[REQUEST_TY]]="SR MANTENIMIENTO CORRECTIVO", "EMERGENCIA", "OTROS")</f>
        <v>EMERGENCIA</v>
      </c>
      <c r="AL1176" s="6" t="str">
        <f>+_xlfn.IFS(Tabla1[[#This Row],[Veces obj]]&lt;=1,"0-1",Tabla1[[#This Row],[Veces obj]]&lt;=2,"1-2",Tabla1[[#This Row],[Veces obj]]&lt;=3,"2-3",TRUE,"&gt;3")</f>
        <v>0-1</v>
      </c>
      <c r="AM1176" s="6" t="str">
        <f>+_xlfn.IFS(MONTH(Tabla1[[#This Row],[MES]])&lt;=3,"Q1",MONTH(Tabla1[[#This Row],[MES]])&lt;=6,"Q2",MONTH(Tabla1[[#This Row],[MES]])&lt;=9,"Q3",TRUE,"Q4")</f>
        <v>Q1</v>
      </c>
      <c r="AN1176" t="str">
        <f>+IFERROR(VLOOKUP(Tabla1[[#This Row],[CUENTA]],CTAS[],2,0),"OTROS")</f>
        <v>OTROS</v>
      </c>
      <c r="AP1176" t="str">
        <f>+IFERROR(VLOOKUP(Tabla1[[#This Row],[EMPLEADO]],IS[],3,0),"OTROS")</f>
        <v>OTROS</v>
      </c>
      <c r="AQ1176" t="str">
        <f>+IFERROR(VLOOKUP(Tabla1[[#This Row],[EMPLEADO]],IS[[NÓMINA]:[INGENIERO]],2,0),"OTROS")</f>
        <v>OTROS</v>
      </c>
    </row>
    <row r="1177" spans="1:43" x14ac:dyDescent="0.25">
      <c r="A1177" t="s">
        <v>4444</v>
      </c>
      <c r="B1177">
        <v>1</v>
      </c>
      <c r="C1177" t="s">
        <v>5669</v>
      </c>
      <c r="D1177" t="s">
        <v>38</v>
      </c>
      <c r="E1177" t="s">
        <v>430</v>
      </c>
      <c r="F1177" t="s">
        <v>5670</v>
      </c>
      <c r="G1177" s="17" t="s">
        <v>5671</v>
      </c>
      <c r="H1177" t="s">
        <v>58</v>
      </c>
      <c r="I1177" t="s">
        <v>43</v>
      </c>
      <c r="J1177" t="s">
        <v>8</v>
      </c>
      <c r="K1177" t="s">
        <v>59</v>
      </c>
      <c r="L1177" t="s">
        <v>1598</v>
      </c>
      <c r="M1177" t="s">
        <v>222</v>
      </c>
      <c r="N1177">
        <v>0</v>
      </c>
      <c r="O1177" t="s">
        <v>47</v>
      </c>
      <c r="P1177">
        <v>104</v>
      </c>
      <c r="Q1177" t="s">
        <v>48</v>
      </c>
      <c r="R1177" t="s">
        <v>63</v>
      </c>
      <c r="S1177" t="s">
        <v>64</v>
      </c>
      <c r="T1177" t="s">
        <v>51</v>
      </c>
      <c r="U1177" t="s">
        <v>96</v>
      </c>
      <c r="V1177">
        <v>1.1000000000000001</v>
      </c>
      <c r="W1177" s="1">
        <v>1501.5000000000002</v>
      </c>
      <c r="X1177">
        <v>1</v>
      </c>
      <c r="Y1177">
        <v>2.2799999999999998</v>
      </c>
      <c r="Z1177">
        <v>5</v>
      </c>
      <c r="AA1177">
        <v>0.45599999999999996</v>
      </c>
      <c r="AB1177" s="2">
        <v>0</v>
      </c>
      <c r="AC1177" s="1">
        <v>0</v>
      </c>
      <c r="AD1177" s="7">
        <v>43507</v>
      </c>
      <c r="AE1177" s="7">
        <v>43507</v>
      </c>
      <c r="AF1177">
        <v>0</v>
      </c>
      <c r="AG1177" t="s">
        <v>53</v>
      </c>
      <c r="AH1177" s="2">
        <v>0</v>
      </c>
      <c r="AI1177" s="1">
        <v>0</v>
      </c>
      <c r="AJ1177" s="1">
        <v>0</v>
      </c>
      <c r="AK1177" s="6" t="str">
        <f>+IF(Tabla1[[#This Row],[REQUEST_TY]]="SR MANTENIMIENTO CORRECTIVO", "EMERGENCIA", "OTROS")</f>
        <v>EMERGENCIA</v>
      </c>
      <c r="AL1177" s="6" t="str">
        <f>+_xlfn.IFS(Tabla1[[#This Row],[Veces obj]]&lt;=1,"0-1",Tabla1[[#This Row],[Veces obj]]&lt;=2,"1-2",Tabla1[[#This Row],[Veces obj]]&lt;=3,"2-3",TRUE,"&gt;3")</f>
        <v>0-1</v>
      </c>
      <c r="AM1177" s="6" t="str">
        <f>+_xlfn.IFS(MONTH(Tabla1[[#This Row],[MES]])&lt;=3,"Q1",MONTH(Tabla1[[#This Row],[MES]])&lt;=6,"Q2",MONTH(Tabla1[[#This Row],[MES]])&lt;=9,"Q3",TRUE,"Q4")</f>
        <v>Q1</v>
      </c>
      <c r="AN1177" t="str">
        <f>+IFERROR(VLOOKUP(Tabla1[[#This Row],[CUENTA]],CTAS[],2,0),"OTROS")</f>
        <v>OTROS</v>
      </c>
      <c r="AP1177" t="str">
        <f>+IFERROR(VLOOKUP(Tabla1[[#This Row],[EMPLEADO]],IS[],3,0),"OTROS")</f>
        <v>OTROS</v>
      </c>
      <c r="AQ1177" t="str">
        <f>+IFERROR(VLOOKUP(Tabla1[[#This Row],[EMPLEADO]],IS[[NÓMINA]:[INGENIERO]],2,0),"OTROS")</f>
        <v>OTROS</v>
      </c>
    </row>
    <row r="1178" spans="1:43" x14ac:dyDescent="0.25">
      <c r="A1178" t="s">
        <v>4444</v>
      </c>
      <c r="B1178">
        <v>1</v>
      </c>
      <c r="C1178" t="s">
        <v>4772</v>
      </c>
      <c r="D1178" t="s">
        <v>38</v>
      </c>
      <c r="E1178" t="s">
        <v>133</v>
      </c>
      <c r="F1178" t="s">
        <v>4773</v>
      </c>
      <c r="G1178" s="17" t="s">
        <v>4774</v>
      </c>
      <c r="H1178" t="s">
        <v>136</v>
      </c>
      <c r="I1178" t="s">
        <v>43</v>
      </c>
      <c r="J1178" t="s">
        <v>8</v>
      </c>
      <c r="K1178" t="s">
        <v>59</v>
      </c>
      <c r="L1178" t="s">
        <v>60</v>
      </c>
      <c r="M1178" t="s">
        <v>61</v>
      </c>
      <c r="N1178">
        <v>0</v>
      </c>
      <c r="O1178" t="s">
        <v>47</v>
      </c>
      <c r="P1178">
        <v>37</v>
      </c>
      <c r="Q1178" t="s">
        <v>82</v>
      </c>
      <c r="R1178" t="s">
        <v>138</v>
      </c>
      <c r="S1178" t="s">
        <v>139</v>
      </c>
      <c r="T1178" t="s">
        <v>51</v>
      </c>
      <c r="U1178" t="s">
        <v>140</v>
      </c>
      <c r="V1178">
        <v>1.1000000000000001</v>
      </c>
      <c r="W1178" s="1">
        <v>1730.3000000000004</v>
      </c>
      <c r="X1178">
        <v>1</v>
      </c>
      <c r="Y1178">
        <v>1.83</v>
      </c>
      <c r="Z1178">
        <v>4</v>
      </c>
      <c r="AA1178">
        <v>0.45750000000000002</v>
      </c>
      <c r="AB1178" s="2">
        <v>0</v>
      </c>
      <c r="AC1178" s="1">
        <v>0</v>
      </c>
      <c r="AD1178" s="7">
        <v>43497</v>
      </c>
      <c r="AE1178" s="7">
        <v>43497</v>
      </c>
      <c r="AF1178">
        <v>0</v>
      </c>
      <c r="AG1178" t="s">
        <v>53</v>
      </c>
      <c r="AH1178" s="2">
        <v>0</v>
      </c>
      <c r="AI1178" s="1">
        <v>0</v>
      </c>
      <c r="AJ1178" s="1">
        <v>0</v>
      </c>
      <c r="AK1178" s="6" t="str">
        <f>+IF(Tabla1[[#This Row],[REQUEST_TY]]="SR MANTENIMIENTO CORRECTIVO", "EMERGENCIA", "OTROS")</f>
        <v>EMERGENCIA</v>
      </c>
      <c r="AL1178" s="6" t="str">
        <f>+_xlfn.IFS(Tabla1[[#This Row],[Veces obj]]&lt;=1,"0-1",Tabla1[[#This Row],[Veces obj]]&lt;=2,"1-2",Tabla1[[#This Row],[Veces obj]]&lt;=3,"2-3",TRUE,"&gt;3")</f>
        <v>0-1</v>
      </c>
      <c r="AM1178" s="6" t="str">
        <f>+_xlfn.IFS(MONTH(Tabla1[[#This Row],[MES]])&lt;=3,"Q1",MONTH(Tabla1[[#This Row],[MES]])&lt;=6,"Q2",MONTH(Tabla1[[#This Row],[MES]])&lt;=9,"Q3",TRUE,"Q4")</f>
        <v>Q1</v>
      </c>
      <c r="AN1178" t="str">
        <f>+IFERROR(VLOOKUP(Tabla1[[#This Row],[CUENTA]],CTAS[],2,0),"OTROS")</f>
        <v>OTROS</v>
      </c>
      <c r="AP1178" t="str">
        <f>+IFERROR(VLOOKUP(Tabla1[[#This Row],[EMPLEADO]],IS[],3,0),"OTROS")</f>
        <v>OTROS</v>
      </c>
      <c r="AQ1178" t="str">
        <f>+IFERROR(VLOOKUP(Tabla1[[#This Row],[EMPLEADO]],IS[[NÓMINA]:[INGENIERO]],2,0),"OTROS")</f>
        <v>OTROS</v>
      </c>
    </row>
    <row r="1179" spans="1:43" x14ac:dyDescent="0.25">
      <c r="A1179" t="s">
        <v>4444</v>
      </c>
      <c r="B1179">
        <v>1</v>
      </c>
      <c r="C1179" t="s">
        <v>5593</v>
      </c>
      <c r="D1179" t="s">
        <v>38</v>
      </c>
      <c r="E1179" t="s">
        <v>133</v>
      </c>
      <c r="F1179" t="s">
        <v>5594</v>
      </c>
      <c r="G1179" s="17" t="s">
        <v>5595</v>
      </c>
      <c r="H1179" t="s">
        <v>574</v>
      </c>
      <c r="I1179" t="s">
        <v>43</v>
      </c>
      <c r="J1179" t="s">
        <v>8</v>
      </c>
      <c r="K1179" t="s">
        <v>59</v>
      </c>
      <c r="L1179" t="s">
        <v>4323</v>
      </c>
      <c r="M1179" t="s">
        <v>4324</v>
      </c>
      <c r="N1179">
        <v>0</v>
      </c>
      <c r="O1179" t="s">
        <v>47</v>
      </c>
      <c r="P1179">
        <v>75</v>
      </c>
      <c r="Q1179" t="s">
        <v>48</v>
      </c>
      <c r="R1179" t="s">
        <v>138</v>
      </c>
      <c r="S1179" t="s">
        <v>139</v>
      </c>
      <c r="T1179" t="s">
        <v>51</v>
      </c>
      <c r="U1179" t="s">
        <v>353</v>
      </c>
      <c r="V1179">
        <v>1.1499999999999999</v>
      </c>
      <c r="W1179" s="1">
        <v>1808.95</v>
      </c>
      <c r="X1179">
        <v>1</v>
      </c>
      <c r="Y1179">
        <v>1.83</v>
      </c>
      <c r="Z1179">
        <v>4</v>
      </c>
      <c r="AA1179">
        <v>0.45750000000000002</v>
      </c>
      <c r="AB1179" s="2">
        <v>0</v>
      </c>
      <c r="AC1179" s="1">
        <v>0</v>
      </c>
      <c r="AD1179" s="7">
        <v>43507</v>
      </c>
      <c r="AE1179" s="7">
        <v>43507</v>
      </c>
      <c r="AF1179">
        <v>0</v>
      </c>
      <c r="AG1179" t="s">
        <v>53</v>
      </c>
      <c r="AH1179" s="2">
        <v>0</v>
      </c>
      <c r="AI1179" s="1">
        <v>0</v>
      </c>
      <c r="AJ1179" s="1">
        <v>0</v>
      </c>
      <c r="AK1179" s="6" t="str">
        <f>+IF(Tabla1[[#This Row],[REQUEST_TY]]="SR MANTENIMIENTO CORRECTIVO", "EMERGENCIA", "OTROS")</f>
        <v>EMERGENCIA</v>
      </c>
      <c r="AL1179" s="6" t="str">
        <f>+_xlfn.IFS(Tabla1[[#This Row],[Veces obj]]&lt;=1,"0-1",Tabla1[[#This Row],[Veces obj]]&lt;=2,"1-2",Tabla1[[#This Row],[Veces obj]]&lt;=3,"2-3",TRUE,"&gt;3")</f>
        <v>0-1</v>
      </c>
      <c r="AM1179" s="6" t="str">
        <f>+_xlfn.IFS(MONTH(Tabla1[[#This Row],[MES]])&lt;=3,"Q1",MONTH(Tabla1[[#This Row],[MES]])&lt;=6,"Q2",MONTH(Tabla1[[#This Row],[MES]])&lt;=9,"Q3",TRUE,"Q4")</f>
        <v>Q1</v>
      </c>
      <c r="AN1179" t="str">
        <f>+IFERROR(VLOOKUP(Tabla1[[#This Row],[CUENTA]],CTAS[],2,0),"OTROS")</f>
        <v>OTROS</v>
      </c>
      <c r="AP1179" t="str">
        <f>+IFERROR(VLOOKUP(Tabla1[[#This Row],[EMPLEADO]],IS[],3,0),"OTROS")</f>
        <v>OTROS</v>
      </c>
      <c r="AQ1179" t="str">
        <f>+IFERROR(VLOOKUP(Tabla1[[#This Row],[EMPLEADO]],IS[[NÓMINA]:[INGENIERO]],2,0),"OTROS")</f>
        <v>OTROS</v>
      </c>
    </row>
    <row r="1180" spans="1:43" x14ac:dyDescent="0.25">
      <c r="A1180" t="s">
        <v>4444</v>
      </c>
      <c r="B1180">
        <v>1</v>
      </c>
      <c r="C1180" t="s">
        <v>7207</v>
      </c>
      <c r="D1180" t="s">
        <v>38</v>
      </c>
      <c r="E1180" t="s">
        <v>636</v>
      </c>
      <c r="F1180" t="s">
        <v>7208</v>
      </c>
      <c r="G1180" s="17" t="s">
        <v>7209</v>
      </c>
      <c r="H1180" t="s">
        <v>453</v>
      </c>
      <c r="I1180" t="s">
        <v>43</v>
      </c>
      <c r="J1180" t="s">
        <v>8</v>
      </c>
      <c r="K1180" t="s">
        <v>1296</v>
      </c>
      <c r="L1180" t="s">
        <v>5608</v>
      </c>
      <c r="M1180" t="s">
        <v>1198</v>
      </c>
      <c r="N1180">
        <v>0</v>
      </c>
      <c r="O1180" t="s">
        <v>47</v>
      </c>
      <c r="P1180">
        <v>2645</v>
      </c>
      <c r="Q1180" t="s">
        <v>48</v>
      </c>
      <c r="R1180" t="s">
        <v>153</v>
      </c>
      <c r="S1180" t="s">
        <v>50</v>
      </c>
      <c r="T1180" t="s">
        <v>51</v>
      </c>
      <c r="U1180" t="s">
        <v>52</v>
      </c>
      <c r="V1180">
        <v>1.05</v>
      </c>
      <c r="W1180" s="1">
        <v>750.75000000000011</v>
      </c>
      <c r="X1180">
        <v>1</v>
      </c>
      <c r="Y1180">
        <v>2.29</v>
      </c>
      <c r="Z1180">
        <v>5</v>
      </c>
      <c r="AA1180">
        <v>0.45800000000000002</v>
      </c>
      <c r="AB1180" s="2">
        <v>0</v>
      </c>
      <c r="AC1180" s="1">
        <v>0</v>
      </c>
      <c r="AD1180" s="7">
        <v>43523</v>
      </c>
      <c r="AE1180" s="7">
        <v>43523</v>
      </c>
      <c r="AF1180">
        <v>0</v>
      </c>
      <c r="AG1180" t="s">
        <v>53</v>
      </c>
      <c r="AH1180" s="2">
        <v>0</v>
      </c>
      <c r="AI1180" s="1">
        <v>0</v>
      </c>
      <c r="AJ1180" s="1">
        <v>0</v>
      </c>
      <c r="AK1180" s="6" t="str">
        <f>+IF(Tabla1[[#This Row],[REQUEST_TY]]="SR MANTENIMIENTO CORRECTIVO", "EMERGENCIA", "OTROS")</f>
        <v>EMERGENCIA</v>
      </c>
      <c r="AL1180" s="6" t="str">
        <f>+_xlfn.IFS(Tabla1[[#This Row],[Veces obj]]&lt;=1,"0-1",Tabla1[[#This Row],[Veces obj]]&lt;=2,"1-2",Tabla1[[#This Row],[Veces obj]]&lt;=3,"2-3",TRUE,"&gt;3")</f>
        <v>0-1</v>
      </c>
      <c r="AM1180" s="6" t="str">
        <f>+_xlfn.IFS(MONTH(Tabla1[[#This Row],[MES]])&lt;=3,"Q1",MONTH(Tabla1[[#This Row],[MES]])&lt;=6,"Q2",MONTH(Tabla1[[#This Row],[MES]])&lt;=9,"Q3",TRUE,"Q4")</f>
        <v>Q1</v>
      </c>
      <c r="AN1180" t="str">
        <f>+IFERROR(VLOOKUP(Tabla1[[#This Row],[CUENTA]],CTAS[],2,0),"OTROS")</f>
        <v>OTROS</v>
      </c>
      <c r="AP1180" t="str">
        <f>+IFERROR(VLOOKUP(Tabla1[[#This Row],[EMPLEADO]],IS[],3,0),"OTROS")</f>
        <v>OTROS</v>
      </c>
      <c r="AQ1180" t="str">
        <f>+IFERROR(VLOOKUP(Tabla1[[#This Row],[EMPLEADO]],IS[[NÓMINA]:[INGENIERO]],2,0),"OTROS")</f>
        <v>OTROS</v>
      </c>
    </row>
    <row r="1181" spans="1:43" x14ac:dyDescent="0.25">
      <c r="A1181" t="s">
        <v>4444</v>
      </c>
      <c r="B1181">
        <v>1</v>
      </c>
      <c r="C1181" t="s">
        <v>4894</v>
      </c>
      <c r="D1181" t="s">
        <v>38</v>
      </c>
      <c r="E1181" t="s">
        <v>39</v>
      </c>
      <c r="F1181" t="s">
        <v>4895</v>
      </c>
      <c r="G1181" s="17" t="s">
        <v>4896</v>
      </c>
      <c r="H1181" t="s">
        <v>1052</v>
      </c>
      <c r="I1181" t="s">
        <v>43</v>
      </c>
      <c r="J1181" t="s">
        <v>8</v>
      </c>
      <c r="K1181" t="s">
        <v>254</v>
      </c>
      <c r="L1181" t="s">
        <v>4897</v>
      </c>
      <c r="M1181" t="s">
        <v>540</v>
      </c>
      <c r="N1181">
        <v>0</v>
      </c>
      <c r="O1181" t="s">
        <v>47</v>
      </c>
      <c r="P1181">
        <v>184</v>
      </c>
      <c r="Q1181" t="s">
        <v>48</v>
      </c>
      <c r="R1181" t="s">
        <v>49</v>
      </c>
      <c r="S1181" t="s">
        <v>50</v>
      </c>
      <c r="T1181" t="s">
        <v>51</v>
      </c>
      <c r="U1181" t="s">
        <v>52</v>
      </c>
      <c r="V1181">
        <v>1.05</v>
      </c>
      <c r="W1181" s="1">
        <v>750.75000000000011</v>
      </c>
      <c r="X1181">
        <v>1</v>
      </c>
      <c r="Y1181">
        <v>2.2999999999999998</v>
      </c>
      <c r="Z1181">
        <v>5</v>
      </c>
      <c r="AA1181">
        <v>0.45999999999999996</v>
      </c>
      <c r="AB1181" s="2">
        <v>0</v>
      </c>
      <c r="AC1181" s="1">
        <v>0</v>
      </c>
      <c r="AD1181" s="7">
        <v>43501</v>
      </c>
      <c r="AE1181" s="7">
        <v>43501</v>
      </c>
      <c r="AF1181">
        <v>0</v>
      </c>
      <c r="AG1181" t="s">
        <v>53</v>
      </c>
      <c r="AH1181" s="2">
        <v>0</v>
      </c>
      <c r="AI1181" s="1">
        <v>0</v>
      </c>
      <c r="AJ1181" s="1">
        <v>0</v>
      </c>
      <c r="AK1181" s="6" t="str">
        <f>+IF(Tabla1[[#This Row],[REQUEST_TY]]="SR MANTENIMIENTO CORRECTIVO", "EMERGENCIA", "OTROS")</f>
        <v>EMERGENCIA</v>
      </c>
      <c r="AL1181" s="6" t="str">
        <f>+_xlfn.IFS(Tabla1[[#This Row],[Veces obj]]&lt;=1,"0-1",Tabla1[[#This Row],[Veces obj]]&lt;=2,"1-2",Tabla1[[#This Row],[Veces obj]]&lt;=3,"2-3",TRUE,"&gt;3")</f>
        <v>0-1</v>
      </c>
      <c r="AM1181" s="6" t="str">
        <f>+_xlfn.IFS(MONTH(Tabla1[[#This Row],[MES]])&lt;=3,"Q1",MONTH(Tabla1[[#This Row],[MES]])&lt;=6,"Q2",MONTH(Tabla1[[#This Row],[MES]])&lt;=9,"Q3",TRUE,"Q4")</f>
        <v>Q1</v>
      </c>
      <c r="AN1181" t="str">
        <f>+IFERROR(VLOOKUP(Tabla1[[#This Row],[CUENTA]],CTAS[],2,0),"OTROS")</f>
        <v>OTROS</v>
      </c>
      <c r="AP1181" t="str">
        <f>+IFERROR(VLOOKUP(Tabla1[[#This Row],[EMPLEADO]],IS[],3,0),"OTROS")</f>
        <v>OTROS</v>
      </c>
      <c r="AQ1181" t="str">
        <f>+IFERROR(VLOOKUP(Tabla1[[#This Row],[EMPLEADO]],IS[[NÓMINA]:[INGENIERO]],2,0),"OTROS")</f>
        <v>OTROS</v>
      </c>
    </row>
    <row r="1182" spans="1:43" x14ac:dyDescent="0.25">
      <c r="A1182" t="s">
        <v>4444</v>
      </c>
      <c r="B1182">
        <v>1</v>
      </c>
      <c r="C1182" t="s">
        <v>5325</v>
      </c>
      <c r="D1182" t="s">
        <v>38</v>
      </c>
      <c r="E1182" t="s">
        <v>348</v>
      </c>
      <c r="F1182" t="s">
        <v>5326</v>
      </c>
      <c r="G1182" s="17" t="s">
        <v>5327</v>
      </c>
      <c r="H1182" t="s">
        <v>915</v>
      </c>
      <c r="I1182" t="s">
        <v>43</v>
      </c>
      <c r="J1182" t="s">
        <v>8</v>
      </c>
      <c r="K1182" t="s">
        <v>102</v>
      </c>
      <c r="L1182" t="s">
        <v>5328</v>
      </c>
      <c r="M1182" t="s">
        <v>131</v>
      </c>
      <c r="N1182">
        <v>0</v>
      </c>
      <c r="O1182" t="s">
        <v>47</v>
      </c>
      <c r="P1182">
        <v>73</v>
      </c>
      <c r="Q1182" t="s">
        <v>48</v>
      </c>
      <c r="R1182" t="s">
        <v>223</v>
      </c>
      <c r="S1182" t="s">
        <v>139</v>
      </c>
      <c r="T1182" t="s">
        <v>51</v>
      </c>
      <c r="U1182" t="s">
        <v>353</v>
      </c>
      <c r="V1182">
        <v>1.1499999999999999</v>
      </c>
      <c r="W1182" s="1">
        <v>1808.95</v>
      </c>
      <c r="X1182">
        <v>1</v>
      </c>
      <c r="Y1182">
        <v>1.85</v>
      </c>
      <c r="Z1182">
        <v>4</v>
      </c>
      <c r="AA1182">
        <v>0.46250000000000002</v>
      </c>
      <c r="AB1182" s="2">
        <v>0</v>
      </c>
      <c r="AC1182" s="1">
        <v>0</v>
      </c>
      <c r="AD1182" s="7">
        <v>43503</v>
      </c>
      <c r="AE1182" s="7">
        <v>43503</v>
      </c>
      <c r="AF1182">
        <v>0</v>
      </c>
      <c r="AG1182" t="s">
        <v>53</v>
      </c>
      <c r="AH1182" s="2">
        <v>0</v>
      </c>
      <c r="AI1182" s="1">
        <v>0</v>
      </c>
      <c r="AJ1182" s="1">
        <v>0</v>
      </c>
      <c r="AK1182" s="6" t="str">
        <f>+IF(Tabla1[[#This Row],[REQUEST_TY]]="SR MANTENIMIENTO CORRECTIVO", "EMERGENCIA", "OTROS")</f>
        <v>EMERGENCIA</v>
      </c>
      <c r="AL1182" s="6" t="str">
        <f>+_xlfn.IFS(Tabla1[[#This Row],[Veces obj]]&lt;=1,"0-1",Tabla1[[#This Row],[Veces obj]]&lt;=2,"1-2",Tabla1[[#This Row],[Veces obj]]&lt;=3,"2-3",TRUE,"&gt;3")</f>
        <v>0-1</v>
      </c>
      <c r="AM1182" s="6" t="str">
        <f>+_xlfn.IFS(MONTH(Tabla1[[#This Row],[MES]])&lt;=3,"Q1",MONTH(Tabla1[[#This Row],[MES]])&lt;=6,"Q2",MONTH(Tabla1[[#This Row],[MES]])&lt;=9,"Q3",TRUE,"Q4")</f>
        <v>Q1</v>
      </c>
      <c r="AN1182" t="str">
        <f>+IFERROR(VLOOKUP(Tabla1[[#This Row],[CUENTA]],CTAS[],2,0),"OTROS")</f>
        <v>OTROS</v>
      </c>
      <c r="AP1182" t="str">
        <f>+IFERROR(VLOOKUP(Tabla1[[#This Row],[EMPLEADO]],IS[],3,0),"OTROS")</f>
        <v>OTROS</v>
      </c>
      <c r="AQ1182" t="str">
        <f>+IFERROR(VLOOKUP(Tabla1[[#This Row],[EMPLEADO]],IS[[NÓMINA]:[INGENIERO]],2,0),"OTROS")</f>
        <v>OTROS</v>
      </c>
    </row>
    <row r="1183" spans="1:43" x14ac:dyDescent="0.25">
      <c r="A1183" t="s">
        <v>36</v>
      </c>
      <c r="B1183">
        <v>1</v>
      </c>
      <c r="C1183" t="s">
        <v>367</v>
      </c>
      <c r="D1183" t="s">
        <v>38</v>
      </c>
      <c r="E1183" t="s">
        <v>85</v>
      </c>
      <c r="F1183" t="s">
        <v>368</v>
      </c>
      <c r="G1183" s="17" t="s">
        <v>369</v>
      </c>
      <c r="H1183" t="s">
        <v>163</v>
      </c>
      <c r="I1183" t="s">
        <v>43</v>
      </c>
      <c r="J1183" t="s">
        <v>8</v>
      </c>
      <c r="K1183" t="s">
        <v>370</v>
      </c>
      <c r="L1183" t="s">
        <v>371</v>
      </c>
      <c r="M1183" t="s">
        <v>119</v>
      </c>
      <c r="N1183">
        <v>0</v>
      </c>
      <c r="O1183" t="s">
        <v>47</v>
      </c>
      <c r="P1183">
        <v>705</v>
      </c>
      <c r="Q1183" t="s">
        <v>48</v>
      </c>
      <c r="R1183" t="s">
        <v>49</v>
      </c>
      <c r="S1183" t="s">
        <v>50</v>
      </c>
      <c r="T1183" t="s">
        <v>51</v>
      </c>
      <c r="U1183" t="s">
        <v>52</v>
      </c>
      <c r="V1183">
        <v>1.05</v>
      </c>
      <c r="W1183" s="1">
        <v>750.75000000000011</v>
      </c>
      <c r="X1183">
        <v>1</v>
      </c>
      <c r="Y1183">
        <v>0</v>
      </c>
      <c r="Z1183">
        <v>5</v>
      </c>
      <c r="AA1183">
        <v>0</v>
      </c>
      <c r="AB1183" s="2">
        <v>0</v>
      </c>
      <c r="AC1183" s="1">
        <v>0</v>
      </c>
      <c r="AD1183" s="7">
        <v>43493</v>
      </c>
      <c r="AE1183" s="7">
        <v>43493</v>
      </c>
      <c r="AF1183">
        <v>0</v>
      </c>
      <c r="AG1183" t="s">
        <v>53</v>
      </c>
      <c r="AH1183" s="2">
        <v>0</v>
      </c>
      <c r="AI1183" s="1">
        <v>0</v>
      </c>
      <c r="AJ1183" s="1">
        <v>0</v>
      </c>
      <c r="AK1183" s="6" t="str">
        <f>+IF(Tabla1[[#This Row],[REQUEST_TY]]="SR MANTENIMIENTO CORRECTIVO", "EMERGENCIA", "OTROS")</f>
        <v>EMERGENCIA</v>
      </c>
      <c r="AL1183" s="6" t="str">
        <f>+_xlfn.IFS(Tabla1[[#This Row],[Veces obj]]&lt;=1,"0-1",Tabla1[[#This Row],[Veces obj]]&lt;=2,"1-2",Tabla1[[#This Row],[Veces obj]]&lt;=3,"2-3",TRUE,"&gt;3")</f>
        <v>0-1</v>
      </c>
      <c r="AM1183" s="6" t="str">
        <f>+_xlfn.IFS(MONTH(Tabla1[[#This Row],[MES]])&lt;=3,"Q1",MONTH(Tabla1[[#This Row],[MES]])&lt;=6,"Q2",MONTH(Tabla1[[#This Row],[MES]])&lt;=9,"Q3",TRUE,"Q4")</f>
        <v>Q1</v>
      </c>
      <c r="AN1183" t="str">
        <f>+IFERROR(VLOOKUP(Tabla1[[#This Row],[CUENTA]],CTAS[],2,0),"OTROS")</f>
        <v>OTROS</v>
      </c>
      <c r="AO1183">
        <v>1</v>
      </c>
      <c r="AP1183" t="str">
        <f>+IFERROR(VLOOKUP(Tabla1[[#This Row],[EMPLEADO]],IS[],3,0),"OTROS")</f>
        <v>CHIHUAHUA</v>
      </c>
      <c r="AQ1183" t="str">
        <f>+IFERROR(VLOOKUP(Tabla1[[#This Row],[EMPLEADO]],IS[[NÓMINA]:[INGENIERO]],2,0),"OTROS")</f>
        <v>LUIS EDUARDO MUÑOZ</v>
      </c>
    </row>
    <row r="1184" spans="1:43" x14ac:dyDescent="0.25">
      <c r="A1184" t="s">
        <v>36</v>
      </c>
      <c r="B1184">
        <v>1</v>
      </c>
      <c r="C1184" t="s">
        <v>2405</v>
      </c>
      <c r="D1184" t="s">
        <v>38</v>
      </c>
      <c r="E1184" t="s">
        <v>747</v>
      </c>
      <c r="F1184" t="s">
        <v>2406</v>
      </c>
      <c r="G1184" s="17" t="s">
        <v>2407</v>
      </c>
      <c r="H1184" t="s">
        <v>527</v>
      </c>
      <c r="I1184" t="s">
        <v>43</v>
      </c>
      <c r="J1184" t="s">
        <v>8</v>
      </c>
      <c r="K1184" t="s">
        <v>528</v>
      </c>
      <c r="L1184" t="s">
        <v>529</v>
      </c>
      <c r="M1184" t="s">
        <v>530</v>
      </c>
      <c r="N1184">
        <v>1</v>
      </c>
      <c r="O1184" t="s">
        <v>47</v>
      </c>
      <c r="P1184">
        <v>48</v>
      </c>
      <c r="Q1184" t="s">
        <v>82</v>
      </c>
      <c r="R1184" t="s">
        <v>95</v>
      </c>
      <c r="S1184" t="s">
        <v>64</v>
      </c>
      <c r="T1184" t="s">
        <v>51</v>
      </c>
      <c r="U1184" t="s">
        <v>83</v>
      </c>
      <c r="V1184">
        <v>1.05</v>
      </c>
      <c r="W1184" s="1">
        <v>0</v>
      </c>
      <c r="X1184">
        <v>1</v>
      </c>
      <c r="Y1184">
        <v>2.3199999999999998</v>
      </c>
      <c r="Z1184">
        <v>5</v>
      </c>
      <c r="AA1184">
        <v>0.46399999999999997</v>
      </c>
      <c r="AB1184" s="2">
        <v>0</v>
      </c>
      <c r="AC1184" s="1">
        <v>0</v>
      </c>
      <c r="AD1184" s="7">
        <v>43468</v>
      </c>
      <c r="AE1184" s="7">
        <v>43468</v>
      </c>
      <c r="AF1184">
        <v>0</v>
      </c>
      <c r="AG1184" t="s">
        <v>53</v>
      </c>
      <c r="AH1184" s="2">
        <v>0</v>
      </c>
      <c r="AI1184" s="1">
        <v>0</v>
      </c>
      <c r="AJ1184" s="1">
        <v>0</v>
      </c>
      <c r="AK1184" s="6" t="str">
        <f>+IF(Tabla1[[#This Row],[REQUEST_TY]]="SR MANTENIMIENTO CORRECTIVO", "EMERGENCIA", "OTROS")</f>
        <v>EMERGENCIA</v>
      </c>
      <c r="AL1184" s="6" t="str">
        <f>+_xlfn.IFS(Tabla1[[#This Row],[Veces obj]]&lt;=1,"0-1",Tabla1[[#This Row],[Veces obj]]&lt;=2,"1-2",Tabla1[[#This Row],[Veces obj]]&lt;=3,"2-3",TRUE,"&gt;3")</f>
        <v>0-1</v>
      </c>
      <c r="AM1184" s="6" t="str">
        <f>+_xlfn.IFS(MONTH(Tabla1[[#This Row],[MES]])&lt;=3,"Q1",MONTH(Tabla1[[#This Row],[MES]])&lt;=6,"Q2",MONTH(Tabla1[[#This Row],[MES]])&lt;=9,"Q3",TRUE,"Q4")</f>
        <v>Q1</v>
      </c>
      <c r="AN1184" t="str">
        <f>+IFERROR(VLOOKUP(Tabla1[[#This Row],[CUENTA]],CTAS[],2,0),"OTROS")</f>
        <v>OTROS</v>
      </c>
      <c r="AP1184" t="str">
        <f>+IFERROR(VLOOKUP(Tabla1[[#This Row],[EMPLEADO]],IS[],3,0),"OTROS")</f>
        <v>OTROS</v>
      </c>
      <c r="AQ1184" t="str">
        <f>+IFERROR(VLOOKUP(Tabla1[[#This Row],[EMPLEADO]],IS[[NÓMINA]:[INGENIERO]],2,0),"OTROS")</f>
        <v>OTROS</v>
      </c>
    </row>
    <row r="1185" spans="1:43" x14ac:dyDescent="0.25">
      <c r="A1185" t="s">
        <v>4444</v>
      </c>
      <c r="B1185">
        <v>1</v>
      </c>
      <c r="C1185" t="s">
        <v>4731</v>
      </c>
      <c r="D1185" t="s">
        <v>38</v>
      </c>
      <c r="E1185" t="s">
        <v>147</v>
      </c>
      <c r="F1185" t="s">
        <v>4732</v>
      </c>
      <c r="G1185" s="17" t="s">
        <v>1485</v>
      </c>
      <c r="H1185" t="s">
        <v>163</v>
      </c>
      <c r="I1185" t="s">
        <v>43</v>
      </c>
      <c r="J1185" t="s">
        <v>8</v>
      </c>
      <c r="K1185" t="s">
        <v>151</v>
      </c>
      <c r="L1185" t="s">
        <v>229</v>
      </c>
      <c r="M1185" t="s">
        <v>165</v>
      </c>
      <c r="N1185">
        <v>0</v>
      </c>
      <c r="O1185" t="s">
        <v>47</v>
      </c>
      <c r="P1185">
        <v>22</v>
      </c>
      <c r="Q1185" t="s">
        <v>62</v>
      </c>
      <c r="R1185" t="s">
        <v>153</v>
      </c>
      <c r="S1185" t="s">
        <v>50</v>
      </c>
      <c r="T1185" t="s">
        <v>51</v>
      </c>
      <c r="U1185" t="s">
        <v>154</v>
      </c>
      <c r="V1185">
        <v>0.6</v>
      </c>
      <c r="W1185" s="1">
        <v>429.00000000000006</v>
      </c>
      <c r="X1185">
        <v>1</v>
      </c>
      <c r="Y1185">
        <v>0</v>
      </c>
      <c r="Z1185">
        <v>5</v>
      </c>
      <c r="AA1185">
        <v>0</v>
      </c>
      <c r="AB1185" s="2">
        <v>0</v>
      </c>
      <c r="AC1185" s="1">
        <v>0</v>
      </c>
      <c r="AD1185" s="7">
        <v>43497</v>
      </c>
      <c r="AE1185" s="7">
        <v>43497</v>
      </c>
      <c r="AF1185">
        <v>0</v>
      </c>
      <c r="AG1185" t="s">
        <v>53</v>
      </c>
      <c r="AH1185" s="2">
        <v>0</v>
      </c>
      <c r="AI1185" s="1">
        <v>0</v>
      </c>
      <c r="AJ1185" s="1">
        <v>0</v>
      </c>
      <c r="AK1185" s="6" t="str">
        <f>+IF(Tabla1[[#This Row],[REQUEST_TY]]="SR MANTENIMIENTO CORRECTIVO", "EMERGENCIA", "OTROS")</f>
        <v>EMERGENCIA</v>
      </c>
      <c r="AL1185" s="6" t="str">
        <f>+_xlfn.IFS(Tabla1[[#This Row],[Veces obj]]&lt;=1,"0-1",Tabla1[[#This Row],[Veces obj]]&lt;=2,"1-2",Tabla1[[#This Row],[Veces obj]]&lt;=3,"2-3",TRUE,"&gt;3")</f>
        <v>0-1</v>
      </c>
      <c r="AM1185" s="6" t="str">
        <f>+_xlfn.IFS(MONTH(Tabla1[[#This Row],[MES]])&lt;=3,"Q1",MONTH(Tabla1[[#This Row],[MES]])&lt;=6,"Q2",MONTH(Tabla1[[#This Row],[MES]])&lt;=9,"Q3",TRUE,"Q4")</f>
        <v>Q1</v>
      </c>
      <c r="AN1185" t="str">
        <f>+IFERROR(VLOOKUP(Tabla1[[#This Row],[CUENTA]],CTAS[],2,0),"OTROS")</f>
        <v>HONEYWELL</v>
      </c>
      <c r="AO1185">
        <v>1</v>
      </c>
      <c r="AP1185" t="str">
        <f>+IFERROR(VLOOKUP(Tabla1[[#This Row],[EMPLEADO]],IS[],3,0),"OTROS")</f>
        <v>CHIHUAHUA</v>
      </c>
      <c r="AQ1185" t="str">
        <f>+IFERROR(VLOOKUP(Tabla1[[#This Row],[EMPLEADO]],IS[[NÓMINA]:[INGENIERO]],2,0),"OTROS")</f>
        <v>LUIS EDUARDO MUÑOZ</v>
      </c>
    </row>
    <row r="1186" spans="1:43" x14ac:dyDescent="0.25">
      <c r="A1186" t="s">
        <v>4444</v>
      </c>
      <c r="B1186">
        <v>1</v>
      </c>
      <c r="C1186" t="s">
        <v>4802</v>
      </c>
      <c r="D1186" t="s">
        <v>38</v>
      </c>
      <c r="E1186" t="s">
        <v>373</v>
      </c>
      <c r="F1186" t="s">
        <v>4803</v>
      </c>
      <c r="G1186" s="17" t="s">
        <v>735</v>
      </c>
      <c r="H1186" t="s">
        <v>58</v>
      </c>
      <c r="I1186" t="s">
        <v>43</v>
      </c>
      <c r="J1186" t="s">
        <v>8</v>
      </c>
      <c r="K1186" t="s">
        <v>102</v>
      </c>
      <c r="L1186" t="s">
        <v>261</v>
      </c>
      <c r="M1186" t="s">
        <v>736</v>
      </c>
      <c r="N1186">
        <v>0</v>
      </c>
      <c r="O1186" t="s">
        <v>47</v>
      </c>
      <c r="P1186">
        <v>29</v>
      </c>
      <c r="Q1186" t="s">
        <v>62</v>
      </c>
      <c r="R1186" t="s">
        <v>153</v>
      </c>
      <c r="S1186" t="s">
        <v>50</v>
      </c>
      <c r="T1186" t="s">
        <v>51</v>
      </c>
      <c r="U1186" t="s">
        <v>154</v>
      </c>
      <c r="V1186">
        <v>0.6</v>
      </c>
      <c r="W1186" s="1">
        <v>429.00000000000006</v>
      </c>
      <c r="X1186">
        <v>1</v>
      </c>
      <c r="Y1186">
        <v>2.3199999999999998</v>
      </c>
      <c r="Z1186">
        <v>5</v>
      </c>
      <c r="AA1186">
        <v>0.46399999999999997</v>
      </c>
      <c r="AB1186" s="2">
        <v>0</v>
      </c>
      <c r="AC1186" s="1">
        <v>0</v>
      </c>
      <c r="AD1186" s="7">
        <v>43497</v>
      </c>
      <c r="AE1186" s="7">
        <v>43497</v>
      </c>
      <c r="AF1186">
        <v>0</v>
      </c>
      <c r="AG1186" t="s">
        <v>53</v>
      </c>
      <c r="AH1186" s="2">
        <v>0</v>
      </c>
      <c r="AI1186" s="1">
        <v>0</v>
      </c>
      <c r="AJ1186" s="1">
        <v>0</v>
      </c>
      <c r="AK1186" s="6" t="str">
        <f>+IF(Tabla1[[#This Row],[REQUEST_TY]]="SR MANTENIMIENTO CORRECTIVO", "EMERGENCIA", "OTROS")</f>
        <v>EMERGENCIA</v>
      </c>
      <c r="AL1186" s="6" t="str">
        <f>+_xlfn.IFS(Tabla1[[#This Row],[Veces obj]]&lt;=1,"0-1",Tabla1[[#This Row],[Veces obj]]&lt;=2,"1-2",Tabla1[[#This Row],[Veces obj]]&lt;=3,"2-3",TRUE,"&gt;3")</f>
        <v>0-1</v>
      </c>
      <c r="AM1186" s="6" t="str">
        <f>+_xlfn.IFS(MONTH(Tabla1[[#This Row],[MES]])&lt;=3,"Q1",MONTH(Tabla1[[#This Row],[MES]])&lt;=6,"Q2",MONTH(Tabla1[[#This Row],[MES]])&lt;=9,"Q3",TRUE,"Q4")</f>
        <v>Q1</v>
      </c>
      <c r="AN1186" t="str">
        <f>+IFERROR(VLOOKUP(Tabla1[[#This Row],[CUENTA]],CTAS[],2,0),"OTROS")</f>
        <v>OTROS</v>
      </c>
      <c r="AP1186" t="str">
        <f>+IFERROR(VLOOKUP(Tabla1[[#This Row],[EMPLEADO]],IS[],3,0),"OTROS")</f>
        <v>OTROS</v>
      </c>
      <c r="AQ1186" t="str">
        <f>+IFERROR(VLOOKUP(Tabla1[[#This Row],[EMPLEADO]],IS[[NÓMINA]:[INGENIERO]],2,0),"OTROS")</f>
        <v>OTROS</v>
      </c>
    </row>
    <row r="1187" spans="1:43" x14ac:dyDescent="0.25">
      <c r="A1187" t="s">
        <v>4444</v>
      </c>
      <c r="B1187">
        <v>1</v>
      </c>
      <c r="C1187" t="s">
        <v>5577</v>
      </c>
      <c r="D1187" t="s">
        <v>38</v>
      </c>
      <c r="E1187" t="s">
        <v>76</v>
      </c>
      <c r="F1187" t="s">
        <v>5578</v>
      </c>
      <c r="G1187" s="17" t="s">
        <v>5579</v>
      </c>
      <c r="H1187" t="s">
        <v>106</v>
      </c>
      <c r="I1187" t="s">
        <v>43</v>
      </c>
      <c r="J1187" t="s">
        <v>8</v>
      </c>
      <c r="K1187" t="s">
        <v>102</v>
      </c>
      <c r="L1187" t="s">
        <v>376</v>
      </c>
      <c r="M1187" t="s">
        <v>310</v>
      </c>
      <c r="N1187">
        <v>0</v>
      </c>
      <c r="O1187" t="s">
        <v>47</v>
      </c>
      <c r="P1187">
        <v>73</v>
      </c>
      <c r="Q1187" t="s">
        <v>48</v>
      </c>
      <c r="R1187" t="s">
        <v>63</v>
      </c>
      <c r="S1187" t="s">
        <v>64</v>
      </c>
      <c r="T1187" t="s">
        <v>51</v>
      </c>
      <c r="U1187" t="s">
        <v>96</v>
      </c>
      <c r="V1187">
        <v>1.1000000000000001</v>
      </c>
      <c r="W1187" s="1">
        <v>1501.5000000000002</v>
      </c>
      <c r="X1187">
        <v>1</v>
      </c>
      <c r="Y1187">
        <v>2.3199999999999998</v>
      </c>
      <c r="Z1187">
        <v>5</v>
      </c>
      <c r="AA1187">
        <v>0.46399999999999997</v>
      </c>
      <c r="AB1187" s="2">
        <v>0</v>
      </c>
      <c r="AC1187" s="1">
        <v>0</v>
      </c>
      <c r="AD1187" s="7">
        <v>43507</v>
      </c>
      <c r="AE1187" s="7">
        <v>43507</v>
      </c>
      <c r="AF1187">
        <v>0</v>
      </c>
      <c r="AG1187" t="s">
        <v>53</v>
      </c>
      <c r="AH1187" s="2">
        <v>0</v>
      </c>
      <c r="AI1187" s="1">
        <v>0</v>
      </c>
      <c r="AJ1187" s="1">
        <v>0</v>
      </c>
      <c r="AK1187" s="6" t="str">
        <f>+IF(Tabla1[[#This Row],[REQUEST_TY]]="SR MANTENIMIENTO CORRECTIVO", "EMERGENCIA", "OTROS")</f>
        <v>EMERGENCIA</v>
      </c>
      <c r="AL1187" s="6" t="str">
        <f>+_xlfn.IFS(Tabla1[[#This Row],[Veces obj]]&lt;=1,"0-1",Tabla1[[#This Row],[Veces obj]]&lt;=2,"1-2",Tabla1[[#This Row],[Veces obj]]&lt;=3,"2-3",TRUE,"&gt;3")</f>
        <v>0-1</v>
      </c>
      <c r="AM1187" s="6" t="str">
        <f>+_xlfn.IFS(MONTH(Tabla1[[#This Row],[MES]])&lt;=3,"Q1",MONTH(Tabla1[[#This Row],[MES]])&lt;=6,"Q2",MONTH(Tabla1[[#This Row],[MES]])&lt;=9,"Q3",TRUE,"Q4")</f>
        <v>Q1</v>
      </c>
      <c r="AN1187" t="str">
        <f>+IFERROR(VLOOKUP(Tabla1[[#This Row],[CUENTA]],CTAS[],2,0),"OTROS")</f>
        <v>OTROS</v>
      </c>
      <c r="AP1187" t="str">
        <f>+IFERROR(VLOOKUP(Tabla1[[#This Row],[EMPLEADO]],IS[],3,0),"OTROS")</f>
        <v>OTROS</v>
      </c>
      <c r="AQ1187" t="str">
        <f>+IFERROR(VLOOKUP(Tabla1[[#This Row],[EMPLEADO]],IS[[NÓMINA]:[INGENIERO]],2,0),"OTROS")</f>
        <v>OTROS</v>
      </c>
    </row>
    <row r="1188" spans="1:43" x14ac:dyDescent="0.25">
      <c r="A1188" t="s">
        <v>4444</v>
      </c>
      <c r="B1188">
        <v>1</v>
      </c>
      <c r="C1188" t="s">
        <v>4882</v>
      </c>
      <c r="D1188" t="s">
        <v>38</v>
      </c>
      <c r="E1188" t="s">
        <v>599</v>
      </c>
      <c r="F1188" t="s">
        <v>4883</v>
      </c>
      <c r="G1188" s="17" t="s">
        <v>4884</v>
      </c>
      <c r="H1188" t="s">
        <v>163</v>
      </c>
      <c r="I1188" t="s">
        <v>43</v>
      </c>
      <c r="J1188" t="s">
        <v>8</v>
      </c>
      <c r="K1188" t="s">
        <v>151</v>
      </c>
      <c r="L1188" t="s">
        <v>164</v>
      </c>
      <c r="M1188" t="s">
        <v>165</v>
      </c>
      <c r="N1188">
        <v>0</v>
      </c>
      <c r="O1188" t="s">
        <v>47</v>
      </c>
      <c r="P1188">
        <v>77</v>
      </c>
      <c r="Q1188" t="s">
        <v>48</v>
      </c>
      <c r="R1188" t="s">
        <v>242</v>
      </c>
      <c r="S1188" t="s">
        <v>64</v>
      </c>
      <c r="T1188" t="s">
        <v>51</v>
      </c>
      <c r="U1188" t="s">
        <v>96</v>
      </c>
      <c r="V1188">
        <v>1.1000000000000001</v>
      </c>
      <c r="W1188" s="1">
        <v>1501.5000000000002</v>
      </c>
      <c r="X1188">
        <v>1</v>
      </c>
      <c r="Y1188">
        <v>0</v>
      </c>
      <c r="Z1188">
        <v>5</v>
      </c>
      <c r="AA1188">
        <v>0</v>
      </c>
      <c r="AB1188" s="2">
        <v>0</v>
      </c>
      <c r="AC1188" s="1">
        <v>0</v>
      </c>
      <c r="AD1188" s="7">
        <v>43501</v>
      </c>
      <c r="AE1188" s="7">
        <v>43501</v>
      </c>
      <c r="AF1188">
        <v>0</v>
      </c>
      <c r="AG1188" t="s">
        <v>53</v>
      </c>
      <c r="AH1188" s="2">
        <v>0</v>
      </c>
      <c r="AI1188" s="1">
        <v>0</v>
      </c>
      <c r="AJ1188" s="1">
        <v>0</v>
      </c>
      <c r="AK1188" s="6" t="str">
        <f>+IF(Tabla1[[#This Row],[REQUEST_TY]]="SR MANTENIMIENTO CORRECTIVO", "EMERGENCIA", "OTROS")</f>
        <v>EMERGENCIA</v>
      </c>
      <c r="AL1188" s="6" t="str">
        <f>+_xlfn.IFS(Tabla1[[#This Row],[Veces obj]]&lt;=1,"0-1",Tabla1[[#This Row],[Veces obj]]&lt;=2,"1-2",Tabla1[[#This Row],[Veces obj]]&lt;=3,"2-3",TRUE,"&gt;3")</f>
        <v>0-1</v>
      </c>
      <c r="AM1188" s="6" t="str">
        <f>+_xlfn.IFS(MONTH(Tabla1[[#This Row],[MES]])&lt;=3,"Q1",MONTH(Tabla1[[#This Row],[MES]])&lt;=6,"Q2",MONTH(Tabla1[[#This Row],[MES]])&lt;=9,"Q3",TRUE,"Q4")</f>
        <v>Q1</v>
      </c>
      <c r="AN1188" t="str">
        <f>+IFERROR(VLOOKUP(Tabla1[[#This Row],[CUENTA]],CTAS[],2,0),"OTROS")</f>
        <v>HONEYWELL</v>
      </c>
      <c r="AO1188">
        <v>1</v>
      </c>
      <c r="AP1188" t="str">
        <f>+IFERROR(VLOOKUP(Tabla1[[#This Row],[EMPLEADO]],IS[],3,0),"OTROS")</f>
        <v>CHIHUAHUA</v>
      </c>
      <c r="AQ1188" t="str">
        <f>+IFERROR(VLOOKUP(Tabla1[[#This Row],[EMPLEADO]],IS[[NÓMINA]:[INGENIERO]],2,0),"OTROS")</f>
        <v>LUIS EDUARDO MUÑOZ</v>
      </c>
    </row>
    <row r="1189" spans="1:43" x14ac:dyDescent="0.25">
      <c r="A1189" t="s">
        <v>4444</v>
      </c>
      <c r="B1189">
        <v>1</v>
      </c>
      <c r="C1189" t="s">
        <v>6400</v>
      </c>
      <c r="D1189" t="s">
        <v>38</v>
      </c>
      <c r="E1189" t="s">
        <v>464</v>
      </c>
      <c r="F1189" t="s">
        <v>6401</v>
      </c>
      <c r="G1189" s="17" t="s">
        <v>1504</v>
      </c>
      <c r="H1189" t="s">
        <v>740</v>
      </c>
      <c r="I1189" t="s">
        <v>43</v>
      </c>
      <c r="J1189" t="s">
        <v>8</v>
      </c>
      <c r="K1189" t="s">
        <v>741</v>
      </c>
      <c r="L1189" t="s">
        <v>1505</v>
      </c>
      <c r="M1189" t="s">
        <v>743</v>
      </c>
      <c r="N1189">
        <v>0</v>
      </c>
      <c r="O1189" t="s">
        <v>47</v>
      </c>
      <c r="P1189">
        <v>12</v>
      </c>
      <c r="Q1189" t="s">
        <v>194</v>
      </c>
      <c r="R1189" t="s">
        <v>242</v>
      </c>
      <c r="S1189" t="s">
        <v>64</v>
      </c>
      <c r="T1189" t="s">
        <v>51</v>
      </c>
      <c r="U1189" t="s">
        <v>195</v>
      </c>
      <c r="V1189">
        <v>0.6</v>
      </c>
      <c r="W1189" s="1">
        <v>819</v>
      </c>
      <c r="X1189">
        <v>1</v>
      </c>
      <c r="Y1189">
        <v>2.3199999999999998</v>
      </c>
      <c r="Z1189">
        <v>5</v>
      </c>
      <c r="AA1189">
        <v>0.46399999999999997</v>
      </c>
      <c r="AB1189" s="2">
        <v>0</v>
      </c>
      <c r="AC1189" s="1">
        <v>0</v>
      </c>
      <c r="AD1189" s="7">
        <v>43516</v>
      </c>
      <c r="AE1189" s="7">
        <v>43516</v>
      </c>
      <c r="AF1189">
        <v>0</v>
      </c>
      <c r="AG1189" t="s">
        <v>53</v>
      </c>
      <c r="AH1189" s="2">
        <v>0</v>
      </c>
      <c r="AI1189" s="1">
        <v>0</v>
      </c>
      <c r="AJ1189" s="1">
        <v>0</v>
      </c>
      <c r="AK1189" s="6" t="str">
        <f>+IF(Tabla1[[#This Row],[REQUEST_TY]]="SR MANTENIMIENTO CORRECTIVO", "EMERGENCIA", "OTROS")</f>
        <v>EMERGENCIA</v>
      </c>
      <c r="AL1189" s="6" t="str">
        <f>+_xlfn.IFS(Tabla1[[#This Row],[Veces obj]]&lt;=1,"0-1",Tabla1[[#This Row],[Veces obj]]&lt;=2,"1-2",Tabla1[[#This Row],[Veces obj]]&lt;=3,"2-3",TRUE,"&gt;3")</f>
        <v>0-1</v>
      </c>
      <c r="AM1189" s="6" t="str">
        <f>+_xlfn.IFS(MONTH(Tabla1[[#This Row],[MES]])&lt;=3,"Q1",MONTH(Tabla1[[#This Row],[MES]])&lt;=6,"Q2",MONTH(Tabla1[[#This Row],[MES]])&lt;=9,"Q3",TRUE,"Q4")</f>
        <v>Q1</v>
      </c>
      <c r="AN1189" t="str">
        <f>+IFERROR(VLOOKUP(Tabla1[[#This Row],[CUENTA]],CTAS[],2,0),"OTROS")</f>
        <v>OTROS</v>
      </c>
      <c r="AP1189" t="str">
        <f>+IFERROR(VLOOKUP(Tabla1[[#This Row],[EMPLEADO]],IS[],3,0),"OTROS")</f>
        <v>OTROS</v>
      </c>
      <c r="AQ1189" t="str">
        <f>+IFERROR(VLOOKUP(Tabla1[[#This Row],[EMPLEADO]],IS[[NÓMINA]:[INGENIERO]],2,0),"OTROS")</f>
        <v>OTROS</v>
      </c>
    </row>
    <row r="1190" spans="1:43" x14ac:dyDescent="0.25">
      <c r="A1190" t="s">
        <v>4444</v>
      </c>
      <c r="B1190">
        <v>1</v>
      </c>
      <c r="C1190" t="s">
        <v>5307</v>
      </c>
      <c r="D1190" t="s">
        <v>38</v>
      </c>
      <c r="E1190" t="s">
        <v>160</v>
      </c>
      <c r="F1190" t="s">
        <v>5308</v>
      </c>
      <c r="G1190" s="17" t="s">
        <v>5309</v>
      </c>
      <c r="H1190" t="s">
        <v>163</v>
      </c>
      <c r="I1190" t="s">
        <v>43</v>
      </c>
      <c r="J1190" t="s">
        <v>8</v>
      </c>
      <c r="K1190" t="s">
        <v>151</v>
      </c>
      <c r="L1190" t="s">
        <v>164</v>
      </c>
      <c r="M1190" t="s">
        <v>165</v>
      </c>
      <c r="N1190">
        <v>0</v>
      </c>
      <c r="O1190" t="s">
        <v>47</v>
      </c>
      <c r="P1190">
        <v>59</v>
      </c>
      <c r="Q1190" t="s">
        <v>82</v>
      </c>
      <c r="R1190" t="s">
        <v>49</v>
      </c>
      <c r="S1190" t="s">
        <v>50</v>
      </c>
      <c r="T1190" t="s">
        <v>51</v>
      </c>
      <c r="U1190" t="s">
        <v>120</v>
      </c>
      <c r="V1190">
        <v>0.8</v>
      </c>
      <c r="W1190" s="1">
        <v>572.00000000000011</v>
      </c>
      <c r="X1190">
        <v>1</v>
      </c>
      <c r="Y1190">
        <v>0</v>
      </c>
      <c r="Z1190">
        <v>5</v>
      </c>
      <c r="AA1190">
        <v>0</v>
      </c>
      <c r="AB1190" s="2">
        <v>0</v>
      </c>
      <c r="AC1190" s="1">
        <v>0</v>
      </c>
      <c r="AD1190" s="7">
        <v>43504</v>
      </c>
      <c r="AE1190" s="7">
        <v>43504</v>
      </c>
      <c r="AF1190">
        <v>0</v>
      </c>
      <c r="AG1190" t="s">
        <v>53</v>
      </c>
      <c r="AH1190" s="2">
        <v>0</v>
      </c>
      <c r="AI1190" s="1">
        <v>0</v>
      </c>
      <c r="AJ1190" s="1">
        <v>0</v>
      </c>
      <c r="AK1190" s="6" t="str">
        <f>+IF(Tabla1[[#This Row],[REQUEST_TY]]="SR MANTENIMIENTO CORRECTIVO", "EMERGENCIA", "OTROS")</f>
        <v>EMERGENCIA</v>
      </c>
      <c r="AL1190" s="6" t="str">
        <f>+_xlfn.IFS(Tabla1[[#This Row],[Veces obj]]&lt;=1,"0-1",Tabla1[[#This Row],[Veces obj]]&lt;=2,"1-2",Tabla1[[#This Row],[Veces obj]]&lt;=3,"2-3",TRUE,"&gt;3")</f>
        <v>0-1</v>
      </c>
      <c r="AM1190" s="6" t="str">
        <f>+_xlfn.IFS(MONTH(Tabla1[[#This Row],[MES]])&lt;=3,"Q1",MONTH(Tabla1[[#This Row],[MES]])&lt;=6,"Q2",MONTH(Tabla1[[#This Row],[MES]])&lt;=9,"Q3",TRUE,"Q4")</f>
        <v>Q1</v>
      </c>
      <c r="AN1190" t="str">
        <f>+IFERROR(VLOOKUP(Tabla1[[#This Row],[CUENTA]],CTAS[],2,0),"OTROS")</f>
        <v>HONEYWELL</v>
      </c>
      <c r="AO1190">
        <v>1</v>
      </c>
      <c r="AP1190" t="str">
        <f>+IFERROR(VLOOKUP(Tabla1[[#This Row],[EMPLEADO]],IS[],3,0),"OTROS")</f>
        <v>CHIHUAHUA</v>
      </c>
      <c r="AQ1190" t="str">
        <f>+IFERROR(VLOOKUP(Tabla1[[#This Row],[EMPLEADO]],IS[[NÓMINA]:[INGENIERO]],2,0),"OTROS")</f>
        <v>LUIS EDUARDO MUÑOZ</v>
      </c>
    </row>
    <row r="1191" spans="1:43" x14ac:dyDescent="0.25">
      <c r="A1191" t="s">
        <v>36</v>
      </c>
      <c r="B1191">
        <v>1</v>
      </c>
      <c r="C1191" t="s">
        <v>2414</v>
      </c>
      <c r="D1191" t="s">
        <v>38</v>
      </c>
      <c r="E1191" t="s">
        <v>2415</v>
      </c>
      <c r="F1191" t="s">
        <v>2416</v>
      </c>
      <c r="G1191" s="17" t="s">
        <v>2417</v>
      </c>
      <c r="H1191" t="s">
        <v>1052</v>
      </c>
      <c r="I1191" t="s">
        <v>43</v>
      </c>
      <c r="J1191" t="s">
        <v>8</v>
      </c>
      <c r="K1191" t="s">
        <v>1750</v>
      </c>
      <c r="L1191" t="s">
        <v>1751</v>
      </c>
      <c r="M1191" t="s">
        <v>61</v>
      </c>
      <c r="N1191">
        <v>0</v>
      </c>
      <c r="O1191" t="s">
        <v>47</v>
      </c>
      <c r="P1191">
        <v>64</v>
      </c>
      <c r="Q1191" t="s">
        <v>48</v>
      </c>
      <c r="R1191" t="s">
        <v>242</v>
      </c>
      <c r="S1191" t="s">
        <v>64</v>
      </c>
      <c r="T1191" t="s">
        <v>51</v>
      </c>
      <c r="U1191" t="s">
        <v>96</v>
      </c>
      <c r="V1191">
        <v>1.1000000000000001</v>
      </c>
      <c r="W1191" s="1">
        <v>1501.5000000000002</v>
      </c>
      <c r="X1191">
        <v>1</v>
      </c>
      <c r="Y1191">
        <v>2.33</v>
      </c>
      <c r="Z1191">
        <v>5</v>
      </c>
      <c r="AA1191">
        <v>0.46600000000000003</v>
      </c>
      <c r="AB1191" s="2">
        <v>0</v>
      </c>
      <c r="AC1191" s="1">
        <v>0</v>
      </c>
      <c r="AD1191" s="7">
        <v>43475</v>
      </c>
      <c r="AE1191" s="7">
        <v>43475</v>
      </c>
      <c r="AF1191">
        <v>0</v>
      </c>
      <c r="AG1191" t="s">
        <v>53</v>
      </c>
      <c r="AH1191" s="2">
        <v>0</v>
      </c>
      <c r="AI1191" s="1">
        <v>0</v>
      </c>
      <c r="AJ1191" s="1">
        <v>0</v>
      </c>
      <c r="AK1191" s="6" t="str">
        <f>+IF(Tabla1[[#This Row],[REQUEST_TY]]="SR MANTENIMIENTO CORRECTIVO", "EMERGENCIA", "OTROS")</f>
        <v>EMERGENCIA</v>
      </c>
      <c r="AL1191" s="6" t="str">
        <f>+_xlfn.IFS(Tabla1[[#This Row],[Veces obj]]&lt;=1,"0-1",Tabla1[[#This Row],[Veces obj]]&lt;=2,"1-2",Tabla1[[#This Row],[Veces obj]]&lt;=3,"2-3",TRUE,"&gt;3")</f>
        <v>0-1</v>
      </c>
      <c r="AM1191" s="6" t="str">
        <f>+_xlfn.IFS(MONTH(Tabla1[[#This Row],[MES]])&lt;=3,"Q1",MONTH(Tabla1[[#This Row],[MES]])&lt;=6,"Q2",MONTH(Tabla1[[#This Row],[MES]])&lt;=9,"Q3",TRUE,"Q4")</f>
        <v>Q1</v>
      </c>
      <c r="AN1191" t="str">
        <f>+IFERROR(VLOOKUP(Tabla1[[#This Row],[CUENTA]],CTAS[],2,0),"OTROS")</f>
        <v>OTROS</v>
      </c>
      <c r="AP1191" t="str">
        <f>+IFERROR(VLOOKUP(Tabla1[[#This Row],[EMPLEADO]],IS[],3,0),"OTROS")</f>
        <v>OTROS</v>
      </c>
      <c r="AQ1191" t="str">
        <f>+IFERROR(VLOOKUP(Tabla1[[#This Row],[EMPLEADO]],IS[[NÓMINA]:[INGENIERO]],2,0),"OTROS")</f>
        <v>OTROS</v>
      </c>
    </row>
    <row r="1192" spans="1:43" x14ac:dyDescent="0.25">
      <c r="A1192" t="s">
        <v>36</v>
      </c>
      <c r="B1192">
        <v>1</v>
      </c>
      <c r="C1192" t="s">
        <v>2418</v>
      </c>
      <c r="D1192" t="s">
        <v>38</v>
      </c>
      <c r="E1192" t="s">
        <v>643</v>
      </c>
      <c r="F1192" t="s">
        <v>2419</v>
      </c>
      <c r="G1192" s="17" t="s">
        <v>645</v>
      </c>
      <c r="H1192" t="s">
        <v>646</v>
      </c>
      <c r="I1192" t="s">
        <v>43</v>
      </c>
      <c r="J1192" t="s">
        <v>8</v>
      </c>
      <c r="K1192" t="s">
        <v>647</v>
      </c>
      <c r="L1192" t="s">
        <v>648</v>
      </c>
      <c r="M1192" t="s">
        <v>649</v>
      </c>
      <c r="N1192">
        <v>1</v>
      </c>
      <c r="O1192" t="s">
        <v>47</v>
      </c>
      <c r="P1192">
        <v>11</v>
      </c>
      <c r="Q1192" t="s">
        <v>194</v>
      </c>
      <c r="R1192" t="s">
        <v>49</v>
      </c>
      <c r="S1192" t="s">
        <v>50</v>
      </c>
      <c r="T1192" t="s">
        <v>51</v>
      </c>
      <c r="U1192" t="s">
        <v>444</v>
      </c>
      <c r="V1192">
        <v>0</v>
      </c>
      <c r="W1192" s="1">
        <v>0</v>
      </c>
      <c r="X1192">
        <v>1</v>
      </c>
      <c r="Y1192">
        <v>2.33</v>
      </c>
      <c r="Z1192">
        <v>5</v>
      </c>
      <c r="AA1192">
        <v>0.46600000000000003</v>
      </c>
      <c r="AB1192" s="2">
        <v>0</v>
      </c>
      <c r="AC1192" s="1">
        <v>0</v>
      </c>
      <c r="AD1192" s="7">
        <v>43493</v>
      </c>
      <c r="AE1192" s="7">
        <v>43493</v>
      </c>
      <c r="AF1192">
        <v>0</v>
      </c>
      <c r="AG1192" t="s">
        <v>53</v>
      </c>
      <c r="AH1192" s="2">
        <v>0</v>
      </c>
      <c r="AI1192" s="1">
        <v>0</v>
      </c>
      <c r="AJ1192" s="1">
        <v>0</v>
      </c>
      <c r="AK1192" s="6" t="str">
        <f>+IF(Tabla1[[#This Row],[REQUEST_TY]]="SR MANTENIMIENTO CORRECTIVO", "EMERGENCIA", "OTROS")</f>
        <v>EMERGENCIA</v>
      </c>
      <c r="AL1192" s="6" t="str">
        <f>+_xlfn.IFS(Tabla1[[#This Row],[Veces obj]]&lt;=1,"0-1",Tabla1[[#This Row],[Veces obj]]&lt;=2,"1-2",Tabla1[[#This Row],[Veces obj]]&lt;=3,"2-3",TRUE,"&gt;3")</f>
        <v>0-1</v>
      </c>
      <c r="AM1192" s="6" t="str">
        <f>+_xlfn.IFS(MONTH(Tabla1[[#This Row],[MES]])&lt;=3,"Q1",MONTH(Tabla1[[#This Row],[MES]])&lt;=6,"Q2",MONTH(Tabla1[[#This Row],[MES]])&lt;=9,"Q3",TRUE,"Q4")</f>
        <v>Q1</v>
      </c>
      <c r="AN1192" t="str">
        <f>+IFERROR(VLOOKUP(Tabla1[[#This Row],[CUENTA]],CTAS[],2,0),"OTROS")</f>
        <v>OTROS</v>
      </c>
      <c r="AP1192" t="str">
        <f>+IFERROR(VLOOKUP(Tabla1[[#This Row],[EMPLEADO]],IS[],3,0),"OTROS")</f>
        <v>OTROS</v>
      </c>
      <c r="AQ1192" t="str">
        <f>+IFERROR(VLOOKUP(Tabla1[[#This Row],[EMPLEADO]],IS[[NÓMINA]:[INGENIERO]],2,0),"OTROS")</f>
        <v>OTROS</v>
      </c>
    </row>
    <row r="1193" spans="1:43" x14ac:dyDescent="0.25">
      <c r="A1193" t="s">
        <v>4444</v>
      </c>
      <c r="B1193">
        <v>1</v>
      </c>
      <c r="C1193" t="s">
        <v>5675</v>
      </c>
      <c r="D1193" t="s">
        <v>38</v>
      </c>
      <c r="E1193" t="s">
        <v>599</v>
      </c>
      <c r="F1193" t="s">
        <v>5673</v>
      </c>
      <c r="G1193" s="17" t="s">
        <v>2838</v>
      </c>
      <c r="H1193" t="s">
        <v>163</v>
      </c>
      <c r="I1193" t="s">
        <v>43</v>
      </c>
      <c r="J1193" t="s">
        <v>8</v>
      </c>
      <c r="K1193" t="s">
        <v>151</v>
      </c>
      <c r="L1193" t="s">
        <v>164</v>
      </c>
      <c r="M1193" t="s">
        <v>165</v>
      </c>
      <c r="N1193">
        <v>0</v>
      </c>
      <c r="O1193" t="s">
        <v>47</v>
      </c>
      <c r="P1193">
        <v>25</v>
      </c>
      <c r="Q1193" t="s">
        <v>62</v>
      </c>
      <c r="R1193" t="s">
        <v>242</v>
      </c>
      <c r="S1193" t="s">
        <v>64</v>
      </c>
      <c r="T1193" t="s">
        <v>51</v>
      </c>
      <c r="U1193" t="s">
        <v>65</v>
      </c>
      <c r="V1193">
        <v>0.8</v>
      </c>
      <c r="W1193" s="1">
        <v>1092</v>
      </c>
      <c r="X1193">
        <v>1</v>
      </c>
      <c r="Y1193">
        <v>0</v>
      </c>
      <c r="Z1193">
        <v>5</v>
      </c>
      <c r="AA1193">
        <v>0</v>
      </c>
      <c r="AB1193" s="2">
        <v>0</v>
      </c>
      <c r="AC1193" s="1">
        <v>0</v>
      </c>
      <c r="AD1193" s="7">
        <v>43507</v>
      </c>
      <c r="AE1193" s="7">
        <v>43507</v>
      </c>
      <c r="AF1193">
        <v>0</v>
      </c>
      <c r="AG1193" t="s">
        <v>53</v>
      </c>
      <c r="AH1193" s="2">
        <v>0</v>
      </c>
      <c r="AI1193" s="1">
        <v>0</v>
      </c>
      <c r="AJ1193" s="1">
        <v>0</v>
      </c>
      <c r="AK1193" s="6" t="str">
        <f>+IF(Tabla1[[#This Row],[REQUEST_TY]]="SR MANTENIMIENTO CORRECTIVO", "EMERGENCIA", "OTROS")</f>
        <v>EMERGENCIA</v>
      </c>
      <c r="AL1193" s="6" t="str">
        <f>+_xlfn.IFS(Tabla1[[#This Row],[Veces obj]]&lt;=1,"0-1",Tabla1[[#This Row],[Veces obj]]&lt;=2,"1-2",Tabla1[[#This Row],[Veces obj]]&lt;=3,"2-3",TRUE,"&gt;3")</f>
        <v>0-1</v>
      </c>
      <c r="AM1193" s="6" t="str">
        <f>+_xlfn.IFS(MONTH(Tabla1[[#This Row],[MES]])&lt;=3,"Q1",MONTH(Tabla1[[#This Row],[MES]])&lt;=6,"Q2",MONTH(Tabla1[[#This Row],[MES]])&lt;=9,"Q3",TRUE,"Q4")</f>
        <v>Q1</v>
      </c>
      <c r="AN1193" t="str">
        <f>+IFERROR(VLOOKUP(Tabla1[[#This Row],[CUENTA]],CTAS[],2,0),"OTROS")</f>
        <v>HONEYWELL</v>
      </c>
      <c r="AO1193">
        <v>1</v>
      </c>
      <c r="AP1193" t="str">
        <f>+IFERROR(VLOOKUP(Tabla1[[#This Row],[EMPLEADO]],IS[],3,0),"OTROS")</f>
        <v>CHIHUAHUA</v>
      </c>
      <c r="AQ1193" t="str">
        <f>+IFERROR(VLOOKUP(Tabla1[[#This Row],[EMPLEADO]],IS[[NÓMINA]:[INGENIERO]],2,0),"OTROS")</f>
        <v>LUIS EDUARDO MUÑOZ</v>
      </c>
    </row>
    <row r="1194" spans="1:43" x14ac:dyDescent="0.25">
      <c r="A1194" t="s">
        <v>36</v>
      </c>
      <c r="B1194">
        <v>1</v>
      </c>
      <c r="C1194" t="s">
        <v>2420</v>
      </c>
      <c r="D1194" t="s">
        <v>38</v>
      </c>
      <c r="E1194" t="s">
        <v>1015</v>
      </c>
      <c r="F1194" t="s">
        <v>2421</v>
      </c>
      <c r="G1194" s="17" t="s">
        <v>2422</v>
      </c>
      <c r="H1194" t="s">
        <v>915</v>
      </c>
      <c r="I1194" t="s">
        <v>43</v>
      </c>
      <c r="J1194" t="s">
        <v>8</v>
      </c>
      <c r="K1194" t="s">
        <v>59</v>
      </c>
      <c r="L1194" t="s">
        <v>1768</v>
      </c>
      <c r="M1194" t="s">
        <v>310</v>
      </c>
      <c r="N1194">
        <v>0</v>
      </c>
      <c r="O1194" t="s">
        <v>47</v>
      </c>
      <c r="P1194">
        <v>15</v>
      </c>
      <c r="Q1194" t="s">
        <v>194</v>
      </c>
      <c r="R1194" t="s">
        <v>317</v>
      </c>
      <c r="S1194" t="s">
        <v>318</v>
      </c>
      <c r="T1194" t="s">
        <v>51</v>
      </c>
      <c r="U1194" t="s">
        <v>224</v>
      </c>
      <c r="V1194">
        <v>0.8</v>
      </c>
      <c r="W1194" s="1">
        <v>1258.4000000000003</v>
      </c>
      <c r="X1194">
        <v>1</v>
      </c>
      <c r="Y1194">
        <v>1.87</v>
      </c>
      <c r="Z1194">
        <v>4</v>
      </c>
      <c r="AA1194">
        <v>0.46750000000000003</v>
      </c>
      <c r="AB1194" s="2">
        <v>0</v>
      </c>
      <c r="AC1194" s="1">
        <v>0</v>
      </c>
      <c r="AD1194" s="7">
        <v>43468</v>
      </c>
      <c r="AE1194" s="7">
        <v>43468</v>
      </c>
      <c r="AF1194">
        <v>0</v>
      </c>
      <c r="AG1194" t="s">
        <v>53</v>
      </c>
      <c r="AH1194" s="2">
        <v>0</v>
      </c>
      <c r="AI1194" s="1">
        <v>0</v>
      </c>
      <c r="AJ1194" s="1">
        <v>0</v>
      </c>
      <c r="AK1194" s="6" t="str">
        <f>+IF(Tabla1[[#This Row],[REQUEST_TY]]="SR MANTENIMIENTO CORRECTIVO", "EMERGENCIA", "OTROS")</f>
        <v>EMERGENCIA</v>
      </c>
      <c r="AL1194" s="6" t="str">
        <f>+_xlfn.IFS(Tabla1[[#This Row],[Veces obj]]&lt;=1,"0-1",Tabla1[[#This Row],[Veces obj]]&lt;=2,"1-2",Tabla1[[#This Row],[Veces obj]]&lt;=3,"2-3",TRUE,"&gt;3")</f>
        <v>0-1</v>
      </c>
      <c r="AM1194" s="6" t="str">
        <f>+_xlfn.IFS(MONTH(Tabla1[[#This Row],[MES]])&lt;=3,"Q1",MONTH(Tabla1[[#This Row],[MES]])&lt;=6,"Q2",MONTH(Tabla1[[#This Row],[MES]])&lt;=9,"Q3",TRUE,"Q4")</f>
        <v>Q1</v>
      </c>
      <c r="AN1194" t="str">
        <f>+IFERROR(VLOOKUP(Tabla1[[#This Row],[CUENTA]],CTAS[],2,0),"OTROS")</f>
        <v>OTROS</v>
      </c>
      <c r="AP1194" t="str">
        <f>+IFERROR(VLOOKUP(Tabla1[[#This Row],[EMPLEADO]],IS[],3,0),"OTROS")</f>
        <v>OTROS</v>
      </c>
      <c r="AQ1194" t="str">
        <f>+IFERROR(VLOOKUP(Tabla1[[#This Row],[EMPLEADO]],IS[[NÓMINA]:[INGENIERO]],2,0),"OTROS")</f>
        <v>OTROS</v>
      </c>
    </row>
    <row r="1195" spans="1:43" x14ac:dyDescent="0.25">
      <c r="A1195" t="s">
        <v>36</v>
      </c>
      <c r="B1195">
        <v>1</v>
      </c>
      <c r="C1195" t="s">
        <v>2423</v>
      </c>
      <c r="D1195" t="s">
        <v>38</v>
      </c>
      <c r="E1195" t="s">
        <v>312</v>
      </c>
      <c r="F1195" t="s">
        <v>2424</v>
      </c>
      <c r="G1195" s="17" t="s">
        <v>2425</v>
      </c>
      <c r="H1195" t="s">
        <v>915</v>
      </c>
      <c r="I1195" t="s">
        <v>43</v>
      </c>
      <c r="J1195" t="s">
        <v>8</v>
      </c>
      <c r="K1195" t="s">
        <v>59</v>
      </c>
      <c r="L1195" t="s">
        <v>780</v>
      </c>
      <c r="M1195" t="s">
        <v>310</v>
      </c>
      <c r="N1195">
        <v>0</v>
      </c>
      <c r="O1195" t="s">
        <v>47</v>
      </c>
      <c r="P1195">
        <v>7</v>
      </c>
      <c r="Q1195" t="s">
        <v>194</v>
      </c>
      <c r="R1195" t="s">
        <v>317</v>
      </c>
      <c r="S1195" t="s">
        <v>318</v>
      </c>
      <c r="T1195" t="s">
        <v>51</v>
      </c>
      <c r="U1195" t="s">
        <v>224</v>
      </c>
      <c r="V1195">
        <v>0.8</v>
      </c>
      <c r="W1195" s="1">
        <v>1258.4000000000003</v>
      </c>
      <c r="X1195">
        <v>1</v>
      </c>
      <c r="Y1195">
        <v>1.87</v>
      </c>
      <c r="Z1195">
        <v>4</v>
      </c>
      <c r="AA1195">
        <v>0.46750000000000003</v>
      </c>
      <c r="AB1195" s="2">
        <v>0</v>
      </c>
      <c r="AC1195" s="1">
        <v>0</v>
      </c>
      <c r="AD1195" s="7">
        <v>43487</v>
      </c>
      <c r="AE1195" s="7">
        <v>43487</v>
      </c>
      <c r="AF1195">
        <v>0</v>
      </c>
      <c r="AG1195" t="s">
        <v>53</v>
      </c>
      <c r="AH1195" s="2">
        <v>0</v>
      </c>
      <c r="AI1195" s="1">
        <v>0</v>
      </c>
      <c r="AJ1195" s="1">
        <v>0</v>
      </c>
      <c r="AK1195" s="6" t="str">
        <f>+IF(Tabla1[[#This Row],[REQUEST_TY]]="SR MANTENIMIENTO CORRECTIVO", "EMERGENCIA", "OTROS")</f>
        <v>EMERGENCIA</v>
      </c>
      <c r="AL1195" s="6" t="str">
        <f>+_xlfn.IFS(Tabla1[[#This Row],[Veces obj]]&lt;=1,"0-1",Tabla1[[#This Row],[Veces obj]]&lt;=2,"1-2",Tabla1[[#This Row],[Veces obj]]&lt;=3,"2-3",TRUE,"&gt;3")</f>
        <v>0-1</v>
      </c>
      <c r="AM1195" s="6" t="str">
        <f>+_xlfn.IFS(MONTH(Tabla1[[#This Row],[MES]])&lt;=3,"Q1",MONTH(Tabla1[[#This Row],[MES]])&lt;=6,"Q2",MONTH(Tabla1[[#This Row],[MES]])&lt;=9,"Q3",TRUE,"Q4")</f>
        <v>Q1</v>
      </c>
      <c r="AN1195" t="str">
        <f>+IFERROR(VLOOKUP(Tabla1[[#This Row],[CUENTA]],CTAS[],2,0),"OTROS")</f>
        <v>OTROS</v>
      </c>
      <c r="AP1195" t="str">
        <f>+IFERROR(VLOOKUP(Tabla1[[#This Row],[EMPLEADO]],IS[],3,0),"OTROS")</f>
        <v>OTROS</v>
      </c>
      <c r="AQ1195" t="str">
        <f>+IFERROR(VLOOKUP(Tabla1[[#This Row],[EMPLEADO]],IS[[NÓMINA]:[INGENIERO]],2,0),"OTROS")</f>
        <v>OTROS</v>
      </c>
    </row>
    <row r="1196" spans="1:43" x14ac:dyDescent="0.25">
      <c r="A1196" t="s">
        <v>36</v>
      </c>
      <c r="B1196">
        <v>1</v>
      </c>
      <c r="C1196" t="s">
        <v>2426</v>
      </c>
      <c r="D1196" t="s">
        <v>38</v>
      </c>
      <c r="E1196" t="s">
        <v>300</v>
      </c>
      <c r="F1196" t="s">
        <v>2427</v>
      </c>
      <c r="G1196" s="17" t="s">
        <v>2428</v>
      </c>
      <c r="H1196" t="s">
        <v>101</v>
      </c>
      <c r="I1196" t="s">
        <v>43</v>
      </c>
      <c r="J1196" t="s">
        <v>8</v>
      </c>
      <c r="K1196" t="s">
        <v>102</v>
      </c>
      <c r="L1196" t="s">
        <v>2429</v>
      </c>
      <c r="M1196" t="s">
        <v>714</v>
      </c>
      <c r="N1196">
        <v>0</v>
      </c>
      <c r="O1196" t="s">
        <v>105</v>
      </c>
      <c r="P1196">
        <v>97</v>
      </c>
      <c r="Q1196" t="s">
        <v>48</v>
      </c>
      <c r="R1196" t="s">
        <v>223</v>
      </c>
      <c r="S1196" t="s">
        <v>139</v>
      </c>
      <c r="T1196" t="s">
        <v>51</v>
      </c>
      <c r="U1196" t="s">
        <v>353</v>
      </c>
      <c r="V1196">
        <v>1.1499999999999999</v>
      </c>
      <c r="W1196" s="1">
        <v>923.44999999999993</v>
      </c>
      <c r="X1196">
        <v>1</v>
      </c>
      <c r="Y1196">
        <v>1.87</v>
      </c>
      <c r="Z1196">
        <v>4</v>
      </c>
      <c r="AA1196">
        <v>0.46750000000000003</v>
      </c>
      <c r="AB1196" s="2">
        <v>0</v>
      </c>
      <c r="AC1196" s="1">
        <v>0</v>
      </c>
      <c r="AD1196" s="7">
        <v>43493</v>
      </c>
      <c r="AE1196" s="7">
        <v>43493</v>
      </c>
      <c r="AF1196">
        <v>0</v>
      </c>
      <c r="AG1196" t="s">
        <v>53</v>
      </c>
      <c r="AH1196" s="2">
        <v>0</v>
      </c>
      <c r="AI1196" s="1">
        <v>0</v>
      </c>
      <c r="AJ1196" s="1">
        <v>0</v>
      </c>
      <c r="AK1196" s="6" t="str">
        <f>+IF(Tabla1[[#This Row],[REQUEST_TY]]="SR MANTENIMIENTO CORRECTIVO", "EMERGENCIA", "OTROS")</f>
        <v>EMERGENCIA</v>
      </c>
      <c r="AL1196" s="6" t="str">
        <f>+_xlfn.IFS(Tabla1[[#This Row],[Veces obj]]&lt;=1,"0-1",Tabla1[[#This Row],[Veces obj]]&lt;=2,"1-2",Tabla1[[#This Row],[Veces obj]]&lt;=3,"2-3",TRUE,"&gt;3")</f>
        <v>0-1</v>
      </c>
      <c r="AM1196" s="6" t="str">
        <f>+_xlfn.IFS(MONTH(Tabla1[[#This Row],[MES]])&lt;=3,"Q1",MONTH(Tabla1[[#This Row],[MES]])&lt;=6,"Q2",MONTH(Tabla1[[#This Row],[MES]])&lt;=9,"Q3",TRUE,"Q4")</f>
        <v>Q1</v>
      </c>
      <c r="AN1196" t="str">
        <f>+IFERROR(VLOOKUP(Tabla1[[#This Row],[CUENTA]],CTAS[],2,0),"OTROS")</f>
        <v>OTROS</v>
      </c>
      <c r="AP1196" t="str">
        <f>+IFERROR(VLOOKUP(Tabla1[[#This Row],[EMPLEADO]],IS[],3,0),"OTROS")</f>
        <v>OTROS</v>
      </c>
      <c r="AQ1196" t="str">
        <f>+IFERROR(VLOOKUP(Tabla1[[#This Row],[EMPLEADO]],IS[[NÓMINA]:[INGENIERO]],2,0),"OTROS")</f>
        <v>OTROS</v>
      </c>
    </row>
    <row r="1197" spans="1:43" x14ac:dyDescent="0.25">
      <c r="A1197" t="s">
        <v>4444</v>
      </c>
      <c r="B1197">
        <v>1</v>
      </c>
      <c r="C1197" t="s">
        <v>5699</v>
      </c>
      <c r="D1197" t="s">
        <v>38</v>
      </c>
      <c r="E1197" t="s">
        <v>373</v>
      </c>
      <c r="F1197" t="s">
        <v>5700</v>
      </c>
      <c r="G1197" s="17" t="s">
        <v>5701</v>
      </c>
      <c r="H1197" t="s">
        <v>163</v>
      </c>
      <c r="I1197" t="s">
        <v>43</v>
      </c>
      <c r="J1197" t="s">
        <v>8</v>
      </c>
      <c r="K1197" t="s">
        <v>151</v>
      </c>
      <c r="L1197" t="s">
        <v>164</v>
      </c>
      <c r="M1197" t="s">
        <v>165</v>
      </c>
      <c r="N1197">
        <v>0</v>
      </c>
      <c r="O1197" t="s">
        <v>47</v>
      </c>
      <c r="P1197">
        <v>89</v>
      </c>
      <c r="Q1197" t="s">
        <v>48</v>
      </c>
      <c r="R1197" t="s">
        <v>153</v>
      </c>
      <c r="S1197" t="s">
        <v>50</v>
      </c>
      <c r="T1197" t="s">
        <v>51</v>
      </c>
      <c r="U1197" t="s">
        <v>52</v>
      </c>
      <c r="V1197">
        <v>1.05</v>
      </c>
      <c r="W1197" s="1">
        <v>750.75000000000011</v>
      </c>
      <c r="X1197">
        <v>1</v>
      </c>
      <c r="Y1197">
        <v>0</v>
      </c>
      <c r="Z1197">
        <v>5</v>
      </c>
      <c r="AA1197">
        <v>0</v>
      </c>
      <c r="AB1197" s="2">
        <v>0</v>
      </c>
      <c r="AC1197" s="1">
        <v>0</v>
      </c>
      <c r="AD1197" s="7">
        <v>43509</v>
      </c>
      <c r="AE1197" s="7">
        <v>43509</v>
      </c>
      <c r="AF1197">
        <v>0</v>
      </c>
      <c r="AG1197" t="s">
        <v>53</v>
      </c>
      <c r="AH1197" s="2">
        <v>0</v>
      </c>
      <c r="AI1197" s="1">
        <v>0</v>
      </c>
      <c r="AJ1197" s="1">
        <v>0</v>
      </c>
      <c r="AK1197" s="6" t="str">
        <f>+IF(Tabla1[[#This Row],[REQUEST_TY]]="SR MANTENIMIENTO CORRECTIVO", "EMERGENCIA", "OTROS")</f>
        <v>EMERGENCIA</v>
      </c>
      <c r="AL1197" s="6" t="str">
        <f>+_xlfn.IFS(Tabla1[[#This Row],[Veces obj]]&lt;=1,"0-1",Tabla1[[#This Row],[Veces obj]]&lt;=2,"1-2",Tabla1[[#This Row],[Veces obj]]&lt;=3,"2-3",TRUE,"&gt;3")</f>
        <v>0-1</v>
      </c>
      <c r="AM1197" s="6" t="str">
        <f>+_xlfn.IFS(MONTH(Tabla1[[#This Row],[MES]])&lt;=3,"Q1",MONTH(Tabla1[[#This Row],[MES]])&lt;=6,"Q2",MONTH(Tabla1[[#This Row],[MES]])&lt;=9,"Q3",TRUE,"Q4")</f>
        <v>Q1</v>
      </c>
      <c r="AN1197" t="str">
        <f>+IFERROR(VLOOKUP(Tabla1[[#This Row],[CUENTA]],CTAS[],2,0),"OTROS")</f>
        <v>HONEYWELL</v>
      </c>
      <c r="AO1197">
        <v>1</v>
      </c>
      <c r="AP1197" t="str">
        <f>+IFERROR(VLOOKUP(Tabla1[[#This Row],[EMPLEADO]],IS[],3,0),"OTROS")</f>
        <v>CHIHUAHUA</v>
      </c>
      <c r="AQ1197" t="str">
        <f>+IFERROR(VLOOKUP(Tabla1[[#This Row],[EMPLEADO]],IS[[NÓMINA]:[INGENIERO]],2,0),"OTROS")</f>
        <v>LUIS EDUARDO MUÑOZ</v>
      </c>
    </row>
    <row r="1198" spans="1:43" x14ac:dyDescent="0.25">
      <c r="A1198" t="s">
        <v>36</v>
      </c>
      <c r="B1198">
        <v>1</v>
      </c>
      <c r="C1198" t="s">
        <v>2432</v>
      </c>
      <c r="D1198" t="s">
        <v>38</v>
      </c>
      <c r="E1198" t="s">
        <v>1346</v>
      </c>
      <c r="F1198" t="s">
        <v>2433</v>
      </c>
      <c r="G1198" s="17" t="s">
        <v>1348</v>
      </c>
      <c r="H1198" t="s">
        <v>868</v>
      </c>
      <c r="I1198" t="s">
        <v>43</v>
      </c>
      <c r="J1198" t="s">
        <v>8</v>
      </c>
      <c r="K1198" t="s">
        <v>869</v>
      </c>
      <c r="L1198" t="s">
        <v>870</v>
      </c>
      <c r="M1198" t="s">
        <v>871</v>
      </c>
      <c r="N1198">
        <v>1</v>
      </c>
      <c r="O1198" t="s">
        <v>47</v>
      </c>
      <c r="P1198">
        <v>26</v>
      </c>
      <c r="Q1198" t="s">
        <v>62</v>
      </c>
      <c r="R1198" t="s">
        <v>223</v>
      </c>
      <c r="S1198" t="s">
        <v>139</v>
      </c>
      <c r="T1198" t="s">
        <v>51</v>
      </c>
      <c r="U1198" t="s">
        <v>262</v>
      </c>
      <c r="V1198">
        <v>1.05</v>
      </c>
      <c r="W1198" s="1">
        <v>0</v>
      </c>
      <c r="X1198">
        <v>1</v>
      </c>
      <c r="Y1198">
        <v>1.88</v>
      </c>
      <c r="Z1198">
        <v>4</v>
      </c>
      <c r="AA1198">
        <v>0.47</v>
      </c>
      <c r="AB1198" s="2">
        <v>0</v>
      </c>
      <c r="AC1198" s="1">
        <v>0</v>
      </c>
      <c r="AD1198" s="7">
        <v>43481</v>
      </c>
      <c r="AE1198" s="7">
        <v>43481</v>
      </c>
      <c r="AF1198">
        <v>0</v>
      </c>
      <c r="AG1198" t="s">
        <v>53</v>
      </c>
      <c r="AH1198" s="2">
        <v>0</v>
      </c>
      <c r="AI1198" s="1">
        <v>0</v>
      </c>
      <c r="AJ1198" s="1">
        <v>0</v>
      </c>
      <c r="AK1198" s="6" t="str">
        <f>+IF(Tabla1[[#This Row],[REQUEST_TY]]="SR MANTENIMIENTO CORRECTIVO", "EMERGENCIA", "OTROS")</f>
        <v>EMERGENCIA</v>
      </c>
      <c r="AL1198" s="6" t="str">
        <f>+_xlfn.IFS(Tabla1[[#This Row],[Veces obj]]&lt;=1,"0-1",Tabla1[[#This Row],[Veces obj]]&lt;=2,"1-2",Tabla1[[#This Row],[Veces obj]]&lt;=3,"2-3",TRUE,"&gt;3")</f>
        <v>0-1</v>
      </c>
      <c r="AM1198" s="6" t="str">
        <f>+_xlfn.IFS(MONTH(Tabla1[[#This Row],[MES]])&lt;=3,"Q1",MONTH(Tabla1[[#This Row],[MES]])&lt;=6,"Q2",MONTH(Tabla1[[#This Row],[MES]])&lt;=9,"Q3",TRUE,"Q4")</f>
        <v>Q1</v>
      </c>
      <c r="AN1198" t="str">
        <f>+IFERROR(VLOOKUP(Tabla1[[#This Row],[CUENTA]],CTAS[],2,0),"OTROS")</f>
        <v>OTROS</v>
      </c>
      <c r="AP1198" t="str">
        <f>+IFERROR(VLOOKUP(Tabla1[[#This Row],[EMPLEADO]],IS[],3,0),"OTROS")</f>
        <v>OTROS</v>
      </c>
      <c r="AQ1198" t="str">
        <f>+IFERROR(VLOOKUP(Tabla1[[#This Row],[EMPLEADO]],IS[[NÓMINA]:[INGENIERO]],2,0),"OTROS")</f>
        <v>OTROS</v>
      </c>
    </row>
    <row r="1199" spans="1:43" x14ac:dyDescent="0.25">
      <c r="A1199" t="s">
        <v>36</v>
      </c>
      <c r="B1199">
        <v>1</v>
      </c>
      <c r="C1199" t="s">
        <v>2434</v>
      </c>
      <c r="D1199" t="s">
        <v>38</v>
      </c>
      <c r="E1199" t="s">
        <v>85</v>
      </c>
      <c r="F1199" t="s">
        <v>2435</v>
      </c>
      <c r="G1199" s="17" t="s">
        <v>2436</v>
      </c>
      <c r="H1199" t="s">
        <v>79</v>
      </c>
      <c r="I1199" t="s">
        <v>43</v>
      </c>
      <c r="J1199" t="s">
        <v>8</v>
      </c>
      <c r="K1199" t="s">
        <v>370</v>
      </c>
      <c r="L1199" t="s">
        <v>2437</v>
      </c>
      <c r="M1199" t="s">
        <v>1615</v>
      </c>
      <c r="N1199">
        <v>0</v>
      </c>
      <c r="O1199" t="s">
        <v>47</v>
      </c>
      <c r="P1199">
        <v>67</v>
      </c>
      <c r="Q1199" t="s">
        <v>48</v>
      </c>
      <c r="R1199" t="s">
        <v>49</v>
      </c>
      <c r="S1199" t="s">
        <v>50</v>
      </c>
      <c r="T1199" t="s">
        <v>51</v>
      </c>
      <c r="U1199" t="s">
        <v>52</v>
      </c>
      <c r="V1199">
        <v>1.05</v>
      </c>
      <c r="W1199" s="1">
        <v>750.75000000000011</v>
      </c>
      <c r="X1199">
        <v>1</v>
      </c>
      <c r="Y1199">
        <v>2.35</v>
      </c>
      <c r="Z1199">
        <v>5</v>
      </c>
      <c r="AA1199">
        <v>0.47000000000000003</v>
      </c>
      <c r="AB1199" s="2">
        <v>0</v>
      </c>
      <c r="AC1199" s="1">
        <v>0</v>
      </c>
      <c r="AD1199" s="7">
        <v>43476</v>
      </c>
      <c r="AE1199" s="7">
        <v>43476</v>
      </c>
      <c r="AF1199">
        <v>0</v>
      </c>
      <c r="AG1199" t="s">
        <v>53</v>
      </c>
      <c r="AH1199" s="2">
        <v>0</v>
      </c>
      <c r="AI1199" s="1">
        <v>0</v>
      </c>
      <c r="AJ1199" s="1">
        <v>0</v>
      </c>
      <c r="AK1199" s="6" t="str">
        <f>+IF(Tabla1[[#This Row],[REQUEST_TY]]="SR MANTENIMIENTO CORRECTIVO", "EMERGENCIA", "OTROS")</f>
        <v>EMERGENCIA</v>
      </c>
      <c r="AL1199" s="6" t="str">
        <f>+_xlfn.IFS(Tabla1[[#This Row],[Veces obj]]&lt;=1,"0-1",Tabla1[[#This Row],[Veces obj]]&lt;=2,"1-2",Tabla1[[#This Row],[Veces obj]]&lt;=3,"2-3",TRUE,"&gt;3")</f>
        <v>0-1</v>
      </c>
      <c r="AM1199" s="6" t="str">
        <f>+_xlfn.IFS(MONTH(Tabla1[[#This Row],[MES]])&lt;=3,"Q1",MONTH(Tabla1[[#This Row],[MES]])&lt;=6,"Q2",MONTH(Tabla1[[#This Row],[MES]])&lt;=9,"Q3",TRUE,"Q4")</f>
        <v>Q1</v>
      </c>
      <c r="AN1199" t="str">
        <f>+IFERROR(VLOOKUP(Tabla1[[#This Row],[CUENTA]],CTAS[],2,0),"OTROS")</f>
        <v>OTROS</v>
      </c>
      <c r="AP1199" t="str">
        <f>+IFERROR(VLOOKUP(Tabla1[[#This Row],[EMPLEADO]],IS[],3,0),"OTROS")</f>
        <v>OTROS</v>
      </c>
      <c r="AQ1199" t="str">
        <f>+IFERROR(VLOOKUP(Tabla1[[#This Row],[EMPLEADO]],IS[[NÓMINA]:[INGENIERO]],2,0),"OTROS")</f>
        <v>OTROS</v>
      </c>
    </row>
    <row r="1200" spans="1:43" x14ac:dyDescent="0.25">
      <c r="A1200" t="s">
        <v>4444</v>
      </c>
      <c r="B1200">
        <v>1</v>
      </c>
      <c r="C1200" t="s">
        <v>5919</v>
      </c>
      <c r="D1200" t="s">
        <v>38</v>
      </c>
      <c r="E1200" t="s">
        <v>5920</v>
      </c>
      <c r="F1200" t="s">
        <v>5921</v>
      </c>
      <c r="G1200" s="17" t="s">
        <v>5922</v>
      </c>
      <c r="H1200" t="s">
        <v>163</v>
      </c>
      <c r="I1200" t="s">
        <v>43</v>
      </c>
      <c r="J1200" t="s">
        <v>8</v>
      </c>
      <c r="K1200" t="s">
        <v>151</v>
      </c>
      <c r="L1200" t="s">
        <v>164</v>
      </c>
      <c r="M1200" t="s">
        <v>165</v>
      </c>
      <c r="N1200">
        <v>0</v>
      </c>
      <c r="O1200" t="s">
        <v>47</v>
      </c>
      <c r="P1200">
        <v>1399</v>
      </c>
      <c r="Q1200" t="s">
        <v>48</v>
      </c>
      <c r="R1200" t="s">
        <v>153</v>
      </c>
      <c r="S1200" t="s">
        <v>50</v>
      </c>
      <c r="T1200" t="s">
        <v>51</v>
      </c>
      <c r="U1200" t="s">
        <v>52</v>
      </c>
      <c r="V1200">
        <v>1.05</v>
      </c>
      <c r="W1200" s="1">
        <v>750.75000000000011</v>
      </c>
      <c r="X1200">
        <v>1</v>
      </c>
      <c r="Y1200">
        <v>0</v>
      </c>
      <c r="Z1200">
        <v>5</v>
      </c>
      <c r="AA1200">
        <v>0</v>
      </c>
      <c r="AB1200" s="2">
        <v>0</v>
      </c>
      <c r="AC1200" s="1">
        <v>0</v>
      </c>
      <c r="AD1200" s="7">
        <v>43510</v>
      </c>
      <c r="AE1200" s="7">
        <v>43510</v>
      </c>
      <c r="AF1200">
        <v>0</v>
      </c>
      <c r="AG1200" t="s">
        <v>53</v>
      </c>
      <c r="AH1200" s="2">
        <v>0</v>
      </c>
      <c r="AI1200" s="1">
        <v>0</v>
      </c>
      <c r="AJ1200" s="1">
        <v>0</v>
      </c>
      <c r="AK1200" s="6" t="str">
        <f>+IF(Tabla1[[#This Row],[REQUEST_TY]]="SR MANTENIMIENTO CORRECTIVO", "EMERGENCIA", "OTROS")</f>
        <v>EMERGENCIA</v>
      </c>
      <c r="AL1200" s="6" t="str">
        <f>+_xlfn.IFS(Tabla1[[#This Row],[Veces obj]]&lt;=1,"0-1",Tabla1[[#This Row],[Veces obj]]&lt;=2,"1-2",Tabla1[[#This Row],[Veces obj]]&lt;=3,"2-3",TRUE,"&gt;3")</f>
        <v>0-1</v>
      </c>
      <c r="AM1200" s="6" t="str">
        <f>+_xlfn.IFS(MONTH(Tabla1[[#This Row],[MES]])&lt;=3,"Q1",MONTH(Tabla1[[#This Row],[MES]])&lt;=6,"Q2",MONTH(Tabla1[[#This Row],[MES]])&lt;=9,"Q3",TRUE,"Q4")</f>
        <v>Q1</v>
      </c>
      <c r="AN1200" t="str">
        <f>+IFERROR(VLOOKUP(Tabla1[[#This Row],[CUENTA]],CTAS[],2,0),"OTROS")</f>
        <v>HONEYWELL</v>
      </c>
      <c r="AO1200">
        <v>1</v>
      </c>
      <c r="AP1200" t="str">
        <f>+IFERROR(VLOOKUP(Tabla1[[#This Row],[EMPLEADO]],IS[],3,0),"OTROS")</f>
        <v>CHIHUAHUA</v>
      </c>
      <c r="AQ1200" t="str">
        <f>+IFERROR(VLOOKUP(Tabla1[[#This Row],[EMPLEADO]],IS[[NÓMINA]:[INGENIERO]],2,0),"OTROS")</f>
        <v>LUIS EDUARDO MUÑOZ</v>
      </c>
    </row>
    <row r="1201" spans="1:43" x14ac:dyDescent="0.25">
      <c r="A1201" t="s">
        <v>4444</v>
      </c>
      <c r="B1201">
        <v>1</v>
      </c>
      <c r="C1201" t="s">
        <v>6234</v>
      </c>
      <c r="D1201" t="s">
        <v>38</v>
      </c>
      <c r="E1201" t="s">
        <v>2034</v>
      </c>
      <c r="F1201" t="s">
        <v>6235</v>
      </c>
      <c r="G1201" s="17" t="s">
        <v>2036</v>
      </c>
      <c r="H1201" t="s">
        <v>163</v>
      </c>
      <c r="I1201" t="s">
        <v>43</v>
      </c>
      <c r="J1201" t="s">
        <v>8</v>
      </c>
      <c r="K1201" t="s">
        <v>438</v>
      </c>
      <c r="L1201" t="s">
        <v>2037</v>
      </c>
      <c r="M1201" t="s">
        <v>165</v>
      </c>
      <c r="N1201">
        <v>0</v>
      </c>
      <c r="O1201" t="s">
        <v>47</v>
      </c>
      <c r="P1201">
        <v>14</v>
      </c>
      <c r="Q1201" t="s">
        <v>194</v>
      </c>
      <c r="R1201" t="s">
        <v>2038</v>
      </c>
      <c r="S1201" t="s">
        <v>64</v>
      </c>
      <c r="T1201" t="s">
        <v>51</v>
      </c>
      <c r="U1201" t="s">
        <v>195</v>
      </c>
      <c r="V1201">
        <v>0.6</v>
      </c>
      <c r="W1201" s="1">
        <v>819</v>
      </c>
      <c r="X1201">
        <v>1</v>
      </c>
      <c r="Y1201">
        <v>0</v>
      </c>
      <c r="Z1201">
        <v>5</v>
      </c>
      <c r="AA1201">
        <v>0</v>
      </c>
      <c r="AB1201" s="2">
        <v>0</v>
      </c>
      <c r="AC1201" s="1">
        <v>0</v>
      </c>
      <c r="AD1201" s="7">
        <v>43511</v>
      </c>
      <c r="AE1201" s="7">
        <v>43511</v>
      </c>
      <c r="AF1201">
        <v>0</v>
      </c>
      <c r="AG1201" t="s">
        <v>53</v>
      </c>
      <c r="AH1201" s="2">
        <v>0</v>
      </c>
      <c r="AI1201" s="1">
        <v>0</v>
      </c>
      <c r="AJ1201" s="1">
        <v>0</v>
      </c>
      <c r="AK1201" s="6" t="str">
        <f>+IF(Tabla1[[#This Row],[REQUEST_TY]]="SR MANTENIMIENTO CORRECTIVO", "EMERGENCIA", "OTROS")</f>
        <v>EMERGENCIA</v>
      </c>
      <c r="AL1201" s="6" t="str">
        <f>+_xlfn.IFS(Tabla1[[#This Row],[Veces obj]]&lt;=1,"0-1",Tabla1[[#This Row],[Veces obj]]&lt;=2,"1-2",Tabla1[[#This Row],[Veces obj]]&lt;=3,"2-3",TRUE,"&gt;3")</f>
        <v>0-1</v>
      </c>
      <c r="AM1201" s="6" t="str">
        <f>+_xlfn.IFS(MONTH(Tabla1[[#This Row],[MES]])&lt;=3,"Q1",MONTH(Tabla1[[#This Row],[MES]])&lt;=6,"Q2",MONTH(Tabla1[[#This Row],[MES]])&lt;=9,"Q3",TRUE,"Q4")</f>
        <v>Q1</v>
      </c>
      <c r="AN1201" t="str">
        <f>+IFERROR(VLOOKUP(Tabla1[[#This Row],[CUENTA]],CTAS[],2,0),"OTROS")</f>
        <v>OTROS</v>
      </c>
      <c r="AO1201">
        <v>1</v>
      </c>
      <c r="AP1201" t="str">
        <f>+IFERROR(VLOOKUP(Tabla1[[#This Row],[EMPLEADO]],IS[],3,0),"OTROS")</f>
        <v>CHIHUAHUA</v>
      </c>
      <c r="AQ1201" t="str">
        <f>+IFERROR(VLOOKUP(Tabla1[[#This Row],[EMPLEADO]],IS[[NÓMINA]:[INGENIERO]],2,0),"OTROS")</f>
        <v>LUIS EDUARDO MUÑOZ</v>
      </c>
    </row>
    <row r="1202" spans="1:43" x14ac:dyDescent="0.25">
      <c r="A1202" t="s">
        <v>36</v>
      </c>
      <c r="B1202">
        <v>1</v>
      </c>
      <c r="C1202" t="s">
        <v>2440</v>
      </c>
      <c r="D1202" t="s">
        <v>38</v>
      </c>
      <c r="E1202" t="s">
        <v>604</v>
      </c>
      <c r="F1202" t="s">
        <v>2441</v>
      </c>
      <c r="G1202" s="17" t="s">
        <v>2442</v>
      </c>
      <c r="H1202" t="s">
        <v>915</v>
      </c>
      <c r="I1202" t="s">
        <v>43</v>
      </c>
      <c r="J1202" t="s">
        <v>8</v>
      </c>
      <c r="K1202" t="s">
        <v>2443</v>
      </c>
      <c r="L1202" t="s">
        <v>2444</v>
      </c>
      <c r="M1202" t="s">
        <v>131</v>
      </c>
      <c r="N1202">
        <v>0</v>
      </c>
      <c r="O1202" t="s">
        <v>47</v>
      </c>
      <c r="P1202">
        <v>55</v>
      </c>
      <c r="Q1202" t="s">
        <v>82</v>
      </c>
      <c r="R1202" t="s">
        <v>63</v>
      </c>
      <c r="S1202" t="s">
        <v>64</v>
      </c>
      <c r="T1202" t="s">
        <v>51</v>
      </c>
      <c r="U1202" t="s">
        <v>83</v>
      </c>
      <c r="V1202">
        <v>1.05</v>
      </c>
      <c r="W1202" s="1">
        <v>1433.25</v>
      </c>
      <c r="X1202">
        <v>1</v>
      </c>
      <c r="Y1202">
        <v>2.37</v>
      </c>
      <c r="Z1202">
        <v>5</v>
      </c>
      <c r="AA1202">
        <v>0.47400000000000003</v>
      </c>
      <c r="AB1202" s="2">
        <v>0</v>
      </c>
      <c r="AC1202" s="1">
        <v>0</v>
      </c>
      <c r="AD1202" s="7">
        <v>43488</v>
      </c>
      <c r="AE1202" s="7">
        <v>43488</v>
      </c>
      <c r="AF1202">
        <v>0</v>
      </c>
      <c r="AG1202" t="s">
        <v>53</v>
      </c>
      <c r="AH1202" s="2">
        <v>0</v>
      </c>
      <c r="AI1202" s="1">
        <v>0</v>
      </c>
      <c r="AJ1202" s="1">
        <v>0</v>
      </c>
      <c r="AK1202" s="6" t="str">
        <f>+IF(Tabla1[[#This Row],[REQUEST_TY]]="SR MANTENIMIENTO CORRECTIVO", "EMERGENCIA", "OTROS")</f>
        <v>EMERGENCIA</v>
      </c>
      <c r="AL1202" s="6" t="str">
        <f>+_xlfn.IFS(Tabla1[[#This Row],[Veces obj]]&lt;=1,"0-1",Tabla1[[#This Row],[Veces obj]]&lt;=2,"1-2",Tabla1[[#This Row],[Veces obj]]&lt;=3,"2-3",TRUE,"&gt;3")</f>
        <v>0-1</v>
      </c>
      <c r="AM1202" s="6" t="str">
        <f>+_xlfn.IFS(MONTH(Tabla1[[#This Row],[MES]])&lt;=3,"Q1",MONTH(Tabla1[[#This Row],[MES]])&lt;=6,"Q2",MONTH(Tabla1[[#This Row],[MES]])&lt;=9,"Q3",TRUE,"Q4")</f>
        <v>Q1</v>
      </c>
      <c r="AN1202" t="str">
        <f>+IFERROR(VLOOKUP(Tabla1[[#This Row],[CUENTA]],CTAS[],2,0),"OTROS")</f>
        <v>OTROS</v>
      </c>
      <c r="AP1202" t="str">
        <f>+IFERROR(VLOOKUP(Tabla1[[#This Row],[EMPLEADO]],IS[],3,0),"OTROS")</f>
        <v>OTROS</v>
      </c>
      <c r="AQ1202" t="str">
        <f>+IFERROR(VLOOKUP(Tabla1[[#This Row],[EMPLEADO]],IS[[NÓMINA]:[INGENIERO]],2,0),"OTROS")</f>
        <v>OTROS</v>
      </c>
    </row>
    <row r="1203" spans="1:43" x14ac:dyDescent="0.25">
      <c r="A1203" t="s">
        <v>36</v>
      </c>
      <c r="B1203">
        <v>1</v>
      </c>
      <c r="C1203" t="s">
        <v>2445</v>
      </c>
      <c r="D1203" t="s">
        <v>38</v>
      </c>
      <c r="E1203" t="s">
        <v>76</v>
      </c>
      <c r="F1203" t="s">
        <v>2446</v>
      </c>
      <c r="G1203" s="17" t="s">
        <v>2447</v>
      </c>
      <c r="H1203" t="s">
        <v>915</v>
      </c>
      <c r="I1203" t="s">
        <v>43</v>
      </c>
      <c r="J1203" t="s">
        <v>8</v>
      </c>
      <c r="K1203" t="s">
        <v>102</v>
      </c>
      <c r="L1203" t="s">
        <v>2448</v>
      </c>
      <c r="M1203" t="s">
        <v>2449</v>
      </c>
      <c r="N1203">
        <v>0</v>
      </c>
      <c r="O1203" t="s">
        <v>47</v>
      </c>
      <c r="P1203">
        <v>48</v>
      </c>
      <c r="Q1203" t="s">
        <v>82</v>
      </c>
      <c r="R1203" t="s">
        <v>63</v>
      </c>
      <c r="S1203" t="s">
        <v>64</v>
      </c>
      <c r="T1203" t="s">
        <v>51</v>
      </c>
      <c r="U1203" t="s">
        <v>83</v>
      </c>
      <c r="V1203">
        <v>1.05</v>
      </c>
      <c r="W1203" s="1">
        <v>1433.25</v>
      </c>
      <c r="X1203">
        <v>1</v>
      </c>
      <c r="Y1203">
        <v>2.37</v>
      </c>
      <c r="Z1203">
        <v>5</v>
      </c>
      <c r="AA1203">
        <v>0.47400000000000003</v>
      </c>
      <c r="AB1203" s="2">
        <v>0</v>
      </c>
      <c r="AC1203" s="1">
        <v>0</v>
      </c>
      <c r="AD1203" s="7">
        <v>43495</v>
      </c>
      <c r="AE1203" s="7">
        <v>43496</v>
      </c>
      <c r="AF1203">
        <v>1</v>
      </c>
      <c r="AG1203" t="s">
        <v>53</v>
      </c>
      <c r="AH1203" s="2">
        <v>0</v>
      </c>
      <c r="AI1203" s="1">
        <v>0</v>
      </c>
      <c r="AJ1203" s="1">
        <v>0</v>
      </c>
      <c r="AK1203" s="6" t="str">
        <f>+IF(Tabla1[[#This Row],[REQUEST_TY]]="SR MANTENIMIENTO CORRECTIVO", "EMERGENCIA", "OTROS")</f>
        <v>EMERGENCIA</v>
      </c>
      <c r="AL1203" s="6" t="str">
        <f>+_xlfn.IFS(Tabla1[[#This Row],[Veces obj]]&lt;=1,"0-1",Tabla1[[#This Row],[Veces obj]]&lt;=2,"1-2",Tabla1[[#This Row],[Veces obj]]&lt;=3,"2-3",TRUE,"&gt;3")</f>
        <v>0-1</v>
      </c>
      <c r="AM1203" s="6" t="str">
        <f>+_xlfn.IFS(MONTH(Tabla1[[#This Row],[MES]])&lt;=3,"Q1",MONTH(Tabla1[[#This Row],[MES]])&lt;=6,"Q2",MONTH(Tabla1[[#This Row],[MES]])&lt;=9,"Q3",TRUE,"Q4")</f>
        <v>Q1</v>
      </c>
      <c r="AN1203" t="str">
        <f>+IFERROR(VLOOKUP(Tabla1[[#This Row],[CUENTA]],CTAS[],2,0),"OTROS")</f>
        <v>OTROS</v>
      </c>
      <c r="AP1203" t="str">
        <f>+IFERROR(VLOOKUP(Tabla1[[#This Row],[EMPLEADO]],IS[],3,0),"OTROS")</f>
        <v>OTROS</v>
      </c>
      <c r="AQ1203" t="str">
        <f>+IFERROR(VLOOKUP(Tabla1[[#This Row],[EMPLEADO]],IS[[NÓMINA]:[INGENIERO]],2,0),"OTROS")</f>
        <v>OTROS</v>
      </c>
    </row>
    <row r="1204" spans="1:43" x14ac:dyDescent="0.25">
      <c r="A1204" t="s">
        <v>36</v>
      </c>
      <c r="B1204">
        <v>1</v>
      </c>
      <c r="C1204" t="s">
        <v>2450</v>
      </c>
      <c r="D1204" t="s">
        <v>38</v>
      </c>
      <c r="E1204" t="s">
        <v>725</v>
      </c>
      <c r="F1204" t="s">
        <v>2451</v>
      </c>
      <c r="G1204" s="17" t="s">
        <v>2452</v>
      </c>
      <c r="H1204" t="s">
        <v>707</v>
      </c>
      <c r="I1204" t="s">
        <v>43</v>
      </c>
      <c r="J1204" t="s">
        <v>8</v>
      </c>
      <c r="K1204" t="s">
        <v>102</v>
      </c>
      <c r="L1204" t="s">
        <v>2281</v>
      </c>
      <c r="M1204" t="s">
        <v>709</v>
      </c>
      <c r="N1204">
        <v>0</v>
      </c>
      <c r="O1204" t="s">
        <v>105</v>
      </c>
      <c r="P1204">
        <v>38</v>
      </c>
      <c r="Q1204" t="s">
        <v>82</v>
      </c>
      <c r="R1204" t="s">
        <v>223</v>
      </c>
      <c r="S1204" t="s">
        <v>139</v>
      </c>
      <c r="T1204" t="s">
        <v>51</v>
      </c>
      <c r="U1204" t="s">
        <v>140</v>
      </c>
      <c r="V1204">
        <v>1.1000000000000001</v>
      </c>
      <c r="W1204" s="1">
        <v>883.30000000000007</v>
      </c>
      <c r="X1204">
        <v>1</v>
      </c>
      <c r="Y1204">
        <v>1.9</v>
      </c>
      <c r="Z1204">
        <v>4</v>
      </c>
      <c r="AA1204">
        <v>0.47499999999999998</v>
      </c>
      <c r="AB1204" s="2">
        <v>0</v>
      </c>
      <c r="AC1204" s="1">
        <v>0</v>
      </c>
      <c r="AD1204" s="7">
        <v>43483</v>
      </c>
      <c r="AE1204" s="7">
        <v>43483</v>
      </c>
      <c r="AF1204">
        <v>0</v>
      </c>
      <c r="AG1204" t="s">
        <v>53</v>
      </c>
      <c r="AH1204" s="2">
        <v>0</v>
      </c>
      <c r="AI1204" s="1">
        <v>0</v>
      </c>
      <c r="AJ1204" s="1">
        <v>0</v>
      </c>
      <c r="AK1204" s="6" t="str">
        <f>+IF(Tabla1[[#This Row],[REQUEST_TY]]="SR MANTENIMIENTO CORRECTIVO", "EMERGENCIA", "OTROS")</f>
        <v>EMERGENCIA</v>
      </c>
      <c r="AL1204" s="6" t="str">
        <f>+_xlfn.IFS(Tabla1[[#This Row],[Veces obj]]&lt;=1,"0-1",Tabla1[[#This Row],[Veces obj]]&lt;=2,"1-2",Tabla1[[#This Row],[Veces obj]]&lt;=3,"2-3",TRUE,"&gt;3")</f>
        <v>0-1</v>
      </c>
      <c r="AM1204" s="6" t="str">
        <f>+_xlfn.IFS(MONTH(Tabla1[[#This Row],[MES]])&lt;=3,"Q1",MONTH(Tabla1[[#This Row],[MES]])&lt;=6,"Q2",MONTH(Tabla1[[#This Row],[MES]])&lt;=9,"Q3",TRUE,"Q4")</f>
        <v>Q1</v>
      </c>
      <c r="AN1204" t="str">
        <f>+IFERROR(VLOOKUP(Tabla1[[#This Row],[CUENTA]],CTAS[],2,0),"OTROS")</f>
        <v>OTROS</v>
      </c>
      <c r="AP1204" t="str">
        <f>+IFERROR(VLOOKUP(Tabla1[[#This Row],[EMPLEADO]],IS[],3,0),"OTROS")</f>
        <v>OTROS</v>
      </c>
      <c r="AQ1204" t="str">
        <f>+IFERROR(VLOOKUP(Tabla1[[#This Row],[EMPLEADO]],IS[[NÓMINA]:[INGENIERO]],2,0),"OTROS")</f>
        <v>OTROS</v>
      </c>
    </row>
    <row r="1205" spans="1:43" x14ac:dyDescent="0.25">
      <c r="A1205" t="s">
        <v>4444</v>
      </c>
      <c r="B1205">
        <v>1</v>
      </c>
      <c r="C1205" t="s">
        <v>4690</v>
      </c>
      <c r="D1205" t="s">
        <v>38</v>
      </c>
      <c r="E1205" t="s">
        <v>258</v>
      </c>
      <c r="F1205" t="s">
        <v>4691</v>
      </c>
      <c r="G1205" s="17" t="s">
        <v>4692</v>
      </c>
      <c r="H1205" t="s">
        <v>246</v>
      </c>
      <c r="I1205" t="s">
        <v>43</v>
      </c>
      <c r="J1205" t="s">
        <v>8</v>
      </c>
      <c r="K1205" t="s">
        <v>102</v>
      </c>
      <c r="L1205" t="s">
        <v>2767</v>
      </c>
      <c r="M1205" t="s">
        <v>1510</v>
      </c>
      <c r="N1205">
        <v>0</v>
      </c>
      <c r="O1205" t="s">
        <v>105</v>
      </c>
      <c r="P1205">
        <v>129</v>
      </c>
      <c r="Q1205" t="s">
        <v>48</v>
      </c>
      <c r="R1205" t="s">
        <v>138</v>
      </c>
      <c r="S1205" t="s">
        <v>139</v>
      </c>
      <c r="T1205" t="s">
        <v>51</v>
      </c>
      <c r="U1205" t="s">
        <v>353</v>
      </c>
      <c r="V1205">
        <v>1.1499999999999999</v>
      </c>
      <c r="W1205" s="1">
        <v>923.44999999999993</v>
      </c>
      <c r="X1205">
        <v>1</v>
      </c>
      <c r="Y1205">
        <v>1.9</v>
      </c>
      <c r="Z1205">
        <v>4</v>
      </c>
      <c r="AA1205">
        <v>0.47499999999999998</v>
      </c>
      <c r="AB1205" s="2">
        <v>0</v>
      </c>
      <c r="AC1205" s="1">
        <v>0</v>
      </c>
      <c r="AD1205" s="7">
        <v>43497</v>
      </c>
      <c r="AE1205" s="7">
        <v>43497</v>
      </c>
      <c r="AF1205">
        <v>0</v>
      </c>
      <c r="AG1205" t="s">
        <v>53</v>
      </c>
      <c r="AH1205" s="2">
        <v>0</v>
      </c>
      <c r="AI1205" s="1">
        <v>0</v>
      </c>
      <c r="AJ1205" s="1">
        <v>0</v>
      </c>
      <c r="AK1205" s="6" t="str">
        <f>+IF(Tabla1[[#This Row],[REQUEST_TY]]="SR MANTENIMIENTO CORRECTIVO", "EMERGENCIA", "OTROS")</f>
        <v>EMERGENCIA</v>
      </c>
      <c r="AL1205" s="6" t="str">
        <f>+_xlfn.IFS(Tabla1[[#This Row],[Veces obj]]&lt;=1,"0-1",Tabla1[[#This Row],[Veces obj]]&lt;=2,"1-2",Tabla1[[#This Row],[Veces obj]]&lt;=3,"2-3",TRUE,"&gt;3")</f>
        <v>0-1</v>
      </c>
      <c r="AM1205" s="6" t="str">
        <f>+_xlfn.IFS(MONTH(Tabla1[[#This Row],[MES]])&lt;=3,"Q1",MONTH(Tabla1[[#This Row],[MES]])&lt;=6,"Q2",MONTH(Tabla1[[#This Row],[MES]])&lt;=9,"Q3",TRUE,"Q4")</f>
        <v>Q1</v>
      </c>
      <c r="AN1205" t="str">
        <f>+IFERROR(VLOOKUP(Tabla1[[#This Row],[CUENTA]],CTAS[],2,0),"OTROS")</f>
        <v>OTROS</v>
      </c>
      <c r="AP1205" t="str">
        <f>+IFERROR(VLOOKUP(Tabla1[[#This Row],[EMPLEADO]],IS[],3,0),"OTROS")</f>
        <v>OTROS</v>
      </c>
      <c r="AQ1205" t="str">
        <f>+IFERROR(VLOOKUP(Tabla1[[#This Row],[EMPLEADO]],IS[[NÓMINA]:[INGENIERO]],2,0),"OTROS")</f>
        <v>OTROS</v>
      </c>
    </row>
    <row r="1206" spans="1:43" x14ac:dyDescent="0.25">
      <c r="A1206" t="s">
        <v>4444</v>
      </c>
      <c r="B1206">
        <v>1</v>
      </c>
      <c r="C1206" t="s">
        <v>6050</v>
      </c>
      <c r="D1206" t="s">
        <v>38</v>
      </c>
      <c r="E1206" t="s">
        <v>133</v>
      </c>
      <c r="F1206" t="s">
        <v>6051</v>
      </c>
      <c r="G1206" s="17" t="s">
        <v>533</v>
      </c>
      <c r="H1206" t="s">
        <v>915</v>
      </c>
      <c r="I1206" t="s">
        <v>43</v>
      </c>
      <c r="J1206" t="s">
        <v>8</v>
      </c>
      <c r="K1206" t="s">
        <v>59</v>
      </c>
      <c r="L1206" t="s">
        <v>472</v>
      </c>
      <c r="M1206" t="s">
        <v>473</v>
      </c>
      <c r="N1206">
        <v>0</v>
      </c>
      <c r="O1206" t="s">
        <v>47</v>
      </c>
      <c r="P1206">
        <v>23</v>
      </c>
      <c r="Q1206" t="s">
        <v>62</v>
      </c>
      <c r="R1206" t="s">
        <v>138</v>
      </c>
      <c r="S1206" t="s">
        <v>139</v>
      </c>
      <c r="T1206" t="s">
        <v>51</v>
      </c>
      <c r="U1206" t="s">
        <v>262</v>
      </c>
      <c r="V1206">
        <v>1.05</v>
      </c>
      <c r="W1206" s="1">
        <v>1651.6500000000003</v>
      </c>
      <c r="X1206">
        <v>1</v>
      </c>
      <c r="Y1206">
        <v>1.9</v>
      </c>
      <c r="Z1206">
        <v>4</v>
      </c>
      <c r="AA1206">
        <v>0.47499999999999998</v>
      </c>
      <c r="AB1206" s="2">
        <v>0</v>
      </c>
      <c r="AC1206" s="1">
        <v>0</v>
      </c>
      <c r="AD1206" s="7">
        <v>43515</v>
      </c>
      <c r="AE1206" s="7">
        <v>43516</v>
      </c>
      <c r="AF1206">
        <v>1</v>
      </c>
      <c r="AG1206" t="s">
        <v>53</v>
      </c>
      <c r="AH1206" s="2">
        <v>0</v>
      </c>
      <c r="AI1206" s="1">
        <v>0</v>
      </c>
      <c r="AJ1206" s="1">
        <v>0</v>
      </c>
      <c r="AK1206" s="6" t="str">
        <f>+IF(Tabla1[[#This Row],[REQUEST_TY]]="SR MANTENIMIENTO CORRECTIVO", "EMERGENCIA", "OTROS")</f>
        <v>EMERGENCIA</v>
      </c>
      <c r="AL1206" s="6" t="str">
        <f>+_xlfn.IFS(Tabla1[[#This Row],[Veces obj]]&lt;=1,"0-1",Tabla1[[#This Row],[Veces obj]]&lt;=2,"1-2",Tabla1[[#This Row],[Veces obj]]&lt;=3,"2-3",TRUE,"&gt;3")</f>
        <v>0-1</v>
      </c>
      <c r="AM1206" s="6" t="str">
        <f>+_xlfn.IFS(MONTH(Tabla1[[#This Row],[MES]])&lt;=3,"Q1",MONTH(Tabla1[[#This Row],[MES]])&lt;=6,"Q2",MONTH(Tabla1[[#This Row],[MES]])&lt;=9,"Q3",TRUE,"Q4")</f>
        <v>Q1</v>
      </c>
      <c r="AN1206" t="str">
        <f>+IFERROR(VLOOKUP(Tabla1[[#This Row],[CUENTA]],CTAS[],2,0),"OTROS")</f>
        <v>OTROS</v>
      </c>
      <c r="AP1206" t="str">
        <f>+IFERROR(VLOOKUP(Tabla1[[#This Row],[EMPLEADO]],IS[],3,0),"OTROS")</f>
        <v>OTROS</v>
      </c>
      <c r="AQ1206" t="str">
        <f>+IFERROR(VLOOKUP(Tabla1[[#This Row],[EMPLEADO]],IS[[NÓMINA]:[INGENIERO]],2,0),"OTROS")</f>
        <v>OTROS</v>
      </c>
    </row>
    <row r="1207" spans="1:43" x14ac:dyDescent="0.25">
      <c r="A1207" t="s">
        <v>4444</v>
      </c>
      <c r="B1207">
        <v>1</v>
      </c>
      <c r="C1207" t="s">
        <v>6446</v>
      </c>
      <c r="D1207" t="s">
        <v>38</v>
      </c>
      <c r="E1207" t="s">
        <v>76</v>
      </c>
      <c r="F1207" t="s">
        <v>6447</v>
      </c>
      <c r="G1207" s="17" t="s">
        <v>4980</v>
      </c>
      <c r="H1207" t="s">
        <v>384</v>
      </c>
      <c r="I1207" t="s">
        <v>43</v>
      </c>
      <c r="J1207" t="s">
        <v>8</v>
      </c>
      <c r="K1207" t="s">
        <v>59</v>
      </c>
      <c r="L1207" t="s">
        <v>504</v>
      </c>
      <c r="M1207" t="s">
        <v>505</v>
      </c>
      <c r="N1207">
        <v>0</v>
      </c>
      <c r="O1207" t="s">
        <v>47</v>
      </c>
      <c r="P1207">
        <v>5</v>
      </c>
      <c r="Q1207" t="s">
        <v>207</v>
      </c>
      <c r="R1207" t="s">
        <v>63</v>
      </c>
      <c r="S1207" t="s">
        <v>64</v>
      </c>
      <c r="T1207" t="s">
        <v>51</v>
      </c>
      <c r="U1207" t="s">
        <v>209</v>
      </c>
      <c r="V1207">
        <v>0</v>
      </c>
      <c r="W1207" s="1">
        <v>0</v>
      </c>
      <c r="X1207">
        <v>1</v>
      </c>
      <c r="Y1207">
        <v>2.38</v>
      </c>
      <c r="Z1207">
        <v>5</v>
      </c>
      <c r="AA1207">
        <v>0.47599999999999998</v>
      </c>
      <c r="AB1207" s="2">
        <v>0</v>
      </c>
      <c r="AC1207" s="1">
        <v>0</v>
      </c>
      <c r="AD1207" s="7">
        <v>43516</v>
      </c>
      <c r="AE1207" s="7">
        <v>43516</v>
      </c>
      <c r="AF1207">
        <v>0</v>
      </c>
      <c r="AG1207" t="s">
        <v>53</v>
      </c>
      <c r="AH1207" s="2">
        <v>0</v>
      </c>
      <c r="AI1207" s="1">
        <v>0</v>
      </c>
      <c r="AJ1207" s="1">
        <v>0</v>
      </c>
      <c r="AK1207" s="6" t="str">
        <f>+IF(Tabla1[[#This Row],[REQUEST_TY]]="SR MANTENIMIENTO CORRECTIVO", "EMERGENCIA", "OTROS")</f>
        <v>EMERGENCIA</v>
      </c>
      <c r="AL1207" s="6" t="str">
        <f>+_xlfn.IFS(Tabla1[[#This Row],[Veces obj]]&lt;=1,"0-1",Tabla1[[#This Row],[Veces obj]]&lt;=2,"1-2",Tabla1[[#This Row],[Veces obj]]&lt;=3,"2-3",TRUE,"&gt;3")</f>
        <v>0-1</v>
      </c>
      <c r="AM1207" s="6" t="str">
        <f>+_xlfn.IFS(MONTH(Tabla1[[#This Row],[MES]])&lt;=3,"Q1",MONTH(Tabla1[[#This Row],[MES]])&lt;=6,"Q2",MONTH(Tabla1[[#This Row],[MES]])&lt;=9,"Q3",TRUE,"Q4")</f>
        <v>Q1</v>
      </c>
      <c r="AN1207" t="str">
        <f>+IFERROR(VLOOKUP(Tabla1[[#This Row],[CUENTA]],CTAS[],2,0),"OTROS")</f>
        <v>OTROS</v>
      </c>
      <c r="AP1207" t="str">
        <f>+IFERROR(VLOOKUP(Tabla1[[#This Row],[EMPLEADO]],IS[],3,0),"OTROS")</f>
        <v>OTROS</v>
      </c>
      <c r="AQ1207" t="str">
        <f>+IFERROR(VLOOKUP(Tabla1[[#This Row],[EMPLEADO]],IS[[NÓMINA]:[INGENIERO]],2,0),"OTROS")</f>
        <v>OTROS</v>
      </c>
    </row>
    <row r="1208" spans="1:43" x14ac:dyDescent="0.25">
      <c r="A1208" t="s">
        <v>4444</v>
      </c>
      <c r="B1208">
        <v>1</v>
      </c>
      <c r="C1208" t="s">
        <v>7078</v>
      </c>
      <c r="D1208" t="s">
        <v>38</v>
      </c>
      <c r="E1208" t="s">
        <v>7079</v>
      </c>
      <c r="F1208" t="s">
        <v>7080</v>
      </c>
      <c r="G1208" s="17" t="s">
        <v>7081</v>
      </c>
      <c r="H1208" t="s">
        <v>915</v>
      </c>
      <c r="I1208" t="s">
        <v>43</v>
      </c>
      <c r="J1208" t="s">
        <v>8</v>
      </c>
      <c r="K1208" t="s">
        <v>7082</v>
      </c>
      <c r="L1208" t="s">
        <v>7083</v>
      </c>
      <c r="M1208" t="s">
        <v>131</v>
      </c>
      <c r="N1208">
        <v>0</v>
      </c>
      <c r="O1208" t="s">
        <v>47</v>
      </c>
      <c r="P1208">
        <v>2643</v>
      </c>
      <c r="Q1208" t="s">
        <v>48</v>
      </c>
      <c r="R1208" t="s">
        <v>235</v>
      </c>
      <c r="S1208" t="s">
        <v>50</v>
      </c>
      <c r="T1208" t="s">
        <v>51</v>
      </c>
      <c r="U1208" t="s">
        <v>52</v>
      </c>
      <c r="V1208">
        <v>1.05</v>
      </c>
      <c r="W1208" s="1">
        <v>750.75000000000011</v>
      </c>
      <c r="X1208">
        <v>1</v>
      </c>
      <c r="Y1208">
        <v>2.38</v>
      </c>
      <c r="Z1208">
        <v>5</v>
      </c>
      <c r="AA1208">
        <v>0.47599999999999998</v>
      </c>
      <c r="AB1208" s="2">
        <v>0</v>
      </c>
      <c r="AC1208" s="1">
        <v>0</v>
      </c>
      <c r="AD1208" s="7">
        <v>43521</v>
      </c>
      <c r="AE1208" s="7">
        <v>43522</v>
      </c>
      <c r="AF1208">
        <v>1</v>
      </c>
      <c r="AG1208" t="s">
        <v>53</v>
      </c>
      <c r="AH1208" s="2">
        <v>0</v>
      </c>
      <c r="AI1208" s="1">
        <v>0</v>
      </c>
      <c r="AJ1208" s="1">
        <v>0</v>
      </c>
      <c r="AK1208" s="6" t="str">
        <f>+IF(Tabla1[[#This Row],[REQUEST_TY]]="SR MANTENIMIENTO CORRECTIVO", "EMERGENCIA", "OTROS")</f>
        <v>EMERGENCIA</v>
      </c>
      <c r="AL1208" s="6" t="str">
        <f>+_xlfn.IFS(Tabla1[[#This Row],[Veces obj]]&lt;=1,"0-1",Tabla1[[#This Row],[Veces obj]]&lt;=2,"1-2",Tabla1[[#This Row],[Veces obj]]&lt;=3,"2-3",TRUE,"&gt;3")</f>
        <v>0-1</v>
      </c>
      <c r="AM1208" s="6" t="str">
        <f>+_xlfn.IFS(MONTH(Tabla1[[#This Row],[MES]])&lt;=3,"Q1",MONTH(Tabla1[[#This Row],[MES]])&lt;=6,"Q2",MONTH(Tabla1[[#This Row],[MES]])&lt;=9,"Q3",TRUE,"Q4")</f>
        <v>Q1</v>
      </c>
      <c r="AN1208" t="str">
        <f>+IFERROR(VLOOKUP(Tabla1[[#This Row],[CUENTA]],CTAS[],2,0),"OTROS")</f>
        <v>OTROS</v>
      </c>
      <c r="AP1208" t="str">
        <f>+IFERROR(VLOOKUP(Tabla1[[#This Row],[EMPLEADO]],IS[],3,0),"OTROS")</f>
        <v>OTROS</v>
      </c>
      <c r="AQ1208" t="str">
        <f>+IFERROR(VLOOKUP(Tabla1[[#This Row],[EMPLEADO]],IS[[NÓMINA]:[INGENIERO]],2,0),"OTROS")</f>
        <v>OTROS</v>
      </c>
    </row>
    <row r="1209" spans="1:43" x14ac:dyDescent="0.25">
      <c r="A1209" t="s">
        <v>36</v>
      </c>
      <c r="B1209">
        <v>1</v>
      </c>
      <c r="C1209" t="s">
        <v>2453</v>
      </c>
      <c r="D1209" t="s">
        <v>38</v>
      </c>
      <c r="E1209" t="s">
        <v>348</v>
      </c>
      <c r="F1209" t="s">
        <v>2454</v>
      </c>
      <c r="G1209" s="17" t="s">
        <v>2455</v>
      </c>
      <c r="H1209" t="s">
        <v>101</v>
      </c>
      <c r="I1209" t="s">
        <v>43</v>
      </c>
      <c r="J1209" t="s">
        <v>8</v>
      </c>
      <c r="K1209" t="s">
        <v>102</v>
      </c>
      <c r="L1209" t="s">
        <v>2456</v>
      </c>
      <c r="M1209" t="s">
        <v>714</v>
      </c>
      <c r="N1209">
        <v>0</v>
      </c>
      <c r="O1209" t="s">
        <v>105</v>
      </c>
      <c r="P1209">
        <v>34</v>
      </c>
      <c r="Q1209" t="s">
        <v>82</v>
      </c>
      <c r="R1209" t="s">
        <v>223</v>
      </c>
      <c r="S1209" t="s">
        <v>139</v>
      </c>
      <c r="T1209" t="s">
        <v>51</v>
      </c>
      <c r="U1209" t="s">
        <v>140</v>
      </c>
      <c r="V1209">
        <v>1.1000000000000001</v>
      </c>
      <c r="W1209" s="1">
        <v>883.30000000000007</v>
      </c>
      <c r="X1209">
        <v>1</v>
      </c>
      <c r="Y1209">
        <v>1.91</v>
      </c>
      <c r="Z1209">
        <v>4</v>
      </c>
      <c r="AA1209">
        <v>0.47749999999999998</v>
      </c>
      <c r="AB1209" s="2">
        <v>0</v>
      </c>
      <c r="AC1209" s="1">
        <v>0</v>
      </c>
      <c r="AD1209" s="7">
        <v>43473</v>
      </c>
      <c r="AE1209" s="7">
        <v>43473</v>
      </c>
      <c r="AF1209">
        <v>0</v>
      </c>
      <c r="AG1209" t="s">
        <v>53</v>
      </c>
      <c r="AH1209" s="2">
        <v>0</v>
      </c>
      <c r="AI1209" s="1">
        <v>0</v>
      </c>
      <c r="AJ1209" s="1">
        <v>0</v>
      </c>
      <c r="AK1209" s="6" t="str">
        <f>+IF(Tabla1[[#This Row],[REQUEST_TY]]="SR MANTENIMIENTO CORRECTIVO", "EMERGENCIA", "OTROS")</f>
        <v>EMERGENCIA</v>
      </c>
      <c r="AL1209" s="6" t="str">
        <f>+_xlfn.IFS(Tabla1[[#This Row],[Veces obj]]&lt;=1,"0-1",Tabla1[[#This Row],[Veces obj]]&lt;=2,"1-2",Tabla1[[#This Row],[Veces obj]]&lt;=3,"2-3",TRUE,"&gt;3")</f>
        <v>0-1</v>
      </c>
      <c r="AM1209" s="6" t="str">
        <f>+_xlfn.IFS(MONTH(Tabla1[[#This Row],[MES]])&lt;=3,"Q1",MONTH(Tabla1[[#This Row],[MES]])&lt;=6,"Q2",MONTH(Tabla1[[#This Row],[MES]])&lt;=9,"Q3",TRUE,"Q4")</f>
        <v>Q1</v>
      </c>
      <c r="AN1209" t="str">
        <f>+IFERROR(VLOOKUP(Tabla1[[#This Row],[CUENTA]],CTAS[],2,0),"OTROS")</f>
        <v>OTROS</v>
      </c>
      <c r="AP1209" t="str">
        <f>+IFERROR(VLOOKUP(Tabla1[[#This Row],[EMPLEADO]],IS[],3,0),"OTROS")</f>
        <v>OTROS</v>
      </c>
      <c r="AQ1209" t="str">
        <f>+IFERROR(VLOOKUP(Tabla1[[#This Row],[EMPLEADO]],IS[[NÓMINA]:[INGENIERO]],2,0),"OTROS")</f>
        <v>OTROS</v>
      </c>
    </row>
    <row r="1210" spans="1:43" x14ac:dyDescent="0.25">
      <c r="A1210" t="s">
        <v>36</v>
      </c>
      <c r="B1210">
        <v>1</v>
      </c>
      <c r="C1210" t="s">
        <v>2457</v>
      </c>
      <c r="D1210" t="s">
        <v>38</v>
      </c>
      <c r="E1210" t="s">
        <v>133</v>
      </c>
      <c r="F1210" t="s">
        <v>2458</v>
      </c>
      <c r="G1210" s="17" t="s">
        <v>1047</v>
      </c>
      <c r="H1210" t="s">
        <v>471</v>
      </c>
      <c r="I1210" t="s">
        <v>43</v>
      </c>
      <c r="J1210" t="s">
        <v>8</v>
      </c>
      <c r="K1210" t="s">
        <v>59</v>
      </c>
      <c r="L1210" t="s">
        <v>780</v>
      </c>
      <c r="M1210" t="s">
        <v>310</v>
      </c>
      <c r="N1210">
        <v>0</v>
      </c>
      <c r="O1210" t="s">
        <v>47</v>
      </c>
      <c r="P1210">
        <v>6</v>
      </c>
      <c r="Q1210" t="s">
        <v>207</v>
      </c>
      <c r="R1210" t="s">
        <v>138</v>
      </c>
      <c r="S1210" t="s">
        <v>139</v>
      </c>
      <c r="T1210" t="s">
        <v>51</v>
      </c>
      <c r="U1210" t="s">
        <v>879</v>
      </c>
      <c r="V1210">
        <v>0.6</v>
      </c>
      <c r="W1210" s="1">
        <v>943.80000000000007</v>
      </c>
      <c r="X1210">
        <v>1</v>
      </c>
      <c r="Y1210">
        <v>1.91</v>
      </c>
      <c r="Z1210">
        <v>4</v>
      </c>
      <c r="AA1210">
        <v>0.47749999999999998</v>
      </c>
      <c r="AB1210" s="2">
        <v>0</v>
      </c>
      <c r="AC1210" s="1">
        <v>0</v>
      </c>
      <c r="AD1210" s="7">
        <v>43479</v>
      </c>
      <c r="AE1210" s="7">
        <v>43479</v>
      </c>
      <c r="AF1210">
        <v>0</v>
      </c>
      <c r="AG1210" t="s">
        <v>53</v>
      </c>
      <c r="AH1210" s="2">
        <v>0</v>
      </c>
      <c r="AI1210" s="1">
        <v>0</v>
      </c>
      <c r="AJ1210" s="1">
        <v>0</v>
      </c>
      <c r="AK1210" s="6" t="str">
        <f>+IF(Tabla1[[#This Row],[REQUEST_TY]]="SR MANTENIMIENTO CORRECTIVO", "EMERGENCIA", "OTROS")</f>
        <v>EMERGENCIA</v>
      </c>
      <c r="AL1210" s="6" t="str">
        <f>+_xlfn.IFS(Tabla1[[#This Row],[Veces obj]]&lt;=1,"0-1",Tabla1[[#This Row],[Veces obj]]&lt;=2,"1-2",Tabla1[[#This Row],[Veces obj]]&lt;=3,"2-3",TRUE,"&gt;3")</f>
        <v>0-1</v>
      </c>
      <c r="AM1210" s="6" t="str">
        <f>+_xlfn.IFS(MONTH(Tabla1[[#This Row],[MES]])&lt;=3,"Q1",MONTH(Tabla1[[#This Row],[MES]])&lt;=6,"Q2",MONTH(Tabla1[[#This Row],[MES]])&lt;=9,"Q3",TRUE,"Q4")</f>
        <v>Q1</v>
      </c>
      <c r="AN1210" t="str">
        <f>+IFERROR(VLOOKUP(Tabla1[[#This Row],[CUENTA]],CTAS[],2,0),"OTROS")</f>
        <v>OTROS</v>
      </c>
      <c r="AP1210" t="str">
        <f>+IFERROR(VLOOKUP(Tabla1[[#This Row],[EMPLEADO]],IS[],3,0),"OTROS")</f>
        <v>OTROS</v>
      </c>
      <c r="AQ1210" t="str">
        <f>+IFERROR(VLOOKUP(Tabla1[[#This Row],[EMPLEADO]],IS[[NÓMINA]:[INGENIERO]],2,0),"OTROS")</f>
        <v>OTROS</v>
      </c>
    </row>
    <row r="1211" spans="1:43" x14ac:dyDescent="0.25">
      <c r="A1211" t="s">
        <v>36</v>
      </c>
      <c r="B1211">
        <v>1</v>
      </c>
      <c r="C1211" t="s">
        <v>2459</v>
      </c>
      <c r="D1211" t="s">
        <v>38</v>
      </c>
      <c r="E1211" t="s">
        <v>55</v>
      </c>
      <c r="F1211" t="s">
        <v>2460</v>
      </c>
      <c r="G1211" s="17" t="s">
        <v>573</v>
      </c>
      <c r="H1211" t="s">
        <v>453</v>
      </c>
      <c r="I1211" t="s">
        <v>43</v>
      </c>
      <c r="J1211" t="s">
        <v>8</v>
      </c>
      <c r="K1211" t="s">
        <v>59</v>
      </c>
      <c r="L1211" t="s">
        <v>575</v>
      </c>
      <c r="M1211" t="s">
        <v>576</v>
      </c>
      <c r="N1211">
        <v>0</v>
      </c>
      <c r="O1211" t="s">
        <v>47</v>
      </c>
      <c r="P1211">
        <v>21</v>
      </c>
      <c r="Q1211" t="s">
        <v>62</v>
      </c>
      <c r="R1211" t="s">
        <v>63</v>
      </c>
      <c r="S1211" t="s">
        <v>64</v>
      </c>
      <c r="T1211" t="s">
        <v>208</v>
      </c>
      <c r="U1211" t="s">
        <v>65</v>
      </c>
      <c r="V1211">
        <v>0.8</v>
      </c>
      <c r="W1211" s="1">
        <v>1092</v>
      </c>
      <c r="X1211">
        <v>1</v>
      </c>
      <c r="Y1211">
        <v>4.3</v>
      </c>
      <c r="Z1211">
        <v>9</v>
      </c>
      <c r="AA1211">
        <v>0.47777777777777775</v>
      </c>
      <c r="AB1211" s="2">
        <v>0</v>
      </c>
      <c r="AC1211" s="1">
        <v>0</v>
      </c>
      <c r="AD1211" s="7">
        <v>43468</v>
      </c>
      <c r="AE1211" s="7">
        <v>43468</v>
      </c>
      <c r="AF1211">
        <v>0</v>
      </c>
      <c r="AG1211" t="s">
        <v>53</v>
      </c>
      <c r="AH1211" s="2">
        <v>0</v>
      </c>
      <c r="AI1211" s="1">
        <v>0</v>
      </c>
      <c r="AJ1211" s="1">
        <v>0</v>
      </c>
      <c r="AK1211" s="6" t="str">
        <f>+IF(Tabla1[[#This Row],[REQUEST_TY]]="SR MANTENIMIENTO CORRECTIVO", "EMERGENCIA", "OTROS")</f>
        <v>EMERGENCIA</v>
      </c>
      <c r="AL1211" s="6" t="str">
        <f>+_xlfn.IFS(Tabla1[[#This Row],[Veces obj]]&lt;=1,"0-1",Tabla1[[#This Row],[Veces obj]]&lt;=2,"1-2",Tabla1[[#This Row],[Veces obj]]&lt;=3,"2-3",TRUE,"&gt;3")</f>
        <v>0-1</v>
      </c>
      <c r="AM1211" s="6" t="str">
        <f>+_xlfn.IFS(MONTH(Tabla1[[#This Row],[MES]])&lt;=3,"Q1",MONTH(Tabla1[[#This Row],[MES]])&lt;=6,"Q2",MONTH(Tabla1[[#This Row],[MES]])&lt;=9,"Q3",TRUE,"Q4")</f>
        <v>Q1</v>
      </c>
      <c r="AN1211" t="str">
        <f>+IFERROR(VLOOKUP(Tabla1[[#This Row],[CUENTA]],CTAS[],2,0),"OTROS")</f>
        <v>OTROS</v>
      </c>
      <c r="AP1211" t="str">
        <f>+IFERROR(VLOOKUP(Tabla1[[#This Row],[EMPLEADO]],IS[],3,0),"OTROS")</f>
        <v>OTROS</v>
      </c>
      <c r="AQ1211" t="str">
        <f>+IFERROR(VLOOKUP(Tabla1[[#This Row],[EMPLEADO]],IS[[NÓMINA]:[INGENIERO]],2,0),"OTROS")</f>
        <v>OTROS</v>
      </c>
    </row>
    <row r="1212" spans="1:43" x14ac:dyDescent="0.25">
      <c r="A1212" t="s">
        <v>4444</v>
      </c>
      <c r="B1212">
        <v>1</v>
      </c>
      <c r="C1212" t="s">
        <v>6888</v>
      </c>
      <c r="D1212" t="s">
        <v>38</v>
      </c>
      <c r="E1212" t="s">
        <v>89</v>
      </c>
      <c r="F1212" t="s">
        <v>6889</v>
      </c>
      <c r="G1212" s="17" t="s">
        <v>6890</v>
      </c>
      <c r="H1212" t="s">
        <v>163</v>
      </c>
      <c r="I1212" t="s">
        <v>43</v>
      </c>
      <c r="J1212" t="s">
        <v>8</v>
      </c>
      <c r="K1212" t="s">
        <v>151</v>
      </c>
      <c r="L1212" t="s">
        <v>229</v>
      </c>
      <c r="M1212" t="s">
        <v>165</v>
      </c>
      <c r="N1212">
        <v>0</v>
      </c>
      <c r="O1212" t="s">
        <v>47</v>
      </c>
      <c r="P1212">
        <v>617</v>
      </c>
      <c r="Q1212" t="s">
        <v>48</v>
      </c>
      <c r="R1212" t="s">
        <v>95</v>
      </c>
      <c r="S1212" t="s">
        <v>64</v>
      </c>
      <c r="T1212" t="s">
        <v>51</v>
      </c>
      <c r="U1212" t="s">
        <v>96</v>
      </c>
      <c r="V1212">
        <v>1.1000000000000001</v>
      </c>
      <c r="W1212" s="1">
        <v>1501.5000000000002</v>
      </c>
      <c r="X1212">
        <v>1</v>
      </c>
      <c r="Y1212">
        <v>0</v>
      </c>
      <c r="Z1212">
        <v>5</v>
      </c>
      <c r="AA1212">
        <v>0</v>
      </c>
      <c r="AB1212" s="2">
        <v>0</v>
      </c>
      <c r="AC1212" s="1">
        <v>0</v>
      </c>
      <c r="AD1212" s="7">
        <v>43518</v>
      </c>
      <c r="AE1212" s="7">
        <v>43518</v>
      </c>
      <c r="AF1212">
        <v>0</v>
      </c>
      <c r="AG1212" t="s">
        <v>53</v>
      </c>
      <c r="AH1212" s="2">
        <v>0</v>
      </c>
      <c r="AI1212" s="1">
        <v>0</v>
      </c>
      <c r="AJ1212" s="1">
        <v>0</v>
      </c>
      <c r="AK1212" s="6" t="str">
        <f>+IF(Tabla1[[#This Row],[REQUEST_TY]]="SR MANTENIMIENTO CORRECTIVO", "EMERGENCIA", "OTROS")</f>
        <v>EMERGENCIA</v>
      </c>
      <c r="AL1212" s="6" t="str">
        <f>+_xlfn.IFS(Tabla1[[#This Row],[Veces obj]]&lt;=1,"0-1",Tabla1[[#This Row],[Veces obj]]&lt;=2,"1-2",Tabla1[[#This Row],[Veces obj]]&lt;=3,"2-3",TRUE,"&gt;3")</f>
        <v>0-1</v>
      </c>
      <c r="AM1212" s="6" t="str">
        <f>+_xlfn.IFS(MONTH(Tabla1[[#This Row],[MES]])&lt;=3,"Q1",MONTH(Tabla1[[#This Row],[MES]])&lt;=6,"Q2",MONTH(Tabla1[[#This Row],[MES]])&lt;=9,"Q3",TRUE,"Q4")</f>
        <v>Q1</v>
      </c>
      <c r="AN1212" t="str">
        <f>+IFERROR(VLOOKUP(Tabla1[[#This Row],[CUENTA]],CTAS[],2,0),"OTROS")</f>
        <v>HONEYWELL</v>
      </c>
      <c r="AO1212">
        <v>1</v>
      </c>
      <c r="AP1212" t="str">
        <f>+IFERROR(VLOOKUP(Tabla1[[#This Row],[EMPLEADO]],IS[],3,0),"OTROS")</f>
        <v>CHIHUAHUA</v>
      </c>
      <c r="AQ1212" t="str">
        <f>+IFERROR(VLOOKUP(Tabla1[[#This Row],[EMPLEADO]],IS[[NÓMINA]:[INGENIERO]],2,0),"OTROS")</f>
        <v>LUIS EDUARDO MUÑOZ</v>
      </c>
    </row>
    <row r="1213" spans="1:43" x14ac:dyDescent="0.25">
      <c r="A1213" t="s">
        <v>4444</v>
      </c>
      <c r="B1213">
        <v>1</v>
      </c>
      <c r="C1213" t="s">
        <v>6944</v>
      </c>
      <c r="D1213" t="s">
        <v>38</v>
      </c>
      <c r="E1213" t="s">
        <v>176</v>
      </c>
      <c r="F1213" t="s">
        <v>6945</v>
      </c>
      <c r="G1213" s="17" t="s">
        <v>6946</v>
      </c>
      <c r="H1213" t="s">
        <v>163</v>
      </c>
      <c r="I1213" t="s">
        <v>43</v>
      </c>
      <c r="J1213" t="s">
        <v>8</v>
      </c>
      <c r="K1213" t="s">
        <v>338</v>
      </c>
      <c r="L1213" t="s">
        <v>6947</v>
      </c>
      <c r="M1213" t="s">
        <v>119</v>
      </c>
      <c r="N1213">
        <v>0</v>
      </c>
      <c r="O1213" t="s">
        <v>47</v>
      </c>
      <c r="P1213">
        <v>724</v>
      </c>
      <c r="Q1213" t="s">
        <v>48</v>
      </c>
      <c r="R1213" t="s">
        <v>49</v>
      </c>
      <c r="S1213" t="s">
        <v>50</v>
      </c>
      <c r="T1213" t="s">
        <v>51</v>
      </c>
      <c r="U1213" t="s">
        <v>52</v>
      </c>
      <c r="V1213">
        <v>1.05</v>
      </c>
      <c r="W1213" s="1">
        <v>750.75000000000011</v>
      </c>
      <c r="X1213">
        <v>1</v>
      </c>
      <c r="Y1213">
        <v>0</v>
      </c>
      <c r="Z1213">
        <v>5</v>
      </c>
      <c r="AA1213">
        <v>0</v>
      </c>
      <c r="AB1213" s="2">
        <v>0</v>
      </c>
      <c r="AC1213" s="1">
        <v>0</v>
      </c>
      <c r="AD1213" s="7">
        <v>43522</v>
      </c>
      <c r="AE1213" s="7">
        <v>43522</v>
      </c>
      <c r="AF1213">
        <v>0</v>
      </c>
      <c r="AG1213" t="s">
        <v>53</v>
      </c>
      <c r="AH1213" s="2">
        <v>0</v>
      </c>
      <c r="AI1213" s="1">
        <v>0</v>
      </c>
      <c r="AJ1213" s="1">
        <v>0</v>
      </c>
      <c r="AK1213" s="6" t="str">
        <f>+IF(Tabla1[[#This Row],[REQUEST_TY]]="SR MANTENIMIENTO CORRECTIVO", "EMERGENCIA", "OTROS")</f>
        <v>EMERGENCIA</v>
      </c>
      <c r="AL1213" s="6" t="str">
        <f>+_xlfn.IFS(Tabla1[[#This Row],[Veces obj]]&lt;=1,"0-1",Tabla1[[#This Row],[Veces obj]]&lt;=2,"1-2",Tabla1[[#This Row],[Veces obj]]&lt;=3,"2-3",TRUE,"&gt;3")</f>
        <v>0-1</v>
      </c>
      <c r="AM1213" s="6" t="str">
        <f>+_xlfn.IFS(MONTH(Tabla1[[#This Row],[MES]])&lt;=3,"Q1",MONTH(Tabla1[[#This Row],[MES]])&lt;=6,"Q2",MONTH(Tabla1[[#This Row],[MES]])&lt;=9,"Q3",TRUE,"Q4")</f>
        <v>Q1</v>
      </c>
      <c r="AN1213" t="str">
        <f>+IFERROR(VLOOKUP(Tabla1[[#This Row],[CUENTA]],CTAS[],2,0),"OTROS")</f>
        <v>OTROS</v>
      </c>
      <c r="AO1213">
        <v>1</v>
      </c>
      <c r="AP1213" t="str">
        <f>+IFERROR(VLOOKUP(Tabla1[[#This Row],[EMPLEADO]],IS[],3,0),"OTROS")</f>
        <v>CHIHUAHUA</v>
      </c>
      <c r="AQ1213" t="str">
        <f>+IFERROR(VLOOKUP(Tabla1[[#This Row],[EMPLEADO]],IS[[NÓMINA]:[INGENIERO]],2,0),"OTROS")</f>
        <v>LUIS EDUARDO MUÑOZ</v>
      </c>
    </row>
    <row r="1214" spans="1:43" x14ac:dyDescent="0.25">
      <c r="A1214" t="s">
        <v>36</v>
      </c>
      <c r="B1214">
        <v>1</v>
      </c>
      <c r="C1214" t="s">
        <v>2467</v>
      </c>
      <c r="D1214" t="s">
        <v>38</v>
      </c>
      <c r="E1214" t="s">
        <v>725</v>
      </c>
      <c r="F1214" t="s">
        <v>2468</v>
      </c>
      <c r="G1214" s="17" t="s">
        <v>1614</v>
      </c>
      <c r="H1214" t="s">
        <v>79</v>
      </c>
      <c r="I1214" t="s">
        <v>43</v>
      </c>
      <c r="J1214" t="s">
        <v>8</v>
      </c>
      <c r="K1214" t="s">
        <v>59</v>
      </c>
      <c r="L1214" t="s">
        <v>1430</v>
      </c>
      <c r="M1214" t="s">
        <v>1615</v>
      </c>
      <c r="N1214">
        <v>0</v>
      </c>
      <c r="O1214" t="s">
        <v>47</v>
      </c>
      <c r="P1214">
        <v>5</v>
      </c>
      <c r="Q1214" t="s">
        <v>207</v>
      </c>
      <c r="R1214" t="s">
        <v>223</v>
      </c>
      <c r="S1214" t="s">
        <v>139</v>
      </c>
      <c r="T1214" t="s">
        <v>51</v>
      </c>
      <c r="U1214" t="s">
        <v>879</v>
      </c>
      <c r="V1214">
        <v>0.6</v>
      </c>
      <c r="W1214" s="1">
        <v>943.80000000000007</v>
      </c>
      <c r="X1214">
        <v>1</v>
      </c>
      <c r="Y1214">
        <v>1.92</v>
      </c>
      <c r="Z1214">
        <v>4</v>
      </c>
      <c r="AA1214">
        <v>0.48</v>
      </c>
      <c r="AB1214" s="2">
        <v>0</v>
      </c>
      <c r="AC1214" s="1">
        <v>0</v>
      </c>
      <c r="AD1214" s="7">
        <v>43474</v>
      </c>
      <c r="AE1214" s="7">
        <v>43475</v>
      </c>
      <c r="AF1214">
        <v>1</v>
      </c>
      <c r="AG1214" t="s">
        <v>53</v>
      </c>
      <c r="AH1214" s="2">
        <v>0</v>
      </c>
      <c r="AI1214" s="1">
        <v>0</v>
      </c>
      <c r="AJ1214" s="1">
        <v>0</v>
      </c>
      <c r="AK1214" s="6" t="str">
        <f>+IF(Tabla1[[#This Row],[REQUEST_TY]]="SR MANTENIMIENTO CORRECTIVO", "EMERGENCIA", "OTROS")</f>
        <v>EMERGENCIA</v>
      </c>
      <c r="AL1214" s="6" t="str">
        <f>+_xlfn.IFS(Tabla1[[#This Row],[Veces obj]]&lt;=1,"0-1",Tabla1[[#This Row],[Veces obj]]&lt;=2,"1-2",Tabla1[[#This Row],[Veces obj]]&lt;=3,"2-3",TRUE,"&gt;3")</f>
        <v>0-1</v>
      </c>
      <c r="AM1214" s="6" t="str">
        <f>+_xlfn.IFS(MONTH(Tabla1[[#This Row],[MES]])&lt;=3,"Q1",MONTH(Tabla1[[#This Row],[MES]])&lt;=6,"Q2",MONTH(Tabla1[[#This Row],[MES]])&lt;=9,"Q3",TRUE,"Q4")</f>
        <v>Q1</v>
      </c>
      <c r="AN1214" t="str">
        <f>+IFERROR(VLOOKUP(Tabla1[[#This Row],[CUENTA]],CTAS[],2,0),"OTROS")</f>
        <v>OTROS</v>
      </c>
      <c r="AP1214" t="str">
        <f>+IFERROR(VLOOKUP(Tabla1[[#This Row],[EMPLEADO]],IS[],3,0),"OTROS")</f>
        <v>OTROS</v>
      </c>
      <c r="AQ1214" t="str">
        <f>+IFERROR(VLOOKUP(Tabla1[[#This Row],[EMPLEADO]],IS[[NÓMINA]:[INGENIERO]],2,0),"OTROS")</f>
        <v>OTROS</v>
      </c>
    </row>
    <row r="1215" spans="1:43" x14ac:dyDescent="0.25">
      <c r="A1215" t="s">
        <v>36</v>
      </c>
      <c r="B1215">
        <v>1</v>
      </c>
      <c r="C1215" t="s">
        <v>2469</v>
      </c>
      <c r="D1215" t="s">
        <v>38</v>
      </c>
      <c r="E1215" t="s">
        <v>275</v>
      </c>
      <c r="F1215" t="s">
        <v>2470</v>
      </c>
      <c r="G1215" s="17" t="s">
        <v>2471</v>
      </c>
      <c r="H1215" t="s">
        <v>70</v>
      </c>
      <c r="I1215" t="s">
        <v>43</v>
      </c>
      <c r="J1215" t="s">
        <v>8</v>
      </c>
      <c r="K1215" t="s">
        <v>234</v>
      </c>
      <c r="L1215" t="s">
        <v>93</v>
      </c>
      <c r="M1215" t="s">
        <v>94</v>
      </c>
      <c r="N1215">
        <v>1</v>
      </c>
      <c r="O1215" t="s">
        <v>47</v>
      </c>
      <c r="P1215">
        <v>1065</v>
      </c>
      <c r="Q1215" t="s">
        <v>48</v>
      </c>
      <c r="R1215" t="s">
        <v>95</v>
      </c>
      <c r="S1215" t="s">
        <v>64</v>
      </c>
      <c r="T1215" t="s">
        <v>51</v>
      </c>
      <c r="U1215" t="s">
        <v>96</v>
      </c>
      <c r="V1215">
        <v>1.1000000000000001</v>
      </c>
      <c r="W1215" s="1">
        <v>0</v>
      </c>
      <c r="X1215">
        <v>1</v>
      </c>
      <c r="Y1215">
        <v>2.4</v>
      </c>
      <c r="Z1215">
        <v>5</v>
      </c>
      <c r="AA1215">
        <v>0.48</v>
      </c>
      <c r="AB1215" s="2">
        <v>0</v>
      </c>
      <c r="AC1215" s="1">
        <v>0</v>
      </c>
      <c r="AD1215" s="7">
        <v>43495</v>
      </c>
      <c r="AE1215" s="7">
        <v>43495</v>
      </c>
      <c r="AF1215">
        <v>0</v>
      </c>
      <c r="AG1215" t="s">
        <v>53</v>
      </c>
      <c r="AH1215" s="2">
        <v>0</v>
      </c>
      <c r="AI1215" s="1">
        <v>0</v>
      </c>
      <c r="AJ1215" s="1">
        <v>0</v>
      </c>
      <c r="AK1215" s="6" t="str">
        <f>+IF(Tabla1[[#This Row],[REQUEST_TY]]="SR MANTENIMIENTO CORRECTIVO", "EMERGENCIA", "OTROS")</f>
        <v>EMERGENCIA</v>
      </c>
      <c r="AL1215" s="6" t="str">
        <f>+_xlfn.IFS(Tabla1[[#This Row],[Veces obj]]&lt;=1,"0-1",Tabla1[[#This Row],[Veces obj]]&lt;=2,"1-2",Tabla1[[#This Row],[Veces obj]]&lt;=3,"2-3",TRUE,"&gt;3")</f>
        <v>0-1</v>
      </c>
      <c r="AM1215" s="6" t="str">
        <f>+_xlfn.IFS(MONTH(Tabla1[[#This Row],[MES]])&lt;=3,"Q1",MONTH(Tabla1[[#This Row],[MES]])&lt;=6,"Q2",MONTH(Tabla1[[#This Row],[MES]])&lt;=9,"Q3",TRUE,"Q4")</f>
        <v>Q1</v>
      </c>
      <c r="AN1215" t="str">
        <f>+IFERROR(VLOOKUP(Tabla1[[#This Row],[CUENTA]],CTAS[],2,0),"OTROS")</f>
        <v>OTROS</v>
      </c>
      <c r="AP1215" t="str">
        <f>+IFERROR(VLOOKUP(Tabla1[[#This Row],[EMPLEADO]],IS[],3,0),"OTROS")</f>
        <v>OTROS</v>
      </c>
      <c r="AQ1215" t="str">
        <f>+IFERROR(VLOOKUP(Tabla1[[#This Row],[EMPLEADO]],IS[[NÓMINA]:[INGENIERO]],2,0),"OTROS")</f>
        <v>OTROS</v>
      </c>
    </row>
    <row r="1216" spans="1:43" x14ac:dyDescent="0.25">
      <c r="A1216" t="s">
        <v>4444</v>
      </c>
      <c r="B1216">
        <v>1</v>
      </c>
      <c r="C1216" t="s">
        <v>4710</v>
      </c>
      <c r="D1216" t="s">
        <v>38</v>
      </c>
      <c r="E1216" t="s">
        <v>258</v>
      </c>
      <c r="F1216" t="s">
        <v>4711</v>
      </c>
      <c r="G1216" s="17" t="s">
        <v>4426</v>
      </c>
      <c r="H1216" t="s">
        <v>220</v>
      </c>
      <c r="I1216" t="s">
        <v>43</v>
      </c>
      <c r="J1216" t="s">
        <v>8</v>
      </c>
      <c r="K1216" t="s">
        <v>102</v>
      </c>
      <c r="L1216" t="s">
        <v>1621</v>
      </c>
      <c r="M1216" t="s">
        <v>736</v>
      </c>
      <c r="N1216">
        <v>0</v>
      </c>
      <c r="O1216" t="s">
        <v>47</v>
      </c>
      <c r="P1216">
        <v>34</v>
      </c>
      <c r="Q1216" t="s">
        <v>82</v>
      </c>
      <c r="R1216" t="s">
        <v>138</v>
      </c>
      <c r="S1216" t="s">
        <v>139</v>
      </c>
      <c r="T1216" t="s">
        <v>51</v>
      </c>
      <c r="U1216" t="s">
        <v>140</v>
      </c>
      <c r="V1216">
        <v>1.1000000000000001</v>
      </c>
      <c r="W1216" s="1">
        <v>1730.3000000000004</v>
      </c>
      <c r="X1216">
        <v>1</v>
      </c>
      <c r="Y1216">
        <v>1.92</v>
      </c>
      <c r="Z1216">
        <v>4</v>
      </c>
      <c r="AA1216">
        <v>0.48</v>
      </c>
      <c r="AB1216" s="2">
        <v>0</v>
      </c>
      <c r="AC1216" s="1">
        <v>0</v>
      </c>
      <c r="AD1216" s="7">
        <v>43496</v>
      </c>
      <c r="AE1216" s="7">
        <v>43497</v>
      </c>
      <c r="AF1216">
        <v>1</v>
      </c>
      <c r="AG1216" t="s">
        <v>53</v>
      </c>
      <c r="AH1216" s="2">
        <v>0</v>
      </c>
      <c r="AI1216" s="1">
        <v>0</v>
      </c>
      <c r="AJ1216" s="1">
        <v>0</v>
      </c>
      <c r="AK1216" s="6" t="str">
        <f>+IF(Tabla1[[#This Row],[REQUEST_TY]]="SR MANTENIMIENTO CORRECTIVO", "EMERGENCIA", "OTROS")</f>
        <v>EMERGENCIA</v>
      </c>
      <c r="AL1216" s="6" t="str">
        <f>+_xlfn.IFS(Tabla1[[#This Row],[Veces obj]]&lt;=1,"0-1",Tabla1[[#This Row],[Veces obj]]&lt;=2,"1-2",Tabla1[[#This Row],[Veces obj]]&lt;=3,"2-3",TRUE,"&gt;3")</f>
        <v>0-1</v>
      </c>
      <c r="AM1216" s="6" t="str">
        <f>+_xlfn.IFS(MONTH(Tabla1[[#This Row],[MES]])&lt;=3,"Q1",MONTH(Tabla1[[#This Row],[MES]])&lt;=6,"Q2",MONTH(Tabla1[[#This Row],[MES]])&lt;=9,"Q3",TRUE,"Q4")</f>
        <v>Q1</v>
      </c>
      <c r="AN1216" t="str">
        <f>+IFERROR(VLOOKUP(Tabla1[[#This Row],[CUENTA]],CTAS[],2,0),"OTROS")</f>
        <v>OTROS</v>
      </c>
      <c r="AP1216" t="str">
        <f>+IFERROR(VLOOKUP(Tabla1[[#This Row],[EMPLEADO]],IS[],3,0),"OTROS")</f>
        <v>OTROS</v>
      </c>
      <c r="AQ1216" t="str">
        <f>+IFERROR(VLOOKUP(Tabla1[[#This Row],[EMPLEADO]],IS[[NÓMINA]:[INGENIERO]],2,0),"OTROS")</f>
        <v>OTROS</v>
      </c>
    </row>
    <row r="1217" spans="1:43" x14ac:dyDescent="0.25">
      <c r="A1217" t="s">
        <v>4444</v>
      </c>
      <c r="B1217">
        <v>1</v>
      </c>
      <c r="C1217" t="s">
        <v>5744</v>
      </c>
      <c r="D1217" t="s">
        <v>38</v>
      </c>
      <c r="E1217" t="s">
        <v>217</v>
      </c>
      <c r="F1217" t="s">
        <v>5745</v>
      </c>
      <c r="G1217" s="17" t="s">
        <v>5746</v>
      </c>
      <c r="H1217" t="s">
        <v>220</v>
      </c>
      <c r="I1217" t="s">
        <v>43</v>
      </c>
      <c r="J1217" t="s">
        <v>8</v>
      </c>
      <c r="K1217" t="s">
        <v>59</v>
      </c>
      <c r="L1217" t="s">
        <v>3344</v>
      </c>
      <c r="M1217" t="s">
        <v>736</v>
      </c>
      <c r="N1217">
        <v>0</v>
      </c>
      <c r="O1217" t="s">
        <v>47</v>
      </c>
      <c r="P1217">
        <v>81</v>
      </c>
      <c r="Q1217" t="s">
        <v>48</v>
      </c>
      <c r="R1217" t="s">
        <v>223</v>
      </c>
      <c r="S1217" t="s">
        <v>139</v>
      </c>
      <c r="T1217" t="s">
        <v>51</v>
      </c>
      <c r="U1217" t="s">
        <v>353</v>
      </c>
      <c r="V1217">
        <v>1.1499999999999999</v>
      </c>
      <c r="W1217" s="1">
        <v>1808.95</v>
      </c>
      <c r="X1217">
        <v>1</v>
      </c>
      <c r="Y1217">
        <v>1.92</v>
      </c>
      <c r="Z1217">
        <v>4</v>
      </c>
      <c r="AA1217">
        <v>0.48</v>
      </c>
      <c r="AB1217" s="2">
        <v>0</v>
      </c>
      <c r="AC1217" s="1">
        <v>0</v>
      </c>
      <c r="AD1217" s="7">
        <v>43508</v>
      </c>
      <c r="AE1217" s="7">
        <v>43508</v>
      </c>
      <c r="AF1217">
        <v>0</v>
      </c>
      <c r="AG1217" t="s">
        <v>53</v>
      </c>
      <c r="AH1217" s="2">
        <v>0</v>
      </c>
      <c r="AI1217" s="1">
        <v>0</v>
      </c>
      <c r="AJ1217" s="1">
        <v>0</v>
      </c>
      <c r="AK1217" s="6" t="str">
        <f>+IF(Tabla1[[#This Row],[REQUEST_TY]]="SR MANTENIMIENTO CORRECTIVO", "EMERGENCIA", "OTROS")</f>
        <v>EMERGENCIA</v>
      </c>
      <c r="AL1217" s="6" t="str">
        <f>+_xlfn.IFS(Tabla1[[#This Row],[Veces obj]]&lt;=1,"0-1",Tabla1[[#This Row],[Veces obj]]&lt;=2,"1-2",Tabla1[[#This Row],[Veces obj]]&lt;=3,"2-3",TRUE,"&gt;3")</f>
        <v>0-1</v>
      </c>
      <c r="AM1217" s="6" t="str">
        <f>+_xlfn.IFS(MONTH(Tabla1[[#This Row],[MES]])&lt;=3,"Q1",MONTH(Tabla1[[#This Row],[MES]])&lt;=6,"Q2",MONTH(Tabla1[[#This Row],[MES]])&lt;=9,"Q3",TRUE,"Q4")</f>
        <v>Q1</v>
      </c>
      <c r="AN1217" t="str">
        <f>+IFERROR(VLOOKUP(Tabla1[[#This Row],[CUENTA]],CTAS[],2,0),"OTROS")</f>
        <v>OTROS</v>
      </c>
      <c r="AP1217" t="str">
        <f>+IFERROR(VLOOKUP(Tabla1[[#This Row],[EMPLEADO]],IS[],3,0),"OTROS")</f>
        <v>OTROS</v>
      </c>
      <c r="AQ1217" t="str">
        <f>+IFERROR(VLOOKUP(Tabla1[[#This Row],[EMPLEADO]],IS[[NÓMINA]:[INGENIERO]],2,0),"OTROS")</f>
        <v>OTROS</v>
      </c>
    </row>
    <row r="1218" spans="1:43" x14ac:dyDescent="0.25">
      <c r="A1218" t="s">
        <v>4444</v>
      </c>
      <c r="B1218">
        <v>1</v>
      </c>
      <c r="C1218" t="s">
        <v>6931</v>
      </c>
      <c r="D1218" t="s">
        <v>38</v>
      </c>
      <c r="E1218" t="s">
        <v>5605</v>
      </c>
      <c r="F1218" t="s">
        <v>6932</v>
      </c>
      <c r="G1218" s="17" t="s">
        <v>6933</v>
      </c>
      <c r="H1218" t="s">
        <v>79</v>
      </c>
      <c r="I1218" t="s">
        <v>43</v>
      </c>
      <c r="J1218" t="s">
        <v>8</v>
      </c>
      <c r="K1218" t="s">
        <v>1480</v>
      </c>
      <c r="L1218" t="s">
        <v>1481</v>
      </c>
      <c r="M1218" t="s">
        <v>1482</v>
      </c>
      <c r="N1218">
        <v>0</v>
      </c>
      <c r="O1218" t="s">
        <v>47</v>
      </c>
      <c r="P1218">
        <v>323</v>
      </c>
      <c r="Q1218" t="s">
        <v>48</v>
      </c>
      <c r="R1218" t="s">
        <v>153</v>
      </c>
      <c r="S1218" t="s">
        <v>50</v>
      </c>
      <c r="T1218" t="s">
        <v>51</v>
      </c>
      <c r="U1218" t="s">
        <v>52</v>
      </c>
      <c r="V1218">
        <v>1.05</v>
      </c>
      <c r="W1218" s="1">
        <v>750.75000000000011</v>
      </c>
      <c r="X1218">
        <v>1</v>
      </c>
      <c r="Y1218">
        <v>2.4</v>
      </c>
      <c r="Z1218">
        <v>5</v>
      </c>
      <c r="AA1218">
        <v>0.48</v>
      </c>
      <c r="AB1218" s="2">
        <v>0</v>
      </c>
      <c r="AC1218" s="1">
        <v>0</v>
      </c>
      <c r="AD1218" s="7">
        <v>43523</v>
      </c>
      <c r="AE1218" s="7">
        <v>43524</v>
      </c>
      <c r="AF1218">
        <v>1</v>
      </c>
      <c r="AG1218" t="s">
        <v>53</v>
      </c>
      <c r="AH1218" s="2">
        <v>0</v>
      </c>
      <c r="AI1218" s="1">
        <v>0</v>
      </c>
      <c r="AJ1218" s="1">
        <v>0</v>
      </c>
      <c r="AK1218" s="6" t="str">
        <f>+IF(Tabla1[[#This Row],[REQUEST_TY]]="SR MANTENIMIENTO CORRECTIVO", "EMERGENCIA", "OTROS")</f>
        <v>EMERGENCIA</v>
      </c>
      <c r="AL1218" s="6" t="str">
        <f>+_xlfn.IFS(Tabla1[[#This Row],[Veces obj]]&lt;=1,"0-1",Tabla1[[#This Row],[Veces obj]]&lt;=2,"1-2",Tabla1[[#This Row],[Veces obj]]&lt;=3,"2-3",TRUE,"&gt;3")</f>
        <v>0-1</v>
      </c>
      <c r="AM1218" s="6" t="str">
        <f>+_xlfn.IFS(MONTH(Tabla1[[#This Row],[MES]])&lt;=3,"Q1",MONTH(Tabla1[[#This Row],[MES]])&lt;=6,"Q2",MONTH(Tabla1[[#This Row],[MES]])&lt;=9,"Q3",TRUE,"Q4")</f>
        <v>Q1</v>
      </c>
      <c r="AN1218" t="str">
        <f>+IFERROR(VLOOKUP(Tabla1[[#This Row],[CUENTA]],CTAS[],2,0),"OTROS")</f>
        <v>OTROS</v>
      </c>
      <c r="AP1218" t="str">
        <f>+IFERROR(VLOOKUP(Tabla1[[#This Row],[EMPLEADO]],IS[],3,0),"OTROS")</f>
        <v>OTROS</v>
      </c>
      <c r="AQ1218" t="str">
        <f>+IFERROR(VLOOKUP(Tabla1[[#This Row],[EMPLEADO]],IS[[NÓMINA]:[INGENIERO]],2,0),"OTROS")</f>
        <v>OTROS</v>
      </c>
    </row>
    <row r="1219" spans="1:43" x14ac:dyDescent="0.25">
      <c r="A1219" t="s">
        <v>4444</v>
      </c>
      <c r="B1219">
        <v>1</v>
      </c>
      <c r="C1219" t="s">
        <v>7087</v>
      </c>
      <c r="D1219" t="s">
        <v>38</v>
      </c>
      <c r="E1219" t="s">
        <v>76</v>
      </c>
      <c r="F1219" t="s">
        <v>7088</v>
      </c>
      <c r="G1219" s="17" t="s">
        <v>1362</v>
      </c>
      <c r="H1219" t="s">
        <v>691</v>
      </c>
      <c r="I1219" t="s">
        <v>43</v>
      </c>
      <c r="J1219" t="s">
        <v>8</v>
      </c>
      <c r="K1219" t="s">
        <v>102</v>
      </c>
      <c r="L1219" t="s">
        <v>1363</v>
      </c>
      <c r="M1219" t="s">
        <v>215</v>
      </c>
      <c r="N1219">
        <v>0</v>
      </c>
      <c r="O1219" t="s">
        <v>47</v>
      </c>
      <c r="P1219">
        <v>22</v>
      </c>
      <c r="Q1219" t="s">
        <v>62</v>
      </c>
      <c r="R1219" t="s">
        <v>63</v>
      </c>
      <c r="S1219" t="s">
        <v>64</v>
      </c>
      <c r="T1219" t="s">
        <v>51</v>
      </c>
      <c r="U1219" t="s">
        <v>65</v>
      </c>
      <c r="V1219">
        <v>0.8</v>
      </c>
      <c r="W1219" s="1">
        <v>1092</v>
      </c>
      <c r="X1219">
        <v>1</v>
      </c>
      <c r="Y1219">
        <v>2.4</v>
      </c>
      <c r="Z1219">
        <v>5</v>
      </c>
      <c r="AA1219">
        <v>0.48</v>
      </c>
      <c r="AB1219" s="2">
        <v>0</v>
      </c>
      <c r="AC1219" s="1">
        <v>0</v>
      </c>
      <c r="AD1219" s="7">
        <v>43521</v>
      </c>
      <c r="AE1219" s="7">
        <v>43522</v>
      </c>
      <c r="AF1219">
        <v>1</v>
      </c>
      <c r="AG1219" t="s">
        <v>53</v>
      </c>
      <c r="AH1219" s="2">
        <v>0</v>
      </c>
      <c r="AI1219" s="1">
        <v>0</v>
      </c>
      <c r="AJ1219" s="1">
        <v>0</v>
      </c>
      <c r="AK1219" s="6" t="str">
        <f>+IF(Tabla1[[#This Row],[REQUEST_TY]]="SR MANTENIMIENTO CORRECTIVO", "EMERGENCIA", "OTROS")</f>
        <v>EMERGENCIA</v>
      </c>
      <c r="AL1219" s="6" t="str">
        <f>+_xlfn.IFS(Tabla1[[#This Row],[Veces obj]]&lt;=1,"0-1",Tabla1[[#This Row],[Veces obj]]&lt;=2,"1-2",Tabla1[[#This Row],[Veces obj]]&lt;=3,"2-3",TRUE,"&gt;3")</f>
        <v>0-1</v>
      </c>
      <c r="AM1219" s="6" t="str">
        <f>+_xlfn.IFS(MONTH(Tabla1[[#This Row],[MES]])&lt;=3,"Q1",MONTH(Tabla1[[#This Row],[MES]])&lt;=6,"Q2",MONTH(Tabla1[[#This Row],[MES]])&lt;=9,"Q3",TRUE,"Q4")</f>
        <v>Q1</v>
      </c>
      <c r="AN1219" t="str">
        <f>+IFERROR(VLOOKUP(Tabla1[[#This Row],[CUENTA]],CTAS[],2,0),"OTROS")</f>
        <v>OTROS</v>
      </c>
      <c r="AP1219" t="str">
        <f>+IFERROR(VLOOKUP(Tabla1[[#This Row],[EMPLEADO]],IS[],3,0),"OTROS")</f>
        <v>OTROS</v>
      </c>
      <c r="AQ1219" t="str">
        <f>+IFERROR(VLOOKUP(Tabla1[[#This Row],[EMPLEADO]],IS[[NÓMINA]:[INGENIERO]],2,0),"OTROS")</f>
        <v>OTROS</v>
      </c>
    </row>
    <row r="1220" spans="1:43" x14ac:dyDescent="0.25">
      <c r="A1220" t="s">
        <v>36</v>
      </c>
      <c r="B1220">
        <v>1</v>
      </c>
      <c r="C1220" t="s">
        <v>2472</v>
      </c>
      <c r="D1220" t="s">
        <v>38</v>
      </c>
      <c r="E1220" t="s">
        <v>55</v>
      </c>
      <c r="F1220" t="s">
        <v>2473</v>
      </c>
      <c r="G1220" s="17" t="s">
        <v>452</v>
      </c>
      <c r="H1220" t="s">
        <v>453</v>
      </c>
      <c r="I1220" t="s">
        <v>43</v>
      </c>
      <c r="J1220" t="s">
        <v>8</v>
      </c>
      <c r="K1220" t="s">
        <v>59</v>
      </c>
      <c r="L1220" t="s">
        <v>454</v>
      </c>
      <c r="M1220" t="s">
        <v>455</v>
      </c>
      <c r="N1220">
        <v>0</v>
      </c>
      <c r="O1220" t="s">
        <v>47</v>
      </c>
      <c r="P1220">
        <v>30</v>
      </c>
      <c r="Q1220" t="s">
        <v>62</v>
      </c>
      <c r="R1220" t="s">
        <v>63</v>
      </c>
      <c r="S1220" t="s">
        <v>64</v>
      </c>
      <c r="T1220" t="s">
        <v>51</v>
      </c>
      <c r="U1220" t="s">
        <v>65</v>
      </c>
      <c r="V1220">
        <v>0.8</v>
      </c>
      <c r="W1220" s="1">
        <v>1092</v>
      </c>
      <c r="X1220">
        <v>1</v>
      </c>
      <c r="Y1220">
        <v>2.42</v>
      </c>
      <c r="Z1220">
        <v>5</v>
      </c>
      <c r="AA1220">
        <v>0.48399999999999999</v>
      </c>
      <c r="AB1220" s="2">
        <v>0</v>
      </c>
      <c r="AC1220" s="1">
        <v>0</v>
      </c>
      <c r="AD1220" s="7">
        <v>43494</v>
      </c>
      <c r="AE1220" s="7">
        <v>43494</v>
      </c>
      <c r="AF1220">
        <v>0</v>
      </c>
      <c r="AG1220" t="s">
        <v>53</v>
      </c>
      <c r="AH1220" s="2">
        <v>0</v>
      </c>
      <c r="AI1220" s="1">
        <v>0</v>
      </c>
      <c r="AJ1220" s="1">
        <v>0</v>
      </c>
      <c r="AK1220" s="6" t="str">
        <f>+IF(Tabla1[[#This Row],[REQUEST_TY]]="SR MANTENIMIENTO CORRECTIVO", "EMERGENCIA", "OTROS")</f>
        <v>EMERGENCIA</v>
      </c>
      <c r="AL1220" s="6" t="str">
        <f>+_xlfn.IFS(Tabla1[[#This Row],[Veces obj]]&lt;=1,"0-1",Tabla1[[#This Row],[Veces obj]]&lt;=2,"1-2",Tabla1[[#This Row],[Veces obj]]&lt;=3,"2-3",TRUE,"&gt;3")</f>
        <v>0-1</v>
      </c>
      <c r="AM1220" s="6" t="str">
        <f>+_xlfn.IFS(MONTH(Tabla1[[#This Row],[MES]])&lt;=3,"Q1",MONTH(Tabla1[[#This Row],[MES]])&lt;=6,"Q2",MONTH(Tabla1[[#This Row],[MES]])&lt;=9,"Q3",TRUE,"Q4")</f>
        <v>Q1</v>
      </c>
      <c r="AN1220" t="str">
        <f>+IFERROR(VLOOKUP(Tabla1[[#This Row],[CUENTA]],CTAS[],2,0),"OTROS")</f>
        <v>OTROS</v>
      </c>
      <c r="AP1220" t="str">
        <f>+IFERROR(VLOOKUP(Tabla1[[#This Row],[EMPLEADO]],IS[],3,0),"OTROS")</f>
        <v>OTROS</v>
      </c>
      <c r="AQ1220" t="str">
        <f>+IFERROR(VLOOKUP(Tabla1[[#This Row],[EMPLEADO]],IS[[NÓMINA]:[INGENIERO]],2,0),"OTROS")</f>
        <v>OTROS</v>
      </c>
    </row>
    <row r="1221" spans="1:43" x14ac:dyDescent="0.25">
      <c r="A1221" t="s">
        <v>4444</v>
      </c>
      <c r="B1221">
        <v>1</v>
      </c>
      <c r="C1221" t="s">
        <v>5547</v>
      </c>
      <c r="D1221" t="s">
        <v>38</v>
      </c>
      <c r="E1221" t="s">
        <v>535</v>
      </c>
      <c r="F1221" t="s">
        <v>5548</v>
      </c>
      <c r="G1221" s="17" t="s">
        <v>5549</v>
      </c>
      <c r="H1221" t="s">
        <v>868</v>
      </c>
      <c r="I1221" t="s">
        <v>43</v>
      </c>
      <c r="J1221" t="s">
        <v>8</v>
      </c>
      <c r="K1221" t="s">
        <v>1755</v>
      </c>
      <c r="L1221" t="s">
        <v>5550</v>
      </c>
      <c r="M1221" t="s">
        <v>2994</v>
      </c>
      <c r="N1221">
        <v>1</v>
      </c>
      <c r="O1221" t="s">
        <v>47</v>
      </c>
      <c r="P1221">
        <v>64</v>
      </c>
      <c r="Q1221" t="s">
        <v>48</v>
      </c>
      <c r="R1221" t="s">
        <v>49</v>
      </c>
      <c r="S1221" t="s">
        <v>50</v>
      </c>
      <c r="T1221" t="s">
        <v>51</v>
      </c>
      <c r="U1221" t="s">
        <v>52</v>
      </c>
      <c r="V1221">
        <v>1.05</v>
      </c>
      <c r="W1221" s="1">
        <v>0</v>
      </c>
      <c r="X1221">
        <v>1</v>
      </c>
      <c r="Y1221">
        <v>2.42</v>
      </c>
      <c r="Z1221">
        <v>5</v>
      </c>
      <c r="AA1221">
        <v>0.48399999999999999</v>
      </c>
      <c r="AB1221" s="2">
        <v>0</v>
      </c>
      <c r="AC1221" s="1">
        <v>0</v>
      </c>
      <c r="AD1221" s="7">
        <v>43507</v>
      </c>
      <c r="AE1221" s="7">
        <v>43507</v>
      </c>
      <c r="AF1221">
        <v>0</v>
      </c>
      <c r="AG1221" t="s">
        <v>53</v>
      </c>
      <c r="AH1221" s="2">
        <v>0</v>
      </c>
      <c r="AI1221" s="1">
        <v>0</v>
      </c>
      <c r="AJ1221" s="1">
        <v>0</v>
      </c>
      <c r="AK1221" s="6" t="str">
        <f>+IF(Tabla1[[#This Row],[REQUEST_TY]]="SR MANTENIMIENTO CORRECTIVO", "EMERGENCIA", "OTROS")</f>
        <v>EMERGENCIA</v>
      </c>
      <c r="AL1221" s="6" t="str">
        <f>+_xlfn.IFS(Tabla1[[#This Row],[Veces obj]]&lt;=1,"0-1",Tabla1[[#This Row],[Veces obj]]&lt;=2,"1-2",Tabla1[[#This Row],[Veces obj]]&lt;=3,"2-3",TRUE,"&gt;3")</f>
        <v>0-1</v>
      </c>
      <c r="AM1221" s="6" t="str">
        <f>+_xlfn.IFS(MONTH(Tabla1[[#This Row],[MES]])&lt;=3,"Q1",MONTH(Tabla1[[#This Row],[MES]])&lt;=6,"Q2",MONTH(Tabla1[[#This Row],[MES]])&lt;=9,"Q3",TRUE,"Q4")</f>
        <v>Q1</v>
      </c>
      <c r="AN1221" t="str">
        <f>+IFERROR(VLOOKUP(Tabla1[[#This Row],[CUENTA]],CTAS[],2,0),"OTROS")</f>
        <v>OTROS</v>
      </c>
      <c r="AP1221" t="str">
        <f>+IFERROR(VLOOKUP(Tabla1[[#This Row],[EMPLEADO]],IS[],3,0),"OTROS")</f>
        <v>OTROS</v>
      </c>
      <c r="AQ1221" t="str">
        <f>+IFERROR(VLOOKUP(Tabla1[[#This Row],[EMPLEADO]],IS[[NÓMINA]:[INGENIERO]],2,0),"OTROS")</f>
        <v>OTROS</v>
      </c>
    </row>
    <row r="1222" spans="1:43" x14ac:dyDescent="0.25">
      <c r="A1222" t="s">
        <v>36</v>
      </c>
      <c r="B1222">
        <v>1</v>
      </c>
      <c r="C1222" t="s">
        <v>2474</v>
      </c>
      <c r="D1222" t="s">
        <v>38</v>
      </c>
      <c r="E1222" t="s">
        <v>312</v>
      </c>
      <c r="F1222" t="s">
        <v>2475</v>
      </c>
      <c r="G1222" s="17" t="s">
        <v>2476</v>
      </c>
      <c r="H1222" t="s">
        <v>1572</v>
      </c>
      <c r="I1222" t="s">
        <v>43</v>
      </c>
      <c r="J1222" t="s">
        <v>8</v>
      </c>
      <c r="K1222" t="s">
        <v>59</v>
      </c>
      <c r="L1222" t="s">
        <v>2477</v>
      </c>
      <c r="M1222" t="s">
        <v>2478</v>
      </c>
      <c r="N1222">
        <v>0</v>
      </c>
      <c r="O1222" t="s">
        <v>47</v>
      </c>
      <c r="P1222">
        <v>56</v>
      </c>
      <c r="Q1222" t="s">
        <v>82</v>
      </c>
      <c r="R1222" t="s">
        <v>317</v>
      </c>
      <c r="S1222" t="s">
        <v>318</v>
      </c>
      <c r="T1222" t="s">
        <v>51</v>
      </c>
      <c r="U1222" t="s">
        <v>140</v>
      </c>
      <c r="V1222">
        <v>1.1000000000000001</v>
      </c>
      <c r="W1222" s="1">
        <v>1730.3000000000004</v>
      </c>
      <c r="X1222">
        <v>1</v>
      </c>
      <c r="Y1222">
        <v>1.95</v>
      </c>
      <c r="Z1222">
        <v>4</v>
      </c>
      <c r="AA1222">
        <v>0.48749999999999999</v>
      </c>
      <c r="AB1222" s="2">
        <v>0</v>
      </c>
      <c r="AC1222" s="1">
        <v>0</v>
      </c>
      <c r="AD1222" s="7">
        <v>43486</v>
      </c>
      <c r="AE1222" s="7">
        <v>43486</v>
      </c>
      <c r="AF1222">
        <v>0</v>
      </c>
      <c r="AG1222" t="s">
        <v>53</v>
      </c>
      <c r="AH1222" s="2">
        <v>0</v>
      </c>
      <c r="AI1222" s="1">
        <v>0</v>
      </c>
      <c r="AJ1222" s="1">
        <v>0</v>
      </c>
      <c r="AK1222" s="6" t="str">
        <f>+IF(Tabla1[[#This Row],[REQUEST_TY]]="SR MANTENIMIENTO CORRECTIVO", "EMERGENCIA", "OTROS")</f>
        <v>EMERGENCIA</v>
      </c>
      <c r="AL1222" s="6" t="str">
        <f>+_xlfn.IFS(Tabla1[[#This Row],[Veces obj]]&lt;=1,"0-1",Tabla1[[#This Row],[Veces obj]]&lt;=2,"1-2",Tabla1[[#This Row],[Veces obj]]&lt;=3,"2-3",TRUE,"&gt;3")</f>
        <v>0-1</v>
      </c>
      <c r="AM1222" s="6" t="str">
        <f>+_xlfn.IFS(MONTH(Tabla1[[#This Row],[MES]])&lt;=3,"Q1",MONTH(Tabla1[[#This Row],[MES]])&lt;=6,"Q2",MONTH(Tabla1[[#This Row],[MES]])&lt;=9,"Q3",TRUE,"Q4")</f>
        <v>Q1</v>
      </c>
      <c r="AN1222" t="str">
        <f>+IFERROR(VLOOKUP(Tabla1[[#This Row],[CUENTA]],CTAS[],2,0),"OTROS")</f>
        <v>OTROS</v>
      </c>
      <c r="AP1222" t="str">
        <f>+IFERROR(VLOOKUP(Tabla1[[#This Row],[EMPLEADO]],IS[],3,0),"OTROS")</f>
        <v>OTROS</v>
      </c>
      <c r="AQ1222" t="str">
        <f>+IFERROR(VLOOKUP(Tabla1[[#This Row],[EMPLEADO]],IS[[NÓMINA]:[INGENIERO]],2,0),"OTROS")</f>
        <v>OTROS</v>
      </c>
    </row>
    <row r="1223" spans="1:43" x14ac:dyDescent="0.25">
      <c r="A1223" t="s">
        <v>36</v>
      </c>
      <c r="B1223">
        <v>1</v>
      </c>
      <c r="C1223" t="s">
        <v>2479</v>
      </c>
      <c r="D1223" t="s">
        <v>38</v>
      </c>
      <c r="E1223" t="s">
        <v>725</v>
      </c>
      <c r="F1223" t="s">
        <v>2480</v>
      </c>
      <c r="G1223" s="17" t="s">
        <v>1413</v>
      </c>
      <c r="H1223" t="s">
        <v>246</v>
      </c>
      <c r="I1223" t="s">
        <v>43</v>
      </c>
      <c r="J1223" t="s">
        <v>8</v>
      </c>
      <c r="K1223" t="s">
        <v>102</v>
      </c>
      <c r="L1223" t="s">
        <v>1414</v>
      </c>
      <c r="M1223" t="s">
        <v>1028</v>
      </c>
      <c r="N1223">
        <v>0</v>
      </c>
      <c r="O1223" t="s">
        <v>105</v>
      </c>
      <c r="P1223">
        <v>15</v>
      </c>
      <c r="Q1223" t="s">
        <v>194</v>
      </c>
      <c r="R1223" t="s">
        <v>223</v>
      </c>
      <c r="S1223" t="s">
        <v>139</v>
      </c>
      <c r="T1223" t="s">
        <v>51</v>
      </c>
      <c r="U1223" t="s">
        <v>224</v>
      </c>
      <c r="V1223">
        <v>0.8</v>
      </c>
      <c r="W1223" s="1">
        <v>642.40000000000009</v>
      </c>
      <c r="X1223">
        <v>1</v>
      </c>
      <c r="Y1223">
        <v>1.95</v>
      </c>
      <c r="Z1223">
        <v>4</v>
      </c>
      <c r="AA1223">
        <v>0.48749999999999999</v>
      </c>
      <c r="AB1223" s="2">
        <v>0</v>
      </c>
      <c r="AC1223" s="1">
        <v>0</v>
      </c>
      <c r="AD1223" s="7">
        <v>43488</v>
      </c>
      <c r="AE1223" s="7">
        <v>43488</v>
      </c>
      <c r="AF1223">
        <v>0</v>
      </c>
      <c r="AG1223" t="s">
        <v>53</v>
      </c>
      <c r="AH1223" s="2">
        <v>0</v>
      </c>
      <c r="AI1223" s="1">
        <v>0</v>
      </c>
      <c r="AJ1223" s="1">
        <v>0</v>
      </c>
      <c r="AK1223" s="6" t="str">
        <f>+IF(Tabla1[[#This Row],[REQUEST_TY]]="SR MANTENIMIENTO CORRECTIVO", "EMERGENCIA", "OTROS")</f>
        <v>EMERGENCIA</v>
      </c>
      <c r="AL1223" s="6" t="str">
        <f>+_xlfn.IFS(Tabla1[[#This Row],[Veces obj]]&lt;=1,"0-1",Tabla1[[#This Row],[Veces obj]]&lt;=2,"1-2",Tabla1[[#This Row],[Veces obj]]&lt;=3,"2-3",TRUE,"&gt;3")</f>
        <v>0-1</v>
      </c>
      <c r="AM1223" s="6" t="str">
        <f>+_xlfn.IFS(MONTH(Tabla1[[#This Row],[MES]])&lt;=3,"Q1",MONTH(Tabla1[[#This Row],[MES]])&lt;=6,"Q2",MONTH(Tabla1[[#This Row],[MES]])&lt;=9,"Q3",TRUE,"Q4")</f>
        <v>Q1</v>
      </c>
      <c r="AN1223" t="str">
        <f>+IFERROR(VLOOKUP(Tabla1[[#This Row],[CUENTA]],CTAS[],2,0),"OTROS")</f>
        <v>OTROS</v>
      </c>
      <c r="AP1223" t="str">
        <f>+IFERROR(VLOOKUP(Tabla1[[#This Row],[EMPLEADO]],IS[],3,0),"OTROS")</f>
        <v>OTROS</v>
      </c>
      <c r="AQ1223" t="str">
        <f>+IFERROR(VLOOKUP(Tabla1[[#This Row],[EMPLEADO]],IS[[NÓMINA]:[INGENIERO]],2,0),"OTROS")</f>
        <v>OTROS</v>
      </c>
    </row>
    <row r="1224" spans="1:43" x14ac:dyDescent="0.25">
      <c r="A1224" t="s">
        <v>4444</v>
      </c>
      <c r="B1224">
        <v>1</v>
      </c>
      <c r="C1224" t="s">
        <v>6968</v>
      </c>
      <c r="D1224" t="s">
        <v>38</v>
      </c>
      <c r="E1224" t="s">
        <v>133</v>
      </c>
      <c r="F1224" t="s">
        <v>6969</v>
      </c>
      <c r="G1224" s="17" t="s">
        <v>2799</v>
      </c>
      <c r="H1224" t="s">
        <v>1572</v>
      </c>
      <c r="I1224" t="s">
        <v>43</v>
      </c>
      <c r="J1224" t="s">
        <v>8</v>
      </c>
      <c r="K1224" t="s">
        <v>59</v>
      </c>
      <c r="L1224" t="s">
        <v>2800</v>
      </c>
      <c r="M1224" t="s">
        <v>1707</v>
      </c>
      <c r="N1224">
        <v>0</v>
      </c>
      <c r="O1224" t="s">
        <v>47</v>
      </c>
      <c r="P1224">
        <v>45</v>
      </c>
      <c r="Q1224" t="s">
        <v>82</v>
      </c>
      <c r="R1224" t="s">
        <v>138</v>
      </c>
      <c r="S1224" t="s">
        <v>139</v>
      </c>
      <c r="T1224" t="s">
        <v>51</v>
      </c>
      <c r="U1224" t="s">
        <v>140</v>
      </c>
      <c r="V1224">
        <v>1.1000000000000001</v>
      </c>
      <c r="W1224" s="1">
        <v>1730.3000000000004</v>
      </c>
      <c r="X1224">
        <v>1</v>
      </c>
      <c r="Y1224">
        <v>1.95</v>
      </c>
      <c r="Z1224">
        <v>4</v>
      </c>
      <c r="AA1224">
        <v>0.48749999999999999</v>
      </c>
      <c r="AB1224" s="2">
        <v>0</v>
      </c>
      <c r="AC1224" s="1">
        <v>0</v>
      </c>
      <c r="AD1224" s="7">
        <v>43521</v>
      </c>
      <c r="AE1224" s="7">
        <v>43521</v>
      </c>
      <c r="AF1224">
        <v>0</v>
      </c>
      <c r="AG1224" t="s">
        <v>53</v>
      </c>
      <c r="AH1224" s="2">
        <v>0</v>
      </c>
      <c r="AI1224" s="1">
        <v>0</v>
      </c>
      <c r="AJ1224" s="1">
        <v>0</v>
      </c>
      <c r="AK1224" s="6" t="str">
        <f>+IF(Tabla1[[#This Row],[REQUEST_TY]]="SR MANTENIMIENTO CORRECTIVO", "EMERGENCIA", "OTROS")</f>
        <v>EMERGENCIA</v>
      </c>
      <c r="AL1224" s="6" t="str">
        <f>+_xlfn.IFS(Tabla1[[#This Row],[Veces obj]]&lt;=1,"0-1",Tabla1[[#This Row],[Veces obj]]&lt;=2,"1-2",Tabla1[[#This Row],[Veces obj]]&lt;=3,"2-3",TRUE,"&gt;3")</f>
        <v>0-1</v>
      </c>
      <c r="AM1224" s="6" t="str">
        <f>+_xlfn.IFS(MONTH(Tabla1[[#This Row],[MES]])&lt;=3,"Q1",MONTH(Tabla1[[#This Row],[MES]])&lt;=6,"Q2",MONTH(Tabla1[[#This Row],[MES]])&lt;=9,"Q3",TRUE,"Q4")</f>
        <v>Q1</v>
      </c>
      <c r="AN1224" t="str">
        <f>+IFERROR(VLOOKUP(Tabla1[[#This Row],[CUENTA]],CTAS[],2,0),"OTROS")</f>
        <v>OTROS</v>
      </c>
      <c r="AP1224" t="str">
        <f>+IFERROR(VLOOKUP(Tabla1[[#This Row],[EMPLEADO]],IS[],3,0),"OTROS")</f>
        <v>OTROS</v>
      </c>
      <c r="AQ1224" t="str">
        <f>+IFERROR(VLOOKUP(Tabla1[[#This Row],[EMPLEADO]],IS[[NÓMINA]:[INGENIERO]],2,0),"OTROS")</f>
        <v>OTROS</v>
      </c>
    </row>
    <row r="1225" spans="1:43" x14ac:dyDescent="0.25">
      <c r="A1225" t="s">
        <v>36</v>
      </c>
      <c r="B1225">
        <v>1</v>
      </c>
      <c r="C1225" t="s">
        <v>2481</v>
      </c>
      <c r="D1225" t="s">
        <v>38</v>
      </c>
      <c r="E1225" t="s">
        <v>76</v>
      </c>
      <c r="F1225" t="s">
        <v>2482</v>
      </c>
      <c r="G1225" s="17" t="s">
        <v>1589</v>
      </c>
      <c r="H1225" t="s">
        <v>1052</v>
      </c>
      <c r="I1225" t="s">
        <v>43</v>
      </c>
      <c r="J1225" t="s">
        <v>8</v>
      </c>
      <c r="K1225" t="s">
        <v>102</v>
      </c>
      <c r="L1225" t="s">
        <v>1590</v>
      </c>
      <c r="M1225" t="s">
        <v>222</v>
      </c>
      <c r="N1225">
        <v>0</v>
      </c>
      <c r="O1225" t="s">
        <v>47</v>
      </c>
      <c r="P1225">
        <v>2</v>
      </c>
      <c r="Q1225" t="s">
        <v>388</v>
      </c>
      <c r="R1225" t="s">
        <v>63</v>
      </c>
      <c r="S1225" t="s">
        <v>64</v>
      </c>
      <c r="T1225" t="s">
        <v>51</v>
      </c>
      <c r="U1225" t="s">
        <v>389</v>
      </c>
      <c r="V1225">
        <v>0</v>
      </c>
      <c r="W1225" s="1">
        <v>0</v>
      </c>
      <c r="X1225">
        <v>1</v>
      </c>
      <c r="Y1225">
        <v>2.44</v>
      </c>
      <c r="Z1225">
        <v>5</v>
      </c>
      <c r="AA1225">
        <v>0.48799999999999999</v>
      </c>
      <c r="AB1225" s="2">
        <v>0</v>
      </c>
      <c r="AC1225" s="1">
        <v>0</v>
      </c>
      <c r="AD1225" s="7">
        <v>43487</v>
      </c>
      <c r="AE1225" s="7">
        <v>43487</v>
      </c>
      <c r="AF1225">
        <v>0</v>
      </c>
      <c r="AG1225" t="s">
        <v>53</v>
      </c>
      <c r="AH1225" s="2">
        <v>0</v>
      </c>
      <c r="AI1225" s="1">
        <v>0</v>
      </c>
      <c r="AJ1225" s="1">
        <v>0</v>
      </c>
      <c r="AK1225" s="6" t="str">
        <f>+IF(Tabla1[[#This Row],[REQUEST_TY]]="SR MANTENIMIENTO CORRECTIVO", "EMERGENCIA", "OTROS")</f>
        <v>EMERGENCIA</v>
      </c>
      <c r="AL1225" s="6" t="str">
        <f>+_xlfn.IFS(Tabla1[[#This Row],[Veces obj]]&lt;=1,"0-1",Tabla1[[#This Row],[Veces obj]]&lt;=2,"1-2",Tabla1[[#This Row],[Veces obj]]&lt;=3,"2-3",TRUE,"&gt;3")</f>
        <v>0-1</v>
      </c>
      <c r="AM1225" s="6" t="str">
        <f>+_xlfn.IFS(MONTH(Tabla1[[#This Row],[MES]])&lt;=3,"Q1",MONTH(Tabla1[[#This Row],[MES]])&lt;=6,"Q2",MONTH(Tabla1[[#This Row],[MES]])&lt;=9,"Q3",TRUE,"Q4")</f>
        <v>Q1</v>
      </c>
      <c r="AN1225" t="str">
        <f>+IFERROR(VLOOKUP(Tabla1[[#This Row],[CUENTA]],CTAS[],2,0),"OTROS")</f>
        <v>OTROS</v>
      </c>
      <c r="AP1225" t="str">
        <f>+IFERROR(VLOOKUP(Tabla1[[#This Row],[EMPLEADO]],IS[],3,0),"OTROS")</f>
        <v>OTROS</v>
      </c>
      <c r="AQ1225" t="str">
        <f>+IFERROR(VLOOKUP(Tabla1[[#This Row],[EMPLEADO]],IS[[NÓMINA]:[INGENIERO]],2,0),"OTROS")</f>
        <v>OTROS</v>
      </c>
    </row>
    <row r="1226" spans="1:43" x14ac:dyDescent="0.25">
      <c r="A1226" t="s">
        <v>4444</v>
      </c>
      <c r="B1226">
        <v>1</v>
      </c>
      <c r="C1226" t="s">
        <v>7196</v>
      </c>
      <c r="D1226" t="s">
        <v>38</v>
      </c>
      <c r="E1226" t="s">
        <v>373</v>
      </c>
      <c r="F1226" t="s">
        <v>7197</v>
      </c>
      <c r="G1226" s="17" t="s">
        <v>6564</v>
      </c>
      <c r="H1226" t="s">
        <v>163</v>
      </c>
      <c r="I1226" t="s">
        <v>43</v>
      </c>
      <c r="J1226" t="s">
        <v>8</v>
      </c>
      <c r="K1226" t="s">
        <v>151</v>
      </c>
      <c r="L1226" t="s">
        <v>164</v>
      </c>
      <c r="M1226" t="s">
        <v>165</v>
      </c>
      <c r="N1226">
        <v>0</v>
      </c>
      <c r="O1226" t="s">
        <v>47</v>
      </c>
      <c r="P1226">
        <v>7</v>
      </c>
      <c r="Q1226" t="s">
        <v>194</v>
      </c>
      <c r="R1226" t="s">
        <v>153</v>
      </c>
      <c r="S1226" t="s">
        <v>50</v>
      </c>
      <c r="T1226" t="s">
        <v>51</v>
      </c>
      <c r="U1226" t="s">
        <v>444</v>
      </c>
      <c r="V1226">
        <v>0</v>
      </c>
      <c r="W1226" s="1">
        <v>0</v>
      </c>
      <c r="X1226">
        <v>1</v>
      </c>
      <c r="Y1226">
        <v>0</v>
      </c>
      <c r="Z1226">
        <v>5</v>
      </c>
      <c r="AA1226">
        <v>0</v>
      </c>
      <c r="AB1226" s="2">
        <v>0</v>
      </c>
      <c r="AC1226" s="1">
        <v>0</v>
      </c>
      <c r="AD1226" s="7">
        <v>43524</v>
      </c>
      <c r="AE1226" s="7">
        <v>43524</v>
      </c>
      <c r="AF1226">
        <v>0</v>
      </c>
      <c r="AG1226" t="s">
        <v>53</v>
      </c>
      <c r="AH1226" s="2">
        <v>0</v>
      </c>
      <c r="AI1226" s="1">
        <v>0</v>
      </c>
      <c r="AJ1226" s="1">
        <v>0</v>
      </c>
      <c r="AK1226" s="6" t="str">
        <f>+IF(Tabla1[[#This Row],[REQUEST_TY]]="SR MANTENIMIENTO CORRECTIVO", "EMERGENCIA", "OTROS")</f>
        <v>EMERGENCIA</v>
      </c>
      <c r="AL1226" s="6" t="str">
        <f>+_xlfn.IFS(Tabla1[[#This Row],[Veces obj]]&lt;=1,"0-1",Tabla1[[#This Row],[Veces obj]]&lt;=2,"1-2",Tabla1[[#This Row],[Veces obj]]&lt;=3,"2-3",TRUE,"&gt;3")</f>
        <v>0-1</v>
      </c>
      <c r="AM1226" s="6" t="str">
        <f>+_xlfn.IFS(MONTH(Tabla1[[#This Row],[MES]])&lt;=3,"Q1",MONTH(Tabla1[[#This Row],[MES]])&lt;=6,"Q2",MONTH(Tabla1[[#This Row],[MES]])&lt;=9,"Q3",TRUE,"Q4")</f>
        <v>Q1</v>
      </c>
      <c r="AN1226" t="str">
        <f>+IFERROR(VLOOKUP(Tabla1[[#This Row],[CUENTA]],CTAS[],2,0),"OTROS")</f>
        <v>HONEYWELL</v>
      </c>
      <c r="AO1226">
        <v>1</v>
      </c>
      <c r="AP1226" t="str">
        <f>+IFERROR(VLOOKUP(Tabla1[[#This Row],[EMPLEADO]],IS[],3,0),"OTROS")</f>
        <v>CHIHUAHUA</v>
      </c>
      <c r="AQ1226" t="str">
        <f>+IFERROR(VLOOKUP(Tabla1[[#This Row],[EMPLEADO]],IS[[NÓMINA]:[INGENIERO]],2,0),"OTROS")</f>
        <v>LUIS EDUARDO MUÑOZ</v>
      </c>
    </row>
    <row r="1227" spans="1:43" x14ac:dyDescent="0.25">
      <c r="A1227" t="s">
        <v>36</v>
      </c>
      <c r="B1227">
        <v>1</v>
      </c>
      <c r="C1227" t="s">
        <v>2483</v>
      </c>
      <c r="D1227" t="s">
        <v>38</v>
      </c>
      <c r="E1227" t="s">
        <v>275</v>
      </c>
      <c r="F1227" t="s">
        <v>2484</v>
      </c>
      <c r="G1227" s="17" t="s">
        <v>2485</v>
      </c>
      <c r="H1227" t="s">
        <v>568</v>
      </c>
      <c r="I1227" t="s">
        <v>43</v>
      </c>
      <c r="J1227" t="s">
        <v>8</v>
      </c>
      <c r="K1227" t="s">
        <v>2486</v>
      </c>
      <c r="L1227" t="s">
        <v>1442</v>
      </c>
      <c r="M1227" t="s">
        <v>932</v>
      </c>
      <c r="N1227">
        <v>0</v>
      </c>
      <c r="O1227" t="s">
        <v>47</v>
      </c>
      <c r="P1227">
        <v>8</v>
      </c>
      <c r="Q1227" t="s">
        <v>194</v>
      </c>
      <c r="R1227" t="s">
        <v>95</v>
      </c>
      <c r="S1227" t="s">
        <v>64</v>
      </c>
      <c r="T1227" t="s">
        <v>51</v>
      </c>
      <c r="U1227" t="s">
        <v>195</v>
      </c>
      <c r="V1227">
        <v>0.6</v>
      </c>
      <c r="W1227" s="1">
        <v>819</v>
      </c>
      <c r="X1227">
        <v>1</v>
      </c>
      <c r="Y1227">
        <v>2.4500000000000002</v>
      </c>
      <c r="Z1227">
        <v>5</v>
      </c>
      <c r="AA1227">
        <v>0.49000000000000005</v>
      </c>
      <c r="AB1227" s="2">
        <v>0</v>
      </c>
      <c r="AC1227" s="1">
        <v>0</v>
      </c>
      <c r="AD1227" s="7">
        <v>43494</v>
      </c>
      <c r="AE1227" s="7">
        <v>43494</v>
      </c>
      <c r="AF1227">
        <v>0</v>
      </c>
      <c r="AG1227" t="s">
        <v>53</v>
      </c>
      <c r="AH1227" s="2">
        <v>0</v>
      </c>
      <c r="AI1227" s="1">
        <v>0</v>
      </c>
      <c r="AJ1227" s="1">
        <v>0</v>
      </c>
      <c r="AK1227" s="6" t="str">
        <f>+IF(Tabla1[[#This Row],[REQUEST_TY]]="SR MANTENIMIENTO CORRECTIVO", "EMERGENCIA", "OTROS")</f>
        <v>EMERGENCIA</v>
      </c>
      <c r="AL1227" s="6" t="str">
        <f>+_xlfn.IFS(Tabla1[[#This Row],[Veces obj]]&lt;=1,"0-1",Tabla1[[#This Row],[Veces obj]]&lt;=2,"1-2",Tabla1[[#This Row],[Veces obj]]&lt;=3,"2-3",TRUE,"&gt;3")</f>
        <v>0-1</v>
      </c>
      <c r="AM1227" s="6" t="str">
        <f>+_xlfn.IFS(MONTH(Tabla1[[#This Row],[MES]])&lt;=3,"Q1",MONTH(Tabla1[[#This Row],[MES]])&lt;=6,"Q2",MONTH(Tabla1[[#This Row],[MES]])&lt;=9,"Q3",TRUE,"Q4")</f>
        <v>Q1</v>
      </c>
      <c r="AN1227" t="str">
        <f>+IFERROR(VLOOKUP(Tabla1[[#This Row],[CUENTA]],CTAS[],2,0),"OTROS")</f>
        <v>OTROS</v>
      </c>
      <c r="AP1227" t="str">
        <f>+IFERROR(VLOOKUP(Tabla1[[#This Row],[EMPLEADO]],IS[],3,0),"OTROS")</f>
        <v>OTROS</v>
      </c>
      <c r="AQ1227" t="str">
        <f>+IFERROR(VLOOKUP(Tabla1[[#This Row],[EMPLEADO]],IS[[NÓMINA]:[INGENIERO]],2,0),"OTROS")</f>
        <v>OTROS</v>
      </c>
    </row>
    <row r="1228" spans="1:43" x14ac:dyDescent="0.25">
      <c r="A1228" t="s">
        <v>4444</v>
      </c>
      <c r="B1228">
        <v>1</v>
      </c>
      <c r="C1228" t="s">
        <v>5559</v>
      </c>
      <c r="D1228" t="s">
        <v>38</v>
      </c>
      <c r="E1228" t="s">
        <v>39</v>
      </c>
      <c r="F1228" t="s">
        <v>5560</v>
      </c>
      <c r="G1228" s="17" t="s">
        <v>5561</v>
      </c>
      <c r="H1228" t="s">
        <v>691</v>
      </c>
      <c r="I1228" t="s">
        <v>43</v>
      </c>
      <c r="J1228" t="s">
        <v>8</v>
      </c>
      <c r="K1228" t="s">
        <v>5562</v>
      </c>
      <c r="L1228" t="s">
        <v>5563</v>
      </c>
      <c r="M1228" t="s">
        <v>640</v>
      </c>
      <c r="N1228">
        <v>0</v>
      </c>
      <c r="O1228" t="s">
        <v>47</v>
      </c>
      <c r="P1228">
        <v>2626</v>
      </c>
      <c r="Q1228" t="s">
        <v>48</v>
      </c>
      <c r="R1228" t="s">
        <v>49</v>
      </c>
      <c r="S1228" t="s">
        <v>50</v>
      </c>
      <c r="T1228" t="s">
        <v>51</v>
      </c>
      <c r="U1228" t="s">
        <v>52</v>
      </c>
      <c r="V1228">
        <v>1.05</v>
      </c>
      <c r="W1228" s="1">
        <v>750.75000000000011</v>
      </c>
      <c r="X1228">
        <v>1</v>
      </c>
      <c r="Y1228">
        <v>2.4500000000000002</v>
      </c>
      <c r="Z1228">
        <v>5</v>
      </c>
      <c r="AA1228">
        <v>0.49000000000000005</v>
      </c>
      <c r="AB1228" s="2">
        <v>0</v>
      </c>
      <c r="AC1228" s="1">
        <v>0</v>
      </c>
      <c r="AD1228" s="7">
        <v>43510</v>
      </c>
      <c r="AE1228" s="7">
        <v>43510</v>
      </c>
      <c r="AF1228">
        <v>0</v>
      </c>
      <c r="AG1228" t="s">
        <v>53</v>
      </c>
      <c r="AH1228" s="2">
        <v>0</v>
      </c>
      <c r="AI1228" s="1">
        <v>0</v>
      </c>
      <c r="AJ1228" s="1">
        <v>0</v>
      </c>
      <c r="AK1228" s="6" t="str">
        <f>+IF(Tabla1[[#This Row],[REQUEST_TY]]="SR MANTENIMIENTO CORRECTIVO", "EMERGENCIA", "OTROS")</f>
        <v>EMERGENCIA</v>
      </c>
      <c r="AL1228" s="6" t="str">
        <f>+_xlfn.IFS(Tabla1[[#This Row],[Veces obj]]&lt;=1,"0-1",Tabla1[[#This Row],[Veces obj]]&lt;=2,"1-2",Tabla1[[#This Row],[Veces obj]]&lt;=3,"2-3",TRUE,"&gt;3")</f>
        <v>0-1</v>
      </c>
      <c r="AM1228" s="6" t="str">
        <f>+_xlfn.IFS(MONTH(Tabla1[[#This Row],[MES]])&lt;=3,"Q1",MONTH(Tabla1[[#This Row],[MES]])&lt;=6,"Q2",MONTH(Tabla1[[#This Row],[MES]])&lt;=9,"Q3",TRUE,"Q4")</f>
        <v>Q1</v>
      </c>
      <c r="AN1228" t="str">
        <f>+IFERROR(VLOOKUP(Tabla1[[#This Row],[CUENTA]],CTAS[],2,0),"OTROS")</f>
        <v>OTROS</v>
      </c>
      <c r="AP1228" t="str">
        <f>+IFERROR(VLOOKUP(Tabla1[[#This Row],[EMPLEADO]],IS[],3,0),"OTROS")</f>
        <v>OTROS</v>
      </c>
      <c r="AQ1228" t="str">
        <f>+IFERROR(VLOOKUP(Tabla1[[#This Row],[EMPLEADO]],IS[[NÓMINA]:[INGENIERO]],2,0),"OTROS")</f>
        <v>OTROS</v>
      </c>
    </row>
    <row r="1229" spans="1:43" x14ac:dyDescent="0.25">
      <c r="A1229" t="s">
        <v>36</v>
      </c>
      <c r="B1229">
        <v>1</v>
      </c>
      <c r="C1229" t="s">
        <v>434</v>
      </c>
      <c r="D1229" t="s">
        <v>38</v>
      </c>
      <c r="E1229" t="s">
        <v>435</v>
      </c>
      <c r="F1229" t="s">
        <v>436</v>
      </c>
      <c r="G1229" s="17" t="s">
        <v>437</v>
      </c>
      <c r="H1229" t="s">
        <v>163</v>
      </c>
      <c r="I1229" t="s">
        <v>43</v>
      </c>
      <c r="J1229" t="s">
        <v>8</v>
      </c>
      <c r="K1229" t="s">
        <v>438</v>
      </c>
      <c r="L1229" t="s">
        <v>439</v>
      </c>
      <c r="M1229" t="s">
        <v>165</v>
      </c>
      <c r="N1229">
        <v>0</v>
      </c>
      <c r="O1229" t="s">
        <v>47</v>
      </c>
      <c r="P1229">
        <v>9</v>
      </c>
      <c r="Q1229" t="s">
        <v>194</v>
      </c>
      <c r="R1229" t="s">
        <v>440</v>
      </c>
      <c r="S1229" t="s">
        <v>139</v>
      </c>
      <c r="T1229" t="s">
        <v>51</v>
      </c>
      <c r="U1229" t="s">
        <v>224</v>
      </c>
      <c r="V1229">
        <v>0.8</v>
      </c>
      <c r="W1229" s="1">
        <v>1258.4000000000003</v>
      </c>
      <c r="X1229">
        <v>1</v>
      </c>
      <c r="Y1229">
        <v>0.03</v>
      </c>
      <c r="Z1229">
        <v>4</v>
      </c>
      <c r="AA1229">
        <v>7.4999999999999997E-3</v>
      </c>
      <c r="AB1229" s="2">
        <v>0</v>
      </c>
      <c r="AC1229" s="1">
        <v>0</v>
      </c>
      <c r="AD1229" s="7">
        <v>43467</v>
      </c>
      <c r="AE1229" s="7">
        <v>43467</v>
      </c>
      <c r="AF1229">
        <v>0</v>
      </c>
      <c r="AG1229" t="s">
        <v>53</v>
      </c>
      <c r="AH1229" s="2">
        <v>0</v>
      </c>
      <c r="AI1229" s="1">
        <v>0</v>
      </c>
      <c r="AJ1229" s="1">
        <v>0</v>
      </c>
      <c r="AK1229" s="6" t="str">
        <f>+IF(Tabla1[[#This Row],[REQUEST_TY]]="SR MANTENIMIENTO CORRECTIVO", "EMERGENCIA", "OTROS")</f>
        <v>EMERGENCIA</v>
      </c>
      <c r="AL1229" s="6" t="str">
        <f>+_xlfn.IFS(Tabla1[[#This Row],[Veces obj]]&lt;=1,"0-1",Tabla1[[#This Row],[Veces obj]]&lt;=2,"1-2",Tabla1[[#This Row],[Veces obj]]&lt;=3,"2-3",TRUE,"&gt;3")</f>
        <v>0-1</v>
      </c>
      <c r="AM1229" s="6" t="str">
        <f>+_xlfn.IFS(MONTH(Tabla1[[#This Row],[MES]])&lt;=3,"Q1",MONTH(Tabla1[[#This Row],[MES]])&lt;=6,"Q2",MONTH(Tabla1[[#This Row],[MES]])&lt;=9,"Q3",TRUE,"Q4")</f>
        <v>Q1</v>
      </c>
      <c r="AN1229" t="str">
        <f>+IFERROR(VLOOKUP(Tabla1[[#This Row],[CUENTA]],CTAS[],2,0),"OTROS")</f>
        <v>OTROS</v>
      </c>
      <c r="AO1229">
        <v>1</v>
      </c>
      <c r="AP1229" t="str">
        <f>+IFERROR(VLOOKUP(Tabla1[[#This Row],[EMPLEADO]],IS[],3,0),"OTROS")</f>
        <v>CHIHUAHUA</v>
      </c>
      <c r="AQ1229" t="str">
        <f>+IFERROR(VLOOKUP(Tabla1[[#This Row],[EMPLEADO]],IS[[NÓMINA]:[INGENIERO]],2,0),"OTROS")</f>
        <v>LUIS EDUARDO MUÑOZ</v>
      </c>
    </row>
    <row r="1230" spans="1:43" x14ac:dyDescent="0.25">
      <c r="A1230" t="s">
        <v>4444</v>
      </c>
      <c r="B1230">
        <v>1</v>
      </c>
      <c r="C1230" t="s">
        <v>6835</v>
      </c>
      <c r="D1230" t="s">
        <v>38</v>
      </c>
      <c r="E1230" t="s">
        <v>89</v>
      </c>
      <c r="F1230" t="s">
        <v>6836</v>
      </c>
      <c r="G1230" s="17" t="s">
        <v>6837</v>
      </c>
      <c r="H1230" t="s">
        <v>163</v>
      </c>
      <c r="I1230" t="s">
        <v>43</v>
      </c>
      <c r="J1230" t="s">
        <v>8</v>
      </c>
      <c r="K1230" t="s">
        <v>151</v>
      </c>
      <c r="L1230" t="s">
        <v>229</v>
      </c>
      <c r="M1230" t="s">
        <v>165</v>
      </c>
      <c r="N1230">
        <v>0</v>
      </c>
      <c r="O1230" t="s">
        <v>47</v>
      </c>
      <c r="P1230">
        <v>154</v>
      </c>
      <c r="Q1230" t="s">
        <v>48</v>
      </c>
      <c r="R1230" t="s">
        <v>95</v>
      </c>
      <c r="S1230" t="s">
        <v>64</v>
      </c>
      <c r="T1230" t="s">
        <v>51</v>
      </c>
      <c r="U1230" t="s">
        <v>96</v>
      </c>
      <c r="V1230">
        <v>1.1000000000000001</v>
      </c>
      <c r="W1230" s="1">
        <v>1501.5000000000002</v>
      </c>
      <c r="X1230">
        <v>1</v>
      </c>
      <c r="Y1230">
        <v>7.0000000000000007E-2</v>
      </c>
      <c r="Z1230">
        <v>5</v>
      </c>
      <c r="AA1230">
        <v>1.4000000000000002E-2</v>
      </c>
      <c r="AB1230" s="2">
        <v>0</v>
      </c>
      <c r="AC1230" s="1">
        <v>0</v>
      </c>
      <c r="AD1230" s="7">
        <v>43517</v>
      </c>
      <c r="AE1230" s="7">
        <v>43517</v>
      </c>
      <c r="AF1230">
        <v>0</v>
      </c>
      <c r="AG1230" t="s">
        <v>53</v>
      </c>
      <c r="AH1230" s="2">
        <v>0</v>
      </c>
      <c r="AI1230" s="1">
        <v>0</v>
      </c>
      <c r="AJ1230" s="1">
        <v>0</v>
      </c>
      <c r="AK1230" s="6" t="str">
        <f>+IF(Tabla1[[#This Row],[REQUEST_TY]]="SR MANTENIMIENTO CORRECTIVO", "EMERGENCIA", "OTROS")</f>
        <v>EMERGENCIA</v>
      </c>
      <c r="AL1230" s="6" t="str">
        <f>+_xlfn.IFS(Tabla1[[#This Row],[Veces obj]]&lt;=1,"0-1",Tabla1[[#This Row],[Veces obj]]&lt;=2,"1-2",Tabla1[[#This Row],[Veces obj]]&lt;=3,"2-3",TRUE,"&gt;3")</f>
        <v>0-1</v>
      </c>
      <c r="AM1230" s="6" t="str">
        <f>+_xlfn.IFS(MONTH(Tabla1[[#This Row],[MES]])&lt;=3,"Q1",MONTH(Tabla1[[#This Row],[MES]])&lt;=6,"Q2",MONTH(Tabla1[[#This Row],[MES]])&lt;=9,"Q3",TRUE,"Q4")</f>
        <v>Q1</v>
      </c>
      <c r="AN1230" t="str">
        <f>+IFERROR(VLOOKUP(Tabla1[[#This Row],[CUENTA]],CTAS[],2,0),"OTROS")</f>
        <v>HONEYWELL</v>
      </c>
      <c r="AO1230">
        <v>1</v>
      </c>
      <c r="AP1230" t="str">
        <f>+IFERROR(VLOOKUP(Tabla1[[#This Row],[EMPLEADO]],IS[],3,0),"OTROS")</f>
        <v>CHIHUAHUA</v>
      </c>
      <c r="AQ1230" t="str">
        <f>+IFERROR(VLOOKUP(Tabla1[[#This Row],[EMPLEADO]],IS[[NÓMINA]:[INGENIERO]],2,0),"OTROS")</f>
        <v>LUIS EDUARDO MUÑOZ</v>
      </c>
    </row>
    <row r="1231" spans="1:43" x14ac:dyDescent="0.25">
      <c r="A1231" t="s">
        <v>4444</v>
      </c>
      <c r="B1231">
        <v>1</v>
      </c>
      <c r="C1231" t="s">
        <v>6047</v>
      </c>
      <c r="D1231" t="s">
        <v>38</v>
      </c>
      <c r="E1231" t="s">
        <v>39</v>
      </c>
      <c r="F1231" t="s">
        <v>6048</v>
      </c>
      <c r="G1231" s="17" t="s">
        <v>6049</v>
      </c>
      <c r="H1231" t="s">
        <v>740</v>
      </c>
      <c r="I1231" t="s">
        <v>43</v>
      </c>
      <c r="J1231" t="s">
        <v>8</v>
      </c>
      <c r="K1231" t="s">
        <v>1236</v>
      </c>
      <c r="L1231" t="s">
        <v>2603</v>
      </c>
      <c r="M1231" t="s">
        <v>1238</v>
      </c>
      <c r="N1231">
        <v>0</v>
      </c>
      <c r="O1231" t="s">
        <v>47</v>
      </c>
      <c r="P1231">
        <v>139</v>
      </c>
      <c r="Q1231" t="s">
        <v>48</v>
      </c>
      <c r="R1231" t="s">
        <v>49</v>
      </c>
      <c r="S1231" t="s">
        <v>50</v>
      </c>
      <c r="T1231" t="s">
        <v>51</v>
      </c>
      <c r="U1231" t="s">
        <v>52</v>
      </c>
      <c r="V1231">
        <v>1.05</v>
      </c>
      <c r="W1231" s="1">
        <v>750.75000000000011</v>
      </c>
      <c r="X1231">
        <v>1</v>
      </c>
      <c r="Y1231">
        <v>2.4700000000000002</v>
      </c>
      <c r="Z1231">
        <v>5</v>
      </c>
      <c r="AA1231">
        <v>0.49400000000000005</v>
      </c>
      <c r="AB1231" s="2">
        <v>0</v>
      </c>
      <c r="AC1231" s="1">
        <v>0</v>
      </c>
      <c r="AD1231" s="7">
        <v>43510</v>
      </c>
      <c r="AE1231" s="7">
        <v>43510</v>
      </c>
      <c r="AF1231">
        <v>0</v>
      </c>
      <c r="AG1231" t="s">
        <v>53</v>
      </c>
      <c r="AH1231" s="2">
        <v>0</v>
      </c>
      <c r="AI1231" s="1">
        <v>0</v>
      </c>
      <c r="AJ1231" s="1">
        <v>0</v>
      </c>
      <c r="AK1231" s="6" t="str">
        <f>+IF(Tabla1[[#This Row],[REQUEST_TY]]="SR MANTENIMIENTO CORRECTIVO", "EMERGENCIA", "OTROS")</f>
        <v>EMERGENCIA</v>
      </c>
      <c r="AL1231" s="6" t="str">
        <f>+_xlfn.IFS(Tabla1[[#This Row],[Veces obj]]&lt;=1,"0-1",Tabla1[[#This Row],[Veces obj]]&lt;=2,"1-2",Tabla1[[#This Row],[Veces obj]]&lt;=3,"2-3",TRUE,"&gt;3")</f>
        <v>0-1</v>
      </c>
      <c r="AM1231" s="6" t="str">
        <f>+_xlfn.IFS(MONTH(Tabla1[[#This Row],[MES]])&lt;=3,"Q1",MONTH(Tabla1[[#This Row],[MES]])&lt;=6,"Q2",MONTH(Tabla1[[#This Row],[MES]])&lt;=9,"Q3",TRUE,"Q4")</f>
        <v>Q1</v>
      </c>
      <c r="AN1231" t="str">
        <f>+IFERROR(VLOOKUP(Tabla1[[#This Row],[CUENTA]],CTAS[],2,0),"OTROS")</f>
        <v>OTROS</v>
      </c>
      <c r="AP1231" t="str">
        <f>+IFERROR(VLOOKUP(Tabla1[[#This Row],[EMPLEADO]],IS[],3,0),"OTROS")</f>
        <v>OTROS</v>
      </c>
      <c r="AQ1231" t="str">
        <f>+IFERROR(VLOOKUP(Tabla1[[#This Row],[EMPLEADO]],IS[[NÓMINA]:[INGENIERO]],2,0),"OTROS")</f>
        <v>OTROS</v>
      </c>
    </row>
    <row r="1232" spans="1:43" x14ac:dyDescent="0.25">
      <c r="A1232" t="s">
        <v>4444</v>
      </c>
      <c r="B1232">
        <v>1</v>
      </c>
      <c r="C1232" t="s">
        <v>7063</v>
      </c>
      <c r="D1232" t="s">
        <v>38</v>
      </c>
      <c r="E1232" t="s">
        <v>76</v>
      </c>
      <c r="F1232" t="s">
        <v>7064</v>
      </c>
      <c r="G1232" s="17" t="s">
        <v>2690</v>
      </c>
      <c r="H1232" t="s">
        <v>679</v>
      </c>
      <c r="I1232" t="s">
        <v>43</v>
      </c>
      <c r="J1232" t="s">
        <v>8</v>
      </c>
      <c r="K1232" t="s">
        <v>59</v>
      </c>
      <c r="L1232" t="s">
        <v>2692</v>
      </c>
      <c r="M1232" t="s">
        <v>46</v>
      </c>
      <c r="N1232">
        <v>0</v>
      </c>
      <c r="O1232" t="s">
        <v>47</v>
      </c>
      <c r="P1232">
        <v>4</v>
      </c>
      <c r="Q1232" t="s">
        <v>207</v>
      </c>
      <c r="R1232" t="s">
        <v>63</v>
      </c>
      <c r="S1232" t="s">
        <v>64</v>
      </c>
      <c r="T1232" t="s">
        <v>51</v>
      </c>
      <c r="U1232" t="s">
        <v>209</v>
      </c>
      <c r="V1232">
        <v>0</v>
      </c>
      <c r="W1232" s="1">
        <v>0</v>
      </c>
      <c r="X1232">
        <v>1</v>
      </c>
      <c r="Y1232">
        <v>2.4700000000000002</v>
      </c>
      <c r="Z1232">
        <v>5</v>
      </c>
      <c r="AA1232">
        <v>0.49400000000000005</v>
      </c>
      <c r="AB1232" s="2">
        <v>0</v>
      </c>
      <c r="AC1232" s="1">
        <v>0</v>
      </c>
      <c r="AD1232" s="7">
        <v>43523</v>
      </c>
      <c r="AE1232" s="7">
        <v>43524</v>
      </c>
      <c r="AF1232">
        <v>1</v>
      </c>
      <c r="AG1232" t="s">
        <v>53</v>
      </c>
      <c r="AH1232" s="2">
        <v>0</v>
      </c>
      <c r="AI1232" s="1">
        <v>0</v>
      </c>
      <c r="AJ1232" s="1">
        <v>0</v>
      </c>
      <c r="AK1232" s="6" t="str">
        <f>+IF(Tabla1[[#This Row],[REQUEST_TY]]="SR MANTENIMIENTO CORRECTIVO", "EMERGENCIA", "OTROS")</f>
        <v>EMERGENCIA</v>
      </c>
      <c r="AL1232" s="6" t="str">
        <f>+_xlfn.IFS(Tabla1[[#This Row],[Veces obj]]&lt;=1,"0-1",Tabla1[[#This Row],[Veces obj]]&lt;=2,"1-2",Tabla1[[#This Row],[Veces obj]]&lt;=3,"2-3",TRUE,"&gt;3")</f>
        <v>0-1</v>
      </c>
      <c r="AM1232" s="6" t="str">
        <f>+_xlfn.IFS(MONTH(Tabla1[[#This Row],[MES]])&lt;=3,"Q1",MONTH(Tabla1[[#This Row],[MES]])&lt;=6,"Q2",MONTH(Tabla1[[#This Row],[MES]])&lt;=9,"Q3",TRUE,"Q4")</f>
        <v>Q1</v>
      </c>
      <c r="AN1232" t="str">
        <f>+IFERROR(VLOOKUP(Tabla1[[#This Row],[CUENTA]],CTAS[],2,0),"OTROS")</f>
        <v>OTROS</v>
      </c>
      <c r="AP1232" t="str">
        <f>+IFERROR(VLOOKUP(Tabla1[[#This Row],[EMPLEADO]],IS[],3,0),"OTROS")</f>
        <v>OTROS</v>
      </c>
      <c r="AQ1232" t="str">
        <f>+IFERROR(VLOOKUP(Tabla1[[#This Row],[EMPLEADO]],IS[[NÓMINA]:[INGENIERO]],2,0),"OTROS")</f>
        <v>OTROS</v>
      </c>
    </row>
    <row r="1233" spans="1:43" x14ac:dyDescent="0.25">
      <c r="A1233" t="s">
        <v>36</v>
      </c>
      <c r="B1233">
        <v>1</v>
      </c>
      <c r="C1233" t="s">
        <v>2489</v>
      </c>
      <c r="D1233" t="s">
        <v>38</v>
      </c>
      <c r="E1233" t="s">
        <v>133</v>
      </c>
      <c r="F1233" t="s">
        <v>2490</v>
      </c>
      <c r="G1233" s="17" t="s">
        <v>2020</v>
      </c>
      <c r="H1233" t="s">
        <v>136</v>
      </c>
      <c r="I1233" t="s">
        <v>43</v>
      </c>
      <c r="J1233" t="s">
        <v>8</v>
      </c>
      <c r="K1233" t="s">
        <v>59</v>
      </c>
      <c r="L1233" t="s">
        <v>1206</v>
      </c>
      <c r="M1233" t="s">
        <v>61</v>
      </c>
      <c r="N1233">
        <v>0</v>
      </c>
      <c r="O1233" t="s">
        <v>47</v>
      </c>
      <c r="P1233">
        <v>64</v>
      </c>
      <c r="Q1233" t="s">
        <v>48</v>
      </c>
      <c r="R1233" t="s">
        <v>138</v>
      </c>
      <c r="S1233" t="s">
        <v>139</v>
      </c>
      <c r="T1233" t="s">
        <v>51</v>
      </c>
      <c r="U1233" t="s">
        <v>353</v>
      </c>
      <c r="V1233">
        <v>1.1499999999999999</v>
      </c>
      <c r="W1233" s="1">
        <v>1808.95</v>
      </c>
      <c r="X1233">
        <v>1</v>
      </c>
      <c r="Y1233">
        <v>1.98</v>
      </c>
      <c r="Z1233">
        <v>4</v>
      </c>
      <c r="AA1233">
        <v>0.495</v>
      </c>
      <c r="AB1233" s="2">
        <v>0</v>
      </c>
      <c r="AC1233" s="1">
        <v>0</v>
      </c>
      <c r="AD1233" s="7">
        <v>43468</v>
      </c>
      <c r="AE1233" s="7">
        <v>43468</v>
      </c>
      <c r="AF1233">
        <v>0</v>
      </c>
      <c r="AG1233" t="s">
        <v>53</v>
      </c>
      <c r="AH1233" s="2">
        <v>0</v>
      </c>
      <c r="AI1233" s="1">
        <v>0</v>
      </c>
      <c r="AJ1233" s="1">
        <v>0</v>
      </c>
      <c r="AK1233" s="6" t="str">
        <f>+IF(Tabla1[[#This Row],[REQUEST_TY]]="SR MANTENIMIENTO CORRECTIVO", "EMERGENCIA", "OTROS")</f>
        <v>EMERGENCIA</v>
      </c>
      <c r="AL1233" s="6" t="str">
        <f>+_xlfn.IFS(Tabla1[[#This Row],[Veces obj]]&lt;=1,"0-1",Tabla1[[#This Row],[Veces obj]]&lt;=2,"1-2",Tabla1[[#This Row],[Veces obj]]&lt;=3,"2-3",TRUE,"&gt;3")</f>
        <v>0-1</v>
      </c>
      <c r="AM1233" s="6" t="str">
        <f>+_xlfn.IFS(MONTH(Tabla1[[#This Row],[MES]])&lt;=3,"Q1",MONTH(Tabla1[[#This Row],[MES]])&lt;=6,"Q2",MONTH(Tabla1[[#This Row],[MES]])&lt;=9,"Q3",TRUE,"Q4")</f>
        <v>Q1</v>
      </c>
      <c r="AN1233" t="str">
        <f>+IFERROR(VLOOKUP(Tabla1[[#This Row],[CUENTA]],CTAS[],2,0),"OTROS")</f>
        <v>OTROS</v>
      </c>
      <c r="AP1233" t="str">
        <f>+IFERROR(VLOOKUP(Tabla1[[#This Row],[EMPLEADO]],IS[],3,0),"OTROS")</f>
        <v>OTROS</v>
      </c>
      <c r="AQ1233" t="str">
        <f>+IFERROR(VLOOKUP(Tabla1[[#This Row],[EMPLEADO]],IS[[NÓMINA]:[INGENIERO]],2,0),"OTROS")</f>
        <v>OTROS</v>
      </c>
    </row>
    <row r="1234" spans="1:43" x14ac:dyDescent="0.25">
      <c r="A1234" t="s">
        <v>36</v>
      </c>
      <c r="B1234">
        <v>1</v>
      </c>
      <c r="C1234" t="s">
        <v>2491</v>
      </c>
      <c r="D1234" t="s">
        <v>38</v>
      </c>
      <c r="E1234" t="s">
        <v>332</v>
      </c>
      <c r="F1234" t="s">
        <v>2492</v>
      </c>
      <c r="G1234" s="17" t="s">
        <v>2493</v>
      </c>
      <c r="H1234" t="s">
        <v>220</v>
      </c>
      <c r="I1234" t="s">
        <v>43</v>
      </c>
      <c r="J1234" t="s">
        <v>8</v>
      </c>
      <c r="K1234" t="s">
        <v>117</v>
      </c>
      <c r="L1234" t="s">
        <v>2494</v>
      </c>
      <c r="M1234" t="s">
        <v>2495</v>
      </c>
      <c r="N1234">
        <v>0</v>
      </c>
      <c r="O1234" t="s">
        <v>47</v>
      </c>
      <c r="P1234">
        <v>1842</v>
      </c>
      <c r="Q1234" t="s">
        <v>48</v>
      </c>
      <c r="R1234" t="s">
        <v>317</v>
      </c>
      <c r="S1234" t="s">
        <v>318</v>
      </c>
      <c r="T1234" t="s">
        <v>51</v>
      </c>
      <c r="U1234" t="s">
        <v>353</v>
      </c>
      <c r="V1234">
        <v>1.1499999999999999</v>
      </c>
      <c r="W1234" s="1">
        <v>1808.95</v>
      </c>
      <c r="X1234">
        <v>1</v>
      </c>
      <c r="Y1234">
        <v>1.98</v>
      </c>
      <c r="Z1234">
        <v>4</v>
      </c>
      <c r="AA1234">
        <v>0.495</v>
      </c>
      <c r="AB1234" s="2">
        <v>0</v>
      </c>
      <c r="AC1234" s="1">
        <v>0</v>
      </c>
      <c r="AD1234" s="7">
        <v>43482</v>
      </c>
      <c r="AE1234" s="7">
        <v>43482</v>
      </c>
      <c r="AF1234">
        <v>0</v>
      </c>
      <c r="AG1234" t="s">
        <v>53</v>
      </c>
      <c r="AH1234" s="2">
        <v>0</v>
      </c>
      <c r="AI1234" s="1">
        <v>0</v>
      </c>
      <c r="AJ1234" s="1">
        <v>0</v>
      </c>
      <c r="AK1234" s="6" t="str">
        <f>+IF(Tabla1[[#This Row],[REQUEST_TY]]="SR MANTENIMIENTO CORRECTIVO", "EMERGENCIA", "OTROS")</f>
        <v>EMERGENCIA</v>
      </c>
      <c r="AL1234" s="6" t="str">
        <f>+_xlfn.IFS(Tabla1[[#This Row],[Veces obj]]&lt;=1,"0-1",Tabla1[[#This Row],[Veces obj]]&lt;=2,"1-2",Tabla1[[#This Row],[Veces obj]]&lt;=3,"2-3",TRUE,"&gt;3")</f>
        <v>0-1</v>
      </c>
      <c r="AM1234" s="6" t="str">
        <f>+_xlfn.IFS(MONTH(Tabla1[[#This Row],[MES]])&lt;=3,"Q1",MONTH(Tabla1[[#This Row],[MES]])&lt;=6,"Q2",MONTH(Tabla1[[#This Row],[MES]])&lt;=9,"Q3",TRUE,"Q4")</f>
        <v>Q1</v>
      </c>
      <c r="AN1234" t="str">
        <f>+IFERROR(VLOOKUP(Tabla1[[#This Row],[CUENTA]],CTAS[],2,0),"OTROS")</f>
        <v>OTROS</v>
      </c>
      <c r="AP1234" t="str">
        <f>+IFERROR(VLOOKUP(Tabla1[[#This Row],[EMPLEADO]],IS[],3,0),"OTROS")</f>
        <v>OTROS</v>
      </c>
      <c r="AQ1234" t="str">
        <f>+IFERROR(VLOOKUP(Tabla1[[#This Row],[EMPLEADO]],IS[[NÓMINA]:[INGENIERO]],2,0),"OTROS")</f>
        <v>OTROS</v>
      </c>
    </row>
    <row r="1235" spans="1:43" x14ac:dyDescent="0.25">
      <c r="A1235" t="s">
        <v>36</v>
      </c>
      <c r="B1235">
        <v>1</v>
      </c>
      <c r="C1235" t="s">
        <v>2496</v>
      </c>
      <c r="D1235" t="s">
        <v>38</v>
      </c>
      <c r="E1235" t="s">
        <v>1049</v>
      </c>
      <c r="F1235" t="s">
        <v>2497</v>
      </c>
      <c r="G1235" s="17" t="s">
        <v>2498</v>
      </c>
      <c r="H1235" t="s">
        <v>1572</v>
      </c>
      <c r="I1235" t="s">
        <v>43</v>
      </c>
      <c r="J1235" t="s">
        <v>8</v>
      </c>
      <c r="K1235" t="s">
        <v>102</v>
      </c>
      <c r="L1235" t="s">
        <v>1573</v>
      </c>
      <c r="M1235" t="s">
        <v>1574</v>
      </c>
      <c r="N1235">
        <v>0</v>
      </c>
      <c r="O1235" t="s">
        <v>47</v>
      </c>
      <c r="P1235">
        <v>3</v>
      </c>
      <c r="Q1235" t="s">
        <v>388</v>
      </c>
      <c r="R1235" t="s">
        <v>223</v>
      </c>
      <c r="S1235" t="s">
        <v>139</v>
      </c>
      <c r="T1235" t="s">
        <v>51</v>
      </c>
      <c r="U1235" t="s">
        <v>872</v>
      </c>
      <c r="V1235">
        <v>0</v>
      </c>
      <c r="W1235" s="1">
        <v>0</v>
      </c>
      <c r="X1235">
        <v>1</v>
      </c>
      <c r="Y1235">
        <v>1.98</v>
      </c>
      <c r="Z1235">
        <v>4</v>
      </c>
      <c r="AA1235">
        <v>0.495</v>
      </c>
      <c r="AB1235" s="2">
        <v>0</v>
      </c>
      <c r="AC1235" s="1">
        <v>0</v>
      </c>
      <c r="AD1235" s="7">
        <v>43490</v>
      </c>
      <c r="AE1235" s="7">
        <v>43490</v>
      </c>
      <c r="AF1235">
        <v>0</v>
      </c>
      <c r="AG1235" t="s">
        <v>53</v>
      </c>
      <c r="AH1235" s="2">
        <v>0</v>
      </c>
      <c r="AI1235" s="1">
        <v>0</v>
      </c>
      <c r="AJ1235" s="1">
        <v>0</v>
      </c>
      <c r="AK1235" s="6" t="str">
        <f>+IF(Tabla1[[#This Row],[REQUEST_TY]]="SR MANTENIMIENTO CORRECTIVO", "EMERGENCIA", "OTROS")</f>
        <v>EMERGENCIA</v>
      </c>
      <c r="AL1235" s="6" t="str">
        <f>+_xlfn.IFS(Tabla1[[#This Row],[Veces obj]]&lt;=1,"0-1",Tabla1[[#This Row],[Veces obj]]&lt;=2,"1-2",Tabla1[[#This Row],[Veces obj]]&lt;=3,"2-3",TRUE,"&gt;3")</f>
        <v>0-1</v>
      </c>
      <c r="AM1235" s="6" t="str">
        <f>+_xlfn.IFS(MONTH(Tabla1[[#This Row],[MES]])&lt;=3,"Q1",MONTH(Tabla1[[#This Row],[MES]])&lt;=6,"Q2",MONTH(Tabla1[[#This Row],[MES]])&lt;=9,"Q3",TRUE,"Q4")</f>
        <v>Q1</v>
      </c>
      <c r="AN1235" t="str">
        <f>+IFERROR(VLOOKUP(Tabla1[[#This Row],[CUENTA]],CTAS[],2,0),"OTROS")</f>
        <v>OTROS</v>
      </c>
      <c r="AP1235" t="str">
        <f>+IFERROR(VLOOKUP(Tabla1[[#This Row],[EMPLEADO]],IS[],3,0),"OTROS")</f>
        <v>OTROS</v>
      </c>
      <c r="AQ1235" t="str">
        <f>+IFERROR(VLOOKUP(Tabla1[[#This Row],[EMPLEADO]],IS[[NÓMINA]:[INGENIERO]],2,0),"OTROS")</f>
        <v>OTROS</v>
      </c>
    </row>
    <row r="1236" spans="1:43" x14ac:dyDescent="0.25">
      <c r="A1236" t="s">
        <v>4444</v>
      </c>
      <c r="B1236">
        <v>1</v>
      </c>
      <c r="C1236" t="s">
        <v>6007</v>
      </c>
      <c r="D1236" t="s">
        <v>38</v>
      </c>
      <c r="E1236" t="s">
        <v>4548</v>
      </c>
      <c r="F1236" t="s">
        <v>6008</v>
      </c>
      <c r="G1236" s="17" t="s">
        <v>6009</v>
      </c>
      <c r="H1236" t="s">
        <v>1063</v>
      </c>
      <c r="I1236" t="s">
        <v>43</v>
      </c>
      <c r="J1236" t="s">
        <v>8</v>
      </c>
      <c r="K1236" t="s">
        <v>385</v>
      </c>
      <c r="L1236" t="s">
        <v>397</v>
      </c>
      <c r="M1236" t="s">
        <v>387</v>
      </c>
      <c r="N1236">
        <v>0</v>
      </c>
      <c r="O1236" t="s">
        <v>47</v>
      </c>
      <c r="P1236">
        <v>72</v>
      </c>
      <c r="Q1236" t="s">
        <v>48</v>
      </c>
      <c r="R1236" t="s">
        <v>49</v>
      </c>
      <c r="S1236" t="s">
        <v>50</v>
      </c>
      <c r="T1236" t="s">
        <v>51</v>
      </c>
      <c r="U1236" t="s">
        <v>52</v>
      </c>
      <c r="V1236">
        <v>1.05</v>
      </c>
      <c r="W1236" s="1">
        <v>750.75000000000011</v>
      </c>
      <c r="X1236">
        <v>1</v>
      </c>
      <c r="Y1236">
        <v>2.48</v>
      </c>
      <c r="Z1236">
        <v>5</v>
      </c>
      <c r="AA1236">
        <v>0.496</v>
      </c>
      <c r="AB1236" s="2">
        <v>0</v>
      </c>
      <c r="AC1236" s="1">
        <v>0</v>
      </c>
      <c r="AD1236" s="7">
        <v>43511</v>
      </c>
      <c r="AE1236" s="7">
        <v>43514</v>
      </c>
      <c r="AF1236">
        <v>1</v>
      </c>
      <c r="AG1236" t="s">
        <v>53</v>
      </c>
      <c r="AH1236" s="2">
        <v>0</v>
      </c>
      <c r="AI1236" s="1">
        <v>0</v>
      </c>
      <c r="AJ1236" s="1">
        <v>0</v>
      </c>
      <c r="AK1236" s="6" t="str">
        <f>+IF(Tabla1[[#This Row],[REQUEST_TY]]="SR MANTENIMIENTO CORRECTIVO", "EMERGENCIA", "OTROS")</f>
        <v>EMERGENCIA</v>
      </c>
      <c r="AL1236" s="6" t="str">
        <f>+_xlfn.IFS(Tabla1[[#This Row],[Veces obj]]&lt;=1,"0-1",Tabla1[[#This Row],[Veces obj]]&lt;=2,"1-2",Tabla1[[#This Row],[Veces obj]]&lt;=3,"2-3",TRUE,"&gt;3")</f>
        <v>0-1</v>
      </c>
      <c r="AM1236" s="6" t="str">
        <f>+_xlfn.IFS(MONTH(Tabla1[[#This Row],[MES]])&lt;=3,"Q1",MONTH(Tabla1[[#This Row],[MES]])&lt;=6,"Q2",MONTH(Tabla1[[#This Row],[MES]])&lt;=9,"Q3",TRUE,"Q4")</f>
        <v>Q1</v>
      </c>
      <c r="AN1236" t="str">
        <f>+IFERROR(VLOOKUP(Tabla1[[#This Row],[CUENTA]],CTAS[],2,0),"OTROS")</f>
        <v>OTROS</v>
      </c>
      <c r="AP1236" t="str">
        <f>+IFERROR(VLOOKUP(Tabla1[[#This Row],[EMPLEADO]],IS[],3,0),"OTROS")</f>
        <v>OTROS</v>
      </c>
      <c r="AQ1236" t="str">
        <f>+IFERROR(VLOOKUP(Tabla1[[#This Row],[EMPLEADO]],IS[[NÓMINA]:[INGENIERO]],2,0),"OTROS")</f>
        <v>OTROS</v>
      </c>
    </row>
    <row r="1237" spans="1:43" x14ac:dyDescent="0.25">
      <c r="A1237" t="s">
        <v>36</v>
      </c>
      <c r="B1237">
        <v>1</v>
      </c>
      <c r="C1237" t="s">
        <v>2499</v>
      </c>
      <c r="D1237" t="s">
        <v>38</v>
      </c>
      <c r="E1237" t="s">
        <v>373</v>
      </c>
      <c r="F1237" t="s">
        <v>2500</v>
      </c>
      <c r="G1237" s="17" t="s">
        <v>2501</v>
      </c>
      <c r="H1237" t="s">
        <v>58</v>
      </c>
      <c r="I1237" t="s">
        <v>43</v>
      </c>
      <c r="J1237" t="s">
        <v>8</v>
      </c>
      <c r="K1237" t="s">
        <v>102</v>
      </c>
      <c r="L1237" t="s">
        <v>1590</v>
      </c>
      <c r="M1237" t="s">
        <v>222</v>
      </c>
      <c r="N1237">
        <v>0</v>
      </c>
      <c r="O1237" t="s">
        <v>47</v>
      </c>
      <c r="P1237">
        <v>88</v>
      </c>
      <c r="Q1237" t="s">
        <v>48</v>
      </c>
      <c r="R1237" t="s">
        <v>153</v>
      </c>
      <c r="S1237" t="s">
        <v>50</v>
      </c>
      <c r="T1237" t="s">
        <v>51</v>
      </c>
      <c r="U1237" t="s">
        <v>52</v>
      </c>
      <c r="V1237">
        <v>1.05</v>
      </c>
      <c r="W1237" s="1">
        <v>750.75000000000011</v>
      </c>
      <c r="X1237">
        <v>1</v>
      </c>
      <c r="Y1237">
        <v>2.4900000000000002</v>
      </c>
      <c r="Z1237">
        <v>5</v>
      </c>
      <c r="AA1237">
        <v>0.49800000000000005</v>
      </c>
      <c r="AB1237" s="2">
        <v>0</v>
      </c>
      <c r="AC1237" s="1">
        <v>0</v>
      </c>
      <c r="AD1237" s="7">
        <v>43482</v>
      </c>
      <c r="AE1237" s="7">
        <v>43482</v>
      </c>
      <c r="AF1237">
        <v>0</v>
      </c>
      <c r="AG1237" t="s">
        <v>53</v>
      </c>
      <c r="AH1237" s="2">
        <v>0</v>
      </c>
      <c r="AI1237" s="1">
        <v>0</v>
      </c>
      <c r="AJ1237" s="1">
        <v>0</v>
      </c>
      <c r="AK1237" s="6" t="str">
        <f>+IF(Tabla1[[#This Row],[REQUEST_TY]]="SR MANTENIMIENTO CORRECTIVO", "EMERGENCIA", "OTROS")</f>
        <v>EMERGENCIA</v>
      </c>
      <c r="AL1237" s="6" t="str">
        <f>+_xlfn.IFS(Tabla1[[#This Row],[Veces obj]]&lt;=1,"0-1",Tabla1[[#This Row],[Veces obj]]&lt;=2,"1-2",Tabla1[[#This Row],[Veces obj]]&lt;=3,"2-3",TRUE,"&gt;3")</f>
        <v>0-1</v>
      </c>
      <c r="AM1237" s="6" t="str">
        <f>+_xlfn.IFS(MONTH(Tabla1[[#This Row],[MES]])&lt;=3,"Q1",MONTH(Tabla1[[#This Row],[MES]])&lt;=6,"Q2",MONTH(Tabla1[[#This Row],[MES]])&lt;=9,"Q3",TRUE,"Q4")</f>
        <v>Q1</v>
      </c>
      <c r="AN1237" t="str">
        <f>+IFERROR(VLOOKUP(Tabla1[[#This Row],[CUENTA]],CTAS[],2,0),"OTROS")</f>
        <v>OTROS</v>
      </c>
      <c r="AP1237" t="str">
        <f>+IFERROR(VLOOKUP(Tabla1[[#This Row],[EMPLEADO]],IS[],3,0),"OTROS")</f>
        <v>OTROS</v>
      </c>
      <c r="AQ1237" t="str">
        <f>+IFERROR(VLOOKUP(Tabla1[[#This Row],[EMPLEADO]],IS[[NÓMINA]:[INGENIERO]],2,0),"OTROS")</f>
        <v>OTROS</v>
      </c>
    </row>
    <row r="1238" spans="1:43" x14ac:dyDescent="0.25">
      <c r="A1238" t="s">
        <v>36</v>
      </c>
      <c r="B1238">
        <v>1</v>
      </c>
      <c r="C1238" t="s">
        <v>2502</v>
      </c>
      <c r="D1238" t="s">
        <v>38</v>
      </c>
      <c r="E1238" t="s">
        <v>55</v>
      </c>
      <c r="F1238" t="s">
        <v>2503</v>
      </c>
      <c r="G1238" s="17" t="s">
        <v>2504</v>
      </c>
      <c r="H1238" t="s">
        <v>101</v>
      </c>
      <c r="I1238" t="s">
        <v>43</v>
      </c>
      <c r="J1238" t="s">
        <v>8</v>
      </c>
      <c r="K1238" t="s">
        <v>102</v>
      </c>
      <c r="L1238" t="s">
        <v>1027</v>
      </c>
      <c r="M1238" t="s">
        <v>1028</v>
      </c>
      <c r="N1238">
        <v>0</v>
      </c>
      <c r="O1238" t="s">
        <v>105</v>
      </c>
      <c r="P1238">
        <v>6</v>
      </c>
      <c r="Q1238" t="s">
        <v>207</v>
      </c>
      <c r="R1238" t="s">
        <v>63</v>
      </c>
      <c r="S1238" t="s">
        <v>64</v>
      </c>
      <c r="T1238" t="s">
        <v>51</v>
      </c>
      <c r="U1238" t="s">
        <v>209</v>
      </c>
      <c r="V1238">
        <v>0</v>
      </c>
      <c r="W1238" s="1">
        <v>0</v>
      </c>
      <c r="X1238">
        <v>1</v>
      </c>
      <c r="Y1238">
        <v>2.4900000000000002</v>
      </c>
      <c r="Z1238">
        <v>5</v>
      </c>
      <c r="AA1238">
        <v>0.49800000000000005</v>
      </c>
      <c r="AB1238" s="2">
        <v>0</v>
      </c>
      <c r="AC1238" s="1">
        <v>0</v>
      </c>
      <c r="AD1238" s="7">
        <v>43493</v>
      </c>
      <c r="AE1238" s="7">
        <v>43493</v>
      </c>
      <c r="AF1238">
        <v>0</v>
      </c>
      <c r="AG1238" t="s">
        <v>53</v>
      </c>
      <c r="AH1238" s="2">
        <v>0</v>
      </c>
      <c r="AI1238" s="1">
        <v>0</v>
      </c>
      <c r="AJ1238" s="1">
        <v>0</v>
      </c>
      <c r="AK1238" s="6" t="str">
        <f>+IF(Tabla1[[#This Row],[REQUEST_TY]]="SR MANTENIMIENTO CORRECTIVO", "EMERGENCIA", "OTROS")</f>
        <v>EMERGENCIA</v>
      </c>
      <c r="AL1238" s="6" t="str">
        <f>+_xlfn.IFS(Tabla1[[#This Row],[Veces obj]]&lt;=1,"0-1",Tabla1[[#This Row],[Veces obj]]&lt;=2,"1-2",Tabla1[[#This Row],[Veces obj]]&lt;=3,"2-3",TRUE,"&gt;3")</f>
        <v>0-1</v>
      </c>
      <c r="AM1238" s="6" t="str">
        <f>+_xlfn.IFS(MONTH(Tabla1[[#This Row],[MES]])&lt;=3,"Q1",MONTH(Tabla1[[#This Row],[MES]])&lt;=6,"Q2",MONTH(Tabla1[[#This Row],[MES]])&lt;=9,"Q3",TRUE,"Q4")</f>
        <v>Q1</v>
      </c>
      <c r="AN1238" t="str">
        <f>+IFERROR(VLOOKUP(Tabla1[[#This Row],[CUENTA]],CTAS[],2,0),"OTROS")</f>
        <v>OTROS</v>
      </c>
      <c r="AP1238" t="str">
        <f>+IFERROR(VLOOKUP(Tabla1[[#This Row],[EMPLEADO]],IS[],3,0),"OTROS")</f>
        <v>OTROS</v>
      </c>
      <c r="AQ1238" t="str">
        <f>+IFERROR(VLOOKUP(Tabla1[[#This Row],[EMPLEADO]],IS[[NÓMINA]:[INGENIERO]],2,0),"OTROS")</f>
        <v>OTROS</v>
      </c>
    </row>
    <row r="1239" spans="1:43" x14ac:dyDescent="0.25">
      <c r="A1239" t="s">
        <v>4444</v>
      </c>
      <c r="B1239">
        <v>1</v>
      </c>
      <c r="C1239" t="s">
        <v>6928</v>
      </c>
      <c r="D1239" t="s">
        <v>38</v>
      </c>
      <c r="E1239" t="s">
        <v>373</v>
      </c>
      <c r="F1239" t="s">
        <v>6929</v>
      </c>
      <c r="G1239" s="17" t="s">
        <v>6930</v>
      </c>
      <c r="H1239" t="s">
        <v>308</v>
      </c>
      <c r="I1239" t="s">
        <v>43</v>
      </c>
      <c r="J1239" t="s">
        <v>8</v>
      </c>
      <c r="K1239" t="s">
        <v>495</v>
      </c>
      <c r="L1239" t="s">
        <v>496</v>
      </c>
      <c r="M1239" t="s">
        <v>46</v>
      </c>
      <c r="N1239">
        <v>0</v>
      </c>
      <c r="O1239" t="s">
        <v>47</v>
      </c>
      <c r="P1239">
        <v>67</v>
      </c>
      <c r="Q1239" t="s">
        <v>48</v>
      </c>
      <c r="R1239" t="s">
        <v>153</v>
      </c>
      <c r="S1239" t="s">
        <v>50</v>
      </c>
      <c r="T1239" t="s">
        <v>51</v>
      </c>
      <c r="U1239" t="s">
        <v>52</v>
      </c>
      <c r="V1239">
        <v>1.05</v>
      </c>
      <c r="W1239" s="1">
        <v>750.75000000000011</v>
      </c>
      <c r="X1239">
        <v>1</v>
      </c>
      <c r="Y1239">
        <v>2.4900000000000002</v>
      </c>
      <c r="Z1239">
        <v>5</v>
      </c>
      <c r="AA1239">
        <v>0.49800000000000005</v>
      </c>
      <c r="AB1239" s="2">
        <v>0</v>
      </c>
      <c r="AC1239" s="1">
        <v>0</v>
      </c>
      <c r="AD1239" s="7">
        <v>43518</v>
      </c>
      <c r="AE1239" s="7">
        <v>43518</v>
      </c>
      <c r="AF1239">
        <v>0</v>
      </c>
      <c r="AG1239" t="s">
        <v>53</v>
      </c>
      <c r="AH1239" s="2">
        <v>0</v>
      </c>
      <c r="AI1239" s="1">
        <v>0</v>
      </c>
      <c r="AJ1239" s="1">
        <v>0</v>
      </c>
      <c r="AK1239" s="6" t="str">
        <f>+IF(Tabla1[[#This Row],[REQUEST_TY]]="SR MANTENIMIENTO CORRECTIVO", "EMERGENCIA", "OTROS")</f>
        <v>EMERGENCIA</v>
      </c>
      <c r="AL1239" s="6" t="str">
        <f>+_xlfn.IFS(Tabla1[[#This Row],[Veces obj]]&lt;=1,"0-1",Tabla1[[#This Row],[Veces obj]]&lt;=2,"1-2",Tabla1[[#This Row],[Veces obj]]&lt;=3,"2-3",TRUE,"&gt;3")</f>
        <v>0-1</v>
      </c>
      <c r="AM1239" s="6" t="str">
        <f>+_xlfn.IFS(MONTH(Tabla1[[#This Row],[MES]])&lt;=3,"Q1",MONTH(Tabla1[[#This Row],[MES]])&lt;=6,"Q2",MONTH(Tabla1[[#This Row],[MES]])&lt;=9,"Q3",TRUE,"Q4")</f>
        <v>Q1</v>
      </c>
      <c r="AN1239" t="str">
        <f>+IFERROR(VLOOKUP(Tabla1[[#This Row],[CUENTA]],CTAS[],2,0),"OTROS")</f>
        <v>OTROS</v>
      </c>
      <c r="AP1239" t="str">
        <f>+IFERROR(VLOOKUP(Tabla1[[#This Row],[EMPLEADO]],IS[],3,0),"OTROS")</f>
        <v>OTROS</v>
      </c>
      <c r="AQ1239" t="str">
        <f>+IFERROR(VLOOKUP(Tabla1[[#This Row],[EMPLEADO]],IS[[NÓMINA]:[INGENIERO]],2,0),"OTROS")</f>
        <v>OTROS</v>
      </c>
    </row>
    <row r="1240" spans="1:43" x14ac:dyDescent="0.25">
      <c r="A1240" t="s">
        <v>36</v>
      </c>
      <c r="B1240">
        <v>1</v>
      </c>
      <c r="C1240" t="s">
        <v>2505</v>
      </c>
      <c r="D1240" t="s">
        <v>38</v>
      </c>
      <c r="E1240" t="s">
        <v>133</v>
      </c>
      <c r="F1240" t="s">
        <v>2506</v>
      </c>
      <c r="G1240" s="17" t="s">
        <v>878</v>
      </c>
      <c r="H1240" t="s">
        <v>646</v>
      </c>
      <c r="I1240" t="s">
        <v>43</v>
      </c>
      <c r="J1240" t="s">
        <v>8</v>
      </c>
      <c r="K1240" t="s">
        <v>59</v>
      </c>
      <c r="L1240" t="s">
        <v>357</v>
      </c>
      <c r="M1240" t="s">
        <v>358</v>
      </c>
      <c r="N1240">
        <v>0</v>
      </c>
      <c r="O1240" t="s">
        <v>47</v>
      </c>
      <c r="P1240">
        <v>20</v>
      </c>
      <c r="Q1240" t="s">
        <v>62</v>
      </c>
      <c r="R1240" t="s">
        <v>138</v>
      </c>
      <c r="S1240" t="s">
        <v>139</v>
      </c>
      <c r="T1240" t="s">
        <v>51</v>
      </c>
      <c r="U1240" t="s">
        <v>262</v>
      </c>
      <c r="V1240">
        <v>1.05</v>
      </c>
      <c r="W1240" s="1">
        <v>1651.6500000000003</v>
      </c>
      <c r="X1240">
        <v>1</v>
      </c>
      <c r="Y1240">
        <v>2</v>
      </c>
      <c r="Z1240">
        <v>4</v>
      </c>
      <c r="AA1240">
        <v>0.5</v>
      </c>
      <c r="AB1240" s="2">
        <v>0</v>
      </c>
      <c r="AC1240" s="1">
        <v>0</v>
      </c>
      <c r="AD1240" s="7">
        <v>43465</v>
      </c>
      <c r="AE1240" s="7">
        <v>43467</v>
      </c>
      <c r="AF1240">
        <v>1</v>
      </c>
      <c r="AG1240" t="s">
        <v>53</v>
      </c>
      <c r="AH1240" s="2">
        <v>0</v>
      </c>
      <c r="AI1240" s="1">
        <v>0</v>
      </c>
      <c r="AJ1240" s="1">
        <v>0</v>
      </c>
      <c r="AK1240" s="6" t="str">
        <f>+IF(Tabla1[[#This Row],[REQUEST_TY]]="SR MANTENIMIENTO CORRECTIVO", "EMERGENCIA", "OTROS")</f>
        <v>EMERGENCIA</v>
      </c>
      <c r="AL1240" s="6" t="str">
        <f>+_xlfn.IFS(Tabla1[[#This Row],[Veces obj]]&lt;=1,"0-1",Tabla1[[#This Row],[Veces obj]]&lt;=2,"1-2",Tabla1[[#This Row],[Veces obj]]&lt;=3,"2-3",TRUE,"&gt;3")</f>
        <v>0-1</v>
      </c>
      <c r="AM1240" s="6" t="str">
        <f>+_xlfn.IFS(MONTH(Tabla1[[#This Row],[MES]])&lt;=3,"Q1",MONTH(Tabla1[[#This Row],[MES]])&lt;=6,"Q2",MONTH(Tabla1[[#This Row],[MES]])&lt;=9,"Q3",TRUE,"Q4")</f>
        <v>Q1</v>
      </c>
      <c r="AN1240" t="str">
        <f>+IFERROR(VLOOKUP(Tabla1[[#This Row],[CUENTA]],CTAS[],2,0),"OTROS")</f>
        <v>OTROS</v>
      </c>
      <c r="AP1240" t="str">
        <f>+IFERROR(VLOOKUP(Tabla1[[#This Row],[EMPLEADO]],IS[],3,0),"OTROS")</f>
        <v>OTROS</v>
      </c>
      <c r="AQ1240" t="str">
        <f>+IFERROR(VLOOKUP(Tabla1[[#This Row],[EMPLEADO]],IS[[NÓMINA]:[INGENIERO]],2,0),"OTROS")</f>
        <v>OTROS</v>
      </c>
    </row>
    <row r="1241" spans="1:43" x14ac:dyDescent="0.25">
      <c r="A1241" t="s">
        <v>36</v>
      </c>
      <c r="B1241">
        <v>1</v>
      </c>
      <c r="C1241" t="s">
        <v>2507</v>
      </c>
      <c r="D1241" t="s">
        <v>38</v>
      </c>
      <c r="E1241" t="s">
        <v>373</v>
      </c>
      <c r="F1241" t="s">
        <v>2508</v>
      </c>
      <c r="G1241" s="17" t="s">
        <v>2509</v>
      </c>
      <c r="H1241" t="s">
        <v>2510</v>
      </c>
      <c r="I1241" t="s">
        <v>43</v>
      </c>
      <c r="J1241" t="s">
        <v>8</v>
      </c>
      <c r="K1241" t="s">
        <v>102</v>
      </c>
      <c r="L1241" t="s">
        <v>2511</v>
      </c>
      <c r="M1241" t="s">
        <v>2512</v>
      </c>
      <c r="N1241">
        <v>0</v>
      </c>
      <c r="O1241" t="s">
        <v>105</v>
      </c>
      <c r="P1241">
        <v>153</v>
      </c>
      <c r="Q1241" t="s">
        <v>48</v>
      </c>
      <c r="R1241" t="s">
        <v>153</v>
      </c>
      <c r="S1241" t="s">
        <v>50</v>
      </c>
      <c r="T1241" t="s">
        <v>51</v>
      </c>
      <c r="U1241" t="s">
        <v>52</v>
      </c>
      <c r="V1241">
        <v>1.05</v>
      </c>
      <c r="W1241" s="1">
        <v>491.40000000000003</v>
      </c>
      <c r="X1241">
        <v>1</v>
      </c>
      <c r="Y1241">
        <v>2.5</v>
      </c>
      <c r="Z1241">
        <v>5</v>
      </c>
      <c r="AA1241">
        <v>0.5</v>
      </c>
      <c r="AB1241" s="2">
        <v>0</v>
      </c>
      <c r="AC1241" s="1">
        <v>0</v>
      </c>
      <c r="AD1241" s="7">
        <v>43462</v>
      </c>
      <c r="AE1241" s="7">
        <v>43467</v>
      </c>
      <c r="AF1241">
        <v>2</v>
      </c>
      <c r="AG1241" t="s">
        <v>1680</v>
      </c>
      <c r="AH1241" s="2">
        <v>0.25</v>
      </c>
      <c r="AI1241" s="1">
        <v>-117</v>
      </c>
      <c r="AJ1241" s="1">
        <v>0</v>
      </c>
      <c r="AK1241" s="6" t="str">
        <f>+IF(Tabla1[[#This Row],[REQUEST_TY]]="SR MANTENIMIENTO CORRECTIVO", "EMERGENCIA", "OTROS")</f>
        <v>EMERGENCIA</v>
      </c>
      <c r="AL1241" s="6" t="str">
        <f>+_xlfn.IFS(Tabla1[[#This Row],[Veces obj]]&lt;=1,"0-1",Tabla1[[#This Row],[Veces obj]]&lt;=2,"1-2",Tabla1[[#This Row],[Veces obj]]&lt;=3,"2-3",TRUE,"&gt;3")</f>
        <v>0-1</v>
      </c>
      <c r="AM1241" s="6" t="str">
        <f>+_xlfn.IFS(MONTH(Tabla1[[#This Row],[MES]])&lt;=3,"Q1",MONTH(Tabla1[[#This Row],[MES]])&lt;=6,"Q2",MONTH(Tabla1[[#This Row],[MES]])&lt;=9,"Q3",TRUE,"Q4")</f>
        <v>Q1</v>
      </c>
      <c r="AN1241" t="str">
        <f>+IFERROR(VLOOKUP(Tabla1[[#This Row],[CUENTA]],CTAS[],2,0),"OTROS")</f>
        <v>OTROS</v>
      </c>
      <c r="AP1241" t="str">
        <f>+IFERROR(VLOOKUP(Tabla1[[#This Row],[EMPLEADO]],IS[],3,0),"OTROS")</f>
        <v>OTROS</v>
      </c>
      <c r="AQ1241" t="str">
        <f>+IFERROR(VLOOKUP(Tabla1[[#This Row],[EMPLEADO]],IS[[NÓMINA]:[INGENIERO]],2,0),"OTROS")</f>
        <v>OTROS</v>
      </c>
    </row>
    <row r="1242" spans="1:43" x14ac:dyDescent="0.25">
      <c r="A1242" t="s">
        <v>36</v>
      </c>
      <c r="B1242">
        <v>1</v>
      </c>
      <c r="C1242" t="s">
        <v>2513</v>
      </c>
      <c r="D1242" t="s">
        <v>38</v>
      </c>
      <c r="E1242" t="s">
        <v>332</v>
      </c>
      <c r="F1242" t="s">
        <v>2514</v>
      </c>
      <c r="G1242" s="17" t="s">
        <v>2515</v>
      </c>
      <c r="H1242" t="s">
        <v>58</v>
      </c>
      <c r="I1242" t="s">
        <v>43</v>
      </c>
      <c r="J1242" t="s">
        <v>8</v>
      </c>
      <c r="K1242" t="s">
        <v>59</v>
      </c>
      <c r="L1242" t="s">
        <v>2516</v>
      </c>
      <c r="M1242" t="s">
        <v>1496</v>
      </c>
      <c r="N1242">
        <v>0</v>
      </c>
      <c r="O1242" t="s">
        <v>47</v>
      </c>
      <c r="P1242">
        <v>34</v>
      </c>
      <c r="Q1242" t="s">
        <v>82</v>
      </c>
      <c r="R1242" t="s">
        <v>317</v>
      </c>
      <c r="S1242" t="s">
        <v>318</v>
      </c>
      <c r="T1242" t="s">
        <v>51</v>
      </c>
      <c r="U1242" t="s">
        <v>140</v>
      </c>
      <c r="V1242">
        <v>1.1000000000000001</v>
      </c>
      <c r="W1242" s="1">
        <v>1730.3000000000004</v>
      </c>
      <c r="X1242">
        <v>1</v>
      </c>
      <c r="Y1242">
        <v>2</v>
      </c>
      <c r="Z1242">
        <v>4</v>
      </c>
      <c r="AA1242">
        <v>0.5</v>
      </c>
      <c r="AB1242" s="2">
        <v>0</v>
      </c>
      <c r="AC1242" s="1">
        <v>0</v>
      </c>
      <c r="AD1242" s="7">
        <v>43474</v>
      </c>
      <c r="AE1242" s="7">
        <v>43475</v>
      </c>
      <c r="AF1242">
        <v>1</v>
      </c>
      <c r="AG1242" t="s">
        <v>53</v>
      </c>
      <c r="AH1242" s="2">
        <v>0</v>
      </c>
      <c r="AI1242" s="1">
        <v>0</v>
      </c>
      <c r="AJ1242" s="1">
        <v>0</v>
      </c>
      <c r="AK1242" s="6" t="str">
        <f>+IF(Tabla1[[#This Row],[REQUEST_TY]]="SR MANTENIMIENTO CORRECTIVO", "EMERGENCIA", "OTROS")</f>
        <v>EMERGENCIA</v>
      </c>
      <c r="AL1242" s="6" t="str">
        <f>+_xlfn.IFS(Tabla1[[#This Row],[Veces obj]]&lt;=1,"0-1",Tabla1[[#This Row],[Veces obj]]&lt;=2,"1-2",Tabla1[[#This Row],[Veces obj]]&lt;=3,"2-3",TRUE,"&gt;3")</f>
        <v>0-1</v>
      </c>
      <c r="AM1242" s="6" t="str">
        <f>+_xlfn.IFS(MONTH(Tabla1[[#This Row],[MES]])&lt;=3,"Q1",MONTH(Tabla1[[#This Row],[MES]])&lt;=6,"Q2",MONTH(Tabla1[[#This Row],[MES]])&lt;=9,"Q3",TRUE,"Q4")</f>
        <v>Q1</v>
      </c>
      <c r="AN1242" t="str">
        <f>+IFERROR(VLOOKUP(Tabla1[[#This Row],[CUENTA]],CTAS[],2,0),"OTROS")</f>
        <v>OTROS</v>
      </c>
      <c r="AP1242" t="str">
        <f>+IFERROR(VLOOKUP(Tabla1[[#This Row],[EMPLEADO]],IS[],3,0),"OTROS")</f>
        <v>OTROS</v>
      </c>
      <c r="AQ1242" t="str">
        <f>+IFERROR(VLOOKUP(Tabla1[[#This Row],[EMPLEADO]],IS[[NÓMINA]:[INGENIERO]],2,0),"OTROS")</f>
        <v>OTROS</v>
      </c>
    </row>
    <row r="1243" spans="1:43" x14ac:dyDescent="0.25">
      <c r="A1243" t="s">
        <v>36</v>
      </c>
      <c r="B1243">
        <v>1</v>
      </c>
      <c r="C1243" t="s">
        <v>2517</v>
      </c>
      <c r="D1243" t="s">
        <v>38</v>
      </c>
      <c r="E1243" t="s">
        <v>300</v>
      </c>
      <c r="F1243" t="s">
        <v>2518</v>
      </c>
      <c r="G1243" s="17" t="s">
        <v>2352</v>
      </c>
      <c r="H1243" t="s">
        <v>58</v>
      </c>
      <c r="I1243" t="s">
        <v>43</v>
      </c>
      <c r="J1243" t="s">
        <v>8</v>
      </c>
      <c r="K1243" t="s">
        <v>102</v>
      </c>
      <c r="L1243" t="s">
        <v>1621</v>
      </c>
      <c r="M1243" t="s">
        <v>736</v>
      </c>
      <c r="N1243">
        <v>0</v>
      </c>
      <c r="O1243" t="s">
        <v>47</v>
      </c>
      <c r="P1243">
        <v>13</v>
      </c>
      <c r="Q1243" t="s">
        <v>194</v>
      </c>
      <c r="R1243" t="s">
        <v>223</v>
      </c>
      <c r="S1243" t="s">
        <v>139</v>
      </c>
      <c r="T1243" t="s">
        <v>51</v>
      </c>
      <c r="U1243" t="s">
        <v>224</v>
      </c>
      <c r="V1243">
        <v>0.8</v>
      </c>
      <c r="W1243" s="1">
        <v>1258.4000000000003</v>
      </c>
      <c r="X1243">
        <v>1</v>
      </c>
      <c r="Y1243">
        <v>2</v>
      </c>
      <c r="Z1243">
        <v>4</v>
      </c>
      <c r="AA1243">
        <v>0.5</v>
      </c>
      <c r="AB1243" s="2">
        <v>0</v>
      </c>
      <c r="AC1243" s="1">
        <v>0</v>
      </c>
      <c r="AD1243" s="7">
        <v>43475</v>
      </c>
      <c r="AE1243" s="7">
        <v>43475</v>
      </c>
      <c r="AF1243">
        <v>0</v>
      </c>
      <c r="AG1243" t="s">
        <v>53</v>
      </c>
      <c r="AH1243" s="2">
        <v>0</v>
      </c>
      <c r="AI1243" s="1">
        <v>0</v>
      </c>
      <c r="AJ1243" s="1">
        <v>0</v>
      </c>
      <c r="AK1243" s="6" t="str">
        <f>+IF(Tabla1[[#This Row],[REQUEST_TY]]="SR MANTENIMIENTO CORRECTIVO", "EMERGENCIA", "OTROS")</f>
        <v>EMERGENCIA</v>
      </c>
      <c r="AL1243" s="6" t="str">
        <f>+_xlfn.IFS(Tabla1[[#This Row],[Veces obj]]&lt;=1,"0-1",Tabla1[[#This Row],[Veces obj]]&lt;=2,"1-2",Tabla1[[#This Row],[Veces obj]]&lt;=3,"2-3",TRUE,"&gt;3")</f>
        <v>0-1</v>
      </c>
      <c r="AM1243" s="6" t="str">
        <f>+_xlfn.IFS(MONTH(Tabla1[[#This Row],[MES]])&lt;=3,"Q1",MONTH(Tabla1[[#This Row],[MES]])&lt;=6,"Q2",MONTH(Tabla1[[#This Row],[MES]])&lt;=9,"Q3",TRUE,"Q4")</f>
        <v>Q1</v>
      </c>
      <c r="AN1243" t="str">
        <f>+IFERROR(VLOOKUP(Tabla1[[#This Row],[CUENTA]],CTAS[],2,0),"OTROS")</f>
        <v>OTROS</v>
      </c>
      <c r="AP1243" t="str">
        <f>+IFERROR(VLOOKUP(Tabla1[[#This Row],[EMPLEADO]],IS[],3,0),"OTROS")</f>
        <v>OTROS</v>
      </c>
      <c r="AQ1243" t="str">
        <f>+IFERROR(VLOOKUP(Tabla1[[#This Row],[EMPLEADO]],IS[[NÓMINA]:[INGENIERO]],2,0),"OTROS")</f>
        <v>OTROS</v>
      </c>
    </row>
    <row r="1244" spans="1:43" x14ac:dyDescent="0.25">
      <c r="A1244" t="s">
        <v>36</v>
      </c>
      <c r="B1244">
        <v>1</v>
      </c>
      <c r="C1244" t="s">
        <v>2519</v>
      </c>
      <c r="D1244" t="s">
        <v>38</v>
      </c>
      <c r="E1244" t="s">
        <v>133</v>
      </c>
      <c r="F1244" t="s">
        <v>2520</v>
      </c>
      <c r="G1244" s="17" t="s">
        <v>307</v>
      </c>
      <c r="H1244" t="s">
        <v>471</v>
      </c>
      <c r="I1244" t="s">
        <v>43</v>
      </c>
      <c r="J1244" t="s">
        <v>8</v>
      </c>
      <c r="K1244" t="s">
        <v>59</v>
      </c>
      <c r="L1244" t="s">
        <v>309</v>
      </c>
      <c r="M1244" t="s">
        <v>310</v>
      </c>
      <c r="N1244">
        <v>0</v>
      </c>
      <c r="O1244" t="s">
        <v>47</v>
      </c>
      <c r="P1244">
        <v>2</v>
      </c>
      <c r="Q1244" t="s">
        <v>388</v>
      </c>
      <c r="R1244" t="s">
        <v>138</v>
      </c>
      <c r="S1244" t="s">
        <v>139</v>
      </c>
      <c r="T1244" t="s">
        <v>51</v>
      </c>
      <c r="U1244" t="s">
        <v>872</v>
      </c>
      <c r="V1244">
        <v>0</v>
      </c>
      <c r="W1244" s="1">
        <v>0</v>
      </c>
      <c r="X1244">
        <v>1</v>
      </c>
      <c r="Y1244">
        <v>2</v>
      </c>
      <c r="Z1244">
        <v>4</v>
      </c>
      <c r="AA1244">
        <v>0.5</v>
      </c>
      <c r="AB1244" s="2">
        <v>0</v>
      </c>
      <c r="AC1244" s="1">
        <v>0</v>
      </c>
      <c r="AD1244" s="7">
        <v>43476</v>
      </c>
      <c r="AE1244" s="7">
        <v>43476</v>
      </c>
      <c r="AF1244">
        <v>0</v>
      </c>
      <c r="AG1244" t="s">
        <v>53</v>
      </c>
      <c r="AH1244" s="2">
        <v>0</v>
      </c>
      <c r="AI1244" s="1">
        <v>0</v>
      </c>
      <c r="AJ1244" s="1">
        <v>0</v>
      </c>
      <c r="AK1244" s="6" t="str">
        <f>+IF(Tabla1[[#This Row],[REQUEST_TY]]="SR MANTENIMIENTO CORRECTIVO", "EMERGENCIA", "OTROS")</f>
        <v>EMERGENCIA</v>
      </c>
      <c r="AL1244" s="6" t="str">
        <f>+_xlfn.IFS(Tabla1[[#This Row],[Veces obj]]&lt;=1,"0-1",Tabla1[[#This Row],[Veces obj]]&lt;=2,"1-2",Tabla1[[#This Row],[Veces obj]]&lt;=3,"2-3",TRUE,"&gt;3")</f>
        <v>0-1</v>
      </c>
      <c r="AM1244" s="6" t="str">
        <f>+_xlfn.IFS(MONTH(Tabla1[[#This Row],[MES]])&lt;=3,"Q1",MONTH(Tabla1[[#This Row],[MES]])&lt;=6,"Q2",MONTH(Tabla1[[#This Row],[MES]])&lt;=9,"Q3",TRUE,"Q4")</f>
        <v>Q1</v>
      </c>
      <c r="AN1244" t="str">
        <f>+IFERROR(VLOOKUP(Tabla1[[#This Row],[CUENTA]],CTAS[],2,0),"OTROS")</f>
        <v>OTROS</v>
      </c>
      <c r="AP1244" t="str">
        <f>+IFERROR(VLOOKUP(Tabla1[[#This Row],[EMPLEADO]],IS[],3,0),"OTROS")</f>
        <v>OTROS</v>
      </c>
      <c r="AQ1244" t="str">
        <f>+IFERROR(VLOOKUP(Tabla1[[#This Row],[EMPLEADO]],IS[[NÓMINA]:[INGENIERO]],2,0),"OTROS")</f>
        <v>OTROS</v>
      </c>
    </row>
    <row r="1245" spans="1:43" x14ac:dyDescent="0.25">
      <c r="A1245" t="s">
        <v>36</v>
      </c>
      <c r="B1245">
        <v>1</v>
      </c>
      <c r="C1245" t="s">
        <v>459</v>
      </c>
      <c r="D1245" t="s">
        <v>38</v>
      </c>
      <c r="E1245" t="s">
        <v>39</v>
      </c>
      <c r="F1245" t="s">
        <v>460</v>
      </c>
      <c r="G1245" s="17" t="s">
        <v>461</v>
      </c>
      <c r="H1245" t="s">
        <v>163</v>
      </c>
      <c r="I1245" t="s">
        <v>43</v>
      </c>
      <c r="J1245" t="s">
        <v>8</v>
      </c>
      <c r="K1245" t="s">
        <v>117</v>
      </c>
      <c r="L1245" t="s">
        <v>462</v>
      </c>
      <c r="M1245" t="s">
        <v>165</v>
      </c>
      <c r="N1245">
        <v>0</v>
      </c>
      <c r="O1245" t="s">
        <v>47</v>
      </c>
      <c r="P1245">
        <v>216</v>
      </c>
      <c r="Q1245" t="s">
        <v>48</v>
      </c>
      <c r="R1245" t="s">
        <v>49</v>
      </c>
      <c r="S1245" t="s">
        <v>50</v>
      </c>
      <c r="T1245" t="s">
        <v>51</v>
      </c>
      <c r="U1245" t="s">
        <v>52</v>
      </c>
      <c r="V1245">
        <v>1.05</v>
      </c>
      <c r="W1245" s="1">
        <v>750.75000000000011</v>
      </c>
      <c r="X1245">
        <v>1</v>
      </c>
      <c r="Y1245">
        <v>0.1</v>
      </c>
      <c r="Z1245">
        <v>5</v>
      </c>
      <c r="AA1245">
        <v>0.02</v>
      </c>
      <c r="AB1245" s="2">
        <v>0</v>
      </c>
      <c r="AC1245" s="1">
        <v>0</v>
      </c>
      <c r="AD1245" s="7">
        <v>43472</v>
      </c>
      <c r="AE1245" s="7">
        <v>43472</v>
      </c>
      <c r="AF1245">
        <v>0</v>
      </c>
      <c r="AG1245" t="s">
        <v>53</v>
      </c>
      <c r="AH1245" s="2">
        <v>0</v>
      </c>
      <c r="AI1245" s="1">
        <v>0</v>
      </c>
      <c r="AJ1245" s="1">
        <v>0</v>
      </c>
      <c r="AK1245" s="6" t="str">
        <f>+IF(Tabla1[[#This Row],[REQUEST_TY]]="SR MANTENIMIENTO CORRECTIVO", "EMERGENCIA", "OTROS")</f>
        <v>EMERGENCIA</v>
      </c>
      <c r="AL1245" s="6" t="str">
        <f>+_xlfn.IFS(Tabla1[[#This Row],[Veces obj]]&lt;=1,"0-1",Tabla1[[#This Row],[Veces obj]]&lt;=2,"1-2",Tabla1[[#This Row],[Veces obj]]&lt;=3,"2-3",TRUE,"&gt;3")</f>
        <v>0-1</v>
      </c>
      <c r="AM1245" s="6" t="str">
        <f>+_xlfn.IFS(MONTH(Tabla1[[#This Row],[MES]])&lt;=3,"Q1",MONTH(Tabla1[[#This Row],[MES]])&lt;=6,"Q2",MONTH(Tabla1[[#This Row],[MES]])&lt;=9,"Q3",TRUE,"Q4")</f>
        <v>Q1</v>
      </c>
      <c r="AN1245" t="str">
        <f>+IFERROR(VLOOKUP(Tabla1[[#This Row],[CUENTA]],CTAS[],2,0),"OTROS")</f>
        <v>OTROS</v>
      </c>
      <c r="AO1245">
        <v>1</v>
      </c>
      <c r="AP1245" t="str">
        <f>+IFERROR(VLOOKUP(Tabla1[[#This Row],[EMPLEADO]],IS[],3,0),"OTROS")</f>
        <v>CHIHUAHUA</v>
      </c>
      <c r="AQ1245" t="str">
        <f>+IFERROR(VLOOKUP(Tabla1[[#This Row],[EMPLEADO]],IS[[NÓMINA]:[INGENIERO]],2,0),"OTROS")</f>
        <v>LUIS EDUARDO MUÑOZ</v>
      </c>
    </row>
    <row r="1246" spans="1:43" x14ac:dyDescent="0.25">
      <c r="A1246" t="s">
        <v>4444</v>
      </c>
      <c r="B1246">
        <v>1</v>
      </c>
      <c r="C1246" t="s">
        <v>6404</v>
      </c>
      <c r="D1246" t="s">
        <v>38</v>
      </c>
      <c r="E1246" t="s">
        <v>160</v>
      </c>
      <c r="F1246" t="s">
        <v>6405</v>
      </c>
      <c r="G1246" s="17" t="s">
        <v>162</v>
      </c>
      <c r="H1246" t="s">
        <v>163</v>
      </c>
      <c r="I1246" t="s">
        <v>43</v>
      </c>
      <c r="J1246" t="s">
        <v>8</v>
      </c>
      <c r="K1246" t="s">
        <v>151</v>
      </c>
      <c r="L1246" t="s">
        <v>164</v>
      </c>
      <c r="M1246" t="s">
        <v>165</v>
      </c>
      <c r="N1246">
        <v>0</v>
      </c>
      <c r="O1246" t="s">
        <v>47</v>
      </c>
      <c r="P1246">
        <v>45</v>
      </c>
      <c r="Q1246" t="s">
        <v>82</v>
      </c>
      <c r="R1246" t="s">
        <v>49</v>
      </c>
      <c r="S1246" t="s">
        <v>50</v>
      </c>
      <c r="T1246" t="s">
        <v>51</v>
      </c>
      <c r="U1246" t="s">
        <v>120</v>
      </c>
      <c r="V1246">
        <v>0.8</v>
      </c>
      <c r="W1246" s="1">
        <v>572.00000000000011</v>
      </c>
      <c r="X1246">
        <v>1</v>
      </c>
      <c r="Y1246">
        <v>0.18</v>
      </c>
      <c r="Z1246">
        <v>5</v>
      </c>
      <c r="AA1246">
        <v>3.5999999999999997E-2</v>
      </c>
      <c r="AB1246" s="2">
        <v>0</v>
      </c>
      <c r="AC1246" s="1">
        <v>0</v>
      </c>
      <c r="AD1246" s="7">
        <v>43515</v>
      </c>
      <c r="AE1246" s="7">
        <v>43515</v>
      </c>
      <c r="AF1246">
        <v>0</v>
      </c>
      <c r="AG1246" t="s">
        <v>53</v>
      </c>
      <c r="AH1246" s="2">
        <v>0</v>
      </c>
      <c r="AI1246" s="1">
        <v>0</v>
      </c>
      <c r="AJ1246" s="1">
        <v>0</v>
      </c>
      <c r="AK1246" s="6" t="str">
        <f>+IF(Tabla1[[#This Row],[REQUEST_TY]]="SR MANTENIMIENTO CORRECTIVO", "EMERGENCIA", "OTROS")</f>
        <v>EMERGENCIA</v>
      </c>
      <c r="AL1246" s="6" t="str">
        <f>+_xlfn.IFS(Tabla1[[#This Row],[Veces obj]]&lt;=1,"0-1",Tabla1[[#This Row],[Veces obj]]&lt;=2,"1-2",Tabla1[[#This Row],[Veces obj]]&lt;=3,"2-3",TRUE,"&gt;3")</f>
        <v>0-1</v>
      </c>
      <c r="AM1246" s="6" t="str">
        <f>+_xlfn.IFS(MONTH(Tabla1[[#This Row],[MES]])&lt;=3,"Q1",MONTH(Tabla1[[#This Row],[MES]])&lt;=6,"Q2",MONTH(Tabla1[[#This Row],[MES]])&lt;=9,"Q3",TRUE,"Q4")</f>
        <v>Q1</v>
      </c>
      <c r="AN1246" t="str">
        <f>+IFERROR(VLOOKUP(Tabla1[[#This Row],[CUENTA]],CTAS[],2,0),"OTROS")</f>
        <v>HONEYWELL</v>
      </c>
      <c r="AO1246">
        <v>1</v>
      </c>
      <c r="AP1246" t="str">
        <f>+IFERROR(VLOOKUP(Tabla1[[#This Row],[EMPLEADO]],IS[],3,0),"OTROS")</f>
        <v>CHIHUAHUA</v>
      </c>
      <c r="AQ1246" t="str">
        <f>+IFERROR(VLOOKUP(Tabla1[[#This Row],[EMPLEADO]],IS[[NÓMINA]:[INGENIERO]],2,0),"OTROS")</f>
        <v>LUIS EDUARDO MUÑOZ</v>
      </c>
    </row>
    <row r="1247" spans="1:43" x14ac:dyDescent="0.25">
      <c r="A1247" t="s">
        <v>36</v>
      </c>
      <c r="B1247">
        <v>1</v>
      </c>
      <c r="C1247" t="s">
        <v>2530</v>
      </c>
      <c r="D1247" t="s">
        <v>38</v>
      </c>
      <c r="E1247" t="s">
        <v>250</v>
      </c>
      <c r="F1247" t="s">
        <v>2531</v>
      </c>
      <c r="G1247" s="17" t="s">
        <v>2532</v>
      </c>
      <c r="H1247" t="s">
        <v>586</v>
      </c>
      <c r="I1247" t="s">
        <v>43</v>
      </c>
      <c r="J1247" t="s">
        <v>8</v>
      </c>
      <c r="K1247" t="s">
        <v>254</v>
      </c>
      <c r="L1247" t="s">
        <v>2533</v>
      </c>
      <c r="M1247" t="s">
        <v>2534</v>
      </c>
      <c r="N1247">
        <v>0</v>
      </c>
      <c r="O1247" t="s">
        <v>47</v>
      </c>
      <c r="P1247">
        <v>301</v>
      </c>
      <c r="Q1247" t="s">
        <v>48</v>
      </c>
      <c r="R1247" t="s">
        <v>49</v>
      </c>
      <c r="S1247" t="s">
        <v>50</v>
      </c>
      <c r="T1247" t="s">
        <v>208</v>
      </c>
      <c r="U1247" t="s">
        <v>52</v>
      </c>
      <c r="V1247">
        <v>1.05</v>
      </c>
      <c r="W1247" s="1">
        <v>750.75000000000011</v>
      </c>
      <c r="X1247">
        <v>1</v>
      </c>
      <c r="Y1247">
        <v>4.5</v>
      </c>
      <c r="Z1247">
        <v>9</v>
      </c>
      <c r="AA1247">
        <v>0.5</v>
      </c>
      <c r="AB1247" s="2">
        <v>0</v>
      </c>
      <c r="AC1247" s="1">
        <v>0</v>
      </c>
      <c r="AD1247" s="7">
        <v>43488</v>
      </c>
      <c r="AE1247" s="7">
        <v>43488</v>
      </c>
      <c r="AF1247">
        <v>0</v>
      </c>
      <c r="AG1247" t="s">
        <v>53</v>
      </c>
      <c r="AH1247" s="2">
        <v>0</v>
      </c>
      <c r="AI1247" s="1">
        <v>0</v>
      </c>
      <c r="AJ1247" s="1">
        <v>0</v>
      </c>
      <c r="AK1247" s="6" t="str">
        <f>+IF(Tabla1[[#This Row],[REQUEST_TY]]="SR MANTENIMIENTO CORRECTIVO", "EMERGENCIA", "OTROS")</f>
        <v>EMERGENCIA</v>
      </c>
      <c r="AL1247" s="6" t="str">
        <f>+_xlfn.IFS(Tabla1[[#This Row],[Veces obj]]&lt;=1,"0-1",Tabla1[[#This Row],[Veces obj]]&lt;=2,"1-2",Tabla1[[#This Row],[Veces obj]]&lt;=3,"2-3",TRUE,"&gt;3")</f>
        <v>0-1</v>
      </c>
      <c r="AM1247" s="6" t="str">
        <f>+_xlfn.IFS(MONTH(Tabla1[[#This Row],[MES]])&lt;=3,"Q1",MONTH(Tabla1[[#This Row],[MES]])&lt;=6,"Q2",MONTH(Tabla1[[#This Row],[MES]])&lt;=9,"Q3",TRUE,"Q4")</f>
        <v>Q1</v>
      </c>
      <c r="AN1247" t="str">
        <f>+IFERROR(VLOOKUP(Tabla1[[#This Row],[CUENTA]],CTAS[],2,0),"OTROS")</f>
        <v>OTROS</v>
      </c>
      <c r="AP1247" t="str">
        <f>+IFERROR(VLOOKUP(Tabla1[[#This Row],[EMPLEADO]],IS[],3,0),"OTROS")</f>
        <v>OTROS</v>
      </c>
      <c r="AQ1247" t="str">
        <f>+IFERROR(VLOOKUP(Tabla1[[#This Row],[EMPLEADO]],IS[[NÓMINA]:[INGENIERO]],2,0),"OTROS")</f>
        <v>OTROS</v>
      </c>
    </row>
    <row r="1248" spans="1:43" x14ac:dyDescent="0.25">
      <c r="A1248" t="s">
        <v>36</v>
      </c>
      <c r="B1248">
        <v>1</v>
      </c>
      <c r="C1248" t="s">
        <v>2535</v>
      </c>
      <c r="D1248" t="s">
        <v>38</v>
      </c>
      <c r="E1248" t="s">
        <v>725</v>
      </c>
      <c r="F1248" t="s">
        <v>2536</v>
      </c>
      <c r="G1248" s="17" t="s">
        <v>2537</v>
      </c>
      <c r="H1248" t="s">
        <v>101</v>
      </c>
      <c r="I1248" t="s">
        <v>43</v>
      </c>
      <c r="J1248" t="s">
        <v>8</v>
      </c>
      <c r="K1248" t="s">
        <v>102</v>
      </c>
      <c r="L1248" t="s">
        <v>517</v>
      </c>
      <c r="M1248" t="s">
        <v>518</v>
      </c>
      <c r="N1248">
        <v>0</v>
      </c>
      <c r="O1248" t="s">
        <v>105</v>
      </c>
      <c r="P1248">
        <v>2615</v>
      </c>
      <c r="Q1248" t="s">
        <v>48</v>
      </c>
      <c r="R1248" t="s">
        <v>223</v>
      </c>
      <c r="S1248" t="s">
        <v>139</v>
      </c>
      <c r="T1248" t="s">
        <v>51</v>
      </c>
      <c r="U1248" t="s">
        <v>353</v>
      </c>
      <c r="V1248">
        <v>1.1499999999999999</v>
      </c>
      <c r="W1248" s="1">
        <v>923.44999999999993</v>
      </c>
      <c r="X1248">
        <v>1</v>
      </c>
      <c r="Y1248">
        <v>2</v>
      </c>
      <c r="Z1248">
        <v>4</v>
      </c>
      <c r="AA1248">
        <v>0.5</v>
      </c>
      <c r="AB1248" s="2">
        <v>0</v>
      </c>
      <c r="AC1248" s="1">
        <v>0</v>
      </c>
      <c r="AD1248" s="7">
        <v>43494</v>
      </c>
      <c r="AE1248" s="7">
        <v>43494</v>
      </c>
      <c r="AF1248">
        <v>0</v>
      </c>
      <c r="AG1248" t="s">
        <v>53</v>
      </c>
      <c r="AH1248" s="2">
        <v>0</v>
      </c>
      <c r="AI1248" s="1">
        <v>0</v>
      </c>
      <c r="AJ1248" s="1">
        <v>0</v>
      </c>
      <c r="AK1248" s="6" t="str">
        <f>+IF(Tabla1[[#This Row],[REQUEST_TY]]="SR MANTENIMIENTO CORRECTIVO", "EMERGENCIA", "OTROS")</f>
        <v>EMERGENCIA</v>
      </c>
      <c r="AL1248" s="6" t="str">
        <f>+_xlfn.IFS(Tabla1[[#This Row],[Veces obj]]&lt;=1,"0-1",Tabla1[[#This Row],[Veces obj]]&lt;=2,"1-2",Tabla1[[#This Row],[Veces obj]]&lt;=3,"2-3",TRUE,"&gt;3")</f>
        <v>0-1</v>
      </c>
      <c r="AM1248" s="6" t="str">
        <f>+_xlfn.IFS(MONTH(Tabla1[[#This Row],[MES]])&lt;=3,"Q1",MONTH(Tabla1[[#This Row],[MES]])&lt;=6,"Q2",MONTH(Tabla1[[#This Row],[MES]])&lt;=9,"Q3",TRUE,"Q4")</f>
        <v>Q1</v>
      </c>
      <c r="AN1248" t="str">
        <f>+IFERROR(VLOOKUP(Tabla1[[#This Row],[CUENTA]],CTAS[],2,0),"OTROS")</f>
        <v>OTROS</v>
      </c>
      <c r="AP1248" t="str">
        <f>+IFERROR(VLOOKUP(Tabla1[[#This Row],[EMPLEADO]],IS[],3,0),"OTROS")</f>
        <v>OTROS</v>
      </c>
      <c r="AQ1248" t="str">
        <f>+IFERROR(VLOOKUP(Tabla1[[#This Row],[EMPLEADO]],IS[[NÓMINA]:[INGENIERO]],2,0),"OTROS")</f>
        <v>OTROS</v>
      </c>
    </row>
    <row r="1249" spans="1:43" x14ac:dyDescent="0.25">
      <c r="A1249" t="s">
        <v>36</v>
      </c>
      <c r="B1249">
        <v>1</v>
      </c>
      <c r="C1249" t="s">
        <v>2538</v>
      </c>
      <c r="D1249" t="s">
        <v>38</v>
      </c>
      <c r="E1249" t="s">
        <v>85</v>
      </c>
      <c r="F1249" t="s">
        <v>2539</v>
      </c>
      <c r="G1249" s="17" t="s">
        <v>2007</v>
      </c>
      <c r="H1249" t="s">
        <v>740</v>
      </c>
      <c r="I1249" t="s">
        <v>43</v>
      </c>
      <c r="J1249" t="s">
        <v>8</v>
      </c>
      <c r="K1249" t="s">
        <v>741</v>
      </c>
      <c r="L1249" t="s">
        <v>742</v>
      </c>
      <c r="M1249" t="s">
        <v>743</v>
      </c>
      <c r="N1249">
        <v>0</v>
      </c>
      <c r="O1249" t="s">
        <v>47</v>
      </c>
      <c r="P1249">
        <v>3</v>
      </c>
      <c r="Q1249" t="s">
        <v>388</v>
      </c>
      <c r="R1249" t="s">
        <v>49</v>
      </c>
      <c r="S1249" t="s">
        <v>50</v>
      </c>
      <c r="T1249" t="s">
        <v>51</v>
      </c>
      <c r="U1249" t="s">
        <v>641</v>
      </c>
      <c r="V1249">
        <v>0</v>
      </c>
      <c r="W1249" s="1">
        <v>0</v>
      </c>
      <c r="X1249">
        <v>1</v>
      </c>
      <c r="Y1249">
        <v>2.5</v>
      </c>
      <c r="Z1249">
        <v>5</v>
      </c>
      <c r="AA1249">
        <v>0.5</v>
      </c>
      <c r="AB1249" s="2">
        <v>0</v>
      </c>
      <c r="AC1249" s="1">
        <v>0</v>
      </c>
      <c r="AD1249" s="7">
        <v>43494</v>
      </c>
      <c r="AE1249" s="7">
        <v>43494</v>
      </c>
      <c r="AF1249">
        <v>0</v>
      </c>
      <c r="AG1249" t="s">
        <v>53</v>
      </c>
      <c r="AH1249" s="2">
        <v>0</v>
      </c>
      <c r="AI1249" s="1">
        <v>0</v>
      </c>
      <c r="AJ1249" s="1">
        <v>0</v>
      </c>
      <c r="AK1249" s="6" t="str">
        <f>+IF(Tabla1[[#This Row],[REQUEST_TY]]="SR MANTENIMIENTO CORRECTIVO", "EMERGENCIA", "OTROS")</f>
        <v>EMERGENCIA</v>
      </c>
      <c r="AL1249" s="6" t="str">
        <f>+_xlfn.IFS(Tabla1[[#This Row],[Veces obj]]&lt;=1,"0-1",Tabla1[[#This Row],[Veces obj]]&lt;=2,"1-2",Tabla1[[#This Row],[Veces obj]]&lt;=3,"2-3",TRUE,"&gt;3")</f>
        <v>0-1</v>
      </c>
      <c r="AM1249" s="6" t="str">
        <f>+_xlfn.IFS(MONTH(Tabla1[[#This Row],[MES]])&lt;=3,"Q1",MONTH(Tabla1[[#This Row],[MES]])&lt;=6,"Q2",MONTH(Tabla1[[#This Row],[MES]])&lt;=9,"Q3",TRUE,"Q4")</f>
        <v>Q1</v>
      </c>
      <c r="AN1249" t="str">
        <f>+IFERROR(VLOOKUP(Tabla1[[#This Row],[CUENTA]],CTAS[],2,0),"OTROS")</f>
        <v>OTROS</v>
      </c>
      <c r="AP1249" t="str">
        <f>+IFERROR(VLOOKUP(Tabla1[[#This Row],[EMPLEADO]],IS[],3,0),"OTROS")</f>
        <v>OTROS</v>
      </c>
      <c r="AQ1249" t="str">
        <f>+IFERROR(VLOOKUP(Tabla1[[#This Row],[EMPLEADO]],IS[[NÓMINA]:[INGENIERO]],2,0),"OTROS")</f>
        <v>OTROS</v>
      </c>
    </row>
    <row r="1250" spans="1:43" x14ac:dyDescent="0.25">
      <c r="A1250" t="s">
        <v>36</v>
      </c>
      <c r="B1250">
        <v>1</v>
      </c>
      <c r="C1250" t="s">
        <v>806</v>
      </c>
      <c r="D1250" t="s">
        <v>38</v>
      </c>
      <c r="E1250" t="s">
        <v>807</v>
      </c>
      <c r="F1250" t="s">
        <v>808</v>
      </c>
      <c r="G1250" s="17" t="s">
        <v>809</v>
      </c>
      <c r="H1250" t="s">
        <v>163</v>
      </c>
      <c r="I1250" t="s">
        <v>43</v>
      </c>
      <c r="J1250" t="s">
        <v>8</v>
      </c>
      <c r="K1250" t="s">
        <v>151</v>
      </c>
      <c r="L1250" t="s">
        <v>164</v>
      </c>
      <c r="M1250" t="s">
        <v>165</v>
      </c>
      <c r="N1250">
        <v>0</v>
      </c>
      <c r="O1250" t="s">
        <v>47</v>
      </c>
      <c r="P1250">
        <v>127</v>
      </c>
      <c r="Q1250" t="s">
        <v>48</v>
      </c>
      <c r="R1250" t="s">
        <v>95</v>
      </c>
      <c r="S1250" t="s">
        <v>64</v>
      </c>
      <c r="T1250" t="s">
        <v>51</v>
      </c>
      <c r="U1250" t="s">
        <v>96</v>
      </c>
      <c r="V1250">
        <v>1.1000000000000001</v>
      </c>
      <c r="W1250" s="1">
        <v>1501.5000000000002</v>
      </c>
      <c r="X1250">
        <v>1</v>
      </c>
      <c r="Y1250">
        <v>0.52</v>
      </c>
      <c r="Z1250">
        <v>5</v>
      </c>
      <c r="AA1250">
        <v>0.10400000000000001</v>
      </c>
      <c r="AB1250" s="2">
        <v>0</v>
      </c>
      <c r="AC1250" s="1">
        <v>0</v>
      </c>
      <c r="AD1250" s="7">
        <v>43488</v>
      </c>
      <c r="AE1250" s="7">
        <v>43488</v>
      </c>
      <c r="AF1250">
        <v>0</v>
      </c>
      <c r="AG1250" t="s">
        <v>53</v>
      </c>
      <c r="AH1250" s="2">
        <v>0</v>
      </c>
      <c r="AI1250" s="1">
        <v>0</v>
      </c>
      <c r="AJ1250" s="1">
        <v>0</v>
      </c>
      <c r="AK1250" s="6" t="str">
        <f>+IF(Tabla1[[#This Row],[REQUEST_TY]]="SR MANTENIMIENTO CORRECTIVO", "EMERGENCIA", "OTROS")</f>
        <v>EMERGENCIA</v>
      </c>
      <c r="AL1250" s="6" t="str">
        <f>+_xlfn.IFS(Tabla1[[#This Row],[Veces obj]]&lt;=1,"0-1",Tabla1[[#This Row],[Veces obj]]&lt;=2,"1-2",Tabla1[[#This Row],[Veces obj]]&lt;=3,"2-3",TRUE,"&gt;3")</f>
        <v>0-1</v>
      </c>
      <c r="AM1250" s="6" t="str">
        <f>+_xlfn.IFS(MONTH(Tabla1[[#This Row],[MES]])&lt;=3,"Q1",MONTH(Tabla1[[#This Row],[MES]])&lt;=6,"Q2",MONTH(Tabla1[[#This Row],[MES]])&lt;=9,"Q3",TRUE,"Q4")</f>
        <v>Q1</v>
      </c>
      <c r="AN1250" t="str">
        <f>+IFERROR(VLOOKUP(Tabla1[[#This Row],[CUENTA]],CTAS[],2,0),"OTROS")</f>
        <v>HONEYWELL</v>
      </c>
      <c r="AO1250">
        <v>1</v>
      </c>
      <c r="AP1250" t="str">
        <f>+IFERROR(VLOOKUP(Tabla1[[#This Row],[EMPLEADO]],IS[],3,0),"OTROS")</f>
        <v>CHIHUAHUA</v>
      </c>
      <c r="AQ1250" t="str">
        <f>+IFERROR(VLOOKUP(Tabla1[[#This Row],[EMPLEADO]],IS[[NÓMINA]:[INGENIERO]],2,0),"OTROS")</f>
        <v>LUIS EDUARDO MUÑOZ</v>
      </c>
    </row>
    <row r="1251" spans="1:43" x14ac:dyDescent="0.25">
      <c r="A1251" t="s">
        <v>4444</v>
      </c>
      <c r="B1251">
        <v>1</v>
      </c>
      <c r="C1251" t="s">
        <v>5416</v>
      </c>
      <c r="D1251" t="s">
        <v>38</v>
      </c>
      <c r="E1251" t="s">
        <v>133</v>
      </c>
      <c r="F1251" t="s">
        <v>5417</v>
      </c>
      <c r="G1251" s="17" t="s">
        <v>2889</v>
      </c>
      <c r="H1251" t="s">
        <v>1130</v>
      </c>
      <c r="I1251" t="s">
        <v>43</v>
      </c>
      <c r="J1251" t="s">
        <v>8</v>
      </c>
      <c r="K1251" t="s">
        <v>59</v>
      </c>
      <c r="L1251" t="s">
        <v>2024</v>
      </c>
      <c r="M1251" t="s">
        <v>1778</v>
      </c>
      <c r="N1251">
        <v>0</v>
      </c>
      <c r="O1251" t="s">
        <v>47</v>
      </c>
      <c r="P1251">
        <v>24</v>
      </c>
      <c r="Q1251" t="s">
        <v>62</v>
      </c>
      <c r="R1251" t="s">
        <v>138</v>
      </c>
      <c r="S1251" t="s">
        <v>139</v>
      </c>
      <c r="T1251" t="s">
        <v>51</v>
      </c>
      <c r="U1251" t="s">
        <v>262</v>
      </c>
      <c r="V1251">
        <v>1.05</v>
      </c>
      <c r="W1251" s="1">
        <v>1651.6500000000003</v>
      </c>
      <c r="X1251">
        <v>1</v>
      </c>
      <c r="Y1251">
        <v>2</v>
      </c>
      <c r="Z1251">
        <v>4</v>
      </c>
      <c r="AA1251">
        <v>0.5</v>
      </c>
      <c r="AB1251" s="2">
        <v>0</v>
      </c>
      <c r="AC1251" s="1">
        <v>0</v>
      </c>
      <c r="AD1251" s="7">
        <v>43504</v>
      </c>
      <c r="AE1251" s="7">
        <v>43507</v>
      </c>
      <c r="AF1251">
        <v>1</v>
      </c>
      <c r="AG1251" t="s">
        <v>53</v>
      </c>
      <c r="AH1251" s="2">
        <v>0</v>
      </c>
      <c r="AI1251" s="1">
        <v>0</v>
      </c>
      <c r="AJ1251" s="1">
        <v>0</v>
      </c>
      <c r="AK1251" s="6" t="str">
        <f>+IF(Tabla1[[#This Row],[REQUEST_TY]]="SR MANTENIMIENTO CORRECTIVO", "EMERGENCIA", "OTROS")</f>
        <v>EMERGENCIA</v>
      </c>
      <c r="AL1251" s="6" t="str">
        <f>+_xlfn.IFS(Tabla1[[#This Row],[Veces obj]]&lt;=1,"0-1",Tabla1[[#This Row],[Veces obj]]&lt;=2,"1-2",Tabla1[[#This Row],[Veces obj]]&lt;=3,"2-3",TRUE,"&gt;3")</f>
        <v>0-1</v>
      </c>
      <c r="AM1251" s="6" t="str">
        <f>+_xlfn.IFS(MONTH(Tabla1[[#This Row],[MES]])&lt;=3,"Q1",MONTH(Tabla1[[#This Row],[MES]])&lt;=6,"Q2",MONTH(Tabla1[[#This Row],[MES]])&lt;=9,"Q3",TRUE,"Q4")</f>
        <v>Q1</v>
      </c>
      <c r="AN1251" t="str">
        <f>+IFERROR(VLOOKUP(Tabla1[[#This Row],[CUENTA]],CTAS[],2,0),"OTROS")</f>
        <v>OTROS</v>
      </c>
      <c r="AP1251" t="str">
        <f>+IFERROR(VLOOKUP(Tabla1[[#This Row],[EMPLEADO]],IS[],3,0),"OTROS")</f>
        <v>OTROS</v>
      </c>
      <c r="AQ1251" t="str">
        <f>+IFERROR(VLOOKUP(Tabla1[[#This Row],[EMPLEADO]],IS[[NÓMINA]:[INGENIERO]],2,0),"OTROS")</f>
        <v>OTROS</v>
      </c>
    </row>
    <row r="1252" spans="1:43" x14ac:dyDescent="0.25">
      <c r="A1252" t="s">
        <v>36</v>
      </c>
      <c r="B1252">
        <v>1</v>
      </c>
      <c r="C1252" t="s">
        <v>813</v>
      </c>
      <c r="D1252" t="s">
        <v>38</v>
      </c>
      <c r="E1252" t="s">
        <v>814</v>
      </c>
      <c r="F1252" t="s">
        <v>815</v>
      </c>
      <c r="G1252" s="17" t="s">
        <v>816</v>
      </c>
      <c r="H1252" t="s">
        <v>163</v>
      </c>
      <c r="I1252" t="s">
        <v>43</v>
      </c>
      <c r="J1252" t="s">
        <v>8</v>
      </c>
      <c r="K1252" t="s">
        <v>151</v>
      </c>
      <c r="L1252" t="s">
        <v>164</v>
      </c>
      <c r="M1252" t="s">
        <v>165</v>
      </c>
      <c r="N1252">
        <v>0</v>
      </c>
      <c r="O1252" t="s">
        <v>47</v>
      </c>
      <c r="P1252">
        <v>15</v>
      </c>
      <c r="Q1252" t="s">
        <v>194</v>
      </c>
      <c r="R1252" t="s">
        <v>95</v>
      </c>
      <c r="S1252" t="s">
        <v>64</v>
      </c>
      <c r="T1252" t="s">
        <v>51</v>
      </c>
      <c r="U1252" t="s">
        <v>195</v>
      </c>
      <c r="V1252">
        <v>0.6</v>
      </c>
      <c r="W1252" s="1">
        <v>819</v>
      </c>
      <c r="X1252">
        <v>1</v>
      </c>
      <c r="Y1252">
        <v>0.53</v>
      </c>
      <c r="Z1252">
        <v>5</v>
      </c>
      <c r="AA1252">
        <v>0.10600000000000001</v>
      </c>
      <c r="AB1252" s="2">
        <v>0</v>
      </c>
      <c r="AC1252" s="1">
        <v>0</v>
      </c>
      <c r="AD1252" s="7">
        <v>43468</v>
      </c>
      <c r="AE1252" s="7">
        <v>43468</v>
      </c>
      <c r="AF1252">
        <v>0</v>
      </c>
      <c r="AG1252" t="s">
        <v>53</v>
      </c>
      <c r="AH1252" s="2">
        <v>0</v>
      </c>
      <c r="AI1252" s="1">
        <v>0</v>
      </c>
      <c r="AJ1252" s="1">
        <v>0</v>
      </c>
      <c r="AK1252" s="6" t="str">
        <f>+IF(Tabla1[[#This Row],[REQUEST_TY]]="SR MANTENIMIENTO CORRECTIVO", "EMERGENCIA", "OTROS")</f>
        <v>EMERGENCIA</v>
      </c>
      <c r="AL1252" s="6" t="str">
        <f>+_xlfn.IFS(Tabla1[[#This Row],[Veces obj]]&lt;=1,"0-1",Tabla1[[#This Row],[Veces obj]]&lt;=2,"1-2",Tabla1[[#This Row],[Veces obj]]&lt;=3,"2-3",TRUE,"&gt;3")</f>
        <v>0-1</v>
      </c>
      <c r="AM1252" s="6" t="str">
        <f>+_xlfn.IFS(MONTH(Tabla1[[#This Row],[MES]])&lt;=3,"Q1",MONTH(Tabla1[[#This Row],[MES]])&lt;=6,"Q2",MONTH(Tabla1[[#This Row],[MES]])&lt;=9,"Q3",TRUE,"Q4")</f>
        <v>Q1</v>
      </c>
      <c r="AN1252" t="str">
        <f>+IFERROR(VLOOKUP(Tabla1[[#This Row],[CUENTA]],CTAS[],2,0),"OTROS")</f>
        <v>HONEYWELL</v>
      </c>
      <c r="AO1252">
        <v>1</v>
      </c>
      <c r="AP1252" t="str">
        <f>+IFERROR(VLOOKUP(Tabla1[[#This Row],[EMPLEADO]],IS[],3,0),"OTROS")</f>
        <v>CHIHUAHUA</v>
      </c>
      <c r="AQ1252" t="str">
        <f>+IFERROR(VLOOKUP(Tabla1[[#This Row],[EMPLEADO]],IS[[NÓMINA]:[INGENIERO]],2,0),"OTROS")</f>
        <v>LUIS EDUARDO MUÑOZ</v>
      </c>
    </row>
    <row r="1253" spans="1:43" x14ac:dyDescent="0.25">
      <c r="A1253" t="s">
        <v>4444</v>
      </c>
      <c r="B1253">
        <v>1</v>
      </c>
      <c r="C1253" t="s">
        <v>5787</v>
      </c>
      <c r="D1253" t="s">
        <v>38</v>
      </c>
      <c r="E1253" t="s">
        <v>217</v>
      </c>
      <c r="F1253" t="s">
        <v>5788</v>
      </c>
      <c r="G1253" s="17" t="s">
        <v>2221</v>
      </c>
      <c r="H1253" t="s">
        <v>136</v>
      </c>
      <c r="I1253" t="s">
        <v>43</v>
      </c>
      <c r="J1253" t="s">
        <v>8</v>
      </c>
      <c r="K1253" t="s">
        <v>59</v>
      </c>
      <c r="L1253" t="s">
        <v>221</v>
      </c>
      <c r="M1253" t="s">
        <v>222</v>
      </c>
      <c r="N1253">
        <v>0</v>
      </c>
      <c r="O1253" t="s">
        <v>47</v>
      </c>
      <c r="P1253">
        <v>31</v>
      </c>
      <c r="Q1253" t="s">
        <v>82</v>
      </c>
      <c r="R1253" t="s">
        <v>223</v>
      </c>
      <c r="S1253" t="s">
        <v>139</v>
      </c>
      <c r="T1253" t="s">
        <v>51</v>
      </c>
      <c r="U1253" t="s">
        <v>140</v>
      </c>
      <c r="V1253">
        <v>1.1000000000000001</v>
      </c>
      <c r="W1253" s="1">
        <v>1730.3000000000004</v>
      </c>
      <c r="X1253">
        <v>1</v>
      </c>
      <c r="Y1253">
        <v>2</v>
      </c>
      <c r="Z1253">
        <v>4</v>
      </c>
      <c r="AA1253">
        <v>0.5</v>
      </c>
      <c r="AB1253" s="2">
        <v>0</v>
      </c>
      <c r="AC1253" s="1">
        <v>0</v>
      </c>
      <c r="AD1253" s="7">
        <v>43508</v>
      </c>
      <c r="AE1253" s="7">
        <v>43508</v>
      </c>
      <c r="AF1253">
        <v>0</v>
      </c>
      <c r="AG1253" t="s">
        <v>53</v>
      </c>
      <c r="AH1253" s="2">
        <v>0</v>
      </c>
      <c r="AI1253" s="1">
        <v>0</v>
      </c>
      <c r="AJ1253" s="1">
        <v>0</v>
      </c>
      <c r="AK1253" s="6" t="str">
        <f>+IF(Tabla1[[#This Row],[REQUEST_TY]]="SR MANTENIMIENTO CORRECTIVO", "EMERGENCIA", "OTROS")</f>
        <v>EMERGENCIA</v>
      </c>
      <c r="AL1253" s="6" t="str">
        <f>+_xlfn.IFS(Tabla1[[#This Row],[Veces obj]]&lt;=1,"0-1",Tabla1[[#This Row],[Veces obj]]&lt;=2,"1-2",Tabla1[[#This Row],[Veces obj]]&lt;=3,"2-3",TRUE,"&gt;3")</f>
        <v>0-1</v>
      </c>
      <c r="AM1253" s="6" t="str">
        <f>+_xlfn.IFS(MONTH(Tabla1[[#This Row],[MES]])&lt;=3,"Q1",MONTH(Tabla1[[#This Row],[MES]])&lt;=6,"Q2",MONTH(Tabla1[[#This Row],[MES]])&lt;=9,"Q3",TRUE,"Q4")</f>
        <v>Q1</v>
      </c>
      <c r="AN1253" t="str">
        <f>+IFERROR(VLOOKUP(Tabla1[[#This Row],[CUENTA]],CTAS[],2,0),"OTROS")</f>
        <v>OTROS</v>
      </c>
      <c r="AP1253" t="str">
        <f>+IFERROR(VLOOKUP(Tabla1[[#This Row],[EMPLEADO]],IS[],3,0),"OTROS")</f>
        <v>OTROS</v>
      </c>
      <c r="AQ1253" t="str">
        <f>+IFERROR(VLOOKUP(Tabla1[[#This Row],[EMPLEADO]],IS[[NÓMINA]:[INGENIERO]],2,0),"OTROS")</f>
        <v>OTROS</v>
      </c>
    </row>
    <row r="1254" spans="1:43" x14ac:dyDescent="0.25">
      <c r="A1254" t="s">
        <v>36</v>
      </c>
      <c r="B1254">
        <v>1</v>
      </c>
      <c r="C1254" t="s">
        <v>837</v>
      </c>
      <c r="D1254" t="s">
        <v>38</v>
      </c>
      <c r="E1254" t="s">
        <v>562</v>
      </c>
      <c r="F1254" t="s">
        <v>838</v>
      </c>
      <c r="G1254" s="17" t="s">
        <v>839</v>
      </c>
      <c r="H1254" t="s">
        <v>163</v>
      </c>
      <c r="I1254" t="s">
        <v>43</v>
      </c>
      <c r="J1254" t="s">
        <v>8</v>
      </c>
      <c r="K1254" t="s">
        <v>151</v>
      </c>
      <c r="L1254" t="s">
        <v>229</v>
      </c>
      <c r="M1254" t="s">
        <v>165</v>
      </c>
      <c r="N1254">
        <v>0</v>
      </c>
      <c r="O1254" t="s">
        <v>47</v>
      </c>
      <c r="P1254">
        <v>121</v>
      </c>
      <c r="Q1254" t="s">
        <v>48</v>
      </c>
      <c r="R1254" t="s">
        <v>63</v>
      </c>
      <c r="S1254" t="s">
        <v>64</v>
      </c>
      <c r="T1254" t="s">
        <v>51</v>
      </c>
      <c r="U1254" t="s">
        <v>96</v>
      </c>
      <c r="V1254">
        <v>1.1000000000000001</v>
      </c>
      <c r="W1254" s="1">
        <v>1501.5000000000002</v>
      </c>
      <c r="X1254">
        <v>1</v>
      </c>
      <c r="Y1254">
        <v>0.56999999999999995</v>
      </c>
      <c r="Z1254">
        <v>5</v>
      </c>
      <c r="AA1254">
        <v>0.11399999999999999</v>
      </c>
      <c r="AB1254" s="2">
        <v>0</v>
      </c>
      <c r="AC1254" s="1">
        <v>0</v>
      </c>
      <c r="AD1254" s="7">
        <v>43496</v>
      </c>
      <c r="AE1254" s="7">
        <v>43496</v>
      </c>
      <c r="AF1254">
        <v>0</v>
      </c>
      <c r="AG1254" t="s">
        <v>53</v>
      </c>
      <c r="AH1254" s="2">
        <v>0</v>
      </c>
      <c r="AI1254" s="1">
        <v>0</v>
      </c>
      <c r="AJ1254" s="1">
        <v>0</v>
      </c>
      <c r="AK1254" s="6" t="str">
        <f>+IF(Tabla1[[#This Row],[REQUEST_TY]]="SR MANTENIMIENTO CORRECTIVO", "EMERGENCIA", "OTROS")</f>
        <v>EMERGENCIA</v>
      </c>
      <c r="AL1254" s="6" t="str">
        <f>+_xlfn.IFS(Tabla1[[#This Row],[Veces obj]]&lt;=1,"0-1",Tabla1[[#This Row],[Veces obj]]&lt;=2,"1-2",Tabla1[[#This Row],[Veces obj]]&lt;=3,"2-3",TRUE,"&gt;3")</f>
        <v>0-1</v>
      </c>
      <c r="AM1254" s="6" t="str">
        <f>+_xlfn.IFS(MONTH(Tabla1[[#This Row],[MES]])&lt;=3,"Q1",MONTH(Tabla1[[#This Row],[MES]])&lt;=6,"Q2",MONTH(Tabla1[[#This Row],[MES]])&lt;=9,"Q3",TRUE,"Q4")</f>
        <v>Q1</v>
      </c>
      <c r="AN1254" t="str">
        <f>+IFERROR(VLOOKUP(Tabla1[[#This Row],[CUENTA]],CTAS[],2,0),"OTROS")</f>
        <v>HONEYWELL</v>
      </c>
      <c r="AO1254">
        <v>1</v>
      </c>
      <c r="AP1254" t="str">
        <f>+IFERROR(VLOOKUP(Tabla1[[#This Row],[EMPLEADO]],IS[],3,0),"OTROS")</f>
        <v>CHIHUAHUA</v>
      </c>
      <c r="AQ1254" t="str">
        <f>+IFERROR(VLOOKUP(Tabla1[[#This Row],[EMPLEADO]],IS[[NÓMINA]:[INGENIERO]],2,0),"OTROS")</f>
        <v>LUIS EDUARDO MUÑOZ</v>
      </c>
    </row>
    <row r="1255" spans="1:43" x14ac:dyDescent="0.25">
      <c r="A1255" t="s">
        <v>4444</v>
      </c>
      <c r="B1255">
        <v>1</v>
      </c>
      <c r="C1255" t="s">
        <v>7069</v>
      </c>
      <c r="D1255" t="s">
        <v>38</v>
      </c>
      <c r="E1255" t="s">
        <v>133</v>
      </c>
      <c r="F1255" t="s">
        <v>7070</v>
      </c>
      <c r="G1255" s="17" t="s">
        <v>5553</v>
      </c>
      <c r="H1255" t="s">
        <v>136</v>
      </c>
      <c r="I1255" t="s">
        <v>43</v>
      </c>
      <c r="J1255" t="s">
        <v>8</v>
      </c>
      <c r="K1255" t="s">
        <v>59</v>
      </c>
      <c r="L1255" t="s">
        <v>5106</v>
      </c>
      <c r="M1255" t="s">
        <v>222</v>
      </c>
      <c r="N1255">
        <v>0</v>
      </c>
      <c r="O1255" t="s">
        <v>47</v>
      </c>
      <c r="P1255">
        <v>17</v>
      </c>
      <c r="Q1255" t="s">
        <v>62</v>
      </c>
      <c r="R1255" t="s">
        <v>138</v>
      </c>
      <c r="S1255" t="s">
        <v>139</v>
      </c>
      <c r="T1255" t="s">
        <v>51</v>
      </c>
      <c r="U1255" t="s">
        <v>262</v>
      </c>
      <c r="V1255">
        <v>1.05</v>
      </c>
      <c r="W1255" s="1">
        <v>1651.6500000000003</v>
      </c>
      <c r="X1255">
        <v>1</v>
      </c>
      <c r="Y1255">
        <v>2</v>
      </c>
      <c r="Z1255">
        <v>4</v>
      </c>
      <c r="AA1255">
        <v>0.5</v>
      </c>
      <c r="AB1255" s="2">
        <v>0</v>
      </c>
      <c r="AC1255" s="1">
        <v>0</v>
      </c>
      <c r="AD1255" s="7">
        <v>43521</v>
      </c>
      <c r="AE1255" s="7">
        <v>43521</v>
      </c>
      <c r="AF1255">
        <v>0</v>
      </c>
      <c r="AG1255" t="s">
        <v>53</v>
      </c>
      <c r="AH1255" s="2">
        <v>0</v>
      </c>
      <c r="AI1255" s="1">
        <v>0</v>
      </c>
      <c r="AJ1255" s="1">
        <v>0</v>
      </c>
      <c r="AK1255" s="6" t="str">
        <f>+IF(Tabla1[[#This Row],[REQUEST_TY]]="SR MANTENIMIENTO CORRECTIVO", "EMERGENCIA", "OTROS")</f>
        <v>EMERGENCIA</v>
      </c>
      <c r="AL1255" s="6" t="str">
        <f>+_xlfn.IFS(Tabla1[[#This Row],[Veces obj]]&lt;=1,"0-1",Tabla1[[#This Row],[Veces obj]]&lt;=2,"1-2",Tabla1[[#This Row],[Veces obj]]&lt;=3,"2-3",TRUE,"&gt;3")</f>
        <v>0-1</v>
      </c>
      <c r="AM1255" s="6" t="str">
        <f>+_xlfn.IFS(MONTH(Tabla1[[#This Row],[MES]])&lt;=3,"Q1",MONTH(Tabla1[[#This Row],[MES]])&lt;=6,"Q2",MONTH(Tabla1[[#This Row],[MES]])&lt;=9,"Q3",TRUE,"Q4")</f>
        <v>Q1</v>
      </c>
      <c r="AN1255" t="str">
        <f>+IFERROR(VLOOKUP(Tabla1[[#This Row],[CUENTA]],CTAS[],2,0),"OTROS")</f>
        <v>OTROS</v>
      </c>
      <c r="AP1255" t="str">
        <f>+IFERROR(VLOOKUP(Tabla1[[#This Row],[EMPLEADO]],IS[],3,0),"OTROS")</f>
        <v>OTROS</v>
      </c>
      <c r="AQ1255" t="str">
        <f>+IFERROR(VLOOKUP(Tabla1[[#This Row],[EMPLEADO]],IS[[NÓMINA]:[INGENIERO]],2,0),"OTROS")</f>
        <v>OTROS</v>
      </c>
    </row>
    <row r="1256" spans="1:43" x14ac:dyDescent="0.25">
      <c r="A1256" t="s">
        <v>4444</v>
      </c>
      <c r="B1256">
        <v>1</v>
      </c>
      <c r="C1256" t="s">
        <v>7201</v>
      </c>
      <c r="D1256" t="s">
        <v>38</v>
      </c>
      <c r="E1256" t="s">
        <v>3400</v>
      </c>
      <c r="F1256" t="s">
        <v>7202</v>
      </c>
      <c r="G1256" s="17" t="s">
        <v>6852</v>
      </c>
      <c r="H1256" t="s">
        <v>409</v>
      </c>
      <c r="I1256" t="s">
        <v>43</v>
      </c>
      <c r="J1256" t="s">
        <v>8</v>
      </c>
      <c r="K1256" t="s">
        <v>1889</v>
      </c>
      <c r="L1256" t="s">
        <v>6853</v>
      </c>
      <c r="M1256" t="s">
        <v>411</v>
      </c>
      <c r="N1256">
        <v>0</v>
      </c>
      <c r="O1256" t="s">
        <v>47</v>
      </c>
      <c r="P1256">
        <v>5</v>
      </c>
      <c r="Q1256" t="s">
        <v>207</v>
      </c>
      <c r="R1256" t="s">
        <v>74</v>
      </c>
      <c r="S1256" t="s">
        <v>50</v>
      </c>
      <c r="T1256" t="s">
        <v>51</v>
      </c>
      <c r="U1256" t="s">
        <v>486</v>
      </c>
      <c r="V1256">
        <v>0</v>
      </c>
      <c r="W1256" s="1">
        <v>0</v>
      </c>
      <c r="X1256">
        <v>1</v>
      </c>
      <c r="Y1256">
        <v>2.5</v>
      </c>
      <c r="Z1256">
        <v>5</v>
      </c>
      <c r="AA1256">
        <v>0.5</v>
      </c>
      <c r="AB1256" s="2">
        <v>0</v>
      </c>
      <c r="AC1256" s="1">
        <v>0</v>
      </c>
      <c r="AD1256" s="7">
        <v>43523</v>
      </c>
      <c r="AE1256" s="7">
        <v>43523</v>
      </c>
      <c r="AF1256">
        <v>0</v>
      </c>
      <c r="AG1256" t="s">
        <v>53</v>
      </c>
      <c r="AH1256" s="2">
        <v>0</v>
      </c>
      <c r="AI1256" s="1">
        <v>0</v>
      </c>
      <c r="AJ1256" s="1">
        <v>0</v>
      </c>
      <c r="AK1256" s="6" t="str">
        <f>+IF(Tabla1[[#This Row],[REQUEST_TY]]="SR MANTENIMIENTO CORRECTIVO", "EMERGENCIA", "OTROS")</f>
        <v>EMERGENCIA</v>
      </c>
      <c r="AL1256" s="6" t="str">
        <f>+_xlfn.IFS(Tabla1[[#This Row],[Veces obj]]&lt;=1,"0-1",Tabla1[[#This Row],[Veces obj]]&lt;=2,"1-2",Tabla1[[#This Row],[Veces obj]]&lt;=3,"2-3",TRUE,"&gt;3")</f>
        <v>0-1</v>
      </c>
      <c r="AM1256" s="6" t="str">
        <f>+_xlfn.IFS(MONTH(Tabla1[[#This Row],[MES]])&lt;=3,"Q1",MONTH(Tabla1[[#This Row],[MES]])&lt;=6,"Q2",MONTH(Tabla1[[#This Row],[MES]])&lt;=9,"Q3",TRUE,"Q4")</f>
        <v>Q1</v>
      </c>
      <c r="AN1256" t="str">
        <f>+IFERROR(VLOOKUP(Tabla1[[#This Row],[CUENTA]],CTAS[],2,0),"OTROS")</f>
        <v>OTROS</v>
      </c>
      <c r="AP1256" t="str">
        <f>+IFERROR(VLOOKUP(Tabla1[[#This Row],[EMPLEADO]],IS[],3,0),"OTROS")</f>
        <v>OTROS</v>
      </c>
      <c r="AQ1256" t="str">
        <f>+IFERROR(VLOOKUP(Tabla1[[#This Row],[EMPLEADO]],IS[[NÓMINA]:[INGENIERO]],2,0),"OTROS")</f>
        <v>OTROS</v>
      </c>
    </row>
    <row r="1257" spans="1:43" x14ac:dyDescent="0.25">
      <c r="A1257" t="s">
        <v>4444</v>
      </c>
      <c r="B1257">
        <v>1</v>
      </c>
      <c r="C1257" t="s">
        <v>6562</v>
      </c>
      <c r="D1257" t="s">
        <v>38</v>
      </c>
      <c r="E1257" t="s">
        <v>373</v>
      </c>
      <c r="F1257" t="s">
        <v>6563</v>
      </c>
      <c r="G1257" s="17" t="s">
        <v>6564</v>
      </c>
      <c r="H1257" t="s">
        <v>163</v>
      </c>
      <c r="I1257" t="s">
        <v>43</v>
      </c>
      <c r="J1257" t="s">
        <v>8</v>
      </c>
      <c r="K1257" t="s">
        <v>151</v>
      </c>
      <c r="L1257" t="s">
        <v>164</v>
      </c>
      <c r="M1257" t="s">
        <v>165</v>
      </c>
      <c r="N1257">
        <v>0</v>
      </c>
      <c r="O1257" t="s">
        <v>47</v>
      </c>
      <c r="P1257">
        <v>77</v>
      </c>
      <c r="Q1257" t="s">
        <v>48</v>
      </c>
      <c r="R1257" t="s">
        <v>153</v>
      </c>
      <c r="S1257" t="s">
        <v>50</v>
      </c>
      <c r="T1257" t="s">
        <v>51</v>
      </c>
      <c r="U1257" t="s">
        <v>52</v>
      </c>
      <c r="V1257">
        <v>1.05</v>
      </c>
      <c r="W1257" s="1">
        <v>750.75000000000011</v>
      </c>
      <c r="X1257">
        <v>1</v>
      </c>
      <c r="Y1257">
        <v>0.67</v>
      </c>
      <c r="Z1257">
        <v>5</v>
      </c>
      <c r="AA1257">
        <v>0.13400000000000001</v>
      </c>
      <c r="AB1257" s="2">
        <v>0</v>
      </c>
      <c r="AC1257" s="1">
        <v>0</v>
      </c>
      <c r="AD1257" s="7">
        <v>43515</v>
      </c>
      <c r="AE1257" s="7">
        <v>43515</v>
      </c>
      <c r="AF1257">
        <v>0</v>
      </c>
      <c r="AG1257" t="s">
        <v>53</v>
      </c>
      <c r="AH1257" s="2">
        <v>0</v>
      </c>
      <c r="AI1257" s="1">
        <v>0</v>
      </c>
      <c r="AJ1257" s="1">
        <v>0</v>
      </c>
      <c r="AK1257" s="6" t="str">
        <f>+IF(Tabla1[[#This Row],[REQUEST_TY]]="SR MANTENIMIENTO CORRECTIVO", "EMERGENCIA", "OTROS")</f>
        <v>EMERGENCIA</v>
      </c>
      <c r="AL1257" s="6" t="str">
        <f>+_xlfn.IFS(Tabla1[[#This Row],[Veces obj]]&lt;=1,"0-1",Tabla1[[#This Row],[Veces obj]]&lt;=2,"1-2",Tabla1[[#This Row],[Veces obj]]&lt;=3,"2-3",TRUE,"&gt;3")</f>
        <v>0-1</v>
      </c>
      <c r="AM1257" s="6" t="str">
        <f>+_xlfn.IFS(MONTH(Tabla1[[#This Row],[MES]])&lt;=3,"Q1",MONTH(Tabla1[[#This Row],[MES]])&lt;=6,"Q2",MONTH(Tabla1[[#This Row],[MES]])&lt;=9,"Q3",TRUE,"Q4")</f>
        <v>Q1</v>
      </c>
      <c r="AN1257" t="str">
        <f>+IFERROR(VLOOKUP(Tabla1[[#This Row],[CUENTA]],CTAS[],2,0),"OTROS")</f>
        <v>HONEYWELL</v>
      </c>
      <c r="AO1257">
        <v>1</v>
      </c>
      <c r="AP1257" t="str">
        <f>+IFERROR(VLOOKUP(Tabla1[[#This Row],[EMPLEADO]],IS[],3,0),"OTROS")</f>
        <v>CHIHUAHUA</v>
      </c>
      <c r="AQ1257" t="str">
        <f>+IFERROR(VLOOKUP(Tabla1[[#This Row],[EMPLEADO]],IS[[NÓMINA]:[INGENIERO]],2,0),"OTROS")</f>
        <v>LUIS EDUARDO MUÑOZ</v>
      </c>
    </row>
    <row r="1258" spans="1:43" x14ac:dyDescent="0.25">
      <c r="A1258" t="s">
        <v>4444</v>
      </c>
      <c r="B1258">
        <v>1</v>
      </c>
      <c r="C1258" t="s">
        <v>6247</v>
      </c>
      <c r="D1258" t="s">
        <v>38</v>
      </c>
      <c r="E1258" t="s">
        <v>76</v>
      </c>
      <c r="F1258" t="s">
        <v>6248</v>
      </c>
      <c r="G1258" s="17" t="s">
        <v>6249</v>
      </c>
      <c r="H1258" t="s">
        <v>163</v>
      </c>
      <c r="I1258" t="s">
        <v>43</v>
      </c>
      <c r="J1258" t="s">
        <v>8</v>
      </c>
      <c r="K1258" t="s">
        <v>59</v>
      </c>
      <c r="L1258" t="s">
        <v>5067</v>
      </c>
      <c r="M1258" t="s">
        <v>119</v>
      </c>
      <c r="N1258">
        <v>0</v>
      </c>
      <c r="O1258" t="s">
        <v>47</v>
      </c>
      <c r="P1258">
        <v>118</v>
      </c>
      <c r="Q1258" t="s">
        <v>48</v>
      </c>
      <c r="R1258" t="s">
        <v>63</v>
      </c>
      <c r="S1258" t="s">
        <v>64</v>
      </c>
      <c r="T1258" t="s">
        <v>51</v>
      </c>
      <c r="U1258" t="s">
        <v>96</v>
      </c>
      <c r="V1258">
        <v>1.1000000000000001</v>
      </c>
      <c r="W1258" s="1">
        <v>1501.5000000000002</v>
      </c>
      <c r="X1258">
        <v>1</v>
      </c>
      <c r="Y1258">
        <v>0.96</v>
      </c>
      <c r="Z1258">
        <v>5</v>
      </c>
      <c r="AA1258">
        <v>0.192</v>
      </c>
      <c r="AB1258" s="2">
        <v>0</v>
      </c>
      <c r="AC1258" s="1">
        <v>0</v>
      </c>
      <c r="AD1258" s="7">
        <v>43511</v>
      </c>
      <c r="AE1258" s="7">
        <v>43511</v>
      </c>
      <c r="AF1258">
        <v>0</v>
      </c>
      <c r="AG1258" t="s">
        <v>53</v>
      </c>
      <c r="AH1258" s="2">
        <v>0</v>
      </c>
      <c r="AI1258" s="1">
        <v>0</v>
      </c>
      <c r="AJ1258" s="1">
        <v>0</v>
      </c>
      <c r="AK1258" s="6" t="str">
        <f>+IF(Tabla1[[#This Row],[REQUEST_TY]]="SR MANTENIMIENTO CORRECTIVO", "EMERGENCIA", "OTROS")</f>
        <v>EMERGENCIA</v>
      </c>
      <c r="AL1258" s="6" t="str">
        <f>+_xlfn.IFS(Tabla1[[#This Row],[Veces obj]]&lt;=1,"0-1",Tabla1[[#This Row],[Veces obj]]&lt;=2,"1-2",Tabla1[[#This Row],[Veces obj]]&lt;=3,"2-3",TRUE,"&gt;3")</f>
        <v>0-1</v>
      </c>
      <c r="AM1258" s="6" t="str">
        <f>+_xlfn.IFS(MONTH(Tabla1[[#This Row],[MES]])&lt;=3,"Q1",MONTH(Tabla1[[#This Row],[MES]])&lt;=6,"Q2",MONTH(Tabla1[[#This Row],[MES]])&lt;=9,"Q3",TRUE,"Q4")</f>
        <v>Q1</v>
      </c>
      <c r="AN1258" t="str">
        <f>+IFERROR(VLOOKUP(Tabla1[[#This Row],[CUENTA]],CTAS[],2,0),"OTROS")</f>
        <v>OTROS</v>
      </c>
      <c r="AO1258">
        <v>1</v>
      </c>
      <c r="AP1258" t="str">
        <f>+IFERROR(VLOOKUP(Tabla1[[#This Row],[EMPLEADO]],IS[],3,0),"OTROS")</f>
        <v>CHIHUAHUA</v>
      </c>
      <c r="AQ1258" t="str">
        <f>+IFERROR(VLOOKUP(Tabla1[[#This Row],[EMPLEADO]],IS[[NÓMINA]:[INGENIERO]],2,0),"OTROS")</f>
        <v>LUIS EDUARDO MUÑOZ</v>
      </c>
    </row>
    <row r="1259" spans="1:43" x14ac:dyDescent="0.25">
      <c r="A1259" t="s">
        <v>4444</v>
      </c>
      <c r="B1259">
        <v>1</v>
      </c>
      <c r="C1259" t="s">
        <v>7297</v>
      </c>
      <c r="D1259" t="s">
        <v>38</v>
      </c>
      <c r="E1259" t="s">
        <v>373</v>
      </c>
      <c r="F1259" t="s">
        <v>7298</v>
      </c>
      <c r="G1259" s="17" t="s">
        <v>7299</v>
      </c>
      <c r="H1259" t="s">
        <v>691</v>
      </c>
      <c r="I1259" t="s">
        <v>43</v>
      </c>
      <c r="J1259" t="s">
        <v>8</v>
      </c>
      <c r="K1259" t="s">
        <v>102</v>
      </c>
      <c r="L1259" t="s">
        <v>1363</v>
      </c>
      <c r="M1259" t="s">
        <v>215</v>
      </c>
      <c r="N1259">
        <v>0</v>
      </c>
      <c r="O1259" t="s">
        <v>47</v>
      </c>
      <c r="P1259">
        <v>167</v>
      </c>
      <c r="Q1259" t="s">
        <v>48</v>
      </c>
      <c r="R1259" t="s">
        <v>153</v>
      </c>
      <c r="S1259" t="s">
        <v>50</v>
      </c>
      <c r="T1259" t="s">
        <v>51</v>
      </c>
      <c r="U1259" t="s">
        <v>52</v>
      </c>
      <c r="V1259">
        <v>1.05</v>
      </c>
      <c r="W1259" s="1">
        <v>750.75000000000011</v>
      </c>
      <c r="X1259">
        <v>1</v>
      </c>
      <c r="Y1259">
        <v>2.52</v>
      </c>
      <c r="Z1259">
        <v>5</v>
      </c>
      <c r="AA1259">
        <v>0.504</v>
      </c>
      <c r="AB1259" s="2">
        <v>0</v>
      </c>
      <c r="AC1259" s="1">
        <v>0</v>
      </c>
      <c r="AD1259" s="7">
        <v>43524</v>
      </c>
      <c r="AE1259" s="7">
        <v>43524</v>
      </c>
      <c r="AF1259">
        <v>0</v>
      </c>
      <c r="AG1259" t="s">
        <v>53</v>
      </c>
      <c r="AH1259" s="2">
        <v>0</v>
      </c>
      <c r="AI1259" s="1">
        <v>0</v>
      </c>
      <c r="AJ1259" s="1">
        <v>0</v>
      </c>
      <c r="AK1259" s="6" t="str">
        <f>+IF(Tabla1[[#This Row],[REQUEST_TY]]="SR MANTENIMIENTO CORRECTIVO", "EMERGENCIA", "OTROS")</f>
        <v>EMERGENCIA</v>
      </c>
      <c r="AL1259" s="6" t="str">
        <f>+_xlfn.IFS(Tabla1[[#This Row],[Veces obj]]&lt;=1,"0-1",Tabla1[[#This Row],[Veces obj]]&lt;=2,"1-2",Tabla1[[#This Row],[Veces obj]]&lt;=3,"2-3",TRUE,"&gt;3")</f>
        <v>0-1</v>
      </c>
      <c r="AM1259" s="6" t="str">
        <f>+_xlfn.IFS(MONTH(Tabla1[[#This Row],[MES]])&lt;=3,"Q1",MONTH(Tabla1[[#This Row],[MES]])&lt;=6,"Q2",MONTH(Tabla1[[#This Row],[MES]])&lt;=9,"Q3",TRUE,"Q4")</f>
        <v>Q1</v>
      </c>
      <c r="AN1259" t="str">
        <f>+IFERROR(VLOOKUP(Tabla1[[#This Row],[CUENTA]],CTAS[],2,0),"OTROS")</f>
        <v>OTROS</v>
      </c>
      <c r="AP1259" t="str">
        <f>+IFERROR(VLOOKUP(Tabla1[[#This Row],[EMPLEADO]],IS[],3,0),"OTROS")</f>
        <v>OTROS</v>
      </c>
      <c r="AQ1259" t="str">
        <f>+IFERROR(VLOOKUP(Tabla1[[#This Row],[EMPLEADO]],IS[[NÓMINA]:[INGENIERO]],2,0),"OTROS")</f>
        <v>OTROS</v>
      </c>
    </row>
    <row r="1260" spans="1:43" x14ac:dyDescent="0.25">
      <c r="A1260" t="s">
        <v>36</v>
      </c>
      <c r="B1260">
        <v>1</v>
      </c>
      <c r="C1260" t="s">
        <v>2547</v>
      </c>
      <c r="D1260" t="s">
        <v>38</v>
      </c>
      <c r="E1260" t="s">
        <v>725</v>
      </c>
      <c r="F1260" t="s">
        <v>2548</v>
      </c>
      <c r="G1260" s="17" t="s">
        <v>2100</v>
      </c>
      <c r="H1260" t="s">
        <v>79</v>
      </c>
      <c r="I1260" t="s">
        <v>43</v>
      </c>
      <c r="J1260" t="s">
        <v>8</v>
      </c>
      <c r="K1260" t="s">
        <v>102</v>
      </c>
      <c r="L1260" t="s">
        <v>1471</v>
      </c>
      <c r="M1260" t="s">
        <v>1150</v>
      </c>
      <c r="N1260">
        <v>0</v>
      </c>
      <c r="O1260" t="s">
        <v>47</v>
      </c>
      <c r="P1260">
        <v>55</v>
      </c>
      <c r="Q1260" t="s">
        <v>82</v>
      </c>
      <c r="R1260" t="s">
        <v>223</v>
      </c>
      <c r="S1260" t="s">
        <v>139</v>
      </c>
      <c r="T1260" t="s">
        <v>51</v>
      </c>
      <c r="U1260" t="s">
        <v>140</v>
      </c>
      <c r="V1260">
        <v>1.1000000000000001</v>
      </c>
      <c r="W1260" s="1">
        <v>1730.3000000000004</v>
      </c>
      <c r="X1260">
        <v>1</v>
      </c>
      <c r="Y1260">
        <v>2.02</v>
      </c>
      <c r="Z1260">
        <v>4</v>
      </c>
      <c r="AA1260">
        <v>0.505</v>
      </c>
      <c r="AB1260" s="2">
        <v>0</v>
      </c>
      <c r="AC1260" s="1">
        <v>0</v>
      </c>
      <c r="AD1260" s="7">
        <v>43474</v>
      </c>
      <c r="AE1260" s="7">
        <v>43474</v>
      </c>
      <c r="AF1260">
        <v>0</v>
      </c>
      <c r="AG1260" t="s">
        <v>53</v>
      </c>
      <c r="AH1260" s="2">
        <v>0</v>
      </c>
      <c r="AI1260" s="1">
        <v>0</v>
      </c>
      <c r="AJ1260" s="1">
        <v>0</v>
      </c>
      <c r="AK1260" s="6" t="str">
        <f>+IF(Tabla1[[#This Row],[REQUEST_TY]]="SR MANTENIMIENTO CORRECTIVO", "EMERGENCIA", "OTROS")</f>
        <v>EMERGENCIA</v>
      </c>
      <c r="AL1260" s="6" t="str">
        <f>+_xlfn.IFS(Tabla1[[#This Row],[Veces obj]]&lt;=1,"0-1",Tabla1[[#This Row],[Veces obj]]&lt;=2,"1-2",Tabla1[[#This Row],[Veces obj]]&lt;=3,"2-3",TRUE,"&gt;3")</f>
        <v>0-1</v>
      </c>
      <c r="AM1260" s="6" t="str">
        <f>+_xlfn.IFS(MONTH(Tabla1[[#This Row],[MES]])&lt;=3,"Q1",MONTH(Tabla1[[#This Row],[MES]])&lt;=6,"Q2",MONTH(Tabla1[[#This Row],[MES]])&lt;=9,"Q3",TRUE,"Q4")</f>
        <v>Q1</v>
      </c>
      <c r="AN1260" t="str">
        <f>+IFERROR(VLOOKUP(Tabla1[[#This Row],[CUENTA]],CTAS[],2,0),"OTROS")</f>
        <v>OTROS</v>
      </c>
      <c r="AP1260" t="str">
        <f>+IFERROR(VLOOKUP(Tabla1[[#This Row],[EMPLEADO]],IS[],3,0),"OTROS")</f>
        <v>OTROS</v>
      </c>
      <c r="AQ1260" t="str">
        <f>+IFERROR(VLOOKUP(Tabla1[[#This Row],[EMPLEADO]],IS[[NÓMINA]:[INGENIERO]],2,0),"OTROS")</f>
        <v>OTROS</v>
      </c>
    </row>
    <row r="1261" spans="1:43" x14ac:dyDescent="0.25">
      <c r="A1261" t="s">
        <v>4444</v>
      </c>
      <c r="B1261">
        <v>1</v>
      </c>
      <c r="C1261" t="s">
        <v>5418</v>
      </c>
      <c r="D1261" t="s">
        <v>38</v>
      </c>
      <c r="E1261" t="s">
        <v>725</v>
      </c>
      <c r="F1261" t="s">
        <v>5419</v>
      </c>
      <c r="G1261" s="17" t="s">
        <v>1675</v>
      </c>
      <c r="H1261" t="s">
        <v>868</v>
      </c>
      <c r="I1261" t="s">
        <v>43</v>
      </c>
      <c r="J1261" t="s">
        <v>8</v>
      </c>
      <c r="K1261" t="s">
        <v>59</v>
      </c>
      <c r="L1261" t="s">
        <v>1676</v>
      </c>
      <c r="M1261" t="s">
        <v>1410</v>
      </c>
      <c r="N1261">
        <v>1</v>
      </c>
      <c r="O1261" t="s">
        <v>47</v>
      </c>
      <c r="P1261">
        <v>9</v>
      </c>
      <c r="Q1261" t="s">
        <v>194</v>
      </c>
      <c r="R1261" t="s">
        <v>223</v>
      </c>
      <c r="S1261" t="s">
        <v>139</v>
      </c>
      <c r="T1261" t="s">
        <v>51</v>
      </c>
      <c r="U1261" t="s">
        <v>224</v>
      </c>
      <c r="V1261">
        <v>0.8</v>
      </c>
      <c r="W1261" s="1">
        <v>0</v>
      </c>
      <c r="X1261">
        <v>1</v>
      </c>
      <c r="Y1261">
        <v>2.02</v>
      </c>
      <c r="Z1261">
        <v>4</v>
      </c>
      <c r="AA1261">
        <v>0.505</v>
      </c>
      <c r="AB1261" s="2">
        <v>0</v>
      </c>
      <c r="AC1261" s="1">
        <v>0</v>
      </c>
      <c r="AD1261" s="7">
        <v>43504</v>
      </c>
      <c r="AE1261" s="7">
        <v>43504</v>
      </c>
      <c r="AF1261">
        <v>0</v>
      </c>
      <c r="AG1261" t="s">
        <v>53</v>
      </c>
      <c r="AH1261" s="2">
        <v>0</v>
      </c>
      <c r="AI1261" s="1">
        <v>0</v>
      </c>
      <c r="AJ1261" s="1">
        <v>0</v>
      </c>
      <c r="AK1261" s="6" t="str">
        <f>+IF(Tabla1[[#This Row],[REQUEST_TY]]="SR MANTENIMIENTO CORRECTIVO", "EMERGENCIA", "OTROS")</f>
        <v>EMERGENCIA</v>
      </c>
      <c r="AL1261" s="6" t="str">
        <f>+_xlfn.IFS(Tabla1[[#This Row],[Veces obj]]&lt;=1,"0-1",Tabla1[[#This Row],[Veces obj]]&lt;=2,"1-2",Tabla1[[#This Row],[Veces obj]]&lt;=3,"2-3",TRUE,"&gt;3")</f>
        <v>0-1</v>
      </c>
      <c r="AM1261" s="6" t="str">
        <f>+_xlfn.IFS(MONTH(Tabla1[[#This Row],[MES]])&lt;=3,"Q1",MONTH(Tabla1[[#This Row],[MES]])&lt;=6,"Q2",MONTH(Tabla1[[#This Row],[MES]])&lt;=9,"Q3",TRUE,"Q4")</f>
        <v>Q1</v>
      </c>
      <c r="AN1261" t="str">
        <f>+IFERROR(VLOOKUP(Tabla1[[#This Row],[CUENTA]],CTAS[],2,0),"OTROS")</f>
        <v>OTROS</v>
      </c>
      <c r="AP1261" t="str">
        <f>+IFERROR(VLOOKUP(Tabla1[[#This Row],[EMPLEADO]],IS[],3,0),"OTROS")</f>
        <v>OTROS</v>
      </c>
      <c r="AQ1261" t="str">
        <f>+IFERROR(VLOOKUP(Tabla1[[#This Row],[EMPLEADO]],IS[[NÓMINA]:[INGENIERO]],2,0),"OTROS")</f>
        <v>OTROS</v>
      </c>
    </row>
    <row r="1262" spans="1:43" x14ac:dyDescent="0.25">
      <c r="A1262" t="s">
        <v>4444</v>
      </c>
      <c r="B1262">
        <v>1</v>
      </c>
      <c r="C1262" t="s">
        <v>6970</v>
      </c>
      <c r="D1262" t="s">
        <v>38</v>
      </c>
      <c r="E1262" t="s">
        <v>535</v>
      </c>
      <c r="F1262" t="s">
        <v>6971</v>
      </c>
      <c r="G1262" s="17" t="s">
        <v>6972</v>
      </c>
      <c r="H1262" t="s">
        <v>163</v>
      </c>
      <c r="I1262" t="s">
        <v>43</v>
      </c>
      <c r="J1262" t="s">
        <v>8</v>
      </c>
      <c r="K1262" t="s">
        <v>1059</v>
      </c>
      <c r="L1262" t="s">
        <v>6973</v>
      </c>
      <c r="M1262" t="s">
        <v>165</v>
      </c>
      <c r="N1262">
        <v>0</v>
      </c>
      <c r="O1262" t="s">
        <v>47</v>
      </c>
      <c r="P1262">
        <v>107</v>
      </c>
      <c r="Q1262" t="s">
        <v>48</v>
      </c>
      <c r="R1262" t="s">
        <v>49</v>
      </c>
      <c r="S1262" t="s">
        <v>50</v>
      </c>
      <c r="T1262" t="s">
        <v>51</v>
      </c>
      <c r="U1262" t="s">
        <v>52</v>
      </c>
      <c r="V1262">
        <v>1.05</v>
      </c>
      <c r="W1262" s="1">
        <v>750.75000000000011</v>
      </c>
      <c r="X1262">
        <v>1</v>
      </c>
      <c r="Y1262">
        <v>1.05</v>
      </c>
      <c r="Z1262">
        <v>5</v>
      </c>
      <c r="AA1262">
        <v>0.21000000000000002</v>
      </c>
      <c r="AB1262" s="2">
        <v>0</v>
      </c>
      <c r="AC1262" s="1">
        <v>0</v>
      </c>
      <c r="AD1262" s="7">
        <v>43521</v>
      </c>
      <c r="AE1262" s="7">
        <v>43521</v>
      </c>
      <c r="AF1262">
        <v>0</v>
      </c>
      <c r="AG1262" t="s">
        <v>53</v>
      </c>
      <c r="AH1262" s="2">
        <v>0</v>
      </c>
      <c r="AI1262" s="1">
        <v>0</v>
      </c>
      <c r="AJ1262" s="1">
        <v>0</v>
      </c>
      <c r="AK1262" s="6" t="str">
        <f>+IF(Tabla1[[#This Row],[REQUEST_TY]]="SR MANTENIMIENTO CORRECTIVO", "EMERGENCIA", "OTROS")</f>
        <v>EMERGENCIA</v>
      </c>
      <c r="AL1262" s="6" t="str">
        <f>+_xlfn.IFS(Tabla1[[#This Row],[Veces obj]]&lt;=1,"0-1",Tabla1[[#This Row],[Veces obj]]&lt;=2,"1-2",Tabla1[[#This Row],[Veces obj]]&lt;=3,"2-3",TRUE,"&gt;3")</f>
        <v>0-1</v>
      </c>
      <c r="AM1262" s="6" t="str">
        <f>+_xlfn.IFS(MONTH(Tabla1[[#This Row],[MES]])&lt;=3,"Q1",MONTH(Tabla1[[#This Row],[MES]])&lt;=6,"Q2",MONTH(Tabla1[[#This Row],[MES]])&lt;=9,"Q3",TRUE,"Q4")</f>
        <v>Q1</v>
      </c>
      <c r="AN1262" t="str">
        <f>+IFERROR(VLOOKUP(Tabla1[[#This Row],[CUENTA]],CTAS[],2,0),"OTROS")</f>
        <v>OTROS</v>
      </c>
      <c r="AO1262">
        <v>1</v>
      </c>
      <c r="AP1262" t="str">
        <f>+IFERROR(VLOOKUP(Tabla1[[#This Row],[EMPLEADO]],IS[],3,0),"OTROS")</f>
        <v>CHIHUAHUA</v>
      </c>
      <c r="AQ1262" t="str">
        <f>+IFERROR(VLOOKUP(Tabla1[[#This Row],[EMPLEADO]],IS[[NÓMINA]:[INGENIERO]],2,0),"OTROS")</f>
        <v>LUIS EDUARDO MUÑOZ</v>
      </c>
    </row>
    <row r="1263" spans="1:43" x14ac:dyDescent="0.25">
      <c r="A1263" t="s">
        <v>36</v>
      </c>
      <c r="B1263">
        <v>1</v>
      </c>
      <c r="C1263" t="s">
        <v>2551</v>
      </c>
      <c r="D1263" t="s">
        <v>38</v>
      </c>
      <c r="E1263" t="s">
        <v>373</v>
      </c>
      <c r="F1263" t="s">
        <v>2552</v>
      </c>
      <c r="G1263" s="17" t="s">
        <v>2553</v>
      </c>
      <c r="H1263" t="s">
        <v>271</v>
      </c>
      <c r="I1263" t="s">
        <v>43</v>
      </c>
      <c r="J1263" t="s">
        <v>8</v>
      </c>
      <c r="K1263" t="s">
        <v>102</v>
      </c>
      <c r="L1263" t="s">
        <v>1027</v>
      </c>
      <c r="M1263" t="s">
        <v>1028</v>
      </c>
      <c r="N1263">
        <v>0</v>
      </c>
      <c r="O1263" t="s">
        <v>105</v>
      </c>
      <c r="P1263">
        <v>28</v>
      </c>
      <c r="Q1263" t="s">
        <v>62</v>
      </c>
      <c r="R1263" t="s">
        <v>153</v>
      </c>
      <c r="S1263" t="s">
        <v>50</v>
      </c>
      <c r="T1263" t="s">
        <v>51</v>
      </c>
      <c r="U1263" t="s">
        <v>154</v>
      </c>
      <c r="V1263">
        <v>0.6</v>
      </c>
      <c r="W1263" s="1">
        <v>280.8</v>
      </c>
      <c r="X1263">
        <v>1</v>
      </c>
      <c r="Y1263">
        <v>2.5299999999999998</v>
      </c>
      <c r="Z1263">
        <v>5</v>
      </c>
      <c r="AA1263">
        <v>0.50600000000000001</v>
      </c>
      <c r="AB1263" s="2">
        <v>0</v>
      </c>
      <c r="AC1263" s="1">
        <v>0</v>
      </c>
      <c r="AD1263" s="7">
        <v>43474</v>
      </c>
      <c r="AE1263" s="7">
        <v>43475</v>
      </c>
      <c r="AF1263">
        <v>1</v>
      </c>
      <c r="AG1263" t="s">
        <v>53</v>
      </c>
      <c r="AH1263" s="2">
        <v>0</v>
      </c>
      <c r="AI1263" s="1">
        <v>0</v>
      </c>
      <c r="AJ1263" s="1">
        <v>0</v>
      </c>
      <c r="AK1263" s="6" t="str">
        <f>+IF(Tabla1[[#This Row],[REQUEST_TY]]="SR MANTENIMIENTO CORRECTIVO", "EMERGENCIA", "OTROS")</f>
        <v>EMERGENCIA</v>
      </c>
      <c r="AL1263" s="6" t="str">
        <f>+_xlfn.IFS(Tabla1[[#This Row],[Veces obj]]&lt;=1,"0-1",Tabla1[[#This Row],[Veces obj]]&lt;=2,"1-2",Tabla1[[#This Row],[Veces obj]]&lt;=3,"2-3",TRUE,"&gt;3")</f>
        <v>0-1</v>
      </c>
      <c r="AM1263" s="6" t="str">
        <f>+_xlfn.IFS(MONTH(Tabla1[[#This Row],[MES]])&lt;=3,"Q1",MONTH(Tabla1[[#This Row],[MES]])&lt;=6,"Q2",MONTH(Tabla1[[#This Row],[MES]])&lt;=9,"Q3",TRUE,"Q4")</f>
        <v>Q1</v>
      </c>
      <c r="AN1263" t="str">
        <f>+IFERROR(VLOOKUP(Tabla1[[#This Row],[CUENTA]],CTAS[],2,0),"OTROS")</f>
        <v>OTROS</v>
      </c>
      <c r="AP1263" t="str">
        <f>+IFERROR(VLOOKUP(Tabla1[[#This Row],[EMPLEADO]],IS[],3,0),"OTROS")</f>
        <v>OTROS</v>
      </c>
      <c r="AQ1263" t="str">
        <f>+IFERROR(VLOOKUP(Tabla1[[#This Row],[EMPLEADO]],IS[[NÓMINA]:[INGENIERO]],2,0),"OTROS")</f>
        <v>OTROS</v>
      </c>
    </row>
    <row r="1264" spans="1:43" x14ac:dyDescent="0.25">
      <c r="A1264" t="s">
        <v>36</v>
      </c>
      <c r="B1264">
        <v>1</v>
      </c>
      <c r="C1264" t="s">
        <v>1483</v>
      </c>
      <c r="D1264" t="s">
        <v>38</v>
      </c>
      <c r="E1264" t="s">
        <v>147</v>
      </c>
      <c r="F1264" t="s">
        <v>1484</v>
      </c>
      <c r="G1264" s="17" t="s">
        <v>1485</v>
      </c>
      <c r="H1264" t="s">
        <v>163</v>
      </c>
      <c r="I1264" t="s">
        <v>43</v>
      </c>
      <c r="J1264" t="s">
        <v>8</v>
      </c>
      <c r="K1264" t="s">
        <v>151</v>
      </c>
      <c r="L1264" t="s">
        <v>229</v>
      </c>
      <c r="M1264" t="s">
        <v>165</v>
      </c>
      <c r="N1264">
        <v>0</v>
      </c>
      <c r="O1264" t="s">
        <v>47</v>
      </c>
      <c r="P1264">
        <v>320</v>
      </c>
      <c r="Q1264" t="s">
        <v>48</v>
      </c>
      <c r="R1264" t="s">
        <v>153</v>
      </c>
      <c r="S1264" t="s">
        <v>50</v>
      </c>
      <c r="T1264" t="s">
        <v>51</v>
      </c>
      <c r="U1264" t="s">
        <v>52</v>
      </c>
      <c r="V1264">
        <v>1.05</v>
      </c>
      <c r="W1264" s="1">
        <v>750.75000000000011</v>
      </c>
      <c r="X1264">
        <v>1</v>
      </c>
      <c r="Y1264">
        <v>1.17</v>
      </c>
      <c r="Z1264">
        <v>5</v>
      </c>
      <c r="AA1264">
        <v>0.23399999999999999</v>
      </c>
      <c r="AB1264" s="2">
        <v>0</v>
      </c>
      <c r="AC1264" s="1">
        <v>0</v>
      </c>
      <c r="AD1264" s="7">
        <v>43475</v>
      </c>
      <c r="AE1264" s="7">
        <v>43475</v>
      </c>
      <c r="AF1264">
        <v>0</v>
      </c>
      <c r="AG1264" t="s">
        <v>53</v>
      </c>
      <c r="AH1264" s="2">
        <v>0</v>
      </c>
      <c r="AI1264" s="1">
        <v>0</v>
      </c>
      <c r="AJ1264" s="1">
        <v>0</v>
      </c>
      <c r="AK1264" s="6" t="str">
        <f>+IF(Tabla1[[#This Row],[REQUEST_TY]]="SR MANTENIMIENTO CORRECTIVO", "EMERGENCIA", "OTROS")</f>
        <v>EMERGENCIA</v>
      </c>
      <c r="AL1264" s="6" t="str">
        <f>+_xlfn.IFS(Tabla1[[#This Row],[Veces obj]]&lt;=1,"0-1",Tabla1[[#This Row],[Veces obj]]&lt;=2,"1-2",Tabla1[[#This Row],[Veces obj]]&lt;=3,"2-3",TRUE,"&gt;3")</f>
        <v>0-1</v>
      </c>
      <c r="AM1264" s="6" t="str">
        <f>+_xlfn.IFS(MONTH(Tabla1[[#This Row],[MES]])&lt;=3,"Q1",MONTH(Tabla1[[#This Row],[MES]])&lt;=6,"Q2",MONTH(Tabla1[[#This Row],[MES]])&lt;=9,"Q3",TRUE,"Q4")</f>
        <v>Q1</v>
      </c>
      <c r="AN1264" t="str">
        <f>+IFERROR(VLOOKUP(Tabla1[[#This Row],[CUENTA]],CTAS[],2,0),"OTROS")</f>
        <v>HONEYWELL</v>
      </c>
      <c r="AO1264">
        <v>1</v>
      </c>
      <c r="AP1264" t="str">
        <f>+IFERROR(VLOOKUP(Tabla1[[#This Row],[EMPLEADO]],IS[],3,0),"OTROS")</f>
        <v>CHIHUAHUA</v>
      </c>
      <c r="AQ1264" t="str">
        <f>+IFERROR(VLOOKUP(Tabla1[[#This Row],[EMPLEADO]],IS[[NÓMINA]:[INGENIERO]],2,0),"OTROS")</f>
        <v>LUIS EDUARDO MUÑOZ</v>
      </c>
    </row>
    <row r="1265" spans="1:43" x14ac:dyDescent="0.25">
      <c r="A1265" t="s">
        <v>36</v>
      </c>
      <c r="B1265">
        <v>1</v>
      </c>
      <c r="C1265" t="s">
        <v>1716</v>
      </c>
      <c r="D1265" t="s">
        <v>38</v>
      </c>
      <c r="E1265" t="s">
        <v>147</v>
      </c>
      <c r="F1265" t="s">
        <v>1717</v>
      </c>
      <c r="G1265" s="17" t="s">
        <v>1718</v>
      </c>
      <c r="H1265" t="s">
        <v>163</v>
      </c>
      <c r="I1265" t="s">
        <v>43</v>
      </c>
      <c r="J1265" t="s">
        <v>8</v>
      </c>
      <c r="K1265" t="s">
        <v>151</v>
      </c>
      <c r="L1265" t="s">
        <v>229</v>
      </c>
      <c r="M1265" t="s">
        <v>165</v>
      </c>
      <c r="N1265">
        <v>0</v>
      </c>
      <c r="O1265" t="s">
        <v>47</v>
      </c>
      <c r="P1265">
        <v>390</v>
      </c>
      <c r="Q1265" t="s">
        <v>48</v>
      </c>
      <c r="R1265" t="s">
        <v>153</v>
      </c>
      <c r="S1265" t="s">
        <v>50</v>
      </c>
      <c r="T1265" t="s">
        <v>51</v>
      </c>
      <c r="U1265" t="s">
        <v>52</v>
      </c>
      <c r="V1265">
        <v>1.05</v>
      </c>
      <c r="W1265" s="1">
        <v>750.75000000000011</v>
      </c>
      <c r="X1265">
        <v>1</v>
      </c>
      <c r="Y1265">
        <v>1.4</v>
      </c>
      <c r="Z1265">
        <v>5</v>
      </c>
      <c r="AA1265">
        <v>0.27999999999999997</v>
      </c>
      <c r="AB1265" s="2">
        <v>0</v>
      </c>
      <c r="AC1265" s="1">
        <v>0</v>
      </c>
      <c r="AD1265" s="7">
        <v>43472</v>
      </c>
      <c r="AE1265" s="7">
        <v>43472</v>
      </c>
      <c r="AF1265">
        <v>0</v>
      </c>
      <c r="AG1265" t="s">
        <v>53</v>
      </c>
      <c r="AH1265" s="2">
        <v>0</v>
      </c>
      <c r="AI1265" s="1">
        <v>0</v>
      </c>
      <c r="AJ1265" s="1">
        <v>0</v>
      </c>
      <c r="AK1265" s="6" t="str">
        <f>+IF(Tabla1[[#This Row],[REQUEST_TY]]="SR MANTENIMIENTO CORRECTIVO", "EMERGENCIA", "OTROS")</f>
        <v>EMERGENCIA</v>
      </c>
      <c r="AL1265" s="6" t="str">
        <f>+_xlfn.IFS(Tabla1[[#This Row],[Veces obj]]&lt;=1,"0-1",Tabla1[[#This Row],[Veces obj]]&lt;=2,"1-2",Tabla1[[#This Row],[Veces obj]]&lt;=3,"2-3",TRUE,"&gt;3")</f>
        <v>0-1</v>
      </c>
      <c r="AM1265" s="6" t="str">
        <f>+_xlfn.IFS(MONTH(Tabla1[[#This Row],[MES]])&lt;=3,"Q1",MONTH(Tabla1[[#This Row],[MES]])&lt;=6,"Q2",MONTH(Tabla1[[#This Row],[MES]])&lt;=9,"Q3",TRUE,"Q4")</f>
        <v>Q1</v>
      </c>
      <c r="AN1265" t="str">
        <f>+IFERROR(VLOOKUP(Tabla1[[#This Row],[CUENTA]],CTAS[],2,0),"OTROS")</f>
        <v>HONEYWELL</v>
      </c>
      <c r="AO1265">
        <v>1</v>
      </c>
      <c r="AP1265" t="str">
        <f>+IFERROR(VLOOKUP(Tabla1[[#This Row],[EMPLEADO]],IS[],3,0),"OTROS")</f>
        <v>CHIHUAHUA</v>
      </c>
      <c r="AQ1265" t="str">
        <f>+IFERROR(VLOOKUP(Tabla1[[#This Row],[EMPLEADO]],IS[[NÓMINA]:[INGENIERO]],2,0),"OTROS")</f>
        <v>LUIS EDUARDO MUÑOZ</v>
      </c>
    </row>
    <row r="1266" spans="1:43" x14ac:dyDescent="0.25">
      <c r="A1266" t="s">
        <v>4444</v>
      </c>
      <c r="B1266">
        <v>1</v>
      </c>
      <c r="C1266" t="s">
        <v>6424</v>
      </c>
      <c r="D1266" t="s">
        <v>38</v>
      </c>
      <c r="E1266" t="s">
        <v>2312</v>
      </c>
      <c r="F1266" t="s">
        <v>6425</v>
      </c>
      <c r="G1266" s="17" t="s">
        <v>5660</v>
      </c>
      <c r="H1266" t="s">
        <v>409</v>
      </c>
      <c r="I1266" t="s">
        <v>43</v>
      </c>
      <c r="J1266" t="s">
        <v>8</v>
      </c>
      <c r="K1266" t="s">
        <v>117</v>
      </c>
      <c r="L1266" t="s">
        <v>5428</v>
      </c>
      <c r="M1266" t="s">
        <v>2809</v>
      </c>
      <c r="N1266">
        <v>0</v>
      </c>
      <c r="O1266" t="s">
        <v>47</v>
      </c>
      <c r="P1266">
        <v>7</v>
      </c>
      <c r="Q1266" t="s">
        <v>194</v>
      </c>
      <c r="R1266" t="s">
        <v>49</v>
      </c>
      <c r="S1266" t="s">
        <v>50</v>
      </c>
      <c r="T1266" t="s">
        <v>51</v>
      </c>
      <c r="U1266" t="s">
        <v>444</v>
      </c>
      <c r="V1266">
        <v>0</v>
      </c>
      <c r="W1266" s="1">
        <v>0</v>
      </c>
      <c r="X1266">
        <v>1</v>
      </c>
      <c r="Y1266">
        <v>2.5299999999999998</v>
      </c>
      <c r="Z1266">
        <v>5</v>
      </c>
      <c r="AA1266">
        <v>0.50600000000000001</v>
      </c>
      <c r="AB1266" s="2">
        <v>0</v>
      </c>
      <c r="AC1266" s="1">
        <v>0</v>
      </c>
      <c r="AD1266" s="7">
        <v>43514</v>
      </c>
      <c r="AE1266" s="7">
        <v>43514</v>
      </c>
      <c r="AF1266">
        <v>0</v>
      </c>
      <c r="AG1266" t="s">
        <v>53</v>
      </c>
      <c r="AH1266" s="2">
        <v>0</v>
      </c>
      <c r="AI1266" s="1">
        <v>0</v>
      </c>
      <c r="AJ1266" s="1">
        <v>0</v>
      </c>
      <c r="AK1266" s="6" t="str">
        <f>+IF(Tabla1[[#This Row],[REQUEST_TY]]="SR MANTENIMIENTO CORRECTIVO", "EMERGENCIA", "OTROS")</f>
        <v>EMERGENCIA</v>
      </c>
      <c r="AL1266" s="6" t="str">
        <f>+_xlfn.IFS(Tabla1[[#This Row],[Veces obj]]&lt;=1,"0-1",Tabla1[[#This Row],[Veces obj]]&lt;=2,"1-2",Tabla1[[#This Row],[Veces obj]]&lt;=3,"2-3",TRUE,"&gt;3")</f>
        <v>0-1</v>
      </c>
      <c r="AM1266" s="6" t="str">
        <f>+_xlfn.IFS(MONTH(Tabla1[[#This Row],[MES]])&lt;=3,"Q1",MONTH(Tabla1[[#This Row],[MES]])&lt;=6,"Q2",MONTH(Tabla1[[#This Row],[MES]])&lt;=9,"Q3",TRUE,"Q4")</f>
        <v>Q1</v>
      </c>
      <c r="AN1266" t="str">
        <f>+IFERROR(VLOOKUP(Tabla1[[#This Row],[CUENTA]],CTAS[],2,0),"OTROS")</f>
        <v>OTROS</v>
      </c>
      <c r="AP1266" t="str">
        <f>+IFERROR(VLOOKUP(Tabla1[[#This Row],[EMPLEADO]],IS[],3,0),"OTROS")</f>
        <v>OTROS</v>
      </c>
      <c r="AQ1266" t="str">
        <f>+IFERROR(VLOOKUP(Tabla1[[#This Row],[EMPLEADO]],IS[[NÓMINA]:[INGENIERO]],2,0),"OTROS")</f>
        <v>OTROS</v>
      </c>
    </row>
    <row r="1267" spans="1:43" x14ac:dyDescent="0.25">
      <c r="A1267" t="s">
        <v>36</v>
      </c>
      <c r="B1267">
        <v>1</v>
      </c>
      <c r="C1267" t="s">
        <v>2557</v>
      </c>
      <c r="D1267" t="s">
        <v>38</v>
      </c>
      <c r="E1267" t="s">
        <v>725</v>
      </c>
      <c r="F1267" t="s">
        <v>2558</v>
      </c>
      <c r="G1267" s="17" t="s">
        <v>2559</v>
      </c>
      <c r="H1267" t="s">
        <v>453</v>
      </c>
      <c r="I1267" t="s">
        <v>43</v>
      </c>
      <c r="J1267" t="s">
        <v>8</v>
      </c>
      <c r="K1267" t="s">
        <v>102</v>
      </c>
      <c r="L1267" t="s">
        <v>1197</v>
      </c>
      <c r="M1267" t="s">
        <v>1198</v>
      </c>
      <c r="N1267">
        <v>0</v>
      </c>
      <c r="O1267" t="s">
        <v>47</v>
      </c>
      <c r="P1267">
        <v>280</v>
      </c>
      <c r="Q1267" t="s">
        <v>48</v>
      </c>
      <c r="R1267" t="s">
        <v>223</v>
      </c>
      <c r="S1267" t="s">
        <v>139</v>
      </c>
      <c r="T1267" t="s">
        <v>51</v>
      </c>
      <c r="U1267" t="s">
        <v>353</v>
      </c>
      <c r="V1267">
        <v>1.1499999999999999</v>
      </c>
      <c r="W1267" s="1">
        <v>1808.95</v>
      </c>
      <c r="X1267">
        <v>1</v>
      </c>
      <c r="Y1267">
        <v>2.0299999999999998</v>
      </c>
      <c r="Z1267">
        <v>4</v>
      </c>
      <c r="AA1267">
        <v>0.50749999999999995</v>
      </c>
      <c r="AB1267" s="2">
        <v>0</v>
      </c>
      <c r="AC1267" s="1">
        <v>0</v>
      </c>
      <c r="AD1267" s="7">
        <v>43475</v>
      </c>
      <c r="AE1267" s="7">
        <v>43475</v>
      </c>
      <c r="AF1267">
        <v>0</v>
      </c>
      <c r="AG1267" t="s">
        <v>53</v>
      </c>
      <c r="AH1267" s="2">
        <v>0</v>
      </c>
      <c r="AI1267" s="1">
        <v>0</v>
      </c>
      <c r="AJ1267" s="1">
        <v>0</v>
      </c>
      <c r="AK1267" s="6" t="str">
        <f>+IF(Tabla1[[#This Row],[REQUEST_TY]]="SR MANTENIMIENTO CORRECTIVO", "EMERGENCIA", "OTROS")</f>
        <v>EMERGENCIA</v>
      </c>
      <c r="AL1267" s="6" t="str">
        <f>+_xlfn.IFS(Tabla1[[#This Row],[Veces obj]]&lt;=1,"0-1",Tabla1[[#This Row],[Veces obj]]&lt;=2,"1-2",Tabla1[[#This Row],[Veces obj]]&lt;=3,"2-3",TRUE,"&gt;3")</f>
        <v>0-1</v>
      </c>
      <c r="AM1267" s="6" t="str">
        <f>+_xlfn.IFS(MONTH(Tabla1[[#This Row],[MES]])&lt;=3,"Q1",MONTH(Tabla1[[#This Row],[MES]])&lt;=6,"Q2",MONTH(Tabla1[[#This Row],[MES]])&lt;=9,"Q3",TRUE,"Q4")</f>
        <v>Q1</v>
      </c>
      <c r="AN1267" t="str">
        <f>+IFERROR(VLOOKUP(Tabla1[[#This Row],[CUENTA]],CTAS[],2,0),"OTROS")</f>
        <v>OTROS</v>
      </c>
      <c r="AP1267" t="str">
        <f>+IFERROR(VLOOKUP(Tabla1[[#This Row],[EMPLEADO]],IS[],3,0),"OTROS")</f>
        <v>OTROS</v>
      </c>
      <c r="AQ1267" t="str">
        <f>+IFERROR(VLOOKUP(Tabla1[[#This Row],[EMPLEADO]],IS[[NÓMINA]:[INGENIERO]],2,0),"OTROS")</f>
        <v>OTROS</v>
      </c>
    </row>
    <row r="1268" spans="1:43" x14ac:dyDescent="0.25">
      <c r="A1268" t="s">
        <v>4444</v>
      </c>
      <c r="B1268">
        <v>1</v>
      </c>
      <c r="C1268" t="s">
        <v>4660</v>
      </c>
      <c r="D1268" t="s">
        <v>38</v>
      </c>
      <c r="E1268" t="s">
        <v>217</v>
      </c>
      <c r="F1268" t="s">
        <v>4661</v>
      </c>
      <c r="G1268" s="17" t="s">
        <v>945</v>
      </c>
      <c r="H1268" t="s">
        <v>106</v>
      </c>
      <c r="I1268" t="s">
        <v>43</v>
      </c>
      <c r="J1268" t="s">
        <v>8</v>
      </c>
      <c r="K1268" t="s">
        <v>59</v>
      </c>
      <c r="L1268" t="s">
        <v>946</v>
      </c>
      <c r="M1268" t="s">
        <v>316</v>
      </c>
      <c r="N1268">
        <v>0</v>
      </c>
      <c r="O1268" t="s">
        <v>47</v>
      </c>
      <c r="P1268">
        <v>2</v>
      </c>
      <c r="Q1268" t="s">
        <v>388</v>
      </c>
      <c r="R1268" t="s">
        <v>223</v>
      </c>
      <c r="S1268" t="s">
        <v>139</v>
      </c>
      <c r="T1268" t="s">
        <v>51</v>
      </c>
      <c r="U1268" t="s">
        <v>872</v>
      </c>
      <c r="V1268">
        <v>0</v>
      </c>
      <c r="W1268" s="1">
        <v>0</v>
      </c>
      <c r="X1268">
        <v>1</v>
      </c>
      <c r="Y1268">
        <v>2.0299999999999998</v>
      </c>
      <c r="Z1268">
        <v>4</v>
      </c>
      <c r="AA1268">
        <v>0.50749999999999995</v>
      </c>
      <c r="AB1268" s="2">
        <v>0</v>
      </c>
      <c r="AC1268" s="1">
        <v>0</v>
      </c>
      <c r="AD1268" s="7">
        <v>43497</v>
      </c>
      <c r="AE1268" s="7">
        <v>43501</v>
      </c>
      <c r="AF1268">
        <v>1</v>
      </c>
      <c r="AG1268" t="s">
        <v>53</v>
      </c>
      <c r="AH1268" s="2">
        <v>0</v>
      </c>
      <c r="AI1268" s="1">
        <v>0</v>
      </c>
      <c r="AJ1268" s="1">
        <v>0</v>
      </c>
      <c r="AK1268" s="6" t="str">
        <f>+IF(Tabla1[[#This Row],[REQUEST_TY]]="SR MANTENIMIENTO CORRECTIVO", "EMERGENCIA", "OTROS")</f>
        <v>EMERGENCIA</v>
      </c>
      <c r="AL1268" s="6" t="str">
        <f>+_xlfn.IFS(Tabla1[[#This Row],[Veces obj]]&lt;=1,"0-1",Tabla1[[#This Row],[Veces obj]]&lt;=2,"1-2",Tabla1[[#This Row],[Veces obj]]&lt;=3,"2-3",TRUE,"&gt;3")</f>
        <v>0-1</v>
      </c>
      <c r="AM1268" s="6" t="str">
        <f>+_xlfn.IFS(MONTH(Tabla1[[#This Row],[MES]])&lt;=3,"Q1",MONTH(Tabla1[[#This Row],[MES]])&lt;=6,"Q2",MONTH(Tabla1[[#This Row],[MES]])&lt;=9,"Q3",TRUE,"Q4")</f>
        <v>Q1</v>
      </c>
      <c r="AN1268" t="str">
        <f>+IFERROR(VLOOKUP(Tabla1[[#This Row],[CUENTA]],CTAS[],2,0),"OTROS")</f>
        <v>OTROS</v>
      </c>
      <c r="AP1268" t="str">
        <f>+IFERROR(VLOOKUP(Tabla1[[#This Row],[EMPLEADO]],IS[],3,0),"OTROS")</f>
        <v>OTROS</v>
      </c>
      <c r="AQ1268" t="str">
        <f>+IFERROR(VLOOKUP(Tabla1[[#This Row],[EMPLEADO]],IS[[NÓMINA]:[INGENIERO]],2,0),"OTROS")</f>
        <v>OTROS</v>
      </c>
    </row>
    <row r="1269" spans="1:43" x14ac:dyDescent="0.25">
      <c r="A1269" t="s">
        <v>4444</v>
      </c>
      <c r="B1269">
        <v>1</v>
      </c>
      <c r="C1269" t="s">
        <v>5296</v>
      </c>
      <c r="D1269" t="s">
        <v>38</v>
      </c>
      <c r="E1269" t="s">
        <v>133</v>
      </c>
      <c r="F1269" t="s">
        <v>5297</v>
      </c>
      <c r="G1269" s="17" t="s">
        <v>2674</v>
      </c>
      <c r="H1269" t="s">
        <v>1052</v>
      </c>
      <c r="I1269" t="s">
        <v>43</v>
      </c>
      <c r="J1269" t="s">
        <v>8</v>
      </c>
      <c r="K1269" t="s">
        <v>59</v>
      </c>
      <c r="L1269" t="s">
        <v>2014</v>
      </c>
      <c r="M1269" t="s">
        <v>222</v>
      </c>
      <c r="N1269">
        <v>0</v>
      </c>
      <c r="O1269" t="s">
        <v>47</v>
      </c>
      <c r="P1269">
        <v>14</v>
      </c>
      <c r="Q1269" t="s">
        <v>194</v>
      </c>
      <c r="R1269" t="s">
        <v>138</v>
      </c>
      <c r="S1269" t="s">
        <v>139</v>
      </c>
      <c r="T1269" t="s">
        <v>51</v>
      </c>
      <c r="U1269" t="s">
        <v>224</v>
      </c>
      <c r="V1269">
        <v>0.8</v>
      </c>
      <c r="W1269" s="1">
        <v>1258.4000000000003</v>
      </c>
      <c r="X1269">
        <v>1</v>
      </c>
      <c r="Y1269">
        <v>2.0299999999999998</v>
      </c>
      <c r="Z1269">
        <v>4</v>
      </c>
      <c r="AA1269">
        <v>0.50749999999999995</v>
      </c>
      <c r="AB1269" s="2">
        <v>0</v>
      </c>
      <c r="AC1269" s="1">
        <v>0</v>
      </c>
      <c r="AD1269" s="7">
        <v>43503</v>
      </c>
      <c r="AE1269" s="7">
        <v>43503</v>
      </c>
      <c r="AF1269">
        <v>0</v>
      </c>
      <c r="AG1269" t="s">
        <v>53</v>
      </c>
      <c r="AH1269" s="2">
        <v>0</v>
      </c>
      <c r="AI1269" s="1">
        <v>0</v>
      </c>
      <c r="AJ1269" s="1">
        <v>0</v>
      </c>
      <c r="AK1269" s="6" t="str">
        <f>+IF(Tabla1[[#This Row],[REQUEST_TY]]="SR MANTENIMIENTO CORRECTIVO", "EMERGENCIA", "OTROS")</f>
        <v>EMERGENCIA</v>
      </c>
      <c r="AL1269" s="6" t="str">
        <f>+_xlfn.IFS(Tabla1[[#This Row],[Veces obj]]&lt;=1,"0-1",Tabla1[[#This Row],[Veces obj]]&lt;=2,"1-2",Tabla1[[#This Row],[Veces obj]]&lt;=3,"2-3",TRUE,"&gt;3")</f>
        <v>0-1</v>
      </c>
      <c r="AM1269" s="6" t="str">
        <f>+_xlfn.IFS(MONTH(Tabla1[[#This Row],[MES]])&lt;=3,"Q1",MONTH(Tabla1[[#This Row],[MES]])&lt;=6,"Q2",MONTH(Tabla1[[#This Row],[MES]])&lt;=9,"Q3",TRUE,"Q4")</f>
        <v>Q1</v>
      </c>
      <c r="AN1269" t="str">
        <f>+IFERROR(VLOOKUP(Tabla1[[#This Row],[CUENTA]],CTAS[],2,0),"OTROS")</f>
        <v>OTROS</v>
      </c>
      <c r="AP1269" t="str">
        <f>+IFERROR(VLOOKUP(Tabla1[[#This Row],[EMPLEADO]],IS[],3,0),"OTROS")</f>
        <v>OTROS</v>
      </c>
      <c r="AQ1269" t="str">
        <f>+IFERROR(VLOOKUP(Tabla1[[#This Row],[EMPLEADO]],IS[[NÓMINA]:[INGENIERO]],2,0),"OTROS")</f>
        <v>OTROS</v>
      </c>
    </row>
    <row r="1270" spans="1:43" x14ac:dyDescent="0.25">
      <c r="A1270" t="s">
        <v>4444</v>
      </c>
      <c r="B1270">
        <v>1</v>
      </c>
      <c r="C1270" t="s">
        <v>6364</v>
      </c>
      <c r="D1270" t="s">
        <v>38</v>
      </c>
      <c r="E1270" t="s">
        <v>1015</v>
      </c>
      <c r="F1270" t="s">
        <v>6365</v>
      </c>
      <c r="G1270" s="17" t="s">
        <v>6366</v>
      </c>
      <c r="H1270" t="s">
        <v>471</v>
      </c>
      <c r="I1270" t="s">
        <v>43</v>
      </c>
      <c r="J1270" t="s">
        <v>8</v>
      </c>
      <c r="K1270" t="s">
        <v>59</v>
      </c>
      <c r="L1270" t="s">
        <v>780</v>
      </c>
      <c r="M1270" t="s">
        <v>310</v>
      </c>
      <c r="N1270">
        <v>0</v>
      </c>
      <c r="O1270" t="s">
        <v>47</v>
      </c>
      <c r="P1270">
        <v>83</v>
      </c>
      <c r="Q1270" t="s">
        <v>48</v>
      </c>
      <c r="R1270" t="s">
        <v>317</v>
      </c>
      <c r="S1270" t="s">
        <v>318</v>
      </c>
      <c r="T1270" t="s">
        <v>51</v>
      </c>
      <c r="U1270" t="s">
        <v>353</v>
      </c>
      <c r="V1270">
        <v>1.1499999999999999</v>
      </c>
      <c r="W1270" s="1">
        <v>1808.95</v>
      </c>
      <c r="X1270">
        <v>1</v>
      </c>
      <c r="Y1270">
        <v>2.0299999999999998</v>
      </c>
      <c r="Z1270">
        <v>4</v>
      </c>
      <c r="AA1270">
        <v>0.50749999999999995</v>
      </c>
      <c r="AB1270" s="2">
        <v>0</v>
      </c>
      <c r="AC1270" s="1">
        <v>0</v>
      </c>
      <c r="AD1270" s="7">
        <v>43514</v>
      </c>
      <c r="AE1270" s="7">
        <v>43515</v>
      </c>
      <c r="AF1270">
        <v>1</v>
      </c>
      <c r="AG1270" t="s">
        <v>53</v>
      </c>
      <c r="AH1270" s="2">
        <v>0</v>
      </c>
      <c r="AI1270" s="1">
        <v>0</v>
      </c>
      <c r="AJ1270" s="1">
        <v>0</v>
      </c>
      <c r="AK1270" s="6" t="str">
        <f>+IF(Tabla1[[#This Row],[REQUEST_TY]]="SR MANTENIMIENTO CORRECTIVO", "EMERGENCIA", "OTROS")</f>
        <v>EMERGENCIA</v>
      </c>
      <c r="AL1270" s="6" t="str">
        <f>+_xlfn.IFS(Tabla1[[#This Row],[Veces obj]]&lt;=1,"0-1",Tabla1[[#This Row],[Veces obj]]&lt;=2,"1-2",Tabla1[[#This Row],[Veces obj]]&lt;=3,"2-3",TRUE,"&gt;3")</f>
        <v>0-1</v>
      </c>
      <c r="AM1270" s="6" t="str">
        <f>+_xlfn.IFS(MONTH(Tabla1[[#This Row],[MES]])&lt;=3,"Q1",MONTH(Tabla1[[#This Row],[MES]])&lt;=6,"Q2",MONTH(Tabla1[[#This Row],[MES]])&lt;=9,"Q3",TRUE,"Q4")</f>
        <v>Q1</v>
      </c>
      <c r="AN1270" t="str">
        <f>+IFERROR(VLOOKUP(Tabla1[[#This Row],[CUENTA]],CTAS[],2,0),"OTROS")</f>
        <v>OTROS</v>
      </c>
      <c r="AP1270" t="str">
        <f>+IFERROR(VLOOKUP(Tabla1[[#This Row],[EMPLEADO]],IS[],3,0),"OTROS")</f>
        <v>OTROS</v>
      </c>
      <c r="AQ1270" t="str">
        <f>+IFERROR(VLOOKUP(Tabla1[[#This Row],[EMPLEADO]],IS[[NÓMINA]:[INGENIERO]],2,0),"OTROS")</f>
        <v>OTROS</v>
      </c>
    </row>
    <row r="1271" spans="1:43" x14ac:dyDescent="0.25">
      <c r="A1271" t="s">
        <v>4444</v>
      </c>
      <c r="B1271">
        <v>1</v>
      </c>
      <c r="C1271" t="s">
        <v>5155</v>
      </c>
      <c r="D1271" t="s">
        <v>38</v>
      </c>
      <c r="E1271" t="s">
        <v>176</v>
      </c>
      <c r="F1271" t="s">
        <v>5156</v>
      </c>
      <c r="G1271" s="17" t="s">
        <v>5157</v>
      </c>
      <c r="H1271" t="s">
        <v>220</v>
      </c>
      <c r="I1271" t="s">
        <v>43</v>
      </c>
      <c r="J1271" t="s">
        <v>8</v>
      </c>
      <c r="K1271" t="s">
        <v>1667</v>
      </c>
      <c r="L1271" t="s">
        <v>4619</v>
      </c>
      <c r="M1271" t="s">
        <v>556</v>
      </c>
      <c r="N1271">
        <v>0</v>
      </c>
      <c r="O1271" t="s">
        <v>47</v>
      </c>
      <c r="P1271">
        <v>50</v>
      </c>
      <c r="Q1271" t="s">
        <v>82</v>
      </c>
      <c r="R1271" t="s">
        <v>49</v>
      </c>
      <c r="S1271" t="s">
        <v>50</v>
      </c>
      <c r="T1271" t="s">
        <v>208</v>
      </c>
      <c r="U1271" t="s">
        <v>120</v>
      </c>
      <c r="V1271">
        <v>0.8</v>
      </c>
      <c r="W1271" s="1">
        <v>572.00000000000011</v>
      </c>
      <c r="X1271">
        <v>1</v>
      </c>
      <c r="Y1271">
        <v>4.57</v>
      </c>
      <c r="Z1271">
        <v>9</v>
      </c>
      <c r="AA1271">
        <v>0.50777777777777777</v>
      </c>
      <c r="AB1271" s="2">
        <v>0</v>
      </c>
      <c r="AC1271" s="1">
        <v>0</v>
      </c>
      <c r="AD1271" s="7">
        <v>43502</v>
      </c>
      <c r="AE1271" s="7">
        <v>43502</v>
      </c>
      <c r="AF1271">
        <v>0</v>
      </c>
      <c r="AG1271" t="s">
        <v>53</v>
      </c>
      <c r="AH1271" s="2">
        <v>0</v>
      </c>
      <c r="AI1271" s="1">
        <v>0</v>
      </c>
      <c r="AJ1271" s="1">
        <v>0</v>
      </c>
      <c r="AK1271" s="6" t="str">
        <f>+IF(Tabla1[[#This Row],[REQUEST_TY]]="SR MANTENIMIENTO CORRECTIVO", "EMERGENCIA", "OTROS")</f>
        <v>EMERGENCIA</v>
      </c>
      <c r="AL1271" s="6" t="str">
        <f>+_xlfn.IFS(Tabla1[[#This Row],[Veces obj]]&lt;=1,"0-1",Tabla1[[#This Row],[Veces obj]]&lt;=2,"1-2",Tabla1[[#This Row],[Veces obj]]&lt;=3,"2-3",TRUE,"&gt;3")</f>
        <v>0-1</v>
      </c>
      <c r="AM1271" s="6" t="str">
        <f>+_xlfn.IFS(MONTH(Tabla1[[#This Row],[MES]])&lt;=3,"Q1",MONTH(Tabla1[[#This Row],[MES]])&lt;=6,"Q2",MONTH(Tabla1[[#This Row],[MES]])&lt;=9,"Q3",TRUE,"Q4")</f>
        <v>Q1</v>
      </c>
      <c r="AN1271" t="str">
        <f>+IFERROR(VLOOKUP(Tabla1[[#This Row],[CUENTA]],CTAS[],2,0),"OTROS")</f>
        <v>OTROS</v>
      </c>
      <c r="AP1271" t="str">
        <f>+IFERROR(VLOOKUP(Tabla1[[#This Row],[EMPLEADO]],IS[],3,0),"OTROS")</f>
        <v>OTROS</v>
      </c>
      <c r="AQ1271" t="str">
        <f>+IFERROR(VLOOKUP(Tabla1[[#This Row],[EMPLEADO]],IS[[NÓMINA]:[INGENIERO]],2,0),"OTROS")</f>
        <v>OTROS</v>
      </c>
    </row>
    <row r="1272" spans="1:43" x14ac:dyDescent="0.25">
      <c r="A1272" t="s">
        <v>4444</v>
      </c>
      <c r="B1272">
        <v>1</v>
      </c>
      <c r="C1272" t="s">
        <v>6646</v>
      </c>
      <c r="D1272" t="s">
        <v>38</v>
      </c>
      <c r="E1272" t="s">
        <v>160</v>
      </c>
      <c r="F1272" t="s">
        <v>6647</v>
      </c>
      <c r="G1272" s="17" t="s">
        <v>6648</v>
      </c>
      <c r="H1272" t="s">
        <v>163</v>
      </c>
      <c r="I1272" t="s">
        <v>43</v>
      </c>
      <c r="J1272" t="s">
        <v>8</v>
      </c>
      <c r="K1272" t="s">
        <v>151</v>
      </c>
      <c r="L1272" t="s">
        <v>164</v>
      </c>
      <c r="M1272" t="s">
        <v>165</v>
      </c>
      <c r="N1272">
        <v>0</v>
      </c>
      <c r="O1272" t="s">
        <v>47</v>
      </c>
      <c r="P1272">
        <v>119</v>
      </c>
      <c r="Q1272" t="s">
        <v>48</v>
      </c>
      <c r="R1272" t="s">
        <v>49</v>
      </c>
      <c r="S1272" t="s">
        <v>50</v>
      </c>
      <c r="T1272" t="s">
        <v>51</v>
      </c>
      <c r="U1272" t="s">
        <v>52</v>
      </c>
      <c r="V1272">
        <v>1.05</v>
      </c>
      <c r="W1272" s="1">
        <v>750.75000000000011</v>
      </c>
      <c r="X1272">
        <v>1</v>
      </c>
      <c r="Y1272">
        <v>1.58</v>
      </c>
      <c r="Z1272">
        <v>5</v>
      </c>
      <c r="AA1272">
        <v>0.316</v>
      </c>
      <c r="AB1272" s="2">
        <v>0</v>
      </c>
      <c r="AC1272" s="1">
        <v>0</v>
      </c>
      <c r="AD1272" s="7">
        <v>43516</v>
      </c>
      <c r="AE1272" s="7">
        <v>43516</v>
      </c>
      <c r="AF1272">
        <v>0</v>
      </c>
      <c r="AG1272" t="s">
        <v>53</v>
      </c>
      <c r="AH1272" s="2">
        <v>0</v>
      </c>
      <c r="AI1272" s="1">
        <v>0</v>
      </c>
      <c r="AJ1272" s="1">
        <v>0</v>
      </c>
      <c r="AK1272" s="6" t="str">
        <f>+IF(Tabla1[[#This Row],[REQUEST_TY]]="SR MANTENIMIENTO CORRECTIVO", "EMERGENCIA", "OTROS")</f>
        <v>EMERGENCIA</v>
      </c>
      <c r="AL1272" s="6" t="str">
        <f>+_xlfn.IFS(Tabla1[[#This Row],[Veces obj]]&lt;=1,"0-1",Tabla1[[#This Row],[Veces obj]]&lt;=2,"1-2",Tabla1[[#This Row],[Veces obj]]&lt;=3,"2-3",TRUE,"&gt;3")</f>
        <v>0-1</v>
      </c>
      <c r="AM1272" s="6" t="str">
        <f>+_xlfn.IFS(MONTH(Tabla1[[#This Row],[MES]])&lt;=3,"Q1",MONTH(Tabla1[[#This Row],[MES]])&lt;=6,"Q2",MONTH(Tabla1[[#This Row],[MES]])&lt;=9,"Q3",TRUE,"Q4")</f>
        <v>Q1</v>
      </c>
      <c r="AN1272" t="str">
        <f>+IFERROR(VLOOKUP(Tabla1[[#This Row],[CUENTA]],CTAS[],2,0),"OTROS")</f>
        <v>HONEYWELL</v>
      </c>
      <c r="AO1272">
        <v>1</v>
      </c>
      <c r="AP1272" t="str">
        <f>+IFERROR(VLOOKUP(Tabla1[[#This Row],[EMPLEADO]],IS[],3,0),"OTROS")</f>
        <v>CHIHUAHUA</v>
      </c>
      <c r="AQ1272" t="str">
        <f>+IFERROR(VLOOKUP(Tabla1[[#This Row],[EMPLEADO]],IS[[NÓMINA]:[INGENIERO]],2,0),"OTROS")</f>
        <v>LUIS EDUARDO MUÑOZ</v>
      </c>
    </row>
    <row r="1273" spans="1:43" x14ac:dyDescent="0.25">
      <c r="A1273" t="s">
        <v>36</v>
      </c>
      <c r="B1273">
        <v>1</v>
      </c>
      <c r="C1273" t="s">
        <v>2560</v>
      </c>
      <c r="D1273" t="s">
        <v>38</v>
      </c>
      <c r="E1273" t="s">
        <v>332</v>
      </c>
      <c r="F1273" t="s">
        <v>2561</v>
      </c>
      <c r="G1273" s="17" t="s">
        <v>2402</v>
      </c>
      <c r="H1273" t="s">
        <v>646</v>
      </c>
      <c r="I1273" t="s">
        <v>43</v>
      </c>
      <c r="J1273" t="s">
        <v>8</v>
      </c>
      <c r="K1273" t="s">
        <v>59</v>
      </c>
      <c r="L1273" t="s">
        <v>863</v>
      </c>
      <c r="M1273" t="s">
        <v>358</v>
      </c>
      <c r="N1273">
        <v>0</v>
      </c>
      <c r="O1273" t="s">
        <v>47</v>
      </c>
      <c r="P1273">
        <v>27</v>
      </c>
      <c r="Q1273" t="s">
        <v>62</v>
      </c>
      <c r="R1273" t="s">
        <v>317</v>
      </c>
      <c r="S1273" t="s">
        <v>318</v>
      </c>
      <c r="T1273" t="s">
        <v>51</v>
      </c>
      <c r="U1273" t="s">
        <v>262</v>
      </c>
      <c r="V1273">
        <v>1.05</v>
      </c>
      <c r="W1273" s="1">
        <v>1651.6500000000003</v>
      </c>
      <c r="X1273">
        <v>1</v>
      </c>
      <c r="Y1273">
        <v>2.04</v>
      </c>
      <c r="Z1273">
        <v>4</v>
      </c>
      <c r="AA1273">
        <v>0.51</v>
      </c>
      <c r="AB1273" s="2">
        <v>0</v>
      </c>
      <c r="AC1273" s="1">
        <v>0</v>
      </c>
      <c r="AD1273" s="7">
        <v>43468</v>
      </c>
      <c r="AE1273" s="7">
        <v>43469</v>
      </c>
      <c r="AF1273">
        <v>1</v>
      </c>
      <c r="AG1273" t="s">
        <v>53</v>
      </c>
      <c r="AH1273" s="2">
        <v>0</v>
      </c>
      <c r="AI1273" s="1">
        <v>0</v>
      </c>
      <c r="AJ1273" s="1">
        <v>0</v>
      </c>
      <c r="AK1273" s="6" t="str">
        <f>+IF(Tabla1[[#This Row],[REQUEST_TY]]="SR MANTENIMIENTO CORRECTIVO", "EMERGENCIA", "OTROS")</f>
        <v>EMERGENCIA</v>
      </c>
      <c r="AL1273" s="6" t="str">
        <f>+_xlfn.IFS(Tabla1[[#This Row],[Veces obj]]&lt;=1,"0-1",Tabla1[[#This Row],[Veces obj]]&lt;=2,"1-2",Tabla1[[#This Row],[Veces obj]]&lt;=3,"2-3",TRUE,"&gt;3")</f>
        <v>0-1</v>
      </c>
      <c r="AM1273" s="6" t="str">
        <f>+_xlfn.IFS(MONTH(Tabla1[[#This Row],[MES]])&lt;=3,"Q1",MONTH(Tabla1[[#This Row],[MES]])&lt;=6,"Q2",MONTH(Tabla1[[#This Row],[MES]])&lt;=9,"Q3",TRUE,"Q4")</f>
        <v>Q1</v>
      </c>
      <c r="AN1273" t="str">
        <f>+IFERROR(VLOOKUP(Tabla1[[#This Row],[CUENTA]],CTAS[],2,0),"OTROS")</f>
        <v>OTROS</v>
      </c>
      <c r="AP1273" t="str">
        <f>+IFERROR(VLOOKUP(Tabla1[[#This Row],[EMPLEADO]],IS[],3,0),"OTROS")</f>
        <v>OTROS</v>
      </c>
      <c r="AQ1273" t="str">
        <f>+IFERROR(VLOOKUP(Tabla1[[#This Row],[EMPLEADO]],IS[[NÓMINA]:[INGENIERO]],2,0),"OTROS")</f>
        <v>OTROS</v>
      </c>
    </row>
    <row r="1274" spans="1:43" x14ac:dyDescent="0.25">
      <c r="A1274" t="s">
        <v>36</v>
      </c>
      <c r="B1274">
        <v>1</v>
      </c>
      <c r="C1274" t="s">
        <v>2562</v>
      </c>
      <c r="D1274" t="s">
        <v>38</v>
      </c>
      <c r="E1274" t="s">
        <v>725</v>
      </c>
      <c r="F1274" t="s">
        <v>2563</v>
      </c>
      <c r="G1274" s="17" t="s">
        <v>2564</v>
      </c>
      <c r="H1274" t="s">
        <v>246</v>
      </c>
      <c r="I1274" t="s">
        <v>43</v>
      </c>
      <c r="J1274" t="s">
        <v>8</v>
      </c>
      <c r="K1274" t="s">
        <v>102</v>
      </c>
      <c r="L1274" t="s">
        <v>1793</v>
      </c>
      <c r="M1274" t="s">
        <v>1794</v>
      </c>
      <c r="N1274">
        <v>0</v>
      </c>
      <c r="O1274" t="s">
        <v>105</v>
      </c>
      <c r="P1274">
        <v>38</v>
      </c>
      <c r="Q1274" t="s">
        <v>82</v>
      </c>
      <c r="R1274" t="s">
        <v>223</v>
      </c>
      <c r="S1274" t="s">
        <v>139</v>
      </c>
      <c r="T1274" t="s">
        <v>51</v>
      </c>
      <c r="U1274" t="s">
        <v>140</v>
      </c>
      <c r="V1274">
        <v>1.1000000000000001</v>
      </c>
      <c r="W1274" s="1">
        <v>883.30000000000007</v>
      </c>
      <c r="X1274">
        <v>1</v>
      </c>
      <c r="Y1274">
        <v>2.04</v>
      </c>
      <c r="Z1274">
        <v>4</v>
      </c>
      <c r="AA1274">
        <v>0.51</v>
      </c>
      <c r="AB1274" s="2">
        <v>0</v>
      </c>
      <c r="AC1274" s="1">
        <v>0</v>
      </c>
      <c r="AD1274" s="7">
        <v>43470</v>
      </c>
      <c r="AE1274" s="7">
        <v>43472</v>
      </c>
      <c r="AF1274">
        <v>0</v>
      </c>
      <c r="AG1274" t="s">
        <v>53</v>
      </c>
      <c r="AH1274" s="2">
        <v>0</v>
      </c>
      <c r="AI1274" s="1">
        <v>0</v>
      </c>
      <c r="AJ1274" s="1">
        <v>0</v>
      </c>
      <c r="AK1274" s="6" t="str">
        <f>+IF(Tabla1[[#This Row],[REQUEST_TY]]="SR MANTENIMIENTO CORRECTIVO", "EMERGENCIA", "OTROS")</f>
        <v>EMERGENCIA</v>
      </c>
      <c r="AL1274" s="6" t="str">
        <f>+_xlfn.IFS(Tabla1[[#This Row],[Veces obj]]&lt;=1,"0-1",Tabla1[[#This Row],[Veces obj]]&lt;=2,"1-2",Tabla1[[#This Row],[Veces obj]]&lt;=3,"2-3",TRUE,"&gt;3")</f>
        <v>0-1</v>
      </c>
      <c r="AM1274" s="6" t="str">
        <f>+_xlfn.IFS(MONTH(Tabla1[[#This Row],[MES]])&lt;=3,"Q1",MONTH(Tabla1[[#This Row],[MES]])&lt;=6,"Q2",MONTH(Tabla1[[#This Row],[MES]])&lt;=9,"Q3",TRUE,"Q4")</f>
        <v>Q1</v>
      </c>
      <c r="AN1274" t="str">
        <f>+IFERROR(VLOOKUP(Tabla1[[#This Row],[CUENTA]],CTAS[],2,0),"OTROS")</f>
        <v>OTROS</v>
      </c>
      <c r="AP1274" t="str">
        <f>+IFERROR(VLOOKUP(Tabla1[[#This Row],[EMPLEADO]],IS[],3,0),"OTROS")</f>
        <v>OTROS</v>
      </c>
      <c r="AQ1274" t="str">
        <f>+IFERROR(VLOOKUP(Tabla1[[#This Row],[EMPLEADO]],IS[[NÓMINA]:[INGENIERO]],2,0),"OTROS")</f>
        <v>OTROS</v>
      </c>
    </row>
    <row r="1275" spans="1:43" x14ac:dyDescent="0.25">
      <c r="A1275" t="s">
        <v>36</v>
      </c>
      <c r="B1275">
        <v>1</v>
      </c>
      <c r="C1275" t="s">
        <v>2565</v>
      </c>
      <c r="D1275" t="s">
        <v>38</v>
      </c>
      <c r="E1275" t="s">
        <v>604</v>
      </c>
      <c r="F1275" t="s">
        <v>2566</v>
      </c>
      <c r="G1275" s="17" t="s">
        <v>2567</v>
      </c>
      <c r="H1275" t="s">
        <v>471</v>
      </c>
      <c r="I1275" t="s">
        <v>43</v>
      </c>
      <c r="J1275" t="s">
        <v>8</v>
      </c>
      <c r="K1275" t="s">
        <v>2568</v>
      </c>
      <c r="L1275" t="s">
        <v>2569</v>
      </c>
      <c r="M1275" t="s">
        <v>794</v>
      </c>
      <c r="N1275">
        <v>0</v>
      </c>
      <c r="O1275" t="s">
        <v>47</v>
      </c>
      <c r="P1275">
        <v>196</v>
      </c>
      <c r="Q1275" t="s">
        <v>48</v>
      </c>
      <c r="R1275" t="s">
        <v>63</v>
      </c>
      <c r="S1275" t="s">
        <v>64</v>
      </c>
      <c r="T1275" t="s">
        <v>51</v>
      </c>
      <c r="U1275" t="s">
        <v>96</v>
      </c>
      <c r="V1275">
        <v>1.1000000000000001</v>
      </c>
      <c r="W1275" s="1">
        <v>1501.5000000000002</v>
      </c>
      <c r="X1275">
        <v>1</v>
      </c>
      <c r="Y1275">
        <v>2.5499999999999998</v>
      </c>
      <c r="Z1275">
        <v>5</v>
      </c>
      <c r="AA1275">
        <v>0.51</v>
      </c>
      <c r="AB1275" s="2">
        <v>0</v>
      </c>
      <c r="AC1275" s="1">
        <v>0</v>
      </c>
      <c r="AD1275" s="7">
        <v>43475</v>
      </c>
      <c r="AE1275" s="7">
        <v>43475</v>
      </c>
      <c r="AF1275">
        <v>0</v>
      </c>
      <c r="AG1275" t="s">
        <v>53</v>
      </c>
      <c r="AH1275" s="2">
        <v>0</v>
      </c>
      <c r="AI1275" s="1">
        <v>0</v>
      </c>
      <c r="AJ1275" s="1">
        <v>0</v>
      </c>
      <c r="AK1275" s="6" t="str">
        <f>+IF(Tabla1[[#This Row],[REQUEST_TY]]="SR MANTENIMIENTO CORRECTIVO", "EMERGENCIA", "OTROS")</f>
        <v>EMERGENCIA</v>
      </c>
      <c r="AL1275" s="6" t="str">
        <f>+_xlfn.IFS(Tabla1[[#This Row],[Veces obj]]&lt;=1,"0-1",Tabla1[[#This Row],[Veces obj]]&lt;=2,"1-2",Tabla1[[#This Row],[Veces obj]]&lt;=3,"2-3",TRUE,"&gt;3")</f>
        <v>0-1</v>
      </c>
      <c r="AM1275" s="6" t="str">
        <f>+_xlfn.IFS(MONTH(Tabla1[[#This Row],[MES]])&lt;=3,"Q1",MONTH(Tabla1[[#This Row],[MES]])&lt;=6,"Q2",MONTH(Tabla1[[#This Row],[MES]])&lt;=9,"Q3",TRUE,"Q4")</f>
        <v>Q1</v>
      </c>
      <c r="AN1275" t="str">
        <f>+IFERROR(VLOOKUP(Tabla1[[#This Row],[CUENTA]],CTAS[],2,0),"OTROS")</f>
        <v>OTROS</v>
      </c>
      <c r="AP1275" t="str">
        <f>+IFERROR(VLOOKUP(Tabla1[[#This Row],[EMPLEADO]],IS[],3,0),"OTROS")</f>
        <v>OTROS</v>
      </c>
      <c r="AQ1275" t="str">
        <f>+IFERROR(VLOOKUP(Tabla1[[#This Row],[EMPLEADO]],IS[[NÓMINA]:[INGENIERO]],2,0),"OTROS")</f>
        <v>OTROS</v>
      </c>
    </row>
    <row r="1276" spans="1:43" x14ac:dyDescent="0.25">
      <c r="A1276" t="s">
        <v>36</v>
      </c>
      <c r="B1276">
        <v>1</v>
      </c>
      <c r="C1276" t="s">
        <v>1934</v>
      </c>
      <c r="D1276" t="s">
        <v>38</v>
      </c>
      <c r="E1276" t="s">
        <v>113</v>
      </c>
      <c r="F1276" t="s">
        <v>1935</v>
      </c>
      <c r="G1276" s="17" t="s">
        <v>1936</v>
      </c>
      <c r="H1276" t="s">
        <v>163</v>
      </c>
      <c r="I1276" t="s">
        <v>43</v>
      </c>
      <c r="J1276" t="s">
        <v>8</v>
      </c>
      <c r="K1276" t="s">
        <v>125</v>
      </c>
      <c r="L1276" t="s">
        <v>1937</v>
      </c>
      <c r="M1276" t="s">
        <v>165</v>
      </c>
      <c r="N1276">
        <v>0</v>
      </c>
      <c r="O1276" t="s">
        <v>47</v>
      </c>
      <c r="P1276">
        <v>576</v>
      </c>
      <c r="Q1276" t="s">
        <v>48</v>
      </c>
      <c r="R1276" t="s">
        <v>49</v>
      </c>
      <c r="S1276" t="s">
        <v>50</v>
      </c>
      <c r="T1276" t="s">
        <v>51</v>
      </c>
      <c r="U1276" t="s">
        <v>52</v>
      </c>
      <c r="V1276">
        <v>1.05</v>
      </c>
      <c r="W1276" s="1">
        <v>750.75000000000011</v>
      </c>
      <c r="X1276">
        <v>1</v>
      </c>
      <c r="Y1276">
        <v>1.62</v>
      </c>
      <c r="Z1276">
        <v>5</v>
      </c>
      <c r="AA1276">
        <v>0.32400000000000001</v>
      </c>
      <c r="AB1276" s="2">
        <v>0</v>
      </c>
      <c r="AC1276" s="1">
        <v>0</v>
      </c>
      <c r="AD1276" s="7">
        <v>43475</v>
      </c>
      <c r="AE1276" s="7">
        <v>43475</v>
      </c>
      <c r="AF1276">
        <v>0</v>
      </c>
      <c r="AG1276" t="s">
        <v>53</v>
      </c>
      <c r="AH1276" s="2">
        <v>0</v>
      </c>
      <c r="AI1276" s="1">
        <v>0</v>
      </c>
      <c r="AJ1276" s="1">
        <v>0</v>
      </c>
      <c r="AK1276" s="6" t="str">
        <f>+IF(Tabla1[[#This Row],[REQUEST_TY]]="SR MANTENIMIENTO CORRECTIVO", "EMERGENCIA", "OTROS")</f>
        <v>EMERGENCIA</v>
      </c>
      <c r="AL1276" s="6" t="str">
        <f>+_xlfn.IFS(Tabla1[[#This Row],[Veces obj]]&lt;=1,"0-1",Tabla1[[#This Row],[Veces obj]]&lt;=2,"1-2",Tabla1[[#This Row],[Veces obj]]&lt;=3,"2-3",TRUE,"&gt;3")</f>
        <v>0-1</v>
      </c>
      <c r="AM1276" s="6" t="str">
        <f>+_xlfn.IFS(MONTH(Tabla1[[#This Row],[MES]])&lt;=3,"Q1",MONTH(Tabla1[[#This Row],[MES]])&lt;=6,"Q2",MONTH(Tabla1[[#This Row],[MES]])&lt;=9,"Q3",TRUE,"Q4")</f>
        <v>Q1</v>
      </c>
      <c r="AN1276" t="str">
        <f>+IFERROR(VLOOKUP(Tabla1[[#This Row],[CUENTA]],CTAS[],2,0),"OTROS")</f>
        <v>OTROS</v>
      </c>
      <c r="AO1276">
        <v>1</v>
      </c>
      <c r="AP1276" t="str">
        <f>+IFERROR(VLOOKUP(Tabla1[[#This Row],[EMPLEADO]],IS[],3,0),"OTROS")</f>
        <v>CHIHUAHUA</v>
      </c>
      <c r="AQ1276" t="str">
        <f>+IFERROR(VLOOKUP(Tabla1[[#This Row],[EMPLEADO]],IS[[NÓMINA]:[INGENIERO]],2,0),"OTROS")</f>
        <v>LUIS EDUARDO MUÑOZ</v>
      </c>
    </row>
    <row r="1277" spans="1:43" x14ac:dyDescent="0.25">
      <c r="A1277" t="s">
        <v>4444</v>
      </c>
      <c r="B1277">
        <v>1</v>
      </c>
      <c r="C1277" t="s">
        <v>6940</v>
      </c>
      <c r="D1277" t="s">
        <v>38</v>
      </c>
      <c r="E1277" t="s">
        <v>39</v>
      </c>
      <c r="F1277" t="s">
        <v>6941</v>
      </c>
      <c r="G1277" s="17" t="s">
        <v>3496</v>
      </c>
      <c r="H1277" t="s">
        <v>42</v>
      </c>
      <c r="I1277" t="s">
        <v>43</v>
      </c>
      <c r="J1277" t="s">
        <v>8</v>
      </c>
      <c r="K1277" t="s">
        <v>798</v>
      </c>
      <c r="L1277" t="s">
        <v>3147</v>
      </c>
      <c r="M1277" t="s">
        <v>794</v>
      </c>
      <c r="N1277">
        <v>1</v>
      </c>
      <c r="O1277" t="s">
        <v>47</v>
      </c>
      <c r="P1277">
        <v>2640</v>
      </c>
      <c r="Q1277" t="s">
        <v>48</v>
      </c>
      <c r="R1277" t="s">
        <v>49</v>
      </c>
      <c r="S1277" t="s">
        <v>50</v>
      </c>
      <c r="T1277" t="s">
        <v>51</v>
      </c>
      <c r="U1277" t="s">
        <v>52</v>
      </c>
      <c r="V1277">
        <v>1.05</v>
      </c>
      <c r="W1277" s="1">
        <v>0</v>
      </c>
      <c r="X1277">
        <v>1</v>
      </c>
      <c r="Y1277">
        <v>2.5499999999999998</v>
      </c>
      <c r="Z1277">
        <v>5</v>
      </c>
      <c r="AA1277">
        <v>0.51</v>
      </c>
      <c r="AB1277" s="2">
        <v>0</v>
      </c>
      <c r="AC1277" s="1">
        <v>0</v>
      </c>
      <c r="AD1277" s="7">
        <v>43518</v>
      </c>
      <c r="AE1277" s="7">
        <v>43518</v>
      </c>
      <c r="AF1277">
        <v>0</v>
      </c>
      <c r="AG1277" t="s">
        <v>53</v>
      </c>
      <c r="AH1277" s="2">
        <v>0</v>
      </c>
      <c r="AI1277" s="1">
        <v>0</v>
      </c>
      <c r="AJ1277" s="1">
        <v>0</v>
      </c>
      <c r="AK1277" s="6" t="str">
        <f>+IF(Tabla1[[#This Row],[REQUEST_TY]]="SR MANTENIMIENTO CORRECTIVO", "EMERGENCIA", "OTROS")</f>
        <v>EMERGENCIA</v>
      </c>
      <c r="AL1277" s="6" t="str">
        <f>+_xlfn.IFS(Tabla1[[#This Row],[Veces obj]]&lt;=1,"0-1",Tabla1[[#This Row],[Veces obj]]&lt;=2,"1-2",Tabla1[[#This Row],[Veces obj]]&lt;=3,"2-3",TRUE,"&gt;3")</f>
        <v>0-1</v>
      </c>
      <c r="AM1277" s="6" t="str">
        <f>+_xlfn.IFS(MONTH(Tabla1[[#This Row],[MES]])&lt;=3,"Q1",MONTH(Tabla1[[#This Row],[MES]])&lt;=6,"Q2",MONTH(Tabla1[[#This Row],[MES]])&lt;=9,"Q3",TRUE,"Q4")</f>
        <v>Q1</v>
      </c>
      <c r="AN1277" t="str">
        <f>+IFERROR(VLOOKUP(Tabla1[[#This Row],[CUENTA]],CTAS[],2,0),"OTROS")</f>
        <v>OTROS</v>
      </c>
      <c r="AP1277" t="str">
        <f>+IFERROR(VLOOKUP(Tabla1[[#This Row],[EMPLEADO]],IS[],3,0),"OTROS")</f>
        <v>OTROS</v>
      </c>
      <c r="AQ1277" t="str">
        <f>+IFERROR(VLOOKUP(Tabla1[[#This Row],[EMPLEADO]],IS[[NÓMINA]:[INGENIERO]],2,0),"OTROS")</f>
        <v>OTROS</v>
      </c>
    </row>
    <row r="1278" spans="1:43" x14ac:dyDescent="0.25">
      <c r="A1278" t="s">
        <v>4444</v>
      </c>
      <c r="B1278">
        <v>1</v>
      </c>
      <c r="C1278" t="s">
        <v>5687</v>
      </c>
      <c r="D1278" t="s">
        <v>38</v>
      </c>
      <c r="E1278" t="s">
        <v>583</v>
      </c>
      <c r="F1278" t="s">
        <v>5688</v>
      </c>
      <c r="G1278" s="17" t="s">
        <v>5689</v>
      </c>
      <c r="H1278" t="s">
        <v>574</v>
      </c>
      <c r="I1278" t="s">
        <v>43</v>
      </c>
      <c r="J1278" t="s">
        <v>8</v>
      </c>
      <c r="K1278" t="s">
        <v>5690</v>
      </c>
      <c r="L1278" t="s">
        <v>5691</v>
      </c>
      <c r="M1278" t="s">
        <v>4211</v>
      </c>
      <c r="N1278">
        <v>0</v>
      </c>
      <c r="O1278" t="s">
        <v>47</v>
      </c>
      <c r="P1278">
        <v>2629</v>
      </c>
      <c r="Q1278" t="s">
        <v>48</v>
      </c>
      <c r="R1278" t="s">
        <v>95</v>
      </c>
      <c r="S1278" t="s">
        <v>64</v>
      </c>
      <c r="T1278" t="s">
        <v>208</v>
      </c>
      <c r="U1278" t="s">
        <v>96</v>
      </c>
      <c r="V1278">
        <v>1.1000000000000001</v>
      </c>
      <c r="W1278" s="1">
        <v>1501.5000000000002</v>
      </c>
      <c r="X1278">
        <v>1</v>
      </c>
      <c r="Y1278">
        <v>4.5999999999999996</v>
      </c>
      <c r="Z1278">
        <v>9</v>
      </c>
      <c r="AA1278">
        <v>0.51111111111111107</v>
      </c>
      <c r="AB1278" s="2">
        <v>0</v>
      </c>
      <c r="AC1278" s="1">
        <v>0</v>
      </c>
      <c r="AD1278" s="7">
        <v>43514</v>
      </c>
      <c r="AE1278" s="7">
        <v>43514</v>
      </c>
      <c r="AF1278">
        <v>0</v>
      </c>
      <c r="AG1278" t="s">
        <v>53</v>
      </c>
      <c r="AH1278" s="2">
        <v>0</v>
      </c>
      <c r="AI1278" s="1">
        <v>0</v>
      </c>
      <c r="AJ1278" s="1">
        <v>0</v>
      </c>
      <c r="AK1278" s="6" t="str">
        <f>+IF(Tabla1[[#This Row],[REQUEST_TY]]="SR MANTENIMIENTO CORRECTIVO", "EMERGENCIA", "OTROS")</f>
        <v>EMERGENCIA</v>
      </c>
      <c r="AL1278" s="6" t="str">
        <f>+_xlfn.IFS(Tabla1[[#This Row],[Veces obj]]&lt;=1,"0-1",Tabla1[[#This Row],[Veces obj]]&lt;=2,"1-2",Tabla1[[#This Row],[Veces obj]]&lt;=3,"2-3",TRUE,"&gt;3")</f>
        <v>0-1</v>
      </c>
      <c r="AM1278" s="6" t="str">
        <f>+_xlfn.IFS(MONTH(Tabla1[[#This Row],[MES]])&lt;=3,"Q1",MONTH(Tabla1[[#This Row],[MES]])&lt;=6,"Q2",MONTH(Tabla1[[#This Row],[MES]])&lt;=9,"Q3",TRUE,"Q4")</f>
        <v>Q1</v>
      </c>
      <c r="AN1278" t="str">
        <f>+IFERROR(VLOOKUP(Tabla1[[#This Row],[CUENTA]],CTAS[],2,0),"OTROS")</f>
        <v>OTROS</v>
      </c>
      <c r="AP1278" t="str">
        <f>+IFERROR(VLOOKUP(Tabla1[[#This Row],[EMPLEADO]],IS[],3,0),"OTROS")</f>
        <v>OTROS</v>
      </c>
      <c r="AQ1278" t="str">
        <f>+IFERROR(VLOOKUP(Tabla1[[#This Row],[EMPLEADO]],IS[[NÓMINA]:[INGENIERO]],2,0),"OTROS")</f>
        <v>OTROS</v>
      </c>
    </row>
    <row r="1279" spans="1:43" x14ac:dyDescent="0.25">
      <c r="A1279" t="s">
        <v>36</v>
      </c>
      <c r="B1279">
        <v>1</v>
      </c>
      <c r="C1279" t="s">
        <v>2574</v>
      </c>
      <c r="D1279" t="s">
        <v>38</v>
      </c>
      <c r="E1279" t="s">
        <v>133</v>
      </c>
      <c r="F1279" t="s">
        <v>2575</v>
      </c>
      <c r="G1279" s="17" t="s">
        <v>2576</v>
      </c>
      <c r="H1279" t="s">
        <v>868</v>
      </c>
      <c r="I1279" t="s">
        <v>43</v>
      </c>
      <c r="J1279" t="s">
        <v>8</v>
      </c>
      <c r="K1279" t="s">
        <v>59</v>
      </c>
      <c r="L1279" t="s">
        <v>2577</v>
      </c>
      <c r="M1279" t="s">
        <v>2578</v>
      </c>
      <c r="N1279">
        <v>1</v>
      </c>
      <c r="O1279" t="s">
        <v>47</v>
      </c>
      <c r="P1279">
        <v>101</v>
      </c>
      <c r="Q1279" t="s">
        <v>48</v>
      </c>
      <c r="R1279" t="s">
        <v>138</v>
      </c>
      <c r="S1279" t="s">
        <v>139</v>
      </c>
      <c r="T1279" t="s">
        <v>51</v>
      </c>
      <c r="U1279" t="s">
        <v>353</v>
      </c>
      <c r="V1279">
        <v>1.1499999999999999</v>
      </c>
      <c r="W1279" s="1">
        <v>0</v>
      </c>
      <c r="X1279">
        <v>1</v>
      </c>
      <c r="Y1279">
        <v>2.0499999999999998</v>
      </c>
      <c r="Z1279">
        <v>4</v>
      </c>
      <c r="AA1279">
        <v>0.51249999999999996</v>
      </c>
      <c r="AB1279" s="2">
        <v>0</v>
      </c>
      <c r="AC1279" s="1">
        <v>0</v>
      </c>
      <c r="AD1279" s="7">
        <v>43473</v>
      </c>
      <c r="AE1279" s="7">
        <v>43474</v>
      </c>
      <c r="AF1279">
        <v>1</v>
      </c>
      <c r="AG1279" t="s">
        <v>53</v>
      </c>
      <c r="AH1279" s="2">
        <v>0</v>
      </c>
      <c r="AI1279" s="1">
        <v>0</v>
      </c>
      <c r="AJ1279" s="1">
        <v>0</v>
      </c>
      <c r="AK1279" s="6" t="str">
        <f>+IF(Tabla1[[#This Row],[REQUEST_TY]]="SR MANTENIMIENTO CORRECTIVO", "EMERGENCIA", "OTROS")</f>
        <v>EMERGENCIA</v>
      </c>
      <c r="AL1279" s="6" t="str">
        <f>+_xlfn.IFS(Tabla1[[#This Row],[Veces obj]]&lt;=1,"0-1",Tabla1[[#This Row],[Veces obj]]&lt;=2,"1-2",Tabla1[[#This Row],[Veces obj]]&lt;=3,"2-3",TRUE,"&gt;3")</f>
        <v>0-1</v>
      </c>
      <c r="AM1279" s="6" t="str">
        <f>+_xlfn.IFS(MONTH(Tabla1[[#This Row],[MES]])&lt;=3,"Q1",MONTH(Tabla1[[#This Row],[MES]])&lt;=6,"Q2",MONTH(Tabla1[[#This Row],[MES]])&lt;=9,"Q3",TRUE,"Q4")</f>
        <v>Q1</v>
      </c>
      <c r="AN1279" t="str">
        <f>+IFERROR(VLOOKUP(Tabla1[[#This Row],[CUENTA]],CTAS[],2,0),"OTROS")</f>
        <v>OTROS</v>
      </c>
      <c r="AP1279" t="str">
        <f>+IFERROR(VLOOKUP(Tabla1[[#This Row],[EMPLEADO]],IS[],3,0),"OTROS")</f>
        <v>OTROS</v>
      </c>
      <c r="AQ1279" t="str">
        <f>+IFERROR(VLOOKUP(Tabla1[[#This Row],[EMPLEADO]],IS[[NÓMINA]:[INGENIERO]],2,0),"OTROS")</f>
        <v>OTROS</v>
      </c>
    </row>
    <row r="1280" spans="1:43" x14ac:dyDescent="0.25">
      <c r="A1280" t="s">
        <v>36</v>
      </c>
      <c r="B1280">
        <v>1</v>
      </c>
      <c r="C1280" t="s">
        <v>2579</v>
      </c>
      <c r="D1280" t="s">
        <v>38</v>
      </c>
      <c r="E1280" t="s">
        <v>76</v>
      </c>
      <c r="F1280" t="s">
        <v>2580</v>
      </c>
      <c r="G1280" s="17" t="s">
        <v>717</v>
      </c>
      <c r="H1280" t="s">
        <v>915</v>
      </c>
      <c r="I1280" t="s">
        <v>43</v>
      </c>
      <c r="J1280" t="s">
        <v>8</v>
      </c>
      <c r="K1280" t="s">
        <v>102</v>
      </c>
      <c r="L1280" t="s">
        <v>718</v>
      </c>
      <c r="M1280" t="s">
        <v>46</v>
      </c>
      <c r="N1280">
        <v>0</v>
      </c>
      <c r="O1280" t="s">
        <v>47</v>
      </c>
      <c r="P1280">
        <v>43</v>
      </c>
      <c r="Q1280" t="s">
        <v>82</v>
      </c>
      <c r="R1280" t="s">
        <v>63</v>
      </c>
      <c r="S1280" t="s">
        <v>64</v>
      </c>
      <c r="T1280" t="s">
        <v>51</v>
      </c>
      <c r="U1280" t="s">
        <v>83</v>
      </c>
      <c r="V1280">
        <v>1.05</v>
      </c>
      <c r="W1280" s="1">
        <v>1433.25</v>
      </c>
      <c r="X1280">
        <v>1</v>
      </c>
      <c r="Y1280">
        <v>2.57</v>
      </c>
      <c r="Z1280">
        <v>5</v>
      </c>
      <c r="AA1280">
        <v>0.51400000000000001</v>
      </c>
      <c r="AB1280" s="2">
        <v>0</v>
      </c>
      <c r="AC1280" s="1">
        <v>0</v>
      </c>
      <c r="AD1280" s="7">
        <v>43467</v>
      </c>
      <c r="AE1280" s="7">
        <v>43468</v>
      </c>
      <c r="AF1280">
        <v>1</v>
      </c>
      <c r="AG1280" t="s">
        <v>53</v>
      </c>
      <c r="AH1280" s="2">
        <v>0</v>
      </c>
      <c r="AI1280" s="1">
        <v>0</v>
      </c>
      <c r="AJ1280" s="1">
        <v>0</v>
      </c>
      <c r="AK1280" s="6" t="str">
        <f>+IF(Tabla1[[#This Row],[REQUEST_TY]]="SR MANTENIMIENTO CORRECTIVO", "EMERGENCIA", "OTROS")</f>
        <v>EMERGENCIA</v>
      </c>
      <c r="AL1280" s="6" t="str">
        <f>+_xlfn.IFS(Tabla1[[#This Row],[Veces obj]]&lt;=1,"0-1",Tabla1[[#This Row],[Veces obj]]&lt;=2,"1-2",Tabla1[[#This Row],[Veces obj]]&lt;=3,"2-3",TRUE,"&gt;3")</f>
        <v>0-1</v>
      </c>
      <c r="AM1280" s="6" t="str">
        <f>+_xlfn.IFS(MONTH(Tabla1[[#This Row],[MES]])&lt;=3,"Q1",MONTH(Tabla1[[#This Row],[MES]])&lt;=6,"Q2",MONTH(Tabla1[[#This Row],[MES]])&lt;=9,"Q3",TRUE,"Q4")</f>
        <v>Q1</v>
      </c>
      <c r="AN1280" t="str">
        <f>+IFERROR(VLOOKUP(Tabla1[[#This Row],[CUENTA]],CTAS[],2,0),"OTROS")</f>
        <v>OTROS</v>
      </c>
      <c r="AP1280" t="str">
        <f>+IFERROR(VLOOKUP(Tabla1[[#This Row],[EMPLEADO]],IS[],3,0),"OTROS")</f>
        <v>OTROS</v>
      </c>
      <c r="AQ1280" t="str">
        <f>+IFERROR(VLOOKUP(Tabla1[[#This Row],[EMPLEADO]],IS[[NÓMINA]:[INGENIERO]],2,0),"OTROS")</f>
        <v>OTROS</v>
      </c>
    </row>
    <row r="1281" spans="1:43" x14ac:dyDescent="0.25">
      <c r="A1281" t="s">
        <v>4444</v>
      </c>
      <c r="B1281">
        <v>1</v>
      </c>
      <c r="C1281" t="s">
        <v>4900</v>
      </c>
      <c r="D1281" t="s">
        <v>38</v>
      </c>
      <c r="E1281" t="s">
        <v>39</v>
      </c>
      <c r="F1281" t="s">
        <v>4901</v>
      </c>
      <c r="G1281" s="17" t="s">
        <v>4902</v>
      </c>
      <c r="H1281" t="s">
        <v>136</v>
      </c>
      <c r="I1281" t="s">
        <v>43</v>
      </c>
      <c r="J1281" t="s">
        <v>8</v>
      </c>
      <c r="K1281" t="s">
        <v>117</v>
      </c>
      <c r="L1281" t="s">
        <v>4903</v>
      </c>
      <c r="M1281" t="s">
        <v>61</v>
      </c>
      <c r="N1281">
        <v>0</v>
      </c>
      <c r="O1281" t="s">
        <v>47</v>
      </c>
      <c r="P1281">
        <v>38</v>
      </c>
      <c r="Q1281" t="s">
        <v>82</v>
      </c>
      <c r="R1281" t="s">
        <v>49</v>
      </c>
      <c r="S1281" t="s">
        <v>50</v>
      </c>
      <c r="T1281" t="s">
        <v>51</v>
      </c>
      <c r="U1281" t="s">
        <v>120</v>
      </c>
      <c r="V1281">
        <v>0.8</v>
      </c>
      <c r="W1281" s="1">
        <v>572.00000000000011</v>
      </c>
      <c r="X1281">
        <v>1</v>
      </c>
      <c r="Y1281">
        <v>2.57</v>
      </c>
      <c r="Z1281">
        <v>5</v>
      </c>
      <c r="AA1281">
        <v>0.51400000000000001</v>
      </c>
      <c r="AB1281" s="2">
        <v>0</v>
      </c>
      <c r="AC1281" s="1">
        <v>0</v>
      </c>
      <c r="AD1281" s="7">
        <v>43501</v>
      </c>
      <c r="AE1281" s="7">
        <v>43501</v>
      </c>
      <c r="AF1281">
        <v>0</v>
      </c>
      <c r="AG1281" t="s">
        <v>53</v>
      </c>
      <c r="AH1281" s="2">
        <v>0</v>
      </c>
      <c r="AI1281" s="1">
        <v>0</v>
      </c>
      <c r="AJ1281" s="1">
        <v>0</v>
      </c>
      <c r="AK1281" s="6" t="str">
        <f>+IF(Tabla1[[#This Row],[REQUEST_TY]]="SR MANTENIMIENTO CORRECTIVO", "EMERGENCIA", "OTROS")</f>
        <v>EMERGENCIA</v>
      </c>
      <c r="AL1281" s="6" t="str">
        <f>+_xlfn.IFS(Tabla1[[#This Row],[Veces obj]]&lt;=1,"0-1",Tabla1[[#This Row],[Veces obj]]&lt;=2,"1-2",Tabla1[[#This Row],[Veces obj]]&lt;=3,"2-3",TRUE,"&gt;3")</f>
        <v>0-1</v>
      </c>
      <c r="AM1281" s="6" t="str">
        <f>+_xlfn.IFS(MONTH(Tabla1[[#This Row],[MES]])&lt;=3,"Q1",MONTH(Tabla1[[#This Row],[MES]])&lt;=6,"Q2",MONTH(Tabla1[[#This Row],[MES]])&lt;=9,"Q3",TRUE,"Q4")</f>
        <v>Q1</v>
      </c>
      <c r="AN1281" t="str">
        <f>+IFERROR(VLOOKUP(Tabla1[[#This Row],[CUENTA]],CTAS[],2,0),"OTROS")</f>
        <v>OTROS</v>
      </c>
      <c r="AP1281" t="str">
        <f>+IFERROR(VLOOKUP(Tabla1[[#This Row],[EMPLEADO]],IS[],3,0),"OTROS")</f>
        <v>OTROS</v>
      </c>
      <c r="AQ1281" t="str">
        <f>+IFERROR(VLOOKUP(Tabla1[[#This Row],[EMPLEADO]],IS[[NÓMINA]:[INGENIERO]],2,0),"OTROS")</f>
        <v>OTROS</v>
      </c>
    </row>
    <row r="1282" spans="1:43" x14ac:dyDescent="0.25">
      <c r="A1282" t="s">
        <v>4444</v>
      </c>
      <c r="B1282">
        <v>1</v>
      </c>
      <c r="C1282" t="s">
        <v>6029</v>
      </c>
      <c r="D1282" t="s">
        <v>38</v>
      </c>
      <c r="E1282" t="s">
        <v>3627</v>
      </c>
      <c r="F1282" t="s">
        <v>6030</v>
      </c>
      <c r="G1282" s="17" t="s">
        <v>6031</v>
      </c>
      <c r="H1282" t="s">
        <v>691</v>
      </c>
      <c r="I1282" t="s">
        <v>43</v>
      </c>
      <c r="J1282" t="s">
        <v>8</v>
      </c>
      <c r="K1282" t="s">
        <v>144</v>
      </c>
      <c r="L1282" t="s">
        <v>639</v>
      </c>
      <c r="M1282" t="s">
        <v>640</v>
      </c>
      <c r="N1282">
        <v>0</v>
      </c>
      <c r="O1282" t="s">
        <v>47</v>
      </c>
      <c r="P1282">
        <v>1</v>
      </c>
      <c r="Q1282" t="s">
        <v>388</v>
      </c>
      <c r="R1282" t="s">
        <v>153</v>
      </c>
      <c r="S1282" t="s">
        <v>50</v>
      </c>
      <c r="T1282" t="s">
        <v>51</v>
      </c>
      <c r="U1282" t="s">
        <v>641</v>
      </c>
      <c r="V1282">
        <v>0</v>
      </c>
      <c r="W1282" s="1">
        <v>0</v>
      </c>
      <c r="X1282">
        <v>1</v>
      </c>
      <c r="Y1282">
        <v>2.57</v>
      </c>
      <c r="Z1282">
        <v>5</v>
      </c>
      <c r="AA1282">
        <v>0.51400000000000001</v>
      </c>
      <c r="AB1282" s="2">
        <v>0</v>
      </c>
      <c r="AC1282" s="1">
        <v>0</v>
      </c>
      <c r="AD1282" s="7">
        <v>43511</v>
      </c>
      <c r="AE1282" s="7">
        <v>43513</v>
      </c>
      <c r="AF1282">
        <v>0</v>
      </c>
      <c r="AG1282" t="s">
        <v>53</v>
      </c>
      <c r="AH1282" s="2">
        <v>0</v>
      </c>
      <c r="AI1282" s="1">
        <v>0</v>
      </c>
      <c r="AJ1282" s="1">
        <v>0</v>
      </c>
      <c r="AK1282" s="6" t="str">
        <f>+IF(Tabla1[[#This Row],[REQUEST_TY]]="SR MANTENIMIENTO CORRECTIVO", "EMERGENCIA", "OTROS")</f>
        <v>EMERGENCIA</v>
      </c>
      <c r="AL1282" s="6" t="str">
        <f>+_xlfn.IFS(Tabla1[[#This Row],[Veces obj]]&lt;=1,"0-1",Tabla1[[#This Row],[Veces obj]]&lt;=2,"1-2",Tabla1[[#This Row],[Veces obj]]&lt;=3,"2-3",TRUE,"&gt;3")</f>
        <v>0-1</v>
      </c>
      <c r="AM1282" s="6" t="str">
        <f>+_xlfn.IFS(MONTH(Tabla1[[#This Row],[MES]])&lt;=3,"Q1",MONTH(Tabla1[[#This Row],[MES]])&lt;=6,"Q2",MONTH(Tabla1[[#This Row],[MES]])&lt;=9,"Q3",TRUE,"Q4")</f>
        <v>Q1</v>
      </c>
      <c r="AN1282" t="str">
        <f>+IFERROR(VLOOKUP(Tabla1[[#This Row],[CUENTA]],CTAS[],2,0),"OTROS")</f>
        <v>OTROS</v>
      </c>
      <c r="AP1282" t="str">
        <f>+IFERROR(VLOOKUP(Tabla1[[#This Row],[EMPLEADO]],IS[],3,0),"OTROS")</f>
        <v>OTROS</v>
      </c>
      <c r="AQ1282" t="str">
        <f>+IFERROR(VLOOKUP(Tabla1[[#This Row],[EMPLEADO]],IS[[NÓMINA]:[INGENIERO]],2,0),"OTROS")</f>
        <v>OTROS</v>
      </c>
    </row>
    <row r="1283" spans="1:43" x14ac:dyDescent="0.25">
      <c r="A1283" t="s">
        <v>36</v>
      </c>
      <c r="B1283">
        <v>1</v>
      </c>
      <c r="C1283" t="s">
        <v>2581</v>
      </c>
      <c r="D1283" t="s">
        <v>38</v>
      </c>
      <c r="E1283" t="s">
        <v>98</v>
      </c>
      <c r="F1283" t="s">
        <v>2582</v>
      </c>
      <c r="G1283" s="17" t="s">
        <v>2583</v>
      </c>
      <c r="H1283" t="s">
        <v>707</v>
      </c>
      <c r="I1283" t="s">
        <v>43</v>
      </c>
      <c r="J1283" t="s">
        <v>8</v>
      </c>
      <c r="K1283" t="s">
        <v>102</v>
      </c>
      <c r="L1283" t="s">
        <v>2584</v>
      </c>
      <c r="M1283" t="s">
        <v>104</v>
      </c>
      <c r="N1283">
        <v>0</v>
      </c>
      <c r="O1283" t="s">
        <v>105</v>
      </c>
      <c r="P1283">
        <v>48</v>
      </c>
      <c r="Q1283" t="s">
        <v>82</v>
      </c>
      <c r="R1283" t="s">
        <v>63</v>
      </c>
      <c r="S1283" t="s">
        <v>64</v>
      </c>
      <c r="T1283" t="s">
        <v>51</v>
      </c>
      <c r="U1283" t="s">
        <v>83</v>
      </c>
      <c r="V1283">
        <v>1.05</v>
      </c>
      <c r="W1283" s="1">
        <v>687.75</v>
      </c>
      <c r="X1283">
        <v>1</v>
      </c>
      <c r="Y1283">
        <v>2.58</v>
      </c>
      <c r="Z1283">
        <v>5</v>
      </c>
      <c r="AA1283">
        <v>0.51600000000000001</v>
      </c>
      <c r="AB1283" s="2">
        <v>0</v>
      </c>
      <c r="AC1283" s="1">
        <v>0</v>
      </c>
      <c r="AD1283" s="7">
        <v>43474</v>
      </c>
      <c r="AE1283" s="7">
        <v>43475</v>
      </c>
      <c r="AF1283">
        <v>1</v>
      </c>
      <c r="AG1283" t="s">
        <v>53</v>
      </c>
      <c r="AH1283" s="2">
        <v>0</v>
      </c>
      <c r="AI1283" s="1">
        <v>0</v>
      </c>
      <c r="AJ1283" s="1">
        <v>0</v>
      </c>
      <c r="AK1283" s="6" t="str">
        <f>+IF(Tabla1[[#This Row],[REQUEST_TY]]="SR MANTENIMIENTO CORRECTIVO", "EMERGENCIA", "OTROS")</f>
        <v>EMERGENCIA</v>
      </c>
      <c r="AL1283" s="6" t="str">
        <f>+_xlfn.IFS(Tabla1[[#This Row],[Veces obj]]&lt;=1,"0-1",Tabla1[[#This Row],[Veces obj]]&lt;=2,"1-2",Tabla1[[#This Row],[Veces obj]]&lt;=3,"2-3",TRUE,"&gt;3")</f>
        <v>0-1</v>
      </c>
      <c r="AM1283" s="6" t="str">
        <f>+_xlfn.IFS(MONTH(Tabla1[[#This Row],[MES]])&lt;=3,"Q1",MONTH(Tabla1[[#This Row],[MES]])&lt;=6,"Q2",MONTH(Tabla1[[#This Row],[MES]])&lt;=9,"Q3",TRUE,"Q4")</f>
        <v>Q1</v>
      </c>
      <c r="AN1283" t="str">
        <f>+IFERROR(VLOOKUP(Tabla1[[#This Row],[CUENTA]],CTAS[],2,0),"OTROS")</f>
        <v>OTROS</v>
      </c>
      <c r="AP1283" t="str">
        <f>+IFERROR(VLOOKUP(Tabla1[[#This Row],[EMPLEADO]],IS[],3,0),"OTROS")</f>
        <v>OTROS</v>
      </c>
      <c r="AQ1283" t="str">
        <f>+IFERROR(VLOOKUP(Tabla1[[#This Row],[EMPLEADO]],IS[[NÓMINA]:[INGENIERO]],2,0),"OTROS")</f>
        <v>OTROS</v>
      </c>
    </row>
    <row r="1284" spans="1:43" x14ac:dyDescent="0.25">
      <c r="A1284" t="s">
        <v>36</v>
      </c>
      <c r="B1284">
        <v>1</v>
      </c>
      <c r="C1284" t="s">
        <v>2585</v>
      </c>
      <c r="D1284" t="s">
        <v>38</v>
      </c>
      <c r="E1284" t="s">
        <v>275</v>
      </c>
      <c r="F1284" t="s">
        <v>2586</v>
      </c>
      <c r="G1284" s="17" t="s">
        <v>2485</v>
      </c>
      <c r="H1284" t="s">
        <v>568</v>
      </c>
      <c r="I1284" t="s">
        <v>43</v>
      </c>
      <c r="J1284" t="s">
        <v>8</v>
      </c>
      <c r="K1284" t="s">
        <v>2486</v>
      </c>
      <c r="L1284" t="s">
        <v>1442</v>
      </c>
      <c r="M1284" t="s">
        <v>932</v>
      </c>
      <c r="N1284">
        <v>0</v>
      </c>
      <c r="O1284" t="s">
        <v>47</v>
      </c>
      <c r="P1284">
        <v>33</v>
      </c>
      <c r="Q1284" t="s">
        <v>82</v>
      </c>
      <c r="R1284" t="s">
        <v>95</v>
      </c>
      <c r="S1284" t="s">
        <v>64</v>
      </c>
      <c r="T1284" t="s">
        <v>51</v>
      </c>
      <c r="U1284" t="s">
        <v>83</v>
      </c>
      <c r="V1284">
        <v>1.05</v>
      </c>
      <c r="W1284" s="1">
        <v>1433.25</v>
      </c>
      <c r="X1284">
        <v>1</v>
      </c>
      <c r="Y1284">
        <v>2.58</v>
      </c>
      <c r="Z1284">
        <v>5</v>
      </c>
      <c r="AA1284">
        <v>0.51600000000000001</v>
      </c>
      <c r="AB1284" s="2">
        <v>0</v>
      </c>
      <c r="AC1284" s="1">
        <v>0</v>
      </c>
      <c r="AD1284" s="7">
        <v>43487</v>
      </c>
      <c r="AE1284" s="7">
        <v>43487</v>
      </c>
      <c r="AF1284">
        <v>0</v>
      </c>
      <c r="AG1284" t="s">
        <v>53</v>
      </c>
      <c r="AH1284" s="2">
        <v>0</v>
      </c>
      <c r="AI1284" s="1">
        <v>0</v>
      </c>
      <c r="AJ1284" s="1">
        <v>0</v>
      </c>
      <c r="AK1284" s="6" t="str">
        <f>+IF(Tabla1[[#This Row],[REQUEST_TY]]="SR MANTENIMIENTO CORRECTIVO", "EMERGENCIA", "OTROS")</f>
        <v>EMERGENCIA</v>
      </c>
      <c r="AL1284" s="6" t="str">
        <f>+_xlfn.IFS(Tabla1[[#This Row],[Veces obj]]&lt;=1,"0-1",Tabla1[[#This Row],[Veces obj]]&lt;=2,"1-2",Tabla1[[#This Row],[Veces obj]]&lt;=3,"2-3",TRUE,"&gt;3")</f>
        <v>0-1</v>
      </c>
      <c r="AM1284" s="6" t="str">
        <f>+_xlfn.IFS(MONTH(Tabla1[[#This Row],[MES]])&lt;=3,"Q1",MONTH(Tabla1[[#This Row],[MES]])&lt;=6,"Q2",MONTH(Tabla1[[#This Row],[MES]])&lt;=9,"Q3",TRUE,"Q4")</f>
        <v>Q1</v>
      </c>
      <c r="AN1284" t="str">
        <f>+IFERROR(VLOOKUP(Tabla1[[#This Row],[CUENTA]],CTAS[],2,0),"OTROS")</f>
        <v>OTROS</v>
      </c>
      <c r="AP1284" t="str">
        <f>+IFERROR(VLOOKUP(Tabla1[[#This Row],[EMPLEADO]],IS[],3,0),"OTROS")</f>
        <v>OTROS</v>
      </c>
      <c r="AQ1284" t="str">
        <f>+IFERROR(VLOOKUP(Tabla1[[#This Row],[EMPLEADO]],IS[[NÓMINA]:[INGENIERO]],2,0),"OTROS")</f>
        <v>OTROS</v>
      </c>
    </row>
    <row r="1285" spans="1:43" x14ac:dyDescent="0.25">
      <c r="A1285" t="s">
        <v>36</v>
      </c>
      <c r="B1285">
        <v>1</v>
      </c>
      <c r="C1285" t="s">
        <v>2587</v>
      </c>
      <c r="D1285" t="s">
        <v>38</v>
      </c>
      <c r="E1285" t="s">
        <v>133</v>
      </c>
      <c r="F1285" t="s">
        <v>2588</v>
      </c>
      <c r="G1285" s="17" t="s">
        <v>2589</v>
      </c>
      <c r="H1285" t="s">
        <v>213</v>
      </c>
      <c r="I1285" t="s">
        <v>43</v>
      </c>
      <c r="J1285" t="s">
        <v>8</v>
      </c>
      <c r="K1285" t="s">
        <v>59</v>
      </c>
      <c r="L1285" t="s">
        <v>1807</v>
      </c>
      <c r="M1285" t="s">
        <v>1808</v>
      </c>
      <c r="N1285">
        <v>0</v>
      </c>
      <c r="O1285" t="s">
        <v>47</v>
      </c>
      <c r="P1285">
        <v>9</v>
      </c>
      <c r="Q1285" t="s">
        <v>194</v>
      </c>
      <c r="R1285" t="s">
        <v>138</v>
      </c>
      <c r="S1285" t="s">
        <v>139</v>
      </c>
      <c r="T1285" t="s">
        <v>51</v>
      </c>
      <c r="U1285" t="s">
        <v>224</v>
      </c>
      <c r="V1285">
        <v>0.8</v>
      </c>
      <c r="W1285" s="1">
        <v>1258.4000000000003</v>
      </c>
      <c r="X1285">
        <v>1</v>
      </c>
      <c r="Y1285">
        <v>2.0699999999999998</v>
      </c>
      <c r="Z1285">
        <v>4</v>
      </c>
      <c r="AA1285">
        <v>0.51749999999999996</v>
      </c>
      <c r="AB1285" s="2">
        <v>0</v>
      </c>
      <c r="AC1285" s="1">
        <v>0</v>
      </c>
      <c r="AD1285" s="7">
        <v>43493</v>
      </c>
      <c r="AE1285" s="7">
        <v>43493</v>
      </c>
      <c r="AF1285">
        <v>0</v>
      </c>
      <c r="AG1285" t="s">
        <v>53</v>
      </c>
      <c r="AH1285" s="2">
        <v>0</v>
      </c>
      <c r="AI1285" s="1">
        <v>0</v>
      </c>
      <c r="AJ1285" s="1">
        <v>0</v>
      </c>
      <c r="AK1285" s="6" t="str">
        <f>+IF(Tabla1[[#This Row],[REQUEST_TY]]="SR MANTENIMIENTO CORRECTIVO", "EMERGENCIA", "OTROS")</f>
        <v>EMERGENCIA</v>
      </c>
      <c r="AL1285" s="6" t="str">
        <f>+_xlfn.IFS(Tabla1[[#This Row],[Veces obj]]&lt;=1,"0-1",Tabla1[[#This Row],[Veces obj]]&lt;=2,"1-2",Tabla1[[#This Row],[Veces obj]]&lt;=3,"2-3",TRUE,"&gt;3")</f>
        <v>0-1</v>
      </c>
      <c r="AM1285" s="6" t="str">
        <f>+_xlfn.IFS(MONTH(Tabla1[[#This Row],[MES]])&lt;=3,"Q1",MONTH(Tabla1[[#This Row],[MES]])&lt;=6,"Q2",MONTH(Tabla1[[#This Row],[MES]])&lt;=9,"Q3",TRUE,"Q4")</f>
        <v>Q1</v>
      </c>
      <c r="AN1285" t="str">
        <f>+IFERROR(VLOOKUP(Tabla1[[#This Row],[CUENTA]],CTAS[],2,0),"OTROS")</f>
        <v>OTROS</v>
      </c>
      <c r="AP1285" t="str">
        <f>+IFERROR(VLOOKUP(Tabla1[[#This Row],[EMPLEADO]],IS[],3,0),"OTROS")</f>
        <v>OTROS</v>
      </c>
      <c r="AQ1285" t="str">
        <f>+IFERROR(VLOOKUP(Tabla1[[#This Row],[EMPLEADO]],IS[[NÓMINA]:[INGENIERO]],2,0),"OTROS")</f>
        <v>OTROS</v>
      </c>
    </row>
    <row r="1286" spans="1:43" x14ac:dyDescent="0.25">
      <c r="A1286" t="s">
        <v>36</v>
      </c>
      <c r="B1286">
        <v>1</v>
      </c>
      <c r="C1286" t="s">
        <v>2590</v>
      </c>
      <c r="D1286" t="s">
        <v>38</v>
      </c>
      <c r="E1286" t="s">
        <v>558</v>
      </c>
      <c r="F1286" t="s">
        <v>2591</v>
      </c>
      <c r="G1286" s="17" t="s">
        <v>2592</v>
      </c>
      <c r="H1286" t="s">
        <v>101</v>
      </c>
      <c r="I1286" t="s">
        <v>43</v>
      </c>
      <c r="J1286" t="s">
        <v>8</v>
      </c>
      <c r="K1286" t="s">
        <v>798</v>
      </c>
      <c r="L1286" t="s">
        <v>1509</v>
      </c>
      <c r="M1286" t="s">
        <v>1510</v>
      </c>
      <c r="N1286">
        <v>1</v>
      </c>
      <c r="O1286" t="s">
        <v>105</v>
      </c>
      <c r="P1286">
        <v>27</v>
      </c>
      <c r="Q1286" t="s">
        <v>62</v>
      </c>
      <c r="R1286" t="s">
        <v>95</v>
      </c>
      <c r="S1286" t="s">
        <v>64</v>
      </c>
      <c r="T1286" t="s">
        <v>51</v>
      </c>
      <c r="U1286" t="s">
        <v>65</v>
      </c>
      <c r="V1286">
        <v>0.8</v>
      </c>
      <c r="W1286" s="1">
        <v>0</v>
      </c>
      <c r="X1286">
        <v>1</v>
      </c>
      <c r="Y1286">
        <v>2.59</v>
      </c>
      <c r="Z1286">
        <v>5</v>
      </c>
      <c r="AA1286">
        <v>0.51800000000000002</v>
      </c>
      <c r="AB1286" s="2">
        <v>0</v>
      </c>
      <c r="AC1286" s="1">
        <v>0</v>
      </c>
      <c r="AD1286" s="7">
        <v>43495</v>
      </c>
      <c r="AE1286" s="7">
        <v>43496</v>
      </c>
      <c r="AF1286">
        <v>1</v>
      </c>
      <c r="AG1286" t="s">
        <v>53</v>
      </c>
      <c r="AH1286" s="2">
        <v>0</v>
      </c>
      <c r="AI1286" s="1">
        <v>0</v>
      </c>
      <c r="AJ1286" s="1">
        <v>0</v>
      </c>
      <c r="AK1286" s="6" t="str">
        <f>+IF(Tabla1[[#This Row],[REQUEST_TY]]="SR MANTENIMIENTO CORRECTIVO", "EMERGENCIA", "OTROS")</f>
        <v>EMERGENCIA</v>
      </c>
      <c r="AL1286" s="6" t="str">
        <f>+_xlfn.IFS(Tabla1[[#This Row],[Veces obj]]&lt;=1,"0-1",Tabla1[[#This Row],[Veces obj]]&lt;=2,"1-2",Tabla1[[#This Row],[Veces obj]]&lt;=3,"2-3",TRUE,"&gt;3")</f>
        <v>0-1</v>
      </c>
      <c r="AM1286" s="6" t="str">
        <f>+_xlfn.IFS(MONTH(Tabla1[[#This Row],[MES]])&lt;=3,"Q1",MONTH(Tabla1[[#This Row],[MES]])&lt;=6,"Q2",MONTH(Tabla1[[#This Row],[MES]])&lt;=9,"Q3",TRUE,"Q4")</f>
        <v>Q1</v>
      </c>
      <c r="AN1286" t="str">
        <f>+IFERROR(VLOOKUP(Tabla1[[#This Row],[CUENTA]],CTAS[],2,0),"OTROS")</f>
        <v>OTROS</v>
      </c>
      <c r="AP1286" t="str">
        <f>+IFERROR(VLOOKUP(Tabla1[[#This Row],[EMPLEADO]],IS[],3,0),"OTROS")</f>
        <v>OTROS</v>
      </c>
      <c r="AQ1286" t="str">
        <f>+IFERROR(VLOOKUP(Tabla1[[#This Row],[EMPLEADO]],IS[[NÓMINA]:[INGENIERO]],2,0),"OTROS")</f>
        <v>OTROS</v>
      </c>
    </row>
    <row r="1287" spans="1:43" x14ac:dyDescent="0.25">
      <c r="A1287" t="s">
        <v>4444</v>
      </c>
      <c r="B1287">
        <v>1</v>
      </c>
      <c r="C1287" t="s">
        <v>5964</v>
      </c>
      <c r="D1287" t="s">
        <v>38</v>
      </c>
      <c r="E1287" t="s">
        <v>373</v>
      </c>
      <c r="F1287" t="s">
        <v>5965</v>
      </c>
      <c r="G1287" s="17" t="s">
        <v>5966</v>
      </c>
      <c r="H1287" t="s">
        <v>163</v>
      </c>
      <c r="I1287" t="s">
        <v>43</v>
      </c>
      <c r="J1287" t="s">
        <v>8</v>
      </c>
      <c r="K1287" t="s">
        <v>151</v>
      </c>
      <c r="L1287" t="s">
        <v>164</v>
      </c>
      <c r="M1287" t="s">
        <v>165</v>
      </c>
      <c r="N1287">
        <v>0</v>
      </c>
      <c r="O1287" t="s">
        <v>47</v>
      </c>
      <c r="P1287">
        <v>71</v>
      </c>
      <c r="Q1287" t="s">
        <v>48</v>
      </c>
      <c r="R1287" t="s">
        <v>153</v>
      </c>
      <c r="S1287" t="s">
        <v>50</v>
      </c>
      <c r="T1287" t="s">
        <v>51</v>
      </c>
      <c r="U1287" t="s">
        <v>52</v>
      </c>
      <c r="V1287">
        <v>1.05</v>
      </c>
      <c r="W1287" s="1">
        <v>750.75000000000011</v>
      </c>
      <c r="X1287">
        <v>1</v>
      </c>
      <c r="Y1287">
        <v>2.15</v>
      </c>
      <c r="Z1287">
        <v>5</v>
      </c>
      <c r="AA1287">
        <v>0.43</v>
      </c>
      <c r="AB1287" s="2">
        <v>0</v>
      </c>
      <c r="AC1287" s="1">
        <v>0</v>
      </c>
      <c r="AD1287" s="7">
        <v>43514</v>
      </c>
      <c r="AE1287" s="7">
        <v>43514</v>
      </c>
      <c r="AF1287">
        <v>0</v>
      </c>
      <c r="AG1287" t="s">
        <v>53</v>
      </c>
      <c r="AH1287" s="2">
        <v>0</v>
      </c>
      <c r="AI1287" s="1">
        <v>0</v>
      </c>
      <c r="AJ1287" s="1">
        <v>0</v>
      </c>
      <c r="AK1287" s="6" t="str">
        <f>+IF(Tabla1[[#This Row],[REQUEST_TY]]="SR MANTENIMIENTO CORRECTIVO", "EMERGENCIA", "OTROS")</f>
        <v>EMERGENCIA</v>
      </c>
      <c r="AL1287" s="6" t="str">
        <f>+_xlfn.IFS(Tabla1[[#This Row],[Veces obj]]&lt;=1,"0-1",Tabla1[[#This Row],[Veces obj]]&lt;=2,"1-2",Tabla1[[#This Row],[Veces obj]]&lt;=3,"2-3",TRUE,"&gt;3")</f>
        <v>0-1</v>
      </c>
      <c r="AM1287" s="6" t="str">
        <f>+_xlfn.IFS(MONTH(Tabla1[[#This Row],[MES]])&lt;=3,"Q1",MONTH(Tabla1[[#This Row],[MES]])&lt;=6,"Q2",MONTH(Tabla1[[#This Row],[MES]])&lt;=9,"Q3",TRUE,"Q4")</f>
        <v>Q1</v>
      </c>
      <c r="AN1287" t="str">
        <f>+IFERROR(VLOOKUP(Tabla1[[#This Row],[CUENTA]],CTAS[],2,0),"OTROS")</f>
        <v>HONEYWELL</v>
      </c>
      <c r="AO1287">
        <v>1</v>
      </c>
      <c r="AP1287" t="str">
        <f>+IFERROR(VLOOKUP(Tabla1[[#This Row],[EMPLEADO]],IS[],3,0),"OTROS")</f>
        <v>CHIHUAHUA</v>
      </c>
      <c r="AQ1287" t="str">
        <f>+IFERROR(VLOOKUP(Tabla1[[#This Row],[EMPLEADO]],IS[[NÓMINA]:[INGENIERO]],2,0),"OTROS")</f>
        <v>LUIS EDUARDO MUÑOZ</v>
      </c>
    </row>
    <row r="1288" spans="1:43" x14ac:dyDescent="0.25">
      <c r="A1288" t="s">
        <v>36</v>
      </c>
      <c r="B1288">
        <v>1</v>
      </c>
      <c r="C1288" t="s">
        <v>2596</v>
      </c>
      <c r="D1288" t="s">
        <v>38</v>
      </c>
      <c r="E1288" t="s">
        <v>98</v>
      </c>
      <c r="F1288" t="s">
        <v>2441</v>
      </c>
      <c r="G1288" s="17" t="s">
        <v>1993</v>
      </c>
      <c r="H1288" t="s">
        <v>707</v>
      </c>
      <c r="I1288" t="s">
        <v>43</v>
      </c>
      <c r="J1288" t="s">
        <v>8</v>
      </c>
      <c r="K1288" t="s">
        <v>102</v>
      </c>
      <c r="L1288" t="s">
        <v>1994</v>
      </c>
      <c r="M1288" t="s">
        <v>1659</v>
      </c>
      <c r="N1288">
        <v>0</v>
      </c>
      <c r="O1288" t="s">
        <v>105</v>
      </c>
      <c r="P1288">
        <v>45</v>
      </c>
      <c r="Q1288" t="s">
        <v>82</v>
      </c>
      <c r="R1288" t="s">
        <v>63</v>
      </c>
      <c r="S1288" t="s">
        <v>64</v>
      </c>
      <c r="T1288" t="s">
        <v>51</v>
      </c>
      <c r="U1288" t="s">
        <v>83</v>
      </c>
      <c r="V1288">
        <v>1.05</v>
      </c>
      <c r="W1288" s="1">
        <v>687.75</v>
      </c>
      <c r="X1288">
        <v>1</v>
      </c>
      <c r="Y1288">
        <v>2.6</v>
      </c>
      <c r="Z1288">
        <v>5</v>
      </c>
      <c r="AA1288">
        <v>0.52</v>
      </c>
      <c r="AB1288" s="2">
        <v>0</v>
      </c>
      <c r="AC1288" s="1">
        <v>0</v>
      </c>
      <c r="AD1288" s="7">
        <v>43483</v>
      </c>
      <c r="AE1288" s="7">
        <v>43483</v>
      </c>
      <c r="AF1288">
        <v>0</v>
      </c>
      <c r="AG1288" t="s">
        <v>53</v>
      </c>
      <c r="AH1288" s="2">
        <v>0</v>
      </c>
      <c r="AI1288" s="1">
        <v>0</v>
      </c>
      <c r="AJ1288" s="1">
        <v>0</v>
      </c>
      <c r="AK1288" s="6" t="str">
        <f>+IF(Tabla1[[#This Row],[REQUEST_TY]]="SR MANTENIMIENTO CORRECTIVO", "EMERGENCIA", "OTROS")</f>
        <v>EMERGENCIA</v>
      </c>
      <c r="AL1288" s="6" t="str">
        <f>+_xlfn.IFS(Tabla1[[#This Row],[Veces obj]]&lt;=1,"0-1",Tabla1[[#This Row],[Veces obj]]&lt;=2,"1-2",Tabla1[[#This Row],[Veces obj]]&lt;=3,"2-3",TRUE,"&gt;3")</f>
        <v>0-1</v>
      </c>
      <c r="AM1288" s="6" t="str">
        <f>+_xlfn.IFS(MONTH(Tabla1[[#This Row],[MES]])&lt;=3,"Q1",MONTH(Tabla1[[#This Row],[MES]])&lt;=6,"Q2",MONTH(Tabla1[[#This Row],[MES]])&lt;=9,"Q3",TRUE,"Q4")</f>
        <v>Q1</v>
      </c>
      <c r="AN1288" t="str">
        <f>+IFERROR(VLOOKUP(Tabla1[[#This Row],[CUENTA]],CTAS[],2,0),"OTROS")</f>
        <v>OTROS</v>
      </c>
      <c r="AP1288" t="str">
        <f>+IFERROR(VLOOKUP(Tabla1[[#This Row],[EMPLEADO]],IS[],3,0),"OTROS")</f>
        <v>OTROS</v>
      </c>
      <c r="AQ1288" t="str">
        <f>+IFERROR(VLOOKUP(Tabla1[[#This Row],[EMPLEADO]],IS[[NÓMINA]:[INGENIERO]],2,0),"OTROS")</f>
        <v>OTROS</v>
      </c>
    </row>
    <row r="1289" spans="1:43" x14ac:dyDescent="0.25">
      <c r="A1289" t="s">
        <v>36</v>
      </c>
      <c r="B1289">
        <v>1</v>
      </c>
      <c r="C1289" t="s">
        <v>2597</v>
      </c>
      <c r="D1289" t="s">
        <v>38</v>
      </c>
      <c r="E1289" t="s">
        <v>604</v>
      </c>
      <c r="F1289" t="s">
        <v>2598</v>
      </c>
      <c r="G1289" s="17" t="s">
        <v>2599</v>
      </c>
      <c r="H1289" t="s">
        <v>106</v>
      </c>
      <c r="I1289" t="s">
        <v>43</v>
      </c>
      <c r="J1289" t="s">
        <v>8</v>
      </c>
      <c r="K1289" t="s">
        <v>2568</v>
      </c>
      <c r="L1289" t="s">
        <v>2569</v>
      </c>
      <c r="M1289" t="s">
        <v>794</v>
      </c>
      <c r="N1289">
        <v>0</v>
      </c>
      <c r="O1289" t="s">
        <v>47</v>
      </c>
      <c r="P1289">
        <v>254</v>
      </c>
      <c r="Q1289" t="s">
        <v>48</v>
      </c>
      <c r="R1289" t="s">
        <v>63</v>
      </c>
      <c r="S1289" t="s">
        <v>64</v>
      </c>
      <c r="T1289" t="s">
        <v>51</v>
      </c>
      <c r="U1289" t="s">
        <v>96</v>
      </c>
      <c r="V1289">
        <v>1.1000000000000001</v>
      </c>
      <c r="W1289" s="1">
        <v>1501.5000000000002</v>
      </c>
      <c r="X1289">
        <v>1</v>
      </c>
      <c r="Y1289">
        <v>2.6</v>
      </c>
      <c r="Z1289">
        <v>5</v>
      </c>
      <c r="AA1289">
        <v>0.52</v>
      </c>
      <c r="AB1289" s="2">
        <v>0</v>
      </c>
      <c r="AC1289" s="1">
        <v>0</v>
      </c>
      <c r="AD1289" s="7">
        <v>43486</v>
      </c>
      <c r="AE1289" s="7">
        <v>43486</v>
      </c>
      <c r="AF1289">
        <v>0</v>
      </c>
      <c r="AG1289" t="s">
        <v>53</v>
      </c>
      <c r="AH1289" s="2">
        <v>0</v>
      </c>
      <c r="AI1289" s="1">
        <v>0</v>
      </c>
      <c r="AJ1289" s="1">
        <v>0</v>
      </c>
      <c r="AK1289" s="6" t="str">
        <f>+IF(Tabla1[[#This Row],[REQUEST_TY]]="SR MANTENIMIENTO CORRECTIVO", "EMERGENCIA", "OTROS")</f>
        <v>EMERGENCIA</v>
      </c>
      <c r="AL1289" s="6" t="str">
        <f>+_xlfn.IFS(Tabla1[[#This Row],[Veces obj]]&lt;=1,"0-1",Tabla1[[#This Row],[Veces obj]]&lt;=2,"1-2",Tabla1[[#This Row],[Veces obj]]&lt;=3,"2-3",TRUE,"&gt;3")</f>
        <v>0-1</v>
      </c>
      <c r="AM1289" s="6" t="str">
        <f>+_xlfn.IFS(MONTH(Tabla1[[#This Row],[MES]])&lt;=3,"Q1",MONTH(Tabla1[[#This Row],[MES]])&lt;=6,"Q2",MONTH(Tabla1[[#This Row],[MES]])&lt;=9,"Q3",TRUE,"Q4")</f>
        <v>Q1</v>
      </c>
      <c r="AN1289" t="str">
        <f>+IFERROR(VLOOKUP(Tabla1[[#This Row],[CUENTA]],CTAS[],2,0),"OTROS")</f>
        <v>OTROS</v>
      </c>
      <c r="AP1289" t="str">
        <f>+IFERROR(VLOOKUP(Tabla1[[#This Row],[EMPLEADO]],IS[],3,0),"OTROS")</f>
        <v>OTROS</v>
      </c>
      <c r="AQ1289" t="str">
        <f>+IFERROR(VLOOKUP(Tabla1[[#This Row],[EMPLEADO]],IS[[NÓMINA]:[INGENIERO]],2,0),"OTROS")</f>
        <v>OTROS</v>
      </c>
    </row>
    <row r="1290" spans="1:43" x14ac:dyDescent="0.25">
      <c r="A1290" t="s">
        <v>36</v>
      </c>
      <c r="B1290">
        <v>1</v>
      </c>
      <c r="C1290" t="s">
        <v>2600</v>
      </c>
      <c r="D1290" t="s">
        <v>38</v>
      </c>
      <c r="E1290" t="s">
        <v>258</v>
      </c>
      <c r="F1290" t="s">
        <v>2601</v>
      </c>
      <c r="G1290" s="17" t="s">
        <v>2602</v>
      </c>
      <c r="H1290" t="s">
        <v>79</v>
      </c>
      <c r="I1290" t="s">
        <v>43</v>
      </c>
      <c r="J1290" t="s">
        <v>8</v>
      </c>
      <c r="K1290" t="s">
        <v>1236</v>
      </c>
      <c r="L1290" t="s">
        <v>2603</v>
      </c>
      <c r="M1290" t="s">
        <v>1238</v>
      </c>
      <c r="N1290">
        <v>0</v>
      </c>
      <c r="O1290" t="s">
        <v>47</v>
      </c>
      <c r="P1290">
        <v>64</v>
      </c>
      <c r="Q1290" t="s">
        <v>48</v>
      </c>
      <c r="R1290" t="s">
        <v>138</v>
      </c>
      <c r="S1290" t="s">
        <v>139</v>
      </c>
      <c r="T1290" t="s">
        <v>51</v>
      </c>
      <c r="U1290" t="s">
        <v>353</v>
      </c>
      <c r="V1290">
        <v>1.1499999999999999</v>
      </c>
      <c r="W1290" s="1">
        <v>1808.95</v>
      </c>
      <c r="X1290">
        <v>1</v>
      </c>
      <c r="Y1290">
        <v>2.08</v>
      </c>
      <c r="Z1290">
        <v>4</v>
      </c>
      <c r="AA1290">
        <v>0.52</v>
      </c>
      <c r="AB1290" s="2">
        <v>0</v>
      </c>
      <c r="AC1290" s="1">
        <v>0</v>
      </c>
      <c r="AD1290" s="7">
        <v>43496</v>
      </c>
      <c r="AE1290" s="7">
        <v>43496</v>
      </c>
      <c r="AF1290">
        <v>0</v>
      </c>
      <c r="AG1290" t="s">
        <v>53</v>
      </c>
      <c r="AH1290" s="2">
        <v>0</v>
      </c>
      <c r="AI1290" s="1">
        <v>0</v>
      </c>
      <c r="AJ1290" s="1">
        <v>0</v>
      </c>
      <c r="AK1290" s="6" t="str">
        <f>+IF(Tabla1[[#This Row],[REQUEST_TY]]="SR MANTENIMIENTO CORRECTIVO", "EMERGENCIA", "OTROS")</f>
        <v>EMERGENCIA</v>
      </c>
      <c r="AL1290" s="6" t="str">
        <f>+_xlfn.IFS(Tabla1[[#This Row],[Veces obj]]&lt;=1,"0-1",Tabla1[[#This Row],[Veces obj]]&lt;=2,"1-2",Tabla1[[#This Row],[Veces obj]]&lt;=3,"2-3",TRUE,"&gt;3")</f>
        <v>0-1</v>
      </c>
      <c r="AM1290" s="6" t="str">
        <f>+_xlfn.IFS(MONTH(Tabla1[[#This Row],[MES]])&lt;=3,"Q1",MONTH(Tabla1[[#This Row],[MES]])&lt;=6,"Q2",MONTH(Tabla1[[#This Row],[MES]])&lt;=9,"Q3",TRUE,"Q4")</f>
        <v>Q1</v>
      </c>
      <c r="AN1290" t="str">
        <f>+IFERROR(VLOOKUP(Tabla1[[#This Row],[CUENTA]],CTAS[],2,0),"OTROS")</f>
        <v>OTROS</v>
      </c>
      <c r="AP1290" t="str">
        <f>+IFERROR(VLOOKUP(Tabla1[[#This Row],[EMPLEADO]],IS[],3,0),"OTROS")</f>
        <v>OTROS</v>
      </c>
      <c r="AQ1290" t="str">
        <f>+IFERROR(VLOOKUP(Tabla1[[#This Row],[EMPLEADO]],IS[[NÓMINA]:[INGENIERO]],2,0),"OTROS")</f>
        <v>OTROS</v>
      </c>
    </row>
    <row r="1291" spans="1:43" x14ac:dyDescent="0.25">
      <c r="A1291" t="s">
        <v>4444</v>
      </c>
      <c r="B1291">
        <v>1</v>
      </c>
      <c r="C1291" t="s">
        <v>4993</v>
      </c>
      <c r="D1291" t="s">
        <v>38</v>
      </c>
      <c r="E1291" t="s">
        <v>725</v>
      </c>
      <c r="F1291" t="s">
        <v>4994</v>
      </c>
      <c r="G1291" s="17" t="s">
        <v>1470</v>
      </c>
      <c r="H1291" t="s">
        <v>79</v>
      </c>
      <c r="I1291" t="s">
        <v>43</v>
      </c>
      <c r="J1291" t="s">
        <v>8</v>
      </c>
      <c r="K1291" t="s">
        <v>102</v>
      </c>
      <c r="L1291" t="s">
        <v>1471</v>
      </c>
      <c r="M1291" t="s">
        <v>1150</v>
      </c>
      <c r="N1291">
        <v>0</v>
      </c>
      <c r="O1291" t="s">
        <v>47</v>
      </c>
      <c r="P1291">
        <v>15</v>
      </c>
      <c r="Q1291" t="s">
        <v>194</v>
      </c>
      <c r="R1291" t="s">
        <v>223</v>
      </c>
      <c r="S1291" t="s">
        <v>139</v>
      </c>
      <c r="T1291" t="s">
        <v>51</v>
      </c>
      <c r="U1291" t="s">
        <v>224</v>
      </c>
      <c r="V1291">
        <v>0.8</v>
      </c>
      <c r="W1291" s="1">
        <v>1258.4000000000003</v>
      </c>
      <c r="X1291">
        <v>1</v>
      </c>
      <c r="Y1291">
        <v>2.08</v>
      </c>
      <c r="Z1291">
        <v>4</v>
      </c>
      <c r="AA1291">
        <v>0.52</v>
      </c>
      <c r="AB1291" s="2">
        <v>0</v>
      </c>
      <c r="AC1291" s="1">
        <v>0</v>
      </c>
      <c r="AD1291" s="7">
        <v>43501</v>
      </c>
      <c r="AE1291" s="7">
        <v>43502</v>
      </c>
      <c r="AF1291">
        <v>1</v>
      </c>
      <c r="AG1291" t="s">
        <v>53</v>
      </c>
      <c r="AH1291" s="2">
        <v>0</v>
      </c>
      <c r="AI1291" s="1">
        <v>0</v>
      </c>
      <c r="AJ1291" s="1">
        <v>0</v>
      </c>
      <c r="AK1291" s="6" t="str">
        <f>+IF(Tabla1[[#This Row],[REQUEST_TY]]="SR MANTENIMIENTO CORRECTIVO", "EMERGENCIA", "OTROS")</f>
        <v>EMERGENCIA</v>
      </c>
      <c r="AL1291" s="6" t="str">
        <f>+_xlfn.IFS(Tabla1[[#This Row],[Veces obj]]&lt;=1,"0-1",Tabla1[[#This Row],[Veces obj]]&lt;=2,"1-2",Tabla1[[#This Row],[Veces obj]]&lt;=3,"2-3",TRUE,"&gt;3")</f>
        <v>0-1</v>
      </c>
      <c r="AM1291" s="6" t="str">
        <f>+_xlfn.IFS(MONTH(Tabla1[[#This Row],[MES]])&lt;=3,"Q1",MONTH(Tabla1[[#This Row],[MES]])&lt;=6,"Q2",MONTH(Tabla1[[#This Row],[MES]])&lt;=9,"Q3",TRUE,"Q4")</f>
        <v>Q1</v>
      </c>
      <c r="AN1291" t="str">
        <f>+IFERROR(VLOOKUP(Tabla1[[#This Row],[CUENTA]],CTAS[],2,0),"OTROS")</f>
        <v>OTROS</v>
      </c>
      <c r="AP1291" t="str">
        <f>+IFERROR(VLOOKUP(Tabla1[[#This Row],[EMPLEADO]],IS[],3,0),"OTROS")</f>
        <v>OTROS</v>
      </c>
      <c r="AQ1291" t="str">
        <f>+IFERROR(VLOOKUP(Tabla1[[#This Row],[EMPLEADO]],IS[[NÓMINA]:[INGENIERO]],2,0),"OTROS")</f>
        <v>OTROS</v>
      </c>
    </row>
    <row r="1292" spans="1:43" x14ac:dyDescent="0.25">
      <c r="A1292" t="s">
        <v>4444</v>
      </c>
      <c r="B1292">
        <v>1</v>
      </c>
      <c r="C1292" t="s">
        <v>5531</v>
      </c>
      <c r="D1292" t="s">
        <v>38</v>
      </c>
      <c r="E1292" t="s">
        <v>725</v>
      </c>
      <c r="F1292" t="s">
        <v>5532</v>
      </c>
      <c r="G1292" s="17" t="s">
        <v>5141</v>
      </c>
      <c r="H1292" t="s">
        <v>1572</v>
      </c>
      <c r="I1292" t="s">
        <v>43</v>
      </c>
      <c r="J1292" t="s">
        <v>8</v>
      </c>
      <c r="K1292" t="s">
        <v>59</v>
      </c>
      <c r="L1292" t="s">
        <v>2819</v>
      </c>
      <c r="M1292" t="s">
        <v>2820</v>
      </c>
      <c r="N1292">
        <v>0</v>
      </c>
      <c r="O1292" t="s">
        <v>47</v>
      </c>
      <c r="P1292">
        <v>2</v>
      </c>
      <c r="Q1292" t="s">
        <v>388</v>
      </c>
      <c r="R1292" t="s">
        <v>223</v>
      </c>
      <c r="S1292" t="s">
        <v>139</v>
      </c>
      <c r="T1292" t="s">
        <v>51</v>
      </c>
      <c r="U1292" t="s">
        <v>872</v>
      </c>
      <c r="V1292">
        <v>0</v>
      </c>
      <c r="W1292" s="1">
        <v>0</v>
      </c>
      <c r="X1292">
        <v>1</v>
      </c>
      <c r="Y1292">
        <v>2.08</v>
      </c>
      <c r="Z1292">
        <v>4</v>
      </c>
      <c r="AA1292">
        <v>0.52</v>
      </c>
      <c r="AB1292" s="2">
        <v>0</v>
      </c>
      <c r="AC1292" s="1">
        <v>0</v>
      </c>
      <c r="AD1292" s="7">
        <v>43507</v>
      </c>
      <c r="AE1292" s="7">
        <v>43507</v>
      </c>
      <c r="AF1292">
        <v>0</v>
      </c>
      <c r="AG1292" t="s">
        <v>53</v>
      </c>
      <c r="AH1292" s="2">
        <v>0</v>
      </c>
      <c r="AI1292" s="1">
        <v>0</v>
      </c>
      <c r="AJ1292" s="1">
        <v>0</v>
      </c>
      <c r="AK1292" s="6" t="str">
        <f>+IF(Tabla1[[#This Row],[REQUEST_TY]]="SR MANTENIMIENTO CORRECTIVO", "EMERGENCIA", "OTROS")</f>
        <v>EMERGENCIA</v>
      </c>
      <c r="AL1292" s="6" t="str">
        <f>+_xlfn.IFS(Tabla1[[#This Row],[Veces obj]]&lt;=1,"0-1",Tabla1[[#This Row],[Veces obj]]&lt;=2,"1-2",Tabla1[[#This Row],[Veces obj]]&lt;=3,"2-3",TRUE,"&gt;3")</f>
        <v>0-1</v>
      </c>
      <c r="AM1292" s="6" t="str">
        <f>+_xlfn.IFS(MONTH(Tabla1[[#This Row],[MES]])&lt;=3,"Q1",MONTH(Tabla1[[#This Row],[MES]])&lt;=6,"Q2",MONTH(Tabla1[[#This Row],[MES]])&lt;=9,"Q3",TRUE,"Q4")</f>
        <v>Q1</v>
      </c>
      <c r="AN1292" t="str">
        <f>+IFERROR(VLOOKUP(Tabla1[[#This Row],[CUENTA]],CTAS[],2,0),"OTROS")</f>
        <v>OTROS</v>
      </c>
      <c r="AP1292" t="str">
        <f>+IFERROR(VLOOKUP(Tabla1[[#This Row],[EMPLEADO]],IS[],3,0),"OTROS")</f>
        <v>OTROS</v>
      </c>
      <c r="AQ1292" t="str">
        <f>+IFERROR(VLOOKUP(Tabla1[[#This Row],[EMPLEADO]],IS[[NÓMINA]:[INGENIERO]],2,0),"OTROS")</f>
        <v>OTROS</v>
      </c>
    </row>
    <row r="1293" spans="1:43" x14ac:dyDescent="0.25">
      <c r="A1293" t="s">
        <v>4444</v>
      </c>
      <c r="B1293">
        <v>1</v>
      </c>
      <c r="C1293" t="s">
        <v>5702</v>
      </c>
      <c r="D1293" t="s">
        <v>38</v>
      </c>
      <c r="E1293" t="s">
        <v>98</v>
      </c>
      <c r="F1293" t="s">
        <v>5703</v>
      </c>
      <c r="G1293" s="17" t="s">
        <v>3733</v>
      </c>
      <c r="H1293" t="s">
        <v>106</v>
      </c>
      <c r="I1293" t="s">
        <v>43</v>
      </c>
      <c r="J1293" t="s">
        <v>8</v>
      </c>
      <c r="K1293" t="s">
        <v>102</v>
      </c>
      <c r="L1293" t="s">
        <v>3734</v>
      </c>
      <c r="M1293" t="s">
        <v>794</v>
      </c>
      <c r="N1293">
        <v>0</v>
      </c>
      <c r="O1293" t="s">
        <v>47</v>
      </c>
      <c r="P1293">
        <v>138</v>
      </c>
      <c r="Q1293" t="s">
        <v>48</v>
      </c>
      <c r="R1293" t="s">
        <v>63</v>
      </c>
      <c r="S1293" t="s">
        <v>64</v>
      </c>
      <c r="T1293" t="s">
        <v>51</v>
      </c>
      <c r="U1293" t="s">
        <v>96</v>
      </c>
      <c r="V1293">
        <v>1.1000000000000001</v>
      </c>
      <c r="W1293" s="1">
        <v>1501.5000000000002</v>
      </c>
      <c r="X1293">
        <v>1</v>
      </c>
      <c r="Y1293">
        <v>2.6</v>
      </c>
      <c r="Z1293">
        <v>5</v>
      </c>
      <c r="AA1293">
        <v>0.52</v>
      </c>
      <c r="AB1293" s="2">
        <v>0</v>
      </c>
      <c r="AC1293" s="1">
        <v>0</v>
      </c>
      <c r="AD1293" s="7">
        <v>43507</v>
      </c>
      <c r="AE1293" s="7">
        <v>43508</v>
      </c>
      <c r="AF1293">
        <v>1</v>
      </c>
      <c r="AG1293" t="s">
        <v>53</v>
      </c>
      <c r="AH1293" s="2">
        <v>0</v>
      </c>
      <c r="AI1293" s="1">
        <v>0</v>
      </c>
      <c r="AJ1293" s="1">
        <v>0</v>
      </c>
      <c r="AK1293" s="6" t="str">
        <f>+IF(Tabla1[[#This Row],[REQUEST_TY]]="SR MANTENIMIENTO CORRECTIVO", "EMERGENCIA", "OTROS")</f>
        <v>EMERGENCIA</v>
      </c>
      <c r="AL1293" s="6" t="str">
        <f>+_xlfn.IFS(Tabla1[[#This Row],[Veces obj]]&lt;=1,"0-1",Tabla1[[#This Row],[Veces obj]]&lt;=2,"1-2",Tabla1[[#This Row],[Veces obj]]&lt;=3,"2-3",TRUE,"&gt;3")</f>
        <v>0-1</v>
      </c>
      <c r="AM1293" s="6" t="str">
        <f>+_xlfn.IFS(MONTH(Tabla1[[#This Row],[MES]])&lt;=3,"Q1",MONTH(Tabla1[[#This Row],[MES]])&lt;=6,"Q2",MONTH(Tabla1[[#This Row],[MES]])&lt;=9,"Q3",TRUE,"Q4")</f>
        <v>Q1</v>
      </c>
      <c r="AN1293" t="str">
        <f>+IFERROR(VLOOKUP(Tabla1[[#This Row],[CUENTA]],CTAS[],2,0),"OTROS")</f>
        <v>OTROS</v>
      </c>
      <c r="AP1293" t="str">
        <f>+IFERROR(VLOOKUP(Tabla1[[#This Row],[EMPLEADO]],IS[],3,0),"OTROS")</f>
        <v>OTROS</v>
      </c>
      <c r="AQ1293" t="str">
        <f>+IFERROR(VLOOKUP(Tabla1[[#This Row],[EMPLEADO]],IS[[NÓMINA]:[INGENIERO]],2,0),"OTROS")</f>
        <v>OTROS</v>
      </c>
    </row>
    <row r="1294" spans="1:43" x14ac:dyDescent="0.25">
      <c r="A1294" t="s">
        <v>4444</v>
      </c>
      <c r="B1294">
        <v>1</v>
      </c>
      <c r="C1294" t="s">
        <v>7101</v>
      </c>
      <c r="D1294" t="s">
        <v>38</v>
      </c>
      <c r="E1294" t="s">
        <v>332</v>
      </c>
      <c r="F1294" t="s">
        <v>7102</v>
      </c>
      <c r="G1294" s="17" t="s">
        <v>7103</v>
      </c>
      <c r="H1294" t="s">
        <v>679</v>
      </c>
      <c r="I1294" t="s">
        <v>43</v>
      </c>
      <c r="J1294" t="s">
        <v>8</v>
      </c>
      <c r="K1294" t="s">
        <v>59</v>
      </c>
      <c r="L1294" t="s">
        <v>7104</v>
      </c>
      <c r="M1294" t="s">
        <v>131</v>
      </c>
      <c r="N1294">
        <v>0</v>
      </c>
      <c r="O1294" t="s">
        <v>47</v>
      </c>
      <c r="P1294">
        <v>111</v>
      </c>
      <c r="Q1294" t="s">
        <v>48</v>
      </c>
      <c r="R1294" t="s">
        <v>317</v>
      </c>
      <c r="S1294" t="s">
        <v>318</v>
      </c>
      <c r="T1294" t="s">
        <v>51</v>
      </c>
      <c r="U1294" t="s">
        <v>353</v>
      </c>
      <c r="V1294">
        <v>1.1499999999999999</v>
      </c>
      <c r="W1294" s="1">
        <v>1808.95</v>
      </c>
      <c r="X1294">
        <v>1</v>
      </c>
      <c r="Y1294">
        <v>2.08</v>
      </c>
      <c r="Z1294">
        <v>4</v>
      </c>
      <c r="AA1294">
        <v>0.52</v>
      </c>
      <c r="AB1294" s="2">
        <v>0</v>
      </c>
      <c r="AC1294" s="1">
        <v>0</v>
      </c>
      <c r="AD1294" s="7">
        <v>43524</v>
      </c>
      <c r="AE1294" s="7">
        <v>43524</v>
      </c>
      <c r="AF1294">
        <v>0</v>
      </c>
      <c r="AG1294" t="s">
        <v>53</v>
      </c>
      <c r="AH1294" s="2">
        <v>0</v>
      </c>
      <c r="AI1294" s="1">
        <v>0</v>
      </c>
      <c r="AJ1294" s="1">
        <v>0</v>
      </c>
      <c r="AK1294" s="6" t="str">
        <f>+IF(Tabla1[[#This Row],[REQUEST_TY]]="SR MANTENIMIENTO CORRECTIVO", "EMERGENCIA", "OTROS")</f>
        <v>EMERGENCIA</v>
      </c>
      <c r="AL1294" s="6" t="str">
        <f>+_xlfn.IFS(Tabla1[[#This Row],[Veces obj]]&lt;=1,"0-1",Tabla1[[#This Row],[Veces obj]]&lt;=2,"1-2",Tabla1[[#This Row],[Veces obj]]&lt;=3,"2-3",TRUE,"&gt;3")</f>
        <v>0-1</v>
      </c>
      <c r="AM1294" s="6" t="str">
        <f>+_xlfn.IFS(MONTH(Tabla1[[#This Row],[MES]])&lt;=3,"Q1",MONTH(Tabla1[[#This Row],[MES]])&lt;=6,"Q2",MONTH(Tabla1[[#This Row],[MES]])&lt;=9,"Q3",TRUE,"Q4")</f>
        <v>Q1</v>
      </c>
      <c r="AN1294" t="str">
        <f>+IFERROR(VLOOKUP(Tabla1[[#This Row],[CUENTA]],CTAS[],2,0),"OTROS")</f>
        <v>OTROS</v>
      </c>
      <c r="AP1294" t="str">
        <f>+IFERROR(VLOOKUP(Tabla1[[#This Row],[EMPLEADO]],IS[],3,0),"OTROS")</f>
        <v>OTROS</v>
      </c>
      <c r="AQ1294" t="str">
        <f>+IFERROR(VLOOKUP(Tabla1[[#This Row],[EMPLEADO]],IS[[NÓMINA]:[INGENIERO]],2,0),"OTROS")</f>
        <v>OTROS</v>
      </c>
    </row>
    <row r="1295" spans="1:43" x14ac:dyDescent="0.25">
      <c r="A1295" t="s">
        <v>36</v>
      </c>
      <c r="B1295">
        <v>1</v>
      </c>
      <c r="C1295" t="s">
        <v>2604</v>
      </c>
      <c r="D1295" t="s">
        <v>38</v>
      </c>
      <c r="E1295" t="s">
        <v>888</v>
      </c>
      <c r="F1295" t="s">
        <v>2605</v>
      </c>
      <c r="G1295" s="17" t="s">
        <v>2606</v>
      </c>
      <c r="H1295" t="s">
        <v>471</v>
      </c>
      <c r="I1295" t="s">
        <v>43</v>
      </c>
      <c r="J1295" t="s">
        <v>8</v>
      </c>
      <c r="K1295" t="s">
        <v>125</v>
      </c>
      <c r="L1295" t="s">
        <v>2607</v>
      </c>
      <c r="M1295" t="s">
        <v>316</v>
      </c>
      <c r="N1295">
        <v>0</v>
      </c>
      <c r="O1295" t="s">
        <v>47</v>
      </c>
      <c r="P1295">
        <v>88</v>
      </c>
      <c r="Q1295" t="s">
        <v>48</v>
      </c>
      <c r="R1295" t="s">
        <v>49</v>
      </c>
      <c r="S1295" t="s">
        <v>50</v>
      </c>
      <c r="T1295" t="s">
        <v>51</v>
      </c>
      <c r="U1295" t="s">
        <v>52</v>
      </c>
      <c r="V1295">
        <v>1.05</v>
      </c>
      <c r="W1295" s="1">
        <v>750.75000000000011</v>
      </c>
      <c r="X1295">
        <v>1</v>
      </c>
      <c r="Y1295">
        <v>2.62</v>
      </c>
      <c r="Z1295">
        <v>5</v>
      </c>
      <c r="AA1295">
        <v>0.52400000000000002</v>
      </c>
      <c r="AB1295" s="2">
        <v>0</v>
      </c>
      <c r="AC1295" s="1">
        <v>0</v>
      </c>
      <c r="AD1295" s="7">
        <v>43474</v>
      </c>
      <c r="AE1295" s="7">
        <v>43475</v>
      </c>
      <c r="AF1295">
        <v>1</v>
      </c>
      <c r="AG1295" t="s">
        <v>53</v>
      </c>
      <c r="AH1295" s="2">
        <v>0</v>
      </c>
      <c r="AI1295" s="1">
        <v>0</v>
      </c>
      <c r="AJ1295" s="1">
        <v>0</v>
      </c>
      <c r="AK1295" s="6" t="str">
        <f>+IF(Tabla1[[#This Row],[REQUEST_TY]]="SR MANTENIMIENTO CORRECTIVO", "EMERGENCIA", "OTROS")</f>
        <v>EMERGENCIA</v>
      </c>
      <c r="AL1295" s="6" t="str">
        <f>+_xlfn.IFS(Tabla1[[#This Row],[Veces obj]]&lt;=1,"0-1",Tabla1[[#This Row],[Veces obj]]&lt;=2,"1-2",Tabla1[[#This Row],[Veces obj]]&lt;=3,"2-3",TRUE,"&gt;3")</f>
        <v>0-1</v>
      </c>
      <c r="AM1295" s="6" t="str">
        <f>+_xlfn.IFS(MONTH(Tabla1[[#This Row],[MES]])&lt;=3,"Q1",MONTH(Tabla1[[#This Row],[MES]])&lt;=6,"Q2",MONTH(Tabla1[[#This Row],[MES]])&lt;=9,"Q3",TRUE,"Q4")</f>
        <v>Q1</v>
      </c>
      <c r="AN1295" t="str">
        <f>+IFERROR(VLOOKUP(Tabla1[[#This Row],[CUENTA]],CTAS[],2,0),"OTROS")</f>
        <v>OTROS</v>
      </c>
      <c r="AP1295" t="str">
        <f>+IFERROR(VLOOKUP(Tabla1[[#This Row],[EMPLEADO]],IS[],3,0),"OTROS")</f>
        <v>OTROS</v>
      </c>
      <c r="AQ1295" t="str">
        <f>+IFERROR(VLOOKUP(Tabla1[[#This Row],[EMPLEADO]],IS[[NÓMINA]:[INGENIERO]],2,0),"OTROS")</f>
        <v>OTROS</v>
      </c>
    </row>
    <row r="1296" spans="1:43" x14ac:dyDescent="0.25">
      <c r="A1296" t="s">
        <v>4444</v>
      </c>
      <c r="B1296">
        <v>1</v>
      </c>
      <c r="C1296" t="s">
        <v>5420</v>
      </c>
      <c r="D1296" t="s">
        <v>38</v>
      </c>
      <c r="E1296" t="s">
        <v>98</v>
      </c>
      <c r="F1296" t="s">
        <v>5421</v>
      </c>
      <c r="G1296" s="17" t="s">
        <v>1499</v>
      </c>
      <c r="H1296" t="s">
        <v>1052</v>
      </c>
      <c r="I1296" t="s">
        <v>43</v>
      </c>
      <c r="J1296" t="s">
        <v>8</v>
      </c>
      <c r="K1296" t="s">
        <v>102</v>
      </c>
      <c r="L1296" t="s">
        <v>1500</v>
      </c>
      <c r="M1296" t="s">
        <v>1501</v>
      </c>
      <c r="N1296">
        <v>0</v>
      </c>
      <c r="O1296" t="s">
        <v>47</v>
      </c>
      <c r="P1296">
        <v>2</v>
      </c>
      <c r="Q1296" t="s">
        <v>388</v>
      </c>
      <c r="R1296" t="s">
        <v>63</v>
      </c>
      <c r="S1296" t="s">
        <v>64</v>
      </c>
      <c r="T1296" t="s">
        <v>51</v>
      </c>
      <c r="U1296" t="s">
        <v>389</v>
      </c>
      <c r="V1296">
        <v>0</v>
      </c>
      <c r="W1296" s="1">
        <v>0</v>
      </c>
      <c r="X1296">
        <v>1</v>
      </c>
      <c r="Y1296">
        <v>2.62</v>
      </c>
      <c r="Z1296">
        <v>5</v>
      </c>
      <c r="AA1296">
        <v>0.52400000000000002</v>
      </c>
      <c r="AB1296" s="2">
        <v>0</v>
      </c>
      <c r="AC1296" s="1">
        <v>0</v>
      </c>
      <c r="AD1296" s="7">
        <v>43504</v>
      </c>
      <c r="AE1296" s="7">
        <v>43504</v>
      </c>
      <c r="AF1296">
        <v>0</v>
      </c>
      <c r="AG1296" t="s">
        <v>53</v>
      </c>
      <c r="AH1296" s="2">
        <v>0</v>
      </c>
      <c r="AI1296" s="1">
        <v>0</v>
      </c>
      <c r="AJ1296" s="1">
        <v>0</v>
      </c>
      <c r="AK1296" s="6" t="str">
        <f>+IF(Tabla1[[#This Row],[REQUEST_TY]]="SR MANTENIMIENTO CORRECTIVO", "EMERGENCIA", "OTROS")</f>
        <v>EMERGENCIA</v>
      </c>
      <c r="AL1296" s="6" t="str">
        <f>+_xlfn.IFS(Tabla1[[#This Row],[Veces obj]]&lt;=1,"0-1",Tabla1[[#This Row],[Veces obj]]&lt;=2,"1-2",Tabla1[[#This Row],[Veces obj]]&lt;=3,"2-3",TRUE,"&gt;3")</f>
        <v>0-1</v>
      </c>
      <c r="AM1296" s="6" t="str">
        <f>+_xlfn.IFS(MONTH(Tabla1[[#This Row],[MES]])&lt;=3,"Q1",MONTH(Tabla1[[#This Row],[MES]])&lt;=6,"Q2",MONTH(Tabla1[[#This Row],[MES]])&lt;=9,"Q3",TRUE,"Q4")</f>
        <v>Q1</v>
      </c>
      <c r="AN1296" t="str">
        <f>+IFERROR(VLOOKUP(Tabla1[[#This Row],[CUENTA]],CTAS[],2,0),"OTROS")</f>
        <v>OTROS</v>
      </c>
      <c r="AP1296" t="str">
        <f>+IFERROR(VLOOKUP(Tabla1[[#This Row],[EMPLEADO]],IS[],3,0),"OTROS")</f>
        <v>OTROS</v>
      </c>
      <c r="AQ1296" t="str">
        <f>+IFERROR(VLOOKUP(Tabla1[[#This Row],[EMPLEADO]],IS[[NÓMINA]:[INGENIERO]],2,0),"OTROS")</f>
        <v>OTROS</v>
      </c>
    </row>
    <row r="1297" spans="1:43" x14ac:dyDescent="0.25">
      <c r="A1297" t="s">
        <v>4444</v>
      </c>
      <c r="B1297">
        <v>1</v>
      </c>
      <c r="C1297" t="s">
        <v>7251</v>
      </c>
      <c r="D1297" t="s">
        <v>38</v>
      </c>
      <c r="E1297" t="s">
        <v>39</v>
      </c>
      <c r="F1297" t="s">
        <v>7252</v>
      </c>
      <c r="G1297" s="17" t="s">
        <v>3650</v>
      </c>
      <c r="H1297" t="s">
        <v>42</v>
      </c>
      <c r="I1297" t="s">
        <v>43</v>
      </c>
      <c r="J1297" t="s">
        <v>8</v>
      </c>
      <c r="K1297" t="s">
        <v>798</v>
      </c>
      <c r="L1297" t="s">
        <v>1729</v>
      </c>
      <c r="M1297" t="s">
        <v>131</v>
      </c>
      <c r="N1297">
        <v>1</v>
      </c>
      <c r="O1297" t="s">
        <v>47</v>
      </c>
      <c r="P1297">
        <v>1</v>
      </c>
      <c r="Q1297" t="s">
        <v>388</v>
      </c>
      <c r="R1297" t="s">
        <v>49</v>
      </c>
      <c r="S1297" t="s">
        <v>50</v>
      </c>
      <c r="T1297" t="s">
        <v>51</v>
      </c>
      <c r="U1297" t="s">
        <v>641</v>
      </c>
      <c r="V1297">
        <v>0</v>
      </c>
      <c r="W1297" s="1">
        <v>0</v>
      </c>
      <c r="X1297">
        <v>1</v>
      </c>
      <c r="Y1297">
        <v>2.62</v>
      </c>
      <c r="Z1297">
        <v>5</v>
      </c>
      <c r="AA1297">
        <v>0.52400000000000002</v>
      </c>
      <c r="AB1297" s="2">
        <v>0</v>
      </c>
      <c r="AC1297" s="1">
        <v>0</v>
      </c>
      <c r="AD1297" s="7">
        <v>43523</v>
      </c>
      <c r="AE1297" s="7">
        <v>43524</v>
      </c>
      <c r="AF1297">
        <v>1</v>
      </c>
      <c r="AG1297" t="s">
        <v>53</v>
      </c>
      <c r="AH1297" s="2">
        <v>0</v>
      </c>
      <c r="AI1297" s="1">
        <v>0</v>
      </c>
      <c r="AJ1297" s="1">
        <v>0</v>
      </c>
      <c r="AK1297" s="6" t="str">
        <f>+IF(Tabla1[[#This Row],[REQUEST_TY]]="SR MANTENIMIENTO CORRECTIVO", "EMERGENCIA", "OTROS")</f>
        <v>EMERGENCIA</v>
      </c>
      <c r="AL1297" s="6" t="str">
        <f>+_xlfn.IFS(Tabla1[[#This Row],[Veces obj]]&lt;=1,"0-1",Tabla1[[#This Row],[Veces obj]]&lt;=2,"1-2",Tabla1[[#This Row],[Veces obj]]&lt;=3,"2-3",TRUE,"&gt;3")</f>
        <v>0-1</v>
      </c>
      <c r="AM1297" s="6" t="str">
        <f>+_xlfn.IFS(MONTH(Tabla1[[#This Row],[MES]])&lt;=3,"Q1",MONTH(Tabla1[[#This Row],[MES]])&lt;=6,"Q2",MONTH(Tabla1[[#This Row],[MES]])&lt;=9,"Q3",TRUE,"Q4")</f>
        <v>Q1</v>
      </c>
      <c r="AN1297" t="str">
        <f>+IFERROR(VLOOKUP(Tabla1[[#This Row],[CUENTA]],CTAS[],2,0),"OTROS")</f>
        <v>OTROS</v>
      </c>
      <c r="AP1297" t="str">
        <f>+IFERROR(VLOOKUP(Tabla1[[#This Row],[EMPLEADO]],IS[],3,0),"OTROS")</f>
        <v>OTROS</v>
      </c>
      <c r="AQ1297" t="str">
        <f>+IFERROR(VLOOKUP(Tabla1[[#This Row],[EMPLEADO]],IS[[NÓMINA]:[INGENIERO]],2,0),"OTROS")</f>
        <v>OTROS</v>
      </c>
    </row>
    <row r="1298" spans="1:43" x14ac:dyDescent="0.25">
      <c r="A1298" t="s">
        <v>4444</v>
      </c>
      <c r="B1298">
        <v>1</v>
      </c>
      <c r="C1298" t="s">
        <v>6632</v>
      </c>
      <c r="D1298" t="s">
        <v>38</v>
      </c>
      <c r="E1298" t="s">
        <v>76</v>
      </c>
      <c r="F1298" t="s">
        <v>6633</v>
      </c>
      <c r="G1298" s="17" t="s">
        <v>5004</v>
      </c>
      <c r="H1298" t="s">
        <v>58</v>
      </c>
      <c r="I1298" t="s">
        <v>43</v>
      </c>
      <c r="J1298" t="s">
        <v>8</v>
      </c>
      <c r="K1298" t="s">
        <v>1541</v>
      </c>
      <c r="L1298" t="s">
        <v>3006</v>
      </c>
      <c r="M1298" t="s">
        <v>3007</v>
      </c>
      <c r="N1298">
        <v>0</v>
      </c>
      <c r="O1298" t="s">
        <v>47</v>
      </c>
      <c r="P1298">
        <v>4</v>
      </c>
      <c r="Q1298" t="s">
        <v>207</v>
      </c>
      <c r="R1298" t="s">
        <v>63</v>
      </c>
      <c r="S1298" t="s">
        <v>64</v>
      </c>
      <c r="T1298" t="s">
        <v>208</v>
      </c>
      <c r="U1298" t="s">
        <v>209</v>
      </c>
      <c r="V1298">
        <v>0</v>
      </c>
      <c r="W1298" s="1">
        <v>0</v>
      </c>
      <c r="X1298">
        <v>1</v>
      </c>
      <c r="Y1298">
        <v>4.72</v>
      </c>
      <c r="Z1298">
        <v>9</v>
      </c>
      <c r="AA1298">
        <v>0.52444444444444438</v>
      </c>
      <c r="AB1298" s="2">
        <v>0</v>
      </c>
      <c r="AC1298" s="1">
        <v>0</v>
      </c>
      <c r="AD1298" s="7">
        <v>43521</v>
      </c>
      <c r="AE1298" s="7">
        <v>43521</v>
      </c>
      <c r="AF1298">
        <v>0</v>
      </c>
      <c r="AG1298" t="s">
        <v>53</v>
      </c>
      <c r="AH1298" s="2">
        <v>0</v>
      </c>
      <c r="AI1298" s="1">
        <v>0</v>
      </c>
      <c r="AJ1298" s="1">
        <v>0</v>
      </c>
      <c r="AK1298" s="6" t="str">
        <f>+IF(Tabla1[[#This Row],[REQUEST_TY]]="SR MANTENIMIENTO CORRECTIVO", "EMERGENCIA", "OTROS")</f>
        <v>EMERGENCIA</v>
      </c>
      <c r="AL1298" s="6" t="str">
        <f>+_xlfn.IFS(Tabla1[[#This Row],[Veces obj]]&lt;=1,"0-1",Tabla1[[#This Row],[Veces obj]]&lt;=2,"1-2",Tabla1[[#This Row],[Veces obj]]&lt;=3,"2-3",TRUE,"&gt;3")</f>
        <v>0-1</v>
      </c>
      <c r="AM1298" s="6" t="str">
        <f>+_xlfn.IFS(MONTH(Tabla1[[#This Row],[MES]])&lt;=3,"Q1",MONTH(Tabla1[[#This Row],[MES]])&lt;=6,"Q2",MONTH(Tabla1[[#This Row],[MES]])&lt;=9,"Q3",TRUE,"Q4")</f>
        <v>Q1</v>
      </c>
      <c r="AN1298" t="str">
        <f>+IFERROR(VLOOKUP(Tabla1[[#This Row],[CUENTA]],CTAS[],2,0),"OTROS")</f>
        <v>OTROS</v>
      </c>
      <c r="AP1298" t="str">
        <f>+IFERROR(VLOOKUP(Tabla1[[#This Row],[EMPLEADO]],IS[],3,0),"OTROS")</f>
        <v>OTROS</v>
      </c>
      <c r="AQ1298" t="str">
        <f>+IFERROR(VLOOKUP(Tabla1[[#This Row],[EMPLEADO]],IS[[NÓMINA]:[INGENIERO]],2,0),"OTROS")</f>
        <v>OTROS</v>
      </c>
    </row>
    <row r="1299" spans="1:43" x14ac:dyDescent="0.25">
      <c r="A1299" t="s">
        <v>36</v>
      </c>
      <c r="B1299">
        <v>1</v>
      </c>
      <c r="C1299" t="s">
        <v>2608</v>
      </c>
      <c r="D1299" t="s">
        <v>38</v>
      </c>
      <c r="E1299" t="s">
        <v>133</v>
      </c>
      <c r="F1299" t="s">
        <v>2609</v>
      </c>
      <c r="G1299" s="17" t="s">
        <v>245</v>
      </c>
      <c r="H1299" t="s">
        <v>271</v>
      </c>
      <c r="I1299" t="s">
        <v>43</v>
      </c>
      <c r="J1299" t="s">
        <v>8</v>
      </c>
      <c r="K1299" t="s">
        <v>102</v>
      </c>
      <c r="L1299" t="s">
        <v>247</v>
      </c>
      <c r="M1299" t="s">
        <v>248</v>
      </c>
      <c r="N1299">
        <v>0</v>
      </c>
      <c r="O1299" t="s">
        <v>105</v>
      </c>
      <c r="P1299">
        <v>56</v>
      </c>
      <c r="Q1299" t="s">
        <v>82</v>
      </c>
      <c r="R1299" t="s">
        <v>138</v>
      </c>
      <c r="S1299" t="s">
        <v>139</v>
      </c>
      <c r="T1299" t="s">
        <v>51</v>
      </c>
      <c r="U1299" t="s">
        <v>140</v>
      </c>
      <c r="V1299">
        <v>1.1000000000000001</v>
      </c>
      <c r="W1299" s="1">
        <v>883.30000000000007</v>
      </c>
      <c r="X1299">
        <v>1</v>
      </c>
      <c r="Y1299">
        <v>2.1</v>
      </c>
      <c r="Z1299">
        <v>4</v>
      </c>
      <c r="AA1299">
        <v>0.52500000000000002</v>
      </c>
      <c r="AB1299" s="2">
        <v>0</v>
      </c>
      <c r="AC1299" s="1">
        <v>0</v>
      </c>
      <c r="AD1299" s="7">
        <v>43472</v>
      </c>
      <c r="AE1299" s="7">
        <v>43472</v>
      </c>
      <c r="AF1299">
        <v>0</v>
      </c>
      <c r="AG1299" t="s">
        <v>53</v>
      </c>
      <c r="AH1299" s="2">
        <v>0</v>
      </c>
      <c r="AI1299" s="1">
        <v>0</v>
      </c>
      <c r="AJ1299" s="1">
        <v>0</v>
      </c>
      <c r="AK1299" s="6" t="str">
        <f>+IF(Tabla1[[#This Row],[REQUEST_TY]]="SR MANTENIMIENTO CORRECTIVO", "EMERGENCIA", "OTROS")</f>
        <v>EMERGENCIA</v>
      </c>
      <c r="AL1299" s="6" t="str">
        <f>+_xlfn.IFS(Tabla1[[#This Row],[Veces obj]]&lt;=1,"0-1",Tabla1[[#This Row],[Veces obj]]&lt;=2,"1-2",Tabla1[[#This Row],[Veces obj]]&lt;=3,"2-3",TRUE,"&gt;3")</f>
        <v>0-1</v>
      </c>
      <c r="AM1299" s="6" t="str">
        <f>+_xlfn.IFS(MONTH(Tabla1[[#This Row],[MES]])&lt;=3,"Q1",MONTH(Tabla1[[#This Row],[MES]])&lt;=6,"Q2",MONTH(Tabla1[[#This Row],[MES]])&lt;=9,"Q3",TRUE,"Q4")</f>
        <v>Q1</v>
      </c>
      <c r="AN1299" t="str">
        <f>+IFERROR(VLOOKUP(Tabla1[[#This Row],[CUENTA]],CTAS[],2,0),"OTROS")</f>
        <v>OTROS</v>
      </c>
      <c r="AP1299" t="str">
        <f>+IFERROR(VLOOKUP(Tabla1[[#This Row],[EMPLEADO]],IS[],3,0),"OTROS")</f>
        <v>OTROS</v>
      </c>
      <c r="AQ1299" t="str">
        <f>+IFERROR(VLOOKUP(Tabla1[[#This Row],[EMPLEADO]],IS[[NÓMINA]:[INGENIERO]],2,0),"OTROS")</f>
        <v>OTROS</v>
      </c>
    </row>
    <row r="1300" spans="1:43" x14ac:dyDescent="0.25">
      <c r="A1300" t="s">
        <v>4444</v>
      </c>
      <c r="B1300">
        <v>1</v>
      </c>
      <c r="C1300" t="s">
        <v>5414</v>
      </c>
      <c r="D1300" t="s">
        <v>38</v>
      </c>
      <c r="E1300" t="s">
        <v>133</v>
      </c>
      <c r="F1300" t="s">
        <v>5415</v>
      </c>
      <c r="G1300" s="17" t="s">
        <v>1767</v>
      </c>
      <c r="H1300" t="s">
        <v>106</v>
      </c>
      <c r="I1300" t="s">
        <v>43</v>
      </c>
      <c r="J1300" t="s">
        <v>8</v>
      </c>
      <c r="K1300" t="s">
        <v>59</v>
      </c>
      <c r="L1300" t="s">
        <v>1768</v>
      </c>
      <c r="M1300" t="s">
        <v>310</v>
      </c>
      <c r="N1300">
        <v>0</v>
      </c>
      <c r="O1300" t="s">
        <v>47</v>
      </c>
      <c r="P1300">
        <v>13</v>
      </c>
      <c r="Q1300" t="s">
        <v>194</v>
      </c>
      <c r="R1300" t="s">
        <v>138</v>
      </c>
      <c r="S1300" t="s">
        <v>139</v>
      </c>
      <c r="T1300" t="s">
        <v>51</v>
      </c>
      <c r="U1300" t="s">
        <v>224</v>
      </c>
      <c r="V1300">
        <v>0.8</v>
      </c>
      <c r="W1300" s="1">
        <v>1258.4000000000003</v>
      </c>
      <c r="X1300">
        <v>1</v>
      </c>
      <c r="Y1300">
        <v>2.1</v>
      </c>
      <c r="Z1300">
        <v>4</v>
      </c>
      <c r="AA1300">
        <v>0.52500000000000002</v>
      </c>
      <c r="AB1300" s="2">
        <v>0</v>
      </c>
      <c r="AC1300" s="1">
        <v>0</v>
      </c>
      <c r="AD1300" s="7">
        <v>43507</v>
      </c>
      <c r="AE1300" s="7">
        <v>43507</v>
      </c>
      <c r="AF1300">
        <v>0</v>
      </c>
      <c r="AG1300" t="s">
        <v>53</v>
      </c>
      <c r="AH1300" s="2">
        <v>0</v>
      </c>
      <c r="AI1300" s="1">
        <v>0</v>
      </c>
      <c r="AJ1300" s="1">
        <v>0</v>
      </c>
      <c r="AK1300" s="6" t="str">
        <f>+IF(Tabla1[[#This Row],[REQUEST_TY]]="SR MANTENIMIENTO CORRECTIVO", "EMERGENCIA", "OTROS")</f>
        <v>EMERGENCIA</v>
      </c>
      <c r="AL1300" s="6" t="str">
        <f>+_xlfn.IFS(Tabla1[[#This Row],[Veces obj]]&lt;=1,"0-1",Tabla1[[#This Row],[Veces obj]]&lt;=2,"1-2",Tabla1[[#This Row],[Veces obj]]&lt;=3,"2-3",TRUE,"&gt;3")</f>
        <v>0-1</v>
      </c>
      <c r="AM1300" s="6" t="str">
        <f>+_xlfn.IFS(MONTH(Tabla1[[#This Row],[MES]])&lt;=3,"Q1",MONTH(Tabla1[[#This Row],[MES]])&lt;=6,"Q2",MONTH(Tabla1[[#This Row],[MES]])&lt;=9,"Q3",TRUE,"Q4")</f>
        <v>Q1</v>
      </c>
      <c r="AN1300" t="str">
        <f>+IFERROR(VLOOKUP(Tabla1[[#This Row],[CUENTA]],CTAS[],2,0),"OTROS")</f>
        <v>OTROS</v>
      </c>
      <c r="AP1300" t="str">
        <f>+IFERROR(VLOOKUP(Tabla1[[#This Row],[EMPLEADO]],IS[],3,0),"OTROS")</f>
        <v>OTROS</v>
      </c>
      <c r="AQ1300" t="str">
        <f>+IFERROR(VLOOKUP(Tabla1[[#This Row],[EMPLEADO]],IS[[NÓMINA]:[INGENIERO]],2,0),"OTROS")</f>
        <v>OTROS</v>
      </c>
    </row>
    <row r="1301" spans="1:43" x14ac:dyDescent="0.25">
      <c r="A1301" t="s">
        <v>4444</v>
      </c>
      <c r="B1301">
        <v>1</v>
      </c>
      <c r="C1301" t="s">
        <v>7227</v>
      </c>
      <c r="D1301" t="s">
        <v>38</v>
      </c>
      <c r="E1301" t="s">
        <v>133</v>
      </c>
      <c r="F1301" t="s">
        <v>7228</v>
      </c>
      <c r="G1301" s="17" t="s">
        <v>7229</v>
      </c>
      <c r="H1301" t="s">
        <v>1572</v>
      </c>
      <c r="I1301" t="s">
        <v>43</v>
      </c>
      <c r="J1301" t="s">
        <v>8</v>
      </c>
      <c r="K1301" t="s">
        <v>966</v>
      </c>
      <c r="L1301" t="s">
        <v>7230</v>
      </c>
      <c r="M1301" t="s">
        <v>1436</v>
      </c>
      <c r="N1301">
        <v>0</v>
      </c>
      <c r="O1301" t="s">
        <v>47</v>
      </c>
      <c r="P1301">
        <v>125</v>
      </c>
      <c r="Q1301" t="s">
        <v>48</v>
      </c>
      <c r="R1301" t="s">
        <v>138</v>
      </c>
      <c r="S1301" t="s">
        <v>139</v>
      </c>
      <c r="T1301" t="s">
        <v>51</v>
      </c>
      <c r="U1301" t="s">
        <v>353</v>
      </c>
      <c r="V1301">
        <v>1.1499999999999999</v>
      </c>
      <c r="W1301" s="1">
        <v>1808.95</v>
      </c>
      <c r="X1301">
        <v>1</v>
      </c>
      <c r="Y1301">
        <v>2.1</v>
      </c>
      <c r="Z1301">
        <v>4</v>
      </c>
      <c r="AA1301">
        <v>0.52500000000000002</v>
      </c>
      <c r="AB1301" s="2">
        <v>0</v>
      </c>
      <c r="AC1301" s="1">
        <v>0</v>
      </c>
      <c r="AD1301" s="7">
        <v>43523</v>
      </c>
      <c r="AE1301" s="7">
        <v>43523</v>
      </c>
      <c r="AF1301">
        <v>0</v>
      </c>
      <c r="AG1301" t="s">
        <v>53</v>
      </c>
      <c r="AH1301" s="2">
        <v>0</v>
      </c>
      <c r="AI1301" s="1">
        <v>0</v>
      </c>
      <c r="AJ1301" s="1">
        <v>0</v>
      </c>
      <c r="AK1301" s="6" t="str">
        <f>+IF(Tabla1[[#This Row],[REQUEST_TY]]="SR MANTENIMIENTO CORRECTIVO", "EMERGENCIA", "OTROS")</f>
        <v>EMERGENCIA</v>
      </c>
      <c r="AL1301" s="6" t="str">
        <f>+_xlfn.IFS(Tabla1[[#This Row],[Veces obj]]&lt;=1,"0-1",Tabla1[[#This Row],[Veces obj]]&lt;=2,"1-2",Tabla1[[#This Row],[Veces obj]]&lt;=3,"2-3",TRUE,"&gt;3")</f>
        <v>0-1</v>
      </c>
      <c r="AM1301" s="6" t="str">
        <f>+_xlfn.IFS(MONTH(Tabla1[[#This Row],[MES]])&lt;=3,"Q1",MONTH(Tabla1[[#This Row],[MES]])&lt;=6,"Q2",MONTH(Tabla1[[#This Row],[MES]])&lt;=9,"Q3",TRUE,"Q4")</f>
        <v>Q1</v>
      </c>
      <c r="AN1301" t="str">
        <f>+IFERROR(VLOOKUP(Tabla1[[#This Row],[CUENTA]],CTAS[],2,0),"OTROS")</f>
        <v>OTROS</v>
      </c>
      <c r="AP1301" t="str">
        <f>+IFERROR(VLOOKUP(Tabla1[[#This Row],[EMPLEADO]],IS[],3,0),"OTROS")</f>
        <v>OTROS</v>
      </c>
      <c r="AQ1301" t="str">
        <f>+IFERROR(VLOOKUP(Tabla1[[#This Row],[EMPLEADO]],IS[[NÓMINA]:[INGENIERO]],2,0),"OTROS")</f>
        <v>OTROS</v>
      </c>
    </row>
    <row r="1302" spans="1:43" x14ac:dyDescent="0.25">
      <c r="A1302" t="s">
        <v>36</v>
      </c>
      <c r="B1302">
        <v>1</v>
      </c>
      <c r="C1302" t="s">
        <v>3275</v>
      </c>
      <c r="D1302" t="s">
        <v>38</v>
      </c>
      <c r="E1302" t="s">
        <v>39</v>
      </c>
      <c r="F1302" t="s">
        <v>3276</v>
      </c>
      <c r="G1302" s="17" t="s">
        <v>3277</v>
      </c>
      <c r="H1302" t="s">
        <v>163</v>
      </c>
      <c r="I1302" t="s">
        <v>43</v>
      </c>
      <c r="J1302" t="s">
        <v>8</v>
      </c>
      <c r="K1302" t="s">
        <v>117</v>
      </c>
      <c r="L1302" t="s">
        <v>3278</v>
      </c>
      <c r="M1302" t="s">
        <v>165</v>
      </c>
      <c r="N1302">
        <v>0</v>
      </c>
      <c r="O1302" t="s">
        <v>47</v>
      </c>
      <c r="P1302">
        <v>166</v>
      </c>
      <c r="Q1302" t="s">
        <v>48</v>
      </c>
      <c r="R1302" t="s">
        <v>49</v>
      </c>
      <c r="S1302" t="s">
        <v>50</v>
      </c>
      <c r="T1302" t="s">
        <v>51</v>
      </c>
      <c r="U1302" t="s">
        <v>52</v>
      </c>
      <c r="V1302">
        <v>1.05</v>
      </c>
      <c r="W1302" s="1">
        <v>750.75000000000011</v>
      </c>
      <c r="X1302">
        <v>1</v>
      </c>
      <c r="Y1302">
        <v>4.5999999999999996</v>
      </c>
      <c r="Z1302">
        <v>5</v>
      </c>
      <c r="AA1302">
        <v>0.91999999999999993</v>
      </c>
      <c r="AB1302" s="2">
        <v>0</v>
      </c>
      <c r="AC1302" s="1">
        <v>0</v>
      </c>
      <c r="AD1302" s="7">
        <v>43472</v>
      </c>
      <c r="AE1302" s="7">
        <v>43472</v>
      </c>
      <c r="AF1302">
        <v>0</v>
      </c>
      <c r="AG1302" t="s">
        <v>53</v>
      </c>
      <c r="AH1302" s="2">
        <v>0</v>
      </c>
      <c r="AI1302" s="1">
        <v>0</v>
      </c>
      <c r="AJ1302" s="1">
        <v>0</v>
      </c>
      <c r="AK1302" s="6" t="str">
        <f>+IF(Tabla1[[#This Row],[REQUEST_TY]]="SR MANTENIMIENTO CORRECTIVO", "EMERGENCIA", "OTROS")</f>
        <v>EMERGENCIA</v>
      </c>
      <c r="AL1302" s="6" t="str">
        <f>+_xlfn.IFS(Tabla1[[#This Row],[Veces obj]]&lt;=1,"0-1",Tabla1[[#This Row],[Veces obj]]&lt;=2,"1-2",Tabla1[[#This Row],[Veces obj]]&lt;=3,"2-3",TRUE,"&gt;3")</f>
        <v>0-1</v>
      </c>
      <c r="AM1302" s="6" t="str">
        <f>+_xlfn.IFS(MONTH(Tabla1[[#This Row],[MES]])&lt;=3,"Q1",MONTH(Tabla1[[#This Row],[MES]])&lt;=6,"Q2",MONTH(Tabla1[[#This Row],[MES]])&lt;=9,"Q3",TRUE,"Q4")</f>
        <v>Q1</v>
      </c>
      <c r="AN1302" t="str">
        <f>+IFERROR(VLOOKUP(Tabla1[[#This Row],[CUENTA]],CTAS[],2,0),"OTROS")</f>
        <v>OTROS</v>
      </c>
      <c r="AO1302">
        <v>1</v>
      </c>
      <c r="AP1302" t="str">
        <f>+IFERROR(VLOOKUP(Tabla1[[#This Row],[EMPLEADO]],IS[],3,0),"OTROS")</f>
        <v>CHIHUAHUA</v>
      </c>
      <c r="AQ1302" t="str">
        <f>+IFERROR(VLOOKUP(Tabla1[[#This Row],[EMPLEADO]],IS[[NÓMINA]:[INGENIERO]],2,0),"OTROS")</f>
        <v>LUIS EDUARDO MUÑOZ</v>
      </c>
    </row>
    <row r="1303" spans="1:43" x14ac:dyDescent="0.25">
      <c r="A1303" t="s">
        <v>4444</v>
      </c>
      <c r="B1303">
        <v>1</v>
      </c>
      <c r="C1303" t="s">
        <v>4860</v>
      </c>
      <c r="D1303" t="s">
        <v>38</v>
      </c>
      <c r="E1303" t="s">
        <v>535</v>
      </c>
      <c r="F1303" t="s">
        <v>4861</v>
      </c>
      <c r="G1303" s="17" t="s">
        <v>4862</v>
      </c>
      <c r="H1303" t="s">
        <v>204</v>
      </c>
      <c r="I1303" t="s">
        <v>43</v>
      </c>
      <c r="J1303" t="s">
        <v>8</v>
      </c>
      <c r="K1303" t="s">
        <v>117</v>
      </c>
      <c r="L1303" t="s">
        <v>4863</v>
      </c>
      <c r="M1303" t="s">
        <v>4864</v>
      </c>
      <c r="N1303">
        <v>0</v>
      </c>
      <c r="O1303" t="s">
        <v>47</v>
      </c>
      <c r="P1303">
        <v>477</v>
      </c>
      <c r="Q1303" t="s">
        <v>48</v>
      </c>
      <c r="R1303" t="s">
        <v>49</v>
      </c>
      <c r="S1303" t="s">
        <v>50</v>
      </c>
      <c r="T1303" t="s">
        <v>51</v>
      </c>
      <c r="U1303" t="s">
        <v>52</v>
      </c>
      <c r="V1303">
        <v>1.05</v>
      </c>
      <c r="W1303" s="1">
        <v>750.75000000000011</v>
      </c>
      <c r="X1303">
        <v>1</v>
      </c>
      <c r="Y1303">
        <v>2.63</v>
      </c>
      <c r="Z1303">
        <v>5</v>
      </c>
      <c r="AA1303">
        <v>0.52600000000000002</v>
      </c>
      <c r="AB1303" s="2">
        <v>0</v>
      </c>
      <c r="AC1303" s="1">
        <v>0</v>
      </c>
      <c r="AD1303" s="7">
        <v>43503</v>
      </c>
      <c r="AE1303" s="7">
        <v>43503</v>
      </c>
      <c r="AF1303">
        <v>0</v>
      </c>
      <c r="AG1303" t="s">
        <v>53</v>
      </c>
      <c r="AH1303" s="2">
        <v>0</v>
      </c>
      <c r="AI1303" s="1">
        <v>0</v>
      </c>
      <c r="AJ1303" s="1">
        <v>0</v>
      </c>
      <c r="AK1303" s="6" t="str">
        <f>+IF(Tabla1[[#This Row],[REQUEST_TY]]="SR MANTENIMIENTO CORRECTIVO", "EMERGENCIA", "OTROS")</f>
        <v>EMERGENCIA</v>
      </c>
      <c r="AL1303" s="6" t="str">
        <f>+_xlfn.IFS(Tabla1[[#This Row],[Veces obj]]&lt;=1,"0-1",Tabla1[[#This Row],[Veces obj]]&lt;=2,"1-2",Tabla1[[#This Row],[Veces obj]]&lt;=3,"2-3",TRUE,"&gt;3")</f>
        <v>0-1</v>
      </c>
      <c r="AM1303" s="6" t="str">
        <f>+_xlfn.IFS(MONTH(Tabla1[[#This Row],[MES]])&lt;=3,"Q1",MONTH(Tabla1[[#This Row],[MES]])&lt;=6,"Q2",MONTH(Tabla1[[#This Row],[MES]])&lt;=9,"Q3",TRUE,"Q4")</f>
        <v>Q1</v>
      </c>
      <c r="AN1303" t="str">
        <f>+IFERROR(VLOOKUP(Tabla1[[#This Row],[CUENTA]],CTAS[],2,0),"OTROS")</f>
        <v>OTROS</v>
      </c>
      <c r="AP1303" t="str">
        <f>+IFERROR(VLOOKUP(Tabla1[[#This Row],[EMPLEADO]],IS[],3,0),"OTROS")</f>
        <v>OTROS</v>
      </c>
      <c r="AQ1303" t="str">
        <f>+IFERROR(VLOOKUP(Tabla1[[#This Row],[EMPLEADO]],IS[[NÓMINA]:[INGENIERO]],2,0),"OTROS")</f>
        <v>OTROS</v>
      </c>
    </row>
    <row r="1304" spans="1:43" x14ac:dyDescent="0.25">
      <c r="A1304" t="s">
        <v>36</v>
      </c>
      <c r="B1304">
        <v>1</v>
      </c>
      <c r="C1304" t="s">
        <v>2614</v>
      </c>
      <c r="D1304" t="s">
        <v>38</v>
      </c>
      <c r="E1304" t="s">
        <v>217</v>
      </c>
      <c r="F1304" t="s">
        <v>1922</v>
      </c>
      <c r="G1304" s="17" t="s">
        <v>2615</v>
      </c>
      <c r="H1304" t="s">
        <v>1052</v>
      </c>
      <c r="I1304" t="s">
        <v>43</v>
      </c>
      <c r="J1304" t="s">
        <v>8</v>
      </c>
      <c r="K1304" t="s">
        <v>59</v>
      </c>
      <c r="L1304" t="s">
        <v>60</v>
      </c>
      <c r="M1304" t="s">
        <v>61</v>
      </c>
      <c r="N1304">
        <v>0</v>
      </c>
      <c r="O1304" t="s">
        <v>47</v>
      </c>
      <c r="P1304">
        <v>351</v>
      </c>
      <c r="Q1304" t="s">
        <v>48</v>
      </c>
      <c r="R1304" t="s">
        <v>223</v>
      </c>
      <c r="S1304" t="s">
        <v>139</v>
      </c>
      <c r="T1304" t="s">
        <v>51</v>
      </c>
      <c r="U1304" t="s">
        <v>353</v>
      </c>
      <c r="V1304">
        <v>1.1499999999999999</v>
      </c>
      <c r="W1304" s="1">
        <v>1808.95</v>
      </c>
      <c r="X1304">
        <v>1</v>
      </c>
      <c r="Y1304">
        <v>2.12</v>
      </c>
      <c r="Z1304">
        <v>4</v>
      </c>
      <c r="AA1304">
        <v>0.53</v>
      </c>
      <c r="AB1304" s="2">
        <v>0</v>
      </c>
      <c r="AC1304" s="1">
        <v>0</v>
      </c>
      <c r="AD1304" s="7">
        <v>43468</v>
      </c>
      <c r="AE1304" s="7">
        <v>43468</v>
      </c>
      <c r="AF1304">
        <v>0</v>
      </c>
      <c r="AG1304" t="s">
        <v>53</v>
      </c>
      <c r="AH1304" s="2">
        <v>0</v>
      </c>
      <c r="AI1304" s="1">
        <v>0</v>
      </c>
      <c r="AJ1304" s="1">
        <v>0</v>
      </c>
      <c r="AK1304" s="6" t="str">
        <f>+IF(Tabla1[[#This Row],[REQUEST_TY]]="SR MANTENIMIENTO CORRECTIVO", "EMERGENCIA", "OTROS")</f>
        <v>EMERGENCIA</v>
      </c>
      <c r="AL1304" s="6" t="str">
        <f>+_xlfn.IFS(Tabla1[[#This Row],[Veces obj]]&lt;=1,"0-1",Tabla1[[#This Row],[Veces obj]]&lt;=2,"1-2",Tabla1[[#This Row],[Veces obj]]&lt;=3,"2-3",TRUE,"&gt;3")</f>
        <v>0-1</v>
      </c>
      <c r="AM1304" s="6" t="str">
        <f>+_xlfn.IFS(MONTH(Tabla1[[#This Row],[MES]])&lt;=3,"Q1",MONTH(Tabla1[[#This Row],[MES]])&lt;=6,"Q2",MONTH(Tabla1[[#This Row],[MES]])&lt;=9,"Q3",TRUE,"Q4")</f>
        <v>Q1</v>
      </c>
      <c r="AN1304" t="str">
        <f>+IFERROR(VLOOKUP(Tabla1[[#This Row],[CUENTA]],CTAS[],2,0),"OTROS")</f>
        <v>OTROS</v>
      </c>
      <c r="AP1304" t="str">
        <f>+IFERROR(VLOOKUP(Tabla1[[#This Row],[EMPLEADO]],IS[],3,0),"OTROS")</f>
        <v>OTROS</v>
      </c>
      <c r="AQ1304" t="str">
        <f>+IFERROR(VLOOKUP(Tabla1[[#This Row],[EMPLEADO]],IS[[NÓMINA]:[INGENIERO]],2,0),"OTROS")</f>
        <v>OTROS</v>
      </c>
    </row>
    <row r="1305" spans="1:43" x14ac:dyDescent="0.25">
      <c r="A1305" t="s">
        <v>36</v>
      </c>
      <c r="B1305">
        <v>1</v>
      </c>
      <c r="C1305" t="s">
        <v>2616</v>
      </c>
      <c r="D1305" t="s">
        <v>38</v>
      </c>
      <c r="E1305" t="s">
        <v>98</v>
      </c>
      <c r="F1305" t="s">
        <v>2617</v>
      </c>
      <c r="G1305" s="17" t="s">
        <v>1650</v>
      </c>
      <c r="H1305" t="s">
        <v>106</v>
      </c>
      <c r="I1305" t="s">
        <v>43</v>
      </c>
      <c r="J1305" t="s">
        <v>8</v>
      </c>
      <c r="K1305" t="s">
        <v>102</v>
      </c>
      <c r="L1305" t="s">
        <v>1651</v>
      </c>
      <c r="M1305" t="s">
        <v>46</v>
      </c>
      <c r="N1305">
        <v>0</v>
      </c>
      <c r="O1305" t="s">
        <v>47</v>
      </c>
      <c r="P1305">
        <v>76</v>
      </c>
      <c r="Q1305" t="s">
        <v>48</v>
      </c>
      <c r="R1305" t="s">
        <v>63</v>
      </c>
      <c r="S1305" t="s">
        <v>64</v>
      </c>
      <c r="T1305" t="s">
        <v>51</v>
      </c>
      <c r="U1305" t="s">
        <v>96</v>
      </c>
      <c r="V1305">
        <v>1.1000000000000001</v>
      </c>
      <c r="W1305" s="1">
        <v>1501.5000000000002</v>
      </c>
      <c r="X1305">
        <v>1</v>
      </c>
      <c r="Y1305">
        <v>2.65</v>
      </c>
      <c r="Z1305">
        <v>5</v>
      </c>
      <c r="AA1305">
        <v>0.53</v>
      </c>
      <c r="AB1305" s="2">
        <v>0</v>
      </c>
      <c r="AC1305" s="1">
        <v>0</v>
      </c>
      <c r="AD1305" s="7">
        <v>43472</v>
      </c>
      <c r="AE1305" s="7">
        <v>43473</v>
      </c>
      <c r="AF1305">
        <v>1</v>
      </c>
      <c r="AG1305" t="s">
        <v>53</v>
      </c>
      <c r="AH1305" s="2">
        <v>0</v>
      </c>
      <c r="AI1305" s="1">
        <v>0</v>
      </c>
      <c r="AJ1305" s="1">
        <v>0</v>
      </c>
      <c r="AK1305" s="6" t="str">
        <f>+IF(Tabla1[[#This Row],[REQUEST_TY]]="SR MANTENIMIENTO CORRECTIVO", "EMERGENCIA", "OTROS")</f>
        <v>EMERGENCIA</v>
      </c>
      <c r="AL1305" s="6" t="str">
        <f>+_xlfn.IFS(Tabla1[[#This Row],[Veces obj]]&lt;=1,"0-1",Tabla1[[#This Row],[Veces obj]]&lt;=2,"1-2",Tabla1[[#This Row],[Veces obj]]&lt;=3,"2-3",TRUE,"&gt;3")</f>
        <v>0-1</v>
      </c>
      <c r="AM1305" s="6" t="str">
        <f>+_xlfn.IFS(MONTH(Tabla1[[#This Row],[MES]])&lt;=3,"Q1",MONTH(Tabla1[[#This Row],[MES]])&lt;=6,"Q2",MONTH(Tabla1[[#This Row],[MES]])&lt;=9,"Q3",TRUE,"Q4")</f>
        <v>Q1</v>
      </c>
      <c r="AN1305" t="str">
        <f>+IFERROR(VLOOKUP(Tabla1[[#This Row],[CUENTA]],CTAS[],2,0),"OTROS")</f>
        <v>OTROS</v>
      </c>
      <c r="AP1305" t="str">
        <f>+IFERROR(VLOOKUP(Tabla1[[#This Row],[EMPLEADO]],IS[],3,0),"OTROS")</f>
        <v>OTROS</v>
      </c>
      <c r="AQ1305" t="str">
        <f>+IFERROR(VLOOKUP(Tabla1[[#This Row],[EMPLEADO]],IS[[NÓMINA]:[INGENIERO]],2,0),"OTROS")</f>
        <v>OTROS</v>
      </c>
    </row>
    <row r="1306" spans="1:43" x14ac:dyDescent="0.25">
      <c r="A1306" t="s">
        <v>36</v>
      </c>
      <c r="B1306">
        <v>1</v>
      </c>
      <c r="C1306" t="s">
        <v>3384</v>
      </c>
      <c r="D1306" t="s">
        <v>3346</v>
      </c>
      <c r="E1306" t="s">
        <v>113</v>
      </c>
      <c r="F1306" t="s">
        <v>3385</v>
      </c>
      <c r="G1306" s="17" t="s">
        <v>3386</v>
      </c>
      <c r="H1306" t="s">
        <v>163</v>
      </c>
      <c r="I1306" t="s">
        <v>43</v>
      </c>
      <c r="J1306" t="s">
        <v>8</v>
      </c>
      <c r="K1306" t="s">
        <v>144</v>
      </c>
      <c r="L1306" t="s">
        <v>145</v>
      </c>
      <c r="M1306" t="s">
        <v>119</v>
      </c>
      <c r="N1306">
        <v>0</v>
      </c>
      <c r="O1306" t="s">
        <v>47</v>
      </c>
      <c r="P1306" t="s">
        <v>822</v>
      </c>
      <c r="Q1306" t="s">
        <v>48</v>
      </c>
      <c r="R1306" t="s">
        <v>49</v>
      </c>
      <c r="S1306" t="s">
        <v>50</v>
      </c>
      <c r="T1306" t="s">
        <v>51</v>
      </c>
      <c r="U1306" t="s">
        <v>52</v>
      </c>
      <c r="V1306">
        <v>1</v>
      </c>
      <c r="W1306" s="1">
        <v>715.00000000000011</v>
      </c>
      <c r="X1306">
        <v>0</v>
      </c>
      <c r="Y1306">
        <v>5</v>
      </c>
      <c r="Z1306">
        <v>5</v>
      </c>
      <c r="AA1306">
        <v>1</v>
      </c>
      <c r="AB1306" s="2">
        <v>0</v>
      </c>
      <c r="AC1306" s="1">
        <v>0</v>
      </c>
      <c r="AD1306" s="7">
        <v>43469</v>
      </c>
      <c r="AE1306" s="7">
        <v>43469</v>
      </c>
      <c r="AF1306">
        <v>0</v>
      </c>
      <c r="AG1306" t="s">
        <v>53</v>
      </c>
      <c r="AH1306" s="2">
        <v>0</v>
      </c>
      <c r="AI1306" s="1">
        <v>0</v>
      </c>
      <c r="AJ1306" s="1">
        <v>0</v>
      </c>
      <c r="AK1306" s="6" t="str">
        <f>+IF(Tabla1[[#This Row],[REQUEST_TY]]="SR MANTENIMIENTO CORRECTIVO", "EMERGENCIA", "OTROS")</f>
        <v>OTROS</v>
      </c>
      <c r="AL1306" s="6" t="str">
        <f>+_xlfn.IFS(Tabla1[[#This Row],[Veces obj]]&lt;=1,"0-1",Tabla1[[#This Row],[Veces obj]]&lt;=2,"1-2",Tabla1[[#This Row],[Veces obj]]&lt;=3,"2-3",TRUE,"&gt;3")</f>
        <v>0-1</v>
      </c>
      <c r="AM1306" s="6" t="str">
        <f>+_xlfn.IFS(MONTH(Tabla1[[#This Row],[MES]])&lt;=3,"Q1",MONTH(Tabla1[[#This Row],[MES]])&lt;=6,"Q2",MONTH(Tabla1[[#This Row],[MES]])&lt;=9,"Q3",TRUE,"Q4")</f>
        <v>Q1</v>
      </c>
      <c r="AN1306" t="str">
        <f>+IFERROR(VLOOKUP(Tabla1[[#This Row],[CUENTA]],CTAS[],2,0),"OTROS")</f>
        <v>OTROS</v>
      </c>
      <c r="AO1306">
        <v>1</v>
      </c>
      <c r="AP1306" t="str">
        <f>+IFERROR(VLOOKUP(Tabla1[[#This Row],[EMPLEADO]],IS[],3,0),"OTROS")</f>
        <v>CHIHUAHUA</v>
      </c>
      <c r="AQ1306" t="str">
        <f>+IFERROR(VLOOKUP(Tabla1[[#This Row],[EMPLEADO]],IS[[NÓMINA]:[INGENIERO]],2,0),"OTROS")</f>
        <v>LUIS EDUARDO MUÑOZ</v>
      </c>
    </row>
    <row r="1307" spans="1:43" x14ac:dyDescent="0.25">
      <c r="A1307" t="s">
        <v>36</v>
      </c>
      <c r="B1307">
        <v>1</v>
      </c>
      <c r="C1307" t="s">
        <v>3519</v>
      </c>
      <c r="D1307" t="s">
        <v>3346</v>
      </c>
      <c r="E1307" t="s">
        <v>39</v>
      </c>
      <c r="F1307" t="s">
        <v>3520</v>
      </c>
      <c r="G1307" s="17" t="s">
        <v>2236</v>
      </c>
      <c r="H1307" t="s">
        <v>42</v>
      </c>
      <c r="I1307" t="s">
        <v>43</v>
      </c>
      <c r="J1307" t="s">
        <v>8</v>
      </c>
      <c r="K1307" t="s">
        <v>2237</v>
      </c>
      <c r="L1307" t="s">
        <v>2238</v>
      </c>
      <c r="M1307" t="s">
        <v>131</v>
      </c>
      <c r="N1307">
        <v>1</v>
      </c>
      <c r="O1307" t="s">
        <v>47</v>
      </c>
      <c r="P1307" t="s">
        <v>822</v>
      </c>
      <c r="Q1307" t="s">
        <v>48</v>
      </c>
      <c r="R1307" t="s">
        <v>49</v>
      </c>
      <c r="S1307" t="s">
        <v>50</v>
      </c>
      <c r="T1307" t="s">
        <v>51</v>
      </c>
      <c r="U1307" t="s">
        <v>52</v>
      </c>
      <c r="V1307">
        <v>1</v>
      </c>
      <c r="W1307" s="1">
        <v>0</v>
      </c>
      <c r="X1307">
        <v>0</v>
      </c>
      <c r="Y1307">
        <v>5</v>
      </c>
      <c r="Z1307">
        <v>5</v>
      </c>
      <c r="AA1307">
        <v>1</v>
      </c>
      <c r="AB1307" s="2">
        <v>0</v>
      </c>
      <c r="AC1307" s="1">
        <v>0</v>
      </c>
      <c r="AD1307" s="7">
        <v>43473</v>
      </c>
      <c r="AE1307" s="7">
        <v>43473</v>
      </c>
      <c r="AF1307">
        <v>0</v>
      </c>
      <c r="AG1307" t="s">
        <v>53</v>
      </c>
      <c r="AH1307" s="2">
        <v>0</v>
      </c>
      <c r="AI1307" s="1">
        <v>0</v>
      </c>
      <c r="AJ1307" s="1">
        <v>0</v>
      </c>
      <c r="AK1307" s="6" t="str">
        <f>+IF(Tabla1[[#This Row],[REQUEST_TY]]="SR MANTENIMIENTO CORRECTIVO", "EMERGENCIA", "OTROS")</f>
        <v>OTROS</v>
      </c>
      <c r="AL1307" s="6" t="str">
        <f>+_xlfn.IFS(Tabla1[[#This Row],[Veces obj]]&lt;=1,"0-1",Tabla1[[#This Row],[Veces obj]]&lt;=2,"1-2",Tabla1[[#This Row],[Veces obj]]&lt;=3,"2-3",TRUE,"&gt;3")</f>
        <v>0-1</v>
      </c>
      <c r="AM1307" s="6" t="str">
        <f>+_xlfn.IFS(MONTH(Tabla1[[#This Row],[MES]])&lt;=3,"Q1",MONTH(Tabla1[[#This Row],[MES]])&lt;=6,"Q2",MONTH(Tabla1[[#This Row],[MES]])&lt;=9,"Q3",TRUE,"Q4")</f>
        <v>Q1</v>
      </c>
      <c r="AN1307" t="str">
        <f>+IFERROR(VLOOKUP(Tabla1[[#This Row],[CUENTA]],CTAS[],2,0),"OTROS")</f>
        <v>OTROS</v>
      </c>
      <c r="AP1307" t="str">
        <f>+IFERROR(VLOOKUP(Tabla1[[#This Row],[EMPLEADO]],IS[],3,0),"OTROS")</f>
        <v>OTROS</v>
      </c>
      <c r="AQ1307" t="str">
        <f>+IFERROR(VLOOKUP(Tabla1[[#This Row],[EMPLEADO]],IS[[NÓMINA]:[INGENIERO]],2,0),"OTROS")</f>
        <v>OTROS</v>
      </c>
    </row>
    <row r="1308" spans="1:43" x14ac:dyDescent="0.25">
      <c r="A1308" t="s">
        <v>36</v>
      </c>
      <c r="B1308">
        <v>1</v>
      </c>
      <c r="C1308" t="s">
        <v>3391</v>
      </c>
      <c r="D1308" t="s">
        <v>3346</v>
      </c>
      <c r="E1308" t="s">
        <v>562</v>
      </c>
      <c r="F1308" t="s">
        <v>3385</v>
      </c>
      <c r="G1308" s="17" t="s">
        <v>3392</v>
      </c>
      <c r="H1308" t="s">
        <v>163</v>
      </c>
      <c r="I1308" t="s">
        <v>43</v>
      </c>
      <c r="J1308" t="s">
        <v>8</v>
      </c>
      <c r="K1308" t="s">
        <v>144</v>
      </c>
      <c r="L1308" t="s">
        <v>145</v>
      </c>
      <c r="M1308" t="s">
        <v>119</v>
      </c>
      <c r="N1308">
        <v>0</v>
      </c>
      <c r="O1308" t="s">
        <v>47</v>
      </c>
      <c r="P1308" t="s">
        <v>822</v>
      </c>
      <c r="Q1308" t="s">
        <v>48</v>
      </c>
      <c r="R1308" t="s">
        <v>63</v>
      </c>
      <c r="S1308" t="s">
        <v>64</v>
      </c>
      <c r="T1308" t="s">
        <v>51</v>
      </c>
      <c r="U1308" t="s">
        <v>96</v>
      </c>
      <c r="V1308">
        <v>1</v>
      </c>
      <c r="W1308" s="1">
        <v>1365</v>
      </c>
      <c r="X1308">
        <v>0</v>
      </c>
      <c r="Y1308">
        <v>5</v>
      </c>
      <c r="Z1308">
        <v>5</v>
      </c>
      <c r="AA1308">
        <v>1</v>
      </c>
      <c r="AB1308" s="2">
        <v>0</v>
      </c>
      <c r="AC1308" s="1">
        <v>0</v>
      </c>
      <c r="AD1308" s="7">
        <v>43469</v>
      </c>
      <c r="AE1308" s="7">
        <v>43469</v>
      </c>
      <c r="AF1308">
        <v>0</v>
      </c>
      <c r="AG1308" t="s">
        <v>53</v>
      </c>
      <c r="AH1308" s="2">
        <v>0</v>
      </c>
      <c r="AI1308" s="1">
        <v>0</v>
      </c>
      <c r="AJ1308" s="1">
        <v>0</v>
      </c>
      <c r="AK1308" s="6" t="str">
        <f>+IF(Tabla1[[#This Row],[REQUEST_TY]]="SR MANTENIMIENTO CORRECTIVO", "EMERGENCIA", "OTROS")</f>
        <v>OTROS</v>
      </c>
      <c r="AL1308" s="6" t="str">
        <f>+_xlfn.IFS(Tabla1[[#This Row],[Veces obj]]&lt;=1,"0-1",Tabla1[[#This Row],[Veces obj]]&lt;=2,"1-2",Tabla1[[#This Row],[Veces obj]]&lt;=3,"2-3",TRUE,"&gt;3")</f>
        <v>0-1</v>
      </c>
      <c r="AM1308" s="6" t="str">
        <f>+_xlfn.IFS(MONTH(Tabla1[[#This Row],[MES]])&lt;=3,"Q1",MONTH(Tabla1[[#This Row],[MES]])&lt;=6,"Q2",MONTH(Tabla1[[#This Row],[MES]])&lt;=9,"Q3",TRUE,"Q4")</f>
        <v>Q1</v>
      </c>
      <c r="AN1308" t="str">
        <f>+IFERROR(VLOOKUP(Tabla1[[#This Row],[CUENTA]],CTAS[],2,0),"OTROS")</f>
        <v>OTROS</v>
      </c>
      <c r="AO1308">
        <v>1</v>
      </c>
      <c r="AP1308" t="str">
        <f>+IFERROR(VLOOKUP(Tabla1[[#This Row],[EMPLEADO]],IS[],3,0),"OTROS")</f>
        <v>CHIHUAHUA</v>
      </c>
      <c r="AQ1308" t="str">
        <f>+IFERROR(VLOOKUP(Tabla1[[#This Row],[EMPLEADO]],IS[[NÓMINA]:[INGENIERO]],2,0),"OTROS")</f>
        <v>LUIS EDUARDO MUÑOZ</v>
      </c>
    </row>
    <row r="1309" spans="1:43" x14ac:dyDescent="0.25">
      <c r="A1309" t="s">
        <v>36</v>
      </c>
      <c r="B1309">
        <v>1</v>
      </c>
      <c r="C1309" t="s">
        <v>2630</v>
      </c>
      <c r="D1309" t="s">
        <v>38</v>
      </c>
      <c r="E1309" t="s">
        <v>535</v>
      </c>
      <c r="F1309" t="s">
        <v>2631</v>
      </c>
      <c r="G1309" s="17" t="s">
        <v>2632</v>
      </c>
      <c r="H1309" t="s">
        <v>58</v>
      </c>
      <c r="I1309" t="s">
        <v>43</v>
      </c>
      <c r="J1309" t="s">
        <v>8</v>
      </c>
      <c r="K1309" t="s">
        <v>538</v>
      </c>
      <c r="L1309" t="s">
        <v>2633</v>
      </c>
      <c r="M1309" t="s">
        <v>2634</v>
      </c>
      <c r="N1309">
        <v>0</v>
      </c>
      <c r="O1309" t="s">
        <v>47</v>
      </c>
      <c r="P1309">
        <v>2589</v>
      </c>
      <c r="Q1309" t="s">
        <v>48</v>
      </c>
      <c r="R1309" t="s">
        <v>49</v>
      </c>
      <c r="S1309" t="s">
        <v>50</v>
      </c>
      <c r="T1309" t="s">
        <v>51</v>
      </c>
      <c r="U1309" t="s">
        <v>52</v>
      </c>
      <c r="V1309">
        <v>1.05</v>
      </c>
      <c r="W1309" s="1">
        <v>750.75000000000011</v>
      </c>
      <c r="X1309">
        <v>1</v>
      </c>
      <c r="Y1309">
        <v>2.67</v>
      </c>
      <c r="Z1309">
        <v>5</v>
      </c>
      <c r="AA1309">
        <v>0.53400000000000003</v>
      </c>
      <c r="AB1309" s="2">
        <v>0</v>
      </c>
      <c r="AC1309" s="1">
        <v>0</v>
      </c>
      <c r="AD1309" s="7">
        <v>43468</v>
      </c>
      <c r="AE1309" s="7">
        <v>43468</v>
      </c>
      <c r="AF1309">
        <v>0</v>
      </c>
      <c r="AG1309" t="s">
        <v>53</v>
      </c>
      <c r="AH1309" s="2">
        <v>0</v>
      </c>
      <c r="AI1309" s="1">
        <v>0</v>
      </c>
      <c r="AJ1309" s="1">
        <v>0</v>
      </c>
      <c r="AK1309" s="6" t="str">
        <f>+IF(Tabla1[[#This Row],[REQUEST_TY]]="SR MANTENIMIENTO CORRECTIVO", "EMERGENCIA", "OTROS")</f>
        <v>EMERGENCIA</v>
      </c>
      <c r="AL1309" s="6" t="str">
        <f>+_xlfn.IFS(Tabla1[[#This Row],[Veces obj]]&lt;=1,"0-1",Tabla1[[#This Row],[Veces obj]]&lt;=2,"1-2",Tabla1[[#This Row],[Veces obj]]&lt;=3,"2-3",TRUE,"&gt;3")</f>
        <v>0-1</v>
      </c>
      <c r="AM1309" s="6" t="str">
        <f>+_xlfn.IFS(MONTH(Tabla1[[#This Row],[MES]])&lt;=3,"Q1",MONTH(Tabla1[[#This Row],[MES]])&lt;=6,"Q2",MONTH(Tabla1[[#This Row],[MES]])&lt;=9,"Q3",TRUE,"Q4")</f>
        <v>Q1</v>
      </c>
      <c r="AN1309" t="str">
        <f>+IFERROR(VLOOKUP(Tabla1[[#This Row],[CUENTA]],CTAS[],2,0),"OTROS")</f>
        <v>OTROS</v>
      </c>
      <c r="AP1309" t="str">
        <f>+IFERROR(VLOOKUP(Tabla1[[#This Row],[EMPLEADO]],IS[],3,0),"OTROS")</f>
        <v>OTROS</v>
      </c>
      <c r="AQ1309" t="str">
        <f>+IFERROR(VLOOKUP(Tabla1[[#This Row],[EMPLEADO]],IS[[NÓMINA]:[INGENIERO]],2,0),"OTROS")</f>
        <v>OTROS</v>
      </c>
    </row>
    <row r="1310" spans="1:43" x14ac:dyDescent="0.25">
      <c r="A1310" t="s">
        <v>36</v>
      </c>
      <c r="B1310">
        <v>1</v>
      </c>
      <c r="C1310" t="s">
        <v>2635</v>
      </c>
      <c r="D1310" t="s">
        <v>38</v>
      </c>
      <c r="E1310" t="s">
        <v>884</v>
      </c>
      <c r="F1310" t="s">
        <v>2636</v>
      </c>
      <c r="G1310" s="17" t="s">
        <v>2637</v>
      </c>
      <c r="H1310" t="s">
        <v>574</v>
      </c>
      <c r="I1310" t="s">
        <v>43</v>
      </c>
      <c r="J1310" t="s">
        <v>8</v>
      </c>
      <c r="K1310" t="s">
        <v>144</v>
      </c>
      <c r="L1310" t="s">
        <v>2638</v>
      </c>
      <c r="M1310" t="s">
        <v>1761</v>
      </c>
      <c r="N1310">
        <v>0</v>
      </c>
      <c r="O1310" t="s">
        <v>47</v>
      </c>
      <c r="P1310">
        <v>434</v>
      </c>
      <c r="Q1310" t="s">
        <v>48</v>
      </c>
      <c r="R1310" t="s">
        <v>95</v>
      </c>
      <c r="S1310" t="s">
        <v>64</v>
      </c>
      <c r="T1310" t="s">
        <v>51</v>
      </c>
      <c r="U1310" t="s">
        <v>96</v>
      </c>
      <c r="V1310">
        <v>1.1000000000000001</v>
      </c>
      <c r="W1310" s="1">
        <v>1501.5000000000002</v>
      </c>
      <c r="X1310">
        <v>1</v>
      </c>
      <c r="Y1310">
        <v>2.67</v>
      </c>
      <c r="Z1310">
        <v>5</v>
      </c>
      <c r="AA1310">
        <v>0.53400000000000003</v>
      </c>
      <c r="AB1310" s="2">
        <v>0</v>
      </c>
      <c r="AC1310" s="1">
        <v>0</v>
      </c>
      <c r="AD1310" s="7">
        <v>43480</v>
      </c>
      <c r="AE1310" s="7">
        <v>43482</v>
      </c>
      <c r="AF1310">
        <v>2</v>
      </c>
      <c r="AG1310" t="s">
        <v>1680</v>
      </c>
      <c r="AH1310" s="2">
        <v>0.25</v>
      </c>
      <c r="AI1310" s="1">
        <v>-341.25</v>
      </c>
      <c r="AJ1310" s="1">
        <v>0</v>
      </c>
      <c r="AK1310" s="6" t="str">
        <f>+IF(Tabla1[[#This Row],[REQUEST_TY]]="SR MANTENIMIENTO CORRECTIVO", "EMERGENCIA", "OTROS")</f>
        <v>EMERGENCIA</v>
      </c>
      <c r="AL1310" s="6" t="str">
        <f>+_xlfn.IFS(Tabla1[[#This Row],[Veces obj]]&lt;=1,"0-1",Tabla1[[#This Row],[Veces obj]]&lt;=2,"1-2",Tabla1[[#This Row],[Veces obj]]&lt;=3,"2-3",TRUE,"&gt;3")</f>
        <v>0-1</v>
      </c>
      <c r="AM1310" s="6" t="str">
        <f>+_xlfn.IFS(MONTH(Tabla1[[#This Row],[MES]])&lt;=3,"Q1",MONTH(Tabla1[[#This Row],[MES]])&lt;=6,"Q2",MONTH(Tabla1[[#This Row],[MES]])&lt;=9,"Q3",TRUE,"Q4")</f>
        <v>Q1</v>
      </c>
      <c r="AN1310" t="str">
        <f>+IFERROR(VLOOKUP(Tabla1[[#This Row],[CUENTA]],CTAS[],2,0),"OTROS")</f>
        <v>OTROS</v>
      </c>
      <c r="AP1310" t="str">
        <f>+IFERROR(VLOOKUP(Tabla1[[#This Row],[EMPLEADO]],IS[],3,0),"OTROS")</f>
        <v>OTROS</v>
      </c>
      <c r="AQ1310" t="str">
        <f>+IFERROR(VLOOKUP(Tabla1[[#This Row],[EMPLEADO]],IS[[NÓMINA]:[INGENIERO]],2,0),"OTROS")</f>
        <v>OTROS</v>
      </c>
    </row>
    <row r="1311" spans="1:43" x14ac:dyDescent="0.25">
      <c r="A1311" t="s">
        <v>4444</v>
      </c>
      <c r="B1311">
        <v>1</v>
      </c>
      <c r="C1311" t="s">
        <v>5115</v>
      </c>
      <c r="D1311" t="s">
        <v>38</v>
      </c>
      <c r="E1311" t="s">
        <v>39</v>
      </c>
      <c r="F1311" t="s">
        <v>5116</v>
      </c>
      <c r="G1311" s="17" t="s">
        <v>2027</v>
      </c>
      <c r="H1311" t="s">
        <v>136</v>
      </c>
      <c r="I1311" t="s">
        <v>43</v>
      </c>
      <c r="J1311" t="s">
        <v>8</v>
      </c>
      <c r="K1311" t="s">
        <v>2028</v>
      </c>
      <c r="L1311" t="s">
        <v>2029</v>
      </c>
      <c r="M1311" t="s">
        <v>736</v>
      </c>
      <c r="N1311">
        <v>0</v>
      </c>
      <c r="O1311" t="s">
        <v>47</v>
      </c>
      <c r="P1311">
        <v>26</v>
      </c>
      <c r="Q1311" t="s">
        <v>62</v>
      </c>
      <c r="R1311" t="s">
        <v>49</v>
      </c>
      <c r="S1311" t="s">
        <v>50</v>
      </c>
      <c r="T1311" t="s">
        <v>51</v>
      </c>
      <c r="U1311" t="s">
        <v>154</v>
      </c>
      <c r="V1311">
        <v>0.6</v>
      </c>
      <c r="W1311" s="1">
        <v>429.00000000000006</v>
      </c>
      <c r="X1311">
        <v>1</v>
      </c>
      <c r="Y1311">
        <v>2.67</v>
      </c>
      <c r="Z1311">
        <v>5</v>
      </c>
      <c r="AA1311">
        <v>0.53400000000000003</v>
      </c>
      <c r="AB1311" s="2">
        <v>0</v>
      </c>
      <c r="AC1311" s="1">
        <v>0</v>
      </c>
      <c r="AD1311" s="7">
        <v>43502</v>
      </c>
      <c r="AE1311" s="7">
        <v>43502</v>
      </c>
      <c r="AF1311">
        <v>0</v>
      </c>
      <c r="AG1311" t="s">
        <v>53</v>
      </c>
      <c r="AH1311" s="2">
        <v>0</v>
      </c>
      <c r="AI1311" s="1">
        <v>0</v>
      </c>
      <c r="AJ1311" s="1">
        <v>0</v>
      </c>
      <c r="AK1311" s="6" t="str">
        <f>+IF(Tabla1[[#This Row],[REQUEST_TY]]="SR MANTENIMIENTO CORRECTIVO", "EMERGENCIA", "OTROS")</f>
        <v>EMERGENCIA</v>
      </c>
      <c r="AL1311" s="6" t="str">
        <f>+_xlfn.IFS(Tabla1[[#This Row],[Veces obj]]&lt;=1,"0-1",Tabla1[[#This Row],[Veces obj]]&lt;=2,"1-2",Tabla1[[#This Row],[Veces obj]]&lt;=3,"2-3",TRUE,"&gt;3")</f>
        <v>0-1</v>
      </c>
      <c r="AM1311" s="6" t="str">
        <f>+_xlfn.IFS(MONTH(Tabla1[[#This Row],[MES]])&lt;=3,"Q1",MONTH(Tabla1[[#This Row],[MES]])&lt;=6,"Q2",MONTH(Tabla1[[#This Row],[MES]])&lt;=9,"Q3",TRUE,"Q4")</f>
        <v>Q1</v>
      </c>
      <c r="AN1311" t="str">
        <f>+IFERROR(VLOOKUP(Tabla1[[#This Row],[CUENTA]],CTAS[],2,0),"OTROS")</f>
        <v>OTROS</v>
      </c>
      <c r="AP1311" t="str">
        <f>+IFERROR(VLOOKUP(Tabla1[[#This Row],[EMPLEADO]],IS[],3,0),"OTROS")</f>
        <v>OTROS</v>
      </c>
      <c r="AQ1311" t="str">
        <f>+IFERROR(VLOOKUP(Tabla1[[#This Row],[EMPLEADO]],IS[[NÓMINA]:[INGENIERO]],2,0),"OTROS")</f>
        <v>OTROS</v>
      </c>
    </row>
    <row r="1312" spans="1:43" x14ac:dyDescent="0.25">
      <c r="A1312" t="s">
        <v>4444</v>
      </c>
      <c r="B1312">
        <v>1</v>
      </c>
      <c r="C1312" t="s">
        <v>5723</v>
      </c>
      <c r="D1312" t="s">
        <v>38</v>
      </c>
      <c r="E1312" t="s">
        <v>76</v>
      </c>
      <c r="F1312" t="s">
        <v>5724</v>
      </c>
      <c r="G1312" s="17" t="s">
        <v>4392</v>
      </c>
      <c r="H1312" t="s">
        <v>915</v>
      </c>
      <c r="I1312" t="s">
        <v>43</v>
      </c>
      <c r="J1312" t="s">
        <v>8</v>
      </c>
      <c r="K1312" t="s">
        <v>102</v>
      </c>
      <c r="L1312" t="s">
        <v>3751</v>
      </c>
      <c r="M1312" t="s">
        <v>473</v>
      </c>
      <c r="N1312">
        <v>0</v>
      </c>
      <c r="O1312" t="s">
        <v>47</v>
      </c>
      <c r="P1312">
        <v>31</v>
      </c>
      <c r="Q1312" t="s">
        <v>82</v>
      </c>
      <c r="R1312" t="s">
        <v>63</v>
      </c>
      <c r="S1312" t="s">
        <v>64</v>
      </c>
      <c r="T1312" t="s">
        <v>51</v>
      </c>
      <c r="U1312" t="s">
        <v>83</v>
      </c>
      <c r="V1312">
        <v>1.05</v>
      </c>
      <c r="W1312" s="1">
        <v>1433.25</v>
      </c>
      <c r="X1312">
        <v>1</v>
      </c>
      <c r="Y1312">
        <v>2.67</v>
      </c>
      <c r="Z1312">
        <v>5</v>
      </c>
      <c r="AA1312">
        <v>0.53400000000000003</v>
      </c>
      <c r="AB1312" s="2">
        <v>0</v>
      </c>
      <c r="AC1312" s="1">
        <v>0</v>
      </c>
      <c r="AD1312" s="7">
        <v>43510</v>
      </c>
      <c r="AE1312" s="7">
        <v>43510</v>
      </c>
      <c r="AF1312">
        <v>0</v>
      </c>
      <c r="AG1312" t="s">
        <v>53</v>
      </c>
      <c r="AH1312" s="2">
        <v>0</v>
      </c>
      <c r="AI1312" s="1">
        <v>0</v>
      </c>
      <c r="AJ1312" s="1">
        <v>0</v>
      </c>
      <c r="AK1312" s="6" t="str">
        <f>+IF(Tabla1[[#This Row],[REQUEST_TY]]="SR MANTENIMIENTO CORRECTIVO", "EMERGENCIA", "OTROS")</f>
        <v>EMERGENCIA</v>
      </c>
      <c r="AL1312" s="6" t="str">
        <f>+_xlfn.IFS(Tabla1[[#This Row],[Veces obj]]&lt;=1,"0-1",Tabla1[[#This Row],[Veces obj]]&lt;=2,"1-2",Tabla1[[#This Row],[Veces obj]]&lt;=3,"2-3",TRUE,"&gt;3")</f>
        <v>0-1</v>
      </c>
      <c r="AM1312" s="6" t="str">
        <f>+_xlfn.IFS(MONTH(Tabla1[[#This Row],[MES]])&lt;=3,"Q1",MONTH(Tabla1[[#This Row],[MES]])&lt;=6,"Q2",MONTH(Tabla1[[#This Row],[MES]])&lt;=9,"Q3",TRUE,"Q4")</f>
        <v>Q1</v>
      </c>
      <c r="AN1312" t="str">
        <f>+IFERROR(VLOOKUP(Tabla1[[#This Row],[CUENTA]],CTAS[],2,0),"OTROS")</f>
        <v>OTROS</v>
      </c>
      <c r="AP1312" t="str">
        <f>+IFERROR(VLOOKUP(Tabla1[[#This Row],[EMPLEADO]],IS[],3,0),"OTROS")</f>
        <v>OTROS</v>
      </c>
      <c r="AQ1312" t="str">
        <f>+IFERROR(VLOOKUP(Tabla1[[#This Row],[EMPLEADO]],IS[[NÓMINA]:[INGENIERO]],2,0),"OTROS")</f>
        <v>OTROS</v>
      </c>
    </row>
    <row r="1313" spans="1:43" x14ac:dyDescent="0.25">
      <c r="A1313" t="s">
        <v>36</v>
      </c>
      <c r="B1313">
        <v>1</v>
      </c>
      <c r="C1313" t="s">
        <v>2639</v>
      </c>
      <c r="D1313" t="s">
        <v>38</v>
      </c>
      <c r="E1313" t="s">
        <v>113</v>
      </c>
      <c r="F1313" t="s">
        <v>2640</v>
      </c>
      <c r="G1313" s="17" t="s">
        <v>2641</v>
      </c>
      <c r="H1313" t="s">
        <v>204</v>
      </c>
      <c r="I1313" t="s">
        <v>43</v>
      </c>
      <c r="J1313" t="s">
        <v>8</v>
      </c>
      <c r="K1313" t="s">
        <v>125</v>
      </c>
      <c r="L1313" t="s">
        <v>2642</v>
      </c>
      <c r="M1313" t="s">
        <v>761</v>
      </c>
      <c r="N1313">
        <v>0</v>
      </c>
      <c r="O1313" t="s">
        <v>47</v>
      </c>
      <c r="P1313">
        <v>201</v>
      </c>
      <c r="Q1313" t="s">
        <v>48</v>
      </c>
      <c r="R1313" t="s">
        <v>49</v>
      </c>
      <c r="S1313" t="s">
        <v>50</v>
      </c>
      <c r="T1313" t="s">
        <v>208</v>
      </c>
      <c r="U1313" t="s">
        <v>52</v>
      </c>
      <c r="V1313">
        <v>1.05</v>
      </c>
      <c r="W1313" s="1">
        <v>750.75000000000011</v>
      </c>
      <c r="X1313">
        <v>1</v>
      </c>
      <c r="Y1313">
        <v>4.82</v>
      </c>
      <c r="Z1313">
        <v>9</v>
      </c>
      <c r="AA1313">
        <v>0.53555555555555556</v>
      </c>
      <c r="AB1313" s="2">
        <v>0</v>
      </c>
      <c r="AC1313" s="1">
        <v>0</v>
      </c>
      <c r="AD1313" s="7">
        <v>43475</v>
      </c>
      <c r="AE1313" s="7">
        <v>43475</v>
      </c>
      <c r="AF1313">
        <v>0</v>
      </c>
      <c r="AG1313" t="s">
        <v>53</v>
      </c>
      <c r="AH1313" s="2">
        <v>0</v>
      </c>
      <c r="AI1313" s="1">
        <v>0</v>
      </c>
      <c r="AJ1313" s="1">
        <v>0</v>
      </c>
      <c r="AK1313" s="6" t="str">
        <f>+IF(Tabla1[[#This Row],[REQUEST_TY]]="SR MANTENIMIENTO CORRECTIVO", "EMERGENCIA", "OTROS")</f>
        <v>EMERGENCIA</v>
      </c>
      <c r="AL1313" s="6" t="str">
        <f>+_xlfn.IFS(Tabla1[[#This Row],[Veces obj]]&lt;=1,"0-1",Tabla1[[#This Row],[Veces obj]]&lt;=2,"1-2",Tabla1[[#This Row],[Veces obj]]&lt;=3,"2-3",TRUE,"&gt;3")</f>
        <v>0-1</v>
      </c>
      <c r="AM1313" s="6" t="str">
        <f>+_xlfn.IFS(MONTH(Tabla1[[#This Row],[MES]])&lt;=3,"Q1",MONTH(Tabla1[[#This Row],[MES]])&lt;=6,"Q2",MONTH(Tabla1[[#This Row],[MES]])&lt;=9,"Q3",TRUE,"Q4")</f>
        <v>Q1</v>
      </c>
      <c r="AN1313" t="str">
        <f>+IFERROR(VLOOKUP(Tabla1[[#This Row],[CUENTA]],CTAS[],2,0),"OTROS")</f>
        <v>OTROS</v>
      </c>
      <c r="AP1313" t="str">
        <f>+IFERROR(VLOOKUP(Tabla1[[#This Row],[EMPLEADO]],IS[],3,0),"OTROS")</f>
        <v>OTROS</v>
      </c>
      <c r="AQ1313" t="str">
        <f>+IFERROR(VLOOKUP(Tabla1[[#This Row],[EMPLEADO]],IS[[NÓMINA]:[INGENIERO]],2,0),"OTROS")</f>
        <v>OTROS</v>
      </c>
    </row>
    <row r="1314" spans="1:43" x14ac:dyDescent="0.25">
      <c r="A1314" t="s">
        <v>36</v>
      </c>
      <c r="B1314">
        <v>1</v>
      </c>
      <c r="C1314" t="s">
        <v>2643</v>
      </c>
      <c r="D1314" t="s">
        <v>38</v>
      </c>
      <c r="E1314" t="s">
        <v>373</v>
      </c>
      <c r="F1314" t="s">
        <v>2644</v>
      </c>
      <c r="G1314" s="17" t="s">
        <v>2645</v>
      </c>
      <c r="H1314" t="s">
        <v>101</v>
      </c>
      <c r="I1314" t="s">
        <v>43</v>
      </c>
      <c r="J1314" t="s">
        <v>8</v>
      </c>
      <c r="K1314" t="s">
        <v>102</v>
      </c>
      <c r="L1314" t="s">
        <v>1994</v>
      </c>
      <c r="M1314" t="s">
        <v>1659</v>
      </c>
      <c r="N1314">
        <v>0</v>
      </c>
      <c r="O1314" t="s">
        <v>105</v>
      </c>
      <c r="P1314">
        <v>165</v>
      </c>
      <c r="Q1314" t="s">
        <v>48</v>
      </c>
      <c r="R1314" t="s">
        <v>153</v>
      </c>
      <c r="S1314" t="s">
        <v>50</v>
      </c>
      <c r="T1314" t="s">
        <v>51</v>
      </c>
      <c r="U1314" t="s">
        <v>52</v>
      </c>
      <c r="V1314">
        <v>1.05</v>
      </c>
      <c r="W1314" s="1">
        <v>491.40000000000003</v>
      </c>
      <c r="X1314">
        <v>1</v>
      </c>
      <c r="Y1314">
        <v>2.68</v>
      </c>
      <c r="Z1314">
        <v>5</v>
      </c>
      <c r="AA1314">
        <v>0.53600000000000003</v>
      </c>
      <c r="AB1314" s="2">
        <v>0</v>
      </c>
      <c r="AC1314" s="1">
        <v>0</v>
      </c>
      <c r="AD1314" s="7">
        <v>43490</v>
      </c>
      <c r="AE1314" s="7">
        <v>43490</v>
      </c>
      <c r="AF1314">
        <v>0</v>
      </c>
      <c r="AG1314" t="s">
        <v>53</v>
      </c>
      <c r="AH1314" s="2">
        <v>0</v>
      </c>
      <c r="AI1314" s="1">
        <v>0</v>
      </c>
      <c r="AJ1314" s="1">
        <v>0</v>
      </c>
      <c r="AK1314" s="6" t="str">
        <f>+IF(Tabla1[[#This Row],[REQUEST_TY]]="SR MANTENIMIENTO CORRECTIVO", "EMERGENCIA", "OTROS")</f>
        <v>EMERGENCIA</v>
      </c>
      <c r="AL1314" s="6" t="str">
        <f>+_xlfn.IFS(Tabla1[[#This Row],[Veces obj]]&lt;=1,"0-1",Tabla1[[#This Row],[Veces obj]]&lt;=2,"1-2",Tabla1[[#This Row],[Veces obj]]&lt;=3,"2-3",TRUE,"&gt;3")</f>
        <v>0-1</v>
      </c>
      <c r="AM1314" s="6" t="str">
        <f>+_xlfn.IFS(MONTH(Tabla1[[#This Row],[MES]])&lt;=3,"Q1",MONTH(Tabla1[[#This Row],[MES]])&lt;=6,"Q2",MONTH(Tabla1[[#This Row],[MES]])&lt;=9,"Q3",TRUE,"Q4")</f>
        <v>Q1</v>
      </c>
      <c r="AN1314" t="str">
        <f>+IFERROR(VLOOKUP(Tabla1[[#This Row],[CUENTA]],CTAS[],2,0),"OTROS")</f>
        <v>OTROS</v>
      </c>
      <c r="AP1314" t="str">
        <f>+IFERROR(VLOOKUP(Tabla1[[#This Row],[EMPLEADO]],IS[],3,0),"OTROS")</f>
        <v>OTROS</v>
      </c>
      <c r="AQ1314" t="str">
        <f>+IFERROR(VLOOKUP(Tabla1[[#This Row],[EMPLEADO]],IS[[NÓMINA]:[INGENIERO]],2,0),"OTROS")</f>
        <v>OTROS</v>
      </c>
    </row>
    <row r="1315" spans="1:43" x14ac:dyDescent="0.25">
      <c r="A1315" t="s">
        <v>36</v>
      </c>
      <c r="B1315">
        <v>1</v>
      </c>
      <c r="C1315" t="s">
        <v>2646</v>
      </c>
      <c r="D1315" t="s">
        <v>38</v>
      </c>
      <c r="E1315" t="s">
        <v>332</v>
      </c>
      <c r="F1315" t="s">
        <v>2647</v>
      </c>
      <c r="G1315" s="17" t="s">
        <v>2648</v>
      </c>
      <c r="H1315" t="s">
        <v>915</v>
      </c>
      <c r="I1315" t="s">
        <v>43</v>
      </c>
      <c r="J1315" t="s">
        <v>8</v>
      </c>
      <c r="K1315" t="s">
        <v>59</v>
      </c>
      <c r="L1315" t="s">
        <v>629</v>
      </c>
      <c r="M1315" t="s">
        <v>46</v>
      </c>
      <c r="N1315">
        <v>0</v>
      </c>
      <c r="O1315" t="s">
        <v>47</v>
      </c>
      <c r="P1315">
        <v>185</v>
      </c>
      <c r="Q1315" t="s">
        <v>48</v>
      </c>
      <c r="R1315" t="s">
        <v>317</v>
      </c>
      <c r="S1315" t="s">
        <v>318</v>
      </c>
      <c r="T1315" t="s">
        <v>51</v>
      </c>
      <c r="U1315" t="s">
        <v>353</v>
      </c>
      <c r="V1315">
        <v>1.1499999999999999</v>
      </c>
      <c r="W1315" s="1">
        <v>1808.95</v>
      </c>
      <c r="X1315">
        <v>1</v>
      </c>
      <c r="Y1315">
        <v>2.15</v>
      </c>
      <c r="Z1315">
        <v>4</v>
      </c>
      <c r="AA1315">
        <v>0.53749999999999998</v>
      </c>
      <c r="AB1315" s="2">
        <v>0</v>
      </c>
      <c r="AC1315" s="1">
        <v>0</v>
      </c>
      <c r="AD1315" s="7">
        <v>43472</v>
      </c>
      <c r="AE1315" s="7">
        <v>43472</v>
      </c>
      <c r="AF1315">
        <v>0</v>
      </c>
      <c r="AG1315" t="s">
        <v>53</v>
      </c>
      <c r="AH1315" s="2">
        <v>0</v>
      </c>
      <c r="AI1315" s="1">
        <v>0</v>
      </c>
      <c r="AJ1315" s="1">
        <v>0</v>
      </c>
      <c r="AK1315" s="6" t="str">
        <f>+IF(Tabla1[[#This Row],[REQUEST_TY]]="SR MANTENIMIENTO CORRECTIVO", "EMERGENCIA", "OTROS")</f>
        <v>EMERGENCIA</v>
      </c>
      <c r="AL1315" s="6" t="str">
        <f>+_xlfn.IFS(Tabla1[[#This Row],[Veces obj]]&lt;=1,"0-1",Tabla1[[#This Row],[Veces obj]]&lt;=2,"1-2",Tabla1[[#This Row],[Veces obj]]&lt;=3,"2-3",TRUE,"&gt;3")</f>
        <v>0-1</v>
      </c>
      <c r="AM1315" s="6" t="str">
        <f>+_xlfn.IFS(MONTH(Tabla1[[#This Row],[MES]])&lt;=3,"Q1",MONTH(Tabla1[[#This Row],[MES]])&lt;=6,"Q2",MONTH(Tabla1[[#This Row],[MES]])&lt;=9,"Q3",TRUE,"Q4")</f>
        <v>Q1</v>
      </c>
      <c r="AN1315" t="str">
        <f>+IFERROR(VLOOKUP(Tabla1[[#This Row],[CUENTA]],CTAS[],2,0),"OTROS")</f>
        <v>OTROS</v>
      </c>
      <c r="AP1315" t="str">
        <f>+IFERROR(VLOOKUP(Tabla1[[#This Row],[EMPLEADO]],IS[],3,0),"OTROS")</f>
        <v>OTROS</v>
      </c>
      <c r="AQ1315" t="str">
        <f>+IFERROR(VLOOKUP(Tabla1[[#This Row],[EMPLEADO]],IS[[NÓMINA]:[INGENIERO]],2,0),"OTROS")</f>
        <v>OTROS</v>
      </c>
    </row>
    <row r="1316" spans="1:43" x14ac:dyDescent="0.25">
      <c r="A1316" t="s">
        <v>36</v>
      </c>
      <c r="B1316">
        <v>1</v>
      </c>
      <c r="C1316" t="s">
        <v>2649</v>
      </c>
      <c r="D1316" t="s">
        <v>38</v>
      </c>
      <c r="E1316" t="s">
        <v>258</v>
      </c>
      <c r="F1316" t="s">
        <v>2647</v>
      </c>
      <c r="G1316" s="17" t="s">
        <v>2650</v>
      </c>
      <c r="H1316" t="s">
        <v>246</v>
      </c>
      <c r="I1316" t="s">
        <v>43</v>
      </c>
      <c r="J1316" t="s">
        <v>8</v>
      </c>
      <c r="K1316" t="s">
        <v>102</v>
      </c>
      <c r="L1316" t="s">
        <v>1793</v>
      </c>
      <c r="M1316" t="s">
        <v>1794</v>
      </c>
      <c r="N1316">
        <v>0</v>
      </c>
      <c r="O1316" t="s">
        <v>105</v>
      </c>
      <c r="P1316">
        <v>21</v>
      </c>
      <c r="Q1316" t="s">
        <v>62</v>
      </c>
      <c r="R1316" t="s">
        <v>138</v>
      </c>
      <c r="S1316" t="s">
        <v>139</v>
      </c>
      <c r="T1316" t="s">
        <v>51</v>
      </c>
      <c r="U1316" t="s">
        <v>262</v>
      </c>
      <c r="V1316">
        <v>1.05</v>
      </c>
      <c r="W1316" s="1">
        <v>843.15000000000009</v>
      </c>
      <c r="X1316">
        <v>1</v>
      </c>
      <c r="Y1316">
        <v>2.15</v>
      </c>
      <c r="Z1316">
        <v>4</v>
      </c>
      <c r="AA1316">
        <v>0.53749999999999998</v>
      </c>
      <c r="AB1316" s="2">
        <v>0</v>
      </c>
      <c r="AC1316" s="1">
        <v>0</v>
      </c>
      <c r="AD1316" s="7">
        <v>43475</v>
      </c>
      <c r="AE1316" s="7">
        <v>43475</v>
      </c>
      <c r="AF1316">
        <v>0</v>
      </c>
      <c r="AG1316" t="s">
        <v>53</v>
      </c>
      <c r="AH1316" s="2">
        <v>0</v>
      </c>
      <c r="AI1316" s="1">
        <v>0</v>
      </c>
      <c r="AJ1316" s="1">
        <v>0</v>
      </c>
      <c r="AK1316" s="6" t="str">
        <f>+IF(Tabla1[[#This Row],[REQUEST_TY]]="SR MANTENIMIENTO CORRECTIVO", "EMERGENCIA", "OTROS")</f>
        <v>EMERGENCIA</v>
      </c>
      <c r="AL1316" s="6" t="str">
        <f>+_xlfn.IFS(Tabla1[[#This Row],[Veces obj]]&lt;=1,"0-1",Tabla1[[#This Row],[Veces obj]]&lt;=2,"1-2",Tabla1[[#This Row],[Veces obj]]&lt;=3,"2-3",TRUE,"&gt;3")</f>
        <v>0-1</v>
      </c>
      <c r="AM1316" s="6" t="str">
        <f>+_xlfn.IFS(MONTH(Tabla1[[#This Row],[MES]])&lt;=3,"Q1",MONTH(Tabla1[[#This Row],[MES]])&lt;=6,"Q2",MONTH(Tabla1[[#This Row],[MES]])&lt;=9,"Q3",TRUE,"Q4")</f>
        <v>Q1</v>
      </c>
      <c r="AN1316" t="str">
        <f>+IFERROR(VLOOKUP(Tabla1[[#This Row],[CUENTA]],CTAS[],2,0),"OTROS")</f>
        <v>OTROS</v>
      </c>
      <c r="AP1316" t="str">
        <f>+IFERROR(VLOOKUP(Tabla1[[#This Row],[EMPLEADO]],IS[],3,0),"OTROS")</f>
        <v>OTROS</v>
      </c>
      <c r="AQ1316" t="str">
        <f>+IFERROR(VLOOKUP(Tabla1[[#This Row],[EMPLEADO]],IS[[NÓMINA]:[INGENIERO]],2,0),"OTROS")</f>
        <v>OTROS</v>
      </c>
    </row>
    <row r="1317" spans="1:43" x14ac:dyDescent="0.25">
      <c r="A1317" t="s">
        <v>4444</v>
      </c>
      <c r="B1317">
        <v>1</v>
      </c>
      <c r="C1317" t="s">
        <v>5888</v>
      </c>
      <c r="D1317" t="s">
        <v>38</v>
      </c>
      <c r="E1317" t="s">
        <v>133</v>
      </c>
      <c r="F1317" t="s">
        <v>5889</v>
      </c>
      <c r="G1317" s="17" t="s">
        <v>503</v>
      </c>
      <c r="H1317" t="s">
        <v>58</v>
      </c>
      <c r="I1317" t="s">
        <v>43</v>
      </c>
      <c r="J1317" t="s">
        <v>8</v>
      </c>
      <c r="K1317" t="s">
        <v>59</v>
      </c>
      <c r="L1317" t="s">
        <v>504</v>
      </c>
      <c r="M1317" t="s">
        <v>505</v>
      </c>
      <c r="N1317">
        <v>0</v>
      </c>
      <c r="O1317" t="s">
        <v>47</v>
      </c>
      <c r="P1317">
        <v>35</v>
      </c>
      <c r="Q1317" t="s">
        <v>82</v>
      </c>
      <c r="R1317" t="s">
        <v>138</v>
      </c>
      <c r="S1317" t="s">
        <v>139</v>
      </c>
      <c r="T1317" t="s">
        <v>51</v>
      </c>
      <c r="U1317" t="s">
        <v>140</v>
      </c>
      <c r="V1317">
        <v>1.1000000000000001</v>
      </c>
      <c r="W1317" s="1">
        <v>1730.3000000000004</v>
      </c>
      <c r="X1317">
        <v>1</v>
      </c>
      <c r="Y1317">
        <v>2.15</v>
      </c>
      <c r="Z1317">
        <v>4</v>
      </c>
      <c r="AA1317">
        <v>0.53749999999999998</v>
      </c>
      <c r="AB1317" s="2">
        <v>0</v>
      </c>
      <c r="AC1317" s="1">
        <v>0</v>
      </c>
      <c r="AD1317" s="7">
        <v>43511</v>
      </c>
      <c r="AE1317" s="7">
        <v>43511</v>
      </c>
      <c r="AF1317">
        <v>0</v>
      </c>
      <c r="AG1317" t="s">
        <v>53</v>
      </c>
      <c r="AH1317" s="2">
        <v>0</v>
      </c>
      <c r="AI1317" s="1">
        <v>0</v>
      </c>
      <c r="AJ1317" s="1">
        <v>0</v>
      </c>
      <c r="AK1317" s="6" t="str">
        <f>+IF(Tabla1[[#This Row],[REQUEST_TY]]="SR MANTENIMIENTO CORRECTIVO", "EMERGENCIA", "OTROS")</f>
        <v>EMERGENCIA</v>
      </c>
      <c r="AL1317" s="6" t="str">
        <f>+_xlfn.IFS(Tabla1[[#This Row],[Veces obj]]&lt;=1,"0-1",Tabla1[[#This Row],[Veces obj]]&lt;=2,"1-2",Tabla1[[#This Row],[Veces obj]]&lt;=3,"2-3",TRUE,"&gt;3")</f>
        <v>0-1</v>
      </c>
      <c r="AM1317" s="6" t="str">
        <f>+_xlfn.IFS(MONTH(Tabla1[[#This Row],[MES]])&lt;=3,"Q1",MONTH(Tabla1[[#This Row],[MES]])&lt;=6,"Q2",MONTH(Tabla1[[#This Row],[MES]])&lt;=9,"Q3",TRUE,"Q4")</f>
        <v>Q1</v>
      </c>
      <c r="AN1317" t="str">
        <f>+IFERROR(VLOOKUP(Tabla1[[#This Row],[CUENTA]],CTAS[],2,0),"OTROS")</f>
        <v>OTROS</v>
      </c>
      <c r="AP1317" t="str">
        <f>+IFERROR(VLOOKUP(Tabla1[[#This Row],[EMPLEADO]],IS[],3,0),"OTROS")</f>
        <v>OTROS</v>
      </c>
      <c r="AQ1317" t="str">
        <f>+IFERROR(VLOOKUP(Tabla1[[#This Row],[EMPLEADO]],IS[[NÓMINA]:[INGENIERO]],2,0),"OTROS")</f>
        <v>OTROS</v>
      </c>
    </row>
    <row r="1318" spans="1:43" x14ac:dyDescent="0.25">
      <c r="A1318" t="s">
        <v>36</v>
      </c>
      <c r="B1318">
        <v>1</v>
      </c>
      <c r="C1318" t="s">
        <v>2651</v>
      </c>
      <c r="D1318" t="s">
        <v>38</v>
      </c>
      <c r="E1318" t="s">
        <v>2652</v>
      </c>
      <c r="F1318" t="s">
        <v>1175</v>
      </c>
      <c r="G1318" s="17" t="s">
        <v>2653</v>
      </c>
      <c r="H1318" t="s">
        <v>1211</v>
      </c>
      <c r="I1318" t="s">
        <v>43</v>
      </c>
      <c r="J1318" t="s">
        <v>8</v>
      </c>
      <c r="K1318" t="s">
        <v>1521</v>
      </c>
      <c r="L1318" t="s">
        <v>2654</v>
      </c>
      <c r="M1318" t="s">
        <v>411</v>
      </c>
      <c r="N1318">
        <v>0</v>
      </c>
      <c r="O1318" t="s">
        <v>47</v>
      </c>
      <c r="P1318">
        <v>533</v>
      </c>
      <c r="Q1318" t="s">
        <v>48</v>
      </c>
      <c r="R1318" t="s">
        <v>235</v>
      </c>
      <c r="S1318" t="s">
        <v>50</v>
      </c>
      <c r="T1318" t="s">
        <v>51</v>
      </c>
      <c r="U1318" t="s">
        <v>52</v>
      </c>
      <c r="V1318">
        <v>1.05</v>
      </c>
      <c r="W1318" s="1">
        <v>750.75000000000011</v>
      </c>
      <c r="X1318">
        <v>1</v>
      </c>
      <c r="Y1318">
        <v>2.7</v>
      </c>
      <c r="Z1318">
        <v>5</v>
      </c>
      <c r="AA1318">
        <v>0.54</v>
      </c>
      <c r="AB1318" s="2">
        <v>0</v>
      </c>
      <c r="AC1318" s="1">
        <v>0</v>
      </c>
      <c r="AD1318" s="7">
        <v>43474</v>
      </c>
      <c r="AE1318" s="7">
        <v>43475</v>
      </c>
      <c r="AF1318">
        <v>1</v>
      </c>
      <c r="AG1318" t="s">
        <v>53</v>
      </c>
      <c r="AH1318" s="2">
        <v>0</v>
      </c>
      <c r="AI1318" s="1">
        <v>0</v>
      </c>
      <c r="AJ1318" s="1">
        <v>0</v>
      </c>
      <c r="AK1318" s="6" t="str">
        <f>+IF(Tabla1[[#This Row],[REQUEST_TY]]="SR MANTENIMIENTO CORRECTIVO", "EMERGENCIA", "OTROS")</f>
        <v>EMERGENCIA</v>
      </c>
      <c r="AL1318" s="6" t="str">
        <f>+_xlfn.IFS(Tabla1[[#This Row],[Veces obj]]&lt;=1,"0-1",Tabla1[[#This Row],[Veces obj]]&lt;=2,"1-2",Tabla1[[#This Row],[Veces obj]]&lt;=3,"2-3",TRUE,"&gt;3")</f>
        <v>0-1</v>
      </c>
      <c r="AM1318" s="6" t="str">
        <f>+_xlfn.IFS(MONTH(Tabla1[[#This Row],[MES]])&lt;=3,"Q1",MONTH(Tabla1[[#This Row],[MES]])&lt;=6,"Q2",MONTH(Tabla1[[#This Row],[MES]])&lt;=9,"Q3",TRUE,"Q4")</f>
        <v>Q1</v>
      </c>
      <c r="AN1318" t="str">
        <f>+IFERROR(VLOOKUP(Tabla1[[#This Row],[CUENTA]],CTAS[],2,0),"OTROS")</f>
        <v>OTROS</v>
      </c>
      <c r="AP1318" t="str">
        <f>+IFERROR(VLOOKUP(Tabla1[[#This Row],[EMPLEADO]],IS[],3,0),"OTROS")</f>
        <v>OTROS</v>
      </c>
      <c r="AQ1318" t="str">
        <f>+IFERROR(VLOOKUP(Tabla1[[#This Row],[EMPLEADO]],IS[[NÓMINA]:[INGENIERO]],2,0),"OTROS")</f>
        <v>OTROS</v>
      </c>
    </row>
    <row r="1319" spans="1:43" x14ac:dyDescent="0.25">
      <c r="A1319" t="s">
        <v>36</v>
      </c>
      <c r="B1319">
        <v>1</v>
      </c>
      <c r="C1319" t="s">
        <v>2655</v>
      </c>
      <c r="D1319" t="s">
        <v>38</v>
      </c>
      <c r="E1319" t="s">
        <v>2199</v>
      </c>
      <c r="F1319" t="s">
        <v>2656</v>
      </c>
      <c r="G1319" s="17" t="s">
        <v>2201</v>
      </c>
      <c r="H1319" t="s">
        <v>453</v>
      </c>
      <c r="I1319" t="s">
        <v>43</v>
      </c>
      <c r="J1319" t="s">
        <v>8</v>
      </c>
      <c r="K1319" t="s">
        <v>2202</v>
      </c>
      <c r="L1319" t="s">
        <v>2203</v>
      </c>
      <c r="M1319" t="s">
        <v>1761</v>
      </c>
      <c r="N1319">
        <v>0</v>
      </c>
      <c r="O1319" t="s">
        <v>47</v>
      </c>
      <c r="P1319">
        <v>2609</v>
      </c>
      <c r="Q1319" t="s">
        <v>48</v>
      </c>
      <c r="R1319" t="s">
        <v>153</v>
      </c>
      <c r="S1319" t="s">
        <v>50</v>
      </c>
      <c r="T1319" t="s">
        <v>51</v>
      </c>
      <c r="U1319" t="s">
        <v>52</v>
      </c>
      <c r="V1319">
        <v>1.05</v>
      </c>
      <c r="W1319" s="1">
        <v>750.75000000000011</v>
      </c>
      <c r="X1319">
        <v>1</v>
      </c>
      <c r="Y1319">
        <v>2.7</v>
      </c>
      <c r="Z1319">
        <v>5</v>
      </c>
      <c r="AA1319">
        <v>0.54</v>
      </c>
      <c r="AB1319" s="2">
        <v>0</v>
      </c>
      <c r="AC1319" s="1">
        <v>0</v>
      </c>
      <c r="AD1319" s="7">
        <v>43488</v>
      </c>
      <c r="AE1319" s="7">
        <v>43488</v>
      </c>
      <c r="AF1319">
        <v>0</v>
      </c>
      <c r="AG1319" t="s">
        <v>53</v>
      </c>
      <c r="AH1319" s="2">
        <v>0</v>
      </c>
      <c r="AI1319" s="1">
        <v>0</v>
      </c>
      <c r="AJ1319" s="1">
        <v>0</v>
      </c>
      <c r="AK1319" s="6" t="str">
        <f>+IF(Tabla1[[#This Row],[REQUEST_TY]]="SR MANTENIMIENTO CORRECTIVO", "EMERGENCIA", "OTROS")</f>
        <v>EMERGENCIA</v>
      </c>
      <c r="AL1319" s="6" t="str">
        <f>+_xlfn.IFS(Tabla1[[#This Row],[Veces obj]]&lt;=1,"0-1",Tabla1[[#This Row],[Veces obj]]&lt;=2,"1-2",Tabla1[[#This Row],[Veces obj]]&lt;=3,"2-3",TRUE,"&gt;3")</f>
        <v>0-1</v>
      </c>
      <c r="AM1319" s="6" t="str">
        <f>+_xlfn.IFS(MONTH(Tabla1[[#This Row],[MES]])&lt;=3,"Q1",MONTH(Tabla1[[#This Row],[MES]])&lt;=6,"Q2",MONTH(Tabla1[[#This Row],[MES]])&lt;=9,"Q3",TRUE,"Q4")</f>
        <v>Q1</v>
      </c>
      <c r="AN1319" t="str">
        <f>+IFERROR(VLOOKUP(Tabla1[[#This Row],[CUENTA]],CTAS[],2,0),"OTROS")</f>
        <v>OTROS</v>
      </c>
      <c r="AP1319" t="str">
        <f>+IFERROR(VLOOKUP(Tabla1[[#This Row],[EMPLEADO]],IS[],3,0),"OTROS")</f>
        <v>OTROS</v>
      </c>
      <c r="AQ1319" t="str">
        <f>+IFERROR(VLOOKUP(Tabla1[[#This Row],[EMPLEADO]],IS[[NÓMINA]:[INGENIERO]],2,0),"OTROS")</f>
        <v>OTROS</v>
      </c>
    </row>
    <row r="1320" spans="1:43" x14ac:dyDescent="0.25">
      <c r="A1320" t="s">
        <v>4444</v>
      </c>
      <c r="B1320">
        <v>1</v>
      </c>
      <c r="C1320" t="s">
        <v>4625</v>
      </c>
      <c r="D1320" t="s">
        <v>38</v>
      </c>
      <c r="E1320" t="s">
        <v>3897</v>
      </c>
      <c r="F1320" t="s">
        <v>4626</v>
      </c>
      <c r="G1320" s="17" t="s">
        <v>3899</v>
      </c>
      <c r="H1320" t="s">
        <v>409</v>
      </c>
      <c r="I1320" t="s">
        <v>43</v>
      </c>
      <c r="J1320" t="s">
        <v>8</v>
      </c>
      <c r="K1320" t="s">
        <v>1521</v>
      </c>
      <c r="L1320" t="s">
        <v>2654</v>
      </c>
      <c r="M1320" t="s">
        <v>411</v>
      </c>
      <c r="N1320">
        <v>0</v>
      </c>
      <c r="O1320" t="s">
        <v>47</v>
      </c>
      <c r="P1320">
        <v>16</v>
      </c>
      <c r="Q1320" t="s">
        <v>62</v>
      </c>
      <c r="R1320" t="s">
        <v>153</v>
      </c>
      <c r="S1320" t="s">
        <v>50</v>
      </c>
      <c r="T1320" t="s">
        <v>51</v>
      </c>
      <c r="U1320" t="s">
        <v>154</v>
      </c>
      <c r="V1320">
        <v>0.6</v>
      </c>
      <c r="W1320" s="1">
        <v>429.00000000000006</v>
      </c>
      <c r="X1320">
        <v>1</v>
      </c>
      <c r="Y1320">
        <v>2.7</v>
      </c>
      <c r="Z1320">
        <v>5</v>
      </c>
      <c r="AA1320">
        <v>0.54</v>
      </c>
      <c r="AB1320" s="2">
        <v>0</v>
      </c>
      <c r="AC1320" s="1">
        <v>0</v>
      </c>
      <c r="AD1320" s="7">
        <v>43497</v>
      </c>
      <c r="AE1320" s="7">
        <v>43497</v>
      </c>
      <c r="AF1320">
        <v>0</v>
      </c>
      <c r="AG1320" t="s">
        <v>53</v>
      </c>
      <c r="AH1320" s="2">
        <v>0</v>
      </c>
      <c r="AI1320" s="1">
        <v>0</v>
      </c>
      <c r="AJ1320" s="1">
        <v>0</v>
      </c>
      <c r="AK1320" s="6" t="str">
        <f>+IF(Tabla1[[#This Row],[REQUEST_TY]]="SR MANTENIMIENTO CORRECTIVO", "EMERGENCIA", "OTROS")</f>
        <v>EMERGENCIA</v>
      </c>
      <c r="AL1320" s="6" t="str">
        <f>+_xlfn.IFS(Tabla1[[#This Row],[Veces obj]]&lt;=1,"0-1",Tabla1[[#This Row],[Veces obj]]&lt;=2,"1-2",Tabla1[[#This Row],[Veces obj]]&lt;=3,"2-3",TRUE,"&gt;3")</f>
        <v>0-1</v>
      </c>
      <c r="AM1320" s="6" t="str">
        <f>+_xlfn.IFS(MONTH(Tabla1[[#This Row],[MES]])&lt;=3,"Q1",MONTH(Tabla1[[#This Row],[MES]])&lt;=6,"Q2",MONTH(Tabla1[[#This Row],[MES]])&lt;=9,"Q3",TRUE,"Q4")</f>
        <v>Q1</v>
      </c>
      <c r="AN1320" t="str">
        <f>+IFERROR(VLOOKUP(Tabla1[[#This Row],[CUENTA]],CTAS[],2,0),"OTROS")</f>
        <v>OTROS</v>
      </c>
      <c r="AP1320" t="str">
        <f>+IFERROR(VLOOKUP(Tabla1[[#This Row],[EMPLEADO]],IS[],3,0),"OTROS")</f>
        <v>OTROS</v>
      </c>
      <c r="AQ1320" t="str">
        <f>+IFERROR(VLOOKUP(Tabla1[[#This Row],[EMPLEADO]],IS[[NÓMINA]:[INGENIERO]],2,0),"OTROS")</f>
        <v>OTROS</v>
      </c>
    </row>
    <row r="1321" spans="1:43" x14ac:dyDescent="0.25">
      <c r="A1321" t="s">
        <v>36</v>
      </c>
      <c r="B1321">
        <v>1</v>
      </c>
      <c r="C1321" t="s">
        <v>2657</v>
      </c>
      <c r="D1321" t="s">
        <v>38</v>
      </c>
      <c r="E1321" t="s">
        <v>39</v>
      </c>
      <c r="F1321" t="s">
        <v>2658</v>
      </c>
      <c r="G1321" s="17" t="s">
        <v>2659</v>
      </c>
      <c r="H1321" t="s">
        <v>58</v>
      </c>
      <c r="I1321" t="s">
        <v>43</v>
      </c>
      <c r="J1321" t="s">
        <v>8</v>
      </c>
      <c r="K1321" t="s">
        <v>2660</v>
      </c>
      <c r="L1321" t="s">
        <v>2661</v>
      </c>
      <c r="M1321" t="s">
        <v>545</v>
      </c>
      <c r="N1321">
        <v>0</v>
      </c>
      <c r="O1321" t="s">
        <v>47</v>
      </c>
      <c r="P1321">
        <v>226</v>
      </c>
      <c r="Q1321" t="s">
        <v>48</v>
      </c>
      <c r="R1321" t="s">
        <v>49</v>
      </c>
      <c r="S1321" t="s">
        <v>50</v>
      </c>
      <c r="T1321" t="s">
        <v>208</v>
      </c>
      <c r="U1321" t="s">
        <v>52</v>
      </c>
      <c r="V1321">
        <v>1.05</v>
      </c>
      <c r="W1321" s="1">
        <v>750.75000000000011</v>
      </c>
      <c r="X1321">
        <v>1</v>
      </c>
      <c r="Y1321">
        <v>4.87</v>
      </c>
      <c r="Z1321">
        <v>9</v>
      </c>
      <c r="AA1321">
        <v>0.5411111111111111</v>
      </c>
      <c r="AB1321" s="2">
        <v>0</v>
      </c>
      <c r="AC1321" s="1">
        <v>0</v>
      </c>
      <c r="AD1321" s="7">
        <v>43468</v>
      </c>
      <c r="AE1321" s="7">
        <v>43468</v>
      </c>
      <c r="AF1321">
        <v>0</v>
      </c>
      <c r="AG1321" t="s">
        <v>53</v>
      </c>
      <c r="AH1321" s="2">
        <v>0</v>
      </c>
      <c r="AI1321" s="1">
        <v>0</v>
      </c>
      <c r="AJ1321" s="1">
        <v>0</v>
      </c>
      <c r="AK1321" s="6" t="str">
        <f>+IF(Tabla1[[#This Row],[REQUEST_TY]]="SR MANTENIMIENTO CORRECTIVO", "EMERGENCIA", "OTROS")</f>
        <v>EMERGENCIA</v>
      </c>
      <c r="AL1321" s="6" t="str">
        <f>+_xlfn.IFS(Tabla1[[#This Row],[Veces obj]]&lt;=1,"0-1",Tabla1[[#This Row],[Veces obj]]&lt;=2,"1-2",Tabla1[[#This Row],[Veces obj]]&lt;=3,"2-3",TRUE,"&gt;3")</f>
        <v>0-1</v>
      </c>
      <c r="AM1321" s="6" t="str">
        <f>+_xlfn.IFS(MONTH(Tabla1[[#This Row],[MES]])&lt;=3,"Q1",MONTH(Tabla1[[#This Row],[MES]])&lt;=6,"Q2",MONTH(Tabla1[[#This Row],[MES]])&lt;=9,"Q3",TRUE,"Q4")</f>
        <v>Q1</v>
      </c>
      <c r="AN1321" t="str">
        <f>+IFERROR(VLOOKUP(Tabla1[[#This Row],[CUENTA]],CTAS[],2,0),"OTROS")</f>
        <v>OTROS</v>
      </c>
      <c r="AP1321" t="str">
        <f>+IFERROR(VLOOKUP(Tabla1[[#This Row],[EMPLEADO]],IS[],3,0),"OTROS")</f>
        <v>OTROS</v>
      </c>
      <c r="AQ1321" t="str">
        <f>+IFERROR(VLOOKUP(Tabla1[[#This Row],[EMPLEADO]],IS[[NÓMINA]:[INGENIERO]],2,0),"OTROS")</f>
        <v>OTROS</v>
      </c>
    </row>
    <row r="1322" spans="1:43" x14ac:dyDescent="0.25">
      <c r="A1322" t="s">
        <v>36</v>
      </c>
      <c r="B1322">
        <v>1</v>
      </c>
      <c r="C1322" t="s">
        <v>2662</v>
      </c>
      <c r="D1322" t="s">
        <v>38</v>
      </c>
      <c r="E1322" t="s">
        <v>217</v>
      </c>
      <c r="F1322" t="s">
        <v>2663</v>
      </c>
      <c r="G1322" s="17" t="s">
        <v>1328</v>
      </c>
      <c r="H1322" t="s">
        <v>253</v>
      </c>
      <c r="I1322" t="s">
        <v>43</v>
      </c>
      <c r="J1322" t="s">
        <v>8</v>
      </c>
      <c r="K1322" t="s">
        <v>59</v>
      </c>
      <c r="L1322" t="s">
        <v>1329</v>
      </c>
      <c r="M1322" t="s">
        <v>473</v>
      </c>
      <c r="N1322">
        <v>0</v>
      </c>
      <c r="O1322" t="s">
        <v>47</v>
      </c>
      <c r="P1322">
        <v>8</v>
      </c>
      <c r="Q1322" t="s">
        <v>194</v>
      </c>
      <c r="R1322" t="s">
        <v>223</v>
      </c>
      <c r="S1322" t="s">
        <v>139</v>
      </c>
      <c r="T1322" t="s">
        <v>51</v>
      </c>
      <c r="U1322" t="s">
        <v>224</v>
      </c>
      <c r="V1322">
        <v>0.8</v>
      </c>
      <c r="W1322" s="1">
        <v>1258.4000000000003</v>
      </c>
      <c r="X1322">
        <v>1</v>
      </c>
      <c r="Y1322">
        <v>2.17</v>
      </c>
      <c r="Z1322">
        <v>4</v>
      </c>
      <c r="AA1322">
        <v>0.54249999999999998</v>
      </c>
      <c r="AB1322" s="2">
        <v>0</v>
      </c>
      <c r="AC1322" s="1">
        <v>0</v>
      </c>
      <c r="AD1322" s="7">
        <v>43472</v>
      </c>
      <c r="AE1322" s="7">
        <v>43472</v>
      </c>
      <c r="AF1322">
        <v>0</v>
      </c>
      <c r="AG1322" t="s">
        <v>53</v>
      </c>
      <c r="AH1322" s="2">
        <v>0</v>
      </c>
      <c r="AI1322" s="1">
        <v>0</v>
      </c>
      <c r="AJ1322" s="1">
        <v>0</v>
      </c>
      <c r="AK1322" s="6" t="str">
        <f>+IF(Tabla1[[#This Row],[REQUEST_TY]]="SR MANTENIMIENTO CORRECTIVO", "EMERGENCIA", "OTROS")</f>
        <v>EMERGENCIA</v>
      </c>
      <c r="AL1322" s="6" t="str">
        <f>+_xlfn.IFS(Tabla1[[#This Row],[Veces obj]]&lt;=1,"0-1",Tabla1[[#This Row],[Veces obj]]&lt;=2,"1-2",Tabla1[[#This Row],[Veces obj]]&lt;=3,"2-3",TRUE,"&gt;3")</f>
        <v>0-1</v>
      </c>
      <c r="AM1322" s="6" t="str">
        <f>+_xlfn.IFS(MONTH(Tabla1[[#This Row],[MES]])&lt;=3,"Q1",MONTH(Tabla1[[#This Row],[MES]])&lt;=6,"Q2",MONTH(Tabla1[[#This Row],[MES]])&lt;=9,"Q3",TRUE,"Q4")</f>
        <v>Q1</v>
      </c>
      <c r="AN1322" t="str">
        <f>+IFERROR(VLOOKUP(Tabla1[[#This Row],[CUENTA]],CTAS[],2,0),"OTROS")</f>
        <v>OTROS</v>
      </c>
      <c r="AP1322" t="str">
        <f>+IFERROR(VLOOKUP(Tabla1[[#This Row],[EMPLEADO]],IS[],3,0),"OTROS")</f>
        <v>OTROS</v>
      </c>
      <c r="AQ1322" t="str">
        <f>+IFERROR(VLOOKUP(Tabla1[[#This Row],[EMPLEADO]],IS[[NÓMINA]:[INGENIERO]],2,0),"OTROS")</f>
        <v>OTROS</v>
      </c>
    </row>
    <row r="1323" spans="1:43" x14ac:dyDescent="0.25">
      <c r="A1323" t="s">
        <v>36</v>
      </c>
      <c r="B1323">
        <v>1</v>
      </c>
      <c r="C1323" t="s">
        <v>2664</v>
      </c>
      <c r="D1323" t="s">
        <v>38</v>
      </c>
      <c r="E1323" t="s">
        <v>725</v>
      </c>
      <c r="F1323" t="s">
        <v>2665</v>
      </c>
      <c r="G1323" s="17" t="s">
        <v>2666</v>
      </c>
      <c r="H1323" t="s">
        <v>308</v>
      </c>
      <c r="I1323" t="s">
        <v>43</v>
      </c>
      <c r="J1323" t="s">
        <v>8</v>
      </c>
      <c r="K1323" t="s">
        <v>102</v>
      </c>
      <c r="L1323" t="s">
        <v>1651</v>
      </c>
      <c r="M1323" t="s">
        <v>46</v>
      </c>
      <c r="N1323">
        <v>0</v>
      </c>
      <c r="O1323" t="s">
        <v>47</v>
      </c>
      <c r="P1323">
        <v>486</v>
      </c>
      <c r="Q1323" t="s">
        <v>48</v>
      </c>
      <c r="R1323" t="s">
        <v>223</v>
      </c>
      <c r="S1323" t="s">
        <v>139</v>
      </c>
      <c r="T1323" t="s">
        <v>51</v>
      </c>
      <c r="U1323" t="s">
        <v>353</v>
      </c>
      <c r="V1323">
        <v>1.1499999999999999</v>
      </c>
      <c r="W1323" s="1">
        <v>1808.95</v>
      </c>
      <c r="X1323">
        <v>1</v>
      </c>
      <c r="Y1323">
        <v>2.17</v>
      </c>
      <c r="Z1323">
        <v>4</v>
      </c>
      <c r="AA1323">
        <v>0.54249999999999998</v>
      </c>
      <c r="AB1323" s="2">
        <v>0</v>
      </c>
      <c r="AC1323" s="1">
        <v>0</v>
      </c>
      <c r="AD1323" s="7">
        <v>43486</v>
      </c>
      <c r="AE1323" s="7">
        <v>43486</v>
      </c>
      <c r="AF1323">
        <v>0</v>
      </c>
      <c r="AG1323" t="s">
        <v>53</v>
      </c>
      <c r="AH1323" s="2">
        <v>0</v>
      </c>
      <c r="AI1323" s="1">
        <v>0</v>
      </c>
      <c r="AJ1323" s="1">
        <v>0</v>
      </c>
      <c r="AK1323" s="6" t="str">
        <f>+IF(Tabla1[[#This Row],[REQUEST_TY]]="SR MANTENIMIENTO CORRECTIVO", "EMERGENCIA", "OTROS")</f>
        <v>EMERGENCIA</v>
      </c>
      <c r="AL1323" s="6" t="str">
        <f>+_xlfn.IFS(Tabla1[[#This Row],[Veces obj]]&lt;=1,"0-1",Tabla1[[#This Row],[Veces obj]]&lt;=2,"1-2",Tabla1[[#This Row],[Veces obj]]&lt;=3,"2-3",TRUE,"&gt;3")</f>
        <v>0-1</v>
      </c>
      <c r="AM1323" s="6" t="str">
        <f>+_xlfn.IFS(MONTH(Tabla1[[#This Row],[MES]])&lt;=3,"Q1",MONTH(Tabla1[[#This Row],[MES]])&lt;=6,"Q2",MONTH(Tabla1[[#This Row],[MES]])&lt;=9,"Q3",TRUE,"Q4")</f>
        <v>Q1</v>
      </c>
      <c r="AN1323" t="str">
        <f>+IFERROR(VLOOKUP(Tabla1[[#This Row],[CUENTA]],CTAS[],2,0),"OTROS")</f>
        <v>OTROS</v>
      </c>
      <c r="AP1323" t="str">
        <f>+IFERROR(VLOOKUP(Tabla1[[#This Row],[EMPLEADO]],IS[],3,0),"OTROS")</f>
        <v>OTROS</v>
      </c>
      <c r="AQ1323" t="str">
        <f>+IFERROR(VLOOKUP(Tabla1[[#This Row],[EMPLEADO]],IS[[NÓMINA]:[INGENIERO]],2,0),"OTROS")</f>
        <v>OTROS</v>
      </c>
    </row>
    <row r="1324" spans="1:43" x14ac:dyDescent="0.25">
      <c r="A1324" t="s">
        <v>4444</v>
      </c>
      <c r="B1324">
        <v>1</v>
      </c>
      <c r="C1324" t="s">
        <v>6681</v>
      </c>
      <c r="D1324" t="s">
        <v>38</v>
      </c>
      <c r="E1324" t="s">
        <v>694</v>
      </c>
      <c r="F1324" t="s">
        <v>6682</v>
      </c>
      <c r="G1324" s="17" t="s">
        <v>1920</v>
      </c>
      <c r="H1324" t="s">
        <v>1572</v>
      </c>
      <c r="I1324" t="s">
        <v>43</v>
      </c>
      <c r="J1324" t="s">
        <v>8</v>
      </c>
      <c r="K1324" t="s">
        <v>59</v>
      </c>
      <c r="L1324" t="s">
        <v>1706</v>
      </c>
      <c r="M1324" t="s">
        <v>1707</v>
      </c>
      <c r="N1324">
        <v>0</v>
      </c>
      <c r="O1324" t="s">
        <v>47</v>
      </c>
      <c r="P1324">
        <v>28</v>
      </c>
      <c r="Q1324" t="s">
        <v>62</v>
      </c>
      <c r="R1324" t="s">
        <v>138</v>
      </c>
      <c r="S1324" t="s">
        <v>139</v>
      </c>
      <c r="T1324" t="s">
        <v>51</v>
      </c>
      <c r="U1324" t="s">
        <v>262</v>
      </c>
      <c r="V1324">
        <v>1.05</v>
      </c>
      <c r="W1324" s="1">
        <v>1651.6500000000003</v>
      </c>
      <c r="X1324">
        <v>1</v>
      </c>
      <c r="Y1324">
        <v>2.17</v>
      </c>
      <c r="Z1324">
        <v>4</v>
      </c>
      <c r="AA1324">
        <v>0.54249999999999998</v>
      </c>
      <c r="AB1324" s="2">
        <v>0</v>
      </c>
      <c r="AC1324" s="1">
        <v>0</v>
      </c>
      <c r="AD1324" s="7">
        <v>43516</v>
      </c>
      <c r="AE1324" s="7">
        <v>43516</v>
      </c>
      <c r="AF1324">
        <v>0</v>
      </c>
      <c r="AG1324" t="s">
        <v>53</v>
      </c>
      <c r="AH1324" s="2">
        <v>0</v>
      </c>
      <c r="AI1324" s="1">
        <v>0</v>
      </c>
      <c r="AJ1324" s="1">
        <v>0</v>
      </c>
      <c r="AK1324" s="6" t="str">
        <f>+IF(Tabla1[[#This Row],[REQUEST_TY]]="SR MANTENIMIENTO CORRECTIVO", "EMERGENCIA", "OTROS")</f>
        <v>EMERGENCIA</v>
      </c>
      <c r="AL1324" s="6" t="str">
        <f>+_xlfn.IFS(Tabla1[[#This Row],[Veces obj]]&lt;=1,"0-1",Tabla1[[#This Row],[Veces obj]]&lt;=2,"1-2",Tabla1[[#This Row],[Veces obj]]&lt;=3,"2-3",TRUE,"&gt;3")</f>
        <v>0-1</v>
      </c>
      <c r="AM1324" s="6" t="str">
        <f>+_xlfn.IFS(MONTH(Tabla1[[#This Row],[MES]])&lt;=3,"Q1",MONTH(Tabla1[[#This Row],[MES]])&lt;=6,"Q2",MONTH(Tabla1[[#This Row],[MES]])&lt;=9,"Q3",TRUE,"Q4")</f>
        <v>Q1</v>
      </c>
      <c r="AN1324" t="str">
        <f>+IFERROR(VLOOKUP(Tabla1[[#This Row],[CUENTA]],CTAS[],2,0),"OTROS")</f>
        <v>OTROS</v>
      </c>
      <c r="AP1324" t="str">
        <f>+IFERROR(VLOOKUP(Tabla1[[#This Row],[EMPLEADO]],IS[],3,0),"OTROS")</f>
        <v>OTROS</v>
      </c>
      <c r="AQ1324" t="str">
        <f>+IFERROR(VLOOKUP(Tabla1[[#This Row],[EMPLEADO]],IS[[NÓMINA]:[INGENIERO]],2,0),"OTROS")</f>
        <v>OTROS</v>
      </c>
    </row>
    <row r="1325" spans="1:43" x14ac:dyDescent="0.25">
      <c r="A1325" t="s">
        <v>36</v>
      </c>
      <c r="B1325">
        <v>1</v>
      </c>
      <c r="C1325" t="s">
        <v>2667</v>
      </c>
      <c r="D1325" t="s">
        <v>38</v>
      </c>
      <c r="E1325" t="s">
        <v>604</v>
      </c>
      <c r="F1325" t="s">
        <v>2668</v>
      </c>
      <c r="G1325" s="17" t="s">
        <v>2669</v>
      </c>
      <c r="H1325" t="s">
        <v>106</v>
      </c>
      <c r="I1325" t="s">
        <v>43</v>
      </c>
      <c r="J1325" t="s">
        <v>8</v>
      </c>
      <c r="K1325" t="s">
        <v>607</v>
      </c>
      <c r="L1325" t="s">
        <v>2670</v>
      </c>
      <c r="M1325" t="s">
        <v>131</v>
      </c>
      <c r="N1325">
        <v>0</v>
      </c>
      <c r="O1325" t="s">
        <v>47</v>
      </c>
      <c r="P1325">
        <v>164</v>
      </c>
      <c r="Q1325" t="s">
        <v>48</v>
      </c>
      <c r="R1325" t="s">
        <v>63</v>
      </c>
      <c r="S1325" t="s">
        <v>64</v>
      </c>
      <c r="T1325" t="s">
        <v>51</v>
      </c>
      <c r="U1325" t="s">
        <v>96</v>
      </c>
      <c r="V1325">
        <v>1.1000000000000001</v>
      </c>
      <c r="W1325" s="1">
        <v>1501.5000000000002</v>
      </c>
      <c r="X1325">
        <v>1</v>
      </c>
      <c r="Y1325">
        <v>2.72</v>
      </c>
      <c r="Z1325">
        <v>5</v>
      </c>
      <c r="AA1325">
        <v>0.54400000000000004</v>
      </c>
      <c r="AB1325" s="2">
        <v>0</v>
      </c>
      <c r="AC1325" s="1">
        <v>0</v>
      </c>
      <c r="AD1325" s="7">
        <v>43469</v>
      </c>
      <c r="AE1325" s="7">
        <v>43472</v>
      </c>
      <c r="AF1325">
        <v>1</v>
      </c>
      <c r="AG1325" t="s">
        <v>53</v>
      </c>
      <c r="AH1325" s="2">
        <v>0</v>
      </c>
      <c r="AI1325" s="1">
        <v>0</v>
      </c>
      <c r="AJ1325" s="1">
        <v>0</v>
      </c>
      <c r="AK1325" s="6" t="str">
        <f>+IF(Tabla1[[#This Row],[REQUEST_TY]]="SR MANTENIMIENTO CORRECTIVO", "EMERGENCIA", "OTROS")</f>
        <v>EMERGENCIA</v>
      </c>
      <c r="AL1325" s="6" t="str">
        <f>+_xlfn.IFS(Tabla1[[#This Row],[Veces obj]]&lt;=1,"0-1",Tabla1[[#This Row],[Veces obj]]&lt;=2,"1-2",Tabla1[[#This Row],[Veces obj]]&lt;=3,"2-3",TRUE,"&gt;3")</f>
        <v>0-1</v>
      </c>
      <c r="AM1325" s="6" t="str">
        <f>+_xlfn.IFS(MONTH(Tabla1[[#This Row],[MES]])&lt;=3,"Q1",MONTH(Tabla1[[#This Row],[MES]])&lt;=6,"Q2",MONTH(Tabla1[[#This Row],[MES]])&lt;=9,"Q3",TRUE,"Q4")</f>
        <v>Q1</v>
      </c>
      <c r="AN1325" t="str">
        <f>+IFERROR(VLOOKUP(Tabla1[[#This Row],[CUENTA]],CTAS[],2,0),"OTROS")</f>
        <v>OTROS</v>
      </c>
      <c r="AP1325" t="str">
        <f>+IFERROR(VLOOKUP(Tabla1[[#This Row],[EMPLEADO]],IS[],3,0),"OTROS")</f>
        <v>OTROS</v>
      </c>
      <c r="AQ1325" t="str">
        <f>+IFERROR(VLOOKUP(Tabla1[[#This Row],[EMPLEADO]],IS[[NÓMINA]:[INGENIERO]],2,0),"OTROS")</f>
        <v>OTROS</v>
      </c>
    </row>
    <row r="1326" spans="1:43" x14ac:dyDescent="0.25">
      <c r="A1326" t="s">
        <v>4444</v>
      </c>
      <c r="B1326">
        <v>1</v>
      </c>
      <c r="C1326" t="s">
        <v>4555</v>
      </c>
      <c r="D1326" t="s">
        <v>38</v>
      </c>
      <c r="E1326" t="s">
        <v>373</v>
      </c>
      <c r="F1326" t="s">
        <v>4556</v>
      </c>
      <c r="G1326" s="17" t="s">
        <v>4557</v>
      </c>
      <c r="H1326" t="s">
        <v>271</v>
      </c>
      <c r="I1326" t="s">
        <v>43</v>
      </c>
      <c r="J1326" t="s">
        <v>8</v>
      </c>
      <c r="K1326" t="s">
        <v>102</v>
      </c>
      <c r="L1326" t="s">
        <v>4558</v>
      </c>
      <c r="M1326" t="s">
        <v>3483</v>
      </c>
      <c r="N1326">
        <v>0</v>
      </c>
      <c r="O1326" t="s">
        <v>105</v>
      </c>
      <c r="P1326">
        <v>119</v>
      </c>
      <c r="Q1326" t="s">
        <v>48</v>
      </c>
      <c r="R1326" t="s">
        <v>153</v>
      </c>
      <c r="S1326" t="s">
        <v>50</v>
      </c>
      <c r="T1326" t="s">
        <v>51</v>
      </c>
      <c r="U1326" t="s">
        <v>52</v>
      </c>
      <c r="V1326">
        <v>1.05</v>
      </c>
      <c r="W1326" s="1">
        <v>491.40000000000003</v>
      </c>
      <c r="X1326">
        <v>1</v>
      </c>
      <c r="Y1326">
        <v>2.72</v>
      </c>
      <c r="Z1326">
        <v>5</v>
      </c>
      <c r="AA1326">
        <v>0.54400000000000004</v>
      </c>
      <c r="AB1326" s="2">
        <v>0</v>
      </c>
      <c r="AC1326" s="1">
        <v>0</v>
      </c>
      <c r="AD1326" s="7">
        <v>43497</v>
      </c>
      <c r="AE1326" s="7">
        <v>43497</v>
      </c>
      <c r="AF1326">
        <v>0</v>
      </c>
      <c r="AG1326" t="s">
        <v>53</v>
      </c>
      <c r="AH1326" s="2">
        <v>0</v>
      </c>
      <c r="AI1326" s="1">
        <v>0</v>
      </c>
      <c r="AJ1326" s="1">
        <v>0</v>
      </c>
      <c r="AK1326" s="6" t="str">
        <f>+IF(Tabla1[[#This Row],[REQUEST_TY]]="SR MANTENIMIENTO CORRECTIVO", "EMERGENCIA", "OTROS")</f>
        <v>EMERGENCIA</v>
      </c>
      <c r="AL1326" s="6" t="str">
        <f>+_xlfn.IFS(Tabla1[[#This Row],[Veces obj]]&lt;=1,"0-1",Tabla1[[#This Row],[Veces obj]]&lt;=2,"1-2",Tabla1[[#This Row],[Veces obj]]&lt;=3,"2-3",TRUE,"&gt;3")</f>
        <v>0-1</v>
      </c>
      <c r="AM1326" s="6" t="str">
        <f>+_xlfn.IFS(MONTH(Tabla1[[#This Row],[MES]])&lt;=3,"Q1",MONTH(Tabla1[[#This Row],[MES]])&lt;=6,"Q2",MONTH(Tabla1[[#This Row],[MES]])&lt;=9,"Q3",TRUE,"Q4")</f>
        <v>Q1</v>
      </c>
      <c r="AN1326" t="str">
        <f>+IFERROR(VLOOKUP(Tabla1[[#This Row],[CUENTA]],CTAS[],2,0),"OTROS")</f>
        <v>OTROS</v>
      </c>
      <c r="AP1326" t="str">
        <f>+IFERROR(VLOOKUP(Tabla1[[#This Row],[EMPLEADO]],IS[],3,0),"OTROS")</f>
        <v>OTROS</v>
      </c>
      <c r="AQ1326" t="str">
        <f>+IFERROR(VLOOKUP(Tabla1[[#This Row],[EMPLEADO]],IS[[NÓMINA]:[INGENIERO]],2,0),"OTROS")</f>
        <v>OTROS</v>
      </c>
    </row>
    <row r="1327" spans="1:43" x14ac:dyDescent="0.25">
      <c r="A1327" t="s">
        <v>4444</v>
      </c>
      <c r="B1327">
        <v>1</v>
      </c>
      <c r="C1327" t="s">
        <v>5334</v>
      </c>
      <c r="D1327" t="s">
        <v>38</v>
      </c>
      <c r="E1327" t="s">
        <v>76</v>
      </c>
      <c r="F1327" t="s">
        <v>5335</v>
      </c>
      <c r="G1327" s="17" t="s">
        <v>5336</v>
      </c>
      <c r="H1327" t="s">
        <v>915</v>
      </c>
      <c r="I1327" t="s">
        <v>43</v>
      </c>
      <c r="J1327" t="s">
        <v>8</v>
      </c>
      <c r="K1327" t="s">
        <v>102</v>
      </c>
      <c r="L1327" t="s">
        <v>5328</v>
      </c>
      <c r="M1327" t="s">
        <v>131</v>
      </c>
      <c r="N1327">
        <v>0</v>
      </c>
      <c r="O1327" t="s">
        <v>47</v>
      </c>
      <c r="P1327">
        <v>63</v>
      </c>
      <c r="Q1327" t="s">
        <v>48</v>
      </c>
      <c r="R1327" t="s">
        <v>63</v>
      </c>
      <c r="S1327" t="s">
        <v>64</v>
      </c>
      <c r="T1327" t="s">
        <v>51</v>
      </c>
      <c r="U1327" t="s">
        <v>96</v>
      </c>
      <c r="V1327">
        <v>1.1000000000000001</v>
      </c>
      <c r="W1327" s="1">
        <v>1501.5000000000002</v>
      </c>
      <c r="X1327">
        <v>1</v>
      </c>
      <c r="Y1327">
        <v>2.72</v>
      </c>
      <c r="Z1327">
        <v>5</v>
      </c>
      <c r="AA1327">
        <v>0.54400000000000004</v>
      </c>
      <c r="AB1327" s="2">
        <v>0</v>
      </c>
      <c r="AC1327" s="1">
        <v>0</v>
      </c>
      <c r="AD1327" s="7">
        <v>43503</v>
      </c>
      <c r="AE1327" s="7">
        <v>43503</v>
      </c>
      <c r="AF1327">
        <v>0</v>
      </c>
      <c r="AG1327" t="s">
        <v>53</v>
      </c>
      <c r="AH1327" s="2">
        <v>0</v>
      </c>
      <c r="AI1327" s="1">
        <v>0</v>
      </c>
      <c r="AJ1327" s="1">
        <v>0</v>
      </c>
      <c r="AK1327" s="6" t="str">
        <f>+IF(Tabla1[[#This Row],[REQUEST_TY]]="SR MANTENIMIENTO CORRECTIVO", "EMERGENCIA", "OTROS")</f>
        <v>EMERGENCIA</v>
      </c>
      <c r="AL1327" s="6" t="str">
        <f>+_xlfn.IFS(Tabla1[[#This Row],[Veces obj]]&lt;=1,"0-1",Tabla1[[#This Row],[Veces obj]]&lt;=2,"1-2",Tabla1[[#This Row],[Veces obj]]&lt;=3,"2-3",TRUE,"&gt;3")</f>
        <v>0-1</v>
      </c>
      <c r="AM1327" s="6" t="str">
        <f>+_xlfn.IFS(MONTH(Tabla1[[#This Row],[MES]])&lt;=3,"Q1",MONTH(Tabla1[[#This Row],[MES]])&lt;=6,"Q2",MONTH(Tabla1[[#This Row],[MES]])&lt;=9,"Q3",TRUE,"Q4")</f>
        <v>Q1</v>
      </c>
      <c r="AN1327" t="str">
        <f>+IFERROR(VLOOKUP(Tabla1[[#This Row],[CUENTA]],CTAS[],2,0),"OTROS")</f>
        <v>OTROS</v>
      </c>
      <c r="AP1327" t="str">
        <f>+IFERROR(VLOOKUP(Tabla1[[#This Row],[EMPLEADO]],IS[],3,0),"OTROS")</f>
        <v>OTROS</v>
      </c>
      <c r="AQ1327" t="str">
        <f>+IFERROR(VLOOKUP(Tabla1[[#This Row],[EMPLEADO]],IS[[NÓMINA]:[INGENIERO]],2,0),"OTROS")</f>
        <v>OTROS</v>
      </c>
    </row>
    <row r="1328" spans="1:43" x14ac:dyDescent="0.25">
      <c r="A1328" t="s">
        <v>4444</v>
      </c>
      <c r="B1328">
        <v>1</v>
      </c>
      <c r="C1328" t="s">
        <v>6867</v>
      </c>
      <c r="D1328" t="s">
        <v>38</v>
      </c>
      <c r="E1328" t="s">
        <v>604</v>
      </c>
      <c r="F1328" t="s">
        <v>6868</v>
      </c>
      <c r="G1328" s="17" t="s">
        <v>2376</v>
      </c>
      <c r="H1328" t="s">
        <v>58</v>
      </c>
      <c r="I1328" t="s">
        <v>43</v>
      </c>
      <c r="J1328" t="s">
        <v>8</v>
      </c>
      <c r="K1328" t="s">
        <v>2377</v>
      </c>
      <c r="L1328" t="s">
        <v>2378</v>
      </c>
      <c r="M1328" t="s">
        <v>1501</v>
      </c>
      <c r="N1328">
        <v>0</v>
      </c>
      <c r="O1328" t="s">
        <v>47</v>
      </c>
      <c r="P1328">
        <v>24</v>
      </c>
      <c r="Q1328" t="s">
        <v>62</v>
      </c>
      <c r="R1328" t="s">
        <v>63</v>
      </c>
      <c r="S1328" t="s">
        <v>64</v>
      </c>
      <c r="T1328" t="s">
        <v>51</v>
      </c>
      <c r="U1328" t="s">
        <v>65</v>
      </c>
      <c r="V1328">
        <v>0.8</v>
      </c>
      <c r="W1328" s="1">
        <v>1092</v>
      </c>
      <c r="X1328">
        <v>1</v>
      </c>
      <c r="Y1328">
        <v>2.72</v>
      </c>
      <c r="Z1328">
        <v>5</v>
      </c>
      <c r="AA1328">
        <v>0.54400000000000004</v>
      </c>
      <c r="AB1328" s="2">
        <v>0</v>
      </c>
      <c r="AC1328" s="1">
        <v>0</v>
      </c>
      <c r="AD1328" s="7">
        <v>43518</v>
      </c>
      <c r="AE1328" s="7">
        <v>43518</v>
      </c>
      <c r="AF1328">
        <v>0</v>
      </c>
      <c r="AG1328" t="s">
        <v>53</v>
      </c>
      <c r="AH1328" s="2">
        <v>0</v>
      </c>
      <c r="AI1328" s="1">
        <v>0</v>
      </c>
      <c r="AJ1328" s="1">
        <v>0</v>
      </c>
      <c r="AK1328" s="6" t="str">
        <f>+IF(Tabla1[[#This Row],[REQUEST_TY]]="SR MANTENIMIENTO CORRECTIVO", "EMERGENCIA", "OTROS")</f>
        <v>EMERGENCIA</v>
      </c>
      <c r="AL1328" s="6" t="str">
        <f>+_xlfn.IFS(Tabla1[[#This Row],[Veces obj]]&lt;=1,"0-1",Tabla1[[#This Row],[Veces obj]]&lt;=2,"1-2",Tabla1[[#This Row],[Veces obj]]&lt;=3,"2-3",TRUE,"&gt;3")</f>
        <v>0-1</v>
      </c>
      <c r="AM1328" s="6" t="str">
        <f>+_xlfn.IFS(MONTH(Tabla1[[#This Row],[MES]])&lt;=3,"Q1",MONTH(Tabla1[[#This Row],[MES]])&lt;=6,"Q2",MONTH(Tabla1[[#This Row],[MES]])&lt;=9,"Q3",TRUE,"Q4")</f>
        <v>Q1</v>
      </c>
      <c r="AN1328" t="str">
        <f>+IFERROR(VLOOKUP(Tabla1[[#This Row],[CUENTA]],CTAS[],2,0),"OTROS")</f>
        <v>OTROS</v>
      </c>
      <c r="AP1328" t="str">
        <f>+IFERROR(VLOOKUP(Tabla1[[#This Row],[EMPLEADO]],IS[],3,0),"OTROS")</f>
        <v>OTROS</v>
      </c>
      <c r="AQ1328" t="str">
        <f>+IFERROR(VLOOKUP(Tabla1[[#This Row],[EMPLEADO]],IS[[NÓMINA]:[INGENIERO]],2,0),"OTROS")</f>
        <v>OTROS</v>
      </c>
    </row>
    <row r="1329" spans="1:43" x14ac:dyDescent="0.25">
      <c r="A1329" t="s">
        <v>36</v>
      </c>
      <c r="B1329">
        <v>1</v>
      </c>
      <c r="C1329" t="s">
        <v>2671</v>
      </c>
      <c r="D1329" t="s">
        <v>38</v>
      </c>
      <c r="E1329" t="s">
        <v>332</v>
      </c>
      <c r="F1329" t="s">
        <v>465</v>
      </c>
      <c r="G1329" s="17" t="s">
        <v>2143</v>
      </c>
      <c r="H1329" t="s">
        <v>253</v>
      </c>
      <c r="I1329" t="s">
        <v>43</v>
      </c>
      <c r="J1329" t="s">
        <v>8</v>
      </c>
      <c r="K1329" t="s">
        <v>102</v>
      </c>
      <c r="L1329" t="s">
        <v>477</v>
      </c>
      <c r="M1329" t="s">
        <v>358</v>
      </c>
      <c r="N1329">
        <v>0</v>
      </c>
      <c r="O1329" t="s">
        <v>47</v>
      </c>
      <c r="P1329">
        <v>38</v>
      </c>
      <c r="Q1329" t="s">
        <v>82</v>
      </c>
      <c r="R1329" t="s">
        <v>317</v>
      </c>
      <c r="S1329" t="s">
        <v>318</v>
      </c>
      <c r="T1329" t="s">
        <v>51</v>
      </c>
      <c r="U1329" t="s">
        <v>140</v>
      </c>
      <c r="V1329">
        <v>1.1000000000000001</v>
      </c>
      <c r="W1329" s="1">
        <v>1730.3000000000004</v>
      </c>
      <c r="X1329">
        <v>1</v>
      </c>
      <c r="Y1329">
        <v>2.1800000000000002</v>
      </c>
      <c r="Z1329">
        <v>4</v>
      </c>
      <c r="AA1329">
        <v>0.54500000000000004</v>
      </c>
      <c r="AB1329" s="2">
        <v>0</v>
      </c>
      <c r="AC1329" s="1">
        <v>0</v>
      </c>
      <c r="AD1329" s="7">
        <v>43472</v>
      </c>
      <c r="AE1329" s="7">
        <v>43473</v>
      </c>
      <c r="AF1329">
        <v>1</v>
      </c>
      <c r="AG1329" t="s">
        <v>53</v>
      </c>
      <c r="AH1329" s="2">
        <v>0</v>
      </c>
      <c r="AI1329" s="1">
        <v>0</v>
      </c>
      <c r="AJ1329" s="1">
        <v>0</v>
      </c>
      <c r="AK1329" s="6" t="str">
        <f>+IF(Tabla1[[#This Row],[REQUEST_TY]]="SR MANTENIMIENTO CORRECTIVO", "EMERGENCIA", "OTROS")</f>
        <v>EMERGENCIA</v>
      </c>
      <c r="AL1329" s="6" t="str">
        <f>+_xlfn.IFS(Tabla1[[#This Row],[Veces obj]]&lt;=1,"0-1",Tabla1[[#This Row],[Veces obj]]&lt;=2,"1-2",Tabla1[[#This Row],[Veces obj]]&lt;=3,"2-3",TRUE,"&gt;3")</f>
        <v>0-1</v>
      </c>
      <c r="AM1329" s="6" t="str">
        <f>+_xlfn.IFS(MONTH(Tabla1[[#This Row],[MES]])&lt;=3,"Q1",MONTH(Tabla1[[#This Row],[MES]])&lt;=6,"Q2",MONTH(Tabla1[[#This Row],[MES]])&lt;=9,"Q3",TRUE,"Q4")</f>
        <v>Q1</v>
      </c>
      <c r="AN1329" t="str">
        <f>+IFERROR(VLOOKUP(Tabla1[[#This Row],[CUENTA]],CTAS[],2,0),"OTROS")</f>
        <v>OTROS</v>
      </c>
      <c r="AP1329" t="str">
        <f>+IFERROR(VLOOKUP(Tabla1[[#This Row],[EMPLEADO]],IS[],3,0),"OTROS")</f>
        <v>OTROS</v>
      </c>
      <c r="AQ1329" t="str">
        <f>+IFERROR(VLOOKUP(Tabla1[[#This Row],[EMPLEADO]],IS[[NÓMINA]:[INGENIERO]],2,0),"OTROS")</f>
        <v>OTROS</v>
      </c>
    </row>
    <row r="1330" spans="1:43" x14ac:dyDescent="0.25">
      <c r="A1330" t="s">
        <v>36</v>
      </c>
      <c r="B1330">
        <v>1</v>
      </c>
      <c r="C1330" t="s">
        <v>2672</v>
      </c>
      <c r="D1330" t="s">
        <v>38</v>
      </c>
      <c r="E1330" t="s">
        <v>133</v>
      </c>
      <c r="F1330" t="s">
        <v>2673</v>
      </c>
      <c r="G1330" s="17" t="s">
        <v>2674</v>
      </c>
      <c r="H1330" t="s">
        <v>1052</v>
      </c>
      <c r="I1330" t="s">
        <v>43</v>
      </c>
      <c r="J1330" t="s">
        <v>8</v>
      </c>
      <c r="K1330" t="s">
        <v>59</v>
      </c>
      <c r="L1330" t="s">
        <v>2014</v>
      </c>
      <c r="M1330" t="s">
        <v>222</v>
      </c>
      <c r="N1330">
        <v>0</v>
      </c>
      <c r="O1330" t="s">
        <v>47</v>
      </c>
      <c r="P1330">
        <v>22</v>
      </c>
      <c r="Q1330" t="s">
        <v>62</v>
      </c>
      <c r="R1330" t="s">
        <v>138</v>
      </c>
      <c r="S1330" t="s">
        <v>139</v>
      </c>
      <c r="T1330" t="s">
        <v>51</v>
      </c>
      <c r="U1330" t="s">
        <v>262</v>
      </c>
      <c r="V1330">
        <v>1.05</v>
      </c>
      <c r="W1330" s="1">
        <v>1651.6500000000003</v>
      </c>
      <c r="X1330">
        <v>1</v>
      </c>
      <c r="Y1330">
        <v>2.1800000000000002</v>
      </c>
      <c r="Z1330">
        <v>4</v>
      </c>
      <c r="AA1330">
        <v>0.54500000000000004</v>
      </c>
      <c r="AB1330" s="2">
        <v>0</v>
      </c>
      <c r="AC1330" s="1">
        <v>0</v>
      </c>
      <c r="AD1330" s="7">
        <v>43476</v>
      </c>
      <c r="AE1330" s="7">
        <v>43476</v>
      </c>
      <c r="AF1330">
        <v>0</v>
      </c>
      <c r="AG1330" t="s">
        <v>53</v>
      </c>
      <c r="AH1330" s="2">
        <v>0</v>
      </c>
      <c r="AI1330" s="1">
        <v>0</v>
      </c>
      <c r="AJ1330" s="1">
        <v>0</v>
      </c>
      <c r="AK1330" s="6" t="str">
        <f>+IF(Tabla1[[#This Row],[REQUEST_TY]]="SR MANTENIMIENTO CORRECTIVO", "EMERGENCIA", "OTROS")</f>
        <v>EMERGENCIA</v>
      </c>
      <c r="AL1330" s="6" t="str">
        <f>+_xlfn.IFS(Tabla1[[#This Row],[Veces obj]]&lt;=1,"0-1",Tabla1[[#This Row],[Veces obj]]&lt;=2,"1-2",Tabla1[[#This Row],[Veces obj]]&lt;=3,"2-3",TRUE,"&gt;3")</f>
        <v>0-1</v>
      </c>
      <c r="AM1330" s="6" t="str">
        <f>+_xlfn.IFS(MONTH(Tabla1[[#This Row],[MES]])&lt;=3,"Q1",MONTH(Tabla1[[#This Row],[MES]])&lt;=6,"Q2",MONTH(Tabla1[[#This Row],[MES]])&lt;=9,"Q3",TRUE,"Q4")</f>
        <v>Q1</v>
      </c>
      <c r="AN1330" t="str">
        <f>+IFERROR(VLOOKUP(Tabla1[[#This Row],[CUENTA]],CTAS[],2,0),"OTROS")</f>
        <v>OTROS</v>
      </c>
      <c r="AP1330" t="str">
        <f>+IFERROR(VLOOKUP(Tabla1[[#This Row],[EMPLEADO]],IS[],3,0),"OTROS")</f>
        <v>OTROS</v>
      </c>
      <c r="AQ1330" t="str">
        <f>+IFERROR(VLOOKUP(Tabla1[[#This Row],[EMPLEADO]],IS[[NÓMINA]:[INGENIERO]],2,0),"OTROS")</f>
        <v>OTROS</v>
      </c>
    </row>
    <row r="1331" spans="1:43" x14ac:dyDescent="0.25">
      <c r="A1331" t="s">
        <v>36</v>
      </c>
      <c r="B1331">
        <v>1</v>
      </c>
      <c r="C1331" t="s">
        <v>3393</v>
      </c>
      <c r="D1331" t="s">
        <v>3346</v>
      </c>
      <c r="E1331" t="s">
        <v>562</v>
      </c>
      <c r="F1331" t="s">
        <v>3394</v>
      </c>
      <c r="G1331" s="17" t="s">
        <v>3395</v>
      </c>
      <c r="H1331" t="s">
        <v>163</v>
      </c>
      <c r="I1331" t="s">
        <v>43</v>
      </c>
      <c r="J1331" t="s">
        <v>8</v>
      </c>
      <c r="K1331" t="s">
        <v>144</v>
      </c>
      <c r="L1331" t="s">
        <v>145</v>
      </c>
      <c r="M1331" t="s">
        <v>119</v>
      </c>
      <c r="N1331">
        <v>0</v>
      </c>
      <c r="O1331" t="s">
        <v>47</v>
      </c>
      <c r="P1331" t="s">
        <v>822</v>
      </c>
      <c r="Q1331" t="s">
        <v>48</v>
      </c>
      <c r="R1331" t="s">
        <v>63</v>
      </c>
      <c r="S1331" t="s">
        <v>64</v>
      </c>
      <c r="T1331" t="s">
        <v>51</v>
      </c>
      <c r="U1331" t="s">
        <v>96</v>
      </c>
      <c r="V1331">
        <v>1</v>
      </c>
      <c r="W1331" s="1">
        <v>1365</v>
      </c>
      <c r="X1331">
        <v>0</v>
      </c>
      <c r="Y1331">
        <v>5</v>
      </c>
      <c r="Z1331">
        <v>5</v>
      </c>
      <c r="AA1331">
        <v>1</v>
      </c>
      <c r="AB1331" s="2">
        <v>0</v>
      </c>
      <c r="AC1331" s="1">
        <v>0</v>
      </c>
      <c r="AD1331" s="7">
        <v>43469</v>
      </c>
      <c r="AE1331" s="7">
        <v>43469</v>
      </c>
      <c r="AF1331">
        <v>0</v>
      </c>
      <c r="AG1331" t="s">
        <v>53</v>
      </c>
      <c r="AH1331" s="2">
        <v>0</v>
      </c>
      <c r="AI1331" s="1">
        <v>0</v>
      </c>
      <c r="AJ1331" s="1">
        <v>0</v>
      </c>
      <c r="AK1331" s="6" t="str">
        <f>+IF(Tabla1[[#This Row],[REQUEST_TY]]="SR MANTENIMIENTO CORRECTIVO", "EMERGENCIA", "OTROS")</f>
        <v>OTROS</v>
      </c>
      <c r="AL1331" s="6" t="str">
        <f>+_xlfn.IFS(Tabla1[[#This Row],[Veces obj]]&lt;=1,"0-1",Tabla1[[#This Row],[Veces obj]]&lt;=2,"1-2",Tabla1[[#This Row],[Veces obj]]&lt;=3,"2-3",TRUE,"&gt;3")</f>
        <v>0-1</v>
      </c>
      <c r="AM1331" s="6" t="str">
        <f>+_xlfn.IFS(MONTH(Tabla1[[#This Row],[MES]])&lt;=3,"Q1",MONTH(Tabla1[[#This Row],[MES]])&lt;=6,"Q2",MONTH(Tabla1[[#This Row],[MES]])&lt;=9,"Q3",TRUE,"Q4")</f>
        <v>Q1</v>
      </c>
      <c r="AN1331" t="str">
        <f>+IFERROR(VLOOKUP(Tabla1[[#This Row],[CUENTA]],CTAS[],2,0),"OTROS")</f>
        <v>OTROS</v>
      </c>
      <c r="AO1331">
        <v>1</v>
      </c>
      <c r="AP1331" t="str">
        <f>+IFERROR(VLOOKUP(Tabla1[[#This Row],[EMPLEADO]],IS[],3,0),"OTROS")</f>
        <v>CHIHUAHUA</v>
      </c>
      <c r="AQ1331" t="str">
        <f>+IFERROR(VLOOKUP(Tabla1[[#This Row],[EMPLEADO]],IS[[NÓMINA]:[INGENIERO]],2,0),"OTROS")</f>
        <v>LUIS EDUARDO MUÑOZ</v>
      </c>
    </row>
    <row r="1332" spans="1:43" x14ac:dyDescent="0.25">
      <c r="A1332" t="s">
        <v>36</v>
      </c>
      <c r="B1332">
        <v>1</v>
      </c>
      <c r="C1332" t="s">
        <v>2678</v>
      </c>
      <c r="D1332" t="s">
        <v>38</v>
      </c>
      <c r="E1332" t="s">
        <v>604</v>
      </c>
      <c r="F1332" t="s">
        <v>2679</v>
      </c>
      <c r="G1332" s="17" t="s">
        <v>2669</v>
      </c>
      <c r="H1332" t="s">
        <v>106</v>
      </c>
      <c r="I1332" t="s">
        <v>43</v>
      </c>
      <c r="J1332" t="s">
        <v>8</v>
      </c>
      <c r="K1332" t="s">
        <v>607</v>
      </c>
      <c r="L1332" t="s">
        <v>2670</v>
      </c>
      <c r="M1332" t="s">
        <v>131</v>
      </c>
      <c r="N1332">
        <v>0</v>
      </c>
      <c r="O1332" t="s">
        <v>47</v>
      </c>
      <c r="P1332">
        <v>25</v>
      </c>
      <c r="Q1332" t="s">
        <v>62</v>
      </c>
      <c r="R1332" t="s">
        <v>63</v>
      </c>
      <c r="S1332" t="s">
        <v>64</v>
      </c>
      <c r="T1332" t="s">
        <v>51</v>
      </c>
      <c r="U1332" t="s">
        <v>65</v>
      </c>
      <c r="V1332">
        <v>0.8</v>
      </c>
      <c r="W1332" s="1">
        <v>1092</v>
      </c>
      <c r="X1332">
        <v>1</v>
      </c>
      <c r="Y1332">
        <v>2.73</v>
      </c>
      <c r="Z1332">
        <v>5</v>
      </c>
      <c r="AA1332">
        <v>0.54600000000000004</v>
      </c>
      <c r="AB1332" s="2">
        <v>0</v>
      </c>
      <c r="AC1332" s="1">
        <v>0</v>
      </c>
      <c r="AD1332" s="7">
        <v>43495</v>
      </c>
      <c r="AE1332" s="7">
        <v>43495</v>
      </c>
      <c r="AF1332">
        <v>0</v>
      </c>
      <c r="AG1332" t="s">
        <v>53</v>
      </c>
      <c r="AH1332" s="2">
        <v>0</v>
      </c>
      <c r="AI1332" s="1">
        <v>0</v>
      </c>
      <c r="AJ1332" s="1">
        <v>0</v>
      </c>
      <c r="AK1332" s="6" t="str">
        <f>+IF(Tabla1[[#This Row],[REQUEST_TY]]="SR MANTENIMIENTO CORRECTIVO", "EMERGENCIA", "OTROS")</f>
        <v>EMERGENCIA</v>
      </c>
      <c r="AL1332" s="6" t="str">
        <f>+_xlfn.IFS(Tabla1[[#This Row],[Veces obj]]&lt;=1,"0-1",Tabla1[[#This Row],[Veces obj]]&lt;=2,"1-2",Tabla1[[#This Row],[Veces obj]]&lt;=3,"2-3",TRUE,"&gt;3")</f>
        <v>0-1</v>
      </c>
      <c r="AM1332" s="6" t="str">
        <f>+_xlfn.IFS(MONTH(Tabla1[[#This Row],[MES]])&lt;=3,"Q1",MONTH(Tabla1[[#This Row],[MES]])&lt;=6,"Q2",MONTH(Tabla1[[#This Row],[MES]])&lt;=9,"Q3",TRUE,"Q4")</f>
        <v>Q1</v>
      </c>
      <c r="AN1332" t="str">
        <f>+IFERROR(VLOOKUP(Tabla1[[#This Row],[CUENTA]],CTAS[],2,0),"OTROS")</f>
        <v>OTROS</v>
      </c>
      <c r="AP1332" t="str">
        <f>+IFERROR(VLOOKUP(Tabla1[[#This Row],[EMPLEADO]],IS[],3,0),"OTROS")</f>
        <v>OTROS</v>
      </c>
      <c r="AQ1332" t="str">
        <f>+IFERROR(VLOOKUP(Tabla1[[#This Row],[EMPLEADO]],IS[[NÓMINA]:[INGENIERO]],2,0),"OTROS")</f>
        <v>OTROS</v>
      </c>
    </row>
    <row r="1333" spans="1:43" x14ac:dyDescent="0.25">
      <c r="A1333" t="s">
        <v>4444</v>
      </c>
      <c r="B1333">
        <v>1</v>
      </c>
      <c r="C1333" t="s">
        <v>5823</v>
      </c>
      <c r="D1333" t="s">
        <v>38</v>
      </c>
      <c r="E1333" t="s">
        <v>176</v>
      </c>
      <c r="F1333" t="s">
        <v>5824</v>
      </c>
      <c r="G1333" s="17" t="s">
        <v>5825</v>
      </c>
      <c r="H1333" t="s">
        <v>213</v>
      </c>
      <c r="I1333" t="s">
        <v>43</v>
      </c>
      <c r="J1333" t="s">
        <v>8</v>
      </c>
      <c r="K1333" t="s">
        <v>338</v>
      </c>
      <c r="L1333" t="s">
        <v>5826</v>
      </c>
      <c r="M1333" t="s">
        <v>848</v>
      </c>
      <c r="N1333">
        <v>0</v>
      </c>
      <c r="O1333" t="s">
        <v>47</v>
      </c>
      <c r="P1333">
        <v>1519</v>
      </c>
      <c r="Q1333" t="s">
        <v>48</v>
      </c>
      <c r="R1333" t="s">
        <v>49</v>
      </c>
      <c r="S1333" t="s">
        <v>50</v>
      </c>
      <c r="T1333" t="s">
        <v>51</v>
      </c>
      <c r="U1333" t="s">
        <v>52</v>
      </c>
      <c r="V1333">
        <v>1.05</v>
      </c>
      <c r="W1333" s="1">
        <v>750.75000000000011</v>
      </c>
      <c r="X1333">
        <v>1</v>
      </c>
      <c r="Y1333">
        <v>2.73</v>
      </c>
      <c r="Z1333">
        <v>5</v>
      </c>
      <c r="AA1333">
        <v>0.54600000000000004</v>
      </c>
      <c r="AB1333" s="2">
        <v>0</v>
      </c>
      <c r="AC1333" s="1">
        <v>0</v>
      </c>
      <c r="AD1333" s="7">
        <v>43511</v>
      </c>
      <c r="AE1333" s="7">
        <v>43511</v>
      </c>
      <c r="AF1333">
        <v>0</v>
      </c>
      <c r="AG1333" t="s">
        <v>53</v>
      </c>
      <c r="AH1333" s="2">
        <v>0</v>
      </c>
      <c r="AI1333" s="1">
        <v>0</v>
      </c>
      <c r="AJ1333" s="1">
        <v>0</v>
      </c>
      <c r="AK1333" s="6" t="str">
        <f>+IF(Tabla1[[#This Row],[REQUEST_TY]]="SR MANTENIMIENTO CORRECTIVO", "EMERGENCIA", "OTROS")</f>
        <v>EMERGENCIA</v>
      </c>
      <c r="AL1333" s="6" t="str">
        <f>+_xlfn.IFS(Tabla1[[#This Row],[Veces obj]]&lt;=1,"0-1",Tabla1[[#This Row],[Veces obj]]&lt;=2,"1-2",Tabla1[[#This Row],[Veces obj]]&lt;=3,"2-3",TRUE,"&gt;3")</f>
        <v>0-1</v>
      </c>
      <c r="AM1333" s="6" t="str">
        <f>+_xlfn.IFS(MONTH(Tabla1[[#This Row],[MES]])&lt;=3,"Q1",MONTH(Tabla1[[#This Row],[MES]])&lt;=6,"Q2",MONTH(Tabla1[[#This Row],[MES]])&lt;=9,"Q3",TRUE,"Q4")</f>
        <v>Q1</v>
      </c>
      <c r="AN1333" t="str">
        <f>+IFERROR(VLOOKUP(Tabla1[[#This Row],[CUENTA]],CTAS[],2,0),"OTROS")</f>
        <v>OTROS</v>
      </c>
      <c r="AP1333" t="str">
        <f>+IFERROR(VLOOKUP(Tabla1[[#This Row],[EMPLEADO]],IS[],3,0),"OTROS")</f>
        <v>OTROS</v>
      </c>
      <c r="AQ1333" t="str">
        <f>+IFERROR(VLOOKUP(Tabla1[[#This Row],[EMPLEADO]],IS[[NÓMINA]:[INGENIERO]],2,0),"OTROS")</f>
        <v>OTROS</v>
      </c>
    </row>
    <row r="1334" spans="1:43" x14ac:dyDescent="0.25">
      <c r="A1334" t="s">
        <v>4444</v>
      </c>
      <c r="B1334">
        <v>1</v>
      </c>
      <c r="C1334" t="s">
        <v>5696</v>
      </c>
      <c r="D1334" t="s">
        <v>38</v>
      </c>
      <c r="E1334" t="s">
        <v>332</v>
      </c>
      <c r="F1334" t="s">
        <v>5697</v>
      </c>
      <c r="G1334" s="17" t="s">
        <v>5698</v>
      </c>
      <c r="H1334" t="s">
        <v>1130</v>
      </c>
      <c r="I1334" t="s">
        <v>43</v>
      </c>
      <c r="J1334" t="s">
        <v>8</v>
      </c>
      <c r="K1334" t="s">
        <v>59</v>
      </c>
      <c r="L1334" t="s">
        <v>2024</v>
      </c>
      <c r="M1334" t="s">
        <v>1778</v>
      </c>
      <c r="N1334">
        <v>0</v>
      </c>
      <c r="O1334" t="s">
        <v>47</v>
      </c>
      <c r="P1334">
        <v>87</v>
      </c>
      <c r="Q1334" t="s">
        <v>48</v>
      </c>
      <c r="R1334" t="s">
        <v>317</v>
      </c>
      <c r="S1334" t="s">
        <v>318</v>
      </c>
      <c r="T1334" t="s">
        <v>51</v>
      </c>
      <c r="U1334" t="s">
        <v>353</v>
      </c>
      <c r="V1334">
        <v>1.1499999999999999</v>
      </c>
      <c r="W1334" s="1">
        <v>1808.95</v>
      </c>
      <c r="X1334">
        <v>1</v>
      </c>
      <c r="Y1334">
        <v>2.19</v>
      </c>
      <c r="Z1334">
        <v>4</v>
      </c>
      <c r="AA1334">
        <v>0.54749999999999999</v>
      </c>
      <c r="AB1334" s="2">
        <v>0</v>
      </c>
      <c r="AC1334" s="1">
        <v>0</v>
      </c>
      <c r="AD1334" s="7">
        <v>43511</v>
      </c>
      <c r="AE1334" s="7">
        <v>43511</v>
      </c>
      <c r="AF1334">
        <v>0</v>
      </c>
      <c r="AG1334" t="s">
        <v>53</v>
      </c>
      <c r="AH1334" s="2">
        <v>0</v>
      </c>
      <c r="AI1334" s="1">
        <v>0</v>
      </c>
      <c r="AJ1334" s="1">
        <v>0</v>
      </c>
      <c r="AK1334" s="6" t="str">
        <f>+IF(Tabla1[[#This Row],[REQUEST_TY]]="SR MANTENIMIENTO CORRECTIVO", "EMERGENCIA", "OTROS")</f>
        <v>EMERGENCIA</v>
      </c>
      <c r="AL1334" s="6" t="str">
        <f>+_xlfn.IFS(Tabla1[[#This Row],[Veces obj]]&lt;=1,"0-1",Tabla1[[#This Row],[Veces obj]]&lt;=2,"1-2",Tabla1[[#This Row],[Veces obj]]&lt;=3,"2-3",TRUE,"&gt;3")</f>
        <v>0-1</v>
      </c>
      <c r="AM1334" s="6" t="str">
        <f>+_xlfn.IFS(MONTH(Tabla1[[#This Row],[MES]])&lt;=3,"Q1",MONTH(Tabla1[[#This Row],[MES]])&lt;=6,"Q2",MONTH(Tabla1[[#This Row],[MES]])&lt;=9,"Q3",TRUE,"Q4")</f>
        <v>Q1</v>
      </c>
      <c r="AN1334" t="str">
        <f>+IFERROR(VLOOKUP(Tabla1[[#This Row],[CUENTA]],CTAS[],2,0),"OTROS")</f>
        <v>OTROS</v>
      </c>
      <c r="AP1334" t="str">
        <f>+IFERROR(VLOOKUP(Tabla1[[#This Row],[EMPLEADO]],IS[],3,0),"OTROS")</f>
        <v>OTROS</v>
      </c>
      <c r="AQ1334" t="str">
        <f>+IFERROR(VLOOKUP(Tabla1[[#This Row],[EMPLEADO]],IS[[NÓMINA]:[INGENIERO]],2,0),"OTROS")</f>
        <v>OTROS</v>
      </c>
    </row>
    <row r="1335" spans="1:43" x14ac:dyDescent="0.25">
      <c r="A1335" t="s">
        <v>4444</v>
      </c>
      <c r="B1335">
        <v>1</v>
      </c>
      <c r="C1335" t="s">
        <v>6178</v>
      </c>
      <c r="D1335" t="s">
        <v>38</v>
      </c>
      <c r="E1335" t="s">
        <v>6179</v>
      </c>
      <c r="F1335" t="s">
        <v>6180</v>
      </c>
      <c r="G1335" s="17" t="s">
        <v>6181</v>
      </c>
      <c r="H1335" t="s">
        <v>1052</v>
      </c>
      <c r="I1335" t="s">
        <v>43</v>
      </c>
      <c r="J1335" t="s">
        <v>8</v>
      </c>
      <c r="K1335" t="s">
        <v>6182</v>
      </c>
      <c r="L1335" t="s">
        <v>6183</v>
      </c>
      <c r="M1335" t="s">
        <v>3106</v>
      </c>
      <c r="N1335">
        <v>0</v>
      </c>
      <c r="O1335" t="s">
        <v>47</v>
      </c>
      <c r="P1335">
        <v>2632</v>
      </c>
      <c r="Q1335" t="s">
        <v>48</v>
      </c>
      <c r="R1335" t="s">
        <v>49</v>
      </c>
      <c r="S1335" t="s">
        <v>50</v>
      </c>
      <c r="T1335" t="s">
        <v>51</v>
      </c>
      <c r="U1335" t="s">
        <v>52</v>
      </c>
      <c r="V1335">
        <v>1.05</v>
      </c>
      <c r="W1335" s="1">
        <v>750.75000000000011</v>
      </c>
      <c r="X1335">
        <v>1</v>
      </c>
      <c r="Y1335">
        <v>2.74</v>
      </c>
      <c r="Z1335">
        <v>5</v>
      </c>
      <c r="AA1335">
        <v>0.54800000000000004</v>
      </c>
      <c r="AB1335" s="2">
        <v>0</v>
      </c>
      <c r="AC1335" s="1">
        <v>0</v>
      </c>
      <c r="AD1335" s="7">
        <v>43510</v>
      </c>
      <c r="AE1335" s="7">
        <v>43510</v>
      </c>
      <c r="AF1335">
        <v>0</v>
      </c>
      <c r="AG1335" t="s">
        <v>53</v>
      </c>
      <c r="AH1335" s="2">
        <v>0</v>
      </c>
      <c r="AI1335" s="1">
        <v>0</v>
      </c>
      <c r="AJ1335" s="1">
        <v>0</v>
      </c>
      <c r="AK1335" s="6" t="str">
        <f>+IF(Tabla1[[#This Row],[REQUEST_TY]]="SR MANTENIMIENTO CORRECTIVO", "EMERGENCIA", "OTROS")</f>
        <v>EMERGENCIA</v>
      </c>
      <c r="AL1335" s="6" t="str">
        <f>+_xlfn.IFS(Tabla1[[#This Row],[Veces obj]]&lt;=1,"0-1",Tabla1[[#This Row],[Veces obj]]&lt;=2,"1-2",Tabla1[[#This Row],[Veces obj]]&lt;=3,"2-3",TRUE,"&gt;3")</f>
        <v>0-1</v>
      </c>
      <c r="AM1335" s="6" t="str">
        <f>+_xlfn.IFS(MONTH(Tabla1[[#This Row],[MES]])&lt;=3,"Q1",MONTH(Tabla1[[#This Row],[MES]])&lt;=6,"Q2",MONTH(Tabla1[[#This Row],[MES]])&lt;=9,"Q3",TRUE,"Q4")</f>
        <v>Q1</v>
      </c>
      <c r="AN1335" t="str">
        <f>+IFERROR(VLOOKUP(Tabla1[[#This Row],[CUENTA]],CTAS[],2,0),"OTROS")</f>
        <v>OTROS</v>
      </c>
      <c r="AP1335" t="str">
        <f>+IFERROR(VLOOKUP(Tabla1[[#This Row],[EMPLEADO]],IS[],3,0),"OTROS")</f>
        <v>OTROS</v>
      </c>
      <c r="AQ1335" t="str">
        <f>+IFERROR(VLOOKUP(Tabla1[[#This Row],[EMPLEADO]],IS[[NÓMINA]:[INGENIERO]],2,0),"OTROS")</f>
        <v>OTROS</v>
      </c>
    </row>
    <row r="1336" spans="1:43" x14ac:dyDescent="0.25">
      <c r="A1336" t="s">
        <v>36</v>
      </c>
      <c r="B1336">
        <v>1</v>
      </c>
      <c r="C1336" t="s">
        <v>2680</v>
      </c>
      <c r="D1336" t="s">
        <v>38</v>
      </c>
      <c r="E1336" t="s">
        <v>558</v>
      </c>
      <c r="F1336" t="s">
        <v>2681</v>
      </c>
      <c r="G1336" s="17" t="s">
        <v>2682</v>
      </c>
      <c r="H1336" t="s">
        <v>409</v>
      </c>
      <c r="I1336" t="s">
        <v>43</v>
      </c>
      <c r="J1336" t="s">
        <v>8</v>
      </c>
      <c r="K1336" t="s">
        <v>1521</v>
      </c>
      <c r="L1336" t="s">
        <v>2654</v>
      </c>
      <c r="M1336" t="s">
        <v>411</v>
      </c>
      <c r="N1336">
        <v>0</v>
      </c>
      <c r="O1336" t="s">
        <v>47</v>
      </c>
      <c r="P1336">
        <v>57</v>
      </c>
      <c r="Q1336" t="s">
        <v>82</v>
      </c>
      <c r="R1336" t="s">
        <v>95</v>
      </c>
      <c r="S1336" t="s">
        <v>64</v>
      </c>
      <c r="T1336" t="s">
        <v>51</v>
      </c>
      <c r="U1336" t="s">
        <v>83</v>
      </c>
      <c r="V1336">
        <v>1.05</v>
      </c>
      <c r="W1336" s="1">
        <v>1433.25</v>
      </c>
      <c r="X1336">
        <v>1</v>
      </c>
      <c r="Y1336">
        <v>2.75</v>
      </c>
      <c r="Z1336">
        <v>5</v>
      </c>
      <c r="AA1336">
        <v>0.55000000000000004</v>
      </c>
      <c r="AB1336" s="2">
        <v>0</v>
      </c>
      <c r="AC1336" s="1">
        <v>0</v>
      </c>
      <c r="AD1336" s="7">
        <v>43488</v>
      </c>
      <c r="AE1336" s="7">
        <v>43488</v>
      </c>
      <c r="AF1336">
        <v>0</v>
      </c>
      <c r="AG1336" t="s">
        <v>53</v>
      </c>
      <c r="AH1336" s="2">
        <v>0</v>
      </c>
      <c r="AI1336" s="1">
        <v>0</v>
      </c>
      <c r="AJ1336" s="1">
        <v>0</v>
      </c>
      <c r="AK1336" s="6" t="str">
        <f>+IF(Tabla1[[#This Row],[REQUEST_TY]]="SR MANTENIMIENTO CORRECTIVO", "EMERGENCIA", "OTROS")</f>
        <v>EMERGENCIA</v>
      </c>
      <c r="AL1336" s="6" t="str">
        <f>+_xlfn.IFS(Tabla1[[#This Row],[Veces obj]]&lt;=1,"0-1",Tabla1[[#This Row],[Veces obj]]&lt;=2,"1-2",Tabla1[[#This Row],[Veces obj]]&lt;=3,"2-3",TRUE,"&gt;3")</f>
        <v>0-1</v>
      </c>
      <c r="AM1336" s="6" t="str">
        <f>+_xlfn.IFS(MONTH(Tabla1[[#This Row],[MES]])&lt;=3,"Q1",MONTH(Tabla1[[#This Row],[MES]])&lt;=6,"Q2",MONTH(Tabla1[[#This Row],[MES]])&lt;=9,"Q3",TRUE,"Q4")</f>
        <v>Q1</v>
      </c>
      <c r="AN1336" t="str">
        <f>+IFERROR(VLOOKUP(Tabla1[[#This Row],[CUENTA]],CTAS[],2,0),"OTROS")</f>
        <v>OTROS</v>
      </c>
      <c r="AP1336" t="str">
        <f>+IFERROR(VLOOKUP(Tabla1[[#This Row],[EMPLEADO]],IS[],3,0),"OTROS")</f>
        <v>OTROS</v>
      </c>
      <c r="AQ1336" t="str">
        <f>+IFERROR(VLOOKUP(Tabla1[[#This Row],[EMPLEADO]],IS[[NÓMINA]:[INGENIERO]],2,0),"OTROS")</f>
        <v>OTROS</v>
      </c>
    </row>
    <row r="1337" spans="1:43" x14ac:dyDescent="0.25">
      <c r="A1337" t="s">
        <v>36</v>
      </c>
      <c r="B1337">
        <v>1</v>
      </c>
      <c r="C1337" t="s">
        <v>2683</v>
      </c>
      <c r="D1337" t="s">
        <v>38</v>
      </c>
      <c r="E1337" t="s">
        <v>720</v>
      </c>
      <c r="F1337" t="s">
        <v>2684</v>
      </c>
      <c r="G1337" s="17" t="s">
        <v>2685</v>
      </c>
      <c r="H1337" t="s">
        <v>586</v>
      </c>
      <c r="I1337" t="s">
        <v>43</v>
      </c>
      <c r="J1337" t="s">
        <v>8</v>
      </c>
      <c r="K1337" t="s">
        <v>59</v>
      </c>
      <c r="L1337" t="s">
        <v>2686</v>
      </c>
      <c r="M1337" t="s">
        <v>2687</v>
      </c>
      <c r="N1337">
        <v>0</v>
      </c>
      <c r="O1337" t="s">
        <v>47</v>
      </c>
      <c r="P1337">
        <v>212</v>
      </c>
      <c r="Q1337" t="s">
        <v>48</v>
      </c>
      <c r="R1337" t="s">
        <v>242</v>
      </c>
      <c r="S1337" t="s">
        <v>64</v>
      </c>
      <c r="T1337" t="s">
        <v>51</v>
      </c>
      <c r="U1337" t="s">
        <v>96</v>
      </c>
      <c r="V1337">
        <v>1.1000000000000001</v>
      </c>
      <c r="W1337" s="1">
        <v>1501.5000000000002</v>
      </c>
      <c r="X1337">
        <v>1</v>
      </c>
      <c r="Y1337">
        <v>2.75</v>
      </c>
      <c r="Z1337">
        <v>5</v>
      </c>
      <c r="AA1337">
        <v>0.55000000000000004</v>
      </c>
      <c r="AB1337" s="2">
        <v>0</v>
      </c>
      <c r="AC1337" s="1">
        <v>0</v>
      </c>
      <c r="AD1337" s="7">
        <v>43494</v>
      </c>
      <c r="AE1337" s="7">
        <v>43494</v>
      </c>
      <c r="AF1337">
        <v>0</v>
      </c>
      <c r="AG1337" t="s">
        <v>53</v>
      </c>
      <c r="AH1337" s="2">
        <v>0</v>
      </c>
      <c r="AI1337" s="1">
        <v>0</v>
      </c>
      <c r="AJ1337" s="1">
        <v>0</v>
      </c>
      <c r="AK1337" s="6" t="str">
        <f>+IF(Tabla1[[#This Row],[REQUEST_TY]]="SR MANTENIMIENTO CORRECTIVO", "EMERGENCIA", "OTROS")</f>
        <v>EMERGENCIA</v>
      </c>
      <c r="AL1337" s="6" t="str">
        <f>+_xlfn.IFS(Tabla1[[#This Row],[Veces obj]]&lt;=1,"0-1",Tabla1[[#This Row],[Veces obj]]&lt;=2,"1-2",Tabla1[[#This Row],[Veces obj]]&lt;=3,"2-3",TRUE,"&gt;3")</f>
        <v>0-1</v>
      </c>
      <c r="AM1337" s="6" t="str">
        <f>+_xlfn.IFS(MONTH(Tabla1[[#This Row],[MES]])&lt;=3,"Q1",MONTH(Tabla1[[#This Row],[MES]])&lt;=6,"Q2",MONTH(Tabla1[[#This Row],[MES]])&lt;=9,"Q3",TRUE,"Q4")</f>
        <v>Q1</v>
      </c>
      <c r="AN1337" t="str">
        <f>+IFERROR(VLOOKUP(Tabla1[[#This Row],[CUENTA]],CTAS[],2,0),"OTROS")</f>
        <v>OTROS</v>
      </c>
      <c r="AP1337" t="str">
        <f>+IFERROR(VLOOKUP(Tabla1[[#This Row],[EMPLEADO]],IS[],3,0),"OTROS")</f>
        <v>OTROS</v>
      </c>
      <c r="AQ1337" t="str">
        <f>+IFERROR(VLOOKUP(Tabla1[[#This Row],[EMPLEADO]],IS[[NÓMINA]:[INGENIERO]],2,0),"OTROS")</f>
        <v>OTROS</v>
      </c>
    </row>
    <row r="1338" spans="1:43" x14ac:dyDescent="0.25">
      <c r="A1338" t="s">
        <v>36</v>
      </c>
      <c r="B1338">
        <v>1</v>
      </c>
      <c r="C1338" t="s">
        <v>2688</v>
      </c>
      <c r="D1338" t="s">
        <v>38</v>
      </c>
      <c r="E1338" t="s">
        <v>76</v>
      </c>
      <c r="F1338" t="s">
        <v>2689</v>
      </c>
      <c r="G1338" s="17" t="s">
        <v>2690</v>
      </c>
      <c r="H1338" t="s">
        <v>2691</v>
      </c>
      <c r="I1338" t="s">
        <v>43</v>
      </c>
      <c r="J1338" t="s">
        <v>8</v>
      </c>
      <c r="K1338" t="s">
        <v>59</v>
      </c>
      <c r="L1338" t="s">
        <v>2692</v>
      </c>
      <c r="M1338" t="s">
        <v>46</v>
      </c>
      <c r="N1338">
        <v>0</v>
      </c>
      <c r="O1338" t="s">
        <v>47</v>
      </c>
      <c r="P1338">
        <v>18</v>
      </c>
      <c r="Q1338" t="s">
        <v>62</v>
      </c>
      <c r="R1338" t="s">
        <v>63</v>
      </c>
      <c r="S1338" t="s">
        <v>64</v>
      </c>
      <c r="T1338" t="s">
        <v>51</v>
      </c>
      <c r="U1338" t="s">
        <v>65</v>
      </c>
      <c r="V1338">
        <v>0.8</v>
      </c>
      <c r="W1338" s="1">
        <v>1092</v>
      </c>
      <c r="X1338">
        <v>1</v>
      </c>
      <c r="Y1338">
        <v>2.75</v>
      </c>
      <c r="Z1338">
        <v>5</v>
      </c>
      <c r="AA1338">
        <v>0.55000000000000004</v>
      </c>
      <c r="AB1338" s="2">
        <v>0</v>
      </c>
      <c r="AC1338" s="1">
        <v>0</v>
      </c>
      <c r="AD1338" s="7">
        <v>43494</v>
      </c>
      <c r="AE1338" s="7">
        <v>43494</v>
      </c>
      <c r="AF1338">
        <v>0</v>
      </c>
      <c r="AG1338" t="s">
        <v>53</v>
      </c>
      <c r="AH1338" s="2">
        <v>0</v>
      </c>
      <c r="AI1338" s="1">
        <v>0</v>
      </c>
      <c r="AJ1338" s="1">
        <v>0</v>
      </c>
      <c r="AK1338" s="6" t="str">
        <f>+IF(Tabla1[[#This Row],[REQUEST_TY]]="SR MANTENIMIENTO CORRECTIVO", "EMERGENCIA", "OTROS")</f>
        <v>EMERGENCIA</v>
      </c>
      <c r="AL1338" s="6" t="str">
        <f>+_xlfn.IFS(Tabla1[[#This Row],[Veces obj]]&lt;=1,"0-1",Tabla1[[#This Row],[Veces obj]]&lt;=2,"1-2",Tabla1[[#This Row],[Veces obj]]&lt;=3,"2-3",TRUE,"&gt;3")</f>
        <v>0-1</v>
      </c>
      <c r="AM1338" s="6" t="str">
        <f>+_xlfn.IFS(MONTH(Tabla1[[#This Row],[MES]])&lt;=3,"Q1",MONTH(Tabla1[[#This Row],[MES]])&lt;=6,"Q2",MONTH(Tabla1[[#This Row],[MES]])&lt;=9,"Q3",TRUE,"Q4")</f>
        <v>Q1</v>
      </c>
      <c r="AN1338" t="str">
        <f>+IFERROR(VLOOKUP(Tabla1[[#This Row],[CUENTA]],CTAS[],2,0),"OTROS")</f>
        <v>OTROS</v>
      </c>
      <c r="AP1338" t="str">
        <f>+IFERROR(VLOOKUP(Tabla1[[#This Row],[EMPLEADO]],IS[],3,0),"OTROS")</f>
        <v>OTROS</v>
      </c>
      <c r="AQ1338" t="str">
        <f>+IFERROR(VLOOKUP(Tabla1[[#This Row],[EMPLEADO]],IS[[NÓMINA]:[INGENIERO]],2,0),"OTROS")</f>
        <v>OTROS</v>
      </c>
    </row>
    <row r="1339" spans="1:43" x14ac:dyDescent="0.25">
      <c r="A1339" t="s">
        <v>36</v>
      </c>
      <c r="B1339">
        <v>1</v>
      </c>
      <c r="C1339" t="s">
        <v>2693</v>
      </c>
      <c r="D1339" t="s">
        <v>38</v>
      </c>
      <c r="E1339" t="s">
        <v>332</v>
      </c>
      <c r="F1339" t="s">
        <v>2694</v>
      </c>
      <c r="G1339" s="17" t="s">
        <v>2695</v>
      </c>
      <c r="H1339" t="s">
        <v>915</v>
      </c>
      <c r="I1339" t="s">
        <v>43</v>
      </c>
      <c r="J1339" t="s">
        <v>8</v>
      </c>
      <c r="K1339" t="s">
        <v>59</v>
      </c>
      <c r="L1339" t="s">
        <v>1768</v>
      </c>
      <c r="M1339" t="s">
        <v>310</v>
      </c>
      <c r="N1339">
        <v>0</v>
      </c>
      <c r="O1339" t="s">
        <v>47</v>
      </c>
      <c r="P1339">
        <v>12</v>
      </c>
      <c r="Q1339" t="s">
        <v>194</v>
      </c>
      <c r="R1339" t="s">
        <v>317</v>
      </c>
      <c r="S1339" t="s">
        <v>318</v>
      </c>
      <c r="T1339" t="s">
        <v>51</v>
      </c>
      <c r="U1339" t="s">
        <v>224</v>
      </c>
      <c r="V1339">
        <v>0.8</v>
      </c>
      <c r="W1339" s="1">
        <v>1258.4000000000003</v>
      </c>
      <c r="X1339">
        <v>1</v>
      </c>
      <c r="Y1339">
        <v>2.2000000000000002</v>
      </c>
      <c r="Z1339">
        <v>4</v>
      </c>
      <c r="AA1339">
        <v>0.55000000000000004</v>
      </c>
      <c r="AB1339" s="2">
        <v>0</v>
      </c>
      <c r="AC1339" s="1">
        <v>0</v>
      </c>
      <c r="AD1339" s="7">
        <v>43496</v>
      </c>
      <c r="AE1339" s="7">
        <v>43496</v>
      </c>
      <c r="AF1339">
        <v>0</v>
      </c>
      <c r="AG1339" t="s">
        <v>53</v>
      </c>
      <c r="AH1339" s="2">
        <v>0</v>
      </c>
      <c r="AI1339" s="1">
        <v>0</v>
      </c>
      <c r="AJ1339" s="1">
        <v>0</v>
      </c>
      <c r="AK1339" s="6" t="str">
        <f>+IF(Tabla1[[#This Row],[REQUEST_TY]]="SR MANTENIMIENTO CORRECTIVO", "EMERGENCIA", "OTROS")</f>
        <v>EMERGENCIA</v>
      </c>
      <c r="AL1339" s="6" t="str">
        <f>+_xlfn.IFS(Tabla1[[#This Row],[Veces obj]]&lt;=1,"0-1",Tabla1[[#This Row],[Veces obj]]&lt;=2,"1-2",Tabla1[[#This Row],[Veces obj]]&lt;=3,"2-3",TRUE,"&gt;3")</f>
        <v>0-1</v>
      </c>
      <c r="AM1339" s="6" t="str">
        <f>+_xlfn.IFS(MONTH(Tabla1[[#This Row],[MES]])&lt;=3,"Q1",MONTH(Tabla1[[#This Row],[MES]])&lt;=6,"Q2",MONTH(Tabla1[[#This Row],[MES]])&lt;=9,"Q3",TRUE,"Q4")</f>
        <v>Q1</v>
      </c>
      <c r="AN1339" t="str">
        <f>+IFERROR(VLOOKUP(Tabla1[[#This Row],[CUENTA]],CTAS[],2,0),"OTROS")</f>
        <v>OTROS</v>
      </c>
      <c r="AP1339" t="str">
        <f>+IFERROR(VLOOKUP(Tabla1[[#This Row],[EMPLEADO]],IS[],3,0),"OTROS")</f>
        <v>OTROS</v>
      </c>
      <c r="AQ1339" t="str">
        <f>+IFERROR(VLOOKUP(Tabla1[[#This Row],[EMPLEADO]],IS[[NÓMINA]:[INGENIERO]],2,0),"OTROS")</f>
        <v>OTROS</v>
      </c>
    </row>
    <row r="1340" spans="1:43" x14ac:dyDescent="0.25">
      <c r="A1340" t="s">
        <v>4444</v>
      </c>
      <c r="B1340">
        <v>1</v>
      </c>
      <c r="C1340" t="s">
        <v>6072</v>
      </c>
      <c r="D1340" t="s">
        <v>38</v>
      </c>
      <c r="E1340" t="s">
        <v>85</v>
      </c>
      <c r="F1340" t="s">
        <v>6073</v>
      </c>
      <c r="G1340" s="17" t="s">
        <v>4697</v>
      </c>
      <c r="H1340" t="s">
        <v>106</v>
      </c>
      <c r="I1340" t="s">
        <v>43</v>
      </c>
      <c r="J1340" t="s">
        <v>8</v>
      </c>
      <c r="K1340" t="s">
        <v>370</v>
      </c>
      <c r="L1340" t="s">
        <v>4698</v>
      </c>
      <c r="M1340" t="s">
        <v>131</v>
      </c>
      <c r="N1340">
        <v>0</v>
      </c>
      <c r="O1340" t="s">
        <v>47</v>
      </c>
      <c r="P1340">
        <v>14</v>
      </c>
      <c r="Q1340" t="s">
        <v>194</v>
      </c>
      <c r="R1340" t="s">
        <v>49</v>
      </c>
      <c r="S1340" t="s">
        <v>50</v>
      </c>
      <c r="T1340" t="s">
        <v>51</v>
      </c>
      <c r="U1340" t="s">
        <v>444</v>
      </c>
      <c r="V1340">
        <v>0</v>
      </c>
      <c r="W1340" s="1">
        <v>0</v>
      </c>
      <c r="X1340">
        <v>1</v>
      </c>
      <c r="Y1340">
        <v>2.75</v>
      </c>
      <c r="Z1340">
        <v>5</v>
      </c>
      <c r="AA1340">
        <v>0.55000000000000004</v>
      </c>
      <c r="AB1340" s="2">
        <v>0</v>
      </c>
      <c r="AC1340" s="1">
        <v>0</v>
      </c>
      <c r="AD1340" s="7">
        <v>43510</v>
      </c>
      <c r="AE1340" s="7">
        <v>43511</v>
      </c>
      <c r="AF1340">
        <v>1</v>
      </c>
      <c r="AG1340" t="s">
        <v>53</v>
      </c>
      <c r="AH1340" s="2">
        <v>0</v>
      </c>
      <c r="AI1340" s="1">
        <v>0</v>
      </c>
      <c r="AJ1340" s="1">
        <v>0</v>
      </c>
      <c r="AK1340" s="6" t="str">
        <f>+IF(Tabla1[[#This Row],[REQUEST_TY]]="SR MANTENIMIENTO CORRECTIVO", "EMERGENCIA", "OTROS")</f>
        <v>EMERGENCIA</v>
      </c>
      <c r="AL1340" s="6" t="str">
        <f>+_xlfn.IFS(Tabla1[[#This Row],[Veces obj]]&lt;=1,"0-1",Tabla1[[#This Row],[Veces obj]]&lt;=2,"1-2",Tabla1[[#This Row],[Veces obj]]&lt;=3,"2-3",TRUE,"&gt;3")</f>
        <v>0-1</v>
      </c>
      <c r="AM1340" s="6" t="str">
        <f>+_xlfn.IFS(MONTH(Tabla1[[#This Row],[MES]])&lt;=3,"Q1",MONTH(Tabla1[[#This Row],[MES]])&lt;=6,"Q2",MONTH(Tabla1[[#This Row],[MES]])&lt;=9,"Q3",TRUE,"Q4")</f>
        <v>Q1</v>
      </c>
      <c r="AN1340" t="str">
        <f>+IFERROR(VLOOKUP(Tabla1[[#This Row],[CUENTA]],CTAS[],2,0),"OTROS")</f>
        <v>OTROS</v>
      </c>
      <c r="AP1340" t="str">
        <f>+IFERROR(VLOOKUP(Tabla1[[#This Row],[EMPLEADO]],IS[],3,0),"OTROS")</f>
        <v>OTROS</v>
      </c>
      <c r="AQ1340" t="str">
        <f>+IFERROR(VLOOKUP(Tabla1[[#This Row],[EMPLEADO]],IS[[NÓMINA]:[INGENIERO]],2,0),"OTROS")</f>
        <v>OTROS</v>
      </c>
    </row>
    <row r="1341" spans="1:43" x14ac:dyDescent="0.25">
      <c r="A1341" t="s">
        <v>36</v>
      </c>
      <c r="B1341">
        <v>1</v>
      </c>
      <c r="C1341" t="s">
        <v>3439</v>
      </c>
      <c r="D1341" t="s">
        <v>3346</v>
      </c>
      <c r="E1341" t="s">
        <v>562</v>
      </c>
      <c r="F1341" t="s">
        <v>3394</v>
      </c>
      <c r="G1341" s="17" t="s">
        <v>3440</v>
      </c>
      <c r="H1341" t="s">
        <v>163</v>
      </c>
      <c r="I1341" t="s">
        <v>43</v>
      </c>
      <c r="J1341" t="s">
        <v>8</v>
      </c>
      <c r="K1341" t="s">
        <v>144</v>
      </c>
      <c r="L1341" t="s">
        <v>145</v>
      </c>
      <c r="M1341" t="s">
        <v>119</v>
      </c>
      <c r="N1341">
        <v>0</v>
      </c>
      <c r="O1341" t="s">
        <v>47</v>
      </c>
      <c r="P1341" t="s">
        <v>822</v>
      </c>
      <c r="Q1341" t="s">
        <v>48</v>
      </c>
      <c r="R1341" t="s">
        <v>63</v>
      </c>
      <c r="S1341" t="s">
        <v>64</v>
      </c>
      <c r="T1341" t="s">
        <v>51</v>
      </c>
      <c r="U1341" t="s">
        <v>96</v>
      </c>
      <c r="V1341">
        <v>1</v>
      </c>
      <c r="W1341" s="1">
        <v>1365</v>
      </c>
      <c r="X1341">
        <v>0</v>
      </c>
      <c r="Y1341">
        <v>5</v>
      </c>
      <c r="Z1341">
        <v>5</v>
      </c>
      <c r="AA1341">
        <v>1</v>
      </c>
      <c r="AB1341" s="2">
        <v>0</v>
      </c>
      <c r="AC1341" s="1">
        <v>0</v>
      </c>
      <c r="AD1341" s="7">
        <v>43473</v>
      </c>
      <c r="AE1341" s="7">
        <v>43473</v>
      </c>
      <c r="AF1341">
        <v>0</v>
      </c>
      <c r="AG1341" t="s">
        <v>53</v>
      </c>
      <c r="AH1341" s="2">
        <v>0</v>
      </c>
      <c r="AI1341" s="1">
        <v>0</v>
      </c>
      <c r="AJ1341" s="1">
        <v>0</v>
      </c>
      <c r="AK1341" s="6" t="str">
        <f>+IF(Tabla1[[#This Row],[REQUEST_TY]]="SR MANTENIMIENTO CORRECTIVO", "EMERGENCIA", "OTROS")</f>
        <v>OTROS</v>
      </c>
      <c r="AL1341" s="6" t="str">
        <f>+_xlfn.IFS(Tabla1[[#This Row],[Veces obj]]&lt;=1,"0-1",Tabla1[[#This Row],[Veces obj]]&lt;=2,"1-2",Tabla1[[#This Row],[Veces obj]]&lt;=3,"2-3",TRUE,"&gt;3")</f>
        <v>0-1</v>
      </c>
      <c r="AM1341" s="6" t="str">
        <f>+_xlfn.IFS(MONTH(Tabla1[[#This Row],[MES]])&lt;=3,"Q1",MONTH(Tabla1[[#This Row],[MES]])&lt;=6,"Q2",MONTH(Tabla1[[#This Row],[MES]])&lt;=9,"Q3",TRUE,"Q4")</f>
        <v>Q1</v>
      </c>
      <c r="AN1341" t="str">
        <f>+IFERROR(VLOOKUP(Tabla1[[#This Row],[CUENTA]],CTAS[],2,0),"OTROS")</f>
        <v>OTROS</v>
      </c>
      <c r="AO1341">
        <v>1</v>
      </c>
      <c r="AP1341" t="str">
        <f>+IFERROR(VLOOKUP(Tabla1[[#This Row],[EMPLEADO]],IS[],3,0),"OTROS")</f>
        <v>CHIHUAHUA</v>
      </c>
      <c r="AQ1341" t="str">
        <f>+IFERROR(VLOOKUP(Tabla1[[#This Row],[EMPLEADO]],IS[[NÓMINA]:[INGENIERO]],2,0),"OTROS")</f>
        <v>LUIS EDUARDO MUÑOZ</v>
      </c>
    </row>
    <row r="1342" spans="1:43" x14ac:dyDescent="0.25">
      <c r="A1342" t="s">
        <v>4444</v>
      </c>
      <c r="B1342">
        <v>1</v>
      </c>
      <c r="C1342" t="s">
        <v>7016</v>
      </c>
      <c r="D1342" t="s">
        <v>38</v>
      </c>
      <c r="E1342" t="s">
        <v>98</v>
      </c>
      <c r="F1342" t="s">
        <v>7017</v>
      </c>
      <c r="G1342" s="17" t="s">
        <v>2218</v>
      </c>
      <c r="H1342" t="s">
        <v>679</v>
      </c>
      <c r="I1342" t="s">
        <v>43</v>
      </c>
      <c r="J1342" t="s">
        <v>8</v>
      </c>
      <c r="K1342" t="s">
        <v>102</v>
      </c>
      <c r="L1342" t="s">
        <v>1039</v>
      </c>
      <c r="M1342" t="s">
        <v>310</v>
      </c>
      <c r="N1342">
        <v>0</v>
      </c>
      <c r="O1342" t="s">
        <v>47</v>
      </c>
      <c r="P1342">
        <v>34</v>
      </c>
      <c r="Q1342" t="s">
        <v>82</v>
      </c>
      <c r="R1342" t="s">
        <v>63</v>
      </c>
      <c r="S1342" t="s">
        <v>64</v>
      </c>
      <c r="T1342" t="s">
        <v>51</v>
      </c>
      <c r="U1342" t="s">
        <v>83</v>
      </c>
      <c r="V1342">
        <v>1.05</v>
      </c>
      <c r="W1342" s="1">
        <v>1433.25</v>
      </c>
      <c r="X1342">
        <v>1</v>
      </c>
      <c r="Y1342">
        <v>2.75</v>
      </c>
      <c r="Z1342">
        <v>5</v>
      </c>
      <c r="AA1342">
        <v>0.55000000000000004</v>
      </c>
      <c r="AB1342" s="2">
        <v>0</v>
      </c>
      <c r="AC1342" s="1">
        <v>0</v>
      </c>
      <c r="AD1342" s="7">
        <v>43521</v>
      </c>
      <c r="AE1342" s="7">
        <v>43521</v>
      </c>
      <c r="AF1342">
        <v>0</v>
      </c>
      <c r="AG1342" t="s">
        <v>53</v>
      </c>
      <c r="AH1342" s="2">
        <v>0</v>
      </c>
      <c r="AI1342" s="1">
        <v>0</v>
      </c>
      <c r="AJ1342" s="1">
        <v>0</v>
      </c>
      <c r="AK1342" s="6" t="str">
        <f>+IF(Tabla1[[#This Row],[REQUEST_TY]]="SR MANTENIMIENTO CORRECTIVO", "EMERGENCIA", "OTROS")</f>
        <v>EMERGENCIA</v>
      </c>
      <c r="AL1342" s="6" t="str">
        <f>+_xlfn.IFS(Tabla1[[#This Row],[Veces obj]]&lt;=1,"0-1",Tabla1[[#This Row],[Veces obj]]&lt;=2,"1-2",Tabla1[[#This Row],[Veces obj]]&lt;=3,"2-3",TRUE,"&gt;3")</f>
        <v>0-1</v>
      </c>
      <c r="AM1342" s="6" t="str">
        <f>+_xlfn.IFS(MONTH(Tabla1[[#This Row],[MES]])&lt;=3,"Q1",MONTH(Tabla1[[#This Row],[MES]])&lt;=6,"Q2",MONTH(Tabla1[[#This Row],[MES]])&lt;=9,"Q3",TRUE,"Q4")</f>
        <v>Q1</v>
      </c>
      <c r="AN1342" t="str">
        <f>+IFERROR(VLOOKUP(Tabla1[[#This Row],[CUENTA]],CTAS[],2,0),"OTROS")</f>
        <v>OTROS</v>
      </c>
      <c r="AP1342" t="str">
        <f>+IFERROR(VLOOKUP(Tabla1[[#This Row],[EMPLEADO]],IS[],3,0),"OTROS")</f>
        <v>OTROS</v>
      </c>
      <c r="AQ1342" t="str">
        <f>+IFERROR(VLOOKUP(Tabla1[[#This Row],[EMPLEADO]],IS[[NÓMINA]:[INGENIERO]],2,0),"OTROS")</f>
        <v>OTROS</v>
      </c>
    </row>
    <row r="1343" spans="1:43" x14ac:dyDescent="0.25">
      <c r="A1343" t="s">
        <v>36</v>
      </c>
      <c r="B1343">
        <v>1</v>
      </c>
      <c r="C1343" t="s">
        <v>2696</v>
      </c>
      <c r="D1343" t="s">
        <v>38</v>
      </c>
      <c r="E1343" t="s">
        <v>217</v>
      </c>
      <c r="F1343" t="s">
        <v>2697</v>
      </c>
      <c r="G1343" s="17" t="s">
        <v>2698</v>
      </c>
      <c r="H1343" t="s">
        <v>58</v>
      </c>
      <c r="I1343" t="s">
        <v>43</v>
      </c>
      <c r="J1343" t="s">
        <v>8</v>
      </c>
      <c r="K1343" t="s">
        <v>59</v>
      </c>
      <c r="L1343" t="s">
        <v>1164</v>
      </c>
      <c r="M1343" t="s">
        <v>222</v>
      </c>
      <c r="N1343">
        <v>0</v>
      </c>
      <c r="O1343" t="s">
        <v>47</v>
      </c>
      <c r="P1343">
        <v>11</v>
      </c>
      <c r="Q1343" t="s">
        <v>194</v>
      </c>
      <c r="R1343" t="s">
        <v>223</v>
      </c>
      <c r="S1343" t="s">
        <v>139</v>
      </c>
      <c r="T1343" t="s">
        <v>51</v>
      </c>
      <c r="U1343" t="s">
        <v>224</v>
      </c>
      <c r="V1343">
        <v>0.8</v>
      </c>
      <c r="W1343" s="1">
        <v>1258.4000000000003</v>
      </c>
      <c r="X1343">
        <v>1</v>
      </c>
      <c r="Y1343">
        <v>2.21</v>
      </c>
      <c r="Z1343">
        <v>4</v>
      </c>
      <c r="AA1343">
        <v>0.55249999999999999</v>
      </c>
      <c r="AB1343" s="2">
        <v>0</v>
      </c>
      <c r="AC1343" s="1">
        <v>0</v>
      </c>
      <c r="AD1343" s="7">
        <v>43489</v>
      </c>
      <c r="AE1343" s="7">
        <v>43489</v>
      </c>
      <c r="AF1343">
        <v>0</v>
      </c>
      <c r="AG1343" t="s">
        <v>53</v>
      </c>
      <c r="AH1343" s="2">
        <v>0</v>
      </c>
      <c r="AI1343" s="1">
        <v>0</v>
      </c>
      <c r="AJ1343" s="1">
        <v>0</v>
      </c>
      <c r="AK1343" s="6" t="str">
        <f>+IF(Tabla1[[#This Row],[REQUEST_TY]]="SR MANTENIMIENTO CORRECTIVO", "EMERGENCIA", "OTROS")</f>
        <v>EMERGENCIA</v>
      </c>
      <c r="AL1343" s="6" t="str">
        <f>+_xlfn.IFS(Tabla1[[#This Row],[Veces obj]]&lt;=1,"0-1",Tabla1[[#This Row],[Veces obj]]&lt;=2,"1-2",Tabla1[[#This Row],[Veces obj]]&lt;=3,"2-3",TRUE,"&gt;3")</f>
        <v>0-1</v>
      </c>
      <c r="AM1343" s="6" t="str">
        <f>+_xlfn.IFS(MONTH(Tabla1[[#This Row],[MES]])&lt;=3,"Q1",MONTH(Tabla1[[#This Row],[MES]])&lt;=6,"Q2",MONTH(Tabla1[[#This Row],[MES]])&lt;=9,"Q3",TRUE,"Q4")</f>
        <v>Q1</v>
      </c>
      <c r="AN1343" t="str">
        <f>+IFERROR(VLOOKUP(Tabla1[[#This Row],[CUENTA]],CTAS[],2,0),"OTROS")</f>
        <v>OTROS</v>
      </c>
      <c r="AP1343" t="str">
        <f>+IFERROR(VLOOKUP(Tabla1[[#This Row],[EMPLEADO]],IS[],3,0),"OTROS")</f>
        <v>OTROS</v>
      </c>
      <c r="AQ1343" t="str">
        <f>+IFERROR(VLOOKUP(Tabla1[[#This Row],[EMPLEADO]],IS[[NÓMINA]:[INGENIERO]],2,0),"OTROS")</f>
        <v>OTROS</v>
      </c>
    </row>
    <row r="1344" spans="1:43" x14ac:dyDescent="0.25">
      <c r="A1344" t="s">
        <v>36</v>
      </c>
      <c r="B1344">
        <v>1</v>
      </c>
      <c r="C1344" t="s">
        <v>2699</v>
      </c>
      <c r="D1344" t="s">
        <v>38</v>
      </c>
      <c r="E1344" t="s">
        <v>464</v>
      </c>
      <c r="F1344" t="s">
        <v>2700</v>
      </c>
      <c r="G1344" s="17" t="s">
        <v>2701</v>
      </c>
      <c r="H1344" t="s">
        <v>79</v>
      </c>
      <c r="I1344" t="s">
        <v>43</v>
      </c>
      <c r="J1344" t="s">
        <v>8</v>
      </c>
      <c r="K1344" t="s">
        <v>1480</v>
      </c>
      <c r="L1344" t="s">
        <v>1481</v>
      </c>
      <c r="M1344" t="s">
        <v>1482</v>
      </c>
      <c r="N1344">
        <v>0</v>
      </c>
      <c r="O1344" t="s">
        <v>47</v>
      </c>
      <c r="P1344">
        <v>30</v>
      </c>
      <c r="Q1344" t="s">
        <v>62</v>
      </c>
      <c r="R1344" t="s">
        <v>242</v>
      </c>
      <c r="S1344" t="s">
        <v>64</v>
      </c>
      <c r="T1344" t="s">
        <v>51</v>
      </c>
      <c r="U1344" t="s">
        <v>65</v>
      </c>
      <c r="V1344">
        <v>0.8</v>
      </c>
      <c r="W1344" s="1">
        <v>1092</v>
      </c>
      <c r="X1344">
        <v>1</v>
      </c>
      <c r="Y1344">
        <v>2.77</v>
      </c>
      <c r="Z1344">
        <v>5</v>
      </c>
      <c r="AA1344">
        <v>0.55400000000000005</v>
      </c>
      <c r="AB1344" s="2">
        <v>0</v>
      </c>
      <c r="AC1344" s="1">
        <v>0</v>
      </c>
      <c r="AD1344" s="7">
        <v>43493</v>
      </c>
      <c r="AE1344" s="7">
        <v>43493</v>
      </c>
      <c r="AF1344">
        <v>0</v>
      </c>
      <c r="AG1344" t="s">
        <v>53</v>
      </c>
      <c r="AH1344" s="2">
        <v>0</v>
      </c>
      <c r="AI1344" s="1">
        <v>0</v>
      </c>
      <c r="AJ1344" s="1">
        <v>0</v>
      </c>
      <c r="AK1344" s="6" t="str">
        <f>+IF(Tabla1[[#This Row],[REQUEST_TY]]="SR MANTENIMIENTO CORRECTIVO", "EMERGENCIA", "OTROS")</f>
        <v>EMERGENCIA</v>
      </c>
      <c r="AL1344" s="6" t="str">
        <f>+_xlfn.IFS(Tabla1[[#This Row],[Veces obj]]&lt;=1,"0-1",Tabla1[[#This Row],[Veces obj]]&lt;=2,"1-2",Tabla1[[#This Row],[Veces obj]]&lt;=3,"2-3",TRUE,"&gt;3")</f>
        <v>0-1</v>
      </c>
      <c r="AM1344" s="6" t="str">
        <f>+_xlfn.IFS(MONTH(Tabla1[[#This Row],[MES]])&lt;=3,"Q1",MONTH(Tabla1[[#This Row],[MES]])&lt;=6,"Q2",MONTH(Tabla1[[#This Row],[MES]])&lt;=9,"Q3",TRUE,"Q4")</f>
        <v>Q1</v>
      </c>
      <c r="AN1344" t="str">
        <f>+IFERROR(VLOOKUP(Tabla1[[#This Row],[CUENTA]],CTAS[],2,0),"OTROS")</f>
        <v>OTROS</v>
      </c>
      <c r="AP1344" t="str">
        <f>+IFERROR(VLOOKUP(Tabla1[[#This Row],[EMPLEADO]],IS[],3,0),"OTROS")</f>
        <v>OTROS</v>
      </c>
      <c r="AQ1344" t="str">
        <f>+IFERROR(VLOOKUP(Tabla1[[#This Row],[EMPLEADO]],IS[[NÓMINA]:[INGENIERO]],2,0),"OTROS")</f>
        <v>OTROS</v>
      </c>
    </row>
    <row r="1345" spans="1:43" x14ac:dyDescent="0.25">
      <c r="A1345" t="s">
        <v>36</v>
      </c>
      <c r="B1345">
        <v>1</v>
      </c>
      <c r="C1345" t="s">
        <v>2702</v>
      </c>
      <c r="D1345" t="s">
        <v>38</v>
      </c>
      <c r="E1345" t="s">
        <v>39</v>
      </c>
      <c r="F1345" t="s">
        <v>2703</v>
      </c>
      <c r="G1345" s="17" t="s">
        <v>2704</v>
      </c>
      <c r="H1345" t="s">
        <v>246</v>
      </c>
      <c r="I1345" t="s">
        <v>43</v>
      </c>
      <c r="J1345" t="s">
        <v>8</v>
      </c>
      <c r="K1345" t="s">
        <v>798</v>
      </c>
      <c r="L1345" t="s">
        <v>1509</v>
      </c>
      <c r="M1345" t="s">
        <v>1510</v>
      </c>
      <c r="N1345">
        <v>1</v>
      </c>
      <c r="O1345" t="s">
        <v>105</v>
      </c>
      <c r="P1345">
        <v>65</v>
      </c>
      <c r="Q1345" t="s">
        <v>48</v>
      </c>
      <c r="R1345" t="s">
        <v>49</v>
      </c>
      <c r="S1345" t="s">
        <v>50</v>
      </c>
      <c r="T1345" t="s">
        <v>51</v>
      </c>
      <c r="U1345" t="s">
        <v>52</v>
      </c>
      <c r="V1345">
        <v>1.05</v>
      </c>
      <c r="W1345" s="1">
        <v>0</v>
      </c>
      <c r="X1345">
        <v>1</v>
      </c>
      <c r="Y1345">
        <v>2.77</v>
      </c>
      <c r="Z1345">
        <v>5</v>
      </c>
      <c r="AA1345">
        <v>0.55400000000000005</v>
      </c>
      <c r="AB1345" s="2">
        <v>0</v>
      </c>
      <c r="AC1345" s="1">
        <v>0</v>
      </c>
      <c r="AD1345" s="7">
        <v>43495</v>
      </c>
      <c r="AE1345" s="7">
        <v>43496</v>
      </c>
      <c r="AF1345">
        <v>1</v>
      </c>
      <c r="AG1345" t="s">
        <v>53</v>
      </c>
      <c r="AH1345" s="2">
        <v>0</v>
      </c>
      <c r="AI1345" s="1">
        <v>0</v>
      </c>
      <c r="AJ1345" s="1">
        <v>0</v>
      </c>
      <c r="AK1345" s="6" t="str">
        <f>+IF(Tabla1[[#This Row],[REQUEST_TY]]="SR MANTENIMIENTO CORRECTIVO", "EMERGENCIA", "OTROS")</f>
        <v>EMERGENCIA</v>
      </c>
      <c r="AL1345" s="6" t="str">
        <f>+_xlfn.IFS(Tabla1[[#This Row],[Veces obj]]&lt;=1,"0-1",Tabla1[[#This Row],[Veces obj]]&lt;=2,"1-2",Tabla1[[#This Row],[Veces obj]]&lt;=3,"2-3",TRUE,"&gt;3")</f>
        <v>0-1</v>
      </c>
      <c r="AM1345" s="6" t="str">
        <f>+_xlfn.IFS(MONTH(Tabla1[[#This Row],[MES]])&lt;=3,"Q1",MONTH(Tabla1[[#This Row],[MES]])&lt;=6,"Q2",MONTH(Tabla1[[#This Row],[MES]])&lt;=9,"Q3",TRUE,"Q4")</f>
        <v>Q1</v>
      </c>
      <c r="AN1345" t="str">
        <f>+IFERROR(VLOOKUP(Tabla1[[#This Row],[CUENTA]],CTAS[],2,0),"OTROS")</f>
        <v>OTROS</v>
      </c>
      <c r="AP1345" t="str">
        <f>+IFERROR(VLOOKUP(Tabla1[[#This Row],[EMPLEADO]],IS[],3,0),"OTROS")</f>
        <v>OTROS</v>
      </c>
      <c r="AQ1345" t="str">
        <f>+IFERROR(VLOOKUP(Tabla1[[#This Row],[EMPLEADO]],IS[[NÓMINA]:[INGENIERO]],2,0),"OTROS")</f>
        <v>OTROS</v>
      </c>
    </row>
    <row r="1346" spans="1:43" x14ac:dyDescent="0.25">
      <c r="A1346" t="s">
        <v>4444</v>
      </c>
      <c r="B1346">
        <v>1</v>
      </c>
      <c r="C1346" t="s">
        <v>6016</v>
      </c>
      <c r="D1346" t="s">
        <v>38</v>
      </c>
      <c r="E1346" t="s">
        <v>258</v>
      </c>
      <c r="F1346" t="s">
        <v>6017</v>
      </c>
      <c r="G1346" s="17" t="s">
        <v>6018</v>
      </c>
      <c r="H1346" t="s">
        <v>79</v>
      </c>
      <c r="I1346" t="s">
        <v>43</v>
      </c>
      <c r="J1346" t="s">
        <v>8</v>
      </c>
      <c r="K1346" t="s">
        <v>102</v>
      </c>
      <c r="L1346" t="s">
        <v>2255</v>
      </c>
      <c r="M1346" t="s">
        <v>1482</v>
      </c>
      <c r="N1346">
        <v>0</v>
      </c>
      <c r="O1346" t="s">
        <v>47</v>
      </c>
      <c r="P1346">
        <v>83</v>
      </c>
      <c r="Q1346" t="s">
        <v>48</v>
      </c>
      <c r="R1346" t="s">
        <v>138</v>
      </c>
      <c r="S1346" t="s">
        <v>139</v>
      </c>
      <c r="T1346" t="s">
        <v>51</v>
      </c>
      <c r="U1346" t="s">
        <v>353</v>
      </c>
      <c r="V1346">
        <v>1.1499999999999999</v>
      </c>
      <c r="W1346" s="1">
        <v>1808.95</v>
      </c>
      <c r="X1346">
        <v>1</v>
      </c>
      <c r="Y1346">
        <v>2.2200000000000002</v>
      </c>
      <c r="Z1346">
        <v>4</v>
      </c>
      <c r="AA1346">
        <v>0.55500000000000005</v>
      </c>
      <c r="AB1346" s="2">
        <v>0</v>
      </c>
      <c r="AC1346" s="1">
        <v>0</v>
      </c>
      <c r="AD1346" s="7">
        <v>43514</v>
      </c>
      <c r="AE1346" s="7">
        <v>43514</v>
      </c>
      <c r="AF1346">
        <v>0</v>
      </c>
      <c r="AG1346" t="s">
        <v>53</v>
      </c>
      <c r="AH1346" s="2">
        <v>0</v>
      </c>
      <c r="AI1346" s="1">
        <v>0</v>
      </c>
      <c r="AJ1346" s="1">
        <v>0</v>
      </c>
      <c r="AK1346" s="6" t="str">
        <f>+IF(Tabla1[[#This Row],[REQUEST_TY]]="SR MANTENIMIENTO CORRECTIVO", "EMERGENCIA", "OTROS")</f>
        <v>EMERGENCIA</v>
      </c>
      <c r="AL1346" s="6" t="str">
        <f>+_xlfn.IFS(Tabla1[[#This Row],[Veces obj]]&lt;=1,"0-1",Tabla1[[#This Row],[Veces obj]]&lt;=2,"1-2",Tabla1[[#This Row],[Veces obj]]&lt;=3,"2-3",TRUE,"&gt;3")</f>
        <v>0-1</v>
      </c>
      <c r="AM1346" s="6" t="str">
        <f>+_xlfn.IFS(MONTH(Tabla1[[#This Row],[MES]])&lt;=3,"Q1",MONTH(Tabla1[[#This Row],[MES]])&lt;=6,"Q2",MONTH(Tabla1[[#This Row],[MES]])&lt;=9,"Q3",TRUE,"Q4")</f>
        <v>Q1</v>
      </c>
      <c r="AN1346" t="str">
        <f>+IFERROR(VLOOKUP(Tabla1[[#This Row],[CUENTA]],CTAS[],2,0),"OTROS")</f>
        <v>OTROS</v>
      </c>
      <c r="AP1346" t="str">
        <f>+IFERROR(VLOOKUP(Tabla1[[#This Row],[EMPLEADO]],IS[],3,0),"OTROS")</f>
        <v>OTROS</v>
      </c>
      <c r="AQ1346" t="str">
        <f>+IFERROR(VLOOKUP(Tabla1[[#This Row],[EMPLEADO]],IS[[NÓMINA]:[INGENIERO]],2,0),"OTROS")</f>
        <v>OTROS</v>
      </c>
    </row>
    <row r="1347" spans="1:43" x14ac:dyDescent="0.25">
      <c r="A1347" t="s">
        <v>36</v>
      </c>
      <c r="B1347">
        <v>1</v>
      </c>
      <c r="C1347" t="s">
        <v>2705</v>
      </c>
      <c r="D1347" t="s">
        <v>38</v>
      </c>
      <c r="E1347" t="s">
        <v>113</v>
      </c>
      <c r="F1347" t="s">
        <v>2706</v>
      </c>
      <c r="G1347" s="17" t="s">
        <v>2707</v>
      </c>
      <c r="H1347" t="s">
        <v>1572</v>
      </c>
      <c r="I1347" t="s">
        <v>43</v>
      </c>
      <c r="J1347" t="s">
        <v>8</v>
      </c>
      <c r="K1347" t="s">
        <v>125</v>
      </c>
      <c r="L1347" t="s">
        <v>2708</v>
      </c>
      <c r="M1347" t="s">
        <v>2478</v>
      </c>
      <c r="N1347">
        <v>0</v>
      </c>
      <c r="O1347" t="s">
        <v>47</v>
      </c>
      <c r="P1347">
        <v>377</v>
      </c>
      <c r="Q1347" t="s">
        <v>48</v>
      </c>
      <c r="R1347" t="s">
        <v>49</v>
      </c>
      <c r="S1347" t="s">
        <v>50</v>
      </c>
      <c r="T1347" t="s">
        <v>51</v>
      </c>
      <c r="U1347" t="s">
        <v>52</v>
      </c>
      <c r="V1347">
        <v>1.05</v>
      </c>
      <c r="W1347" s="1">
        <v>750.75000000000011</v>
      </c>
      <c r="X1347">
        <v>1</v>
      </c>
      <c r="Y1347">
        <v>2.78</v>
      </c>
      <c r="Z1347">
        <v>5</v>
      </c>
      <c r="AA1347">
        <v>0.55599999999999994</v>
      </c>
      <c r="AB1347" s="2">
        <v>0</v>
      </c>
      <c r="AC1347" s="1">
        <v>0</v>
      </c>
      <c r="AD1347" s="7">
        <v>43486</v>
      </c>
      <c r="AE1347" s="7">
        <v>43486</v>
      </c>
      <c r="AF1347">
        <v>0</v>
      </c>
      <c r="AG1347" t="s">
        <v>53</v>
      </c>
      <c r="AH1347" s="2">
        <v>0</v>
      </c>
      <c r="AI1347" s="1">
        <v>0</v>
      </c>
      <c r="AJ1347" s="1">
        <v>0</v>
      </c>
      <c r="AK1347" s="6" t="str">
        <f>+IF(Tabla1[[#This Row],[REQUEST_TY]]="SR MANTENIMIENTO CORRECTIVO", "EMERGENCIA", "OTROS")</f>
        <v>EMERGENCIA</v>
      </c>
      <c r="AL1347" s="6" t="str">
        <f>+_xlfn.IFS(Tabla1[[#This Row],[Veces obj]]&lt;=1,"0-1",Tabla1[[#This Row],[Veces obj]]&lt;=2,"1-2",Tabla1[[#This Row],[Veces obj]]&lt;=3,"2-3",TRUE,"&gt;3")</f>
        <v>0-1</v>
      </c>
      <c r="AM1347" s="6" t="str">
        <f>+_xlfn.IFS(MONTH(Tabla1[[#This Row],[MES]])&lt;=3,"Q1",MONTH(Tabla1[[#This Row],[MES]])&lt;=6,"Q2",MONTH(Tabla1[[#This Row],[MES]])&lt;=9,"Q3",TRUE,"Q4")</f>
        <v>Q1</v>
      </c>
      <c r="AN1347" t="str">
        <f>+IFERROR(VLOOKUP(Tabla1[[#This Row],[CUENTA]],CTAS[],2,0),"OTROS")</f>
        <v>OTROS</v>
      </c>
      <c r="AP1347" t="str">
        <f>+IFERROR(VLOOKUP(Tabla1[[#This Row],[EMPLEADO]],IS[],3,0),"OTROS")</f>
        <v>OTROS</v>
      </c>
      <c r="AQ1347" t="str">
        <f>+IFERROR(VLOOKUP(Tabla1[[#This Row],[EMPLEADO]],IS[[NÓMINA]:[INGENIERO]],2,0),"OTROS")</f>
        <v>OTROS</v>
      </c>
    </row>
    <row r="1348" spans="1:43" x14ac:dyDescent="0.25">
      <c r="A1348" t="s">
        <v>4444</v>
      </c>
      <c r="B1348">
        <v>1</v>
      </c>
      <c r="C1348" t="s">
        <v>5493</v>
      </c>
      <c r="D1348" t="s">
        <v>38</v>
      </c>
      <c r="E1348" t="s">
        <v>2171</v>
      </c>
      <c r="F1348" t="s">
        <v>5494</v>
      </c>
      <c r="G1348" s="17" t="s">
        <v>5495</v>
      </c>
      <c r="H1348" t="s">
        <v>679</v>
      </c>
      <c r="I1348" t="s">
        <v>43</v>
      </c>
      <c r="J1348" t="s">
        <v>8</v>
      </c>
      <c r="K1348" t="s">
        <v>5496</v>
      </c>
      <c r="L1348" t="s">
        <v>5497</v>
      </c>
      <c r="M1348" t="s">
        <v>46</v>
      </c>
      <c r="N1348">
        <v>0</v>
      </c>
      <c r="O1348" t="s">
        <v>47</v>
      </c>
      <c r="P1348">
        <v>277</v>
      </c>
      <c r="Q1348" t="s">
        <v>48</v>
      </c>
      <c r="R1348" t="s">
        <v>49</v>
      </c>
      <c r="S1348" t="s">
        <v>50</v>
      </c>
      <c r="T1348" t="s">
        <v>51</v>
      </c>
      <c r="U1348" t="s">
        <v>52</v>
      </c>
      <c r="V1348">
        <v>1.05</v>
      </c>
      <c r="W1348" s="1">
        <v>750.75000000000011</v>
      </c>
      <c r="X1348">
        <v>1</v>
      </c>
      <c r="Y1348">
        <v>2.78</v>
      </c>
      <c r="Z1348">
        <v>5</v>
      </c>
      <c r="AA1348">
        <v>0.55599999999999994</v>
      </c>
      <c r="AB1348" s="2">
        <v>0</v>
      </c>
      <c r="AC1348" s="1">
        <v>0</v>
      </c>
      <c r="AD1348" s="7">
        <v>43504</v>
      </c>
      <c r="AE1348" s="7">
        <v>43507</v>
      </c>
      <c r="AF1348">
        <v>1</v>
      </c>
      <c r="AG1348" t="s">
        <v>53</v>
      </c>
      <c r="AH1348" s="2">
        <v>0</v>
      </c>
      <c r="AI1348" s="1">
        <v>0</v>
      </c>
      <c r="AJ1348" s="1">
        <v>0</v>
      </c>
      <c r="AK1348" s="6" t="str">
        <f>+IF(Tabla1[[#This Row],[REQUEST_TY]]="SR MANTENIMIENTO CORRECTIVO", "EMERGENCIA", "OTROS")</f>
        <v>EMERGENCIA</v>
      </c>
      <c r="AL1348" s="6" t="str">
        <f>+_xlfn.IFS(Tabla1[[#This Row],[Veces obj]]&lt;=1,"0-1",Tabla1[[#This Row],[Veces obj]]&lt;=2,"1-2",Tabla1[[#This Row],[Veces obj]]&lt;=3,"2-3",TRUE,"&gt;3")</f>
        <v>0-1</v>
      </c>
      <c r="AM1348" s="6" t="str">
        <f>+_xlfn.IFS(MONTH(Tabla1[[#This Row],[MES]])&lt;=3,"Q1",MONTH(Tabla1[[#This Row],[MES]])&lt;=6,"Q2",MONTH(Tabla1[[#This Row],[MES]])&lt;=9,"Q3",TRUE,"Q4")</f>
        <v>Q1</v>
      </c>
      <c r="AN1348" t="str">
        <f>+IFERROR(VLOOKUP(Tabla1[[#This Row],[CUENTA]],CTAS[],2,0),"OTROS")</f>
        <v>OTROS</v>
      </c>
      <c r="AP1348" t="str">
        <f>+IFERROR(VLOOKUP(Tabla1[[#This Row],[EMPLEADO]],IS[],3,0),"OTROS")</f>
        <v>OTROS</v>
      </c>
      <c r="AQ1348" t="str">
        <f>+IFERROR(VLOOKUP(Tabla1[[#This Row],[EMPLEADO]],IS[[NÓMINA]:[INGENIERO]],2,0),"OTROS")</f>
        <v>OTROS</v>
      </c>
    </row>
    <row r="1349" spans="1:43" x14ac:dyDescent="0.25">
      <c r="A1349" t="s">
        <v>36</v>
      </c>
      <c r="B1349">
        <v>1</v>
      </c>
      <c r="C1349" t="s">
        <v>2709</v>
      </c>
      <c r="D1349" t="s">
        <v>38</v>
      </c>
      <c r="E1349" t="s">
        <v>1346</v>
      </c>
      <c r="F1349" t="s">
        <v>2710</v>
      </c>
      <c r="G1349" s="17" t="s">
        <v>2711</v>
      </c>
      <c r="H1349" t="s">
        <v>136</v>
      </c>
      <c r="I1349" t="s">
        <v>43</v>
      </c>
      <c r="J1349" t="s">
        <v>8</v>
      </c>
      <c r="K1349" t="s">
        <v>1787</v>
      </c>
      <c r="L1349" t="s">
        <v>1788</v>
      </c>
      <c r="M1349" t="s">
        <v>736</v>
      </c>
      <c r="N1349">
        <v>0</v>
      </c>
      <c r="O1349" t="s">
        <v>47</v>
      </c>
      <c r="P1349">
        <v>46</v>
      </c>
      <c r="Q1349" t="s">
        <v>82</v>
      </c>
      <c r="R1349" t="s">
        <v>223</v>
      </c>
      <c r="S1349" t="s">
        <v>139</v>
      </c>
      <c r="T1349" t="s">
        <v>51</v>
      </c>
      <c r="U1349" t="s">
        <v>140</v>
      </c>
      <c r="V1349">
        <v>1.1000000000000001</v>
      </c>
      <c r="W1349" s="1">
        <v>1730.3000000000004</v>
      </c>
      <c r="X1349">
        <v>1</v>
      </c>
      <c r="Y1349">
        <v>2.23</v>
      </c>
      <c r="Z1349">
        <v>4</v>
      </c>
      <c r="AA1349">
        <v>0.5575</v>
      </c>
      <c r="AB1349" s="2">
        <v>0</v>
      </c>
      <c r="AC1349" s="1">
        <v>0</v>
      </c>
      <c r="AD1349" s="7">
        <v>43494</v>
      </c>
      <c r="AE1349" s="7">
        <v>43494</v>
      </c>
      <c r="AF1349">
        <v>0</v>
      </c>
      <c r="AG1349" t="s">
        <v>53</v>
      </c>
      <c r="AH1349" s="2">
        <v>0</v>
      </c>
      <c r="AI1349" s="1">
        <v>0</v>
      </c>
      <c r="AJ1349" s="1">
        <v>0</v>
      </c>
      <c r="AK1349" s="6" t="str">
        <f>+IF(Tabla1[[#This Row],[REQUEST_TY]]="SR MANTENIMIENTO CORRECTIVO", "EMERGENCIA", "OTROS")</f>
        <v>EMERGENCIA</v>
      </c>
      <c r="AL1349" s="6" t="str">
        <f>+_xlfn.IFS(Tabla1[[#This Row],[Veces obj]]&lt;=1,"0-1",Tabla1[[#This Row],[Veces obj]]&lt;=2,"1-2",Tabla1[[#This Row],[Veces obj]]&lt;=3,"2-3",TRUE,"&gt;3")</f>
        <v>0-1</v>
      </c>
      <c r="AM1349" s="6" t="str">
        <f>+_xlfn.IFS(MONTH(Tabla1[[#This Row],[MES]])&lt;=3,"Q1",MONTH(Tabla1[[#This Row],[MES]])&lt;=6,"Q2",MONTH(Tabla1[[#This Row],[MES]])&lt;=9,"Q3",TRUE,"Q4")</f>
        <v>Q1</v>
      </c>
      <c r="AN1349" t="str">
        <f>+IFERROR(VLOOKUP(Tabla1[[#This Row],[CUENTA]],CTAS[],2,0),"OTROS")</f>
        <v>OTROS</v>
      </c>
      <c r="AP1349" t="str">
        <f>+IFERROR(VLOOKUP(Tabla1[[#This Row],[EMPLEADO]],IS[],3,0),"OTROS")</f>
        <v>OTROS</v>
      </c>
      <c r="AQ1349" t="str">
        <f>+IFERROR(VLOOKUP(Tabla1[[#This Row],[EMPLEADO]],IS[[NÓMINA]:[INGENIERO]],2,0),"OTROS")</f>
        <v>OTROS</v>
      </c>
    </row>
    <row r="1350" spans="1:43" x14ac:dyDescent="0.25">
      <c r="A1350" t="s">
        <v>4444</v>
      </c>
      <c r="B1350">
        <v>1</v>
      </c>
      <c r="C1350" t="s">
        <v>5238</v>
      </c>
      <c r="D1350" t="s">
        <v>38</v>
      </c>
      <c r="E1350" t="s">
        <v>332</v>
      </c>
      <c r="F1350" t="s">
        <v>5239</v>
      </c>
      <c r="G1350" s="17" t="s">
        <v>5240</v>
      </c>
      <c r="H1350" t="s">
        <v>213</v>
      </c>
      <c r="I1350" t="s">
        <v>43</v>
      </c>
      <c r="J1350" t="s">
        <v>8</v>
      </c>
      <c r="K1350" t="s">
        <v>102</v>
      </c>
      <c r="L1350" t="s">
        <v>1830</v>
      </c>
      <c r="M1350" t="s">
        <v>215</v>
      </c>
      <c r="N1350">
        <v>0</v>
      </c>
      <c r="O1350" t="s">
        <v>47</v>
      </c>
      <c r="P1350">
        <v>164</v>
      </c>
      <c r="Q1350" t="s">
        <v>48</v>
      </c>
      <c r="R1350" t="s">
        <v>317</v>
      </c>
      <c r="S1350" t="s">
        <v>318</v>
      </c>
      <c r="T1350" t="s">
        <v>51</v>
      </c>
      <c r="U1350" t="s">
        <v>353</v>
      </c>
      <c r="V1350">
        <v>1.1499999999999999</v>
      </c>
      <c r="W1350" s="1">
        <v>1808.95</v>
      </c>
      <c r="X1350">
        <v>1</v>
      </c>
      <c r="Y1350">
        <v>2.23</v>
      </c>
      <c r="Z1350">
        <v>4</v>
      </c>
      <c r="AA1350">
        <v>0.5575</v>
      </c>
      <c r="AB1350" s="2">
        <v>0</v>
      </c>
      <c r="AC1350" s="1">
        <v>0</v>
      </c>
      <c r="AD1350" s="7">
        <v>43502</v>
      </c>
      <c r="AE1350" s="7">
        <v>43503</v>
      </c>
      <c r="AF1350">
        <v>1</v>
      </c>
      <c r="AG1350" t="s">
        <v>53</v>
      </c>
      <c r="AH1350" s="2">
        <v>0</v>
      </c>
      <c r="AI1350" s="1">
        <v>0</v>
      </c>
      <c r="AJ1350" s="1">
        <v>0</v>
      </c>
      <c r="AK1350" s="6" t="str">
        <f>+IF(Tabla1[[#This Row],[REQUEST_TY]]="SR MANTENIMIENTO CORRECTIVO", "EMERGENCIA", "OTROS")</f>
        <v>EMERGENCIA</v>
      </c>
      <c r="AL1350" s="6" t="str">
        <f>+_xlfn.IFS(Tabla1[[#This Row],[Veces obj]]&lt;=1,"0-1",Tabla1[[#This Row],[Veces obj]]&lt;=2,"1-2",Tabla1[[#This Row],[Veces obj]]&lt;=3,"2-3",TRUE,"&gt;3")</f>
        <v>0-1</v>
      </c>
      <c r="AM1350" s="6" t="str">
        <f>+_xlfn.IFS(MONTH(Tabla1[[#This Row],[MES]])&lt;=3,"Q1",MONTH(Tabla1[[#This Row],[MES]])&lt;=6,"Q2",MONTH(Tabla1[[#This Row],[MES]])&lt;=9,"Q3",TRUE,"Q4")</f>
        <v>Q1</v>
      </c>
      <c r="AN1350" t="str">
        <f>+IFERROR(VLOOKUP(Tabla1[[#This Row],[CUENTA]],CTAS[],2,0),"OTROS")</f>
        <v>OTROS</v>
      </c>
      <c r="AP1350" t="str">
        <f>+IFERROR(VLOOKUP(Tabla1[[#This Row],[EMPLEADO]],IS[],3,0),"OTROS")</f>
        <v>OTROS</v>
      </c>
      <c r="AQ1350" t="str">
        <f>+IFERROR(VLOOKUP(Tabla1[[#This Row],[EMPLEADO]],IS[[NÓMINA]:[INGENIERO]],2,0),"OTROS")</f>
        <v>OTROS</v>
      </c>
    </row>
    <row r="1351" spans="1:43" x14ac:dyDescent="0.25">
      <c r="A1351" t="s">
        <v>36</v>
      </c>
      <c r="B1351">
        <v>1</v>
      </c>
      <c r="C1351" t="s">
        <v>3521</v>
      </c>
      <c r="D1351" t="s">
        <v>3346</v>
      </c>
      <c r="E1351" t="s">
        <v>39</v>
      </c>
      <c r="F1351" t="s">
        <v>3522</v>
      </c>
      <c r="G1351" s="17" t="s">
        <v>3523</v>
      </c>
      <c r="H1351" t="s">
        <v>42</v>
      </c>
      <c r="I1351" t="s">
        <v>43</v>
      </c>
      <c r="J1351" t="s">
        <v>8</v>
      </c>
      <c r="K1351" t="s">
        <v>1848</v>
      </c>
      <c r="L1351" t="s">
        <v>1568</v>
      </c>
      <c r="M1351" t="s">
        <v>131</v>
      </c>
      <c r="N1351">
        <v>1</v>
      </c>
      <c r="O1351" t="s">
        <v>47</v>
      </c>
      <c r="P1351" t="s">
        <v>822</v>
      </c>
      <c r="Q1351" t="s">
        <v>48</v>
      </c>
      <c r="R1351" t="s">
        <v>49</v>
      </c>
      <c r="S1351" t="s">
        <v>50</v>
      </c>
      <c r="T1351" t="s">
        <v>51</v>
      </c>
      <c r="U1351" t="s">
        <v>52</v>
      </c>
      <c r="V1351">
        <v>1</v>
      </c>
      <c r="W1351" s="1">
        <v>0</v>
      </c>
      <c r="X1351">
        <v>0</v>
      </c>
      <c r="Y1351">
        <v>5</v>
      </c>
      <c r="Z1351">
        <v>5</v>
      </c>
      <c r="AA1351">
        <v>1</v>
      </c>
      <c r="AB1351" s="2">
        <v>0</v>
      </c>
      <c r="AC1351" s="1">
        <v>0</v>
      </c>
      <c r="AD1351" s="7">
        <v>43473</v>
      </c>
      <c r="AE1351" s="7">
        <v>43475</v>
      </c>
      <c r="AF1351">
        <v>2</v>
      </c>
      <c r="AG1351" t="s">
        <v>1680</v>
      </c>
      <c r="AH1351" s="2">
        <v>0</v>
      </c>
      <c r="AI1351" s="1">
        <v>0</v>
      </c>
      <c r="AJ1351" s="1">
        <v>0</v>
      </c>
      <c r="AK1351" s="6" t="str">
        <f>+IF(Tabla1[[#This Row],[REQUEST_TY]]="SR MANTENIMIENTO CORRECTIVO", "EMERGENCIA", "OTROS")</f>
        <v>OTROS</v>
      </c>
      <c r="AL1351" s="6" t="str">
        <f>+_xlfn.IFS(Tabla1[[#This Row],[Veces obj]]&lt;=1,"0-1",Tabla1[[#This Row],[Veces obj]]&lt;=2,"1-2",Tabla1[[#This Row],[Veces obj]]&lt;=3,"2-3",TRUE,"&gt;3")</f>
        <v>0-1</v>
      </c>
      <c r="AM1351" s="6" t="str">
        <f>+_xlfn.IFS(MONTH(Tabla1[[#This Row],[MES]])&lt;=3,"Q1",MONTH(Tabla1[[#This Row],[MES]])&lt;=6,"Q2",MONTH(Tabla1[[#This Row],[MES]])&lt;=9,"Q3",TRUE,"Q4")</f>
        <v>Q1</v>
      </c>
      <c r="AN1351" t="str">
        <f>+IFERROR(VLOOKUP(Tabla1[[#This Row],[CUENTA]],CTAS[],2,0),"OTROS")</f>
        <v>OTROS</v>
      </c>
      <c r="AP1351" t="str">
        <f>+IFERROR(VLOOKUP(Tabla1[[#This Row],[EMPLEADO]],IS[],3,0),"OTROS")</f>
        <v>OTROS</v>
      </c>
      <c r="AQ1351" t="str">
        <f>+IFERROR(VLOOKUP(Tabla1[[#This Row],[EMPLEADO]],IS[[NÓMINA]:[INGENIERO]],2,0),"OTROS")</f>
        <v>OTROS</v>
      </c>
    </row>
    <row r="1352" spans="1:43" x14ac:dyDescent="0.25">
      <c r="A1352" t="s">
        <v>4444</v>
      </c>
      <c r="B1352">
        <v>1</v>
      </c>
      <c r="C1352" t="s">
        <v>7231</v>
      </c>
      <c r="D1352" t="s">
        <v>38</v>
      </c>
      <c r="E1352" t="s">
        <v>558</v>
      </c>
      <c r="F1352" t="s">
        <v>7232</v>
      </c>
      <c r="G1352" s="17" t="s">
        <v>2592</v>
      </c>
      <c r="H1352" t="s">
        <v>246</v>
      </c>
      <c r="I1352" t="s">
        <v>43</v>
      </c>
      <c r="J1352" t="s">
        <v>8</v>
      </c>
      <c r="K1352" t="s">
        <v>798</v>
      </c>
      <c r="L1352" t="s">
        <v>1509</v>
      </c>
      <c r="M1352" t="s">
        <v>1510</v>
      </c>
      <c r="N1352">
        <v>1</v>
      </c>
      <c r="O1352" t="s">
        <v>105</v>
      </c>
      <c r="P1352">
        <v>12</v>
      </c>
      <c r="Q1352" t="s">
        <v>194</v>
      </c>
      <c r="R1352" t="s">
        <v>95</v>
      </c>
      <c r="S1352" t="s">
        <v>64</v>
      </c>
      <c r="T1352" t="s">
        <v>51</v>
      </c>
      <c r="U1352" t="s">
        <v>195</v>
      </c>
      <c r="V1352">
        <v>0.6</v>
      </c>
      <c r="W1352" s="1">
        <v>0</v>
      </c>
      <c r="X1352">
        <v>1</v>
      </c>
      <c r="Y1352">
        <v>2.8</v>
      </c>
      <c r="Z1352">
        <v>5</v>
      </c>
      <c r="AA1352">
        <v>0.55999999999999994</v>
      </c>
      <c r="AB1352" s="2">
        <v>0</v>
      </c>
      <c r="AC1352" s="1">
        <v>0</v>
      </c>
      <c r="AD1352" s="7">
        <v>43524</v>
      </c>
      <c r="AE1352" s="7">
        <v>43524</v>
      </c>
      <c r="AF1352">
        <v>0</v>
      </c>
      <c r="AG1352" t="s">
        <v>53</v>
      </c>
      <c r="AH1352" s="2">
        <v>0</v>
      </c>
      <c r="AI1352" s="1">
        <v>0</v>
      </c>
      <c r="AJ1352" s="1">
        <v>0</v>
      </c>
      <c r="AK1352" s="6" t="str">
        <f>+IF(Tabla1[[#This Row],[REQUEST_TY]]="SR MANTENIMIENTO CORRECTIVO", "EMERGENCIA", "OTROS")</f>
        <v>EMERGENCIA</v>
      </c>
      <c r="AL1352" s="6" t="str">
        <f>+_xlfn.IFS(Tabla1[[#This Row],[Veces obj]]&lt;=1,"0-1",Tabla1[[#This Row],[Veces obj]]&lt;=2,"1-2",Tabla1[[#This Row],[Veces obj]]&lt;=3,"2-3",TRUE,"&gt;3")</f>
        <v>0-1</v>
      </c>
      <c r="AM1352" s="6" t="str">
        <f>+_xlfn.IFS(MONTH(Tabla1[[#This Row],[MES]])&lt;=3,"Q1",MONTH(Tabla1[[#This Row],[MES]])&lt;=6,"Q2",MONTH(Tabla1[[#This Row],[MES]])&lt;=9,"Q3",TRUE,"Q4")</f>
        <v>Q1</v>
      </c>
      <c r="AN1352" t="str">
        <f>+IFERROR(VLOOKUP(Tabla1[[#This Row],[CUENTA]],CTAS[],2,0),"OTROS")</f>
        <v>OTROS</v>
      </c>
      <c r="AP1352" t="str">
        <f>+IFERROR(VLOOKUP(Tabla1[[#This Row],[EMPLEADO]],IS[],3,0),"OTROS")</f>
        <v>OTROS</v>
      </c>
      <c r="AQ1352" t="str">
        <f>+IFERROR(VLOOKUP(Tabla1[[#This Row],[EMPLEADO]],IS[[NÓMINA]:[INGENIERO]],2,0),"OTROS")</f>
        <v>OTROS</v>
      </c>
    </row>
    <row r="1353" spans="1:43" x14ac:dyDescent="0.25">
      <c r="A1353" t="s">
        <v>4444</v>
      </c>
      <c r="B1353">
        <v>1</v>
      </c>
      <c r="C1353" t="s">
        <v>6605</v>
      </c>
      <c r="D1353" t="s">
        <v>38</v>
      </c>
      <c r="E1353" t="s">
        <v>133</v>
      </c>
      <c r="F1353" t="s">
        <v>6606</v>
      </c>
      <c r="G1353" s="17" t="s">
        <v>1767</v>
      </c>
      <c r="H1353" t="s">
        <v>106</v>
      </c>
      <c r="I1353" t="s">
        <v>43</v>
      </c>
      <c r="J1353" t="s">
        <v>8</v>
      </c>
      <c r="K1353" t="s">
        <v>59</v>
      </c>
      <c r="L1353" t="s">
        <v>1768</v>
      </c>
      <c r="M1353" t="s">
        <v>310</v>
      </c>
      <c r="N1353">
        <v>0</v>
      </c>
      <c r="O1353" t="s">
        <v>47</v>
      </c>
      <c r="P1353">
        <v>12</v>
      </c>
      <c r="Q1353" t="s">
        <v>194</v>
      </c>
      <c r="R1353" t="s">
        <v>138</v>
      </c>
      <c r="S1353" t="s">
        <v>139</v>
      </c>
      <c r="T1353" t="s">
        <v>51</v>
      </c>
      <c r="U1353" t="s">
        <v>224</v>
      </c>
      <c r="V1353">
        <v>0.8</v>
      </c>
      <c r="W1353" s="1">
        <v>1258.4000000000003</v>
      </c>
      <c r="X1353">
        <v>1</v>
      </c>
      <c r="Y1353">
        <v>2.2400000000000002</v>
      </c>
      <c r="Z1353">
        <v>4</v>
      </c>
      <c r="AA1353">
        <v>0.56000000000000005</v>
      </c>
      <c r="AB1353" s="2">
        <v>0</v>
      </c>
      <c r="AC1353" s="1">
        <v>0</v>
      </c>
      <c r="AD1353" s="7">
        <v>43515</v>
      </c>
      <c r="AE1353" s="7">
        <v>43515</v>
      </c>
      <c r="AF1353">
        <v>0</v>
      </c>
      <c r="AG1353" t="s">
        <v>53</v>
      </c>
      <c r="AH1353" s="2">
        <v>0</v>
      </c>
      <c r="AI1353" s="1">
        <v>0</v>
      </c>
      <c r="AJ1353" s="1">
        <v>0</v>
      </c>
      <c r="AK1353" s="6" t="str">
        <f>+IF(Tabla1[[#This Row],[REQUEST_TY]]="SR MANTENIMIENTO CORRECTIVO", "EMERGENCIA", "OTROS")</f>
        <v>EMERGENCIA</v>
      </c>
      <c r="AL1353" s="6" t="str">
        <f>+_xlfn.IFS(Tabla1[[#This Row],[Veces obj]]&lt;=1,"0-1",Tabla1[[#This Row],[Veces obj]]&lt;=2,"1-2",Tabla1[[#This Row],[Veces obj]]&lt;=3,"2-3",TRUE,"&gt;3")</f>
        <v>0-1</v>
      </c>
      <c r="AM1353" s="6" t="str">
        <f>+_xlfn.IFS(MONTH(Tabla1[[#This Row],[MES]])&lt;=3,"Q1",MONTH(Tabla1[[#This Row],[MES]])&lt;=6,"Q2",MONTH(Tabla1[[#This Row],[MES]])&lt;=9,"Q3",TRUE,"Q4")</f>
        <v>Q1</v>
      </c>
      <c r="AN1353" t="str">
        <f>+IFERROR(VLOOKUP(Tabla1[[#This Row],[CUENTA]],CTAS[],2,0),"OTROS")</f>
        <v>OTROS</v>
      </c>
      <c r="AP1353" t="str">
        <f>+IFERROR(VLOOKUP(Tabla1[[#This Row],[EMPLEADO]],IS[],3,0),"OTROS")</f>
        <v>OTROS</v>
      </c>
      <c r="AQ1353" t="str">
        <f>+IFERROR(VLOOKUP(Tabla1[[#This Row],[EMPLEADO]],IS[[NÓMINA]:[INGENIERO]],2,0),"OTROS")</f>
        <v>OTROS</v>
      </c>
    </row>
    <row r="1354" spans="1:43" x14ac:dyDescent="0.25">
      <c r="A1354" t="s">
        <v>4444</v>
      </c>
      <c r="B1354">
        <v>1</v>
      </c>
      <c r="C1354" t="s">
        <v>6360</v>
      </c>
      <c r="D1354" t="s">
        <v>38</v>
      </c>
      <c r="E1354" t="s">
        <v>725</v>
      </c>
      <c r="F1354" t="s">
        <v>6361</v>
      </c>
      <c r="G1354" s="17" t="s">
        <v>3936</v>
      </c>
      <c r="H1354" t="s">
        <v>384</v>
      </c>
      <c r="I1354" t="s">
        <v>43</v>
      </c>
      <c r="J1354" t="s">
        <v>8</v>
      </c>
      <c r="K1354" t="s">
        <v>102</v>
      </c>
      <c r="L1354" t="s">
        <v>1621</v>
      </c>
      <c r="M1354" t="s">
        <v>736</v>
      </c>
      <c r="N1354">
        <v>0</v>
      </c>
      <c r="O1354" t="s">
        <v>47</v>
      </c>
      <c r="P1354">
        <v>18</v>
      </c>
      <c r="Q1354" t="s">
        <v>62</v>
      </c>
      <c r="R1354" t="s">
        <v>223</v>
      </c>
      <c r="S1354" t="s">
        <v>139</v>
      </c>
      <c r="T1354" t="s">
        <v>51</v>
      </c>
      <c r="U1354" t="s">
        <v>262</v>
      </c>
      <c r="V1354">
        <v>1.05</v>
      </c>
      <c r="W1354" s="1">
        <v>1651.6500000000003</v>
      </c>
      <c r="X1354">
        <v>1</v>
      </c>
      <c r="Y1354">
        <v>2.25</v>
      </c>
      <c r="Z1354">
        <v>4</v>
      </c>
      <c r="AA1354">
        <v>0.5625</v>
      </c>
      <c r="AB1354" s="2">
        <v>0</v>
      </c>
      <c r="AC1354" s="1">
        <v>0</v>
      </c>
      <c r="AD1354" s="7">
        <v>43514</v>
      </c>
      <c r="AE1354" s="7">
        <v>43514</v>
      </c>
      <c r="AF1354">
        <v>0</v>
      </c>
      <c r="AG1354" t="s">
        <v>53</v>
      </c>
      <c r="AH1354" s="2">
        <v>0</v>
      </c>
      <c r="AI1354" s="1">
        <v>0</v>
      </c>
      <c r="AJ1354" s="1">
        <v>0</v>
      </c>
      <c r="AK1354" s="6" t="str">
        <f>+IF(Tabla1[[#This Row],[REQUEST_TY]]="SR MANTENIMIENTO CORRECTIVO", "EMERGENCIA", "OTROS")</f>
        <v>EMERGENCIA</v>
      </c>
      <c r="AL1354" s="6" t="str">
        <f>+_xlfn.IFS(Tabla1[[#This Row],[Veces obj]]&lt;=1,"0-1",Tabla1[[#This Row],[Veces obj]]&lt;=2,"1-2",Tabla1[[#This Row],[Veces obj]]&lt;=3,"2-3",TRUE,"&gt;3")</f>
        <v>0-1</v>
      </c>
      <c r="AM1354" s="6" t="str">
        <f>+_xlfn.IFS(MONTH(Tabla1[[#This Row],[MES]])&lt;=3,"Q1",MONTH(Tabla1[[#This Row],[MES]])&lt;=6,"Q2",MONTH(Tabla1[[#This Row],[MES]])&lt;=9,"Q3",TRUE,"Q4")</f>
        <v>Q1</v>
      </c>
      <c r="AN1354" t="str">
        <f>+IFERROR(VLOOKUP(Tabla1[[#This Row],[CUENTA]],CTAS[],2,0),"OTROS")</f>
        <v>OTROS</v>
      </c>
      <c r="AP1354" t="str">
        <f>+IFERROR(VLOOKUP(Tabla1[[#This Row],[EMPLEADO]],IS[],3,0),"OTROS")</f>
        <v>OTROS</v>
      </c>
      <c r="AQ1354" t="str">
        <f>+IFERROR(VLOOKUP(Tabla1[[#This Row],[EMPLEADO]],IS[[NÓMINA]:[INGENIERO]],2,0),"OTROS")</f>
        <v>OTROS</v>
      </c>
    </row>
    <row r="1355" spans="1:43" x14ac:dyDescent="0.25">
      <c r="A1355" t="s">
        <v>4444</v>
      </c>
      <c r="B1355">
        <v>1</v>
      </c>
      <c r="C1355" t="s">
        <v>7004</v>
      </c>
      <c r="D1355" t="s">
        <v>38</v>
      </c>
      <c r="E1355" t="s">
        <v>332</v>
      </c>
      <c r="F1355" t="s">
        <v>7005</v>
      </c>
      <c r="G1355" s="17" t="s">
        <v>6659</v>
      </c>
      <c r="H1355" t="s">
        <v>646</v>
      </c>
      <c r="I1355" t="s">
        <v>43</v>
      </c>
      <c r="J1355" t="s">
        <v>8</v>
      </c>
      <c r="K1355" t="s">
        <v>59</v>
      </c>
      <c r="L1355" t="s">
        <v>687</v>
      </c>
      <c r="M1355" t="s">
        <v>649</v>
      </c>
      <c r="N1355">
        <v>0</v>
      </c>
      <c r="O1355" t="s">
        <v>47</v>
      </c>
      <c r="P1355">
        <v>5</v>
      </c>
      <c r="Q1355" t="s">
        <v>207</v>
      </c>
      <c r="R1355" t="s">
        <v>317</v>
      </c>
      <c r="S1355" t="s">
        <v>318</v>
      </c>
      <c r="T1355" t="s">
        <v>51</v>
      </c>
      <c r="U1355" t="s">
        <v>879</v>
      </c>
      <c r="V1355">
        <v>0.6</v>
      </c>
      <c r="W1355" s="1">
        <v>943.80000000000007</v>
      </c>
      <c r="X1355">
        <v>1</v>
      </c>
      <c r="Y1355">
        <v>2.25</v>
      </c>
      <c r="Z1355">
        <v>4</v>
      </c>
      <c r="AA1355">
        <v>0.5625</v>
      </c>
      <c r="AB1355" s="2">
        <v>0</v>
      </c>
      <c r="AC1355" s="1">
        <v>0</v>
      </c>
      <c r="AD1355" s="7">
        <v>43521</v>
      </c>
      <c r="AE1355" s="7">
        <v>43521</v>
      </c>
      <c r="AF1355">
        <v>0</v>
      </c>
      <c r="AG1355" t="s">
        <v>53</v>
      </c>
      <c r="AH1355" s="2">
        <v>0</v>
      </c>
      <c r="AI1355" s="1">
        <v>0</v>
      </c>
      <c r="AJ1355" s="1">
        <v>0</v>
      </c>
      <c r="AK1355" s="6" t="str">
        <f>+IF(Tabla1[[#This Row],[REQUEST_TY]]="SR MANTENIMIENTO CORRECTIVO", "EMERGENCIA", "OTROS")</f>
        <v>EMERGENCIA</v>
      </c>
      <c r="AL1355" s="6" t="str">
        <f>+_xlfn.IFS(Tabla1[[#This Row],[Veces obj]]&lt;=1,"0-1",Tabla1[[#This Row],[Veces obj]]&lt;=2,"1-2",Tabla1[[#This Row],[Veces obj]]&lt;=3,"2-3",TRUE,"&gt;3")</f>
        <v>0-1</v>
      </c>
      <c r="AM1355" s="6" t="str">
        <f>+_xlfn.IFS(MONTH(Tabla1[[#This Row],[MES]])&lt;=3,"Q1",MONTH(Tabla1[[#This Row],[MES]])&lt;=6,"Q2",MONTH(Tabla1[[#This Row],[MES]])&lt;=9,"Q3",TRUE,"Q4")</f>
        <v>Q1</v>
      </c>
      <c r="AN1355" t="str">
        <f>+IFERROR(VLOOKUP(Tabla1[[#This Row],[CUENTA]],CTAS[],2,0),"OTROS")</f>
        <v>OTROS</v>
      </c>
      <c r="AP1355" t="str">
        <f>+IFERROR(VLOOKUP(Tabla1[[#This Row],[EMPLEADO]],IS[],3,0),"OTROS")</f>
        <v>OTROS</v>
      </c>
      <c r="AQ1355" t="str">
        <f>+IFERROR(VLOOKUP(Tabla1[[#This Row],[EMPLEADO]],IS[[NÓMINA]:[INGENIERO]],2,0),"OTROS")</f>
        <v>OTROS</v>
      </c>
    </row>
    <row r="1356" spans="1:43" x14ac:dyDescent="0.25">
      <c r="A1356" t="s">
        <v>4444</v>
      </c>
      <c r="B1356">
        <v>1</v>
      </c>
      <c r="C1356" t="s">
        <v>5316</v>
      </c>
      <c r="D1356" t="s">
        <v>38</v>
      </c>
      <c r="E1356" t="s">
        <v>294</v>
      </c>
      <c r="F1356" t="s">
        <v>5317</v>
      </c>
      <c r="G1356" s="17" t="s">
        <v>5318</v>
      </c>
      <c r="H1356" t="s">
        <v>220</v>
      </c>
      <c r="I1356" t="s">
        <v>43</v>
      </c>
      <c r="J1356" t="s">
        <v>8</v>
      </c>
      <c r="K1356" t="s">
        <v>2028</v>
      </c>
      <c r="L1356" t="s">
        <v>2029</v>
      </c>
      <c r="M1356" t="s">
        <v>736</v>
      </c>
      <c r="N1356">
        <v>0</v>
      </c>
      <c r="O1356" t="s">
        <v>47</v>
      </c>
      <c r="P1356">
        <v>2625</v>
      </c>
      <c r="Q1356" t="s">
        <v>48</v>
      </c>
      <c r="R1356" t="s">
        <v>95</v>
      </c>
      <c r="S1356" t="s">
        <v>64</v>
      </c>
      <c r="T1356" t="s">
        <v>51</v>
      </c>
      <c r="U1356" t="s">
        <v>96</v>
      </c>
      <c r="V1356">
        <v>1.1000000000000001</v>
      </c>
      <c r="W1356" s="1">
        <v>1501.5000000000002</v>
      </c>
      <c r="X1356">
        <v>1</v>
      </c>
      <c r="Y1356">
        <v>2.82</v>
      </c>
      <c r="Z1356">
        <v>5</v>
      </c>
      <c r="AA1356">
        <v>0.56399999999999995</v>
      </c>
      <c r="AB1356" s="2">
        <v>0</v>
      </c>
      <c r="AC1356" s="1">
        <v>0</v>
      </c>
      <c r="AD1356" s="7">
        <v>43503</v>
      </c>
      <c r="AE1356" s="7">
        <v>43503</v>
      </c>
      <c r="AF1356">
        <v>0</v>
      </c>
      <c r="AG1356" t="s">
        <v>53</v>
      </c>
      <c r="AH1356" s="2">
        <v>0</v>
      </c>
      <c r="AI1356" s="1">
        <v>0</v>
      </c>
      <c r="AJ1356" s="1">
        <v>0</v>
      </c>
      <c r="AK1356" s="6" t="str">
        <f>+IF(Tabla1[[#This Row],[REQUEST_TY]]="SR MANTENIMIENTO CORRECTIVO", "EMERGENCIA", "OTROS")</f>
        <v>EMERGENCIA</v>
      </c>
      <c r="AL1356" s="6" t="str">
        <f>+_xlfn.IFS(Tabla1[[#This Row],[Veces obj]]&lt;=1,"0-1",Tabla1[[#This Row],[Veces obj]]&lt;=2,"1-2",Tabla1[[#This Row],[Veces obj]]&lt;=3,"2-3",TRUE,"&gt;3")</f>
        <v>0-1</v>
      </c>
      <c r="AM1356" s="6" t="str">
        <f>+_xlfn.IFS(MONTH(Tabla1[[#This Row],[MES]])&lt;=3,"Q1",MONTH(Tabla1[[#This Row],[MES]])&lt;=6,"Q2",MONTH(Tabla1[[#This Row],[MES]])&lt;=9,"Q3",TRUE,"Q4")</f>
        <v>Q1</v>
      </c>
      <c r="AN1356" t="str">
        <f>+IFERROR(VLOOKUP(Tabla1[[#This Row],[CUENTA]],CTAS[],2,0),"OTROS")</f>
        <v>OTROS</v>
      </c>
      <c r="AP1356" t="str">
        <f>+IFERROR(VLOOKUP(Tabla1[[#This Row],[EMPLEADO]],IS[],3,0),"OTROS")</f>
        <v>OTROS</v>
      </c>
      <c r="AQ1356" t="str">
        <f>+IFERROR(VLOOKUP(Tabla1[[#This Row],[EMPLEADO]],IS[[NÓMINA]:[INGENIERO]],2,0),"OTROS")</f>
        <v>OTROS</v>
      </c>
    </row>
    <row r="1357" spans="1:43" x14ac:dyDescent="0.25">
      <c r="A1357" t="s">
        <v>4444</v>
      </c>
      <c r="B1357">
        <v>1</v>
      </c>
      <c r="C1357" t="s">
        <v>5721</v>
      </c>
      <c r="D1357" t="s">
        <v>38</v>
      </c>
      <c r="E1357" t="s">
        <v>275</v>
      </c>
      <c r="F1357" t="s">
        <v>5722</v>
      </c>
      <c r="G1357" s="17" t="s">
        <v>3060</v>
      </c>
      <c r="H1357" t="s">
        <v>691</v>
      </c>
      <c r="I1357" t="s">
        <v>43</v>
      </c>
      <c r="J1357" t="s">
        <v>8</v>
      </c>
      <c r="K1357" t="s">
        <v>370</v>
      </c>
      <c r="L1357" t="s">
        <v>3061</v>
      </c>
      <c r="M1357" t="s">
        <v>640</v>
      </c>
      <c r="N1357">
        <v>0</v>
      </c>
      <c r="O1357" t="s">
        <v>47</v>
      </c>
      <c r="P1357">
        <v>21</v>
      </c>
      <c r="Q1357" t="s">
        <v>62</v>
      </c>
      <c r="R1357" t="s">
        <v>95</v>
      </c>
      <c r="S1357" t="s">
        <v>64</v>
      </c>
      <c r="T1357" t="s">
        <v>51</v>
      </c>
      <c r="U1357" t="s">
        <v>65</v>
      </c>
      <c r="V1357">
        <v>0.8</v>
      </c>
      <c r="W1357" s="1">
        <v>1092</v>
      </c>
      <c r="X1357">
        <v>1</v>
      </c>
      <c r="Y1357">
        <v>2.82</v>
      </c>
      <c r="Z1357">
        <v>5</v>
      </c>
      <c r="AA1357">
        <v>0.56399999999999995</v>
      </c>
      <c r="AB1357" s="2">
        <v>0</v>
      </c>
      <c r="AC1357" s="1">
        <v>0</v>
      </c>
      <c r="AD1357" s="7">
        <v>43507</v>
      </c>
      <c r="AE1357" s="7">
        <v>43508</v>
      </c>
      <c r="AF1357">
        <v>1</v>
      </c>
      <c r="AG1357" t="s">
        <v>53</v>
      </c>
      <c r="AH1357" s="2">
        <v>0</v>
      </c>
      <c r="AI1357" s="1">
        <v>0</v>
      </c>
      <c r="AJ1357" s="1">
        <v>0</v>
      </c>
      <c r="AK1357" s="6" t="str">
        <f>+IF(Tabla1[[#This Row],[REQUEST_TY]]="SR MANTENIMIENTO CORRECTIVO", "EMERGENCIA", "OTROS")</f>
        <v>EMERGENCIA</v>
      </c>
      <c r="AL1357" s="6" t="str">
        <f>+_xlfn.IFS(Tabla1[[#This Row],[Veces obj]]&lt;=1,"0-1",Tabla1[[#This Row],[Veces obj]]&lt;=2,"1-2",Tabla1[[#This Row],[Veces obj]]&lt;=3,"2-3",TRUE,"&gt;3")</f>
        <v>0-1</v>
      </c>
      <c r="AM1357" s="6" t="str">
        <f>+_xlfn.IFS(MONTH(Tabla1[[#This Row],[MES]])&lt;=3,"Q1",MONTH(Tabla1[[#This Row],[MES]])&lt;=6,"Q2",MONTH(Tabla1[[#This Row],[MES]])&lt;=9,"Q3",TRUE,"Q4")</f>
        <v>Q1</v>
      </c>
      <c r="AN1357" t="str">
        <f>+IFERROR(VLOOKUP(Tabla1[[#This Row],[CUENTA]],CTAS[],2,0),"OTROS")</f>
        <v>OTROS</v>
      </c>
      <c r="AP1357" t="str">
        <f>+IFERROR(VLOOKUP(Tabla1[[#This Row],[EMPLEADO]],IS[],3,0),"OTROS")</f>
        <v>OTROS</v>
      </c>
      <c r="AQ1357" t="str">
        <f>+IFERROR(VLOOKUP(Tabla1[[#This Row],[EMPLEADO]],IS[[NÓMINA]:[INGENIERO]],2,0),"OTROS")</f>
        <v>OTROS</v>
      </c>
    </row>
    <row r="1358" spans="1:43" x14ac:dyDescent="0.25">
      <c r="A1358" t="s">
        <v>36</v>
      </c>
      <c r="B1358">
        <v>1</v>
      </c>
      <c r="C1358" t="s">
        <v>2715</v>
      </c>
      <c r="D1358" t="s">
        <v>38</v>
      </c>
      <c r="E1358" t="s">
        <v>39</v>
      </c>
      <c r="F1358" t="s">
        <v>2716</v>
      </c>
      <c r="G1358" s="17" t="s">
        <v>2717</v>
      </c>
      <c r="H1358" t="s">
        <v>471</v>
      </c>
      <c r="I1358" t="s">
        <v>43</v>
      </c>
      <c r="J1358" t="s">
        <v>8</v>
      </c>
      <c r="K1358" t="s">
        <v>2718</v>
      </c>
      <c r="L1358" t="s">
        <v>2719</v>
      </c>
      <c r="M1358" t="s">
        <v>46</v>
      </c>
      <c r="N1358">
        <v>0</v>
      </c>
      <c r="O1358" t="s">
        <v>47</v>
      </c>
      <c r="P1358">
        <v>77</v>
      </c>
      <c r="Q1358" t="s">
        <v>48</v>
      </c>
      <c r="R1358" t="s">
        <v>49</v>
      </c>
      <c r="S1358" t="s">
        <v>50</v>
      </c>
      <c r="T1358" t="s">
        <v>51</v>
      </c>
      <c r="U1358" t="s">
        <v>52</v>
      </c>
      <c r="V1358">
        <v>1.05</v>
      </c>
      <c r="W1358" s="1">
        <v>750.75000000000011</v>
      </c>
      <c r="X1358">
        <v>1</v>
      </c>
      <c r="Y1358">
        <v>2.83</v>
      </c>
      <c r="Z1358">
        <v>5</v>
      </c>
      <c r="AA1358">
        <v>0.56600000000000006</v>
      </c>
      <c r="AB1358" s="2">
        <v>0</v>
      </c>
      <c r="AC1358" s="1">
        <v>0</v>
      </c>
      <c r="AD1358" s="7">
        <v>43474</v>
      </c>
      <c r="AE1358" s="7">
        <v>43474</v>
      </c>
      <c r="AF1358">
        <v>0</v>
      </c>
      <c r="AG1358" t="s">
        <v>53</v>
      </c>
      <c r="AH1358" s="2">
        <v>0</v>
      </c>
      <c r="AI1358" s="1">
        <v>0</v>
      </c>
      <c r="AJ1358" s="1">
        <v>0</v>
      </c>
      <c r="AK1358" s="6" t="str">
        <f>+IF(Tabla1[[#This Row],[REQUEST_TY]]="SR MANTENIMIENTO CORRECTIVO", "EMERGENCIA", "OTROS")</f>
        <v>EMERGENCIA</v>
      </c>
      <c r="AL1358" s="6" t="str">
        <f>+_xlfn.IFS(Tabla1[[#This Row],[Veces obj]]&lt;=1,"0-1",Tabla1[[#This Row],[Veces obj]]&lt;=2,"1-2",Tabla1[[#This Row],[Veces obj]]&lt;=3,"2-3",TRUE,"&gt;3")</f>
        <v>0-1</v>
      </c>
      <c r="AM1358" s="6" t="str">
        <f>+_xlfn.IFS(MONTH(Tabla1[[#This Row],[MES]])&lt;=3,"Q1",MONTH(Tabla1[[#This Row],[MES]])&lt;=6,"Q2",MONTH(Tabla1[[#This Row],[MES]])&lt;=9,"Q3",TRUE,"Q4")</f>
        <v>Q1</v>
      </c>
      <c r="AN1358" t="str">
        <f>+IFERROR(VLOOKUP(Tabla1[[#This Row],[CUENTA]],CTAS[],2,0),"OTROS")</f>
        <v>OTROS</v>
      </c>
      <c r="AP1358" t="str">
        <f>+IFERROR(VLOOKUP(Tabla1[[#This Row],[EMPLEADO]],IS[],3,0),"OTROS")</f>
        <v>OTROS</v>
      </c>
      <c r="AQ1358" t="str">
        <f>+IFERROR(VLOOKUP(Tabla1[[#This Row],[EMPLEADO]],IS[[NÓMINA]:[INGENIERO]],2,0),"OTROS")</f>
        <v>OTROS</v>
      </c>
    </row>
    <row r="1359" spans="1:43" x14ac:dyDescent="0.25">
      <c r="A1359" t="s">
        <v>4444</v>
      </c>
      <c r="B1359">
        <v>1</v>
      </c>
      <c r="C1359" t="s">
        <v>4597</v>
      </c>
      <c r="D1359" t="s">
        <v>38</v>
      </c>
      <c r="E1359" t="s">
        <v>85</v>
      </c>
      <c r="F1359" t="s">
        <v>4598</v>
      </c>
      <c r="G1359" s="17" t="s">
        <v>4599</v>
      </c>
      <c r="H1359" t="s">
        <v>308</v>
      </c>
      <c r="I1359" t="s">
        <v>43</v>
      </c>
      <c r="J1359" t="s">
        <v>8</v>
      </c>
      <c r="K1359" t="s">
        <v>495</v>
      </c>
      <c r="L1359" t="s">
        <v>496</v>
      </c>
      <c r="M1359" t="s">
        <v>46</v>
      </c>
      <c r="N1359">
        <v>0</v>
      </c>
      <c r="O1359" t="s">
        <v>47</v>
      </c>
      <c r="P1359">
        <v>2616</v>
      </c>
      <c r="Q1359" t="s">
        <v>48</v>
      </c>
      <c r="R1359" t="s">
        <v>49</v>
      </c>
      <c r="S1359" t="s">
        <v>50</v>
      </c>
      <c r="T1359" t="s">
        <v>51</v>
      </c>
      <c r="U1359" t="s">
        <v>52</v>
      </c>
      <c r="V1359">
        <v>1.05</v>
      </c>
      <c r="W1359" s="1">
        <v>750.75000000000011</v>
      </c>
      <c r="X1359">
        <v>1</v>
      </c>
      <c r="Y1359">
        <v>2.83</v>
      </c>
      <c r="Z1359">
        <v>5</v>
      </c>
      <c r="AA1359">
        <v>0.56600000000000006</v>
      </c>
      <c r="AB1359" s="2">
        <v>0</v>
      </c>
      <c r="AC1359" s="1">
        <v>0</v>
      </c>
      <c r="AD1359" s="7">
        <v>43496</v>
      </c>
      <c r="AE1359" s="7">
        <v>43497</v>
      </c>
      <c r="AF1359">
        <v>1</v>
      </c>
      <c r="AG1359" t="s">
        <v>53</v>
      </c>
      <c r="AH1359" s="2">
        <v>0</v>
      </c>
      <c r="AI1359" s="1">
        <v>0</v>
      </c>
      <c r="AJ1359" s="1">
        <v>0</v>
      </c>
      <c r="AK1359" s="6" t="str">
        <f>+IF(Tabla1[[#This Row],[REQUEST_TY]]="SR MANTENIMIENTO CORRECTIVO", "EMERGENCIA", "OTROS")</f>
        <v>EMERGENCIA</v>
      </c>
      <c r="AL1359" s="6" t="str">
        <f>+_xlfn.IFS(Tabla1[[#This Row],[Veces obj]]&lt;=1,"0-1",Tabla1[[#This Row],[Veces obj]]&lt;=2,"1-2",Tabla1[[#This Row],[Veces obj]]&lt;=3,"2-3",TRUE,"&gt;3")</f>
        <v>0-1</v>
      </c>
      <c r="AM1359" s="6" t="str">
        <f>+_xlfn.IFS(MONTH(Tabla1[[#This Row],[MES]])&lt;=3,"Q1",MONTH(Tabla1[[#This Row],[MES]])&lt;=6,"Q2",MONTH(Tabla1[[#This Row],[MES]])&lt;=9,"Q3",TRUE,"Q4")</f>
        <v>Q1</v>
      </c>
      <c r="AN1359" t="str">
        <f>+IFERROR(VLOOKUP(Tabla1[[#This Row],[CUENTA]],CTAS[],2,0),"OTROS")</f>
        <v>OTROS</v>
      </c>
      <c r="AP1359" t="str">
        <f>+IFERROR(VLOOKUP(Tabla1[[#This Row],[EMPLEADO]],IS[],3,0),"OTROS")</f>
        <v>OTROS</v>
      </c>
      <c r="AQ1359" t="str">
        <f>+IFERROR(VLOOKUP(Tabla1[[#This Row],[EMPLEADO]],IS[[NÓMINA]:[INGENIERO]],2,0),"OTROS")</f>
        <v>OTROS</v>
      </c>
    </row>
    <row r="1360" spans="1:43" x14ac:dyDescent="0.25">
      <c r="A1360" t="s">
        <v>36</v>
      </c>
      <c r="B1360">
        <v>1</v>
      </c>
      <c r="C1360" t="s">
        <v>2720</v>
      </c>
      <c r="D1360" t="s">
        <v>38</v>
      </c>
      <c r="E1360" t="s">
        <v>133</v>
      </c>
      <c r="F1360" t="s">
        <v>2721</v>
      </c>
      <c r="G1360" s="17" t="s">
        <v>982</v>
      </c>
      <c r="H1360" t="s">
        <v>204</v>
      </c>
      <c r="I1360" t="s">
        <v>43</v>
      </c>
      <c r="J1360" t="s">
        <v>8</v>
      </c>
      <c r="K1360" t="s">
        <v>59</v>
      </c>
      <c r="L1360" t="s">
        <v>205</v>
      </c>
      <c r="M1360" t="s">
        <v>206</v>
      </c>
      <c r="N1360">
        <v>0</v>
      </c>
      <c r="O1360" t="s">
        <v>47</v>
      </c>
      <c r="P1360">
        <v>70</v>
      </c>
      <c r="Q1360" t="s">
        <v>48</v>
      </c>
      <c r="R1360" t="s">
        <v>138</v>
      </c>
      <c r="S1360" t="s">
        <v>139</v>
      </c>
      <c r="T1360" t="s">
        <v>208</v>
      </c>
      <c r="U1360" t="s">
        <v>353</v>
      </c>
      <c r="V1360">
        <v>1.1499999999999999</v>
      </c>
      <c r="W1360" s="1">
        <v>1808.95</v>
      </c>
      <c r="X1360">
        <v>1</v>
      </c>
      <c r="Y1360">
        <v>3.4</v>
      </c>
      <c r="Z1360">
        <v>6</v>
      </c>
      <c r="AA1360">
        <v>0.56666666666666665</v>
      </c>
      <c r="AB1360" s="2">
        <v>0</v>
      </c>
      <c r="AC1360" s="1">
        <v>0</v>
      </c>
      <c r="AD1360" s="7">
        <v>43473</v>
      </c>
      <c r="AE1360" s="7">
        <v>43473</v>
      </c>
      <c r="AF1360">
        <v>0</v>
      </c>
      <c r="AG1360" t="s">
        <v>53</v>
      </c>
      <c r="AH1360" s="2">
        <v>0</v>
      </c>
      <c r="AI1360" s="1">
        <v>0</v>
      </c>
      <c r="AJ1360" s="1">
        <v>0</v>
      </c>
      <c r="AK1360" s="6" t="str">
        <f>+IF(Tabla1[[#This Row],[REQUEST_TY]]="SR MANTENIMIENTO CORRECTIVO", "EMERGENCIA", "OTROS")</f>
        <v>EMERGENCIA</v>
      </c>
      <c r="AL1360" s="6" t="str">
        <f>+_xlfn.IFS(Tabla1[[#This Row],[Veces obj]]&lt;=1,"0-1",Tabla1[[#This Row],[Veces obj]]&lt;=2,"1-2",Tabla1[[#This Row],[Veces obj]]&lt;=3,"2-3",TRUE,"&gt;3")</f>
        <v>0-1</v>
      </c>
      <c r="AM1360" s="6" t="str">
        <f>+_xlfn.IFS(MONTH(Tabla1[[#This Row],[MES]])&lt;=3,"Q1",MONTH(Tabla1[[#This Row],[MES]])&lt;=6,"Q2",MONTH(Tabla1[[#This Row],[MES]])&lt;=9,"Q3",TRUE,"Q4")</f>
        <v>Q1</v>
      </c>
      <c r="AN1360" t="str">
        <f>+IFERROR(VLOOKUP(Tabla1[[#This Row],[CUENTA]],CTAS[],2,0),"OTROS")</f>
        <v>OTROS</v>
      </c>
      <c r="AP1360" t="str">
        <f>+IFERROR(VLOOKUP(Tabla1[[#This Row],[EMPLEADO]],IS[],3,0),"OTROS")</f>
        <v>OTROS</v>
      </c>
      <c r="AQ1360" t="str">
        <f>+IFERROR(VLOOKUP(Tabla1[[#This Row],[EMPLEADO]],IS[[NÓMINA]:[INGENIERO]],2,0),"OTROS")</f>
        <v>OTROS</v>
      </c>
    </row>
    <row r="1361" spans="1:43" x14ac:dyDescent="0.25">
      <c r="A1361" t="s">
        <v>4444</v>
      </c>
      <c r="B1361">
        <v>1</v>
      </c>
      <c r="C1361" t="s">
        <v>5742</v>
      </c>
      <c r="D1361" t="s">
        <v>38</v>
      </c>
      <c r="E1361" t="s">
        <v>1015</v>
      </c>
      <c r="F1361" t="s">
        <v>5743</v>
      </c>
      <c r="G1361" s="17" t="s">
        <v>2422</v>
      </c>
      <c r="H1361" t="s">
        <v>106</v>
      </c>
      <c r="I1361" t="s">
        <v>43</v>
      </c>
      <c r="J1361" t="s">
        <v>8</v>
      </c>
      <c r="K1361" t="s">
        <v>59</v>
      </c>
      <c r="L1361" t="s">
        <v>1768</v>
      </c>
      <c r="M1361" t="s">
        <v>310</v>
      </c>
      <c r="N1361">
        <v>0</v>
      </c>
      <c r="O1361" t="s">
        <v>47</v>
      </c>
      <c r="P1361">
        <v>39</v>
      </c>
      <c r="Q1361" t="s">
        <v>82</v>
      </c>
      <c r="R1361" t="s">
        <v>317</v>
      </c>
      <c r="S1361" t="s">
        <v>318</v>
      </c>
      <c r="T1361" t="s">
        <v>51</v>
      </c>
      <c r="U1361" t="s">
        <v>140</v>
      </c>
      <c r="V1361">
        <v>1.1000000000000001</v>
      </c>
      <c r="W1361" s="1">
        <v>1730.3000000000004</v>
      </c>
      <c r="X1361">
        <v>1</v>
      </c>
      <c r="Y1361">
        <v>2.27</v>
      </c>
      <c r="Z1361">
        <v>4</v>
      </c>
      <c r="AA1361">
        <v>0.5675</v>
      </c>
      <c r="AB1361" s="2">
        <v>0</v>
      </c>
      <c r="AC1361" s="1">
        <v>0</v>
      </c>
      <c r="AD1361" s="7">
        <v>43508</v>
      </c>
      <c r="AE1361" s="7">
        <v>43508</v>
      </c>
      <c r="AF1361">
        <v>0</v>
      </c>
      <c r="AG1361" t="s">
        <v>53</v>
      </c>
      <c r="AH1361" s="2">
        <v>0</v>
      </c>
      <c r="AI1361" s="1">
        <v>0</v>
      </c>
      <c r="AJ1361" s="1">
        <v>0</v>
      </c>
      <c r="AK1361" s="6" t="str">
        <f>+IF(Tabla1[[#This Row],[REQUEST_TY]]="SR MANTENIMIENTO CORRECTIVO", "EMERGENCIA", "OTROS")</f>
        <v>EMERGENCIA</v>
      </c>
      <c r="AL1361" s="6" t="str">
        <f>+_xlfn.IFS(Tabla1[[#This Row],[Veces obj]]&lt;=1,"0-1",Tabla1[[#This Row],[Veces obj]]&lt;=2,"1-2",Tabla1[[#This Row],[Veces obj]]&lt;=3,"2-3",TRUE,"&gt;3")</f>
        <v>0-1</v>
      </c>
      <c r="AM1361" s="6" t="str">
        <f>+_xlfn.IFS(MONTH(Tabla1[[#This Row],[MES]])&lt;=3,"Q1",MONTH(Tabla1[[#This Row],[MES]])&lt;=6,"Q2",MONTH(Tabla1[[#This Row],[MES]])&lt;=9,"Q3",TRUE,"Q4")</f>
        <v>Q1</v>
      </c>
      <c r="AN1361" t="str">
        <f>+IFERROR(VLOOKUP(Tabla1[[#This Row],[CUENTA]],CTAS[],2,0),"OTROS")</f>
        <v>OTROS</v>
      </c>
      <c r="AP1361" t="str">
        <f>+IFERROR(VLOOKUP(Tabla1[[#This Row],[EMPLEADO]],IS[],3,0),"OTROS")</f>
        <v>OTROS</v>
      </c>
      <c r="AQ1361" t="str">
        <f>+IFERROR(VLOOKUP(Tabla1[[#This Row],[EMPLEADO]],IS[[NÓMINA]:[INGENIERO]],2,0),"OTROS")</f>
        <v>OTROS</v>
      </c>
    </row>
    <row r="1362" spans="1:43" x14ac:dyDescent="0.25">
      <c r="A1362" t="s">
        <v>4444</v>
      </c>
      <c r="B1362">
        <v>1</v>
      </c>
      <c r="C1362" t="s">
        <v>4877</v>
      </c>
      <c r="D1362" t="s">
        <v>38</v>
      </c>
      <c r="E1362" t="s">
        <v>2034</v>
      </c>
      <c r="F1362" t="s">
        <v>4878</v>
      </c>
      <c r="G1362" s="17" t="s">
        <v>2036</v>
      </c>
      <c r="H1362" t="s">
        <v>592</v>
      </c>
      <c r="I1362" t="s">
        <v>43</v>
      </c>
      <c r="J1362" t="s">
        <v>8</v>
      </c>
      <c r="K1362" t="s">
        <v>438</v>
      </c>
      <c r="L1362" t="s">
        <v>2037</v>
      </c>
      <c r="M1362" t="s">
        <v>165</v>
      </c>
      <c r="N1362">
        <v>0</v>
      </c>
      <c r="O1362" t="s">
        <v>47</v>
      </c>
      <c r="P1362">
        <v>4</v>
      </c>
      <c r="Q1362" t="s">
        <v>207</v>
      </c>
      <c r="R1362" t="s">
        <v>2038</v>
      </c>
      <c r="S1362" t="s">
        <v>64</v>
      </c>
      <c r="T1362" t="s">
        <v>51</v>
      </c>
      <c r="U1362" t="s">
        <v>209</v>
      </c>
      <c r="V1362">
        <v>0</v>
      </c>
      <c r="W1362" s="1">
        <v>0</v>
      </c>
      <c r="X1362">
        <v>1</v>
      </c>
      <c r="Y1362">
        <v>0</v>
      </c>
      <c r="Z1362">
        <v>5</v>
      </c>
      <c r="AA1362">
        <v>0</v>
      </c>
      <c r="AB1362" s="2">
        <v>0</v>
      </c>
      <c r="AC1362" s="1">
        <v>0</v>
      </c>
      <c r="AD1362" s="7">
        <v>43502</v>
      </c>
      <c r="AE1362" s="7">
        <v>43503</v>
      </c>
      <c r="AF1362">
        <v>1</v>
      </c>
      <c r="AG1362" t="s">
        <v>53</v>
      </c>
      <c r="AH1362" s="2">
        <v>0</v>
      </c>
      <c r="AI1362" s="1">
        <v>0</v>
      </c>
      <c r="AJ1362" s="1">
        <v>0</v>
      </c>
      <c r="AK1362" s="6" t="str">
        <f>+IF(Tabla1[[#This Row],[REQUEST_TY]]="SR MANTENIMIENTO CORRECTIVO", "EMERGENCIA", "OTROS")</f>
        <v>EMERGENCIA</v>
      </c>
      <c r="AL1362" s="6" t="str">
        <f>+_xlfn.IFS(Tabla1[[#This Row],[Veces obj]]&lt;=1,"0-1",Tabla1[[#This Row],[Veces obj]]&lt;=2,"1-2",Tabla1[[#This Row],[Veces obj]]&lt;=3,"2-3",TRUE,"&gt;3")</f>
        <v>0-1</v>
      </c>
      <c r="AM1362" s="6" t="str">
        <f>+_xlfn.IFS(MONTH(Tabla1[[#This Row],[MES]])&lt;=3,"Q1",MONTH(Tabla1[[#This Row],[MES]])&lt;=6,"Q2",MONTH(Tabla1[[#This Row],[MES]])&lt;=9,"Q3",TRUE,"Q4")</f>
        <v>Q1</v>
      </c>
      <c r="AN1362" t="str">
        <f>+IFERROR(VLOOKUP(Tabla1[[#This Row],[CUENTA]],CTAS[],2,0),"OTROS")</f>
        <v>OTROS</v>
      </c>
      <c r="AO1362">
        <v>1</v>
      </c>
      <c r="AP1362" t="str">
        <f>+IFERROR(VLOOKUP(Tabla1[[#This Row],[EMPLEADO]],IS[],3,0),"OTROS")</f>
        <v>CHIHUAHUA</v>
      </c>
      <c r="AQ1362" t="str">
        <f>+IFERROR(VLOOKUP(Tabla1[[#This Row],[EMPLEADO]],IS[[NÓMINA]:[INGENIERO]],2,0),"OTROS")</f>
        <v>VICTOR MENDEZ</v>
      </c>
    </row>
    <row r="1363" spans="1:43" x14ac:dyDescent="0.25">
      <c r="A1363" t="s">
        <v>4444</v>
      </c>
      <c r="B1363">
        <v>1</v>
      </c>
      <c r="C1363" t="s">
        <v>5760</v>
      </c>
      <c r="D1363" t="s">
        <v>38</v>
      </c>
      <c r="E1363" t="s">
        <v>558</v>
      </c>
      <c r="F1363" t="s">
        <v>5761</v>
      </c>
      <c r="G1363" s="17" t="s">
        <v>1404</v>
      </c>
      <c r="H1363" t="s">
        <v>79</v>
      </c>
      <c r="I1363" t="s">
        <v>43</v>
      </c>
      <c r="J1363" t="s">
        <v>8</v>
      </c>
      <c r="K1363" t="s">
        <v>1236</v>
      </c>
      <c r="L1363" t="s">
        <v>1405</v>
      </c>
      <c r="M1363" t="s">
        <v>1238</v>
      </c>
      <c r="N1363">
        <v>0</v>
      </c>
      <c r="O1363" t="s">
        <v>47</v>
      </c>
      <c r="P1363">
        <v>20</v>
      </c>
      <c r="Q1363" t="s">
        <v>62</v>
      </c>
      <c r="R1363" t="s">
        <v>95</v>
      </c>
      <c r="S1363" t="s">
        <v>64</v>
      </c>
      <c r="T1363" t="s">
        <v>51</v>
      </c>
      <c r="U1363" t="s">
        <v>65</v>
      </c>
      <c r="V1363">
        <v>0.8</v>
      </c>
      <c r="W1363" s="1">
        <v>1092</v>
      </c>
      <c r="X1363">
        <v>1</v>
      </c>
      <c r="Y1363">
        <v>2.85</v>
      </c>
      <c r="Z1363">
        <v>5</v>
      </c>
      <c r="AA1363">
        <v>0.57000000000000006</v>
      </c>
      <c r="AB1363" s="2">
        <v>0</v>
      </c>
      <c r="AC1363" s="1">
        <v>0</v>
      </c>
      <c r="AD1363" s="7">
        <v>43508</v>
      </c>
      <c r="AE1363" s="7">
        <v>43508</v>
      </c>
      <c r="AF1363">
        <v>0</v>
      </c>
      <c r="AG1363" t="s">
        <v>53</v>
      </c>
      <c r="AH1363" s="2">
        <v>0</v>
      </c>
      <c r="AI1363" s="1">
        <v>0</v>
      </c>
      <c r="AJ1363" s="1">
        <v>0</v>
      </c>
      <c r="AK1363" s="6" t="str">
        <f>+IF(Tabla1[[#This Row],[REQUEST_TY]]="SR MANTENIMIENTO CORRECTIVO", "EMERGENCIA", "OTROS")</f>
        <v>EMERGENCIA</v>
      </c>
      <c r="AL1363" s="6" t="str">
        <f>+_xlfn.IFS(Tabla1[[#This Row],[Veces obj]]&lt;=1,"0-1",Tabla1[[#This Row],[Veces obj]]&lt;=2,"1-2",Tabla1[[#This Row],[Veces obj]]&lt;=3,"2-3",TRUE,"&gt;3")</f>
        <v>0-1</v>
      </c>
      <c r="AM1363" s="6" t="str">
        <f>+_xlfn.IFS(MONTH(Tabla1[[#This Row],[MES]])&lt;=3,"Q1",MONTH(Tabla1[[#This Row],[MES]])&lt;=6,"Q2",MONTH(Tabla1[[#This Row],[MES]])&lt;=9,"Q3",TRUE,"Q4")</f>
        <v>Q1</v>
      </c>
      <c r="AN1363" t="str">
        <f>+IFERROR(VLOOKUP(Tabla1[[#This Row],[CUENTA]],CTAS[],2,0),"OTROS")</f>
        <v>OTROS</v>
      </c>
      <c r="AP1363" t="str">
        <f>+IFERROR(VLOOKUP(Tabla1[[#This Row],[EMPLEADO]],IS[],3,0),"OTROS")</f>
        <v>OTROS</v>
      </c>
      <c r="AQ1363" t="str">
        <f>+IFERROR(VLOOKUP(Tabla1[[#This Row],[EMPLEADO]],IS[[NÓMINA]:[INGENIERO]],2,0),"OTROS")</f>
        <v>OTROS</v>
      </c>
    </row>
    <row r="1364" spans="1:43" x14ac:dyDescent="0.25">
      <c r="A1364" t="s">
        <v>4444</v>
      </c>
      <c r="B1364">
        <v>1</v>
      </c>
      <c r="C1364" t="s">
        <v>4542</v>
      </c>
      <c r="D1364" t="s">
        <v>38</v>
      </c>
      <c r="E1364" t="s">
        <v>789</v>
      </c>
      <c r="F1364" t="s">
        <v>4543</v>
      </c>
      <c r="G1364" s="17" t="s">
        <v>4544</v>
      </c>
      <c r="H1364" t="s">
        <v>574</v>
      </c>
      <c r="I1364" t="s">
        <v>43</v>
      </c>
      <c r="J1364" t="s">
        <v>8</v>
      </c>
      <c r="K1364" t="s">
        <v>4545</v>
      </c>
      <c r="L1364" t="s">
        <v>4546</v>
      </c>
      <c r="M1364" t="s">
        <v>1761</v>
      </c>
      <c r="N1364">
        <v>0</v>
      </c>
      <c r="O1364" t="s">
        <v>47</v>
      </c>
      <c r="P1364">
        <v>31</v>
      </c>
      <c r="Q1364" t="s">
        <v>82</v>
      </c>
      <c r="R1364" t="s">
        <v>242</v>
      </c>
      <c r="S1364" t="s">
        <v>64</v>
      </c>
      <c r="T1364" t="s">
        <v>51</v>
      </c>
      <c r="U1364" t="s">
        <v>83</v>
      </c>
      <c r="V1364">
        <v>1.05</v>
      </c>
      <c r="W1364" s="1">
        <v>1433.25</v>
      </c>
      <c r="X1364">
        <v>1</v>
      </c>
      <c r="Y1364">
        <v>2.86</v>
      </c>
      <c r="Z1364">
        <v>5</v>
      </c>
      <c r="AA1364">
        <v>0.57199999999999995</v>
      </c>
      <c r="AB1364" s="2">
        <v>0</v>
      </c>
      <c r="AC1364" s="1">
        <v>0</v>
      </c>
      <c r="AD1364" s="7">
        <v>43497</v>
      </c>
      <c r="AE1364" s="7">
        <v>43497</v>
      </c>
      <c r="AF1364">
        <v>0</v>
      </c>
      <c r="AG1364" t="s">
        <v>53</v>
      </c>
      <c r="AH1364" s="2">
        <v>0</v>
      </c>
      <c r="AI1364" s="1">
        <v>0</v>
      </c>
      <c r="AJ1364" s="1">
        <v>0</v>
      </c>
      <c r="AK1364" s="6" t="str">
        <f>+IF(Tabla1[[#This Row],[REQUEST_TY]]="SR MANTENIMIENTO CORRECTIVO", "EMERGENCIA", "OTROS")</f>
        <v>EMERGENCIA</v>
      </c>
      <c r="AL1364" s="6" t="str">
        <f>+_xlfn.IFS(Tabla1[[#This Row],[Veces obj]]&lt;=1,"0-1",Tabla1[[#This Row],[Veces obj]]&lt;=2,"1-2",Tabla1[[#This Row],[Veces obj]]&lt;=3,"2-3",TRUE,"&gt;3")</f>
        <v>0-1</v>
      </c>
      <c r="AM1364" s="6" t="str">
        <f>+_xlfn.IFS(MONTH(Tabla1[[#This Row],[MES]])&lt;=3,"Q1",MONTH(Tabla1[[#This Row],[MES]])&lt;=6,"Q2",MONTH(Tabla1[[#This Row],[MES]])&lt;=9,"Q3",TRUE,"Q4")</f>
        <v>Q1</v>
      </c>
      <c r="AN1364" t="str">
        <f>+IFERROR(VLOOKUP(Tabla1[[#This Row],[CUENTA]],CTAS[],2,0),"OTROS")</f>
        <v>OTROS</v>
      </c>
      <c r="AP1364" t="str">
        <f>+IFERROR(VLOOKUP(Tabla1[[#This Row],[EMPLEADO]],IS[],3,0),"OTROS")</f>
        <v>OTROS</v>
      </c>
      <c r="AQ1364" t="str">
        <f>+IFERROR(VLOOKUP(Tabla1[[#This Row],[EMPLEADO]],IS[[NÓMINA]:[INGENIERO]],2,0),"OTROS")</f>
        <v>OTROS</v>
      </c>
    </row>
    <row r="1365" spans="1:43" x14ac:dyDescent="0.25">
      <c r="A1365" t="s">
        <v>4444</v>
      </c>
      <c r="B1365">
        <v>1</v>
      </c>
      <c r="C1365" t="s">
        <v>6810</v>
      </c>
      <c r="D1365" t="s">
        <v>38</v>
      </c>
      <c r="E1365" t="s">
        <v>76</v>
      </c>
      <c r="F1365" t="s">
        <v>6811</v>
      </c>
      <c r="G1365" s="17" t="s">
        <v>2690</v>
      </c>
      <c r="H1365" t="s">
        <v>106</v>
      </c>
      <c r="I1365" t="s">
        <v>43</v>
      </c>
      <c r="J1365" t="s">
        <v>8</v>
      </c>
      <c r="K1365" t="s">
        <v>59</v>
      </c>
      <c r="L1365" t="s">
        <v>2692</v>
      </c>
      <c r="M1365" t="s">
        <v>46</v>
      </c>
      <c r="N1365">
        <v>0</v>
      </c>
      <c r="O1365" t="s">
        <v>47</v>
      </c>
      <c r="P1365">
        <v>3</v>
      </c>
      <c r="Q1365" t="s">
        <v>388</v>
      </c>
      <c r="R1365" t="s">
        <v>63</v>
      </c>
      <c r="S1365" t="s">
        <v>64</v>
      </c>
      <c r="T1365" t="s">
        <v>51</v>
      </c>
      <c r="U1365" t="s">
        <v>389</v>
      </c>
      <c r="V1365">
        <v>0</v>
      </c>
      <c r="W1365" s="1">
        <v>0</v>
      </c>
      <c r="X1365">
        <v>1</v>
      </c>
      <c r="Y1365">
        <v>2.86</v>
      </c>
      <c r="Z1365">
        <v>5</v>
      </c>
      <c r="AA1365">
        <v>0.57199999999999995</v>
      </c>
      <c r="AB1365" s="2">
        <v>0</v>
      </c>
      <c r="AC1365" s="1">
        <v>0</v>
      </c>
      <c r="AD1365" s="7">
        <v>43517</v>
      </c>
      <c r="AE1365" s="7">
        <v>43518</v>
      </c>
      <c r="AF1365">
        <v>1</v>
      </c>
      <c r="AG1365" t="s">
        <v>53</v>
      </c>
      <c r="AH1365" s="2">
        <v>0</v>
      </c>
      <c r="AI1365" s="1">
        <v>0</v>
      </c>
      <c r="AJ1365" s="1">
        <v>0</v>
      </c>
      <c r="AK1365" s="6" t="str">
        <f>+IF(Tabla1[[#This Row],[REQUEST_TY]]="SR MANTENIMIENTO CORRECTIVO", "EMERGENCIA", "OTROS")</f>
        <v>EMERGENCIA</v>
      </c>
      <c r="AL1365" s="6" t="str">
        <f>+_xlfn.IFS(Tabla1[[#This Row],[Veces obj]]&lt;=1,"0-1",Tabla1[[#This Row],[Veces obj]]&lt;=2,"1-2",Tabla1[[#This Row],[Veces obj]]&lt;=3,"2-3",TRUE,"&gt;3")</f>
        <v>0-1</v>
      </c>
      <c r="AM1365" s="6" t="str">
        <f>+_xlfn.IFS(MONTH(Tabla1[[#This Row],[MES]])&lt;=3,"Q1",MONTH(Tabla1[[#This Row],[MES]])&lt;=6,"Q2",MONTH(Tabla1[[#This Row],[MES]])&lt;=9,"Q3",TRUE,"Q4")</f>
        <v>Q1</v>
      </c>
      <c r="AN1365" t="str">
        <f>+IFERROR(VLOOKUP(Tabla1[[#This Row],[CUENTA]],CTAS[],2,0),"OTROS")</f>
        <v>OTROS</v>
      </c>
      <c r="AP1365" t="str">
        <f>+IFERROR(VLOOKUP(Tabla1[[#This Row],[EMPLEADO]],IS[],3,0),"OTROS")</f>
        <v>OTROS</v>
      </c>
      <c r="AQ1365" t="str">
        <f>+IFERROR(VLOOKUP(Tabla1[[#This Row],[EMPLEADO]],IS[[NÓMINA]:[INGENIERO]],2,0),"OTROS")</f>
        <v>OTROS</v>
      </c>
    </row>
    <row r="1366" spans="1:43" x14ac:dyDescent="0.25">
      <c r="A1366" t="s">
        <v>36</v>
      </c>
      <c r="B1366">
        <v>1</v>
      </c>
      <c r="C1366" t="s">
        <v>2727</v>
      </c>
      <c r="D1366" t="s">
        <v>38</v>
      </c>
      <c r="E1366" t="s">
        <v>725</v>
      </c>
      <c r="F1366" t="s">
        <v>2728</v>
      </c>
      <c r="G1366" s="17" t="s">
        <v>727</v>
      </c>
      <c r="H1366" t="s">
        <v>707</v>
      </c>
      <c r="I1366" t="s">
        <v>43</v>
      </c>
      <c r="J1366" t="s">
        <v>8</v>
      </c>
      <c r="K1366" t="s">
        <v>102</v>
      </c>
      <c r="L1366" t="s">
        <v>728</v>
      </c>
      <c r="M1366" t="s">
        <v>709</v>
      </c>
      <c r="N1366">
        <v>0</v>
      </c>
      <c r="O1366" t="s">
        <v>105</v>
      </c>
      <c r="P1366">
        <v>87</v>
      </c>
      <c r="Q1366" t="s">
        <v>48</v>
      </c>
      <c r="R1366" t="s">
        <v>223</v>
      </c>
      <c r="S1366" t="s">
        <v>139</v>
      </c>
      <c r="T1366" t="s">
        <v>51</v>
      </c>
      <c r="U1366" t="s">
        <v>353</v>
      </c>
      <c r="V1366">
        <v>1.1499999999999999</v>
      </c>
      <c r="W1366" s="1">
        <v>923.44999999999993</v>
      </c>
      <c r="X1366">
        <v>1</v>
      </c>
      <c r="Y1366">
        <v>2.29</v>
      </c>
      <c r="Z1366">
        <v>4</v>
      </c>
      <c r="AA1366">
        <v>0.57250000000000001</v>
      </c>
      <c r="AB1366" s="2">
        <v>0</v>
      </c>
      <c r="AC1366" s="1">
        <v>0</v>
      </c>
      <c r="AD1366" s="7">
        <v>43475</v>
      </c>
      <c r="AE1366" s="7">
        <v>43475</v>
      </c>
      <c r="AF1366">
        <v>0</v>
      </c>
      <c r="AG1366" t="s">
        <v>53</v>
      </c>
      <c r="AH1366" s="2">
        <v>0</v>
      </c>
      <c r="AI1366" s="1">
        <v>0</v>
      </c>
      <c r="AJ1366" s="1">
        <v>0</v>
      </c>
      <c r="AK1366" s="6" t="str">
        <f>+IF(Tabla1[[#This Row],[REQUEST_TY]]="SR MANTENIMIENTO CORRECTIVO", "EMERGENCIA", "OTROS")</f>
        <v>EMERGENCIA</v>
      </c>
      <c r="AL1366" s="6" t="str">
        <f>+_xlfn.IFS(Tabla1[[#This Row],[Veces obj]]&lt;=1,"0-1",Tabla1[[#This Row],[Veces obj]]&lt;=2,"1-2",Tabla1[[#This Row],[Veces obj]]&lt;=3,"2-3",TRUE,"&gt;3")</f>
        <v>0-1</v>
      </c>
      <c r="AM1366" s="6" t="str">
        <f>+_xlfn.IFS(MONTH(Tabla1[[#This Row],[MES]])&lt;=3,"Q1",MONTH(Tabla1[[#This Row],[MES]])&lt;=6,"Q2",MONTH(Tabla1[[#This Row],[MES]])&lt;=9,"Q3",TRUE,"Q4")</f>
        <v>Q1</v>
      </c>
      <c r="AN1366" t="str">
        <f>+IFERROR(VLOOKUP(Tabla1[[#This Row],[CUENTA]],CTAS[],2,0),"OTROS")</f>
        <v>OTROS</v>
      </c>
      <c r="AP1366" t="str">
        <f>+IFERROR(VLOOKUP(Tabla1[[#This Row],[EMPLEADO]],IS[],3,0),"OTROS")</f>
        <v>OTROS</v>
      </c>
      <c r="AQ1366" t="str">
        <f>+IFERROR(VLOOKUP(Tabla1[[#This Row],[EMPLEADO]],IS[[NÓMINA]:[INGENIERO]],2,0),"OTROS")</f>
        <v>OTROS</v>
      </c>
    </row>
    <row r="1367" spans="1:43" x14ac:dyDescent="0.25">
      <c r="A1367" t="s">
        <v>36</v>
      </c>
      <c r="B1367">
        <v>1</v>
      </c>
      <c r="C1367" t="s">
        <v>2729</v>
      </c>
      <c r="D1367" t="s">
        <v>38</v>
      </c>
      <c r="E1367" t="s">
        <v>113</v>
      </c>
      <c r="F1367" t="s">
        <v>2730</v>
      </c>
      <c r="G1367" s="17" t="s">
        <v>965</v>
      </c>
      <c r="H1367" t="s">
        <v>646</v>
      </c>
      <c r="I1367" t="s">
        <v>43</v>
      </c>
      <c r="J1367" t="s">
        <v>8</v>
      </c>
      <c r="K1367" t="s">
        <v>966</v>
      </c>
      <c r="L1367" t="s">
        <v>967</v>
      </c>
      <c r="M1367" t="s">
        <v>968</v>
      </c>
      <c r="N1367">
        <v>0</v>
      </c>
      <c r="O1367" t="s">
        <v>47</v>
      </c>
      <c r="P1367">
        <v>2591</v>
      </c>
      <c r="Q1367" t="s">
        <v>48</v>
      </c>
      <c r="R1367" t="s">
        <v>49</v>
      </c>
      <c r="S1367" t="s">
        <v>50</v>
      </c>
      <c r="T1367" t="s">
        <v>51</v>
      </c>
      <c r="U1367" t="s">
        <v>52</v>
      </c>
      <c r="V1367">
        <v>1.05</v>
      </c>
      <c r="W1367" s="1">
        <v>750.75000000000011</v>
      </c>
      <c r="X1367">
        <v>1</v>
      </c>
      <c r="Y1367">
        <v>2.87</v>
      </c>
      <c r="Z1367">
        <v>5</v>
      </c>
      <c r="AA1367">
        <v>0.57400000000000007</v>
      </c>
      <c r="AB1367" s="2">
        <v>0</v>
      </c>
      <c r="AC1367" s="1">
        <v>0</v>
      </c>
      <c r="AD1367" s="7">
        <v>43469</v>
      </c>
      <c r="AE1367" s="7">
        <v>43469</v>
      </c>
      <c r="AF1367">
        <v>0</v>
      </c>
      <c r="AG1367" t="s">
        <v>53</v>
      </c>
      <c r="AH1367" s="2">
        <v>0</v>
      </c>
      <c r="AI1367" s="1">
        <v>0</v>
      </c>
      <c r="AJ1367" s="1">
        <v>0</v>
      </c>
      <c r="AK1367" s="6" t="str">
        <f>+IF(Tabla1[[#This Row],[REQUEST_TY]]="SR MANTENIMIENTO CORRECTIVO", "EMERGENCIA", "OTROS")</f>
        <v>EMERGENCIA</v>
      </c>
      <c r="AL1367" s="6" t="str">
        <f>+_xlfn.IFS(Tabla1[[#This Row],[Veces obj]]&lt;=1,"0-1",Tabla1[[#This Row],[Veces obj]]&lt;=2,"1-2",Tabla1[[#This Row],[Veces obj]]&lt;=3,"2-3",TRUE,"&gt;3")</f>
        <v>0-1</v>
      </c>
      <c r="AM1367" s="6" t="str">
        <f>+_xlfn.IFS(MONTH(Tabla1[[#This Row],[MES]])&lt;=3,"Q1",MONTH(Tabla1[[#This Row],[MES]])&lt;=6,"Q2",MONTH(Tabla1[[#This Row],[MES]])&lt;=9,"Q3",TRUE,"Q4")</f>
        <v>Q1</v>
      </c>
      <c r="AN1367" t="str">
        <f>+IFERROR(VLOOKUP(Tabla1[[#This Row],[CUENTA]],CTAS[],2,0),"OTROS")</f>
        <v>OTROS</v>
      </c>
      <c r="AP1367" t="str">
        <f>+IFERROR(VLOOKUP(Tabla1[[#This Row],[EMPLEADO]],IS[],3,0),"OTROS")</f>
        <v>OTROS</v>
      </c>
      <c r="AQ1367" t="str">
        <f>+IFERROR(VLOOKUP(Tabla1[[#This Row],[EMPLEADO]],IS[[NÓMINA]:[INGENIERO]],2,0),"OTROS")</f>
        <v>OTROS</v>
      </c>
    </row>
    <row r="1368" spans="1:43" x14ac:dyDescent="0.25">
      <c r="A1368" t="s">
        <v>36</v>
      </c>
      <c r="B1368">
        <v>1</v>
      </c>
      <c r="C1368" t="s">
        <v>2731</v>
      </c>
      <c r="D1368" t="s">
        <v>38</v>
      </c>
      <c r="E1368" t="s">
        <v>98</v>
      </c>
      <c r="F1368" t="s">
        <v>2732</v>
      </c>
      <c r="G1368" s="17" t="s">
        <v>1267</v>
      </c>
      <c r="H1368" t="s">
        <v>101</v>
      </c>
      <c r="I1368" t="s">
        <v>43</v>
      </c>
      <c r="J1368" t="s">
        <v>8</v>
      </c>
      <c r="K1368" t="s">
        <v>102</v>
      </c>
      <c r="L1368" t="s">
        <v>1268</v>
      </c>
      <c r="M1368" t="s">
        <v>1269</v>
      </c>
      <c r="N1368">
        <v>0</v>
      </c>
      <c r="O1368" t="s">
        <v>105</v>
      </c>
      <c r="P1368">
        <v>27</v>
      </c>
      <c r="Q1368" t="s">
        <v>62</v>
      </c>
      <c r="R1368" t="s">
        <v>63</v>
      </c>
      <c r="S1368" t="s">
        <v>64</v>
      </c>
      <c r="T1368" t="s">
        <v>51</v>
      </c>
      <c r="U1368" t="s">
        <v>65</v>
      </c>
      <c r="V1368">
        <v>0.8</v>
      </c>
      <c r="W1368" s="1">
        <v>524</v>
      </c>
      <c r="X1368">
        <v>1</v>
      </c>
      <c r="Y1368">
        <v>2.87</v>
      </c>
      <c r="Z1368">
        <v>5</v>
      </c>
      <c r="AA1368">
        <v>0.57400000000000007</v>
      </c>
      <c r="AB1368" s="2">
        <v>0</v>
      </c>
      <c r="AC1368" s="1">
        <v>0</v>
      </c>
      <c r="AD1368" s="7">
        <v>43495</v>
      </c>
      <c r="AE1368" s="7">
        <v>43495</v>
      </c>
      <c r="AF1368">
        <v>0</v>
      </c>
      <c r="AG1368" t="s">
        <v>53</v>
      </c>
      <c r="AH1368" s="2">
        <v>0</v>
      </c>
      <c r="AI1368" s="1">
        <v>0</v>
      </c>
      <c r="AJ1368" s="1">
        <v>0</v>
      </c>
      <c r="AK1368" s="6" t="str">
        <f>+IF(Tabla1[[#This Row],[REQUEST_TY]]="SR MANTENIMIENTO CORRECTIVO", "EMERGENCIA", "OTROS")</f>
        <v>EMERGENCIA</v>
      </c>
      <c r="AL1368" s="6" t="str">
        <f>+_xlfn.IFS(Tabla1[[#This Row],[Veces obj]]&lt;=1,"0-1",Tabla1[[#This Row],[Veces obj]]&lt;=2,"1-2",Tabla1[[#This Row],[Veces obj]]&lt;=3,"2-3",TRUE,"&gt;3")</f>
        <v>0-1</v>
      </c>
      <c r="AM1368" s="6" t="str">
        <f>+_xlfn.IFS(MONTH(Tabla1[[#This Row],[MES]])&lt;=3,"Q1",MONTH(Tabla1[[#This Row],[MES]])&lt;=6,"Q2",MONTH(Tabla1[[#This Row],[MES]])&lt;=9,"Q3",TRUE,"Q4")</f>
        <v>Q1</v>
      </c>
      <c r="AN1368" t="str">
        <f>+IFERROR(VLOOKUP(Tabla1[[#This Row],[CUENTA]],CTAS[],2,0),"OTROS")</f>
        <v>OTROS</v>
      </c>
      <c r="AP1368" t="str">
        <f>+IFERROR(VLOOKUP(Tabla1[[#This Row],[EMPLEADO]],IS[],3,0),"OTROS")</f>
        <v>OTROS</v>
      </c>
      <c r="AQ1368" t="str">
        <f>+IFERROR(VLOOKUP(Tabla1[[#This Row],[EMPLEADO]],IS[[NÓMINA]:[INGENIERO]],2,0),"OTROS")</f>
        <v>OTROS</v>
      </c>
    </row>
    <row r="1369" spans="1:43" x14ac:dyDescent="0.25">
      <c r="A1369" t="s">
        <v>36</v>
      </c>
      <c r="B1369">
        <v>1</v>
      </c>
      <c r="C1369" t="s">
        <v>2733</v>
      </c>
      <c r="D1369" t="s">
        <v>38</v>
      </c>
      <c r="E1369" t="s">
        <v>725</v>
      </c>
      <c r="F1369" t="s">
        <v>2734</v>
      </c>
      <c r="G1369" s="17" t="s">
        <v>2735</v>
      </c>
      <c r="H1369" t="s">
        <v>586</v>
      </c>
      <c r="I1369" t="s">
        <v>43</v>
      </c>
      <c r="J1369" t="s">
        <v>8</v>
      </c>
      <c r="K1369" t="s">
        <v>59</v>
      </c>
      <c r="L1369" t="s">
        <v>1225</v>
      </c>
      <c r="M1369" t="s">
        <v>1226</v>
      </c>
      <c r="N1369">
        <v>0</v>
      </c>
      <c r="O1369" t="s">
        <v>47</v>
      </c>
      <c r="P1369">
        <v>51</v>
      </c>
      <c r="Q1369" t="s">
        <v>82</v>
      </c>
      <c r="R1369" t="s">
        <v>223</v>
      </c>
      <c r="S1369" t="s">
        <v>139</v>
      </c>
      <c r="T1369" t="s">
        <v>51</v>
      </c>
      <c r="U1369" t="s">
        <v>140</v>
      </c>
      <c r="V1369">
        <v>1.1000000000000001</v>
      </c>
      <c r="W1369" s="1">
        <v>1730.3000000000004</v>
      </c>
      <c r="X1369">
        <v>1</v>
      </c>
      <c r="Y1369">
        <v>2.2999999999999998</v>
      </c>
      <c r="Z1369">
        <v>4</v>
      </c>
      <c r="AA1369">
        <v>0.57499999999999996</v>
      </c>
      <c r="AB1369" s="2">
        <v>0</v>
      </c>
      <c r="AC1369" s="1">
        <v>0</v>
      </c>
      <c r="AD1369" s="7">
        <v>43486</v>
      </c>
      <c r="AE1369" s="7">
        <v>43487</v>
      </c>
      <c r="AF1369">
        <v>1</v>
      </c>
      <c r="AG1369" t="s">
        <v>53</v>
      </c>
      <c r="AH1369" s="2">
        <v>0</v>
      </c>
      <c r="AI1369" s="1">
        <v>0</v>
      </c>
      <c r="AJ1369" s="1">
        <v>0</v>
      </c>
      <c r="AK1369" s="6" t="str">
        <f>+IF(Tabla1[[#This Row],[REQUEST_TY]]="SR MANTENIMIENTO CORRECTIVO", "EMERGENCIA", "OTROS")</f>
        <v>EMERGENCIA</v>
      </c>
      <c r="AL1369" s="6" t="str">
        <f>+_xlfn.IFS(Tabla1[[#This Row],[Veces obj]]&lt;=1,"0-1",Tabla1[[#This Row],[Veces obj]]&lt;=2,"1-2",Tabla1[[#This Row],[Veces obj]]&lt;=3,"2-3",TRUE,"&gt;3")</f>
        <v>0-1</v>
      </c>
      <c r="AM1369" s="6" t="str">
        <f>+_xlfn.IFS(MONTH(Tabla1[[#This Row],[MES]])&lt;=3,"Q1",MONTH(Tabla1[[#This Row],[MES]])&lt;=6,"Q2",MONTH(Tabla1[[#This Row],[MES]])&lt;=9,"Q3",TRUE,"Q4")</f>
        <v>Q1</v>
      </c>
      <c r="AN1369" t="str">
        <f>+IFERROR(VLOOKUP(Tabla1[[#This Row],[CUENTA]],CTAS[],2,0),"OTROS")</f>
        <v>OTROS</v>
      </c>
      <c r="AP1369" t="str">
        <f>+IFERROR(VLOOKUP(Tabla1[[#This Row],[EMPLEADO]],IS[],3,0),"OTROS")</f>
        <v>OTROS</v>
      </c>
      <c r="AQ1369" t="str">
        <f>+IFERROR(VLOOKUP(Tabla1[[#This Row],[EMPLEADO]],IS[[NÓMINA]:[INGENIERO]],2,0),"OTROS")</f>
        <v>OTROS</v>
      </c>
    </row>
    <row r="1370" spans="1:43" x14ac:dyDescent="0.25">
      <c r="A1370" t="s">
        <v>4444</v>
      </c>
      <c r="B1370">
        <v>1</v>
      </c>
      <c r="C1370" t="s">
        <v>5570</v>
      </c>
      <c r="D1370" t="s">
        <v>38</v>
      </c>
      <c r="E1370" t="s">
        <v>98</v>
      </c>
      <c r="F1370" t="s">
        <v>5571</v>
      </c>
      <c r="G1370" s="17" t="s">
        <v>2545</v>
      </c>
      <c r="H1370" t="s">
        <v>592</v>
      </c>
      <c r="I1370" t="s">
        <v>43</v>
      </c>
      <c r="J1370" t="s">
        <v>8</v>
      </c>
      <c r="K1370" t="s">
        <v>102</v>
      </c>
      <c r="L1370" t="s">
        <v>2546</v>
      </c>
      <c r="M1370" t="s">
        <v>119</v>
      </c>
      <c r="N1370">
        <v>0</v>
      </c>
      <c r="O1370" t="s">
        <v>47</v>
      </c>
      <c r="P1370">
        <v>24</v>
      </c>
      <c r="Q1370" t="s">
        <v>62</v>
      </c>
      <c r="R1370" t="s">
        <v>63</v>
      </c>
      <c r="S1370" t="s">
        <v>64</v>
      </c>
      <c r="T1370" t="s">
        <v>51</v>
      </c>
      <c r="U1370" t="s">
        <v>65</v>
      </c>
      <c r="V1370">
        <v>0.8</v>
      </c>
      <c r="W1370" s="1">
        <v>1092</v>
      </c>
      <c r="X1370">
        <v>1</v>
      </c>
      <c r="Y1370">
        <v>0</v>
      </c>
      <c r="Z1370">
        <v>5</v>
      </c>
      <c r="AA1370">
        <v>0</v>
      </c>
      <c r="AB1370" s="2">
        <v>0</v>
      </c>
      <c r="AC1370" s="1">
        <v>0</v>
      </c>
      <c r="AD1370" s="7">
        <v>43507</v>
      </c>
      <c r="AE1370" s="7">
        <v>43507</v>
      </c>
      <c r="AF1370">
        <v>0</v>
      </c>
      <c r="AG1370" t="s">
        <v>53</v>
      </c>
      <c r="AH1370" s="2">
        <v>0</v>
      </c>
      <c r="AI1370" s="1">
        <v>0</v>
      </c>
      <c r="AJ1370" s="1">
        <v>0</v>
      </c>
      <c r="AK1370" s="6" t="str">
        <f>+IF(Tabla1[[#This Row],[REQUEST_TY]]="SR MANTENIMIENTO CORRECTIVO", "EMERGENCIA", "OTROS")</f>
        <v>EMERGENCIA</v>
      </c>
      <c r="AL1370" s="6" t="str">
        <f>+_xlfn.IFS(Tabla1[[#This Row],[Veces obj]]&lt;=1,"0-1",Tabla1[[#This Row],[Veces obj]]&lt;=2,"1-2",Tabla1[[#This Row],[Veces obj]]&lt;=3,"2-3",TRUE,"&gt;3")</f>
        <v>0-1</v>
      </c>
      <c r="AM1370" s="6" t="str">
        <f>+_xlfn.IFS(MONTH(Tabla1[[#This Row],[MES]])&lt;=3,"Q1",MONTH(Tabla1[[#This Row],[MES]])&lt;=6,"Q2",MONTH(Tabla1[[#This Row],[MES]])&lt;=9,"Q3",TRUE,"Q4")</f>
        <v>Q1</v>
      </c>
      <c r="AN1370" t="str">
        <f>+IFERROR(VLOOKUP(Tabla1[[#This Row],[CUENTA]],CTAS[],2,0),"OTROS")</f>
        <v>OTROS</v>
      </c>
      <c r="AO1370">
        <v>1</v>
      </c>
      <c r="AP1370" t="str">
        <f>+IFERROR(VLOOKUP(Tabla1[[#This Row],[EMPLEADO]],IS[],3,0),"OTROS")</f>
        <v>CHIHUAHUA</v>
      </c>
      <c r="AQ1370" t="str">
        <f>+IFERROR(VLOOKUP(Tabla1[[#This Row],[EMPLEADO]],IS[[NÓMINA]:[INGENIERO]],2,0),"OTROS")</f>
        <v>VICTOR MENDEZ</v>
      </c>
    </row>
    <row r="1371" spans="1:43" x14ac:dyDescent="0.25">
      <c r="A1371" t="s">
        <v>36</v>
      </c>
      <c r="B1371">
        <v>1</v>
      </c>
      <c r="C1371" t="s">
        <v>2736</v>
      </c>
      <c r="D1371" t="s">
        <v>38</v>
      </c>
      <c r="E1371" t="s">
        <v>76</v>
      </c>
      <c r="F1371" t="s">
        <v>2737</v>
      </c>
      <c r="G1371" s="17" t="s">
        <v>2690</v>
      </c>
      <c r="H1371" t="s">
        <v>471</v>
      </c>
      <c r="I1371" t="s">
        <v>43</v>
      </c>
      <c r="J1371" t="s">
        <v>8</v>
      </c>
      <c r="K1371" t="s">
        <v>59</v>
      </c>
      <c r="L1371" t="s">
        <v>2692</v>
      </c>
      <c r="M1371" t="s">
        <v>46</v>
      </c>
      <c r="N1371">
        <v>0</v>
      </c>
      <c r="O1371" t="s">
        <v>47</v>
      </c>
      <c r="P1371">
        <v>2</v>
      </c>
      <c r="Q1371" t="s">
        <v>388</v>
      </c>
      <c r="R1371" t="s">
        <v>63</v>
      </c>
      <c r="S1371" t="s">
        <v>64</v>
      </c>
      <c r="T1371" t="s">
        <v>51</v>
      </c>
      <c r="U1371" t="s">
        <v>389</v>
      </c>
      <c r="V1371">
        <v>0</v>
      </c>
      <c r="W1371" s="1">
        <v>0</v>
      </c>
      <c r="X1371">
        <v>1</v>
      </c>
      <c r="Y1371">
        <v>2.88</v>
      </c>
      <c r="Z1371">
        <v>5</v>
      </c>
      <c r="AA1371">
        <v>0.57599999999999996</v>
      </c>
      <c r="AB1371" s="2">
        <v>0</v>
      </c>
      <c r="AC1371" s="1">
        <v>0</v>
      </c>
      <c r="AD1371" s="7">
        <v>43475</v>
      </c>
      <c r="AE1371" s="7">
        <v>43475</v>
      </c>
      <c r="AF1371">
        <v>0</v>
      </c>
      <c r="AG1371" t="s">
        <v>53</v>
      </c>
      <c r="AH1371" s="2">
        <v>0</v>
      </c>
      <c r="AI1371" s="1">
        <v>0</v>
      </c>
      <c r="AJ1371" s="1">
        <v>0</v>
      </c>
      <c r="AK1371" s="6" t="str">
        <f>+IF(Tabla1[[#This Row],[REQUEST_TY]]="SR MANTENIMIENTO CORRECTIVO", "EMERGENCIA", "OTROS")</f>
        <v>EMERGENCIA</v>
      </c>
      <c r="AL1371" s="6" t="str">
        <f>+_xlfn.IFS(Tabla1[[#This Row],[Veces obj]]&lt;=1,"0-1",Tabla1[[#This Row],[Veces obj]]&lt;=2,"1-2",Tabla1[[#This Row],[Veces obj]]&lt;=3,"2-3",TRUE,"&gt;3")</f>
        <v>0-1</v>
      </c>
      <c r="AM1371" s="6" t="str">
        <f>+_xlfn.IFS(MONTH(Tabla1[[#This Row],[MES]])&lt;=3,"Q1",MONTH(Tabla1[[#This Row],[MES]])&lt;=6,"Q2",MONTH(Tabla1[[#This Row],[MES]])&lt;=9,"Q3",TRUE,"Q4")</f>
        <v>Q1</v>
      </c>
      <c r="AN1371" t="str">
        <f>+IFERROR(VLOOKUP(Tabla1[[#This Row],[CUENTA]],CTAS[],2,0),"OTROS")</f>
        <v>OTROS</v>
      </c>
      <c r="AP1371" t="str">
        <f>+IFERROR(VLOOKUP(Tabla1[[#This Row],[EMPLEADO]],IS[],3,0),"OTROS")</f>
        <v>OTROS</v>
      </c>
      <c r="AQ1371" t="str">
        <f>+IFERROR(VLOOKUP(Tabla1[[#This Row],[EMPLEADO]],IS[[NÓMINA]:[INGENIERO]],2,0),"OTROS")</f>
        <v>OTROS</v>
      </c>
    </row>
    <row r="1372" spans="1:43" x14ac:dyDescent="0.25">
      <c r="A1372" t="s">
        <v>36</v>
      </c>
      <c r="B1372">
        <v>1</v>
      </c>
      <c r="C1372" t="s">
        <v>2738</v>
      </c>
      <c r="D1372" t="s">
        <v>38</v>
      </c>
      <c r="E1372" t="s">
        <v>373</v>
      </c>
      <c r="F1372" t="s">
        <v>2739</v>
      </c>
      <c r="G1372" s="17" t="s">
        <v>2740</v>
      </c>
      <c r="H1372" t="s">
        <v>679</v>
      </c>
      <c r="I1372" t="s">
        <v>43</v>
      </c>
      <c r="J1372" t="s">
        <v>8</v>
      </c>
      <c r="K1372" t="s">
        <v>102</v>
      </c>
      <c r="L1372" t="s">
        <v>2741</v>
      </c>
      <c r="M1372" t="s">
        <v>473</v>
      </c>
      <c r="N1372">
        <v>0</v>
      </c>
      <c r="O1372" t="s">
        <v>47</v>
      </c>
      <c r="P1372">
        <v>840</v>
      </c>
      <c r="Q1372" t="s">
        <v>48</v>
      </c>
      <c r="R1372" t="s">
        <v>153</v>
      </c>
      <c r="S1372" t="s">
        <v>50</v>
      </c>
      <c r="T1372" t="s">
        <v>51</v>
      </c>
      <c r="U1372" t="s">
        <v>52</v>
      </c>
      <c r="V1372">
        <v>1.05</v>
      </c>
      <c r="W1372" s="1">
        <v>750.75000000000011</v>
      </c>
      <c r="X1372">
        <v>1</v>
      </c>
      <c r="Y1372">
        <v>2.88</v>
      </c>
      <c r="Z1372">
        <v>5</v>
      </c>
      <c r="AA1372">
        <v>0.57599999999999996</v>
      </c>
      <c r="AB1372" s="2">
        <v>0</v>
      </c>
      <c r="AC1372" s="1">
        <v>0</v>
      </c>
      <c r="AD1372" s="7">
        <v>43476</v>
      </c>
      <c r="AE1372" s="7">
        <v>43476</v>
      </c>
      <c r="AF1372">
        <v>0</v>
      </c>
      <c r="AG1372" t="s">
        <v>53</v>
      </c>
      <c r="AH1372" s="2">
        <v>0</v>
      </c>
      <c r="AI1372" s="1">
        <v>0</v>
      </c>
      <c r="AJ1372" s="1">
        <v>0</v>
      </c>
      <c r="AK1372" s="6" t="str">
        <f>+IF(Tabla1[[#This Row],[REQUEST_TY]]="SR MANTENIMIENTO CORRECTIVO", "EMERGENCIA", "OTROS")</f>
        <v>EMERGENCIA</v>
      </c>
      <c r="AL1372" s="6" t="str">
        <f>+_xlfn.IFS(Tabla1[[#This Row],[Veces obj]]&lt;=1,"0-1",Tabla1[[#This Row],[Veces obj]]&lt;=2,"1-2",Tabla1[[#This Row],[Veces obj]]&lt;=3,"2-3",TRUE,"&gt;3")</f>
        <v>0-1</v>
      </c>
      <c r="AM1372" s="6" t="str">
        <f>+_xlfn.IFS(MONTH(Tabla1[[#This Row],[MES]])&lt;=3,"Q1",MONTH(Tabla1[[#This Row],[MES]])&lt;=6,"Q2",MONTH(Tabla1[[#This Row],[MES]])&lt;=9,"Q3",TRUE,"Q4")</f>
        <v>Q1</v>
      </c>
      <c r="AN1372" t="str">
        <f>+IFERROR(VLOOKUP(Tabla1[[#This Row],[CUENTA]],CTAS[],2,0),"OTROS")</f>
        <v>OTROS</v>
      </c>
      <c r="AP1372" t="str">
        <f>+IFERROR(VLOOKUP(Tabla1[[#This Row],[EMPLEADO]],IS[],3,0),"OTROS")</f>
        <v>OTROS</v>
      </c>
      <c r="AQ1372" t="str">
        <f>+IFERROR(VLOOKUP(Tabla1[[#This Row],[EMPLEADO]],IS[[NÓMINA]:[INGENIERO]],2,0),"OTROS")</f>
        <v>OTROS</v>
      </c>
    </row>
    <row r="1373" spans="1:43" x14ac:dyDescent="0.25">
      <c r="A1373" t="s">
        <v>4444</v>
      </c>
      <c r="B1373">
        <v>1</v>
      </c>
      <c r="C1373" t="s">
        <v>4647</v>
      </c>
      <c r="D1373" t="s">
        <v>38</v>
      </c>
      <c r="E1373" t="s">
        <v>894</v>
      </c>
      <c r="F1373" t="s">
        <v>4648</v>
      </c>
      <c r="G1373" s="17" t="s">
        <v>896</v>
      </c>
      <c r="H1373" t="s">
        <v>136</v>
      </c>
      <c r="I1373" t="s">
        <v>43</v>
      </c>
      <c r="J1373" t="s">
        <v>8</v>
      </c>
      <c r="K1373" t="s">
        <v>897</v>
      </c>
      <c r="L1373" t="s">
        <v>898</v>
      </c>
      <c r="M1373" t="s">
        <v>222</v>
      </c>
      <c r="N1373">
        <v>0</v>
      </c>
      <c r="O1373" t="s">
        <v>47</v>
      </c>
      <c r="P1373">
        <v>23</v>
      </c>
      <c r="Q1373" t="s">
        <v>62</v>
      </c>
      <c r="R1373" t="s">
        <v>899</v>
      </c>
      <c r="S1373" t="s">
        <v>110</v>
      </c>
      <c r="T1373" t="s">
        <v>51</v>
      </c>
      <c r="U1373" t="s">
        <v>363</v>
      </c>
      <c r="V1373">
        <v>1.1000000000000001</v>
      </c>
      <c r="W1373" s="1">
        <v>2359.5</v>
      </c>
      <c r="X1373">
        <v>1</v>
      </c>
      <c r="Y1373">
        <v>1.73</v>
      </c>
      <c r="Z1373">
        <v>3</v>
      </c>
      <c r="AA1373">
        <v>0.57666666666666666</v>
      </c>
      <c r="AB1373" s="2">
        <v>0</v>
      </c>
      <c r="AC1373" s="1">
        <v>0</v>
      </c>
      <c r="AD1373" s="7">
        <v>43522</v>
      </c>
      <c r="AE1373" s="7">
        <v>43522</v>
      </c>
      <c r="AF1373">
        <v>0</v>
      </c>
      <c r="AG1373" t="s">
        <v>53</v>
      </c>
      <c r="AH1373" s="2">
        <v>0</v>
      </c>
      <c r="AI1373" s="1">
        <v>0</v>
      </c>
      <c r="AJ1373" s="1">
        <v>0</v>
      </c>
      <c r="AK1373" s="6" t="str">
        <f>+IF(Tabla1[[#This Row],[REQUEST_TY]]="SR MANTENIMIENTO CORRECTIVO", "EMERGENCIA", "OTROS")</f>
        <v>EMERGENCIA</v>
      </c>
      <c r="AL1373" s="6" t="str">
        <f>+_xlfn.IFS(Tabla1[[#This Row],[Veces obj]]&lt;=1,"0-1",Tabla1[[#This Row],[Veces obj]]&lt;=2,"1-2",Tabla1[[#This Row],[Veces obj]]&lt;=3,"2-3",TRUE,"&gt;3")</f>
        <v>0-1</v>
      </c>
      <c r="AM1373" s="6" t="str">
        <f>+_xlfn.IFS(MONTH(Tabla1[[#This Row],[MES]])&lt;=3,"Q1",MONTH(Tabla1[[#This Row],[MES]])&lt;=6,"Q2",MONTH(Tabla1[[#This Row],[MES]])&lt;=9,"Q3",TRUE,"Q4")</f>
        <v>Q1</v>
      </c>
      <c r="AN1373" t="str">
        <f>+IFERROR(VLOOKUP(Tabla1[[#This Row],[CUENTA]],CTAS[],2,0),"OTROS")</f>
        <v>OTROS</v>
      </c>
      <c r="AP1373" t="str">
        <f>+IFERROR(VLOOKUP(Tabla1[[#This Row],[EMPLEADO]],IS[],3,0),"OTROS")</f>
        <v>OTROS</v>
      </c>
      <c r="AQ1373" t="str">
        <f>+IFERROR(VLOOKUP(Tabla1[[#This Row],[EMPLEADO]],IS[[NÓMINA]:[INGENIERO]],2,0),"OTROS")</f>
        <v>OTROS</v>
      </c>
    </row>
    <row r="1374" spans="1:43" x14ac:dyDescent="0.25">
      <c r="A1374" t="s">
        <v>4444</v>
      </c>
      <c r="B1374">
        <v>1</v>
      </c>
      <c r="C1374" t="s">
        <v>6686</v>
      </c>
      <c r="D1374" t="s">
        <v>38</v>
      </c>
      <c r="E1374" t="s">
        <v>725</v>
      </c>
      <c r="F1374" t="s">
        <v>6684</v>
      </c>
      <c r="G1374" s="17" t="s">
        <v>5574</v>
      </c>
      <c r="H1374" t="s">
        <v>592</v>
      </c>
      <c r="I1374" t="s">
        <v>43</v>
      </c>
      <c r="J1374" t="s">
        <v>8</v>
      </c>
      <c r="K1374" t="s">
        <v>102</v>
      </c>
      <c r="L1374" t="s">
        <v>671</v>
      </c>
      <c r="M1374" t="s">
        <v>165</v>
      </c>
      <c r="N1374">
        <v>0</v>
      </c>
      <c r="O1374" t="s">
        <v>47</v>
      </c>
      <c r="P1374">
        <v>12</v>
      </c>
      <c r="Q1374" t="s">
        <v>194</v>
      </c>
      <c r="R1374" t="s">
        <v>223</v>
      </c>
      <c r="S1374" t="s">
        <v>139</v>
      </c>
      <c r="T1374" t="s">
        <v>51</v>
      </c>
      <c r="U1374" t="s">
        <v>224</v>
      </c>
      <c r="V1374">
        <v>0.8</v>
      </c>
      <c r="W1374" s="1">
        <v>1258.4000000000003</v>
      </c>
      <c r="X1374">
        <v>1</v>
      </c>
      <c r="Y1374">
        <v>0</v>
      </c>
      <c r="Z1374">
        <v>4</v>
      </c>
      <c r="AA1374">
        <v>0</v>
      </c>
      <c r="AB1374" s="2">
        <v>0</v>
      </c>
      <c r="AC1374" s="1">
        <v>0</v>
      </c>
      <c r="AD1374" s="7">
        <v>43516</v>
      </c>
      <c r="AE1374" s="7">
        <v>43516</v>
      </c>
      <c r="AF1374">
        <v>0</v>
      </c>
      <c r="AG1374" t="s">
        <v>53</v>
      </c>
      <c r="AH1374" s="2">
        <v>0</v>
      </c>
      <c r="AI1374" s="1">
        <v>0</v>
      </c>
      <c r="AJ1374" s="1">
        <v>0</v>
      </c>
      <c r="AK1374" s="6" t="str">
        <f>+IF(Tabla1[[#This Row],[REQUEST_TY]]="SR MANTENIMIENTO CORRECTIVO", "EMERGENCIA", "OTROS")</f>
        <v>EMERGENCIA</v>
      </c>
      <c r="AL1374" s="6" t="str">
        <f>+_xlfn.IFS(Tabla1[[#This Row],[Veces obj]]&lt;=1,"0-1",Tabla1[[#This Row],[Veces obj]]&lt;=2,"1-2",Tabla1[[#This Row],[Veces obj]]&lt;=3,"2-3",TRUE,"&gt;3")</f>
        <v>0-1</v>
      </c>
      <c r="AM1374" s="6" t="str">
        <f>+_xlfn.IFS(MONTH(Tabla1[[#This Row],[MES]])&lt;=3,"Q1",MONTH(Tabla1[[#This Row],[MES]])&lt;=6,"Q2",MONTH(Tabla1[[#This Row],[MES]])&lt;=9,"Q3",TRUE,"Q4")</f>
        <v>Q1</v>
      </c>
      <c r="AN1374" t="str">
        <f>+IFERROR(VLOOKUP(Tabla1[[#This Row],[CUENTA]],CTAS[],2,0),"OTROS")</f>
        <v>OTROS</v>
      </c>
      <c r="AO1374">
        <v>1</v>
      </c>
      <c r="AP1374" t="str">
        <f>+IFERROR(VLOOKUP(Tabla1[[#This Row],[EMPLEADO]],IS[],3,0),"OTROS")</f>
        <v>CHIHUAHUA</v>
      </c>
      <c r="AQ1374" t="str">
        <f>+IFERROR(VLOOKUP(Tabla1[[#This Row],[EMPLEADO]],IS[[NÓMINA]:[INGENIERO]],2,0),"OTROS")</f>
        <v>VICTOR MENDEZ</v>
      </c>
    </row>
    <row r="1375" spans="1:43" x14ac:dyDescent="0.25">
      <c r="A1375" t="s">
        <v>4444</v>
      </c>
      <c r="B1375">
        <v>1</v>
      </c>
      <c r="C1375" t="s">
        <v>6151</v>
      </c>
      <c r="D1375" t="s">
        <v>38</v>
      </c>
      <c r="E1375" t="s">
        <v>435</v>
      </c>
      <c r="F1375" t="s">
        <v>6152</v>
      </c>
      <c r="G1375" s="17" t="s">
        <v>437</v>
      </c>
      <c r="H1375" t="s">
        <v>592</v>
      </c>
      <c r="I1375" t="s">
        <v>43</v>
      </c>
      <c r="J1375" t="s">
        <v>8</v>
      </c>
      <c r="K1375" t="s">
        <v>438</v>
      </c>
      <c r="L1375" t="s">
        <v>439</v>
      </c>
      <c r="M1375" t="s">
        <v>165</v>
      </c>
      <c r="N1375">
        <v>0</v>
      </c>
      <c r="O1375" t="s">
        <v>47</v>
      </c>
      <c r="P1375">
        <v>28</v>
      </c>
      <c r="Q1375" t="s">
        <v>62</v>
      </c>
      <c r="R1375" t="s">
        <v>440</v>
      </c>
      <c r="S1375" t="s">
        <v>139</v>
      </c>
      <c r="T1375" t="s">
        <v>51</v>
      </c>
      <c r="U1375" t="s">
        <v>262</v>
      </c>
      <c r="V1375">
        <v>1.05</v>
      </c>
      <c r="W1375" s="1">
        <v>1651.6500000000003</v>
      </c>
      <c r="X1375">
        <v>1</v>
      </c>
      <c r="Y1375">
        <v>0.05</v>
      </c>
      <c r="Z1375">
        <v>4</v>
      </c>
      <c r="AA1375">
        <v>1.2500000000000001E-2</v>
      </c>
      <c r="AB1375" s="2">
        <v>0</v>
      </c>
      <c r="AC1375" s="1">
        <v>0</v>
      </c>
      <c r="AD1375" s="7">
        <v>43510</v>
      </c>
      <c r="AE1375" s="7">
        <v>43510</v>
      </c>
      <c r="AF1375">
        <v>0</v>
      </c>
      <c r="AG1375" t="s">
        <v>53</v>
      </c>
      <c r="AH1375" s="2">
        <v>0</v>
      </c>
      <c r="AI1375" s="1">
        <v>0</v>
      </c>
      <c r="AJ1375" s="1">
        <v>0</v>
      </c>
      <c r="AK1375" s="6" t="str">
        <f>+IF(Tabla1[[#This Row],[REQUEST_TY]]="SR MANTENIMIENTO CORRECTIVO", "EMERGENCIA", "OTROS")</f>
        <v>EMERGENCIA</v>
      </c>
      <c r="AL1375" s="6" t="str">
        <f>+_xlfn.IFS(Tabla1[[#This Row],[Veces obj]]&lt;=1,"0-1",Tabla1[[#This Row],[Veces obj]]&lt;=2,"1-2",Tabla1[[#This Row],[Veces obj]]&lt;=3,"2-3",TRUE,"&gt;3")</f>
        <v>0-1</v>
      </c>
      <c r="AM1375" s="6" t="str">
        <f>+_xlfn.IFS(MONTH(Tabla1[[#This Row],[MES]])&lt;=3,"Q1",MONTH(Tabla1[[#This Row],[MES]])&lt;=6,"Q2",MONTH(Tabla1[[#This Row],[MES]])&lt;=9,"Q3",TRUE,"Q4")</f>
        <v>Q1</v>
      </c>
      <c r="AN1375" t="str">
        <f>+IFERROR(VLOOKUP(Tabla1[[#This Row],[CUENTA]],CTAS[],2,0),"OTROS")</f>
        <v>OTROS</v>
      </c>
      <c r="AO1375">
        <v>1</v>
      </c>
      <c r="AP1375" t="str">
        <f>+IFERROR(VLOOKUP(Tabla1[[#This Row],[EMPLEADO]],IS[],3,0),"OTROS")</f>
        <v>CHIHUAHUA</v>
      </c>
      <c r="AQ1375" t="str">
        <f>+IFERROR(VLOOKUP(Tabla1[[#This Row],[EMPLEADO]],IS[[NÓMINA]:[INGENIERO]],2,0),"OTROS")</f>
        <v>VICTOR MENDEZ</v>
      </c>
    </row>
    <row r="1376" spans="1:43" x14ac:dyDescent="0.25">
      <c r="A1376" t="s">
        <v>36</v>
      </c>
      <c r="B1376">
        <v>1</v>
      </c>
      <c r="C1376" t="s">
        <v>2744</v>
      </c>
      <c r="D1376" t="s">
        <v>38</v>
      </c>
      <c r="E1376" t="s">
        <v>2745</v>
      </c>
      <c r="F1376" t="s">
        <v>2746</v>
      </c>
      <c r="G1376" s="17" t="s">
        <v>2747</v>
      </c>
      <c r="H1376" t="s">
        <v>136</v>
      </c>
      <c r="I1376" t="s">
        <v>43</v>
      </c>
      <c r="J1376" t="s">
        <v>8</v>
      </c>
      <c r="K1376" t="s">
        <v>2748</v>
      </c>
      <c r="L1376" t="s">
        <v>2749</v>
      </c>
      <c r="M1376" t="s">
        <v>736</v>
      </c>
      <c r="N1376">
        <v>0</v>
      </c>
      <c r="O1376" t="s">
        <v>47</v>
      </c>
      <c r="P1376">
        <v>34</v>
      </c>
      <c r="Q1376" t="s">
        <v>82</v>
      </c>
      <c r="R1376" t="s">
        <v>223</v>
      </c>
      <c r="S1376" t="s">
        <v>139</v>
      </c>
      <c r="T1376" t="s">
        <v>51</v>
      </c>
      <c r="U1376" t="s">
        <v>140</v>
      </c>
      <c r="V1376">
        <v>1.1000000000000001</v>
      </c>
      <c r="W1376" s="1">
        <v>1730.3000000000004</v>
      </c>
      <c r="X1376">
        <v>1</v>
      </c>
      <c r="Y1376">
        <v>2.3199999999999998</v>
      </c>
      <c r="Z1376">
        <v>4</v>
      </c>
      <c r="AA1376">
        <v>0.57999999999999996</v>
      </c>
      <c r="AB1376" s="2">
        <v>0</v>
      </c>
      <c r="AC1376" s="1">
        <v>0</v>
      </c>
      <c r="AD1376" s="7">
        <v>43473</v>
      </c>
      <c r="AE1376" s="7">
        <v>43474</v>
      </c>
      <c r="AF1376">
        <v>1</v>
      </c>
      <c r="AG1376" t="s">
        <v>53</v>
      </c>
      <c r="AH1376" s="2">
        <v>0</v>
      </c>
      <c r="AI1376" s="1">
        <v>0</v>
      </c>
      <c r="AJ1376" s="1">
        <v>0</v>
      </c>
      <c r="AK1376" s="6" t="str">
        <f>+IF(Tabla1[[#This Row],[REQUEST_TY]]="SR MANTENIMIENTO CORRECTIVO", "EMERGENCIA", "OTROS")</f>
        <v>EMERGENCIA</v>
      </c>
      <c r="AL1376" s="6" t="str">
        <f>+_xlfn.IFS(Tabla1[[#This Row],[Veces obj]]&lt;=1,"0-1",Tabla1[[#This Row],[Veces obj]]&lt;=2,"1-2",Tabla1[[#This Row],[Veces obj]]&lt;=3,"2-3",TRUE,"&gt;3")</f>
        <v>0-1</v>
      </c>
      <c r="AM1376" s="6" t="str">
        <f>+_xlfn.IFS(MONTH(Tabla1[[#This Row],[MES]])&lt;=3,"Q1",MONTH(Tabla1[[#This Row],[MES]])&lt;=6,"Q2",MONTH(Tabla1[[#This Row],[MES]])&lt;=9,"Q3",TRUE,"Q4")</f>
        <v>Q1</v>
      </c>
      <c r="AN1376" t="str">
        <f>+IFERROR(VLOOKUP(Tabla1[[#This Row],[CUENTA]],CTAS[],2,0),"OTROS")</f>
        <v>OTROS</v>
      </c>
      <c r="AP1376" t="str">
        <f>+IFERROR(VLOOKUP(Tabla1[[#This Row],[EMPLEADO]],IS[],3,0),"OTROS")</f>
        <v>OTROS</v>
      </c>
      <c r="AQ1376" t="str">
        <f>+IFERROR(VLOOKUP(Tabla1[[#This Row],[EMPLEADO]],IS[[NÓMINA]:[INGENIERO]],2,0),"OTROS")</f>
        <v>OTROS</v>
      </c>
    </row>
    <row r="1377" spans="1:43" x14ac:dyDescent="0.25">
      <c r="A1377" t="s">
        <v>36</v>
      </c>
      <c r="B1377">
        <v>1</v>
      </c>
      <c r="C1377" t="s">
        <v>2750</v>
      </c>
      <c r="D1377" t="s">
        <v>38</v>
      </c>
      <c r="E1377" t="s">
        <v>332</v>
      </c>
      <c r="F1377" t="s">
        <v>2751</v>
      </c>
      <c r="G1377" s="17" t="s">
        <v>470</v>
      </c>
      <c r="H1377" t="s">
        <v>679</v>
      </c>
      <c r="I1377" t="s">
        <v>43</v>
      </c>
      <c r="J1377" t="s">
        <v>8</v>
      </c>
      <c r="K1377" t="s">
        <v>59</v>
      </c>
      <c r="L1377" t="s">
        <v>472</v>
      </c>
      <c r="M1377" t="s">
        <v>473</v>
      </c>
      <c r="N1377">
        <v>0</v>
      </c>
      <c r="O1377" t="s">
        <v>47</v>
      </c>
      <c r="P1377">
        <v>14</v>
      </c>
      <c r="Q1377" t="s">
        <v>194</v>
      </c>
      <c r="R1377" t="s">
        <v>317</v>
      </c>
      <c r="S1377" t="s">
        <v>318</v>
      </c>
      <c r="T1377" t="s">
        <v>51</v>
      </c>
      <c r="U1377" t="s">
        <v>224</v>
      </c>
      <c r="V1377">
        <v>0.8</v>
      </c>
      <c r="W1377" s="1">
        <v>1258.4000000000003</v>
      </c>
      <c r="X1377">
        <v>1</v>
      </c>
      <c r="Y1377">
        <v>2.33</v>
      </c>
      <c r="Z1377">
        <v>4</v>
      </c>
      <c r="AA1377">
        <v>0.58250000000000002</v>
      </c>
      <c r="AB1377" s="2">
        <v>0</v>
      </c>
      <c r="AC1377" s="1">
        <v>0</v>
      </c>
      <c r="AD1377" s="7">
        <v>43475</v>
      </c>
      <c r="AE1377" s="7">
        <v>43475</v>
      </c>
      <c r="AF1377">
        <v>0</v>
      </c>
      <c r="AG1377" t="s">
        <v>53</v>
      </c>
      <c r="AH1377" s="2">
        <v>0</v>
      </c>
      <c r="AI1377" s="1">
        <v>0</v>
      </c>
      <c r="AJ1377" s="1">
        <v>0</v>
      </c>
      <c r="AK1377" s="6" t="str">
        <f>+IF(Tabla1[[#This Row],[REQUEST_TY]]="SR MANTENIMIENTO CORRECTIVO", "EMERGENCIA", "OTROS")</f>
        <v>EMERGENCIA</v>
      </c>
      <c r="AL1377" s="6" t="str">
        <f>+_xlfn.IFS(Tabla1[[#This Row],[Veces obj]]&lt;=1,"0-1",Tabla1[[#This Row],[Veces obj]]&lt;=2,"1-2",Tabla1[[#This Row],[Veces obj]]&lt;=3,"2-3",TRUE,"&gt;3")</f>
        <v>0-1</v>
      </c>
      <c r="AM1377" s="6" t="str">
        <f>+_xlfn.IFS(MONTH(Tabla1[[#This Row],[MES]])&lt;=3,"Q1",MONTH(Tabla1[[#This Row],[MES]])&lt;=6,"Q2",MONTH(Tabla1[[#This Row],[MES]])&lt;=9,"Q3",TRUE,"Q4")</f>
        <v>Q1</v>
      </c>
      <c r="AN1377" t="str">
        <f>+IFERROR(VLOOKUP(Tabla1[[#This Row],[CUENTA]],CTAS[],2,0),"OTROS")</f>
        <v>OTROS</v>
      </c>
      <c r="AP1377" t="str">
        <f>+IFERROR(VLOOKUP(Tabla1[[#This Row],[EMPLEADO]],IS[],3,0),"OTROS")</f>
        <v>OTROS</v>
      </c>
      <c r="AQ1377" t="str">
        <f>+IFERROR(VLOOKUP(Tabla1[[#This Row],[EMPLEADO]],IS[[NÓMINA]:[INGENIERO]],2,0),"OTROS")</f>
        <v>OTROS</v>
      </c>
    </row>
    <row r="1378" spans="1:43" x14ac:dyDescent="0.25">
      <c r="A1378" t="s">
        <v>36</v>
      </c>
      <c r="B1378">
        <v>1</v>
      </c>
      <c r="C1378" t="s">
        <v>2752</v>
      </c>
      <c r="D1378" t="s">
        <v>38</v>
      </c>
      <c r="E1378" t="s">
        <v>176</v>
      </c>
      <c r="F1378" t="s">
        <v>2753</v>
      </c>
      <c r="G1378" s="17" t="s">
        <v>2754</v>
      </c>
      <c r="H1378" t="s">
        <v>453</v>
      </c>
      <c r="I1378" t="s">
        <v>43</v>
      </c>
      <c r="J1378" t="s">
        <v>8</v>
      </c>
      <c r="K1378" t="s">
        <v>179</v>
      </c>
      <c r="L1378" t="s">
        <v>2755</v>
      </c>
      <c r="M1378" t="s">
        <v>1761</v>
      </c>
      <c r="N1378">
        <v>0</v>
      </c>
      <c r="O1378" t="s">
        <v>47</v>
      </c>
      <c r="P1378">
        <v>154</v>
      </c>
      <c r="Q1378" t="s">
        <v>48</v>
      </c>
      <c r="R1378" t="s">
        <v>49</v>
      </c>
      <c r="S1378" t="s">
        <v>50</v>
      </c>
      <c r="T1378" t="s">
        <v>51</v>
      </c>
      <c r="U1378" t="s">
        <v>52</v>
      </c>
      <c r="V1378">
        <v>1.05</v>
      </c>
      <c r="W1378" s="1">
        <v>750.75000000000011</v>
      </c>
      <c r="X1378">
        <v>1</v>
      </c>
      <c r="Y1378">
        <v>2.92</v>
      </c>
      <c r="Z1378">
        <v>5</v>
      </c>
      <c r="AA1378">
        <v>0.58399999999999996</v>
      </c>
      <c r="AB1378" s="2">
        <v>0</v>
      </c>
      <c r="AC1378" s="1">
        <v>0</v>
      </c>
      <c r="AD1378" s="7">
        <v>43475</v>
      </c>
      <c r="AE1378" s="7">
        <v>43475</v>
      </c>
      <c r="AF1378">
        <v>0</v>
      </c>
      <c r="AG1378" t="s">
        <v>53</v>
      </c>
      <c r="AH1378" s="2">
        <v>0</v>
      </c>
      <c r="AI1378" s="1">
        <v>0</v>
      </c>
      <c r="AJ1378" s="1">
        <v>0</v>
      </c>
      <c r="AK1378" s="6" t="str">
        <f>+IF(Tabla1[[#This Row],[REQUEST_TY]]="SR MANTENIMIENTO CORRECTIVO", "EMERGENCIA", "OTROS")</f>
        <v>EMERGENCIA</v>
      </c>
      <c r="AL1378" s="6" t="str">
        <f>+_xlfn.IFS(Tabla1[[#This Row],[Veces obj]]&lt;=1,"0-1",Tabla1[[#This Row],[Veces obj]]&lt;=2,"1-2",Tabla1[[#This Row],[Veces obj]]&lt;=3,"2-3",TRUE,"&gt;3")</f>
        <v>0-1</v>
      </c>
      <c r="AM1378" s="6" t="str">
        <f>+_xlfn.IFS(MONTH(Tabla1[[#This Row],[MES]])&lt;=3,"Q1",MONTH(Tabla1[[#This Row],[MES]])&lt;=6,"Q2",MONTH(Tabla1[[#This Row],[MES]])&lt;=9,"Q3",TRUE,"Q4")</f>
        <v>Q1</v>
      </c>
      <c r="AN1378" t="str">
        <f>+IFERROR(VLOOKUP(Tabla1[[#This Row],[CUENTA]],CTAS[],2,0),"OTROS")</f>
        <v>OTROS</v>
      </c>
      <c r="AP1378" t="str">
        <f>+IFERROR(VLOOKUP(Tabla1[[#This Row],[EMPLEADO]],IS[],3,0),"OTROS")</f>
        <v>OTROS</v>
      </c>
      <c r="AQ1378" t="str">
        <f>+IFERROR(VLOOKUP(Tabla1[[#This Row],[EMPLEADO]],IS[[NÓMINA]:[INGENIERO]],2,0),"OTROS")</f>
        <v>OTROS</v>
      </c>
    </row>
    <row r="1379" spans="1:43" x14ac:dyDescent="0.25">
      <c r="A1379" t="s">
        <v>36</v>
      </c>
      <c r="B1379">
        <v>1</v>
      </c>
      <c r="C1379" t="s">
        <v>2756</v>
      </c>
      <c r="D1379" t="s">
        <v>38</v>
      </c>
      <c r="E1379" t="s">
        <v>604</v>
      </c>
      <c r="F1379" t="s">
        <v>2757</v>
      </c>
      <c r="G1379" s="17" t="s">
        <v>2758</v>
      </c>
      <c r="H1379" t="s">
        <v>1052</v>
      </c>
      <c r="I1379" t="s">
        <v>43</v>
      </c>
      <c r="J1379" t="s">
        <v>8</v>
      </c>
      <c r="K1379" t="s">
        <v>2443</v>
      </c>
      <c r="L1379" t="s">
        <v>2759</v>
      </c>
      <c r="M1379" t="s">
        <v>1501</v>
      </c>
      <c r="N1379">
        <v>0</v>
      </c>
      <c r="O1379" t="s">
        <v>47</v>
      </c>
      <c r="P1379">
        <v>43</v>
      </c>
      <c r="Q1379" t="s">
        <v>82</v>
      </c>
      <c r="R1379" t="s">
        <v>63</v>
      </c>
      <c r="S1379" t="s">
        <v>64</v>
      </c>
      <c r="T1379" t="s">
        <v>51</v>
      </c>
      <c r="U1379" t="s">
        <v>83</v>
      </c>
      <c r="V1379">
        <v>1.05</v>
      </c>
      <c r="W1379" s="1">
        <v>1433.25</v>
      </c>
      <c r="X1379">
        <v>1</v>
      </c>
      <c r="Y1379">
        <v>2.92</v>
      </c>
      <c r="Z1379">
        <v>5</v>
      </c>
      <c r="AA1379">
        <v>0.58399999999999996</v>
      </c>
      <c r="AB1379" s="2">
        <v>0</v>
      </c>
      <c r="AC1379" s="1">
        <v>0</v>
      </c>
      <c r="AD1379" s="7">
        <v>43480</v>
      </c>
      <c r="AE1379" s="7">
        <v>43481</v>
      </c>
      <c r="AF1379">
        <v>1</v>
      </c>
      <c r="AG1379" t="s">
        <v>53</v>
      </c>
      <c r="AH1379" s="2">
        <v>0</v>
      </c>
      <c r="AI1379" s="1">
        <v>0</v>
      </c>
      <c r="AJ1379" s="1">
        <v>0</v>
      </c>
      <c r="AK1379" s="6" t="str">
        <f>+IF(Tabla1[[#This Row],[REQUEST_TY]]="SR MANTENIMIENTO CORRECTIVO", "EMERGENCIA", "OTROS")</f>
        <v>EMERGENCIA</v>
      </c>
      <c r="AL1379" s="6" t="str">
        <f>+_xlfn.IFS(Tabla1[[#This Row],[Veces obj]]&lt;=1,"0-1",Tabla1[[#This Row],[Veces obj]]&lt;=2,"1-2",Tabla1[[#This Row],[Veces obj]]&lt;=3,"2-3",TRUE,"&gt;3")</f>
        <v>0-1</v>
      </c>
      <c r="AM1379" s="6" t="str">
        <f>+_xlfn.IFS(MONTH(Tabla1[[#This Row],[MES]])&lt;=3,"Q1",MONTH(Tabla1[[#This Row],[MES]])&lt;=6,"Q2",MONTH(Tabla1[[#This Row],[MES]])&lt;=9,"Q3",TRUE,"Q4")</f>
        <v>Q1</v>
      </c>
      <c r="AN1379" t="str">
        <f>+IFERROR(VLOOKUP(Tabla1[[#This Row],[CUENTA]],CTAS[],2,0),"OTROS")</f>
        <v>OTROS</v>
      </c>
      <c r="AP1379" t="str">
        <f>+IFERROR(VLOOKUP(Tabla1[[#This Row],[EMPLEADO]],IS[],3,0),"OTROS")</f>
        <v>OTROS</v>
      </c>
      <c r="AQ1379" t="str">
        <f>+IFERROR(VLOOKUP(Tabla1[[#This Row],[EMPLEADO]],IS[[NÓMINA]:[INGENIERO]],2,0),"OTROS")</f>
        <v>OTROS</v>
      </c>
    </row>
    <row r="1380" spans="1:43" x14ac:dyDescent="0.25">
      <c r="A1380" t="s">
        <v>4444</v>
      </c>
      <c r="B1380">
        <v>1</v>
      </c>
      <c r="C1380" t="s">
        <v>6037</v>
      </c>
      <c r="D1380" t="s">
        <v>38</v>
      </c>
      <c r="E1380" t="s">
        <v>2034</v>
      </c>
      <c r="F1380" t="s">
        <v>6038</v>
      </c>
      <c r="G1380" s="17" t="s">
        <v>5853</v>
      </c>
      <c r="H1380" t="s">
        <v>592</v>
      </c>
      <c r="I1380" t="s">
        <v>43</v>
      </c>
      <c r="J1380" t="s">
        <v>8</v>
      </c>
      <c r="K1380" t="s">
        <v>438</v>
      </c>
      <c r="L1380" t="s">
        <v>5854</v>
      </c>
      <c r="M1380" t="s">
        <v>165</v>
      </c>
      <c r="N1380">
        <v>0</v>
      </c>
      <c r="O1380" t="s">
        <v>47</v>
      </c>
      <c r="P1380">
        <v>2</v>
      </c>
      <c r="Q1380" t="s">
        <v>388</v>
      </c>
      <c r="R1380" t="s">
        <v>2038</v>
      </c>
      <c r="S1380" t="s">
        <v>64</v>
      </c>
      <c r="T1380" t="s">
        <v>51</v>
      </c>
      <c r="U1380" t="s">
        <v>389</v>
      </c>
      <c r="V1380">
        <v>0</v>
      </c>
      <c r="W1380" s="1">
        <v>0</v>
      </c>
      <c r="X1380">
        <v>1</v>
      </c>
      <c r="Y1380">
        <v>0.18</v>
      </c>
      <c r="Z1380">
        <v>5</v>
      </c>
      <c r="AA1380">
        <v>3.5999999999999997E-2</v>
      </c>
      <c r="AB1380" s="2">
        <v>0</v>
      </c>
      <c r="AC1380" s="1">
        <v>0</v>
      </c>
      <c r="AD1380" s="7">
        <v>43524</v>
      </c>
      <c r="AE1380" s="7">
        <v>43524</v>
      </c>
      <c r="AF1380">
        <v>0</v>
      </c>
      <c r="AG1380" t="s">
        <v>53</v>
      </c>
      <c r="AH1380" s="2">
        <v>0</v>
      </c>
      <c r="AI1380" s="1">
        <v>0</v>
      </c>
      <c r="AJ1380" s="1">
        <v>0</v>
      </c>
      <c r="AK1380" s="6" t="str">
        <f>+IF(Tabla1[[#This Row],[REQUEST_TY]]="SR MANTENIMIENTO CORRECTIVO", "EMERGENCIA", "OTROS")</f>
        <v>EMERGENCIA</v>
      </c>
      <c r="AL1380" s="6" t="str">
        <f>+_xlfn.IFS(Tabla1[[#This Row],[Veces obj]]&lt;=1,"0-1",Tabla1[[#This Row],[Veces obj]]&lt;=2,"1-2",Tabla1[[#This Row],[Veces obj]]&lt;=3,"2-3",TRUE,"&gt;3")</f>
        <v>0-1</v>
      </c>
      <c r="AM1380" s="6" t="str">
        <f>+_xlfn.IFS(MONTH(Tabla1[[#This Row],[MES]])&lt;=3,"Q1",MONTH(Tabla1[[#This Row],[MES]])&lt;=6,"Q2",MONTH(Tabla1[[#This Row],[MES]])&lt;=9,"Q3",TRUE,"Q4")</f>
        <v>Q1</v>
      </c>
      <c r="AN1380" t="str">
        <f>+IFERROR(VLOOKUP(Tabla1[[#This Row],[CUENTA]],CTAS[],2,0),"OTROS")</f>
        <v>OTROS</v>
      </c>
      <c r="AO1380">
        <v>1</v>
      </c>
      <c r="AP1380" t="str">
        <f>+IFERROR(VLOOKUP(Tabla1[[#This Row],[EMPLEADO]],IS[],3,0),"OTROS")</f>
        <v>CHIHUAHUA</v>
      </c>
      <c r="AQ1380" t="str">
        <f>+IFERROR(VLOOKUP(Tabla1[[#This Row],[EMPLEADO]],IS[[NÓMINA]:[INGENIERO]],2,0),"OTROS")</f>
        <v>VICTOR MENDEZ</v>
      </c>
    </row>
    <row r="1381" spans="1:43" x14ac:dyDescent="0.25">
      <c r="A1381" t="s">
        <v>4444</v>
      </c>
      <c r="B1381">
        <v>1</v>
      </c>
      <c r="C1381" t="s">
        <v>5469</v>
      </c>
      <c r="D1381" t="s">
        <v>38</v>
      </c>
      <c r="E1381" t="s">
        <v>39</v>
      </c>
      <c r="F1381" t="s">
        <v>5470</v>
      </c>
      <c r="G1381" s="17" t="s">
        <v>5471</v>
      </c>
      <c r="H1381" t="s">
        <v>58</v>
      </c>
      <c r="I1381" t="s">
        <v>43</v>
      </c>
      <c r="J1381" t="s">
        <v>8</v>
      </c>
      <c r="K1381" t="s">
        <v>2028</v>
      </c>
      <c r="L1381" t="s">
        <v>2029</v>
      </c>
      <c r="M1381" t="s">
        <v>736</v>
      </c>
      <c r="N1381">
        <v>0</v>
      </c>
      <c r="O1381" t="s">
        <v>47</v>
      </c>
      <c r="P1381">
        <v>2626</v>
      </c>
      <c r="Q1381" t="s">
        <v>48</v>
      </c>
      <c r="R1381" t="s">
        <v>49</v>
      </c>
      <c r="S1381" t="s">
        <v>50</v>
      </c>
      <c r="T1381" t="s">
        <v>51</v>
      </c>
      <c r="U1381" t="s">
        <v>52</v>
      </c>
      <c r="V1381">
        <v>1.05</v>
      </c>
      <c r="W1381" s="1">
        <v>750.75000000000011</v>
      </c>
      <c r="X1381">
        <v>1</v>
      </c>
      <c r="Y1381">
        <v>2.92</v>
      </c>
      <c r="Z1381">
        <v>5</v>
      </c>
      <c r="AA1381">
        <v>0.58399999999999996</v>
      </c>
      <c r="AB1381" s="2">
        <v>0</v>
      </c>
      <c r="AC1381" s="1">
        <v>0</v>
      </c>
      <c r="AD1381" s="7">
        <v>43504</v>
      </c>
      <c r="AE1381" s="7">
        <v>43504</v>
      </c>
      <c r="AF1381">
        <v>0</v>
      </c>
      <c r="AG1381" t="s">
        <v>53</v>
      </c>
      <c r="AH1381" s="2">
        <v>0</v>
      </c>
      <c r="AI1381" s="1">
        <v>0</v>
      </c>
      <c r="AJ1381" s="1">
        <v>0</v>
      </c>
      <c r="AK1381" s="6" t="str">
        <f>+IF(Tabla1[[#This Row],[REQUEST_TY]]="SR MANTENIMIENTO CORRECTIVO", "EMERGENCIA", "OTROS")</f>
        <v>EMERGENCIA</v>
      </c>
      <c r="AL1381" s="6" t="str">
        <f>+_xlfn.IFS(Tabla1[[#This Row],[Veces obj]]&lt;=1,"0-1",Tabla1[[#This Row],[Veces obj]]&lt;=2,"1-2",Tabla1[[#This Row],[Veces obj]]&lt;=3,"2-3",TRUE,"&gt;3")</f>
        <v>0-1</v>
      </c>
      <c r="AM1381" s="6" t="str">
        <f>+_xlfn.IFS(MONTH(Tabla1[[#This Row],[MES]])&lt;=3,"Q1",MONTH(Tabla1[[#This Row],[MES]])&lt;=6,"Q2",MONTH(Tabla1[[#This Row],[MES]])&lt;=9,"Q3",TRUE,"Q4")</f>
        <v>Q1</v>
      </c>
      <c r="AN1381" t="str">
        <f>+IFERROR(VLOOKUP(Tabla1[[#This Row],[CUENTA]],CTAS[],2,0),"OTROS")</f>
        <v>OTROS</v>
      </c>
      <c r="AP1381" t="str">
        <f>+IFERROR(VLOOKUP(Tabla1[[#This Row],[EMPLEADO]],IS[],3,0),"OTROS")</f>
        <v>OTROS</v>
      </c>
      <c r="AQ1381" t="str">
        <f>+IFERROR(VLOOKUP(Tabla1[[#This Row],[EMPLEADO]],IS[[NÓMINA]:[INGENIERO]],2,0),"OTROS")</f>
        <v>OTROS</v>
      </c>
    </row>
    <row r="1382" spans="1:43" x14ac:dyDescent="0.25">
      <c r="A1382" t="s">
        <v>4444</v>
      </c>
      <c r="B1382">
        <v>1</v>
      </c>
      <c r="C1382" t="s">
        <v>5627</v>
      </c>
      <c r="D1382" t="s">
        <v>38</v>
      </c>
      <c r="E1382" t="s">
        <v>55</v>
      </c>
      <c r="F1382" t="s">
        <v>5628</v>
      </c>
      <c r="G1382" s="17" t="s">
        <v>452</v>
      </c>
      <c r="H1382" t="s">
        <v>453</v>
      </c>
      <c r="I1382" t="s">
        <v>43</v>
      </c>
      <c r="J1382" t="s">
        <v>8</v>
      </c>
      <c r="K1382" t="s">
        <v>59</v>
      </c>
      <c r="L1382" t="s">
        <v>454</v>
      </c>
      <c r="M1382" t="s">
        <v>455</v>
      </c>
      <c r="N1382">
        <v>0</v>
      </c>
      <c r="O1382" t="s">
        <v>47</v>
      </c>
      <c r="P1382">
        <v>5</v>
      </c>
      <c r="Q1382" t="s">
        <v>207</v>
      </c>
      <c r="R1382" t="s">
        <v>63</v>
      </c>
      <c r="S1382" t="s">
        <v>64</v>
      </c>
      <c r="T1382" t="s">
        <v>51</v>
      </c>
      <c r="U1382" t="s">
        <v>209</v>
      </c>
      <c r="V1382">
        <v>0</v>
      </c>
      <c r="W1382" s="1">
        <v>0</v>
      </c>
      <c r="X1382">
        <v>1</v>
      </c>
      <c r="Y1382">
        <v>2.92</v>
      </c>
      <c r="Z1382">
        <v>5</v>
      </c>
      <c r="AA1382">
        <v>0.58399999999999996</v>
      </c>
      <c r="AB1382" s="2">
        <v>0</v>
      </c>
      <c r="AC1382" s="1">
        <v>0</v>
      </c>
      <c r="AD1382" s="7">
        <v>43507</v>
      </c>
      <c r="AE1382" s="7">
        <v>43507</v>
      </c>
      <c r="AF1382">
        <v>0</v>
      </c>
      <c r="AG1382" t="s">
        <v>53</v>
      </c>
      <c r="AH1382" s="2">
        <v>0</v>
      </c>
      <c r="AI1382" s="1">
        <v>0</v>
      </c>
      <c r="AJ1382" s="1">
        <v>0</v>
      </c>
      <c r="AK1382" s="6" t="str">
        <f>+IF(Tabla1[[#This Row],[REQUEST_TY]]="SR MANTENIMIENTO CORRECTIVO", "EMERGENCIA", "OTROS")</f>
        <v>EMERGENCIA</v>
      </c>
      <c r="AL1382" s="6" t="str">
        <f>+_xlfn.IFS(Tabla1[[#This Row],[Veces obj]]&lt;=1,"0-1",Tabla1[[#This Row],[Veces obj]]&lt;=2,"1-2",Tabla1[[#This Row],[Veces obj]]&lt;=3,"2-3",TRUE,"&gt;3")</f>
        <v>0-1</v>
      </c>
      <c r="AM1382" s="6" t="str">
        <f>+_xlfn.IFS(MONTH(Tabla1[[#This Row],[MES]])&lt;=3,"Q1",MONTH(Tabla1[[#This Row],[MES]])&lt;=6,"Q2",MONTH(Tabla1[[#This Row],[MES]])&lt;=9,"Q3",TRUE,"Q4")</f>
        <v>Q1</v>
      </c>
      <c r="AN1382" t="str">
        <f>+IFERROR(VLOOKUP(Tabla1[[#This Row],[CUENTA]],CTAS[],2,0),"OTROS")</f>
        <v>OTROS</v>
      </c>
      <c r="AP1382" t="str">
        <f>+IFERROR(VLOOKUP(Tabla1[[#This Row],[EMPLEADO]],IS[],3,0),"OTROS")</f>
        <v>OTROS</v>
      </c>
      <c r="AQ1382" t="str">
        <f>+IFERROR(VLOOKUP(Tabla1[[#This Row],[EMPLEADO]],IS[[NÓMINA]:[INGENIERO]],2,0),"OTROS")</f>
        <v>OTROS</v>
      </c>
    </row>
    <row r="1383" spans="1:43" x14ac:dyDescent="0.25">
      <c r="A1383" t="s">
        <v>36</v>
      </c>
      <c r="B1383">
        <v>1</v>
      </c>
      <c r="C1383" t="s">
        <v>2763</v>
      </c>
      <c r="D1383" t="s">
        <v>38</v>
      </c>
      <c r="E1383" t="s">
        <v>89</v>
      </c>
      <c r="F1383" t="s">
        <v>2764</v>
      </c>
      <c r="G1383" s="17" t="s">
        <v>1334</v>
      </c>
      <c r="H1383" t="s">
        <v>1063</v>
      </c>
      <c r="I1383" t="s">
        <v>43</v>
      </c>
      <c r="J1383" t="s">
        <v>8</v>
      </c>
      <c r="K1383" t="s">
        <v>199</v>
      </c>
      <c r="L1383" t="s">
        <v>1263</v>
      </c>
      <c r="M1383" t="s">
        <v>1264</v>
      </c>
      <c r="N1383">
        <v>0</v>
      </c>
      <c r="O1383" t="s">
        <v>47</v>
      </c>
      <c r="P1383">
        <v>6</v>
      </c>
      <c r="Q1383" t="s">
        <v>207</v>
      </c>
      <c r="R1383" t="s">
        <v>95</v>
      </c>
      <c r="S1383" t="s">
        <v>64</v>
      </c>
      <c r="T1383" t="s">
        <v>51</v>
      </c>
      <c r="U1383" t="s">
        <v>209</v>
      </c>
      <c r="V1383">
        <v>0</v>
      </c>
      <c r="W1383" s="1">
        <v>0</v>
      </c>
      <c r="X1383">
        <v>1</v>
      </c>
      <c r="Y1383">
        <v>2.93</v>
      </c>
      <c r="Z1383">
        <v>5</v>
      </c>
      <c r="AA1383">
        <v>0.58600000000000008</v>
      </c>
      <c r="AB1383" s="2">
        <v>0</v>
      </c>
      <c r="AC1383" s="1">
        <v>0</v>
      </c>
      <c r="AD1383" s="7">
        <v>43474</v>
      </c>
      <c r="AE1383" s="7">
        <v>43474</v>
      </c>
      <c r="AF1383">
        <v>0</v>
      </c>
      <c r="AG1383" t="s">
        <v>53</v>
      </c>
      <c r="AH1383" s="2">
        <v>0</v>
      </c>
      <c r="AI1383" s="1">
        <v>0</v>
      </c>
      <c r="AJ1383" s="1">
        <v>0</v>
      </c>
      <c r="AK1383" s="6" t="str">
        <f>+IF(Tabla1[[#This Row],[REQUEST_TY]]="SR MANTENIMIENTO CORRECTIVO", "EMERGENCIA", "OTROS")</f>
        <v>EMERGENCIA</v>
      </c>
      <c r="AL1383" s="6" t="str">
        <f>+_xlfn.IFS(Tabla1[[#This Row],[Veces obj]]&lt;=1,"0-1",Tabla1[[#This Row],[Veces obj]]&lt;=2,"1-2",Tabla1[[#This Row],[Veces obj]]&lt;=3,"2-3",TRUE,"&gt;3")</f>
        <v>0-1</v>
      </c>
      <c r="AM1383" s="6" t="str">
        <f>+_xlfn.IFS(MONTH(Tabla1[[#This Row],[MES]])&lt;=3,"Q1",MONTH(Tabla1[[#This Row],[MES]])&lt;=6,"Q2",MONTH(Tabla1[[#This Row],[MES]])&lt;=9,"Q3",TRUE,"Q4")</f>
        <v>Q1</v>
      </c>
      <c r="AN1383" t="str">
        <f>+IFERROR(VLOOKUP(Tabla1[[#This Row],[CUENTA]],CTAS[],2,0),"OTROS")</f>
        <v>OTROS</v>
      </c>
      <c r="AP1383" t="str">
        <f>+IFERROR(VLOOKUP(Tabla1[[#This Row],[EMPLEADO]],IS[],3,0),"OTROS")</f>
        <v>OTROS</v>
      </c>
      <c r="AQ1383" t="str">
        <f>+IFERROR(VLOOKUP(Tabla1[[#This Row],[EMPLEADO]],IS[[NÓMINA]:[INGENIERO]],2,0),"OTROS")</f>
        <v>OTROS</v>
      </c>
    </row>
    <row r="1384" spans="1:43" x14ac:dyDescent="0.25">
      <c r="A1384" t="s">
        <v>36</v>
      </c>
      <c r="B1384">
        <v>1</v>
      </c>
      <c r="C1384" t="s">
        <v>2765</v>
      </c>
      <c r="D1384" t="s">
        <v>38</v>
      </c>
      <c r="E1384" t="s">
        <v>98</v>
      </c>
      <c r="F1384" t="s">
        <v>2594</v>
      </c>
      <c r="G1384" s="17" t="s">
        <v>2766</v>
      </c>
      <c r="H1384" t="s">
        <v>101</v>
      </c>
      <c r="I1384" t="s">
        <v>43</v>
      </c>
      <c r="J1384" t="s">
        <v>8</v>
      </c>
      <c r="K1384" t="s">
        <v>102</v>
      </c>
      <c r="L1384" t="s">
        <v>2767</v>
      </c>
      <c r="M1384" t="s">
        <v>1510</v>
      </c>
      <c r="N1384">
        <v>0</v>
      </c>
      <c r="O1384" t="s">
        <v>105</v>
      </c>
      <c r="P1384">
        <v>30</v>
      </c>
      <c r="Q1384" t="s">
        <v>62</v>
      </c>
      <c r="R1384" t="s">
        <v>63</v>
      </c>
      <c r="S1384" t="s">
        <v>64</v>
      </c>
      <c r="T1384" t="s">
        <v>51</v>
      </c>
      <c r="U1384" t="s">
        <v>65</v>
      </c>
      <c r="V1384">
        <v>0.8</v>
      </c>
      <c r="W1384" s="1">
        <v>524</v>
      </c>
      <c r="X1384">
        <v>1</v>
      </c>
      <c r="Y1384">
        <v>2.93</v>
      </c>
      <c r="Z1384">
        <v>5</v>
      </c>
      <c r="AA1384">
        <v>0.58600000000000008</v>
      </c>
      <c r="AB1384" s="2">
        <v>0</v>
      </c>
      <c r="AC1384" s="1">
        <v>0</v>
      </c>
      <c r="AD1384" s="7">
        <v>43474</v>
      </c>
      <c r="AE1384" s="7">
        <v>43475</v>
      </c>
      <c r="AF1384">
        <v>1</v>
      </c>
      <c r="AG1384" t="s">
        <v>53</v>
      </c>
      <c r="AH1384" s="2">
        <v>0</v>
      </c>
      <c r="AI1384" s="1">
        <v>0</v>
      </c>
      <c r="AJ1384" s="1">
        <v>0</v>
      </c>
      <c r="AK1384" s="6" t="str">
        <f>+IF(Tabla1[[#This Row],[REQUEST_TY]]="SR MANTENIMIENTO CORRECTIVO", "EMERGENCIA", "OTROS")</f>
        <v>EMERGENCIA</v>
      </c>
      <c r="AL1384" s="6" t="str">
        <f>+_xlfn.IFS(Tabla1[[#This Row],[Veces obj]]&lt;=1,"0-1",Tabla1[[#This Row],[Veces obj]]&lt;=2,"1-2",Tabla1[[#This Row],[Veces obj]]&lt;=3,"2-3",TRUE,"&gt;3")</f>
        <v>0-1</v>
      </c>
      <c r="AM1384" s="6" t="str">
        <f>+_xlfn.IFS(MONTH(Tabla1[[#This Row],[MES]])&lt;=3,"Q1",MONTH(Tabla1[[#This Row],[MES]])&lt;=6,"Q2",MONTH(Tabla1[[#This Row],[MES]])&lt;=9,"Q3",TRUE,"Q4")</f>
        <v>Q1</v>
      </c>
      <c r="AN1384" t="str">
        <f>+IFERROR(VLOOKUP(Tabla1[[#This Row],[CUENTA]],CTAS[],2,0),"OTROS")</f>
        <v>OTROS</v>
      </c>
      <c r="AP1384" t="str">
        <f>+IFERROR(VLOOKUP(Tabla1[[#This Row],[EMPLEADO]],IS[],3,0),"OTROS")</f>
        <v>OTROS</v>
      </c>
      <c r="AQ1384" t="str">
        <f>+IFERROR(VLOOKUP(Tabla1[[#This Row],[EMPLEADO]],IS[[NÓMINA]:[INGENIERO]],2,0),"OTROS")</f>
        <v>OTROS</v>
      </c>
    </row>
    <row r="1385" spans="1:43" x14ac:dyDescent="0.25">
      <c r="A1385" t="s">
        <v>36</v>
      </c>
      <c r="B1385">
        <v>1</v>
      </c>
      <c r="C1385" t="s">
        <v>2768</v>
      </c>
      <c r="D1385" t="s">
        <v>38</v>
      </c>
      <c r="E1385" t="s">
        <v>725</v>
      </c>
      <c r="F1385" t="s">
        <v>2769</v>
      </c>
      <c r="G1385" s="17" t="s">
        <v>2770</v>
      </c>
      <c r="H1385" t="s">
        <v>246</v>
      </c>
      <c r="I1385" t="s">
        <v>43</v>
      </c>
      <c r="J1385" t="s">
        <v>8</v>
      </c>
      <c r="K1385" t="s">
        <v>102</v>
      </c>
      <c r="L1385" t="s">
        <v>2771</v>
      </c>
      <c r="M1385" t="s">
        <v>2772</v>
      </c>
      <c r="N1385">
        <v>0</v>
      </c>
      <c r="O1385" t="s">
        <v>105</v>
      </c>
      <c r="P1385">
        <v>27</v>
      </c>
      <c r="Q1385" t="s">
        <v>62</v>
      </c>
      <c r="R1385" t="s">
        <v>223</v>
      </c>
      <c r="S1385" t="s">
        <v>139</v>
      </c>
      <c r="T1385" t="s">
        <v>51</v>
      </c>
      <c r="U1385" t="s">
        <v>262</v>
      </c>
      <c r="V1385">
        <v>1.05</v>
      </c>
      <c r="W1385" s="1">
        <v>843.15000000000009</v>
      </c>
      <c r="X1385">
        <v>1</v>
      </c>
      <c r="Y1385">
        <v>2.35</v>
      </c>
      <c r="Z1385">
        <v>4</v>
      </c>
      <c r="AA1385">
        <v>0.58750000000000002</v>
      </c>
      <c r="AB1385" s="2">
        <v>0</v>
      </c>
      <c r="AC1385" s="1">
        <v>0</v>
      </c>
      <c r="AD1385" s="7">
        <v>43486</v>
      </c>
      <c r="AE1385" s="7">
        <v>43486</v>
      </c>
      <c r="AF1385">
        <v>0</v>
      </c>
      <c r="AG1385" t="s">
        <v>53</v>
      </c>
      <c r="AH1385" s="2">
        <v>0</v>
      </c>
      <c r="AI1385" s="1">
        <v>0</v>
      </c>
      <c r="AJ1385" s="1">
        <v>0</v>
      </c>
      <c r="AK1385" s="6" t="str">
        <f>+IF(Tabla1[[#This Row],[REQUEST_TY]]="SR MANTENIMIENTO CORRECTIVO", "EMERGENCIA", "OTROS")</f>
        <v>EMERGENCIA</v>
      </c>
      <c r="AL1385" s="6" t="str">
        <f>+_xlfn.IFS(Tabla1[[#This Row],[Veces obj]]&lt;=1,"0-1",Tabla1[[#This Row],[Veces obj]]&lt;=2,"1-2",Tabla1[[#This Row],[Veces obj]]&lt;=3,"2-3",TRUE,"&gt;3")</f>
        <v>0-1</v>
      </c>
      <c r="AM1385" s="6" t="str">
        <f>+_xlfn.IFS(MONTH(Tabla1[[#This Row],[MES]])&lt;=3,"Q1",MONTH(Tabla1[[#This Row],[MES]])&lt;=6,"Q2",MONTH(Tabla1[[#This Row],[MES]])&lt;=9,"Q3",TRUE,"Q4")</f>
        <v>Q1</v>
      </c>
      <c r="AN1385" t="str">
        <f>+IFERROR(VLOOKUP(Tabla1[[#This Row],[CUENTA]],CTAS[],2,0),"OTROS")</f>
        <v>OTROS</v>
      </c>
      <c r="AP1385" t="str">
        <f>+IFERROR(VLOOKUP(Tabla1[[#This Row],[EMPLEADO]],IS[],3,0),"OTROS")</f>
        <v>OTROS</v>
      </c>
      <c r="AQ1385" t="str">
        <f>+IFERROR(VLOOKUP(Tabla1[[#This Row],[EMPLEADO]],IS[[NÓMINA]:[INGENIERO]],2,0),"OTROS")</f>
        <v>OTROS</v>
      </c>
    </row>
    <row r="1386" spans="1:43" x14ac:dyDescent="0.25">
      <c r="A1386" t="s">
        <v>4444</v>
      </c>
      <c r="B1386">
        <v>1</v>
      </c>
      <c r="C1386" t="s">
        <v>6022</v>
      </c>
      <c r="D1386" t="s">
        <v>38</v>
      </c>
      <c r="E1386" t="s">
        <v>76</v>
      </c>
      <c r="F1386" t="s">
        <v>6020</v>
      </c>
      <c r="G1386" s="17" t="s">
        <v>1620</v>
      </c>
      <c r="H1386" t="s">
        <v>58</v>
      </c>
      <c r="I1386" t="s">
        <v>43</v>
      </c>
      <c r="J1386" t="s">
        <v>8</v>
      </c>
      <c r="K1386" t="s">
        <v>102</v>
      </c>
      <c r="L1386" t="s">
        <v>1621</v>
      </c>
      <c r="M1386" t="s">
        <v>736</v>
      </c>
      <c r="N1386">
        <v>0</v>
      </c>
      <c r="O1386" t="s">
        <v>47</v>
      </c>
      <c r="P1386">
        <v>17</v>
      </c>
      <c r="Q1386" t="s">
        <v>62</v>
      </c>
      <c r="R1386" t="s">
        <v>63</v>
      </c>
      <c r="S1386" t="s">
        <v>64</v>
      </c>
      <c r="T1386" t="s">
        <v>51</v>
      </c>
      <c r="U1386" t="s">
        <v>65</v>
      </c>
      <c r="V1386">
        <v>0.8</v>
      </c>
      <c r="W1386" s="1">
        <v>1092</v>
      </c>
      <c r="X1386">
        <v>1</v>
      </c>
      <c r="Y1386">
        <v>2.94</v>
      </c>
      <c r="Z1386">
        <v>5</v>
      </c>
      <c r="AA1386">
        <v>0.58799999999999997</v>
      </c>
      <c r="AB1386" s="2">
        <v>0</v>
      </c>
      <c r="AC1386" s="1">
        <v>0</v>
      </c>
      <c r="AD1386" s="7">
        <v>43510</v>
      </c>
      <c r="AE1386" s="7">
        <v>43510</v>
      </c>
      <c r="AF1386">
        <v>0</v>
      </c>
      <c r="AG1386" t="s">
        <v>53</v>
      </c>
      <c r="AH1386" s="2">
        <v>0</v>
      </c>
      <c r="AI1386" s="1">
        <v>0</v>
      </c>
      <c r="AJ1386" s="1">
        <v>0</v>
      </c>
      <c r="AK1386" s="6" t="str">
        <f>+IF(Tabla1[[#This Row],[REQUEST_TY]]="SR MANTENIMIENTO CORRECTIVO", "EMERGENCIA", "OTROS")</f>
        <v>EMERGENCIA</v>
      </c>
      <c r="AL1386" s="6" t="str">
        <f>+_xlfn.IFS(Tabla1[[#This Row],[Veces obj]]&lt;=1,"0-1",Tabla1[[#This Row],[Veces obj]]&lt;=2,"1-2",Tabla1[[#This Row],[Veces obj]]&lt;=3,"2-3",TRUE,"&gt;3")</f>
        <v>0-1</v>
      </c>
      <c r="AM1386" s="6" t="str">
        <f>+_xlfn.IFS(MONTH(Tabla1[[#This Row],[MES]])&lt;=3,"Q1",MONTH(Tabla1[[#This Row],[MES]])&lt;=6,"Q2",MONTH(Tabla1[[#This Row],[MES]])&lt;=9,"Q3",TRUE,"Q4")</f>
        <v>Q1</v>
      </c>
      <c r="AN1386" t="str">
        <f>+IFERROR(VLOOKUP(Tabla1[[#This Row],[CUENTA]],CTAS[],2,0),"OTROS")</f>
        <v>OTROS</v>
      </c>
      <c r="AP1386" t="str">
        <f>+IFERROR(VLOOKUP(Tabla1[[#This Row],[EMPLEADO]],IS[],3,0),"OTROS")</f>
        <v>OTROS</v>
      </c>
      <c r="AQ1386" t="str">
        <f>+IFERROR(VLOOKUP(Tabla1[[#This Row],[EMPLEADO]],IS[[NÓMINA]:[INGENIERO]],2,0),"OTROS")</f>
        <v>OTROS</v>
      </c>
    </row>
    <row r="1387" spans="1:43" x14ac:dyDescent="0.25">
      <c r="A1387" t="s">
        <v>36</v>
      </c>
      <c r="B1387">
        <v>1</v>
      </c>
      <c r="C1387" t="s">
        <v>2773</v>
      </c>
      <c r="D1387" t="s">
        <v>38</v>
      </c>
      <c r="E1387" t="s">
        <v>558</v>
      </c>
      <c r="F1387" t="s">
        <v>2774</v>
      </c>
      <c r="G1387" s="17" t="s">
        <v>2775</v>
      </c>
      <c r="H1387" t="s">
        <v>1572</v>
      </c>
      <c r="I1387" t="s">
        <v>43</v>
      </c>
      <c r="J1387" t="s">
        <v>8</v>
      </c>
      <c r="K1387" t="s">
        <v>1434</v>
      </c>
      <c r="L1387" t="s">
        <v>2169</v>
      </c>
      <c r="M1387" t="s">
        <v>1436</v>
      </c>
      <c r="N1387">
        <v>0</v>
      </c>
      <c r="O1387" t="s">
        <v>47</v>
      </c>
      <c r="P1387">
        <v>74</v>
      </c>
      <c r="Q1387" t="s">
        <v>48</v>
      </c>
      <c r="R1387" t="s">
        <v>95</v>
      </c>
      <c r="S1387" t="s">
        <v>64</v>
      </c>
      <c r="T1387" t="s">
        <v>51</v>
      </c>
      <c r="U1387" t="s">
        <v>96</v>
      </c>
      <c r="V1387">
        <v>1.1000000000000001</v>
      </c>
      <c r="W1387" s="1">
        <v>1501.5000000000002</v>
      </c>
      <c r="X1387">
        <v>1</v>
      </c>
      <c r="Y1387">
        <v>2.95</v>
      </c>
      <c r="Z1387">
        <v>5</v>
      </c>
      <c r="AA1387">
        <v>0.59000000000000008</v>
      </c>
      <c r="AB1387" s="2">
        <v>0</v>
      </c>
      <c r="AC1387" s="1">
        <v>0</v>
      </c>
      <c r="AD1387" s="7">
        <v>43475</v>
      </c>
      <c r="AE1387" s="7">
        <v>43476</v>
      </c>
      <c r="AF1387">
        <v>1</v>
      </c>
      <c r="AG1387" t="s">
        <v>53</v>
      </c>
      <c r="AH1387" s="2">
        <v>0</v>
      </c>
      <c r="AI1387" s="1">
        <v>0</v>
      </c>
      <c r="AJ1387" s="1">
        <v>0</v>
      </c>
      <c r="AK1387" s="6" t="str">
        <f>+IF(Tabla1[[#This Row],[REQUEST_TY]]="SR MANTENIMIENTO CORRECTIVO", "EMERGENCIA", "OTROS")</f>
        <v>EMERGENCIA</v>
      </c>
      <c r="AL1387" s="6" t="str">
        <f>+_xlfn.IFS(Tabla1[[#This Row],[Veces obj]]&lt;=1,"0-1",Tabla1[[#This Row],[Veces obj]]&lt;=2,"1-2",Tabla1[[#This Row],[Veces obj]]&lt;=3,"2-3",TRUE,"&gt;3")</f>
        <v>0-1</v>
      </c>
      <c r="AM1387" s="6" t="str">
        <f>+_xlfn.IFS(MONTH(Tabla1[[#This Row],[MES]])&lt;=3,"Q1",MONTH(Tabla1[[#This Row],[MES]])&lt;=6,"Q2",MONTH(Tabla1[[#This Row],[MES]])&lt;=9,"Q3",TRUE,"Q4")</f>
        <v>Q1</v>
      </c>
      <c r="AN1387" t="str">
        <f>+IFERROR(VLOOKUP(Tabla1[[#This Row],[CUENTA]],CTAS[],2,0),"OTROS")</f>
        <v>OTROS</v>
      </c>
      <c r="AP1387" t="str">
        <f>+IFERROR(VLOOKUP(Tabla1[[#This Row],[EMPLEADO]],IS[],3,0),"OTROS")</f>
        <v>OTROS</v>
      </c>
      <c r="AQ1387" t="str">
        <f>+IFERROR(VLOOKUP(Tabla1[[#This Row],[EMPLEADO]],IS[[NÓMINA]:[INGENIERO]],2,0),"OTROS")</f>
        <v>OTROS</v>
      </c>
    </row>
    <row r="1388" spans="1:43" x14ac:dyDescent="0.25">
      <c r="A1388" t="s">
        <v>4444</v>
      </c>
      <c r="B1388">
        <v>1</v>
      </c>
      <c r="C1388" t="s">
        <v>5851</v>
      </c>
      <c r="D1388" t="s">
        <v>38</v>
      </c>
      <c r="E1388" t="s">
        <v>2034</v>
      </c>
      <c r="F1388" t="s">
        <v>5852</v>
      </c>
      <c r="G1388" s="17" t="s">
        <v>5853</v>
      </c>
      <c r="H1388" t="s">
        <v>592</v>
      </c>
      <c r="I1388" t="s">
        <v>43</v>
      </c>
      <c r="J1388" t="s">
        <v>8</v>
      </c>
      <c r="K1388" t="s">
        <v>438</v>
      </c>
      <c r="L1388" t="s">
        <v>5854</v>
      </c>
      <c r="M1388" t="s">
        <v>165</v>
      </c>
      <c r="N1388">
        <v>0</v>
      </c>
      <c r="O1388" t="s">
        <v>47</v>
      </c>
      <c r="P1388">
        <v>54</v>
      </c>
      <c r="Q1388" t="s">
        <v>82</v>
      </c>
      <c r="R1388" t="s">
        <v>2038</v>
      </c>
      <c r="S1388" t="s">
        <v>64</v>
      </c>
      <c r="T1388" t="s">
        <v>51</v>
      </c>
      <c r="U1388" t="s">
        <v>83</v>
      </c>
      <c r="V1388">
        <v>1.05</v>
      </c>
      <c r="W1388" s="1">
        <v>1433.25</v>
      </c>
      <c r="X1388">
        <v>1</v>
      </c>
      <c r="Y1388">
        <v>0.22</v>
      </c>
      <c r="Z1388">
        <v>5</v>
      </c>
      <c r="AA1388">
        <v>4.3999999999999997E-2</v>
      </c>
      <c r="AB1388" s="2">
        <v>0</v>
      </c>
      <c r="AC1388" s="1">
        <v>0</v>
      </c>
      <c r="AD1388" s="7">
        <v>43509</v>
      </c>
      <c r="AE1388" s="7">
        <v>43509</v>
      </c>
      <c r="AF1388">
        <v>0</v>
      </c>
      <c r="AG1388" t="s">
        <v>53</v>
      </c>
      <c r="AH1388" s="2">
        <v>0</v>
      </c>
      <c r="AI1388" s="1">
        <v>0</v>
      </c>
      <c r="AJ1388" s="1">
        <v>0</v>
      </c>
      <c r="AK1388" s="6" t="str">
        <f>+IF(Tabla1[[#This Row],[REQUEST_TY]]="SR MANTENIMIENTO CORRECTIVO", "EMERGENCIA", "OTROS")</f>
        <v>EMERGENCIA</v>
      </c>
      <c r="AL1388" s="6" t="str">
        <f>+_xlfn.IFS(Tabla1[[#This Row],[Veces obj]]&lt;=1,"0-1",Tabla1[[#This Row],[Veces obj]]&lt;=2,"1-2",Tabla1[[#This Row],[Veces obj]]&lt;=3,"2-3",TRUE,"&gt;3")</f>
        <v>0-1</v>
      </c>
      <c r="AM1388" s="6" t="str">
        <f>+_xlfn.IFS(MONTH(Tabla1[[#This Row],[MES]])&lt;=3,"Q1",MONTH(Tabla1[[#This Row],[MES]])&lt;=6,"Q2",MONTH(Tabla1[[#This Row],[MES]])&lt;=9,"Q3",TRUE,"Q4")</f>
        <v>Q1</v>
      </c>
      <c r="AN1388" t="str">
        <f>+IFERROR(VLOOKUP(Tabla1[[#This Row],[CUENTA]],CTAS[],2,0),"OTROS")</f>
        <v>OTROS</v>
      </c>
      <c r="AO1388">
        <v>1</v>
      </c>
      <c r="AP1388" t="str">
        <f>+IFERROR(VLOOKUP(Tabla1[[#This Row],[EMPLEADO]],IS[],3,0),"OTROS")</f>
        <v>CHIHUAHUA</v>
      </c>
      <c r="AQ1388" t="str">
        <f>+IFERROR(VLOOKUP(Tabla1[[#This Row],[EMPLEADO]],IS[[NÓMINA]:[INGENIERO]],2,0),"OTROS")</f>
        <v>VICTOR MENDEZ</v>
      </c>
    </row>
    <row r="1389" spans="1:43" x14ac:dyDescent="0.25">
      <c r="A1389" t="s">
        <v>4444</v>
      </c>
      <c r="B1389">
        <v>1</v>
      </c>
      <c r="C1389" t="s">
        <v>5248</v>
      </c>
      <c r="D1389" t="s">
        <v>38</v>
      </c>
      <c r="E1389" t="s">
        <v>133</v>
      </c>
      <c r="F1389" t="s">
        <v>5249</v>
      </c>
      <c r="G1389" s="17" t="s">
        <v>5250</v>
      </c>
      <c r="H1389" t="s">
        <v>691</v>
      </c>
      <c r="I1389" t="s">
        <v>43</v>
      </c>
      <c r="J1389" t="s">
        <v>8</v>
      </c>
      <c r="K1389" t="s">
        <v>59</v>
      </c>
      <c r="L1389" t="s">
        <v>5247</v>
      </c>
      <c r="M1389" t="s">
        <v>215</v>
      </c>
      <c r="N1389">
        <v>0</v>
      </c>
      <c r="O1389" t="s">
        <v>47</v>
      </c>
      <c r="P1389">
        <v>133</v>
      </c>
      <c r="Q1389" t="s">
        <v>48</v>
      </c>
      <c r="R1389" t="s">
        <v>138</v>
      </c>
      <c r="S1389" t="s">
        <v>139</v>
      </c>
      <c r="T1389" t="s">
        <v>51</v>
      </c>
      <c r="U1389" t="s">
        <v>353</v>
      </c>
      <c r="V1389">
        <v>1.1499999999999999</v>
      </c>
      <c r="W1389" s="1">
        <v>1808.95</v>
      </c>
      <c r="X1389">
        <v>1</v>
      </c>
      <c r="Y1389">
        <v>2.37</v>
      </c>
      <c r="Z1389">
        <v>4</v>
      </c>
      <c r="AA1389">
        <v>0.59250000000000003</v>
      </c>
      <c r="AB1389" s="2">
        <v>0</v>
      </c>
      <c r="AC1389" s="1">
        <v>0</v>
      </c>
      <c r="AD1389" s="7">
        <v>43502</v>
      </c>
      <c r="AE1389" s="7">
        <v>43503</v>
      </c>
      <c r="AF1389">
        <v>1</v>
      </c>
      <c r="AG1389" t="s">
        <v>53</v>
      </c>
      <c r="AH1389" s="2">
        <v>0</v>
      </c>
      <c r="AI1389" s="1">
        <v>0</v>
      </c>
      <c r="AJ1389" s="1">
        <v>0</v>
      </c>
      <c r="AK1389" s="6" t="str">
        <f>+IF(Tabla1[[#This Row],[REQUEST_TY]]="SR MANTENIMIENTO CORRECTIVO", "EMERGENCIA", "OTROS")</f>
        <v>EMERGENCIA</v>
      </c>
      <c r="AL1389" s="6" t="str">
        <f>+_xlfn.IFS(Tabla1[[#This Row],[Veces obj]]&lt;=1,"0-1",Tabla1[[#This Row],[Veces obj]]&lt;=2,"1-2",Tabla1[[#This Row],[Veces obj]]&lt;=3,"2-3",TRUE,"&gt;3")</f>
        <v>0-1</v>
      </c>
      <c r="AM1389" s="6" t="str">
        <f>+_xlfn.IFS(MONTH(Tabla1[[#This Row],[MES]])&lt;=3,"Q1",MONTH(Tabla1[[#This Row],[MES]])&lt;=6,"Q2",MONTH(Tabla1[[#This Row],[MES]])&lt;=9,"Q3",TRUE,"Q4")</f>
        <v>Q1</v>
      </c>
      <c r="AN1389" t="str">
        <f>+IFERROR(VLOOKUP(Tabla1[[#This Row],[CUENTA]],CTAS[],2,0),"OTROS")</f>
        <v>OTROS</v>
      </c>
      <c r="AP1389" t="str">
        <f>+IFERROR(VLOOKUP(Tabla1[[#This Row],[EMPLEADO]],IS[],3,0),"OTROS")</f>
        <v>OTROS</v>
      </c>
      <c r="AQ1389" t="str">
        <f>+IFERROR(VLOOKUP(Tabla1[[#This Row],[EMPLEADO]],IS[[NÓMINA]:[INGENIERO]],2,0),"OTROS")</f>
        <v>OTROS</v>
      </c>
    </row>
    <row r="1390" spans="1:43" x14ac:dyDescent="0.25">
      <c r="A1390" t="s">
        <v>4444</v>
      </c>
      <c r="B1390">
        <v>1</v>
      </c>
      <c r="C1390" t="s">
        <v>6137</v>
      </c>
      <c r="D1390" t="s">
        <v>38</v>
      </c>
      <c r="E1390" t="s">
        <v>258</v>
      </c>
      <c r="F1390" t="s">
        <v>6138</v>
      </c>
      <c r="G1390" s="17" t="s">
        <v>6139</v>
      </c>
      <c r="H1390" t="s">
        <v>740</v>
      </c>
      <c r="I1390" t="s">
        <v>43</v>
      </c>
      <c r="J1390" t="s">
        <v>8</v>
      </c>
      <c r="K1390" t="s">
        <v>6140</v>
      </c>
      <c r="L1390" t="s">
        <v>6141</v>
      </c>
      <c r="M1390" t="s">
        <v>6142</v>
      </c>
      <c r="N1390">
        <v>0</v>
      </c>
      <c r="O1390" t="s">
        <v>47</v>
      </c>
      <c r="P1390">
        <v>126</v>
      </c>
      <c r="Q1390" t="s">
        <v>48</v>
      </c>
      <c r="R1390" t="s">
        <v>138</v>
      </c>
      <c r="S1390" t="s">
        <v>139</v>
      </c>
      <c r="T1390" t="s">
        <v>51</v>
      </c>
      <c r="U1390" t="s">
        <v>353</v>
      </c>
      <c r="V1390">
        <v>1.1499999999999999</v>
      </c>
      <c r="W1390" s="1">
        <v>1808.95</v>
      </c>
      <c r="X1390">
        <v>1</v>
      </c>
      <c r="Y1390">
        <v>2.37</v>
      </c>
      <c r="Z1390">
        <v>4</v>
      </c>
      <c r="AA1390">
        <v>0.59250000000000003</v>
      </c>
      <c r="AB1390" s="2">
        <v>0</v>
      </c>
      <c r="AC1390" s="1">
        <v>0</v>
      </c>
      <c r="AD1390" s="7">
        <v>43510</v>
      </c>
      <c r="AE1390" s="7">
        <v>43510</v>
      </c>
      <c r="AF1390">
        <v>0</v>
      </c>
      <c r="AG1390" t="s">
        <v>53</v>
      </c>
      <c r="AH1390" s="2">
        <v>0</v>
      </c>
      <c r="AI1390" s="1">
        <v>0</v>
      </c>
      <c r="AJ1390" s="1">
        <v>0</v>
      </c>
      <c r="AK1390" s="6" t="str">
        <f>+IF(Tabla1[[#This Row],[REQUEST_TY]]="SR MANTENIMIENTO CORRECTIVO", "EMERGENCIA", "OTROS")</f>
        <v>EMERGENCIA</v>
      </c>
      <c r="AL1390" s="6" t="str">
        <f>+_xlfn.IFS(Tabla1[[#This Row],[Veces obj]]&lt;=1,"0-1",Tabla1[[#This Row],[Veces obj]]&lt;=2,"1-2",Tabla1[[#This Row],[Veces obj]]&lt;=3,"2-3",TRUE,"&gt;3")</f>
        <v>0-1</v>
      </c>
      <c r="AM1390" s="6" t="str">
        <f>+_xlfn.IFS(MONTH(Tabla1[[#This Row],[MES]])&lt;=3,"Q1",MONTH(Tabla1[[#This Row],[MES]])&lt;=6,"Q2",MONTH(Tabla1[[#This Row],[MES]])&lt;=9,"Q3",TRUE,"Q4")</f>
        <v>Q1</v>
      </c>
      <c r="AN1390" t="str">
        <f>+IFERROR(VLOOKUP(Tabla1[[#This Row],[CUENTA]],CTAS[],2,0),"OTROS")</f>
        <v>OTROS</v>
      </c>
      <c r="AP1390" t="str">
        <f>+IFERROR(VLOOKUP(Tabla1[[#This Row],[EMPLEADO]],IS[],3,0),"OTROS")</f>
        <v>OTROS</v>
      </c>
      <c r="AQ1390" t="str">
        <f>+IFERROR(VLOOKUP(Tabla1[[#This Row],[EMPLEADO]],IS[[NÓMINA]:[INGENIERO]],2,0),"OTROS")</f>
        <v>OTROS</v>
      </c>
    </row>
    <row r="1391" spans="1:43" x14ac:dyDescent="0.25">
      <c r="A1391" t="s">
        <v>36</v>
      </c>
      <c r="B1391">
        <v>1</v>
      </c>
      <c r="C1391" t="s">
        <v>2780</v>
      </c>
      <c r="D1391" t="s">
        <v>38</v>
      </c>
      <c r="E1391" t="s">
        <v>76</v>
      </c>
      <c r="F1391" t="s">
        <v>2781</v>
      </c>
      <c r="G1391" s="17" t="s">
        <v>2782</v>
      </c>
      <c r="H1391" t="s">
        <v>213</v>
      </c>
      <c r="I1391" t="s">
        <v>43</v>
      </c>
      <c r="J1391" t="s">
        <v>8</v>
      </c>
      <c r="K1391" t="s">
        <v>59</v>
      </c>
      <c r="L1391" t="s">
        <v>2783</v>
      </c>
      <c r="M1391" t="s">
        <v>640</v>
      </c>
      <c r="N1391">
        <v>0</v>
      </c>
      <c r="O1391" t="s">
        <v>47</v>
      </c>
      <c r="P1391">
        <v>86</v>
      </c>
      <c r="Q1391" t="s">
        <v>48</v>
      </c>
      <c r="R1391" t="s">
        <v>63</v>
      </c>
      <c r="S1391" t="s">
        <v>64</v>
      </c>
      <c r="T1391" t="s">
        <v>51</v>
      </c>
      <c r="U1391" t="s">
        <v>96</v>
      </c>
      <c r="V1391">
        <v>1.1000000000000001</v>
      </c>
      <c r="W1391" s="1">
        <v>1501.5000000000002</v>
      </c>
      <c r="X1391">
        <v>1</v>
      </c>
      <c r="Y1391">
        <v>2.97</v>
      </c>
      <c r="Z1391">
        <v>5</v>
      </c>
      <c r="AA1391">
        <v>0.59400000000000008</v>
      </c>
      <c r="AB1391" s="2">
        <v>0</v>
      </c>
      <c r="AC1391" s="1">
        <v>0</v>
      </c>
      <c r="AD1391" s="7">
        <v>43482</v>
      </c>
      <c r="AE1391" s="7">
        <v>43482</v>
      </c>
      <c r="AF1391">
        <v>0</v>
      </c>
      <c r="AG1391" t="s">
        <v>53</v>
      </c>
      <c r="AH1391" s="2">
        <v>0</v>
      </c>
      <c r="AI1391" s="1">
        <v>0</v>
      </c>
      <c r="AJ1391" s="1">
        <v>0</v>
      </c>
      <c r="AK1391" s="6" t="str">
        <f>+IF(Tabla1[[#This Row],[REQUEST_TY]]="SR MANTENIMIENTO CORRECTIVO", "EMERGENCIA", "OTROS")</f>
        <v>EMERGENCIA</v>
      </c>
      <c r="AL1391" s="6" t="str">
        <f>+_xlfn.IFS(Tabla1[[#This Row],[Veces obj]]&lt;=1,"0-1",Tabla1[[#This Row],[Veces obj]]&lt;=2,"1-2",Tabla1[[#This Row],[Veces obj]]&lt;=3,"2-3",TRUE,"&gt;3")</f>
        <v>0-1</v>
      </c>
      <c r="AM1391" s="6" t="str">
        <f>+_xlfn.IFS(MONTH(Tabla1[[#This Row],[MES]])&lt;=3,"Q1",MONTH(Tabla1[[#This Row],[MES]])&lt;=6,"Q2",MONTH(Tabla1[[#This Row],[MES]])&lt;=9,"Q3",TRUE,"Q4")</f>
        <v>Q1</v>
      </c>
      <c r="AN1391" t="str">
        <f>+IFERROR(VLOOKUP(Tabla1[[#This Row],[CUENTA]],CTAS[],2,0),"OTROS")</f>
        <v>OTROS</v>
      </c>
      <c r="AP1391" t="str">
        <f>+IFERROR(VLOOKUP(Tabla1[[#This Row],[EMPLEADO]],IS[],3,0),"OTROS")</f>
        <v>OTROS</v>
      </c>
      <c r="AQ1391" t="str">
        <f>+IFERROR(VLOOKUP(Tabla1[[#This Row],[EMPLEADO]],IS[[NÓMINA]:[INGENIERO]],2,0),"OTROS")</f>
        <v>OTROS</v>
      </c>
    </row>
    <row r="1392" spans="1:43" x14ac:dyDescent="0.25">
      <c r="A1392" t="s">
        <v>36</v>
      </c>
      <c r="B1392">
        <v>1</v>
      </c>
      <c r="C1392" t="s">
        <v>2784</v>
      </c>
      <c r="D1392" t="s">
        <v>818</v>
      </c>
      <c r="E1392" t="s">
        <v>1077</v>
      </c>
      <c r="F1392" t="s">
        <v>2785</v>
      </c>
      <c r="G1392" s="17" t="s">
        <v>2786</v>
      </c>
      <c r="H1392" t="s">
        <v>409</v>
      </c>
      <c r="I1392" t="s">
        <v>43</v>
      </c>
      <c r="J1392" t="s">
        <v>8</v>
      </c>
      <c r="K1392" t="s">
        <v>1273</v>
      </c>
      <c r="L1392" t="s">
        <v>1274</v>
      </c>
      <c r="M1392" t="s">
        <v>968</v>
      </c>
      <c r="N1392">
        <v>0</v>
      </c>
      <c r="O1392" t="s">
        <v>47</v>
      </c>
      <c r="P1392" t="s">
        <v>822</v>
      </c>
      <c r="Q1392" t="s">
        <v>48</v>
      </c>
      <c r="R1392" t="s">
        <v>63</v>
      </c>
      <c r="S1392" t="s">
        <v>64</v>
      </c>
      <c r="T1392" t="s">
        <v>51</v>
      </c>
      <c r="U1392" t="s">
        <v>96</v>
      </c>
      <c r="V1392">
        <v>1</v>
      </c>
      <c r="W1392" s="1">
        <v>1365</v>
      </c>
      <c r="X1392">
        <v>1</v>
      </c>
      <c r="Y1392">
        <v>2.97</v>
      </c>
      <c r="Z1392">
        <v>5</v>
      </c>
      <c r="AA1392">
        <v>0.59400000000000008</v>
      </c>
      <c r="AB1392" s="2">
        <v>0</v>
      </c>
      <c r="AC1392" s="1">
        <v>0</v>
      </c>
      <c r="AD1392" s="7">
        <v>43494</v>
      </c>
      <c r="AE1392" s="7">
        <v>43494</v>
      </c>
      <c r="AF1392">
        <v>0</v>
      </c>
      <c r="AG1392" t="s">
        <v>53</v>
      </c>
      <c r="AH1392" s="2">
        <v>0</v>
      </c>
      <c r="AI1392" s="1">
        <v>0</v>
      </c>
      <c r="AJ1392" s="1">
        <v>0</v>
      </c>
      <c r="AK1392" s="6" t="str">
        <f>+IF(Tabla1[[#This Row],[REQUEST_TY]]="SR MANTENIMIENTO CORRECTIVO", "EMERGENCIA", "OTROS")</f>
        <v>OTROS</v>
      </c>
      <c r="AL1392" s="6" t="str">
        <f>+_xlfn.IFS(Tabla1[[#This Row],[Veces obj]]&lt;=1,"0-1",Tabla1[[#This Row],[Veces obj]]&lt;=2,"1-2",Tabla1[[#This Row],[Veces obj]]&lt;=3,"2-3",TRUE,"&gt;3")</f>
        <v>0-1</v>
      </c>
      <c r="AM1392" s="6" t="str">
        <f>+_xlfn.IFS(MONTH(Tabla1[[#This Row],[MES]])&lt;=3,"Q1",MONTH(Tabla1[[#This Row],[MES]])&lt;=6,"Q2",MONTH(Tabla1[[#This Row],[MES]])&lt;=9,"Q3",TRUE,"Q4")</f>
        <v>Q1</v>
      </c>
      <c r="AN1392" t="str">
        <f>+IFERROR(VLOOKUP(Tabla1[[#This Row],[CUENTA]],CTAS[],2,0),"OTROS")</f>
        <v>OTROS</v>
      </c>
      <c r="AP1392" t="str">
        <f>+IFERROR(VLOOKUP(Tabla1[[#This Row],[EMPLEADO]],IS[],3,0),"OTROS")</f>
        <v>OTROS</v>
      </c>
      <c r="AQ1392" t="str">
        <f>+IFERROR(VLOOKUP(Tabla1[[#This Row],[EMPLEADO]],IS[[NÓMINA]:[INGENIERO]],2,0),"OTROS")</f>
        <v>OTROS</v>
      </c>
    </row>
    <row r="1393" spans="1:43" x14ac:dyDescent="0.25">
      <c r="A1393" t="s">
        <v>36</v>
      </c>
      <c r="B1393">
        <v>1</v>
      </c>
      <c r="C1393" t="s">
        <v>2787</v>
      </c>
      <c r="D1393" t="s">
        <v>38</v>
      </c>
      <c r="E1393" t="s">
        <v>133</v>
      </c>
      <c r="F1393" t="s">
        <v>2788</v>
      </c>
      <c r="G1393" s="17" t="s">
        <v>2789</v>
      </c>
      <c r="H1393" t="s">
        <v>79</v>
      </c>
      <c r="I1393" t="s">
        <v>43</v>
      </c>
      <c r="J1393" t="s">
        <v>8</v>
      </c>
      <c r="K1393" t="s">
        <v>59</v>
      </c>
      <c r="L1393" t="s">
        <v>1430</v>
      </c>
      <c r="M1393" t="s">
        <v>530</v>
      </c>
      <c r="N1393">
        <v>0</v>
      </c>
      <c r="O1393" t="s">
        <v>47</v>
      </c>
      <c r="P1393">
        <v>10</v>
      </c>
      <c r="Q1393" t="s">
        <v>194</v>
      </c>
      <c r="R1393" t="s">
        <v>138</v>
      </c>
      <c r="S1393" t="s">
        <v>139</v>
      </c>
      <c r="T1393" t="s">
        <v>51</v>
      </c>
      <c r="U1393" t="s">
        <v>224</v>
      </c>
      <c r="V1393">
        <v>0.8</v>
      </c>
      <c r="W1393" s="1">
        <v>1258.4000000000003</v>
      </c>
      <c r="X1393">
        <v>1</v>
      </c>
      <c r="Y1393">
        <v>2.38</v>
      </c>
      <c r="Z1393">
        <v>4</v>
      </c>
      <c r="AA1393">
        <v>0.59499999999999997</v>
      </c>
      <c r="AB1393" s="2">
        <v>0</v>
      </c>
      <c r="AC1393" s="1">
        <v>0</v>
      </c>
      <c r="AD1393" s="7">
        <v>43468</v>
      </c>
      <c r="AE1393" s="7">
        <v>43468</v>
      </c>
      <c r="AF1393">
        <v>0</v>
      </c>
      <c r="AG1393" t="s">
        <v>53</v>
      </c>
      <c r="AH1393" s="2">
        <v>0</v>
      </c>
      <c r="AI1393" s="1">
        <v>0</v>
      </c>
      <c r="AJ1393" s="1">
        <v>0</v>
      </c>
      <c r="AK1393" s="6" t="str">
        <f>+IF(Tabla1[[#This Row],[REQUEST_TY]]="SR MANTENIMIENTO CORRECTIVO", "EMERGENCIA", "OTROS")</f>
        <v>EMERGENCIA</v>
      </c>
      <c r="AL1393" s="6" t="str">
        <f>+_xlfn.IFS(Tabla1[[#This Row],[Veces obj]]&lt;=1,"0-1",Tabla1[[#This Row],[Veces obj]]&lt;=2,"1-2",Tabla1[[#This Row],[Veces obj]]&lt;=3,"2-3",TRUE,"&gt;3")</f>
        <v>0-1</v>
      </c>
      <c r="AM1393" s="6" t="str">
        <f>+_xlfn.IFS(MONTH(Tabla1[[#This Row],[MES]])&lt;=3,"Q1",MONTH(Tabla1[[#This Row],[MES]])&lt;=6,"Q2",MONTH(Tabla1[[#This Row],[MES]])&lt;=9,"Q3",TRUE,"Q4")</f>
        <v>Q1</v>
      </c>
      <c r="AN1393" t="str">
        <f>+IFERROR(VLOOKUP(Tabla1[[#This Row],[CUENTA]],CTAS[],2,0),"OTROS")</f>
        <v>OTROS</v>
      </c>
      <c r="AP1393" t="str">
        <f>+IFERROR(VLOOKUP(Tabla1[[#This Row],[EMPLEADO]],IS[],3,0),"OTROS")</f>
        <v>OTROS</v>
      </c>
      <c r="AQ1393" t="str">
        <f>+IFERROR(VLOOKUP(Tabla1[[#This Row],[EMPLEADO]],IS[[NÓMINA]:[INGENIERO]],2,0),"OTROS")</f>
        <v>OTROS</v>
      </c>
    </row>
    <row r="1394" spans="1:43" x14ac:dyDescent="0.25">
      <c r="A1394" t="s">
        <v>36</v>
      </c>
      <c r="B1394">
        <v>1</v>
      </c>
      <c r="C1394" t="s">
        <v>2790</v>
      </c>
      <c r="D1394" t="s">
        <v>38</v>
      </c>
      <c r="E1394" t="s">
        <v>133</v>
      </c>
      <c r="F1394" t="s">
        <v>2791</v>
      </c>
      <c r="G1394" s="17" t="s">
        <v>2792</v>
      </c>
      <c r="H1394" t="s">
        <v>915</v>
      </c>
      <c r="I1394" t="s">
        <v>43</v>
      </c>
      <c r="J1394" t="s">
        <v>8</v>
      </c>
      <c r="K1394" t="s">
        <v>59</v>
      </c>
      <c r="L1394" t="s">
        <v>1768</v>
      </c>
      <c r="M1394" t="s">
        <v>310</v>
      </c>
      <c r="N1394">
        <v>0</v>
      </c>
      <c r="O1394" t="s">
        <v>47</v>
      </c>
      <c r="P1394">
        <v>16</v>
      </c>
      <c r="Q1394" t="s">
        <v>62</v>
      </c>
      <c r="R1394" t="s">
        <v>138</v>
      </c>
      <c r="S1394" t="s">
        <v>139</v>
      </c>
      <c r="T1394" t="s">
        <v>51</v>
      </c>
      <c r="U1394" t="s">
        <v>262</v>
      </c>
      <c r="V1394">
        <v>1.05</v>
      </c>
      <c r="W1394" s="1">
        <v>1651.6500000000003</v>
      </c>
      <c r="X1394">
        <v>1</v>
      </c>
      <c r="Y1394">
        <v>2.38</v>
      </c>
      <c r="Z1394">
        <v>4</v>
      </c>
      <c r="AA1394">
        <v>0.59499999999999997</v>
      </c>
      <c r="AB1394" s="2">
        <v>0</v>
      </c>
      <c r="AC1394" s="1">
        <v>0</v>
      </c>
      <c r="AD1394" s="7">
        <v>43495</v>
      </c>
      <c r="AE1394" s="7">
        <v>43496</v>
      </c>
      <c r="AF1394">
        <v>1</v>
      </c>
      <c r="AG1394" t="s">
        <v>53</v>
      </c>
      <c r="AH1394" s="2">
        <v>0</v>
      </c>
      <c r="AI1394" s="1">
        <v>0</v>
      </c>
      <c r="AJ1394" s="1">
        <v>0</v>
      </c>
      <c r="AK1394" s="6" t="str">
        <f>+IF(Tabla1[[#This Row],[REQUEST_TY]]="SR MANTENIMIENTO CORRECTIVO", "EMERGENCIA", "OTROS")</f>
        <v>EMERGENCIA</v>
      </c>
      <c r="AL1394" s="6" t="str">
        <f>+_xlfn.IFS(Tabla1[[#This Row],[Veces obj]]&lt;=1,"0-1",Tabla1[[#This Row],[Veces obj]]&lt;=2,"1-2",Tabla1[[#This Row],[Veces obj]]&lt;=3,"2-3",TRUE,"&gt;3")</f>
        <v>0-1</v>
      </c>
      <c r="AM1394" s="6" t="str">
        <f>+_xlfn.IFS(MONTH(Tabla1[[#This Row],[MES]])&lt;=3,"Q1",MONTH(Tabla1[[#This Row],[MES]])&lt;=6,"Q2",MONTH(Tabla1[[#This Row],[MES]])&lt;=9,"Q3",TRUE,"Q4")</f>
        <v>Q1</v>
      </c>
      <c r="AN1394" t="str">
        <f>+IFERROR(VLOOKUP(Tabla1[[#This Row],[CUENTA]],CTAS[],2,0),"OTROS")</f>
        <v>OTROS</v>
      </c>
      <c r="AP1394" t="str">
        <f>+IFERROR(VLOOKUP(Tabla1[[#This Row],[EMPLEADO]],IS[],3,0),"OTROS")</f>
        <v>OTROS</v>
      </c>
      <c r="AQ1394" t="str">
        <f>+IFERROR(VLOOKUP(Tabla1[[#This Row],[EMPLEADO]],IS[[NÓMINA]:[INGENIERO]],2,0),"OTROS")</f>
        <v>OTROS</v>
      </c>
    </row>
    <row r="1395" spans="1:43" x14ac:dyDescent="0.25">
      <c r="A1395" t="s">
        <v>4444</v>
      </c>
      <c r="B1395">
        <v>1</v>
      </c>
      <c r="C1395" t="s">
        <v>5773</v>
      </c>
      <c r="D1395" t="s">
        <v>38</v>
      </c>
      <c r="E1395" t="s">
        <v>2312</v>
      </c>
      <c r="F1395" t="s">
        <v>5774</v>
      </c>
      <c r="G1395" s="17" t="s">
        <v>5775</v>
      </c>
      <c r="H1395" t="s">
        <v>679</v>
      </c>
      <c r="I1395" t="s">
        <v>43</v>
      </c>
      <c r="J1395" t="s">
        <v>8</v>
      </c>
      <c r="K1395" t="s">
        <v>5776</v>
      </c>
      <c r="L1395" t="s">
        <v>5777</v>
      </c>
      <c r="M1395" t="s">
        <v>4271</v>
      </c>
      <c r="N1395">
        <v>0</v>
      </c>
      <c r="O1395" t="s">
        <v>47</v>
      </c>
      <c r="P1395">
        <v>533</v>
      </c>
      <c r="Q1395" t="s">
        <v>48</v>
      </c>
      <c r="R1395" t="s">
        <v>49</v>
      </c>
      <c r="S1395" t="s">
        <v>50</v>
      </c>
      <c r="T1395" t="s">
        <v>51</v>
      </c>
      <c r="U1395" t="s">
        <v>52</v>
      </c>
      <c r="V1395">
        <v>1.05</v>
      </c>
      <c r="W1395" s="1">
        <v>750.75000000000011</v>
      </c>
      <c r="X1395">
        <v>1</v>
      </c>
      <c r="Y1395">
        <v>2.98</v>
      </c>
      <c r="Z1395">
        <v>5</v>
      </c>
      <c r="AA1395">
        <v>0.59599999999999997</v>
      </c>
      <c r="AB1395" s="2">
        <v>0</v>
      </c>
      <c r="AC1395" s="1">
        <v>0</v>
      </c>
      <c r="AD1395" s="7">
        <v>43508</v>
      </c>
      <c r="AE1395" s="7">
        <v>43509</v>
      </c>
      <c r="AF1395">
        <v>1</v>
      </c>
      <c r="AG1395" t="s">
        <v>53</v>
      </c>
      <c r="AH1395" s="2">
        <v>0</v>
      </c>
      <c r="AI1395" s="1">
        <v>0</v>
      </c>
      <c r="AJ1395" s="1">
        <v>0</v>
      </c>
      <c r="AK1395" s="6" t="str">
        <f>+IF(Tabla1[[#This Row],[REQUEST_TY]]="SR MANTENIMIENTO CORRECTIVO", "EMERGENCIA", "OTROS")</f>
        <v>EMERGENCIA</v>
      </c>
      <c r="AL1395" s="6" t="str">
        <f>+_xlfn.IFS(Tabla1[[#This Row],[Veces obj]]&lt;=1,"0-1",Tabla1[[#This Row],[Veces obj]]&lt;=2,"1-2",Tabla1[[#This Row],[Veces obj]]&lt;=3,"2-3",TRUE,"&gt;3")</f>
        <v>0-1</v>
      </c>
      <c r="AM1395" s="6" t="str">
        <f>+_xlfn.IFS(MONTH(Tabla1[[#This Row],[MES]])&lt;=3,"Q1",MONTH(Tabla1[[#This Row],[MES]])&lt;=6,"Q2",MONTH(Tabla1[[#This Row],[MES]])&lt;=9,"Q3",TRUE,"Q4")</f>
        <v>Q1</v>
      </c>
      <c r="AN1395" t="str">
        <f>+IFERROR(VLOOKUP(Tabla1[[#This Row],[CUENTA]],CTAS[],2,0),"OTROS")</f>
        <v>OTROS</v>
      </c>
      <c r="AP1395" t="str">
        <f>+IFERROR(VLOOKUP(Tabla1[[#This Row],[EMPLEADO]],IS[],3,0),"OTROS")</f>
        <v>OTROS</v>
      </c>
      <c r="AQ1395" t="str">
        <f>+IFERROR(VLOOKUP(Tabla1[[#This Row],[EMPLEADO]],IS[[NÓMINA]:[INGENIERO]],2,0),"OTROS")</f>
        <v>OTROS</v>
      </c>
    </row>
    <row r="1396" spans="1:43" x14ac:dyDescent="0.25">
      <c r="A1396" t="s">
        <v>36</v>
      </c>
      <c r="B1396">
        <v>1</v>
      </c>
      <c r="C1396" t="s">
        <v>2793</v>
      </c>
      <c r="D1396" t="s">
        <v>38</v>
      </c>
      <c r="E1396" t="s">
        <v>636</v>
      </c>
      <c r="F1396" t="s">
        <v>2794</v>
      </c>
      <c r="G1396" s="17" t="s">
        <v>2795</v>
      </c>
      <c r="H1396" t="s">
        <v>707</v>
      </c>
      <c r="I1396" t="s">
        <v>43</v>
      </c>
      <c r="J1396" t="s">
        <v>8</v>
      </c>
      <c r="K1396" t="s">
        <v>1287</v>
      </c>
      <c r="L1396" t="s">
        <v>2796</v>
      </c>
      <c r="M1396" t="s">
        <v>2195</v>
      </c>
      <c r="N1396">
        <v>0</v>
      </c>
      <c r="O1396" t="s">
        <v>105</v>
      </c>
      <c r="P1396">
        <v>801</v>
      </c>
      <c r="Q1396" t="s">
        <v>48</v>
      </c>
      <c r="R1396" t="s">
        <v>153</v>
      </c>
      <c r="S1396" t="s">
        <v>50</v>
      </c>
      <c r="T1396" t="s">
        <v>51</v>
      </c>
      <c r="U1396" t="s">
        <v>52</v>
      </c>
      <c r="V1396">
        <v>1.05</v>
      </c>
      <c r="W1396" s="1">
        <v>491.40000000000003</v>
      </c>
      <c r="X1396">
        <v>1</v>
      </c>
      <c r="Y1396">
        <v>3</v>
      </c>
      <c r="Z1396">
        <v>5</v>
      </c>
      <c r="AA1396">
        <v>0.6</v>
      </c>
      <c r="AB1396" s="2">
        <v>0</v>
      </c>
      <c r="AC1396" s="1">
        <v>0</v>
      </c>
      <c r="AD1396" s="7">
        <v>43473</v>
      </c>
      <c r="AE1396" s="7">
        <v>43473</v>
      </c>
      <c r="AF1396">
        <v>0</v>
      </c>
      <c r="AG1396" t="s">
        <v>53</v>
      </c>
      <c r="AH1396" s="2">
        <v>0</v>
      </c>
      <c r="AI1396" s="1">
        <v>0</v>
      </c>
      <c r="AJ1396" s="1">
        <v>0</v>
      </c>
      <c r="AK1396" s="6" t="str">
        <f>+IF(Tabla1[[#This Row],[REQUEST_TY]]="SR MANTENIMIENTO CORRECTIVO", "EMERGENCIA", "OTROS")</f>
        <v>EMERGENCIA</v>
      </c>
      <c r="AL1396" s="6" t="str">
        <f>+_xlfn.IFS(Tabla1[[#This Row],[Veces obj]]&lt;=1,"0-1",Tabla1[[#This Row],[Veces obj]]&lt;=2,"1-2",Tabla1[[#This Row],[Veces obj]]&lt;=3,"2-3",TRUE,"&gt;3")</f>
        <v>0-1</v>
      </c>
      <c r="AM1396" s="6" t="str">
        <f>+_xlfn.IFS(MONTH(Tabla1[[#This Row],[MES]])&lt;=3,"Q1",MONTH(Tabla1[[#This Row],[MES]])&lt;=6,"Q2",MONTH(Tabla1[[#This Row],[MES]])&lt;=9,"Q3",TRUE,"Q4")</f>
        <v>Q1</v>
      </c>
      <c r="AN1396" t="str">
        <f>+IFERROR(VLOOKUP(Tabla1[[#This Row],[CUENTA]],CTAS[],2,0),"OTROS")</f>
        <v>OTROS</v>
      </c>
      <c r="AP1396" t="str">
        <f>+IFERROR(VLOOKUP(Tabla1[[#This Row],[EMPLEADO]],IS[],3,0),"OTROS")</f>
        <v>OTROS</v>
      </c>
      <c r="AQ1396" t="str">
        <f>+IFERROR(VLOOKUP(Tabla1[[#This Row],[EMPLEADO]],IS[[NÓMINA]:[INGENIERO]],2,0),"OTROS")</f>
        <v>OTROS</v>
      </c>
    </row>
    <row r="1397" spans="1:43" x14ac:dyDescent="0.25">
      <c r="A1397" t="s">
        <v>36</v>
      </c>
      <c r="B1397">
        <v>1</v>
      </c>
      <c r="C1397" t="s">
        <v>2797</v>
      </c>
      <c r="D1397" t="s">
        <v>38</v>
      </c>
      <c r="E1397" t="s">
        <v>133</v>
      </c>
      <c r="F1397" t="s">
        <v>2798</v>
      </c>
      <c r="G1397" s="17" t="s">
        <v>2799</v>
      </c>
      <c r="H1397" t="s">
        <v>1572</v>
      </c>
      <c r="I1397" t="s">
        <v>43</v>
      </c>
      <c r="J1397" t="s">
        <v>8</v>
      </c>
      <c r="K1397" t="s">
        <v>59</v>
      </c>
      <c r="L1397" t="s">
        <v>2800</v>
      </c>
      <c r="M1397" t="s">
        <v>1707</v>
      </c>
      <c r="N1397">
        <v>0</v>
      </c>
      <c r="O1397" t="s">
        <v>47</v>
      </c>
      <c r="P1397">
        <v>54</v>
      </c>
      <c r="Q1397" t="s">
        <v>82</v>
      </c>
      <c r="R1397" t="s">
        <v>138</v>
      </c>
      <c r="S1397" t="s">
        <v>139</v>
      </c>
      <c r="T1397" t="s">
        <v>51</v>
      </c>
      <c r="U1397" t="s">
        <v>140</v>
      </c>
      <c r="V1397">
        <v>1.1000000000000001</v>
      </c>
      <c r="W1397" s="1">
        <v>1730.3000000000004</v>
      </c>
      <c r="X1397">
        <v>1</v>
      </c>
      <c r="Y1397">
        <v>2.4</v>
      </c>
      <c r="Z1397">
        <v>4</v>
      </c>
      <c r="AA1397">
        <v>0.6</v>
      </c>
      <c r="AB1397" s="2">
        <v>0</v>
      </c>
      <c r="AC1397" s="1">
        <v>0</v>
      </c>
      <c r="AD1397" s="7">
        <v>43473</v>
      </c>
      <c r="AE1397" s="7">
        <v>43473</v>
      </c>
      <c r="AF1397">
        <v>0</v>
      </c>
      <c r="AG1397" t="s">
        <v>53</v>
      </c>
      <c r="AH1397" s="2">
        <v>0</v>
      </c>
      <c r="AI1397" s="1">
        <v>0</v>
      </c>
      <c r="AJ1397" s="1">
        <v>0</v>
      </c>
      <c r="AK1397" s="6" t="str">
        <f>+IF(Tabla1[[#This Row],[REQUEST_TY]]="SR MANTENIMIENTO CORRECTIVO", "EMERGENCIA", "OTROS")</f>
        <v>EMERGENCIA</v>
      </c>
      <c r="AL1397" s="6" t="str">
        <f>+_xlfn.IFS(Tabla1[[#This Row],[Veces obj]]&lt;=1,"0-1",Tabla1[[#This Row],[Veces obj]]&lt;=2,"1-2",Tabla1[[#This Row],[Veces obj]]&lt;=3,"2-3",TRUE,"&gt;3")</f>
        <v>0-1</v>
      </c>
      <c r="AM1397" s="6" t="str">
        <f>+_xlfn.IFS(MONTH(Tabla1[[#This Row],[MES]])&lt;=3,"Q1",MONTH(Tabla1[[#This Row],[MES]])&lt;=6,"Q2",MONTH(Tabla1[[#This Row],[MES]])&lt;=9,"Q3",TRUE,"Q4")</f>
        <v>Q1</v>
      </c>
      <c r="AN1397" t="str">
        <f>+IFERROR(VLOOKUP(Tabla1[[#This Row],[CUENTA]],CTAS[],2,0),"OTROS")</f>
        <v>OTROS</v>
      </c>
      <c r="AP1397" t="str">
        <f>+IFERROR(VLOOKUP(Tabla1[[#This Row],[EMPLEADO]],IS[],3,0),"OTROS")</f>
        <v>OTROS</v>
      </c>
      <c r="AQ1397" t="str">
        <f>+IFERROR(VLOOKUP(Tabla1[[#This Row],[EMPLEADO]],IS[[NÓMINA]:[INGENIERO]],2,0),"OTROS")</f>
        <v>OTROS</v>
      </c>
    </row>
    <row r="1398" spans="1:43" x14ac:dyDescent="0.25">
      <c r="A1398" t="s">
        <v>36</v>
      </c>
      <c r="B1398">
        <v>1</v>
      </c>
      <c r="C1398" t="s">
        <v>2801</v>
      </c>
      <c r="D1398" t="s">
        <v>38</v>
      </c>
      <c r="E1398" t="s">
        <v>76</v>
      </c>
      <c r="F1398" t="s">
        <v>2802</v>
      </c>
      <c r="G1398" s="17" t="s">
        <v>1925</v>
      </c>
      <c r="H1398" t="s">
        <v>691</v>
      </c>
      <c r="I1398" t="s">
        <v>43</v>
      </c>
      <c r="J1398" t="s">
        <v>8</v>
      </c>
      <c r="K1398" t="s">
        <v>102</v>
      </c>
      <c r="L1398" t="s">
        <v>1926</v>
      </c>
      <c r="M1398" t="s">
        <v>640</v>
      </c>
      <c r="N1398">
        <v>0</v>
      </c>
      <c r="O1398" t="s">
        <v>47</v>
      </c>
      <c r="P1398">
        <v>116</v>
      </c>
      <c r="Q1398" t="s">
        <v>48</v>
      </c>
      <c r="R1398" t="s">
        <v>63</v>
      </c>
      <c r="S1398" t="s">
        <v>64</v>
      </c>
      <c r="T1398" t="s">
        <v>51</v>
      </c>
      <c r="U1398" t="s">
        <v>96</v>
      </c>
      <c r="V1398">
        <v>1.1000000000000001</v>
      </c>
      <c r="W1398" s="1">
        <v>1501.5000000000002</v>
      </c>
      <c r="X1398">
        <v>1</v>
      </c>
      <c r="Y1398">
        <v>3</v>
      </c>
      <c r="Z1398">
        <v>5</v>
      </c>
      <c r="AA1398">
        <v>0.6</v>
      </c>
      <c r="AB1398" s="2">
        <v>0</v>
      </c>
      <c r="AC1398" s="1">
        <v>0</v>
      </c>
      <c r="AD1398" s="7">
        <v>43473</v>
      </c>
      <c r="AE1398" s="7">
        <v>43473</v>
      </c>
      <c r="AF1398">
        <v>0</v>
      </c>
      <c r="AG1398" t="s">
        <v>53</v>
      </c>
      <c r="AH1398" s="2">
        <v>0</v>
      </c>
      <c r="AI1398" s="1">
        <v>0</v>
      </c>
      <c r="AJ1398" s="1">
        <v>0</v>
      </c>
      <c r="AK1398" s="6" t="str">
        <f>+IF(Tabla1[[#This Row],[REQUEST_TY]]="SR MANTENIMIENTO CORRECTIVO", "EMERGENCIA", "OTROS")</f>
        <v>EMERGENCIA</v>
      </c>
      <c r="AL1398" s="6" t="str">
        <f>+_xlfn.IFS(Tabla1[[#This Row],[Veces obj]]&lt;=1,"0-1",Tabla1[[#This Row],[Veces obj]]&lt;=2,"1-2",Tabla1[[#This Row],[Veces obj]]&lt;=3,"2-3",TRUE,"&gt;3")</f>
        <v>0-1</v>
      </c>
      <c r="AM1398" s="6" t="str">
        <f>+_xlfn.IFS(MONTH(Tabla1[[#This Row],[MES]])&lt;=3,"Q1",MONTH(Tabla1[[#This Row],[MES]])&lt;=6,"Q2",MONTH(Tabla1[[#This Row],[MES]])&lt;=9,"Q3",TRUE,"Q4")</f>
        <v>Q1</v>
      </c>
      <c r="AN1398" t="str">
        <f>+IFERROR(VLOOKUP(Tabla1[[#This Row],[CUENTA]],CTAS[],2,0),"OTROS")</f>
        <v>OTROS</v>
      </c>
      <c r="AP1398" t="str">
        <f>+IFERROR(VLOOKUP(Tabla1[[#This Row],[EMPLEADO]],IS[],3,0),"OTROS")</f>
        <v>OTROS</v>
      </c>
      <c r="AQ1398" t="str">
        <f>+IFERROR(VLOOKUP(Tabla1[[#This Row],[EMPLEADO]],IS[[NÓMINA]:[INGENIERO]],2,0),"OTROS")</f>
        <v>OTROS</v>
      </c>
    </row>
    <row r="1399" spans="1:43" x14ac:dyDescent="0.25">
      <c r="A1399" t="s">
        <v>36</v>
      </c>
      <c r="B1399">
        <v>1</v>
      </c>
      <c r="C1399" t="s">
        <v>2803</v>
      </c>
      <c r="D1399" t="s">
        <v>38</v>
      </c>
      <c r="E1399" t="s">
        <v>226</v>
      </c>
      <c r="F1399" t="s">
        <v>2804</v>
      </c>
      <c r="G1399" s="17" t="s">
        <v>1986</v>
      </c>
      <c r="H1399" t="s">
        <v>409</v>
      </c>
      <c r="I1399" t="s">
        <v>43</v>
      </c>
      <c r="J1399" t="s">
        <v>8</v>
      </c>
      <c r="K1399" t="s">
        <v>92</v>
      </c>
      <c r="L1399" t="s">
        <v>1987</v>
      </c>
      <c r="M1399" t="s">
        <v>411</v>
      </c>
      <c r="N1399">
        <v>0</v>
      </c>
      <c r="O1399" t="s">
        <v>47</v>
      </c>
      <c r="P1399">
        <v>13</v>
      </c>
      <c r="Q1399" t="s">
        <v>194</v>
      </c>
      <c r="R1399" t="s">
        <v>153</v>
      </c>
      <c r="S1399" t="s">
        <v>50</v>
      </c>
      <c r="T1399" t="s">
        <v>51</v>
      </c>
      <c r="U1399" t="s">
        <v>444</v>
      </c>
      <c r="V1399">
        <v>0</v>
      </c>
      <c r="W1399" s="1">
        <v>0</v>
      </c>
      <c r="X1399">
        <v>1</v>
      </c>
      <c r="Y1399">
        <v>3</v>
      </c>
      <c r="Z1399">
        <v>5</v>
      </c>
      <c r="AA1399">
        <v>0.6</v>
      </c>
      <c r="AB1399" s="2">
        <v>0</v>
      </c>
      <c r="AC1399" s="1">
        <v>0</v>
      </c>
      <c r="AD1399" s="7">
        <v>43488</v>
      </c>
      <c r="AE1399" s="7">
        <v>43488</v>
      </c>
      <c r="AF1399">
        <v>0</v>
      </c>
      <c r="AG1399" t="s">
        <v>53</v>
      </c>
      <c r="AH1399" s="2">
        <v>0</v>
      </c>
      <c r="AI1399" s="1">
        <v>0</v>
      </c>
      <c r="AJ1399" s="1">
        <v>0</v>
      </c>
      <c r="AK1399" s="6" t="str">
        <f>+IF(Tabla1[[#This Row],[REQUEST_TY]]="SR MANTENIMIENTO CORRECTIVO", "EMERGENCIA", "OTROS")</f>
        <v>EMERGENCIA</v>
      </c>
      <c r="AL1399" s="6" t="str">
        <f>+_xlfn.IFS(Tabla1[[#This Row],[Veces obj]]&lt;=1,"0-1",Tabla1[[#This Row],[Veces obj]]&lt;=2,"1-2",Tabla1[[#This Row],[Veces obj]]&lt;=3,"2-3",TRUE,"&gt;3")</f>
        <v>0-1</v>
      </c>
      <c r="AM1399" s="6" t="str">
        <f>+_xlfn.IFS(MONTH(Tabla1[[#This Row],[MES]])&lt;=3,"Q1",MONTH(Tabla1[[#This Row],[MES]])&lt;=6,"Q2",MONTH(Tabla1[[#This Row],[MES]])&lt;=9,"Q3",TRUE,"Q4")</f>
        <v>Q1</v>
      </c>
      <c r="AN1399" t="str">
        <f>+IFERROR(VLOOKUP(Tabla1[[#This Row],[CUENTA]],CTAS[],2,0),"OTROS")</f>
        <v>OTROS</v>
      </c>
      <c r="AP1399" t="str">
        <f>+IFERROR(VLOOKUP(Tabla1[[#This Row],[EMPLEADO]],IS[],3,0),"OTROS")</f>
        <v>OTROS</v>
      </c>
      <c r="AQ1399" t="str">
        <f>+IFERROR(VLOOKUP(Tabla1[[#This Row],[EMPLEADO]],IS[[NÓMINA]:[INGENIERO]],2,0),"OTROS")</f>
        <v>OTROS</v>
      </c>
    </row>
    <row r="1400" spans="1:43" x14ac:dyDescent="0.25">
      <c r="A1400" t="s">
        <v>4444</v>
      </c>
      <c r="B1400">
        <v>1</v>
      </c>
      <c r="C1400" t="s">
        <v>6736</v>
      </c>
      <c r="D1400" t="s">
        <v>38</v>
      </c>
      <c r="E1400" t="s">
        <v>76</v>
      </c>
      <c r="F1400" t="s">
        <v>6737</v>
      </c>
      <c r="G1400" s="17" t="s">
        <v>78</v>
      </c>
      <c r="H1400" t="s">
        <v>740</v>
      </c>
      <c r="I1400" t="s">
        <v>43</v>
      </c>
      <c r="J1400" t="s">
        <v>8</v>
      </c>
      <c r="K1400" t="s">
        <v>59</v>
      </c>
      <c r="L1400" t="s">
        <v>80</v>
      </c>
      <c r="M1400" t="s">
        <v>81</v>
      </c>
      <c r="N1400">
        <v>0</v>
      </c>
      <c r="O1400" t="s">
        <v>47</v>
      </c>
      <c r="P1400">
        <v>33</v>
      </c>
      <c r="Q1400" t="s">
        <v>82</v>
      </c>
      <c r="R1400" t="s">
        <v>63</v>
      </c>
      <c r="S1400" t="s">
        <v>64</v>
      </c>
      <c r="T1400" t="s">
        <v>51</v>
      </c>
      <c r="U1400" t="s">
        <v>83</v>
      </c>
      <c r="V1400">
        <v>1.05</v>
      </c>
      <c r="W1400" s="1">
        <v>1433.25</v>
      </c>
      <c r="X1400">
        <v>1</v>
      </c>
      <c r="Y1400">
        <v>3</v>
      </c>
      <c r="Z1400">
        <v>5</v>
      </c>
      <c r="AA1400">
        <v>0.6</v>
      </c>
      <c r="AB1400" s="2">
        <v>0</v>
      </c>
      <c r="AC1400" s="1">
        <v>0</v>
      </c>
      <c r="AD1400" s="7">
        <v>43518</v>
      </c>
      <c r="AE1400" s="7">
        <v>43520</v>
      </c>
      <c r="AF1400">
        <v>0</v>
      </c>
      <c r="AG1400" t="s">
        <v>53</v>
      </c>
      <c r="AH1400" s="2">
        <v>0</v>
      </c>
      <c r="AI1400" s="1">
        <v>0</v>
      </c>
      <c r="AJ1400" s="1">
        <v>0</v>
      </c>
      <c r="AK1400" s="6" t="str">
        <f>+IF(Tabla1[[#This Row],[REQUEST_TY]]="SR MANTENIMIENTO CORRECTIVO", "EMERGENCIA", "OTROS")</f>
        <v>EMERGENCIA</v>
      </c>
      <c r="AL1400" s="6" t="str">
        <f>+_xlfn.IFS(Tabla1[[#This Row],[Veces obj]]&lt;=1,"0-1",Tabla1[[#This Row],[Veces obj]]&lt;=2,"1-2",Tabla1[[#This Row],[Veces obj]]&lt;=3,"2-3",TRUE,"&gt;3")</f>
        <v>0-1</v>
      </c>
      <c r="AM1400" s="6" t="str">
        <f>+_xlfn.IFS(MONTH(Tabla1[[#This Row],[MES]])&lt;=3,"Q1",MONTH(Tabla1[[#This Row],[MES]])&lt;=6,"Q2",MONTH(Tabla1[[#This Row],[MES]])&lt;=9,"Q3",TRUE,"Q4")</f>
        <v>Q1</v>
      </c>
      <c r="AN1400" t="str">
        <f>+IFERROR(VLOOKUP(Tabla1[[#This Row],[CUENTA]],CTAS[],2,0),"OTROS")</f>
        <v>OTROS</v>
      </c>
      <c r="AP1400" t="str">
        <f>+IFERROR(VLOOKUP(Tabla1[[#This Row],[EMPLEADO]],IS[],3,0),"OTROS")</f>
        <v>OTROS</v>
      </c>
      <c r="AQ1400" t="str">
        <f>+IFERROR(VLOOKUP(Tabla1[[#This Row],[EMPLEADO]],IS[[NÓMINA]:[INGENIERO]],2,0),"OTROS")</f>
        <v>OTROS</v>
      </c>
    </row>
    <row r="1401" spans="1:43" x14ac:dyDescent="0.25">
      <c r="A1401" t="s">
        <v>36</v>
      </c>
      <c r="B1401">
        <v>1</v>
      </c>
      <c r="C1401" t="s">
        <v>2805</v>
      </c>
      <c r="D1401" t="s">
        <v>38</v>
      </c>
      <c r="E1401" t="s">
        <v>98</v>
      </c>
      <c r="F1401" t="s">
        <v>2806</v>
      </c>
      <c r="G1401" s="17" t="s">
        <v>2807</v>
      </c>
      <c r="H1401" t="s">
        <v>409</v>
      </c>
      <c r="I1401" t="s">
        <v>43</v>
      </c>
      <c r="J1401" t="s">
        <v>8</v>
      </c>
      <c r="K1401" t="s">
        <v>102</v>
      </c>
      <c r="L1401" t="s">
        <v>2808</v>
      </c>
      <c r="M1401" t="s">
        <v>2809</v>
      </c>
      <c r="N1401">
        <v>0</v>
      </c>
      <c r="O1401" t="s">
        <v>47</v>
      </c>
      <c r="P1401">
        <v>140</v>
      </c>
      <c r="Q1401" t="s">
        <v>48</v>
      </c>
      <c r="R1401" t="s">
        <v>63</v>
      </c>
      <c r="S1401" t="s">
        <v>64</v>
      </c>
      <c r="T1401" t="s">
        <v>51</v>
      </c>
      <c r="U1401" t="s">
        <v>96</v>
      </c>
      <c r="V1401">
        <v>1.1000000000000001</v>
      </c>
      <c r="W1401" s="1">
        <v>1501.5000000000002</v>
      </c>
      <c r="X1401">
        <v>1</v>
      </c>
      <c r="Y1401">
        <v>3.02</v>
      </c>
      <c r="Z1401">
        <v>5</v>
      </c>
      <c r="AA1401">
        <v>0.60399999999999998</v>
      </c>
      <c r="AB1401" s="2">
        <v>0</v>
      </c>
      <c r="AC1401" s="1">
        <v>0</v>
      </c>
      <c r="AD1401" s="7">
        <v>43476</v>
      </c>
      <c r="AE1401" s="7">
        <v>43476</v>
      </c>
      <c r="AF1401">
        <v>0</v>
      </c>
      <c r="AG1401" t="s">
        <v>53</v>
      </c>
      <c r="AH1401" s="2">
        <v>0</v>
      </c>
      <c r="AI1401" s="1">
        <v>0</v>
      </c>
      <c r="AJ1401" s="1">
        <v>0</v>
      </c>
      <c r="AK1401" s="6" t="str">
        <f>+IF(Tabla1[[#This Row],[REQUEST_TY]]="SR MANTENIMIENTO CORRECTIVO", "EMERGENCIA", "OTROS")</f>
        <v>EMERGENCIA</v>
      </c>
      <c r="AL1401" s="6" t="str">
        <f>+_xlfn.IFS(Tabla1[[#This Row],[Veces obj]]&lt;=1,"0-1",Tabla1[[#This Row],[Veces obj]]&lt;=2,"1-2",Tabla1[[#This Row],[Veces obj]]&lt;=3,"2-3",TRUE,"&gt;3")</f>
        <v>0-1</v>
      </c>
      <c r="AM1401" s="6" t="str">
        <f>+_xlfn.IFS(MONTH(Tabla1[[#This Row],[MES]])&lt;=3,"Q1",MONTH(Tabla1[[#This Row],[MES]])&lt;=6,"Q2",MONTH(Tabla1[[#This Row],[MES]])&lt;=9,"Q3",TRUE,"Q4")</f>
        <v>Q1</v>
      </c>
      <c r="AN1401" t="str">
        <f>+IFERROR(VLOOKUP(Tabla1[[#This Row],[CUENTA]],CTAS[],2,0),"OTROS")</f>
        <v>OTROS</v>
      </c>
      <c r="AP1401" t="str">
        <f>+IFERROR(VLOOKUP(Tabla1[[#This Row],[EMPLEADO]],IS[],3,0),"OTROS")</f>
        <v>OTROS</v>
      </c>
      <c r="AQ1401" t="str">
        <f>+IFERROR(VLOOKUP(Tabla1[[#This Row],[EMPLEADO]],IS[[NÓMINA]:[INGENIERO]],2,0),"OTROS")</f>
        <v>OTROS</v>
      </c>
    </row>
    <row r="1402" spans="1:43" x14ac:dyDescent="0.25">
      <c r="A1402" t="s">
        <v>36</v>
      </c>
      <c r="B1402">
        <v>1</v>
      </c>
      <c r="C1402" t="s">
        <v>2810</v>
      </c>
      <c r="D1402" t="s">
        <v>38</v>
      </c>
      <c r="E1402" t="s">
        <v>39</v>
      </c>
      <c r="F1402" t="s">
        <v>2811</v>
      </c>
      <c r="G1402" s="17" t="s">
        <v>2812</v>
      </c>
      <c r="H1402" t="s">
        <v>58</v>
      </c>
      <c r="I1402" t="s">
        <v>43</v>
      </c>
      <c r="J1402" t="s">
        <v>8</v>
      </c>
      <c r="K1402" t="s">
        <v>2028</v>
      </c>
      <c r="L1402" t="s">
        <v>2029</v>
      </c>
      <c r="M1402" t="s">
        <v>736</v>
      </c>
      <c r="N1402">
        <v>0</v>
      </c>
      <c r="O1402" t="s">
        <v>47</v>
      </c>
      <c r="P1402">
        <v>2605</v>
      </c>
      <c r="Q1402" t="s">
        <v>48</v>
      </c>
      <c r="R1402" t="s">
        <v>49</v>
      </c>
      <c r="S1402" t="s">
        <v>50</v>
      </c>
      <c r="T1402" t="s">
        <v>51</v>
      </c>
      <c r="U1402" t="s">
        <v>52</v>
      </c>
      <c r="V1402">
        <v>1.05</v>
      </c>
      <c r="W1402" s="1">
        <v>750.75000000000011</v>
      </c>
      <c r="X1402">
        <v>1</v>
      </c>
      <c r="Y1402">
        <v>3.02</v>
      </c>
      <c r="Z1402">
        <v>5</v>
      </c>
      <c r="AA1402">
        <v>0.60399999999999998</v>
      </c>
      <c r="AB1402" s="2">
        <v>0</v>
      </c>
      <c r="AC1402" s="1">
        <v>0</v>
      </c>
      <c r="AD1402" s="7">
        <v>43486</v>
      </c>
      <c r="AE1402" s="7">
        <v>43486</v>
      </c>
      <c r="AF1402">
        <v>0</v>
      </c>
      <c r="AG1402" t="s">
        <v>53</v>
      </c>
      <c r="AH1402" s="2">
        <v>0</v>
      </c>
      <c r="AI1402" s="1">
        <v>0</v>
      </c>
      <c r="AJ1402" s="1">
        <v>0</v>
      </c>
      <c r="AK1402" s="6" t="str">
        <f>+IF(Tabla1[[#This Row],[REQUEST_TY]]="SR MANTENIMIENTO CORRECTIVO", "EMERGENCIA", "OTROS")</f>
        <v>EMERGENCIA</v>
      </c>
      <c r="AL1402" s="6" t="str">
        <f>+_xlfn.IFS(Tabla1[[#This Row],[Veces obj]]&lt;=1,"0-1",Tabla1[[#This Row],[Veces obj]]&lt;=2,"1-2",Tabla1[[#This Row],[Veces obj]]&lt;=3,"2-3",TRUE,"&gt;3")</f>
        <v>0-1</v>
      </c>
      <c r="AM1402" s="6" t="str">
        <f>+_xlfn.IFS(MONTH(Tabla1[[#This Row],[MES]])&lt;=3,"Q1",MONTH(Tabla1[[#This Row],[MES]])&lt;=6,"Q2",MONTH(Tabla1[[#This Row],[MES]])&lt;=9,"Q3",TRUE,"Q4")</f>
        <v>Q1</v>
      </c>
      <c r="AN1402" t="str">
        <f>+IFERROR(VLOOKUP(Tabla1[[#This Row],[CUENTA]],CTAS[],2,0),"OTROS")</f>
        <v>OTROS</v>
      </c>
      <c r="AP1402" t="str">
        <f>+IFERROR(VLOOKUP(Tabla1[[#This Row],[EMPLEADO]],IS[],3,0),"OTROS")</f>
        <v>OTROS</v>
      </c>
      <c r="AQ1402" t="str">
        <f>+IFERROR(VLOOKUP(Tabla1[[#This Row],[EMPLEADO]],IS[[NÓMINA]:[INGENIERO]],2,0),"OTROS")</f>
        <v>OTROS</v>
      </c>
    </row>
    <row r="1403" spans="1:43" x14ac:dyDescent="0.25">
      <c r="A1403" t="s">
        <v>4444</v>
      </c>
      <c r="B1403">
        <v>1</v>
      </c>
      <c r="C1403" t="s">
        <v>4632</v>
      </c>
      <c r="D1403" t="s">
        <v>38</v>
      </c>
      <c r="E1403" t="s">
        <v>604</v>
      </c>
      <c r="F1403" t="s">
        <v>4633</v>
      </c>
      <c r="G1403" s="17" t="s">
        <v>4634</v>
      </c>
      <c r="H1403" t="s">
        <v>106</v>
      </c>
      <c r="I1403" t="s">
        <v>43</v>
      </c>
      <c r="J1403" t="s">
        <v>8</v>
      </c>
      <c r="K1403" t="s">
        <v>2568</v>
      </c>
      <c r="L1403" t="s">
        <v>2569</v>
      </c>
      <c r="M1403" t="s">
        <v>794</v>
      </c>
      <c r="N1403">
        <v>0</v>
      </c>
      <c r="O1403" t="s">
        <v>47</v>
      </c>
      <c r="P1403">
        <v>2617</v>
      </c>
      <c r="Q1403" t="s">
        <v>48</v>
      </c>
      <c r="R1403" t="s">
        <v>63</v>
      </c>
      <c r="S1403" t="s">
        <v>64</v>
      </c>
      <c r="T1403" t="s">
        <v>51</v>
      </c>
      <c r="U1403" t="s">
        <v>96</v>
      </c>
      <c r="V1403">
        <v>1.1000000000000001</v>
      </c>
      <c r="W1403" s="1">
        <v>1501.5000000000002</v>
      </c>
      <c r="X1403">
        <v>1</v>
      </c>
      <c r="Y1403">
        <v>3.03</v>
      </c>
      <c r="Z1403">
        <v>5</v>
      </c>
      <c r="AA1403">
        <v>0.60599999999999998</v>
      </c>
      <c r="AB1403" s="2">
        <v>0</v>
      </c>
      <c r="AC1403" s="1">
        <v>0</v>
      </c>
      <c r="AD1403" s="7">
        <v>43501</v>
      </c>
      <c r="AE1403" s="7">
        <v>43502</v>
      </c>
      <c r="AF1403">
        <v>1</v>
      </c>
      <c r="AG1403" t="s">
        <v>53</v>
      </c>
      <c r="AH1403" s="2">
        <v>0</v>
      </c>
      <c r="AI1403" s="1">
        <v>0</v>
      </c>
      <c r="AJ1403" s="1">
        <v>0</v>
      </c>
      <c r="AK1403" s="6" t="str">
        <f>+IF(Tabla1[[#This Row],[REQUEST_TY]]="SR MANTENIMIENTO CORRECTIVO", "EMERGENCIA", "OTROS")</f>
        <v>EMERGENCIA</v>
      </c>
      <c r="AL1403" s="6" t="str">
        <f>+_xlfn.IFS(Tabla1[[#This Row],[Veces obj]]&lt;=1,"0-1",Tabla1[[#This Row],[Veces obj]]&lt;=2,"1-2",Tabla1[[#This Row],[Veces obj]]&lt;=3,"2-3",TRUE,"&gt;3")</f>
        <v>0-1</v>
      </c>
      <c r="AM1403" s="6" t="str">
        <f>+_xlfn.IFS(MONTH(Tabla1[[#This Row],[MES]])&lt;=3,"Q1",MONTH(Tabla1[[#This Row],[MES]])&lt;=6,"Q2",MONTH(Tabla1[[#This Row],[MES]])&lt;=9,"Q3",TRUE,"Q4")</f>
        <v>Q1</v>
      </c>
      <c r="AN1403" t="str">
        <f>+IFERROR(VLOOKUP(Tabla1[[#This Row],[CUENTA]],CTAS[],2,0),"OTROS")</f>
        <v>OTROS</v>
      </c>
      <c r="AP1403" t="str">
        <f>+IFERROR(VLOOKUP(Tabla1[[#This Row],[EMPLEADO]],IS[],3,0),"OTROS")</f>
        <v>OTROS</v>
      </c>
      <c r="AQ1403" t="str">
        <f>+IFERROR(VLOOKUP(Tabla1[[#This Row],[EMPLEADO]],IS[[NÓMINA]:[INGENIERO]],2,0),"OTROS")</f>
        <v>OTROS</v>
      </c>
    </row>
    <row r="1404" spans="1:43" x14ac:dyDescent="0.25">
      <c r="A1404" t="s">
        <v>4444</v>
      </c>
      <c r="B1404">
        <v>1</v>
      </c>
      <c r="C1404" t="s">
        <v>7035</v>
      </c>
      <c r="D1404" t="s">
        <v>38</v>
      </c>
      <c r="E1404" t="s">
        <v>1077</v>
      </c>
      <c r="F1404" t="s">
        <v>7036</v>
      </c>
      <c r="G1404" s="17" t="s">
        <v>2786</v>
      </c>
      <c r="H1404" t="s">
        <v>409</v>
      </c>
      <c r="I1404" t="s">
        <v>43</v>
      </c>
      <c r="J1404" t="s">
        <v>8</v>
      </c>
      <c r="K1404" t="s">
        <v>1273</v>
      </c>
      <c r="L1404" t="s">
        <v>1274</v>
      </c>
      <c r="M1404" t="s">
        <v>968</v>
      </c>
      <c r="N1404">
        <v>0</v>
      </c>
      <c r="O1404" t="s">
        <v>47</v>
      </c>
      <c r="P1404">
        <v>4</v>
      </c>
      <c r="Q1404" t="s">
        <v>207</v>
      </c>
      <c r="R1404" t="s">
        <v>63</v>
      </c>
      <c r="S1404" t="s">
        <v>64</v>
      </c>
      <c r="T1404" t="s">
        <v>51</v>
      </c>
      <c r="U1404" t="s">
        <v>209</v>
      </c>
      <c r="V1404">
        <v>0</v>
      </c>
      <c r="W1404" s="1">
        <v>0</v>
      </c>
      <c r="X1404">
        <v>1</v>
      </c>
      <c r="Y1404">
        <v>3.03</v>
      </c>
      <c r="Z1404">
        <v>5</v>
      </c>
      <c r="AA1404">
        <v>0.60599999999999998</v>
      </c>
      <c r="AB1404" s="2">
        <v>0</v>
      </c>
      <c r="AC1404" s="1">
        <v>0</v>
      </c>
      <c r="AD1404" s="7">
        <v>43521</v>
      </c>
      <c r="AE1404" s="7">
        <v>43521</v>
      </c>
      <c r="AF1404">
        <v>0</v>
      </c>
      <c r="AG1404" t="s">
        <v>53</v>
      </c>
      <c r="AH1404" s="2">
        <v>0</v>
      </c>
      <c r="AI1404" s="1">
        <v>0</v>
      </c>
      <c r="AJ1404" s="1">
        <v>0</v>
      </c>
      <c r="AK1404" s="6" t="str">
        <f>+IF(Tabla1[[#This Row],[REQUEST_TY]]="SR MANTENIMIENTO CORRECTIVO", "EMERGENCIA", "OTROS")</f>
        <v>EMERGENCIA</v>
      </c>
      <c r="AL1404" s="6" t="str">
        <f>+_xlfn.IFS(Tabla1[[#This Row],[Veces obj]]&lt;=1,"0-1",Tabla1[[#This Row],[Veces obj]]&lt;=2,"1-2",Tabla1[[#This Row],[Veces obj]]&lt;=3,"2-3",TRUE,"&gt;3")</f>
        <v>0-1</v>
      </c>
      <c r="AM1404" s="6" t="str">
        <f>+_xlfn.IFS(MONTH(Tabla1[[#This Row],[MES]])&lt;=3,"Q1",MONTH(Tabla1[[#This Row],[MES]])&lt;=6,"Q2",MONTH(Tabla1[[#This Row],[MES]])&lt;=9,"Q3",TRUE,"Q4")</f>
        <v>Q1</v>
      </c>
      <c r="AN1404" t="str">
        <f>+IFERROR(VLOOKUP(Tabla1[[#This Row],[CUENTA]],CTAS[],2,0),"OTROS")</f>
        <v>OTROS</v>
      </c>
      <c r="AP1404" t="str">
        <f>+IFERROR(VLOOKUP(Tabla1[[#This Row],[EMPLEADO]],IS[],3,0),"OTROS")</f>
        <v>OTROS</v>
      </c>
      <c r="AQ1404" t="str">
        <f>+IFERROR(VLOOKUP(Tabla1[[#This Row],[EMPLEADO]],IS[[NÓMINA]:[INGENIERO]],2,0),"OTROS")</f>
        <v>OTROS</v>
      </c>
    </row>
    <row r="1405" spans="1:43" x14ac:dyDescent="0.25">
      <c r="A1405" t="s">
        <v>36</v>
      </c>
      <c r="B1405">
        <v>1</v>
      </c>
      <c r="C1405" t="s">
        <v>590</v>
      </c>
      <c r="D1405" t="s">
        <v>38</v>
      </c>
      <c r="E1405" t="s">
        <v>435</v>
      </c>
      <c r="F1405" t="s">
        <v>591</v>
      </c>
      <c r="G1405" s="17" t="s">
        <v>437</v>
      </c>
      <c r="H1405" t="s">
        <v>592</v>
      </c>
      <c r="I1405" t="s">
        <v>43</v>
      </c>
      <c r="J1405" t="s">
        <v>8</v>
      </c>
      <c r="K1405" t="s">
        <v>438</v>
      </c>
      <c r="L1405" t="s">
        <v>439</v>
      </c>
      <c r="M1405" t="s">
        <v>165</v>
      </c>
      <c r="N1405">
        <v>0</v>
      </c>
      <c r="O1405" t="s">
        <v>47</v>
      </c>
      <c r="P1405">
        <v>10</v>
      </c>
      <c r="Q1405" t="s">
        <v>194</v>
      </c>
      <c r="R1405" t="s">
        <v>440</v>
      </c>
      <c r="S1405" t="s">
        <v>139</v>
      </c>
      <c r="T1405" t="s">
        <v>51</v>
      </c>
      <c r="U1405" t="s">
        <v>224</v>
      </c>
      <c r="V1405">
        <v>0.8</v>
      </c>
      <c r="W1405" s="1">
        <v>1258.4000000000003</v>
      </c>
      <c r="X1405">
        <v>1</v>
      </c>
      <c r="Y1405">
        <v>0.23</v>
      </c>
      <c r="Z1405">
        <v>4</v>
      </c>
      <c r="AA1405">
        <v>5.7500000000000002E-2</v>
      </c>
      <c r="AB1405" s="2">
        <v>0</v>
      </c>
      <c r="AC1405" s="1">
        <v>0</v>
      </c>
      <c r="AD1405" s="7">
        <v>43486</v>
      </c>
      <c r="AE1405" s="7">
        <v>43487</v>
      </c>
      <c r="AF1405">
        <v>1</v>
      </c>
      <c r="AG1405" t="s">
        <v>53</v>
      </c>
      <c r="AH1405" s="2">
        <v>0</v>
      </c>
      <c r="AI1405" s="1">
        <v>0</v>
      </c>
      <c r="AJ1405" s="1">
        <v>0</v>
      </c>
      <c r="AK1405" s="6" t="str">
        <f>+IF(Tabla1[[#This Row],[REQUEST_TY]]="SR MANTENIMIENTO CORRECTIVO", "EMERGENCIA", "OTROS")</f>
        <v>EMERGENCIA</v>
      </c>
      <c r="AL1405" s="6" t="str">
        <f>+_xlfn.IFS(Tabla1[[#This Row],[Veces obj]]&lt;=1,"0-1",Tabla1[[#This Row],[Veces obj]]&lt;=2,"1-2",Tabla1[[#This Row],[Veces obj]]&lt;=3,"2-3",TRUE,"&gt;3")</f>
        <v>0-1</v>
      </c>
      <c r="AM1405" s="6" t="str">
        <f>+_xlfn.IFS(MONTH(Tabla1[[#This Row],[MES]])&lt;=3,"Q1",MONTH(Tabla1[[#This Row],[MES]])&lt;=6,"Q2",MONTH(Tabla1[[#This Row],[MES]])&lt;=9,"Q3",TRUE,"Q4")</f>
        <v>Q1</v>
      </c>
      <c r="AN1405" t="str">
        <f>+IFERROR(VLOOKUP(Tabla1[[#This Row],[CUENTA]],CTAS[],2,0),"OTROS")</f>
        <v>OTROS</v>
      </c>
      <c r="AO1405">
        <v>1</v>
      </c>
      <c r="AP1405" t="str">
        <f>+IFERROR(VLOOKUP(Tabla1[[#This Row],[EMPLEADO]],IS[],3,0),"OTROS")</f>
        <v>CHIHUAHUA</v>
      </c>
      <c r="AQ1405" t="str">
        <f>+IFERROR(VLOOKUP(Tabla1[[#This Row],[EMPLEADO]],IS[[NÓMINA]:[INGENIERO]],2,0),"OTROS")</f>
        <v>VICTOR MENDEZ</v>
      </c>
    </row>
    <row r="1406" spans="1:43" x14ac:dyDescent="0.25">
      <c r="A1406" t="s">
        <v>4444</v>
      </c>
      <c r="B1406">
        <v>1</v>
      </c>
      <c r="C1406" t="s">
        <v>7235</v>
      </c>
      <c r="D1406" t="s">
        <v>38</v>
      </c>
      <c r="E1406" t="s">
        <v>85</v>
      </c>
      <c r="F1406" t="s">
        <v>7236</v>
      </c>
      <c r="G1406" s="17" t="s">
        <v>7237</v>
      </c>
      <c r="H1406" t="s">
        <v>1063</v>
      </c>
      <c r="I1406" t="s">
        <v>43</v>
      </c>
      <c r="J1406" t="s">
        <v>8</v>
      </c>
      <c r="K1406" t="s">
        <v>370</v>
      </c>
      <c r="L1406" t="s">
        <v>7238</v>
      </c>
      <c r="M1406" t="s">
        <v>387</v>
      </c>
      <c r="N1406">
        <v>0</v>
      </c>
      <c r="O1406" t="s">
        <v>47</v>
      </c>
      <c r="P1406">
        <v>1036</v>
      </c>
      <c r="Q1406" t="s">
        <v>48</v>
      </c>
      <c r="R1406" t="s">
        <v>49</v>
      </c>
      <c r="S1406" t="s">
        <v>50</v>
      </c>
      <c r="T1406" t="s">
        <v>51</v>
      </c>
      <c r="U1406" t="s">
        <v>52</v>
      </c>
      <c r="V1406">
        <v>1.05</v>
      </c>
      <c r="W1406" s="1">
        <v>750.75000000000011</v>
      </c>
      <c r="X1406">
        <v>1</v>
      </c>
      <c r="Y1406">
        <v>3.05</v>
      </c>
      <c r="Z1406">
        <v>5</v>
      </c>
      <c r="AA1406">
        <v>0.61</v>
      </c>
      <c r="AB1406" s="2">
        <v>0</v>
      </c>
      <c r="AC1406" s="1">
        <v>0</v>
      </c>
      <c r="AD1406" s="7">
        <v>43523</v>
      </c>
      <c r="AE1406" s="7">
        <v>43523</v>
      </c>
      <c r="AF1406">
        <v>0</v>
      </c>
      <c r="AG1406" t="s">
        <v>53</v>
      </c>
      <c r="AH1406" s="2">
        <v>0</v>
      </c>
      <c r="AI1406" s="1">
        <v>0</v>
      </c>
      <c r="AJ1406" s="1">
        <v>0</v>
      </c>
      <c r="AK1406" s="6" t="str">
        <f>+IF(Tabla1[[#This Row],[REQUEST_TY]]="SR MANTENIMIENTO CORRECTIVO", "EMERGENCIA", "OTROS")</f>
        <v>EMERGENCIA</v>
      </c>
      <c r="AL1406" s="6" t="str">
        <f>+_xlfn.IFS(Tabla1[[#This Row],[Veces obj]]&lt;=1,"0-1",Tabla1[[#This Row],[Veces obj]]&lt;=2,"1-2",Tabla1[[#This Row],[Veces obj]]&lt;=3,"2-3",TRUE,"&gt;3")</f>
        <v>0-1</v>
      </c>
      <c r="AM1406" s="6" t="str">
        <f>+_xlfn.IFS(MONTH(Tabla1[[#This Row],[MES]])&lt;=3,"Q1",MONTH(Tabla1[[#This Row],[MES]])&lt;=6,"Q2",MONTH(Tabla1[[#This Row],[MES]])&lt;=9,"Q3",TRUE,"Q4")</f>
        <v>Q1</v>
      </c>
      <c r="AN1406" t="str">
        <f>+IFERROR(VLOOKUP(Tabla1[[#This Row],[CUENTA]],CTAS[],2,0),"OTROS")</f>
        <v>OTROS</v>
      </c>
      <c r="AP1406" t="str">
        <f>+IFERROR(VLOOKUP(Tabla1[[#This Row],[EMPLEADO]],IS[],3,0),"OTROS")</f>
        <v>OTROS</v>
      </c>
      <c r="AQ1406" t="str">
        <f>+IFERROR(VLOOKUP(Tabla1[[#This Row],[EMPLEADO]],IS[[NÓMINA]:[INGENIERO]],2,0),"OTROS")</f>
        <v>OTROS</v>
      </c>
    </row>
    <row r="1407" spans="1:43" x14ac:dyDescent="0.25">
      <c r="A1407" t="s">
        <v>4444</v>
      </c>
      <c r="B1407">
        <v>1</v>
      </c>
      <c r="C1407" t="s">
        <v>5244</v>
      </c>
      <c r="D1407" t="s">
        <v>38</v>
      </c>
      <c r="E1407" t="s">
        <v>725</v>
      </c>
      <c r="F1407" t="s">
        <v>5245</v>
      </c>
      <c r="G1407" s="17" t="s">
        <v>5246</v>
      </c>
      <c r="H1407" t="s">
        <v>691</v>
      </c>
      <c r="I1407" t="s">
        <v>43</v>
      </c>
      <c r="J1407" t="s">
        <v>8</v>
      </c>
      <c r="K1407" t="s">
        <v>59</v>
      </c>
      <c r="L1407" t="s">
        <v>5247</v>
      </c>
      <c r="M1407" t="s">
        <v>215</v>
      </c>
      <c r="N1407">
        <v>0</v>
      </c>
      <c r="O1407" t="s">
        <v>47</v>
      </c>
      <c r="P1407">
        <v>133</v>
      </c>
      <c r="Q1407" t="s">
        <v>48</v>
      </c>
      <c r="R1407" t="s">
        <v>223</v>
      </c>
      <c r="S1407" t="s">
        <v>139</v>
      </c>
      <c r="T1407" t="s">
        <v>51</v>
      </c>
      <c r="U1407" t="s">
        <v>353</v>
      </c>
      <c r="V1407">
        <v>1.1499999999999999</v>
      </c>
      <c r="W1407" s="1">
        <v>1808.95</v>
      </c>
      <c r="X1407">
        <v>1</v>
      </c>
      <c r="Y1407">
        <v>2.4500000000000002</v>
      </c>
      <c r="Z1407">
        <v>4</v>
      </c>
      <c r="AA1407">
        <v>0.61250000000000004</v>
      </c>
      <c r="AB1407" s="2">
        <v>0</v>
      </c>
      <c r="AC1407" s="1">
        <v>0</v>
      </c>
      <c r="AD1407" s="7">
        <v>43504</v>
      </c>
      <c r="AE1407" s="7">
        <v>43507</v>
      </c>
      <c r="AF1407">
        <v>1</v>
      </c>
      <c r="AG1407" t="s">
        <v>53</v>
      </c>
      <c r="AH1407" s="2">
        <v>0</v>
      </c>
      <c r="AI1407" s="1">
        <v>0</v>
      </c>
      <c r="AJ1407" s="1">
        <v>0</v>
      </c>
      <c r="AK1407" s="6" t="str">
        <f>+IF(Tabla1[[#This Row],[REQUEST_TY]]="SR MANTENIMIENTO CORRECTIVO", "EMERGENCIA", "OTROS")</f>
        <v>EMERGENCIA</v>
      </c>
      <c r="AL1407" s="6" t="str">
        <f>+_xlfn.IFS(Tabla1[[#This Row],[Veces obj]]&lt;=1,"0-1",Tabla1[[#This Row],[Veces obj]]&lt;=2,"1-2",Tabla1[[#This Row],[Veces obj]]&lt;=3,"2-3",TRUE,"&gt;3")</f>
        <v>0-1</v>
      </c>
      <c r="AM1407" s="6" t="str">
        <f>+_xlfn.IFS(MONTH(Tabla1[[#This Row],[MES]])&lt;=3,"Q1",MONTH(Tabla1[[#This Row],[MES]])&lt;=6,"Q2",MONTH(Tabla1[[#This Row],[MES]])&lt;=9,"Q3",TRUE,"Q4")</f>
        <v>Q1</v>
      </c>
      <c r="AN1407" t="str">
        <f>+IFERROR(VLOOKUP(Tabla1[[#This Row],[CUENTA]],CTAS[],2,0),"OTROS")</f>
        <v>OTROS</v>
      </c>
      <c r="AP1407" t="str">
        <f>+IFERROR(VLOOKUP(Tabla1[[#This Row],[EMPLEADO]],IS[],3,0),"OTROS")</f>
        <v>OTROS</v>
      </c>
      <c r="AQ1407" t="str">
        <f>+IFERROR(VLOOKUP(Tabla1[[#This Row],[EMPLEADO]],IS[[NÓMINA]:[INGENIERO]],2,0),"OTROS")</f>
        <v>OTROS</v>
      </c>
    </row>
    <row r="1408" spans="1:43" x14ac:dyDescent="0.25">
      <c r="A1408" t="s">
        <v>4444</v>
      </c>
      <c r="B1408">
        <v>1</v>
      </c>
      <c r="C1408" t="s">
        <v>5266</v>
      </c>
      <c r="D1408" t="s">
        <v>38</v>
      </c>
      <c r="E1408" t="s">
        <v>85</v>
      </c>
      <c r="F1408" t="s">
        <v>5267</v>
      </c>
      <c r="G1408" s="17" t="s">
        <v>5268</v>
      </c>
      <c r="H1408" t="s">
        <v>691</v>
      </c>
      <c r="I1408" t="s">
        <v>43</v>
      </c>
      <c r="J1408" t="s">
        <v>8</v>
      </c>
      <c r="K1408" t="s">
        <v>370</v>
      </c>
      <c r="L1408" t="s">
        <v>5269</v>
      </c>
      <c r="M1408" t="s">
        <v>640</v>
      </c>
      <c r="N1408">
        <v>0</v>
      </c>
      <c r="O1408" t="s">
        <v>47</v>
      </c>
      <c r="P1408">
        <v>49</v>
      </c>
      <c r="Q1408" t="s">
        <v>82</v>
      </c>
      <c r="R1408" t="s">
        <v>49</v>
      </c>
      <c r="S1408" t="s">
        <v>50</v>
      </c>
      <c r="T1408" t="s">
        <v>51</v>
      </c>
      <c r="U1408" t="s">
        <v>120</v>
      </c>
      <c r="V1408">
        <v>0.8</v>
      </c>
      <c r="W1408" s="1">
        <v>572.00000000000011</v>
      </c>
      <c r="X1408">
        <v>1</v>
      </c>
      <c r="Y1408">
        <v>3.07</v>
      </c>
      <c r="Z1408">
        <v>5</v>
      </c>
      <c r="AA1408">
        <v>0.61399999999999999</v>
      </c>
      <c r="AB1408" s="2">
        <v>0</v>
      </c>
      <c r="AC1408" s="1">
        <v>0</v>
      </c>
      <c r="AD1408" s="7">
        <v>43503</v>
      </c>
      <c r="AE1408" s="7">
        <v>43503</v>
      </c>
      <c r="AF1408">
        <v>0</v>
      </c>
      <c r="AG1408" t="s">
        <v>53</v>
      </c>
      <c r="AH1408" s="2">
        <v>0</v>
      </c>
      <c r="AI1408" s="1">
        <v>0</v>
      </c>
      <c r="AJ1408" s="1">
        <v>0</v>
      </c>
      <c r="AK1408" s="6" t="str">
        <f>+IF(Tabla1[[#This Row],[REQUEST_TY]]="SR MANTENIMIENTO CORRECTIVO", "EMERGENCIA", "OTROS")</f>
        <v>EMERGENCIA</v>
      </c>
      <c r="AL1408" s="6" t="str">
        <f>+_xlfn.IFS(Tabla1[[#This Row],[Veces obj]]&lt;=1,"0-1",Tabla1[[#This Row],[Veces obj]]&lt;=2,"1-2",Tabla1[[#This Row],[Veces obj]]&lt;=3,"2-3",TRUE,"&gt;3")</f>
        <v>0-1</v>
      </c>
      <c r="AM1408" s="6" t="str">
        <f>+_xlfn.IFS(MONTH(Tabla1[[#This Row],[MES]])&lt;=3,"Q1",MONTH(Tabla1[[#This Row],[MES]])&lt;=6,"Q2",MONTH(Tabla1[[#This Row],[MES]])&lt;=9,"Q3",TRUE,"Q4")</f>
        <v>Q1</v>
      </c>
      <c r="AN1408" t="str">
        <f>+IFERROR(VLOOKUP(Tabla1[[#This Row],[CUENTA]],CTAS[],2,0),"OTROS")</f>
        <v>OTROS</v>
      </c>
      <c r="AP1408" t="str">
        <f>+IFERROR(VLOOKUP(Tabla1[[#This Row],[EMPLEADO]],IS[],3,0),"OTROS")</f>
        <v>OTROS</v>
      </c>
      <c r="AQ1408" t="str">
        <f>+IFERROR(VLOOKUP(Tabla1[[#This Row],[EMPLEADO]],IS[[NÓMINA]:[INGENIERO]],2,0),"OTROS")</f>
        <v>OTROS</v>
      </c>
    </row>
    <row r="1409" spans="1:43" x14ac:dyDescent="0.25">
      <c r="A1409" t="s">
        <v>4444</v>
      </c>
      <c r="B1409">
        <v>1</v>
      </c>
      <c r="C1409" t="s">
        <v>5126</v>
      </c>
      <c r="D1409" t="s">
        <v>38</v>
      </c>
      <c r="E1409" t="s">
        <v>604</v>
      </c>
      <c r="F1409" t="s">
        <v>5127</v>
      </c>
      <c r="G1409" s="17" t="s">
        <v>5128</v>
      </c>
      <c r="H1409" t="s">
        <v>592</v>
      </c>
      <c r="I1409" t="s">
        <v>43</v>
      </c>
      <c r="J1409" t="s">
        <v>8</v>
      </c>
      <c r="K1409" t="s">
        <v>169</v>
      </c>
      <c r="L1409" t="s">
        <v>5129</v>
      </c>
      <c r="M1409" t="s">
        <v>119</v>
      </c>
      <c r="N1409">
        <v>0</v>
      </c>
      <c r="O1409" t="s">
        <v>47</v>
      </c>
      <c r="P1409">
        <v>89</v>
      </c>
      <c r="Q1409" t="s">
        <v>48</v>
      </c>
      <c r="R1409" t="s">
        <v>63</v>
      </c>
      <c r="S1409" t="s">
        <v>64</v>
      </c>
      <c r="T1409" t="s">
        <v>51</v>
      </c>
      <c r="U1409" t="s">
        <v>96</v>
      </c>
      <c r="V1409">
        <v>1.1000000000000001</v>
      </c>
      <c r="W1409" s="1">
        <v>1501.5000000000002</v>
      </c>
      <c r="X1409">
        <v>1</v>
      </c>
      <c r="Y1409">
        <v>0.5</v>
      </c>
      <c r="Z1409">
        <v>5</v>
      </c>
      <c r="AA1409">
        <v>0.1</v>
      </c>
      <c r="AB1409" s="2">
        <v>0</v>
      </c>
      <c r="AC1409" s="1">
        <v>0</v>
      </c>
      <c r="AD1409" s="7">
        <v>43502</v>
      </c>
      <c r="AE1409" s="7">
        <v>43502</v>
      </c>
      <c r="AF1409">
        <v>0</v>
      </c>
      <c r="AG1409" t="s">
        <v>53</v>
      </c>
      <c r="AH1409" s="2">
        <v>0</v>
      </c>
      <c r="AI1409" s="1">
        <v>0</v>
      </c>
      <c r="AJ1409" s="1">
        <v>0</v>
      </c>
      <c r="AK1409" s="6" t="str">
        <f>+IF(Tabla1[[#This Row],[REQUEST_TY]]="SR MANTENIMIENTO CORRECTIVO", "EMERGENCIA", "OTROS")</f>
        <v>EMERGENCIA</v>
      </c>
      <c r="AL1409" s="6" t="str">
        <f>+_xlfn.IFS(Tabla1[[#This Row],[Veces obj]]&lt;=1,"0-1",Tabla1[[#This Row],[Veces obj]]&lt;=2,"1-2",Tabla1[[#This Row],[Veces obj]]&lt;=3,"2-3",TRUE,"&gt;3")</f>
        <v>0-1</v>
      </c>
      <c r="AM1409" s="6" t="str">
        <f>+_xlfn.IFS(MONTH(Tabla1[[#This Row],[MES]])&lt;=3,"Q1",MONTH(Tabla1[[#This Row],[MES]])&lt;=6,"Q2",MONTH(Tabla1[[#This Row],[MES]])&lt;=9,"Q3",TRUE,"Q4")</f>
        <v>Q1</v>
      </c>
      <c r="AN1409" t="str">
        <f>+IFERROR(VLOOKUP(Tabla1[[#This Row],[CUENTA]],CTAS[],2,0),"OTROS")</f>
        <v>OTROS</v>
      </c>
      <c r="AO1409">
        <v>1</v>
      </c>
      <c r="AP1409" t="str">
        <f>+IFERROR(VLOOKUP(Tabla1[[#This Row],[EMPLEADO]],IS[],3,0),"OTROS")</f>
        <v>CHIHUAHUA</v>
      </c>
      <c r="AQ1409" t="str">
        <f>+IFERROR(VLOOKUP(Tabla1[[#This Row],[EMPLEADO]],IS[[NÓMINA]:[INGENIERO]],2,0),"OTROS")</f>
        <v>VICTOR MENDEZ</v>
      </c>
    </row>
    <row r="1410" spans="1:43" x14ac:dyDescent="0.25">
      <c r="A1410" t="s">
        <v>4444</v>
      </c>
      <c r="B1410">
        <v>1</v>
      </c>
      <c r="C1410" t="s">
        <v>5463</v>
      </c>
      <c r="D1410" t="s">
        <v>38</v>
      </c>
      <c r="E1410" t="s">
        <v>133</v>
      </c>
      <c r="F1410" t="s">
        <v>5464</v>
      </c>
      <c r="G1410" s="17" t="s">
        <v>5066</v>
      </c>
      <c r="H1410" t="s">
        <v>592</v>
      </c>
      <c r="I1410" t="s">
        <v>43</v>
      </c>
      <c r="J1410" t="s">
        <v>8</v>
      </c>
      <c r="K1410" t="s">
        <v>59</v>
      </c>
      <c r="L1410" t="s">
        <v>5067</v>
      </c>
      <c r="M1410" t="s">
        <v>119</v>
      </c>
      <c r="N1410">
        <v>0</v>
      </c>
      <c r="O1410" t="s">
        <v>47</v>
      </c>
      <c r="P1410">
        <v>3</v>
      </c>
      <c r="Q1410" t="s">
        <v>388</v>
      </c>
      <c r="R1410" t="s">
        <v>138</v>
      </c>
      <c r="S1410" t="s">
        <v>139</v>
      </c>
      <c r="T1410" t="s">
        <v>51</v>
      </c>
      <c r="U1410" t="s">
        <v>872</v>
      </c>
      <c r="V1410">
        <v>0</v>
      </c>
      <c r="W1410" s="1">
        <v>0</v>
      </c>
      <c r="X1410">
        <v>1</v>
      </c>
      <c r="Y1410">
        <v>0.4</v>
      </c>
      <c r="Z1410">
        <v>4</v>
      </c>
      <c r="AA1410">
        <v>0.1</v>
      </c>
      <c r="AB1410" s="2">
        <v>0</v>
      </c>
      <c r="AC1410" s="1">
        <v>0</v>
      </c>
      <c r="AD1410" s="7">
        <v>43517</v>
      </c>
      <c r="AE1410" s="7">
        <v>43518</v>
      </c>
      <c r="AF1410">
        <v>1</v>
      </c>
      <c r="AG1410" t="s">
        <v>53</v>
      </c>
      <c r="AH1410" s="2">
        <v>0</v>
      </c>
      <c r="AI1410" s="1">
        <v>0</v>
      </c>
      <c r="AJ1410" s="1">
        <v>0</v>
      </c>
      <c r="AK1410" s="6" t="str">
        <f>+IF(Tabla1[[#This Row],[REQUEST_TY]]="SR MANTENIMIENTO CORRECTIVO", "EMERGENCIA", "OTROS")</f>
        <v>EMERGENCIA</v>
      </c>
      <c r="AL1410" s="6" t="str">
        <f>+_xlfn.IFS(Tabla1[[#This Row],[Veces obj]]&lt;=1,"0-1",Tabla1[[#This Row],[Veces obj]]&lt;=2,"1-2",Tabla1[[#This Row],[Veces obj]]&lt;=3,"2-3",TRUE,"&gt;3")</f>
        <v>0-1</v>
      </c>
      <c r="AM1410" s="6" t="str">
        <f>+_xlfn.IFS(MONTH(Tabla1[[#This Row],[MES]])&lt;=3,"Q1",MONTH(Tabla1[[#This Row],[MES]])&lt;=6,"Q2",MONTH(Tabla1[[#This Row],[MES]])&lt;=9,"Q3",TRUE,"Q4")</f>
        <v>Q1</v>
      </c>
      <c r="AN1410" t="str">
        <f>+IFERROR(VLOOKUP(Tabla1[[#This Row],[CUENTA]],CTAS[],2,0),"OTROS")</f>
        <v>OTROS</v>
      </c>
      <c r="AO1410">
        <v>1</v>
      </c>
      <c r="AP1410" t="str">
        <f>+IFERROR(VLOOKUP(Tabla1[[#This Row],[EMPLEADO]],IS[],3,0),"OTROS")</f>
        <v>CHIHUAHUA</v>
      </c>
      <c r="AQ1410" t="str">
        <f>+IFERROR(VLOOKUP(Tabla1[[#This Row],[EMPLEADO]],IS[[NÓMINA]:[INGENIERO]],2,0),"OTROS")</f>
        <v>VICTOR MENDEZ</v>
      </c>
    </row>
    <row r="1411" spans="1:43" x14ac:dyDescent="0.25">
      <c r="A1411" t="s">
        <v>4444</v>
      </c>
      <c r="B1411">
        <v>1</v>
      </c>
      <c r="C1411" t="s">
        <v>5808</v>
      </c>
      <c r="D1411" t="s">
        <v>38</v>
      </c>
      <c r="E1411" t="s">
        <v>39</v>
      </c>
      <c r="F1411" t="s">
        <v>5809</v>
      </c>
      <c r="G1411" s="17" t="s">
        <v>5810</v>
      </c>
      <c r="H1411" t="s">
        <v>58</v>
      </c>
      <c r="I1411" t="s">
        <v>43</v>
      </c>
      <c r="J1411" t="s">
        <v>8</v>
      </c>
      <c r="K1411" t="s">
        <v>117</v>
      </c>
      <c r="L1411" t="s">
        <v>5811</v>
      </c>
      <c r="M1411" t="s">
        <v>222</v>
      </c>
      <c r="N1411">
        <v>0</v>
      </c>
      <c r="O1411" t="s">
        <v>47</v>
      </c>
      <c r="P1411">
        <v>263</v>
      </c>
      <c r="Q1411" t="s">
        <v>48</v>
      </c>
      <c r="R1411" t="s">
        <v>49</v>
      </c>
      <c r="S1411" t="s">
        <v>50</v>
      </c>
      <c r="T1411" t="s">
        <v>51</v>
      </c>
      <c r="U1411" t="s">
        <v>52</v>
      </c>
      <c r="V1411">
        <v>1.05</v>
      </c>
      <c r="W1411" s="1">
        <v>750.75000000000011</v>
      </c>
      <c r="X1411">
        <v>1</v>
      </c>
      <c r="Y1411">
        <v>3.08</v>
      </c>
      <c r="Z1411">
        <v>5</v>
      </c>
      <c r="AA1411">
        <v>0.61599999999999999</v>
      </c>
      <c r="AB1411" s="2">
        <v>0</v>
      </c>
      <c r="AC1411" s="1">
        <v>0</v>
      </c>
      <c r="AD1411" s="7">
        <v>43508</v>
      </c>
      <c r="AE1411" s="7">
        <v>43509</v>
      </c>
      <c r="AF1411">
        <v>1</v>
      </c>
      <c r="AG1411" t="s">
        <v>53</v>
      </c>
      <c r="AH1411" s="2">
        <v>0</v>
      </c>
      <c r="AI1411" s="1">
        <v>0</v>
      </c>
      <c r="AJ1411" s="1">
        <v>0</v>
      </c>
      <c r="AK1411" s="6" t="str">
        <f>+IF(Tabla1[[#This Row],[REQUEST_TY]]="SR MANTENIMIENTO CORRECTIVO", "EMERGENCIA", "OTROS")</f>
        <v>EMERGENCIA</v>
      </c>
      <c r="AL1411" s="6" t="str">
        <f>+_xlfn.IFS(Tabla1[[#This Row],[Veces obj]]&lt;=1,"0-1",Tabla1[[#This Row],[Veces obj]]&lt;=2,"1-2",Tabla1[[#This Row],[Veces obj]]&lt;=3,"2-3",TRUE,"&gt;3")</f>
        <v>0-1</v>
      </c>
      <c r="AM1411" s="6" t="str">
        <f>+_xlfn.IFS(MONTH(Tabla1[[#This Row],[MES]])&lt;=3,"Q1",MONTH(Tabla1[[#This Row],[MES]])&lt;=6,"Q2",MONTH(Tabla1[[#This Row],[MES]])&lt;=9,"Q3",TRUE,"Q4")</f>
        <v>Q1</v>
      </c>
      <c r="AN1411" t="str">
        <f>+IFERROR(VLOOKUP(Tabla1[[#This Row],[CUENTA]],CTAS[],2,0),"OTROS")</f>
        <v>OTROS</v>
      </c>
      <c r="AP1411" t="str">
        <f>+IFERROR(VLOOKUP(Tabla1[[#This Row],[EMPLEADO]],IS[],3,0),"OTROS")</f>
        <v>OTROS</v>
      </c>
      <c r="AQ1411" t="str">
        <f>+IFERROR(VLOOKUP(Tabla1[[#This Row],[EMPLEADO]],IS[[NÓMINA]:[INGENIERO]],2,0),"OTROS")</f>
        <v>OTROS</v>
      </c>
    </row>
    <row r="1412" spans="1:43" x14ac:dyDescent="0.25">
      <c r="A1412" t="s">
        <v>4444</v>
      </c>
      <c r="B1412">
        <v>1</v>
      </c>
      <c r="C1412" t="s">
        <v>5195</v>
      </c>
      <c r="D1412" t="s">
        <v>38</v>
      </c>
      <c r="E1412" t="s">
        <v>39</v>
      </c>
      <c r="F1412" t="s">
        <v>5196</v>
      </c>
      <c r="G1412" s="17" t="s">
        <v>5197</v>
      </c>
      <c r="H1412" t="s">
        <v>568</v>
      </c>
      <c r="I1412" t="s">
        <v>43</v>
      </c>
      <c r="J1412" t="s">
        <v>8</v>
      </c>
      <c r="K1412" t="s">
        <v>199</v>
      </c>
      <c r="L1412" t="s">
        <v>5198</v>
      </c>
      <c r="M1412" t="s">
        <v>932</v>
      </c>
      <c r="N1412">
        <v>0</v>
      </c>
      <c r="O1412" t="s">
        <v>47</v>
      </c>
      <c r="P1412">
        <v>2624</v>
      </c>
      <c r="Q1412" t="s">
        <v>48</v>
      </c>
      <c r="R1412" t="s">
        <v>49</v>
      </c>
      <c r="S1412" t="s">
        <v>50</v>
      </c>
      <c r="T1412" t="s">
        <v>51</v>
      </c>
      <c r="U1412" t="s">
        <v>52</v>
      </c>
      <c r="V1412">
        <v>1.05</v>
      </c>
      <c r="W1412" s="1">
        <v>750.75000000000011</v>
      </c>
      <c r="X1412">
        <v>1</v>
      </c>
      <c r="Y1412">
        <v>3.1</v>
      </c>
      <c r="Z1412">
        <v>5</v>
      </c>
      <c r="AA1412">
        <v>0.62</v>
      </c>
      <c r="AB1412" s="2">
        <v>0</v>
      </c>
      <c r="AC1412" s="1">
        <v>0</v>
      </c>
      <c r="AD1412" s="7">
        <v>43502</v>
      </c>
      <c r="AE1412" s="7">
        <v>43502</v>
      </c>
      <c r="AF1412">
        <v>0</v>
      </c>
      <c r="AG1412" t="s">
        <v>53</v>
      </c>
      <c r="AH1412" s="2">
        <v>0</v>
      </c>
      <c r="AI1412" s="1">
        <v>0</v>
      </c>
      <c r="AJ1412" s="1">
        <v>0</v>
      </c>
      <c r="AK1412" s="6" t="str">
        <f>+IF(Tabla1[[#This Row],[REQUEST_TY]]="SR MANTENIMIENTO CORRECTIVO", "EMERGENCIA", "OTROS")</f>
        <v>EMERGENCIA</v>
      </c>
      <c r="AL1412" s="6" t="str">
        <f>+_xlfn.IFS(Tabla1[[#This Row],[Veces obj]]&lt;=1,"0-1",Tabla1[[#This Row],[Veces obj]]&lt;=2,"1-2",Tabla1[[#This Row],[Veces obj]]&lt;=3,"2-3",TRUE,"&gt;3")</f>
        <v>0-1</v>
      </c>
      <c r="AM1412" s="6" t="str">
        <f>+_xlfn.IFS(MONTH(Tabla1[[#This Row],[MES]])&lt;=3,"Q1",MONTH(Tabla1[[#This Row],[MES]])&lt;=6,"Q2",MONTH(Tabla1[[#This Row],[MES]])&lt;=9,"Q3",TRUE,"Q4")</f>
        <v>Q1</v>
      </c>
      <c r="AN1412" t="str">
        <f>+IFERROR(VLOOKUP(Tabla1[[#This Row],[CUENTA]],CTAS[],2,0),"OTROS")</f>
        <v>OTROS</v>
      </c>
      <c r="AP1412" t="str">
        <f>+IFERROR(VLOOKUP(Tabla1[[#This Row],[EMPLEADO]],IS[],3,0),"OTROS")</f>
        <v>OTROS</v>
      </c>
      <c r="AQ1412" t="str">
        <f>+IFERROR(VLOOKUP(Tabla1[[#This Row],[EMPLEADO]],IS[[NÓMINA]:[INGENIERO]],2,0),"OTROS")</f>
        <v>OTROS</v>
      </c>
    </row>
    <row r="1413" spans="1:43" x14ac:dyDescent="0.25">
      <c r="A1413" t="s">
        <v>4444</v>
      </c>
      <c r="B1413">
        <v>1</v>
      </c>
      <c r="C1413" t="s">
        <v>7122</v>
      </c>
      <c r="D1413" t="s">
        <v>38</v>
      </c>
      <c r="E1413" t="s">
        <v>113</v>
      </c>
      <c r="F1413" t="s">
        <v>7123</v>
      </c>
      <c r="G1413" s="17" t="s">
        <v>7124</v>
      </c>
      <c r="H1413" t="s">
        <v>679</v>
      </c>
      <c r="I1413" t="s">
        <v>43</v>
      </c>
      <c r="J1413" t="s">
        <v>8</v>
      </c>
      <c r="K1413" t="s">
        <v>144</v>
      </c>
      <c r="L1413" t="s">
        <v>616</v>
      </c>
      <c r="M1413" t="s">
        <v>46</v>
      </c>
      <c r="N1413">
        <v>0</v>
      </c>
      <c r="O1413" t="s">
        <v>47</v>
      </c>
      <c r="P1413">
        <v>137</v>
      </c>
      <c r="Q1413" t="s">
        <v>48</v>
      </c>
      <c r="R1413" t="s">
        <v>49</v>
      </c>
      <c r="S1413" t="s">
        <v>50</v>
      </c>
      <c r="T1413" t="s">
        <v>51</v>
      </c>
      <c r="U1413" t="s">
        <v>52</v>
      </c>
      <c r="V1413">
        <v>1.05</v>
      </c>
      <c r="W1413" s="1">
        <v>750.75000000000011</v>
      </c>
      <c r="X1413">
        <v>1</v>
      </c>
      <c r="Y1413">
        <v>3.12</v>
      </c>
      <c r="Z1413">
        <v>5</v>
      </c>
      <c r="AA1413">
        <v>0.624</v>
      </c>
      <c r="AB1413" s="2">
        <v>0</v>
      </c>
      <c r="AC1413" s="1">
        <v>0</v>
      </c>
      <c r="AD1413" s="7">
        <v>43522</v>
      </c>
      <c r="AE1413" s="7">
        <v>43522</v>
      </c>
      <c r="AF1413">
        <v>0</v>
      </c>
      <c r="AG1413" t="s">
        <v>53</v>
      </c>
      <c r="AH1413" s="2">
        <v>0</v>
      </c>
      <c r="AI1413" s="1">
        <v>0</v>
      </c>
      <c r="AJ1413" s="1">
        <v>0</v>
      </c>
      <c r="AK1413" s="6" t="str">
        <f>+IF(Tabla1[[#This Row],[REQUEST_TY]]="SR MANTENIMIENTO CORRECTIVO", "EMERGENCIA", "OTROS")</f>
        <v>EMERGENCIA</v>
      </c>
      <c r="AL1413" s="6" t="str">
        <f>+_xlfn.IFS(Tabla1[[#This Row],[Veces obj]]&lt;=1,"0-1",Tabla1[[#This Row],[Veces obj]]&lt;=2,"1-2",Tabla1[[#This Row],[Veces obj]]&lt;=3,"2-3",TRUE,"&gt;3")</f>
        <v>0-1</v>
      </c>
      <c r="AM1413" s="6" t="str">
        <f>+_xlfn.IFS(MONTH(Tabla1[[#This Row],[MES]])&lt;=3,"Q1",MONTH(Tabla1[[#This Row],[MES]])&lt;=6,"Q2",MONTH(Tabla1[[#This Row],[MES]])&lt;=9,"Q3",TRUE,"Q4")</f>
        <v>Q1</v>
      </c>
      <c r="AN1413" t="str">
        <f>+IFERROR(VLOOKUP(Tabla1[[#This Row],[CUENTA]],CTAS[],2,0),"OTROS")</f>
        <v>OTROS</v>
      </c>
      <c r="AP1413" t="str">
        <f>+IFERROR(VLOOKUP(Tabla1[[#This Row],[EMPLEADO]],IS[],3,0),"OTROS")</f>
        <v>OTROS</v>
      </c>
      <c r="AQ1413" t="str">
        <f>+IFERROR(VLOOKUP(Tabla1[[#This Row],[EMPLEADO]],IS[[NÓMINA]:[INGENIERO]],2,0),"OTROS")</f>
        <v>OTROS</v>
      </c>
    </row>
    <row r="1414" spans="1:43" x14ac:dyDescent="0.25">
      <c r="A1414" t="s">
        <v>36</v>
      </c>
      <c r="B1414">
        <v>1</v>
      </c>
      <c r="C1414" t="s">
        <v>2816</v>
      </c>
      <c r="D1414" t="s">
        <v>38</v>
      </c>
      <c r="E1414" t="s">
        <v>258</v>
      </c>
      <c r="F1414" t="s">
        <v>2817</v>
      </c>
      <c r="G1414" s="17" t="s">
        <v>2818</v>
      </c>
      <c r="H1414" t="s">
        <v>1572</v>
      </c>
      <c r="I1414" t="s">
        <v>43</v>
      </c>
      <c r="J1414" t="s">
        <v>8</v>
      </c>
      <c r="K1414" t="s">
        <v>59</v>
      </c>
      <c r="L1414" t="s">
        <v>2819</v>
      </c>
      <c r="M1414" t="s">
        <v>2820</v>
      </c>
      <c r="N1414">
        <v>0</v>
      </c>
      <c r="O1414" t="s">
        <v>47</v>
      </c>
      <c r="P1414">
        <v>11</v>
      </c>
      <c r="Q1414" t="s">
        <v>194</v>
      </c>
      <c r="R1414" t="s">
        <v>138</v>
      </c>
      <c r="S1414" t="s">
        <v>139</v>
      </c>
      <c r="T1414" t="s">
        <v>51</v>
      </c>
      <c r="U1414" t="s">
        <v>224</v>
      </c>
      <c r="V1414">
        <v>0.8</v>
      </c>
      <c r="W1414" s="1">
        <v>1258.4000000000003</v>
      </c>
      <c r="X1414">
        <v>1</v>
      </c>
      <c r="Y1414">
        <v>2.5</v>
      </c>
      <c r="Z1414">
        <v>4</v>
      </c>
      <c r="AA1414">
        <v>0.625</v>
      </c>
      <c r="AB1414" s="2">
        <v>0</v>
      </c>
      <c r="AC1414" s="1">
        <v>0</v>
      </c>
      <c r="AD1414" s="7">
        <v>43472</v>
      </c>
      <c r="AE1414" s="7">
        <v>43472</v>
      </c>
      <c r="AF1414">
        <v>0</v>
      </c>
      <c r="AG1414" t="s">
        <v>53</v>
      </c>
      <c r="AH1414" s="2">
        <v>0</v>
      </c>
      <c r="AI1414" s="1">
        <v>0</v>
      </c>
      <c r="AJ1414" s="1">
        <v>0</v>
      </c>
      <c r="AK1414" s="6" t="str">
        <f>+IF(Tabla1[[#This Row],[REQUEST_TY]]="SR MANTENIMIENTO CORRECTIVO", "EMERGENCIA", "OTROS")</f>
        <v>EMERGENCIA</v>
      </c>
      <c r="AL1414" s="6" t="str">
        <f>+_xlfn.IFS(Tabla1[[#This Row],[Veces obj]]&lt;=1,"0-1",Tabla1[[#This Row],[Veces obj]]&lt;=2,"1-2",Tabla1[[#This Row],[Veces obj]]&lt;=3,"2-3",TRUE,"&gt;3")</f>
        <v>0-1</v>
      </c>
      <c r="AM1414" s="6" t="str">
        <f>+_xlfn.IFS(MONTH(Tabla1[[#This Row],[MES]])&lt;=3,"Q1",MONTH(Tabla1[[#This Row],[MES]])&lt;=6,"Q2",MONTH(Tabla1[[#This Row],[MES]])&lt;=9,"Q3",TRUE,"Q4")</f>
        <v>Q1</v>
      </c>
      <c r="AN1414" t="str">
        <f>+IFERROR(VLOOKUP(Tabla1[[#This Row],[CUENTA]],CTAS[],2,0),"OTROS")</f>
        <v>OTROS</v>
      </c>
      <c r="AP1414" t="str">
        <f>+IFERROR(VLOOKUP(Tabla1[[#This Row],[EMPLEADO]],IS[],3,0),"OTROS")</f>
        <v>OTROS</v>
      </c>
      <c r="AQ1414" t="str">
        <f>+IFERROR(VLOOKUP(Tabla1[[#This Row],[EMPLEADO]],IS[[NÓMINA]:[INGENIERO]],2,0),"OTROS")</f>
        <v>OTROS</v>
      </c>
    </row>
    <row r="1415" spans="1:43" x14ac:dyDescent="0.25">
      <c r="A1415" t="s">
        <v>36</v>
      </c>
      <c r="B1415">
        <v>1</v>
      </c>
      <c r="C1415" t="s">
        <v>2821</v>
      </c>
      <c r="D1415" t="s">
        <v>38</v>
      </c>
      <c r="E1415" t="s">
        <v>133</v>
      </c>
      <c r="F1415" t="s">
        <v>2822</v>
      </c>
      <c r="G1415" s="17" t="s">
        <v>2332</v>
      </c>
      <c r="H1415" t="s">
        <v>58</v>
      </c>
      <c r="I1415" t="s">
        <v>43</v>
      </c>
      <c r="J1415" t="s">
        <v>8</v>
      </c>
      <c r="K1415" t="s">
        <v>59</v>
      </c>
      <c r="L1415" t="s">
        <v>2333</v>
      </c>
      <c r="M1415" t="s">
        <v>387</v>
      </c>
      <c r="N1415">
        <v>0</v>
      </c>
      <c r="O1415" t="s">
        <v>47</v>
      </c>
      <c r="P1415">
        <v>7</v>
      </c>
      <c r="Q1415" t="s">
        <v>194</v>
      </c>
      <c r="R1415" t="s">
        <v>138</v>
      </c>
      <c r="S1415" t="s">
        <v>139</v>
      </c>
      <c r="T1415" t="s">
        <v>51</v>
      </c>
      <c r="U1415" t="s">
        <v>224</v>
      </c>
      <c r="V1415">
        <v>0.8</v>
      </c>
      <c r="W1415" s="1">
        <v>1258.4000000000003</v>
      </c>
      <c r="X1415">
        <v>1</v>
      </c>
      <c r="Y1415">
        <v>2.5</v>
      </c>
      <c r="Z1415">
        <v>4</v>
      </c>
      <c r="AA1415">
        <v>0.625</v>
      </c>
      <c r="AB1415" s="2">
        <v>0</v>
      </c>
      <c r="AC1415" s="1">
        <v>0</v>
      </c>
      <c r="AD1415" s="7">
        <v>43483</v>
      </c>
      <c r="AE1415" s="7">
        <v>43483</v>
      </c>
      <c r="AF1415">
        <v>0</v>
      </c>
      <c r="AG1415" t="s">
        <v>53</v>
      </c>
      <c r="AH1415" s="2">
        <v>0</v>
      </c>
      <c r="AI1415" s="1">
        <v>0</v>
      </c>
      <c r="AJ1415" s="1">
        <v>0</v>
      </c>
      <c r="AK1415" s="6" t="str">
        <f>+IF(Tabla1[[#This Row],[REQUEST_TY]]="SR MANTENIMIENTO CORRECTIVO", "EMERGENCIA", "OTROS")</f>
        <v>EMERGENCIA</v>
      </c>
      <c r="AL1415" s="6" t="str">
        <f>+_xlfn.IFS(Tabla1[[#This Row],[Veces obj]]&lt;=1,"0-1",Tabla1[[#This Row],[Veces obj]]&lt;=2,"1-2",Tabla1[[#This Row],[Veces obj]]&lt;=3,"2-3",TRUE,"&gt;3")</f>
        <v>0-1</v>
      </c>
      <c r="AM1415" s="6" t="str">
        <f>+_xlfn.IFS(MONTH(Tabla1[[#This Row],[MES]])&lt;=3,"Q1",MONTH(Tabla1[[#This Row],[MES]])&lt;=6,"Q2",MONTH(Tabla1[[#This Row],[MES]])&lt;=9,"Q3",TRUE,"Q4")</f>
        <v>Q1</v>
      </c>
      <c r="AN1415" t="str">
        <f>+IFERROR(VLOOKUP(Tabla1[[#This Row],[CUENTA]],CTAS[],2,0),"OTROS")</f>
        <v>OTROS</v>
      </c>
      <c r="AP1415" t="str">
        <f>+IFERROR(VLOOKUP(Tabla1[[#This Row],[EMPLEADO]],IS[],3,0),"OTROS")</f>
        <v>OTROS</v>
      </c>
      <c r="AQ1415" t="str">
        <f>+IFERROR(VLOOKUP(Tabla1[[#This Row],[EMPLEADO]],IS[[NÓMINA]:[INGENIERO]],2,0),"OTROS")</f>
        <v>OTROS</v>
      </c>
    </row>
    <row r="1416" spans="1:43" x14ac:dyDescent="0.25">
      <c r="A1416" t="s">
        <v>36</v>
      </c>
      <c r="B1416">
        <v>1</v>
      </c>
      <c r="C1416" t="s">
        <v>2823</v>
      </c>
      <c r="D1416" t="s">
        <v>38</v>
      </c>
      <c r="E1416" t="s">
        <v>217</v>
      </c>
      <c r="F1416" t="s">
        <v>2824</v>
      </c>
      <c r="G1416" s="17" t="s">
        <v>2825</v>
      </c>
      <c r="H1416" t="s">
        <v>384</v>
      </c>
      <c r="I1416" t="s">
        <v>43</v>
      </c>
      <c r="J1416" t="s">
        <v>8</v>
      </c>
      <c r="K1416" t="s">
        <v>59</v>
      </c>
      <c r="L1416" t="s">
        <v>1961</v>
      </c>
      <c r="M1416" t="s">
        <v>1496</v>
      </c>
      <c r="N1416">
        <v>0</v>
      </c>
      <c r="O1416" t="s">
        <v>47</v>
      </c>
      <c r="P1416">
        <v>88</v>
      </c>
      <c r="Q1416" t="s">
        <v>48</v>
      </c>
      <c r="R1416" t="s">
        <v>223</v>
      </c>
      <c r="S1416" t="s">
        <v>139</v>
      </c>
      <c r="T1416" t="s">
        <v>51</v>
      </c>
      <c r="U1416" t="s">
        <v>353</v>
      </c>
      <c r="V1416">
        <v>1.1499999999999999</v>
      </c>
      <c r="W1416" s="1">
        <v>1808.95</v>
      </c>
      <c r="X1416">
        <v>1</v>
      </c>
      <c r="Y1416">
        <v>2.5</v>
      </c>
      <c r="Z1416">
        <v>4</v>
      </c>
      <c r="AA1416">
        <v>0.625</v>
      </c>
      <c r="AB1416" s="2">
        <v>0</v>
      </c>
      <c r="AC1416" s="1">
        <v>0</v>
      </c>
      <c r="AD1416" s="7">
        <v>43486</v>
      </c>
      <c r="AE1416" s="7">
        <v>43486</v>
      </c>
      <c r="AF1416">
        <v>0</v>
      </c>
      <c r="AG1416" t="s">
        <v>53</v>
      </c>
      <c r="AH1416" s="2">
        <v>0</v>
      </c>
      <c r="AI1416" s="1">
        <v>0</v>
      </c>
      <c r="AJ1416" s="1">
        <v>0</v>
      </c>
      <c r="AK1416" s="6" t="str">
        <f>+IF(Tabla1[[#This Row],[REQUEST_TY]]="SR MANTENIMIENTO CORRECTIVO", "EMERGENCIA", "OTROS")</f>
        <v>EMERGENCIA</v>
      </c>
      <c r="AL1416" s="6" t="str">
        <f>+_xlfn.IFS(Tabla1[[#This Row],[Veces obj]]&lt;=1,"0-1",Tabla1[[#This Row],[Veces obj]]&lt;=2,"1-2",Tabla1[[#This Row],[Veces obj]]&lt;=3,"2-3",TRUE,"&gt;3")</f>
        <v>0-1</v>
      </c>
      <c r="AM1416" s="6" t="str">
        <f>+_xlfn.IFS(MONTH(Tabla1[[#This Row],[MES]])&lt;=3,"Q1",MONTH(Tabla1[[#This Row],[MES]])&lt;=6,"Q2",MONTH(Tabla1[[#This Row],[MES]])&lt;=9,"Q3",TRUE,"Q4")</f>
        <v>Q1</v>
      </c>
      <c r="AN1416" t="str">
        <f>+IFERROR(VLOOKUP(Tabla1[[#This Row],[CUENTA]],CTAS[],2,0),"OTROS")</f>
        <v>OTROS</v>
      </c>
      <c r="AP1416" t="str">
        <f>+IFERROR(VLOOKUP(Tabla1[[#This Row],[EMPLEADO]],IS[],3,0),"OTROS")</f>
        <v>OTROS</v>
      </c>
      <c r="AQ1416" t="str">
        <f>+IFERROR(VLOOKUP(Tabla1[[#This Row],[EMPLEADO]],IS[[NÓMINA]:[INGENIERO]],2,0),"OTROS")</f>
        <v>OTROS</v>
      </c>
    </row>
    <row r="1417" spans="1:43" x14ac:dyDescent="0.25">
      <c r="A1417" t="s">
        <v>36</v>
      </c>
      <c r="B1417">
        <v>1</v>
      </c>
      <c r="C1417" t="s">
        <v>824</v>
      </c>
      <c r="D1417" t="s">
        <v>38</v>
      </c>
      <c r="E1417" t="s">
        <v>348</v>
      </c>
      <c r="F1417" t="s">
        <v>825</v>
      </c>
      <c r="G1417" s="17" t="s">
        <v>826</v>
      </c>
      <c r="H1417" t="s">
        <v>592</v>
      </c>
      <c r="I1417" t="s">
        <v>43</v>
      </c>
      <c r="J1417" t="s">
        <v>8</v>
      </c>
      <c r="K1417" t="s">
        <v>59</v>
      </c>
      <c r="L1417" t="s">
        <v>827</v>
      </c>
      <c r="M1417" t="s">
        <v>119</v>
      </c>
      <c r="N1417">
        <v>0</v>
      </c>
      <c r="O1417" t="s">
        <v>47</v>
      </c>
      <c r="P1417">
        <v>23</v>
      </c>
      <c r="Q1417" t="s">
        <v>62</v>
      </c>
      <c r="R1417" t="s">
        <v>223</v>
      </c>
      <c r="S1417" t="s">
        <v>139</v>
      </c>
      <c r="T1417" t="s">
        <v>51</v>
      </c>
      <c r="U1417" t="s">
        <v>262</v>
      </c>
      <c r="V1417">
        <v>1.05</v>
      </c>
      <c r="W1417" s="1">
        <v>1651.6500000000003</v>
      </c>
      <c r="X1417">
        <v>1</v>
      </c>
      <c r="Y1417">
        <v>0.43</v>
      </c>
      <c r="Z1417">
        <v>4</v>
      </c>
      <c r="AA1417">
        <v>0.1075</v>
      </c>
      <c r="AB1417" s="2">
        <v>0</v>
      </c>
      <c r="AC1417" s="1">
        <v>0</v>
      </c>
      <c r="AD1417" s="7">
        <v>43495</v>
      </c>
      <c r="AE1417" s="7">
        <v>43495</v>
      </c>
      <c r="AF1417">
        <v>0</v>
      </c>
      <c r="AG1417" t="s">
        <v>53</v>
      </c>
      <c r="AH1417" s="2">
        <v>0</v>
      </c>
      <c r="AI1417" s="1">
        <v>0</v>
      </c>
      <c r="AJ1417" s="1">
        <v>0</v>
      </c>
      <c r="AK1417" s="6" t="str">
        <f>+IF(Tabla1[[#This Row],[REQUEST_TY]]="SR MANTENIMIENTO CORRECTIVO", "EMERGENCIA", "OTROS")</f>
        <v>EMERGENCIA</v>
      </c>
      <c r="AL1417" s="6" t="str">
        <f>+_xlfn.IFS(Tabla1[[#This Row],[Veces obj]]&lt;=1,"0-1",Tabla1[[#This Row],[Veces obj]]&lt;=2,"1-2",Tabla1[[#This Row],[Veces obj]]&lt;=3,"2-3",TRUE,"&gt;3")</f>
        <v>0-1</v>
      </c>
      <c r="AM1417" s="6" t="str">
        <f>+_xlfn.IFS(MONTH(Tabla1[[#This Row],[MES]])&lt;=3,"Q1",MONTH(Tabla1[[#This Row],[MES]])&lt;=6,"Q2",MONTH(Tabla1[[#This Row],[MES]])&lt;=9,"Q3",TRUE,"Q4")</f>
        <v>Q1</v>
      </c>
      <c r="AN1417" t="str">
        <f>+IFERROR(VLOOKUP(Tabla1[[#This Row],[CUENTA]],CTAS[],2,0),"OTROS")</f>
        <v>OTROS</v>
      </c>
      <c r="AO1417">
        <v>1</v>
      </c>
      <c r="AP1417" t="str">
        <f>+IFERROR(VLOOKUP(Tabla1[[#This Row],[EMPLEADO]],IS[],3,0),"OTROS")</f>
        <v>CHIHUAHUA</v>
      </c>
      <c r="AQ1417" t="str">
        <f>+IFERROR(VLOOKUP(Tabla1[[#This Row],[EMPLEADO]],IS[[NÓMINA]:[INGENIERO]],2,0),"OTROS")</f>
        <v>VICTOR MENDEZ</v>
      </c>
    </row>
    <row r="1418" spans="1:43" x14ac:dyDescent="0.25">
      <c r="A1418" t="s">
        <v>36</v>
      </c>
      <c r="B1418">
        <v>1</v>
      </c>
      <c r="C1418" t="s">
        <v>1377</v>
      </c>
      <c r="D1418" t="s">
        <v>38</v>
      </c>
      <c r="E1418" t="s">
        <v>348</v>
      </c>
      <c r="F1418" t="s">
        <v>1378</v>
      </c>
      <c r="G1418" s="17" t="s">
        <v>826</v>
      </c>
      <c r="H1418" t="s">
        <v>592</v>
      </c>
      <c r="I1418" t="s">
        <v>43</v>
      </c>
      <c r="J1418" t="s">
        <v>8</v>
      </c>
      <c r="K1418" t="s">
        <v>59</v>
      </c>
      <c r="L1418" t="s">
        <v>827</v>
      </c>
      <c r="M1418" t="s">
        <v>119</v>
      </c>
      <c r="N1418">
        <v>0</v>
      </c>
      <c r="O1418" t="s">
        <v>47</v>
      </c>
      <c r="P1418">
        <v>28</v>
      </c>
      <c r="Q1418" t="s">
        <v>62</v>
      </c>
      <c r="R1418" t="s">
        <v>223</v>
      </c>
      <c r="S1418" t="s">
        <v>139</v>
      </c>
      <c r="T1418" t="s">
        <v>51</v>
      </c>
      <c r="U1418" t="s">
        <v>262</v>
      </c>
      <c r="V1418">
        <v>1.05</v>
      </c>
      <c r="W1418" s="1">
        <v>1651.6500000000003</v>
      </c>
      <c r="X1418">
        <v>1</v>
      </c>
      <c r="Y1418">
        <v>0.85</v>
      </c>
      <c r="Z1418">
        <v>4</v>
      </c>
      <c r="AA1418">
        <v>0.21249999999999999</v>
      </c>
      <c r="AB1418" s="2">
        <v>0</v>
      </c>
      <c r="AC1418" s="1">
        <v>0</v>
      </c>
      <c r="AD1418" s="7">
        <v>43472</v>
      </c>
      <c r="AE1418" s="7">
        <v>43472</v>
      </c>
      <c r="AF1418">
        <v>0</v>
      </c>
      <c r="AG1418" t="s">
        <v>53</v>
      </c>
      <c r="AH1418" s="2">
        <v>0</v>
      </c>
      <c r="AI1418" s="1">
        <v>0</v>
      </c>
      <c r="AJ1418" s="1">
        <v>0</v>
      </c>
      <c r="AK1418" s="6" t="str">
        <f>+IF(Tabla1[[#This Row],[REQUEST_TY]]="SR MANTENIMIENTO CORRECTIVO", "EMERGENCIA", "OTROS")</f>
        <v>EMERGENCIA</v>
      </c>
      <c r="AL1418" s="6" t="str">
        <f>+_xlfn.IFS(Tabla1[[#This Row],[Veces obj]]&lt;=1,"0-1",Tabla1[[#This Row],[Veces obj]]&lt;=2,"1-2",Tabla1[[#This Row],[Veces obj]]&lt;=3,"2-3",TRUE,"&gt;3")</f>
        <v>0-1</v>
      </c>
      <c r="AM1418" s="6" t="str">
        <f>+_xlfn.IFS(MONTH(Tabla1[[#This Row],[MES]])&lt;=3,"Q1",MONTH(Tabla1[[#This Row],[MES]])&lt;=6,"Q2",MONTH(Tabla1[[#This Row],[MES]])&lt;=9,"Q3",TRUE,"Q4")</f>
        <v>Q1</v>
      </c>
      <c r="AN1418" t="str">
        <f>+IFERROR(VLOOKUP(Tabla1[[#This Row],[CUENTA]],CTAS[],2,0),"OTROS")</f>
        <v>OTROS</v>
      </c>
      <c r="AO1418">
        <v>1</v>
      </c>
      <c r="AP1418" t="str">
        <f>+IFERROR(VLOOKUP(Tabla1[[#This Row],[EMPLEADO]],IS[],3,0),"OTROS")</f>
        <v>CHIHUAHUA</v>
      </c>
      <c r="AQ1418" t="str">
        <f>+IFERROR(VLOOKUP(Tabla1[[#This Row],[EMPLEADO]],IS[[NÓMINA]:[INGENIERO]],2,0),"OTROS")</f>
        <v>VICTOR MENDEZ</v>
      </c>
    </row>
    <row r="1419" spans="1:43" x14ac:dyDescent="0.25">
      <c r="A1419" t="s">
        <v>4444</v>
      </c>
      <c r="B1419">
        <v>1</v>
      </c>
      <c r="C1419" t="s">
        <v>4928</v>
      </c>
      <c r="D1419" t="s">
        <v>38</v>
      </c>
      <c r="E1419" t="s">
        <v>133</v>
      </c>
      <c r="F1419" t="s">
        <v>4929</v>
      </c>
      <c r="G1419" s="17" t="s">
        <v>4147</v>
      </c>
      <c r="H1419" t="s">
        <v>915</v>
      </c>
      <c r="I1419" t="s">
        <v>43</v>
      </c>
      <c r="J1419" t="s">
        <v>8</v>
      </c>
      <c r="K1419" t="s">
        <v>59</v>
      </c>
      <c r="L1419" t="s">
        <v>780</v>
      </c>
      <c r="M1419" t="s">
        <v>310</v>
      </c>
      <c r="N1419">
        <v>0</v>
      </c>
      <c r="O1419" t="s">
        <v>47</v>
      </c>
      <c r="P1419">
        <v>17</v>
      </c>
      <c r="Q1419" t="s">
        <v>62</v>
      </c>
      <c r="R1419" t="s">
        <v>138</v>
      </c>
      <c r="S1419" t="s">
        <v>139</v>
      </c>
      <c r="T1419" t="s">
        <v>51</v>
      </c>
      <c r="U1419" t="s">
        <v>262</v>
      </c>
      <c r="V1419">
        <v>1.05</v>
      </c>
      <c r="W1419" s="1">
        <v>1651.6500000000003</v>
      </c>
      <c r="X1419">
        <v>1</v>
      </c>
      <c r="Y1419">
        <v>2.5</v>
      </c>
      <c r="Z1419">
        <v>4</v>
      </c>
      <c r="AA1419">
        <v>0.625</v>
      </c>
      <c r="AB1419" s="2">
        <v>0</v>
      </c>
      <c r="AC1419" s="1">
        <v>0</v>
      </c>
      <c r="AD1419" s="7">
        <v>43515</v>
      </c>
      <c r="AE1419" s="7">
        <v>43515</v>
      </c>
      <c r="AF1419">
        <v>0</v>
      </c>
      <c r="AG1419" t="s">
        <v>53</v>
      </c>
      <c r="AH1419" s="2">
        <v>0</v>
      </c>
      <c r="AI1419" s="1">
        <v>0</v>
      </c>
      <c r="AJ1419" s="1">
        <v>0</v>
      </c>
      <c r="AK1419" s="6" t="str">
        <f>+IF(Tabla1[[#This Row],[REQUEST_TY]]="SR MANTENIMIENTO CORRECTIVO", "EMERGENCIA", "OTROS")</f>
        <v>EMERGENCIA</v>
      </c>
      <c r="AL1419" s="6" t="str">
        <f>+_xlfn.IFS(Tabla1[[#This Row],[Veces obj]]&lt;=1,"0-1",Tabla1[[#This Row],[Veces obj]]&lt;=2,"1-2",Tabla1[[#This Row],[Veces obj]]&lt;=3,"2-3",TRUE,"&gt;3")</f>
        <v>0-1</v>
      </c>
      <c r="AM1419" s="6" t="str">
        <f>+_xlfn.IFS(MONTH(Tabla1[[#This Row],[MES]])&lt;=3,"Q1",MONTH(Tabla1[[#This Row],[MES]])&lt;=6,"Q2",MONTH(Tabla1[[#This Row],[MES]])&lt;=9,"Q3",TRUE,"Q4")</f>
        <v>Q1</v>
      </c>
      <c r="AN1419" t="str">
        <f>+IFERROR(VLOOKUP(Tabla1[[#This Row],[CUENTA]],CTAS[],2,0),"OTROS")</f>
        <v>OTROS</v>
      </c>
      <c r="AP1419" t="str">
        <f>+IFERROR(VLOOKUP(Tabla1[[#This Row],[EMPLEADO]],IS[],3,0),"OTROS")</f>
        <v>OTROS</v>
      </c>
      <c r="AQ1419" t="str">
        <f>+IFERROR(VLOOKUP(Tabla1[[#This Row],[EMPLEADO]],IS[[NÓMINA]:[INGENIERO]],2,0),"OTROS")</f>
        <v>OTROS</v>
      </c>
    </row>
    <row r="1420" spans="1:43" x14ac:dyDescent="0.25">
      <c r="A1420" t="s">
        <v>4444</v>
      </c>
      <c r="B1420">
        <v>1</v>
      </c>
      <c r="C1420" t="s">
        <v>6783</v>
      </c>
      <c r="D1420" t="s">
        <v>38</v>
      </c>
      <c r="E1420" t="s">
        <v>133</v>
      </c>
      <c r="F1420" t="s">
        <v>6784</v>
      </c>
      <c r="G1420" s="17" t="s">
        <v>4147</v>
      </c>
      <c r="H1420" t="s">
        <v>106</v>
      </c>
      <c r="I1420" t="s">
        <v>43</v>
      </c>
      <c r="J1420" t="s">
        <v>8</v>
      </c>
      <c r="K1420" t="s">
        <v>59</v>
      </c>
      <c r="L1420" t="s">
        <v>780</v>
      </c>
      <c r="M1420" t="s">
        <v>310</v>
      </c>
      <c r="N1420">
        <v>0</v>
      </c>
      <c r="O1420" t="s">
        <v>47</v>
      </c>
      <c r="P1420">
        <v>17</v>
      </c>
      <c r="Q1420" t="s">
        <v>62</v>
      </c>
      <c r="R1420" t="s">
        <v>138</v>
      </c>
      <c r="S1420" t="s">
        <v>139</v>
      </c>
      <c r="T1420" t="s">
        <v>51</v>
      </c>
      <c r="U1420" t="s">
        <v>262</v>
      </c>
      <c r="V1420">
        <v>1.05</v>
      </c>
      <c r="W1420" s="1">
        <v>1651.6500000000003</v>
      </c>
      <c r="X1420">
        <v>1</v>
      </c>
      <c r="Y1420">
        <v>2.5</v>
      </c>
      <c r="Z1420">
        <v>4</v>
      </c>
      <c r="AA1420">
        <v>0.625</v>
      </c>
      <c r="AB1420" s="2">
        <v>0</v>
      </c>
      <c r="AC1420" s="1">
        <v>0</v>
      </c>
      <c r="AD1420" s="7">
        <v>43517</v>
      </c>
      <c r="AE1420" s="7">
        <v>43518</v>
      </c>
      <c r="AF1420">
        <v>1</v>
      </c>
      <c r="AG1420" t="s">
        <v>53</v>
      </c>
      <c r="AH1420" s="2">
        <v>0</v>
      </c>
      <c r="AI1420" s="1">
        <v>0</v>
      </c>
      <c r="AJ1420" s="1">
        <v>0</v>
      </c>
      <c r="AK1420" s="6" t="str">
        <f>+IF(Tabla1[[#This Row],[REQUEST_TY]]="SR MANTENIMIENTO CORRECTIVO", "EMERGENCIA", "OTROS")</f>
        <v>EMERGENCIA</v>
      </c>
      <c r="AL1420" s="6" t="str">
        <f>+_xlfn.IFS(Tabla1[[#This Row],[Veces obj]]&lt;=1,"0-1",Tabla1[[#This Row],[Veces obj]]&lt;=2,"1-2",Tabla1[[#This Row],[Veces obj]]&lt;=3,"2-3",TRUE,"&gt;3")</f>
        <v>0-1</v>
      </c>
      <c r="AM1420" s="6" t="str">
        <f>+_xlfn.IFS(MONTH(Tabla1[[#This Row],[MES]])&lt;=3,"Q1",MONTH(Tabla1[[#This Row],[MES]])&lt;=6,"Q2",MONTH(Tabla1[[#This Row],[MES]])&lt;=9,"Q3",TRUE,"Q4")</f>
        <v>Q1</v>
      </c>
      <c r="AN1420" t="str">
        <f>+IFERROR(VLOOKUP(Tabla1[[#This Row],[CUENTA]],CTAS[],2,0),"OTROS")</f>
        <v>OTROS</v>
      </c>
      <c r="AP1420" t="str">
        <f>+IFERROR(VLOOKUP(Tabla1[[#This Row],[EMPLEADO]],IS[],3,0),"OTROS")</f>
        <v>OTROS</v>
      </c>
      <c r="AQ1420" t="str">
        <f>+IFERROR(VLOOKUP(Tabla1[[#This Row],[EMPLEADO]],IS[[NÓMINA]:[INGENIERO]],2,0),"OTROS")</f>
        <v>OTROS</v>
      </c>
    </row>
    <row r="1421" spans="1:43" x14ac:dyDescent="0.25">
      <c r="A1421" t="s">
        <v>4444</v>
      </c>
      <c r="B1421">
        <v>1</v>
      </c>
      <c r="C1421" t="s">
        <v>7203</v>
      </c>
      <c r="D1421" t="s">
        <v>38</v>
      </c>
      <c r="E1421" t="s">
        <v>133</v>
      </c>
      <c r="F1421" t="s">
        <v>7204</v>
      </c>
      <c r="G1421" s="17" t="s">
        <v>4771</v>
      </c>
      <c r="H1421" t="s">
        <v>136</v>
      </c>
      <c r="I1421" t="s">
        <v>43</v>
      </c>
      <c r="J1421" t="s">
        <v>8</v>
      </c>
      <c r="K1421" t="s">
        <v>59</v>
      </c>
      <c r="L1421" t="s">
        <v>60</v>
      </c>
      <c r="M1421" t="s">
        <v>61</v>
      </c>
      <c r="N1421">
        <v>0</v>
      </c>
      <c r="O1421" t="s">
        <v>47</v>
      </c>
      <c r="P1421">
        <v>9</v>
      </c>
      <c r="Q1421" t="s">
        <v>194</v>
      </c>
      <c r="R1421" t="s">
        <v>138</v>
      </c>
      <c r="S1421" t="s">
        <v>139</v>
      </c>
      <c r="T1421" t="s">
        <v>51</v>
      </c>
      <c r="U1421" t="s">
        <v>224</v>
      </c>
      <c r="V1421">
        <v>0.8</v>
      </c>
      <c r="W1421" s="1">
        <v>1258.4000000000003</v>
      </c>
      <c r="X1421">
        <v>1</v>
      </c>
      <c r="Y1421">
        <v>2.5</v>
      </c>
      <c r="Z1421">
        <v>4</v>
      </c>
      <c r="AA1421">
        <v>0.625</v>
      </c>
      <c r="AB1421" s="2">
        <v>0</v>
      </c>
      <c r="AC1421" s="1">
        <v>0</v>
      </c>
      <c r="AD1421" s="7">
        <v>43523</v>
      </c>
      <c r="AE1421" s="7">
        <v>43523</v>
      </c>
      <c r="AF1421">
        <v>0</v>
      </c>
      <c r="AG1421" t="s">
        <v>53</v>
      </c>
      <c r="AH1421" s="2">
        <v>0</v>
      </c>
      <c r="AI1421" s="1">
        <v>0</v>
      </c>
      <c r="AJ1421" s="1">
        <v>0</v>
      </c>
      <c r="AK1421" s="6" t="str">
        <f>+IF(Tabla1[[#This Row],[REQUEST_TY]]="SR MANTENIMIENTO CORRECTIVO", "EMERGENCIA", "OTROS")</f>
        <v>EMERGENCIA</v>
      </c>
      <c r="AL1421" s="6" t="str">
        <f>+_xlfn.IFS(Tabla1[[#This Row],[Veces obj]]&lt;=1,"0-1",Tabla1[[#This Row],[Veces obj]]&lt;=2,"1-2",Tabla1[[#This Row],[Veces obj]]&lt;=3,"2-3",TRUE,"&gt;3")</f>
        <v>0-1</v>
      </c>
      <c r="AM1421" s="6" t="str">
        <f>+_xlfn.IFS(MONTH(Tabla1[[#This Row],[MES]])&lt;=3,"Q1",MONTH(Tabla1[[#This Row],[MES]])&lt;=6,"Q2",MONTH(Tabla1[[#This Row],[MES]])&lt;=9,"Q3",TRUE,"Q4")</f>
        <v>Q1</v>
      </c>
      <c r="AN1421" t="str">
        <f>+IFERROR(VLOOKUP(Tabla1[[#This Row],[CUENTA]],CTAS[],2,0),"OTROS")</f>
        <v>OTROS</v>
      </c>
      <c r="AP1421" t="str">
        <f>+IFERROR(VLOOKUP(Tabla1[[#This Row],[EMPLEADO]],IS[],3,0),"OTROS")</f>
        <v>OTROS</v>
      </c>
      <c r="AQ1421" t="str">
        <f>+IFERROR(VLOOKUP(Tabla1[[#This Row],[EMPLEADO]],IS[[NÓMINA]:[INGENIERO]],2,0),"OTROS")</f>
        <v>OTROS</v>
      </c>
    </row>
    <row r="1422" spans="1:43" x14ac:dyDescent="0.25">
      <c r="A1422" t="s">
        <v>4444</v>
      </c>
      <c r="B1422">
        <v>1</v>
      </c>
      <c r="C1422" t="s">
        <v>4751</v>
      </c>
      <c r="D1422" t="s">
        <v>38</v>
      </c>
      <c r="E1422" t="s">
        <v>98</v>
      </c>
      <c r="F1422" t="s">
        <v>4752</v>
      </c>
      <c r="G1422" s="17" t="s">
        <v>1122</v>
      </c>
      <c r="H1422" t="s">
        <v>106</v>
      </c>
      <c r="I1422" t="s">
        <v>43</v>
      </c>
      <c r="J1422" t="s">
        <v>8</v>
      </c>
      <c r="K1422" t="s">
        <v>102</v>
      </c>
      <c r="L1422" t="s">
        <v>1123</v>
      </c>
      <c r="M1422" t="s">
        <v>310</v>
      </c>
      <c r="N1422">
        <v>0</v>
      </c>
      <c r="O1422" t="s">
        <v>47</v>
      </c>
      <c r="P1422">
        <v>23</v>
      </c>
      <c r="Q1422" t="s">
        <v>62</v>
      </c>
      <c r="R1422" t="s">
        <v>63</v>
      </c>
      <c r="S1422" t="s">
        <v>64</v>
      </c>
      <c r="T1422" t="s">
        <v>51</v>
      </c>
      <c r="U1422" t="s">
        <v>65</v>
      </c>
      <c r="V1422">
        <v>0.8</v>
      </c>
      <c r="W1422" s="1">
        <v>1092</v>
      </c>
      <c r="X1422">
        <v>1</v>
      </c>
      <c r="Y1422">
        <v>3.13</v>
      </c>
      <c r="Z1422">
        <v>5</v>
      </c>
      <c r="AA1422">
        <v>0.626</v>
      </c>
      <c r="AB1422" s="2">
        <v>0</v>
      </c>
      <c r="AC1422" s="1">
        <v>0</v>
      </c>
      <c r="AD1422" s="7">
        <v>43497</v>
      </c>
      <c r="AE1422" s="7">
        <v>43497</v>
      </c>
      <c r="AF1422">
        <v>0</v>
      </c>
      <c r="AG1422" t="s">
        <v>53</v>
      </c>
      <c r="AH1422" s="2">
        <v>0</v>
      </c>
      <c r="AI1422" s="1">
        <v>0</v>
      </c>
      <c r="AJ1422" s="1">
        <v>0</v>
      </c>
      <c r="AK1422" s="6" t="str">
        <f>+IF(Tabla1[[#This Row],[REQUEST_TY]]="SR MANTENIMIENTO CORRECTIVO", "EMERGENCIA", "OTROS")</f>
        <v>EMERGENCIA</v>
      </c>
      <c r="AL1422" s="6" t="str">
        <f>+_xlfn.IFS(Tabla1[[#This Row],[Veces obj]]&lt;=1,"0-1",Tabla1[[#This Row],[Veces obj]]&lt;=2,"1-2",Tabla1[[#This Row],[Veces obj]]&lt;=3,"2-3",TRUE,"&gt;3")</f>
        <v>0-1</v>
      </c>
      <c r="AM1422" s="6" t="str">
        <f>+_xlfn.IFS(MONTH(Tabla1[[#This Row],[MES]])&lt;=3,"Q1",MONTH(Tabla1[[#This Row],[MES]])&lt;=6,"Q2",MONTH(Tabla1[[#This Row],[MES]])&lt;=9,"Q3",TRUE,"Q4")</f>
        <v>Q1</v>
      </c>
      <c r="AN1422" t="str">
        <f>+IFERROR(VLOOKUP(Tabla1[[#This Row],[CUENTA]],CTAS[],2,0),"OTROS")</f>
        <v>OTROS</v>
      </c>
      <c r="AP1422" t="str">
        <f>+IFERROR(VLOOKUP(Tabla1[[#This Row],[EMPLEADO]],IS[],3,0),"OTROS")</f>
        <v>OTROS</v>
      </c>
      <c r="AQ1422" t="str">
        <f>+IFERROR(VLOOKUP(Tabla1[[#This Row],[EMPLEADO]],IS[[NÓMINA]:[INGENIERO]],2,0),"OTROS")</f>
        <v>OTROS</v>
      </c>
    </row>
    <row r="1423" spans="1:43" x14ac:dyDescent="0.25">
      <c r="A1423" t="s">
        <v>4444</v>
      </c>
      <c r="B1423">
        <v>1</v>
      </c>
      <c r="C1423" t="s">
        <v>4607</v>
      </c>
      <c r="D1423" t="s">
        <v>38</v>
      </c>
      <c r="E1423" t="s">
        <v>1015</v>
      </c>
      <c r="F1423" t="s">
        <v>1731</v>
      </c>
      <c r="G1423" s="17" t="s">
        <v>4608</v>
      </c>
      <c r="H1423" t="s">
        <v>740</v>
      </c>
      <c r="I1423" t="s">
        <v>43</v>
      </c>
      <c r="J1423" t="s">
        <v>8</v>
      </c>
      <c r="K1423" t="s">
        <v>59</v>
      </c>
      <c r="L1423" t="s">
        <v>4609</v>
      </c>
      <c r="M1423" t="s">
        <v>81</v>
      </c>
      <c r="N1423">
        <v>0</v>
      </c>
      <c r="O1423" t="s">
        <v>47</v>
      </c>
      <c r="P1423">
        <v>70</v>
      </c>
      <c r="Q1423" t="s">
        <v>48</v>
      </c>
      <c r="R1423" t="s">
        <v>317</v>
      </c>
      <c r="S1423" t="s">
        <v>318</v>
      </c>
      <c r="T1423" t="s">
        <v>51</v>
      </c>
      <c r="U1423" t="s">
        <v>353</v>
      </c>
      <c r="V1423">
        <v>1.1499999999999999</v>
      </c>
      <c r="W1423" s="1">
        <v>1808.95</v>
      </c>
      <c r="X1423">
        <v>1</v>
      </c>
      <c r="Y1423">
        <v>2.52</v>
      </c>
      <c r="Z1423">
        <v>4</v>
      </c>
      <c r="AA1423">
        <v>0.63</v>
      </c>
      <c r="AB1423" s="2">
        <v>0</v>
      </c>
      <c r="AC1423" s="1">
        <v>0</v>
      </c>
      <c r="AD1423" s="7">
        <v>43497</v>
      </c>
      <c r="AE1423" s="7">
        <v>43497</v>
      </c>
      <c r="AF1423">
        <v>0</v>
      </c>
      <c r="AG1423" t="s">
        <v>53</v>
      </c>
      <c r="AH1423" s="2">
        <v>0</v>
      </c>
      <c r="AI1423" s="1">
        <v>0</v>
      </c>
      <c r="AJ1423" s="1">
        <v>0</v>
      </c>
      <c r="AK1423" s="6" t="str">
        <f>+IF(Tabla1[[#This Row],[REQUEST_TY]]="SR MANTENIMIENTO CORRECTIVO", "EMERGENCIA", "OTROS")</f>
        <v>EMERGENCIA</v>
      </c>
      <c r="AL1423" s="6" t="str">
        <f>+_xlfn.IFS(Tabla1[[#This Row],[Veces obj]]&lt;=1,"0-1",Tabla1[[#This Row],[Veces obj]]&lt;=2,"1-2",Tabla1[[#This Row],[Veces obj]]&lt;=3,"2-3",TRUE,"&gt;3")</f>
        <v>0-1</v>
      </c>
      <c r="AM1423" s="6" t="str">
        <f>+_xlfn.IFS(MONTH(Tabla1[[#This Row],[MES]])&lt;=3,"Q1",MONTH(Tabla1[[#This Row],[MES]])&lt;=6,"Q2",MONTH(Tabla1[[#This Row],[MES]])&lt;=9,"Q3",TRUE,"Q4")</f>
        <v>Q1</v>
      </c>
      <c r="AN1423" t="str">
        <f>+IFERROR(VLOOKUP(Tabla1[[#This Row],[CUENTA]],CTAS[],2,0),"OTROS")</f>
        <v>OTROS</v>
      </c>
      <c r="AP1423" t="str">
        <f>+IFERROR(VLOOKUP(Tabla1[[#This Row],[EMPLEADO]],IS[],3,0),"OTROS")</f>
        <v>OTROS</v>
      </c>
      <c r="AQ1423" t="str">
        <f>+IFERROR(VLOOKUP(Tabla1[[#This Row],[EMPLEADO]],IS[[NÓMINA]:[INGENIERO]],2,0),"OTROS")</f>
        <v>OTROS</v>
      </c>
    </row>
    <row r="1424" spans="1:43" x14ac:dyDescent="0.25">
      <c r="A1424" t="s">
        <v>36</v>
      </c>
      <c r="B1424">
        <v>1</v>
      </c>
      <c r="C1424" t="s">
        <v>2830</v>
      </c>
      <c r="D1424" t="s">
        <v>38</v>
      </c>
      <c r="E1424" t="s">
        <v>133</v>
      </c>
      <c r="F1424" t="s">
        <v>2831</v>
      </c>
      <c r="G1424" s="17" t="s">
        <v>2674</v>
      </c>
      <c r="H1424" t="s">
        <v>220</v>
      </c>
      <c r="I1424" t="s">
        <v>43</v>
      </c>
      <c r="J1424" t="s">
        <v>8</v>
      </c>
      <c r="K1424" t="s">
        <v>59</v>
      </c>
      <c r="L1424" t="s">
        <v>2014</v>
      </c>
      <c r="M1424" t="s">
        <v>222</v>
      </c>
      <c r="N1424">
        <v>0</v>
      </c>
      <c r="O1424" t="s">
        <v>47</v>
      </c>
      <c r="P1424">
        <v>15</v>
      </c>
      <c r="Q1424" t="s">
        <v>194</v>
      </c>
      <c r="R1424" t="s">
        <v>138</v>
      </c>
      <c r="S1424" t="s">
        <v>139</v>
      </c>
      <c r="T1424" t="s">
        <v>51</v>
      </c>
      <c r="U1424" t="s">
        <v>224</v>
      </c>
      <c r="V1424">
        <v>0.8</v>
      </c>
      <c r="W1424" s="1">
        <v>1258.4000000000003</v>
      </c>
      <c r="X1424">
        <v>1</v>
      </c>
      <c r="Y1424">
        <v>2.5299999999999998</v>
      </c>
      <c r="Z1424">
        <v>4</v>
      </c>
      <c r="AA1424">
        <v>0.63249999999999995</v>
      </c>
      <c r="AB1424" s="2">
        <v>0</v>
      </c>
      <c r="AC1424" s="1">
        <v>0</v>
      </c>
      <c r="AD1424" s="7">
        <v>43494</v>
      </c>
      <c r="AE1424" s="7">
        <v>43494</v>
      </c>
      <c r="AF1424">
        <v>0</v>
      </c>
      <c r="AG1424" t="s">
        <v>53</v>
      </c>
      <c r="AH1424" s="2">
        <v>0</v>
      </c>
      <c r="AI1424" s="1">
        <v>0</v>
      </c>
      <c r="AJ1424" s="1">
        <v>0</v>
      </c>
      <c r="AK1424" s="6" t="str">
        <f>+IF(Tabla1[[#This Row],[REQUEST_TY]]="SR MANTENIMIENTO CORRECTIVO", "EMERGENCIA", "OTROS")</f>
        <v>EMERGENCIA</v>
      </c>
      <c r="AL1424" s="6" t="str">
        <f>+_xlfn.IFS(Tabla1[[#This Row],[Veces obj]]&lt;=1,"0-1",Tabla1[[#This Row],[Veces obj]]&lt;=2,"1-2",Tabla1[[#This Row],[Veces obj]]&lt;=3,"2-3",TRUE,"&gt;3")</f>
        <v>0-1</v>
      </c>
      <c r="AM1424" s="6" t="str">
        <f>+_xlfn.IFS(MONTH(Tabla1[[#This Row],[MES]])&lt;=3,"Q1",MONTH(Tabla1[[#This Row],[MES]])&lt;=6,"Q2",MONTH(Tabla1[[#This Row],[MES]])&lt;=9,"Q3",TRUE,"Q4")</f>
        <v>Q1</v>
      </c>
      <c r="AN1424" t="str">
        <f>+IFERROR(VLOOKUP(Tabla1[[#This Row],[CUENTA]],CTAS[],2,0),"OTROS")</f>
        <v>OTROS</v>
      </c>
      <c r="AP1424" t="str">
        <f>+IFERROR(VLOOKUP(Tabla1[[#This Row],[EMPLEADO]],IS[],3,0),"OTROS")</f>
        <v>OTROS</v>
      </c>
      <c r="AQ1424" t="str">
        <f>+IFERROR(VLOOKUP(Tabla1[[#This Row],[EMPLEADO]],IS[[NÓMINA]:[INGENIERO]],2,0),"OTROS")</f>
        <v>OTROS</v>
      </c>
    </row>
    <row r="1425" spans="1:43" x14ac:dyDescent="0.25">
      <c r="A1425" t="s">
        <v>4444</v>
      </c>
      <c r="B1425">
        <v>1</v>
      </c>
      <c r="C1425" t="s">
        <v>4988</v>
      </c>
      <c r="D1425" t="s">
        <v>38</v>
      </c>
      <c r="E1425" t="s">
        <v>182</v>
      </c>
      <c r="F1425" t="s">
        <v>4989</v>
      </c>
      <c r="G1425" s="17" t="s">
        <v>4990</v>
      </c>
      <c r="H1425" t="s">
        <v>592</v>
      </c>
      <c r="I1425" t="s">
        <v>43</v>
      </c>
      <c r="J1425" t="s">
        <v>8</v>
      </c>
      <c r="K1425" t="s">
        <v>234</v>
      </c>
      <c r="L1425" t="s">
        <v>3930</v>
      </c>
      <c r="M1425" t="s">
        <v>119</v>
      </c>
      <c r="N1425">
        <v>0</v>
      </c>
      <c r="O1425" t="s">
        <v>47</v>
      </c>
      <c r="P1425">
        <v>125</v>
      </c>
      <c r="Q1425" t="s">
        <v>48</v>
      </c>
      <c r="R1425" t="s">
        <v>153</v>
      </c>
      <c r="S1425" t="s">
        <v>50</v>
      </c>
      <c r="T1425" t="s">
        <v>51</v>
      </c>
      <c r="U1425" t="s">
        <v>52</v>
      </c>
      <c r="V1425">
        <v>1.05</v>
      </c>
      <c r="W1425" s="1">
        <v>750.75000000000011</v>
      </c>
      <c r="X1425">
        <v>1</v>
      </c>
      <c r="Y1425">
        <v>1.1499999999999999</v>
      </c>
      <c r="Z1425">
        <v>5</v>
      </c>
      <c r="AA1425">
        <v>0.22999999999999998</v>
      </c>
      <c r="AB1425" s="2">
        <v>0</v>
      </c>
      <c r="AC1425" s="1">
        <v>0</v>
      </c>
      <c r="AD1425" s="7">
        <v>43501</v>
      </c>
      <c r="AE1425" s="7">
        <v>43502</v>
      </c>
      <c r="AF1425">
        <v>1</v>
      </c>
      <c r="AG1425" t="s">
        <v>53</v>
      </c>
      <c r="AH1425" s="2">
        <v>0</v>
      </c>
      <c r="AI1425" s="1">
        <v>0</v>
      </c>
      <c r="AJ1425" s="1">
        <v>0</v>
      </c>
      <c r="AK1425" s="6" t="str">
        <f>+IF(Tabla1[[#This Row],[REQUEST_TY]]="SR MANTENIMIENTO CORRECTIVO", "EMERGENCIA", "OTROS")</f>
        <v>EMERGENCIA</v>
      </c>
      <c r="AL1425" s="6" t="str">
        <f>+_xlfn.IFS(Tabla1[[#This Row],[Veces obj]]&lt;=1,"0-1",Tabla1[[#This Row],[Veces obj]]&lt;=2,"1-2",Tabla1[[#This Row],[Veces obj]]&lt;=3,"2-3",TRUE,"&gt;3")</f>
        <v>0-1</v>
      </c>
      <c r="AM1425" s="6" t="str">
        <f>+_xlfn.IFS(MONTH(Tabla1[[#This Row],[MES]])&lt;=3,"Q1",MONTH(Tabla1[[#This Row],[MES]])&lt;=6,"Q2",MONTH(Tabla1[[#This Row],[MES]])&lt;=9,"Q3",TRUE,"Q4")</f>
        <v>Q1</v>
      </c>
      <c r="AN1425" t="str">
        <f>+IFERROR(VLOOKUP(Tabla1[[#This Row],[CUENTA]],CTAS[],2,0),"OTROS")</f>
        <v>OTROS</v>
      </c>
      <c r="AO1425">
        <v>1</v>
      </c>
      <c r="AP1425" t="str">
        <f>+IFERROR(VLOOKUP(Tabla1[[#This Row],[EMPLEADO]],IS[],3,0),"OTROS")</f>
        <v>CHIHUAHUA</v>
      </c>
      <c r="AQ1425" t="str">
        <f>+IFERROR(VLOOKUP(Tabla1[[#This Row],[EMPLEADO]],IS[[NÓMINA]:[INGENIERO]],2,0),"OTROS")</f>
        <v>VICTOR MENDEZ</v>
      </c>
    </row>
    <row r="1426" spans="1:43" x14ac:dyDescent="0.25">
      <c r="A1426" t="s">
        <v>4444</v>
      </c>
      <c r="B1426">
        <v>1</v>
      </c>
      <c r="C1426" t="s">
        <v>6378</v>
      </c>
      <c r="D1426" t="s">
        <v>38</v>
      </c>
      <c r="E1426" t="s">
        <v>599</v>
      </c>
      <c r="F1426" t="s">
        <v>6379</v>
      </c>
      <c r="G1426" s="17" t="s">
        <v>6380</v>
      </c>
      <c r="H1426" t="s">
        <v>527</v>
      </c>
      <c r="I1426" t="s">
        <v>43</v>
      </c>
      <c r="J1426" t="s">
        <v>8</v>
      </c>
      <c r="K1426" t="s">
        <v>528</v>
      </c>
      <c r="L1426" t="s">
        <v>602</v>
      </c>
      <c r="M1426" t="s">
        <v>530</v>
      </c>
      <c r="N1426">
        <v>1</v>
      </c>
      <c r="O1426" t="s">
        <v>47</v>
      </c>
      <c r="P1426">
        <v>117</v>
      </c>
      <c r="Q1426" t="s">
        <v>48</v>
      </c>
      <c r="R1426" t="s">
        <v>242</v>
      </c>
      <c r="S1426" t="s">
        <v>64</v>
      </c>
      <c r="T1426" t="s">
        <v>51</v>
      </c>
      <c r="U1426" t="s">
        <v>96</v>
      </c>
      <c r="V1426">
        <v>1.1000000000000001</v>
      </c>
      <c r="W1426" s="1">
        <v>0</v>
      </c>
      <c r="X1426">
        <v>1</v>
      </c>
      <c r="Y1426">
        <v>3.17</v>
      </c>
      <c r="Z1426">
        <v>5</v>
      </c>
      <c r="AA1426">
        <v>0.63400000000000001</v>
      </c>
      <c r="AB1426" s="2">
        <v>0</v>
      </c>
      <c r="AC1426" s="1">
        <v>0</v>
      </c>
      <c r="AD1426" s="7">
        <v>43514</v>
      </c>
      <c r="AE1426" s="7">
        <v>43514</v>
      </c>
      <c r="AF1426">
        <v>0</v>
      </c>
      <c r="AG1426" t="s">
        <v>53</v>
      </c>
      <c r="AH1426" s="2">
        <v>0</v>
      </c>
      <c r="AI1426" s="1">
        <v>0</v>
      </c>
      <c r="AJ1426" s="1">
        <v>0</v>
      </c>
      <c r="AK1426" s="6" t="str">
        <f>+IF(Tabla1[[#This Row],[REQUEST_TY]]="SR MANTENIMIENTO CORRECTIVO", "EMERGENCIA", "OTROS")</f>
        <v>EMERGENCIA</v>
      </c>
      <c r="AL1426" s="6" t="str">
        <f>+_xlfn.IFS(Tabla1[[#This Row],[Veces obj]]&lt;=1,"0-1",Tabla1[[#This Row],[Veces obj]]&lt;=2,"1-2",Tabla1[[#This Row],[Veces obj]]&lt;=3,"2-3",TRUE,"&gt;3")</f>
        <v>0-1</v>
      </c>
      <c r="AM1426" s="6" t="str">
        <f>+_xlfn.IFS(MONTH(Tabla1[[#This Row],[MES]])&lt;=3,"Q1",MONTH(Tabla1[[#This Row],[MES]])&lt;=6,"Q2",MONTH(Tabla1[[#This Row],[MES]])&lt;=9,"Q3",TRUE,"Q4")</f>
        <v>Q1</v>
      </c>
      <c r="AN1426" t="str">
        <f>+IFERROR(VLOOKUP(Tabla1[[#This Row],[CUENTA]],CTAS[],2,0),"OTROS")</f>
        <v>OTROS</v>
      </c>
      <c r="AP1426" t="str">
        <f>+IFERROR(VLOOKUP(Tabla1[[#This Row],[EMPLEADO]],IS[],3,0),"OTROS")</f>
        <v>OTROS</v>
      </c>
      <c r="AQ1426" t="str">
        <f>+IFERROR(VLOOKUP(Tabla1[[#This Row],[EMPLEADO]],IS[[NÓMINA]:[INGENIERO]],2,0),"OTROS")</f>
        <v>OTROS</v>
      </c>
    </row>
    <row r="1427" spans="1:43" x14ac:dyDescent="0.25">
      <c r="A1427" t="s">
        <v>36</v>
      </c>
      <c r="B1427">
        <v>1</v>
      </c>
      <c r="C1427" t="s">
        <v>2832</v>
      </c>
      <c r="D1427" t="s">
        <v>38</v>
      </c>
      <c r="E1427" t="s">
        <v>258</v>
      </c>
      <c r="F1427" t="s">
        <v>2833</v>
      </c>
      <c r="G1427" s="17" t="s">
        <v>911</v>
      </c>
      <c r="H1427" t="s">
        <v>707</v>
      </c>
      <c r="I1427" t="s">
        <v>43</v>
      </c>
      <c r="J1427" t="s">
        <v>8</v>
      </c>
      <c r="K1427" t="s">
        <v>102</v>
      </c>
      <c r="L1427" t="s">
        <v>728</v>
      </c>
      <c r="M1427" t="s">
        <v>709</v>
      </c>
      <c r="N1427">
        <v>0</v>
      </c>
      <c r="O1427" t="s">
        <v>105</v>
      </c>
      <c r="P1427">
        <v>13</v>
      </c>
      <c r="Q1427" t="s">
        <v>194</v>
      </c>
      <c r="R1427" t="s">
        <v>138</v>
      </c>
      <c r="S1427" t="s">
        <v>139</v>
      </c>
      <c r="T1427" t="s">
        <v>51</v>
      </c>
      <c r="U1427" t="s">
        <v>224</v>
      </c>
      <c r="V1427">
        <v>0.8</v>
      </c>
      <c r="W1427" s="1">
        <v>642.40000000000009</v>
      </c>
      <c r="X1427">
        <v>1</v>
      </c>
      <c r="Y1427">
        <v>2.54</v>
      </c>
      <c r="Z1427">
        <v>4</v>
      </c>
      <c r="AA1427">
        <v>0.63500000000000001</v>
      </c>
      <c r="AB1427" s="2">
        <v>0</v>
      </c>
      <c r="AC1427" s="1">
        <v>0</v>
      </c>
      <c r="AD1427" s="7">
        <v>43489</v>
      </c>
      <c r="AE1427" s="7">
        <v>43489</v>
      </c>
      <c r="AF1427">
        <v>0</v>
      </c>
      <c r="AG1427" t="s">
        <v>53</v>
      </c>
      <c r="AH1427" s="2">
        <v>0</v>
      </c>
      <c r="AI1427" s="1">
        <v>0</v>
      </c>
      <c r="AJ1427" s="1">
        <v>0</v>
      </c>
      <c r="AK1427" s="6" t="str">
        <f>+IF(Tabla1[[#This Row],[REQUEST_TY]]="SR MANTENIMIENTO CORRECTIVO", "EMERGENCIA", "OTROS")</f>
        <v>EMERGENCIA</v>
      </c>
      <c r="AL1427" s="6" t="str">
        <f>+_xlfn.IFS(Tabla1[[#This Row],[Veces obj]]&lt;=1,"0-1",Tabla1[[#This Row],[Veces obj]]&lt;=2,"1-2",Tabla1[[#This Row],[Veces obj]]&lt;=3,"2-3",TRUE,"&gt;3")</f>
        <v>0-1</v>
      </c>
      <c r="AM1427" s="6" t="str">
        <f>+_xlfn.IFS(MONTH(Tabla1[[#This Row],[MES]])&lt;=3,"Q1",MONTH(Tabla1[[#This Row],[MES]])&lt;=6,"Q2",MONTH(Tabla1[[#This Row],[MES]])&lt;=9,"Q3",TRUE,"Q4")</f>
        <v>Q1</v>
      </c>
      <c r="AN1427" t="str">
        <f>+IFERROR(VLOOKUP(Tabla1[[#This Row],[CUENTA]],CTAS[],2,0),"OTROS")</f>
        <v>OTROS</v>
      </c>
      <c r="AP1427" t="str">
        <f>+IFERROR(VLOOKUP(Tabla1[[#This Row],[EMPLEADO]],IS[],3,0),"OTROS")</f>
        <v>OTROS</v>
      </c>
      <c r="AQ1427" t="str">
        <f>+IFERROR(VLOOKUP(Tabla1[[#This Row],[EMPLEADO]],IS[[NÓMINA]:[INGENIERO]],2,0),"OTROS")</f>
        <v>OTROS</v>
      </c>
    </row>
    <row r="1428" spans="1:43" x14ac:dyDescent="0.25">
      <c r="A1428" t="s">
        <v>36</v>
      </c>
      <c r="B1428">
        <v>1</v>
      </c>
      <c r="C1428" t="s">
        <v>2834</v>
      </c>
      <c r="D1428" t="s">
        <v>38</v>
      </c>
      <c r="E1428" t="s">
        <v>558</v>
      </c>
      <c r="F1428" t="s">
        <v>2835</v>
      </c>
      <c r="G1428" s="17" t="s">
        <v>989</v>
      </c>
      <c r="H1428" t="s">
        <v>691</v>
      </c>
      <c r="I1428" t="s">
        <v>43</v>
      </c>
      <c r="J1428" t="s">
        <v>8</v>
      </c>
      <c r="K1428" t="s">
        <v>990</v>
      </c>
      <c r="L1428" t="s">
        <v>991</v>
      </c>
      <c r="M1428" t="s">
        <v>640</v>
      </c>
      <c r="N1428">
        <v>0</v>
      </c>
      <c r="O1428" t="s">
        <v>47</v>
      </c>
      <c r="P1428">
        <v>4</v>
      </c>
      <c r="Q1428" t="s">
        <v>207</v>
      </c>
      <c r="R1428" t="s">
        <v>95</v>
      </c>
      <c r="S1428" t="s">
        <v>64</v>
      </c>
      <c r="T1428" t="s">
        <v>51</v>
      </c>
      <c r="U1428" t="s">
        <v>209</v>
      </c>
      <c r="V1428">
        <v>0</v>
      </c>
      <c r="W1428" s="1">
        <v>0</v>
      </c>
      <c r="X1428">
        <v>1</v>
      </c>
      <c r="Y1428">
        <v>3.18</v>
      </c>
      <c r="Z1428">
        <v>5</v>
      </c>
      <c r="AA1428">
        <v>0.63600000000000001</v>
      </c>
      <c r="AB1428" s="2">
        <v>0</v>
      </c>
      <c r="AC1428" s="1">
        <v>0</v>
      </c>
      <c r="AD1428" s="7">
        <v>43481</v>
      </c>
      <c r="AE1428" s="7">
        <v>43482</v>
      </c>
      <c r="AF1428">
        <v>1</v>
      </c>
      <c r="AG1428" t="s">
        <v>53</v>
      </c>
      <c r="AH1428" s="2">
        <v>0</v>
      </c>
      <c r="AI1428" s="1">
        <v>0</v>
      </c>
      <c r="AJ1428" s="1">
        <v>0</v>
      </c>
      <c r="AK1428" s="6" t="str">
        <f>+IF(Tabla1[[#This Row],[REQUEST_TY]]="SR MANTENIMIENTO CORRECTIVO", "EMERGENCIA", "OTROS")</f>
        <v>EMERGENCIA</v>
      </c>
      <c r="AL1428" s="6" t="str">
        <f>+_xlfn.IFS(Tabla1[[#This Row],[Veces obj]]&lt;=1,"0-1",Tabla1[[#This Row],[Veces obj]]&lt;=2,"1-2",Tabla1[[#This Row],[Veces obj]]&lt;=3,"2-3",TRUE,"&gt;3")</f>
        <v>0-1</v>
      </c>
      <c r="AM1428" s="6" t="str">
        <f>+_xlfn.IFS(MONTH(Tabla1[[#This Row],[MES]])&lt;=3,"Q1",MONTH(Tabla1[[#This Row],[MES]])&lt;=6,"Q2",MONTH(Tabla1[[#This Row],[MES]])&lt;=9,"Q3",TRUE,"Q4")</f>
        <v>Q1</v>
      </c>
      <c r="AN1428" t="str">
        <f>+IFERROR(VLOOKUP(Tabla1[[#This Row],[CUENTA]],CTAS[],2,0),"OTROS")</f>
        <v>OTROS</v>
      </c>
      <c r="AP1428" t="str">
        <f>+IFERROR(VLOOKUP(Tabla1[[#This Row],[EMPLEADO]],IS[],3,0),"OTROS")</f>
        <v>OTROS</v>
      </c>
      <c r="AQ1428" t="str">
        <f>+IFERROR(VLOOKUP(Tabla1[[#This Row],[EMPLEADO]],IS[[NÓMINA]:[INGENIERO]],2,0),"OTROS")</f>
        <v>OTROS</v>
      </c>
    </row>
    <row r="1429" spans="1:43" x14ac:dyDescent="0.25">
      <c r="A1429" t="s">
        <v>36</v>
      </c>
      <c r="B1429">
        <v>1</v>
      </c>
      <c r="C1429" t="s">
        <v>1599</v>
      </c>
      <c r="D1429" t="s">
        <v>38</v>
      </c>
      <c r="E1429" t="s">
        <v>583</v>
      </c>
      <c r="F1429" t="s">
        <v>1600</v>
      </c>
      <c r="G1429" s="17" t="s">
        <v>1601</v>
      </c>
      <c r="H1429" t="s">
        <v>592</v>
      </c>
      <c r="I1429" t="s">
        <v>43</v>
      </c>
      <c r="J1429" t="s">
        <v>8</v>
      </c>
      <c r="K1429" t="s">
        <v>1602</v>
      </c>
      <c r="L1429" t="s">
        <v>1603</v>
      </c>
      <c r="M1429" t="s">
        <v>1604</v>
      </c>
      <c r="N1429">
        <v>0</v>
      </c>
      <c r="O1429" t="s">
        <v>47</v>
      </c>
      <c r="P1429">
        <v>2611</v>
      </c>
      <c r="Q1429" t="s">
        <v>48</v>
      </c>
      <c r="R1429" t="s">
        <v>95</v>
      </c>
      <c r="S1429" t="s">
        <v>64</v>
      </c>
      <c r="T1429" t="s">
        <v>208</v>
      </c>
      <c r="U1429" t="s">
        <v>96</v>
      </c>
      <c r="V1429">
        <v>1.1000000000000001</v>
      </c>
      <c r="W1429" s="1">
        <v>1501.5000000000002</v>
      </c>
      <c r="X1429">
        <v>1</v>
      </c>
      <c r="Y1429">
        <v>2.27</v>
      </c>
      <c r="Z1429">
        <v>9</v>
      </c>
      <c r="AA1429">
        <v>0.25222222222222224</v>
      </c>
      <c r="AB1429" s="2">
        <v>0</v>
      </c>
      <c r="AC1429" s="1">
        <v>0</v>
      </c>
      <c r="AD1429" s="7">
        <v>43489</v>
      </c>
      <c r="AE1429" s="7">
        <v>43489</v>
      </c>
      <c r="AF1429">
        <v>0</v>
      </c>
      <c r="AG1429" t="s">
        <v>53</v>
      </c>
      <c r="AH1429" s="2">
        <v>0</v>
      </c>
      <c r="AI1429" s="1">
        <v>0</v>
      </c>
      <c r="AJ1429" s="1">
        <v>0</v>
      </c>
      <c r="AK1429" s="6" t="str">
        <f>+IF(Tabla1[[#This Row],[REQUEST_TY]]="SR MANTENIMIENTO CORRECTIVO", "EMERGENCIA", "OTROS")</f>
        <v>EMERGENCIA</v>
      </c>
      <c r="AL1429" s="6" t="str">
        <f>+_xlfn.IFS(Tabla1[[#This Row],[Veces obj]]&lt;=1,"0-1",Tabla1[[#This Row],[Veces obj]]&lt;=2,"1-2",Tabla1[[#This Row],[Veces obj]]&lt;=3,"2-3",TRUE,"&gt;3")</f>
        <v>0-1</v>
      </c>
      <c r="AM1429" s="6" t="str">
        <f>+_xlfn.IFS(MONTH(Tabla1[[#This Row],[MES]])&lt;=3,"Q1",MONTH(Tabla1[[#This Row],[MES]])&lt;=6,"Q2",MONTH(Tabla1[[#This Row],[MES]])&lt;=9,"Q3",TRUE,"Q4")</f>
        <v>Q1</v>
      </c>
      <c r="AN1429" t="str">
        <f>+IFERROR(VLOOKUP(Tabla1[[#This Row],[CUENTA]],CTAS[],2,0),"OTROS")</f>
        <v>OTROS</v>
      </c>
      <c r="AO1429">
        <v>1</v>
      </c>
      <c r="AP1429" t="str">
        <f>+IFERROR(VLOOKUP(Tabla1[[#This Row],[EMPLEADO]],IS[],3,0),"OTROS")</f>
        <v>CHIHUAHUA</v>
      </c>
      <c r="AQ1429" t="str">
        <f>+IFERROR(VLOOKUP(Tabla1[[#This Row],[EMPLEADO]],IS[[NÓMINA]:[INGENIERO]],2,0),"OTROS")</f>
        <v>VICTOR MENDEZ</v>
      </c>
    </row>
    <row r="1430" spans="1:43" x14ac:dyDescent="0.25">
      <c r="A1430" t="s">
        <v>4444</v>
      </c>
      <c r="B1430">
        <v>1</v>
      </c>
      <c r="C1430" t="s">
        <v>7212</v>
      </c>
      <c r="D1430" t="s">
        <v>38</v>
      </c>
      <c r="E1430" t="s">
        <v>725</v>
      </c>
      <c r="F1430" t="s">
        <v>7213</v>
      </c>
      <c r="G1430" s="17" t="s">
        <v>1860</v>
      </c>
      <c r="H1430" t="s">
        <v>691</v>
      </c>
      <c r="I1430" t="s">
        <v>43</v>
      </c>
      <c r="J1430" t="s">
        <v>8</v>
      </c>
      <c r="K1430" t="s">
        <v>102</v>
      </c>
      <c r="L1430" t="s">
        <v>753</v>
      </c>
      <c r="M1430" t="s">
        <v>215</v>
      </c>
      <c r="N1430">
        <v>0</v>
      </c>
      <c r="O1430" t="s">
        <v>47</v>
      </c>
      <c r="P1430">
        <v>22</v>
      </c>
      <c r="Q1430" t="s">
        <v>62</v>
      </c>
      <c r="R1430" t="s">
        <v>223</v>
      </c>
      <c r="S1430" t="s">
        <v>139</v>
      </c>
      <c r="T1430" t="s">
        <v>51</v>
      </c>
      <c r="U1430" t="s">
        <v>262</v>
      </c>
      <c r="V1430">
        <v>1.05</v>
      </c>
      <c r="W1430" s="1">
        <v>1651.6500000000003</v>
      </c>
      <c r="X1430">
        <v>1</v>
      </c>
      <c r="Y1430">
        <v>2.5499999999999998</v>
      </c>
      <c r="Z1430">
        <v>4</v>
      </c>
      <c r="AA1430">
        <v>0.63749999999999996</v>
      </c>
      <c r="AB1430" s="2">
        <v>0</v>
      </c>
      <c r="AC1430" s="1">
        <v>0</v>
      </c>
      <c r="AD1430" s="7">
        <v>43523</v>
      </c>
      <c r="AE1430" s="7">
        <v>43523</v>
      </c>
      <c r="AF1430">
        <v>0</v>
      </c>
      <c r="AG1430" t="s">
        <v>53</v>
      </c>
      <c r="AH1430" s="2">
        <v>0</v>
      </c>
      <c r="AI1430" s="1">
        <v>0</v>
      </c>
      <c r="AJ1430" s="1">
        <v>0</v>
      </c>
      <c r="AK1430" s="6" t="str">
        <f>+IF(Tabla1[[#This Row],[REQUEST_TY]]="SR MANTENIMIENTO CORRECTIVO", "EMERGENCIA", "OTROS")</f>
        <v>EMERGENCIA</v>
      </c>
      <c r="AL1430" s="6" t="str">
        <f>+_xlfn.IFS(Tabla1[[#This Row],[Veces obj]]&lt;=1,"0-1",Tabla1[[#This Row],[Veces obj]]&lt;=2,"1-2",Tabla1[[#This Row],[Veces obj]]&lt;=3,"2-3",TRUE,"&gt;3")</f>
        <v>0-1</v>
      </c>
      <c r="AM1430" s="6" t="str">
        <f>+_xlfn.IFS(MONTH(Tabla1[[#This Row],[MES]])&lt;=3,"Q1",MONTH(Tabla1[[#This Row],[MES]])&lt;=6,"Q2",MONTH(Tabla1[[#This Row],[MES]])&lt;=9,"Q3",TRUE,"Q4")</f>
        <v>Q1</v>
      </c>
      <c r="AN1430" t="str">
        <f>+IFERROR(VLOOKUP(Tabla1[[#This Row],[CUENTA]],CTAS[],2,0),"OTROS")</f>
        <v>OTROS</v>
      </c>
      <c r="AP1430" t="str">
        <f>+IFERROR(VLOOKUP(Tabla1[[#This Row],[EMPLEADO]],IS[],3,0),"OTROS")</f>
        <v>OTROS</v>
      </c>
      <c r="AQ1430" t="str">
        <f>+IFERROR(VLOOKUP(Tabla1[[#This Row],[EMPLEADO]],IS[[NÓMINA]:[INGENIERO]],2,0),"OTROS")</f>
        <v>OTROS</v>
      </c>
    </row>
    <row r="1431" spans="1:43" x14ac:dyDescent="0.25">
      <c r="A1431" t="s">
        <v>36</v>
      </c>
      <c r="B1431">
        <v>1</v>
      </c>
      <c r="C1431" t="s">
        <v>2839</v>
      </c>
      <c r="D1431" t="s">
        <v>38</v>
      </c>
      <c r="E1431" t="s">
        <v>1049</v>
      </c>
      <c r="F1431" t="s">
        <v>2840</v>
      </c>
      <c r="G1431" s="17" t="s">
        <v>1051</v>
      </c>
      <c r="H1431" t="s">
        <v>136</v>
      </c>
      <c r="I1431" t="s">
        <v>43</v>
      </c>
      <c r="J1431" t="s">
        <v>8</v>
      </c>
      <c r="K1431" t="s">
        <v>1053</v>
      </c>
      <c r="L1431" t="s">
        <v>1054</v>
      </c>
      <c r="M1431" t="s">
        <v>1055</v>
      </c>
      <c r="N1431">
        <v>0</v>
      </c>
      <c r="O1431" t="s">
        <v>47</v>
      </c>
      <c r="P1431">
        <v>4</v>
      </c>
      <c r="Q1431" t="s">
        <v>207</v>
      </c>
      <c r="R1431" t="s">
        <v>223</v>
      </c>
      <c r="S1431" t="s">
        <v>139</v>
      </c>
      <c r="T1431" t="s">
        <v>208</v>
      </c>
      <c r="U1431" t="s">
        <v>879</v>
      </c>
      <c r="V1431">
        <v>0.6</v>
      </c>
      <c r="W1431" s="1">
        <v>943.80000000000007</v>
      </c>
      <c r="X1431">
        <v>1</v>
      </c>
      <c r="Y1431">
        <v>3.83</v>
      </c>
      <c r="Z1431">
        <v>6</v>
      </c>
      <c r="AA1431">
        <v>0.63833333333333331</v>
      </c>
      <c r="AB1431" s="2">
        <v>0</v>
      </c>
      <c r="AC1431" s="1">
        <v>0</v>
      </c>
      <c r="AD1431" s="7">
        <v>43469</v>
      </c>
      <c r="AE1431" s="7">
        <v>43469</v>
      </c>
      <c r="AF1431">
        <v>0</v>
      </c>
      <c r="AG1431" t="s">
        <v>53</v>
      </c>
      <c r="AH1431" s="2">
        <v>0</v>
      </c>
      <c r="AI1431" s="1">
        <v>0</v>
      </c>
      <c r="AJ1431" s="1">
        <v>0</v>
      </c>
      <c r="AK1431" s="6" t="str">
        <f>+IF(Tabla1[[#This Row],[REQUEST_TY]]="SR MANTENIMIENTO CORRECTIVO", "EMERGENCIA", "OTROS")</f>
        <v>EMERGENCIA</v>
      </c>
      <c r="AL1431" s="6" t="str">
        <f>+_xlfn.IFS(Tabla1[[#This Row],[Veces obj]]&lt;=1,"0-1",Tabla1[[#This Row],[Veces obj]]&lt;=2,"1-2",Tabla1[[#This Row],[Veces obj]]&lt;=3,"2-3",TRUE,"&gt;3")</f>
        <v>0-1</v>
      </c>
      <c r="AM1431" s="6" t="str">
        <f>+_xlfn.IFS(MONTH(Tabla1[[#This Row],[MES]])&lt;=3,"Q1",MONTH(Tabla1[[#This Row],[MES]])&lt;=6,"Q2",MONTH(Tabla1[[#This Row],[MES]])&lt;=9,"Q3",TRUE,"Q4")</f>
        <v>Q1</v>
      </c>
      <c r="AN1431" t="str">
        <f>+IFERROR(VLOOKUP(Tabla1[[#This Row],[CUENTA]],CTAS[],2,0),"OTROS")</f>
        <v>OTROS</v>
      </c>
      <c r="AP1431" t="str">
        <f>+IFERROR(VLOOKUP(Tabla1[[#This Row],[EMPLEADO]],IS[],3,0),"OTROS")</f>
        <v>OTROS</v>
      </c>
      <c r="AQ1431" t="str">
        <f>+IFERROR(VLOOKUP(Tabla1[[#This Row],[EMPLEADO]],IS[[NÓMINA]:[INGENIERO]],2,0),"OTROS")</f>
        <v>OTROS</v>
      </c>
    </row>
    <row r="1432" spans="1:43" x14ac:dyDescent="0.25">
      <c r="A1432" t="s">
        <v>4444</v>
      </c>
      <c r="B1432">
        <v>1</v>
      </c>
      <c r="C1432" t="s">
        <v>5386</v>
      </c>
      <c r="D1432" t="s">
        <v>38</v>
      </c>
      <c r="E1432" t="s">
        <v>76</v>
      </c>
      <c r="F1432" t="s">
        <v>5387</v>
      </c>
      <c r="G1432" s="17" t="s">
        <v>2363</v>
      </c>
      <c r="H1432" t="s">
        <v>592</v>
      </c>
      <c r="I1432" t="s">
        <v>43</v>
      </c>
      <c r="J1432" t="s">
        <v>8</v>
      </c>
      <c r="K1432" t="s">
        <v>59</v>
      </c>
      <c r="L1432" t="s">
        <v>2364</v>
      </c>
      <c r="M1432" t="s">
        <v>2365</v>
      </c>
      <c r="N1432">
        <v>0</v>
      </c>
      <c r="O1432" t="s">
        <v>47</v>
      </c>
      <c r="P1432">
        <v>8</v>
      </c>
      <c r="Q1432" t="s">
        <v>194</v>
      </c>
      <c r="R1432" t="s">
        <v>63</v>
      </c>
      <c r="S1432" t="s">
        <v>64</v>
      </c>
      <c r="T1432" t="s">
        <v>208</v>
      </c>
      <c r="U1432" t="s">
        <v>195</v>
      </c>
      <c r="V1432">
        <v>0.6</v>
      </c>
      <c r="W1432" s="1">
        <v>819</v>
      </c>
      <c r="X1432">
        <v>1</v>
      </c>
      <c r="Y1432">
        <v>2.2799999999999998</v>
      </c>
      <c r="Z1432">
        <v>9</v>
      </c>
      <c r="AA1432">
        <v>0.2533333333333333</v>
      </c>
      <c r="AB1432" s="2">
        <v>0</v>
      </c>
      <c r="AC1432" s="1">
        <v>0</v>
      </c>
      <c r="AD1432" s="7">
        <v>43509</v>
      </c>
      <c r="AE1432" s="7">
        <v>43510</v>
      </c>
      <c r="AF1432">
        <v>1</v>
      </c>
      <c r="AG1432" t="s">
        <v>53</v>
      </c>
      <c r="AH1432" s="2">
        <v>0</v>
      </c>
      <c r="AI1432" s="1">
        <v>0</v>
      </c>
      <c r="AJ1432" s="1">
        <v>0</v>
      </c>
      <c r="AK1432" s="6" t="str">
        <f>+IF(Tabla1[[#This Row],[REQUEST_TY]]="SR MANTENIMIENTO CORRECTIVO", "EMERGENCIA", "OTROS")</f>
        <v>EMERGENCIA</v>
      </c>
      <c r="AL1432" s="6" t="str">
        <f>+_xlfn.IFS(Tabla1[[#This Row],[Veces obj]]&lt;=1,"0-1",Tabla1[[#This Row],[Veces obj]]&lt;=2,"1-2",Tabla1[[#This Row],[Veces obj]]&lt;=3,"2-3",TRUE,"&gt;3")</f>
        <v>0-1</v>
      </c>
      <c r="AM1432" s="6" t="str">
        <f>+_xlfn.IFS(MONTH(Tabla1[[#This Row],[MES]])&lt;=3,"Q1",MONTH(Tabla1[[#This Row],[MES]])&lt;=6,"Q2",MONTH(Tabla1[[#This Row],[MES]])&lt;=9,"Q3",TRUE,"Q4")</f>
        <v>Q1</v>
      </c>
      <c r="AN1432" t="str">
        <f>+IFERROR(VLOOKUP(Tabla1[[#This Row],[CUENTA]],CTAS[],2,0),"OTROS")</f>
        <v>OTROS</v>
      </c>
      <c r="AO1432">
        <v>1</v>
      </c>
      <c r="AP1432" t="str">
        <f>+IFERROR(VLOOKUP(Tabla1[[#This Row],[EMPLEADO]],IS[],3,0),"OTROS")</f>
        <v>CHIHUAHUA</v>
      </c>
      <c r="AQ1432" t="str">
        <f>+IFERROR(VLOOKUP(Tabla1[[#This Row],[EMPLEADO]],IS[[NÓMINA]:[INGENIERO]],2,0),"OTROS")</f>
        <v>VICTOR MENDEZ</v>
      </c>
    </row>
    <row r="1433" spans="1:43" x14ac:dyDescent="0.25">
      <c r="A1433" t="s">
        <v>4444</v>
      </c>
      <c r="B1433">
        <v>1</v>
      </c>
      <c r="C1433" t="s">
        <v>6692</v>
      </c>
      <c r="D1433" t="s">
        <v>38</v>
      </c>
      <c r="E1433" t="s">
        <v>2380</v>
      </c>
      <c r="F1433" t="s">
        <v>6693</v>
      </c>
      <c r="G1433" s="17" t="s">
        <v>2382</v>
      </c>
      <c r="H1433" t="s">
        <v>592</v>
      </c>
      <c r="I1433" t="s">
        <v>43</v>
      </c>
      <c r="J1433" t="s">
        <v>8</v>
      </c>
      <c r="K1433" t="s">
        <v>438</v>
      </c>
      <c r="L1433" t="s">
        <v>2383</v>
      </c>
      <c r="M1433" t="s">
        <v>165</v>
      </c>
      <c r="N1433">
        <v>0</v>
      </c>
      <c r="O1433" t="s">
        <v>47</v>
      </c>
      <c r="P1433">
        <v>29</v>
      </c>
      <c r="Q1433" t="s">
        <v>62</v>
      </c>
      <c r="R1433" t="s">
        <v>223</v>
      </c>
      <c r="S1433" t="s">
        <v>139</v>
      </c>
      <c r="T1433" t="s">
        <v>51</v>
      </c>
      <c r="U1433" t="s">
        <v>262</v>
      </c>
      <c r="V1433">
        <v>1.05</v>
      </c>
      <c r="W1433" s="1">
        <v>1651.6500000000003</v>
      </c>
      <c r="X1433">
        <v>1</v>
      </c>
      <c r="Y1433">
        <v>1.17</v>
      </c>
      <c r="Z1433">
        <v>4</v>
      </c>
      <c r="AA1433">
        <v>0.29249999999999998</v>
      </c>
      <c r="AB1433" s="2">
        <v>0</v>
      </c>
      <c r="AC1433" s="1">
        <v>0</v>
      </c>
      <c r="AD1433" s="7">
        <v>43516</v>
      </c>
      <c r="AE1433" s="7">
        <v>43516</v>
      </c>
      <c r="AF1433">
        <v>0</v>
      </c>
      <c r="AG1433" t="s">
        <v>53</v>
      </c>
      <c r="AH1433" s="2">
        <v>0</v>
      </c>
      <c r="AI1433" s="1">
        <v>0</v>
      </c>
      <c r="AJ1433" s="1">
        <v>0</v>
      </c>
      <c r="AK1433" s="6" t="str">
        <f>+IF(Tabla1[[#This Row],[REQUEST_TY]]="SR MANTENIMIENTO CORRECTIVO", "EMERGENCIA", "OTROS")</f>
        <v>EMERGENCIA</v>
      </c>
      <c r="AL1433" s="6" t="str">
        <f>+_xlfn.IFS(Tabla1[[#This Row],[Veces obj]]&lt;=1,"0-1",Tabla1[[#This Row],[Veces obj]]&lt;=2,"1-2",Tabla1[[#This Row],[Veces obj]]&lt;=3,"2-3",TRUE,"&gt;3")</f>
        <v>0-1</v>
      </c>
      <c r="AM1433" s="6" t="str">
        <f>+_xlfn.IFS(MONTH(Tabla1[[#This Row],[MES]])&lt;=3,"Q1",MONTH(Tabla1[[#This Row],[MES]])&lt;=6,"Q2",MONTH(Tabla1[[#This Row],[MES]])&lt;=9,"Q3",TRUE,"Q4")</f>
        <v>Q1</v>
      </c>
      <c r="AN1433" t="str">
        <f>+IFERROR(VLOOKUP(Tabla1[[#This Row],[CUENTA]],CTAS[],2,0),"OTROS")</f>
        <v>OTROS</v>
      </c>
      <c r="AO1433">
        <v>1</v>
      </c>
      <c r="AP1433" t="str">
        <f>+IFERROR(VLOOKUP(Tabla1[[#This Row],[EMPLEADO]],IS[],3,0),"OTROS")</f>
        <v>CHIHUAHUA</v>
      </c>
      <c r="AQ1433" t="str">
        <f>+IFERROR(VLOOKUP(Tabla1[[#This Row],[EMPLEADO]],IS[[NÓMINA]:[INGENIERO]],2,0),"OTROS")</f>
        <v>VICTOR MENDEZ</v>
      </c>
    </row>
    <row r="1434" spans="1:43" x14ac:dyDescent="0.25">
      <c r="A1434" t="s">
        <v>36</v>
      </c>
      <c r="B1434">
        <v>1</v>
      </c>
      <c r="C1434" t="s">
        <v>2851</v>
      </c>
      <c r="D1434" t="s">
        <v>38</v>
      </c>
      <c r="E1434" t="s">
        <v>39</v>
      </c>
      <c r="F1434" t="s">
        <v>2852</v>
      </c>
      <c r="G1434" s="17" t="s">
        <v>2853</v>
      </c>
      <c r="H1434" t="s">
        <v>58</v>
      </c>
      <c r="I1434" t="s">
        <v>43</v>
      </c>
      <c r="J1434" t="s">
        <v>8</v>
      </c>
      <c r="K1434" t="s">
        <v>2028</v>
      </c>
      <c r="L1434" t="s">
        <v>2029</v>
      </c>
      <c r="M1434" t="s">
        <v>736</v>
      </c>
      <c r="N1434">
        <v>0</v>
      </c>
      <c r="O1434" t="s">
        <v>47</v>
      </c>
      <c r="P1434">
        <v>2590</v>
      </c>
      <c r="Q1434" t="s">
        <v>48</v>
      </c>
      <c r="R1434" t="s">
        <v>49</v>
      </c>
      <c r="S1434" t="s">
        <v>50</v>
      </c>
      <c r="T1434" t="s">
        <v>51</v>
      </c>
      <c r="U1434" t="s">
        <v>52</v>
      </c>
      <c r="V1434">
        <v>1.05</v>
      </c>
      <c r="W1434" s="1">
        <v>750.75000000000011</v>
      </c>
      <c r="X1434">
        <v>1</v>
      </c>
      <c r="Y1434">
        <v>3.2</v>
      </c>
      <c r="Z1434">
        <v>5</v>
      </c>
      <c r="AA1434">
        <v>0.64</v>
      </c>
      <c r="AB1434" s="2">
        <v>0</v>
      </c>
      <c r="AC1434" s="1">
        <v>0</v>
      </c>
      <c r="AD1434" s="7">
        <v>43468</v>
      </c>
      <c r="AE1434" s="7">
        <v>43468</v>
      </c>
      <c r="AF1434">
        <v>0</v>
      </c>
      <c r="AG1434" t="s">
        <v>53</v>
      </c>
      <c r="AH1434" s="2">
        <v>0</v>
      </c>
      <c r="AI1434" s="1">
        <v>0</v>
      </c>
      <c r="AJ1434" s="1">
        <v>0</v>
      </c>
      <c r="AK1434" s="6" t="str">
        <f>+IF(Tabla1[[#This Row],[REQUEST_TY]]="SR MANTENIMIENTO CORRECTIVO", "EMERGENCIA", "OTROS")</f>
        <v>EMERGENCIA</v>
      </c>
      <c r="AL1434" s="6" t="str">
        <f>+_xlfn.IFS(Tabla1[[#This Row],[Veces obj]]&lt;=1,"0-1",Tabla1[[#This Row],[Veces obj]]&lt;=2,"1-2",Tabla1[[#This Row],[Veces obj]]&lt;=3,"2-3",TRUE,"&gt;3")</f>
        <v>0-1</v>
      </c>
      <c r="AM1434" s="6" t="str">
        <f>+_xlfn.IFS(MONTH(Tabla1[[#This Row],[MES]])&lt;=3,"Q1",MONTH(Tabla1[[#This Row],[MES]])&lt;=6,"Q2",MONTH(Tabla1[[#This Row],[MES]])&lt;=9,"Q3",TRUE,"Q4")</f>
        <v>Q1</v>
      </c>
      <c r="AN1434" t="str">
        <f>+IFERROR(VLOOKUP(Tabla1[[#This Row],[CUENTA]],CTAS[],2,0),"OTROS")</f>
        <v>OTROS</v>
      </c>
      <c r="AP1434" t="str">
        <f>+IFERROR(VLOOKUP(Tabla1[[#This Row],[EMPLEADO]],IS[],3,0),"OTROS")</f>
        <v>OTROS</v>
      </c>
      <c r="AQ1434" t="str">
        <f>+IFERROR(VLOOKUP(Tabla1[[#This Row],[EMPLEADO]],IS[[NÓMINA]:[INGENIERO]],2,0),"OTROS")</f>
        <v>OTROS</v>
      </c>
    </row>
    <row r="1435" spans="1:43" x14ac:dyDescent="0.25">
      <c r="A1435" t="s">
        <v>36</v>
      </c>
      <c r="B1435">
        <v>1</v>
      </c>
      <c r="C1435" t="s">
        <v>2854</v>
      </c>
      <c r="D1435" t="s">
        <v>38</v>
      </c>
      <c r="E1435" t="s">
        <v>558</v>
      </c>
      <c r="F1435" t="s">
        <v>2855</v>
      </c>
      <c r="G1435" s="17" t="s">
        <v>2856</v>
      </c>
      <c r="H1435" t="s">
        <v>106</v>
      </c>
      <c r="I1435" t="s">
        <v>43</v>
      </c>
      <c r="J1435" t="s">
        <v>8</v>
      </c>
      <c r="K1435" t="s">
        <v>199</v>
      </c>
      <c r="L1435" t="s">
        <v>2857</v>
      </c>
      <c r="M1435" t="s">
        <v>46</v>
      </c>
      <c r="N1435">
        <v>0</v>
      </c>
      <c r="O1435" t="s">
        <v>47</v>
      </c>
      <c r="P1435">
        <v>30</v>
      </c>
      <c r="Q1435" t="s">
        <v>62</v>
      </c>
      <c r="R1435" t="s">
        <v>95</v>
      </c>
      <c r="S1435" t="s">
        <v>64</v>
      </c>
      <c r="T1435" t="s">
        <v>51</v>
      </c>
      <c r="U1435" t="s">
        <v>65</v>
      </c>
      <c r="V1435">
        <v>0.8</v>
      </c>
      <c r="W1435" s="1">
        <v>1092</v>
      </c>
      <c r="X1435">
        <v>1</v>
      </c>
      <c r="Y1435">
        <v>3.2</v>
      </c>
      <c r="Z1435">
        <v>5</v>
      </c>
      <c r="AA1435">
        <v>0.64</v>
      </c>
      <c r="AB1435" s="2">
        <v>0</v>
      </c>
      <c r="AC1435" s="1">
        <v>0</v>
      </c>
      <c r="AD1435" s="7">
        <v>43486</v>
      </c>
      <c r="AE1435" s="7">
        <v>43486</v>
      </c>
      <c r="AF1435">
        <v>0</v>
      </c>
      <c r="AG1435" t="s">
        <v>53</v>
      </c>
      <c r="AH1435" s="2">
        <v>0</v>
      </c>
      <c r="AI1435" s="1">
        <v>0</v>
      </c>
      <c r="AJ1435" s="1">
        <v>0</v>
      </c>
      <c r="AK1435" s="6" t="str">
        <f>+IF(Tabla1[[#This Row],[REQUEST_TY]]="SR MANTENIMIENTO CORRECTIVO", "EMERGENCIA", "OTROS")</f>
        <v>EMERGENCIA</v>
      </c>
      <c r="AL1435" s="6" t="str">
        <f>+_xlfn.IFS(Tabla1[[#This Row],[Veces obj]]&lt;=1,"0-1",Tabla1[[#This Row],[Veces obj]]&lt;=2,"1-2",Tabla1[[#This Row],[Veces obj]]&lt;=3,"2-3",TRUE,"&gt;3")</f>
        <v>0-1</v>
      </c>
      <c r="AM1435" s="6" t="str">
        <f>+_xlfn.IFS(MONTH(Tabla1[[#This Row],[MES]])&lt;=3,"Q1",MONTH(Tabla1[[#This Row],[MES]])&lt;=6,"Q2",MONTH(Tabla1[[#This Row],[MES]])&lt;=9,"Q3",TRUE,"Q4")</f>
        <v>Q1</v>
      </c>
      <c r="AN1435" t="str">
        <f>+IFERROR(VLOOKUP(Tabla1[[#This Row],[CUENTA]],CTAS[],2,0),"OTROS")</f>
        <v>OTROS</v>
      </c>
      <c r="AP1435" t="str">
        <f>+IFERROR(VLOOKUP(Tabla1[[#This Row],[EMPLEADO]],IS[],3,0),"OTROS")</f>
        <v>OTROS</v>
      </c>
      <c r="AQ1435" t="str">
        <f>+IFERROR(VLOOKUP(Tabla1[[#This Row],[EMPLEADO]],IS[[NÓMINA]:[INGENIERO]],2,0),"OTROS")</f>
        <v>OTROS</v>
      </c>
    </row>
    <row r="1436" spans="1:43" x14ac:dyDescent="0.25">
      <c r="A1436" t="s">
        <v>36</v>
      </c>
      <c r="B1436">
        <v>1</v>
      </c>
      <c r="C1436" t="s">
        <v>2858</v>
      </c>
      <c r="D1436" t="s">
        <v>38</v>
      </c>
      <c r="E1436" t="s">
        <v>55</v>
      </c>
      <c r="F1436" t="s">
        <v>2859</v>
      </c>
      <c r="G1436" s="17" t="s">
        <v>2860</v>
      </c>
      <c r="H1436" t="s">
        <v>106</v>
      </c>
      <c r="I1436" t="s">
        <v>43</v>
      </c>
      <c r="J1436" t="s">
        <v>8</v>
      </c>
      <c r="K1436" t="s">
        <v>59</v>
      </c>
      <c r="L1436" t="s">
        <v>946</v>
      </c>
      <c r="M1436" t="s">
        <v>316</v>
      </c>
      <c r="N1436">
        <v>0</v>
      </c>
      <c r="O1436" t="s">
        <v>47</v>
      </c>
      <c r="P1436">
        <v>160</v>
      </c>
      <c r="Q1436" t="s">
        <v>48</v>
      </c>
      <c r="R1436" t="s">
        <v>63</v>
      </c>
      <c r="S1436" t="s">
        <v>64</v>
      </c>
      <c r="T1436" t="s">
        <v>51</v>
      </c>
      <c r="U1436" t="s">
        <v>96</v>
      </c>
      <c r="V1436">
        <v>1.1000000000000001</v>
      </c>
      <c r="W1436" s="1">
        <v>1501.5000000000002</v>
      </c>
      <c r="X1436">
        <v>1</v>
      </c>
      <c r="Y1436">
        <v>3.2</v>
      </c>
      <c r="Z1436">
        <v>5</v>
      </c>
      <c r="AA1436">
        <v>0.64</v>
      </c>
      <c r="AB1436" s="2">
        <v>0</v>
      </c>
      <c r="AC1436" s="1">
        <v>0</v>
      </c>
      <c r="AD1436" s="7">
        <v>43495</v>
      </c>
      <c r="AE1436" s="7">
        <v>43496</v>
      </c>
      <c r="AF1436">
        <v>1</v>
      </c>
      <c r="AG1436" t="s">
        <v>53</v>
      </c>
      <c r="AH1436" s="2">
        <v>0</v>
      </c>
      <c r="AI1436" s="1">
        <v>0</v>
      </c>
      <c r="AJ1436" s="1">
        <v>0</v>
      </c>
      <c r="AK1436" s="6" t="str">
        <f>+IF(Tabla1[[#This Row],[REQUEST_TY]]="SR MANTENIMIENTO CORRECTIVO", "EMERGENCIA", "OTROS")</f>
        <v>EMERGENCIA</v>
      </c>
      <c r="AL1436" s="6" t="str">
        <f>+_xlfn.IFS(Tabla1[[#This Row],[Veces obj]]&lt;=1,"0-1",Tabla1[[#This Row],[Veces obj]]&lt;=2,"1-2",Tabla1[[#This Row],[Veces obj]]&lt;=3,"2-3",TRUE,"&gt;3")</f>
        <v>0-1</v>
      </c>
      <c r="AM1436" s="6" t="str">
        <f>+_xlfn.IFS(MONTH(Tabla1[[#This Row],[MES]])&lt;=3,"Q1",MONTH(Tabla1[[#This Row],[MES]])&lt;=6,"Q2",MONTH(Tabla1[[#This Row],[MES]])&lt;=9,"Q3",TRUE,"Q4")</f>
        <v>Q1</v>
      </c>
      <c r="AN1436" t="str">
        <f>+IFERROR(VLOOKUP(Tabla1[[#This Row],[CUENTA]],CTAS[],2,0),"OTROS")</f>
        <v>OTROS</v>
      </c>
      <c r="AP1436" t="str">
        <f>+IFERROR(VLOOKUP(Tabla1[[#This Row],[EMPLEADO]],IS[],3,0),"OTROS")</f>
        <v>OTROS</v>
      </c>
      <c r="AQ1436" t="str">
        <f>+IFERROR(VLOOKUP(Tabla1[[#This Row],[EMPLEADO]],IS[[NÓMINA]:[INGENIERO]],2,0),"OTROS")</f>
        <v>OTROS</v>
      </c>
    </row>
    <row r="1437" spans="1:43" x14ac:dyDescent="0.25">
      <c r="A1437" t="s">
        <v>4444</v>
      </c>
      <c r="B1437">
        <v>1</v>
      </c>
      <c r="C1437" t="s">
        <v>4649</v>
      </c>
      <c r="D1437" t="s">
        <v>38</v>
      </c>
      <c r="E1437" t="s">
        <v>694</v>
      </c>
      <c r="F1437" t="s">
        <v>4650</v>
      </c>
      <c r="G1437" s="17" t="s">
        <v>4091</v>
      </c>
      <c r="H1437" t="s">
        <v>1052</v>
      </c>
      <c r="I1437" t="s">
        <v>43</v>
      </c>
      <c r="J1437" t="s">
        <v>8</v>
      </c>
      <c r="K1437" t="s">
        <v>59</v>
      </c>
      <c r="L1437" t="s">
        <v>1641</v>
      </c>
      <c r="M1437" t="s">
        <v>1642</v>
      </c>
      <c r="N1437">
        <v>0</v>
      </c>
      <c r="O1437" t="s">
        <v>47</v>
      </c>
      <c r="P1437">
        <v>9</v>
      </c>
      <c r="Q1437" t="s">
        <v>194</v>
      </c>
      <c r="R1437" t="s">
        <v>138</v>
      </c>
      <c r="S1437" t="s">
        <v>139</v>
      </c>
      <c r="T1437" t="s">
        <v>51</v>
      </c>
      <c r="U1437" t="s">
        <v>224</v>
      </c>
      <c r="V1437">
        <v>0.8</v>
      </c>
      <c r="W1437" s="1">
        <v>1258.4000000000003</v>
      </c>
      <c r="X1437">
        <v>1</v>
      </c>
      <c r="Y1437">
        <v>2.56</v>
      </c>
      <c r="Z1437">
        <v>4</v>
      </c>
      <c r="AA1437">
        <v>0.64</v>
      </c>
      <c r="AB1437" s="2">
        <v>0</v>
      </c>
      <c r="AC1437" s="1">
        <v>0</v>
      </c>
      <c r="AD1437" s="7">
        <v>43502</v>
      </c>
      <c r="AE1437" s="7">
        <v>43502</v>
      </c>
      <c r="AF1437">
        <v>0</v>
      </c>
      <c r="AG1437" t="s">
        <v>53</v>
      </c>
      <c r="AH1437" s="2">
        <v>0</v>
      </c>
      <c r="AI1437" s="1">
        <v>0</v>
      </c>
      <c r="AJ1437" s="1">
        <v>0</v>
      </c>
      <c r="AK1437" s="6" t="str">
        <f>+IF(Tabla1[[#This Row],[REQUEST_TY]]="SR MANTENIMIENTO CORRECTIVO", "EMERGENCIA", "OTROS")</f>
        <v>EMERGENCIA</v>
      </c>
      <c r="AL1437" s="6" t="str">
        <f>+_xlfn.IFS(Tabla1[[#This Row],[Veces obj]]&lt;=1,"0-1",Tabla1[[#This Row],[Veces obj]]&lt;=2,"1-2",Tabla1[[#This Row],[Veces obj]]&lt;=3,"2-3",TRUE,"&gt;3")</f>
        <v>0-1</v>
      </c>
      <c r="AM1437" s="6" t="str">
        <f>+_xlfn.IFS(MONTH(Tabla1[[#This Row],[MES]])&lt;=3,"Q1",MONTH(Tabla1[[#This Row],[MES]])&lt;=6,"Q2",MONTH(Tabla1[[#This Row],[MES]])&lt;=9,"Q3",TRUE,"Q4")</f>
        <v>Q1</v>
      </c>
      <c r="AN1437" t="str">
        <f>+IFERROR(VLOOKUP(Tabla1[[#This Row],[CUENTA]],CTAS[],2,0),"OTROS")</f>
        <v>OTROS</v>
      </c>
      <c r="AP1437" t="str">
        <f>+IFERROR(VLOOKUP(Tabla1[[#This Row],[EMPLEADO]],IS[],3,0),"OTROS")</f>
        <v>OTROS</v>
      </c>
      <c r="AQ1437" t="str">
        <f>+IFERROR(VLOOKUP(Tabla1[[#This Row],[EMPLEADO]],IS[[NÓMINA]:[INGENIERO]],2,0),"OTROS")</f>
        <v>OTROS</v>
      </c>
    </row>
    <row r="1438" spans="1:43" x14ac:dyDescent="0.25">
      <c r="A1438" t="s">
        <v>4444</v>
      </c>
      <c r="B1438">
        <v>1</v>
      </c>
      <c r="C1438" t="s">
        <v>4978</v>
      </c>
      <c r="D1438" t="s">
        <v>38</v>
      </c>
      <c r="E1438" t="s">
        <v>76</v>
      </c>
      <c r="F1438" t="s">
        <v>4979</v>
      </c>
      <c r="G1438" s="17" t="s">
        <v>4980</v>
      </c>
      <c r="H1438" t="s">
        <v>1052</v>
      </c>
      <c r="I1438" t="s">
        <v>43</v>
      </c>
      <c r="J1438" t="s">
        <v>8</v>
      </c>
      <c r="K1438" t="s">
        <v>59</v>
      </c>
      <c r="L1438" t="s">
        <v>504</v>
      </c>
      <c r="M1438" t="s">
        <v>505</v>
      </c>
      <c r="N1438">
        <v>0</v>
      </c>
      <c r="O1438" t="s">
        <v>47</v>
      </c>
      <c r="P1438">
        <v>40</v>
      </c>
      <c r="Q1438" t="s">
        <v>82</v>
      </c>
      <c r="R1438" t="s">
        <v>63</v>
      </c>
      <c r="S1438" t="s">
        <v>64</v>
      </c>
      <c r="T1438" t="s">
        <v>51</v>
      </c>
      <c r="U1438" t="s">
        <v>83</v>
      </c>
      <c r="V1438">
        <v>1.05</v>
      </c>
      <c r="W1438" s="1">
        <v>1433.25</v>
      </c>
      <c r="X1438">
        <v>1</v>
      </c>
      <c r="Y1438">
        <v>3.2</v>
      </c>
      <c r="Z1438">
        <v>5</v>
      </c>
      <c r="AA1438">
        <v>0.64</v>
      </c>
      <c r="AB1438" s="2">
        <v>0</v>
      </c>
      <c r="AC1438" s="1">
        <v>0</v>
      </c>
      <c r="AD1438" s="7">
        <v>43504</v>
      </c>
      <c r="AE1438" s="7">
        <v>43504</v>
      </c>
      <c r="AF1438">
        <v>0</v>
      </c>
      <c r="AG1438" t="s">
        <v>53</v>
      </c>
      <c r="AH1438" s="2">
        <v>0</v>
      </c>
      <c r="AI1438" s="1">
        <v>0</v>
      </c>
      <c r="AJ1438" s="1">
        <v>0</v>
      </c>
      <c r="AK1438" s="6" t="str">
        <f>+IF(Tabla1[[#This Row],[REQUEST_TY]]="SR MANTENIMIENTO CORRECTIVO", "EMERGENCIA", "OTROS")</f>
        <v>EMERGENCIA</v>
      </c>
      <c r="AL1438" s="6" t="str">
        <f>+_xlfn.IFS(Tabla1[[#This Row],[Veces obj]]&lt;=1,"0-1",Tabla1[[#This Row],[Veces obj]]&lt;=2,"1-2",Tabla1[[#This Row],[Veces obj]]&lt;=3,"2-3",TRUE,"&gt;3")</f>
        <v>0-1</v>
      </c>
      <c r="AM1438" s="6" t="str">
        <f>+_xlfn.IFS(MONTH(Tabla1[[#This Row],[MES]])&lt;=3,"Q1",MONTH(Tabla1[[#This Row],[MES]])&lt;=6,"Q2",MONTH(Tabla1[[#This Row],[MES]])&lt;=9,"Q3",TRUE,"Q4")</f>
        <v>Q1</v>
      </c>
      <c r="AN1438" t="str">
        <f>+IFERROR(VLOOKUP(Tabla1[[#This Row],[CUENTA]],CTAS[],2,0),"OTROS")</f>
        <v>OTROS</v>
      </c>
      <c r="AP1438" t="str">
        <f>+IFERROR(VLOOKUP(Tabla1[[#This Row],[EMPLEADO]],IS[],3,0),"OTROS")</f>
        <v>OTROS</v>
      </c>
      <c r="AQ1438" t="str">
        <f>+IFERROR(VLOOKUP(Tabla1[[#This Row],[EMPLEADO]],IS[[NÓMINA]:[INGENIERO]],2,0),"OTROS")</f>
        <v>OTROS</v>
      </c>
    </row>
    <row r="1439" spans="1:43" x14ac:dyDescent="0.25">
      <c r="A1439" t="s">
        <v>4444</v>
      </c>
      <c r="B1439">
        <v>1</v>
      </c>
      <c r="C1439" t="s">
        <v>6802</v>
      </c>
      <c r="D1439" t="s">
        <v>38</v>
      </c>
      <c r="E1439" t="s">
        <v>98</v>
      </c>
      <c r="F1439" t="s">
        <v>6803</v>
      </c>
      <c r="G1439" s="17" t="s">
        <v>2807</v>
      </c>
      <c r="H1439" t="s">
        <v>409</v>
      </c>
      <c r="I1439" t="s">
        <v>43</v>
      </c>
      <c r="J1439" t="s">
        <v>8</v>
      </c>
      <c r="K1439" t="s">
        <v>102</v>
      </c>
      <c r="L1439" t="s">
        <v>2808</v>
      </c>
      <c r="M1439" t="s">
        <v>2809</v>
      </c>
      <c r="N1439">
        <v>0</v>
      </c>
      <c r="O1439" t="s">
        <v>47</v>
      </c>
      <c r="P1439">
        <v>41</v>
      </c>
      <c r="Q1439" t="s">
        <v>82</v>
      </c>
      <c r="R1439" t="s">
        <v>63</v>
      </c>
      <c r="S1439" t="s">
        <v>64</v>
      </c>
      <c r="T1439" t="s">
        <v>51</v>
      </c>
      <c r="U1439" t="s">
        <v>83</v>
      </c>
      <c r="V1439">
        <v>1.05</v>
      </c>
      <c r="W1439" s="1">
        <v>1433.25</v>
      </c>
      <c r="X1439">
        <v>1</v>
      </c>
      <c r="Y1439">
        <v>3.2</v>
      </c>
      <c r="Z1439">
        <v>5</v>
      </c>
      <c r="AA1439">
        <v>0.64</v>
      </c>
      <c r="AB1439" s="2">
        <v>0</v>
      </c>
      <c r="AC1439" s="1">
        <v>0</v>
      </c>
      <c r="AD1439" s="7">
        <v>43517</v>
      </c>
      <c r="AE1439" s="7">
        <v>43517</v>
      </c>
      <c r="AF1439">
        <v>0</v>
      </c>
      <c r="AG1439" t="s">
        <v>53</v>
      </c>
      <c r="AH1439" s="2">
        <v>0</v>
      </c>
      <c r="AI1439" s="1">
        <v>0</v>
      </c>
      <c r="AJ1439" s="1">
        <v>0</v>
      </c>
      <c r="AK1439" s="6" t="str">
        <f>+IF(Tabla1[[#This Row],[REQUEST_TY]]="SR MANTENIMIENTO CORRECTIVO", "EMERGENCIA", "OTROS")</f>
        <v>EMERGENCIA</v>
      </c>
      <c r="AL1439" s="6" t="str">
        <f>+_xlfn.IFS(Tabla1[[#This Row],[Veces obj]]&lt;=1,"0-1",Tabla1[[#This Row],[Veces obj]]&lt;=2,"1-2",Tabla1[[#This Row],[Veces obj]]&lt;=3,"2-3",TRUE,"&gt;3")</f>
        <v>0-1</v>
      </c>
      <c r="AM1439" s="6" t="str">
        <f>+_xlfn.IFS(MONTH(Tabla1[[#This Row],[MES]])&lt;=3,"Q1",MONTH(Tabla1[[#This Row],[MES]])&lt;=6,"Q2",MONTH(Tabla1[[#This Row],[MES]])&lt;=9,"Q3",TRUE,"Q4")</f>
        <v>Q1</v>
      </c>
      <c r="AN1439" t="str">
        <f>+IFERROR(VLOOKUP(Tabla1[[#This Row],[CUENTA]],CTAS[],2,0),"OTROS")</f>
        <v>OTROS</v>
      </c>
      <c r="AP1439" t="str">
        <f>+IFERROR(VLOOKUP(Tabla1[[#This Row],[EMPLEADO]],IS[],3,0),"OTROS")</f>
        <v>OTROS</v>
      </c>
      <c r="AQ1439" t="str">
        <f>+IFERROR(VLOOKUP(Tabla1[[#This Row],[EMPLEADO]],IS[[NÓMINA]:[INGENIERO]],2,0),"OTROS")</f>
        <v>OTROS</v>
      </c>
    </row>
    <row r="1440" spans="1:43" x14ac:dyDescent="0.25">
      <c r="A1440" t="s">
        <v>4444</v>
      </c>
      <c r="B1440">
        <v>1</v>
      </c>
      <c r="C1440" t="s">
        <v>6820</v>
      </c>
      <c r="D1440" t="s">
        <v>38</v>
      </c>
      <c r="E1440" t="s">
        <v>394</v>
      </c>
      <c r="F1440" t="s">
        <v>6821</v>
      </c>
      <c r="G1440" s="17" t="s">
        <v>1114</v>
      </c>
      <c r="H1440" t="s">
        <v>568</v>
      </c>
      <c r="I1440" t="s">
        <v>43</v>
      </c>
      <c r="J1440" t="s">
        <v>8</v>
      </c>
      <c r="K1440" t="s">
        <v>1115</v>
      </c>
      <c r="L1440" t="s">
        <v>1116</v>
      </c>
      <c r="M1440" t="s">
        <v>714</v>
      </c>
      <c r="N1440">
        <v>0</v>
      </c>
      <c r="O1440" t="s">
        <v>47</v>
      </c>
      <c r="P1440">
        <v>9</v>
      </c>
      <c r="Q1440" t="s">
        <v>194</v>
      </c>
      <c r="R1440" t="s">
        <v>63</v>
      </c>
      <c r="S1440" t="s">
        <v>64</v>
      </c>
      <c r="T1440" t="s">
        <v>51</v>
      </c>
      <c r="U1440" t="s">
        <v>195</v>
      </c>
      <c r="V1440">
        <v>0.6</v>
      </c>
      <c r="W1440" s="1">
        <v>819</v>
      </c>
      <c r="X1440">
        <v>1</v>
      </c>
      <c r="Y1440">
        <v>3.2</v>
      </c>
      <c r="Z1440">
        <v>5</v>
      </c>
      <c r="AA1440">
        <v>0.64</v>
      </c>
      <c r="AB1440" s="2">
        <v>0</v>
      </c>
      <c r="AC1440" s="1">
        <v>0</v>
      </c>
      <c r="AD1440" s="7">
        <v>43518</v>
      </c>
      <c r="AE1440" s="7">
        <v>43518</v>
      </c>
      <c r="AF1440">
        <v>0</v>
      </c>
      <c r="AG1440" t="s">
        <v>53</v>
      </c>
      <c r="AH1440" s="2">
        <v>0</v>
      </c>
      <c r="AI1440" s="1">
        <v>0</v>
      </c>
      <c r="AJ1440" s="1">
        <v>0</v>
      </c>
      <c r="AK1440" s="6" t="str">
        <f>+IF(Tabla1[[#This Row],[REQUEST_TY]]="SR MANTENIMIENTO CORRECTIVO", "EMERGENCIA", "OTROS")</f>
        <v>EMERGENCIA</v>
      </c>
      <c r="AL1440" s="6" t="str">
        <f>+_xlfn.IFS(Tabla1[[#This Row],[Veces obj]]&lt;=1,"0-1",Tabla1[[#This Row],[Veces obj]]&lt;=2,"1-2",Tabla1[[#This Row],[Veces obj]]&lt;=3,"2-3",TRUE,"&gt;3")</f>
        <v>0-1</v>
      </c>
      <c r="AM1440" s="6" t="str">
        <f>+_xlfn.IFS(MONTH(Tabla1[[#This Row],[MES]])&lt;=3,"Q1",MONTH(Tabla1[[#This Row],[MES]])&lt;=6,"Q2",MONTH(Tabla1[[#This Row],[MES]])&lt;=9,"Q3",TRUE,"Q4")</f>
        <v>Q1</v>
      </c>
      <c r="AN1440" t="str">
        <f>+IFERROR(VLOOKUP(Tabla1[[#This Row],[CUENTA]],CTAS[],2,0),"OTROS")</f>
        <v>OTROS</v>
      </c>
      <c r="AP1440" t="str">
        <f>+IFERROR(VLOOKUP(Tabla1[[#This Row],[EMPLEADO]],IS[],3,0),"OTROS")</f>
        <v>OTROS</v>
      </c>
      <c r="AQ1440" t="str">
        <f>+IFERROR(VLOOKUP(Tabla1[[#This Row],[EMPLEADO]],IS[[NÓMINA]:[INGENIERO]],2,0),"OTROS")</f>
        <v>OTROS</v>
      </c>
    </row>
    <row r="1441" spans="1:43" x14ac:dyDescent="0.25">
      <c r="A1441" t="s">
        <v>36</v>
      </c>
      <c r="B1441">
        <v>1</v>
      </c>
      <c r="C1441" t="s">
        <v>2861</v>
      </c>
      <c r="D1441" t="s">
        <v>38</v>
      </c>
      <c r="E1441" t="s">
        <v>258</v>
      </c>
      <c r="F1441" t="s">
        <v>2862</v>
      </c>
      <c r="G1441" s="17" t="s">
        <v>1458</v>
      </c>
      <c r="H1441" t="s">
        <v>246</v>
      </c>
      <c r="I1441" t="s">
        <v>43</v>
      </c>
      <c r="J1441" t="s">
        <v>8</v>
      </c>
      <c r="K1441" t="s">
        <v>102</v>
      </c>
      <c r="L1441" t="s">
        <v>1459</v>
      </c>
      <c r="M1441" t="s">
        <v>1460</v>
      </c>
      <c r="N1441">
        <v>0</v>
      </c>
      <c r="O1441" t="s">
        <v>105</v>
      </c>
      <c r="P1441">
        <v>54</v>
      </c>
      <c r="Q1441" t="s">
        <v>82</v>
      </c>
      <c r="R1441" t="s">
        <v>138</v>
      </c>
      <c r="S1441" t="s">
        <v>139</v>
      </c>
      <c r="T1441" t="s">
        <v>51</v>
      </c>
      <c r="U1441" t="s">
        <v>140</v>
      </c>
      <c r="V1441">
        <v>1.1000000000000001</v>
      </c>
      <c r="W1441" s="1">
        <v>883.30000000000007</v>
      </c>
      <c r="X1441">
        <v>1</v>
      </c>
      <c r="Y1441">
        <v>2.58</v>
      </c>
      <c r="Z1441">
        <v>4</v>
      </c>
      <c r="AA1441">
        <v>0.64500000000000002</v>
      </c>
      <c r="AB1441" s="2">
        <v>0</v>
      </c>
      <c r="AC1441" s="1">
        <v>0</v>
      </c>
      <c r="AD1441" s="7">
        <v>43472</v>
      </c>
      <c r="AE1441" s="7">
        <v>43472</v>
      </c>
      <c r="AF1441">
        <v>0</v>
      </c>
      <c r="AG1441" t="s">
        <v>53</v>
      </c>
      <c r="AH1441" s="2">
        <v>0</v>
      </c>
      <c r="AI1441" s="1">
        <v>0</v>
      </c>
      <c r="AJ1441" s="1">
        <v>0</v>
      </c>
      <c r="AK1441" s="6" t="str">
        <f>+IF(Tabla1[[#This Row],[REQUEST_TY]]="SR MANTENIMIENTO CORRECTIVO", "EMERGENCIA", "OTROS")</f>
        <v>EMERGENCIA</v>
      </c>
      <c r="AL1441" s="6" t="str">
        <f>+_xlfn.IFS(Tabla1[[#This Row],[Veces obj]]&lt;=1,"0-1",Tabla1[[#This Row],[Veces obj]]&lt;=2,"1-2",Tabla1[[#This Row],[Veces obj]]&lt;=3,"2-3",TRUE,"&gt;3")</f>
        <v>0-1</v>
      </c>
      <c r="AM1441" s="6" t="str">
        <f>+_xlfn.IFS(MONTH(Tabla1[[#This Row],[MES]])&lt;=3,"Q1",MONTH(Tabla1[[#This Row],[MES]])&lt;=6,"Q2",MONTH(Tabla1[[#This Row],[MES]])&lt;=9,"Q3",TRUE,"Q4")</f>
        <v>Q1</v>
      </c>
      <c r="AN1441" t="str">
        <f>+IFERROR(VLOOKUP(Tabla1[[#This Row],[CUENTA]],CTAS[],2,0),"OTROS")</f>
        <v>OTROS</v>
      </c>
      <c r="AP1441" t="str">
        <f>+IFERROR(VLOOKUP(Tabla1[[#This Row],[EMPLEADO]],IS[],3,0),"OTROS")</f>
        <v>OTROS</v>
      </c>
      <c r="AQ1441" t="str">
        <f>+IFERROR(VLOOKUP(Tabla1[[#This Row],[EMPLEADO]],IS[[NÓMINA]:[INGENIERO]],2,0),"OTROS")</f>
        <v>OTROS</v>
      </c>
    </row>
    <row r="1442" spans="1:43" x14ac:dyDescent="0.25">
      <c r="A1442" t="s">
        <v>36</v>
      </c>
      <c r="B1442">
        <v>1</v>
      </c>
      <c r="C1442" t="s">
        <v>2863</v>
      </c>
      <c r="D1442" t="s">
        <v>38</v>
      </c>
      <c r="E1442" t="s">
        <v>76</v>
      </c>
      <c r="F1442" t="s">
        <v>2864</v>
      </c>
      <c r="G1442" s="17" t="s">
        <v>2071</v>
      </c>
      <c r="H1442" t="s">
        <v>271</v>
      </c>
      <c r="I1442" t="s">
        <v>43</v>
      </c>
      <c r="J1442" t="s">
        <v>8</v>
      </c>
      <c r="K1442" t="s">
        <v>102</v>
      </c>
      <c r="L1442" t="s">
        <v>2072</v>
      </c>
      <c r="M1442" t="s">
        <v>2073</v>
      </c>
      <c r="N1442">
        <v>0</v>
      </c>
      <c r="O1442" t="s">
        <v>105</v>
      </c>
      <c r="P1442">
        <v>17</v>
      </c>
      <c r="Q1442" t="s">
        <v>62</v>
      </c>
      <c r="R1442" t="s">
        <v>63</v>
      </c>
      <c r="S1442" t="s">
        <v>64</v>
      </c>
      <c r="T1442" t="s">
        <v>51</v>
      </c>
      <c r="U1442" t="s">
        <v>65</v>
      </c>
      <c r="V1442">
        <v>0.8</v>
      </c>
      <c r="W1442" s="1">
        <v>524</v>
      </c>
      <c r="X1442">
        <v>1</v>
      </c>
      <c r="Y1442">
        <v>3.23</v>
      </c>
      <c r="Z1442">
        <v>5</v>
      </c>
      <c r="AA1442">
        <v>0.64600000000000002</v>
      </c>
      <c r="AB1442" s="2">
        <v>0</v>
      </c>
      <c r="AC1442" s="1">
        <v>0</v>
      </c>
      <c r="AD1442" s="7">
        <v>43486</v>
      </c>
      <c r="AE1442" s="7">
        <v>43487</v>
      </c>
      <c r="AF1442">
        <v>1</v>
      </c>
      <c r="AG1442" t="s">
        <v>53</v>
      </c>
      <c r="AH1442" s="2">
        <v>0</v>
      </c>
      <c r="AI1442" s="1">
        <v>0</v>
      </c>
      <c r="AJ1442" s="1">
        <v>0</v>
      </c>
      <c r="AK1442" s="6" t="str">
        <f>+IF(Tabla1[[#This Row],[REQUEST_TY]]="SR MANTENIMIENTO CORRECTIVO", "EMERGENCIA", "OTROS")</f>
        <v>EMERGENCIA</v>
      </c>
      <c r="AL1442" s="6" t="str">
        <f>+_xlfn.IFS(Tabla1[[#This Row],[Veces obj]]&lt;=1,"0-1",Tabla1[[#This Row],[Veces obj]]&lt;=2,"1-2",Tabla1[[#This Row],[Veces obj]]&lt;=3,"2-3",TRUE,"&gt;3")</f>
        <v>0-1</v>
      </c>
      <c r="AM1442" s="6" t="str">
        <f>+_xlfn.IFS(MONTH(Tabla1[[#This Row],[MES]])&lt;=3,"Q1",MONTH(Tabla1[[#This Row],[MES]])&lt;=6,"Q2",MONTH(Tabla1[[#This Row],[MES]])&lt;=9,"Q3",TRUE,"Q4")</f>
        <v>Q1</v>
      </c>
      <c r="AN1442" t="str">
        <f>+IFERROR(VLOOKUP(Tabla1[[#This Row],[CUENTA]],CTAS[],2,0),"OTROS")</f>
        <v>OTROS</v>
      </c>
      <c r="AP1442" t="str">
        <f>+IFERROR(VLOOKUP(Tabla1[[#This Row],[EMPLEADO]],IS[],3,0),"OTROS")</f>
        <v>OTROS</v>
      </c>
      <c r="AQ1442" t="str">
        <f>+IFERROR(VLOOKUP(Tabla1[[#This Row],[EMPLEADO]],IS[[NÓMINA]:[INGENIERO]],2,0),"OTROS")</f>
        <v>OTROS</v>
      </c>
    </row>
    <row r="1443" spans="1:43" x14ac:dyDescent="0.25">
      <c r="A1443" t="s">
        <v>36</v>
      </c>
      <c r="B1443">
        <v>1</v>
      </c>
      <c r="C1443" t="s">
        <v>1837</v>
      </c>
      <c r="D1443" t="s">
        <v>38</v>
      </c>
      <c r="E1443" t="s">
        <v>312</v>
      </c>
      <c r="F1443" t="s">
        <v>1838</v>
      </c>
      <c r="G1443" s="17" t="s">
        <v>1839</v>
      </c>
      <c r="H1443" t="s">
        <v>592</v>
      </c>
      <c r="I1443" t="s">
        <v>43</v>
      </c>
      <c r="J1443" t="s">
        <v>8</v>
      </c>
      <c r="K1443" t="s">
        <v>117</v>
      </c>
      <c r="L1443" t="s">
        <v>1840</v>
      </c>
      <c r="M1443" t="s">
        <v>165</v>
      </c>
      <c r="N1443">
        <v>0</v>
      </c>
      <c r="O1443" t="s">
        <v>47</v>
      </c>
      <c r="P1443">
        <v>111</v>
      </c>
      <c r="Q1443" t="s">
        <v>48</v>
      </c>
      <c r="R1443" t="s">
        <v>317</v>
      </c>
      <c r="S1443" t="s">
        <v>318</v>
      </c>
      <c r="T1443" t="s">
        <v>51</v>
      </c>
      <c r="U1443" t="s">
        <v>353</v>
      </c>
      <c r="V1443">
        <v>1.1499999999999999</v>
      </c>
      <c r="W1443" s="1">
        <v>1808.95</v>
      </c>
      <c r="X1443">
        <v>1</v>
      </c>
      <c r="Y1443">
        <v>1.2</v>
      </c>
      <c r="Z1443">
        <v>4</v>
      </c>
      <c r="AA1443">
        <v>0.3</v>
      </c>
      <c r="AB1443" s="2">
        <v>0</v>
      </c>
      <c r="AC1443" s="1">
        <v>0</v>
      </c>
      <c r="AD1443" s="7">
        <v>43490</v>
      </c>
      <c r="AE1443" s="7">
        <v>43493</v>
      </c>
      <c r="AF1443">
        <v>1</v>
      </c>
      <c r="AG1443" t="s">
        <v>53</v>
      </c>
      <c r="AH1443" s="2">
        <v>0</v>
      </c>
      <c r="AI1443" s="1">
        <v>0</v>
      </c>
      <c r="AJ1443" s="1">
        <v>0</v>
      </c>
      <c r="AK1443" s="6" t="str">
        <f>+IF(Tabla1[[#This Row],[REQUEST_TY]]="SR MANTENIMIENTO CORRECTIVO", "EMERGENCIA", "OTROS")</f>
        <v>EMERGENCIA</v>
      </c>
      <c r="AL1443" s="6" t="str">
        <f>+_xlfn.IFS(Tabla1[[#This Row],[Veces obj]]&lt;=1,"0-1",Tabla1[[#This Row],[Veces obj]]&lt;=2,"1-2",Tabla1[[#This Row],[Veces obj]]&lt;=3,"2-3",TRUE,"&gt;3")</f>
        <v>0-1</v>
      </c>
      <c r="AM1443" s="6" t="str">
        <f>+_xlfn.IFS(MONTH(Tabla1[[#This Row],[MES]])&lt;=3,"Q1",MONTH(Tabla1[[#This Row],[MES]])&lt;=6,"Q2",MONTH(Tabla1[[#This Row],[MES]])&lt;=9,"Q3",TRUE,"Q4")</f>
        <v>Q1</v>
      </c>
      <c r="AN1443" t="str">
        <f>+IFERROR(VLOOKUP(Tabla1[[#This Row],[CUENTA]],CTAS[],2,0),"OTROS")</f>
        <v>OTROS</v>
      </c>
      <c r="AO1443">
        <v>1</v>
      </c>
      <c r="AP1443" t="str">
        <f>+IFERROR(VLOOKUP(Tabla1[[#This Row],[EMPLEADO]],IS[],3,0),"OTROS")</f>
        <v>CHIHUAHUA</v>
      </c>
      <c r="AQ1443" t="str">
        <f>+IFERROR(VLOOKUP(Tabla1[[#This Row],[EMPLEADO]],IS[[NÓMINA]:[INGENIERO]],2,0),"OTROS")</f>
        <v>VICTOR MENDEZ</v>
      </c>
    </row>
    <row r="1444" spans="1:43" x14ac:dyDescent="0.25">
      <c r="A1444" t="s">
        <v>4444</v>
      </c>
      <c r="B1444">
        <v>1</v>
      </c>
      <c r="C1444" t="s">
        <v>4955</v>
      </c>
      <c r="D1444" t="s">
        <v>38</v>
      </c>
      <c r="E1444" t="s">
        <v>98</v>
      </c>
      <c r="F1444" t="s">
        <v>4956</v>
      </c>
      <c r="G1444" s="17" t="s">
        <v>1153</v>
      </c>
      <c r="H1444" t="s">
        <v>246</v>
      </c>
      <c r="I1444" t="s">
        <v>43</v>
      </c>
      <c r="J1444" t="s">
        <v>8</v>
      </c>
      <c r="K1444" t="s">
        <v>102</v>
      </c>
      <c r="L1444" t="s">
        <v>1154</v>
      </c>
      <c r="M1444" t="s">
        <v>1155</v>
      </c>
      <c r="N1444">
        <v>0</v>
      </c>
      <c r="O1444" t="s">
        <v>105</v>
      </c>
      <c r="P1444">
        <v>20</v>
      </c>
      <c r="Q1444" t="s">
        <v>62</v>
      </c>
      <c r="R1444" t="s">
        <v>63</v>
      </c>
      <c r="S1444" t="s">
        <v>64</v>
      </c>
      <c r="T1444" t="s">
        <v>51</v>
      </c>
      <c r="U1444" t="s">
        <v>65</v>
      </c>
      <c r="V1444">
        <v>0.8</v>
      </c>
      <c r="W1444" s="1">
        <v>524</v>
      </c>
      <c r="X1444">
        <v>1</v>
      </c>
      <c r="Y1444">
        <v>3.25</v>
      </c>
      <c r="Z1444">
        <v>5</v>
      </c>
      <c r="AA1444">
        <v>0.65</v>
      </c>
      <c r="AB1444" s="2">
        <v>0</v>
      </c>
      <c r="AC1444" s="1">
        <v>0</v>
      </c>
      <c r="AD1444" s="7">
        <v>43501</v>
      </c>
      <c r="AE1444" s="7">
        <v>43502</v>
      </c>
      <c r="AF1444">
        <v>1</v>
      </c>
      <c r="AG1444" t="s">
        <v>53</v>
      </c>
      <c r="AH1444" s="2">
        <v>0</v>
      </c>
      <c r="AI1444" s="1">
        <v>0</v>
      </c>
      <c r="AJ1444" s="1">
        <v>0</v>
      </c>
      <c r="AK1444" s="6" t="str">
        <f>+IF(Tabla1[[#This Row],[REQUEST_TY]]="SR MANTENIMIENTO CORRECTIVO", "EMERGENCIA", "OTROS")</f>
        <v>EMERGENCIA</v>
      </c>
      <c r="AL1444" s="6" t="str">
        <f>+_xlfn.IFS(Tabla1[[#This Row],[Veces obj]]&lt;=1,"0-1",Tabla1[[#This Row],[Veces obj]]&lt;=2,"1-2",Tabla1[[#This Row],[Veces obj]]&lt;=3,"2-3",TRUE,"&gt;3")</f>
        <v>0-1</v>
      </c>
      <c r="AM1444" s="6" t="str">
        <f>+_xlfn.IFS(MONTH(Tabla1[[#This Row],[MES]])&lt;=3,"Q1",MONTH(Tabla1[[#This Row],[MES]])&lt;=6,"Q2",MONTH(Tabla1[[#This Row],[MES]])&lt;=9,"Q3",TRUE,"Q4")</f>
        <v>Q1</v>
      </c>
      <c r="AN1444" t="str">
        <f>+IFERROR(VLOOKUP(Tabla1[[#This Row],[CUENTA]],CTAS[],2,0),"OTROS")</f>
        <v>OTROS</v>
      </c>
      <c r="AP1444" t="str">
        <f>+IFERROR(VLOOKUP(Tabla1[[#This Row],[EMPLEADO]],IS[],3,0),"OTROS")</f>
        <v>OTROS</v>
      </c>
      <c r="AQ1444" t="str">
        <f>+IFERROR(VLOOKUP(Tabla1[[#This Row],[EMPLEADO]],IS[[NÓMINA]:[INGENIERO]],2,0),"OTROS")</f>
        <v>OTROS</v>
      </c>
    </row>
    <row r="1445" spans="1:43" x14ac:dyDescent="0.25">
      <c r="A1445" t="s">
        <v>4444</v>
      </c>
      <c r="B1445">
        <v>1</v>
      </c>
      <c r="C1445" t="s">
        <v>5934</v>
      </c>
      <c r="D1445" t="s">
        <v>38</v>
      </c>
      <c r="E1445" t="s">
        <v>558</v>
      </c>
      <c r="F1445" t="s">
        <v>5935</v>
      </c>
      <c r="G1445" s="17" t="s">
        <v>3599</v>
      </c>
      <c r="H1445" t="s">
        <v>246</v>
      </c>
      <c r="I1445" t="s">
        <v>43</v>
      </c>
      <c r="J1445" t="s">
        <v>8</v>
      </c>
      <c r="K1445" t="s">
        <v>798</v>
      </c>
      <c r="L1445" t="s">
        <v>1509</v>
      </c>
      <c r="M1445" t="s">
        <v>1510</v>
      </c>
      <c r="N1445">
        <v>1</v>
      </c>
      <c r="O1445" t="s">
        <v>105</v>
      </c>
      <c r="P1445">
        <v>2631</v>
      </c>
      <c r="Q1445" t="s">
        <v>48</v>
      </c>
      <c r="R1445" t="s">
        <v>95</v>
      </c>
      <c r="S1445" t="s">
        <v>64</v>
      </c>
      <c r="T1445" t="s">
        <v>51</v>
      </c>
      <c r="U1445" t="s">
        <v>96</v>
      </c>
      <c r="V1445">
        <v>1.1000000000000001</v>
      </c>
      <c r="W1445" s="1">
        <v>0</v>
      </c>
      <c r="X1445">
        <v>1</v>
      </c>
      <c r="Y1445">
        <v>3.25</v>
      </c>
      <c r="Z1445">
        <v>5</v>
      </c>
      <c r="AA1445">
        <v>0.65</v>
      </c>
      <c r="AB1445" s="2">
        <v>0</v>
      </c>
      <c r="AC1445" s="1">
        <v>0</v>
      </c>
      <c r="AD1445" s="7">
        <v>43509</v>
      </c>
      <c r="AE1445" s="7">
        <v>43509</v>
      </c>
      <c r="AF1445">
        <v>0</v>
      </c>
      <c r="AG1445" t="s">
        <v>53</v>
      </c>
      <c r="AH1445" s="2">
        <v>0</v>
      </c>
      <c r="AI1445" s="1">
        <v>0</v>
      </c>
      <c r="AJ1445" s="1">
        <v>0</v>
      </c>
      <c r="AK1445" s="6" t="str">
        <f>+IF(Tabla1[[#This Row],[REQUEST_TY]]="SR MANTENIMIENTO CORRECTIVO", "EMERGENCIA", "OTROS")</f>
        <v>EMERGENCIA</v>
      </c>
      <c r="AL1445" s="6" t="str">
        <f>+_xlfn.IFS(Tabla1[[#This Row],[Veces obj]]&lt;=1,"0-1",Tabla1[[#This Row],[Veces obj]]&lt;=2,"1-2",Tabla1[[#This Row],[Veces obj]]&lt;=3,"2-3",TRUE,"&gt;3")</f>
        <v>0-1</v>
      </c>
      <c r="AM1445" s="6" t="str">
        <f>+_xlfn.IFS(MONTH(Tabla1[[#This Row],[MES]])&lt;=3,"Q1",MONTH(Tabla1[[#This Row],[MES]])&lt;=6,"Q2",MONTH(Tabla1[[#This Row],[MES]])&lt;=9,"Q3",TRUE,"Q4")</f>
        <v>Q1</v>
      </c>
      <c r="AN1445" t="str">
        <f>+IFERROR(VLOOKUP(Tabla1[[#This Row],[CUENTA]],CTAS[],2,0),"OTROS")</f>
        <v>OTROS</v>
      </c>
      <c r="AP1445" t="str">
        <f>+IFERROR(VLOOKUP(Tabla1[[#This Row],[EMPLEADO]],IS[],3,0),"OTROS")</f>
        <v>OTROS</v>
      </c>
      <c r="AQ1445" t="str">
        <f>+IFERROR(VLOOKUP(Tabla1[[#This Row],[EMPLEADO]],IS[[NÓMINA]:[INGENIERO]],2,0),"OTROS")</f>
        <v>OTROS</v>
      </c>
    </row>
    <row r="1446" spans="1:43" x14ac:dyDescent="0.25">
      <c r="A1446" t="s">
        <v>4444</v>
      </c>
      <c r="B1446">
        <v>1</v>
      </c>
      <c r="C1446" t="s">
        <v>7020</v>
      </c>
      <c r="D1446" t="s">
        <v>38</v>
      </c>
      <c r="E1446" t="s">
        <v>850</v>
      </c>
      <c r="F1446" t="s">
        <v>7021</v>
      </c>
      <c r="G1446" s="17" t="s">
        <v>7022</v>
      </c>
      <c r="H1446" t="s">
        <v>220</v>
      </c>
      <c r="I1446" t="s">
        <v>43</v>
      </c>
      <c r="J1446" t="s">
        <v>8</v>
      </c>
      <c r="K1446" t="s">
        <v>2377</v>
      </c>
      <c r="L1446" t="s">
        <v>2378</v>
      </c>
      <c r="M1446" t="s">
        <v>1501</v>
      </c>
      <c r="N1446">
        <v>0</v>
      </c>
      <c r="O1446" t="s">
        <v>47</v>
      </c>
      <c r="P1446">
        <v>248</v>
      </c>
      <c r="Q1446" t="s">
        <v>48</v>
      </c>
      <c r="R1446" t="s">
        <v>242</v>
      </c>
      <c r="S1446" t="s">
        <v>64</v>
      </c>
      <c r="T1446" t="s">
        <v>51</v>
      </c>
      <c r="U1446" t="s">
        <v>96</v>
      </c>
      <c r="V1446">
        <v>1.1000000000000001</v>
      </c>
      <c r="W1446" s="1">
        <v>1501.5000000000002</v>
      </c>
      <c r="X1446">
        <v>1</v>
      </c>
      <c r="Y1446">
        <v>3.25</v>
      </c>
      <c r="Z1446">
        <v>5</v>
      </c>
      <c r="AA1446">
        <v>0.65</v>
      </c>
      <c r="AB1446" s="2">
        <v>0</v>
      </c>
      <c r="AC1446" s="1">
        <v>0</v>
      </c>
      <c r="AD1446" s="7">
        <v>43521</v>
      </c>
      <c r="AE1446" s="7">
        <v>43522</v>
      </c>
      <c r="AF1446">
        <v>1</v>
      </c>
      <c r="AG1446" t="s">
        <v>53</v>
      </c>
      <c r="AH1446" s="2">
        <v>0</v>
      </c>
      <c r="AI1446" s="1">
        <v>0</v>
      </c>
      <c r="AJ1446" s="1">
        <v>0</v>
      </c>
      <c r="AK1446" s="6" t="str">
        <f>+IF(Tabla1[[#This Row],[REQUEST_TY]]="SR MANTENIMIENTO CORRECTIVO", "EMERGENCIA", "OTROS")</f>
        <v>EMERGENCIA</v>
      </c>
      <c r="AL1446" s="6" t="str">
        <f>+_xlfn.IFS(Tabla1[[#This Row],[Veces obj]]&lt;=1,"0-1",Tabla1[[#This Row],[Veces obj]]&lt;=2,"1-2",Tabla1[[#This Row],[Veces obj]]&lt;=3,"2-3",TRUE,"&gt;3")</f>
        <v>0-1</v>
      </c>
      <c r="AM1446" s="6" t="str">
        <f>+_xlfn.IFS(MONTH(Tabla1[[#This Row],[MES]])&lt;=3,"Q1",MONTH(Tabla1[[#This Row],[MES]])&lt;=6,"Q2",MONTH(Tabla1[[#This Row],[MES]])&lt;=9,"Q3",TRUE,"Q4")</f>
        <v>Q1</v>
      </c>
      <c r="AN1446" t="str">
        <f>+IFERROR(VLOOKUP(Tabla1[[#This Row],[CUENTA]],CTAS[],2,0),"OTROS")</f>
        <v>OTROS</v>
      </c>
      <c r="AP1446" t="str">
        <f>+IFERROR(VLOOKUP(Tabla1[[#This Row],[EMPLEADO]],IS[],3,0),"OTROS")</f>
        <v>OTROS</v>
      </c>
      <c r="AQ1446" t="str">
        <f>+IFERROR(VLOOKUP(Tabla1[[#This Row],[EMPLEADO]],IS[[NÓMINA]:[INGENIERO]],2,0),"OTROS")</f>
        <v>OTROS</v>
      </c>
    </row>
    <row r="1447" spans="1:43" x14ac:dyDescent="0.25">
      <c r="A1447" t="s">
        <v>36</v>
      </c>
      <c r="B1447">
        <v>1</v>
      </c>
      <c r="C1447" t="s">
        <v>3534</v>
      </c>
      <c r="D1447" t="s">
        <v>3346</v>
      </c>
      <c r="E1447" t="s">
        <v>39</v>
      </c>
      <c r="F1447" t="s">
        <v>3535</v>
      </c>
      <c r="G1447" s="17" t="s">
        <v>3536</v>
      </c>
      <c r="H1447" t="s">
        <v>246</v>
      </c>
      <c r="I1447" t="s">
        <v>43</v>
      </c>
      <c r="J1447" t="s">
        <v>8</v>
      </c>
      <c r="K1447" t="s">
        <v>44</v>
      </c>
      <c r="L1447" t="s">
        <v>3459</v>
      </c>
      <c r="M1447" t="s">
        <v>1510</v>
      </c>
      <c r="N1447">
        <v>1</v>
      </c>
      <c r="O1447" t="s">
        <v>105</v>
      </c>
      <c r="P1447" t="s">
        <v>822</v>
      </c>
      <c r="Q1447" t="s">
        <v>48</v>
      </c>
      <c r="R1447" t="s">
        <v>49</v>
      </c>
      <c r="S1447" t="s">
        <v>50</v>
      </c>
      <c r="T1447" t="s">
        <v>51</v>
      </c>
      <c r="U1447" t="s">
        <v>52</v>
      </c>
      <c r="V1447">
        <v>1</v>
      </c>
      <c r="W1447" s="1">
        <v>0</v>
      </c>
      <c r="X1447">
        <v>0</v>
      </c>
      <c r="Y1447">
        <v>5</v>
      </c>
      <c r="Z1447">
        <v>5</v>
      </c>
      <c r="AA1447">
        <v>1</v>
      </c>
      <c r="AB1447" s="2">
        <v>0</v>
      </c>
      <c r="AC1447" s="1">
        <v>0</v>
      </c>
      <c r="AD1447" s="7">
        <v>43473</v>
      </c>
      <c r="AE1447" s="7">
        <v>43475</v>
      </c>
      <c r="AF1447">
        <v>2</v>
      </c>
      <c r="AG1447" t="s">
        <v>1680</v>
      </c>
      <c r="AH1447" s="2">
        <v>0</v>
      </c>
      <c r="AI1447" s="1">
        <v>0</v>
      </c>
      <c r="AJ1447" s="1">
        <v>0</v>
      </c>
      <c r="AK1447" s="6" t="str">
        <f>+IF(Tabla1[[#This Row],[REQUEST_TY]]="SR MANTENIMIENTO CORRECTIVO", "EMERGENCIA", "OTROS")</f>
        <v>OTROS</v>
      </c>
      <c r="AL1447" s="6" t="str">
        <f>+_xlfn.IFS(Tabla1[[#This Row],[Veces obj]]&lt;=1,"0-1",Tabla1[[#This Row],[Veces obj]]&lt;=2,"1-2",Tabla1[[#This Row],[Veces obj]]&lt;=3,"2-3",TRUE,"&gt;3")</f>
        <v>0-1</v>
      </c>
      <c r="AM1447" s="6" t="str">
        <f>+_xlfn.IFS(MONTH(Tabla1[[#This Row],[MES]])&lt;=3,"Q1",MONTH(Tabla1[[#This Row],[MES]])&lt;=6,"Q2",MONTH(Tabla1[[#This Row],[MES]])&lt;=9,"Q3",TRUE,"Q4")</f>
        <v>Q1</v>
      </c>
      <c r="AN1447" t="str">
        <f>+IFERROR(VLOOKUP(Tabla1[[#This Row],[CUENTA]],CTAS[],2,0),"OTROS")</f>
        <v>OTROS</v>
      </c>
      <c r="AP1447" t="str">
        <f>+IFERROR(VLOOKUP(Tabla1[[#This Row],[EMPLEADO]],IS[],3,0),"OTROS")</f>
        <v>OTROS</v>
      </c>
      <c r="AQ1447" t="str">
        <f>+IFERROR(VLOOKUP(Tabla1[[#This Row],[EMPLEADO]],IS[[NÓMINA]:[INGENIERO]],2,0),"OTROS")</f>
        <v>OTROS</v>
      </c>
    </row>
    <row r="1448" spans="1:43" x14ac:dyDescent="0.25">
      <c r="A1448" t="s">
        <v>36</v>
      </c>
      <c r="B1448">
        <v>1</v>
      </c>
      <c r="C1448" t="s">
        <v>2874</v>
      </c>
      <c r="D1448" t="s">
        <v>38</v>
      </c>
      <c r="E1448" t="s">
        <v>76</v>
      </c>
      <c r="F1448" t="s">
        <v>2875</v>
      </c>
      <c r="G1448" s="17" t="s">
        <v>2876</v>
      </c>
      <c r="H1448" t="s">
        <v>136</v>
      </c>
      <c r="I1448" t="s">
        <v>43</v>
      </c>
      <c r="J1448" t="s">
        <v>8</v>
      </c>
      <c r="K1448" t="s">
        <v>59</v>
      </c>
      <c r="L1448" t="s">
        <v>1945</v>
      </c>
      <c r="M1448" t="s">
        <v>736</v>
      </c>
      <c r="N1448">
        <v>0</v>
      </c>
      <c r="O1448" t="s">
        <v>47</v>
      </c>
      <c r="P1448">
        <v>61</v>
      </c>
      <c r="Q1448" t="s">
        <v>48</v>
      </c>
      <c r="R1448" t="s">
        <v>63</v>
      </c>
      <c r="S1448" t="s">
        <v>64</v>
      </c>
      <c r="T1448" t="s">
        <v>51</v>
      </c>
      <c r="U1448" t="s">
        <v>96</v>
      </c>
      <c r="V1448">
        <v>1.1000000000000001</v>
      </c>
      <c r="W1448" s="1">
        <v>1501.5000000000002</v>
      </c>
      <c r="X1448">
        <v>1</v>
      </c>
      <c r="Y1448">
        <v>3.27</v>
      </c>
      <c r="Z1448">
        <v>5</v>
      </c>
      <c r="AA1448">
        <v>0.65400000000000003</v>
      </c>
      <c r="AB1448" s="2">
        <v>0</v>
      </c>
      <c r="AC1448" s="1">
        <v>0</v>
      </c>
      <c r="AD1448" s="7">
        <v>43486</v>
      </c>
      <c r="AE1448" s="7">
        <v>43486</v>
      </c>
      <c r="AF1448">
        <v>0</v>
      </c>
      <c r="AG1448" t="s">
        <v>53</v>
      </c>
      <c r="AH1448" s="2">
        <v>0</v>
      </c>
      <c r="AI1448" s="1">
        <v>0</v>
      </c>
      <c r="AJ1448" s="1">
        <v>0</v>
      </c>
      <c r="AK1448" s="6" t="str">
        <f>+IF(Tabla1[[#This Row],[REQUEST_TY]]="SR MANTENIMIENTO CORRECTIVO", "EMERGENCIA", "OTROS")</f>
        <v>EMERGENCIA</v>
      </c>
      <c r="AL1448" s="6" t="str">
        <f>+_xlfn.IFS(Tabla1[[#This Row],[Veces obj]]&lt;=1,"0-1",Tabla1[[#This Row],[Veces obj]]&lt;=2,"1-2",Tabla1[[#This Row],[Veces obj]]&lt;=3,"2-3",TRUE,"&gt;3")</f>
        <v>0-1</v>
      </c>
      <c r="AM1448" s="6" t="str">
        <f>+_xlfn.IFS(MONTH(Tabla1[[#This Row],[MES]])&lt;=3,"Q1",MONTH(Tabla1[[#This Row],[MES]])&lt;=6,"Q2",MONTH(Tabla1[[#This Row],[MES]])&lt;=9,"Q3",TRUE,"Q4")</f>
        <v>Q1</v>
      </c>
      <c r="AN1448" t="str">
        <f>+IFERROR(VLOOKUP(Tabla1[[#This Row],[CUENTA]],CTAS[],2,0),"OTROS")</f>
        <v>OTROS</v>
      </c>
      <c r="AP1448" t="str">
        <f>+IFERROR(VLOOKUP(Tabla1[[#This Row],[EMPLEADO]],IS[],3,0),"OTROS")</f>
        <v>OTROS</v>
      </c>
      <c r="AQ1448" t="str">
        <f>+IFERROR(VLOOKUP(Tabla1[[#This Row],[EMPLEADO]],IS[[NÓMINA]:[INGENIERO]],2,0),"OTROS")</f>
        <v>OTROS</v>
      </c>
    </row>
    <row r="1449" spans="1:43" x14ac:dyDescent="0.25">
      <c r="A1449" t="s">
        <v>4444</v>
      </c>
      <c r="B1449">
        <v>1</v>
      </c>
      <c r="C1449" t="s">
        <v>7107</v>
      </c>
      <c r="D1449" t="s">
        <v>38</v>
      </c>
      <c r="E1449" t="s">
        <v>1077</v>
      </c>
      <c r="F1449" t="s">
        <v>7108</v>
      </c>
      <c r="G1449" s="17" t="s">
        <v>7109</v>
      </c>
      <c r="H1449" t="s">
        <v>592</v>
      </c>
      <c r="I1449" t="s">
        <v>43</v>
      </c>
      <c r="J1449" t="s">
        <v>8</v>
      </c>
      <c r="K1449" t="s">
        <v>71</v>
      </c>
      <c r="L1449" t="s">
        <v>2844</v>
      </c>
      <c r="M1449" t="s">
        <v>2845</v>
      </c>
      <c r="N1449">
        <v>0</v>
      </c>
      <c r="O1449" t="s">
        <v>47</v>
      </c>
      <c r="P1449">
        <v>298</v>
      </c>
      <c r="Q1449" t="s">
        <v>48</v>
      </c>
      <c r="R1449" t="s">
        <v>63</v>
      </c>
      <c r="S1449" t="s">
        <v>64</v>
      </c>
      <c r="T1449" t="s">
        <v>208</v>
      </c>
      <c r="U1449" t="s">
        <v>96</v>
      </c>
      <c r="V1449">
        <v>1.1000000000000001</v>
      </c>
      <c r="W1449" s="1">
        <v>1501.5000000000002</v>
      </c>
      <c r="X1449">
        <v>1</v>
      </c>
      <c r="Y1449">
        <v>2.85</v>
      </c>
      <c r="Z1449">
        <v>9</v>
      </c>
      <c r="AA1449">
        <v>0.31666666666666665</v>
      </c>
      <c r="AB1449" s="2">
        <v>0</v>
      </c>
      <c r="AC1449" s="1">
        <v>0</v>
      </c>
      <c r="AD1449" s="7">
        <v>43522</v>
      </c>
      <c r="AE1449" s="7">
        <v>43522</v>
      </c>
      <c r="AF1449">
        <v>0</v>
      </c>
      <c r="AG1449" t="s">
        <v>53</v>
      </c>
      <c r="AH1449" s="2">
        <v>0</v>
      </c>
      <c r="AI1449" s="1">
        <v>0</v>
      </c>
      <c r="AJ1449" s="1">
        <v>0</v>
      </c>
      <c r="AK1449" s="6" t="str">
        <f>+IF(Tabla1[[#This Row],[REQUEST_TY]]="SR MANTENIMIENTO CORRECTIVO", "EMERGENCIA", "OTROS")</f>
        <v>EMERGENCIA</v>
      </c>
      <c r="AL1449" s="6" t="str">
        <f>+_xlfn.IFS(Tabla1[[#This Row],[Veces obj]]&lt;=1,"0-1",Tabla1[[#This Row],[Veces obj]]&lt;=2,"1-2",Tabla1[[#This Row],[Veces obj]]&lt;=3,"2-3",TRUE,"&gt;3")</f>
        <v>0-1</v>
      </c>
      <c r="AM1449" s="6" t="str">
        <f>+_xlfn.IFS(MONTH(Tabla1[[#This Row],[MES]])&lt;=3,"Q1",MONTH(Tabla1[[#This Row],[MES]])&lt;=6,"Q2",MONTH(Tabla1[[#This Row],[MES]])&lt;=9,"Q3",TRUE,"Q4")</f>
        <v>Q1</v>
      </c>
      <c r="AN1449" t="str">
        <f>+IFERROR(VLOOKUP(Tabla1[[#This Row],[CUENTA]],CTAS[],2,0),"OTROS")</f>
        <v>OTROS</v>
      </c>
      <c r="AO1449">
        <v>1</v>
      </c>
      <c r="AP1449" t="str">
        <f>+IFERROR(VLOOKUP(Tabla1[[#This Row],[EMPLEADO]],IS[],3,0),"OTROS")</f>
        <v>CHIHUAHUA</v>
      </c>
      <c r="AQ1449" t="str">
        <f>+IFERROR(VLOOKUP(Tabla1[[#This Row],[EMPLEADO]],IS[[NÓMINA]:[INGENIERO]],2,0),"OTROS")</f>
        <v>VICTOR MENDEZ</v>
      </c>
    </row>
    <row r="1450" spans="1:43" x14ac:dyDescent="0.25">
      <c r="A1450" t="s">
        <v>36</v>
      </c>
      <c r="B1450">
        <v>1</v>
      </c>
      <c r="C1450" t="s">
        <v>3537</v>
      </c>
      <c r="D1450" t="s">
        <v>3346</v>
      </c>
      <c r="E1450" t="s">
        <v>39</v>
      </c>
      <c r="F1450" t="s">
        <v>3538</v>
      </c>
      <c r="G1450" s="17" t="s">
        <v>3539</v>
      </c>
      <c r="H1450" t="s">
        <v>707</v>
      </c>
      <c r="I1450" t="s">
        <v>43</v>
      </c>
      <c r="J1450" t="s">
        <v>8</v>
      </c>
      <c r="K1450" t="s">
        <v>44</v>
      </c>
      <c r="L1450" t="s">
        <v>3540</v>
      </c>
      <c r="M1450" t="s">
        <v>1269</v>
      </c>
      <c r="N1450">
        <v>1</v>
      </c>
      <c r="O1450" t="s">
        <v>105</v>
      </c>
      <c r="P1450" t="s">
        <v>822</v>
      </c>
      <c r="Q1450" t="s">
        <v>48</v>
      </c>
      <c r="R1450" t="s">
        <v>49</v>
      </c>
      <c r="S1450" t="s">
        <v>50</v>
      </c>
      <c r="T1450" t="s">
        <v>51</v>
      </c>
      <c r="U1450" t="s">
        <v>52</v>
      </c>
      <c r="V1450">
        <v>1</v>
      </c>
      <c r="W1450" s="1">
        <v>0</v>
      </c>
      <c r="X1450">
        <v>0</v>
      </c>
      <c r="Y1450">
        <v>5</v>
      </c>
      <c r="Z1450">
        <v>5</v>
      </c>
      <c r="AA1450">
        <v>1</v>
      </c>
      <c r="AB1450" s="2">
        <v>0</v>
      </c>
      <c r="AC1450" s="1">
        <v>0</v>
      </c>
      <c r="AD1450" s="7">
        <v>43473</v>
      </c>
      <c r="AE1450" s="7">
        <v>43475</v>
      </c>
      <c r="AF1450">
        <v>2</v>
      </c>
      <c r="AG1450" t="s">
        <v>1680</v>
      </c>
      <c r="AH1450" s="2">
        <v>0</v>
      </c>
      <c r="AI1450" s="1">
        <v>0</v>
      </c>
      <c r="AJ1450" s="1">
        <v>0</v>
      </c>
      <c r="AK1450" s="6" t="str">
        <f>+IF(Tabla1[[#This Row],[REQUEST_TY]]="SR MANTENIMIENTO CORRECTIVO", "EMERGENCIA", "OTROS")</f>
        <v>OTROS</v>
      </c>
      <c r="AL1450" s="6" t="str">
        <f>+_xlfn.IFS(Tabla1[[#This Row],[Veces obj]]&lt;=1,"0-1",Tabla1[[#This Row],[Veces obj]]&lt;=2,"1-2",Tabla1[[#This Row],[Veces obj]]&lt;=3,"2-3",TRUE,"&gt;3")</f>
        <v>0-1</v>
      </c>
      <c r="AM1450" s="6" t="str">
        <f>+_xlfn.IFS(MONTH(Tabla1[[#This Row],[MES]])&lt;=3,"Q1",MONTH(Tabla1[[#This Row],[MES]])&lt;=6,"Q2",MONTH(Tabla1[[#This Row],[MES]])&lt;=9,"Q3",TRUE,"Q4")</f>
        <v>Q1</v>
      </c>
      <c r="AN1450" t="str">
        <f>+IFERROR(VLOOKUP(Tabla1[[#This Row],[CUENTA]],CTAS[],2,0),"OTROS")</f>
        <v>OTROS</v>
      </c>
      <c r="AP1450" t="str">
        <f>+IFERROR(VLOOKUP(Tabla1[[#This Row],[EMPLEADO]],IS[],3,0),"OTROS")</f>
        <v>OTROS</v>
      </c>
      <c r="AQ1450" t="str">
        <f>+IFERROR(VLOOKUP(Tabla1[[#This Row],[EMPLEADO]],IS[[NÓMINA]:[INGENIERO]],2,0),"OTROS")</f>
        <v>OTROS</v>
      </c>
    </row>
    <row r="1451" spans="1:43" x14ac:dyDescent="0.25">
      <c r="A1451" t="s">
        <v>36</v>
      </c>
      <c r="B1451">
        <v>1</v>
      </c>
      <c r="C1451" t="s">
        <v>2887</v>
      </c>
      <c r="D1451" t="s">
        <v>38</v>
      </c>
      <c r="E1451" t="s">
        <v>133</v>
      </c>
      <c r="F1451" t="s">
        <v>2888</v>
      </c>
      <c r="G1451" s="17" t="s">
        <v>2889</v>
      </c>
      <c r="H1451" t="s">
        <v>1130</v>
      </c>
      <c r="I1451" t="s">
        <v>43</v>
      </c>
      <c r="J1451" t="s">
        <v>8</v>
      </c>
      <c r="K1451" t="s">
        <v>59</v>
      </c>
      <c r="L1451" t="s">
        <v>2024</v>
      </c>
      <c r="M1451" t="s">
        <v>1778</v>
      </c>
      <c r="N1451">
        <v>0</v>
      </c>
      <c r="O1451" t="s">
        <v>47</v>
      </c>
      <c r="P1451">
        <v>28</v>
      </c>
      <c r="Q1451" t="s">
        <v>62</v>
      </c>
      <c r="R1451" t="s">
        <v>138</v>
      </c>
      <c r="S1451" t="s">
        <v>139</v>
      </c>
      <c r="T1451" t="s">
        <v>51</v>
      </c>
      <c r="U1451" t="s">
        <v>262</v>
      </c>
      <c r="V1451">
        <v>1.05</v>
      </c>
      <c r="W1451" s="1">
        <v>1651.6500000000003</v>
      </c>
      <c r="X1451">
        <v>1</v>
      </c>
      <c r="Y1451">
        <v>2.62</v>
      </c>
      <c r="Z1451">
        <v>4</v>
      </c>
      <c r="AA1451">
        <v>0.65500000000000003</v>
      </c>
      <c r="AB1451" s="2">
        <v>0</v>
      </c>
      <c r="AC1451" s="1">
        <v>0</v>
      </c>
      <c r="AD1451" s="7">
        <v>43480</v>
      </c>
      <c r="AE1451" s="7">
        <v>43481</v>
      </c>
      <c r="AF1451">
        <v>1</v>
      </c>
      <c r="AG1451" t="s">
        <v>53</v>
      </c>
      <c r="AH1451" s="2">
        <v>0</v>
      </c>
      <c r="AI1451" s="1">
        <v>0</v>
      </c>
      <c r="AJ1451" s="1">
        <v>0</v>
      </c>
      <c r="AK1451" s="6" t="str">
        <f>+IF(Tabla1[[#This Row],[REQUEST_TY]]="SR MANTENIMIENTO CORRECTIVO", "EMERGENCIA", "OTROS")</f>
        <v>EMERGENCIA</v>
      </c>
      <c r="AL1451" s="6" t="str">
        <f>+_xlfn.IFS(Tabla1[[#This Row],[Veces obj]]&lt;=1,"0-1",Tabla1[[#This Row],[Veces obj]]&lt;=2,"1-2",Tabla1[[#This Row],[Veces obj]]&lt;=3,"2-3",TRUE,"&gt;3")</f>
        <v>0-1</v>
      </c>
      <c r="AM1451" s="6" t="str">
        <f>+_xlfn.IFS(MONTH(Tabla1[[#This Row],[MES]])&lt;=3,"Q1",MONTH(Tabla1[[#This Row],[MES]])&lt;=6,"Q2",MONTH(Tabla1[[#This Row],[MES]])&lt;=9,"Q3",TRUE,"Q4")</f>
        <v>Q1</v>
      </c>
      <c r="AN1451" t="str">
        <f>+IFERROR(VLOOKUP(Tabla1[[#This Row],[CUENTA]],CTAS[],2,0),"OTROS")</f>
        <v>OTROS</v>
      </c>
      <c r="AP1451" t="str">
        <f>+IFERROR(VLOOKUP(Tabla1[[#This Row],[EMPLEADO]],IS[],3,0),"OTROS")</f>
        <v>OTROS</v>
      </c>
      <c r="AQ1451" t="str">
        <f>+IFERROR(VLOOKUP(Tabla1[[#This Row],[EMPLEADO]],IS[[NÓMINA]:[INGENIERO]],2,0),"OTROS")</f>
        <v>OTROS</v>
      </c>
    </row>
    <row r="1452" spans="1:43" x14ac:dyDescent="0.25">
      <c r="A1452" t="s">
        <v>4444</v>
      </c>
      <c r="B1452">
        <v>1</v>
      </c>
      <c r="C1452" t="s">
        <v>6406</v>
      </c>
      <c r="D1452" t="s">
        <v>38</v>
      </c>
      <c r="E1452" t="s">
        <v>332</v>
      </c>
      <c r="F1452" t="s">
        <v>6407</v>
      </c>
      <c r="G1452" s="17" t="s">
        <v>6408</v>
      </c>
      <c r="H1452" t="s">
        <v>79</v>
      </c>
      <c r="I1452" t="s">
        <v>43</v>
      </c>
      <c r="J1452" t="s">
        <v>8</v>
      </c>
      <c r="K1452" t="s">
        <v>102</v>
      </c>
      <c r="L1452" t="s">
        <v>1471</v>
      </c>
      <c r="M1452" t="s">
        <v>1150</v>
      </c>
      <c r="N1452">
        <v>0</v>
      </c>
      <c r="O1452" t="s">
        <v>47</v>
      </c>
      <c r="P1452">
        <v>131</v>
      </c>
      <c r="Q1452" t="s">
        <v>48</v>
      </c>
      <c r="R1452" t="s">
        <v>317</v>
      </c>
      <c r="S1452" t="s">
        <v>318</v>
      </c>
      <c r="T1452" t="s">
        <v>51</v>
      </c>
      <c r="U1452" t="s">
        <v>353</v>
      </c>
      <c r="V1452">
        <v>1.1499999999999999</v>
      </c>
      <c r="W1452" s="1">
        <v>1808.95</v>
      </c>
      <c r="X1452">
        <v>1</v>
      </c>
      <c r="Y1452">
        <v>2.62</v>
      </c>
      <c r="Z1452">
        <v>4</v>
      </c>
      <c r="AA1452">
        <v>0.65500000000000003</v>
      </c>
      <c r="AB1452" s="2">
        <v>0</v>
      </c>
      <c r="AC1452" s="1">
        <v>0</v>
      </c>
      <c r="AD1452" s="7">
        <v>43514</v>
      </c>
      <c r="AE1452" s="7">
        <v>43514</v>
      </c>
      <c r="AF1452">
        <v>0</v>
      </c>
      <c r="AG1452" t="s">
        <v>53</v>
      </c>
      <c r="AH1452" s="2">
        <v>0</v>
      </c>
      <c r="AI1452" s="1">
        <v>0</v>
      </c>
      <c r="AJ1452" s="1">
        <v>0</v>
      </c>
      <c r="AK1452" s="6" t="str">
        <f>+IF(Tabla1[[#This Row],[REQUEST_TY]]="SR MANTENIMIENTO CORRECTIVO", "EMERGENCIA", "OTROS")</f>
        <v>EMERGENCIA</v>
      </c>
      <c r="AL1452" s="6" t="str">
        <f>+_xlfn.IFS(Tabla1[[#This Row],[Veces obj]]&lt;=1,"0-1",Tabla1[[#This Row],[Veces obj]]&lt;=2,"1-2",Tabla1[[#This Row],[Veces obj]]&lt;=3,"2-3",TRUE,"&gt;3")</f>
        <v>0-1</v>
      </c>
      <c r="AM1452" s="6" t="str">
        <f>+_xlfn.IFS(MONTH(Tabla1[[#This Row],[MES]])&lt;=3,"Q1",MONTH(Tabla1[[#This Row],[MES]])&lt;=6,"Q2",MONTH(Tabla1[[#This Row],[MES]])&lt;=9,"Q3",TRUE,"Q4")</f>
        <v>Q1</v>
      </c>
      <c r="AN1452" t="str">
        <f>+IFERROR(VLOOKUP(Tabla1[[#This Row],[CUENTA]],CTAS[],2,0),"OTROS")</f>
        <v>OTROS</v>
      </c>
      <c r="AP1452" t="str">
        <f>+IFERROR(VLOOKUP(Tabla1[[#This Row],[EMPLEADO]],IS[],3,0),"OTROS")</f>
        <v>OTROS</v>
      </c>
      <c r="AQ1452" t="str">
        <f>+IFERROR(VLOOKUP(Tabla1[[#This Row],[EMPLEADO]],IS[[NÓMINA]:[INGENIERO]],2,0),"OTROS")</f>
        <v>OTROS</v>
      </c>
    </row>
    <row r="1453" spans="1:43" x14ac:dyDescent="0.25">
      <c r="A1453" t="s">
        <v>4444</v>
      </c>
      <c r="B1453">
        <v>1</v>
      </c>
      <c r="C1453" t="s">
        <v>6712</v>
      </c>
      <c r="D1453" t="s">
        <v>38</v>
      </c>
      <c r="E1453" t="s">
        <v>258</v>
      </c>
      <c r="F1453" t="s">
        <v>6707</v>
      </c>
      <c r="G1453" s="17" t="s">
        <v>6018</v>
      </c>
      <c r="H1453" t="s">
        <v>740</v>
      </c>
      <c r="I1453" t="s">
        <v>43</v>
      </c>
      <c r="J1453" t="s">
        <v>8</v>
      </c>
      <c r="K1453" t="s">
        <v>102</v>
      </c>
      <c r="L1453" t="s">
        <v>2255</v>
      </c>
      <c r="M1453" t="s">
        <v>1482</v>
      </c>
      <c r="N1453">
        <v>0</v>
      </c>
      <c r="O1453" t="s">
        <v>47</v>
      </c>
      <c r="P1453">
        <v>6</v>
      </c>
      <c r="Q1453" t="s">
        <v>207</v>
      </c>
      <c r="R1453" t="s">
        <v>138</v>
      </c>
      <c r="S1453" t="s">
        <v>139</v>
      </c>
      <c r="T1453" t="s">
        <v>51</v>
      </c>
      <c r="U1453" t="s">
        <v>879</v>
      </c>
      <c r="V1453">
        <v>0.6</v>
      </c>
      <c r="W1453" s="1">
        <v>943.80000000000007</v>
      </c>
      <c r="X1453">
        <v>1</v>
      </c>
      <c r="Y1453">
        <v>2.63</v>
      </c>
      <c r="Z1453">
        <v>4</v>
      </c>
      <c r="AA1453">
        <v>0.65749999999999997</v>
      </c>
      <c r="AB1453" s="2">
        <v>0</v>
      </c>
      <c r="AC1453" s="1">
        <v>0</v>
      </c>
      <c r="AD1453" s="7">
        <v>43523</v>
      </c>
      <c r="AE1453" s="7">
        <v>43523</v>
      </c>
      <c r="AF1453">
        <v>0</v>
      </c>
      <c r="AG1453" t="s">
        <v>53</v>
      </c>
      <c r="AH1453" s="2">
        <v>0</v>
      </c>
      <c r="AI1453" s="1">
        <v>0</v>
      </c>
      <c r="AJ1453" s="1">
        <v>0</v>
      </c>
      <c r="AK1453" s="6" t="str">
        <f>+IF(Tabla1[[#This Row],[REQUEST_TY]]="SR MANTENIMIENTO CORRECTIVO", "EMERGENCIA", "OTROS")</f>
        <v>EMERGENCIA</v>
      </c>
      <c r="AL1453" s="6" t="str">
        <f>+_xlfn.IFS(Tabla1[[#This Row],[Veces obj]]&lt;=1,"0-1",Tabla1[[#This Row],[Veces obj]]&lt;=2,"1-2",Tabla1[[#This Row],[Veces obj]]&lt;=3,"2-3",TRUE,"&gt;3")</f>
        <v>0-1</v>
      </c>
      <c r="AM1453" s="6" t="str">
        <f>+_xlfn.IFS(MONTH(Tabla1[[#This Row],[MES]])&lt;=3,"Q1",MONTH(Tabla1[[#This Row],[MES]])&lt;=6,"Q2",MONTH(Tabla1[[#This Row],[MES]])&lt;=9,"Q3",TRUE,"Q4")</f>
        <v>Q1</v>
      </c>
      <c r="AN1453" t="str">
        <f>+IFERROR(VLOOKUP(Tabla1[[#This Row],[CUENTA]],CTAS[],2,0),"OTROS")</f>
        <v>OTROS</v>
      </c>
      <c r="AP1453" t="str">
        <f>+IFERROR(VLOOKUP(Tabla1[[#This Row],[EMPLEADO]],IS[],3,0),"OTROS")</f>
        <v>OTROS</v>
      </c>
      <c r="AQ1453" t="str">
        <f>+IFERROR(VLOOKUP(Tabla1[[#This Row],[EMPLEADO]],IS[[NÓMINA]:[INGENIERO]],2,0),"OTROS")</f>
        <v>OTROS</v>
      </c>
    </row>
    <row r="1454" spans="1:43" x14ac:dyDescent="0.25">
      <c r="A1454" t="s">
        <v>36</v>
      </c>
      <c r="B1454">
        <v>1</v>
      </c>
      <c r="C1454" t="s">
        <v>3557</v>
      </c>
      <c r="D1454" t="s">
        <v>3346</v>
      </c>
      <c r="E1454" t="s">
        <v>39</v>
      </c>
      <c r="F1454" t="s">
        <v>3558</v>
      </c>
      <c r="G1454" s="17" t="s">
        <v>3559</v>
      </c>
      <c r="H1454" t="s">
        <v>42</v>
      </c>
      <c r="I1454" t="s">
        <v>43</v>
      </c>
      <c r="J1454" t="s">
        <v>8</v>
      </c>
      <c r="K1454" t="s">
        <v>2237</v>
      </c>
      <c r="L1454" t="s">
        <v>3429</v>
      </c>
      <c r="M1454" t="s">
        <v>794</v>
      </c>
      <c r="N1454">
        <v>1</v>
      </c>
      <c r="O1454" t="s">
        <v>47</v>
      </c>
      <c r="P1454" t="s">
        <v>822</v>
      </c>
      <c r="Q1454" t="s">
        <v>48</v>
      </c>
      <c r="R1454" t="s">
        <v>49</v>
      </c>
      <c r="S1454" t="s">
        <v>50</v>
      </c>
      <c r="T1454" t="s">
        <v>51</v>
      </c>
      <c r="U1454" t="s">
        <v>52</v>
      </c>
      <c r="V1454">
        <v>1</v>
      </c>
      <c r="W1454" s="1">
        <v>0</v>
      </c>
      <c r="X1454">
        <v>0</v>
      </c>
      <c r="Y1454">
        <v>5</v>
      </c>
      <c r="Z1454">
        <v>5</v>
      </c>
      <c r="AA1454">
        <v>1</v>
      </c>
      <c r="AB1454" s="2">
        <v>0</v>
      </c>
      <c r="AC1454" s="1">
        <v>0</v>
      </c>
      <c r="AD1454" s="7">
        <v>43475</v>
      </c>
      <c r="AE1454" s="7">
        <v>43476</v>
      </c>
      <c r="AF1454">
        <v>1</v>
      </c>
      <c r="AG1454" t="s">
        <v>53</v>
      </c>
      <c r="AH1454" s="2">
        <v>0</v>
      </c>
      <c r="AI1454" s="1">
        <v>0</v>
      </c>
      <c r="AJ1454" s="1">
        <v>0</v>
      </c>
      <c r="AK1454" s="6" t="str">
        <f>+IF(Tabla1[[#This Row],[REQUEST_TY]]="SR MANTENIMIENTO CORRECTIVO", "EMERGENCIA", "OTROS")</f>
        <v>OTROS</v>
      </c>
      <c r="AL1454" s="6" t="str">
        <f>+_xlfn.IFS(Tabla1[[#This Row],[Veces obj]]&lt;=1,"0-1",Tabla1[[#This Row],[Veces obj]]&lt;=2,"1-2",Tabla1[[#This Row],[Veces obj]]&lt;=3,"2-3",TRUE,"&gt;3")</f>
        <v>0-1</v>
      </c>
      <c r="AM1454" s="6" t="str">
        <f>+_xlfn.IFS(MONTH(Tabla1[[#This Row],[MES]])&lt;=3,"Q1",MONTH(Tabla1[[#This Row],[MES]])&lt;=6,"Q2",MONTH(Tabla1[[#This Row],[MES]])&lt;=9,"Q3",TRUE,"Q4")</f>
        <v>Q1</v>
      </c>
      <c r="AN1454" t="str">
        <f>+IFERROR(VLOOKUP(Tabla1[[#This Row],[CUENTA]],CTAS[],2,0),"OTROS")</f>
        <v>OTROS</v>
      </c>
      <c r="AP1454" t="str">
        <f>+IFERROR(VLOOKUP(Tabla1[[#This Row],[EMPLEADO]],IS[],3,0),"OTROS")</f>
        <v>OTROS</v>
      </c>
      <c r="AQ1454" t="str">
        <f>+IFERROR(VLOOKUP(Tabla1[[#This Row],[EMPLEADO]],IS[[NÓMINA]:[INGENIERO]],2,0),"OTROS")</f>
        <v>OTROS</v>
      </c>
    </row>
    <row r="1455" spans="1:43" x14ac:dyDescent="0.25">
      <c r="A1455" t="s">
        <v>4444</v>
      </c>
      <c r="B1455">
        <v>1</v>
      </c>
      <c r="C1455" t="s">
        <v>5130</v>
      </c>
      <c r="D1455" t="s">
        <v>38</v>
      </c>
      <c r="E1455" t="s">
        <v>98</v>
      </c>
      <c r="F1455" t="s">
        <v>5131</v>
      </c>
      <c r="G1455" s="17" t="s">
        <v>1499</v>
      </c>
      <c r="H1455" t="s">
        <v>136</v>
      </c>
      <c r="I1455" t="s">
        <v>43</v>
      </c>
      <c r="J1455" t="s">
        <v>8</v>
      </c>
      <c r="K1455" t="s">
        <v>102</v>
      </c>
      <c r="L1455" t="s">
        <v>1500</v>
      </c>
      <c r="M1455" t="s">
        <v>1501</v>
      </c>
      <c r="N1455">
        <v>0</v>
      </c>
      <c r="O1455" t="s">
        <v>47</v>
      </c>
      <c r="P1455">
        <v>27</v>
      </c>
      <c r="Q1455" t="s">
        <v>62</v>
      </c>
      <c r="R1455" t="s">
        <v>63</v>
      </c>
      <c r="S1455" t="s">
        <v>64</v>
      </c>
      <c r="T1455" t="s">
        <v>51</v>
      </c>
      <c r="U1455" t="s">
        <v>65</v>
      </c>
      <c r="V1455">
        <v>0.8</v>
      </c>
      <c r="W1455" s="1">
        <v>1092</v>
      </c>
      <c r="X1455">
        <v>1</v>
      </c>
      <c r="Y1455">
        <v>3.3</v>
      </c>
      <c r="Z1455">
        <v>5</v>
      </c>
      <c r="AA1455">
        <v>0.65999999999999992</v>
      </c>
      <c r="AB1455" s="2">
        <v>0</v>
      </c>
      <c r="AC1455" s="1">
        <v>0</v>
      </c>
      <c r="AD1455" s="7">
        <v>43502</v>
      </c>
      <c r="AE1455" s="7">
        <v>43503</v>
      </c>
      <c r="AF1455">
        <v>1</v>
      </c>
      <c r="AG1455" t="s">
        <v>53</v>
      </c>
      <c r="AH1455" s="2">
        <v>0</v>
      </c>
      <c r="AI1455" s="1">
        <v>0</v>
      </c>
      <c r="AJ1455" s="1">
        <v>0</v>
      </c>
      <c r="AK1455" s="6" t="str">
        <f>+IF(Tabla1[[#This Row],[REQUEST_TY]]="SR MANTENIMIENTO CORRECTIVO", "EMERGENCIA", "OTROS")</f>
        <v>EMERGENCIA</v>
      </c>
      <c r="AL1455" s="6" t="str">
        <f>+_xlfn.IFS(Tabla1[[#This Row],[Veces obj]]&lt;=1,"0-1",Tabla1[[#This Row],[Veces obj]]&lt;=2,"1-2",Tabla1[[#This Row],[Veces obj]]&lt;=3,"2-3",TRUE,"&gt;3")</f>
        <v>0-1</v>
      </c>
      <c r="AM1455" s="6" t="str">
        <f>+_xlfn.IFS(MONTH(Tabla1[[#This Row],[MES]])&lt;=3,"Q1",MONTH(Tabla1[[#This Row],[MES]])&lt;=6,"Q2",MONTH(Tabla1[[#This Row],[MES]])&lt;=9,"Q3",TRUE,"Q4")</f>
        <v>Q1</v>
      </c>
      <c r="AN1455" t="str">
        <f>+IFERROR(VLOOKUP(Tabla1[[#This Row],[CUENTA]],CTAS[],2,0),"OTROS")</f>
        <v>OTROS</v>
      </c>
      <c r="AP1455" t="str">
        <f>+IFERROR(VLOOKUP(Tabla1[[#This Row],[EMPLEADO]],IS[],3,0),"OTROS")</f>
        <v>OTROS</v>
      </c>
      <c r="AQ1455" t="str">
        <f>+IFERROR(VLOOKUP(Tabla1[[#This Row],[EMPLEADO]],IS[[NÓMINA]:[INGENIERO]],2,0),"OTROS")</f>
        <v>OTROS</v>
      </c>
    </row>
    <row r="1456" spans="1:43" x14ac:dyDescent="0.25">
      <c r="A1456" t="s">
        <v>36</v>
      </c>
      <c r="B1456">
        <v>1</v>
      </c>
      <c r="C1456" t="s">
        <v>2890</v>
      </c>
      <c r="D1456" t="s">
        <v>38</v>
      </c>
      <c r="E1456" t="s">
        <v>275</v>
      </c>
      <c r="F1456" t="s">
        <v>2891</v>
      </c>
      <c r="G1456" s="17" t="s">
        <v>2892</v>
      </c>
      <c r="H1456" t="s">
        <v>70</v>
      </c>
      <c r="I1456" t="s">
        <v>43</v>
      </c>
      <c r="J1456" t="s">
        <v>8</v>
      </c>
      <c r="K1456" t="s">
        <v>92</v>
      </c>
      <c r="L1456" t="s">
        <v>93</v>
      </c>
      <c r="M1456" t="s">
        <v>94</v>
      </c>
      <c r="N1456">
        <v>1</v>
      </c>
      <c r="O1456" t="s">
        <v>47</v>
      </c>
      <c r="P1456">
        <v>36</v>
      </c>
      <c r="Q1456" t="s">
        <v>82</v>
      </c>
      <c r="R1456" t="s">
        <v>95</v>
      </c>
      <c r="S1456" t="s">
        <v>64</v>
      </c>
      <c r="T1456" t="s">
        <v>51</v>
      </c>
      <c r="U1456" t="s">
        <v>83</v>
      </c>
      <c r="V1456">
        <v>1.05</v>
      </c>
      <c r="W1456" s="1">
        <v>0</v>
      </c>
      <c r="X1456">
        <v>1</v>
      </c>
      <c r="Y1456">
        <v>3.31</v>
      </c>
      <c r="Z1456">
        <v>5</v>
      </c>
      <c r="AA1456">
        <v>0.66200000000000003</v>
      </c>
      <c r="AB1456" s="2">
        <v>0</v>
      </c>
      <c r="AC1456" s="1">
        <v>0</v>
      </c>
      <c r="AD1456" s="7">
        <v>43488</v>
      </c>
      <c r="AE1456" s="7">
        <v>43489</v>
      </c>
      <c r="AF1456">
        <v>1</v>
      </c>
      <c r="AG1456" t="s">
        <v>53</v>
      </c>
      <c r="AH1456" s="2">
        <v>0</v>
      </c>
      <c r="AI1456" s="1">
        <v>0</v>
      </c>
      <c r="AJ1456" s="1">
        <v>0</v>
      </c>
      <c r="AK1456" s="6" t="str">
        <f>+IF(Tabla1[[#This Row],[REQUEST_TY]]="SR MANTENIMIENTO CORRECTIVO", "EMERGENCIA", "OTROS")</f>
        <v>EMERGENCIA</v>
      </c>
      <c r="AL1456" s="6" t="str">
        <f>+_xlfn.IFS(Tabla1[[#This Row],[Veces obj]]&lt;=1,"0-1",Tabla1[[#This Row],[Veces obj]]&lt;=2,"1-2",Tabla1[[#This Row],[Veces obj]]&lt;=3,"2-3",TRUE,"&gt;3")</f>
        <v>0-1</v>
      </c>
      <c r="AM1456" s="6" t="str">
        <f>+_xlfn.IFS(MONTH(Tabla1[[#This Row],[MES]])&lt;=3,"Q1",MONTH(Tabla1[[#This Row],[MES]])&lt;=6,"Q2",MONTH(Tabla1[[#This Row],[MES]])&lt;=9,"Q3",TRUE,"Q4")</f>
        <v>Q1</v>
      </c>
      <c r="AN1456" t="str">
        <f>+IFERROR(VLOOKUP(Tabla1[[#This Row],[CUENTA]],CTAS[],2,0),"OTROS")</f>
        <v>OTROS</v>
      </c>
      <c r="AP1456" t="str">
        <f>+IFERROR(VLOOKUP(Tabla1[[#This Row],[EMPLEADO]],IS[],3,0),"OTROS")</f>
        <v>OTROS</v>
      </c>
      <c r="AQ1456" t="str">
        <f>+IFERROR(VLOOKUP(Tabla1[[#This Row],[EMPLEADO]],IS[[NÓMINA]:[INGENIERO]],2,0),"OTROS")</f>
        <v>OTROS</v>
      </c>
    </row>
    <row r="1457" spans="1:43" x14ac:dyDescent="0.25">
      <c r="A1457" t="s">
        <v>4444</v>
      </c>
      <c r="B1457">
        <v>1</v>
      </c>
      <c r="C1457" t="s">
        <v>6295</v>
      </c>
      <c r="D1457" t="s">
        <v>38</v>
      </c>
      <c r="E1457" t="s">
        <v>435</v>
      </c>
      <c r="F1457" t="s">
        <v>6296</v>
      </c>
      <c r="G1457" s="17" t="s">
        <v>437</v>
      </c>
      <c r="H1457" t="s">
        <v>592</v>
      </c>
      <c r="I1457" t="s">
        <v>43</v>
      </c>
      <c r="J1457" t="s">
        <v>8</v>
      </c>
      <c r="K1457" t="s">
        <v>438</v>
      </c>
      <c r="L1457" t="s">
        <v>439</v>
      </c>
      <c r="M1457" t="s">
        <v>165</v>
      </c>
      <c r="N1457">
        <v>0</v>
      </c>
      <c r="O1457" t="s">
        <v>47</v>
      </c>
      <c r="P1457">
        <v>1</v>
      </c>
      <c r="Q1457" t="s">
        <v>388</v>
      </c>
      <c r="R1457" t="s">
        <v>440</v>
      </c>
      <c r="S1457" t="s">
        <v>139</v>
      </c>
      <c r="T1457" t="s">
        <v>51</v>
      </c>
      <c r="U1457" t="s">
        <v>872</v>
      </c>
      <c r="V1457">
        <v>0</v>
      </c>
      <c r="W1457" s="1">
        <v>0</v>
      </c>
      <c r="X1457">
        <v>1</v>
      </c>
      <c r="Y1457">
        <v>1.33</v>
      </c>
      <c r="Z1457">
        <v>4</v>
      </c>
      <c r="AA1457">
        <v>0.33250000000000002</v>
      </c>
      <c r="AB1457" s="2">
        <v>0</v>
      </c>
      <c r="AC1457" s="1">
        <v>0</v>
      </c>
      <c r="AD1457" s="7">
        <v>43511</v>
      </c>
      <c r="AE1457" s="7">
        <v>43514</v>
      </c>
      <c r="AF1457">
        <v>1</v>
      </c>
      <c r="AG1457" t="s">
        <v>53</v>
      </c>
      <c r="AH1457" s="2">
        <v>0</v>
      </c>
      <c r="AI1457" s="1">
        <v>0</v>
      </c>
      <c r="AJ1457" s="1">
        <v>0</v>
      </c>
      <c r="AK1457" s="6" t="str">
        <f>+IF(Tabla1[[#This Row],[REQUEST_TY]]="SR MANTENIMIENTO CORRECTIVO", "EMERGENCIA", "OTROS")</f>
        <v>EMERGENCIA</v>
      </c>
      <c r="AL1457" s="6" t="str">
        <f>+_xlfn.IFS(Tabla1[[#This Row],[Veces obj]]&lt;=1,"0-1",Tabla1[[#This Row],[Veces obj]]&lt;=2,"1-2",Tabla1[[#This Row],[Veces obj]]&lt;=3,"2-3",TRUE,"&gt;3")</f>
        <v>0-1</v>
      </c>
      <c r="AM1457" s="6" t="str">
        <f>+_xlfn.IFS(MONTH(Tabla1[[#This Row],[MES]])&lt;=3,"Q1",MONTH(Tabla1[[#This Row],[MES]])&lt;=6,"Q2",MONTH(Tabla1[[#This Row],[MES]])&lt;=9,"Q3",TRUE,"Q4")</f>
        <v>Q1</v>
      </c>
      <c r="AN1457" t="str">
        <f>+IFERROR(VLOOKUP(Tabla1[[#This Row],[CUENTA]],CTAS[],2,0),"OTROS")</f>
        <v>OTROS</v>
      </c>
      <c r="AO1457">
        <v>1</v>
      </c>
      <c r="AP1457" t="str">
        <f>+IFERROR(VLOOKUP(Tabla1[[#This Row],[EMPLEADO]],IS[],3,0),"OTROS")</f>
        <v>CHIHUAHUA</v>
      </c>
      <c r="AQ1457" t="str">
        <f>+IFERROR(VLOOKUP(Tabla1[[#This Row],[EMPLEADO]],IS[[NÓMINA]:[INGENIERO]],2,0),"OTROS")</f>
        <v>VICTOR MENDEZ</v>
      </c>
    </row>
    <row r="1458" spans="1:43" x14ac:dyDescent="0.25">
      <c r="A1458" t="s">
        <v>36</v>
      </c>
      <c r="B1458">
        <v>1</v>
      </c>
      <c r="C1458" t="s">
        <v>2896</v>
      </c>
      <c r="D1458" t="s">
        <v>38</v>
      </c>
      <c r="E1458" t="s">
        <v>76</v>
      </c>
      <c r="F1458" t="s">
        <v>2897</v>
      </c>
      <c r="G1458" s="17" t="s">
        <v>2898</v>
      </c>
      <c r="H1458" t="s">
        <v>101</v>
      </c>
      <c r="I1458" t="s">
        <v>43</v>
      </c>
      <c r="J1458" t="s">
        <v>8</v>
      </c>
      <c r="K1458" t="s">
        <v>102</v>
      </c>
      <c r="L1458" t="s">
        <v>1027</v>
      </c>
      <c r="M1458" t="s">
        <v>1028</v>
      </c>
      <c r="N1458">
        <v>0</v>
      </c>
      <c r="O1458" t="s">
        <v>105</v>
      </c>
      <c r="P1458">
        <v>92</v>
      </c>
      <c r="Q1458" t="s">
        <v>48</v>
      </c>
      <c r="R1458" t="s">
        <v>63</v>
      </c>
      <c r="S1458" t="s">
        <v>64</v>
      </c>
      <c r="T1458" t="s">
        <v>51</v>
      </c>
      <c r="U1458" t="s">
        <v>96</v>
      </c>
      <c r="V1458">
        <v>1.1000000000000001</v>
      </c>
      <c r="W1458" s="1">
        <v>720.50000000000011</v>
      </c>
      <c r="X1458">
        <v>1</v>
      </c>
      <c r="Y1458">
        <v>3.33</v>
      </c>
      <c r="Z1458">
        <v>5</v>
      </c>
      <c r="AA1458">
        <v>0.66600000000000004</v>
      </c>
      <c r="AB1458" s="2">
        <v>0</v>
      </c>
      <c r="AC1458" s="1">
        <v>0</v>
      </c>
      <c r="AD1458" s="7">
        <v>43482</v>
      </c>
      <c r="AE1458" s="7">
        <v>43482</v>
      </c>
      <c r="AF1458">
        <v>0</v>
      </c>
      <c r="AG1458" t="s">
        <v>53</v>
      </c>
      <c r="AH1458" s="2">
        <v>0</v>
      </c>
      <c r="AI1458" s="1">
        <v>0</v>
      </c>
      <c r="AJ1458" s="1">
        <v>0</v>
      </c>
      <c r="AK1458" s="6" t="str">
        <f>+IF(Tabla1[[#This Row],[REQUEST_TY]]="SR MANTENIMIENTO CORRECTIVO", "EMERGENCIA", "OTROS")</f>
        <v>EMERGENCIA</v>
      </c>
      <c r="AL1458" s="6" t="str">
        <f>+_xlfn.IFS(Tabla1[[#This Row],[Veces obj]]&lt;=1,"0-1",Tabla1[[#This Row],[Veces obj]]&lt;=2,"1-2",Tabla1[[#This Row],[Veces obj]]&lt;=3,"2-3",TRUE,"&gt;3")</f>
        <v>0-1</v>
      </c>
      <c r="AM1458" s="6" t="str">
        <f>+_xlfn.IFS(MONTH(Tabla1[[#This Row],[MES]])&lt;=3,"Q1",MONTH(Tabla1[[#This Row],[MES]])&lt;=6,"Q2",MONTH(Tabla1[[#This Row],[MES]])&lt;=9,"Q3",TRUE,"Q4")</f>
        <v>Q1</v>
      </c>
      <c r="AN1458" t="str">
        <f>+IFERROR(VLOOKUP(Tabla1[[#This Row],[CUENTA]],CTAS[],2,0),"OTROS")</f>
        <v>OTROS</v>
      </c>
      <c r="AP1458" t="str">
        <f>+IFERROR(VLOOKUP(Tabla1[[#This Row],[EMPLEADO]],IS[],3,0),"OTROS")</f>
        <v>OTROS</v>
      </c>
      <c r="AQ1458" t="str">
        <f>+IFERROR(VLOOKUP(Tabla1[[#This Row],[EMPLEADO]],IS[[NÓMINA]:[INGENIERO]],2,0),"OTROS")</f>
        <v>OTROS</v>
      </c>
    </row>
    <row r="1459" spans="1:43" x14ac:dyDescent="0.25">
      <c r="A1459" t="s">
        <v>36</v>
      </c>
      <c r="B1459">
        <v>1</v>
      </c>
      <c r="C1459" t="s">
        <v>2899</v>
      </c>
      <c r="D1459" t="s">
        <v>38</v>
      </c>
      <c r="E1459" t="s">
        <v>720</v>
      </c>
      <c r="F1459" t="s">
        <v>2900</v>
      </c>
      <c r="G1459" s="17" t="s">
        <v>2901</v>
      </c>
      <c r="H1459" t="s">
        <v>1211</v>
      </c>
      <c r="I1459" t="s">
        <v>43</v>
      </c>
      <c r="J1459" t="s">
        <v>8</v>
      </c>
      <c r="K1459" t="s">
        <v>59</v>
      </c>
      <c r="L1459" t="s">
        <v>410</v>
      </c>
      <c r="M1459" t="s">
        <v>411</v>
      </c>
      <c r="N1459">
        <v>0</v>
      </c>
      <c r="O1459" t="s">
        <v>47</v>
      </c>
      <c r="P1459">
        <v>665</v>
      </c>
      <c r="Q1459" t="s">
        <v>48</v>
      </c>
      <c r="R1459" t="s">
        <v>242</v>
      </c>
      <c r="S1459" t="s">
        <v>64</v>
      </c>
      <c r="T1459" t="s">
        <v>51</v>
      </c>
      <c r="U1459" t="s">
        <v>96</v>
      </c>
      <c r="V1459">
        <v>1.1000000000000001</v>
      </c>
      <c r="W1459" s="1">
        <v>1501.5000000000002</v>
      </c>
      <c r="X1459">
        <v>1</v>
      </c>
      <c r="Y1459">
        <v>3.33</v>
      </c>
      <c r="Z1459">
        <v>5</v>
      </c>
      <c r="AA1459">
        <v>0.66600000000000004</v>
      </c>
      <c r="AB1459" s="2">
        <v>0</v>
      </c>
      <c r="AC1459" s="1">
        <v>0</v>
      </c>
      <c r="AD1459" s="7">
        <v>43482</v>
      </c>
      <c r="AE1459" s="7">
        <v>43483</v>
      </c>
      <c r="AF1459">
        <v>1</v>
      </c>
      <c r="AG1459" t="s">
        <v>53</v>
      </c>
      <c r="AH1459" s="2">
        <v>0</v>
      </c>
      <c r="AI1459" s="1">
        <v>0</v>
      </c>
      <c r="AJ1459" s="1">
        <v>0</v>
      </c>
      <c r="AK1459" s="6" t="str">
        <f>+IF(Tabla1[[#This Row],[REQUEST_TY]]="SR MANTENIMIENTO CORRECTIVO", "EMERGENCIA", "OTROS")</f>
        <v>EMERGENCIA</v>
      </c>
      <c r="AL1459" s="6" t="str">
        <f>+_xlfn.IFS(Tabla1[[#This Row],[Veces obj]]&lt;=1,"0-1",Tabla1[[#This Row],[Veces obj]]&lt;=2,"1-2",Tabla1[[#This Row],[Veces obj]]&lt;=3,"2-3",TRUE,"&gt;3")</f>
        <v>0-1</v>
      </c>
      <c r="AM1459" s="6" t="str">
        <f>+_xlfn.IFS(MONTH(Tabla1[[#This Row],[MES]])&lt;=3,"Q1",MONTH(Tabla1[[#This Row],[MES]])&lt;=6,"Q2",MONTH(Tabla1[[#This Row],[MES]])&lt;=9,"Q3",TRUE,"Q4")</f>
        <v>Q1</v>
      </c>
      <c r="AN1459" t="str">
        <f>+IFERROR(VLOOKUP(Tabla1[[#This Row],[CUENTA]],CTAS[],2,0),"OTROS")</f>
        <v>OTROS</v>
      </c>
      <c r="AP1459" t="str">
        <f>+IFERROR(VLOOKUP(Tabla1[[#This Row],[EMPLEADO]],IS[],3,0),"OTROS")</f>
        <v>OTROS</v>
      </c>
      <c r="AQ1459" t="str">
        <f>+IFERROR(VLOOKUP(Tabla1[[#This Row],[EMPLEADO]],IS[[NÓMINA]:[INGENIERO]],2,0),"OTROS")</f>
        <v>OTROS</v>
      </c>
    </row>
    <row r="1460" spans="1:43" x14ac:dyDescent="0.25">
      <c r="A1460" t="s">
        <v>36</v>
      </c>
      <c r="B1460">
        <v>1</v>
      </c>
      <c r="C1460" t="s">
        <v>2902</v>
      </c>
      <c r="D1460" t="s">
        <v>38</v>
      </c>
      <c r="E1460" t="s">
        <v>237</v>
      </c>
      <c r="F1460" t="s">
        <v>2903</v>
      </c>
      <c r="G1460" s="17" t="s">
        <v>2904</v>
      </c>
      <c r="H1460" t="s">
        <v>70</v>
      </c>
      <c r="I1460" t="s">
        <v>43</v>
      </c>
      <c r="J1460" t="s">
        <v>8</v>
      </c>
      <c r="K1460" t="s">
        <v>92</v>
      </c>
      <c r="L1460" t="s">
        <v>93</v>
      </c>
      <c r="M1460" t="s">
        <v>94</v>
      </c>
      <c r="N1460">
        <v>1</v>
      </c>
      <c r="O1460" t="s">
        <v>47</v>
      </c>
      <c r="P1460">
        <v>538</v>
      </c>
      <c r="Q1460" t="s">
        <v>48</v>
      </c>
      <c r="R1460" t="s">
        <v>242</v>
      </c>
      <c r="S1460" t="s">
        <v>64</v>
      </c>
      <c r="T1460" t="s">
        <v>51</v>
      </c>
      <c r="U1460" t="s">
        <v>96</v>
      </c>
      <c r="V1460">
        <v>1.1000000000000001</v>
      </c>
      <c r="W1460" s="1">
        <v>0</v>
      </c>
      <c r="X1460">
        <v>1</v>
      </c>
      <c r="Y1460">
        <v>3.33</v>
      </c>
      <c r="Z1460">
        <v>5</v>
      </c>
      <c r="AA1460">
        <v>0.66600000000000004</v>
      </c>
      <c r="AB1460" s="2">
        <v>0</v>
      </c>
      <c r="AC1460" s="1">
        <v>0</v>
      </c>
      <c r="AD1460" s="7">
        <v>43494</v>
      </c>
      <c r="AE1460" s="7">
        <v>43495</v>
      </c>
      <c r="AF1460">
        <v>1</v>
      </c>
      <c r="AG1460" t="s">
        <v>53</v>
      </c>
      <c r="AH1460" s="2">
        <v>0</v>
      </c>
      <c r="AI1460" s="1">
        <v>0</v>
      </c>
      <c r="AJ1460" s="1">
        <v>0</v>
      </c>
      <c r="AK1460" s="6" t="str">
        <f>+IF(Tabla1[[#This Row],[REQUEST_TY]]="SR MANTENIMIENTO CORRECTIVO", "EMERGENCIA", "OTROS")</f>
        <v>EMERGENCIA</v>
      </c>
      <c r="AL1460" s="6" t="str">
        <f>+_xlfn.IFS(Tabla1[[#This Row],[Veces obj]]&lt;=1,"0-1",Tabla1[[#This Row],[Veces obj]]&lt;=2,"1-2",Tabla1[[#This Row],[Veces obj]]&lt;=3,"2-3",TRUE,"&gt;3")</f>
        <v>0-1</v>
      </c>
      <c r="AM1460" s="6" t="str">
        <f>+_xlfn.IFS(MONTH(Tabla1[[#This Row],[MES]])&lt;=3,"Q1",MONTH(Tabla1[[#This Row],[MES]])&lt;=6,"Q2",MONTH(Tabla1[[#This Row],[MES]])&lt;=9,"Q3",TRUE,"Q4")</f>
        <v>Q1</v>
      </c>
      <c r="AN1460" t="str">
        <f>+IFERROR(VLOOKUP(Tabla1[[#This Row],[CUENTA]],CTAS[],2,0),"OTROS")</f>
        <v>OTROS</v>
      </c>
      <c r="AP1460" t="str">
        <f>+IFERROR(VLOOKUP(Tabla1[[#This Row],[EMPLEADO]],IS[],3,0),"OTROS")</f>
        <v>OTROS</v>
      </c>
      <c r="AQ1460" t="str">
        <f>+IFERROR(VLOOKUP(Tabla1[[#This Row],[EMPLEADO]],IS[[NÓMINA]:[INGENIERO]],2,0),"OTROS")</f>
        <v>OTROS</v>
      </c>
    </row>
    <row r="1461" spans="1:43" x14ac:dyDescent="0.25">
      <c r="A1461" t="s">
        <v>4444</v>
      </c>
      <c r="B1461">
        <v>1</v>
      </c>
      <c r="C1461" t="s">
        <v>5949</v>
      </c>
      <c r="D1461" t="s">
        <v>38</v>
      </c>
      <c r="E1461" t="s">
        <v>39</v>
      </c>
      <c r="F1461" t="s">
        <v>5950</v>
      </c>
      <c r="G1461" s="17" t="s">
        <v>3589</v>
      </c>
      <c r="H1461" t="s">
        <v>246</v>
      </c>
      <c r="I1461" t="s">
        <v>43</v>
      </c>
      <c r="J1461" t="s">
        <v>8</v>
      </c>
      <c r="K1461" t="s">
        <v>798</v>
      </c>
      <c r="L1461" t="s">
        <v>1509</v>
      </c>
      <c r="M1461" t="s">
        <v>1510</v>
      </c>
      <c r="N1461">
        <v>1</v>
      </c>
      <c r="O1461" t="s">
        <v>105</v>
      </c>
      <c r="P1461">
        <v>2631</v>
      </c>
      <c r="Q1461" t="s">
        <v>48</v>
      </c>
      <c r="R1461" t="s">
        <v>49</v>
      </c>
      <c r="S1461" t="s">
        <v>50</v>
      </c>
      <c r="T1461" t="s">
        <v>51</v>
      </c>
      <c r="U1461" t="s">
        <v>52</v>
      </c>
      <c r="V1461">
        <v>1.05</v>
      </c>
      <c r="W1461" s="1">
        <v>0</v>
      </c>
      <c r="X1461">
        <v>1</v>
      </c>
      <c r="Y1461">
        <v>3.33</v>
      </c>
      <c r="Z1461">
        <v>5</v>
      </c>
      <c r="AA1461">
        <v>0.66600000000000004</v>
      </c>
      <c r="AB1461" s="2">
        <v>0</v>
      </c>
      <c r="AC1461" s="1">
        <v>0</v>
      </c>
      <c r="AD1461" s="7">
        <v>43510</v>
      </c>
      <c r="AE1461" s="7">
        <v>43510</v>
      </c>
      <c r="AF1461">
        <v>0</v>
      </c>
      <c r="AG1461" t="s">
        <v>53</v>
      </c>
      <c r="AH1461" s="2">
        <v>0</v>
      </c>
      <c r="AI1461" s="1">
        <v>0</v>
      </c>
      <c r="AJ1461" s="1">
        <v>0</v>
      </c>
      <c r="AK1461" s="6" t="str">
        <f>+IF(Tabla1[[#This Row],[REQUEST_TY]]="SR MANTENIMIENTO CORRECTIVO", "EMERGENCIA", "OTROS")</f>
        <v>EMERGENCIA</v>
      </c>
      <c r="AL1461" s="6" t="str">
        <f>+_xlfn.IFS(Tabla1[[#This Row],[Veces obj]]&lt;=1,"0-1",Tabla1[[#This Row],[Veces obj]]&lt;=2,"1-2",Tabla1[[#This Row],[Veces obj]]&lt;=3,"2-3",TRUE,"&gt;3")</f>
        <v>0-1</v>
      </c>
      <c r="AM1461" s="6" t="str">
        <f>+_xlfn.IFS(MONTH(Tabla1[[#This Row],[MES]])&lt;=3,"Q1",MONTH(Tabla1[[#This Row],[MES]])&lt;=6,"Q2",MONTH(Tabla1[[#This Row],[MES]])&lt;=9,"Q3",TRUE,"Q4")</f>
        <v>Q1</v>
      </c>
      <c r="AN1461" t="str">
        <f>+IFERROR(VLOOKUP(Tabla1[[#This Row],[CUENTA]],CTAS[],2,0),"OTROS")</f>
        <v>OTROS</v>
      </c>
      <c r="AP1461" t="str">
        <f>+IFERROR(VLOOKUP(Tabla1[[#This Row],[EMPLEADO]],IS[],3,0),"OTROS")</f>
        <v>OTROS</v>
      </c>
      <c r="AQ1461" t="str">
        <f>+IFERROR(VLOOKUP(Tabla1[[#This Row],[EMPLEADO]],IS[[NÓMINA]:[INGENIERO]],2,0),"OTROS")</f>
        <v>OTROS</v>
      </c>
    </row>
    <row r="1462" spans="1:43" x14ac:dyDescent="0.25">
      <c r="A1462" t="s">
        <v>36</v>
      </c>
      <c r="B1462">
        <v>1</v>
      </c>
      <c r="C1462" t="s">
        <v>2905</v>
      </c>
      <c r="D1462" t="s">
        <v>38</v>
      </c>
      <c r="E1462" t="s">
        <v>725</v>
      </c>
      <c r="F1462" t="s">
        <v>479</v>
      </c>
      <c r="G1462" s="17" t="s">
        <v>1413</v>
      </c>
      <c r="H1462" t="s">
        <v>101</v>
      </c>
      <c r="I1462" t="s">
        <v>43</v>
      </c>
      <c r="J1462" t="s">
        <v>8</v>
      </c>
      <c r="K1462" t="s">
        <v>102</v>
      </c>
      <c r="L1462" t="s">
        <v>1414</v>
      </c>
      <c r="M1462" t="s">
        <v>1028</v>
      </c>
      <c r="N1462">
        <v>0</v>
      </c>
      <c r="O1462" t="s">
        <v>105</v>
      </c>
      <c r="P1462">
        <v>6</v>
      </c>
      <c r="Q1462" t="s">
        <v>207</v>
      </c>
      <c r="R1462" t="s">
        <v>223</v>
      </c>
      <c r="S1462" t="s">
        <v>139</v>
      </c>
      <c r="T1462" t="s">
        <v>51</v>
      </c>
      <c r="U1462" t="s">
        <v>879</v>
      </c>
      <c r="V1462">
        <v>0.6</v>
      </c>
      <c r="W1462" s="1">
        <v>481.79999999999995</v>
      </c>
      <c r="X1462">
        <v>1</v>
      </c>
      <c r="Y1462">
        <v>2.67</v>
      </c>
      <c r="Z1462">
        <v>4</v>
      </c>
      <c r="AA1462">
        <v>0.66749999999999998</v>
      </c>
      <c r="AB1462" s="2">
        <v>0</v>
      </c>
      <c r="AC1462" s="1">
        <v>0</v>
      </c>
      <c r="AD1462" s="7">
        <v>43493</v>
      </c>
      <c r="AE1462" s="7">
        <v>43493</v>
      </c>
      <c r="AF1462">
        <v>0</v>
      </c>
      <c r="AG1462" t="s">
        <v>53</v>
      </c>
      <c r="AH1462" s="2">
        <v>0</v>
      </c>
      <c r="AI1462" s="1">
        <v>0</v>
      </c>
      <c r="AJ1462" s="1">
        <v>0</v>
      </c>
      <c r="AK1462" s="6" t="str">
        <f>+IF(Tabla1[[#This Row],[REQUEST_TY]]="SR MANTENIMIENTO CORRECTIVO", "EMERGENCIA", "OTROS")</f>
        <v>EMERGENCIA</v>
      </c>
      <c r="AL1462" s="6" t="str">
        <f>+_xlfn.IFS(Tabla1[[#This Row],[Veces obj]]&lt;=1,"0-1",Tabla1[[#This Row],[Veces obj]]&lt;=2,"1-2",Tabla1[[#This Row],[Veces obj]]&lt;=3,"2-3",TRUE,"&gt;3")</f>
        <v>0-1</v>
      </c>
      <c r="AM1462" s="6" t="str">
        <f>+_xlfn.IFS(MONTH(Tabla1[[#This Row],[MES]])&lt;=3,"Q1",MONTH(Tabla1[[#This Row],[MES]])&lt;=6,"Q2",MONTH(Tabla1[[#This Row],[MES]])&lt;=9,"Q3",TRUE,"Q4")</f>
        <v>Q1</v>
      </c>
      <c r="AN1462" t="str">
        <f>+IFERROR(VLOOKUP(Tabla1[[#This Row],[CUENTA]],CTAS[],2,0),"OTROS")</f>
        <v>OTROS</v>
      </c>
      <c r="AP1462" t="str">
        <f>+IFERROR(VLOOKUP(Tabla1[[#This Row],[EMPLEADO]],IS[],3,0),"OTROS")</f>
        <v>OTROS</v>
      </c>
      <c r="AQ1462" t="str">
        <f>+IFERROR(VLOOKUP(Tabla1[[#This Row],[EMPLEADO]],IS[[NÓMINA]:[INGENIERO]],2,0),"OTROS")</f>
        <v>OTROS</v>
      </c>
    </row>
    <row r="1463" spans="1:43" x14ac:dyDescent="0.25">
      <c r="A1463" t="s">
        <v>4444</v>
      </c>
      <c r="B1463">
        <v>1</v>
      </c>
      <c r="C1463" t="s">
        <v>4865</v>
      </c>
      <c r="D1463" t="s">
        <v>38</v>
      </c>
      <c r="E1463" t="s">
        <v>1015</v>
      </c>
      <c r="F1463" t="s">
        <v>4866</v>
      </c>
      <c r="G1463" s="17" t="s">
        <v>4867</v>
      </c>
      <c r="H1463" t="s">
        <v>1572</v>
      </c>
      <c r="I1463" t="s">
        <v>43</v>
      </c>
      <c r="J1463" t="s">
        <v>8</v>
      </c>
      <c r="K1463" t="s">
        <v>1434</v>
      </c>
      <c r="L1463" t="s">
        <v>1435</v>
      </c>
      <c r="M1463" t="s">
        <v>1436</v>
      </c>
      <c r="N1463">
        <v>0</v>
      </c>
      <c r="O1463" t="s">
        <v>47</v>
      </c>
      <c r="P1463">
        <v>66</v>
      </c>
      <c r="Q1463" t="s">
        <v>48</v>
      </c>
      <c r="R1463" t="s">
        <v>317</v>
      </c>
      <c r="S1463" t="s">
        <v>318</v>
      </c>
      <c r="T1463" t="s">
        <v>51</v>
      </c>
      <c r="U1463" t="s">
        <v>353</v>
      </c>
      <c r="V1463">
        <v>1.1499999999999999</v>
      </c>
      <c r="W1463" s="1">
        <v>1808.95</v>
      </c>
      <c r="X1463">
        <v>1</v>
      </c>
      <c r="Y1463">
        <v>2.67</v>
      </c>
      <c r="Z1463">
        <v>4</v>
      </c>
      <c r="AA1463">
        <v>0.66749999999999998</v>
      </c>
      <c r="AB1463" s="2">
        <v>0</v>
      </c>
      <c r="AC1463" s="1">
        <v>0</v>
      </c>
      <c r="AD1463" s="7">
        <v>43501</v>
      </c>
      <c r="AE1463" s="7">
        <v>43501</v>
      </c>
      <c r="AF1463">
        <v>0</v>
      </c>
      <c r="AG1463" t="s">
        <v>53</v>
      </c>
      <c r="AH1463" s="2">
        <v>0</v>
      </c>
      <c r="AI1463" s="1">
        <v>0</v>
      </c>
      <c r="AJ1463" s="1">
        <v>0</v>
      </c>
      <c r="AK1463" s="6" t="str">
        <f>+IF(Tabla1[[#This Row],[REQUEST_TY]]="SR MANTENIMIENTO CORRECTIVO", "EMERGENCIA", "OTROS")</f>
        <v>EMERGENCIA</v>
      </c>
      <c r="AL1463" s="6" t="str">
        <f>+_xlfn.IFS(Tabla1[[#This Row],[Veces obj]]&lt;=1,"0-1",Tabla1[[#This Row],[Veces obj]]&lt;=2,"1-2",Tabla1[[#This Row],[Veces obj]]&lt;=3,"2-3",TRUE,"&gt;3")</f>
        <v>0-1</v>
      </c>
      <c r="AM1463" s="6" t="str">
        <f>+_xlfn.IFS(MONTH(Tabla1[[#This Row],[MES]])&lt;=3,"Q1",MONTH(Tabla1[[#This Row],[MES]])&lt;=6,"Q2",MONTH(Tabla1[[#This Row],[MES]])&lt;=9,"Q3",TRUE,"Q4")</f>
        <v>Q1</v>
      </c>
      <c r="AN1463" t="str">
        <f>+IFERROR(VLOOKUP(Tabla1[[#This Row],[CUENTA]],CTAS[],2,0),"OTROS")</f>
        <v>OTROS</v>
      </c>
      <c r="AP1463" t="str">
        <f>+IFERROR(VLOOKUP(Tabla1[[#This Row],[EMPLEADO]],IS[],3,0),"OTROS")</f>
        <v>OTROS</v>
      </c>
      <c r="AQ1463" t="str">
        <f>+IFERROR(VLOOKUP(Tabla1[[#This Row],[EMPLEADO]],IS[[NÓMINA]:[INGENIERO]],2,0),"OTROS")</f>
        <v>OTROS</v>
      </c>
    </row>
    <row r="1464" spans="1:43" x14ac:dyDescent="0.25">
      <c r="A1464" t="s">
        <v>4444</v>
      </c>
      <c r="B1464">
        <v>1</v>
      </c>
      <c r="C1464" t="s">
        <v>5596</v>
      </c>
      <c r="D1464" t="s">
        <v>38</v>
      </c>
      <c r="E1464" t="s">
        <v>332</v>
      </c>
      <c r="F1464" t="s">
        <v>5597</v>
      </c>
      <c r="G1464" s="17" t="s">
        <v>5598</v>
      </c>
      <c r="H1464" t="s">
        <v>574</v>
      </c>
      <c r="I1464" t="s">
        <v>43</v>
      </c>
      <c r="J1464" t="s">
        <v>8</v>
      </c>
      <c r="K1464" t="s">
        <v>59</v>
      </c>
      <c r="L1464" t="s">
        <v>4323</v>
      </c>
      <c r="M1464" t="s">
        <v>4324</v>
      </c>
      <c r="N1464">
        <v>0</v>
      </c>
      <c r="O1464" t="s">
        <v>47</v>
      </c>
      <c r="P1464">
        <v>82</v>
      </c>
      <c r="Q1464" t="s">
        <v>48</v>
      </c>
      <c r="R1464" t="s">
        <v>317</v>
      </c>
      <c r="S1464" t="s">
        <v>318</v>
      </c>
      <c r="T1464" t="s">
        <v>51</v>
      </c>
      <c r="U1464" t="s">
        <v>353</v>
      </c>
      <c r="V1464">
        <v>1.1499999999999999</v>
      </c>
      <c r="W1464" s="1">
        <v>1808.95</v>
      </c>
      <c r="X1464">
        <v>1</v>
      </c>
      <c r="Y1464">
        <v>2.67</v>
      </c>
      <c r="Z1464">
        <v>4</v>
      </c>
      <c r="AA1464">
        <v>0.66749999999999998</v>
      </c>
      <c r="AB1464" s="2">
        <v>0</v>
      </c>
      <c r="AC1464" s="1">
        <v>0</v>
      </c>
      <c r="AD1464" s="7">
        <v>43507</v>
      </c>
      <c r="AE1464" s="7">
        <v>43507</v>
      </c>
      <c r="AF1464">
        <v>0</v>
      </c>
      <c r="AG1464" t="s">
        <v>53</v>
      </c>
      <c r="AH1464" s="2">
        <v>0</v>
      </c>
      <c r="AI1464" s="1">
        <v>0</v>
      </c>
      <c r="AJ1464" s="1">
        <v>0</v>
      </c>
      <c r="AK1464" s="6" t="str">
        <f>+IF(Tabla1[[#This Row],[REQUEST_TY]]="SR MANTENIMIENTO CORRECTIVO", "EMERGENCIA", "OTROS")</f>
        <v>EMERGENCIA</v>
      </c>
      <c r="AL1464" s="6" t="str">
        <f>+_xlfn.IFS(Tabla1[[#This Row],[Veces obj]]&lt;=1,"0-1",Tabla1[[#This Row],[Veces obj]]&lt;=2,"1-2",Tabla1[[#This Row],[Veces obj]]&lt;=3,"2-3",TRUE,"&gt;3")</f>
        <v>0-1</v>
      </c>
      <c r="AM1464" s="6" t="str">
        <f>+_xlfn.IFS(MONTH(Tabla1[[#This Row],[MES]])&lt;=3,"Q1",MONTH(Tabla1[[#This Row],[MES]])&lt;=6,"Q2",MONTH(Tabla1[[#This Row],[MES]])&lt;=9,"Q3",TRUE,"Q4")</f>
        <v>Q1</v>
      </c>
      <c r="AN1464" t="str">
        <f>+IFERROR(VLOOKUP(Tabla1[[#This Row],[CUENTA]],CTAS[],2,0),"OTROS")</f>
        <v>OTROS</v>
      </c>
      <c r="AP1464" t="str">
        <f>+IFERROR(VLOOKUP(Tabla1[[#This Row],[EMPLEADO]],IS[],3,0),"OTROS")</f>
        <v>OTROS</v>
      </c>
      <c r="AQ1464" t="str">
        <f>+IFERROR(VLOOKUP(Tabla1[[#This Row],[EMPLEADO]],IS[[NÓMINA]:[INGENIERO]],2,0),"OTROS")</f>
        <v>OTROS</v>
      </c>
    </row>
    <row r="1465" spans="1:43" x14ac:dyDescent="0.25">
      <c r="A1465" t="s">
        <v>36</v>
      </c>
      <c r="B1465">
        <v>1</v>
      </c>
      <c r="C1465" t="s">
        <v>2906</v>
      </c>
      <c r="D1465" t="s">
        <v>38</v>
      </c>
      <c r="E1465" t="s">
        <v>535</v>
      </c>
      <c r="F1465" t="s">
        <v>2907</v>
      </c>
      <c r="G1465" s="17" t="s">
        <v>2908</v>
      </c>
      <c r="H1465" t="s">
        <v>1052</v>
      </c>
      <c r="I1465" t="s">
        <v>43</v>
      </c>
      <c r="J1465" t="s">
        <v>8</v>
      </c>
      <c r="K1465" t="s">
        <v>966</v>
      </c>
      <c r="L1465" t="s">
        <v>2909</v>
      </c>
      <c r="M1465" t="s">
        <v>1501</v>
      </c>
      <c r="N1465">
        <v>0</v>
      </c>
      <c r="O1465" t="s">
        <v>47</v>
      </c>
      <c r="P1465">
        <v>50</v>
      </c>
      <c r="Q1465" t="s">
        <v>82</v>
      </c>
      <c r="R1465" t="s">
        <v>49</v>
      </c>
      <c r="S1465" t="s">
        <v>50</v>
      </c>
      <c r="T1465" t="s">
        <v>51</v>
      </c>
      <c r="U1465" t="s">
        <v>120</v>
      </c>
      <c r="V1465">
        <v>0.8</v>
      </c>
      <c r="W1465" s="1">
        <v>572.00000000000011</v>
      </c>
      <c r="X1465">
        <v>1</v>
      </c>
      <c r="Y1465">
        <v>3.35</v>
      </c>
      <c r="Z1465">
        <v>5</v>
      </c>
      <c r="AA1465">
        <v>0.67</v>
      </c>
      <c r="AB1465" s="2">
        <v>0</v>
      </c>
      <c r="AC1465" s="1">
        <v>0</v>
      </c>
      <c r="AD1465" s="7">
        <v>43467</v>
      </c>
      <c r="AE1465" s="7">
        <v>43467</v>
      </c>
      <c r="AF1465">
        <v>0</v>
      </c>
      <c r="AG1465" t="s">
        <v>53</v>
      </c>
      <c r="AH1465" s="2">
        <v>0</v>
      </c>
      <c r="AI1465" s="1">
        <v>0</v>
      </c>
      <c r="AJ1465" s="1">
        <v>0</v>
      </c>
      <c r="AK1465" s="6" t="str">
        <f>+IF(Tabla1[[#This Row],[REQUEST_TY]]="SR MANTENIMIENTO CORRECTIVO", "EMERGENCIA", "OTROS")</f>
        <v>EMERGENCIA</v>
      </c>
      <c r="AL1465" s="6" t="str">
        <f>+_xlfn.IFS(Tabla1[[#This Row],[Veces obj]]&lt;=1,"0-1",Tabla1[[#This Row],[Veces obj]]&lt;=2,"1-2",Tabla1[[#This Row],[Veces obj]]&lt;=3,"2-3",TRUE,"&gt;3")</f>
        <v>0-1</v>
      </c>
      <c r="AM1465" s="6" t="str">
        <f>+_xlfn.IFS(MONTH(Tabla1[[#This Row],[MES]])&lt;=3,"Q1",MONTH(Tabla1[[#This Row],[MES]])&lt;=6,"Q2",MONTH(Tabla1[[#This Row],[MES]])&lt;=9,"Q3",TRUE,"Q4")</f>
        <v>Q1</v>
      </c>
      <c r="AN1465" t="str">
        <f>+IFERROR(VLOOKUP(Tabla1[[#This Row],[CUENTA]],CTAS[],2,0),"OTROS")</f>
        <v>OTROS</v>
      </c>
      <c r="AP1465" t="str">
        <f>+IFERROR(VLOOKUP(Tabla1[[#This Row],[EMPLEADO]],IS[],3,0),"OTROS")</f>
        <v>OTROS</v>
      </c>
      <c r="AQ1465" t="str">
        <f>+IFERROR(VLOOKUP(Tabla1[[#This Row],[EMPLEADO]],IS[[NÓMINA]:[INGENIERO]],2,0),"OTROS")</f>
        <v>OTROS</v>
      </c>
    </row>
    <row r="1466" spans="1:43" x14ac:dyDescent="0.25">
      <c r="A1466" t="s">
        <v>36</v>
      </c>
      <c r="B1466">
        <v>1</v>
      </c>
      <c r="C1466" t="s">
        <v>2033</v>
      </c>
      <c r="D1466" t="s">
        <v>38</v>
      </c>
      <c r="E1466" t="s">
        <v>2034</v>
      </c>
      <c r="F1466" t="s">
        <v>2035</v>
      </c>
      <c r="G1466" s="17" t="s">
        <v>2036</v>
      </c>
      <c r="H1466" t="s">
        <v>592</v>
      </c>
      <c r="I1466" t="s">
        <v>43</v>
      </c>
      <c r="J1466" t="s">
        <v>8</v>
      </c>
      <c r="K1466" t="s">
        <v>438</v>
      </c>
      <c r="L1466" t="s">
        <v>2037</v>
      </c>
      <c r="M1466" t="s">
        <v>165</v>
      </c>
      <c r="N1466">
        <v>0</v>
      </c>
      <c r="O1466" t="s">
        <v>47</v>
      </c>
      <c r="P1466">
        <v>12</v>
      </c>
      <c r="Q1466" t="s">
        <v>194</v>
      </c>
      <c r="R1466" t="s">
        <v>2038</v>
      </c>
      <c r="S1466" t="s">
        <v>64</v>
      </c>
      <c r="T1466" t="s">
        <v>51</v>
      </c>
      <c r="U1466" t="s">
        <v>195</v>
      </c>
      <c r="V1466">
        <v>0.6</v>
      </c>
      <c r="W1466" s="1">
        <v>819</v>
      </c>
      <c r="X1466">
        <v>1</v>
      </c>
      <c r="Y1466">
        <v>1.75</v>
      </c>
      <c r="Z1466">
        <v>5</v>
      </c>
      <c r="AA1466">
        <v>0.35</v>
      </c>
      <c r="AB1466" s="2">
        <v>0</v>
      </c>
      <c r="AC1466" s="1">
        <v>0</v>
      </c>
      <c r="AD1466" s="7">
        <v>43494</v>
      </c>
      <c r="AE1466" s="7">
        <v>43494</v>
      </c>
      <c r="AF1466">
        <v>0</v>
      </c>
      <c r="AG1466" t="s">
        <v>53</v>
      </c>
      <c r="AH1466" s="2">
        <v>0</v>
      </c>
      <c r="AI1466" s="1">
        <v>0</v>
      </c>
      <c r="AJ1466" s="1">
        <v>0</v>
      </c>
      <c r="AK1466" s="6" t="str">
        <f>+IF(Tabla1[[#This Row],[REQUEST_TY]]="SR MANTENIMIENTO CORRECTIVO", "EMERGENCIA", "OTROS")</f>
        <v>EMERGENCIA</v>
      </c>
      <c r="AL1466" s="6" t="str">
        <f>+_xlfn.IFS(Tabla1[[#This Row],[Veces obj]]&lt;=1,"0-1",Tabla1[[#This Row],[Veces obj]]&lt;=2,"1-2",Tabla1[[#This Row],[Veces obj]]&lt;=3,"2-3",TRUE,"&gt;3")</f>
        <v>0-1</v>
      </c>
      <c r="AM1466" s="6" t="str">
        <f>+_xlfn.IFS(MONTH(Tabla1[[#This Row],[MES]])&lt;=3,"Q1",MONTH(Tabla1[[#This Row],[MES]])&lt;=6,"Q2",MONTH(Tabla1[[#This Row],[MES]])&lt;=9,"Q3",TRUE,"Q4")</f>
        <v>Q1</v>
      </c>
      <c r="AN1466" t="str">
        <f>+IFERROR(VLOOKUP(Tabla1[[#This Row],[CUENTA]],CTAS[],2,0),"OTROS")</f>
        <v>OTROS</v>
      </c>
      <c r="AO1466">
        <v>1</v>
      </c>
      <c r="AP1466" t="str">
        <f>+IFERROR(VLOOKUP(Tabla1[[#This Row],[EMPLEADO]],IS[],3,0),"OTROS")</f>
        <v>CHIHUAHUA</v>
      </c>
      <c r="AQ1466" t="str">
        <f>+IFERROR(VLOOKUP(Tabla1[[#This Row],[EMPLEADO]],IS[[NÓMINA]:[INGENIERO]],2,0),"OTROS")</f>
        <v>VICTOR MENDEZ</v>
      </c>
    </row>
    <row r="1467" spans="1:43" x14ac:dyDescent="0.25">
      <c r="A1467" t="s">
        <v>4444</v>
      </c>
      <c r="B1467">
        <v>1</v>
      </c>
      <c r="C1467" t="s">
        <v>6506</v>
      </c>
      <c r="D1467" t="s">
        <v>38</v>
      </c>
      <c r="E1467" t="s">
        <v>394</v>
      </c>
      <c r="F1467" t="s">
        <v>6507</v>
      </c>
      <c r="G1467" s="17" t="s">
        <v>6508</v>
      </c>
      <c r="H1467" t="s">
        <v>592</v>
      </c>
      <c r="I1467" t="s">
        <v>43</v>
      </c>
      <c r="J1467" t="s">
        <v>8</v>
      </c>
      <c r="K1467" t="s">
        <v>71</v>
      </c>
      <c r="L1467" t="s">
        <v>6509</v>
      </c>
      <c r="M1467" t="s">
        <v>6510</v>
      </c>
      <c r="N1467">
        <v>0</v>
      </c>
      <c r="O1467" t="s">
        <v>47</v>
      </c>
      <c r="P1467">
        <v>90</v>
      </c>
      <c r="Q1467" t="s">
        <v>48</v>
      </c>
      <c r="R1467" t="s">
        <v>63</v>
      </c>
      <c r="S1467" t="s">
        <v>64</v>
      </c>
      <c r="T1467" t="s">
        <v>208</v>
      </c>
      <c r="U1467" t="s">
        <v>96</v>
      </c>
      <c r="V1467">
        <v>1.1000000000000001</v>
      </c>
      <c r="W1467" s="1">
        <v>1501.5000000000002</v>
      </c>
      <c r="X1467">
        <v>1</v>
      </c>
      <c r="Y1467">
        <v>3.25</v>
      </c>
      <c r="Z1467">
        <v>9</v>
      </c>
      <c r="AA1467">
        <v>0.3611111111111111</v>
      </c>
      <c r="AB1467" s="2">
        <v>0</v>
      </c>
      <c r="AC1467" s="1">
        <v>0</v>
      </c>
      <c r="AD1467" s="7">
        <v>43515</v>
      </c>
      <c r="AE1467" s="7">
        <v>43515</v>
      </c>
      <c r="AF1467">
        <v>0</v>
      </c>
      <c r="AG1467" t="s">
        <v>53</v>
      </c>
      <c r="AH1467" s="2">
        <v>0</v>
      </c>
      <c r="AI1467" s="1">
        <v>0</v>
      </c>
      <c r="AJ1467" s="1">
        <v>0</v>
      </c>
      <c r="AK1467" s="6" t="str">
        <f>+IF(Tabla1[[#This Row],[REQUEST_TY]]="SR MANTENIMIENTO CORRECTIVO", "EMERGENCIA", "OTROS")</f>
        <v>EMERGENCIA</v>
      </c>
      <c r="AL1467" s="6" t="str">
        <f>+_xlfn.IFS(Tabla1[[#This Row],[Veces obj]]&lt;=1,"0-1",Tabla1[[#This Row],[Veces obj]]&lt;=2,"1-2",Tabla1[[#This Row],[Veces obj]]&lt;=3,"2-3",TRUE,"&gt;3")</f>
        <v>0-1</v>
      </c>
      <c r="AM1467" s="6" t="str">
        <f>+_xlfn.IFS(MONTH(Tabla1[[#This Row],[MES]])&lt;=3,"Q1",MONTH(Tabla1[[#This Row],[MES]])&lt;=6,"Q2",MONTH(Tabla1[[#This Row],[MES]])&lt;=9,"Q3",TRUE,"Q4")</f>
        <v>Q1</v>
      </c>
      <c r="AN1467" t="str">
        <f>+IFERROR(VLOOKUP(Tabla1[[#This Row],[CUENTA]],CTAS[],2,0),"OTROS")</f>
        <v>OTROS</v>
      </c>
      <c r="AO1467">
        <v>1</v>
      </c>
      <c r="AP1467" t="str">
        <f>+IFERROR(VLOOKUP(Tabla1[[#This Row],[EMPLEADO]],IS[],3,0),"OTROS")</f>
        <v>CHIHUAHUA</v>
      </c>
      <c r="AQ1467" t="str">
        <f>+IFERROR(VLOOKUP(Tabla1[[#This Row],[EMPLEADO]],IS[[NÓMINA]:[INGENIERO]],2,0),"OTROS")</f>
        <v>VICTOR MENDEZ</v>
      </c>
    </row>
    <row r="1468" spans="1:43" x14ac:dyDescent="0.25">
      <c r="A1468" t="s">
        <v>4444</v>
      </c>
      <c r="B1468">
        <v>1</v>
      </c>
      <c r="C1468" t="s">
        <v>5510</v>
      </c>
      <c r="D1468" t="s">
        <v>38</v>
      </c>
      <c r="E1468" t="s">
        <v>583</v>
      </c>
      <c r="F1468" t="s">
        <v>5511</v>
      </c>
      <c r="G1468" s="17" t="s">
        <v>1601</v>
      </c>
      <c r="H1468" t="s">
        <v>592</v>
      </c>
      <c r="I1468" t="s">
        <v>43</v>
      </c>
      <c r="J1468" t="s">
        <v>8</v>
      </c>
      <c r="K1468" t="s">
        <v>1602</v>
      </c>
      <c r="L1468" t="s">
        <v>1603</v>
      </c>
      <c r="M1468" t="s">
        <v>1604</v>
      </c>
      <c r="N1468">
        <v>0</v>
      </c>
      <c r="O1468" t="s">
        <v>47</v>
      </c>
      <c r="P1468">
        <v>15</v>
      </c>
      <c r="Q1468" t="s">
        <v>194</v>
      </c>
      <c r="R1468" t="s">
        <v>95</v>
      </c>
      <c r="S1468" t="s">
        <v>64</v>
      </c>
      <c r="T1468" t="s">
        <v>208</v>
      </c>
      <c r="U1468" t="s">
        <v>195</v>
      </c>
      <c r="V1468">
        <v>0.6</v>
      </c>
      <c r="W1468" s="1">
        <v>819</v>
      </c>
      <c r="X1468">
        <v>1</v>
      </c>
      <c r="Y1468">
        <v>3.55</v>
      </c>
      <c r="Z1468">
        <v>9</v>
      </c>
      <c r="AA1468">
        <v>0.39444444444444443</v>
      </c>
      <c r="AB1468" s="2">
        <v>0</v>
      </c>
      <c r="AC1468" s="1">
        <v>0</v>
      </c>
      <c r="AD1468" s="7">
        <v>43508</v>
      </c>
      <c r="AE1468" s="7">
        <v>43509</v>
      </c>
      <c r="AF1468">
        <v>1</v>
      </c>
      <c r="AG1468" t="s">
        <v>53</v>
      </c>
      <c r="AH1468" s="2">
        <v>0</v>
      </c>
      <c r="AI1468" s="1">
        <v>0</v>
      </c>
      <c r="AJ1468" s="1">
        <v>0</v>
      </c>
      <c r="AK1468" s="6" t="str">
        <f>+IF(Tabla1[[#This Row],[REQUEST_TY]]="SR MANTENIMIENTO CORRECTIVO", "EMERGENCIA", "OTROS")</f>
        <v>EMERGENCIA</v>
      </c>
      <c r="AL1468" s="6" t="str">
        <f>+_xlfn.IFS(Tabla1[[#This Row],[Veces obj]]&lt;=1,"0-1",Tabla1[[#This Row],[Veces obj]]&lt;=2,"1-2",Tabla1[[#This Row],[Veces obj]]&lt;=3,"2-3",TRUE,"&gt;3")</f>
        <v>0-1</v>
      </c>
      <c r="AM1468" s="6" t="str">
        <f>+_xlfn.IFS(MONTH(Tabla1[[#This Row],[MES]])&lt;=3,"Q1",MONTH(Tabla1[[#This Row],[MES]])&lt;=6,"Q2",MONTH(Tabla1[[#This Row],[MES]])&lt;=9,"Q3",TRUE,"Q4")</f>
        <v>Q1</v>
      </c>
      <c r="AN1468" t="str">
        <f>+IFERROR(VLOOKUP(Tabla1[[#This Row],[CUENTA]],CTAS[],2,0),"OTROS")</f>
        <v>OTROS</v>
      </c>
      <c r="AO1468">
        <v>1</v>
      </c>
      <c r="AP1468" t="str">
        <f>+IFERROR(VLOOKUP(Tabla1[[#This Row],[EMPLEADO]],IS[],3,0),"OTROS")</f>
        <v>CHIHUAHUA</v>
      </c>
      <c r="AQ1468" t="str">
        <f>+IFERROR(VLOOKUP(Tabla1[[#This Row],[EMPLEADO]],IS[[NÓMINA]:[INGENIERO]],2,0),"OTROS")</f>
        <v>VICTOR MENDEZ</v>
      </c>
    </row>
    <row r="1469" spans="1:43" x14ac:dyDescent="0.25">
      <c r="A1469" t="s">
        <v>36</v>
      </c>
      <c r="B1469">
        <v>1</v>
      </c>
      <c r="C1469" t="s">
        <v>2912</v>
      </c>
      <c r="D1469" t="s">
        <v>38</v>
      </c>
      <c r="E1469" t="s">
        <v>133</v>
      </c>
      <c r="F1469" t="s">
        <v>2913</v>
      </c>
      <c r="G1469" s="17" t="s">
        <v>2914</v>
      </c>
      <c r="H1469" t="s">
        <v>106</v>
      </c>
      <c r="I1469" t="s">
        <v>43</v>
      </c>
      <c r="J1469" t="s">
        <v>8</v>
      </c>
      <c r="K1469" t="s">
        <v>59</v>
      </c>
      <c r="L1469" t="s">
        <v>315</v>
      </c>
      <c r="M1469" t="s">
        <v>316</v>
      </c>
      <c r="N1469">
        <v>0</v>
      </c>
      <c r="O1469" t="s">
        <v>47</v>
      </c>
      <c r="P1469">
        <v>14</v>
      </c>
      <c r="Q1469" t="s">
        <v>194</v>
      </c>
      <c r="R1469" t="s">
        <v>138</v>
      </c>
      <c r="S1469" t="s">
        <v>139</v>
      </c>
      <c r="T1469" t="s">
        <v>51</v>
      </c>
      <c r="U1469" t="s">
        <v>224</v>
      </c>
      <c r="V1469">
        <v>0.8</v>
      </c>
      <c r="W1469" s="1">
        <v>1258.4000000000003</v>
      </c>
      <c r="X1469">
        <v>1</v>
      </c>
      <c r="Y1469">
        <v>2.69</v>
      </c>
      <c r="Z1469">
        <v>4</v>
      </c>
      <c r="AA1469">
        <v>0.67249999999999999</v>
      </c>
      <c r="AB1469" s="2">
        <v>0</v>
      </c>
      <c r="AC1469" s="1">
        <v>0</v>
      </c>
      <c r="AD1469" s="7">
        <v>43494</v>
      </c>
      <c r="AE1469" s="7">
        <v>43494</v>
      </c>
      <c r="AF1469">
        <v>0</v>
      </c>
      <c r="AG1469" t="s">
        <v>53</v>
      </c>
      <c r="AH1469" s="2">
        <v>0</v>
      </c>
      <c r="AI1469" s="1">
        <v>0</v>
      </c>
      <c r="AJ1469" s="1">
        <v>0</v>
      </c>
      <c r="AK1469" s="6" t="str">
        <f>+IF(Tabla1[[#This Row],[REQUEST_TY]]="SR MANTENIMIENTO CORRECTIVO", "EMERGENCIA", "OTROS")</f>
        <v>EMERGENCIA</v>
      </c>
      <c r="AL1469" s="6" t="str">
        <f>+_xlfn.IFS(Tabla1[[#This Row],[Veces obj]]&lt;=1,"0-1",Tabla1[[#This Row],[Veces obj]]&lt;=2,"1-2",Tabla1[[#This Row],[Veces obj]]&lt;=3,"2-3",TRUE,"&gt;3")</f>
        <v>0-1</v>
      </c>
      <c r="AM1469" s="6" t="str">
        <f>+_xlfn.IFS(MONTH(Tabla1[[#This Row],[MES]])&lt;=3,"Q1",MONTH(Tabla1[[#This Row],[MES]])&lt;=6,"Q2",MONTH(Tabla1[[#This Row],[MES]])&lt;=9,"Q3",TRUE,"Q4")</f>
        <v>Q1</v>
      </c>
      <c r="AN1469" t="str">
        <f>+IFERROR(VLOOKUP(Tabla1[[#This Row],[CUENTA]],CTAS[],2,0),"OTROS")</f>
        <v>OTROS</v>
      </c>
      <c r="AP1469" t="str">
        <f>+IFERROR(VLOOKUP(Tabla1[[#This Row],[EMPLEADO]],IS[],3,0),"OTROS")</f>
        <v>OTROS</v>
      </c>
      <c r="AQ1469" t="str">
        <f>+IFERROR(VLOOKUP(Tabla1[[#This Row],[EMPLEADO]],IS[[NÓMINA]:[INGENIERO]],2,0),"OTROS")</f>
        <v>OTROS</v>
      </c>
    </row>
    <row r="1470" spans="1:43" x14ac:dyDescent="0.25">
      <c r="A1470" t="s">
        <v>36</v>
      </c>
      <c r="B1470">
        <v>1</v>
      </c>
      <c r="C1470" t="s">
        <v>2915</v>
      </c>
      <c r="D1470" t="s">
        <v>38</v>
      </c>
      <c r="E1470" t="s">
        <v>725</v>
      </c>
      <c r="F1470" t="s">
        <v>716</v>
      </c>
      <c r="G1470" s="17" t="s">
        <v>2916</v>
      </c>
      <c r="H1470" t="s">
        <v>58</v>
      </c>
      <c r="I1470" t="s">
        <v>43</v>
      </c>
      <c r="J1470" t="s">
        <v>8</v>
      </c>
      <c r="K1470" t="s">
        <v>59</v>
      </c>
      <c r="L1470" t="s">
        <v>2917</v>
      </c>
      <c r="M1470" t="s">
        <v>1496</v>
      </c>
      <c r="N1470">
        <v>0</v>
      </c>
      <c r="O1470" t="s">
        <v>47</v>
      </c>
      <c r="P1470">
        <v>150</v>
      </c>
      <c r="Q1470" t="s">
        <v>48</v>
      </c>
      <c r="R1470" t="s">
        <v>223</v>
      </c>
      <c r="S1470" t="s">
        <v>139</v>
      </c>
      <c r="T1470" t="s">
        <v>51</v>
      </c>
      <c r="U1470" t="s">
        <v>353</v>
      </c>
      <c r="V1470">
        <v>1.1499999999999999</v>
      </c>
      <c r="W1470" s="1">
        <v>1808.95</v>
      </c>
      <c r="X1470">
        <v>1</v>
      </c>
      <c r="Y1470">
        <v>2.7</v>
      </c>
      <c r="Z1470">
        <v>4</v>
      </c>
      <c r="AA1470">
        <v>0.67500000000000004</v>
      </c>
      <c r="AB1470" s="2">
        <v>0</v>
      </c>
      <c r="AC1470" s="1">
        <v>0</v>
      </c>
      <c r="AD1470" s="7">
        <v>43490</v>
      </c>
      <c r="AE1470" s="7">
        <v>43493</v>
      </c>
      <c r="AF1470">
        <v>1</v>
      </c>
      <c r="AG1470" t="s">
        <v>53</v>
      </c>
      <c r="AH1470" s="2">
        <v>0</v>
      </c>
      <c r="AI1470" s="1">
        <v>0</v>
      </c>
      <c r="AJ1470" s="1">
        <v>0</v>
      </c>
      <c r="AK1470" s="6" t="str">
        <f>+IF(Tabla1[[#This Row],[REQUEST_TY]]="SR MANTENIMIENTO CORRECTIVO", "EMERGENCIA", "OTROS")</f>
        <v>EMERGENCIA</v>
      </c>
      <c r="AL1470" s="6" t="str">
        <f>+_xlfn.IFS(Tabla1[[#This Row],[Veces obj]]&lt;=1,"0-1",Tabla1[[#This Row],[Veces obj]]&lt;=2,"1-2",Tabla1[[#This Row],[Veces obj]]&lt;=3,"2-3",TRUE,"&gt;3")</f>
        <v>0-1</v>
      </c>
      <c r="AM1470" s="6" t="str">
        <f>+_xlfn.IFS(MONTH(Tabla1[[#This Row],[MES]])&lt;=3,"Q1",MONTH(Tabla1[[#This Row],[MES]])&lt;=6,"Q2",MONTH(Tabla1[[#This Row],[MES]])&lt;=9,"Q3",TRUE,"Q4")</f>
        <v>Q1</v>
      </c>
      <c r="AN1470" t="str">
        <f>+IFERROR(VLOOKUP(Tabla1[[#This Row],[CUENTA]],CTAS[],2,0),"OTROS")</f>
        <v>OTROS</v>
      </c>
      <c r="AP1470" t="str">
        <f>+IFERROR(VLOOKUP(Tabla1[[#This Row],[EMPLEADO]],IS[],3,0),"OTROS")</f>
        <v>OTROS</v>
      </c>
      <c r="AQ1470" t="str">
        <f>+IFERROR(VLOOKUP(Tabla1[[#This Row],[EMPLEADO]],IS[[NÓMINA]:[INGENIERO]],2,0),"OTROS")</f>
        <v>OTROS</v>
      </c>
    </row>
    <row r="1471" spans="1:43" x14ac:dyDescent="0.25">
      <c r="A1471" t="s">
        <v>4444</v>
      </c>
      <c r="B1471">
        <v>1</v>
      </c>
      <c r="C1471" t="s">
        <v>4932</v>
      </c>
      <c r="D1471" t="s">
        <v>38</v>
      </c>
      <c r="E1471" t="s">
        <v>725</v>
      </c>
      <c r="F1471" t="s">
        <v>4933</v>
      </c>
      <c r="G1471" s="17" t="s">
        <v>4934</v>
      </c>
      <c r="H1471" t="s">
        <v>707</v>
      </c>
      <c r="I1471" t="s">
        <v>43</v>
      </c>
      <c r="J1471" t="s">
        <v>8</v>
      </c>
      <c r="K1471" t="s">
        <v>102</v>
      </c>
      <c r="L1471" t="s">
        <v>2072</v>
      </c>
      <c r="M1471" t="s">
        <v>2073</v>
      </c>
      <c r="N1471">
        <v>0</v>
      </c>
      <c r="O1471" t="s">
        <v>105</v>
      </c>
      <c r="P1471">
        <v>66</v>
      </c>
      <c r="Q1471" t="s">
        <v>48</v>
      </c>
      <c r="R1471" t="s">
        <v>223</v>
      </c>
      <c r="S1471" t="s">
        <v>139</v>
      </c>
      <c r="T1471" t="s">
        <v>51</v>
      </c>
      <c r="U1471" t="s">
        <v>353</v>
      </c>
      <c r="V1471">
        <v>1.1499999999999999</v>
      </c>
      <c r="W1471" s="1">
        <v>923.44999999999993</v>
      </c>
      <c r="X1471">
        <v>1</v>
      </c>
      <c r="Y1471">
        <v>2.7</v>
      </c>
      <c r="Z1471">
        <v>4</v>
      </c>
      <c r="AA1471">
        <v>0.67500000000000004</v>
      </c>
      <c r="AB1471" s="2">
        <v>0</v>
      </c>
      <c r="AC1471" s="1">
        <v>0</v>
      </c>
      <c r="AD1471" s="7">
        <v>43501</v>
      </c>
      <c r="AE1471" s="7">
        <v>43502</v>
      </c>
      <c r="AF1471">
        <v>1</v>
      </c>
      <c r="AG1471" t="s">
        <v>53</v>
      </c>
      <c r="AH1471" s="2">
        <v>0</v>
      </c>
      <c r="AI1471" s="1">
        <v>0</v>
      </c>
      <c r="AJ1471" s="1">
        <v>0</v>
      </c>
      <c r="AK1471" s="6" t="str">
        <f>+IF(Tabla1[[#This Row],[REQUEST_TY]]="SR MANTENIMIENTO CORRECTIVO", "EMERGENCIA", "OTROS")</f>
        <v>EMERGENCIA</v>
      </c>
      <c r="AL1471" s="6" t="str">
        <f>+_xlfn.IFS(Tabla1[[#This Row],[Veces obj]]&lt;=1,"0-1",Tabla1[[#This Row],[Veces obj]]&lt;=2,"1-2",Tabla1[[#This Row],[Veces obj]]&lt;=3,"2-3",TRUE,"&gt;3")</f>
        <v>0-1</v>
      </c>
      <c r="AM1471" s="6" t="str">
        <f>+_xlfn.IFS(MONTH(Tabla1[[#This Row],[MES]])&lt;=3,"Q1",MONTH(Tabla1[[#This Row],[MES]])&lt;=6,"Q2",MONTH(Tabla1[[#This Row],[MES]])&lt;=9,"Q3",TRUE,"Q4")</f>
        <v>Q1</v>
      </c>
      <c r="AN1471" t="str">
        <f>+IFERROR(VLOOKUP(Tabla1[[#This Row],[CUENTA]],CTAS[],2,0),"OTROS")</f>
        <v>OTROS</v>
      </c>
      <c r="AP1471" t="str">
        <f>+IFERROR(VLOOKUP(Tabla1[[#This Row],[EMPLEADO]],IS[],3,0),"OTROS")</f>
        <v>OTROS</v>
      </c>
      <c r="AQ1471" t="str">
        <f>+IFERROR(VLOOKUP(Tabla1[[#This Row],[EMPLEADO]],IS[[NÓMINA]:[INGENIERO]],2,0),"OTROS")</f>
        <v>OTROS</v>
      </c>
    </row>
    <row r="1472" spans="1:43" x14ac:dyDescent="0.25">
      <c r="A1472" t="s">
        <v>4444</v>
      </c>
      <c r="B1472">
        <v>1</v>
      </c>
      <c r="C1472" t="s">
        <v>5015</v>
      </c>
      <c r="D1472" t="s">
        <v>38</v>
      </c>
      <c r="E1472" t="s">
        <v>258</v>
      </c>
      <c r="F1472" t="s">
        <v>5016</v>
      </c>
      <c r="G1472" s="17" t="s">
        <v>5017</v>
      </c>
      <c r="H1472" t="s">
        <v>246</v>
      </c>
      <c r="I1472" t="s">
        <v>43</v>
      </c>
      <c r="J1472" t="s">
        <v>8</v>
      </c>
      <c r="K1472" t="s">
        <v>102</v>
      </c>
      <c r="L1472" t="s">
        <v>5018</v>
      </c>
      <c r="M1472" t="s">
        <v>352</v>
      </c>
      <c r="N1472">
        <v>0</v>
      </c>
      <c r="O1472" t="s">
        <v>105</v>
      </c>
      <c r="P1472">
        <v>83</v>
      </c>
      <c r="Q1472" t="s">
        <v>48</v>
      </c>
      <c r="R1472" t="s">
        <v>138</v>
      </c>
      <c r="S1472" t="s">
        <v>139</v>
      </c>
      <c r="T1472" t="s">
        <v>51</v>
      </c>
      <c r="U1472" t="s">
        <v>353</v>
      </c>
      <c r="V1472">
        <v>1.1499999999999999</v>
      </c>
      <c r="W1472" s="1">
        <v>923.44999999999993</v>
      </c>
      <c r="X1472">
        <v>1</v>
      </c>
      <c r="Y1472">
        <v>2.7</v>
      </c>
      <c r="Z1472">
        <v>4</v>
      </c>
      <c r="AA1472">
        <v>0.67500000000000004</v>
      </c>
      <c r="AB1472" s="2">
        <v>0</v>
      </c>
      <c r="AC1472" s="1">
        <v>0</v>
      </c>
      <c r="AD1472" s="7">
        <v>43501</v>
      </c>
      <c r="AE1472" s="7">
        <v>43502</v>
      </c>
      <c r="AF1472">
        <v>1</v>
      </c>
      <c r="AG1472" t="s">
        <v>53</v>
      </c>
      <c r="AH1472" s="2">
        <v>0</v>
      </c>
      <c r="AI1472" s="1">
        <v>0</v>
      </c>
      <c r="AJ1472" s="1">
        <v>0</v>
      </c>
      <c r="AK1472" s="6" t="str">
        <f>+IF(Tabla1[[#This Row],[REQUEST_TY]]="SR MANTENIMIENTO CORRECTIVO", "EMERGENCIA", "OTROS")</f>
        <v>EMERGENCIA</v>
      </c>
      <c r="AL1472" s="6" t="str">
        <f>+_xlfn.IFS(Tabla1[[#This Row],[Veces obj]]&lt;=1,"0-1",Tabla1[[#This Row],[Veces obj]]&lt;=2,"1-2",Tabla1[[#This Row],[Veces obj]]&lt;=3,"2-3",TRUE,"&gt;3")</f>
        <v>0-1</v>
      </c>
      <c r="AM1472" s="6" t="str">
        <f>+_xlfn.IFS(MONTH(Tabla1[[#This Row],[MES]])&lt;=3,"Q1",MONTH(Tabla1[[#This Row],[MES]])&lt;=6,"Q2",MONTH(Tabla1[[#This Row],[MES]])&lt;=9,"Q3",TRUE,"Q4")</f>
        <v>Q1</v>
      </c>
      <c r="AN1472" t="str">
        <f>+IFERROR(VLOOKUP(Tabla1[[#This Row],[CUENTA]],CTAS[],2,0),"OTROS")</f>
        <v>OTROS</v>
      </c>
      <c r="AP1472" t="str">
        <f>+IFERROR(VLOOKUP(Tabla1[[#This Row],[EMPLEADO]],IS[],3,0),"OTROS")</f>
        <v>OTROS</v>
      </c>
      <c r="AQ1472" t="str">
        <f>+IFERROR(VLOOKUP(Tabla1[[#This Row],[EMPLEADO]],IS[[NÓMINA]:[INGENIERO]],2,0),"OTROS")</f>
        <v>OTROS</v>
      </c>
    </row>
    <row r="1473" spans="1:43" x14ac:dyDescent="0.25">
      <c r="A1473" t="s">
        <v>36</v>
      </c>
      <c r="B1473">
        <v>1</v>
      </c>
      <c r="C1473" t="s">
        <v>2918</v>
      </c>
      <c r="D1473" t="s">
        <v>38</v>
      </c>
      <c r="E1473" t="s">
        <v>76</v>
      </c>
      <c r="F1473" t="s">
        <v>2919</v>
      </c>
      <c r="G1473" s="17" t="s">
        <v>1205</v>
      </c>
      <c r="H1473" t="s">
        <v>136</v>
      </c>
      <c r="I1473" t="s">
        <v>43</v>
      </c>
      <c r="J1473" t="s">
        <v>8</v>
      </c>
      <c r="K1473" t="s">
        <v>59</v>
      </c>
      <c r="L1473" t="s">
        <v>1206</v>
      </c>
      <c r="M1473" t="s">
        <v>61</v>
      </c>
      <c r="N1473">
        <v>0</v>
      </c>
      <c r="O1473" t="s">
        <v>47</v>
      </c>
      <c r="P1473">
        <v>38</v>
      </c>
      <c r="Q1473" t="s">
        <v>82</v>
      </c>
      <c r="R1473" t="s">
        <v>63</v>
      </c>
      <c r="S1473" t="s">
        <v>64</v>
      </c>
      <c r="T1473" t="s">
        <v>51</v>
      </c>
      <c r="U1473" t="s">
        <v>83</v>
      </c>
      <c r="V1473">
        <v>1.05</v>
      </c>
      <c r="W1473" s="1">
        <v>1433.25</v>
      </c>
      <c r="X1473">
        <v>1</v>
      </c>
      <c r="Y1473">
        <v>3.38</v>
      </c>
      <c r="Z1473">
        <v>5</v>
      </c>
      <c r="AA1473">
        <v>0.67599999999999993</v>
      </c>
      <c r="AB1473" s="2">
        <v>0</v>
      </c>
      <c r="AC1473" s="1">
        <v>0</v>
      </c>
      <c r="AD1473" s="7">
        <v>43468</v>
      </c>
      <c r="AE1473" s="7">
        <v>43468</v>
      </c>
      <c r="AF1473">
        <v>0</v>
      </c>
      <c r="AG1473" t="s">
        <v>53</v>
      </c>
      <c r="AH1473" s="2">
        <v>0</v>
      </c>
      <c r="AI1473" s="1">
        <v>0</v>
      </c>
      <c r="AJ1473" s="1">
        <v>0</v>
      </c>
      <c r="AK1473" s="6" t="str">
        <f>+IF(Tabla1[[#This Row],[REQUEST_TY]]="SR MANTENIMIENTO CORRECTIVO", "EMERGENCIA", "OTROS")</f>
        <v>EMERGENCIA</v>
      </c>
      <c r="AL1473" s="6" t="str">
        <f>+_xlfn.IFS(Tabla1[[#This Row],[Veces obj]]&lt;=1,"0-1",Tabla1[[#This Row],[Veces obj]]&lt;=2,"1-2",Tabla1[[#This Row],[Veces obj]]&lt;=3,"2-3",TRUE,"&gt;3")</f>
        <v>0-1</v>
      </c>
      <c r="AM1473" s="6" t="str">
        <f>+_xlfn.IFS(MONTH(Tabla1[[#This Row],[MES]])&lt;=3,"Q1",MONTH(Tabla1[[#This Row],[MES]])&lt;=6,"Q2",MONTH(Tabla1[[#This Row],[MES]])&lt;=9,"Q3",TRUE,"Q4")</f>
        <v>Q1</v>
      </c>
      <c r="AN1473" t="str">
        <f>+IFERROR(VLOOKUP(Tabla1[[#This Row],[CUENTA]],CTAS[],2,0),"OTROS")</f>
        <v>OTROS</v>
      </c>
      <c r="AP1473" t="str">
        <f>+IFERROR(VLOOKUP(Tabla1[[#This Row],[EMPLEADO]],IS[],3,0),"OTROS")</f>
        <v>OTROS</v>
      </c>
      <c r="AQ1473" t="str">
        <f>+IFERROR(VLOOKUP(Tabla1[[#This Row],[EMPLEADO]],IS[[NÓMINA]:[INGENIERO]],2,0),"OTROS")</f>
        <v>OTROS</v>
      </c>
    </row>
    <row r="1474" spans="1:43" x14ac:dyDescent="0.25">
      <c r="A1474" t="s">
        <v>36</v>
      </c>
      <c r="B1474">
        <v>1</v>
      </c>
      <c r="C1474" t="s">
        <v>2920</v>
      </c>
      <c r="D1474" t="s">
        <v>38</v>
      </c>
      <c r="E1474" t="s">
        <v>373</v>
      </c>
      <c r="F1474" t="s">
        <v>2921</v>
      </c>
      <c r="G1474" s="17" t="s">
        <v>2922</v>
      </c>
      <c r="H1474" t="s">
        <v>246</v>
      </c>
      <c r="I1474" t="s">
        <v>43</v>
      </c>
      <c r="J1474" t="s">
        <v>8</v>
      </c>
      <c r="K1474" t="s">
        <v>102</v>
      </c>
      <c r="L1474" t="s">
        <v>1793</v>
      </c>
      <c r="M1474" t="s">
        <v>1794</v>
      </c>
      <c r="N1474">
        <v>0</v>
      </c>
      <c r="O1474" t="s">
        <v>105</v>
      </c>
      <c r="P1474">
        <v>392</v>
      </c>
      <c r="Q1474" t="s">
        <v>48</v>
      </c>
      <c r="R1474" t="s">
        <v>153</v>
      </c>
      <c r="S1474" t="s">
        <v>50</v>
      </c>
      <c r="T1474" t="s">
        <v>51</v>
      </c>
      <c r="U1474" t="s">
        <v>52</v>
      </c>
      <c r="V1474">
        <v>1.05</v>
      </c>
      <c r="W1474" s="1">
        <v>491.40000000000003</v>
      </c>
      <c r="X1474">
        <v>1</v>
      </c>
      <c r="Y1474">
        <v>3.4</v>
      </c>
      <c r="Z1474">
        <v>5</v>
      </c>
      <c r="AA1474">
        <v>0.67999999999999994</v>
      </c>
      <c r="AB1474" s="2">
        <v>0</v>
      </c>
      <c r="AC1474" s="1">
        <v>0</v>
      </c>
      <c r="AD1474" s="7">
        <v>43475</v>
      </c>
      <c r="AE1474" s="7">
        <v>43475</v>
      </c>
      <c r="AF1474">
        <v>0</v>
      </c>
      <c r="AG1474" t="s">
        <v>53</v>
      </c>
      <c r="AH1474" s="2">
        <v>0</v>
      </c>
      <c r="AI1474" s="1">
        <v>0</v>
      </c>
      <c r="AJ1474" s="1">
        <v>0</v>
      </c>
      <c r="AK1474" s="6" t="str">
        <f>+IF(Tabla1[[#This Row],[REQUEST_TY]]="SR MANTENIMIENTO CORRECTIVO", "EMERGENCIA", "OTROS")</f>
        <v>EMERGENCIA</v>
      </c>
      <c r="AL1474" s="6" t="str">
        <f>+_xlfn.IFS(Tabla1[[#This Row],[Veces obj]]&lt;=1,"0-1",Tabla1[[#This Row],[Veces obj]]&lt;=2,"1-2",Tabla1[[#This Row],[Veces obj]]&lt;=3,"2-3",TRUE,"&gt;3")</f>
        <v>0-1</v>
      </c>
      <c r="AM1474" s="6" t="str">
        <f>+_xlfn.IFS(MONTH(Tabla1[[#This Row],[MES]])&lt;=3,"Q1",MONTH(Tabla1[[#This Row],[MES]])&lt;=6,"Q2",MONTH(Tabla1[[#This Row],[MES]])&lt;=9,"Q3",TRUE,"Q4")</f>
        <v>Q1</v>
      </c>
      <c r="AN1474" t="str">
        <f>+IFERROR(VLOOKUP(Tabla1[[#This Row],[CUENTA]],CTAS[],2,0),"OTROS")</f>
        <v>OTROS</v>
      </c>
      <c r="AP1474" t="str">
        <f>+IFERROR(VLOOKUP(Tabla1[[#This Row],[EMPLEADO]],IS[],3,0),"OTROS")</f>
        <v>OTROS</v>
      </c>
      <c r="AQ1474" t="str">
        <f>+IFERROR(VLOOKUP(Tabla1[[#This Row],[EMPLEADO]],IS[[NÓMINA]:[INGENIERO]],2,0),"OTROS")</f>
        <v>OTROS</v>
      </c>
    </row>
    <row r="1475" spans="1:43" x14ac:dyDescent="0.25">
      <c r="A1475" t="s">
        <v>36</v>
      </c>
      <c r="B1475">
        <v>1</v>
      </c>
      <c r="C1475" t="s">
        <v>2923</v>
      </c>
      <c r="D1475" t="s">
        <v>38</v>
      </c>
      <c r="E1475" t="s">
        <v>558</v>
      </c>
      <c r="F1475" t="s">
        <v>2924</v>
      </c>
      <c r="G1475" s="17" t="s">
        <v>989</v>
      </c>
      <c r="H1475" t="s">
        <v>691</v>
      </c>
      <c r="I1475" t="s">
        <v>43</v>
      </c>
      <c r="J1475" t="s">
        <v>8</v>
      </c>
      <c r="K1475" t="s">
        <v>990</v>
      </c>
      <c r="L1475" t="s">
        <v>991</v>
      </c>
      <c r="M1475" t="s">
        <v>640</v>
      </c>
      <c r="N1475">
        <v>0</v>
      </c>
      <c r="O1475" t="s">
        <v>47</v>
      </c>
      <c r="P1475">
        <v>4</v>
      </c>
      <c r="Q1475" t="s">
        <v>207</v>
      </c>
      <c r="R1475" t="s">
        <v>95</v>
      </c>
      <c r="S1475" t="s">
        <v>64</v>
      </c>
      <c r="T1475" t="s">
        <v>51</v>
      </c>
      <c r="U1475" t="s">
        <v>209</v>
      </c>
      <c r="V1475">
        <v>0</v>
      </c>
      <c r="W1475" s="1">
        <v>0</v>
      </c>
      <c r="X1475">
        <v>1</v>
      </c>
      <c r="Y1475">
        <v>3.4</v>
      </c>
      <c r="Z1475">
        <v>5</v>
      </c>
      <c r="AA1475">
        <v>0.67999999999999994</v>
      </c>
      <c r="AB1475" s="2">
        <v>0</v>
      </c>
      <c r="AC1475" s="1">
        <v>0</v>
      </c>
      <c r="AD1475" s="7">
        <v>43476</v>
      </c>
      <c r="AE1475" s="7">
        <v>43477</v>
      </c>
      <c r="AF1475">
        <v>0</v>
      </c>
      <c r="AG1475" t="s">
        <v>53</v>
      </c>
      <c r="AH1475" s="2">
        <v>0</v>
      </c>
      <c r="AI1475" s="1">
        <v>0</v>
      </c>
      <c r="AJ1475" s="1">
        <v>0</v>
      </c>
      <c r="AK1475" s="6" t="str">
        <f>+IF(Tabla1[[#This Row],[REQUEST_TY]]="SR MANTENIMIENTO CORRECTIVO", "EMERGENCIA", "OTROS")</f>
        <v>EMERGENCIA</v>
      </c>
      <c r="AL1475" s="6" t="str">
        <f>+_xlfn.IFS(Tabla1[[#This Row],[Veces obj]]&lt;=1,"0-1",Tabla1[[#This Row],[Veces obj]]&lt;=2,"1-2",Tabla1[[#This Row],[Veces obj]]&lt;=3,"2-3",TRUE,"&gt;3")</f>
        <v>0-1</v>
      </c>
      <c r="AM1475" s="6" t="str">
        <f>+_xlfn.IFS(MONTH(Tabla1[[#This Row],[MES]])&lt;=3,"Q1",MONTH(Tabla1[[#This Row],[MES]])&lt;=6,"Q2",MONTH(Tabla1[[#This Row],[MES]])&lt;=9,"Q3",TRUE,"Q4")</f>
        <v>Q1</v>
      </c>
      <c r="AN1475" t="str">
        <f>+IFERROR(VLOOKUP(Tabla1[[#This Row],[CUENTA]],CTAS[],2,0),"OTROS")</f>
        <v>OTROS</v>
      </c>
      <c r="AP1475" t="str">
        <f>+IFERROR(VLOOKUP(Tabla1[[#This Row],[EMPLEADO]],IS[],3,0),"OTROS")</f>
        <v>OTROS</v>
      </c>
      <c r="AQ1475" t="str">
        <f>+IFERROR(VLOOKUP(Tabla1[[#This Row],[EMPLEADO]],IS[[NÓMINA]:[INGENIERO]],2,0),"OTROS")</f>
        <v>OTROS</v>
      </c>
    </row>
    <row r="1476" spans="1:43" x14ac:dyDescent="0.25">
      <c r="A1476" t="s">
        <v>36</v>
      </c>
      <c r="B1476">
        <v>1</v>
      </c>
      <c r="C1476" t="s">
        <v>2925</v>
      </c>
      <c r="D1476" t="s">
        <v>38</v>
      </c>
      <c r="E1476" t="s">
        <v>133</v>
      </c>
      <c r="F1476" t="s">
        <v>2926</v>
      </c>
      <c r="G1476" s="17" t="s">
        <v>1047</v>
      </c>
      <c r="H1476" t="s">
        <v>915</v>
      </c>
      <c r="I1476" t="s">
        <v>43</v>
      </c>
      <c r="J1476" t="s">
        <v>8</v>
      </c>
      <c r="K1476" t="s">
        <v>59</v>
      </c>
      <c r="L1476" t="s">
        <v>780</v>
      </c>
      <c r="M1476" t="s">
        <v>310</v>
      </c>
      <c r="N1476">
        <v>0</v>
      </c>
      <c r="O1476" t="s">
        <v>47</v>
      </c>
      <c r="P1476">
        <v>4</v>
      </c>
      <c r="Q1476" t="s">
        <v>207</v>
      </c>
      <c r="R1476" t="s">
        <v>138</v>
      </c>
      <c r="S1476" t="s">
        <v>139</v>
      </c>
      <c r="T1476" t="s">
        <v>51</v>
      </c>
      <c r="U1476" t="s">
        <v>879</v>
      </c>
      <c r="V1476">
        <v>0.6</v>
      </c>
      <c r="W1476" s="1">
        <v>943.80000000000007</v>
      </c>
      <c r="X1476">
        <v>1</v>
      </c>
      <c r="Y1476">
        <v>2.72</v>
      </c>
      <c r="Z1476">
        <v>4</v>
      </c>
      <c r="AA1476">
        <v>0.68</v>
      </c>
      <c r="AB1476" s="2">
        <v>0</v>
      </c>
      <c r="AC1476" s="1">
        <v>0</v>
      </c>
      <c r="AD1476" s="7">
        <v>43483</v>
      </c>
      <c r="AE1476" s="7">
        <v>43483</v>
      </c>
      <c r="AF1476">
        <v>0</v>
      </c>
      <c r="AG1476" t="s">
        <v>53</v>
      </c>
      <c r="AH1476" s="2">
        <v>0</v>
      </c>
      <c r="AI1476" s="1">
        <v>0</v>
      </c>
      <c r="AJ1476" s="1">
        <v>0</v>
      </c>
      <c r="AK1476" s="6" t="str">
        <f>+IF(Tabla1[[#This Row],[REQUEST_TY]]="SR MANTENIMIENTO CORRECTIVO", "EMERGENCIA", "OTROS")</f>
        <v>EMERGENCIA</v>
      </c>
      <c r="AL1476" s="6" t="str">
        <f>+_xlfn.IFS(Tabla1[[#This Row],[Veces obj]]&lt;=1,"0-1",Tabla1[[#This Row],[Veces obj]]&lt;=2,"1-2",Tabla1[[#This Row],[Veces obj]]&lt;=3,"2-3",TRUE,"&gt;3")</f>
        <v>0-1</v>
      </c>
      <c r="AM1476" s="6" t="str">
        <f>+_xlfn.IFS(MONTH(Tabla1[[#This Row],[MES]])&lt;=3,"Q1",MONTH(Tabla1[[#This Row],[MES]])&lt;=6,"Q2",MONTH(Tabla1[[#This Row],[MES]])&lt;=9,"Q3",TRUE,"Q4")</f>
        <v>Q1</v>
      </c>
      <c r="AN1476" t="str">
        <f>+IFERROR(VLOOKUP(Tabla1[[#This Row],[CUENTA]],CTAS[],2,0),"OTROS")</f>
        <v>OTROS</v>
      </c>
      <c r="AP1476" t="str">
        <f>+IFERROR(VLOOKUP(Tabla1[[#This Row],[EMPLEADO]],IS[],3,0),"OTROS")</f>
        <v>OTROS</v>
      </c>
      <c r="AQ1476" t="str">
        <f>+IFERROR(VLOOKUP(Tabla1[[#This Row],[EMPLEADO]],IS[[NÓMINA]:[INGENIERO]],2,0),"OTROS")</f>
        <v>OTROS</v>
      </c>
    </row>
    <row r="1477" spans="1:43" x14ac:dyDescent="0.25">
      <c r="A1477" t="s">
        <v>4444</v>
      </c>
      <c r="B1477">
        <v>1</v>
      </c>
      <c r="C1477" t="s">
        <v>5064</v>
      </c>
      <c r="D1477" t="s">
        <v>38</v>
      </c>
      <c r="E1477" t="s">
        <v>133</v>
      </c>
      <c r="F1477" t="s">
        <v>5065</v>
      </c>
      <c r="G1477" s="17" t="s">
        <v>5066</v>
      </c>
      <c r="H1477" t="s">
        <v>592</v>
      </c>
      <c r="I1477" t="s">
        <v>43</v>
      </c>
      <c r="J1477" t="s">
        <v>8</v>
      </c>
      <c r="K1477" t="s">
        <v>59</v>
      </c>
      <c r="L1477" t="s">
        <v>5067</v>
      </c>
      <c r="M1477" t="s">
        <v>119</v>
      </c>
      <c r="N1477">
        <v>0</v>
      </c>
      <c r="O1477" t="s">
        <v>47</v>
      </c>
      <c r="P1477">
        <v>57</v>
      </c>
      <c r="Q1477" t="s">
        <v>82</v>
      </c>
      <c r="R1477" t="s">
        <v>138</v>
      </c>
      <c r="S1477" t="s">
        <v>139</v>
      </c>
      <c r="T1477" t="s">
        <v>51</v>
      </c>
      <c r="U1477" t="s">
        <v>140</v>
      </c>
      <c r="V1477">
        <v>1.1000000000000001</v>
      </c>
      <c r="W1477" s="1">
        <v>1730.3000000000004</v>
      </c>
      <c r="X1477">
        <v>1</v>
      </c>
      <c r="Y1477">
        <v>1.58</v>
      </c>
      <c r="Z1477">
        <v>4</v>
      </c>
      <c r="AA1477">
        <v>0.39500000000000002</v>
      </c>
      <c r="AB1477" s="2">
        <v>0</v>
      </c>
      <c r="AC1477" s="1">
        <v>0</v>
      </c>
      <c r="AD1477" s="7">
        <v>43501</v>
      </c>
      <c r="AE1477" s="7">
        <v>43502</v>
      </c>
      <c r="AF1477">
        <v>1</v>
      </c>
      <c r="AG1477" t="s">
        <v>53</v>
      </c>
      <c r="AH1477" s="2">
        <v>0</v>
      </c>
      <c r="AI1477" s="1">
        <v>0</v>
      </c>
      <c r="AJ1477" s="1">
        <v>0</v>
      </c>
      <c r="AK1477" s="6" t="str">
        <f>+IF(Tabla1[[#This Row],[REQUEST_TY]]="SR MANTENIMIENTO CORRECTIVO", "EMERGENCIA", "OTROS")</f>
        <v>EMERGENCIA</v>
      </c>
      <c r="AL1477" s="6" t="str">
        <f>+_xlfn.IFS(Tabla1[[#This Row],[Veces obj]]&lt;=1,"0-1",Tabla1[[#This Row],[Veces obj]]&lt;=2,"1-2",Tabla1[[#This Row],[Veces obj]]&lt;=3,"2-3",TRUE,"&gt;3")</f>
        <v>0-1</v>
      </c>
      <c r="AM1477" s="6" t="str">
        <f>+_xlfn.IFS(MONTH(Tabla1[[#This Row],[MES]])&lt;=3,"Q1",MONTH(Tabla1[[#This Row],[MES]])&lt;=6,"Q2",MONTH(Tabla1[[#This Row],[MES]])&lt;=9,"Q3",TRUE,"Q4")</f>
        <v>Q1</v>
      </c>
      <c r="AN1477" t="str">
        <f>+IFERROR(VLOOKUP(Tabla1[[#This Row],[CUENTA]],CTAS[],2,0),"OTROS")</f>
        <v>OTROS</v>
      </c>
      <c r="AO1477">
        <v>1</v>
      </c>
      <c r="AP1477" t="str">
        <f>+IFERROR(VLOOKUP(Tabla1[[#This Row],[EMPLEADO]],IS[],3,0),"OTROS")</f>
        <v>CHIHUAHUA</v>
      </c>
      <c r="AQ1477" t="str">
        <f>+IFERROR(VLOOKUP(Tabla1[[#This Row],[EMPLEADO]],IS[[NÓMINA]:[INGENIERO]],2,0),"OTROS")</f>
        <v>VICTOR MENDEZ</v>
      </c>
    </row>
    <row r="1478" spans="1:43" x14ac:dyDescent="0.25">
      <c r="A1478" t="s">
        <v>36</v>
      </c>
      <c r="B1478">
        <v>1</v>
      </c>
      <c r="C1478" t="s">
        <v>2930</v>
      </c>
      <c r="D1478" t="s">
        <v>38</v>
      </c>
      <c r="E1478" t="s">
        <v>133</v>
      </c>
      <c r="F1478" t="s">
        <v>2931</v>
      </c>
      <c r="G1478" s="17" t="s">
        <v>2932</v>
      </c>
      <c r="H1478" t="s">
        <v>136</v>
      </c>
      <c r="I1478" t="s">
        <v>43</v>
      </c>
      <c r="J1478" t="s">
        <v>8</v>
      </c>
      <c r="K1478" t="s">
        <v>59</v>
      </c>
      <c r="L1478" t="s">
        <v>2516</v>
      </c>
      <c r="M1478" t="s">
        <v>1496</v>
      </c>
      <c r="N1478">
        <v>0</v>
      </c>
      <c r="O1478" t="s">
        <v>47</v>
      </c>
      <c r="P1478">
        <v>143</v>
      </c>
      <c r="Q1478" t="s">
        <v>48</v>
      </c>
      <c r="R1478" t="s">
        <v>138</v>
      </c>
      <c r="S1478" t="s">
        <v>139</v>
      </c>
      <c r="T1478" t="s">
        <v>51</v>
      </c>
      <c r="U1478" t="s">
        <v>353</v>
      </c>
      <c r="V1478">
        <v>1.1499999999999999</v>
      </c>
      <c r="W1478" s="1">
        <v>1808.95</v>
      </c>
      <c r="X1478">
        <v>1</v>
      </c>
      <c r="Y1478">
        <v>2.73</v>
      </c>
      <c r="Z1478">
        <v>4</v>
      </c>
      <c r="AA1478">
        <v>0.6825</v>
      </c>
      <c r="AB1478" s="2">
        <v>0</v>
      </c>
      <c r="AC1478" s="1">
        <v>0</v>
      </c>
      <c r="AD1478" s="7">
        <v>43490</v>
      </c>
      <c r="AE1478" s="7">
        <v>43493</v>
      </c>
      <c r="AF1478">
        <v>1</v>
      </c>
      <c r="AG1478" t="s">
        <v>53</v>
      </c>
      <c r="AH1478" s="2">
        <v>0</v>
      </c>
      <c r="AI1478" s="1">
        <v>0</v>
      </c>
      <c r="AJ1478" s="1">
        <v>0</v>
      </c>
      <c r="AK1478" s="6" t="str">
        <f>+IF(Tabla1[[#This Row],[REQUEST_TY]]="SR MANTENIMIENTO CORRECTIVO", "EMERGENCIA", "OTROS")</f>
        <v>EMERGENCIA</v>
      </c>
      <c r="AL1478" s="6" t="str">
        <f>+_xlfn.IFS(Tabla1[[#This Row],[Veces obj]]&lt;=1,"0-1",Tabla1[[#This Row],[Veces obj]]&lt;=2,"1-2",Tabla1[[#This Row],[Veces obj]]&lt;=3,"2-3",TRUE,"&gt;3")</f>
        <v>0-1</v>
      </c>
      <c r="AM1478" s="6" t="str">
        <f>+_xlfn.IFS(MONTH(Tabla1[[#This Row],[MES]])&lt;=3,"Q1",MONTH(Tabla1[[#This Row],[MES]])&lt;=6,"Q2",MONTH(Tabla1[[#This Row],[MES]])&lt;=9,"Q3",TRUE,"Q4")</f>
        <v>Q1</v>
      </c>
      <c r="AN1478" t="str">
        <f>+IFERROR(VLOOKUP(Tabla1[[#This Row],[CUENTA]],CTAS[],2,0),"OTROS")</f>
        <v>OTROS</v>
      </c>
      <c r="AP1478" t="str">
        <f>+IFERROR(VLOOKUP(Tabla1[[#This Row],[EMPLEADO]],IS[],3,0),"OTROS")</f>
        <v>OTROS</v>
      </c>
      <c r="AQ1478" t="str">
        <f>+IFERROR(VLOOKUP(Tabla1[[#This Row],[EMPLEADO]],IS[[NÓMINA]:[INGENIERO]],2,0),"OTROS")</f>
        <v>OTROS</v>
      </c>
    </row>
    <row r="1479" spans="1:43" x14ac:dyDescent="0.25">
      <c r="A1479" t="s">
        <v>4444</v>
      </c>
      <c r="B1479">
        <v>1</v>
      </c>
      <c r="C1479" t="s">
        <v>5107</v>
      </c>
      <c r="D1479" t="s">
        <v>38</v>
      </c>
      <c r="E1479" t="s">
        <v>217</v>
      </c>
      <c r="F1479" t="s">
        <v>5108</v>
      </c>
      <c r="G1479" s="17" t="s">
        <v>5109</v>
      </c>
      <c r="H1479" t="s">
        <v>58</v>
      </c>
      <c r="I1479" t="s">
        <v>43</v>
      </c>
      <c r="J1479" t="s">
        <v>8</v>
      </c>
      <c r="K1479" t="s">
        <v>59</v>
      </c>
      <c r="L1479" t="s">
        <v>2014</v>
      </c>
      <c r="M1479" t="s">
        <v>222</v>
      </c>
      <c r="N1479">
        <v>0</v>
      </c>
      <c r="O1479" t="s">
        <v>47</v>
      </c>
      <c r="P1479">
        <v>103</v>
      </c>
      <c r="Q1479" t="s">
        <v>48</v>
      </c>
      <c r="R1479" t="s">
        <v>223</v>
      </c>
      <c r="S1479" t="s">
        <v>139</v>
      </c>
      <c r="T1479" t="s">
        <v>51</v>
      </c>
      <c r="U1479" t="s">
        <v>353</v>
      </c>
      <c r="V1479">
        <v>1.1499999999999999</v>
      </c>
      <c r="W1479" s="1">
        <v>1808.95</v>
      </c>
      <c r="X1479">
        <v>1</v>
      </c>
      <c r="Y1479">
        <v>2.73</v>
      </c>
      <c r="Z1479">
        <v>4</v>
      </c>
      <c r="AA1479">
        <v>0.6825</v>
      </c>
      <c r="AB1479" s="2">
        <v>0</v>
      </c>
      <c r="AC1479" s="1">
        <v>0</v>
      </c>
      <c r="AD1479" s="7">
        <v>43502</v>
      </c>
      <c r="AE1479" s="7">
        <v>43502</v>
      </c>
      <c r="AF1479">
        <v>0</v>
      </c>
      <c r="AG1479" t="s">
        <v>53</v>
      </c>
      <c r="AH1479" s="2">
        <v>0</v>
      </c>
      <c r="AI1479" s="1">
        <v>0</v>
      </c>
      <c r="AJ1479" s="1">
        <v>0</v>
      </c>
      <c r="AK1479" s="6" t="str">
        <f>+IF(Tabla1[[#This Row],[REQUEST_TY]]="SR MANTENIMIENTO CORRECTIVO", "EMERGENCIA", "OTROS")</f>
        <v>EMERGENCIA</v>
      </c>
      <c r="AL1479" s="6" t="str">
        <f>+_xlfn.IFS(Tabla1[[#This Row],[Veces obj]]&lt;=1,"0-1",Tabla1[[#This Row],[Veces obj]]&lt;=2,"1-2",Tabla1[[#This Row],[Veces obj]]&lt;=3,"2-3",TRUE,"&gt;3")</f>
        <v>0-1</v>
      </c>
      <c r="AM1479" s="6" t="str">
        <f>+_xlfn.IFS(MONTH(Tabla1[[#This Row],[MES]])&lt;=3,"Q1",MONTH(Tabla1[[#This Row],[MES]])&lt;=6,"Q2",MONTH(Tabla1[[#This Row],[MES]])&lt;=9,"Q3",TRUE,"Q4")</f>
        <v>Q1</v>
      </c>
      <c r="AN1479" t="str">
        <f>+IFERROR(VLOOKUP(Tabla1[[#This Row],[CUENTA]],CTAS[],2,0),"OTROS")</f>
        <v>OTROS</v>
      </c>
      <c r="AP1479" t="str">
        <f>+IFERROR(VLOOKUP(Tabla1[[#This Row],[EMPLEADO]],IS[],3,0),"OTROS")</f>
        <v>OTROS</v>
      </c>
      <c r="AQ1479" t="str">
        <f>+IFERROR(VLOOKUP(Tabla1[[#This Row],[EMPLEADO]],IS[[NÓMINA]:[INGENIERO]],2,0),"OTROS")</f>
        <v>OTROS</v>
      </c>
    </row>
    <row r="1480" spans="1:43" x14ac:dyDescent="0.25">
      <c r="A1480" t="s">
        <v>4444</v>
      </c>
      <c r="B1480">
        <v>1</v>
      </c>
      <c r="C1480" t="s">
        <v>7171</v>
      </c>
      <c r="D1480" t="s">
        <v>38</v>
      </c>
      <c r="E1480" t="s">
        <v>39</v>
      </c>
      <c r="F1480" t="s">
        <v>7172</v>
      </c>
      <c r="G1480" s="17" t="s">
        <v>7173</v>
      </c>
      <c r="H1480" t="s">
        <v>915</v>
      </c>
      <c r="I1480" t="s">
        <v>43</v>
      </c>
      <c r="J1480" t="s">
        <v>8</v>
      </c>
      <c r="K1480" t="s">
        <v>254</v>
      </c>
      <c r="L1480" t="s">
        <v>7174</v>
      </c>
      <c r="M1480" t="s">
        <v>131</v>
      </c>
      <c r="N1480">
        <v>0</v>
      </c>
      <c r="O1480" t="s">
        <v>47</v>
      </c>
      <c r="P1480">
        <v>89</v>
      </c>
      <c r="Q1480" t="s">
        <v>48</v>
      </c>
      <c r="R1480" t="s">
        <v>49</v>
      </c>
      <c r="S1480" t="s">
        <v>50</v>
      </c>
      <c r="T1480" t="s">
        <v>51</v>
      </c>
      <c r="U1480" t="s">
        <v>52</v>
      </c>
      <c r="V1480">
        <v>1.05</v>
      </c>
      <c r="W1480" s="1">
        <v>750.75000000000011</v>
      </c>
      <c r="X1480">
        <v>1</v>
      </c>
      <c r="Y1480">
        <v>3.43</v>
      </c>
      <c r="Z1480">
        <v>5</v>
      </c>
      <c r="AA1480">
        <v>0.68600000000000005</v>
      </c>
      <c r="AB1480" s="2">
        <v>0</v>
      </c>
      <c r="AC1480" s="1">
        <v>0</v>
      </c>
      <c r="AD1480" s="7">
        <v>43523</v>
      </c>
      <c r="AE1480" s="7">
        <v>43523</v>
      </c>
      <c r="AF1480">
        <v>0</v>
      </c>
      <c r="AG1480" t="s">
        <v>53</v>
      </c>
      <c r="AH1480" s="2">
        <v>0</v>
      </c>
      <c r="AI1480" s="1">
        <v>0</v>
      </c>
      <c r="AJ1480" s="1">
        <v>0</v>
      </c>
      <c r="AK1480" s="6" t="str">
        <f>+IF(Tabla1[[#This Row],[REQUEST_TY]]="SR MANTENIMIENTO CORRECTIVO", "EMERGENCIA", "OTROS")</f>
        <v>EMERGENCIA</v>
      </c>
      <c r="AL1480" s="6" t="str">
        <f>+_xlfn.IFS(Tabla1[[#This Row],[Veces obj]]&lt;=1,"0-1",Tabla1[[#This Row],[Veces obj]]&lt;=2,"1-2",Tabla1[[#This Row],[Veces obj]]&lt;=3,"2-3",TRUE,"&gt;3")</f>
        <v>0-1</v>
      </c>
      <c r="AM1480" s="6" t="str">
        <f>+_xlfn.IFS(MONTH(Tabla1[[#This Row],[MES]])&lt;=3,"Q1",MONTH(Tabla1[[#This Row],[MES]])&lt;=6,"Q2",MONTH(Tabla1[[#This Row],[MES]])&lt;=9,"Q3",TRUE,"Q4")</f>
        <v>Q1</v>
      </c>
      <c r="AN1480" t="str">
        <f>+IFERROR(VLOOKUP(Tabla1[[#This Row],[CUENTA]],CTAS[],2,0),"OTROS")</f>
        <v>OTROS</v>
      </c>
      <c r="AP1480" t="str">
        <f>+IFERROR(VLOOKUP(Tabla1[[#This Row],[EMPLEADO]],IS[],3,0),"OTROS")</f>
        <v>OTROS</v>
      </c>
      <c r="AQ1480" t="str">
        <f>+IFERROR(VLOOKUP(Tabla1[[#This Row],[EMPLEADO]],IS[[NÓMINA]:[INGENIERO]],2,0),"OTROS")</f>
        <v>OTROS</v>
      </c>
    </row>
    <row r="1481" spans="1:43" x14ac:dyDescent="0.25">
      <c r="A1481" t="s">
        <v>4444</v>
      </c>
      <c r="B1481">
        <v>1</v>
      </c>
      <c r="C1481" t="s">
        <v>5028</v>
      </c>
      <c r="D1481" t="s">
        <v>38</v>
      </c>
      <c r="E1481" t="s">
        <v>725</v>
      </c>
      <c r="F1481" t="s">
        <v>5029</v>
      </c>
      <c r="G1481" s="17" t="s">
        <v>1614</v>
      </c>
      <c r="H1481" t="s">
        <v>79</v>
      </c>
      <c r="I1481" t="s">
        <v>43</v>
      </c>
      <c r="J1481" t="s">
        <v>8</v>
      </c>
      <c r="K1481" t="s">
        <v>59</v>
      </c>
      <c r="L1481" t="s">
        <v>1430</v>
      </c>
      <c r="M1481" t="s">
        <v>1615</v>
      </c>
      <c r="N1481">
        <v>0</v>
      </c>
      <c r="O1481" t="s">
        <v>47</v>
      </c>
      <c r="P1481">
        <v>27</v>
      </c>
      <c r="Q1481" t="s">
        <v>62</v>
      </c>
      <c r="R1481" t="s">
        <v>223</v>
      </c>
      <c r="S1481" t="s">
        <v>139</v>
      </c>
      <c r="T1481" t="s">
        <v>51</v>
      </c>
      <c r="U1481" t="s">
        <v>262</v>
      </c>
      <c r="V1481">
        <v>1.05</v>
      </c>
      <c r="W1481" s="1">
        <v>1651.6500000000003</v>
      </c>
      <c r="X1481">
        <v>1</v>
      </c>
      <c r="Y1481">
        <v>2.75</v>
      </c>
      <c r="Z1481">
        <v>4</v>
      </c>
      <c r="AA1481">
        <v>0.6875</v>
      </c>
      <c r="AB1481" s="2">
        <v>0</v>
      </c>
      <c r="AC1481" s="1">
        <v>0</v>
      </c>
      <c r="AD1481" s="7">
        <v>43501</v>
      </c>
      <c r="AE1481" s="7">
        <v>43502</v>
      </c>
      <c r="AF1481">
        <v>1</v>
      </c>
      <c r="AG1481" t="s">
        <v>53</v>
      </c>
      <c r="AH1481" s="2">
        <v>0</v>
      </c>
      <c r="AI1481" s="1">
        <v>0</v>
      </c>
      <c r="AJ1481" s="1">
        <v>0</v>
      </c>
      <c r="AK1481" s="6" t="str">
        <f>+IF(Tabla1[[#This Row],[REQUEST_TY]]="SR MANTENIMIENTO CORRECTIVO", "EMERGENCIA", "OTROS")</f>
        <v>EMERGENCIA</v>
      </c>
      <c r="AL1481" s="6" t="str">
        <f>+_xlfn.IFS(Tabla1[[#This Row],[Veces obj]]&lt;=1,"0-1",Tabla1[[#This Row],[Veces obj]]&lt;=2,"1-2",Tabla1[[#This Row],[Veces obj]]&lt;=3,"2-3",TRUE,"&gt;3")</f>
        <v>0-1</v>
      </c>
      <c r="AM1481" s="6" t="str">
        <f>+_xlfn.IFS(MONTH(Tabla1[[#This Row],[MES]])&lt;=3,"Q1",MONTH(Tabla1[[#This Row],[MES]])&lt;=6,"Q2",MONTH(Tabla1[[#This Row],[MES]])&lt;=9,"Q3",TRUE,"Q4")</f>
        <v>Q1</v>
      </c>
      <c r="AN1481" t="str">
        <f>+IFERROR(VLOOKUP(Tabla1[[#This Row],[CUENTA]],CTAS[],2,0),"OTROS")</f>
        <v>OTROS</v>
      </c>
      <c r="AP1481" t="str">
        <f>+IFERROR(VLOOKUP(Tabla1[[#This Row],[EMPLEADO]],IS[],3,0),"OTROS")</f>
        <v>OTROS</v>
      </c>
      <c r="AQ1481" t="str">
        <f>+IFERROR(VLOOKUP(Tabla1[[#This Row],[EMPLEADO]],IS[[NÓMINA]:[INGENIERO]],2,0),"OTROS")</f>
        <v>OTROS</v>
      </c>
    </row>
    <row r="1482" spans="1:43" x14ac:dyDescent="0.25">
      <c r="A1482" t="s">
        <v>4444</v>
      </c>
      <c r="B1482">
        <v>1</v>
      </c>
      <c r="C1482" t="s">
        <v>6702</v>
      </c>
      <c r="D1482" t="s">
        <v>38</v>
      </c>
      <c r="E1482" t="s">
        <v>133</v>
      </c>
      <c r="F1482" t="s">
        <v>6703</v>
      </c>
      <c r="G1482" s="17" t="s">
        <v>663</v>
      </c>
      <c r="H1482" t="s">
        <v>1052</v>
      </c>
      <c r="I1482" t="s">
        <v>43</v>
      </c>
      <c r="J1482" t="s">
        <v>8</v>
      </c>
      <c r="K1482" t="s">
        <v>59</v>
      </c>
      <c r="L1482" t="s">
        <v>221</v>
      </c>
      <c r="M1482" t="s">
        <v>222</v>
      </c>
      <c r="N1482">
        <v>0</v>
      </c>
      <c r="O1482" t="s">
        <v>47</v>
      </c>
      <c r="P1482">
        <v>27</v>
      </c>
      <c r="Q1482" t="s">
        <v>62</v>
      </c>
      <c r="R1482" t="s">
        <v>138</v>
      </c>
      <c r="S1482" t="s">
        <v>139</v>
      </c>
      <c r="T1482" t="s">
        <v>51</v>
      </c>
      <c r="U1482" t="s">
        <v>262</v>
      </c>
      <c r="V1482">
        <v>1.05</v>
      </c>
      <c r="W1482" s="1">
        <v>1651.6500000000003</v>
      </c>
      <c r="X1482">
        <v>1</v>
      </c>
      <c r="Y1482">
        <v>2.75</v>
      </c>
      <c r="Z1482">
        <v>4</v>
      </c>
      <c r="AA1482">
        <v>0.6875</v>
      </c>
      <c r="AB1482" s="2">
        <v>0</v>
      </c>
      <c r="AC1482" s="1">
        <v>0</v>
      </c>
      <c r="AD1482" s="7">
        <v>43517</v>
      </c>
      <c r="AE1482" s="7">
        <v>43517</v>
      </c>
      <c r="AF1482">
        <v>0</v>
      </c>
      <c r="AG1482" t="s">
        <v>53</v>
      </c>
      <c r="AH1482" s="2">
        <v>0</v>
      </c>
      <c r="AI1482" s="1">
        <v>0</v>
      </c>
      <c r="AJ1482" s="1">
        <v>0</v>
      </c>
      <c r="AK1482" s="6" t="str">
        <f>+IF(Tabla1[[#This Row],[REQUEST_TY]]="SR MANTENIMIENTO CORRECTIVO", "EMERGENCIA", "OTROS")</f>
        <v>EMERGENCIA</v>
      </c>
      <c r="AL1482" s="6" t="str">
        <f>+_xlfn.IFS(Tabla1[[#This Row],[Veces obj]]&lt;=1,"0-1",Tabla1[[#This Row],[Veces obj]]&lt;=2,"1-2",Tabla1[[#This Row],[Veces obj]]&lt;=3,"2-3",TRUE,"&gt;3")</f>
        <v>0-1</v>
      </c>
      <c r="AM1482" s="6" t="str">
        <f>+_xlfn.IFS(MONTH(Tabla1[[#This Row],[MES]])&lt;=3,"Q1",MONTH(Tabla1[[#This Row],[MES]])&lt;=6,"Q2",MONTH(Tabla1[[#This Row],[MES]])&lt;=9,"Q3",TRUE,"Q4")</f>
        <v>Q1</v>
      </c>
      <c r="AN1482" t="str">
        <f>+IFERROR(VLOOKUP(Tabla1[[#This Row],[CUENTA]],CTAS[],2,0),"OTROS")</f>
        <v>OTROS</v>
      </c>
      <c r="AP1482" t="str">
        <f>+IFERROR(VLOOKUP(Tabla1[[#This Row],[EMPLEADO]],IS[],3,0),"OTROS")</f>
        <v>OTROS</v>
      </c>
      <c r="AQ1482" t="str">
        <f>+IFERROR(VLOOKUP(Tabla1[[#This Row],[EMPLEADO]],IS[[NÓMINA]:[INGENIERO]],2,0),"OTROS")</f>
        <v>OTROS</v>
      </c>
    </row>
    <row r="1483" spans="1:43" x14ac:dyDescent="0.25">
      <c r="A1483" t="s">
        <v>4444</v>
      </c>
      <c r="B1483">
        <v>1</v>
      </c>
      <c r="C1483" t="s">
        <v>7091</v>
      </c>
      <c r="D1483" t="s">
        <v>38</v>
      </c>
      <c r="E1483" t="s">
        <v>133</v>
      </c>
      <c r="F1483" t="s">
        <v>7092</v>
      </c>
      <c r="G1483" s="17" t="s">
        <v>4553</v>
      </c>
      <c r="H1483" t="s">
        <v>679</v>
      </c>
      <c r="I1483" t="s">
        <v>43</v>
      </c>
      <c r="J1483" t="s">
        <v>8</v>
      </c>
      <c r="K1483" t="s">
        <v>59</v>
      </c>
      <c r="L1483" t="s">
        <v>4554</v>
      </c>
      <c r="M1483" t="s">
        <v>316</v>
      </c>
      <c r="N1483">
        <v>0</v>
      </c>
      <c r="O1483" t="s">
        <v>47</v>
      </c>
      <c r="P1483">
        <v>36</v>
      </c>
      <c r="Q1483" t="s">
        <v>82</v>
      </c>
      <c r="R1483" t="s">
        <v>138</v>
      </c>
      <c r="S1483" t="s">
        <v>139</v>
      </c>
      <c r="T1483" t="s">
        <v>51</v>
      </c>
      <c r="U1483" t="s">
        <v>140</v>
      </c>
      <c r="V1483">
        <v>1.1000000000000001</v>
      </c>
      <c r="W1483" s="1">
        <v>1730.3000000000004</v>
      </c>
      <c r="X1483">
        <v>1</v>
      </c>
      <c r="Y1483">
        <v>2.75</v>
      </c>
      <c r="Z1483">
        <v>4</v>
      </c>
      <c r="AA1483">
        <v>0.6875</v>
      </c>
      <c r="AB1483" s="2">
        <v>0</v>
      </c>
      <c r="AC1483" s="1">
        <v>0</v>
      </c>
      <c r="AD1483" s="7">
        <v>43521</v>
      </c>
      <c r="AE1483" s="7">
        <v>43522</v>
      </c>
      <c r="AF1483">
        <v>1</v>
      </c>
      <c r="AG1483" t="s">
        <v>53</v>
      </c>
      <c r="AH1483" s="2">
        <v>0</v>
      </c>
      <c r="AI1483" s="1">
        <v>0</v>
      </c>
      <c r="AJ1483" s="1">
        <v>0</v>
      </c>
      <c r="AK1483" s="6" t="str">
        <f>+IF(Tabla1[[#This Row],[REQUEST_TY]]="SR MANTENIMIENTO CORRECTIVO", "EMERGENCIA", "OTROS")</f>
        <v>EMERGENCIA</v>
      </c>
      <c r="AL1483" s="6" t="str">
        <f>+_xlfn.IFS(Tabla1[[#This Row],[Veces obj]]&lt;=1,"0-1",Tabla1[[#This Row],[Veces obj]]&lt;=2,"1-2",Tabla1[[#This Row],[Veces obj]]&lt;=3,"2-3",TRUE,"&gt;3")</f>
        <v>0-1</v>
      </c>
      <c r="AM1483" s="6" t="str">
        <f>+_xlfn.IFS(MONTH(Tabla1[[#This Row],[MES]])&lt;=3,"Q1",MONTH(Tabla1[[#This Row],[MES]])&lt;=6,"Q2",MONTH(Tabla1[[#This Row],[MES]])&lt;=9,"Q3",TRUE,"Q4")</f>
        <v>Q1</v>
      </c>
      <c r="AN1483" t="str">
        <f>+IFERROR(VLOOKUP(Tabla1[[#This Row],[CUENTA]],CTAS[],2,0),"OTROS")</f>
        <v>OTROS</v>
      </c>
      <c r="AP1483" t="str">
        <f>+IFERROR(VLOOKUP(Tabla1[[#This Row],[EMPLEADO]],IS[],3,0),"OTROS")</f>
        <v>OTROS</v>
      </c>
      <c r="AQ1483" t="str">
        <f>+IFERROR(VLOOKUP(Tabla1[[#This Row],[EMPLEADO]],IS[[NÓMINA]:[INGENIERO]],2,0),"OTROS")</f>
        <v>OTROS</v>
      </c>
    </row>
    <row r="1484" spans="1:43" x14ac:dyDescent="0.25">
      <c r="A1484" t="s">
        <v>36</v>
      </c>
      <c r="B1484">
        <v>1</v>
      </c>
      <c r="C1484" t="s">
        <v>2933</v>
      </c>
      <c r="D1484" t="s">
        <v>38</v>
      </c>
      <c r="E1484" t="s">
        <v>332</v>
      </c>
      <c r="F1484" t="s">
        <v>2934</v>
      </c>
      <c r="G1484" s="17" t="s">
        <v>2695</v>
      </c>
      <c r="H1484" t="s">
        <v>106</v>
      </c>
      <c r="I1484" t="s">
        <v>43</v>
      </c>
      <c r="J1484" t="s">
        <v>8</v>
      </c>
      <c r="K1484" t="s">
        <v>59</v>
      </c>
      <c r="L1484" t="s">
        <v>1768</v>
      </c>
      <c r="M1484" t="s">
        <v>310</v>
      </c>
      <c r="N1484">
        <v>0</v>
      </c>
      <c r="O1484" t="s">
        <v>47</v>
      </c>
      <c r="P1484">
        <v>24</v>
      </c>
      <c r="Q1484" t="s">
        <v>62</v>
      </c>
      <c r="R1484" t="s">
        <v>317</v>
      </c>
      <c r="S1484" t="s">
        <v>318</v>
      </c>
      <c r="T1484" t="s">
        <v>51</v>
      </c>
      <c r="U1484" t="s">
        <v>262</v>
      </c>
      <c r="V1484">
        <v>1.05</v>
      </c>
      <c r="W1484" s="1">
        <v>1651.6500000000003</v>
      </c>
      <c r="X1484">
        <v>1</v>
      </c>
      <c r="Y1484">
        <v>2.76</v>
      </c>
      <c r="Z1484">
        <v>4</v>
      </c>
      <c r="AA1484">
        <v>0.69</v>
      </c>
      <c r="AB1484" s="2">
        <v>0</v>
      </c>
      <c r="AC1484" s="1">
        <v>0</v>
      </c>
      <c r="AD1484" s="7">
        <v>43482</v>
      </c>
      <c r="AE1484" s="7">
        <v>43482</v>
      </c>
      <c r="AF1484">
        <v>0</v>
      </c>
      <c r="AG1484" t="s">
        <v>53</v>
      </c>
      <c r="AH1484" s="2">
        <v>0</v>
      </c>
      <c r="AI1484" s="1">
        <v>0</v>
      </c>
      <c r="AJ1484" s="1">
        <v>0</v>
      </c>
      <c r="AK1484" s="6" t="str">
        <f>+IF(Tabla1[[#This Row],[REQUEST_TY]]="SR MANTENIMIENTO CORRECTIVO", "EMERGENCIA", "OTROS")</f>
        <v>EMERGENCIA</v>
      </c>
      <c r="AL1484" s="6" t="str">
        <f>+_xlfn.IFS(Tabla1[[#This Row],[Veces obj]]&lt;=1,"0-1",Tabla1[[#This Row],[Veces obj]]&lt;=2,"1-2",Tabla1[[#This Row],[Veces obj]]&lt;=3,"2-3",TRUE,"&gt;3")</f>
        <v>0-1</v>
      </c>
      <c r="AM1484" s="6" t="str">
        <f>+_xlfn.IFS(MONTH(Tabla1[[#This Row],[MES]])&lt;=3,"Q1",MONTH(Tabla1[[#This Row],[MES]])&lt;=6,"Q2",MONTH(Tabla1[[#This Row],[MES]])&lt;=9,"Q3",TRUE,"Q4")</f>
        <v>Q1</v>
      </c>
      <c r="AN1484" t="str">
        <f>+IFERROR(VLOOKUP(Tabla1[[#This Row],[CUENTA]],CTAS[],2,0),"OTROS")</f>
        <v>OTROS</v>
      </c>
      <c r="AP1484" t="str">
        <f>+IFERROR(VLOOKUP(Tabla1[[#This Row],[EMPLEADO]],IS[],3,0),"OTROS")</f>
        <v>OTROS</v>
      </c>
      <c r="AQ1484" t="str">
        <f>+IFERROR(VLOOKUP(Tabla1[[#This Row],[EMPLEADO]],IS[[NÓMINA]:[INGENIERO]],2,0),"OTROS")</f>
        <v>OTROS</v>
      </c>
    </row>
    <row r="1485" spans="1:43" x14ac:dyDescent="0.25">
      <c r="A1485" t="s">
        <v>36</v>
      </c>
      <c r="B1485">
        <v>1</v>
      </c>
      <c r="C1485" t="s">
        <v>2935</v>
      </c>
      <c r="D1485" t="s">
        <v>38</v>
      </c>
      <c r="E1485" t="s">
        <v>636</v>
      </c>
      <c r="F1485" t="s">
        <v>2936</v>
      </c>
      <c r="G1485" s="17" t="s">
        <v>638</v>
      </c>
      <c r="H1485" t="s">
        <v>691</v>
      </c>
      <c r="I1485" t="s">
        <v>43</v>
      </c>
      <c r="J1485" t="s">
        <v>8</v>
      </c>
      <c r="K1485" t="s">
        <v>144</v>
      </c>
      <c r="L1485" t="s">
        <v>639</v>
      </c>
      <c r="M1485" t="s">
        <v>640</v>
      </c>
      <c r="N1485">
        <v>0</v>
      </c>
      <c r="O1485" t="s">
        <v>47</v>
      </c>
      <c r="P1485">
        <v>495</v>
      </c>
      <c r="Q1485" t="s">
        <v>48</v>
      </c>
      <c r="R1485" t="s">
        <v>153</v>
      </c>
      <c r="S1485" t="s">
        <v>50</v>
      </c>
      <c r="T1485" t="s">
        <v>51</v>
      </c>
      <c r="U1485" t="s">
        <v>52</v>
      </c>
      <c r="V1485">
        <v>1.05</v>
      </c>
      <c r="W1485" s="1">
        <v>750.75000000000011</v>
      </c>
      <c r="X1485">
        <v>1</v>
      </c>
      <c r="Y1485">
        <v>3.45</v>
      </c>
      <c r="Z1485">
        <v>5</v>
      </c>
      <c r="AA1485">
        <v>0.69000000000000006</v>
      </c>
      <c r="AB1485" s="2">
        <v>0</v>
      </c>
      <c r="AC1485" s="1">
        <v>0</v>
      </c>
      <c r="AD1485" s="7">
        <v>43488</v>
      </c>
      <c r="AE1485" s="7">
        <v>43488</v>
      </c>
      <c r="AF1485">
        <v>0</v>
      </c>
      <c r="AG1485" t="s">
        <v>53</v>
      </c>
      <c r="AH1485" s="2">
        <v>0</v>
      </c>
      <c r="AI1485" s="1">
        <v>0</v>
      </c>
      <c r="AJ1485" s="1">
        <v>0</v>
      </c>
      <c r="AK1485" s="6" t="str">
        <f>+IF(Tabla1[[#This Row],[REQUEST_TY]]="SR MANTENIMIENTO CORRECTIVO", "EMERGENCIA", "OTROS")</f>
        <v>EMERGENCIA</v>
      </c>
      <c r="AL1485" s="6" t="str">
        <f>+_xlfn.IFS(Tabla1[[#This Row],[Veces obj]]&lt;=1,"0-1",Tabla1[[#This Row],[Veces obj]]&lt;=2,"1-2",Tabla1[[#This Row],[Veces obj]]&lt;=3,"2-3",TRUE,"&gt;3")</f>
        <v>0-1</v>
      </c>
      <c r="AM1485" s="6" t="str">
        <f>+_xlfn.IFS(MONTH(Tabla1[[#This Row],[MES]])&lt;=3,"Q1",MONTH(Tabla1[[#This Row],[MES]])&lt;=6,"Q2",MONTH(Tabla1[[#This Row],[MES]])&lt;=9,"Q3",TRUE,"Q4")</f>
        <v>Q1</v>
      </c>
      <c r="AN1485" t="str">
        <f>+IFERROR(VLOOKUP(Tabla1[[#This Row],[CUENTA]],CTAS[],2,0),"OTROS")</f>
        <v>OTROS</v>
      </c>
      <c r="AP1485" t="str">
        <f>+IFERROR(VLOOKUP(Tabla1[[#This Row],[EMPLEADO]],IS[],3,0),"OTROS")</f>
        <v>OTROS</v>
      </c>
      <c r="AQ1485" t="str">
        <f>+IFERROR(VLOOKUP(Tabla1[[#This Row],[EMPLEADO]],IS[[NÓMINA]:[INGENIERO]],2,0),"OTROS")</f>
        <v>OTROS</v>
      </c>
    </row>
    <row r="1486" spans="1:43" x14ac:dyDescent="0.25">
      <c r="A1486" t="s">
        <v>4444</v>
      </c>
      <c r="B1486">
        <v>1</v>
      </c>
      <c r="C1486" t="s">
        <v>7110</v>
      </c>
      <c r="D1486" t="s">
        <v>38</v>
      </c>
      <c r="E1486" t="s">
        <v>1077</v>
      </c>
      <c r="F1486" t="s">
        <v>7111</v>
      </c>
      <c r="G1486" s="17" t="s">
        <v>2843</v>
      </c>
      <c r="H1486" t="s">
        <v>592</v>
      </c>
      <c r="I1486" t="s">
        <v>43</v>
      </c>
      <c r="J1486" t="s">
        <v>8</v>
      </c>
      <c r="K1486" t="s">
        <v>71</v>
      </c>
      <c r="L1486" t="s">
        <v>2844</v>
      </c>
      <c r="M1486" t="s">
        <v>2845</v>
      </c>
      <c r="N1486">
        <v>0</v>
      </c>
      <c r="O1486" t="s">
        <v>47</v>
      </c>
      <c r="P1486">
        <v>7</v>
      </c>
      <c r="Q1486" t="s">
        <v>194</v>
      </c>
      <c r="R1486" t="s">
        <v>63</v>
      </c>
      <c r="S1486" t="s">
        <v>64</v>
      </c>
      <c r="T1486" t="s">
        <v>208</v>
      </c>
      <c r="U1486" t="s">
        <v>195</v>
      </c>
      <c r="V1486">
        <v>0.6</v>
      </c>
      <c r="W1486" s="1">
        <v>819</v>
      </c>
      <c r="X1486">
        <v>1</v>
      </c>
      <c r="Y1486">
        <v>3.58</v>
      </c>
      <c r="Z1486">
        <v>9</v>
      </c>
      <c r="AA1486">
        <v>0.39777777777777779</v>
      </c>
      <c r="AB1486" s="2">
        <v>0</v>
      </c>
      <c r="AC1486" s="1">
        <v>0</v>
      </c>
      <c r="AD1486" s="7">
        <v>43522</v>
      </c>
      <c r="AE1486" s="7">
        <v>43522</v>
      </c>
      <c r="AF1486">
        <v>0</v>
      </c>
      <c r="AG1486" t="s">
        <v>53</v>
      </c>
      <c r="AH1486" s="2">
        <v>0</v>
      </c>
      <c r="AI1486" s="1">
        <v>0</v>
      </c>
      <c r="AJ1486" s="1">
        <v>0</v>
      </c>
      <c r="AK1486" s="6" t="str">
        <f>+IF(Tabla1[[#This Row],[REQUEST_TY]]="SR MANTENIMIENTO CORRECTIVO", "EMERGENCIA", "OTROS")</f>
        <v>EMERGENCIA</v>
      </c>
      <c r="AL1486" s="6" t="str">
        <f>+_xlfn.IFS(Tabla1[[#This Row],[Veces obj]]&lt;=1,"0-1",Tabla1[[#This Row],[Veces obj]]&lt;=2,"1-2",Tabla1[[#This Row],[Veces obj]]&lt;=3,"2-3",TRUE,"&gt;3")</f>
        <v>0-1</v>
      </c>
      <c r="AM1486" s="6" t="str">
        <f>+_xlfn.IFS(MONTH(Tabla1[[#This Row],[MES]])&lt;=3,"Q1",MONTH(Tabla1[[#This Row],[MES]])&lt;=6,"Q2",MONTH(Tabla1[[#This Row],[MES]])&lt;=9,"Q3",TRUE,"Q4")</f>
        <v>Q1</v>
      </c>
      <c r="AN1486" t="str">
        <f>+IFERROR(VLOOKUP(Tabla1[[#This Row],[CUENTA]],CTAS[],2,0),"OTROS")</f>
        <v>OTROS</v>
      </c>
      <c r="AO1486">
        <v>1</v>
      </c>
      <c r="AP1486" t="str">
        <f>+IFERROR(VLOOKUP(Tabla1[[#This Row],[EMPLEADO]],IS[],3,0),"OTROS")</f>
        <v>CHIHUAHUA</v>
      </c>
      <c r="AQ1486" t="str">
        <f>+IFERROR(VLOOKUP(Tabla1[[#This Row],[EMPLEADO]],IS[[NÓMINA]:[INGENIERO]],2,0),"OTROS")</f>
        <v>VICTOR MENDEZ</v>
      </c>
    </row>
    <row r="1487" spans="1:43" x14ac:dyDescent="0.25">
      <c r="A1487" t="s">
        <v>36</v>
      </c>
      <c r="B1487">
        <v>1</v>
      </c>
      <c r="C1487" t="s">
        <v>2937</v>
      </c>
      <c r="D1487" t="s">
        <v>38</v>
      </c>
      <c r="E1487" t="s">
        <v>332</v>
      </c>
      <c r="F1487" t="s">
        <v>2938</v>
      </c>
      <c r="G1487" s="17" t="s">
        <v>1806</v>
      </c>
      <c r="H1487" t="s">
        <v>213</v>
      </c>
      <c r="I1487" t="s">
        <v>43</v>
      </c>
      <c r="J1487" t="s">
        <v>8</v>
      </c>
      <c r="K1487" t="s">
        <v>59</v>
      </c>
      <c r="L1487" t="s">
        <v>1807</v>
      </c>
      <c r="M1487" t="s">
        <v>1808</v>
      </c>
      <c r="N1487">
        <v>0</v>
      </c>
      <c r="O1487" t="s">
        <v>47</v>
      </c>
      <c r="P1487">
        <v>18</v>
      </c>
      <c r="Q1487" t="s">
        <v>62</v>
      </c>
      <c r="R1487" t="s">
        <v>317</v>
      </c>
      <c r="S1487" t="s">
        <v>318</v>
      </c>
      <c r="T1487" t="s">
        <v>51</v>
      </c>
      <c r="U1487" t="s">
        <v>262</v>
      </c>
      <c r="V1487">
        <v>1.05</v>
      </c>
      <c r="W1487" s="1">
        <v>1651.6500000000003</v>
      </c>
      <c r="X1487">
        <v>1</v>
      </c>
      <c r="Y1487">
        <v>2.77</v>
      </c>
      <c r="Z1487">
        <v>4</v>
      </c>
      <c r="AA1487">
        <v>0.6925</v>
      </c>
      <c r="AB1487" s="2">
        <v>0</v>
      </c>
      <c r="AC1487" s="1">
        <v>0</v>
      </c>
      <c r="AD1487" s="7">
        <v>43474</v>
      </c>
      <c r="AE1487" s="7">
        <v>43474</v>
      </c>
      <c r="AF1487">
        <v>0</v>
      </c>
      <c r="AG1487" t="s">
        <v>53</v>
      </c>
      <c r="AH1487" s="2">
        <v>0</v>
      </c>
      <c r="AI1487" s="1">
        <v>0</v>
      </c>
      <c r="AJ1487" s="1">
        <v>0</v>
      </c>
      <c r="AK1487" s="6" t="str">
        <f>+IF(Tabla1[[#This Row],[REQUEST_TY]]="SR MANTENIMIENTO CORRECTIVO", "EMERGENCIA", "OTROS")</f>
        <v>EMERGENCIA</v>
      </c>
      <c r="AL1487" s="6" t="str">
        <f>+_xlfn.IFS(Tabla1[[#This Row],[Veces obj]]&lt;=1,"0-1",Tabla1[[#This Row],[Veces obj]]&lt;=2,"1-2",Tabla1[[#This Row],[Veces obj]]&lt;=3,"2-3",TRUE,"&gt;3")</f>
        <v>0-1</v>
      </c>
      <c r="AM1487" s="6" t="str">
        <f>+_xlfn.IFS(MONTH(Tabla1[[#This Row],[MES]])&lt;=3,"Q1",MONTH(Tabla1[[#This Row],[MES]])&lt;=6,"Q2",MONTH(Tabla1[[#This Row],[MES]])&lt;=9,"Q3",TRUE,"Q4")</f>
        <v>Q1</v>
      </c>
      <c r="AN1487" t="str">
        <f>+IFERROR(VLOOKUP(Tabla1[[#This Row],[CUENTA]],CTAS[],2,0),"OTROS")</f>
        <v>OTROS</v>
      </c>
      <c r="AP1487" t="str">
        <f>+IFERROR(VLOOKUP(Tabla1[[#This Row],[EMPLEADO]],IS[],3,0),"OTROS")</f>
        <v>OTROS</v>
      </c>
      <c r="AQ1487" t="str">
        <f>+IFERROR(VLOOKUP(Tabla1[[#This Row],[EMPLEADO]],IS[[NÓMINA]:[INGENIERO]],2,0),"OTROS")</f>
        <v>OTROS</v>
      </c>
    </row>
    <row r="1488" spans="1:43" x14ac:dyDescent="0.25">
      <c r="A1488" t="s">
        <v>36</v>
      </c>
      <c r="B1488">
        <v>1</v>
      </c>
      <c r="C1488" t="s">
        <v>2939</v>
      </c>
      <c r="D1488" t="s">
        <v>38</v>
      </c>
      <c r="E1488" t="s">
        <v>98</v>
      </c>
      <c r="F1488" t="s">
        <v>2940</v>
      </c>
      <c r="G1488" s="17" t="s">
        <v>2941</v>
      </c>
      <c r="H1488" t="s">
        <v>246</v>
      </c>
      <c r="I1488" t="s">
        <v>43</v>
      </c>
      <c r="J1488" t="s">
        <v>8</v>
      </c>
      <c r="K1488" t="s">
        <v>102</v>
      </c>
      <c r="L1488" t="s">
        <v>1994</v>
      </c>
      <c r="M1488" t="s">
        <v>1659</v>
      </c>
      <c r="N1488">
        <v>0</v>
      </c>
      <c r="O1488" t="s">
        <v>105</v>
      </c>
      <c r="P1488">
        <v>5</v>
      </c>
      <c r="Q1488" t="s">
        <v>207</v>
      </c>
      <c r="R1488" t="s">
        <v>63</v>
      </c>
      <c r="S1488" t="s">
        <v>64</v>
      </c>
      <c r="T1488" t="s">
        <v>51</v>
      </c>
      <c r="U1488" t="s">
        <v>209</v>
      </c>
      <c r="V1488">
        <v>0</v>
      </c>
      <c r="W1488" s="1">
        <v>0</v>
      </c>
      <c r="X1488">
        <v>1</v>
      </c>
      <c r="Y1488">
        <v>3.47</v>
      </c>
      <c r="Z1488">
        <v>5</v>
      </c>
      <c r="AA1488">
        <v>0.69400000000000006</v>
      </c>
      <c r="AB1488" s="2">
        <v>0</v>
      </c>
      <c r="AC1488" s="1">
        <v>0</v>
      </c>
      <c r="AD1488" s="7">
        <v>43489</v>
      </c>
      <c r="AE1488" s="7">
        <v>43489</v>
      </c>
      <c r="AF1488">
        <v>0</v>
      </c>
      <c r="AG1488" t="s">
        <v>53</v>
      </c>
      <c r="AH1488" s="2">
        <v>0</v>
      </c>
      <c r="AI1488" s="1">
        <v>0</v>
      </c>
      <c r="AJ1488" s="1">
        <v>0</v>
      </c>
      <c r="AK1488" s="6" t="str">
        <f>+IF(Tabla1[[#This Row],[REQUEST_TY]]="SR MANTENIMIENTO CORRECTIVO", "EMERGENCIA", "OTROS")</f>
        <v>EMERGENCIA</v>
      </c>
      <c r="AL1488" s="6" t="str">
        <f>+_xlfn.IFS(Tabla1[[#This Row],[Veces obj]]&lt;=1,"0-1",Tabla1[[#This Row],[Veces obj]]&lt;=2,"1-2",Tabla1[[#This Row],[Veces obj]]&lt;=3,"2-3",TRUE,"&gt;3")</f>
        <v>0-1</v>
      </c>
      <c r="AM1488" s="6" t="str">
        <f>+_xlfn.IFS(MONTH(Tabla1[[#This Row],[MES]])&lt;=3,"Q1",MONTH(Tabla1[[#This Row],[MES]])&lt;=6,"Q2",MONTH(Tabla1[[#This Row],[MES]])&lt;=9,"Q3",TRUE,"Q4")</f>
        <v>Q1</v>
      </c>
      <c r="AN1488" t="str">
        <f>+IFERROR(VLOOKUP(Tabla1[[#This Row],[CUENTA]],CTAS[],2,0),"OTROS")</f>
        <v>OTROS</v>
      </c>
      <c r="AP1488" t="str">
        <f>+IFERROR(VLOOKUP(Tabla1[[#This Row],[EMPLEADO]],IS[],3,0),"OTROS")</f>
        <v>OTROS</v>
      </c>
      <c r="AQ1488" t="str">
        <f>+IFERROR(VLOOKUP(Tabla1[[#This Row],[EMPLEADO]],IS[[NÓMINA]:[INGENIERO]],2,0),"OTROS")</f>
        <v>OTROS</v>
      </c>
    </row>
    <row r="1489" spans="1:43" x14ac:dyDescent="0.25">
      <c r="A1489" t="s">
        <v>4444</v>
      </c>
      <c r="B1489">
        <v>1</v>
      </c>
      <c r="C1489" t="s">
        <v>4868</v>
      </c>
      <c r="D1489" t="s">
        <v>38</v>
      </c>
      <c r="E1489" t="s">
        <v>98</v>
      </c>
      <c r="F1489" t="s">
        <v>4869</v>
      </c>
      <c r="G1489" s="17" t="s">
        <v>4191</v>
      </c>
      <c r="H1489" t="s">
        <v>271</v>
      </c>
      <c r="I1489" t="s">
        <v>43</v>
      </c>
      <c r="J1489" t="s">
        <v>8</v>
      </c>
      <c r="K1489" t="s">
        <v>102</v>
      </c>
      <c r="L1489" t="s">
        <v>3001</v>
      </c>
      <c r="M1489" t="s">
        <v>3002</v>
      </c>
      <c r="N1489">
        <v>0</v>
      </c>
      <c r="O1489" t="s">
        <v>105</v>
      </c>
      <c r="P1489">
        <v>9</v>
      </c>
      <c r="Q1489" t="s">
        <v>194</v>
      </c>
      <c r="R1489" t="s">
        <v>63</v>
      </c>
      <c r="S1489" t="s">
        <v>64</v>
      </c>
      <c r="T1489" t="s">
        <v>51</v>
      </c>
      <c r="U1489" t="s">
        <v>195</v>
      </c>
      <c r="V1489">
        <v>0.6</v>
      </c>
      <c r="W1489" s="1">
        <v>393</v>
      </c>
      <c r="X1489">
        <v>1</v>
      </c>
      <c r="Y1489">
        <v>3.47</v>
      </c>
      <c r="Z1489">
        <v>5</v>
      </c>
      <c r="AA1489">
        <v>0.69400000000000006</v>
      </c>
      <c r="AB1489" s="2">
        <v>0</v>
      </c>
      <c r="AC1489" s="1">
        <v>0</v>
      </c>
      <c r="AD1489" s="7">
        <v>43501</v>
      </c>
      <c r="AE1489" s="7">
        <v>43501</v>
      </c>
      <c r="AF1489">
        <v>0</v>
      </c>
      <c r="AG1489" t="s">
        <v>53</v>
      </c>
      <c r="AH1489" s="2">
        <v>0</v>
      </c>
      <c r="AI1489" s="1">
        <v>0</v>
      </c>
      <c r="AJ1489" s="1">
        <v>0</v>
      </c>
      <c r="AK1489" s="6" t="str">
        <f>+IF(Tabla1[[#This Row],[REQUEST_TY]]="SR MANTENIMIENTO CORRECTIVO", "EMERGENCIA", "OTROS")</f>
        <v>EMERGENCIA</v>
      </c>
      <c r="AL1489" s="6" t="str">
        <f>+_xlfn.IFS(Tabla1[[#This Row],[Veces obj]]&lt;=1,"0-1",Tabla1[[#This Row],[Veces obj]]&lt;=2,"1-2",Tabla1[[#This Row],[Veces obj]]&lt;=3,"2-3",TRUE,"&gt;3")</f>
        <v>0-1</v>
      </c>
      <c r="AM1489" s="6" t="str">
        <f>+_xlfn.IFS(MONTH(Tabla1[[#This Row],[MES]])&lt;=3,"Q1",MONTH(Tabla1[[#This Row],[MES]])&lt;=6,"Q2",MONTH(Tabla1[[#This Row],[MES]])&lt;=9,"Q3",TRUE,"Q4")</f>
        <v>Q1</v>
      </c>
      <c r="AN1489" t="str">
        <f>+IFERROR(VLOOKUP(Tabla1[[#This Row],[CUENTA]],CTAS[],2,0),"OTROS")</f>
        <v>OTROS</v>
      </c>
      <c r="AP1489" t="str">
        <f>+IFERROR(VLOOKUP(Tabla1[[#This Row],[EMPLEADO]],IS[],3,0),"OTROS")</f>
        <v>OTROS</v>
      </c>
      <c r="AQ1489" t="str">
        <f>+IFERROR(VLOOKUP(Tabla1[[#This Row],[EMPLEADO]],IS[[NÓMINA]:[INGENIERO]],2,0),"OTROS")</f>
        <v>OTROS</v>
      </c>
    </row>
    <row r="1490" spans="1:43" x14ac:dyDescent="0.25">
      <c r="A1490" t="s">
        <v>36</v>
      </c>
      <c r="B1490">
        <v>1</v>
      </c>
      <c r="C1490" t="s">
        <v>2942</v>
      </c>
      <c r="D1490" t="s">
        <v>818</v>
      </c>
      <c r="E1490" t="s">
        <v>332</v>
      </c>
      <c r="F1490" t="s">
        <v>2943</v>
      </c>
      <c r="G1490" s="17" t="s">
        <v>470</v>
      </c>
      <c r="H1490" t="s">
        <v>253</v>
      </c>
      <c r="I1490" t="s">
        <v>43</v>
      </c>
      <c r="J1490" t="s">
        <v>8</v>
      </c>
      <c r="K1490" t="s">
        <v>59</v>
      </c>
      <c r="L1490" t="s">
        <v>472</v>
      </c>
      <c r="M1490" t="s">
        <v>473</v>
      </c>
      <c r="N1490">
        <v>0</v>
      </c>
      <c r="O1490" t="s">
        <v>47</v>
      </c>
      <c r="P1490" t="s">
        <v>822</v>
      </c>
      <c r="Q1490" t="s">
        <v>48</v>
      </c>
      <c r="R1490" t="s">
        <v>317</v>
      </c>
      <c r="S1490" t="s">
        <v>318</v>
      </c>
      <c r="T1490" t="s">
        <v>51</v>
      </c>
      <c r="U1490" t="s">
        <v>353</v>
      </c>
      <c r="V1490">
        <v>1</v>
      </c>
      <c r="W1490" s="1">
        <v>1573.0000000000002</v>
      </c>
      <c r="X1490">
        <v>1</v>
      </c>
      <c r="Y1490">
        <v>2.78</v>
      </c>
      <c r="Z1490">
        <v>4</v>
      </c>
      <c r="AA1490">
        <v>0.69499999999999995</v>
      </c>
      <c r="AB1490" s="2">
        <v>0</v>
      </c>
      <c r="AC1490" s="1">
        <v>0</v>
      </c>
      <c r="AD1490" s="7">
        <v>43474</v>
      </c>
      <c r="AE1490" s="7">
        <v>43474</v>
      </c>
      <c r="AF1490">
        <v>0</v>
      </c>
      <c r="AG1490" t="s">
        <v>53</v>
      </c>
      <c r="AH1490" s="2">
        <v>0</v>
      </c>
      <c r="AI1490" s="1">
        <v>0</v>
      </c>
      <c r="AJ1490" s="1">
        <v>0</v>
      </c>
      <c r="AK1490" s="6" t="str">
        <f>+IF(Tabla1[[#This Row],[REQUEST_TY]]="SR MANTENIMIENTO CORRECTIVO", "EMERGENCIA", "OTROS")</f>
        <v>OTROS</v>
      </c>
      <c r="AL1490" s="6" t="str">
        <f>+_xlfn.IFS(Tabla1[[#This Row],[Veces obj]]&lt;=1,"0-1",Tabla1[[#This Row],[Veces obj]]&lt;=2,"1-2",Tabla1[[#This Row],[Veces obj]]&lt;=3,"2-3",TRUE,"&gt;3")</f>
        <v>0-1</v>
      </c>
      <c r="AM1490" s="6" t="str">
        <f>+_xlfn.IFS(MONTH(Tabla1[[#This Row],[MES]])&lt;=3,"Q1",MONTH(Tabla1[[#This Row],[MES]])&lt;=6,"Q2",MONTH(Tabla1[[#This Row],[MES]])&lt;=9,"Q3",TRUE,"Q4")</f>
        <v>Q1</v>
      </c>
      <c r="AN1490" t="str">
        <f>+IFERROR(VLOOKUP(Tabla1[[#This Row],[CUENTA]],CTAS[],2,0),"OTROS")</f>
        <v>OTROS</v>
      </c>
      <c r="AP1490" t="str">
        <f>+IFERROR(VLOOKUP(Tabla1[[#This Row],[EMPLEADO]],IS[],3,0),"OTROS")</f>
        <v>OTROS</v>
      </c>
      <c r="AQ1490" t="str">
        <f>+IFERROR(VLOOKUP(Tabla1[[#This Row],[EMPLEADO]],IS[[NÓMINA]:[INGENIERO]],2,0),"OTROS")</f>
        <v>OTROS</v>
      </c>
    </row>
    <row r="1491" spans="1:43" x14ac:dyDescent="0.25">
      <c r="A1491" t="s">
        <v>36</v>
      </c>
      <c r="B1491">
        <v>1</v>
      </c>
      <c r="C1491" t="s">
        <v>2944</v>
      </c>
      <c r="D1491" t="s">
        <v>38</v>
      </c>
      <c r="E1491" t="s">
        <v>133</v>
      </c>
      <c r="F1491" t="s">
        <v>2945</v>
      </c>
      <c r="G1491" s="17" t="s">
        <v>2946</v>
      </c>
      <c r="H1491" t="s">
        <v>868</v>
      </c>
      <c r="I1491" t="s">
        <v>43</v>
      </c>
      <c r="J1491" t="s">
        <v>8</v>
      </c>
      <c r="K1491" t="s">
        <v>59</v>
      </c>
      <c r="L1491" t="s">
        <v>1676</v>
      </c>
      <c r="M1491" t="s">
        <v>1410</v>
      </c>
      <c r="N1491">
        <v>1</v>
      </c>
      <c r="O1491" t="s">
        <v>47</v>
      </c>
      <c r="P1491">
        <v>17</v>
      </c>
      <c r="Q1491" t="s">
        <v>62</v>
      </c>
      <c r="R1491" t="s">
        <v>138</v>
      </c>
      <c r="S1491" t="s">
        <v>139</v>
      </c>
      <c r="T1491" t="s">
        <v>51</v>
      </c>
      <c r="U1491" t="s">
        <v>262</v>
      </c>
      <c r="V1491">
        <v>1.05</v>
      </c>
      <c r="W1491" s="1">
        <v>0</v>
      </c>
      <c r="X1491">
        <v>1</v>
      </c>
      <c r="Y1491">
        <v>2.78</v>
      </c>
      <c r="Z1491">
        <v>4</v>
      </c>
      <c r="AA1491">
        <v>0.69499999999999995</v>
      </c>
      <c r="AB1491" s="2">
        <v>0</v>
      </c>
      <c r="AC1491" s="1">
        <v>0</v>
      </c>
      <c r="AD1491" s="7">
        <v>43475</v>
      </c>
      <c r="AE1491" s="7">
        <v>43475</v>
      </c>
      <c r="AF1491">
        <v>0</v>
      </c>
      <c r="AG1491" t="s">
        <v>53</v>
      </c>
      <c r="AH1491" s="2">
        <v>0</v>
      </c>
      <c r="AI1491" s="1">
        <v>0</v>
      </c>
      <c r="AJ1491" s="1">
        <v>0</v>
      </c>
      <c r="AK1491" s="6" t="str">
        <f>+IF(Tabla1[[#This Row],[REQUEST_TY]]="SR MANTENIMIENTO CORRECTIVO", "EMERGENCIA", "OTROS")</f>
        <v>EMERGENCIA</v>
      </c>
      <c r="AL1491" s="6" t="str">
        <f>+_xlfn.IFS(Tabla1[[#This Row],[Veces obj]]&lt;=1,"0-1",Tabla1[[#This Row],[Veces obj]]&lt;=2,"1-2",Tabla1[[#This Row],[Veces obj]]&lt;=3,"2-3",TRUE,"&gt;3")</f>
        <v>0-1</v>
      </c>
      <c r="AM1491" s="6" t="str">
        <f>+_xlfn.IFS(MONTH(Tabla1[[#This Row],[MES]])&lt;=3,"Q1",MONTH(Tabla1[[#This Row],[MES]])&lt;=6,"Q2",MONTH(Tabla1[[#This Row],[MES]])&lt;=9,"Q3",TRUE,"Q4")</f>
        <v>Q1</v>
      </c>
      <c r="AN1491" t="str">
        <f>+IFERROR(VLOOKUP(Tabla1[[#This Row],[CUENTA]],CTAS[],2,0),"OTROS")</f>
        <v>OTROS</v>
      </c>
      <c r="AP1491" t="str">
        <f>+IFERROR(VLOOKUP(Tabla1[[#This Row],[EMPLEADO]],IS[],3,0),"OTROS")</f>
        <v>OTROS</v>
      </c>
      <c r="AQ1491" t="str">
        <f>+IFERROR(VLOOKUP(Tabla1[[#This Row],[EMPLEADO]],IS[[NÓMINA]:[INGENIERO]],2,0),"OTROS")</f>
        <v>OTROS</v>
      </c>
    </row>
    <row r="1492" spans="1:43" x14ac:dyDescent="0.25">
      <c r="A1492" t="s">
        <v>4444</v>
      </c>
      <c r="B1492">
        <v>1</v>
      </c>
      <c r="C1492" t="s">
        <v>6865</v>
      </c>
      <c r="D1492" t="s">
        <v>38</v>
      </c>
      <c r="E1492" t="s">
        <v>133</v>
      </c>
      <c r="F1492" t="s">
        <v>6866</v>
      </c>
      <c r="G1492" s="17" t="s">
        <v>4997</v>
      </c>
      <c r="H1492" t="s">
        <v>220</v>
      </c>
      <c r="I1492" t="s">
        <v>43</v>
      </c>
      <c r="J1492" t="s">
        <v>8</v>
      </c>
      <c r="K1492" t="s">
        <v>59</v>
      </c>
      <c r="L1492" t="s">
        <v>1495</v>
      </c>
      <c r="M1492" t="s">
        <v>1496</v>
      </c>
      <c r="N1492">
        <v>0</v>
      </c>
      <c r="O1492" t="s">
        <v>47</v>
      </c>
      <c r="P1492">
        <v>16</v>
      </c>
      <c r="Q1492" t="s">
        <v>62</v>
      </c>
      <c r="R1492" t="s">
        <v>138</v>
      </c>
      <c r="S1492" t="s">
        <v>139</v>
      </c>
      <c r="T1492" t="s">
        <v>51</v>
      </c>
      <c r="U1492" t="s">
        <v>262</v>
      </c>
      <c r="V1492">
        <v>1.05</v>
      </c>
      <c r="W1492" s="1">
        <v>1651.6500000000003</v>
      </c>
      <c r="X1492">
        <v>1</v>
      </c>
      <c r="Y1492">
        <v>2.78</v>
      </c>
      <c r="Z1492">
        <v>4</v>
      </c>
      <c r="AA1492">
        <v>0.69499999999999995</v>
      </c>
      <c r="AB1492" s="2">
        <v>0</v>
      </c>
      <c r="AC1492" s="1">
        <v>0</v>
      </c>
      <c r="AD1492" s="7">
        <v>43523</v>
      </c>
      <c r="AE1492" s="7">
        <v>43523</v>
      </c>
      <c r="AF1492">
        <v>0</v>
      </c>
      <c r="AG1492" t="s">
        <v>53</v>
      </c>
      <c r="AH1492" s="2">
        <v>0</v>
      </c>
      <c r="AI1492" s="1">
        <v>0</v>
      </c>
      <c r="AJ1492" s="1">
        <v>0</v>
      </c>
      <c r="AK1492" s="6" t="str">
        <f>+IF(Tabla1[[#This Row],[REQUEST_TY]]="SR MANTENIMIENTO CORRECTIVO", "EMERGENCIA", "OTROS")</f>
        <v>EMERGENCIA</v>
      </c>
      <c r="AL1492" s="6" t="str">
        <f>+_xlfn.IFS(Tabla1[[#This Row],[Veces obj]]&lt;=1,"0-1",Tabla1[[#This Row],[Veces obj]]&lt;=2,"1-2",Tabla1[[#This Row],[Veces obj]]&lt;=3,"2-3",TRUE,"&gt;3")</f>
        <v>0-1</v>
      </c>
      <c r="AM1492" s="6" t="str">
        <f>+_xlfn.IFS(MONTH(Tabla1[[#This Row],[MES]])&lt;=3,"Q1",MONTH(Tabla1[[#This Row],[MES]])&lt;=6,"Q2",MONTH(Tabla1[[#This Row],[MES]])&lt;=9,"Q3",TRUE,"Q4")</f>
        <v>Q1</v>
      </c>
      <c r="AN1492" t="str">
        <f>+IFERROR(VLOOKUP(Tabla1[[#This Row],[CUENTA]],CTAS[],2,0),"OTROS")</f>
        <v>OTROS</v>
      </c>
      <c r="AP1492" t="str">
        <f>+IFERROR(VLOOKUP(Tabla1[[#This Row],[EMPLEADO]],IS[],3,0),"OTROS")</f>
        <v>OTROS</v>
      </c>
      <c r="AQ1492" t="str">
        <f>+IFERROR(VLOOKUP(Tabla1[[#This Row],[EMPLEADO]],IS[[NÓMINA]:[INGENIERO]],2,0),"OTROS")</f>
        <v>OTROS</v>
      </c>
    </row>
    <row r="1493" spans="1:43" x14ac:dyDescent="0.25">
      <c r="A1493" t="s">
        <v>36</v>
      </c>
      <c r="B1493">
        <v>1</v>
      </c>
      <c r="C1493" t="s">
        <v>2947</v>
      </c>
      <c r="D1493" t="s">
        <v>38</v>
      </c>
      <c r="E1493" t="s">
        <v>133</v>
      </c>
      <c r="F1493" t="s">
        <v>2948</v>
      </c>
      <c r="G1493" s="17" t="s">
        <v>2949</v>
      </c>
      <c r="H1493" t="s">
        <v>574</v>
      </c>
      <c r="I1493" t="s">
        <v>43</v>
      </c>
      <c r="J1493" t="s">
        <v>8</v>
      </c>
      <c r="K1493" t="s">
        <v>59</v>
      </c>
      <c r="L1493" t="s">
        <v>575</v>
      </c>
      <c r="M1493" t="s">
        <v>576</v>
      </c>
      <c r="N1493">
        <v>0</v>
      </c>
      <c r="O1493" t="s">
        <v>47</v>
      </c>
      <c r="P1493">
        <v>40</v>
      </c>
      <c r="Q1493" t="s">
        <v>82</v>
      </c>
      <c r="R1493" t="s">
        <v>138</v>
      </c>
      <c r="S1493" t="s">
        <v>139</v>
      </c>
      <c r="T1493" t="s">
        <v>208</v>
      </c>
      <c r="U1493" t="s">
        <v>140</v>
      </c>
      <c r="V1493">
        <v>1.1000000000000001</v>
      </c>
      <c r="W1493" s="1">
        <v>1730.3000000000004</v>
      </c>
      <c r="X1493">
        <v>1</v>
      </c>
      <c r="Y1493">
        <v>4.18</v>
      </c>
      <c r="Z1493">
        <v>6</v>
      </c>
      <c r="AA1493">
        <v>0.69666666666666666</v>
      </c>
      <c r="AB1493" s="2">
        <v>0</v>
      </c>
      <c r="AC1493" s="1">
        <v>0</v>
      </c>
      <c r="AD1493" s="7">
        <v>43493</v>
      </c>
      <c r="AE1493" s="7">
        <v>43493</v>
      </c>
      <c r="AF1493">
        <v>0</v>
      </c>
      <c r="AG1493" t="s">
        <v>53</v>
      </c>
      <c r="AH1493" s="2">
        <v>0</v>
      </c>
      <c r="AI1493" s="1">
        <v>0</v>
      </c>
      <c r="AJ1493" s="1">
        <v>0</v>
      </c>
      <c r="AK1493" s="6" t="str">
        <f>+IF(Tabla1[[#This Row],[REQUEST_TY]]="SR MANTENIMIENTO CORRECTIVO", "EMERGENCIA", "OTROS")</f>
        <v>EMERGENCIA</v>
      </c>
      <c r="AL1493" s="6" t="str">
        <f>+_xlfn.IFS(Tabla1[[#This Row],[Veces obj]]&lt;=1,"0-1",Tabla1[[#This Row],[Veces obj]]&lt;=2,"1-2",Tabla1[[#This Row],[Veces obj]]&lt;=3,"2-3",TRUE,"&gt;3")</f>
        <v>0-1</v>
      </c>
      <c r="AM1493" s="6" t="str">
        <f>+_xlfn.IFS(MONTH(Tabla1[[#This Row],[MES]])&lt;=3,"Q1",MONTH(Tabla1[[#This Row],[MES]])&lt;=6,"Q2",MONTH(Tabla1[[#This Row],[MES]])&lt;=9,"Q3",TRUE,"Q4")</f>
        <v>Q1</v>
      </c>
      <c r="AN1493" t="str">
        <f>+IFERROR(VLOOKUP(Tabla1[[#This Row],[CUENTA]],CTAS[],2,0),"OTROS")</f>
        <v>OTROS</v>
      </c>
      <c r="AP1493" t="str">
        <f>+IFERROR(VLOOKUP(Tabla1[[#This Row],[EMPLEADO]],IS[],3,0),"OTROS")</f>
        <v>OTROS</v>
      </c>
      <c r="AQ1493" t="str">
        <f>+IFERROR(VLOOKUP(Tabla1[[#This Row],[EMPLEADO]],IS[[NÓMINA]:[INGENIERO]],2,0),"OTROS")</f>
        <v>OTROS</v>
      </c>
    </row>
    <row r="1494" spans="1:43" x14ac:dyDescent="0.25">
      <c r="A1494" t="s">
        <v>36</v>
      </c>
      <c r="B1494">
        <v>1</v>
      </c>
      <c r="C1494" t="s">
        <v>2950</v>
      </c>
      <c r="D1494" t="s">
        <v>38</v>
      </c>
      <c r="E1494" t="s">
        <v>85</v>
      </c>
      <c r="F1494" t="s">
        <v>2951</v>
      </c>
      <c r="G1494" s="17" t="s">
        <v>2952</v>
      </c>
      <c r="H1494" t="s">
        <v>70</v>
      </c>
      <c r="I1494" t="s">
        <v>43</v>
      </c>
      <c r="J1494" t="s">
        <v>8</v>
      </c>
      <c r="K1494" t="s">
        <v>234</v>
      </c>
      <c r="L1494" t="s">
        <v>732</v>
      </c>
      <c r="M1494" t="s">
        <v>94</v>
      </c>
      <c r="N1494">
        <v>0</v>
      </c>
      <c r="O1494" t="s">
        <v>47</v>
      </c>
      <c r="P1494">
        <v>57</v>
      </c>
      <c r="Q1494" t="s">
        <v>82</v>
      </c>
      <c r="R1494" t="s">
        <v>49</v>
      </c>
      <c r="S1494" t="s">
        <v>50</v>
      </c>
      <c r="T1494" t="s">
        <v>51</v>
      </c>
      <c r="U1494" t="s">
        <v>120</v>
      </c>
      <c r="V1494">
        <v>0.8</v>
      </c>
      <c r="W1494" s="1">
        <v>572.00000000000011</v>
      </c>
      <c r="X1494">
        <v>1</v>
      </c>
      <c r="Y1494">
        <v>3.5</v>
      </c>
      <c r="Z1494">
        <v>5</v>
      </c>
      <c r="AA1494">
        <v>0.7</v>
      </c>
      <c r="AB1494" s="2">
        <v>0</v>
      </c>
      <c r="AC1494" s="1">
        <v>0</v>
      </c>
      <c r="AD1494" s="7">
        <v>43468</v>
      </c>
      <c r="AE1494" s="7">
        <v>43468</v>
      </c>
      <c r="AF1494">
        <v>0</v>
      </c>
      <c r="AG1494" t="s">
        <v>53</v>
      </c>
      <c r="AH1494" s="2">
        <v>0</v>
      </c>
      <c r="AI1494" s="1">
        <v>0</v>
      </c>
      <c r="AJ1494" s="1">
        <v>0</v>
      </c>
      <c r="AK1494" s="6" t="str">
        <f>+IF(Tabla1[[#This Row],[REQUEST_TY]]="SR MANTENIMIENTO CORRECTIVO", "EMERGENCIA", "OTROS")</f>
        <v>EMERGENCIA</v>
      </c>
      <c r="AL1494" s="6" t="str">
        <f>+_xlfn.IFS(Tabla1[[#This Row],[Veces obj]]&lt;=1,"0-1",Tabla1[[#This Row],[Veces obj]]&lt;=2,"1-2",Tabla1[[#This Row],[Veces obj]]&lt;=3,"2-3",TRUE,"&gt;3")</f>
        <v>0-1</v>
      </c>
      <c r="AM1494" s="6" t="str">
        <f>+_xlfn.IFS(MONTH(Tabla1[[#This Row],[MES]])&lt;=3,"Q1",MONTH(Tabla1[[#This Row],[MES]])&lt;=6,"Q2",MONTH(Tabla1[[#This Row],[MES]])&lt;=9,"Q3",TRUE,"Q4")</f>
        <v>Q1</v>
      </c>
      <c r="AN1494" t="str">
        <f>+IFERROR(VLOOKUP(Tabla1[[#This Row],[CUENTA]],CTAS[],2,0),"OTROS")</f>
        <v>OTROS</v>
      </c>
      <c r="AP1494" t="str">
        <f>+IFERROR(VLOOKUP(Tabla1[[#This Row],[EMPLEADO]],IS[],3,0),"OTROS")</f>
        <v>OTROS</v>
      </c>
      <c r="AQ1494" t="str">
        <f>+IFERROR(VLOOKUP(Tabla1[[#This Row],[EMPLEADO]],IS[[NÓMINA]:[INGENIERO]],2,0),"OTROS")</f>
        <v>OTROS</v>
      </c>
    </row>
    <row r="1495" spans="1:43" x14ac:dyDescent="0.25">
      <c r="A1495" t="s">
        <v>36</v>
      </c>
      <c r="B1495">
        <v>1</v>
      </c>
      <c r="C1495" t="s">
        <v>2953</v>
      </c>
      <c r="D1495" t="s">
        <v>38</v>
      </c>
      <c r="E1495" t="s">
        <v>133</v>
      </c>
      <c r="F1495" t="s">
        <v>2954</v>
      </c>
      <c r="G1495" s="17" t="s">
        <v>2955</v>
      </c>
      <c r="H1495" t="s">
        <v>586</v>
      </c>
      <c r="I1495" t="s">
        <v>43</v>
      </c>
      <c r="J1495" t="s">
        <v>8</v>
      </c>
      <c r="K1495" t="s">
        <v>59</v>
      </c>
      <c r="L1495" t="s">
        <v>2686</v>
      </c>
      <c r="M1495" t="s">
        <v>2687</v>
      </c>
      <c r="N1495">
        <v>0</v>
      </c>
      <c r="O1495" t="s">
        <v>47</v>
      </c>
      <c r="P1495">
        <v>39</v>
      </c>
      <c r="Q1495" t="s">
        <v>82</v>
      </c>
      <c r="R1495" t="s">
        <v>138</v>
      </c>
      <c r="S1495" t="s">
        <v>139</v>
      </c>
      <c r="T1495" t="s">
        <v>51</v>
      </c>
      <c r="U1495" t="s">
        <v>140</v>
      </c>
      <c r="V1495">
        <v>1.1000000000000001</v>
      </c>
      <c r="W1495" s="1">
        <v>1730.3000000000004</v>
      </c>
      <c r="X1495">
        <v>1</v>
      </c>
      <c r="Y1495">
        <v>2.8</v>
      </c>
      <c r="Z1495">
        <v>4</v>
      </c>
      <c r="AA1495">
        <v>0.7</v>
      </c>
      <c r="AB1495" s="2">
        <v>0</v>
      </c>
      <c r="AC1495" s="1">
        <v>0</v>
      </c>
      <c r="AD1495" s="7">
        <v>43481</v>
      </c>
      <c r="AE1495" s="7">
        <v>43481</v>
      </c>
      <c r="AF1495">
        <v>0</v>
      </c>
      <c r="AG1495" t="s">
        <v>53</v>
      </c>
      <c r="AH1495" s="2">
        <v>0</v>
      </c>
      <c r="AI1495" s="1">
        <v>0</v>
      </c>
      <c r="AJ1495" s="1">
        <v>0</v>
      </c>
      <c r="AK1495" s="6" t="str">
        <f>+IF(Tabla1[[#This Row],[REQUEST_TY]]="SR MANTENIMIENTO CORRECTIVO", "EMERGENCIA", "OTROS")</f>
        <v>EMERGENCIA</v>
      </c>
      <c r="AL1495" s="6" t="str">
        <f>+_xlfn.IFS(Tabla1[[#This Row],[Veces obj]]&lt;=1,"0-1",Tabla1[[#This Row],[Veces obj]]&lt;=2,"1-2",Tabla1[[#This Row],[Veces obj]]&lt;=3,"2-3",TRUE,"&gt;3")</f>
        <v>0-1</v>
      </c>
      <c r="AM1495" s="6" t="str">
        <f>+_xlfn.IFS(MONTH(Tabla1[[#This Row],[MES]])&lt;=3,"Q1",MONTH(Tabla1[[#This Row],[MES]])&lt;=6,"Q2",MONTH(Tabla1[[#This Row],[MES]])&lt;=9,"Q3",TRUE,"Q4")</f>
        <v>Q1</v>
      </c>
      <c r="AN1495" t="str">
        <f>+IFERROR(VLOOKUP(Tabla1[[#This Row],[CUENTA]],CTAS[],2,0),"OTROS")</f>
        <v>OTROS</v>
      </c>
      <c r="AP1495" t="str">
        <f>+IFERROR(VLOOKUP(Tabla1[[#This Row],[EMPLEADO]],IS[],3,0),"OTROS")</f>
        <v>OTROS</v>
      </c>
      <c r="AQ1495" t="str">
        <f>+IFERROR(VLOOKUP(Tabla1[[#This Row],[EMPLEADO]],IS[[NÓMINA]:[INGENIERO]],2,0),"OTROS")</f>
        <v>OTROS</v>
      </c>
    </row>
    <row r="1496" spans="1:43" x14ac:dyDescent="0.25">
      <c r="A1496" t="s">
        <v>36</v>
      </c>
      <c r="B1496">
        <v>1</v>
      </c>
      <c r="C1496" t="s">
        <v>2956</v>
      </c>
      <c r="D1496" t="s">
        <v>38</v>
      </c>
      <c r="E1496" t="s">
        <v>133</v>
      </c>
      <c r="F1496" t="s">
        <v>2957</v>
      </c>
      <c r="G1496" s="17" t="s">
        <v>2958</v>
      </c>
      <c r="H1496" t="s">
        <v>136</v>
      </c>
      <c r="I1496" t="s">
        <v>43</v>
      </c>
      <c r="J1496" t="s">
        <v>8</v>
      </c>
      <c r="K1496" t="s">
        <v>59</v>
      </c>
      <c r="L1496" t="s">
        <v>2959</v>
      </c>
      <c r="M1496" t="s">
        <v>736</v>
      </c>
      <c r="N1496">
        <v>0</v>
      </c>
      <c r="O1496" t="s">
        <v>47</v>
      </c>
      <c r="P1496">
        <v>22</v>
      </c>
      <c r="Q1496" t="s">
        <v>62</v>
      </c>
      <c r="R1496" t="s">
        <v>138</v>
      </c>
      <c r="S1496" t="s">
        <v>139</v>
      </c>
      <c r="T1496" t="s">
        <v>51</v>
      </c>
      <c r="U1496" t="s">
        <v>262</v>
      </c>
      <c r="V1496">
        <v>1.05</v>
      </c>
      <c r="W1496" s="1">
        <v>1651.6500000000003</v>
      </c>
      <c r="X1496">
        <v>1</v>
      </c>
      <c r="Y1496">
        <v>2.8</v>
      </c>
      <c r="Z1496">
        <v>4</v>
      </c>
      <c r="AA1496">
        <v>0.7</v>
      </c>
      <c r="AB1496" s="2">
        <v>0</v>
      </c>
      <c r="AC1496" s="1">
        <v>0</v>
      </c>
      <c r="AD1496" s="7">
        <v>43483</v>
      </c>
      <c r="AE1496" s="7">
        <v>43486</v>
      </c>
      <c r="AF1496">
        <v>1</v>
      </c>
      <c r="AG1496" t="s">
        <v>53</v>
      </c>
      <c r="AH1496" s="2">
        <v>0</v>
      </c>
      <c r="AI1496" s="1">
        <v>0</v>
      </c>
      <c r="AJ1496" s="1">
        <v>0</v>
      </c>
      <c r="AK1496" s="6" t="str">
        <f>+IF(Tabla1[[#This Row],[REQUEST_TY]]="SR MANTENIMIENTO CORRECTIVO", "EMERGENCIA", "OTROS")</f>
        <v>EMERGENCIA</v>
      </c>
      <c r="AL1496" s="6" t="str">
        <f>+_xlfn.IFS(Tabla1[[#This Row],[Veces obj]]&lt;=1,"0-1",Tabla1[[#This Row],[Veces obj]]&lt;=2,"1-2",Tabla1[[#This Row],[Veces obj]]&lt;=3,"2-3",TRUE,"&gt;3")</f>
        <v>0-1</v>
      </c>
      <c r="AM1496" s="6" t="str">
        <f>+_xlfn.IFS(MONTH(Tabla1[[#This Row],[MES]])&lt;=3,"Q1",MONTH(Tabla1[[#This Row],[MES]])&lt;=6,"Q2",MONTH(Tabla1[[#This Row],[MES]])&lt;=9,"Q3",TRUE,"Q4")</f>
        <v>Q1</v>
      </c>
      <c r="AN1496" t="str">
        <f>+IFERROR(VLOOKUP(Tabla1[[#This Row],[CUENTA]],CTAS[],2,0),"OTROS")</f>
        <v>OTROS</v>
      </c>
      <c r="AP1496" t="str">
        <f>+IFERROR(VLOOKUP(Tabla1[[#This Row],[EMPLEADO]],IS[],3,0),"OTROS")</f>
        <v>OTROS</v>
      </c>
      <c r="AQ1496" t="str">
        <f>+IFERROR(VLOOKUP(Tabla1[[#This Row],[EMPLEADO]],IS[[NÓMINA]:[INGENIERO]],2,0),"OTROS")</f>
        <v>OTROS</v>
      </c>
    </row>
    <row r="1497" spans="1:43" x14ac:dyDescent="0.25">
      <c r="A1497" t="s">
        <v>36</v>
      </c>
      <c r="B1497">
        <v>1</v>
      </c>
      <c r="C1497" t="s">
        <v>2960</v>
      </c>
      <c r="D1497" t="s">
        <v>38</v>
      </c>
      <c r="E1497" t="s">
        <v>98</v>
      </c>
      <c r="F1497" t="s">
        <v>2961</v>
      </c>
      <c r="G1497" s="17" t="s">
        <v>2766</v>
      </c>
      <c r="H1497" t="s">
        <v>246</v>
      </c>
      <c r="I1497" t="s">
        <v>43</v>
      </c>
      <c r="J1497" t="s">
        <v>8</v>
      </c>
      <c r="K1497" t="s">
        <v>102</v>
      </c>
      <c r="L1497" t="s">
        <v>2767</v>
      </c>
      <c r="M1497" t="s">
        <v>1510</v>
      </c>
      <c r="N1497">
        <v>0</v>
      </c>
      <c r="O1497" t="s">
        <v>105</v>
      </c>
      <c r="P1497">
        <v>14</v>
      </c>
      <c r="Q1497" t="s">
        <v>194</v>
      </c>
      <c r="R1497" t="s">
        <v>63</v>
      </c>
      <c r="S1497" t="s">
        <v>64</v>
      </c>
      <c r="T1497" t="s">
        <v>51</v>
      </c>
      <c r="U1497" t="s">
        <v>195</v>
      </c>
      <c r="V1497">
        <v>0.6</v>
      </c>
      <c r="W1497" s="1">
        <v>393</v>
      </c>
      <c r="X1497">
        <v>1</v>
      </c>
      <c r="Y1497">
        <v>3.5</v>
      </c>
      <c r="Z1497">
        <v>5</v>
      </c>
      <c r="AA1497">
        <v>0.7</v>
      </c>
      <c r="AB1497" s="2">
        <v>0</v>
      </c>
      <c r="AC1497" s="1">
        <v>0</v>
      </c>
      <c r="AD1497" s="7">
        <v>43488</v>
      </c>
      <c r="AE1497" s="7">
        <v>43488</v>
      </c>
      <c r="AF1497">
        <v>0</v>
      </c>
      <c r="AG1497" t="s">
        <v>53</v>
      </c>
      <c r="AH1497" s="2">
        <v>0</v>
      </c>
      <c r="AI1497" s="1">
        <v>0</v>
      </c>
      <c r="AJ1497" s="1">
        <v>0</v>
      </c>
      <c r="AK1497" s="6" t="str">
        <f>+IF(Tabla1[[#This Row],[REQUEST_TY]]="SR MANTENIMIENTO CORRECTIVO", "EMERGENCIA", "OTROS")</f>
        <v>EMERGENCIA</v>
      </c>
      <c r="AL1497" s="6" t="str">
        <f>+_xlfn.IFS(Tabla1[[#This Row],[Veces obj]]&lt;=1,"0-1",Tabla1[[#This Row],[Veces obj]]&lt;=2,"1-2",Tabla1[[#This Row],[Veces obj]]&lt;=3,"2-3",TRUE,"&gt;3")</f>
        <v>0-1</v>
      </c>
      <c r="AM1497" s="6" t="str">
        <f>+_xlfn.IFS(MONTH(Tabla1[[#This Row],[MES]])&lt;=3,"Q1",MONTH(Tabla1[[#This Row],[MES]])&lt;=6,"Q2",MONTH(Tabla1[[#This Row],[MES]])&lt;=9,"Q3",TRUE,"Q4")</f>
        <v>Q1</v>
      </c>
      <c r="AN1497" t="str">
        <f>+IFERROR(VLOOKUP(Tabla1[[#This Row],[CUENTA]],CTAS[],2,0),"OTROS")</f>
        <v>OTROS</v>
      </c>
      <c r="AP1497" t="str">
        <f>+IFERROR(VLOOKUP(Tabla1[[#This Row],[EMPLEADO]],IS[],3,0),"OTROS")</f>
        <v>OTROS</v>
      </c>
      <c r="AQ1497" t="str">
        <f>+IFERROR(VLOOKUP(Tabla1[[#This Row],[EMPLEADO]],IS[[NÓMINA]:[INGENIERO]],2,0),"OTROS")</f>
        <v>OTROS</v>
      </c>
    </row>
    <row r="1498" spans="1:43" x14ac:dyDescent="0.25">
      <c r="A1498" t="s">
        <v>4444</v>
      </c>
      <c r="B1498">
        <v>1</v>
      </c>
      <c r="C1498" t="s">
        <v>5175</v>
      </c>
      <c r="D1498" t="s">
        <v>38</v>
      </c>
      <c r="E1498" t="s">
        <v>76</v>
      </c>
      <c r="F1498" t="s">
        <v>5176</v>
      </c>
      <c r="G1498" s="17" t="s">
        <v>4942</v>
      </c>
      <c r="H1498" t="s">
        <v>58</v>
      </c>
      <c r="I1498" t="s">
        <v>43</v>
      </c>
      <c r="J1498" t="s">
        <v>8</v>
      </c>
      <c r="K1498" t="s">
        <v>102</v>
      </c>
      <c r="L1498" t="s">
        <v>3943</v>
      </c>
      <c r="M1498" t="s">
        <v>61</v>
      </c>
      <c r="N1498">
        <v>0</v>
      </c>
      <c r="O1498" t="s">
        <v>47</v>
      </c>
      <c r="P1498">
        <v>2</v>
      </c>
      <c r="Q1498" t="s">
        <v>388</v>
      </c>
      <c r="R1498" t="s">
        <v>63</v>
      </c>
      <c r="S1498" t="s">
        <v>64</v>
      </c>
      <c r="T1498" t="s">
        <v>51</v>
      </c>
      <c r="U1498" t="s">
        <v>389</v>
      </c>
      <c r="V1498">
        <v>0</v>
      </c>
      <c r="W1498" s="1">
        <v>0</v>
      </c>
      <c r="X1498">
        <v>1</v>
      </c>
      <c r="Y1498">
        <v>3.5</v>
      </c>
      <c r="Z1498">
        <v>5</v>
      </c>
      <c r="AA1498">
        <v>0.7</v>
      </c>
      <c r="AB1498" s="2">
        <v>0</v>
      </c>
      <c r="AC1498" s="1">
        <v>0</v>
      </c>
      <c r="AD1498" s="7">
        <v>43502</v>
      </c>
      <c r="AE1498" s="7">
        <v>43503</v>
      </c>
      <c r="AF1498">
        <v>1</v>
      </c>
      <c r="AG1498" t="s">
        <v>53</v>
      </c>
      <c r="AH1498" s="2">
        <v>0</v>
      </c>
      <c r="AI1498" s="1">
        <v>0</v>
      </c>
      <c r="AJ1498" s="1">
        <v>0</v>
      </c>
      <c r="AK1498" s="6" t="str">
        <f>+IF(Tabla1[[#This Row],[REQUEST_TY]]="SR MANTENIMIENTO CORRECTIVO", "EMERGENCIA", "OTROS")</f>
        <v>EMERGENCIA</v>
      </c>
      <c r="AL1498" s="6" t="str">
        <f>+_xlfn.IFS(Tabla1[[#This Row],[Veces obj]]&lt;=1,"0-1",Tabla1[[#This Row],[Veces obj]]&lt;=2,"1-2",Tabla1[[#This Row],[Veces obj]]&lt;=3,"2-3",TRUE,"&gt;3")</f>
        <v>0-1</v>
      </c>
      <c r="AM1498" s="6" t="str">
        <f>+_xlfn.IFS(MONTH(Tabla1[[#This Row],[MES]])&lt;=3,"Q1",MONTH(Tabla1[[#This Row],[MES]])&lt;=6,"Q2",MONTH(Tabla1[[#This Row],[MES]])&lt;=9,"Q3",TRUE,"Q4")</f>
        <v>Q1</v>
      </c>
      <c r="AN1498" t="str">
        <f>+IFERROR(VLOOKUP(Tabla1[[#This Row],[CUENTA]],CTAS[],2,0),"OTROS")</f>
        <v>OTROS</v>
      </c>
      <c r="AP1498" t="str">
        <f>+IFERROR(VLOOKUP(Tabla1[[#This Row],[EMPLEADO]],IS[],3,0),"OTROS")</f>
        <v>OTROS</v>
      </c>
      <c r="AQ1498" t="str">
        <f>+IFERROR(VLOOKUP(Tabla1[[#This Row],[EMPLEADO]],IS[[NÓMINA]:[INGENIERO]],2,0),"OTROS")</f>
        <v>OTROS</v>
      </c>
    </row>
    <row r="1499" spans="1:43" x14ac:dyDescent="0.25">
      <c r="A1499" t="s">
        <v>4444</v>
      </c>
      <c r="B1499">
        <v>1</v>
      </c>
      <c r="C1499" t="s">
        <v>5362</v>
      </c>
      <c r="D1499" t="s">
        <v>38</v>
      </c>
      <c r="E1499" t="s">
        <v>332</v>
      </c>
      <c r="F1499" t="s">
        <v>5361</v>
      </c>
      <c r="G1499" s="17" t="s">
        <v>5363</v>
      </c>
      <c r="H1499" t="s">
        <v>204</v>
      </c>
      <c r="I1499" t="s">
        <v>43</v>
      </c>
      <c r="J1499" t="s">
        <v>8</v>
      </c>
      <c r="K1499" t="s">
        <v>59</v>
      </c>
      <c r="L1499" t="s">
        <v>205</v>
      </c>
      <c r="M1499" t="s">
        <v>206</v>
      </c>
      <c r="N1499">
        <v>0</v>
      </c>
      <c r="O1499" t="s">
        <v>47</v>
      </c>
      <c r="P1499">
        <v>437</v>
      </c>
      <c r="Q1499" t="s">
        <v>48</v>
      </c>
      <c r="R1499" t="s">
        <v>317</v>
      </c>
      <c r="S1499" t="s">
        <v>318</v>
      </c>
      <c r="T1499" t="s">
        <v>208</v>
      </c>
      <c r="U1499" t="s">
        <v>353</v>
      </c>
      <c r="V1499">
        <v>1.1499999999999999</v>
      </c>
      <c r="W1499" s="1">
        <v>1808.95</v>
      </c>
      <c r="X1499">
        <v>1</v>
      </c>
      <c r="Y1499">
        <v>4.22</v>
      </c>
      <c r="Z1499">
        <v>6</v>
      </c>
      <c r="AA1499">
        <v>0.70333333333333325</v>
      </c>
      <c r="AB1499" s="2">
        <v>0</v>
      </c>
      <c r="AC1499" s="1">
        <v>0</v>
      </c>
      <c r="AD1499" s="7">
        <v>43507</v>
      </c>
      <c r="AE1499" s="7">
        <v>43507</v>
      </c>
      <c r="AF1499">
        <v>0</v>
      </c>
      <c r="AG1499" t="s">
        <v>53</v>
      </c>
      <c r="AH1499" s="2">
        <v>0</v>
      </c>
      <c r="AI1499" s="1">
        <v>0</v>
      </c>
      <c r="AJ1499" s="1">
        <v>0</v>
      </c>
      <c r="AK1499" s="6" t="str">
        <f>+IF(Tabla1[[#This Row],[REQUEST_TY]]="SR MANTENIMIENTO CORRECTIVO", "EMERGENCIA", "OTROS")</f>
        <v>EMERGENCIA</v>
      </c>
      <c r="AL1499" s="6" t="str">
        <f>+_xlfn.IFS(Tabla1[[#This Row],[Veces obj]]&lt;=1,"0-1",Tabla1[[#This Row],[Veces obj]]&lt;=2,"1-2",Tabla1[[#This Row],[Veces obj]]&lt;=3,"2-3",TRUE,"&gt;3")</f>
        <v>0-1</v>
      </c>
      <c r="AM1499" s="6" t="str">
        <f>+_xlfn.IFS(MONTH(Tabla1[[#This Row],[MES]])&lt;=3,"Q1",MONTH(Tabla1[[#This Row],[MES]])&lt;=6,"Q2",MONTH(Tabla1[[#This Row],[MES]])&lt;=9,"Q3",TRUE,"Q4")</f>
        <v>Q1</v>
      </c>
      <c r="AN1499" t="str">
        <f>+IFERROR(VLOOKUP(Tabla1[[#This Row],[CUENTA]],CTAS[],2,0),"OTROS")</f>
        <v>OTROS</v>
      </c>
      <c r="AP1499" t="str">
        <f>+IFERROR(VLOOKUP(Tabla1[[#This Row],[EMPLEADO]],IS[],3,0),"OTROS")</f>
        <v>OTROS</v>
      </c>
      <c r="AQ1499" t="str">
        <f>+IFERROR(VLOOKUP(Tabla1[[#This Row],[EMPLEADO]],IS[[NÓMINA]:[INGENIERO]],2,0),"OTROS")</f>
        <v>OTROS</v>
      </c>
    </row>
    <row r="1500" spans="1:43" x14ac:dyDescent="0.25">
      <c r="A1500" t="s">
        <v>36</v>
      </c>
      <c r="B1500">
        <v>1</v>
      </c>
      <c r="C1500" t="s">
        <v>2361</v>
      </c>
      <c r="D1500" t="s">
        <v>38</v>
      </c>
      <c r="E1500" t="s">
        <v>76</v>
      </c>
      <c r="F1500" t="s">
        <v>2362</v>
      </c>
      <c r="G1500" s="17" t="s">
        <v>2363</v>
      </c>
      <c r="H1500" t="s">
        <v>592</v>
      </c>
      <c r="I1500" t="s">
        <v>43</v>
      </c>
      <c r="J1500" t="s">
        <v>8</v>
      </c>
      <c r="K1500" t="s">
        <v>59</v>
      </c>
      <c r="L1500" t="s">
        <v>2364</v>
      </c>
      <c r="M1500" t="s">
        <v>2365</v>
      </c>
      <c r="N1500">
        <v>0</v>
      </c>
      <c r="O1500" t="s">
        <v>47</v>
      </c>
      <c r="P1500">
        <v>7</v>
      </c>
      <c r="Q1500" t="s">
        <v>194</v>
      </c>
      <c r="R1500" t="s">
        <v>63</v>
      </c>
      <c r="S1500" t="s">
        <v>64</v>
      </c>
      <c r="T1500" t="s">
        <v>208</v>
      </c>
      <c r="U1500" t="s">
        <v>195</v>
      </c>
      <c r="V1500">
        <v>0.6</v>
      </c>
      <c r="W1500" s="1">
        <v>819</v>
      </c>
      <c r="X1500">
        <v>1</v>
      </c>
      <c r="Y1500">
        <v>4</v>
      </c>
      <c r="Z1500">
        <v>9</v>
      </c>
      <c r="AA1500">
        <v>0.44444444444444442</v>
      </c>
      <c r="AB1500" s="2">
        <v>0</v>
      </c>
      <c r="AC1500" s="1">
        <v>0</v>
      </c>
      <c r="AD1500" s="7">
        <v>43496</v>
      </c>
      <c r="AE1500" s="7">
        <v>43496</v>
      </c>
      <c r="AF1500">
        <v>0</v>
      </c>
      <c r="AG1500" t="s">
        <v>53</v>
      </c>
      <c r="AH1500" s="2">
        <v>0</v>
      </c>
      <c r="AI1500" s="1">
        <v>0</v>
      </c>
      <c r="AJ1500" s="1">
        <v>0</v>
      </c>
      <c r="AK1500" s="6" t="str">
        <f>+IF(Tabla1[[#This Row],[REQUEST_TY]]="SR MANTENIMIENTO CORRECTIVO", "EMERGENCIA", "OTROS")</f>
        <v>EMERGENCIA</v>
      </c>
      <c r="AL1500" s="6" t="str">
        <f>+_xlfn.IFS(Tabla1[[#This Row],[Veces obj]]&lt;=1,"0-1",Tabla1[[#This Row],[Veces obj]]&lt;=2,"1-2",Tabla1[[#This Row],[Veces obj]]&lt;=3,"2-3",TRUE,"&gt;3")</f>
        <v>0-1</v>
      </c>
      <c r="AM1500" s="6" t="str">
        <f>+_xlfn.IFS(MONTH(Tabla1[[#This Row],[MES]])&lt;=3,"Q1",MONTH(Tabla1[[#This Row],[MES]])&lt;=6,"Q2",MONTH(Tabla1[[#This Row],[MES]])&lt;=9,"Q3",TRUE,"Q4")</f>
        <v>Q1</v>
      </c>
      <c r="AN1500" t="str">
        <f>+IFERROR(VLOOKUP(Tabla1[[#This Row],[CUENTA]],CTAS[],2,0),"OTROS")</f>
        <v>OTROS</v>
      </c>
      <c r="AO1500">
        <v>1</v>
      </c>
      <c r="AP1500" t="str">
        <f>+IFERROR(VLOOKUP(Tabla1[[#This Row],[EMPLEADO]],IS[],3,0),"OTROS")</f>
        <v>CHIHUAHUA</v>
      </c>
      <c r="AQ1500" t="str">
        <f>+IFERROR(VLOOKUP(Tabla1[[#This Row],[EMPLEADO]],IS[[NÓMINA]:[INGENIERO]],2,0),"OTROS")</f>
        <v>VICTOR MENDEZ</v>
      </c>
    </row>
    <row r="1501" spans="1:43" x14ac:dyDescent="0.25">
      <c r="A1501" t="s">
        <v>4444</v>
      </c>
      <c r="B1501">
        <v>1</v>
      </c>
      <c r="C1501" t="s">
        <v>6356</v>
      </c>
      <c r="D1501" t="s">
        <v>38</v>
      </c>
      <c r="E1501" t="s">
        <v>76</v>
      </c>
      <c r="F1501" t="s">
        <v>6357</v>
      </c>
      <c r="G1501" s="17" t="s">
        <v>1589</v>
      </c>
      <c r="H1501" t="s">
        <v>384</v>
      </c>
      <c r="I1501" t="s">
        <v>43</v>
      </c>
      <c r="J1501" t="s">
        <v>8</v>
      </c>
      <c r="K1501" t="s">
        <v>102</v>
      </c>
      <c r="L1501" t="s">
        <v>1590</v>
      </c>
      <c r="M1501" t="s">
        <v>222</v>
      </c>
      <c r="N1501">
        <v>0</v>
      </c>
      <c r="O1501" t="s">
        <v>47</v>
      </c>
      <c r="P1501">
        <v>4</v>
      </c>
      <c r="Q1501" t="s">
        <v>207</v>
      </c>
      <c r="R1501" t="s">
        <v>63</v>
      </c>
      <c r="S1501" t="s">
        <v>64</v>
      </c>
      <c r="T1501" t="s">
        <v>51</v>
      </c>
      <c r="U1501" t="s">
        <v>209</v>
      </c>
      <c r="V1501">
        <v>0</v>
      </c>
      <c r="W1501" s="1">
        <v>0</v>
      </c>
      <c r="X1501">
        <v>1</v>
      </c>
      <c r="Y1501">
        <v>3.52</v>
      </c>
      <c r="Z1501">
        <v>5</v>
      </c>
      <c r="AA1501">
        <v>0.70399999999999996</v>
      </c>
      <c r="AB1501" s="2">
        <v>0</v>
      </c>
      <c r="AC1501" s="1">
        <v>0</v>
      </c>
      <c r="AD1501" s="7">
        <v>43514</v>
      </c>
      <c r="AE1501" s="7">
        <v>43514</v>
      </c>
      <c r="AF1501">
        <v>0</v>
      </c>
      <c r="AG1501" t="s">
        <v>53</v>
      </c>
      <c r="AH1501" s="2">
        <v>0</v>
      </c>
      <c r="AI1501" s="1">
        <v>0</v>
      </c>
      <c r="AJ1501" s="1">
        <v>0</v>
      </c>
      <c r="AK1501" s="6" t="str">
        <f>+IF(Tabla1[[#This Row],[REQUEST_TY]]="SR MANTENIMIENTO CORRECTIVO", "EMERGENCIA", "OTROS")</f>
        <v>EMERGENCIA</v>
      </c>
      <c r="AL1501" s="6" t="str">
        <f>+_xlfn.IFS(Tabla1[[#This Row],[Veces obj]]&lt;=1,"0-1",Tabla1[[#This Row],[Veces obj]]&lt;=2,"1-2",Tabla1[[#This Row],[Veces obj]]&lt;=3,"2-3",TRUE,"&gt;3")</f>
        <v>0-1</v>
      </c>
      <c r="AM1501" s="6" t="str">
        <f>+_xlfn.IFS(MONTH(Tabla1[[#This Row],[MES]])&lt;=3,"Q1",MONTH(Tabla1[[#This Row],[MES]])&lt;=6,"Q2",MONTH(Tabla1[[#This Row],[MES]])&lt;=9,"Q3",TRUE,"Q4")</f>
        <v>Q1</v>
      </c>
      <c r="AN1501" t="str">
        <f>+IFERROR(VLOOKUP(Tabla1[[#This Row],[CUENTA]],CTAS[],2,0),"OTROS")</f>
        <v>OTROS</v>
      </c>
      <c r="AP1501" t="str">
        <f>+IFERROR(VLOOKUP(Tabla1[[#This Row],[EMPLEADO]],IS[],3,0),"OTROS")</f>
        <v>OTROS</v>
      </c>
      <c r="AQ1501" t="str">
        <f>+IFERROR(VLOOKUP(Tabla1[[#This Row],[EMPLEADO]],IS[[NÓMINA]:[INGENIERO]],2,0),"OTROS")</f>
        <v>OTROS</v>
      </c>
    </row>
    <row r="1502" spans="1:43" x14ac:dyDescent="0.25">
      <c r="A1502" t="s">
        <v>36</v>
      </c>
      <c r="B1502">
        <v>1</v>
      </c>
      <c r="C1502" t="s">
        <v>2965</v>
      </c>
      <c r="D1502" t="s">
        <v>38</v>
      </c>
      <c r="E1502" t="s">
        <v>133</v>
      </c>
      <c r="F1502" t="s">
        <v>2966</v>
      </c>
      <c r="G1502" s="17" t="s">
        <v>663</v>
      </c>
      <c r="H1502" t="s">
        <v>136</v>
      </c>
      <c r="I1502" t="s">
        <v>43</v>
      </c>
      <c r="J1502" t="s">
        <v>8</v>
      </c>
      <c r="K1502" t="s">
        <v>59</v>
      </c>
      <c r="L1502" t="s">
        <v>221</v>
      </c>
      <c r="M1502" t="s">
        <v>222</v>
      </c>
      <c r="N1502">
        <v>0</v>
      </c>
      <c r="O1502" t="s">
        <v>47</v>
      </c>
      <c r="P1502">
        <v>22</v>
      </c>
      <c r="Q1502" t="s">
        <v>62</v>
      </c>
      <c r="R1502" t="s">
        <v>138</v>
      </c>
      <c r="S1502" t="s">
        <v>139</v>
      </c>
      <c r="T1502" t="s">
        <v>51</v>
      </c>
      <c r="U1502" t="s">
        <v>262</v>
      </c>
      <c r="V1502">
        <v>1.05</v>
      </c>
      <c r="W1502" s="1">
        <v>1651.6500000000003</v>
      </c>
      <c r="X1502">
        <v>1</v>
      </c>
      <c r="Y1502">
        <v>2.82</v>
      </c>
      <c r="Z1502">
        <v>4</v>
      </c>
      <c r="AA1502">
        <v>0.70499999999999996</v>
      </c>
      <c r="AB1502" s="2">
        <v>0</v>
      </c>
      <c r="AC1502" s="1">
        <v>0</v>
      </c>
      <c r="AD1502" s="7">
        <v>43474</v>
      </c>
      <c r="AE1502" s="7">
        <v>43474</v>
      </c>
      <c r="AF1502">
        <v>0</v>
      </c>
      <c r="AG1502" t="s">
        <v>53</v>
      </c>
      <c r="AH1502" s="2">
        <v>0</v>
      </c>
      <c r="AI1502" s="1">
        <v>0</v>
      </c>
      <c r="AJ1502" s="1">
        <v>0</v>
      </c>
      <c r="AK1502" s="6" t="str">
        <f>+IF(Tabla1[[#This Row],[REQUEST_TY]]="SR MANTENIMIENTO CORRECTIVO", "EMERGENCIA", "OTROS")</f>
        <v>EMERGENCIA</v>
      </c>
      <c r="AL1502" s="6" t="str">
        <f>+_xlfn.IFS(Tabla1[[#This Row],[Veces obj]]&lt;=1,"0-1",Tabla1[[#This Row],[Veces obj]]&lt;=2,"1-2",Tabla1[[#This Row],[Veces obj]]&lt;=3,"2-3",TRUE,"&gt;3")</f>
        <v>0-1</v>
      </c>
      <c r="AM1502" s="6" t="str">
        <f>+_xlfn.IFS(MONTH(Tabla1[[#This Row],[MES]])&lt;=3,"Q1",MONTH(Tabla1[[#This Row],[MES]])&lt;=6,"Q2",MONTH(Tabla1[[#This Row],[MES]])&lt;=9,"Q3",TRUE,"Q4")</f>
        <v>Q1</v>
      </c>
      <c r="AN1502" t="str">
        <f>+IFERROR(VLOOKUP(Tabla1[[#This Row],[CUENTA]],CTAS[],2,0),"OTROS")</f>
        <v>OTROS</v>
      </c>
      <c r="AP1502" t="str">
        <f>+IFERROR(VLOOKUP(Tabla1[[#This Row],[EMPLEADO]],IS[],3,0),"OTROS")</f>
        <v>OTROS</v>
      </c>
      <c r="AQ1502" t="str">
        <f>+IFERROR(VLOOKUP(Tabla1[[#This Row],[EMPLEADO]],IS[[NÓMINA]:[INGENIERO]],2,0),"OTROS")</f>
        <v>OTROS</v>
      </c>
    </row>
    <row r="1503" spans="1:43" x14ac:dyDescent="0.25">
      <c r="A1503" t="s">
        <v>36</v>
      </c>
      <c r="B1503">
        <v>1</v>
      </c>
      <c r="C1503" t="s">
        <v>2967</v>
      </c>
      <c r="D1503" t="s">
        <v>38</v>
      </c>
      <c r="E1503" t="s">
        <v>1015</v>
      </c>
      <c r="F1503" t="s">
        <v>2968</v>
      </c>
      <c r="G1503" s="17" t="s">
        <v>2969</v>
      </c>
      <c r="H1503" t="s">
        <v>1572</v>
      </c>
      <c r="I1503" t="s">
        <v>43</v>
      </c>
      <c r="J1503" t="s">
        <v>8</v>
      </c>
      <c r="K1503" t="s">
        <v>1434</v>
      </c>
      <c r="L1503" t="s">
        <v>2169</v>
      </c>
      <c r="M1503" t="s">
        <v>1436</v>
      </c>
      <c r="N1503">
        <v>0</v>
      </c>
      <c r="O1503" t="s">
        <v>47</v>
      </c>
      <c r="P1503">
        <v>40</v>
      </c>
      <c r="Q1503" t="s">
        <v>82</v>
      </c>
      <c r="R1503" t="s">
        <v>317</v>
      </c>
      <c r="S1503" t="s">
        <v>318</v>
      </c>
      <c r="T1503" t="s">
        <v>51</v>
      </c>
      <c r="U1503" t="s">
        <v>140</v>
      </c>
      <c r="V1503">
        <v>1.1000000000000001</v>
      </c>
      <c r="W1503" s="1">
        <v>1730.3000000000004</v>
      </c>
      <c r="X1503">
        <v>1</v>
      </c>
      <c r="Y1503">
        <v>2.83</v>
      </c>
      <c r="Z1503">
        <v>4</v>
      </c>
      <c r="AA1503">
        <v>0.70750000000000002</v>
      </c>
      <c r="AB1503" s="2">
        <v>0</v>
      </c>
      <c r="AC1503" s="1">
        <v>0</v>
      </c>
      <c r="AD1503" s="7">
        <v>43480</v>
      </c>
      <c r="AE1503" s="7">
        <v>43480</v>
      </c>
      <c r="AF1503">
        <v>0</v>
      </c>
      <c r="AG1503" t="s">
        <v>53</v>
      </c>
      <c r="AH1503" s="2">
        <v>0</v>
      </c>
      <c r="AI1503" s="1">
        <v>0</v>
      </c>
      <c r="AJ1503" s="1">
        <v>0</v>
      </c>
      <c r="AK1503" s="6" t="str">
        <f>+IF(Tabla1[[#This Row],[REQUEST_TY]]="SR MANTENIMIENTO CORRECTIVO", "EMERGENCIA", "OTROS")</f>
        <v>EMERGENCIA</v>
      </c>
      <c r="AL1503" s="6" t="str">
        <f>+_xlfn.IFS(Tabla1[[#This Row],[Veces obj]]&lt;=1,"0-1",Tabla1[[#This Row],[Veces obj]]&lt;=2,"1-2",Tabla1[[#This Row],[Veces obj]]&lt;=3,"2-3",TRUE,"&gt;3")</f>
        <v>0-1</v>
      </c>
      <c r="AM1503" s="6" t="str">
        <f>+_xlfn.IFS(MONTH(Tabla1[[#This Row],[MES]])&lt;=3,"Q1",MONTH(Tabla1[[#This Row],[MES]])&lt;=6,"Q2",MONTH(Tabla1[[#This Row],[MES]])&lt;=9,"Q3",TRUE,"Q4")</f>
        <v>Q1</v>
      </c>
      <c r="AN1503" t="str">
        <f>+IFERROR(VLOOKUP(Tabla1[[#This Row],[CUENTA]],CTAS[],2,0),"OTROS")</f>
        <v>OTROS</v>
      </c>
      <c r="AP1503" t="str">
        <f>+IFERROR(VLOOKUP(Tabla1[[#This Row],[EMPLEADO]],IS[],3,0),"OTROS")</f>
        <v>OTROS</v>
      </c>
      <c r="AQ1503" t="str">
        <f>+IFERROR(VLOOKUP(Tabla1[[#This Row],[EMPLEADO]],IS[[NÓMINA]:[INGENIERO]],2,0),"OTROS")</f>
        <v>OTROS</v>
      </c>
    </row>
    <row r="1504" spans="1:43" x14ac:dyDescent="0.25">
      <c r="A1504" t="s">
        <v>36</v>
      </c>
      <c r="B1504">
        <v>1</v>
      </c>
      <c r="C1504" t="s">
        <v>2970</v>
      </c>
      <c r="D1504" t="s">
        <v>38</v>
      </c>
      <c r="E1504" t="s">
        <v>133</v>
      </c>
      <c r="F1504" t="s">
        <v>2971</v>
      </c>
      <c r="G1504" s="17" t="s">
        <v>2972</v>
      </c>
      <c r="H1504" t="s">
        <v>79</v>
      </c>
      <c r="I1504" t="s">
        <v>43</v>
      </c>
      <c r="J1504" t="s">
        <v>8</v>
      </c>
      <c r="K1504" t="s">
        <v>59</v>
      </c>
      <c r="L1504" t="s">
        <v>1941</v>
      </c>
      <c r="M1504" t="s">
        <v>530</v>
      </c>
      <c r="N1504">
        <v>0</v>
      </c>
      <c r="O1504" t="s">
        <v>47</v>
      </c>
      <c r="P1504">
        <v>44</v>
      </c>
      <c r="Q1504" t="s">
        <v>82</v>
      </c>
      <c r="R1504" t="s">
        <v>138</v>
      </c>
      <c r="S1504" t="s">
        <v>139</v>
      </c>
      <c r="T1504" t="s">
        <v>51</v>
      </c>
      <c r="U1504" t="s">
        <v>140</v>
      </c>
      <c r="V1504">
        <v>1.1000000000000001</v>
      </c>
      <c r="W1504" s="1">
        <v>1730.3000000000004</v>
      </c>
      <c r="X1504">
        <v>1</v>
      </c>
      <c r="Y1504">
        <v>2.83</v>
      </c>
      <c r="Z1504">
        <v>4</v>
      </c>
      <c r="AA1504">
        <v>0.70750000000000002</v>
      </c>
      <c r="AB1504" s="2">
        <v>0</v>
      </c>
      <c r="AC1504" s="1">
        <v>0</v>
      </c>
      <c r="AD1504" s="7">
        <v>43488</v>
      </c>
      <c r="AE1504" s="7">
        <v>43488</v>
      </c>
      <c r="AF1504">
        <v>0</v>
      </c>
      <c r="AG1504" t="s">
        <v>53</v>
      </c>
      <c r="AH1504" s="2">
        <v>0</v>
      </c>
      <c r="AI1504" s="1">
        <v>0</v>
      </c>
      <c r="AJ1504" s="1">
        <v>0</v>
      </c>
      <c r="AK1504" s="6" t="str">
        <f>+IF(Tabla1[[#This Row],[REQUEST_TY]]="SR MANTENIMIENTO CORRECTIVO", "EMERGENCIA", "OTROS")</f>
        <v>EMERGENCIA</v>
      </c>
      <c r="AL1504" s="6" t="str">
        <f>+_xlfn.IFS(Tabla1[[#This Row],[Veces obj]]&lt;=1,"0-1",Tabla1[[#This Row],[Veces obj]]&lt;=2,"1-2",Tabla1[[#This Row],[Veces obj]]&lt;=3,"2-3",TRUE,"&gt;3")</f>
        <v>0-1</v>
      </c>
      <c r="AM1504" s="6" t="str">
        <f>+_xlfn.IFS(MONTH(Tabla1[[#This Row],[MES]])&lt;=3,"Q1",MONTH(Tabla1[[#This Row],[MES]])&lt;=6,"Q2",MONTH(Tabla1[[#This Row],[MES]])&lt;=9,"Q3",TRUE,"Q4")</f>
        <v>Q1</v>
      </c>
      <c r="AN1504" t="str">
        <f>+IFERROR(VLOOKUP(Tabla1[[#This Row],[CUENTA]],CTAS[],2,0),"OTROS")</f>
        <v>OTROS</v>
      </c>
      <c r="AP1504" t="str">
        <f>+IFERROR(VLOOKUP(Tabla1[[#This Row],[EMPLEADO]],IS[],3,0),"OTROS")</f>
        <v>OTROS</v>
      </c>
      <c r="AQ1504" t="str">
        <f>+IFERROR(VLOOKUP(Tabla1[[#This Row],[EMPLEADO]],IS[[NÓMINA]:[INGENIERO]],2,0),"OTROS")</f>
        <v>OTROS</v>
      </c>
    </row>
    <row r="1505" spans="1:43" x14ac:dyDescent="0.25">
      <c r="A1505" t="s">
        <v>4444</v>
      </c>
      <c r="B1505">
        <v>1</v>
      </c>
      <c r="C1505" t="s">
        <v>6689</v>
      </c>
      <c r="D1505" t="s">
        <v>38</v>
      </c>
      <c r="E1505" t="s">
        <v>725</v>
      </c>
      <c r="F1505" t="s">
        <v>6690</v>
      </c>
      <c r="G1505" s="17" t="s">
        <v>6691</v>
      </c>
      <c r="H1505" t="s">
        <v>1052</v>
      </c>
      <c r="I1505" t="s">
        <v>43</v>
      </c>
      <c r="J1505" t="s">
        <v>8</v>
      </c>
      <c r="K1505" t="s">
        <v>102</v>
      </c>
      <c r="L1505" t="s">
        <v>1906</v>
      </c>
      <c r="M1505" t="s">
        <v>1501</v>
      </c>
      <c r="N1505">
        <v>0</v>
      </c>
      <c r="O1505" t="s">
        <v>47</v>
      </c>
      <c r="P1505">
        <v>100</v>
      </c>
      <c r="Q1505" t="s">
        <v>48</v>
      </c>
      <c r="R1505" t="s">
        <v>223</v>
      </c>
      <c r="S1505" t="s">
        <v>139</v>
      </c>
      <c r="T1505" t="s">
        <v>51</v>
      </c>
      <c r="U1505" t="s">
        <v>353</v>
      </c>
      <c r="V1505">
        <v>1.1499999999999999</v>
      </c>
      <c r="W1505" s="1">
        <v>1808.95</v>
      </c>
      <c r="X1505">
        <v>1</v>
      </c>
      <c r="Y1505">
        <v>2.83</v>
      </c>
      <c r="Z1505">
        <v>4</v>
      </c>
      <c r="AA1505">
        <v>0.70750000000000002</v>
      </c>
      <c r="AB1505" s="2">
        <v>0</v>
      </c>
      <c r="AC1505" s="1">
        <v>0</v>
      </c>
      <c r="AD1505" s="7">
        <v>43516</v>
      </c>
      <c r="AE1505" s="7">
        <v>43516</v>
      </c>
      <c r="AF1505">
        <v>0</v>
      </c>
      <c r="AG1505" t="s">
        <v>53</v>
      </c>
      <c r="AH1505" s="2">
        <v>0</v>
      </c>
      <c r="AI1505" s="1">
        <v>0</v>
      </c>
      <c r="AJ1505" s="1">
        <v>0</v>
      </c>
      <c r="AK1505" s="6" t="str">
        <f>+IF(Tabla1[[#This Row],[REQUEST_TY]]="SR MANTENIMIENTO CORRECTIVO", "EMERGENCIA", "OTROS")</f>
        <v>EMERGENCIA</v>
      </c>
      <c r="AL1505" s="6" t="str">
        <f>+_xlfn.IFS(Tabla1[[#This Row],[Veces obj]]&lt;=1,"0-1",Tabla1[[#This Row],[Veces obj]]&lt;=2,"1-2",Tabla1[[#This Row],[Veces obj]]&lt;=3,"2-3",TRUE,"&gt;3")</f>
        <v>0-1</v>
      </c>
      <c r="AM1505" s="6" t="str">
        <f>+_xlfn.IFS(MONTH(Tabla1[[#This Row],[MES]])&lt;=3,"Q1",MONTH(Tabla1[[#This Row],[MES]])&lt;=6,"Q2",MONTH(Tabla1[[#This Row],[MES]])&lt;=9,"Q3",TRUE,"Q4")</f>
        <v>Q1</v>
      </c>
      <c r="AN1505" t="str">
        <f>+IFERROR(VLOOKUP(Tabla1[[#This Row],[CUENTA]],CTAS[],2,0),"OTROS")</f>
        <v>OTROS</v>
      </c>
      <c r="AP1505" t="str">
        <f>+IFERROR(VLOOKUP(Tabla1[[#This Row],[EMPLEADO]],IS[],3,0),"OTROS")</f>
        <v>OTROS</v>
      </c>
      <c r="AQ1505" t="str">
        <f>+IFERROR(VLOOKUP(Tabla1[[#This Row],[EMPLEADO]],IS[[NÓMINA]:[INGENIERO]],2,0),"OTROS")</f>
        <v>OTROS</v>
      </c>
    </row>
    <row r="1506" spans="1:43" x14ac:dyDescent="0.25">
      <c r="A1506" t="s">
        <v>4444</v>
      </c>
      <c r="B1506">
        <v>1</v>
      </c>
      <c r="C1506" t="s">
        <v>6800</v>
      </c>
      <c r="D1506" t="s">
        <v>38</v>
      </c>
      <c r="E1506" t="s">
        <v>217</v>
      </c>
      <c r="F1506" t="s">
        <v>6801</v>
      </c>
      <c r="G1506" s="17" t="s">
        <v>945</v>
      </c>
      <c r="H1506" t="s">
        <v>915</v>
      </c>
      <c r="I1506" t="s">
        <v>43</v>
      </c>
      <c r="J1506" t="s">
        <v>8</v>
      </c>
      <c r="K1506" t="s">
        <v>59</v>
      </c>
      <c r="L1506" t="s">
        <v>946</v>
      </c>
      <c r="M1506" t="s">
        <v>316</v>
      </c>
      <c r="N1506">
        <v>0</v>
      </c>
      <c r="O1506" t="s">
        <v>47</v>
      </c>
      <c r="P1506">
        <v>22</v>
      </c>
      <c r="Q1506" t="s">
        <v>62</v>
      </c>
      <c r="R1506" t="s">
        <v>223</v>
      </c>
      <c r="S1506" t="s">
        <v>139</v>
      </c>
      <c r="T1506" t="s">
        <v>51</v>
      </c>
      <c r="U1506" t="s">
        <v>262</v>
      </c>
      <c r="V1506">
        <v>1.05</v>
      </c>
      <c r="W1506" s="1">
        <v>1651.6500000000003</v>
      </c>
      <c r="X1506">
        <v>1</v>
      </c>
      <c r="Y1506">
        <v>2.83</v>
      </c>
      <c r="Z1506">
        <v>4</v>
      </c>
      <c r="AA1506">
        <v>0.70750000000000002</v>
      </c>
      <c r="AB1506" s="2">
        <v>0</v>
      </c>
      <c r="AC1506" s="1">
        <v>0</v>
      </c>
      <c r="AD1506" s="7">
        <v>43518</v>
      </c>
      <c r="AE1506" s="7">
        <v>43518</v>
      </c>
      <c r="AF1506">
        <v>0</v>
      </c>
      <c r="AG1506" t="s">
        <v>53</v>
      </c>
      <c r="AH1506" s="2">
        <v>0</v>
      </c>
      <c r="AI1506" s="1">
        <v>0</v>
      </c>
      <c r="AJ1506" s="1">
        <v>0</v>
      </c>
      <c r="AK1506" s="6" t="str">
        <f>+IF(Tabla1[[#This Row],[REQUEST_TY]]="SR MANTENIMIENTO CORRECTIVO", "EMERGENCIA", "OTROS")</f>
        <v>EMERGENCIA</v>
      </c>
      <c r="AL1506" s="6" t="str">
        <f>+_xlfn.IFS(Tabla1[[#This Row],[Veces obj]]&lt;=1,"0-1",Tabla1[[#This Row],[Veces obj]]&lt;=2,"1-2",Tabla1[[#This Row],[Veces obj]]&lt;=3,"2-3",TRUE,"&gt;3")</f>
        <v>0-1</v>
      </c>
      <c r="AM1506" s="6" t="str">
        <f>+_xlfn.IFS(MONTH(Tabla1[[#This Row],[MES]])&lt;=3,"Q1",MONTH(Tabla1[[#This Row],[MES]])&lt;=6,"Q2",MONTH(Tabla1[[#This Row],[MES]])&lt;=9,"Q3",TRUE,"Q4")</f>
        <v>Q1</v>
      </c>
      <c r="AN1506" t="str">
        <f>+IFERROR(VLOOKUP(Tabla1[[#This Row],[CUENTA]],CTAS[],2,0),"OTROS")</f>
        <v>OTROS</v>
      </c>
      <c r="AP1506" t="str">
        <f>+IFERROR(VLOOKUP(Tabla1[[#This Row],[EMPLEADO]],IS[],3,0),"OTROS")</f>
        <v>OTROS</v>
      </c>
      <c r="AQ1506" t="str">
        <f>+IFERROR(VLOOKUP(Tabla1[[#This Row],[EMPLEADO]],IS[[NÓMINA]:[INGENIERO]],2,0),"OTROS")</f>
        <v>OTROS</v>
      </c>
    </row>
    <row r="1507" spans="1:43" x14ac:dyDescent="0.25">
      <c r="A1507" t="s">
        <v>36</v>
      </c>
      <c r="B1507">
        <v>1</v>
      </c>
      <c r="C1507" t="s">
        <v>2973</v>
      </c>
      <c r="D1507" t="s">
        <v>38</v>
      </c>
      <c r="E1507" t="s">
        <v>76</v>
      </c>
      <c r="F1507" t="s">
        <v>2974</v>
      </c>
      <c r="G1507" s="17" t="s">
        <v>2898</v>
      </c>
      <c r="H1507" t="s">
        <v>101</v>
      </c>
      <c r="I1507" t="s">
        <v>43</v>
      </c>
      <c r="J1507" t="s">
        <v>8</v>
      </c>
      <c r="K1507" t="s">
        <v>102</v>
      </c>
      <c r="L1507" t="s">
        <v>1027</v>
      </c>
      <c r="M1507" t="s">
        <v>1028</v>
      </c>
      <c r="N1507">
        <v>0</v>
      </c>
      <c r="O1507" t="s">
        <v>105</v>
      </c>
      <c r="P1507">
        <v>6</v>
      </c>
      <c r="Q1507" t="s">
        <v>207</v>
      </c>
      <c r="R1507" t="s">
        <v>63</v>
      </c>
      <c r="S1507" t="s">
        <v>64</v>
      </c>
      <c r="T1507" t="s">
        <v>51</v>
      </c>
      <c r="U1507" t="s">
        <v>209</v>
      </c>
      <c r="V1507">
        <v>0</v>
      </c>
      <c r="W1507" s="1">
        <v>0</v>
      </c>
      <c r="X1507">
        <v>1</v>
      </c>
      <c r="Y1507">
        <v>3.54</v>
      </c>
      <c r="Z1507">
        <v>5</v>
      </c>
      <c r="AA1507">
        <v>0.70799999999999996</v>
      </c>
      <c r="AB1507" s="2">
        <v>0</v>
      </c>
      <c r="AC1507" s="1">
        <v>0</v>
      </c>
      <c r="AD1507" s="7">
        <v>43493</v>
      </c>
      <c r="AE1507" s="7">
        <v>43493</v>
      </c>
      <c r="AF1507">
        <v>0</v>
      </c>
      <c r="AG1507" t="s">
        <v>53</v>
      </c>
      <c r="AH1507" s="2">
        <v>0</v>
      </c>
      <c r="AI1507" s="1">
        <v>0</v>
      </c>
      <c r="AJ1507" s="1">
        <v>0</v>
      </c>
      <c r="AK1507" s="6" t="str">
        <f>+IF(Tabla1[[#This Row],[REQUEST_TY]]="SR MANTENIMIENTO CORRECTIVO", "EMERGENCIA", "OTROS")</f>
        <v>EMERGENCIA</v>
      </c>
      <c r="AL1507" s="6" t="str">
        <f>+_xlfn.IFS(Tabla1[[#This Row],[Veces obj]]&lt;=1,"0-1",Tabla1[[#This Row],[Veces obj]]&lt;=2,"1-2",Tabla1[[#This Row],[Veces obj]]&lt;=3,"2-3",TRUE,"&gt;3")</f>
        <v>0-1</v>
      </c>
      <c r="AM1507" s="6" t="str">
        <f>+_xlfn.IFS(MONTH(Tabla1[[#This Row],[MES]])&lt;=3,"Q1",MONTH(Tabla1[[#This Row],[MES]])&lt;=6,"Q2",MONTH(Tabla1[[#This Row],[MES]])&lt;=9,"Q3",TRUE,"Q4")</f>
        <v>Q1</v>
      </c>
      <c r="AN1507" t="str">
        <f>+IFERROR(VLOOKUP(Tabla1[[#This Row],[CUENTA]],CTAS[],2,0),"OTROS")</f>
        <v>OTROS</v>
      </c>
      <c r="AP1507" t="str">
        <f>+IFERROR(VLOOKUP(Tabla1[[#This Row],[EMPLEADO]],IS[],3,0),"OTROS")</f>
        <v>OTROS</v>
      </c>
      <c r="AQ1507" t="str">
        <f>+IFERROR(VLOOKUP(Tabla1[[#This Row],[EMPLEADO]],IS[[NÓMINA]:[INGENIERO]],2,0),"OTROS")</f>
        <v>OTROS</v>
      </c>
    </row>
    <row r="1508" spans="1:43" x14ac:dyDescent="0.25">
      <c r="A1508" t="s">
        <v>36</v>
      </c>
      <c r="B1508">
        <v>1</v>
      </c>
      <c r="C1508" t="s">
        <v>2975</v>
      </c>
      <c r="D1508" t="s">
        <v>38</v>
      </c>
      <c r="E1508" t="s">
        <v>176</v>
      </c>
      <c r="F1508" t="s">
        <v>2976</v>
      </c>
      <c r="G1508" s="17" t="s">
        <v>2977</v>
      </c>
      <c r="H1508" t="s">
        <v>106</v>
      </c>
      <c r="I1508" t="s">
        <v>43</v>
      </c>
      <c r="J1508" t="s">
        <v>8</v>
      </c>
      <c r="K1508" t="s">
        <v>179</v>
      </c>
      <c r="L1508" t="s">
        <v>2978</v>
      </c>
      <c r="M1508" t="s">
        <v>131</v>
      </c>
      <c r="N1508">
        <v>0</v>
      </c>
      <c r="O1508" t="s">
        <v>47</v>
      </c>
      <c r="P1508">
        <v>169</v>
      </c>
      <c r="Q1508" t="s">
        <v>48</v>
      </c>
      <c r="R1508" t="s">
        <v>49</v>
      </c>
      <c r="S1508" t="s">
        <v>50</v>
      </c>
      <c r="T1508" t="s">
        <v>51</v>
      </c>
      <c r="U1508" t="s">
        <v>52</v>
      </c>
      <c r="V1508">
        <v>1.05</v>
      </c>
      <c r="W1508" s="1">
        <v>750.75000000000011</v>
      </c>
      <c r="X1508">
        <v>1</v>
      </c>
      <c r="Y1508">
        <v>3.55</v>
      </c>
      <c r="Z1508">
        <v>5</v>
      </c>
      <c r="AA1508">
        <v>0.71</v>
      </c>
      <c r="AB1508" s="2">
        <v>0</v>
      </c>
      <c r="AC1508" s="1">
        <v>0</v>
      </c>
      <c r="AD1508" s="7">
        <v>43469</v>
      </c>
      <c r="AE1508" s="7">
        <v>43469</v>
      </c>
      <c r="AF1508">
        <v>0</v>
      </c>
      <c r="AG1508" t="s">
        <v>53</v>
      </c>
      <c r="AH1508" s="2">
        <v>0</v>
      </c>
      <c r="AI1508" s="1">
        <v>0</v>
      </c>
      <c r="AJ1508" s="1">
        <v>0</v>
      </c>
      <c r="AK1508" s="6" t="str">
        <f>+IF(Tabla1[[#This Row],[REQUEST_TY]]="SR MANTENIMIENTO CORRECTIVO", "EMERGENCIA", "OTROS")</f>
        <v>EMERGENCIA</v>
      </c>
      <c r="AL1508" s="6" t="str">
        <f>+_xlfn.IFS(Tabla1[[#This Row],[Veces obj]]&lt;=1,"0-1",Tabla1[[#This Row],[Veces obj]]&lt;=2,"1-2",Tabla1[[#This Row],[Veces obj]]&lt;=3,"2-3",TRUE,"&gt;3")</f>
        <v>0-1</v>
      </c>
      <c r="AM1508" s="6" t="str">
        <f>+_xlfn.IFS(MONTH(Tabla1[[#This Row],[MES]])&lt;=3,"Q1",MONTH(Tabla1[[#This Row],[MES]])&lt;=6,"Q2",MONTH(Tabla1[[#This Row],[MES]])&lt;=9,"Q3",TRUE,"Q4")</f>
        <v>Q1</v>
      </c>
      <c r="AN1508" t="str">
        <f>+IFERROR(VLOOKUP(Tabla1[[#This Row],[CUENTA]],CTAS[],2,0),"OTROS")</f>
        <v>OTROS</v>
      </c>
      <c r="AP1508" t="str">
        <f>+IFERROR(VLOOKUP(Tabla1[[#This Row],[EMPLEADO]],IS[],3,0),"OTROS")</f>
        <v>OTROS</v>
      </c>
      <c r="AQ1508" t="str">
        <f>+IFERROR(VLOOKUP(Tabla1[[#This Row],[EMPLEADO]],IS[[NÓMINA]:[INGENIERO]],2,0),"OTROS")</f>
        <v>OTROS</v>
      </c>
    </row>
    <row r="1509" spans="1:43" x14ac:dyDescent="0.25">
      <c r="A1509" t="s">
        <v>36</v>
      </c>
      <c r="B1509">
        <v>1</v>
      </c>
      <c r="C1509" t="s">
        <v>2979</v>
      </c>
      <c r="D1509" t="s">
        <v>38</v>
      </c>
      <c r="E1509" t="s">
        <v>217</v>
      </c>
      <c r="F1509" t="s">
        <v>2980</v>
      </c>
      <c r="G1509" s="17" t="s">
        <v>2981</v>
      </c>
      <c r="H1509" t="s">
        <v>1052</v>
      </c>
      <c r="I1509" t="s">
        <v>43</v>
      </c>
      <c r="J1509" t="s">
        <v>8</v>
      </c>
      <c r="K1509" t="s">
        <v>59</v>
      </c>
      <c r="L1509" t="s">
        <v>60</v>
      </c>
      <c r="M1509" t="s">
        <v>61</v>
      </c>
      <c r="N1509">
        <v>0</v>
      </c>
      <c r="O1509" t="s">
        <v>47</v>
      </c>
      <c r="P1509">
        <v>39</v>
      </c>
      <c r="Q1509" t="s">
        <v>82</v>
      </c>
      <c r="R1509" t="s">
        <v>223</v>
      </c>
      <c r="S1509" t="s">
        <v>139</v>
      </c>
      <c r="T1509" t="s">
        <v>51</v>
      </c>
      <c r="U1509" t="s">
        <v>140</v>
      </c>
      <c r="V1509">
        <v>1.1000000000000001</v>
      </c>
      <c r="W1509" s="1">
        <v>1730.3000000000004</v>
      </c>
      <c r="X1509">
        <v>1</v>
      </c>
      <c r="Y1509">
        <v>2.84</v>
      </c>
      <c r="Z1509">
        <v>4</v>
      </c>
      <c r="AA1509">
        <v>0.71</v>
      </c>
      <c r="AB1509" s="2">
        <v>0</v>
      </c>
      <c r="AC1509" s="1">
        <v>0</v>
      </c>
      <c r="AD1509" s="7">
        <v>43479</v>
      </c>
      <c r="AE1509" s="7">
        <v>43479</v>
      </c>
      <c r="AF1509">
        <v>0</v>
      </c>
      <c r="AG1509" t="s">
        <v>53</v>
      </c>
      <c r="AH1509" s="2">
        <v>0</v>
      </c>
      <c r="AI1509" s="1">
        <v>0</v>
      </c>
      <c r="AJ1509" s="1">
        <v>0</v>
      </c>
      <c r="AK1509" s="6" t="str">
        <f>+IF(Tabla1[[#This Row],[REQUEST_TY]]="SR MANTENIMIENTO CORRECTIVO", "EMERGENCIA", "OTROS")</f>
        <v>EMERGENCIA</v>
      </c>
      <c r="AL1509" s="6" t="str">
        <f>+_xlfn.IFS(Tabla1[[#This Row],[Veces obj]]&lt;=1,"0-1",Tabla1[[#This Row],[Veces obj]]&lt;=2,"1-2",Tabla1[[#This Row],[Veces obj]]&lt;=3,"2-3",TRUE,"&gt;3")</f>
        <v>0-1</v>
      </c>
      <c r="AM1509" s="6" t="str">
        <f>+_xlfn.IFS(MONTH(Tabla1[[#This Row],[MES]])&lt;=3,"Q1",MONTH(Tabla1[[#This Row],[MES]])&lt;=6,"Q2",MONTH(Tabla1[[#This Row],[MES]])&lt;=9,"Q3",TRUE,"Q4")</f>
        <v>Q1</v>
      </c>
      <c r="AN1509" t="str">
        <f>+IFERROR(VLOOKUP(Tabla1[[#This Row],[CUENTA]],CTAS[],2,0),"OTROS")</f>
        <v>OTROS</v>
      </c>
      <c r="AP1509" t="str">
        <f>+IFERROR(VLOOKUP(Tabla1[[#This Row],[EMPLEADO]],IS[],3,0),"OTROS")</f>
        <v>OTROS</v>
      </c>
      <c r="AQ1509" t="str">
        <f>+IFERROR(VLOOKUP(Tabla1[[#This Row],[EMPLEADO]],IS[[NÓMINA]:[INGENIERO]],2,0),"OTROS")</f>
        <v>OTROS</v>
      </c>
    </row>
    <row r="1510" spans="1:43" x14ac:dyDescent="0.25">
      <c r="A1510" t="s">
        <v>36</v>
      </c>
      <c r="B1510">
        <v>1</v>
      </c>
      <c r="C1510" t="s">
        <v>2982</v>
      </c>
      <c r="D1510" t="s">
        <v>38</v>
      </c>
      <c r="E1510" t="s">
        <v>1077</v>
      </c>
      <c r="F1510" t="s">
        <v>2983</v>
      </c>
      <c r="G1510" s="17" t="s">
        <v>2786</v>
      </c>
      <c r="H1510" t="s">
        <v>409</v>
      </c>
      <c r="I1510" t="s">
        <v>43</v>
      </c>
      <c r="J1510" t="s">
        <v>8</v>
      </c>
      <c r="K1510" t="s">
        <v>1273</v>
      </c>
      <c r="L1510" t="s">
        <v>1274</v>
      </c>
      <c r="M1510" t="s">
        <v>968</v>
      </c>
      <c r="N1510">
        <v>0</v>
      </c>
      <c r="O1510" t="s">
        <v>47</v>
      </c>
      <c r="P1510">
        <v>6</v>
      </c>
      <c r="Q1510" t="s">
        <v>207</v>
      </c>
      <c r="R1510" t="s">
        <v>63</v>
      </c>
      <c r="S1510" t="s">
        <v>64</v>
      </c>
      <c r="T1510" t="s">
        <v>51</v>
      </c>
      <c r="U1510" t="s">
        <v>209</v>
      </c>
      <c r="V1510">
        <v>0</v>
      </c>
      <c r="W1510" s="1">
        <v>0</v>
      </c>
      <c r="X1510">
        <v>1</v>
      </c>
      <c r="Y1510">
        <v>3.55</v>
      </c>
      <c r="Z1510">
        <v>5</v>
      </c>
      <c r="AA1510">
        <v>0.71</v>
      </c>
      <c r="AB1510" s="2">
        <v>0</v>
      </c>
      <c r="AC1510" s="1">
        <v>0</v>
      </c>
      <c r="AD1510" s="7">
        <v>43487</v>
      </c>
      <c r="AE1510" s="7">
        <v>43488</v>
      </c>
      <c r="AF1510">
        <v>1</v>
      </c>
      <c r="AG1510" t="s">
        <v>53</v>
      </c>
      <c r="AH1510" s="2">
        <v>0</v>
      </c>
      <c r="AI1510" s="1">
        <v>0</v>
      </c>
      <c r="AJ1510" s="1">
        <v>0</v>
      </c>
      <c r="AK1510" s="6" t="str">
        <f>+IF(Tabla1[[#This Row],[REQUEST_TY]]="SR MANTENIMIENTO CORRECTIVO", "EMERGENCIA", "OTROS")</f>
        <v>EMERGENCIA</v>
      </c>
      <c r="AL1510" s="6" t="str">
        <f>+_xlfn.IFS(Tabla1[[#This Row],[Veces obj]]&lt;=1,"0-1",Tabla1[[#This Row],[Veces obj]]&lt;=2,"1-2",Tabla1[[#This Row],[Veces obj]]&lt;=3,"2-3",TRUE,"&gt;3")</f>
        <v>0-1</v>
      </c>
      <c r="AM1510" s="6" t="str">
        <f>+_xlfn.IFS(MONTH(Tabla1[[#This Row],[MES]])&lt;=3,"Q1",MONTH(Tabla1[[#This Row],[MES]])&lt;=6,"Q2",MONTH(Tabla1[[#This Row],[MES]])&lt;=9,"Q3",TRUE,"Q4")</f>
        <v>Q1</v>
      </c>
      <c r="AN1510" t="str">
        <f>+IFERROR(VLOOKUP(Tabla1[[#This Row],[CUENTA]],CTAS[],2,0),"OTROS")</f>
        <v>OTROS</v>
      </c>
      <c r="AP1510" t="str">
        <f>+IFERROR(VLOOKUP(Tabla1[[#This Row],[EMPLEADO]],IS[],3,0),"OTROS")</f>
        <v>OTROS</v>
      </c>
      <c r="AQ1510" t="str">
        <f>+IFERROR(VLOOKUP(Tabla1[[#This Row],[EMPLEADO]],IS[[NÓMINA]:[INGENIERO]],2,0),"OTROS")</f>
        <v>OTROS</v>
      </c>
    </row>
    <row r="1511" spans="1:43" x14ac:dyDescent="0.25">
      <c r="A1511" t="s">
        <v>36</v>
      </c>
      <c r="B1511">
        <v>1</v>
      </c>
      <c r="C1511" t="s">
        <v>2984</v>
      </c>
      <c r="D1511" t="s">
        <v>38</v>
      </c>
      <c r="E1511" t="s">
        <v>39</v>
      </c>
      <c r="F1511" t="s">
        <v>2985</v>
      </c>
      <c r="G1511" s="17" t="s">
        <v>2986</v>
      </c>
      <c r="H1511" t="s">
        <v>58</v>
      </c>
      <c r="I1511" t="s">
        <v>43</v>
      </c>
      <c r="J1511" t="s">
        <v>8</v>
      </c>
      <c r="K1511" t="s">
        <v>117</v>
      </c>
      <c r="L1511" t="s">
        <v>2987</v>
      </c>
      <c r="M1511" t="s">
        <v>505</v>
      </c>
      <c r="N1511">
        <v>0</v>
      </c>
      <c r="O1511" t="s">
        <v>47</v>
      </c>
      <c r="P1511">
        <v>334</v>
      </c>
      <c r="Q1511" t="s">
        <v>48</v>
      </c>
      <c r="R1511" t="s">
        <v>49</v>
      </c>
      <c r="S1511" t="s">
        <v>50</v>
      </c>
      <c r="T1511" t="s">
        <v>51</v>
      </c>
      <c r="U1511" t="s">
        <v>52</v>
      </c>
      <c r="V1511">
        <v>1.05</v>
      </c>
      <c r="W1511" s="1">
        <v>750.75000000000011</v>
      </c>
      <c r="X1511">
        <v>1</v>
      </c>
      <c r="Y1511">
        <v>3.55</v>
      </c>
      <c r="Z1511">
        <v>5</v>
      </c>
      <c r="AA1511">
        <v>0.71</v>
      </c>
      <c r="AB1511" s="2">
        <v>0</v>
      </c>
      <c r="AC1511" s="1">
        <v>0</v>
      </c>
      <c r="AD1511" s="7">
        <v>43495</v>
      </c>
      <c r="AE1511" s="7">
        <v>43495</v>
      </c>
      <c r="AF1511">
        <v>0</v>
      </c>
      <c r="AG1511" t="s">
        <v>53</v>
      </c>
      <c r="AH1511" s="2">
        <v>0</v>
      </c>
      <c r="AI1511" s="1">
        <v>0</v>
      </c>
      <c r="AJ1511" s="1">
        <v>0</v>
      </c>
      <c r="AK1511" s="6" t="str">
        <f>+IF(Tabla1[[#This Row],[REQUEST_TY]]="SR MANTENIMIENTO CORRECTIVO", "EMERGENCIA", "OTROS")</f>
        <v>EMERGENCIA</v>
      </c>
      <c r="AL1511" s="6" t="str">
        <f>+_xlfn.IFS(Tabla1[[#This Row],[Veces obj]]&lt;=1,"0-1",Tabla1[[#This Row],[Veces obj]]&lt;=2,"1-2",Tabla1[[#This Row],[Veces obj]]&lt;=3,"2-3",TRUE,"&gt;3")</f>
        <v>0-1</v>
      </c>
      <c r="AM1511" s="6" t="str">
        <f>+_xlfn.IFS(MONTH(Tabla1[[#This Row],[MES]])&lt;=3,"Q1",MONTH(Tabla1[[#This Row],[MES]])&lt;=6,"Q2",MONTH(Tabla1[[#This Row],[MES]])&lt;=9,"Q3",TRUE,"Q4")</f>
        <v>Q1</v>
      </c>
      <c r="AN1511" t="str">
        <f>+IFERROR(VLOOKUP(Tabla1[[#This Row],[CUENTA]],CTAS[],2,0),"OTROS")</f>
        <v>OTROS</v>
      </c>
      <c r="AP1511" t="str">
        <f>+IFERROR(VLOOKUP(Tabla1[[#This Row],[EMPLEADO]],IS[],3,0),"OTROS")</f>
        <v>OTROS</v>
      </c>
      <c r="AQ1511" t="str">
        <f>+IFERROR(VLOOKUP(Tabla1[[#This Row],[EMPLEADO]],IS[[NÓMINA]:[INGENIERO]],2,0),"OTROS")</f>
        <v>OTROS</v>
      </c>
    </row>
    <row r="1512" spans="1:43" x14ac:dyDescent="0.25">
      <c r="A1512" t="s">
        <v>36</v>
      </c>
      <c r="B1512">
        <v>1</v>
      </c>
      <c r="C1512" t="s">
        <v>2988</v>
      </c>
      <c r="D1512" t="s">
        <v>38</v>
      </c>
      <c r="E1512" t="s">
        <v>133</v>
      </c>
      <c r="F1512" t="s">
        <v>2989</v>
      </c>
      <c r="G1512" s="17" t="s">
        <v>503</v>
      </c>
      <c r="H1512" t="s">
        <v>136</v>
      </c>
      <c r="I1512" t="s">
        <v>43</v>
      </c>
      <c r="J1512" t="s">
        <v>8</v>
      </c>
      <c r="K1512" t="s">
        <v>59</v>
      </c>
      <c r="L1512" t="s">
        <v>504</v>
      </c>
      <c r="M1512" t="s">
        <v>505</v>
      </c>
      <c r="N1512">
        <v>0</v>
      </c>
      <c r="O1512" t="s">
        <v>47</v>
      </c>
      <c r="P1512">
        <v>1</v>
      </c>
      <c r="Q1512" t="s">
        <v>388</v>
      </c>
      <c r="R1512" t="s">
        <v>138</v>
      </c>
      <c r="S1512" t="s">
        <v>139</v>
      </c>
      <c r="T1512" t="s">
        <v>51</v>
      </c>
      <c r="U1512" t="s">
        <v>872</v>
      </c>
      <c r="V1512">
        <v>0</v>
      </c>
      <c r="W1512" s="1">
        <v>0</v>
      </c>
      <c r="X1512">
        <v>1</v>
      </c>
      <c r="Y1512">
        <v>2.85</v>
      </c>
      <c r="Z1512">
        <v>4</v>
      </c>
      <c r="AA1512">
        <v>0.71250000000000002</v>
      </c>
      <c r="AB1512" s="2">
        <v>0</v>
      </c>
      <c r="AC1512" s="1">
        <v>0</v>
      </c>
      <c r="AD1512" s="7">
        <v>43475</v>
      </c>
      <c r="AE1512" s="7">
        <v>43475</v>
      </c>
      <c r="AF1512">
        <v>0</v>
      </c>
      <c r="AG1512" t="s">
        <v>53</v>
      </c>
      <c r="AH1512" s="2">
        <v>0</v>
      </c>
      <c r="AI1512" s="1">
        <v>0</v>
      </c>
      <c r="AJ1512" s="1">
        <v>0</v>
      </c>
      <c r="AK1512" s="6" t="str">
        <f>+IF(Tabla1[[#This Row],[REQUEST_TY]]="SR MANTENIMIENTO CORRECTIVO", "EMERGENCIA", "OTROS")</f>
        <v>EMERGENCIA</v>
      </c>
      <c r="AL1512" s="6" t="str">
        <f>+_xlfn.IFS(Tabla1[[#This Row],[Veces obj]]&lt;=1,"0-1",Tabla1[[#This Row],[Veces obj]]&lt;=2,"1-2",Tabla1[[#This Row],[Veces obj]]&lt;=3,"2-3",TRUE,"&gt;3")</f>
        <v>0-1</v>
      </c>
      <c r="AM1512" s="6" t="str">
        <f>+_xlfn.IFS(MONTH(Tabla1[[#This Row],[MES]])&lt;=3,"Q1",MONTH(Tabla1[[#This Row],[MES]])&lt;=6,"Q2",MONTH(Tabla1[[#This Row],[MES]])&lt;=9,"Q3",TRUE,"Q4")</f>
        <v>Q1</v>
      </c>
      <c r="AN1512" t="str">
        <f>+IFERROR(VLOOKUP(Tabla1[[#This Row],[CUENTA]],CTAS[],2,0),"OTROS")</f>
        <v>OTROS</v>
      </c>
      <c r="AP1512" t="str">
        <f>+IFERROR(VLOOKUP(Tabla1[[#This Row],[EMPLEADO]],IS[],3,0),"OTROS")</f>
        <v>OTROS</v>
      </c>
      <c r="AQ1512" t="str">
        <f>+IFERROR(VLOOKUP(Tabla1[[#This Row],[EMPLEADO]],IS[[NÓMINA]:[INGENIERO]],2,0),"OTROS")</f>
        <v>OTROS</v>
      </c>
    </row>
    <row r="1513" spans="1:43" x14ac:dyDescent="0.25">
      <c r="A1513" t="s">
        <v>36</v>
      </c>
      <c r="B1513">
        <v>1</v>
      </c>
      <c r="C1513" t="s">
        <v>2379</v>
      </c>
      <c r="D1513" t="s">
        <v>38</v>
      </c>
      <c r="E1513" t="s">
        <v>2380</v>
      </c>
      <c r="F1513" t="s">
        <v>2381</v>
      </c>
      <c r="G1513" s="17" t="s">
        <v>2382</v>
      </c>
      <c r="H1513" t="s">
        <v>592</v>
      </c>
      <c r="I1513" t="s">
        <v>43</v>
      </c>
      <c r="J1513" t="s">
        <v>8</v>
      </c>
      <c r="K1513" t="s">
        <v>438</v>
      </c>
      <c r="L1513" t="s">
        <v>2383</v>
      </c>
      <c r="M1513" t="s">
        <v>165</v>
      </c>
      <c r="N1513">
        <v>0</v>
      </c>
      <c r="O1513" t="s">
        <v>47</v>
      </c>
      <c r="P1513">
        <v>5</v>
      </c>
      <c r="Q1513" t="s">
        <v>207</v>
      </c>
      <c r="R1513" t="s">
        <v>223</v>
      </c>
      <c r="S1513" t="s">
        <v>139</v>
      </c>
      <c r="T1513" t="s">
        <v>51</v>
      </c>
      <c r="U1513" t="s">
        <v>879</v>
      </c>
      <c r="V1513">
        <v>0.6</v>
      </c>
      <c r="W1513" s="1">
        <v>943.80000000000007</v>
      </c>
      <c r="X1513">
        <v>1</v>
      </c>
      <c r="Y1513">
        <v>1.8</v>
      </c>
      <c r="Z1513">
        <v>4</v>
      </c>
      <c r="AA1513">
        <v>0.45</v>
      </c>
      <c r="AB1513" s="2">
        <v>0</v>
      </c>
      <c r="AC1513" s="1">
        <v>0</v>
      </c>
      <c r="AD1513" s="7">
        <v>43487</v>
      </c>
      <c r="AE1513" s="7">
        <v>43487</v>
      </c>
      <c r="AF1513">
        <v>0</v>
      </c>
      <c r="AG1513" t="s">
        <v>53</v>
      </c>
      <c r="AH1513" s="2">
        <v>0</v>
      </c>
      <c r="AI1513" s="1">
        <v>0</v>
      </c>
      <c r="AJ1513" s="1">
        <v>0</v>
      </c>
      <c r="AK1513" s="6" t="str">
        <f>+IF(Tabla1[[#This Row],[REQUEST_TY]]="SR MANTENIMIENTO CORRECTIVO", "EMERGENCIA", "OTROS")</f>
        <v>EMERGENCIA</v>
      </c>
      <c r="AL1513" s="6" t="str">
        <f>+_xlfn.IFS(Tabla1[[#This Row],[Veces obj]]&lt;=1,"0-1",Tabla1[[#This Row],[Veces obj]]&lt;=2,"1-2",Tabla1[[#This Row],[Veces obj]]&lt;=3,"2-3",TRUE,"&gt;3")</f>
        <v>0-1</v>
      </c>
      <c r="AM1513" s="6" t="str">
        <f>+_xlfn.IFS(MONTH(Tabla1[[#This Row],[MES]])&lt;=3,"Q1",MONTH(Tabla1[[#This Row],[MES]])&lt;=6,"Q2",MONTH(Tabla1[[#This Row],[MES]])&lt;=9,"Q3",TRUE,"Q4")</f>
        <v>Q1</v>
      </c>
      <c r="AN1513" t="str">
        <f>+IFERROR(VLOOKUP(Tabla1[[#This Row],[CUENTA]],CTAS[],2,0),"OTROS")</f>
        <v>OTROS</v>
      </c>
      <c r="AO1513">
        <v>1</v>
      </c>
      <c r="AP1513" t="str">
        <f>+IFERROR(VLOOKUP(Tabla1[[#This Row],[EMPLEADO]],IS[],3,0),"OTROS")</f>
        <v>CHIHUAHUA</v>
      </c>
      <c r="AQ1513" t="str">
        <f>+IFERROR(VLOOKUP(Tabla1[[#This Row],[EMPLEADO]],IS[[NÓMINA]:[INGENIERO]],2,0),"OTROS")</f>
        <v>VICTOR MENDEZ</v>
      </c>
    </row>
    <row r="1514" spans="1:43" x14ac:dyDescent="0.25">
      <c r="A1514" t="s">
        <v>4444</v>
      </c>
      <c r="B1514">
        <v>1</v>
      </c>
      <c r="C1514" t="s">
        <v>6861</v>
      </c>
      <c r="D1514" t="s">
        <v>38</v>
      </c>
      <c r="E1514" t="s">
        <v>725</v>
      </c>
      <c r="F1514" t="s">
        <v>6862</v>
      </c>
      <c r="G1514" s="17" t="s">
        <v>6863</v>
      </c>
      <c r="H1514" t="s">
        <v>220</v>
      </c>
      <c r="I1514" t="s">
        <v>43</v>
      </c>
      <c r="J1514" t="s">
        <v>8</v>
      </c>
      <c r="K1514" t="s">
        <v>59</v>
      </c>
      <c r="L1514" t="s">
        <v>6864</v>
      </c>
      <c r="M1514" t="s">
        <v>1496</v>
      </c>
      <c r="N1514">
        <v>0</v>
      </c>
      <c r="O1514" t="s">
        <v>47</v>
      </c>
      <c r="P1514">
        <v>80</v>
      </c>
      <c r="Q1514" t="s">
        <v>48</v>
      </c>
      <c r="R1514" t="s">
        <v>223</v>
      </c>
      <c r="S1514" t="s">
        <v>139</v>
      </c>
      <c r="T1514" t="s">
        <v>51</v>
      </c>
      <c r="U1514" t="s">
        <v>353</v>
      </c>
      <c r="V1514">
        <v>1.1499999999999999</v>
      </c>
      <c r="W1514" s="1">
        <v>1808.95</v>
      </c>
      <c r="X1514">
        <v>1</v>
      </c>
      <c r="Y1514">
        <v>2.85</v>
      </c>
      <c r="Z1514">
        <v>4</v>
      </c>
      <c r="AA1514">
        <v>0.71250000000000002</v>
      </c>
      <c r="AB1514" s="2">
        <v>0</v>
      </c>
      <c r="AC1514" s="1">
        <v>0</v>
      </c>
      <c r="AD1514" s="7">
        <v>43518</v>
      </c>
      <c r="AE1514" s="7">
        <v>43518</v>
      </c>
      <c r="AF1514">
        <v>0</v>
      </c>
      <c r="AG1514" t="s">
        <v>53</v>
      </c>
      <c r="AH1514" s="2">
        <v>0</v>
      </c>
      <c r="AI1514" s="1">
        <v>0</v>
      </c>
      <c r="AJ1514" s="1">
        <v>0</v>
      </c>
      <c r="AK1514" s="6" t="str">
        <f>+IF(Tabla1[[#This Row],[REQUEST_TY]]="SR MANTENIMIENTO CORRECTIVO", "EMERGENCIA", "OTROS")</f>
        <v>EMERGENCIA</v>
      </c>
      <c r="AL1514" s="6" t="str">
        <f>+_xlfn.IFS(Tabla1[[#This Row],[Veces obj]]&lt;=1,"0-1",Tabla1[[#This Row],[Veces obj]]&lt;=2,"1-2",Tabla1[[#This Row],[Veces obj]]&lt;=3,"2-3",TRUE,"&gt;3")</f>
        <v>0-1</v>
      </c>
      <c r="AM1514" s="6" t="str">
        <f>+_xlfn.IFS(MONTH(Tabla1[[#This Row],[MES]])&lt;=3,"Q1",MONTH(Tabla1[[#This Row],[MES]])&lt;=6,"Q2",MONTH(Tabla1[[#This Row],[MES]])&lt;=9,"Q3",TRUE,"Q4")</f>
        <v>Q1</v>
      </c>
      <c r="AN1514" t="str">
        <f>+IFERROR(VLOOKUP(Tabla1[[#This Row],[CUENTA]],CTAS[],2,0),"OTROS")</f>
        <v>OTROS</v>
      </c>
      <c r="AP1514" t="str">
        <f>+IFERROR(VLOOKUP(Tabla1[[#This Row],[EMPLEADO]],IS[],3,0),"OTROS")</f>
        <v>OTROS</v>
      </c>
      <c r="AQ1514" t="str">
        <f>+IFERROR(VLOOKUP(Tabla1[[#This Row],[EMPLEADO]],IS[[NÓMINA]:[INGENIERO]],2,0),"OTROS")</f>
        <v>OTROS</v>
      </c>
    </row>
    <row r="1515" spans="1:43" x14ac:dyDescent="0.25">
      <c r="A1515" t="s">
        <v>36</v>
      </c>
      <c r="B1515">
        <v>1</v>
      </c>
      <c r="C1515" t="s">
        <v>2990</v>
      </c>
      <c r="D1515" t="s">
        <v>38</v>
      </c>
      <c r="E1515" t="s">
        <v>176</v>
      </c>
      <c r="F1515" t="s">
        <v>2991</v>
      </c>
      <c r="G1515" s="17" t="s">
        <v>2992</v>
      </c>
      <c r="H1515" t="s">
        <v>868</v>
      </c>
      <c r="I1515" t="s">
        <v>43</v>
      </c>
      <c r="J1515" t="s">
        <v>8</v>
      </c>
      <c r="K1515" t="s">
        <v>179</v>
      </c>
      <c r="L1515" t="s">
        <v>2993</v>
      </c>
      <c r="M1515" t="s">
        <v>2994</v>
      </c>
      <c r="N1515">
        <v>1</v>
      </c>
      <c r="O1515" t="s">
        <v>47</v>
      </c>
      <c r="P1515">
        <v>574</v>
      </c>
      <c r="Q1515" t="s">
        <v>48</v>
      </c>
      <c r="R1515" t="s">
        <v>49</v>
      </c>
      <c r="S1515" t="s">
        <v>50</v>
      </c>
      <c r="T1515" t="s">
        <v>51</v>
      </c>
      <c r="U1515" t="s">
        <v>52</v>
      </c>
      <c r="V1515">
        <v>1.05</v>
      </c>
      <c r="W1515" s="1">
        <v>0</v>
      </c>
      <c r="X1515">
        <v>1</v>
      </c>
      <c r="Y1515">
        <v>3.57</v>
      </c>
      <c r="Z1515">
        <v>5</v>
      </c>
      <c r="AA1515">
        <v>0.71399999999999997</v>
      </c>
      <c r="AB1515" s="2">
        <v>0</v>
      </c>
      <c r="AC1515" s="1">
        <v>0</v>
      </c>
      <c r="AD1515" s="7">
        <v>43474</v>
      </c>
      <c r="AE1515" s="7">
        <v>43474</v>
      </c>
      <c r="AF1515">
        <v>0</v>
      </c>
      <c r="AG1515" t="s">
        <v>53</v>
      </c>
      <c r="AH1515" s="2">
        <v>0</v>
      </c>
      <c r="AI1515" s="1">
        <v>0</v>
      </c>
      <c r="AJ1515" s="1">
        <v>0</v>
      </c>
      <c r="AK1515" s="6" t="str">
        <f>+IF(Tabla1[[#This Row],[REQUEST_TY]]="SR MANTENIMIENTO CORRECTIVO", "EMERGENCIA", "OTROS")</f>
        <v>EMERGENCIA</v>
      </c>
      <c r="AL1515" s="6" t="str">
        <f>+_xlfn.IFS(Tabla1[[#This Row],[Veces obj]]&lt;=1,"0-1",Tabla1[[#This Row],[Veces obj]]&lt;=2,"1-2",Tabla1[[#This Row],[Veces obj]]&lt;=3,"2-3",TRUE,"&gt;3")</f>
        <v>0-1</v>
      </c>
      <c r="AM1515" s="6" t="str">
        <f>+_xlfn.IFS(MONTH(Tabla1[[#This Row],[MES]])&lt;=3,"Q1",MONTH(Tabla1[[#This Row],[MES]])&lt;=6,"Q2",MONTH(Tabla1[[#This Row],[MES]])&lt;=9,"Q3",TRUE,"Q4")</f>
        <v>Q1</v>
      </c>
      <c r="AN1515" t="str">
        <f>+IFERROR(VLOOKUP(Tabla1[[#This Row],[CUENTA]],CTAS[],2,0),"OTROS")</f>
        <v>OTROS</v>
      </c>
      <c r="AP1515" t="str">
        <f>+IFERROR(VLOOKUP(Tabla1[[#This Row],[EMPLEADO]],IS[],3,0),"OTROS")</f>
        <v>OTROS</v>
      </c>
      <c r="AQ1515" t="str">
        <f>+IFERROR(VLOOKUP(Tabla1[[#This Row],[EMPLEADO]],IS[[NÓMINA]:[INGENIERO]],2,0),"OTROS")</f>
        <v>OTROS</v>
      </c>
    </row>
    <row r="1516" spans="1:43" x14ac:dyDescent="0.25">
      <c r="A1516" t="s">
        <v>4444</v>
      </c>
      <c r="B1516">
        <v>1</v>
      </c>
      <c r="C1516" t="s">
        <v>4695</v>
      </c>
      <c r="D1516" t="s">
        <v>38</v>
      </c>
      <c r="E1516" t="s">
        <v>85</v>
      </c>
      <c r="F1516" t="s">
        <v>4696</v>
      </c>
      <c r="G1516" s="17" t="s">
        <v>4697</v>
      </c>
      <c r="H1516" t="s">
        <v>106</v>
      </c>
      <c r="I1516" t="s">
        <v>43</v>
      </c>
      <c r="J1516" t="s">
        <v>8</v>
      </c>
      <c r="K1516" t="s">
        <v>370</v>
      </c>
      <c r="L1516" t="s">
        <v>4698</v>
      </c>
      <c r="M1516" t="s">
        <v>131</v>
      </c>
      <c r="N1516">
        <v>0</v>
      </c>
      <c r="O1516" t="s">
        <v>47</v>
      </c>
      <c r="P1516">
        <v>156</v>
      </c>
      <c r="Q1516" t="s">
        <v>48</v>
      </c>
      <c r="R1516" t="s">
        <v>49</v>
      </c>
      <c r="S1516" t="s">
        <v>50</v>
      </c>
      <c r="T1516" t="s">
        <v>51</v>
      </c>
      <c r="U1516" t="s">
        <v>52</v>
      </c>
      <c r="V1516">
        <v>1.05</v>
      </c>
      <c r="W1516" s="1">
        <v>750.75000000000011</v>
      </c>
      <c r="X1516">
        <v>1</v>
      </c>
      <c r="Y1516">
        <v>3.57</v>
      </c>
      <c r="Z1516">
        <v>5</v>
      </c>
      <c r="AA1516">
        <v>0.71399999999999997</v>
      </c>
      <c r="AB1516" s="2">
        <v>0</v>
      </c>
      <c r="AC1516" s="1">
        <v>0</v>
      </c>
      <c r="AD1516" s="7">
        <v>43497</v>
      </c>
      <c r="AE1516" s="7">
        <v>43497</v>
      </c>
      <c r="AF1516">
        <v>0</v>
      </c>
      <c r="AG1516" t="s">
        <v>53</v>
      </c>
      <c r="AH1516" s="2">
        <v>0</v>
      </c>
      <c r="AI1516" s="1">
        <v>0</v>
      </c>
      <c r="AJ1516" s="1">
        <v>0</v>
      </c>
      <c r="AK1516" s="6" t="str">
        <f>+IF(Tabla1[[#This Row],[REQUEST_TY]]="SR MANTENIMIENTO CORRECTIVO", "EMERGENCIA", "OTROS")</f>
        <v>EMERGENCIA</v>
      </c>
      <c r="AL1516" s="6" t="str">
        <f>+_xlfn.IFS(Tabla1[[#This Row],[Veces obj]]&lt;=1,"0-1",Tabla1[[#This Row],[Veces obj]]&lt;=2,"1-2",Tabla1[[#This Row],[Veces obj]]&lt;=3,"2-3",TRUE,"&gt;3")</f>
        <v>0-1</v>
      </c>
      <c r="AM1516" s="6" t="str">
        <f>+_xlfn.IFS(MONTH(Tabla1[[#This Row],[MES]])&lt;=3,"Q1",MONTH(Tabla1[[#This Row],[MES]])&lt;=6,"Q2",MONTH(Tabla1[[#This Row],[MES]])&lt;=9,"Q3",TRUE,"Q4")</f>
        <v>Q1</v>
      </c>
      <c r="AN1516" t="str">
        <f>+IFERROR(VLOOKUP(Tabla1[[#This Row],[CUENTA]],CTAS[],2,0),"OTROS")</f>
        <v>OTROS</v>
      </c>
      <c r="AP1516" t="str">
        <f>+IFERROR(VLOOKUP(Tabla1[[#This Row],[EMPLEADO]],IS[],3,0),"OTROS")</f>
        <v>OTROS</v>
      </c>
      <c r="AQ1516" t="str">
        <f>+IFERROR(VLOOKUP(Tabla1[[#This Row],[EMPLEADO]],IS[[NÓMINA]:[INGENIERO]],2,0),"OTROS")</f>
        <v>OTROS</v>
      </c>
    </row>
    <row r="1517" spans="1:43" x14ac:dyDescent="0.25">
      <c r="A1517" t="s">
        <v>4444</v>
      </c>
      <c r="B1517">
        <v>1</v>
      </c>
      <c r="C1517" t="s">
        <v>6634</v>
      </c>
      <c r="D1517" t="s">
        <v>38</v>
      </c>
      <c r="E1517" t="s">
        <v>535</v>
      </c>
      <c r="F1517" t="s">
        <v>6635</v>
      </c>
      <c r="G1517" s="17" t="s">
        <v>6636</v>
      </c>
      <c r="H1517" t="s">
        <v>574</v>
      </c>
      <c r="I1517" t="s">
        <v>43</v>
      </c>
      <c r="J1517" t="s">
        <v>8</v>
      </c>
      <c r="K1517" t="s">
        <v>117</v>
      </c>
      <c r="L1517" t="s">
        <v>6637</v>
      </c>
      <c r="M1517" t="s">
        <v>6638</v>
      </c>
      <c r="N1517">
        <v>0</v>
      </c>
      <c r="O1517" t="s">
        <v>47</v>
      </c>
      <c r="P1517">
        <v>246</v>
      </c>
      <c r="Q1517" t="s">
        <v>48</v>
      </c>
      <c r="R1517" t="s">
        <v>49</v>
      </c>
      <c r="S1517" t="s">
        <v>50</v>
      </c>
      <c r="T1517" t="s">
        <v>51</v>
      </c>
      <c r="U1517" t="s">
        <v>52</v>
      </c>
      <c r="V1517">
        <v>1.05</v>
      </c>
      <c r="W1517" s="1">
        <v>750.75000000000011</v>
      </c>
      <c r="X1517">
        <v>1</v>
      </c>
      <c r="Y1517">
        <v>3.57</v>
      </c>
      <c r="Z1517">
        <v>5</v>
      </c>
      <c r="AA1517">
        <v>0.71399999999999997</v>
      </c>
      <c r="AB1517" s="2">
        <v>0</v>
      </c>
      <c r="AC1517" s="1">
        <v>0</v>
      </c>
      <c r="AD1517" s="7">
        <v>43516</v>
      </c>
      <c r="AE1517" s="7">
        <v>43516</v>
      </c>
      <c r="AF1517">
        <v>0</v>
      </c>
      <c r="AG1517" t="s">
        <v>53</v>
      </c>
      <c r="AH1517" s="2">
        <v>0</v>
      </c>
      <c r="AI1517" s="1">
        <v>0</v>
      </c>
      <c r="AJ1517" s="1">
        <v>0</v>
      </c>
      <c r="AK1517" s="6" t="str">
        <f>+IF(Tabla1[[#This Row],[REQUEST_TY]]="SR MANTENIMIENTO CORRECTIVO", "EMERGENCIA", "OTROS")</f>
        <v>EMERGENCIA</v>
      </c>
      <c r="AL1517" s="6" t="str">
        <f>+_xlfn.IFS(Tabla1[[#This Row],[Veces obj]]&lt;=1,"0-1",Tabla1[[#This Row],[Veces obj]]&lt;=2,"1-2",Tabla1[[#This Row],[Veces obj]]&lt;=3,"2-3",TRUE,"&gt;3")</f>
        <v>0-1</v>
      </c>
      <c r="AM1517" s="6" t="str">
        <f>+_xlfn.IFS(MONTH(Tabla1[[#This Row],[MES]])&lt;=3,"Q1",MONTH(Tabla1[[#This Row],[MES]])&lt;=6,"Q2",MONTH(Tabla1[[#This Row],[MES]])&lt;=9,"Q3",TRUE,"Q4")</f>
        <v>Q1</v>
      </c>
      <c r="AN1517" t="str">
        <f>+IFERROR(VLOOKUP(Tabla1[[#This Row],[CUENTA]],CTAS[],2,0),"OTROS")</f>
        <v>OTROS</v>
      </c>
      <c r="AP1517" t="str">
        <f>+IFERROR(VLOOKUP(Tabla1[[#This Row],[EMPLEADO]],IS[],3,0),"OTROS")</f>
        <v>OTROS</v>
      </c>
      <c r="AQ1517" t="str">
        <f>+IFERROR(VLOOKUP(Tabla1[[#This Row],[EMPLEADO]],IS[[NÓMINA]:[INGENIERO]],2,0),"OTROS")</f>
        <v>OTROS</v>
      </c>
    </row>
    <row r="1518" spans="1:43" x14ac:dyDescent="0.25">
      <c r="A1518" t="s">
        <v>36</v>
      </c>
      <c r="B1518">
        <v>1</v>
      </c>
      <c r="C1518" t="s">
        <v>2995</v>
      </c>
      <c r="D1518" t="s">
        <v>38</v>
      </c>
      <c r="E1518" t="s">
        <v>604</v>
      </c>
      <c r="F1518" t="s">
        <v>2996</v>
      </c>
      <c r="G1518" s="17" t="s">
        <v>2997</v>
      </c>
      <c r="H1518" t="s">
        <v>484</v>
      </c>
      <c r="I1518" t="s">
        <v>43</v>
      </c>
      <c r="J1518" t="s">
        <v>8</v>
      </c>
      <c r="K1518" t="s">
        <v>71</v>
      </c>
      <c r="L1518" t="s">
        <v>170</v>
      </c>
      <c r="M1518" t="s">
        <v>73</v>
      </c>
      <c r="N1518">
        <v>0</v>
      </c>
      <c r="O1518" t="s">
        <v>47</v>
      </c>
      <c r="P1518">
        <v>53</v>
      </c>
      <c r="Q1518" t="s">
        <v>82</v>
      </c>
      <c r="R1518" t="s">
        <v>63</v>
      </c>
      <c r="S1518" t="s">
        <v>64</v>
      </c>
      <c r="T1518" t="s">
        <v>51</v>
      </c>
      <c r="U1518" t="s">
        <v>83</v>
      </c>
      <c r="V1518">
        <v>1.05</v>
      </c>
      <c r="W1518" s="1">
        <v>1433.25</v>
      </c>
      <c r="X1518">
        <v>1</v>
      </c>
      <c r="Y1518">
        <v>3.6</v>
      </c>
      <c r="Z1518">
        <v>5</v>
      </c>
      <c r="AA1518">
        <v>0.72</v>
      </c>
      <c r="AB1518" s="2">
        <v>0</v>
      </c>
      <c r="AC1518" s="1">
        <v>0</v>
      </c>
      <c r="AD1518" s="7">
        <v>43474</v>
      </c>
      <c r="AE1518" s="7">
        <v>43474</v>
      </c>
      <c r="AF1518">
        <v>0</v>
      </c>
      <c r="AG1518" t="s">
        <v>53</v>
      </c>
      <c r="AH1518" s="2">
        <v>0</v>
      </c>
      <c r="AI1518" s="1">
        <v>0</v>
      </c>
      <c r="AJ1518" s="1">
        <v>0</v>
      </c>
      <c r="AK1518" s="6" t="str">
        <f>+IF(Tabla1[[#This Row],[REQUEST_TY]]="SR MANTENIMIENTO CORRECTIVO", "EMERGENCIA", "OTROS")</f>
        <v>EMERGENCIA</v>
      </c>
      <c r="AL1518" s="6" t="str">
        <f>+_xlfn.IFS(Tabla1[[#This Row],[Veces obj]]&lt;=1,"0-1",Tabla1[[#This Row],[Veces obj]]&lt;=2,"1-2",Tabla1[[#This Row],[Veces obj]]&lt;=3,"2-3",TRUE,"&gt;3")</f>
        <v>0-1</v>
      </c>
      <c r="AM1518" s="6" t="str">
        <f>+_xlfn.IFS(MONTH(Tabla1[[#This Row],[MES]])&lt;=3,"Q1",MONTH(Tabla1[[#This Row],[MES]])&lt;=6,"Q2",MONTH(Tabla1[[#This Row],[MES]])&lt;=9,"Q3",TRUE,"Q4")</f>
        <v>Q1</v>
      </c>
      <c r="AN1518" t="str">
        <f>+IFERROR(VLOOKUP(Tabla1[[#This Row],[CUENTA]],CTAS[],2,0),"OTROS")</f>
        <v>OTROS</v>
      </c>
      <c r="AP1518" t="str">
        <f>+IFERROR(VLOOKUP(Tabla1[[#This Row],[EMPLEADO]],IS[],3,0),"OTROS")</f>
        <v>OTROS</v>
      </c>
      <c r="AQ1518" t="str">
        <f>+IFERROR(VLOOKUP(Tabla1[[#This Row],[EMPLEADO]],IS[[NÓMINA]:[INGENIERO]],2,0),"OTROS")</f>
        <v>OTROS</v>
      </c>
    </row>
    <row r="1519" spans="1:43" x14ac:dyDescent="0.25">
      <c r="A1519" t="s">
        <v>36</v>
      </c>
      <c r="B1519">
        <v>1</v>
      </c>
      <c r="C1519" t="s">
        <v>2998</v>
      </c>
      <c r="D1519" t="s">
        <v>38</v>
      </c>
      <c r="E1519" t="s">
        <v>76</v>
      </c>
      <c r="F1519" t="s">
        <v>2999</v>
      </c>
      <c r="G1519" s="17" t="s">
        <v>3000</v>
      </c>
      <c r="H1519" t="s">
        <v>271</v>
      </c>
      <c r="I1519" t="s">
        <v>43</v>
      </c>
      <c r="J1519" t="s">
        <v>8</v>
      </c>
      <c r="K1519" t="s">
        <v>102</v>
      </c>
      <c r="L1519" t="s">
        <v>3001</v>
      </c>
      <c r="M1519" t="s">
        <v>3002</v>
      </c>
      <c r="N1519">
        <v>0</v>
      </c>
      <c r="O1519" t="s">
        <v>105</v>
      </c>
      <c r="P1519">
        <v>47</v>
      </c>
      <c r="Q1519" t="s">
        <v>82</v>
      </c>
      <c r="R1519" t="s">
        <v>63</v>
      </c>
      <c r="S1519" t="s">
        <v>64</v>
      </c>
      <c r="T1519" t="s">
        <v>51</v>
      </c>
      <c r="U1519" t="s">
        <v>83</v>
      </c>
      <c r="V1519">
        <v>1.05</v>
      </c>
      <c r="W1519" s="1">
        <v>687.75</v>
      </c>
      <c r="X1519">
        <v>1</v>
      </c>
      <c r="Y1519">
        <v>3.6</v>
      </c>
      <c r="Z1519">
        <v>5</v>
      </c>
      <c r="AA1519">
        <v>0.72</v>
      </c>
      <c r="AB1519" s="2">
        <v>0</v>
      </c>
      <c r="AC1519" s="1">
        <v>0</v>
      </c>
      <c r="AD1519" s="7">
        <v>43493</v>
      </c>
      <c r="AE1519" s="7">
        <v>43494</v>
      </c>
      <c r="AF1519">
        <v>1</v>
      </c>
      <c r="AG1519" t="s">
        <v>53</v>
      </c>
      <c r="AH1519" s="2">
        <v>0</v>
      </c>
      <c r="AI1519" s="1">
        <v>0</v>
      </c>
      <c r="AJ1519" s="1">
        <v>0</v>
      </c>
      <c r="AK1519" s="6" t="str">
        <f>+IF(Tabla1[[#This Row],[REQUEST_TY]]="SR MANTENIMIENTO CORRECTIVO", "EMERGENCIA", "OTROS")</f>
        <v>EMERGENCIA</v>
      </c>
      <c r="AL1519" s="6" t="str">
        <f>+_xlfn.IFS(Tabla1[[#This Row],[Veces obj]]&lt;=1,"0-1",Tabla1[[#This Row],[Veces obj]]&lt;=2,"1-2",Tabla1[[#This Row],[Veces obj]]&lt;=3,"2-3",TRUE,"&gt;3")</f>
        <v>0-1</v>
      </c>
      <c r="AM1519" s="6" t="str">
        <f>+_xlfn.IFS(MONTH(Tabla1[[#This Row],[MES]])&lt;=3,"Q1",MONTH(Tabla1[[#This Row],[MES]])&lt;=6,"Q2",MONTH(Tabla1[[#This Row],[MES]])&lt;=9,"Q3",TRUE,"Q4")</f>
        <v>Q1</v>
      </c>
      <c r="AN1519" t="str">
        <f>+IFERROR(VLOOKUP(Tabla1[[#This Row],[CUENTA]],CTAS[],2,0),"OTROS")</f>
        <v>OTROS</v>
      </c>
      <c r="AP1519" t="str">
        <f>+IFERROR(VLOOKUP(Tabla1[[#This Row],[EMPLEADO]],IS[],3,0),"OTROS")</f>
        <v>OTROS</v>
      </c>
      <c r="AQ1519" t="str">
        <f>+IFERROR(VLOOKUP(Tabla1[[#This Row],[EMPLEADO]],IS[[NÓMINA]:[INGENIERO]],2,0),"OTROS")</f>
        <v>OTROS</v>
      </c>
    </row>
    <row r="1520" spans="1:43" x14ac:dyDescent="0.25">
      <c r="A1520" t="s">
        <v>4444</v>
      </c>
      <c r="B1520">
        <v>1</v>
      </c>
      <c r="C1520" t="s">
        <v>6315</v>
      </c>
      <c r="D1520" t="s">
        <v>38</v>
      </c>
      <c r="E1520" t="s">
        <v>725</v>
      </c>
      <c r="F1520" t="s">
        <v>6316</v>
      </c>
      <c r="G1520" s="17" t="s">
        <v>5331</v>
      </c>
      <c r="H1520" t="s">
        <v>106</v>
      </c>
      <c r="I1520" t="s">
        <v>43</v>
      </c>
      <c r="J1520" t="s">
        <v>8</v>
      </c>
      <c r="K1520" t="s">
        <v>102</v>
      </c>
      <c r="L1520" t="s">
        <v>1123</v>
      </c>
      <c r="M1520" t="s">
        <v>310</v>
      </c>
      <c r="N1520">
        <v>0</v>
      </c>
      <c r="O1520" t="s">
        <v>47</v>
      </c>
      <c r="P1520">
        <v>3</v>
      </c>
      <c r="Q1520" t="s">
        <v>388</v>
      </c>
      <c r="R1520" t="s">
        <v>223</v>
      </c>
      <c r="S1520" t="s">
        <v>139</v>
      </c>
      <c r="T1520" t="s">
        <v>51</v>
      </c>
      <c r="U1520" t="s">
        <v>872</v>
      </c>
      <c r="V1520">
        <v>0</v>
      </c>
      <c r="W1520" s="1">
        <v>0</v>
      </c>
      <c r="X1520">
        <v>1</v>
      </c>
      <c r="Y1520">
        <v>2.88</v>
      </c>
      <c r="Z1520">
        <v>4</v>
      </c>
      <c r="AA1520">
        <v>0.72</v>
      </c>
      <c r="AB1520" s="2">
        <v>0</v>
      </c>
      <c r="AC1520" s="1">
        <v>0</v>
      </c>
      <c r="AD1520" s="7">
        <v>43514</v>
      </c>
      <c r="AE1520" s="7">
        <v>43514</v>
      </c>
      <c r="AF1520">
        <v>0</v>
      </c>
      <c r="AG1520" t="s">
        <v>53</v>
      </c>
      <c r="AH1520" s="2">
        <v>0</v>
      </c>
      <c r="AI1520" s="1">
        <v>0</v>
      </c>
      <c r="AJ1520" s="1">
        <v>0</v>
      </c>
      <c r="AK1520" s="6" t="str">
        <f>+IF(Tabla1[[#This Row],[REQUEST_TY]]="SR MANTENIMIENTO CORRECTIVO", "EMERGENCIA", "OTROS")</f>
        <v>EMERGENCIA</v>
      </c>
      <c r="AL1520" s="6" t="str">
        <f>+_xlfn.IFS(Tabla1[[#This Row],[Veces obj]]&lt;=1,"0-1",Tabla1[[#This Row],[Veces obj]]&lt;=2,"1-2",Tabla1[[#This Row],[Veces obj]]&lt;=3,"2-3",TRUE,"&gt;3")</f>
        <v>0-1</v>
      </c>
      <c r="AM1520" s="6" t="str">
        <f>+_xlfn.IFS(MONTH(Tabla1[[#This Row],[MES]])&lt;=3,"Q1",MONTH(Tabla1[[#This Row],[MES]])&lt;=6,"Q2",MONTH(Tabla1[[#This Row],[MES]])&lt;=9,"Q3",TRUE,"Q4")</f>
        <v>Q1</v>
      </c>
      <c r="AN1520" t="str">
        <f>+IFERROR(VLOOKUP(Tabla1[[#This Row],[CUENTA]],CTAS[],2,0),"OTROS")</f>
        <v>OTROS</v>
      </c>
      <c r="AP1520" t="str">
        <f>+IFERROR(VLOOKUP(Tabla1[[#This Row],[EMPLEADO]],IS[],3,0),"OTROS")</f>
        <v>OTROS</v>
      </c>
      <c r="AQ1520" t="str">
        <f>+IFERROR(VLOOKUP(Tabla1[[#This Row],[EMPLEADO]],IS[[NÓMINA]:[INGENIERO]],2,0),"OTROS")</f>
        <v>OTROS</v>
      </c>
    </row>
    <row r="1521" spans="1:43" x14ac:dyDescent="0.25">
      <c r="A1521" t="s">
        <v>4444</v>
      </c>
      <c r="B1521">
        <v>1</v>
      </c>
      <c r="C1521" t="s">
        <v>6789</v>
      </c>
      <c r="D1521" t="s">
        <v>38</v>
      </c>
      <c r="E1521" t="s">
        <v>312</v>
      </c>
      <c r="F1521" t="s">
        <v>6790</v>
      </c>
      <c r="G1521" s="17" t="s">
        <v>2476</v>
      </c>
      <c r="H1521" t="s">
        <v>1572</v>
      </c>
      <c r="I1521" t="s">
        <v>43</v>
      </c>
      <c r="J1521" t="s">
        <v>8</v>
      </c>
      <c r="K1521" t="s">
        <v>59</v>
      </c>
      <c r="L1521" t="s">
        <v>2477</v>
      </c>
      <c r="M1521" t="s">
        <v>2478</v>
      </c>
      <c r="N1521">
        <v>0</v>
      </c>
      <c r="O1521" t="s">
        <v>47</v>
      </c>
      <c r="P1521">
        <v>27</v>
      </c>
      <c r="Q1521" t="s">
        <v>62</v>
      </c>
      <c r="R1521" t="s">
        <v>317</v>
      </c>
      <c r="S1521" t="s">
        <v>318</v>
      </c>
      <c r="T1521" t="s">
        <v>51</v>
      </c>
      <c r="U1521" t="s">
        <v>262</v>
      </c>
      <c r="V1521">
        <v>1.05</v>
      </c>
      <c r="W1521" s="1">
        <v>1651.6500000000003</v>
      </c>
      <c r="X1521">
        <v>1</v>
      </c>
      <c r="Y1521">
        <v>2.88</v>
      </c>
      <c r="Z1521">
        <v>4</v>
      </c>
      <c r="AA1521">
        <v>0.72</v>
      </c>
      <c r="AB1521" s="2">
        <v>0</v>
      </c>
      <c r="AC1521" s="1">
        <v>0</v>
      </c>
      <c r="AD1521" s="7">
        <v>43517</v>
      </c>
      <c r="AE1521" s="7">
        <v>43517</v>
      </c>
      <c r="AF1521">
        <v>0</v>
      </c>
      <c r="AG1521" t="s">
        <v>53</v>
      </c>
      <c r="AH1521" s="2">
        <v>0</v>
      </c>
      <c r="AI1521" s="1">
        <v>0</v>
      </c>
      <c r="AJ1521" s="1">
        <v>0</v>
      </c>
      <c r="AK1521" s="6" t="str">
        <f>+IF(Tabla1[[#This Row],[REQUEST_TY]]="SR MANTENIMIENTO CORRECTIVO", "EMERGENCIA", "OTROS")</f>
        <v>EMERGENCIA</v>
      </c>
      <c r="AL1521" s="6" t="str">
        <f>+_xlfn.IFS(Tabla1[[#This Row],[Veces obj]]&lt;=1,"0-1",Tabla1[[#This Row],[Veces obj]]&lt;=2,"1-2",Tabla1[[#This Row],[Veces obj]]&lt;=3,"2-3",TRUE,"&gt;3")</f>
        <v>0-1</v>
      </c>
      <c r="AM1521" s="6" t="str">
        <f>+_xlfn.IFS(MONTH(Tabla1[[#This Row],[MES]])&lt;=3,"Q1",MONTH(Tabla1[[#This Row],[MES]])&lt;=6,"Q2",MONTH(Tabla1[[#This Row],[MES]])&lt;=9,"Q3",TRUE,"Q4")</f>
        <v>Q1</v>
      </c>
      <c r="AN1521" t="str">
        <f>+IFERROR(VLOOKUP(Tabla1[[#This Row],[CUENTA]],CTAS[],2,0),"OTROS")</f>
        <v>OTROS</v>
      </c>
      <c r="AP1521" t="str">
        <f>+IFERROR(VLOOKUP(Tabla1[[#This Row],[EMPLEADO]],IS[],3,0),"OTROS")</f>
        <v>OTROS</v>
      </c>
      <c r="AQ1521" t="str">
        <f>+IFERROR(VLOOKUP(Tabla1[[#This Row],[EMPLEADO]],IS[[NÓMINA]:[INGENIERO]],2,0),"OTROS")</f>
        <v>OTROS</v>
      </c>
    </row>
    <row r="1522" spans="1:43" x14ac:dyDescent="0.25">
      <c r="A1522" t="s">
        <v>36</v>
      </c>
      <c r="B1522">
        <v>1</v>
      </c>
      <c r="C1522" t="s">
        <v>3003</v>
      </c>
      <c r="D1522" t="s">
        <v>38</v>
      </c>
      <c r="E1522" t="s">
        <v>332</v>
      </c>
      <c r="F1522" t="s">
        <v>3004</v>
      </c>
      <c r="G1522" s="17" t="s">
        <v>3005</v>
      </c>
      <c r="H1522" t="s">
        <v>58</v>
      </c>
      <c r="I1522" t="s">
        <v>43</v>
      </c>
      <c r="J1522" t="s">
        <v>8</v>
      </c>
      <c r="K1522" t="s">
        <v>1541</v>
      </c>
      <c r="L1522" t="s">
        <v>3006</v>
      </c>
      <c r="M1522" t="s">
        <v>3007</v>
      </c>
      <c r="N1522">
        <v>0</v>
      </c>
      <c r="O1522" t="s">
        <v>47</v>
      </c>
      <c r="P1522">
        <v>126</v>
      </c>
      <c r="Q1522" t="s">
        <v>48</v>
      </c>
      <c r="R1522" t="s">
        <v>317</v>
      </c>
      <c r="S1522" t="s">
        <v>318</v>
      </c>
      <c r="T1522" t="s">
        <v>208</v>
      </c>
      <c r="U1522" t="s">
        <v>353</v>
      </c>
      <c r="V1522">
        <v>1.1499999999999999</v>
      </c>
      <c r="W1522" s="1">
        <v>1808.95</v>
      </c>
      <c r="X1522">
        <v>1</v>
      </c>
      <c r="Y1522">
        <v>4.32</v>
      </c>
      <c r="Z1522">
        <v>6</v>
      </c>
      <c r="AA1522">
        <v>0.72000000000000008</v>
      </c>
      <c r="AB1522" s="2">
        <v>0</v>
      </c>
      <c r="AC1522" s="1">
        <v>0</v>
      </c>
      <c r="AD1522" s="7">
        <v>43474</v>
      </c>
      <c r="AE1522" s="7">
        <v>43474</v>
      </c>
      <c r="AF1522">
        <v>0</v>
      </c>
      <c r="AG1522" t="s">
        <v>53</v>
      </c>
      <c r="AH1522" s="2">
        <v>0</v>
      </c>
      <c r="AI1522" s="1">
        <v>0</v>
      </c>
      <c r="AJ1522" s="1">
        <v>0</v>
      </c>
      <c r="AK1522" s="6" t="str">
        <f>+IF(Tabla1[[#This Row],[REQUEST_TY]]="SR MANTENIMIENTO CORRECTIVO", "EMERGENCIA", "OTROS")</f>
        <v>EMERGENCIA</v>
      </c>
      <c r="AL1522" s="6" t="str">
        <f>+_xlfn.IFS(Tabla1[[#This Row],[Veces obj]]&lt;=1,"0-1",Tabla1[[#This Row],[Veces obj]]&lt;=2,"1-2",Tabla1[[#This Row],[Veces obj]]&lt;=3,"2-3",TRUE,"&gt;3")</f>
        <v>0-1</v>
      </c>
      <c r="AM1522" s="6" t="str">
        <f>+_xlfn.IFS(MONTH(Tabla1[[#This Row],[MES]])&lt;=3,"Q1",MONTH(Tabla1[[#This Row],[MES]])&lt;=6,"Q2",MONTH(Tabla1[[#This Row],[MES]])&lt;=9,"Q3",TRUE,"Q4")</f>
        <v>Q1</v>
      </c>
      <c r="AN1522" t="str">
        <f>+IFERROR(VLOOKUP(Tabla1[[#This Row],[CUENTA]],CTAS[],2,0),"OTROS")</f>
        <v>OTROS</v>
      </c>
      <c r="AP1522" t="str">
        <f>+IFERROR(VLOOKUP(Tabla1[[#This Row],[EMPLEADO]],IS[],3,0),"OTROS")</f>
        <v>OTROS</v>
      </c>
      <c r="AQ1522" t="str">
        <f>+IFERROR(VLOOKUP(Tabla1[[#This Row],[EMPLEADO]],IS[[NÓMINA]:[INGENIERO]],2,0),"OTROS")</f>
        <v>OTROS</v>
      </c>
    </row>
    <row r="1523" spans="1:43" x14ac:dyDescent="0.25">
      <c r="A1523" t="s">
        <v>36</v>
      </c>
      <c r="B1523">
        <v>1</v>
      </c>
      <c r="C1523" t="s">
        <v>3008</v>
      </c>
      <c r="D1523" t="s">
        <v>38</v>
      </c>
      <c r="E1523" t="s">
        <v>85</v>
      </c>
      <c r="F1523" t="s">
        <v>3009</v>
      </c>
      <c r="G1523" s="17" t="s">
        <v>3010</v>
      </c>
      <c r="H1523" t="s">
        <v>568</v>
      </c>
      <c r="I1523" t="s">
        <v>43</v>
      </c>
      <c r="J1523" t="s">
        <v>8</v>
      </c>
      <c r="K1523" t="s">
        <v>370</v>
      </c>
      <c r="L1523" t="s">
        <v>931</v>
      </c>
      <c r="M1523" t="s">
        <v>932</v>
      </c>
      <c r="N1523">
        <v>0</v>
      </c>
      <c r="O1523" t="s">
        <v>47</v>
      </c>
      <c r="P1523">
        <v>276</v>
      </c>
      <c r="Q1523" t="s">
        <v>48</v>
      </c>
      <c r="R1523" t="s">
        <v>49</v>
      </c>
      <c r="S1523" t="s">
        <v>50</v>
      </c>
      <c r="T1523" t="s">
        <v>51</v>
      </c>
      <c r="U1523" t="s">
        <v>52</v>
      </c>
      <c r="V1523">
        <v>1.05</v>
      </c>
      <c r="W1523" s="1">
        <v>750.75000000000011</v>
      </c>
      <c r="X1523">
        <v>1</v>
      </c>
      <c r="Y1523">
        <v>3.61</v>
      </c>
      <c r="Z1523">
        <v>5</v>
      </c>
      <c r="AA1523">
        <v>0.72199999999999998</v>
      </c>
      <c r="AB1523" s="2">
        <v>0</v>
      </c>
      <c r="AC1523" s="1">
        <v>0</v>
      </c>
      <c r="AD1523" s="7">
        <v>43486</v>
      </c>
      <c r="AE1523" s="7">
        <v>43486</v>
      </c>
      <c r="AF1523">
        <v>0</v>
      </c>
      <c r="AG1523" t="s">
        <v>53</v>
      </c>
      <c r="AH1523" s="2">
        <v>0</v>
      </c>
      <c r="AI1523" s="1">
        <v>0</v>
      </c>
      <c r="AJ1523" s="1">
        <v>0</v>
      </c>
      <c r="AK1523" s="6" t="str">
        <f>+IF(Tabla1[[#This Row],[REQUEST_TY]]="SR MANTENIMIENTO CORRECTIVO", "EMERGENCIA", "OTROS")</f>
        <v>EMERGENCIA</v>
      </c>
      <c r="AL1523" s="6" t="str">
        <f>+_xlfn.IFS(Tabla1[[#This Row],[Veces obj]]&lt;=1,"0-1",Tabla1[[#This Row],[Veces obj]]&lt;=2,"1-2",Tabla1[[#This Row],[Veces obj]]&lt;=3,"2-3",TRUE,"&gt;3")</f>
        <v>0-1</v>
      </c>
      <c r="AM1523" s="6" t="str">
        <f>+_xlfn.IFS(MONTH(Tabla1[[#This Row],[MES]])&lt;=3,"Q1",MONTH(Tabla1[[#This Row],[MES]])&lt;=6,"Q2",MONTH(Tabla1[[#This Row],[MES]])&lt;=9,"Q3",TRUE,"Q4")</f>
        <v>Q1</v>
      </c>
      <c r="AN1523" t="str">
        <f>+IFERROR(VLOOKUP(Tabla1[[#This Row],[CUENTA]],CTAS[],2,0),"OTROS")</f>
        <v>OTROS</v>
      </c>
      <c r="AP1523" t="str">
        <f>+IFERROR(VLOOKUP(Tabla1[[#This Row],[EMPLEADO]],IS[],3,0),"OTROS")</f>
        <v>OTROS</v>
      </c>
      <c r="AQ1523" t="str">
        <f>+IFERROR(VLOOKUP(Tabla1[[#This Row],[EMPLEADO]],IS[[NÓMINA]:[INGENIERO]],2,0),"OTROS")</f>
        <v>OTROS</v>
      </c>
    </row>
    <row r="1524" spans="1:43" x14ac:dyDescent="0.25">
      <c r="A1524" t="s">
        <v>36</v>
      </c>
      <c r="B1524">
        <v>1</v>
      </c>
      <c r="C1524" t="s">
        <v>3011</v>
      </c>
      <c r="D1524" t="s">
        <v>38</v>
      </c>
      <c r="E1524" t="s">
        <v>725</v>
      </c>
      <c r="F1524" t="s">
        <v>3012</v>
      </c>
      <c r="G1524" s="17" t="s">
        <v>3013</v>
      </c>
      <c r="H1524" t="s">
        <v>384</v>
      </c>
      <c r="I1524" t="s">
        <v>43</v>
      </c>
      <c r="J1524" t="s">
        <v>8</v>
      </c>
      <c r="K1524" t="s">
        <v>102</v>
      </c>
      <c r="L1524" t="s">
        <v>1906</v>
      </c>
      <c r="M1524" t="s">
        <v>1501</v>
      </c>
      <c r="N1524">
        <v>0</v>
      </c>
      <c r="O1524" t="s">
        <v>47</v>
      </c>
      <c r="P1524">
        <v>37</v>
      </c>
      <c r="Q1524" t="s">
        <v>82</v>
      </c>
      <c r="R1524" t="s">
        <v>223</v>
      </c>
      <c r="S1524" t="s">
        <v>139</v>
      </c>
      <c r="T1524" t="s">
        <v>51</v>
      </c>
      <c r="U1524" t="s">
        <v>140</v>
      </c>
      <c r="V1524">
        <v>1.1000000000000001</v>
      </c>
      <c r="W1524" s="1">
        <v>1730.3000000000004</v>
      </c>
      <c r="X1524">
        <v>1</v>
      </c>
      <c r="Y1524">
        <v>2.92</v>
      </c>
      <c r="Z1524">
        <v>4</v>
      </c>
      <c r="AA1524">
        <v>0.73</v>
      </c>
      <c r="AB1524" s="2">
        <v>0</v>
      </c>
      <c r="AC1524" s="1">
        <v>0</v>
      </c>
      <c r="AD1524" s="7">
        <v>43468</v>
      </c>
      <c r="AE1524" s="7">
        <v>43468</v>
      </c>
      <c r="AF1524">
        <v>0</v>
      </c>
      <c r="AG1524" t="s">
        <v>53</v>
      </c>
      <c r="AH1524" s="2">
        <v>0</v>
      </c>
      <c r="AI1524" s="1">
        <v>0</v>
      </c>
      <c r="AJ1524" s="1">
        <v>0</v>
      </c>
      <c r="AK1524" s="6" t="str">
        <f>+IF(Tabla1[[#This Row],[REQUEST_TY]]="SR MANTENIMIENTO CORRECTIVO", "EMERGENCIA", "OTROS")</f>
        <v>EMERGENCIA</v>
      </c>
      <c r="AL1524" s="6" t="str">
        <f>+_xlfn.IFS(Tabla1[[#This Row],[Veces obj]]&lt;=1,"0-1",Tabla1[[#This Row],[Veces obj]]&lt;=2,"1-2",Tabla1[[#This Row],[Veces obj]]&lt;=3,"2-3",TRUE,"&gt;3")</f>
        <v>0-1</v>
      </c>
      <c r="AM1524" s="6" t="str">
        <f>+_xlfn.IFS(MONTH(Tabla1[[#This Row],[MES]])&lt;=3,"Q1",MONTH(Tabla1[[#This Row],[MES]])&lt;=6,"Q2",MONTH(Tabla1[[#This Row],[MES]])&lt;=9,"Q3",TRUE,"Q4")</f>
        <v>Q1</v>
      </c>
      <c r="AN1524" t="str">
        <f>+IFERROR(VLOOKUP(Tabla1[[#This Row],[CUENTA]],CTAS[],2,0),"OTROS")</f>
        <v>OTROS</v>
      </c>
      <c r="AP1524" t="str">
        <f>+IFERROR(VLOOKUP(Tabla1[[#This Row],[EMPLEADO]],IS[],3,0),"OTROS")</f>
        <v>OTROS</v>
      </c>
      <c r="AQ1524" t="str">
        <f>+IFERROR(VLOOKUP(Tabla1[[#This Row],[EMPLEADO]],IS[[NÓMINA]:[INGENIERO]],2,0),"OTROS")</f>
        <v>OTROS</v>
      </c>
    </row>
    <row r="1525" spans="1:43" x14ac:dyDescent="0.25">
      <c r="A1525" t="s">
        <v>4444</v>
      </c>
      <c r="B1525">
        <v>1</v>
      </c>
      <c r="C1525" t="s">
        <v>6952</v>
      </c>
      <c r="D1525" t="s">
        <v>38</v>
      </c>
      <c r="E1525" t="s">
        <v>2522</v>
      </c>
      <c r="F1525" t="s">
        <v>6953</v>
      </c>
      <c r="G1525" s="17" t="s">
        <v>3977</v>
      </c>
      <c r="H1525" t="s">
        <v>592</v>
      </c>
      <c r="I1525" t="s">
        <v>43</v>
      </c>
      <c r="J1525" t="s">
        <v>8</v>
      </c>
      <c r="K1525" t="s">
        <v>169</v>
      </c>
      <c r="L1525" t="s">
        <v>3978</v>
      </c>
      <c r="M1525" t="s">
        <v>3631</v>
      </c>
      <c r="N1525">
        <v>0</v>
      </c>
      <c r="O1525" t="s">
        <v>47</v>
      </c>
      <c r="P1525">
        <v>43</v>
      </c>
      <c r="Q1525" t="s">
        <v>82</v>
      </c>
      <c r="R1525" t="s">
        <v>2525</v>
      </c>
      <c r="S1525" t="s">
        <v>50</v>
      </c>
      <c r="T1525" t="s">
        <v>208</v>
      </c>
      <c r="U1525" t="s">
        <v>120</v>
      </c>
      <c r="V1525">
        <v>0.8</v>
      </c>
      <c r="W1525" s="1">
        <v>572.00000000000011</v>
      </c>
      <c r="X1525">
        <v>1</v>
      </c>
      <c r="Y1525">
        <v>4.0999999999999996</v>
      </c>
      <c r="Z1525">
        <v>9</v>
      </c>
      <c r="AA1525">
        <v>0.45555555555555549</v>
      </c>
      <c r="AB1525" s="2">
        <v>0</v>
      </c>
      <c r="AC1525" s="1">
        <v>0</v>
      </c>
      <c r="AD1525" s="7">
        <v>43521</v>
      </c>
      <c r="AE1525" s="7">
        <v>43521</v>
      </c>
      <c r="AF1525">
        <v>0</v>
      </c>
      <c r="AG1525" t="s">
        <v>53</v>
      </c>
      <c r="AH1525" s="2">
        <v>0</v>
      </c>
      <c r="AI1525" s="1">
        <v>0</v>
      </c>
      <c r="AJ1525" s="1">
        <v>0</v>
      </c>
      <c r="AK1525" s="6" t="str">
        <f>+IF(Tabla1[[#This Row],[REQUEST_TY]]="SR MANTENIMIENTO CORRECTIVO", "EMERGENCIA", "OTROS")</f>
        <v>EMERGENCIA</v>
      </c>
      <c r="AL1525" s="6" t="str">
        <f>+_xlfn.IFS(Tabla1[[#This Row],[Veces obj]]&lt;=1,"0-1",Tabla1[[#This Row],[Veces obj]]&lt;=2,"1-2",Tabla1[[#This Row],[Veces obj]]&lt;=3,"2-3",TRUE,"&gt;3")</f>
        <v>0-1</v>
      </c>
      <c r="AM1525" s="6" t="str">
        <f>+_xlfn.IFS(MONTH(Tabla1[[#This Row],[MES]])&lt;=3,"Q1",MONTH(Tabla1[[#This Row],[MES]])&lt;=6,"Q2",MONTH(Tabla1[[#This Row],[MES]])&lt;=9,"Q3",TRUE,"Q4")</f>
        <v>Q1</v>
      </c>
      <c r="AN1525" t="str">
        <f>+IFERROR(VLOOKUP(Tabla1[[#This Row],[CUENTA]],CTAS[],2,0),"OTROS")</f>
        <v>OTROS</v>
      </c>
      <c r="AO1525">
        <v>1</v>
      </c>
      <c r="AP1525" t="str">
        <f>+IFERROR(VLOOKUP(Tabla1[[#This Row],[EMPLEADO]],IS[],3,0),"OTROS")</f>
        <v>CHIHUAHUA</v>
      </c>
      <c r="AQ1525" t="str">
        <f>+IFERROR(VLOOKUP(Tabla1[[#This Row],[EMPLEADO]],IS[[NÓMINA]:[INGENIERO]],2,0),"OTROS")</f>
        <v>VICTOR MENDEZ</v>
      </c>
    </row>
    <row r="1526" spans="1:43" x14ac:dyDescent="0.25">
      <c r="A1526" t="s">
        <v>4444</v>
      </c>
      <c r="B1526">
        <v>1</v>
      </c>
      <c r="C1526" t="s">
        <v>4779</v>
      </c>
      <c r="D1526" t="s">
        <v>38</v>
      </c>
      <c r="E1526" t="s">
        <v>558</v>
      </c>
      <c r="F1526" t="s">
        <v>4780</v>
      </c>
      <c r="G1526" s="17" t="s">
        <v>4781</v>
      </c>
      <c r="H1526" t="s">
        <v>740</v>
      </c>
      <c r="I1526" t="s">
        <v>43</v>
      </c>
      <c r="J1526" t="s">
        <v>8</v>
      </c>
      <c r="K1526" t="s">
        <v>1236</v>
      </c>
      <c r="L1526" t="s">
        <v>4782</v>
      </c>
      <c r="M1526" t="s">
        <v>1238</v>
      </c>
      <c r="N1526">
        <v>0</v>
      </c>
      <c r="O1526" t="s">
        <v>47</v>
      </c>
      <c r="P1526">
        <v>70</v>
      </c>
      <c r="Q1526" t="s">
        <v>48</v>
      </c>
      <c r="R1526" t="s">
        <v>95</v>
      </c>
      <c r="S1526" t="s">
        <v>64</v>
      </c>
      <c r="T1526" t="s">
        <v>51</v>
      </c>
      <c r="U1526" t="s">
        <v>96</v>
      </c>
      <c r="V1526">
        <v>1.1000000000000001</v>
      </c>
      <c r="W1526" s="1">
        <v>1501.5000000000002</v>
      </c>
      <c r="X1526">
        <v>1</v>
      </c>
      <c r="Y1526">
        <v>3.65</v>
      </c>
      <c r="Z1526">
        <v>5</v>
      </c>
      <c r="AA1526">
        <v>0.73</v>
      </c>
      <c r="AB1526" s="2">
        <v>0</v>
      </c>
      <c r="AC1526" s="1">
        <v>0</v>
      </c>
      <c r="AD1526" s="7">
        <v>43497</v>
      </c>
      <c r="AE1526" s="7">
        <v>43497</v>
      </c>
      <c r="AF1526">
        <v>0</v>
      </c>
      <c r="AG1526" t="s">
        <v>53</v>
      </c>
      <c r="AH1526" s="2">
        <v>0</v>
      </c>
      <c r="AI1526" s="1">
        <v>0</v>
      </c>
      <c r="AJ1526" s="1">
        <v>0</v>
      </c>
      <c r="AK1526" s="6" t="str">
        <f>+IF(Tabla1[[#This Row],[REQUEST_TY]]="SR MANTENIMIENTO CORRECTIVO", "EMERGENCIA", "OTROS")</f>
        <v>EMERGENCIA</v>
      </c>
      <c r="AL1526" s="6" t="str">
        <f>+_xlfn.IFS(Tabla1[[#This Row],[Veces obj]]&lt;=1,"0-1",Tabla1[[#This Row],[Veces obj]]&lt;=2,"1-2",Tabla1[[#This Row],[Veces obj]]&lt;=3,"2-3",TRUE,"&gt;3")</f>
        <v>0-1</v>
      </c>
      <c r="AM1526" s="6" t="str">
        <f>+_xlfn.IFS(MONTH(Tabla1[[#This Row],[MES]])&lt;=3,"Q1",MONTH(Tabla1[[#This Row],[MES]])&lt;=6,"Q2",MONTH(Tabla1[[#This Row],[MES]])&lt;=9,"Q3",TRUE,"Q4")</f>
        <v>Q1</v>
      </c>
      <c r="AN1526" t="str">
        <f>+IFERROR(VLOOKUP(Tabla1[[#This Row],[CUENTA]],CTAS[],2,0),"OTROS")</f>
        <v>OTROS</v>
      </c>
      <c r="AP1526" t="str">
        <f>+IFERROR(VLOOKUP(Tabla1[[#This Row],[EMPLEADO]],IS[],3,0),"OTROS")</f>
        <v>OTROS</v>
      </c>
      <c r="AQ1526" t="str">
        <f>+IFERROR(VLOOKUP(Tabla1[[#This Row],[EMPLEADO]],IS[[NÓMINA]:[INGENIERO]],2,0),"OTROS")</f>
        <v>OTROS</v>
      </c>
    </row>
    <row r="1527" spans="1:43" x14ac:dyDescent="0.25">
      <c r="A1527" t="s">
        <v>36</v>
      </c>
      <c r="B1527">
        <v>1</v>
      </c>
      <c r="C1527" t="s">
        <v>3560</v>
      </c>
      <c r="D1527" t="s">
        <v>3346</v>
      </c>
      <c r="E1527" t="s">
        <v>39</v>
      </c>
      <c r="F1527" t="s">
        <v>3561</v>
      </c>
      <c r="G1527" s="17" t="s">
        <v>3562</v>
      </c>
      <c r="H1527" t="s">
        <v>42</v>
      </c>
      <c r="I1527" t="s">
        <v>43</v>
      </c>
      <c r="J1527" t="s">
        <v>8</v>
      </c>
      <c r="K1527" t="s">
        <v>1567</v>
      </c>
      <c r="L1527" t="s">
        <v>2238</v>
      </c>
      <c r="M1527" t="s">
        <v>131</v>
      </c>
      <c r="N1527">
        <v>1</v>
      </c>
      <c r="O1527" t="s">
        <v>47</v>
      </c>
      <c r="P1527" t="s">
        <v>822</v>
      </c>
      <c r="Q1527" t="s">
        <v>48</v>
      </c>
      <c r="R1527" t="s">
        <v>49</v>
      </c>
      <c r="S1527" t="s">
        <v>50</v>
      </c>
      <c r="T1527" t="s">
        <v>51</v>
      </c>
      <c r="U1527" t="s">
        <v>52</v>
      </c>
      <c r="V1527">
        <v>1</v>
      </c>
      <c r="W1527" s="1">
        <v>0</v>
      </c>
      <c r="X1527">
        <v>0</v>
      </c>
      <c r="Y1527">
        <v>5</v>
      </c>
      <c r="Z1527">
        <v>5</v>
      </c>
      <c r="AA1527">
        <v>1</v>
      </c>
      <c r="AB1527" s="2">
        <v>0</v>
      </c>
      <c r="AC1527" s="1">
        <v>0</v>
      </c>
      <c r="AD1527" s="7">
        <v>43475</v>
      </c>
      <c r="AE1527" s="7">
        <v>43476</v>
      </c>
      <c r="AF1527">
        <v>1</v>
      </c>
      <c r="AG1527" t="s">
        <v>53</v>
      </c>
      <c r="AH1527" s="2">
        <v>0</v>
      </c>
      <c r="AI1527" s="1">
        <v>0</v>
      </c>
      <c r="AJ1527" s="1">
        <v>0</v>
      </c>
      <c r="AK1527" s="6" t="str">
        <f>+IF(Tabla1[[#This Row],[REQUEST_TY]]="SR MANTENIMIENTO CORRECTIVO", "EMERGENCIA", "OTROS")</f>
        <v>OTROS</v>
      </c>
      <c r="AL1527" s="6" t="str">
        <f>+_xlfn.IFS(Tabla1[[#This Row],[Veces obj]]&lt;=1,"0-1",Tabla1[[#This Row],[Veces obj]]&lt;=2,"1-2",Tabla1[[#This Row],[Veces obj]]&lt;=3,"2-3",TRUE,"&gt;3")</f>
        <v>0-1</v>
      </c>
      <c r="AM1527" s="6" t="str">
        <f>+_xlfn.IFS(MONTH(Tabla1[[#This Row],[MES]])&lt;=3,"Q1",MONTH(Tabla1[[#This Row],[MES]])&lt;=6,"Q2",MONTH(Tabla1[[#This Row],[MES]])&lt;=9,"Q3",TRUE,"Q4")</f>
        <v>Q1</v>
      </c>
      <c r="AN1527" t="str">
        <f>+IFERROR(VLOOKUP(Tabla1[[#This Row],[CUENTA]],CTAS[],2,0),"OTROS")</f>
        <v>OTROS</v>
      </c>
      <c r="AP1527" t="str">
        <f>+IFERROR(VLOOKUP(Tabla1[[#This Row],[EMPLEADO]],IS[],3,0),"OTROS")</f>
        <v>OTROS</v>
      </c>
      <c r="AQ1527" t="str">
        <f>+IFERROR(VLOOKUP(Tabla1[[#This Row],[EMPLEADO]],IS[[NÓMINA]:[INGENIERO]],2,0),"OTROS")</f>
        <v>OTROS</v>
      </c>
    </row>
    <row r="1528" spans="1:43" x14ac:dyDescent="0.25">
      <c r="A1528" t="s">
        <v>4444</v>
      </c>
      <c r="B1528">
        <v>1</v>
      </c>
      <c r="C1528" t="s">
        <v>5898</v>
      </c>
      <c r="D1528" t="s">
        <v>38</v>
      </c>
      <c r="E1528" t="s">
        <v>789</v>
      </c>
      <c r="F1528" t="s">
        <v>5899</v>
      </c>
      <c r="G1528" s="17" t="s">
        <v>5900</v>
      </c>
      <c r="H1528" t="s">
        <v>79</v>
      </c>
      <c r="I1528" t="s">
        <v>43</v>
      </c>
      <c r="J1528" t="s">
        <v>8</v>
      </c>
      <c r="K1528" t="s">
        <v>1236</v>
      </c>
      <c r="L1528" t="s">
        <v>5901</v>
      </c>
      <c r="M1528" t="s">
        <v>1238</v>
      </c>
      <c r="N1528">
        <v>0</v>
      </c>
      <c r="O1528" t="s">
        <v>47</v>
      </c>
      <c r="P1528">
        <v>335</v>
      </c>
      <c r="Q1528" t="s">
        <v>48</v>
      </c>
      <c r="R1528" t="s">
        <v>242</v>
      </c>
      <c r="S1528" t="s">
        <v>64</v>
      </c>
      <c r="T1528" t="s">
        <v>51</v>
      </c>
      <c r="U1528" t="s">
        <v>96</v>
      </c>
      <c r="V1528">
        <v>1.1000000000000001</v>
      </c>
      <c r="W1528" s="1">
        <v>1501.5000000000002</v>
      </c>
      <c r="X1528">
        <v>1</v>
      </c>
      <c r="Y1528">
        <v>3.65</v>
      </c>
      <c r="Z1528">
        <v>5</v>
      </c>
      <c r="AA1528">
        <v>0.73</v>
      </c>
      <c r="AB1528" s="2">
        <v>0</v>
      </c>
      <c r="AC1528" s="1">
        <v>0</v>
      </c>
      <c r="AD1528" s="7">
        <v>43511</v>
      </c>
      <c r="AE1528" s="7">
        <v>43514</v>
      </c>
      <c r="AF1528">
        <v>1</v>
      </c>
      <c r="AG1528" t="s">
        <v>53</v>
      </c>
      <c r="AH1528" s="2">
        <v>0</v>
      </c>
      <c r="AI1528" s="1">
        <v>0</v>
      </c>
      <c r="AJ1528" s="1">
        <v>0</v>
      </c>
      <c r="AK1528" s="6" t="str">
        <f>+IF(Tabla1[[#This Row],[REQUEST_TY]]="SR MANTENIMIENTO CORRECTIVO", "EMERGENCIA", "OTROS")</f>
        <v>EMERGENCIA</v>
      </c>
      <c r="AL1528" s="6" t="str">
        <f>+_xlfn.IFS(Tabla1[[#This Row],[Veces obj]]&lt;=1,"0-1",Tabla1[[#This Row],[Veces obj]]&lt;=2,"1-2",Tabla1[[#This Row],[Veces obj]]&lt;=3,"2-3",TRUE,"&gt;3")</f>
        <v>0-1</v>
      </c>
      <c r="AM1528" s="6" t="str">
        <f>+_xlfn.IFS(MONTH(Tabla1[[#This Row],[MES]])&lt;=3,"Q1",MONTH(Tabla1[[#This Row],[MES]])&lt;=6,"Q2",MONTH(Tabla1[[#This Row],[MES]])&lt;=9,"Q3",TRUE,"Q4")</f>
        <v>Q1</v>
      </c>
      <c r="AN1528" t="str">
        <f>+IFERROR(VLOOKUP(Tabla1[[#This Row],[CUENTA]],CTAS[],2,0),"OTROS")</f>
        <v>OTROS</v>
      </c>
      <c r="AP1528" t="str">
        <f>+IFERROR(VLOOKUP(Tabla1[[#This Row],[EMPLEADO]],IS[],3,0),"OTROS")</f>
        <v>OTROS</v>
      </c>
      <c r="AQ1528" t="str">
        <f>+IFERROR(VLOOKUP(Tabla1[[#This Row],[EMPLEADO]],IS[[NÓMINA]:[INGENIERO]],2,0),"OTROS")</f>
        <v>OTROS</v>
      </c>
    </row>
    <row r="1529" spans="1:43" x14ac:dyDescent="0.25">
      <c r="A1529" t="s">
        <v>36</v>
      </c>
      <c r="B1529">
        <v>1</v>
      </c>
      <c r="C1529" t="s">
        <v>3018</v>
      </c>
      <c r="D1529" t="s">
        <v>38</v>
      </c>
      <c r="E1529" t="s">
        <v>300</v>
      </c>
      <c r="F1529" t="s">
        <v>3019</v>
      </c>
      <c r="G1529" s="17" t="s">
        <v>3020</v>
      </c>
      <c r="H1529" t="s">
        <v>453</v>
      </c>
      <c r="I1529" t="s">
        <v>43</v>
      </c>
      <c r="J1529" t="s">
        <v>8</v>
      </c>
      <c r="K1529" t="s">
        <v>102</v>
      </c>
      <c r="L1529" t="s">
        <v>3021</v>
      </c>
      <c r="M1529" t="s">
        <v>455</v>
      </c>
      <c r="N1529">
        <v>0</v>
      </c>
      <c r="O1529" t="s">
        <v>47</v>
      </c>
      <c r="P1529">
        <v>125</v>
      </c>
      <c r="Q1529" t="s">
        <v>48</v>
      </c>
      <c r="R1529" t="s">
        <v>223</v>
      </c>
      <c r="S1529" t="s">
        <v>139</v>
      </c>
      <c r="T1529" t="s">
        <v>51</v>
      </c>
      <c r="U1529" t="s">
        <v>353</v>
      </c>
      <c r="V1529">
        <v>1.1499999999999999</v>
      </c>
      <c r="W1529" s="1">
        <v>1808.95</v>
      </c>
      <c r="X1529">
        <v>1</v>
      </c>
      <c r="Y1529">
        <v>2.93</v>
      </c>
      <c r="Z1529">
        <v>4</v>
      </c>
      <c r="AA1529">
        <v>0.73250000000000004</v>
      </c>
      <c r="AB1529" s="2">
        <v>0</v>
      </c>
      <c r="AC1529" s="1">
        <v>0</v>
      </c>
      <c r="AD1529" s="7">
        <v>43475</v>
      </c>
      <c r="AE1529" s="7">
        <v>43475</v>
      </c>
      <c r="AF1529">
        <v>0</v>
      </c>
      <c r="AG1529" t="s">
        <v>53</v>
      </c>
      <c r="AH1529" s="2">
        <v>0</v>
      </c>
      <c r="AI1529" s="1">
        <v>0</v>
      </c>
      <c r="AJ1529" s="1">
        <v>0</v>
      </c>
      <c r="AK1529" s="6" t="str">
        <f>+IF(Tabla1[[#This Row],[REQUEST_TY]]="SR MANTENIMIENTO CORRECTIVO", "EMERGENCIA", "OTROS")</f>
        <v>EMERGENCIA</v>
      </c>
      <c r="AL1529" s="6" t="str">
        <f>+_xlfn.IFS(Tabla1[[#This Row],[Veces obj]]&lt;=1,"0-1",Tabla1[[#This Row],[Veces obj]]&lt;=2,"1-2",Tabla1[[#This Row],[Veces obj]]&lt;=3,"2-3",TRUE,"&gt;3")</f>
        <v>0-1</v>
      </c>
      <c r="AM1529" s="6" t="str">
        <f>+_xlfn.IFS(MONTH(Tabla1[[#This Row],[MES]])&lt;=3,"Q1",MONTH(Tabla1[[#This Row],[MES]])&lt;=6,"Q2",MONTH(Tabla1[[#This Row],[MES]])&lt;=9,"Q3",TRUE,"Q4")</f>
        <v>Q1</v>
      </c>
      <c r="AN1529" t="str">
        <f>+IFERROR(VLOOKUP(Tabla1[[#This Row],[CUENTA]],CTAS[],2,0),"OTROS")</f>
        <v>OTROS</v>
      </c>
      <c r="AP1529" t="str">
        <f>+IFERROR(VLOOKUP(Tabla1[[#This Row],[EMPLEADO]],IS[],3,0),"OTROS")</f>
        <v>OTROS</v>
      </c>
      <c r="AQ1529" t="str">
        <f>+IFERROR(VLOOKUP(Tabla1[[#This Row],[EMPLEADO]],IS[[NÓMINA]:[INGENIERO]],2,0),"OTROS")</f>
        <v>OTROS</v>
      </c>
    </row>
    <row r="1530" spans="1:43" x14ac:dyDescent="0.25">
      <c r="A1530" t="s">
        <v>36</v>
      </c>
      <c r="B1530">
        <v>1</v>
      </c>
      <c r="C1530" t="s">
        <v>2487</v>
      </c>
      <c r="D1530" t="s">
        <v>38</v>
      </c>
      <c r="E1530" t="s">
        <v>76</v>
      </c>
      <c r="F1530" t="s">
        <v>2488</v>
      </c>
      <c r="G1530" s="17" t="s">
        <v>2363</v>
      </c>
      <c r="H1530" t="s">
        <v>592</v>
      </c>
      <c r="I1530" t="s">
        <v>43</v>
      </c>
      <c r="J1530" t="s">
        <v>8</v>
      </c>
      <c r="K1530" t="s">
        <v>59</v>
      </c>
      <c r="L1530" t="s">
        <v>2364</v>
      </c>
      <c r="M1530" t="s">
        <v>2365</v>
      </c>
      <c r="N1530">
        <v>0</v>
      </c>
      <c r="O1530" t="s">
        <v>47</v>
      </c>
      <c r="P1530">
        <v>427</v>
      </c>
      <c r="Q1530" t="s">
        <v>48</v>
      </c>
      <c r="R1530" t="s">
        <v>63</v>
      </c>
      <c r="S1530" t="s">
        <v>64</v>
      </c>
      <c r="T1530" t="s">
        <v>208</v>
      </c>
      <c r="U1530" t="s">
        <v>96</v>
      </c>
      <c r="V1530">
        <v>1.1000000000000001</v>
      </c>
      <c r="W1530" s="1">
        <v>1501.5000000000002</v>
      </c>
      <c r="X1530">
        <v>1</v>
      </c>
      <c r="Y1530">
        <v>4.42</v>
      </c>
      <c r="Z1530">
        <v>9</v>
      </c>
      <c r="AA1530">
        <v>0.49111111111111111</v>
      </c>
      <c r="AB1530" s="2">
        <v>0</v>
      </c>
      <c r="AC1530" s="1">
        <v>0</v>
      </c>
      <c r="AD1530" s="7">
        <v>43489</v>
      </c>
      <c r="AE1530" s="7">
        <v>43489</v>
      </c>
      <c r="AF1530">
        <v>0</v>
      </c>
      <c r="AG1530" t="s">
        <v>53</v>
      </c>
      <c r="AH1530" s="2">
        <v>0</v>
      </c>
      <c r="AI1530" s="1">
        <v>0</v>
      </c>
      <c r="AJ1530" s="1">
        <v>0</v>
      </c>
      <c r="AK1530" s="6" t="str">
        <f>+IF(Tabla1[[#This Row],[REQUEST_TY]]="SR MANTENIMIENTO CORRECTIVO", "EMERGENCIA", "OTROS")</f>
        <v>EMERGENCIA</v>
      </c>
      <c r="AL1530" s="6" t="str">
        <f>+_xlfn.IFS(Tabla1[[#This Row],[Veces obj]]&lt;=1,"0-1",Tabla1[[#This Row],[Veces obj]]&lt;=2,"1-2",Tabla1[[#This Row],[Veces obj]]&lt;=3,"2-3",TRUE,"&gt;3")</f>
        <v>0-1</v>
      </c>
      <c r="AM1530" s="6" t="str">
        <f>+_xlfn.IFS(MONTH(Tabla1[[#This Row],[MES]])&lt;=3,"Q1",MONTH(Tabla1[[#This Row],[MES]])&lt;=6,"Q2",MONTH(Tabla1[[#This Row],[MES]])&lt;=9,"Q3",TRUE,"Q4")</f>
        <v>Q1</v>
      </c>
      <c r="AN1530" t="str">
        <f>+IFERROR(VLOOKUP(Tabla1[[#This Row],[CUENTA]],CTAS[],2,0),"OTROS")</f>
        <v>OTROS</v>
      </c>
      <c r="AO1530">
        <v>1</v>
      </c>
      <c r="AP1530" t="str">
        <f>+IFERROR(VLOOKUP(Tabla1[[#This Row],[EMPLEADO]],IS[],3,0),"OTROS")</f>
        <v>CHIHUAHUA</v>
      </c>
      <c r="AQ1530" t="str">
        <f>+IFERROR(VLOOKUP(Tabla1[[#This Row],[EMPLEADO]],IS[[NÓMINA]:[INGENIERO]],2,0),"OTROS")</f>
        <v>VICTOR MENDEZ</v>
      </c>
    </row>
    <row r="1531" spans="1:43" x14ac:dyDescent="0.25">
      <c r="A1531" t="s">
        <v>4444</v>
      </c>
      <c r="B1531">
        <v>1</v>
      </c>
      <c r="C1531" t="s">
        <v>5051</v>
      </c>
      <c r="D1531" t="s">
        <v>38</v>
      </c>
      <c r="E1531" t="s">
        <v>85</v>
      </c>
      <c r="F1531" t="s">
        <v>5052</v>
      </c>
      <c r="G1531" s="17" t="s">
        <v>5053</v>
      </c>
      <c r="H1531" t="s">
        <v>691</v>
      </c>
      <c r="I1531" t="s">
        <v>43</v>
      </c>
      <c r="J1531" t="s">
        <v>8</v>
      </c>
      <c r="K1531" t="s">
        <v>1296</v>
      </c>
      <c r="L1531" t="s">
        <v>1800</v>
      </c>
      <c r="M1531" t="s">
        <v>1298</v>
      </c>
      <c r="N1531">
        <v>0</v>
      </c>
      <c r="O1531" t="s">
        <v>47</v>
      </c>
      <c r="P1531">
        <v>355</v>
      </c>
      <c r="Q1531" t="s">
        <v>48</v>
      </c>
      <c r="R1531" t="s">
        <v>49</v>
      </c>
      <c r="S1531" t="s">
        <v>50</v>
      </c>
      <c r="T1531" t="s">
        <v>51</v>
      </c>
      <c r="U1531" t="s">
        <v>52</v>
      </c>
      <c r="V1531">
        <v>1.05</v>
      </c>
      <c r="W1531" s="1">
        <v>750.75000000000011</v>
      </c>
      <c r="X1531">
        <v>1</v>
      </c>
      <c r="Y1531">
        <v>3.67</v>
      </c>
      <c r="Z1531">
        <v>5</v>
      </c>
      <c r="AA1531">
        <v>0.73399999999999999</v>
      </c>
      <c r="AB1531" s="2">
        <v>0</v>
      </c>
      <c r="AC1531" s="1">
        <v>0</v>
      </c>
      <c r="AD1531" s="7">
        <v>43501</v>
      </c>
      <c r="AE1531" s="7">
        <v>43502</v>
      </c>
      <c r="AF1531">
        <v>1</v>
      </c>
      <c r="AG1531" t="s">
        <v>53</v>
      </c>
      <c r="AH1531" s="2">
        <v>0</v>
      </c>
      <c r="AI1531" s="1">
        <v>0</v>
      </c>
      <c r="AJ1531" s="1">
        <v>0</v>
      </c>
      <c r="AK1531" s="6" t="str">
        <f>+IF(Tabla1[[#This Row],[REQUEST_TY]]="SR MANTENIMIENTO CORRECTIVO", "EMERGENCIA", "OTROS")</f>
        <v>EMERGENCIA</v>
      </c>
      <c r="AL1531" s="6" t="str">
        <f>+_xlfn.IFS(Tabla1[[#This Row],[Veces obj]]&lt;=1,"0-1",Tabla1[[#This Row],[Veces obj]]&lt;=2,"1-2",Tabla1[[#This Row],[Veces obj]]&lt;=3,"2-3",TRUE,"&gt;3")</f>
        <v>0-1</v>
      </c>
      <c r="AM1531" s="6" t="str">
        <f>+_xlfn.IFS(MONTH(Tabla1[[#This Row],[MES]])&lt;=3,"Q1",MONTH(Tabla1[[#This Row],[MES]])&lt;=6,"Q2",MONTH(Tabla1[[#This Row],[MES]])&lt;=9,"Q3",TRUE,"Q4")</f>
        <v>Q1</v>
      </c>
      <c r="AN1531" t="str">
        <f>+IFERROR(VLOOKUP(Tabla1[[#This Row],[CUENTA]],CTAS[],2,0),"OTROS")</f>
        <v>OTROS</v>
      </c>
      <c r="AP1531" t="str">
        <f>+IFERROR(VLOOKUP(Tabla1[[#This Row],[EMPLEADO]],IS[],3,0),"OTROS")</f>
        <v>OTROS</v>
      </c>
      <c r="AQ1531" t="str">
        <f>+IFERROR(VLOOKUP(Tabla1[[#This Row],[EMPLEADO]],IS[[NÓMINA]:[INGENIERO]],2,0),"OTROS")</f>
        <v>OTROS</v>
      </c>
    </row>
    <row r="1532" spans="1:43" x14ac:dyDescent="0.25">
      <c r="A1532" t="s">
        <v>4444</v>
      </c>
      <c r="B1532">
        <v>1</v>
      </c>
      <c r="C1532" t="s">
        <v>5658</v>
      </c>
      <c r="D1532" t="s">
        <v>38</v>
      </c>
      <c r="E1532" t="s">
        <v>2312</v>
      </c>
      <c r="F1532" t="s">
        <v>5659</v>
      </c>
      <c r="G1532" s="17" t="s">
        <v>5660</v>
      </c>
      <c r="H1532" t="s">
        <v>409</v>
      </c>
      <c r="I1532" t="s">
        <v>43</v>
      </c>
      <c r="J1532" t="s">
        <v>8</v>
      </c>
      <c r="K1532" t="s">
        <v>117</v>
      </c>
      <c r="L1532" t="s">
        <v>5428</v>
      </c>
      <c r="M1532" t="s">
        <v>2809</v>
      </c>
      <c r="N1532">
        <v>0</v>
      </c>
      <c r="O1532" t="s">
        <v>47</v>
      </c>
      <c r="P1532">
        <v>556</v>
      </c>
      <c r="Q1532" t="s">
        <v>48</v>
      </c>
      <c r="R1532" t="s">
        <v>49</v>
      </c>
      <c r="S1532" t="s">
        <v>50</v>
      </c>
      <c r="T1532" t="s">
        <v>51</v>
      </c>
      <c r="U1532" t="s">
        <v>52</v>
      </c>
      <c r="V1532">
        <v>1.05</v>
      </c>
      <c r="W1532" s="1">
        <v>750.75000000000011</v>
      </c>
      <c r="X1532">
        <v>1</v>
      </c>
      <c r="Y1532">
        <v>3.67</v>
      </c>
      <c r="Z1532">
        <v>5</v>
      </c>
      <c r="AA1532">
        <v>0.73399999999999999</v>
      </c>
      <c r="AB1532" s="2">
        <v>0</v>
      </c>
      <c r="AC1532" s="1">
        <v>0</v>
      </c>
      <c r="AD1532" s="7">
        <v>43507</v>
      </c>
      <c r="AE1532" s="7">
        <v>43507</v>
      </c>
      <c r="AF1532">
        <v>0</v>
      </c>
      <c r="AG1532" t="s">
        <v>53</v>
      </c>
      <c r="AH1532" s="2">
        <v>0</v>
      </c>
      <c r="AI1532" s="1">
        <v>0</v>
      </c>
      <c r="AJ1532" s="1">
        <v>0</v>
      </c>
      <c r="AK1532" s="6" t="str">
        <f>+IF(Tabla1[[#This Row],[REQUEST_TY]]="SR MANTENIMIENTO CORRECTIVO", "EMERGENCIA", "OTROS")</f>
        <v>EMERGENCIA</v>
      </c>
      <c r="AL1532" s="6" t="str">
        <f>+_xlfn.IFS(Tabla1[[#This Row],[Veces obj]]&lt;=1,"0-1",Tabla1[[#This Row],[Veces obj]]&lt;=2,"1-2",Tabla1[[#This Row],[Veces obj]]&lt;=3,"2-3",TRUE,"&gt;3")</f>
        <v>0-1</v>
      </c>
      <c r="AM1532" s="6" t="str">
        <f>+_xlfn.IFS(MONTH(Tabla1[[#This Row],[MES]])&lt;=3,"Q1",MONTH(Tabla1[[#This Row],[MES]])&lt;=6,"Q2",MONTH(Tabla1[[#This Row],[MES]])&lt;=9,"Q3",TRUE,"Q4")</f>
        <v>Q1</v>
      </c>
      <c r="AN1532" t="str">
        <f>+IFERROR(VLOOKUP(Tabla1[[#This Row],[CUENTA]],CTAS[],2,0),"OTROS")</f>
        <v>OTROS</v>
      </c>
      <c r="AP1532" t="str">
        <f>+IFERROR(VLOOKUP(Tabla1[[#This Row],[EMPLEADO]],IS[],3,0),"OTROS")</f>
        <v>OTROS</v>
      </c>
      <c r="AQ1532" t="str">
        <f>+IFERROR(VLOOKUP(Tabla1[[#This Row],[EMPLEADO]],IS[[NÓMINA]:[INGENIERO]],2,0),"OTROS")</f>
        <v>OTROS</v>
      </c>
    </row>
    <row r="1533" spans="1:43" x14ac:dyDescent="0.25">
      <c r="A1533" t="s">
        <v>36</v>
      </c>
      <c r="B1533">
        <v>1</v>
      </c>
      <c r="C1533" t="s">
        <v>3025</v>
      </c>
      <c r="D1533" t="s">
        <v>38</v>
      </c>
      <c r="E1533" t="s">
        <v>258</v>
      </c>
      <c r="F1533" t="s">
        <v>3026</v>
      </c>
      <c r="G1533" s="17" t="s">
        <v>3027</v>
      </c>
      <c r="H1533" t="s">
        <v>101</v>
      </c>
      <c r="I1533" t="s">
        <v>43</v>
      </c>
      <c r="J1533" t="s">
        <v>8</v>
      </c>
      <c r="K1533" t="s">
        <v>102</v>
      </c>
      <c r="L1533" t="s">
        <v>1994</v>
      </c>
      <c r="M1533" t="s">
        <v>1659</v>
      </c>
      <c r="N1533">
        <v>0</v>
      </c>
      <c r="O1533" t="s">
        <v>105</v>
      </c>
      <c r="P1533">
        <v>30</v>
      </c>
      <c r="Q1533" t="s">
        <v>62</v>
      </c>
      <c r="R1533" t="s">
        <v>138</v>
      </c>
      <c r="S1533" t="s">
        <v>139</v>
      </c>
      <c r="T1533" t="s">
        <v>51</v>
      </c>
      <c r="U1533" t="s">
        <v>262</v>
      </c>
      <c r="V1533">
        <v>1.05</v>
      </c>
      <c r="W1533" s="1">
        <v>843.15000000000009</v>
      </c>
      <c r="X1533">
        <v>1</v>
      </c>
      <c r="Y1533">
        <v>2.94</v>
      </c>
      <c r="Z1533">
        <v>4</v>
      </c>
      <c r="AA1533">
        <v>0.73499999999999999</v>
      </c>
      <c r="AB1533" s="2">
        <v>0</v>
      </c>
      <c r="AC1533" s="1">
        <v>0</v>
      </c>
      <c r="AD1533" s="7">
        <v>43475</v>
      </c>
      <c r="AE1533" s="7">
        <v>43475</v>
      </c>
      <c r="AF1533">
        <v>0</v>
      </c>
      <c r="AG1533" t="s">
        <v>53</v>
      </c>
      <c r="AH1533" s="2">
        <v>0</v>
      </c>
      <c r="AI1533" s="1">
        <v>0</v>
      </c>
      <c r="AJ1533" s="1">
        <v>0</v>
      </c>
      <c r="AK1533" s="6" t="str">
        <f>+IF(Tabla1[[#This Row],[REQUEST_TY]]="SR MANTENIMIENTO CORRECTIVO", "EMERGENCIA", "OTROS")</f>
        <v>EMERGENCIA</v>
      </c>
      <c r="AL1533" s="6" t="str">
        <f>+_xlfn.IFS(Tabla1[[#This Row],[Veces obj]]&lt;=1,"0-1",Tabla1[[#This Row],[Veces obj]]&lt;=2,"1-2",Tabla1[[#This Row],[Veces obj]]&lt;=3,"2-3",TRUE,"&gt;3")</f>
        <v>0-1</v>
      </c>
      <c r="AM1533" s="6" t="str">
        <f>+_xlfn.IFS(MONTH(Tabla1[[#This Row],[MES]])&lt;=3,"Q1",MONTH(Tabla1[[#This Row],[MES]])&lt;=6,"Q2",MONTH(Tabla1[[#This Row],[MES]])&lt;=9,"Q3",TRUE,"Q4")</f>
        <v>Q1</v>
      </c>
      <c r="AN1533" t="str">
        <f>+IFERROR(VLOOKUP(Tabla1[[#This Row],[CUENTA]],CTAS[],2,0),"OTROS")</f>
        <v>OTROS</v>
      </c>
      <c r="AP1533" t="str">
        <f>+IFERROR(VLOOKUP(Tabla1[[#This Row],[EMPLEADO]],IS[],3,0),"OTROS")</f>
        <v>OTROS</v>
      </c>
      <c r="AQ1533" t="str">
        <f>+IFERROR(VLOOKUP(Tabla1[[#This Row],[EMPLEADO]],IS[[NÓMINA]:[INGENIERO]],2,0),"OTROS")</f>
        <v>OTROS</v>
      </c>
    </row>
    <row r="1534" spans="1:43" x14ac:dyDescent="0.25">
      <c r="A1534" t="s">
        <v>4444</v>
      </c>
      <c r="B1534">
        <v>1</v>
      </c>
      <c r="C1534" t="s">
        <v>4984</v>
      </c>
      <c r="D1534" t="s">
        <v>38</v>
      </c>
      <c r="E1534" t="s">
        <v>258</v>
      </c>
      <c r="F1534" t="s">
        <v>4985</v>
      </c>
      <c r="G1534" s="17" t="s">
        <v>4140</v>
      </c>
      <c r="H1534" t="s">
        <v>707</v>
      </c>
      <c r="I1534" t="s">
        <v>43</v>
      </c>
      <c r="J1534" t="s">
        <v>8</v>
      </c>
      <c r="K1534" t="s">
        <v>102</v>
      </c>
      <c r="L1534" t="s">
        <v>2584</v>
      </c>
      <c r="M1534" t="s">
        <v>104</v>
      </c>
      <c r="N1534">
        <v>0</v>
      </c>
      <c r="O1534" t="s">
        <v>105</v>
      </c>
      <c r="P1534">
        <v>28</v>
      </c>
      <c r="Q1534" t="s">
        <v>62</v>
      </c>
      <c r="R1534" t="s">
        <v>138</v>
      </c>
      <c r="S1534" t="s">
        <v>139</v>
      </c>
      <c r="T1534" t="s">
        <v>51</v>
      </c>
      <c r="U1534" t="s">
        <v>262</v>
      </c>
      <c r="V1534">
        <v>1.05</v>
      </c>
      <c r="W1534" s="1">
        <v>843.15000000000009</v>
      </c>
      <c r="X1534">
        <v>1</v>
      </c>
      <c r="Y1534">
        <v>2.94</v>
      </c>
      <c r="Z1534">
        <v>4</v>
      </c>
      <c r="AA1534">
        <v>0.73499999999999999</v>
      </c>
      <c r="AB1534" s="2">
        <v>0</v>
      </c>
      <c r="AC1534" s="1">
        <v>0</v>
      </c>
      <c r="AD1534" s="7">
        <v>43501</v>
      </c>
      <c r="AE1534" s="7">
        <v>43502</v>
      </c>
      <c r="AF1534">
        <v>1</v>
      </c>
      <c r="AG1534" t="s">
        <v>53</v>
      </c>
      <c r="AH1534" s="2">
        <v>0</v>
      </c>
      <c r="AI1534" s="1">
        <v>0</v>
      </c>
      <c r="AJ1534" s="1">
        <v>0</v>
      </c>
      <c r="AK1534" s="6" t="str">
        <f>+IF(Tabla1[[#This Row],[REQUEST_TY]]="SR MANTENIMIENTO CORRECTIVO", "EMERGENCIA", "OTROS")</f>
        <v>EMERGENCIA</v>
      </c>
      <c r="AL1534" s="6" t="str">
        <f>+_xlfn.IFS(Tabla1[[#This Row],[Veces obj]]&lt;=1,"0-1",Tabla1[[#This Row],[Veces obj]]&lt;=2,"1-2",Tabla1[[#This Row],[Veces obj]]&lt;=3,"2-3",TRUE,"&gt;3")</f>
        <v>0-1</v>
      </c>
      <c r="AM1534" s="6" t="str">
        <f>+_xlfn.IFS(MONTH(Tabla1[[#This Row],[MES]])&lt;=3,"Q1",MONTH(Tabla1[[#This Row],[MES]])&lt;=6,"Q2",MONTH(Tabla1[[#This Row],[MES]])&lt;=9,"Q3",TRUE,"Q4")</f>
        <v>Q1</v>
      </c>
      <c r="AN1534" t="str">
        <f>+IFERROR(VLOOKUP(Tabla1[[#This Row],[CUENTA]],CTAS[],2,0),"OTROS")</f>
        <v>OTROS</v>
      </c>
      <c r="AP1534" t="str">
        <f>+IFERROR(VLOOKUP(Tabla1[[#This Row],[EMPLEADO]],IS[],3,0),"OTROS")</f>
        <v>OTROS</v>
      </c>
      <c r="AQ1534" t="str">
        <f>+IFERROR(VLOOKUP(Tabla1[[#This Row],[EMPLEADO]],IS[[NÓMINA]:[INGENIERO]],2,0),"OTROS")</f>
        <v>OTROS</v>
      </c>
    </row>
    <row r="1535" spans="1:43" x14ac:dyDescent="0.25">
      <c r="A1535" t="s">
        <v>36</v>
      </c>
      <c r="B1535">
        <v>1</v>
      </c>
      <c r="C1535" t="s">
        <v>3028</v>
      </c>
      <c r="D1535" t="s">
        <v>38</v>
      </c>
      <c r="E1535" t="s">
        <v>1077</v>
      </c>
      <c r="F1535" t="s">
        <v>3029</v>
      </c>
      <c r="G1535" s="17" t="s">
        <v>2786</v>
      </c>
      <c r="H1535" t="s">
        <v>409</v>
      </c>
      <c r="I1535" t="s">
        <v>43</v>
      </c>
      <c r="J1535" t="s">
        <v>8</v>
      </c>
      <c r="K1535" t="s">
        <v>1273</v>
      </c>
      <c r="L1535" t="s">
        <v>1274</v>
      </c>
      <c r="M1535" t="s">
        <v>968</v>
      </c>
      <c r="N1535">
        <v>0</v>
      </c>
      <c r="O1535" t="s">
        <v>47</v>
      </c>
      <c r="P1535">
        <v>34</v>
      </c>
      <c r="Q1535" t="s">
        <v>82</v>
      </c>
      <c r="R1535" t="s">
        <v>63</v>
      </c>
      <c r="S1535" t="s">
        <v>64</v>
      </c>
      <c r="T1535" t="s">
        <v>51</v>
      </c>
      <c r="U1535" t="s">
        <v>83</v>
      </c>
      <c r="V1535">
        <v>1.05</v>
      </c>
      <c r="W1535" s="1">
        <v>1433.25</v>
      </c>
      <c r="X1535">
        <v>1</v>
      </c>
      <c r="Y1535">
        <v>3.68</v>
      </c>
      <c r="Z1535">
        <v>5</v>
      </c>
      <c r="AA1535">
        <v>0.73599999999999999</v>
      </c>
      <c r="AB1535" s="2">
        <v>0</v>
      </c>
      <c r="AC1535" s="1">
        <v>0</v>
      </c>
      <c r="AD1535" s="7">
        <v>43481</v>
      </c>
      <c r="AE1535" s="7">
        <v>43481</v>
      </c>
      <c r="AF1535">
        <v>0</v>
      </c>
      <c r="AG1535" t="s">
        <v>53</v>
      </c>
      <c r="AH1535" s="2">
        <v>0</v>
      </c>
      <c r="AI1535" s="1">
        <v>0</v>
      </c>
      <c r="AJ1535" s="1">
        <v>0</v>
      </c>
      <c r="AK1535" s="6" t="str">
        <f>+IF(Tabla1[[#This Row],[REQUEST_TY]]="SR MANTENIMIENTO CORRECTIVO", "EMERGENCIA", "OTROS")</f>
        <v>EMERGENCIA</v>
      </c>
      <c r="AL1535" s="6" t="str">
        <f>+_xlfn.IFS(Tabla1[[#This Row],[Veces obj]]&lt;=1,"0-1",Tabla1[[#This Row],[Veces obj]]&lt;=2,"1-2",Tabla1[[#This Row],[Veces obj]]&lt;=3,"2-3",TRUE,"&gt;3")</f>
        <v>0-1</v>
      </c>
      <c r="AM1535" s="6" t="str">
        <f>+_xlfn.IFS(MONTH(Tabla1[[#This Row],[MES]])&lt;=3,"Q1",MONTH(Tabla1[[#This Row],[MES]])&lt;=6,"Q2",MONTH(Tabla1[[#This Row],[MES]])&lt;=9,"Q3",TRUE,"Q4")</f>
        <v>Q1</v>
      </c>
      <c r="AN1535" t="str">
        <f>+IFERROR(VLOOKUP(Tabla1[[#This Row],[CUENTA]],CTAS[],2,0),"OTROS")</f>
        <v>OTROS</v>
      </c>
      <c r="AP1535" t="str">
        <f>+IFERROR(VLOOKUP(Tabla1[[#This Row],[EMPLEADO]],IS[],3,0),"OTROS")</f>
        <v>OTROS</v>
      </c>
      <c r="AQ1535" t="str">
        <f>+IFERROR(VLOOKUP(Tabla1[[#This Row],[EMPLEADO]],IS[[NÓMINA]:[INGENIERO]],2,0),"OTROS")</f>
        <v>OTROS</v>
      </c>
    </row>
    <row r="1536" spans="1:43" x14ac:dyDescent="0.25">
      <c r="A1536" t="s">
        <v>36</v>
      </c>
      <c r="B1536">
        <v>1</v>
      </c>
      <c r="C1536" t="s">
        <v>3030</v>
      </c>
      <c r="D1536" t="s">
        <v>38</v>
      </c>
      <c r="E1536" t="s">
        <v>89</v>
      </c>
      <c r="F1536" t="s">
        <v>3031</v>
      </c>
      <c r="G1536" s="17" t="s">
        <v>3032</v>
      </c>
      <c r="H1536" t="s">
        <v>868</v>
      </c>
      <c r="I1536" t="s">
        <v>43</v>
      </c>
      <c r="J1536" t="s">
        <v>8</v>
      </c>
      <c r="K1536" t="s">
        <v>199</v>
      </c>
      <c r="L1536" t="s">
        <v>3033</v>
      </c>
      <c r="M1536" t="s">
        <v>2994</v>
      </c>
      <c r="N1536">
        <v>1</v>
      </c>
      <c r="O1536" t="s">
        <v>47</v>
      </c>
      <c r="P1536">
        <v>4</v>
      </c>
      <c r="Q1536" t="s">
        <v>207</v>
      </c>
      <c r="R1536" t="s">
        <v>95</v>
      </c>
      <c r="S1536" t="s">
        <v>64</v>
      </c>
      <c r="T1536" t="s">
        <v>51</v>
      </c>
      <c r="U1536" t="s">
        <v>209</v>
      </c>
      <c r="V1536">
        <v>0</v>
      </c>
      <c r="W1536" s="1">
        <v>0</v>
      </c>
      <c r="X1536">
        <v>1</v>
      </c>
      <c r="Y1536">
        <v>3.68</v>
      </c>
      <c r="Z1536">
        <v>5</v>
      </c>
      <c r="AA1536">
        <v>0.73599999999999999</v>
      </c>
      <c r="AB1536" s="2">
        <v>0</v>
      </c>
      <c r="AC1536" s="1">
        <v>0</v>
      </c>
      <c r="AD1536" s="7">
        <v>43490</v>
      </c>
      <c r="AE1536" s="7">
        <v>43493</v>
      </c>
      <c r="AF1536">
        <v>1</v>
      </c>
      <c r="AG1536" t="s">
        <v>53</v>
      </c>
      <c r="AH1536" s="2">
        <v>0</v>
      </c>
      <c r="AI1536" s="1">
        <v>0</v>
      </c>
      <c r="AJ1536" s="1">
        <v>0</v>
      </c>
      <c r="AK1536" s="6" t="str">
        <f>+IF(Tabla1[[#This Row],[REQUEST_TY]]="SR MANTENIMIENTO CORRECTIVO", "EMERGENCIA", "OTROS")</f>
        <v>EMERGENCIA</v>
      </c>
      <c r="AL1536" s="6" t="str">
        <f>+_xlfn.IFS(Tabla1[[#This Row],[Veces obj]]&lt;=1,"0-1",Tabla1[[#This Row],[Veces obj]]&lt;=2,"1-2",Tabla1[[#This Row],[Veces obj]]&lt;=3,"2-3",TRUE,"&gt;3")</f>
        <v>0-1</v>
      </c>
      <c r="AM1536" s="6" t="str">
        <f>+_xlfn.IFS(MONTH(Tabla1[[#This Row],[MES]])&lt;=3,"Q1",MONTH(Tabla1[[#This Row],[MES]])&lt;=6,"Q2",MONTH(Tabla1[[#This Row],[MES]])&lt;=9,"Q3",TRUE,"Q4")</f>
        <v>Q1</v>
      </c>
      <c r="AN1536" t="str">
        <f>+IFERROR(VLOOKUP(Tabla1[[#This Row],[CUENTA]],CTAS[],2,0),"OTROS")</f>
        <v>OTROS</v>
      </c>
      <c r="AP1536" t="str">
        <f>+IFERROR(VLOOKUP(Tabla1[[#This Row],[EMPLEADO]],IS[],3,0),"OTROS")</f>
        <v>OTROS</v>
      </c>
      <c r="AQ1536" t="str">
        <f>+IFERROR(VLOOKUP(Tabla1[[#This Row],[EMPLEADO]],IS[[NÓMINA]:[INGENIERO]],2,0),"OTROS")</f>
        <v>OTROS</v>
      </c>
    </row>
    <row r="1537" spans="1:43" x14ac:dyDescent="0.25">
      <c r="A1537" t="s">
        <v>4444</v>
      </c>
      <c r="B1537">
        <v>1</v>
      </c>
      <c r="C1537" t="s">
        <v>4906</v>
      </c>
      <c r="D1537" t="s">
        <v>38</v>
      </c>
      <c r="E1537" t="s">
        <v>133</v>
      </c>
      <c r="F1537" t="s">
        <v>4907</v>
      </c>
      <c r="G1537" s="17" t="s">
        <v>982</v>
      </c>
      <c r="H1537" t="s">
        <v>204</v>
      </c>
      <c r="I1537" t="s">
        <v>43</v>
      </c>
      <c r="J1537" t="s">
        <v>8</v>
      </c>
      <c r="K1537" t="s">
        <v>59</v>
      </c>
      <c r="L1537" t="s">
        <v>205</v>
      </c>
      <c r="M1537" t="s">
        <v>206</v>
      </c>
      <c r="N1537">
        <v>0</v>
      </c>
      <c r="O1537" t="s">
        <v>47</v>
      </c>
      <c r="P1537">
        <v>18</v>
      </c>
      <c r="Q1537" t="s">
        <v>62</v>
      </c>
      <c r="R1537" t="s">
        <v>138</v>
      </c>
      <c r="S1537" t="s">
        <v>139</v>
      </c>
      <c r="T1537" t="s">
        <v>208</v>
      </c>
      <c r="U1537" t="s">
        <v>262</v>
      </c>
      <c r="V1537">
        <v>1.05</v>
      </c>
      <c r="W1537" s="1">
        <v>1651.6500000000003</v>
      </c>
      <c r="X1537">
        <v>1</v>
      </c>
      <c r="Y1537">
        <v>4.42</v>
      </c>
      <c r="Z1537">
        <v>6</v>
      </c>
      <c r="AA1537">
        <v>0.73666666666666669</v>
      </c>
      <c r="AB1537" s="2">
        <v>0</v>
      </c>
      <c r="AC1537" s="1">
        <v>0</v>
      </c>
      <c r="AD1537" s="7">
        <v>43501</v>
      </c>
      <c r="AE1537" s="7">
        <v>43501</v>
      </c>
      <c r="AF1537">
        <v>0</v>
      </c>
      <c r="AG1537" t="s">
        <v>53</v>
      </c>
      <c r="AH1537" s="2">
        <v>0</v>
      </c>
      <c r="AI1537" s="1">
        <v>0</v>
      </c>
      <c r="AJ1537" s="1">
        <v>0</v>
      </c>
      <c r="AK1537" s="6" t="str">
        <f>+IF(Tabla1[[#This Row],[REQUEST_TY]]="SR MANTENIMIENTO CORRECTIVO", "EMERGENCIA", "OTROS")</f>
        <v>EMERGENCIA</v>
      </c>
      <c r="AL1537" s="6" t="str">
        <f>+_xlfn.IFS(Tabla1[[#This Row],[Veces obj]]&lt;=1,"0-1",Tabla1[[#This Row],[Veces obj]]&lt;=2,"1-2",Tabla1[[#This Row],[Veces obj]]&lt;=3,"2-3",TRUE,"&gt;3")</f>
        <v>0-1</v>
      </c>
      <c r="AM1537" s="6" t="str">
        <f>+_xlfn.IFS(MONTH(Tabla1[[#This Row],[MES]])&lt;=3,"Q1",MONTH(Tabla1[[#This Row],[MES]])&lt;=6,"Q2",MONTH(Tabla1[[#This Row],[MES]])&lt;=9,"Q3",TRUE,"Q4")</f>
        <v>Q1</v>
      </c>
      <c r="AN1537" t="str">
        <f>+IFERROR(VLOOKUP(Tabla1[[#This Row],[CUENTA]],CTAS[],2,0),"OTROS")</f>
        <v>OTROS</v>
      </c>
      <c r="AP1537" t="str">
        <f>+IFERROR(VLOOKUP(Tabla1[[#This Row],[EMPLEADO]],IS[],3,0),"OTROS")</f>
        <v>OTROS</v>
      </c>
      <c r="AQ1537" t="str">
        <f>+IFERROR(VLOOKUP(Tabla1[[#This Row],[EMPLEADO]],IS[[NÓMINA]:[INGENIERO]],2,0),"OTROS")</f>
        <v>OTROS</v>
      </c>
    </row>
    <row r="1538" spans="1:43" x14ac:dyDescent="0.25">
      <c r="A1538" t="s">
        <v>36</v>
      </c>
      <c r="B1538">
        <v>1</v>
      </c>
      <c r="C1538" t="s">
        <v>3034</v>
      </c>
      <c r="D1538" t="s">
        <v>38</v>
      </c>
      <c r="E1538" t="s">
        <v>865</v>
      </c>
      <c r="F1538" t="s">
        <v>3035</v>
      </c>
      <c r="G1538" s="17" t="s">
        <v>867</v>
      </c>
      <c r="H1538" t="s">
        <v>868</v>
      </c>
      <c r="I1538" t="s">
        <v>43</v>
      </c>
      <c r="J1538" t="s">
        <v>8</v>
      </c>
      <c r="K1538" t="s">
        <v>869</v>
      </c>
      <c r="L1538" t="s">
        <v>870</v>
      </c>
      <c r="M1538" t="s">
        <v>871</v>
      </c>
      <c r="N1538">
        <v>1</v>
      </c>
      <c r="O1538" t="s">
        <v>47</v>
      </c>
      <c r="P1538">
        <v>29</v>
      </c>
      <c r="Q1538" t="s">
        <v>62</v>
      </c>
      <c r="R1538" t="s">
        <v>440</v>
      </c>
      <c r="S1538" t="s">
        <v>139</v>
      </c>
      <c r="T1538" t="s">
        <v>51</v>
      </c>
      <c r="U1538" t="s">
        <v>262</v>
      </c>
      <c r="V1538">
        <v>1.05</v>
      </c>
      <c r="W1538" s="1">
        <v>0</v>
      </c>
      <c r="X1538">
        <v>1</v>
      </c>
      <c r="Y1538">
        <v>2.95</v>
      </c>
      <c r="Z1538">
        <v>4</v>
      </c>
      <c r="AA1538">
        <v>0.73750000000000004</v>
      </c>
      <c r="AB1538" s="2">
        <v>0</v>
      </c>
      <c r="AC1538" s="1">
        <v>0</v>
      </c>
      <c r="AD1538" s="7">
        <v>43468</v>
      </c>
      <c r="AE1538" s="7">
        <v>43469</v>
      </c>
      <c r="AF1538">
        <v>1</v>
      </c>
      <c r="AG1538" t="s">
        <v>53</v>
      </c>
      <c r="AH1538" s="2">
        <v>0</v>
      </c>
      <c r="AI1538" s="1">
        <v>0</v>
      </c>
      <c r="AJ1538" s="1">
        <v>0</v>
      </c>
      <c r="AK1538" s="6" t="str">
        <f>+IF(Tabla1[[#This Row],[REQUEST_TY]]="SR MANTENIMIENTO CORRECTIVO", "EMERGENCIA", "OTROS")</f>
        <v>EMERGENCIA</v>
      </c>
      <c r="AL1538" s="6" t="str">
        <f>+_xlfn.IFS(Tabla1[[#This Row],[Veces obj]]&lt;=1,"0-1",Tabla1[[#This Row],[Veces obj]]&lt;=2,"1-2",Tabla1[[#This Row],[Veces obj]]&lt;=3,"2-3",TRUE,"&gt;3")</f>
        <v>0-1</v>
      </c>
      <c r="AM1538" s="6" t="str">
        <f>+_xlfn.IFS(MONTH(Tabla1[[#This Row],[MES]])&lt;=3,"Q1",MONTH(Tabla1[[#This Row],[MES]])&lt;=6,"Q2",MONTH(Tabla1[[#This Row],[MES]])&lt;=9,"Q3",TRUE,"Q4")</f>
        <v>Q1</v>
      </c>
      <c r="AN1538" t="str">
        <f>+IFERROR(VLOOKUP(Tabla1[[#This Row],[CUENTA]],CTAS[],2,0),"OTROS")</f>
        <v>OTROS</v>
      </c>
      <c r="AP1538" t="str">
        <f>+IFERROR(VLOOKUP(Tabla1[[#This Row],[EMPLEADO]],IS[],3,0),"OTROS")</f>
        <v>OTROS</v>
      </c>
      <c r="AQ1538" t="str">
        <f>+IFERROR(VLOOKUP(Tabla1[[#This Row],[EMPLEADO]],IS[[NÓMINA]:[INGENIERO]],2,0),"OTROS")</f>
        <v>OTROS</v>
      </c>
    </row>
    <row r="1539" spans="1:43" x14ac:dyDescent="0.25">
      <c r="A1539" t="s">
        <v>36</v>
      </c>
      <c r="B1539">
        <v>1</v>
      </c>
      <c r="C1539" t="s">
        <v>3036</v>
      </c>
      <c r="D1539" t="s">
        <v>38</v>
      </c>
      <c r="E1539" t="s">
        <v>300</v>
      </c>
      <c r="F1539" t="s">
        <v>3037</v>
      </c>
      <c r="G1539" s="17" t="s">
        <v>3038</v>
      </c>
      <c r="H1539" t="s">
        <v>707</v>
      </c>
      <c r="I1539" t="s">
        <v>43</v>
      </c>
      <c r="J1539" t="s">
        <v>8</v>
      </c>
      <c r="K1539" t="s">
        <v>102</v>
      </c>
      <c r="L1539" t="s">
        <v>3039</v>
      </c>
      <c r="M1539" t="s">
        <v>3040</v>
      </c>
      <c r="N1539">
        <v>0</v>
      </c>
      <c r="O1539" t="s">
        <v>105</v>
      </c>
      <c r="P1539">
        <v>36</v>
      </c>
      <c r="Q1539" t="s">
        <v>82</v>
      </c>
      <c r="R1539" t="s">
        <v>223</v>
      </c>
      <c r="S1539" t="s">
        <v>139</v>
      </c>
      <c r="T1539" t="s">
        <v>51</v>
      </c>
      <c r="U1539" t="s">
        <v>140</v>
      </c>
      <c r="V1539">
        <v>1.1000000000000001</v>
      </c>
      <c r="W1539" s="1">
        <v>883.30000000000007</v>
      </c>
      <c r="X1539">
        <v>1</v>
      </c>
      <c r="Y1539">
        <v>2.95</v>
      </c>
      <c r="Z1539">
        <v>4</v>
      </c>
      <c r="AA1539">
        <v>0.73750000000000004</v>
      </c>
      <c r="AB1539" s="2">
        <v>0</v>
      </c>
      <c r="AC1539" s="1">
        <v>0</v>
      </c>
      <c r="AD1539" s="7">
        <v>43482</v>
      </c>
      <c r="AE1539" s="7">
        <v>43483</v>
      </c>
      <c r="AF1539">
        <v>1</v>
      </c>
      <c r="AG1539" t="s">
        <v>53</v>
      </c>
      <c r="AH1539" s="2">
        <v>0</v>
      </c>
      <c r="AI1539" s="1">
        <v>0</v>
      </c>
      <c r="AJ1539" s="1">
        <v>0</v>
      </c>
      <c r="AK1539" s="6" t="str">
        <f>+IF(Tabla1[[#This Row],[REQUEST_TY]]="SR MANTENIMIENTO CORRECTIVO", "EMERGENCIA", "OTROS")</f>
        <v>EMERGENCIA</v>
      </c>
      <c r="AL1539" s="6" t="str">
        <f>+_xlfn.IFS(Tabla1[[#This Row],[Veces obj]]&lt;=1,"0-1",Tabla1[[#This Row],[Veces obj]]&lt;=2,"1-2",Tabla1[[#This Row],[Veces obj]]&lt;=3,"2-3",TRUE,"&gt;3")</f>
        <v>0-1</v>
      </c>
      <c r="AM1539" s="6" t="str">
        <f>+_xlfn.IFS(MONTH(Tabla1[[#This Row],[MES]])&lt;=3,"Q1",MONTH(Tabla1[[#This Row],[MES]])&lt;=6,"Q2",MONTH(Tabla1[[#This Row],[MES]])&lt;=9,"Q3",TRUE,"Q4")</f>
        <v>Q1</v>
      </c>
      <c r="AN1539" t="str">
        <f>+IFERROR(VLOOKUP(Tabla1[[#This Row],[CUENTA]],CTAS[],2,0),"OTROS")</f>
        <v>OTROS</v>
      </c>
      <c r="AP1539" t="str">
        <f>+IFERROR(VLOOKUP(Tabla1[[#This Row],[EMPLEADO]],IS[],3,0),"OTROS")</f>
        <v>OTROS</v>
      </c>
      <c r="AQ1539" t="str">
        <f>+IFERROR(VLOOKUP(Tabla1[[#This Row],[EMPLEADO]],IS[[NÓMINA]:[INGENIERO]],2,0),"OTROS")</f>
        <v>OTROS</v>
      </c>
    </row>
    <row r="1540" spans="1:43" x14ac:dyDescent="0.25">
      <c r="A1540" t="s">
        <v>36</v>
      </c>
      <c r="B1540">
        <v>1</v>
      </c>
      <c r="C1540" t="s">
        <v>3041</v>
      </c>
      <c r="D1540" t="s">
        <v>38</v>
      </c>
      <c r="E1540" t="s">
        <v>258</v>
      </c>
      <c r="F1540" t="s">
        <v>3042</v>
      </c>
      <c r="G1540" s="17" t="s">
        <v>1820</v>
      </c>
      <c r="H1540" t="s">
        <v>691</v>
      </c>
      <c r="I1540" t="s">
        <v>43</v>
      </c>
      <c r="J1540" t="s">
        <v>8</v>
      </c>
      <c r="K1540" t="s">
        <v>102</v>
      </c>
      <c r="L1540" t="s">
        <v>1142</v>
      </c>
      <c r="M1540" t="s">
        <v>640</v>
      </c>
      <c r="N1540">
        <v>0</v>
      </c>
      <c r="O1540" t="s">
        <v>47</v>
      </c>
      <c r="P1540">
        <v>7</v>
      </c>
      <c r="Q1540" t="s">
        <v>194</v>
      </c>
      <c r="R1540" t="s">
        <v>138</v>
      </c>
      <c r="S1540" t="s">
        <v>139</v>
      </c>
      <c r="T1540" t="s">
        <v>51</v>
      </c>
      <c r="U1540" t="s">
        <v>224</v>
      </c>
      <c r="V1540">
        <v>0.8</v>
      </c>
      <c r="W1540" s="1">
        <v>1258.4000000000003</v>
      </c>
      <c r="X1540">
        <v>1</v>
      </c>
      <c r="Y1540">
        <v>2.97</v>
      </c>
      <c r="Z1540">
        <v>4</v>
      </c>
      <c r="AA1540">
        <v>0.74250000000000005</v>
      </c>
      <c r="AB1540" s="2">
        <v>0</v>
      </c>
      <c r="AC1540" s="1">
        <v>0</v>
      </c>
      <c r="AD1540" s="7">
        <v>43480</v>
      </c>
      <c r="AE1540" s="7">
        <v>43480</v>
      </c>
      <c r="AF1540">
        <v>0</v>
      </c>
      <c r="AG1540" t="s">
        <v>53</v>
      </c>
      <c r="AH1540" s="2">
        <v>0</v>
      </c>
      <c r="AI1540" s="1">
        <v>0</v>
      </c>
      <c r="AJ1540" s="1">
        <v>0</v>
      </c>
      <c r="AK1540" s="6" t="str">
        <f>+IF(Tabla1[[#This Row],[REQUEST_TY]]="SR MANTENIMIENTO CORRECTIVO", "EMERGENCIA", "OTROS")</f>
        <v>EMERGENCIA</v>
      </c>
      <c r="AL1540" s="6" t="str">
        <f>+_xlfn.IFS(Tabla1[[#This Row],[Veces obj]]&lt;=1,"0-1",Tabla1[[#This Row],[Veces obj]]&lt;=2,"1-2",Tabla1[[#This Row],[Veces obj]]&lt;=3,"2-3",TRUE,"&gt;3")</f>
        <v>0-1</v>
      </c>
      <c r="AM1540" s="6" t="str">
        <f>+_xlfn.IFS(MONTH(Tabla1[[#This Row],[MES]])&lt;=3,"Q1",MONTH(Tabla1[[#This Row],[MES]])&lt;=6,"Q2",MONTH(Tabla1[[#This Row],[MES]])&lt;=9,"Q3",TRUE,"Q4")</f>
        <v>Q1</v>
      </c>
      <c r="AN1540" t="str">
        <f>+IFERROR(VLOOKUP(Tabla1[[#This Row],[CUENTA]],CTAS[],2,0),"OTROS")</f>
        <v>OTROS</v>
      </c>
      <c r="AP1540" t="str">
        <f>+IFERROR(VLOOKUP(Tabla1[[#This Row],[EMPLEADO]],IS[],3,0),"OTROS")</f>
        <v>OTROS</v>
      </c>
      <c r="AQ1540" t="str">
        <f>+IFERROR(VLOOKUP(Tabla1[[#This Row],[EMPLEADO]],IS[[NÓMINA]:[INGENIERO]],2,0),"OTROS")</f>
        <v>OTROS</v>
      </c>
    </row>
    <row r="1541" spans="1:43" x14ac:dyDescent="0.25">
      <c r="A1541" t="s">
        <v>36</v>
      </c>
      <c r="B1541">
        <v>1</v>
      </c>
      <c r="C1541" t="s">
        <v>3043</v>
      </c>
      <c r="D1541" t="s">
        <v>38</v>
      </c>
      <c r="E1541" t="s">
        <v>332</v>
      </c>
      <c r="F1541" t="s">
        <v>3044</v>
      </c>
      <c r="G1541" s="17" t="s">
        <v>3045</v>
      </c>
      <c r="H1541" t="s">
        <v>586</v>
      </c>
      <c r="I1541" t="s">
        <v>43</v>
      </c>
      <c r="J1541" t="s">
        <v>8</v>
      </c>
      <c r="K1541" t="s">
        <v>59</v>
      </c>
      <c r="L1541" t="s">
        <v>2686</v>
      </c>
      <c r="M1541" t="s">
        <v>2687</v>
      </c>
      <c r="N1541">
        <v>0</v>
      </c>
      <c r="O1541" t="s">
        <v>47</v>
      </c>
      <c r="P1541">
        <v>41</v>
      </c>
      <c r="Q1541" t="s">
        <v>82</v>
      </c>
      <c r="R1541" t="s">
        <v>317</v>
      </c>
      <c r="S1541" t="s">
        <v>318</v>
      </c>
      <c r="T1541" t="s">
        <v>51</v>
      </c>
      <c r="U1541" t="s">
        <v>140</v>
      </c>
      <c r="V1541">
        <v>1.1000000000000001</v>
      </c>
      <c r="W1541" s="1">
        <v>1730.3000000000004</v>
      </c>
      <c r="X1541">
        <v>1</v>
      </c>
      <c r="Y1541">
        <v>2.97</v>
      </c>
      <c r="Z1541">
        <v>4</v>
      </c>
      <c r="AA1541">
        <v>0.74250000000000005</v>
      </c>
      <c r="AB1541" s="2">
        <v>0</v>
      </c>
      <c r="AC1541" s="1">
        <v>0</v>
      </c>
      <c r="AD1541" s="7">
        <v>43488</v>
      </c>
      <c r="AE1541" s="7">
        <v>43488</v>
      </c>
      <c r="AF1541">
        <v>0</v>
      </c>
      <c r="AG1541" t="s">
        <v>53</v>
      </c>
      <c r="AH1541" s="2">
        <v>0</v>
      </c>
      <c r="AI1541" s="1">
        <v>0</v>
      </c>
      <c r="AJ1541" s="1">
        <v>0</v>
      </c>
      <c r="AK1541" s="6" t="str">
        <f>+IF(Tabla1[[#This Row],[REQUEST_TY]]="SR MANTENIMIENTO CORRECTIVO", "EMERGENCIA", "OTROS")</f>
        <v>EMERGENCIA</v>
      </c>
      <c r="AL1541" s="6" t="str">
        <f>+_xlfn.IFS(Tabla1[[#This Row],[Veces obj]]&lt;=1,"0-1",Tabla1[[#This Row],[Veces obj]]&lt;=2,"1-2",Tabla1[[#This Row],[Veces obj]]&lt;=3,"2-3",TRUE,"&gt;3")</f>
        <v>0-1</v>
      </c>
      <c r="AM1541" s="6" t="str">
        <f>+_xlfn.IFS(MONTH(Tabla1[[#This Row],[MES]])&lt;=3,"Q1",MONTH(Tabla1[[#This Row],[MES]])&lt;=6,"Q2",MONTH(Tabla1[[#This Row],[MES]])&lt;=9,"Q3",TRUE,"Q4")</f>
        <v>Q1</v>
      </c>
      <c r="AN1541" t="str">
        <f>+IFERROR(VLOOKUP(Tabla1[[#This Row],[CUENTA]],CTAS[],2,0),"OTROS")</f>
        <v>OTROS</v>
      </c>
      <c r="AP1541" t="str">
        <f>+IFERROR(VLOOKUP(Tabla1[[#This Row],[EMPLEADO]],IS[],3,0),"OTROS")</f>
        <v>OTROS</v>
      </c>
      <c r="AQ1541" t="str">
        <f>+IFERROR(VLOOKUP(Tabla1[[#This Row],[EMPLEADO]],IS[[NÓMINA]:[INGENIERO]],2,0),"OTROS")</f>
        <v>OTROS</v>
      </c>
    </row>
    <row r="1542" spans="1:43" x14ac:dyDescent="0.25">
      <c r="A1542" t="s">
        <v>36</v>
      </c>
      <c r="B1542">
        <v>1</v>
      </c>
      <c r="C1542" t="s">
        <v>3046</v>
      </c>
      <c r="D1542" t="s">
        <v>38</v>
      </c>
      <c r="E1542" t="s">
        <v>176</v>
      </c>
      <c r="F1542" t="s">
        <v>3047</v>
      </c>
      <c r="G1542" s="17" t="s">
        <v>3048</v>
      </c>
      <c r="H1542" t="s">
        <v>679</v>
      </c>
      <c r="I1542" t="s">
        <v>43</v>
      </c>
      <c r="J1542" t="s">
        <v>8</v>
      </c>
      <c r="K1542" t="s">
        <v>338</v>
      </c>
      <c r="L1542" t="s">
        <v>3049</v>
      </c>
      <c r="M1542" t="s">
        <v>3050</v>
      </c>
      <c r="N1542">
        <v>0</v>
      </c>
      <c r="O1542" t="s">
        <v>47</v>
      </c>
      <c r="P1542">
        <v>2611</v>
      </c>
      <c r="Q1542" t="s">
        <v>48</v>
      </c>
      <c r="R1542" t="s">
        <v>49</v>
      </c>
      <c r="S1542" t="s">
        <v>50</v>
      </c>
      <c r="T1542" t="s">
        <v>51</v>
      </c>
      <c r="U1542" t="s">
        <v>52</v>
      </c>
      <c r="V1542">
        <v>1.05</v>
      </c>
      <c r="W1542" s="1">
        <v>750.75000000000011</v>
      </c>
      <c r="X1542">
        <v>1</v>
      </c>
      <c r="Y1542">
        <v>3.73</v>
      </c>
      <c r="Z1542">
        <v>5</v>
      </c>
      <c r="AA1542">
        <v>0.746</v>
      </c>
      <c r="AB1542" s="2">
        <v>0</v>
      </c>
      <c r="AC1542" s="1">
        <v>0</v>
      </c>
      <c r="AD1542" s="7">
        <v>43489</v>
      </c>
      <c r="AE1542" s="7">
        <v>43490</v>
      </c>
      <c r="AF1542">
        <v>1</v>
      </c>
      <c r="AG1542" t="s">
        <v>53</v>
      </c>
      <c r="AH1542" s="2">
        <v>0</v>
      </c>
      <c r="AI1542" s="1">
        <v>0</v>
      </c>
      <c r="AJ1542" s="1">
        <v>0</v>
      </c>
      <c r="AK1542" s="6" t="str">
        <f>+IF(Tabla1[[#This Row],[REQUEST_TY]]="SR MANTENIMIENTO CORRECTIVO", "EMERGENCIA", "OTROS")</f>
        <v>EMERGENCIA</v>
      </c>
      <c r="AL1542" s="6" t="str">
        <f>+_xlfn.IFS(Tabla1[[#This Row],[Veces obj]]&lt;=1,"0-1",Tabla1[[#This Row],[Veces obj]]&lt;=2,"1-2",Tabla1[[#This Row],[Veces obj]]&lt;=3,"2-3",TRUE,"&gt;3")</f>
        <v>0-1</v>
      </c>
      <c r="AM1542" s="6" t="str">
        <f>+_xlfn.IFS(MONTH(Tabla1[[#This Row],[MES]])&lt;=3,"Q1",MONTH(Tabla1[[#This Row],[MES]])&lt;=6,"Q2",MONTH(Tabla1[[#This Row],[MES]])&lt;=9,"Q3",TRUE,"Q4")</f>
        <v>Q1</v>
      </c>
      <c r="AN1542" t="str">
        <f>+IFERROR(VLOOKUP(Tabla1[[#This Row],[CUENTA]],CTAS[],2,0),"OTROS")</f>
        <v>OTROS</v>
      </c>
      <c r="AP1542" t="str">
        <f>+IFERROR(VLOOKUP(Tabla1[[#This Row],[EMPLEADO]],IS[],3,0),"OTROS")</f>
        <v>OTROS</v>
      </c>
      <c r="AQ1542" t="str">
        <f>+IFERROR(VLOOKUP(Tabla1[[#This Row],[EMPLEADO]],IS[[NÓMINA]:[INGENIERO]],2,0),"OTROS")</f>
        <v>OTROS</v>
      </c>
    </row>
    <row r="1543" spans="1:43" x14ac:dyDescent="0.25">
      <c r="A1543" t="s">
        <v>36</v>
      </c>
      <c r="B1543">
        <v>1</v>
      </c>
      <c r="C1543" t="s">
        <v>3051</v>
      </c>
      <c r="D1543" t="s">
        <v>38</v>
      </c>
      <c r="E1543" t="s">
        <v>133</v>
      </c>
      <c r="F1543" t="s">
        <v>3052</v>
      </c>
      <c r="G1543" s="17" t="s">
        <v>3053</v>
      </c>
      <c r="H1543" t="s">
        <v>646</v>
      </c>
      <c r="I1543" t="s">
        <v>43</v>
      </c>
      <c r="J1543" t="s">
        <v>8</v>
      </c>
      <c r="K1543" t="s">
        <v>59</v>
      </c>
      <c r="L1543" t="s">
        <v>687</v>
      </c>
      <c r="M1543" t="s">
        <v>649</v>
      </c>
      <c r="N1543">
        <v>0</v>
      </c>
      <c r="O1543" t="s">
        <v>47</v>
      </c>
      <c r="P1543">
        <v>11</v>
      </c>
      <c r="Q1543" t="s">
        <v>194</v>
      </c>
      <c r="R1543" t="s">
        <v>138</v>
      </c>
      <c r="S1543" t="s">
        <v>139</v>
      </c>
      <c r="T1543" t="s">
        <v>51</v>
      </c>
      <c r="U1543" t="s">
        <v>224</v>
      </c>
      <c r="V1543">
        <v>0.8</v>
      </c>
      <c r="W1543" s="1">
        <v>1258.4000000000003</v>
      </c>
      <c r="X1543">
        <v>1</v>
      </c>
      <c r="Y1543">
        <v>2.99</v>
      </c>
      <c r="Z1543">
        <v>4</v>
      </c>
      <c r="AA1543">
        <v>0.74750000000000005</v>
      </c>
      <c r="AB1543" s="2">
        <v>0</v>
      </c>
      <c r="AC1543" s="1">
        <v>0</v>
      </c>
      <c r="AD1543" s="7">
        <v>43468</v>
      </c>
      <c r="AE1543" s="7">
        <v>43469</v>
      </c>
      <c r="AF1543">
        <v>1</v>
      </c>
      <c r="AG1543" t="s">
        <v>53</v>
      </c>
      <c r="AH1543" s="2">
        <v>0</v>
      </c>
      <c r="AI1543" s="1">
        <v>0</v>
      </c>
      <c r="AJ1543" s="1">
        <v>0</v>
      </c>
      <c r="AK1543" s="6" t="str">
        <f>+IF(Tabla1[[#This Row],[REQUEST_TY]]="SR MANTENIMIENTO CORRECTIVO", "EMERGENCIA", "OTROS")</f>
        <v>EMERGENCIA</v>
      </c>
      <c r="AL1543" s="6" t="str">
        <f>+_xlfn.IFS(Tabla1[[#This Row],[Veces obj]]&lt;=1,"0-1",Tabla1[[#This Row],[Veces obj]]&lt;=2,"1-2",Tabla1[[#This Row],[Veces obj]]&lt;=3,"2-3",TRUE,"&gt;3")</f>
        <v>0-1</v>
      </c>
      <c r="AM1543" s="6" t="str">
        <f>+_xlfn.IFS(MONTH(Tabla1[[#This Row],[MES]])&lt;=3,"Q1",MONTH(Tabla1[[#This Row],[MES]])&lt;=6,"Q2",MONTH(Tabla1[[#This Row],[MES]])&lt;=9,"Q3",TRUE,"Q4")</f>
        <v>Q1</v>
      </c>
      <c r="AN1543" t="str">
        <f>+IFERROR(VLOOKUP(Tabla1[[#This Row],[CUENTA]],CTAS[],2,0),"OTROS")</f>
        <v>OTROS</v>
      </c>
      <c r="AP1543" t="str">
        <f>+IFERROR(VLOOKUP(Tabla1[[#This Row],[EMPLEADO]],IS[],3,0),"OTROS")</f>
        <v>OTROS</v>
      </c>
      <c r="AQ1543" t="str">
        <f>+IFERROR(VLOOKUP(Tabla1[[#This Row],[EMPLEADO]],IS[[NÓMINA]:[INGENIERO]],2,0),"OTROS")</f>
        <v>OTROS</v>
      </c>
    </row>
    <row r="1544" spans="1:43" x14ac:dyDescent="0.25">
      <c r="A1544" t="s">
        <v>4444</v>
      </c>
      <c r="B1544">
        <v>1</v>
      </c>
      <c r="C1544" t="s">
        <v>5904</v>
      </c>
      <c r="D1544" t="s">
        <v>38</v>
      </c>
      <c r="E1544" t="s">
        <v>558</v>
      </c>
      <c r="F1544" t="s">
        <v>5905</v>
      </c>
      <c r="G1544" s="17" t="s">
        <v>2592</v>
      </c>
      <c r="H1544" t="s">
        <v>246</v>
      </c>
      <c r="I1544" t="s">
        <v>43</v>
      </c>
      <c r="J1544" t="s">
        <v>8</v>
      </c>
      <c r="K1544" t="s">
        <v>798</v>
      </c>
      <c r="L1544" t="s">
        <v>1509</v>
      </c>
      <c r="M1544" t="s">
        <v>1510</v>
      </c>
      <c r="N1544">
        <v>1</v>
      </c>
      <c r="O1544" t="s">
        <v>105</v>
      </c>
      <c r="P1544">
        <v>14</v>
      </c>
      <c r="Q1544" t="s">
        <v>194</v>
      </c>
      <c r="R1544" t="s">
        <v>95</v>
      </c>
      <c r="S1544" t="s">
        <v>64</v>
      </c>
      <c r="T1544" t="s">
        <v>51</v>
      </c>
      <c r="U1544" t="s">
        <v>195</v>
      </c>
      <c r="V1544">
        <v>0.6</v>
      </c>
      <c r="W1544" s="1">
        <v>0</v>
      </c>
      <c r="X1544">
        <v>1</v>
      </c>
      <c r="Y1544">
        <v>3.74</v>
      </c>
      <c r="Z1544">
        <v>5</v>
      </c>
      <c r="AA1544">
        <v>0.748</v>
      </c>
      <c r="AB1544" s="2">
        <v>0</v>
      </c>
      <c r="AC1544" s="1">
        <v>0</v>
      </c>
      <c r="AD1544" s="7">
        <v>43509</v>
      </c>
      <c r="AE1544" s="7">
        <v>43509</v>
      </c>
      <c r="AF1544">
        <v>0</v>
      </c>
      <c r="AG1544" t="s">
        <v>53</v>
      </c>
      <c r="AH1544" s="2">
        <v>0</v>
      </c>
      <c r="AI1544" s="1">
        <v>0</v>
      </c>
      <c r="AJ1544" s="1">
        <v>0</v>
      </c>
      <c r="AK1544" s="6" t="str">
        <f>+IF(Tabla1[[#This Row],[REQUEST_TY]]="SR MANTENIMIENTO CORRECTIVO", "EMERGENCIA", "OTROS")</f>
        <v>EMERGENCIA</v>
      </c>
      <c r="AL1544" s="6" t="str">
        <f>+_xlfn.IFS(Tabla1[[#This Row],[Veces obj]]&lt;=1,"0-1",Tabla1[[#This Row],[Veces obj]]&lt;=2,"1-2",Tabla1[[#This Row],[Veces obj]]&lt;=3,"2-3",TRUE,"&gt;3")</f>
        <v>0-1</v>
      </c>
      <c r="AM1544" s="6" t="str">
        <f>+_xlfn.IFS(MONTH(Tabla1[[#This Row],[MES]])&lt;=3,"Q1",MONTH(Tabla1[[#This Row],[MES]])&lt;=6,"Q2",MONTH(Tabla1[[#This Row],[MES]])&lt;=9,"Q3",TRUE,"Q4")</f>
        <v>Q1</v>
      </c>
      <c r="AN1544" t="str">
        <f>+IFERROR(VLOOKUP(Tabla1[[#This Row],[CUENTA]],CTAS[],2,0),"OTROS")</f>
        <v>OTROS</v>
      </c>
      <c r="AP1544" t="str">
        <f>+IFERROR(VLOOKUP(Tabla1[[#This Row],[EMPLEADO]],IS[],3,0),"OTROS")</f>
        <v>OTROS</v>
      </c>
      <c r="AQ1544" t="str">
        <f>+IFERROR(VLOOKUP(Tabla1[[#This Row],[EMPLEADO]],IS[[NÓMINA]:[INGENIERO]],2,0),"OTROS")</f>
        <v>OTROS</v>
      </c>
    </row>
    <row r="1545" spans="1:43" x14ac:dyDescent="0.25">
      <c r="A1545" t="s">
        <v>4444</v>
      </c>
      <c r="B1545">
        <v>1</v>
      </c>
      <c r="C1545" t="s">
        <v>6159</v>
      </c>
      <c r="D1545" t="s">
        <v>38</v>
      </c>
      <c r="E1545" t="s">
        <v>113</v>
      </c>
      <c r="F1545" t="s">
        <v>6160</v>
      </c>
      <c r="G1545" s="17" t="s">
        <v>6161</v>
      </c>
      <c r="H1545" t="s">
        <v>1572</v>
      </c>
      <c r="I1545" t="s">
        <v>43</v>
      </c>
      <c r="J1545" t="s">
        <v>8</v>
      </c>
      <c r="K1545" t="s">
        <v>199</v>
      </c>
      <c r="L1545" t="s">
        <v>6162</v>
      </c>
      <c r="M1545" t="s">
        <v>6163</v>
      </c>
      <c r="N1545">
        <v>0</v>
      </c>
      <c r="O1545" t="s">
        <v>47</v>
      </c>
      <c r="P1545">
        <v>139</v>
      </c>
      <c r="Q1545" t="s">
        <v>48</v>
      </c>
      <c r="R1545" t="s">
        <v>49</v>
      </c>
      <c r="S1545" t="s">
        <v>50</v>
      </c>
      <c r="T1545" t="s">
        <v>51</v>
      </c>
      <c r="U1545" t="s">
        <v>52</v>
      </c>
      <c r="V1545">
        <v>1.05</v>
      </c>
      <c r="W1545" s="1">
        <v>750.75000000000011</v>
      </c>
      <c r="X1545">
        <v>1</v>
      </c>
      <c r="Y1545">
        <v>3.74</v>
      </c>
      <c r="Z1545">
        <v>5</v>
      </c>
      <c r="AA1545">
        <v>0.748</v>
      </c>
      <c r="AB1545" s="2">
        <v>0</v>
      </c>
      <c r="AC1545" s="1">
        <v>0</v>
      </c>
      <c r="AD1545" s="7">
        <v>43511</v>
      </c>
      <c r="AE1545" s="7">
        <v>43511</v>
      </c>
      <c r="AF1545">
        <v>0</v>
      </c>
      <c r="AG1545" t="s">
        <v>53</v>
      </c>
      <c r="AH1545" s="2">
        <v>0</v>
      </c>
      <c r="AI1545" s="1">
        <v>0</v>
      </c>
      <c r="AJ1545" s="1">
        <v>0</v>
      </c>
      <c r="AK1545" s="6" t="str">
        <f>+IF(Tabla1[[#This Row],[REQUEST_TY]]="SR MANTENIMIENTO CORRECTIVO", "EMERGENCIA", "OTROS")</f>
        <v>EMERGENCIA</v>
      </c>
      <c r="AL1545" s="6" t="str">
        <f>+_xlfn.IFS(Tabla1[[#This Row],[Veces obj]]&lt;=1,"0-1",Tabla1[[#This Row],[Veces obj]]&lt;=2,"1-2",Tabla1[[#This Row],[Veces obj]]&lt;=3,"2-3",TRUE,"&gt;3")</f>
        <v>0-1</v>
      </c>
      <c r="AM1545" s="6" t="str">
        <f>+_xlfn.IFS(MONTH(Tabla1[[#This Row],[MES]])&lt;=3,"Q1",MONTH(Tabla1[[#This Row],[MES]])&lt;=6,"Q2",MONTH(Tabla1[[#This Row],[MES]])&lt;=9,"Q3",TRUE,"Q4")</f>
        <v>Q1</v>
      </c>
      <c r="AN1545" t="str">
        <f>+IFERROR(VLOOKUP(Tabla1[[#This Row],[CUENTA]],CTAS[],2,0),"OTROS")</f>
        <v>OTROS</v>
      </c>
      <c r="AP1545" t="str">
        <f>+IFERROR(VLOOKUP(Tabla1[[#This Row],[EMPLEADO]],IS[],3,0),"OTROS")</f>
        <v>OTROS</v>
      </c>
      <c r="AQ1545" t="str">
        <f>+IFERROR(VLOOKUP(Tabla1[[#This Row],[EMPLEADO]],IS[[NÓMINA]:[INGENIERO]],2,0),"OTROS")</f>
        <v>OTROS</v>
      </c>
    </row>
    <row r="1546" spans="1:43" x14ac:dyDescent="0.25">
      <c r="A1546" t="s">
        <v>36</v>
      </c>
      <c r="B1546">
        <v>1</v>
      </c>
      <c r="C1546" t="s">
        <v>3054</v>
      </c>
      <c r="D1546" t="s">
        <v>38</v>
      </c>
      <c r="E1546" t="s">
        <v>217</v>
      </c>
      <c r="F1546" t="s">
        <v>3055</v>
      </c>
      <c r="G1546" s="17" t="s">
        <v>219</v>
      </c>
      <c r="H1546" t="s">
        <v>58</v>
      </c>
      <c r="I1546" t="s">
        <v>43</v>
      </c>
      <c r="J1546" t="s">
        <v>8</v>
      </c>
      <c r="K1546" t="s">
        <v>59</v>
      </c>
      <c r="L1546" t="s">
        <v>221</v>
      </c>
      <c r="M1546" t="s">
        <v>222</v>
      </c>
      <c r="N1546">
        <v>0</v>
      </c>
      <c r="O1546" t="s">
        <v>47</v>
      </c>
      <c r="P1546">
        <v>37</v>
      </c>
      <c r="Q1546" t="s">
        <v>82</v>
      </c>
      <c r="R1546" t="s">
        <v>223</v>
      </c>
      <c r="S1546" t="s">
        <v>139</v>
      </c>
      <c r="T1546" t="s">
        <v>51</v>
      </c>
      <c r="U1546" t="s">
        <v>140</v>
      </c>
      <c r="V1546">
        <v>1.1000000000000001</v>
      </c>
      <c r="W1546" s="1">
        <v>1730.3000000000004</v>
      </c>
      <c r="X1546">
        <v>1</v>
      </c>
      <c r="Y1546">
        <v>3</v>
      </c>
      <c r="Z1546">
        <v>4</v>
      </c>
      <c r="AA1546">
        <v>0.75</v>
      </c>
      <c r="AB1546" s="2">
        <v>0</v>
      </c>
      <c r="AC1546" s="1">
        <v>0</v>
      </c>
      <c r="AD1546" s="7">
        <v>43465</v>
      </c>
      <c r="AE1546" s="7">
        <v>43467</v>
      </c>
      <c r="AF1546">
        <v>1</v>
      </c>
      <c r="AG1546" t="s">
        <v>53</v>
      </c>
      <c r="AH1546" s="2">
        <v>0</v>
      </c>
      <c r="AI1546" s="1">
        <v>0</v>
      </c>
      <c r="AJ1546" s="1">
        <v>0</v>
      </c>
      <c r="AK1546" s="6" t="str">
        <f>+IF(Tabla1[[#This Row],[REQUEST_TY]]="SR MANTENIMIENTO CORRECTIVO", "EMERGENCIA", "OTROS")</f>
        <v>EMERGENCIA</v>
      </c>
      <c r="AL1546" s="6" t="str">
        <f>+_xlfn.IFS(Tabla1[[#This Row],[Veces obj]]&lt;=1,"0-1",Tabla1[[#This Row],[Veces obj]]&lt;=2,"1-2",Tabla1[[#This Row],[Veces obj]]&lt;=3,"2-3",TRUE,"&gt;3")</f>
        <v>0-1</v>
      </c>
      <c r="AM1546" s="6" t="str">
        <f>+_xlfn.IFS(MONTH(Tabla1[[#This Row],[MES]])&lt;=3,"Q1",MONTH(Tabla1[[#This Row],[MES]])&lt;=6,"Q2",MONTH(Tabla1[[#This Row],[MES]])&lt;=9,"Q3",TRUE,"Q4")</f>
        <v>Q1</v>
      </c>
      <c r="AN1546" t="str">
        <f>+IFERROR(VLOOKUP(Tabla1[[#This Row],[CUENTA]],CTAS[],2,0),"OTROS")</f>
        <v>OTROS</v>
      </c>
      <c r="AP1546" t="str">
        <f>+IFERROR(VLOOKUP(Tabla1[[#This Row],[EMPLEADO]],IS[],3,0),"OTROS")</f>
        <v>OTROS</v>
      </c>
      <c r="AQ1546" t="str">
        <f>+IFERROR(VLOOKUP(Tabla1[[#This Row],[EMPLEADO]],IS[[NÓMINA]:[INGENIERO]],2,0),"OTROS")</f>
        <v>OTROS</v>
      </c>
    </row>
    <row r="1547" spans="1:43" x14ac:dyDescent="0.25">
      <c r="A1547" t="s">
        <v>36</v>
      </c>
      <c r="B1547">
        <v>1</v>
      </c>
      <c r="C1547" t="s">
        <v>3056</v>
      </c>
      <c r="D1547" t="s">
        <v>38</v>
      </c>
      <c r="E1547" t="s">
        <v>258</v>
      </c>
      <c r="F1547" t="s">
        <v>3057</v>
      </c>
      <c r="G1547" s="17" t="s">
        <v>2215</v>
      </c>
      <c r="H1547" t="s">
        <v>915</v>
      </c>
      <c r="I1547" t="s">
        <v>43</v>
      </c>
      <c r="J1547" t="s">
        <v>8</v>
      </c>
      <c r="K1547" t="s">
        <v>59</v>
      </c>
      <c r="L1547" t="s">
        <v>629</v>
      </c>
      <c r="M1547" t="s">
        <v>46</v>
      </c>
      <c r="N1547">
        <v>0</v>
      </c>
      <c r="O1547" t="s">
        <v>47</v>
      </c>
      <c r="P1547">
        <v>45</v>
      </c>
      <c r="Q1547" t="s">
        <v>82</v>
      </c>
      <c r="R1547" t="s">
        <v>138</v>
      </c>
      <c r="S1547" t="s">
        <v>139</v>
      </c>
      <c r="T1547" t="s">
        <v>51</v>
      </c>
      <c r="U1547" t="s">
        <v>140</v>
      </c>
      <c r="V1547">
        <v>1.1000000000000001</v>
      </c>
      <c r="W1547" s="1">
        <v>1730.3000000000004</v>
      </c>
      <c r="X1547">
        <v>1</v>
      </c>
      <c r="Y1547">
        <v>3</v>
      </c>
      <c r="Z1547">
        <v>4</v>
      </c>
      <c r="AA1547">
        <v>0.75</v>
      </c>
      <c r="AB1547" s="2">
        <v>0</v>
      </c>
      <c r="AC1547" s="1">
        <v>0</v>
      </c>
      <c r="AD1547" s="7">
        <v>43479</v>
      </c>
      <c r="AE1547" s="7">
        <v>43479</v>
      </c>
      <c r="AF1547">
        <v>0</v>
      </c>
      <c r="AG1547" t="s">
        <v>53</v>
      </c>
      <c r="AH1547" s="2">
        <v>0</v>
      </c>
      <c r="AI1547" s="1">
        <v>0</v>
      </c>
      <c r="AJ1547" s="1">
        <v>0</v>
      </c>
      <c r="AK1547" s="6" t="str">
        <f>+IF(Tabla1[[#This Row],[REQUEST_TY]]="SR MANTENIMIENTO CORRECTIVO", "EMERGENCIA", "OTROS")</f>
        <v>EMERGENCIA</v>
      </c>
      <c r="AL1547" s="6" t="str">
        <f>+_xlfn.IFS(Tabla1[[#This Row],[Veces obj]]&lt;=1,"0-1",Tabla1[[#This Row],[Veces obj]]&lt;=2,"1-2",Tabla1[[#This Row],[Veces obj]]&lt;=3,"2-3",TRUE,"&gt;3")</f>
        <v>0-1</v>
      </c>
      <c r="AM1547" s="6" t="str">
        <f>+_xlfn.IFS(MONTH(Tabla1[[#This Row],[MES]])&lt;=3,"Q1",MONTH(Tabla1[[#This Row],[MES]])&lt;=6,"Q2",MONTH(Tabla1[[#This Row],[MES]])&lt;=9,"Q3",TRUE,"Q4")</f>
        <v>Q1</v>
      </c>
      <c r="AN1547" t="str">
        <f>+IFERROR(VLOOKUP(Tabla1[[#This Row],[CUENTA]],CTAS[],2,0),"OTROS")</f>
        <v>OTROS</v>
      </c>
      <c r="AP1547" t="str">
        <f>+IFERROR(VLOOKUP(Tabla1[[#This Row],[EMPLEADO]],IS[],3,0),"OTROS")</f>
        <v>OTROS</v>
      </c>
      <c r="AQ1547" t="str">
        <f>+IFERROR(VLOOKUP(Tabla1[[#This Row],[EMPLEADO]],IS[[NÓMINA]:[INGENIERO]],2,0),"OTROS")</f>
        <v>OTROS</v>
      </c>
    </row>
    <row r="1548" spans="1:43" x14ac:dyDescent="0.25">
      <c r="A1548" t="s">
        <v>36</v>
      </c>
      <c r="B1548">
        <v>1</v>
      </c>
      <c r="C1548" t="s">
        <v>3058</v>
      </c>
      <c r="D1548" t="s">
        <v>38</v>
      </c>
      <c r="E1548" t="s">
        <v>275</v>
      </c>
      <c r="F1548" t="s">
        <v>3059</v>
      </c>
      <c r="G1548" s="17" t="s">
        <v>3060</v>
      </c>
      <c r="H1548" t="s">
        <v>691</v>
      </c>
      <c r="I1548" t="s">
        <v>43</v>
      </c>
      <c r="J1548" t="s">
        <v>8</v>
      </c>
      <c r="K1548" t="s">
        <v>370</v>
      </c>
      <c r="L1548" t="s">
        <v>3061</v>
      </c>
      <c r="M1548" t="s">
        <v>640</v>
      </c>
      <c r="N1548">
        <v>0</v>
      </c>
      <c r="O1548" t="s">
        <v>47</v>
      </c>
      <c r="P1548">
        <v>42</v>
      </c>
      <c r="Q1548" t="s">
        <v>82</v>
      </c>
      <c r="R1548" t="s">
        <v>95</v>
      </c>
      <c r="S1548" t="s">
        <v>64</v>
      </c>
      <c r="T1548" t="s">
        <v>51</v>
      </c>
      <c r="U1548" t="s">
        <v>83</v>
      </c>
      <c r="V1548">
        <v>1.05</v>
      </c>
      <c r="W1548" s="1">
        <v>1433.25</v>
      </c>
      <c r="X1548">
        <v>1</v>
      </c>
      <c r="Y1548">
        <v>3.75</v>
      </c>
      <c r="Z1548">
        <v>5</v>
      </c>
      <c r="AA1548">
        <v>0.75</v>
      </c>
      <c r="AB1548" s="2">
        <v>0</v>
      </c>
      <c r="AC1548" s="1">
        <v>0</v>
      </c>
      <c r="AD1548" s="7">
        <v>43489</v>
      </c>
      <c r="AE1548" s="7">
        <v>43489</v>
      </c>
      <c r="AF1548">
        <v>0</v>
      </c>
      <c r="AG1548" t="s">
        <v>53</v>
      </c>
      <c r="AH1548" s="2">
        <v>0</v>
      </c>
      <c r="AI1548" s="1">
        <v>0</v>
      </c>
      <c r="AJ1548" s="1">
        <v>0</v>
      </c>
      <c r="AK1548" s="6" t="str">
        <f>+IF(Tabla1[[#This Row],[REQUEST_TY]]="SR MANTENIMIENTO CORRECTIVO", "EMERGENCIA", "OTROS")</f>
        <v>EMERGENCIA</v>
      </c>
      <c r="AL1548" s="6" t="str">
        <f>+_xlfn.IFS(Tabla1[[#This Row],[Veces obj]]&lt;=1,"0-1",Tabla1[[#This Row],[Veces obj]]&lt;=2,"1-2",Tabla1[[#This Row],[Veces obj]]&lt;=3,"2-3",TRUE,"&gt;3")</f>
        <v>0-1</v>
      </c>
      <c r="AM1548" s="6" t="str">
        <f>+_xlfn.IFS(MONTH(Tabla1[[#This Row],[MES]])&lt;=3,"Q1",MONTH(Tabla1[[#This Row],[MES]])&lt;=6,"Q2",MONTH(Tabla1[[#This Row],[MES]])&lt;=9,"Q3",TRUE,"Q4")</f>
        <v>Q1</v>
      </c>
      <c r="AN1548" t="str">
        <f>+IFERROR(VLOOKUP(Tabla1[[#This Row],[CUENTA]],CTAS[],2,0),"OTROS")</f>
        <v>OTROS</v>
      </c>
      <c r="AP1548" t="str">
        <f>+IFERROR(VLOOKUP(Tabla1[[#This Row],[EMPLEADO]],IS[],3,0),"OTROS")</f>
        <v>OTROS</v>
      </c>
      <c r="AQ1548" t="str">
        <f>+IFERROR(VLOOKUP(Tabla1[[#This Row],[EMPLEADO]],IS[[NÓMINA]:[INGENIERO]],2,0),"OTROS")</f>
        <v>OTROS</v>
      </c>
    </row>
    <row r="1549" spans="1:43" x14ac:dyDescent="0.25">
      <c r="A1549" t="s">
        <v>4444</v>
      </c>
      <c r="B1549">
        <v>1</v>
      </c>
      <c r="C1549" t="s">
        <v>5572</v>
      </c>
      <c r="D1549" t="s">
        <v>38</v>
      </c>
      <c r="E1549" t="s">
        <v>725</v>
      </c>
      <c r="F1549" t="s">
        <v>5573</v>
      </c>
      <c r="G1549" s="17" t="s">
        <v>5574</v>
      </c>
      <c r="H1549" t="s">
        <v>592</v>
      </c>
      <c r="I1549" t="s">
        <v>43</v>
      </c>
      <c r="J1549" t="s">
        <v>8</v>
      </c>
      <c r="K1549" t="s">
        <v>102</v>
      </c>
      <c r="L1549" t="s">
        <v>671</v>
      </c>
      <c r="M1549" t="s">
        <v>165</v>
      </c>
      <c r="N1549">
        <v>0</v>
      </c>
      <c r="O1549" t="s">
        <v>47</v>
      </c>
      <c r="P1549">
        <v>148</v>
      </c>
      <c r="Q1549" t="s">
        <v>48</v>
      </c>
      <c r="R1549" t="s">
        <v>223</v>
      </c>
      <c r="S1549" t="s">
        <v>139</v>
      </c>
      <c r="T1549" t="s">
        <v>51</v>
      </c>
      <c r="U1549" t="s">
        <v>353</v>
      </c>
      <c r="V1549">
        <v>1.1499999999999999</v>
      </c>
      <c r="W1549" s="1">
        <v>1808.95</v>
      </c>
      <c r="X1549">
        <v>1</v>
      </c>
      <c r="Y1549">
        <v>2</v>
      </c>
      <c r="Z1549">
        <v>4</v>
      </c>
      <c r="AA1549">
        <v>0.5</v>
      </c>
      <c r="AB1549" s="2">
        <v>0</v>
      </c>
      <c r="AC1549" s="1">
        <v>0</v>
      </c>
      <c r="AD1549" s="7">
        <v>43507</v>
      </c>
      <c r="AE1549" s="7">
        <v>43507</v>
      </c>
      <c r="AF1549">
        <v>0</v>
      </c>
      <c r="AG1549" t="s">
        <v>53</v>
      </c>
      <c r="AH1549" s="2">
        <v>0</v>
      </c>
      <c r="AI1549" s="1">
        <v>0</v>
      </c>
      <c r="AJ1549" s="1">
        <v>0</v>
      </c>
      <c r="AK1549" s="6" t="str">
        <f>+IF(Tabla1[[#This Row],[REQUEST_TY]]="SR MANTENIMIENTO CORRECTIVO", "EMERGENCIA", "OTROS")</f>
        <v>EMERGENCIA</v>
      </c>
      <c r="AL1549" s="6" t="str">
        <f>+_xlfn.IFS(Tabla1[[#This Row],[Veces obj]]&lt;=1,"0-1",Tabla1[[#This Row],[Veces obj]]&lt;=2,"1-2",Tabla1[[#This Row],[Veces obj]]&lt;=3,"2-3",TRUE,"&gt;3")</f>
        <v>0-1</v>
      </c>
      <c r="AM1549" s="6" t="str">
        <f>+_xlfn.IFS(MONTH(Tabla1[[#This Row],[MES]])&lt;=3,"Q1",MONTH(Tabla1[[#This Row],[MES]])&lt;=6,"Q2",MONTH(Tabla1[[#This Row],[MES]])&lt;=9,"Q3",TRUE,"Q4")</f>
        <v>Q1</v>
      </c>
      <c r="AN1549" t="str">
        <f>+IFERROR(VLOOKUP(Tabla1[[#This Row],[CUENTA]],CTAS[],2,0),"OTROS")</f>
        <v>OTROS</v>
      </c>
      <c r="AO1549">
        <v>1</v>
      </c>
      <c r="AP1549" t="str">
        <f>+IFERROR(VLOOKUP(Tabla1[[#This Row],[EMPLEADO]],IS[],3,0),"OTROS")</f>
        <v>CHIHUAHUA</v>
      </c>
      <c r="AQ1549" t="str">
        <f>+IFERROR(VLOOKUP(Tabla1[[#This Row],[EMPLEADO]],IS[[NÓMINA]:[INGENIERO]],2,0),"OTROS")</f>
        <v>VICTOR MENDEZ</v>
      </c>
    </row>
    <row r="1550" spans="1:43" x14ac:dyDescent="0.25">
      <c r="A1550" t="s">
        <v>4444</v>
      </c>
      <c r="B1550">
        <v>1</v>
      </c>
      <c r="C1550" t="s">
        <v>5635</v>
      </c>
      <c r="D1550" t="s">
        <v>38</v>
      </c>
      <c r="E1550" t="s">
        <v>76</v>
      </c>
      <c r="F1550" t="s">
        <v>5636</v>
      </c>
      <c r="G1550" s="17" t="s">
        <v>5219</v>
      </c>
      <c r="H1550" t="s">
        <v>915</v>
      </c>
      <c r="I1550" t="s">
        <v>43</v>
      </c>
      <c r="J1550" t="s">
        <v>8</v>
      </c>
      <c r="K1550" t="s">
        <v>102</v>
      </c>
      <c r="L1550" t="s">
        <v>2741</v>
      </c>
      <c r="M1550" t="s">
        <v>473</v>
      </c>
      <c r="N1550">
        <v>0</v>
      </c>
      <c r="O1550" t="s">
        <v>47</v>
      </c>
      <c r="P1550">
        <v>5</v>
      </c>
      <c r="Q1550" t="s">
        <v>207</v>
      </c>
      <c r="R1550" t="s">
        <v>63</v>
      </c>
      <c r="S1550" t="s">
        <v>64</v>
      </c>
      <c r="T1550" t="s">
        <v>51</v>
      </c>
      <c r="U1550" t="s">
        <v>209</v>
      </c>
      <c r="V1550">
        <v>0</v>
      </c>
      <c r="W1550" s="1">
        <v>0</v>
      </c>
      <c r="X1550">
        <v>1</v>
      </c>
      <c r="Y1550">
        <v>3.75</v>
      </c>
      <c r="Z1550">
        <v>5</v>
      </c>
      <c r="AA1550">
        <v>0.75</v>
      </c>
      <c r="AB1550" s="2">
        <v>0</v>
      </c>
      <c r="AC1550" s="1">
        <v>0</v>
      </c>
      <c r="AD1550" s="7">
        <v>43507</v>
      </c>
      <c r="AE1550" s="7">
        <v>43508</v>
      </c>
      <c r="AF1550">
        <v>1</v>
      </c>
      <c r="AG1550" t="s">
        <v>53</v>
      </c>
      <c r="AH1550" s="2">
        <v>0</v>
      </c>
      <c r="AI1550" s="1">
        <v>0</v>
      </c>
      <c r="AJ1550" s="1">
        <v>0</v>
      </c>
      <c r="AK1550" s="6" t="str">
        <f>+IF(Tabla1[[#This Row],[REQUEST_TY]]="SR MANTENIMIENTO CORRECTIVO", "EMERGENCIA", "OTROS")</f>
        <v>EMERGENCIA</v>
      </c>
      <c r="AL1550" s="6" t="str">
        <f>+_xlfn.IFS(Tabla1[[#This Row],[Veces obj]]&lt;=1,"0-1",Tabla1[[#This Row],[Veces obj]]&lt;=2,"1-2",Tabla1[[#This Row],[Veces obj]]&lt;=3,"2-3",TRUE,"&gt;3")</f>
        <v>0-1</v>
      </c>
      <c r="AM1550" s="6" t="str">
        <f>+_xlfn.IFS(MONTH(Tabla1[[#This Row],[MES]])&lt;=3,"Q1",MONTH(Tabla1[[#This Row],[MES]])&lt;=6,"Q2",MONTH(Tabla1[[#This Row],[MES]])&lt;=9,"Q3",TRUE,"Q4")</f>
        <v>Q1</v>
      </c>
      <c r="AN1550" t="str">
        <f>+IFERROR(VLOOKUP(Tabla1[[#This Row],[CUENTA]],CTAS[],2,0),"OTROS")</f>
        <v>OTROS</v>
      </c>
      <c r="AP1550" t="str">
        <f>+IFERROR(VLOOKUP(Tabla1[[#This Row],[EMPLEADO]],IS[],3,0),"OTROS")</f>
        <v>OTROS</v>
      </c>
      <c r="AQ1550" t="str">
        <f>+IFERROR(VLOOKUP(Tabla1[[#This Row],[EMPLEADO]],IS[[NÓMINA]:[INGENIERO]],2,0),"OTROS")</f>
        <v>OTROS</v>
      </c>
    </row>
    <row r="1551" spans="1:43" x14ac:dyDescent="0.25">
      <c r="A1551" t="s">
        <v>4444</v>
      </c>
      <c r="B1551">
        <v>1</v>
      </c>
      <c r="C1551" t="s">
        <v>5861</v>
      </c>
      <c r="D1551" t="s">
        <v>38</v>
      </c>
      <c r="E1551" t="s">
        <v>558</v>
      </c>
      <c r="F1551" t="s">
        <v>5862</v>
      </c>
      <c r="G1551" s="17" t="s">
        <v>5863</v>
      </c>
      <c r="H1551" t="s">
        <v>409</v>
      </c>
      <c r="I1551" t="s">
        <v>43</v>
      </c>
      <c r="J1551" t="s">
        <v>8</v>
      </c>
      <c r="K1551" t="s">
        <v>1521</v>
      </c>
      <c r="L1551" t="s">
        <v>2654</v>
      </c>
      <c r="M1551" t="s">
        <v>411</v>
      </c>
      <c r="N1551">
        <v>0</v>
      </c>
      <c r="O1551" t="s">
        <v>47</v>
      </c>
      <c r="P1551">
        <v>93</v>
      </c>
      <c r="Q1551" t="s">
        <v>48</v>
      </c>
      <c r="R1551" t="s">
        <v>95</v>
      </c>
      <c r="S1551" t="s">
        <v>64</v>
      </c>
      <c r="T1551" t="s">
        <v>51</v>
      </c>
      <c r="U1551" t="s">
        <v>96</v>
      </c>
      <c r="V1551">
        <v>1.1000000000000001</v>
      </c>
      <c r="W1551" s="1">
        <v>1501.5000000000002</v>
      </c>
      <c r="X1551">
        <v>1</v>
      </c>
      <c r="Y1551">
        <v>3.75</v>
      </c>
      <c r="Z1551">
        <v>5</v>
      </c>
      <c r="AA1551">
        <v>0.75</v>
      </c>
      <c r="AB1551" s="2">
        <v>0</v>
      </c>
      <c r="AC1551" s="1">
        <v>0</v>
      </c>
      <c r="AD1551" s="7">
        <v>43509</v>
      </c>
      <c r="AE1551" s="7">
        <v>43510</v>
      </c>
      <c r="AF1551">
        <v>1</v>
      </c>
      <c r="AG1551" t="s">
        <v>53</v>
      </c>
      <c r="AH1551" s="2">
        <v>0</v>
      </c>
      <c r="AI1551" s="1">
        <v>0</v>
      </c>
      <c r="AJ1551" s="1">
        <v>0</v>
      </c>
      <c r="AK1551" s="6" t="str">
        <f>+IF(Tabla1[[#This Row],[REQUEST_TY]]="SR MANTENIMIENTO CORRECTIVO", "EMERGENCIA", "OTROS")</f>
        <v>EMERGENCIA</v>
      </c>
      <c r="AL1551" s="6" t="str">
        <f>+_xlfn.IFS(Tabla1[[#This Row],[Veces obj]]&lt;=1,"0-1",Tabla1[[#This Row],[Veces obj]]&lt;=2,"1-2",Tabla1[[#This Row],[Veces obj]]&lt;=3,"2-3",TRUE,"&gt;3")</f>
        <v>0-1</v>
      </c>
      <c r="AM1551" s="6" t="str">
        <f>+_xlfn.IFS(MONTH(Tabla1[[#This Row],[MES]])&lt;=3,"Q1",MONTH(Tabla1[[#This Row],[MES]])&lt;=6,"Q2",MONTH(Tabla1[[#This Row],[MES]])&lt;=9,"Q3",TRUE,"Q4")</f>
        <v>Q1</v>
      </c>
      <c r="AN1551" t="str">
        <f>+IFERROR(VLOOKUP(Tabla1[[#This Row],[CUENTA]],CTAS[],2,0),"OTROS")</f>
        <v>OTROS</v>
      </c>
      <c r="AP1551" t="str">
        <f>+IFERROR(VLOOKUP(Tabla1[[#This Row],[EMPLEADO]],IS[],3,0),"OTROS")</f>
        <v>OTROS</v>
      </c>
      <c r="AQ1551" t="str">
        <f>+IFERROR(VLOOKUP(Tabla1[[#This Row],[EMPLEADO]],IS[[NÓMINA]:[INGENIERO]],2,0),"OTROS")</f>
        <v>OTROS</v>
      </c>
    </row>
    <row r="1552" spans="1:43" x14ac:dyDescent="0.25">
      <c r="A1552" t="s">
        <v>4444</v>
      </c>
      <c r="B1552">
        <v>1</v>
      </c>
      <c r="C1552" t="s">
        <v>6679</v>
      </c>
      <c r="D1552" t="s">
        <v>38</v>
      </c>
      <c r="E1552" t="s">
        <v>312</v>
      </c>
      <c r="F1552" t="s">
        <v>6680</v>
      </c>
      <c r="G1552" s="17" t="s">
        <v>314</v>
      </c>
      <c r="H1552" t="s">
        <v>915</v>
      </c>
      <c r="I1552" t="s">
        <v>43</v>
      </c>
      <c r="J1552" t="s">
        <v>8</v>
      </c>
      <c r="K1552" t="s">
        <v>59</v>
      </c>
      <c r="L1552" t="s">
        <v>315</v>
      </c>
      <c r="M1552" t="s">
        <v>316</v>
      </c>
      <c r="N1552">
        <v>0</v>
      </c>
      <c r="O1552" t="s">
        <v>47</v>
      </c>
      <c r="P1552">
        <v>32</v>
      </c>
      <c r="Q1552" t="s">
        <v>82</v>
      </c>
      <c r="R1552" t="s">
        <v>317</v>
      </c>
      <c r="S1552" t="s">
        <v>318</v>
      </c>
      <c r="T1552" t="s">
        <v>51</v>
      </c>
      <c r="U1552" t="s">
        <v>140</v>
      </c>
      <c r="V1552">
        <v>1.1000000000000001</v>
      </c>
      <c r="W1552" s="1">
        <v>1730.3000000000004</v>
      </c>
      <c r="X1552">
        <v>1</v>
      </c>
      <c r="Y1552">
        <v>3</v>
      </c>
      <c r="Z1552">
        <v>4</v>
      </c>
      <c r="AA1552">
        <v>0.75</v>
      </c>
      <c r="AB1552" s="2">
        <v>0</v>
      </c>
      <c r="AC1552" s="1">
        <v>0</v>
      </c>
      <c r="AD1552" s="7">
        <v>43516</v>
      </c>
      <c r="AE1552" s="7">
        <v>43516</v>
      </c>
      <c r="AF1552">
        <v>0</v>
      </c>
      <c r="AG1552" t="s">
        <v>53</v>
      </c>
      <c r="AH1552" s="2">
        <v>0</v>
      </c>
      <c r="AI1552" s="1">
        <v>0</v>
      </c>
      <c r="AJ1552" s="1">
        <v>0</v>
      </c>
      <c r="AK1552" s="6" t="str">
        <f>+IF(Tabla1[[#This Row],[REQUEST_TY]]="SR MANTENIMIENTO CORRECTIVO", "EMERGENCIA", "OTROS")</f>
        <v>EMERGENCIA</v>
      </c>
      <c r="AL1552" s="6" t="str">
        <f>+_xlfn.IFS(Tabla1[[#This Row],[Veces obj]]&lt;=1,"0-1",Tabla1[[#This Row],[Veces obj]]&lt;=2,"1-2",Tabla1[[#This Row],[Veces obj]]&lt;=3,"2-3",TRUE,"&gt;3")</f>
        <v>0-1</v>
      </c>
      <c r="AM1552" s="6" t="str">
        <f>+_xlfn.IFS(MONTH(Tabla1[[#This Row],[MES]])&lt;=3,"Q1",MONTH(Tabla1[[#This Row],[MES]])&lt;=6,"Q2",MONTH(Tabla1[[#This Row],[MES]])&lt;=9,"Q3",TRUE,"Q4")</f>
        <v>Q1</v>
      </c>
      <c r="AN1552" t="str">
        <f>+IFERROR(VLOOKUP(Tabla1[[#This Row],[CUENTA]],CTAS[],2,0),"OTROS")</f>
        <v>OTROS</v>
      </c>
      <c r="AP1552" t="str">
        <f>+IFERROR(VLOOKUP(Tabla1[[#This Row],[EMPLEADO]],IS[],3,0),"OTROS")</f>
        <v>OTROS</v>
      </c>
      <c r="AQ1552" t="str">
        <f>+IFERROR(VLOOKUP(Tabla1[[#This Row],[EMPLEADO]],IS[[NÓMINA]:[INGENIERO]],2,0),"OTROS")</f>
        <v>OTROS</v>
      </c>
    </row>
    <row r="1553" spans="1:43" x14ac:dyDescent="0.25">
      <c r="A1553" t="s">
        <v>4444</v>
      </c>
      <c r="B1553">
        <v>1</v>
      </c>
      <c r="C1553" t="s">
        <v>6768</v>
      </c>
      <c r="D1553" t="s">
        <v>38</v>
      </c>
      <c r="E1553" t="s">
        <v>725</v>
      </c>
      <c r="F1553" t="s">
        <v>6769</v>
      </c>
      <c r="G1553" s="17" t="s">
        <v>1940</v>
      </c>
      <c r="H1553" t="s">
        <v>79</v>
      </c>
      <c r="I1553" t="s">
        <v>43</v>
      </c>
      <c r="J1553" t="s">
        <v>8</v>
      </c>
      <c r="K1553" t="s">
        <v>59</v>
      </c>
      <c r="L1553" t="s">
        <v>1941</v>
      </c>
      <c r="M1553" t="s">
        <v>530</v>
      </c>
      <c r="N1553">
        <v>0</v>
      </c>
      <c r="O1553" t="s">
        <v>47</v>
      </c>
      <c r="P1553">
        <v>40</v>
      </c>
      <c r="Q1553" t="s">
        <v>82</v>
      </c>
      <c r="R1553" t="s">
        <v>223</v>
      </c>
      <c r="S1553" t="s">
        <v>139</v>
      </c>
      <c r="T1553" t="s">
        <v>51</v>
      </c>
      <c r="U1553" t="s">
        <v>140</v>
      </c>
      <c r="V1553">
        <v>1.1000000000000001</v>
      </c>
      <c r="W1553" s="1">
        <v>1730.3000000000004</v>
      </c>
      <c r="X1553">
        <v>1</v>
      </c>
      <c r="Y1553">
        <v>3</v>
      </c>
      <c r="Z1553">
        <v>4</v>
      </c>
      <c r="AA1553">
        <v>0.75</v>
      </c>
      <c r="AB1553" s="2">
        <v>0</v>
      </c>
      <c r="AC1553" s="1">
        <v>0</v>
      </c>
      <c r="AD1553" s="7">
        <v>43522</v>
      </c>
      <c r="AE1553" s="7">
        <v>43522</v>
      </c>
      <c r="AF1553">
        <v>0</v>
      </c>
      <c r="AG1553" t="s">
        <v>53</v>
      </c>
      <c r="AH1553" s="2">
        <v>0</v>
      </c>
      <c r="AI1553" s="1">
        <v>0</v>
      </c>
      <c r="AJ1553" s="1">
        <v>0</v>
      </c>
      <c r="AK1553" s="6" t="str">
        <f>+IF(Tabla1[[#This Row],[REQUEST_TY]]="SR MANTENIMIENTO CORRECTIVO", "EMERGENCIA", "OTROS")</f>
        <v>EMERGENCIA</v>
      </c>
      <c r="AL1553" s="6" t="str">
        <f>+_xlfn.IFS(Tabla1[[#This Row],[Veces obj]]&lt;=1,"0-1",Tabla1[[#This Row],[Veces obj]]&lt;=2,"1-2",Tabla1[[#This Row],[Veces obj]]&lt;=3,"2-3",TRUE,"&gt;3")</f>
        <v>0-1</v>
      </c>
      <c r="AM1553" s="6" t="str">
        <f>+_xlfn.IFS(MONTH(Tabla1[[#This Row],[MES]])&lt;=3,"Q1",MONTH(Tabla1[[#This Row],[MES]])&lt;=6,"Q2",MONTH(Tabla1[[#This Row],[MES]])&lt;=9,"Q3",TRUE,"Q4")</f>
        <v>Q1</v>
      </c>
      <c r="AN1553" t="str">
        <f>+IFERROR(VLOOKUP(Tabla1[[#This Row],[CUENTA]],CTAS[],2,0),"OTROS")</f>
        <v>OTROS</v>
      </c>
      <c r="AP1553" t="str">
        <f>+IFERROR(VLOOKUP(Tabla1[[#This Row],[EMPLEADO]],IS[],3,0),"OTROS")</f>
        <v>OTROS</v>
      </c>
      <c r="AQ1553" t="str">
        <f>+IFERROR(VLOOKUP(Tabla1[[#This Row],[EMPLEADO]],IS[[NÓMINA]:[INGENIERO]],2,0),"OTROS")</f>
        <v>OTROS</v>
      </c>
    </row>
    <row r="1554" spans="1:43" x14ac:dyDescent="0.25">
      <c r="A1554" t="s">
        <v>4444</v>
      </c>
      <c r="B1554">
        <v>1</v>
      </c>
      <c r="C1554" t="s">
        <v>6774</v>
      </c>
      <c r="D1554" t="s">
        <v>38</v>
      </c>
      <c r="E1554" t="s">
        <v>258</v>
      </c>
      <c r="F1554" t="s">
        <v>6775</v>
      </c>
      <c r="G1554" s="17" t="s">
        <v>6139</v>
      </c>
      <c r="H1554" t="s">
        <v>740</v>
      </c>
      <c r="I1554" t="s">
        <v>43</v>
      </c>
      <c r="J1554" t="s">
        <v>8</v>
      </c>
      <c r="K1554" t="s">
        <v>6140</v>
      </c>
      <c r="L1554" t="s">
        <v>6141</v>
      </c>
      <c r="M1554" t="s">
        <v>6142</v>
      </c>
      <c r="N1554">
        <v>0</v>
      </c>
      <c r="O1554" t="s">
        <v>47</v>
      </c>
      <c r="P1554">
        <v>6</v>
      </c>
      <c r="Q1554" t="s">
        <v>207</v>
      </c>
      <c r="R1554" t="s">
        <v>138</v>
      </c>
      <c r="S1554" t="s">
        <v>139</v>
      </c>
      <c r="T1554" t="s">
        <v>51</v>
      </c>
      <c r="U1554" t="s">
        <v>879</v>
      </c>
      <c r="V1554">
        <v>0.6</v>
      </c>
      <c r="W1554" s="1">
        <v>943.80000000000007</v>
      </c>
      <c r="X1554">
        <v>1</v>
      </c>
      <c r="Y1554">
        <v>3</v>
      </c>
      <c r="Z1554">
        <v>4</v>
      </c>
      <c r="AA1554">
        <v>0.75</v>
      </c>
      <c r="AB1554" s="2">
        <v>0</v>
      </c>
      <c r="AC1554" s="1">
        <v>0</v>
      </c>
      <c r="AD1554" s="7">
        <v>43517</v>
      </c>
      <c r="AE1554" s="7">
        <v>43517</v>
      </c>
      <c r="AF1554">
        <v>0</v>
      </c>
      <c r="AG1554" t="s">
        <v>53</v>
      </c>
      <c r="AH1554" s="2">
        <v>0</v>
      </c>
      <c r="AI1554" s="1">
        <v>0</v>
      </c>
      <c r="AJ1554" s="1">
        <v>0</v>
      </c>
      <c r="AK1554" s="6" t="str">
        <f>+IF(Tabla1[[#This Row],[REQUEST_TY]]="SR MANTENIMIENTO CORRECTIVO", "EMERGENCIA", "OTROS")</f>
        <v>EMERGENCIA</v>
      </c>
      <c r="AL1554" s="6" t="str">
        <f>+_xlfn.IFS(Tabla1[[#This Row],[Veces obj]]&lt;=1,"0-1",Tabla1[[#This Row],[Veces obj]]&lt;=2,"1-2",Tabla1[[#This Row],[Veces obj]]&lt;=3,"2-3",TRUE,"&gt;3")</f>
        <v>0-1</v>
      </c>
      <c r="AM1554" s="6" t="str">
        <f>+_xlfn.IFS(MONTH(Tabla1[[#This Row],[MES]])&lt;=3,"Q1",MONTH(Tabla1[[#This Row],[MES]])&lt;=6,"Q2",MONTH(Tabla1[[#This Row],[MES]])&lt;=9,"Q3",TRUE,"Q4")</f>
        <v>Q1</v>
      </c>
      <c r="AN1554" t="str">
        <f>+IFERROR(VLOOKUP(Tabla1[[#This Row],[CUENTA]],CTAS[],2,0),"OTROS")</f>
        <v>OTROS</v>
      </c>
      <c r="AP1554" t="str">
        <f>+IFERROR(VLOOKUP(Tabla1[[#This Row],[EMPLEADO]],IS[],3,0),"OTROS")</f>
        <v>OTROS</v>
      </c>
      <c r="AQ1554" t="str">
        <f>+IFERROR(VLOOKUP(Tabla1[[#This Row],[EMPLEADO]],IS[[NÓMINA]:[INGENIERO]],2,0),"OTROS")</f>
        <v>OTROS</v>
      </c>
    </row>
    <row r="1555" spans="1:43" x14ac:dyDescent="0.25">
      <c r="A1555" t="s">
        <v>4444</v>
      </c>
      <c r="B1555">
        <v>1</v>
      </c>
      <c r="C1555" t="s">
        <v>6905</v>
      </c>
      <c r="D1555" t="s">
        <v>38</v>
      </c>
      <c r="E1555" t="s">
        <v>725</v>
      </c>
      <c r="F1555" t="s">
        <v>6906</v>
      </c>
      <c r="G1555" s="17" t="s">
        <v>2100</v>
      </c>
      <c r="H1555" t="s">
        <v>79</v>
      </c>
      <c r="I1555" t="s">
        <v>43</v>
      </c>
      <c r="J1555" t="s">
        <v>8</v>
      </c>
      <c r="K1555" t="s">
        <v>102</v>
      </c>
      <c r="L1555" t="s">
        <v>1471</v>
      </c>
      <c r="M1555" t="s">
        <v>1150</v>
      </c>
      <c r="N1555">
        <v>0</v>
      </c>
      <c r="O1555" t="s">
        <v>47</v>
      </c>
      <c r="P1555">
        <v>17</v>
      </c>
      <c r="Q1555" t="s">
        <v>62</v>
      </c>
      <c r="R1555" t="s">
        <v>223</v>
      </c>
      <c r="S1555" t="s">
        <v>139</v>
      </c>
      <c r="T1555" t="s">
        <v>51</v>
      </c>
      <c r="U1555" t="s">
        <v>262</v>
      </c>
      <c r="V1555">
        <v>1.05</v>
      </c>
      <c r="W1555" s="1">
        <v>1651.6500000000003</v>
      </c>
      <c r="X1555">
        <v>1</v>
      </c>
      <c r="Y1555">
        <v>3</v>
      </c>
      <c r="Z1555">
        <v>4</v>
      </c>
      <c r="AA1555">
        <v>0.75</v>
      </c>
      <c r="AB1555" s="2">
        <v>0</v>
      </c>
      <c r="AC1555" s="1">
        <v>0</v>
      </c>
      <c r="AD1555" s="7">
        <v>43518</v>
      </c>
      <c r="AE1555" s="7">
        <v>43518</v>
      </c>
      <c r="AF1555">
        <v>0</v>
      </c>
      <c r="AG1555" t="s">
        <v>53</v>
      </c>
      <c r="AH1555" s="2">
        <v>0</v>
      </c>
      <c r="AI1555" s="1">
        <v>0</v>
      </c>
      <c r="AJ1555" s="1">
        <v>0</v>
      </c>
      <c r="AK1555" s="6" t="str">
        <f>+IF(Tabla1[[#This Row],[REQUEST_TY]]="SR MANTENIMIENTO CORRECTIVO", "EMERGENCIA", "OTROS")</f>
        <v>EMERGENCIA</v>
      </c>
      <c r="AL1555" s="6" t="str">
        <f>+_xlfn.IFS(Tabla1[[#This Row],[Veces obj]]&lt;=1,"0-1",Tabla1[[#This Row],[Veces obj]]&lt;=2,"1-2",Tabla1[[#This Row],[Veces obj]]&lt;=3,"2-3",TRUE,"&gt;3")</f>
        <v>0-1</v>
      </c>
      <c r="AM1555" s="6" t="str">
        <f>+_xlfn.IFS(MONTH(Tabla1[[#This Row],[MES]])&lt;=3,"Q1",MONTH(Tabla1[[#This Row],[MES]])&lt;=6,"Q2",MONTH(Tabla1[[#This Row],[MES]])&lt;=9,"Q3",TRUE,"Q4")</f>
        <v>Q1</v>
      </c>
      <c r="AN1555" t="str">
        <f>+IFERROR(VLOOKUP(Tabla1[[#This Row],[CUENTA]],CTAS[],2,0),"OTROS")</f>
        <v>OTROS</v>
      </c>
      <c r="AP1555" t="str">
        <f>+IFERROR(VLOOKUP(Tabla1[[#This Row],[EMPLEADO]],IS[],3,0),"OTROS")</f>
        <v>OTROS</v>
      </c>
      <c r="AQ1555" t="str">
        <f>+IFERROR(VLOOKUP(Tabla1[[#This Row],[EMPLEADO]],IS[[NÓMINA]:[INGENIERO]],2,0),"OTROS")</f>
        <v>OTROS</v>
      </c>
    </row>
    <row r="1556" spans="1:43" x14ac:dyDescent="0.25">
      <c r="A1556" t="s">
        <v>4444</v>
      </c>
      <c r="B1556">
        <v>1</v>
      </c>
      <c r="C1556" t="s">
        <v>7285</v>
      </c>
      <c r="D1556" t="s">
        <v>38</v>
      </c>
      <c r="E1556" t="s">
        <v>133</v>
      </c>
      <c r="F1556" t="s">
        <v>7286</v>
      </c>
      <c r="G1556" s="17" t="s">
        <v>7287</v>
      </c>
      <c r="H1556" t="s">
        <v>915</v>
      </c>
      <c r="I1556" t="s">
        <v>43</v>
      </c>
      <c r="J1556" t="s">
        <v>8</v>
      </c>
      <c r="K1556" t="s">
        <v>495</v>
      </c>
      <c r="L1556" t="s">
        <v>496</v>
      </c>
      <c r="M1556" t="s">
        <v>46</v>
      </c>
      <c r="N1556">
        <v>0</v>
      </c>
      <c r="O1556" t="s">
        <v>47</v>
      </c>
      <c r="P1556">
        <v>97</v>
      </c>
      <c r="Q1556" t="s">
        <v>48</v>
      </c>
      <c r="R1556" t="s">
        <v>138</v>
      </c>
      <c r="S1556" t="s">
        <v>139</v>
      </c>
      <c r="T1556" t="s">
        <v>51</v>
      </c>
      <c r="U1556" t="s">
        <v>353</v>
      </c>
      <c r="V1556">
        <v>1.1499999999999999</v>
      </c>
      <c r="W1556" s="1">
        <v>1808.95</v>
      </c>
      <c r="X1556">
        <v>1</v>
      </c>
      <c r="Y1556">
        <v>3</v>
      </c>
      <c r="Z1556">
        <v>4</v>
      </c>
      <c r="AA1556">
        <v>0.75</v>
      </c>
      <c r="AB1556" s="2">
        <v>0</v>
      </c>
      <c r="AC1556" s="1">
        <v>0</v>
      </c>
      <c r="AD1556" s="7">
        <v>43524</v>
      </c>
      <c r="AE1556" s="7">
        <v>43524</v>
      </c>
      <c r="AF1556">
        <v>0</v>
      </c>
      <c r="AG1556" t="s">
        <v>53</v>
      </c>
      <c r="AH1556" s="2">
        <v>0</v>
      </c>
      <c r="AI1556" s="1">
        <v>0</v>
      </c>
      <c r="AJ1556" s="1">
        <v>0</v>
      </c>
      <c r="AK1556" s="6" t="str">
        <f>+IF(Tabla1[[#This Row],[REQUEST_TY]]="SR MANTENIMIENTO CORRECTIVO", "EMERGENCIA", "OTROS")</f>
        <v>EMERGENCIA</v>
      </c>
      <c r="AL1556" s="6" t="str">
        <f>+_xlfn.IFS(Tabla1[[#This Row],[Veces obj]]&lt;=1,"0-1",Tabla1[[#This Row],[Veces obj]]&lt;=2,"1-2",Tabla1[[#This Row],[Veces obj]]&lt;=3,"2-3",TRUE,"&gt;3")</f>
        <v>0-1</v>
      </c>
      <c r="AM1556" s="6" t="str">
        <f>+_xlfn.IFS(MONTH(Tabla1[[#This Row],[MES]])&lt;=3,"Q1",MONTH(Tabla1[[#This Row],[MES]])&lt;=6,"Q2",MONTH(Tabla1[[#This Row],[MES]])&lt;=9,"Q3",TRUE,"Q4")</f>
        <v>Q1</v>
      </c>
      <c r="AN1556" t="str">
        <f>+IFERROR(VLOOKUP(Tabla1[[#This Row],[CUENTA]],CTAS[],2,0),"OTROS")</f>
        <v>OTROS</v>
      </c>
      <c r="AP1556" t="str">
        <f>+IFERROR(VLOOKUP(Tabla1[[#This Row],[EMPLEADO]],IS[],3,0),"OTROS")</f>
        <v>OTROS</v>
      </c>
      <c r="AQ1556" t="str">
        <f>+IFERROR(VLOOKUP(Tabla1[[#This Row],[EMPLEADO]],IS[[NÓMINA]:[INGENIERO]],2,0),"OTROS")</f>
        <v>OTROS</v>
      </c>
    </row>
    <row r="1557" spans="1:43" x14ac:dyDescent="0.25">
      <c r="A1557" t="s">
        <v>36</v>
      </c>
      <c r="B1557">
        <v>1</v>
      </c>
      <c r="C1557" t="s">
        <v>3065</v>
      </c>
      <c r="D1557" t="s">
        <v>38</v>
      </c>
      <c r="E1557" t="s">
        <v>558</v>
      </c>
      <c r="F1557" t="s">
        <v>3066</v>
      </c>
      <c r="G1557" s="17" t="s">
        <v>3067</v>
      </c>
      <c r="H1557" t="s">
        <v>409</v>
      </c>
      <c r="I1557" t="s">
        <v>43</v>
      </c>
      <c r="J1557" t="s">
        <v>8</v>
      </c>
      <c r="K1557" t="s">
        <v>1273</v>
      </c>
      <c r="L1557" t="s">
        <v>1274</v>
      </c>
      <c r="M1557" t="s">
        <v>968</v>
      </c>
      <c r="N1557">
        <v>0</v>
      </c>
      <c r="O1557" t="s">
        <v>47</v>
      </c>
      <c r="P1557">
        <v>67</v>
      </c>
      <c r="Q1557" t="s">
        <v>48</v>
      </c>
      <c r="R1557" t="s">
        <v>95</v>
      </c>
      <c r="S1557" t="s">
        <v>64</v>
      </c>
      <c r="T1557" t="s">
        <v>51</v>
      </c>
      <c r="U1557" t="s">
        <v>96</v>
      </c>
      <c r="V1557">
        <v>1.1000000000000001</v>
      </c>
      <c r="W1557" s="1">
        <v>1501.5000000000002</v>
      </c>
      <c r="X1557">
        <v>1</v>
      </c>
      <c r="Y1557">
        <v>3.76</v>
      </c>
      <c r="Z1557">
        <v>5</v>
      </c>
      <c r="AA1557">
        <v>0.752</v>
      </c>
      <c r="AB1557" s="2">
        <v>0</v>
      </c>
      <c r="AC1557" s="1">
        <v>0</v>
      </c>
      <c r="AD1557" s="7">
        <v>43487</v>
      </c>
      <c r="AE1557" s="7">
        <v>43488</v>
      </c>
      <c r="AF1557">
        <v>1</v>
      </c>
      <c r="AG1557" t="s">
        <v>53</v>
      </c>
      <c r="AH1557" s="2">
        <v>0</v>
      </c>
      <c r="AI1557" s="1">
        <v>0</v>
      </c>
      <c r="AJ1557" s="1">
        <v>0</v>
      </c>
      <c r="AK1557" s="6" t="str">
        <f>+IF(Tabla1[[#This Row],[REQUEST_TY]]="SR MANTENIMIENTO CORRECTIVO", "EMERGENCIA", "OTROS")</f>
        <v>EMERGENCIA</v>
      </c>
      <c r="AL1557" s="6" t="str">
        <f>+_xlfn.IFS(Tabla1[[#This Row],[Veces obj]]&lt;=1,"0-1",Tabla1[[#This Row],[Veces obj]]&lt;=2,"1-2",Tabla1[[#This Row],[Veces obj]]&lt;=3,"2-3",TRUE,"&gt;3")</f>
        <v>0-1</v>
      </c>
      <c r="AM1557" s="6" t="str">
        <f>+_xlfn.IFS(MONTH(Tabla1[[#This Row],[MES]])&lt;=3,"Q1",MONTH(Tabla1[[#This Row],[MES]])&lt;=6,"Q2",MONTH(Tabla1[[#This Row],[MES]])&lt;=9,"Q3",TRUE,"Q4")</f>
        <v>Q1</v>
      </c>
      <c r="AN1557" t="str">
        <f>+IFERROR(VLOOKUP(Tabla1[[#This Row],[CUENTA]],CTAS[],2,0),"OTROS")</f>
        <v>OTROS</v>
      </c>
      <c r="AP1557" t="str">
        <f>+IFERROR(VLOOKUP(Tabla1[[#This Row],[EMPLEADO]],IS[],3,0),"OTROS")</f>
        <v>OTROS</v>
      </c>
      <c r="AQ1557" t="str">
        <f>+IFERROR(VLOOKUP(Tabla1[[#This Row],[EMPLEADO]],IS[[NÓMINA]:[INGENIERO]],2,0),"OTROS")</f>
        <v>OTROS</v>
      </c>
    </row>
    <row r="1558" spans="1:43" x14ac:dyDescent="0.25">
      <c r="A1558" t="s">
        <v>36</v>
      </c>
      <c r="B1558">
        <v>1</v>
      </c>
      <c r="C1558" t="s">
        <v>3068</v>
      </c>
      <c r="D1558" t="s">
        <v>38</v>
      </c>
      <c r="E1558" t="s">
        <v>39</v>
      </c>
      <c r="F1558" t="s">
        <v>3069</v>
      </c>
      <c r="G1558" s="17" t="s">
        <v>3070</v>
      </c>
      <c r="H1558" t="s">
        <v>409</v>
      </c>
      <c r="I1558" t="s">
        <v>43</v>
      </c>
      <c r="J1558" t="s">
        <v>8</v>
      </c>
      <c r="K1558" t="s">
        <v>3071</v>
      </c>
      <c r="L1558" t="s">
        <v>3072</v>
      </c>
      <c r="M1558" t="s">
        <v>411</v>
      </c>
      <c r="N1558">
        <v>0</v>
      </c>
      <c r="O1558" t="s">
        <v>47</v>
      </c>
      <c r="P1558">
        <v>2616</v>
      </c>
      <c r="Q1558" t="s">
        <v>48</v>
      </c>
      <c r="R1558" t="s">
        <v>49</v>
      </c>
      <c r="S1558" t="s">
        <v>50</v>
      </c>
      <c r="T1558" t="s">
        <v>51</v>
      </c>
      <c r="U1558" t="s">
        <v>52</v>
      </c>
      <c r="V1558">
        <v>1.05</v>
      </c>
      <c r="W1558" s="1">
        <v>750.75000000000011</v>
      </c>
      <c r="X1558">
        <v>1</v>
      </c>
      <c r="Y1558">
        <v>3.76</v>
      </c>
      <c r="Z1558">
        <v>5</v>
      </c>
      <c r="AA1558">
        <v>0.752</v>
      </c>
      <c r="AB1558" s="2">
        <v>0</v>
      </c>
      <c r="AC1558" s="1">
        <v>0</v>
      </c>
      <c r="AD1558" s="7">
        <v>43496</v>
      </c>
      <c r="AE1558" s="7">
        <v>43496</v>
      </c>
      <c r="AF1558">
        <v>0</v>
      </c>
      <c r="AG1558" t="s">
        <v>53</v>
      </c>
      <c r="AH1558" s="2">
        <v>0</v>
      </c>
      <c r="AI1558" s="1">
        <v>0</v>
      </c>
      <c r="AJ1558" s="1">
        <v>0</v>
      </c>
      <c r="AK1558" s="6" t="str">
        <f>+IF(Tabla1[[#This Row],[REQUEST_TY]]="SR MANTENIMIENTO CORRECTIVO", "EMERGENCIA", "OTROS")</f>
        <v>EMERGENCIA</v>
      </c>
      <c r="AL1558" s="6" t="str">
        <f>+_xlfn.IFS(Tabla1[[#This Row],[Veces obj]]&lt;=1,"0-1",Tabla1[[#This Row],[Veces obj]]&lt;=2,"1-2",Tabla1[[#This Row],[Veces obj]]&lt;=3,"2-3",TRUE,"&gt;3")</f>
        <v>0-1</v>
      </c>
      <c r="AM1558" s="6" t="str">
        <f>+_xlfn.IFS(MONTH(Tabla1[[#This Row],[MES]])&lt;=3,"Q1",MONTH(Tabla1[[#This Row],[MES]])&lt;=6,"Q2",MONTH(Tabla1[[#This Row],[MES]])&lt;=9,"Q3",TRUE,"Q4")</f>
        <v>Q1</v>
      </c>
      <c r="AN1558" t="str">
        <f>+IFERROR(VLOOKUP(Tabla1[[#This Row],[CUENTA]],CTAS[],2,0),"OTROS")</f>
        <v>OTROS</v>
      </c>
      <c r="AP1558" t="str">
        <f>+IFERROR(VLOOKUP(Tabla1[[#This Row],[EMPLEADO]],IS[],3,0),"OTROS")</f>
        <v>OTROS</v>
      </c>
      <c r="AQ1558" t="str">
        <f>+IFERROR(VLOOKUP(Tabla1[[#This Row],[EMPLEADO]],IS[[NÓMINA]:[INGENIERO]],2,0),"OTROS")</f>
        <v>OTROS</v>
      </c>
    </row>
    <row r="1559" spans="1:43" x14ac:dyDescent="0.25">
      <c r="A1559" t="s">
        <v>4444</v>
      </c>
      <c r="B1559">
        <v>1</v>
      </c>
      <c r="C1559" t="s">
        <v>5068</v>
      </c>
      <c r="D1559" t="s">
        <v>38</v>
      </c>
      <c r="E1559" t="s">
        <v>39</v>
      </c>
      <c r="F1559" t="s">
        <v>5069</v>
      </c>
      <c r="G1559" s="17" t="s">
        <v>5070</v>
      </c>
      <c r="H1559" t="s">
        <v>106</v>
      </c>
      <c r="I1559" t="s">
        <v>43</v>
      </c>
      <c r="J1559" t="s">
        <v>8</v>
      </c>
      <c r="K1559" t="s">
        <v>5071</v>
      </c>
      <c r="L1559" t="s">
        <v>5072</v>
      </c>
      <c r="M1559" t="s">
        <v>131</v>
      </c>
      <c r="N1559">
        <v>0</v>
      </c>
      <c r="O1559" t="s">
        <v>47</v>
      </c>
      <c r="P1559">
        <v>2623</v>
      </c>
      <c r="Q1559" t="s">
        <v>48</v>
      </c>
      <c r="R1559" t="s">
        <v>49</v>
      </c>
      <c r="S1559" t="s">
        <v>50</v>
      </c>
      <c r="T1559" t="s">
        <v>51</v>
      </c>
      <c r="U1559" t="s">
        <v>52</v>
      </c>
      <c r="V1559">
        <v>1.05</v>
      </c>
      <c r="W1559" s="1">
        <v>750.75000000000011</v>
      </c>
      <c r="X1559">
        <v>1</v>
      </c>
      <c r="Y1559">
        <v>3.77</v>
      </c>
      <c r="Z1559">
        <v>5</v>
      </c>
      <c r="AA1559">
        <v>0.754</v>
      </c>
      <c r="AB1559" s="2">
        <v>0</v>
      </c>
      <c r="AC1559" s="1">
        <v>0</v>
      </c>
      <c r="AD1559" s="7">
        <v>43502</v>
      </c>
      <c r="AE1559" s="7">
        <v>43502</v>
      </c>
      <c r="AF1559">
        <v>0</v>
      </c>
      <c r="AG1559" t="s">
        <v>53</v>
      </c>
      <c r="AH1559" s="2">
        <v>0</v>
      </c>
      <c r="AI1559" s="1">
        <v>0</v>
      </c>
      <c r="AJ1559" s="1">
        <v>0</v>
      </c>
      <c r="AK1559" s="6" t="str">
        <f>+IF(Tabla1[[#This Row],[REQUEST_TY]]="SR MANTENIMIENTO CORRECTIVO", "EMERGENCIA", "OTROS")</f>
        <v>EMERGENCIA</v>
      </c>
      <c r="AL1559" s="6" t="str">
        <f>+_xlfn.IFS(Tabla1[[#This Row],[Veces obj]]&lt;=1,"0-1",Tabla1[[#This Row],[Veces obj]]&lt;=2,"1-2",Tabla1[[#This Row],[Veces obj]]&lt;=3,"2-3",TRUE,"&gt;3")</f>
        <v>0-1</v>
      </c>
      <c r="AM1559" s="6" t="str">
        <f>+_xlfn.IFS(MONTH(Tabla1[[#This Row],[MES]])&lt;=3,"Q1",MONTH(Tabla1[[#This Row],[MES]])&lt;=6,"Q2",MONTH(Tabla1[[#This Row],[MES]])&lt;=9,"Q3",TRUE,"Q4")</f>
        <v>Q1</v>
      </c>
      <c r="AN1559" t="str">
        <f>+IFERROR(VLOOKUP(Tabla1[[#This Row],[CUENTA]],CTAS[],2,0),"OTROS")</f>
        <v>OTROS</v>
      </c>
      <c r="AP1559" t="str">
        <f>+IFERROR(VLOOKUP(Tabla1[[#This Row],[EMPLEADO]],IS[],3,0),"OTROS")</f>
        <v>OTROS</v>
      </c>
      <c r="AQ1559" t="str">
        <f>+IFERROR(VLOOKUP(Tabla1[[#This Row],[EMPLEADO]],IS[[NÓMINA]:[INGENIERO]],2,0),"OTROS")</f>
        <v>OTROS</v>
      </c>
    </row>
    <row r="1560" spans="1:43" x14ac:dyDescent="0.25">
      <c r="A1560" t="s">
        <v>4444</v>
      </c>
      <c r="B1560">
        <v>1</v>
      </c>
      <c r="C1560" t="s">
        <v>6415</v>
      </c>
      <c r="D1560" t="s">
        <v>38</v>
      </c>
      <c r="E1560" t="s">
        <v>5605</v>
      </c>
      <c r="F1560" t="s">
        <v>6414</v>
      </c>
      <c r="G1560" s="17" t="s">
        <v>6416</v>
      </c>
      <c r="H1560" t="s">
        <v>740</v>
      </c>
      <c r="I1560" t="s">
        <v>43</v>
      </c>
      <c r="J1560" t="s">
        <v>8</v>
      </c>
      <c r="K1560" t="s">
        <v>1480</v>
      </c>
      <c r="L1560" t="s">
        <v>1481</v>
      </c>
      <c r="M1560" t="s">
        <v>1482</v>
      </c>
      <c r="N1560">
        <v>0</v>
      </c>
      <c r="O1560" t="s">
        <v>47</v>
      </c>
      <c r="P1560">
        <v>255</v>
      </c>
      <c r="Q1560" t="s">
        <v>48</v>
      </c>
      <c r="R1560" t="s">
        <v>153</v>
      </c>
      <c r="S1560" t="s">
        <v>50</v>
      </c>
      <c r="T1560" t="s">
        <v>51</v>
      </c>
      <c r="U1560" t="s">
        <v>52</v>
      </c>
      <c r="V1560">
        <v>1.05</v>
      </c>
      <c r="W1560" s="1">
        <v>750.75000000000011</v>
      </c>
      <c r="X1560">
        <v>1</v>
      </c>
      <c r="Y1560">
        <v>3.77</v>
      </c>
      <c r="Z1560">
        <v>5</v>
      </c>
      <c r="AA1560">
        <v>0.754</v>
      </c>
      <c r="AB1560" s="2">
        <v>0</v>
      </c>
      <c r="AC1560" s="1">
        <v>0</v>
      </c>
      <c r="AD1560" s="7">
        <v>43516</v>
      </c>
      <c r="AE1560" s="7">
        <v>43516</v>
      </c>
      <c r="AF1560">
        <v>0</v>
      </c>
      <c r="AG1560" t="s">
        <v>53</v>
      </c>
      <c r="AH1560" s="2">
        <v>0</v>
      </c>
      <c r="AI1560" s="1">
        <v>0</v>
      </c>
      <c r="AJ1560" s="1">
        <v>0</v>
      </c>
      <c r="AK1560" s="6" t="str">
        <f>+IF(Tabla1[[#This Row],[REQUEST_TY]]="SR MANTENIMIENTO CORRECTIVO", "EMERGENCIA", "OTROS")</f>
        <v>EMERGENCIA</v>
      </c>
      <c r="AL1560" s="6" t="str">
        <f>+_xlfn.IFS(Tabla1[[#This Row],[Veces obj]]&lt;=1,"0-1",Tabla1[[#This Row],[Veces obj]]&lt;=2,"1-2",Tabla1[[#This Row],[Veces obj]]&lt;=3,"2-3",TRUE,"&gt;3")</f>
        <v>0-1</v>
      </c>
      <c r="AM1560" s="6" t="str">
        <f>+_xlfn.IFS(MONTH(Tabla1[[#This Row],[MES]])&lt;=3,"Q1",MONTH(Tabla1[[#This Row],[MES]])&lt;=6,"Q2",MONTH(Tabla1[[#This Row],[MES]])&lt;=9,"Q3",TRUE,"Q4")</f>
        <v>Q1</v>
      </c>
      <c r="AN1560" t="str">
        <f>+IFERROR(VLOOKUP(Tabla1[[#This Row],[CUENTA]],CTAS[],2,0),"OTROS")</f>
        <v>OTROS</v>
      </c>
      <c r="AP1560" t="str">
        <f>+IFERROR(VLOOKUP(Tabla1[[#This Row],[EMPLEADO]],IS[],3,0),"OTROS")</f>
        <v>OTROS</v>
      </c>
      <c r="AQ1560" t="str">
        <f>+IFERROR(VLOOKUP(Tabla1[[#This Row],[EMPLEADO]],IS[[NÓMINA]:[INGENIERO]],2,0),"OTROS")</f>
        <v>OTROS</v>
      </c>
    </row>
    <row r="1561" spans="1:43" x14ac:dyDescent="0.25">
      <c r="A1561" t="s">
        <v>36</v>
      </c>
      <c r="B1561">
        <v>1</v>
      </c>
      <c r="C1561" t="s">
        <v>3073</v>
      </c>
      <c r="D1561" t="s">
        <v>38</v>
      </c>
      <c r="E1561" t="s">
        <v>133</v>
      </c>
      <c r="F1561" t="s">
        <v>3074</v>
      </c>
      <c r="G1561" s="17" t="s">
        <v>3075</v>
      </c>
      <c r="H1561" t="s">
        <v>213</v>
      </c>
      <c r="I1561" t="s">
        <v>43</v>
      </c>
      <c r="J1561" t="s">
        <v>8</v>
      </c>
      <c r="K1561" t="s">
        <v>59</v>
      </c>
      <c r="L1561" t="s">
        <v>2783</v>
      </c>
      <c r="M1561" t="s">
        <v>640</v>
      </c>
      <c r="N1561">
        <v>0</v>
      </c>
      <c r="O1561" t="s">
        <v>47</v>
      </c>
      <c r="P1561">
        <v>61</v>
      </c>
      <c r="Q1561" t="s">
        <v>48</v>
      </c>
      <c r="R1561" t="s">
        <v>138</v>
      </c>
      <c r="S1561" t="s">
        <v>139</v>
      </c>
      <c r="T1561" t="s">
        <v>51</v>
      </c>
      <c r="U1561" t="s">
        <v>353</v>
      </c>
      <c r="V1561">
        <v>1.1499999999999999</v>
      </c>
      <c r="W1561" s="1">
        <v>1808.95</v>
      </c>
      <c r="X1561">
        <v>1</v>
      </c>
      <c r="Y1561">
        <v>3.02</v>
      </c>
      <c r="Z1561">
        <v>4</v>
      </c>
      <c r="AA1561">
        <v>0.755</v>
      </c>
      <c r="AB1561" s="2">
        <v>0</v>
      </c>
      <c r="AC1561" s="1">
        <v>0</v>
      </c>
      <c r="AD1561" s="7">
        <v>43482</v>
      </c>
      <c r="AE1561" s="7">
        <v>43482</v>
      </c>
      <c r="AF1561">
        <v>0</v>
      </c>
      <c r="AG1561" t="s">
        <v>53</v>
      </c>
      <c r="AH1561" s="2">
        <v>0</v>
      </c>
      <c r="AI1561" s="1">
        <v>0</v>
      </c>
      <c r="AJ1561" s="1">
        <v>0</v>
      </c>
      <c r="AK1561" s="6" t="str">
        <f>+IF(Tabla1[[#This Row],[REQUEST_TY]]="SR MANTENIMIENTO CORRECTIVO", "EMERGENCIA", "OTROS")</f>
        <v>EMERGENCIA</v>
      </c>
      <c r="AL1561" s="6" t="str">
        <f>+_xlfn.IFS(Tabla1[[#This Row],[Veces obj]]&lt;=1,"0-1",Tabla1[[#This Row],[Veces obj]]&lt;=2,"1-2",Tabla1[[#This Row],[Veces obj]]&lt;=3,"2-3",TRUE,"&gt;3")</f>
        <v>0-1</v>
      </c>
      <c r="AM1561" s="6" t="str">
        <f>+_xlfn.IFS(MONTH(Tabla1[[#This Row],[MES]])&lt;=3,"Q1",MONTH(Tabla1[[#This Row],[MES]])&lt;=6,"Q2",MONTH(Tabla1[[#This Row],[MES]])&lt;=9,"Q3",TRUE,"Q4")</f>
        <v>Q1</v>
      </c>
      <c r="AN1561" t="str">
        <f>+IFERROR(VLOOKUP(Tabla1[[#This Row],[CUENTA]],CTAS[],2,0),"OTROS")</f>
        <v>OTROS</v>
      </c>
      <c r="AP1561" t="str">
        <f>+IFERROR(VLOOKUP(Tabla1[[#This Row],[EMPLEADO]],IS[],3,0),"OTROS")</f>
        <v>OTROS</v>
      </c>
      <c r="AQ1561" t="str">
        <f>+IFERROR(VLOOKUP(Tabla1[[#This Row],[EMPLEADO]],IS[[NÓMINA]:[INGENIERO]],2,0),"OTROS")</f>
        <v>OTROS</v>
      </c>
    </row>
    <row r="1562" spans="1:43" x14ac:dyDescent="0.25">
      <c r="A1562" t="s">
        <v>36</v>
      </c>
      <c r="B1562">
        <v>1</v>
      </c>
      <c r="C1562" t="s">
        <v>2543</v>
      </c>
      <c r="D1562" t="s">
        <v>38</v>
      </c>
      <c r="E1562" t="s">
        <v>98</v>
      </c>
      <c r="F1562" t="s">
        <v>2544</v>
      </c>
      <c r="G1562" s="17" t="s">
        <v>2545</v>
      </c>
      <c r="H1562" t="s">
        <v>592</v>
      </c>
      <c r="I1562" t="s">
        <v>43</v>
      </c>
      <c r="J1562" t="s">
        <v>8</v>
      </c>
      <c r="K1562" t="s">
        <v>102</v>
      </c>
      <c r="L1562" t="s">
        <v>2546</v>
      </c>
      <c r="M1562" t="s">
        <v>119</v>
      </c>
      <c r="N1562">
        <v>0</v>
      </c>
      <c r="O1562" t="s">
        <v>47</v>
      </c>
      <c r="P1562">
        <v>28</v>
      </c>
      <c r="Q1562" t="s">
        <v>62</v>
      </c>
      <c r="R1562" t="s">
        <v>63</v>
      </c>
      <c r="S1562" t="s">
        <v>64</v>
      </c>
      <c r="T1562" t="s">
        <v>51</v>
      </c>
      <c r="U1562" t="s">
        <v>65</v>
      </c>
      <c r="V1562">
        <v>0.8</v>
      </c>
      <c r="W1562" s="1">
        <v>1092</v>
      </c>
      <c r="X1562">
        <v>1</v>
      </c>
      <c r="Y1562">
        <v>2.52</v>
      </c>
      <c r="Z1562">
        <v>5</v>
      </c>
      <c r="AA1562">
        <v>0.504</v>
      </c>
      <c r="AB1562" s="2">
        <v>0</v>
      </c>
      <c r="AC1562" s="1">
        <v>0</v>
      </c>
      <c r="AD1562" s="7">
        <v>43480</v>
      </c>
      <c r="AE1562" s="7">
        <v>43480</v>
      </c>
      <c r="AF1562">
        <v>0</v>
      </c>
      <c r="AG1562" t="s">
        <v>53</v>
      </c>
      <c r="AH1562" s="2">
        <v>0</v>
      </c>
      <c r="AI1562" s="1">
        <v>0</v>
      </c>
      <c r="AJ1562" s="1">
        <v>0</v>
      </c>
      <c r="AK1562" s="6" t="str">
        <f>+IF(Tabla1[[#This Row],[REQUEST_TY]]="SR MANTENIMIENTO CORRECTIVO", "EMERGENCIA", "OTROS")</f>
        <v>EMERGENCIA</v>
      </c>
      <c r="AL1562" s="6" t="str">
        <f>+_xlfn.IFS(Tabla1[[#This Row],[Veces obj]]&lt;=1,"0-1",Tabla1[[#This Row],[Veces obj]]&lt;=2,"1-2",Tabla1[[#This Row],[Veces obj]]&lt;=3,"2-3",TRUE,"&gt;3")</f>
        <v>0-1</v>
      </c>
      <c r="AM1562" s="6" t="str">
        <f>+_xlfn.IFS(MONTH(Tabla1[[#This Row],[MES]])&lt;=3,"Q1",MONTH(Tabla1[[#This Row],[MES]])&lt;=6,"Q2",MONTH(Tabla1[[#This Row],[MES]])&lt;=9,"Q3",TRUE,"Q4")</f>
        <v>Q1</v>
      </c>
      <c r="AN1562" t="str">
        <f>+IFERROR(VLOOKUP(Tabla1[[#This Row],[CUENTA]],CTAS[],2,0),"OTROS")</f>
        <v>OTROS</v>
      </c>
      <c r="AO1562">
        <v>1</v>
      </c>
      <c r="AP1562" t="str">
        <f>+IFERROR(VLOOKUP(Tabla1[[#This Row],[EMPLEADO]],IS[],3,0),"OTROS")</f>
        <v>CHIHUAHUA</v>
      </c>
      <c r="AQ1562" t="str">
        <f>+IFERROR(VLOOKUP(Tabla1[[#This Row],[EMPLEADO]],IS[[NÓMINA]:[INGENIERO]],2,0),"OTROS")</f>
        <v>VICTOR MENDEZ</v>
      </c>
    </row>
    <row r="1563" spans="1:43" x14ac:dyDescent="0.25">
      <c r="A1563" t="s">
        <v>4444</v>
      </c>
      <c r="B1563">
        <v>1</v>
      </c>
      <c r="C1563" t="s">
        <v>6573</v>
      </c>
      <c r="D1563" t="s">
        <v>38</v>
      </c>
      <c r="E1563" t="s">
        <v>85</v>
      </c>
      <c r="F1563" t="s">
        <v>6574</v>
      </c>
      <c r="G1563" s="17" t="s">
        <v>6575</v>
      </c>
      <c r="H1563" t="s">
        <v>220</v>
      </c>
      <c r="I1563" t="s">
        <v>43</v>
      </c>
      <c r="J1563" t="s">
        <v>8</v>
      </c>
      <c r="K1563" t="s">
        <v>370</v>
      </c>
      <c r="L1563" t="s">
        <v>6576</v>
      </c>
      <c r="M1563" t="s">
        <v>736</v>
      </c>
      <c r="N1563">
        <v>0</v>
      </c>
      <c r="O1563" t="s">
        <v>47</v>
      </c>
      <c r="P1563">
        <v>125</v>
      </c>
      <c r="Q1563" t="s">
        <v>48</v>
      </c>
      <c r="R1563" t="s">
        <v>49</v>
      </c>
      <c r="S1563" t="s">
        <v>50</v>
      </c>
      <c r="T1563" t="s">
        <v>51</v>
      </c>
      <c r="U1563" t="s">
        <v>52</v>
      </c>
      <c r="V1563">
        <v>1.05</v>
      </c>
      <c r="W1563" s="1">
        <v>750.75000000000011</v>
      </c>
      <c r="X1563">
        <v>1</v>
      </c>
      <c r="Y1563">
        <v>3.78</v>
      </c>
      <c r="Z1563">
        <v>5</v>
      </c>
      <c r="AA1563">
        <v>0.75600000000000001</v>
      </c>
      <c r="AB1563" s="2">
        <v>0</v>
      </c>
      <c r="AC1563" s="1">
        <v>0</v>
      </c>
      <c r="AD1563" s="7">
        <v>43515</v>
      </c>
      <c r="AE1563" s="7">
        <v>43515</v>
      </c>
      <c r="AF1563">
        <v>0</v>
      </c>
      <c r="AG1563" t="s">
        <v>53</v>
      </c>
      <c r="AH1563" s="2">
        <v>0</v>
      </c>
      <c r="AI1563" s="1">
        <v>0</v>
      </c>
      <c r="AJ1563" s="1">
        <v>0</v>
      </c>
      <c r="AK1563" s="6" t="str">
        <f>+IF(Tabla1[[#This Row],[REQUEST_TY]]="SR MANTENIMIENTO CORRECTIVO", "EMERGENCIA", "OTROS")</f>
        <v>EMERGENCIA</v>
      </c>
      <c r="AL1563" s="6" t="str">
        <f>+_xlfn.IFS(Tabla1[[#This Row],[Veces obj]]&lt;=1,"0-1",Tabla1[[#This Row],[Veces obj]]&lt;=2,"1-2",Tabla1[[#This Row],[Veces obj]]&lt;=3,"2-3",TRUE,"&gt;3")</f>
        <v>0-1</v>
      </c>
      <c r="AM1563" s="6" t="str">
        <f>+_xlfn.IFS(MONTH(Tabla1[[#This Row],[MES]])&lt;=3,"Q1",MONTH(Tabla1[[#This Row],[MES]])&lt;=6,"Q2",MONTH(Tabla1[[#This Row],[MES]])&lt;=9,"Q3",TRUE,"Q4")</f>
        <v>Q1</v>
      </c>
      <c r="AN1563" t="str">
        <f>+IFERROR(VLOOKUP(Tabla1[[#This Row],[CUENTA]],CTAS[],2,0),"OTROS")</f>
        <v>OTROS</v>
      </c>
      <c r="AP1563" t="str">
        <f>+IFERROR(VLOOKUP(Tabla1[[#This Row],[EMPLEADO]],IS[],3,0),"OTROS")</f>
        <v>OTROS</v>
      </c>
      <c r="AQ1563" t="str">
        <f>+IFERROR(VLOOKUP(Tabla1[[#This Row],[EMPLEADO]],IS[[NÓMINA]:[INGENIERO]],2,0),"OTROS")</f>
        <v>OTROS</v>
      </c>
    </row>
    <row r="1564" spans="1:43" x14ac:dyDescent="0.25">
      <c r="A1564" t="s">
        <v>36</v>
      </c>
      <c r="B1564">
        <v>1</v>
      </c>
      <c r="C1564" t="s">
        <v>3076</v>
      </c>
      <c r="D1564" t="s">
        <v>38</v>
      </c>
      <c r="E1564" t="s">
        <v>258</v>
      </c>
      <c r="F1564" t="s">
        <v>3077</v>
      </c>
      <c r="G1564" s="17" t="s">
        <v>3078</v>
      </c>
      <c r="H1564" t="s">
        <v>246</v>
      </c>
      <c r="I1564" t="s">
        <v>43</v>
      </c>
      <c r="J1564" t="s">
        <v>8</v>
      </c>
      <c r="K1564" t="s">
        <v>102</v>
      </c>
      <c r="L1564" t="s">
        <v>1304</v>
      </c>
      <c r="M1564" t="s">
        <v>714</v>
      </c>
      <c r="N1564">
        <v>0</v>
      </c>
      <c r="O1564" t="s">
        <v>105</v>
      </c>
      <c r="P1564">
        <v>20</v>
      </c>
      <c r="Q1564" t="s">
        <v>62</v>
      </c>
      <c r="R1564" t="s">
        <v>138</v>
      </c>
      <c r="S1564" t="s">
        <v>139</v>
      </c>
      <c r="T1564" t="s">
        <v>51</v>
      </c>
      <c r="U1564" t="s">
        <v>262</v>
      </c>
      <c r="V1564">
        <v>1.05</v>
      </c>
      <c r="W1564" s="1">
        <v>843.15000000000009</v>
      </c>
      <c r="X1564">
        <v>1</v>
      </c>
      <c r="Y1564">
        <v>3.03</v>
      </c>
      <c r="Z1564">
        <v>4</v>
      </c>
      <c r="AA1564">
        <v>0.75749999999999995</v>
      </c>
      <c r="AB1564" s="2">
        <v>0</v>
      </c>
      <c r="AC1564" s="1">
        <v>0</v>
      </c>
      <c r="AD1564" s="7">
        <v>43490</v>
      </c>
      <c r="AE1564" s="7">
        <v>43490</v>
      </c>
      <c r="AF1564">
        <v>0</v>
      </c>
      <c r="AG1564" t="s">
        <v>53</v>
      </c>
      <c r="AH1564" s="2">
        <v>0</v>
      </c>
      <c r="AI1564" s="1">
        <v>0</v>
      </c>
      <c r="AJ1564" s="1">
        <v>0</v>
      </c>
      <c r="AK1564" s="6" t="str">
        <f>+IF(Tabla1[[#This Row],[REQUEST_TY]]="SR MANTENIMIENTO CORRECTIVO", "EMERGENCIA", "OTROS")</f>
        <v>EMERGENCIA</v>
      </c>
      <c r="AL1564" s="6" t="str">
        <f>+_xlfn.IFS(Tabla1[[#This Row],[Veces obj]]&lt;=1,"0-1",Tabla1[[#This Row],[Veces obj]]&lt;=2,"1-2",Tabla1[[#This Row],[Veces obj]]&lt;=3,"2-3",TRUE,"&gt;3")</f>
        <v>0-1</v>
      </c>
      <c r="AM1564" s="6" t="str">
        <f>+_xlfn.IFS(MONTH(Tabla1[[#This Row],[MES]])&lt;=3,"Q1",MONTH(Tabla1[[#This Row],[MES]])&lt;=6,"Q2",MONTH(Tabla1[[#This Row],[MES]])&lt;=9,"Q3",TRUE,"Q4")</f>
        <v>Q1</v>
      </c>
      <c r="AN1564" t="str">
        <f>+IFERROR(VLOOKUP(Tabla1[[#This Row],[CUENTA]],CTAS[],2,0),"OTROS")</f>
        <v>OTROS</v>
      </c>
      <c r="AP1564" t="str">
        <f>+IFERROR(VLOOKUP(Tabla1[[#This Row],[EMPLEADO]],IS[],3,0),"OTROS")</f>
        <v>OTROS</v>
      </c>
      <c r="AQ1564" t="str">
        <f>+IFERROR(VLOOKUP(Tabla1[[#This Row],[EMPLEADO]],IS[[NÓMINA]:[INGENIERO]],2,0),"OTROS")</f>
        <v>OTROS</v>
      </c>
    </row>
    <row r="1565" spans="1:43" x14ac:dyDescent="0.25">
      <c r="A1565" t="s">
        <v>4444</v>
      </c>
      <c r="B1565">
        <v>1</v>
      </c>
      <c r="C1565" t="s">
        <v>5520</v>
      </c>
      <c r="D1565" t="s">
        <v>38</v>
      </c>
      <c r="E1565" t="s">
        <v>725</v>
      </c>
      <c r="F1565" t="s">
        <v>5519</v>
      </c>
      <c r="G1565" s="17" t="s">
        <v>3013</v>
      </c>
      <c r="H1565" t="s">
        <v>1052</v>
      </c>
      <c r="I1565" t="s">
        <v>43</v>
      </c>
      <c r="J1565" t="s">
        <v>8</v>
      </c>
      <c r="K1565" t="s">
        <v>102</v>
      </c>
      <c r="L1565" t="s">
        <v>1906</v>
      </c>
      <c r="M1565" t="s">
        <v>1501</v>
      </c>
      <c r="N1565">
        <v>0</v>
      </c>
      <c r="O1565" t="s">
        <v>47</v>
      </c>
      <c r="P1565">
        <v>18</v>
      </c>
      <c r="Q1565" t="s">
        <v>62</v>
      </c>
      <c r="R1565" t="s">
        <v>223</v>
      </c>
      <c r="S1565" t="s">
        <v>139</v>
      </c>
      <c r="T1565" t="s">
        <v>51</v>
      </c>
      <c r="U1565" t="s">
        <v>262</v>
      </c>
      <c r="V1565">
        <v>1.05</v>
      </c>
      <c r="W1565" s="1">
        <v>1651.6500000000003</v>
      </c>
      <c r="X1565">
        <v>1</v>
      </c>
      <c r="Y1565">
        <v>3.03</v>
      </c>
      <c r="Z1565">
        <v>4</v>
      </c>
      <c r="AA1565">
        <v>0.75749999999999995</v>
      </c>
      <c r="AB1565" s="2">
        <v>0</v>
      </c>
      <c r="AC1565" s="1">
        <v>0</v>
      </c>
      <c r="AD1565" s="7">
        <v>43504</v>
      </c>
      <c r="AE1565" s="7">
        <v>43507</v>
      </c>
      <c r="AF1565">
        <v>1</v>
      </c>
      <c r="AG1565" t="s">
        <v>53</v>
      </c>
      <c r="AH1565" s="2">
        <v>0</v>
      </c>
      <c r="AI1565" s="1">
        <v>0</v>
      </c>
      <c r="AJ1565" s="1">
        <v>0</v>
      </c>
      <c r="AK1565" s="6" t="str">
        <f>+IF(Tabla1[[#This Row],[REQUEST_TY]]="SR MANTENIMIENTO CORRECTIVO", "EMERGENCIA", "OTROS")</f>
        <v>EMERGENCIA</v>
      </c>
      <c r="AL1565" s="6" t="str">
        <f>+_xlfn.IFS(Tabla1[[#This Row],[Veces obj]]&lt;=1,"0-1",Tabla1[[#This Row],[Veces obj]]&lt;=2,"1-2",Tabla1[[#This Row],[Veces obj]]&lt;=3,"2-3",TRUE,"&gt;3")</f>
        <v>0-1</v>
      </c>
      <c r="AM1565" s="6" t="str">
        <f>+_xlfn.IFS(MONTH(Tabla1[[#This Row],[MES]])&lt;=3,"Q1",MONTH(Tabla1[[#This Row],[MES]])&lt;=6,"Q2",MONTH(Tabla1[[#This Row],[MES]])&lt;=9,"Q3",TRUE,"Q4")</f>
        <v>Q1</v>
      </c>
      <c r="AN1565" t="str">
        <f>+IFERROR(VLOOKUP(Tabla1[[#This Row],[CUENTA]],CTAS[],2,0),"OTROS")</f>
        <v>OTROS</v>
      </c>
      <c r="AP1565" t="str">
        <f>+IFERROR(VLOOKUP(Tabla1[[#This Row],[EMPLEADO]],IS[],3,0),"OTROS")</f>
        <v>OTROS</v>
      </c>
      <c r="AQ1565" t="str">
        <f>+IFERROR(VLOOKUP(Tabla1[[#This Row],[EMPLEADO]],IS[[NÓMINA]:[INGENIERO]],2,0),"OTROS")</f>
        <v>OTROS</v>
      </c>
    </row>
    <row r="1566" spans="1:43" x14ac:dyDescent="0.25">
      <c r="A1566" t="s">
        <v>4444</v>
      </c>
      <c r="B1566">
        <v>1</v>
      </c>
      <c r="C1566" t="s">
        <v>5955</v>
      </c>
      <c r="D1566" t="s">
        <v>38</v>
      </c>
      <c r="E1566" t="s">
        <v>133</v>
      </c>
      <c r="F1566" t="s">
        <v>5956</v>
      </c>
      <c r="G1566" s="17" t="s">
        <v>5957</v>
      </c>
      <c r="H1566" t="s">
        <v>868</v>
      </c>
      <c r="I1566" t="s">
        <v>43</v>
      </c>
      <c r="J1566" t="s">
        <v>8</v>
      </c>
      <c r="K1566" t="s">
        <v>59</v>
      </c>
      <c r="L1566" t="s">
        <v>1676</v>
      </c>
      <c r="M1566" t="s">
        <v>1410</v>
      </c>
      <c r="N1566">
        <v>1</v>
      </c>
      <c r="O1566" t="s">
        <v>47</v>
      </c>
      <c r="P1566">
        <v>52</v>
      </c>
      <c r="Q1566" t="s">
        <v>82</v>
      </c>
      <c r="R1566" t="s">
        <v>138</v>
      </c>
      <c r="S1566" t="s">
        <v>139</v>
      </c>
      <c r="T1566" t="s">
        <v>51</v>
      </c>
      <c r="U1566" t="s">
        <v>140</v>
      </c>
      <c r="V1566">
        <v>1.1000000000000001</v>
      </c>
      <c r="W1566" s="1">
        <v>0</v>
      </c>
      <c r="X1566">
        <v>1</v>
      </c>
      <c r="Y1566">
        <v>3.03</v>
      </c>
      <c r="Z1566">
        <v>4</v>
      </c>
      <c r="AA1566">
        <v>0.75749999999999995</v>
      </c>
      <c r="AB1566" s="2">
        <v>0</v>
      </c>
      <c r="AC1566" s="1">
        <v>0</v>
      </c>
      <c r="AD1566" s="7">
        <v>43511</v>
      </c>
      <c r="AE1566" s="7">
        <v>43511</v>
      </c>
      <c r="AF1566">
        <v>0</v>
      </c>
      <c r="AG1566" t="s">
        <v>53</v>
      </c>
      <c r="AH1566" s="2">
        <v>0</v>
      </c>
      <c r="AI1566" s="1">
        <v>0</v>
      </c>
      <c r="AJ1566" s="1">
        <v>0</v>
      </c>
      <c r="AK1566" s="6" t="str">
        <f>+IF(Tabla1[[#This Row],[REQUEST_TY]]="SR MANTENIMIENTO CORRECTIVO", "EMERGENCIA", "OTROS")</f>
        <v>EMERGENCIA</v>
      </c>
      <c r="AL1566" s="6" t="str">
        <f>+_xlfn.IFS(Tabla1[[#This Row],[Veces obj]]&lt;=1,"0-1",Tabla1[[#This Row],[Veces obj]]&lt;=2,"1-2",Tabla1[[#This Row],[Veces obj]]&lt;=3,"2-3",TRUE,"&gt;3")</f>
        <v>0-1</v>
      </c>
      <c r="AM1566" s="6" t="str">
        <f>+_xlfn.IFS(MONTH(Tabla1[[#This Row],[MES]])&lt;=3,"Q1",MONTH(Tabla1[[#This Row],[MES]])&lt;=6,"Q2",MONTH(Tabla1[[#This Row],[MES]])&lt;=9,"Q3",TRUE,"Q4")</f>
        <v>Q1</v>
      </c>
      <c r="AN1566" t="str">
        <f>+IFERROR(VLOOKUP(Tabla1[[#This Row],[CUENTA]],CTAS[],2,0),"OTROS")</f>
        <v>OTROS</v>
      </c>
      <c r="AP1566" t="str">
        <f>+IFERROR(VLOOKUP(Tabla1[[#This Row],[EMPLEADO]],IS[],3,0),"OTROS")</f>
        <v>OTROS</v>
      </c>
      <c r="AQ1566" t="str">
        <f>+IFERROR(VLOOKUP(Tabla1[[#This Row],[EMPLEADO]],IS[[NÓMINA]:[INGENIERO]],2,0),"OTROS")</f>
        <v>OTROS</v>
      </c>
    </row>
    <row r="1567" spans="1:43" x14ac:dyDescent="0.25">
      <c r="A1567" t="s">
        <v>36</v>
      </c>
      <c r="B1567">
        <v>1</v>
      </c>
      <c r="C1567" t="s">
        <v>3079</v>
      </c>
      <c r="D1567" t="s">
        <v>38</v>
      </c>
      <c r="E1567" t="s">
        <v>113</v>
      </c>
      <c r="F1567" t="s">
        <v>3080</v>
      </c>
      <c r="G1567" s="17" t="s">
        <v>3081</v>
      </c>
      <c r="H1567" t="s">
        <v>691</v>
      </c>
      <c r="I1567" t="s">
        <v>43</v>
      </c>
      <c r="J1567" t="s">
        <v>8</v>
      </c>
      <c r="K1567" t="s">
        <v>125</v>
      </c>
      <c r="L1567" t="s">
        <v>3082</v>
      </c>
      <c r="M1567" t="s">
        <v>215</v>
      </c>
      <c r="N1567">
        <v>0</v>
      </c>
      <c r="O1567" t="s">
        <v>47</v>
      </c>
      <c r="P1567">
        <v>119</v>
      </c>
      <c r="Q1567" t="s">
        <v>48</v>
      </c>
      <c r="R1567" t="s">
        <v>49</v>
      </c>
      <c r="S1567" t="s">
        <v>50</v>
      </c>
      <c r="T1567" t="s">
        <v>51</v>
      </c>
      <c r="U1567" t="s">
        <v>52</v>
      </c>
      <c r="V1567">
        <v>1.05</v>
      </c>
      <c r="W1567" s="1">
        <v>750.75000000000011</v>
      </c>
      <c r="X1567">
        <v>1</v>
      </c>
      <c r="Y1567">
        <v>3.8</v>
      </c>
      <c r="Z1567">
        <v>5</v>
      </c>
      <c r="AA1567">
        <v>0.76</v>
      </c>
      <c r="AB1567" s="2">
        <v>0</v>
      </c>
      <c r="AC1567" s="1">
        <v>0</v>
      </c>
      <c r="AD1567" s="7">
        <v>43487</v>
      </c>
      <c r="AE1567" s="7">
        <v>43487</v>
      </c>
      <c r="AF1567">
        <v>0</v>
      </c>
      <c r="AG1567" t="s">
        <v>53</v>
      </c>
      <c r="AH1567" s="2">
        <v>0</v>
      </c>
      <c r="AI1567" s="1">
        <v>0</v>
      </c>
      <c r="AJ1567" s="1">
        <v>0</v>
      </c>
      <c r="AK1567" s="6" t="str">
        <f>+IF(Tabla1[[#This Row],[REQUEST_TY]]="SR MANTENIMIENTO CORRECTIVO", "EMERGENCIA", "OTROS")</f>
        <v>EMERGENCIA</v>
      </c>
      <c r="AL1567" s="6" t="str">
        <f>+_xlfn.IFS(Tabla1[[#This Row],[Veces obj]]&lt;=1,"0-1",Tabla1[[#This Row],[Veces obj]]&lt;=2,"1-2",Tabla1[[#This Row],[Veces obj]]&lt;=3,"2-3",TRUE,"&gt;3")</f>
        <v>0-1</v>
      </c>
      <c r="AM1567" s="6" t="str">
        <f>+_xlfn.IFS(MONTH(Tabla1[[#This Row],[MES]])&lt;=3,"Q1",MONTH(Tabla1[[#This Row],[MES]])&lt;=6,"Q2",MONTH(Tabla1[[#This Row],[MES]])&lt;=9,"Q3",TRUE,"Q4")</f>
        <v>Q1</v>
      </c>
      <c r="AN1567" t="str">
        <f>+IFERROR(VLOOKUP(Tabla1[[#This Row],[CUENTA]],CTAS[],2,0),"OTROS")</f>
        <v>OTROS</v>
      </c>
      <c r="AP1567" t="str">
        <f>+IFERROR(VLOOKUP(Tabla1[[#This Row],[EMPLEADO]],IS[],3,0),"OTROS")</f>
        <v>OTROS</v>
      </c>
      <c r="AQ1567" t="str">
        <f>+IFERROR(VLOOKUP(Tabla1[[#This Row],[EMPLEADO]],IS[[NÓMINA]:[INGENIERO]],2,0),"OTROS")</f>
        <v>OTROS</v>
      </c>
    </row>
    <row r="1568" spans="1:43" x14ac:dyDescent="0.25">
      <c r="A1568" t="s">
        <v>4444</v>
      </c>
      <c r="B1568">
        <v>1</v>
      </c>
      <c r="C1568" t="s">
        <v>5161</v>
      </c>
      <c r="D1568" t="s">
        <v>38</v>
      </c>
      <c r="E1568" t="s">
        <v>5162</v>
      </c>
      <c r="F1568" t="s">
        <v>5163</v>
      </c>
      <c r="G1568" s="17" t="s">
        <v>5164</v>
      </c>
      <c r="H1568" t="s">
        <v>220</v>
      </c>
      <c r="I1568" t="s">
        <v>43</v>
      </c>
      <c r="J1568" t="s">
        <v>8</v>
      </c>
      <c r="K1568" t="s">
        <v>1889</v>
      </c>
      <c r="L1568" t="s">
        <v>5165</v>
      </c>
      <c r="M1568" t="s">
        <v>1891</v>
      </c>
      <c r="N1568">
        <v>0</v>
      </c>
      <c r="O1568" t="s">
        <v>47</v>
      </c>
      <c r="P1568">
        <v>335</v>
      </c>
      <c r="Q1568" t="s">
        <v>48</v>
      </c>
      <c r="R1568" t="s">
        <v>4718</v>
      </c>
      <c r="S1568" t="s">
        <v>64</v>
      </c>
      <c r="T1568" t="s">
        <v>208</v>
      </c>
      <c r="U1568" t="s">
        <v>96</v>
      </c>
      <c r="V1568">
        <v>1.1000000000000001</v>
      </c>
      <c r="W1568" s="1">
        <v>1501.5000000000002</v>
      </c>
      <c r="X1568">
        <v>1</v>
      </c>
      <c r="Y1568">
        <v>6.85</v>
      </c>
      <c r="Z1568">
        <v>9</v>
      </c>
      <c r="AA1568">
        <v>0.76111111111111107</v>
      </c>
      <c r="AB1568" s="2">
        <v>0</v>
      </c>
      <c r="AC1568" s="1">
        <v>0</v>
      </c>
      <c r="AD1568" s="7">
        <v>43507</v>
      </c>
      <c r="AE1568" s="7">
        <v>43507</v>
      </c>
      <c r="AF1568">
        <v>0</v>
      </c>
      <c r="AG1568" t="s">
        <v>53</v>
      </c>
      <c r="AH1568" s="2">
        <v>0</v>
      </c>
      <c r="AI1568" s="1">
        <v>0</v>
      </c>
      <c r="AJ1568" s="1">
        <v>0</v>
      </c>
      <c r="AK1568" s="6" t="str">
        <f>+IF(Tabla1[[#This Row],[REQUEST_TY]]="SR MANTENIMIENTO CORRECTIVO", "EMERGENCIA", "OTROS")</f>
        <v>EMERGENCIA</v>
      </c>
      <c r="AL1568" s="6" t="str">
        <f>+_xlfn.IFS(Tabla1[[#This Row],[Veces obj]]&lt;=1,"0-1",Tabla1[[#This Row],[Veces obj]]&lt;=2,"1-2",Tabla1[[#This Row],[Veces obj]]&lt;=3,"2-3",TRUE,"&gt;3")</f>
        <v>0-1</v>
      </c>
      <c r="AM1568" s="6" t="str">
        <f>+_xlfn.IFS(MONTH(Tabla1[[#This Row],[MES]])&lt;=3,"Q1",MONTH(Tabla1[[#This Row],[MES]])&lt;=6,"Q2",MONTH(Tabla1[[#This Row],[MES]])&lt;=9,"Q3",TRUE,"Q4")</f>
        <v>Q1</v>
      </c>
      <c r="AN1568" t="str">
        <f>+IFERROR(VLOOKUP(Tabla1[[#This Row],[CUENTA]],CTAS[],2,0),"OTROS")</f>
        <v>OTROS</v>
      </c>
      <c r="AP1568" t="str">
        <f>+IFERROR(VLOOKUP(Tabla1[[#This Row],[EMPLEADO]],IS[],3,0),"OTROS")</f>
        <v>OTROS</v>
      </c>
      <c r="AQ1568" t="str">
        <f>+IFERROR(VLOOKUP(Tabla1[[#This Row],[EMPLEADO]],IS[[NÓMINA]:[INGENIERO]],2,0),"OTROS")</f>
        <v>OTROS</v>
      </c>
    </row>
    <row r="1569" spans="1:43" x14ac:dyDescent="0.25">
      <c r="A1569" t="s">
        <v>4444</v>
      </c>
      <c r="B1569">
        <v>1</v>
      </c>
      <c r="C1569" t="s">
        <v>5507</v>
      </c>
      <c r="D1569" t="s">
        <v>38</v>
      </c>
      <c r="E1569" t="s">
        <v>725</v>
      </c>
      <c r="F1569" t="s">
        <v>5508</v>
      </c>
      <c r="G1569" s="17" t="s">
        <v>5509</v>
      </c>
      <c r="H1569" t="s">
        <v>106</v>
      </c>
      <c r="I1569" t="s">
        <v>43</v>
      </c>
      <c r="J1569" t="s">
        <v>8</v>
      </c>
      <c r="K1569" t="s">
        <v>59</v>
      </c>
      <c r="L1569" t="s">
        <v>629</v>
      </c>
      <c r="M1569" t="s">
        <v>46</v>
      </c>
      <c r="N1569">
        <v>0</v>
      </c>
      <c r="O1569" t="s">
        <v>47</v>
      </c>
      <c r="P1569">
        <v>91</v>
      </c>
      <c r="Q1569" t="s">
        <v>48</v>
      </c>
      <c r="R1569" t="s">
        <v>223</v>
      </c>
      <c r="S1569" t="s">
        <v>139</v>
      </c>
      <c r="T1569" t="s">
        <v>51</v>
      </c>
      <c r="U1569" t="s">
        <v>353</v>
      </c>
      <c r="V1569">
        <v>1.1499999999999999</v>
      </c>
      <c r="W1569" s="1">
        <v>1808.95</v>
      </c>
      <c r="X1569">
        <v>1</v>
      </c>
      <c r="Y1569">
        <v>3.06</v>
      </c>
      <c r="Z1569">
        <v>4</v>
      </c>
      <c r="AA1569">
        <v>0.76500000000000001</v>
      </c>
      <c r="AB1569" s="2">
        <v>0</v>
      </c>
      <c r="AC1569" s="1">
        <v>0</v>
      </c>
      <c r="AD1569" s="7">
        <v>43504</v>
      </c>
      <c r="AE1569" s="7">
        <v>43507</v>
      </c>
      <c r="AF1569">
        <v>1</v>
      </c>
      <c r="AG1569" t="s">
        <v>53</v>
      </c>
      <c r="AH1569" s="2">
        <v>0</v>
      </c>
      <c r="AI1569" s="1">
        <v>0</v>
      </c>
      <c r="AJ1569" s="1">
        <v>0</v>
      </c>
      <c r="AK1569" s="6" t="str">
        <f>+IF(Tabla1[[#This Row],[REQUEST_TY]]="SR MANTENIMIENTO CORRECTIVO", "EMERGENCIA", "OTROS")</f>
        <v>EMERGENCIA</v>
      </c>
      <c r="AL1569" s="6" t="str">
        <f>+_xlfn.IFS(Tabla1[[#This Row],[Veces obj]]&lt;=1,"0-1",Tabla1[[#This Row],[Veces obj]]&lt;=2,"1-2",Tabla1[[#This Row],[Veces obj]]&lt;=3,"2-3",TRUE,"&gt;3")</f>
        <v>0-1</v>
      </c>
      <c r="AM1569" s="6" t="str">
        <f>+_xlfn.IFS(MONTH(Tabla1[[#This Row],[MES]])&lt;=3,"Q1",MONTH(Tabla1[[#This Row],[MES]])&lt;=6,"Q2",MONTH(Tabla1[[#This Row],[MES]])&lt;=9,"Q3",TRUE,"Q4")</f>
        <v>Q1</v>
      </c>
      <c r="AN1569" t="str">
        <f>+IFERROR(VLOOKUP(Tabla1[[#This Row],[CUENTA]],CTAS[],2,0),"OTROS")</f>
        <v>OTROS</v>
      </c>
      <c r="AP1569" t="str">
        <f>+IFERROR(VLOOKUP(Tabla1[[#This Row],[EMPLEADO]],IS[],3,0),"OTROS")</f>
        <v>OTROS</v>
      </c>
      <c r="AQ1569" t="str">
        <f>+IFERROR(VLOOKUP(Tabla1[[#This Row],[EMPLEADO]],IS[[NÓMINA]:[INGENIERO]],2,0),"OTROS")</f>
        <v>OTROS</v>
      </c>
    </row>
    <row r="1570" spans="1:43" x14ac:dyDescent="0.25">
      <c r="A1570" t="s">
        <v>4444</v>
      </c>
      <c r="B1570">
        <v>1</v>
      </c>
      <c r="C1570" t="s">
        <v>5521</v>
      </c>
      <c r="D1570" t="s">
        <v>38</v>
      </c>
      <c r="E1570" t="s">
        <v>258</v>
      </c>
      <c r="F1570" t="s">
        <v>5522</v>
      </c>
      <c r="G1570" s="17" t="s">
        <v>5523</v>
      </c>
      <c r="H1570" t="s">
        <v>42</v>
      </c>
      <c r="I1570" t="s">
        <v>43</v>
      </c>
      <c r="J1570" t="s">
        <v>8</v>
      </c>
      <c r="K1570" t="s">
        <v>798</v>
      </c>
      <c r="L1570" t="s">
        <v>3530</v>
      </c>
      <c r="M1570" t="s">
        <v>131</v>
      </c>
      <c r="N1570">
        <v>1</v>
      </c>
      <c r="O1570" t="s">
        <v>47</v>
      </c>
      <c r="P1570">
        <v>147</v>
      </c>
      <c r="Q1570" t="s">
        <v>48</v>
      </c>
      <c r="R1570" t="s">
        <v>138</v>
      </c>
      <c r="S1570" t="s">
        <v>139</v>
      </c>
      <c r="T1570" t="s">
        <v>51</v>
      </c>
      <c r="U1570" t="s">
        <v>353</v>
      </c>
      <c r="V1570">
        <v>1.1499999999999999</v>
      </c>
      <c r="W1570" s="1">
        <v>0</v>
      </c>
      <c r="X1570">
        <v>1</v>
      </c>
      <c r="Y1570">
        <v>3.06</v>
      </c>
      <c r="Z1570">
        <v>4</v>
      </c>
      <c r="AA1570">
        <v>0.76500000000000001</v>
      </c>
      <c r="AB1570" s="2">
        <v>0</v>
      </c>
      <c r="AC1570" s="1">
        <v>0</v>
      </c>
      <c r="AD1570" s="7">
        <v>43507</v>
      </c>
      <c r="AE1570" s="7">
        <v>43507</v>
      </c>
      <c r="AF1570">
        <v>0</v>
      </c>
      <c r="AG1570" t="s">
        <v>53</v>
      </c>
      <c r="AH1570" s="2">
        <v>0</v>
      </c>
      <c r="AI1570" s="1">
        <v>0</v>
      </c>
      <c r="AJ1570" s="1">
        <v>0</v>
      </c>
      <c r="AK1570" s="6" t="str">
        <f>+IF(Tabla1[[#This Row],[REQUEST_TY]]="SR MANTENIMIENTO CORRECTIVO", "EMERGENCIA", "OTROS")</f>
        <v>EMERGENCIA</v>
      </c>
      <c r="AL1570" s="6" t="str">
        <f>+_xlfn.IFS(Tabla1[[#This Row],[Veces obj]]&lt;=1,"0-1",Tabla1[[#This Row],[Veces obj]]&lt;=2,"1-2",Tabla1[[#This Row],[Veces obj]]&lt;=3,"2-3",TRUE,"&gt;3")</f>
        <v>0-1</v>
      </c>
      <c r="AM1570" s="6" t="str">
        <f>+_xlfn.IFS(MONTH(Tabla1[[#This Row],[MES]])&lt;=3,"Q1",MONTH(Tabla1[[#This Row],[MES]])&lt;=6,"Q2",MONTH(Tabla1[[#This Row],[MES]])&lt;=9,"Q3",TRUE,"Q4")</f>
        <v>Q1</v>
      </c>
      <c r="AN1570" t="str">
        <f>+IFERROR(VLOOKUP(Tabla1[[#This Row],[CUENTA]],CTAS[],2,0),"OTROS")</f>
        <v>OTROS</v>
      </c>
      <c r="AP1570" t="str">
        <f>+IFERROR(VLOOKUP(Tabla1[[#This Row],[EMPLEADO]],IS[],3,0),"OTROS")</f>
        <v>OTROS</v>
      </c>
      <c r="AQ1570" t="str">
        <f>+IFERROR(VLOOKUP(Tabla1[[#This Row],[EMPLEADO]],IS[[NÓMINA]:[INGENIERO]],2,0),"OTROS")</f>
        <v>OTROS</v>
      </c>
    </row>
    <row r="1571" spans="1:43" x14ac:dyDescent="0.25">
      <c r="A1571" t="s">
        <v>4444</v>
      </c>
      <c r="B1571">
        <v>1</v>
      </c>
      <c r="C1571" t="s">
        <v>6511</v>
      </c>
      <c r="D1571" t="s">
        <v>38</v>
      </c>
      <c r="E1571" t="s">
        <v>1077</v>
      </c>
      <c r="F1571" t="s">
        <v>6512</v>
      </c>
      <c r="G1571" s="17" t="s">
        <v>2843</v>
      </c>
      <c r="H1571" t="s">
        <v>592</v>
      </c>
      <c r="I1571" t="s">
        <v>43</v>
      </c>
      <c r="J1571" t="s">
        <v>8</v>
      </c>
      <c r="K1571" t="s">
        <v>71</v>
      </c>
      <c r="L1571" t="s">
        <v>2844</v>
      </c>
      <c r="M1571" t="s">
        <v>2845</v>
      </c>
      <c r="N1571">
        <v>0</v>
      </c>
      <c r="O1571" t="s">
        <v>47</v>
      </c>
      <c r="P1571">
        <v>42</v>
      </c>
      <c r="Q1571" t="s">
        <v>82</v>
      </c>
      <c r="R1571" t="s">
        <v>63</v>
      </c>
      <c r="S1571" t="s">
        <v>64</v>
      </c>
      <c r="T1571" t="s">
        <v>208</v>
      </c>
      <c r="U1571" t="s">
        <v>83</v>
      </c>
      <c r="V1571">
        <v>1.05</v>
      </c>
      <c r="W1571" s="1">
        <v>1433.25</v>
      </c>
      <c r="X1571">
        <v>1</v>
      </c>
      <c r="Y1571">
        <v>4.58</v>
      </c>
      <c r="Z1571">
        <v>9</v>
      </c>
      <c r="AA1571">
        <v>0.50888888888888895</v>
      </c>
      <c r="AB1571" s="2">
        <v>0</v>
      </c>
      <c r="AC1571" s="1">
        <v>0</v>
      </c>
      <c r="AD1571" s="7">
        <v>43515</v>
      </c>
      <c r="AE1571" s="7">
        <v>43515</v>
      </c>
      <c r="AF1571">
        <v>0</v>
      </c>
      <c r="AG1571" t="s">
        <v>53</v>
      </c>
      <c r="AH1571" s="2">
        <v>0</v>
      </c>
      <c r="AI1571" s="1">
        <v>0</v>
      </c>
      <c r="AJ1571" s="1">
        <v>0</v>
      </c>
      <c r="AK1571" s="6" t="str">
        <f>+IF(Tabla1[[#This Row],[REQUEST_TY]]="SR MANTENIMIENTO CORRECTIVO", "EMERGENCIA", "OTROS")</f>
        <v>EMERGENCIA</v>
      </c>
      <c r="AL1571" s="6" t="str">
        <f>+_xlfn.IFS(Tabla1[[#This Row],[Veces obj]]&lt;=1,"0-1",Tabla1[[#This Row],[Veces obj]]&lt;=2,"1-2",Tabla1[[#This Row],[Veces obj]]&lt;=3,"2-3",TRUE,"&gt;3")</f>
        <v>0-1</v>
      </c>
      <c r="AM1571" s="6" t="str">
        <f>+_xlfn.IFS(MONTH(Tabla1[[#This Row],[MES]])&lt;=3,"Q1",MONTH(Tabla1[[#This Row],[MES]])&lt;=6,"Q2",MONTH(Tabla1[[#This Row],[MES]])&lt;=9,"Q3",TRUE,"Q4")</f>
        <v>Q1</v>
      </c>
      <c r="AN1571" t="str">
        <f>+IFERROR(VLOOKUP(Tabla1[[#This Row],[CUENTA]],CTAS[],2,0),"OTROS")</f>
        <v>OTROS</v>
      </c>
      <c r="AO1571">
        <v>1</v>
      </c>
      <c r="AP1571" t="str">
        <f>+IFERROR(VLOOKUP(Tabla1[[#This Row],[EMPLEADO]],IS[],3,0),"OTROS")</f>
        <v>CHIHUAHUA</v>
      </c>
      <c r="AQ1571" t="str">
        <f>+IFERROR(VLOOKUP(Tabla1[[#This Row],[EMPLEADO]],IS[[NÓMINA]:[INGENIERO]],2,0),"OTROS")</f>
        <v>VICTOR MENDEZ</v>
      </c>
    </row>
    <row r="1572" spans="1:43" x14ac:dyDescent="0.25">
      <c r="A1572" t="s">
        <v>36</v>
      </c>
      <c r="B1572">
        <v>1</v>
      </c>
      <c r="C1572" t="s">
        <v>2618</v>
      </c>
      <c r="D1572" t="s">
        <v>38</v>
      </c>
      <c r="E1572" t="s">
        <v>39</v>
      </c>
      <c r="F1572" t="s">
        <v>2619</v>
      </c>
      <c r="G1572" s="17" t="s">
        <v>2620</v>
      </c>
      <c r="H1572" t="s">
        <v>592</v>
      </c>
      <c r="I1572" t="s">
        <v>43</v>
      </c>
      <c r="J1572" t="s">
        <v>8</v>
      </c>
      <c r="K1572" t="s">
        <v>117</v>
      </c>
      <c r="L1572" t="s">
        <v>2621</v>
      </c>
      <c r="M1572" t="s">
        <v>2622</v>
      </c>
      <c r="N1572">
        <v>0</v>
      </c>
      <c r="O1572" t="s">
        <v>47</v>
      </c>
      <c r="P1572">
        <v>413</v>
      </c>
      <c r="Q1572" t="s">
        <v>48</v>
      </c>
      <c r="R1572" t="s">
        <v>49</v>
      </c>
      <c r="S1572" t="s">
        <v>50</v>
      </c>
      <c r="T1572" t="s">
        <v>208</v>
      </c>
      <c r="U1572" t="s">
        <v>52</v>
      </c>
      <c r="V1572">
        <v>1.05</v>
      </c>
      <c r="W1572" s="1">
        <v>750.75000000000011</v>
      </c>
      <c r="X1572">
        <v>1</v>
      </c>
      <c r="Y1572">
        <v>4.78</v>
      </c>
      <c r="Z1572">
        <v>9</v>
      </c>
      <c r="AA1572">
        <v>0.53111111111111109</v>
      </c>
      <c r="AB1572" s="2">
        <v>0</v>
      </c>
      <c r="AC1572" s="1">
        <v>0</v>
      </c>
      <c r="AD1572" s="7">
        <v>43475</v>
      </c>
      <c r="AE1572" s="7">
        <v>43475</v>
      </c>
      <c r="AF1572">
        <v>0</v>
      </c>
      <c r="AG1572" t="s">
        <v>53</v>
      </c>
      <c r="AH1572" s="2">
        <v>0</v>
      </c>
      <c r="AI1572" s="1">
        <v>0</v>
      </c>
      <c r="AJ1572" s="1">
        <v>0</v>
      </c>
      <c r="AK1572" s="6" t="str">
        <f>+IF(Tabla1[[#This Row],[REQUEST_TY]]="SR MANTENIMIENTO CORRECTIVO", "EMERGENCIA", "OTROS")</f>
        <v>EMERGENCIA</v>
      </c>
      <c r="AL1572" s="6" t="str">
        <f>+_xlfn.IFS(Tabla1[[#This Row],[Veces obj]]&lt;=1,"0-1",Tabla1[[#This Row],[Veces obj]]&lt;=2,"1-2",Tabla1[[#This Row],[Veces obj]]&lt;=3,"2-3",TRUE,"&gt;3")</f>
        <v>0-1</v>
      </c>
      <c r="AM1572" s="6" t="str">
        <f>+_xlfn.IFS(MONTH(Tabla1[[#This Row],[MES]])&lt;=3,"Q1",MONTH(Tabla1[[#This Row],[MES]])&lt;=6,"Q2",MONTH(Tabla1[[#This Row],[MES]])&lt;=9,"Q3",TRUE,"Q4")</f>
        <v>Q1</v>
      </c>
      <c r="AN1572" t="str">
        <f>+IFERROR(VLOOKUP(Tabla1[[#This Row],[CUENTA]],CTAS[],2,0),"OTROS")</f>
        <v>OTROS</v>
      </c>
      <c r="AO1572">
        <v>1</v>
      </c>
      <c r="AP1572" t="str">
        <f>+IFERROR(VLOOKUP(Tabla1[[#This Row],[EMPLEADO]],IS[],3,0),"OTROS")</f>
        <v>CHIHUAHUA</v>
      </c>
      <c r="AQ1572" t="str">
        <f>+IFERROR(VLOOKUP(Tabla1[[#This Row],[EMPLEADO]],IS[[NÓMINA]:[INGENIERO]],2,0),"OTROS")</f>
        <v>VICTOR MENDEZ</v>
      </c>
    </row>
    <row r="1573" spans="1:43" x14ac:dyDescent="0.25">
      <c r="A1573" t="s">
        <v>4444</v>
      </c>
      <c r="B1573">
        <v>1</v>
      </c>
      <c r="C1573" t="s">
        <v>5778</v>
      </c>
      <c r="D1573" t="s">
        <v>38</v>
      </c>
      <c r="E1573" t="s">
        <v>39</v>
      </c>
      <c r="F1573" t="s">
        <v>5779</v>
      </c>
      <c r="G1573" s="17" t="s">
        <v>5780</v>
      </c>
      <c r="H1573" t="s">
        <v>106</v>
      </c>
      <c r="I1573" t="s">
        <v>43</v>
      </c>
      <c r="J1573" t="s">
        <v>8</v>
      </c>
      <c r="K1573" t="s">
        <v>4888</v>
      </c>
      <c r="L1573" t="s">
        <v>5781</v>
      </c>
      <c r="M1573" t="s">
        <v>131</v>
      </c>
      <c r="N1573">
        <v>0</v>
      </c>
      <c r="O1573" t="s">
        <v>47</v>
      </c>
      <c r="P1573">
        <v>2630</v>
      </c>
      <c r="Q1573" t="s">
        <v>48</v>
      </c>
      <c r="R1573" t="s">
        <v>49</v>
      </c>
      <c r="S1573" t="s">
        <v>50</v>
      </c>
      <c r="T1573" t="s">
        <v>51</v>
      </c>
      <c r="U1573" t="s">
        <v>52</v>
      </c>
      <c r="V1573">
        <v>1.05</v>
      </c>
      <c r="W1573" s="1">
        <v>750.75000000000011</v>
      </c>
      <c r="X1573">
        <v>1</v>
      </c>
      <c r="Y1573">
        <v>3.87</v>
      </c>
      <c r="Z1573">
        <v>5</v>
      </c>
      <c r="AA1573">
        <v>0.77400000000000002</v>
      </c>
      <c r="AB1573" s="2">
        <v>0</v>
      </c>
      <c r="AC1573" s="1">
        <v>0</v>
      </c>
      <c r="AD1573" s="7">
        <v>43509</v>
      </c>
      <c r="AE1573" s="7">
        <v>43510</v>
      </c>
      <c r="AF1573">
        <v>1</v>
      </c>
      <c r="AG1573" t="s">
        <v>53</v>
      </c>
      <c r="AH1573" s="2">
        <v>0</v>
      </c>
      <c r="AI1573" s="1">
        <v>0</v>
      </c>
      <c r="AJ1573" s="1">
        <v>0</v>
      </c>
      <c r="AK1573" s="6" t="str">
        <f>+IF(Tabla1[[#This Row],[REQUEST_TY]]="SR MANTENIMIENTO CORRECTIVO", "EMERGENCIA", "OTROS")</f>
        <v>EMERGENCIA</v>
      </c>
      <c r="AL1573" s="6" t="str">
        <f>+_xlfn.IFS(Tabla1[[#This Row],[Veces obj]]&lt;=1,"0-1",Tabla1[[#This Row],[Veces obj]]&lt;=2,"1-2",Tabla1[[#This Row],[Veces obj]]&lt;=3,"2-3",TRUE,"&gt;3")</f>
        <v>0-1</v>
      </c>
      <c r="AM1573" s="6" t="str">
        <f>+_xlfn.IFS(MONTH(Tabla1[[#This Row],[MES]])&lt;=3,"Q1",MONTH(Tabla1[[#This Row],[MES]])&lt;=6,"Q2",MONTH(Tabla1[[#This Row],[MES]])&lt;=9,"Q3",TRUE,"Q4")</f>
        <v>Q1</v>
      </c>
      <c r="AN1573" t="str">
        <f>+IFERROR(VLOOKUP(Tabla1[[#This Row],[CUENTA]],CTAS[],2,0),"OTROS")</f>
        <v>OTROS</v>
      </c>
      <c r="AP1573" t="str">
        <f>+IFERROR(VLOOKUP(Tabla1[[#This Row],[EMPLEADO]],IS[],3,0),"OTROS")</f>
        <v>OTROS</v>
      </c>
      <c r="AQ1573" t="str">
        <f>+IFERROR(VLOOKUP(Tabla1[[#This Row],[EMPLEADO]],IS[[NÓMINA]:[INGENIERO]],2,0),"OTROS")</f>
        <v>OTROS</v>
      </c>
    </row>
    <row r="1574" spans="1:43" x14ac:dyDescent="0.25">
      <c r="A1574" t="s">
        <v>4444</v>
      </c>
      <c r="B1574">
        <v>1</v>
      </c>
      <c r="C1574" t="s">
        <v>6250</v>
      </c>
      <c r="D1574" t="s">
        <v>38</v>
      </c>
      <c r="E1574" t="s">
        <v>226</v>
      </c>
      <c r="F1574" t="s">
        <v>6251</v>
      </c>
      <c r="G1574" s="17" t="s">
        <v>6252</v>
      </c>
      <c r="H1574" t="s">
        <v>409</v>
      </c>
      <c r="I1574" t="s">
        <v>43</v>
      </c>
      <c r="J1574" t="s">
        <v>8</v>
      </c>
      <c r="K1574" t="s">
        <v>1521</v>
      </c>
      <c r="L1574" t="s">
        <v>2654</v>
      </c>
      <c r="M1574" t="s">
        <v>411</v>
      </c>
      <c r="N1574">
        <v>0</v>
      </c>
      <c r="O1574" t="s">
        <v>47</v>
      </c>
      <c r="P1574">
        <v>388</v>
      </c>
      <c r="Q1574" t="s">
        <v>48</v>
      </c>
      <c r="R1574" t="s">
        <v>153</v>
      </c>
      <c r="S1574" t="s">
        <v>50</v>
      </c>
      <c r="T1574" t="s">
        <v>51</v>
      </c>
      <c r="U1574" t="s">
        <v>52</v>
      </c>
      <c r="V1574">
        <v>1.05</v>
      </c>
      <c r="W1574" s="1">
        <v>750.75000000000011</v>
      </c>
      <c r="X1574">
        <v>1</v>
      </c>
      <c r="Y1574">
        <v>3.87</v>
      </c>
      <c r="Z1574">
        <v>5</v>
      </c>
      <c r="AA1574">
        <v>0.77400000000000002</v>
      </c>
      <c r="AB1574" s="2">
        <v>0</v>
      </c>
      <c r="AC1574" s="1">
        <v>0</v>
      </c>
      <c r="AD1574" s="7">
        <v>43511</v>
      </c>
      <c r="AE1574" s="7">
        <v>43514</v>
      </c>
      <c r="AF1574">
        <v>1</v>
      </c>
      <c r="AG1574" t="s">
        <v>53</v>
      </c>
      <c r="AH1574" s="2">
        <v>0</v>
      </c>
      <c r="AI1574" s="1">
        <v>0</v>
      </c>
      <c r="AJ1574" s="1">
        <v>0</v>
      </c>
      <c r="AK1574" s="6" t="str">
        <f>+IF(Tabla1[[#This Row],[REQUEST_TY]]="SR MANTENIMIENTO CORRECTIVO", "EMERGENCIA", "OTROS")</f>
        <v>EMERGENCIA</v>
      </c>
      <c r="AL1574" s="6" t="str">
        <f>+_xlfn.IFS(Tabla1[[#This Row],[Veces obj]]&lt;=1,"0-1",Tabla1[[#This Row],[Veces obj]]&lt;=2,"1-2",Tabla1[[#This Row],[Veces obj]]&lt;=3,"2-3",TRUE,"&gt;3")</f>
        <v>0-1</v>
      </c>
      <c r="AM1574" s="6" t="str">
        <f>+_xlfn.IFS(MONTH(Tabla1[[#This Row],[MES]])&lt;=3,"Q1",MONTH(Tabla1[[#This Row],[MES]])&lt;=6,"Q2",MONTH(Tabla1[[#This Row],[MES]])&lt;=9,"Q3",TRUE,"Q4")</f>
        <v>Q1</v>
      </c>
      <c r="AN1574" t="str">
        <f>+IFERROR(VLOOKUP(Tabla1[[#This Row],[CUENTA]],CTAS[],2,0),"OTROS")</f>
        <v>OTROS</v>
      </c>
      <c r="AP1574" t="str">
        <f>+IFERROR(VLOOKUP(Tabla1[[#This Row],[EMPLEADO]],IS[],3,0),"OTROS")</f>
        <v>OTROS</v>
      </c>
      <c r="AQ1574" t="str">
        <f>+IFERROR(VLOOKUP(Tabla1[[#This Row],[EMPLEADO]],IS[[NÓMINA]:[INGENIERO]],2,0),"OTROS")</f>
        <v>OTROS</v>
      </c>
    </row>
    <row r="1575" spans="1:43" x14ac:dyDescent="0.25">
      <c r="A1575" t="s">
        <v>36</v>
      </c>
      <c r="B1575">
        <v>1</v>
      </c>
      <c r="C1575" t="s">
        <v>3089</v>
      </c>
      <c r="D1575" t="s">
        <v>38</v>
      </c>
      <c r="E1575" t="s">
        <v>133</v>
      </c>
      <c r="F1575" t="s">
        <v>3090</v>
      </c>
      <c r="G1575" s="17" t="s">
        <v>1767</v>
      </c>
      <c r="H1575" t="s">
        <v>471</v>
      </c>
      <c r="I1575" t="s">
        <v>43</v>
      </c>
      <c r="J1575" t="s">
        <v>8</v>
      </c>
      <c r="K1575" t="s">
        <v>59</v>
      </c>
      <c r="L1575" t="s">
        <v>1768</v>
      </c>
      <c r="M1575" t="s">
        <v>310</v>
      </c>
      <c r="N1575">
        <v>0</v>
      </c>
      <c r="O1575" t="s">
        <v>47</v>
      </c>
      <c r="P1575">
        <v>46</v>
      </c>
      <c r="Q1575" t="s">
        <v>82</v>
      </c>
      <c r="R1575" t="s">
        <v>138</v>
      </c>
      <c r="S1575" t="s">
        <v>139</v>
      </c>
      <c r="T1575" t="s">
        <v>51</v>
      </c>
      <c r="U1575" t="s">
        <v>140</v>
      </c>
      <c r="V1575">
        <v>1.1000000000000001</v>
      </c>
      <c r="W1575" s="1">
        <v>1730.3000000000004</v>
      </c>
      <c r="X1575">
        <v>1</v>
      </c>
      <c r="Y1575">
        <v>3.1</v>
      </c>
      <c r="Z1575">
        <v>4</v>
      </c>
      <c r="AA1575">
        <v>0.77500000000000002</v>
      </c>
      <c r="AB1575" s="2">
        <v>0</v>
      </c>
      <c r="AC1575" s="1">
        <v>0</v>
      </c>
      <c r="AD1575" s="7">
        <v>43481</v>
      </c>
      <c r="AE1575" s="7">
        <v>43481</v>
      </c>
      <c r="AF1575">
        <v>0</v>
      </c>
      <c r="AG1575" t="s">
        <v>53</v>
      </c>
      <c r="AH1575" s="2">
        <v>0</v>
      </c>
      <c r="AI1575" s="1">
        <v>0</v>
      </c>
      <c r="AJ1575" s="1">
        <v>0</v>
      </c>
      <c r="AK1575" s="6" t="str">
        <f>+IF(Tabla1[[#This Row],[REQUEST_TY]]="SR MANTENIMIENTO CORRECTIVO", "EMERGENCIA", "OTROS")</f>
        <v>EMERGENCIA</v>
      </c>
      <c r="AL1575" s="6" t="str">
        <f>+_xlfn.IFS(Tabla1[[#This Row],[Veces obj]]&lt;=1,"0-1",Tabla1[[#This Row],[Veces obj]]&lt;=2,"1-2",Tabla1[[#This Row],[Veces obj]]&lt;=3,"2-3",TRUE,"&gt;3")</f>
        <v>0-1</v>
      </c>
      <c r="AM1575" s="6" t="str">
        <f>+_xlfn.IFS(MONTH(Tabla1[[#This Row],[MES]])&lt;=3,"Q1",MONTH(Tabla1[[#This Row],[MES]])&lt;=6,"Q2",MONTH(Tabla1[[#This Row],[MES]])&lt;=9,"Q3",TRUE,"Q4")</f>
        <v>Q1</v>
      </c>
      <c r="AN1575" t="str">
        <f>+IFERROR(VLOOKUP(Tabla1[[#This Row],[CUENTA]],CTAS[],2,0),"OTROS")</f>
        <v>OTROS</v>
      </c>
      <c r="AP1575" t="str">
        <f>+IFERROR(VLOOKUP(Tabla1[[#This Row],[EMPLEADO]],IS[],3,0),"OTROS")</f>
        <v>OTROS</v>
      </c>
      <c r="AQ1575" t="str">
        <f>+IFERROR(VLOOKUP(Tabla1[[#This Row],[EMPLEADO]],IS[[NÓMINA]:[INGENIERO]],2,0),"OTROS")</f>
        <v>OTROS</v>
      </c>
    </row>
    <row r="1576" spans="1:43" x14ac:dyDescent="0.25">
      <c r="A1576" t="s">
        <v>36</v>
      </c>
      <c r="B1576">
        <v>1</v>
      </c>
      <c r="C1576" t="s">
        <v>3091</v>
      </c>
      <c r="D1576" t="s">
        <v>38</v>
      </c>
      <c r="E1576" t="s">
        <v>133</v>
      </c>
      <c r="F1576" t="s">
        <v>3092</v>
      </c>
      <c r="G1576" s="17" t="s">
        <v>1047</v>
      </c>
      <c r="H1576" t="s">
        <v>106</v>
      </c>
      <c r="I1576" t="s">
        <v>43</v>
      </c>
      <c r="J1576" t="s">
        <v>8</v>
      </c>
      <c r="K1576" t="s">
        <v>59</v>
      </c>
      <c r="L1576" t="s">
        <v>780</v>
      </c>
      <c r="M1576" t="s">
        <v>310</v>
      </c>
      <c r="N1576">
        <v>0</v>
      </c>
      <c r="O1576" t="s">
        <v>47</v>
      </c>
      <c r="P1576">
        <v>6</v>
      </c>
      <c r="Q1576" t="s">
        <v>207</v>
      </c>
      <c r="R1576" t="s">
        <v>138</v>
      </c>
      <c r="S1576" t="s">
        <v>139</v>
      </c>
      <c r="T1576" t="s">
        <v>51</v>
      </c>
      <c r="U1576" t="s">
        <v>879</v>
      </c>
      <c r="V1576">
        <v>0.6</v>
      </c>
      <c r="W1576" s="1">
        <v>943.80000000000007</v>
      </c>
      <c r="X1576">
        <v>1</v>
      </c>
      <c r="Y1576">
        <v>3.1</v>
      </c>
      <c r="Z1576">
        <v>4</v>
      </c>
      <c r="AA1576">
        <v>0.77500000000000002</v>
      </c>
      <c r="AB1576" s="2">
        <v>0</v>
      </c>
      <c r="AC1576" s="1">
        <v>0</v>
      </c>
      <c r="AD1576" s="7">
        <v>43496</v>
      </c>
      <c r="AE1576" s="7">
        <v>43496</v>
      </c>
      <c r="AF1576">
        <v>0</v>
      </c>
      <c r="AG1576" t="s">
        <v>53</v>
      </c>
      <c r="AH1576" s="2">
        <v>0</v>
      </c>
      <c r="AI1576" s="1">
        <v>0</v>
      </c>
      <c r="AJ1576" s="1">
        <v>0</v>
      </c>
      <c r="AK1576" s="6" t="str">
        <f>+IF(Tabla1[[#This Row],[REQUEST_TY]]="SR MANTENIMIENTO CORRECTIVO", "EMERGENCIA", "OTROS")</f>
        <v>EMERGENCIA</v>
      </c>
      <c r="AL1576" s="6" t="str">
        <f>+_xlfn.IFS(Tabla1[[#This Row],[Veces obj]]&lt;=1,"0-1",Tabla1[[#This Row],[Veces obj]]&lt;=2,"1-2",Tabla1[[#This Row],[Veces obj]]&lt;=3,"2-3",TRUE,"&gt;3")</f>
        <v>0-1</v>
      </c>
      <c r="AM1576" s="6" t="str">
        <f>+_xlfn.IFS(MONTH(Tabla1[[#This Row],[MES]])&lt;=3,"Q1",MONTH(Tabla1[[#This Row],[MES]])&lt;=6,"Q2",MONTH(Tabla1[[#This Row],[MES]])&lt;=9,"Q3",TRUE,"Q4")</f>
        <v>Q1</v>
      </c>
      <c r="AN1576" t="str">
        <f>+IFERROR(VLOOKUP(Tabla1[[#This Row],[CUENTA]],CTAS[],2,0),"OTROS")</f>
        <v>OTROS</v>
      </c>
      <c r="AP1576" t="str">
        <f>+IFERROR(VLOOKUP(Tabla1[[#This Row],[EMPLEADO]],IS[],3,0),"OTROS")</f>
        <v>OTROS</v>
      </c>
      <c r="AQ1576" t="str">
        <f>+IFERROR(VLOOKUP(Tabla1[[#This Row],[EMPLEADO]],IS[[NÓMINA]:[INGENIERO]],2,0),"OTROS")</f>
        <v>OTROS</v>
      </c>
    </row>
    <row r="1577" spans="1:43" x14ac:dyDescent="0.25">
      <c r="A1577" t="s">
        <v>4444</v>
      </c>
      <c r="B1577">
        <v>1</v>
      </c>
      <c r="C1577" t="s">
        <v>7155</v>
      </c>
      <c r="D1577" t="s">
        <v>38</v>
      </c>
      <c r="E1577" t="s">
        <v>133</v>
      </c>
      <c r="F1577" t="s">
        <v>7156</v>
      </c>
      <c r="G1577" s="17" t="s">
        <v>1898</v>
      </c>
      <c r="H1577" t="s">
        <v>679</v>
      </c>
      <c r="I1577" t="s">
        <v>43</v>
      </c>
      <c r="J1577" t="s">
        <v>8</v>
      </c>
      <c r="K1577" t="s">
        <v>59</v>
      </c>
      <c r="L1577" t="s">
        <v>315</v>
      </c>
      <c r="M1577" t="s">
        <v>316</v>
      </c>
      <c r="N1577">
        <v>0</v>
      </c>
      <c r="O1577" t="s">
        <v>47</v>
      </c>
      <c r="P1577">
        <v>21</v>
      </c>
      <c r="Q1577" t="s">
        <v>62</v>
      </c>
      <c r="R1577" t="s">
        <v>138</v>
      </c>
      <c r="S1577" t="s">
        <v>139</v>
      </c>
      <c r="T1577" t="s">
        <v>51</v>
      </c>
      <c r="U1577" t="s">
        <v>262</v>
      </c>
      <c r="V1577">
        <v>1.05</v>
      </c>
      <c r="W1577" s="1">
        <v>1651.6500000000003</v>
      </c>
      <c r="X1577">
        <v>1</v>
      </c>
      <c r="Y1577">
        <v>3.1</v>
      </c>
      <c r="Z1577">
        <v>4</v>
      </c>
      <c r="AA1577">
        <v>0.77500000000000002</v>
      </c>
      <c r="AB1577" s="2">
        <v>0</v>
      </c>
      <c r="AC1577" s="1">
        <v>0</v>
      </c>
      <c r="AD1577" s="7">
        <v>43522</v>
      </c>
      <c r="AE1577" s="7">
        <v>43523</v>
      </c>
      <c r="AF1577">
        <v>1</v>
      </c>
      <c r="AG1577" t="s">
        <v>53</v>
      </c>
      <c r="AH1577" s="2">
        <v>0</v>
      </c>
      <c r="AI1577" s="1">
        <v>0</v>
      </c>
      <c r="AJ1577" s="1">
        <v>0</v>
      </c>
      <c r="AK1577" s="6" t="str">
        <f>+IF(Tabla1[[#This Row],[REQUEST_TY]]="SR MANTENIMIENTO CORRECTIVO", "EMERGENCIA", "OTROS")</f>
        <v>EMERGENCIA</v>
      </c>
      <c r="AL1577" s="6" t="str">
        <f>+_xlfn.IFS(Tabla1[[#This Row],[Veces obj]]&lt;=1,"0-1",Tabla1[[#This Row],[Veces obj]]&lt;=2,"1-2",Tabla1[[#This Row],[Veces obj]]&lt;=3,"2-3",TRUE,"&gt;3")</f>
        <v>0-1</v>
      </c>
      <c r="AM1577" s="6" t="str">
        <f>+_xlfn.IFS(MONTH(Tabla1[[#This Row],[MES]])&lt;=3,"Q1",MONTH(Tabla1[[#This Row],[MES]])&lt;=6,"Q2",MONTH(Tabla1[[#This Row],[MES]])&lt;=9,"Q3",TRUE,"Q4")</f>
        <v>Q1</v>
      </c>
      <c r="AN1577" t="str">
        <f>+IFERROR(VLOOKUP(Tabla1[[#This Row],[CUENTA]],CTAS[],2,0),"OTROS")</f>
        <v>OTROS</v>
      </c>
      <c r="AP1577" t="str">
        <f>+IFERROR(VLOOKUP(Tabla1[[#This Row],[EMPLEADO]],IS[],3,0),"OTROS")</f>
        <v>OTROS</v>
      </c>
      <c r="AQ1577" t="str">
        <f>+IFERROR(VLOOKUP(Tabla1[[#This Row],[EMPLEADO]],IS[[NÓMINA]:[INGENIERO]],2,0),"OTROS")</f>
        <v>OTROS</v>
      </c>
    </row>
    <row r="1578" spans="1:43" x14ac:dyDescent="0.25">
      <c r="A1578" t="s">
        <v>36</v>
      </c>
      <c r="B1578">
        <v>1</v>
      </c>
      <c r="C1578" t="s">
        <v>3093</v>
      </c>
      <c r="D1578" t="s">
        <v>38</v>
      </c>
      <c r="E1578" t="s">
        <v>1208</v>
      </c>
      <c r="F1578" t="s">
        <v>1121</v>
      </c>
      <c r="G1578" s="17" t="s">
        <v>3094</v>
      </c>
      <c r="H1578" t="s">
        <v>1063</v>
      </c>
      <c r="I1578" t="s">
        <v>43</v>
      </c>
      <c r="J1578" t="s">
        <v>8</v>
      </c>
      <c r="K1578" t="s">
        <v>254</v>
      </c>
      <c r="L1578" t="s">
        <v>3095</v>
      </c>
      <c r="M1578" t="s">
        <v>1264</v>
      </c>
      <c r="N1578">
        <v>0</v>
      </c>
      <c r="O1578" t="s">
        <v>47</v>
      </c>
      <c r="P1578">
        <v>71</v>
      </c>
      <c r="Q1578" t="s">
        <v>48</v>
      </c>
      <c r="R1578" t="s">
        <v>153</v>
      </c>
      <c r="S1578" t="s">
        <v>50</v>
      </c>
      <c r="T1578" t="s">
        <v>51</v>
      </c>
      <c r="U1578" t="s">
        <v>52</v>
      </c>
      <c r="V1578">
        <v>1.05</v>
      </c>
      <c r="W1578" s="1">
        <v>750.75000000000011</v>
      </c>
      <c r="X1578">
        <v>1</v>
      </c>
      <c r="Y1578">
        <v>3.88</v>
      </c>
      <c r="Z1578">
        <v>5</v>
      </c>
      <c r="AA1578">
        <v>0.77600000000000002</v>
      </c>
      <c r="AB1578" s="2">
        <v>0</v>
      </c>
      <c r="AC1578" s="1">
        <v>0</v>
      </c>
      <c r="AD1578" s="7">
        <v>43473</v>
      </c>
      <c r="AE1578" s="7">
        <v>43473</v>
      </c>
      <c r="AF1578">
        <v>0</v>
      </c>
      <c r="AG1578" t="s">
        <v>53</v>
      </c>
      <c r="AH1578" s="2">
        <v>0</v>
      </c>
      <c r="AI1578" s="1">
        <v>0</v>
      </c>
      <c r="AJ1578" s="1">
        <v>0</v>
      </c>
      <c r="AK1578" s="6" t="str">
        <f>+IF(Tabla1[[#This Row],[REQUEST_TY]]="SR MANTENIMIENTO CORRECTIVO", "EMERGENCIA", "OTROS")</f>
        <v>EMERGENCIA</v>
      </c>
      <c r="AL1578" s="6" t="str">
        <f>+_xlfn.IFS(Tabla1[[#This Row],[Veces obj]]&lt;=1,"0-1",Tabla1[[#This Row],[Veces obj]]&lt;=2,"1-2",Tabla1[[#This Row],[Veces obj]]&lt;=3,"2-3",TRUE,"&gt;3")</f>
        <v>0-1</v>
      </c>
      <c r="AM1578" s="6" t="str">
        <f>+_xlfn.IFS(MONTH(Tabla1[[#This Row],[MES]])&lt;=3,"Q1",MONTH(Tabla1[[#This Row],[MES]])&lt;=6,"Q2",MONTH(Tabla1[[#This Row],[MES]])&lt;=9,"Q3",TRUE,"Q4")</f>
        <v>Q1</v>
      </c>
      <c r="AN1578" t="str">
        <f>+IFERROR(VLOOKUP(Tabla1[[#This Row],[CUENTA]],CTAS[],2,0),"OTROS")</f>
        <v>OTROS</v>
      </c>
      <c r="AP1578" t="str">
        <f>+IFERROR(VLOOKUP(Tabla1[[#This Row],[EMPLEADO]],IS[],3,0),"OTROS")</f>
        <v>OTROS</v>
      </c>
      <c r="AQ1578" t="str">
        <f>+IFERROR(VLOOKUP(Tabla1[[#This Row],[EMPLEADO]],IS[[NÓMINA]:[INGENIERO]],2,0),"OTROS")</f>
        <v>OTROS</v>
      </c>
    </row>
    <row r="1579" spans="1:43" x14ac:dyDescent="0.25">
      <c r="A1579" t="s">
        <v>36</v>
      </c>
      <c r="B1579">
        <v>1</v>
      </c>
      <c r="C1579" t="s">
        <v>3096</v>
      </c>
      <c r="D1579" t="s">
        <v>38</v>
      </c>
      <c r="E1579" t="s">
        <v>76</v>
      </c>
      <c r="F1579" t="s">
        <v>3097</v>
      </c>
      <c r="G1579" s="17" t="s">
        <v>3098</v>
      </c>
      <c r="H1579" t="s">
        <v>271</v>
      </c>
      <c r="I1579" t="s">
        <v>43</v>
      </c>
      <c r="J1579" t="s">
        <v>8</v>
      </c>
      <c r="K1579" t="s">
        <v>102</v>
      </c>
      <c r="L1579" t="s">
        <v>3099</v>
      </c>
      <c r="M1579" t="s">
        <v>3100</v>
      </c>
      <c r="N1579">
        <v>0</v>
      </c>
      <c r="O1579" t="s">
        <v>105</v>
      </c>
      <c r="P1579">
        <v>130</v>
      </c>
      <c r="Q1579" t="s">
        <v>48</v>
      </c>
      <c r="R1579" t="s">
        <v>63</v>
      </c>
      <c r="S1579" t="s">
        <v>64</v>
      </c>
      <c r="T1579" t="s">
        <v>51</v>
      </c>
      <c r="U1579" t="s">
        <v>96</v>
      </c>
      <c r="V1579">
        <v>1.1000000000000001</v>
      </c>
      <c r="W1579" s="1">
        <v>720.50000000000011</v>
      </c>
      <c r="X1579">
        <v>1</v>
      </c>
      <c r="Y1579">
        <v>3.9</v>
      </c>
      <c r="Z1579">
        <v>5</v>
      </c>
      <c r="AA1579">
        <v>0.78</v>
      </c>
      <c r="AB1579" s="2">
        <v>0</v>
      </c>
      <c r="AC1579" s="1">
        <v>0</v>
      </c>
      <c r="AD1579" s="7">
        <v>43465</v>
      </c>
      <c r="AE1579" s="7">
        <v>43467</v>
      </c>
      <c r="AF1579">
        <v>1</v>
      </c>
      <c r="AG1579" t="s">
        <v>53</v>
      </c>
      <c r="AH1579" s="2">
        <v>0</v>
      </c>
      <c r="AI1579" s="1">
        <v>0</v>
      </c>
      <c r="AJ1579" s="1">
        <v>0</v>
      </c>
      <c r="AK1579" s="6" t="str">
        <f>+IF(Tabla1[[#This Row],[REQUEST_TY]]="SR MANTENIMIENTO CORRECTIVO", "EMERGENCIA", "OTROS")</f>
        <v>EMERGENCIA</v>
      </c>
      <c r="AL1579" s="6" t="str">
        <f>+_xlfn.IFS(Tabla1[[#This Row],[Veces obj]]&lt;=1,"0-1",Tabla1[[#This Row],[Veces obj]]&lt;=2,"1-2",Tabla1[[#This Row],[Veces obj]]&lt;=3,"2-3",TRUE,"&gt;3")</f>
        <v>0-1</v>
      </c>
      <c r="AM1579" s="6" t="str">
        <f>+_xlfn.IFS(MONTH(Tabla1[[#This Row],[MES]])&lt;=3,"Q1",MONTH(Tabla1[[#This Row],[MES]])&lt;=6,"Q2",MONTH(Tabla1[[#This Row],[MES]])&lt;=9,"Q3",TRUE,"Q4")</f>
        <v>Q1</v>
      </c>
      <c r="AN1579" t="str">
        <f>+IFERROR(VLOOKUP(Tabla1[[#This Row],[CUENTA]],CTAS[],2,0),"OTROS")</f>
        <v>OTROS</v>
      </c>
      <c r="AP1579" t="str">
        <f>+IFERROR(VLOOKUP(Tabla1[[#This Row],[EMPLEADO]],IS[],3,0),"OTROS")</f>
        <v>OTROS</v>
      </c>
      <c r="AQ1579" t="str">
        <f>+IFERROR(VLOOKUP(Tabla1[[#This Row],[EMPLEADO]],IS[[NÓMINA]:[INGENIERO]],2,0),"OTROS")</f>
        <v>OTROS</v>
      </c>
    </row>
    <row r="1580" spans="1:43" x14ac:dyDescent="0.25">
      <c r="A1580" t="s">
        <v>36</v>
      </c>
      <c r="B1580">
        <v>1</v>
      </c>
      <c r="C1580" t="s">
        <v>3101</v>
      </c>
      <c r="D1580" t="s">
        <v>38</v>
      </c>
      <c r="E1580" t="s">
        <v>39</v>
      </c>
      <c r="F1580" t="s">
        <v>3102</v>
      </c>
      <c r="G1580" s="17" t="s">
        <v>3103</v>
      </c>
      <c r="H1580" t="s">
        <v>1052</v>
      </c>
      <c r="I1580" t="s">
        <v>43</v>
      </c>
      <c r="J1580" t="s">
        <v>8</v>
      </c>
      <c r="K1580" t="s">
        <v>3104</v>
      </c>
      <c r="L1580" t="s">
        <v>3105</v>
      </c>
      <c r="M1580" t="s">
        <v>3106</v>
      </c>
      <c r="N1580">
        <v>0</v>
      </c>
      <c r="O1580" t="s">
        <v>47</v>
      </c>
      <c r="P1580">
        <v>2597</v>
      </c>
      <c r="Q1580" t="s">
        <v>48</v>
      </c>
      <c r="R1580" t="s">
        <v>49</v>
      </c>
      <c r="S1580" t="s">
        <v>50</v>
      </c>
      <c r="T1580" t="s">
        <v>51</v>
      </c>
      <c r="U1580" t="s">
        <v>52</v>
      </c>
      <c r="V1580">
        <v>1.05</v>
      </c>
      <c r="W1580" s="1">
        <v>750.75000000000011</v>
      </c>
      <c r="X1580">
        <v>1</v>
      </c>
      <c r="Y1580">
        <v>3.9</v>
      </c>
      <c r="Z1580">
        <v>5</v>
      </c>
      <c r="AA1580">
        <v>0.78</v>
      </c>
      <c r="AB1580" s="2">
        <v>0</v>
      </c>
      <c r="AC1580" s="1">
        <v>0</v>
      </c>
      <c r="AD1580" s="7">
        <v>43480</v>
      </c>
      <c r="AE1580" s="7">
        <v>43480</v>
      </c>
      <c r="AF1580">
        <v>0</v>
      </c>
      <c r="AG1580" t="s">
        <v>53</v>
      </c>
      <c r="AH1580" s="2">
        <v>0</v>
      </c>
      <c r="AI1580" s="1">
        <v>0</v>
      </c>
      <c r="AJ1580" s="1">
        <v>0</v>
      </c>
      <c r="AK1580" s="6" t="str">
        <f>+IF(Tabla1[[#This Row],[REQUEST_TY]]="SR MANTENIMIENTO CORRECTIVO", "EMERGENCIA", "OTROS")</f>
        <v>EMERGENCIA</v>
      </c>
      <c r="AL1580" s="6" t="str">
        <f>+_xlfn.IFS(Tabla1[[#This Row],[Veces obj]]&lt;=1,"0-1",Tabla1[[#This Row],[Veces obj]]&lt;=2,"1-2",Tabla1[[#This Row],[Veces obj]]&lt;=3,"2-3",TRUE,"&gt;3")</f>
        <v>0-1</v>
      </c>
      <c r="AM1580" s="6" t="str">
        <f>+_xlfn.IFS(MONTH(Tabla1[[#This Row],[MES]])&lt;=3,"Q1",MONTH(Tabla1[[#This Row],[MES]])&lt;=6,"Q2",MONTH(Tabla1[[#This Row],[MES]])&lt;=9,"Q3",TRUE,"Q4")</f>
        <v>Q1</v>
      </c>
      <c r="AN1580" t="str">
        <f>+IFERROR(VLOOKUP(Tabla1[[#This Row],[CUENTA]],CTAS[],2,0),"OTROS")</f>
        <v>OTROS</v>
      </c>
      <c r="AP1580" t="str">
        <f>+IFERROR(VLOOKUP(Tabla1[[#This Row],[EMPLEADO]],IS[],3,0),"OTROS")</f>
        <v>OTROS</v>
      </c>
      <c r="AQ1580" t="str">
        <f>+IFERROR(VLOOKUP(Tabla1[[#This Row],[EMPLEADO]],IS[[NÓMINA]:[INGENIERO]],2,0),"OTROS")</f>
        <v>OTROS</v>
      </c>
    </row>
    <row r="1581" spans="1:43" x14ac:dyDescent="0.25">
      <c r="A1581" t="s">
        <v>36</v>
      </c>
      <c r="B1581">
        <v>1</v>
      </c>
      <c r="C1581" t="s">
        <v>3107</v>
      </c>
      <c r="D1581" t="s">
        <v>38</v>
      </c>
      <c r="E1581" t="s">
        <v>133</v>
      </c>
      <c r="F1581" t="s">
        <v>3108</v>
      </c>
      <c r="G1581" s="17" t="s">
        <v>3109</v>
      </c>
      <c r="H1581" t="s">
        <v>58</v>
      </c>
      <c r="I1581" t="s">
        <v>43</v>
      </c>
      <c r="J1581" t="s">
        <v>8</v>
      </c>
      <c r="K1581" t="s">
        <v>59</v>
      </c>
      <c r="L1581" t="s">
        <v>3110</v>
      </c>
      <c r="M1581" t="s">
        <v>222</v>
      </c>
      <c r="N1581">
        <v>0</v>
      </c>
      <c r="O1581" t="s">
        <v>47</v>
      </c>
      <c r="P1581">
        <v>25</v>
      </c>
      <c r="Q1581" t="s">
        <v>62</v>
      </c>
      <c r="R1581" t="s">
        <v>138</v>
      </c>
      <c r="S1581" t="s">
        <v>139</v>
      </c>
      <c r="T1581" t="s">
        <v>51</v>
      </c>
      <c r="U1581" t="s">
        <v>262</v>
      </c>
      <c r="V1581">
        <v>1.05</v>
      </c>
      <c r="W1581" s="1">
        <v>1651.6500000000003</v>
      </c>
      <c r="X1581">
        <v>1</v>
      </c>
      <c r="Y1581">
        <v>3.12</v>
      </c>
      <c r="Z1581">
        <v>4</v>
      </c>
      <c r="AA1581">
        <v>0.78</v>
      </c>
      <c r="AB1581" s="2">
        <v>0</v>
      </c>
      <c r="AC1581" s="1">
        <v>0</v>
      </c>
      <c r="AD1581" s="7">
        <v>43486</v>
      </c>
      <c r="AE1581" s="7">
        <v>43486</v>
      </c>
      <c r="AF1581">
        <v>0</v>
      </c>
      <c r="AG1581" t="s">
        <v>53</v>
      </c>
      <c r="AH1581" s="2">
        <v>0</v>
      </c>
      <c r="AI1581" s="1">
        <v>0</v>
      </c>
      <c r="AJ1581" s="1">
        <v>0</v>
      </c>
      <c r="AK1581" s="6" t="str">
        <f>+IF(Tabla1[[#This Row],[REQUEST_TY]]="SR MANTENIMIENTO CORRECTIVO", "EMERGENCIA", "OTROS")</f>
        <v>EMERGENCIA</v>
      </c>
      <c r="AL1581" s="6" t="str">
        <f>+_xlfn.IFS(Tabla1[[#This Row],[Veces obj]]&lt;=1,"0-1",Tabla1[[#This Row],[Veces obj]]&lt;=2,"1-2",Tabla1[[#This Row],[Veces obj]]&lt;=3,"2-3",TRUE,"&gt;3")</f>
        <v>0-1</v>
      </c>
      <c r="AM1581" s="6" t="str">
        <f>+_xlfn.IFS(MONTH(Tabla1[[#This Row],[MES]])&lt;=3,"Q1",MONTH(Tabla1[[#This Row],[MES]])&lt;=6,"Q2",MONTH(Tabla1[[#This Row],[MES]])&lt;=9,"Q3",TRUE,"Q4")</f>
        <v>Q1</v>
      </c>
      <c r="AN1581" t="str">
        <f>+IFERROR(VLOOKUP(Tabla1[[#This Row],[CUENTA]],CTAS[],2,0),"OTROS")</f>
        <v>OTROS</v>
      </c>
      <c r="AP1581" t="str">
        <f>+IFERROR(VLOOKUP(Tabla1[[#This Row],[EMPLEADO]],IS[],3,0),"OTROS")</f>
        <v>OTROS</v>
      </c>
      <c r="AQ1581" t="str">
        <f>+IFERROR(VLOOKUP(Tabla1[[#This Row],[EMPLEADO]],IS[[NÓMINA]:[INGENIERO]],2,0),"OTROS")</f>
        <v>OTROS</v>
      </c>
    </row>
    <row r="1582" spans="1:43" x14ac:dyDescent="0.25">
      <c r="A1582" t="s">
        <v>36</v>
      </c>
      <c r="B1582">
        <v>1</v>
      </c>
      <c r="C1582" t="s">
        <v>3111</v>
      </c>
      <c r="D1582" t="s">
        <v>38</v>
      </c>
      <c r="E1582" t="s">
        <v>1346</v>
      </c>
      <c r="F1582" t="s">
        <v>3112</v>
      </c>
      <c r="G1582" s="17" t="s">
        <v>3113</v>
      </c>
      <c r="H1582" t="s">
        <v>106</v>
      </c>
      <c r="I1582" t="s">
        <v>43</v>
      </c>
      <c r="J1582" t="s">
        <v>8</v>
      </c>
      <c r="K1582" t="s">
        <v>59</v>
      </c>
      <c r="L1582" t="s">
        <v>1768</v>
      </c>
      <c r="M1582" t="s">
        <v>310</v>
      </c>
      <c r="N1582">
        <v>0</v>
      </c>
      <c r="O1582" t="s">
        <v>47</v>
      </c>
      <c r="P1582">
        <v>70</v>
      </c>
      <c r="Q1582" t="s">
        <v>48</v>
      </c>
      <c r="R1582" t="s">
        <v>223</v>
      </c>
      <c r="S1582" t="s">
        <v>139</v>
      </c>
      <c r="T1582" t="s">
        <v>51</v>
      </c>
      <c r="U1582" t="s">
        <v>353</v>
      </c>
      <c r="V1582">
        <v>1.1499999999999999</v>
      </c>
      <c r="W1582" s="1">
        <v>1808.95</v>
      </c>
      <c r="X1582">
        <v>1</v>
      </c>
      <c r="Y1582">
        <v>3.12</v>
      </c>
      <c r="Z1582">
        <v>4</v>
      </c>
      <c r="AA1582">
        <v>0.78</v>
      </c>
      <c r="AB1582" s="2">
        <v>0</v>
      </c>
      <c r="AC1582" s="1">
        <v>0</v>
      </c>
      <c r="AD1582" s="7">
        <v>43487</v>
      </c>
      <c r="AE1582" s="7">
        <v>43487</v>
      </c>
      <c r="AF1582">
        <v>0</v>
      </c>
      <c r="AG1582" t="s">
        <v>53</v>
      </c>
      <c r="AH1582" s="2">
        <v>0</v>
      </c>
      <c r="AI1582" s="1">
        <v>0</v>
      </c>
      <c r="AJ1582" s="1">
        <v>0</v>
      </c>
      <c r="AK1582" s="6" t="str">
        <f>+IF(Tabla1[[#This Row],[REQUEST_TY]]="SR MANTENIMIENTO CORRECTIVO", "EMERGENCIA", "OTROS")</f>
        <v>EMERGENCIA</v>
      </c>
      <c r="AL1582" s="6" t="str">
        <f>+_xlfn.IFS(Tabla1[[#This Row],[Veces obj]]&lt;=1,"0-1",Tabla1[[#This Row],[Veces obj]]&lt;=2,"1-2",Tabla1[[#This Row],[Veces obj]]&lt;=3,"2-3",TRUE,"&gt;3")</f>
        <v>0-1</v>
      </c>
      <c r="AM1582" s="6" t="str">
        <f>+_xlfn.IFS(MONTH(Tabla1[[#This Row],[MES]])&lt;=3,"Q1",MONTH(Tabla1[[#This Row],[MES]])&lt;=6,"Q2",MONTH(Tabla1[[#This Row],[MES]])&lt;=9,"Q3",TRUE,"Q4")</f>
        <v>Q1</v>
      </c>
      <c r="AN1582" t="str">
        <f>+IFERROR(VLOOKUP(Tabla1[[#This Row],[CUENTA]],CTAS[],2,0),"OTROS")</f>
        <v>OTROS</v>
      </c>
      <c r="AP1582" t="str">
        <f>+IFERROR(VLOOKUP(Tabla1[[#This Row],[EMPLEADO]],IS[],3,0),"OTROS")</f>
        <v>OTROS</v>
      </c>
      <c r="AQ1582" t="str">
        <f>+IFERROR(VLOOKUP(Tabla1[[#This Row],[EMPLEADO]],IS[[NÓMINA]:[INGENIERO]],2,0),"OTROS")</f>
        <v>OTROS</v>
      </c>
    </row>
    <row r="1583" spans="1:43" x14ac:dyDescent="0.25">
      <c r="A1583" t="s">
        <v>36</v>
      </c>
      <c r="B1583">
        <v>1</v>
      </c>
      <c r="C1583" t="s">
        <v>3114</v>
      </c>
      <c r="D1583" t="s">
        <v>38</v>
      </c>
      <c r="E1583" t="s">
        <v>258</v>
      </c>
      <c r="F1583" t="s">
        <v>3115</v>
      </c>
      <c r="G1583" s="17" t="s">
        <v>3116</v>
      </c>
      <c r="H1583" t="s">
        <v>220</v>
      </c>
      <c r="I1583" t="s">
        <v>43</v>
      </c>
      <c r="J1583" t="s">
        <v>8</v>
      </c>
      <c r="K1583" t="s">
        <v>102</v>
      </c>
      <c r="L1583" t="s">
        <v>261</v>
      </c>
      <c r="M1583" t="s">
        <v>736</v>
      </c>
      <c r="N1583">
        <v>0</v>
      </c>
      <c r="O1583" t="s">
        <v>47</v>
      </c>
      <c r="P1583">
        <v>41</v>
      </c>
      <c r="Q1583" t="s">
        <v>82</v>
      </c>
      <c r="R1583" t="s">
        <v>138</v>
      </c>
      <c r="S1583" t="s">
        <v>139</v>
      </c>
      <c r="T1583" t="s">
        <v>51</v>
      </c>
      <c r="U1583" t="s">
        <v>140</v>
      </c>
      <c r="V1583">
        <v>1.1000000000000001</v>
      </c>
      <c r="W1583" s="1">
        <v>1730.3000000000004</v>
      </c>
      <c r="X1583">
        <v>1</v>
      </c>
      <c r="Y1583">
        <v>3.12</v>
      </c>
      <c r="Z1583">
        <v>4</v>
      </c>
      <c r="AA1583">
        <v>0.78</v>
      </c>
      <c r="AB1583" s="2">
        <v>0</v>
      </c>
      <c r="AC1583" s="1">
        <v>0</v>
      </c>
      <c r="AD1583" s="7">
        <v>43495</v>
      </c>
      <c r="AE1583" s="7">
        <v>43495</v>
      </c>
      <c r="AF1583">
        <v>0</v>
      </c>
      <c r="AG1583" t="s">
        <v>53</v>
      </c>
      <c r="AH1583" s="2">
        <v>0</v>
      </c>
      <c r="AI1583" s="1">
        <v>0</v>
      </c>
      <c r="AJ1583" s="1">
        <v>0</v>
      </c>
      <c r="AK1583" s="6" t="str">
        <f>+IF(Tabla1[[#This Row],[REQUEST_TY]]="SR MANTENIMIENTO CORRECTIVO", "EMERGENCIA", "OTROS")</f>
        <v>EMERGENCIA</v>
      </c>
      <c r="AL1583" s="6" t="str">
        <f>+_xlfn.IFS(Tabla1[[#This Row],[Veces obj]]&lt;=1,"0-1",Tabla1[[#This Row],[Veces obj]]&lt;=2,"1-2",Tabla1[[#This Row],[Veces obj]]&lt;=3,"2-3",TRUE,"&gt;3")</f>
        <v>0-1</v>
      </c>
      <c r="AM1583" s="6" t="str">
        <f>+_xlfn.IFS(MONTH(Tabla1[[#This Row],[MES]])&lt;=3,"Q1",MONTH(Tabla1[[#This Row],[MES]])&lt;=6,"Q2",MONTH(Tabla1[[#This Row],[MES]])&lt;=9,"Q3",TRUE,"Q4")</f>
        <v>Q1</v>
      </c>
      <c r="AN1583" t="str">
        <f>+IFERROR(VLOOKUP(Tabla1[[#This Row],[CUENTA]],CTAS[],2,0),"OTROS")</f>
        <v>OTROS</v>
      </c>
      <c r="AP1583" t="str">
        <f>+IFERROR(VLOOKUP(Tabla1[[#This Row],[EMPLEADO]],IS[],3,0),"OTROS")</f>
        <v>OTROS</v>
      </c>
      <c r="AQ1583" t="str">
        <f>+IFERROR(VLOOKUP(Tabla1[[#This Row],[EMPLEADO]],IS[[NÓMINA]:[INGENIERO]],2,0),"OTROS")</f>
        <v>OTROS</v>
      </c>
    </row>
    <row r="1584" spans="1:43" x14ac:dyDescent="0.25">
      <c r="A1584" t="s">
        <v>4444</v>
      </c>
      <c r="B1584">
        <v>1</v>
      </c>
      <c r="C1584" t="s">
        <v>6956</v>
      </c>
      <c r="D1584" t="s">
        <v>38</v>
      </c>
      <c r="E1584" t="s">
        <v>275</v>
      </c>
      <c r="F1584" t="s">
        <v>6957</v>
      </c>
      <c r="G1584" s="17" t="s">
        <v>6958</v>
      </c>
      <c r="H1584" t="s">
        <v>868</v>
      </c>
      <c r="I1584" t="s">
        <v>43</v>
      </c>
      <c r="J1584" t="s">
        <v>8</v>
      </c>
      <c r="K1584" t="s">
        <v>199</v>
      </c>
      <c r="L1584" t="s">
        <v>6959</v>
      </c>
      <c r="M1584" t="s">
        <v>871</v>
      </c>
      <c r="N1584">
        <v>1</v>
      </c>
      <c r="O1584" t="s">
        <v>47</v>
      </c>
      <c r="P1584">
        <v>2640</v>
      </c>
      <c r="Q1584" t="s">
        <v>48</v>
      </c>
      <c r="R1584" t="s">
        <v>95</v>
      </c>
      <c r="S1584" t="s">
        <v>64</v>
      </c>
      <c r="T1584" t="s">
        <v>51</v>
      </c>
      <c r="U1584" t="s">
        <v>96</v>
      </c>
      <c r="V1584">
        <v>1.1000000000000001</v>
      </c>
      <c r="W1584" s="1">
        <v>0</v>
      </c>
      <c r="X1584">
        <v>1</v>
      </c>
      <c r="Y1584">
        <v>3.9</v>
      </c>
      <c r="Z1584">
        <v>5</v>
      </c>
      <c r="AA1584">
        <v>0.78</v>
      </c>
      <c r="AB1584" s="2">
        <v>0</v>
      </c>
      <c r="AC1584" s="1">
        <v>0</v>
      </c>
      <c r="AD1584" s="7">
        <v>43521</v>
      </c>
      <c r="AE1584" s="7">
        <v>43521</v>
      </c>
      <c r="AF1584">
        <v>0</v>
      </c>
      <c r="AG1584" t="s">
        <v>53</v>
      </c>
      <c r="AH1584" s="2">
        <v>0</v>
      </c>
      <c r="AI1584" s="1">
        <v>0</v>
      </c>
      <c r="AJ1584" s="1">
        <v>0</v>
      </c>
      <c r="AK1584" s="6" t="str">
        <f>+IF(Tabla1[[#This Row],[REQUEST_TY]]="SR MANTENIMIENTO CORRECTIVO", "EMERGENCIA", "OTROS")</f>
        <v>EMERGENCIA</v>
      </c>
      <c r="AL1584" s="6" t="str">
        <f>+_xlfn.IFS(Tabla1[[#This Row],[Veces obj]]&lt;=1,"0-1",Tabla1[[#This Row],[Veces obj]]&lt;=2,"1-2",Tabla1[[#This Row],[Veces obj]]&lt;=3,"2-3",TRUE,"&gt;3")</f>
        <v>0-1</v>
      </c>
      <c r="AM1584" s="6" t="str">
        <f>+_xlfn.IFS(MONTH(Tabla1[[#This Row],[MES]])&lt;=3,"Q1",MONTH(Tabla1[[#This Row],[MES]])&lt;=6,"Q2",MONTH(Tabla1[[#This Row],[MES]])&lt;=9,"Q3",TRUE,"Q4")</f>
        <v>Q1</v>
      </c>
      <c r="AN1584" t="str">
        <f>+IFERROR(VLOOKUP(Tabla1[[#This Row],[CUENTA]],CTAS[],2,0),"OTROS")</f>
        <v>OTROS</v>
      </c>
      <c r="AP1584" t="str">
        <f>+IFERROR(VLOOKUP(Tabla1[[#This Row],[EMPLEADO]],IS[],3,0),"OTROS")</f>
        <v>OTROS</v>
      </c>
      <c r="AQ1584" t="str">
        <f>+IFERROR(VLOOKUP(Tabla1[[#This Row],[EMPLEADO]],IS[[NÓMINA]:[INGENIERO]],2,0),"OTROS")</f>
        <v>OTROS</v>
      </c>
    </row>
    <row r="1585" spans="1:43" x14ac:dyDescent="0.25">
      <c r="A1585" t="s">
        <v>36</v>
      </c>
      <c r="B1585">
        <v>1</v>
      </c>
      <c r="C1585" t="s">
        <v>3117</v>
      </c>
      <c r="D1585" t="s">
        <v>38</v>
      </c>
      <c r="E1585" t="s">
        <v>789</v>
      </c>
      <c r="F1585" t="s">
        <v>3118</v>
      </c>
      <c r="G1585" s="17" t="s">
        <v>3119</v>
      </c>
      <c r="H1585" t="s">
        <v>568</v>
      </c>
      <c r="I1585" t="s">
        <v>43</v>
      </c>
      <c r="J1585" t="s">
        <v>8</v>
      </c>
      <c r="K1585" t="s">
        <v>3120</v>
      </c>
      <c r="L1585" t="s">
        <v>3121</v>
      </c>
      <c r="M1585" t="s">
        <v>932</v>
      </c>
      <c r="N1585">
        <v>0</v>
      </c>
      <c r="O1585" t="s">
        <v>47</v>
      </c>
      <c r="P1585">
        <v>2590</v>
      </c>
      <c r="Q1585" t="s">
        <v>48</v>
      </c>
      <c r="R1585" t="s">
        <v>242</v>
      </c>
      <c r="S1585" t="s">
        <v>64</v>
      </c>
      <c r="T1585" t="s">
        <v>51</v>
      </c>
      <c r="U1585" t="s">
        <v>96</v>
      </c>
      <c r="V1585">
        <v>1.1000000000000001</v>
      </c>
      <c r="W1585" s="1">
        <v>1501.5000000000002</v>
      </c>
      <c r="X1585">
        <v>1</v>
      </c>
      <c r="Y1585">
        <v>3.92</v>
      </c>
      <c r="Z1585">
        <v>5</v>
      </c>
      <c r="AA1585">
        <v>0.78400000000000003</v>
      </c>
      <c r="AB1585" s="2">
        <v>0</v>
      </c>
      <c r="AC1585" s="1">
        <v>0</v>
      </c>
      <c r="AD1585" s="7">
        <v>43468</v>
      </c>
      <c r="AE1585" s="7">
        <v>43468</v>
      </c>
      <c r="AF1585">
        <v>0</v>
      </c>
      <c r="AG1585" t="s">
        <v>53</v>
      </c>
      <c r="AH1585" s="2">
        <v>0</v>
      </c>
      <c r="AI1585" s="1">
        <v>0</v>
      </c>
      <c r="AJ1585" s="1">
        <v>0</v>
      </c>
      <c r="AK1585" s="6" t="str">
        <f>+IF(Tabla1[[#This Row],[REQUEST_TY]]="SR MANTENIMIENTO CORRECTIVO", "EMERGENCIA", "OTROS")</f>
        <v>EMERGENCIA</v>
      </c>
      <c r="AL1585" s="6" t="str">
        <f>+_xlfn.IFS(Tabla1[[#This Row],[Veces obj]]&lt;=1,"0-1",Tabla1[[#This Row],[Veces obj]]&lt;=2,"1-2",Tabla1[[#This Row],[Veces obj]]&lt;=3,"2-3",TRUE,"&gt;3")</f>
        <v>0-1</v>
      </c>
      <c r="AM1585" s="6" t="str">
        <f>+_xlfn.IFS(MONTH(Tabla1[[#This Row],[MES]])&lt;=3,"Q1",MONTH(Tabla1[[#This Row],[MES]])&lt;=6,"Q2",MONTH(Tabla1[[#This Row],[MES]])&lt;=9,"Q3",TRUE,"Q4")</f>
        <v>Q1</v>
      </c>
      <c r="AN1585" t="str">
        <f>+IFERROR(VLOOKUP(Tabla1[[#This Row],[CUENTA]],CTAS[],2,0),"OTROS")</f>
        <v>OTROS</v>
      </c>
      <c r="AP1585" t="str">
        <f>+IFERROR(VLOOKUP(Tabla1[[#This Row],[EMPLEADO]],IS[],3,0),"OTROS")</f>
        <v>OTROS</v>
      </c>
      <c r="AQ1585" t="str">
        <f>+IFERROR(VLOOKUP(Tabla1[[#This Row],[EMPLEADO]],IS[[NÓMINA]:[INGENIERO]],2,0),"OTROS")</f>
        <v>OTROS</v>
      </c>
    </row>
    <row r="1586" spans="1:43" x14ac:dyDescent="0.25">
      <c r="A1586" t="s">
        <v>4444</v>
      </c>
      <c r="B1586">
        <v>1</v>
      </c>
      <c r="C1586" t="s">
        <v>5007</v>
      </c>
      <c r="D1586" t="s">
        <v>38</v>
      </c>
      <c r="E1586" t="s">
        <v>3897</v>
      </c>
      <c r="F1586" t="s">
        <v>5008</v>
      </c>
      <c r="G1586" s="17" t="s">
        <v>5009</v>
      </c>
      <c r="H1586" t="s">
        <v>409</v>
      </c>
      <c r="I1586" t="s">
        <v>43</v>
      </c>
      <c r="J1586" t="s">
        <v>8</v>
      </c>
      <c r="K1586" t="s">
        <v>71</v>
      </c>
      <c r="L1586" t="s">
        <v>2654</v>
      </c>
      <c r="M1586" t="s">
        <v>411</v>
      </c>
      <c r="N1586">
        <v>0</v>
      </c>
      <c r="O1586" t="s">
        <v>47</v>
      </c>
      <c r="P1586">
        <v>120</v>
      </c>
      <c r="Q1586" t="s">
        <v>48</v>
      </c>
      <c r="R1586" t="s">
        <v>153</v>
      </c>
      <c r="S1586" t="s">
        <v>50</v>
      </c>
      <c r="T1586" t="s">
        <v>51</v>
      </c>
      <c r="U1586" t="s">
        <v>52</v>
      </c>
      <c r="V1586">
        <v>1.05</v>
      </c>
      <c r="W1586" s="1">
        <v>750.75000000000011</v>
      </c>
      <c r="X1586">
        <v>1</v>
      </c>
      <c r="Y1586">
        <v>3.92</v>
      </c>
      <c r="Z1586">
        <v>5</v>
      </c>
      <c r="AA1586">
        <v>0.78400000000000003</v>
      </c>
      <c r="AB1586" s="2">
        <v>0</v>
      </c>
      <c r="AC1586" s="1">
        <v>0</v>
      </c>
      <c r="AD1586" s="7">
        <v>43504</v>
      </c>
      <c r="AE1586" s="7">
        <v>43504</v>
      </c>
      <c r="AF1586">
        <v>0</v>
      </c>
      <c r="AG1586" t="s">
        <v>53</v>
      </c>
      <c r="AH1586" s="2">
        <v>0</v>
      </c>
      <c r="AI1586" s="1">
        <v>0</v>
      </c>
      <c r="AJ1586" s="1">
        <v>0</v>
      </c>
      <c r="AK1586" s="6" t="str">
        <f>+IF(Tabla1[[#This Row],[REQUEST_TY]]="SR MANTENIMIENTO CORRECTIVO", "EMERGENCIA", "OTROS")</f>
        <v>EMERGENCIA</v>
      </c>
      <c r="AL1586" s="6" t="str">
        <f>+_xlfn.IFS(Tabla1[[#This Row],[Veces obj]]&lt;=1,"0-1",Tabla1[[#This Row],[Veces obj]]&lt;=2,"1-2",Tabla1[[#This Row],[Veces obj]]&lt;=3,"2-3",TRUE,"&gt;3")</f>
        <v>0-1</v>
      </c>
      <c r="AM1586" s="6" t="str">
        <f>+_xlfn.IFS(MONTH(Tabla1[[#This Row],[MES]])&lt;=3,"Q1",MONTH(Tabla1[[#This Row],[MES]])&lt;=6,"Q2",MONTH(Tabla1[[#This Row],[MES]])&lt;=9,"Q3",TRUE,"Q4")</f>
        <v>Q1</v>
      </c>
      <c r="AN1586" t="str">
        <f>+IFERROR(VLOOKUP(Tabla1[[#This Row],[CUENTA]],CTAS[],2,0),"OTROS")</f>
        <v>OTROS</v>
      </c>
      <c r="AP1586" t="str">
        <f>+IFERROR(VLOOKUP(Tabla1[[#This Row],[EMPLEADO]],IS[],3,0),"OTROS")</f>
        <v>OTROS</v>
      </c>
      <c r="AQ1586" t="str">
        <f>+IFERROR(VLOOKUP(Tabla1[[#This Row],[EMPLEADO]],IS[[NÓMINA]:[INGENIERO]],2,0),"OTROS")</f>
        <v>OTROS</v>
      </c>
    </row>
    <row r="1587" spans="1:43" x14ac:dyDescent="0.25">
      <c r="A1587" t="s">
        <v>4444</v>
      </c>
      <c r="B1587">
        <v>1</v>
      </c>
      <c r="C1587" t="s">
        <v>6577</v>
      </c>
      <c r="D1587" t="s">
        <v>38</v>
      </c>
      <c r="E1587" t="s">
        <v>176</v>
      </c>
      <c r="F1587" t="s">
        <v>6578</v>
      </c>
      <c r="G1587" s="17" t="s">
        <v>6579</v>
      </c>
      <c r="H1587" t="s">
        <v>574</v>
      </c>
      <c r="I1587" t="s">
        <v>43</v>
      </c>
      <c r="J1587" t="s">
        <v>8</v>
      </c>
      <c r="K1587" t="s">
        <v>338</v>
      </c>
      <c r="L1587" t="s">
        <v>6580</v>
      </c>
      <c r="M1587" t="s">
        <v>576</v>
      </c>
      <c r="N1587">
        <v>0</v>
      </c>
      <c r="O1587" t="s">
        <v>47</v>
      </c>
      <c r="P1587">
        <v>1504</v>
      </c>
      <c r="Q1587" t="s">
        <v>48</v>
      </c>
      <c r="R1587" t="s">
        <v>49</v>
      </c>
      <c r="S1587" t="s">
        <v>50</v>
      </c>
      <c r="T1587" t="s">
        <v>208</v>
      </c>
      <c r="U1587" t="s">
        <v>52</v>
      </c>
      <c r="V1587">
        <v>1.05</v>
      </c>
      <c r="W1587" s="1">
        <v>750.75000000000011</v>
      </c>
      <c r="X1587">
        <v>1</v>
      </c>
      <c r="Y1587">
        <v>7.1</v>
      </c>
      <c r="Z1587">
        <v>9</v>
      </c>
      <c r="AA1587">
        <v>0.78888888888888886</v>
      </c>
      <c r="AB1587" s="2">
        <v>0</v>
      </c>
      <c r="AC1587" s="1">
        <v>0</v>
      </c>
      <c r="AD1587" s="7">
        <v>43515</v>
      </c>
      <c r="AE1587" s="7">
        <v>43516</v>
      </c>
      <c r="AF1587">
        <v>1</v>
      </c>
      <c r="AG1587" t="s">
        <v>53</v>
      </c>
      <c r="AH1587" s="2">
        <v>0</v>
      </c>
      <c r="AI1587" s="1">
        <v>0</v>
      </c>
      <c r="AJ1587" s="1">
        <v>0</v>
      </c>
      <c r="AK1587" s="6" t="str">
        <f>+IF(Tabla1[[#This Row],[REQUEST_TY]]="SR MANTENIMIENTO CORRECTIVO", "EMERGENCIA", "OTROS")</f>
        <v>EMERGENCIA</v>
      </c>
      <c r="AL1587" s="6" t="str">
        <f>+_xlfn.IFS(Tabla1[[#This Row],[Veces obj]]&lt;=1,"0-1",Tabla1[[#This Row],[Veces obj]]&lt;=2,"1-2",Tabla1[[#This Row],[Veces obj]]&lt;=3,"2-3",TRUE,"&gt;3")</f>
        <v>0-1</v>
      </c>
      <c r="AM1587" s="6" t="str">
        <f>+_xlfn.IFS(MONTH(Tabla1[[#This Row],[MES]])&lt;=3,"Q1",MONTH(Tabla1[[#This Row],[MES]])&lt;=6,"Q2",MONTH(Tabla1[[#This Row],[MES]])&lt;=9,"Q3",TRUE,"Q4")</f>
        <v>Q1</v>
      </c>
      <c r="AN1587" t="str">
        <f>+IFERROR(VLOOKUP(Tabla1[[#This Row],[CUENTA]],CTAS[],2,0),"OTROS")</f>
        <v>OTROS</v>
      </c>
      <c r="AP1587" t="str">
        <f>+IFERROR(VLOOKUP(Tabla1[[#This Row],[EMPLEADO]],IS[],3,0),"OTROS")</f>
        <v>OTROS</v>
      </c>
      <c r="AQ1587" t="str">
        <f>+IFERROR(VLOOKUP(Tabla1[[#This Row],[EMPLEADO]],IS[[NÓMINA]:[INGENIERO]],2,0),"OTROS")</f>
        <v>OTROS</v>
      </c>
    </row>
    <row r="1588" spans="1:43" x14ac:dyDescent="0.25">
      <c r="A1588" t="s">
        <v>36</v>
      </c>
      <c r="B1588">
        <v>1</v>
      </c>
      <c r="C1588" t="s">
        <v>3122</v>
      </c>
      <c r="D1588" t="s">
        <v>38</v>
      </c>
      <c r="E1588" t="s">
        <v>2136</v>
      </c>
      <c r="F1588" t="s">
        <v>3123</v>
      </c>
      <c r="G1588" s="17" t="s">
        <v>3124</v>
      </c>
      <c r="H1588" t="s">
        <v>915</v>
      </c>
      <c r="I1588" t="s">
        <v>43</v>
      </c>
      <c r="J1588" t="s">
        <v>8</v>
      </c>
      <c r="K1588" t="s">
        <v>1273</v>
      </c>
      <c r="L1588" t="s">
        <v>1274</v>
      </c>
      <c r="M1588" t="s">
        <v>968</v>
      </c>
      <c r="N1588">
        <v>0</v>
      </c>
      <c r="O1588" t="s">
        <v>47</v>
      </c>
      <c r="P1588">
        <v>37</v>
      </c>
      <c r="Q1588" t="s">
        <v>82</v>
      </c>
      <c r="R1588" t="s">
        <v>74</v>
      </c>
      <c r="S1588" t="s">
        <v>50</v>
      </c>
      <c r="T1588" t="s">
        <v>51</v>
      </c>
      <c r="U1588" t="s">
        <v>120</v>
      </c>
      <c r="V1588">
        <v>0.8</v>
      </c>
      <c r="W1588" s="1">
        <v>572.00000000000011</v>
      </c>
      <c r="X1588">
        <v>1</v>
      </c>
      <c r="Y1588">
        <v>3.95</v>
      </c>
      <c r="Z1588">
        <v>5</v>
      </c>
      <c r="AA1588">
        <v>0.79</v>
      </c>
      <c r="AB1588" s="2">
        <v>0</v>
      </c>
      <c r="AC1588" s="1">
        <v>0</v>
      </c>
      <c r="AD1588" s="7">
        <v>43468</v>
      </c>
      <c r="AE1588" s="7">
        <v>43468</v>
      </c>
      <c r="AF1588">
        <v>0</v>
      </c>
      <c r="AG1588" t="s">
        <v>53</v>
      </c>
      <c r="AH1588" s="2">
        <v>0</v>
      </c>
      <c r="AI1588" s="1">
        <v>0</v>
      </c>
      <c r="AJ1588" s="1">
        <v>0</v>
      </c>
      <c r="AK1588" s="6" t="str">
        <f>+IF(Tabla1[[#This Row],[REQUEST_TY]]="SR MANTENIMIENTO CORRECTIVO", "EMERGENCIA", "OTROS")</f>
        <v>EMERGENCIA</v>
      </c>
      <c r="AL1588" s="6" t="str">
        <f>+_xlfn.IFS(Tabla1[[#This Row],[Veces obj]]&lt;=1,"0-1",Tabla1[[#This Row],[Veces obj]]&lt;=2,"1-2",Tabla1[[#This Row],[Veces obj]]&lt;=3,"2-3",TRUE,"&gt;3")</f>
        <v>0-1</v>
      </c>
      <c r="AM1588" s="6" t="str">
        <f>+_xlfn.IFS(MONTH(Tabla1[[#This Row],[MES]])&lt;=3,"Q1",MONTH(Tabla1[[#This Row],[MES]])&lt;=6,"Q2",MONTH(Tabla1[[#This Row],[MES]])&lt;=9,"Q3",TRUE,"Q4")</f>
        <v>Q1</v>
      </c>
      <c r="AN1588" t="str">
        <f>+IFERROR(VLOOKUP(Tabla1[[#This Row],[CUENTA]],CTAS[],2,0),"OTROS")</f>
        <v>OTROS</v>
      </c>
      <c r="AP1588" t="str">
        <f>+IFERROR(VLOOKUP(Tabla1[[#This Row],[EMPLEADO]],IS[],3,0),"OTROS")</f>
        <v>OTROS</v>
      </c>
      <c r="AQ1588" t="str">
        <f>+IFERROR(VLOOKUP(Tabla1[[#This Row],[EMPLEADO]],IS[[NÓMINA]:[INGENIERO]],2,0),"OTROS")</f>
        <v>OTROS</v>
      </c>
    </row>
    <row r="1589" spans="1:43" x14ac:dyDescent="0.25">
      <c r="A1589" t="s">
        <v>36</v>
      </c>
      <c r="B1589">
        <v>1</v>
      </c>
      <c r="C1589" t="s">
        <v>3125</v>
      </c>
      <c r="D1589" t="s">
        <v>38</v>
      </c>
      <c r="E1589" t="s">
        <v>524</v>
      </c>
      <c r="F1589" t="s">
        <v>3126</v>
      </c>
      <c r="G1589" s="17" t="s">
        <v>3127</v>
      </c>
      <c r="H1589" t="s">
        <v>70</v>
      </c>
      <c r="I1589" t="s">
        <v>43</v>
      </c>
      <c r="J1589" t="s">
        <v>8</v>
      </c>
      <c r="K1589" t="s">
        <v>169</v>
      </c>
      <c r="L1589" t="s">
        <v>3128</v>
      </c>
      <c r="M1589" t="s">
        <v>94</v>
      </c>
      <c r="N1589">
        <v>0</v>
      </c>
      <c r="O1589" t="s">
        <v>47</v>
      </c>
      <c r="P1589">
        <v>41</v>
      </c>
      <c r="Q1589" t="s">
        <v>82</v>
      </c>
      <c r="R1589" t="s">
        <v>153</v>
      </c>
      <c r="S1589" t="s">
        <v>50</v>
      </c>
      <c r="T1589" t="s">
        <v>51</v>
      </c>
      <c r="U1589" t="s">
        <v>120</v>
      </c>
      <c r="V1589">
        <v>0.8</v>
      </c>
      <c r="W1589" s="1">
        <v>572.00000000000011</v>
      </c>
      <c r="X1589">
        <v>1</v>
      </c>
      <c r="Y1589">
        <v>3.96</v>
      </c>
      <c r="Z1589">
        <v>5</v>
      </c>
      <c r="AA1589">
        <v>0.79200000000000004</v>
      </c>
      <c r="AB1589" s="2">
        <v>0</v>
      </c>
      <c r="AC1589" s="1">
        <v>0</v>
      </c>
      <c r="AD1589" s="7">
        <v>43468</v>
      </c>
      <c r="AE1589" s="7">
        <v>43469</v>
      </c>
      <c r="AF1589">
        <v>1</v>
      </c>
      <c r="AG1589" t="s">
        <v>53</v>
      </c>
      <c r="AH1589" s="2">
        <v>0</v>
      </c>
      <c r="AI1589" s="1">
        <v>0</v>
      </c>
      <c r="AJ1589" s="1">
        <v>0</v>
      </c>
      <c r="AK1589" s="6" t="str">
        <f>+IF(Tabla1[[#This Row],[REQUEST_TY]]="SR MANTENIMIENTO CORRECTIVO", "EMERGENCIA", "OTROS")</f>
        <v>EMERGENCIA</v>
      </c>
      <c r="AL1589" s="6" t="str">
        <f>+_xlfn.IFS(Tabla1[[#This Row],[Veces obj]]&lt;=1,"0-1",Tabla1[[#This Row],[Veces obj]]&lt;=2,"1-2",Tabla1[[#This Row],[Veces obj]]&lt;=3,"2-3",TRUE,"&gt;3")</f>
        <v>0-1</v>
      </c>
      <c r="AM1589" s="6" t="str">
        <f>+_xlfn.IFS(MONTH(Tabla1[[#This Row],[MES]])&lt;=3,"Q1",MONTH(Tabla1[[#This Row],[MES]])&lt;=6,"Q2",MONTH(Tabla1[[#This Row],[MES]])&lt;=9,"Q3",TRUE,"Q4")</f>
        <v>Q1</v>
      </c>
      <c r="AN1589" t="str">
        <f>+IFERROR(VLOOKUP(Tabla1[[#This Row],[CUENTA]],CTAS[],2,0),"OTROS")</f>
        <v>OTROS</v>
      </c>
      <c r="AP1589" t="str">
        <f>+IFERROR(VLOOKUP(Tabla1[[#This Row],[EMPLEADO]],IS[],3,0),"OTROS")</f>
        <v>OTROS</v>
      </c>
      <c r="AQ1589" t="str">
        <f>+IFERROR(VLOOKUP(Tabla1[[#This Row],[EMPLEADO]],IS[[NÓMINA]:[INGENIERO]],2,0),"OTROS")</f>
        <v>OTROS</v>
      </c>
    </row>
    <row r="1590" spans="1:43" x14ac:dyDescent="0.25">
      <c r="A1590" t="s">
        <v>36</v>
      </c>
      <c r="B1590">
        <v>1</v>
      </c>
      <c r="C1590" t="s">
        <v>3129</v>
      </c>
      <c r="D1590" t="s">
        <v>38</v>
      </c>
      <c r="E1590" t="s">
        <v>217</v>
      </c>
      <c r="F1590" t="s">
        <v>3130</v>
      </c>
      <c r="G1590" s="17" t="s">
        <v>3131</v>
      </c>
      <c r="H1590" t="s">
        <v>308</v>
      </c>
      <c r="I1590" t="s">
        <v>43</v>
      </c>
      <c r="J1590" t="s">
        <v>8</v>
      </c>
      <c r="K1590" t="s">
        <v>102</v>
      </c>
      <c r="L1590" t="s">
        <v>1651</v>
      </c>
      <c r="M1590" t="s">
        <v>46</v>
      </c>
      <c r="N1590">
        <v>0</v>
      </c>
      <c r="O1590" t="s">
        <v>47</v>
      </c>
      <c r="P1590">
        <v>33</v>
      </c>
      <c r="Q1590" t="s">
        <v>82</v>
      </c>
      <c r="R1590" t="s">
        <v>223</v>
      </c>
      <c r="S1590" t="s">
        <v>139</v>
      </c>
      <c r="T1590" t="s">
        <v>51</v>
      </c>
      <c r="U1590" t="s">
        <v>140</v>
      </c>
      <c r="V1590">
        <v>1.1000000000000001</v>
      </c>
      <c r="W1590" s="1">
        <v>1730.3000000000004</v>
      </c>
      <c r="X1590">
        <v>1</v>
      </c>
      <c r="Y1590">
        <v>3.17</v>
      </c>
      <c r="Z1590">
        <v>4</v>
      </c>
      <c r="AA1590">
        <v>0.79249999999999998</v>
      </c>
      <c r="AB1590" s="2">
        <v>0</v>
      </c>
      <c r="AC1590" s="1">
        <v>0</v>
      </c>
      <c r="AD1590" s="7">
        <v>43479</v>
      </c>
      <c r="AE1590" s="7">
        <v>43479</v>
      </c>
      <c r="AF1590">
        <v>0</v>
      </c>
      <c r="AG1590" t="s">
        <v>53</v>
      </c>
      <c r="AH1590" s="2">
        <v>0</v>
      </c>
      <c r="AI1590" s="1">
        <v>0</v>
      </c>
      <c r="AJ1590" s="1">
        <v>0</v>
      </c>
      <c r="AK1590" s="6" t="str">
        <f>+IF(Tabla1[[#This Row],[REQUEST_TY]]="SR MANTENIMIENTO CORRECTIVO", "EMERGENCIA", "OTROS")</f>
        <v>EMERGENCIA</v>
      </c>
      <c r="AL1590" s="6" t="str">
        <f>+_xlfn.IFS(Tabla1[[#This Row],[Veces obj]]&lt;=1,"0-1",Tabla1[[#This Row],[Veces obj]]&lt;=2,"1-2",Tabla1[[#This Row],[Veces obj]]&lt;=3,"2-3",TRUE,"&gt;3")</f>
        <v>0-1</v>
      </c>
      <c r="AM1590" s="6" t="str">
        <f>+_xlfn.IFS(MONTH(Tabla1[[#This Row],[MES]])&lt;=3,"Q1",MONTH(Tabla1[[#This Row],[MES]])&lt;=6,"Q2",MONTH(Tabla1[[#This Row],[MES]])&lt;=9,"Q3",TRUE,"Q4")</f>
        <v>Q1</v>
      </c>
      <c r="AN1590" t="str">
        <f>+IFERROR(VLOOKUP(Tabla1[[#This Row],[CUENTA]],CTAS[],2,0),"OTROS")</f>
        <v>OTROS</v>
      </c>
      <c r="AP1590" t="str">
        <f>+IFERROR(VLOOKUP(Tabla1[[#This Row],[EMPLEADO]],IS[],3,0),"OTROS")</f>
        <v>OTROS</v>
      </c>
      <c r="AQ1590" t="str">
        <f>+IFERROR(VLOOKUP(Tabla1[[#This Row],[EMPLEADO]],IS[[NÓMINA]:[INGENIERO]],2,0),"OTROS")</f>
        <v>OTROS</v>
      </c>
    </row>
    <row r="1591" spans="1:43" x14ac:dyDescent="0.25">
      <c r="A1591" t="s">
        <v>4444</v>
      </c>
      <c r="B1591">
        <v>1</v>
      </c>
      <c r="C1591" t="s">
        <v>7037</v>
      </c>
      <c r="D1591" t="s">
        <v>38</v>
      </c>
      <c r="E1591" t="s">
        <v>217</v>
      </c>
      <c r="F1591" t="s">
        <v>7038</v>
      </c>
      <c r="G1591" s="17" t="s">
        <v>7039</v>
      </c>
      <c r="H1591" t="s">
        <v>1572</v>
      </c>
      <c r="I1591" t="s">
        <v>43</v>
      </c>
      <c r="J1591" t="s">
        <v>8</v>
      </c>
      <c r="K1591" t="s">
        <v>59</v>
      </c>
      <c r="L1591" t="s">
        <v>2800</v>
      </c>
      <c r="M1591" t="s">
        <v>1707</v>
      </c>
      <c r="N1591">
        <v>0</v>
      </c>
      <c r="O1591" t="s">
        <v>47</v>
      </c>
      <c r="P1591">
        <v>97</v>
      </c>
      <c r="Q1591" t="s">
        <v>48</v>
      </c>
      <c r="R1591" t="s">
        <v>223</v>
      </c>
      <c r="S1591" t="s">
        <v>139</v>
      </c>
      <c r="T1591" t="s">
        <v>51</v>
      </c>
      <c r="U1591" t="s">
        <v>353</v>
      </c>
      <c r="V1591">
        <v>1.1499999999999999</v>
      </c>
      <c r="W1591" s="1">
        <v>1808.95</v>
      </c>
      <c r="X1591">
        <v>1</v>
      </c>
      <c r="Y1591">
        <v>3.17</v>
      </c>
      <c r="Z1591">
        <v>4</v>
      </c>
      <c r="AA1591">
        <v>0.79249999999999998</v>
      </c>
      <c r="AB1591" s="2">
        <v>0</v>
      </c>
      <c r="AC1591" s="1">
        <v>0</v>
      </c>
      <c r="AD1591" s="7">
        <v>43521</v>
      </c>
      <c r="AE1591" s="7">
        <v>43521</v>
      </c>
      <c r="AF1591">
        <v>0</v>
      </c>
      <c r="AG1591" t="s">
        <v>53</v>
      </c>
      <c r="AH1591" s="2">
        <v>0</v>
      </c>
      <c r="AI1591" s="1">
        <v>0</v>
      </c>
      <c r="AJ1591" s="1">
        <v>0</v>
      </c>
      <c r="AK1591" s="6" t="str">
        <f>+IF(Tabla1[[#This Row],[REQUEST_TY]]="SR MANTENIMIENTO CORRECTIVO", "EMERGENCIA", "OTROS")</f>
        <v>EMERGENCIA</v>
      </c>
      <c r="AL1591" s="6" t="str">
        <f>+_xlfn.IFS(Tabla1[[#This Row],[Veces obj]]&lt;=1,"0-1",Tabla1[[#This Row],[Veces obj]]&lt;=2,"1-2",Tabla1[[#This Row],[Veces obj]]&lt;=3,"2-3",TRUE,"&gt;3")</f>
        <v>0-1</v>
      </c>
      <c r="AM1591" s="6" t="str">
        <f>+_xlfn.IFS(MONTH(Tabla1[[#This Row],[MES]])&lt;=3,"Q1",MONTH(Tabla1[[#This Row],[MES]])&lt;=6,"Q2",MONTH(Tabla1[[#This Row],[MES]])&lt;=9,"Q3",TRUE,"Q4")</f>
        <v>Q1</v>
      </c>
      <c r="AN1591" t="str">
        <f>+IFERROR(VLOOKUP(Tabla1[[#This Row],[CUENTA]],CTAS[],2,0),"OTROS")</f>
        <v>OTROS</v>
      </c>
      <c r="AP1591" t="str">
        <f>+IFERROR(VLOOKUP(Tabla1[[#This Row],[EMPLEADO]],IS[],3,0),"OTROS")</f>
        <v>OTROS</v>
      </c>
      <c r="AQ1591" t="str">
        <f>+IFERROR(VLOOKUP(Tabla1[[#This Row],[EMPLEADO]],IS[[NÓMINA]:[INGENIERO]],2,0),"OTROS")</f>
        <v>OTROS</v>
      </c>
    </row>
    <row r="1592" spans="1:43" x14ac:dyDescent="0.25">
      <c r="A1592" t="s">
        <v>36</v>
      </c>
      <c r="B1592">
        <v>1</v>
      </c>
      <c r="C1592" t="s">
        <v>3132</v>
      </c>
      <c r="D1592" t="s">
        <v>38</v>
      </c>
      <c r="E1592" t="s">
        <v>789</v>
      </c>
      <c r="F1592" t="s">
        <v>3133</v>
      </c>
      <c r="G1592" s="17" t="s">
        <v>3134</v>
      </c>
      <c r="H1592" t="s">
        <v>1211</v>
      </c>
      <c r="I1592" t="s">
        <v>43</v>
      </c>
      <c r="J1592" t="s">
        <v>8</v>
      </c>
      <c r="K1592" t="s">
        <v>1521</v>
      </c>
      <c r="L1592" t="s">
        <v>2654</v>
      </c>
      <c r="M1592" t="s">
        <v>411</v>
      </c>
      <c r="N1592">
        <v>0</v>
      </c>
      <c r="O1592" t="s">
        <v>47</v>
      </c>
      <c r="P1592">
        <v>41</v>
      </c>
      <c r="Q1592" t="s">
        <v>82</v>
      </c>
      <c r="R1592" t="s">
        <v>242</v>
      </c>
      <c r="S1592" t="s">
        <v>64</v>
      </c>
      <c r="T1592" t="s">
        <v>51</v>
      </c>
      <c r="U1592" t="s">
        <v>83</v>
      </c>
      <c r="V1592">
        <v>1.05</v>
      </c>
      <c r="W1592" s="1">
        <v>1433.25</v>
      </c>
      <c r="X1592">
        <v>1</v>
      </c>
      <c r="Y1592">
        <v>3.97</v>
      </c>
      <c r="Z1592">
        <v>5</v>
      </c>
      <c r="AA1592">
        <v>0.79400000000000004</v>
      </c>
      <c r="AB1592" s="2">
        <v>0</v>
      </c>
      <c r="AC1592" s="1">
        <v>0</v>
      </c>
      <c r="AD1592" s="7">
        <v>43474</v>
      </c>
      <c r="AE1592" s="7">
        <v>43475</v>
      </c>
      <c r="AF1592">
        <v>1</v>
      </c>
      <c r="AG1592" t="s">
        <v>53</v>
      </c>
      <c r="AH1592" s="2">
        <v>0</v>
      </c>
      <c r="AI1592" s="1">
        <v>0</v>
      </c>
      <c r="AJ1592" s="1">
        <v>0</v>
      </c>
      <c r="AK1592" s="6" t="str">
        <f>+IF(Tabla1[[#This Row],[REQUEST_TY]]="SR MANTENIMIENTO CORRECTIVO", "EMERGENCIA", "OTROS")</f>
        <v>EMERGENCIA</v>
      </c>
      <c r="AL1592" s="6" t="str">
        <f>+_xlfn.IFS(Tabla1[[#This Row],[Veces obj]]&lt;=1,"0-1",Tabla1[[#This Row],[Veces obj]]&lt;=2,"1-2",Tabla1[[#This Row],[Veces obj]]&lt;=3,"2-3",TRUE,"&gt;3")</f>
        <v>0-1</v>
      </c>
      <c r="AM1592" s="6" t="str">
        <f>+_xlfn.IFS(MONTH(Tabla1[[#This Row],[MES]])&lt;=3,"Q1",MONTH(Tabla1[[#This Row],[MES]])&lt;=6,"Q2",MONTH(Tabla1[[#This Row],[MES]])&lt;=9,"Q3",TRUE,"Q4")</f>
        <v>Q1</v>
      </c>
      <c r="AN1592" t="str">
        <f>+IFERROR(VLOOKUP(Tabla1[[#This Row],[CUENTA]],CTAS[],2,0),"OTROS")</f>
        <v>OTROS</v>
      </c>
      <c r="AP1592" t="str">
        <f>+IFERROR(VLOOKUP(Tabla1[[#This Row],[EMPLEADO]],IS[],3,0),"OTROS")</f>
        <v>OTROS</v>
      </c>
      <c r="AQ1592" t="str">
        <f>+IFERROR(VLOOKUP(Tabla1[[#This Row],[EMPLEADO]],IS[[NÓMINA]:[INGENIERO]],2,0),"OTROS")</f>
        <v>OTROS</v>
      </c>
    </row>
    <row r="1593" spans="1:43" x14ac:dyDescent="0.25">
      <c r="A1593" t="s">
        <v>36</v>
      </c>
      <c r="B1593">
        <v>1</v>
      </c>
      <c r="C1593" t="s">
        <v>3135</v>
      </c>
      <c r="D1593" t="s">
        <v>38</v>
      </c>
      <c r="E1593" t="s">
        <v>98</v>
      </c>
      <c r="F1593" t="s">
        <v>3136</v>
      </c>
      <c r="G1593" s="17" t="s">
        <v>1857</v>
      </c>
      <c r="H1593" t="s">
        <v>271</v>
      </c>
      <c r="I1593" t="s">
        <v>43</v>
      </c>
      <c r="J1593" t="s">
        <v>8</v>
      </c>
      <c r="K1593" t="s">
        <v>102</v>
      </c>
      <c r="L1593" t="s">
        <v>517</v>
      </c>
      <c r="M1593" t="s">
        <v>518</v>
      </c>
      <c r="N1593">
        <v>0</v>
      </c>
      <c r="O1593" t="s">
        <v>105</v>
      </c>
      <c r="P1593">
        <v>43</v>
      </c>
      <c r="Q1593" t="s">
        <v>82</v>
      </c>
      <c r="R1593" t="s">
        <v>63</v>
      </c>
      <c r="S1593" t="s">
        <v>64</v>
      </c>
      <c r="T1593" t="s">
        <v>51</v>
      </c>
      <c r="U1593" t="s">
        <v>83</v>
      </c>
      <c r="V1593">
        <v>1.05</v>
      </c>
      <c r="W1593" s="1">
        <v>687.75</v>
      </c>
      <c r="X1593">
        <v>1</v>
      </c>
      <c r="Y1593">
        <v>3.97</v>
      </c>
      <c r="Z1593">
        <v>5</v>
      </c>
      <c r="AA1593">
        <v>0.79400000000000004</v>
      </c>
      <c r="AB1593" s="2">
        <v>0</v>
      </c>
      <c r="AC1593" s="1">
        <v>0</v>
      </c>
      <c r="AD1593" s="7">
        <v>43488</v>
      </c>
      <c r="AE1593" s="7">
        <v>43488</v>
      </c>
      <c r="AF1593">
        <v>0</v>
      </c>
      <c r="AG1593" t="s">
        <v>53</v>
      </c>
      <c r="AH1593" s="2">
        <v>0</v>
      </c>
      <c r="AI1593" s="1">
        <v>0</v>
      </c>
      <c r="AJ1593" s="1">
        <v>0</v>
      </c>
      <c r="AK1593" s="6" t="str">
        <f>+IF(Tabla1[[#This Row],[REQUEST_TY]]="SR MANTENIMIENTO CORRECTIVO", "EMERGENCIA", "OTROS")</f>
        <v>EMERGENCIA</v>
      </c>
      <c r="AL1593" s="6" t="str">
        <f>+_xlfn.IFS(Tabla1[[#This Row],[Veces obj]]&lt;=1,"0-1",Tabla1[[#This Row],[Veces obj]]&lt;=2,"1-2",Tabla1[[#This Row],[Veces obj]]&lt;=3,"2-3",TRUE,"&gt;3")</f>
        <v>0-1</v>
      </c>
      <c r="AM1593" s="6" t="str">
        <f>+_xlfn.IFS(MONTH(Tabla1[[#This Row],[MES]])&lt;=3,"Q1",MONTH(Tabla1[[#This Row],[MES]])&lt;=6,"Q2",MONTH(Tabla1[[#This Row],[MES]])&lt;=9,"Q3",TRUE,"Q4")</f>
        <v>Q1</v>
      </c>
      <c r="AN1593" t="str">
        <f>+IFERROR(VLOOKUP(Tabla1[[#This Row],[CUENTA]],CTAS[],2,0),"OTROS")</f>
        <v>OTROS</v>
      </c>
      <c r="AP1593" t="str">
        <f>+IFERROR(VLOOKUP(Tabla1[[#This Row],[EMPLEADO]],IS[],3,0),"OTROS")</f>
        <v>OTROS</v>
      </c>
      <c r="AQ1593" t="str">
        <f>+IFERROR(VLOOKUP(Tabla1[[#This Row],[EMPLEADO]],IS[[NÓMINA]:[INGENIERO]],2,0),"OTROS")</f>
        <v>OTROS</v>
      </c>
    </row>
    <row r="1594" spans="1:43" x14ac:dyDescent="0.25">
      <c r="A1594" t="s">
        <v>36</v>
      </c>
      <c r="B1594">
        <v>1</v>
      </c>
      <c r="C1594" t="s">
        <v>3137</v>
      </c>
      <c r="D1594" t="s">
        <v>38</v>
      </c>
      <c r="E1594" t="s">
        <v>76</v>
      </c>
      <c r="F1594" t="s">
        <v>3138</v>
      </c>
      <c r="G1594" s="17" t="s">
        <v>1316</v>
      </c>
      <c r="H1594" t="s">
        <v>679</v>
      </c>
      <c r="I1594" t="s">
        <v>43</v>
      </c>
      <c r="J1594" t="s">
        <v>8</v>
      </c>
      <c r="K1594" t="s">
        <v>102</v>
      </c>
      <c r="L1594" t="s">
        <v>500</v>
      </c>
      <c r="M1594" t="s">
        <v>310</v>
      </c>
      <c r="N1594">
        <v>0</v>
      </c>
      <c r="O1594" t="s">
        <v>47</v>
      </c>
      <c r="P1594">
        <v>7</v>
      </c>
      <c r="Q1594" t="s">
        <v>194</v>
      </c>
      <c r="R1594" t="s">
        <v>63</v>
      </c>
      <c r="S1594" t="s">
        <v>64</v>
      </c>
      <c r="T1594" t="s">
        <v>51</v>
      </c>
      <c r="U1594" t="s">
        <v>195</v>
      </c>
      <c r="V1594">
        <v>0.6</v>
      </c>
      <c r="W1594" s="1">
        <v>819</v>
      </c>
      <c r="X1594">
        <v>1</v>
      </c>
      <c r="Y1594">
        <v>3.97</v>
      </c>
      <c r="Z1594">
        <v>5</v>
      </c>
      <c r="AA1594">
        <v>0.79400000000000004</v>
      </c>
      <c r="AB1594" s="2">
        <v>0</v>
      </c>
      <c r="AC1594" s="1">
        <v>0</v>
      </c>
      <c r="AD1594" s="7">
        <v>43489</v>
      </c>
      <c r="AE1594" s="7">
        <v>43489</v>
      </c>
      <c r="AF1594">
        <v>0</v>
      </c>
      <c r="AG1594" t="s">
        <v>53</v>
      </c>
      <c r="AH1594" s="2">
        <v>0</v>
      </c>
      <c r="AI1594" s="1">
        <v>0</v>
      </c>
      <c r="AJ1594" s="1">
        <v>0</v>
      </c>
      <c r="AK1594" s="6" t="str">
        <f>+IF(Tabla1[[#This Row],[REQUEST_TY]]="SR MANTENIMIENTO CORRECTIVO", "EMERGENCIA", "OTROS")</f>
        <v>EMERGENCIA</v>
      </c>
      <c r="AL1594" s="6" t="str">
        <f>+_xlfn.IFS(Tabla1[[#This Row],[Veces obj]]&lt;=1,"0-1",Tabla1[[#This Row],[Veces obj]]&lt;=2,"1-2",Tabla1[[#This Row],[Veces obj]]&lt;=3,"2-3",TRUE,"&gt;3")</f>
        <v>0-1</v>
      </c>
      <c r="AM1594" s="6" t="str">
        <f>+_xlfn.IFS(MONTH(Tabla1[[#This Row],[MES]])&lt;=3,"Q1",MONTH(Tabla1[[#This Row],[MES]])&lt;=6,"Q2",MONTH(Tabla1[[#This Row],[MES]])&lt;=9,"Q3",TRUE,"Q4")</f>
        <v>Q1</v>
      </c>
      <c r="AN1594" t="str">
        <f>+IFERROR(VLOOKUP(Tabla1[[#This Row],[CUENTA]],CTAS[],2,0),"OTROS")</f>
        <v>OTROS</v>
      </c>
      <c r="AP1594" t="str">
        <f>+IFERROR(VLOOKUP(Tabla1[[#This Row],[EMPLEADO]],IS[],3,0),"OTROS")</f>
        <v>OTROS</v>
      </c>
      <c r="AQ1594" t="str">
        <f>+IFERROR(VLOOKUP(Tabla1[[#This Row],[EMPLEADO]],IS[[NÓMINA]:[INGENIERO]],2,0),"OTROS")</f>
        <v>OTROS</v>
      </c>
    </row>
    <row r="1595" spans="1:43" x14ac:dyDescent="0.25">
      <c r="A1595" t="s">
        <v>4444</v>
      </c>
      <c r="B1595">
        <v>1</v>
      </c>
      <c r="C1595" t="s">
        <v>6039</v>
      </c>
      <c r="D1595" t="s">
        <v>38</v>
      </c>
      <c r="E1595" t="s">
        <v>850</v>
      </c>
      <c r="F1595" t="s">
        <v>6040</v>
      </c>
      <c r="G1595" s="17" t="s">
        <v>6041</v>
      </c>
      <c r="H1595" t="s">
        <v>79</v>
      </c>
      <c r="I1595" t="s">
        <v>43</v>
      </c>
      <c r="J1595" t="s">
        <v>8</v>
      </c>
      <c r="K1595" t="s">
        <v>6042</v>
      </c>
      <c r="L1595" t="s">
        <v>6043</v>
      </c>
      <c r="M1595" t="s">
        <v>1482</v>
      </c>
      <c r="N1595">
        <v>0</v>
      </c>
      <c r="O1595" t="s">
        <v>47</v>
      </c>
      <c r="P1595">
        <v>189</v>
      </c>
      <c r="Q1595" t="s">
        <v>48</v>
      </c>
      <c r="R1595" t="s">
        <v>242</v>
      </c>
      <c r="S1595" t="s">
        <v>64</v>
      </c>
      <c r="T1595" t="s">
        <v>51</v>
      </c>
      <c r="U1595" t="s">
        <v>96</v>
      </c>
      <c r="V1595">
        <v>1.1000000000000001</v>
      </c>
      <c r="W1595" s="1">
        <v>1501.5000000000002</v>
      </c>
      <c r="X1595">
        <v>1</v>
      </c>
      <c r="Y1595">
        <v>3.97</v>
      </c>
      <c r="Z1595">
        <v>5</v>
      </c>
      <c r="AA1595">
        <v>0.79400000000000004</v>
      </c>
      <c r="AB1595" s="2">
        <v>0</v>
      </c>
      <c r="AC1595" s="1">
        <v>0</v>
      </c>
      <c r="AD1595" s="7">
        <v>43510</v>
      </c>
      <c r="AE1595" s="7">
        <v>43510</v>
      </c>
      <c r="AF1595">
        <v>0</v>
      </c>
      <c r="AG1595" t="s">
        <v>53</v>
      </c>
      <c r="AH1595" s="2">
        <v>0</v>
      </c>
      <c r="AI1595" s="1">
        <v>0</v>
      </c>
      <c r="AJ1595" s="1">
        <v>0</v>
      </c>
      <c r="AK1595" s="6" t="str">
        <f>+IF(Tabla1[[#This Row],[REQUEST_TY]]="SR MANTENIMIENTO CORRECTIVO", "EMERGENCIA", "OTROS")</f>
        <v>EMERGENCIA</v>
      </c>
      <c r="AL1595" s="6" t="str">
        <f>+_xlfn.IFS(Tabla1[[#This Row],[Veces obj]]&lt;=1,"0-1",Tabla1[[#This Row],[Veces obj]]&lt;=2,"1-2",Tabla1[[#This Row],[Veces obj]]&lt;=3,"2-3",TRUE,"&gt;3")</f>
        <v>0-1</v>
      </c>
      <c r="AM1595" s="6" t="str">
        <f>+_xlfn.IFS(MONTH(Tabla1[[#This Row],[MES]])&lt;=3,"Q1",MONTH(Tabla1[[#This Row],[MES]])&lt;=6,"Q2",MONTH(Tabla1[[#This Row],[MES]])&lt;=9,"Q3",TRUE,"Q4")</f>
        <v>Q1</v>
      </c>
      <c r="AN1595" t="str">
        <f>+IFERROR(VLOOKUP(Tabla1[[#This Row],[CUENTA]],CTAS[],2,0),"OTROS")</f>
        <v>OTROS</v>
      </c>
      <c r="AP1595" t="str">
        <f>+IFERROR(VLOOKUP(Tabla1[[#This Row],[EMPLEADO]],IS[],3,0),"OTROS")</f>
        <v>OTROS</v>
      </c>
      <c r="AQ1595" t="str">
        <f>+IFERROR(VLOOKUP(Tabla1[[#This Row],[EMPLEADO]],IS[[NÓMINA]:[INGENIERO]],2,0),"OTROS")</f>
        <v>OTROS</v>
      </c>
    </row>
    <row r="1596" spans="1:43" x14ac:dyDescent="0.25">
      <c r="A1596" t="s">
        <v>36</v>
      </c>
      <c r="B1596">
        <v>1</v>
      </c>
      <c r="C1596" t="s">
        <v>3139</v>
      </c>
      <c r="D1596" t="s">
        <v>38</v>
      </c>
      <c r="E1596" t="s">
        <v>258</v>
      </c>
      <c r="F1596" t="s">
        <v>3140</v>
      </c>
      <c r="G1596" s="17" t="s">
        <v>3141</v>
      </c>
      <c r="H1596" t="s">
        <v>106</v>
      </c>
      <c r="I1596" t="s">
        <v>43</v>
      </c>
      <c r="J1596" t="s">
        <v>8</v>
      </c>
      <c r="K1596" t="s">
        <v>59</v>
      </c>
      <c r="L1596" t="s">
        <v>130</v>
      </c>
      <c r="M1596" t="s">
        <v>131</v>
      </c>
      <c r="N1596">
        <v>0</v>
      </c>
      <c r="O1596" t="s">
        <v>47</v>
      </c>
      <c r="P1596">
        <v>5</v>
      </c>
      <c r="Q1596" t="s">
        <v>207</v>
      </c>
      <c r="R1596" t="s">
        <v>138</v>
      </c>
      <c r="S1596" t="s">
        <v>139</v>
      </c>
      <c r="T1596" t="s">
        <v>51</v>
      </c>
      <c r="U1596" t="s">
        <v>879</v>
      </c>
      <c r="V1596">
        <v>0.6</v>
      </c>
      <c r="W1596" s="1">
        <v>943.80000000000007</v>
      </c>
      <c r="X1596">
        <v>1</v>
      </c>
      <c r="Y1596">
        <v>3.18</v>
      </c>
      <c r="Z1596">
        <v>4</v>
      </c>
      <c r="AA1596">
        <v>0.79500000000000004</v>
      </c>
      <c r="AB1596" s="2">
        <v>0</v>
      </c>
      <c r="AC1596" s="1">
        <v>0</v>
      </c>
      <c r="AD1596" s="7">
        <v>43493</v>
      </c>
      <c r="AE1596" s="7">
        <v>43493</v>
      </c>
      <c r="AF1596">
        <v>0</v>
      </c>
      <c r="AG1596" t="s">
        <v>53</v>
      </c>
      <c r="AH1596" s="2">
        <v>0</v>
      </c>
      <c r="AI1596" s="1">
        <v>0</v>
      </c>
      <c r="AJ1596" s="1">
        <v>0</v>
      </c>
      <c r="AK1596" s="6" t="str">
        <f>+IF(Tabla1[[#This Row],[REQUEST_TY]]="SR MANTENIMIENTO CORRECTIVO", "EMERGENCIA", "OTROS")</f>
        <v>EMERGENCIA</v>
      </c>
      <c r="AL1596" s="6" t="str">
        <f>+_xlfn.IFS(Tabla1[[#This Row],[Veces obj]]&lt;=1,"0-1",Tabla1[[#This Row],[Veces obj]]&lt;=2,"1-2",Tabla1[[#This Row],[Veces obj]]&lt;=3,"2-3",TRUE,"&gt;3")</f>
        <v>0-1</v>
      </c>
      <c r="AM1596" s="6" t="str">
        <f>+_xlfn.IFS(MONTH(Tabla1[[#This Row],[MES]])&lt;=3,"Q1",MONTH(Tabla1[[#This Row],[MES]])&lt;=6,"Q2",MONTH(Tabla1[[#This Row],[MES]])&lt;=9,"Q3",TRUE,"Q4")</f>
        <v>Q1</v>
      </c>
      <c r="AN1596" t="str">
        <f>+IFERROR(VLOOKUP(Tabla1[[#This Row],[CUENTA]],CTAS[],2,0),"OTROS")</f>
        <v>OTROS</v>
      </c>
      <c r="AP1596" t="str">
        <f>+IFERROR(VLOOKUP(Tabla1[[#This Row],[EMPLEADO]],IS[],3,0),"OTROS")</f>
        <v>OTROS</v>
      </c>
      <c r="AQ1596" t="str">
        <f>+IFERROR(VLOOKUP(Tabla1[[#This Row],[EMPLEADO]],IS[[NÓMINA]:[INGENIERO]],2,0),"OTROS")</f>
        <v>OTROS</v>
      </c>
    </row>
    <row r="1597" spans="1:43" x14ac:dyDescent="0.25">
      <c r="A1597" t="s">
        <v>36</v>
      </c>
      <c r="B1597">
        <v>1</v>
      </c>
      <c r="C1597" t="s">
        <v>3142</v>
      </c>
      <c r="D1597" t="s">
        <v>38</v>
      </c>
      <c r="E1597" t="s">
        <v>725</v>
      </c>
      <c r="F1597" t="s">
        <v>961</v>
      </c>
      <c r="G1597" s="17" t="s">
        <v>3143</v>
      </c>
      <c r="H1597" t="s">
        <v>707</v>
      </c>
      <c r="I1597" t="s">
        <v>43</v>
      </c>
      <c r="J1597" t="s">
        <v>8</v>
      </c>
      <c r="K1597" t="s">
        <v>102</v>
      </c>
      <c r="L1597" t="s">
        <v>728</v>
      </c>
      <c r="M1597" t="s">
        <v>709</v>
      </c>
      <c r="N1597">
        <v>0</v>
      </c>
      <c r="O1597" t="s">
        <v>105</v>
      </c>
      <c r="P1597">
        <v>18</v>
      </c>
      <c r="Q1597" t="s">
        <v>62</v>
      </c>
      <c r="R1597" t="s">
        <v>223</v>
      </c>
      <c r="S1597" t="s">
        <v>139</v>
      </c>
      <c r="T1597" t="s">
        <v>51</v>
      </c>
      <c r="U1597" t="s">
        <v>262</v>
      </c>
      <c r="V1597">
        <v>1.05</v>
      </c>
      <c r="W1597" s="1">
        <v>843.15000000000009</v>
      </c>
      <c r="X1597">
        <v>1</v>
      </c>
      <c r="Y1597">
        <v>3.18</v>
      </c>
      <c r="Z1597">
        <v>4</v>
      </c>
      <c r="AA1597">
        <v>0.79500000000000004</v>
      </c>
      <c r="AB1597" s="2">
        <v>0</v>
      </c>
      <c r="AC1597" s="1">
        <v>0</v>
      </c>
      <c r="AD1597" s="7">
        <v>43494</v>
      </c>
      <c r="AE1597" s="7">
        <v>43494</v>
      </c>
      <c r="AF1597">
        <v>0</v>
      </c>
      <c r="AG1597" t="s">
        <v>53</v>
      </c>
      <c r="AH1597" s="2">
        <v>0</v>
      </c>
      <c r="AI1597" s="1">
        <v>0</v>
      </c>
      <c r="AJ1597" s="1">
        <v>0</v>
      </c>
      <c r="AK1597" s="6" t="str">
        <f>+IF(Tabla1[[#This Row],[REQUEST_TY]]="SR MANTENIMIENTO CORRECTIVO", "EMERGENCIA", "OTROS")</f>
        <v>EMERGENCIA</v>
      </c>
      <c r="AL1597" s="6" t="str">
        <f>+_xlfn.IFS(Tabla1[[#This Row],[Veces obj]]&lt;=1,"0-1",Tabla1[[#This Row],[Veces obj]]&lt;=2,"1-2",Tabla1[[#This Row],[Veces obj]]&lt;=3,"2-3",TRUE,"&gt;3")</f>
        <v>0-1</v>
      </c>
      <c r="AM1597" s="6" t="str">
        <f>+_xlfn.IFS(MONTH(Tabla1[[#This Row],[MES]])&lt;=3,"Q1",MONTH(Tabla1[[#This Row],[MES]])&lt;=6,"Q2",MONTH(Tabla1[[#This Row],[MES]])&lt;=9,"Q3",TRUE,"Q4")</f>
        <v>Q1</v>
      </c>
      <c r="AN1597" t="str">
        <f>+IFERROR(VLOOKUP(Tabla1[[#This Row],[CUENTA]],CTAS[],2,0),"OTROS")</f>
        <v>OTROS</v>
      </c>
      <c r="AP1597" t="str">
        <f>+IFERROR(VLOOKUP(Tabla1[[#This Row],[EMPLEADO]],IS[],3,0),"OTROS")</f>
        <v>OTROS</v>
      </c>
      <c r="AQ1597" t="str">
        <f>+IFERROR(VLOOKUP(Tabla1[[#This Row],[EMPLEADO]],IS[[NÓMINA]:[INGENIERO]],2,0),"OTROS")</f>
        <v>OTROS</v>
      </c>
    </row>
    <row r="1598" spans="1:43" x14ac:dyDescent="0.25">
      <c r="A1598" t="s">
        <v>36</v>
      </c>
      <c r="B1598">
        <v>1</v>
      </c>
      <c r="C1598" t="s">
        <v>3144</v>
      </c>
      <c r="D1598" t="s">
        <v>38</v>
      </c>
      <c r="E1598" t="s">
        <v>39</v>
      </c>
      <c r="F1598" t="s">
        <v>3145</v>
      </c>
      <c r="G1598" s="17" t="s">
        <v>3146</v>
      </c>
      <c r="H1598" t="s">
        <v>42</v>
      </c>
      <c r="I1598" t="s">
        <v>43</v>
      </c>
      <c r="J1598" t="s">
        <v>8</v>
      </c>
      <c r="K1598" t="s">
        <v>798</v>
      </c>
      <c r="L1598" t="s">
        <v>3147</v>
      </c>
      <c r="M1598" t="s">
        <v>794</v>
      </c>
      <c r="N1598">
        <v>1</v>
      </c>
      <c r="O1598" t="s">
        <v>47</v>
      </c>
      <c r="P1598">
        <v>2602</v>
      </c>
      <c r="Q1598" t="s">
        <v>48</v>
      </c>
      <c r="R1598" t="s">
        <v>49</v>
      </c>
      <c r="S1598" t="s">
        <v>50</v>
      </c>
      <c r="T1598" t="s">
        <v>51</v>
      </c>
      <c r="U1598" t="s">
        <v>52</v>
      </c>
      <c r="V1598">
        <v>1.05</v>
      </c>
      <c r="W1598" s="1">
        <v>0</v>
      </c>
      <c r="X1598">
        <v>1</v>
      </c>
      <c r="Y1598">
        <v>3.98</v>
      </c>
      <c r="Z1598">
        <v>5</v>
      </c>
      <c r="AA1598">
        <v>0.79600000000000004</v>
      </c>
      <c r="AB1598" s="2">
        <v>0</v>
      </c>
      <c r="AC1598" s="1">
        <v>0</v>
      </c>
      <c r="AD1598" s="7">
        <v>43481</v>
      </c>
      <c r="AE1598" s="7">
        <v>43481</v>
      </c>
      <c r="AF1598">
        <v>0</v>
      </c>
      <c r="AG1598" t="s">
        <v>53</v>
      </c>
      <c r="AH1598" s="2">
        <v>0</v>
      </c>
      <c r="AI1598" s="1">
        <v>0</v>
      </c>
      <c r="AJ1598" s="1">
        <v>0</v>
      </c>
      <c r="AK1598" s="6" t="str">
        <f>+IF(Tabla1[[#This Row],[REQUEST_TY]]="SR MANTENIMIENTO CORRECTIVO", "EMERGENCIA", "OTROS")</f>
        <v>EMERGENCIA</v>
      </c>
      <c r="AL1598" s="6" t="str">
        <f>+_xlfn.IFS(Tabla1[[#This Row],[Veces obj]]&lt;=1,"0-1",Tabla1[[#This Row],[Veces obj]]&lt;=2,"1-2",Tabla1[[#This Row],[Veces obj]]&lt;=3,"2-3",TRUE,"&gt;3")</f>
        <v>0-1</v>
      </c>
      <c r="AM1598" s="6" t="str">
        <f>+_xlfn.IFS(MONTH(Tabla1[[#This Row],[MES]])&lt;=3,"Q1",MONTH(Tabla1[[#This Row],[MES]])&lt;=6,"Q2",MONTH(Tabla1[[#This Row],[MES]])&lt;=9,"Q3",TRUE,"Q4")</f>
        <v>Q1</v>
      </c>
      <c r="AN1598" t="str">
        <f>+IFERROR(VLOOKUP(Tabla1[[#This Row],[CUENTA]],CTAS[],2,0),"OTROS")</f>
        <v>OTROS</v>
      </c>
      <c r="AP1598" t="str">
        <f>+IFERROR(VLOOKUP(Tabla1[[#This Row],[EMPLEADO]],IS[],3,0),"OTROS")</f>
        <v>OTROS</v>
      </c>
      <c r="AQ1598" t="str">
        <f>+IFERROR(VLOOKUP(Tabla1[[#This Row],[EMPLEADO]],IS[[NÓMINA]:[INGENIERO]],2,0),"OTROS")</f>
        <v>OTROS</v>
      </c>
    </row>
    <row r="1599" spans="1:43" x14ac:dyDescent="0.25">
      <c r="A1599" t="s">
        <v>36</v>
      </c>
      <c r="B1599">
        <v>1</v>
      </c>
      <c r="C1599" t="s">
        <v>3148</v>
      </c>
      <c r="D1599" t="s">
        <v>38</v>
      </c>
      <c r="E1599" t="s">
        <v>3149</v>
      </c>
      <c r="F1599" t="s">
        <v>3150</v>
      </c>
      <c r="G1599" s="17" t="s">
        <v>3151</v>
      </c>
      <c r="H1599" t="s">
        <v>586</v>
      </c>
      <c r="I1599" t="s">
        <v>43</v>
      </c>
      <c r="J1599" t="s">
        <v>8</v>
      </c>
      <c r="K1599" t="s">
        <v>3152</v>
      </c>
      <c r="L1599" t="s">
        <v>3153</v>
      </c>
      <c r="M1599" t="s">
        <v>959</v>
      </c>
      <c r="N1599">
        <v>0</v>
      </c>
      <c r="O1599" t="s">
        <v>47</v>
      </c>
      <c r="P1599">
        <v>111</v>
      </c>
      <c r="Q1599" t="s">
        <v>48</v>
      </c>
      <c r="R1599" t="s">
        <v>235</v>
      </c>
      <c r="S1599" t="s">
        <v>50</v>
      </c>
      <c r="T1599" t="s">
        <v>51</v>
      </c>
      <c r="U1599" t="s">
        <v>52</v>
      </c>
      <c r="V1599">
        <v>1.05</v>
      </c>
      <c r="W1599" s="1">
        <v>750.75000000000011</v>
      </c>
      <c r="X1599">
        <v>1</v>
      </c>
      <c r="Y1599">
        <v>4</v>
      </c>
      <c r="Z1599">
        <v>5</v>
      </c>
      <c r="AA1599">
        <v>0.8</v>
      </c>
      <c r="AB1599" s="2">
        <v>0</v>
      </c>
      <c r="AC1599" s="1">
        <v>0</v>
      </c>
      <c r="AD1599" s="7">
        <v>43474</v>
      </c>
      <c r="AE1599" s="7">
        <v>43475</v>
      </c>
      <c r="AF1599">
        <v>1</v>
      </c>
      <c r="AG1599" t="s">
        <v>53</v>
      </c>
      <c r="AH1599" s="2">
        <v>0</v>
      </c>
      <c r="AI1599" s="1">
        <v>0</v>
      </c>
      <c r="AJ1599" s="1">
        <v>0</v>
      </c>
      <c r="AK1599" s="6" t="str">
        <f>+IF(Tabla1[[#This Row],[REQUEST_TY]]="SR MANTENIMIENTO CORRECTIVO", "EMERGENCIA", "OTROS")</f>
        <v>EMERGENCIA</v>
      </c>
      <c r="AL1599" s="6" t="str">
        <f>+_xlfn.IFS(Tabla1[[#This Row],[Veces obj]]&lt;=1,"0-1",Tabla1[[#This Row],[Veces obj]]&lt;=2,"1-2",Tabla1[[#This Row],[Veces obj]]&lt;=3,"2-3",TRUE,"&gt;3")</f>
        <v>0-1</v>
      </c>
      <c r="AM1599" s="6" t="str">
        <f>+_xlfn.IFS(MONTH(Tabla1[[#This Row],[MES]])&lt;=3,"Q1",MONTH(Tabla1[[#This Row],[MES]])&lt;=6,"Q2",MONTH(Tabla1[[#This Row],[MES]])&lt;=9,"Q3",TRUE,"Q4")</f>
        <v>Q1</v>
      </c>
      <c r="AN1599" t="str">
        <f>+IFERROR(VLOOKUP(Tabla1[[#This Row],[CUENTA]],CTAS[],2,0),"OTROS")</f>
        <v>OTROS</v>
      </c>
      <c r="AP1599" t="str">
        <f>+IFERROR(VLOOKUP(Tabla1[[#This Row],[EMPLEADO]],IS[],3,0),"OTROS")</f>
        <v>OTROS</v>
      </c>
      <c r="AQ1599" t="str">
        <f>+IFERROR(VLOOKUP(Tabla1[[#This Row],[EMPLEADO]],IS[[NÓMINA]:[INGENIERO]],2,0),"OTROS")</f>
        <v>OTROS</v>
      </c>
    </row>
    <row r="1600" spans="1:43" x14ac:dyDescent="0.25">
      <c r="A1600" t="s">
        <v>36</v>
      </c>
      <c r="B1600">
        <v>1</v>
      </c>
      <c r="C1600" t="s">
        <v>3154</v>
      </c>
      <c r="D1600" t="s">
        <v>38</v>
      </c>
      <c r="E1600" t="s">
        <v>76</v>
      </c>
      <c r="F1600" t="s">
        <v>3155</v>
      </c>
      <c r="G1600" s="17" t="s">
        <v>628</v>
      </c>
      <c r="H1600" t="s">
        <v>915</v>
      </c>
      <c r="I1600" t="s">
        <v>43</v>
      </c>
      <c r="J1600" t="s">
        <v>8</v>
      </c>
      <c r="K1600" t="s">
        <v>59</v>
      </c>
      <c r="L1600" t="s">
        <v>629</v>
      </c>
      <c r="M1600" t="s">
        <v>46</v>
      </c>
      <c r="N1600">
        <v>0</v>
      </c>
      <c r="O1600" t="s">
        <v>47</v>
      </c>
      <c r="P1600">
        <v>55</v>
      </c>
      <c r="Q1600" t="s">
        <v>82</v>
      </c>
      <c r="R1600" t="s">
        <v>63</v>
      </c>
      <c r="S1600" t="s">
        <v>64</v>
      </c>
      <c r="T1600" t="s">
        <v>51</v>
      </c>
      <c r="U1600" t="s">
        <v>83</v>
      </c>
      <c r="V1600">
        <v>1.05</v>
      </c>
      <c r="W1600" s="1">
        <v>1433.25</v>
      </c>
      <c r="X1600">
        <v>1</v>
      </c>
      <c r="Y1600">
        <v>4</v>
      </c>
      <c r="Z1600">
        <v>5</v>
      </c>
      <c r="AA1600">
        <v>0.8</v>
      </c>
      <c r="AB1600" s="2">
        <v>0</v>
      </c>
      <c r="AC1600" s="1">
        <v>0</v>
      </c>
      <c r="AD1600" s="7">
        <v>43479</v>
      </c>
      <c r="AE1600" s="7">
        <v>43479</v>
      </c>
      <c r="AF1600">
        <v>0</v>
      </c>
      <c r="AG1600" t="s">
        <v>53</v>
      </c>
      <c r="AH1600" s="2">
        <v>0</v>
      </c>
      <c r="AI1600" s="1">
        <v>0</v>
      </c>
      <c r="AJ1600" s="1">
        <v>0</v>
      </c>
      <c r="AK1600" s="6" t="str">
        <f>+IF(Tabla1[[#This Row],[REQUEST_TY]]="SR MANTENIMIENTO CORRECTIVO", "EMERGENCIA", "OTROS")</f>
        <v>EMERGENCIA</v>
      </c>
      <c r="AL1600" s="6" t="str">
        <f>+_xlfn.IFS(Tabla1[[#This Row],[Veces obj]]&lt;=1,"0-1",Tabla1[[#This Row],[Veces obj]]&lt;=2,"1-2",Tabla1[[#This Row],[Veces obj]]&lt;=3,"2-3",TRUE,"&gt;3")</f>
        <v>0-1</v>
      </c>
      <c r="AM1600" s="6" t="str">
        <f>+_xlfn.IFS(MONTH(Tabla1[[#This Row],[MES]])&lt;=3,"Q1",MONTH(Tabla1[[#This Row],[MES]])&lt;=6,"Q2",MONTH(Tabla1[[#This Row],[MES]])&lt;=9,"Q3",TRUE,"Q4")</f>
        <v>Q1</v>
      </c>
      <c r="AN1600" t="str">
        <f>+IFERROR(VLOOKUP(Tabla1[[#This Row],[CUENTA]],CTAS[],2,0),"OTROS")</f>
        <v>OTROS</v>
      </c>
      <c r="AP1600" t="str">
        <f>+IFERROR(VLOOKUP(Tabla1[[#This Row],[EMPLEADO]],IS[],3,0),"OTROS")</f>
        <v>OTROS</v>
      </c>
      <c r="AQ1600" t="str">
        <f>+IFERROR(VLOOKUP(Tabla1[[#This Row],[EMPLEADO]],IS[[NÓMINA]:[INGENIERO]],2,0),"OTROS")</f>
        <v>OTROS</v>
      </c>
    </row>
    <row r="1601" spans="1:43" x14ac:dyDescent="0.25">
      <c r="A1601" t="s">
        <v>36</v>
      </c>
      <c r="B1601">
        <v>1</v>
      </c>
      <c r="C1601" t="s">
        <v>3156</v>
      </c>
      <c r="D1601" t="s">
        <v>38</v>
      </c>
      <c r="E1601" t="s">
        <v>217</v>
      </c>
      <c r="F1601" t="s">
        <v>3157</v>
      </c>
      <c r="G1601" s="17" t="s">
        <v>3158</v>
      </c>
      <c r="H1601" t="s">
        <v>471</v>
      </c>
      <c r="I1601" t="s">
        <v>43</v>
      </c>
      <c r="J1601" t="s">
        <v>8</v>
      </c>
      <c r="K1601" t="s">
        <v>59</v>
      </c>
      <c r="L1601" t="s">
        <v>780</v>
      </c>
      <c r="M1601" t="s">
        <v>310</v>
      </c>
      <c r="N1601">
        <v>0</v>
      </c>
      <c r="O1601" t="s">
        <v>47</v>
      </c>
      <c r="P1601">
        <v>78</v>
      </c>
      <c r="Q1601" t="s">
        <v>48</v>
      </c>
      <c r="R1601" t="s">
        <v>223</v>
      </c>
      <c r="S1601" t="s">
        <v>139</v>
      </c>
      <c r="T1601" t="s">
        <v>51</v>
      </c>
      <c r="U1601" t="s">
        <v>353</v>
      </c>
      <c r="V1601">
        <v>1.1499999999999999</v>
      </c>
      <c r="W1601" s="1">
        <v>1808.95</v>
      </c>
      <c r="X1601">
        <v>1</v>
      </c>
      <c r="Y1601">
        <v>3.2</v>
      </c>
      <c r="Z1601">
        <v>4</v>
      </c>
      <c r="AA1601">
        <v>0.8</v>
      </c>
      <c r="AB1601" s="2">
        <v>0</v>
      </c>
      <c r="AC1601" s="1">
        <v>0</v>
      </c>
      <c r="AD1601" s="7">
        <v>43480</v>
      </c>
      <c r="AE1601" s="7">
        <v>43480</v>
      </c>
      <c r="AF1601">
        <v>0</v>
      </c>
      <c r="AG1601" t="s">
        <v>53</v>
      </c>
      <c r="AH1601" s="2">
        <v>0</v>
      </c>
      <c r="AI1601" s="1">
        <v>0</v>
      </c>
      <c r="AJ1601" s="1">
        <v>0</v>
      </c>
      <c r="AK1601" s="6" t="str">
        <f>+IF(Tabla1[[#This Row],[REQUEST_TY]]="SR MANTENIMIENTO CORRECTIVO", "EMERGENCIA", "OTROS")</f>
        <v>EMERGENCIA</v>
      </c>
      <c r="AL1601" s="6" t="str">
        <f>+_xlfn.IFS(Tabla1[[#This Row],[Veces obj]]&lt;=1,"0-1",Tabla1[[#This Row],[Veces obj]]&lt;=2,"1-2",Tabla1[[#This Row],[Veces obj]]&lt;=3,"2-3",TRUE,"&gt;3")</f>
        <v>0-1</v>
      </c>
      <c r="AM1601" s="6" t="str">
        <f>+_xlfn.IFS(MONTH(Tabla1[[#This Row],[MES]])&lt;=3,"Q1",MONTH(Tabla1[[#This Row],[MES]])&lt;=6,"Q2",MONTH(Tabla1[[#This Row],[MES]])&lt;=9,"Q3",TRUE,"Q4")</f>
        <v>Q1</v>
      </c>
      <c r="AN1601" t="str">
        <f>+IFERROR(VLOOKUP(Tabla1[[#This Row],[CUENTA]],CTAS[],2,0),"OTROS")</f>
        <v>OTROS</v>
      </c>
      <c r="AP1601" t="str">
        <f>+IFERROR(VLOOKUP(Tabla1[[#This Row],[EMPLEADO]],IS[],3,0),"OTROS")</f>
        <v>OTROS</v>
      </c>
      <c r="AQ1601" t="str">
        <f>+IFERROR(VLOOKUP(Tabla1[[#This Row],[EMPLEADO]],IS[[NÓMINA]:[INGENIERO]],2,0),"OTROS")</f>
        <v>OTROS</v>
      </c>
    </row>
    <row r="1602" spans="1:43" x14ac:dyDescent="0.25">
      <c r="A1602" t="s">
        <v>36</v>
      </c>
      <c r="B1602">
        <v>1</v>
      </c>
      <c r="C1602" t="s">
        <v>3159</v>
      </c>
      <c r="D1602" t="s">
        <v>38</v>
      </c>
      <c r="E1602" t="s">
        <v>76</v>
      </c>
      <c r="F1602" t="s">
        <v>3160</v>
      </c>
      <c r="G1602" s="17" t="s">
        <v>1589</v>
      </c>
      <c r="H1602" t="s">
        <v>1052</v>
      </c>
      <c r="I1602" t="s">
        <v>43</v>
      </c>
      <c r="J1602" t="s">
        <v>8</v>
      </c>
      <c r="K1602" t="s">
        <v>102</v>
      </c>
      <c r="L1602" t="s">
        <v>1590</v>
      </c>
      <c r="M1602" t="s">
        <v>222</v>
      </c>
      <c r="N1602">
        <v>0</v>
      </c>
      <c r="O1602" t="s">
        <v>47</v>
      </c>
      <c r="P1602">
        <v>29</v>
      </c>
      <c r="Q1602" t="s">
        <v>62</v>
      </c>
      <c r="R1602" t="s">
        <v>63</v>
      </c>
      <c r="S1602" t="s">
        <v>64</v>
      </c>
      <c r="T1602" t="s">
        <v>51</v>
      </c>
      <c r="U1602" t="s">
        <v>65</v>
      </c>
      <c r="V1602">
        <v>0.8</v>
      </c>
      <c r="W1602" s="1">
        <v>1092</v>
      </c>
      <c r="X1602">
        <v>1</v>
      </c>
      <c r="Y1602">
        <v>4</v>
      </c>
      <c r="Z1602">
        <v>5</v>
      </c>
      <c r="AA1602">
        <v>0.8</v>
      </c>
      <c r="AB1602" s="2">
        <v>0</v>
      </c>
      <c r="AC1602" s="1">
        <v>0</v>
      </c>
      <c r="AD1602" s="7">
        <v>43481</v>
      </c>
      <c r="AE1602" s="7">
        <v>43481</v>
      </c>
      <c r="AF1602">
        <v>0</v>
      </c>
      <c r="AG1602" t="s">
        <v>53</v>
      </c>
      <c r="AH1602" s="2">
        <v>0</v>
      </c>
      <c r="AI1602" s="1">
        <v>0</v>
      </c>
      <c r="AJ1602" s="1">
        <v>0</v>
      </c>
      <c r="AK1602" s="6" t="str">
        <f>+IF(Tabla1[[#This Row],[REQUEST_TY]]="SR MANTENIMIENTO CORRECTIVO", "EMERGENCIA", "OTROS")</f>
        <v>EMERGENCIA</v>
      </c>
      <c r="AL1602" s="6" t="str">
        <f>+_xlfn.IFS(Tabla1[[#This Row],[Veces obj]]&lt;=1,"0-1",Tabla1[[#This Row],[Veces obj]]&lt;=2,"1-2",Tabla1[[#This Row],[Veces obj]]&lt;=3,"2-3",TRUE,"&gt;3")</f>
        <v>0-1</v>
      </c>
      <c r="AM1602" s="6" t="str">
        <f>+_xlfn.IFS(MONTH(Tabla1[[#This Row],[MES]])&lt;=3,"Q1",MONTH(Tabla1[[#This Row],[MES]])&lt;=6,"Q2",MONTH(Tabla1[[#This Row],[MES]])&lt;=9,"Q3",TRUE,"Q4")</f>
        <v>Q1</v>
      </c>
      <c r="AN1602" t="str">
        <f>+IFERROR(VLOOKUP(Tabla1[[#This Row],[CUENTA]],CTAS[],2,0),"OTROS")</f>
        <v>OTROS</v>
      </c>
      <c r="AP1602" t="str">
        <f>+IFERROR(VLOOKUP(Tabla1[[#This Row],[EMPLEADO]],IS[],3,0),"OTROS")</f>
        <v>OTROS</v>
      </c>
      <c r="AQ1602" t="str">
        <f>+IFERROR(VLOOKUP(Tabla1[[#This Row],[EMPLEADO]],IS[[NÓMINA]:[INGENIERO]],2,0),"OTROS")</f>
        <v>OTROS</v>
      </c>
    </row>
    <row r="1603" spans="1:43" x14ac:dyDescent="0.25">
      <c r="A1603" t="s">
        <v>36</v>
      </c>
      <c r="B1603">
        <v>1</v>
      </c>
      <c r="C1603" t="s">
        <v>3161</v>
      </c>
      <c r="D1603" t="s">
        <v>38</v>
      </c>
      <c r="E1603" t="s">
        <v>176</v>
      </c>
      <c r="F1603" t="s">
        <v>3162</v>
      </c>
      <c r="G1603" s="17" t="s">
        <v>3163</v>
      </c>
      <c r="H1603" t="s">
        <v>58</v>
      </c>
      <c r="I1603" t="s">
        <v>43</v>
      </c>
      <c r="J1603" t="s">
        <v>8</v>
      </c>
      <c r="K1603" t="s">
        <v>338</v>
      </c>
      <c r="L1603" t="s">
        <v>3164</v>
      </c>
      <c r="M1603" t="s">
        <v>222</v>
      </c>
      <c r="N1603">
        <v>0</v>
      </c>
      <c r="O1603" t="s">
        <v>47</v>
      </c>
      <c r="P1603">
        <v>59</v>
      </c>
      <c r="Q1603" t="s">
        <v>82</v>
      </c>
      <c r="R1603" t="s">
        <v>49</v>
      </c>
      <c r="S1603" t="s">
        <v>50</v>
      </c>
      <c r="T1603" t="s">
        <v>51</v>
      </c>
      <c r="U1603" t="s">
        <v>120</v>
      </c>
      <c r="V1603">
        <v>0.8</v>
      </c>
      <c r="W1603" s="1">
        <v>572.00000000000011</v>
      </c>
      <c r="X1603">
        <v>1</v>
      </c>
      <c r="Y1603">
        <v>4</v>
      </c>
      <c r="Z1603">
        <v>5</v>
      </c>
      <c r="AA1603">
        <v>0.8</v>
      </c>
      <c r="AB1603" s="2">
        <v>0</v>
      </c>
      <c r="AC1603" s="1">
        <v>0</v>
      </c>
      <c r="AD1603" s="7">
        <v>43494</v>
      </c>
      <c r="AE1603" s="7">
        <v>43494</v>
      </c>
      <c r="AF1603">
        <v>0</v>
      </c>
      <c r="AG1603" t="s">
        <v>53</v>
      </c>
      <c r="AH1603" s="2">
        <v>0</v>
      </c>
      <c r="AI1603" s="1">
        <v>0</v>
      </c>
      <c r="AJ1603" s="1">
        <v>0</v>
      </c>
      <c r="AK1603" s="6" t="str">
        <f>+IF(Tabla1[[#This Row],[REQUEST_TY]]="SR MANTENIMIENTO CORRECTIVO", "EMERGENCIA", "OTROS")</f>
        <v>EMERGENCIA</v>
      </c>
      <c r="AL1603" s="6" t="str">
        <f>+_xlfn.IFS(Tabla1[[#This Row],[Veces obj]]&lt;=1,"0-1",Tabla1[[#This Row],[Veces obj]]&lt;=2,"1-2",Tabla1[[#This Row],[Veces obj]]&lt;=3,"2-3",TRUE,"&gt;3")</f>
        <v>0-1</v>
      </c>
      <c r="AM1603" s="6" t="str">
        <f>+_xlfn.IFS(MONTH(Tabla1[[#This Row],[MES]])&lt;=3,"Q1",MONTH(Tabla1[[#This Row],[MES]])&lt;=6,"Q2",MONTH(Tabla1[[#This Row],[MES]])&lt;=9,"Q3",TRUE,"Q4")</f>
        <v>Q1</v>
      </c>
      <c r="AN1603" t="str">
        <f>+IFERROR(VLOOKUP(Tabla1[[#This Row],[CUENTA]],CTAS[],2,0),"OTROS")</f>
        <v>OTROS</v>
      </c>
      <c r="AP1603" t="str">
        <f>+IFERROR(VLOOKUP(Tabla1[[#This Row],[EMPLEADO]],IS[],3,0),"OTROS")</f>
        <v>OTROS</v>
      </c>
      <c r="AQ1603" t="str">
        <f>+IFERROR(VLOOKUP(Tabla1[[#This Row],[EMPLEADO]],IS[[NÓMINA]:[INGENIERO]],2,0),"OTROS")</f>
        <v>OTROS</v>
      </c>
    </row>
    <row r="1604" spans="1:43" x14ac:dyDescent="0.25">
      <c r="A1604" t="s">
        <v>4444</v>
      </c>
      <c r="B1604">
        <v>1</v>
      </c>
      <c r="C1604" t="s">
        <v>7150</v>
      </c>
      <c r="D1604" t="s">
        <v>38</v>
      </c>
      <c r="E1604" t="s">
        <v>98</v>
      </c>
      <c r="F1604" t="s">
        <v>7151</v>
      </c>
      <c r="G1604" s="17" t="s">
        <v>1650</v>
      </c>
      <c r="H1604" t="s">
        <v>679</v>
      </c>
      <c r="I1604" t="s">
        <v>43</v>
      </c>
      <c r="J1604" t="s">
        <v>8</v>
      </c>
      <c r="K1604" t="s">
        <v>102</v>
      </c>
      <c r="L1604" t="s">
        <v>1651</v>
      </c>
      <c r="M1604" t="s">
        <v>46</v>
      </c>
      <c r="N1604">
        <v>0</v>
      </c>
      <c r="O1604" t="s">
        <v>47</v>
      </c>
      <c r="P1604">
        <v>44</v>
      </c>
      <c r="Q1604" t="s">
        <v>82</v>
      </c>
      <c r="R1604" t="s">
        <v>63</v>
      </c>
      <c r="S1604" t="s">
        <v>64</v>
      </c>
      <c r="T1604" t="s">
        <v>51</v>
      </c>
      <c r="U1604" t="s">
        <v>83</v>
      </c>
      <c r="V1604">
        <v>1.05</v>
      </c>
      <c r="W1604" s="1">
        <v>1433.25</v>
      </c>
      <c r="X1604">
        <v>1</v>
      </c>
      <c r="Y1604">
        <v>4</v>
      </c>
      <c r="Z1604">
        <v>5</v>
      </c>
      <c r="AA1604">
        <v>0.8</v>
      </c>
      <c r="AB1604" s="2">
        <v>0</v>
      </c>
      <c r="AC1604" s="1">
        <v>0</v>
      </c>
      <c r="AD1604" s="7">
        <v>43522</v>
      </c>
      <c r="AE1604" s="7">
        <v>43522</v>
      </c>
      <c r="AF1604">
        <v>0</v>
      </c>
      <c r="AG1604" t="s">
        <v>53</v>
      </c>
      <c r="AH1604" s="2">
        <v>0</v>
      </c>
      <c r="AI1604" s="1">
        <v>0</v>
      </c>
      <c r="AJ1604" s="1">
        <v>0</v>
      </c>
      <c r="AK1604" s="6" t="str">
        <f>+IF(Tabla1[[#This Row],[REQUEST_TY]]="SR MANTENIMIENTO CORRECTIVO", "EMERGENCIA", "OTROS")</f>
        <v>EMERGENCIA</v>
      </c>
      <c r="AL1604" s="6" t="str">
        <f>+_xlfn.IFS(Tabla1[[#This Row],[Veces obj]]&lt;=1,"0-1",Tabla1[[#This Row],[Veces obj]]&lt;=2,"1-2",Tabla1[[#This Row],[Veces obj]]&lt;=3,"2-3",TRUE,"&gt;3")</f>
        <v>0-1</v>
      </c>
      <c r="AM1604" s="6" t="str">
        <f>+_xlfn.IFS(MONTH(Tabla1[[#This Row],[MES]])&lt;=3,"Q1",MONTH(Tabla1[[#This Row],[MES]])&lt;=6,"Q2",MONTH(Tabla1[[#This Row],[MES]])&lt;=9,"Q3",TRUE,"Q4")</f>
        <v>Q1</v>
      </c>
      <c r="AN1604" t="str">
        <f>+IFERROR(VLOOKUP(Tabla1[[#This Row],[CUENTA]],CTAS[],2,0),"OTROS")</f>
        <v>OTROS</v>
      </c>
      <c r="AP1604" t="str">
        <f>+IFERROR(VLOOKUP(Tabla1[[#This Row],[EMPLEADO]],IS[],3,0),"OTROS")</f>
        <v>OTROS</v>
      </c>
      <c r="AQ1604" t="str">
        <f>+IFERROR(VLOOKUP(Tabla1[[#This Row],[EMPLEADO]],IS[[NÓMINA]:[INGENIERO]],2,0),"OTROS")</f>
        <v>OTROS</v>
      </c>
    </row>
    <row r="1605" spans="1:43" x14ac:dyDescent="0.25">
      <c r="A1605" t="s">
        <v>4444</v>
      </c>
      <c r="B1605">
        <v>1</v>
      </c>
      <c r="C1605" t="s">
        <v>6255</v>
      </c>
      <c r="D1605" t="s">
        <v>38</v>
      </c>
      <c r="E1605" t="s">
        <v>76</v>
      </c>
      <c r="F1605" t="s">
        <v>6256</v>
      </c>
      <c r="G1605" s="17" t="s">
        <v>5004</v>
      </c>
      <c r="H1605" t="s">
        <v>58</v>
      </c>
      <c r="I1605" t="s">
        <v>43</v>
      </c>
      <c r="J1605" t="s">
        <v>8</v>
      </c>
      <c r="K1605" t="s">
        <v>1541</v>
      </c>
      <c r="L1605" t="s">
        <v>3006</v>
      </c>
      <c r="M1605" t="s">
        <v>3007</v>
      </c>
      <c r="N1605">
        <v>0</v>
      </c>
      <c r="O1605" t="s">
        <v>47</v>
      </c>
      <c r="P1605">
        <v>10</v>
      </c>
      <c r="Q1605" t="s">
        <v>194</v>
      </c>
      <c r="R1605" t="s">
        <v>63</v>
      </c>
      <c r="S1605" t="s">
        <v>64</v>
      </c>
      <c r="T1605" t="s">
        <v>208</v>
      </c>
      <c r="U1605" t="s">
        <v>195</v>
      </c>
      <c r="V1605">
        <v>0.6</v>
      </c>
      <c r="W1605" s="1">
        <v>819</v>
      </c>
      <c r="X1605">
        <v>1</v>
      </c>
      <c r="Y1605">
        <v>7.22</v>
      </c>
      <c r="Z1605">
        <v>9</v>
      </c>
      <c r="AA1605">
        <v>0.80222222222222217</v>
      </c>
      <c r="AB1605" s="2">
        <v>0</v>
      </c>
      <c r="AC1605" s="1">
        <v>0</v>
      </c>
      <c r="AD1605" s="7">
        <v>43514</v>
      </c>
      <c r="AE1605" s="7">
        <v>43514</v>
      </c>
      <c r="AF1605">
        <v>0</v>
      </c>
      <c r="AG1605" t="s">
        <v>53</v>
      </c>
      <c r="AH1605" s="2">
        <v>0</v>
      </c>
      <c r="AI1605" s="1">
        <v>0</v>
      </c>
      <c r="AJ1605" s="1">
        <v>0</v>
      </c>
      <c r="AK1605" s="6" t="str">
        <f>+IF(Tabla1[[#This Row],[REQUEST_TY]]="SR MANTENIMIENTO CORRECTIVO", "EMERGENCIA", "OTROS")</f>
        <v>EMERGENCIA</v>
      </c>
      <c r="AL1605" s="6" t="str">
        <f>+_xlfn.IFS(Tabla1[[#This Row],[Veces obj]]&lt;=1,"0-1",Tabla1[[#This Row],[Veces obj]]&lt;=2,"1-2",Tabla1[[#This Row],[Veces obj]]&lt;=3,"2-3",TRUE,"&gt;3")</f>
        <v>0-1</v>
      </c>
      <c r="AM1605" s="6" t="str">
        <f>+_xlfn.IFS(MONTH(Tabla1[[#This Row],[MES]])&lt;=3,"Q1",MONTH(Tabla1[[#This Row],[MES]])&lt;=6,"Q2",MONTH(Tabla1[[#This Row],[MES]])&lt;=9,"Q3",TRUE,"Q4")</f>
        <v>Q1</v>
      </c>
      <c r="AN1605" t="str">
        <f>+IFERROR(VLOOKUP(Tabla1[[#This Row],[CUENTA]],CTAS[],2,0),"OTROS")</f>
        <v>OTROS</v>
      </c>
      <c r="AP1605" t="str">
        <f>+IFERROR(VLOOKUP(Tabla1[[#This Row],[EMPLEADO]],IS[],3,0),"OTROS")</f>
        <v>OTROS</v>
      </c>
      <c r="AQ1605" t="str">
        <f>+IFERROR(VLOOKUP(Tabla1[[#This Row],[EMPLEADO]],IS[[NÓMINA]:[INGENIERO]],2,0),"OTROS")</f>
        <v>OTROS</v>
      </c>
    </row>
    <row r="1606" spans="1:43" x14ac:dyDescent="0.25">
      <c r="A1606" t="s">
        <v>36</v>
      </c>
      <c r="B1606">
        <v>1</v>
      </c>
      <c r="C1606" t="s">
        <v>3165</v>
      </c>
      <c r="D1606" t="s">
        <v>38</v>
      </c>
      <c r="E1606" t="s">
        <v>725</v>
      </c>
      <c r="F1606" t="s">
        <v>3166</v>
      </c>
      <c r="G1606" s="17" t="s">
        <v>3167</v>
      </c>
      <c r="H1606" t="s">
        <v>271</v>
      </c>
      <c r="I1606" t="s">
        <v>43</v>
      </c>
      <c r="J1606" t="s">
        <v>8</v>
      </c>
      <c r="K1606" t="s">
        <v>102</v>
      </c>
      <c r="L1606" t="s">
        <v>272</v>
      </c>
      <c r="M1606" t="s">
        <v>273</v>
      </c>
      <c r="N1606">
        <v>0</v>
      </c>
      <c r="O1606" t="s">
        <v>105</v>
      </c>
      <c r="P1606">
        <v>85</v>
      </c>
      <c r="Q1606" t="s">
        <v>48</v>
      </c>
      <c r="R1606" t="s">
        <v>223</v>
      </c>
      <c r="S1606" t="s">
        <v>139</v>
      </c>
      <c r="T1606" t="s">
        <v>51</v>
      </c>
      <c r="U1606" t="s">
        <v>353</v>
      </c>
      <c r="V1606">
        <v>1.1499999999999999</v>
      </c>
      <c r="W1606" s="1">
        <v>923.44999999999993</v>
      </c>
      <c r="X1606">
        <v>1</v>
      </c>
      <c r="Y1606">
        <v>3.21</v>
      </c>
      <c r="Z1606">
        <v>4</v>
      </c>
      <c r="AA1606">
        <v>0.80249999999999999</v>
      </c>
      <c r="AB1606" s="2">
        <v>0</v>
      </c>
      <c r="AC1606" s="1">
        <v>0</v>
      </c>
      <c r="AD1606" s="7">
        <v>43490</v>
      </c>
      <c r="AE1606" s="7">
        <v>43490</v>
      </c>
      <c r="AF1606">
        <v>0</v>
      </c>
      <c r="AG1606" t="s">
        <v>53</v>
      </c>
      <c r="AH1606" s="2">
        <v>0</v>
      </c>
      <c r="AI1606" s="1">
        <v>0</v>
      </c>
      <c r="AJ1606" s="1">
        <v>0</v>
      </c>
      <c r="AK1606" s="6" t="str">
        <f>+IF(Tabla1[[#This Row],[REQUEST_TY]]="SR MANTENIMIENTO CORRECTIVO", "EMERGENCIA", "OTROS")</f>
        <v>EMERGENCIA</v>
      </c>
      <c r="AL1606" s="6" t="str">
        <f>+_xlfn.IFS(Tabla1[[#This Row],[Veces obj]]&lt;=1,"0-1",Tabla1[[#This Row],[Veces obj]]&lt;=2,"1-2",Tabla1[[#This Row],[Veces obj]]&lt;=3,"2-3",TRUE,"&gt;3")</f>
        <v>0-1</v>
      </c>
      <c r="AM1606" s="6" t="str">
        <f>+_xlfn.IFS(MONTH(Tabla1[[#This Row],[MES]])&lt;=3,"Q1",MONTH(Tabla1[[#This Row],[MES]])&lt;=6,"Q2",MONTH(Tabla1[[#This Row],[MES]])&lt;=9,"Q3",TRUE,"Q4")</f>
        <v>Q1</v>
      </c>
      <c r="AN1606" t="str">
        <f>+IFERROR(VLOOKUP(Tabla1[[#This Row],[CUENTA]],CTAS[],2,0),"OTROS")</f>
        <v>OTROS</v>
      </c>
      <c r="AP1606" t="str">
        <f>+IFERROR(VLOOKUP(Tabla1[[#This Row],[EMPLEADO]],IS[],3,0),"OTROS")</f>
        <v>OTROS</v>
      </c>
      <c r="AQ1606" t="str">
        <f>+IFERROR(VLOOKUP(Tabla1[[#This Row],[EMPLEADO]],IS[[NÓMINA]:[INGENIERO]],2,0),"OTROS")</f>
        <v>OTROS</v>
      </c>
    </row>
    <row r="1607" spans="1:43" x14ac:dyDescent="0.25">
      <c r="A1607" t="s">
        <v>36</v>
      </c>
      <c r="B1607">
        <v>1</v>
      </c>
      <c r="C1607" t="s">
        <v>3168</v>
      </c>
      <c r="D1607" t="s">
        <v>38</v>
      </c>
      <c r="E1607" t="s">
        <v>3169</v>
      </c>
      <c r="F1607" t="s">
        <v>3170</v>
      </c>
      <c r="G1607" s="17" t="s">
        <v>3171</v>
      </c>
      <c r="H1607" t="s">
        <v>484</v>
      </c>
      <c r="I1607" t="s">
        <v>43</v>
      </c>
      <c r="J1607" t="s">
        <v>8</v>
      </c>
      <c r="K1607" t="s">
        <v>2300</v>
      </c>
      <c r="L1607" t="s">
        <v>2301</v>
      </c>
      <c r="M1607" t="s">
        <v>94</v>
      </c>
      <c r="N1607">
        <v>1</v>
      </c>
      <c r="O1607" t="s">
        <v>47</v>
      </c>
      <c r="P1607">
        <v>65</v>
      </c>
      <c r="Q1607" t="s">
        <v>48</v>
      </c>
      <c r="R1607" t="s">
        <v>242</v>
      </c>
      <c r="S1607" t="s">
        <v>64</v>
      </c>
      <c r="T1607" t="s">
        <v>51</v>
      </c>
      <c r="U1607" t="s">
        <v>96</v>
      </c>
      <c r="V1607">
        <v>1.1000000000000001</v>
      </c>
      <c r="W1607" s="1">
        <v>0</v>
      </c>
      <c r="X1607">
        <v>1</v>
      </c>
      <c r="Y1607">
        <v>4.0199999999999996</v>
      </c>
      <c r="Z1607">
        <v>5</v>
      </c>
      <c r="AA1607">
        <v>0.80399999999999994</v>
      </c>
      <c r="AB1607" s="2">
        <v>0</v>
      </c>
      <c r="AC1607" s="1">
        <v>0</v>
      </c>
      <c r="AD1607" s="7">
        <v>43483</v>
      </c>
      <c r="AE1607" s="7">
        <v>43485</v>
      </c>
      <c r="AF1607">
        <v>0</v>
      </c>
      <c r="AG1607" t="s">
        <v>53</v>
      </c>
      <c r="AH1607" s="2">
        <v>0</v>
      </c>
      <c r="AI1607" s="1">
        <v>0</v>
      </c>
      <c r="AJ1607" s="1">
        <v>0</v>
      </c>
      <c r="AK1607" s="6" t="str">
        <f>+IF(Tabla1[[#This Row],[REQUEST_TY]]="SR MANTENIMIENTO CORRECTIVO", "EMERGENCIA", "OTROS")</f>
        <v>EMERGENCIA</v>
      </c>
      <c r="AL1607" s="6" t="str">
        <f>+_xlfn.IFS(Tabla1[[#This Row],[Veces obj]]&lt;=1,"0-1",Tabla1[[#This Row],[Veces obj]]&lt;=2,"1-2",Tabla1[[#This Row],[Veces obj]]&lt;=3,"2-3",TRUE,"&gt;3")</f>
        <v>0-1</v>
      </c>
      <c r="AM1607" s="6" t="str">
        <f>+_xlfn.IFS(MONTH(Tabla1[[#This Row],[MES]])&lt;=3,"Q1",MONTH(Tabla1[[#This Row],[MES]])&lt;=6,"Q2",MONTH(Tabla1[[#This Row],[MES]])&lt;=9,"Q3",TRUE,"Q4")</f>
        <v>Q1</v>
      </c>
      <c r="AN1607" t="str">
        <f>+IFERROR(VLOOKUP(Tabla1[[#This Row],[CUENTA]],CTAS[],2,0),"OTROS")</f>
        <v>OTROS</v>
      </c>
      <c r="AP1607" t="str">
        <f>+IFERROR(VLOOKUP(Tabla1[[#This Row],[EMPLEADO]],IS[],3,0),"OTROS")</f>
        <v>OTROS</v>
      </c>
      <c r="AQ1607" t="str">
        <f>+IFERROR(VLOOKUP(Tabla1[[#This Row],[EMPLEADO]],IS[[NÓMINA]:[INGENIERO]],2,0),"OTROS")</f>
        <v>OTROS</v>
      </c>
    </row>
    <row r="1608" spans="1:43" x14ac:dyDescent="0.25">
      <c r="A1608" t="s">
        <v>4444</v>
      </c>
      <c r="B1608">
        <v>1</v>
      </c>
      <c r="C1608" t="s">
        <v>5890</v>
      </c>
      <c r="D1608" t="s">
        <v>38</v>
      </c>
      <c r="E1608" t="s">
        <v>1784</v>
      </c>
      <c r="F1608" t="s">
        <v>5891</v>
      </c>
      <c r="G1608" s="17" t="s">
        <v>3323</v>
      </c>
      <c r="H1608" t="s">
        <v>384</v>
      </c>
      <c r="I1608" t="s">
        <v>43</v>
      </c>
      <c r="J1608" t="s">
        <v>8</v>
      </c>
      <c r="K1608" t="s">
        <v>3324</v>
      </c>
      <c r="L1608" t="s">
        <v>3325</v>
      </c>
      <c r="M1608" t="s">
        <v>736</v>
      </c>
      <c r="N1608">
        <v>0</v>
      </c>
      <c r="O1608" t="s">
        <v>47</v>
      </c>
      <c r="P1608">
        <v>16</v>
      </c>
      <c r="Q1608" t="s">
        <v>62</v>
      </c>
      <c r="R1608" t="s">
        <v>1789</v>
      </c>
      <c r="S1608" t="s">
        <v>110</v>
      </c>
      <c r="T1608" t="s">
        <v>51</v>
      </c>
      <c r="U1608" t="s">
        <v>363</v>
      </c>
      <c r="V1608">
        <v>1.1000000000000001</v>
      </c>
      <c r="W1608" s="1">
        <v>2359.5</v>
      </c>
      <c r="X1608">
        <v>1</v>
      </c>
      <c r="Y1608">
        <v>2.42</v>
      </c>
      <c r="Z1608">
        <v>3</v>
      </c>
      <c r="AA1608">
        <v>0.80666666666666664</v>
      </c>
      <c r="AB1608" s="2">
        <v>0</v>
      </c>
      <c r="AC1608" s="1">
        <v>0</v>
      </c>
      <c r="AD1608" s="7">
        <v>43511</v>
      </c>
      <c r="AE1608" s="7">
        <v>43511</v>
      </c>
      <c r="AF1608">
        <v>0</v>
      </c>
      <c r="AG1608" t="s">
        <v>53</v>
      </c>
      <c r="AH1608" s="2">
        <v>0</v>
      </c>
      <c r="AI1608" s="1">
        <v>0</v>
      </c>
      <c r="AJ1608" s="1">
        <v>0</v>
      </c>
      <c r="AK1608" s="6" t="str">
        <f>+IF(Tabla1[[#This Row],[REQUEST_TY]]="SR MANTENIMIENTO CORRECTIVO", "EMERGENCIA", "OTROS")</f>
        <v>EMERGENCIA</v>
      </c>
      <c r="AL1608" s="6" t="str">
        <f>+_xlfn.IFS(Tabla1[[#This Row],[Veces obj]]&lt;=1,"0-1",Tabla1[[#This Row],[Veces obj]]&lt;=2,"1-2",Tabla1[[#This Row],[Veces obj]]&lt;=3,"2-3",TRUE,"&gt;3")</f>
        <v>0-1</v>
      </c>
      <c r="AM1608" s="6" t="str">
        <f>+_xlfn.IFS(MONTH(Tabla1[[#This Row],[MES]])&lt;=3,"Q1",MONTH(Tabla1[[#This Row],[MES]])&lt;=6,"Q2",MONTH(Tabla1[[#This Row],[MES]])&lt;=9,"Q3",TRUE,"Q4")</f>
        <v>Q1</v>
      </c>
      <c r="AN1608" t="str">
        <f>+IFERROR(VLOOKUP(Tabla1[[#This Row],[CUENTA]],CTAS[],2,0),"OTROS")</f>
        <v>OTROS</v>
      </c>
      <c r="AP1608" t="str">
        <f>+IFERROR(VLOOKUP(Tabla1[[#This Row],[EMPLEADO]],IS[],3,0),"OTROS")</f>
        <v>OTROS</v>
      </c>
      <c r="AQ1608" t="str">
        <f>+IFERROR(VLOOKUP(Tabla1[[#This Row],[EMPLEADO]],IS[[NÓMINA]:[INGENIERO]],2,0),"OTROS")</f>
        <v>OTROS</v>
      </c>
    </row>
    <row r="1609" spans="1:43" x14ac:dyDescent="0.25">
      <c r="A1609" t="s">
        <v>36</v>
      </c>
      <c r="B1609">
        <v>1</v>
      </c>
      <c r="C1609" t="s">
        <v>3172</v>
      </c>
      <c r="D1609" t="s">
        <v>38</v>
      </c>
      <c r="E1609" t="s">
        <v>250</v>
      </c>
      <c r="F1609" t="s">
        <v>3173</v>
      </c>
      <c r="G1609" s="17" t="s">
        <v>3174</v>
      </c>
      <c r="H1609" t="s">
        <v>453</v>
      </c>
      <c r="I1609" t="s">
        <v>43</v>
      </c>
      <c r="J1609" t="s">
        <v>8</v>
      </c>
      <c r="K1609" t="s">
        <v>254</v>
      </c>
      <c r="L1609" t="s">
        <v>3175</v>
      </c>
      <c r="M1609" t="s">
        <v>1198</v>
      </c>
      <c r="N1609">
        <v>0</v>
      </c>
      <c r="O1609" t="s">
        <v>47</v>
      </c>
      <c r="P1609">
        <v>2615</v>
      </c>
      <c r="Q1609" t="s">
        <v>48</v>
      </c>
      <c r="R1609" t="s">
        <v>49</v>
      </c>
      <c r="S1609" t="s">
        <v>50</v>
      </c>
      <c r="T1609" t="s">
        <v>51</v>
      </c>
      <c r="U1609" t="s">
        <v>52</v>
      </c>
      <c r="V1609">
        <v>1.05</v>
      </c>
      <c r="W1609" s="1">
        <v>750.75000000000011</v>
      </c>
      <c r="X1609">
        <v>1</v>
      </c>
      <c r="Y1609">
        <v>4.05</v>
      </c>
      <c r="Z1609">
        <v>5</v>
      </c>
      <c r="AA1609">
        <v>0.80999999999999994</v>
      </c>
      <c r="AB1609" s="2">
        <v>0</v>
      </c>
      <c r="AC1609" s="1">
        <v>0</v>
      </c>
      <c r="AD1609" s="7">
        <v>43495</v>
      </c>
      <c r="AE1609" s="7">
        <v>43495</v>
      </c>
      <c r="AF1609">
        <v>0</v>
      </c>
      <c r="AG1609" t="s">
        <v>53</v>
      </c>
      <c r="AH1609" s="2">
        <v>0</v>
      </c>
      <c r="AI1609" s="1">
        <v>0</v>
      </c>
      <c r="AJ1609" s="1">
        <v>0</v>
      </c>
      <c r="AK1609" s="6" t="str">
        <f>+IF(Tabla1[[#This Row],[REQUEST_TY]]="SR MANTENIMIENTO CORRECTIVO", "EMERGENCIA", "OTROS")</f>
        <v>EMERGENCIA</v>
      </c>
      <c r="AL1609" s="6" t="str">
        <f>+_xlfn.IFS(Tabla1[[#This Row],[Veces obj]]&lt;=1,"0-1",Tabla1[[#This Row],[Veces obj]]&lt;=2,"1-2",Tabla1[[#This Row],[Veces obj]]&lt;=3,"2-3",TRUE,"&gt;3")</f>
        <v>0-1</v>
      </c>
      <c r="AM1609" s="6" t="str">
        <f>+_xlfn.IFS(MONTH(Tabla1[[#This Row],[MES]])&lt;=3,"Q1",MONTH(Tabla1[[#This Row],[MES]])&lt;=6,"Q2",MONTH(Tabla1[[#This Row],[MES]])&lt;=9,"Q3",TRUE,"Q4")</f>
        <v>Q1</v>
      </c>
      <c r="AN1609" t="str">
        <f>+IFERROR(VLOOKUP(Tabla1[[#This Row],[CUENTA]],CTAS[],2,0),"OTROS")</f>
        <v>OTROS</v>
      </c>
      <c r="AP1609" t="str">
        <f>+IFERROR(VLOOKUP(Tabla1[[#This Row],[EMPLEADO]],IS[],3,0),"OTROS")</f>
        <v>OTROS</v>
      </c>
      <c r="AQ1609" t="str">
        <f>+IFERROR(VLOOKUP(Tabla1[[#This Row],[EMPLEADO]],IS[[NÓMINA]:[INGENIERO]],2,0),"OTROS")</f>
        <v>OTROS</v>
      </c>
    </row>
    <row r="1610" spans="1:43" x14ac:dyDescent="0.25">
      <c r="A1610" t="s">
        <v>36</v>
      </c>
      <c r="B1610">
        <v>1</v>
      </c>
      <c r="C1610" t="s">
        <v>3176</v>
      </c>
      <c r="D1610" t="s">
        <v>38</v>
      </c>
      <c r="E1610" t="s">
        <v>133</v>
      </c>
      <c r="F1610" t="s">
        <v>3177</v>
      </c>
      <c r="G1610" s="17" t="s">
        <v>3178</v>
      </c>
      <c r="H1610" t="s">
        <v>136</v>
      </c>
      <c r="I1610" t="s">
        <v>43</v>
      </c>
      <c r="J1610" t="s">
        <v>8</v>
      </c>
      <c r="K1610" t="s">
        <v>59</v>
      </c>
      <c r="L1610" t="s">
        <v>2917</v>
      </c>
      <c r="M1610" t="s">
        <v>1496</v>
      </c>
      <c r="N1610">
        <v>0</v>
      </c>
      <c r="O1610" t="s">
        <v>47</v>
      </c>
      <c r="P1610">
        <v>7</v>
      </c>
      <c r="Q1610" t="s">
        <v>194</v>
      </c>
      <c r="R1610" t="s">
        <v>138</v>
      </c>
      <c r="S1610" t="s">
        <v>139</v>
      </c>
      <c r="T1610" t="s">
        <v>51</v>
      </c>
      <c r="U1610" t="s">
        <v>224</v>
      </c>
      <c r="V1610">
        <v>0.8</v>
      </c>
      <c r="W1610" s="1">
        <v>1258.4000000000003</v>
      </c>
      <c r="X1610">
        <v>1</v>
      </c>
      <c r="Y1610">
        <v>3.25</v>
      </c>
      <c r="Z1610">
        <v>4</v>
      </c>
      <c r="AA1610">
        <v>0.8125</v>
      </c>
      <c r="AB1610" s="2">
        <v>0</v>
      </c>
      <c r="AC1610" s="1">
        <v>0</v>
      </c>
      <c r="AD1610" s="7">
        <v>43490</v>
      </c>
      <c r="AE1610" s="7">
        <v>43490</v>
      </c>
      <c r="AF1610">
        <v>0</v>
      </c>
      <c r="AG1610" t="s">
        <v>53</v>
      </c>
      <c r="AH1610" s="2">
        <v>0</v>
      </c>
      <c r="AI1610" s="1">
        <v>0</v>
      </c>
      <c r="AJ1610" s="1">
        <v>0</v>
      </c>
      <c r="AK1610" s="6" t="str">
        <f>+IF(Tabla1[[#This Row],[REQUEST_TY]]="SR MANTENIMIENTO CORRECTIVO", "EMERGENCIA", "OTROS")</f>
        <v>EMERGENCIA</v>
      </c>
      <c r="AL1610" s="6" t="str">
        <f>+_xlfn.IFS(Tabla1[[#This Row],[Veces obj]]&lt;=1,"0-1",Tabla1[[#This Row],[Veces obj]]&lt;=2,"1-2",Tabla1[[#This Row],[Veces obj]]&lt;=3,"2-3",TRUE,"&gt;3")</f>
        <v>0-1</v>
      </c>
      <c r="AM1610" s="6" t="str">
        <f>+_xlfn.IFS(MONTH(Tabla1[[#This Row],[MES]])&lt;=3,"Q1",MONTH(Tabla1[[#This Row],[MES]])&lt;=6,"Q2",MONTH(Tabla1[[#This Row],[MES]])&lt;=9,"Q3",TRUE,"Q4")</f>
        <v>Q1</v>
      </c>
      <c r="AN1610" t="str">
        <f>+IFERROR(VLOOKUP(Tabla1[[#This Row],[CUENTA]],CTAS[],2,0),"OTROS")</f>
        <v>OTROS</v>
      </c>
      <c r="AP1610" t="str">
        <f>+IFERROR(VLOOKUP(Tabla1[[#This Row],[EMPLEADO]],IS[],3,0),"OTROS")</f>
        <v>OTROS</v>
      </c>
      <c r="AQ1610" t="str">
        <f>+IFERROR(VLOOKUP(Tabla1[[#This Row],[EMPLEADO]],IS[[NÓMINA]:[INGENIERO]],2,0),"OTROS")</f>
        <v>OTROS</v>
      </c>
    </row>
    <row r="1611" spans="1:43" x14ac:dyDescent="0.25">
      <c r="A1611" t="s">
        <v>36</v>
      </c>
      <c r="B1611">
        <v>1</v>
      </c>
      <c r="C1611" t="s">
        <v>3563</v>
      </c>
      <c r="D1611" t="s">
        <v>3346</v>
      </c>
      <c r="E1611" t="s">
        <v>39</v>
      </c>
      <c r="F1611" t="s">
        <v>3564</v>
      </c>
      <c r="G1611" s="17" t="s">
        <v>3565</v>
      </c>
      <c r="H1611" t="s">
        <v>42</v>
      </c>
      <c r="I1611" t="s">
        <v>43</v>
      </c>
      <c r="J1611" t="s">
        <v>8</v>
      </c>
      <c r="K1611" t="s">
        <v>2886</v>
      </c>
      <c r="L1611" t="s">
        <v>3566</v>
      </c>
      <c r="M1611" t="s">
        <v>131</v>
      </c>
      <c r="N1611">
        <v>1</v>
      </c>
      <c r="O1611" t="s">
        <v>47</v>
      </c>
      <c r="P1611" t="s">
        <v>822</v>
      </c>
      <c r="Q1611" t="s">
        <v>48</v>
      </c>
      <c r="R1611" t="s">
        <v>49</v>
      </c>
      <c r="S1611" t="s">
        <v>50</v>
      </c>
      <c r="T1611" t="s">
        <v>51</v>
      </c>
      <c r="U1611" t="s">
        <v>52</v>
      </c>
      <c r="V1611">
        <v>1</v>
      </c>
      <c r="W1611" s="1">
        <v>0</v>
      </c>
      <c r="X1611">
        <v>0</v>
      </c>
      <c r="Y1611">
        <v>5</v>
      </c>
      <c r="Z1611">
        <v>5</v>
      </c>
      <c r="AA1611">
        <v>1</v>
      </c>
      <c r="AB1611" s="2">
        <v>0</v>
      </c>
      <c r="AC1611" s="1">
        <v>0</v>
      </c>
      <c r="AD1611" s="7">
        <v>43475</v>
      </c>
      <c r="AE1611" s="7">
        <v>43476</v>
      </c>
      <c r="AF1611">
        <v>1</v>
      </c>
      <c r="AG1611" t="s">
        <v>53</v>
      </c>
      <c r="AH1611" s="2">
        <v>0</v>
      </c>
      <c r="AI1611" s="1">
        <v>0</v>
      </c>
      <c r="AJ1611" s="1">
        <v>0</v>
      </c>
      <c r="AK1611" s="6" t="str">
        <f>+IF(Tabla1[[#This Row],[REQUEST_TY]]="SR MANTENIMIENTO CORRECTIVO", "EMERGENCIA", "OTROS")</f>
        <v>OTROS</v>
      </c>
      <c r="AL1611" s="6" t="str">
        <f>+_xlfn.IFS(Tabla1[[#This Row],[Veces obj]]&lt;=1,"0-1",Tabla1[[#This Row],[Veces obj]]&lt;=2,"1-2",Tabla1[[#This Row],[Veces obj]]&lt;=3,"2-3",TRUE,"&gt;3")</f>
        <v>0-1</v>
      </c>
      <c r="AM1611" s="6" t="str">
        <f>+_xlfn.IFS(MONTH(Tabla1[[#This Row],[MES]])&lt;=3,"Q1",MONTH(Tabla1[[#This Row],[MES]])&lt;=6,"Q2",MONTH(Tabla1[[#This Row],[MES]])&lt;=9,"Q3",TRUE,"Q4")</f>
        <v>Q1</v>
      </c>
      <c r="AN1611" t="str">
        <f>+IFERROR(VLOOKUP(Tabla1[[#This Row],[CUENTA]],CTAS[],2,0),"OTROS")</f>
        <v>OTROS</v>
      </c>
      <c r="AP1611" t="str">
        <f>+IFERROR(VLOOKUP(Tabla1[[#This Row],[EMPLEADO]],IS[],3,0),"OTROS")</f>
        <v>OTROS</v>
      </c>
      <c r="AQ1611" t="str">
        <f>+IFERROR(VLOOKUP(Tabla1[[#This Row],[EMPLEADO]],IS[[NÓMINA]:[INGENIERO]],2,0),"OTROS")</f>
        <v>OTROS</v>
      </c>
    </row>
    <row r="1612" spans="1:43" x14ac:dyDescent="0.25">
      <c r="A1612" t="s">
        <v>36</v>
      </c>
      <c r="B1612">
        <v>1</v>
      </c>
      <c r="C1612" t="s">
        <v>3183</v>
      </c>
      <c r="D1612" t="s">
        <v>38</v>
      </c>
      <c r="E1612" t="s">
        <v>133</v>
      </c>
      <c r="F1612" t="s">
        <v>3184</v>
      </c>
      <c r="G1612" s="17" t="s">
        <v>3185</v>
      </c>
      <c r="H1612" t="s">
        <v>915</v>
      </c>
      <c r="I1612" t="s">
        <v>43</v>
      </c>
      <c r="J1612" t="s">
        <v>8</v>
      </c>
      <c r="K1612" t="s">
        <v>59</v>
      </c>
      <c r="L1612" t="s">
        <v>3186</v>
      </c>
      <c r="M1612" t="s">
        <v>1071</v>
      </c>
      <c r="N1612">
        <v>0</v>
      </c>
      <c r="O1612" t="s">
        <v>47</v>
      </c>
      <c r="P1612">
        <v>94</v>
      </c>
      <c r="Q1612" t="s">
        <v>48</v>
      </c>
      <c r="R1612" t="s">
        <v>138</v>
      </c>
      <c r="S1612" t="s">
        <v>139</v>
      </c>
      <c r="T1612" t="s">
        <v>51</v>
      </c>
      <c r="U1612" t="s">
        <v>353</v>
      </c>
      <c r="V1612">
        <v>1.1499999999999999</v>
      </c>
      <c r="W1612" s="1">
        <v>1808.95</v>
      </c>
      <c r="X1612">
        <v>1</v>
      </c>
      <c r="Y1612">
        <v>3.27</v>
      </c>
      <c r="Z1612">
        <v>4</v>
      </c>
      <c r="AA1612">
        <v>0.8175</v>
      </c>
      <c r="AB1612" s="2">
        <v>0</v>
      </c>
      <c r="AC1612" s="1">
        <v>0</v>
      </c>
      <c r="AD1612" s="7">
        <v>43479</v>
      </c>
      <c r="AE1612" s="7">
        <v>43479</v>
      </c>
      <c r="AF1612">
        <v>0</v>
      </c>
      <c r="AG1612" t="s">
        <v>53</v>
      </c>
      <c r="AH1612" s="2">
        <v>0</v>
      </c>
      <c r="AI1612" s="1">
        <v>0</v>
      </c>
      <c r="AJ1612" s="1">
        <v>0</v>
      </c>
      <c r="AK1612" s="6" t="str">
        <f>+IF(Tabla1[[#This Row],[REQUEST_TY]]="SR MANTENIMIENTO CORRECTIVO", "EMERGENCIA", "OTROS")</f>
        <v>EMERGENCIA</v>
      </c>
      <c r="AL1612" s="6" t="str">
        <f>+_xlfn.IFS(Tabla1[[#This Row],[Veces obj]]&lt;=1,"0-1",Tabla1[[#This Row],[Veces obj]]&lt;=2,"1-2",Tabla1[[#This Row],[Veces obj]]&lt;=3,"2-3",TRUE,"&gt;3")</f>
        <v>0-1</v>
      </c>
      <c r="AM1612" s="6" t="str">
        <f>+_xlfn.IFS(MONTH(Tabla1[[#This Row],[MES]])&lt;=3,"Q1",MONTH(Tabla1[[#This Row],[MES]])&lt;=6,"Q2",MONTH(Tabla1[[#This Row],[MES]])&lt;=9,"Q3",TRUE,"Q4")</f>
        <v>Q1</v>
      </c>
      <c r="AN1612" t="str">
        <f>+IFERROR(VLOOKUP(Tabla1[[#This Row],[CUENTA]],CTAS[],2,0),"OTROS")</f>
        <v>OTROS</v>
      </c>
      <c r="AP1612" t="str">
        <f>+IFERROR(VLOOKUP(Tabla1[[#This Row],[EMPLEADO]],IS[],3,0),"OTROS")</f>
        <v>OTROS</v>
      </c>
      <c r="AQ1612" t="str">
        <f>+IFERROR(VLOOKUP(Tabla1[[#This Row],[EMPLEADO]],IS[[NÓMINA]:[INGENIERO]],2,0),"OTROS")</f>
        <v>OTROS</v>
      </c>
    </row>
    <row r="1613" spans="1:43" x14ac:dyDescent="0.25">
      <c r="A1613" t="s">
        <v>4444</v>
      </c>
      <c r="B1613">
        <v>1</v>
      </c>
      <c r="C1613" t="s">
        <v>6438</v>
      </c>
      <c r="D1613" t="s">
        <v>38</v>
      </c>
      <c r="E1613" t="s">
        <v>373</v>
      </c>
      <c r="F1613" t="s">
        <v>6439</v>
      </c>
      <c r="G1613" s="17" t="s">
        <v>6440</v>
      </c>
      <c r="H1613" t="s">
        <v>691</v>
      </c>
      <c r="I1613" t="s">
        <v>43</v>
      </c>
      <c r="J1613" t="s">
        <v>8</v>
      </c>
      <c r="K1613" t="s">
        <v>102</v>
      </c>
      <c r="L1613" t="s">
        <v>5980</v>
      </c>
      <c r="M1613" t="s">
        <v>215</v>
      </c>
      <c r="N1613">
        <v>0</v>
      </c>
      <c r="O1613" t="s">
        <v>47</v>
      </c>
      <c r="P1613">
        <v>143</v>
      </c>
      <c r="Q1613" t="s">
        <v>48</v>
      </c>
      <c r="R1613" t="s">
        <v>153</v>
      </c>
      <c r="S1613" t="s">
        <v>50</v>
      </c>
      <c r="T1613" t="s">
        <v>51</v>
      </c>
      <c r="U1613" t="s">
        <v>52</v>
      </c>
      <c r="V1613">
        <v>1.05</v>
      </c>
      <c r="W1613" s="1">
        <v>750.75000000000011</v>
      </c>
      <c r="X1613">
        <v>1</v>
      </c>
      <c r="Y1613">
        <v>4.09</v>
      </c>
      <c r="Z1613">
        <v>5</v>
      </c>
      <c r="AA1613">
        <v>0.81799999999999995</v>
      </c>
      <c r="AB1613" s="2">
        <v>0</v>
      </c>
      <c r="AC1613" s="1">
        <v>0</v>
      </c>
      <c r="AD1613" s="7">
        <v>43514</v>
      </c>
      <c r="AE1613" s="7">
        <v>43515</v>
      </c>
      <c r="AF1613">
        <v>1</v>
      </c>
      <c r="AG1613" t="s">
        <v>53</v>
      </c>
      <c r="AH1613" s="2">
        <v>0</v>
      </c>
      <c r="AI1613" s="1">
        <v>0</v>
      </c>
      <c r="AJ1613" s="1">
        <v>0</v>
      </c>
      <c r="AK1613" s="6" t="str">
        <f>+IF(Tabla1[[#This Row],[REQUEST_TY]]="SR MANTENIMIENTO CORRECTIVO", "EMERGENCIA", "OTROS")</f>
        <v>EMERGENCIA</v>
      </c>
      <c r="AL1613" s="6" t="str">
        <f>+_xlfn.IFS(Tabla1[[#This Row],[Veces obj]]&lt;=1,"0-1",Tabla1[[#This Row],[Veces obj]]&lt;=2,"1-2",Tabla1[[#This Row],[Veces obj]]&lt;=3,"2-3",TRUE,"&gt;3")</f>
        <v>0-1</v>
      </c>
      <c r="AM1613" s="6" t="str">
        <f>+_xlfn.IFS(MONTH(Tabla1[[#This Row],[MES]])&lt;=3,"Q1",MONTH(Tabla1[[#This Row],[MES]])&lt;=6,"Q2",MONTH(Tabla1[[#This Row],[MES]])&lt;=9,"Q3",TRUE,"Q4")</f>
        <v>Q1</v>
      </c>
      <c r="AN1613" t="str">
        <f>+IFERROR(VLOOKUP(Tabla1[[#This Row],[CUENTA]],CTAS[],2,0),"OTROS")</f>
        <v>OTROS</v>
      </c>
      <c r="AP1613" t="str">
        <f>+IFERROR(VLOOKUP(Tabla1[[#This Row],[EMPLEADO]],IS[],3,0),"OTROS")</f>
        <v>OTROS</v>
      </c>
      <c r="AQ1613" t="str">
        <f>+IFERROR(VLOOKUP(Tabla1[[#This Row],[EMPLEADO]],IS[[NÓMINA]:[INGENIERO]],2,0),"OTROS")</f>
        <v>OTROS</v>
      </c>
    </row>
    <row r="1614" spans="1:43" x14ac:dyDescent="0.25">
      <c r="A1614" t="s">
        <v>36</v>
      </c>
      <c r="B1614">
        <v>1</v>
      </c>
      <c r="C1614" t="s">
        <v>3187</v>
      </c>
      <c r="D1614" t="s">
        <v>38</v>
      </c>
      <c r="E1614" t="s">
        <v>373</v>
      </c>
      <c r="F1614" t="s">
        <v>3188</v>
      </c>
      <c r="G1614" s="17" t="s">
        <v>3189</v>
      </c>
      <c r="H1614" t="s">
        <v>1572</v>
      </c>
      <c r="I1614" t="s">
        <v>43</v>
      </c>
      <c r="J1614" t="s">
        <v>8</v>
      </c>
      <c r="K1614" t="s">
        <v>102</v>
      </c>
      <c r="L1614" t="s">
        <v>3190</v>
      </c>
      <c r="M1614" t="s">
        <v>1868</v>
      </c>
      <c r="N1614">
        <v>0</v>
      </c>
      <c r="O1614" t="s">
        <v>47</v>
      </c>
      <c r="P1614">
        <v>1046</v>
      </c>
      <c r="Q1614" t="s">
        <v>48</v>
      </c>
      <c r="R1614" t="s">
        <v>153</v>
      </c>
      <c r="S1614" t="s">
        <v>50</v>
      </c>
      <c r="T1614" t="s">
        <v>51</v>
      </c>
      <c r="U1614" t="s">
        <v>52</v>
      </c>
      <c r="V1614">
        <v>1.05</v>
      </c>
      <c r="W1614" s="1">
        <v>750.75000000000011</v>
      </c>
      <c r="X1614">
        <v>1</v>
      </c>
      <c r="Y1614">
        <v>4.0999999999999996</v>
      </c>
      <c r="Z1614">
        <v>5</v>
      </c>
      <c r="AA1614">
        <v>0.82</v>
      </c>
      <c r="AB1614" s="2">
        <v>0</v>
      </c>
      <c r="AC1614" s="1">
        <v>0</v>
      </c>
      <c r="AD1614" s="7">
        <v>43489</v>
      </c>
      <c r="AE1614" s="7">
        <v>43489</v>
      </c>
      <c r="AF1614">
        <v>0</v>
      </c>
      <c r="AG1614" t="s">
        <v>53</v>
      </c>
      <c r="AH1614" s="2">
        <v>0</v>
      </c>
      <c r="AI1614" s="1">
        <v>0</v>
      </c>
      <c r="AJ1614" s="1">
        <v>0</v>
      </c>
      <c r="AK1614" s="6" t="str">
        <f>+IF(Tabla1[[#This Row],[REQUEST_TY]]="SR MANTENIMIENTO CORRECTIVO", "EMERGENCIA", "OTROS")</f>
        <v>EMERGENCIA</v>
      </c>
      <c r="AL1614" s="6" t="str">
        <f>+_xlfn.IFS(Tabla1[[#This Row],[Veces obj]]&lt;=1,"0-1",Tabla1[[#This Row],[Veces obj]]&lt;=2,"1-2",Tabla1[[#This Row],[Veces obj]]&lt;=3,"2-3",TRUE,"&gt;3")</f>
        <v>0-1</v>
      </c>
      <c r="AM1614" s="6" t="str">
        <f>+_xlfn.IFS(MONTH(Tabla1[[#This Row],[MES]])&lt;=3,"Q1",MONTH(Tabla1[[#This Row],[MES]])&lt;=6,"Q2",MONTH(Tabla1[[#This Row],[MES]])&lt;=9,"Q3",TRUE,"Q4")</f>
        <v>Q1</v>
      </c>
      <c r="AN1614" t="str">
        <f>+IFERROR(VLOOKUP(Tabla1[[#This Row],[CUENTA]],CTAS[],2,0),"OTROS")</f>
        <v>OTROS</v>
      </c>
      <c r="AP1614" t="str">
        <f>+IFERROR(VLOOKUP(Tabla1[[#This Row],[EMPLEADO]],IS[],3,0),"OTROS")</f>
        <v>OTROS</v>
      </c>
      <c r="AQ1614" t="str">
        <f>+IFERROR(VLOOKUP(Tabla1[[#This Row],[EMPLEADO]],IS[[NÓMINA]:[INGENIERO]],2,0),"OTROS")</f>
        <v>OTROS</v>
      </c>
    </row>
    <row r="1615" spans="1:43" x14ac:dyDescent="0.25">
      <c r="A1615" t="s">
        <v>36</v>
      </c>
      <c r="B1615">
        <v>1</v>
      </c>
      <c r="C1615" t="s">
        <v>3191</v>
      </c>
      <c r="D1615" t="s">
        <v>38</v>
      </c>
      <c r="E1615" t="s">
        <v>98</v>
      </c>
      <c r="F1615" t="s">
        <v>3192</v>
      </c>
      <c r="G1615" s="17" t="s">
        <v>1586</v>
      </c>
      <c r="H1615" t="s">
        <v>915</v>
      </c>
      <c r="I1615" t="s">
        <v>43</v>
      </c>
      <c r="J1615" t="s">
        <v>8</v>
      </c>
      <c r="K1615" t="s">
        <v>102</v>
      </c>
      <c r="L1615" t="s">
        <v>718</v>
      </c>
      <c r="M1615" t="s">
        <v>46</v>
      </c>
      <c r="N1615">
        <v>0</v>
      </c>
      <c r="O1615" t="s">
        <v>47</v>
      </c>
      <c r="P1615">
        <v>69</v>
      </c>
      <c r="Q1615" t="s">
        <v>48</v>
      </c>
      <c r="R1615" t="s">
        <v>63</v>
      </c>
      <c r="S1615" t="s">
        <v>64</v>
      </c>
      <c r="T1615" t="s">
        <v>51</v>
      </c>
      <c r="U1615" t="s">
        <v>96</v>
      </c>
      <c r="V1615">
        <v>1.1000000000000001</v>
      </c>
      <c r="W1615" s="1">
        <v>1501.5000000000002</v>
      </c>
      <c r="X1615">
        <v>1</v>
      </c>
      <c r="Y1615">
        <v>4.12</v>
      </c>
      <c r="Z1615">
        <v>5</v>
      </c>
      <c r="AA1615">
        <v>0.82400000000000007</v>
      </c>
      <c r="AB1615" s="2">
        <v>0</v>
      </c>
      <c r="AC1615" s="1">
        <v>0</v>
      </c>
      <c r="AD1615" s="7">
        <v>43467</v>
      </c>
      <c r="AE1615" s="7">
        <v>43467</v>
      </c>
      <c r="AF1615">
        <v>0</v>
      </c>
      <c r="AG1615" t="s">
        <v>53</v>
      </c>
      <c r="AH1615" s="2">
        <v>0</v>
      </c>
      <c r="AI1615" s="1">
        <v>0</v>
      </c>
      <c r="AJ1615" s="1">
        <v>0</v>
      </c>
      <c r="AK1615" s="6" t="str">
        <f>+IF(Tabla1[[#This Row],[REQUEST_TY]]="SR MANTENIMIENTO CORRECTIVO", "EMERGENCIA", "OTROS")</f>
        <v>EMERGENCIA</v>
      </c>
      <c r="AL1615" s="6" t="str">
        <f>+_xlfn.IFS(Tabla1[[#This Row],[Veces obj]]&lt;=1,"0-1",Tabla1[[#This Row],[Veces obj]]&lt;=2,"1-2",Tabla1[[#This Row],[Veces obj]]&lt;=3,"2-3",TRUE,"&gt;3")</f>
        <v>0-1</v>
      </c>
      <c r="AM1615" s="6" t="str">
        <f>+_xlfn.IFS(MONTH(Tabla1[[#This Row],[MES]])&lt;=3,"Q1",MONTH(Tabla1[[#This Row],[MES]])&lt;=6,"Q2",MONTH(Tabla1[[#This Row],[MES]])&lt;=9,"Q3",TRUE,"Q4")</f>
        <v>Q1</v>
      </c>
      <c r="AN1615" t="str">
        <f>+IFERROR(VLOOKUP(Tabla1[[#This Row],[CUENTA]],CTAS[],2,0),"OTROS")</f>
        <v>OTROS</v>
      </c>
      <c r="AP1615" t="str">
        <f>+IFERROR(VLOOKUP(Tabla1[[#This Row],[EMPLEADO]],IS[],3,0),"OTROS")</f>
        <v>OTROS</v>
      </c>
      <c r="AQ1615" t="str">
        <f>+IFERROR(VLOOKUP(Tabla1[[#This Row],[EMPLEADO]],IS[[NÓMINA]:[INGENIERO]],2,0),"OTROS")</f>
        <v>OTROS</v>
      </c>
    </row>
    <row r="1616" spans="1:43" x14ac:dyDescent="0.25">
      <c r="A1616" t="s">
        <v>4444</v>
      </c>
      <c r="B1616">
        <v>1</v>
      </c>
      <c r="C1616" t="s">
        <v>4565</v>
      </c>
      <c r="D1616" t="s">
        <v>38</v>
      </c>
      <c r="E1616" t="s">
        <v>348</v>
      </c>
      <c r="F1616" t="s">
        <v>4566</v>
      </c>
      <c r="G1616" s="17" t="s">
        <v>4567</v>
      </c>
      <c r="H1616" t="s">
        <v>79</v>
      </c>
      <c r="I1616" t="s">
        <v>43</v>
      </c>
      <c r="J1616" t="s">
        <v>8</v>
      </c>
      <c r="K1616" t="s">
        <v>102</v>
      </c>
      <c r="L1616" t="s">
        <v>2255</v>
      </c>
      <c r="M1616" t="s">
        <v>1482</v>
      </c>
      <c r="N1616">
        <v>0</v>
      </c>
      <c r="O1616" t="s">
        <v>47</v>
      </c>
      <c r="P1616">
        <v>121</v>
      </c>
      <c r="Q1616" t="s">
        <v>48</v>
      </c>
      <c r="R1616" t="s">
        <v>223</v>
      </c>
      <c r="S1616" t="s">
        <v>139</v>
      </c>
      <c r="T1616" t="s">
        <v>51</v>
      </c>
      <c r="U1616" t="s">
        <v>353</v>
      </c>
      <c r="V1616">
        <v>1.1499999999999999</v>
      </c>
      <c r="W1616" s="1">
        <v>1808.95</v>
      </c>
      <c r="X1616">
        <v>1</v>
      </c>
      <c r="Y1616">
        <v>3.3</v>
      </c>
      <c r="Z1616">
        <v>4</v>
      </c>
      <c r="AA1616">
        <v>0.82499999999999996</v>
      </c>
      <c r="AB1616" s="2">
        <v>0</v>
      </c>
      <c r="AC1616" s="1">
        <v>0</v>
      </c>
      <c r="AD1616" s="7">
        <v>43497</v>
      </c>
      <c r="AE1616" s="7">
        <v>43501</v>
      </c>
      <c r="AF1616">
        <v>1</v>
      </c>
      <c r="AG1616" t="s">
        <v>53</v>
      </c>
      <c r="AH1616" s="2">
        <v>0</v>
      </c>
      <c r="AI1616" s="1">
        <v>0</v>
      </c>
      <c r="AJ1616" s="1">
        <v>0</v>
      </c>
      <c r="AK1616" s="6" t="str">
        <f>+IF(Tabla1[[#This Row],[REQUEST_TY]]="SR MANTENIMIENTO CORRECTIVO", "EMERGENCIA", "OTROS")</f>
        <v>EMERGENCIA</v>
      </c>
      <c r="AL1616" s="6" t="str">
        <f>+_xlfn.IFS(Tabla1[[#This Row],[Veces obj]]&lt;=1,"0-1",Tabla1[[#This Row],[Veces obj]]&lt;=2,"1-2",Tabla1[[#This Row],[Veces obj]]&lt;=3,"2-3",TRUE,"&gt;3")</f>
        <v>0-1</v>
      </c>
      <c r="AM1616" s="6" t="str">
        <f>+_xlfn.IFS(MONTH(Tabla1[[#This Row],[MES]])&lt;=3,"Q1",MONTH(Tabla1[[#This Row],[MES]])&lt;=6,"Q2",MONTH(Tabla1[[#This Row],[MES]])&lt;=9,"Q3",TRUE,"Q4")</f>
        <v>Q1</v>
      </c>
      <c r="AN1616" t="str">
        <f>+IFERROR(VLOOKUP(Tabla1[[#This Row],[CUENTA]],CTAS[],2,0),"OTROS")</f>
        <v>OTROS</v>
      </c>
      <c r="AP1616" t="str">
        <f>+IFERROR(VLOOKUP(Tabla1[[#This Row],[EMPLEADO]],IS[],3,0),"OTROS")</f>
        <v>OTROS</v>
      </c>
      <c r="AQ1616" t="str">
        <f>+IFERROR(VLOOKUP(Tabla1[[#This Row],[EMPLEADO]],IS[[NÓMINA]:[INGENIERO]],2,0),"OTROS")</f>
        <v>OTROS</v>
      </c>
    </row>
    <row r="1617" spans="1:43" x14ac:dyDescent="0.25">
      <c r="A1617" t="s">
        <v>36</v>
      </c>
      <c r="B1617">
        <v>1</v>
      </c>
      <c r="C1617" t="s">
        <v>3193</v>
      </c>
      <c r="D1617" t="s">
        <v>38</v>
      </c>
      <c r="E1617" t="s">
        <v>176</v>
      </c>
      <c r="F1617" t="s">
        <v>3194</v>
      </c>
      <c r="G1617" s="17" t="s">
        <v>3195</v>
      </c>
      <c r="H1617" t="s">
        <v>679</v>
      </c>
      <c r="I1617" t="s">
        <v>43</v>
      </c>
      <c r="J1617" t="s">
        <v>8</v>
      </c>
      <c r="K1617" t="s">
        <v>607</v>
      </c>
      <c r="L1617" t="s">
        <v>2371</v>
      </c>
      <c r="M1617" t="s">
        <v>109</v>
      </c>
      <c r="N1617">
        <v>0</v>
      </c>
      <c r="O1617" t="s">
        <v>47</v>
      </c>
      <c r="P1617">
        <v>377</v>
      </c>
      <c r="Q1617" t="s">
        <v>48</v>
      </c>
      <c r="R1617" t="s">
        <v>49</v>
      </c>
      <c r="S1617" t="s">
        <v>50</v>
      </c>
      <c r="T1617" t="s">
        <v>51</v>
      </c>
      <c r="U1617" t="s">
        <v>52</v>
      </c>
      <c r="V1617">
        <v>1.05</v>
      </c>
      <c r="W1617" s="1">
        <v>750.75000000000011</v>
      </c>
      <c r="X1617">
        <v>1</v>
      </c>
      <c r="Y1617">
        <v>4.13</v>
      </c>
      <c r="Z1617">
        <v>5</v>
      </c>
      <c r="AA1617">
        <v>0.82599999999999996</v>
      </c>
      <c r="AB1617" s="2">
        <v>0</v>
      </c>
      <c r="AC1617" s="1">
        <v>0</v>
      </c>
      <c r="AD1617" s="7">
        <v>43467</v>
      </c>
      <c r="AE1617" s="7">
        <v>43467</v>
      </c>
      <c r="AF1617">
        <v>0</v>
      </c>
      <c r="AG1617" t="s">
        <v>53</v>
      </c>
      <c r="AH1617" s="2">
        <v>0</v>
      </c>
      <c r="AI1617" s="1">
        <v>0</v>
      </c>
      <c r="AJ1617" s="1">
        <v>0</v>
      </c>
      <c r="AK1617" s="6" t="str">
        <f>+IF(Tabla1[[#This Row],[REQUEST_TY]]="SR MANTENIMIENTO CORRECTIVO", "EMERGENCIA", "OTROS")</f>
        <v>EMERGENCIA</v>
      </c>
      <c r="AL1617" s="6" t="str">
        <f>+_xlfn.IFS(Tabla1[[#This Row],[Veces obj]]&lt;=1,"0-1",Tabla1[[#This Row],[Veces obj]]&lt;=2,"1-2",Tabla1[[#This Row],[Veces obj]]&lt;=3,"2-3",TRUE,"&gt;3")</f>
        <v>0-1</v>
      </c>
      <c r="AM1617" s="6" t="str">
        <f>+_xlfn.IFS(MONTH(Tabla1[[#This Row],[MES]])&lt;=3,"Q1",MONTH(Tabla1[[#This Row],[MES]])&lt;=6,"Q2",MONTH(Tabla1[[#This Row],[MES]])&lt;=9,"Q3",TRUE,"Q4")</f>
        <v>Q1</v>
      </c>
      <c r="AN1617" t="str">
        <f>+IFERROR(VLOOKUP(Tabla1[[#This Row],[CUENTA]],CTAS[],2,0),"OTROS")</f>
        <v>OTROS</v>
      </c>
      <c r="AP1617" t="str">
        <f>+IFERROR(VLOOKUP(Tabla1[[#This Row],[EMPLEADO]],IS[],3,0),"OTROS")</f>
        <v>OTROS</v>
      </c>
      <c r="AQ1617" t="str">
        <f>+IFERROR(VLOOKUP(Tabla1[[#This Row],[EMPLEADO]],IS[[NÓMINA]:[INGENIERO]],2,0),"OTROS")</f>
        <v>OTROS</v>
      </c>
    </row>
    <row r="1618" spans="1:43" x14ac:dyDescent="0.25">
      <c r="A1618" t="s">
        <v>36</v>
      </c>
      <c r="B1618">
        <v>1</v>
      </c>
      <c r="C1618" t="s">
        <v>3196</v>
      </c>
      <c r="D1618" t="s">
        <v>38</v>
      </c>
      <c r="E1618" t="s">
        <v>604</v>
      </c>
      <c r="F1618" t="s">
        <v>3197</v>
      </c>
      <c r="G1618" s="17" t="s">
        <v>2669</v>
      </c>
      <c r="H1618" t="s">
        <v>679</v>
      </c>
      <c r="I1618" t="s">
        <v>43</v>
      </c>
      <c r="J1618" t="s">
        <v>8</v>
      </c>
      <c r="K1618" t="s">
        <v>607</v>
      </c>
      <c r="L1618" t="s">
        <v>2670</v>
      </c>
      <c r="M1618" t="s">
        <v>131</v>
      </c>
      <c r="N1618">
        <v>0</v>
      </c>
      <c r="O1618" t="s">
        <v>47</v>
      </c>
      <c r="P1618">
        <v>1</v>
      </c>
      <c r="Q1618" t="s">
        <v>388</v>
      </c>
      <c r="R1618" t="s">
        <v>63</v>
      </c>
      <c r="S1618" t="s">
        <v>64</v>
      </c>
      <c r="T1618" t="s">
        <v>51</v>
      </c>
      <c r="U1618" t="s">
        <v>389</v>
      </c>
      <c r="V1618">
        <v>0</v>
      </c>
      <c r="W1618" s="1">
        <v>0</v>
      </c>
      <c r="X1618">
        <v>1</v>
      </c>
      <c r="Y1618">
        <v>4.13</v>
      </c>
      <c r="Z1618">
        <v>5</v>
      </c>
      <c r="AA1618">
        <v>0.82599999999999996</v>
      </c>
      <c r="AB1618" s="2">
        <v>0</v>
      </c>
      <c r="AC1618" s="1">
        <v>0</v>
      </c>
      <c r="AD1618" s="7">
        <v>43496</v>
      </c>
      <c r="AE1618" s="7">
        <v>43496</v>
      </c>
      <c r="AF1618">
        <v>0</v>
      </c>
      <c r="AG1618" t="s">
        <v>53</v>
      </c>
      <c r="AH1618" s="2">
        <v>0</v>
      </c>
      <c r="AI1618" s="1">
        <v>0</v>
      </c>
      <c r="AJ1618" s="1">
        <v>0</v>
      </c>
      <c r="AK1618" s="6" t="str">
        <f>+IF(Tabla1[[#This Row],[REQUEST_TY]]="SR MANTENIMIENTO CORRECTIVO", "EMERGENCIA", "OTROS")</f>
        <v>EMERGENCIA</v>
      </c>
      <c r="AL1618" s="6" t="str">
        <f>+_xlfn.IFS(Tabla1[[#This Row],[Veces obj]]&lt;=1,"0-1",Tabla1[[#This Row],[Veces obj]]&lt;=2,"1-2",Tabla1[[#This Row],[Veces obj]]&lt;=3,"2-3",TRUE,"&gt;3")</f>
        <v>0-1</v>
      </c>
      <c r="AM1618" s="6" t="str">
        <f>+_xlfn.IFS(MONTH(Tabla1[[#This Row],[MES]])&lt;=3,"Q1",MONTH(Tabla1[[#This Row],[MES]])&lt;=6,"Q2",MONTH(Tabla1[[#This Row],[MES]])&lt;=9,"Q3",TRUE,"Q4")</f>
        <v>Q1</v>
      </c>
      <c r="AN1618" t="str">
        <f>+IFERROR(VLOOKUP(Tabla1[[#This Row],[CUENTA]],CTAS[],2,0),"OTROS")</f>
        <v>OTROS</v>
      </c>
      <c r="AP1618" t="str">
        <f>+IFERROR(VLOOKUP(Tabla1[[#This Row],[EMPLEADO]],IS[],3,0),"OTROS")</f>
        <v>OTROS</v>
      </c>
      <c r="AQ1618" t="str">
        <f>+IFERROR(VLOOKUP(Tabla1[[#This Row],[EMPLEADO]],IS[[NÓMINA]:[INGENIERO]],2,0),"OTROS")</f>
        <v>OTROS</v>
      </c>
    </row>
    <row r="1619" spans="1:43" x14ac:dyDescent="0.25">
      <c r="A1619" t="s">
        <v>4444</v>
      </c>
      <c r="B1619">
        <v>1</v>
      </c>
      <c r="C1619" t="s">
        <v>6274</v>
      </c>
      <c r="D1619" t="s">
        <v>38</v>
      </c>
      <c r="E1619" t="s">
        <v>558</v>
      </c>
      <c r="F1619" t="s">
        <v>6275</v>
      </c>
      <c r="G1619" s="17" t="s">
        <v>2592</v>
      </c>
      <c r="H1619" t="s">
        <v>246</v>
      </c>
      <c r="I1619" t="s">
        <v>43</v>
      </c>
      <c r="J1619" t="s">
        <v>8</v>
      </c>
      <c r="K1619" t="s">
        <v>798</v>
      </c>
      <c r="L1619" t="s">
        <v>1509</v>
      </c>
      <c r="M1619" t="s">
        <v>1510</v>
      </c>
      <c r="N1619">
        <v>1</v>
      </c>
      <c r="O1619" t="s">
        <v>105</v>
      </c>
      <c r="P1619">
        <v>2</v>
      </c>
      <c r="Q1619" t="s">
        <v>388</v>
      </c>
      <c r="R1619" t="s">
        <v>95</v>
      </c>
      <c r="S1619" t="s">
        <v>64</v>
      </c>
      <c r="T1619" t="s">
        <v>51</v>
      </c>
      <c r="U1619" t="s">
        <v>389</v>
      </c>
      <c r="V1619">
        <v>0</v>
      </c>
      <c r="W1619" s="1">
        <v>0</v>
      </c>
      <c r="X1619">
        <v>1</v>
      </c>
      <c r="Y1619">
        <v>4.13</v>
      </c>
      <c r="Z1619">
        <v>5</v>
      </c>
      <c r="AA1619">
        <v>0.82599999999999996</v>
      </c>
      <c r="AB1619" s="2">
        <v>0</v>
      </c>
      <c r="AC1619" s="1">
        <v>0</v>
      </c>
      <c r="AD1619" s="7">
        <v>43511</v>
      </c>
      <c r="AE1619" s="7">
        <v>43514</v>
      </c>
      <c r="AF1619">
        <v>1</v>
      </c>
      <c r="AG1619" t="s">
        <v>53</v>
      </c>
      <c r="AH1619" s="2">
        <v>0</v>
      </c>
      <c r="AI1619" s="1">
        <v>0</v>
      </c>
      <c r="AJ1619" s="1">
        <v>0</v>
      </c>
      <c r="AK1619" s="6" t="str">
        <f>+IF(Tabla1[[#This Row],[REQUEST_TY]]="SR MANTENIMIENTO CORRECTIVO", "EMERGENCIA", "OTROS")</f>
        <v>EMERGENCIA</v>
      </c>
      <c r="AL1619" s="6" t="str">
        <f>+_xlfn.IFS(Tabla1[[#This Row],[Veces obj]]&lt;=1,"0-1",Tabla1[[#This Row],[Veces obj]]&lt;=2,"1-2",Tabla1[[#This Row],[Veces obj]]&lt;=3,"2-3",TRUE,"&gt;3")</f>
        <v>0-1</v>
      </c>
      <c r="AM1619" s="6" t="str">
        <f>+_xlfn.IFS(MONTH(Tabla1[[#This Row],[MES]])&lt;=3,"Q1",MONTH(Tabla1[[#This Row],[MES]])&lt;=6,"Q2",MONTH(Tabla1[[#This Row],[MES]])&lt;=9,"Q3",TRUE,"Q4")</f>
        <v>Q1</v>
      </c>
      <c r="AN1619" t="str">
        <f>+IFERROR(VLOOKUP(Tabla1[[#This Row],[CUENTA]],CTAS[],2,0),"OTROS")</f>
        <v>OTROS</v>
      </c>
      <c r="AP1619" t="str">
        <f>+IFERROR(VLOOKUP(Tabla1[[#This Row],[EMPLEADO]],IS[],3,0),"OTROS")</f>
        <v>OTROS</v>
      </c>
      <c r="AQ1619" t="str">
        <f>+IFERROR(VLOOKUP(Tabla1[[#This Row],[EMPLEADO]],IS[[NÓMINA]:[INGENIERO]],2,0),"OTROS")</f>
        <v>OTROS</v>
      </c>
    </row>
    <row r="1620" spans="1:43" x14ac:dyDescent="0.25">
      <c r="A1620" t="s">
        <v>4444</v>
      </c>
      <c r="B1620">
        <v>1</v>
      </c>
      <c r="C1620" t="s">
        <v>6981</v>
      </c>
      <c r="D1620" t="s">
        <v>38</v>
      </c>
      <c r="E1620" t="s">
        <v>113</v>
      </c>
      <c r="F1620" t="s">
        <v>6982</v>
      </c>
      <c r="G1620" s="17" t="s">
        <v>6983</v>
      </c>
      <c r="H1620" t="s">
        <v>592</v>
      </c>
      <c r="I1620" t="s">
        <v>43</v>
      </c>
      <c r="J1620" t="s">
        <v>8</v>
      </c>
      <c r="K1620" t="s">
        <v>125</v>
      </c>
      <c r="L1620" t="s">
        <v>6984</v>
      </c>
      <c r="M1620" t="s">
        <v>2365</v>
      </c>
      <c r="N1620">
        <v>0</v>
      </c>
      <c r="O1620" t="s">
        <v>47</v>
      </c>
      <c r="P1620">
        <v>94</v>
      </c>
      <c r="Q1620" t="s">
        <v>48</v>
      </c>
      <c r="R1620" t="s">
        <v>49</v>
      </c>
      <c r="S1620" t="s">
        <v>50</v>
      </c>
      <c r="T1620" t="s">
        <v>208</v>
      </c>
      <c r="U1620" t="s">
        <v>52</v>
      </c>
      <c r="V1620">
        <v>1.05</v>
      </c>
      <c r="W1620" s="1">
        <v>750.75000000000011</v>
      </c>
      <c r="X1620">
        <v>1</v>
      </c>
      <c r="Y1620">
        <v>5.2</v>
      </c>
      <c r="Z1620">
        <v>9</v>
      </c>
      <c r="AA1620">
        <v>0.57777777777777783</v>
      </c>
      <c r="AB1620" s="2">
        <v>0</v>
      </c>
      <c r="AC1620" s="1">
        <v>0</v>
      </c>
      <c r="AD1620" s="7">
        <v>43523</v>
      </c>
      <c r="AE1620" s="7">
        <v>43524</v>
      </c>
      <c r="AF1620">
        <v>1</v>
      </c>
      <c r="AG1620" t="s">
        <v>53</v>
      </c>
      <c r="AH1620" s="2">
        <v>0</v>
      </c>
      <c r="AI1620" s="1">
        <v>0</v>
      </c>
      <c r="AJ1620" s="1">
        <v>0</v>
      </c>
      <c r="AK1620" s="6" t="str">
        <f>+IF(Tabla1[[#This Row],[REQUEST_TY]]="SR MANTENIMIENTO CORRECTIVO", "EMERGENCIA", "OTROS")</f>
        <v>EMERGENCIA</v>
      </c>
      <c r="AL1620" s="6" t="str">
        <f>+_xlfn.IFS(Tabla1[[#This Row],[Veces obj]]&lt;=1,"0-1",Tabla1[[#This Row],[Veces obj]]&lt;=2,"1-2",Tabla1[[#This Row],[Veces obj]]&lt;=3,"2-3",TRUE,"&gt;3")</f>
        <v>0-1</v>
      </c>
      <c r="AM1620" s="6" t="str">
        <f>+_xlfn.IFS(MONTH(Tabla1[[#This Row],[MES]])&lt;=3,"Q1",MONTH(Tabla1[[#This Row],[MES]])&lt;=6,"Q2",MONTH(Tabla1[[#This Row],[MES]])&lt;=9,"Q3",TRUE,"Q4")</f>
        <v>Q1</v>
      </c>
      <c r="AN1620" t="str">
        <f>+IFERROR(VLOOKUP(Tabla1[[#This Row],[CUENTA]],CTAS[],2,0),"OTROS")</f>
        <v>OTROS</v>
      </c>
      <c r="AO1620">
        <v>1</v>
      </c>
      <c r="AP1620" t="str">
        <f>+IFERROR(VLOOKUP(Tabla1[[#This Row],[EMPLEADO]],IS[],3,0),"OTROS")</f>
        <v>CHIHUAHUA</v>
      </c>
      <c r="AQ1620" t="str">
        <f>+IFERROR(VLOOKUP(Tabla1[[#This Row],[EMPLEADO]],IS[[NÓMINA]:[INGENIERO]],2,0),"OTROS")</f>
        <v>VICTOR MENDEZ</v>
      </c>
    </row>
    <row r="1621" spans="1:43" x14ac:dyDescent="0.25">
      <c r="A1621" t="s">
        <v>4444</v>
      </c>
      <c r="B1621">
        <v>1</v>
      </c>
      <c r="C1621" t="s">
        <v>5010</v>
      </c>
      <c r="D1621" t="s">
        <v>38</v>
      </c>
      <c r="E1621" t="s">
        <v>3015</v>
      </c>
      <c r="F1621" t="s">
        <v>5011</v>
      </c>
      <c r="G1621" s="17" t="s">
        <v>5012</v>
      </c>
      <c r="H1621" t="s">
        <v>220</v>
      </c>
      <c r="I1621" t="s">
        <v>43</v>
      </c>
      <c r="J1621" t="s">
        <v>8</v>
      </c>
      <c r="K1621" t="s">
        <v>5013</v>
      </c>
      <c r="L1621" t="s">
        <v>5014</v>
      </c>
      <c r="M1621" t="s">
        <v>545</v>
      </c>
      <c r="N1621">
        <v>0</v>
      </c>
      <c r="O1621" t="s">
        <v>47</v>
      </c>
      <c r="P1621">
        <v>207</v>
      </c>
      <c r="Q1621" t="s">
        <v>48</v>
      </c>
      <c r="R1621" t="s">
        <v>138</v>
      </c>
      <c r="S1621" t="s">
        <v>139</v>
      </c>
      <c r="T1621" t="s">
        <v>208</v>
      </c>
      <c r="U1621" t="s">
        <v>353</v>
      </c>
      <c r="V1621">
        <v>1.1499999999999999</v>
      </c>
      <c r="W1621" s="1">
        <v>1808.95</v>
      </c>
      <c r="X1621">
        <v>1</v>
      </c>
      <c r="Y1621">
        <v>4.97</v>
      </c>
      <c r="Z1621">
        <v>6</v>
      </c>
      <c r="AA1621">
        <v>0.82833333333333325</v>
      </c>
      <c r="AB1621" s="2">
        <v>0</v>
      </c>
      <c r="AC1621" s="1">
        <v>0</v>
      </c>
      <c r="AD1621" s="7">
        <v>43503</v>
      </c>
      <c r="AE1621" s="7">
        <v>43503</v>
      </c>
      <c r="AF1621">
        <v>0</v>
      </c>
      <c r="AG1621" t="s">
        <v>53</v>
      </c>
      <c r="AH1621" s="2">
        <v>0</v>
      </c>
      <c r="AI1621" s="1">
        <v>0</v>
      </c>
      <c r="AJ1621" s="1">
        <v>0</v>
      </c>
      <c r="AK1621" s="6" t="str">
        <f>+IF(Tabla1[[#This Row],[REQUEST_TY]]="SR MANTENIMIENTO CORRECTIVO", "EMERGENCIA", "OTROS")</f>
        <v>EMERGENCIA</v>
      </c>
      <c r="AL1621" s="6" t="str">
        <f>+_xlfn.IFS(Tabla1[[#This Row],[Veces obj]]&lt;=1,"0-1",Tabla1[[#This Row],[Veces obj]]&lt;=2,"1-2",Tabla1[[#This Row],[Veces obj]]&lt;=3,"2-3",TRUE,"&gt;3")</f>
        <v>0-1</v>
      </c>
      <c r="AM1621" s="6" t="str">
        <f>+_xlfn.IFS(MONTH(Tabla1[[#This Row],[MES]])&lt;=3,"Q1",MONTH(Tabla1[[#This Row],[MES]])&lt;=6,"Q2",MONTH(Tabla1[[#This Row],[MES]])&lt;=9,"Q3",TRUE,"Q4")</f>
        <v>Q1</v>
      </c>
      <c r="AN1621" t="str">
        <f>+IFERROR(VLOOKUP(Tabla1[[#This Row],[CUENTA]],CTAS[],2,0),"OTROS")</f>
        <v>OTROS</v>
      </c>
      <c r="AP1621" t="str">
        <f>+IFERROR(VLOOKUP(Tabla1[[#This Row],[EMPLEADO]],IS[],3,0),"OTROS")</f>
        <v>OTROS</v>
      </c>
      <c r="AQ1621" t="str">
        <f>+IFERROR(VLOOKUP(Tabla1[[#This Row],[EMPLEADO]],IS[[NÓMINA]:[INGENIERO]],2,0),"OTROS")</f>
        <v>OTROS</v>
      </c>
    </row>
    <row r="1622" spans="1:43" x14ac:dyDescent="0.25">
      <c r="A1622" t="s">
        <v>36</v>
      </c>
      <c r="B1622">
        <v>1</v>
      </c>
      <c r="C1622" t="s">
        <v>3201</v>
      </c>
      <c r="D1622" t="s">
        <v>38</v>
      </c>
      <c r="E1622" t="s">
        <v>300</v>
      </c>
      <c r="F1622" t="s">
        <v>3202</v>
      </c>
      <c r="G1622" s="17" t="s">
        <v>3203</v>
      </c>
      <c r="H1622" t="s">
        <v>246</v>
      </c>
      <c r="I1622" t="s">
        <v>43</v>
      </c>
      <c r="J1622" t="s">
        <v>8</v>
      </c>
      <c r="K1622" t="s">
        <v>102</v>
      </c>
      <c r="L1622" t="s">
        <v>1414</v>
      </c>
      <c r="M1622" t="s">
        <v>1028</v>
      </c>
      <c r="N1622">
        <v>0</v>
      </c>
      <c r="O1622" t="s">
        <v>105</v>
      </c>
      <c r="P1622">
        <v>69</v>
      </c>
      <c r="Q1622" t="s">
        <v>48</v>
      </c>
      <c r="R1622" t="s">
        <v>223</v>
      </c>
      <c r="S1622" t="s">
        <v>139</v>
      </c>
      <c r="T1622" t="s">
        <v>51</v>
      </c>
      <c r="U1622" t="s">
        <v>353</v>
      </c>
      <c r="V1622">
        <v>1.1499999999999999</v>
      </c>
      <c r="W1622" s="1">
        <v>923.44999999999993</v>
      </c>
      <c r="X1622">
        <v>1</v>
      </c>
      <c r="Y1622">
        <v>3.32</v>
      </c>
      <c r="Z1622">
        <v>4</v>
      </c>
      <c r="AA1622">
        <v>0.83</v>
      </c>
      <c r="AB1622" s="2">
        <v>0</v>
      </c>
      <c r="AC1622" s="1">
        <v>0</v>
      </c>
      <c r="AD1622" s="7">
        <v>43493</v>
      </c>
      <c r="AE1622" s="7">
        <v>43493</v>
      </c>
      <c r="AF1622">
        <v>0</v>
      </c>
      <c r="AG1622" t="s">
        <v>53</v>
      </c>
      <c r="AH1622" s="2">
        <v>0</v>
      </c>
      <c r="AI1622" s="1">
        <v>0</v>
      </c>
      <c r="AJ1622" s="1">
        <v>0</v>
      </c>
      <c r="AK1622" s="6" t="str">
        <f>+IF(Tabla1[[#This Row],[REQUEST_TY]]="SR MANTENIMIENTO CORRECTIVO", "EMERGENCIA", "OTROS")</f>
        <v>EMERGENCIA</v>
      </c>
      <c r="AL1622" s="6" t="str">
        <f>+_xlfn.IFS(Tabla1[[#This Row],[Veces obj]]&lt;=1,"0-1",Tabla1[[#This Row],[Veces obj]]&lt;=2,"1-2",Tabla1[[#This Row],[Veces obj]]&lt;=3,"2-3",TRUE,"&gt;3")</f>
        <v>0-1</v>
      </c>
      <c r="AM1622" s="6" t="str">
        <f>+_xlfn.IFS(MONTH(Tabla1[[#This Row],[MES]])&lt;=3,"Q1",MONTH(Tabla1[[#This Row],[MES]])&lt;=6,"Q2",MONTH(Tabla1[[#This Row],[MES]])&lt;=9,"Q3",TRUE,"Q4")</f>
        <v>Q1</v>
      </c>
      <c r="AN1622" t="str">
        <f>+IFERROR(VLOOKUP(Tabla1[[#This Row],[CUENTA]],CTAS[],2,0),"OTROS")</f>
        <v>OTROS</v>
      </c>
      <c r="AP1622" t="str">
        <f>+IFERROR(VLOOKUP(Tabla1[[#This Row],[EMPLEADO]],IS[],3,0),"OTROS")</f>
        <v>OTROS</v>
      </c>
      <c r="AQ1622" t="str">
        <f>+IFERROR(VLOOKUP(Tabla1[[#This Row],[EMPLEADO]],IS[[NÓMINA]:[INGENIERO]],2,0),"OTROS")</f>
        <v>OTROS</v>
      </c>
    </row>
    <row r="1623" spans="1:43" x14ac:dyDescent="0.25">
      <c r="A1623" t="s">
        <v>4444</v>
      </c>
      <c r="B1623">
        <v>1</v>
      </c>
      <c r="C1623" t="s">
        <v>4824</v>
      </c>
      <c r="D1623" t="s">
        <v>38</v>
      </c>
      <c r="E1623" t="s">
        <v>558</v>
      </c>
      <c r="F1623" t="s">
        <v>4825</v>
      </c>
      <c r="G1623" s="17" t="s">
        <v>4826</v>
      </c>
      <c r="H1623" t="s">
        <v>691</v>
      </c>
      <c r="I1623" t="s">
        <v>43</v>
      </c>
      <c r="J1623" t="s">
        <v>8</v>
      </c>
      <c r="K1623" t="s">
        <v>1434</v>
      </c>
      <c r="L1623" t="s">
        <v>1435</v>
      </c>
      <c r="M1623" t="s">
        <v>1436</v>
      </c>
      <c r="N1623">
        <v>0</v>
      </c>
      <c r="O1623" t="s">
        <v>47</v>
      </c>
      <c r="P1623">
        <v>137</v>
      </c>
      <c r="Q1623" t="s">
        <v>48</v>
      </c>
      <c r="R1623" t="s">
        <v>95</v>
      </c>
      <c r="S1623" t="s">
        <v>64</v>
      </c>
      <c r="T1623" t="s">
        <v>51</v>
      </c>
      <c r="U1623" t="s">
        <v>96</v>
      </c>
      <c r="V1623">
        <v>1.1000000000000001</v>
      </c>
      <c r="W1623" s="1">
        <v>1501.5000000000002</v>
      </c>
      <c r="X1623">
        <v>1</v>
      </c>
      <c r="Y1623">
        <v>4.1500000000000004</v>
      </c>
      <c r="Z1623">
        <v>5</v>
      </c>
      <c r="AA1623">
        <v>0.83000000000000007</v>
      </c>
      <c r="AB1623" s="2">
        <v>0</v>
      </c>
      <c r="AC1623" s="1">
        <v>0</v>
      </c>
      <c r="AD1623" s="7">
        <v>43504</v>
      </c>
      <c r="AE1623" s="7">
        <v>43507</v>
      </c>
      <c r="AF1623">
        <v>1</v>
      </c>
      <c r="AG1623" t="s">
        <v>53</v>
      </c>
      <c r="AH1623" s="2">
        <v>0</v>
      </c>
      <c r="AI1623" s="1">
        <v>0</v>
      </c>
      <c r="AJ1623" s="1">
        <v>0</v>
      </c>
      <c r="AK1623" s="6" t="str">
        <f>+IF(Tabla1[[#This Row],[REQUEST_TY]]="SR MANTENIMIENTO CORRECTIVO", "EMERGENCIA", "OTROS")</f>
        <v>EMERGENCIA</v>
      </c>
      <c r="AL1623" s="6" t="str">
        <f>+_xlfn.IFS(Tabla1[[#This Row],[Veces obj]]&lt;=1,"0-1",Tabla1[[#This Row],[Veces obj]]&lt;=2,"1-2",Tabla1[[#This Row],[Veces obj]]&lt;=3,"2-3",TRUE,"&gt;3")</f>
        <v>0-1</v>
      </c>
      <c r="AM1623" s="6" t="str">
        <f>+_xlfn.IFS(MONTH(Tabla1[[#This Row],[MES]])&lt;=3,"Q1",MONTH(Tabla1[[#This Row],[MES]])&lt;=6,"Q2",MONTH(Tabla1[[#This Row],[MES]])&lt;=9,"Q3",TRUE,"Q4")</f>
        <v>Q1</v>
      </c>
      <c r="AN1623" t="str">
        <f>+IFERROR(VLOOKUP(Tabla1[[#This Row],[CUENTA]],CTAS[],2,0),"OTROS")</f>
        <v>OTROS</v>
      </c>
      <c r="AP1623" t="str">
        <f>+IFERROR(VLOOKUP(Tabla1[[#This Row],[EMPLEADO]],IS[],3,0),"OTROS")</f>
        <v>OTROS</v>
      </c>
      <c r="AQ1623" t="str">
        <f>+IFERROR(VLOOKUP(Tabla1[[#This Row],[EMPLEADO]],IS[[NÓMINA]:[INGENIERO]],2,0),"OTROS")</f>
        <v>OTROS</v>
      </c>
    </row>
    <row r="1624" spans="1:43" x14ac:dyDescent="0.25">
      <c r="A1624" t="s">
        <v>36</v>
      </c>
      <c r="B1624">
        <v>1</v>
      </c>
      <c r="C1624" t="s">
        <v>3204</v>
      </c>
      <c r="D1624" t="s">
        <v>38</v>
      </c>
      <c r="E1624" t="s">
        <v>133</v>
      </c>
      <c r="F1624" t="s">
        <v>3205</v>
      </c>
      <c r="G1624" s="17" t="s">
        <v>3178</v>
      </c>
      <c r="H1624" t="s">
        <v>220</v>
      </c>
      <c r="I1624" t="s">
        <v>43</v>
      </c>
      <c r="J1624" t="s">
        <v>8</v>
      </c>
      <c r="K1624" t="s">
        <v>59</v>
      </c>
      <c r="L1624" t="s">
        <v>2917</v>
      </c>
      <c r="M1624" t="s">
        <v>1496</v>
      </c>
      <c r="N1624">
        <v>0</v>
      </c>
      <c r="O1624" t="s">
        <v>47</v>
      </c>
      <c r="P1624">
        <v>51</v>
      </c>
      <c r="Q1624" t="s">
        <v>82</v>
      </c>
      <c r="R1624" t="s">
        <v>138</v>
      </c>
      <c r="S1624" t="s">
        <v>139</v>
      </c>
      <c r="T1624" t="s">
        <v>51</v>
      </c>
      <c r="U1624" t="s">
        <v>140</v>
      </c>
      <c r="V1624">
        <v>1.1000000000000001</v>
      </c>
      <c r="W1624" s="1">
        <v>1730.3000000000004</v>
      </c>
      <c r="X1624">
        <v>1</v>
      </c>
      <c r="Y1624">
        <v>3.33</v>
      </c>
      <c r="Z1624">
        <v>4</v>
      </c>
      <c r="AA1624">
        <v>0.83250000000000002</v>
      </c>
      <c r="AB1624" s="2">
        <v>0</v>
      </c>
      <c r="AC1624" s="1">
        <v>0</v>
      </c>
      <c r="AD1624" s="7">
        <v>43483</v>
      </c>
      <c r="AE1624" s="7">
        <v>43486</v>
      </c>
      <c r="AF1624">
        <v>1</v>
      </c>
      <c r="AG1624" t="s">
        <v>53</v>
      </c>
      <c r="AH1624" s="2">
        <v>0</v>
      </c>
      <c r="AI1624" s="1">
        <v>0</v>
      </c>
      <c r="AJ1624" s="1">
        <v>0</v>
      </c>
      <c r="AK1624" s="6" t="str">
        <f>+IF(Tabla1[[#This Row],[REQUEST_TY]]="SR MANTENIMIENTO CORRECTIVO", "EMERGENCIA", "OTROS")</f>
        <v>EMERGENCIA</v>
      </c>
      <c r="AL1624" s="6" t="str">
        <f>+_xlfn.IFS(Tabla1[[#This Row],[Veces obj]]&lt;=1,"0-1",Tabla1[[#This Row],[Veces obj]]&lt;=2,"1-2",Tabla1[[#This Row],[Veces obj]]&lt;=3,"2-3",TRUE,"&gt;3")</f>
        <v>0-1</v>
      </c>
      <c r="AM1624" s="6" t="str">
        <f>+_xlfn.IFS(MONTH(Tabla1[[#This Row],[MES]])&lt;=3,"Q1",MONTH(Tabla1[[#This Row],[MES]])&lt;=6,"Q2",MONTH(Tabla1[[#This Row],[MES]])&lt;=9,"Q3",TRUE,"Q4")</f>
        <v>Q1</v>
      </c>
      <c r="AN1624" t="str">
        <f>+IFERROR(VLOOKUP(Tabla1[[#This Row],[CUENTA]],CTAS[],2,0),"OTROS")</f>
        <v>OTROS</v>
      </c>
      <c r="AP1624" t="str">
        <f>+IFERROR(VLOOKUP(Tabla1[[#This Row],[EMPLEADO]],IS[],3,0),"OTROS")</f>
        <v>OTROS</v>
      </c>
      <c r="AQ1624" t="str">
        <f>+IFERROR(VLOOKUP(Tabla1[[#This Row],[EMPLEADO]],IS[[NÓMINA]:[INGENIERO]],2,0),"OTROS")</f>
        <v>OTROS</v>
      </c>
    </row>
    <row r="1625" spans="1:43" x14ac:dyDescent="0.25">
      <c r="A1625" t="s">
        <v>36</v>
      </c>
      <c r="B1625">
        <v>1</v>
      </c>
      <c r="C1625" t="s">
        <v>3206</v>
      </c>
      <c r="D1625" t="s">
        <v>38</v>
      </c>
      <c r="E1625" t="s">
        <v>258</v>
      </c>
      <c r="F1625" t="s">
        <v>3207</v>
      </c>
      <c r="G1625" s="17" t="s">
        <v>3141</v>
      </c>
      <c r="H1625" t="s">
        <v>915</v>
      </c>
      <c r="I1625" t="s">
        <v>43</v>
      </c>
      <c r="J1625" t="s">
        <v>8</v>
      </c>
      <c r="K1625" t="s">
        <v>59</v>
      </c>
      <c r="L1625" t="s">
        <v>130</v>
      </c>
      <c r="M1625" t="s">
        <v>131</v>
      </c>
      <c r="N1625">
        <v>0</v>
      </c>
      <c r="O1625" t="s">
        <v>47</v>
      </c>
      <c r="P1625">
        <v>85</v>
      </c>
      <c r="Q1625" t="s">
        <v>48</v>
      </c>
      <c r="R1625" t="s">
        <v>138</v>
      </c>
      <c r="S1625" t="s">
        <v>139</v>
      </c>
      <c r="T1625" t="s">
        <v>51</v>
      </c>
      <c r="U1625" t="s">
        <v>353</v>
      </c>
      <c r="V1625">
        <v>1.1499999999999999</v>
      </c>
      <c r="W1625" s="1">
        <v>1808.95</v>
      </c>
      <c r="X1625">
        <v>1</v>
      </c>
      <c r="Y1625">
        <v>3.33</v>
      </c>
      <c r="Z1625">
        <v>4</v>
      </c>
      <c r="AA1625">
        <v>0.83250000000000002</v>
      </c>
      <c r="AB1625" s="2">
        <v>0</v>
      </c>
      <c r="AC1625" s="1">
        <v>0</v>
      </c>
      <c r="AD1625" s="7">
        <v>43490</v>
      </c>
      <c r="AE1625" s="7">
        <v>43490</v>
      </c>
      <c r="AF1625">
        <v>0</v>
      </c>
      <c r="AG1625" t="s">
        <v>53</v>
      </c>
      <c r="AH1625" s="2">
        <v>0</v>
      </c>
      <c r="AI1625" s="1">
        <v>0</v>
      </c>
      <c r="AJ1625" s="1">
        <v>0</v>
      </c>
      <c r="AK1625" s="6" t="str">
        <f>+IF(Tabla1[[#This Row],[REQUEST_TY]]="SR MANTENIMIENTO CORRECTIVO", "EMERGENCIA", "OTROS")</f>
        <v>EMERGENCIA</v>
      </c>
      <c r="AL1625" s="6" t="str">
        <f>+_xlfn.IFS(Tabla1[[#This Row],[Veces obj]]&lt;=1,"0-1",Tabla1[[#This Row],[Veces obj]]&lt;=2,"1-2",Tabla1[[#This Row],[Veces obj]]&lt;=3,"2-3",TRUE,"&gt;3")</f>
        <v>0-1</v>
      </c>
      <c r="AM1625" s="6" t="str">
        <f>+_xlfn.IFS(MONTH(Tabla1[[#This Row],[MES]])&lt;=3,"Q1",MONTH(Tabla1[[#This Row],[MES]])&lt;=6,"Q2",MONTH(Tabla1[[#This Row],[MES]])&lt;=9,"Q3",TRUE,"Q4")</f>
        <v>Q1</v>
      </c>
      <c r="AN1625" t="str">
        <f>+IFERROR(VLOOKUP(Tabla1[[#This Row],[CUENTA]],CTAS[],2,0),"OTROS")</f>
        <v>OTROS</v>
      </c>
      <c r="AP1625" t="str">
        <f>+IFERROR(VLOOKUP(Tabla1[[#This Row],[EMPLEADO]],IS[],3,0),"OTROS")</f>
        <v>OTROS</v>
      </c>
      <c r="AQ1625" t="str">
        <f>+IFERROR(VLOOKUP(Tabla1[[#This Row],[EMPLEADO]],IS[[NÓMINA]:[INGENIERO]],2,0),"OTROS")</f>
        <v>OTROS</v>
      </c>
    </row>
    <row r="1626" spans="1:43" x14ac:dyDescent="0.25">
      <c r="A1626" t="s">
        <v>4444</v>
      </c>
      <c r="B1626">
        <v>1</v>
      </c>
      <c r="C1626" t="s">
        <v>5708</v>
      </c>
      <c r="D1626" t="s">
        <v>38</v>
      </c>
      <c r="E1626" t="s">
        <v>76</v>
      </c>
      <c r="F1626" t="s">
        <v>5709</v>
      </c>
      <c r="G1626" s="17" t="s">
        <v>3963</v>
      </c>
      <c r="H1626" t="s">
        <v>106</v>
      </c>
      <c r="I1626" t="s">
        <v>43</v>
      </c>
      <c r="J1626" t="s">
        <v>8</v>
      </c>
      <c r="K1626" t="s">
        <v>102</v>
      </c>
      <c r="L1626" t="s">
        <v>3734</v>
      </c>
      <c r="M1626" t="s">
        <v>794</v>
      </c>
      <c r="N1626">
        <v>0</v>
      </c>
      <c r="O1626" t="s">
        <v>47</v>
      </c>
      <c r="P1626">
        <v>23</v>
      </c>
      <c r="Q1626" t="s">
        <v>62</v>
      </c>
      <c r="R1626" t="s">
        <v>63</v>
      </c>
      <c r="S1626" t="s">
        <v>64</v>
      </c>
      <c r="T1626" t="s">
        <v>51</v>
      </c>
      <c r="U1626" t="s">
        <v>65</v>
      </c>
      <c r="V1626">
        <v>0.8</v>
      </c>
      <c r="W1626" s="1">
        <v>1092</v>
      </c>
      <c r="X1626">
        <v>1</v>
      </c>
      <c r="Y1626">
        <v>4.18</v>
      </c>
      <c r="Z1626">
        <v>5</v>
      </c>
      <c r="AA1626">
        <v>0.83599999999999997</v>
      </c>
      <c r="AB1626" s="2">
        <v>0</v>
      </c>
      <c r="AC1626" s="1">
        <v>0</v>
      </c>
      <c r="AD1626" s="7">
        <v>43507</v>
      </c>
      <c r="AE1626" s="7">
        <v>43508</v>
      </c>
      <c r="AF1626">
        <v>1</v>
      </c>
      <c r="AG1626" t="s">
        <v>53</v>
      </c>
      <c r="AH1626" s="2">
        <v>0</v>
      </c>
      <c r="AI1626" s="1">
        <v>0</v>
      </c>
      <c r="AJ1626" s="1">
        <v>0</v>
      </c>
      <c r="AK1626" s="6" t="str">
        <f>+IF(Tabla1[[#This Row],[REQUEST_TY]]="SR MANTENIMIENTO CORRECTIVO", "EMERGENCIA", "OTROS")</f>
        <v>EMERGENCIA</v>
      </c>
      <c r="AL1626" s="6" t="str">
        <f>+_xlfn.IFS(Tabla1[[#This Row],[Veces obj]]&lt;=1,"0-1",Tabla1[[#This Row],[Veces obj]]&lt;=2,"1-2",Tabla1[[#This Row],[Veces obj]]&lt;=3,"2-3",TRUE,"&gt;3")</f>
        <v>0-1</v>
      </c>
      <c r="AM1626" s="6" t="str">
        <f>+_xlfn.IFS(MONTH(Tabla1[[#This Row],[MES]])&lt;=3,"Q1",MONTH(Tabla1[[#This Row],[MES]])&lt;=6,"Q2",MONTH(Tabla1[[#This Row],[MES]])&lt;=9,"Q3",TRUE,"Q4")</f>
        <v>Q1</v>
      </c>
      <c r="AN1626" t="str">
        <f>+IFERROR(VLOOKUP(Tabla1[[#This Row],[CUENTA]],CTAS[],2,0),"OTROS")</f>
        <v>OTROS</v>
      </c>
      <c r="AP1626" t="str">
        <f>+IFERROR(VLOOKUP(Tabla1[[#This Row],[EMPLEADO]],IS[],3,0),"OTROS")</f>
        <v>OTROS</v>
      </c>
      <c r="AQ1626" t="str">
        <f>+IFERROR(VLOOKUP(Tabla1[[#This Row],[EMPLEADO]],IS[[NÓMINA]:[INGENIERO]],2,0),"OTROS")</f>
        <v>OTROS</v>
      </c>
    </row>
    <row r="1627" spans="1:43" x14ac:dyDescent="0.25">
      <c r="A1627" t="s">
        <v>36</v>
      </c>
      <c r="B1627">
        <v>1</v>
      </c>
      <c r="C1627" t="s">
        <v>3208</v>
      </c>
      <c r="D1627" t="s">
        <v>38</v>
      </c>
      <c r="E1627" t="s">
        <v>133</v>
      </c>
      <c r="F1627" t="s">
        <v>3209</v>
      </c>
      <c r="G1627" s="17" t="s">
        <v>2958</v>
      </c>
      <c r="H1627" t="s">
        <v>136</v>
      </c>
      <c r="I1627" t="s">
        <v>43</v>
      </c>
      <c r="J1627" t="s">
        <v>8</v>
      </c>
      <c r="K1627" t="s">
        <v>59</v>
      </c>
      <c r="L1627" t="s">
        <v>2959</v>
      </c>
      <c r="M1627" t="s">
        <v>736</v>
      </c>
      <c r="N1627">
        <v>0</v>
      </c>
      <c r="O1627" t="s">
        <v>47</v>
      </c>
      <c r="P1627">
        <v>10</v>
      </c>
      <c r="Q1627" t="s">
        <v>194</v>
      </c>
      <c r="R1627" t="s">
        <v>138</v>
      </c>
      <c r="S1627" t="s">
        <v>139</v>
      </c>
      <c r="T1627" t="s">
        <v>51</v>
      </c>
      <c r="U1627" t="s">
        <v>224</v>
      </c>
      <c r="V1627">
        <v>0.8</v>
      </c>
      <c r="W1627" s="1">
        <v>1258.4000000000003</v>
      </c>
      <c r="X1627">
        <v>1</v>
      </c>
      <c r="Y1627">
        <v>3.35</v>
      </c>
      <c r="Z1627">
        <v>4</v>
      </c>
      <c r="AA1627">
        <v>0.83750000000000002</v>
      </c>
      <c r="AB1627" s="2">
        <v>0</v>
      </c>
      <c r="AC1627" s="1">
        <v>0</v>
      </c>
      <c r="AD1627" s="7">
        <v>43494</v>
      </c>
      <c r="AE1627" s="7">
        <v>43494</v>
      </c>
      <c r="AF1627">
        <v>0</v>
      </c>
      <c r="AG1627" t="s">
        <v>53</v>
      </c>
      <c r="AH1627" s="2">
        <v>0</v>
      </c>
      <c r="AI1627" s="1">
        <v>0</v>
      </c>
      <c r="AJ1627" s="1">
        <v>0</v>
      </c>
      <c r="AK1627" s="6" t="str">
        <f>+IF(Tabla1[[#This Row],[REQUEST_TY]]="SR MANTENIMIENTO CORRECTIVO", "EMERGENCIA", "OTROS")</f>
        <v>EMERGENCIA</v>
      </c>
      <c r="AL1627" s="6" t="str">
        <f>+_xlfn.IFS(Tabla1[[#This Row],[Veces obj]]&lt;=1,"0-1",Tabla1[[#This Row],[Veces obj]]&lt;=2,"1-2",Tabla1[[#This Row],[Veces obj]]&lt;=3,"2-3",TRUE,"&gt;3")</f>
        <v>0-1</v>
      </c>
      <c r="AM1627" s="6" t="str">
        <f>+_xlfn.IFS(MONTH(Tabla1[[#This Row],[MES]])&lt;=3,"Q1",MONTH(Tabla1[[#This Row],[MES]])&lt;=6,"Q2",MONTH(Tabla1[[#This Row],[MES]])&lt;=9,"Q3",TRUE,"Q4")</f>
        <v>Q1</v>
      </c>
      <c r="AN1627" t="str">
        <f>+IFERROR(VLOOKUP(Tabla1[[#This Row],[CUENTA]],CTAS[],2,0),"OTROS")</f>
        <v>OTROS</v>
      </c>
      <c r="AP1627" t="str">
        <f>+IFERROR(VLOOKUP(Tabla1[[#This Row],[EMPLEADO]],IS[],3,0),"OTROS")</f>
        <v>OTROS</v>
      </c>
      <c r="AQ1627" t="str">
        <f>+IFERROR(VLOOKUP(Tabla1[[#This Row],[EMPLEADO]],IS[[NÓMINA]:[INGENIERO]],2,0),"OTROS")</f>
        <v>OTROS</v>
      </c>
    </row>
    <row r="1628" spans="1:43" x14ac:dyDescent="0.25">
      <c r="A1628" t="s">
        <v>36</v>
      </c>
      <c r="B1628">
        <v>1</v>
      </c>
      <c r="C1628" t="s">
        <v>3210</v>
      </c>
      <c r="D1628" t="s">
        <v>38</v>
      </c>
      <c r="E1628" t="s">
        <v>133</v>
      </c>
      <c r="F1628" t="s">
        <v>3211</v>
      </c>
      <c r="G1628" s="17" t="s">
        <v>3212</v>
      </c>
      <c r="H1628" t="s">
        <v>740</v>
      </c>
      <c r="I1628" t="s">
        <v>43</v>
      </c>
      <c r="J1628" t="s">
        <v>8</v>
      </c>
      <c r="K1628" t="s">
        <v>59</v>
      </c>
      <c r="L1628" t="s">
        <v>1430</v>
      </c>
      <c r="M1628" t="s">
        <v>530</v>
      </c>
      <c r="N1628">
        <v>0</v>
      </c>
      <c r="O1628" t="s">
        <v>47</v>
      </c>
      <c r="P1628">
        <v>11</v>
      </c>
      <c r="Q1628" t="s">
        <v>194</v>
      </c>
      <c r="R1628" t="s">
        <v>138</v>
      </c>
      <c r="S1628" t="s">
        <v>139</v>
      </c>
      <c r="T1628" t="s">
        <v>51</v>
      </c>
      <c r="U1628" t="s">
        <v>224</v>
      </c>
      <c r="V1628">
        <v>0.8</v>
      </c>
      <c r="W1628" s="1">
        <v>1258.4000000000003</v>
      </c>
      <c r="X1628">
        <v>1</v>
      </c>
      <c r="Y1628">
        <v>3.35</v>
      </c>
      <c r="Z1628">
        <v>4</v>
      </c>
      <c r="AA1628">
        <v>0.83750000000000002</v>
      </c>
      <c r="AB1628" s="2">
        <v>0</v>
      </c>
      <c r="AC1628" s="1">
        <v>0</v>
      </c>
      <c r="AD1628" s="7">
        <v>43495</v>
      </c>
      <c r="AE1628" s="7">
        <v>43495</v>
      </c>
      <c r="AF1628">
        <v>0</v>
      </c>
      <c r="AG1628" t="s">
        <v>53</v>
      </c>
      <c r="AH1628" s="2">
        <v>0</v>
      </c>
      <c r="AI1628" s="1">
        <v>0</v>
      </c>
      <c r="AJ1628" s="1">
        <v>0</v>
      </c>
      <c r="AK1628" s="6" t="str">
        <f>+IF(Tabla1[[#This Row],[REQUEST_TY]]="SR MANTENIMIENTO CORRECTIVO", "EMERGENCIA", "OTROS")</f>
        <v>EMERGENCIA</v>
      </c>
      <c r="AL1628" s="6" t="str">
        <f>+_xlfn.IFS(Tabla1[[#This Row],[Veces obj]]&lt;=1,"0-1",Tabla1[[#This Row],[Veces obj]]&lt;=2,"1-2",Tabla1[[#This Row],[Veces obj]]&lt;=3,"2-3",TRUE,"&gt;3")</f>
        <v>0-1</v>
      </c>
      <c r="AM1628" s="6" t="str">
        <f>+_xlfn.IFS(MONTH(Tabla1[[#This Row],[MES]])&lt;=3,"Q1",MONTH(Tabla1[[#This Row],[MES]])&lt;=6,"Q2",MONTH(Tabla1[[#This Row],[MES]])&lt;=9,"Q3",TRUE,"Q4")</f>
        <v>Q1</v>
      </c>
      <c r="AN1628" t="str">
        <f>+IFERROR(VLOOKUP(Tabla1[[#This Row],[CUENTA]],CTAS[],2,0),"OTROS")</f>
        <v>OTROS</v>
      </c>
      <c r="AP1628" t="str">
        <f>+IFERROR(VLOOKUP(Tabla1[[#This Row],[EMPLEADO]],IS[],3,0),"OTROS")</f>
        <v>OTROS</v>
      </c>
      <c r="AQ1628" t="str">
        <f>+IFERROR(VLOOKUP(Tabla1[[#This Row],[EMPLEADO]],IS[[NÓMINA]:[INGENIERO]],2,0),"OTROS")</f>
        <v>OTROS</v>
      </c>
    </row>
    <row r="1629" spans="1:43" x14ac:dyDescent="0.25">
      <c r="A1629" t="s">
        <v>36</v>
      </c>
      <c r="B1629">
        <v>1</v>
      </c>
      <c r="C1629" t="s">
        <v>3213</v>
      </c>
      <c r="D1629" t="s">
        <v>38</v>
      </c>
      <c r="E1629" t="s">
        <v>332</v>
      </c>
      <c r="F1629" t="s">
        <v>3214</v>
      </c>
      <c r="G1629" s="17" t="s">
        <v>3215</v>
      </c>
      <c r="H1629" t="s">
        <v>246</v>
      </c>
      <c r="I1629" t="s">
        <v>43</v>
      </c>
      <c r="J1629" t="s">
        <v>8</v>
      </c>
      <c r="K1629" t="s">
        <v>102</v>
      </c>
      <c r="L1629" t="s">
        <v>728</v>
      </c>
      <c r="M1629" t="s">
        <v>709</v>
      </c>
      <c r="N1629">
        <v>0</v>
      </c>
      <c r="O1629" t="s">
        <v>105</v>
      </c>
      <c r="P1629">
        <v>60</v>
      </c>
      <c r="Q1629" t="s">
        <v>82</v>
      </c>
      <c r="R1629" t="s">
        <v>317</v>
      </c>
      <c r="S1629" t="s">
        <v>318</v>
      </c>
      <c r="T1629" t="s">
        <v>51</v>
      </c>
      <c r="U1629" t="s">
        <v>140</v>
      </c>
      <c r="V1629">
        <v>1.1000000000000001</v>
      </c>
      <c r="W1629" s="1">
        <v>883.30000000000007</v>
      </c>
      <c r="X1629">
        <v>1</v>
      </c>
      <c r="Y1629">
        <v>3.37</v>
      </c>
      <c r="Z1629">
        <v>4</v>
      </c>
      <c r="AA1629">
        <v>0.84250000000000003</v>
      </c>
      <c r="AB1629" s="2">
        <v>0</v>
      </c>
      <c r="AC1629" s="1">
        <v>0</v>
      </c>
      <c r="AD1629" s="7">
        <v>43493</v>
      </c>
      <c r="AE1629" s="7">
        <v>43493</v>
      </c>
      <c r="AF1629">
        <v>0</v>
      </c>
      <c r="AG1629" t="s">
        <v>53</v>
      </c>
      <c r="AH1629" s="2">
        <v>0</v>
      </c>
      <c r="AI1629" s="1">
        <v>0</v>
      </c>
      <c r="AJ1629" s="1">
        <v>0</v>
      </c>
      <c r="AK1629" s="6" t="str">
        <f>+IF(Tabla1[[#This Row],[REQUEST_TY]]="SR MANTENIMIENTO CORRECTIVO", "EMERGENCIA", "OTROS")</f>
        <v>EMERGENCIA</v>
      </c>
      <c r="AL1629" s="6" t="str">
        <f>+_xlfn.IFS(Tabla1[[#This Row],[Veces obj]]&lt;=1,"0-1",Tabla1[[#This Row],[Veces obj]]&lt;=2,"1-2",Tabla1[[#This Row],[Veces obj]]&lt;=3,"2-3",TRUE,"&gt;3")</f>
        <v>0-1</v>
      </c>
      <c r="AM1629" s="6" t="str">
        <f>+_xlfn.IFS(MONTH(Tabla1[[#This Row],[MES]])&lt;=3,"Q1",MONTH(Tabla1[[#This Row],[MES]])&lt;=6,"Q2",MONTH(Tabla1[[#This Row],[MES]])&lt;=9,"Q3",TRUE,"Q4")</f>
        <v>Q1</v>
      </c>
      <c r="AN1629" t="str">
        <f>+IFERROR(VLOOKUP(Tabla1[[#This Row],[CUENTA]],CTAS[],2,0),"OTROS")</f>
        <v>OTROS</v>
      </c>
      <c r="AP1629" t="str">
        <f>+IFERROR(VLOOKUP(Tabla1[[#This Row],[EMPLEADO]],IS[],3,0),"OTROS")</f>
        <v>OTROS</v>
      </c>
      <c r="AQ1629" t="str">
        <f>+IFERROR(VLOOKUP(Tabla1[[#This Row],[EMPLEADO]],IS[[NÓMINA]:[INGENIERO]],2,0),"OTROS")</f>
        <v>OTROS</v>
      </c>
    </row>
    <row r="1630" spans="1:43" x14ac:dyDescent="0.25">
      <c r="A1630" t="s">
        <v>36</v>
      </c>
      <c r="B1630">
        <v>1</v>
      </c>
      <c r="C1630" t="s">
        <v>3216</v>
      </c>
      <c r="D1630" t="s">
        <v>38</v>
      </c>
      <c r="E1630" t="s">
        <v>2312</v>
      </c>
      <c r="F1630" t="s">
        <v>3217</v>
      </c>
      <c r="G1630" s="17" t="s">
        <v>3218</v>
      </c>
      <c r="H1630" t="s">
        <v>679</v>
      </c>
      <c r="I1630" t="s">
        <v>43</v>
      </c>
      <c r="J1630" t="s">
        <v>8</v>
      </c>
      <c r="K1630" t="s">
        <v>117</v>
      </c>
      <c r="L1630" t="s">
        <v>3219</v>
      </c>
      <c r="M1630" t="s">
        <v>3220</v>
      </c>
      <c r="N1630">
        <v>0</v>
      </c>
      <c r="O1630" t="s">
        <v>47</v>
      </c>
      <c r="P1630">
        <v>523</v>
      </c>
      <c r="Q1630" t="s">
        <v>48</v>
      </c>
      <c r="R1630" t="s">
        <v>49</v>
      </c>
      <c r="S1630" t="s">
        <v>50</v>
      </c>
      <c r="T1630" t="s">
        <v>208</v>
      </c>
      <c r="U1630" t="s">
        <v>52</v>
      </c>
      <c r="V1630">
        <v>1.05</v>
      </c>
      <c r="W1630" s="1">
        <v>750.75000000000011</v>
      </c>
      <c r="X1630">
        <v>1</v>
      </c>
      <c r="Y1630">
        <v>7.6</v>
      </c>
      <c r="Z1630">
        <v>9</v>
      </c>
      <c r="AA1630">
        <v>0.84444444444444444</v>
      </c>
      <c r="AB1630" s="2">
        <v>0</v>
      </c>
      <c r="AC1630" s="1">
        <v>0</v>
      </c>
      <c r="AD1630" s="7">
        <v>43495</v>
      </c>
      <c r="AE1630" s="7">
        <v>43495</v>
      </c>
      <c r="AF1630">
        <v>0</v>
      </c>
      <c r="AG1630" t="s">
        <v>53</v>
      </c>
      <c r="AH1630" s="2">
        <v>0</v>
      </c>
      <c r="AI1630" s="1">
        <v>0</v>
      </c>
      <c r="AJ1630" s="1">
        <v>0</v>
      </c>
      <c r="AK1630" s="6" t="str">
        <f>+IF(Tabla1[[#This Row],[REQUEST_TY]]="SR MANTENIMIENTO CORRECTIVO", "EMERGENCIA", "OTROS")</f>
        <v>EMERGENCIA</v>
      </c>
      <c r="AL1630" s="6" t="str">
        <f>+_xlfn.IFS(Tabla1[[#This Row],[Veces obj]]&lt;=1,"0-1",Tabla1[[#This Row],[Veces obj]]&lt;=2,"1-2",Tabla1[[#This Row],[Veces obj]]&lt;=3,"2-3",TRUE,"&gt;3")</f>
        <v>0-1</v>
      </c>
      <c r="AM1630" s="6" t="str">
        <f>+_xlfn.IFS(MONTH(Tabla1[[#This Row],[MES]])&lt;=3,"Q1",MONTH(Tabla1[[#This Row],[MES]])&lt;=6,"Q2",MONTH(Tabla1[[#This Row],[MES]])&lt;=9,"Q3",TRUE,"Q4")</f>
        <v>Q1</v>
      </c>
      <c r="AN1630" t="str">
        <f>+IFERROR(VLOOKUP(Tabla1[[#This Row],[CUENTA]],CTAS[],2,0),"OTROS")</f>
        <v>OTROS</v>
      </c>
      <c r="AP1630" t="str">
        <f>+IFERROR(VLOOKUP(Tabla1[[#This Row],[EMPLEADO]],IS[],3,0),"OTROS")</f>
        <v>OTROS</v>
      </c>
      <c r="AQ1630" t="str">
        <f>+IFERROR(VLOOKUP(Tabla1[[#This Row],[EMPLEADO]],IS[[NÓMINA]:[INGENIERO]],2,0),"OTROS")</f>
        <v>OTROS</v>
      </c>
    </row>
    <row r="1631" spans="1:43" x14ac:dyDescent="0.25">
      <c r="A1631" t="s">
        <v>36</v>
      </c>
      <c r="B1631">
        <v>1</v>
      </c>
      <c r="C1631" t="s">
        <v>3221</v>
      </c>
      <c r="D1631" t="s">
        <v>38</v>
      </c>
      <c r="E1631" t="s">
        <v>725</v>
      </c>
      <c r="F1631" t="s">
        <v>3222</v>
      </c>
      <c r="G1631" s="17" t="s">
        <v>1470</v>
      </c>
      <c r="H1631" t="s">
        <v>79</v>
      </c>
      <c r="I1631" t="s">
        <v>43</v>
      </c>
      <c r="J1631" t="s">
        <v>8</v>
      </c>
      <c r="K1631" t="s">
        <v>102</v>
      </c>
      <c r="L1631" t="s">
        <v>1471</v>
      </c>
      <c r="M1631" t="s">
        <v>1150</v>
      </c>
      <c r="N1631">
        <v>0</v>
      </c>
      <c r="O1631" t="s">
        <v>47</v>
      </c>
      <c r="P1631">
        <v>13</v>
      </c>
      <c r="Q1631" t="s">
        <v>194</v>
      </c>
      <c r="R1631" t="s">
        <v>223</v>
      </c>
      <c r="S1631" t="s">
        <v>139</v>
      </c>
      <c r="T1631" t="s">
        <v>51</v>
      </c>
      <c r="U1631" t="s">
        <v>224</v>
      </c>
      <c r="V1631">
        <v>0.8</v>
      </c>
      <c r="W1631" s="1">
        <v>1258.4000000000003</v>
      </c>
      <c r="X1631">
        <v>1</v>
      </c>
      <c r="Y1631">
        <v>3.38</v>
      </c>
      <c r="Z1631">
        <v>4</v>
      </c>
      <c r="AA1631">
        <v>0.84499999999999997</v>
      </c>
      <c r="AB1631" s="2">
        <v>0</v>
      </c>
      <c r="AC1631" s="1">
        <v>0</v>
      </c>
      <c r="AD1631" s="7">
        <v>43486</v>
      </c>
      <c r="AE1631" s="7">
        <v>43487</v>
      </c>
      <c r="AF1631">
        <v>1</v>
      </c>
      <c r="AG1631" t="s">
        <v>53</v>
      </c>
      <c r="AH1631" s="2">
        <v>0</v>
      </c>
      <c r="AI1631" s="1">
        <v>0</v>
      </c>
      <c r="AJ1631" s="1">
        <v>0</v>
      </c>
      <c r="AK1631" s="6" t="str">
        <f>+IF(Tabla1[[#This Row],[REQUEST_TY]]="SR MANTENIMIENTO CORRECTIVO", "EMERGENCIA", "OTROS")</f>
        <v>EMERGENCIA</v>
      </c>
      <c r="AL1631" s="6" t="str">
        <f>+_xlfn.IFS(Tabla1[[#This Row],[Veces obj]]&lt;=1,"0-1",Tabla1[[#This Row],[Veces obj]]&lt;=2,"1-2",Tabla1[[#This Row],[Veces obj]]&lt;=3,"2-3",TRUE,"&gt;3")</f>
        <v>0-1</v>
      </c>
      <c r="AM1631" s="6" t="str">
        <f>+_xlfn.IFS(MONTH(Tabla1[[#This Row],[MES]])&lt;=3,"Q1",MONTH(Tabla1[[#This Row],[MES]])&lt;=6,"Q2",MONTH(Tabla1[[#This Row],[MES]])&lt;=9,"Q3",TRUE,"Q4")</f>
        <v>Q1</v>
      </c>
      <c r="AN1631" t="str">
        <f>+IFERROR(VLOOKUP(Tabla1[[#This Row],[CUENTA]],CTAS[],2,0),"OTROS")</f>
        <v>OTROS</v>
      </c>
      <c r="AP1631" t="str">
        <f>+IFERROR(VLOOKUP(Tabla1[[#This Row],[EMPLEADO]],IS[],3,0),"OTROS")</f>
        <v>OTROS</v>
      </c>
      <c r="AQ1631" t="str">
        <f>+IFERROR(VLOOKUP(Tabla1[[#This Row],[EMPLEADO]],IS[[NÓMINA]:[INGENIERO]],2,0),"OTROS")</f>
        <v>OTROS</v>
      </c>
    </row>
    <row r="1632" spans="1:43" x14ac:dyDescent="0.25">
      <c r="A1632" t="s">
        <v>4444</v>
      </c>
      <c r="B1632">
        <v>1</v>
      </c>
      <c r="C1632" t="s">
        <v>5629</v>
      </c>
      <c r="D1632" t="s">
        <v>38</v>
      </c>
      <c r="E1632" t="s">
        <v>332</v>
      </c>
      <c r="F1632" t="s">
        <v>5630</v>
      </c>
      <c r="G1632" s="17" t="s">
        <v>4318</v>
      </c>
      <c r="H1632" t="s">
        <v>453</v>
      </c>
      <c r="I1632" t="s">
        <v>43</v>
      </c>
      <c r="J1632" t="s">
        <v>8</v>
      </c>
      <c r="K1632" t="s">
        <v>59</v>
      </c>
      <c r="L1632" t="s">
        <v>454</v>
      </c>
      <c r="M1632" t="s">
        <v>455</v>
      </c>
      <c r="N1632">
        <v>0</v>
      </c>
      <c r="O1632" t="s">
        <v>47</v>
      </c>
      <c r="P1632">
        <v>11</v>
      </c>
      <c r="Q1632" t="s">
        <v>194</v>
      </c>
      <c r="R1632" t="s">
        <v>317</v>
      </c>
      <c r="S1632" t="s">
        <v>318</v>
      </c>
      <c r="T1632" t="s">
        <v>51</v>
      </c>
      <c r="U1632" t="s">
        <v>224</v>
      </c>
      <c r="V1632">
        <v>0.8</v>
      </c>
      <c r="W1632" s="1">
        <v>1258.4000000000003</v>
      </c>
      <c r="X1632">
        <v>1</v>
      </c>
      <c r="Y1632">
        <v>3.39</v>
      </c>
      <c r="Z1632">
        <v>4</v>
      </c>
      <c r="AA1632">
        <v>0.84750000000000003</v>
      </c>
      <c r="AB1632" s="2">
        <v>0</v>
      </c>
      <c r="AC1632" s="1">
        <v>0</v>
      </c>
      <c r="AD1632" s="7">
        <v>43507</v>
      </c>
      <c r="AE1632" s="7">
        <v>43507</v>
      </c>
      <c r="AF1632">
        <v>0</v>
      </c>
      <c r="AG1632" t="s">
        <v>53</v>
      </c>
      <c r="AH1632" s="2">
        <v>0</v>
      </c>
      <c r="AI1632" s="1">
        <v>0</v>
      </c>
      <c r="AJ1632" s="1">
        <v>0</v>
      </c>
      <c r="AK1632" s="6" t="str">
        <f>+IF(Tabla1[[#This Row],[REQUEST_TY]]="SR MANTENIMIENTO CORRECTIVO", "EMERGENCIA", "OTROS")</f>
        <v>EMERGENCIA</v>
      </c>
      <c r="AL1632" s="6" t="str">
        <f>+_xlfn.IFS(Tabla1[[#This Row],[Veces obj]]&lt;=1,"0-1",Tabla1[[#This Row],[Veces obj]]&lt;=2,"1-2",Tabla1[[#This Row],[Veces obj]]&lt;=3,"2-3",TRUE,"&gt;3")</f>
        <v>0-1</v>
      </c>
      <c r="AM1632" s="6" t="str">
        <f>+_xlfn.IFS(MONTH(Tabla1[[#This Row],[MES]])&lt;=3,"Q1",MONTH(Tabla1[[#This Row],[MES]])&lt;=6,"Q2",MONTH(Tabla1[[#This Row],[MES]])&lt;=9,"Q3",TRUE,"Q4")</f>
        <v>Q1</v>
      </c>
      <c r="AN1632" t="str">
        <f>+IFERROR(VLOOKUP(Tabla1[[#This Row],[CUENTA]],CTAS[],2,0),"OTROS")</f>
        <v>OTROS</v>
      </c>
      <c r="AP1632" t="str">
        <f>+IFERROR(VLOOKUP(Tabla1[[#This Row],[EMPLEADO]],IS[],3,0),"OTROS")</f>
        <v>OTROS</v>
      </c>
      <c r="AQ1632" t="str">
        <f>+IFERROR(VLOOKUP(Tabla1[[#This Row],[EMPLEADO]],IS[[NÓMINA]:[INGENIERO]],2,0),"OTROS")</f>
        <v>OTROS</v>
      </c>
    </row>
    <row r="1633" spans="1:43" x14ac:dyDescent="0.25">
      <c r="A1633" t="s">
        <v>4444</v>
      </c>
      <c r="B1633">
        <v>1</v>
      </c>
      <c r="C1633" t="s">
        <v>5951</v>
      </c>
      <c r="D1633" t="s">
        <v>38</v>
      </c>
      <c r="E1633" t="s">
        <v>39</v>
      </c>
      <c r="F1633" t="s">
        <v>5952</v>
      </c>
      <c r="G1633" s="17" t="s">
        <v>2704</v>
      </c>
      <c r="H1633" t="s">
        <v>246</v>
      </c>
      <c r="I1633" t="s">
        <v>43</v>
      </c>
      <c r="J1633" t="s">
        <v>8</v>
      </c>
      <c r="K1633" t="s">
        <v>798</v>
      </c>
      <c r="L1633" t="s">
        <v>1509</v>
      </c>
      <c r="M1633" t="s">
        <v>1510</v>
      </c>
      <c r="N1633">
        <v>1</v>
      </c>
      <c r="O1633" t="s">
        <v>105</v>
      </c>
      <c r="P1633">
        <v>14</v>
      </c>
      <c r="Q1633" t="s">
        <v>194</v>
      </c>
      <c r="R1633" t="s">
        <v>49</v>
      </c>
      <c r="S1633" t="s">
        <v>50</v>
      </c>
      <c r="T1633" t="s">
        <v>51</v>
      </c>
      <c r="U1633" t="s">
        <v>444</v>
      </c>
      <c r="V1633">
        <v>0</v>
      </c>
      <c r="W1633" s="1">
        <v>0</v>
      </c>
      <c r="X1633">
        <v>1</v>
      </c>
      <c r="Y1633">
        <v>4.25</v>
      </c>
      <c r="Z1633">
        <v>5</v>
      </c>
      <c r="AA1633">
        <v>0.85</v>
      </c>
      <c r="AB1633" s="2">
        <v>0</v>
      </c>
      <c r="AC1633" s="1">
        <v>0</v>
      </c>
      <c r="AD1633" s="7">
        <v>43510</v>
      </c>
      <c r="AE1633" s="7">
        <v>43510</v>
      </c>
      <c r="AF1633">
        <v>0</v>
      </c>
      <c r="AG1633" t="s">
        <v>53</v>
      </c>
      <c r="AH1633" s="2">
        <v>0</v>
      </c>
      <c r="AI1633" s="1">
        <v>0</v>
      </c>
      <c r="AJ1633" s="1">
        <v>0</v>
      </c>
      <c r="AK1633" s="6" t="str">
        <f>+IF(Tabla1[[#This Row],[REQUEST_TY]]="SR MANTENIMIENTO CORRECTIVO", "EMERGENCIA", "OTROS")</f>
        <v>EMERGENCIA</v>
      </c>
      <c r="AL1633" s="6" t="str">
        <f>+_xlfn.IFS(Tabla1[[#This Row],[Veces obj]]&lt;=1,"0-1",Tabla1[[#This Row],[Veces obj]]&lt;=2,"1-2",Tabla1[[#This Row],[Veces obj]]&lt;=3,"2-3",TRUE,"&gt;3")</f>
        <v>0-1</v>
      </c>
      <c r="AM1633" s="6" t="str">
        <f>+_xlfn.IFS(MONTH(Tabla1[[#This Row],[MES]])&lt;=3,"Q1",MONTH(Tabla1[[#This Row],[MES]])&lt;=6,"Q2",MONTH(Tabla1[[#This Row],[MES]])&lt;=9,"Q3",TRUE,"Q4")</f>
        <v>Q1</v>
      </c>
      <c r="AN1633" t="str">
        <f>+IFERROR(VLOOKUP(Tabla1[[#This Row],[CUENTA]],CTAS[],2,0),"OTROS")</f>
        <v>OTROS</v>
      </c>
      <c r="AP1633" t="str">
        <f>+IFERROR(VLOOKUP(Tabla1[[#This Row],[EMPLEADO]],IS[],3,0),"OTROS")</f>
        <v>OTROS</v>
      </c>
      <c r="AQ1633" t="str">
        <f>+IFERROR(VLOOKUP(Tabla1[[#This Row],[EMPLEADO]],IS[[NÓMINA]:[INGENIERO]],2,0),"OTROS")</f>
        <v>OTROS</v>
      </c>
    </row>
    <row r="1634" spans="1:43" x14ac:dyDescent="0.25">
      <c r="A1634" t="s">
        <v>36</v>
      </c>
      <c r="B1634">
        <v>1</v>
      </c>
      <c r="C1634" t="s">
        <v>3223</v>
      </c>
      <c r="D1634" t="s">
        <v>38</v>
      </c>
      <c r="E1634" t="s">
        <v>98</v>
      </c>
      <c r="F1634" t="s">
        <v>3224</v>
      </c>
      <c r="G1634" s="17" t="s">
        <v>3225</v>
      </c>
      <c r="H1634" t="s">
        <v>271</v>
      </c>
      <c r="I1634" t="s">
        <v>43</v>
      </c>
      <c r="J1634" t="s">
        <v>8</v>
      </c>
      <c r="K1634" t="s">
        <v>102</v>
      </c>
      <c r="L1634" t="s">
        <v>2072</v>
      </c>
      <c r="M1634" t="s">
        <v>2073</v>
      </c>
      <c r="N1634">
        <v>0</v>
      </c>
      <c r="O1634" t="s">
        <v>105</v>
      </c>
      <c r="P1634">
        <v>96</v>
      </c>
      <c r="Q1634" t="s">
        <v>48</v>
      </c>
      <c r="R1634" t="s">
        <v>63</v>
      </c>
      <c r="S1634" t="s">
        <v>64</v>
      </c>
      <c r="T1634" t="s">
        <v>51</v>
      </c>
      <c r="U1634" t="s">
        <v>96</v>
      </c>
      <c r="V1634">
        <v>1.1000000000000001</v>
      </c>
      <c r="W1634" s="1">
        <v>720.50000000000011</v>
      </c>
      <c r="X1634">
        <v>1</v>
      </c>
      <c r="Y1634">
        <v>4.28</v>
      </c>
      <c r="Z1634">
        <v>5</v>
      </c>
      <c r="AA1634">
        <v>0.85600000000000009</v>
      </c>
      <c r="AB1634" s="2">
        <v>0</v>
      </c>
      <c r="AC1634" s="1">
        <v>0</v>
      </c>
      <c r="AD1634" s="7">
        <v>43488</v>
      </c>
      <c r="AE1634" s="7">
        <v>43488</v>
      </c>
      <c r="AF1634">
        <v>0</v>
      </c>
      <c r="AG1634" t="s">
        <v>53</v>
      </c>
      <c r="AH1634" s="2">
        <v>0</v>
      </c>
      <c r="AI1634" s="1">
        <v>0</v>
      </c>
      <c r="AJ1634" s="1">
        <v>0</v>
      </c>
      <c r="AK1634" s="6" t="str">
        <f>+IF(Tabla1[[#This Row],[REQUEST_TY]]="SR MANTENIMIENTO CORRECTIVO", "EMERGENCIA", "OTROS")</f>
        <v>EMERGENCIA</v>
      </c>
      <c r="AL1634" s="6" t="str">
        <f>+_xlfn.IFS(Tabla1[[#This Row],[Veces obj]]&lt;=1,"0-1",Tabla1[[#This Row],[Veces obj]]&lt;=2,"1-2",Tabla1[[#This Row],[Veces obj]]&lt;=3,"2-3",TRUE,"&gt;3")</f>
        <v>0-1</v>
      </c>
      <c r="AM1634" s="6" t="str">
        <f>+_xlfn.IFS(MONTH(Tabla1[[#This Row],[MES]])&lt;=3,"Q1",MONTH(Tabla1[[#This Row],[MES]])&lt;=6,"Q2",MONTH(Tabla1[[#This Row],[MES]])&lt;=9,"Q3",TRUE,"Q4")</f>
        <v>Q1</v>
      </c>
      <c r="AN1634" t="str">
        <f>+IFERROR(VLOOKUP(Tabla1[[#This Row],[CUENTA]],CTAS[],2,0),"OTROS")</f>
        <v>OTROS</v>
      </c>
      <c r="AP1634" t="str">
        <f>+IFERROR(VLOOKUP(Tabla1[[#This Row],[EMPLEADO]],IS[],3,0),"OTROS")</f>
        <v>OTROS</v>
      </c>
      <c r="AQ1634" t="str">
        <f>+IFERROR(VLOOKUP(Tabla1[[#This Row],[EMPLEADO]],IS[[NÓMINA]:[INGENIERO]],2,0),"OTROS")</f>
        <v>OTROS</v>
      </c>
    </row>
    <row r="1635" spans="1:43" x14ac:dyDescent="0.25">
      <c r="A1635" t="s">
        <v>4444</v>
      </c>
      <c r="B1635">
        <v>1</v>
      </c>
      <c r="C1635" t="s">
        <v>5877</v>
      </c>
      <c r="D1635" t="s">
        <v>38</v>
      </c>
      <c r="E1635" t="s">
        <v>39</v>
      </c>
      <c r="F1635" t="s">
        <v>5868</v>
      </c>
      <c r="G1635" s="17" t="s">
        <v>5878</v>
      </c>
      <c r="H1635" t="s">
        <v>679</v>
      </c>
      <c r="I1635" t="s">
        <v>43</v>
      </c>
      <c r="J1635" t="s">
        <v>8</v>
      </c>
      <c r="K1635" t="s">
        <v>538</v>
      </c>
      <c r="L1635" t="s">
        <v>5879</v>
      </c>
      <c r="M1635" t="s">
        <v>131</v>
      </c>
      <c r="N1635">
        <v>0</v>
      </c>
      <c r="O1635" t="s">
        <v>47</v>
      </c>
      <c r="P1635">
        <v>2631</v>
      </c>
      <c r="Q1635" t="s">
        <v>48</v>
      </c>
      <c r="R1635" t="s">
        <v>49</v>
      </c>
      <c r="S1635" t="s">
        <v>50</v>
      </c>
      <c r="T1635" t="s">
        <v>51</v>
      </c>
      <c r="U1635" t="s">
        <v>52</v>
      </c>
      <c r="V1635">
        <v>1.05</v>
      </c>
      <c r="W1635" s="1">
        <v>750.75000000000011</v>
      </c>
      <c r="X1635">
        <v>1</v>
      </c>
      <c r="Y1635">
        <v>4.28</v>
      </c>
      <c r="Z1635">
        <v>5</v>
      </c>
      <c r="AA1635">
        <v>0.85600000000000009</v>
      </c>
      <c r="AB1635" s="2">
        <v>0</v>
      </c>
      <c r="AC1635" s="1">
        <v>0</v>
      </c>
      <c r="AD1635" s="7">
        <v>43509</v>
      </c>
      <c r="AE1635" s="7">
        <v>43509</v>
      </c>
      <c r="AF1635">
        <v>0</v>
      </c>
      <c r="AG1635" t="s">
        <v>53</v>
      </c>
      <c r="AH1635" s="2">
        <v>0</v>
      </c>
      <c r="AI1635" s="1">
        <v>0</v>
      </c>
      <c r="AJ1635" s="1">
        <v>0</v>
      </c>
      <c r="AK1635" s="6" t="str">
        <f>+IF(Tabla1[[#This Row],[REQUEST_TY]]="SR MANTENIMIENTO CORRECTIVO", "EMERGENCIA", "OTROS")</f>
        <v>EMERGENCIA</v>
      </c>
      <c r="AL1635" s="6" t="str">
        <f>+_xlfn.IFS(Tabla1[[#This Row],[Veces obj]]&lt;=1,"0-1",Tabla1[[#This Row],[Veces obj]]&lt;=2,"1-2",Tabla1[[#This Row],[Veces obj]]&lt;=3,"2-3",TRUE,"&gt;3")</f>
        <v>0-1</v>
      </c>
      <c r="AM1635" s="6" t="str">
        <f>+_xlfn.IFS(MONTH(Tabla1[[#This Row],[MES]])&lt;=3,"Q1",MONTH(Tabla1[[#This Row],[MES]])&lt;=6,"Q2",MONTH(Tabla1[[#This Row],[MES]])&lt;=9,"Q3",TRUE,"Q4")</f>
        <v>Q1</v>
      </c>
      <c r="AN1635" t="str">
        <f>+IFERROR(VLOOKUP(Tabla1[[#This Row],[CUENTA]],CTAS[],2,0),"OTROS")</f>
        <v>OTROS</v>
      </c>
      <c r="AP1635" t="str">
        <f>+IFERROR(VLOOKUP(Tabla1[[#This Row],[EMPLEADO]],IS[],3,0),"OTROS")</f>
        <v>OTROS</v>
      </c>
      <c r="AQ1635" t="str">
        <f>+IFERROR(VLOOKUP(Tabla1[[#This Row],[EMPLEADO]],IS[[NÓMINA]:[INGENIERO]],2,0),"OTROS")</f>
        <v>OTROS</v>
      </c>
    </row>
    <row r="1636" spans="1:43" x14ac:dyDescent="0.25">
      <c r="A1636" t="s">
        <v>4444</v>
      </c>
      <c r="B1636">
        <v>1</v>
      </c>
      <c r="C1636" t="s">
        <v>6960</v>
      </c>
      <c r="D1636" t="s">
        <v>38</v>
      </c>
      <c r="E1636" t="s">
        <v>76</v>
      </c>
      <c r="F1636" t="s">
        <v>6961</v>
      </c>
      <c r="G1636" s="17" t="s">
        <v>957</v>
      </c>
      <c r="H1636" t="s">
        <v>58</v>
      </c>
      <c r="I1636" t="s">
        <v>43</v>
      </c>
      <c r="J1636" t="s">
        <v>8</v>
      </c>
      <c r="K1636" t="s">
        <v>59</v>
      </c>
      <c r="L1636" t="s">
        <v>958</v>
      </c>
      <c r="M1636" t="s">
        <v>959</v>
      </c>
      <c r="N1636">
        <v>0</v>
      </c>
      <c r="O1636" t="s">
        <v>47</v>
      </c>
      <c r="P1636">
        <v>35</v>
      </c>
      <c r="Q1636" t="s">
        <v>82</v>
      </c>
      <c r="R1636" t="s">
        <v>63</v>
      </c>
      <c r="S1636" t="s">
        <v>64</v>
      </c>
      <c r="T1636" t="s">
        <v>51</v>
      </c>
      <c r="U1636" t="s">
        <v>83</v>
      </c>
      <c r="V1636">
        <v>1.05</v>
      </c>
      <c r="W1636" s="1">
        <v>1433.25</v>
      </c>
      <c r="X1636">
        <v>1</v>
      </c>
      <c r="Y1636">
        <v>4.29</v>
      </c>
      <c r="Z1636">
        <v>5</v>
      </c>
      <c r="AA1636">
        <v>0.85799999999999998</v>
      </c>
      <c r="AB1636" s="2">
        <v>0</v>
      </c>
      <c r="AC1636" s="1">
        <v>0</v>
      </c>
      <c r="AD1636" s="7">
        <v>43521</v>
      </c>
      <c r="AE1636" s="7">
        <v>43521</v>
      </c>
      <c r="AF1636">
        <v>0</v>
      </c>
      <c r="AG1636" t="s">
        <v>53</v>
      </c>
      <c r="AH1636" s="2">
        <v>0</v>
      </c>
      <c r="AI1636" s="1">
        <v>0</v>
      </c>
      <c r="AJ1636" s="1">
        <v>0</v>
      </c>
      <c r="AK1636" s="6" t="str">
        <f>+IF(Tabla1[[#This Row],[REQUEST_TY]]="SR MANTENIMIENTO CORRECTIVO", "EMERGENCIA", "OTROS")</f>
        <v>EMERGENCIA</v>
      </c>
      <c r="AL1636" s="6" t="str">
        <f>+_xlfn.IFS(Tabla1[[#This Row],[Veces obj]]&lt;=1,"0-1",Tabla1[[#This Row],[Veces obj]]&lt;=2,"1-2",Tabla1[[#This Row],[Veces obj]]&lt;=3,"2-3",TRUE,"&gt;3")</f>
        <v>0-1</v>
      </c>
      <c r="AM1636" s="6" t="str">
        <f>+_xlfn.IFS(MONTH(Tabla1[[#This Row],[MES]])&lt;=3,"Q1",MONTH(Tabla1[[#This Row],[MES]])&lt;=6,"Q2",MONTH(Tabla1[[#This Row],[MES]])&lt;=9,"Q3",TRUE,"Q4")</f>
        <v>Q1</v>
      </c>
      <c r="AN1636" t="str">
        <f>+IFERROR(VLOOKUP(Tabla1[[#This Row],[CUENTA]],CTAS[],2,0),"OTROS")</f>
        <v>OTROS</v>
      </c>
      <c r="AP1636" t="str">
        <f>+IFERROR(VLOOKUP(Tabla1[[#This Row],[EMPLEADO]],IS[],3,0),"OTROS")</f>
        <v>OTROS</v>
      </c>
      <c r="AQ1636" t="str">
        <f>+IFERROR(VLOOKUP(Tabla1[[#This Row],[EMPLEADO]],IS[[NÓMINA]:[INGENIERO]],2,0),"OTROS")</f>
        <v>OTROS</v>
      </c>
    </row>
    <row r="1637" spans="1:43" x14ac:dyDescent="0.25">
      <c r="A1637" t="s">
        <v>36</v>
      </c>
      <c r="B1637">
        <v>1</v>
      </c>
      <c r="C1637" t="s">
        <v>3226</v>
      </c>
      <c r="D1637" t="s">
        <v>38</v>
      </c>
      <c r="E1637" t="s">
        <v>39</v>
      </c>
      <c r="F1637" t="s">
        <v>3227</v>
      </c>
      <c r="G1637" s="17" t="s">
        <v>3228</v>
      </c>
      <c r="H1637" t="s">
        <v>42</v>
      </c>
      <c r="I1637" t="s">
        <v>43</v>
      </c>
      <c r="J1637" t="s">
        <v>8</v>
      </c>
      <c r="K1637" t="s">
        <v>798</v>
      </c>
      <c r="L1637" t="s">
        <v>1729</v>
      </c>
      <c r="M1637" t="s">
        <v>131</v>
      </c>
      <c r="N1637">
        <v>1</v>
      </c>
      <c r="O1637" t="s">
        <v>47</v>
      </c>
      <c r="P1637">
        <v>2595</v>
      </c>
      <c r="Q1637" t="s">
        <v>48</v>
      </c>
      <c r="R1637" t="s">
        <v>49</v>
      </c>
      <c r="S1637" t="s">
        <v>50</v>
      </c>
      <c r="T1637" t="s">
        <v>51</v>
      </c>
      <c r="U1637" t="s">
        <v>52</v>
      </c>
      <c r="V1637">
        <v>1.05</v>
      </c>
      <c r="W1637" s="1">
        <v>0</v>
      </c>
      <c r="X1637">
        <v>1</v>
      </c>
      <c r="Y1637">
        <v>4.3</v>
      </c>
      <c r="Z1637">
        <v>5</v>
      </c>
      <c r="AA1637">
        <v>0.86</v>
      </c>
      <c r="AB1637" s="2">
        <v>0</v>
      </c>
      <c r="AC1637" s="1">
        <v>0</v>
      </c>
      <c r="AD1637" s="7">
        <v>43475</v>
      </c>
      <c r="AE1637" s="7">
        <v>43475</v>
      </c>
      <c r="AF1637">
        <v>0</v>
      </c>
      <c r="AG1637" t="s">
        <v>53</v>
      </c>
      <c r="AH1637" s="2">
        <v>0</v>
      </c>
      <c r="AI1637" s="1">
        <v>0</v>
      </c>
      <c r="AJ1637" s="1">
        <v>0</v>
      </c>
      <c r="AK1637" s="6" t="str">
        <f>+IF(Tabla1[[#This Row],[REQUEST_TY]]="SR MANTENIMIENTO CORRECTIVO", "EMERGENCIA", "OTROS")</f>
        <v>EMERGENCIA</v>
      </c>
      <c r="AL1637" s="6" t="str">
        <f>+_xlfn.IFS(Tabla1[[#This Row],[Veces obj]]&lt;=1,"0-1",Tabla1[[#This Row],[Veces obj]]&lt;=2,"1-2",Tabla1[[#This Row],[Veces obj]]&lt;=3,"2-3",TRUE,"&gt;3")</f>
        <v>0-1</v>
      </c>
      <c r="AM1637" s="6" t="str">
        <f>+_xlfn.IFS(MONTH(Tabla1[[#This Row],[MES]])&lt;=3,"Q1",MONTH(Tabla1[[#This Row],[MES]])&lt;=6,"Q2",MONTH(Tabla1[[#This Row],[MES]])&lt;=9,"Q3",TRUE,"Q4")</f>
        <v>Q1</v>
      </c>
      <c r="AN1637" t="str">
        <f>+IFERROR(VLOOKUP(Tabla1[[#This Row],[CUENTA]],CTAS[],2,0),"OTROS")</f>
        <v>OTROS</v>
      </c>
      <c r="AP1637" t="str">
        <f>+IFERROR(VLOOKUP(Tabla1[[#This Row],[EMPLEADO]],IS[],3,0),"OTROS")</f>
        <v>OTROS</v>
      </c>
      <c r="AQ1637" t="str">
        <f>+IFERROR(VLOOKUP(Tabla1[[#This Row],[EMPLEADO]],IS[[NÓMINA]:[INGENIERO]],2,0),"OTROS")</f>
        <v>OTROS</v>
      </c>
    </row>
    <row r="1638" spans="1:43" x14ac:dyDescent="0.25">
      <c r="A1638" t="s">
        <v>4444</v>
      </c>
      <c r="B1638">
        <v>1</v>
      </c>
      <c r="C1638" t="s">
        <v>4961</v>
      </c>
      <c r="D1638" t="s">
        <v>38</v>
      </c>
      <c r="E1638" t="s">
        <v>39</v>
      </c>
      <c r="F1638" t="s">
        <v>4962</v>
      </c>
      <c r="G1638" s="17" t="s">
        <v>4963</v>
      </c>
      <c r="H1638" t="s">
        <v>58</v>
      </c>
      <c r="I1638" t="s">
        <v>43</v>
      </c>
      <c r="J1638" t="s">
        <v>8</v>
      </c>
      <c r="K1638" t="s">
        <v>117</v>
      </c>
      <c r="L1638" t="s">
        <v>4964</v>
      </c>
      <c r="M1638" t="s">
        <v>505</v>
      </c>
      <c r="N1638">
        <v>0</v>
      </c>
      <c r="O1638" t="s">
        <v>47</v>
      </c>
      <c r="P1638">
        <v>484</v>
      </c>
      <c r="Q1638" t="s">
        <v>48</v>
      </c>
      <c r="R1638" t="s">
        <v>49</v>
      </c>
      <c r="S1638" t="s">
        <v>50</v>
      </c>
      <c r="T1638" t="s">
        <v>51</v>
      </c>
      <c r="U1638" t="s">
        <v>52</v>
      </c>
      <c r="V1638">
        <v>1.05</v>
      </c>
      <c r="W1638" s="1">
        <v>750.75000000000011</v>
      </c>
      <c r="X1638">
        <v>1</v>
      </c>
      <c r="Y1638">
        <v>4.3</v>
      </c>
      <c r="Z1638">
        <v>5</v>
      </c>
      <c r="AA1638">
        <v>0.86</v>
      </c>
      <c r="AB1638" s="2">
        <v>0</v>
      </c>
      <c r="AC1638" s="1">
        <v>0</v>
      </c>
      <c r="AD1638" s="7">
        <v>43501</v>
      </c>
      <c r="AE1638" s="7">
        <v>43502</v>
      </c>
      <c r="AF1638">
        <v>1</v>
      </c>
      <c r="AG1638" t="s">
        <v>53</v>
      </c>
      <c r="AH1638" s="2">
        <v>0</v>
      </c>
      <c r="AI1638" s="1">
        <v>0</v>
      </c>
      <c r="AJ1638" s="1">
        <v>0</v>
      </c>
      <c r="AK1638" s="6" t="str">
        <f>+IF(Tabla1[[#This Row],[REQUEST_TY]]="SR MANTENIMIENTO CORRECTIVO", "EMERGENCIA", "OTROS")</f>
        <v>EMERGENCIA</v>
      </c>
      <c r="AL1638" s="6" t="str">
        <f>+_xlfn.IFS(Tabla1[[#This Row],[Veces obj]]&lt;=1,"0-1",Tabla1[[#This Row],[Veces obj]]&lt;=2,"1-2",Tabla1[[#This Row],[Veces obj]]&lt;=3,"2-3",TRUE,"&gt;3")</f>
        <v>0-1</v>
      </c>
      <c r="AM1638" s="6" t="str">
        <f>+_xlfn.IFS(MONTH(Tabla1[[#This Row],[MES]])&lt;=3,"Q1",MONTH(Tabla1[[#This Row],[MES]])&lt;=6,"Q2",MONTH(Tabla1[[#This Row],[MES]])&lt;=9,"Q3",TRUE,"Q4")</f>
        <v>Q1</v>
      </c>
      <c r="AN1638" t="str">
        <f>+IFERROR(VLOOKUP(Tabla1[[#This Row],[CUENTA]],CTAS[],2,0),"OTROS")</f>
        <v>OTROS</v>
      </c>
      <c r="AP1638" t="str">
        <f>+IFERROR(VLOOKUP(Tabla1[[#This Row],[EMPLEADO]],IS[],3,0),"OTROS")</f>
        <v>OTROS</v>
      </c>
      <c r="AQ1638" t="str">
        <f>+IFERROR(VLOOKUP(Tabla1[[#This Row],[EMPLEADO]],IS[[NÓMINA]:[INGENIERO]],2,0),"OTROS")</f>
        <v>OTROS</v>
      </c>
    </row>
    <row r="1639" spans="1:43" x14ac:dyDescent="0.25">
      <c r="A1639" t="s">
        <v>4444</v>
      </c>
      <c r="B1639">
        <v>1</v>
      </c>
      <c r="C1639" t="s">
        <v>5641</v>
      </c>
      <c r="D1639" t="s">
        <v>38</v>
      </c>
      <c r="E1639" t="s">
        <v>258</v>
      </c>
      <c r="F1639" t="s">
        <v>5642</v>
      </c>
      <c r="G1639" s="17" t="s">
        <v>5643</v>
      </c>
      <c r="H1639" t="s">
        <v>453</v>
      </c>
      <c r="I1639" t="s">
        <v>43</v>
      </c>
      <c r="J1639" t="s">
        <v>8</v>
      </c>
      <c r="K1639" t="s">
        <v>59</v>
      </c>
      <c r="L1639" t="s">
        <v>5644</v>
      </c>
      <c r="M1639" t="s">
        <v>1198</v>
      </c>
      <c r="N1639">
        <v>0</v>
      </c>
      <c r="O1639" t="s">
        <v>47</v>
      </c>
      <c r="P1639">
        <v>47</v>
      </c>
      <c r="Q1639" t="s">
        <v>82</v>
      </c>
      <c r="R1639" t="s">
        <v>138</v>
      </c>
      <c r="S1639" t="s">
        <v>139</v>
      </c>
      <c r="T1639" t="s">
        <v>51</v>
      </c>
      <c r="U1639" t="s">
        <v>140</v>
      </c>
      <c r="V1639">
        <v>1.1000000000000001</v>
      </c>
      <c r="W1639" s="1">
        <v>1730.3000000000004</v>
      </c>
      <c r="X1639">
        <v>1</v>
      </c>
      <c r="Y1639">
        <v>3.44</v>
      </c>
      <c r="Z1639">
        <v>4</v>
      </c>
      <c r="AA1639">
        <v>0.86</v>
      </c>
      <c r="AB1639" s="2">
        <v>0</v>
      </c>
      <c r="AC1639" s="1">
        <v>0</v>
      </c>
      <c r="AD1639" s="7">
        <v>43507</v>
      </c>
      <c r="AE1639" s="7">
        <v>43507</v>
      </c>
      <c r="AF1639">
        <v>0</v>
      </c>
      <c r="AG1639" t="s">
        <v>53</v>
      </c>
      <c r="AH1639" s="2">
        <v>0</v>
      </c>
      <c r="AI1639" s="1">
        <v>0</v>
      </c>
      <c r="AJ1639" s="1">
        <v>0</v>
      </c>
      <c r="AK1639" s="6" t="str">
        <f>+IF(Tabla1[[#This Row],[REQUEST_TY]]="SR MANTENIMIENTO CORRECTIVO", "EMERGENCIA", "OTROS")</f>
        <v>EMERGENCIA</v>
      </c>
      <c r="AL1639" s="6" t="str">
        <f>+_xlfn.IFS(Tabla1[[#This Row],[Veces obj]]&lt;=1,"0-1",Tabla1[[#This Row],[Veces obj]]&lt;=2,"1-2",Tabla1[[#This Row],[Veces obj]]&lt;=3,"2-3",TRUE,"&gt;3")</f>
        <v>0-1</v>
      </c>
      <c r="AM1639" s="6" t="str">
        <f>+_xlfn.IFS(MONTH(Tabla1[[#This Row],[MES]])&lt;=3,"Q1",MONTH(Tabla1[[#This Row],[MES]])&lt;=6,"Q2",MONTH(Tabla1[[#This Row],[MES]])&lt;=9,"Q3",TRUE,"Q4")</f>
        <v>Q1</v>
      </c>
      <c r="AN1639" t="str">
        <f>+IFERROR(VLOOKUP(Tabla1[[#This Row],[CUENTA]],CTAS[],2,0),"OTROS")</f>
        <v>OTROS</v>
      </c>
      <c r="AP1639" t="str">
        <f>+IFERROR(VLOOKUP(Tabla1[[#This Row],[EMPLEADO]],IS[],3,0),"OTROS")</f>
        <v>OTROS</v>
      </c>
      <c r="AQ1639" t="str">
        <f>+IFERROR(VLOOKUP(Tabla1[[#This Row],[EMPLEADO]],IS[[NÓMINA]:[INGENIERO]],2,0),"OTROS")</f>
        <v>OTROS</v>
      </c>
    </row>
    <row r="1640" spans="1:43" x14ac:dyDescent="0.25">
      <c r="A1640" t="s">
        <v>4444</v>
      </c>
      <c r="B1640">
        <v>1</v>
      </c>
      <c r="C1640" t="s">
        <v>4959</v>
      </c>
      <c r="D1640" t="s">
        <v>38</v>
      </c>
      <c r="E1640" t="s">
        <v>133</v>
      </c>
      <c r="F1640" t="s">
        <v>4960</v>
      </c>
      <c r="G1640" s="17" t="s">
        <v>1898</v>
      </c>
      <c r="H1640" t="s">
        <v>106</v>
      </c>
      <c r="I1640" t="s">
        <v>43</v>
      </c>
      <c r="J1640" t="s">
        <v>8</v>
      </c>
      <c r="K1640" t="s">
        <v>59</v>
      </c>
      <c r="L1640" t="s">
        <v>315</v>
      </c>
      <c r="M1640" t="s">
        <v>316</v>
      </c>
      <c r="N1640">
        <v>0</v>
      </c>
      <c r="O1640" t="s">
        <v>47</v>
      </c>
      <c r="P1640">
        <v>22</v>
      </c>
      <c r="Q1640" t="s">
        <v>62</v>
      </c>
      <c r="R1640" t="s">
        <v>138</v>
      </c>
      <c r="S1640" t="s">
        <v>139</v>
      </c>
      <c r="T1640" t="s">
        <v>51</v>
      </c>
      <c r="U1640" t="s">
        <v>262</v>
      </c>
      <c r="V1640">
        <v>1.05</v>
      </c>
      <c r="W1640" s="1">
        <v>1651.6500000000003</v>
      </c>
      <c r="X1640">
        <v>1</v>
      </c>
      <c r="Y1640">
        <v>3.45</v>
      </c>
      <c r="Z1640">
        <v>4</v>
      </c>
      <c r="AA1640">
        <v>0.86250000000000004</v>
      </c>
      <c r="AB1640" s="2">
        <v>0</v>
      </c>
      <c r="AC1640" s="1">
        <v>0</v>
      </c>
      <c r="AD1640" s="7">
        <v>43501</v>
      </c>
      <c r="AE1640" s="7">
        <v>43502</v>
      </c>
      <c r="AF1640">
        <v>1</v>
      </c>
      <c r="AG1640" t="s">
        <v>53</v>
      </c>
      <c r="AH1640" s="2">
        <v>0</v>
      </c>
      <c r="AI1640" s="1">
        <v>0</v>
      </c>
      <c r="AJ1640" s="1">
        <v>0</v>
      </c>
      <c r="AK1640" s="6" t="str">
        <f>+IF(Tabla1[[#This Row],[REQUEST_TY]]="SR MANTENIMIENTO CORRECTIVO", "EMERGENCIA", "OTROS")</f>
        <v>EMERGENCIA</v>
      </c>
      <c r="AL1640" s="6" t="str">
        <f>+_xlfn.IFS(Tabla1[[#This Row],[Veces obj]]&lt;=1,"0-1",Tabla1[[#This Row],[Veces obj]]&lt;=2,"1-2",Tabla1[[#This Row],[Veces obj]]&lt;=3,"2-3",TRUE,"&gt;3")</f>
        <v>0-1</v>
      </c>
      <c r="AM1640" s="6" t="str">
        <f>+_xlfn.IFS(MONTH(Tabla1[[#This Row],[MES]])&lt;=3,"Q1",MONTH(Tabla1[[#This Row],[MES]])&lt;=6,"Q2",MONTH(Tabla1[[#This Row],[MES]])&lt;=9,"Q3",TRUE,"Q4")</f>
        <v>Q1</v>
      </c>
      <c r="AN1640" t="str">
        <f>+IFERROR(VLOOKUP(Tabla1[[#This Row],[CUENTA]],CTAS[],2,0),"OTROS")</f>
        <v>OTROS</v>
      </c>
      <c r="AP1640" t="str">
        <f>+IFERROR(VLOOKUP(Tabla1[[#This Row],[EMPLEADO]],IS[],3,0),"OTROS")</f>
        <v>OTROS</v>
      </c>
      <c r="AQ1640" t="str">
        <f>+IFERROR(VLOOKUP(Tabla1[[#This Row],[EMPLEADO]],IS[[NÓMINA]:[INGENIERO]],2,0),"OTROS")</f>
        <v>OTROS</v>
      </c>
    </row>
    <row r="1641" spans="1:43" x14ac:dyDescent="0.25">
      <c r="A1641" t="s">
        <v>36</v>
      </c>
      <c r="B1641">
        <v>1</v>
      </c>
      <c r="C1641" t="s">
        <v>3229</v>
      </c>
      <c r="D1641" t="s">
        <v>38</v>
      </c>
      <c r="E1641" t="s">
        <v>39</v>
      </c>
      <c r="F1641" t="s">
        <v>3230</v>
      </c>
      <c r="G1641" s="17" t="s">
        <v>3231</v>
      </c>
      <c r="H1641" t="s">
        <v>679</v>
      </c>
      <c r="I1641" t="s">
        <v>43</v>
      </c>
      <c r="J1641" t="s">
        <v>8</v>
      </c>
      <c r="K1641" t="s">
        <v>3104</v>
      </c>
      <c r="L1641" t="s">
        <v>3232</v>
      </c>
      <c r="M1641" t="s">
        <v>131</v>
      </c>
      <c r="N1641">
        <v>0</v>
      </c>
      <c r="O1641" t="s">
        <v>47</v>
      </c>
      <c r="P1641">
        <v>2589</v>
      </c>
      <c r="Q1641" t="s">
        <v>48</v>
      </c>
      <c r="R1641" t="s">
        <v>49</v>
      </c>
      <c r="S1641" t="s">
        <v>50</v>
      </c>
      <c r="T1641" t="s">
        <v>51</v>
      </c>
      <c r="U1641" t="s">
        <v>52</v>
      </c>
      <c r="V1641">
        <v>1.05</v>
      </c>
      <c r="W1641" s="1">
        <v>750.75000000000011</v>
      </c>
      <c r="X1641">
        <v>1</v>
      </c>
      <c r="Y1641">
        <v>4.32</v>
      </c>
      <c r="Z1641">
        <v>5</v>
      </c>
      <c r="AA1641">
        <v>0.8640000000000001</v>
      </c>
      <c r="AB1641" s="2">
        <v>0</v>
      </c>
      <c r="AC1641" s="1">
        <v>0</v>
      </c>
      <c r="AD1641" s="7">
        <v>43468</v>
      </c>
      <c r="AE1641" s="7">
        <v>43468</v>
      </c>
      <c r="AF1641">
        <v>0</v>
      </c>
      <c r="AG1641" t="s">
        <v>53</v>
      </c>
      <c r="AH1641" s="2">
        <v>0</v>
      </c>
      <c r="AI1641" s="1">
        <v>0</v>
      </c>
      <c r="AJ1641" s="1">
        <v>0</v>
      </c>
      <c r="AK1641" s="6" t="str">
        <f>+IF(Tabla1[[#This Row],[REQUEST_TY]]="SR MANTENIMIENTO CORRECTIVO", "EMERGENCIA", "OTROS")</f>
        <v>EMERGENCIA</v>
      </c>
      <c r="AL1641" s="6" t="str">
        <f>+_xlfn.IFS(Tabla1[[#This Row],[Veces obj]]&lt;=1,"0-1",Tabla1[[#This Row],[Veces obj]]&lt;=2,"1-2",Tabla1[[#This Row],[Veces obj]]&lt;=3,"2-3",TRUE,"&gt;3")</f>
        <v>0-1</v>
      </c>
      <c r="AM1641" s="6" t="str">
        <f>+_xlfn.IFS(MONTH(Tabla1[[#This Row],[MES]])&lt;=3,"Q1",MONTH(Tabla1[[#This Row],[MES]])&lt;=6,"Q2",MONTH(Tabla1[[#This Row],[MES]])&lt;=9,"Q3",TRUE,"Q4")</f>
        <v>Q1</v>
      </c>
      <c r="AN1641" t="str">
        <f>+IFERROR(VLOOKUP(Tabla1[[#This Row],[CUENTA]],CTAS[],2,0),"OTROS")</f>
        <v>OTROS</v>
      </c>
      <c r="AP1641" t="str">
        <f>+IFERROR(VLOOKUP(Tabla1[[#This Row],[EMPLEADO]],IS[],3,0),"OTROS")</f>
        <v>OTROS</v>
      </c>
      <c r="AQ1641" t="str">
        <f>+IFERROR(VLOOKUP(Tabla1[[#This Row],[EMPLEADO]],IS[[NÓMINA]:[INGENIERO]],2,0),"OTROS")</f>
        <v>OTROS</v>
      </c>
    </row>
    <row r="1642" spans="1:43" x14ac:dyDescent="0.25">
      <c r="A1642" t="s">
        <v>36</v>
      </c>
      <c r="B1642">
        <v>1</v>
      </c>
      <c r="C1642" t="s">
        <v>2813</v>
      </c>
      <c r="D1642" t="s">
        <v>38</v>
      </c>
      <c r="E1642" t="s">
        <v>631</v>
      </c>
      <c r="F1642" t="s">
        <v>2814</v>
      </c>
      <c r="G1642" s="17" t="s">
        <v>2815</v>
      </c>
      <c r="H1642" t="s">
        <v>592</v>
      </c>
      <c r="I1642" t="s">
        <v>43</v>
      </c>
      <c r="J1642" t="s">
        <v>8</v>
      </c>
      <c r="K1642" t="s">
        <v>151</v>
      </c>
      <c r="L1642" t="s">
        <v>164</v>
      </c>
      <c r="M1642" t="s">
        <v>165</v>
      </c>
      <c r="N1642">
        <v>0</v>
      </c>
      <c r="O1642" t="s">
        <v>47</v>
      </c>
      <c r="P1642">
        <v>37</v>
      </c>
      <c r="Q1642" t="s">
        <v>82</v>
      </c>
      <c r="R1642" t="s">
        <v>242</v>
      </c>
      <c r="S1642" t="s">
        <v>64</v>
      </c>
      <c r="T1642" t="s">
        <v>51</v>
      </c>
      <c r="U1642" t="s">
        <v>83</v>
      </c>
      <c r="V1642">
        <v>1.05</v>
      </c>
      <c r="W1642" s="1">
        <v>1433.25</v>
      </c>
      <c r="X1642">
        <v>1</v>
      </c>
      <c r="Y1642">
        <v>3.08</v>
      </c>
      <c r="Z1642">
        <v>5</v>
      </c>
      <c r="AA1642">
        <v>0.61599999999999999</v>
      </c>
      <c r="AB1642" s="2">
        <v>0</v>
      </c>
      <c r="AC1642" s="1">
        <v>0</v>
      </c>
      <c r="AD1642" s="7">
        <v>43476</v>
      </c>
      <c r="AE1642" s="7">
        <v>43476</v>
      </c>
      <c r="AF1642">
        <v>0</v>
      </c>
      <c r="AG1642" t="s">
        <v>53</v>
      </c>
      <c r="AH1642" s="2">
        <v>0</v>
      </c>
      <c r="AI1642" s="1">
        <v>0</v>
      </c>
      <c r="AJ1642" s="1">
        <v>0</v>
      </c>
      <c r="AK1642" s="6" t="str">
        <f>+IF(Tabla1[[#This Row],[REQUEST_TY]]="SR MANTENIMIENTO CORRECTIVO", "EMERGENCIA", "OTROS")</f>
        <v>EMERGENCIA</v>
      </c>
      <c r="AL1642" s="6" t="str">
        <f>+_xlfn.IFS(Tabla1[[#This Row],[Veces obj]]&lt;=1,"0-1",Tabla1[[#This Row],[Veces obj]]&lt;=2,"1-2",Tabla1[[#This Row],[Veces obj]]&lt;=3,"2-3",TRUE,"&gt;3")</f>
        <v>0-1</v>
      </c>
      <c r="AM1642" s="6" t="str">
        <f>+_xlfn.IFS(MONTH(Tabla1[[#This Row],[MES]])&lt;=3,"Q1",MONTH(Tabla1[[#This Row],[MES]])&lt;=6,"Q2",MONTH(Tabla1[[#This Row],[MES]])&lt;=9,"Q3",TRUE,"Q4")</f>
        <v>Q1</v>
      </c>
      <c r="AN1642" t="str">
        <f>+IFERROR(VLOOKUP(Tabla1[[#This Row],[CUENTA]],CTAS[],2,0),"OTROS")</f>
        <v>HONEYWELL</v>
      </c>
      <c r="AO1642">
        <v>1</v>
      </c>
      <c r="AP1642" t="str">
        <f>+IFERROR(VLOOKUP(Tabla1[[#This Row],[EMPLEADO]],IS[],3,0),"OTROS")</f>
        <v>CHIHUAHUA</v>
      </c>
      <c r="AQ1642" t="str">
        <f>+IFERROR(VLOOKUP(Tabla1[[#This Row],[EMPLEADO]],IS[[NÓMINA]:[INGENIERO]],2,0),"OTROS")</f>
        <v>VICTOR MENDEZ</v>
      </c>
    </row>
    <row r="1643" spans="1:43" x14ac:dyDescent="0.25">
      <c r="A1643" t="s">
        <v>4444</v>
      </c>
      <c r="B1643">
        <v>1</v>
      </c>
      <c r="C1643" t="s">
        <v>4591</v>
      </c>
      <c r="D1643" t="s">
        <v>38</v>
      </c>
      <c r="E1643" t="s">
        <v>76</v>
      </c>
      <c r="F1643" t="s">
        <v>4592</v>
      </c>
      <c r="G1643" s="17" t="s">
        <v>717</v>
      </c>
      <c r="H1643" t="s">
        <v>2691</v>
      </c>
      <c r="I1643" t="s">
        <v>43</v>
      </c>
      <c r="J1643" t="s">
        <v>8</v>
      </c>
      <c r="K1643" t="s">
        <v>102</v>
      </c>
      <c r="L1643" t="s">
        <v>718</v>
      </c>
      <c r="M1643" t="s">
        <v>46</v>
      </c>
      <c r="N1643">
        <v>0</v>
      </c>
      <c r="O1643" t="s">
        <v>47</v>
      </c>
      <c r="P1643">
        <v>4</v>
      </c>
      <c r="Q1643" t="s">
        <v>207</v>
      </c>
      <c r="R1643" t="s">
        <v>63</v>
      </c>
      <c r="S1643" t="s">
        <v>64</v>
      </c>
      <c r="T1643" t="s">
        <v>51</v>
      </c>
      <c r="U1643" t="s">
        <v>209</v>
      </c>
      <c r="V1643">
        <v>0</v>
      </c>
      <c r="W1643" s="1">
        <v>0</v>
      </c>
      <c r="X1643">
        <v>1</v>
      </c>
      <c r="Y1643">
        <v>4.32</v>
      </c>
      <c r="Z1643">
        <v>5</v>
      </c>
      <c r="AA1643">
        <v>0.8640000000000001</v>
      </c>
      <c r="AB1643" s="2">
        <v>0</v>
      </c>
      <c r="AC1643" s="1">
        <v>0</v>
      </c>
      <c r="AD1643" s="7">
        <v>43497</v>
      </c>
      <c r="AE1643" s="7">
        <v>43497</v>
      </c>
      <c r="AF1643">
        <v>0</v>
      </c>
      <c r="AG1643" t="s">
        <v>53</v>
      </c>
      <c r="AH1643" s="2">
        <v>0</v>
      </c>
      <c r="AI1643" s="1">
        <v>0</v>
      </c>
      <c r="AJ1643" s="1">
        <v>0</v>
      </c>
      <c r="AK1643" s="6" t="str">
        <f>+IF(Tabla1[[#This Row],[REQUEST_TY]]="SR MANTENIMIENTO CORRECTIVO", "EMERGENCIA", "OTROS")</f>
        <v>EMERGENCIA</v>
      </c>
      <c r="AL1643" s="6" t="str">
        <f>+_xlfn.IFS(Tabla1[[#This Row],[Veces obj]]&lt;=1,"0-1",Tabla1[[#This Row],[Veces obj]]&lt;=2,"1-2",Tabla1[[#This Row],[Veces obj]]&lt;=3,"2-3",TRUE,"&gt;3")</f>
        <v>0-1</v>
      </c>
      <c r="AM1643" s="6" t="str">
        <f>+_xlfn.IFS(MONTH(Tabla1[[#This Row],[MES]])&lt;=3,"Q1",MONTH(Tabla1[[#This Row],[MES]])&lt;=6,"Q2",MONTH(Tabla1[[#This Row],[MES]])&lt;=9,"Q3",TRUE,"Q4")</f>
        <v>Q1</v>
      </c>
      <c r="AN1643" t="str">
        <f>+IFERROR(VLOOKUP(Tabla1[[#This Row],[CUENTA]],CTAS[],2,0),"OTROS")</f>
        <v>OTROS</v>
      </c>
      <c r="AP1643" t="str">
        <f>+IFERROR(VLOOKUP(Tabla1[[#This Row],[EMPLEADO]],IS[],3,0),"OTROS")</f>
        <v>OTROS</v>
      </c>
      <c r="AQ1643" t="str">
        <f>+IFERROR(VLOOKUP(Tabla1[[#This Row],[EMPLEADO]],IS[[NÓMINA]:[INGENIERO]],2,0),"OTROS")</f>
        <v>OTROS</v>
      </c>
    </row>
    <row r="1644" spans="1:43" x14ac:dyDescent="0.25">
      <c r="A1644" t="s">
        <v>36</v>
      </c>
      <c r="B1644">
        <v>1</v>
      </c>
      <c r="C1644" t="s">
        <v>3236</v>
      </c>
      <c r="D1644" t="s">
        <v>38</v>
      </c>
      <c r="E1644" t="s">
        <v>373</v>
      </c>
      <c r="F1644" t="s">
        <v>1546</v>
      </c>
      <c r="G1644" s="17" t="s">
        <v>3237</v>
      </c>
      <c r="H1644" t="s">
        <v>271</v>
      </c>
      <c r="I1644" t="s">
        <v>43</v>
      </c>
      <c r="J1644" t="s">
        <v>8</v>
      </c>
      <c r="K1644" t="s">
        <v>102</v>
      </c>
      <c r="L1644" t="s">
        <v>2337</v>
      </c>
      <c r="M1644" t="s">
        <v>1028</v>
      </c>
      <c r="N1644">
        <v>0</v>
      </c>
      <c r="O1644" t="s">
        <v>105</v>
      </c>
      <c r="P1644">
        <v>154</v>
      </c>
      <c r="Q1644" t="s">
        <v>48</v>
      </c>
      <c r="R1644" t="s">
        <v>153</v>
      </c>
      <c r="S1644" t="s">
        <v>50</v>
      </c>
      <c r="T1644" t="s">
        <v>51</v>
      </c>
      <c r="U1644" t="s">
        <v>52</v>
      </c>
      <c r="V1644">
        <v>1.05</v>
      </c>
      <c r="W1644" s="1">
        <v>491.40000000000003</v>
      </c>
      <c r="X1644">
        <v>1</v>
      </c>
      <c r="Y1644">
        <v>4.33</v>
      </c>
      <c r="Z1644">
        <v>5</v>
      </c>
      <c r="AA1644">
        <v>0.86599999999999999</v>
      </c>
      <c r="AB1644" s="2">
        <v>0</v>
      </c>
      <c r="AC1644" s="1">
        <v>0</v>
      </c>
      <c r="AD1644" s="7">
        <v>43474</v>
      </c>
      <c r="AE1644" s="7">
        <v>43475</v>
      </c>
      <c r="AF1644">
        <v>1</v>
      </c>
      <c r="AG1644" t="s">
        <v>53</v>
      </c>
      <c r="AH1644" s="2">
        <v>0</v>
      </c>
      <c r="AI1644" s="1">
        <v>0</v>
      </c>
      <c r="AJ1644" s="1">
        <v>0</v>
      </c>
      <c r="AK1644" s="6" t="str">
        <f>+IF(Tabla1[[#This Row],[REQUEST_TY]]="SR MANTENIMIENTO CORRECTIVO", "EMERGENCIA", "OTROS")</f>
        <v>EMERGENCIA</v>
      </c>
      <c r="AL1644" s="6" t="str">
        <f>+_xlfn.IFS(Tabla1[[#This Row],[Veces obj]]&lt;=1,"0-1",Tabla1[[#This Row],[Veces obj]]&lt;=2,"1-2",Tabla1[[#This Row],[Veces obj]]&lt;=3,"2-3",TRUE,"&gt;3")</f>
        <v>0-1</v>
      </c>
      <c r="AM1644" s="6" t="str">
        <f>+_xlfn.IFS(MONTH(Tabla1[[#This Row],[MES]])&lt;=3,"Q1",MONTH(Tabla1[[#This Row],[MES]])&lt;=6,"Q2",MONTH(Tabla1[[#This Row],[MES]])&lt;=9,"Q3",TRUE,"Q4")</f>
        <v>Q1</v>
      </c>
      <c r="AN1644" t="str">
        <f>+IFERROR(VLOOKUP(Tabla1[[#This Row],[CUENTA]],CTAS[],2,0),"OTROS")</f>
        <v>OTROS</v>
      </c>
      <c r="AP1644" t="str">
        <f>+IFERROR(VLOOKUP(Tabla1[[#This Row],[EMPLEADO]],IS[],3,0),"OTROS")</f>
        <v>OTROS</v>
      </c>
      <c r="AQ1644" t="str">
        <f>+IFERROR(VLOOKUP(Tabla1[[#This Row],[EMPLEADO]],IS[[NÓMINA]:[INGENIERO]],2,0),"OTROS")</f>
        <v>OTROS</v>
      </c>
    </row>
    <row r="1645" spans="1:43" x14ac:dyDescent="0.25">
      <c r="A1645" t="s">
        <v>4444</v>
      </c>
      <c r="B1645">
        <v>1</v>
      </c>
      <c r="C1645" t="s">
        <v>5740</v>
      </c>
      <c r="D1645" t="s">
        <v>38</v>
      </c>
      <c r="E1645" t="s">
        <v>2723</v>
      </c>
      <c r="F1645" t="s">
        <v>5741</v>
      </c>
      <c r="G1645" s="17" t="s">
        <v>4730</v>
      </c>
      <c r="H1645" t="s">
        <v>101</v>
      </c>
      <c r="I1645" t="s">
        <v>43</v>
      </c>
      <c r="J1645" t="s">
        <v>8</v>
      </c>
      <c r="K1645" t="s">
        <v>798</v>
      </c>
      <c r="L1645" t="s">
        <v>2274</v>
      </c>
      <c r="M1645" t="s">
        <v>1269</v>
      </c>
      <c r="N1645">
        <v>1</v>
      </c>
      <c r="O1645" t="s">
        <v>105</v>
      </c>
      <c r="P1645">
        <v>11</v>
      </c>
      <c r="Q1645" t="s">
        <v>194</v>
      </c>
      <c r="R1645" t="s">
        <v>242</v>
      </c>
      <c r="S1645" t="s">
        <v>64</v>
      </c>
      <c r="T1645" t="s">
        <v>51</v>
      </c>
      <c r="U1645" t="s">
        <v>195</v>
      </c>
      <c r="V1645">
        <v>0.6</v>
      </c>
      <c r="W1645" s="1">
        <v>0</v>
      </c>
      <c r="X1645">
        <v>1</v>
      </c>
      <c r="Y1645">
        <v>4.33</v>
      </c>
      <c r="Z1645">
        <v>5</v>
      </c>
      <c r="AA1645">
        <v>0.86599999999999999</v>
      </c>
      <c r="AB1645" s="2">
        <v>0</v>
      </c>
      <c r="AC1645" s="1">
        <v>0</v>
      </c>
      <c r="AD1645" s="7">
        <v>43509</v>
      </c>
      <c r="AE1645" s="7">
        <v>43509</v>
      </c>
      <c r="AF1645">
        <v>0</v>
      </c>
      <c r="AG1645" t="s">
        <v>53</v>
      </c>
      <c r="AH1645" s="2">
        <v>0</v>
      </c>
      <c r="AI1645" s="1">
        <v>0</v>
      </c>
      <c r="AJ1645" s="1">
        <v>0</v>
      </c>
      <c r="AK1645" s="6" t="str">
        <f>+IF(Tabla1[[#This Row],[REQUEST_TY]]="SR MANTENIMIENTO CORRECTIVO", "EMERGENCIA", "OTROS")</f>
        <v>EMERGENCIA</v>
      </c>
      <c r="AL1645" s="6" t="str">
        <f>+_xlfn.IFS(Tabla1[[#This Row],[Veces obj]]&lt;=1,"0-1",Tabla1[[#This Row],[Veces obj]]&lt;=2,"1-2",Tabla1[[#This Row],[Veces obj]]&lt;=3,"2-3",TRUE,"&gt;3")</f>
        <v>0-1</v>
      </c>
      <c r="AM1645" s="6" t="str">
        <f>+_xlfn.IFS(MONTH(Tabla1[[#This Row],[MES]])&lt;=3,"Q1",MONTH(Tabla1[[#This Row],[MES]])&lt;=6,"Q2",MONTH(Tabla1[[#This Row],[MES]])&lt;=9,"Q3",TRUE,"Q4")</f>
        <v>Q1</v>
      </c>
      <c r="AN1645" t="str">
        <f>+IFERROR(VLOOKUP(Tabla1[[#This Row],[CUENTA]],CTAS[],2,0),"OTROS")</f>
        <v>OTROS</v>
      </c>
      <c r="AP1645" t="str">
        <f>+IFERROR(VLOOKUP(Tabla1[[#This Row],[EMPLEADO]],IS[],3,0),"OTROS")</f>
        <v>OTROS</v>
      </c>
      <c r="AQ1645" t="str">
        <f>+IFERROR(VLOOKUP(Tabla1[[#This Row],[EMPLEADO]],IS[[NÓMINA]:[INGENIERO]],2,0),"OTROS")</f>
        <v>OTROS</v>
      </c>
    </row>
    <row r="1646" spans="1:43" x14ac:dyDescent="0.25">
      <c r="A1646" t="s">
        <v>4444</v>
      </c>
      <c r="B1646">
        <v>1</v>
      </c>
      <c r="C1646" t="s">
        <v>6881</v>
      </c>
      <c r="D1646" t="s">
        <v>38</v>
      </c>
      <c r="E1646" t="s">
        <v>133</v>
      </c>
      <c r="F1646" t="s">
        <v>6882</v>
      </c>
      <c r="G1646" s="17" t="s">
        <v>2789</v>
      </c>
      <c r="H1646" t="s">
        <v>740</v>
      </c>
      <c r="I1646" t="s">
        <v>43</v>
      </c>
      <c r="J1646" t="s">
        <v>8</v>
      </c>
      <c r="K1646" t="s">
        <v>59</v>
      </c>
      <c r="L1646" t="s">
        <v>1430</v>
      </c>
      <c r="M1646" t="s">
        <v>530</v>
      </c>
      <c r="N1646">
        <v>0</v>
      </c>
      <c r="O1646" t="s">
        <v>47</v>
      </c>
      <c r="P1646">
        <v>56</v>
      </c>
      <c r="Q1646" t="s">
        <v>82</v>
      </c>
      <c r="R1646" t="s">
        <v>138</v>
      </c>
      <c r="S1646" t="s">
        <v>139</v>
      </c>
      <c r="T1646" t="s">
        <v>51</v>
      </c>
      <c r="U1646" t="s">
        <v>140</v>
      </c>
      <c r="V1646">
        <v>1.1000000000000001</v>
      </c>
      <c r="W1646" s="1">
        <v>1730.3000000000004</v>
      </c>
      <c r="X1646">
        <v>1</v>
      </c>
      <c r="Y1646">
        <v>3.47</v>
      </c>
      <c r="Z1646">
        <v>4</v>
      </c>
      <c r="AA1646">
        <v>0.86750000000000005</v>
      </c>
      <c r="AB1646" s="2">
        <v>0</v>
      </c>
      <c r="AC1646" s="1">
        <v>0</v>
      </c>
      <c r="AD1646" s="7">
        <v>43522</v>
      </c>
      <c r="AE1646" s="7">
        <v>43522</v>
      </c>
      <c r="AF1646">
        <v>0</v>
      </c>
      <c r="AG1646" t="s">
        <v>53</v>
      </c>
      <c r="AH1646" s="2">
        <v>0</v>
      </c>
      <c r="AI1646" s="1">
        <v>0</v>
      </c>
      <c r="AJ1646" s="1">
        <v>0</v>
      </c>
      <c r="AK1646" s="6" t="str">
        <f>+IF(Tabla1[[#This Row],[REQUEST_TY]]="SR MANTENIMIENTO CORRECTIVO", "EMERGENCIA", "OTROS")</f>
        <v>EMERGENCIA</v>
      </c>
      <c r="AL1646" s="6" t="str">
        <f>+_xlfn.IFS(Tabla1[[#This Row],[Veces obj]]&lt;=1,"0-1",Tabla1[[#This Row],[Veces obj]]&lt;=2,"1-2",Tabla1[[#This Row],[Veces obj]]&lt;=3,"2-3",TRUE,"&gt;3")</f>
        <v>0-1</v>
      </c>
      <c r="AM1646" s="6" t="str">
        <f>+_xlfn.IFS(MONTH(Tabla1[[#This Row],[MES]])&lt;=3,"Q1",MONTH(Tabla1[[#This Row],[MES]])&lt;=6,"Q2",MONTH(Tabla1[[#This Row],[MES]])&lt;=9,"Q3",TRUE,"Q4")</f>
        <v>Q1</v>
      </c>
      <c r="AN1646" t="str">
        <f>+IFERROR(VLOOKUP(Tabla1[[#This Row],[CUENTA]],CTAS[],2,0),"OTROS")</f>
        <v>OTROS</v>
      </c>
      <c r="AP1646" t="str">
        <f>+IFERROR(VLOOKUP(Tabla1[[#This Row],[EMPLEADO]],IS[],3,0),"OTROS")</f>
        <v>OTROS</v>
      </c>
      <c r="AQ1646" t="str">
        <f>+IFERROR(VLOOKUP(Tabla1[[#This Row],[EMPLEADO]],IS[[NÓMINA]:[INGENIERO]],2,0),"OTROS")</f>
        <v>OTROS</v>
      </c>
    </row>
    <row r="1647" spans="1:43" x14ac:dyDescent="0.25">
      <c r="A1647" t="s">
        <v>36</v>
      </c>
      <c r="B1647">
        <v>1</v>
      </c>
      <c r="C1647" t="s">
        <v>3238</v>
      </c>
      <c r="D1647" t="s">
        <v>38</v>
      </c>
      <c r="E1647" t="s">
        <v>332</v>
      </c>
      <c r="F1647" t="s">
        <v>3239</v>
      </c>
      <c r="G1647" s="17" t="s">
        <v>3240</v>
      </c>
      <c r="H1647" t="s">
        <v>915</v>
      </c>
      <c r="I1647" t="s">
        <v>43</v>
      </c>
      <c r="J1647" t="s">
        <v>8</v>
      </c>
      <c r="K1647" t="s">
        <v>59</v>
      </c>
      <c r="L1647" t="s">
        <v>3186</v>
      </c>
      <c r="M1647" t="s">
        <v>1071</v>
      </c>
      <c r="N1647">
        <v>0</v>
      </c>
      <c r="O1647" t="s">
        <v>47</v>
      </c>
      <c r="P1647">
        <v>16</v>
      </c>
      <c r="Q1647" t="s">
        <v>62</v>
      </c>
      <c r="R1647" t="s">
        <v>317</v>
      </c>
      <c r="S1647" t="s">
        <v>318</v>
      </c>
      <c r="T1647" t="s">
        <v>51</v>
      </c>
      <c r="U1647" t="s">
        <v>262</v>
      </c>
      <c r="V1647">
        <v>1.05</v>
      </c>
      <c r="W1647" s="1">
        <v>1651.6500000000003</v>
      </c>
      <c r="X1647">
        <v>1</v>
      </c>
      <c r="Y1647">
        <v>3.5</v>
      </c>
      <c r="Z1647">
        <v>4</v>
      </c>
      <c r="AA1647">
        <v>0.875</v>
      </c>
      <c r="AB1647" s="2">
        <v>0</v>
      </c>
      <c r="AC1647" s="1">
        <v>0</v>
      </c>
      <c r="AD1647" s="7">
        <v>43469</v>
      </c>
      <c r="AE1647" s="7">
        <v>43469</v>
      </c>
      <c r="AF1647">
        <v>0</v>
      </c>
      <c r="AG1647" t="s">
        <v>53</v>
      </c>
      <c r="AH1647" s="2">
        <v>0</v>
      </c>
      <c r="AI1647" s="1">
        <v>0</v>
      </c>
      <c r="AJ1647" s="1">
        <v>0</v>
      </c>
      <c r="AK1647" s="6" t="str">
        <f>+IF(Tabla1[[#This Row],[REQUEST_TY]]="SR MANTENIMIENTO CORRECTIVO", "EMERGENCIA", "OTROS")</f>
        <v>EMERGENCIA</v>
      </c>
      <c r="AL1647" s="6" t="str">
        <f>+_xlfn.IFS(Tabla1[[#This Row],[Veces obj]]&lt;=1,"0-1",Tabla1[[#This Row],[Veces obj]]&lt;=2,"1-2",Tabla1[[#This Row],[Veces obj]]&lt;=3,"2-3",TRUE,"&gt;3")</f>
        <v>0-1</v>
      </c>
      <c r="AM1647" s="6" t="str">
        <f>+_xlfn.IFS(MONTH(Tabla1[[#This Row],[MES]])&lt;=3,"Q1",MONTH(Tabla1[[#This Row],[MES]])&lt;=6,"Q2",MONTH(Tabla1[[#This Row],[MES]])&lt;=9,"Q3",TRUE,"Q4")</f>
        <v>Q1</v>
      </c>
      <c r="AN1647" t="str">
        <f>+IFERROR(VLOOKUP(Tabla1[[#This Row],[CUENTA]],CTAS[],2,0),"OTROS")</f>
        <v>OTROS</v>
      </c>
      <c r="AP1647" t="str">
        <f>+IFERROR(VLOOKUP(Tabla1[[#This Row],[EMPLEADO]],IS[],3,0),"OTROS")</f>
        <v>OTROS</v>
      </c>
      <c r="AQ1647" t="str">
        <f>+IFERROR(VLOOKUP(Tabla1[[#This Row],[EMPLEADO]],IS[[NÓMINA]:[INGENIERO]],2,0),"OTROS")</f>
        <v>OTROS</v>
      </c>
    </row>
    <row r="1648" spans="1:43" x14ac:dyDescent="0.25">
      <c r="A1648" t="s">
        <v>36</v>
      </c>
      <c r="B1648">
        <v>1</v>
      </c>
      <c r="C1648" t="s">
        <v>2836</v>
      </c>
      <c r="D1648" t="s">
        <v>38</v>
      </c>
      <c r="E1648" t="s">
        <v>599</v>
      </c>
      <c r="F1648" t="s">
        <v>2837</v>
      </c>
      <c r="G1648" s="17" t="s">
        <v>2838</v>
      </c>
      <c r="H1648" t="s">
        <v>592</v>
      </c>
      <c r="I1648" t="s">
        <v>43</v>
      </c>
      <c r="J1648" t="s">
        <v>8</v>
      </c>
      <c r="K1648" t="s">
        <v>151</v>
      </c>
      <c r="L1648" t="s">
        <v>164</v>
      </c>
      <c r="M1648" t="s">
        <v>165</v>
      </c>
      <c r="N1648">
        <v>0</v>
      </c>
      <c r="O1648" t="s">
        <v>47</v>
      </c>
      <c r="P1648">
        <v>30</v>
      </c>
      <c r="Q1648" t="s">
        <v>62</v>
      </c>
      <c r="R1648" t="s">
        <v>242</v>
      </c>
      <c r="S1648" t="s">
        <v>64</v>
      </c>
      <c r="T1648" t="s">
        <v>51</v>
      </c>
      <c r="U1648" t="s">
        <v>65</v>
      </c>
      <c r="V1648">
        <v>0.8</v>
      </c>
      <c r="W1648" s="1">
        <v>1092</v>
      </c>
      <c r="X1648">
        <v>1</v>
      </c>
      <c r="Y1648">
        <v>3.18</v>
      </c>
      <c r="Z1648">
        <v>5</v>
      </c>
      <c r="AA1648">
        <v>0.63600000000000001</v>
      </c>
      <c r="AB1648" s="2">
        <v>0</v>
      </c>
      <c r="AC1648" s="1">
        <v>0</v>
      </c>
      <c r="AD1648" s="7">
        <v>43482</v>
      </c>
      <c r="AE1648" s="7">
        <v>43483</v>
      </c>
      <c r="AF1648">
        <v>1</v>
      </c>
      <c r="AG1648" t="s">
        <v>53</v>
      </c>
      <c r="AH1648" s="2">
        <v>0</v>
      </c>
      <c r="AI1648" s="1">
        <v>0</v>
      </c>
      <c r="AJ1648" s="1">
        <v>0</v>
      </c>
      <c r="AK1648" s="6" t="str">
        <f>+IF(Tabla1[[#This Row],[REQUEST_TY]]="SR MANTENIMIENTO CORRECTIVO", "EMERGENCIA", "OTROS")</f>
        <v>EMERGENCIA</v>
      </c>
      <c r="AL1648" s="6" t="str">
        <f>+_xlfn.IFS(Tabla1[[#This Row],[Veces obj]]&lt;=1,"0-1",Tabla1[[#This Row],[Veces obj]]&lt;=2,"1-2",Tabla1[[#This Row],[Veces obj]]&lt;=3,"2-3",TRUE,"&gt;3")</f>
        <v>0-1</v>
      </c>
      <c r="AM1648" s="6" t="str">
        <f>+_xlfn.IFS(MONTH(Tabla1[[#This Row],[MES]])&lt;=3,"Q1",MONTH(Tabla1[[#This Row],[MES]])&lt;=6,"Q2",MONTH(Tabla1[[#This Row],[MES]])&lt;=9,"Q3",TRUE,"Q4")</f>
        <v>Q1</v>
      </c>
      <c r="AN1648" t="str">
        <f>+IFERROR(VLOOKUP(Tabla1[[#This Row],[CUENTA]],CTAS[],2,0),"OTROS")</f>
        <v>HONEYWELL</v>
      </c>
      <c r="AO1648">
        <v>1</v>
      </c>
      <c r="AP1648" t="str">
        <f>+IFERROR(VLOOKUP(Tabla1[[#This Row],[EMPLEADO]],IS[],3,0),"OTROS")</f>
        <v>CHIHUAHUA</v>
      </c>
      <c r="AQ1648" t="str">
        <f>+IFERROR(VLOOKUP(Tabla1[[#This Row],[EMPLEADO]],IS[[NÓMINA]:[INGENIERO]],2,0),"OTROS")</f>
        <v>VICTOR MENDEZ</v>
      </c>
    </row>
    <row r="1649" spans="1:43" x14ac:dyDescent="0.25">
      <c r="A1649" t="s">
        <v>36</v>
      </c>
      <c r="B1649">
        <v>1</v>
      </c>
      <c r="C1649" t="s">
        <v>3245</v>
      </c>
      <c r="D1649" t="s">
        <v>38</v>
      </c>
      <c r="E1649" t="s">
        <v>1015</v>
      </c>
      <c r="F1649" t="s">
        <v>3246</v>
      </c>
      <c r="G1649" s="17" t="s">
        <v>2116</v>
      </c>
      <c r="H1649" t="s">
        <v>915</v>
      </c>
      <c r="I1649" t="s">
        <v>43</v>
      </c>
      <c r="J1649" t="s">
        <v>8</v>
      </c>
      <c r="K1649" t="s">
        <v>59</v>
      </c>
      <c r="L1649" t="s">
        <v>1070</v>
      </c>
      <c r="M1649" t="s">
        <v>1071</v>
      </c>
      <c r="N1649">
        <v>0</v>
      </c>
      <c r="O1649" t="s">
        <v>47</v>
      </c>
      <c r="P1649">
        <v>43</v>
      </c>
      <c r="Q1649" t="s">
        <v>82</v>
      </c>
      <c r="R1649" t="s">
        <v>317</v>
      </c>
      <c r="S1649" t="s">
        <v>318</v>
      </c>
      <c r="T1649" t="s">
        <v>51</v>
      </c>
      <c r="U1649" t="s">
        <v>140</v>
      </c>
      <c r="V1649">
        <v>1.1000000000000001</v>
      </c>
      <c r="W1649" s="1">
        <v>1730.3000000000004</v>
      </c>
      <c r="X1649">
        <v>1</v>
      </c>
      <c r="Y1649">
        <v>3.5</v>
      </c>
      <c r="Z1649">
        <v>4</v>
      </c>
      <c r="AA1649">
        <v>0.875</v>
      </c>
      <c r="AB1649" s="2">
        <v>0</v>
      </c>
      <c r="AC1649" s="1">
        <v>0</v>
      </c>
      <c r="AD1649" s="7">
        <v>43494</v>
      </c>
      <c r="AE1649" s="7">
        <v>43494</v>
      </c>
      <c r="AF1649">
        <v>0</v>
      </c>
      <c r="AG1649" t="s">
        <v>53</v>
      </c>
      <c r="AH1649" s="2">
        <v>0</v>
      </c>
      <c r="AI1649" s="1">
        <v>0</v>
      </c>
      <c r="AJ1649" s="1">
        <v>0</v>
      </c>
      <c r="AK1649" s="6" t="str">
        <f>+IF(Tabla1[[#This Row],[REQUEST_TY]]="SR MANTENIMIENTO CORRECTIVO", "EMERGENCIA", "OTROS")</f>
        <v>EMERGENCIA</v>
      </c>
      <c r="AL1649" s="6" t="str">
        <f>+_xlfn.IFS(Tabla1[[#This Row],[Veces obj]]&lt;=1,"0-1",Tabla1[[#This Row],[Veces obj]]&lt;=2,"1-2",Tabla1[[#This Row],[Veces obj]]&lt;=3,"2-3",TRUE,"&gt;3")</f>
        <v>0-1</v>
      </c>
      <c r="AM1649" s="6" t="str">
        <f>+_xlfn.IFS(MONTH(Tabla1[[#This Row],[MES]])&lt;=3,"Q1",MONTH(Tabla1[[#This Row],[MES]])&lt;=6,"Q2",MONTH(Tabla1[[#This Row],[MES]])&lt;=9,"Q3",TRUE,"Q4")</f>
        <v>Q1</v>
      </c>
      <c r="AN1649" t="str">
        <f>+IFERROR(VLOOKUP(Tabla1[[#This Row],[CUENTA]],CTAS[],2,0),"OTROS")</f>
        <v>OTROS</v>
      </c>
      <c r="AP1649" t="str">
        <f>+IFERROR(VLOOKUP(Tabla1[[#This Row],[EMPLEADO]],IS[],3,0),"OTROS")</f>
        <v>OTROS</v>
      </c>
      <c r="AQ1649" t="str">
        <f>+IFERROR(VLOOKUP(Tabla1[[#This Row],[EMPLEADO]],IS[[NÓMINA]:[INGENIERO]],2,0),"OTROS")</f>
        <v>OTROS</v>
      </c>
    </row>
    <row r="1650" spans="1:43" x14ac:dyDescent="0.25">
      <c r="A1650" t="s">
        <v>36</v>
      </c>
      <c r="B1650">
        <v>1</v>
      </c>
      <c r="C1650" t="s">
        <v>3247</v>
      </c>
      <c r="D1650" t="s">
        <v>38</v>
      </c>
      <c r="E1650" t="s">
        <v>133</v>
      </c>
      <c r="F1650" t="s">
        <v>3248</v>
      </c>
      <c r="G1650" s="17" t="s">
        <v>2399</v>
      </c>
      <c r="H1650" t="s">
        <v>1572</v>
      </c>
      <c r="I1650" t="s">
        <v>43</v>
      </c>
      <c r="J1650" t="s">
        <v>8</v>
      </c>
      <c r="K1650" t="s">
        <v>59</v>
      </c>
      <c r="L1650" t="s">
        <v>1706</v>
      </c>
      <c r="M1650" t="s">
        <v>1707</v>
      </c>
      <c r="N1650">
        <v>0</v>
      </c>
      <c r="O1650" t="s">
        <v>47</v>
      </c>
      <c r="P1650">
        <v>15</v>
      </c>
      <c r="Q1650" t="s">
        <v>194</v>
      </c>
      <c r="R1650" t="s">
        <v>138</v>
      </c>
      <c r="S1650" t="s">
        <v>139</v>
      </c>
      <c r="T1650" t="s">
        <v>51</v>
      </c>
      <c r="U1650" t="s">
        <v>224</v>
      </c>
      <c r="V1650">
        <v>0.8</v>
      </c>
      <c r="W1650" s="1">
        <v>1258.4000000000003</v>
      </c>
      <c r="X1650">
        <v>1</v>
      </c>
      <c r="Y1650">
        <v>3.52</v>
      </c>
      <c r="Z1650">
        <v>4</v>
      </c>
      <c r="AA1650">
        <v>0.88</v>
      </c>
      <c r="AB1650" s="2">
        <v>0</v>
      </c>
      <c r="AC1650" s="1">
        <v>0</v>
      </c>
      <c r="AD1650" s="7">
        <v>43488</v>
      </c>
      <c r="AE1650" s="7">
        <v>43488</v>
      </c>
      <c r="AF1650">
        <v>0</v>
      </c>
      <c r="AG1650" t="s">
        <v>53</v>
      </c>
      <c r="AH1650" s="2">
        <v>0</v>
      </c>
      <c r="AI1650" s="1">
        <v>0</v>
      </c>
      <c r="AJ1650" s="1">
        <v>0</v>
      </c>
      <c r="AK1650" s="6" t="str">
        <f>+IF(Tabla1[[#This Row],[REQUEST_TY]]="SR MANTENIMIENTO CORRECTIVO", "EMERGENCIA", "OTROS")</f>
        <v>EMERGENCIA</v>
      </c>
      <c r="AL1650" s="6" t="str">
        <f>+_xlfn.IFS(Tabla1[[#This Row],[Veces obj]]&lt;=1,"0-1",Tabla1[[#This Row],[Veces obj]]&lt;=2,"1-2",Tabla1[[#This Row],[Veces obj]]&lt;=3,"2-3",TRUE,"&gt;3")</f>
        <v>0-1</v>
      </c>
      <c r="AM1650" s="6" t="str">
        <f>+_xlfn.IFS(MONTH(Tabla1[[#This Row],[MES]])&lt;=3,"Q1",MONTH(Tabla1[[#This Row],[MES]])&lt;=6,"Q2",MONTH(Tabla1[[#This Row],[MES]])&lt;=9,"Q3",TRUE,"Q4")</f>
        <v>Q1</v>
      </c>
      <c r="AN1650" t="str">
        <f>+IFERROR(VLOOKUP(Tabla1[[#This Row],[CUENTA]],CTAS[],2,0),"OTROS")</f>
        <v>OTROS</v>
      </c>
      <c r="AP1650" t="str">
        <f>+IFERROR(VLOOKUP(Tabla1[[#This Row],[EMPLEADO]],IS[],3,0),"OTROS")</f>
        <v>OTROS</v>
      </c>
      <c r="AQ1650" t="str">
        <f>+IFERROR(VLOOKUP(Tabla1[[#This Row],[EMPLEADO]],IS[[NÓMINA]:[INGENIERO]],2,0),"OTROS")</f>
        <v>OTROS</v>
      </c>
    </row>
    <row r="1651" spans="1:43" x14ac:dyDescent="0.25">
      <c r="A1651" t="s">
        <v>4444</v>
      </c>
      <c r="B1651">
        <v>1</v>
      </c>
      <c r="C1651" t="s">
        <v>7233</v>
      </c>
      <c r="D1651" t="s">
        <v>38</v>
      </c>
      <c r="E1651" t="s">
        <v>558</v>
      </c>
      <c r="F1651" t="s">
        <v>7234</v>
      </c>
      <c r="G1651" s="17" t="s">
        <v>3511</v>
      </c>
      <c r="H1651" t="s">
        <v>246</v>
      </c>
      <c r="I1651" t="s">
        <v>43</v>
      </c>
      <c r="J1651" t="s">
        <v>8</v>
      </c>
      <c r="K1651" t="s">
        <v>798</v>
      </c>
      <c r="L1651" t="s">
        <v>1509</v>
      </c>
      <c r="M1651" t="s">
        <v>1510</v>
      </c>
      <c r="N1651">
        <v>1</v>
      </c>
      <c r="O1651" t="s">
        <v>105</v>
      </c>
      <c r="P1651">
        <v>19</v>
      </c>
      <c r="Q1651" t="s">
        <v>62</v>
      </c>
      <c r="R1651" t="s">
        <v>95</v>
      </c>
      <c r="S1651" t="s">
        <v>64</v>
      </c>
      <c r="T1651" t="s">
        <v>51</v>
      </c>
      <c r="U1651" t="s">
        <v>65</v>
      </c>
      <c r="V1651">
        <v>0.8</v>
      </c>
      <c r="W1651" s="1">
        <v>0</v>
      </c>
      <c r="X1651">
        <v>1</v>
      </c>
      <c r="Y1651">
        <v>4.43</v>
      </c>
      <c r="Z1651">
        <v>5</v>
      </c>
      <c r="AA1651">
        <v>0.8859999999999999</v>
      </c>
      <c r="AB1651" s="2">
        <v>0</v>
      </c>
      <c r="AC1651" s="1">
        <v>0</v>
      </c>
      <c r="AD1651" s="7">
        <v>43523</v>
      </c>
      <c r="AE1651" s="7">
        <v>43524</v>
      </c>
      <c r="AF1651">
        <v>1</v>
      </c>
      <c r="AG1651" t="s">
        <v>53</v>
      </c>
      <c r="AH1651" s="2">
        <v>0</v>
      </c>
      <c r="AI1651" s="1">
        <v>0</v>
      </c>
      <c r="AJ1651" s="1">
        <v>0</v>
      </c>
      <c r="AK1651" s="6" t="str">
        <f>+IF(Tabla1[[#This Row],[REQUEST_TY]]="SR MANTENIMIENTO CORRECTIVO", "EMERGENCIA", "OTROS")</f>
        <v>EMERGENCIA</v>
      </c>
      <c r="AL1651" s="6" t="str">
        <f>+_xlfn.IFS(Tabla1[[#This Row],[Veces obj]]&lt;=1,"0-1",Tabla1[[#This Row],[Veces obj]]&lt;=2,"1-2",Tabla1[[#This Row],[Veces obj]]&lt;=3,"2-3",TRUE,"&gt;3")</f>
        <v>0-1</v>
      </c>
      <c r="AM1651" s="6" t="str">
        <f>+_xlfn.IFS(MONTH(Tabla1[[#This Row],[MES]])&lt;=3,"Q1",MONTH(Tabla1[[#This Row],[MES]])&lt;=6,"Q2",MONTH(Tabla1[[#This Row],[MES]])&lt;=9,"Q3",TRUE,"Q4")</f>
        <v>Q1</v>
      </c>
      <c r="AN1651" t="str">
        <f>+IFERROR(VLOOKUP(Tabla1[[#This Row],[CUENTA]],CTAS[],2,0),"OTROS")</f>
        <v>OTROS</v>
      </c>
      <c r="AP1651" t="str">
        <f>+IFERROR(VLOOKUP(Tabla1[[#This Row],[EMPLEADO]],IS[],3,0),"OTROS")</f>
        <v>OTROS</v>
      </c>
      <c r="AQ1651" t="str">
        <f>+IFERROR(VLOOKUP(Tabla1[[#This Row],[EMPLEADO]],IS[[NÓMINA]:[INGENIERO]],2,0),"OTROS")</f>
        <v>OTROS</v>
      </c>
    </row>
    <row r="1652" spans="1:43" x14ac:dyDescent="0.25">
      <c r="A1652" t="s">
        <v>4444</v>
      </c>
      <c r="B1652">
        <v>1</v>
      </c>
      <c r="C1652" t="s">
        <v>4810</v>
      </c>
      <c r="D1652" t="s">
        <v>38</v>
      </c>
      <c r="E1652" t="s">
        <v>39</v>
      </c>
      <c r="F1652" t="s">
        <v>4811</v>
      </c>
      <c r="G1652" s="17" t="s">
        <v>1951</v>
      </c>
      <c r="H1652" t="s">
        <v>58</v>
      </c>
      <c r="I1652" t="s">
        <v>43</v>
      </c>
      <c r="J1652" t="s">
        <v>8</v>
      </c>
      <c r="K1652" t="s">
        <v>117</v>
      </c>
      <c r="L1652" t="s">
        <v>1952</v>
      </c>
      <c r="M1652" t="s">
        <v>540</v>
      </c>
      <c r="N1652">
        <v>0</v>
      </c>
      <c r="O1652" t="s">
        <v>47</v>
      </c>
      <c r="P1652">
        <v>15</v>
      </c>
      <c r="Q1652" t="s">
        <v>194</v>
      </c>
      <c r="R1652" t="s">
        <v>49</v>
      </c>
      <c r="S1652" t="s">
        <v>50</v>
      </c>
      <c r="T1652" t="s">
        <v>51</v>
      </c>
      <c r="U1652" t="s">
        <v>444</v>
      </c>
      <c r="V1652">
        <v>0</v>
      </c>
      <c r="W1652" s="1">
        <v>0</v>
      </c>
      <c r="X1652">
        <v>1</v>
      </c>
      <c r="Y1652">
        <v>4.45</v>
      </c>
      <c r="Z1652">
        <v>5</v>
      </c>
      <c r="AA1652">
        <v>0.89</v>
      </c>
      <c r="AB1652" s="2">
        <v>0</v>
      </c>
      <c r="AC1652" s="1">
        <v>0</v>
      </c>
      <c r="AD1652" s="7">
        <v>43497</v>
      </c>
      <c r="AE1652" s="7">
        <v>43501</v>
      </c>
      <c r="AF1652">
        <v>1</v>
      </c>
      <c r="AG1652" t="s">
        <v>53</v>
      </c>
      <c r="AH1652" s="2">
        <v>0</v>
      </c>
      <c r="AI1652" s="1">
        <v>0</v>
      </c>
      <c r="AJ1652" s="1">
        <v>0</v>
      </c>
      <c r="AK1652" s="6" t="str">
        <f>+IF(Tabla1[[#This Row],[REQUEST_TY]]="SR MANTENIMIENTO CORRECTIVO", "EMERGENCIA", "OTROS")</f>
        <v>EMERGENCIA</v>
      </c>
      <c r="AL1652" s="6" t="str">
        <f>+_xlfn.IFS(Tabla1[[#This Row],[Veces obj]]&lt;=1,"0-1",Tabla1[[#This Row],[Veces obj]]&lt;=2,"1-2",Tabla1[[#This Row],[Veces obj]]&lt;=3,"2-3",TRUE,"&gt;3")</f>
        <v>0-1</v>
      </c>
      <c r="AM1652" s="6" t="str">
        <f>+_xlfn.IFS(MONTH(Tabla1[[#This Row],[MES]])&lt;=3,"Q1",MONTH(Tabla1[[#This Row],[MES]])&lt;=6,"Q2",MONTH(Tabla1[[#This Row],[MES]])&lt;=9,"Q3",TRUE,"Q4")</f>
        <v>Q1</v>
      </c>
      <c r="AN1652" t="str">
        <f>+IFERROR(VLOOKUP(Tabla1[[#This Row],[CUENTA]],CTAS[],2,0),"OTROS")</f>
        <v>OTROS</v>
      </c>
      <c r="AP1652" t="str">
        <f>+IFERROR(VLOOKUP(Tabla1[[#This Row],[EMPLEADO]],IS[],3,0),"OTROS")</f>
        <v>OTROS</v>
      </c>
      <c r="AQ1652" t="str">
        <f>+IFERROR(VLOOKUP(Tabla1[[#This Row],[EMPLEADO]],IS[[NÓMINA]:[INGENIERO]],2,0),"OTROS")</f>
        <v>OTROS</v>
      </c>
    </row>
    <row r="1653" spans="1:43" x14ac:dyDescent="0.25">
      <c r="A1653" t="s">
        <v>4444</v>
      </c>
      <c r="B1653">
        <v>1</v>
      </c>
      <c r="C1653" t="s">
        <v>5179</v>
      </c>
      <c r="D1653" t="s">
        <v>38</v>
      </c>
      <c r="E1653" t="s">
        <v>76</v>
      </c>
      <c r="F1653" t="s">
        <v>5180</v>
      </c>
      <c r="G1653" s="17" t="s">
        <v>3942</v>
      </c>
      <c r="H1653" t="s">
        <v>58</v>
      </c>
      <c r="I1653" t="s">
        <v>43</v>
      </c>
      <c r="J1653" t="s">
        <v>8</v>
      </c>
      <c r="K1653" t="s">
        <v>102</v>
      </c>
      <c r="L1653" t="s">
        <v>3943</v>
      </c>
      <c r="M1653" t="s">
        <v>61</v>
      </c>
      <c r="N1653">
        <v>0</v>
      </c>
      <c r="O1653" t="s">
        <v>47</v>
      </c>
      <c r="P1653">
        <v>16</v>
      </c>
      <c r="Q1653" t="s">
        <v>62</v>
      </c>
      <c r="R1653" t="s">
        <v>63</v>
      </c>
      <c r="S1653" t="s">
        <v>64</v>
      </c>
      <c r="T1653" t="s">
        <v>51</v>
      </c>
      <c r="U1653" t="s">
        <v>65</v>
      </c>
      <c r="V1653">
        <v>0.8</v>
      </c>
      <c r="W1653" s="1">
        <v>1092</v>
      </c>
      <c r="X1653">
        <v>1</v>
      </c>
      <c r="Y1653">
        <v>4.45</v>
      </c>
      <c r="Z1653">
        <v>5</v>
      </c>
      <c r="AA1653">
        <v>0.89</v>
      </c>
      <c r="AB1653" s="2">
        <v>0</v>
      </c>
      <c r="AC1653" s="1">
        <v>0</v>
      </c>
      <c r="AD1653" s="7">
        <v>43502</v>
      </c>
      <c r="AE1653" s="7">
        <v>43502</v>
      </c>
      <c r="AF1653">
        <v>0</v>
      </c>
      <c r="AG1653" t="s">
        <v>53</v>
      </c>
      <c r="AH1653" s="2">
        <v>0</v>
      </c>
      <c r="AI1653" s="1">
        <v>0</v>
      </c>
      <c r="AJ1653" s="1">
        <v>0</v>
      </c>
      <c r="AK1653" s="6" t="str">
        <f>+IF(Tabla1[[#This Row],[REQUEST_TY]]="SR MANTENIMIENTO CORRECTIVO", "EMERGENCIA", "OTROS")</f>
        <v>EMERGENCIA</v>
      </c>
      <c r="AL1653" s="6" t="str">
        <f>+_xlfn.IFS(Tabla1[[#This Row],[Veces obj]]&lt;=1,"0-1",Tabla1[[#This Row],[Veces obj]]&lt;=2,"1-2",Tabla1[[#This Row],[Veces obj]]&lt;=3,"2-3",TRUE,"&gt;3")</f>
        <v>0-1</v>
      </c>
      <c r="AM1653" s="6" t="str">
        <f>+_xlfn.IFS(MONTH(Tabla1[[#This Row],[MES]])&lt;=3,"Q1",MONTH(Tabla1[[#This Row],[MES]])&lt;=6,"Q2",MONTH(Tabla1[[#This Row],[MES]])&lt;=9,"Q3",TRUE,"Q4")</f>
        <v>Q1</v>
      </c>
      <c r="AN1653" t="str">
        <f>+IFERROR(VLOOKUP(Tabla1[[#This Row],[CUENTA]],CTAS[],2,0),"OTROS")</f>
        <v>OTROS</v>
      </c>
      <c r="AP1653" t="str">
        <f>+IFERROR(VLOOKUP(Tabla1[[#This Row],[EMPLEADO]],IS[],3,0),"OTROS")</f>
        <v>OTROS</v>
      </c>
      <c r="AQ1653" t="str">
        <f>+IFERROR(VLOOKUP(Tabla1[[#This Row],[EMPLEADO]],IS[[NÓMINA]:[INGENIERO]],2,0),"OTROS")</f>
        <v>OTROS</v>
      </c>
    </row>
    <row r="1654" spans="1:43" x14ac:dyDescent="0.25">
      <c r="A1654" t="s">
        <v>36</v>
      </c>
      <c r="B1654">
        <v>1</v>
      </c>
      <c r="C1654" t="s">
        <v>3249</v>
      </c>
      <c r="D1654" t="s">
        <v>38</v>
      </c>
      <c r="E1654" t="s">
        <v>55</v>
      </c>
      <c r="F1654" t="s">
        <v>3250</v>
      </c>
      <c r="G1654" s="17" t="s">
        <v>2504</v>
      </c>
      <c r="H1654" t="s">
        <v>707</v>
      </c>
      <c r="I1654" t="s">
        <v>43</v>
      </c>
      <c r="J1654" t="s">
        <v>8</v>
      </c>
      <c r="K1654" t="s">
        <v>102</v>
      </c>
      <c r="L1654" t="s">
        <v>1027</v>
      </c>
      <c r="M1654" t="s">
        <v>1028</v>
      </c>
      <c r="N1654">
        <v>0</v>
      </c>
      <c r="O1654" t="s">
        <v>105</v>
      </c>
      <c r="P1654">
        <v>77</v>
      </c>
      <c r="Q1654" t="s">
        <v>48</v>
      </c>
      <c r="R1654" t="s">
        <v>63</v>
      </c>
      <c r="S1654" t="s">
        <v>64</v>
      </c>
      <c r="T1654" t="s">
        <v>51</v>
      </c>
      <c r="U1654" t="s">
        <v>96</v>
      </c>
      <c r="V1654">
        <v>1.1000000000000001</v>
      </c>
      <c r="W1654" s="1">
        <v>720.50000000000011</v>
      </c>
      <c r="X1654">
        <v>1</v>
      </c>
      <c r="Y1654">
        <v>4.47</v>
      </c>
      <c r="Z1654">
        <v>5</v>
      </c>
      <c r="AA1654">
        <v>0.89399999999999991</v>
      </c>
      <c r="AB1654" s="2">
        <v>0</v>
      </c>
      <c r="AC1654" s="1">
        <v>0</v>
      </c>
      <c r="AD1654" s="7">
        <v>43489</v>
      </c>
      <c r="AE1654" s="7">
        <v>43489</v>
      </c>
      <c r="AF1654">
        <v>0</v>
      </c>
      <c r="AG1654" t="s">
        <v>53</v>
      </c>
      <c r="AH1654" s="2">
        <v>0</v>
      </c>
      <c r="AI1654" s="1">
        <v>0</v>
      </c>
      <c r="AJ1654" s="1">
        <v>0</v>
      </c>
      <c r="AK1654" s="6" t="str">
        <f>+IF(Tabla1[[#This Row],[REQUEST_TY]]="SR MANTENIMIENTO CORRECTIVO", "EMERGENCIA", "OTROS")</f>
        <v>EMERGENCIA</v>
      </c>
      <c r="AL1654" s="6" t="str">
        <f>+_xlfn.IFS(Tabla1[[#This Row],[Veces obj]]&lt;=1,"0-1",Tabla1[[#This Row],[Veces obj]]&lt;=2,"1-2",Tabla1[[#This Row],[Veces obj]]&lt;=3,"2-3",TRUE,"&gt;3")</f>
        <v>0-1</v>
      </c>
      <c r="AM1654" s="6" t="str">
        <f>+_xlfn.IFS(MONTH(Tabla1[[#This Row],[MES]])&lt;=3,"Q1",MONTH(Tabla1[[#This Row],[MES]])&lt;=6,"Q2",MONTH(Tabla1[[#This Row],[MES]])&lt;=9,"Q3",TRUE,"Q4")</f>
        <v>Q1</v>
      </c>
      <c r="AN1654" t="str">
        <f>+IFERROR(VLOOKUP(Tabla1[[#This Row],[CUENTA]],CTAS[],2,0),"OTROS")</f>
        <v>OTROS</v>
      </c>
      <c r="AP1654" t="str">
        <f>+IFERROR(VLOOKUP(Tabla1[[#This Row],[EMPLEADO]],IS[],3,0),"OTROS")</f>
        <v>OTROS</v>
      </c>
      <c r="AQ1654" t="str">
        <f>+IFERROR(VLOOKUP(Tabla1[[#This Row],[EMPLEADO]],IS[[NÓMINA]:[INGENIERO]],2,0),"OTROS")</f>
        <v>OTROS</v>
      </c>
    </row>
    <row r="1655" spans="1:43" x14ac:dyDescent="0.25">
      <c r="A1655" t="s">
        <v>4444</v>
      </c>
      <c r="B1655">
        <v>1</v>
      </c>
      <c r="C1655" t="s">
        <v>4972</v>
      </c>
      <c r="D1655" t="s">
        <v>38</v>
      </c>
      <c r="E1655" t="s">
        <v>98</v>
      </c>
      <c r="F1655" t="s">
        <v>4973</v>
      </c>
      <c r="G1655" s="17" t="s">
        <v>2017</v>
      </c>
      <c r="H1655" t="s">
        <v>58</v>
      </c>
      <c r="I1655" t="s">
        <v>43</v>
      </c>
      <c r="J1655" t="s">
        <v>8</v>
      </c>
      <c r="K1655" t="s">
        <v>102</v>
      </c>
      <c r="L1655" t="s">
        <v>1500</v>
      </c>
      <c r="M1655" t="s">
        <v>1501</v>
      </c>
      <c r="N1655">
        <v>0</v>
      </c>
      <c r="O1655" t="s">
        <v>47</v>
      </c>
      <c r="P1655">
        <v>20</v>
      </c>
      <c r="Q1655" t="s">
        <v>62</v>
      </c>
      <c r="R1655" t="s">
        <v>63</v>
      </c>
      <c r="S1655" t="s">
        <v>64</v>
      </c>
      <c r="T1655" t="s">
        <v>51</v>
      </c>
      <c r="U1655" t="s">
        <v>65</v>
      </c>
      <c r="V1655">
        <v>0.8</v>
      </c>
      <c r="W1655" s="1">
        <v>1092</v>
      </c>
      <c r="X1655">
        <v>1</v>
      </c>
      <c r="Y1655">
        <v>4.47</v>
      </c>
      <c r="Z1655">
        <v>5</v>
      </c>
      <c r="AA1655">
        <v>0.89399999999999991</v>
      </c>
      <c r="AB1655" s="2">
        <v>0</v>
      </c>
      <c r="AC1655" s="1">
        <v>0</v>
      </c>
      <c r="AD1655" s="7">
        <v>43508</v>
      </c>
      <c r="AE1655" s="7">
        <v>43509</v>
      </c>
      <c r="AF1655">
        <v>1</v>
      </c>
      <c r="AG1655" t="s">
        <v>53</v>
      </c>
      <c r="AH1655" s="2">
        <v>0</v>
      </c>
      <c r="AI1655" s="1">
        <v>0</v>
      </c>
      <c r="AJ1655" s="1">
        <v>0</v>
      </c>
      <c r="AK1655" s="6" t="str">
        <f>+IF(Tabla1[[#This Row],[REQUEST_TY]]="SR MANTENIMIENTO CORRECTIVO", "EMERGENCIA", "OTROS")</f>
        <v>EMERGENCIA</v>
      </c>
      <c r="AL1655" s="6" t="str">
        <f>+_xlfn.IFS(Tabla1[[#This Row],[Veces obj]]&lt;=1,"0-1",Tabla1[[#This Row],[Veces obj]]&lt;=2,"1-2",Tabla1[[#This Row],[Veces obj]]&lt;=3,"2-3",TRUE,"&gt;3")</f>
        <v>0-1</v>
      </c>
      <c r="AM1655" s="6" t="str">
        <f>+_xlfn.IFS(MONTH(Tabla1[[#This Row],[MES]])&lt;=3,"Q1",MONTH(Tabla1[[#This Row],[MES]])&lt;=6,"Q2",MONTH(Tabla1[[#This Row],[MES]])&lt;=9,"Q3",TRUE,"Q4")</f>
        <v>Q1</v>
      </c>
      <c r="AN1655" t="str">
        <f>+IFERROR(VLOOKUP(Tabla1[[#This Row],[CUENTA]],CTAS[],2,0),"OTROS")</f>
        <v>OTROS</v>
      </c>
      <c r="AP1655" t="str">
        <f>+IFERROR(VLOOKUP(Tabla1[[#This Row],[EMPLEADO]],IS[],3,0),"OTROS")</f>
        <v>OTROS</v>
      </c>
      <c r="AQ1655" t="str">
        <f>+IFERROR(VLOOKUP(Tabla1[[#This Row],[EMPLEADO]],IS[[NÓMINA]:[INGENIERO]],2,0),"OTROS")</f>
        <v>OTROS</v>
      </c>
    </row>
    <row r="1656" spans="1:43" x14ac:dyDescent="0.25">
      <c r="A1656" t="s">
        <v>4444</v>
      </c>
      <c r="B1656">
        <v>1</v>
      </c>
      <c r="C1656" t="s">
        <v>5618</v>
      </c>
      <c r="D1656" t="s">
        <v>38</v>
      </c>
      <c r="E1656" t="s">
        <v>332</v>
      </c>
      <c r="F1656" t="s">
        <v>5619</v>
      </c>
      <c r="G1656" s="17" t="s">
        <v>3240</v>
      </c>
      <c r="H1656" t="s">
        <v>679</v>
      </c>
      <c r="I1656" t="s">
        <v>43</v>
      </c>
      <c r="J1656" t="s">
        <v>8</v>
      </c>
      <c r="K1656" t="s">
        <v>59</v>
      </c>
      <c r="L1656" t="s">
        <v>3186</v>
      </c>
      <c r="M1656" t="s">
        <v>1071</v>
      </c>
      <c r="N1656">
        <v>0</v>
      </c>
      <c r="O1656" t="s">
        <v>47</v>
      </c>
      <c r="P1656">
        <v>4</v>
      </c>
      <c r="Q1656" t="s">
        <v>207</v>
      </c>
      <c r="R1656" t="s">
        <v>317</v>
      </c>
      <c r="S1656" t="s">
        <v>318</v>
      </c>
      <c r="T1656" t="s">
        <v>51</v>
      </c>
      <c r="U1656" t="s">
        <v>879</v>
      </c>
      <c r="V1656">
        <v>0.6</v>
      </c>
      <c r="W1656" s="1">
        <v>943.80000000000007</v>
      </c>
      <c r="X1656">
        <v>1</v>
      </c>
      <c r="Y1656">
        <v>3.58</v>
      </c>
      <c r="Z1656">
        <v>4</v>
      </c>
      <c r="AA1656">
        <v>0.89500000000000002</v>
      </c>
      <c r="AB1656" s="2">
        <v>0</v>
      </c>
      <c r="AC1656" s="1">
        <v>0</v>
      </c>
      <c r="AD1656" s="7">
        <v>43510</v>
      </c>
      <c r="AE1656" s="7">
        <v>43510</v>
      </c>
      <c r="AF1656">
        <v>0</v>
      </c>
      <c r="AG1656" t="s">
        <v>53</v>
      </c>
      <c r="AH1656" s="2">
        <v>0</v>
      </c>
      <c r="AI1656" s="1">
        <v>0</v>
      </c>
      <c r="AJ1656" s="1">
        <v>0</v>
      </c>
      <c r="AK1656" s="6" t="str">
        <f>+IF(Tabla1[[#This Row],[REQUEST_TY]]="SR MANTENIMIENTO CORRECTIVO", "EMERGENCIA", "OTROS")</f>
        <v>EMERGENCIA</v>
      </c>
      <c r="AL1656" s="6" t="str">
        <f>+_xlfn.IFS(Tabla1[[#This Row],[Veces obj]]&lt;=1,"0-1",Tabla1[[#This Row],[Veces obj]]&lt;=2,"1-2",Tabla1[[#This Row],[Veces obj]]&lt;=3,"2-3",TRUE,"&gt;3")</f>
        <v>0-1</v>
      </c>
      <c r="AM1656" s="6" t="str">
        <f>+_xlfn.IFS(MONTH(Tabla1[[#This Row],[MES]])&lt;=3,"Q1",MONTH(Tabla1[[#This Row],[MES]])&lt;=6,"Q2",MONTH(Tabla1[[#This Row],[MES]])&lt;=9,"Q3",TRUE,"Q4")</f>
        <v>Q1</v>
      </c>
      <c r="AN1656" t="str">
        <f>+IFERROR(VLOOKUP(Tabla1[[#This Row],[CUENTA]],CTAS[],2,0),"OTROS")</f>
        <v>OTROS</v>
      </c>
      <c r="AP1656" t="str">
        <f>+IFERROR(VLOOKUP(Tabla1[[#This Row],[EMPLEADO]],IS[],3,0),"OTROS")</f>
        <v>OTROS</v>
      </c>
      <c r="AQ1656" t="str">
        <f>+IFERROR(VLOOKUP(Tabla1[[#This Row],[EMPLEADO]],IS[[NÓMINA]:[INGENIERO]],2,0),"OTROS")</f>
        <v>OTROS</v>
      </c>
    </row>
    <row r="1657" spans="1:43" x14ac:dyDescent="0.25">
      <c r="A1657" t="s">
        <v>36</v>
      </c>
      <c r="B1657">
        <v>1</v>
      </c>
      <c r="C1657" t="s">
        <v>3251</v>
      </c>
      <c r="D1657" t="s">
        <v>38</v>
      </c>
      <c r="E1657" t="s">
        <v>98</v>
      </c>
      <c r="F1657" t="s">
        <v>3252</v>
      </c>
      <c r="G1657" s="17" t="s">
        <v>3253</v>
      </c>
      <c r="H1657" t="s">
        <v>271</v>
      </c>
      <c r="I1657" t="s">
        <v>43</v>
      </c>
      <c r="J1657" t="s">
        <v>8</v>
      </c>
      <c r="K1657" t="s">
        <v>102</v>
      </c>
      <c r="L1657" t="s">
        <v>3001</v>
      </c>
      <c r="M1657" t="s">
        <v>3002</v>
      </c>
      <c r="N1657">
        <v>0</v>
      </c>
      <c r="O1657" t="s">
        <v>105</v>
      </c>
      <c r="P1657">
        <v>98</v>
      </c>
      <c r="Q1657" t="s">
        <v>48</v>
      </c>
      <c r="R1657" t="s">
        <v>63</v>
      </c>
      <c r="S1657" t="s">
        <v>64</v>
      </c>
      <c r="T1657" t="s">
        <v>51</v>
      </c>
      <c r="U1657" t="s">
        <v>96</v>
      </c>
      <c r="V1657">
        <v>1.1000000000000001</v>
      </c>
      <c r="W1657" s="1">
        <v>720.50000000000011</v>
      </c>
      <c r="X1657">
        <v>1</v>
      </c>
      <c r="Y1657">
        <v>4.4800000000000004</v>
      </c>
      <c r="Z1657">
        <v>5</v>
      </c>
      <c r="AA1657">
        <v>0.89600000000000013</v>
      </c>
      <c r="AB1657" s="2">
        <v>0</v>
      </c>
      <c r="AC1657" s="1">
        <v>0</v>
      </c>
      <c r="AD1657" s="7">
        <v>43495</v>
      </c>
      <c r="AE1657" s="7">
        <v>43496</v>
      </c>
      <c r="AF1657">
        <v>1</v>
      </c>
      <c r="AG1657" t="s">
        <v>53</v>
      </c>
      <c r="AH1657" s="2">
        <v>0</v>
      </c>
      <c r="AI1657" s="1">
        <v>0</v>
      </c>
      <c r="AJ1657" s="1">
        <v>0</v>
      </c>
      <c r="AK1657" s="6" t="str">
        <f>+IF(Tabla1[[#This Row],[REQUEST_TY]]="SR MANTENIMIENTO CORRECTIVO", "EMERGENCIA", "OTROS")</f>
        <v>EMERGENCIA</v>
      </c>
      <c r="AL1657" s="6" t="str">
        <f>+_xlfn.IFS(Tabla1[[#This Row],[Veces obj]]&lt;=1,"0-1",Tabla1[[#This Row],[Veces obj]]&lt;=2,"1-2",Tabla1[[#This Row],[Veces obj]]&lt;=3,"2-3",TRUE,"&gt;3")</f>
        <v>0-1</v>
      </c>
      <c r="AM1657" s="6" t="str">
        <f>+_xlfn.IFS(MONTH(Tabla1[[#This Row],[MES]])&lt;=3,"Q1",MONTH(Tabla1[[#This Row],[MES]])&lt;=6,"Q2",MONTH(Tabla1[[#This Row],[MES]])&lt;=9,"Q3",TRUE,"Q4")</f>
        <v>Q1</v>
      </c>
      <c r="AN1657" t="str">
        <f>+IFERROR(VLOOKUP(Tabla1[[#This Row],[CUENTA]],CTAS[],2,0),"OTROS")</f>
        <v>OTROS</v>
      </c>
      <c r="AP1657" t="str">
        <f>+IFERROR(VLOOKUP(Tabla1[[#This Row],[EMPLEADO]],IS[],3,0),"OTROS")</f>
        <v>OTROS</v>
      </c>
      <c r="AQ1657" t="str">
        <f>+IFERROR(VLOOKUP(Tabla1[[#This Row],[EMPLEADO]],IS[[NÓMINA]:[INGENIERO]],2,0),"OTROS")</f>
        <v>OTROS</v>
      </c>
    </row>
    <row r="1658" spans="1:43" x14ac:dyDescent="0.25">
      <c r="A1658" t="s">
        <v>36</v>
      </c>
      <c r="B1658">
        <v>1</v>
      </c>
      <c r="C1658" t="s">
        <v>2841</v>
      </c>
      <c r="D1658" t="s">
        <v>38</v>
      </c>
      <c r="E1658" t="s">
        <v>1077</v>
      </c>
      <c r="F1658" t="s">
        <v>2842</v>
      </c>
      <c r="G1658" s="17" t="s">
        <v>2843</v>
      </c>
      <c r="H1658" t="s">
        <v>592</v>
      </c>
      <c r="I1658" t="s">
        <v>43</v>
      </c>
      <c r="J1658" t="s">
        <v>8</v>
      </c>
      <c r="K1658" t="s">
        <v>71</v>
      </c>
      <c r="L1658" t="s">
        <v>2844</v>
      </c>
      <c r="M1658" t="s">
        <v>2845</v>
      </c>
      <c r="N1658">
        <v>0</v>
      </c>
      <c r="O1658" t="s">
        <v>47</v>
      </c>
      <c r="P1658">
        <v>28</v>
      </c>
      <c r="Q1658" t="s">
        <v>62</v>
      </c>
      <c r="R1658" t="s">
        <v>63</v>
      </c>
      <c r="S1658" t="s">
        <v>64</v>
      </c>
      <c r="T1658" t="s">
        <v>208</v>
      </c>
      <c r="U1658" t="s">
        <v>65</v>
      </c>
      <c r="V1658">
        <v>0.8</v>
      </c>
      <c r="W1658" s="1">
        <v>1092</v>
      </c>
      <c r="X1658">
        <v>1</v>
      </c>
      <c r="Y1658">
        <v>5.75</v>
      </c>
      <c r="Z1658">
        <v>9</v>
      </c>
      <c r="AA1658">
        <v>0.63888888888888884</v>
      </c>
      <c r="AB1658" s="2">
        <v>0</v>
      </c>
      <c r="AC1658" s="1">
        <v>0</v>
      </c>
      <c r="AD1658" s="7">
        <v>43473</v>
      </c>
      <c r="AE1658" s="7">
        <v>43473</v>
      </c>
      <c r="AF1658">
        <v>0</v>
      </c>
      <c r="AG1658" t="s">
        <v>53</v>
      </c>
      <c r="AH1658" s="2">
        <v>0</v>
      </c>
      <c r="AI1658" s="1">
        <v>0</v>
      </c>
      <c r="AJ1658" s="1">
        <v>0</v>
      </c>
      <c r="AK1658" s="6" t="str">
        <f>+IF(Tabla1[[#This Row],[REQUEST_TY]]="SR MANTENIMIENTO CORRECTIVO", "EMERGENCIA", "OTROS")</f>
        <v>EMERGENCIA</v>
      </c>
      <c r="AL1658" s="6" t="str">
        <f>+_xlfn.IFS(Tabla1[[#This Row],[Veces obj]]&lt;=1,"0-1",Tabla1[[#This Row],[Veces obj]]&lt;=2,"1-2",Tabla1[[#This Row],[Veces obj]]&lt;=3,"2-3",TRUE,"&gt;3")</f>
        <v>0-1</v>
      </c>
      <c r="AM1658" s="6" t="str">
        <f>+_xlfn.IFS(MONTH(Tabla1[[#This Row],[MES]])&lt;=3,"Q1",MONTH(Tabla1[[#This Row],[MES]])&lt;=6,"Q2",MONTH(Tabla1[[#This Row],[MES]])&lt;=9,"Q3",TRUE,"Q4")</f>
        <v>Q1</v>
      </c>
      <c r="AN1658" t="str">
        <f>+IFERROR(VLOOKUP(Tabla1[[#This Row],[CUENTA]],CTAS[],2,0),"OTROS")</f>
        <v>OTROS</v>
      </c>
      <c r="AO1658">
        <v>1</v>
      </c>
      <c r="AP1658" t="str">
        <f>+IFERROR(VLOOKUP(Tabla1[[#This Row],[EMPLEADO]],IS[],3,0),"OTROS")</f>
        <v>CHIHUAHUA</v>
      </c>
      <c r="AQ1658" t="str">
        <f>+IFERROR(VLOOKUP(Tabla1[[#This Row],[EMPLEADO]],IS[[NÓMINA]:[INGENIERO]],2,0),"OTROS")</f>
        <v>VICTOR MENDEZ</v>
      </c>
    </row>
    <row r="1659" spans="1:43" x14ac:dyDescent="0.25">
      <c r="A1659" t="s">
        <v>4444</v>
      </c>
      <c r="B1659">
        <v>1</v>
      </c>
      <c r="C1659" t="s">
        <v>5364</v>
      </c>
      <c r="D1659" t="s">
        <v>38</v>
      </c>
      <c r="E1659" t="s">
        <v>725</v>
      </c>
      <c r="F1659" t="s">
        <v>5365</v>
      </c>
      <c r="G1659" s="17" t="s">
        <v>5366</v>
      </c>
      <c r="H1659" t="s">
        <v>204</v>
      </c>
      <c r="I1659" t="s">
        <v>43</v>
      </c>
      <c r="J1659" t="s">
        <v>8</v>
      </c>
      <c r="K1659" t="s">
        <v>59</v>
      </c>
      <c r="L1659" t="s">
        <v>205</v>
      </c>
      <c r="M1659" t="s">
        <v>206</v>
      </c>
      <c r="N1659">
        <v>0</v>
      </c>
      <c r="O1659" t="s">
        <v>47</v>
      </c>
      <c r="P1659">
        <v>191</v>
      </c>
      <c r="Q1659" t="s">
        <v>48</v>
      </c>
      <c r="R1659" t="s">
        <v>223</v>
      </c>
      <c r="S1659" t="s">
        <v>139</v>
      </c>
      <c r="T1659" t="s">
        <v>208</v>
      </c>
      <c r="U1659" t="s">
        <v>353</v>
      </c>
      <c r="V1659">
        <v>1.1499999999999999</v>
      </c>
      <c r="W1659" s="1">
        <v>1808.95</v>
      </c>
      <c r="X1659">
        <v>1</v>
      </c>
      <c r="Y1659">
        <v>5.4</v>
      </c>
      <c r="Z1659">
        <v>6</v>
      </c>
      <c r="AA1659">
        <v>0.9</v>
      </c>
      <c r="AB1659" s="2">
        <v>0</v>
      </c>
      <c r="AC1659" s="1">
        <v>0</v>
      </c>
      <c r="AD1659" s="7">
        <v>43504</v>
      </c>
      <c r="AE1659" s="7">
        <v>43504</v>
      </c>
      <c r="AF1659">
        <v>0</v>
      </c>
      <c r="AG1659" t="s">
        <v>53</v>
      </c>
      <c r="AH1659" s="2">
        <v>0</v>
      </c>
      <c r="AI1659" s="1">
        <v>0</v>
      </c>
      <c r="AJ1659" s="1">
        <v>0</v>
      </c>
      <c r="AK1659" s="6" t="str">
        <f>+IF(Tabla1[[#This Row],[REQUEST_TY]]="SR MANTENIMIENTO CORRECTIVO", "EMERGENCIA", "OTROS")</f>
        <v>EMERGENCIA</v>
      </c>
      <c r="AL1659" s="6" t="str">
        <f>+_xlfn.IFS(Tabla1[[#This Row],[Veces obj]]&lt;=1,"0-1",Tabla1[[#This Row],[Veces obj]]&lt;=2,"1-2",Tabla1[[#This Row],[Veces obj]]&lt;=3,"2-3",TRUE,"&gt;3")</f>
        <v>0-1</v>
      </c>
      <c r="AM1659" s="6" t="str">
        <f>+_xlfn.IFS(MONTH(Tabla1[[#This Row],[MES]])&lt;=3,"Q1",MONTH(Tabla1[[#This Row],[MES]])&lt;=6,"Q2",MONTH(Tabla1[[#This Row],[MES]])&lt;=9,"Q3",TRUE,"Q4")</f>
        <v>Q1</v>
      </c>
      <c r="AN1659" t="str">
        <f>+IFERROR(VLOOKUP(Tabla1[[#This Row],[CUENTA]],CTAS[],2,0),"OTROS")</f>
        <v>OTROS</v>
      </c>
      <c r="AP1659" t="str">
        <f>+IFERROR(VLOOKUP(Tabla1[[#This Row],[EMPLEADO]],IS[],3,0),"OTROS")</f>
        <v>OTROS</v>
      </c>
      <c r="AQ1659" t="str">
        <f>+IFERROR(VLOOKUP(Tabla1[[#This Row],[EMPLEADO]],IS[[NÓMINA]:[INGENIERO]],2,0),"OTROS")</f>
        <v>OTROS</v>
      </c>
    </row>
    <row r="1660" spans="1:43" x14ac:dyDescent="0.25">
      <c r="A1660" t="s">
        <v>36</v>
      </c>
      <c r="B1660">
        <v>1</v>
      </c>
      <c r="C1660" t="s">
        <v>3254</v>
      </c>
      <c r="D1660" t="s">
        <v>38</v>
      </c>
      <c r="E1660" t="s">
        <v>1049</v>
      </c>
      <c r="F1660" t="s">
        <v>3255</v>
      </c>
      <c r="G1660" s="17" t="s">
        <v>1051</v>
      </c>
      <c r="H1660" t="s">
        <v>136</v>
      </c>
      <c r="I1660" t="s">
        <v>43</v>
      </c>
      <c r="J1660" t="s">
        <v>8</v>
      </c>
      <c r="K1660" t="s">
        <v>1053</v>
      </c>
      <c r="L1660" t="s">
        <v>1054</v>
      </c>
      <c r="M1660" t="s">
        <v>1055</v>
      </c>
      <c r="N1660">
        <v>0</v>
      </c>
      <c r="O1660" t="s">
        <v>47</v>
      </c>
      <c r="P1660">
        <v>7</v>
      </c>
      <c r="Q1660" t="s">
        <v>194</v>
      </c>
      <c r="R1660" t="s">
        <v>223</v>
      </c>
      <c r="S1660" t="s">
        <v>139</v>
      </c>
      <c r="T1660" t="s">
        <v>208</v>
      </c>
      <c r="U1660" t="s">
        <v>224</v>
      </c>
      <c r="V1660">
        <v>0.8</v>
      </c>
      <c r="W1660" s="1">
        <v>1258.4000000000003</v>
      </c>
      <c r="X1660">
        <v>1</v>
      </c>
      <c r="Y1660">
        <v>5.42</v>
      </c>
      <c r="Z1660">
        <v>6</v>
      </c>
      <c r="AA1660">
        <v>0.90333333333333332</v>
      </c>
      <c r="AB1660" s="2">
        <v>0</v>
      </c>
      <c r="AC1660" s="1">
        <v>0</v>
      </c>
      <c r="AD1660" s="7">
        <v>43474</v>
      </c>
      <c r="AE1660" s="7">
        <v>43475</v>
      </c>
      <c r="AF1660">
        <v>1</v>
      </c>
      <c r="AG1660" t="s">
        <v>53</v>
      </c>
      <c r="AH1660" s="2">
        <v>0</v>
      </c>
      <c r="AI1660" s="1">
        <v>0</v>
      </c>
      <c r="AJ1660" s="1">
        <v>0</v>
      </c>
      <c r="AK1660" s="6" t="str">
        <f>+IF(Tabla1[[#This Row],[REQUEST_TY]]="SR MANTENIMIENTO CORRECTIVO", "EMERGENCIA", "OTROS")</f>
        <v>EMERGENCIA</v>
      </c>
      <c r="AL1660" s="6" t="str">
        <f>+_xlfn.IFS(Tabla1[[#This Row],[Veces obj]]&lt;=1,"0-1",Tabla1[[#This Row],[Veces obj]]&lt;=2,"1-2",Tabla1[[#This Row],[Veces obj]]&lt;=3,"2-3",TRUE,"&gt;3")</f>
        <v>0-1</v>
      </c>
      <c r="AM1660" s="6" t="str">
        <f>+_xlfn.IFS(MONTH(Tabla1[[#This Row],[MES]])&lt;=3,"Q1",MONTH(Tabla1[[#This Row],[MES]])&lt;=6,"Q2",MONTH(Tabla1[[#This Row],[MES]])&lt;=9,"Q3",TRUE,"Q4")</f>
        <v>Q1</v>
      </c>
      <c r="AN1660" t="str">
        <f>+IFERROR(VLOOKUP(Tabla1[[#This Row],[CUENTA]],CTAS[],2,0),"OTROS")</f>
        <v>OTROS</v>
      </c>
      <c r="AP1660" t="str">
        <f>+IFERROR(VLOOKUP(Tabla1[[#This Row],[EMPLEADO]],IS[],3,0),"OTROS")</f>
        <v>OTROS</v>
      </c>
      <c r="AQ1660" t="str">
        <f>+IFERROR(VLOOKUP(Tabla1[[#This Row],[EMPLEADO]],IS[[NÓMINA]:[INGENIERO]],2,0),"OTROS")</f>
        <v>OTROS</v>
      </c>
    </row>
    <row r="1661" spans="1:43" x14ac:dyDescent="0.25">
      <c r="A1661" t="s">
        <v>36</v>
      </c>
      <c r="B1661">
        <v>1</v>
      </c>
      <c r="C1661" t="s">
        <v>2910</v>
      </c>
      <c r="D1661" t="s">
        <v>38</v>
      </c>
      <c r="E1661" t="s">
        <v>2034</v>
      </c>
      <c r="F1661" t="s">
        <v>2911</v>
      </c>
      <c r="G1661" s="17" t="s">
        <v>2036</v>
      </c>
      <c r="H1661" t="s">
        <v>592</v>
      </c>
      <c r="I1661" t="s">
        <v>43</v>
      </c>
      <c r="J1661" t="s">
        <v>8</v>
      </c>
      <c r="K1661" t="s">
        <v>438</v>
      </c>
      <c r="L1661" t="s">
        <v>2037</v>
      </c>
      <c r="M1661" t="s">
        <v>165</v>
      </c>
      <c r="N1661">
        <v>0</v>
      </c>
      <c r="O1661" t="s">
        <v>47</v>
      </c>
      <c r="P1661">
        <v>34</v>
      </c>
      <c r="Q1661" t="s">
        <v>82</v>
      </c>
      <c r="R1661" t="s">
        <v>2038</v>
      </c>
      <c r="S1661" t="s">
        <v>64</v>
      </c>
      <c r="T1661" t="s">
        <v>51</v>
      </c>
      <c r="U1661" t="s">
        <v>83</v>
      </c>
      <c r="V1661">
        <v>1.05</v>
      </c>
      <c r="W1661" s="1">
        <v>1433.25</v>
      </c>
      <c r="X1661">
        <v>1</v>
      </c>
      <c r="Y1661">
        <v>3.35</v>
      </c>
      <c r="Z1661">
        <v>5</v>
      </c>
      <c r="AA1661">
        <v>0.67</v>
      </c>
      <c r="AB1661" s="2">
        <v>0</v>
      </c>
      <c r="AC1661" s="1">
        <v>0</v>
      </c>
      <c r="AD1661" s="7">
        <v>43483</v>
      </c>
      <c r="AE1661" s="7">
        <v>43483</v>
      </c>
      <c r="AF1661">
        <v>0</v>
      </c>
      <c r="AG1661" t="s">
        <v>53</v>
      </c>
      <c r="AH1661" s="2">
        <v>0</v>
      </c>
      <c r="AI1661" s="1">
        <v>0</v>
      </c>
      <c r="AJ1661" s="1">
        <v>0</v>
      </c>
      <c r="AK1661" s="6" t="str">
        <f>+IF(Tabla1[[#This Row],[REQUEST_TY]]="SR MANTENIMIENTO CORRECTIVO", "EMERGENCIA", "OTROS")</f>
        <v>EMERGENCIA</v>
      </c>
      <c r="AL1661" s="6" t="str">
        <f>+_xlfn.IFS(Tabla1[[#This Row],[Veces obj]]&lt;=1,"0-1",Tabla1[[#This Row],[Veces obj]]&lt;=2,"1-2",Tabla1[[#This Row],[Veces obj]]&lt;=3,"2-3",TRUE,"&gt;3")</f>
        <v>0-1</v>
      </c>
      <c r="AM1661" s="6" t="str">
        <f>+_xlfn.IFS(MONTH(Tabla1[[#This Row],[MES]])&lt;=3,"Q1",MONTH(Tabla1[[#This Row],[MES]])&lt;=6,"Q2",MONTH(Tabla1[[#This Row],[MES]])&lt;=9,"Q3",TRUE,"Q4")</f>
        <v>Q1</v>
      </c>
      <c r="AN1661" t="str">
        <f>+IFERROR(VLOOKUP(Tabla1[[#This Row],[CUENTA]],CTAS[],2,0),"OTROS")</f>
        <v>OTROS</v>
      </c>
      <c r="AO1661">
        <v>1</v>
      </c>
      <c r="AP1661" t="str">
        <f>+IFERROR(VLOOKUP(Tabla1[[#This Row],[EMPLEADO]],IS[],3,0),"OTROS")</f>
        <v>CHIHUAHUA</v>
      </c>
      <c r="AQ1661" t="str">
        <f>+IFERROR(VLOOKUP(Tabla1[[#This Row],[EMPLEADO]],IS[[NÓMINA]:[INGENIERO]],2,0),"OTROS")</f>
        <v>VICTOR MENDEZ</v>
      </c>
    </row>
    <row r="1662" spans="1:43" x14ac:dyDescent="0.25">
      <c r="A1662" t="s">
        <v>4444</v>
      </c>
      <c r="B1662">
        <v>1</v>
      </c>
      <c r="C1662" t="s">
        <v>5483</v>
      </c>
      <c r="D1662" t="s">
        <v>38</v>
      </c>
      <c r="E1662" t="s">
        <v>133</v>
      </c>
      <c r="F1662" t="s">
        <v>5484</v>
      </c>
      <c r="G1662" s="17" t="s">
        <v>5485</v>
      </c>
      <c r="H1662" t="s">
        <v>592</v>
      </c>
      <c r="I1662" t="s">
        <v>43</v>
      </c>
      <c r="J1662" t="s">
        <v>8</v>
      </c>
      <c r="K1662" t="s">
        <v>59</v>
      </c>
      <c r="L1662" t="s">
        <v>3949</v>
      </c>
      <c r="M1662" t="s">
        <v>165</v>
      </c>
      <c r="N1662">
        <v>0</v>
      </c>
      <c r="O1662" t="s">
        <v>47</v>
      </c>
      <c r="P1662">
        <v>73</v>
      </c>
      <c r="Q1662" t="s">
        <v>48</v>
      </c>
      <c r="R1662" t="s">
        <v>138</v>
      </c>
      <c r="S1662" t="s">
        <v>139</v>
      </c>
      <c r="T1662" t="s">
        <v>51</v>
      </c>
      <c r="U1662" t="s">
        <v>353</v>
      </c>
      <c r="V1662">
        <v>1.1499999999999999</v>
      </c>
      <c r="W1662" s="1">
        <v>1808.95</v>
      </c>
      <c r="X1662">
        <v>1</v>
      </c>
      <c r="Y1662">
        <v>2.68</v>
      </c>
      <c r="Z1662">
        <v>4</v>
      </c>
      <c r="AA1662">
        <v>0.67</v>
      </c>
      <c r="AB1662" s="2">
        <v>0</v>
      </c>
      <c r="AC1662" s="1">
        <v>0</v>
      </c>
      <c r="AD1662" s="7">
        <v>43507</v>
      </c>
      <c r="AE1662" s="7">
        <v>43507</v>
      </c>
      <c r="AF1662">
        <v>0</v>
      </c>
      <c r="AG1662" t="s">
        <v>53</v>
      </c>
      <c r="AH1662" s="2">
        <v>0</v>
      </c>
      <c r="AI1662" s="1">
        <v>0</v>
      </c>
      <c r="AJ1662" s="1">
        <v>0</v>
      </c>
      <c r="AK1662" s="6" t="str">
        <f>+IF(Tabla1[[#This Row],[REQUEST_TY]]="SR MANTENIMIENTO CORRECTIVO", "EMERGENCIA", "OTROS")</f>
        <v>EMERGENCIA</v>
      </c>
      <c r="AL1662" s="6" t="str">
        <f>+_xlfn.IFS(Tabla1[[#This Row],[Veces obj]]&lt;=1,"0-1",Tabla1[[#This Row],[Veces obj]]&lt;=2,"1-2",Tabla1[[#This Row],[Veces obj]]&lt;=3,"2-3",TRUE,"&gt;3")</f>
        <v>0-1</v>
      </c>
      <c r="AM1662" s="6" t="str">
        <f>+_xlfn.IFS(MONTH(Tabla1[[#This Row],[MES]])&lt;=3,"Q1",MONTH(Tabla1[[#This Row],[MES]])&lt;=6,"Q2",MONTH(Tabla1[[#This Row],[MES]])&lt;=9,"Q3",TRUE,"Q4")</f>
        <v>Q1</v>
      </c>
      <c r="AN1662" t="str">
        <f>+IFERROR(VLOOKUP(Tabla1[[#This Row],[CUENTA]],CTAS[],2,0),"OTROS")</f>
        <v>OTROS</v>
      </c>
      <c r="AO1662">
        <v>1</v>
      </c>
      <c r="AP1662" t="str">
        <f>+IFERROR(VLOOKUP(Tabla1[[#This Row],[EMPLEADO]],IS[],3,0),"OTROS")</f>
        <v>CHIHUAHUA</v>
      </c>
      <c r="AQ1662" t="str">
        <f>+IFERROR(VLOOKUP(Tabla1[[#This Row],[EMPLEADO]],IS[[NÓMINA]:[INGENIERO]],2,0),"OTROS")</f>
        <v>VICTOR MENDEZ</v>
      </c>
    </row>
    <row r="1663" spans="1:43" x14ac:dyDescent="0.25">
      <c r="A1663" t="s">
        <v>4444</v>
      </c>
      <c r="B1663">
        <v>1</v>
      </c>
      <c r="C1663" t="s">
        <v>5312</v>
      </c>
      <c r="D1663" t="s">
        <v>38</v>
      </c>
      <c r="E1663" t="s">
        <v>5313</v>
      </c>
      <c r="F1663" t="s">
        <v>5314</v>
      </c>
      <c r="G1663" s="17" t="s">
        <v>5315</v>
      </c>
      <c r="H1663" t="s">
        <v>220</v>
      </c>
      <c r="I1663" t="s">
        <v>43</v>
      </c>
      <c r="J1663" t="s">
        <v>8</v>
      </c>
      <c r="K1663" t="s">
        <v>1541</v>
      </c>
      <c r="L1663" t="s">
        <v>1724</v>
      </c>
      <c r="M1663" t="s">
        <v>1725</v>
      </c>
      <c r="N1663">
        <v>0</v>
      </c>
      <c r="O1663" t="s">
        <v>47</v>
      </c>
      <c r="P1663">
        <v>118</v>
      </c>
      <c r="Q1663" t="s">
        <v>48</v>
      </c>
      <c r="R1663" t="s">
        <v>49</v>
      </c>
      <c r="S1663" t="s">
        <v>50</v>
      </c>
      <c r="T1663" t="s">
        <v>51</v>
      </c>
      <c r="U1663" t="s">
        <v>52</v>
      </c>
      <c r="V1663">
        <v>1.05</v>
      </c>
      <c r="W1663" s="1">
        <v>750.75000000000011</v>
      </c>
      <c r="X1663">
        <v>1</v>
      </c>
      <c r="Y1663">
        <v>4.55</v>
      </c>
      <c r="Z1663">
        <v>5</v>
      </c>
      <c r="AA1663">
        <v>0.90999999999999992</v>
      </c>
      <c r="AB1663" s="2">
        <v>0</v>
      </c>
      <c r="AC1663" s="1">
        <v>0</v>
      </c>
      <c r="AD1663" s="7">
        <v>43503</v>
      </c>
      <c r="AE1663" s="7">
        <v>43503</v>
      </c>
      <c r="AF1663">
        <v>0</v>
      </c>
      <c r="AG1663" t="s">
        <v>53</v>
      </c>
      <c r="AH1663" s="2">
        <v>0</v>
      </c>
      <c r="AI1663" s="1">
        <v>0</v>
      </c>
      <c r="AJ1663" s="1">
        <v>0</v>
      </c>
      <c r="AK1663" s="6" t="str">
        <f>+IF(Tabla1[[#This Row],[REQUEST_TY]]="SR MANTENIMIENTO CORRECTIVO", "EMERGENCIA", "OTROS")</f>
        <v>EMERGENCIA</v>
      </c>
      <c r="AL1663" s="6" t="str">
        <f>+_xlfn.IFS(Tabla1[[#This Row],[Veces obj]]&lt;=1,"0-1",Tabla1[[#This Row],[Veces obj]]&lt;=2,"1-2",Tabla1[[#This Row],[Veces obj]]&lt;=3,"2-3",TRUE,"&gt;3")</f>
        <v>0-1</v>
      </c>
      <c r="AM1663" s="6" t="str">
        <f>+_xlfn.IFS(MONTH(Tabla1[[#This Row],[MES]])&lt;=3,"Q1",MONTH(Tabla1[[#This Row],[MES]])&lt;=6,"Q2",MONTH(Tabla1[[#This Row],[MES]])&lt;=9,"Q3",TRUE,"Q4")</f>
        <v>Q1</v>
      </c>
      <c r="AN1663" t="str">
        <f>+IFERROR(VLOOKUP(Tabla1[[#This Row],[CUENTA]],CTAS[],2,0),"OTROS")</f>
        <v>OTROS</v>
      </c>
      <c r="AP1663" t="str">
        <f>+IFERROR(VLOOKUP(Tabla1[[#This Row],[EMPLEADO]],IS[],3,0),"OTROS")</f>
        <v>OTROS</v>
      </c>
      <c r="AQ1663" t="str">
        <f>+IFERROR(VLOOKUP(Tabla1[[#This Row],[EMPLEADO]],IS[[NÓMINA]:[INGENIERO]],2,0),"OTROS")</f>
        <v>OTROS</v>
      </c>
    </row>
    <row r="1664" spans="1:43" x14ac:dyDescent="0.25">
      <c r="A1664" t="s">
        <v>36</v>
      </c>
      <c r="B1664">
        <v>1</v>
      </c>
      <c r="C1664" t="s">
        <v>3260</v>
      </c>
      <c r="D1664" t="s">
        <v>38</v>
      </c>
      <c r="E1664" t="s">
        <v>133</v>
      </c>
      <c r="F1664" t="s">
        <v>3261</v>
      </c>
      <c r="G1664" s="17" t="s">
        <v>1960</v>
      </c>
      <c r="H1664" t="s">
        <v>220</v>
      </c>
      <c r="I1664" t="s">
        <v>43</v>
      </c>
      <c r="J1664" t="s">
        <v>8</v>
      </c>
      <c r="K1664" t="s">
        <v>59</v>
      </c>
      <c r="L1664" t="s">
        <v>1961</v>
      </c>
      <c r="M1664" t="s">
        <v>1496</v>
      </c>
      <c r="N1664">
        <v>0</v>
      </c>
      <c r="O1664" t="s">
        <v>47</v>
      </c>
      <c r="P1664">
        <v>21</v>
      </c>
      <c r="Q1664" t="s">
        <v>62</v>
      </c>
      <c r="R1664" t="s">
        <v>138</v>
      </c>
      <c r="S1664" t="s">
        <v>139</v>
      </c>
      <c r="T1664" t="s">
        <v>51</v>
      </c>
      <c r="U1664" t="s">
        <v>262</v>
      </c>
      <c r="V1664">
        <v>1.05</v>
      </c>
      <c r="W1664" s="1">
        <v>1651.6500000000003</v>
      </c>
      <c r="X1664">
        <v>1</v>
      </c>
      <c r="Y1664">
        <v>3.65</v>
      </c>
      <c r="Z1664">
        <v>4</v>
      </c>
      <c r="AA1664">
        <v>0.91249999999999998</v>
      </c>
      <c r="AB1664" s="2">
        <v>0</v>
      </c>
      <c r="AC1664" s="1">
        <v>0</v>
      </c>
      <c r="AD1664" s="7">
        <v>43480</v>
      </c>
      <c r="AE1664" s="7">
        <v>43480</v>
      </c>
      <c r="AF1664">
        <v>0</v>
      </c>
      <c r="AG1664" t="s">
        <v>53</v>
      </c>
      <c r="AH1664" s="2">
        <v>0</v>
      </c>
      <c r="AI1664" s="1">
        <v>0</v>
      </c>
      <c r="AJ1664" s="1">
        <v>0</v>
      </c>
      <c r="AK1664" s="6" t="str">
        <f>+IF(Tabla1[[#This Row],[REQUEST_TY]]="SR MANTENIMIENTO CORRECTIVO", "EMERGENCIA", "OTROS")</f>
        <v>EMERGENCIA</v>
      </c>
      <c r="AL1664" s="6" t="str">
        <f>+_xlfn.IFS(Tabla1[[#This Row],[Veces obj]]&lt;=1,"0-1",Tabla1[[#This Row],[Veces obj]]&lt;=2,"1-2",Tabla1[[#This Row],[Veces obj]]&lt;=3,"2-3",TRUE,"&gt;3")</f>
        <v>0-1</v>
      </c>
      <c r="AM1664" s="6" t="str">
        <f>+_xlfn.IFS(MONTH(Tabla1[[#This Row],[MES]])&lt;=3,"Q1",MONTH(Tabla1[[#This Row],[MES]])&lt;=6,"Q2",MONTH(Tabla1[[#This Row],[MES]])&lt;=9,"Q3",TRUE,"Q4")</f>
        <v>Q1</v>
      </c>
      <c r="AN1664" t="str">
        <f>+IFERROR(VLOOKUP(Tabla1[[#This Row],[CUENTA]],CTAS[],2,0),"OTROS")</f>
        <v>OTROS</v>
      </c>
      <c r="AP1664" t="str">
        <f>+IFERROR(VLOOKUP(Tabla1[[#This Row],[EMPLEADO]],IS[],3,0),"OTROS")</f>
        <v>OTROS</v>
      </c>
      <c r="AQ1664" t="str">
        <f>+IFERROR(VLOOKUP(Tabla1[[#This Row],[EMPLEADO]],IS[[NÓMINA]:[INGENIERO]],2,0),"OTROS")</f>
        <v>OTROS</v>
      </c>
    </row>
    <row r="1665" spans="1:43" x14ac:dyDescent="0.25">
      <c r="A1665" t="s">
        <v>4444</v>
      </c>
      <c r="B1665">
        <v>1</v>
      </c>
      <c r="C1665" t="s">
        <v>6603</v>
      </c>
      <c r="D1665" t="s">
        <v>38</v>
      </c>
      <c r="E1665" t="s">
        <v>133</v>
      </c>
      <c r="F1665" t="s">
        <v>6604</v>
      </c>
      <c r="G1665" s="17" t="s">
        <v>503</v>
      </c>
      <c r="H1665" t="s">
        <v>58</v>
      </c>
      <c r="I1665" t="s">
        <v>43</v>
      </c>
      <c r="J1665" t="s">
        <v>8</v>
      </c>
      <c r="K1665" t="s">
        <v>59</v>
      </c>
      <c r="L1665" t="s">
        <v>504</v>
      </c>
      <c r="M1665" t="s">
        <v>505</v>
      </c>
      <c r="N1665">
        <v>0</v>
      </c>
      <c r="O1665" t="s">
        <v>47</v>
      </c>
      <c r="P1665">
        <v>6</v>
      </c>
      <c r="Q1665" t="s">
        <v>207</v>
      </c>
      <c r="R1665" t="s">
        <v>138</v>
      </c>
      <c r="S1665" t="s">
        <v>139</v>
      </c>
      <c r="T1665" t="s">
        <v>51</v>
      </c>
      <c r="U1665" t="s">
        <v>879</v>
      </c>
      <c r="V1665">
        <v>0.6</v>
      </c>
      <c r="W1665" s="1">
        <v>943.80000000000007</v>
      </c>
      <c r="X1665">
        <v>1</v>
      </c>
      <c r="Y1665">
        <v>3.65</v>
      </c>
      <c r="Z1665">
        <v>4</v>
      </c>
      <c r="AA1665">
        <v>0.91249999999999998</v>
      </c>
      <c r="AB1665" s="2">
        <v>0</v>
      </c>
      <c r="AC1665" s="1">
        <v>0</v>
      </c>
      <c r="AD1665" s="7">
        <v>43515</v>
      </c>
      <c r="AE1665" s="7">
        <v>43515</v>
      </c>
      <c r="AF1665">
        <v>0</v>
      </c>
      <c r="AG1665" t="s">
        <v>53</v>
      </c>
      <c r="AH1665" s="2">
        <v>0</v>
      </c>
      <c r="AI1665" s="1">
        <v>0</v>
      </c>
      <c r="AJ1665" s="1">
        <v>0</v>
      </c>
      <c r="AK1665" s="6" t="str">
        <f>+IF(Tabla1[[#This Row],[REQUEST_TY]]="SR MANTENIMIENTO CORRECTIVO", "EMERGENCIA", "OTROS")</f>
        <v>EMERGENCIA</v>
      </c>
      <c r="AL1665" s="6" t="str">
        <f>+_xlfn.IFS(Tabla1[[#This Row],[Veces obj]]&lt;=1,"0-1",Tabla1[[#This Row],[Veces obj]]&lt;=2,"1-2",Tabla1[[#This Row],[Veces obj]]&lt;=3,"2-3",TRUE,"&gt;3")</f>
        <v>0-1</v>
      </c>
      <c r="AM1665" s="6" t="str">
        <f>+_xlfn.IFS(MONTH(Tabla1[[#This Row],[MES]])&lt;=3,"Q1",MONTH(Tabla1[[#This Row],[MES]])&lt;=6,"Q2",MONTH(Tabla1[[#This Row],[MES]])&lt;=9,"Q3",TRUE,"Q4")</f>
        <v>Q1</v>
      </c>
      <c r="AN1665" t="str">
        <f>+IFERROR(VLOOKUP(Tabla1[[#This Row],[CUENTA]],CTAS[],2,0),"OTROS")</f>
        <v>OTROS</v>
      </c>
      <c r="AP1665" t="str">
        <f>+IFERROR(VLOOKUP(Tabla1[[#This Row],[EMPLEADO]],IS[],3,0),"OTROS")</f>
        <v>OTROS</v>
      </c>
      <c r="AQ1665" t="str">
        <f>+IFERROR(VLOOKUP(Tabla1[[#This Row],[EMPLEADO]],IS[[NÓMINA]:[INGENIERO]],2,0),"OTROS")</f>
        <v>OTROS</v>
      </c>
    </row>
    <row r="1666" spans="1:43" x14ac:dyDescent="0.25">
      <c r="A1666" t="s">
        <v>4444</v>
      </c>
      <c r="B1666">
        <v>1</v>
      </c>
      <c r="C1666" t="s">
        <v>6854</v>
      </c>
      <c r="D1666" t="s">
        <v>38</v>
      </c>
      <c r="E1666" t="s">
        <v>725</v>
      </c>
      <c r="F1666" t="s">
        <v>6855</v>
      </c>
      <c r="G1666" s="17" t="s">
        <v>6856</v>
      </c>
      <c r="H1666" t="s">
        <v>679</v>
      </c>
      <c r="I1666" t="s">
        <v>43</v>
      </c>
      <c r="J1666" t="s">
        <v>8</v>
      </c>
      <c r="K1666" t="s">
        <v>102</v>
      </c>
      <c r="L1666" t="s">
        <v>6857</v>
      </c>
      <c r="M1666" t="s">
        <v>256</v>
      </c>
      <c r="N1666">
        <v>0</v>
      </c>
      <c r="O1666" t="s">
        <v>47</v>
      </c>
      <c r="P1666">
        <v>317</v>
      </c>
      <c r="Q1666" t="s">
        <v>48</v>
      </c>
      <c r="R1666" t="s">
        <v>223</v>
      </c>
      <c r="S1666" t="s">
        <v>139</v>
      </c>
      <c r="T1666" t="s">
        <v>51</v>
      </c>
      <c r="U1666" t="s">
        <v>353</v>
      </c>
      <c r="V1666">
        <v>1.1499999999999999</v>
      </c>
      <c r="W1666" s="1">
        <v>1808.95</v>
      </c>
      <c r="X1666">
        <v>1</v>
      </c>
      <c r="Y1666">
        <v>3.65</v>
      </c>
      <c r="Z1666">
        <v>4</v>
      </c>
      <c r="AA1666">
        <v>0.91249999999999998</v>
      </c>
      <c r="AB1666" s="2">
        <v>0</v>
      </c>
      <c r="AC1666" s="1">
        <v>0</v>
      </c>
      <c r="AD1666" s="7">
        <v>43518</v>
      </c>
      <c r="AE1666" s="7">
        <v>43518</v>
      </c>
      <c r="AF1666">
        <v>0</v>
      </c>
      <c r="AG1666" t="s">
        <v>53</v>
      </c>
      <c r="AH1666" s="2">
        <v>0</v>
      </c>
      <c r="AI1666" s="1">
        <v>0</v>
      </c>
      <c r="AJ1666" s="1">
        <v>0</v>
      </c>
      <c r="AK1666" s="6" t="str">
        <f>+IF(Tabla1[[#This Row],[REQUEST_TY]]="SR MANTENIMIENTO CORRECTIVO", "EMERGENCIA", "OTROS")</f>
        <v>EMERGENCIA</v>
      </c>
      <c r="AL1666" s="6" t="str">
        <f>+_xlfn.IFS(Tabla1[[#This Row],[Veces obj]]&lt;=1,"0-1",Tabla1[[#This Row],[Veces obj]]&lt;=2,"1-2",Tabla1[[#This Row],[Veces obj]]&lt;=3,"2-3",TRUE,"&gt;3")</f>
        <v>0-1</v>
      </c>
      <c r="AM1666" s="6" t="str">
        <f>+_xlfn.IFS(MONTH(Tabla1[[#This Row],[MES]])&lt;=3,"Q1",MONTH(Tabla1[[#This Row],[MES]])&lt;=6,"Q2",MONTH(Tabla1[[#This Row],[MES]])&lt;=9,"Q3",TRUE,"Q4")</f>
        <v>Q1</v>
      </c>
      <c r="AN1666" t="str">
        <f>+IFERROR(VLOOKUP(Tabla1[[#This Row],[CUENTA]],CTAS[],2,0),"OTROS")</f>
        <v>OTROS</v>
      </c>
      <c r="AP1666" t="str">
        <f>+IFERROR(VLOOKUP(Tabla1[[#This Row],[EMPLEADO]],IS[],3,0),"OTROS")</f>
        <v>OTROS</v>
      </c>
      <c r="AQ1666" t="str">
        <f>+IFERROR(VLOOKUP(Tabla1[[#This Row],[EMPLEADO]],IS[[NÓMINA]:[INGENIERO]],2,0),"OTROS")</f>
        <v>OTROS</v>
      </c>
    </row>
    <row r="1667" spans="1:43" x14ac:dyDescent="0.25">
      <c r="A1667" t="s">
        <v>4444</v>
      </c>
      <c r="B1667">
        <v>1</v>
      </c>
      <c r="C1667" t="s">
        <v>7166</v>
      </c>
      <c r="D1667" t="s">
        <v>38</v>
      </c>
      <c r="E1667" t="s">
        <v>332</v>
      </c>
      <c r="F1667" t="s">
        <v>7165</v>
      </c>
      <c r="G1667" s="17" t="s">
        <v>7167</v>
      </c>
      <c r="H1667" t="s">
        <v>592</v>
      </c>
      <c r="I1667" t="s">
        <v>43</v>
      </c>
      <c r="J1667" t="s">
        <v>8</v>
      </c>
      <c r="K1667" t="s">
        <v>59</v>
      </c>
      <c r="L1667" t="s">
        <v>2364</v>
      </c>
      <c r="M1667" t="s">
        <v>2365</v>
      </c>
      <c r="N1667">
        <v>0</v>
      </c>
      <c r="O1667" t="s">
        <v>47</v>
      </c>
      <c r="P1667">
        <v>66</v>
      </c>
      <c r="Q1667" t="s">
        <v>48</v>
      </c>
      <c r="R1667" t="s">
        <v>317</v>
      </c>
      <c r="S1667" t="s">
        <v>318</v>
      </c>
      <c r="T1667" t="s">
        <v>208</v>
      </c>
      <c r="U1667" t="s">
        <v>353</v>
      </c>
      <c r="V1667">
        <v>1.1499999999999999</v>
      </c>
      <c r="W1667" s="1">
        <v>1808.95</v>
      </c>
      <c r="X1667">
        <v>1</v>
      </c>
      <c r="Y1667">
        <v>4.1500000000000004</v>
      </c>
      <c r="Z1667">
        <v>6</v>
      </c>
      <c r="AA1667">
        <v>0.69166666666666676</v>
      </c>
      <c r="AB1667" s="2">
        <v>0</v>
      </c>
      <c r="AC1667" s="1">
        <v>0</v>
      </c>
      <c r="AD1667" s="7">
        <v>43523</v>
      </c>
      <c r="AE1667" s="7">
        <v>43523</v>
      </c>
      <c r="AF1667">
        <v>0</v>
      </c>
      <c r="AG1667" t="s">
        <v>53</v>
      </c>
      <c r="AH1667" s="2">
        <v>0</v>
      </c>
      <c r="AI1667" s="1">
        <v>0</v>
      </c>
      <c r="AJ1667" s="1">
        <v>0</v>
      </c>
      <c r="AK1667" s="6" t="str">
        <f>+IF(Tabla1[[#This Row],[REQUEST_TY]]="SR MANTENIMIENTO CORRECTIVO", "EMERGENCIA", "OTROS")</f>
        <v>EMERGENCIA</v>
      </c>
      <c r="AL1667" s="6" t="str">
        <f>+_xlfn.IFS(Tabla1[[#This Row],[Veces obj]]&lt;=1,"0-1",Tabla1[[#This Row],[Veces obj]]&lt;=2,"1-2",Tabla1[[#This Row],[Veces obj]]&lt;=3,"2-3",TRUE,"&gt;3")</f>
        <v>0-1</v>
      </c>
      <c r="AM1667" s="6" t="str">
        <f>+_xlfn.IFS(MONTH(Tabla1[[#This Row],[MES]])&lt;=3,"Q1",MONTH(Tabla1[[#This Row],[MES]])&lt;=6,"Q2",MONTH(Tabla1[[#This Row],[MES]])&lt;=9,"Q3",TRUE,"Q4")</f>
        <v>Q1</v>
      </c>
      <c r="AN1667" t="str">
        <f>+IFERROR(VLOOKUP(Tabla1[[#This Row],[CUENTA]],CTAS[],2,0),"OTROS")</f>
        <v>OTROS</v>
      </c>
      <c r="AO1667">
        <v>1</v>
      </c>
      <c r="AP1667" t="str">
        <f>+IFERROR(VLOOKUP(Tabla1[[#This Row],[EMPLEADO]],IS[],3,0),"OTROS")</f>
        <v>CHIHUAHUA</v>
      </c>
      <c r="AQ1667" t="str">
        <f>+IFERROR(VLOOKUP(Tabla1[[#This Row],[EMPLEADO]],IS[[NÓMINA]:[INGENIERO]],2,0),"OTROS")</f>
        <v>VICTOR MENDEZ</v>
      </c>
    </row>
    <row r="1668" spans="1:43" x14ac:dyDescent="0.25">
      <c r="A1668" t="s">
        <v>4444</v>
      </c>
      <c r="B1668">
        <v>1</v>
      </c>
      <c r="C1668" t="s">
        <v>4584</v>
      </c>
      <c r="D1668" t="s">
        <v>38</v>
      </c>
      <c r="E1668" t="s">
        <v>320</v>
      </c>
      <c r="F1668" t="s">
        <v>4585</v>
      </c>
      <c r="G1668" s="17" t="s">
        <v>4586</v>
      </c>
      <c r="H1668" t="s">
        <v>1052</v>
      </c>
      <c r="I1668" t="s">
        <v>43</v>
      </c>
      <c r="J1668" t="s">
        <v>8</v>
      </c>
      <c r="K1668" t="s">
        <v>385</v>
      </c>
      <c r="L1668" t="s">
        <v>397</v>
      </c>
      <c r="M1668" t="s">
        <v>387</v>
      </c>
      <c r="N1668">
        <v>0</v>
      </c>
      <c r="O1668" t="s">
        <v>47</v>
      </c>
      <c r="P1668">
        <v>215</v>
      </c>
      <c r="Q1668" t="s">
        <v>48</v>
      </c>
      <c r="R1668" t="s">
        <v>49</v>
      </c>
      <c r="S1668" t="s">
        <v>50</v>
      </c>
      <c r="T1668" t="s">
        <v>51</v>
      </c>
      <c r="U1668" t="s">
        <v>52</v>
      </c>
      <c r="V1668">
        <v>1.05</v>
      </c>
      <c r="W1668" s="1">
        <v>750.75000000000011</v>
      </c>
      <c r="X1668">
        <v>1</v>
      </c>
      <c r="Y1668">
        <v>4.58</v>
      </c>
      <c r="Z1668">
        <v>5</v>
      </c>
      <c r="AA1668">
        <v>0.91600000000000004</v>
      </c>
      <c r="AB1668" s="2">
        <v>0</v>
      </c>
      <c r="AC1668" s="1">
        <v>0</v>
      </c>
      <c r="AD1668" s="7">
        <v>43502</v>
      </c>
      <c r="AE1668" s="7">
        <v>43502</v>
      </c>
      <c r="AF1668">
        <v>0</v>
      </c>
      <c r="AG1668" t="s">
        <v>53</v>
      </c>
      <c r="AH1668" s="2">
        <v>0</v>
      </c>
      <c r="AI1668" s="1">
        <v>0</v>
      </c>
      <c r="AJ1668" s="1">
        <v>0</v>
      </c>
      <c r="AK1668" s="6" t="str">
        <f>+IF(Tabla1[[#This Row],[REQUEST_TY]]="SR MANTENIMIENTO CORRECTIVO", "EMERGENCIA", "OTROS")</f>
        <v>EMERGENCIA</v>
      </c>
      <c r="AL1668" s="6" t="str">
        <f>+_xlfn.IFS(Tabla1[[#This Row],[Veces obj]]&lt;=1,"0-1",Tabla1[[#This Row],[Veces obj]]&lt;=2,"1-2",Tabla1[[#This Row],[Veces obj]]&lt;=3,"2-3",TRUE,"&gt;3")</f>
        <v>0-1</v>
      </c>
      <c r="AM1668" s="6" t="str">
        <f>+_xlfn.IFS(MONTH(Tabla1[[#This Row],[MES]])&lt;=3,"Q1",MONTH(Tabla1[[#This Row],[MES]])&lt;=6,"Q2",MONTH(Tabla1[[#This Row],[MES]])&lt;=9,"Q3",TRUE,"Q4")</f>
        <v>Q1</v>
      </c>
      <c r="AN1668" t="str">
        <f>+IFERROR(VLOOKUP(Tabla1[[#This Row],[CUENTA]],CTAS[],2,0),"OTROS")</f>
        <v>OTROS</v>
      </c>
      <c r="AP1668" t="str">
        <f>+IFERROR(VLOOKUP(Tabla1[[#This Row],[EMPLEADO]],IS[],3,0),"OTROS")</f>
        <v>OTROS</v>
      </c>
      <c r="AQ1668" t="str">
        <f>+IFERROR(VLOOKUP(Tabla1[[#This Row],[EMPLEADO]],IS[[NÓMINA]:[INGENIERO]],2,0),"OTROS")</f>
        <v>OTROS</v>
      </c>
    </row>
    <row r="1669" spans="1:43" x14ac:dyDescent="0.25">
      <c r="A1669" t="s">
        <v>4444</v>
      </c>
      <c r="B1669">
        <v>1</v>
      </c>
      <c r="C1669" t="s">
        <v>7157</v>
      </c>
      <c r="D1669" t="s">
        <v>38</v>
      </c>
      <c r="E1669" t="s">
        <v>604</v>
      </c>
      <c r="F1669" t="s">
        <v>7158</v>
      </c>
      <c r="G1669" s="17" t="s">
        <v>7159</v>
      </c>
      <c r="H1669" t="s">
        <v>79</v>
      </c>
      <c r="I1669" t="s">
        <v>43</v>
      </c>
      <c r="J1669" t="s">
        <v>8</v>
      </c>
      <c r="K1669" t="s">
        <v>741</v>
      </c>
      <c r="L1669" t="s">
        <v>742</v>
      </c>
      <c r="M1669" t="s">
        <v>743</v>
      </c>
      <c r="N1669">
        <v>0</v>
      </c>
      <c r="O1669" t="s">
        <v>47</v>
      </c>
      <c r="P1669">
        <v>252</v>
      </c>
      <c r="Q1669" t="s">
        <v>48</v>
      </c>
      <c r="R1669" t="s">
        <v>63</v>
      </c>
      <c r="S1669" t="s">
        <v>64</v>
      </c>
      <c r="T1669" t="s">
        <v>51</v>
      </c>
      <c r="U1669" t="s">
        <v>96</v>
      </c>
      <c r="V1669">
        <v>1.1000000000000001</v>
      </c>
      <c r="W1669" s="1">
        <v>1501.5000000000002</v>
      </c>
      <c r="X1669">
        <v>1</v>
      </c>
      <c r="Y1669">
        <v>4.58</v>
      </c>
      <c r="Z1669">
        <v>5</v>
      </c>
      <c r="AA1669">
        <v>0.91600000000000004</v>
      </c>
      <c r="AB1669" s="2">
        <v>0</v>
      </c>
      <c r="AC1669" s="1">
        <v>0</v>
      </c>
      <c r="AD1669" s="7">
        <v>43522</v>
      </c>
      <c r="AE1669" s="7">
        <v>43523</v>
      </c>
      <c r="AF1669">
        <v>1</v>
      </c>
      <c r="AG1669" t="s">
        <v>53</v>
      </c>
      <c r="AH1669" s="2">
        <v>0</v>
      </c>
      <c r="AI1669" s="1">
        <v>0</v>
      </c>
      <c r="AJ1669" s="1">
        <v>0</v>
      </c>
      <c r="AK1669" s="6" t="str">
        <f>+IF(Tabla1[[#This Row],[REQUEST_TY]]="SR MANTENIMIENTO CORRECTIVO", "EMERGENCIA", "OTROS")</f>
        <v>EMERGENCIA</v>
      </c>
      <c r="AL1669" s="6" t="str">
        <f>+_xlfn.IFS(Tabla1[[#This Row],[Veces obj]]&lt;=1,"0-1",Tabla1[[#This Row],[Veces obj]]&lt;=2,"1-2",Tabla1[[#This Row],[Veces obj]]&lt;=3,"2-3",TRUE,"&gt;3")</f>
        <v>0-1</v>
      </c>
      <c r="AM1669" s="6" t="str">
        <f>+_xlfn.IFS(MONTH(Tabla1[[#This Row],[MES]])&lt;=3,"Q1",MONTH(Tabla1[[#This Row],[MES]])&lt;=6,"Q2",MONTH(Tabla1[[#This Row],[MES]])&lt;=9,"Q3",TRUE,"Q4")</f>
        <v>Q1</v>
      </c>
      <c r="AN1669" t="str">
        <f>+IFERROR(VLOOKUP(Tabla1[[#This Row],[CUENTA]],CTAS[],2,0),"OTROS")</f>
        <v>OTROS</v>
      </c>
      <c r="AP1669" t="str">
        <f>+IFERROR(VLOOKUP(Tabla1[[#This Row],[EMPLEADO]],IS[],3,0),"OTROS")</f>
        <v>OTROS</v>
      </c>
      <c r="AQ1669" t="str">
        <f>+IFERROR(VLOOKUP(Tabla1[[#This Row],[EMPLEADO]],IS[[NÓMINA]:[INGENIERO]],2,0),"OTROS")</f>
        <v>OTROS</v>
      </c>
    </row>
    <row r="1670" spans="1:43" x14ac:dyDescent="0.25">
      <c r="A1670" t="s">
        <v>4444</v>
      </c>
      <c r="B1670">
        <v>1</v>
      </c>
      <c r="C1670" t="s">
        <v>4935</v>
      </c>
      <c r="D1670" t="s">
        <v>38</v>
      </c>
      <c r="E1670" t="s">
        <v>725</v>
      </c>
      <c r="F1670" t="s">
        <v>4936</v>
      </c>
      <c r="G1670" s="17" t="s">
        <v>4937</v>
      </c>
      <c r="H1670" t="s">
        <v>101</v>
      </c>
      <c r="I1670" t="s">
        <v>43</v>
      </c>
      <c r="J1670" t="s">
        <v>8</v>
      </c>
      <c r="K1670" t="s">
        <v>102</v>
      </c>
      <c r="L1670" t="s">
        <v>2072</v>
      </c>
      <c r="M1670" t="s">
        <v>2073</v>
      </c>
      <c r="N1670">
        <v>0</v>
      </c>
      <c r="O1670" t="s">
        <v>105</v>
      </c>
      <c r="P1670">
        <v>95</v>
      </c>
      <c r="Q1670" t="s">
        <v>48</v>
      </c>
      <c r="R1670" t="s">
        <v>223</v>
      </c>
      <c r="S1670" t="s">
        <v>139</v>
      </c>
      <c r="T1670" t="s">
        <v>51</v>
      </c>
      <c r="U1670" t="s">
        <v>353</v>
      </c>
      <c r="V1670">
        <v>1.1499999999999999</v>
      </c>
      <c r="W1670" s="1">
        <v>923.44999999999993</v>
      </c>
      <c r="X1670">
        <v>1</v>
      </c>
      <c r="Y1670">
        <v>3.67</v>
      </c>
      <c r="Z1670">
        <v>4</v>
      </c>
      <c r="AA1670">
        <v>0.91749999999999998</v>
      </c>
      <c r="AB1670" s="2">
        <v>0</v>
      </c>
      <c r="AC1670" s="1">
        <v>0</v>
      </c>
      <c r="AD1670" s="7">
        <v>43501</v>
      </c>
      <c r="AE1670" s="7">
        <v>43502</v>
      </c>
      <c r="AF1670">
        <v>1</v>
      </c>
      <c r="AG1670" t="s">
        <v>53</v>
      </c>
      <c r="AH1670" s="2">
        <v>0</v>
      </c>
      <c r="AI1670" s="1">
        <v>0</v>
      </c>
      <c r="AJ1670" s="1">
        <v>0</v>
      </c>
      <c r="AK1670" s="6" t="str">
        <f>+IF(Tabla1[[#This Row],[REQUEST_TY]]="SR MANTENIMIENTO CORRECTIVO", "EMERGENCIA", "OTROS")</f>
        <v>EMERGENCIA</v>
      </c>
      <c r="AL1670" s="6" t="str">
        <f>+_xlfn.IFS(Tabla1[[#This Row],[Veces obj]]&lt;=1,"0-1",Tabla1[[#This Row],[Veces obj]]&lt;=2,"1-2",Tabla1[[#This Row],[Veces obj]]&lt;=3,"2-3",TRUE,"&gt;3")</f>
        <v>0-1</v>
      </c>
      <c r="AM1670" s="6" t="str">
        <f>+_xlfn.IFS(MONTH(Tabla1[[#This Row],[MES]])&lt;=3,"Q1",MONTH(Tabla1[[#This Row],[MES]])&lt;=6,"Q2",MONTH(Tabla1[[#This Row],[MES]])&lt;=9,"Q3",TRUE,"Q4")</f>
        <v>Q1</v>
      </c>
      <c r="AN1670" t="str">
        <f>+IFERROR(VLOOKUP(Tabla1[[#This Row],[CUENTA]],CTAS[],2,0),"OTROS")</f>
        <v>OTROS</v>
      </c>
      <c r="AP1670" t="str">
        <f>+IFERROR(VLOOKUP(Tabla1[[#This Row],[EMPLEADO]],IS[],3,0),"OTROS")</f>
        <v>OTROS</v>
      </c>
      <c r="AQ1670" t="str">
        <f>+IFERROR(VLOOKUP(Tabla1[[#This Row],[EMPLEADO]],IS[[NÓMINA]:[INGENIERO]],2,0),"OTROS")</f>
        <v>OTROS</v>
      </c>
    </row>
    <row r="1671" spans="1:43" x14ac:dyDescent="0.25">
      <c r="A1671" t="s">
        <v>36</v>
      </c>
      <c r="B1671">
        <v>1</v>
      </c>
      <c r="C1671" t="s">
        <v>3265</v>
      </c>
      <c r="D1671" t="s">
        <v>38</v>
      </c>
      <c r="E1671" t="s">
        <v>535</v>
      </c>
      <c r="F1671" t="s">
        <v>3266</v>
      </c>
      <c r="G1671" s="17" t="s">
        <v>3267</v>
      </c>
      <c r="H1671" t="s">
        <v>574</v>
      </c>
      <c r="I1671" t="s">
        <v>43</v>
      </c>
      <c r="J1671" t="s">
        <v>8</v>
      </c>
      <c r="K1671" t="s">
        <v>1755</v>
      </c>
      <c r="L1671" t="s">
        <v>3268</v>
      </c>
      <c r="M1671" t="s">
        <v>3269</v>
      </c>
      <c r="N1671">
        <v>0</v>
      </c>
      <c r="O1671" t="s">
        <v>47</v>
      </c>
      <c r="P1671">
        <v>2597</v>
      </c>
      <c r="Q1671" t="s">
        <v>48</v>
      </c>
      <c r="R1671" t="s">
        <v>49</v>
      </c>
      <c r="S1671" t="s">
        <v>50</v>
      </c>
      <c r="T1671" t="s">
        <v>208</v>
      </c>
      <c r="U1671" t="s">
        <v>52</v>
      </c>
      <c r="V1671">
        <v>1.05</v>
      </c>
      <c r="W1671" s="1">
        <v>750.75000000000011</v>
      </c>
      <c r="X1671">
        <v>1</v>
      </c>
      <c r="Y1671">
        <v>8.27</v>
      </c>
      <c r="Z1671">
        <v>9</v>
      </c>
      <c r="AA1671">
        <v>0.91888888888888887</v>
      </c>
      <c r="AB1671" s="2">
        <v>0</v>
      </c>
      <c r="AC1671" s="1">
        <v>0</v>
      </c>
      <c r="AD1671" s="7">
        <v>43476</v>
      </c>
      <c r="AE1671" s="7">
        <v>43476</v>
      </c>
      <c r="AF1671">
        <v>0</v>
      </c>
      <c r="AG1671" t="s">
        <v>53</v>
      </c>
      <c r="AH1671" s="2">
        <v>0</v>
      </c>
      <c r="AI1671" s="1">
        <v>0</v>
      </c>
      <c r="AJ1671" s="1">
        <v>0</v>
      </c>
      <c r="AK1671" s="6" t="str">
        <f>+IF(Tabla1[[#This Row],[REQUEST_TY]]="SR MANTENIMIENTO CORRECTIVO", "EMERGENCIA", "OTROS")</f>
        <v>EMERGENCIA</v>
      </c>
      <c r="AL1671" s="6" t="str">
        <f>+_xlfn.IFS(Tabla1[[#This Row],[Veces obj]]&lt;=1,"0-1",Tabla1[[#This Row],[Veces obj]]&lt;=2,"1-2",Tabla1[[#This Row],[Veces obj]]&lt;=3,"2-3",TRUE,"&gt;3")</f>
        <v>0-1</v>
      </c>
      <c r="AM1671" s="6" t="str">
        <f>+_xlfn.IFS(MONTH(Tabla1[[#This Row],[MES]])&lt;=3,"Q1",MONTH(Tabla1[[#This Row],[MES]])&lt;=6,"Q2",MONTH(Tabla1[[#This Row],[MES]])&lt;=9,"Q3",TRUE,"Q4")</f>
        <v>Q1</v>
      </c>
      <c r="AN1671" t="str">
        <f>+IFERROR(VLOOKUP(Tabla1[[#This Row],[CUENTA]],CTAS[],2,0),"OTROS")</f>
        <v>OTROS</v>
      </c>
      <c r="AP1671" t="str">
        <f>+IFERROR(VLOOKUP(Tabla1[[#This Row],[EMPLEADO]],IS[],3,0),"OTROS")</f>
        <v>OTROS</v>
      </c>
      <c r="AQ1671" t="str">
        <f>+IFERROR(VLOOKUP(Tabla1[[#This Row],[EMPLEADO]],IS[[NÓMINA]:[INGENIERO]],2,0),"OTROS")</f>
        <v>OTROS</v>
      </c>
    </row>
    <row r="1672" spans="1:43" x14ac:dyDescent="0.25">
      <c r="A1672" t="s">
        <v>36</v>
      </c>
      <c r="B1672">
        <v>1</v>
      </c>
      <c r="C1672" t="s">
        <v>3270</v>
      </c>
      <c r="D1672" t="s">
        <v>38</v>
      </c>
      <c r="E1672" t="s">
        <v>39</v>
      </c>
      <c r="F1672" t="s">
        <v>3271</v>
      </c>
      <c r="G1672" s="17" t="s">
        <v>3272</v>
      </c>
      <c r="H1672" t="s">
        <v>574</v>
      </c>
      <c r="I1672" t="s">
        <v>43</v>
      </c>
      <c r="J1672" t="s">
        <v>8</v>
      </c>
      <c r="K1672" t="s">
        <v>117</v>
      </c>
      <c r="L1672" t="s">
        <v>3273</v>
      </c>
      <c r="M1672" t="s">
        <v>3274</v>
      </c>
      <c r="N1672">
        <v>0</v>
      </c>
      <c r="O1672" t="s">
        <v>47</v>
      </c>
      <c r="P1672">
        <v>85</v>
      </c>
      <c r="Q1672" t="s">
        <v>48</v>
      </c>
      <c r="R1672" t="s">
        <v>49</v>
      </c>
      <c r="S1672" t="s">
        <v>50</v>
      </c>
      <c r="T1672" t="s">
        <v>208</v>
      </c>
      <c r="U1672" t="s">
        <v>52</v>
      </c>
      <c r="V1672">
        <v>1.05</v>
      </c>
      <c r="W1672" s="1">
        <v>750.75000000000011</v>
      </c>
      <c r="X1672">
        <v>1</v>
      </c>
      <c r="Y1672">
        <v>8.27</v>
      </c>
      <c r="Z1672">
        <v>9</v>
      </c>
      <c r="AA1672">
        <v>0.91888888888888887</v>
      </c>
      <c r="AB1672" s="2">
        <v>0</v>
      </c>
      <c r="AC1672" s="1">
        <v>0</v>
      </c>
      <c r="AD1672" s="7">
        <v>43483</v>
      </c>
      <c r="AE1672" s="7">
        <v>43483</v>
      </c>
      <c r="AF1672">
        <v>0</v>
      </c>
      <c r="AG1672" t="s">
        <v>53</v>
      </c>
      <c r="AH1672" s="2">
        <v>0</v>
      </c>
      <c r="AI1672" s="1">
        <v>0</v>
      </c>
      <c r="AJ1672" s="1">
        <v>0</v>
      </c>
      <c r="AK1672" s="6" t="str">
        <f>+IF(Tabla1[[#This Row],[REQUEST_TY]]="SR MANTENIMIENTO CORRECTIVO", "EMERGENCIA", "OTROS")</f>
        <v>EMERGENCIA</v>
      </c>
      <c r="AL1672" s="6" t="str">
        <f>+_xlfn.IFS(Tabla1[[#This Row],[Veces obj]]&lt;=1,"0-1",Tabla1[[#This Row],[Veces obj]]&lt;=2,"1-2",Tabla1[[#This Row],[Veces obj]]&lt;=3,"2-3",TRUE,"&gt;3")</f>
        <v>0-1</v>
      </c>
      <c r="AM1672" s="6" t="str">
        <f>+_xlfn.IFS(MONTH(Tabla1[[#This Row],[MES]])&lt;=3,"Q1",MONTH(Tabla1[[#This Row],[MES]])&lt;=6,"Q2",MONTH(Tabla1[[#This Row],[MES]])&lt;=9,"Q3",TRUE,"Q4")</f>
        <v>Q1</v>
      </c>
      <c r="AN1672" t="str">
        <f>+IFERROR(VLOOKUP(Tabla1[[#This Row],[CUENTA]],CTAS[],2,0),"OTROS")</f>
        <v>OTROS</v>
      </c>
      <c r="AP1672" t="str">
        <f>+IFERROR(VLOOKUP(Tabla1[[#This Row],[EMPLEADO]],IS[],3,0),"OTROS")</f>
        <v>OTROS</v>
      </c>
      <c r="AQ1672" t="str">
        <f>+IFERROR(VLOOKUP(Tabla1[[#This Row],[EMPLEADO]],IS[[NÓMINA]:[INGENIERO]],2,0),"OTROS")</f>
        <v>OTROS</v>
      </c>
    </row>
    <row r="1673" spans="1:43" x14ac:dyDescent="0.25">
      <c r="A1673" t="s">
        <v>36</v>
      </c>
      <c r="B1673">
        <v>1</v>
      </c>
      <c r="C1673" t="s">
        <v>3083</v>
      </c>
      <c r="D1673" t="s">
        <v>38</v>
      </c>
      <c r="E1673" t="s">
        <v>435</v>
      </c>
      <c r="F1673" t="s">
        <v>3084</v>
      </c>
      <c r="G1673" s="17" t="s">
        <v>437</v>
      </c>
      <c r="H1673" t="s">
        <v>592</v>
      </c>
      <c r="I1673" t="s">
        <v>43</v>
      </c>
      <c r="J1673" t="s">
        <v>8</v>
      </c>
      <c r="K1673" t="s">
        <v>438</v>
      </c>
      <c r="L1673" t="s">
        <v>439</v>
      </c>
      <c r="M1673" t="s">
        <v>165</v>
      </c>
      <c r="N1673">
        <v>0</v>
      </c>
      <c r="O1673" t="s">
        <v>47</v>
      </c>
      <c r="P1673">
        <v>11</v>
      </c>
      <c r="Q1673" t="s">
        <v>194</v>
      </c>
      <c r="R1673" t="s">
        <v>440</v>
      </c>
      <c r="S1673" t="s">
        <v>139</v>
      </c>
      <c r="T1673" t="s">
        <v>51</v>
      </c>
      <c r="U1673" t="s">
        <v>224</v>
      </c>
      <c r="V1673">
        <v>0.8</v>
      </c>
      <c r="W1673" s="1">
        <v>1258.4000000000003</v>
      </c>
      <c r="X1673">
        <v>1</v>
      </c>
      <c r="Y1673">
        <v>3.08</v>
      </c>
      <c r="Z1673">
        <v>4</v>
      </c>
      <c r="AA1673">
        <v>0.77</v>
      </c>
      <c r="AB1673" s="2">
        <v>0</v>
      </c>
      <c r="AC1673" s="1">
        <v>0</v>
      </c>
      <c r="AD1673" s="7">
        <v>43472</v>
      </c>
      <c r="AE1673" s="7">
        <v>43472</v>
      </c>
      <c r="AF1673">
        <v>0</v>
      </c>
      <c r="AG1673" t="s">
        <v>53</v>
      </c>
      <c r="AH1673" s="2">
        <v>0</v>
      </c>
      <c r="AI1673" s="1">
        <v>0</v>
      </c>
      <c r="AJ1673" s="1">
        <v>0</v>
      </c>
      <c r="AK1673" s="6" t="str">
        <f>+IF(Tabla1[[#This Row],[REQUEST_TY]]="SR MANTENIMIENTO CORRECTIVO", "EMERGENCIA", "OTROS")</f>
        <v>EMERGENCIA</v>
      </c>
      <c r="AL1673" s="6" t="str">
        <f>+_xlfn.IFS(Tabla1[[#This Row],[Veces obj]]&lt;=1,"0-1",Tabla1[[#This Row],[Veces obj]]&lt;=2,"1-2",Tabla1[[#This Row],[Veces obj]]&lt;=3,"2-3",TRUE,"&gt;3")</f>
        <v>0-1</v>
      </c>
      <c r="AM1673" s="6" t="str">
        <f>+_xlfn.IFS(MONTH(Tabla1[[#This Row],[MES]])&lt;=3,"Q1",MONTH(Tabla1[[#This Row],[MES]])&lt;=6,"Q2",MONTH(Tabla1[[#This Row],[MES]])&lt;=9,"Q3",TRUE,"Q4")</f>
        <v>Q1</v>
      </c>
      <c r="AN1673" t="str">
        <f>+IFERROR(VLOOKUP(Tabla1[[#This Row],[CUENTA]],CTAS[],2,0),"OTROS")</f>
        <v>OTROS</v>
      </c>
      <c r="AO1673">
        <v>1</v>
      </c>
      <c r="AP1673" t="str">
        <f>+IFERROR(VLOOKUP(Tabla1[[#This Row],[EMPLEADO]],IS[],3,0),"OTROS")</f>
        <v>CHIHUAHUA</v>
      </c>
      <c r="AQ1673" t="str">
        <f>+IFERROR(VLOOKUP(Tabla1[[#This Row],[EMPLEADO]],IS[[NÓMINA]:[INGENIERO]],2,0),"OTROS")</f>
        <v>VICTOR MENDEZ</v>
      </c>
    </row>
    <row r="1674" spans="1:43" x14ac:dyDescent="0.25">
      <c r="A1674" t="s">
        <v>4444</v>
      </c>
      <c r="B1674">
        <v>1</v>
      </c>
      <c r="C1674" t="s">
        <v>6381</v>
      </c>
      <c r="D1674" t="s">
        <v>38</v>
      </c>
      <c r="E1674" t="s">
        <v>599</v>
      </c>
      <c r="F1674" t="s">
        <v>6382</v>
      </c>
      <c r="G1674" s="17" t="s">
        <v>6383</v>
      </c>
      <c r="H1674" t="s">
        <v>527</v>
      </c>
      <c r="I1674" t="s">
        <v>43</v>
      </c>
      <c r="J1674" t="s">
        <v>8</v>
      </c>
      <c r="K1674" t="s">
        <v>528</v>
      </c>
      <c r="L1674" t="s">
        <v>602</v>
      </c>
      <c r="M1674" t="s">
        <v>530</v>
      </c>
      <c r="N1674">
        <v>1</v>
      </c>
      <c r="O1674" t="s">
        <v>47</v>
      </c>
      <c r="P1674">
        <v>122</v>
      </c>
      <c r="Q1674" t="s">
        <v>48</v>
      </c>
      <c r="R1674" t="s">
        <v>242</v>
      </c>
      <c r="S1674" t="s">
        <v>64</v>
      </c>
      <c r="T1674" t="s">
        <v>51</v>
      </c>
      <c r="U1674" t="s">
        <v>96</v>
      </c>
      <c r="V1674">
        <v>1.1000000000000001</v>
      </c>
      <c r="W1674" s="1">
        <v>0</v>
      </c>
      <c r="X1674">
        <v>1</v>
      </c>
      <c r="Y1674">
        <v>4.5999999999999996</v>
      </c>
      <c r="Z1674">
        <v>5</v>
      </c>
      <c r="AA1674">
        <v>0.91999999999999993</v>
      </c>
      <c r="AB1674" s="2">
        <v>0</v>
      </c>
      <c r="AC1674" s="1">
        <v>0</v>
      </c>
      <c r="AD1674" s="7">
        <v>43514</v>
      </c>
      <c r="AE1674" s="7">
        <v>43514</v>
      </c>
      <c r="AF1674">
        <v>0</v>
      </c>
      <c r="AG1674" t="s">
        <v>53</v>
      </c>
      <c r="AH1674" s="2">
        <v>0</v>
      </c>
      <c r="AI1674" s="1">
        <v>0</v>
      </c>
      <c r="AJ1674" s="1">
        <v>0</v>
      </c>
      <c r="AK1674" s="6" t="str">
        <f>+IF(Tabla1[[#This Row],[REQUEST_TY]]="SR MANTENIMIENTO CORRECTIVO", "EMERGENCIA", "OTROS")</f>
        <v>EMERGENCIA</v>
      </c>
      <c r="AL1674" s="6" t="str">
        <f>+_xlfn.IFS(Tabla1[[#This Row],[Veces obj]]&lt;=1,"0-1",Tabla1[[#This Row],[Veces obj]]&lt;=2,"1-2",Tabla1[[#This Row],[Veces obj]]&lt;=3,"2-3",TRUE,"&gt;3")</f>
        <v>0-1</v>
      </c>
      <c r="AM1674" s="6" t="str">
        <f>+_xlfn.IFS(MONTH(Tabla1[[#This Row],[MES]])&lt;=3,"Q1",MONTH(Tabla1[[#This Row],[MES]])&lt;=6,"Q2",MONTH(Tabla1[[#This Row],[MES]])&lt;=9,"Q3",TRUE,"Q4")</f>
        <v>Q1</v>
      </c>
      <c r="AN1674" t="str">
        <f>+IFERROR(VLOOKUP(Tabla1[[#This Row],[CUENTA]],CTAS[],2,0),"OTROS")</f>
        <v>OTROS</v>
      </c>
      <c r="AP1674" t="str">
        <f>+IFERROR(VLOOKUP(Tabla1[[#This Row],[EMPLEADO]],IS[],3,0),"OTROS")</f>
        <v>OTROS</v>
      </c>
      <c r="AQ1674" t="str">
        <f>+IFERROR(VLOOKUP(Tabla1[[#This Row],[EMPLEADO]],IS[[NÓMINA]:[INGENIERO]],2,0),"OTROS")</f>
        <v>OTROS</v>
      </c>
    </row>
    <row r="1675" spans="1:43" x14ac:dyDescent="0.25">
      <c r="A1675" t="s">
        <v>36</v>
      </c>
      <c r="B1675">
        <v>1</v>
      </c>
      <c r="C1675" t="s">
        <v>3279</v>
      </c>
      <c r="D1675" t="s">
        <v>38</v>
      </c>
      <c r="E1675" t="s">
        <v>217</v>
      </c>
      <c r="F1675" t="s">
        <v>3280</v>
      </c>
      <c r="G1675" s="17" t="s">
        <v>2698</v>
      </c>
      <c r="H1675" t="s">
        <v>58</v>
      </c>
      <c r="I1675" t="s">
        <v>43</v>
      </c>
      <c r="J1675" t="s">
        <v>8</v>
      </c>
      <c r="K1675" t="s">
        <v>59</v>
      </c>
      <c r="L1675" t="s">
        <v>1164</v>
      </c>
      <c r="M1675" t="s">
        <v>222</v>
      </c>
      <c r="N1675">
        <v>0</v>
      </c>
      <c r="O1675" t="s">
        <v>47</v>
      </c>
      <c r="P1675">
        <v>24</v>
      </c>
      <c r="Q1675" t="s">
        <v>62</v>
      </c>
      <c r="R1675" t="s">
        <v>223</v>
      </c>
      <c r="S1675" t="s">
        <v>139</v>
      </c>
      <c r="T1675" t="s">
        <v>51</v>
      </c>
      <c r="U1675" t="s">
        <v>262</v>
      </c>
      <c r="V1675">
        <v>1.05</v>
      </c>
      <c r="W1675" s="1">
        <v>1651.6500000000003</v>
      </c>
      <c r="X1675">
        <v>1</v>
      </c>
      <c r="Y1675">
        <v>3.68</v>
      </c>
      <c r="Z1675">
        <v>4</v>
      </c>
      <c r="AA1675">
        <v>0.92</v>
      </c>
      <c r="AB1675" s="2">
        <v>0</v>
      </c>
      <c r="AC1675" s="1">
        <v>0</v>
      </c>
      <c r="AD1675" s="7">
        <v>43475</v>
      </c>
      <c r="AE1675" s="7">
        <v>43475</v>
      </c>
      <c r="AF1675">
        <v>0</v>
      </c>
      <c r="AG1675" t="s">
        <v>53</v>
      </c>
      <c r="AH1675" s="2">
        <v>0</v>
      </c>
      <c r="AI1675" s="1">
        <v>0</v>
      </c>
      <c r="AJ1675" s="1">
        <v>0</v>
      </c>
      <c r="AK1675" s="6" t="str">
        <f>+IF(Tabla1[[#This Row],[REQUEST_TY]]="SR MANTENIMIENTO CORRECTIVO", "EMERGENCIA", "OTROS")</f>
        <v>EMERGENCIA</v>
      </c>
      <c r="AL1675" s="6" t="str">
        <f>+_xlfn.IFS(Tabla1[[#This Row],[Veces obj]]&lt;=1,"0-1",Tabla1[[#This Row],[Veces obj]]&lt;=2,"1-2",Tabla1[[#This Row],[Veces obj]]&lt;=3,"2-3",TRUE,"&gt;3")</f>
        <v>0-1</v>
      </c>
      <c r="AM1675" s="6" t="str">
        <f>+_xlfn.IFS(MONTH(Tabla1[[#This Row],[MES]])&lt;=3,"Q1",MONTH(Tabla1[[#This Row],[MES]])&lt;=6,"Q2",MONTH(Tabla1[[#This Row],[MES]])&lt;=9,"Q3",TRUE,"Q4")</f>
        <v>Q1</v>
      </c>
      <c r="AN1675" t="str">
        <f>+IFERROR(VLOOKUP(Tabla1[[#This Row],[CUENTA]],CTAS[],2,0),"OTROS")</f>
        <v>OTROS</v>
      </c>
      <c r="AP1675" t="str">
        <f>+IFERROR(VLOOKUP(Tabla1[[#This Row],[EMPLEADO]],IS[],3,0),"OTROS")</f>
        <v>OTROS</v>
      </c>
      <c r="AQ1675" t="str">
        <f>+IFERROR(VLOOKUP(Tabla1[[#This Row],[EMPLEADO]],IS[[NÓMINA]:[INGENIERO]],2,0),"OTROS")</f>
        <v>OTROS</v>
      </c>
    </row>
    <row r="1676" spans="1:43" x14ac:dyDescent="0.25">
      <c r="A1676" t="s">
        <v>36</v>
      </c>
      <c r="B1676">
        <v>1</v>
      </c>
      <c r="C1676" t="s">
        <v>3281</v>
      </c>
      <c r="D1676" t="s">
        <v>38</v>
      </c>
      <c r="E1676" t="s">
        <v>3015</v>
      </c>
      <c r="F1676" t="s">
        <v>3282</v>
      </c>
      <c r="G1676" s="17" t="s">
        <v>3283</v>
      </c>
      <c r="H1676" t="s">
        <v>136</v>
      </c>
      <c r="I1676" t="s">
        <v>43</v>
      </c>
      <c r="J1676" t="s">
        <v>8</v>
      </c>
      <c r="K1676" t="s">
        <v>144</v>
      </c>
      <c r="L1676" t="s">
        <v>3284</v>
      </c>
      <c r="M1676" t="s">
        <v>736</v>
      </c>
      <c r="N1676">
        <v>0</v>
      </c>
      <c r="O1676" t="s">
        <v>47</v>
      </c>
      <c r="P1676">
        <v>37</v>
      </c>
      <c r="Q1676" t="s">
        <v>82</v>
      </c>
      <c r="R1676" t="s">
        <v>138</v>
      </c>
      <c r="S1676" t="s">
        <v>139</v>
      </c>
      <c r="T1676" t="s">
        <v>51</v>
      </c>
      <c r="U1676" t="s">
        <v>140</v>
      </c>
      <c r="V1676">
        <v>1.1000000000000001</v>
      </c>
      <c r="W1676" s="1">
        <v>1730.3000000000004</v>
      </c>
      <c r="X1676">
        <v>1</v>
      </c>
      <c r="Y1676">
        <v>3.68</v>
      </c>
      <c r="Z1676">
        <v>4</v>
      </c>
      <c r="AA1676">
        <v>0.92</v>
      </c>
      <c r="AB1676" s="2">
        <v>0</v>
      </c>
      <c r="AC1676" s="1">
        <v>0</v>
      </c>
      <c r="AD1676" s="7">
        <v>43475</v>
      </c>
      <c r="AE1676" s="7">
        <v>43475</v>
      </c>
      <c r="AF1676">
        <v>0</v>
      </c>
      <c r="AG1676" t="s">
        <v>53</v>
      </c>
      <c r="AH1676" s="2">
        <v>0</v>
      </c>
      <c r="AI1676" s="1">
        <v>0</v>
      </c>
      <c r="AJ1676" s="1">
        <v>0</v>
      </c>
      <c r="AK1676" s="6" t="str">
        <f>+IF(Tabla1[[#This Row],[REQUEST_TY]]="SR MANTENIMIENTO CORRECTIVO", "EMERGENCIA", "OTROS")</f>
        <v>EMERGENCIA</v>
      </c>
      <c r="AL1676" s="6" t="str">
        <f>+_xlfn.IFS(Tabla1[[#This Row],[Veces obj]]&lt;=1,"0-1",Tabla1[[#This Row],[Veces obj]]&lt;=2,"1-2",Tabla1[[#This Row],[Veces obj]]&lt;=3,"2-3",TRUE,"&gt;3")</f>
        <v>0-1</v>
      </c>
      <c r="AM1676" s="6" t="str">
        <f>+_xlfn.IFS(MONTH(Tabla1[[#This Row],[MES]])&lt;=3,"Q1",MONTH(Tabla1[[#This Row],[MES]])&lt;=6,"Q2",MONTH(Tabla1[[#This Row],[MES]])&lt;=9,"Q3",TRUE,"Q4")</f>
        <v>Q1</v>
      </c>
      <c r="AN1676" t="str">
        <f>+IFERROR(VLOOKUP(Tabla1[[#This Row],[CUENTA]],CTAS[],2,0),"OTROS")</f>
        <v>OTROS</v>
      </c>
      <c r="AP1676" t="str">
        <f>+IFERROR(VLOOKUP(Tabla1[[#This Row],[EMPLEADO]],IS[],3,0),"OTROS")</f>
        <v>OTROS</v>
      </c>
      <c r="AQ1676" t="str">
        <f>+IFERROR(VLOOKUP(Tabla1[[#This Row],[EMPLEADO]],IS[[NÓMINA]:[INGENIERO]],2,0),"OTROS")</f>
        <v>OTROS</v>
      </c>
    </row>
    <row r="1677" spans="1:43" x14ac:dyDescent="0.25">
      <c r="A1677" t="s">
        <v>36</v>
      </c>
      <c r="B1677">
        <v>1</v>
      </c>
      <c r="C1677" t="s">
        <v>3285</v>
      </c>
      <c r="D1677" t="s">
        <v>38</v>
      </c>
      <c r="E1677" t="s">
        <v>300</v>
      </c>
      <c r="F1677" t="s">
        <v>3286</v>
      </c>
      <c r="G1677" s="17" t="s">
        <v>3287</v>
      </c>
      <c r="H1677" t="s">
        <v>246</v>
      </c>
      <c r="I1677" t="s">
        <v>43</v>
      </c>
      <c r="J1677" t="s">
        <v>8</v>
      </c>
      <c r="K1677" t="s">
        <v>102</v>
      </c>
      <c r="L1677" t="s">
        <v>1793</v>
      </c>
      <c r="M1677" t="s">
        <v>1794</v>
      </c>
      <c r="N1677">
        <v>0</v>
      </c>
      <c r="O1677" t="s">
        <v>105</v>
      </c>
      <c r="P1677">
        <v>54</v>
      </c>
      <c r="Q1677" t="s">
        <v>82</v>
      </c>
      <c r="R1677" t="s">
        <v>223</v>
      </c>
      <c r="S1677" t="s">
        <v>139</v>
      </c>
      <c r="T1677" t="s">
        <v>51</v>
      </c>
      <c r="U1677" t="s">
        <v>140</v>
      </c>
      <c r="V1677">
        <v>1.1000000000000001</v>
      </c>
      <c r="W1677" s="1">
        <v>883.30000000000007</v>
      </c>
      <c r="X1677">
        <v>1</v>
      </c>
      <c r="Y1677">
        <v>3.7</v>
      </c>
      <c r="Z1677">
        <v>4</v>
      </c>
      <c r="AA1677">
        <v>0.92500000000000004</v>
      </c>
      <c r="AB1677" s="2">
        <v>0</v>
      </c>
      <c r="AC1677" s="1">
        <v>0</v>
      </c>
      <c r="AD1677" s="7">
        <v>43495</v>
      </c>
      <c r="AE1677" s="7">
        <v>43495</v>
      </c>
      <c r="AF1677">
        <v>0</v>
      </c>
      <c r="AG1677" t="s">
        <v>53</v>
      </c>
      <c r="AH1677" s="2">
        <v>0</v>
      </c>
      <c r="AI1677" s="1">
        <v>0</v>
      </c>
      <c r="AJ1677" s="1">
        <v>0</v>
      </c>
      <c r="AK1677" s="6" t="str">
        <f>+IF(Tabla1[[#This Row],[REQUEST_TY]]="SR MANTENIMIENTO CORRECTIVO", "EMERGENCIA", "OTROS")</f>
        <v>EMERGENCIA</v>
      </c>
      <c r="AL1677" s="6" t="str">
        <f>+_xlfn.IFS(Tabla1[[#This Row],[Veces obj]]&lt;=1,"0-1",Tabla1[[#This Row],[Veces obj]]&lt;=2,"1-2",Tabla1[[#This Row],[Veces obj]]&lt;=3,"2-3",TRUE,"&gt;3")</f>
        <v>0-1</v>
      </c>
      <c r="AM1677" s="6" t="str">
        <f>+_xlfn.IFS(MONTH(Tabla1[[#This Row],[MES]])&lt;=3,"Q1",MONTH(Tabla1[[#This Row],[MES]])&lt;=6,"Q2",MONTH(Tabla1[[#This Row],[MES]])&lt;=9,"Q3",TRUE,"Q4")</f>
        <v>Q1</v>
      </c>
      <c r="AN1677" t="str">
        <f>+IFERROR(VLOOKUP(Tabla1[[#This Row],[CUENTA]],CTAS[],2,0),"OTROS")</f>
        <v>OTROS</v>
      </c>
      <c r="AP1677" t="str">
        <f>+IFERROR(VLOOKUP(Tabla1[[#This Row],[EMPLEADO]],IS[],3,0),"OTROS")</f>
        <v>OTROS</v>
      </c>
      <c r="AQ1677" t="str">
        <f>+IFERROR(VLOOKUP(Tabla1[[#This Row],[EMPLEADO]],IS[[NÓMINA]:[INGENIERO]],2,0),"OTROS")</f>
        <v>OTROS</v>
      </c>
    </row>
    <row r="1678" spans="1:43" x14ac:dyDescent="0.25">
      <c r="A1678" t="s">
        <v>36</v>
      </c>
      <c r="B1678">
        <v>1</v>
      </c>
      <c r="C1678" t="s">
        <v>3288</v>
      </c>
      <c r="D1678" t="s">
        <v>38</v>
      </c>
      <c r="E1678" t="s">
        <v>76</v>
      </c>
      <c r="F1678" t="s">
        <v>3289</v>
      </c>
      <c r="G1678" s="17" t="s">
        <v>1038</v>
      </c>
      <c r="H1678" t="s">
        <v>679</v>
      </c>
      <c r="I1678" t="s">
        <v>43</v>
      </c>
      <c r="J1678" t="s">
        <v>8</v>
      </c>
      <c r="K1678" t="s">
        <v>102</v>
      </c>
      <c r="L1678" t="s">
        <v>1039</v>
      </c>
      <c r="M1678" t="s">
        <v>310</v>
      </c>
      <c r="N1678">
        <v>0</v>
      </c>
      <c r="O1678" t="s">
        <v>47</v>
      </c>
      <c r="P1678">
        <v>44</v>
      </c>
      <c r="Q1678" t="s">
        <v>82</v>
      </c>
      <c r="R1678" t="s">
        <v>63</v>
      </c>
      <c r="S1678" t="s">
        <v>64</v>
      </c>
      <c r="T1678" t="s">
        <v>51</v>
      </c>
      <c r="U1678" t="s">
        <v>83</v>
      </c>
      <c r="V1678">
        <v>1.05</v>
      </c>
      <c r="W1678" s="1">
        <v>1433.25</v>
      </c>
      <c r="X1678">
        <v>1</v>
      </c>
      <c r="Y1678">
        <v>4.63</v>
      </c>
      <c r="Z1678">
        <v>5</v>
      </c>
      <c r="AA1678">
        <v>0.92599999999999993</v>
      </c>
      <c r="AB1678" s="2">
        <v>0</v>
      </c>
      <c r="AC1678" s="1">
        <v>0</v>
      </c>
      <c r="AD1678" s="7">
        <v>43482</v>
      </c>
      <c r="AE1678" s="7">
        <v>43482</v>
      </c>
      <c r="AF1678">
        <v>0</v>
      </c>
      <c r="AG1678" t="s">
        <v>53</v>
      </c>
      <c r="AH1678" s="2">
        <v>0</v>
      </c>
      <c r="AI1678" s="1">
        <v>0</v>
      </c>
      <c r="AJ1678" s="1">
        <v>0</v>
      </c>
      <c r="AK1678" s="6" t="str">
        <f>+IF(Tabla1[[#This Row],[REQUEST_TY]]="SR MANTENIMIENTO CORRECTIVO", "EMERGENCIA", "OTROS")</f>
        <v>EMERGENCIA</v>
      </c>
      <c r="AL1678" s="6" t="str">
        <f>+_xlfn.IFS(Tabla1[[#This Row],[Veces obj]]&lt;=1,"0-1",Tabla1[[#This Row],[Veces obj]]&lt;=2,"1-2",Tabla1[[#This Row],[Veces obj]]&lt;=3,"2-3",TRUE,"&gt;3")</f>
        <v>0-1</v>
      </c>
      <c r="AM1678" s="6" t="str">
        <f>+_xlfn.IFS(MONTH(Tabla1[[#This Row],[MES]])&lt;=3,"Q1",MONTH(Tabla1[[#This Row],[MES]])&lt;=6,"Q2",MONTH(Tabla1[[#This Row],[MES]])&lt;=9,"Q3",TRUE,"Q4")</f>
        <v>Q1</v>
      </c>
      <c r="AN1678" t="str">
        <f>+IFERROR(VLOOKUP(Tabla1[[#This Row],[CUENTA]],CTAS[],2,0),"OTROS")</f>
        <v>OTROS</v>
      </c>
      <c r="AP1678" t="str">
        <f>+IFERROR(VLOOKUP(Tabla1[[#This Row],[EMPLEADO]],IS[],3,0),"OTROS")</f>
        <v>OTROS</v>
      </c>
      <c r="AQ1678" t="str">
        <f>+IFERROR(VLOOKUP(Tabla1[[#This Row],[EMPLEADO]],IS[[NÓMINA]:[INGENIERO]],2,0),"OTROS")</f>
        <v>OTROS</v>
      </c>
    </row>
    <row r="1679" spans="1:43" x14ac:dyDescent="0.25">
      <c r="A1679" t="s">
        <v>4444</v>
      </c>
      <c r="B1679">
        <v>1</v>
      </c>
      <c r="C1679" t="s">
        <v>6706</v>
      </c>
      <c r="D1679" t="s">
        <v>38</v>
      </c>
      <c r="E1679" t="s">
        <v>1134</v>
      </c>
      <c r="F1679" t="s">
        <v>6707</v>
      </c>
      <c r="G1679" s="17" t="s">
        <v>6708</v>
      </c>
      <c r="H1679" t="s">
        <v>253</v>
      </c>
      <c r="I1679" t="s">
        <v>43</v>
      </c>
      <c r="J1679" t="s">
        <v>8</v>
      </c>
      <c r="K1679" t="s">
        <v>6709</v>
      </c>
      <c r="L1679" t="s">
        <v>6710</v>
      </c>
      <c r="M1679" t="s">
        <v>6711</v>
      </c>
      <c r="N1679">
        <v>0</v>
      </c>
      <c r="O1679" t="s">
        <v>47</v>
      </c>
      <c r="P1679">
        <v>2638</v>
      </c>
      <c r="Q1679" t="s">
        <v>48</v>
      </c>
      <c r="R1679" t="s">
        <v>49</v>
      </c>
      <c r="S1679" t="s">
        <v>50</v>
      </c>
      <c r="T1679" t="s">
        <v>51</v>
      </c>
      <c r="U1679" t="s">
        <v>52</v>
      </c>
      <c r="V1679">
        <v>1.05</v>
      </c>
      <c r="W1679" s="1">
        <v>750.75000000000011</v>
      </c>
      <c r="X1679">
        <v>1</v>
      </c>
      <c r="Y1679">
        <v>4.63</v>
      </c>
      <c r="Z1679">
        <v>5</v>
      </c>
      <c r="AA1679">
        <v>0.92599999999999993</v>
      </c>
      <c r="AB1679" s="2">
        <v>0</v>
      </c>
      <c r="AC1679" s="1">
        <v>0</v>
      </c>
      <c r="AD1679" s="7">
        <v>43522</v>
      </c>
      <c r="AE1679" s="7">
        <v>43522</v>
      </c>
      <c r="AF1679">
        <v>0</v>
      </c>
      <c r="AG1679" t="s">
        <v>53</v>
      </c>
      <c r="AH1679" s="2">
        <v>0</v>
      </c>
      <c r="AI1679" s="1">
        <v>0</v>
      </c>
      <c r="AJ1679" s="1">
        <v>0</v>
      </c>
      <c r="AK1679" s="6" t="str">
        <f>+IF(Tabla1[[#This Row],[REQUEST_TY]]="SR MANTENIMIENTO CORRECTIVO", "EMERGENCIA", "OTROS")</f>
        <v>EMERGENCIA</v>
      </c>
      <c r="AL1679" s="6" t="str">
        <f>+_xlfn.IFS(Tabla1[[#This Row],[Veces obj]]&lt;=1,"0-1",Tabla1[[#This Row],[Veces obj]]&lt;=2,"1-2",Tabla1[[#This Row],[Veces obj]]&lt;=3,"2-3",TRUE,"&gt;3")</f>
        <v>0-1</v>
      </c>
      <c r="AM1679" s="6" t="str">
        <f>+_xlfn.IFS(MONTH(Tabla1[[#This Row],[MES]])&lt;=3,"Q1",MONTH(Tabla1[[#This Row],[MES]])&lt;=6,"Q2",MONTH(Tabla1[[#This Row],[MES]])&lt;=9,"Q3",TRUE,"Q4")</f>
        <v>Q1</v>
      </c>
      <c r="AN1679" t="str">
        <f>+IFERROR(VLOOKUP(Tabla1[[#This Row],[CUENTA]],CTAS[],2,0),"OTROS")</f>
        <v>OTROS</v>
      </c>
      <c r="AP1679" t="str">
        <f>+IFERROR(VLOOKUP(Tabla1[[#This Row],[EMPLEADO]],IS[],3,0),"OTROS")</f>
        <v>OTROS</v>
      </c>
      <c r="AQ1679" t="str">
        <f>+IFERROR(VLOOKUP(Tabla1[[#This Row],[EMPLEADO]],IS[[NÓMINA]:[INGENIERO]],2,0),"OTROS")</f>
        <v>OTROS</v>
      </c>
    </row>
    <row r="1680" spans="1:43" x14ac:dyDescent="0.25">
      <c r="A1680" t="s">
        <v>4444</v>
      </c>
      <c r="B1680">
        <v>1</v>
      </c>
      <c r="C1680" t="s">
        <v>5062</v>
      </c>
      <c r="D1680" t="s">
        <v>38</v>
      </c>
      <c r="E1680" t="s">
        <v>133</v>
      </c>
      <c r="F1680" t="s">
        <v>5063</v>
      </c>
      <c r="G1680" s="17" t="s">
        <v>1960</v>
      </c>
      <c r="H1680" t="s">
        <v>136</v>
      </c>
      <c r="I1680" t="s">
        <v>43</v>
      </c>
      <c r="J1680" t="s">
        <v>8</v>
      </c>
      <c r="K1680" t="s">
        <v>59</v>
      </c>
      <c r="L1680" t="s">
        <v>1961</v>
      </c>
      <c r="M1680" t="s">
        <v>1496</v>
      </c>
      <c r="N1680">
        <v>0</v>
      </c>
      <c r="O1680" t="s">
        <v>47</v>
      </c>
      <c r="P1680">
        <v>5</v>
      </c>
      <c r="Q1680" t="s">
        <v>207</v>
      </c>
      <c r="R1680" t="s">
        <v>138</v>
      </c>
      <c r="S1680" t="s">
        <v>139</v>
      </c>
      <c r="T1680" t="s">
        <v>51</v>
      </c>
      <c r="U1680" t="s">
        <v>879</v>
      </c>
      <c r="V1680">
        <v>0.6</v>
      </c>
      <c r="W1680" s="1">
        <v>943.80000000000007</v>
      </c>
      <c r="X1680">
        <v>1</v>
      </c>
      <c r="Y1680">
        <v>3.72</v>
      </c>
      <c r="Z1680">
        <v>4</v>
      </c>
      <c r="AA1680">
        <v>0.93</v>
      </c>
      <c r="AB1680" s="2">
        <v>0</v>
      </c>
      <c r="AC1680" s="1">
        <v>0</v>
      </c>
      <c r="AD1680" s="7">
        <v>43502</v>
      </c>
      <c r="AE1680" s="7">
        <v>43502</v>
      </c>
      <c r="AF1680">
        <v>0</v>
      </c>
      <c r="AG1680" t="s">
        <v>53</v>
      </c>
      <c r="AH1680" s="2">
        <v>0</v>
      </c>
      <c r="AI1680" s="1">
        <v>0</v>
      </c>
      <c r="AJ1680" s="1">
        <v>0</v>
      </c>
      <c r="AK1680" s="6" t="str">
        <f>+IF(Tabla1[[#This Row],[REQUEST_TY]]="SR MANTENIMIENTO CORRECTIVO", "EMERGENCIA", "OTROS")</f>
        <v>EMERGENCIA</v>
      </c>
      <c r="AL1680" s="6" t="str">
        <f>+_xlfn.IFS(Tabla1[[#This Row],[Veces obj]]&lt;=1,"0-1",Tabla1[[#This Row],[Veces obj]]&lt;=2,"1-2",Tabla1[[#This Row],[Veces obj]]&lt;=3,"2-3",TRUE,"&gt;3")</f>
        <v>0-1</v>
      </c>
      <c r="AM1680" s="6" t="str">
        <f>+_xlfn.IFS(MONTH(Tabla1[[#This Row],[MES]])&lt;=3,"Q1",MONTH(Tabla1[[#This Row],[MES]])&lt;=6,"Q2",MONTH(Tabla1[[#This Row],[MES]])&lt;=9,"Q3",TRUE,"Q4")</f>
        <v>Q1</v>
      </c>
      <c r="AN1680" t="str">
        <f>+IFERROR(VLOOKUP(Tabla1[[#This Row],[CUENTA]],CTAS[],2,0),"OTROS")</f>
        <v>OTROS</v>
      </c>
      <c r="AP1680" t="str">
        <f>+IFERROR(VLOOKUP(Tabla1[[#This Row],[EMPLEADO]],IS[],3,0),"OTROS")</f>
        <v>OTROS</v>
      </c>
      <c r="AQ1680" t="str">
        <f>+IFERROR(VLOOKUP(Tabla1[[#This Row],[EMPLEADO]],IS[[NÓMINA]:[INGENIERO]],2,0),"OTROS")</f>
        <v>OTROS</v>
      </c>
    </row>
    <row r="1681" spans="1:43" x14ac:dyDescent="0.25">
      <c r="A1681" t="s">
        <v>36</v>
      </c>
      <c r="B1681">
        <v>1</v>
      </c>
      <c r="C1681" t="s">
        <v>3290</v>
      </c>
      <c r="D1681" t="s">
        <v>38</v>
      </c>
      <c r="E1681" t="s">
        <v>258</v>
      </c>
      <c r="F1681" t="s">
        <v>3291</v>
      </c>
      <c r="G1681" s="17" t="s">
        <v>1901</v>
      </c>
      <c r="H1681" t="s">
        <v>101</v>
      </c>
      <c r="I1681" t="s">
        <v>43</v>
      </c>
      <c r="J1681" t="s">
        <v>8</v>
      </c>
      <c r="K1681" t="s">
        <v>102</v>
      </c>
      <c r="L1681" t="s">
        <v>1902</v>
      </c>
      <c r="M1681" t="s">
        <v>352</v>
      </c>
      <c r="N1681">
        <v>0</v>
      </c>
      <c r="O1681" t="s">
        <v>105</v>
      </c>
      <c r="P1681">
        <v>23</v>
      </c>
      <c r="Q1681" t="s">
        <v>62</v>
      </c>
      <c r="R1681" t="s">
        <v>138</v>
      </c>
      <c r="S1681" t="s">
        <v>139</v>
      </c>
      <c r="T1681" t="s">
        <v>51</v>
      </c>
      <c r="U1681" t="s">
        <v>262</v>
      </c>
      <c r="V1681">
        <v>1.05</v>
      </c>
      <c r="W1681" s="1">
        <v>843.15000000000009</v>
      </c>
      <c r="X1681">
        <v>1</v>
      </c>
      <c r="Y1681">
        <v>3.73</v>
      </c>
      <c r="Z1681">
        <v>4</v>
      </c>
      <c r="AA1681">
        <v>0.9325</v>
      </c>
      <c r="AB1681" s="2">
        <v>0</v>
      </c>
      <c r="AC1681" s="1">
        <v>0</v>
      </c>
      <c r="AD1681" s="7">
        <v>43474</v>
      </c>
      <c r="AE1681" s="7">
        <v>43475</v>
      </c>
      <c r="AF1681">
        <v>1</v>
      </c>
      <c r="AG1681" t="s">
        <v>53</v>
      </c>
      <c r="AH1681" s="2">
        <v>0</v>
      </c>
      <c r="AI1681" s="1">
        <v>0</v>
      </c>
      <c r="AJ1681" s="1">
        <v>0</v>
      </c>
      <c r="AK1681" s="6" t="str">
        <f>+IF(Tabla1[[#This Row],[REQUEST_TY]]="SR MANTENIMIENTO CORRECTIVO", "EMERGENCIA", "OTROS")</f>
        <v>EMERGENCIA</v>
      </c>
      <c r="AL1681" s="6" t="str">
        <f>+_xlfn.IFS(Tabla1[[#This Row],[Veces obj]]&lt;=1,"0-1",Tabla1[[#This Row],[Veces obj]]&lt;=2,"1-2",Tabla1[[#This Row],[Veces obj]]&lt;=3,"2-3",TRUE,"&gt;3")</f>
        <v>0-1</v>
      </c>
      <c r="AM1681" s="6" t="str">
        <f>+_xlfn.IFS(MONTH(Tabla1[[#This Row],[MES]])&lt;=3,"Q1",MONTH(Tabla1[[#This Row],[MES]])&lt;=6,"Q2",MONTH(Tabla1[[#This Row],[MES]])&lt;=9,"Q3",TRUE,"Q4")</f>
        <v>Q1</v>
      </c>
      <c r="AN1681" t="str">
        <f>+IFERROR(VLOOKUP(Tabla1[[#This Row],[CUENTA]],CTAS[],2,0),"OTROS")</f>
        <v>OTROS</v>
      </c>
      <c r="AP1681" t="str">
        <f>+IFERROR(VLOOKUP(Tabla1[[#This Row],[EMPLEADO]],IS[],3,0),"OTROS")</f>
        <v>OTROS</v>
      </c>
      <c r="AQ1681" t="str">
        <f>+IFERROR(VLOOKUP(Tabla1[[#This Row],[EMPLEADO]],IS[[NÓMINA]:[INGENIERO]],2,0),"OTROS")</f>
        <v>OTROS</v>
      </c>
    </row>
    <row r="1682" spans="1:43" x14ac:dyDescent="0.25">
      <c r="A1682" t="s">
        <v>36</v>
      </c>
      <c r="B1682">
        <v>1</v>
      </c>
      <c r="C1682" t="s">
        <v>3292</v>
      </c>
      <c r="D1682" t="s">
        <v>38</v>
      </c>
      <c r="E1682" t="s">
        <v>312</v>
      </c>
      <c r="F1682" t="s">
        <v>3293</v>
      </c>
      <c r="G1682" s="17" t="s">
        <v>3294</v>
      </c>
      <c r="H1682" t="s">
        <v>1052</v>
      </c>
      <c r="I1682" t="s">
        <v>43</v>
      </c>
      <c r="J1682" t="s">
        <v>8</v>
      </c>
      <c r="K1682" t="s">
        <v>59</v>
      </c>
      <c r="L1682" t="s">
        <v>1961</v>
      </c>
      <c r="M1682" t="s">
        <v>1496</v>
      </c>
      <c r="N1682">
        <v>0</v>
      </c>
      <c r="O1682" t="s">
        <v>47</v>
      </c>
      <c r="P1682">
        <v>98</v>
      </c>
      <c r="Q1682" t="s">
        <v>48</v>
      </c>
      <c r="R1682" t="s">
        <v>317</v>
      </c>
      <c r="S1682" t="s">
        <v>318</v>
      </c>
      <c r="T1682" t="s">
        <v>51</v>
      </c>
      <c r="U1682" t="s">
        <v>353</v>
      </c>
      <c r="V1682">
        <v>1.1499999999999999</v>
      </c>
      <c r="W1682" s="1">
        <v>1808.95</v>
      </c>
      <c r="X1682">
        <v>1</v>
      </c>
      <c r="Y1682">
        <v>3.73</v>
      </c>
      <c r="Z1682">
        <v>4</v>
      </c>
      <c r="AA1682">
        <v>0.9325</v>
      </c>
      <c r="AB1682" s="2">
        <v>0</v>
      </c>
      <c r="AC1682" s="1">
        <v>0</v>
      </c>
      <c r="AD1682" s="7">
        <v>43486</v>
      </c>
      <c r="AE1682" s="7">
        <v>43486</v>
      </c>
      <c r="AF1682">
        <v>0</v>
      </c>
      <c r="AG1682" t="s">
        <v>53</v>
      </c>
      <c r="AH1682" s="2">
        <v>0</v>
      </c>
      <c r="AI1682" s="1">
        <v>0</v>
      </c>
      <c r="AJ1682" s="1">
        <v>0</v>
      </c>
      <c r="AK1682" s="6" t="str">
        <f>+IF(Tabla1[[#This Row],[REQUEST_TY]]="SR MANTENIMIENTO CORRECTIVO", "EMERGENCIA", "OTROS")</f>
        <v>EMERGENCIA</v>
      </c>
      <c r="AL1682" s="6" t="str">
        <f>+_xlfn.IFS(Tabla1[[#This Row],[Veces obj]]&lt;=1,"0-1",Tabla1[[#This Row],[Veces obj]]&lt;=2,"1-2",Tabla1[[#This Row],[Veces obj]]&lt;=3,"2-3",TRUE,"&gt;3")</f>
        <v>0-1</v>
      </c>
      <c r="AM1682" s="6" t="str">
        <f>+_xlfn.IFS(MONTH(Tabla1[[#This Row],[MES]])&lt;=3,"Q1",MONTH(Tabla1[[#This Row],[MES]])&lt;=6,"Q2",MONTH(Tabla1[[#This Row],[MES]])&lt;=9,"Q3",TRUE,"Q4")</f>
        <v>Q1</v>
      </c>
      <c r="AN1682" t="str">
        <f>+IFERROR(VLOOKUP(Tabla1[[#This Row],[CUENTA]],CTAS[],2,0),"OTROS")</f>
        <v>OTROS</v>
      </c>
      <c r="AP1682" t="str">
        <f>+IFERROR(VLOOKUP(Tabla1[[#This Row],[EMPLEADO]],IS[],3,0),"OTROS")</f>
        <v>OTROS</v>
      </c>
      <c r="AQ1682" t="str">
        <f>+IFERROR(VLOOKUP(Tabla1[[#This Row],[EMPLEADO]],IS[[NÓMINA]:[INGENIERO]],2,0),"OTROS")</f>
        <v>OTROS</v>
      </c>
    </row>
    <row r="1683" spans="1:43" x14ac:dyDescent="0.25">
      <c r="A1683" t="s">
        <v>36</v>
      </c>
      <c r="B1683">
        <v>1</v>
      </c>
      <c r="C1683" t="s">
        <v>3295</v>
      </c>
      <c r="D1683" t="s">
        <v>38</v>
      </c>
      <c r="E1683" t="s">
        <v>217</v>
      </c>
      <c r="F1683" t="s">
        <v>3296</v>
      </c>
      <c r="G1683" s="17" t="s">
        <v>3297</v>
      </c>
      <c r="H1683" t="s">
        <v>220</v>
      </c>
      <c r="I1683" t="s">
        <v>43</v>
      </c>
      <c r="J1683" t="s">
        <v>8</v>
      </c>
      <c r="K1683" t="s">
        <v>59</v>
      </c>
      <c r="L1683" t="s">
        <v>1206</v>
      </c>
      <c r="M1683" t="s">
        <v>61</v>
      </c>
      <c r="N1683">
        <v>0</v>
      </c>
      <c r="O1683" t="s">
        <v>47</v>
      </c>
      <c r="P1683">
        <v>31</v>
      </c>
      <c r="Q1683" t="s">
        <v>82</v>
      </c>
      <c r="R1683" t="s">
        <v>223</v>
      </c>
      <c r="S1683" t="s">
        <v>139</v>
      </c>
      <c r="T1683" t="s">
        <v>51</v>
      </c>
      <c r="U1683" t="s">
        <v>140</v>
      </c>
      <c r="V1683">
        <v>1.1000000000000001</v>
      </c>
      <c r="W1683" s="1">
        <v>1730.3000000000004</v>
      </c>
      <c r="X1683">
        <v>1</v>
      </c>
      <c r="Y1683">
        <v>3.74</v>
      </c>
      <c r="Z1683">
        <v>4</v>
      </c>
      <c r="AA1683">
        <v>0.93500000000000005</v>
      </c>
      <c r="AB1683" s="2">
        <v>0</v>
      </c>
      <c r="AC1683" s="1">
        <v>0</v>
      </c>
      <c r="AD1683" s="7">
        <v>43483</v>
      </c>
      <c r="AE1683" s="7">
        <v>43486</v>
      </c>
      <c r="AF1683">
        <v>1</v>
      </c>
      <c r="AG1683" t="s">
        <v>53</v>
      </c>
      <c r="AH1683" s="2">
        <v>0</v>
      </c>
      <c r="AI1683" s="1">
        <v>0</v>
      </c>
      <c r="AJ1683" s="1">
        <v>0</v>
      </c>
      <c r="AK1683" s="6" t="str">
        <f>+IF(Tabla1[[#This Row],[REQUEST_TY]]="SR MANTENIMIENTO CORRECTIVO", "EMERGENCIA", "OTROS")</f>
        <v>EMERGENCIA</v>
      </c>
      <c r="AL1683" s="6" t="str">
        <f>+_xlfn.IFS(Tabla1[[#This Row],[Veces obj]]&lt;=1,"0-1",Tabla1[[#This Row],[Veces obj]]&lt;=2,"1-2",Tabla1[[#This Row],[Veces obj]]&lt;=3,"2-3",TRUE,"&gt;3")</f>
        <v>0-1</v>
      </c>
      <c r="AM1683" s="6" t="str">
        <f>+_xlfn.IFS(MONTH(Tabla1[[#This Row],[MES]])&lt;=3,"Q1",MONTH(Tabla1[[#This Row],[MES]])&lt;=6,"Q2",MONTH(Tabla1[[#This Row],[MES]])&lt;=9,"Q3",TRUE,"Q4")</f>
        <v>Q1</v>
      </c>
      <c r="AN1683" t="str">
        <f>+IFERROR(VLOOKUP(Tabla1[[#This Row],[CUENTA]],CTAS[],2,0),"OTROS")</f>
        <v>OTROS</v>
      </c>
      <c r="AP1683" t="str">
        <f>+IFERROR(VLOOKUP(Tabla1[[#This Row],[EMPLEADO]],IS[],3,0),"OTROS")</f>
        <v>OTROS</v>
      </c>
      <c r="AQ1683" t="str">
        <f>+IFERROR(VLOOKUP(Tabla1[[#This Row],[EMPLEADO]],IS[[NÓMINA]:[INGENIERO]],2,0),"OTROS")</f>
        <v>OTROS</v>
      </c>
    </row>
    <row r="1684" spans="1:43" x14ac:dyDescent="0.25">
      <c r="A1684" t="s">
        <v>4444</v>
      </c>
      <c r="B1684">
        <v>1</v>
      </c>
      <c r="C1684" t="s">
        <v>6838</v>
      </c>
      <c r="D1684" t="s">
        <v>38</v>
      </c>
      <c r="E1684" t="s">
        <v>348</v>
      </c>
      <c r="F1684" t="s">
        <v>6839</v>
      </c>
      <c r="G1684" s="17" t="s">
        <v>6034</v>
      </c>
      <c r="H1684" t="s">
        <v>409</v>
      </c>
      <c r="I1684" t="s">
        <v>43</v>
      </c>
      <c r="J1684" t="s">
        <v>8</v>
      </c>
      <c r="K1684" t="s">
        <v>6035</v>
      </c>
      <c r="L1684" t="s">
        <v>6036</v>
      </c>
      <c r="M1684" t="s">
        <v>411</v>
      </c>
      <c r="N1684">
        <v>0</v>
      </c>
      <c r="O1684" t="s">
        <v>47</v>
      </c>
      <c r="P1684">
        <v>7</v>
      </c>
      <c r="Q1684" t="s">
        <v>194</v>
      </c>
      <c r="R1684" t="s">
        <v>223</v>
      </c>
      <c r="S1684" t="s">
        <v>139</v>
      </c>
      <c r="T1684" t="s">
        <v>51</v>
      </c>
      <c r="U1684" t="s">
        <v>224</v>
      </c>
      <c r="V1684">
        <v>0.8</v>
      </c>
      <c r="W1684" s="1">
        <v>1258.4000000000003</v>
      </c>
      <c r="X1684">
        <v>1</v>
      </c>
      <c r="Y1684">
        <v>3.75</v>
      </c>
      <c r="Z1684">
        <v>4</v>
      </c>
      <c r="AA1684">
        <v>0.9375</v>
      </c>
      <c r="AB1684" s="2">
        <v>0</v>
      </c>
      <c r="AC1684" s="1">
        <v>0</v>
      </c>
      <c r="AD1684" s="7">
        <v>43517</v>
      </c>
      <c r="AE1684" s="7">
        <v>43518</v>
      </c>
      <c r="AF1684">
        <v>1</v>
      </c>
      <c r="AG1684" t="s">
        <v>53</v>
      </c>
      <c r="AH1684" s="2">
        <v>0</v>
      </c>
      <c r="AI1684" s="1">
        <v>0</v>
      </c>
      <c r="AJ1684" s="1">
        <v>0</v>
      </c>
      <c r="AK1684" s="6" t="str">
        <f>+IF(Tabla1[[#This Row],[REQUEST_TY]]="SR MANTENIMIENTO CORRECTIVO", "EMERGENCIA", "OTROS")</f>
        <v>EMERGENCIA</v>
      </c>
      <c r="AL1684" s="6" t="str">
        <f>+_xlfn.IFS(Tabla1[[#This Row],[Veces obj]]&lt;=1,"0-1",Tabla1[[#This Row],[Veces obj]]&lt;=2,"1-2",Tabla1[[#This Row],[Veces obj]]&lt;=3,"2-3",TRUE,"&gt;3")</f>
        <v>0-1</v>
      </c>
      <c r="AM1684" s="6" t="str">
        <f>+_xlfn.IFS(MONTH(Tabla1[[#This Row],[MES]])&lt;=3,"Q1",MONTH(Tabla1[[#This Row],[MES]])&lt;=6,"Q2",MONTH(Tabla1[[#This Row],[MES]])&lt;=9,"Q3",TRUE,"Q4")</f>
        <v>Q1</v>
      </c>
      <c r="AN1684" t="str">
        <f>+IFERROR(VLOOKUP(Tabla1[[#This Row],[CUENTA]],CTAS[],2,0),"OTROS")</f>
        <v>OTROS</v>
      </c>
      <c r="AP1684" t="str">
        <f>+IFERROR(VLOOKUP(Tabla1[[#This Row],[EMPLEADO]],IS[],3,0),"OTROS")</f>
        <v>OTROS</v>
      </c>
      <c r="AQ1684" t="str">
        <f>+IFERROR(VLOOKUP(Tabla1[[#This Row],[EMPLEADO]],IS[[NÓMINA]:[INGENIERO]],2,0),"OTROS")</f>
        <v>OTROS</v>
      </c>
    </row>
    <row r="1685" spans="1:43" x14ac:dyDescent="0.25">
      <c r="A1685" t="s">
        <v>36</v>
      </c>
      <c r="B1685">
        <v>1</v>
      </c>
      <c r="C1685" t="s">
        <v>3574</v>
      </c>
      <c r="D1685" t="s">
        <v>3346</v>
      </c>
      <c r="E1685" t="s">
        <v>39</v>
      </c>
      <c r="F1685" t="s">
        <v>3575</v>
      </c>
      <c r="G1685" s="17" t="s">
        <v>3576</v>
      </c>
      <c r="H1685" t="s">
        <v>42</v>
      </c>
      <c r="I1685" t="s">
        <v>43</v>
      </c>
      <c r="J1685" t="s">
        <v>8</v>
      </c>
      <c r="K1685" t="s">
        <v>44</v>
      </c>
      <c r="L1685" t="s">
        <v>3577</v>
      </c>
      <c r="M1685" t="s">
        <v>131</v>
      </c>
      <c r="N1685">
        <v>1</v>
      </c>
      <c r="O1685" t="s">
        <v>47</v>
      </c>
      <c r="P1685" t="s">
        <v>822</v>
      </c>
      <c r="Q1685" t="s">
        <v>48</v>
      </c>
      <c r="R1685" t="s">
        <v>49</v>
      </c>
      <c r="S1685" t="s">
        <v>50</v>
      </c>
      <c r="T1685" t="s">
        <v>51</v>
      </c>
      <c r="U1685" t="s">
        <v>52</v>
      </c>
      <c r="V1685">
        <v>1</v>
      </c>
      <c r="W1685" s="1">
        <v>0</v>
      </c>
      <c r="X1685">
        <v>0</v>
      </c>
      <c r="Y1685">
        <v>5</v>
      </c>
      <c r="Z1685">
        <v>5</v>
      </c>
      <c r="AA1685">
        <v>1</v>
      </c>
      <c r="AB1685" s="2">
        <v>0</v>
      </c>
      <c r="AC1685" s="1">
        <v>0</v>
      </c>
      <c r="AD1685" s="7">
        <v>43475</v>
      </c>
      <c r="AE1685" s="7">
        <v>43476</v>
      </c>
      <c r="AF1685">
        <v>1</v>
      </c>
      <c r="AG1685" t="s">
        <v>53</v>
      </c>
      <c r="AH1685" s="2">
        <v>0</v>
      </c>
      <c r="AI1685" s="1">
        <v>0</v>
      </c>
      <c r="AJ1685" s="1">
        <v>0</v>
      </c>
      <c r="AK1685" s="6" t="str">
        <f>+IF(Tabla1[[#This Row],[REQUEST_TY]]="SR MANTENIMIENTO CORRECTIVO", "EMERGENCIA", "OTROS")</f>
        <v>OTROS</v>
      </c>
      <c r="AL1685" s="6" t="str">
        <f>+_xlfn.IFS(Tabla1[[#This Row],[Veces obj]]&lt;=1,"0-1",Tabla1[[#This Row],[Veces obj]]&lt;=2,"1-2",Tabla1[[#This Row],[Veces obj]]&lt;=3,"2-3",TRUE,"&gt;3")</f>
        <v>0-1</v>
      </c>
      <c r="AM1685" s="6" t="str">
        <f>+_xlfn.IFS(MONTH(Tabla1[[#This Row],[MES]])&lt;=3,"Q1",MONTH(Tabla1[[#This Row],[MES]])&lt;=6,"Q2",MONTH(Tabla1[[#This Row],[MES]])&lt;=9,"Q3",TRUE,"Q4")</f>
        <v>Q1</v>
      </c>
      <c r="AN1685" t="str">
        <f>+IFERROR(VLOOKUP(Tabla1[[#This Row],[CUENTA]],CTAS[],2,0),"OTROS")</f>
        <v>OTROS</v>
      </c>
      <c r="AP1685" t="str">
        <f>+IFERROR(VLOOKUP(Tabla1[[#This Row],[EMPLEADO]],IS[],3,0),"OTROS")</f>
        <v>OTROS</v>
      </c>
      <c r="AQ1685" t="str">
        <f>+IFERROR(VLOOKUP(Tabla1[[#This Row],[EMPLEADO]],IS[[NÓMINA]:[INGENIERO]],2,0),"OTROS")</f>
        <v>OTROS</v>
      </c>
    </row>
    <row r="1686" spans="1:43" x14ac:dyDescent="0.25">
      <c r="A1686" t="s">
        <v>36</v>
      </c>
      <c r="B1686">
        <v>1</v>
      </c>
      <c r="C1686" t="s">
        <v>3298</v>
      </c>
      <c r="D1686" t="s">
        <v>38</v>
      </c>
      <c r="E1686" t="s">
        <v>312</v>
      </c>
      <c r="F1686" t="s">
        <v>3299</v>
      </c>
      <c r="G1686" s="17" t="s">
        <v>3300</v>
      </c>
      <c r="H1686" t="s">
        <v>1052</v>
      </c>
      <c r="I1686" t="s">
        <v>43</v>
      </c>
      <c r="J1686" t="s">
        <v>8</v>
      </c>
      <c r="K1686" t="s">
        <v>59</v>
      </c>
      <c r="L1686" t="s">
        <v>1641</v>
      </c>
      <c r="M1686" t="s">
        <v>1642</v>
      </c>
      <c r="N1686">
        <v>0</v>
      </c>
      <c r="O1686" t="s">
        <v>47</v>
      </c>
      <c r="P1686">
        <v>76</v>
      </c>
      <c r="Q1686" t="s">
        <v>48</v>
      </c>
      <c r="R1686" t="s">
        <v>317</v>
      </c>
      <c r="S1686" t="s">
        <v>318</v>
      </c>
      <c r="T1686" t="s">
        <v>51</v>
      </c>
      <c r="U1686" t="s">
        <v>353</v>
      </c>
      <c r="V1686">
        <v>1.1499999999999999</v>
      </c>
      <c r="W1686" s="1">
        <v>1808.95</v>
      </c>
      <c r="X1686">
        <v>1</v>
      </c>
      <c r="Y1686">
        <v>3.77</v>
      </c>
      <c r="Z1686">
        <v>4</v>
      </c>
      <c r="AA1686">
        <v>0.9425</v>
      </c>
      <c r="AB1686" s="2">
        <v>0</v>
      </c>
      <c r="AC1686" s="1">
        <v>0</v>
      </c>
      <c r="AD1686" s="7">
        <v>43496</v>
      </c>
      <c r="AE1686" s="7">
        <v>43496</v>
      </c>
      <c r="AF1686">
        <v>0</v>
      </c>
      <c r="AG1686" t="s">
        <v>53</v>
      </c>
      <c r="AH1686" s="2">
        <v>0</v>
      </c>
      <c r="AI1686" s="1">
        <v>0</v>
      </c>
      <c r="AJ1686" s="1">
        <v>0</v>
      </c>
      <c r="AK1686" s="6" t="str">
        <f>+IF(Tabla1[[#This Row],[REQUEST_TY]]="SR MANTENIMIENTO CORRECTIVO", "EMERGENCIA", "OTROS")</f>
        <v>EMERGENCIA</v>
      </c>
      <c r="AL1686" s="6" t="str">
        <f>+_xlfn.IFS(Tabla1[[#This Row],[Veces obj]]&lt;=1,"0-1",Tabla1[[#This Row],[Veces obj]]&lt;=2,"1-2",Tabla1[[#This Row],[Veces obj]]&lt;=3,"2-3",TRUE,"&gt;3")</f>
        <v>0-1</v>
      </c>
      <c r="AM1686" s="6" t="str">
        <f>+_xlfn.IFS(MONTH(Tabla1[[#This Row],[MES]])&lt;=3,"Q1",MONTH(Tabla1[[#This Row],[MES]])&lt;=6,"Q2",MONTH(Tabla1[[#This Row],[MES]])&lt;=9,"Q3",TRUE,"Q4")</f>
        <v>Q1</v>
      </c>
      <c r="AN1686" t="str">
        <f>+IFERROR(VLOOKUP(Tabla1[[#This Row],[CUENTA]],CTAS[],2,0),"OTROS")</f>
        <v>OTROS</v>
      </c>
      <c r="AP1686" t="str">
        <f>+IFERROR(VLOOKUP(Tabla1[[#This Row],[EMPLEADO]],IS[],3,0),"OTROS")</f>
        <v>OTROS</v>
      </c>
      <c r="AQ1686" t="str">
        <f>+IFERROR(VLOOKUP(Tabla1[[#This Row],[EMPLEADO]],IS[[NÓMINA]:[INGENIERO]],2,0),"OTROS")</f>
        <v>OTROS</v>
      </c>
    </row>
    <row r="1687" spans="1:43" x14ac:dyDescent="0.25">
      <c r="A1687" t="s">
        <v>4444</v>
      </c>
      <c r="B1687">
        <v>1</v>
      </c>
      <c r="C1687" t="s">
        <v>4735</v>
      </c>
      <c r="D1687" t="s">
        <v>38</v>
      </c>
      <c r="E1687" t="s">
        <v>613</v>
      </c>
      <c r="F1687" t="s">
        <v>4736</v>
      </c>
      <c r="G1687" s="17" t="s">
        <v>4737</v>
      </c>
      <c r="H1687" t="s">
        <v>691</v>
      </c>
      <c r="I1687" t="s">
        <v>43</v>
      </c>
      <c r="J1687" t="s">
        <v>8</v>
      </c>
      <c r="K1687" t="s">
        <v>4738</v>
      </c>
      <c r="L1687" t="s">
        <v>4739</v>
      </c>
      <c r="M1687" t="s">
        <v>1436</v>
      </c>
      <c r="N1687">
        <v>0</v>
      </c>
      <c r="O1687" t="s">
        <v>47</v>
      </c>
      <c r="P1687">
        <v>2618</v>
      </c>
      <c r="Q1687" t="s">
        <v>48</v>
      </c>
      <c r="R1687" t="s">
        <v>235</v>
      </c>
      <c r="S1687" t="s">
        <v>50</v>
      </c>
      <c r="T1687" t="s">
        <v>51</v>
      </c>
      <c r="U1687" t="s">
        <v>52</v>
      </c>
      <c r="V1687">
        <v>1.05</v>
      </c>
      <c r="W1687" s="1">
        <v>750.75000000000011</v>
      </c>
      <c r="X1687">
        <v>1</v>
      </c>
      <c r="Y1687">
        <v>4.7300000000000004</v>
      </c>
      <c r="Z1687">
        <v>5</v>
      </c>
      <c r="AA1687">
        <v>0.94600000000000006</v>
      </c>
      <c r="AB1687" s="2">
        <v>0</v>
      </c>
      <c r="AC1687" s="1">
        <v>0</v>
      </c>
      <c r="AD1687" s="7">
        <v>43504</v>
      </c>
      <c r="AE1687" s="7">
        <v>43504</v>
      </c>
      <c r="AF1687">
        <v>0</v>
      </c>
      <c r="AG1687" t="s">
        <v>53</v>
      </c>
      <c r="AH1687" s="2">
        <v>0</v>
      </c>
      <c r="AI1687" s="1">
        <v>0</v>
      </c>
      <c r="AJ1687" s="1">
        <v>0</v>
      </c>
      <c r="AK1687" s="6" t="str">
        <f>+IF(Tabla1[[#This Row],[REQUEST_TY]]="SR MANTENIMIENTO CORRECTIVO", "EMERGENCIA", "OTROS")</f>
        <v>EMERGENCIA</v>
      </c>
      <c r="AL1687" s="6" t="str">
        <f>+_xlfn.IFS(Tabla1[[#This Row],[Veces obj]]&lt;=1,"0-1",Tabla1[[#This Row],[Veces obj]]&lt;=2,"1-2",Tabla1[[#This Row],[Veces obj]]&lt;=3,"2-3",TRUE,"&gt;3")</f>
        <v>0-1</v>
      </c>
      <c r="AM1687" s="6" t="str">
        <f>+_xlfn.IFS(MONTH(Tabla1[[#This Row],[MES]])&lt;=3,"Q1",MONTH(Tabla1[[#This Row],[MES]])&lt;=6,"Q2",MONTH(Tabla1[[#This Row],[MES]])&lt;=9,"Q3",TRUE,"Q4")</f>
        <v>Q1</v>
      </c>
      <c r="AN1687" t="str">
        <f>+IFERROR(VLOOKUP(Tabla1[[#This Row],[CUENTA]],CTAS[],2,0),"OTROS")</f>
        <v>OTROS</v>
      </c>
      <c r="AP1687" t="str">
        <f>+IFERROR(VLOOKUP(Tabla1[[#This Row],[EMPLEADO]],IS[],3,0),"OTROS")</f>
        <v>OTROS</v>
      </c>
      <c r="AQ1687" t="str">
        <f>+IFERROR(VLOOKUP(Tabla1[[#This Row],[EMPLEADO]],IS[[NÓMINA]:[INGENIERO]],2,0),"OTROS")</f>
        <v>OTROS</v>
      </c>
    </row>
    <row r="1688" spans="1:43" x14ac:dyDescent="0.25">
      <c r="A1688" t="s">
        <v>4444</v>
      </c>
      <c r="B1688">
        <v>1</v>
      </c>
      <c r="C1688" t="s">
        <v>4816</v>
      </c>
      <c r="D1688" t="s">
        <v>38</v>
      </c>
      <c r="E1688" t="s">
        <v>39</v>
      </c>
      <c r="F1688" t="s">
        <v>4817</v>
      </c>
      <c r="G1688" s="17" t="s">
        <v>4818</v>
      </c>
      <c r="H1688" t="s">
        <v>136</v>
      </c>
      <c r="I1688" t="s">
        <v>43</v>
      </c>
      <c r="J1688" t="s">
        <v>8</v>
      </c>
      <c r="K1688" t="s">
        <v>3104</v>
      </c>
      <c r="L1688" t="s">
        <v>4819</v>
      </c>
      <c r="M1688" t="s">
        <v>736</v>
      </c>
      <c r="N1688">
        <v>0</v>
      </c>
      <c r="O1688" t="s">
        <v>47</v>
      </c>
      <c r="P1688">
        <v>2619</v>
      </c>
      <c r="Q1688" t="s">
        <v>48</v>
      </c>
      <c r="R1688" t="s">
        <v>49</v>
      </c>
      <c r="S1688" t="s">
        <v>50</v>
      </c>
      <c r="T1688" t="s">
        <v>51</v>
      </c>
      <c r="U1688" t="s">
        <v>52</v>
      </c>
      <c r="V1688">
        <v>1.05</v>
      </c>
      <c r="W1688" s="1">
        <v>750.75000000000011</v>
      </c>
      <c r="X1688">
        <v>1</v>
      </c>
      <c r="Y1688">
        <v>4.7300000000000004</v>
      </c>
      <c r="Z1688">
        <v>5</v>
      </c>
      <c r="AA1688">
        <v>0.94600000000000006</v>
      </c>
      <c r="AB1688" s="2">
        <v>0</v>
      </c>
      <c r="AC1688" s="1">
        <v>0</v>
      </c>
      <c r="AD1688" s="7">
        <v>43497</v>
      </c>
      <c r="AE1688" s="7">
        <v>43501</v>
      </c>
      <c r="AF1688">
        <v>1</v>
      </c>
      <c r="AG1688" t="s">
        <v>53</v>
      </c>
      <c r="AH1688" s="2">
        <v>0</v>
      </c>
      <c r="AI1688" s="1">
        <v>0</v>
      </c>
      <c r="AJ1688" s="1">
        <v>0</v>
      </c>
      <c r="AK1688" s="6" t="str">
        <f>+IF(Tabla1[[#This Row],[REQUEST_TY]]="SR MANTENIMIENTO CORRECTIVO", "EMERGENCIA", "OTROS")</f>
        <v>EMERGENCIA</v>
      </c>
      <c r="AL1688" s="6" t="str">
        <f>+_xlfn.IFS(Tabla1[[#This Row],[Veces obj]]&lt;=1,"0-1",Tabla1[[#This Row],[Veces obj]]&lt;=2,"1-2",Tabla1[[#This Row],[Veces obj]]&lt;=3,"2-3",TRUE,"&gt;3")</f>
        <v>0-1</v>
      </c>
      <c r="AM1688" s="6" t="str">
        <f>+_xlfn.IFS(MONTH(Tabla1[[#This Row],[MES]])&lt;=3,"Q1",MONTH(Tabla1[[#This Row],[MES]])&lt;=6,"Q2",MONTH(Tabla1[[#This Row],[MES]])&lt;=9,"Q3",TRUE,"Q4")</f>
        <v>Q1</v>
      </c>
      <c r="AN1688" t="str">
        <f>+IFERROR(VLOOKUP(Tabla1[[#This Row],[CUENTA]],CTAS[],2,0),"OTROS")</f>
        <v>OTROS</v>
      </c>
      <c r="AP1688" t="str">
        <f>+IFERROR(VLOOKUP(Tabla1[[#This Row],[EMPLEADO]],IS[],3,0),"OTROS")</f>
        <v>OTROS</v>
      </c>
      <c r="AQ1688" t="str">
        <f>+IFERROR(VLOOKUP(Tabla1[[#This Row],[EMPLEADO]],IS[[NÓMINA]:[INGENIERO]],2,0),"OTROS")</f>
        <v>OTROS</v>
      </c>
    </row>
    <row r="1689" spans="1:43" x14ac:dyDescent="0.25">
      <c r="A1689" t="s">
        <v>36</v>
      </c>
      <c r="B1689">
        <v>1</v>
      </c>
      <c r="C1689" t="s">
        <v>3301</v>
      </c>
      <c r="D1689" t="s">
        <v>38</v>
      </c>
      <c r="E1689" t="s">
        <v>133</v>
      </c>
      <c r="F1689" t="s">
        <v>3302</v>
      </c>
      <c r="G1689" s="17" t="s">
        <v>663</v>
      </c>
      <c r="H1689" t="s">
        <v>136</v>
      </c>
      <c r="I1689" t="s">
        <v>43</v>
      </c>
      <c r="J1689" t="s">
        <v>8</v>
      </c>
      <c r="K1689" t="s">
        <v>59</v>
      </c>
      <c r="L1689" t="s">
        <v>221</v>
      </c>
      <c r="M1689" t="s">
        <v>222</v>
      </c>
      <c r="N1689">
        <v>0</v>
      </c>
      <c r="O1689" t="s">
        <v>47</v>
      </c>
      <c r="P1689">
        <v>3</v>
      </c>
      <c r="Q1689" t="s">
        <v>388</v>
      </c>
      <c r="R1689" t="s">
        <v>138</v>
      </c>
      <c r="S1689" t="s">
        <v>139</v>
      </c>
      <c r="T1689" t="s">
        <v>51</v>
      </c>
      <c r="U1689" t="s">
        <v>872</v>
      </c>
      <c r="V1689">
        <v>0</v>
      </c>
      <c r="W1689" s="1">
        <v>0</v>
      </c>
      <c r="X1689">
        <v>1</v>
      </c>
      <c r="Y1689">
        <v>3.8</v>
      </c>
      <c r="Z1689">
        <v>4</v>
      </c>
      <c r="AA1689">
        <v>0.95</v>
      </c>
      <c r="AB1689" s="2">
        <v>0</v>
      </c>
      <c r="AC1689" s="1">
        <v>0</v>
      </c>
      <c r="AD1689" s="7">
        <v>43490</v>
      </c>
      <c r="AE1689" s="7">
        <v>43490</v>
      </c>
      <c r="AF1689">
        <v>0</v>
      </c>
      <c r="AG1689" t="s">
        <v>53</v>
      </c>
      <c r="AH1689" s="2">
        <v>0</v>
      </c>
      <c r="AI1689" s="1">
        <v>0</v>
      </c>
      <c r="AJ1689" s="1">
        <v>0</v>
      </c>
      <c r="AK1689" s="6" t="str">
        <f>+IF(Tabla1[[#This Row],[REQUEST_TY]]="SR MANTENIMIENTO CORRECTIVO", "EMERGENCIA", "OTROS")</f>
        <v>EMERGENCIA</v>
      </c>
      <c r="AL1689" s="6" t="str">
        <f>+_xlfn.IFS(Tabla1[[#This Row],[Veces obj]]&lt;=1,"0-1",Tabla1[[#This Row],[Veces obj]]&lt;=2,"1-2",Tabla1[[#This Row],[Veces obj]]&lt;=3,"2-3",TRUE,"&gt;3")</f>
        <v>0-1</v>
      </c>
      <c r="AM1689" s="6" t="str">
        <f>+_xlfn.IFS(MONTH(Tabla1[[#This Row],[MES]])&lt;=3,"Q1",MONTH(Tabla1[[#This Row],[MES]])&lt;=6,"Q2",MONTH(Tabla1[[#This Row],[MES]])&lt;=9,"Q3",TRUE,"Q4")</f>
        <v>Q1</v>
      </c>
      <c r="AN1689" t="str">
        <f>+IFERROR(VLOOKUP(Tabla1[[#This Row],[CUENTA]],CTAS[],2,0),"OTROS")</f>
        <v>OTROS</v>
      </c>
      <c r="AP1689" t="str">
        <f>+IFERROR(VLOOKUP(Tabla1[[#This Row],[EMPLEADO]],IS[],3,0),"OTROS")</f>
        <v>OTROS</v>
      </c>
      <c r="AQ1689" t="str">
        <f>+IFERROR(VLOOKUP(Tabla1[[#This Row],[EMPLEADO]],IS[[NÓMINA]:[INGENIERO]],2,0),"OTROS")</f>
        <v>OTROS</v>
      </c>
    </row>
    <row r="1690" spans="1:43" x14ac:dyDescent="0.25">
      <c r="A1690" t="s">
        <v>4444</v>
      </c>
      <c r="B1690">
        <v>1</v>
      </c>
      <c r="C1690" t="s">
        <v>4948</v>
      </c>
      <c r="D1690" t="s">
        <v>38</v>
      </c>
      <c r="E1690" t="s">
        <v>98</v>
      </c>
      <c r="F1690" t="s">
        <v>4949</v>
      </c>
      <c r="G1690" s="17" t="s">
        <v>3806</v>
      </c>
      <c r="H1690" t="s">
        <v>271</v>
      </c>
      <c r="I1690" t="s">
        <v>43</v>
      </c>
      <c r="J1690" t="s">
        <v>8</v>
      </c>
      <c r="K1690" t="s">
        <v>102</v>
      </c>
      <c r="L1690" t="s">
        <v>3807</v>
      </c>
      <c r="M1690" t="s">
        <v>3808</v>
      </c>
      <c r="N1690">
        <v>0</v>
      </c>
      <c r="O1690" t="s">
        <v>105</v>
      </c>
      <c r="P1690">
        <v>13</v>
      </c>
      <c r="Q1690" t="s">
        <v>194</v>
      </c>
      <c r="R1690" t="s">
        <v>63</v>
      </c>
      <c r="S1690" t="s">
        <v>64</v>
      </c>
      <c r="T1690" t="s">
        <v>51</v>
      </c>
      <c r="U1690" t="s">
        <v>195</v>
      </c>
      <c r="V1690">
        <v>0.6</v>
      </c>
      <c r="W1690" s="1">
        <v>393</v>
      </c>
      <c r="X1690">
        <v>1</v>
      </c>
      <c r="Y1690">
        <v>4.7699999999999996</v>
      </c>
      <c r="Z1690">
        <v>5</v>
      </c>
      <c r="AA1690">
        <v>0.95399999999999996</v>
      </c>
      <c r="AB1690" s="2">
        <v>0</v>
      </c>
      <c r="AC1690" s="1">
        <v>0</v>
      </c>
      <c r="AD1690" s="7">
        <v>43501</v>
      </c>
      <c r="AE1690" s="7">
        <v>43502</v>
      </c>
      <c r="AF1690">
        <v>1</v>
      </c>
      <c r="AG1690" t="s">
        <v>53</v>
      </c>
      <c r="AH1690" s="2">
        <v>0</v>
      </c>
      <c r="AI1690" s="1">
        <v>0</v>
      </c>
      <c r="AJ1690" s="1">
        <v>0</v>
      </c>
      <c r="AK1690" s="6" t="str">
        <f>+IF(Tabla1[[#This Row],[REQUEST_TY]]="SR MANTENIMIENTO CORRECTIVO", "EMERGENCIA", "OTROS")</f>
        <v>EMERGENCIA</v>
      </c>
      <c r="AL1690" s="6" t="str">
        <f>+_xlfn.IFS(Tabla1[[#This Row],[Veces obj]]&lt;=1,"0-1",Tabla1[[#This Row],[Veces obj]]&lt;=2,"1-2",Tabla1[[#This Row],[Veces obj]]&lt;=3,"2-3",TRUE,"&gt;3")</f>
        <v>0-1</v>
      </c>
      <c r="AM1690" s="6" t="str">
        <f>+_xlfn.IFS(MONTH(Tabla1[[#This Row],[MES]])&lt;=3,"Q1",MONTH(Tabla1[[#This Row],[MES]])&lt;=6,"Q2",MONTH(Tabla1[[#This Row],[MES]])&lt;=9,"Q3",TRUE,"Q4")</f>
        <v>Q1</v>
      </c>
      <c r="AN1690" t="str">
        <f>+IFERROR(VLOOKUP(Tabla1[[#This Row],[CUENTA]],CTAS[],2,0),"OTROS")</f>
        <v>OTROS</v>
      </c>
      <c r="AP1690" t="str">
        <f>+IFERROR(VLOOKUP(Tabla1[[#This Row],[EMPLEADO]],IS[],3,0),"OTROS")</f>
        <v>OTROS</v>
      </c>
      <c r="AQ1690" t="str">
        <f>+IFERROR(VLOOKUP(Tabla1[[#This Row],[EMPLEADO]],IS[[NÓMINA]:[INGENIERO]],2,0),"OTROS")</f>
        <v>OTROS</v>
      </c>
    </row>
    <row r="1691" spans="1:43" x14ac:dyDescent="0.25">
      <c r="A1691" t="s">
        <v>4444</v>
      </c>
      <c r="B1691">
        <v>1</v>
      </c>
      <c r="C1691" t="s">
        <v>5030</v>
      </c>
      <c r="D1691" t="s">
        <v>38</v>
      </c>
      <c r="E1691" t="s">
        <v>558</v>
      </c>
      <c r="F1691" t="s">
        <v>5031</v>
      </c>
      <c r="G1691" s="17" t="s">
        <v>989</v>
      </c>
      <c r="H1691" t="s">
        <v>691</v>
      </c>
      <c r="I1691" t="s">
        <v>43</v>
      </c>
      <c r="J1691" t="s">
        <v>8</v>
      </c>
      <c r="K1691" t="s">
        <v>990</v>
      </c>
      <c r="L1691" t="s">
        <v>991</v>
      </c>
      <c r="M1691" t="s">
        <v>640</v>
      </c>
      <c r="N1691">
        <v>0</v>
      </c>
      <c r="O1691" t="s">
        <v>47</v>
      </c>
      <c r="P1691">
        <v>21</v>
      </c>
      <c r="Q1691" t="s">
        <v>62</v>
      </c>
      <c r="R1691" t="s">
        <v>95</v>
      </c>
      <c r="S1691" t="s">
        <v>64</v>
      </c>
      <c r="T1691" t="s">
        <v>51</v>
      </c>
      <c r="U1691" t="s">
        <v>65</v>
      </c>
      <c r="V1691">
        <v>0.8</v>
      </c>
      <c r="W1691" s="1">
        <v>1092</v>
      </c>
      <c r="X1691">
        <v>1</v>
      </c>
      <c r="Y1691">
        <v>4.7699999999999996</v>
      </c>
      <c r="Z1691">
        <v>5</v>
      </c>
      <c r="AA1691">
        <v>0.95399999999999996</v>
      </c>
      <c r="AB1691" s="2">
        <v>0</v>
      </c>
      <c r="AC1691" s="1">
        <v>0</v>
      </c>
      <c r="AD1691" s="7">
        <v>43501</v>
      </c>
      <c r="AE1691" s="7">
        <v>43502</v>
      </c>
      <c r="AF1691">
        <v>1</v>
      </c>
      <c r="AG1691" t="s">
        <v>53</v>
      </c>
      <c r="AH1691" s="2">
        <v>0</v>
      </c>
      <c r="AI1691" s="1">
        <v>0</v>
      </c>
      <c r="AJ1691" s="1">
        <v>0</v>
      </c>
      <c r="AK1691" s="6" t="str">
        <f>+IF(Tabla1[[#This Row],[REQUEST_TY]]="SR MANTENIMIENTO CORRECTIVO", "EMERGENCIA", "OTROS")</f>
        <v>EMERGENCIA</v>
      </c>
      <c r="AL1691" s="6" t="str">
        <f>+_xlfn.IFS(Tabla1[[#This Row],[Veces obj]]&lt;=1,"0-1",Tabla1[[#This Row],[Veces obj]]&lt;=2,"1-2",Tabla1[[#This Row],[Veces obj]]&lt;=3,"2-3",TRUE,"&gt;3")</f>
        <v>0-1</v>
      </c>
      <c r="AM1691" s="6" t="str">
        <f>+_xlfn.IFS(MONTH(Tabla1[[#This Row],[MES]])&lt;=3,"Q1",MONTH(Tabla1[[#This Row],[MES]])&lt;=6,"Q2",MONTH(Tabla1[[#This Row],[MES]])&lt;=9,"Q3",TRUE,"Q4")</f>
        <v>Q1</v>
      </c>
      <c r="AN1691" t="str">
        <f>+IFERROR(VLOOKUP(Tabla1[[#This Row],[CUENTA]],CTAS[],2,0),"OTROS")</f>
        <v>OTROS</v>
      </c>
      <c r="AP1691" t="str">
        <f>+IFERROR(VLOOKUP(Tabla1[[#This Row],[EMPLEADO]],IS[],3,0),"OTROS")</f>
        <v>OTROS</v>
      </c>
      <c r="AQ1691" t="str">
        <f>+IFERROR(VLOOKUP(Tabla1[[#This Row],[EMPLEADO]],IS[[NÓMINA]:[INGENIERO]],2,0),"OTROS")</f>
        <v>OTROS</v>
      </c>
    </row>
    <row r="1692" spans="1:43" x14ac:dyDescent="0.25">
      <c r="A1692" t="s">
        <v>36</v>
      </c>
      <c r="B1692">
        <v>1</v>
      </c>
      <c r="C1692" t="s">
        <v>3303</v>
      </c>
      <c r="D1692" t="s">
        <v>38</v>
      </c>
      <c r="E1692" t="s">
        <v>133</v>
      </c>
      <c r="F1692" t="s">
        <v>3304</v>
      </c>
      <c r="G1692" s="17" t="s">
        <v>3305</v>
      </c>
      <c r="H1692" t="s">
        <v>136</v>
      </c>
      <c r="I1692" t="s">
        <v>43</v>
      </c>
      <c r="J1692" t="s">
        <v>8</v>
      </c>
      <c r="K1692" t="s">
        <v>59</v>
      </c>
      <c r="L1692" t="s">
        <v>3306</v>
      </c>
      <c r="M1692" t="s">
        <v>736</v>
      </c>
      <c r="N1692">
        <v>0</v>
      </c>
      <c r="O1692" t="s">
        <v>47</v>
      </c>
      <c r="P1692">
        <v>51</v>
      </c>
      <c r="Q1692" t="s">
        <v>82</v>
      </c>
      <c r="R1692" t="s">
        <v>138</v>
      </c>
      <c r="S1692" t="s">
        <v>139</v>
      </c>
      <c r="T1692" t="s">
        <v>51</v>
      </c>
      <c r="U1692" t="s">
        <v>140</v>
      </c>
      <c r="V1692">
        <v>1.1000000000000001</v>
      </c>
      <c r="W1692" s="1">
        <v>1730.3000000000004</v>
      </c>
      <c r="X1692">
        <v>1</v>
      </c>
      <c r="Y1692">
        <v>3.82</v>
      </c>
      <c r="Z1692">
        <v>4</v>
      </c>
      <c r="AA1692">
        <v>0.95499999999999996</v>
      </c>
      <c r="AB1692" s="2">
        <v>0</v>
      </c>
      <c r="AC1692" s="1">
        <v>0</v>
      </c>
      <c r="AD1692" s="7">
        <v>43483</v>
      </c>
      <c r="AE1692" s="7">
        <v>43486</v>
      </c>
      <c r="AF1692">
        <v>1</v>
      </c>
      <c r="AG1692" t="s">
        <v>53</v>
      </c>
      <c r="AH1692" s="2">
        <v>0</v>
      </c>
      <c r="AI1692" s="1">
        <v>0</v>
      </c>
      <c r="AJ1692" s="1">
        <v>0</v>
      </c>
      <c r="AK1692" s="6" t="str">
        <f>+IF(Tabla1[[#This Row],[REQUEST_TY]]="SR MANTENIMIENTO CORRECTIVO", "EMERGENCIA", "OTROS")</f>
        <v>EMERGENCIA</v>
      </c>
      <c r="AL1692" s="6" t="str">
        <f>+_xlfn.IFS(Tabla1[[#This Row],[Veces obj]]&lt;=1,"0-1",Tabla1[[#This Row],[Veces obj]]&lt;=2,"1-2",Tabla1[[#This Row],[Veces obj]]&lt;=3,"2-3",TRUE,"&gt;3")</f>
        <v>0-1</v>
      </c>
      <c r="AM1692" s="6" t="str">
        <f>+_xlfn.IFS(MONTH(Tabla1[[#This Row],[MES]])&lt;=3,"Q1",MONTH(Tabla1[[#This Row],[MES]])&lt;=6,"Q2",MONTH(Tabla1[[#This Row],[MES]])&lt;=9,"Q3",TRUE,"Q4")</f>
        <v>Q1</v>
      </c>
      <c r="AN1692" t="str">
        <f>+IFERROR(VLOOKUP(Tabla1[[#This Row],[CUENTA]],CTAS[],2,0),"OTROS")</f>
        <v>OTROS</v>
      </c>
      <c r="AP1692" t="str">
        <f>+IFERROR(VLOOKUP(Tabla1[[#This Row],[EMPLEADO]],IS[],3,0),"OTROS")</f>
        <v>OTROS</v>
      </c>
      <c r="AQ1692" t="str">
        <f>+IFERROR(VLOOKUP(Tabla1[[#This Row],[EMPLEADO]],IS[[NÓMINA]:[INGENIERO]],2,0),"OTROS")</f>
        <v>OTROS</v>
      </c>
    </row>
    <row r="1693" spans="1:43" x14ac:dyDescent="0.25">
      <c r="A1693" t="s">
        <v>4444</v>
      </c>
      <c r="B1693">
        <v>1</v>
      </c>
      <c r="C1693" t="s">
        <v>6362</v>
      </c>
      <c r="D1693" t="s">
        <v>38</v>
      </c>
      <c r="E1693" t="s">
        <v>133</v>
      </c>
      <c r="F1693" t="s">
        <v>6363</v>
      </c>
      <c r="G1693" s="17" t="s">
        <v>4771</v>
      </c>
      <c r="H1693" t="s">
        <v>220</v>
      </c>
      <c r="I1693" t="s">
        <v>43</v>
      </c>
      <c r="J1693" t="s">
        <v>8</v>
      </c>
      <c r="K1693" t="s">
        <v>59</v>
      </c>
      <c r="L1693" t="s">
        <v>60</v>
      </c>
      <c r="M1693" t="s">
        <v>61</v>
      </c>
      <c r="N1693">
        <v>0</v>
      </c>
      <c r="O1693" t="s">
        <v>47</v>
      </c>
      <c r="P1693">
        <v>7</v>
      </c>
      <c r="Q1693" t="s">
        <v>194</v>
      </c>
      <c r="R1693" t="s">
        <v>138</v>
      </c>
      <c r="S1693" t="s">
        <v>139</v>
      </c>
      <c r="T1693" t="s">
        <v>51</v>
      </c>
      <c r="U1693" t="s">
        <v>224</v>
      </c>
      <c r="V1693">
        <v>0.8</v>
      </c>
      <c r="W1693" s="1">
        <v>1258.4000000000003</v>
      </c>
      <c r="X1693">
        <v>1</v>
      </c>
      <c r="Y1693">
        <v>3.82</v>
      </c>
      <c r="Z1693">
        <v>4</v>
      </c>
      <c r="AA1693">
        <v>0.95499999999999996</v>
      </c>
      <c r="AB1693" s="2">
        <v>0</v>
      </c>
      <c r="AC1693" s="1">
        <v>0</v>
      </c>
      <c r="AD1693" s="7">
        <v>43514</v>
      </c>
      <c r="AE1693" s="7">
        <v>43515</v>
      </c>
      <c r="AF1693">
        <v>1</v>
      </c>
      <c r="AG1693" t="s">
        <v>53</v>
      </c>
      <c r="AH1693" s="2">
        <v>0</v>
      </c>
      <c r="AI1693" s="1">
        <v>0</v>
      </c>
      <c r="AJ1693" s="1">
        <v>0</v>
      </c>
      <c r="AK1693" s="6" t="str">
        <f>+IF(Tabla1[[#This Row],[REQUEST_TY]]="SR MANTENIMIENTO CORRECTIVO", "EMERGENCIA", "OTROS")</f>
        <v>EMERGENCIA</v>
      </c>
      <c r="AL1693" s="6" t="str">
        <f>+_xlfn.IFS(Tabla1[[#This Row],[Veces obj]]&lt;=1,"0-1",Tabla1[[#This Row],[Veces obj]]&lt;=2,"1-2",Tabla1[[#This Row],[Veces obj]]&lt;=3,"2-3",TRUE,"&gt;3")</f>
        <v>0-1</v>
      </c>
      <c r="AM1693" s="6" t="str">
        <f>+_xlfn.IFS(MONTH(Tabla1[[#This Row],[MES]])&lt;=3,"Q1",MONTH(Tabla1[[#This Row],[MES]])&lt;=6,"Q2",MONTH(Tabla1[[#This Row],[MES]])&lt;=9,"Q3",TRUE,"Q4")</f>
        <v>Q1</v>
      </c>
      <c r="AN1693" t="str">
        <f>+IFERROR(VLOOKUP(Tabla1[[#This Row],[CUENTA]],CTAS[],2,0),"OTROS")</f>
        <v>OTROS</v>
      </c>
      <c r="AP1693" t="str">
        <f>+IFERROR(VLOOKUP(Tabla1[[#This Row],[EMPLEADO]],IS[],3,0),"OTROS")</f>
        <v>OTROS</v>
      </c>
      <c r="AQ1693" t="str">
        <f>+IFERROR(VLOOKUP(Tabla1[[#This Row],[EMPLEADO]],IS[[NÓMINA]:[INGENIERO]],2,0),"OTROS")</f>
        <v>OTROS</v>
      </c>
    </row>
    <row r="1694" spans="1:43" x14ac:dyDescent="0.25">
      <c r="A1694" t="s">
        <v>4444</v>
      </c>
      <c r="B1694">
        <v>1</v>
      </c>
      <c r="C1694" t="s">
        <v>7288</v>
      </c>
      <c r="D1694" t="s">
        <v>38</v>
      </c>
      <c r="E1694" t="s">
        <v>133</v>
      </c>
      <c r="F1694" t="s">
        <v>7289</v>
      </c>
      <c r="G1694" s="17" t="s">
        <v>2889</v>
      </c>
      <c r="H1694" t="s">
        <v>1130</v>
      </c>
      <c r="I1694" t="s">
        <v>43</v>
      </c>
      <c r="J1694" t="s">
        <v>8</v>
      </c>
      <c r="K1694" t="s">
        <v>59</v>
      </c>
      <c r="L1694" t="s">
        <v>2024</v>
      </c>
      <c r="M1694" t="s">
        <v>1778</v>
      </c>
      <c r="N1694">
        <v>0</v>
      </c>
      <c r="O1694" t="s">
        <v>47</v>
      </c>
      <c r="P1694">
        <v>21</v>
      </c>
      <c r="Q1694" t="s">
        <v>62</v>
      </c>
      <c r="R1694" t="s">
        <v>138</v>
      </c>
      <c r="S1694" t="s">
        <v>139</v>
      </c>
      <c r="T1694" t="s">
        <v>51</v>
      </c>
      <c r="U1694" t="s">
        <v>262</v>
      </c>
      <c r="V1694">
        <v>1.05</v>
      </c>
      <c r="W1694" s="1">
        <v>1651.6500000000003</v>
      </c>
      <c r="X1694">
        <v>1</v>
      </c>
      <c r="Y1694">
        <v>3.83</v>
      </c>
      <c r="Z1694">
        <v>4</v>
      </c>
      <c r="AA1694">
        <v>0.95750000000000002</v>
      </c>
      <c r="AB1694" s="2">
        <v>0</v>
      </c>
      <c r="AC1694" s="1">
        <v>0</v>
      </c>
      <c r="AD1694" s="7">
        <v>43524</v>
      </c>
      <c r="AE1694" s="7">
        <v>43524</v>
      </c>
      <c r="AF1694">
        <v>0</v>
      </c>
      <c r="AG1694" t="s">
        <v>53</v>
      </c>
      <c r="AH1694" s="2">
        <v>0</v>
      </c>
      <c r="AI1694" s="1">
        <v>0</v>
      </c>
      <c r="AJ1694" s="1">
        <v>0</v>
      </c>
      <c r="AK1694" s="6" t="str">
        <f>+IF(Tabla1[[#This Row],[REQUEST_TY]]="SR MANTENIMIENTO CORRECTIVO", "EMERGENCIA", "OTROS")</f>
        <v>EMERGENCIA</v>
      </c>
      <c r="AL1694" s="6" t="str">
        <f>+_xlfn.IFS(Tabla1[[#This Row],[Veces obj]]&lt;=1,"0-1",Tabla1[[#This Row],[Veces obj]]&lt;=2,"1-2",Tabla1[[#This Row],[Veces obj]]&lt;=3,"2-3",TRUE,"&gt;3")</f>
        <v>0-1</v>
      </c>
      <c r="AM1694" s="6" t="str">
        <f>+_xlfn.IFS(MONTH(Tabla1[[#This Row],[MES]])&lt;=3,"Q1",MONTH(Tabla1[[#This Row],[MES]])&lt;=6,"Q2",MONTH(Tabla1[[#This Row],[MES]])&lt;=9,"Q3",TRUE,"Q4")</f>
        <v>Q1</v>
      </c>
      <c r="AN1694" t="str">
        <f>+IFERROR(VLOOKUP(Tabla1[[#This Row],[CUENTA]],CTAS[],2,0),"OTROS")</f>
        <v>OTROS</v>
      </c>
      <c r="AP1694" t="str">
        <f>+IFERROR(VLOOKUP(Tabla1[[#This Row],[EMPLEADO]],IS[],3,0),"OTROS")</f>
        <v>OTROS</v>
      </c>
      <c r="AQ1694" t="str">
        <f>+IFERROR(VLOOKUP(Tabla1[[#This Row],[EMPLEADO]],IS[[NÓMINA]:[INGENIERO]],2,0),"OTROS")</f>
        <v>OTROS</v>
      </c>
    </row>
    <row r="1695" spans="1:43" x14ac:dyDescent="0.25">
      <c r="A1695" t="s">
        <v>36</v>
      </c>
      <c r="B1695">
        <v>1</v>
      </c>
      <c r="C1695" t="s">
        <v>3307</v>
      </c>
      <c r="D1695" t="s">
        <v>38</v>
      </c>
      <c r="E1695" t="s">
        <v>294</v>
      </c>
      <c r="F1695" t="s">
        <v>3308</v>
      </c>
      <c r="G1695" s="17" t="s">
        <v>3309</v>
      </c>
      <c r="H1695" t="s">
        <v>79</v>
      </c>
      <c r="I1695" t="s">
        <v>43</v>
      </c>
      <c r="J1695" t="s">
        <v>8</v>
      </c>
      <c r="K1695" t="s">
        <v>3310</v>
      </c>
      <c r="L1695" t="s">
        <v>3311</v>
      </c>
      <c r="M1695" t="s">
        <v>1482</v>
      </c>
      <c r="N1695">
        <v>0</v>
      </c>
      <c r="O1695" t="s">
        <v>47</v>
      </c>
      <c r="P1695">
        <v>207</v>
      </c>
      <c r="Q1695" t="s">
        <v>48</v>
      </c>
      <c r="R1695" t="s">
        <v>95</v>
      </c>
      <c r="S1695" t="s">
        <v>64</v>
      </c>
      <c r="T1695" t="s">
        <v>51</v>
      </c>
      <c r="U1695" t="s">
        <v>96</v>
      </c>
      <c r="V1695">
        <v>1.1000000000000001</v>
      </c>
      <c r="W1695" s="1">
        <v>1501.5000000000002</v>
      </c>
      <c r="X1695">
        <v>1</v>
      </c>
      <c r="Y1695">
        <v>4.8</v>
      </c>
      <c r="Z1695">
        <v>5</v>
      </c>
      <c r="AA1695">
        <v>0.96</v>
      </c>
      <c r="AB1695" s="2">
        <v>0</v>
      </c>
      <c r="AC1695" s="1">
        <v>0</v>
      </c>
      <c r="AD1695" s="7">
        <v>43488</v>
      </c>
      <c r="AE1695" s="7">
        <v>43488</v>
      </c>
      <c r="AF1695">
        <v>0</v>
      </c>
      <c r="AG1695" t="s">
        <v>53</v>
      </c>
      <c r="AH1695" s="2">
        <v>0</v>
      </c>
      <c r="AI1695" s="1">
        <v>0</v>
      </c>
      <c r="AJ1695" s="1">
        <v>0</v>
      </c>
      <c r="AK1695" s="6" t="str">
        <f>+IF(Tabla1[[#This Row],[REQUEST_TY]]="SR MANTENIMIENTO CORRECTIVO", "EMERGENCIA", "OTROS")</f>
        <v>EMERGENCIA</v>
      </c>
      <c r="AL1695" s="6" t="str">
        <f>+_xlfn.IFS(Tabla1[[#This Row],[Veces obj]]&lt;=1,"0-1",Tabla1[[#This Row],[Veces obj]]&lt;=2,"1-2",Tabla1[[#This Row],[Veces obj]]&lt;=3,"2-3",TRUE,"&gt;3")</f>
        <v>0-1</v>
      </c>
      <c r="AM1695" s="6" t="str">
        <f>+_xlfn.IFS(MONTH(Tabla1[[#This Row],[MES]])&lt;=3,"Q1",MONTH(Tabla1[[#This Row],[MES]])&lt;=6,"Q2",MONTH(Tabla1[[#This Row],[MES]])&lt;=9,"Q3",TRUE,"Q4")</f>
        <v>Q1</v>
      </c>
      <c r="AN1695" t="str">
        <f>+IFERROR(VLOOKUP(Tabla1[[#This Row],[CUENTA]],CTAS[],2,0),"OTROS")</f>
        <v>OTROS</v>
      </c>
      <c r="AP1695" t="str">
        <f>+IFERROR(VLOOKUP(Tabla1[[#This Row],[EMPLEADO]],IS[],3,0),"OTROS")</f>
        <v>OTROS</v>
      </c>
      <c r="AQ1695" t="str">
        <f>+IFERROR(VLOOKUP(Tabla1[[#This Row],[EMPLEADO]],IS[[NÓMINA]:[INGENIERO]],2,0),"OTROS")</f>
        <v>OTROS</v>
      </c>
    </row>
    <row r="1696" spans="1:43" x14ac:dyDescent="0.25">
      <c r="A1696" t="s">
        <v>36</v>
      </c>
      <c r="B1696">
        <v>1</v>
      </c>
      <c r="C1696" t="s">
        <v>3312</v>
      </c>
      <c r="D1696" t="s">
        <v>38</v>
      </c>
      <c r="E1696" t="s">
        <v>217</v>
      </c>
      <c r="F1696" t="s">
        <v>3313</v>
      </c>
      <c r="G1696" s="17" t="s">
        <v>3314</v>
      </c>
      <c r="H1696" t="s">
        <v>691</v>
      </c>
      <c r="I1696" t="s">
        <v>43</v>
      </c>
      <c r="J1696" t="s">
        <v>8</v>
      </c>
      <c r="K1696" t="s">
        <v>59</v>
      </c>
      <c r="L1696" t="s">
        <v>1535</v>
      </c>
      <c r="M1696" t="s">
        <v>1536</v>
      </c>
      <c r="N1696">
        <v>0</v>
      </c>
      <c r="O1696" t="s">
        <v>47</v>
      </c>
      <c r="P1696">
        <v>58</v>
      </c>
      <c r="Q1696" t="s">
        <v>82</v>
      </c>
      <c r="R1696" t="s">
        <v>223</v>
      </c>
      <c r="S1696" t="s">
        <v>139</v>
      </c>
      <c r="T1696" t="s">
        <v>208</v>
      </c>
      <c r="U1696" t="s">
        <v>140</v>
      </c>
      <c r="V1696">
        <v>1.1000000000000001</v>
      </c>
      <c r="W1696" s="1">
        <v>1730.3000000000004</v>
      </c>
      <c r="X1696">
        <v>1</v>
      </c>
      <c r="Y1696">
        <v>5.77</v>
      </c>
      <c r="Z1696">
        <v>6</v>
      </c>
      <c r="AA1696">
        <v>0.96166666666666656</v>
      </c>
      <c r="AB1696" s="2">
        <v>0</v>
      </c>
      <c r="AC1696" s="1">
        <v>0</v>
      </c>
      <c r="AD1696" s="7">
        <v>43476</v>
      </c>
      <c r="AE1696" s="7">
        <v>43476</v>
      </c>
      <c r="AF1696">
        <v>0</v>
      </c>
      <c r="AG1696" t="s">
        <v>53</v>
      </c>
      <c r="AH1696" s="2">
        <v>0</v>
      </c>
      <c r="AI1696" s="1">
        <v>0</v>
      </c>
      <c r="AJ1696" s="1">
        <v>0</v>
      </c>
      <c r="AK1696" s="6" t="str">
        <f>+IF(Tabla1[[#This Row],[REQUEST_TY]]="SR MANTENIMIENTO CORRECTIVO", "EMERGENCIA", "OTROS")</f>
        <v>EMERGENCIA</v>
      </c>
      <c r="AL1696" s="6" t="str">
        <f>+_xlfn.IFS(Tabla1[[#This Row],[Veces obj]]&lt;=1,"0-1",Tabla1[[#This Row],[Veces obj]]&lt;=2,"1-2",Tabla1[[#This Row],[Veces obj]]&lt;=3,"2-3",TRUE,"&gt;3")</f>
        <v>0-1</v>
      </c>
      <c r="AM1696" s="6" t="str">
        <f>+_xlfn.IFS(MONTH(Tabla1[[#This Row],[MES]])&lt;=3,"Q1",MONTH(Tabla1[[#This Row],[MES]])&lt;=6,"Q2",MONTH(Tabla1[[#This Row],[MES]])&lt;=9,"Q3",TRUE,"Q4")</f>
        <v>Q1</v>
      </c>
      <c r="AN1696" t="str">
        <f>+IFERROR(VLOOKUP(Tabla1[[#This Row],[CUENTA]],CTAS[],2,0),"OTROS")</f>
        <v>OTROS</v>
      </c>
      <c r="AP1696" t="str">
        <f>+IFERROR(VLOOKUP(Tabla1[[#This Row],[EMPLEADO]],IS[],3,0),"OTROS")</f>
        <v>OTROS</v>
      </c>
      <c r="AQ1696" t="str">
        <f>+IFERROR(VLOOKUP(Tabla1[[#This Row],[EMPLEADO]],IS[[NÓMINA]:[INGENIERO]],2,0),"OTROS")</f>
        <v>OTROS</v>
      </c>
    </row>
    <row r="1697" spans="1:43" x14ac:dyDescent="0.25">
      <c r="A1697" t="s">
        <v>36</v>
      </c>
      <c r="B1697">
        <v>1</v>
      </c>
      <c r="C1697" t="s">
        <v>3315</v>
      </c>
      <c r="D1697" t="s">
        <v>38</v>
      </c>
      <c r="E1697" t="s">
        <v>258</v>
      </c>
      <c r="F1697" t="s">
        <v>3316</v>
      </c>
      <c r="G1697" s="17" t="s">
        <v>1026</v>
      </c>
      <c r="H1697" t="s">
        <v>101</v>
      </c>
      <c r="I1697" t="s">
        <v>43</v>
      </c>
      <c r="J1697" t="s">
        <v>8</v>
      </c>
      <c r="K1697" t="s">
        <v>102</v>
      </c>
      <c r="L1697" t="s">
        <v>1027</v>
      </c>
      <c r="M1697" t="s">
        <v>1028</v>
      </c>
      <c r="N1697">
        <v>0</v>
      </c>
      <c r="O1697" t="s">
        <v>105</v>
      </c>
      <c r="P1697">
        <v>1</v>
      </c>
      <c r="Q1697" t="s">
        <v>388</v>
      </c>
      <c r="R1697" t="s">
        <v>138</v>
      </c>
      <c r="S1697" t="s">
        <v>139</v>
      </c>
      <c r="T1697" t="s">
        <v>51</v>
      </c>
      <c r="U1697" t="s">
        <v>872</v>
      </c>
      <c r="V1697">
        <v>0</v>
      </c>
      <c r="W1697" s="1">
        <v>0</v>
      </c>
      <c r="X1697">
        <v>1</v>
      </c>
      <c r="Y1697">
        <v>3.85</v>
      </c>
      <c r="Z1697">
        <v>4</v>
      </c>
      <c r="AA1697">
        <v>0.96250000000000002</v>
      </c>
      <c r="AB1697" s="2">
        <v>0</v>
      </c>
      <c r="AC1697" s="1">
        <v>0</v>
      </c>
      <c r="AD1697" s="7">
        <v>43483</v>
      </c>
      <c r="AE1697" s="7">
        <v>43483</v>
      </c>
      <c r="AF1697">
        <v>0</v>
      </c>
      <c r="AG1697" t="s">
        <v>53</v>
      </c>
      <c r="AH1697" s="2">
        <v>0</v>
      </c>
      <c r="AI1697" s="1">
        <v>0</v>
      </c>
      <c r="AJ1697" s="1">
        <v>0</v>
      </c>
      <c r="AK1697" s="6" t="str">
        <f>+IF(Tabla1[[#This Row],[REQUEST_TY]]="SR MANTENIMIENTO CORRECTIVO", "EMERGENCIA", "OTROS")</f>
        <v>EMERGENCIA</v>
      </c>
      <c r="AL1697" s="6" t="str">
        <f>+_xlfn.IFS(Tabla1[[#This Row],[Veces obj]]&lt;=1,"0-1",Tabla1[[#This Row],[Veces obj]]&lt;=2,"1-2",Tabla1[[#This Row],[Veces obj]]&lt;=3,"2-3",TRUE,"&gt;3")</f>
        <v>0-1</v>
      </c>
      <c r="AM1697" s="6" t="str">
        <f>+_xlfn.IFS(MONTH(Tabla1[[#This Row],[MES]])&lt;=3,"Q1",MONTH(Tabla1[[#This Row],[MES]])&lt;=6,"Q2",MONTH(Tabla1[[#This Row],[MES]])&lt;=9,"Q3",TRUE,"Q4")</f>
        <v>Q1</v>
      </c>
      <c r="AN1697" t="str">
        <f>+IFERROR(VLOOKUP(Tabla1[[#This Row],[CUENTA]],CTAS[],2,0),"OTROS")</f>
        <v>OTROS</v>
      </c>
      <c r="AP1697" t="str">
        <f>+IFERROR(VLOOKUP(Tabla1[[#This Row],[EMPLEADO]],IS[],3,0),"OTROS")</f>
        <v>OTROS</v>
      </c>
      <c r="AQ1697" t="str">
        <f>+IFERROR(VLOOKUP(Tabla1[[#This Row],[EMPLEADO]],IS[[NÓMINA]:[INGENIERO]],2,0),"OTROS")</f>
        <v>OTROS</v>
      </c>
    </row>
    <row r="1698" spans="1:43" x14ac:dyDescent="0.25">
      <c r="A1698" t="s">
        <v>36</v>
      </c>
      <c r="B1698">
        <v>1</v>
      </c>
      <c r="C1698" t="s">
        <v>3317</v>
      </c>
      <c r="D1698" t="s">
        <v>38</v>
      </c>
      <c r="E1698" t="s">
        <v>613</v>
      </c>
      <c r="F1698" t="s">
        <v>3318</v>
      </c>
      <c r="G1698" s="17" t="s">
        <v>3319</v>
      </c>
      <c r="H1698" t="s">
        <v>915</v>
      </c>
      <c r="I1698" t="s">
        <v>43</v>
      </c>
      <c r="J1698" t="s">
        <v>8</v>
      </c>
      <c r="K1698" t="s">
        <v>144</v>
      </c>
      <c r="L1698" t="s">
        <v>3320</v>
      </c>
      <c r="M1698" t="s">
        <v>794</v>
      </c>
      <c r="N1698">
        <v>0</v>
      </c>
      <c r="O1698" t="s">
        <v>47</v>
      </c>
      <c r="P1698">
        <v>145</v>
      </c>
      <c r="Q1698" t="s">
        <v>48</v>
      </c>
      <c r="R1698" t="s">
        <v>235</v>
      </c>
      <c r="S1698" t="s">
        <v>50</v>
      </c>
      <c r="T1698" t="s">
        <v>51</v>
      </c>
      <c r="U1698" t="s">
        <v>52</v>
      </c>
      <c r="V1698">
        <v>1.05</v>
      </c>
      <c r="W1698" s="1">
        <v>750.75000000000011</v>
      </c>
      <c r="X1698">
        <v>1</v>
      </c>
      <c r="Y1698">
        <v>4.82</v>
      </c>
      <c r="Z1698">
        <v>5</v>
      </c>
      <c r="AA1698">
        <v>0.96400000000000008</v>
      </c>
      <c r="AB1698" s="2">
        <v>0</v>
      </c>
      <c r="AC1698" s="1">
        <v>0</v>
      </c>
      <c r="AD1698" s="7">
        <v>43495</v>
      </c>
      <c r="AE1698" s="7">
        <v>43495</v>
      </c>
      <c r="AF1698">
        <v>0</v>
      </c>
      <c r="AG1698" t="s">
        <v>53</v>
      </c>
      <c r="AH1698" s="2">
        <v>0</v>
      </c>
      <c r="AI1698" s="1">
        <v>0</v>
      </c>
      <c r="AJ1698" s="1">
        <v>0</v>
      </c>
      <c r="AK1698" s="6" t="str">
        <f>+IF(Tabla1[[#This Row],[REQUEST_TY]]="SR MANTENIMIENTO CORRECTIVO", "EMERGENCIA", "OTROS")</f>
        <v>EMERGENCIA</v>
      </c>
      <c r="AL1698" s="6" t="str">
        <f>+_xlfn.IFS(Tabla1[[#This Row],[Veces obj]]&lt;=1,"0-1",Tabla1[[#This Row],[Veces obj]]&lt;=2,"1-2",Tabla1[[#This Row],[Veces obj]]&lt;=3,"2-3",TRUE,"&gt;3")</f>
        <v>0-1</v>
      </c>
      <c r="AM1698" s="6" t="str">
        <f>+_xlfn.IFS(MONTH(Tabla1[[#This Row],[MES]])&lt;=3,"Q1",MONTH(Tabla1[[#This Row],[MES]])&lt;=6,"Q2",MONTH(Tabla1[[#This Row],[MES]])&lt;=9,"Q3",TRUE,"Q4")</f>
        <v>Q1</v>
      </c>
      <c r="AN1698" t="str">
        <f>+IFERROR(VLOOKUP(Tabla1[[#This Row],[CUENTA]],CTAS[],2,0),"OTROS")</f>
        <v>OTROS</v>
      </c>
      <c r="AP1698" t="str">
        <f>+IFERROR(VLOOKUP(Tabla1[[#This Row],[EMPLEADO]],IS[],3,0),"OTROS")</f>
        <v>OTROS</v>
      </c>
      <c r="AQ1698" t="str">
        <f>+IFERROR(VLOOKUP(Tabla1[[#This Row],[EMPLEADO]],IS[[NÓMINA]:[INGENIERO]],2,0),"OTROS")</f>
        <v>OTROS</v>
      </c>
    </row>
    <row r="1699" spans="1:43" x14ac:dyDescent="0.25">
      <c r="A1699" t="s">
        <v>4444</v>
      </c>
      <c r="B1699">
        <v>1</v>
      </c>
      <c r="C1699" t="s">
        <v>6102</v>
      </c>
      <c r="D1699" t="s">
        <v>38</v>
      </c>
      <c r="E1699" t="s">
        <v>85</v>
      </c>
      <c r="F1699" t="s">
        <v>6103</v>
      </c>
      <c r="G1699" s="17" t="s">
        <v>6104</v>
      </c>
      <c r="H1699" t="s">
        <v>1130</v>
      </c>
      <c r="I1699" t="s">
        <v>43</v>
      </c>
      <c r="J1699" t="s">
        <v>8</v>
      </c>
      <c r="K1699" t="s">
        <v>370</v>
      </c>
      <c r="L1699" t="s">
        <v>6105</v>
      </c>
      <c r="M1699" t="s">
        <v>2181</v>
      </c>
      <c r="N1699">
        <v>0</v>
      </c>
      <c r="O1699" t="s">
        <v>47</v>
      </c>
      <c r="P1699">
        <v>230</v>
      </c>
      <c r="Q1699" t="s">
        <v>48</v>
      </c>
      <c r="R1699" t="s">
        <v>49</v>
      </c>
      <c r="S1699" t="s">
        <v>50</v>
      </c>
      <c r="T1699" t="s">
        <v>51</v>
      </c>
      <c r="U1699" t="s">
        <v>52</v>
      </c>
      <c r="V1699">
        <v>1.05</v>
      </c>
      <c r="W1699" s="1">
        <v>750.75000000000011</v>
      </c>
      <c r="X1699">
        <v>1</v>
      </c>
      <c r="Y1699">
        <v>4.82</v>
      </c>
      <c r="Z1699">
        <v>5</v>
      </c>
      <c r="AA1699">
        <v>0.96400000000000008</v>
      </c>
      <c r="AB1699" s="2">
        <v>0</v>
      </c>
      <c r="AC1699" s="1">
        <v>0</v>
      </c>
      <c r="AD1699" s="7">
        <v>43516</v>
      </c>
      <c r="AE1699" s="7">
        <v>43517</v>
      </c>
      <c r="AF1699">
        <v>1</v>
      </c>
      <c r="AG1699" t="s">
        <v>53</v>
      </c>
      <c r="AH1699" s="2">
        <v>0</v>
      </c>
      <c r="AI1699" s="1">
        <v>0</v>
      </c>
      <c r="AJ1699" s="1">
        <v>0</v>
      </c>
      <c r="AK1699" s="6" t="str">
        <f>+IF(Tabla1[[#This Row],[REQUEST_TY]]="SR MANTENIMIENTO CORRECTIVO", "EMERGENCIA", "OTROS")</f>
        <v>EMERGENCIA</v>
      </c>
      <c r="AL1699" s="6" t="str">
        <f>+_xlfn.IFS(Tabla1[[#This Row],[Veces obj]]&lt;=1,"0-1",Tabla1[[#This Row],[Veces obj]]&lt;=2,"1-2",Tabla1[[#This Row],[Veces obj]]&lt;=3,"2-3",TRUE,"&gt;3")</f>
        <v>0-1</v>
      </c>
      <c r="AM1699" s="6" t="str">
        <f>+_xlfn.IFS(MONTH(Tabla1[[#This Row],[MES]])&lt;=3,"Q1",MONTH(Tabla1[[#This Row],[MES]])&lt;=6,"Q2",MONTH(Tabla1[[#This Row],[MES]])&lt;=9,"Q3",TRUE,"Q4")</f>
        <v>Q1</v>
      </c>
      <c r="AN1699" t="str">
        <f>+IFERROR(VLOOKUP(Tabla1[[#This Row],[CUENTA]],CTAS[],2,0),"OTROS")</f>
        <v>OTROS</v>
      </c>
      <c r="AP1699" t="str">
        <f>+IFERROR(VLOOKUP(Tabla1[[#This Row],[EMPLEADO]],IS[],3,0),"OTROS")</f>
        <v>OTROS</v>
      </c>
      <c r="AQ1699" t="str">
        <f>+IFERROR(VLOOKUP(Tabla1[[#This Row],[EMPLEADO]],IS[[NÓMINA]:[INGENIERO]],2,0),"OTROS")</f>
        <v>OTROS</v>
      </c>
    </row>
    <row r="1700" spans="1:43" x14ac:dyDescent="0.25">
      <c r="A1700" t="s">
        <v>36</v>
      </c>
      <c r="B1700">
        <v>1</v>
      </c>
      <c r="C1700" t="s">
        <v>3321</v>
      </c>
      <c r="D1700" t="s">
        <v>38</v>
      </c>
      <c r="E1700" t="s">
        <v>1784</v>
      </c>
      <c r="F1700" t="s">
        <v>3322</v>
      </c>
      <c r="G1700" s="17" t="s">
        <v>3323</v>
      </c>
      <c r="H1700" t="s">
        <v>136</v>
      </c>
      <c r="I1700" t="s">
        <v>43</v>
      </c>
      <c r="J1700" t="s">
        <v>8</v>
      </c>
      <c r="K1700" t="s">
        <v>3324</v>
      </c>
      <c r="L1700" t="s">
        <v>3325</v>
      </c>
      <c r="M1700" t="s">
        <v>736</v>
      </c>
      <c r="N1700">
        <v>0</v>
      </c>
      <c r="O1700" t="s">
        <v>47</v>
      </c>
      <c r="P1700">
        <v>42</v>
      </c>
      <c r="Q1700" t="s">
        <v>82</v>
      </c>
      <c r="R1700" t="s">
        <v>1789</v>
      </c>
      <c r="S1700" t="s">
        <v>110</v>
      </c>
      <c r="T1700" t="s">
        <v>51</v>
      </c>
      <c r="U1700" t="s">
        <v>3326</v>
      </c>
      <c r="V1700">
        <v>1.1499999999999999</v>
      </c>
      <c r="W1700" s="1">
        <v>2466.75</v>
      </c>
      <c r="X1700">
        <v>1</v>
      </c>
      <c r="Y1700">
        <v>2.9</v>
      </c>
      <c r="Z1700">
        <v>3</v>
      </c>
      <c r="AA1700">
        <v>0.96666666666666667</v>
      </c>
      <c r="AB1700" s="2">
        <v>0</v>
      </c>
      <c r="AC1700" s="1">
        <v>0</v>
      </c>
      <c r="AD1700" s="7">
        <v>43476</v>
      </c>
      <c r="AE1700" s="7">
        <v>43479</v>
      </c>
      <c r="AF1700">
        <v>1</v>
      </c>
      <c r="AG1700" t="s">
        <v>53</v>
      </c>
      <c r="AH1700" s="2">
        <v>0</v>
      </c>
      <c r="AI1700" s="1">
        <v>0</v>
      </c>
      <c r="AJ1700" s="1">
        <v>0</v>
      </c>
      <c r="AK1700" s="6" t="str">
        <f>+IF(Tabla1[[#This Row],[REQUEST_TY]]="SR MANTENIMIENTO CORRECTIVO", "EMERGENCIA", "OTROS")</f>
        <v>EMERGENCIA</v>
      </c>
      <c r="AL1700" s="6" t="str">
        <f>+_xlfn.IFS(Tabla1[[#This Row],[Veces obj]]&lt;=1,"0-1",Tabla1[[#This Row],[Veces obj]]&lt;=2,"1-2",Tabla1[[#This Row],[Veces obj]]&lt;=3,"2-3",TRUE,"&gt;3")</f>
        <v>0-1</v>
      </c>
      <c r="AM1700" s="6" t="str">
        <f>+_xlfn.IFS(MONTH(Tabla1[[#This Row],[MES]])&lt;=3,"Q1",MONTH(Tabla1[[#This Row],[MES]])&lt;=6,"Q2",MONTH(Tabla1[[#This Row],[MES]])&lt;=9,"Q3",TRUE,"Q4")</f>
        <v>Q1</v>
      </c>
      <c r="AN1700" t="str">
        <f>+IFERROR(VLOOKUP(Tabla1[[#This Row],[CUENTA]],CTAS[],2,0),"OTROS")</f>
        <v>OTROS</v>
      </c>
      <c r="AP1700" t="str">
        <f>+IFERROR(VLOOKUP(Tabla1[[#This Row],[EMPLEADO]],IS[],3,0),"OTROS")</f>
        <v>OTROS</v>
      </c>
      <c r="AQ1700" t="str">
        <f>+IFERROR(VLOOKUP(Tabla1[[#This Row],[EMPLEADO]],IS[[NÓMINA]:[INGENIERO]],2,0),"OTROS")</f>
        <v>OTROS</v>
      </c>
    </row>
    <row r="1701" spans="1:43" x14ac:dyDescent="0.25">
      <c r="A1701" t="s">
        <v>36</v>
      </c>
      <c r="B1701">
        <v>1</v>
      </c>
      <c r="C1701" t="s">
        <v>3327</v>
      </c>
      <c r="D1701" t="s">
        <v>38</v>
      </c>
      <c r="E1701" t="s">
        <v>133</v>
      </c>
      <c r="F1701" t="s">
        <v>901</v>
      </c>
      <c r="G1701" s="17" t="s">
        <v>3328</v>
      </c>
      <c r="H1701" t="s">
        <v>136</v>
      </c>
      <c r="I1701" t="s">
        <v>43</v>
      </c>
      <c r="J1701" t="s">
        <v>8</v>
      </c>
      <c r="K1701" t="s">
        <v>59</v>
      </c>
      <c r="L1701" t="s">
        <v>1164</v>
      </c>
      <c r="M1701" t="s">
        <v>222</v>
      </c>
      <c r="N1701">
        <v>0</v>
      </c>
      <c r="O1701" t="s">
        <v>47</v>
      </c>
      <c r="P1701">
        <v>22</v>
      </c>
      <c r="Q1701" t="s">
        <v>62</v>
      </c>
      <c r="R1701" t="s">
        <v>138</v>
      </c>
      <c r="S1701" t="s">
        <v>139</v>
      </c>
      <c r="T1701" t="s">
        <v>51</v>
      </c>
      <c r="U1701" t="s">
        <v>262</v>
      </c>
      <c r="V1701">
        <v>1.05</v>
      </c>
      <c r="W1701" s="1">
        <v>1651.6500000000003</v>
      </c>
      <c r="X1701">
        <v>1</v>
      </c>
      <c r="Y1701">
        <v>3.87</v>
      </c>
      <c r="Z1701">
        <v>4</v>
      </c>
      <c r="AA1701">
        <v>0.96750000000000003</v>
      </c>
      <c r="AB1701" s="2">
        <v>0</v>
      </c>
      <c r="AC1701" s="1">
        <v>0</v>
      </c>
      <c r="AD1701" s="7">
        <v>43483</v>
      </c>
      <c r="AE1701" s="7">
        <v>43486</v>
      </c>
      <c r="AF1701">
        <v>1</v>
      </c>
      <c r="AG1701" t="s">
        <v>53</v>
      </c>
      <c r="AH1701" s="2">
        <v>0</v>
      </c>
      <c r="AI1701" s="1">
        <v>0</v>
      </c>
      <c r="AJ1701" s="1">
        <v>0</v>
      </c>
      <c r="AK1701" s="6" t="str">
        <f>+IF(Tabla1[[#This Row],[REQUEST_TY]]="SR MANTENIMIENTO CORRECTIVO", "EMERGENCIA", "OTROS")</f>
        <v>EMERGENCIA</v>
      </c>
      <c r="AL1701" s="6" t="str">
        <f>+_xlfn.IFS(Tabla1[[#This Row],[Veces obj]]&lt;=1,"0-1",Tabla1[[#This Row],[Veces obj]]&lt;=2,"1-2",Tabla1[[#This Row],[Veces obj]]&lt;=3,"2-3",TRUE,"&gt;3")</f>
        <v>0-1</v>
      </c>
      <c r="AM1701" s="6" t="str">
        <f>+_xlfn.IFS(MONTH(Tabla1[[#This Row],[MES]])&lt;=3,"Q1",MONTH(Tabla1[[#This Row],[MES]])&lt;=6,"Q2",MONTH(Tabla1[[#This Row],[MES]])&lt;=9,"Q3",TRUE,"Q4")</f>
        <v>Q1</v>
      </c>
      <c r="AN1701" t="str">
        <f>+IFERROR(VLOOKUP(Tabla1[[#This Row],[CUENTA]],CTAS[],2,0),"OTROS")</f>
        <v>OTROS</v>
      </c>
      <c r="AP1701" t="str">
        <f>+IFERROR(VLOOKUP(Tabla1[[#This Row],[EMPLEADO]],IS[],3,0),"OTROS")</f>
        <v>OTROS</v>
      </c>
      <c r="AQ1701" t="str">
        <f>+IFERROR(VLOOKUP(Tabla1[[#This Row],[EMPLEADO]],IS[[NÓMINA]:[INGENIERO]],2,0),"OTROS")</f>
        <v>OTROS</v>
      </c>
    </row>
    <row r="1702" spans="1:43" x14ac:dyDescent="0.25">
      <c r="A1702" t="s">
        <v>4444</v>
      </c>
      <c r="B1702">
        <v>1</v>
      </c>
      <c r="C1702" t="s">
        <v>5514</v>
      </c>
      <c r="D1702" t="s">
        <v>38</v>
      </c>
      <c r="E1702" t="s">
        <v>39</v>
      </c>
      <c r="F1702" t="s">
        <v>5515</v>
      </c>
      <c r="G1702" s="17" t="s">
        <v>5516</v>
      </c>
      <c r="H1702" t="s">
        <v>384</v>
      </c>
      <c r="I1702" t="s">
        <v>43</v>
      </c>
      <c r="J1702" t="s">
        <v>8</v>
      </c>
      <c r="K1702" t="s">
        <v>254</v>
      </c>
      <c r="L1702" t="s">
        <v>5517</v>
      </c>
      <c r="M1702" t="s">
        <v>959</v>
      </c>
      <c r="N1702">
        <v>0</v>
      </c>
      <c r="O1702" t="s">
        <v>47</v>
      </c>
      <c r="P1702">
        <v>323</v>
      </c>
      <c r="Q1702" t="s">
        <v>48</v>
      </c>
      <c r="R1702" t="s">
        <v>49</v>
      </c>
      <c r="S1702" t="s">
        <v>50</v>
      </c>
      <c r="T1702" t="s">
        <v>51</v>
      </c>
      <c r="U1702" t="s">
        <v>52</v>
      </c>
      <c r="V1702">
        <v>1.05</v>
      </c>
      <c r="W1702" s="1">
        <v>750.75000000000011</v>
      </c>
      <c r="X1702">
        <v>1</v>
      </c>
      <c r="Y1702">
        <v>4.8499999999999996</v>
      </c>
      <c r="Z1702">
        <v>5</v>
      </c>
      <c r="AA1702">
        <v>0.97</v>
      </c>
      <c r="AB1702" s="2">
        <v>0</v>
      </c>
      <c r="AC1702" s="1">
        <v>0</v>
      </c>
      <c r="AD1702" s="7">
        <v>43507</v>
      </c>
      <c r="AE1702" s="7">
        <v>43507</v>
      </c>
      <c r="AF1702">
        <v>0</v>
      </c>
      <c r="AG1702" t="s">
        <v>53</v>
      </c>
      <c r="AH1702" s="2">
        <v>0</v>
      </c>
      <c r="AI1702" s="1">
        <v>0</v>
      </c>
      <c r="AJ1702" s="1">
        <v>0</v>
      </c>
      <c r="AK1702" s="6" t="str">
        <f>+IF(Tabla1[[#This Row],[REQUEST_TY]]="SR MANTENIMIENTO CORRECTIVO", "EMERGENCIA", "OTROS")</f>
        <v>EMERGENCIA</v>
      </c>
      <c r="AL1702" s="6" t="str">
        <f>+_xlfn.IFS(Tabla1[[#This Row],[Veces obj]]&lt;=1,"0-1",Tabla1[[#This Row],[Veces obj]]&lt;=2,"1-2",Tabla1[[#This Row],[Veces obj]]&lt;=3,"2-3",TRUE,"&gt;3")</f>
        <v>0-1</v>
      </c>
      <c r="AM1702" s="6" t="str">
        <f>+_xlfn.IFS(MONTH(Tabla1[[#This Row],[MES]])&lt;=3,"Q1",MONTH(Tabla1[[#This Row],[MES]])&lt;=6,"Q2",MONTH(Tabla1[[#This Row],[MES]])&lt;=9,"Q3",TRUE,"Q4")</f>
        <v>Q1</v>
      </c>
      <c r="AN1702" t="str">
        <f>+IFERROR(VLOOKUP(Tabla1[[#This Row],[CUENTA]],CTAS[],2,0),"OTROS")</f>
        <v>OTROS</v>
      </c>
      <c r="AP1702" t="str">
        <f>+IFERROR(VLOOKUP(Tabla1[[#This Row],[EMPLEADO]],IS[],3,0),"OTROS")</f>
        <v>OTROS</v>
      </c>
      <c r="AQ1702" t="str">
        <f>+IFERROR(VLOOKUP(Tabla1[[#This Row],[EMPLEADO]],IS[[NÓMINA]:[INGENIERO]],2,0),"OTROS")</f>
        <v>OTROS</v>
      </c>
    </row>
    <row r="1703" spans="1:43" x14ac:dyDescent="0.25">
      <c r="A1703" t="s">
        <v>4444</v>
      </c>
      <c r="B1703">
        <v>1</v>
      </c>
      <c r="C1703" t="s">
        <v>6738</v>
      </c>
      <c r="D1703" t="s">
        <v>38</v>
      </c>
      <c r="E1703" t="s">
        <v>1346</v>
      </c>
      <c r="F1703" t="s">
        <v>6739</v>
      </c>
      <c r="G1703" s="17" t="s">
        <v>6740</v>
      </c>
      <c r="H1703" t="s">
        <v>384</v>
      </c>
      <c r="I1703" t="s">
        <v>43</v>
      </c>
      <c r="J1703" t="s">
        <v>8</v>
      </c>
      <c r="K1703" t="s">
        <v>3324</v>
      </c>
      <c r="L1703" t="s">
        <v>3325</v>
      </c>
      <c r="M1703" t="s">
        <v>736</v>
      </c>
      <c r="N1703">
        <v>0</v>
      </c>
      <c r="O1703" t="s">
        <v>47</v>
      </c>
      <c r="P1703">
        <v>149</v>
      </c>
      <c r="Q1703" t="s">
        <v>48</v>
      </c>
      <c r="R1703" t="s">
        <v>223</v>
      </c>
      <c r="S1703" t="s">
        <v>139</v>
      </c>
      <c r="T1703" t="s">
        <v>51</v>
      </c>
      <c r="U1703" t="s">
        <v>353</v>
      </c>
      <c r="V1703">
        <v>1.1499999999999999</v>
      </c>
      <c r="W1703" s="1">
        <v>1808.95</v>
      </c>
      <c r="X1703">
        <v>1</v>
      </c>
      <c r="Y1703">
        <v>3.88</v>
      </c>
      <c r="Z1703">
        <v>4</v>
      </c>
      <c r="AA1703">
        <v>0.97</v>
      </c>
      <c r="AB1703" s="2">
        <v>0</v>
      </c>
      <c r="AC1703" s="1">
        <v>0</v>
      </c>
      <c r="AD1703" s="7">
        <v>43522</v>
      </c>
      <c r="AE1703" s="7">
        <v>43522</v>
      </c>
      <c r="AF1703">
        <v>0</v>
      </c>
      <c r="AG1703" t="s">
        <v>53</v>
      </c>
      <c r="AH1703" s="2">
        <v>0</v>
      </c>
      <c r="AI1703" s="1">
        <v>0</v>
      </c>
      <c r="AJ1703" s="1">
        <v>0</v>
      </c>
      <c r="AK1703" s="6" t="str">
        <f>+IF(Tabla1[[#This Row],[REQUEST_TY]]="SR MANTENIMIENTO CORRECTIVO", "EMERGENCIA", "OTROS")</f>
        <v>EMERGENCIA</v>
      </c>
      <c r="AL1703" s="6" t="str">
        <f>+_xlfn.IFS(Tabla1[[#This Row],[Veces obj]]&lt;=1,"0-1",Tabla1[[#This Row],[Veces obj]]&lt;=2,"1-2",Tabla1[[#This Row],[Veces obj]]&lt;=3,"2-3",TRUE,"&gt;3")</f>
        <v>0-1</v>
      </c>
      <c r="AM1703" s="6" t="str">
        <f>+_xlfn.IFS(MONTH(Tabla1[[#This Row],[MES]])&lt;=3,"Q1",MONTH(Tabla1[[#This Row],[MES]])&lt;=6,"Q2",MONTH(Tabla1[[#This Row],[MES]])&lt;=9,"Q3",TRUE,"Q4")</f>
        <v>Q1</v>
      </c>
      <c r="AN1703" t="str">
        <f>+IFERROR(VLOOKUP(Tabla1[[#This Row],[CUENTA]],CTAS[],2,0),"OTROS")</f>
        <v>OTROS</v>
      </c>
      <c r="AP1703" t="str">
        <f>+IFERROR(VLOOKUP(Tabla1[[#This Row],[EMPLEADO]],IS[],3,0),"OTROS")</f>
        <v>OTROS</v>
      </c>
      <c r="AQ1703" t="str">
        <f>+IFERROR(VLOOKUP(Tabla1[[#This Row],[EMPLEADO]],IS[[NÓMINA]:[INGENIERO]],2,0),"OTROS")</f>
        <v>OTROS</v>
      </c>
    </row>
    <row r="1704" spans="1:43" x14ac:dyDescent="0.25">
      <c r="A1704" t="s">
        <v>36</v>
      </c>
      <c r="B1704">
        <v>1</v>
      </c>
      <c r="C1704" t="s">
        <v>3329</v>
      </c>
      <c r="D1704" t="s">
        <v>38</v>
      </c>
      <c r="E1704" t="s">
        <v>133</v>
      </c>
      <c r="F1704" t="s">
        <v>3330</v>
      </c>
      <c r="G1704" s="17" t="s">
        <v>2260</v>
      </c>
      <c r="H1704" t="s">
        <v>915</v>
      </c>
      <c r="I1704" t="s">
        <v>43</v>
      </c>
      <c r="J1704" t="s">
        <v>8</v>
      </c>
      <c r="K1704" t="s">
        <v>59</v>
      </c>
      <c r="L1704" t="s">
        <v>1070</v>
      </c>
      <c r="M1704" t="s">
        <v>1071</v>
      </c>
      <c r="N1704">
        <v>0</v>
      </c>
      <c r="O1704" t="s">
        <v>47</v>
      </c>
      <c r="P1704">
        <v>2</v>
      </c>
      <c r="Q1704" t="s">
        <v>388</v>
      </c>
      <c r="R1704" t="s">
        <v>138</v>
      </c>
      <c r="S1704" t="s">
        <v>139</v>
      </c>
      <c r="T1704" t="s">
        <v>51</v>
      </c>
      <c r="U1704" t="s">
        <v>872</v>
      </c>
      <c r="V1704">
        <v>0</v>
      </c>
      <c r="W1704" s="1">
        <v>0</v>
      </c>
      <c r="X1704">
        <v>1</v>
      </c>
      <c r="Y1704">
        <v>3.89</v>
      </c>
      <c r="Z1704">
        <v>4</v>
      </c>
      <c r="AA1704">
        <v>0.97250000000000003</v>
      </c>
      <c r="AB1704" s="2">
        <v>0</v>
      </c>
      <c r="AC1704" s="1">
        <v>0</v>
      </c>
      <c r="AD1704" s="7">
        <v>43475</v>
      </c>
      <c r="AE1704" s="7">
        <v>43475</v>
      </c>
      <c r="AF1704">
        <v>0</v>
      </c>
      <c r="AG1704" t="s">
        <v>53</v>
      </c>
      <c r="AH1704" s="2">
        <v>0</v>
      </c>
      <c r="AI1704" s="1">
        <v>0</v>
      </c>
      <c r="AJ1704" s="1">
        <v>0</v>
      </c>
      <c r="AK1704" s="6" t="str">
        <f>+IF(Tabla1[[#This Row],[REQUEST_TY]]="SR MANTENIMIENTO CORRECTIVO", "EMERGENCIA", "OTROS")</f>
        <v>EMERGENCIA</v>
      </c>
      <c r="AL1704" s="6" t="str">
        <f>+_xlfn.IFS(Tabla1[[#This Row],[Veces obj]]&lt;=1,"0-1",Tabla1[[#This Row],[Veces obj]]&lt;=2,"1-2",Tabla1[[#This Row],[Veces obj]]&lt;=3,"2-3",TRUE,"&gt;3")</f>
        <v>0-1</v>
      </c>
      <c r="AM1704" s="6" t="str">
        <f>+_xlfn.IFS(MONTH(Tabla1[[#This Row],[MES]])&lt;=3,"Q1",MONTH(Tabla1[[#This Row],[MES]])&lt;=6,"Q2",MONTH(Tabla1[[#This Row],[MES]])&lt;=9,"Q3",TRUE,"Q4")</f>
        <v>Q1</v>
      </c>
      <c r="AN1704" t="str">
        <f>+IFERROR(VLOOKUP(Tabla1[[#This Row],[CUENTA]],CTAS[],2,0),"OTROS")</f>
        <v>OTROS</v>
      </c>
      <c r="AP1704" t="str">
        <f>+IFERROR(VLOOKUP(Tabla1[[#This Row],[EMPLEADO]],IS[],3,0),"OTROS")</f>
        <v>OTROS</v>
      </c>
      <c r="AQ1704" t="str">
        <f>+IFERROR(VLOOKUP(Tabla1[[#This Row],[EMPLEADO]],IS[[NÓMINA]:[INGENIERO]],2,0),"OTROS")</f>
        <v>OTROS</v>
      </c>
    </row>
    <row r="1705" spans="1:43" x14ac:dyDescent="0.25">
      <c r="A1705" t="s">
        <v>36</v>
      </c>
      <c r="B1705">
        <v>1</v>
      </c>
      <c r="C1705" t="s">
        <v>3331</v>
      </c>
      <c r="D1705" t="s">
        <v>38</v>
      </c>
      <c r="E1705" t="s">
        <v>583</v>
      </c>
      <c r="F1705" t="s">
        <v>3332</v>
      </c>
      <c r="G1705" s="17" t="s">
        <v>3333</v>
      </c>
      <c r="H1705" t="s">
        <v>586</v>
      </c>
      <c r="I1705" t="s">
        <v>43</v>
      </c>
      <c r="J1705" t="s">
        <v>8</v>
      </c>
      <c r="K1705" t="s">
        <v>3334</v>
      </c>
      <c r="L1705" t="s">
        <v>3335</v>
      </c>
      <c r="M1705" t="s">
        <v>3336</v>
      </c>
      <c r="N1705">
        <v>0</v>
      </c>
      <c r="O1705" t="s">
        <v>47</v>
      </c>
      <c r="P1705">
        <v>2595</v>
      </c>
      <c r="Q1705" t="s">
        <v>48</v>
      </c>
      <c r="R1705" t="s">
        <v>95</v>
      </c>
      <c r="S1705" t="s">
        <v>64</v>
      </c>
      <c r="T1705" t="s">
        <v>51</v>
      </c>
      <c r="U1705" t="s">
        <v>96</v>
      </c>
      <c r="V1705">
        <v>1.1000000000000001</v>
      </c>
      <c r="W1705" s="1">
        <v>1501.5000000000002</v>
      </c>
      <c r="X1705">
        <v>1</v>
      </c>
      <c r="Y1705">
        <v>4.87</v>
      </c>
      <c r="Z1705">
        <v>5</v>
      </c>
      <c r="AA1705">
        <v>0.97399999999999998</v>
      </c>
      <c r="AB1705" s="2">
        <v>0</v>
      </c>
      <c r="AC1705" s="1">
        <v>0</v>
      </c>
      <c r="AD1705" s="7">
        <v>43473</v>
      </c>
      <c r="AE1705" s="7">
        <v>43473</v>
      </c>
      <c r="AF1705">
        <v>0</v>
      </c>
      <c r="AG1705" t="s">
        <v>53</v>
      </c>
      <c r="AH1705" s="2">
        <v>0</v>
      </c>
      <c r="AI1705" s="1">
        <v>0</v>
      </c>
      <c r="AJ1705" s="1">
        <v>0</v>
      </c>
      <c r="AK1705" s="6" t="str">
        <f>+IF(Tabla1[[#This Row],[REQUEST_TY]]="SR MANTENIMIENTO CORRECTIVO", "EMERGENCIA", "OTROS")</f>
        <v>EMERGENCIA</v>
      </c>
      <c r="AL1705" s="6" t="str">
        <f>+_xlfn.IFS(Tabla1[[#This Row],[Veces obj]]&lt;=1,"0-1",Tabla1[[#This Row],[Veces obj]]&lt;=2,"1-2",Tabla1[[#This Row],[Veces obj]]&lt;=3,"2-3",TRUE,"&gt;3")</f>
        <v>0-1</v>
      </c>
      <c r="AM1705" s="6" t="str">
        <f>+_xlfn.IFS(MONTH(Tabla1[[#This Row],[MES]])&lt;=3,"Q1",MONTH(Tabla1[[#This Row],[MES]])&lt;=6,"Q2",MONTH(Tabla1[[#This Row],[MES]])&lt;=9,"Q3",TRUE,"Q4")</f>
        <v>Q1</v>
      </c>
      <c r="AN1705" t="str">
        <f>+IFERROR(VLOOKUP(Tabla1[[#This Row],[CUENTA]],CTAS[],2,0),"OTROS")</f>
        <v>OTROS</v>
      </c>
      <c r="AP1705" t="str">
        <f>+IFERROR(VLOOKUP(Tabla1[[#This Row],[EMPLEADO]],IS[],3,0),"OTROS")</f>
        <v>OTROS</v>
      </c>
      <c r="AQ1705" t="str">
        <f>+IFERROR(VLOOKUP(Tabla1[[#This Row],[EMPLEADO]],IS[[NÓMINA]:[INGENIERO]],2,0),"OTROS")</f>
        <v>OTROS</v>
      </c>
    </row>
    <row r="1706" spans="1:43" x14ac:dyDescent="0.25">
      <c r="A1706" t="s">
        <v>36</v>
      </c>
      <c r="B1706">
        <v>1</v>
      </c>
      <c r="C1706" t="s">
        <v>3262</v>
      </c>
      <c r="D1706" t="s">
        <v>38</v>
      </c>
      <c r="E1706" t="s">
        <v>231</v>
      </c>
      <c r="F1706" t="s">
        <v>572</v>
      </c>
      <c r="G1706" s="17" t="s">
        <v>3263</v>
      </c>
      <c r="H1706" t="s">
        <v>592</v>
      </c>
      <c r="I1706" t="s">
        <v>43</v>
      </c>
      <c r="J1706" t="s">
        <v>8</v>
      </c>
      <c r="K1706" t="s">
        <v>1273</v>
      </c>
      <c r="L1706" t="s">
        <v>3264</v>
      </c>
      <c r="M1706" t="s">
        <v>736</v>
      </c>
      <c r="N1706">
        <v>0</v>
      </c>
      <c r="O1706" t="s">
        <v>47</v>
      </c>
      <c r="P1706">
        <v>63</v>
      </c>
      <c r="Q1706" t="s">
        <v>48</v>
      </c>
      <c r="R1706" t="s">
        <v>235</v>
      </c>
      <c r="S1706" t="s">
        <v>50</v>
      </c>
      <c r="T1706" t="s">
        <v>51</v>
      </c>
      <c r="U1706" t="s">
        <v>52</v>
      </c>
      <c r="V1706">
        <v>1.05</v>
      </c>
      <c r="W1706" s="1">
        <v>750.75000000000011</v>
      </c>
      <c r="X1706">
        <v>1</v>
      </c>
      <c r="Y1706">
        <v>4.57</v>
      </c>
      <c r="Z1706">
        <v>5</v>
      </c>
      <c r="AA1706">
        <v>0.91400000000000003</v>
      </c>
      <c r="AB1706" s="2">
        <v>0</v>
      </c>
      <c r="AC1706" s="1">
        <v>0</v>
      </c>
      <c r="AD1706" s="7">
        <v>43488</v>
      </c>
      <c r="AE1706" s="7">
        <v>43488</v>
      </c>
      <c r="AF1706">
        <v>0</v>
      </c>
      <c r="AG1706" t="s">
        <v>53</v>
      </c>
      <c r="AH1706" s="2">
        <v>0</v>
      </c>
      <c r="AI1706" s="1">
        <v>0</v>
      </c>
      <c r="AJ1706" s="1">
        <v>0</v>
      </c>
      <c r="AK1706" s="6" t="str">
        <f>+IF(Tabla1[[#This Row],[REQUEST_TY]]="SR MANTENIMIENTO CORRECTIVO", "EMERGENCIA", "OTROS")</f>
        <v>EMERGENCIA</v>
      </c>
      <c r="AL1706" s="6" t="str">
        <f>+_xlfn.IFS(Tabla1[[#This Row],[Veces obj]]&lt;=1,"0-1",Tabla1[[#This Row],[Veces obj]]&lt;=2,"1-2",Tabla1[[#This Row],[Veces obj]]&lt;=3,"2-3",TRUE,"&gt;3")</f>
        <v>0-1</v>
      </c>
      <c r="AM1706" s="6" t="str">
        <f>+_xlfn.IFS(MONTH(Tabla1[[#This Row],[MES]])&lt;=3,"Q1",MONTH(Tabla1[[#This Row],[MES]])&lt;=6,"Q2",MONTH(Tabla1[[#This Row],[MES]])&lt;=9,"Q3",TRUE,"Q4")</f>
        <v>Q1</v>
      </c>
      <c r="AN1706" t="str">
        <f>+IFERROR(VLOOKUP(Tabla1[[#This Row],[CUENTA]],CTAS[],2,0),"OTROS")</f>
        <v>OTROS</v>
      </c>
      <c r="AO1706">
        <v>1</v>
      </c>
      <c r="AP1706" t="str">
        <f>+IFERROR(VLOOKUP(Tabla1[[#This Row],[EMPLEADO]],IS[],3,0),"OTROS")</f>
        <v>CHIHUAHUA</v>
      </c>
      <c r="AQ1706" t="str">
        <f>+IFERROR(VLOOKUP(Tabla1[[#This Row],[EMPLEADO]],IS[[NÓMINA]:[INGENIERO]],2,0),"OTROS")</f>
        <v>VICTOR MENDEZ</v>
      </c>
    </row>
    <row r="1707" spans="1:43" x14ac:dyDescent="0.25">
      <c r="A1707" t="s">
        <v>4444</v>
      </c>
      <c r="B1707">
        <v>1</v>
      </c>
      <c r="C1707" t="s">
        <v>5132</v>
      </c>
      <c r="D1707" t="s">
        <v>38</v>
      </c>
      <c r="E1707" t="s">
        <v>133</v>
      </c>
      <c r="F1707" t="s">
        <v>5133</v>
      </c>
      <c r="G1707" s="17" t="s">
        <v>2020</v>
      </c>
      <c r="H1707" t="s">
        <v>136</v>
      </c>
      <c r="I1707" t="s">
        <v>43</v>
      </c>
      <c r="J1707" t="s">
        <v>8</v>
      </c>
      <c r="K1707" t="s">
        <v>59</v>
      </c>
      <c r="L1707" t="s">
        <v>1206</v>
      </c>
      <c r="M1707" t="s">
        <v>61</v>
      </c>
      <c r="N1707">
        <v>0</v>
      </c>
      <c r="O1707" t="s">
        <v>47</v>
      </c>
      <c r="P1707">
        <v>26</v>
      </c>
      <c r="Q1707" t="s">
        <v>62</v>
      </c>
      <c r="R1707" t="s">
        <v>138</v>
      </c>
      <c r="S1707" t="s">
        <v>139</v>
      </c>
      <c r="T1707" t="s">
        <v>51</v>
      </c>
      <c r="U1707" t="s">
        <v>262</v>
      </c>
      <c r="V1707">
        <v>1.05</v>
      </c>
      <c r="W1707" s="1">
        <v>1651.6500000000003</v>
      </c>
      <c r="X1707">
        <v>1</v>
      </c>
      <c r="Y1707">
        <v>3.93</v>
      </c>
      <c r="Z1707">
        <v>4</v>
      </c>
      <c r="AA1707">
        <v>0.98250000000000004</v>
      </c>
      <c r="AB1707" s="2">
        <v>0</v>
      </c>
      <c r="AC1707" s="1">
        <v>0</v>
      </c>
      <c r="AD1707" s="7">
        <v>43502</v>
      </c>
      <c r="AE1707" s="7">
        <v>43503</v>
      </c>
      <c r="AF1707">
        <v>1</v>
      </c>
      <c r="AG1707" t="s">
        <v>53</v>
      </c>
      <c r="AH1707" s="2">
        <v>0</v>
      </c>
      <c r="AI1707" s="1">
        <v>0</v>
      </c>
      <c r="AJ1707" s="1">
        <v>0</v>
      </c>
      <c r="AK1707" s="6" t="str">
        <f>+IF(Tabla1[[#This Row],[REQUEST_TY]]="SR MANTENIMIENTO CORRECTIVO", "EMERGENCIA", "OTROS")</f>
        <v>EMERGENCIA</v>
      </c>
      <c r="AL1707" s="6" t="str">
        <f>+_xlfn.IFS(Tabla1[[#This Row],[Veces obj]]&lt;=1,"0-1",Tabla1[[#This Row],[Veces obj]]&lt;=2,"1-2",Tabla1[[#This Row],[Veces obj]]&lt;=3,"2-3",TRUE,"&gt;3")</f>
        <v>0-1</v>
      </c>
      <c r="AM1707" s="6" t="str">
        <f>+_xlfn.IFS(MONTH(Tabla1[[#This Row],[MES]])&lt;=3,"Q1",MONTH(Tabla1[[#This Row],[MES]])&lt;=6,"Q2",MONTH(Tabla1[[#This Row],[MES]])&lt;=9,"Q3",TRUE,"Q4")</f>
        <v>Q1</v>
      </c>
      <c r="AN1707" t="str">
        <f>+IFERROR(VLOOKUP(Tabla1[[#This Row],[CUENTA]],CTAS[],2,0),"OTROS")</f>
        <v>OTROS</v>
      </c>
      <c r="AP1707" t="str">
        <f>+IFERROR(VLOOKUP(Tabla1[[#This Row],[EMPLEADO]],IS[],3,0),"OTROS")</f>
        <v>OTROS</v>
      </c>
      <c r="AQ1707" t="str">
        <f>+IFERROR(VLOOKUP(Tabla1[[#This Row],[EMPLEADO]],IS[[NÓMINA]:[INGENIERO]],2,0),"OTROS")</f>
        <v>OTROS</v>
      </c>
    </row>
    <row r="1708" spans="1:43" x14ac:dyDescent="0.25">
      <c r="A1708" t="s">
        <v>36</v>
      </c>
      <c r="B1708">
        <v>1</v>
      </c>
      <c r="C1708" t="s">
        <v>3339</v>
      </c>
      <c r="D1708" t="s">
        <v>38</v>
      </c>
      <c r="E1708" t="s">
        <v>89</v>
      </c>
      <c r="F1708" t="s">
        <v>3340</v>
      </c>
      <c r="G1708" s="17" t="s">
        <v>3032</v>
      </c>
      <c r="H1708" t="s">
        <v>868</v>
      </c>
      <c r="I1708" t="s">
        <v>43</v>
      </c>
      <c r="J1708" t="s">
        <v>8</v>
      </c>
      <c r="K1708" t="s">
        <v>199</v>
      </c>
      <c r="L1708" t="s">
        <v>3033</v>
      </c>
      <c r="M1708" t="s">
        <v>2994</v>
      </c>
      <c r="N1708">
        <v>1</v>
      </c>
      <c r="O1708" t="s">
        <v>47</v>
      </c>
      <c r="P1708">
        <v>94</v>
      </c>
      <c r="Q1708" t="s">
        <v>48</v>
      </c>
      <c r="R1708" t="s">
        <v>95</v>
      </c>
      <c r="S1708" t="s">
        <v>64</v>
      </c>
      <c r="T1708" t="s">
        <v>51</v>
      </c>
      <c r="U1708" t="s">
        <v>96</v>
      </c>
      <c r="V1708">
        <v>1.1000000000000001</v>
      </c>
      <c r="W1708" s="1">
        <v>0</v>
      </c>
      <c r="X1708">
        <v>1</v>
      </c>
      <c r="Y1708">
        <v>4.95</v>
      </c>
      <c r="Z1708">
        <v>5</v>
      </c>
      <c r="AA1708">
        <v>0.99</v>
      </c>
      <c r="AB1708" s="2">
        <v>0</v>
      </c>
      <c r="AC1708" s="1">
        <v>0</v>
      </c>
      <c r="AD1708" s="7">
        <v>43489</v>
      </c>
      <c r="AE1708" s="7">
        <v>43489</v>
      </c>
      <c r="AF1708">
        <v>0</v>
      </c>
      <c r="AG1708" t="s">
        <v>53</v>
      </c>
      <c r="AH1708" s="2">
        <v>0</v>
      </c>
      <c r="AI1708" s="1">
        <v>0</v>
      </c>
      <c r="AJ1708" s="1">
        <v>0</v>
      </c>
      <c r="AK1708" s="6" t="str">
        <f>+IF(Tabla1[[#This Row],[REQUEST_TY]]="SR MANTENIMIENTO CORRECTIVO", "EMERGENCIA", "OTROS")</f>
        <v>EMERGENCIA</v>
      </c>
      <c r="AL1708" s="6" t="str">
        <f>+_xlfn.IFS(Tabla1[[#This Row],[Veces obj]]&lt;=1,"0-1",Tabla1[[#This Row],[Veces obj]]&lt;=2,"1-2",Tabla1[[#This Row],[Veces obj]]&lt;=3,"2-3",TRUE,"&gt;3")</f>
        <v>0-1</v>
      </c>
      <c r="AM1708" s="6" t="str">
        <f>+_xlfn.IFS(MONTH(Tabla1[[#This Row],[MES]])&lt;=3,"Q1",MONTH(Tabla1[[#This Row],[MES]])&lt;=6,"Q2",MONTH(Tabla1[[#This Row],[MES]])&lt;=9,"Q3",TRUE,"Q4")</f>
        <v>Q1</v>
      </c>
      <c r="AN1708" t="str">
        <f>+IFERROR(VLOOKUP(Tabla1[[#This Row],[CUENTA]],CTAS[],2,0),"OTROS")</f>
        <v>OTROS</v>
      </c>
      <c r="AP1708" t="str">
        <f>+IFERROR(VLOOKUP(Tabla1[[#This Row],[EMPLEADO]],IS[],3,0),"OTROS")</f>
        <v>OTROS</v>
      </c>
      <c r="AQ1708" t="str">
        <f>+IFERROR(VLOOKUP(Tabla1[[#This Row],[EMPLEADO]],IS[[NÓMINA]:[INGENIERO]],2,0),"OTROS")</f>
        <v>OTROS</v>
      </c>
    </row>
    <row r="1709" spans="1:43" x14ac:dyDescent="0.25">
      <c r="A1709" t="s">
        <v>4444</v>
      </c>
      <c r="B1709">
        <v>1</v>
      </c>
      <c r="C1709" t="s">
        <v>4981</v>
      </c>
      <c r="D1709" t="s">
        <v>38</v>
      </c>
      <c r="E1709" t="s">
        <v>332</v>
      </c>
      <c r="F1709" t="s">
        <v>4982</v>
      </c>
      <c r="G1709" s="17" t="s">
        <v>4983</v>
      </c>
      <c r="H1709" t="s">
        <v>1052</v>
      </c>
      <c r="I1709" t="s">
        <v>43</v>
      </c>
      <c r="J1709" t="s">
        <v>8</v>
      </c>
      <c r="K1709" t="s">
        <v>59</v>
      </c>
      <c r="L1709" t="s">
        <v>504</v>
      </c>
      <c r="M1709" t="s">
        <v>505</v>
      </c>
      <c r="N1709">
        <v>0</v>
      </c>
      <c r="O1709" t="s">
        <v>47</v>
      </c>
      <c r="P1709">
        <v>82</v>
      </c>
      <c r="Q1709" t="s">
        <v>48</v>
      </c>
      <c r="R1709" t="s">
        <v>317</v>
      </c>
      <c r="S1709" t="s">
        <v>318</v>
      </c>
      <c r="T1709" t="s">
        <v>51</v>
      </c>
      <c r="U1709" t="s">
        <v>353</v>
      </c>
      <c r="V1709">
        <v>1.1499999999999999</v>
      </c>
      <c r="W1709" s="1">
        <v>1808.95</v>
      </c>
      <c r="X1709">
        <v>1</v>
      </c>
      <c r="Y1709">
        <v>3.99</v>
      </c>
      <c r="Z1709">
        <v>4</v>
      </c>
      <c r="AA1709">
        <v>0.99750000000000005</v>
      </c>
      <c r="AB1709" s="2">
        <v>0</v>
      </c>
      <c r="AC1709" s="1">
        <v>0</v>
      </c>
      <c r="AD1709" s="7">
        <v>43504</v>
      </c>
      <c r="AE1709" s="7">
        <v>43504</v>
      </c>
      <c r="AF1709">
        <v>0</v>
      </c>
      <c r="AG1709" t="s">
        <v>53</v>
      </c>
      <c r="AH1709" s="2">
        <v>0</v>
      </c>
      <c r="AI1709" s="1">
        <v>0</v>
      </c>
      <c r="AJ1709" s="1">
        <v>0</v>
      </c>
      <c r="AK1709" s="6" t="str">
        <f>+IF(Tabla1[[#This Row],[REQUEST_TY]]="SR MANTENIMIENTO CORRECTIVO", "EMERGENCIA", "OTROS")</f>
        <v>EMERGENCIA</v>
      </c>
      <c r="AL1709" s="6" t="str">
        <f>+_xlfn.IFS(Tabla1[[#This Row],[Veces obj]]&lt;=1,"0-1",Tabla1[[#This Row],[Veces obj]]&lt;=2,"1-2",Tabla1[[#This Row],[Veces obj]]&lt;=3,"2-3",TRUE,"&gt;3")</f>
        <v>0-1</v>
      </c>
      <c r="AM1709" s="6" t="str">
        <f>+_xlfn.IFS(MONTH(Tabla1[[#This Row],[MES]])&lt;=3,"Q1",MONTH(Tabla1[[#This Row],[MES]])&lt;=6,"Q2",MONTH(Tabla1[[#This Row],[MES]])&lt;=9,"Q3",TRUE,"Q4")</f>
        <v>Q1</v>
      </c>
      <c r="AN1709" t="str">
        <f>+IFERROR(VLOOKUP(Tabla1[[#This Row],[CUENTA]],CTAS[],2,0),"OTROS")</f>
        <v>OTROS</v>
      </c>
      <c r="AP1709" t="str">
        <f>+IFERROR(VLOOKUP(Tabla1[[#This Row],[EMPLEADO]],IS[],3,0),"OTROS")</f>
        <v>OTROS</v>
      </c>
      <c r="AQ1709" t="str">
        <f>+IFERROR(VLOOKUP(Tabla1[[#This Row],[EMPLEADO]],IS[[NÓMINA]:[INGENIERO]],2,0),"OTROS")</f>
        <v>OTROS</v>
      </c>
    </row>
    <row r="1710" spans="1:43" x14ac:dyDescent="0.25">
      <c r="A1710" t="s">
        <v>36</v>
      </c>
      <c r="B1710">
        <v>1</v>
      </c>
      <c r="C1710" t="s">
        <v>3341</v>
      </c>
      <c r="D1710" t="s">
        <v>38</v>
      </c>
      <c r="E1710" t="s">
        <v>133</v>
      </c>
      <c r="F1710" t="s">
        <v>3342</v>
      </c>
      <c r="G1710" s="17" t="s">
        <v>3343</v>
      </c>
      <c r="H1710" t="s">
        <v>136</v>
      </c>
      <c r="I1710" t="s">
        <v>43</v>
      </c>
      <c r="J1710" t="s">
        <v>8</v>
      </c>
      <c r="K1710" t="s">
        <v>59</v>
      </c>
      <c r="L1710" t="s">
        <v>3344</v>
      </c>
      <c r="M1710" t="s">
        <v>736</v>
      </c>
      <c r="N1710">
        <v>0</v>
      </c>
      <c r="O1710" t="s">
        <v>47</v>
      </c>
      <c r="P1710">
        <v>3</v>
      </c>
      <c r="Q1710" t="s">
        <v>388</v>
      </c>
      <c r="R1710" t="s">
        <v>138</v>
      </c>
      <c r="S1710" t="s">
        <v>139</v>
      </c>
      <c r="T1710" t="s">
        <v>51</v>
      </c>
      <c r="U1710" t="s">
        <v>872</v>
      </c>
      <c r="V1710">
        <v>0</v>
      </c>
      <c r="W1710" s="1">
        <v>0</v>
      </c>
      <c r="X1710">
        <v>1</v>
      </c>
      <c r="Y1710">
        <v>4</v>
      </c>
      <c r="Z1710">
        <v>4</v>
      </c>
      <c r="AA1710">
        <v>1</v>
      </c>
      <c r="AB1710" s="2">
        <v>0</v>
      </c>
      <c r="AC1710" s="1">
        <v>0</v>
      </c>
      <c r="AD1710" s="7">
        <v>43467</v>
      </c>
      <c r="AE1710" s="7">
        <v>43467</v>
      </c>
      <c r="AF1710">
        <v>0</v>
      </c>
      <c r="AG1710" t="s">
        <v>53</v>
      </c>
      <c r="AH1710" s="2">
        <v>0</v>
      </c>
      <c r="AI1710" s="1">
        <v>0</v>
      </c>
      <c r="AJ1710" s="1">
        <v>0</v>
      </c>
      <c r="AK1710" s="6" t="str">
        <f>+IF(Tabla1[[#This Row],[REQUEST_TY]]="SR MANTENIMIENTO CORRECTIVO", "EMERGENCIA", "OTROS")</f>
        <v>EMERGENCIA</v>
      </c>
      <c r="AL1710" s="6" t="str">
        <f>+_xlfn.IFS(Tabla1[[#This Row],[Veces obj]]&lt;=1,"0-1",Tabla1[[#This Row],[Veces obj]]&lt;=2,"1-2",Tabla1[[#This Row],[Veces obj]]&lt;=3,"2-3",TRUE,"&gt;3")</f>
        <v>0-1</v>
      </c>
      <c r="AM1710" s="6" t="str">
        <f>+_xlfn.IFS(MONTH(Tabla1[[#This Row],[MES]])&lt;=3,"Q1",MONTH(Tabla1[[#This Row],[MES]])&lt;=6,"Q2",MONTH(Tabla1[[#This Row],[MES]])&lt;=9,"Q3",TRUE,"Q4")</f>
        <v>Q1</v>
      </c>
      <c r="AN1710" t="str">
        <f>+IFERROR(VLOOKUP(Tabla1[[#This Row],[CUENTA]],CTAS[],2,0),"OTROS")</f>
        <v>OTROS</v>
      </c>
      <c r="AP1710" t="str">
        <f>+IFERROR(VLOOKUP(Tabla1[[#This Row],[EMPLEADO]],IS[],3,0),"OTROS")</f>
        <v>OTROS</v>
      </c>
      <c r="AQ1710" t="str">
        <f>+IFERROR(VLOOKUP(Tabla1[[#This Row],[EMPLEADO]],IS[[NÓMINA]:[INGENIERO]],2,0),"OTROS")</f>
        <v>OTROS</v>
      </c>
    </row>
    <row r="1711" spans="1:43" x14ac:dyDescent="0.25">
      <c r="A1711" t="s">
        <v>36</v>
      </c>
      <c r="B1711">
        <v>1</v>
      </c>
      <c r="C1711" t="s">
        <v>3345</v>
      </c>
      <c r="D1711" t="s">
        <v>3346</v>
      </c>
      <c r="E1711" t="s">
        <v>98</v>
      </c>
      <c r="F1711" t="s">
        <v>3347</v>
      </c>
      <c r="G1711" s="17" t="s">
        <v>3348</v>
      </c>
      <c r="H1711" t="s">
        <v>58</v>
      </c>
      <c r="I1711" t="s">
        <v>43</v>
      </c>
      <c r="J1711" t="s">
        <v>8</v>
      </c>
      <c r="K1711" t="s">
        <v>102</v>
      </c>
      <c r="L1711" t="s">
        <v>261</v>
      </c>
      <c r="M1711" t="s">
        <v>736</v>
      </c>
      <c r="N1711">
        <v>0</v>
      </c>
      <c r="O1711" t="s">
        <v>47</v>
      </c>
      <c r="P1711" t="s">
        <v>822</v>
      </c>
      <c r="Q1711" t="s">
        <v>48</v>
      </c>
      <c r="R1711" t="s">
        <v>63</v>
      </c>
      <c r="S1711" t="s">
        <v>64</v>
      </c>
      <c r="T1711" t="s">
        <v>51</v>
      </c>
      <c r="U1711" t="s">
        <v>96</v>
      </c>
      <c r="V1711">
        <v>1</v>
      </c>
      <c r="W1711" s="1">
        <v>682.5</v>
      </c>
      <c r="X1711">
        <v>0</v>
      </c>
      <c r="Y1711">
        <v>5</v>
      </c>
      <c r="Z1711">
        <v>5</v>
      </c>
      <c r="AA1711">
        <v>1</v>
      </c>
      <c r="AB1711" s="2">
        <v>0</v>
      </c>
      <c r="AC1711" s="1">
        <v>0</v>
      </c>
      <c r="AD1711" s="7">
        <v>43467</v>
      </c>
      <c r="AE1711" s="7">
        <v>43467</v>
      </c>
      <c r="AF1711">
        <v>0</v>
      </c>
      <c r="AG1711" t="s">
        <v>53</v>
      </c>
      <c r="AH1711" s="2">
        <v>0</v>
      </c>
      <c r="AI1711" s="1">
        <v>0</v>
      </c>
      <c r="AJ1711" s="1">
        <v>0</v>
      </c>
      <c r="AK1711" s="6" t="str">
        <f>+IF(Tabla1[[#This Row],[REQUEST_TY]]="SR MANTENIMIENTO CORRECTIVO", "EMERGENCIA", "OTROS")</f>
        <v>OTROS</v>
      </c>
      <c r="AL1711" s="6" t="str">
        <f>+_xlfn.IFS(Tabla1[[#This Row],[Veces obj]]&lt;=1,"0-1",Tabla1[[#This Row],[Veces obj]]&lt;=2,"1-2",Tabla1[[#This Row],[Veces obj]]&lt;=3,"2-3",TRUE,"&gt;3")</f>
        <v>0-1</v>
      </c>
      <c r="AM1711" s="6" t="str">
        <f>+_xlfn.IFS(MONTH(Tabla1[[#This Row],[MES]])&lt;=3,"Q1",MONTH(Tabla1[[#This Row],[MES]])&lt;=6,"Q2",MONTH(Tabla1[[#This Row],[MES]])&lt;=9,"Q3",TRUE,"Q4")</f>
        <v>Q1</v>
      </c>
      <c r="AN1711" t="str">
        <f>+IFERROR(VLOOKUP(Tabla1[[#This Row],[CUENTA]],CTAS[],2,0),"OTROS")</f>
        <v>OTROS</v>
      </c>
      <c r="AP1711" t="str">
        <f>+IFERROR(VLOOKUP(Tabla1[[#This Row],[EMPLEADO]],IS[],3,0),"OTROS")</f>
        <v>OTROS</v>
      </c>
      <c r="AQ1711" t="str">
        <f>+IFERROR(VLOOKUP(Tabla1[[#This Row],[EMPLEADO]],IS[[NÓMINA]:[INGENIERO]],2,0),"OTROS")</f>
        <v>OTROS</v>
      </c>
    </row>
    <row r="1712" spans="1:43" x14ac:dyDescent="0.25">
      <c r="A1712" t="s">
        <v>36</v>
      </c>
      <c r="B1712">
        <v>1</v>
      </c>
      <c r="C1712" t="s">
        <v>3349</v>
      </c>
      <c r="D1712" t="s">
        <v>3346</v>
      </c>
      <c r="E1712" t="s">
        <v>98</v>
      </c>
      <c r="F1712" t="s">
        <v>3350</v>
      </c>
      <c r="G1712" s="17" t="s">
        <v>3351</v>
      </c>
      <c r="H1712" t="s">
        <v>106</v>
      </c>
      <c r="I1712" t="s">
        <v>43</v>
      </c>
      <c r="J1712" t="s">
        <v>8</v>
      </c>
      <c r="K1712" t="s">
        <v>102</v>
      </c>
      <c r="L1712" t="s">
        <v>1651</v>
      </c>
      <c r="M1712" t="s">
        <v>46</v>
      </c>
      <c r="N1712">
        <v>0</v>
      </c>
      <c r="O1712" t="s">
        <v>47</v>
      </c>
      <c r="P1712" t="s">
        <v>822</v>
      </c>
      <c r="Q1712" t="s">
        <v>48</v>
      </c>
      <c r="R1712" t="s">
        <v>63</v>
      </c>
      <c r="S1712" t="s">
        <v>64</v>
      </c>
      <c r="T1712" t="s">
        <v>51</v>
      </c>
      <c r="U1712" t="s">
        <v>96</v>
      </c>
      <c r="V1712">
        <v>1</v>
      </c>
      <c r="W1712" s="1">
        <v>682.5</v>
      </c>
      <c r="X1712">
        <v>0</v>
      </c>
      <c r="Y1712">
        <v>5</v>
      </c>
      <c r="Z1712">
        <v>5</v>
      </c>
      <c r="AA1712">
        <v>1</v>
      </c>
      <c r="AB1712" s="2">
        <v>0</v>
      </c>
      <c r="AC1712" s="1">
        <v>0</v>
      </c>
      <c r="AD1712" s="7">
        <v>43467</v>
      </c>
      <c r="AE1712" s="7">
        <v>43467</v>
      </c>
      <c r="AF1712">
        <v>0</v>
      </c>
      <c r="AG1712" t="s">
        <v>53</v>
      </c>
      <c r="AH1712" s="2">
        <v>0</v>
      </c>
      <c r="AI1712" s="1">
        <v>0</v>
      </c>
      <c r="AJ1712" s="1">
        <v>0</v>
      </c>
      <c r="AK1712" s="6" t="str">
        <f>+IF(Tabla1[[#This Row],[REQUEST_TY]]="SR MANTENIMIENTO CORRECTIVO", "EMERGENCIA", "OTROS")</f>
        <v>OTROS</v>
      </c>
      <c r="AL1712" s="6" t="str">
        <f>+_xlfn.IFS(Tabla1[[#This Row],[Veces obj]]&lt;=1,"0-1",Tabla1[[#This Row],[Veces obj]]&lt;=2,"1-2",Tabla1[[#This Row],[Veces obj]]&lt;=3,"2-3",TRUE,"&gt;3")</f>
        <v>0-1</v>
      </c>
      <c r="AM1712" s="6" t="str">
        <f>+_xlfn.IFS(MONTH(Tabla1[[#This Row],[MES]])&lt;=3,"Q1",MONTH(Tabla1[[#This Row],[MES]])&lt;=6,"Q2",MONTH(Tabla1[[#This Row],[MES]])&lt;=9,"Q3",TRUE,"Q4")</f>
        <v>Q1</v>
      </c>
      <c r="AN1712" t="str">
        <f>+IFERROR(VLOOKUP(Tabla1[[#This Row],[CUENTA]],CTAS[],2,0),"OTROS")</f>
        <v>OTROS</v>
      </c>
      <c r="AP1712" t="str">
        <f>+IFERROR(VLOOKUP(Tabla1[[#This Row],[EMPLEADO]],IS[],3,0),"OTROS")</f>
        <v>OTROS</v>
      </c>
      <c r="AQ1712" t="str">
        <f>+IFERROR(VLOOKUP(Tabla1[[#This Row],[EMPLEADO]],IS[[NÓMINA]:[INGENIERO]],2,0),"OTROS")</f>
        <v>OTROS</v>
      </c>
    </row>
    <row r="1713" spans="1:43" x14ac:dyDescent="0.25">
      <c r="A1713" t="s">
        <v>36</v>
      </c>
      <c r="B1713">
        <v>1</v>
      </c>
      <c r="C1713" t="s">
        <v>3352</v>
      </c>
      <c r="D1713" t="s">
        <v>3346</v>
      </c>
      <c r="E1713" t="s">
        <v>98</v>
      </c>
      <c r="F1713" t="s">
        <v>3347</v>
      </c>
      <c r="G1713" s="17" t="s">
        <v>1153</v>
      </c>
      <c r="H1713" t="s">
        <v>271</v>
      </c>
      <c r="I1713" t="s">
        <v>43</v>
      </c>
      <c r="J1713" t="s">
        <v>8</v>
      </c>
      <c r="K1713" t="s">
        <v>102</v>
      </c>
      <c r="L1713" t="s">
        <v>1154</v>
      </c>
      <c r="M1713" t="s">
        <v>1155</v>
      </c>
      <c r="N1713">
        <v>0</v>
      </c>
      <c r="O1713" t="s">
        <v>105</v>
      </c>
      <c r="P1713" t="s">
        <v>822</v>
      </c>
      <c r="Q1713" t="s">
        <v>48</v>
      </c>
      <c r="R1713" t="s">
        <v>63</v>
      </c>
      <c r="S1713" t="s">
        <v>64</v>
      </c>
      <c r="T1713" t="s">
        <v>51</v>
      </c>
      <c r="U1713" t="s">
        <v>96</v>
      </c>
      <c r="V1713">
        <v>1</v>
      </c>
      <c r="W1713" s="1">
        <v>327.5</v>
      </c>
      <c r="X1713">
        <v>0</v>
      </c>
      <c r="Y1713">
        <v>5</v>
      </c>
      <c r="Z1713">
        <v>5</v>
      </c>
      <c r="AA1713">
        <v>1</v>
      </c>
      <c r="AB1713" s="2">
        <v>0</v>
      </c>
      <c r="AC1713" s="1">
        <v>0</v>
      </c>
      <c r="AD1713" s="7">
        <v>43467</v>
      </c>
      <c r="AE1713" s="7">
        <v>43467</v>
      </c>
      <c r="AF1713">
        <v>0</v>
      </c>
      <c r="AG1713" t="s">
        <v>53</v>
      </c>
      <c r="AH1713" s="2">
        <v>0</v>
      </c>
      <c r="AI1713" s="1">
        <v>0</v>
      </c>
      <c r="AJ1713" s="1">
        <v>0</v>
      </c>
      <c r="AK1713" s="6" t="str">
        <f>+IF(Tabla1[[#This Row],[REQUEST_TY]]="SR MANTENIMIENTO CORRECTIVO", "EMERGENCIA", "OTROS")</f>
        <v>OTROS</v>
      </c>
      <c r="AL1713" s="6" t="str">
        <f>+_xlfn.IFS(Tabla1[[#This Row],[Veces obj]]&lt;=1,"0-1",Tabla1[[#This Row],[Veces obj]]&lt;=2,"1-2",Tabla1[[#This Row],[Veces obj]]&lt;=3,"2-3",TRUE,"&gt;3")</f>
        <v>0-1</v>
      </c>
      <c r="AM1713" s="6" t="str">
        <f>+_xlfn.IFS(MONTH(Tabla1[[#This Row],[MES]])&lt;=3,"Q1",MONTH(Tabla1[[#This Row],[MES]])&lt;=6,"Q2",MONTH(Tabla1[[#This Row],[MES]])&lt;=9,"Q3",TRUE,"Q4")</f>
        <v>Q1</v>
      </c>
      <c r="AN1713" t="str">
        <f>+IFERROR(VLOOKUP(Tabla1[[#This Row],[CUENTA]],CTAS[],2,0),"OTROS")</f>
        <v>OTROS</v>
      </c>
      <c r="AP1713" t="str">
        <f>+IFERROR(VLOOKUP(Tabla1[[#This Row],[EMPLEADO]],IS[],3,0),"OTROS")</f>
        <v>OTROS</v>
      </c>
      <c r="AQ1713" t="str">
        <f>+IFERROR(VLOOKUP(Tabla1[[#This Row],[EMPLEADO]],IS[[NÓMINA]:[INGENIERO]],2,0),"OTROS")</f>
        <v>OTROS</v>
      </c>
    </row>
    <row r="1714" spans="1:43" x14ac:dyDescent="0.25">
      <c r="A1714" t="s">
        <v>36</v>
      </c>
      <c r="B1714">
        <v>1</v>
      </c>
      <c r="C1714" t="s">
        <v>3353</v>
      </c>
      <c r="D1714" t="s">
        <v>3346</v>
      </c>
      <c r="E1714" t="s">
        <v>98</v>
      </c>
      <c r="F1714" t="s">
        <v>3354</v>
      </c>
      <c r="G1714" s="17" t="s">
        <v>1122</v>
      </c>
      <c r="H1714" t="s">
        <v>106</v>
      </c>
      <c r="I1714" t="s">
        <v>43</v>
      </c>
      <c r="J1714" t="s">
        <v>8</v>
      </c>
      <c r="K1714" t="s">
        <v>102</v>
      </c>
      <c r="L1714" t="s">
        <v>1123</v>
      </c>
      <c r="M1714" t="s">
        <v>310</v>
      </c>
      <c r="N1714">
        <v>0</v>
      </c>
      <c r="O1714" t="s">
        <v>47</v>
      </c>
      <c r="P1714" t="s">
        <v>822</v>
      </c>
      <c r="Q1714" t="s">
        <v>48</v>
      </c>
      <c r="R1714" t="s">
        <v>63</v>
      </c>
      <c r="S1714" t="s">
        <v>64</v>
      </c>
      <c r="T1714" t="s">
        <v>51</v>
      </c>
      <c r="U1714" t="s">
        <v>96</v>
      </c>
      <c r="V1714">
        <v>1</v>
      </c>
      <c r="W1714" s="1">
        <v>682.5</v>
      </c>
      <c r="X1714">
        <v>0</v>
      </c>
      <c r="Y1714">
        <v>5</v>
      </c>
      <c r="Z1714">
        <v>5</v>
      </c>
      <c r="AA1714">
        <v>1</v>
      </c>
      <c r="AB1714" s="2">
        <v>0</v>
      </c>
      <c r="AC1714" s="1">
        <v>0</v>
      </c>
      <c r="AD1714" s="7">
        <v>43467</v>
      </c>
      <c r="AE1714" s="7">
        <v>43467</v>
      </c>
      <c r="AF1714">
        <v>0</v>
      </c>
      <c r="AG1714" t="s">
        <v>53</v>
      </c>
      <c r="AH1714" s="2">
        <v>0</v>
      </c>
      <c r="AI1714" s="1">
        <v>0</v>
      </c>
      <c r="AJ1714" s="1">
        <v>0</v>
      </c>
      <c r="AK1714" s="6" t="str">
        <f>+IF(Tabla1[[#This Row],[REQUEST_TY]]="SR MANTENIMIENTO CORRECTIVO", "EMERGENCIA", "OTROS")</f>
        <v>OTROS</v>
      </c>
      <c r="AL1714" s="6" t="str">
        <f>+_xlfn.IFS(Tabla1[[#This Row],[Veces obj]]&lt;=1,"0-1",Tabla1[[#This Row],[Veces obj]]&lt;=2,"1-2",Tabla1[[#This Row],[Veces obj]]&lt;=3,"2-3",TRUE,"&gt;3")</f>
        <v>0-1</v>
      </c>
      <c r="AM1714" s="6" t="str">
        <f>+_xlfn.IFS(MONTH(Tabla1[[#This Row],[MES]])&lt;=3,"Q1",MONTH(Tabla1[[#This Row],[MES]])&lt;=6,"Q2",MONTH(Tabla1[[#This Row],[MES]])&lt;=9,"Q3",TRUE,"Q4")</f>
        <v>Q1</v>
      </c>
      <c r="AN1714" t="str">
        <f>+IFERROR(VLOOKUP(Tabla1[[#This Row],[CUENTA]],CTAS[],2,0),"OTROS")</f>
        <v>OTROS</v>
      </c>
      <c r="AP1714" t="str">
        <f>+IFERROR(VLOOKUP(Tabla1[[#This Row],[EMPLEADO]],IS[],3,0),"OTROS")</f>
        <v>OTROS</v>
      </c>
      <c r="AQ1714" t="str">
        <f>+IFERROR(VLOOKUP(Tabla1[[#This Row],[EMPLEADO]],IS[[NÓMINA]:[INGENIERO]],2,0),"OTROS")</f>
        <v>OTROS</v>
      </c>
    </row>
    <row r="1715" spans="1:43" x14ac:dyDescent="0.25">
      <c r="A1715" t="s">
        <v>36</v>
      </c>
      <c r="B1715">
        <v>1</v>
      </c>
      <c r="C1715" t="s">
        <v>3355</v>
      </c>
      <c r="D1715" t="s">
        <v>3346</v>
      </c>
      <c r="E1715" t="s">
        <v>98</v>
      </c>
      <c r="F1715" t="s">
        <v>3356</v>
      </c>
      <c r="G1715" s="17" t="s">
        <v>3357</v>
      </c>
      <c r="H1715" t="s">
        <v>915</v>
      </c>
      <c r="I1715" t="s">
        <v>43</v>
      </c>
      <c r="J1715" t="s">
        <v>8</v>
      </c>
      <c r="K1715" t="s">
        <v>102</v>
      </c>
      <c r="L1715" t="s">
        <v>3358</v>
      </c>
      <c r="M1715" t="s">
        <v>131</v>
      </c>
      <c r="N1715">
        <v>0</v>
      </c>
      <c r="O1715" t="s">
        <v>47</v>
      </c>
      <c r="P1715" t="s">
        <v>822</v>
      </c>
      <c r="Q1715" t="s">
        <v>48</v>
      </c>
      <c r="R1715" t="s">
        <v>63</v>
      </c>
      <c r="S1715" t="s">
        <v>64</v>
      </c>
      <c r="T1715" t="s">
        <v>51</v>
      </c>
      <c r="U1715" t="s">
        <v>96</v>
      </c>
      <c r="V1715">
        <v>1</v>
      </c>
      <c r="W1715" s="1">
        <v>682.5</v>
      </c>
      <c r="X1715">
        <v>0</v>
      </c>
      <c r="Y1715">
        <v>5</v>
      </c>
      <c r="Z1715">
        <v>5</v>
      </c>
      <c r="AA1715">
        <v>1</v>
      </c>
      <c r="AB1715" s="2">
        <v>0</v>
      </c>
      <c r="AC1715" s="1">
        <v>0</v>
      </c>
      <c r="AD1715" s="7">
        <v>43468</v>
      </c>
      <c r="AE1715" s="7">
        <v>43468</v>
      </c>
      <c r="AF1715">
        <v>0</v>
      </c>
      <c r="AG1715" t="s">
        <v>53</v>
      </c>
      <c r="AH1715" s="2">
        <v>0</v>
      </c>
      <c r="AI1715" s="1">
        <v>0</v>
      </c>
      <c r="AJ1715" s="1">
        <v>0</v>
      </c>
      <c r="AK1715" s="6" t="str">
        <f>+IF(Tabla1[[#This Row],[REQUEST_TY]]="SR MANTENIMIENTO CORRECTIVO", "EMERGENCIA", "OTROS")</f>
        <v>OTROS</v>
      </c>
      <c r="AL1715" s="6" t="str">
        <f>+_xlfn.IFS(Tabla1[[#This Row],[Veces obj]]&lt;=1,"0-1",Tabla1[[#This Row],[Veces obj]]&lt;=2,"1-2",Tabla1[[#This Row],[Veces obj]]&lt;=3,"2-3",TRUE,"&gt;3")</f>
        <v>0-1</v>
      </c>
      <c r="AM1715" s="6" t="str">
        <f>+_xlfn.IFS(MONTH(Tabla1[[#This Row],[MES]])&lt;=3,"Q1",MONTH(Tabla1[[#This Row],[MES]])&lt;=6,"Q2",MONTH(Tabla1[[#This Row],[MES]])&lt;=9,"Q3",TRUE,"Q4")</f>
        <v>Q1</v>
      </c>
      <c r="AN1715" t="str">
        <f>+IFERROR(VLOOKUP(Tabla1[[#This Row],[CUENTA]],CTAS[],2,0),"OTROS")</f>
        <v>OTROS</v>
      </c>
      <c r="AP1715" t="str">
        <f>+IFERROR(VLOOKUP(Tabla1[[#This Row],[EMPLEADO]],IS[],3,0),"OTROS")</f>
        <v>OTROS</v>
      </c>
      <c r="AQ1715" t="str">
        <f>+IFERROR(VLOOKUP(Tabla1[[#This Row],[EMPLEADO]],IS[[NÓMINA]:[INGENIERO]],2,0),"OTROS")</f>
        <v>OTROS</v>
      </c>
    </row>
    <row r="1716" spans="1:43" x14ac:dyDescent="0.25">
      <c r="A1716" t="s">
        <v>36</v>
      </c>
      <c r="B1716">
        <v>1</v>
      </c>
      <c r="C1716" t="s">
        <v>3359</v>
      </c>
      <c r="D1716" t="s">
        <v>3346</v>
      </c>
      <c r="E1716" t="s">
        <v>98</v>
      </c>
      <c r="F1716" t="s">
        <v>3360</v>
      </c>
      <c r="G1716" s="17" t="s">
        <v>752</v>
      </c>
      <c r="H1716" t="s">
        <v>213</v>
      </c>
      <c r="I1716" t="s">
        <v>43</v>
      </c>
      <c r="J1716" t="s">
        <v>8</v>
      </c>
      <c r="K1716" t="s">
        <v>102</v>
      </c>
      <c r="L1716" t="s">
        <v>753</v>
      </c>
      <c r="M1716" t="s">
        <v>215</v>
      </c>
      <c r="N1716">
        <v>0</v>
      </c>
      <c r="O1716" t="s">
        <v>47</v>
      </c>
      <c r="P1716" t="s">
        <v>822</v>
      </c>
      <c r="Q1716" t="s">
        <v>48</v>
      </c>
      <c r="R1716" t="s">
        <v>63</v>
      </c>
      <c r="S1716" t="s">
        <v>64</v>
      </c>
      <c r="T1716" t="s">
        <v>51</v>
      </c>
      <c r="U1716" t="s">
        <v>96</v>
      </c>
      <c r="V1716">
        <v>1</v>
      </c>
      <c r="W1716" s="1">
        <v>682.5</v>
      </c>
      <c r="X1716">
        <v>0</v>
      </c>
      <c r="Y1716">
        <v>5</v>
      </c>
      <c r="Z1716">
        <v>5</v>
      </c>
      <c r="AA1716">
        <v>1</v>
      </c>
      <c r="AB1716" s="2">
        <v>0</v>
      </c>
      <c r="AC1716" s="1">
        <v>0</v>
      </c>
      <c r="AD1716" s="7">
        <v>43468</v>
      </c>
      <c r="AE1716" s="7">
        <v>43468</v>
      </c>
      <c r="AF1716">
        <v>0</v>
      </c>
      <c r="AG1716" t="s">
        <v>53</v>
      </c>
      <c r="AH1716" s="2">
        <v>0</v>
      </c>
      <c r="AI1716" s="1">
        <v>0</v>
      </c>
      <c r="AJ1716" s="1">
        <v>0</v>
      </c>
      <c r="AK1716" s="6" t="str">
        <f>+IF(Tabla1[[#This Row],[REQUEST_TY]]="SR MANTENIMIENTO CORRECTIVO", "EMERGENCIA", "OTROS")</f>
        <v>OTROS</v>
      </c>
      <c r="AL1716" s="6" t="str">
        <f>+_xlfn.IFS(Tabla1[[#This Row],[Veces obj]]&lt;=1,"0-1",Tabla1[[#This Row],[Veces obj]]&lt;=2,"1-2",Tabla1[[#This Row],[Veces obj]]&lt;=3,"2-3",TRUE,"&gt;3")</f>
        <v>0-1</v>
      </c>
      <c r="AM1716" s="6" t="str">
        <f>+_xlfn.IFS(MONTH(Tabla1[[#This Row],[MES]])&lt;=3,"Q1",MONTH(Tabla1[[#This Row],[MES]])&lt;=6,"Q2",MONTH(Tabla1[[#This Row],[MES]])&lt;=9,"Q3",TRUE,"Q4")</f>
        <v>Q1</v>
      </c>
      <c r="AN1716" t="str">
        <f>+IFERROR(VLOOKUP(Tabla1[[#This Row],[CUENTA]],CTAS[],2,0),"OTROS")</f>
        <v>OTROS</v>
      </c>
      <c r="AP1716" t="str">
        <f>+IFERROR(VLOOKUP(Tabla1[[#This Row],[EMPLEADO]],IS[],3,0),"OTROS")</f>
        <v>OTROS</v>
      </c>
      <c r="AQ1716" t="str">
        <f>+IFERROR(VLOOKUP(Tabla1[[#This Row],[EMPLEADO]],IS[[NÓMINA]:[INGENIERO]],2,0),"OTROS")</f>
        <v>OTROS</v>
      </c>
    </row>
    <row r="1717" spans="1:43" x14ac:dyDescent="0.25">
      <c r="A1717" t="s">
        <v>36</v>
      </c>
      <c r="B1717">
        <v>1</v>
      </c>
      <c r="C1717" t="s">
        <v>3361</v>
      </c>
      <c r="D1717" t="s">
        <v>3346</v>
      </c>
      <c r="E1717" t="s">
        <v>98</v>
      </c>
      <c r="F1717" t="s">
        <v>3362</v>
      </c>
      <c r="G1717" s="17" t="s">
        <v>3363</v>
      </c>
      <c r="H1717" t="s">
        <v>101</v>
      </c>
      <c r="I1717" t="s">
        <v>43</v>
      </c>
      <c r="J1717" t="s">
        <v>8</v>
      </c>
      <c r="K1717" t="s">
        <v>102</v>
      </c>
      <c r="L1717" t="s">
        <v>3364</v>
      </c>
      <c r="M1717" t="s">
        <v>714</v>
      </c>
      <c r="N1717">
        <v>0</v>
      </c>
      <c r="O1717" t="s">
        <v>105</v>
      </c>
      <c r="P1717" t="s">
        <v>822</v>
      </c>
      <c r="Q1717" t="s">
        <v>48</v>
      </c>
      <c r="R1717" t="s">
        <v>63</v>
      </c>
      <c r="S1717" t="s">
        <v>64</v>
      </c>
      <c r="T1717" t="s">
        <v>51</v>
      </c>
      <c r="U1717" t="s">
        <v>96</v>
      </c>
      <c r="V1717">
        <v>1</v>
      </c>
      <c r="W1717" s="1">
        <v>327.5</v>
      </c>
      <c r="X1717">
        <v>0</v>
      </c>
      <c r="Y1717">
        <v>5</v>
      </c>
      <c r="Z1717">
        <v>5</v>
      </c>
      <c r="AA1717">
        <v>1</v>
      </c>
      <c r="AB1717" s="2">
        <v>0</v>
      </c>
      <c r="AC1717" s="1">
        <v>0</v>
      </c>
      <c r="AD1717" s="7">
        <v>43468</v>
      </c>
      <c r="AE1717" s="7">
        <v>43468</v>
      </c>
      <c r="AF1717">
        <v>0</v>
      </c>
      <c r="AG1717" t="s">
        <v>53</v>
      </c>
      <c r="AH1717" s="2">
        <v>0</v>
      </c>
      <c r="AI1717" s="1">
        <v>0</v>
      </c>
      <c r="AJ1717" s="1">
        <v>0</v>
      </c>
      <c r="AK1717" s="6" t="str">
        <f>+IF(Tabla1[[#This Row],[REQUEST_TY]]="SR MANTENIMIENTO CORRECTIVO", "EMERGENCIA", "OTROS")</f>
        <v>OTROS</v>
      </c>
      <c r="AL1717" s="6" t="str">
        <f>+_xlfn.IFS(Tabla1[[#This Row],[Veces obj]]&lt;=1,"0-1",Tabla1[[#This Row],[Veces obj]]&lt;=2,"1-2",Tabla1[[#This Row],[Veces obj]]&lt;=3,"2-3",TRUE,"&gt;3")</f>
        <v>0-1</v>
      </c>
      <c r="AM1717" s="6" t="str">
        <f>+_xlfn.IFS(MONTH(Tabla1[[#This Row],[MES]])&lt;=3,"Q1",MONTH(Tabla1[[#This Row],[MES]])&lt;=6,"Q2",MONTH(Tabla1[[#This Row],[MES]])&lt;=9,"Q3",TRUE,"Q4")</f>
        <v>Q1</v>
      </c>
      <c r="AN1717" t="str">
        <f>+IFERROR(VLOOKUP(Tabla1[[#This Row],[CUENTA]],CTAS[],2,0),"OTROS")</f>
        <v>OTROS</v>
      </c>
      <c r="AP1717" t="str">
        <f>+IFERROR(VLOOKUP(Tabla1[[#This Row],[EMPLEADO]],IS[],3,0),"OTROS")</f>
        <v>OTROS</v>
      </c>
      <c r="AQ1717" t="str">
        <f>+IFERROR(VLOOKUP(Tabla1[[#This Row],[EMPLEADO]],IS[[NÓMINA]:[INGENIERO]],2,0),"OTROS")</f>
        <v>OTROS</v>
      </c>
    </row>
    <row r="1718" spans="1:43" x14ac:dyDescent="0.25">
      <c r="A1718" t="s">
        <v>36</v>
      </c>
      <c r="B1718">
        <v>1</v>
      </c>
      <c r="C1718" t="s">
        <v>3365</v>
      </c>
      <c r="D1718" t="s">
        <v>3346</v>
      </c>
      <c r="E1718" t="s">
        <v>98</v>
      </c>
      <c r="F1718" t="s">
        <v>3366</v>
      </c>
      <c r="G1718" s="17" t="s">
        <v>1657</v>
      </c>
      <c r="H1718" t="s">
        <v>101</v>
      </c>
      <c r="I1718" t="s">
        <v>43</v>
      </c>
      <c r="J1718" t="s">
        <v>8</v>
      </c>
      <c r="K1718" t="s">
        <v>102</v>
      </c>
      <c r="L1718" t="s">
        <v>1658</v>
      </c>
      <c r="M1718" t="s">
        <v>1659</v>
      </c>
      <c r="N1718">
        <v>0</v>
      </c>
      <c r="O1718" t="s">
        <v>105</v>
      </c>
      <c r="P1718" t="s">
        <v>822</v>
      </c>
      <c r="Q1718" t="s">
        <v>48</v>
      </c>
      <c r="R1718" t="s">
        <v>63</v>
      </c>
      <c r="S1718" t="s">
        <v>64</v>
      </c>
      <c r="T1718" t="s">
        <v>51</v>
      </c>
      <c r="U1718" t="s">
        <v>96</v>
      </c>
      <c r="V1718">
        <v>1</v>
      </c>
      <c r="W1718" s="1">
        <v>327.5</v>
      </c>
      <c r="X1718">
        <v>0</v>
      </c>
      <c r="Y1718">
        <v>5</v>
      </c>
      <c r="Z1718">
        <v>5</v>
      </c>
      <c r="AA1718">
        <v>1</v>
      </c>
      <c r="AB1718" s="2">
        <v>0</v>
      </c>
      <c r="AC1718" s="1">
        <v>0</v>
      </c>
      <c r="AD1718" s="7">
        <v>43467</v>
      </c>
      <c r="AE1718" s="7">
        <v>43468</v>
      </c>
      <c r="AF1718">
        <v>1</v>
      </c>
      <c r="AG1718" t="s">
        <v>53</v>
      </c>
      <c r="AH1718" s="2">
        <v>0</v>
      </c>
      <c r="AI1718" s="1">
        <v>0</v>
      </c>
      <c r="AJ1718" s="1">
        <v>0</v>
      </c>
      <c r="AK1718" s="6" t="str">
        <f>+IF(Tabla1[[#This Row],[REQUEST_TY]]="SR MANTENIMIENTO CORRECTIVO", "EMERGENCIA", "OTROS")</f>
        <v>OTROS</v>
      </c>
      <c r="AL1718" s="6" t="str">
        <f>+_xlfn.IFS(Tabla1[[#This Row],[Veces obj]]&lt;=1,"0-1",Tabla1[[#This Row],[Veces obj]]&lt;=2,"1-2",Tabla1[[#This Row],[Veces obj]]&lt;=3,"2-3",TRUE,"&gt;3")</f>
        <v>0-1</v>
      </c>
      <c r="AM1718" s="6" t="str">
        <f>+_xlfn.IFS(MONTH(Tabla1[[#This Row],[MES]])&lt;=3,"Q1",MONTH(Tabla1[[#This Row],[MES]])&lt;=6,"Q2",MONTH(Tabla1[[#This Row],[MES]])&lt;=9,"Q3",TRUE,"Q4")</f>
        <v>Q1</v>
      </c>
      <c r="AN1718" t="str">
        <f>+IFERROR(VLOOKUP(Tabla1[[#This Row],[CUENTA]],CTAS[],2,0),"OTROS")</f>
        <v>OTROS</v>
      </c>
      <c r="AP1718" t="str">
        <f>+IFERROR(VLOOKUP(Tabla1[[#This Row],[EMPLEADO]],IS[],3,0),"OTROS")</f>
        <v>OTROS</v>
      </c>
      <c r="AQ1718" t="str">
        <f>+IFERROR(VLOOKUP(Tabla1[[#This Row],[EMPLEADO]],IS[[NÓMINA]:[INGENIERO]],2,0),"OTROS")</f>
        <v>OTROS</v>
      </c>
    </row>
    <row r="1719" spans="1:43" x14ac:dyDescent="0.25">
      <c r="A1719" t="s">
        <v>36</v>
      </c>
      <c r="B1719">
        <v>1</v>
      </c>
      <c r="C1719" t="s">
        <v>3367</v>
      </c>
      <c r="D1719" t="s">
        <v>3346</v>
      </c>
      <c r="E1719" t="s">
        <v>98</v>
      </c>
      <c r="F1719" t="s">
        <v>3368</v>
      </c>
      <c r="G1719" s="17" t="s">
        <v>2766</v>
      </c>
      <c r="H1719" t="s">
        <v>271</v>
      </c>
      <c r="I1719" t="s">
        <v>43</v>
      </c>
      <c r="J1719" t="s">
        <v>8</v>
      </c>
      <c r="K1719" t="s">
        <v>102</v>
      </c>
      <c r="L1719" t="s">
        <v>2767</v>
      </c>
      <c r="M1719" t="s">
        <v>1510</v>
      </c>
      <c r="N1719">
        <v>0</v>
      </c>
      <c r="O1719" t="s">
        <v>105</v>
      </c>
      <c r="P1719" t="s">
        <v>822</v>
      </c>
      <c r="Q1719" t="s">
        <v>48</v>
      </c>
      <c r="R1719" t="s">
        <v>63</v>
      </c>
      <c r="S1719" t="s">
        <v>64</v>
      </c>
      <c r="T1719" t="s">
        <v>51</v>
      </c>
      <c r="U1719" t="s">
        <v>96</v>
      </c>
      <c r="V1719">
        <v>1</v>
      </c>
      <c r="W1719" s="1">
        <v>327.5</v>
      </c>
      <c r="X1719">
        <v>0</v>
      </c>
      <c r="Y1719">
        <v>5</v>
      </c>
      <c r="Z1719">
        <v>5</v>
      </c>
      <c r="AA1719">
        <v>1</v>
      </c>
      <c r="AB1719" s="2">
        <v>0</v>
      </c>
      <c r="AC1719" s="1">
        <v>0</v>
      </c>
      <c r="AD1719" s="7">
        <v>43468</v>
      </c>
      <c r="AE1719" s="7">
        <v>43468</v>
      </c>
      <c r="AF1719">
        <v>0</v>
      </c>
      <c r="AG1719" t="s">
        <v>53</v>
      </c>
      <c r="AH1719" s="2">
        <v>0</v>
      </c>
      <c r="AI1719" s="1">
        <v>0</v>
      </c>
      <c r="AJ1719" s="1">
        <v>0</v>
      </c>
      <c r="AK1719" s="6" t="str">
        <f>+IF(Tabla1[[#This Row],[REQUEST_TY]]="SR MANTENIMIENTO CORRECTIVO", "EMERGENCIA", "OTROS")</f>
        <v>OTROS</v>
      </c>
      <c r="AL1719" s="6" t="str">
        <f>+_xlfn.IFS(Tabla1[[#This Row],[Veces obj]]&lt;=1,"0-1",Tabla1[[#This Row],[Veces obj]]&lt;=2,"1-2",Tabla1[[#This Row],[Veces obj]]&lt;=3,"2-3",TRUE,"&gt;3")</f>
        <v>0-1</v>
      </c>
      <c r="AM1719" s="6" t="str">
        <f>+_xlfn.IFS(MONTH(Tabla1[[#This Row],[MES]])&lt;=3,"Q1",MONTH(Tabla1[[#This Row],[MES]])&lt;=6,"Q2",MONTH(Tabla1[[#This Row],[MES]])&lt;=9,"Q3",TRUE,"Q4")</f>
        <v>Q1</v>
      </c>
      <c r="AN1719" t="str">
        <f>+IFERROR(VLOOKUP(Tabla1[[#This Row],[CUENTA]],CTAS[],2,0),"OTROS")</f>
        <v>OTROS</v>
      </c>
      <c r="AP1719" t="str">
        <f>+IFERROR(VLOOKUP(Tabla1[[#This Row],[EMPLEADO]],IS[],3,0),"OTROS")</f>
        <v>OTROS</v>
      </c>
      <c r="AQ1719" t="str">
        <f>+IFERROR(VLOOKUP(Tabla1[[#This Row],[EMPLEADO]],IS[[NÓMINA]:[INGENIERO]],2,0),"OTROS")</f>
        <v>OTROS</v>
      </c>
    </row>
    <row r="1720" spans="1:43" x14ac:dyDescent="0.25">
      <c r="A1720" t="s">
        <v>36</v>
      </c>
      <c r="B1720">
        <v>1</v>
      </c>
      <c r="C1720" t="s">
        <v>3369</v>
      </c>
      <c r="D1720" t="s">
        <v>3370</v>
      </c>
      <c r="E1720" t="s">
        <v>258</v>
      </c>
      <c r="F1720" t="s">
        <v>3371</v>
      </c>
      <c r="G1720" s="17" t="s">
        <v>3372</v>
      </c>
      <c r="H1720" t="s">
        <v>740</v>
      </c>
      <c r="I1720" t="s">
        <v>43</v>
      </c>
      <c r="J1720" t="s">
        <v>8</v>
      </c>
      <c r="K1720" t="s">
        <v>3373</v>
      </c>
      <c r="L1720" t="s">
        <v>3374</v>
      </c>
      <c r="M1720" t="s">
        <v>1238</v>
      </c>
      <c r="N1720">
        <v>0</v>
      </c>
      <c r="O1720" t="s">
        <v>47</v>
      </c>
      <c r="P1720" t="s">
        <v>822</v>
      </c>
      <c r="Q1720" t="s">
        <v>48</v>
      </c>
      <c r="R1720" t="s">
        <v>138</v>
      </c>
      <c r="S1720" t="s">
        <v>139</v>
      </c>
      <c r="T1720" t="s">
        <v>51</v>
      </c>
      <c r="U1720" t="s">
        <v>353</v>
      </c>
      <c r="V1720">
        <v>1</v>
      </c>
      <c r="W1720" s="1">
        <v>2359.5000000000005</v>
      </c>
      <c r="X1720">
        <v>0</v>
      </c>
      <c r="Y1720">
        <v>4</v>
      </c>
      <c r="Z1720">
        <v>4</v>
      </c>
      <c r="AA1720">
        <v>1</v>
      </c>
      <c r="AB1720" s="2">
        <v>0</v>
      </c>
      <c r="AC1720" s="1">
        <v>0</v>
      </c>
      <c r="AD1720" s="7">
        <v>43462</v>
      </c>
      <c r="AE1720" s="7">
        <v>43468</v>
      </c>
      <c r="AF1720">
        <v>3</v>
      </c>
      <c r="AG1720" t="s">
        <v>1680</v>
      </c>
      <c r="AH1720" s="2">
        <v>0</v>
      </c>
      <c r="AI1720" s="1">
        <v>0</v>
      </c>
      <c r="AJ1720" s="1">
        <v>0</v>
      </c>
      <c r="AK1720" s="6" t="str">
        <f>+IF(Tabla1[[#This Row],[REQUEST_TY]]="SR MANTENIMIENTO CORRECTIVO", "EMERGENCIA", "OTROS")</f>
        <v>OTROS</v>
      </c>
      <c r="AL1720" s="6" t="str">
        <f>+_xlfn.IFS(Tabla1[[#This Row],[Veces obj]]&lt;=1,"0-1",Tabla1[[#This Row],[Veces obj]]&lt;=2,"1-2",Tabla1[[#This Row],[Veces obj]]&lt;=3,"2-3",TRUE,"&gt;3")</f>
        <v>0-1</v>
      </c>
      <c r="AM1720" s="6" t="str">
        <f>+_xlfn.IFS(MONTH(Tabla1[[#This Row],[MES]])&lt;=3,"Q1",MONTH(Tabla1[[#This Row],[MES]])&lt;=6,"Q2",MONTH(Tabla1[[#This Row],[MES]])&lt;=9,"Q3",TRUE,"Q4")</f>
        <v>Q1</v>
      </c>
      <c r="AN1720" t="str">
        <f>+IFERROR(VLOOKUP(Tabla1[[#This Row],[CUENTA]],CTAS[],2,0),"OTROS")</f>
        <v>OTROS</v>
      </c>
      <c r="AP1720" t="str">
        <f>+IFERROR(VLOOKUP(Tabla1[[#This Row],[EMPLEADO]],IS[],3,0),"OTROS")</f>
        <v>OTROS</v>
      </c>
      <c r="AQ1720" t="str">
        <f>+IFERROR(VLOOKUP(Tabla1[[#This Row],[EMPLEADO]],IS[[NÓMINA]:[INGENIERO]],2,0),"OTROS")</f>
        <v>OTROS</v>
      </c>
    </row>
    <row r="1721" spans="1:43" x14ac:dyDescent="0.25">
      <c r="A1721" t="s">
        <v>36</v>
      </c>
      <c r="B1721">
        <v>1</v>
      </c>
      <c r="C1721" t="s">
        <v>3375</v>
      </c>
      <c r="D1721" t="s">
        <v>3370</v>
      </c>
      <c r="E1721" t="s">
        <v>258</v>
      </c>
      <c r="F1721" t="s">
        <v>3376</v>
      </c>
      <c r="G1721" s="17" t="s">
        <v>3377</v>
      </c>
      <c r="H1721" t="s">
        <v>740</v>
      </c>
      <c r="I1721" t="s">
        <v>43</v>
      </c>
      <c r="J1721" t="s">
        <v>8</v>
      </c>
      <c r="K1721" t="s">
        <v>3373</v>
      </c>
      <c r="L1721" t="s">
        <v>3374</v>
      </c>
      <c r="M1721" t="s">
        <v>1238</v>
      </c>
      <c r="N1721">
        <v>0</v>
      </c>
      <c r="O1721" t="s">
        <v>47</v>
      </c>
      <c r="P1721" t="s">
        <v>822</v>
      </c>
      <c r="Q1721" t="s">
        <v>48</v>
      </c>
      <c r="R1721" t="s">
        <v>138</v>
      </c>
      <c r="S1721" t="s">
        <v>139</v>
      </c>
      <c r="T1721" t="s">
        <v>51</v>
      </c>
      <c r="U1721" t="s">
        <v>353</v>
      </c>
      <c r="V1721">
        <v>1</v>
      </c>
      <c r="W1721" s="1">
        <v>2359.5000000000005</v>
      </c>
      <c r="X1721">
        <v>0</v>
      </c>
      <c r="Y1721">
        <v>4</v>
      </c>
      <c r="Z1721">
        <v>4</v>
      </c>
      <c r="AA1721">
        <v>1</v>
      </c>
      <c r="AB1721" s="2">
        <v>0</v>
      </c>
      <c r="AC1721" s="1">
        <v>0</v>
      </c>
      <c r="AD1721" s="7">
        <v>43462</v>
      </c>
      <c r="AE1721" s="7">
        <v>43468</v>
      </c>
      <c r="AF1721">
        <v>3</v>
      </c>
      <c r="AG1721" t="s">
        <v>1680</v>
      </c>
      <c r="AH1721" s="2">
        <v>0</v>
      </c>
      <c r="AI1721" s="1">
        <v>0</v>
      </c>
      <c r="AJ1721" s="1">
        <v>0</v>
      </c>
      <c r="AK1721" s="6" t="str">
        <f>+IF(Tabla1[[#This Row],[REQUEST_TY]]="SR MANTENIMIENTO CORRECTIVO", "EMERGENCIA", "OTROS")</f>
        <v>OTROS</v>
      </c>
      <c r="AL1721" s="6" t="str">
        <f>+_xlfn.IFS(Tabla1[[#This Row],[Veces obj]]&lt;=1,"0-1",Tabla1[[#This Row],[Veces obj]]&lt;=2,"1-2",Tabla1[[#This Row],[Veces obj]]&lt;=3,"2-3",TRUE,"&gt;3")</f>
        <v>0-1</v>
      </c>
      <c r="AM1721" s="6" t="str">
        <f>+_xlfn.IFS(MONTH(Tabla1[[#This Row],[MES]])&lt;=3,"Q1",MONTH(Tabla1[[#This Row],[MES]])&lt;=6,"Q2",MONTH(Tabla1[[#This Row],[MES]])&lt;=9,"Q3",TRUE,"Q4")</f>
        <v>Q1</v>
      </c>
      <c r="AN1721" t="str">
        <f>+IFERROR(VLOOKUP(Tabla1[[#This Row],[CUENTA]],CTAS[],2,0),"OTROS")</f>
        <v>OTROS</v>
      </c>
      <c r="AP1721" t="str">
        <f>+IFERROR(VLOOKUP(Tabla1[[#This Row],[EMPLEADO]],IS[],3,0),"OTROS")</f>
        <v>OTROS</v>
      </c>
      <c r="AQ1721" t="str">
        <f>+IFERROR(VLOOKUP(Tabla1[[#This Row],[EMPLEADO]],IS[[NÓMINA]:[INGENIERO]],2,0),"OTROS")</f>
        <v>OTROS</v>
      </c>
    </row>
    <row r="1722" spans="1:43" x14ac:dyDescent="0.25">
      <c r="A1722" t="s">
        <v>36</v>
      </c>
      <c r="B1722">
        <v>1</v>
      </c>
      <c r="C1722" t="s">
        <v>3378</v>
      </c>
      <c r="D1722" t="s">
        <v>3370</v>
      </c>
      <c r="E1722" t="s">
        <v>3149</v>
      </c>
      <c r="F1722" t="s">
        <v>3379</v>
      </c>
      <c r="G1722" s="17" t="s">
        <v>3380</v>
      </c>
      <c r="H1722" t="s">
        <v>70</v>
      </c>
      <c r="I1722" t="s">
        <v>43</v>
      </c>
      <c r="J1722" t="s">
        <v>8</v>
      </c>
      <c r="K1722" t="s">
        <v>71</v>
      </c>
      <c r="L1722" t="s">
        <v>170</v>
      </c>
      <c r="M1722" t="s">
        <v>94</v>
      </c>
      <c r="N1722">
        <v>0</v>
      </c>
      <c r="O1722" t="s">
        <v>47</v>
      </c>
      <c r="P1722" t="s">
        <v>822</v>
      </c>
      <c r="Q1722" t="s">
        <v>48</v>
      </c>
      <c r="R1722" t="s">
        <v>235</v>
      </c>
      <c r="S1722" t="s">
        <v>50</v>
      </c>
      <c r="T1722" t="s">
        <v>51</v>
      </c>
      <c r="U1722" t="s">
        <v>52</v>
      </c>
      <c r="V1722">
        <v>1</v>
      </c>
      <c r="W1722" s="1">
        <v>1072.5000000000002</v>
      </c>
      <c r="X1722">
        <v>0</v>
      </c>
      <c r="Y1722">
        <v>5</v>
      </c>
      <c r="Z1722">
        <v>5</v>
      </c>
      <c r="AA1722">
        <v>1</v>
      </c>
      <c r="AB1722" s="2">
        <v>0</v>
      </c>
      <c r="AC1722" s="1">
        <v>0</v>
      </c>
      <c r="AD1722" s="7">
        <v>43469</v>
      </c>
      <c r="AE1722" s="7">
        <v>43469</v>
      </c>
      <c r="AF1722">
        <v>0</v>
      </c>
      <c r="AG1722" t="s">
        <v>53</v>
      </c>
      <c r="AH1722" s="2">
        <v>0</v>
      </c>
      <c r="AI1722" s="1">
        <v>0</v>
      </c>
      <c r="AJ1722" s="1">
        <v>0</v>
      </c>
      <c r="AK1722" s="6" t="str">
        <f>+IF(Tabla1[[#This Row],[REQUEST_TY]]="SR MANTENIMIENTO CORRECTIVO", "EMERGENCIA", "OTROS")</f>
        <v>OTROS</v>
      </c>
      <c r="AL1722" s="6" t="str">
        <f>+_xlfn.IFS(Tabla1[[#This Row],[Veces obj]]&lt;=1,"0-1",Tabla1[[#This Row],[Veces obj]]&lt;=2,"1-2",Tabla1[[#This Row],[Veces obj]]&lt;=3,"2-3",TRUE,"&gt;3")</f>
        <v>0-1</v>
      </c>
      <c r="AM1722" s="6" t="str">
        <f>+_xlfn.IFS(MONTH(Tabla1[[#This Row],[MES]])&lt;=3,"Q1",MONTH(Tabla1[[#This Row],[MES]])&lt;=6,"Q2",MONTH(Tabla1[[#This Row],[MES]])&lt;=9,"Q3",TRUE,"Q4")</f>
        <v>Q1</v>
      </c>
      <c r="AN1722" t="str">
        <f>+IFERROR(VLOOKUP(Tabla1[[#This Row],[CUENTA]],CTAS[],2,0),"OTROS")</f>
        <v>OTROS</v>
      </c>
      <c r="AP1722" t="str">
        <f>+IFERROR(VLOOKUP(Tabla1[[#This Row],[EMPLEADO]],IS[],3,0),"OTROS")</f>
        <v>OTROS</v>
      </c>
      <c r="AQ1722" t="str">
        <f>+IFERROR(VLOOKUP(Tabla1[[#This Row],[EMPLEADO]],IS[[NÓMINA]:[INGENIERO]],2,0),"OTROS")</f>
        <v>OTROS</v>
      </c>
    </row>
    <row r="1723" spans="1:43" x14ac:dyDescent="0.25">
      <c r="A1723" t="s">
        <v>36</v>
      </c>
      <c r="B1723">
        <v>1</v>
      </c>
      <c r="C1723" t="s">
        <v>3793</v>
      </c>
      <c r="D1723" t="s">
        <v>3370</v>
      </c>
      <c r="E1723" t="s">
        <v>3742</v>
      </c>
      <c r="F1723" t="s">
        <v>3794</v>
      </c>
      <c r="G1723" s="17" t="s">
        <v>3795</v>
      </c>
      <c r="H1723" t="s">
        <v>592</v>
      </c>
      <c r="I1723" t="s">
        <v>43</v>
      </c>
      <c r="J1723" t="s">
        <v>8</v>
      </c>
      <c r="K1723" t="s">
        <v>3745</v>
      </c>
      <c r="L1723" t="s">
        <v>3796</v>
      </c>
      <c r="M1723" t="s">
        <v>3797</v>
      </c>
      <c r="N1723">
        <v>0</v>
      </c>
      <c r="O1723" t="s">
        <v>47</v>
      </c>
      <c r="P1723" t="s">
        <v>822</v>
      </c>
      <c r="Q1723" t="s">
        <v>48</v>
      </c>
      <c r="R1723" t="s">
        <v>49</v>
      </c>
      <c r="S1723" t="s">
        <v>50</v>
      </c>
      <c r="T1723" t="s">
        <v>208</v>
      </c>
      <c r="U1723" t="s">
        <v>52</v>
      </c>
      <c r="V1723">
        <v>1</v>
      </c>
      <c r="W1723" s="1">
        <v>1072.5000000000002</v>
      </c>
      <c r="X1723">
        <v>0</v>
      </c>
      <c r="Y1723">
        <v>9</v>
      </c>
      <c r="Z1723">
        <v>9</v>
      </c>
      <c r="AA1723">
        <v>1</v>
      </c>
      <c r="AB1723" s="2">
        <v>0</v>
      </c>
      <c r="AC1723" s="1">
        <v>0</v>
      </c>
      <c r="AD1723" s="7">
        <v>43493</v>
      </c>
      <c r="AE1723" s="7">
        <v>43493</v>
      </c>
      <c r="AF1723">
        <v>0</v>
      </c>
      <c r="AG1723" t="s">
        <v>53</v>
      </c>
      <c r="AH1723" s="2">
        <v>0</v>
      </c>
      <c r="AI1723" s="1">
        <v>0</v>
      </c>
      <c r="AJ1723" s="1">
        <v>0</v>
      </c>
      <c r="AK1723" s="6" t="str">
        <f>+IF(Tabla1[[#This Row],[REQUEST_TY]]="SR MANTENIMIENTO CORRECTIVO", "EMERGENCIA", "OTROS")</f>
        <v>OTROS</v>
      </c>
      <c r="AL1723" s="6" t="str">
        <f>+_xlfn.IFS(Tabla1[[#This Row],[Veces obj]]&lt;=1,"0-1",Tabla1[[#This Row],[Veces obj]]&lt;=2,"1-2",Tabla1[[#This Row],[Veces obj]]&lt;=3,"2-3",TRUE,"&gt;3")</f>
        <v>0-1</v>
      </c>
      <c r="AM1723" s="6" t="str">
        <f>+_xlfn.IFS(MONTH(Tabla1[[#This Row],[MES]])&lt;=3,"Q1",MONTH(Tabla1[[#This Row],[MES]])&lt;=6,"Q2",MONTH(Tabla1[[#This Row],[MES]])&lt;=9,"Q3",TRUE,"Q4")</f>
        <v>Q1</v>
      </c>
      <c r="AN1723" t="str">
        <f>+IFERROR(VLOOKUP(Tabla1[[#This Row],[CUENTA]],CTAS[],2,0),"OTROS")</f>
        <v>OTROS</v>
      </c>
      <c r="AO1723">
        <v>1</v>
      </c>
      <c r="AP1723" t="str">
        <f>+IFERROR(VLOOKUP(Tabla1[[#This Row],[EMPLEADO]],IS[],3,0),"OTROS")</f>
        <v>CHIHUAHUA</v>
      </c>
      <c r="AQ1723" t="str">
        <f>+IFERROR(VLOOKUP(Tabla1[[#This Row],[EMPLEADO]],IS[[NÓMINA]:[INGENIERO]],2,0),"OTROS")</f>
        <v>VICTOR MENDEZ</v>
      </c>
    </row>
    <row r="1724" spans="1:43" x14ac:dyDescent="0.25">
      <c r="A1724" t="s">
        <v>36</v>
      </c>
      <c r="B1724">
        <v>1</v>
      </c>
      <c r="C1724" t="s">
        <v>3383</v>
      </c>
      <c r="D1724" t="s">
        <v>3346</v>
      </c>
      <c r="E1724" t="s">
        <v>98</v>
      </c>
      <c r="F1724" t="s">
        <v>3356</v>
      </c>
      <c r="G1724" s="17" t="s">
        <v>3225</v>
      </c>
      <c r="H1724" t="s">
        <v>2510</v>
      </c>
      <c r="I1724" t="s">
        <v>43</v>
      </c>
      <c r="J1724" t="s">
        <v>8</v>
      </c>
      <c r="K1724" t="s">
        <v>102</v>
      </c>
      <c r="L1724" t="s">
        <v>2072</v>
      </c>
      <c r="M1724" t="s">
        <v>2073</v>
      </c>
      <c r="N1724">
        <v>0</v>
      </c>
      <c r="O1724" t="s">
        <v>105</v>
      </c>
      <c r="P1724" t="s">
        <v>822</v>
      </c>
      <c r="Q1724" t="s">
        <v>48</v>
      </c>
      <c r="R1724" t="s">
        <v>63</v>
      </c>
      <c r="S1724" t="s">
        <v>64</v>
      </c>
      <c r="T1724" t="s">
        <v>51</v>
      </c>
      <c r="U1724" t="s">
        <v>96</v>
      </c>
      <c r="V1724">
        <v>1</v>
      </c>
      <c r="W1724" s="1">
        <v>327.5</v>
      </c>
      <c r="X1724">
        <v>0</v>
      </c>
      <c r="Y1724">
        <v>5</v>
      </c>
      <c r="Z1724">
        <v>5</v>
      </c>
      <c r="AA1724">
        <v>1</v>
      </c>
      <c r="AB1724" s="2">
        <v>0</v>
      </c>
      <c r="AC1724" s="1">
        <v>0</v>
      </c>
      <c r="AD1724" s="7">
        <v>43469</v>
      </c>
      <c r="AE1724" s="7">
        <v>43469</v>
      </c>
      <c r="AF1724">
        <v>0</v>
      </c>
      <c r="AG1724" t="s">
        <v>53</v>
      </c>
      <c r="AH1724" s="2">
        <v>0</v>
      </c>
      <c r="AI1724" s="1">
        <v>0</v>
      </c>
      <c r="AJ1724" s="1">
        <v>0</v>
      </c>
      <c r="AK1724" s="6" t="str">
        <f>+IF(Tabla1[[#This Row],[REQUEST_TY]]="SR MANTENIMIENTO CORRECTIVO", "EMERGENCIA", "OTROS")</f>
        <v>OTROS</v>
      </c>
      <c r="AL1724" s="6" t="str">
        <f>+_xlfn.IFS(Tabla1[[#This Row],[Veces obj]]&lt;=1,"0-1",Tabla1[[#This Row],[Veces obj]]&lt;=2,"1-2",Tabla1[[#This Row],[Veces obj]]&lt;=3,"2-3",TRUE,"&gt;3")</f>
        <v>0-1</v>
      </c>
      <c r="AM1724" s="6" t="str">
        <f>+_xlfn.IFS(MONTH(Tabla1[[#This Row],[MES]])&lt;=3,"Q1",MONTH(Tabla1[[#This Row],[MES]])&lt;=6,"Q2",MONTH(Tabla1[[#This Row],[MES]])&lt;=9,"Q3",TRUE,"Q4")</f>
        <v>Q1</v>
      </c>
      <c r="AN1724" t="str">
        <f>+IFERROR(VLOOKUP(Tabla1[[#This Row],[CUENTA]],CTAS[],2,0),"OTROS")</f>
        <v>OTROS</v>
      </c>
      <c r="AP1724" t="str">
        <f>+IFERROR(VLOOKUP(Tabla1[[#This Row],[EMPLEADO]],IS[],3,0),"OTROS")</f>
        <v>OTROS</v>
      </c>
      <c r="AQ1724" t="str">
        <f>+IFERROR(VLOOKUP(Tabla1[[#This Row],[EMPLEADO]],IS[[NÓMINA]:[INGENIERO]],2,0),"OTROS")</f>
        <v>OTROS</v>
      </c>
    </row>
    <row r="1725" spans="1:43" x14ac:dyDescent="0.25">
      <c r="A1725" t="s">
        <v>36</v>
      </c>
      <c r="B1725">
        <v>1</v>
      </c>
      <c r="C1725" t="s">
        <v>3946</v>
      </c>
      <c r="D1725" t="s">
        <v>38</v>
      </c>
      <c r="E1725" t="s">
        <v>133</v>
      </c>
      <c r="F1725" t="s">
        <v>3947</v>
      </c>
      <c r="G1725" s="17" t="s">
        <v>3948</v>
      </c>
      <c r="H1725" t="s">
        <v>592</v>
      </c>
      <c r="I1725" t="s">
        <v>43</v>
      </c>
      <c r="J1725" t="s">
        <v>8</v>
      </c>
      <c r="K1725" t="s">
        <v>59</v>
      </c>
      <c r="L1725" t="s">
        <v>3949</v>
      </c>
      <c r="M1725" t="s">
        <v>165</v>
      </c>
      <c r="N1725">
        <v>0</v>
      </c>
      <c r="O1725" t="s">
        <v>47</v>
      </c>
      <c r="P1725">
        <v>252</v>
      </c>
      <c r="Q1725" t="s">
        <v>48</v>
      </c>
      <c r="R1725" t="s">
        <v>138</v>
      </c>
      <c r="S1725" t="s">
        <v>139</v>
      </c>
      <c r="T1725" t="s">
        <v>51</v>
      </c>
      <c r="U1725" t="s">
        <v>353</v>
      </c>
      <c r="V1725">
        <v>1.1499999999999999</v>
      </c>
      <c r="W1725" s="1">
        <v>1808.95</v>
      </c>
      <c r="X1725">
        <v>1</v>
      </c>
      <c r="Y1725">
        <v>4.22</v>
      </c>
      <c r="Z1725">
        <v>4</v>
      </c>
      <c r="AA1725">
        <v>1.0549999999999999</v>
      </c>
      <c r="AB1725" s="2">
        <v>1.3749999999999984E-2</v>
      </c>
      <c r="AC1725" s="1">
        <v>-21.628749999999979</v>
      </c>
      <c r="AD1725" s="7">
        <v>43481</v>
      </c>
      <c r="AE1725" s="7">
        <v>43482</v>
      </c>
      <c r="AF1725">
        <v>1</v>
      </c>
      <c r="AG1725" t="s">
        <v>53</v>
      </c>
      <c r="AH1725" s="2">
        <v>0</v>
      </c>
      <c r="AI1725" s="1">
        <v>0</v>
      </c>
      <c r="AJ1725" s="1">
        <v>0</v>
      </c>
      <c r="AK1725" s="6" t="str">
        <f>+IF(Tabla1[[#This Row],[REQUEST_TY]]="SR MANTENIMIENTO CORRECTIVO", "EMERGENCIA", "OTROS")</f>
        <v>EMERGENCIA</v>
      </c>
      <c r="AL1725" s="6" t="str">
        <f>+_xlfn.IFS(Tabla1[[#This Row],[Veces obj]]&lt;=1,"0-1",Tabla1[[#This Row],[Veces obj]]&lt;=2,"1-2",Tabla1[[#This Row],[Veces obj]]&lt;=3,"2-3",TRUE,"&gt;3")</f>
        <v>1-2</v>
      </c>
      <c r="AM1725" s="6" t="str">
        <f>+_xlfn.IFS(MONTH(Tabla1[[#This Row],[MES]])&lt;=3,"Q1",MONTH(Tabla1[[#This Row],[MES]])&lt;=6,"Q2",MONTH(Tabla1[[#This Row],[MES]])&lt;=9,"Q3",TRUE,"Q4")</f>
        <v>Q1</v>
      </c>
      <c r="AN1725" t="str">
        <f>+IFERROR(VLOOKUP(Tabla1[[#This Row],[CUENTA]],CTAS[],2,0),"OTROS")</f>
        <v>OTROS</v>
      </c>
      <c r="AO1725">
        <v>1</v>
      </c>
      <c r="AP1725" t="str">
        <f>+IFERROR(VLOOKUP(Tabla1[[#This Row],[EMPLEADO]],IS[],3,0),"OTROS")</f>
        <v>CHIHUAHUA</v>
      </c>
      <c r="AQ1725" t="str">
        <f>+IFERROR(VLOOKUP(Tabla1[[#This Row],[EMPLEADO]],IS[[NÓMINA]:[INGENIERO]],2,0),"OTROS")</f>
        <v>VICTOR MENDEZ</v>
      </c>
    </row>
    <row r="1726" spans="1:43" x14ac:dyDescent="0.25">
      <c r="A1726" t="s">
        <v>36</v>
      </c>
      <c r="B1726">
        <v>1</v>
      </c>
      <c r="C1726" t="s">
        <v>3975</v>
      </c>
      <c r="D1726" t="s">
        <v>38</v>
      </c>
      <c r="E1726" t="s">
        <v>2522</v>
      </c>
      <c r="F1726" t="s">
        <v>3976</v>
      </c>
      <c r="G1726" s="17" t="s">
        <v>3977</v>
      </c>
      <c r="H1726" t="s">
        <v>592</v>
      </c>
      <c r="I1726" t="s">
        <v>43</v>
      </c>
      <c r="J1726" t="s">
        <v>8</v>
      </c>
      <c r="K1726" t="s">
        <v>169</v>
      </c>
      <c r="L1726" t="s">
        <v>3978</v>
      </c>
      <c r="M1726" t="s">
        <v>3631</v>
      </c>
      <c r="N1726">
        <v>0</v>
      </c>
      <c r="O1726" t="s">
        <v>47</v>
      </c>
      <c r="P1726">
        <v>34</v>
      </c>
      <c r="Q1726" t="s">
        <v>82</v>
      </c>
      <c r="R1726" t="s">
        <v>2525</v>
      </c>
      <c r="S1726" t="s">
        <v>50</v>
      </c>
      <c r="T1726" t="s">
        <v>208</v>
      </c>
      <c r="U1726" t="s">
        <v>120</v>
      </c>
      <c r="V1726">
        <v>0.8</v>
      </c>
      <c r="W1726" s="1">
        <v>572.00000000000011</v>
      </c>
      <c r="X1726">
        <v>1</v>
      </c>
      <c r="Y1726">
        <v>9.6999999999999993</v>
      </c>
      <c r="Z1726">
        <v>9</v>
      </c>
      <c r="AA1726">
        <v>1.0777777777777777</v>
      </c>
      <c r="AB1726" s="2">
        <v>1.9444444444444431E-2</v>
      </c>
      <c r="AC1726" s="1">
        <v>-13.90277777777777</v>
      </c>
      <c r="AD1726" s="7">
        <v>43479</v>
      </c>
      <c r="AE1726" s="7">
        <v>43479</v>
      </c>
      <c r="AF1726">
        <v>0</v>
      </c>
      <c r="AG1726" t="s">
        <v>53</v>
      </c>
      <c r="AH1726" s="2">
        <v>0</v>
      </c>
      <c r="AI1726" s="1">
        <v>0</v>
      </c>
      <c r="AJ1726" s="1">
        <v>0</v>
      </c>
      <c r="AK1726" s="6" t="str">
        <f>+IF(Tabla1[[#This Row],[REQUEST_TY]]="SR MANTENIMIENTO CORRECTIVO", "EMERGENCIA", "OTROS")</f>
        <v>EMERGENCIA</v>
      </c>
      <c r="AL1726" s="6" t="str">
        <f>+_xlfn.IFS(Tabla1[[#This Row],[Veces obj]]&lt;=1,"0-1",Tabla1[[#This Row],[Veces obj]]&lt;=2,"1-2",Tabla1[[#This Row],[Veces obj]]&lt;=3,"2-3",TRUE,"&gt;3")</f>
        <v>1-2</v>
      </c>
      <c r="AM1726" s="6" t="str">
        <f>+_xlfn.IFS(MONTH(Tabla1[[#This Row],[MES]])&lt;=3,"Q1",MONTH(Tabla1[[#This Row],[MES]])&lt;=6,"Q2",MONTH(Tabla1[[#This Row],[MES]])&lt;=9,"Q3",TRUE,"Q4")</f>
        <v>Q1</v>
      </c>
      <c r="AN1726" t="str">
        <f>+IFERROR(VLOOKUP(Tabla1[[#This Row],[CUENTA]],CTAS[],2,0),"OTROS")</f>
        <v>OTROS</v>
      </c>
      <c r="AO1726">
        <v>1</v>
      </c>
      <c r="AP1726" t="str">
        <f>+IFERROR(VLOOKUP(Tabla1[[#This Row],[EMPLEADO]],IS[],3,0),"OTROS")</f>
        <v>CHIHUAHUA</v>
      </c>
      <c r="AQ1726" t="str">
        <f>+IFERROR(VLOOKUP(Tabla1[[#This Row],[EMPLEADO]],IS[[NÓMINA]:[INGENIERO]],2,0),"OTROS")</f>
        <v>VICTOR MENDEZ</v>
      </c>
    </row>
    <row r="1727" spans="1:43" x14ac:dyDescent="0.25">
      <c r="A1727" t="s">
        <v>4444</v>
      </c>
      <c r="B1727">
        <v>1</v>
      </c>
      <c r="C1727" t="s">
        <v>6954</v>
      </c>
      <c r="D1727" t="s">
        <v>38</v>
      </c>
      <c r="E1727" t="s">
        <v>604</v>
      </c>
      <c r="F1727" t="s">
        <v>6955</v>
      </c>
      <c r="G1727" s="17" t="s">
        <v>5128</v>
      </c>
      <c r="H1727" t="s">
        <v>592</v>
      </c>
      <c r="I1727" t="s">
        <v>43</v>
      </c>
      <c r="J1727" t="s">
        <v>8</v>
      </c>
      <c r="K1727" t="s">
        <v>169</v>
      </c>
      <c r="L1727" t="s">
        <v>5129</v>
      </c>
      <c r="M1727" t="s">
        <v>119</v>
      </c>
      <c r="N1727">
        <v>0</v>
      </c>
      <c r="O1727" t="s">
        <v>47</v>
      </c>
      <c r="P1727">
        <v>17</v>
      </c>
      <c r="Q1727" t="s">
        <v>62</v>
      </c>
      <c r="R1727" t="s">
        <v>63</v>
      </c>
      <c r="S1727" t="s">
        <v>64</v>
      </c>
      <c r="T1727" t="s">
        <v>51</v>
      </c>
      <c r="U1727" t="s">
        <v>65</v>
      </c>
      <c r="V1727">
        <v>0.8</v>
      </c>
      <c r="W1727" s="1">
        <v>1092</v>
      </c>
      <c r="X1727">
        <v>1</v>
      </c>
      <c r="Y1727">
        <v>5.55</v>
      </c>
      <c r="Z1727">
        <v>5</v>
      </c>
      <c r="AA1727">
        <v>1.1099999999999999</v>
      </c>
      <c r="AB1727" s="2">
        <v>2.7499999999999969E-2</v>
      </c>
      <c r="AC1727" s="1">
        <v>-37.537499999999959</v>
      </c>
      <c r="AD1727" s="7">
        <v>43521</v>
      </c>
      <c r="AE1727" s="7">
        <v>43521</v>
      </c>
      <c r="AF1727">
        <v>0</v>
      </c>
      <c r="AG1727" t="s">
        <v>53</v>
      </c>
      <c r="AH1727" s="2">
        <v>0</v>
      </c>
      <c r="AI1727" s="1">
        <v>0</v>
      </c>
      <c r="AJ1727" s="1">
        <v>0</v>
      </c>
      <c r="AK1727" s="6" t="str">
        <f>+IF(Tabla1[[#This Row],[REQUEST_TY]]="SR MANTENIMIENTO CORRECTIVO", "EMERGENCIA", "OTROS")</f>
        <v>EMERGENCIA</v>
      </c>
      <c r="AL1727" s="6" t="str">
        <f>+_xlfn.IFS(Tabla1[[#This Row],[Veces obj]]&lt;=1,"0-1",Tabla1[[#This Row],[Veces obj]]&lt;=2,"1-2",Tabla1[[#This Row],[Veces obj]]&lt;=3,"2-3",TRUE,"&gt;3")</f>
        <v>1-2</v>
      </c>
      <c r="AM1727" s="6" t="str">
        <f>+_xlfn.IFS(MONTH(Tabla1[[#This Row],[MES]])&lt;=3,"Q1",MONTH(Tabla1[[#This Row],[MES]])&lt;=6,"Q2",MONTH(Tabla1[[#This Row],[MES]])&lt;=9,"Q3",TRUE,"Q4")</f>
        <v>Q1</v>
      </c>
      <c r="AN1727" t="str">
        <f>+IFERROR(VLOOKUP(Tabla1[[#This Row],[CUENTA]],CTAS[],2,0),"OTROS")</f>
        <v>OTROS</v>
      </c>
      <c r="AO1727">
        <v>1</v>
      </c>
      <c r="AP1727" t="str">
        <f>+IFERROR(VLOOKUP(Tabla1[[#This Row],[EMPLEADO]],IS[],3,0),"OTROS")</f>
        <v>CHIHUAHUA</v>
      </c>
      <c r="AQ1727" t="str">
        <f>+IFERROR(VLOOKUP(Tabla1[[#This Row],[EMPLEADO]],IS[[NÓMINA]:[INGENIERO]],2,0),"OTROS")</f>
        <v>VICTOR MENDEZ</v>
      </c>
    </row>
    <row r="1728" spans="1:43" x14ac:dyDescent="0.25">
      <c r="A1728" t="s">
        <v>4444</v>
      </c>
      <c r="B1728">
        <v>1</v>
      </c>
      <c r="C1728" t="s">
        <v>4668</v>
      </c>
      <c r="D1728" t="s">
        <v>38</v>
      </c>
      <c r="E1728" t="s">
        <v>113</v>
      </c>
      <c r="F1728" t="s">
        <v>4669</v>
      </c>
      <c r="G1728" s="17" t="s">
        <v>4670</v>
      </c>
      <c r="H1728" t="s">
        <v>592</v>
      </c>
      <c r="I1728" t="s">
        <v>43</v>
      </c>
      <c r="J1728" t="s">
        <v>8</v>
      </c>
      <c r="K1728" t="s">
        <v>125</v>
      </c>
      <c r="L1728" t="s">
        <v>4671</v>
      </c>
      <c r="M1728" t="s">
        <v>4672</v>
      </c>
      <c r="N1728">
        <v>0</v>
      </c>
      <c r="O1728" t="s">
        <v>47</v>
      </c>
      <c r="P1728">
        <v>266</v>
      </c>
      <c r="Q1728" t="s">
        <v>48</v>
      </c>
      <c r="R1728" t="s">
        <v>49</v>
      </c>
      <c r="S1728" t="s">
        <v>50</v>
      </c>
      <c r="T1728" t="s">
        <v>208</v>
      </c>
      <c r="U1728" t="s">
        <v>52</v>
      </c>
      <c r="V1728">
        <v>1.05</v>
      </c>
      <c r="W1728" s="1">
        <v>750.75000000000011</v>
      </c>
      <c r="X1728">
        <v>1</v>
      </c>
      <c r="Y1728">
        <v>10.25</v>
      </c>
      <c r="Z1728">
        <v>9</v>
      </c>
      <c r="AA1728">
        <v>1.1388888888888888</v>
      </c>
      <c r="AB1728" s="2">
        <v>3.472222222222221E-2</v>
      </c>
      <c r="AC1728" s="1">
        <v>-24.826388888888886</v>
      </c>
      <c r="AD1728" s="7">
        <v>43497</v>
      </c>
      <c r="AE1728" s="7">
        <v>43497</v>
      </c>
      <c r="AF1728">
        <v>0</v>
      </c>
      <c r="AG1728" t="s">
        <v>53</v>
      </c>
      <c r="AH1728" s="2">
        <v>0</v>
      </c>
      <c r="AI1728" s="1">
        <v>0</v>
      </c>
      <c r="AJ1728" s="1">
        <v>0</v>
      </c>
      <c r="AK1728" s="6" t="str">
        <f>+IF(Tabla1[[#This Row],[REQUEST_TY]]="SR MANTENIMIENTO CORRECTIVO", "EMERGENCIA", "OTROS")</f>
        <v>EMERGENCIA</v>
      </c>
      <c r="AL1728" s="6" t="str">
        <f>+_xlfn.IFS(Tabla1[[#This Row],[Veces obj]]&lt;=1,"0-1",Tabla1[[#This Row],[Veces obj]]&lt;=2,"1-2",Tabla1[[#This Row],[Veces obj]]&lt;=3,"2-3",TRUE,"&gt;3")</f>
        <v>1-2</v>
      </c>
      <c r="AM1728" s="6" t="str">
        <f>+_xlfn.IFS(MONTH(Tabla1[[#This Row],[MES]])&lt;=3,"Q1",MONTH(Tabla1[[#This Row],[MES]])&lt;=6,"Q2",MONTH(Tabla1[[#This Row],[MES]])&lt;=9,"Q3",TRUE,"Q4")</f>
        <v>Q1</v>
      </c>
      <c r="AN1728" t="str">
        <f>+IFERROR(VLOOKUP(Tabla1[[#This Row],[CUENTA]],CTAS[],2,0),"OTROS")</f>
        <v>OTROS</v>
      </c>
      <c r="AO1728">
        <v>1</v>
      </c>
      <c r="AP1728" t="str">
        <f>+IFERROR(VLOOKUP(Tabla1[[#This Row],[EMPLEADO]],IS[],3,0),"OTROS")</f>
        <v>CHIHUAHUA</v>
      </c>
      <c r="AQ1728" t="str">
        <f>+IFERROR(VLOOKUP(Tabla1[[#This Row],[EMPLEADO]],IS[[NÓMINA]:[INGENIERO]],2,0),"OTROS")</f>
        <v>VICTOR MENDEZ</v>
      </c>
    </row>
    <row r="1729" spans="1:43" x14ac:dyDescent="0.25">
      <c r="A1729" t="s">
        <v>36</v>
      </c>
      <c r="B1729">
        <v>1</v>
      </c>
      <c r="C1729" t="s">
        <v>3396</v>
      </c>
      <c r="D1729" t="s">
        <v>3346</v>
      </c>
      <c r="E1729" t="s">
        <v>98</v>
      </c>
      <c r="F1729" t="s">
        <v>3397</v>
      </c>
      <c r="G1729" s="17" t="s">
        <v>3398</v>
      </c>
      <c r="H1729" t="s">
        <v>79</v>
      </c>
      <c r="I1729" t="s">
        <v>43</v>
      </c>
      <c r="J1729" t="s">
        <v>8</v>
      </c>
      <c r="K1729" t="s">
        <v>102</v>
      </c>
      <c r="L1729" t="s">
        <v>1471</v>
      </c>
      <c r="M1729" t="s">
        <v>1150</v>
      </c>
      <c r="N1729">
        <v>0</v>
      </c>
      <c r="O1729" t="s">
        <v>47</v>
      </c>
      <c r="P1729" t="s">
        <v>822</v>
      </c>
      <c r="Q1729" t="s">
        <v>48</v>
      </c>
      <c r="R1729" t="s">
        <v>63</v>
      </c>
      <c r="S1729" t="s">
        <v>64</v>
      </c>
      <c r="T1729" t="s">
        <v>51</v>
      </c>
      <c r="U1729" t="s">
        <v>96</v>
      </c>
      <c r="V1729">
        <v>1</v>
      </c>
      <c r="W1729" s="1">
        <v>682.5</v>
      </c>
      <c r="X1729">
        <v>0</v>
      </c>
      <c r="Y1729">
        <v>5</v>
      </c>
      <c r="Z1729">
        <v>5</v>
      </c>
      <c r="AA1729">
        <v>1</v>
      </c>
      <c r="AB1729" s="2">
        <v>0</v>
      </c>
      <c r="AC1729" s="1">
        <v>0</v>
      </c>
      <c r="AD1729" s="7">
        <v>43469</v>
      </c>
      <c r="AE1729" s="7">
        <v>43469</v>
      </c>
      <c r="AF1729">
        <v>0</v>
      </c>
      <c r="AG1729" t="s">
        <v>53</v>
      </c>
      <c r="AH1729" s="2">
        <v>0</v>
      </c>
      <c r="AI1729" s="1">
        <v>0</v>
      </c>
      <c r="AJ1729" s="1">
        <v>0</v>
      </c>
      <c r="AK1729" s="6" t="str">
        <f>+IF(Tabla1[[#This Row],[REQUEST_TY]]="SR MANTENIMIENTO CORRECTIVO", "EMERGENCIA", "OTROS")</f>
        <v>OTROS</v>
      </c>
      <c r="AL1729" s="6" t="str">
        <f>+_xlfn.IFS(Tabla1[[#This Row],[Veces obj]]&lt;=1,"0-1",Tabla1[[#This Row],[Veces obj]]&lt;=2,"1-2",Tabla1[[#This Row],[Veces obj]]&lt;=3,"2-3",TRUE,"&gt;3")</f>
        <v>0-1</v>
      </c>
      <c r="AM1729" s="6" t="str">
        <f>+_xlfn.IFS(MONTH(Tabla1[[#This Row],[MES]])&lt;=3,"Q1",MONTH(Tabla1[[#This Row],[MES]])&lt;=6,"Q2",MONTH(Tabla1[[#This Row],[MES]])&lt;=9,"Q3",TRUE,"Q4")</f>
        <v>Q1</v>
      </c>
      <c r="AN1729" t="str">
        <f>+IFERROR(VLOOKUP(Tabla1[[#This Row],[CUENTA]],CTAS[],2,0),"OTROS")</f>
        <v>OTROS</v>
      </c>
      <c r="AP1729" t="str">
        <f>+IFERROR(VLOOKUP(Tabla1[[#This Row],[EMPLEADO]],IS[],3,0),"OTROS")</f>
        <v>OTROS</v>
      </c>
      <c r="AQ1729" t="str">
        <f>+IFERROR(VLOOKUP(Tabla1[[#This Row],[EMPLEADO]],IS[[NÓMINA]:[INGENIERO]],2,0),"OTROS")</f>
        <v>OTROS</v>
      </c>
    </row>
    <row r="1730" spans="1:43" x14ac:dyDescent="0.25">
      <c r="A1730" t="s">
        <v>36</v>
      </c>
      <c r="B1730">
        <v>1</v>
      </c>
      <c r="C1730" t="s">
        <v>3399</v>
      </c>
      <c r="D1730" t="s">
        <v>3370</v>
      </c>
      <c r="E1730" t="s">
        <v>3400</v>
      </c>
      <c r="F1730" t="s">
        <v>3401</v>
      </c>
      <c r="G1730" s="17" t="s">
        <v>3402</v>
      </c>
      <c r="H1730" t="s">
        <v>484</v>
      </c>
      <c r="I1730" t="s">
        <v>43</v>
      </c>
      <c r="J1730" t="s">
        <v>8</v>
      </c>
      <c r="K1730" t="s">
        <v>2300</v>
      </c>
      <c r="L1730" t="s">
        <v>2301</v>
      </c>
      <c r="M1730" t="s">
        <v>94</v>
      </c>
      <c r="N1730">
        <v>1</v>
      </c>
      <c r="O1730" t="s">
        <v>47</v>
      </c>
      <c r="P1730" t="s">
        <v>822</v>
      </c>
      <c r="Q1730" t="s">
        <v>48</v>
      </c>
      <c r="R1730" t="s">
        <v>74</v>
      </c>
      <c r="S1730" t="s">
        <v>50</v>
      </c>
      <c r="T1730" t="s">
        <v>51</v>
      </c>
      <c r="U1730" t="s">
        <v>52</v>
      </c>
      <c r="V1730">
        <v>1</v>
      </c>
      <c r="W1730" s="1">
        <v>0</v>
      </c>
      <c r="X1730">
        <v>0</v>
      </c>
      <c r="Y1730">
        <v>5</v>
      </c>
      <c r="Z1730">
        <v>5</v>
      </c>
      <c r="AA1730">
        <v>1</v>
      </c>
      <c r="AB1730" s="2">
        <v>0</v>
      </c>
      <c r="AC1730" s="1">
        <v>0</v>
      </c>
      <c r="AD1730" s="7">
        <v>43469</v>
      </c>
      <c r="AE1730" s="7">
        <v>43472</v>
      </c>
      <c r="AF1730">
        <v>1</v>
      </c>
      <c r="AG1730" t="s">
        <v>53</v>
      </c>
      <c r="AH1730" s="2">
        <v>0</v>
      </c>
      <c r="AI1730" s="1">
        <v>0</v>
      </c>
      <c r="AJ1730" s="1">
        <v>0</v>
      </c>
      <c r="AK1730" s="6" t="str">
        <f>+IF(Tabla1[[#This Row],[REQUEST_TY]]="SR MANTENIMIENTO CORRECTIVO", "EMERGENCIA", "OTROS")</f>
        <v>OTROS</v>
      </c>
      <c r="AL1730" s="6" t="str">
        <f>+_xlfn.IFS(Tabla1[[#This Row],[Veces obj]]&lt;=1,"0-1",Tabla1[[#This Row],[Veces obj]]&lt;=2,"1-2",Tabla1[[#This Row],[Veces obj]]&lt;=3,"2-3",TRUE,"&gt;3")</f>
        <v>0-1</v>
      </c>
      <c r="AM1730" s="6" t="str">
        <f>+_xlfn.IFS(MONTH(Tabla1[[#This Row],[MES]])&lt;=3,"Q1",MONTH(Tabla1[[#This Row],[MES]])&lt;=6,"Q2",MONTH(Tabla1[[#This Row],[MES]])&lt;=9,"Q3",TRUE,"Q4")</f>
        <v>Q1</v>
      </c>
      <c r="AN1730" t="str">
        <f>+IFERROR(VLOOKUP(Tabla1[[#This Row],[CUENTA]],CTAS[],2,0),"OTROS")</f>
        <v>OTROS</v>
      </c>
      <c r="AP1730" t="str">
        <f>+IFERROR(VLOOKUP(Tabla1[[#This Row],[EMPLEADO]],IS[],3,0),"OTROS")</f>
        <v>OTROS</v>
      </c>
      <c r="AQ1730" t="str">
        <f>+IFERROR(VLOOKUP(Tabla1[[#This Row],[EMPLEADO]],IS[[NÓMINA]:[INGENIERO]],2,0),"OTROS")</f>
        <v>OTROS</v>
      </c>
    </row>
    <row r="1731" spans="1:43" x14ac:dyDescent="0.25">
      <c r="A1731" t="s">
        <v>36</v>
      </c>
      <c r="B1731">
        <v>1</v>
      </c>
      <c r="C1731" t="s">
        <v>3403</v>
      </c>
      <c r="D1731" t="s">
        <v>3370</v>
      </c>
      <c r="E1731" t="s">
        <v>39</v>
      </c>
      <c r="F1731" t="s">
        <v>3404</v>
      </c>
      <c r="G1731" s="17" t="s">
        <v>3405</v>
      </c>
      <c r="H1731" t="s">
        <v>484</v>
      </c>
      <c r="I1731" t="s">
        <v>43</v>
      </c>
      <c r="J1731" t="s">
        <v>8</v>
      </c>
      <c r="K1731" t="s">
        <v>2300</v>
      </c>
      <c r="L1731" t="s">
        <v>2301</v>
      </c>
      <c r="M1731" t="s">
        <v>94</v>
      </c>
      <c r="N1731">
        <v>1</v>
      </c>
      <c r="O1731" t="s">
        <v>47</v>
      </c>
      <c r="P1731" t="s">
        <v>822</v>
      </c>
      <c r="Q1731" t="s">
        <v>48</v>
      </c>
      <c r="R1731" t="s">
        <v>49</v>
      </c>
      <c r="S1731" t="s">
        <v>50</v>
      </c>
      <c r="T1731" t="s">
        <v>51</v>
      </c>
      <c r="U1731" t="s">
        <v>52</v>
      </c>
      <c r="V1731">
        <v>1</v>
      </c>
      <c r="W1731" s="1">
        <v>0</v>
      </c>
      <c r="X1731">
        <v>0</v>
      </c>
      <c r="Y1731">
        <v>5</v>
      </c>
      <c r="Z1731">
        <v>5</v>
      </c>
      <c r="AA1731">
        <v>1</v>
      </c>
      <c r="AB1731" s="2">
        <v>0</v>
      </c>
      <c r="AC1731" s="1">
        <v>0</v>
      </c>
      <c r="AD1731" s="7">
        <v>43469</v>
      </c>
      <c r="AE1731" s="7">
        <v>43472</v>
      </c>
      <c r="AF1731">
        <v>1</v>
      </c>
      <c r="AG1731" t="s">
        <v>53</v>
      </c>
      <c r="AH1731" s="2">
        <v>0</v>
      </c>
      <c r="AI1731" s="1">
        <v>0</v>
      </c>
      <c r="AJ1731" s="1">
        <v>0</v>
      </c>
      <c r="AK1731" s="6" t="str">
        <f>+IF(Tabla1[[#This Row],[REQUEST_TY]]="SR MANTENIMIENTO CORRECTIVO", "EMERGENCIA", "OTROS")</f>
        <v>OTROS</v>
      </c>
      <c r="AL1731" s="6" t="str">
        <f>+_xlfn.IFS(Tabla1[[#This Row],[Veces obj]]&lt;=1,"0-1",Tabla1[[#This Row],[Veces obj]]&lt;=2,"1-2",Tabla1[[#This Row],[Veces obj]]&lt;=3,"2-3",TRUE,"&gt;3")</f>
        <v>0-1</v>
      </c>
      <c r="AM1731" s="6" t="str">
        <f>+_xlfn.IFS(MONTH(Tabla1[[#This Row],[MES]])&lt;=3,"Q1",MONTH(Tabla1[[#This Row],[MES]])&lt;=6,"Q2",MONTH(Tabla1[[#This Row],[MES]])&lt;=9,"Q3",TRUE,"Q4")</f>
        <v>Q1</v>
      </c>
      <c r="AN1731" t="str">
        <f>+IFERROR(VLOOKUP(Tabla1[[#This Row],[CUENTA]],CTAS[],2,0),"OTROS")</f>
        <v>OTROS</v>
      </c>
      <c r="AP1731" t="str">
        <f>+IFERROR(VLOOKUP(Tabla1[[#This Row],[EMPLEADO]],IS[],3,0),"OTROS")</f>
        <v>OTROS</v>
      </c>
      <c r="AQ1731" t="str">
        <f>+IFERROR(VLOOKUP(Tabla1[[#This Row],[EMPLEADO]],IS[[NÓMINA]:[INGENIERO]],2,0),"OTROS")</f>
        <v>OTROS</v>
      </c>
    </row>
    <row r="1732" spans="1:43" x14ac:dyDescent="0.25">
      <c r="A1732" t="s">
        <v>36</v>
      </c>
      <c r="B1732">
        <v>1</v>
      </c>
      <c r="C1732" t="s">
        <v>3406</v>
      </c>
      <c r="D1732" t="s">
        <v>3346</v>
      </c>
      <c r="E1732" t="s">
        <v>98</v>
      </c>
      <c r="F1732" t="s">
        <v>3407</v>
      </c>
      <c r="G1732" s="17" t="s">
        <v>3408</v>
      </c>
      <c r="H1732" t="s">
        <v>101</v>
      </c>
      <c r="I1732" t="s">
        <v>43</v>
      </c>
      <c r="J1732" t="s">
        <v>8</v>
      </c>
      <c r="K1732" t="s">
        <v>102</v>
      </c>
      <c r="L1732" t="s">
        <v>1268</v>
      </c>
      <c r="M1732" t="s">
        <v>1269</v>
      </c>
      <c r="N1732">
        <v>0</v>
      </c>
      <c r="O1732" t="s">
        <v>105</v>
      </c>
      <c r="P1732" t="s">
        <v>822</v>
      </c>
      <c r="Q1732" t="s">
        <v>48</v>
      </c>
      <c r="R1732" t="s">
        <v>63</v>
      </c>
      <c r="S1732" t="s">
        <v>64</v>
      </c>
      <c r="T1732" t="s">
        <v>51</v>
      </c>
      <c r="U1732" t="s">
        <v>96</v>
      </c>
      <c r="V1732">
        <v>1</v>
      </c>
      <c r="W1732" s="1">
        <v>327.5</v>
      </c>
      <c r="X1732">
        <v>0</v>
      </c>
      <c r="Y1732">
        <v>5</v>
      </c>
      <c r="Z1732">
        <v>5</v>
      </c>
      <c r="AA1732">
        <v>1</v>
      </c>
      <c r="AB1732" s="2">
        <v>0</v>
      </c>
      <c r="AC1732" s="1">
        <v>0</v>
      </c>
      <c r="AD1732" s="7">
        <v>43472</v>
      </c>
      <c r="AE1732" s="7">
        <v>43472</v>
      </c>
      <c r="AF1732">
        <v>0</v>
      </c>
      <c r="AG1732" t="s">
        <v>53</v>
      </c>
      <c r="AH1732" s="2">
        <v>0</v>
      </c>
      <c r="AI1732" s="1">
        <v>0</v>
      </c>
      <c r="AJ1732" s="1">
        <v>0</v>
      </c>
      <c r="AK1732" s="6" t="str">
        <f>+IF(Tabla1[[#This Row],[REQUEST_TY]]="SR MANTENIMIENTO CORRECTIVO", "EMERGENCIA", "OTROS")</f>
        <v>OTROS</v>
      </c>
      <c r="AL1732" s="6" t="str">
        <f>+_xlfn.IFS(Tabla1[[#This Row],[Veces obj]]&lt;=1,"0-1",Tabla1[[#This Row],[Veces obj]]&lt;=2,"1-2",Tabla1[[#This Row],[Veces obj]]&lt;=3,"2-3",TRUE,"&gt;3")</f>
        <v>0-1</v>
      </c>
      <c r="AM1732" s="6" t="str">
        <f>+_xlfn.IFS(MONTH(Tabla1[[#This Row],[MES]])&lt;=3,"Q1",MONTH(Tabla1[[#This Row],[MES]])&lt;=6,"Q2",MONTH(Tabla1[[#This Row],[MES]])&lt;=9,"Q3",TRUE,"Q4")</f>
        <v>Q1</v>
      </c>
      <c r="AN1732" t="str">
        <f>+IFERROR(VLOOKUP(Tabla1[[#This Row],[CUENTA]],CTAS[],2,0),"OTROS")</f>
        <v>OTROS</v>
      </c>
      <c r="AP1732" t="str">
        <f>+IFERROR(VLOOKUP(Tabla1[[#This Row],[EMPLEADO]],IS[],3,0),"OTROS")</f>
        <v>OTROS</v>
      </c>
      <c r="AQ1732" t="str">
        <f>+IFERROR(VLOOKUP(Tabla1[[#This Row],[EMPLEADO]],IS[[NÓMINA]:[INGENIERO]],2,0),"OTROS")</f>
        <v>OTROS</v>
      </c>
    </row>
    <row r="1733" spans="1:43" x14ac:dyDescent="0.25">
      <c r="A1733" t="s">
        <v>36</v>
      </c>
      <c r="B1733">
        <v>1</v>
      </c>
      <c r="C1733" t="s">
        <v>3409</v>
      </c>
      <c r="D1733" t="s">
        <v>3346</v>
      </c>
      <c r="E1733" t="s">
        <v>98</v>
      </c>
      <c r="F1733" t="s">
        <v>3410</v>
      </c>
      <c r="G1733" s="17" t="s">
        <v>1373</v>
      </c>
      <c r="H1733" t="s">
        <v>246</v>
      </c>
      <c r="I1733" t="s">
        <v>43</v>
      </c>
      <c r="J1733" t="s">
        <v>8</v>
      </c>
      <c r="K1733" t="s">
        <v>102</v>
      </c>
      <c r="L1733" t="s">
        <v>351</v>
      </c>
      <c r="M1733" t="s">
        <v>352</v>
      </c>
      <c r="N1733">
        <v>0</v>
      </c>
      <c r="O1733" t="s">
        <v>105</v>
      </c>
      <c r="P1733" t="s">
        <v>822</v>
      </c>
      <c r="Q1733" t="s">
        <v>48</v>
      </c>
      <c r="R1733" t="s">
        <v>63</v>
      </c>
      <c r="S1733" t="s">
        <v>64</v>
      </c>
      <c r="T1733" t="s">
        <v>51</v>
      </c>
      <c r="U1733" t="s">
        <v>96</v>
      </c>
      <c r="V1733">
        <v>1</v>
      </c>
      <c r="W1733" s="1">
        <v>327.5</v>
      </c>
      <c r="X1733">
        <v>0</v>
      </c>
      <c r="Y1733">
        <v>5</v>
      </c>
      <c r="Z1733">
        <v>5</v>
      </c>
      <c r="AA1733">
        <v>1</v>
      </c>
      <c r="AB1733" s="2">
        <v>0</v>
      </c>
      <c r="AC1733" s="1">
        <v>0</v>
      </c>
      <c r="AD1733" s="7">
        <v>43472</v>
      </c>
      <c r="AE1733" s="7">
        <v>43472</v>
      </c>
      <c r="AF1733">
        <v>0</v>
      </c>
      <c r="AG1733" t="s">
        <v>53</v>
      </c>
      <c r="AH1733" s="2">
        <v>0</v>
      </c>
      <c r="AI1733" s="1">
        <v>0</v>
      </c>
      <c r="AJ1733" s="1">
        <v>0</v>
      </c>
      <c r="AK1733" s="6" t="str">
        <f>+IF(Tabla1[[#This Row],[REQUEST_TY]]="SR MANTENIMIENTO CORRECTIVO", "EMERGENCIA", "OTROS")</f>
        <v>OTROS</v>
      </c>
      <c r="AL1733" s="6" t="str">
        <f>+_xlfn.IFS(Tabla1[[#This Row],[Veces obj]]&lt;=1,"0-1",Tabla1[[#This Row],[Veces obj]]&lt;=2,"1-2",Tabla1[[#This Row],[Veces obj]]&lt;=3,"2-3",TRUE,"&gt;3")</f>
        <v>0-1</v>
      </c>
      <c r="AM1733" s="6" t="str">
        <f>+_xlfn.IFS(MONTH(Tabla1[[#This Row],[MES]])&lt;=3,"Q1",MONTH(Tabla1[[#This Row],[MES]])&lt;=6,"Q2",MONTH(Tabla1[[#This Row],[MES]])&lt;=9,"Q3",TRUE,"Q4")</f>
        <v>Q1</v>
      </c>
      <c r="AN1733" t="str">
        <f>+IFERROR(VLOOKUP(Tabla1[[#This Row],[CUENTA]],CTAS[],2,0),"OTROS")</f>
        <v>OTROS</v>
      </c>
      <c r="AP1733" t="str">
        <f>+IFERROR(VLOOKUP(Tabla1[[#This Row],[EMPLEADO]],IS[],3,0),"OTROS")</f>
        <v>OTROS</v>
      </c>
      <c r="AQ1733" t="str">
        <f>+IFERROR(VLOOKUP(Tabla1[[#This Row],[EMPLEADO]],IS[[NÓMINA]:[INGENIERO]],2,0),"OTROS")</f>
        <v>OTROS</v>
      </c>
    </row>
    <row r="1734" spans="1:43" x14ac:dyDescent="0.25">
      <c r="A1734" t="s">
        <v>36</v>
      </c>
      <c r="B1734">
        <v>1</v>
      </c>
      <c r="C1734" t="s">
        <v>3411</v>
      </c>
      <c r="D1734" t="s">
        <v>3412</v>
      </c>
      <c r="E1734" t="s">
        <v>39</v>
      </c>
      <c r="F1734" t="s">
        <v>3413</v>
      </c>
      <c r="G1734" s="17" t="s">
        <v>2853</v>
      </c>
      <c r="H1734" t="s">
        <v>1052</v>
      </c>
      <c r="I1734" t="s">
        <v>43</v>
      </c>
      <c r="J1734" t="s">
        <v>8</v>
      </c>
      <c r="K1734" t="s">
        <v>2028</v>
      </c>
      <c r="L1734" t="s">
        <v>2029</v>
      </c>
      <c r="M1734" t="s">
        <v>736</v>
      </c>
      <c r="N1734">
        <v>0</v>
      </c>
      <c r="O1734" t="s">
        <v>47</v>
      </c>
      <c r="P1734" t="s">
        <v>822</v>
      </c>
      <c r="Q1734" t="s">
        <v>48</v>
      </c>
      <c r="R1734" t="s">
        <v>49</v>
      </c>
      <c r="S1734" t="s">
        <v>50</v>
      </c>
      <c r="T1734" t="s">
        <v>51</v>
      </c>
      <c r="U1734" t="s">
        <v>52</v>
      </c>
      <c r="V1734">
        <v>1</v>
      </c>
      <c r="W1734" s="1">
        <v>715.00000000000011</v>
      </c>
      <c r="X1734">
        <v>0</v>
      </c>
      <c r="Y1734">
        <v>5</v>
      </c>
      <c r="Z1734">
        <v>5</v>
      </c>
      <c r="AA1734">
        <v>1</v>
      </c>
      <c r="AB1734" s="2">
        <v>0</v>
      </c>
      <c r="AC1734" s="1">
        <v>0</v>
      </c>
      <c r="AD1734" s="7">
        <v>43472</v>
      </c>
      <c r="AE1734" s="7">
        <v>43473</v>
      </c>
      <c r="AF1734">
        <v>1</v>
      </c>
      <c r="AG1734" t="s">
        <v>53</v>
      </c>
      <c r="AH1734" s="2">
        <v>0</v>
      </c>
      <c r="AI1734" s="1">
        <v>0</v>
      </c>
      <c r="AJ1734" s="1">
        <v>0</v>
      </c>
      <c r="AK1734" s="6" t="str">
        <f>+IF(Tabla1[[#This Row],[REQUEST_TY]]="SR MANTENIMIENTO CORRECTIVO", "EMERGENCIA", "OTROS")</f>
        <v>OTROS</v>
      </c>
      <c r="AL1734" s="6" t="str">
        <f>+_xlfn.IFS(Tabla1[[#This Row],[Veces obj]]&lt;=1,"0-1",Tabla1[[#This Row],[Veces obj]]&lt;=2,"1-2",Tabla1[[#This Row],[Veces obj]]&lt;=3,"2-3",TRUE,"&gt;3")</f>
        <v>0-1</v>
      </c>
      <c r="AM1734" s="6" t="str">
        <f>+_xlfn.IFS(MONTH(Tabla1[[#This Row],[MES]])&lt;=3,"Q1",MONTH(Tabla1[[#This Row],[MES]])&lt;=6,"Q2",MONTH(Tabla1[[#This Row],[MES]])&lt;=9,"Q3",TRUE,"Q4")</f>
        <v>Q1</v>
      </c>
      <c r="AN1734" t="str">
        <f>+IFERROR(VLOOKUP(Tabla1[[#This Row],[CUENTA]],CTAS[],2,0),"OTROS")</f>
        <v>OTROS</v>
      </c>
      <c r="AP1734" t="str">
        <f>+IFERROR(VLOOKUP(Tabla1[[#This Row],[EMPLEADO]],IS[],3,0),"OTROS")</f>
        <v>OTROS</v>
      </c>
      <c r="AQ1734" t="str">
        <f>+IFERROR(VLOOKUP(Tabla1[[#This Row],[EMPLEADO]],IS[[NÓMINA]:[INGENIERO]],2,0),"OTROS")</f>
        <v>OTROS</v>
      </c>
    </row>
    <row r="1735" spans="1:43" x14ac:dyDescent="0.25">
      <c r="A1735" t="s">
        <v>36</v>
      </c>
      <c r="B1735">
        <v>1</v>
      </c>
      <c r="C1735" t="s">
        <v>3414</v>
      </c>
      <c r="D1735" t="s">
        <v>3346</v>
      </c>
      <c r="E1735" t="s">
        <v>98</v>
      </c>
      <c r="F1735" t="s">
        <v>3415</v>
      </c>
      <c r="G1735" s="17" t="s">
        <v>1586</v>
      </c>
      <c r="H1735" t="s">
        <v>471</v>
      </c>
      <c r="I1735" t="s">
        <v>43</v>
      </c>
      <c r="J1735" t="s">
        <v>8</v>
      </c>
      <c r="K1735" t="s">
        <v>102</v>
      </c>
      <c r="L1735" t="s">
        <v>718</v>
      </c>
      <c r="M1735" t="s">
        <v>46</v>
      </c>
      <c r="N1735">
        <v>0</v>
      </c>
      <c r="O1735" t="s">
        <v>47</v>
      </c>
      <c r="P1735" t="s">
        <v>822</v>
      </c>
      <c r="Q1735" t="s">
        <v>48</v>
      </c>
      <c r="R1735" t="s">
        <v>63</v>
      </c>
      <c r="S1735" t="s">
        <v>64</v>
      </c>
      <c r="T1735" t="s">
        <v>51</v>
      </c>
      <c r="U1735" t="s">
        <v>96</v>
      </c>
      <c r="V1735">
        <v>1</v>
      </c>
      <c r="W1735" s="1">
        <v>682.5</v>
      </c>
      <c r="X1735">
        <v>0</v>
      </c>
      <c r="Y1735">
        <v>5</v>
      </c>
      <c r="Z1735">
        <v>5</v>
      </c>
      <c r="AA1735">
        <v>1</v>
      </c>
      <c r="AB1735" s="2">
        <v>0</v>
      </c>
      <c r="AC1735" s="1">
        <v>0</v>
      </c>
      <c r="AD1735" s="7">
        <v>43473</v>
      </c>
      <c r="AE1735" s="7">
        <v>43473</v>
      </c>
      <c r="AF1735">
        <v>0</v>
      </c>
      <c r="AG1735" t="s">
        <v>53</v>
      </c>
      <c r="AH1735" s="2">
        <v>0</v>
      </c>
      <c r="AI1735" s="1">
        <v>0</v>
      </c>
      <c r="AJ1735" s="1">
        <v>0</v>
      </c>
      <c r="AK1735" s="6" t="str">
        <f>+IF(Tabla1[[#This Row],[REQUEST_TY]]="SR MANTENIMIENTO CORRECTIVO", "EMERGENCIA", "OTROS")</f>
        <v>OTROS</v>
      </c>
      <c r="AL1735" s="6" t="str">
        <f>+_xlfn.IFS(Tabla1[[#This Row],[Veces obj]]&lt;=1,"0-1",Tabla1[[#This Row],[Veces obj]]&lt;=2,"1-2",Tabla1[[#This Row],[Veces obj]]&lt;=3,"2-3",TRUE,"&gt;3")</f>
        <v>0-1</v>
      </c>
      <c r="AM1735" s="6" t="str">
        <f>+_xlfn.IFS(MONTH(Tabla1[[#This Row],[MES]])&lt;=3,"Q1",MONTH(Tabla1[[#This Row],[MES]])&lt;=6,"Q2",MONTH(Tabla1[[#This Row],[MES]])&lt;=9,"Q3",TRUE,"Q4")</f>
        <v>Q1</v>
      </c>
      <c r="AN1735" t="str">
        <f>+IFERROR(VLOOKUP(Tabla1[[#This Row],[CUENTA]],CTAS[],2,0),"OTROS")</f>
        <v>OTROS</v>
      </c>
      <c r="AP1735" t="str">
        <f>+IFERROR(VLOOKUP(Tabla1[[#This Row],[EMPLEADO]],IS[],3,0),"OTROS")</f>
        <v>OTROS</v>
      </c>
      <c r="AQ1735" t="str">
        <f>+IFERROR(VLOOKUP(Tabla1[[#This Row],[EMPLEADO]],IS[[NÓMINA]:[INGENIERO]],2,0),"OTROS")</f>
        <v>OTROS</v>
      </c>
    </row>
    <row r="1736" spans="1:43" x14ac:dyDescent="0.25">
      <c r="A1736" t="s">
        <v>36</v>
      </c>
      <c r="B1736">
        <v>1</v>
      </c>
      <c r="C1736" t="s">
        <v>3416</v>
      </c>
      <c r="D1736" t="s">
        <v>3370</v>
      </c>
      <c r="E1736" t="s">
        <v>3149</v>
      </c>
      <c r="F1736" t="s">
        <v>3417</v>
      </c>
      <c r="G1736" s="17" t="s">
        <v>3380</v>
      </c>
      <c r="H1736" t="s">
        <v>70</v>
      </c>
      <c r="I1736" t="s">
        <v>43</v>
      </c>
      <c r="J1736" t="s">
        <v>8</v>
      </c>
      <c r="K1736" t="s">
        <v>71</v>
      </c>
      <c r="L1736" t="s">
        <v>170</v>
      </c>
      <c r="M1736" t="s">
        <v>94</v>
      </c>
      <c r="N1736">
        <v>0</v>
      </c>
      <c r="O1736" t="s">
        <v>47</v>
      </c>
      <c r="P1736" t="s">
        <v>822</v>
      </c>
      <c r="Q1736" t="s">
        <v>48</v>
      </c>
      <c r="R1736" t="s">
        <v>235</v>
      </c>
      <c r="S1736" t="s">
        <v>50</v>
      </c>
      <c r="T1736" t="s">
        <v>51</v>
      </c>
      <c r="U1736" t="s">
        <v>52</v>
      </c>
      <c r="V1736">
        <v>1</v>
      </c>
      <c r="W1736" s="1">
        <v>1072.5000000000002</v>
      </c>
      <c r="X1736">
        <v>0</v>
      </c>
      <c r="Y1736">
        <v>5</v>
      </c>
      <c r="Z1736">
        <v>5</v>
      </c>
      <c r="AA1736">
        <v>1</v>
      </c>
      <c r="AB1736" s="2">
        <v>0</v>
      </c>
      <c r="AC1736" s="1">
        <v>0</v>
      </c>
      <c r="AD1736" s="7">
        <v>43469</v>
      </c>
      <c r="AE1736" s="7">
        <v>43473</v>
      </c>
      <c r="AF1736">
        <v>2</v>
      </c>
      <c r="AG1736" t="s">
        <v>1680</v>
      </c>
      <c r="AH1736" s="2">
        <v>0</v>
      </c>
      <c r="AI1736" s="1">
        <v>0</v>
      </c>
      <c r="AJ1736" s="1">
        <v>0</v>
      </c>
      <c r="AK1736" s="6" t="str">
        <f>+IF(Tabla1[[#This Row],[REQUEST_TY]]="SR MANTENIMIENTO CORRECTIVO", "EMERGENCIA", "OTROS")</f>
        <v>OTROS</v>
      </c>
      <c r="AL1736" s="6" t="str">
        <f>+_xlfn.IFS(Tabla1[[#This Row],[Veces obj]]&lt;=1,"0-1",Tabla1[[#This Row],[Veces obj]]&lt;=2,"1-2",Tabla1[[#This Row],[Veces obj]]&lt;=3,"2-3",TRUE,"&gt;3")</f>
        <v>0-1</v>
      </c>
      <c r="AM1736" s="6" t="str">
        <f>+_xlfn.IFS(MONTH(Tabla1[[#This Row],[MES]])&lt;=3,"Q1",MONTH(Tabla1[[#This Row],[MES]])&lt;=6,"Q2",MONTH(Tabla1[[#This Row],[MES]])&lt;=9,"Q3",TRUE,"Q4")</f>
        <v>Q1</v>
      </c>
      <c r="AN1736" t="str">
        <f>+IFERROR(VLOOKUP(Tabla1[[#This Row],[CUENTA]],CTAS[],2,0),"OTROS")</f>
        <v>OTROS</v>
      </c>
      <c r="AP1736" t="str">
        <f>+IFERROR(VLOOKUP(Tabla1[[#This Row],[EMPLEADO]],IS[],3,0),"OTROS")</f>
        <v>OTROS</v>
      </c>
      <c r="AQ1736" t="str">
        <f>+IFERROR(VLOOKUP(Tabla1[[#This Row],[EMPLEADO]],IS[[NÓMINA]:[INGENIERO]],2,0),"OTROS")</f>
        <v>OTROS</v>
      </c>
    </row>
    <row r="1737" spans="1:43" x14ac:dyDescent="0.25">
      <c r="A1737" t="s">
        <v>36</v>
      </c>
      <c r="B1737">
        <v>1</v>
      </c>
      <c r="C1737" t="s">
        <v>3418</v>
      </c>
      <c r="D1737" t="s">
        <v>3346</v>
      </c>
      <c r="E1737" t="s">
        <v>39</v>
      </c>
      <c r="F1737" t="s">
        <v>3419</v>
      </c>
      <c r="G1737" s="17" t="s">
        <v>3228</v>
      </c>
      <c r="H1737" t="s">
        <v>42</v>
      </c>
      <c r="I1737" t="s">
        <v>43</v>
      </c>
      <c r="J1737" t="s">
        <v>8</v>
      </c>
      <c r="K1737" t="s">
        <v>798</v>
      </c>
      <c r="L1737" t="s">
        <v>1729</v>
      </c>
      <c r="M1737" t="s">
        <v>131</v>
      </c>
      <c r="N1737">
        <v>1</v>
      </c>
      <c r="O1737" t="s">
        <v>47</v>
      </c>
      <c r="P1737" t="s">
        <v>822</v>
      </c>
      <c r="Q1737" t="s">
        <v>48</v>
      </c>
      <c r="R1737" t="s">
        <v>49</v>
      </c>
      <c r="S1737" t="s">
        <v>50</v>
      </c>
      <c r="T1737" t="s">
        <v>51</v>
      </c>
      <c r="U1737" t="s">
        <v>52</v>
      </c>
      <c r="V1737">
        <v>1</v>
      </c>
      <c r="W1737" s="1">
        <v>0</v>
      </c>
      <c r="X1737">
        <v>0</v>
      </c>
      <c r="Y1737">
        <v>5</v>
      </c>
      <c r="Z1737">
        <v>5</v>
      </c>
      <c r="AA1737">
        <v>1</v>
      </c>
      <c r="AB1737" s="2">
        <v>0</v>
      </c>
      <c r="AC1737" s="1">
        <v>0</v>
      </c>
      <c r="AD1737" s="7">
        <v>43472</v>
      </c>
      <c r="AE1737" s="7">
        <v>43473</v>
      </c>
      <c r="AF1737">
        <v>1</v>
      </c>
      <c r="AG1737" t="s">
        <v>53</v>
      </c>
      <c r="AH1737" s="2">
        <v>0</v>
      </c>
      <c r="AI1737" s="1">
        <v>0</v>
      </c>
      <c r="AJ1737" s="1">
        <v>0</v>
      </c>
      <c r="AK1737" s="6" t="str">
        <f>+IF(Tabla1[[#This Row],[REQUEST_TY]]="SR MANTENIMIENTO CORRECTIVO", "EMERGENCIA", "OTROS")</f>
        <v>OTROS</v>
      </c>
      <c r="AL1737" s="6" t="str">
        <f>+_xlfn.IFS(Tabla1[[#This Row],[Veces obj]]&lt;=1,"0-1",Tabla1[[#This Row],[Veces obj]]&lt;=2,"1-2",Tabla1[[#This Row],[Veces obj]]&lt;=3,"2-3",TRUE,"&gt;3")</f>
        <v>0-1</v>
      </c>
      <c r="AM1737" s="6" t="str">
        <f>+_xlfn.IFS(MONTH(Tabla1[[#This Row],[MES]])&lt;=3,"Q1",MONTH(Tabla1[[#This Row],[MES]])&lt;=6,"Q2",MONTH(Tabla1[[#This Row],[MES]])&lt;=9,"Q3",TRUE,"Q4")</f>
        <v>Q1</v>
      </c>
      <c r="AN1737" t="str">
        <f>+IFERROR(VLOOKUP(Tabla1[[#This Row],[CUENTA]],CTAS[],2,0),"OTROS")</f>
        <v>OTROS</v>
      </c>
      <c r="AP1737" t="str">
        <f>+IFERROR(VLOOKUP(Tabla1[[#This Row],[EMPLEADO]],IS[],3,0),"OTROS")</f>
        <v>OTROS</v>
      </c>
      <c r="AQ1737" t="str">
        <f>+IFERROR(VLOOKUP(Tabla1[[#This Row],[EMPLEADO]],IS[[NÓMINA]:[INGENIERO]],2,0),"OTROS")</f>
        <v>OTROS</v>
      </c>
    </row>
    <row r="1738" spans="1:43" x14ac:dyDescent="0.25">
      <c r="A1738" t="s">
        <v>36</v>
      </c>
      <c r="B1738">
        <v>1</v>
      </c>
      <c r="C1738" t="s">
        <v>3590</v>
      </c>
      <c r="D1738" t="s">
        <v>3346</v>
      </c>
      <c r="E1738" t="s">
        <v>558</v>
      </c>
      <c r="F1738" t="s">
        <v>3591</v>
      </c>
      <c r="G1738" s="17" t="s">
        <v>2885</v>
      </c>
      <c r="H1738" t="s">
        <v>246</v>
      </c>
      <c r="I1738" t="s">
        <v>43</v>
      </c>
      <c r="J1738" t="s">
        <v>8</v>
      </c>
      <c r="K1738" t="s">
        <v>2886</v>
      </c>
      <c r="L1738" t="s">
        <v>1509</v>
      </c>
      <c r="M1738" t="s">
        <v>1510</v>
      </c>
      <c r="N1738">
        <v>1</v>
      </c>
      <c r="O1738" t="s">
        <v>105</v>
      </c>
      <c r="P1738" t="s">
        <v>822</v>
      </c>
      <c r="Q1738" t="s">
        <v>48</v>
      </c>
      <c r="R1738" t="s">
        <v>95</v>
      </c>
      <c r="S1738" t="s">
        <v>64</v>
      </c>
      <c r="T1738" t="s">
        <v>51</v>
      </c>
      <c r="U1738" t="s">
        <v>96</v>
      </c>
      <c r="V1738">
        <v>1</v>
      </c>
      <c r="W1738" s="1">
        <v>0</v>
      </c>
      <c r="X1738">
        <v>0</v>
      </c>
      <c r="Y1738">
        <v>5</v>
      </c>
      <c r="Z1738">
        <v>5</v>
      </c>
      <c r="AA1738">
        <v>1</v>
      </c>
      <c r="AB1738" s="2">
        <v>0</v>
      </c>
      <c r="AC1738" s="1">
        <v>0</v>
      </c>
      <c r="AD1738" s="7">
        <v>43475</v>
      </c>
      <c r="AE1738" s="7">
        <v>43476</v>
      </c>
      <c r="AF1738">
        <v>1</v>
      </c>
      <c r="AG1738" t="s">
        <v>53</v>
      </c>
      <c r="AH1738" s="2">
        <v>0</v>
      </c>
      <c r="AI1738" s="1">
        <v>0</v>
      </c>
      <c r="AJ1738" s="1">
        <v>0</v>
      </c>
      <c r="AK1738" s="6" t="str">
        <f>+IF(Tabla1[[#This Row],[REQUEST_TY]]="SR MANTENIMIENTO CORRECTIVO", "EMERGENCIA", "OTROS")</f>
        <v>OTROS</v>
      </c>
      <c r="AL1738" s="6" t="str">
        <f>+_xlfn.IFS(Tabla1[[#This Row],[Veces obj]]&lt;=1,"0-1",Tabla1[[#This Row],[Veces obj]]&lt;=2,"1-2",Tabla1[[#This Row],[Veces obj]]&lt;=3,"2-3",TRUE,"&gt;3")</f>
        <v>0-1</v>
      </c>
      <c r="AM1738" s="6" t="str">
        <f>+_xlfn.IFS(MONTH(Tabla1[[#This Row],[MES]])&lt;=3,"Q1",MONTH(Tabla1[[#This Row],[MES]])&lt;=6,"Q2",MONTH(Tabla1[[#This Row],[MES]])&lt;=9,"Q3",TRUE,"Q4")</f>
        <v>Q1</v>
      </c>
      <c r="AN1738" t="str">
        <f>+IFERROR(VLOOKUP(Tabla1[[#This Row],[CUENTA]],CTAS[],2,0),"OTROS")</f>
        <v>OTROS</v>
      </c>
      <c r="AP1738" t="str">
        <f>+IFERROR(VLOOKUP(Tabla1[[#This Row],[EMPLEADO]],IS[],3,0),"OTROS")</f>
        <v>OTROS</v>
      </c>
      <c r="AQ1738" t="str">
        <f>+IFERROR(VLOOKUP(Tabla1[[#This Row],[EMPLEADO]],IS[[NÓMINA]:[INGENIERO]],2,0),"OTROS")</f>
        <v>OTROS</v>
      </c>
    </row>
    <row r="1739" spans="1:43" x14ac:dyDescent="0.25">
      <c r="A1739" t="s">
        <v>36</v>
      </c>
      <c r="B1739">
        <v>1</v>
      </c>
      <c r="C1739" t="s">
        <v>3592</v>
      </c>
      <c r="D1739" t="s">
        <v>3346</v>
      </c>
      <c r="E1739" t="s">
        <v>558</v>
      </c>
      <c r="F1739" t="s">
        <v>3591</v>
      </c>
      <c r="G1739" s="17" t="s">
        <v>3593</v>
      </c>
      <c r="H1739" t="s">
        <v>42</v>
      </c>
      <c r="I1739" t="s">
        <v>43</v>
      </c>
      <c r="J1739" t="s">
        <v>8</v>
      </c>
      <c r="K1739" t="s">
        <v>2886</v>
      </c>
      <c r="L1739" t="s">
        <v>3566</v>
      </c>
      <c r="M1739" t="s">
        <v>131</v>
      </c>
      <c r="N1739">
        <v>1</v>
      </c>
      <c r="O1739" t="s">
        <v>47</v>
      </c>
      <c r="P1739" t="s">
        <v>822</v>
      </c>
      <c r="Q1739" t="s">
        <v>48</v>
      </c>
      <c r="R1739" t="s">
        <v>95</v>
      </c>
      <c r="S1739" t="s">
        <v>64</v>
      </c>
      <c r="T1739" t="s">
        <v>51</v>
      </c>
      <c r="U1739" t="s">
        <v>96</v>
      </c>
      <c r="V1739">
        <v>1</v>
      </c>
      <c r="W1739" s="1">
        <v>0</v>
      </c>
      <c r="X1739">
        <v>0</v>
      </c>
      <c r="Y1739">
        <v>5</v>
      </c>
      <c r="Z1739">
        <v>5</v>
      </c>
      <c r="AA1739">
        <v>1</v>
      </c>
      <c r="AB1739" s="2">
        <v>0</v>
      </c>
      <c r="AC1739" s="1">
        <v>0</v>
      </c>
      <c r="AD1739" s="7">
        <v>43475</v>
      </c>
      <c r="AE1739" s="7">
        <v>43476</v>
      </c>
      <c r="AF1739">
        <v>1</v>
      </c>
      <c r="AG1739" t="s">
        <v>53</v>
      </c>
      <c r="AH1739" s="2">
        <v>0</v>
      </c>
      <c r="AI1739" s="1">
        <v>0</v>
      </c>
      <c r="AJ1739" s="1">
        <v>0</v>
      </c>
      <c r="AK1739" s="6" t="str">
        <f>+IF(Tabla1[[#This Row],[REQUEST_TY]]="SR MANTENIMIENTO CORRECTIVO", "EMERGENCIA", "OTROS")</f>
        <v>OTROS</v>
      </c>
      <c r="AL1739" s="6" t="str">
        <f>+_xlfn.IFS(Tabla1[[#This Row],[Veces obj]]&lt;=1,"0-1",Tabla1[[#This Row],[Veces obj]]&lt;=2,"1-2",Tabla1[[#This Row],[Veces obj]]&lt;=3,"2-3",TRUE,"&gt;3")</f>
        <v>0-1</v>
      </c>
      <c r="AM1739" s="6" t="str">
        <f>+_xlfn.IFS(MONTH(Tabla1[[#This Row],[MES]])&lt;=3,"Q1",MONTH(Tabla1[[#This Row],[MES]])&lt;=6,"Q2",MONTH(Tabla1[[#This Row],[MES]])&lt;=9,"Q3",TRUE,"Q4")</f>
        <v>Q1</v>
      </c>
      <c r="AN1739" t="str">
        <f>+IFERROR(VLOOKUP(Tabla1[[#This Row],[CUENTA]],CTAS[],2,0),"OTROS")</f>
        <v>OTROS</v>
      </c>
      <c r="AP1739" t="str">
        <f>+IFERROR(VLOOKUP(Tabla1[[#This Row],[EMPLEADO]],IS[],3,0),"OTROS")</f>
        <v>OTROS</v>
      </c>
      <c r="AQ1739" t="str">
        <f>+IFERROR(VLOOKUP(Tabla1[[#This Row],[EMPLEADO]],IS[[NÓMINA]:[INGENIERO]],2,0),"OTROS")</f>
        <v>OTROS</v>
      </c>
    </row>
    <row r="1740" spans="1:43" x14ac:dyDescent="0.25">
      <c r="A1740" t="s">
        <v>36</v>
      </c>
      <c r="B1740">
        <v>1</v>
      </c>
      <c r="C1740" t="s">
        <v>3594</v>
      </c>
      <c r="D1740" t="s">
        <v>3346</v>
      </c>
      <c r="E1740" t="s">
        <v>39</v>
      </c>
      <c r="F1740" t="s">
        <v>3595</v>
      </c>
      <c r="G1740" s="17" t="s">
        <v>3596</v>
      </c>
      <c r="H1740" t="s">
        <v>42</v>
      </c>
      <c r="I1740" t="s">
        <v>43</v>
      </c>
      <c r="J1740" t="s">
        <v>8</v>
      </c>
      <c r="K1740" t="s">
        <v>1567</v>
      </c>
      <c r="L1740" t="s">
        <v>2238</v>
      </c>
      <c r="M1740" t="s">
        <v>131</v>
      </c>
      <c r="N1740">
        <v>1</v>
      </c>
      <c r="O1740" t="s">
        <v>47</v>
      </c>
      <c r="P1740" t="s">
        <v>822</v>
      </c>
      <c r="Q1740" t="s">
        <v>48</v>
      </c>
      <c r="R1740" t="s">
        <v>49</v>
      </c>
      <c r="S1740" t="s">
        <v>50</v>
      </c>
      <c r="T1740" t="s">
        <v>51</v>
      </c>
      <c r="U1740" t="s">
        <v>52</v>
      </c>
      <c r="V1740">
        <v>1</v>
      </c>
      <c r="W1740" s="1">
        <v>0</v>
      </c>
      <c r="X1740">
        <v>0</v>
      </c>
      <c r="Y1740">
        <v>5</v>
      </c>
      <c r="Z1740">
        <v>5</v>
      </c>
      <c r="AA1740">
        <v>1</v>
      </c>
      <c r="AB1740" s="2">
        <v>0</v>
      </c>
      <c r="AC1740" s="1">
        <v>0</v>
      </c>
      <c r="AD1740" s="7">
        <v>43475</v>
      </c>
      <c r="AE1740" s="7">
        <v>43476</v>
      </c>
      <c r="AF1740">
        <v>1</v>
      </c>
      <c r="AG1740" t="s">
        <v>53</v>
      </c>
      <c r="AH1740" s="2">
        <v>0</v>
      </c>
      <c r="AI1740" s="1">
        <v>0</v>
      </c>
      <c r="AJ1740" s="1">
        <v>0</v>
      </c>
      <c r="AK1740" s="6" t="str">
        <f>+IF(Tabla1[[#This Row],[REQUEST_TY]]="SR MANTENIMIENTO CORRECTIVO", "EMERGENCIA", "OTROS")</f>
        <v>OTROS</v>
      </c>
      <c r="AL1740" s="6" t="str">
        <f>+_xlfn.IFS(Tabla1[[#This Row],[Veces obj]]&lt;=1,"0-1",Tabla1[[#This Row],[Veces obj]]&lt;=2,"1-2",Tabla1[[#This Row],[Veces obj]]&lt;=3,"2-3",TRUE,"&gt;3")</f>
        <v>0-1</v>
      </c>
      <c r="AM1740" s="6" t="str">
        <f>+_xlfn.IFS(MONTH(Tabla1[[#This Row],[MES]])&lt;=3,"Q1",MONTH(Tabla1[[#This Row],[MES]])&lt;=6,"Q2",MONTH(Tabla1[[#This Row],[MES]])&lt;=9,"Q3",TRUE,"Q4")</f>
        <v>Q1</v>
      </c>
      <c r="AN1740" t="str">
        <f>+IFERROR(VLOOKUP(Tabla1[[#This Row],[CUENTA]],CTAS[],2,0),"OTROS")</f>
        <v>OTROS</v>
      </c>
      <c r="AP1740" t="str">
        <f>+IFERROR(VLOOKUP(Tabla1[[#This Row],[EMPLEADO]],IS[],3,0),"OTROS")</f>
        <v>OTROS</v>
      </c>
      <c r="AQ1740" t="str">
        <f>+IFERROR(VLOOKUP(Tabla1[[#This Row],[EMPLEADO]],IS[[NÓMINA]:[INGENIERO]],2,0),"OTROS")</f>
        <v>OTROS</v>
      </c>
    </row>
    <row r="1741" spans="1:43" x14ac:dyDescent="0.25">
      <c r="A1741" t="s">
        <v>36</v>
      </c>
      <c r="B1741">
        <v>1</v>
      </c>
      <c r="C1741" t="s">
        <v>3430</v>
      </c>
      <c r="D1741" t="s">
        <v>3346</v>
      </c>
      <c r="E1741" t="s">
        <v>558</v>
      </c>
      <c r="F1741" t="s">
        <v>3431</v>
      </c>
      <c r="G1741" s="17" t="s">
        <v>3432</v>
      </c>
      <c r="H1741" t="s">
        <v>42</v>
      </c>
      <c r="I1741" t="s">
        <v>43</v>
      </c>
      <c r="J1741" t="s">
        <v>8</v>
      </c>
      <c r="K1741" t="s">
        <v>798</v>
      </c>
      <c r="L1741" t="s">
        <v>3147</v>
      </c>
      <c r="M1741" t="s">
        <v>794</v>
      </c>
      <c r="N1741">
        <v>1</v>
      </c>
      <c r="O1741" t="s">
        <v>47</v>
      </c>
      <c r="P1741" t="s">
        <v>822</v>
      </c>
      <c r="Q1741" t="s">
        <v>48</v>
      </c>
      <c r="R1741" t="s">
        <v>95</v>
      </c>
      <c r="S1741" t="s">
        <v>64</v>
      </c>
      <c r="T1741" t="s">
        <v>51</v>
      </c>
      <c r="U1741" t="s">
        <v>96</v>
      </c>
      <c r="V1741">
        <v>1</v>
      </c>
      <c r="W1741" s="1">
        <v>0</v>
      </c>
      <c r="X1741">
        <v>0</v>
      </c>
      <c r="Y1741">
        <v>5</v>
      </c>
      <c r="Z1741">
        <v>5</v>
      </c>
      <c r="AA1741">
        <v>1</v>
      </c>
      <c r="AB1741" s="2">
        <v>0</v>
      </c>
      <c r="AC1741" s="1">
        <v>0</v>
      </c>
      <c r="AD1741" s="7">
        <v>43472</v>
      </c>
      <c r="AE1741" s="7">
        <v>43473</v>
      </c>
      <c r="AF1741">
        <v>1</v>
      </c>
      <c r="AG1741" t="s">
        <v>53</v>
      </c>
      <c r="AH1741" s="2">
        <v>0</v>
      </c>
      <c r="AI1741" s="1">
        <v>0</v>
      </c>
      <c r="AJ1741" s="1">
        <v>0</v>
      </c>
      <c r="AK1741" s="6" t="str">
        <f>+IF(Tabla1[[#This Row],[REQUEST_TY]]="SR MANTENIMIENTO CORRECTIVO", "EMERGENCIA", "OTROS")</f>
        <v>OTROS</v>
      </c>
      <c r="AL1741" s="6" t="str">
        <f>+_xlfn.IFS(Tabla1[[#This Row],[Veces obj]]&lt;=1,"0-1",Tabla1[[#This Row],[Veces obj]]&lt;=2,"1-2",Tabla1[[#This Row],[Veces obj]]&lt;=3,"2-3",TRUE,"&gt;3")</f>
        <v>0-1</v>
      </c>
      <c r="AM1741" s="6" t="str">
        <f>+_xlfn.IFS(MONTH(Tabla1[[#This Row],[MES]])&lt;=3,"Q1",MONTH(Tabla1[[#This Row],[MES]])&lt;=6,"Q2",MONTH(Tabla1[[#This Row],[MES]])&lt;=9,"Q3",TRUE,"Q4")</f>
        <v>Q1</v>
      </c>
      <c r="AN1741" t="str">
        <f>+IFERROR(VLOOKUP(Tabla1[[#This Row],[CUENTA]],CTAS[],2,0),"OTROS")</f>
        <v>OTROS</v>
      </c>
      <c r="AP1741" t="str">
        <f>+IFERROR(VLOOKUP(Tabla1[[#This Row],[EMPLEADO]],IS[],3,0),"OTROS")</f>
        <v>OTROS</v>
      </c>
      <c r="AQ1741" t="str">
        <f>+IFERROR(VLOOKUP(Tabla1[[#This Row],[EMPLEADO]],IS[[NÓMINA]:[INGENIERO]],2,0),"OTROS")</f>
        <v>OTROS</v>
      </c>
    </row>
    <row r="1742" spans="1:43" x14ac:dyDescent="0.25">
      <c r="A1742" t="s">
        <v>36</v>
      </c>
      <c r="B1742">
        <v>1</v>
      </c>
      <c r="C1742" t="s">
        <v>3433</v>
      </c>
      <c r="D1742" t="s">
        <v>3346</v>
      </c>
      <c r="E1742" t="s">
        <v>39</v>
      </c>
      <c r="F1742" t="s">
        <v>3434</v>
      </c>
      <c r="G1742" s="17" t="s">
        <v>3146</v>
      </c>
      <c r="H1742" t="s">
        <v>42</v>
      </c>
      <c r="I1742" t="s">
        <v>43</v>
      </c>
      <c r="J1742" t="s">
        <v>8</v>
      </c>
      <c r="K1742" t="s">
        <v>798</v>
      </c>
      <c r="L1742" t="s">
        <v>3147</v>
      </c>
      <c r="M1742" t="s">
        <v>794</v>
      </c>
      <c r="N1742">
        <v>1</v>
      </c>
      <c r="O1742" t="s">
        <v>47</v>
      </c>
      <c r="P1742" t="s">
        <v>822</v>
      </c>
      <c r="Q1742" t="s">
        <v>48</v>
      </c>
      <c r="R1742" t="s">
        <v>49</v>
      </c>
      <c r="S1742" t="s">
        <v>50</v>
      </c>
      <c r="T1742" t="s">
        <v>51</v>
      </c>
      <c r="U1742" t="s">
        <v>52</v>
      </c>
      <c r="V1742">
        <v>1</v>
      </c>
      <c r="W1742" s="1">
        <v>0</v>
      </c>
      <c r="X1742">
        <v>0</v>
      </c>
      <c r="Y1742">
        <v>5</v>
      </c>
      <c r="Z1742">
        <v>5</v>
      </c>
      <c r="AA1742">
        <v>1</v>
      </c>
      <c r="AB1742" s="2">
        <v>0</v>
      </c>
      <c r="AC1742" s="1">
        <v>0</v>
      </c>
      <c r="AD1742" s="7">
        <v>43472</v>
      </c>
      <c r="AE1742" s="7">
        <v>43473</v>
      </c>
      <c r="AF1742">
        <v>1</v>
      </c>
      <c r="AG1742" t="s">
        <v>53</v>
      </c>
      <c r="AH1742" s="2">
        <v>0</v>
      </c>
      <c r="AI1742" s="1">
        <v>0</v>
      </c>
      <c r="AJ1742" s="1">
        <v>0</v>
      </c>
      <c r="AK1742" s="6" t="str">
        <f>+IF(Tabla1[[#This Row],[REQUEST_TY]]="SR MANTENIMIENTO CORRECTIVO", "EMERGENCIA", "OTROS")</f>
        <v>OTROS</v>
      </c>
      <c r="AL1742" s="6" t="str">
        <f>+_xlfn.IFS(Tabla1[[#This Row],[Veces obj]]&lt;=1,"0-1",Tabla1[[#This Row],[Veces obj]]&lt;=2,"1-2",Tabla1[[#This Row],[Veces obj]]&lt;=3,"2-3",TRUE,"&gt;3")</f>
        <v>0-1</v>
      </c>
      <c r="AM1742" s="6" t="str">
        <f>+_xlfn.IFS(MONTH(Tabla1[[#This Row],[MES]])&lt;=3,"Q1",MONTH(Tabla1[[#This Row],[MES]])&lt;=6,"Q2",MONTH(Tabla1[[#This Row],[MES]])&lt;=9,"Q3",TRUE,"Q4")</f>
        <v>Q1</v>
      </c>
      <c r="AN1742" t="str">
        <f>+IFERROR(VLOOKUP(Tabla1[[#This Row],[CUENTA]],CTAS[],2,0),"OTROS")</f>
        <v>OTROS</v>
      </c>
      <c r="AP1742" t="str">
        <f>+IFERROR(VLOOKUP(Tabla1[[#This Row],[EMPLEADO]],IS[],3,0),"OTROS")</f>
        <v>OTROS</v>
      </c>
      <c r="AQ1742" t="str">
        <f>+IFERROR(VLOOKUP(Tabla1[[#This Row],[EMPLEADO]],IS[[NÓMINA]:[INGENIERO]],2,0),"OTROS")</f>
        <v>OTROS</v>
      </c>
    </row>
    <row r="1743" spans="1:43" x14ac:dyDescent="0.25">
      <c r="A1743" t="s">
        <v>36</v>
      </c>
      <c r="B1743">
        <v>1</v>
      </c>
      <c r="C1743" t="s">
        <v>3435</v>
      </c>
      <c r="D1743" t="s">
        <v>3346</v>
      </c>
      <c r="E1743" t="s">
        <v>558</v>
      </c>
      <c r="F1743" t="s">
        <v>3436</v>
      </c>
      <c r="G1743" s="17" t="s">
        <v>3437</v>
      </c>
      <c r="H1743" t="s">
        <v>246</v>
      </c>
      <c r="I1743" t="s">
        <v>43</v>
      </c>
      <c r="J1743" t="s">
        <v>8</v>
      </c>
      <c r="K1743" t="s">
        <v>798</v>
      </c>
      <c r="L1743" t="s">
        <v>2274</v>
      </c>
      <c r="M1743" t="s">
        <v>1269</v>
      </c>
      <c r="N1743">
        <v>1</v>
      </c>
      <c r="O1743" t="s">
        <v>105</v>
      </c>
      <c r="P1743" t="s">
        <v>822</v>
      </c>
      <c r="Q1743" t="s">
        <v>48</v>
      </c>
      <c r="R1743" t="s">
        <v>95</v>
      </c>
      <c r="S1743" t="s">
        <v>64</v>
      </c>
      <c r="T1743" t="s">
        <v>51</v>
      </c>
      <c r="U1743" t="s">
        <v>96</v>
      </c>
      <c r="V1743">
        <v>1</v>
      </c>
      <c r="W1743" s="1">
        <v>0</v>
      </c>
      <c r="X1743">
        <v>0</v>
      </c>
      <c r="Y1743">
        <v>5</v>
      </c>
      <c r="Z1743">
        <v>5</v>
      </c>
      <c r="AA1743">
        <v>1</v>
      </c>
      <c r="AB1743" s="2">
        <v>0</v>
      </c>
      <c r="AC1743" s="1">
        <v>0</v>
      </c>
      <c r="AD1743" s="7">
        <v>43472</v>
      </c>
      <c r="AE1743" s="7">
        <v>43473</v>
      </c>
      <c r="AF1743">
        <v>1</v>
      </c>
      <c r="AG1743" t="s">
        <v>53</v>
      </c>
      <c r="AH1743" s="2">
        <v>0</v>
      </c>
      <c r="AI1743" s="1">
        <v>0</v>
      </c>
      <c r="AJ1743" s="1">
        <v>0</v>
      </c>
      <c r="AK1743" s="6" t="str">
        <f>+IF(Tabla1[[#This Row],[REQUEST_TY]]="SR MANTENIMIENTO CORRECTIVO", "EMERGENCIA", "OTROS")</f>
        <v>OTROS</v>
      </c>
      <c r="AL1743" s="6" t="str">
        <f>+_xlfn.IFS(Tabla1[[#This Row],[Veces obj]]&lt;=1,"0-1",Tabla1[[#This Row],[Veces obj]]&lt;=2,"1-2",Tabla1[[#This Row],[Veces obj]]&lt;=3,"2-3",TRUE,"&gt;3")</f>
        <v>0-1</v>
      </c>
      <c r="AM1743" s="6" t="str">
        <f>+_xlfn.IFS(MONTH(Tabla1[[#This Row],[MES]])&lt;=3,"Q1",MONTH(Tabla1[[#This Row],[MES]])&lt;=6,"Q2",MONTH(Tabla1[[#This Row],[MES]])&lt;=9,"Q3",TRUE,"Q4")</f>
        <v>Q1</v>
      </c>
      <c r="AN1743" t="str">
        <f>+IFERROR(VLOOKUP(Tabla1[[#This Row],[CUENTA]],CTAS[],2,0),"OTROS")</f>
        <v>OTROS</v>
      </c>
      <c r="AP1743" t="str">
        <f>+IFERROR(VLOOKUP(Tabla1[[#This Row],[EMPLEADO]],IS[],3,0),"OTROS")</f>
        <v>OTROS</v>
      </c>
      <c r="AQ1743" t="str">
        <f>+IFERROR(VLOOKUP(Tabla1[[#This Row],[EMPLEADO]],IS[[NÓMINA]:[INGENIERO]],2,0),"OTROS")</f>
        <v>OTROS</v>
      </c>
    </row>
    <row r="1744" spans="1:43" x14ac:dyDescent="0.25">
      <c r="A1744" t="s">
        <v>36</v>
      </c>
      <c r="B1744">
        <v>1</v>
      </c>
      <c r="C1744" t="s">
        <v>3438</v>
      </c>
      <c r="D1744" t="s">
        <v>3346</v>
      </c>
      <c r="E1744" t="s">
        <v>558</v>
      </c>
      <c r="F1744" t="s">
        <v>3276</v>
      </c>
      <c r="G1744" s="17" t="s">
        <v>2082</v>
      </c>
      <c r="H1744" t="s">
        <v>42</v>
      </c>
      <c r="I1744" t="s">
        <v>43</v>
      </c>
      <c r="J1744" t="s">
        <v>8</v>
      </c>
      <c r="K1744" t="s">
        <v>798</v>
      </c>
      <c r="L1744" t="s">
        <v>1729</v>
      </c>
      <c r="M1744" t="s">
        <v>131</v>
      </c>
      <c r="N1744">
        <v>1</v>
      </c>
      <c r="O1744" t="s">
        <v>47</v>
      </c>
      <c r="P1744" t="s">
        <v>822</v>
      </c>
      <c r="Q1744" t="s">
        <v>48</v>
      </c>
      <c r="R1744" t="s">
        <v>95</v>
      </c>
      <c r="S1744" t="s">
        <v>64</v>
      </c>
      <c r="T1744" t="s">
        <v>51</v>
      </c>
      <c r="U1744" t="s">
        <v>96</v>
      </c>
      <c r="V1744">
        <v>1</v>
      </c>
      <c r="W1744" s="1">
        <v>0</v>
      </c>
      <c r="X1744">
        <v>0</v>
      </c>
      <c r="Y1744">
        <v>5</v>
      </c>
      <c r="Z1744">
        <v>5</v>
      </c>
      <c r="AA1744">
        <v>1</v>
      </c>
      <c r="AB1744" s="2">
        <v>0</v>
      </c>
      <c r="AC1744" s="1">
        <v>0</v>
      </c>
      <c r="AD1744" s="7">
        <v>43472</v>
      </c>
      <c r="AE1744" s="7">
        <v>43473</v>
      </c>
      <c r="AF1744">
        <v>1</v>
      </c>
      <c r="AG1744" t="s">
        <v>53</v>
      </c>
      <c r="AH1744" s="2">
        <v>0</v>
      </c>
      <c r="AI1744" s="1">
        <v>0</v>
      </c>
      <c r="AJ1744" s="1">
        <v>0</v>
      </c>
      <c r="AK1744" s="6" t="str">
        <f>+IF(Tabla1[[#This Row],[REQUEST_TY]]="SR MANTENIMIENTO CORRECTIVO", "EMERGENCIA", "OTROS")</f>
        <v>OTROS</v>
      </c>
      <c r="AL1744" s="6" t="str">
        <f>+_xlfn.IFS(Tabla1[[#This Row],[Veces obj]]&lt;=1,"0-1",Tabla1[[#This Row],[Veces obj]]&lt;=2,"1-2",Tabla1[[#This Row],[Veces obj]]&lt;=3,"2-3",TRUE,"&gt;3")</f>
        <v>0-1</v>
      </c>
      <c r="AM1744" s="6" t="str">
        <f>+_xlfn.IFS(MONTH(Tabla1[[#This Row],[MES]])&lt;=3,"Q1",MONTH(Tabla1[[#This Row],[MES]])&lt;=6,"Q2",MONTH(Tabla1[[#This Row],[MES]])&lt;=9,"Q3",TRUE,"Q4")</f>
        <v>Q1</v>
      </c>
      <c r="AN1744" t="str">
        <f>+IFERROR(VLOOKUP(Tabla1[[#This Row],[CUENTA]],CTAS[],2,0),"OTROS")</f>
        <v>OTROS</v>
      </c>
      <c r="AP1744" t="str">
        <f>+IFERROR(VLOOKUP(Tabla1[[#This Row],[EMPLEADO]],IS[],3,0),"OTROS")</f>
        <v>OTROS</v>
      </c>
      <c r="AQ1744" t="str">
        <f>+IFERROR(VLOOKUP(Tabla1[[#This Row],[EMPLEADO]],IS[[NÓMINA]:[INGENIERO]],2,0),"OTROS")</f>
        <v>OTROS</v>
      </c>
    </row>
    <row r="1745" spans="1:43" x14ac:dyDescent="0.25">
      <c r="A1745" t="s">
        <v>36</v>
      </c>
      <c r="B1745">
        <v>1</v>
      </c>
      <c r="C1745" t="s">
        <v>4057</v>
      </c>
      <c r="D1745" t="s">
        <v>38</v>
      </c>
      <c r="E1745" t="s">
        <v>2380</v>
      </c>
      <c r="F1745" t="s">
        <v>4058</v>
      </c>
      <c r="G1745" s="17" t="s">
        <v>2382</v>
      </c>
      <c r="H1745" t="s">
        <v>592</v>
      </c>
      <c r="I1745" t="s">
        <v>43</v>
      </c>
      <c r="J1745" t="s">
        <v>8</v>
      </c>
      <c r="K1745" t="s">
        <v>438</v>
      </c>
      <c r="L1745" t="s">
        <v>2383</v>
      </c>
      <c r="M1745" t="s">
        <v>165</v>
      </c>
      <c r="N1745">
        <v>0</v>
      </c>
      <c r="O1745" t="s">
        <v>47</v>
      </c>
      <c r="P1745">
        <v>63</v>
      </c>
      <c r="Q1745" t="s">
        <v>48</v>
      </c>
      <c r="R1745" t="s">
        <v>223</v>
      </c>
      <c r="S1745" t="s">
        <v>139</v>
      </c>
      <c r="T1745" t="s">
        <v>51</v>
      </c>
      <c r="U1745" t="s">
        <v>353</v>
      </c>
      <c r="V1745">
        <v>1.1499999999999999</v>
      </c>
      <c r="W1745" s="1">
        <v>1808.95</v>
      </c>
      <c r="X1745">
        <v>1</v>
      </c>
      <c r="Y1745">
        <v>4.75</v>
      </c>
      <c r="Z1745">
        <v>4</v>
      </c>
      <c r="AA1745">
        <v>1.1875</v>
      </c>
      <c r="AB1745" s="2">
        <v>4.6875E-2</v>
      </c>
      <c r="AC1745" s="1">
        <v>-73.734375000000014</v>
      </c>
      <c r="AD1745" s="7">
        <v>43481</v>
      </c>
      <c r="AE1745" s="7">
        <v>43481</v>
      </c>
      <c r="AF1745">
        <v>0</v>
      </c>
      <c r="AG1745" t="s">
        <v>53</v>
      </c>
      <c r="AH1745" s="2">
        <v>0</v>
      </c>
      <c r="AI1745" s="1">
        <v>0</v>
      </c>
      <c r="AJ1745" s="1">
        <v>0</v>
      </c>
      <c r="AK1745" s="6" t="str">
        <f>+IF(Tabla1[[#This Row],[REQUEST_TY]]="SR MANTENIMIENTO CORRECTIVO", "EMERGENCIA", "OTROS")</f>
        <v>EMERGENCIA</v>
      </c>
      <c r="AL1745" s="6" t="str">
        <f>+_xlfn.IFS(Tabla1[[#This Row],[Veces obj]]&lt;=1,"0-1",Tabla1[[#This Row],[Veces obj]]&lt;=2,"1-2",Tabla1[[#This Row],[Veces obj]]&lt;=3,"2-3",TRUE,"&gt;3")</f>
        <v>1-2</v>
      </c>
      <c r="AM1745" s="6" t="str">
        <f>+_xlfn.IFS(MONTH(Tabla1[[#This Row],[MES]])&lt;=3,"Q1",MONTH(Tabla1[[#This Row],[MES]])&lt;=6,"Q2",MONTH(Tabla1[[#This Row],[MES]])&lt;=9,"Q3",TRUE,"Q4")</f>
        <v>Q1</v>
      </c>
      <c r="AN1745" t="str">
        <f>+IFERROR(VLOOKUP(Tabla1[[#This Row],[CUENTA]],CTAS[],2,0),"OTROS")</f>
        <v>OTROS</v>
      </c>
      <c r="AO1745">
        <v>1</v>
      </c>
      <c r="AP1745" t="str">
        <f>+IFERROR(VLOOKUP(Tabla1[[#This Row],[EMPLEADO]],IS[],3,0),"OTROS")</f>
        <v>CHIHUAHUA</v>
      </c>
      <c r="AQ1745" t="str">
        <f>+IFERROR(VLOOKUP(Tabla1[[#This Row],[EMPLEADO]],IS[[NÓMINA]:[INGENIERO]],2,0),"OTROS")</f>
        <v>VICTOR MENDEZ</v>
      </c>
    </row>
    <row r="1746" spans="1:43" x14ac:dyDescent="0.25">
      <c r="A1746" t="s">
        <v>36</v>
      </c>
      <c r="B1746">
        <v>1</v>
      </c>
      <c r="C1746" t="s">
        <v>3441</v>
      </c>
      <c r="D1746" t="s">
        <v>3346</v>
      </c>
      <c r="E1746" t="s">
        <v>558</v>
      </c>
      <c r="F1746" t="s">
        <v>3442</v>
      </c>
      <c r="G1746" s="17" t="s">
        <v>1508</v>
      </c>
      <c r="H1746" t="s">
        <v>246</v>
      </c>
      <c r="I1746" t="s">
        <v>43</v>
      </c>
      <c r="J1746" t="s">
        <v>8</v>
      </c>
      <c r="K1746" t="s">
        <v>798</v>
      </c>
      <c r="L1746" t="s">
        <v>1509</v>
      </c>
      <c r="M1746" t="s">
        <v>1510</v>
      </c>
      <c r="N1746">
        <v>1</v>
      </c>
      <c r="O1746" t="s">
        <v>105</v>
      </c>
      <c r="P1746" t="s">
        <v>822</v>
      </c>
      <c r="Q1746" t="s">
        <v>48</v>
      </c>
      <c r="R1746" t="s">
        <v>95</v>
      </c>
      <c r="S1746" t="s">
        <v>64</v>
      </c>
      <c r="T1746" t="s">
        <v>51</v>
      </c>
      <c r="U1746" t="s">
        <v>96</v>
      </c>
      <c r="V1746">
        <v>1</v>
      </c>
      <c r="W1746" s="1">
        <v>0</v>
      </c>
      <c r="X1746">
        <v>0</v>
      </c>
      <c r="Y1746">
        <v>5</v>
      </c>
      <c r="Z1746">
        <v>5</v>
      </c>
      <c r="AA1746">
        <v>1</v>
      </c>
      <c r="AB1746" s="2">
        <v>0</v>
      </c>
      <c r="AC1746" s="1">
        <v>0</v>
      </c>
      <c r="AD1746" s="7">
        <v>43472</v>
      </c>
      <c r="AE1746" s="7">
        <v>43473</v>
      </c>
      <c r="AF1746">
        <v>1</v>
      </c>
      <c r="AG1746" t="s">
        <v>53</v>
      </c>
      <c r="AH1746" s="2">
        <v>0</v>
      </c>
      <c r="AI1746" s="1">
        <v>0</v>
      </c>
      <c r="AJ1746" s="1">
        <v>0</v>
      </c>
      <c r="AK1746" s="6" t="str">
        <f>+IF(Tabla1[[#This Row],[REQUEST_TY]]="SR MANTENIMIENTO CORRECTIVO", "EMERGENCIA", "OTROS")</f>
        <v>OTROS</v>
      </c>
      <c r="AL1746" s="6" t="str">
        <f>+_xlfn.IFS(Tabla1[[#This Row],[Veces obj]]&lt;=1,"0-1",Tabla1[[#This Row],[Veces obj]]&lt;=2,"1-2",Tabla1[[#This Row],[Veces obj]]&lt;=3,"2-3",TRUE,"&gt;3")</f>
        <v>0-1</v>
      </c>
      <c r="AM1746" s="6" t="str">
        <f>+_xlfn.IFS(MONTH(Tabla1[[#This Row],[MES]])&lt;=3,"Q1",MONTH(Tabla1[[#This Row],[MES]])&lt;=6,"Q2",MONTH(Tabla1[[#This Row],[MES]])&lt;=9,"Q3",TRUE,"Q4")</f>
        <v>Q1</v>
      </c>
      <c r="AN1746" t="str">
        <f>+IFERROR(VLOOKUP(Tabla1[[#This Row],[CUENTA]],CTAS[],2,0),"OTROS")</f>
        <v>OTROS</v>
      </c>
      <c r="AP1746" t="str">
        <f>+IFERROR(VLOOKUP(Tabla1[[#This Row],[EMPLEADO]],IS[],3,0),"OTROS")</f>
        <v>OTROS</v>
      </c>
      <c r="AQ1746" t="str">
        <f>+IFERROR(VLOOKUP(Tabla1[[#This Row],[EMPLEADO]],IS[[NÓMINA]:[INGENIERO]],2,0),"OTROS")</f>
        <v>OTROS</v>
      </c>
    </row>
    <row r="1747" spans="1:43" x14ac:dyDescent="0.25">
      <c r="A1747" t="s">
        <v>36</v>
      </c>
      <c r="B1747">
        <v>1</v>
      </c>
      <c r="C1747" t="s">
        <v>3600</v>
      </c>
      <c r="D1747" t="s">
        <v>3346</v>
      </c>
      <c r="E1747" t="s">
        <v>39</v>
      </c>
      <c r="F1747" t="s">
        <v>559</v>
      </c>
      <c r="G1747" s="17" t="s">
        <v>2872</v>
      </c>
      <c r="H1747" t="s">
        <v>220</v>
      </c>
      <c r="I1747" t="s">
        <v>43</v>
      </c>
      <c r="J1747" t="s">
        <v>8</v>
      </c>
      <c r="K1747" t="s">
        <v>44</v>
      </c>
      <c r="L1747" t="s">
        <v>2873</v>
      </c>
      <c r="M1747" t="s">
        <v>736</v>
      </c>
      <c r="N1747">
        <v>1</v>
      </c>
      <c r="O1747" t="s">
        <v>47</v>
      </c>
      <c r="P1747" t="s">
        <v>822</v>
      </c>
      <c r="Q1747" t="s">
        <v>48</v>
      </c>
      <c r="R1747" t="s">
        <v>49</v>
      </c>
      <c r="S1747" t="s">
        <v>50</v>
      </c>
      <c r="T1747" t="s">
        <v>51</v>
      </c>
      <c r="U1747" t="s">
        <v>52</v>
      </c>
      <c r="V1747">
        <v>1</v>
      </c>
      <c r="W1747" s="1">
        <v>0</v>
      </c>
      <c r="X1747">
        <v>0</v>
      </c>
      <c r="Y1747">
        <v>5</v>
      </c>
      <c r="Z1747">
        <v>5</v>
      </c>
      <c r="AA1747">
        <v>1</v>
      </c>
      <c r="AB1747" s="2">
        <v>0</v>
      </c>
      <c r="AC1747" s="1">
        <v>0</v>
      </c>
      <c r="AD1747" s="7">
        <v>43475</v>
      </c>
      <c r="AE1747" s="7">
        <v>43476</v>
      </c>
      <c r="AF1747">
        <v>1</v>
      </c>
      <c r="AG1747" t="s">
        <v>53</v>
      </c>
      <c r="AH1747" s="2">
        <v>0</v>
      </c>
      <c r="AI1747" s="1">
        <v>0</v>
      </c>
      <c r="AJ1747" s="1">
        <v>0</v>
      </c>
      <c r="AK1747" s="6" t="str">
        <f>+IF(Tabla1[[#This Row],[REQUEST_TY]]="SR MANTENIMIENTO CORRECTIVO", "EMERGENCIA", "OTROS")</f>
        <v>OTROS</v>
      </c>
      <c r="AL1747" s="6" t="str">
        <f>+_xlfn.IFS(Tabla1[[#This Row],[Veces obj]]&lt;=1,"0-1",Tabla1[[#This Row],[Veces obj]]&lt;=2,"1-2",Tabla1[[#This Row],[Veces obj]]&lt;=3,"2-3",TRUE,"&gt;3")</f>
        <v>0-1</v>
      </c>
      <c r="AM1747" s="6" t="str">
        <f>+_xlfn.IFS(MONTH(Tabla1[[#This Row],[MES]])&lt;=3,"Q1",MONTH(Tabla1[[#This Row],[MES]])&lt;=6,"Q2",MONTH(Tabla1[[#This Row],[MES]])&lt;=9,"Q3",TRUE,"Q4")</f>
        <v>Q1</v>
      </c>
      <c r="AN1747" t="str">
        <f>+IFERROR(VLOOKUP(Tabla1[[#This Row],[CUENTA]],CTAS[],2,0),"OTROS")</f>
        <v>OTROS</v>
      </c>
      <c r="AP1747" t="str">
        <f>+IFERROR(VLOOKUP(Tabla1[[#This Row],[EMPLEADO]],IS[],3,0),"OTROS")</f>
        <v>OTROS</v>
      </c>
      <c r="AQ1747" t="str">
        <f>+IFERROR(VLOOKUP(Tabla1[[#This Row],[EMPLEADO]],IS[[NÓMINA]:[INGENIERO]],2,0),"OTROS")</f>
        <v>OTROS</v>
      </c>
    </row>
    <row r="1748" spans="1:43" x14ac:dyDescent="0.25">
      <c r="A1748" t="s">
        <v>36</v>
      </c>
      <c r="B1748">
        <v>1</v>
      </c>
      <c r="C1748" t="s">
        <v>3447</v>
      </c>
      <c r="D1748" t="s">
        <v>3346</v>
      </c>
      <c r="E1748" t="s">
        <v>1564</v>
      </c>
      <c r="F1748" t="s">
        <v>3448</v>
      </c>
      <c r="G1748" s="17" t="s">
        <v>3449</v>
      </c>
      <c r="H1748" t="s">
        <v>42</v>
      </c>
      <c r="I1748" t="s">
        <v>43</v>
      </c>
      <c r="J1748" t="s">
        <v>8</v>
      </c>
      <c r="K1748" t="s">
        <v>798</v>
      </c>
      <c r="L1748" t="s">
        <v>3147</v>
      </c>
      <c r="M1748" t="s">
        <v>794</v>
      </c>
      <c r="N1748">
        <v>1</v>
      </c>
      <c r="O1748" t="s">
        <v>47</v>
      </c>
      <c r="P1748" t="s">
        <v>822</v>
      </c>
      <c r="Q1748" t="s">
        <v>48</v>
      </c>
      <c r="R1748" t="s">
        <v>242</v>
      </c>
      <c r="S1748" t="s">
        <v>64</v>
      </c>
      <c r="T1748" t="s">
        <v>51</v>
      </c>
      <c r="U1748" t="s">
        <v>96</v>
      </c>
      <c r="V1748">
        <v>1</v>
      </c>
      <c r="W1748" s="1">
        <v>0</v>
      </c>
      <c r="X1748">
        <v>0</v>
      </c>
      <c r="Y1748">
        <v>5</v>
      </c>
      <c r="Z1748">
        <v>5</v>
      </c>
      <c r="AA1748">
        <v>1</v>
      </c>
      <c r="AB1748" s="2">
        <v>0</v>
      </c>
      <c r="AC1748" s="1">
        <v>0</v>
      </c>
      <c r="AD1748" s="7">
        <v>43472</v>
      </c>
      <c r="AE1748" s="7">
        <v>43473</v>
      </c>
      <c r="AF1748">
        <v>1</v>
      </c>
      <c r="AG1748" t="s">
        <v>53</v>
      </c>
      <c r="AH1748" s="2">
        <v>0</v>
      </c>
      <c r="AI1748" s="1">
        <v>0</v>
      </c>
      <c r="AJ1748" s="1">
        <v>0</v>
      </c>
      <c r="AK1748" s="6" t="str">
        <f>+IF(Tabla1[[#This Row],[REQUEST_TY]]="SR MANTENIMIENTO CORRECTIVO", "EMERGENCIA", "OTROS")</f>
        <v>OTROS</v>
      </c>
      <c r="AL1748" s="6" t="str">
        <f>+_xlfn.IFS(Tabla1[[#This Row],[Veces obj]]&lt;=1,"0-1",Tabla1[[#This Row],[Veces obj]]&lt;=2,"1-2",Tabla1[[#This Row],[Veces obj]]&lt;=3,"2-3",TRUE,"&gt;3")</f>
        <v>0-1</v>
      </c>
      <c r="AM1748" s="6" t="str">
        <f>+_xlfn.IFS(MONTH(Tabla1[[#This Row],[MES]])&lt;=3,"Q1",MONTH(Tabla1[[#This Row],[MES]])&lt;=6,"Q2",MONTH(Tabla1[[#This Row],[MES]])&lt;=9,"Q3",TRUE,"Q4")</f>
        <v>Q1</v>
      </c>
      <c r="AN1748" t="str">
        <f>+IFERROR(VLOOKUP(Tabla1[[#This Row],[CUENTA]],CTAS[],2,0),"OTROS")</f>
        <v>OTROS</v>
      </c>
      <c r="AP1748" t="str">
        <f>+IFERROR(VLOOKUP(Tabla1[[#This Row],[EMPLEADO]],IS[],3,0),"OTROS")</f>
        <v>OTROS</v>
      </c>
      <c r="AQ1748" t="str">
        <f>+IFERROR(VLOOKUP(Tabla1[[#This Row],[EMPLEADO]],IS[[NÓMINA]:[INGENIERO]],2,0),"OTROS")</f>
        <v>OTROS</v>
      </c>
    </row>
    <row r="1749" spans="1:43" x14ac:dyDescent="0.25">
      <c r="A1749" t="s">
        <v>36</v>
      </c>
      <c r="B1749">
        <v>1</v>
      </c>
      <c r="C1749" t="s">
        <v>3450</v>
      </c>
      <c r="D1749" t="s">
        <v>3346</v>
      </c>
      <c r="E1749" t="s">
        <v>558</v>
      </c>
      <c r="F1749" t="s">
        <v>3448</v>
      </c>
      <c r="G1749" s="17" t="s">
        <v>3451</v>
      </c>
      <c r="H1749" t="s">
        <v>42</v>
      </c>
      <c r="I1749" t="s">
        <v>43</v>
      </c>
      <c r="J1749" t="s">
        <v>8</v>
      </c>
      <c r="K1749" t="s">
        <v>798</v>
      </c>
      <c r="L1749" t="s">
        <v>3147</v>
      </c>
      <c r="M1749" t="s">
        <v>794</v>
      </c>
      <c r="N1749">
        <v>1</v>
      </c>
      <c r="O1749" t="s">
        <v>47</v>
      </c>
      <c r="P1749" t="s">
        <v>822</v>
      </c>
      <c r="Q1749" t="s">
        <v>48</v>
      </c>
      <c r="R1749" t="s">
        <v>95</v>
      </c>
      <c r="S1749" t="s">
        <v>64</v>
      </c>
      <c r="T1749" t="s">
        <v>51</v>
      </c>
      <c r="U1749" t="s">
        <v>96</v>
      </c>
      <c r="V1749">
        <v>1</v>
      </c>
      <c r="W1749" s="1">
        <v>0</v>
      </c>
      <c r="X1749">
        <v>0</v>
      </c>
      <c r="Y1749">
        <v>5</v>
      </c>
      <c r="Z1749">
        <v>5</v>
      </c>
      <c r="AA1749">
        <v>1</v>
      </c>
      <c r="AB1749" s="2">
        <v>0</v>
      </c>
      <c r="AC1749" s="1">
        <v>0</v>
      </c>
      <c r="AD1749" s="7">
        <v>43472</v>
      </c>
      <c r="AE1749" s="7">
        <v>43473</v>
      </c>
      <c r="AF1749">
        <v>1</v>
      </c>
      <c r="AG1749" t="s">
        <v>53</v>
      </c>
      <c r="AH1749" s="2">
        <v>0</v>
      </c>
      <c r="AI1749" s="1">
        <v>0</v>
      </c>
      <c r="AJ1749" s="1">
        <v>0</v>
      </c>
      <c r="AK1749" s="6" t="str">
        <f>+IF(Tabla1[[#This Row],[REQUEST_TY]]="SR MANTENIMIENTO CORRECTIVO", "EMERGENCIA", "OTROS")</f>
        <v>OTROS</v>
      </c>
      <c r="AL1749" s="6" t="str">
        <f>+_xlfn.IFS(Tabla1[[#This Row],[Veces obj]]&lt;=1,"0-1",Tabla1[[#This Row],[Veces obj]]&lt;=2,"1-2",Tabla1[[#This Row],[Veces obj]]&lt;=3,"2-3",TRUE,"&gt;3")</f>
        <v>0-1</v>
      </c>
      <c r="AM1749" s="6" t="str">
        <f>+_xlfn.IFS(MONTH(Tabla1[[#This Row],[MES]])&lt;=3,"Q1",MONTH(Tabla1[[#This Row],[MES]])&lt;=6,"Q2",MONTH(Tabla1[[#This Row],[MES]])&lt;=9,"Q3",TRUE,"Q4")</f>
        <v>Q1</v>
      </c>
      <c r="AN1749" t="str">
        <f>+IFERROR(VLOOKUP(Tabla1[[#This Row],[CUENTA]],CTAS[],2,0),"OTROS")</f>
        <v>OTROS</v>
      </c>
      <c r="AP1749" t="str">
        <f>+IFERROR(VLOOKUP(Tabla1[[#This Row],[EMPLEADO]],IS[],3,0),"OTROS")</f>
        <v>OTROS</v>
      </c>
      <c r="AQ1749" t="str">
        <f>+IFERROR(VLOOKUP(Tabla1[[#This Row],[EMPLEADO]],IS[[NÓMINA]:[INGENIERO]],2,0),"OTROS")</f>
        <v>OTROS</v>
      </c>
    </row>
    <row r="1750" spans="1:43" x14ac:dyDescent="0.25">
      <c r="A1750" t="s">
        <v>36</v>
      </c>
      <c r="B1750">
        <v>1</v>
      </c>
      <c r="C1750" t="s">
        <v>3452</v>
      </c>
      <c r="D1750" t="s">
        <v>3346</v>
      </c>
      <c r="E1750" t="s">
        <v>558</v>
      </c>
      <c r="F1750" t="s">
        <v>3453</v>
      </c>
      <c r="G1750" s="17" t="s">
        <v>2273</v>
      </c>
      <c r="H1750" t="s">
        <v>707</v>
      </c>
      <c r="I1750" t="s">
        <v>43</v>
      </c>
      <c r="J1750" t="s">
        <v>8</v>
      </c>
      <c r="K1750" t="s">
        <v>798</v>
      </c>
      <c r="L1750" t="s">
        <v>2274</v>
      </c>
      <c r="M1750" t="s">
        <v>1269</v>
      </c>
      <c r="N1750">
        <v>1</v>
      </c>
      <c r="O1750" t="s">
        <v>105</v>
      </c>
      <c r="P1750" t="s">
        <v>822</v>
      </c>
      <c r="Q1750" t="s">
        <v>48</v>
      </c>
      <c r="R1750" t="s">
        <v>95</v>
      </c>
      <c r="S1750" t="s">
        <v>64</v>
      </c>
      <c r="T1750" t="s">
        <v>51</v>
      </c>
      <c r="U1750" t="s">
        <v>96</v>
      </c>
      <c r="V1750">
        <v>1</v>
      </c>
      <c r="W1750" s="1">
        <v>0</v>
      </c>
      <c r="X1750">
        <v>0</v>
      </c>
      <c r="Y1750">
        <v>5</v>
      </c>
      <c r="Z1750">
        <v>5</v>
      </c>
      <c r="AA1750">
        <v>1</v>
      </c>
      <c r="AB1750" s="2">
        <v>0</v>
      </c>
      <c r="AC1750" s="1">
        <v>0</v>
      </c>
      <c r="AD1750" s="7">
        <v>43472</v>
      </c>
      <c r="AE1750" s="7">
        <v>43473</v>
      </c>
      <c r="AF1750">
        <v>1</v>
      </c>
      <c r="AG1750" t="s">
        <v>53</v>
      </c>
      <c r="AH1750" s="2">
        <v>0</v>
      </c>
      <c r="AI1750" s="1">
        <v>0</v>
      </c>
      <c r="AJ1750" s="1">
        <v>0</v>
      </c>
      <c r="AK1750" s="6" t="str">
        <f>+IF(Tabla1[[#This Row],[REQUEST_TY]]="SR MANTENIMIENTO CORRECTIVO", "EMERGENCIA", "OTROS")</f>
        <v>OTROS</v>
      </c>
      <c r="AL1750" s="6" t="str">
        <f>+_xlfn.IFS(Tabla1[[#This Row],[Veces obj]]&lt;=1,"0-1",Tabla1[[#This Row],[Veces obj]]&lt;=2,"1-2",Tabla1[[#This Row],[Veces obj]]&lt;=3,"2-3",TRUE,"&gt;3")</f>
        <v>0-1</v>
      </c>
      <c r="AM1750" s="6" t="str">
        <f>+_xlfn.IFS(MONTH(Tabla1[[#This Row],[MES]])&lt;=3,"Q1",MONTH(Tabla1[[#This Row],[MES]])&lt;=6,"Q2",MONTH(Tabla1[[#This Row],[MES]])&lt;=9,"Q3",TRUE,"Q4")</f>
        <v>Q1</v>
      </c>
      <c r="AN1750" t="str">
        <f>+IFERROR(VLOOKUP(Tabla1[[#This Row],[CUENTA]],CTAS[],2,0),"OTROS")</f>
        <v>OTROS</v>
      </c>
      <c r="AP1750" t="str">
        <f>+IFERROR(VLOOKUP(Tabla1[[#This Row],[EMPLEADO]],IS[],3,0),"OTROS")</f>
        <v>OTROS</v>
      </c>
      <c r="AQ1750" t="str">
        <f>+IFERROR(VLOOKUP(Tabla1[[#This Row],[EMPLEADO]],IS[[NÓMINA]:[INGENIERO]],2,0),"OTROS")</f>
        <v>OTROS</v>
      </c>
    </row>
    <row r="1751" spans="1:43" x14ac:dyDescent="0.25">
      <c r="A1751" t="s">
        <v>36</v>
      </c>
      <c r="B1751">
        <v>1</v>
      </c>
      <c r="C1751" t="s">
        <v>3454</v>
      </c>
      <c r="D1751" t="s">
        <v>3346</v>
      </c>
      <c r="E1751" t="s">
        <v>39</v>
      </c>
      <c r="F1751" t="s">
        <v>3453</v>
      </c>
      <c r="G1751" s="17" t="s">
        <v>3455</v>
      </c>
      <c r="H1751" t="s">
        <v>42</v>
      </c>
      <c r="I1751" t="s">
        <v>43</v>
      </c>
      <c r="J1751" t="s">
        <v>8</v>
      </c>
      <c r="K1751" t="s">
        <v>798</v>
      </c>
      <c r="L1751" t="s">
        <v>3147</v>
      </c>
      <c r="M1751" t="s">
        <v>794</v>
      </c>
      <c r="N1751">
        <v>1</v>
      </c>
      <c r="O1751" t="s">
        <v>47</v>
      </c>
      <c r="P1751" t="s">
        <v>822</v>
      </c>
      <c r="Q1751" t="s">
        <v>48</v>
      </c>
      <c r="R1751" t="s">
        <v>49</v>
      </c>
      <c r="S1751" t="s">
        <v>50</v>
      </c>
      <c r="T1751" t="s">
        <v>51</v>
      </c>
      <c r="U1751" t="s">
        <v>52</v>
      </c>
      <c r="V1751">
        <v>1</v>
      </c>
      <c r="W1751" s="1">
        <v>0</v>
      </c>
      <c r="X1751">
        <v>0</v>
      </c>
      <c r="Y1751">
        <v>5</v>
      </c>
      <c r="Z1751">
        <v>5</v>
      </c>
      <c r="AA1751">
        <v>1</v>
      </c>
      <c r="AB1751" s="2">
        <v>0</v>
      </c>
      <c r="AC1751" s="1">
        <v>0</v>
      </c>
      <c r="AD1751" s="7">
        <v>43472</v>
      </c>
      <c r="AE1751" s="7">
        <v>43473</v>
      </c>
      <c r="AF1751">
        <v>1</v>
      </c>
      <c r="AG1751" t="s">
        <v>53</v>
      </c>
      <c r="AH1751" s="2">
        <v>0</v>
      </c>
      <c r="AI1751" s="1">
        <v>0</v>
      </c>
      <c r="AJ1751" s="1">
        <v>0</v>
      </c>
      <c r="AK1751" s="6" t="str">
        <f>+IF(Tabla1[[#This Row],[REQUEST_TY]]="SR MANTENIMIENTO CORRECTIVO", "EMERGENCIA", "OTROS")</f>
        <v>OTROS</v>
      </c>
      <c r="AL1751" s="6" t="str">
        <f>+_xlfn.IFS(Tabla1[[#This Row],[Veces obj]]&lt;=1,"0-1",Tabla1[[#This Row],[Veces obj]]&lt;=2,"1-2",Tabla1[[#This Row],[Veces obj]]&lt;=3,"2-3",TRUE,"&gt;3")</f>
        <v>0-1</v>
      </c>
      <c r="AM1751" s="6" t="str">
        <f>+_xlfn.IFS(MONTH(Tabla1[[#This Row],[MES]])&lt;=3,"Q1",MONTH(Tabla1[[#This Row],[MES]])&lt;=6,"Q2",MONTH(Tabla1[[#This Row],[MES]])&lt;=9,"Q3",TRUE,"Q4")</f>
        <v>Q1</v>
      </c>
      <c r="AN1751" t="str">
        <f>+IFERROR(VLOOKUP(Tabla1[[#This Row],[CUENTA]],CTAS[],2,0),"OTROS")</f>
        <v>OTROS</v>
      </c>
      <c r="AP1751" t="str">
        <f>+IFERROR(VLOOKUP(Tabla1[[#This Row],[EMPLEADO]],IS[],3,0),"OTROS")</f>
        <v>OTROS</v>
      </c>
      <c r="AQ1751" t="str">
        <f>+IFERROR(VLOOKUP(Tabla1[[#This Row],[EMPLEADO]],IS[[NÓMINA]:[INGENIERO]],2,0),"OTROS")</f>
        <v>OTROS</v>
      </c>
    </row>
    <row r="1752" spans="1:43" x14ac:dyDescent="0.25">
      <c r="A1752" t="s">
        <v>36</v>
      </c>
      <c r="B1752">
        <v>1</v>
      </c>
      <c r="C1752" t="s">
        <v>3634</v>
      </c>
      <c r="D1752" t="s">
        <v>3346</v>
      </c>
      <c r="E1752" t="s">
        <v>39</v>
      </c>
      <c r="F1752" t="s">
        <v>3635</v>
      </c>
      <c r="G1752" s="17" t="s">
        <v>3636</v>
      </c>
      <c r="H1752" t="s">
        <v>271</v>
      </c>
      <c r="I1752" t="s">
        <v>43</v>
      </c>
      <c r="J1752" t="s">
        <v>8</v>
      </c>
      <c r="K1752" t="s">
        <v>2237</v>
      </c>
      <c r="L1752" t="s">
        <v>3482</v>
      </c>
      <c r="M1752" t="s">
        <v>3483</v>
      </c>
      <c r="N1752">
        <v>1</v>
      </c>
      <c r="O1752" t="s">
        <v>105</v>
      </c>
      <c r="P1752" t="s">
        <v>822</v>
      </c>
      <c r="Q1752" t="s">
        <v>48</v>
      </c>
      <c r="R1752" t="s">
        <v>49</v>
      </c>
      <c r="S1752" t="s">
        <v>50</v>
      </c>
      <c r="T1752" t="s">
        <v>51</v>
      </c>
      <c r="U1752" t="s">
        <v>52</v>
      </c>
      <c r="V1752">
        <v>1</v>
      </c>
      <c r="W1752" s="1">
        <v>0</v>
      </c>
      <c r="X1752">
        <v>0</v>
      </c>
      <c r="Y1752">
        <v>5</v>
      </c>
      <c r="Z1752">
        <v>5</v>
      </c>
      <c r="AA1752">
        <v>1</v>
      </c>
      <c r="AB1752" s="2">
        <v>0</v>
      </c>
      <c r="AC1752" s="1">
        <v>0</v>
      </c>
      <c r="AD1752" s="7">
        <v>43482</v>
      </c>
      <c r="AE1752" s="7">
        <v>43482</v>
      </c>
      <c r="AF1752">
        <v>0</v>
      </c>
      <c r="AG1752" t="s">
        <v>53</v>
      </c>
      <c r="AH1752" s="2">
        <v>0</v>
      </c>
      <c r="AI1752" s="1">
        <v>0</v>
      </c>
      <c r="AJ1752" s="1">
        <v>0</v>
      </c>
      <c r="AK1752" s="6" t="str">
        <f>+IF(Tabla1[[#This Row],[REQUEST_TY]]="SR MANTENIMIENTO CORRECTIVO", "EMERGENCIA", "OTROS")</f>
        <v>OTROS</v>
      </c>
      <c r="AL1752" s="6" t="str">
        <f>+_xlfn.IFS(Tabla1[[#This Row],[Veces obj]]&lt;=1,"0-1",Tabla1[[#This Row],[Veces obj]]&lt;=2,"1-2",Tabla1[[#This Row],[Veces obj]]&lt;=3,"2-3",TRUE,"&gt;3")</f>
        <v>0-1</v>
      </c>
      <c r="AM1752" s="6" t="str">
        <f>+_xlfn.IFS(MONTH(Tabla1[[#This Row],[MES]])&lt;=3,"Q1",MONTH(Tabla1[[#This Row],[MES]])&lt;=6,"Q2",MONTH(Tabla1[[#This Row],[MES]])&lt;=9,"Q3",TRUE,"Q4")</f>
        <v>Q1</v>
      </c>
      <c r="AN1752" t="str">
        <f>+IFERROR(VLOOKUP(Tabla1[[#This Row],[CUENTA]],CTAS[],2,0),"OTROS")</f>
        <v>OTROS</v>
      </c>
      <c r="AP1752" t="str">
        <f>+IFERROR(VLOOKUP(Tabla1[[#This Row],[EMPLEADO]],IS[],3,0),"OTROS")</f>
        <v>OTROS</v>
      </c>
      <c r="AQ1752" t="str">
        <f>+IFERROR(VLOOKUP(Tabla1[[#This Row],[EMPLEADO]],IS[[NÓMINA]:[INGENIERO]],2,0),"OTROS")</f>
        <v>OTROS</v>
      </c>
    </row>
    <row r="1753" spans="1:43" x14ac:dyDescent="0.25">
      <c r="A1753" t="s">
        <v>36</v>
      </c>
      <c r="B1753">
        <v>1</v>
      </c>
      <c r="C1753" t="s">
        <v>3460</v>
      </c>
      <c r="D1753" t="s">
        <v>3346</v>
      </c>
      <c r="E1753" t="s">
        <v>39</v>
      </c>
      <c r="F1753" t="s">
        <v>3461</v>
      </c>
      <c r="G1753" s="17" t="s">
        <v>3462</v>
      </c>
      <c r="H1753" t="s">
        <v>42</v>
      </c>
      <c r="I1753" t="s">
        <v>43</v>
      </c>
      <c r="J1753" t="s">
        <v>8</v>
      </c>
      <c r="K1753" t="s">
        <v>798</v>
      </c>
      <c r="L1753" t="s">
        <v>3147</v>
      </c>
      <c r="M1753" t="s">
        <v>794</v>
      </c>
      <c r="N1753">
        <v>1</v>
      </c>
      <c r="O1753" t="s">
        <v>47</v>
      </c>
      <c r="P1753" t="s">
        <v>822</v>
      </c>
      <c r="Q1753" t="s">
        <v>48</v>
      </c>
      <c r="R1753" t="s">
        <v>49</v>
      </c>
      <c r="S1753" t="s">
        <v>50</v>
      </c>
      <c r="T1753" t="s">
        <v>51</v>
      </c>
      <c r="U1753" t="s">
        <v>52</v>
      </c>
      <c r="V1753">
        <v>1</v>
      </c>
      <c r="W1753" s="1">
        <v>0</v>
      </c>
      <c r="X1753">
        <v>0</v>
      </c>
      <c r="Y1753">
        <v>5</v>
      </c>
      <c r="Z1753">
        <v>5</v>
      </c>
      <c r="AA1753">
        <v>1</v>
      </c>
      <c r="AB1753" s="2">
        <v>0</v>
      </c>
      <c r="AC1753" s="1">
        <v>0</v>
      </c>
      <c r="AD1753" s="7">
        <v>43472</v>
      </c>
      <c r="AE1753" s="7">
        <v>43473</v>
      </c>
      <c r="AF1753">
        <v>1</v>
      </c>
      <c r="AG1753" t="s">
        <v>53</v>
      </c>
      <c r="AH1753" s="2">
        <v>0</v>
      </c>
      <c r="AI1753" s="1">
        <v>0</v>
      </c>
      <c r="AJ1753" s="1">
        <v>0</v>
      </c>
      <c r="AK1753" s="6" t="str">
        <f>+IF(Tabla1[[#This Row],[REQUEST_TY]]="SR MANTENIMIENTO CORRECTIVO", "EMERGENCIA", "OTROS")</f>
        <v>OTROS</v>
      </c>
      <c r="AL1753" s="6" t="str">
        <f>+_xlfn.IFS(Tabla1[[#This Row],[Veces obj]]&lt;=1,"0-1",Tabla1[[#This Row],[Veces obj]]&lt;=2,"1-2",Tabla1[[#This Row],[Veces obj]]&lt;=3,"2-3",TRUE,"&gt;3")</f>
        <v>0-1</v>
      </c>
      <c r="AM1753" s="6" t="str">
        <f>+_xlfn.IFS(MONTH(Tabla1[[#This Row],[MES]])&lt;=3,"Q1",MONTH(Tabla1[[#This Row],[MES]])&lt;=6,"Q2",MONTH(Tabla1[[#This Row],[MES]])&lt;=9,"Q3",TRUE,"Q4")</f>
        <v>Q1</v>
      </c>
      <c r="AN1753" t="str">
        <f>+IFERROR(VLOOKUP(Tabla1[[#This Row],[CUENTA]],CTAS[],2,0),"OTROS")</f>
        <v>OTROS</v>
      </c>
      <c r="AP1753" t="str">
        <f>+IFERROR(VLOOKUP(Tabla1[[#This Row],[EMPLEADO]],IS[],3,0),"OTROS")</f>
        <v>OTROS</v>
      </c>
      <c r="AQ1753" t="str">
        <f>+IFERROR(VLOOKUP(Tabla1[[#This Row],[EMPLEADO]],IS[[NÓMINA]:[INGENIERO]],2,0),"OTROS")</f>
        <v>OTROS</v>
      </c>
    </row>
    <row r="1754" spans="1:43" x14ac:dyDescent="0.25">
      <c r="A1754" t="s">
        <v>36</v>
      </c>
      <c r="B1754">
        <v>1</v>
      </c>
      <c r="C1754" t="s">
        <v>3463</v>
      </c>
      <c r="D1754" t="s">
        <v>3346</v>
      </c>
      <c r="E1754" t="s">
        <v>558</v>
      </c>
      <c r="F1754" t="s">
        <v>3464</v>
      </c>
      <c r="G1754" s="17" t="s">
        <v>3465</v>
      </c>
      <c r="H1754" t="s">
        <v>246</v>
      </c>
      <c r="I1754" t="s">
        <v>43</v>
      </c>
      <c r="J1754" t="s">
        <v>8</v>
      </c>
      <c r="K1754" t="s">
        <v>798</v>
      </c>
      <c r="L1754" t="s">
        <v>1509</v>
      </c>
      <c r="M1754" t="s">
        <v>1510</v>
      </c>
      <c r="N1754">
        <v>1</v>
      </c>
      <c r="O1754" t="s">
        <v>105</v>
      </c>
      <c r="P1754" t="s">
        <v>822</v>
      </c>
      <c r="Q1754" t="s">
        <v>48</v>
      </c>
      <c r="R1754" t="s">
        <v>95</v>
      </c>
      <c r="S1754" t="s">
        <v>64</v>
      </c>
      <c r="T1754" t="s">
        <v>51</v>
      </c>
      <c r="U1754" t="s">
        <v>96</v>
      </c>
      <c r="V1754">
        <v>1</v>
      </c>
      <c r="W1754" s="1">
        <v>0</v>
      </c>
      <c r="X1754">
        <v>0</v>
      </c>
      <c r="Y1754">
        <v>5</v>
      </c>
      <c r="Z1754">
        <v>5</v>
      </c>
      <c r="AA1754">
        <v>1</v>
      </c>
      <c r="AB1754" s="2">
        <v>0</v>
      </c>
      <c r="AC1754" s="1">
        <v>0</v>
      </c>
      <c r="AD1754" s="7">
        <v>43472</v>
      </c>
      <c r="AE1754" s="7">
        <v>43473</v>
      </c>
      <c r="AF1754">
        <v>1</v>
      </c>
      <c r="AG1754" t="s">
        <v>53</v>
      </c>
      <c r="AH1754" s="2">
        <v>0</v>
      </c>
      <c r="AI1754" s="1">
        <v>0</v>
      </c>
      <c r="AJ1754" s="1">
        <v>0</v>
      </c>
      <c r="AK1754" s="6" t="str">
        <f>+IF(Tabla1[[#This Row],[REQUEST_TY]]="SR MANTENIMIENTO CORRECTIVO", "EMERGENCIA", "OTROS")</f>
        <v>OTROS</v>
      </c>
      <c r="AL1754" s="6" t="str">
        <f>+_xlfn.IFS(Tabla1[[#This Row],[Veces obj]]&lt;=1,"0-1",Tabla1[[#This Row],[Veces obj]]&lt;=2,"1-2",Tabla1[[#This Row],[Veces obj]]&lt;=3,"2-3",TRUE,"&gt;3")</f>
        <v>0-1</v>
      </c>
      <c r="AM1754" s="6" t="str">
        <f>+_xlfn.IFS(MONTH(Tabla1[[#This Row],[MES]])&lt;=3,"Q1",MONTH(Tabla1[[#This Row],[MES]])&lt;=6,"Q2",MONTH(Tabla1[[#This Row],[MES]])&lt;=9,"Q3",TRUE,"Q4")</f>
        <v>Q1</v>
      </c>
      <c r="AN1754" t="str">
        <f>+IFERROR(VLOOKUP(Tabla1[[#This Row],[CUENTA]],CTAS[],2,0),"OTROS")</f>
        <v>OTROS</v>
      </c>
      <c r="AP1754" t="str">
        <f>+IFERROR(VLOOKUP(Tabla1[[#This Row],[EMPLEADO]],IS[],3,0),"OTROS")</f>
        <v>OTROS</v>
      </c>
      <c r="AQ1754" t="str">
        <f>+IFERROR(VLOOKUP(Tabla1[[#This Row],[EMPLEADO]],IS[[NÓMINA]:[INGENIERO]],2,0),"OTROS")</f>
        <v>OTROS</v>
      </c>
    </row>
    <row r="1755" spans="1:43" x14ac:dyDescent="0.25">
      <c r="A1755" t="s">
        <v>36</v>
      </c>
      <c r="B1755">
        <v>1</v>
      </c>
      <c r="C1755" t="s">
        <v>3645</v>
      </c>
      <c r="D1755" t="s">
        <v>3346</v>
      </c>
      <c r="E1755" t="s">
        <v>39</v>
      </c>
      <c r="F1755" t="s">
        <v>3646</v>
      </c>
      <c r="G1755" s="17" t="s">
        <v>3647</v>
      </c>
      <c r="H1755" t="s">
        <v>271</v>
      </c>
      <c r="I1755" t="s">
        <v>43</v>
      </c>
      <c r="J1755" t="s">
        <v>8</v>
      </c>
      <c r="K1755" t="s">
        <v>1848</v>
      </c>
      <c r="L1755" t="s">
        <v>3446</v>
      </c>
      <c r="M1755" t="s">
        <v>273</v>
      </c>
      <c r="N1755">
        <v>1</v>
      </c>
      <c r="O1755" t="s">
        <v>105</v>
      </c>
      <c r="P1755" t="s">
        <v>822</v>
      </c>
      <c r="Q1755" t="s">
        <v>48</v>
      </c>
      <c r="R1755" t="s">
        <v>49</v>
      </c>
      <c r="S1755" t="s">
        <v>50</v>
      </c>
      <c r="T1755" t="s">
        <v>51</v>
      </c>
      <c r="U1755" t="s">
        <v>52</v>
      </c>
      <c r="V1755">
        <v>1</v>
      </c>
      <c r="W1755" s="1">
        <v>0</v>
      </c>
      <c r="X1755">
        <v>0</v>
      </c>
      <c r="Y1755">
        <v>5</v>
      </c>
      <c r="Z1755">
        <v>5</v>
      </c>
      <c r="AA1755">
        <v>1</v>
      </c>
      <c r="AB1755" s="2">
        <v>0</v>
      </c>
      <c r="AC1755" s="1">
        <v>0</v>
      </c>
      <c r="AD1755" s="7">
        <v>43473</v>
      </c>
      <c r="AE1755" s="7">
        <v>43485</v>
      </c>
      <c r="AF1755">
        <v>8</v>
      </c>
      <c r="AG1755" t="s">
        <v>3648</v>
      </c>
      <c r="AH1755" s="2">
        <v>0</v>
      </c>
      <c r="AI1755" s="1">
        <v>0</v>
      </c>
      <c r="AJ1755" s="1">
        <v>0</v>
      </c>
      <c r="AK1755" s="6" t="str">
        <f>+IF(Tabla1[[#This Row],[REQUEST_TY]]="SR MANTENIMIENTO CORRECTIVO", "EMERGENCIA", "OTROS")</f>
        <v>OTROS</v>
      </c>
      <c r="AL1755" s="6" t="str">
        <f>+_xlfn.IFS(Tabla1[[#This Row],[Veces obj]]&lt;=1,"0-1",Tabla1[[#This Row],[Veces obj]]&lt;=2,"1-2",Tabla1[[#This Row],[Veces obj]]&lt;=3,"2-3",TRUE,"&gt;3")</f>
        <v>0-1</v>
      </c>
      <c r="AM1755" s="6" t="str">
        <f>+_xlfn.IFS(MONTH(Tabla1[[#This Row],[MES]])&lt;=3,"Q1",MONTH(Tabla1[[#This Row],[MES]])&lt;=6,"Q2",MONTH(Tabla1[[#This Row],[MES]])&lt;=9,"Q3",TRUE,"Q4")</f>
        <v>Q1</v>
      </c>
      <c r="AN1755" t="str">
        <f>+IFERROR(VLOOKUP(Tabla1[[#This Row],[CUENTA]],CTAS[],2,0),"OTROS")</f>
        <v>OTROS</v>
      </c>
      <c r="AP1755" t="str">
        <f>+IFERROR(VLOOKUP(Tabla1[[#This Row],[EMPLEADO]],IS[],3,0),"OTROS")</f>
        <v>OTROS</v>
      </c>
      <c r="AQ1755" t="str">
        <f>+IFERROR(VLOOKUP(Tabla1[[#This Row],[EMPLEADO]],IS[[NÓMINA]:[INGENIERO]],2,0),"OTROS")</f>
        <v>OTROS</v>
      </c>
    </row>
    <row r="1756" spans="1:43" x14ac:dyDescent="0.25">
      <c r="A1756" t="s">
        <v>36</v>
      </c>
      <c r="B1756">
        <v>1</v>
      </c>
      <c r="C1756" t="s">
        <v>3469</v>
      </c>
      <c r="D1756" t="s">
        <v>3346</v>
      </c>
      <c r="E1756" t="s">
        <v>558</v>
      </c>
      <c r="F1756" t="s">
        <v>3470</v>
      </c>
      <c r="G1756" s="17" t="s">
        <v>3471</v>
      </c>
      <c r="H1756" t="s">
        <v>42</v>
      </c>
      <c r="I1756" t="s">
        <v>43</v>
      </c>
      <c r="J1756" t="s">
        <v>8</v>
      </c>
      <c r="K1756" t="s">
        <v>798</v>
      </c>
      <c r="L1756" t="s">
        <v>3147</v>
      </c>
      <c r="M1756" t="s">
        <v>794</v>
      </c>
      <c r="N1756">
        <v>1</v>
      </c>
      <c r="O1756" t="s">
        <v>47</v>
      </c>
      <c r="P1756" t="s">
        <v>822</v>
      </c>
      <c r="Q1756" t="s">
        <v>48</v>
      </c>
      <c r="R1756" t="s">
        <v>95</v>
      </c>
      <c r="S1756" t="s">
        <v>64</v>
      </c>
      <c r="T1756" t="s">
        <v>51</v>
      </c>
      <c r="U1756" t="s">
        <v>96</v>
      </c>
      <c r="V1756">
        <v>1</v>
      </c>
      <c r="W1756" s="1">
        <v>0</v>
      </c>
      <c r="X1756">
        <v>0</v>
      </c>
      <c r="Y1756">
        <v>5</v>
      </c>
      <c r="Z1756">
        <v>5</v>
      </c>
      <c r="AA1756">
        <v>1</v>
      </c>
      <c r="AB1756" s="2">
        <v>0</v>
      </c>
      <c r="AC1756" s="1">
        <v>0</v>
      </c>
      <c r="AD1756" s="7">
        <v>43472</v>
      </c>
      <c r="AE1756" s="7">
        <v>43473</v>
      </c>
      <c r="AF1756">
        <v>1</v>
      </c>
      <c r="AG1756" t="s">
        <v>53</v>
      </c>
      <c r="AH1756" s="2">
        <v>0</v>
      </c>
      <c r="AI1756" s="1">
        <v>0</v>
      </c>
      <c r="AJ1756" s="1">
        <v>0</v>
      </c>
      <c r="AK1756" s="6" t="str">
        <f>+IF(Tabla1[[#This Row],[REQUEST_TY]]="SR MANTENIMIENTO CORRECTIVO", "EMERGENCIA", "OTROS")</f>
        <v>OTROS</v>
      </c>
      <c r="AL1756" s="6" t="str">
        <f>+_xlfn.IFS(Tabla1[[#This Row],[Veces obj]]&lt;=1,"0-1",Tabla1[[#This Row],[Veces obj]]&lt;=2,"1-2",Tabla1[[#This Row],[Veces obj]]&lt;=3,"2-3",TRUE,"&gt;3")</f>
        <v>0-1</v>
      </c>
      <c r="AM1756" s="6" t="str">
        <f>+_xlfn.IFS(MONTH(Tabla1[[#This Row],[MES]])&lt;=3,"Q1",MONTH(Tabla1[[#This Row],[MES]])&lt;=6,"Q2",MONTH(Tabla1[[#This Row],[MES]])&lt;=9,"Q3",TRUE,"Q4")</f>
        <v>Q1</v>
      </c>
      <c r="AN1756" t="str">
        <f>+IFERROR(VLOOKUP(Tabla1[[#This Row],[CUENTA]],CTAS[],2,0),"OTROS")</f>
        <v>OTROS</v>
      </c>
      <c r="AP1756" t="str">
        <f>+IFERROR(VLOOKUP(Tabla1[[#This Row],[EMPLEADO]],IS[],3,0),"OTROS")</f>
        <v>OTROS</v>
      </c>
      <c r="AQ1756" t="str">
        <f>+IFERROR(VLOOKUP(Tabla1[[#This Row],[EMPLEADO]],IS[[NÓMINA]:[INGENIERO]],2,0),"OTROS")</f>
        <v>OTROS</v>
      </c>
    </row>
    <row r="1757" spans="1:43" x14ac:dyDescent="0.25">
      <c r="A1757" t="s">
        <v>36</v>
      </c>
      <c r="B1757">
        <v>1</v>
      </c>
      <c r="C1757" t="s">
        <v>3472</v>
      </c>
      <c r="D1757" t="s">
        <v>3346</v>
      </c>
      <c r="E1757" t="s">
        <v>39</v>
      </c>
      <c r="F1757" t="s">
        <v>3470</v>
      </c>
      <c r="G1757" s="17" t="s">
        <v>3473</v>
      </c>
      <c r="H1757" t="s">
        <v>246</v>
      </c>
      <c r="I1757" t="s">
        <v>43</v>
      </c>
      <c r="J1757" t="s">
        <v>8</v>
      </c>
      <c r="K1757" t="s">
        <v>798</v>
      </c>
      <c r="L1757" t="s">
        <v>1509</v>
      </c>
      <c r="M1757" t="s">
        <v>1510</v>
      </c>
      <c r="N1757">
        <v>1</v>
      </c>
      <c r="O1757" t="s">
        <v>105</v>
      </c>
      <c r="P1757" t="s">
        <v>822</v>
      </c>
      <c r="Q1757" t="s">
        <v>48</v>
      </c>
      <c r="R1757" t="s">
        <v>49</v>
      </c>
      <c r="S1757" t="s">
        <v>50</v>
      </c>
      <c r="T1757" t="s">
        <v>51</v>
      </c>
      <c r="U1757" t="s">
        <v>52</v>
      </c>
      <c r="V1757">
        <v>1</v>
      </c>
      <c r="W1757" s="1">
        <v>0</v>
      </c>
      <c r="X1757">
        <v>0</v>
      </c>
      <c r="Y1757">
        <v>5</v>
      </c>
      <c r="Z1757">
        <v>5</v>
      </c>
      <c r="AA1757">
        <v>1</v>
      </c>
      <c r="AB1757" s="2">
        <v>0</v>
      </c>
      <c r="AC1757" s="1">
        <v>0</v>
      </c>
      <c r="AD1757" s="7">
        <v>43472</v>
      </c>
      <c r="AE1757" s="7">
        <v>43473</v>
      </c>
      <c r="AF1757">
        <v>1</v>
      </c>
      <c r="AG1757" t="s">
        <v>53</v>
      </c>
      <c r="AH1757" s="2">
        <v>0</v>
      </c>
      <c r="AI1757" s="1">
        <v>0</v>
      </c>
      <c r="AJ1757" s="1">
        <v>0</v>
      </c>
      <c r="AK1757" s="6" t="str">
        <f>+IF(Tabla1[[#This Row],[REQUEST_TY]]="SR MANTENIMIENTO CORRECTIVO", "EMERGENCIA", "OTROS")</f>
        <v>OTROS</v>
      </c>
      <c r="AL1757" s="6" t="str">
        <f>+_xlfn.IFS(Tabla1[[#This Row],[Veces obj]]&lt;=1,"0-1",Tabla1[[#This Row],[Veces obj]]&lt;=2,"1-2",Tabla1[[#This Row],[Veces obj]]&lt;=3,"2-3",TRUE,"&gt;3")</f>
        <v>0-1</v>
      </c>
      <c r="AM1757" s="6" t="str">
        <f>+_xlfn.IFS(MONTH(Tabla1[[#This Row],[MES]])&lt;=3,"Q1",MONTH(Tabla1[[#This Row],[MES]])&lt;=6,"Q2",MONTH(Tabla1[[#This Row],[MES]])&lt;=9,"Q3",TRUE,"Q4")</f>
        <v>Q1</v>
      </c>
      <c r="AN1757" t="str">
        <f>+IFERROR(VLOOKUP(Tabla1[[#This Row],[CUENTA]],CTAS[],2,0),"OTROS")</f>
        <v>OTROS</v>
      </c>
      <c r="AP1757" t="str">
        <f>+IFERROR(VLOOKUP(Tabla1[[#This Row],[EMPLEADO]],IS[],3,0),"OTROS")</f>
        <v>OTROS</v>
      </c>
      <c r="AQ1757" t="str">
        <f>+IFERROR(VLOOKUP(Tabla1[[#This Row],[EMPLEADO]],IS[[NÓMINA]:[INGENIERO]],2,0),"OTROS")</f>
        <v>OTROS</v>
      </c>
    </row>
    <row r="1758" spans="1:43" x14ac:dyDescent="0.25">
      <c r="A1758" t="s">
        <v>36</v>
      </c>
      <c r="B1758">
        <v>1</v>
      </c>
      <c r="C1758" t="s">
        <v>3474</v>
      </c>
      <c r="D1758" t="s">
        <v>3346</v>
      </c>
      <c r="E1758" t="s">
        <v>39</v>
      </c>
      <c r="F1758" t="s">
        <v>3475</v>
      </c>
      <c r="G1758" s="17" t="s">
        <v>3476</v>
      </c>
      <c r="H1758" t="s">
        <v>42</v>
      </c>
      <c r="I1758" t="s">
        <v>43</v>
      </c>
      <c r="J1758" t="s">
        <v>8</v>
      </c>
      <c r="K1758" t="s">
        <v>798</v>
      </c>
      <c r="L1758" t="s">
        <v>3147</v>
      </c>
      <c r="M1758" t="s">
        <v>794</v>
      </c>
      <c r="N1758">
        <v>1</v>
      </c>
      <c r="O1758" t="s">
        <v>47</v>
      </c>
      <c r="P1758" t="s">
        <v>822</v>
      </c>
      <c r="Q1758" t="s">
        <v>48</v>
      </c>
      <c r="R1758" t="s">
        <v>49</v>
      </c>
      <c r="S1758" t="s">
        <v>50</v>
      </c>
      <c r="T1758" t="s">
        <v>51</v>
      </c>
      <c r="U1758" t="s">
        <v>52</v>
      </c>
      <c r="V1758">
        <v>1</v>
      </c>
      <c r="W1758" s="1">
        <v>0</v>
      </c>
      <c r="X1758">
        <v>0</v>
      </c>
      <c r="Y1758">
        <v>5</v>
      </c>
      <c r="Z1758">
        <v>5</v>
      </c>
      <c r="AA1758">
        <v>1</v>
      </c>
      <c r="AB1758" s="2">
        <v>0</v>
      </c>
      <c r="AC1758" s="1">
        <v>0</v>
      </c>
      <c r="AD1758" s="7">
        <v>43472</v>
      </c>
      <c r="AE1758" s="7">
        <v>43473</v>
      </c>
      <c r="AF1758">
        <v>1</v>
      </c>
      <c r="AG1758" t="s">
        <v>53</v>
      </c>
      <c r="AH1758" s="2">
        <v>0</v>
      </c>
      <c r="AI1758" s="1">
        <v>0</v>
      </c>
      <c r="AJ1758" s="1">
        <v>0</v>
      </c>
      <c r="AK1758" s="6" t="str">
        <f>+IF(Tabla1[[#This Row],[REQUEST_TY]]="SR MANTENIMIENTO CORRECTIVO", "EMERGENCIA", "OTROS")</f>
        <v>OTROS</v>
      </c>
      <c r="AL1758" s="6" t="str">
        <f>+_xlfn.IFS(Tabla1[[#This Row],[Veces obj]]&lt;=1,"0-1",Tabla1[[#This Row],[Veces obj]]&lt;=2,"1-2",Tabla1[[#This Row],[Veces obj]]&lt;=3,"2-3",TRUE,"&gt;3")</f>
        <v>0-1</v>
      </c>
      <c r="AM1758" s="6" t="str">
        <f>+_xlfn.IFS(MONTH(Tabla1[[#This Row],[MES]])&lt;=3,"Q1",MONTH(Tabla1[[#This Row],[MES]])&lt;=6,"Q2",MONTH(Tabla1[[#This Row],[MES]])&lt;=9,"Q3",TRUE,"Q4")</f>
        <v>Q1</v>
      </c>
      <c r="AN1758" t="str">
        <f>+IFERROR(VLOOKUP(Tabla1[[#This Row],[CUENTA]],CTAS[],2,0),"OTROS")</f>
        <v>OTROS</v>
      </c>
      <c r="AP1758" t="str">
        <f>+IFERROR(VLOOKUP(Tabla1[[#This Row],[EMPLEADO]],IS[],3,0),"OTROS")</f>
        <v>OTROS</v>
      </c>
      <c r="AQ1758" t="str">
        <f>+IFERROR(VLOOKUP(Tabla1[[#This Row],[EMPLEADO]],IS[[NÓMINA]:[INGENIERO]],2,0),"OTROS")</f>
        <v>OTROS</v>
      </c>
    </row>
    <row r="1759" spans="1:43" x14ac:dyDescent="0.25">
      <c r="A1759" t="s">
        <v>36</v>
      </c>
      <c r="B1759">
        <v>1</v>
      </c>
      <c r="C1759" t="s">
        <v>3477</v>
      </c>
      <c r="D1759" t="s">
        <v>3346</v>
      </c>
      <c r="E1759" t="s">
        <v>558</v>
      </c>
      <c r="F1759" t="s">
        <v>3478</v>
      </c>
      <c r="G1759" s="17" t="s">
        <v>2592</v>
      </c>
      <c r="H1759" t="s">
        <v>246</v>
      </c>
      <c r="I1759" t="s">
        <v>43</v>
      </c>
      <c r="J1759" t="s">
        <v>8</v>
      </c>
      <c r="K1759" t="s">
        <v>798</v>
      </c>
      <c r="L1759" t="s">
        <v>1509</v>
      </c>
      <c r="M1759" t="s">
        <v>1510</v>
      </c>
      <c r="N1759">
        <v>1</v>
      </c>
      <c r="O1759" t="s">
        <v>105</v>
      </c>
      <c r="P1759" t="s">
        <v>822</v>
      </c>
      <c r="Q1759" t="s">
        <v>48</v>
      </c>
      <c r="R1759" t="s">
        <v>95</v>
      </c>
      <c r="S1759" t="s">
        <v>64</v>
      </c>
      <c r="T1759" t="s">
        <v>51</v>
      </c>
      <c r="U1759" t="s">
        <v>96</v>
      </c>
      <c r="V1759">
        <v>1</v>
      </c>
      <c r="W1759" s="1">
        <v>0</v>
      </c>
      <c r="X1759">
        <v>0</v>
      </c>
      <c r="Y1759">
        <v>5</v>
      </c>
      <c r="Z1759">
        <v>5</v>
      </c>
      <c r="AA1759">
        <v>1</v>
      </c>
      <c r="AB1759" s="2">
        <v>0</v>
      </c>
      <c r="AC1759" s="1">
        <v>0</v>
      </c>
      <c r="AD1759" s="7">
        <v>43472</v>
      </c>
      <c r="AE1759" s="7">
        <v>43473</v>
      </c>
      <c r="AF1759">
        <v>1</v>
      </c>
      <c r="AG1759" t="s">
        <v>53</v>
      </c>
      <c r="AH1759" s="2">
        <v>0</v>
      </c>
      <c r="AI1759" s="1">
        <v>0</v>
      </c>
      <c r="AJ1759" s="1">
        <v>0</v>
      </c>
      <c r="AK1759" s="6" t="str">
        <f>+IF(Tabla1[[#This Row],[REQUEST_TY]]="SR MANTENIMIENTO CORRECTIVO", "EMERGENCIA", "OTROS")</f>
        <v>OTROS</v>
      </c>
      <c r="AL1759" s="6" t="str">
        <f>+_xlfn.IFS(Tabla1[[#This Row],[Veces obj]]&lt;=1,"0-1",Tabla1[[#This Row],[Veces obj]]&lt;=2,"1-2",Tabla1[[#This Row],[Veces obj]]&lt;=3,"2-3",TRUE,"&gt;3")</f>
        <v>0-1</v>
      </c>
      <c r="AM1759" s="6" t="str">
        <f>+_xlfn.IFS(MONTH(Tabla1[[#This Row],[MES]])&lt;=3,"Q1",MONTH(Tabla1[[#This Row],[MES]])&lt;=6,"Q2",MONTH(Tabla1[[#This Row],[MES]])&lt;=9,"Q3",TRUE,"Q4")</f>
        <v>Q1</v>
      </c>
      <c r="AN1759" t="str">
        <f>+IFERROR(VLOOKUP(Tabla1[[#This Row],[CUENTA]],CTAS[],2,0),"OTROS")</f>
        <v>OTROS</v>
      </c>
      <c r="AP1759" t="str">
        <f>+IFERROR(VLOOKUP(Tabla1[[#This Row],[EMPLEADO]],IS[],3,0),"OTROS")</f>
        <v>OTROS</v>
      </c>
      <c r="AQ1759" t="str">
        <f>+IFERROR(VLOOKUP(Tabla1[[#This Row],[EMPLEADO]],IS[[NÓMINA]:[INGENIERO]],2,0),"OTROS")</f>
        <v>OTROS</v>
      </c>
    </row>
    <row r="1760" spans="1:43" x14ac:dyDescent="0.25">
      <c r="A1760" t="s">
        <v>36</v>
      </c>
      <c r="B1760">
        <v>1</v>
      </c>
      <c r="C1760" t="s">
        <v>3651</v>
      </c>
      <c r="D1760" t="s">
        <v>3346</v>
      </c>
      <c r="E1760" t="s">
        <v>39</v>
      </c>
      <c r="F1760" t="s">
        <v>3652</v>
      </c>
      <c r="G1760" s="17" t="s">
        <v>3653</v>
      </c>
      <c r="H1760" t="s">
        <v>42</v>
      </c>
      <c r="I1760" t="s">
        <v>43</v>
      </c>
      <c r="J1760" t="s">
        <v>8</v>
      </c>
      <c r="K1760" t="s">
        <v>1848</v>
      </c>
      <c r="L1760" t="s">
        <v>3493</v>
      </c>
      <c r="M1760" t="s">
        <v>794</v>
      </c>
      <c r="N1760">
        <v>1</v>
      </c>
      <c r="O1760" t="s">
        <v>47</v>
      </c>
      <c r="P1760" t="s">
        <v>822</v>
      </c>
      <c r="Q1760" t="s">
        <v>48</v>
      </c>
      <c r="R1760" t="s">
        <v>49</v>
      </c>
      <c r="S1760" t="s">
        <v>50</v>
      </c>
      <c r="T1760" t="s">
        <v>51</v>
      </c>
      <c r="U1760" t="s">
        <v>52</v>
      </c>
      <c r="V1760">
        <v>1</v>
      </c>
      <c r="W1760" s="1">
        <v>0</v>
      </c>
      <c r="X1760">
        <v>0</v>
      </c>
      <c r="Y1760">
        <v>5</v>
      </c>
      <c r="Z1760">
        <v>5</v>
      </c>
      <c r="AA1760">
        <v>1</v>
      </c>
      <c r="AB1760" s="2">
        <v>0</v>
      </c>
      <c r="AC1760" s="1">
        <v>0</v>
      </c>
      <c r="AD1760" s="7">
        <v>43475</v>
      </c>
      <c r="AE1760" s="7">
        <v>43485</v>
      </c>
      <c r="AF1760">
        <v>6</v>
      </c>
      <c r="AG1760" t="s">
        <v>3648</v>
      </c>
      <c r="AH1760" s="2">
        <v>0</v>
      </c>
      <c r="AI1760" s="1">
        <v>0</v>
      </c>
      <c r="AJ1760" s="1">
        <v>0</v>
      </c>
      <c r="AK1760" s="6" t="str">
        <f>+IF(Tabla1[[#This Row],[REQUEST_TY]]="SR MANTENIMIENTO CORRECTIVO", "EMERGENCIA", "OTROS")</f>
        <v>OTROS</v>
      </c>
      <c r="AL1760" s="6" t="str">
        <f>+_xlfn.IFS(Tabla1[[#This Row],[Veces obj]]&lt;=1,"0-1",Tabla1[[#This Row],[Veces obj]]&lt;=2,"1-2",Tabla1[[#This Row],[Veces obj]]&lt;=3,"2-3",TRUE,"&gt;3")</f>
        <v>0-1</v>
      </c>
      <c r="AM1760" s="6" t="str">
        <f>+_xlfn.IFS(MONTH(Tabla1[[#This Row],[MES]])&lt;=3,"Q1",MONTH(Tabla1[[#This Row],[MES]])&lt;=6,"Q2",MONTH(Tabla1[[#This Row],[MES]])&lt;=9,"Q3",TRUE,"Q4")</f>
        <v>Q1</v>
      </c>
      <c r="AN1760" t="str">
        <f>+IFERROR(VLOOKUP(Tabla1[[#This Row],[CUENTA]],CTAS[],2,0),"OTROS")</f>
        <v>OTROS</v>
      </c>
      <c r="AP1760" t="str">
        <f>+IFERROR(VLOOKUP(Tabla1[[#This Row],[EMPLEADO]],IS[],3,0),"OTROS")</f>
        <v>OTROS</v>
      </c>
      <c r="AQ1760" t="str">
        <f>+IFERROR(VLOOKUP(Tabla1[[#This Row],[EMPLEADO]],IS[[NÓMINA]:[INGENIERO]],2,0),"OTROS")</f>
        <v>OTROS</v>
      </c>
    </row>
    <row r="1761" spans="1:43" x14ac:dyDescent="0.25">
      <c r="A1761" t="s">
        <v>36</v>
      </c>
      <c r="B1761">
        <v>1</v>
      </c>
      <c r="C1761" t="s">
        <v>3484</v>
      </c>
      <c r="D1761" t="s">
        <v>3346</v>
      </c>
      <c r="E1761" t="s">
        <v>39</v>
      </c>
      <c r="F1761" t="s">
        <v>3485</v>
      </c>
      <c r="G1761" s="17" t="s">
        <v>3486</v>
      </c>
      <c r="H1761" t="s">
        <v>42</v>
      </c>
      <c r="I1761" t="s">
        <v>43</v>
      </c>
      <c r="J1761" t="s">
        <v>8</v>
      </c>
      <c r="K1761" t="s">
        <v>798</v>
      </c>
      <c r="L1761" t="s">
        <v>3147</v>
      </c>
      <c r="M1761" t="s">
        <v>794</v>
      </c>
      <c r="N1761">
        <v>1</v>
      </c>
      <c r="O1761" t="s">
        <v>47</v>
      </c>
      <c r="P1761" t="s">
        <v>822</v>
      </c>
      <c r="Q1761" t="s">
        <v>48</v>
      </c>
      <c r="R1761" t="s">
        <v>49</v>
      </c>
      <c r="S1761" t="s">
        <v>50</v>
      </c>
      <c r="T1761" t="s">
        <v>51</v>
      </c>
      <c r="U1761" t="s">
        <v>52</v>
      </c>
      <c r="V1761">
        <v>1</v>
      </c>
      <c r="W1761" s="1">
        <v>0</v>
      </c>
      <c r="X1761">
        <v>0</v>
      </c>
      <c r="Y1761">
        <v>5</v>
      </c>
      <c r="Z1761">
        <v>5</v>
      </c>
      <c r="AA1761">
        <v>1</v>
      </c>
      <c r="AB1761" s="2">
        <v>0</v>
      </c>
      <c r="AC1761" s="1">
        <v>0</v>
      </c>
      <c r="AD1761" s="7">
        <v>43473</v>
      </c>
      <c r="AE1761" s="7">
        <v>43473</v>
      </c>
      <c r="AF1761">
        <v>0</v>
      </c>
      <c r="AG1761" t="s">
        <v>53</v>
      </c>
      <c r="AH1761" s="2">
        <v>0</v>
      </c>
      <c r="AI1761" s="1">
        <v>0</v>
      </c>
      <c r="AJ1761" s="1">
        <v>0</v>
      </c>
      <c r="AK1761" s="6" t="str">
        <f>+IF(Tabla1[[#This Row],[REQUEST_TY]]="SR MANTENIMIENTO CORRECTIVO", "EMERGENCIA", "OTROS")</f>
        <v>OTROS</v>
      </c>
      <c r="AL1761" s="6" t="str">
        <f>+_xlfn.IFS(Tabla1[[#This Row],[Veces obj]]&lt;=1,"0-1",Tabla1[[#This Row],[Veces obj]]&lt;=2,"1-2",Tabla1[[#This Row],[Veces obj]]&lt;=3,"2-3",TRUE,"&gt;3")</f>
        <v>0-1</v>
      </c>
      <c r="AM1761" s="6" t="str">
        <f>+_xlfn.IFS(MONTH(Tabla1[[#This Row],[MES]])&lt;=3,"Q1",MONTH(Tabla1[[#This Row],[MES]])&lt;=6,"Q2",MONTH(Tabla1[[#This Row],[MES]])&lt;=9,"Q3",TRUE,"Q4")</f>
        <v>Q1</v>
      </c>
      <c r="AN1761" t="str">
        <f>+IFERROR(VLOOKUP(Tabla1[[#This Row],[CUENTA]],CTAS[],2,0),"OTROS")</f>
        <v>OTROS</v>
      </c>
      <c r="AP1761" t="str">
        <f>+IFERROR(VLOOKUP(Tabla1[[#This Row],[EMPLEADO]],IS[],3,0),"OTROS")</f>
        <v>OTROS</v>
      </c>
      <c r="AQ1761" t="str">
        <f>+IFERROR(VLOOKUP(Tabla1[[#This Row],[EMPLEADO]],IS[[NÓMINA]:[INGENIERO]],2,0),"OTROS")</f>
        <v>OTROS</v>
      </c>
    </row>
    <row r="1762" spans="1:43" x14ac:dyDescent="0.25">
      <c r="A1762" t="s">
        <v>36</v>
      </c>
      <c r="B1762">
        <v>1</v>
      </c>
      <c r="C1762" t="s">
        <v>3654</v>
      </c>
      <c r="D1762" t="s">
        <v>3346</v>
      </c>
      <c r="E1762" t="s">
        <v>39</v>
      </c>
      <c r="F1762" t="s">
        <v>3655</v>
      </c>
      <c r="G1762" s="17" t="s">
        <v>41</v>
      </c>
      <c r="H1762" t="s">
        <v>42</v>
      </c>
      <c r="I1762" t="s">
        <v>43</v>
      </c>
      <c r="J1762" t="s">
        <v>8</v>
      </c>
      <c r="K1762" t="s">
        <v>44</v>
      </c>
      <c r="L1762" t="s">
        <v>45</v>
      </c>
      <c r="M1762" t="s">
        <v>46</v>
      </c>
      <c r="N1762">
        <v>1</v>
      </c>
      <c r="O1762" t="s">
        <v>47</v>
      </c>
      <c r="P1762" t="s">
        <v>822</v>
      </c>
      <c r="Q1762" t="s">
        <v>48</v>
      </c>
      <c r="R1762" t="s">
        <v>49</v>
      </c>
      <c r="S1762" t="s">
        <v>50</v>
      </c>
      <c r="T1762" t="s">
        <v>51</v>
      </c>
      <c r="U1762" t="s">
        <v>52</v>
      </c>
      <c r="V1762">
        <v>1</v>
      </c>
      <c r="W1762" s="1">
        <v>0</v>
      </c>
      <c r="X1762">
        <v>0</v>
      </c>
      <c r="Y1762">
        <v>5</v>
      </c>
      <c r="Z1762">
        <v>5</v>
      </c>
      <c r="AA1762">
        <v>1</v>
      </c>
      <c r="AB1762" s="2">
        <v>0</v>
      </c>
      <c r="AC1762" s="1">
        <v>0</v>
      </c>
      <c r="AD1762" s="7">
        <v>43473</v>
      </c>
      <c r="AE1762" s="7">
        <v>43485</v>
      </c>
      <c r="AF1762">
        <v>8</v>
      </c>
      <c r="AG1762" t="s">
        <v>3648</v>
      </c>
      <c r="AH1762" s="2">
        <v>0</v>
      </c>
      <c r="AI1762" s="1">
        <v>0</v>
      </c>
      <c r="AJ1762" s="1">
        <v>0</v>
      </c>
      <c r="AK1762" s="6" t="str">
        <f>+IF(Tabla1[[#This Row],[REQUEST_TY]]="SR MANTENIMIENTO CORRECTIVO", "EMERGENCIA", "OTROS")</f>
        <v>OTROS</v>
      </c>
      <c r="AL1762" s="6" t="str">
        <f>+_xlfn.IFS(Tabla1[[#This Row],[Veces obj]]&lt;=1,"0-1",Tabla1[[#This Row],[Veces obj]]&lt;=2,"1-2",Tabla1[[#This Row],[Veces obj]]&lt;=3,"2-3",TRUE,"&gt;3")</f>
        <v>0-1</v>
      </c>
      <c r="AM1762" s="6" t="str">
        <f>+_xlfn.IFS(MONTH(Tabla1[[#This Row],[MES]])&lt;=3,"Q1",MONTH(Tabla1[[#This Row],[MES]])&lt;=6,"Q2",MONTH(Tabla1[[#This Row],[MES]])&lt;=9,"Q3",TRUE,"Q4")</f>
        <v>Q1</v>
      </c>
      <c r="AN1762" t="str">
        <f>+IFERROR(VLOOKUP(Tabla1[[#This Row],[CUENTA]],CTAS[],2,0),"OTROS")</f>
        <v>OTROS</v>
      </c>
      <c r="AP1762" t="str">
        <f>+IFERROR(VLOOKUP(Tabla1[[#This Row],[EMPLEADO]],IS[],3,0),"OTROS")</f>
        <v>OTROS</v>
      </c>
      <c r="AQ1762" t="str">
        <f>+IFERROR(VLOOKUP(Tabla1[[#This Row],[EMPLEADO]],IS[[NÓMINA]:[INGENIERO]],2,0),"OTROS")</f>
        <v>OTROS</v>
      </c>
    </row>
    <row r="1763" spans="1:43" x14ac:dyDescent="0.25">
      <c r="A1763" t="s">
        <v>36</v>
      </c>
      <c r="B1763">
        <v>1</v>
      </c>
      <c r="C1763" t="s">
        <v>3663</v>
      </c>
      <c r="D1763" t="s">
        <v>3346</v>
      </c>
      <c r="E1763" t="s">
        <v>39</v>
      </c>
      <c r="F1763" t="s">
        <v>3664</v>
      </c>
      <c r="G1763" s="17" t="s">
        <v>3665</v>
      </c>
      <c r="H1763" t="s">
        <v>42</v>
      </c>
      <c r="I1763" t="s">
        <v>43</v>
      </c>
      <c r="J1763" t="s">
        <v>8</v>
      </c>
      <c r="K1763" t="s">
        <v>44</v>
      </c>
      <c r="L1763" t="s">
        <v>3666</v>
      </c>
      <c r="M1763" t="s">
        <v>131</v>
      </c>
      <c r="N1763">
        <v>1</v>
      </c>
      <c r="O1763" t="s">
        <v>47</v>
      </c>
      <c r="P1763" t="s">
        <v>822</v>
      </c>
      <c r="Q1763" t="s">
        <v>48</v>
      </c>
      <c r="R1763" t="s">
        <v>49</v>
      </c>
      <c r="S1763" t="s">
        <v>50</v>
      </c>
      <c r="T1763" t="s">
        <v>51</v>
      </c>
      <c r="U1763" t="s">
        <v>52</v>
      </c>
      <c r="V1763">
        <v>1</v>
      </c>
      <c r="W1763" s="1">
        <v>0</v>
      </c>
      <c r="X1763">
        <v>0</v>
      </c>
      <c r="Y1763">
        <v>5</v>
      </c>
      <c r="Z1763">
        <v>5</v>
      </c>
      <c r="AA1763">
        <v>1</v>
      </c>
      <c r="AB1763" s="2">
        <v>0</v>
      </c>
      <c r="AC1763" s="1">
        <v>0</v>
      </c>
      <c r="AD1763" s="7">
        <v>43482</v>
      </c>
      <c r="AE1763" s="7">
        <v>43485</v>
      </c>
      <c r="AF1763">
        <v>1</v>
      </c>
      <c r="AG1763" t="s">
        <v>53</v>
      </c>
      <c r="AH1763" s="2">
        <v>0</v>
      </c>
      <c r="AI1763" s="1">
        <v>0</v>
      </c>
      <c r="AJ1763" s="1">
        <v>0</v>
      </c>
      <c r="AK1763" s="6" t="str">
        <f>+IF(Tabla1[[#This Row],[REQUEST_TY]]="SR MANTENIMIENTO CORRECTIVO", "EMERGENCIA", "OTROS")</f>
        <v>OTROS</v>
      </c>
      <c r="AL1763" s="6" t="str">
        <f>+_xlfn.IFS(Tabla1[[#This Row],[Veces obj]]&lt;=1,"0-1",Tabla1[[#This Row],[Veces obj]]&lt;=2,"1-2",Tabla1[[#This Row],[Veces obj]]&lt;=3,"2-3",TRUE,"&gt;3")</f>
        <v>0-1</v>
      </c>
      <c r="AM1763" s="6" t="str">
        <f>+_xlfn.IFS(MONTH(Tabla1[[#This Row],[MES]])&lt;=3,"Q1",MONTH(Tabla1[[#This Row],[MES]])&lt;=6,"Q2",MONTH(Tabla1[[#This Row],[MES]])&lt;=9,"Q3",TRUE,"Q4")</f>
        <v>Q1</v>
      </c>
      <c r="AN1763" t="str">
        <f>+IFERROR(VLOOKUP(Tabla1[[#This Row],[CUENTA]],CTAS[],2,0),"OTROS")</f>
        <v>OTROS</v>
      </c>
      <c r="AP1763" t="str">
        <f>+IFERROR(VLOOKUP(Tabla1[[#This Row],[EMPLEADO]],IS[],3,0),"OTROS")</f>
        <v>OTROS</v>
      </c>
      <c r="AQ1763" t="str">
        <f>+IFERROR(VLOOKUP(Tabla1[[#This Row],[EMPLEADO]],IS[[NÓMINA]:[INGENIERO]],2,0),"OTROS")</f>
        <v>OTROS</v>
      </c>
    </row>
    <row r="1764" spans="1:43" x14ac:dyDescent="0.25">
      <c r="A1764" t="s">
        <v>36</v>
      </c>
      <c r="B1764">
        <v>1</v>
      </c>
      <c r="C1764" t="s">
        <v>3494</v>
      </c>
      <c r="D1764" t="s">
        <v>3346</v>
      </c>
      <c r="E1764" t="s">
        <v>39</v>
      </c>
      <c r="F1764" t="s">
        <v>3495</v>
      </c>
      <c r="G1764" s="17" t="s">
        <v>3496</v>
      </c>
      <c r="H1764" t="s">
        <v>42</v>
      </c>
      <c r="I1764" t="s">
        <v>43</v>
      </c>
      <c r="J1764" t="s">
        <v>8</v>
      </c>
      <c r="K1764" t="s">
        <v>798</v>
      </c>
      <c r="L1764" t="s">
        <v>3147</v>
      </c>
      <c r="M1764" t="s">
        <v>794</v>
      </c>
      <c r="N1764">
        <v>1</v>
      </c>
      <c r="O1764" t="s">
        <v>47</v>
      </c>
      <c r="P1764" t="s">
        <v>822</v>
      </c>
      <c r="Q1764" t="s">
        <v>48</v>
      </c>
      <c r="R1764" t="s">
        <v>49</v>
      </c>
      <c r="S1764" t="s">
        <v>50</v>
      </c>
      <c r="T1764" t="s">
        <v>51</v>
      </c>
      <c r="U1764" t="s">
        <v>52</v>
      </c>
      <c r="V1764">
        <v>1</v>
      </c>
      <c r="W1764" s="1">
        <v>0</v>
      </c>
      <c r="X1764">
        <v>0</v>
      </c>
      <c r="Y1764">
        <v>5</v>
      </c>
      <c r="Z1764">
        <v>5</v>
      </c>
      <c r="AA1764">
        <v>1</v>
      </c>
      <c r="AB1764" s="2">
        <v>0</v>
      </c>
      <c r="AC1764" s="1">
        <v>0</v>
      </c>
      <c r="AD1764" s="7">
        <v>43473</v>
      </c>
      <c r="AE1764" s="7">
        <v>43473</v>
      </c>
      <c r="AF1764">
        <v>0</v>
      </c>
      <c r="AG1764" t="s">
        <v>53</v>
      </c>
      <c r="AH1764" s="2">
        <v>0</v>
      </c>
      <c r="AI1764" s="1">
        <v>0</v>
      </c>
      <c r="AJ1764" s="1">
        <v>0</v>
      </c>
      <c r="AK1764" s="6" t="str">
        <f>+IF(Tabla1[[#This Row],[REQUEST_TY]]="SR MANTENIMIENTO CORRECTIVO", "EMERGENCIA", "OTROS")</f>
        <v>OTROS</v>
      </c>
      <c r="AL1764" s="6" t="str">
        <f>+_xlfn.IFS(Tabla1[[#This Row],[Veces obj]]&lt;=1,"0-1",Tabla1[[#This Row],[Veces obj]]&lt;=2,"1-2",Tabla1[[#This Row],[Veces obj]]&lt;=3,"2-3",TRUE,"&gt;3")</f>
        <v>0-1</v>
      </c>
      <c r="AM1764" s="6" t="str">
        <f>+_xlfn.IFS(MONTH(Tabla1[[#This Row],[MES]])&lt;=3,"Q1",MONTH(Tabla1[[#This Row],[MES]])&lt;=6,"Q2",MONTH(Tabla1[[#This Row],[MES]])&lt;=9,"Q3",TRUE,"Q4")</f>
        <v>Q1</v>
      </c>
      <c r="AN1764" t="str">
        <f>+IFERROR(VLOOKUP(Tabla1[[#This Row],[CUENTA]],CTAS[],2,0),"OTROS")</f>
        <v>OTROS</v>
      </c>
      <c r="AP1764" t="str">
        <f>+IFERROR(VLOOKUP(Tabla1[[#This Row],[EMPLEADO]],IS[],3,0),"OTROS")</f>
        <v>OTROS</v>
      </c>
      <c r="AQ1764" t="str">
        <f>+IFERROR(VLOOKUP(Tabla1[[#This Row],[EMPLEADO]],IS[[NÓMINA]:[INGENIERO]],2,0),"OTROS")</f>
        <v>OTROS</v>
      </c>
    </row>
    <row r="1765" spans="1:43" x14ac:dyDescent="0.25">
      <c r="A1765" t="s">
        <v>36</v>
      </c>
      <c r="B1765">
        <v>1</v>
      </c>
      <c r="C1765" t="s">
        <v>3497</v>
      </c>
      <c r="D1765" t="s">
        <v>3346</v>
      </c>
      <c r="E1765" t="s">
        <v>39</v>
      </c>
      <c r="F1765" t="s">
        <v>3498</v>
      </c>
      <c r="G1765" s="17" t="s">
        <v>3499</v>
      </c>
      <c r="H1765" t="s">
        <v>246</v>
      </c>
      <c r="I1765" t="s">
        <v>43</v>
      </c>
      <c r="J1765" t="s">
        <v>8</v>
      </c>
      <c r="K1765" t="s">
        <v>798</v>
      </c>
      <c r="L1765" t="s">
        <v>1509</v>
      </c>
      <c r="M1765" t="s">
        <v>1510</v>
      </c>
      <c r="N1765">
        <v>1</v>
      </c>
      <c r="O1765" t="s">
        <v>105</v>
      </c>
      <c r="P1765" t="s">
        <v>822</v>
      </c>
      <c r="Q1765" t="s">
        <v>48</v>
      </c>
      <c r="R1765" t="s">
        <v>49</v>
      </c>
      <c r="S1765" t="s">
        <v>50</v>
      </c>
      <c r="T1765" t="s">
        <v>51</v>
      </c>
      <c r="U1765" t="s">
        <v>52</v>
      </c>
      <c r="V1765">
        <v>1</v>
      </c>
      <c r="W1765" s="1">
        <v>0</v>
      </c>
      <c r="X1765">
        <v>0</v>
      </c>
      <c r="Y1765">
        <v>5</v>
      </c>
      <c r="Z1765">
        <v>5</v>
      </c>
      <c r="AA1765">
        <v>1</v>
      </c>
      <c r="AB1765" s="2">
        <v>0</v>
      </c>
      <c r="AC1765" s="1">
        <v>0</v>
      </c>
      <c r="AD1765" s="7">
        <v>43473</v>
      </c>
      <c r="AE1765" s="7">
        <v>43473</v>
      </c>
      <c r="AF1765">
        <v>0</v>
      </c>
      <c r="AG1765" t="s">
        <v>53</v>
      </c>
      <c r="AH1765" s="2">
        <v>0</v>
      </c>
      <c r="AI1765" s="1">
        <v>0</v>
      </c>
      <c r="AJ1765" s="1">
        <v>0</v>
      </c>
      <c r="AK1765" s="6" t="str">
        <f>+IF(Tabla1[[#This Row],[REQUEST_TY]]="SR MANTENIMIENTO CORRECTIVO", "EMERGENCIA", "OTROS")</f>
        <v>OTROS</v>
      </c>
      <c r="AL1765" s="6" t="str">
        <f>+_xlfn.IFS(Tabla1[[#This Row],[Veces obj]]&lt;=1,"0-1",Tabla1[[#This Row],[Veces obj]]&lt;=2,"1-2",Tabla1[[#This Row],[Veces obj]]&lt;=3,"2-3",TRUE,"&gt;3")</f>
        <v>0-1</v>
      </c>
      <c r="AM1765" s="6" t="str">
        <f>+_xlfn.IFS(MONTH(Tabla1[[#This Row],[MES]])&lt;=3,"Q1",MONTH(Tabla1[[#This Row],[MES]])&lt;=6,"Q2",MONTH(Tabla1[[#This Row],[MES]])&lt;=9,"Q3",TRUE,"Q4")</f>
        <v>Q1</v>
      </c>
      <c r="AN1765" t="str">
        <f>+IFERROR(VLOOKUP(Tabla1[[#This Row],[CUENTA]],CTAS[],2,0),"OTROS")</f>
        <v>OTROS</v>
      </c>
      <c r="AP1765" t="str">
        <f>+IFERROR(VLOOKUP(Tabla1[[#This Row],[EMPLEADO]],IS[],3,0),"OTROS")</f>
        <v>OTROS</v>
      </c>
      <c r="AQ1765" t="str">
        <f>+IFERROR(VLOOKUP(Tabla1[[#This Row],[EMPLEADO]],IS[[NÓMINA]:[INGENIERO]],2,0),"OTROS")</f>
        <v>OTROS</v>
      </c>
    </row>
    <row r="1766" spans="1:43" x14ac:dyDescent="0.25">
      <c r="A1766" t="s">
        <v>36</v>
      </c>
      <c r="B1766">
        <v>1</v>
      </c>
      <c r="C1766" t="s">
        <v>3667</v>
      </c>
      <c r="D1766" t="s">
        <v>3346</v>
      </c>
      <c r="E1766" t="s">
        <v>39</v>
      </c>
      <c r="F1766" t="s">
        <v>3635</v>
      </c>
      <c r="G1766" s="17" t="s">
        <v>3668</v>
      </c>
      <c r="H1766" t="s">
        <v>271</v>
      </c>
      <c r="I1766" t="s">
        <v>43</v>
      </c>
      <c r="J1766" t="s">
        <v>8</v>
      </c>
      <c r="K1766" t="s">
        <v>1848</v>
      </c>
      <c r="L1766" t="s">
        <v>3446</v>
      </c>
      <c r="M1766" t="s">
        <v>273</v>
      </c>
      <c r="N1766">
        <v>1</v>
      </c>
      <c r="O1766" t="s">
        <v>105</v>
      </c>
      <c r="P1766" t="s">
        <v>822</v>
      </c>
      <c r="Q1766" t="s">
        <v>48</v>
      </c>
      <c r="R1766" t="s">
        <v>49</v>
      </c>
      <c r="S1766" t="s">
        <v>50</v>
      </c>
      <c r="T1766" t="s">
        <v>51</v>
      </c>
      <c r="U1766" t="s">
        <v>52</v>
      </c>
      <c r="V1766">
        <v>1</v>
      </c>
      <c r="W1766" s="1">
        <v>0</v>
      </c>
      <c r="X1766">
        <v>0</v>
      </c>
      <c r="Y1766">
        <v>5</v>
      </c>
      <c r="Z1766">
        <v>5</v>
      </c>
      <c r="AA1766">
        <v>1</v>
      </c>
      <c r="AB1766" s="2">
        <v>0</v>
      </c>
      <c r="AC1766" s="1">
        <v>0</v>
      </c>
      <c r="AD1766" s="7">
        <v>43482</v>
      </c>
      <c r="AE1766" s="7">
        <v>43485</v>
      </c>
      <c r="AF1766">
        <v>1</v>
      </c>
      <c r="AG1766" t="s">
        <v>53</v>
      </c>
      <c r="AH1766" s="2">
        <v>0</v>
      </c>
      <c r="AI1766" s="1">
        <v>0</v>
      </c>
      <c r="AJ1766" s="1">
        <v>0</v>
      </c>
      <c r="AK1766" s="6" t="str">
        <f>+IF(Tabla1[[#This Row],[REQUEST_TY]]="SR MANTENIMIENTO CORRECTIVO", "EMERGENCIA", "OTROS")</f>
        <v>OTROS</v>
      </c>
      <c r="AL1766" s="6" t="str">
        <f>+_xlfn.IFS(Tabla1[[#This Row],[Veces obj]]&lt;=1,"0-1",Tabla1[[#This Row],[Veces obj]]&lt;=2,"1-2",Tabla1[[#This Row],[Veces obj]]&lt;=3,"2-3",TRUE,"&gt;3")</f>
        <v>0-1</v>
      </c>
      <c r="AM1766" s="6" t="str">
        <f>+_xlfn.IFS(MONTH(Tabla1[[#This Row],[MES]])&lt;=3,"Q1",MONTH(Tabla1[[#This Row],[MES]])&lt;=6,"Q2",MONTH(Tabla1[[#This Row],[MES]])&lt;=9,"Q3",TRUE,"Q4")</f>
        <v>Q1</v>
      </c>
      <c r="AN1766" t="str">
        <f>+IFERROR(VLOOKUP(Tabla1[[#This Row],[CUENTA]],CTAS[],2,0),"OTROS")</f>
        <v>OTROS</v>
      </c>
      <c r="AP1766" t="str">
        <f>+IFERROR(VLOOKUP(Tabla1[[#This Row],[EMPLEADO]],IS[],3,0),"OTROS")</f>
        <v>OTROS</v>
      </c>
      <c r="AQ1766" t="str">
        <f>+IFERROR(VLOOKUP(Tabla1[[#This Row],[EMPLEADO]],IS[[NÓMINA]:[INGENIERO]],2,0),"OTROS")</f>
        <v>OTROS</v>
      </c>
    </row>
    <row r="1767" spans="1:43" x14ac:dyDescent="0.25">
      <c r="A1767" t="s">
        <v>36</v>
      </c>
      <c r="B1767">
        <v>1</v>
      </c>
      <c r="C1767" t="s">
        <v>3695</v>
      </c>
      <c r="D1767" t="s">
        <v>3370</v>
      </c>
      <c r="E1767" t="s">
        <v>39</v>
      </c>
      <c r="F1767" t="s">
        <v>3696</v>
      </c>
      <c r="G1767" s="17" t="s">
        <v>3697</v>
      </c>
      <c r="H1767" t="s">
        <v>253</v>
      </c>
      <c r="I1767" t="s">
        <v>43</v>
      </c>
      <c r="J1767" t="s">
        <v>8</v>
      </c>
      <c r="K1767" t="s">
        <v>3698</v>
      </c>
      <c r="L1767" t="s">
        <v>3699</v>
      </c>
      <c r="M1767" t="s">
        <v>256</v>
      </c>
      <c r="N1767">
        <v>1</v>
      </c>
      <c r="O1767" t="s">
        <v>47</v>
      </c>
      <c r="P1767" t="s">
        <v>822</v>
      </c>
      <c r="Q1767" t="s">
        <v>48</v>
      </c>
      <c r="R1767" t="s">
        <v>49</v>
      </c>
      <c r="S1767" t="s">
        <v>50</v>
      </c>
      <c r="T1767" t="s">
        <v>51</v>
      </c>
      <c r="U1767" t="s">
        <v>52</v>
      </c>
      <c r="V1767">
        <v>1</v>
      </c>
      <c r="W1767" s="1">
        <v>0</v>
      </c>
      <c r="X1767">
        <v>0</v>
      </c>
      <c r="Y1767">
        <v>5</v>
      </c>
      <c r="Z1767">
        <v>5</v>
      </c>
      <c r="AA1767">
        <v>1</v>
      </c>
      <c r="AB1767" s="2">
        <v>0</v>
      </c>
      <c r="AC1767" s="1">
        <v>0</v>
      </c>
      <c r="AD1767" s="7">
        <v>43486</v>
      </c>
      <c r="AE1767" s="7">
        <v>43487</v>
      </c>
      <c r="AF1767">
        <v>1</v>
      </c>
      <c r="AG1767" t="s">
        <v>53</v>
      </c>
      <c r="AH1767" s="2">
        <v>0</v>
      </c>
      <c r="AI1767" s="1">
        <v>0</v>
      </c>
      <c r="AJ1767" s="1">
        <v>0</v>
      </c>
      <c r="AK1767" s="6" t="str">
        <f>+IF(Tabla1[[#This Row],[REQUEST_TY]]="SR MANTENIMIENTO CORRECTIVO", "EMERGENCIA", "OTROS")</f>
        <v>OTROS</v>
      </c>
      <c r="AL1767" s="6" t="str">
        <f>+_xlfn.IFS(Tabla1[[#This Row],[Veces obj]]&lt;=1,"0-1",Tabla1[[#This Row],[Veces obj]]&lt;=2,"1-2",Tabla1[[#This Row],[Veces obj]]&lt;=3,"2-3",TRUE,"&gt;3")</f>
        <v>0-1</v>
      </c>
      <c r="AM1767" s="6" t="str">
        <f>+_xlfn.IFS(MONTH(Tabla1[[#This Row],[MES]])&lt;=3,"Q1",MONTH(Tabla1[[#This Row],[MES]])&lt;=6,"Q2",MONTH(Tabla1[[#This Row],[MES]])&lt;=9,"Q3",TRUE,"Q4")</f>
        <v>Q1</v>
      </c>
      <c r="AN1767" t="str">
        <f>+IFERROR(VLOOKUP(Tabla1[[#This Row],[CUENTA]],CTAS[],2,0),"OTROS")</f>
        <v>OTROS</v>
      </c>
      <c r="AP1767" t="str">
        <f>+IFERROR(VLOOKUP(Tabla1[[#This Row],[EMPLEADO]],IS[],3,0),"OTROS")</f>
        <v>OTROS</v>
      </c>
      <c r="AQ1767" t="str">
        <f>+IFERROR(VLOOKUP(Tabla1[[#This Row],[EMPLEADO]],IS[[NÓMINA]:[INGENIERO]],2,0),"OTROS")</f>
        <v>OTROS</v>
      </c>
    </row>
    <row r="1768" spans="1:43" x14ac:dyDescent="0.25">
      <c r="A1768" t="s">
        <v>36</v>
      </c>
      <c r="B1768">
        <v>1</v>
      </c>
      <c r="C1768" t="s">
        <v>3510</v>
      </c>
      <c r="D1768" t="s">
        <v>3346</v>
      </c>
      <c r="E1768" t="s">
        <v>558</v>
      </c>
      <c r="F1768" t="s">
        <v>3004</v>
      </c>
      <c r="G1768" s="17" t="s">
        <v>3511</v>
      </c>
      <c r="H1768" t="s">
        <v>246</v>
      </c>
      <c r="I1768" t="s">
        <v>43</v>
      </c>
      <c r="J1768" t="s">
        <v>8</v>
      </c>
      <c r="K1768" t="s">
        <v>798</v>
      </c>
      <c r="L1768" t="s">
        <v>1509</v>
      </c>
      <c r="M1768" t="s">
        <v>1510</v>
      </c>
      <c r="N1768">
        <v>1</v>
      </c>
      <c r="O1768" t="s">
        <v>105</v>
      </c>
      <c r="P1768" t="s">
        <v>822</v>
      </c>
      <c r="Q1768" t="s">
        <v>48</v>
      </c>
      <c r="R1768" t="s">
        <v>95</v>
      </c>
      <c r="S1768" t="s">
        <v>64</v>
      </c>
      <c r="T1768" t="s">
        <v>51</v>
      </c>
      <c r="U1768" t="s">
        <v>96</v>
      </c>
      <c r="V1768">
        <v>1</v>
      </c>
      <c r="W1768" s="1">
        <v>0</v>
      </c>
      <c r="X1768">
        <v>0</v>
      </c>
      <c r="Y1768">
        <v>5</v>
      </c>
      <c r="Z1768">
        <v>5</v>
      </c>
      <c r="AA1768">
        <v>1</v>
      </c>
      <c r="AB1768" s="2">
        <v>0</v>
      </c>
      <c r="AC1768" s="1">
        <v>0</v>
      </c>
      <c r="AD1768" s="7">
        <v>43473</v>
      </c>
      <c r="AE1768" s="7">
        <v>43473</v>
      </c>
      <c r="AF1768">
        <v>0</v>
      </c>
      <c r="AG1768" t="s">
        <v>53</v>
      </c>
      <c r="AH1768" s="2">
        <v>0</v>
      </c>
      <c r="AI1768" s="1">
        <v>0</v>
      </c>
      <c r="AJ1768" s="1">
        <v>0</v>
      </c>
      <c r="AK1768" s="6" t="str">
        <f>+IF(Tabla1[[#This Row],[REQUEST_TY]]="SR MANTENIMIENTO CORRECTIVO", "EMERGENCIA", "OTROS")</f>
        <v>OTROS</v>
      </c>
      <c r="AL1768" s="6" t="str">
        <f>+_xlfn.IFS(Tabla1[[#This Row],[Veces obj]]&lt;=1,"0-1",Tabla1[[#This Row],[Veces obj]]&lt;=2,"1-2",Tabla1[[#This Row],[Veces obj]]&lt;=3,"2-3",TRUE,"&gt;3")</f>
        <v>0-1</v>
      </c>
      <c r="AM1768" s="6" t="str">
        <f>+_xlfn.IFS(MONTH(Tabla1[[#This Row],[MES]])&lt;=3,"Q1",MONTH(Tabla1[[#This Row],[MES]])&lt;=6,"Q2",MONTH(Tabla1[[#This Row],[MES]])&lt;=9,"Q3",TRUE,"Q4")</f>
        <v>Q1</v>
      </c>
      <c r="AN1768" t="str">
        <f>+IFERROR(VLOOKUP(Tabla1[[#This Row],[CUENTA]],CTAS[],2,0),"OTROS")</f>
        <v>OTROS</v>
      </c>
      <c r="AP1768" t="str">
        <f>+IFERROR(VLOOKUP(Tabla1[[#This Row],[EMPLEADO]],IS[],3,0),"OTROS")</f>
        <v>OTROS</v>
      </c>
      <c r="AQ1768" t="str">
        <f>+IFERROR(VLOOKUP(Tabla1[[#This Row],[EMPLEADO]],IS[[NÓMINA]:[INGENIERO]],2,0),"OTROS")</f>
        <v>OTROS</v>
      </c>
    </row>
    <row r="1769" spans="1:43" x14ac:dyDescent="0.25">
      <c r="A1769" t="s">
        <v>36</v>
      </c>
      <c r="B1769">
        <v>1</v>
      </c>
      <c r="C1769" t="s">
        <v>3707</v>
      </c>
      <c r="D1769" t="s">
        <v>3346</v>
      </c>
      <c r="E1769" t="s">
        <v>39</v>
      </c>
      <c r="F1769" t="s">
        <v>3708</v>
      </c>
      <c r="G1769" s="17" t="s">
        <v>3709</v>
      </c>
      <c r="H1769" t="s">
        <v>384</v>
      </c>
      <c r="I1769" t="s">
        <v>43</v>
      </c>
      <c r="J1769" t="s">
        <v>8</v>
      </c>
      <c r="K1769" t="s">
        <v>44</v>
      </c>
      <c r="L1769" t="s">
        <v>3710</v>
      </c>
      <c r="M1769" t="s">
        <v>3711</v>
      </c>
      <c r="N1769">
        <v>1</v>
      </c>
      <c r="O1769" t="s">
        <v>47</v>
      </c>
      <c r="P1769" t="s">
        <v>822</v>
      </c>
      <c r="Q1769" t="s">
        <v>48</v>
      </c>
      <c r="R1769" t="s">
        <v>49</v>
      </c>
      <c r="S1769" t="s">
        <v>50</v>
      </c>
      <c r="T1769" t="s">
        <v>51</v>
      </c>
      <c r="U1769" t="s">
        <v>52</v>
      </c>
      <c r="V1769">
        <v>1</v>
      </c>
      <c r="W1769" s="1">
        <v>0</v>
      </c>
      <c r="X1769">
        <v>0</v>
      </c>
      <c r="Y1769">
        <v>5</v>
      </c>
      <c r="Z1769">
        <v>5</v>
      </c>
      <c r="AA1769">
        <v>1</v>
      </c>
      <c r="AB1769" s="2">
        <v>0</v>
      </c>
      <c r="AC1769" s="1">
        <v>0</v>
      </c>
      <c r="AD1769" s="7">
        <v>43486</v>
      </c>
      <c r="AE1769" s="7">
        <v>43488</v>
      </c>
      <c r="AF1769">
        <v>2</v>
      </c>
      <c r="AG1769" t="s">
        <v>1680</v>
      </c>
      <c r="AH1769" s="2">
        <v>0</v>
      </c>
      <c r="AI1769" s="1">
        <v>0</v>
      </c>
      <c r="AJ1769" s="1">
        <v>0</v>
      </c>
      <c r="AK1769" s="6" t="str">
        <f>+IF(Tabla1[[#This Row],[REQUEST_TY]]="SR MANTENIMIENTO CORRECTIVO", "EMERGENCIA", "OTROS")</f>
        <v>OTROS</v>
      </c>
      <c r="AL1769" s="6" t="str">
        <f>+_xlfn.IFS(Tabla1[[#This Row],[Veces obj]]&lt;=1,"0-1",Tabla1[[#This Row],[Veces obj]]&lt;=2,"1-2",Tabla1[[#This Row],[Veces obj]]&lt;=3,"2-3",TRUE,"&gt;3")</f>
        <v>0-1</v>
      </c>
      <c r="AM1769" s="6" t="str">
        <f>+_xlfn.IFS(MONTH(Tabla1[[#This Row],[MES]])&lt;=3,"Q1",MONTH(Tabla1[[#This Row],[MES]])&lt;=6,"Q2",MONTH(Tabla1[[#This Row],[MES]])&lt;=9,"Q3",TRUE,"Q4")</f>
        <v>Q1</v>
      </c>
      <c r="AN1769" t="str">
        <f>+IFERROR(VLOOKUP(Tabla1[[#This Row],[CUENTA]],CTAS[],2,0),"OTROS")</f>
        <v>OTROS</v>
      </c>
      <c r="AP1769" t="str">
        <f>+IFERROR(VLOOKUP(Tabla1[[#This Row],[EMPLEADO]],IS[],3,0),"OTROS")</f>
        <v>OTROS</v>
      </c>
      <c r="AQ1769" t="str">
        <f>+IFERROR(VLOOKUP(Tabla1[[#This Row],[EMPLEADO]],IS[[NÓMINA]:[INGENIERO]],2,0),"OTROS")</f>
        <v>OTROS</v>
      </c>
    </row>
    <row r="1770" spans="1:43" x14ac:dyDescent="0.25">
      <c r="A1770" t="s">
        <v>36</v>
      </c>
      <c r="B1770">
        <v>1</v>
      </c>
      <c r="C1770" t="s">
        <v>3712</v>
      </c>
      <c r="D1770" t="s">
        <v>3346</v>
      </c>
      <c r="E1770" t="s">
        <v>39</v>
      </c>
      <c r="F1770" t="s">
        <v>3713</v>
      </c>
      <c r="G1770" s="17" t="s">
        <v>3714</v>
      </c>
      <c r="H1770" t="s">
        <v>246</v>
      </c>
      <c r="I1770" t="s">
        <v>43</v>
      </c>
      <c r="J1770" t="s">
        <v>8</v>
      </c>
      <c r="K1770" t="s">
        <v>44</v>
      </c>
      <c r="L1770" t="s">
        <v>3503</v>
      </c>
      <c r="M1770" t="s">
        <v>3504</v>
      </c>
      <c r="N1770">
        <v>1</v>
      </c>
      <c r="O1770" t="s">
        <v>105</v>
      </c>
      <c r="P1770" t="s">
        <v>822</v>
      </c>
      <c r="Q1770" t="s">
        <v>48</v>
      </c>
      <c r="R1770" t="s">
        <v>49</v>
      </c>
      <c r="S1770" t="s">
        <v>50</v>
      </c>
      <c r="T1770" t="s">
        <v>51</v>
      </c>
      <c r="U1770" t="s">
        <v>52</v>
      </c>
      <c r="V1770">
        <v>1</v>
      </c>
      <c r="W1770" s="1">
        <v>0</v>
      </c>
      <c r="X1770">
        <v>0</v>
      </c>
      <c r="Y1770">
        <v>5</v>
      </c>
      <c r="Z1770">
        <v>5</v>
      </c>
      <c r="AA1770">
        <v>1</v>
      </c>
      <c r="AB1770" s="2">
        <v>0</v>
      </c>
      <c r="AC1770" s="1">
        <v>0</v>
      </c>
      <c r="AD1770" s="7">
        <v>43486</v>
      </c>
      <c r="AE1770" s="7">
        <v>43488</v>
      </c>
      <c r="AF1770">
        <v>2</v>
      </c>
      <c r="AG1770" t="s">
        <v>1680</v>
      </c>
      <c r="AH1770" s="2">
        <v>0</v>
      </c>
      <c r="AI1770" s="1">
        <v>0</v>
      </c>
      <c r="AJ1770" s="1">
        <v>0</v>
      </c>
      <c r="AK1770" s="6" t="str">
        <f>+IF(Tabla1[[#This Row],[REQUEST_TY]]="SR MANTENIMIENTO CORRECTIVO", "EMERGENCIA", "OTROS")</f>
        <v>OTROS</v>
      </c>
      <c r="AL1770" s="6" t="str">
        <f>+_xlfn.IFS(Tabla1[[#This Row],[Veces obj]]&lt;=1,"0-1",Tabla1[[#This Row],[Veces obj]]&lt;=2,"1-2",Tabla1[[#This Row],[Veces obj]]&lt;=3,"2-3",TRUE,"&gt;3")</f>
        <v>0-1</v>
      </c>
      <c r="AM1770" s="6" t="str">
        <f>+_xlfn.IFS(MONTH(Tabla1[[#This Row],[MES]])&lt;=3,"Q1",MONTH(Tabla1[[#This Row],[MES]])&lt;=6,"Q2",MONTH(Tabla1[[#This Row],[MES]])&lt;=9,"Q3",TRUE,"Q4")</f>
        <v>Q1</v>
      </c>
      <c r="AN1770" t="str">
        <f>+IFERROR(VLOOKUP(Tabla1[[#This Row],[CUENTA]],CTAS[],2,0),"OTROS")</f>
        <v>OTROS</v>
      </c>
      <c r="AP1770" t="str">
        <f>+IFERROR(VLOOKUP(Tabla1[[#This Row],[EMPLEADO]],IS[],3,0),"OTROS")</f>
        <v>OTROS</v>
      </c>
      <c r="AQ1770" t="str">
        <f>+IFERROR(VLOOKUP(Tabla1[[#This Row],[EMPLEADO]],IS[[NÓMINA]:[INGENIERO]],2,0),"OTROS")</f>
        <v>OTROS</v>
      </c>
    </row>
    <row r="1771" spans="1:43" x14ac:dyDescent="0.25">
      <c r="A1771" t="s">
        <v>36</v>
      </c>
      <c r="B1771">
        <v>1</v>
      </c>
      <c r="C1771" t="s">
        <v>3715</v>
      </c>
      <c r="D1771" t="s">
        <v>3346</v>
      </c>
      <c r="E1771" t="s">
        <v>39</v>
      </c>
      <c r="F1771" t="s">
        <v>3716</v>
      </c>
      <c r="G1771" s="17" t="s">
        <v>3717</v>
      </c>
      <c r="H1771" t="s">
        <v>384</v>
      </c>
      <c r="I1771" t="s">
        <v>43</v>
      </c>
      <c r="J1771" t="s">
        <v>8</v>
      </c>
      <c r="K1771" t="s">
        <v>44</v>
      </c>
      <c r="L1771" t="s">
        <v>3718</v>
      </c>
      <c r="M1771" t="s">
        <v>2634</v>
      </c>
      <c r="N1771">
        <v>1</v>
      </c>
      <c r="O1771" t="s">
        <v>47</v>
      </c>
      <c r="P1771" t="s">
        <v>822</v>
      </c>
      <c r="Q1771" t="s">
        <v>48</v>
      </c>
      <c r="R1771" t="s">
        <v>49</v>
      </c>
      <c r="S1771" t="s">
        <v>50</v>
      </c>
      <c r="T1771" t="s">
        <v>51</v>
      </c>
      <c r="U1771" t="s">
        <v>52</v>
      </c>
      <c r="V1771">
        <v>1</v>
      </c>
      <c r="W1771" s="1">
        <v>0</v>
      </c>
      <c r="X1771">
        <v>0</v>
      </c>
      <c r="Y1771">
        <v>5</v>
      </c>
      <c r="Z1771">
        <v>5</v>
      </c>
      <c r="AA1771">
        <v>1</v>
      </c>
      <c r="AB1771" s="2">
        <v>0</v>
      </c>
      <c r="AC1771" s="1">
        <v>0</v>
      </c>
      <c r="AD1771" s="7">
        <v>43486</v>
      </c>
      <c r="AE1771" s="7">
        <v>43488</v>
      </c>
      <c r="AF1771">
        <v>2</v>
      </c>
      <c r="AG1771" t="s">
        <v>1680</v>
      </c>
      <c r="AH1771" s="2">
        <v>0</v>
      </c>
      <c r="AI1771" s="1">
        <v>0</v>
      </c>
      <c r="AJ1771" s="1">
        <v>0</v>
      </c>
      <c r="AK1771" s="6" t="str">
        <f>+IF(Tabla1[[#This Row],[REQUEST_TY]]="SR MANTENIMIENTO CORRECTIVO", "EMERGENCIA", "OTROS")</f>
        <v>OTROS</v>
      </c>
      <c r="AL1771" s="6" t="str">
        <f>+_xlfn.IFS(Tabla1[[#This Row],[Veces obj]]&lt;=1,"0-1",Tabla1[[#This Row],[Veces obj]]&lt;=2,"1-2",Tabla1[[#This Row],[Veces obj]]&lt;=3,"2-3",TRUE,"&gt;3")</f>
        <v>0-1</v>
      </c>
      <c r="AM1771" s="6" t="str">
        <f>+_xlfn.IFS(MONTH(Tabla1[[#This Row],[MES]])&lt;=3,"Q1",MONTH(Tabla1[[#This Row],[MES]])&lt;=6,"Q2",MONTH(Tabla1[[#This Row],[MES]])&lt;=9,"Q3",TRUE,"Q4")</f>
        <v>Q1</v>
      </c>
      <c r="AN1771" t="str">
        <f>+IFERROR(VLOOKUP(Tabla1[[#This Row],[CUENTA]],CTAS[],2,0),"OTROS")</f>
        <v>OTROS</v>
      </c>
      <c r="AP1771" t="str">
        <f>+IFERROR(VLOOKUP(Tabla1[[#This Row],[EMPLEADO]],IS[],3,0),"OTROS")</f>
        <v>OTROS</v>
      </c>
      <c r="AQ1771" t="str">
        <f>+IFERROR(VLOOKUP(Tabla1[[#This Row],[EMPLEADO]],IS[[NÓMINA]:[INGENIERO]],2,0),"OTROS")</f>
        <v>OTROS</v>
      </c>
    </row>
    <row r="1772" spans="1:43" x14ac:dyDescent="0.25">
      <c r="A1772" t="s">
        <v>36</v>
      </c>
      <c r="B1772">
        <v>1</v>
      </c>
      <c r="C1772" t="s">
        <v>3719</v>
      </c>
      <c r="D1772" t="s">
        <v>3346</v>
      </c>
      <c r="E1772" t="s">
        <v>39</v>
      </c>
      <c r="F1772" t="s">
        <v>3720</v>
      </c>
      <c r="G1772" s="17" t="s">
        <v>3668</v>
      </c>
      <c r="H1772" t="s">
        <v>42</v>
      </c>
      <c r="I1772" t="s">
        <v>43</v>
      </c>
      <c r="J1772" t="s">
        <v>8</v>
      </c>
      <c r="K1772" t="s">
        <v>1848</v>
      </c>
      <c r="L1772" t="s">
        <v>3446</v>
      </c>
      <c r="M1772" t="s">
        <v>273</v>
      </c>
      <c r="N1772">
        <v>1</v>
      </c>
      <c r="O1772" t="s">
        <v>47</v>
      </c>
      <c r="P1772" t="s">
        <v>822</v>
      </c>
      <c r="Q1772" t="s">
        <v>48</v>
      </c>
      <c r="R1772" t="s">
        <v>49</v>
      </c>
      <c r="S1772" t="s">
        <v>50</v>
      </c>
      <c r="T1772" t="s">
        <v>51</v>
      </c>
      <c r="U1772" t="s">
        <v>52</v>
      </c>
      <c r="V1772">
        <v>1</v>
      </c>
      <c r="W1772" s="1">
        <v>0</v>
      </c>
      <c r="X1772">
        <v>0</v>
      </c>
      <c r="Y1772">
        <v>5</v>
      </c>
      <c r="Z1772">
        <v>5</v>
      </c>
      <c r="AA1772">
        <v>1</v>
      </c>
      <c r="AB1772" s="2">
        <v>0</v>
      </c>
      <c r="AC1772" s="1">
        <v>0</v>
      </c>
      <c r="AD1772" s="7">
        <v>43486</v>
      </c>
      <c r="AE1772" s="7">
        <v>43488</v>
      </c>
      <c r="AF1772">
        <v>2</v>
      </c>
      <c r="AG1772" t="s">
        <v>1680</v>
      </c>
      <c r="AH1772" s="2">
        <v>0</v>
      </c>
      <c r="AI1772" s="1">
        <v>0</v>
      </c>
      <c r="AJ1772" s="1">
        <v>0</v>
      </c>
      <c r="AK1772" s="6" t="str">
        <f>+IF(Tabla1[[#This Row],[REQUEST_TY]]="SR MANTENIMIENTO CORRECTIVO", "EMERGENCIA", "OTROS")</f>
        <v>OTROS</v>
      </c>
      <c r="AL1772" s="6" t="str">
        <f>+_xlfn.IFS(Tabla1[[#This Row],[Veces obj]]&lt;=1,"0-1",Tabla1[[#This Row],[Veces obj]]&lt;=2,"1-2",Tabla1[[#This Row],[Veces obj]]&lt;=3,"2-3",TRUE,"&gt;3")</f>
        <v>0-1</v>
      </c>
      <c r="AM1772" s="6" t="str">
        <f>+_xlfn.IFS(MONTH(Tabla1[[#This Row],[MES]])&lt;=3,"Q1",MONTH(Tabla1[[#This Row],[MES]])&lt;=6,"Q2",MONTH(Tabla1[[#This Row],[MES]])&lt;=9,"Q3",TRUE,"Q4")</f>
        <v>Q1</v>
      </c>
      <c r="AN1772" t="str">
        <f>+IFERROR(VLOOKUP(Tabla1[[#This Row],[CUENTA]],CTAS[],2,0),"OTROS")</f>
        <v>OTROS</v>
      </c>
      <c r="AP1772" t="str">
        <f>+IFERROR(VLOOKUP(Tabla1[[#This Row],[EMPLEADO]],IS[],3,0),"OTROS")</f>
        <v>OTROS</v>
      </c>
      <c r="AQ1772" t="str">
        <f>+IFERROR(VLOOKUP(Tabla1[[#This Row],[EMPLEADO]],IS[[NÓMINA]:[INGENIERO]],2,0),"OTROS")</f>
        <v>OTROS</v>
      </c>
    </row>
    <row r="1773" spans="1:43" x14ac:dyDescent="0.25">
      <c r="A1773" t="s">
        <v>36</v>
      </c>
      <c r="B1773">
        <v>1</v>
      </c>
      <c r="C1773" t="s">
        <v>3524</v>
      </c>
      <c r="D1773" t="s">
        <v>3346</v>
      </c>
      <c r="E1773" t="s">
        <v>558</v>
      </c>
      <c r="F1773" t="s">
        <v>3525</v>
      </c>
      <c r="G1773" s="17" t="s">
        <v>3526</v>
      </c>
      <c r="H1773" t="s">
        <v>246</v>
      </c>
      <c r="I1773" t="s">
        <v>43</v>
      </c>
      <c r="J1773" t="s">
        <v>8</v>
      </c>
      <c r="K1773" t="s">
        <v>798</v>
      </c>
      <c r="L1773" t="s">
        <v>1509</v>
      </c>
      <c r="M1773" t="s">
        <v>1510</v>
      </c>
      <c r="N1773">
        <v>1</v>
      </c>
      <c r="O1773" t="s">
        <v>105</v>
      </c>
      <c r="P1773" t="s">
        <v>822</v>
      </c>
      <c r="Q1773" t="s">
        <v>48</v>
      </c>
      <c r="R1773" t="s">
        <v>95</v>
      </c>
      <c r="S1773" t="s">
        <v>64</v>
      </c>
      <c r="T1773" t="s">
        <v>51</v>
      </c>
      <c r="U1773" t="s">
        <v>96</v>
      </c>
      <c r="V1773">
        <v>1</v>
      </c>
      <c r="W1773" s="1">
        <v>0</v>
      </c>
      <c r="X1773">
        <v>0</v>
      </c>
      <c r="Y1773">
        <v>5</v>
      </c>
      <c r="Z1773">
        <v>5</v>
      </c>
      <c r="AA1773">
        <v>1</v>
      </c>
      <c r="AB1773" s="2">
        <v>0</v>
      </c>
      <c r="AC1773" s="1">
        <v>0</v>
      </c>
      <c r="AD1773" s="7">
        <v>43473</v>
      </c>
      <c r="AE1773" s="7">
        <v>43475</v>
      </c>
      <c r="AF1773">
        <v>2</v>
      </c>
      <c r="AG1773" t="s">
        <v>1680</v>
      </c>
      <c r="AH1773" s="2">
        <v>0</v>
      </c>
      <c r="AI1773" s="1">
        <v>0</v>
      </c>
      <c r="AJ1773" s="1">
        <v>0</v>
      </c>
      <c r="AK1773" s="6" t="str">
        <f>+IF(Tabla1[[#This Row],[REQUEST_TY]]="SR MANTENIMIENTO CORRECTIVO", "EMERGENCIA", "OTROS")</f>
        <v>OTROS</v>
      </c>
      <c r="AL1773" s="6" t="str">
        <f>+_xlfn.IFS(Tabla1[[#This Row],[Veces obj]]&lt;=1,"0-1",Tabla1[[#This Row],[Veces obj]]&lt;=2,"1-2",Tabla1[[#This Row],[Veces obj]]&lt;=3,"2-3",TRUE,"&gt;3")</f>
        <v>0-1</v>
      </c>
      <c r="AM1773" s="6" t="str">
        <f>+_xlfn.IFS(MONTH(Tabla1[[#This Row],[MES]])&lt;=3,"Q1",MONTH(Tabla1[[#This Row],[MES]])&lt;=6,"Q2",MONTH(Tabla1[[#This Row],[MES]])&lt;=9,"Q3",TRUE,"Q4")</f>
        <v>Q1</v>
      </c>
      <c r="AN1773" t="str">
        <f>+IFERROR(VLOOKUP(Tabla1[[#This Row],[CUENTA]],CTAS[],2,0),"OTROS")</f>
        <v>OTROS</v>
      </c>
      <c r="AP1773" t="str">
        <f>+IFERROR(VLOOKUP(Tabla1[[#This Row],[EMPLEADO]],IS[],3,0),"OTROS")</f>
        <v>OTROS</v>
      </c>
      <c r="AQ1773" t="str">
        <f>+IFERROR(VLOOKUP(Tabla1[[#This Row],[EMPLEADO]],IS[[NÓMINA]:[INGENIERO]],2,0),"OTROS")</f>
        <v>OTROS</v>
      </c>
    </row>
    <row r="1774" spans="1:43" x14ac:dyDescent="0.25">
      <c r="A1774" t="s">
        <v>36</v>
      </c>
      <c r="B1774">
        <v>1</v>
      </c>
      <c r="C1774" t="s">
        <v>3527</v>
      </c>
      <c r="D1774" t="s">
        <v>3346</v>
      </c>
      <c r="E1774" t="s">
        <v>558</v>
      </c>
      <c r="F1774" t="s">
        <v>3528</v>
      </c>
      <c r="G1774" s="17" t="s">
        <v>3529</v>
      </c>
      <c r="H1774" t="s">
        <v>42</v>
      </c>
      <c r="I1774" t="s">
        <v>43</v>
      </c>
      <c r="J1774" t="s">
        <v>8</v>
      </c>
      <c r="K1774" t="s">
        <v>798</v>
      </c>
      <c r="L1774" t="s">
        <v>3530</v>
      </c>
      <c r="M1774" t="s">
        <v>131</v>
      </c>
      <c r="N1774">
        <v>1</v>
      </c>
      <c r="O1774" t="s">
        <v>47</v>
      </c>
      <c r="P1774" t="s">
        <v>822</v>
      </c>
      <c r="Q1774" t="s">
        <v>48</v>
      </c>
      <c r="R1774" t="s">
        <v>95</v>
      </c>
      <c r="S1774" t="s">
        <v>64</v>
      </c>
      <c r="T1774" t="s">
        <v>51</v>
      </c>
      <c r="U1774" t="s">
        <v>96</v>
      </c>
      <c r="V1774">
        <v>1</v>
      </c>
      <c r="W1774" s="1">
        <v>0</v>
      </c>
      <c r="X1774">
        <v>0</v>
      </c>
      <c r="Y1774">
        <v>5</v>
      </c>
      <c r="Z1774">
        <v>5</v>
      </c>
      <c r="AA1774">
        <v>1</v>
      </c>
      <c r="AB1774" s="2">
        <v>0</v>
      </c>
      <c r="AC1774" s="1">
        <v>0</v>
      </c>
      <c r="AD1774" s="7">
        <v>43475</v>
      </c>
      <c r="AE1774" s="7">
        <v>43475</v>
      </c>
      <c r="AF1774">
        <v>0</v>
      </c>
      <c r="AG1774" t="s">
        <v>53</v>
      </c>
      <c r="AH1774" s="2">
        <v>0</v>
      </c>
      <c r="AI1774" s="1">
        <v>0</v>
      </c>
      <c r="AJ1774" s="1">
        <v>0</v>
      </c>
      <c r="AK1774" s="6" t="str">
        <f>+IF(Tabla1[[#This Row],[REQUEST_TY]]="SR MANTENIMIENTO CORRECTIVO", "EMERGENCIA", "OTROS")</f>
        <v>OTROS</v>
      </c>
      <c r="AL1774" s="6" t="str">
        <f>+_xlfn.IFS(Tabla1[[#This Row],[Veces obj]]&lt;=1,"0-1",Tabla1[[#This Row],[Veces obj]]&lt;=2,"1-2",Tabla1[[#This Row],[Veces obj]]&lt;=3,"2-3",TRUE,"&gt;3")</f>
        <v>0-1</v>
      </c>
      <c r="AM1774" s="6" t="str">
        <f>+_xlfn.IFS(MONTH(Tabla1[[#This Row],[MES]])&lt;=3,"Q1",MONTH(Tabla1[[#This Row],[MES]])&lt;=6,"Q2",MONTH(Tabla1[[#This Row],[MES]])&lt;=9,"Q3",TRUE,"Q4")</f>
        <v>Q1</v>
      </c>
      <c r="AN1774" t="str">
        <f>+IFERROR(VLOOKUP(Tabla1[[#This Row],[CUENTA]],CTAS[],2,0),"OTROS")</f>
        <v>OTROS</v>
      </c>
      <c r="AP1774" t="str">
        <f>+IFERROR(VLOOKUP(Tabla1[[#This Row],[EMPLEADO]],IS[],3,0),"OTROS")</f>
        <v>OTROS</v>
      </c>
      <c r="AQ1774" t="str">
        <f>+IFERROR(VLOOKUP(Tabla1[[#This Row],[EMPLEADO]],IS[[NÓMINA]:[INGENIERO]],2,0),"OTROS")</f>
        <v>OTROS</v>
      </c>
    </row>
    <row r="1775" spans="1:43" x14ac:dyDescent="0.25">
      <c r="A1775" t="s">
        <v>36</v>
      </c>
      <c r="B1775">
        <v>1</v>
      </c>
      <c r="C1775" t="s">
        <v>3531</v>
      </c>
      <c r="D1775" t="s">
        <v>3346</v>
      </c>
      <c r="E1775" t="s">
        <v>39</v>
      </c>
      <c r="F1775" t="s">
        <v>3532</v>
      </c>
      <c r="G1775" s="17" t="s">
        <v>3533</v>
      </c>
      <c r="H1775" t="s">
        <v>42</v>
      </c>
      <c r="I1775" t="s">
        <v>43</v>
      </c>
      <c r="J1775" t="s">
        <v>8</v>
      </c>
      <c r="K1775" t="s">
        <v>798</v>
      </c>
      <c r="L1775" t="s">
        <v>3530</v>
      </c>
      <c r="M1775" t="s">
        <v>131</v>
      </c>
      <c r="N1775">
        <v>1</v>
      </c>
      <c r="O1775" t="s">
        <v>47</v>
      </c>
      <c r="P1775" t="s">
        <v>822</v>
      </c>
      <c r="Q1775" t="s">
        <v>48</v>
      </c>
      <c r="R1775" t="s">
        <v>49</v>
      </c>
      <c r="S1775" t="s">
        <v>50</v>
      </c>
      <c r="T1775" t="s">
        <v>51</v>
      </c>
      <c r="U1775" t="s">
        <v>52</v>
      </c>
      <c r="V1775">
        <v>1</v>
      </c>
      <c r="W1775" s="1">
        <v>0</v>
      </c>
      <c r="X1775">
        <v>0</v>
      </c>
      <c r="Y1775">
        <v>5</v>
      </c>
      <c r="Z1775">
        <v>5</v>
      </c>
      <c r="AA1775">
        <v>1</v>
      </c>
      <c r="AB1775" s="2">
        <v>0</v>
      </c>
      <c r="AC1775" s="1">
        <v>0</v>
      </c>
      <c r="AD1775" s="7">
        <v>43473</v>
      </c>
      <c r="AE1775" s="7">
        <v>43475</v>
      </c>
      <c r="AF1775">
        <v>2</v>
      </c>
      <c r="AG1775" t="s">
        <v>1680</v>
      </c>
      <c r="AH1775" s="2">
        <v>0</v>
      </c>
      <c r="AI1775" s="1">
        <v>0</v>
      </c>
      <c r="AJ1775" s="1">
        <v>0</v>
      </c>
      <c r="AK1775" s="6" t="str">
        <f>+IF(Tabla1[[#This Row],[REQUEST_TY]]="SR MANTENIMIENTO CORRECTIVO", "EMERGENCIA", "OTROS")</f>
        <v>OTROS</v>
      </c>
      <c r="AL1775" s="6" t="str">
        <f>+_xlfn.IFS(Tabla1[[#This Row],[Veces obj]]&lt;=1,"0-1",Tabla1[[#This Row],[Veces obj]]&lt;=2,"1-2",Tabla1[[#This Row],[Veces obj]]&lt;=3,"2-3",TRUE,"&gt;3")</f>
        <v>0-1</v>
      </c>
      <c r="AM1775" s="6" t="str">
        <f>+_xlfn.IFS(MONTH(Tabla1[[#This Row],[MES]])&lt;=3,"Q1",MONTH(Tabla1[[#This Row],[MES]])&lt;=6,"Q2",MONTH(Tabla1[[#This Row],[MES]])&lt;=9,"Q3",TRUE,"Q4")</f>
        <v>Q1</v>
      </c>
      <c r="AN1775" t="str">
        <f>+IFERROR(VLOOKUP(Tabla1[[#This Row],[CUENTA]],CTAS[],2,0),"OTROS")</f>
        <v>OTROS</v>
      </c>
      <c r="AP1775" t="str">
        <f>+IFERROR(VLOOKUP(Tabla1[[#This Row],[EMPLEADO]],IS[],3,0),"OTROS")</f>
        <v>OTROS</v>
      </c>
      <c r="AQ1775" t="str">
        <f>+IFERROR(VLOOKUP(Tabla1[[#This Row],[EMPLEADO]],IS[[NÓMINA]:[INGENIERO]],2,0),"OTROS")</f>
        <v>OTROS</v>
      </c>
    </row>
    <row r="1776" spans="1:43" x14ac:dyDescent="0.25">
      <c r="A1776" t="s">
        <v>36</v>
      </c>
      <c r="B1776">
        <v>1</v>
      </c>
      <c r="C1776" t="s">
        <v>3721</v>
      </c>
      <c r="D1776" t="s">
        <v>3346</v>
      </c>
      <c r="E1776" t="s">
        <v>39</v>
      </c>
      <c r="F1776" t="s">
        <v>3722</v>
      </c>
      <c r="G1776" s="17" t="s">
        <v>3723</v>
      </c>
      <c r="H1776" t="s">
        <v>384</v>
      </c>
      <c r="I1776" t="s">
        <v>43</v>
      </c>
      <c r="J1776" t="s">
        <v>8</v>
      </c>
      <c r="K1776" t="s">
        <v>2237</v>
      </c>
      <c r="L1776" t="s">
        <v>3724</v>
      </c>
      <c r="M1776" t="s">
        <v>2634</v>
      </c>
      <c r="N1776">
        <v>1</v>
      </c>
      <c r="O1776" t="s">
        <v>47</v>
      </c>
      <c r="P1776" t="s">
        <v>822</v>
      </c>
      <c r="Q1776" t="s">
        <v>48</v>
      </c>
      <c r="R1776" t="s">
        <v>49</v>
      </c>
      <c r="S1776" t="s">
        <v>50</v>
      </c>
      <c r="T1776" t="s">
        <v>51</v>
      </c>
      <c r="U1776" t="s">
        <v>52</v>
      </c>
      <c r="V1776">
        <v>1</v>
      </c>
      <c r="W1776" s="1">
        <v>0</v>
      </c>
      <c r="X1776">
        <v>0</v>
      </c>
      <c r="Y1776">
        <v>5</v>
      </c>
      <c r="Z1776">
        <v>5</v>
      </c>
      <c r="AA1776">
        <v>1</v>
      </c>
      <c r="AB1776" s="2">
        <v>0</v>
      </c>
      <c r="AC1776" s="1">
        <v>0</v>
      </c>
      <c r="AD1776" s="7">
        <v>43486</v>
      </c>
      <c r="AE1776" s="7">
        <v>43488</v>
      </c>
      <c r="AF1776">
        <v>2</v>
      </c>
      <c r="AG1776" t="s">
        <v>1680</v>
      </c>
      <c r="AH1776" s="2">
        <v>0</v>
      </c>
      <c r="AI1776" s="1">
        <v>0</v>
      </c>
      <c r="AJ1776" s="1">
        <v>0</v>
      </c>
      <c r="AK1776" s="6" t="str">
        <f>+IF(Tabla1[[#This Row],[REQUEST_TY]]="SR MANTENIMIENTO CORRECTIVO", "EMERGENCIA", "OTROS")</f>
        <v>OTROS</v>
      </c>
      <c r="AL1776" s="6" t="str">
        <f>+_xlfn.IFS(Tabla1[[#This Row],[Veces obj]]&lt;=1,"0-1",Tabla1[[#This Row],[Veces obj]]&lt;=2,"1-2",Tabla1[[#This Row],[Veces obj]]&lt;=3,"2-3",TRUE,"&gt;3")</f>
        <v>0-1</v>
      </c>
      <c r="AM1776" s="6" t="str">
        <f>+_xlfn.IFS(MONTH(Tabla1[[#This Row],[MES]])&lt;=3,"Q1",MONTH(Tabla1[[#This Row],[MES]])&lt;=6,"Q2",MONTH(Tabla1[[#This Row],[MES]])&lt;=9,"Q3",TRUE,"Q4")</f>
        <v>Q1</v>
      </c>
      <c r="AN1776" t="str">
        <f>+IFERROR(VLOOKUP(Tabla1[[#This Row],[CUENTA]],CTAS[],2,0),"OTROS")</f>
        <v>OTROS</v>
      </c>
      <c r="AP1776" t="str">
        <f>+IFERROR(VLOOKUP(Tabla1[[#This Row],[EMPLEADO]],IS[],3,0),"OTROS")</f>
        <v>OTROS</v>
      </c>
      <c r="AQ1776" t="str">
        <f>+IFERROR(VLOOKUP(Tabla1[[#This Row],[EMPLEADO]],IS[[NÓMINA]:[INGENIERO]],2,0),"OTROS")</f>
        <v>OTROS</v>
      </c>
    </row>
    <row r="1777" spans="1:43" x14ac:dyDescent="0.25">
      <c r="A1777" t="s">
        <v>36</v>
      </c>
      <c r="B1777">
        <v>1</v>
      </c>
      <c r="C1777" t="s">
        <v>3813</v>
      </c>
      <c r="D1777" t="s">
        <v>3346</v>
      </c>
      <c r="E1777" t="s">
        <v>39</v>
      </c>
      <c r="F1777" t="s">
        <v>3814</v>
      </c>
      <c r="G1777" s="17" t="s">
        <v>3815</v>
      </c>
      <c r="H1777" t="s">
        <v>646</v>
      </c>
      <c r="I1777" t="s">
        <v>43</v>
      </c>
      <c r="J1777" t="s">
        <v>8</v>
      </c>
      <c r="K1777" t="s">
        <v>44</v>
      </c>
      <c r="L1777" t="s">
        <v>3816</v>
      </c>
      <c r="M1777" t="s">
        <v>649</v>
      </c>
      <c r="N1777">
        <v>1</v>
      </c>
      <c r="O1777" t="s">
        <v>47</v>
      </c>
      <c r="P1777" t="s">
        <v>822</v>
      </c>
      <c r="Q1777" t="s">
        <v>48</v>
      </c>
      <c r="R1777" t="s">
        <v>49</v>
      </c>
      <c r="S1777" t="s">
        <v>50</v>
      </c>
      <c r="T1777" t="s">
        <v>51</v>
      </c>
      <c r="U1777" t="s">
        <v>52</v>
      </c>
      <c r="V1777">
        <v>1</v>
      </c>
      <c r="W1777" s="1">
        <v>0</v>
      </c>
      <c r="X1777">
        <v>0</v>
      </c>
      <c r="Y1777">
        <v>5</v>
      </c>
      <c r="Z1777">
        <v>5</v>
      </c>
      <c r="AA1777">
        <v>1</v>
      </c>
      <c r="AB1777" s="2">
        <v>0</v>
      </c>
      <c r="AC1777" s="1">
        <v>0</v>
      </c>
      <c r="AD1777" s="7">
        <v>43494</v>
      </c>
      <c r="AE1777" s="7">
        <v>43494</v>
      </c>
      <c r="AF1777">
        <v>0</v>
      </c>
      <c r="AG1777" t="s">
        <v>53</v>
      </c>
      <c r="AH1777" s="2">
        <v>0</v>
      </c>
      <c r="AI1777" s="1">
        <v>0</v>
      </c>
      <c r="AJ1777" s="1">
        <v>0</v>
      </c>
      <c r="AK1777" s="6" t="str">
        <f>+IF(Tabla1[[#This Row],[REQUEST_TY]]="SR MANTENIMIENTO CORRECTIVO", "EMERGENCIA", "OTROS")</f>
        <v>OTROS</v>
      </c>
      <c r="AL1777" s="6" t="str">
        <f>+_xlfn.IFS(Tabla1[[#This Row],[Veces obj]]&lt;=1,"0-1",Tabla1[[#This Row],[Veces obj]]&lt;=2,"1-2",Tabla1[[#This Row],[Veces obj]]&lt;=3,"2-3",TRUE,"&gt;3")</f>
        <v>0-1</v>
      </c>
      <c r="AM1777" s="6" t="str">
        <f>+_xlfn.IFS(MONTH(Tabla1[[#This Row],[MES]])&lt;=3,"Q1",MONTH(Tabla1[[#This Row],[MES]])&lt;=6,"Q2",MONTH(Tabla1[[#This Row],[MES]])&lt;=9,"Q3",TRUE,"Q4")</f>
        <v>Q1</v>
      </c>
      <c r="AN1777" t="str">
        <f>+IFERROR(VLOOKUP(Tabla1[[#This Row],[CUENTA]],CTAS[],2,0),"OTROS")</f>
        <v>OTROS</v>
      </c>
      <c r="AP1777" t="str">
        <f>+IFERROR(VLOOKUP(Tabla1[[#This Row],[EMPLEADO]],IS[],3,0),"OTROS")</f>
        <v>OTROS</v>
      </c>
      <c r="AQ1777" t="str">
        <f>+IFERROR(VLOOKUP(Tabla1[[#This Row],[EMPLEADO]],IS[[NÓMINA]:[INGENIERO]],2,0),"OTROS")</f>
        <v>OTROS</v>
      </c>
    </row>
    <row r="1778" spans="1:43" x14ac:dyDescent="0.25">
      <c r="A1778" t="s">
        <v>36</v>
      </c>
      <c r="B1778">
        <v>1</v>
      </c>
      <c r="C1778" t="s">
        <v>3541</v>
      </c>
      <c r="D1778" t="s">
        <v>3346</v>
      </c>
      <c r="E1778" t="s">
        <v>98</v>
      </c>
      <c r="F1778" t="s">
        <v>3397</v>
      </c>
      <c r="G1778" s="17" t="s">
        <v>3542</v>
      </c>
      <c r="H1778" t="s">
        <v>707</v>
      </c>
      <c r="I1778" t="s">
        <v>43</v>
      </c>
      <c r="J1778" t="s">
        <v>8</v>
      </c>
      <c r="K1778" t="s">
        <v>102</v>
      </c>
      <c r="L1778" t="s">
        <v>3543</v>
      </c>
      <c r="M1778" t="s">
        <v>248</v>
      </c>
      <c r="N1778">
        <v>0</v>
      </c>
      <c r="O1778" t="s">
        <v>105</v>
      </c>
      <c r="P1778" t="s">
        <v>822</v>
      </c>
      <c r="Q1778" t="s">
        <v>48</v>
      </c>
      <c r="R1778" t="s">
        <v>63</v>
      </c>
      <c r="S1778" t="s">
        <v>64</v>
      </c>
      <c r="T1778" t="s">
        <v>51</v>
      </c>
      <c r="U1778" t="s">
        <v>96</v>
      </c>
      <c r="V1778">
        <v>1</v>
      </c>
      <c r="W1778" s="1">
        <v>327.5</v>
      </c>
      <c r="X1778">
        <v>0</v>
      </c>
      <c r="Y1778">
        <v>5</v>
      </c>
      <c r="Z1778">
        <v>5</v>
      </c>
      <c r="AA1778">
        <v>1</v>
      </c>
      <c r="AB1778" s="2">
        <v>0</v>
      </c>
      <c r="AC1778" s="1">
        <v>0</v>
      </c>
      <c r="AD1778" s="7">
        <v>43474</v>
      </c>
      <c r="AE1778" s="7">
        <v>43475</v>
      </c>
      <c r="AF1778">
        <v>1</v>
      </c>
      <c r="AG1778" t="s">
        <v>53</v>
      </c>
      <c r="AH1778" s="2">
        <v>0</v>
      </c>
      <c r="AI1778" s="1">
        <v>0</v>
      </c>
      <c r="AJ1778" s="1">
        <v>0</v>
      </c>
      <c r="AK1778" s="6" t="str">
        <f>+IF(Tabla1[[#This Row],[REQUEST_TY]]="SR MANTENIMIENTO CORRECTIVO", "EMERGENCIA", "OTROS")</f>
        <v>OTROS</v>
      </c>
      <c r="AL1778" s="6" t="str">
        <f>+_xlfn.IFS(Tabla1[[#This Row],[Veces obj]]&lt;=1,"0-1",Tabla1[[#This Row],[Veces obj]]&lt;=2,"1-2",Tabla1[[#This Row],[Veces obj]]&lt;=3,"2-3",TRUE,"&gt;3")</f>
        <v>0-1</v>
      </c>
      <c r="AM1778" s="6" t="str">
        <f>+_xlfn.IFS(MONTH(Tabla1[[#This Row],[MES]])&lt;=3,"Q1",MONTH(Tabla1[[#This Row],[MES]])&lt;=6,"Q2",MONTH(Tabla1[[#This Row],[MES]])&lt;=9,"Q3",TRUE,"Q4")</f>
        <v>Q1</v>
      </c>
      <c r="AN1778" t="str">
        <f>+IFERROR(VLOOKUP(Tabla1[[#This Row],[CUENTA]],CTAS[],2,0),"OTROS")</f>
        <v>OTROS</v>
      </c>
      <c r="AP1778" t="str">
        <f>+IFERROR(VLOOKUP(Tabla1[[#This Row],[EMPLEADO]],IS[],3,0),"OTROS")</f>
        <v>OTROS</v>
      </c>
      <c r="AQ1778" t="str">
        <f>+IFERROR(VLOOKUP(Tabla1[[#This Row],[EMPLEADO]],IS[[NÓMINA]:[INGENIERO]],2,0),"OTROS")</f>
        <v>OTROS</v>
      </c>
    </row>
    <row r="1779" spans="1:43" x14ac:dyDescent="0.25">
      <c r="A1779" t="s">
        <v>36</v>
      </c>
      <c r="B1779">
        <v>1</v>
      </c>
      <c r="C1779" t="s">
        <v>4083</v>
      </c>
      <c r="D1779" t="s">
        <v>38</v>
      </c>
      <c r="E1779" t="s">
        <v>133</v>
      </c>
      <c r="F1779" t="s">
        <v>4084</v>
      </c>
      <c r="G1779" s="17" t="s">
        <v>4085</v>
      </c>
      <c r="H1779" t="s">
        <v>592</v>
      </c>
      <c r="I1779" t="s">
        <v>43</v>
      </c>
      <c r="J1779" t="s">
        <v>8</v>
      </c>
      <c r="K1779" t="s">
        <v>59</v>
      </c>
      <c r="L1779" t="s">
        <v>2364</v>
      </c>
      <c r="M1779" t="s">
        <v>2365</v>
      </c>
      <c r="N1779">
        <v>0</v>
      </c>
      <c r="O1779" t="s">
        <v>47</v>
      </c>
      <c r="P1779">
        <v>128</v>
      </c>
      <c r="Q1779" t="s">
        <v>48</v>
      </c>
      <c r="R1779" t="s">
        <v>138</v>
      </c>
      <c r="S1779" t="s">
        <v>139</v>
      </c>
      <c r="T1779" t="s">
        <v>208</v>
      </c>
      <c r="U1779" t="s">
        <v>353</v>
      </c>
      <c r="V1779">
        <v>1.1499999999999999</v>
      </c>
      <c r="W1779" s="1">
        <v>1808.95</v>
      </c>
      <c r="X1779">
        <v>1</v>
      </c>
      <c r="Y1779">
        <v>7.55</v>
      </c>
      <c r="Z1779">
        <v>6</v>
      </c>
      <c r="AA1779">
        <v>1.2583333333333333</v>
      </c>
      <c r="AB1779" s="2">
        <v>6.4583333333333326E-2</v>
      </c>
      <c r="AC1779" s="1">
        <v>-101.58958333333334</v>
      </c>
      <c r="AD1779" s="7">
        <v>43489</v>
      </c>
      <c r="AE1779" s="7">
        <v>43489</v>
      </c>
      <c r="AF1779">
        <v>0</v>
      </c>
      <c r="AG1779" t="s">
        <v>53</v>
      </c>
      <c r="AH1779" s="2">
        <v>0</v>
      </c>
      <c r="AI1779" s="1">
        <v>0</v>
      </c>
      <c r="AJ1779" s="1">
        <v>0</v>
      </c>
      <c r="AK1779" s="6" t="str">
        <f>+IF(Tabla1[[#This Row],[REQUEST_TY]]="SR MANTENIMIENTO CORRECTIVO", "EMERGENCIA", "OTROS")</f>
        <v>EMERGENCIA</v>
      </c>
      <c r="AL1779" s="6" t="str">
        <f>+_xlfn.IFS(Tabla1[[#This Row],[Veces obj]]&lt;=1,"0-1",Tabla1[[#This Row],[Veces obj]]&lt;=2,"1-2",Tabla1[[#This Row],[Veces obj]]&lt;=3,"2-3",TRUE,"&gt;3")</f>
        <v>1-2</v>
      </c>
      <c r="AM1779" s="6" t="str">
        <f>+_xlfn.IFS(MONTH(Tabla1[[#This Row],[MES]])&lt;=3,"Q1",MONTH(Tabla1[[#This Row],[MES]])&lt;=6,"Q2",MONTH(Tabla1[[#This Row],[MES]])&lt;=9,"Q3",TRUE,"Q4")</f>
        <v>Q1</v>
      </c>
      <c r="AN1779" t="str">
        <f>+IFERROR(VLOOKUP(Tabla1[[#This Row],[CUENTA]],CTAS[],2,0),"OTROS")</f>
        <v>OTROS</v>
      </c>
      <c r="AO1779">
        <v>1</v>
      </c>
      <c r="AP1779" t="str">
        <f>+IFERROR(VLOOKUP(Tabla1[[#This Row],[EMPLEADO]],IS[],3,0),"OTROS")</f>
        <v>CHIHUAHUA</v>
      </c>
      <c r="AQ1779" t="str">
        <f>+IFERROR(VLOOKUP(Tabla1[[#This Row],[EMPLEADO]],IS[[NÓMINA]:[INGENIERO]],2,0),"OTROS")</f>
        <v>VICTOR MENDEZ</v>
      </c>
    </row>
    <row r="1780" spans="1:43" x14ac:dyDescent="0.25">
      <c r="A1780" t="s">
        <v>36</v>
      </c>
      <c r="B1780">
        <v>1</v>
      </c>
      <c r="C1780" t="s">
        <v>3546</v>
      </c>
      <c r="D1780" t="s">
        <v>3346</v>
      </c>
      <c r="E1780" t="s">
        <v>98</v>
      </c>
      <c r="F1780" t="s">
        <v>3547</v>
      </c>
      <c r="G1780" s="17" t="s">
        <v>3548</v>
      </c>
      <c r="H1780" t="s">
        <v>707</v>
      </c>
      <c r="I1780" t="s">
        <v>43</v>
      </c>
      <c r="J1780" t="s">
        <v>8</v>
      </c>
      <c r="K1780" t="s">
        <v>102</v>
      </c>
      <c r="L1780" t="s">
        <v>708</v>
      </c>
      <c r="M1780" t="s">
        <v>709</v>
      </c>
      <c r="N1780">
        <v>0</v>
      </c>
      <c r="O1780" t="s">
        <v>105</v>
      </c>
      <c r="P1780" t="s">
        <v>822</v>
      </c>
      <c r="Q1780" t="s">
        <v>48</v>
      </c>
      <c r="R1780" t="s">
        <v>63</v>
      </c>
      <c r="S1780" t="s">
        <v>64</v>
      </c>
      <c r="T1780" t="s">
        <v>51</v>
      </c>
      <c r="U1780" t="s">
        <v>96</v>
      </c>
      <c r="V1780">
        <v>1</v>
      </c>
      <c r="W1780" s="1">
        <v>327.5</v>
      </c>
      <c r="X1780">
        <v>0</v>
      </c>
      <c r="Y1780">
        <v>5</v>
      </c>
      <c r="Z1780">
        <v>5</v>
      </c>
      <c r="AA1780">
        <v>1</v>
      </c>
      <c r="AB1780" s="2">
        <v>0</v>
      </c>
      <c r="AC1780" s="1">
        <v>0</v>
      </c>
      <c r="AD1780" s="7">
        <v>43475</v>
      </c>
      <c r="AE1780" s="7">
        <v>43475</v>
      </c>
      <c r="AF1780">
        <v>0</v>
      </c>
      <c r="AG1780" t="s">
        <v>53</v>
      </c>
      <c r="AH1780" s="2">
        <v>0</v>
      </c>
      <c r="AI1780" s="1">
        <v>0</v>
      </c>
      <c r="AJ1780" s="1">
        <v>0</v>
      </c>
      <c r="AK1780" s="6" t="str">
        <f>+IF(Tabla1[[#This Row],[REQUEST_TY]]="SR MANTENIMIENTO CORRECTIVO", "EMERGENCIA", "OTROS")</f>
        <v>OTROS</v>
      </c>
      <c r="AL1780" s="6" t="str">
        <f>+_xlfn.IFS(Tabla1[[#This Row],[Veces obj]]&lt;=1,"0-1",Tabla1[[#This Row],[Veces obj]]&lt;=2,"1-2",Tabla1[[#This Row],[Veces obj]]&lt;=3,"2-3",TRUE,"&gt;3")</f>
        <v>0-1</v>
      </c>
      <c r="AM1780" s="6" t="str">
        <f>+_xlfn.IFS(MONTH(Tabla1[[#This Row],[MES]])&lt;=3,"Q1",MONTH(Tabla1[[#This Row],[MES]])&lt;=6,"Q2",MONTH(Tabla1[[#This Row],[MES]])&lt;=9,"Q3",TRUE,"Q4")</f>
        <v>Q1</v>
      </c>
      <c r="AN1780" t="str">
        <f>+IFERROR(VLOOKUP(Tabla1[[#This Row],[CUENTA]],CTAS[],2,0),"OTROS")</f>
        <v>OTROS</v>
      </c>
      <c r="AP1780" t="str">
        <f>+IFERROR(VLOOKUP(Tabla1[[#This Row],[EMPLEADO]],IS[],3,0),"OTROS")</f>
        <v>OTROS</v>
      </c>
      <c r="AQ1780" t="str">
        <f>+IFERROR(VLOOKUP(Tabla1[[#This Row],[EMPLEADO]],IS[[NÓMINA]:[INGENIERO]],2,0),"OTROS")</f>
        <v>OTROS</v>
      </c>
    </row>
    <row r="1781" spans="1:43" x14ac:dyDescent="0.25">
      <c r="A1781" t="s">
        <v>36</v>
      </c>
      <c r="B1781">
        <v>1</v>
      </c>
      <c r="C1781" t="s">
        <v>4168</v>
      </c>
      <c r="D1781" t="s">
        <v>38</v>
      </c>
      <c r="E1781" t="s">
        <v>2522</v>
      </c>
      <c r="F1781" t="s">
        <v>4169</v>
      </c>
      <c r="G1781" s="17" t="s">
        <v>4170</v>
      </c>
      <c r="H1781" t="s">
        <v>592</v>
      </c>
      <c r="I1781" t="s">
        <v>43</v>
      </c>
      <c r="J1781" t="s">
        <v>8</v>
      </c>
      <c r="K1781" t="s">
        <v>169</v>
      </c>
      <c r="L1781" t="s">
        <v>3630</v>
      </c>
      <c r="M1781" t="s">
        <v>3631</v>
      </c>
      <c r="N1781">
        <v>0</v>
      </c>
      <c r="O1781" t="s">
        <v>47</v>
      </c>
      <c r="P1781">
        <v>422</v>
      </c>
      <c r="Q1781" t="s">
        <v>48</v>
      </c>
      <c r="R1781" t="s">
        <v>2525</v>
      </c>
      <c r="S1781" t="s">
        <v>50</v>
      </c>
      <c r="T1781" t="s">
        <v>208</v>
      </c>
      <c r="U1781" t="s">
        <v>52</v>
      </c>
      <c r="V1781">
        <v>1.05</v>
      </c>
      <c r="W1781" s="1">
        <v>750.75000000000011</v>
      </c>
      <c r="X1781">
        <v>1</v>
      </c>
      <c r="Y1781">
        <v>12.65</v>
      </c>
      <c r="Z1781">
        <v>9</v>
      </c>
      <c r="AA1781">
        <v>1.4055555555555557</v>
      </c>
      <c r="AB1781" s="2">
        <v>0.10138888888888892</v>
      </c>
      <c r="AC1781" s="1">
        <v>-72.493055555555586</v>
      </c>
      <c r="AD1781" s="7">
        <v>43481</v>
      </c>
      <c r="AE1781" s="7">
        <v>43481</v>
      </c>
      <c r="AF1781">
        <v>0</v>
      </c>
      <c r="AG1781" t="s">
        <v>53</v>
      </c>
      <c r="AH1781" s="2">
        <v>0</v>
      </c>
      <c r="AI1781" s="1">
        <v>0</v>
      </c>
      <c r="AJ1781" s="1">
        <v>0</v>
      </c>
      <c r="AK1781" s="6" t="str">
        <f>+IF(Tabla1[[#This Row],[REQUEST_TY]]="SR MANTENIMIENTO CORRECTIVO", "EMERGENCIA", "OTROS")</f>
        <v>EMERGENCIA</v>
      </c>
      <c r="AL1781" s="6" t="str">
        <f>+_xlfn.IFS(Tabla1[[#This Row],[Veces obj]]&lt;=1,"0-1",Tabla1[[#This Row],[Veces obj]]&lt;=2,"1-2",Tabla1[[#This Row],[Veces obj]]&lt;=3,"2-3",TRUE,"&gt;3")</f>
        <v>1-2</v>
      </c>
      <c r="AM1781" s="6" t="str">
        <f>+_xlfn.IFS(MONTH(Tabla1[[#This Row],[MES]])&lt;=3,"Q1",MONTH(Tabla1[[#This Row],[MES]])&lt;=6,"Q2",MONTH(Tabla1[[#This Row],[MES]])&lt;=9,"Q3",TRUE,"Q4")</f>
        <v>Q1</v>
      </c>
      <c r="AN1781" t="str">
        <f>+IFERROR(VLOOKUP(Tabla1[[#This Row],[CUENTA]],CTAS[],2,0),"OTROS")</f>
        <v>OTROS</v>
      </c>
      <c r="AO1781">
        <v>1</v>
      </c>
      <c r="AP1781" t="str">
        <f>+IFERROR(VLOOKUP(Tabla1[[#This Row],[EMPLEADO]],IS[],3,0),"OTROS")</f>
        <v>CHIHUAHUA</v>
      </c>
      <c r="AQ1781" t="str">
        <f>+IFERROR(VLOOKUP(Tabla1[[#This Row],[EMPLEADO]],IS[[NÓMINA]:[INGENIERO]],2,0),"OTROS")</f>
        <v>VICTOR MENDEZ</v>
      </c>
    </row>
    <row r="1782" spans="1:43" x14ac:dyDescent="0.25">
      <c r="A1782" t="s">
        <v>36</v>
      </c>
      <c r="B1782">
        <v>1</v>
      </c>
      <c r="C1782" t="s">
        <v>4195</v>
      </c>
      <c r="D1782" t="s">
        <v>38</v>
      </c>
      <c r="E1782" t="s">
        <v>2380</v>
      </c>
      <c r="F1782" t="s">
        <v>4196</v>
      </c>
      <c r="G1782" s="17" t="s">
        <v>2382</v>
      </c>
      <c r="H1782" t="s">
        <v>592</v>
      </c>
      <c r="I1782" t="s">
        <v>43</v>
      </c>
      <c r="J1782" t="s">
        <v>8</v>
      </c>
      <c r="K1782" t="s">
        <v>438</v>
      </c>
      <c r="L1782" t="s">
        <v>2383</v>
      </c>
      <c r="M1782" t="s">
        <v>165</v>
      </c>
      <c r="N1782">
        <v>0</v>
      </c>
      <c r="O1782" t="s">
        <v>47</v>
      </c>
      <c r="P1782">
        <v>1</v>
      </c>
      <c r="Q1782" t="s">
        <v>388</v>
      </c>
      <c r="R1782" t="s">
        <v>223</v>
      </c>
      <c r="S1782" t="s">
        <v>139</v>
      </c>
      <c r="T1782" t="s">
        <v>51</v>
      </c>
      <c r="U1782" t="s">
        <v>872</v>
      </c>
      <c r="V1782">
        <v>0</v>
      </c>
      <c r="W1782" s="1">
        <v>0</v>
      </c>
      <c r="X1782">
        <v>1</v>
      </c>
      <c r="Y1782">
        <v>6</v>
      </c>
      <c r="Z1782">
        <v>4</v>
      </c>
      <c r="AA1782">
        <v>1.5</v>
      </c>
      <c r="AB1782" s="2">
        <v>0.125</v>
      </c>
      <c r="AC1782" s="1">
        <v>-196.62500000000003</v>
      </c>
      <c r="AD1782" s="7">
        <v>43488</v>
      </c>
      <c r="AE1782" s="7">
        <v>43488</v>
      </c>
      <c r="AF1782">
        <v>0</v>
      </c>
      <c r="AG1782" t="s">
        <v>53</v>
      </c>
      <c r="AH1782" s="2">
        <v>0</v>
      </c>
      <c r="AI1782" s="1">
        <v>0</v>
      </c>
      <c r="AJ1782" s="1">
        <v>0</v>
      </c>
      <c r="AK1782" s="6" t="str">
        <f>+IF(Tabla1[[#This Row],[REQUEST_TY]]="SR MANTENIMIENTO CORRECTIVO", "EMERGENCIA", "OTROS")</f>
        <v>EMERGENCIA</v>
      </c>
      <c r="AL1782" s="6" t="str">
        <f>+_xlfn.IFS(Tabla1[[#This Row],[Veces obj]]&lt;=1,"0-1",Tabla1[[#This Row],[Veces obj]]&lt;=2,"1-2",Tabla1[[#This Row],[Veces obj]]&lt;=3,"2-3",TRUE,"&gt;3")</f>
        <v>1-2</v>
      </c>
      <c r="AM1782" s="6" t="str">
        <f>+_xlfn.IFS(MONTH(Tabla1[[#This Row],[MES]])&lt;=3,"Q1",MONTH(Tabla1[[#This Row],[MES]])&lt;=6,"Q2",MONTH(Tabla1[[#This Row],[MES]])&lt;=9,"Q3",TRUE,"Q4")</f>
        <v>Q1</v>
      </c>
      <c r="AN1782" t="str">
        <f>+IFERROR(VLOOKUP(Tabla1[[#This Row],[CUENTA]],CTAS[],2,0),"OTROS")</f>
        <v>OTROS</v>
      </c>
      <c r="AO1782">
        <v>1</v>
      </c>
      <c r="AP1782" t="str">
        <f>+IFERROR(VLOOKUP(Tabla1[[#This Row],[EMPLEADO]],IS[],3,0),"OTROS")</f>
        <v>CHIHUAHUA</v>
      </c>
      <c r="AQ1782" t="str">
        <f>+IFERROR(VLOOKUP(Tabla1[[#This Row],[EMPLEADO]],IS[[NÓMINA]:[INGENIERO]],2,0),"OTROS")</f>
        <v>VICTOR MENDEZ</v>
      </c>
    </row>
    <row r="1783" spans="1:43" x14ac:dyDescent="0.25">
      <c r="A1783" t="s">
        <v>36</v>
      </c>
      <c r="B1783">
        <v>1</v>
      </c>
      <c r="C1783" t="s">
        <v>3555</v>
      </c>
      <c r="D1783" t="s">
        <v>3412</v>
      </c>
      <c r="E1783" t="s">
        <v>39</v>
      </c>
      <c r="F1783" t="s">
        <v>3556</v>
      </c>
      <c r="G1783" s="17" t="s">
        <v>1189</v>
      </c>
      <c r="H1783" t="s">
        <v>58</v>
      </c>
      <c r="I1783" t="s">
        <v>43</v>
      </c>
      <c r="J1783" t="s">
        <v>8</v>
      </c>
      <c r="K1783" t="s">
        <v>1190</v>
      </c>
      <c r="L1783" t="s">
        <v>1191</v>
      </c>
      <c r="M1783" t="s">
        <v>736</v>
      </c>
      <c r="N1783">
        <v>0</v>
      </c>
      <c r="O1783" t="s">
        <v>47</v>
      </c>
      <c r="P1783" t="s">
        <v>822</v>
      </c>
      <c r="Q1783" t="s">
        <v>48</v>
      </c>
      <c r="R1783" t="s">
        <v>49</v>
      </c>
      <c r="S1783" t="s">
        <v>50</v>
      </c>
      <c r="T1783" t="s">
        <v>51</v>
      </c>
      <c r="U1783" t="s">
        <v>52</v>
      </c>
      <c r="V1783">
        <v>1</v>
      </c>
      <c r="W1783" s="1">
        <v>715.00000000000011</v>
      </c>
      <c r="X1783">
        <v>0</v>
      </c>
      <c r="Y1783">
        <v>5</v>
      </c>
      <c r="Z1783">
        <v>5</v>
      </c>
      <c r="AA1783">
        <v>1</v>
      </c>
      <c r="AB1783" s="2">
        <v>0</v>
      </c>
      <c r="AC1783" s="1">
        <v>0</v>
      </c>
      <c r="AD1783" s="7">
        <v>43476</v>
      </c>
      <c r="AE1783" s="7">
        <v>43476</v>
      </c>
      <c r="AF1783">
        <v>0</v>
      </c>
      <c r="AG1783" t="s">
        <v>53</v>
      </c>
      <c r="AH1783" s="2">
        <v>0</v>
      </c>
      <c r="AI1783" s="1">
        <v>0</v>
      </c>
      <c r="AJ1783" s="1">
        <v>0</v>
      </c>
      <c r="AK1783" s="6" t="str">
        <f>+IF(Tabla1[[#This Row],[REQUEST_TY]]="SR MANTENIMIENTO CORRECTIVO", "EMERGENCIA", "OTROS")</f>
        <v>OTROS</v>
      </c>
      <c r="AL1783" s="6" t="str">
        <f>+_xlfn.IFS(Tabla1[[#This Row],[Veces obj]]&lt;=1,"0-1",Tabla1[[#This Row],[Veces obj]]&lt;=2,"1-2",Tabla1[[#This Row],[Veces obj]]&lt;=3,"2-3",TRUE,"&gt;3")</f>
        <v>0-1</v>
      </c>
      <c r="AM1783" s="6" t="str">
        <f>+_xlfn.IFS(MONTH(Tabla1[[#This Row],[MES]])&lt;=3,"Q1",MONTH(Tabla1[[#This Row],[MES]])&lt;=6,"Q2",MONTH(Tabla1[[#This Row],[MES]])&lt;=9,"Q3",TRUE,"Q4")</f>
        <v>Q1</v>
      </c>
      <c r="AN1783" t="str">
        <f>+IFERROR(VLOOKUP(Tabla1[[#This Row],[CUENTA]],CTAS[],2,0),"OTROS")</f>
        <v>OTROS</v>
      </c>
      <c r="AP1783" t="str">
        <f>+IFERROR(VLOOKUP(Tabla1[[#This Row],[EMPLEADO]],IS[],3,0),"OTROS")</f>
        <v>OTROS</v>
      </c>
      <c r="AQ1783" t="str">
        <f>+IFERROR(VLOOKUP(Tabla1[[#This Row],[EMPLEADO]],IS[[NÓMINA]:[INGENIERO]],2,0),"OTROS")</f>
        <v>OTROS</v>
      </c>
    </row>
    <row r="1784" spans="1:43" x14ac:dyDescent="0.25">
      <c r="A1784" t="s">
        <v>36</v>
      </c>
      <c r="B1784">
        <v>1</v>
      </c>
      <c r="C1784" t="s">
        <v>3838</v>
      </c>
      <c r="D1784" t="s">
        <v>3346</v>
      </c>
      <c r="E1784" t="s">
        <v>39</v>
      </c>
      <c r="F1784" t="s">
        <v>3839</v>
      </c>
      <c r="G1784" s="17" t="s">
        <v>3840</v>
      </c>
      <c r="H1784" t="s">
        <v>271</v>
      </c>
      <c r="I1784" t="s">
        <v>43</v>
      </c>
      <c r="J1784" t="s">
        <v>8</v>
      </c>
      <c r="K1784" t="s">
        <v>44</v>
      </c>
      <c r="L1784" t="s">
        <v>3425</v>
      </c>
      <c r="M1784" t="s">
        <v>518</v>
      </c>
      <c r="N1784">
        <v>1</v>
      </c>
      <c r="O1784" t="s">
        <v>105</v>
      </c>
      <c r="P1784" t="s">
        <v>822</v>
      </c>
      <c r="Q1784" t="s">
        <v>48</v>
      </c>
      <c r="R1784" t="s">
        <v>49</v>
      </c>
      <c r="S1784" t="s">
        <v>50</v>
      </c>
      <c r="T1784" t="s">
        <v>51</v>
      </c>
      <c r="U1784" t="s">
        <v>52</v>
      </c>
      <c r="V1784">
        <v>1</v>
      </c>
      <c r="W1784" s="1">
        <v>0</v>
      </c>
      <c r="X1784">
        <v>0</v>
      </c>
      <c r="Y1784">
        <v>5</v>
      </c>
      <c r="Z1784">
        <v>5</v>
      </c>
      <c r="AA1784">
        <v>1</v>
      </c>
      <c r="AB1784" s="2">
        <v>0</v>
      </c>
      <c r="AC1784" s="1">
        <v>0</v>
      </c>
      <c r="AD1784" s="7">
        <v>43494</v>
      </c>
      <c r="AE1784" s="7">
        <v>43495</v>
      </c>
      <c r="AF1784">
        <v>1</v>
      </c>
      <c r="AG1784" t="s">
        <v>53</v>
      </c>
      <c r="AH1784" s="2">
        <v>0</v>
      </c>
      <c r="AI1784" s="1">
        <v>0</v>
      </c>
      <c r="AJ1784" s="1">
        <v>0</v>
      </c>
      <c r="AK1784" s="6" t="str">
        <f>+IF(Tabla1[[#This Row],[REQUEST_TY]]="SR MANTENIMIENTO CORRECTIVO", "EMERGENCIA", "OTROS")</f>
        <v>OTROS</v>
      </c>
      <c r="AL1784" s="6" t="str">
        <f>+_xlfn.IFS(Tabla1[[#This Row],[Veces obj]]&lt;=1,"0-1",Tabla1[[#This Row],[Veces obj]]&lt;=2,"1-2",Tabla1[[#This Row],[Veces obj]]&lt;=3,"2-3",TRUE,"&gt;3")</f>
        <v>0-1</v>
      </c>
      <c r="AM1784" s="6" t="str">
        <f>+_xlfn.IFS(MONTH(Tabla1[[#This Row],[MES]])&lt;=3,"Q1",MONTH(Tabla1[[#This Row],[MES]])&lt;=6,"Q2",MONTH(Tabla1[[#This Row],[MES]])&lt;=9,"Q3",TRUE,"Q4")</f>
        <v>Q1</v>
      </c>
      <c r="AN1784" t="str">
        <f>+IFERROR(VLOOKUP(Tabla1[[#This Row],[CUENTA]],CTAS[],2,0),"OTROS")</f>
        <v>OTROS</v>
      </c>
      <c r="AP1784" t="str">
        <f>+IFERROR(VLOOKUP(Tabla1[[#This Row],[EMPLEADO]],IS[],3,0),"OTROS")</f>
        <v>OTROS</v>
      </c>
      <c r="AQ1784" t="str">
        <f>+IFERROR(VLOOKUP(Tabla1[[#This Row],[EMPLEADO]],IS[[NÓMINA]:[INGENIERO]],2,0),"OTROS")</f>
        <v>OTROS</v>
      </c>
    </row>
    <row r="1785" spans="1:43" x14ac:dyDescent="0.25">
      <c r="A1785" t="s">
        <v>36</v>
      </c>
      <c r="B1785">
        <v>1</v>
      </c>
      <c r="C1785" t="s">
        <v>3841</v>
      </c>
      <c r="D1785" t="s">
        <v>3346</v>
      </c>
      <c r="E1785" t="s">
        <v>39</v>
      </c>
      <c r="F1785" t="s">
        <v>3839</v>
      </c>
      <c r="G1785" s="17" t="s">
        <v>3842</v>
      </c>
      <c r="H1785" t="s">
        <v>868</v>
      </c>
      <c r="I1785" t="s">
        <v>43</v>
      </c>
      <c r="J1785" t="s">
        <v>8</v>
      </c>
      <c r="K1785" t="s">
        <v>44</v>
      </c>
      <c r="L1785" t="s">
        <v>2626</v>
      </c>
      <c r="M1785" t="s">
        <v>871</v>
      </c>
      <c r="N1785">
        <v>1</v>
      </c>
      <c r="O1785" t="s">
        <v>47</v>
      </c>
      <c r="P1785" t="s">
        <v>822</v>
      </c>
      <c r="Q1785" t="s">
        <v>48</v>
      </c>
      <c r="R1785" t="s">
        <v>49</v>
      </c>
      <c r="S1785" t="s">
        <v>50</v>
      </c>
      <c r="T1785" t="s">
        <v>51</v>
      </c>
      <c r="U1785" t="s">
        <v>52</v>
      </c>
      <c r="V1785">
        <v>1</v>
      </c>
      <c r="W1785" s="1">
        <v>0</v>
      </c>
      <c r="X1785">
        <v>0</v>
      </c>
      <c r="Y1785">
        <v>5</v>
      </c>
      <c r="Z1785">
        <v>5</v>
      </c>
      <c r="AA1785">
        <v>1</v>
      </c>
      <c r="AB1785" s="2">
        <v>0</v>
      </c>
      <c r="AC1785" s="1">
        <v>0</v>
      </c>
      <c r="AD1785" s="7">
        <v>43494</v>
      </c>
      <c r="AE1785" s="7">
        <v>43495</v>
      </c>
      <c r="AF1785">
        <v>1</v>
      </c>
      <c r="AG1785" t="s">
        <v>53</v>
      </c>
      <c r="AH1785" s="2">
        <v>0</v>
      </c>
      <c r="AI1785" s="1">
        <v>0</v>
      </c>
      <c r="AJ1785" s="1">
        <v>0</v>
      </c>
      <c r="AK1785" s="6" t="str">
        <f>+IF(Tabla1[[#This Row],[REQUEST_TY]]="SR MANTENIMIENTO CORRECTIVO", "EMERGENCIA", "OTROS")</f>
        <v>OTROS</v>
      </c>
      <c r="AL1785" s="6" t="str">
        <f>+_xlfn.IFS(Tabla1[[#This Row],[Veces obj]]&lt;=1,"0-1",Tabla1[[#This Row],[Veces obj]]&lt;=2,"1-2",Tabla1[[#This Row],[Veces obj]]&lt;=3,"2-3",TRUE,"&gt;3")</f>
        <v>0-1</v>
      </c>
      <c r="AM1785" s="6" t="str">
        <f>+_xlfn.IFS(MONTH(Tabla1[[#This Row],[MES]])&lt;=3,"Q1",MONTH(Tabla1[[#This Row],[MES]])&lt;=6,"Q2",MONTH(Tabla1[[#This Row],[MES]])&lt;=9,"Q3",TRUE,"Q4")</f>
        <v>Q1</v>
      </c>
      <c r="AN1785" t="str">
        <f>+IFERROR(VLOOKUP(Tabla1[[#This Row],[CUENTA]],CTAS[],2,0),"OTROS")</f>
        <v>OTROS</v>
      </c>
      <c r="AP1785" t="str">
        <f>+IFERROR(VLOOKUP(Tabla1[[#This Row],[EMPLEADO]],IS[],3,0),"OTROS")</f>
        <v>OTROS</v>
      </c>
      <c r="AQ1785" t="str">
        <f>+IFERROR(VLOOKUP(Tabla1[[#This Row],[EMPLEADO]],IS[[NÓMINA]:[INGENIERO]],2,0),"OTROS")</f>
        <v>OTROS</v>
      </c>
    </row>
    <row r="1786" spans="1:43" x14ac:dyDescent="0.25">
      <c r="A1786" t="s">
        <v>36</v>
      </c>
      <c r="B1786">
        <v>1</v>
      </c>
      <c r="C1786" t="s">
        <v>3850</v>
      </c>
      <c r="D1786" t="s">
        <v>3346</v>
      </c>
      <c r="E1786" t="s">
        <v>39</v>
      </c>
      <c r="F1786" t="s">
        <v>3851</v>
      </c>
      <c r="G1786" s="17" t="s">
        <v>3852</v>
      </c>
      <c r="H1786" t="s">
        <v>42</v>
      </c>
      <c r="I1786" t="s">
        <v>43</v>
      </c>
      <c r="J1786" t="s">
        <v>8</v>
      </c>
      <c r="K1786" t="s">
        <v>2886</v>
      </c>
      <c r="L1786" t="s">
        <v>3566</v>
      </c>
      <c r="M1786" t="s">
        <v>131</v>
      </c>
      <c r="N1786">
        <v>1</v>
      </c>
      <c r="O1786" t="s">
        <v>47</v>
      </c>
      <c r="P1786" t="s">
        <v>822</v>
      </c>
      <c r="Q1786" t="s">
        <v>48</v>
      </c>
      <c r="R1786" t="s">
        <v>49</v>
      </c>
      <c r="S1786" t="s">
        <v>50</v>
      </c>
      <c r="T1786" t="s">
        <v>51</v>
      </c>
      <c r="U1786" t="s">
        <v>52</v>
      </c>
      <c r="V1786">
        <v>1</v>
      </c>
      <c r="W1786" s="1">
        <v>0</v>
      </c>
      <c r="X1786">
        <v>0</v>
      </c>
      <c r="Y1786">
        <v>5</v>
      </c>
      <c r="Z1786">
        <v>5</v>
      </c>
      <c r="AA1786">
        <v>1</v>
      </c>
      <c r="AB1786" s="2">
        <v>0</v>
      </c>
      <c r="AC1786" s="1">
        <v>0</v>
      </c>
      <c r="AD1786" s="7">
        <v>43494</v>
      </c>
      <c r="AE1786" s="7">
        <v>43495</v>
      </c>
      <c r="AF1786">
        <v>1</v>
      </c>
      <c r="AG1786" t="s">
        <v>53</v>
      </c>
      <c r="AH1786" s="2">
        <v>0</v>
      </c>
      <c r="AI1786" s="1">
        <v>0</v>
      </c>
      <c r="AJ1786" s="1">
        <v>0</v>
      </c>
      <c r="AK1786" s="6" t="str">
        <f>+IF(Tabla1[[#This Row],[REQUEST_TY]]="SR MANTENIMIENTO CORRECTIVO", "EMERGENCIA", "OTROS")</f>
        <v>OTROS</v>
      </c>
      <c r="AL1786" s="6" t="str">
        <f>+_xlfn.IFS(Tabla1[[#This Row],[Veces obj]]&lt;=1,"0-1",Tabla1[[#This Row],[Veces obj]]&lt;=2,"1-2",Tabla1[[#This Row],[Veces obj]]&lt;=3,"2-3",TRUE,"&gt;3")</f>
        <v>0-1</v>
      </c>
      <c r="AM1786" s="6" t="str">
        <f>+_xlfn.IFS(MONTH(Tabla1[[#This Row],[MES]])&lt;=3,"Q1",MONTH(Tabla1[[#This Row],[MES]])&lt;=6,"Q2",MONTH(Tabla1[[#This Row],[MES]])&lt;=9,"Q3",TRUE,"Q4")</f>
        <v>Q1</v>
      </c>
      <c r="AN1786" t="str">
        <f>+IFERROR(VLOOKUP(Tabla1[[#This Row],[CUENTA]],CTAS[],2,0),"OTROS")</f>
        <v>OTROS</v>
      </c>
      <c r="AP1786" t="str">
        <f>+IFERROR(VLOOKUP(Tabla1[[#This Row],[EMPLEADO]],IS[],3,0),"OTROS")</f>
        <v>OTROS</v>
      </c>
      <c r="AQ1786" t="str">
        <f>+IFERROR(VLOOKUP(Tabla1[[#This Row],[EMPLEADO]],IS[[NÓMINA]:[INGENIERO]],2,0),"OTROS")</f>
        <v>OTROS</v>
      </c>
    </row>
    <row r="1787" spans="1:43" x14ac:dyDescent="0.25">
      <c r="A1787" t="s">
        <v>36</v>
      </c>
      <c r="B1787">
        <v>1</v>
      </c>
      <c r="C1787" t="s">
        <v>3567</v>
      </c>
      <c r="D1787" t="s">
        <v>3346</v>
      </c>
      <c r="E1787" t="s">
        <v>39</v>
      </c>
      <c r="F1787" t="s">
        <v>3568</v>
      </c>
      <c r="G1787" s="17" t="s">
        <v>3569</v>
      </c>
      <c r="H1787" t="s">
        <v>42</v>
      </c>
      <c r="I1787" t="s">
        <v>43</v>
      </c>
      <c r="J1787" t="s">
        <v>8</v>
      </c>
      <c r="K1787" t="s">
        <v>798</v>
      </c>
      <c r="L1787" t="s">
        <v>3147</v>
      </c>
      <c r="M1787" t="s">
        <v>794</v>
      </c>
      <c r="N1787">
        <v>1</v>
      </c>
      <c r="O1787" t="s">
        <v>47</v>
      </c>
      <c r="P1787" t="s">
        <v>822</v>
      </c>
      <c r="Q1787" t="s">
        <v>48</v>
      </c>
      <c r="R1787" t="s">
        <v>49</v>
      </c>
      <c r="S1787" t="s">
        <v>50</v>
      </c>
      <c r="T1787" t="s">
        <v>51</v>
      </c>
      <c r="U1787" t="s">
        <v>52</v>
      </c>
      <c r="V1787">
        <v>1</v>
      </c>
      <c r="W1787" s="1">
        <v>0</v>
      </c>
      <c r="X1787">
        <v>0</v>
      </c>
      <c r="Y1787">
        <v>5</v>
      </c>
      <c r="Z1787">
        <v>5</v>
      </c>
      <c r="AA1787">
        <v>1</v>
      </c>
      <c r="AB1787" s="2">
        <v>0</v>
      </c>
      <c r="AC1787" s="1">
        <v>0</v>
      </c>
      <c r="AD1787" s="7">
        <v>43475</v>
      </c>
      <c r="AE1787" s="7">
        <v>43476</v>
      </c>
      <c r="AF1787">
        <v>1</v>
      </c>
      <c r="AG1787" t="s">
        <v>53</v>
      </c>
      <c r="AH1787" s="2">
        <v>0</v>
      </c>
      <c r="AI1787" s="1">
        <v>0</v>
      </c>
      <c r="AJ1787" s="1">
        <v>0</v>
      </c>
      <c r="AK1787" s="6" t="str">
        <f>+IF(Tabla1[[#This Row],[REQUEST_TY]]="SR MANTENIMIENTO CORRECTIVO", "EMERGENCIA", "OTROS")</f>
        <v>OTROS</v>
      </c>
      <c r="AL1787" s="6" t="str">
        <f>+_xlfn.IFS(Tabla1[[#This Row],[Veces obj]]&lt;=1,"0-1",Tabla1[[#This Row],[Veces obj]]&lt;=2,"1-2",Tabla1[[#This Row],[Veces obj]]&lt;=3,"2-3",TRUE,"&gt;3")</f>
        <v>0-1</v>
      </c>
      <c r="AM1787" s="6" t="str">
        <f>+_xlfn.IFS(MONTH(Tabla1[[#This Row],[MES]])&lt;=3,"Q1",MONTH(Tabla1[[#This Row],[MES]])&lt;=6,"Q2",MONTH(Tabla1[[#This Row],[MES]])&lt;=9,"Q3",TRUE,"Q4")</f>
        <v>Q1</v>
      </c>
      <c r="AN1787" t="str">
        <f>+IFERROR(VLOOKUP(Tabla1[[#This Row],[CUENTA]],CTAS[],2,0),"OTROS")</f>
        <v>OTROS</v>
      </c>
      <c r="AP1787" t="str">
        <f>+IFERROR(VLOOKUP(Tabla1[[#This Row],[EMPLEADO]],IS[],3,0),"OTROS")</f>
        <v>OTROS</v>
      </c>
      <c r="AQ1787" t="str">
        <f>+IFERROR(VLOOKUP(Tabla1[[#This Row],[EMPLEADO]],IS[[NÓMINA]:[INGENIERO]],2,0),"OTROS")</f>
        <v>OTROS</v>
      </c>
    </row>
    <row r="1788" spans="1:43" x14ac:dyDescent="0.25">
      <c r="A1788" t="s">
        <v>36</v>
      </c>
      <c r="B1788">
        <v>1</v>
      </c>
      <c r="C1788" t="s">
        <v>3570</v>
      </c>
      <c r="D1788" t="s">
        <v>3346</v>
      </c>
      <c r="E1788" t="s">
        <v>39</v>
      </c>
      <c r="F1788" t="s">
        <v>3571</v>
      </c>
      <c r="G1788" s="17" t="s">
        <v>3572</v>
      </c>
      <c r="H1788" t="s">
        <v>42</v>
      </c>
      <c r="I1788" t="s">
        <v>43</v>
      </c>
      <c r="J1788" t="s">
        <v>8</v>
      </c>
      <c r="K1788" t="s">
        <v>798</v>
      </c>
      <c r="L1788" t="s">
        <v>3573</v>
      </c>
      <c r="M1788" t="s">
        <v>131</v>
      </c>
      <c r="N1788">
        <v>1</v>
      </c>
      <c r="O1788" t="s">
        <v>47</v>
      </c>
      <c r="P1788" t="s">
        <v>822</v>
      </c>
      <c r="Q1788" t="s">
        <v>48</v>
      </c>
      <c r="R1788" t="s">
        <v>49</v>
      </c>
      <c r="S1788" t="s">
        <v>50</v>
      </c>
      <c r="T1788" t="s">
        <v>51</v>
      </c>
      <c r="U1788" t="s">
        <v>52</v>
      </c>
      <c r="V1788">
        <v>1</v>
      </c>
      <c r="W1788" s="1">
        <v>0</v>
      </c>
      <c r="X1788">
        <v>0</v>
      </c>
      <c r="Y1788">
        <v>5</v>
      </c>
      <c r="Z1788">
        <v>5</v>
      </c>
      <c r="AA1788">
        <v>1</v>
      </c>
      <c r="AB1788" s="2">
        <v>0</v>
      </c>
      <c r="AC1788" s="1">
        <v>0</v>
      </c>
      <c r="AD1788" s="7">
        <v>43475</v>
      </c>
      <c r="AE1788" s="7">
        <v>43476</v>
      </c>
      <c r="AF1788">
        <v>1</v>
      </c>
      <c r="AG1788" t="s">
        <v>53</v>
      </c>
      <c r="AH1788" s="2">
        <v>0</v>
      </c>
      <c r="AI1788" s="1">
        <v>0</v>
      </c>
      <c r="AJ1788" s="1">
        <v>0</v>
      </c>
      <c r="AK1788" s="6" t="str">
        <f>+IF(Tabla1[[#This Row],[REQUEST_TY]]="SR MANTENIMIENTO CORRECTIVO", "EMERGENCIA", "OTROS")</f>
        <v>OTROS</v>
      </c>
      <c r="AL1788" s="6" t="str">
        <f>+_xlfn.IFS(Tabla1[[#This Row],[Veces obj]]&lt;=1,"0-1",Tabla1[[#This Row],[Veces obj]]&lt;=2,"1-2",Tabla1[[#This Row],[Veces obj]]&lt;=3,"2-3",TRUE,"&gt;3")</f>
        <v>0-1</v>
      </c>
      <c r="AM1788" s="6" t="str">
        <f>+_xlfn.IFS(MONTH(Tabla1[[#This Row],[MES]])&lt;=3,"Q1",MONTH(Tabla1[[#This Row],[MES]])&lt;=6,"Q2",MONTH(Tabla1[[#This Row],[MES]])&lt;=9,"Q3",TRUE,"Q4")</f>
        <v>Q1</v>
      </c>
      <c r="AN1788" t="str">
        <f>+IFERROR(VLOOKUP(Tabla1[[#This Row],[CUENTA]],CTAS[],2,0),"OTROS")</f>
        <v>OTROS</v>
      </c>
      <c r="AP1788" t="str">
        <f>+IFERROR(VLOOKUP(Tabla1[[#This Row],[EMPLEADO]],IS[],3,0),"OTROS")</f>
        <v>OTROS</v>
      </c>
      <c r="AQ1788" t="str">
        <f>+IFERROR(VLOOKUP(Tabla1[[#This Row],[EMPLEADO]],IS[[NÓMINA]:[INGENIERO]],2,0),"OTROS")</f>
        <v>OTROS</v>
      </c>
    </row>
    <row r="1789" spans="1:43" x14ac:dyDescent="0.25">
      <c r="A1789" t="s">
        <v>36</v>
      </c>
      <c r="B1789">
        <v>1</v>
      </c>
      <c r="C1789" t="s">
        <v>3859</v>
      </c>
      <c r="D1789" t="s">
        <v>3346</v>
      </c>
      <c r="E1789" t="s">
        <v>39</v>
      </c>
      <c r="F1789" t="s">
        <v>3860</v>
      </c>
      <c r="G1789" s="17" t="s">
        <v>3861</v>
      </c>
      <c r="H1789" t="s">
        <v>42</v>
      </c>
      <c r="I1789" t="s">
        <v>43</v>
      </c>
      <c r="J1789" t="s">
        <v>8</v>
      </c>
      <c r="K1789" t="s">
        <v>44</v>
      </c>
      <c r="L1789" t="s">
        <v>3666</v>
      </c>
      <c r="M1789" t="s">
        <v>131</v>
      </c>
      <c r="N1789">
        <v>1</v>
      </c>
      <c r="O1789" t="s">
        <v>47</v>
      </c>
      <c r="P1789" t="s">
        <v>822</v>
      </c>
      <c r="Q1789" t="s">
        <v>48</v>
      </c>
      <c r="R1789" t="s">
        <v>49</v>
      </c>
      <c r="S1789" t="s">
        <v>50</v>
      </c>
      <c r="T1789" t="s">
        <v>51</v>
      </c>
      <c r="U1789" t="s">
        <v>52</v>
      </c>
      <c r="V1789">
        <v>1</v>
      </c>
      <c r="W1789" s="1">
        <v>0</v>
      </c>
      <c r="X1789">
        <v>0</v>
      </c>
      <c r="Y1789">
        <v>5</v>
      </c>
      <c r="Z1789">
        <v>5</v>
      </c>
      <c r="AA1789">
        <v>1</v>
      </c>
      <c r="AB1789" s="2">
        <v>0</v>
      </c>
      <c r="AC1789" s="1">
        <v>0</v>
      </c>
      <c r="AD1789" s="7">
        <v>43494</v>
      </c>
      <c r="AE1789" s="7">
        <v>43495</v>
      </c>
      <c r="AF1789">
        <v>1</v>
      </c>
      <c r="AG1789" t="s">
        <v>53</v>
      </c>
      <c r="AH1789" s="2">
        <v>0</v>
      </c>
      <c r="AI1789" s="1">
        <v>0</v>
      </c>
      <c r="AJ1789" s="1">
        <v>0</v>
      </c>
      <c r="AK1789" s="6" t="str">
        <f>+IF(Tabla1[[#This Row],[REQUEST_TY]]="SR MANTENIMIENTO CORRECTIVO", "EMERGENCIA", "OTROS")</f>
        <v>OTROS</v>
      </c>
      <c r="AL1789" s="6" t="str">
        <f>+_xlfn.IFS(Tabla1[[#This Row],[Veces obj]]&lt;=1,"0-1",Tabla1[[#This Row],[Veces obj]]&lt;=2,"1-2",Tabla1[[#This Row],[Veces obj]]&lt;=3,"2-3",TRUE,"&gt;3")</f>
        <v>0-1</v>
      </c>
      <c r="AM1789" s="6" t="str">
        <f>+_xlfn.IFS(MONTH(Tabla1[[#This Row],[MES]])&lt;=3,"Q1",MONTH(Tabla1[[#This Row],[MES]])&lt;=6,"Q2",MONTH(Tabla1[[#This Row],[MES]])&lt;=9,"Q3",TRUE,"Q4")</f>
        <v>Q1</v>
      </c>
      <c r="AN1789" t="str">
        <f>+IFERROR(VLOOKUP(Tabla1[[#This Row],[CUENTA]],CTAS[],2,0),"OTROS")</f>
        <v>OTROS</v>
      </c>
      <c r="AP1789" t="str">
        <f>+IFERROR(VLOOKUP(Tabla1[[#This Row],[EMPLEADO]],IS[],3,0),"OTROS")</f>
        <v>OTROS</v>
      </c>
      <c r="AQ1789" t="str">
        <f>+IFERROR(VLOOKUP(Tabla1[[#This Row],[EMPLEADO]],IS[[NÓMINA]:[INGENIERO]],2,0),"OTROS")</f>
        <v>OTROS</v>
      </c>
    </row>
    <row r="1790" spans="1:43" x14ac:dyDescent="0.25">
      <c r="A1790" t="s">
        <v>36</v>
      </c>
      <c r="B1790">
        <v>1</v>
      </c>
      <c r="C1790" t="s">
        <v>3578</v>
      </c>
      <c r="D1790" t="s">
        <v>3346</v>
      </c>
      <c r="E1790" t="s">
        <v>558</v>
      </c>
      <c r="F1790" t="s">
        <v>3579</v>
      </c>
      <c r="G1790" s="17" t="s">
        <v>3580</v>
      </c>
      <c r="H1790" t="s">
        <v>42</v>
      </c>
      <c r="I1790" t="s">
        <v>43</v>
      </c>
      <c r="J1790" t="s">
        <v>8</v>
      </c>
      <c r="K1790" t="s">
        <v>798</v>
      </c>
      <c r="L1790" t="s">
        <v>3147</v>
      </c>
      <c r="M1790" t="s">
        <v>794</v>
      </c>
      <c r="N1790">
        <v>1</v>
      </c>
      <c r="O1790" t="s">
        <v>47</v>
      </c>
      <c r="P1790" t="s">
        <v>822</v>
      </c>
      <c r="Q1790" t="s">
        <v>48</v>
      </c>
      <c r="R1790" t="s">
        <v>95</v>
      </c>
      <c r="S1790" t="s">
        <v>64</v>
      </c>
      <c r="T1790" t="s">
        <v>51</v>
      </c>
      <c r="U1790" t="s">
        <v>96</v>
      </c>
      <c r="V1790">
        <v>1</v>
      </c>
      <c r="W1790" s="1">
        <v>0</v>
      </c>
      <c r="X1790">
        <v>0</v>
      </c>
      <c r="Y1790">
        <v>5</v>
      </c>
      <c r="Z1790">
        <v>5</v>
      </c>
      <c r="AA1790">
        <v>1</v>
      </c>
      <c r="AB1790" s="2">
        <v>0</v>
      </c>
      <c r="AC1790" s="1">
        <v>0</v>
      </c>
      <c r="AD1790" s="7">
        <v>43473</v>
      </c>
      <c r="AE1790" s="7">
        <v>43476</v>
      </c>
      <c r="AF1790">
        <v>3</v>
      </c>
      <c r="AG1790" t="s">
        <v>1680</v>
      </c>
      <c r="AH1790" s="2">
        <v>0</v>
      </c>
      <c r="AI1790" s="1">
        <v>0</v>
      </c>
      <c r="AJ1790" s="1">
        <v>0</v>
      </c>
      <c r="AK1790" s="6" t="str">
        <f>+IF(Tabla1[[#This Row],[REQUEST_TY]]="SR MANTENIMIENTO CORRECTIVO", "EMERGENCIA", "OTROS")</f>
        <v>OTROS</v>
      </c>
      <c r="AL1790" s="6" t="str">
        <f>+_xlfn.IFS(Tabla1[[#This Row],[Veces obj]]&lt;=1,"0-1",Tabla1[[#This Row],[Veces obj]]&lt;=2,"1-2",Tabla1[[#This Row],[Veces obj]]&lt;=3,"2-3",TRUE,"&gt;3")</f>
        <v>0-1</v>
      </c>
      <c r="AM1790" s="6" t="str">
        <f>+_xlfn.IFS(MONTH(Tabla1[[#This Row],[MES]])&lt;=3,"Q1",MONTH(Tabla1[[#This Row],[MES]])&lt;=6,"Q2",MONTH(Tabla1[[#This Row],[MES]])&lt;=9,"Q3",TRUE,"Q4")</f>
        <v>Q1</v>
      </c>
      <c r="AN1790" t="str">
        <f>+IFERROR(VLOOKUP(Tabla1[[#This Row],[CUENTA]],CTAS[],2,0),"OTROS")</f>
        <v>OTROS</v>
      </c>
      <c r="AP1790" t="str">
        <f>+IFERROR(VLOOKUP(Tabla1[[#This Row],[EMPLEADO]],IS[],3,0),"OTROS")</f>
        <v>OTROS</v>
      </c>
      <c r="AQ1790" t="str">
        <f>+IFERROR(VLOOKUP(Tabla1[[#This Row],[EMPLEADO]],IS[[NÓMINA]:[INGENIERO]],2,0),"OTROS")</f>
        <v>OTROS</v>
      </c>
    </row>
    <row r="1791" spans="1:43" x14ac:dyDescent="0.25">
      <c r="A1791" t="s">
        <v>36</v>
      </c>
      <c r="B1791">
        <v>1</v>
      </c>
      <c r="C1791" t="s">
        <v>3581</v>
      </c>
      <c r="D1791" t="s">
        <v>3346</v>
      </c>
      <c r="E1791" t="s">
        <v>39</v>
      </c>
      <c r="F1791" t="s">
        <v>3582</v>
      </c>
      <c r="G1791" s="17" t="s">
        <v>3583</v>
      </c>
      <c r="H1791" t="s">
        <v>42</v>
      </c>
      <c r="I1791" t="s">
        <v>43</v>
      </c>
      <c r="J1791" t="s">
        <v>8</v>
      </c>
      <c r="K1791" t="s">
        <v>798</v>
      </c>
      <c r="L1791" t="s">
        <v>1729</v>
      </c>
      <c r="M1791" t="s">
        <v>131</v>
      </c>
      <c r="N1791">
        <v>1</v>
      </c>
      <c r="O1791" t="s">
        <v>47</v>
      </c>
      <c r="P1791" t="s">
        <v>822</v>
      </c>
      <c r="Q1791" t="s">
        <v>48</v>
      </c>
      <c r="R1791" t="s">
        <v>49</v>
      </c>
      <c r="S1791" t="s">
        <v>50</v>
      </c>
      <c r="T1791" t="s">
        <v>51</v>
      </c>
      <c r="U1791" t="s">
        <v>52</v>
      </c>
      <c r="V1791">
        <v>1</v>
      </c>
      <c r="W1791" s="1">
        <v>0</v>
      </c>
      <c r="X1791">
        <v>0</v>
      </c>
      <c r="Y1791">
        <v>5</v>
      </c>
      <c r="Z1791">
        <v>5</v>
      </c>
      <c r="AA1791">
        <v>1</v>
      </c>
      <c r="AB1791" s="2">
        <v>0</v>
      </c>
      <c r="AC1791" s="1">
        <v>0</v>
      </c>
      <c r="AD1791" s="7">
        <v>43473</v>
      </c>
      <c r="AE1791" s="7">
        <v>43476</v>
      </c>
      <c r="AF1791">
        <v>3</v>
      </c>
      <c r="AG1791" t="s">
        <v>1680</v>
      </c>
      <c r="AH1791" s="2">
        <v>0</v>
      </c>
      <c r="AI1791" s="1">
        <v>0</v>
      </c>
      <c r="AJ1791" s="1">
        <v>0</v>
      </c>
      <c r="AK1791" s="6" t="str">
        <f>+IF(Tabla1[[#This Row],[REQUEST_TY]]="SR MANTENIMIENTO CORRECTIVO", "EMERGENCIA", "OTROS")</f>
        <v>OTROS</v>
      </c>
      <c r="AL1791" s="6" t="str">
        <f>+_xlfn.IFS(Tabla1[[#This Row],[Veces obj]]&lt;=1,"0-1",Tabla1[[#This Row],[Veces obj]]&lt;=2,"1-2",Tabla1[[#This Row],[Veces obj]]&lt;=3,"2-3",TRUE,"&gt;3")</f>
        <v>0-1</v>
      </c>
      <c r="AM1791" s="6" t="str">
        <f>+_xlfn.IFS(MONTH(Tabla1[[#This Row],[MES]])&lt;=3,"Q1",MONTH(Tabla1[[#This Row],[MES]])&lt;=6,"Q2",MONTH(Tabla1[[#This Row],[MES]])&lt;=9,"Q3",TRUE,"Q4")</f>
        <v>Q1</v>
      </c>
      <c r="AN1791" t="str">
        <f>+IFERROR(VLOOKUP(Tabla1[[#This Row],[CUENTA]],CTAS[],2,0),"OTROS")</f>
        <v>OTROS</v>
      </c>
      <c r="AP1791" t="str">
        <f>+IFERROR(VLOOKUP(Tabla1[[#This Row],[EMPLEADO]],IS[],3,0),"OTROS")</f>
        <v>OTROS</v>
      </c>
      <c r="AQ1791" t="str">
        <f>+IFERROR(VLOOKUP(Tabla1[[#This Row],[EMPLEADO]],IS[[NÓMINA]:[INGENIERO]],2,0),"OTROS")</f>
        <v>OTROS</v>
      </c>
    </row>
    <row r="1792" spans="1:43" x14ac:dyDescent="0.25">
      <c r="A1792" t="s">
        <v>36</v>
      </c>
      <c r="B1792">
        <v>1</v>
      </c>
      <c r="C1792" t="s">
        <v>3584</v>
      </c>
      <c r="D1792" t="s">
        <v>3346</v>
      </c>
      <c r="E1792" t="s">
        <v>39</v>
      </c>
      <c r="F1792" t="s">
        <v>3585</v>
      </c>
      <c r="G1792" s="17" t="s">
        <v>3586</v>
      </c>
      <c r="H1792" t="s">
        <v>42</v>
      </c>
      <c r="I1792" t="s">
        <v>43</v>
      </c>
      <c r="J1792" t="s">
        <v>8</v>
      </c>
      <c r="K1792" t="s">
        <v>798</v>
      </c>
      <c r="L1792" t="s">
        <v>1729</v>
      </c>
      <c r="M1792" t="s">
        <v>131</v>
      </c>
      <c r="N1792">
        <v>1</v>
      </c>
      <c r="O1792" t="s">
        <v>47</v>
      </c>
      <c r="P1792" t="s">
        <v>822</v>
      </c>
      <c r="Q1792" t="s">
        <v>48</v>
      </c>
      <c r="R1792" t="s">
        <v>49</v>
      </c>
      <c r="S1792" t="s">
        <v>50</v>
      </c>
      <c r="T1792" t="s">
        <v>51</v>
      </c>
      <c r="U1792" t="s">
        <v>52</v>
      </c>
      <c r="V1792">
        <v>1</v>
      </c>
      <c r="W1792" s="1">
        <v>0</v>
      </c>
      <c r="X1792">
        <v>0</v>
      </c>
      <c r="Y1792">
        <v>5</v>
      </c>
      <c r="Z1792">
        <v>5</v>
      </c>
      <c r="AA1792">
        <v>1</v>
      </c>
      <c r="AB1792" s="2">
        <v>0</v>
      </c>
      <c r="AC1792" s="1">
        <v>0</v>
      </c>
      <c r="AD1792" s="7">
        <v>43475</v>
      </c>
      <c r="AE1792" s="7">
        <v>43476</v>
      </c>
      <c r="AF1792">
        <v>1</v>
      </c>
      <c r="AG1792" t="s">
        <v>53</v>
      </c>
      <c r="AH1792" s="2">
        <v>0</v>
      </c>
      <c r="AI1792" s="1">
        <v>0</v>
      </c>
      <c r="AJ1792" s="1">
        <v>0</v>
      </c>
      <c r="AK1792" s="6" t="str">
        <f>+IF(Tabla1[[#This Row],[REQUEST_TY]]="SR MANTENIMIENTO CORRECTIVO", "EMERGENCIA", "OTROS")</f>
        <v>OTROS</v>
      </c>
      <c r="AL1792" s="6" t="str">
        <f>+_xlfn.IFS(Tabla1[[#This Row],[Veces obj]]&lt;=1,"0-1",Tabla1[[#This Row],[Veces obj]]&lt;=2,"1-2",Tabla1[[#This Row],[Veces obj]]&lt;=3,"2-3",TRUE,"&gt;3")</f>
        <v>0-1</v>
      </c>
      <c r="AM1792" s="6" t="str">
        <f>+_xlfn.IFS(MONTH(Tabla1[[#This Row],[MES]])&lt;=3,"Q1",MONTH(Tabla1[[#This Row],[MES]])&lt;=6,"Q2",MONTH(Tabla1[[#This Row],[MES]])&lt;=9,"Q3",TRUE,"Q4")</f>
        <v>Q1</v>
      </c>
      <c r="AN1792" t="str">
        <f>+IFERROR(VLOOKUP(Tabla1[[#This Row],[CUENTA]],CTAS[],2,0),"OTROS")</f>
        <v>OTROS</v>
      </c>
      <c r="AP1792" t="str">
        <f>+IFERROR(VLOOKUP(Tabla1[[#This Row],[EMPLEADO]],IS[],3,0),"OTROS")</f>
        <v>OTROS</v>
      </c>
      <c r="AQ1792" t="str">
        <f>+IFERROR(VLOOKUP(Tabla1[[#This Row],[EMPLEADO]],IS[[NÓMINA]:[INGENIERO]],2,0),"OTROS")</f>
        <v>OTROS</v>
      </c>
    </row>
    <row r="1793" spans="1:43" x14ac:dyDescent="0.25">
      <c r="A1793" t="s">
        <v>36</v>
      </c>
      <c r="B1793">
        <v>1</v>
      </c>
      <c r="C1793" t="s">
        <v>3587</v>
      </c>
      <c r="D1793" t="s">
        <v>3346</v>
      </c>
      <c r="E1793" t="s">
        <v>39</v>
      </c>
      <c r="F1793" t="s">
        <v>3588</v>
      </c>
      <c r="G1793" s="17" t="s">
        <v>3589</v>
      </c>
      <c r="H1793" t="s">
        <v>246</v>
      </c>
      <c r="I1793" t="s">
        <v>43</v>
      </c>
      <c r="J1793" t="s">
        <v>8</v>
      </c>
      <c r="K1793" t="s">
        <v>798</v>
      </c>
      <c r="L1793" t="s">
        <v>1509</v>
      </c>
      <c r="M1793" t="s">
        <v>1510</v>
      </c>
      <c r="N1793">
        <v>1</v>
      </c>
      <c r="O1793" t="s">
        <v>105</v>
      </c>
      <c r="P1793" t="s">
        <v>822</v>
      </c>
      <c r="Q1793" t="s">
        <v>48</v>
      </c>
      <c r="R1793" t="s">
        <v>49</v>
      </c>
      <c r="S1793" t="s">
        <v>50</v>
      </c>
      <c r="T1793" t="s">
        <v>51</v>
      </c>
      <c r="U1793" t="s">
        <v>52</v>
      </c>
      <c r="V1793">
        <v>1</v>
      </c>
      <c r="W1793" s="1">
        <v>0</v>
      </c>
      <c r="X1793">
        <v>0</v>
      </c>
      <c r="Y1793">
        <v>5</v>
      </c>
      <c r="Z1793">
        <v>5</v>
      </c>
      <c r="AA1793">
        <v>1</v>
      </c>
      <c r="AB1793" s="2">
        <v>0</v>
      </c>
      <c r="AC1793" s="1">
        <v>0</v>
      </c>
      <c r="AD1793" s="7">
        <v>43475</v>
      </c>
      <c r="AE1793" s="7">
        <v>43476</v>
      </c>
      <c r="AF1793">
        <v>1</v>
      </c>
      <c r="AG1793" t="s">
        <v>53</v>
      </c>
      <c r="AH1793" s="2">
        <v>0</v>
      </c>
      <c r="AI1793" s="1">
        <v>0</v>
      </c>
      <c r="AJ1793" s="1">
        <v>0</v>
      </c>
      <c r="AK1793" s="6" t="str">
        <f>+IF(Tabla1[[#This Row],[REQUEST_TY]]="SR MANTENIMIENTO CORRECTIVO", "EMERGENCIA", "OTROS")</f>
        <v>OTROS</v>
      </c>
      <c r="AL1793" s="6" t="str">
        <f>+_xlfn.IFS(Tabla1[[#This Row],[Veces obj]]&lt;=1,"0-1",Tabla1[[#This Row],[Veces obj]]&lt;=2,"1-2",Tabla1[[#This Row],[Veces obj]]&lt;=3,"2-3",TRUE,"&gt;3")</f>
        <v>0-1</v>
      </c>
      <c r="AM1793" s="6" t="str">
        <f>+_xlfn.IFS(MONTH(Tabla1[[#This Row],[MES]])&lt;=3,"Q1",MONTH(Tabla1[[#This Row],[MES]])&lt;=6,"Q2",MONTH(Tabla1[[#This Row],[MES]])&lt;=9,"Q3",TRUE,"Q4")</f>
        <v>Q1</v>
      </c>
      <c r="AN1793" t="str">
        <f>+IFERROR(VLOOKUP(Tabla1[[#This Row],[CUENTA]],CTAS[],2,0),"OTROS")</f>
        <v>OTROS</v>
      </c>
      <c r="AP1793" t="str">
        <f>+IFERROR(VLOOKUP(Tabla1[[#This Row],[EMPLEADO]],IS[],3,0),"OTROS")</f>
        <v>OTROS</v>
      </c>
      <c r="AQ1793" t="str">
        <f>+IFERROR(VLOOKUP(Tabla1[[#This Row],[EMPLEADO]],IS[[NÓMINA]:[INGENIERO]],2,0),"OTROS")</f>
        <v>OTROS</v>
      </c>
    </row>
    <row r="1794" spans="1:43" x14ac:dyDescent="0.25">
      <c r="A1794" t="s">
        <v>36</v>
      </c>
      <c r="B1794">
        <v>1</v>
      </c>
      <c r="C1794" t="s">
        <v>3862</v>
      </c>
      <c r="D1794" t="s">
        <v>3346</v>
      </c>
      <c r="E1794" t="s">
        <v>39</v>
      </c>
      <c r="F1794" t="s">
        <v>3863</v>
      </c>
      <c r="G1794" s="17" t="s">
        <v>3864</v>
      </c>
      <c r="H1794" t="s">
        <v>42</v>
      </c>
      <c r="I1794" t="s">
        <v>43</v>
      </c>
      <c r="J1794" t="s">
        <v>8</v>
      </c>
      <c r="K1794" t="s">
        <v>3865</v>
      </c>
      <c r="L1794" t="s">
        <v>3866</v>
      </c>
      <c r="M1794" t="s">
        <v>131</v>
      </c>
      <c r="N1794">
        <v>1</v>
      </c>
      <c r="O1794" t="s">
        <v>47</v>
      </c>
      <c r="P1794" t="s">
        <v>822</v>
      </c>
      <c r="Q1794" t="s">
        <v>48</v>
      </c>
      <c r="R1794" t="s">
        <v>49</v>
      </c>
      <c r="S1794" t="s">
        <v>50</v>
      </c>
      <c r="T1794" t="s">
        <v>51</v>
      </c>
      <c r="U1794" t="s">
        <v>52</v>
      </c>
      <c r="V1794">
        <v>1</v>
      </c>
      <c r="W1794" s="1">
        <v>0</v>
      </c>
      <c r="X1794">
        <v>0</v>
      </c>
      <c r="Y1794">
        <v>5</v>
      </c>
      <c r="Z1794">
        <v>5</v>
      </c>
      <c r="AA1794">
        <v>1</v>
      </c>
      <c r="AB1794" s="2">
        <v>0</v>
      </c>
      <c r="AC1794" s="1">
        <v>0</v>
      </c>
      <c r="AD1794" s="7">
        <v>43494</v>
      </c>
      <c r="AE1794" s="7">
        <v>43495</v>
      </c>
      <c r="AF1794">
        <v>1</v>
      </c>
      <c r="AG1794" t="s">
        <v>53</v>
      </c>
      <c r="AH1794" s="2">
        <v>0</v>
      </c>
      <c r="AI1794" s="1">
        <v>0</v>
      </c>
      <c r="AJ1794" s="1">
        <v>0</v>
      </c>
      <c r="AK1794" s="6" t="str">
        <f>+IF(Tabla1[[#This Row],[REQUEST_TY]]="SR MANTENIMIENTO CORRECTIVO", "EMERGENCIA", "OTROS")</f>
        <v>OTROS</v>
      </c>
      <c r="AL1794" s="6" t="str">
        <f>+_xlfn.IFS(Tabla1[[#This Row],[Veces obj]]&lt;=1,"0-1",Tabla1[[#This Row],[Veces obj]]&lt;=2,"1-2",Tabla1[[#This Row],[Veces obj]]&lt;=3,"2-3",TRUE,"&gt;3")</f>
        <v>0-1</v>
      </c>
      <c r="AM1794" s="6" t="str">
        <f>+_xlfn.IFS(MONTH(Tabla1[[#This Row],[MES]])&lt;=3,"Q1",MONTH(Tabla1[[#This Row],[MES]])&lt;=6,"Q2",MONTH(Tabla1[[#This Row],[MES]])&lt;=9,"Q3",TRUE,"Q4")</f>
        <v>Q1</v>
      </c>
      <c r="AN1794" t="str">
        <f>+IFERROR(VLOOKUP(Tabla1[[#This Row],[CUENTA]],CTAS[],2,0),"OTROS")</f>
        <v>OTROS</v>
      </c>
      <c r="AP1794" t="str">
        <f>+IFERROR(VLOOKUP(Tabla1[[#This Row],[EMPLEADO]],IS[],3,0),"OTROS")</f>
        <v>OTROS</v>
      </c>
      <c r="AQ1794" t="str">
        <f>+IFERROR(VLOOKUP(Tabla1[[#This Row],[EMPLEADO]],IS[[NÓMINA]:[INGENIERO]],2,0),"OTROS")</f>
        <v>OTROS</v>
      </c>
    </row>
    <row r="1795" spans="1:43" x14ac:dyDescent="0.25">
      <c r="A1795" t="s">
        <v>36</v>
      </c>
      <c r="B1795">
        <v>1</v>
      </c>
      <c r="C1795" t="s">
        <v>3867</v>
      </c>
      <c r="D1795" t="s">
        <v>3346</v>
      </c>
      <c r="E1795" t="s">
        <v>39</v>
      </c>
      <c r="F1795" t="s">
        <v>3863</v>
      </c>
      <c r="G1795" s="17" t="s">
        <v>3868</v>
      </c>
      <c r="H1795" t="s">
        <v>42</v>
      </c>
      <c r="I1795" t="s">
        <v>43</v>
      </c>
      <c r="J1795" t="s">
        <v>8</v>
      </c>
      <c r="K1795" t="s">
        <v>3865</v>
      </c>
      <c r="L1795" t="s">
        <v>3866</v>
      </c>
      <c r="M1795" t="s">
        <v>131</v>
      </c>
      <c r="N1795">
        <v>1</v>
      </c>
      <c r="O1795" t="s">
        <v>47</v>
      </c>
      <c r="P1795" t="s">
        <v>822</v>
      </c>
      <c r="Q1795" t="s">
        <v>48</v>
      </c>
      <c r="R1795" t="s">
        <v>49</v>
      </c>
      <c r="S1795" t="s">
        <v>50</v>
      </c>
      <c r="T1795" t="s">
        <v>51</v>
      </c>
      <c r="U1795" t="s">
        <v>52</v>
      </c>
      <c r="V1795">
        <v>1</v>
      </c>
      <c r="W1795" s="1">
        <v>0</v>
      </c>
      <c r="X1795">
        <v>0</v>
      </c>
      <c r="Y1795">
        <v>5</v>
      </c>
      <c r="Z1795">
        <v>5</v>
      </c>
      <c r="AA1795">
        <v>1</v>
      </c>
      <c r="AB1795" s="2">
        <v>0</v>
      </c>
      <c r="AC1795" s="1">
        <v>0</v>
      </c>
      <c r="AD1795" s="7">
        <v>43494</v>
      </c>
      <c r="AE1795" s="7">
        <v>43495</v>
      </c>
      <c r="AF1795">
        <v>1</v>
      </c>
      <c r="AG1795" t="s">
        <v>53</v>
      </c>
      <c r="AH1795" s="2">
        <v>0</v>
      </c>
      <c r="AI1795" s="1">
        <v>0</v>
      </c>
      <c r="AJ1795" s="1">
        <v>0</v>
      </c>
      <c r="AK1795" s="6" t="str">
        <f>+IF(Tabla1[[#This Row],[REQUEST_TY]]="SR MANTENIMIENTO CORRECTIVO", "EMERGENCIA", "OTROS")</f>
        <v>OTROS</v>
      </c>
      <c r="AL1795" s="6" t="str">
        <f>+_xlfn.IFS(Tabla1[[#This Row],[Veces obj]]&lt;=1,"0-1",Tabla1[[#This Row],[Veces obj]]&lt;=2,"1-2",Tabla1[[#This Row],[Veces obj]]&lt;=3,"2-3",TRUE,"&gt;3")</f>
        <v>0-1</v>
      </c>
      <c r="AM1795" s="6" t="str">
        <f>+_xlfn.IFS(MONTH(Tabla1[[#This Row],[MES]])&lt;=3,"Q1",MONTH(Tabla1[[#This Row],[MES]])&lt;=6,"Q2",MONTH(Tabla1[[#This Row],[MES]])&lt;=9,"Q3",TRUE,"Q4")</f>
        <v>Q1</v>
      </c>
      <c r="AN1795" t="str">
        <f>+IFERROR(VLOOKUP(Tabla1[[#This Row],[CUENTA]],CTAS[],2,0),"OTROS")</f>
        <v>OTROS</v>
      </c>
      <c r="AP1795" t="str">
        <f>+IFERROR(VLOOKUP(Tabla1[[#This Row],[EMPLEADO]],IS[],3,0),"OTROS")</f>
        <v>OTROS</v>
      </c>
      <c r="AQ1795" t="str">
        <f>+IFERROR(VLOOKUP(Tabla1[[#This Row],[EMPLEADO]],IS[[NÓMINA]:[INGENIERO]],2,0),"OTROS")</f>
        <v>OTROS</v>
      </c>
    </row>
    <row r="1796" spans="1:43" x14ac:dyDescent="0.25">
      <c r="A1796" t="s">
        <v>36</v>
      </c>
      <c r="B1796">
        <v>1</v>
      </c>
      <c r="C1796" t="s">
        <v>3869</v>
      </c>
      <c r="D1796" t="s">
        <v>3346</v>
      </c>
      <c r="E1796" t="s">
        <v>39</v>
      </c>
      <c r="F1796" t="s">
        <v>3870</v>
      </c>
      <c r="G1796" s="17" t="s">
        <v>3871</v>
      </c>
      <c r="H1796" t="s">
        <v>42</v>
      </c>
      <c r="I1796" t="s">
        <v>43</v>
      </c>
      <c r="J1796" t="s">
        <v>8</v>
      </c>
      <c r="K1796" t="s">
        <v>2886</v>
      </c>
      <c r="L1796" t="s">
        <v>3872</v>
      </c>
      <c r="M1796" t="s">
        <v>131</v>
      </c>
      <c r="N1796">
        <v>1</v>
      </c>
      <c r="O1796" t="s">
        <v>47</v>
      </c>
      <c r="P1796" t="s">
        <v>822</v>
      </c>
      <c r="Q1796" t="s">
        <v>48</v>
      </c>
      <c r="R1796" t="s">
        <v>49</v>
      </c>
      <c r="S1796" t="s">
        <v>50</v>
      </c>
      <c r="T1796" t="s">
        <v>51</v>
      </c>
      <c r="U1796" t="s">
        <v>52</v>
      </c>
      <c r="V1796">
        <v>1</v>
      </c>
      <c r="W1796" s="1">
        <v>0</v>
      </c>
      <c r="X1796">
        <v>0</v>
      </c>
      <c r="Y1796">
        <v>5</v>
      </c>
      <c r="Z1796">
        <v>5</v>
      </c>
      <c r="AA1796">
        <v>1</v>
      </c>
      <c r="AB1796" s="2">
        <v>0</v>
      </c>
      <c r="AC1796" s="1">
        <v>0</v>
      </c>
      <c r="AD1796" s="7">
        <v>43494</v>
      </c>
      <c r="AE1796" s="7">
        <v>43495</v>
      </c>
      <c r="AF1796">
        <v>1</v>
      </c>
      <c r="AG1796" t="s">
        <v>53</v>
      </c>
      <c r="AH1796" s="2">
        <v>0</v>
      </c>
      <c r="AI1796" s="1">
        <v>0</v>
      </c>
      <c r="AJ1796" s="1">
        <v>0</v>
      </c>
      <c r="AK1796" s="6" t="str">
        <f>+IF(Tabla1[[#This Row],[REQUEST_TY]]="SR MANTENIMIENTO CORRECTIVO", "EMERGENCIA", "OTROS")</f>
        <v>OTROS</v>
      </c>
      <c r="AL1796" s="6" t="str">
        <f>+_xlfn.IFS(Tabla1[[#This Row],[Veces obj]]&lt;=1,"0-1",Tabla1[[#This Row],[Veces obj]]&lt;=2,"1-2",Tabla1[[#This Row],[Veces obj]]&lt;=3,"2-3",TRUE,"&gt;3")</f>
        <v>0-1</v>
      </c>
      <c r="AM1796" s="6" t="str">
        <f>+_xlfn.IFS(MONTH(Tabla1[[#This Row],[MES]])&lt;=3,"Q1",MONTH(Tabla1[[#This Row],[MES]])&lt;=6,"Q2",MONTH(Tabla1[[#This Row],[MES]])&lt;=9,"Q3",TRUE,"Q4")</f>
        <v>Q1</v>
      </c>
      <c r="AN1796" t="str">
        <f>+IFERROR(VLOOKUP(Tabla1[[#This Row],[CUENTA]],CTAS[],2,0),"OTROS")</f>
        <v>OTROS</v>
      </c>
      <c r="AP1796" t="str">
        <f>+IFERROR(VLOOKUP(Tabla1[[#This Row],[EMPLEADO]],IS[],3,0),"OTROS")</f>
        <v>OTROS</v>
      </c>
      <c r="AQ1796" t="str">
        <f>+IFERROR(VLOOKUP(Tabla1[[#This Row],[EMPLEADO]],IS[[NÓMINA]:[INGENIERO]],2,0),"OTROS")</f>
        <v>OTROS</v>
      </c>
    </row>
    <row r="1797" spans="1:43" x14ac:dyDescent="0.25">
      <c r="A1797" t="s">
        <v>36</v>
      </c>
      <c r="B1797">
        <v>1</v>
      </c>
      <c r="C1797" t="s">
        <v>3597</v>
      </c>
      <c r="D1797" t="s">
        <v>3346</v>
      </c>
      <c r="E1797" t="s">
        <v>558</v>
      </c>
      <c r="F1797" t="s">
        <v>3598</v>
      </c>
      <c r="G1797" s="17" t="s">
        <v>3599</v>
      </c>
      <c r="H1797" t="s">
        <v>246</v>
      </c>
      <c r="I1797" t="s">
        <v>43</v>
      </c>
      <c r="J1797" t="s">
        <v>8</v>
      </c>
      <c r="K1797" t="s">
        <v>798</v>
      </c>
      <c r="L1797" t="s">
        <v>1509</v>
      </c>
      <c r="M1797" t="s">
        <v>1510</v>
      </c>
      <c r="N1797">
        <v>1</v>
      </c>
      <c r="O1797" t="s">
        <v>105</v>
      </c>
      <c r="P1797" t="s">
        <v>822</v>
      </c>
      <c r="Q1797" t="s">
        <v>48</v>
      </c>
      <c r="R1797" t="s">
        <v>95</v>
      </c>
      <c r="S1797" t="s">
        <v>64</v>
      </c>
      <c r="T1797" t="s">
        <v>51</v>
      </c>
      <c r="U1797" t="s">
        <v>96</v>
      </c>
      <c r="V1797">
        <v>1</v>
      </c>
      <c r="W1797" s="1">
        <v>0</v>
      </c>
      <c r="X1797">
        <v>0</v>
      </c>
      <c r="Y1797">
        <v>5</v>
      </c>
      <c r="Z1797">
        <v>5</v>
      </c>
      <c r="AA1797">
        <v>1</v>
      </c>
      <c r="AB1797" s="2">
        <v>0</v>
      </c>
      <c r="AC1797" s="1">
        <v>0</v>
      </c>
      <c r="AD1797" s="7">
        <v>43475</v>
      </c>
      <c r="AE1797" s="7">
        <v>43476</v>
      </c>
      <c r="AF1797">
        <v>1</v>
      </c>
      <c r="AG1797" t="s">
        <v>53</v>
      </c>
      <c r="AH1797" s="2">
        <v>0</v>
      </c>
      <c r="AI1797" s="1">
        <v>0</v>
      </c>
      <c r="AJ1797" s="1">
        <v>0</v>
      </c>
      <c r="AK1797" s="6" t="str">
        <f>+IF(Tabla1[[#This Row],[REQUEST_TY]]="SR MANTENIMIENTO CORRECTIVO", "EMERGENCIA", "OTROS")</f>
        <v>OTROS</v>
      </c>
      <c r="AL1797" s="6" t="str">
        <f>+_xlfn.IFS(Tabla1[[#This Row],[Veces obj]]&lt;=1,"0-1",Tabla1[[#This Row],[Veces obj]]&lt;=2,"1-2",Tabla1[[#This Row],[Veces obj]]&lt;=3,"2-3",TRUE,"&gt;3")</f>
        <v>0-1</v>
      </c>
      <c r="AM1797" s="6" t="str">
        <f>+_xlfn.IFS(MONTH(Tabla1[[#This Row],[MES]])&lt;=3,"Q1",MONTH(Tabla1[[#This Row],[MES]])&lt;=6,"Q2",MONTH(Tabla1[[#This Row],[MES]])&lt;=9,"Q3",TRUE,"Q4")</f>
        <v>Q1</v>
      </c>
      <c r="AN1797" t="str">
        <f>+IFERROR(VLOOKUP(Tabla1[[#This Row],[CUENTA]],CTAS[],2,0),"OTROS")</f>
        <v>OTROS</v>
      </c>
      <c r="AP1797" t="str">
        <f>+IFERROR(VLOOKUP(Tabla1[[#This Row],[EMPLEADO]],IS[],3,0),"OTROS")</f>
        <v>OTROS</v>
      </c>
      <c r="AQ1797" t="str">
        <f>+IFERROR(VLOOKUP(Tabla1[[#This Row],[EMPLEADO]],IS[[NÓMINA]:[INGENIERO]],2,0),"OTROS")</f>
        <v>OTROS</v>
      </c>
    </row>
    <row r="1798" spans="1:43" x14ac:dyDescent="0.25">
      <c r="A1798" t="s">
        <v>36</v>
      </c>
      <c r="B1798">
        <v>1</v>
      </c>
      <c r="C1798" t="s">
        <v>3873</v>
      </c>
      <c r="D1798" t="s">
        <v>3346</v>
      </c>
      <c r="E1798" t="s">
        <v>39</v>
      </c>
      <c r="F1798" t="s">
        <v>3874</v>
      </c>
      <c r="G1798" s="17" t="s">
        <v>3875</v>
      </c>
      <c r="H1798" t="s">
        <v>1052</v>
      </c>
      <c r="I1798" t="s">
        <v>43</v>
      </c>
      <c r="J1798" t="s">
        <v>8</v>
      </c>
      <c r="K1798" t="s">
        <v>44</v>
      </c>
      <c r="L1798" t="s">
        <v>3876</v>
      </c>
      <c r="M1798" t="s">
        <v>736</v>
      </c>
      <c r="N1798">
        <v>1</v>
      </c>
      <c r="O1798" t="s">
        <v>47</v>
      </c>
      <c r="P1798" t="s">
        <v>822</v>
      </c>
      <c r="Q1798" t="s">
        <v>48</v>
      </c>
      <c r="R1798" t="s">
        <v>49</v>
      </c>
      <c r="S1798" t="s">
        <v>50</v>
      </c>
      <c r="T1798" t="s">
        <v>51</v>
      </c>
      <c r="U1798" t="s">
        <v>52</v>
      </c>
      <c r="V1798">
        <v>1</v>
      </c>
      <c r="W1798" s="1">
        <v>0</v>
      </c>
      <c r="X1798">
        <v>0</v>
      </c>
      <c r="Y1798">
        <v>5</v>
      </c>
      <c r="Z1798">
        <v>5</v>
      </c>
      <c r="AA1798">
        <v>1</v>
      </c>
      <c r="AB1798" s="2">
        <v>0</v>
      </c>
      <c r="AC1798" s="1">
        <v>0</v>
      </c>
      <c r="AD1798" s="7">
        <v>43494</v>
      </c>
      <c r="AE1798" s="7">
        <v>43495</v>
      </c>
      <c r="AF1798">
        <v>1</v>
      </c>
      <c r="AG1798" t="s">
        <v>53</v>
      </c>
      <c r="AH1798" s="2">
        <v>0</v>
      </c>
      <c r="AI1798" s="1">
        <v>0</v>
      </c>
      <c r="AJ1798" s="1">
        <v>0</v>
      </c>
      <c r="AK1798" s="6" t="str">
        <f>+IF(Tabla1[[#This Row],[REQUEST_TY]]="SR MANTENIMIENTO CORRECTIVO", "EMERGENCIA", "OTROS")</f>
        <v>OTROS</v>
      </c>
      <c r="AL1798" s="6" t="str">
        <f>+_xlfn.IFS(Tabla1[[#This Row],[Veces obj]]&lt;=1,"0-1",Tabla1[[#This Row],[Veces obj]]&lt;=2,"1-2",Tabla1[[#This Row],[Veces obj]]&lt;=3,"2-3",TRUE,"&gt;3")</f>
        <v>0-1</v>
      </c>
      <c r="AM1798" s="6" t="str">
        <f>+_xlfn.IFS(MONTH(Tabla1[[#This Row],[MES]])&lt;=3,"Q1",MONTH(Tabla1[[#This Row],[MES]])&lt;=6,"Q2",MONTH(Tabla1[[#This Row],[MES]])&lt;=9,"Q3",TRUE,"Q4")</f>
        <v>Q1</v>
      </c>
      <c r="AN1798" t="str">
        <f>+IFERROR(VLOOKUP(Tabla1[[#This Row],[CUENTA]],CTAS[],2,0),"OTROS")</f>
        <v>OTROS</v>
      </c>
      <c r="AP1798" t="str">
        <f>+IFERROR(VLOOKUP(Tabla1[[#This Row],[EMPLEADO]],IS[],3,0),"OTROS")</f>
        <v>OTROS</v>
      </c>
      <c r="AQ1798" t="str">
        <f>+IFERROR(VLOOKUP(Tabla1[[#This Row],[EMPLEADO]],IS[[NÓMINA]:[INGENIERO]],2,0),"OTROS")</f>
        <v>OTROS</v>
      </c>
    </row>
    <row r="1799" spans="1:43" x14ac:dyDescent="0.25">
      <c r="A1799" t="s">
        <v>36</v>
      </c>
      <c r="B1799">
        <v>1</v>
      </c>
      <c r="C1799" t="s">
        <v>3601</v>
      </c>
      <c r="D1799" t="s">
        <v>3346</v>
      </c>
      <c r="E1799" t="s">
        <v>98</v>
      </c>
      <c r="F1799" t="s">
        <v>3602</v>
      </c>
      <c r="G1799" s="17" t="s">
        <v>476</v>
      </c>
      <c r="H1799" t="s">
        <v>646</v>
      </c>
      <c r="I1799" t="s">
        <v>43</v>
      </c>
      <c r="J1799" t="s">
        <v>8</v>
      </c>
      <c r="K1799" t="s">
        <v>102</v>
      </c>
      <c r="L1799" t="s">
        <v>477</v>
      </c>
      <c r="M1799" t="s">
        <v>358</v>
      </c>
      <c r="N1799">
        <v>0</v>
      </c>
      <c r="O1799" t="s">
        <v>47</v>
      </c>
      <c r="P1799" t="s">
        <v>822</v>
      </c>
      <c r="Q1799" t="s">
        <v>48</v>
      </c>
      <c r="R1799" t="s">
        <v>63</v>
      </c>
      <c r="S1799" t="s">
        <v>64</v>
      </c>
      <c r="T1799" t="s">
        <v>51</v>
      </c>
      <c r="U1799" t="s">
        <v>96</v>
      </c>
      <c r="V1799">
        <v>1</v>
      </c>
      <c r="W1799" s="1">
        <v>682.5</v>
      </c>
      <c r="X1799">
        <v>0</v>
      </c>
      <c r="Y1799">
        <v>5</v>
      </c>
      <c r="Z1799">
        <v>5</v>
      </c>
      <c r="AA1799">
        <v>1</v>
      </c>
      <c r="AB1799" s="2">
        <v>0</v>
      </c>
      <c r="AC1799" s="1">
        <v>0</v>
      </c>
      <c r="AD1799" s="7">
        <v>43469</v>
      </c>
      <c r="AE1799" s="7">
        <v>43476</v>
      </c>
      <c r="AF1799">
        <v>5</v>
      </c>
      <c r="AG1799" t="s">
        <v>823</v>
      </c>
      <c r="AH1799" s="2">
        <v>0</v>
      </c>
      <c r="AI1799" s="1">
        <v>0</v>
      </c>
      <c r="AJ1799" s="1">
        <v>0</v>
      </c>
      <c r="AK1799" s="6" t="str">
        <f>+IF(Tabla1[[#This Row],[REQUEST_TY]]="SR MANTENIMIENTO CORRECTIVO", "EMERGENCIA", "OTROS")</f>
        <v>OTROS</v>
      </c>
      <c r="AL1799" s="6" t="str">
        <f>+_xlfn.IFS(Tabla1[[#This Row],[Veces obj]]&lt;=1,"0-1",Tabla1[[#This Row],[Veces obj]]&lt;=2,"1-2",Tabla1[[#This Row],[Veces obj]]&lt;=3,"2-3",TRUE,"&gt;3")</f>
        <v>0-1</v>
      </c>
      <c r="AM1799" s="6" t="str">
        <f>+_xlfn.IFS(MONTH(Tabla1[[#This Row],[MES]])&lt;=3,"Q1",MONTH(Tabla1[[#This Row],[MES]])&lt;=6,"Q2",MONTH(Tabla1[[#This Row],[MES]])&lt;=9,"Q3",TRUE,"Q4")</f>
        <v>Q1</v>
      </c>
      <c r="AN1799" t="str">
        <f>+IFERROR(VLOOKUP(Tabla1[[#This Row],[CUENTA]],CTAS[],2,0),"OTROS")</f>
        <v>OTROS</v>
      </c>
      <c r="AP1799" t="str">
        <f>+IFERROR(VLOOKUP(Tabla1[[#This Row],[EMPLEADO]],IS[],3,0),"OTROS")</f>
        <v>OTROS</v>
      </c>
      <c r="AQ1799" t="str">
        <f>+IFERROR(VLOOKUP(Tabla1[[#This Row],[EMPLEADO]],IS[[NÓMINA]:[INGENIERO]],2,0),"OTROS")</f>
        <v>OTROS</v>
      </c>
    </row>
    <row r="1800" spans="1:43" x14ac:dyDescent="0.25">
      <c r="A1800" t="s">
        <v>36</v>
      </c>
      <c r="B1800">
        <v>1</v>
      </c>
      <c r="C1800" t="s">
        <v>3603</v>
      </c>
      <c r="D1800" t="s">
        <v>3604</v>
      </c>
      <c r="E1800" t="s">
        <v>76</v>
      </c>
      <c r="F1800" t="s">
        <v>3605</v>
      </c>
      <c r="G1800" s="17" t="s">
        <v>3606</v>
      </c>
      <c r="H1800" t="s">
        <v>246</v>
      </c>
      <c r="I1800" t="s">
        <v>43</v>
      </c>
      <c r="J1800" t="s">
        <v>8</v>
      </c>
      <c r="K1800" t="s">
        <v>59</v>
      </c>
      <c r="L1800" t="s">
        <v>3607</v>
      </c>
      <c r="M1800" t="s">
        <v>709</v>
      </c>
      <c r="N1800">
        <v>0</v>
      </c>
      <c r="O1800" t="s">
        <v>105</v>
      </c>
      <c r="P1800" t="s">
        <v>822</v>
      </c>
      <c r="Q1800" t="s">
        <v>48</v>
      </c>
      <c r="R1800" t="s">
        <v>63</v>
      </c>
      <c r="S1800" t="s">
        <v>64</v>
      </c>
      <c r="T1800" t="s">
        <v>51</v>
      </c>
      <c r="U1800" t="s">
        <v>96</v>
      </c>
      <c r="V1800">
        <v>1</v>
      </c>
      <c r="W1800" s="1">
        <v>655</v>
      </c>
      <c r="X1800">
        <v>0</v>
      </c>
      <c r="Y1800">
        <v>5</v>
      </c>
      <c r="Z1800">
        <v>5</v>
      </c>
      <c r="AA1800">
        <v>1</v>
      </c>
      <c r="AB1800" s="2">
        <v>0</v>
      </c>
      <c r="AC1800" s="1">
        <v>0</v>
      </c>
      <c r="AD1800" s="7">
        <v>43477</v>
      </c>
      <c r="AE1800" s="7">
        <v>43479</v>
      </c>
      <c r="AF1800">
        <v>0</v>
      </c>
      <c r="AG1800" t="s">
        <v>53</v>
      </c>
      <c r="AH1800" s="2">
        <v>0</v>
      </c>
      <c r="AI1800" s="1">
        <v>0</v>
      </c>
      <c r="AJ1800" s="1">
        <v>0</v>
      </c>
      <c r="AK1800" s="6" t="str">
        <f>+IF(Tabla1[[#This Row],[REQUEST_TY]]="SR MANTENIMIENTO CORRECTIVO", "EMERGENCIA", "OTROS")</f>
        <v>OTROS</v>
      </c>
      <c r="AL1800" s="6" t="str">
        <f>+_xlfn.IFS(Tabla1[[#This Row],[Veces obj]]&lt;=1,"0-1",Tabla1[[#This Row],[Veces obj]]&lt;=2,"1-2",Tabla1[[#This Row],[Veces obj]]&lt;=3,"2-3",TRUE,"&gt;3")</f>
        <v>0-1</v>
      </c>
      <c r="AM1800" s="6" t="str">
        <f>+_xlfn.IFS(MONTH(Tabla1[[#This Row],[MES]])&lt;=3,"Q1",MONTH(Tabla1[[#This Row],[MES]])&lt;=6,"Q2",MONTH(Tabla1[[#This Row],[MES]])&lt;=9,"Q3",TRUE,"Q4")</f>
        <v>Q1</v>
      </c>
      <c r="AN1800" t="str">
        <f>+IFERROR(VLOOKUP(Tabla1[[#This Row],[CUENTA]],CTAS[],2,0),"OTROS")</f>
        <v>OTROS</v>
      </c>
      <c r="AP1800" t="str">
        <f>+IFERROR(VLOOKUP(Tabla1[[#This Row],[EMPLEADO]],IS[],3,0),"OTROS")</f>
        <v>OTROS</v>
      </c>
      <c r="AQ1800" t="str">
        <f>+IFERROR(VLOOKUP(Tabla1[[#This Row],[EMPLEADO]],IS[[NÓMINA]:[INGENIERO]],2,0),"OTROS")</f>
        <v>OTROS</v>
      </c>
    </row>
    <row r="1801" spans="1:43" x14ac:dyDescent="0.25">
      <c r="A1801" t="s">
        <v>36</v>
      </c>
      <c r="B1801">
        <v>1</v>
      </c>
      <c r="C1801" t="s">
        <v>3608</v>
      </c>
      <c r="D1801" t="s">
        <v>3604</v>
      </c>
      <c r="E1801" t="s">
        <v>133</v>
      </c>
      <c r="F1801" t="s">
        <v>3609</v>
      </c>
      <c r="G1801" s="17" t="s">
        <v>3610</v>
      </c>
      <c r="H1801" t="s">
        <v>246</v>
      </c>
      <c r="I1801" t="s">
        <v>43</v>
      </c>
      <c r="J1801" t="s">
        <v>8</v>
      </c>
      <c r="K1801" t="s">
        <v>59</v>
      </c>
      <c r="L1801" t="s">
        <v>3611</v>
      </c>
      <c r="M1801" t="s">
        <v>3612</v>
      </c>
      <c r="N1801">
        <v>0</v>
      </c>
      <c r="O1801" t="s">
        <v>105</v>
      </c>
      <c r="P1801" t="s">
        <v>822</v>
      </c>
      <c r="Q1801" t="s">
        <v>48</v>
      </c>
      <c r="R1801" t="s">
        <v>138</v>
      </c>
      <c r="S1801" t="s">
        <v>139</v>
      </c>
      <c r="T1801" t="s">
        <v>51</v>
      </c>
      <c r="U1801" t="s">
        <v>353</v>
      </c>
      <c r="V1801">
        <v>1</v>
      </c>
      <c r="W1801" s="1">
        <v>803</v>
      </c>
      <c r="X1801">
        <v>0</v>
      </c>
      <c r="Y1801">
        <v>4</v>
      </c>
      <c r="Z1801">
        <v>4</v>
      </c>
      <c r="AA1801">
        <v>1</v>
      </c>
      <c r="AB1801" s="2">
        <v>0</v>
      </c>
      <c r="AC1801" s="1">
        <v>0</v>
      </c>
      <c r="AD1801" s="7">
        <v>43477</v>
      </c>
      <c r="AE1801" s="7">
        <v>43479</v>
      </c>
      <c r="AF1801">
        <v>0</v>
      </c>
      <c r="AG1801" t="s">
        <v>53</v>
      </c>
      <c r="AH1801" s="2">
        <v>0</v>
      </c>
      <c r="AI1801" s="1">
        <v>0</v>
      </c>
      <c r="AJ1801" s="1">
        <v>0</v>
      </c>
      <c r="AK1801" s="6" t="str">
        <f>+IF(Tabla1[[#This Row],[REQUEST_TY]]="SR MANTENIMIENTO CORRECTIVO", "EMERGENCIA", "OTROS")</f>
        <v>OTROS</v>
      </c>
      <c r="AL1801" s="6" t="str">
        <f>+_xlfn.IFS(Tabla1[[#This Row],[Veces obj]]&lt;=1,"0-1",Tabla1[[#This Row],[Veces obj]]&lt;=2,"1-2",Tabla1[[#This Row],[Veces obj]]&lt;=3,"2-3",TRUE,"&gt;3")</f>
        <v>0-1</v>
      </c>
      <c r="AM1801" s="6" t="str">
        <f>+_xlfn.IFS(MONTH(Tabla1[[#This Row],[MES]])&lt;=3,"Q1",MONTH(Tabla1[[#This Row],[MES]])&lt;=6,"Q2",MONTH(Tabla1[[#This Row],[MES]])&lt;=9,"Q3",TRUE,"Q4")</f>
        <v>Q1</v>
      </c>
      <c r="AN1801" t="str">
        <f>+IFERROR(VLOOKUP(Tabla1[[#This Row],[CUENTA]],CTAS[],2,0),"OTROS")</f>
        <v>OTROS</v>
      </c>
      <c r="AP1801" t="str">
        <f>+IFERROR(VLOOKUP(Tabla1[[#This Row],[EMPLEADO]],IS[],3,0),"OTROS")</f>
        <v>OTROS</v>
      </c>
      <c r="AQ1801" t="str">
        <f>+IFERROR(VLOOKUP(Tabla1[[#This Row],[EMPLEADO]],IS[[NÓMINA]:[INGENIERO]],2,0),"OTROS")</f>
        <v>OTROS</v>
      </c>
    </row>
    <row r="1802" spans="1:43" x14ac:dyDescent="0.25">
      <c r="A1802" t="s">
        <v>36</v>
      </c>
      <c r="B1802">
        <v>1</v>
      </c>
      <c r="C1802" t="s">
        <v>3613</v>
      </c>
      <c r="D1802" t="s">
        <v>3604</v>
      </c>
      <c r="E1802" t="s">
        <v>332</v>
      </c>
      <c r="F1802" t="s">
        <v>3614</v>
      </c>
      <c r="G1802" s="17" t="s">
        <v>3615</v>
      </c>
      <c r="H1802" t="s">
        <v>101</v>
      </c>
      <c r="I1802" t="s">
        <v>43</v>
      </c>
      <c r="J1802" t="s">
        <v>8</v>
      </c>
      <c r="K1802" t="s">
        <v>59</v>
      </c>
      <c r="L1802" t="s">
        <v>3616</v>
      </c>
      <c r="M1802" t="s">
        <v>3617</v>
      </c>
      <c r="N1802">
        <v>0</v>
      </c>
      <c r="O1802" t="s">
        <v>105</v>
      </c>
      <c r="P1802" t="s">
        <v>822</v>
      </c>
      <c r="Q1802" t="s">
        <v>48</v>
      </c>
      <c r="R1802" t="s">
        <v>317</v>
      </c>
      <c r="S1802" t="s">
        <v>318</v>
      </c>
      <c r="T1802" t="s">
        <v>51</v>
      </c>
      <c r="U1802" t="s">
        <v>353</v>
      </c>
      <c r="V1802">
        <v>1</v>
      </c>
      <c r="W1802" s="1">
        <v>803</v>
      </c>
      <c r="X1802">
        <v>0</v>
      </c>
      <c r="Y1802">
        <v>4</v>
      </c>
      <c r="Z1802">
        <v>4</v>
      </c>
      <c r="AA1802">
        <v>1</v>
      </c>
      <c r="AB1802" s="2">
        <v>0</v>
      </c>
      <c r="AC1802" s="1">
        <v>0</v>
      </c>
      <c r="AD1802" s="7">
        <v>43477</v>
      </c>
      <c r="AE1802" s="7">
        <v>43479</v>
      </c>
      <c r="AF1802">
        <v>0</v>
      </c>
      <c r="AG1802" t="s">
        <v>53</v>
      </c>
      <c r="AH1802" s="2">
        <v>0</v>
      </c>
      <c r="AI1802" s="1">
        <v>0</v>
      </c>
      <c r="AJ1802" s="1">
        <v>0</v>
      </c>
      <c r="AK1802" s="6" t="str">
        <f>+IF(Tabla1[[#This Row],[REQUEST_TY]]="SR MANTENIMIENTO CORRECTIVO", "EMERGENCIA", "OTROS")</f>
        <v>OTROS</v>
      </c>
      <c r="AL1802" s="6" t="str">
        <f>+_xlfn.IFS(Tabla1[[#This Row],[Veces obj]]&lt;=1,"0-1",Tabla1[[#This Row],[Veces obj]]&lt;=2,"1-2",Tabla1[[#This Row],[Veces obj]]&lt;=3,"2-3",TRUE,"&gt;3")</f>
        <v>0-1</v>
      </c>
      <c r="AM1802" s="6" t="str">
        <f>+_xlfn.IFS(MONTH(Tabla1[[#This Row],[MES]])&lt;=3,"Q1",MONTH(Tabla1[[#This Row],[MES]])&lt;=6,"Q2",MONTH(Tabla1[[#This Row],[MES]])&lt;=9,"Q3",TRUE,"Q4")</f>
        <v>Q1</v>
      </c>
      <c r="AN1802" t="str">
        <f>+IFERROR(VLOOKUP(Tabla1[[#This Row],[CUENTA]],CTAS[],2,0),"OTROS")</f>
        <v>OTROS</v>
      </c>
      <c r="AP1802" t="str">
        <f>+IFERROR(VLOOKUP(Tabla1[[#This Row],[EMPLEADO]],IS[],3,0),"OTROS")</f>
        <v>OTROS</v>
      </c>
      <c r="AQ1802" t="str">
        <f>+IFERROR(VLOOKUP(Tabla1[[#This Row],[EMPLEADO]],IS[[NÓMINA]:[INGENIERO]],2,0),"OTROS")</f>
        <v>OTROS</v>
      </c>
    </row>
    <row r="1803" spans="1:43" x14ac:dyDescent="0.25">
      <c r="A1803" t="s">
        <v>36</v>
      </c>
      <c r="B1803">
        <v>1</v>
      </c>
      <c r="C1803" t="s">
        <v>3618</v>
      </c>
      <c r="D1803" t="s">
        <v>3604</v>
      </c>
      <c r="E1803" t="s">
        <v>133</v>
      </c>
      <c r="F1803" t="s">
        <v>3619</v>
      </c>
      <c r="G1803" s="17" t="s">
        <v>3620</v>
      </c>
      <c r="H1803" t="s">
        <v>101</v>
      </c>
      <c r="I1803" t="s">
        <v>43</v>
      </c>
      <c r="J1803" t="s">
        <v>8</v>
      </c>
      <c r="K1803" t="s">
        <v>59</v>
      </c>
      <c r="L1803" t="s">
        <v>3621</v>
      </c>
      <c r="M1803" t="s">
        <v>3622</v>
      </c>
      <c r="N1803">
        <v>0</v>
      </c>
      <c r="O1803" t="s">
        <v>105</v>
      </c>
      <c r="P1803" t="s">
        <v>822</v>
      </c>
      <c r="Q1803" t="s">
        <v>48</v>
      </c>
      <c r="R1803" t="s">
        <v>138</v>
      </c>
      <c r="S1803" t="s">
        <v>139</v>
      </c>
      <c r="T1803" t="s">
        <v>51</v>
      </c>
      <c r="U1803" t="s">
        <v>353</v>
      </c>
      <c r="V1803">
        <v>1</v>
      </c>
      <c r="W1803" s="1">
        <v>803</v>
      </c>
      <c r="X1803">
        <v>0</v>
      </c>
      <c r="Y1803">
        <v>4</v>
      </c>
      <c r="Z1803">
        <v>4</v>
      </c>
      <c r="AA1803">
        <v>1</v>
      </c>
      <c r="AB1803" s="2">
        <v>0</v>
      </c>
      <c r="AC1803" s="1">
        <v>0</v>
      </c>
      <c r="AD1803" s="7">
        <v>43477</v>
      </c>
      <c r="AE1803" s="7">
        <v>43479</v>
      </c>
      <c r="AF1803">
        <v>0</v>
      </c>
      <c r="AG1803" t="s">
        <v>53</v>
      </c>
      <c r="AH1803" s="2">
        <v>0</v>
      </c>
      <c r="AI1803" s="1">
        <v>0</v>
      </c>
      <c r="AJ1803" s="1">
        <v>0</v>
      </c>
      <c r="AK1803" s="6" t="str">
        <f>+IF(Tabla1[[#This Row],[REQUEST_TY]]="SR MANTENIMIENTO CORRECTIVO", "EMERGENCIA", "OTROS")</f>
        <v>OTROS</v>
      </c>
      <c r="AL1803" s="6" t="str">
        <f>+_xlfn.IFS(Tabla1[[#This Row],[Veces obj]]&lt;=1,"0-1",Tabla1[[#This Row],[Veces obj]]&lt;=2,"1-2",Tabla1[[#This Row],[Veces obj]]&lt;=3,"2-3",TRUE,"&gt;3")</f>
        <v>0-1</v>
      </c>
      <c r="AM1803" s="6" t="str">
        <f>+_xlfn.IFS(MONTH(Tabla1[[#This Row],[MES]])&lt;=3,"Q1",MONTH(Tabla1[[#This Row],[MES]])&lt;=6,"Q2",MONTH(Tabla1[[#This Row],[MES]])&lt;=9,"Q3",TRUE,"Q4")</f>
        <v>Q1</v>
      </c>
      <c r="AN1803" t="str">
        <f>+IFERROR(VLOOKUP(Tabla1[[#This Row],[CUENTA]],CTAS[],2,0),"OTROS")</f>
        <v>OTROS</v>
      </c>
      <c r="AP1803" t="str">
        <f>+IFERROR(VLOOKUP(Tabla1[[#This Row],[EMPLEADO]],IS[],3,0),"OTROS")</f>
        <v>OTROS</v>
      </c>
      <c r="AQ1803" t="str">
        <f>+IFERROR(VLOOKUP(Tabla1[[#This Row],[EMPLEADO]],IS[[NÓMINA]:[INGENIERO]],2,0),"OTROS")</f>
        <v>OTROS</v>
      </c>
    </row>
    <row r="1804" spans="1:43" x14ac:dyDescent="0.25">
      <c r="A1804" t="s">
        <v>36</v>
      </c>
      <c r="B1804">
        <v>1</v>
      </c>
      <c r="C1804" t="s">
        <v>3623</v>
      </c>
      <c r="D1804" t="s">
        <v>3370</v>
      </c>
      <c r="E1804" t="s">
        <v>1564</v>
      </c>
      <c r="F1804" t="s">
        <v>3624</v>
      </c>
      <c r="G1804" s="17" t="s">
        <v>3625</v>
      </c>
      <c r="H1804" t="s">
        <v>740</v>
      </c>
      <c r="I1804" t="s">
        <v>43</v>
      </c>
      <c r="J1804" t="s">
        <v>8</v>
      </c>
      <c r="K1804" t="s">
        <v>1236</v>
      </c>
      <c r="L1804" t="s">
        <v>2603</v>
      </c>
      <c r="M1804" t="s">
        <v>1238</v>
      </c>
      <c r="N1804">
        <v>0</v>
      </c>
      <c r="O1804" t="s">
        <v>47</v>
      </c>
      <c r="P1804" t="s">
        <v>822</v>
      </c>
      <c r="Q1804" t="s">
        <v>48</v>
      </c>
      <c r="R1804" t="s">
        <v>242</v>
      </c>
      <c r="S1804" t="s">
        <v>64</v>
      </c>
      <c r="T1804" t="s">
        <v>51</v>
      </c>
      <c r="U1804" t="s">
        <v>96</v>
      </c>
      <c r="V1804">
        <v>1</v>
      </c>
      <c r="W1804" s="1">
        <v>2047.5</v>
      </c>
      <c r="X1804">
        <v>0</v>
      </c>
      <c r="Y1804">
        <v>5</v>
      </c>
      <c r="Z1804">
        <v>5</v>
      </c>
      <c r="AA1804">
        <v>1</v>
      </c>
      <c r="AB1804" s="2">
        <v>0</v>
      </c>
      <c r="AC1804" s="1">
        <v>0</v>
      </c>
      <c r="AD1804" s="7">
        <v>43474</v>
      </c>
      <c r="AE1804" s="7">
        <v>43480</v>
      </c>
      <c r="AF1804">
        <v>4</v>
      </c>
      <c r="AG1804" t="s">
        <v>823</v>
      </c>
      <c r="AH1804" s="2">
        <v>0</v>
      </c>
      <c r="AI1804" s="1">
        <v>0</v>
      </c>
      <c r="AJ1804" s="1">
        <v>0</v>
      </c>
      <c r="AK1804" s="6" t="str">
        <f>+IF(Tabla1[[#This Row],[REQUEST_TY]]="SR MANTENIMIENTO CORRECTIVO", "EMERGENCIA", "OTROS")</f>
        <v>OTROS</v>
      </c>
      <c r="AL1804" s="6" t="str">
        <f>+_xlfn.IFS(Tabla1[[#This Row],[Veces obj]]&lt;=1,"0-1",Tabla1[[#This Row],[Veces obj]]&lt;=2,"1-2",Tabla1[[#This Row],[Veces obj]]&lt;=3,"2-3",TRUE,"&gt;3")</f>
        <v>0-1</v>
      </c>
      <c r="AM1804" s="6" t="str">
        <f>+_xlfn.IFS(MONTH(Tabla1[[#This Row],[MES]])&lt;=3,"Q1",MONTH(Tabla1[[#This Row],[MES]])&lt;=6,"Q2",MONTH(Tabla1[[#This Row],[MES]])&lt;=9,"Q3",TRUE,"Q4")</f>
        <v>Q1</v>
      </c>
      <c r="AN1804" t="str">
        <f>+IFERROR(VLOOKUP(Tabla1[[#This Row],[CUENTA]],CTAS[],2,0),"OTROS")</f>
        <v>OTROS</v>
      </c>
      <c r="AP1804" t="str">
        <f>+IFERROR(VLOOKUP(Tabla1[[#This Row],[EMPLEADO]],IS[],3,0),"OTROS")</f>
        <v>OTROS</v>
      </c>
      <c r="AQ1804" t="str">
        <f>+IFERROR(VLOOKUP(Tabla1[[#This Row],[EMPLEADO]],IS[[NÓMINA]:[INGENIERO]],2,0),"OTROS")</f>
        <v>OTROS</v>
      </c>
    </row>
    <row r="1805" spans="1:43" x14ac:dyDescent="0.25">
      <c r="A1805" t="s">
        <v>36</v>
      </c>
      <c r="B1805">
        <v>1</v>
      </c>
      <c r="C1805" t="s">
        <v>3626</v>
      </c>
      <c r="D1805" t="s">
        <v>3370</v>
      </c>
      <c r="E1805" t="s">
        <v>3627</v>
      </c>
      <c r="F1805" t="s">
        <v>3628</v>
      </c>
      <c r="G1805" s="17" t="s">
        <v>3629</v>
      </c>
      <c r="H1805" t="s">
        <v>70</v>
      </c>
      <c r="I1805" t="s">
        <v>43</v>
      </c>
      <c r="J1805" t="s">
        <v>8</v>
      </c>
      <c r="K1805" t="s">
        <v>2486</v>
      </c>
      <c r="L1805" t="s">
        <v>3630</v>
      </c>
      <c r="M1805" t="s">
        <v>3631</v>
      </c>
      <c r="N1805">
        <v>0</v>
      </c>
      <c r="O1805" t="s">
        <v>47</v>
      </c>
      <c r="P1805" t="s">
        <v>822</v>
      </c>
      <c r="Q1805" t="s">
        <v>48</v>
      </c>
      <c r="R1805" t="s">
        <v>153</v>
      </c>
      <c r="S1805" t="s">
        <v>50</v>
      </c>
      <c r="T1805" t="s">
        <v>208</v>
      </c>
      <c r="U1805" t="s">
        <v>52</v>
      </c>
      <c r="V1805">
        <v>1</v>
      </c>
      <c r="W1805" s="1">
        <v>1072.5000000000002</v>
      </c>
      <c r="X1805">
        <v>0</v>
      </c>
      <c r="Y1805">
        <v>9</v>
      </c>
      <c r="Z1805">
        <v>9</v>
      </c>
      <c r="AA1805">
        <v>1</v>
      </c>
      <c r="AB1805" s="2">
        <v>0</v>
      </c>
      <c r="AC1805" s="1">
        <v>0</v>
      </c>
      <c r="AD1805" s="7">
        <v>43481</v>
      </c>
      <c r="AE1805" s="7">
        <v>43481</v>
      </c>
      <c r="AF1805">
        <v>0</v>
      </c>
      <c r="AG1805" t="s">
        <v>53</v>
      </c>
      <c r="AH1805" s="2">
        <v>0</v>
      </c>
      <c r="AI1805" s="1">
        <v>0</v>
      </c>
      <c r="AJ1805" s="1">
        <v>0</v>
      </c>
      <c r="AK1805" s="6" t="str">
        <f>+IF(Tabla1[[#This Row],[REQUEST_TY]]="SR MANTENIMIENTO CORRECTIVO", "EMERGENCIA", "OTROS")</f>
        <v>OTROS</v>
      </c>
      <c r="AL1805" s="6" t="str">
        <f>+_xlfn.IFS(Tabla1[[#This Row],[Veces obj]]&lt;=1,"0-1",Tabla1[[#This Row],[Veces obj]]&lt;=2,"1-2",Tabla1[[#This Row],[Veces obj]]&lt;=3,"2-3",TRUE,"&gt;3")</f>
        <v>0-1</v>
      </c>
      <c r="AM1805" s="6" t="str">
        <f>+_xlfn.IFS(MONTH(Tabla1[[#This Row],[MES]])&lt;=3,"Q1",MONTH(Tabla1[[#This Row],[MES]])&lt;=6,"Q2",MONTH(Tabla1[[#This Row],[MES]])&lt;=9,"Q3",TRUE,"Q4")</f>
        <v>Q1</v>
      </c>
      <c r="AN1805" t="str">
        <f>+IFERROR(VLOOKUP(Tabla1[[#This Row],[CUENTA]],CTAS[],2,0),"OTROS")</f>
        <v>OTROS</v>
      </c>
      <c r="AP1805" t="str">
        <f>+IFERROR(VLOOKUP(Tabla1[[#This Row],[EMPLEADO]],IS[],3,0),"OTROS")</f>
        <v>OTROS</v>
      </c>
      <c r="AQ1805" t="str">
        <f>+IFERROR(VLOOKUP(Tabla1[[#This Row],[EMPLEADO]],IS[[NÓMINA]:[INGENIERO]],2,0),"OTROS")</f>
        <v>OTROS</v>
      </c>
    </row>
    <row r="1806" spans="1:43" x14ac:dyDescent="0.25">
      <c r="A1806" t="s">
        <v>36</v>
      </c>
      <c r="B1806">
        <v>1</v>
      </c>
      <c r="C1806" t="s">
        <v>3632</v>
      </c>
      <c r="D1806" t="s">
        <v>3370</v>
      </c>
      <c r="E1806" t="s">
        <v>1564</v>
      </c>
      <c r="F1806" t="s">
        <v>3633</v>
      </c>
      <c r="G1806" s="17" t="s">
        <v>3625</v>
      </c>
      <c r="H1806" t="s">
        <v>740</v>
      </c>
      <c r="I1806" t="s">
        <v>43</v>
      </c>
      <c r="J1806" t="s">
        <v>8</v>
      </c>
      <c r="K1806" t="s">
        <v>1236</v>
      </c>
      <c r="L1806" t="s">
        <v>2603</v>
      </c>
      <c r="M1806" t="s">
        <v>1238</v>
      </c>
      <c r="N1806">
        <v>0</v>
      </c>
      <c r="O1806" t="s">
        <v>47</v>
      </c>
      <c r="P1806" t="s">
        <v>822</v>
      </c>
      <c r="Q1806" t="s">
        <v>48</v>
      </c>
      <c r="R1806" t="s">
        <v>242</v>
      </c>
      <c r="S1806" t="s">
        <v>64</v>
      </c>
      <c r="T1806" t="s">
        <v>51</v>
      </c>
      <c r="U1806" t="s">
        <v>96</v>
      </c>
      <c r="V1806">
        <v>1</v>
      </c>
      <c r="W1806" s="1">
        <v>2047.5</v>
      </c>
      <c r="X1806">
        <v>0</v>
      </c>
      <c r="Y1806">
        <v>5</v>
      </c>
      <c r="Z1806">
        <v>5</v>
      </c>
      <c r="AA1806">
        <v>1</v>
      </c>
      <c r="AB1806" s="2">
        <v>0</v>
      </c>
      <c r="AC1806" s="1">
        <v>0</v>
      </c>
      <c r="AD1806" s="7">
        <v>43480</v>
      </c>
      <c r="AE1806" s="7">
        <v>43482</v>
      </c>
      <c r="AF1806">
        <v>2</v>
      </c>
      <c r="AG1806" t="s">
        <v>1680</v>
      </c>
      <c r="AH1806" s="2">
        <v>0</v>
      </c>
      <c r="AI1806" s="1">
        <v>0</v>
      </c>
      <c r="AJ1806" s="1">
        <v>0</v>
      </c>
      <c r="AK1806" s="6" t="str">
        <f>+IF(Tabla1[[#This Row],[REQUEST_TY]]="SR MANTENIMIENTO CORRECTIVO", "EMERGENCIA", "OTROS")</f>
        <v>OTROS</v>
      </c>
      <c r="AL1806" s="6" t="str">
        <f>+_xlfn.IFS(Tabla1[[#This Row],[Veces obj]]&lt;=1,"0-1",Tabla1[[#This Row],[Veces obj]]&lt;=2,"1-2",Tabla1[[#This Row],[Veces obj]]&lt;=3,"2-3",TRUE,"&gt;3")</f>
        <v>0-1</v>
      </c>
      <c r="AM1806" s="6" t="str">
        <f>+_xlfn.IFS(MONTH(Tabla1[[#This Row],[MES]])&lt;=3,"Q1",MONTH(Tabla1[[#This Row],[MES]])&lt;=6,"Q2",MONTH(Tabla1[[#This Row],[MES]])&lt;=9,"Q3",TRUE,"Q4")</f>
        <v>Q1</v>
      </c>
      <c r="AN1806" t="str">
        <f>+IFERROR(VLOOKUP(Tabla1[[#This Row],[CUENTA]],CTAS[],2,0),"OTROS")</f>
        <v>OTROS</v>
      </c>
      <c r="AP1806" t="str">
        <f>+IFERROR(VLOOKUP(Tabla1[[#This Row],[EMPLEADO]],IS[],3,0),"OTROS")</f>
        <v>OTROS</v>
      </c>
      <c r="AQ1806" t="str">
        <f>+IFERROR(VLOOKUP(Tabla1[[#This Row],[EMPLEADO]],IS[[NÓMINA]:[INGENIERO]],2,0),"OTROS")</f>
        <v>OTROS</v>
      </c>
    </row>
    <row r="1807" spans="1:43" x14ac:dyDescent="0.25">
      <c r="A1807" t="s">
        <v>36</v>
      </c>
      <c r="B1807">
        <v>1</v>
      </c>
      <c r="C1807" t="s">
        <v>3877</v>
      </c>
      <c r="D1807" t="s">
        <v>3346</v>
      </c>
      <c r="E1807" t="s">
        <v>39</v>
      </c>
      <c r="F1807" t="s">
        <v>3874</v>
      </c>
      <c r="G1807" s="17" t="s">
        <v>3878</v>
      </c>
      <c r="H1807" t="s">
        <v>453</v>
      </c>
      <c r="I1807" t="s">
        <v>43</v>
      </c>
      <c r="J1807" t="s">
        <v>8</v>
      </c>
      <c r="K1807" t="s">
        <v>44</v>
      </c>
      <c r="L1807" t="s">
        <v>1283</v>
      </c>
      <c r="M1807" t="s">
        <v>1198</v>
      </c>
      <c r="N1807">
        <v>1</v>
      </c>
      <c r="O1807" t="s">
        <v>47</v>
      </c>
      <c r="P1807" t="s">
        <v>822</v>
      </c>
      <c r="Q1807" t="s">
        <v>48</v>
      </c>
      <c r="R1807" t="s">
        <v>49</v>
      </c>
      <c r="S1807" t="s">
        <v>50</v>
      </c>
      <c r="T1807" t="s">
        <v>51</v>
      </c>
      <c r="U1807" t="s">
        <v>52</v>
      </c>
      <c r="V1807">
        <v>1</v>
      </c>
      <c r="W1807" s="1">
        <v>0</v>
      </c>
      <c r="X1807">
        <v>0</v>
      </c>
      <c r="Y1807">
        <v>5</v>
      </c>
      <c r="Z1807">
        <v>5</v>
      </c>
      <c r="AA1807">
        <v>1</v>
      </c>
      <c r="AB1807" s="2">
        <v>0</v>
      </c>
      <c r="AC1807" s="1">
        <v>0</v>
      </c>
      <c r="AD1807" s="7">
        <v>43494</v>
      </c>
      <c r="AE1807" s="7">
        <v>43495</v>
      </c>
      <c r="AF1807">
        <v>1</v>
      </c>
      <c r="AG1807" t="s">
        <v>53</v>
      </c>
      <c r="AH1807" s="2">
        <v>0</v>
      </c>
      <c r="AI1807" s="1">
        <v>0</v>
      </c>
      <c r="AJ1807" s="1">
        <v>0</v>
      </c>
      <c r="AK1807" s="6" t="str">
        <f>+IF(Tabla1[[#This Row],[REQUEST_TY]]="SR MANTENIMIENTO CORRECTIVO", "EMERGENCIA", "OTROS")</f>
        <v>OTROS</v>
      </c>
      <c r="AL1807" s="6" t="str">
        <f>+_xlfn.IFS(Tabla1[[#This Row],[Veces obj]]&lt;=1,"0-1",Tabla1[[#This Row],[Veces obj]]&lt;=2,"1-2",Tabla1[[#This Row],[Veces obj]]&lt;=3,"2-3",TRUE,"&gt;3")</f>
        <v>0-1</v>
      </c>
      <c r="AM1807" s="6" t="str">
        <f>+_xlfn.IFS(MONTH(Tabla1[[#This Row],[MES]])&lt;=3,"Q1",MONTH(Tabla1[[#This Row],[MES]])&lt;=6,"Q2",MONTH(Tabla1[[#This Row],[MES]])&lt;=9,"Q3",TRUE,"Q4")</f>
        <v>Q1</v>
      </c>
      <c r="AN1807" t="str">
        <f>+IFERROR(VLOOKUP(Tabla1[[#This Row],[CUENTA]],CTAS[],2,0),"OTROS")</f>
        <v>OTROS</v>
      </c>
      <c r="AP1807" t="str">
        <f>+IFERROR(VLOOKUP(Tabla1[[#This Row],[EMPLEADO]],IS[],3,0),"OTROS")</f>
        <v>OTROS</v>
      </c>
      <c r="AQ1807" t="str">
        <f>+IFERROR(VLOOKUP(Tabla1[[#This Row],[EMPLEADO]],IS[[NÓMINA]:[INGENIERO]],2,0),"OTROS")</f>
        <v>OTROS</v>
      </c>
    </row>
    <row r="1808" spans="1:43" x14ac:dyDescent="0.25">
      <c r="A1808" t="s">
        <v>36</v>
      </c>
      <c r="B1808">
        <v>1</v>
      </c>
      <c r="C1808" t="s">
        <v>3637</v>
      </c>
      <c r="D1808" t="s">
        <v>3346</v>
      </c>
      <c r="E1808" t="s">
        <v>133</v>
      </c>
      <c r="F1808" t="s">
        <v>3638</v>
      </c>
      <c r="G1808" s="17" t="s">
        <v>3639</v>
      </c>
      <c r="H1808" t="s">
        <v>915</v>
      </c>
      <c r="I1808" t="s">
        <v>43</v>
      </c>
      <c r="J1808" t="s">
        <v>8</v>
      </c>
      <c r="K1808" t="s">
        <v>966</v>
      </c>
      <c r="L1808" t="s">
        <v>3640</v>
      </c>
      <c r="M1808" t="s">
        <v>794</v>
      </c>
      <c r="N1808">
        <v>0</v>
      </c>
      <c r="O1808" t="s">
        <v>47</v>
      </c>
      <c r="P1808" t="s">
        <v>822</v>
      </c>
      <c r="Q1808" t="s">
        <v>48</v>
      </c>
      <c r="R1808" t="s">
        <v>138</v>
      </c>
      <c r="S1808" t="s">
        <v>139</v>
      </c>
      <c r="T1808" t="s">
        <v>51</v>
      </c>
      <c r="U1808" t="s">
        <v>353</v>
      </c>
      <c r="V1808">
        <v>1</v>
      </c>
      <c r="W1808" s="1">
        <v>1573.0000000000002</v>
      </c>
      <c r="X1808">
        <v>0</v>
      </c>
      <c r="Y1808">
        <v>4</v>
      </c>
      <c r="Z1808">
        <v>4</v>
      </c>
      <c r="AA1808">
        <v>1</v>
      </c>
      <c r="AB1808" s="2">
        <v>0</v>
      </c>
      <c r="AC1808" s="1">
        <v>0</v>
      </c>
      <c r="AD1808" s="7">
        <v>43482</v>
      </c>
      <c r="AE1808" s="7">
        <v>43483</v>
      </c>
      <c r="AF1808">
        <v>1</v>
      </c>
      <c r="AG1808" t="s">
        <v>53</v>
      </c>
      <c r="AH1808" s="2">
        <v>0</v>
      </c>
      <c r="AI1808" s="1">
        <v>0</v>
      </c>
      <c r="AJ1808" s="1">
        <v>0</v>
      </c>
      <c r="AK1808" s="6" t="str">
        <f>+IF(Tabla1[[#This Row],[REQUEST_TY]]="SR MANTENIMIENTO CORRECTIVO", "EMERGENCIA", "OTROS")</f>
        <v>OTROS</v>
      </c>
      <c r="AL1808" s="6" t="str">
        <f>+_xlfn.IFS(Tabla1[[#This Row],[Veces obj]]&lt;=1,"0-1",Tabla1[[#This Row],[Veces obj]]&lt;=2,"1-2",Tabla1[[#This Row],[Veces obj]]&lt;=3,"2-3",TRUE,"&gt;3")</f>
        <v>0-1</v>
      </c>
      <c r="AM1808" s="6" t="str">
        <f>+_xlfn.IFS(MONTH(Tabla1[[#This Row],[MES]])&lt;=3,"Q1",MONTH(Tabla1[[#This Row],[MES]])&lt;=6,"Q2",MONTH(Tabla1[[#This Row],[MES]])&lt;=9,"Q3",TRUE,"Q4")</f>
        <v>Q1</v>
      </c>
      <c r="AN1808" t="str">
        <f>+IFERROR(VLOOKUP(Tabla1[[#This Row],[CUENTA]],CTAS[],2,0),"OTROS")</f>
        <v>OTROS</v>
      </c>
      <c r="AP1808" t="str">
        <f>+IFERROR(VLOOKUP(Tabla1[[#This Row],[EMPLEADO]],IS[],3,0),"OTROS")</f>
        <v>OTROS</v>
      </c>
      <c r="AQ1808" t="str">
        <f>+IFERROR(VLOOKUP(Tabla1[[#This Row],[EMPLEADO]],IS[[NÓMINA]:[INGENIERO]],2,0),"OTROS")</f>
        <v>OTROS</v>
      </c>
    </row>
    <row r="1809" spans="1:43" x14ac:dyDescent="0.25">
      <c r="A1809" t="s">
        <v>36</v>
      </c>
      <c r="B1809">
        <v>1</v>
      </c>
      <c r="C1809" t="s">
        <v>3641</v>
      </c>
      <c r="D1809" t="s">
        <v>3346</v>
      </c>
      <c r="E1809" t="s">
        <v>133</v>
      </c>
      <c r="F1809" t="s">
        <v>3642</v>
      </c>
      <c r="G1809" s="17" t="s">
        <v>3643</v>
      </c>
      <c r="H1809" t="s">
        <v>136</v>
      </c>
      <c r="I1809" t="s">
        <v>43</v>
      </c>
      <c r="J1809" t="s">
        <v>8</v>
      </c>
      <c r="K1809" t="s">
        <v>966</v>
      </c>
      <c r="L1809" t="s">
        <v>3644</v>
      </c>
      <c r="M1809" t="s">
        <v>540</v>
      </c>
      <c r="N1809">
        <v>0</v>
      </c>
      <c r="O1809" t="s">
        <v>47</v>
      </c>
      <c r="P1809" t="s">
        <v>822</v>
      </c>
      <c r="Q1809" t="s">
        <v>48</v>
      </c>
      <c r="R1809" t="s">
        <v>138</v>
      </c>
      <c r="S1809" t="s">
        <v>139</v>
      </c>
      <c r="T1809" t="s">
        <v>51</v>
      </c>
      <c r="U1809" t="s">
        <v>353</v>
      </c>
      <c r="V1809">
        <v>1</v>
      </c>
      <c r="W1809" s="1">
        <v>1573.0000000000002</v>
      </c>
      <c r="X1809">
        <v>0</v>
      </c>
      <c r="Y1809">
        <v>4</v>
      </c>
      <c r="Z1809">
        <v>4</v>
      </c>
      <c r="AA1809">
        <v>1</v>
      </c>
      <c r="AB1809" s="2">
        <v>0</v>
      </c>
      <c r="AC1809" s="1">
        <v>0</v>
      </c>
      <c r="AD1809" s="7">
        <v>43482</v>
      </c>
      <c r="AE1809" s="7">
        <v>43483</v>
      </c>
      <c r="AF1809">
        <v>1</v>
      </c>
      <c r="AG1809" t="s">
        <v>53</v>
      </c>
      <c r="AH1809" s="2">
        <v>0</v>
      </c>
      <c r="AI1809" s="1">
        <v>0</v>
      </c>
      <c r="AJ1809" s="1">
        <v>0</v>
      </c>
      <c r="AK1809" s="6" t="str">
        <f>+IF(Tabla1[[#This Row],[REQUEST_TY]]="SR MANTENIMIENTO CORRECTIVO", "EMERGENCIA", "OTROS")</f>
        <v>OTROS</v>
      </c>
      <c r="AL1809" s="6" t="str">
        <f>+_xlfn.IFS(Tabla1[[#This Row],[Veces obj]]&lt;=1,"0-1",Tabla1[[#This Row],[Veces obj]]&lt;=2,"1-2",Tabla1[[#This Row],[Veces obj]]&lt;=3,"2-3",TRUE,"&gt;3")</f>
        <v>0-1</v>
      </c>
      <c r="AM1809" s="6" t="str">
        <f>+_xlfn.IFS(MONTH(Tabla1[[#This Row],[MES]])&lt;=3,"Q1",MONTH(Tabla1[[#This Row],[MES]])&lt;=6,"Q2",MONTH(Tabla1[[#This Row],[MES]])&lt;=9,"Q3",TRUE,"Q4")</f>
        <v>Q1</v>
      </c>
      <c r="AN1809" t="str">
        <f>+IFERROR(VLOOKUP(Tabla1[[#This Row],[CUENTA]],CTAS[],2,0),"OTROS")</f>
        <v>OTROS</v>
      </c>
      <c r="AP1809" t="str">
        <f>+IFERROR(VLOOKUP(Tabla1[[#This Row],[EMPLEADO]],IS[],3,0),"OTROS")</f>
        <v>OTROS</v>
      </c>
      <c r="AQ1809" t="str">
        <f>+IFERROR(VLOOKUP(Tabla1[[#This Row],[EMPLEADO]],IS[[NÓMINA]:[INGENIERO]],2,0),"OTROS")</f>
        <v>OTROS</v>
      </c>
    </row>
    <row r="1810" spans="1:43" x14ac:dyDescent="0.25">
      <c r="A1810" t="s">
        <v>36</v>
      </c>
      <c r="B1810">
        <v>1</v>
      </c>
      <c r="C1810" t="s">
        <v>3879</v>
      </c>
      <c r="D1810" t="s">
        <v>3346</v>
      </c>
      <c r="E1810" t="s">
        <v>39</v>
      </c>
      <c r="F1810" t="s">
        <v>3880</v>
      </c>
      <c r="G1810" s="17" t="s">
        <v>3881</v>
      </c>
      <c r="H1810" t="s">
        <v>42</v>
      </c>
      <c r="I1810" t="s">
        <v>43</v>
      </c>
      <c r="J1810" t="s">
        <v>8</v>
      </c>
      <c r="K1810" t="s">
        <v>3508</v>
      </c>
      <c r="L1810" t="s">
        <v>3882</v>
      </c>
      <c r="M1810" t="s">
        <v>794</v>
      </c>
      <c r="N1810">
        <v>1</v>
      </c>
      <c r="O1810" t="s">
        <v>47</v>
      </c>
      <c r="P1810" t="s">
        <v>822</v>
      </c>
      <c r="Q1810" t="s">
        <v>48</v>
      </c>
      <c r="R1810" t="s">
        <v>49</v>
      </c>
      <c r="S1810" t="s">
        <v>50</v>
      </c>
      <c r="T1810" t="s">
        <v>51</v>
      </c>
      <c r="U1810" t="s">
        <v>52</v>
      </c>
      <c r="V1810">
        <v>1</v>
      </c>
      <c r="W1810" s="1">
        <v>0</v>
      </c>
      <c r="X1810">
        <v>0</v>
      </c>
      <c r="Y1810">
        <v>5</v>
      </c>
      <c r="Z1810">
        <v>5</v>
      </c>
      <c r="AA1810">
        <v>1</v>
      </c>
      <c r="AB1810" s="2">
        <v>0</v>
      </c>
      <c r="AC1810" s="1">
        <v>0</v>
      </c>
      <c r="AD1810" s="7">
        <v>43494</v>
      </c>
      <c r="AE1810" s="7">
        <v>43495</v>
      </c>
      <c r="AF1810">
        <v>1</v>
      </c>
      <c r="AG1810" t="s">
        <v>53</v>
      </c>
      <c r="AH1810" s="2">
        <v>0</v>
      </c>
      <c r="AI1810" s="1">
        <v>0</v>
      </c>
      <c r="AJ1810" s="1">
        <v>0</v>
      </c>
      <c r="AK1810" s="6" t="str">
        <f>+IF(Tabla1[[#This Row],[REQUEST_TY]]="SR MANTENIMIENTO CORRECTIVO", "EMERGENCIA", "OTROS")</f>
        <v>OTROS</v>
      </c>
      <c r="AL1810" s="6" t="str">
        <f>+_xlfn.IFS(Tabla1[[#This Row],[Veces obj]]&lt;=1,"0-1",Tabla1[[#This Row],[Veces obj]]&lt;=2,"1-2",Tabla1[[#This Row],[Veces obj]]&lt;=3,"2-3",TRUE,"&gt;3")</f>
        <v>0-1</v>
      </c>
      <c r="AM1810" s="6" t="str">
        <f>+_xlfn.IFS(MONTH(Tabla1[[#This Row],[MES]])&lt;=3,"Q1",MONTH(Tabla1[[#This Row],[MES]])&lt;=6,"Q2",MONTH(Tabla1[[#This Row],[MES]])&lt;=9,"Q3",TRUE,"Q4")</f>
        <v>Q1</v>
      </c>
      <c r="AN1810" t="str">
        <f>+IFERROR(VLOOKUP(Tabla1[[#This Row],[CUENTA]],CTAS[],2,0),"OTROS")</f>
        <v>OTROS</v>
      </c>
      <c r="AP1810" t="str">
        <f>+IFERROR(VLOOKUP(Tabla1[[#This Row],[EMPLEADO]],IS[],3,0),"OTROS")</f>
        <v>OTROS</v>
      </c>
      <c r="AQ1810" t="str">
        <f>+IFERROR(VLOOKUP(Tabla1[[#This Row],[EMPLEADO]],IS[[NÓMINA]:[INGENIERO]],2,0),"OTROS")</f>
        <v>OTROS</v>
      </c>
    </row>
    <row r="1811" spans="1:43" x14ac:dyDescent="0.25">
      <c r="A1811" t="s">
        <v>36</v>
      </c>
      <c r="B1811">
        <v>1</v>
      </c>
      <c r="C1811" t="s">
        <v>3649</v>
      </c>
      <c r="D1811" t="s">
        <v>3346</v>
      </c>
      <c r="E1811" t="s">
        <v>39</v>
      </c>
      <c r="F1811" t="s">
        <v>3506</v>
      </c>
      <c r="G1811" s="17" t="s">
        <v>3650</v>
      </c>
      <c r="H1811" t="s">
        <v>42</v>
      </c>
      <c r="I1811" t="s">
        <v>43</v>
      </c>
      <c r="J1811" t="s">
        <v>8</v>
      </c>
      <c r="K1811" t="s">
        <v>798</v>
      </c>
      <c r="L1811" t="s">
        <v>1729</v>
      </c>
      <c r="M1811" t="s">
        <v>131</v>
      </c>
      <c r="N1811">
        <v>1</v>
      </c>
      <c r="O1811" t="s">
        <v>47</v>
      </c>
      <c r="P1811" t="s">
        <v>822</v>
      </c>
      <c r="Q1811" t="s">
        <v>48</v>
      </c>
      <c r="R1811" t="s">
        <v>49</v>
      </c>
      <c r="S1811" t="s">
        <v>50</v>
      </c>
      <c r="T1811" t="s">
        <v>51</v>
      </c>
      <c r="U1811" t="s">
        <v>52</v>
      </c>
      <c r="V1811">
        <v>1</v>
      </c>
      <c r="W1811" s="1">
        <v>0</v>
      </c>
      <c r="X1811">
        <v>0</v>
      </c>
      <c r="Y1811">
        <v>5</v>
      </c>
      <c r="Z1811">
        <v>5</v>
      </c>
      <c r="AA1811">
        <v>1</v>
      </c>
      <c r="AB1811" s="2">
        <v>0</v>
      </c>
      <c r="AC1811" s="1">
        <v>0</v>
      </c>
      <c r="AD1811" s="7">
        <v>43473</v>
      </c>
      <c r="AE1811" s="7">
        <v>43485</v>
      </c>
      <c r="AF1811">
        <v>8</v>
      </c>
      <c r="AG1811" t="s">
        <v>3648</v>
      </c>
      <c r="AH1811" s="2">
        <v>0</v>
      </c>
      <c r="AI1811" s="1">
        <v>0</v>
      </c>
      <c r="AJ1811" s="1">
        <v>0</v>
      </c>
      <c r="AK1811" s="6" t="str">
        <f>+IF(Tabla1[[#This Row],[REQUEST_TY]]="SR MANTENIMIENTO CORRECTIVO", "EMERGENCIA", "OTROS")</f>
        <v>OTROS</v>
      </c>
      <c r="AL1811" s="6" t="str">
        <f>+_xlfn.IFS(Tabla1[[#This Row],[Veces obj]]&lt;=1,"0-1",Tabla1[[#This Row],[Veces obj]]&lt;=2,"1-2",Tabla1[[#This Row],[Veces obj]]&lt;=3,"2-3",TRUE,"&gt;3")</f>
        <v>0-1</v>
      </c>
      <c r="AM1811" s="6" t="str">
        <f>+_xlfn.IFS(MONTH(Tabla1[[#This Row],[MES]])&lt;=3,"Q1",MONTH(Tabla1[[#This Row],[MES]])&lt;=6,"Q2",MONTH(Tabla1[[#This Row],[MES]])&lt;=9,"Q3",TRUE,"Q4")</f>
        <v>Q1</v>
      </c>
      <c r="AN1811" t="str">
        <f>+IFERROR(VLOOKUP(Tabla1[[#This Row],[CUENTA]],CTAS[],2,0),"OTROS")</f>
        <v>OTROS</v>
      </c>
      <c r="AP1811" t="str">
        <f>+IFERROR(VLOOKUP(Tabla1[[#This Row],[EMPLEADO]],IS[],3,0),"OTROS")</f>
        <v>OTROS</v>
      </c>
      <c r="AQ1811" t="str">
        <f>+IFERROR(VLOOKUP(Tabla1[[#This Row],[EMPLEADO]],IS[[NÓMINA]:[INGENIERO]],2,0),"OTROS")</f>
        <v>OTROS</v>
      </c>
    </row>
    <row r="1812" spans="1:43" x14ac:dyDescent="0.25">
      <c r="A1812" t="s">
        <v>36</v>
      </c>
      <c r="B1812">
        <v>1</v>
      </c>
      <c r="C1812" t="s">
        <v>3886</v>
      </c>
      <c r="D1812" t="s">
        <v>3346</v>
      </c>
      <c r="E1812" t="s">
        <v>558</v>
      </c>
      <c r="F1812" t="s">
        <v>3887</v>
      </c>
      <c r="G1812" s="17" t="s">
        <v>1282</v>
      </c>
      <c r="H1812" t="s">
        <v>453</v>
      </c>
      <c r="I1812" t="s">
        <v>43</v>
      </c>
      <c r="J1812" t="s">
        <v>8</v>
      </c>
      <c r="K1812" t="s">
        <v>44</v>
      </c>
      <c r="L1812" t="s">
        <v>1283</v>
      </c>
      <c r="M1812" t="s">
        <v>1198</v>
      </c>
      <c r="N1812">
        <v>1</v>
      </c>
      <c r="O1812" t="s">
        <v>47</v>
      </c>
      <c r="P1812" t="s">
        <v>822</v>
      </c>
      <c r="Q1812" t="s">
        <v>48</v>
      </c>
      <c r="R1812" t="s">
        <v>95</v>
      </c>
      <c r="S1812" t="s">
        <v>64</v>
      </c>
      <c r="T1812" t="s">
        <v>51</v>
      </c>
      <c r="U1812" t="s">
        <v>96</v>
      </c>
      <c r="V1812">
        <v>1</v>
      </c>
      <c r="W1812" s="1">
        <v>0</v>
      </c>
      <c r="X1812">
        <v>0</v>
      </c>
      <c r="Y1812">
        <v>5</v>
      </c>
      <c r="Z1812">
        <v>5</v>
      </c>
      <c r="AA1812">
        <v>1</v>
      </c>
      <c r="AB1812" s="2">
        <v>0</v>
      </c>
      <c r="AC1812" s="1">
        <v>0</v>
      </c>
      <c r="AD1812" s="7">
        <v>43494</v>
      </c>
      <c r="AE1812" s="7">
        <v>43496</v>
      </c>
      <c r="AF1812">
        <v>2</v>
      </c>
      <c r="AG1812" t="s">
        <v>1680</v>
      </c>
      <c r="AH1812" s="2">
        <v>0</v>
      </c>
      <c r="AI1812" s="1">
        <v>0</v>
      </c>
      <c r="AJ1812" s="1">
        <v>0</v>
      </c>
      <c r="AK1812" s="6" t="str">
        <f>+IF(Tabla1[[#This Row],[REQUEST_TY]]="SR MANTENIMIENTO CORRECTIVO", "EMERGENCIA", "OTROS")</f>
        <v>OTROS</v>
      </c>
      <c r="AL1812" s="6" t="str">
        <f>+_xlfn.IFS(Tabla1[[#This Row],[Veces obj]]&lt;=1,"0-1",Tabla1[[#This Row],[Veces obj]]&lt;=2,"1-2",Tabla1[[#This Row],[Veces obj]]&lt;=3,"2-3",TRUE,"&gt;3")</f>
        <v>0-1</v>
      </c>
      <c r="AM1812" s="6" t="str">
        <f>+_xlfn.IFS(MONTH(Tabla1[[#This Row],[MES]])&lt;=3,"Q1",MONTH(Tabla1[[#This Row],[MES]])&lt;=6,"Q2",MONTH(Tabla1[[#This Row],[MES]])&lt;=9,"Q3",TRUE,"Q4")</f>
        <v>Q1</v>
      </c>
      <c r="AN1812" t="str">
        <f>+IFERROR(VLOOKUP(Tabla1[[#This Row],[CUENTA]],CTAS[],2,0),"OTROS")</f>
        <v>OTROS</v>
      </c>
      <c r="AP1812" t="str">
        <f>+IFERROR(VLOOKUP(Tabla1[[#This Row],[EMPLEADO]],IS[],3,0),"OTROS")</f>
        <v>OTROS</v>
      </c>
      <c r="AQ1812" t="str">
        <f>+IFERROR(VLOOKUP(Tabla1[[#This Row],[EMPLEADO]],IS[[NÓMINA]:[INGENIERO]],2,0),"OTROS")</f>
        <v>OTROS</v>
      </c>
    </row>
    <row r="1813" spans="1:43" x14ac:dyDescent="0.25">
      <c r="A1813" t="s">
        <v>36</v>
      </c>
      <c r="B1813">
        <v>1</v>
      </c>
      <c r="C1813" t="s">
        <v>4127</v>
      </c>
      <c r="D1813" t="s">
        <v>38</v>
      </c>
      <c r="E1813" t="s">
        <v>39</v>
      </c>
      <c r="F1813" t="s">
        <v>4128</v>
      </c>
      <c r="G1813" s="17" t="s">
        <v>4129</v>
      </c>
      <c r="H1813" t="s">
        <v>868</v>
      </c>
      <c r="I1813" t="s">
        <v>43</v>
      </c>
      <c r="J1813" t="s">
        <v>8</v>
      </c>
      <c r="K1813" t="s">
        <v>44</v>
      </c>
      <c r="L1813" t="s">
        <v>4130</v>
      </c>
      <c r="M1813" t="s">
        <v>2994</v>
      </c>
      <c r="N1813">
        <v>1</v>
      </c>
      <c r="O1813" t="s">
        <v>47</v>
      </c>
      <c r="P1813">
        <v>58</v>
      </c>
      <c r="Q1813" t="s">
        <v>82</v>
      </c>
      <c r="R1813" t="s">
        <v>49</v>
      </c>
      <c r="S1813" t="s">
        <v>50</v>
      </c>
      <c r="T1813" t="s">
        <v>51</v>
      </c>
      <c r="U1813" t="s">
        <v>120</v>
      </c>
      <c r="V1813">
        <v>0.8</v>
      </c>
      <c r="W1813" s="1">
        <v>0</v>
      </c>
      <c r="X1813">
        <v>1</v>
      </c>
      <c r="Y1813">
        <v>6.65</v>
      </c>
      <c r="Z1813">
        <v>5</v>
      </c>
      <c r="AA1813">
        <v>1.33</v>
      </c>
      <c r="AB1813" s="2">
        <v>8.2500000000000018E-2</v>
      </c>
      <c r="AC1813" s="1">
        <v>0</v>
      </c>
      <c r="AD1813" s="7">
        <v>43468</v>
      </c>
      <c r="AE1813" s="7">
        <v>43468</v>
      </c>
      <c r="AF1813">
        <v>0</v>
      </c>
      <c r="AG1813" t="s">
        <v>53</v>
      </c>
      <c r="AH1813" s="2">
        <v>0</v>
      </c>
      <c r="AI1813" s="1">
        <v>0</v>
      </c>
      <c r="AJ1813" s="1">
        <v>0</v>
      </c>
      <c r="AK1813" s="6" t="str">
        <f>+IF(Tabla1[[#This Row],[REQUEST_TY]]="SR MANTENIMIENTO CORRECTIVO", "EMERGENCIA", "OTROS")</f>
        <v>EMERGENCIA</v>
      </c>
      <c r="AL1813" s="6" t="str">
        <f>+_xlfn.IFS(Tabla1[[#This Row],[Veces obj]]&lt;=1,"0-1",Tabla1[[#This Row],[Veces obj]]&lt;=2,"1-2",Tabla1[[#This Row],[Veces obj]]&lt;=3,"2-3",TRUE,"&gt;3")</f>
        <v>1-2</v>
      </c>
      <c r="AM1813" s="6" t="str">
        <f>+_xlfn.IFS(MONTH(Tabla1[[#This Row],[MES]])&lt;=3,"Q1",MONTH(Tabla1[[#This Row],[MES]])&lt;=6,"Q2",MONTH(Tabla1[[#This Row],[MES]])&lt;=9,"Q3",TRUE,"Q4")</f>
        <v>Q1</v>
      </c>
      <c r="AN1813" t="str">
        <f>+IFERROR(VLOOKUP(Tabla1[[#This Row],[CUENTA]],CTAS[],2,0),"OTROS")</f>
        <v>OTROS</v>
      </c>
      <c r="AP1813" t="str">
        <f>+IFERROR(VLOOKUP(Tabla1[[#This Row],[EMPLEADO]],IS[],3,0),"OTROS")</f>
        <v>OTROS</v>
      </c>
      <c r="AQ1813" t="str">
        <f>+IFERROR(VLOOKUP(Tabla1[[#This Row],[EMPLEADO]],IS[[NÓMINA]:[INGENIERO]],2,0),"OTROS")</f>
        <v>OTROS</v>
      </c>
    </row>
    <row r="1814" spans="1:43" x14ac:dyDescent="0.25">
      <c r="A1814" t="s">
        <v>36</v>
      </c>
      <c r="B1814">
        <v>1</v>
      </c>
      <c r="C1814" t="s">
        <v>3656</v>
      </c>
      <c r="D1814" t="s">
        <v>3346</v>
      </c>
      <c r="E1814" t="s">
        <v>1564</v>
      </c>
      <c r="F1814" t="s">
        <v>3657</v>
      </c>
      <c r="G1814" s="17" t="s">
        <v>3658</v>
      </c>
      <c r="H1814" t="s">
        <v>42</v>
      </c>
      <c r="I1814" t="s">
        <v>43</v>
      </c>
      <c r="J1814" t="s">
        <v>8</v>
      </c>
      <c r="K1814" t="s">
        <v>798</v>
      </c>
      <c r="L1814" t="s">
        <v>1729</v>
      </c>
      <c r="M1814" t="s">
        <v>131</v>
      </c>
      <c r="N1814">
        <v>1</v>
      </c>
      <c r="O1814" t="s">
        <v>47</v>
      </c>
      <c r="P1814" t="s">
        <v>822</v>
      </c>
      <c r="Q1814" t="s">
        <v>48</v>
      </c>
      <c r="R1814" t="s">
        <v>242</v>
      </c>
      <c r="S1814" t="s">
        <v>64</v>
      </c>
      <c r="T1814" t="s">
        <v>51</v>
      </c>
      <c r="U1814" t="s">
        <v>96</v>
      </c>
      <c r="V1814">
        <v>1</v>
      </c>
      <c r="W1814" s="1">
        <v>0</v>
      </c>
      <c r="X1814">
        <v>0</v>
      </c>
      <c r="Y1814">
        <v>5</v>
      </c>
      <c r="Z1814">
        <v>5</v>
      </c>
      <c r="AA1814">
        <v>1</v>
      </c>
      <c r="AB1814" s="2">
        <v>0</v>
      </c>
      <c r="AC1814" s="1">
        <v>0</v>
      </c>
      <c r="AD1814" s="7">
        <v>43475</v>
      </c>
      <c r="AE1814" s="7">
        <v>43485</v>
      </c>
      <c r="AF1814">
        <v>6</v>
      </c>
      <c r="AG1814" t="s">
        <v>3648</v>
      </c>
      <c r="AH1814" s="2">
        <v>0</v>
      </c>
      <c r="AI1814" s="1">
        <v>0</v>
      </c>
      <c r="AJ1814" s="1">
        <v>0</v>
      </c>
      <c r="AK1814" s="6" t="str">
        <f>+IF(Tabla1[[#This Row],[REQUEST_TY]]="SR MANTENIMIENTO CORRECTIVO", "EMERGENCIA", "OTROS")</f>
        <v>OTROS</v>
      </c>
      <c r="AL1814" s="6" t="str">
        <f>+_xlfn.IFS(Tabla1[[#This Row],[Veces obj]]&lt;=1,"0-1",Tabla1[[#This Row],[Veces obj]]&lt;=2,"1-2",Tabla1[[#This Row],[Veces obj]]&lt;=3,"2-3",TRUE,"&gt;3")</f>
        <v>0-1</v>
      </c>
      <c r="AM1814" s="6" t="str">
        <f>+_xlfn.IFS(MONTH(Tabla1[[#This Row],[MES]])&lt;=3,"Q1",MONTH(Tabla1[[#This Row],[MES]])&lt;=6,"Q2",MONTH(Tabla1[[#This Row],[MES]])&lt;=9,"Q3",TRUE,"Q4")</f>
        <v>Q1</v>
      </c>
      <c r="AN1814" t="str">
        <f>+IFERROR(VLOOKUP(Tabla1[[#This Row],[CUENTA]],CTAS[],2,0),"OTROS")</f>
        <v>OTROS</v>
      </c>
      <c r="AP1814" t="str">
        <f>+IFERROR(VLOOKUP(Tabla1[[#This Row],[EMPLEADO]],IS[],3,0),"OTROS")</f>
        <v>OTROS</v>
      </c>
      <c r="AQ1814" t="str">
        <f>+IFERROR(VLOOKUP(Tabla1[[#This Row],[EMPLEADO]],IS[[NÓMINA]:[INGENIERO]],2,0),"OTROS")</f>
        <v>OTROS</v>
      </c>
    </row>
    <row r="1815" spans="1:43" x14ac:dyDescent="0.25">
      <c r="A1815" t="s">
        <v>36</v>
      </c>
      <c r="B1815">
        <v>1</v>
      </c>
      <c r="C1815" t="s">
        <v>4212</v>
      </c>
      <c r="D1815" t="s">
        <v>38</v>
      </c>
      <c r="E1815" t="s">
        <v>312</v>
      </c>
      <c r="F1815" t="s">
        <v>4213</v>
      </c>
      <c r="G1815" s="17" t="s">
        <v>4214</v>
      </c>
      <c r="H1815" t="s">
        <v>592</v>
      </c>
      <c r="I1815" t="s">
        <v>43</v>
      </c>
      <c r="J1815" t="s">
        <v>8</v>
      </c>
      <c r="K1815" t="s">
        <v>59</v>
      </c>
      <c r="L1815" t="s">
        <v>3949</v>
      </c>
      <c r="M1815" t="s">
        <v>165</v>
      </c>
      <c r="N1815">
        <v>0</v>
      </c>
      <c r="O1815" t="s">
        <v>47</v>
      </c>
      <c r="P1815">
        <v>61</v>
      </c>
      <c r="Q1815" t="s">
        <v>48</v>
      </c>
      <c r="R1815" t="s">
        <v>317</v>
      </c>
      <c r="S1815" t="s">
        <v>318</v>
      </c>
      <c r="T1815" t="s">
        <v>51</v>
      </c>
      <c r="U1815" t="s">
        <v>353</v>
      </c>
      <c r="V1815">
        <v>1.1499999999999999</v>
      </c>
      <c r="W1815" s="1">
        <v>1808.95</v>
      </c>
      <c r="X1815">
        <v>1</v>
      </c>
      <c r="Y1815">
        <v>6.13</v>
      </c>
      <c r="Z1815">
        <v>4</v>
      </c>
      <c r="AA1815">
        <v>1.5325</v>
      </c>
      <c r="AB1815" s="2">
        <v>0.13312499999999999</v>
      </c>
      <c r="AC1815" s="1">
        <v>-209.40562500000001</v>
      </c>
      <c r="AD1815" s="7">
        <v>43480</v>
      </c>
      <c r="AE1815" s="7">
        <v>43480</v>
      </c>
      <c r="AF1815">
        <v>0</v>
      </c>
      <c r="AG1815" t="s">
        <v>53</v>
      </c>
      <c r="AH1815" s="2">
        <v>0</v>
      </c>
      <c r="AI1815" s="1">
        <v>0</v>
      </c>
      <c r="AJ1815" s="1">
        <v>0</v>
      </c>
      <c r="AK1815" s="6" t="str">
        <f>+IF(Tabla1[[#This Row],[REQUEST_TY]]="SR MANTENIMIENTO CORRECTIVO", "EMERGENCIA", "OTROS")</f>
        <v>EMERGENCIA</v>
      </c>
      <c r="AL1815" s="6" t="str">
        <f>+_xlfn.IFS(Tabla1[[#This Row],[Veces obj]]&lt;=1,"0-1",Tabla1[[#This Row],[Veces obj]]&lt;=2,"1-2",Tabla1[[#This Row],[Veces obj]]&lt;=3,"2-3",TRUE,"&gt;3")</f>
        <v>1-2</v>
      </c>
      <c r="AM1815" s="6" t="str">
        <f>+_xlfn.IFS(MONTH(Tabla1[[#This Row],[MES]])&lt;=3,"Q1",MONTH(Tabla1[[#This Row],[MES]])&lt;=6,"Q2",MONTH(Tabla1[[#This Row],[MES]])&lt;=9,"Q3",TRUE,"Q4")</f>
        <v>Q1</v>
      </c>
      <c r="AN1815" t="str">
        <f>+IFERROR(VLOOKUP(Tabla1[[#This Row],[CUENTA]],CTAS[],2,0),"OTROS")</f>
        <v>OTROS</v>
      </c>
      <c r="AO1815">
        <v>1</v>
      </c>
      <c r="AP1815" t="str">
        <f>+IFERROR(VLOOKUP(Tabla1[[#This Row],[EMPLEADO]],IS[],3,0),"OTROS")</f>
        <v>CHIHUAHUA</v>
      </c>
      <c r="AQ1815" t="str">
        <f>+IFERROR(VLOOKUP(Tabla1[[#This Row],[EMPLEADO]],IS[[NÓMINA]:[INGENIERO]],2,0),"OTROS")</f>
        <v>VICTOR MENDEZ</v>
      </c>
    </row>
    <row r="1816" spans="1:43" x14ac:dyDescent="0.25">
      <c r="A1816" t="s">
        <v>36</v>
      </c>
      <c r="B1816">
        <v>1</v>
      </c>
      <c r="C1816" t="s">
        <v>4298</v>
      </c>
      <c r="D1816" t="s">
        <v>38</v>
      </c>
      <c r="E1816" t="s">
        <v>39</v>
      </c>
      <c r="F1816" t="s">
        <v>4299</v>
      </c>
      <c r="G1816" s="17" t="s">
        <v>3424</v>
      </c>
      <c r="H1816" t="s">
        <v>271</v>
      </c>
      <c r="I1816" t="s">
        <v>43</v>
      </c>
      <c r="J1816" t="s">
        <v>8</v>
      </c>
      <c r="K1816" t="s">
        <v>44</v>
      </c>
      <c r="L1816" t="s">
        <v>3425</v>
      </c>
      <c r="M1816" t="s">
        <v>518</v>
      </c>
      <c r="N1816">
        <v>1</v>
      </c>
      <c r="O1816" t="s">
        <v>105</v>
      </c>
      <c r="P1816">
        <v>13</v>
      </c>
      <c r="Q1816" t="s">
        <v>194</v>
      </c>
      <c r="R1816" t="s">
        <v>49</v>
      </c>
      <c r="S1816" t="s">
        <v>50</v>
      </c>
      <c r="T1816" t="s">
        <v>51</v>
      </c>
      <c r="U1816" t="s">
        <v>444</v>
      </c>
      <c r="V1816">
        <v>0</v>
      </c>
      <c r="W1816" s="1">
        <v>0</v>
      </c>
      <c r="X1816">
        <v>1</v>
      </c>
      <c r="Y1816">
        <v>9.75</v>
      </c>
      <c r="Z1816">
        <v>5</v>
      </c>
      <c r="AA1816">
        <v>1.95</v>
      </c>
      <c r="AB1816" s="2">
        <v>0.23749999999999999</v>
      </c>
      <c r="AC1816" s="1">
        <v>0</v>
      </c>
      <c r="AD1816" s="7">
        <v>43468</v>
      </c>
      <c r="AE1816" s="7">
        <v>43468</v>
      </c>
      <c r="AF1816">
        <v>0</v>
      </c>
      <c r="AG1816" t="s">
        <v>53</v>
      </c>
      <c r="AH1816" s="2">
        <v>0</v>
      </c>
      <c r="AI1816" s="1">
        <v>0</v>
      </c>
      <c r="AJ1816" s="1">
        <v>0</v>
      </c>
      <c r="AK1816" s="6" t="str">
        <f>+IF(Tabla1[[#This Row],[REQUEST_TY]]="SR MANTENIMIENTO CORRECTIVO", "EMERGENCIA", "OTROS")</f>
        <v>EMERGENCIA</v>
      </c>
      <c r="AL1816" s="6" t="str">
        <f>+_xlfn.IFS(Tabla1[[#This Row],[Veces obj]]&lt;=1,"0-1",Tabla1[[#This Row],[Veces obj]]&lt;=2,"1-2",Tabla1[[#This Row],[Veces obj]]&lt;=3,"2-3",TRUE,"&gt;3")</f>
        <v>1-2</v>
      </c>
      <c r="AM1816" s="6" t="str">
        <f>+_xlfn.IFS(MONTH(Tabla1[[#This Row],[MES]])&lt;=3,"Q1",MONTH(Tabla1[[#This Row],[MES]])&lt;=6,"Q2",MONTH(Tabla1[[#This Row],[MES]])&lt;=9,"Q3",TRUE,"Q4")</f>
        <v>Q1</v>
      </c>
      <c r="AN1816" t="str">
        <f>+IFERROR(VLOOKUP(Tabla1[[#This Row],[CUENTA]],CTAS[],2,0),"OTROS")</f>
        <v>OTROS</v>
      </c>
      <c r="AP1816" t="str">
        <f>+IFERROR(VLOOKUP(Tabla1[[#This Row],[EMPLEADO]],IS[],3,0),"OTROS")</f>
        <v>OTROS</v>
      </c>
      <c r="AQ1816" t="str">
        <f>+IFERROR(VLOOKUP(Tabla1[[#This Row],[EMPLEADO]],IS[[NÓMINA]:[INGENIERO]],2,0),"OTROS")</f>
        <v>OTROS</v>
      </c>
    </row>
    <row r="1817" spans="1:43" x14ac:dyDescent="0.25">
      <c r="A1817" t="s">
        <v>36</v>
      </c>
      <c r="B1817">
        <v>1</v>
      </c>
      <c r="C1817" t="s">
        <v>4351</v>
      </c>
      <c r="D1817" t="s">
        <v>38</v>
      </c>
      <c r="E1817" t="s">
        <v>39</v>
      </c>
      <c r="F1817" t="s">
        <v>4352</v>
      </c>
      <c r="G1817" s="17" t="s">
        <v>4353</v>
      </c>
      <c r="H1817" t="s">
        <v>42</v>
      </c>
      <c r="I1817" t="s">
        <v>43</v>
      </c>
      <c r="J1817" t="s">
        <v>8</v>
      </c>
      <c r="K1817" t="s">
        <v>1567</v>
      </c>
      <c r="L1817" t="s">
        <v>2238</v>
      </c>
      <c r="M1817" t="s">
        <v>131</v>
      </c>
      <c r="N1817">
        <v>1</v>
      </c>
      <c r="O1817" t="s">
        <v>47</v>
      </c>
      <c r="P1817">
        <v>63</v>
      </c>
      <c r="Q1817" t="s">
        <v>48</v>
      </c>
      <c r="R1817" t="s">
        <v>49</v>
      </c>
      <c r="S1817" t="s">
        <v>50</v>
      </c>
      <c r="T1817" t="s">
        <v>51</v>
      </c>
      <c r="U1817" t="s">
        <v>52</v>
      </c>
      <c r="V1817">
        <v>1.05</v>
      </c>
      <c r="W1817" s="1">
        <v>0</v>
      </c>
      <c r="X1817">
        <v>1</v>
      </c>
      <c r="Y1817">
        <v>11.55</v>
      </c>
      <c r="Z1817">
        <v>5</v>
      </c>
      <c r="AA1817">
        <v>2.31</v>
      </c>
      <c r="AB1817" s="2">
        <v>0.32750000000000001</v>
      </c>
      <c r="AC1817" s="1">
        <v>0</v>
      </c>
      <c r="AD1817" s="7">
        <v>43474</v>
      </c>
      <c r="AE1817" s="7">
        <v>43474</v>
      </c>
      <c r="AF1817">
        <v>0</v>
      </c>
      <c r="AG1817" t="s">
        <v>53</v>
      </c>
      <c r="AH1817" s="2">
        <v>0</v>
      </c>
      <c r="AI1817" s="1">
        <v>0</v>
      </c>
      <c r="AJ1817" s="1">
        <v>0</v>
      </c>
      <c r="AK1817" s="6" t="str">
        <f>+IF(Tabla1[[#This Row],[REQUEST_TY]]="SR MANTENIMIENTO CORRECTIVO", "EMERGENCIA", "OTROS")</f>
        <v>EMERGENCIA</v>
      </c>
      <c r="AL1817" s="6" t="str">
        <f>+_xlfn.IFS(Tabla1[[#This Row],[Veces obj]]&lt;=1,"0-1",Tabla1[[#This Row],[Veces obj]]&lt;=2,"1-2",Tabla1[[#This Row],[Veces obj]]&lt;=3,"2-3",TRUE,"&gt;3")</f>
        <v>2-3</v>
      </c>
      <c r="AM1817" s="6" t="str">
        <f>+_xlfn.IFS(MONTH(Tabla1[[#This Row],[MES]])&lt;=3,"Q1",MONTH(Tabla1[[#This Row],[MES]])&lt;=6,"Q2",MONTH(Tabla1[[#This Row],[MES]])&lt;=9,"Q3",TRUE,"Q4")</f>
        <v>Q1</v>
      </c>
      <c r="AN1817" t="str">
        <f>+IFERROR(VLOOKUP(Tabla1[[#This Row],[CUENTA]],CTAS[],2,0),"OTROS")</f>
        <v>OTROS</v>
      </c>
      <c r="AP1817" t="str">
        <f>+IFERROR(VLOOKUP(Tabla1[[#This Row],[EMPLEADO]],IS[],3,0),"OTROS")</f>
        <v>OTROS</v>
      </c>
      <c r="AQ1817" t="str">
        <f>+IFERROR(VLOOKUP(Tabla1[[#This Row],[EMPLEADO]],IS[[NÓMINA]:[INGENIERO]],2,0),"OTROS")</f>
        <v>OTROS</v>
      </c>
    </row>
    <row r="1818" spans="1:43" x14ac:dyDescent="0.25">
      <c r="A1818" t="s">
        <v>36</v>
      </c>
      <c r="B1818">
        <v>1</v>
      </c>
      <c r="C1818" t="s">
        <v>3669</v>
      </c>
      <c r="D1818" t="s">
        <v>3370</v>
      </c>
      <c r="E1818" t="s">
        <v>535</v>
      </c>
      <c r="F1818" t="s">
        <v>3670</v>
      </c>
      <c r="G1818" s="17" t="s">
        <v>3671</v>
      </c>
      <c r="H1818" t="s">
        <v>574</v>
      </c>
      <c r="I1818" t="s">
        <v>43</v>
      </c>
      <c r="J1818" t="s">
        <v>8</v>
      </c>
      <c r="K1818" t="s">
        <v>117</v>
      </c>
      <c r="L1818" t="s">
        <v>3672</v>
      </c>
      <c r="M1818" t="s">
        <v>3274</v>
      </c>
      <c r="N1818">
        <v>0</v>
      </c>
      <c r="O1818" t="s">
        <v>47</v>
      </c>
      <c r="P1818" t="s">
        <v>822</v>
      </c>
      <c r="Q1818" t="s">
        <v>48</v>
      </c>
      <c r="R1818" t="s">
        <v>49</v>
      </c>
      <c r="S1818" t="s">
        <v>50</v>
      </c>
      <c r="T1818" t="s">
        <v>208</v>
      </c>
      <c r="U1818" t="s">
        <v>52</v>
      </c>
      <c r="V1818">
        <v>1</v>
      </c>
      <c r="W1818" s="1">
        <v>1072.5000000000002</v>
      </c>
      <c r="X1818">
        <v>0</v>
      </c>
      <c r="Y1818">
        <v>9</v>
      </c>
      <c r="Z1818">
        <v>9</v>
      </c>
      <c r="AA1818">
        <v>1</v>
      </c>
      <c r="AB1818" s="2">
        <v>0</v>
      </c>
      <c r="AC1818" s="1">
        <v>0</v>
      </c>
      <c r="AD1818" s="7">
        <v>43481</v>
      </c>
      <c r="AE1818" s="7">
        <v>43486</v>
      </c>
      <c r="AF1818">
        <v>3</v>
      </c>
      <c r="AG1818" t="s">
        <v>1680</v>
      </c>
      <c r="AH1818" s="2">
        <v>0</v>
      </c>
      <c r="AI1818" s="1">
        <v>0</v>
      </c>
      <c r="AJ1818" s="1">
        <v>0</v>
      </c>
      <c r="AK1818" s="6" t="str">
        <f>+IF(Tabla1[[#This Row],[REQUEST_TY]]="SR MANTENIMIENTO CORRECTIVO", "EMERGENCIA", "OTROS")</f>
        <v>OTROS</v>
      </c>
      <c r="AL1818" s="6" t="str">
        <f>+_xlfn.IFS(Tabla1[[#This Row],[Veces obj]]&lt;=1,"0-1",Tabla1[[#This Row],[Veces obj]]&lt;=2,"1-2",Tabla1[[#This Row],[Veces obj]]&lt;=3,"2-3",TRUE,"&gt;3")</f>
        <v>0-1</v>
      </c>
      <c r="AM1818" s="6" t="str">
        <f>+_xlfn.IFS(MONTH(Tabla1[[#This Row],[MES]])&lt;=3,"Q1",MONTH(Tabla1[[#This Row],[MES]])&lt;=6,"Q2",MONTH(Tabla1[[#This Row],[MES]])&lt;=9,"Q3",TRUE,"Q4")</f>
        <v>Q1</v>
      </c>
      <c r="AN1818" t="str">
        <f>+IFERROR(VLOOKUP(Tabla1[[#This Row],[CUENTA]],CTAS[],2,0),"OTROS")</f>
        <v>OTROS</v>
      </c>
      <c r="AP1818" t="str">
        <f>+IFERROR(VLOOKUP(Tabla1[[#This Row],[EMPLEADO]],IS[],3,0),"OTROS")</f>
        <v>OTROS</v>
      </c>
      <c r="AQ1818" t="str">
        <f>+IFERROR(VLOOKUP(Tabla1[[#This Row],[EMPLEADO]],IS[[NÓMINA]:[INGENIERO]],2,0),"OTROS")</f>
        <v>OTROS</v>
      </c>
    </row>
    <row r="1819" spans="1:43" x14ac:dyDescent="0.25">
      <c r="A1819" t="s">
        <v>36</v>
      </c>
      <c r="B1819">
        <v>1</v>
      </c>
      <c r="C1819" t="s">
        <v>3673</v>
      </c>
      <c r="D1819" t="s">
        <v>3412</v>
      </c>
      <c r="E1819" t="s">
        <v>725</v>
      </c>
      <c r="F1819" t="s">
        <v>3674</v>
      </c>
      <c r="G1819" s="17" t="s">
        <v>2559</v>
      </c>
      <c r="H1819" t="s">
        <v>574</v>
      </c>
      <c r="I1819" t="s">
        <v>43</v>
      </c>
      <c r="J1819" t="s">
        <v>8</v>
      </c>
      <c r="K1819" t="s">
        <v>102</v>
      </c>
      <c r="L1819" t="s">
        <v>1197</v>
      </c>
      <c r="M1819" t="s">
        <v>1198</v>
      </c>
      <c r="N1819">
        <v>0</v>
      </c>
      <c r="O1819" t="s">
        <v>47</v>
      </c>
      <c r="P1819" t="s">
        <v>822</v>
      </c>
      <c r="Q1819" t="s">
        <v>48</v>
      </c>
      <c r="R1819" t="s">
        <v>223</v>
      </c>
      <c r="S1819" t="s">
        <v>139</v>
      </c>
      <c r="T1819" t="s">
        <v>51</v>
      </c>
      <c r="U1819" t="s">
        <v>353</v>
      </c>
      <c r="V1819">
        <v>1</v>
      </c>
      <c r="W1819" s="1">
        <v>1573.0000000000002</v>
      </c>
      <c r="X1819">
        <v>0</v>
      </c>
      <c r="Y1819">
        <v>4</v>
      </c>
      <c r="Z1819">
        <v>4</v>
      </c>
      <c r="AA1819">
        <v>1</v>
      </c>
      <c r="AB1819" s="2">
        <v>0</v>
      </c>
      <c r="AC1819" s="1">
        <v>0</v>
      </c>
      <c r="AD1819" s="7">
        <v>43486</v>
      </c>
      <c r="AE1819" s="7">
        <v>43486</v>
      </c>
      <c r="AF1819">
        <v>0</v>
      </c>
      <c r="AG1819" t="s">
        <v>53</v>
      </c>
      <c r="AH1819" s="2">
        <v>0</v>
      </c>
      <c r="AI1819" s="1">
        <v>0</v>
      </c>
      <c r="AJ1819" s="1">
        <v>0</v>
      </c>
      <c r="AK1819" s="6" t="str">
        <f>+IF(Tabla1[[#This Row],[REQUEST_TY]]="SR MANTENIMIENTO CORRECTIVO", "EMERGENCIA", "OTROS")</f>
        <v>OTROS</v>
      </c>
      <c r="AL1819" s="6" t="str">
        <f>+_xlfn.IFS(Tabla1[[#This Row],[Veces obj]]&lt;=1,"0-1",Tabla1[[#This Row],[Veces obj]]&lt;=2,"1-2",Tabla1[[#This Row],[Veces obj]]&lt;=3,"2-3",TRUE,"&gt;3")</f>
        <v>0-1</v>
      </c>
      <c r="AM1819" s="6" t="str">
        <f>+_xlfn.IFS(MONTH(Tabla1[[#This Row],[MES]])&lt;=3,"Q1",MONTH(Tabla1[[#This Row],[MES]])&lt;=6,"Q2",MONTH(Tabla1[[#This Row],[MES]])&lt;=9,"Q3",TRUE,"Q4")</f>
        <v>Q1</v>
      </c>
      <c r="AN1819" t="str">
        <f>+IFERROR(VLOOKUP(Tabla1[[#This Row],[CUENTA]],CTAS[],2,0),"OTROS")</f>
        <v>OTROS</v>
      </c>
      <c r="AP1819" t="str">
        <f>+IFERROR(VLOOKUP(Tabla1[[#This Row],[EMPLEADO]],IS[],3,0),"OTROS")</f>
        <v>OTROS</v>
      </c>
      <c r="AQ1819" t="str">
        <f>+IFERROR(VLOOKUP(Tabla1[[#This Row],[EMPLEADO]],IS[[NÓMINA]:[INGENIERO]],2,0),"OTROS")</f>
        <v>OTROS</v>
      </c>
    </row>
    <row r="1820" spans="1:43" x14ac:dyDescent="0.25">
      <c r="A1820" t="s">
        <v>36</v>
      </c>
      <c r="B1820">
        <v>1</v>
      </c>
      <c r="C1820" t="s">
        <v>3675</v>
      </c>
      <c r="D1820" t="s">
        <v>3370</v>
      </c>
      <c r="E1820" t="s">
        <v>1564</v>
      </c>
      <c r="F1820" t="s">
        <v>3676</v>
      </c>
      <c r="G1820" s="17" t="s">
        <v>3677</v>
      </c>
      <c r="H1820" t="s">
        <v>204</v>
      </c>
      <c r="I1820" t="s">
        <v>43</v>
      </c>
      <c r="J1820" t="s">
        <v>8</v>
      </c>
      <c r="K1820" t="s">
        <v>71</v>
      </c>
      <c r="L1820" t="s">
        <v>3678</v>
      </c>
      <c r="M1820" t="s">
        <v>761</v>
      </c>
      <c r="N1820">
        <v>0</v>
      </c>
      <c r="O1820" t="s">
        <v>47</v>
      </c>
      <c r="P1820" t="s">
        <v>822</v>
      </c>
      <c r="Q1820" t="s">
        <v>48</v>
      </c>
      <c r="R1820" t="s">
        <v>242</v>
      </c>
      <c r="S1820" t="s">
        <v>64</v>
      </c>
      <c r="T1820" t="s">
        <v>208</v>
      </c>
      <c r="U1820" t="s">
        <v>96</v>
      </c>
      <c r="V1820">
        <v>1</v>
      </c>
      <c r="W1820" s="1">
        <v>2047.5</v>
      </c>
      <c r="X1820">
        <v>0</v>
      </c>
      <c r="Y1820">
        <v>9</v>
      </c>
      <c r="Z1820">
        <v>9</v>
      </c>
      <c r="AA1820">
        <v>1</v>
      </c>
      <c r="AB1820" s="2">
        <v>0</v>
      </c>
      <c r="AC1820" s="1">
        <v>0</v>
      </c>
      <c r="AD1820" s="7">
        <v>43486</v>
      </c>
      <c r="AE1820" s="7">
        <v>43486</v>
      </c>
      <c r="AF1820">
        <v>0</v>
      </c>
      <c r="AG1820" t="s">
        <v>53</v>
      </c>
      <c r="AH1820" s="2">
        <v>0</v>
      </c>
      <c r="AI1820" s="1">
        <v>0</v>
      </c>
      <c r="AJ1820" s="1">
        <v>0</v>
      </c>
      <c r="AK1820" s="6" t="str">
        <f>+IF(Tabla1[[#This Row],[REQUEST_TY]]="SR MANTENIMIENTO CORRECTIVO", "EMERGENCIA", "OTROS")</f>
        <v>OTROS</v>
      </c>
      <c r="AL1820" s="6" t="str">
        <f>+_xlfn.IFS(Tabla1[[#This Row],[Veces obj]]&lt;=1,"0-1",Tabla1[[#This Row],[Veces obj]]&lt;=2,"1-2",Tabla1[[#This Row],[Veces obj]]&lt;=3,"2-3",TRUE,"&gt;3")</f>
        <v>0-1</v>
      </c>
      <c r="AM1820" s="6" t="str">
        <f>+_xlfn.IFS(MONTH(Tabla1[[#This Row],[MES]])&lt;=3,"Q1",MONTH(Tabla1[[#This Row],[MES]])&lt;=6,"Q2",MONTH(Tabla1[[#This Row],[MES]])&lt;=9,"Q3",TRUE,"Q4")</f>
        <v>Q1</v>
      </c>
      <c r="AN1820" t="str">
        <f>+IFERROR(VLOOKUP(Tabla1[[#This Row],[CUENTA]],CTAS[],2,0),"OTROS")</f>
        <v>OTROS</v>
      </c>
      <c r="AP1820" t="str">
        <f>+IFERROR(VLOOKUP(Tabla1[[#This Row],[EMPLEADO]],IS[],3,0),"OTROS")</f>
        <v>OTROS</v>
      </c>
      <c r="AQ1820" t="str">
        <f>+IFERROR(VLOOKUP(Tabla1[[#This Row],[EMPLEADO]],IS[[NÓMINA]:[INGENIERO]],2,0),"OTROS")</f>
        <v>OTROS</v>
      </c>
    </row>
    <row r="1821" spans="1:43" x14ac:dyDescent="0.25">
      <c r="A1821" t="s">
        <v>36</v>
      </c>
      <c r="B1821">
        <v>1</v>
      </c>
      <c r="C1821" t="s">
        <v>3679</v>
      </c>
      <c r="D1821" t="s">
        <v>3370</v>
      </c>
      <c r="E1821" t="s">
        <v>1564</v>
      </c>
      <c r="F1821" t="s">
        <v>3680</v>
      </c>
      <c r="G1821" s="17" t="s">
        <v>3677</v>
      </c>
      <c r="H1821" t="s">
        <v>204</v>
      </c>
      <c r="I1821" t="s">
        <v>43</v>
      </c>
      <c r="J1821" t="s">
        <v>8</v>
      </c>
      <c r="K1821" t="s">
        <v>71</v>
      </c>
      <c r="L1821" t="s">
        <v>3678</v>
      </c>
      <c r="M1821" t="s">
        <v>761</v>
      </c>
      <c r="N1821">
        <v>0</v>
      </c>
      <c r="O1821" t="s">
        <v>47</v>
      </c>
      <c r="P1821" t="s">
        <v>822</v>
      </c>
      <c r="Q1821" t="s">
        <v>48</v>
      </c>
      <c r="R1821" t="s">
        <v>242</v>
      </c>
      <c r="S1821" t="s">
        <v>64</v>
      </c>
      <c r="T1821" t="s">
        <v>208</v>
      </c>
      <c r="U1821" t="s">
        <v>96</v>
      </c>
      <c r="V1821">
        <v>1</v>
      </c>
      <c r="W1821" s="1">
        <v>2047.5</v>
      </c>
      <c r="X1821">
        <v>0</v>
      </c>
      <c r="Y1821">
        <v>9</v>
      </c>
      <c r="Z1821">
        <v>9</v>
      </c>
      <c r="AA1821">
        <v>1</v>
      </c>
      <c r="AB1821" s="2">
        <v>0</v>
      </c>
      <c r="AC1821" s="1">
        <v>0</v>
      </c>
      <c r="AD1821" s="7">
        <v>43486</v>
      </c>
      <c r="AE1821" s="7">
        <v>43486</v>
      </c>
      <c r="AF1821">
        <v>0</v>
      </c>
      <c r="AG1821" t="s">
        <v>53</v>
      </c>
      <c r="AH1821" s="2">
        <v>0</v>
      </c>
      <c r="AI1821" s="1">
        <v>0</v>
      </c>
      <c r="AJ1821" s="1">
        <v>0</v>
      </c>
      <c r="AK1821" s="6" t="str">
        <f>+IF(Tabla1[[#This Row],[REQUEST_TY]]="SR MANTENIMIENTO CORRECTIVO", "EMERGENCIA", "OTROS")</f>
        <v>OTROS</v>
      </c>
      <c r="AL1821" s="6" t="str">
        <f>+_xlfn.IFS(Tabla1[[#This Row],[Veces obj]]&lt;=1,"0-1",Tabla1[[#This Row],[Veces obj]]&lt;=2,"1-2",Tabla1[[#This Row],[Veces obj]]&lt;=3,"2-3",TRUE,"&gt;3")</f>
        <v>0-1</v>
      </c>
      <c r="AM1821" s="6" t="str">
        <f>+_xlfn.IFS(MONTH(Tabla1[[#This Row],[MES]])&lt;=3,"Q1",MONTH(Tabla1[[#This Row],[MES]])&lt;=6,"Q2",MONTH(Tabla1[[#This Row],[MES]])&lt;=9,"Q3",TRUE,"Q4")</f>
        <v>Q1</v>
      </c>
      <c r="AN1821" t="str">
        <f>+IFERROR(VLOOKUP(Tabla1[[#This Row],[CUENTA]],CTAS[],2,0),"OTROS")</f>
        <v>OTROS</v>
      </c>
      <c r="AP1821" t="str">
        <f>+IFERROR(VLOOKUP(Tabla1[[#This Row],[EMPLEADO]],IS[],3,0),"OTROS")</f>
        <v>OTROS</v>
      </c>
      <c r="AQ1821" t="str">
        <f>+IFERROR(VLOOKUP(Tabla1[[#This Row],[EMPLEADO]],IS[[NÓMINA]:[INGENIERO]],2,0),"OTROS")</f>
        <v>OTROS</v>
      </c>
    </row>
    <row r="1822" spans="1:43" x14ac:dyDescent="0.25">
      <c r="A1822" t="s">
        <v>36</v>
      </c>
      <c r="B1822">
        <v>1</v>
      </c>
      <c r="C1822" t="s">
        <v>3681</v>
      </c>
      <c r="D1822" t="s">
        <v>3370</v>
      </c>
      <c r="E1822" t="s">
        <v>258</v>
      </c>
      <c r="F1822" t="s">
        <v>3682</v>
      </c>
      <c r="G1822" s="17" t="s">
        <v>3683</v>
      </c>
      <c r="H1822" t="s">
        <v>271</v>
      </c>
      <c r="I1822" t="s">
        <v>43</v>
      </c>
      <c r="J1822" t="s">
        <v>8</v>
      </c>
      <c r="K1822" t="s">
        <v>966</v>
      </c>
      <c r="L1822" t="s">
        <v>3684</v>
      </c>
      <c r="M1822" t="s">
        <v>1028</v>
      </c>
      <c r="N1822">
        <v>0</v>
      </c>
      <c r="O1822" t="s">
        <v>105</v>
      </c>
      <c r="P1822" t="s">
        <v>822</v>
      </c>
      <c r="Q1822" t="s">
        <v>48</v>
      </c>
      <c r="R1822" t="s">
        <v>138</v>
      </c>
      <c r="S1822" t="s">
        <v>139</v>
      </c>
      <c r="T1822" t="s">
        <v>51</v>
      </c>
      <c r="U1822" t="s">
        <v>353</v>
      </c>
      <c r="V1822">
        <v>1</v>
      </c>
      <c r="W1822" s="1">
        <v>1204.5</v>
      </c>
      <c r="X1822">
        <v>0</v>
      </c>
      <c r="Y1822">
        <v>4</v>
      </c>
      <c r="Z1822">
        <v>4</v>
      </c>
      <c r="AA1822">
        <v>1</v>
      </c>
      <c r="AB1822" s="2">
        <v>0</v>
      </c>
      <c r="AC1822" s="1">
        <v>0</v>
      </c>
      <c r="AD1822" s="7">
        <v>43483</v>
      </c>
      <c r="AE1822" s="7">
        <v>43486</v>
      </c>
      <c r="AF1822">
        <v>1</v>
      </c>
      <c r="AG1822" t="s">
        <v>53</v>
      </c>
      <c r="AH1822" s="2">
        <v>0</v>
      </c>
      <c r="AI1822" s="1">
        <v>0</v>
      </c>
      <c r="AJ1822" s="1">
        <v>0</v>
      </c>
      <c r="AK1822" s="6" t="str">
        <f>+IF(Tabla1[[#This Row],[REQUEST_TY]]="SR MANTENIMIENTO CORRECTIVO", "EMERGENCIA", "OTROS")</f>
        <v>OTROS</v>
      </c>
      <c r="AL1822" s="6" t="str">
        <f>+_xlfn.IFS(Tabla1[[#This Row],[Veces obj]]&lt;=1,"0-1",Tabla1[[#This Row],[Veces obj]]&lt;=2,"1-2",Tabla1[[#This Row],[Veces obj]]&lt;=3,"2-3",TRUE,"&gt;3")</f>
        <v>0-1</v>
      </c>
      <c r="AM1822" s="6" t="str">
        <f>+_xlfn.IFS(MONTH(Tabla1[[#This Row],[MES]])&lt;=3,"Q1",MONTH(Tabla1[[#This Row],[MES]])&lt;=6,"Q2",MONTH(Tabla1[[#This Row],[MES]])&lt;=9,"Q3",TRUE,"Q4")</f>
        <v>Q1</v>
      </c>
      <c r="AN1822" t="str">
        <f>+IFERROR(VLOOKUP(Tabla1[[#This Row],[CUENTA]],CTAS[],2,0),"OTROS")</f>
        <v>OTROS</v>
      </c>
      <c r="AP1822" t="str">
        <f>+IFERROR(VLOOKUP(Tabla1[[#This Row],[EMPLEADO]],IS[],3,0),"OTROS")</f>
        <v>OTROS</v>
      </c>
      <c r="AQ1822" t="str">
        <f>+IFERROR(VLOOKUP(Tabla1[[#This Row],[EMPLEADO]],IS[[NÓMINA]:[INGENIERO]],2,0),"OTROS")</f>
        <v>OTROS</v>
      </c>
    </row>
    <row r="1823" spans="1:43" x14ac:dyDescent="0.25">
      <c r="A1823" t="s">
        <v>36</v>
      </c>
      <c r="B1823">
        <v>1</v>
      </c>
      <c r="C1823" t="s">
        <v>3685</v>
      </c>
      <c r="D1823" t="s">
        <v>3346</v>
      </c>
      <c r="E1823" t="s">
        <v>98</v>
      </c>
      <c r="F1823" t="s">
        <v>3686</v>
      </c>
      <c r="G1823" s="17" t="s">
        <v>1499</v>
      </c>
      <c r="H1823" t="s">
        <v>58</v>
      </c>
      <c r="I1823" t="s">
        <v>43</v>
      </c>
      <c r="J1823" t="s">
        <v>8</v>
      </c>
      <c r="K1823" t="s">
        <v>102</v>
      </c>
      <c r="L1823" t="s">
        <v>1500</v>
      </c>
      <c r="M1823" t="s">
        <v>1501</v>
      </c>
      <c r="N1823">
        <v>0</v>
      </c>
      <c r="O1823" t="s">
        <v>47</v>
      </c>
      <c r="P1823" t="s">
        <v>822</v>
      </c>
      <c r="Q1823" t="s">
        <v>48</v>
      </c>
      <c r="R1823" t="s">
        <v>63</v>
      </c>
      <c r="S1823" t="s">
        <v>64</v>
      </c>
      <c r="T1823" t="s">
        <v>51</v>
      </c>
      <c r="U1823" t="s">
        <v>96</v>
      </c>
      <c r="V1823">
        <v>1</v>
      </c>
      <c r="W1823" s="1">
        <v>682.5</v>
      </c>
      <c r="X1823">
        <v>0</v>
      </c>
      <c r="Y1823">
        <v>5</v>
      </c>
      <c r="Z1823">
        <v>5</v>
      </c>
      <c r="AA1823">
        <v>1</v>
      </c>
      <c r="AB1823" s="2">
        <v>0</v>
      </c>
      <c r="AC1823" s="1">
        <v>0</v>
      </c>
      <c r="AD1823" s="7">
        <v>43486</v>
      </c>
      <c r="AE1823" s="7">
        <v>43486</v>
      </c>
      <c r="AF1823">
        <v>0</v>
      </c>
      <c r="AG1823" t="s">
        <v>53</v>
      </c>
      <c r="AH1823" s="2">
        <v>0</v>
      </c>
      <c r="AI1823" s="1">
        <v>0</v>
      </c>
      <c r="AJ1823" s="1">
        <v>0</v>
      </c>
      <c r="AK1823" s="6" t="str">
        <f>+IF(Tabla1[[#This Row],[REQUEST_TY]]="SR MANTENIMIENTO CORRECTIVO", "EMERGENCIA", "OTROS")</f>
        <v>OTROS</v>
      </c>
      <c r="AL1823" s="6" t="str">
        <f>+_xlfn.IFS(Tabla1[[#This Row],[Veces obj]]&lt;=1,"0-1",Tabla1[[#This Row],[Veces obj]]&lt;=2,"1-2",Tabla1[[#This Row],[Veces obj]]&lt;=3,"2-3",TRUE,"&gt;3")</f>
        <v>0-1</v>
      </c>
      <c r="AM1823" s="6" t="str">
        <f>+_xlfn.IFS(MONTH(Tabla1[[#This Row],[MES]])&lt;=3,"Q1",MONTH(Tabla1[[#This Row],[MES]])&lt;=6,"Q2",MONTH(Tabla1[[#This Row],[MES]])&lt;=9,"Q3",TRUE,"Q4")</f>
        <v>Q1</v>
      </c>
      <c r="AN1823" t="str">
        <f>+IFERROR(VLOOKUP(Tabla1[[#This Row],[CUENTA]],CTAS[],2,0),"OTROS")</f>
        <v>OTROS</v>
      </c>
      <c r="AP1823" t="str">
        <f>+IFERROR(VLOOKUP(Tabla1[[#This Row],[EMPLEADO]],IS[],3,0),"OTROS")</f>
        <v>OTROS</v>
      </c>
      <c r="AQ1823" t="str">
        <f>+IFERROR(VLOOKUP(Tabla1[[#This Row],[EMPLEADO]],IS[[NÓMINA]:[INGENIERO]],2,0),"OTROS")</f>
        <v>OTROS</v>
      </c>
    </row>
    <row r="1824" spans="1:43" x14ac:dyDescent="0.25">
      <c r="A1824" t="s">
        <v>36</v>
      </c>
      <c r="B1824">
        <v>1</v>
      </c>
      <c r="C1824" t="s">
        <v>3687</v>
      </c>
      <c r="D1824" t="s">
        <v>38</v>
      </c>
      <c r="E1824" t="s">
        <v>258</v>
      </c>
      <c r="F1824" t="s">
        <v>3688</v>
      </c>
      <c r="G1824" s="17" t="s">
        <v>3689</v>
      </c>
      <c r="H1824" t="s">
        <v>707</v>
      </c>
      <c r="I1824" t="s">
        <v>43</v>
      </c>
      <c r="J1824" t="s">
        <v>8</v>
      </c>
      <c r="K1824" t="s">
        <v>102</v>
      </c>
      <c r="L1824" t="s">
        <v>1414</v>
      </c>
      <c r="M1824" t="s">
        <v>1028</v>
      </c>
      <c r="N1824">
        <v>0</v>
      </c>
      <c r="O1824" t="s">
        <v>105</v>
      </c>
      <c r="P1824">
        <v>52</v>
      </c>
      <c r="Q1824" t="s">
        <v>82</v>
      </c>
      <c r="R1824" t="s">
        <v>138</v>
      </c>
      <c r="S1824" t="s">
        <v>139</v>
      </c>
      <c r="T1824" t="s">
        <v>51</v>
      </c>
      <c r="U1824" t="s">
        <v>140</v>
      </c>
      <c r="V1824">
        <v>1.1000000000000001</v>
      </c>
      <c r="W1824" s="1">
        <v>883.30000000000007</v>
      </c>
      <c r="X1824">
        <v>1</v>
      </c>
      <c r="Y1824">
        <v>4</v>
      </c>
      <c r="Z1824">
        <v>4</v>
      </c>
      <c r="AA1824">
        <v>1</v>
      </c>
      <c r="AB1824" s="2">
        <v>0</v>
      </c>
      <c r="AC1824" s="1">
        <v>0</v>
      </c>
      <c r="AD1824" s="7">
        <v>43486</v>
      </c>
      <c r="AE1824" s="7">
        <v>43487</v>
      </c>
      <c r="AF1824">
        <v>1</v>
      </c>
      <c r="AG1824" t="s">
        <v>53</v>
      </c>
      <c r="AH1824" s="2">
        <v>0</v>
      </c>
      <c r="AI1824" s="1">
        <v>0</v>
      </c>
      <c r="AJ1824" s="1">
        <v>0</v>
      </c>
      <c r="AK1824" s="6" t="str">
        <f>+IF(Tabla1[[#This Row],[REQUEST_TY]]="SR MANTENIMIENTO CORRECTIVO", "EMERGENCIA", "OTROS")</f>
        <v>EMERGENCIA</v>
      </c>
      <c r="AL1824" s="6" t="str">
        <f>+_xlfn.IFS(Tabla1[[#This Row],[Veces obj]]&lt;=1,"0-1",Tabla1[[#This Row],[Veces obj]]&lt;=2,"1-2",Tabla1[[#This Row],[Veces obj]]&lt;=3,"2-3",TRUE,"&gt;3")</f>
        <v>0-1</v>
      </c>
      <c r="AM1824" s="6" t="str">
        <f>+_xlfn.IFS(MONTH(Tabla1[[#This Row],[MES]])&lt;=3,"Q1",MONTH(Tabla1[[#This Row],[MES]])&lt;=6,"Q2",MONTH(Tabla1[[#This Row],[MES]])&lt;=9,"Q3",TRUE,"Q4")</f>
        <v>Q1</v>
      </c>
      <c r="AN1824" t="str">
        <f>+IFERROR(VLOOKUP(Tabla1[[#This Row],[CUENTA]],CTAS[],2,0),"OTROS")</f>
        <v>OTROS</v>
      </c>
      <c r="AP1824" t="str">
        <f>+IFERROR(VLOOKUP(Tabla1[[#This Row],[EMPLEADO]],IS[],3,0),"OTROS")</f>
        <v>OTROS</v>
      </c>
      <c r="AQ1824" t="str">
        <f>+IFERROR(VLOOKUP(Tabla1[[#This Row],[EMPLEADO]],IS[[NÓMINA]:[INGENIERO]],2,0),"OTROS")</f>
        <v>OTROS</v>
      </c>
    </row>
    <row r="1825" spans="1:43" x14ac:dyDescent="0.25">
      <c r="A1825" t="s">
        <v>36</v>
      </c>
      <c r="B1825">
        <v>1</v>
      </c>
      <c r="C1825" t="s">
        <v>3690</v>
      </c>
      <c r="D1825" t="s">
        <v>3691</v>
      </c>
      <c r="E1825" t="s">
        <v>1564</v>
      </c>
      <c r="F1825" t="s">
        <v>3692</v>
      </c>
      <c r="G1825" s="17" t="s">
        <v>3677</v>
      </c>
      <c r="H1825" t="s">
        <v>204</v>
      </c>
      <c r="I1825" t="s">
        <v>43</v>
      </c>
      <c r="J1825" t="s">
        <v>8</v>
      </c>
      <c r="K1825" t="s">
        <v>71</v>
      </c>
      <c r="L1825" t="s">
        <v>3678</v>
      </c>
      <c r="M1825" t="s">
        <v>761</v>
      </c>
      <c r="N1825">
        <v>0</v>
      </c>
      <c r="O1825" t="s">
        <v>47</v>
      </c>
      <c r="P1825" t="s">
        <v>822</v>
      </c>
      <c r="Q1825" t="s">
        <v>48</v>
      </c>
      <c r="R1825" t="s">
        <v>242</v>
      </c>
      <c r="S1825" t="s">
        <v>64</v>
      </c>
      <c r="T1825" t="s">
        <v>208</v>
      </c>
      <c r="U1825" t="s">
        <v>96</v>
      </c>
      <c r="V1825">
        <v>1</v>
      </c>
      <c r="W1825" s="1">
        <v>1365</v>
      </c>
      <c r="X1825">
        <v>0</v>
      </c>
      <c r="Y1825">
        <v>9</v>
      </c>
      <c r="Z1825">
        <v>9</v>
      </c>
      <c r="AA1825">
        <v>1</v>
      </c>
      <c r="AB1825" s="2">
        <v>0</v>
      </c>
      <c r="AC1825" s="1">
        <v>0</v>
      </c>
      <c r="AD1825" s="7">
        <v>43486</v>
      </c>
      <c r="AE1825" s="7">
        <v>43487</v>
      </c>
      <c r="AF1825">
        <v>1</v>
      </c>
      <c r="AG1825" t="s">
        <v>53</v>
      </c>
      <c r="AH1825" s="2">
        <v>0</v>
      </c>
      <c r="AI1825" s="1">
        <v>0</v>
      </c>
      <c r="AJ1825" s="1">
        <v>0</v>
      </c>
      <c r="AK1825" s="6" t="str">
        <f>+IF(Tabla1[[#This Row],[REQUEST_TY]]="SR MANTENIMIENTO CORRECTIVO", "EMERGENCIA", "OTROS")</f>
        <v>OTROS</v>
      </c>
      <c r="AL1825" s="6" t="str">
        <f>+_xlfn.IFS(Tabla1[[#This Row],[Veces obj]]&lt;=1,"0-1",Tabla1[[#This Row],[Veces obj]]&lt;=2,"1-2",Tabla1[[#This Row],[Veces obj]]&lt;=3,"2-3",TRUE,"&gt;3")</f>
        <v>0-1</v>
      </c>
      <c r="AM1825" s="6" t="str">
        <f>+_xlfn.IFS(MONTH(Tabla1[[#This Row],[MES]])&lt;=3,"Q1",MONTH(Tabla1[[#This Row],[MES]])&lt;=6,"Q2",MONTH(Tabla1[[#This Row],[MES]])&lt;=9,"Q3",TRUE,"Q4")</f>
        <v>Q1</v>
      </c>
      <c r="AN1825" t="str">
        <f>+IFERROR(VLOOKUP(Tabla1[[#This Row],[CUENTA]],CTAS[],2,0),"OTROS")</f>
        <v>OTROS</v>
      </c>
      <c r="AP1825" t="str">
        <f>+IFERROR(VLOOKUP(Tabla1[[#This Row],[EMPLEADO]],IS[],3,0),"OTROS")</f>
        <v>OTROS</v>
      </c>
      <c r="AQ1825" t="str">
        <f>+IFERROR(VLOOKUP(Tabla1[[#This Row],[EMPLEADO]],IS[[NÓMINA]:[INGENIERO]],2,0),"OTROS")</f>
        <v>OTROS</v>
      </c>
    </row>
    <row r="1826" spans="1:43" x14ac:dyDescent="0.25">
      <c r="A1826" t="s">
        <v>36</v>
      </c>
      <c r="B1826">
        <v>1</v>
      </c>
      <c r="C1826" t="s">
        <v>3693</v>
      </c>
      <c r="D1826" t="s">
        <v>3346</v>
      </c>
      <c r="E1826" t="s">
        <v>98</v>
      </c>
      <c r="F1826" t="s">
        <v>3138</v>
      </c>
      <c r="G1826" s="17" t="s">
        <v>3694</v>
      </c>
      <c r="H1826" t="s">
        <v>246</v>
      </c>
      <c r="I1826" t="s">
        <v>43</v>
      </c>
      <c r="J1826" t="s">
        <v>8</v>
      </c>
      <c r="K1826" t="s">
        <v>102</v>
      </c>
      <c r="L1826" t="s">
        <v>2771</v>
      </c>
      <c r="M1826" t="s">
        <v>2772</v>
      </c>
      <c r="N1826">
        <v>0</v>
      </c>
      <c r="O1826" t="s">
        <v>105</v>
      </c>
      <c r="P1826" t="s">
        <v>822</v>
      </c>
      <c r="Q1826" t="s">
        <v>48</v>
      </c>
      <c r="R1826" t="s">
        <v>63</v>
      </c>
      <c r="S1826" t="s">
        <v>64</v>
      </c>
      <c r="T1826" t="s">
        <v>51</v>
      </c>
      <c r="U1826" t="s">
        <v>96</v>
      </c>
      <c r="V1826">
        <v>1</v>
      </c>
      <c r="W1826" s="1">
        <v>327.5</v>
      </c>
      <c r="X1826">
        <v>0</v>
      </c>
      <c r="Y1826">
        <v>5</v>
      </c>
      <c r="Z1826">
        <v>5</v>
      </c>
      <c r="AA1826">
        <v>1</v>
      </c>
      <c r="AB1826" s="2">
        <v>0</v>
      </c>
      <c r="AC1826" s="1">
        <v>0</v>
      </c>
      <c r="AD1826" s="7">
        <v>43486</v>
      </c>
      <c r="AE1826" s="7">
        <v>43487</v>
      </c>
      <c r="AF1826">
        <v>1</v>
      </c>
      <c r="AG1826" t="s">
        <v>53</v>
      </c>
      <c r="AH1826" s="2">
        <v>0</v>
      </c>
      <c r="AI1826" s="1">
        <v>0</v>
      </c>
      <c r="AJ1826" s="1">
        <v>0</v>
      </c>
      <c r="AK1826" s="6" t="str">
        <f>+IF(Tabla1[[#This Row],[REQUEST_TY]]="SR MANTENIMIENTO CORRECTIVO", "EMERGENCIA", "OTROS")</f>
        <v>OTROS</v>
      </c>
      <c r="AL1826" s="6" t="str">
        <f>+_xlfn.IFS(Tabla1[[#This Row],[Veces obj]]&lt;=1,"0-1",Tabla1[[#This Row],[Veces obj]]&lt;=2,"1-2",Tabla1[[#This Row],[Veces obj]]&lt;=3,"2-3",TRUE,"&gt;3")</f>
        <v>0-1</v>
      </c>
      <c r="AM1826" s="6" t="str">
        <f>+_xlfn.IFS(MONTH(Tabla1[[#This Row],[MES]])&lt;=3,"Q1",MONTH(Tabla1[[#This Row],[MES]])&lt;=6,"Q2",MONTH(Tabla1[[#This Row],[MES]])&lt;=9,"Q3",TRUE,"Q4")</f>
        <v>Q1</v>
      </c>
      <c r="AN1826" t="str">
        <f>+IFERROR(VLOOKUP(Tabla1[[#This Row],[CUENTA]],CTAS[],2,0),"OTROS")</f>
        <v>OTROS</v>
      </c>
      <c r="AP1826" t="str">
        <f>+IFERROR(VLOOKUP(Tabla1[[#This Row],[EMPLEADO]],IS[],3,0),"OTROS")</f>
        <v>OTROS</v>
      </c>
      <c r="AQ1826" t="str">
        <f>+IFERROR(VLOOKUP(Tabla1[[#This Row],[EMPLEADO]],IS[[NÓMINA]:[INGENIERO]],2,0),"OTROS")</f>
        <v>OTROS</v>
      </c>
    </row>
    <row r="1827" spans="1:43" x14ac:dyDescent="0.25">
      <c r="A1827" t="s">
        <v>36</v>
      </c>
      <c r="B1827">
        <v>1</v>
      </c>
      <c r="C1827" t="s">
        <v>4384</v>
      </c>
      <c r="D1827" t="s">
        <v>38</v>
      </c>
      <c r="E1827" t="s">
        <v>39</v>
      </c>
      <c r="F1827" t="s">
        <v>4385</v>
      </c>
      <c r="G1827" s="17" t="s">
        <v>4386</v>
      </c>
      <c r="H1827" t="s">
        <v>101</v>
      </c>
      <c r="I1827" t="s">
        <v>43</v>
      </c>
      <c r="J1827" t="s">
        <v>8</v>
      </c>
      <c r="K1827" t="s">
        <v>44</v>
      </c>
      <c r="L1827" t="s">
        <v>4387</v>
      </c>
      <c r="M1827" t="s">
        <v>1269</v>
      </c>
      <c r="N1827">
        <v>1</v>
      </c>
      <c r="O1827" t="s">
        <v>105</v>
      </c>
      <c r="P1827">
        <v>2596</v>
      </c>
      <c r="Q1827" t="s">
        <v>48</v>
      </c>
      <c r="R1827" t="s">
        <v>49</v>
      </c>
      <c r="S1827" t="s">
        <v>50</v>
      </c>
      <c r="T1827" t="s">
        <v>51</v>
      </c>
      <c r="U1827" t="s">
        <v>52</v>
      </c>
      <c r="V1827">
        <v>1.05</v>
      </c>
      <c r="W1827" s="1">
        <v>0</v>
      </c>
      <c r="X1827">
        <v>1</v>
      </c>
      <c r="Y1827">
        <v>12.5</v>
      </c>
      <c r="Z1827">
        <v>5</v>
      </c>
      <c r="AA1827">
        <v>2.5</v>
      </c>
      <c r="AB1827" s="2">
        <v>0.375</v>
      </c>
      <c r="AC1827" s="1">
        <v>0</v>
      </c>
      <c r="AD1827" s="7">
        <v>43475</v>
      </c>
      <c r="AE1827" s="7">
        <v>43475</v>
      </c>
      <c r="AF1827">
        <v>0</v>
      </c>
      <c r="AG1827" t="s">
        <v>53</v>
      </c>
      <c r="AH1827" s="2">
        <v>0</v>
      </c>
      <c r="AI1827" s="1">
        <v>0</v>
      </c>
      <c r="AJ1827" s="1">
        <v>0</v>
      </c>
      <c r="AK1827" s="6" t="str">
        <f>+IF(Tabla1[[#This Row],[REQUEST_TY]]="SR MANTENIMIENTO CORRECTIVO", "EMERGENCIA", "OTROS")</f>
        <v>EMERGENCIA</v>
      </c>
      <c r="AL1827" s="6" t="str">
        <f>+_xlfn.IFS(Tabla1[[#This Row],[Veces obj]]&lt;=1,"0-1",Tabla1[[#This Row],[Veces obj]]&lt;=2,"1-2",Tabla1[[#This Row],[Veces obj]]&lt;=3,"2-3",TRUE,"&gt;3")</f>
        <v>2-3</v>
      </c>
      <c r="AM1827" s="6" t="str">
        <f>+_xlfn.IFS(MONTH(Tabla1[[#This Row],[MES]])&lt;=3,"Q1",MONTH(Tabla1[[#This Row],[MES]])&lt;=6,"Q2",MONTH(Tabla1[[#This Row],[MES]])&lt;=9,"Q3",TRUE,"Q4")</f>
        <v>Q1</v>
      </c>
      <c r="AN1827" t="str">
        <f>+IFERROR(VLOOKUP(Tabla1[[#This Row],[CUENTA]],CTAS[],2,0),"OTROS")</f>
        <v>OTROS</v>
      </c>
      <c r="AP1827" t="str">
        <f>+IFERROR(VLOOKUP(Tabla1[[#This Row],[EMPLEADO]],IS[],3,0),"OTROS")</f>
        <v>OTROS</v>
      </c>
      <c r="AQ1827" t="str">
        <f>+IFERROR(VLOOKUP(Tabla1[[#This Row],[EMPLEADO]],IS[[NÓMINA]:[INGENIERO]],2,0),"OTROS")</f>
        <v>OTROS</v>
      </c>
    </row>
    <row r="1828" spans="1:43" x14ac:dyDescent="0.25">
      <c r="A1828" t="s">
        <v>36</v>
      </c>
      <c r="B1828">
        <v>1</v>
      </c>
      <c r="C1828" t="s">
        <v>3700</v>
      </c>
      <c r="D1828" t="s">
        <v>3370</v>
      </c>
      <c r="E1828" t="s">
        <v>535</v>
      </c>
      <c r="F1828" t="s">
        <v>2249</v>
      </c>
      <c r="G1828" s="17" t="s">
        <v>3701</v>
      </c>
      <c r="H1828" t="s">
        <v>586</v>
      </c>
      <c r="I1828" t="s">
        <v>43</v>
      </c>
      <c r="J1828" t="s">
        <v>8</v>
      </c>
      <c r="K1828" t="s">
        <v>117</v>
      </c>
      <c r="L1828" t="s">
        <v>3702</v>
      </c>
      <c r="M1828" t="s">
        <v>3703</v>
      </c>
      <c r="N1828">
        <v>0</v>
      </c>
      <c r="O1828" t="s">
        <v>47</v>
      </c>
      <c r="P1828" t="s">
        <v>822</v>
      </c>
      <c r="Q1828" t="s">
        <v>48</v>
      </c>
      <c r="R1828" t="s">
        <v>49</v>
      </c>
      <c r="S1828" t="s">
        <v>50</v>
      </c>
      <c r="T1828" t="s">
        <v>208</v>
      </c>
      <c r="U1828" t="s">
        <v>52</v>
      </c>
      <c r="V1828">
        <v>1</v>
      </c>
      <c r="W1828" s="1">
        <v>1072.5000000000002</v>
      </c>
      <c r="X1828">
        <v>0</v>
      </c>
      <c r="Y1828">
        <v>9</v>
      </c>
      <c r="Z1828">
        <v>9</v>
      </c>
      <c r="AA1828">
        <v>1</v>
      </c>
      <c r="AB1828" s="2">
        <v>0</v>
      </c>
      <c r="AC1828" s="1">
        <v>0</v>
      </c>
      <c r="AD1828" s="7">
        <v>43487</v>
      </c>
      <c r="AE1828" s="7">
        <v>43487</v>
      </c>
      <c r="AF1828">
        <v>0</v>
      </c>
      <c r="AG1828" t="s">
        <v>53</v>
      </c>
      <c r="AH1828" s="2">
        <v>0</v>
      </c>
      <c r="AI1828" s="1">
        <v>0</v>
      </c>
      <c r="AJ1828" s="1">
        <v>0</v>
      </c>
      <c r="AK1828" s="6" t="str">
        <f>+IF(Tabla1[[#This Row],[REQUEST_TY]]="SR MANTENIMIENTO CORRECTIVO", "EMERGENCIA", "OTROS")</f>
        <v>OTROS</v>
      </c>
      <c r="AL1828" s="6" t="str">
        <f>+_xlfn.IFS(Tabla1[[#This Row],[Veces obj]]&lt;=1,"0-1",Tabla1[[#This Row],[Veces obj]]&lt;=2,"1-2",Tabla1[[#This Row],[Veces obj]]&lt;=3,"2-3",TRUE,"&gt;3")</f>
        <v>0-1</v>
      </c>
      <c r="AM1828" s="6" t="str">
        <f>+_xlfn.IFS(MONTH(Tabla1[[#This Row],[MES]])&lt;=3,"Q1",MONTH(Tabla1[[#This Row],[MES]])&lt;=6,"Q2",MONTH(Tabla1[[#This Row],[MES]])&lt;=9,"Q3",TRUE,"Q4")</f>
        <v>Q1</v>
      </c>
      <c r="AN1828" t="str">
        <f>+IFERROR(VLOOKUP(Tabla1[[#This Row],[CUENTA]],CTAS[],2,0),"OTROS")</f>
        <v>OTROS</v>
      </c>
      <c r="AP1828" t="str">
        <f>+IFERROR(VLOOKUP(Tabla1[[#This Row],[EMPLEADO]],IS[],3,0),"OTROS")</f>
        <v>OTROS</v>
      </c>
      <c r="AQ1828" t="str">
        <f>+IFERROR(VLOOKUP(Tabla1[[#This Row],[EMPLEADO]],IS[[NÓMINA]:[INGENIERO]],2,0),"OTROS")</f>
        <v>OTROS</v>
      </c>
    </row>
    <row r="1829" spans="1:43" x14ac:dyDescent="0.25">
      <c r="A1829" t="s">
        <v>36</v>
      </c>
      <c r="B1829">
        <v>1</v>
      </c>
      <c r="C1829" t="s">
        <v>3704</v>
      </c>
      <c r="D1829" t="s">
        <v>3346</v>
      </c>
      <c r="E1829" t="s">
        <v>98</v>
      </c>
      <c r="F1829" t="s">
        <v>3705</v>
      </c>
      <c r="G1829" s="17" t="s">
        <v>3706</v>
      </c>
      <c r="H1829" t="s">
        <v>246</v>
      </c>
      <c r="I1829" t="s">
        <v>43</v>
      </c>
      <c r="J1829" t="s">
        <v>8</v>
      </c>
      <c r="K1829" t="s">
        <v>102</v>
      </c>
      <c r="L1829" t="s">
        <v>2429</v>
      </c>
      <c r="M1829" t="s">
        <v>714</v>
      </c>
      <c r="N1829">
        <v>0</v>
      </c>
      <c r="O1829" t="s">
        <v>105</v>
      </c>
      <c r="P1829" t="s">
        <v>822</v>
      </c>
      <c r="Q1829" t="s">
        <v>48</v>
      </c>
      <c r="R1829" t="s">
        <v>63</v>
      </c>
      <c r="S1829" t="s">
        <v>64</v>
      </c>
      <c r="T1829" t="s">
        <v>51</v>
      </c>
      <c r="U1829" t="s">
        <v>96</v>
      </c>
      <c r="V1829">
        <v>1</v>
      </c>
      <c r="W1829" s="1">
        <v>327.5</v>
      </c>
      <c r="X1829">
        <v>0</v>
      </c>
      <c r="Y1829">
        <v>5</v>
      </c>
      <c r="Z1829">
        <v>5</v>
      </c>
      <c r="AA1829">
        <v>1</v>
      </c>
      <c r="AB1829" s="2">
        <v>0</v>
      </c>
      <c r="AC1829" s="1">
        <v>0</v>
      </c>
      <c r="AD1829" s="7">
        <v>43487</v>
      </c>
      <c r="AE1829" s="7">
        <v>43488</v>
      </c>
      <c r="AF1829">
        <v>1</v>
      </c>
      <c r="AG1829" t="s">
        <v>53</v>
      </c>
      <c r="AH1829" s="2">
        <v>0</v>
      </c>
      <c r="AI1829" s="1">
        <v>0</v>
      </c>
      <c r="AJ1829" s="1">
        <v>0</v>
      </c>
      <c r="AK1829" s="6" t="str">
        <f>+IF(Tabla1[[#This Row],[REQUEST_TY]]="SR MANTENIMIENTO CORRECTIVO", "EMERGENCIA", "OTROS")</f>
        <v>OTROS</v>
      </c>
      <c r="AL1829" s="6" t="str">
        <f>+_xlfn.IFS(Tabla1[[#This Row],[Veces obj]]&lt;=1,"0-1",Tabla1[[#This Row],[Veces obj]]&lt;=2,"1-2",Tabla1[[#This Row],[Veces obj]]&lt;=3,"2-3",TRUE,"&gt;3")</f>
        <v>0-1</v>
      </c>
      <c r="AM1829" s="6" t="str">
        <f>+_xlfn.IFS(MONTH(Tabla1[[#This Row],[MES]])&lt;=3,"Q1",MONTH(Tabla1[[#This Row],[MES]])&lt;=6,"Q2",MONTH(Tabla1[[#This Row],[MES]])&lt;=9,"Q3",TRUE,"Q4")</f>
        <v>Q1</v>
      </c>
      <c r="AN1829" t="str">
        <f>+IFERROR(VLOOKUP(Tabla1[[#This Row],[CUENTA]],CTAS[],2,0),"OTROS")</f>
        <v>OTROS</v>
      </c>
      <c r="AP1829" t="str">
        <f>+IFERROR(VLOOKUP(Tabla1[[#This Row],[EMPLEADO]],IS[],3,0),"OTROS")</f>
        <v>OTROS</v>
      </c>
      <c r="AQ1829" t="str">
        <f>+IFERROR(VLOOKUP(Tabla1[[#This Row],[EMPLEADO]],IS[[NÓMINA]:[INGENIERO]],2,0),"OTROS")</f>
        <v>OTROS</v>
      </c>
    </row>
    <row r="1830" spans="1:43" x14ac:dyDescent="0.25">
      <c r="A1830" t="s">
        <v>4444</v>
      </c>
      <c r="B1830">
        <v>1</v>
      </c>
      <c r="C1830" t="s">
        <v>5545</v>
      </c>
      <c r="D1830" t="s">
        <v>38</v>
      </c>
      <c r="E1830" t="s">
        <v>39</v>
      </c>
      <c r="F1830" t="s">
        <v>5546</v>
      </c>
      <c r="G1830" s="17" t="s">
        <v>489</v>
      </c>
      <c r="H1830" t="s">
        <v>42</v>
      </c>
      <c r="I1830" t="s">
        <v>43</v>
      </c>
      <c r="J1830" t="s">
        <v>8</v>
      </c>
      <c r="K1830" t="s">
        <v>490</v>
      </c>
      <c r="L1830" t="s">
        <v>491</v>
      </c>
      <c r="M1830" t="s">
        <v>131</v>
      </c>
      <c r="N1830">
        <v>1</v>
      </c>
      <c r="O1830" t="s">
        <v>47</v>
      </c>
      <c r="P1830">
        <v>37</v>
      </c>
      <c r="Q1830" t="s">
        <v>82</v>
      </c>
      <c r="R1830" t="s">
        <v>49</v>
      </c>
      <c r="S1830" t="s">
        <v>50</v>
      </c>
      <c r="T1830" t="s">
        <v>51</v>
      </c>
      <c r="U1830" t="s">
        <v>120</v>
      </c>
      <c r="V1830">
        <v>0.8</v>
      </c>
      <c r="W1830" s="1">
        <v>0</v>
      </c>
      <c r="X1830">
        <v>1</v>
      </c>
      <c r="Y1830">
        <v>0.21</v>
      </c>
      <c r="Z1830">
        <v>5</v>
      </c>
      <c r="AA1830">
        <v>4.1999999999999996E-2</v>
      </c>
      <c r="AB1830" s="2">
        <v>0</v>
      </c>
      <c r="AC1830" s="1">
        <v>0</v>
      </c>
      <c r="AD1830" s="7">
        <v>43504</v>
      </c>
      <c r="AE1830" s="7">
        <v>43507</v>
      </c>
      <c r="AF1830">
        <v>1</v>
      </c>
      <c r="AG1830" t="s">
        <v>53</v>
      </c>
      <c r="AH1830" s="2">
        <v>0</v>
      </c>
      <c r="AI1830" s="1">
        <v>0</v>
      </c>
      <c r="AJ1830" s="1">
        <v>0</v>
      </c>
      <c r="AK1830" s="6" t="str">
        <f>+IF(Tabla1[[#This Row],[REQUEST_TY]]="SR MANTENIMIENTO CORRECTIVO", "EMERGENCIA", "OTROS")</f>
        <v>EMERGENCIA</v>
      </c>
      <c r="AL1830" s="6" t="str">
        <f>+_xlfn.IFS(Tabla1[[#This Row],[Veces obj]]&lt;=1,"0-1",Tabla1[[#This Row],[Veces obj]]&lt;=2,"1-2",Tabla1[[#This Row],[Veces obj]]&lt;=3,"2-3",TRUE,"&gt;3")</f>
        <v>0-1</v>
      </c>
      <c r="AM1830" s="6" t="str">
        <f>+_xlfn.IFS(MONTH(Tabla1[[#This Row],[MES]])&lt;=3,"Q1",MONTH(Tabla1[[#This Row],[MES]])&lt;=6,"Q2",MONTH(Tabla1[[#This Row],[MES]])&lt;=9,"Q3",TRUE,"Q4")</f>
        <v>Q1</v>
      </c>
      <c r="AN1830" t="str">
        <f>+IFERROR(VLOOKUP(Tabla1[[#This Row],[CUENTA]],CTAS[],2,0),"OTROS")</f>
        <v>OTROS</v>
      </c>
      <c r="AP1830" t="str">
        <f>+IFERROR(VLOOKUP(Tabla1[[#This Row],[EMPLEADO]],IS[],3,0),"OTROS")</f>
        <v>OTROS</v>
      </c>
      <c r="AQ1830" t="str">
        <f>+IFERROR(VLOOKUP(Tabla1[[#This Row],[EMPLEADO]],IS[[NÓMINA]:[INGENIERO]],2,0),"OTROS")</f>
        <v>OTROS</v>
      </c>
    </row>
    <row r="1831" spans="1:43" x14ac:dyDescent="0.25">
      <c r="A1831" t="s">
        <v>4444</v>
      </c>
      <c r="B1831">
        <v>1</v>
      </c>
      <c r="C1831" t="s">
        <v>5498</v>
      </c>
      <c r="D1831" t="s">
        <v>38</v>
      </c>
      <c r="E1831" t="s">
        <v>39</v>
      </c>
      <c r="F1831" t="s">
        <v>5499</v>
      </c>
      <c r="G1831" s="17" t="s">
        <v>5500</v>
      </c>
      <c r="H1831" t="s">
        <v>42</v>
      </c>
      <c r="I1831" t="s">
        <v>43</v>
      </c>
      <c r="J1831" t="s">
        <v>8</v>
      </c>
      <c r="K1831" t="s">
        <v>44</v>
      </c>
      <c r="L1831" t="s">
        <v>1782</v>
      </c>
      <c r="M1831" t="s">
        <v>131</v>
      </c>
      <c r="N1831">
        <v>1</v>
      </c>
      <c r="O1831" t="s">
        <v>47</v>
      </c>
      <c r="P1831">
        <v>2626</v>
      </c>
      <c r="Q1831" t="s">
        <v>48</v>
      </c>
      <c r="R1831" t="s">
        <v>49</v>
      </c>
      <c r="S1831" t="s">
        <v>50</v>
      </c>
      <c r="T1831" t="s">
        <v>51</v>
      </c>
      <c r="U1831" t="s">
        <v>52</v>
      </c>
      <c r="V1831">
        <v>1.05</v>
      </c>
      <c r="W1831" s="1">
        <v>0</v>
      </c>
      <c r="X1831">
        <v>1</v>
      </c>
      <c r="Y1831">
        <v>0.3</v>
      </c>
      <c r="Z1831">
        <v>5</v>
      </c>
      <c r="AA1831">
        <v>0.06</v>
      </c>
      <c r="AB1831" s="2">
        <v>0</v>
      </c>
      <c r="AC1831" s="1">
        <v>0</v>
      </c>
      <c r="AD1831" s="7">
        <v>43504</v>
      </c>
      <c r="AE1831" s="7">
        <v>43507</v>
      </c>
      <c r="AF1831">
        <v>1</v>
      </c>
      <c r="AG1831" t="s">
        <v>53</v>
      </c>
      <c r="AH1831" s="2">
        <v>0</v>
      </c>
      <c r="AI1831" s="1">
        <v>0</v>
      </c>
      <c r="AJ1831" s="1">
        <v>0</v>
      </c>
      <c r="AK1831" s="6" t="str">
        <f>+IF(Tabla1[[#This Row],[REQUEST_TY]]="SR MANTENIMIENTO CORRECTIVO", "EMERGENCIA", "OTROS")</f>
        <v>EMERGENCIA</v>
      </c>
      <c r="AL1831" s="6" t="str">
        <f>+_xlfn.IFS(Tabla1[[#This Row],[Veces obj]]&lt;=1,"0-1",Tabla1[[#This Row],[Veces obj]]&lt;=2,"1-2",Tabla1[[#This Row],[Veces obj]]&lt;=3,"2-3",TRUE,"&gt;3")</f>
        <v>0-1</v>
      </c>
      <c r="AM1831" s="6" t="str">
        <f>+_xlfn.IFS(MONTH(Tabla1[[#This Row],[MES]])&lt;=3,"Q1",MONTH(Tabla1[[#This Row],[MES]])&lt;=6,"Q2",MONTH(Tabla1[[#This Row],[MES]])&lt;=9,"Q3",TRUE,"Q4")</f>
        <v>Q1</v>
      </c>
      <c r="AN1831" t="str">
        <f>+IFERROR(VLOOKUP(Tabla1[[#This Row],[CUENTA]],CTAS[],2,0),"OTROS")</f>
        <v>OTROS</v>
      </c>
      <c r="AP1831" t="str">
        <f>+IFERROR(VLOOKUP(Tabla1[[#This Row],[EMPLEADO]],IS[],3,0),"OTROS")</f>
        <v>OTROS</v>
      </c>
      <c r="AQ1831" t="str">
        <f>+IFERROR(VLOOKUP(Tabla1[[#This Row],[EMPLEADO]],IS[[NÓMINA]:[INGENIERO]],2,0),"OTROS")</f>
        <v>OTROS</v>
      </c>
    </row>
    <row r="1832" spans="1:43" x14ac:dyDescent="0.25">
      <c r="A1832" t="s">
        <v>4444</v>
      </c>
      <c r="B1832">
        <v>1</v>
      </c>
      <c r="C1832" t="s">
        <v>7239</v>
      </c>
      <c r="D1832" t="s">
        <v>38</v>
      </c>
      <c r="E1832" t="s">
        <v>39</v>
      </c>
      <c r="F1832" t="s">
        <v>7240</v>
      </c>
      <c r="G1832" s="17" t="s">
        <v>3871</v>
      </c>
      <c r="H1832" t="s">
        <v>42</v>
      </c>
      <c r="I1832" t="s">
        <v>43</v>
      </c>
      <c r="J1832" t="s">
        <v>8</v>
      </c>
      <c r="K1832" t="s">
        <v>2886</v>
      </c>
      <c r="L1832" t="s">
        <v>3872</v>
      </c>
      <c r="M1832" t="s">
        <v>131</v>
      </c>
      <c r="N1832">
        <v>1</v>
      </c>
      <c r="O1832" t="s">
        <v>47</v>
      </c>
      <c r="P1832">
        <v>2645</v>
      </c>
      <c r="Q1832" t="s">
        <v>48</v>
      </c>
      <c r="R1832" t="s">
        <v>49</v>
      </c>
      <c r="S1832" t="s">
        <v>50</v>
      </c>
      <c r="T1832" t="s">
        <v>51</v>
      </c>
      <c r="U1832" t="s">
        <v>52</v>
      </c>
      <c r="V1832">
        <v>1.05</v>
      </c>
      <c r="W1832" s="1">
        <v>0</v>
      </c>
      <c r="X1832">
        <v>1</v>
      </c>
      <c r="Y1832">
        <v>0.31</v>
      </c>
      <c r="Z1832">
        <v>5</v>
      </c>
      <c r="AA1832">
        <v>6.2E-2</v>
      </c>
      <c r="AB1832" s="2">
        <v>0</v>
      </c>
      <c r="AC1832" s="1">
        <v>0</v>
      </c>
      <c r="AD1832" s="7">
        <v>43523</v>
      </c>
      <c r="AE1832" s="7">
        <v>43523</v>
      </c>
      <c r="AF1832">
        <v>0</v>
      </c>
      <c r="AG1832" t="s">
        <v>53</v>
      </c>
      <c r="AH1832" s="2">
        <v>0</v>
      </c>
      <c r="AI1832" s="1">
        <v>0</v>
      </c>
      <c r="AJ1832" s="1">
        <v>0</v>
      </c>
      <c r="AK1832" s="6" t="str">
        <f>+IF(Tabla1[[#This Row],[REQUEST_TY]]="SR MANTENIMIENTO CORRECTIVO", "EMERGENCIA", "OTROS")</f>
        <v>EMERGENCIA</v>
      </c>
      <c r="AL1832" s="6" t="str">
        <f>+_xlfn.IFS(Tabla1[[#This Row],[Veces obj]]&lt;=1,"0-1",Tabla1[[#This Row],[Veces obj]]&lt;=2,"1-2",Tabla1[[#This Row],[Veces obj]]&lt;=3,"2-3",TRUE,"&gt;3")</f>
        <v>0-1</v>
      </c>
      <c r="AM1832" s="6" t="str">
        <f>+_xlfn.IFS(MONTH(Tabla1[[#This Row],[MES]])&lt;=3,"Q1",MONTH(Tabla1[[#This Row],[MES]])&lt;=6,"Q2",MONTH(Tabla1[[#This Row],[MES]])&lt;=9,"Q3",TRUE,"Q4")</f>
        <v>Q1</v>
      </c>
      <c r="AN1832" t="str">
        <f>+IFERROR(VLOOKUP(Tabla1[[#This Row],[CUENTA]],CTAS[],2,0),"OTROS")</f>
        <v>OTROS</v>
      </c>
      <c r="AP1832" t="str">
        <f>+IFERROR(VLOOKUP(Tabla1[[#This Row],[EMPLEADO]],IS[],3,0),"OTROS")</f>
        <v>OTROS</v>
      </c>
      <c r="AQ1832" t="str">
        <f>+IFERROR(VLOOKUP(Tabla1[[#This Row],[EMPLEADO]],IS[[NÓMINA]:[INGENIERO]],2,0),"OTROS")</f>
        <v>OTROS</v>
      </c>
    </row>
    <row r="1833" spans="1:43" x14ac:dyDescent="0.25">
      <c r="A1833" t="s">
        <v>4444</v>
      </c>
      <c r="B1833">
        <v>1</v>
      </c>
      <c r="C1833" t="s">
        <v>6974</v>
      </c>
      <c r="D1833" t="s">
        <v>38</v>
      </c>
      <c r="E1833" t="s">
        <v>39</v>
      </c>
      <c r="F1833" t="s">
        <v>6975</v>
      </c>
      <c r="G1833" s="17" t="s">
        <v>6976</v>
      </c>
      <c r="H1833" t="s">
        <v>42</v>
      </c>
      <c r="I1833" t="s">
        <v>43</v>
      </c>
      <c r="J1833" t="s">
        <v>8</v>
      </c>
      <c r="K1833" t="s">
        <v>1848</v>
      </c>
      <c r="L1833" t="s">
        <v>3493</v>
      </c>
      <c r="M1833" t="s">
        <v>794</v>
      </c>
      <c r="N1833">
        <v>1</v>
      </c>
      <c r="O1833" t="s">
        <v>47</v>
      </c>
      <c r="P1833">
        <v>101</v>
      </c>
      <c r="Q1833" t="s">
        <v>48</v>
      </c>
      <c r="R1833" t="s">
        <v>49</v>
      </c>
      <c r="S1833" t="s">
        <v>50</v>
      </c>
      <c r="T1833" t="s">
        <v>51</v>
      </c>
      <c r="U1833" t="s">
        <v>52</v>
      </c>
      <c r="V1833">
        <v>1.05</v>
      </c>
      <c r="W1833" s="1">
        <v>0</v>
      </c>
      <c r="X1833">
        <v>1</v>
      </c>
      <c r="Y1833">
        <v>0.33</v>
      </c>
      <c r="Z1833">
        <v>5</v>
      </c>
      <c r="AA1833">
        <v>6.6000000000000003E-2</v>
      </c>
      <c r="AB1833" s="2">
        <v>0</v>
      </c>
      <c r="AC1833" s="1">
        <v>0</v>
      </c>
      <c r="AD1833" s="7">
        <v>43518</v>
      </c>
      <c r="AE1833" s="7">
        <v>43521</v>
      </c>
      <c r="AF1833">
        <v>1</v>
      </c>
      <c r="AG1833" t="s">
        <v>53</v>
      </c>
      <c r="AH1833" s="2">
        <v>0</v>
      </c>
      <c r="AI1833" s="1">
        <v>0</v>
      </c>
      <c r="AJ1833" s="1">
        <v>0</v>
      </c>
      <c r="AK1833" s="6" t="str">
        <f>+IF(Tabla1[[#This Row],[REQUEST_TY]]="SR MANTENIMIENTO CORRECTIVO", "EMERGENCIA", "OTROS")</f>
        <v>EMERGENCIA</v>
      </c>
      <c r="AL1833" s="6" t="str">
        <f>+_xlfn.IFS(Tabla1[[#This Row],[Veces obj]]&lt;=1,"0-1",Tabla1[[#This Row],[Veces obj]]&lt;=2,"1-2",Tabla1[[#This Row],[Veces obj]]&lt;=3,"2-3",TRUE,"&gt;3")</f>
        <v>0-1</v>
      </c>
      <c r="AM1833" s="6" t="str">
        <f>+_xlfn.IFS(MONTH(Tabla1[[#This Row],[MES]])&lt;=3,"Q1",MONTH(Tabla1[[#This Row],[MES]])&lt;=6,"Q2",MONTH(Tabla1[[#This Row],[MES]])&lt;=9,"Q3",TRUE,"Q4")</f>
        <v>Q1</v>
      </c>
      <c r="AN1833" t="str">
        <f>+IFERROR(VLOOKUP(Tabla1[[#This Row],[CUENTA]],CTAS[],2,0),"OTROS")</f>
        <v>OTROS</v>
      </c>
      <c r="AP1833" t="str">
        <f>+IFERROR(VLOOKUP(Tabla1[[#This Row],[EMPLEADO]],IS[],3,0),"OTROS")</f>
        <v>OTROS</v>
      </c>
      <c r="AQ1833" t="str">
        <f>+IFERROR(VLOOKUP(Tabla1[[#This Row],[EMPLEADO]],IS[[NÓMINA]:[INGENIERO]],2,0),"OTROS")</f>
        <v>OTROS</v>
      </c>
    </row>
    <row r="1834" spans="1:43" x14ac:dyDescent="0.25">
      <c r="A1834" t="s">
        <v>4444</v>
      </c>
      <c r="B1834">
        <v>1</v>
      </c>
      <c r="C1834" t="s">
        <v>6756</v>
      </c>
      <c r="D1834" t="s">
        <v>38</v>
      </c>
      <c r="E1834" t="s">
        <v>39</v>
      </c>
      <c r="F1834" t="s">
        <v>6757</v>
      </c>
      <c r="G1834" s="17" t="s">
        <v>6758</v>
      </c>
      <c r="H1834" t="s">
        <v>42</v>
      </c>
      <c r="I1834" t="s">
        <v>43</v>
      </c>
      <c r="J1834" t="s">
        <v>8</v>
      </c>
      <c r="K1834" t="s">
        <v>2886</v>
      </c>
      <c r="L1834" t="s">
        <v>1729</v>
      </c>
      <c r="M1834" t="s">
        <v>131</v>
      </c>
      <c r="N1834">
        <v>1</v>
      </c>
      <c r="O1834" t="s">
        <v>47</v>
      </c>
      <c r="P1834">
        <v>89</v>
      </c>
      <c r="Q1834" t="s">
        <v>48</v>
      </c>
      <c r="R1834" t="s">
        <v>49</v>
      </c>
      <c r="S1834" t="s">
        <v>50</v>
      </c>
      <c r="T1834" t="s">
        <v>51</v>
      </c>
      <c r="U1834" t="s">
        <v>52</v>
      </c>
      <c r="V1834">
        <v>1.05</v>
      </c>
      <c r="W1834" s="1">
        <v>0</v>
      </c>
      <c r="X1834">
        <v>1</v>
      </c>
      <c r="Y1834">
        <v>0.36</v>
      </c>
      <c r="Z1834">
        <v>5</v>
      </c>
      <c r="AA1834">
        <v>7.1999999999999995E-2</v>
      </c>
      <c r="AB1834" s="2">
        <v>0</v>
      </c>
      <c r="AC1834" s="1">
        <v>0</v>
      </c>
      <c r="AD1834" s="7">
        <v>43516</v>
      </c>
      <c r="AE1834" s="7">
        <v>43517</v>
      </c>
      <c r="AF1834">
        <v>1</v>
      </c>
      <c r="AG1834" t="s">
        <v>53</v>
      </c>
      <c r="AH1834" s="2">
        <v>0</v>
      </c>
      <c r="AI1834" s="1">
        <v>0</v>
      </c>
      <c r="AJ1834" s="1">
        <v>0</v>
      </c>
      <c r="AK1834" s="6" t="str">
        <f>+IF(Tabla1[[#This Row],[REQUEST_TY]]="SR MANTENIMIENTO CORRECTIVO", "EMERGENCIA", "OTROS")</f>
        <v>EMERGENCIA</v>
      </c>
      <c r="AL1834" s="6" t="str">
        <f>+_xlfn.IFS(Tabla1[[#This Row],[Veces obj]]&lt;=1,"0-1",Tabla1[[#This Row],[Veces obj]]&lt;=2,"1-2",Tabla1[[#This Row],[Veces obj]]&lt;=3,"2-3",TRUE,"&gt;3")</f>
        <v>0-1</v>
      </c>
      <c r="AM1834" s="6" t="str">
        <f>+_xlfn.IFS(MONTH(Tabla1[[#This Row],[MES]])&lt;=3,"Q1",MONTH(Tabla1[[#This Row],[MES]])&lt;=6,"Q2",MONTH(Tabla1[[#This Row],[MES]])&lt;=9,"Q3",TRUE,"Q4")</f>
        <v>Q1</v>
      </c>
      <c r="AN1834" t="str">
        <f>+IFERROR(VLOOKUP(Tabla1[[#This Row],[CUENTA]],CTAS[],2,0),"OTROS")</f>
        <v>OTROS</v>
      </c>
      <c r="AP1834" t="str">
        <f>+IFERROR(VLOOKUP(Tabla1[[#This Row],[EMPLEADO]],IS[],3,0),"OTROS")</f>
        <v>OTROS</v>
      </c>
      <c r="AQ1834" t="str">
        <f>+IFERROR(VLOOKUP(Tabla1[[#This Row],[EMPLEADO]],IS[[NÓMINA]:[INGENIERO]],2,0),"OTROS")</f>
        <v>OTROS</v>
      </c>
    </row>
    <row r="1835" spans="1:43" x14ac:dyDescent="0.25">
      <c r="A1835" t="s">
        <v>36</v>
      </c>
      <c r="B1835">
        <v>1</v>
      </c>
      <c r="C1835" t="s">
        <v>3725</v>
      </c>
      <c r="D1835" t="s">
        <v>3370</v>
      </c>
      <c r="E1835" t="s">
        <v>535</v>
      </c>
      <c r="F1835" t="s">
        <v>3726</v>
      </c>
      <c r="G1835" s="17" t="s">
        <v>3727</v>
      </c>
      <c r="H1835" t="s">
        <v>204</v>
      </c>
      <c r="I1835" t="s">
        <v>43</v>
      </c>
      <c r="J1835" t="s">
        <v>8</v>
      </c>
      <c r="K1835" t="s">
        <v>117</v>
      </c>
      <c r="L1835" t="s">
        <v>3728</v>
      </c>
      <c r="M1835" t="s">
        <v>206</v>
      </c>
      <c r="N1835">
        <v>0</v>
      </c>
      <c r="O1835" t="s">
        <v>47</v>
      </c>
      <c r="P1835" t="s">
        <v>822</v>
      </c>
      <c r="Q1835" t="s">
        <v>48</v>
      </c>
      <c r="R1835" t="s">
        <v>49</v>
      </c>
      <c r="S1835" t="s">
        <v>50</v>
      </c>
      <c r="T1835" t="s">
        <v>208</v>
      </c>
      <c r="U1835" t="s">
        <v>52</v>
      </c>
      <c r="V1835">
        <v>1</v>
      </c>
      <c r="W1835" s="1">
        <v>1072.5000000000002</v>
      </c>
      <c r="X1835">
        <v>0</v>
      </c>
      <c r="Y1835">
        <v>9</v>
      </c>
      <c r="Z1835">
        <v>9</v>
      </c>
      <c r="AA1835">
        <v>1</v>
      </c>
      <c r="AB1835" s="2">
        <v>0</v>
      </c>
      <c r="AC1835" s="1">
        <v>0</v>
      </c>
      <c r="AD1835" s="7">
        <v>43487</v>
      </c>
      <c r="AE1835" s="7">
        <v>43488</v>
      </c>
      <c r="AF1835">
        <v>1</v>
      </c>
      <c r="AG1835" t="s">
        <v>53</v>
      </c>
      <c r="AH1835" s="2">
        <v>0</v>
      </c>
      <c r="AI1835" s="1">
        <v>0</v>
      </c>
      <c r="AJ1835" s="1">
        <v>0</v>
      </c>
      <c r="AK1835" s="6" t="str">
        <f>+IF(Tabla1[[#This Row],[REQUEST_TY]]="SR MANTENIMIENTO CORRECTIVO", "EMERGENCIA", "OTROS")</f>
        <v>OTROS</v>
      </c>
      <c r="AL1835" s="6" t="str">
        <f>+_xlfn.IFS(Tabla1[[#This Row],[Veces obj]]&lt;=1,"0-1",Tabla1[[#This Row],[Veces obj]]&lt;=2,"1-2",Tabla1[[#This Row],[Veces obj]]&lt;=3,"2-3",TRUE,"&gt;3")</f>
        <v>0-1</v>
      </c>
      <c r="AM1835" s="6" t="str">
        <f>+_xlfn.IFS(MONTH(Tabla1[[#This Row],[MES]])&lt;=3,"Q1",MONTH(Tabla1[[#This Row],[MES]])&lt;=6,"Q2",MONTH(Tabla1[[#This Row],[MES]])&lt;=9,"Q3",TRUE,"Q4")</f>
        <v>Q1</v>
      </c>
      <c r="AN1835" t="str">
        <f>+IFERROR(VLOOKUP(Tabla1[[#This Row],[CUENTA]],CTAS[],2,0),"OTROS")</f>
        <v>OTROS</v>
      </c>
      <c r="AP1835" t="str">
        <f>+IFERROR(VLOOKUP(Tabla1[[#This Row],[EMPLEADO]],IS[],3,0),"OTROS")</f>
        <v>OTROS</v>
      </c>
      <c r="AQ1835" t="str">
        <f>+IFERROR(VLOOKUP(Tabla1[[#This Row],[EMPLEADO]],IS[[NÓMINA]:[INGENIERO]],2,0),"OTROS")</f>
        <v>OTROS</v>
      </c>
    </row>
    <row r="1836" spans="1:43" x14ac:dyDescent="0.25">
      <c r="A1836" t="s">
        <v>36</v>
      </c>
      <c r="B1836">
        <v>1</v>
      </c>
      <c r="C1836" t="s">
        <v>3729</v>
      </c>
      <c r="D1836" t="s">
        <v>3346</v>
      </c>
      <c r="E1836" t="s">
        <v>98</v>
      </c>
      <c r="F1836" t="s">
        <v>3730</v>
      </c>
      <c r="G1836" s="17" t="s">
        <v>1141</v>
      </c>
      <c r="H1836" t="s">
        <v>213</v>
      </c>
      <c r="I1836" t="s">
        <v>43</v>
      </c>
      <c r="J1836" t="s">
        <v>8</v>
      </c>
      <c r="K1836" t="s">
        <v>102</v>
      </c>
      <c r="L1836" t="s">
        <v>1142</v>
      </c>
      <c r="M1836" t="s">
        <v>640</v>
      </c>
      <c r="N1836">
        <v>0</v>
      </c>
      <c r="O1836" t="s">
        <v>47</v>
      </c>
      <c r="P1836" t="s">
        <v>822</v>
      </c>
      <c r="Q1836" t="s">
        <v>48</v>
      </c>
      <c r="R1836" t="s">
        <v>63</v>
      </c>
      <c r="S1836" t="s">
        <v>64</v>
      </c>
      <c r="T1836" t="s">
        <v>51</v>
      </c>
      <c r="U1836" t="s">
        <v>96</v>
      </c>
      <c r="V1836">
        <v>1</v>
      </c>
      <c r="W1836" s="1">
        <v>682.5</v>
      </c>
      <c r="X1836">
        <v>0</v>
      </c>
      <c r="Y1836">
        <v>5</v>
      </c>
      <c r="Z1836">
        <v>5</v>
      </c>
      <c r="AA1836">
        <v>1</v>
      </c>
      <c r="AB1836" s="2">
        <v>0</v>
      </c>
      <c r="AC1836" s="1">
        <v>0</v>
      </c>
      <c r="AD1836" s="7">
        <v>43488</v>
      </c>
      <c r="AE1836" s="7">
        <v>43488</v>
      </c>
      <c r="AF1836">
        <v>0</v>
      </c>
      <c r="AG1836" t="s">
        <v>53</v>
      </c>
      <c r="AH1836" s="2">
        <v>0</v>
      </c>
      <c r="AI1836" s="1">
        <v>0</v>
      </c>
      <c r="AJ1836" s="1">
        <v>0</v>
      </c>
      <c r="AK1836" s="6" t="str">
        <f>+IF(Tabla1[[#This Row],[REQUEST_TY]]="SR MANTENIMIENTO CORRECTIVO", "EMERGENCIA", "OTROS")</f>
        <v>OTROS</v>
      </c>
      <c r="AL1836" s="6" t="str">
        <f>+_xlfn.IFS(Tabla1[[#This Row],[Veces obj]]&lt;=1,"0-1",Tabla1[[#This Row],[Veces obj]]&lt;=2,"1-2",Tabla1[[#This Row],[Veces obj]]&lt;=3,"2-3",TRUE,"&gt;3")</f>
        <v>0-1</v>
      </c>
      <c r="AM1836" s="6" t="str">
        <f>+_xlfn.IFS(MONTH(Tabla1[[#This Row],[MES]])&lt;=3,"Q1",MONTH(Tabla1[[#This Row],[MES]])&lt;=6,"Q2",MONTH(Tabla1[[#This Row],[MES]])&lt;=9,"Q3",TRUE,"Q4")</f>
        <v>Q1</v>
      </c>
      <c r="AN1836" t="str">
        <f>+IFERROR(VLOOKUP(Tabla1[[#This Row],[CUENTA]],CTAS[],2,0),"OTROS")</f>
        <v>OTROS</v>
      </c>
      <c r="AP1836" t="str">
        <f>+IFERROR(VLOOKUP(Tabla1[[#This Row],[EMPLEADO]],IS[],3,0),"OTROS")</f>
        <v>OTROS</v>
      </c>
      <c r="AQ1836" t="str">
        <f>+IFERROR(VLOOKUP(Tabla1[[#This Row],[EMPLEADO]],IS[[NÓMINA]:[INGENIERO]],2,0),"OTROS")</f>
        <v>OTROS</v>
      </c>
    </row>
    <row r="1837" spans="1:43" x14ac:dyDescent="0.25">
      <c r="A1837" t="s">
        <v>36</v>
      </c>
      <c r="B1837">
        <v>1</v>
      </c>
      <c r="C1837" t="s">
        <v>3731</v>
      </c>
      <c r="D1837" t="s">
        <v>3346</v>
      </c>
      <c r="E1837" t="s">
        <v>98</v>
      </c>
      <c r="F1837" t="s">
        <v>3732</v>
      </c>
      <c r="G1837" s="17" t="s">
        <v>3733</v>
      </c>
      <c r="H1837" t="s">
        <v>679</v>
      </c>
      <c r="I1837" t="s">
        <v>43</v>
      </c>
      <c r="J1837" t="s">
        <v>8</v>
      </c>
      <c r="K1837" t="s">
        <v>102</v>
      </c>
      <c r="L1837" t="s">
        <v>3734</v>
      </c>
      <c r="M1837" t="s">
        <v>794</v>
      </c>
      <c r="N1837">
        <v>0</v>
      </c>
      <c r="O1837" t="s">
        <v>47</v>
      </c>
      <c r="P1837" t="s">
        <v>822</v>
      </c>
      <c r="Q1837" t="s">
        <v>48</v>
      </c>
      <c r="R1837" t="s">
        <v>63</v>
      </c>
      <c r="S1837" t="s">
        <v>64</v>
      </c>
      <c r="T1837" t="s">
        <v>51</v>
      </c>
      <c r="U1837" t="s">
        <v>96</v>
      </c>
      <c r="V1837">
        <v>1</v>
      </c>
      <c r="W1837" s="1">
        <v>682.5</v>
      </c>
      <c r="X1837">
        <v>0</v>
      </c>
      <c r="Y1837">
        <v>5</v>
      </c>
      <c r="Z1837">
        <v>5</v>
      </c>
      <c r="AA1837">
        <v>1</v>
      </c>
      <c r="AB1837" s="2">
        <v>0</v>
      </c>
      <c r="AC1837" s="1">
        <v>0</v>
      </c>
      <c r="AD1837" s="7">
        <v>43488</v>
      </c>
      <c r="AE1837" s="7">
        <v>43489</v>
      </c>
      <c r="AF1837">
        <v>1</v>
      </c>
      <c r="AG1837" t="s">
        <v>53</v>
      </c>
      <c r="AH1837" s="2">
        <v>0</v>
      </c>
      <c r="AI1837" s="1">
        <v>0</v>
      </c>
      <c r="AJ1837" s="1">
        <v>0</v>
      </c>
      <c r="AK1837" s="6" t="str">
        <f>+IF(Tabla1[[#This Row],[REQUEST_TY]]="SR MANTENIMIENTO CORRECTIVO", "EMERGENCIA", "OTROS")</f>
        <v>OTROS</v>
      </c>
      <c r="AL1837" s="6" t="str">
        <f>+_xlfn.IFS(Tabla1[[#This Row],[Veces obj]]&lt;=1,"0-1",Tabla1[[#This Row],[Veces obj]]&lt;=2,"1-2",Tabla1[[#This Row],[Veces obj]]&lt;=3,"2-3",TRUE,"&gt;3")</f>
        <v>0-1</v>
      </c>
      <c r="AM1837" s="6" t="str">
        <f>+_xlfn.IFS(MONTH(Tabla1[[#This Row],[MES]])&lt;=3,"Q1",MONTH(Tabla1[[#This Row],[MES]])&lt;=6,"Q2",MONTH(Tabla1[[#This Row],[MES]])&lt;=9,"Q3",TRUE,"Q4")</f>
        <v>Q1</v>
      </c>
      <c r="AN1837" t="str">
        <f>+IFERROR(VLOOKUP(Tabla1[[#This Row],[CUENTA]],CTAS[],2,0),"OTROS")</f>
        <v>OTROS</v>
      </c>
      <c r="AP1837" t="str">
        <f>+IFERROR(VLOOKUP(Tabla1[[#This Row],[EMPLEADO]],IS[],3,0),"OTROS")</f>
        <v>OTROS</v>
      </c>
      <c r="AQ1837" t="str">
        <f>+IFERROR(VLOOKUP(Tabla1[[#This Row],[EMPLEADO]],IS[[NÓMINA]:[INGENIERO]],2,0),"OTROS")</f>
        <v>OTROS</v>
      </c>
    </row>
    <row r="1838" spans="1:43" x14ac:dyDescent="0.25">
      <c r="A1838" t="s">
        <v>36</v>
      </c>
      <c r="B1838">
        <v>1</v>
      </c>
      <c r="C1838" t="s">
        <v>781</v>
      </c>
      <c r="D1838" t="s">
        <v>38</v>
      </c>
      <c r="E1838" t="s">
        <v>147</v>
      </c>
      <c r="F1838" t="s">
        <v>782</v>
      </c>
      <c r="G1838" s="17" t="s">
        <v>783</v>
      </c>
      <c r="H1838" t="s">
        <v>784</v>
      </c>
      <c r="I1838" t="s">
        <v>43</v>
      </c>
      <c r="J1838" t="s">
        <v>8</v>
      </c>
      <c r="K1838" t="s">
        <v>785</v>
      </c>
      <c r="L1838" t="s">
        <v>786</v>
      </c>
      <c r="M1838" t="s">
        <v>787</v>
      </c>
      <c r="N1838">
        <v>0</v>
      </c>
      <c r="O1838" t="s">
        <v>47</v>
      </c>
      <c r="P1838">
        <v>17</v>
      </c>
      <c r="Q1838" t="s">
        <v>62</v>
      </c>
      <c r="R1838" t="s">
        <v>153</v>
      </c>
      <c r="S1838" t="s">
        <v>50</v>
      </c>
      <c r="T1838" t="s">
        <v>51</v>
      </c>
      <c r="U1838" t="s">
        <v>154</v>
      </c>
      <c r="V1838">
        <v>0.6</v>
      </c>
      <c r="W1838" s="1">
        <v>429.00000000000006</v>
      </c>
      <c r="X1838">
        <v>1</v>
      </c>
      <c r="Y1838">
        <v>0.52</v>
      </c>
      <c r="Z1838">
        <v>5</v>
      </c>
      <c r="AA1838">
        <v>0.10400000000000001</v>
      </c>
      <c r="AB1838" s="2">
        <v>0</v>
      </c>
      <c r="AC1838" s="1">
        <v>0</v>
      </c>
      <c r="AD1838" s="7">
        <v>43469</v>
      </c>
      <c r="AE1838" s="7">
        <v>43469</v>
      </c>
      <c r="AF1838">
        <v>0</v>
      </c>
      <c r="AG1838" t="s">
        <v>53</v>
      </c>
      <c r="AH1838" s="2">
        <v>0</v>
      </c>
      <c r="AI1838" s="1">
        <v>0</v>
      </c>
      <c r="AJ1838" s="1">
        <v>0</v>
      </c>
      <c r="AK1838" s="6" t="str">
        <f>+IF(Tabla1[[#This Row],[REQUEST_TY]]="SR MANTENIMIENTO CORRECTIVO", "EMERGENCIA", "OTROS")</f>
        <v>EMERGENCIA</v>
      </c>
      <c r="AL1838" s="6" t="str">
        <f>+_xlfn.IFS(Tabla1[[#This Row],[Veces obj]]&lt;=1,"0-1",Tabla1[[#This Row],[Veces obj]]&lt;=2,"1-2",Tabla1[[#This Row],[Veces obj]]&lt;=3,"2-3",TRUE,"&gt;3")</f>
        <v>0-1</v>
      </c>
      <c r="AM1838" s="6" t="str">
        <f>+_xlfn.IFS(MONTH(Tabla1[[#This Row],[MES]])&lt;=3,"Q1",MONTH(Tabla1[[#This Row],[MES]])&lt;=6,"Q2",MONTH(Tabla1[[#This Row],[MES]])&lt;=9,"Q3",TRUE,"Q4")</f>
        <v>Q1</v>
      </c>
      <c r="AN1838" t="str">
        <f>+IFERROR(VLOOKUP(Tabla1[[#This Row],[CUENTA]],CTAS[],2,0),"OTROS")</f>
        <v>OTROS</v>
      </c>
      <c r="AP1838" t="str">
        <f>+IFERROR(VLOOKUP(Tabla1[[#This Row],[EMPLEADO]],IS[],3,0),"OTROS")</f>
        <v>OTROS</v>
      </c>
      <c r="AQ1838" t="str">
        <f>+IFERROR(VLOOKUP(Tabla1[[#This Row],[EMPLEADO]],IS[[NÓMINA]:[INGENIERO]],2,0),"OTROS")</f>
        <v>OTROS</v>
      </c>
    </row>
    <row r="1839" spans="1:43" x14ac:dyDescent="0.25">
      <c r="A1839" t="s">
        <v>36</v>
      </c>
      <c r="B1839">
        <v>1</v>
      </c>
      <c r="C1839" t="s">
        <v>3740</v>
      </c>
      <c r="D1839" t="s">
        <v>3346</v>
      </c>
      <c r="E1839" t="s">
        <v>98</v>
      </c>
      <c r="F1839" t="s">
        <v>3368</v>
      </c>
      <c r="G1839" s="17" t="s">
        <v>1863</v>
      </c>
      <c r="H1839" t="s">
        <v>101</v>
      </c>
      <c r="I1839" t="s">
        <v>43</v>
      </c>
      <c r="J1839" t="s">
        <v>8</v>
      </c>
      <c r="K1839" t="s">
        <v>102</v>
      </c>
      <c r="L1839" t="s">
        <v>1414</v>
      </c>
      <c r="M1839" t="s">
        <v>1028</v>
      </c>
      <c r="N1839">
        <v>0</v>
      </c>
      <c r="O1839" t="s">
        <v>105</v>
      </c>
      <c r="P1839" t="s">
        <v>822</v>
      </c>
      <c r="Q1839" t="s">
        <v>48</v>
      </c>
      <c r="R1839" t="s">
        <v>63</v>
      </c>
      <c r="S1839" t="s">
        <v>64</v>
      </c>
      <c r="T1839" t="s">
        <v>51</v>
      </c>
      <c r="U1839" t="s">
        <v>96</v>
      </c>
      <c r="V1839">
        <v>1</v>
      </c>
      <c r="W1839" s="1">
        <v>327.5</v>
      </c>
      <c r="X1839">
        <v>0</v>
      </c>
      <c r="Y1839">
        <v>5</v>
      </c>
      <c r="Z1839">
        <v>5</v>
      </c>
      <c r="AA1839">
        <v>1</v>
      </c>
      <c r="AB1839" s="2">
        <v>0</v>
      </c>
      <c r="AC1839" s="1">
        <v>0</v>
      </c>
      <c r="AD1839" s="7">
        <v>43489</v>
      </c>
      <c r="AE1839" s="7">
        <v>43489</v>
      </c>
      <c r="AF1839">
        <v>0</v>
      </c>
      <c r="AG1839" t="s">
        <v>53</v>
      </c>
      <c r="AH1839" s="2">
        <v>0</v>
      </c>
      <c r="AI1839" s="1">
        <v>0</v>
      </c>
      <c r="AJ1839" s="1">
        <v>0</v>
      </c>
      <c r="AK1839" s="6" t="str">
        <f>+IF(Tabla1[[#This Row],[REQUEST_TY]]="SR MANTENIMIENTO CORRECTIVO", "EMERGENCIA", "OTROS")</f>
        <v>OTROS</v>
      </c>
      <c r="AL1839" s="6" t="str">
        <f>+_xlfn.IFS(Tabla1[[#This Row],[Veces obj]]&lt;=1,"0-1",Tabla1[[#This Row],[Veces obj]]&lt;=2,"1-2",Tabla1[[#This Row],[Veces obj]]&lt;=3,"2-3",TRUE,"&gt;3")</f>
        <v>0-1</v>
      </c>
      <c r="AM1839" s="6" t="str">
        <f>+_xlfn.IFS(MONTH(Tabla1[[#This Row],[MES]])&lt;=3,"Q1",MONTH(Tabla1[[#This Row],[MES]])&lt;=6,"Q2",MONTH(Tabla1[[#This Row],[MES]])&lt;=9,"Q3",TRUE,"Q4")</f>
        <v>Q1</v>
      </c>
      <c r="AN1839" t="str">
        <f>+IFERROR(VLOOKUP(Tabla1[[#This Row],[CUENTA]],CTAS[],2,0),"OTROS")</f>
        <v>OTROS</v>
      </c>
      <c r="AP1839" t="str">
        <f>+IFERROR(VLOOKUP(Tabla1[[#This Row],[EMPLEADO]],IS[],3,0),"OTROS")</f>
        <v>OTROS</v>
      </c>
      <c r="AQ1839" t="str">
        <f>+IFERROR(VLOOKUP(Tabla1[[#This Row],[EMPLEADO]],IS[[NÓMINA]:[INGENIERO]],2,0),"OTROS")</f>
        <v>OTROS</v>
      </c>
    </row>
    <row r="1840" spans="1:43" x14ac:dyDescent="0.25">
      <c r="A1840" t="s">
        <v>36</v>
      </c>
      <c r="B1840">
        <v>1</v>
      </c>
      <c r="C1840" t="s">
        <v>3741</v>
      </c>
      <c r="D1840" t="s">
        <v>3370</v>
      </c>
      <c r="E1840" t="s">
        <v>3742</v>
      </c>
      <c r="F1840" t="s">
        <v>3743</v>
      </c>
      <c r="G1840" s="17" t="s">
        <v>3744</v>
      </c>
      <c r="H1840" t="s">
        <v>79</v>
      </c>
      <c r="I1840" t="s">
        <v>43</v>
      </c>
      <c r="J1840" t="s">
        <v>8</v>
      </c>
      <c r="K1840" t="s">
        <v>3745</v>
      </c>
      <c r="L1840" t="s">
        <v>3746</v>
      </c>
      <c r="M1840" t="s">
        <v>3747</v>
      </c>
      <c r="N1840">
        <v>0</v>
      </c>
      <c r="O1840" t="s">
        <v>47</v>
      </c>
      <c r="P1840" t="s">
        <v>822</v>
      </c>
      <c r="Q1840" t="s">
        <v>48</v>
      </c>
      <c r="R1840" t="s">
        <v>49</v>
      </c>
      <c r="S1840" t="s">
        <v>50</v>
      </c>
      <c r="T1840" t="s">
        <v>51</v>
      </c>
      <c r="U1840" t="s">
        <v>52</v>
      </c>
      <c r="V1840">
        <v>1</v>
      </c>
      <c r="W1840" s="1">
        <v>1072.5000000000002</v>
      </c>
      <c r="X1840">
        <v>0</v>
      </c>
      <c r="Y1840">
        <v>5</v>
      </c>
      <c r="Z1840">
        <v>5</v>
      </c>
      <c r="AA1840">
        <v>1</v>
      </c>
      <c r="AB1840" s="2">
        <v>0</v>
      </c>
      <c r="AC1840" s="1">
        <v>0</v>
      </c>
      <c r="AD1840" s="7">
        <v>43488</v>
      </c>
      <c r="AE1840" s="7">
        <v>43489</v>
      </c>
      <c r="AF1840">
        <v>1</v>
      </c>
      <c r="AG1840" t="s">
        <v>53</v>
      </c>
      <c r="AH1840" s="2">
        <v>0</v>
      </c>
      <c r="AI1840" s="1">
        <v>0</v>
      </c>
      <c r="AJ1840" s="1">
        <v>0</v>
      </c>
      <c r="AK1840" s="6" t="str">
        <f>+IF(Tabla1[[#This Row],[REQUEST_TY]]="SR MANTENIMIENTO CORRECTIVO", "EMERGENCIA", "OTROS")</f>
        <v>OTROS</v>
      </c>
      <c r="AL1840" s="6" t="str">
        <f>+_xlfn.IFS(Tabla1[[#This Row],[Veces obj]]&lt;=1,"0-1",Tabla1[[#This Row],[Veces obj]]&lt;=2,"1-2",Tabla1[[#This Row],[Veces obj]]&lt;=3,"2-3",TRUE,"&gt;3")</f>
        <v>0-1</v>
      </c>
      <c r="AM1840" s="6" t="str">
        <f>+_xlfn.IFS(MONTH(Tabla1[[#This Row],[MES]])&lt;=3,"Q1",MONTH(Tabla1[[#This Row],[MES]])&lt;=6,"Q2",MONTH(Tabla1[[#This Row],[MES]])&lt;=9,"Q3",TRUE,"Q4")</f>
        <v>Q1</v>
      </c>
      <c r="AN1840" t="str">
        <f>+IFERROR(VLOOKUP(Tabla1[[#This Row],[CUENTA]],CTAS[],2,0),"OTROS")</f>
        <v>OTROS</v>
      </c>
      <c r="AP1840" t="str">
        <f>+IFERROR(VLOOKUP(Tabla1[[#This Row],[EMPLEADO]],IS[],3,0),"OTROS")</f>
        <v>OTROS</v>
      </c>
      <c r="AQ1840" t="str">
        <f>+IFERROR(VLOOKUP(Tabla1[[#This Row],[EMPLEADO]],IS[[NÓMINA]:[INGENIERO]],2,0),"OTROS")</f>
        <v>OTROS</v>
      </c>
    </row>
    <row r="1841" spans="1:43" x14ac:dyDescent="0.25">
      <c r="A1841" t="s">
        <v>36</v>
      </c>
      <c r="B1841">
        <v>1</v>
      </c>
      <c r="C1841" t="s">
        <v>3748</v>
      </c>
      <c r="D1841" t="s">
        <v>3346</v>
      </c>
      <c r="E1841" t="s">
        <v>98</v>
      </c>
      <c r="F1841" t="s">
        <v>3749</v>
      </c>
      <c r="G1841" s="17" t="s">
        <v>3750</v>
      </c>
      <c r="H1841" t="s">
        <v>679</v>
      </c>
      <c r="I1841" t="s">
        <v>43</v>
      </c>
      <c r="J1841" t="s">
        <v>8</v>
      </c>
      <c r="K1841" t="s">
        <v>102</v>
      </c>
      <c r="L1841" t="s">
        <v>3751</v>
      </c>
      <c r="M1841" t="s">
        <v>473</v>
      </c>
      <c r="N1841">
        <v>0</v>
      </c>
      <c r="O1841" t="s">
        <v>47</v>
      </c>
      <c r="P1841" t="s">
        <v>822</v>
      </c>
      <c r="Q1841" t="s">
        <v>48</v>
      </c>
      <c r="R1841" t="s">
        <v>63</v>
      </c>
      <c r="S1841" t="s">
        <v>64</v>
      </c>
      <c r="T1841" t="s">
        <v>51</v>
      </c>
      <c r="U1841" t="s">
        <v>96</v>
      </c>
      <c r="V1841">
        <v>1</v>
      </c>
      <c r="W1841" s="1">
        <v>682.5</v>
      </c>
      <c r="X1841">
        <v>0</v>
      </c>
      <c r="Y1841">
        <v>5</v>
      </c>
      <c r="Z1841">
        <v>5</v>
      </c>
      <c r="AA1841">
        <v>1</v>
      </c>
      <c r="AB1841" s="2">
        <v>0</v>
      </c>
      <c r="AC1841" s="1">
        <v>0</v>
      </c>
      <c r="AD1841" s="7">
        <v>43489</v>
      </c>
      <c r="AE1841" s="7">
        <v>43490</v>
      </c>
      <c r="AF1841">
        <v>1</v>
      </c>
      <c r="AG1841" t="s">
        <v>53</v>
      </c>
      <c r="AH1841" s="2">
        <v>0</v>
      </c>
      <c r="AI1841" s="1">
        <v>0</v>
      </c>
      <c r="AJ1841" s="1">
        <v>0</v>
      </c>
      <c r="AK1841" s="6" t="str">
        <f>+IF(Tabla1[[#This Row],[REQUEST_TY]]="SR MANTENIMIENTO CORRECTIVO", "EMERGENCIA", "OTROS")</f>
        <v>OTROS</v>
      </c>
      <c r="AL1841" s="6" t="str">
        <f>+_xlfn.IFS(Tabla1[[#This Row],[Veces obj]]&lt;=1,"0-1",Tabla1[[#This Row],[Veces obj]]&lt;=2,"1-2",Tabla1[[#This Row],[Veces obj]]&lt;=3,"2-3",TRUE,"&gt;3")</f>
        <v>0-1</v>
      </c>
      <c r="AM1841" s="6" t="str">
        <f>+_xlfn.IFS(MONTH(Tabla1[[#This Row],[MES]])&lt;=3,"Q1",MONTH(Tabla1[[#This Row],[MES]])&lt;=6,"Q2",MONTH(Tabla1[[#This Row],[MES]])&lt;=9,"Q3",TRUE,"Q4")</f>
        <v>Q1</v>
      </c>
      <c r="AN1841" t="str">
        <f>+IFERROR(VLOOKUP(Tabla1[[#This Row],[CUENTA]],CTAS[],2,0),"OTROS")</f>
        <v>OTROS</v>
      </c>
      <c r="AP1841" t="str">
        <f>+IFERROR(VLOOKUP(Tabla1[[#This Row],[EMPLEADO]],IS[],3,0),"OTROS")</f>
        <v>OTROS</v>
      </c>
      <c r="AQ1841" t="str">
        <f>+IFERROR(VLOOKUP(Tabla1[[#This Row],[EMPLEADO]],IS[[NÓMINA]:[INGENIERO]],2,0),"OTROS")</f>
        <v>OTROS</v>
      </c>
    </row>
    <row r="1842" spans="1:43" x14ac:dyDescent="0.25">
      <c r="A1842" t="s">
        <v>36</v>
      </c>
      <c r="B1842">
        <v>1</v>
      </c>
      <c r="C1842" t="s">
        <v>3752</v>
      </c>
      <c r="D1842" t="s">
        <v>3370</v>
      </c>
      <c r="E1842" t="s">
        <v>3742</v>
      </c>
      <c r="F1842" t="s">
        <v>3753</v>
      </c>
      <c r="G1842" s="17" t="s">
        <v>3754</v>
      </c>
      <c r="H1842" t="s">
        <v>740</v>
      </c>
      <c r="I1842" t="s">
        <v>43</v>
      </c>
      <c r="J1842" t="s">
        <v>8</v>
      </c>
      <c r="K1842" t="s">
        <v>3745</v>
      </c>
      <c r="L1842" t="s">
        <v>3755</v>
      </c>
      <c r="M1842" t="s">
        <v>1238</v>
      </c>
      <c r="N1842">
        <v>0</v>
      </c>
      <c r="O1842" t="s">
        <v>47</v>
      </c>
      <c r="P1842" t="s">
        <v>822</v>
      </c>
      <c r="Q1842" t="s">
        <v>48</v>
      </c>
      <c r="R1842" t="s">
        <v>49</v>
      </c>
      <c r="S1842" t="s">
        <v>50</v>
      </c>
      <c r="T1842" t="s">
        <v>51</v>
      </c>
      <c r="U1842" t="s">
        <v>52</v>
      </c>
      <c r="V1842">
        <v>1</v>
      </c>
      <c r="W1842" s="1">
        <v>1072.5000000000002</v>
      </c>
      <c r="X1842">
        <v>0</v>
      </c>
      <c r="Y1842">
        <v>5</v>
      </c>
      <c r="Z1842">
        <v>5</v>
      </c>
      <c r="AA1842">
        <v>1</v>
      </c>
      <c r="AB1842" s="2">
        <v>0</v>
      </c>
      <c r="AC1842" s="1">
        <v>0</v>
      </c>
      <c r="AD1842" s="7">
        <v>43489</v>
      </c>
      <c r="AE1842" s="7">
        <v>43490</v>
      </c>
      <c r="AF1842">
        <v>1</v>
      </c>
      <c r="AG1842" t="s">
        <v>53</v>
      </c>
      <c r="AH1842" s="2">
        <v>0</v>
      </c>
      <c r="AI1842" s="1">
        <v>0</v>
      </c>
      <c r="AJ1842" s="1">
        <v>0</v>
      </c>
      <c r="AK1842" s="6" t="str">
        <f>+IF(Tabla1[[#This Row],[REQUEST_TY]]="SR MANTENIMIENTO CORRECTIVO", "EMERGENCIA", "OTROS")</f>
        <v>OTROS</v>
      </c>
      <c r="AL1842" s="6" t="str">
        <f>+_xlfn.IFS(Tabla1[[#This Row],[Veces obj]]&lt;=1,"0-1",Tabla1[[#This Row],[Veces obj]]&lt;=2,"1-2",Tabla1[[#This Row],[Veces obj]]&lt;=3,"2-3",TRUE,"&gt;3")</f>
        <v>0-1</v>
      </c>
      <c r="AM1842" s="6" t="str">
        <f>+_xlfn.IFS(MONTH(Tabla1[[#This Row],[MES]])&lt;=3,"Q1",MONTH(Tabla1[[#This Row],[MES]])&lt;=6,"Q2",MONTH(Tabla1[[#This Row],[MES]])&lt;=9,"Q3",TRUE,"Q4")</f>
        <v>Q1</v>
      </c>
      <c r="AN1842" t="str">
        <f>+IFERROR(VLOOKUP(Tabla1[[#This Row],[CUENTA]],CTAS[],2,0),"OTROS")</f>
        <v>OTROS</v>
      </c>
      <c r="AP1842" t="str">
        <f>+IFERROR(VLOOKUP(Tabla1[[#This Row],[EMPLEADO]],IS[],3,0),"OTROS")</f>
        <v>OTROS</v>
      </c>
      <c r="AQ1842" t="str">
        <f>+IFERROR(VLOOKUP(Tabla1[[#This Row],[EMPLEADO]],IS[[NÓMINA]:[INGENIERO]],2,0),"OTROS")</f>
        <v>OTROS</v>
      </c>
    </row>
    <row r="1843" spans="1:43" x14ac:dyDescent="0.25">
      <c r="A1843" t="s">
        <v>36</v>
      </c>
      <c r="B1843">
        <v>1</v>
      </c>
      <c r="C1843" t="s">
        <v>3756</v>
      </c>
      <c r="D1843" t="s">
        <v>3346</v>
      </c>
      <c r="E1843" t="s">
        <v>98</v>
      </c>
      <c r="F1843" t="s">
        <v>3757</v>
      </c>
      <c r="G1843" s="17" t="s">
        <v>3253</v>
      </c>
      <c r="H1843" t="s">
        <v>271</v>
      </c>
      <c r="I1843" t="s">
        <v>43</v>
      </c>
      <c r="J1843" t="s">
        <v>8</v>
      </c>
      <c r="K1843" t="s">
        <v>102</v>
      </c>
      <c r="L1843" t="s">
        <v>3001</v>
      </c>
      <c r="M1843" t="s">
        <v>3002</v>
      </c>
      <c r="N1843">
        <v>0</v>
      </c>
      <c r="O1843" t="s">
        <v>105</v>
      </c>
      <c r="P1843" t="s">
        <v>822</v>
      </c>
      <c r="Q1843" t="s">
        <v>48</v>
      </c>
      <c r="R1843" t="s">
        <v>63</v>
      </c>
      <c r="S1843" t="s">
        <v>64</v>
      </c>
      <c r="T1843" t="s">
        <v>51</v>
      </c>
      <c r="U1843" t="s">
        <v>96</v>
      </c>
      <c r="V1843">
        <v>1</v>
      </c>
      <c r="W1843" s="1">
        <v>327.5</v>
      </c>
      <c r="X1843">
        <v>0</v>
      </c>
      <c r="Y1843">
        <v>5</v>
      </c>
      <c r="Z1843">
        <v>5</v>
      </c>
      <c r="AA1843">
        <v>1</v>
      </c>
      <c r="AB1843" s="2">
        <v>0</v>
      </c>
      <c r="AC1843" s="1">
        <v>0</v>
      </c>
      <c r="AD1843" s="7">
        <v>43486</v>
      </c>
      <c r="AE1843" s="7">
        <v>43490</v>
      </c>
      <c r="AF1843">
        <v>4</v>
      </c>
      <c r="AG1843" t="s">
        <v>823</v>
      </c>
      <c r="AH1843" s="2">
        <v>0</v>
      </c>
      <c r="AI1843" s="1">
        <v>0</v>
      </c>
      <c r="AJ1843" s="1">
        <v>0</v>
      </c>
      <c r="AK1843" s="6" t="str">
        <f>+IF(Tabla1[[#This Row],[REQUEST_TY]]="SR MANTENIMIENTO CORRECTIVO", "EMERGENCIA", "OTROS")</f>
        <v>OTROS</v>
      </c>
      <c r="AL1843" s="6" t="str">
        <f>+_xlfn.IFS(Tabla1[[#This Row],[Veces obj]]&lt;=1,"0-1",Tabla1[[#This Row],[Veces obj]]&lt;=2,"1-2",Tabla1[[#This Row],[Veces obj]]&lt;=3,"2-3",TRUE,"&gt;3")</f>
        <v>0-1</v>
      </c>
      <c r="AM1843" s="6" t="str">
        <f>+_xlfn.IFS(MONTH(Tabla1[[#This Row],[MES]])&lt;=3,"Q1",MONTH(Tabla1[[#This Row],[MES]])&lt;=6,"Q2",MONTH(Tabla1[[#This Row],[MES]])&lt;=9,"Q3",TRUE,"Q4")</f>
        <v>Q1</v>
      </c>
      <c r="AN1843" t="str">
        <f>+IFERROR(VLOOKUP(Tabla1[[#This Row],[CUENTA]],CTAS[],2,0),"OTROS")</f>
        <v>OTROS</v>
      </c>
      <c r="AP1843" t="str">
        <f>+IFERROR(VLOOKUP(Tabla1[[#This Row],[EMPLEADO]],IS[],3,0),"OTROS")</f>
        <v>OTROS</v>
      </c>
      <c r="AQ1843" t="str">
        <f>+IFERROR(VLOOKUP(Tabla1[[#This Row],[EMPLEADO]],IS[[NÓMINA]:[INGENIERO]],2,0),"OTROS")</f>
        <v>OTROS</v>
      </c>
    </row>
    <row r="1844" spans="1:43" x14ac:dyDescent="0.25">
      <c r="A1844" t="s">
        <v>36</v>
      </c>
      <c r="B1844">
        <v>1</v>
      </c>
      <c r="C1844" t="s">
        <v>3758</v>
      </c>
      <c r="D1844" t="s">
        <v>3346</v>
      </c>
      <c r="E1844" t="s">
        <v>98</v>
      </c>
      <c r="F1844" t="s">
        <v>3759</v>
      </c>
      <c r="G1844" s="17" t="s">
        <v>2807</v>
      </c>
      <c r="H1844" t="s">
        <v>409</v>
      </c>
      <c r="I1844" t="s">
        <v>43</v>
      </c>
      <c r="J1844" t="s">
        <v>8</v>
      </c>
      <c r="K1844" t="s">
        <v>102</v>
      </c>
      <c r="L1844" t="s">
        <v>2808</v>
      </c>
      <c r="M1844" t="s">
        <v>2809</v>
      </c>
      <c r="N1844">
        <v>0</v>
      </c>
      <c r="O1844" t="s">
        <v>47</v>
      </c>
      <c r="P1844" t="s">
        <v>822</v>
      </c>
      <c r="Q1844" t="s">
        <v>48</v>
      </c>
      <c r="R1844" t="s">
        <v>63</v>
      </c>
      <c r="S1844" t="s">
        <v>64</v>
      </c>
      <c r="T1844" t="s">
        <v>51</v>
      </c>
      <c r="U1844" t="s">
        <v>96</v>
      </c>
      <c r="V1844">
        <v>1</v>
      </c>
      <c r="W1844" s="1">
        <v>682.5</v>
      </c>
      <c r="X1844">
        <v>0</v>
      </c>
      <c r="Y1844">
        <v>5</v>
      </c>
      <c r="Z1844">
        <v>5</v>
      </c>
      <c r="AA1844">
        <v>1</v>
      </c>
      <c r="AB1844" s="2">
        <v>0</v>
      </c>
      <c r="AC1844" s="1">
        <v>0</v>
      </c>
      <c r="AD1844" s="7">
        <v>43486</v>
      </c>
      <c r="AE1844" s="7">
        <v>43490</v>
      </c>
      <c r="AF1844">
        <v>4</v>
      </c>
      <c r="AG1844" t="s">
        <v>823</v>
      </c>
      <c r="AH1844" s="2">
        <v>0</v>
      </c>
      <c r="AI1844" s="1">
        <v>0</v>
      </c>
      <c r="AJ1844" s="1">
        <v>0</v>
      </c>
      <c r="AK1844" s="6" t="str">
        <f>+IF(Tabla1[[#This Row],[REQUEST_TY]]="SR MANTENIMIENTO CORRECTIVO", "EMERGENCIA", "OTROS")</f>
        <v>OTROS</v>
      </c>
      <c r="AL1844" s="6" t="str">
        <f>+_xlfn.IFS(Tabla1[[#This Row],[Veces obj]]&lt;=1,"0-1",Tabla1[[#This Row],[Veces obj]]&lt;=2,"1-2",Tabla1[[#This Row],[Veces obj]]&lt;=3,"2-3",TRUE,"&gt;3")</f>
        <v>0-1</v>
      </c>
      <c r="AM1844" s="6" t="str">
        <f>+_xlfn.IFS(MONTH(Tabla1[[#This Row],[MES]])&lt;=3,"Q1",MONTH(Tabla1[[#This Row],[MES]])&lt;=6,"Q2",MONTH(Tabla1[[#This Row],[MES]])&lt;=9,"Q3",TRUE,"Q4")</f>
        <v>Q1</v>
      </c>
      <c r="AN1844" t="str">
        <f>+IFERROR(VLOOKUP(Tabla1[[#This Row],[CUENTA]],CTAS[],2,0),"OTROS")</f>
        <v>OTROS</v>
      </c>
      <c r="AP1844" t="str">
        <f>+IFERROR(VLOOKUP(Tabla1[[#This Row],[EMPLEADO]],IS[],3,0),"OTROS")</f>
        <v>OTROS</v>
      </c>
      <c r="AQ1844" t="str">
        <f>+IFERROR(VLOOKUP(Tabla1[[#This Row],[EMPLEADO]],IS[[NÓMINA]:[INGENIERO]],2,0),"OTROS")</f>
        <v>OTROS</v>
      </c>
    </row>
    <row r="1845" spans="1:43" x14ac:dyDescent="0.25">
      <c r="A1845" t="s">
        <v>36</v>
      </c>
      <c r="B1845">
        <v>1</v>
      </c>
      <c r="C1845" t="s">
        <v>3760</v>
      </c>
      <c r="D1845" t="s">
        <v>3346</v>
      </c>
      <c r="E1845" t="s">
        <v>98</v>
      </c>
      <c r="F1845" t="s">
        <v>2907</v>
      </c>
      <c r="G1845" s="17" t="s">
        <v>3761</v>
      </c>
      <c r="H1845" t="s">
        <v>2510</v>
      </c>
      <c r="I1845" t="s">
        <v>43</v>
      </c>
      <c r="J1845" t="s">
        <v>8</v>
      </c>
      <c r="K1845" t="s">
        <v>102</v>
      </c>
      <c r="L1845" t="s">
        <v>3099</v>
      </c>
      <c r="M1845" t="s">
        <v>3100</v>
      </c>
      <c r="N1845">
        <v>0</v>
      </c>
      <c r="O1845" t="s">
        <v>105</v>
      </c>
      <c r="P1845" t="s">
        <v>822</v>
      </c>
      <c r="Q1845" t="s">
        <v>48</v>
      </c>
      <c r="R1845" t="s">
        <v>63</v>
      </c>
      <c r="S1845" t="s">
        <v>64</v>
      </c>
      <c r="T1845" t="s">
        <v>51</v>
      </c>
      <c r="U1845" t="s">
        <v>96</v>
      </c>
      <c r="V1845">
        <v>1</v>
      </c>
      <c r="W1845" s="1">
        <v>327.5</v>
      </c>
      <c r="X1845">
        <v>0</v>
      </c>
      <c r="Y1845">
        <v>5</v>
      </c>
      <c r="Z1845">
        <v>5</v>
      </c>
      <c r="AA1845">
        <v>1</v>
      </c>
      <c r="AB1845" s="2">
        <v>0</v>
      </c>
      <c r="AC1845" s="1">
        <v>0</v>
      </c>
      <c r="AD1845" s="7">
        <v>43490</v>
      </c>
      <c r="AE1845" s="7">
        <v>43490</v>
      </c>
      <c r="AF1845">
        <v>0</v>
      </c>
      <c r="AG1845" t="s">
        <v>53</v>
      </c>
      <c r="AH1845" s="2">
        <v>0</v>
      </c>
      <c r="AI1845" s="1">
        <v>0</v>
      </c>
      <c r="AJ1845" s="1">
        <v>0</v>
      </c>
      <c r="AK1845" s="6" t="str">
        <f>+IF(Tabla1[[#This Row],[REQUEST_TY]]="SR MANTENIMIENTO CORRECTIVO", "EMERGENCIA", "OTROS")</f>
        <v>OTROS</v>
      </c>
      <c r="AL1845" s="6" t="str">
        <f>+_xlfn.IFS(Tabla1[[#This Row],[Veces obj]]&lt;=1,"0-1",Tabla1[[#This Row],[Veces obj]]&lt;=2,"1-2",Tabla1[[#This Row],[Veces obj]]&lt;=3,"2-3",TRUE,"&gt;3")</f>
        <v>0-1</v>
      </c>
      <c r="AM1845" s="6" t="str">
        <f>+_xlfn.IFS(MONTH(Tabla1[[#This Row],[MES]])&lt;=3,"Q1",MONTH(Tabla1[[#This Row],[MES]])&lt;=6,"Q2",MONTH(Tabla1[[#This Row],[MES]])&lt;=9,"Q3",TRUE,"Q4")</f>
        <v>Q1</v>
      </c>
      <c r="AN1845" t="str">
        <f>+IFERROR(VLOOKUP(Tabla1[[#This Row],[CUENTA]],CTAS[],2,0),"OTROS")</f>
        <v>OTROS</v>
      </c>
      <c r="AP1845" t="str">
        <f>+IFERROR(VLOOKUP(Tabla1[[#This Row],[EMPLEADO]],IS[],3,0),"OTROS")</f>
        <v>OTROS</v>
      </c>
      <c r="AQ1845" t="str">
        <f>+IFERROR(VLOOKUP(Tabla1[[#This Row],[EMPLEADO]],IS[[NÓMINA]:[INGENIERO]],2,0),"OTROS")</f>
        <v>OTROS</v>
      </c>
    </row>
    <row r="1846" spans="1:43" x14ac:dyDescent="0.25">
      <c r="A1846" t="s">
        <v>36</v>
      </c>
      <c r="B1846">
        <v>1</v>
      </c>
      <c r="C1846" t="s">
        <v>3762</v>
      </c>
      <c r="D1846" t="s">
        <v>3370</v>
      </c>
      <c r="E1846" t="s">
        <v>3742</v>
      </c>
      <c r="F1846" t="s">
        <v>3763</v>
      </c>
      <c r="G1846" s="17" t="s">
        <v>3764</v>
      </c>
      <c r="H1846" t="s">
        <v>1130</v>
      </c>
      <c r="I1846" t="s">
        <v>43</v>
      </c>
      <c r="J1846" t="s">
        <v>8</v>
      </c>
      <c r="K1846" t="s">
        <v>3745</v>
      </c>
      <c r="L1846" t="s">
        <v>3765</v>
      </c>
      <c r="M1846" t="s">
        <v>2181</v>
      </c>
      <c r="N1846">
        <v>0</v>
      </c>
      <c r="O1846" t="s">
        <v>47</v>
      </c>
      <c r="P1846" t="s">
        <v>822</v>
      </c>
      <c r="Q1846" t="s">
        <v>48</v>
      </c>
      <c r="R1846" t="s">
        <v>49</v>
      </c>
      <c r="S1846" t="s">
        <v>50</v>
      </c>
      <c r="T1846" t="s">
        <v>51</v>
      </c>
      <c r="U1846" t="s">
        <v>52</v>
      </c>
      <c r="V1846">
        <v>1</v>
      </c>
      <c r="W1846" s="1">
        <v>1072.5000000000002</v>
      </c>
      <c r="X1846">
        <v>0</v>
      </c>
      <c r="Y1846">
        <v>5</v>
      </c>
      <c r="Z1846">
        <v>5</v>
      </c>
      <c r="AA1846">
        <v>1</v>
      </c>
      <c r="AB1846" s="2">
        <v>0</v>
      </c>
      <c r="AC1846" s="1">
        <v>0</v>
      </c>
      <c r="AD1846" s="7">
        <v>43490</v>
      </c>
      <c r="AE1846" s="7">
        <v>43490</v>
      </c>
      <c r="AF1846">
        <v>0</v>
      </c>
      <c r="AG1846" t="s">
        <v>53</v>
      </c>
      <c r="AH1846" s="2">
        <v>0</v>
      </c>
      <c r="AI1846" s="1">
        <v>0</v>
      </c>
      <c r="AJ1846" s="1">
        <v>0</v>
      </c>
      <c r="AK1846" s="6" t="str">
        <f>+IF(Tabla1[[#This Row],[REQUEST_TY]]="SR MANTENIMIENTO CORRECTIVO", "EMERGENCIA", "OTROS")</f>
        <v>OTROS</v>
      </c>
      <c r="AL1846" s="6" t="str">
        <f>+_xlfn.IFS(Tabla1[[#This Row],[Veces obj]]&lt;=1,"0-1",Tabla1[[#This Row],[Veces obj]]&lt;=2,"1-2",Tabla1[[#This Row],[Veces obj]]&lt;=3,"2-3",TRUE,"&gt;3")</f>
        <v>0-1</v>
      </c>
      <c r="AM1846" s="6" t="str">
        <f>+_xlfn.IFS(MONTH(Tabla1[[#This Row],[MES]])&lt;=3,"Q1",MONTH(Tabla1[[#This Row],[MES]])&lt;=6,"Q2",MONTH(Tabla1[[#This Row],[MES]])&lt;=9,"Q3",TRUE,"Q4")</f>
        <v>Q1</v>
      </c>
      <c r="AN1846" t="str">
        <f>+IFERROR(VLOOKUP(Tabla1[[#This Row],[CUENTA]],CTAS[],2,0),"OTROS")</f>
        <v>OTROS</v>
      </c>
      <c r="AP1846" t="str">
        <f>+IFERROR(VLOOKUP(Tabla1[[#This Row],[EMPLEADO]],IS[],3,0),"OTROS")</f>
        <v>OTROS</v>
      </c>
      <c r="AQ1846" t="str">
        <f>+IFERROR(VLOOKUP(Tabla1[[#This Row],[EMPLEADO]],IS[[NÓMINA]:[INGENIERO]],2,0),"OTROS")</f>
        <v>OTROS</v>
      </c>
    </row>
    <row r="1847" spans="1:43" x14ac:dyDescent="0.25">
      <c r="A1847" t="s">
        <v>36</v>
      </c>
      <c r="B1847">
        <v>1</v>
      </c>
      <c r="C1847" t="s">
        <v>3766</v>
      </c>
      <c r="D1847" t="s">
        <v>3370</v>
      </c>
      <c r="E1847" t="s">
        <v>3742</v>
      </c>
      <c r="F1847" t="s">
        <v>3767</v>
      </c>
      <c r="G1847" s="17" t="s">
        <v>3764</v>
      </c>
      <c r="H1847" t="s">
        <v>384</v>
      </c>
      <c r="I1847" t="s">
        <v>43</v>
      </c>
      <c r="J1847" t="s">
        <v>8</v>
      </c>
      <c r="K1847" t="s">
        <v>3745</v>
      </c>
      <c r="L1847" t="s">
        <v>3765</v>
      </c>
      <c r="M1847" t="s">
        <v>2181</v>
      </c>
      <c r="N1847">
        <v>0</v>
      </c>
      <c r="O1847" t="s">
        <v>47</v>
      </c>
      <c r="P1847" t="s">
        <v>822</v>
      </c>
      <c r="Q1847" t="s">
        <v>48</v>
      </c>
      <c r="R1847" t="s">
        <v>49</v>
      </c>
      <c r="S1847" t="s">
        <v>50</v>
      </c>
      <c r="T1847" t="s">
        <v>51</v>
      </c>
      <c r="U1847" t="s">
        <v>52</v>
      </c>
      <c r="V1847">
        <v>1</v>
      </c>
      <c r="W1847" s="1">
        <v>1072.5000000000002</v>
      </c>
      <c r="X1847">
        <v>0</v>
      </c>
      <c r="Y1847">
        <v>5</v>
      </c>
      <c r="Z1847">
        <v>5</v>
      </c>
      <c r="AA1847">
        <v>1</v>
      </c>
      <c r="AB1847" s="2">
        <v>0</v>
      </c>
      <c r="AC1847" s="1">
        <v>0</v>
      </c>
      <c r="AD1847" s="7">
        <v>43490</v>
      </c>
      <c r="AE1847" s="7">
        <v>43490</v>
      </c>
      <c r="AF1847">
        <v>0</v>
      </c>
      <c r="AG1847" t="s">
        <v>53</v>
      </c>
      <c r="AH1847" s="2">
        <v>0</v>
      </c>
      <c r="AI1847" s="1">
        <v>0</v>
      </c>
      <c r="AJ1847" s="1">
        <v>0</v>
      </c>
      <c r="AK1847" s="6" t="str">
        <f>+IF(Tabla1[[#This Row],[REQUEST_TY]]="SR MANTENIMIENTO CORRECTIVO", "EMERGENCIA", "OTROS")</f>
        <v>OTROS</v>
      </c>
      <c r="AL1847" s="6" t="str">
        <f>+_xlfn.IFS(Tabla1[[#This Row],[Veces obj]]&lt;=1,"0-1",Tabla1[[#This Row],[Veces obj]]&lt;=2,"1-2",Tabla1[[#This Row],[Veces obj]]&lt;=3,"2-3",TRUE,"&gt;3")</f>
        <v>0-1</v>
      </c>
      <c r="AM1847" s="6" t="str">
        <f>+_xlfn.IFS(MONTH(Tabla1[[#This Row],[MES]])&lt;=3,"Q1",MONTH(Tabla1[[#This Row],[MES]])&lt;=6,"Q2",MONTH(Tabla1[[#This Row],[MES]])&lt;=9,"Q3",TRUE,"Q4")</f>
        <v>Q1</v>
      </c>
      <c r="AN1847" t="str">
        <f>+IFERROR(VLOOKUP(Tabla1[[#This Row],[CUENTA]],CTAS[],2,0),"OTROS")</f>
        <v>OTROS</v>
      </c>
      <c r="AP1847" t="str">
        <f>+IFERROR(VLOOKUP(Tabla1[[#This Row],[EMPLEADO]],IS[],3,0),"OTROS")</f>
        <v>OTROS</v>
      </c>
      <c r="AQ1847" t="str">
        <f>+IFERROR(VLOOKUP(Tabla1[[#This Row],[EMPLEADO]],IS[[NÓMINA]:[INGENIERO]],2,0),"OTROS")</f>
        <v>OTROS</v>
      </c>
    </row>
    <row r="1848" spans="1:43" x14ac:dyDescent="0.25">
      <c r="A1848" t="s">
        <v>36</v>
      </c>
      <c r="B1848">
        <v>1</v>
      </c>
      <c r="C1848" t="s">
        <v>3768</v>
      </c>
      <c r="D1848" t="s">
        <v>3691</v>
      </c>
      <c r="E1848" t="s">
        <v>3742</v>
      </c>
      <c r="F1848" t="s">
        <v>3769</v>
      </c>
      <c r="G1848" s="17" t="s">
        <v>3754</v>
      </c>
      <c r="H1848" t="s">
        <v>740</v>
      </c>
      <c r="I1848" t="s">
        <v>43</v>
      </c>
      <c r="J1848" t="s">
        <v>8</v>
      </c>
      <c r="K1848" t="s">
        <v>3745</v>
      </c>
      <c r="L1848" t="s">
        <v>3755</v>
      </c>
      <c r="M1848" t="s">
        <v>1238</v>
      </c>
      <c r="N1848">
        <v>0</v>
      </c>
      <c r="O1848" t="s">
        <v>47</v>
      </c>
      <c r="P1848" t="s">
        <v>822</v>
      </c>
      <c r="Q1848" t="s">
        <v>48</v>
      </c>
      <c r="R1848" t="s">
        <v>49</v>
      </c>
      <c r="S1848" t="s">
        <v>50</v>
      </c>
      <c r="T1848" t="s">
        <v>51</v>
      </c>
      <c r="U1848" t="s">
        <v>52</v>
      </c>
      <c r="V1848">
        <v>1</v>
      </c>
      <c r="W1848" s="1">
        <v>715.00000000000011</v>
      </c>
      <c r="X1848">
        <v>0</v>
      </c>
      <c r="Y1848">
        <v>5</v>
      </c>
      <c r="Z1848">
        <v>5</v>
      </c>
      <c r="AA1848">
        <v>1</v>
      </c>
      <c r="AB1848" s="2">
        <v>0</v>
      </c>
      <c r="AC1848" s="1">
        <v>0</v>
      </c>
      <c r="AD1848" s="7">
        <v>43490</v>
      </c>
      <c r="AE1848" s="7">
        <v>43490</v>
      </c>
      <c r="AF1848">
        <v>0</v>
      </c>
      <c r="AG1848" t="s">
        <v>53</v>
      </c>
      <c r="AH1848" s="2">
        <v>0</v>
      </c>
      <c r="AI1848" s="1">
        <v>0</v>
      </c>
      <c r="AJ1848" s="1">
        <v>0</v>
      </c>
      <c r="AK1848" s="6" t="str">
        <f>+IF(Tabla1[[#This Row],[REQUEST_TY]]="SR MANTENIMIENTO CORRECTIVO", "EMERGENCIA", "OTROS")</f>
        <v>OTROS</v>
      </c>
      <c r="AL1848" s="6" t="str">
        <f>+_xlfn.IFS(Tabla1[[#This Row],[Veces obj]]&lt;=1,"0-1",Tabla1[[#This Row],[Veces obj]]&lt;=2,"1-2",Tabla1[[#This Row],[Veces obj]]&lt;=3,"2-3",TRUE,"&gt;3")</f>
        <v>0-1</v>
      </c>
      <c r="AM1848" s="6" t="str">
        <f>+_xlfn.IFS(MONTH(Tabla1[[#This Row],[MES]])&lt;=3,"Q1",MONTH(Tabla1[[#This Row],[MES]])&lt;=6,"Q2",MONTH(Tabla1[[#This Row],[MES]])&lt;=9,"Q3",TRUE,"Q4")</f>
        <v>Q1</v>
      </c>
      <c r="AN1848" t="str">
        <f>+IFERROR(VLOOKUP(Tabla1[[#This Row],[CUENTA]],CTAS[],2,0),"OTROS")</f>
        <v>OTROS</v>
      </c>
      <c r="AP1848" t="str">
        <f>+IFERROR(VLOOKUP(Tabla1[[#This Row],[EMPLEADO]],IS[],3,0),"OTROS")</f>
        <v>OTROS</v>
      </c>
      <c r="AQ1848" t="str">
        <f>+IFERROR(VLOOKUP(Tabla1[[#This Row],[EMPLEADO]],IS[[NÓMINA]:[INGENIERO]],2,0),"OTROS")</f>
        <v>OTROS</v>
      </c>
    </row>
    <row r="1849" spans="1:43" x14ac:dyDescent="0.25">
      <c r="A1849" t="s">
        <v>36</v>
      </c>
      <c r="B1849">
        <v>1</v>
      </c>
      <c r="C1849" t="s">
        <v>3770</v>
      </c>
      <c r="D1849" t="s">
        <v>3370</v>
      </c>
      <c r="E1849" t="s">
        <v>3742</v>
      </c>
      <c r="F1849" t="s">
        <v>3771</v>
      </c>
      <c r="G1849" s="17" t="s">
        <v>3772</v>
      </c>
      <c r="H1849" t="s">
        <v>253</v>
      </c>
      <c r="I1849" t="s">
        <v>43</v>
      </c>
      <c r="J1849" t="s">
        <v>8</v>
      </c>
      <c r="K1849" t="s">
        <v>3745</v>
      </c>
      <c r="L1849" t="s">
        <v>3773</v>
      </c>
      <c r="M1849" t="s">
        <v>3774</v>
      </c>
      <c r="N1849">
        <v>0</v>
      </c>
      <c r="O1849" t="s">
        <v>47</v>
      </c>
      <c r="P1849" t="s">
        <v>822</v>
      </c>
      <c r="Q1849" t="s">
        <v>48</v>
      </c>
      <c r="R1849" t="s">
        <v>49</v>
      </c>
      <c r="S1849" t="s">
        <v>50</v>
      </c>
      <c r="T1849" t="s">
        <v>51</v>
      </c>
      <c r="U1849" t="s">
        <v>52</v>
      </c>
      <c r="V1849">
        <v>1</v>
      </c>
      <c r="W1849" s="1">
        <v>1072.5000000000002</v>
      </c>
      <c r="X1849">
        <v>0</v>
      </c>
      <c r="Y1849">
        <v>5</v>
      </c>
      <c r="Z1849">
        <v>5</v>
      </c>
      <c r="AA1849">
        <v>1</v>
      </c>
      <c r="AB1849" s="2">
        <v>0</v>
      </c>
      <c r="AC1849" s="1">
        <v>0</v>
      </c>
      <c r="AD1849" s="7">
        <v>43490</v>
      </c>
      <c r="AE1849" s="7">
        <v>43490</v>
      </c>
      <c r="AF1849">
        <v>0</v>
      </c>
      <c r="AG1849" t="s">
        <v>53</v>
      </c>
      <c r="AH1849" s="2">
        <v>0</v>
      </c>
      <c r="AI1849" s="1">
        <v>0</v>
      </c>
      <c r="AJ1849" s="1">
        <v>0</v>
      </c>
      <c r="AK1849" s="6" t="str">
        <f>+IF(Tabla1[[#This Row],[REQUEST_TY]]="SR MANTENIMIENTO CORRECTIVO", "EMERGENCIA", "OTROS")</f>
        <v>OTROS</v>
      </c>
      <c r="AL1849" s="6" t="str">
        <f>+_xlfn.IFS(Tabla1[[#This Row],[Veces obj]]&lt;=1,"0-1",Tabla1[[#This Row],[Veces obj]]&lt;=2,"1-2",Tabla1[[#This Row],[Veces obj]]&lt;=3,"2-3",TRUE,"&gt;3")</f>
        <v>0-1</v>
      </c>
      <c r="AM1849" s="6" t="str">
        <f>+_xlfn.IFS(MONTH(Tabla1[[#This Row],[MES]])&lt;=3,"Q1",MONTH(Tabla1[[#This Row],[MES]])&lt;=6,"Q2",MONTH(Tabla1[[#This Row],[MES]])&lt;=9,"Q3",TRUE,"Q4")</f>
        <v>Q1</v>
      </c>
      <c r="AN1849" t="str">
        <f>+IFERROR(VLOOKUP(Tabla1[[#This Row],[CUENTA]],CTAS[],2,0),"OTROS")</f>
        <v>OTROS</v>
      </c>
      <c r="AP1849" t="str">
        <f>+IFERROR(VLOOKUP(Tabla1[[#This Row],[EMPLEADO]],IS[],3,0),"OTROS")</f>
        <v>OTROS</v>
      </c>
      <c r="AQ1849" t="str">
        <f>+IFERROR(VLOOKUP(Tabla1[[#This Row],[EMPLEADO]],IS[[NÓMINA]:[INGENIERO]],2,0),"OTROS")</f>
        <v>OTROS</v>
      </c>
    </row>
    <row r="1850" spans="1:43" x14ac:dyDescent="0.25">
      <c r="A1850" t="s">
        <v>36</v>
      </c>
      <c r="B1850">
        <v>1</v>
      </c>
      <c r="C1850" t="s">
        <v>3775</v>
      </c>
      <c r="D1850" t="s">
        <v>3370</v>
      </c>
      <c r="E1850" t="s">
        <v>3742</v>
      </c>
      <c r="F1850" t="s">
        <v>3776</v>
      </c>
      <c r="G1850" s="17" t="s">
        <v>3772</v>
      </c>
      <c r="H1850" t="s">
        <v>646</v>
      </c>
      <c r="I1850" t="s">
        <v>43</v>
      </c>
      <c r="J1850" t="s">
        <v>8</v>
      </c>
      <c r="K1850" t="s">
        <v>3745</v>
      </c>
      <c r="L1850" t="s">
        <v>3773</v>
      </c>
      <c r="M1850" t="s">
        <v>3774</v>
      </c>
      <c r="N1850">
        <v>0</v>
      </c>
      <c r="O1850" t="s">
        <v>47</v>
      </c>
      <c r="P1850" t="s">
        <v>822</v>
      </c>
      <c r="Q1850" t="s">
        <v>48</v>
      </c>
      <c r="R1850" t="s">
        <v>49</v>
      </c>
      <c r="S1850" t="s">
        <v>50</v>
      </c>
      <c r="T1850" t="s">
        <v>51</v>
      </c>
      <c r="U1850" t="s">
        <v>52</v>
      </c>
      <c r="V1850">
        <v>1</v>
      </c>
      <c r="W1850" s="1">
        <v>1072.5000000000002</v>
      </c>
      <c r="X1850">
        <v>0</v>
      </c>
      <c r="Y1850">
        <v>5</v>
      </c>
      <c r="Z1850">
        <v>5</v>
      </c>
      <c r="AA1850">
        <v>1</v>
      </c>
      <c r="AB1850" s="2">
        <v>0</v>
      </c>
      <c r="AC1850" s="1">
        <v>0</v>
      </c>
      <c r="AD1850" s="7">
        <v>43488</v>
      </c>
      <c r="AE1850" s="7">
        <v>43490</v>
      </c>
      <c r="AF1850">
        <v>2</v>
      </c>
      <c r="AG1850" t="s">
        <v>1680</v>
      </c>
      <c r="AH1850" s="2">
        <v>0</v>
      </c>
      <c r="AI1850" s="1">
        <v>0</v>
      </c>
      <c r="AJ1850" s="1">
        <v>0</v>
      </c>
      <c r="AK1850" s="6" t="str">
        <f>+IF(Tabla1[[#This Row],[REQUEST_TY]]="SR MANTENIMIENTO CORRECTIVO", "EMERGENCIA", "OTROS")</f>
        <v>OTROS</v>
      </c>
      <c r="AL1850" s="6" t="str">
        <f>+_xlfn.IFS(Tabla1[[#This Row],[Veces obj]]&lt;=1,"0-1",Tabla1[[#This Row],[Veces obj]]&lt;=2,"1-2",Tabla1[[#This Row],[Veces obj]]&lt;=3,"2-3",TRUE,"&gt;3")</f>
        <v>0-1</v>
      </c>
      <c r="AM1850" s="6" t="str">
        <f>+_xlfn.IFS(MONTH(Tabla1[[#This Row],[MES]])&lt;=3,"Q1",MONTH(Tabla1[[#This Row],[MES]])&lt;=6,"Q2",MONTH(Tabla1[[#This Row],[MES]])&lt;=9,"Q3",TRUE,"Q4")</f>
        <v>Q1</v>
      </c>
      <c r="AN1850" t="str">
        <f>+IFERROR(VLOOKUP(Tabla1[[#This Row],[CUENTA]],CTAS[],2,0),"OTROS")</f>
        <v>OTROS</v>
      </c>
      <c r="AP1850" t="str">
        <f>+IFERROR(VLOOKUP(Tabla1[[#This Row],[EMPLEADO]],IS[],3,0),"OTROS")</f>
        <v>OTROS</v>
      </c>
      <c r="AQ1850" t="str">
        <f>+IFERROR(VLOOKUP(Tabla1[[#This Row],[EMPLEADO]],IS[[NÓMINA]:[INGENIERO]],2,0),"OTROS")</f>
        <v>OTROS</v>
      </c>
    </row>
    <row r="1851" spans="1:43" x14ac:dyDescent="0.25">
      <c r="A1851" t="s">
        <v>4444</v>
      </c>
      <c r="B1851">
        <v>1</v>
      </c>
      <c r="C1851" t="s">
        <v>4570</v>
      </c>
      <c r="D1851" t="s">
        <v>38</v>
      </c>
      <c r="E1851" t="s">
        <v>133</v>
      </c>
      <c r="F1851" t="s">
        <v>4571</v>
      </c>
      <c r="G1851" s="17" t="s">
        <v>4572</v>
      </c>
      <c r="H1851" t="s">
        <v>784</v>
      </c>
      <c r="I1851" t="s">
        <v>43</v>
      </c>
      <c r="J1851" t="s">
        <v>8</v>
      </c>
      <c r="K1851" t="s">
        <v>59</v>
      </c>
      <c r="L1851" t="s">
        <v>1559</v>
      </c>
      <c r="M1851" t="s">
        <v>787</v>
      </c>
      <c r="N1851">
        <v>0</v>
      </c>
      <c r="O1851" t="s">
        <v>47</v>
      </c>
      <c r="P1851">
        <v>106</v>
      </c>
      <c r="Q1851" t="s">
        <v>48</v>
      </c>
      <c r="R1851" t="s">
        <v>138</v>
      </c>
      <c r="S1851" t="s">
        <v>139</v>
      </c>
      <c r="T1851" t="s">
        <v>51</v>
      </c>
      <c r="U1851" t="s">
        <v>353</v>
      </c>
      <c r="V1851">
        <v>1.1499999999999999</v>
      </c>
      <c r="W1851" s="1">
        <v>1808.95</v>
      </c>
      <c r="X1851">
        <v>1</v>
      </c>
      <c r="Y1851">
        <v>0.93</v>
      </c>
      <c r="Z1851">
        <v>4</v>
      </c>
      <c r="AA1851">
        <v>0.23250000000000001</v>
      </c>
      <c r="AB1851" s="2">
        <v>0</v>
      </c>
      <c r="AC1851" s="1">
        <v>0</v>
      </c>
      <c r="AD1851" s="7">
        <v>43496</v>
      </c>
      <c r="AE1851" s="7">
        <v>43497</v>
      </c>
      <c r="AF1851">
        <v>1</v>
      </c>
      <c r="AG1851" t="s">
        <v>53</v>
      </c>
      <c r="AH1851" s="2">
        <v>0</v>
      </c>
      <c r="AI1851" s="1">
        <v>0</v>
      </c>
      <c r="AJ1851" s="1">
        <v>0</v>
      </c>
      <c r="AK1851" s="6" t="str">
        <f>+IF(Tabla1[[#This Row],[REQUEST_TY]]="SR MANTENIMIENTO CORRECTIVO", "EMERGENCIA", "OTROS")</f>
        <v>EMERGENCIA</v>
      </c>
      <c r="AL1851" s="6" t="str">
        <f>+_xlfn.IFS(Tabla1[[#This Row],[Veces obj]]&lt;=1,"0-1",Tabla1[[#This Row],[Veces obj]]&lt;=2,"1-2",Tabla1[[#This Row],[Veces obj]]&lt;=3,"2-3",TRUE,"&gt;3")</f>
        <v>0-1</v>
      </c>
      <c r="AM1851" s="6" t="str">
        <f>+_xlfn.IFS(MONTH(Tabla1[[#This Row],[MES]])&lt;=3,"Q1",MONTH(Tabla1[[#This Row],[MES]])&lt;=6,"Q2",MONTH(Tabla1[[#This Row],[MES]])&lt;=9,"Q3",TRUE,"Q4")</f>
        <v>Q1</v>
      </c>
      <c r="AN1851" t="str">
        <f>+IFERROR(VLOOKUP(Tabla1[[#This Row],[CUENTA]],CTAS[],2,0),"OTROS")</f>
        <v>OTROS</v>
      </c>
      <c r="AP1851" t="str">
        <f>+IFERROR(VLOOKUP(Tabla1[[#This Row],[EMPLEADO]],IS[],3,0),"OTROS")</f>
        <v>OTROS</v>
      </c>
      <c r="AQ1851" t="str">
        <f>+IFERROR(VLOOKUP(Tabla1[[#This Row],[EMPLEADO]],IS[[NÓMINA]:[INGENIERO]],2,0),"OTROS")</f>
        <v>OTROS</v>
      </c>
    </row>
    <row r="1852" spans="1:43" x14ac:dyDescent="0.25">
      <c r="A1852" t="s">
        <v>36</v>
      </c>
      <c r="B1852">
        <v>1</v>
      </c>
      <c r="C1852" t="s">
        <v>3779</v>
      </c>
      <c r="D1852" t="s">
        <v>3370</v>
      </c>
      <c r="E1852" t="s">
        <v>3742</v>
      </c>
      <c r="F1852" t="s">
        <v>3780</v>
      </c>
      <c r="G1852" s="17" t="s">
        <v>3781</v>
      </c>
      <c r="H1852" t="s">
        <v>568</v>
      </c>
      <c r="I1852" t="s">
        <v>43</v>
      </c>
      <c r="J1852" t="s">
        <v>8</v>
      </c>
      <c r="K1852" t="s">
        <v>3745</v>
      </c>
      <c r="L1852" t="s">
        <v>3782</v>
      </c>
      <c r="M1852" t="s">
        <v>932</v>
      </c>
      <c r="N1852">
        <v>0</v>
      </c>
      <c r="O1852" t="s">
        <v>47</v>
      </c>
      <c r="P1852" t="s">
        <v>822</v>
      </c>
      <c r="Q1852" t="s">
        <v>48</v>
      </c>
      <c r="R1852" t="s">
        <v>49</v>
      </c>
      <c r="S1852" t="s">
        <v>50</v>
      </c>
      <c r="T1852" t="s">
        <v>51</v>
      </c>
      <c r="U1852" t="s">
        <v>52</v>
      </c>
      <c r="V1852">
        <v>1</v>
      </c>
      <c r="W1852" s="1">
        <v>1072.5000000000002</v>
      </c>
      <c r="X1852">
        <v>0</v>
      </c>
      <c r="Y1852">
        <v>5</v>
      </c>
      <c r="Z1852">
        <v>5</v>
      </c>
      <c r="AA1852">
        <v>1</v>
      </c>
      <c r="AB1852" s="2">
        <v>0</v>
      </c>
      <c r="AC1852" s="1">
        <v>0</v>
      </c>
      <c r="AD1852" s="7">
        <v>43490</v>
      </c>
      <c r="AE1852" s="7">
        <v>43492</v>
      </c>
      <c r="AF1852">
        <v>0</v>
      </c>
      <c r="AG1852" t="s">
        <v>53</v>
      </c>
      <c r="AH1852" s="2">
        <v>0</v>
      </c>
      <c r="AI1852" s="1">
        <v>0</v>
      </c>
      <c r="AJ1852" s="1">
        <v>0</v>
      </c>
      <c r="AK1852" s="6" t="str">
        <f>+IF(Tabla1[[#This Row],[REQUEST_TY]]="SR MANTENIMIENTO CORRECTIVO", "EMERGENCIA", "OTROS")</f>
        <v>OTROS</v>
      </c>
      <c r="AL1852" s="6" t="str">
        <f>+_xlfn.IFS(Tabla1[[#This Row],[Veces obj]]&lt;=1,"0-1",Tabla1[[#This Row],[Veces obj]]&lt;=2,"1-2",Tabla1[[#This Row],[Veces obj]]&lt;=3,"2-3",TRUE,"&gt;3")</f>
        <v>0-1</v>
      </c>
      <c r="AM1852" s="6" t="str">
        <f>+_xlfn.IFS(MONTH(Tabla1[[#This Row],[MES]])&lt;=3,"Q1",MONTH(Tabla1[[#This Row],[MES]])&lt;=6,"Q2",MONTH(Tabla1[[#This Row],[MES]])&lt;=9,"Q3",TRUE,"Q4")</f>
        <v>Q1</v>
      </c>
      <c r="AN1852" t="str">
        <f>+IFERROR(VLOOKUP(Tabla1[[#This Row],[CUENTA]],CTAS[],2,0),"OTROS")</f>
        <v>OTROS</v>
      </c>
      <c r="AP1852" t="str">
        <f>+IFERROR(VLOOKUP(Tabla1[[#This Row],[EMPLEADO]],IS[],3,0),"OTROS")</f>
        <v>OTROS</v>
      </c>
      <c r="AQ1852" t="str">
        <f>+IFERROR(VLOOKUP(Tabla1[[#This Row],[EMPLEADO]],IS[[NÓMINA]:[INGENIERO]],2,0),"OTROS")</f>
        <v>OTROS</v>
      </c>
    </row>
    <row r="1853" spans="1:43" x14ac:dyDescent="0.25">
      <c r="A1853" t="s">
        <v>36</v>
      </c>
      <c r="B1853">
        <v>1</v>
      </c>
      <c r="C1853" t="s">
        <v>3783</v>
      </c>
      <c r="D1853" t="s">
        <v>3691</v>
      </c>
      <c r="E1853" t="s">
        <v>3742</v>
      </c>
      <c r="F1853" t="s">
        <v>637</v>
      </c>
      <c r="G1853" s="17" t="s">
        <v>3772</v>
      </c>
      <c r="H1853" t="s">
        <v>253</v>
      </c>
      <c r="I1853" t="s">
        <v>43</v>
      </c>
      <c r="J1853" t="s">
        <v>8</v>
      </c>
      <c r="K1853" t="s">
        <v>3745</v>
      </c>
      <c r="L1853" t="s">
        <v>3773</v>
      </c>
      <c r="M1853" t="s">
        <v>3774</v>
      </c>
      <c r="N1853">
        <v>0</v>
      </c>
      <c r="O1853" t="s">
        <v>47</v>
      </c>
      <c r="P1853" t="s">
        <v>822</v>
      </c>
      <c r="Q1853" t="s">
        <v>48</v>
      </c>
      <c r="R1853" t="s">
        <v>49</v>
      </c>
      <c r="S1853" t="s">
        <v>50</v>
      </c>
      <c r="T1853" t="s">
        <v>51</v>
      </c>
      <c r="U1853" t="s">
        <v>52</v>
      </c>
      <c r="V1853">
        <v>1</v>
      </c>
      <c r="W1853" s="1">
        <v>715.00000000000011</v>
      </c>
      <c r="X1853">
        <v>0</v>
      </c>
      <c r="Y1853">
        <v>5</v>
      </c>
      <c r="Z1853">
        <v>5</v>
      </c>
      <c r="AA1853">
        <v>1</v>
      </c>
      <c r="AB1853" s="2">
        <v>0</v>
      </c>
      <c r="AC1853" s="1">
        <v>0</v>
      </c>
      <c r="AD1853" s="7">
        <v>43490</v>
      </c>
      <c r="AE1853" s="7">
        <v>43492</v>
      </c>
      <c r="AF1853">
        <v>0</v>
      </c>
      <c r="AG1853" t="s">
        <v>53</v>
      </c>
      <c r="AH1853" s="2">
        <v>0</v>
      </c>
      <c r="AI1853" s="1">
        <v>0</v>
      </c>
      <c r="AJ1853" s="1">
        <v>0</v>
      </c>
      <c r="AK1853" s="6" t="str">
        <f>+IF(Tabla1[[#This Row],[REQUEST_TY]]="SR MANTENIMIENTO CORRECTIVO", "EMERGENCIA", "OTROS")</f>
        <v>OTROS</v>
      </c>
      <c r="AL1853" s="6" t="str">
        <f>+_xlfn.IFS(Tabla1[[#This Row],[Veces obj]]&lt;=1,"0-1",Tabla1[[#This Row],[Veces obj]]&lt;=2,"1-2",Tabla1[[#This Row],[Veces obj]]&lt;=3,"2-3",TRUE,"&gt;3")</f>
        <v>0-1</v>
      </c>
      <c r="AM1853" s="6" t="str">
        <f>+_xlfn.IFS(MONTH(Tabla1[[#This Row],[MES]])&lt;=3,"Q1",MONTH(Tabla1[[#This Row],[MES]])&lt;=6,"Q2",MONTH(Tabla1[[#This Row],[MES]])&lt;=9,"Q3",TRUE,"Q4")</f>
        <v>Q1</v>
      </c>
      <c r="AN1853" t="str">
        <f>+IFERROR(VLOOKUP(Tabla1[[#This Row],[CUENTA]],CTAS[],2,0),"OTROS")</f>
        <v>OTROS</v>
      </c>
      <c r="AP1853" t="str">
        <f>+IFERROR(VLOOKUP(Tabla1[[#This Row],[EMPLEADO]],IS[],3,0),"OTROS")</f>
        <v>OTROS</v>
      </c>
      <c r="AQ1853" t="str">
        <f>+IFERROR(VLOOKUP(Tabla1[[#This Row],[EMPLEADO]],IS[[NÓMINA]:[INGENIERO]],2,0),"OTROS")</f>
        <v>OTROS</v>
      </c>
    </row>
    <row r="1854" spans="1:43" x14ac:dyDescent="0.25">
      <c r="A1854" t="s">
        <v>36</v>
      </c>
      <c r="B1854">
        <v>1</v>
      </c>
      <c r="C1854" t="s">
        <v>3784</v>
      </c>
      <c r="D1854" t="s">
        <v>3370</v>
      </c>
      <c r="E1854" t="s">
        <v>3742</v>
      </c>
      <c r="F1854" t="s">
        <v>3767</v>
      </c>
      <c r="G1854" s="17" t="s">
        <v>3785</v>
      </c>
      <c r="H1854" t="s">
        <v>384</v>
      </c>
      <c r="I1854" t="s">
        <v>43</v>
      </c>
      <c r="J1854" t="s">
        <v>8</v>
      </c>
      <c r="K1854" t="s">
        <v>3745</v>
      </c>
      <c r="L1854" t="s">
        <v>3786</v>
      </c>
      <c r="M1854" t="s">
        <v>3269</v>
      </c>
      <c r="N1854">
        <v>0</v>
      </c>
      <c r="O1854" t="s">
        <v>47</v>
      </c>
      <c r="P1854" t="s">
        <v>822</v>
      </c>
      <c r="Q1854" t="s">
        <v>48</v>
      </c>
      <c r="R1854" t="s">
        <v>49</v>
      </c>
      <c r="S1854" t="s">
        <v>50</v>
      </c>
      <c r="T1854" t="s">
        <v>208</v>
      </c>
      <c r="U1854" t="s">
        <v>52</v>
      </c>
      <c r="V1854">
        <v>1</v>
      </c>
      <c r="W1854" s="1">
        <v>1072.5000000000002</v>
      </c>
      <c r="X1854">
        <v>0</v>
      </c>
      <c r="Y1854">
        <v>9</v>
      </c>
      <c r="Z1854">
        <v>9</v>
      </c>
      <c r="AA1854">
        <v>1</v>
      </c>
      <c r="AB1854" s="2">
        <v>0</v>
      </c>
      <c r="AC1854" s="1">
        <v>0</v>
      </c>
      <c r="AD1854" s="7">
        <v>43493</v>
      </c>
      <c r="AE1854" s="7">
        <v>43493</v>
      </c>
      <c r="AF1854">
        <v>0</v>
      </c>
      <c r="AG1854" t="s">
        <v>53</v>
      </c>
      <c r="AH1854" s="2">
        <v>0</v>
      </c>
      <c r="AI1854" s="1">
        <v>0</v>
      </c>
      <c r="AJ1854" s="1">
        <v>0</v>
      </c>
      <c r="AK1854" s="6" t="str">
        <f>+IF(Tabla1[[#This Row],[REQUEST_TY]]="SR MANTENIMIENTO CORRECTIVO", "EMERGENCIA", "OTROS")</f>
        <v>OTROS</v>
      </c>
      <c r="AL1854" s="6" t="str">
        <f>+_xlfn.IFS(Tabla1[[#This Row],[Veces obj]]&lt;=1,"0-1",Tabla1[[#This Row],[Veces obj]]&lt;=2,"1-2",Tabla1[[#This Row],[Veces obj]]&lt;=3,"2-3",TRUE,"&gt;3")</f>
        <v>0-1</v>
      </c>
      <c r="AM1854" s="6" t="str">
        <f>+_xlfn.IFS(MONTH(Tabla1[[#This Row],[MES]])&lt;=3,"Q1",MONTH(Tabla1[[#This Row],[MES]])&lt;=6,"Q2",MONTH(Tabla1[[#This Row],[MES]])&lt;=9,"Q3",TRUE,"Q4")</f>
        <v>Q1</v>
      </c>
      <c r="AN1854" t="str">
        <f>+IFERROR(VLOOKUP(Tabla1[[#This Row],[CUENTA]],CTAS[],2,0),"OTROS")</f>
        <v>OTROS</v>
      </c>
      <c r="AP1854" t="str">
        <f>+IFERROR(VLOOKUP(Tabla1[[#This Row],[EMPLEADO]],IS[],3,0),"OTROS")</f>
        <v>OTROS</v>
      </c>
      <c r="AQ1854" t="str">
        <f>+IFERROR(VLOOKUP(Tabla1[[#This Row],[EMPLEADO]],IS[[NÓMINA]:[INGENIERO]],2,0),"OTROS")</f>
        <v>OTROS</v>
      </c>
    </row>
    <row r="1855" spans="1:43" x14ac:dyDescent="0.25">
      <c r="A1855" t="s">
        <v>36</v>
      </c>
      <c r="B1855">
        <v>1</v>
      </c>
      <c r="C1855" t="s">
        <v>3787</v>
      </c>
      <c r="D1855" t="s">
        <v>3370</v>
      </c>
      <c r="E1855" t="s">
        <v>3742</v>
      </c>
      <c r="F1855" t="s">
        <v>3788</v>
      </c>
      <c r="G1855" s="17" t="s">
        <v>3785</v>
      </c>
      <c r="H1855" t="s">
        <v>574</v>
      </c>
      <c r="I1855" t="s">
        <v>43</v>
      </c>
      <c r="J1855" t="s">
        <v>8</v>
      </c>
      <c r="K1855" t="s">
        <v>3745</v>
      </c>
      <c r="L1855" t="s">
        <v>3786</v>
      </c>
      <c r="M1855" t="s">
        <v>3269</v>
      </c>
      <c r="N1855">
        <v>0</v>
      </c>
      <c r="O1855" t="s">
        <v>47</v>
      </c>
      <c r="P1855" t="s">
        <v>822</v>
      </c>
      <c r="Q1855" t="s">
        <v>48</v>
      </c>
      <c r="R1855" t="s">
        <v>49</v>
      </c>
      <c r="S1855" t="s">
        <v>50</v>
      </c>
      <c r="T1855" t="s">
        <v>208</v>
      </c>
      <c r="U1855" t="s">
        <v>52</v>
      </c>
      <c r="V1855">
        <v>1</v>
      </c>
      <c r="W1855" s="1">
        <v>1072.5000000000002</v>
      </c>
      <c r="X1855">
        <v>0</v>
      </c>
      <c r="Y1855">
        <v>9</v>
      </c>
      <c r="Z1855">
        <v>9</v>
      </c>
      <c r="AA1855">
        <v>1</v>
      </c>
      <c r="AB1855" s="2">
        <v>0</v>
      </c>
      <c r="AC1855" s="1">
        <v>0</v>
      </c>
      <c r="AD1855" s="7">
        <v>43490</v>
      </c>
      <c r="AE1855" s="7">
        <v>43493</v>
      </c>
      <c r="AF1855">
        <v>1</v>
      </c>
      <c r="AG1855" t="s">
        <v>53</v>
      </c>
      <c r="AH1855" s="2">
        <v>0</v>
      </c>
      <c r="AI1855" s="1">
        <v>0</v>
      </c>
      <c r="AJ1855" s="1">
        <v>0</v>
      </c>
      <c r="AK1855" s="6" t="str">
        <f>+IF(Tabla1[[#This Row],[REQUEST_TY]]="SR MANTENIMIENTO CORRECTIVO", "EMERGENCIA", "OTROS")</f>
        <v>OTROS</v>
      </c>
      <c r="AL1855" s="6" t="str">
        <f>+_xlfn.IFS(Tabla1[[#This Row],[Veces obj]]&lt;=1,"0-1",Tabla1[[#This Row],[Veces obj]]&lt;=2,"1-2",Tabla1[[#This Row],[Veces obj]]&lt;=3,"2-3",TRUE,"&gt;3")</f>
        <v>0-1</v>
      </c>
      <c r="AM1855" s="6" t="str">
        <f>+_xlfn.IFS(MONTH(Tabla1[[#This Row],[MES]])&lt;=3,"Q1",MONTH(Tabla1[[#This Row],[MES]])&lt;=6,"Q2",MONTH(Tabla1[[#This Row],[MES]])&lt;=9,"Q3",TRUE,"Q4")</f>
        <v>Q1</v>
      </c>
      <c r="AN1855" t="str">
        <f>+IFERROR(VLOOKUP(Tabla1[[#This Row],[CUENTA]],CTAS[],2,0),"OTROS")</f>
        <v>OTROS</v>
      </c>
      <c r="AP1855" t="str">
        <f>+IFERROR(VLOOKUP(Tabla1[[#This Row],[EMPLEADO]],IS[],3,0),"OTROS")</f>
        <v>OTROS</v>
      </c>
      <c r="AQ1855" t="str">
        <f>+IFERROR(VLOOKUP(Tabla1[[#This Row],[EMPLEADO]],IS[[NÓMINA]:[INGENIERO]],2,0),"OTROS")</f>
        <v>OTROS</v>
      </c>
    </row>
    <row r="1856" spans="1:43" x14ac:dyDescent="0.25">
      <c r="A1856" t="s">
        <v>36</v>
      </c>
      <c r="B1856">
        <v>1</v>
      </c>
      <c r="C1856" t="s">
        <v>3789</v>
      </c>
      <c r="D1856" t="s">
        <v>3370</v>
      </c>
      <c r="E1856" t="s">
        <v>3742</v>
      </c>
      <c r="F1856" t="s">
        <v>3790</v>
      </c>
      <c r="G1856" s="17" t="s">
        <v>3791</v>
      </c>
      <c r="H1856" t="s">
        <v>1052</v>
      </c>
      <c r="I1856" t="s">
        <v>43</v>
      </c>
      <c r="J1856" t="s">
        <v>8</v>
      </c>
      <c r="K1856" t="s">
        <v>3745</v>
      </c>
      <c r="L1856" t="s">
        <v>3792</v>
      </c>
      <c r="M1856" t="s">
        <v>387</v>
      </c>
      <c r="N1856">
        <v>0</v>
      </c>
      <c r="O1856" t="s">
        <v>47</v>
      </c>
      <c r="P1856" t="s">
        <v>822</v>
      </c>
      <c r="Q1856" t="s">
        <v>48</v>
      </c>
      <c r="R1856" t="s">
        <v>49</v>
      </c>
      <c r="S1856" t="s">
        <v>50</v>
      </c>
      <c r="T1856" t="s">
        <v>51</v>
      </c>
      <c r="U1856" t="s">
        <v>52</v>
      </c>
      <c r="V1856">
        <v>1</v>
      </c>
      <c r="W1856" s="1">
        <v>1072.5000000000002</v>
      </c>
      <c r="X1856">
        <v>0</v>
      </c>
      <c r="Y1856">
        <v>5</v>
      </c>
      <c r="Z1856">
        <v>5</v>
      </c>
      <c r="AA1856">
        <v>1</v>
      </c>
      <c r="AB1856" s="2">
        <v>0</v>
      </c>
      <c r="AC1856" s="1">
        <v>0</v>
      </c>
      <c r="AD1856" s="7">
        <v>43490</v>
      </c>
      <c r="AE1856" s="7">
        <v>43493</v>
      </c>
      <c r="AF1856">
        <v>1</v>
      </c>
      <c r="AG1856" t="s">
        <v>53</v>
      </c>
      <c r="AH1856" s="2">
        <v>0</v>
      </c>
      <c r="AI1856" s="1">
        <v>0</v>
      </c>
      <c r="AJ1856" s="1">
        <v>0</v>
      </c>
      <c r="AK1856" s="6" t="str">
        <f>+IF(Tabla1[[#This Row],[REQUEST_TY]]="SR MANTENIMIENTO CORRECTIVO", "EMERGENCIA", "OTROS")</f>
        <v>OTROS</v>
      </c>
      <c r="AL1856" s="6" t="str">
        <f>+_xlfn.IFS(Tabla1[[#This Row],[Veces obj]]&lt;=1,"0-1",Tabla1[[#This Row],[Veces obj]]&lt;=2,"1-2",Tabla1[[#This Row],[Veces obj]]&lt;=3,"2-3",TRUE,"&gt;3")</f>
        <v>0-1</v>
      </c>
      <c r="AM1856" s="6" t="str">
        <f>+_xlfn.IFS(MONTH(Tabla1[[#This Row],[MES]])&lt;=3,"Q1",MONTH(Tabla1[[#This Row],[MES]])&lt;=6,"Q2",MONTH(Tabla1[[#This Row],[MES]])&lt;=9,"Q3",TRUE,"Q4")</f>
        <v>Q1</v>
      </c>
      <c r="AN1856" t="str">
        <f>+IFERROR(VLOOKUP(Tabla1[[#This Row],[CUENTA]],CTAS[],2,0),"OTROS")</f>
        <v>OTROS</v>
      </c>
      <c r="AP1856" t="str">
        <f>+IFERROR(VLOOKUP(Tabla1[[#This Row],[EMPLEADO]],IS[],3,0),"OTROS")</f>
        <v>OTROS</v>
      </c>
      <c r="AQ1856" t="str">
        <f>+IFERROR(VLOOKUP(Tabla1[[#This Row],[EMPLEADO]],IS[[NÓMINA]:[INGENIERO]],2,0),"OTROS")</f>
        <v>OTROS</v>
      </c>
    </row>
    <row r="1857" spans="1:43" x14ac:dyDescent="0.25">
      <c r="A1857" t="s">
        <v>36</v>
      </c>
      <c r="B1857">
        <v>1</v>
      </c>
      <c r="C1857" t="s">
        <v>1537</v>
      </c>
      <c r="D1857" t="s">
        <v>38</v>
      </c>
      <c r="E1857" t="s">
        <v>1538</v>
      </c>
      <c r="F1857" t="s">
        <v>1539</v>
      </c>
      <c r="G1857" s="17" t="s">
        <v>1540</v>
      </c>
      <c r="H1857" t="s">
        <v>784</v>
      </c>
      <c r="I1857" t="s">
        <v>43</v>
      </c>
      <c r="J1857" t="s">
        <v>8</v>
      </c>
      <c r="K1857" t="s">
        <v>1541</v>
      </c>
      <c r="L1857" t="s">
        <v>1542</v>
      </c>
      <c r="M1857" t="s">
        <v>787</v>
      </c>
      <c r="N1857">
        <v>0</v>
      </c>
      <c r="O1857" t="s">
        <v>47</v>
      </c>
      <c r="P1857">
        <v>109</v>
      </c>
      <c r="Q1857" t="s">
        <v>48</v>
      </c>
      <c r="R1857" t="s">
        <v>1543</v>
      </c>
      <c r="S1857" t="s">
        <v>50</v>
      </c>
      <c r="T1857" t="s">
        <v>51</v>
      </c>
      <c r="U1857" t="s">
        <v>52</v>
      </c>
      <c r="V1857">
        <v>1.05</v>
      </c>
      <c r="W1857" s="1">
        <v>750.75000000000011</v>
      </c>
      <c r="X1857">
        <v>1</v>
      </c>
      <c r="Y1857">
        <v>1.23</v>
      </c>
      <c r="Z1857">
        <v>5</v>
      </c>
      <c r="AA1857">
        <v>0.246</v>
      </c>
      <c r="AB1857" s="2">
        <v>0</v>
      </c>
      <c r="AC1857" s="1">
        <v>0</v>
      </c>
      <c r="AD1857" s="7">
        <v>43473</v>
      </c>
      <c r="AE1857" s="7">
        <v>43473</v>
      </c>
      <c r="AF1857">
        <v>0</v>
      </c>
      <c r="AG1857" t="s">
        <v>53</v>
      </c>
      <c r="AH1857" s="2">
        <v>0</v>
      </c>
      <c r="AI1857" s="1">
        <v>0</v>
      </c>
      <c r="AJ1857" s="1">
        <v>0</v>
      </c>
      <c r="AK1857" s="6" t="str">
        <f>+IF(Tabla1[[#This Row],[REQUEST_TY]]="SR MANTENIMIENTO CORRECTIVO", "EMERGENCIA", "OTROS")</f>
        <v>EMERGENCIA</v>
      </c>
      <c r="AL1857" s="6" t="str">
        <f>+_xlfn.IFS(Tabla1[[#This Row],[Veces obj]]&lt;=1,"0-1",Tabla1[[#This Row],[Veces obj]]&lt;=2,"1-2",Tabla1[[#This Row],[Veces obj]]&lt;=3,"2-3",TRUE,"&gt;3")</f>
        <v>0-1</v>
      </c>
      <c r="AM1857" s="6" t="str">
        <f>+_xlfn.IFS(MONTH(Tabla1[[#This Row],[MES]])&lt;=3,"Q1",MONTH(Tabla1[[#This Row],[MES]])&lt;=6,"Q2",MONTH(Tabla1[[#This Row],[MES]])&lt;=9,"Q3",TRUE,"Q4")</f>
        <v>Q1</v>
      </c>
      <c r="AN1857" t="str">
        <f>+IFERROR(VLOOKUP(Tabla1[[#This Row],[CUENTA]],CTAS[],2,0),"OTROS")</f>
        <v>OTROS</v>
      </c>
      <c r="AP1857" t="str">
        <f>+IFERROR(VLOOKUP(Tabla1[[#This Row],[EMPLEADO]],IS[],3,0),"OTROS")</f>
        <v>OTROS</v>
      </c>
      <c r="AQ1857" t="str">
        <f>+IFERROR(VLOOKUP(Tabla1[[#This Row],[EMPLEADO]],IS[[NÓMINA]:[INGENIERO]],2,0),"OTROS")</f>
        <v>OTROS</v>
      </c>
    </row>
    <row r="1858" spans="1:43" x14ac:dyDescent="0.25">
      <c r="A1858" t="s">
        <v>36</v>
      </c>
      <c r="B1858">
        <v>1</v>
      </c>
      <c r="C1858" t="s">
        <v>3798</v>
      </c>
      <c r="D1858" t="s">
        <v>3346</v>
      </c>
      <c r="E1858" t="s">
        <v>98</v>
      </c>
      <c r="F1858" t="s">
        <v>3799</v>
      </c>
      <c r="G1858" s="17" t="s">
        <v>1267</v>
      </c>
      <c r="H1858" t="s">
        <v>101</v>
      </c>
      <c r="I1858" t="s">
        <v>43</v>
      </c>
      <c r="J1858" t="s">
        <v>8</v>
      </c>
      <c r="K1858" t="s">
        <v>102</v>
      </c>
      <c r="L1858" t="s">
        <v>1268</v>
      </c>
      <c r="M1858" t="s">
        <v>1269</v>
      </c>
      <c r="N1858">
        <v>0</v>
      </c>
      <c r="O1858" t="s">
        <v>105</v>
      </c>
      <c r="P1858" t="s">
        <v>822</v>
      </c>
      <c r="Q1858" t="s">
        <v>48</v>
      </c>
      <c r="R1858" t="s">
        <v>63</v>
      </c>
      <c r="S1858" t="s">
        <v>64</v>
      </c>
      <c r="T1858" t="s">
        <v>51</v>
      </c>
      <c r="U1858" t="s">
        <v>96</v>
      </c>
      <c r="V1858">
        <v>1</v>
      </c>
      <c r="W1858" s="1">
        <v>327.5</v>
      </c>
      <c r="X1858">
        <v>0</v>
      </c>
      <c r="Y1858">
        <v>5</v>
      </c>
      <c r="Z1858">
        <v>5</v>
      </c>
      <c r="AA1858">
        <v>1</v>
      </c>
      <c r="AB1858" s="2">
        <v>0</v>
      </c>
      <c r="AC1858" s="1">
        <v>0</v>
      </c>
      <c r="AD1858" s="7">
        <v>43494</v>
      </c>
      <c r="AE1858" s="7">
        <v>43494</v>
      </c>
      <c r="AF1858">
        <v>0</v>
      </c>
      <c r="AG1858" t="s">
        <v>53</v>
      </c>
      <c r="AH1858" s="2">
        <v>0</v>
      </c>
      <c r="AI1858" s="1">
        <v>0</v>
      </c>
      <c r="AJ1858" s="1">
        <v>0</v>
      </c>
      <c r="AK1858" s="6" t="str">
        <f>+IF(Tabla1[[#This Row],[REQUEST_TY]]="SR MANTENIMIENTO CORRECTIVO", "EMERGENCIA", "OTROS")</f>
        <v>OTROS</v>
      </c>
      <c r="AL1858" s="6" t="str">
        <f>+_xlfn.IFS(Tabla1[[#This Row],[Veces obj]]&lt;=1,"0-1",Tabla1[[#This Row],[Veces obj]]&lt;=2,"1-2",Tabla1[[#This Row],[Veces obj]]&lt;=3,"2-3",TRUE,"&gt;3")</f>
        <v>0-1</v>
      </c>
      <c r="AM1858" s="6" t="str">
        <f>+_xlfn.IFS(MONTH(Tabla1[[#This Row],[MES]])&lt;=3,"Q1",MONTH(Tabla1[[#This Row],[MES]])&lt;=6,"Q2",MONTH(Tabla1[[#This Row],[MES]])&lt;=9,"Q3",TRUE,"Q4")</f>
        <v>Q1</v>
      </c>
      <c r="AN1858" t="str">
        <f>+IFERROR(VLOOKUP(Tabla1[[#This Row],[CUENTA]],CTAS[],2,0),"OTROS")</f>
        <v>OTROS</v>
      </c>
      <c r="AP1858" t="str">
        <f>+IFERROR(VLOOKUP(Tabla1[[#This Row],[EMPLEADO]],IS[],3,0),"OTROS")</f>
        <v>OTROS</v>
      </c>
      <c r="AQ1858" t="str">
        <f>+IFERROR(VLOOKUP(Tabla1[[#This Row],[EMPLEADO]],IS[[NÓMINA]:[INGENIERO]],2,0),"OTROS")</f>
        <v>OTROS</v>
      </c>
    </row>
    <row r="1859" spans="1:43" x14ac:dyDescent="0.25">
      <c r="A1859" t="s">
        <v>36</v>
      </c>
      <c r="B1859">
        <v>1</v>
      </c>
      <c r="C1859" t="s">
        <v>3800</v>
      </c>
      <c r="D1859" t="s">
        <v>3346</v>
      </c>
      <c r="E1859" t="s">
        <v>98</v>
      </c>
      <c r="F1859" t="s">
        <v>365</v>
      </c>
      <c r="G1859" s="17" t="s">
        <v>3801</v>
      </c>
      <c r="H1859" t="s">
        <v>246</v>
      </c>
      <c r="I1859" t="s">
        <v>43</v>
      </c>
      <c r="J1859" t="s">
        <v>8</v>
      </c>
      <c r="K1859" t="s">
        <v>102</v>
      </c>
      <c r="L1859" t="s">
        <v>3802</v>
      </c>
      <c r="M1859" t="s">
        <v>3803</v>
      </c>
      <c r="N1859">
        <v>0</v>
      </c>
      <c r="O1859" t="s">
        <v>105</v>
      </c>
      <c r="P1859" t="s">
        <v>822</v>
      </c>
      <c r="Q1859" t="s">
        <v>48</v>
      </c>
      <c r="R1859" t="s">
        <v>63</v>
      </c>
      <c r="S1859" t="s">
        <v>64</v>
      </c>
      <c r="T1859" t="s">
        <v>51</v>
      </c>
      <c r="U1859" t="s">
        <v>96</v>
      </c>
      <c r="V1859">
        <v>1</v>
      </c>
      <c r="W1859" s="1">
        <v>327.5</v>
      </c>
      <c r="X1859">
        <v>0</v>
      </c>
      <c r="Y1859">
        <v>5</v>
      </c>
      <c r="Z1859">
        <v>5</v>
      </c>
      <c r="AA1859">
        <v>1</v>
      </c>
      <c r="AB1859" s="2">
        <v>0</v>
      </c>
      <c r="AC1859" s="1">
        <v>0</v>
      </c>
      <c r="AD1859" s="7">
        <v>43494</v>
      </c>
      <c r="AE1859" s="7">
        <v>43494</v>
      </c>
      <c r="AF1859">
        <v>0</v>
      </c>
      <c r="AG1859" t="s">
        <v>53</v>
      </c>
      <c r="AH1859" s="2">
        <v>0</v>
      </c>
      <c r="AI1859" s="1">
        <v>0</v>
      </c>
      <c r="AJ1859" s="1">
        <v>0</v>
      </c>
      <c r="AK1859" s="6" t="str">
        <f>+IF(Tabla1[[#This Row],[REQUEST_TY]]="SR MANTENIMIENTO CORRECTIVO", "EMERGENCIA", "OTROS")</f>
        <v>OTROS</v>
      </c>
      <c r="AL1859" s="6" t="str">
        <f>+_xlfn.IFS(Tabla1[[#This Row],[Veces obj]]&lt;=1,"0-1",Tabla1[[#This Row],[Veces obj]]&lt;=2,"1-2",Tabla1[[#This Row],[Veces obj]]&lt;=3,"2-3",TRUE,"&gt;3")</f>
        <v>0-1</v>
      </c>
      <c r="AM1859" s="6" t="str">
        <f>+_xlfn.IFS(MONTH(Tabla1[[#This Row],[MES]])&lt;=3,"Q1",MONTH(Tabla1[[#This Row],[MES]])&lt;=6,"Q2",MONTH(Tabla1[[#This Row],[MES]])&lt;=9,"Q3",TRUE,"Q4")</f>
        <v>Q1</v>
      </c>
      <c r="AN1859" t="str">
        <f>+IFERROR(VLOOKUP(Tabla1[[#This Row],[CUENTA]],CTAS[],2,0),"OTROS")</f>
        <v>OTROS</v>
      </c>
      <c r="AP1859" t="str">
        <f>+IFERROR(VLOOKUP(Tabla1[[#This Row],[EMPLEADO]],IS[],3,0),"OTROS")</f>
        <v>OTROS</v>
      </c>
      <c r="AQ1859" t="str">
        <f>+IFERROR(VLOOKUP(Tabla1[[#This Row],[EMPLEADO]],IS[[NÓMINA]:[INGENIERO]],2,0),"OTROS")</f>
        <v>OTROS</v>
      </c>
    </row>
    <row r="1860" spans="1:43" x14ac:dyDescent="0.25">
      <c r="A1860" t="s">
        <v>36</v>
      </c>
      <c r="B1860">
        <v>1</v>
      </c>
      <c r="C1860" t="s">
        <v>3804</v>
      </c>
      <c r="D1860" t="s">
        <v>3346</v>
      </c>
      <c r="E1860" t="s">
        <v>98</v>
      </c>
      <c r="F1860" t="s">
        <v>3805</v>
      </c>
      <c r="G1860" s="17" t="s">
        <v>3806</v>
      </c>
      <c r="H1860" t="s">
        <v>271</v>
      </c>
      <c r="I1860" t="s">
        <v>43</v>
      </c>
      <c r="J1860" t="s">
        <v>8</v>
      </c>
      <c r="K1860" t="s">
        <v>102</v>
      </c>
      <c r="L1860" t="s">
        <v>3807</v>
      </c>
      <c r="M1860" t="s">
        <v>3808</v>
      </c>
      <c r="N1860">
        <v>0</v>
      </c>
      <c r="O1860" t="s">
        <v>105</v>
      </c>
      <c r="P1860" t="s">
        <v>822</v>
      </c>
      <c r="Q1860" t="s">
        <v>48</v>
      </c>
      <c r="R1860" t="s">
        <v>63</v>
      </c>
      <c r="S1860" t="s">
        <v>64</v>
      </c>
      <c r="T1860" t="s">
        <v>51</v>
      </c>
      <c r="U1860" t="s">
        <v>96</v>
      </c>
      <c r="V1860">
        <v>1</v>
      </c>
      <c r="W1860" s="1">
        <v>327.5</v>
      </c>
      <c r="X1860">
        <v>0</v>
      </c>
      <c r="Y1860">
        <v>5</v>
      </c>
      <c r="Z1860">
        <v>5</v>
      </c>
      <c r="AA1860">
        <v>1</v>
      </c>
      <c r="AB1860" s="2">
        <v>0</v>
      </c>
      <c r="AC1860" s="1">
        <v>0</v>
      </c>
      <c r="AD1860" s="7">
        <v>43494</v>
      </c>
      <c r="AE1860" s="7">
        <v>43494</v>
      </c>
      <c r="AF1860">
        <v>0</v>
      </c>
      <c r="AG1860" t="s">
        <v>53</v>
      </c>
      <c r="AH1860" s="2">
        <v>0</v>
      </c>
      <c r="AI1860" s="1">
        <v>0</v>
      </c>
      <c r="AJ1860" s="1">
        <v>0</v>
      </c>
      <c r="AK1860" s="6" t="str">
        <f>+IF(Tabla1[[#This Row],[REQUEST_TY]]="SR MANTENIMIENTO CORRECTIVO", "EMERGENCIA", "OTROS")</f>
        <v>OTROS</v>
      </c>
      <c r="AL1860" s="6" t="str">
        <f>+_xlfn.IFS(Tabla1[[#This Row],[Veces obj]]&lt;=1,"0-1",Tabla1[[#This Row],[Veces obj]]&lt;=2,"1-2",Tabla1[[#This Row],[Veces obj]]&lt;=3,"2-3",TRUE,"&gt;3")</f>
        <v>0-1</v>
      </c>
      <c r="AM1860" s="6" t="str">
        <f>+_xlfn.IFS(MONTH(Tabla1[[#This Row],[MES]])&lt;=3,"Q1",MONTH(Tabla1[[#This Row],[MES]])&lt;=6,"Q2",MONTH(Tabla1[[#This Row],[MES]])&lt;=9,"Q3",TRUE,"Q4")</f>
        <v>Q1</v>
      </c>
      <c r="AN1860" t="str">
        <f>+IFERROR(VLOOKUP(Tabla1[[#This Row],[CUENTA]],CTAS[],2,0),"OTROS")</f>
        <v>OTROS</v>
      </c>
      <c r="AP1860" t="str">
        <f>+IFERROR(VLOOKUP(Tabla1[[#This Row],[EMPLEADO]],IS[],3,0),"OTROS")</f>
        <v>OTROS</v>
      </c>
      <c r="AQ1860" t="str">
        <f>+IFERROR(VLOOKUP(Tabla1[[#This Row],[EMPLEADO]],IS[[NÓMINA]:[INGENIERO]],2,0),"OTROS")</f>
        <v>OTROS</v>
      </c>
    </row>
    <row r="1861" spans="1:43" x14ac:dyDescent="0.25">
      <c r="A1861" t="s">
        <v>36</v>
      </c>
      <c r="B1861">
        <v>1</v>
      </c>
      <c r="C1861" t="s">
        <v>3809</v>
      </c>
      <c r="D1861" t="s">
        <v>3370</v>
      </c>
      <c r="E1861" t="s">
        <v>3742</v>
      </c>
      <c r="F1861" t="s">
        <v>3810</v>
      </c>
      <c r="G1861" s="17" t="s">
        <v>3811</v>
      </c>
      <c r="H1861" t="s">
        <v>1211</v>
      </c>
      <c r="I1861" t="s">
        <v>43</v>
      </c>
      <c r="J1861" t="s">
        <v>8</v>
      </c>
      <c r="K1861" t="s">
        <v>3745</v>
      </c>
      <c r="L1861" t="s">
        <v>3812</v>
      </c>
      <c r="M1861" t="s">
        <v>1523</v>
      </c>
      <c r="N1861">
        <v>0</v>
      </c>
      <c r="O1861" t="s">
        <v>47</v>
      </c>
      <c r="P1861" t="s">
        <v>822</v>
      </c>
      <c r="Q1861" t="s">
        <v>48</v>
      </c>
      <c r="R1861" t="s">
        <v>49</v>
      </c>
      <c r="S1861" t="s">
        <v>50</v>
      </c>
      <c r="T1861" t="s">
        <v>51</v>
      </c>
      <c r="U1861" t="s">
        <v>52</v>
      </c>
      <c r="V1861">
        <v>1</v>
      </c>
      <c r="W1861" s="1">
        <v>1072.5000000000002</v>
      </c>
      <c r="X1861">
        <v>0</v>
      </c>
      <c r="Y1861">
        <v>5</v>
      </c>
      <c r="Z1861">
        <v>5</v>
      </c>
      <c r="AA1861">
        <v>1</v>
      </c>
      <c r="AB1861" s="2">
        <v>0</v>
      </c>
      <c r="AC1861" s="1">
        <v>0</v>
      </c>
      <c r="AD1861" s="7">
        <v>43493</v>
      </c>
      <c r="AE1861" s="7">
        <v>43494</v>
      </c>
      <c r="AF1861">
        <v>1</v>
      </c>
      <c r="AG1861" t="s">
        <v>53</v>
      </c>
      <c r="AH1861" s="2">
        <v>0</v>
      </c>
      <c r="AI1861" s="1">
        <v>0</v>
      </c>
      <c r="AJ1861" s="1">
        <v>0</v>
      </c>
      <c r="AK1861" s="6" t="str">
        <f>+IF(Tabla1[[#This Row],[REQUEST_TY]]="SR MANTENIMIENTO CORRECTIVO", "EMERGENCIA", "OTROS")</f>
        <v>OTROS</v>
      </c>
      <c r="AL1861" s="6" t="str">
        <f>+_xlfn.IFS(Tabla1[[#This Row],[Veces obj]]&lt;=1,"0-1",Tabla1[[#This Row],[Veces obj]]&lt;=2,"1-2",Tabla1[[#This Row],[Veces obj]]&lt;=3,"2-3",TRUE,"&gt;3")</f>
        <v>0-1</v>
      </c>
      <c r="AM1861" s="6" t="str">
        <f>+_xlfn.IFS(MONTH(Tabla1[[#This Row],[MES]])&lt;=3,"Q1",MONTH(Tabla1[[#This Row],[MES]])&lt;=6,"Q2",MONTH(Tabla1[[#This Row],[MES]])&lt;=9,"Q3",TRUE,"Q4")</f>
        <v>Q1</v>
      </c>
      <c r="AN1861" t="str">
        <f>+IFERROR(VLOOKUP(Tabla1[[#This Row],[CUENTA]],CTAS[],2,0),"OTROS")</f>
        <v>OTROS</v>
      </c>
      <c r="AP1861" t="str">
        <f>+IFERROR(VLOOKUP(Tabla1[[#This Row],[EMPLEADO]],IS[],3,0),"OTROS")</f>
        <v>OTROS</v>
      </c>
      <c r="AQ1861" t="str">
        <f>+IFERROR(VLOOKUP(Tabla1[[#This Row],[EMPLEADO]],IS[[NÓMINA]:[INGENIERO]],2,0),"OTROS")</f>
        <v>OTROS</v>
      </c>
    </row>
    <row r="1862" spans="1:43" x14ac:dyDescent="0.25">
      <c r="A1862" t="s">
        <v>4444</v>
      </c>
      <c r="B1862">
        <v>1</v>
      </c>
      <c r="C1862" t="s">
        <v>6630</v>
      </c>
      <c r="D1862" t="s">
        <v>38</v>
      </c>
      <c r="E1862" t="s">
        <v>558</v>
      </c>
      <c r="F1862" t="s">
        <v>6631</v>
      </c>
      <c r="G1862" s="17" t="s">
        <v>3593</v>
      </c>
      <c r="H1862" t="s">
        <v>42</v>
      </c>
      <c r="I1862" t="s">
        <v>43</v>
      </c>
      <c r="J1862" t="s">
        <v>8</v>
      </c>
      <c r="K1862" t="s">
        <v>2886</v>
      </c>
      <c r="L1862" t="s">
        <v>3566</v>
      </c>
      <c r="M1862" t="s">
        <v>131</v>
      </c>
      <c r="N1862">
        <v>1</v>
      </c>
      <c r="O1862" t="s">
        <v>47</v>
      </c>
      <c r="P1862">
        <v>6</v>
      </c>
      <c r="Q1862" t="s">
        <v>207</v>
      </c>
      <c r="R1862" t="s">
        <v>95</v>
      </c>
      <c r="S1862" t="s">
        <v>64</v>
      </c>
      <c r="T1862" t="s">
        <v>51</v>
      </c>
      <c r="U1862" t="s">
        <v>209</v>
      </c>
      <c r="V1862">
        <v>0</v>
      </c>
      <c r="W1862" s="1">
        <v>0</v>
      </c>
      <c r="X1862">
        <v>1</v>
      </c>
      <c r="Y1862">
        <v>0.38</v>
      </c>
      <c r="Z1862">
        <v>5</v>
      </c>
      <c r="AA1862">
        <v>7.5999999999999998E-2</v>
      </c>
      <c r="AB1862" s="2">
        <v>0</v>
      </c>
      <c r="AC1862" s="1">
        <v>0</v>
      </c>
      <c r="AD1862" s="7">
        <v>43515</v>
      </c>
      <c r="AE1862" s="7">
        <v>43515</v>
      </c>
      <c r="AF1862">
        <v>0</v>
      </c>
      <c r="AG1862" t="s">
        <v>53</v>
      </c>
      <c r="AH1862" s="2">
        <v>0</v>
      </c>
      <c r="AI1862" s="1">
        <v>0</v>
      </c>
      <c r="AJ1862" s="1">
        <v>0</v>
      </c>
      <c r="AK1862" s="6" t="str">
        <f>+IF(Tabla1[[#This Row],[REQUEST_TY]]="SR MANTENIMIENTO CORRECTIVO", "EMERGENCIA", "OTROS")</f>
        <v>EMERGENCIA</v>
      </c>
      <c r="AL1862" s="6" t="str">
        <f>+_xlfn.IFS(Tabla1[[#This Row],[Veces obj]]&lt;=1,"0-1",Tabla1[[#This Row],[Veces obj]]&lt;=2,"1-2",Tabla1[[#This Row],[Veces obj]]&lt;=3,"2-3",TRUE,"&gt;3")</f>
        <v>0-1</v>
      </c>
      <c r="AM1862" s="6" t="str">
        <f>+_xlfn.IFS(MONTH(Tabla1[[#This Row],[MES]])&lt;=3,"Q1",MONTH(Tabla1[[#This Row],[MES]])&lt;=6,"Q2",MONTH(Tabla1[[#This Row],[MES]])&lt;=9,"Q3",TRUE,"Q4")</f>
        <v>Q1</v>
      </c>
      <c r="AN1862" t="str">
        <f>+IFERROR(VLOOKUP(Tabla1[[#This Row],[CUENTA]],CTAS[],2,0),"OTROS")</f>
        <v>OTROS</v>
      </c>
      <c r="AP1862" t="str">
        <f>+IFERROR(VLOOKUP(Tabla1[[#This Row],[EMPLEADO]],IS[],3,0),"OTROS")</f>
        <v>OTROS</v>
      </c>
      <c r="AQ1862" t="str">
        <f>+IFERROR(VLOOKUP(Tabla1[[#This Row],[EMPLEADO]],IS[[NÓMINA]:[INGENIERO]],2,0),"OTROS")</f>
        <v>OTROS</v>
      </c>
    </row>
    <row r="1863" spans="1:43" x14ac:dyDescent="0.25">
      <c r="A1863" t="s">
        <v>36</v>
      </c>
      <c r="B1863">
        <v>1</v>
      </c>
      <c r="C1863" t="s">
        <v>3817</v>
      </c>
      <c r="D1863" t="s">
        <v>3346</v>
      </c>
      <c r="E1863" t="s">
        <v>98</v>
      </c>
      <c r="F1863" t="s">
        <v>3818</v>
      </c>
      <c r="G1863" s="17" t="s">
        <v>1857</v>
      </c>
      <c r="H1863" t="s">
        <v>101</v>
      </c>
      <c r="I1863" t="s">
        <v>43</v>
      </c>
      <c r="J1863" t="s">
        <v>8</v>
      </c>
      <c r="K1863" t="s">
        <v>102</v>
      </c>
      <c r="L1863" t="s">
        <v>517</v>
      </c>
      <c r="M1863" t="s">
        <v>518</v>
      </c>
      <c r="N1863">
        <v>0</v>
      </c>
      <c r="O1863" t="s">
        <v>105</v>
      </c>
      <c r="P1863" t="s">
        <v>822</v>
      </c>
      <c r="Q1863" t="s">
        <v>48</v>
      </c>
      <c r="R1863" t="s">
        <v>63</v>
      </c>
      <c r="S1863" t="s">
        <v>64</v>
      </c>
      <c r="T1863" t="s">
        <v>51</v>
      </c>
      <c r="U1863" t="s">
        <v>96</v>
      </c>
      <c r="V1863">
        <v>1</v>
      </c>
      <c r="W1863" s="1">
        <v>327.5</v>
      </c>
      <c r="X1863">
        <v>0</v>
      </c>
      <c r="Y1863">
        <v>5</v>
      </c>
      <c r="Z1863">
        <v>5</v>
      </c>
      <c r="AA1863">
        <v>1</v>
      </c>
      <c r="AB1863" s="2">
        <v>0</v>
      </c>
      <c r="AC1863" s="1">
        <v>0</v>
      </c>
      <c r="AD1863" s="7">
        <v>43494</v>
      </c>
      <c r="AE1863" s="7">
        <v>43494</v>
      </c>
      <c r="AF1863">
        <v>0</v>
      </c>
      <c r="AG1863" t="s">
        <v>53</v>
      </c>
      <c r="AH1863" s="2">
        <v>0</v>
      </c>
      <c r="AI1863" s="1">
        <v>0</v>
      </c>
      <c r="AJ1863" s="1">
        <v>0</v>
      </c>
      <c r="AK1863" s="6" t="str">
        <f>+IF(Tabla1[[#This Row],[REQUEST_TY]]="SR MANTENIMIENTO CORRECTIVO", "EMERGENCIA", "OTROS")</f>
        <v>OTROS</v>
      </c>
      <c r="AL1863" s="6" t="str">
        <f>+_xlfn.IFS(Tabla1[[#This Row],[Veces obj]]&lt;=1,"0-1",Tabla1[[#This Row],[Veces obj]]&lt;=2,"1-2",Tabla1[[#This Row],[Veces obj]]&lt;=3,"2-3",TRUE,"&gt;3")</f>
        <v>0-1</v>
      </c>
      <c r="AM1863" s="6" t="str">
        <f>+_xlfn.IFS(MONTH(Tabla1[[#This Row],[MES]])&lt;=3,"Q1",MONTH(Tabla1[[#This Row],[MES]])&lt;=6,"Q2",MONTH(Tabla1[[#This Row],[MES]])&lt;=9,"Q3",TRUE,"Q4")</f>
        <v>Q1</v>
      </c>
      <c r="AN1863" t="str">
        <f>+IFERROR(VLOOKUP(Tabla1[[#This Row],[CUENTA]],CTAS[],2,0),"OTROS")</f>
        <v>OTROS</v>
      </c>
      <c r="AP1863" t="str">
        <f>+IFERROR(VLOOKUP(Tabla1[[#This Row],[EMPLEADO]],IS[],3,0),"OTROS")</f>
        <v>OTROS</v>
      </c>
      <c r="AQ1863" t="str">
        <f>+IFERROR(VLOOKUP(Tabla1[[#This Row],[EMPLEADO]],IS[[NÓMINA]:[INGENIERO]],2,0),"OTROS")</f>
        <v>OTROS</v>
      </c>
    </row>
    <row r="1864" spans="1:43" x14ac:dyDescent="0.25">
      <c r="A1864" t="s">
        <v>36</v>
      </c>
      <c r="B1864">
        <v>1</v>
      </c>
      <c r="C1864" t="s">
        <v>1556</v>
      </c>
      <c r="D1864" t="s">
        <v>38</v>
      </c>
      <c r="E1864" t="s">
        <v>1015</v>
      </c>
      <c r="F1864" t="s">
        <v>1557</v>
      </c>
      <c r="G1864" s="17" t="s">
        <v>1558</v>
      </c>
      <c r="H1864" t="s">
        <v>784</v>
      </c>
      <c r="I1864" t="s">
        <v>43</v>
      </c>
      <c r="J1864" t="s">
        <v>8</v>
      </c>
      <c r="K1864" t="s">
        <v>59</v>
      </c>
      <c r="L1864" t="s">
        <v>1559</v>
      </c>
      <c r="M1864" t="s">
        <v>1560</v>
      </c>
      <c r="N1864">
        <v>0</v>
      </c>
      <c r="O1864" t="s">
        <v>47</v>
      </c>
      <c r="P1864">
        <v>69</v>
      </c>
      <c r="Q1864" t="s">
        <v>48</v>
      </c>
      <c r="R1864" t="s">
        <v>317</v>
      </c>
      <c r="S1864" t="s">
        <v>318</v>
      </c>
      <c r="T1864" t="s">
        <v>51</v>
      </c>
      <c r="U1864" t="s">
        <v>353</v>
      </c>
      <c r="V1864">
        <v>1.1499999999999999</v>
      </c>
      <c r="W1864" s="1">
        <v>1808.95</v>
      </c>
      <c r="X1864">
        <v>1</v>
      </c>
      <c r="Y1864">
        <v>0.99</v>
      </c>
      <c r="Z1864">
        <v>4</v>
      </c>
      <c r="AA1864">
        <v>0.2475</v>
      </c>
      <c r="AB1864" s="2">
        <v>0</v>
      </c>
      <c r="AC1864" s="1">
        <v>0</v>
      </c>
      <c r="AD1864" s="7">
        <v>43487</v>
      </c>
      <c r="AE1864" s="7">
        <v>43488</v>
      </c>
      <c r="AF1864">
        <v>1</v>
      </c>
      <c r="AG1864" t="s">
        <v>53</v>
      </c>
      <c r="AH1864" s="2">
        <v>0</v>
      </c>
      <c r="AI1864" s="1">
        <v>0</v>
      </c>
      <c r="AJ1864" s="1">
        <v>0</v>
      </c>
      <c r="AK1864" s="6" t="str">
        <f>+IF(Tabla1[[#This Row],[REQUEST_TY]]="SR MANTENIMIENTO CORRECTIVO", "EMERGENCIA", "OTROS")</f>
        <v>EMERGENCIA</v>
      </c>
      <c r="AL1864" s="6" t="str">
        <f>+_xlfn.IFS(Tabla1[[#This Row],[Veces obj]]&lt;=1,"0-1",Tabla1[[#This Row],[Veces obj]]&lt;=2,"1-2",Tabla1[[#This Row],[Veces obj]]&lt;=3,"2-3",TRUE,"&gt;3")</f>
        <v>0-1</v>
      </c>
      <c r="AM1864" s="6" t="str">
        <f>+_xlfn.IFS(MONTH(Tabla1[[#This Row],[MES]])&lt;=3,"Q1",MONTH(Tabla1[[#This Row],[MES]])&lt;=6,"Q2",MONTH(Tabla1[[#This Row],[MES]])&lt;=9,"Q3",TRUE,"Q4")</f>
        <v>Q1</v>
      </c>
      <c r="AN1864" t="str">
        <f>+IFERROR(VLOOKUP(Tabla1[[#This Row],[CUENTA]],CTAS[],2,0),"OTROS")</f>
        <v>OTROS</v>
      </c>
      <c r="AP1864" t="str">
        <f>+IFERROR(VLOOKUP(Tabla1[[#This Row],[EMPLEADO]],IS[],3,0),"OTROS")</f>
        <v>OTROS</v>
      </c>
      <c r="AQ1864" t="str">
        <f>+IFERROR(VLOOKUP(Tabla1[[#This Row],[EMPLEADO]],IS[[NÓMINA]:[INGENIERO]],2,0),"OTROS")</f>
        <v>OTROS</v>
      </c>
    </row>
    <row r="1865" spans="1:43" x14ac:dyDescent="0.25">
      <c r="A1865" t="s">
        <v>36</v>
      </c>
      <c r="B1865">
        <v>1</v>
      </c>
      <c r="C1865" t="s">
        <v>3823</v>
      </c>
      <c r="D1865" t="s">
        <v>3370</v>
      </c>
      <c r="E1865" t="s">
        <v>558</v>
      </c>
      <c r="F1865" t="s">
        <v>3824</v>
      </c>
      <c r="G1865" s="17" t="s">
        <v>3825</v>
      </c>
      <c r="H1865" t="s">
        <v>70</v>
      </c>
      <c r="I1865" t="s">
        <v>43</v>
      </c>
      <c r="J1865" t="s">
        <v>8</v>
      </c>
      <c r="K1865" t="s">
        <v>71</v>
      </c>
      <c r="L1865" t="s">
        <v>93</v>
      </c>
      <c r="M1865" t="s">
        <v>94</v>
      </c>
      <c r="N1865">
        <v>1</v>
      </c>
      <c r="O1865" t="s">
        <v>47</v>
      </c>
      <c r="P1865" t="s">
        <v>822</v>
      </c>
      <c r="Q1865" t="s">
        <v>48</v>
      </c>
      <c r="R1865" t="s">
        <v>95</v>
      </c>
      <c r="S1865" t="s">
        <v>64</v>
      </c>
      <c r="T1865" t="s">
        <v>51</v>
      </c>
      <c r="U1865" t="s">
        <v>96</v>
      </c>
      <c r="V1865">
        <v>1</v>
      </c>
      <c r="W1865" s="1">
        <v>0</v>
      </c>
      <c r="X1865">
        <v>0</v>
      </c>
      <c r="Y1865">
        <v>5</v>
      </c>
      <c r="Z1865">
        <v>5</v>
      </c>
      <c r="AA1865">
        <v>1</v>
      </c>
      <c r="AB1865" s="2">
        <v>0</v>
      </c>
      <c r="AC1865" s="1">
        <v>0</v>
      </c>
      <c r="AD1865" s="7">
        <v>43475</v>
      </c>
      <c r="AE1865" s="7">
        <v>43494</v>
      </c>
      <c r="AF1865">
        <v>13</v>
      </c>
      <c r="AG1865" t="s">
        <v>3826</v>
      </c>
      <c r="AH1865" s="2">
        <v>0</v>
      </c>
      <c r="AI1865" s="1">
        <v>0</v>
      </c>
      <c r="AJ1865" s="1">
        <v>0</v>
      </c>
      <c r="AK1865" s="6" t="str">
        <f>+IF(Tabla1[[#This Row],[REQUEST_TY]]="SR MANTENIMIENTO CORRECTIVO", "EMERGENCIA", "OTROS")</f>
        <v>OTROS</v>
      </c>
      <c r="AL1865" s="6" t="str">
        <f>+_xlfn.IFS(Tabla1[[#This Row],[Veces obj]]&lt;=1,"0-1",Tabla1[[#This Row],[Veces obj]]&lt;=2,"1-2",Tabla1[[#This Row],[Veces obj]]&lt;=3,"2-3",TRUE,"&gt;3")</f>
        <v>0-1</v>
      </c>
      <c r="AM1865" s="6" t="str">
        <f>+_xlfn.IFS(MONTH(Tabla1[[#This Row],[MES]])&lt;=3,"Q1",MONTH(Tabla1[[#This Row],[MES]])&lt;=6,"Q2",MONTH(Tabla1[[#This Row],[MES]])&lt;=9,"Q3",TRUE,"Q4")</f>
        <v>Q1</v>
      </c>
      <c r="AN1865" t="str">
        <f>+IFERROR(VLOOKUP(Tabla1[[#This Row],[CUENTA]],CTAS[],2,0),"OTROS")</f>
        <v>OTROS</v>
      </c>
      <c r="AP1865" t="str">
        <f>+IFERROR(VLOOKUP(Tabla1[[#This Row],[EMPLEADO]],IS[],3,0),"OTROS")</f>
        <v>OTROS</v>
      </c>
      <c r="AQ1865" t="str">
        <f>+IFERROR(VLOOKUP(Tabla1[[#This Row],[EMPLEADO]],IS[[NÓMINA]:[INGENIERO]],2,0),"OTROS")</f>
        <v>OTROS</v>
      </c>
    </row>
    <row r="1866" spans="1:43" x14ac:dyDescent="0.25">
      <c r="A1866" t="s">
        <v>36</v>
      </c>
      <c r="B1866">
        <v>1</v>
      </c>
      <c r="C1866" t="s">
        <v>3827</v>
      </c>
      <c r="D1866" t="s">
        <v>3346</v>
      </c>
      <c r="E1866" t="s">
        <v>98</v>
      </c>
      <c r="F1866" t="s">
        <v>3828</v>
      </c>
      <c r="G1866" s="17" t="s">
        <v>1196</v>
      </c>
      <c r="H1866" t="s">
        <v>453</v>
      </c>
      <c r="I1866" t="s">
        <v>43</v>
      </c>
      <c r="J1866" t="s">
        <v>8</v>
      </c>
      <c r="K1866" t="s">
        <v>102</v>
      </c>
      <c r="L1866" t="s">
        <v>1197</v>
      </c>
      <c r="M1866" t="s">
        <v>1198</v>
      </c>
      <c r="N1866">
        <v>0</v>
      </c>
      <c r="O1866" t="s">
        <v>47</v>
      </c>
      <c r="P1866" t="s">
        <v>822</v>
      </c>
      <c r="Q1866" t="s">
        <v>48</v>
      </c>
      <c r="R1866" t="s">
        <v>63</v>
      </c>
      <c r="S1866" t="s">
        <v>64</v>
      </c>
      <c r="T1866" t="s">
        <v>51</v>
      </c>
      <c r="U1866" t="s">
        <v>96</v>
      </c>
      <c r="V1866">
        <v>1</v>
      </c>
      <c r="W1866" s="1">
        <v>682.5</v>
      </c>
      <c r="X1866">
        <v>0</v>
      </c>
      <c r="Y1866">
        <v>5</v>
      </c>
      <c r="Z1866">
        <v>5</v>
      </c>
      <c r="AA1866">
        <v>1</v>
      </c>
      <c r="AB1866" s="2">
        <v>0</v>
      </c>
      <c r="AC1866" s="1">
        <v>0</v>
      </c>
      <c r="AD1866" s="7">
        <v>43493</v>
      </c>
      <c r="AE1866" s="7">
        <v>43495</v>
      </c>
      <c r="AF1866">
        <v>2</v>
      </c>
      <c r="AG1866" t="s">
        <v>1680</v>
      </c>
      <c r="AH1866" s="2">
        <v>0</v>
      </c>
      <c r="AI1866" s="1">
        <v>0</v>
      </c>
      <c r="AJ1866" s="1">
        <v>0</v>
      </c>
      <c r="AK1866" s="6" t="str">
        <f>+IF(Tabla1[[#This Row],[REQUEST_TY]]="SR MANTENIMIENTO CORRECTIVO", "EMERGENCIA", "OTROS")</f>
        <v>OTROS</v>
      </c>
      <c r="AL1866" s="6" t="str">
        <f>+_xlfn.IFS(Tabla1[[#This Row],[Veces obj]]&lt;=1,"0-1",Tabla1[[#This Row],[Veces obj]]&lt;=2,"1-2",Tabla1[[#This Row],[Veces obj]]&lt;=3,"2-3",TRUE,"&gt;3")</f>
        <v>0-1</v>
      </c>
      <c r="AM1866" s="6" t="str">
        <f>+_xlfn.IFS(MONTH(Tabla1[[#This Row],[MES]])&lt;=3,"Q1",MONTH(Tabla1[[#This Row],[MES]])&lt;=6,"Q2",MONTH(Tabla1[[#This Row],[MES]])&lt;=9,"Q3",TRUE,"Q4")</f>
        <v>Q1</v>
      </c>
      <c r="AN1866" t="str">
        <f>+IFERROR(VLOOKUP(Tabla1[[#This Row],[CUENTA]],CTAS[],2,0),"OTROS")</f>
        <v>OTROS</v>
      </c>
      <c r="AP1866" t="str">
        <f>+IFERROR(VLOOKUP(Tabla1[[#This Row],[EMPLEADO]],IS[],3,0),"OTROS")</f>
        <v>OTROS</v>
      </c>
      <c r="AQ1866" t="str">
        <f>+IFERROR(VLOOKUP(Tabla1[[#This Row],[EMPLEADO]],IS[[NÓMINA]:[INGENIERO]],2,0),"OTROS")</f>
        <v>OTROS</v>
      </c>
    </row>
    <row r="1867" spans="1:43" x14ac:dyDescent="0.25">
      <c r="A1867" t="s">
        <v>36</v>
      </c>
      <c r="B1867">
        <v>1</v>
      </c>
      <c r="C1867" t="s">
        <v>3829</v>
      </c>
      <c r="D1867" t="s">
        <v>3370</v>
      </c>
      <c r="E1867" t="s">
        <v>3742</v>
      </c>
      <c r="F1867" t="s">
        <v>3830</v>
      </c>
      <c r="G1867" s="17" t="s">
        <v>3811</v>
      </c>
      <c r="H1867" t="s">
        <v>384</v>
      </c>
      <c r="I1867" t="s">
        <v>43</v>
      </c>
      <c r="J1867" t="s">
        <v>8</v>
      </c>
      <c r="K1867" t="s">
        <v>3745</v>
      </c>
      <c r="L1867" t="s">
        <v>3812</v>
      </c>
      <c r="M1867" t="s">
        <v>1523</v>
      </c>
      <c r="N1867">
        <v>0</v>
      </c>
      <c r="O1867" t="s">
        <v>47</v>
      </c>
      <c r="P1867" t="s">
        <v>822</v>
      </c>
      <c r="Q1867" t="s">
        <v>48</v>
      </c>
      <c r="R1867" t="s">
        <v>49</v>
      </c>
      <c r="S1867" t="s">
        <v>50</v>
      </c>
      <c r="T1867" t="s">
        <v>51</v>
      </c>
      <c r="U1867" t="s">
        <v>52</v>
      </c>
      <c r="V1867">
        <v>1</v>
      </c>
      <c r="W1867" s="1">
        <v>1072.5000000000002</v>
      </c>
      <c r="X1867">
        <v>0</v>
      </c>
      <c r="Y1867">
        <v>5</v>
      </c>
      <c r="Z1867">
        <v>5</v>
      </c>
      <c r="AA1867">
        <v>1</v>
      </c>
      <c r="AB1867" s="2">
        <v>0</v>
      </c>
      <c r="AC1867" s="1">
        <v>0</v>
      </c>
      <c r="AD1867" s="7">
        <v>43432</v>
      </c>
      <c r="AE1867" s="7">
        <v>43495</v>
      </c>
      <c r="AF1867">
        <v>43</v>
      </c>
      <c r="AG1867" t="s">
        <v>3826</v>
      </c>
      <c r="AH1867" s="2">
        <v>0</v>
      </c>
      <c r="AI1867" s="1">
        <v>0</v>
      </c>
      <c r="AJ1867" s="1">
        <v>0</v>
      </c>
      <c r="AK1867" s="6" t="str">
        <f>+IF(Tabla1[[#This Row],[REQUEST_TY]]="SR MANTENIMIENTO CORRECTIVO", "EMERGENCIA", "OTROS")</f>
        <v>OTROS</v>
      </c>
      <c r="AL1867" s="6" t="str">
        <f>+_xlfn.IFS(Tabla1[[#This Row],[Veces obj]]&lt;=1,"0-1",Tabla1[[#This Row],[Veces obj]]&lt;=2,"1-2",Tabla1[[#This Row],[Veces obj]]&lt;=3,"2-3",TRUE,"&gt;3")</f>
        <v>0-1</v>
      </c>
      <c r="AM1867" s="6" t="str">
        <f>+_xlfn.IFS(MONTH(Tabla1[[#This Row],[MES]])&lt;=3,"Q1",MONTH(Tabla1[[#This Row],[MES]])&lt;=6,"Q2",MONTH(Tabla1[[#This Row],[MES]])&lt;=9,"Q3",TRUE,"Q4")</f>
        <v>Q1</v>
      </c>
      <c r="AN1867" t="str">
        <f>+IFERROR(VLOOKUP(Tabla1[[#This Row],[CUENTA]],CTAS[],2,0),"OTROS")</f>
        <v>OTROS</v>
      </c>
      <c r="AP1867" t="str">
        <f>+IFERROR(VLOOKUP(Tabla1[[#This Row],[EMPLEADO]],IS[],3,0),"OTROS")</f>
        <v>OTROS</v>
      </c>
      <c r="AQ1867" t="str">
        <f>+IFERROR(VLOOKUP(Tabla1[[#This Row],[EMPLEADO]],IS[[NÓMINA]:[INGENIERO]],2,0),"OTROS")</f>
        <v>OTROS</v>
      </c>
    </row>
    <row r="1868" spans="1:43" x14ac:dyDescent="0.25">
      <c r="A1868" t="s">
        <v>36</v>
      </c>
      <c r="B1868">
        <v>1</v>
      </c>
      <c r="C1868" t="s">
        <v>3831</v>
      </c>
      <c r="D1868" t="s">
        <v>3370</v>
      </c>
      <c r="E1868" t="s">
        <v>3742</v>
      </c>
      <c r="F1868" t="s">
        <v>3830</v>
      </c>
      <c r="G1868" s="17" t="s">
        <v>3791</v>
      </c>
      <c r="H1868" t="s">
        <v>384</v>
      </c>
      <c r="I1868" t="s">
        <v>43</v>
      </c>
      <c r="J1868" t="s">
        <v>8</v>
      </c>
      <c r="K1868" t="s">
        <v>3745</v>
      </c>
      <c r="L1868" t="s">
        <v>3792</v>
      </c>
      <c r="M1868" t="s">
        <v>387</v>
      </c>
      <c r="N1868">
        <v>0</v>
      </c>
      <c r="O1868" t="s">
        <v>47</v>
      </c>
      <c r="P1868" t="s">
        <v>822</v>
      </c>
      <c r="Q1868" t="s">
        <v>48</v>
      </c>
      <c r="R1868" t="s">
        <v>49</v>
      </c>
      <c r="S1868" t="s">
        <v>50</v>
      </c>
      <c r="T1868" t="s">
        <v>51</v>
      </c>
      <c r="U1868" t="s">
        <v>52</v>
      </c>
      <c r="V1868">
        <v>1</v>
      </c>
      <c r="W1868" s="1">
        <v>1072.5000000000002</v>
      </c>
      <c r="X1868">
        <v>0</v>
      </c>
      <c r="Y1868">
        <v>5</v>
      </c>
      <c r="Z1868">
        <v>5</v>
      </c>
      <c r="AA1868">
        <v>1</v>
      </c>
      <c r="AB1868" s="2">
        <v>0</v>
      </c>
      <c r="AC1868" s="1">
        <v>0</v>
      </c>
      <c r="AD1868" s="7">
        <v>43432</v>
      </c>
      <c r="AE1868" s="7">
        <v>43495</v>
      </c>
      <c r="AF1868">
        <v>43</v>
      </c>
      <c r="AG1868" t="s">
        <v>3826</v>
      </c>
      <c r="AH1868" s="2">
        <v>0</v>
      </c>
      <c r="AI1868" s="1">
        <v>0</v>
      </c>
      <c r="AJ1868" s="1">
        <v>0</v>
      </c>
      <c r="AK1868" s="6" t="str">
        <f>+IF(Tabla1[[#This Row],[REQUEST_TY]]="SR MANTENIMIENTO CORRECTIVO", "EMERGENCIA", "OTROS")</f>
        <v>OTROS</v>
      </c>
      <c r="AL1868" s="6" t="str">
        <f>+_xlfn.IFS(Tabla1[[#This Row],[Veces obj]]&lt;=1,"0-1",Tabla1[[#This Row],[Veces obj]]&lt;=2,"1-2",Tabla1[[#This Row],[Veces obj]]&lt;=3,"2-3",TRUE,"&gt;3")</f>
        <v>0-1</v>
      </c>
      <c r="AM1868" s="6" t="str">
        <f>+_xlfn.IFS(MONTH(Tabla1[[#This Row],[MES]])&lt;=3,"Q1",MONTH(Tabla1[[#This Row],[MES]])&lt;=6,"Q2",MONTH(Tabla1[[#This Row],[MES]])&lt;=9,"Q3",TRUE,"Q4")</f>
        <v>Q1</v>
      </c>
      <c r="AN1868" t="str">
        <f>+IFERROR(VLOOKUP(Tabla1[[#This Row],[CUENTA]],CTAS[],2,0),"OTROS")</f>
        <v>OTROS</v>
      </c>
      <c r="AP1868" t="str">
        <f>+IFERROR(VLOOKUP(Tabla1[[#This Row],[EMPLEADO]],IS[],3,0),"OTROS")</f>
        <v>OTROS</v>
      </c>
      <c r="AQ1868" t="str">
        <f>+IFERROR(VLOOKUP(Tabla1[[#This Row],[EMPLEADO]],IS[[NÓMINA]:[INGENIERO]],2,0),"OTROS")</f>
        <v>OTROS</v>
      </c>
    </row>
    <row r="1869" spans="1:43" x14ac:dyDescent="0.25">
      <c r="A1869" t="s">
        <v>36</v>
      </c>
      <c r="B1869">
        <v>1</v>
      </c>
      <c r="C1869" t="s">
        <v>3832</v>
      </c>
      <c r="D1869" t="s">
        <v>3370</v>
      </c>
      <c r="E1869" t="s">
        <v>3742</v>
      </c>
      <c r="F1869" t="s">
        <v>3833</v>
      </c>
      <c r="G1869" s="17" t="s">
        <v>3781</v>
      </c>
      <c r="H1869" t="s">
        <v>568</v>
      </c>
      <c r="I1869" t="s">
        <v>43</v>
      </c>
      <c r="J1869" t="s">
        <v>8</v>
      </c>
      <c r="K1869" t="s">
        <v>3745</v>
      </c>
      <c r="L1869" t="s">
        <v>3782</v>
      </c>
      <c r="M1869" t="s">
        <v>932</v>
      </c>
      <c r="N1869">
        <v>0</v>
      </c>
      <c r="O1869" t="s">
        <v>47</v>
      </c>
      <c r="P1869" t="s">
        <v>822</v>
      </c>
      <c r="Q1869" t="s">
        <v>48</v>
      </c>
      <c r="R1869" t="s">
        <v>49</v>
      </c>
      <c r="S1869" t="s">
        <v>50</v>
      </c>
      <c r="T1869" t="s">
        <v>51</v>
      </c>
      <c r="U1869" t="s">
        <v>52</v>
      </c>
      <c r="V1869">
        <v>1</v>
      </c>
      <c r="W1869" s="1">
        <v>1072.5000000000002</v>
      </c>
      <c r="X1869">
        <v>0</v>
      </c>
      <c r="Y1869">
        <v>5</v>
      </c>
      <c r="Z1869">
        <v>5</v>
      </c>
      <c r="AA1869">
        <v>1</v>
      </c>
      <c r="AB1869" s="2">
        <v>0</v>
      </c>
      <c r="AC1869" s="1">
        <v>0</v>
      </c>
      <c r="AD1869" s="7">
        <v>43416</v>
      </c>
      <c r="AE1869" s="7">
        <v>43495</v>
      </c>
      <c r="AF1869">
        <v>54</v>
      </c>
      <c r="AG1869" t="s">
        <v>3826</v>
      </c>
      <c r="AH1869" s="2">
        <v>0</v>
      </c>
      <c r="AI1869" s="1">
        <v>0</v>
      </c>
      <c r="AJ1869" s="1">
        <v>0</v>
      </c>
      <c r="AK1869" s="6" t="str">
        <f>+IF(Tabla1[[#This Row],[REQUEST_TY]]="SR MANTENIMIENTO CORRECTIVO", "EMERGENCIA", "OTROS")</f>
        <v>OTROS</v>
      </c>
      <c r="AL1869" s="6" t="str">
        <f>+_xlfn.IFS(Tabla1[[#This Row],[Veces obj]]&lt;=1,"0-1",Tabla1[[#This Row],[Veces obj]]&lt;=2,"1-2",Tabla1[[#This Row],[Veces obj]]&lt;=3,"2-3",TRUE,"&gt;3")</f>
        <v>0-1</v>
      </c>
      <c r="AM1869" s="6" t="str">
        <f>+_xlfn.IFS(MONTH(Tabla1[[#This Row],[MES]])&lt;=3,"Q1",MONTH(Tabla1[[#This Row],[MES]])&lt;=6,"Q2",MONTH(Tabla1[[#This Row],[MES]])&lt;=9,"Q3",TRUE,"Q4")</f>
        <v>Q1</v>
      </c>
      <c r="AN1869" t="str">
        <f>+IFERROR(VLOOKUP(Tabla1[[#This Row],[CUENTA]],CTAS[],2,0),"OTROS")</f>
        <v>OTROS</v>
      </c>
      <c r="AP1869" t="str">
        <f>+IFERROR(VLOOKUP(Tabla1[[#This Row],[EMPLEADO]],IS[],3,0),"OTROS")</f>
        <v>OTROS</v>
      </c>
      <c r="AQ1869" t="str">
        <f>+IFERROR(VLOOKUP(Tabla1[[#This Row],[EMPLEADO]],IS[[NÓMINA]:[INGENIERO]],2,0),"OTROS")</f>
        <v>OTROS</v>
      </c>
    </row>
    <row r="1870" spans="1:43" x14ac:dyDescent="0.25">
      <c r="A1870" t="s">
        <v>36</v>
      </c>
      <c r="B1870">
        <v>1</v>
      </c>
      <c r="C1870" t="s">
        <v>3834</v>
      </c>
      <c r="D1870" t="s">
        <v>3346</v>
      </c>
      <c r="E1870" t="s">
        <v>98</v>
      </c>
      <c r="F1870" t="s">
        <v>3835</v>
      </c>
      <c r="G1870" s="17" t="s">
        <v>2233</v>
      </c>
      <c r="H1870" t="s">
        <v>106</v>
      </c>
      <c r="I1870" t="s">
        <v>43</v>
      </c>
      <c r="J1870" t="s">
        <v>8</v>
      </c>
      <c r="K1870" t="s">
        <v>102</v>
      </c>
      <c r="L1870" t="s">
        <v>500</v>
      </c>
      <c r="M1870" t="s">
        <v>310</v>
      </c>
      <c r="N1870">
        <v>0</v>
      </c>
      <c r="O1870" t="s">
        <v>47</v>
      </c>
      <c r="P1870" t="s">
        <v>822</v>
      </c>
      <c r="Q1870" t="s">
        <v>48</v>
      </c>
      <c r="R1870" t="s">
        <v>63</v>
      </c>
      <c r="S1870" t="s">
        <v>64</v>
      </c>
      <c r="T1870" t="s">
        <v>51</v>
      </c>
      <c r="U1870" t="s">
        <v>96</v>
      </c>
      <c r="V1870">
        <v>1</v>
      </c>
      <c r="W1870" s="1">
        <v>682.5</v>
      </c>
      <c r="X1870">
        <v>0</v>
      </c>
      <c r="Y1870">
        <v>5</v>
      </c>
      <c r="Z1870">
        <v>5</v>
      </c>
      <c r="AA1870">
        <v>1</v>
      </c>
      <c r="AB1870" s="2">
        <v>0</v>
      </c>
      <c r="AC1870" s="1">
        <v>0</v>
      </c>
      <c r="AD1870" s="7">
        <v>43495</v>
      </c>
      <c r="AE1870" s="7">
        <v>43495</v>
      </c>
      <c r="AF1870">
        <v>0</v>
      </c>
      <c r="AG1870" t="s">
        <v>53</v>
      </c>
      <c r="AH1870" s="2">
        <v>0</v>
      </c>
      <c r="AI1870" s="1">
        <v>0</v>
      </c>
      <c r="AJ1870" s="1">
        <v>0</v>
      </c>
      <c r="AK1870" s="6" t="str">
        <f>+IF(Tabla1[[#This Row],[REQUEST_TY]]="SR MANTENIMIENTO CORRECTIVO", "EMERGENCIA", "OTROS")</f>
        <v>OTROS</v>
      </c>
      <c r="AL1870" s="6" t="str">
        <f>+_xlfn.IFS(Tabla1[[#This Row],[Veces obj]]&lt;=1,"0-1",Tabla1[[#This Row],[Veces obj]]&lt;=2,"1-2",Tabla1[[#This Row],[Veces obj]]&lt;=3,"2-3",TRUE,"&gt;3")</f>
        <v>0-1</v>
      </c>
      <c r="AM1870" s="6" t="str">
        <f>+_xlfn.IFS(MONTH(Tabla1[[#This Row],[MES]])&lt;=3,"Q1",MONTH(Tabla1[[#This Row],[MES]])&lt;=6,"Q2",MONTH(Tabla1[[#This Row],[MES]])&lt;=9,"Q3",TRUE,"Q4")</f>
        <v>Q1</v>
      </c>
      <c r="AN1870" t="str">
        <f>+IFERROR(VLOOKUP(Tabla1[[#This Row],[CUENTA]],CTAS[],2,0),"OTROS")</f>
        <v>OTROS</v>
      </c>
      <c r="AP1870" t="str">
        <f>+IFERROR(VLOOKUP(Tabla1[[#This Row],[EMPLEADO]],IS[],3,0),"OTROS")</f>
        <v>OTROS</v>
      </c>
      <c r="AQ1870" t="str">
        <f>+IFERROR(VLOOKUP(Tabla1[[#This Row],[EMPLEADO]],IS[[NÓMINA]:[INGENIERO]],2,0),"OTROS")</f>
        <v>OTROS</v>
      </c>
    </row>
    <row r="1871" spans="1:43" x14ac:dyDescent="0.25">
      <c r="A1871" t="s">
        <v>36</v>
      </c>
      <c r="B1871">
        <v>1</v>
      </c>
      <c r="C1871" t="s">
        <v>3836</v>
      </c>
      <c r="D1871" t="s">
        <v>3346</v>
      </c>
      <c r="E1871" t="s">
        <v>98</v>
      </c>
      <c r="F1871" t="s">
        <v>3837</v>
      </c>
      <c r="G1871" s="17" t="s">
        <v>1682</v>
      </c>
      <c r="H1871" t="s">
        <v>707</v>
      </c>
      <c r="I1871" t="s">
        <v>43</v>
      </c>
      <c r="J1871" t="s">
        <v>8</v>
      </c>
      <c r="K1871" t="s">
        <v>102</v>
      </c>
      <c r="L1871" t="s">
        <v>728</v>
      </c>
      <c r="M1871" t="s">
        <v>709</v>
      </c>
      <c r="N1871">
        <v>0</v>
      </c>
      <c r="O1871" t="s">
        <v>105</v>
      </c>
      <c r="P1871" t="s">
        <v>822</v>
      </c>
      <c r="Q1871" t="s">
        <v>48</v>
      </c>
      <c r="R1871" t="s">
        <v>63</v>
      </c>
      <c r="S1871" t="s">
        <v>64</v>
      </c>
      <c r="T1871" t="s">
        <v>51</v>
      </c>
      <c r="U1871" t="s">
        <v>96</v>
      </c>
      <c r="V1871">
        <v>1</v>
      </c>
      <c r="W1871" s="1">
        <v>327.5</v>
      </c>
      <c r="X1871">
        <v>0</v>
      </c>
      <c r="Y1871">
        <v>5</v>
      </c>
      <c r="Z1871">
        <v>5</v>
      </c>
      <c r="AA1871">
        <v>1</v>
      </c>
      <c r="AB1871" s="2">
        <v>0</v>
      </c>
      <c r="AC1871" s="1">
        <v>0</v>
      </c>
      <c r="AD1871" s="7">
        <v>43493</v>
      </c>
      <c r="AE1871" s="7">
        <v>43495</v>
      </c>
      <c r="AF1871">
        <v>2</v>
      </c>
      <c r="AG1871" t="s">
        <v>1680</v>
      </c>
      <c r="AH1871" s="2">
        <v>0</v>
      </c>
      <c r="AI1871" s="1">
        <v>0</v>
      </c>
      <c r="AJ1871" s="1">
        <v>0</v>
      </c>
      <c r="AK1871" s="6" t="str">
        <f>+IF(Tabla1[[#This Row],[REQUEST_TY]]="SR MANTENIMIENTO CORRECTIVO", "EMERGENCIA", "OTROS")</f>
        <v>OTROS</v>
      </c>
      <c r="AL1871" s="6" t="str">
        <f>+_xlfn.IFS(Tabla1[[#This Row],[Veces obj]]&lt;=1,"0-1",Tabla1[[#This Row],[Veces obj]]&lt;=2,"1-2",Tabla1[[#This Row],[Veces obj]]&lt;=3,"2-3",TRUE,"&gt;3")</f>
        <v>0-1</v>
      </c>
      <c r="AM1871" s="6" t="str">
        <f>+_xlfn.IFS(MONTH(Tabla1[[#This Row],[MES]])&lt;=3,"Q1",MONTH(Tabla1[[#This Row],[MES]])&lt;=6,"Q2",MONTH(Tabla1[[#This Row],[MES]])&lt;=9,"Q3",TRUE,"Q4")</f>
        <v>Q1</v>
      </c>
      <c r="AN1871" t="str">
        <f>+IFERROR(VLOOKUP(Tabla1[[#This Row],[CUENTA]],CTAS[],2,0),"OTROS")</f>
        <v>OTROS</v>
      </c>
      <c r="AP1871" t="str">
        <f>+IFERROR(VLOOKUP(Tabla1[[#This Row],[EMPLEADO]],IS[],3,0),"OTROS")</f>
        <v>OTROS</v>
      </c>
      <c r="AQ1871" t="str">
        <f>+IFERROR(VLOOKUP(Tabla1[[#This Row],[EMPLEADO]],IS[[NÓMINA]:[INGENIERO]],2,0),"OTROS")</f>
        <v>OTROS</v>
      </c>
    </row>
    <row r="1872" spans="1:43" x14ac:dyDescent="0.25">
      <c r="A1872" t="s">
        <v>4444</v>
      </c>
      <c r="B1872">
        <v>1</v>
      </c>
      <c r="C1872" t="s">
        <v>6476</v>
      </c>
      <c r="D1872" t="s">
        <v>38</v>
      </c>
      <c r="E1872" t="s">
        <v>558</v>
      </c>
      <c r="F1872" t="s">
        <v>6477</v>
      </c>
      <c r="G1872" s="17" t="s">
        <v>3468</v>
      </c>
      <c r="H1872" t="s">
        <v>42</v>
      </c>
      <c r="I1872" t="s">
        <v>43</v>
      </c>
      <c r="J1872" t="s">
        <v>8</v>
      </c>
      <c r="K1872" t="s">
        <v>44</v>
      </c>
      <c r="L1872" t="s">
        <v>2134</v>
      </c>
      <c r="M1872" t="s">
        <v>131</v>
      </c>
      <c r="N1872">
        <v>1</v>
      </c>
      <c r="O1872" t="s">
        <v>47</v>
      </c>
      <c r="P1872">
        <v>160</v>
      </c>
      <c r="Q1872" t="s">
        <v>48</v>
      </c>
      <c r="R1872" t="s">
        <v>95</v>
      </c>
      <c r="S1872" t="s">
        <v>64</v>
      </c>
      <c r="T1872" t="s">
        <v>51</v>
      </c>
      <c r="U1872" t="s">
        <v>96</v>
      </c>
      <c r="V1872">
        <v>1.1000000000000001</v>
      </c>
      <c r="W1872" s="1">
        <v>0</v>
      </c>
      <c r="X1872">
        <v>1</v>
      </c>
      <c r="Y1872">
        <v>0.39</v>
      </c>
      <c r="Z1872">
        <v>5</v>
      </c>
      <c r="AA1872">
        <v>7.8E-2</v>
      </c>
      <c r="AB1872" s="2">
        <v>0</v>
      </c>
      <c r="AC1872" s="1">
        <v>0</v>
      </c>
      <c r="AD1872" s="7">
        <v>43514</v>
      </c>
      <c r="AE1872" s="7">
        <v>43514</v>
      </c>
      <c r="AF1872">
        <v>0</v>
      </c>
      <c r="AG1872" t="s">
        <v>53</v>
      </c>
      <c r="AH1872" s="2">
        <v>0</v>
      </c>
      <c r="AI1872" s="1">
        <v>0</v>
      </c>
      <c r="AJ1872" s="1">
        <v>0</v>
      </c>
      <c r="AK1872" s="6" t="str">
        <f>+IF(Tabla1[[#This Row],[REQUEST_TY]]="SR MANTENIMIENTO CORRECTIVO", "EMERGENCIA", "OTROS")</f>
        <v>EMERGENCIA</v>
      </c>
      <c r="AL1872" s="6" t="str">
        <f>+_xlfn.IFS(Tabla1[[#This Row],[Veces obj]]&lt;=1,"0-1",Tabla1[[#This Row],[Veces obj]]&lt;=2,"1-2",Tabla1[[#This Row],[Veces obj]]&lt;=3,"2-3",TRUE,"&gt;3")</f>
        <v>0-1</v>
      </c>
      <c r="AM1872" s="6" t="str">
        <f>+_xlfn.IFS(MONTH(Tabla1[[#This Row],[MES]])&lt;=3,"Q1",MONTH(Tabla1[[#This Row],[MES]])&lt;=6,"Q2",MONTH(Tabla1[[#This Row],[MES]])&lt;=9,"Q3",TRUE,"Q4")</f>
        <v>Q1</v>
      </c>
      <c r="AN1872" t="str">
        <f>+IFERROR(VLOOKUP(Tabla1[[#This Row],[CUENTA]],CTAS[],2,0),"OTROS")</f>
        <v>OTROS</v>
      </c>
      <c r="AP1872" t="str">
        <f>+IFERROR(VLOOKUP(Tabla1[[#This Row],[EMPLEADO]],IS[],3,0),"OTROS")</f>
        <v>OTROS</v>
      </c>
      <c r="AQ1872" t="str">
        <f>+IFERROR(VLOOKUP(Tabla1[[#This Row],[EMPLEADO]],IS[[NÓMINA]:[INGENIERO]],2,0),"OTROS")</f>
        <v>OTROS</v>
      </c>
    </row>
    <row r="1873" spans="1:43" x14ac:dyDescent="0.25">
      <c r="A1873" t="s">
        <v>4444</v>
      </c>
      <c r="B1873">
        <v>1</v>
      </c>
      <c r="C1873" t="s">
        <v>6205</v>
      </c>
      <c r="D1873" t="s">
        <v>38</v>
      </c>
      <c r="E1873" t="s">
        <v>39</v>
      </c>
      <c r="F1873" t="s">
        <v>6206</v>
      </c>
      <c r="G1873" s="17" t="s">
        <v>6207</v>
      </c>
      <c r="H1873" t="s">
        <v>42</v>
      </c>
      <c r="I1873" t="s">
        <v>43</v>
      </c>
      <c r="J1873" t="s">
        <v>8</v>
      </c>
      <c r="K1873" t="s">
        <v>44</v>
      </c>
      <c r="L1873" t="s">
        <v>1782</v>
      </c>
      <c r="M1873" t="s">
        <v>131</v>
      </c>
      <c r="N1873">
        <v>1</v>
      </c>
      <c r="O1873" t="s">
        <v>47</v>
      </c>
      <c r="P1873">
        <v>2632</v>
      </c>
      <c r="Q1873" t="s">
        <v>48</v>
      </c>
      <c r="R1873" t="s">
        <v>49</v>
      </c>
      <c r="S1873" t="s">
        <v>50</v>
      </c>
      <c r="T1873" t="s">
        <v>51</v>
      </c>
      <c r="U1873" t="s">
        <v>52</v>
      </c>
      <c r="V1873">
        <v>1.05</v>
      </c>
      <c r="W1873" s="1">
        <v>0</v>
      </c>
      <c r="X1873">
        <v>1</v>
      </c>
      <c r="Y1873">
        <v>0.52</v>
      </c>
      <c r="Z1873">
        <v>5</v>
      </c>
      <c r="AA1873">
        <v>0.10400000000000001</v>
      </c>
      <c r="AB1873" s="2">
        <v>0</v>
      </c>
      <c r="AC1873" s="1">
        <v>0</v>
      </c>
      <c r="AD1873" s="7">
        <v>43510</v>
      </c>
      <c r="AE1873" s="7">
        <v>43511</v>
      </c>
      <c r="AF1873">
        <v>1</v>
      </c>
      <c r="AG1873" t="s">
        <v>53</v>
      </c>
      <c r="AH1873" s="2">
        <v>0</v>
      </c>
      <c r="AI1873" s="1">
        <v>0</v>
      </c>
      <c r="AJ1873" s="1">
        <v>0</v>
      </c>
      <c r="AK1873" s="6" t="str">
        <f>+IF(Tabla1[[#This Row],[REQUEST_TY]]="SR MANTENIMIENTO CORRECTIVO", "EMERGENCIA", "OTROS")</f>
        <v>EMERGENCIA</v>
      </c>
      <c r="AL1873" s="6" t="str">
        <f>+_xlfn.IFS(Tabla1[[#This Row],[Veces obj]]&lt;=1,"0-1",Tabla1[[#This Row],[Veces obj]]&lt;=2,"1-2",Tabla1[[#This Row],[Veces obj]]&lt;=3,"2-3",TRUE,"&gt;3")</f>
        <v>0-1</v>
      </c>
      <c r="AM1873" s="6" t="str">
        <f>+_xlfn.IFS(MONTH(Tabla1[[#This Row],[MES]])&lt;=3,"Q1",MONTH(Tabla1[[#This Row],[MES]])&lt;=6,"Q2",MONTH(Tabla1[[#This Row],[MES]])&lt;=9,"Q3",TRUE,"Q4")</f>
        <v>Q1</v>
      </c>
      <c r="AN1873" t="str">
        <f>+IFERROR(VLOOKUP(Tabla1[[#This Row],[CUENTA]],CTAS[],2,0),"OTROS")</f>
        <v>OTROS</v>
      </c>
      <c r="AP1873" t="str">
        <f>+IFERROR(VLOOKUP(Tabla1[[#This Row],[EMPLEADO]],IS[],3,0),"OTROS")</f>
        <v>OTROS</v>
      </c>
      <c r="AQ1873" t="str">
        <f>+IFERROR(VLOOKUP(Tabla1[[#This Row],[EMPLEADO]],IS[[NÓMINA]:[INGENIERO]],2,0),"OTROS")</f>
        <v>OTROS</v>
      </c>
    </row>
    <row r="1874" spans="1:43" x14ac:dyDescent="0.25">
      <c r="A1874" t="s">
        <v>36</v>
      </c>
      <c r="B1874">
        <v>1</v>
      </c>
      <c r="C1874" t="s">
        <v>3843</v>
      </c>
      <c r="D1874" t="s">
        <v>3346</v>
      </c>
      <c r="E1874" t="s">
        <v>558</v>
      </c>
      <c r="F1874" t="s">
        <v>3844</v>
      </c>
      <c r="G1874" s="17" t="s">
        <v>3845</v>
      </c>
      <c r="H1874" t="s">
        <v>42</v>
      </c>
      <c r="I1874" t="s">
        <v>43</v>
      </c>
      <c r="J1874" t="s">
        <v>8</v>
      </c>
      <c r="K1874" t="s">
        <v>798</v>
      </c>
      <c r="L1874" t="s">
        <v>3530</v>
      </c>
      <c r="M1874" t="s">
        <v>131</v>
      </c>
      <c r="N1874">
        <v>1</v>
      </c>
      <c r="O1874" t="s">
        <v>47</v>
      </c>
      <c r="P1874" t="s">
        <v>822</v>
      </c>
      <c r="Q1874" t="s">
        <v>48</v>
      </c>
      <c r="R1874" t="s">
        <v>95</v>
      </c>
      <c r="S1874" t="s">
        <v>64</v>
      </c>
      <c r="T1874" t="s">
        <v>51</v>
      </c>
      <c r="U1874" t="s">
        <v>96</v>
      </c>
      <c r="V1874">
        <v>1</v>
      </c>
      <c r="W1874" s="1">
        <v>0</v>
      </c>
      <c r="X1874">
        <v>0</v>
      </c>
      <c r="Y1874">
        <v>5</v>
      </c>
      <c r="Z1874">
        <v>5</v>
      </c>
      <c r="AA1874">
        <v>1</v>
      </c>
      <c r="AB1874" s="2">
        <v>0</v>
      </c>
      <c r="AC1874" s="1">
        <v>0</v>
      </c>
      <c r="AD1874" s="7">
        <v>43494</v>
      </c>
      <c r="AE1874" s="7">
        <v>43495</v>
      </c>
      <c r="AF1874">
        <v>1</v>
      </c>
      <c r="AG1874" t="s">
        <v>53</v>
      </c>
      <c r="AH1874" s="2">
        <v>0</v>
      </c>
      <c r="AI1874" s="1">
        <v>0</v>
      </c>
      <c r="AJ1874" s="1">
        <v>0</v>
      </c>
      <c r="AK1874" s="6" t="str">
        <f>+IF(Tabla1[[#This Row],[REQUEST_TY]]="SR MANTENIMIENTO CORRECTIVO", "EMERGENCIA", "OTROS")</f>
        <v>OTROS</v>
      </c>
      <c r="AL1874" s="6" t="str">
        <f>+_xlfn.IFS(Tabla1[[#This Row],[Veces obj]]&lt;=1,"0-1",Tabla1[[#This Row],[Veces obj]]&lt;=2,"1-2",Tabla1[[#This Row],[Veces obj]]&lt;=3,"2-3",TRUE,"&gt;3")</f>
        <v>0-1</v>
      </c>
      <c r="AM1874" s="6" t="str">
        <f>+_xlfn.IFS(MONTH(Tabla1[[#This Row],[MES]])&lt;=3,"Q1",MONTH(Tabla1[[#This Row],[MES]])&lt;=6,"Q2",MONTH(Tabla1[[#This Row],[MES]])&lt;=9,"Q3",TRUE,"Q4")</f>
        <v>Q1</v>
      </c>
      <c r="AN1874" t="str">
        <f>+IFERROR(VLOOKUP(Tabla1[[#This Row],[CUENTA]],CTAS[],2,0),"OTROS")</f>
        <v>OTROS</v>
      </c>
      <c r="AP1874" t="str">
        <f>+IFERROR(VLOOKUP(Tabla1[[#This Row],[EMPLEADO]],IS[],3,0),"OTROS")</f>
        <v>OTROS</v>
      </c>
      <c r="AQ1874" t="str">
        <f>+IFERROR(VLOOKUP(Tabla1[[#This Row],[EMPLEADO]],IS[[NÓMINA]:[INGENIERO]],2,0),"OTROS")</f>
        <v>OTROS</v>
      </c>
    </row>
    <row r="1875" spans="1:43" x14ac:dyDescent="0.25">
      <c r="A1875" t="s">
        <v>36</v>
      </c>
      <c r="B1875">
        <v>1</v>
      </c>
      <c r="C1875" t="s">
        <v>3846</v>
      </c>
      <c r="D1875" t="s">
        <v>3346</v>
      </c>
      <c r="E1875" t="s">
        <v>39</v>
      </c>
      <c r="F1875" t="s">
        <v>3844</v>
      </c>
      <c r="G1875" s="17" t="s">
        <v>3847</v>
      </c>
      <c r="H1875" t="s">
        <v>42</v>
      </c>
      <c r="I1875" t="s">
        <v>43</v>
      </c>
      <c r="J1875" t="s">
        <v>8</v>
      </c>
      <c r="K1875" t="s">
        <v>798</v>
      </c>
      <c r="L1875" t="s">
        <v>1729</v>
      </c>
      <c r="M1875" t="s">
        <v>131</v>
      </c>
      <c r="N1875">
        <v>1</v>
      </c>
      <c r="O1875" t="s">
        <v>47</v>
      </c>
      <c r="P1875" t="s">
        <v>822</v>
      </c>
      <c r="Q1875" t="s">
        <v>48</v>
      </c>
      <c r="R1875" t="s">
        <v>49</v>
      </c>
      <c r="S1875" t="s">
        <v>50</v>
      </c>
      <c r="T1875" t="s">
        <v>51</v>
      </c>
      <c r="U1875" t="s">
        <v>52</v>
      </c>
      <c r="V1875">
        <v>1</v>
      </c>
      <c r="W1875" s="1">
        <v>0</v>
      </c>
      <c r="X1875">
        <v>0</v>
      </c>
      <c r="Y1875">
        <v>5</v>
      </c>
      <c r="Z1875">
        <v>5</v>
      </c>
      <c r="AA1875">
        <v>1</v>
      </c>
      <c r="AB1875" s="2">
        <v>0</v>
      </c>
      <c r="AC1875" s="1">
        <v>0</v>
      </c>
      <c r="AD1875" s="7">
        <v>43494</v>
      </c>
      <c r="AE1875" s="7">
        <v>43495</v>
      </c>
      <c r="AF1875">
        <v>1</v>
      </c>
      <c r="AG1875" t="s">
        <v>53</v>
      </c>
      <c r="AH1875" s="2">
        <v>0</v>
      </c>
      <c r="AI1875" s="1">
        <v>0</v>
      </c>
      <c r="AJ1875" s="1">
        <v>0</v>
      </c>
      <c r="AK1875" s="6" t="str">
        <f>+IF(Tabla1[[#This Row],[REQUEST_TY]]="SR MANTENIMIENTO CORRECTIVO", "EMERGENCIA", "OTROS")</f>
        <v>OTROS</v>
      </c>
      <c r="AL1875" s="6" t="str">
        <f>+_xlfn.IFS(Tabla1[[#This Row],[Veces obj]]&lt;=1,"0-1",Tabla1[[#This Row],[Veces obj]]&lt;=2,"1-2",Tabla1[[#This Row],[Veces obj]]&lt;=3,"2-3",TRUE,"&gt;3")</f>
        <v>0-1</v>
      </c>
      <c r="AM1875" s="6" t="str">
        <f>+_xlfn.IFS(MONTH(Tabla1[[#This Row],[MES]])&lt;=3,"Q1",MONTH(Tabla1[[#This Row],[MES]])&lt;=6,"Q2",MONTH(Tabla1[[#This Row],[MES]])&lt;=9,"Q3",TRUE,"Q4")</f>
        <v>Q1</v>
      </c>
      <c r="AN1875" t="str">
        <f>+IFERROR(VLOOKUP(Tabla1[[#This Row],[CUENTA]],CTAS[],2,0),"OTROS")</f>
        <v>OTROS</v>
      </c>
      <c r="AP1875" t="str">
        <f>+IFERROR(VLOOKUP(Tabla1[[#This Row],[EMPLEADO]],IS[],3,0),"OTROS")</f>
        <v>OTROS</v>
      </c>
      <c r="AQ1875" t="str">
        <f>+IFERROR(VLOOKUP(Tabla1[[#This Row],[EMPLEADO]],IS[[NÓMINA]:[INGENIERO]],2,0),"OTROS")</f>
        <v>OTROS</v>
      </c>
    </row>
    <row r="1876" spans="1:43" x14ac:dyDescent="0.25">
      <c r="A1876" t="s">
        <v>36</v>
      </c>
      <c r="B1876">
        <v>1</v>
      </c>
      <c r="C1876" t="s">
        <v>3848</v>
      </c>
      <c r="D1876" t="s">
        <v>3346</v>
      </c>
      <c r="E1876" t="s">
        <v>558</v>
      </c>
      <c r="F1876" t="s">
        <v>3318</v>
      </c>
      <c r="G1876" s="17" t="s">
        <v>3849</v>
      </c>
      <c r="H1876" t="s">
        <v>42</v>
      </c>
      <c r="I1876" t="s">
        <v>43</v>
      </c>
      <c r="J1876" t="s">
        <v>8</v>
      </c>
      <c r="K1876" t="s">
        <v>798</v>
      </c>
      <c r="L1876" t="s">
        <v>1729</v>
      </c>
      <c r="M1876" t="s">
        <v>131</v>
      </c>
      <c r="N1876">
        <v>1</v>
      </c>
      <c r="O1876" t="s">
        <v>47</v>
      </c>
      <c r="P1876" t="s">
        <v>822</v>
      </c>
      <c r="Q1876" t="s">
        <v>48</v>
      </c>
      <c r="R1876" t="s">
        <v>95</v>
      </c>
      <c r="S1876" t="s">
        <v>64</v>
      </c>
      <c r="T1876" t="s">
        <v>51</v>
      </c>
      <c r="U1876" t="s">
        <v>96</v>
      </c>
      <c r="V1876">
        <v>1</v>
      </c>
      <c r="W1876" s="1">
        <v>0</v>
      </c>
      <c r="X1876">
        <v>0</v>
      </c>
      <c r="Y1876">
        <v>5</v>
      </c>
      <c r="Z1876">
        <v>5</v>
      </c>
      <c r="AA1876">
        <v>1</v>
      </c>
      <c r="AB1876" s="2">
        <v>0</v>
      </c>
      <c r="AC1876" s="1">
        <v>0</v>
      </c>
      <c r="AD1876" s="7">
        <v>43494</v>
      </c>
      <c r="AE1876" s="7">
        <v>43495</v>
      </c>
      <c r="AF1876">
        <v>1</v>
      </c>
      <c r="AG1876" t="s">
        <v>53</v>
      </c>
      <c r="AH1876" s="2">
        <v>0</v>
      </c>
      <c r="AI1876" s="1">
        <v>0</v>
      </c>
      <c r="AJ1876" s="1">
        <v>0</v>
      </c>
      <c r="AK1876" s="6" t="str">
        <f>+IF(Tabla1[[#This Row],[REQUEST_TY]]="SR MANTENIMIENTO CORRECTIVO", "EMERGENCIA", "OTROS")</f>
        <v>OTROS</v>
      </c>
      <c r="AL1876" s="6" t="str">
        <f>+_xlfn.IFS(Tabla1[[#This Row],[Veces obj]]&lt;=1,"0-1",Tabla1[[#This Row],[Veces obj]]&lt;=2,"1-2",Tabla1[[#This Row],[Veces obj]]&lt;=3,"2-3",TRUE,"&gt;3")</f>
        <v>0-1</v>
      </c>
      <c r="AM1876" s="6" t="str">
        <f>+_xlfn.IFS(MONTH(Tabla1[[#This Row],[MES]])&lt;=3,"Q1",MONTH(Tabla1[[#This Row],[MES]])&lt;=6,"Q2",MONTH(Tabla1[[#This Row],[MES]])&lt;=9,"Q3",TRUE,"Q4")</f>
        <v>Q1</v>
      </c>
      <c r="AN1876" t="str">
        <f>+IFERROR(VLOOKUP(Tabla1[[#This Row],[CUENTA]],CTAS[],2,0),"OTROS")</f>
        <v>OTROS</v>
      </c>
      <c r="AP1876" t="str">
        <f>+IFERROR(VLOOKUP(Tabla1[[#This Row],[EMPLEADO]],IS[],3,0),"OTROS")</f>
        <v>OTROS</v>
      </c>
      <c r="AQ1876" t="str">
        <f>+IFERROR(VLOOKUP(Tabla1[[#This Row],[EMPLEADO]],IS[[NÓMINA]:[INGENIERO]],2,0),"OTROS")</f>
        <v>OTROS</v>
      </c>
    </row>
    <row r="1877" spans="1:43" x14ac:dyDescent="0.25">
      <c r="A1877" t="s">
        <v>4444</v>
      </c>
      <c r="B1877">
        <v>1</v>
      </c>
      <c r="C1877" t="s">
        <v>5692</v>
      </c>
      <c r="D1877" t="s">
        <v>38</v>
      </c>
      <c r="E1877" t="s">
        <v>39</v>
      </c>
      <c r="F1877" t="s">
        <v>5693</v>
      </c>
      <c r="G1877" s="17" t="s">
        <v>5694</v>
      </c>
      <c r="H1877" t="s">
        <v>42</v>
      </c>
      <c r="I1877" t="s">
        <v>43</v>
      </c>
      <c r="J1877" t="s">
        <v>8</v>
      </c>
      <c r="K1877" t="s">
        <v>1848</v>
      </c>
      <c r="L1877" t="s">
        <v>1568</v>
      </c>
      <c r="M1877" t="s">
        <v>131</v>
      </c>
      <c r="N1877">
        <v>1</v>
      </c>
      <c r="O1877" t="s">
        <v>47</v>
      </c>
      <c r="P1877">
        <v>2629</v>
      </c>
      <c r="Q1877" t="s">
        <v>48</v>
      </c>
      <c r="R1877" t="s">
        <v>49</v>
      </c>
      <c r="S1877" t="s">
        <v>50</v>
      </c>
      <c r="T1877" t="s">
        <v>51</v>
      </c>
      <c r="U1877" t="s">
        <v>52</v>
      </c>
      <c r="V1877">
        <v>1.05</v>
      </c>
      <c r="W1877" s="1">
        <v>0</v>
      </c>
      <c r="X1877">
        <v>1</v>
      </c>
      <c r="Y1877">
        <v>1.03</v>
      </c>
      <c r="Z1877">
        <v>5</v>
      </c>
      <c r="AA1877">
        <v>0.20600000000000002</v>
      </c>
      <c r="AB1877" s="2">
        <v>0</v>
      </c>
      <c r="AC1877" s="1">
        <v>0</v>
      </c>
      <c r="AD1877" s="7">
        <v>43507</v>
      </c>
      <c r="AE1877" s="7">
        <v>43507</v>
      </c>
      <c r="AF1877">
        <v>0</v>
      </c>
      <c r="AG1877" t="s">
        <v>53</v>
      </c>
      <c r="AH1877" s="2">
        <v>0</v>
      </c>
      <c r="AI1877" s="1">
        <v>0</v>
      </c>
      <c r="AJ1877" s="1">
        <v>0</v>
      </c>
      <c r="AK1877" s="6" t="str">
        <f>+IF(Tabla1[[#This Row],[REQUEST_TY]]="SR MANTENIMIENTO CORRECTIVO", "EMERGENCIA", "OTROS")</f>
        <v>EMERGENCIA</v>
      </c>
      <c r="AL1877" s="6" t="str">
        <f>+_xlfn.IFS(Tabla1[[#This Row],[Veces obj]]&lt;=1,"0-1",Tabla1[[#This Row],[Veces obj]]&lt;=2,"1-2",Tabla1[[#This Row],[Veces obj]]&lt;=3,"2-3",TRUE,"&gt;3")</f>
        <v>0-1</v>
      </c>
      <c r="AM1877" s="6" t="str">
        <f>+_xlfn.IFS(MONTH(Tabla1[[#This Row],[MES]])&lt;=3,"Q1",MONTH(Tabla1[[#This Row],[MES]])&lt;=6,"Q2",MONTH(Tabla1[[#This Row],[MES]])&lt;=9,"Q3",TRUE,"Q4")</f>
        <v>Q1</v>
      </c>
      <c r="AN1877" t="str">
        <f>+IFERROR(VLOOKUP(Tabla1[[#This Row],[CUENTA]],CTAS[],2,0),"OTROS")</f>
        <v>OTROS</v>
      </c>
      <c r="AP1877" t="str">
        <f>+IFERROR(VLOOKUP(Tabla1[[#This Row],[EMPLEADO]],IS[],3,0),"OTROS")</f>
        <v>OTROS</v>
      </c>
      <c r="AQ1877" t="str">
        <f>+IFERROR(VLOOKUP(Tabla1[[#This Row],[EMPLEADO]],IS[[NÓMINA]:[INGENIERO]],2,0),"OTROS")</f>
        <v>OTROS</v>
      </c>
    </row>
    <row r="1878" spans="1:43" x14ac:dyDescent="0.25">
      <c r="A1878" t="s">
        <v>36</v>
      </c>
      <c r="B1878">
        <v>1</v>
      </c>
      <c r="C1878" t="s">
        <v>3853</v>
      </c>
      <c r="D1878" t="s">
        <v>3346</v>
      </c>
      <c r="E1878" t="s">
        <v>558</v>
      </c>
      <c r="F1878" t="s">
        <v>3854</v>
      </c>
      <c r="G1878" s="17" t="s">
        <v>3855</v>
      </c>
      <c r="H1878" t="s">
        <v>42</v>
      </c>
      <c r="I1878" t="s">
        <v>43</v>
      </c>
      <c r="J1878" t="s">
        <v>8</v>
      </c>
      <c r="K1878" t="s">
        <v>798</v>
      </c>
      <c r="L1878" t="s">
        <v>3530</v>
      </c>
      <c r="M1878" t="s">
        <v>131</v>
      </c>
      <c r="N1878">
        <v>1</v>
      </c>
      <c r="O1878" t="s">
        <v>47</v>
      </c>
      <c r="P1878" t="s">
        <v>822</v>
      </c>
      <c r="Q1878" t="s">
        <v>48</v>
      </c>
      <c r="R1878" t="s">
        <v>95</v>
      </c>
      <c r="S1878" t="s">
        <v>64</v>
      </c>
      <c r="T1878" t="s">
        <v>51</v>
      </c>
      <c r="U1878" t="s">
        <v>96</v>
      </c>
      <c r="V1878">
        <v>1</v>
      </c>
      <c r="W1878" s="1">
        <v>0</v>
      </c>
      <c r="X1878">
        <v>0</v>
      </c>
      <c r="Y1878">
        <v>5</v>
      </c>
      <c r="Z1878">
        <v>5</v>
      </c>
      <c r="AA1878">
        <v>1</v>
      </c>
      <c r="AB1878" s="2">
        <v>0</v>
      </c>
      <c r="AC1878" s="1">
        <v>0</v>
      </c>
      <c r="AD1878" s="7">
        <v>43494</v>
      </c>
      <c r="AE1878" s="7">
        <v>43495</v>
      </c>
      <c r="AF1878">
        <v>1</v>
      </c>
      <c r="AG1878" t="s">
        <v>53</v>
      </c>
      <c r="AH1878" s="2">
        <v>0</v>
      </c>
      <c r="AI1878" s="1">
        <v>0</v>
      </c>
      <c r="AJ1878" s="1">
        <v>0</v>
      </c>
      <c r="AK1878" s="6" t="str">
        <f>+IF(Tabla1[[#This Row],[REQUEST_TY]]="SR MANTENIMIENTO CORRECTIVO", "EMERGENCIA", "OTROS")</f>
        <v>OTROS</v>
      </c>
      <c r="AL1878" s="6" t="str">
        <f>+_xlfn.IFS(Tabla1[[#This Row],[Veces obj]]&lt;=1,"0-1",Tabla1[[#This Row],[Veces obj]]&lt;=2,"1-2",Tabla1[[#This Row],[Veces obj]]&lt;=3,"2-3",TRUE,"&gt;3")</f>
        <v>0-1</v>
      </c>
      <c r="AM1878" s="6" t="str">
        <f>+_xlfn.IFS(MONTH(Tabla1[[#This Row],[MES]])&lt;=3,"Q1",MONTH(Tabla1[[#This Row],[MES]])&lt;=6,"Q2",MONTH(Tabla1[[#This Row],[MES]])&lt;=9,"Q3",TRUE,"Q4")</f>
        <v>Q1</v>
      </c>
      <c r="AN1878" t="str">
        <f>+IFERROR(VLOOKUP(Tabla1[[#This Row],[CUENTA]],CTAS[],2,0),"OTROS")</f>
        <v>OTROS</v>
      </c>
      <c r="AP1878" t="str">
        <f>+IFERROR(VLOOKUP(Tabla1[[#This Row],[EMPLEADO]],IS[],3,0),"OTROS")</f>
        <v>OTROS</v>
      </c>
      <c r="AQ1878" t="str">
        <f>+IFERROR(VLOOKUP(Tabla1[[#This Row],[EMPLEADO]],IS[[NÓMINA]:[INGENIERO]],2,0),"OTROS")</f>
        <v>OTROS</v>
      </c>
    </row>
    <row r="1879" spans="1:43" x14ac:dyDescent="0.25">
      <c r="A1879" t="s">
        <v>36</v>
      </c>
      <c r="B1879">
        <v>1</v>
      </c>
      <c r="C1879" t="s">
        <v>3856</v>
      </c>
      <c r="D1879" t="s">
        <v>3346</v>
      </c>
      <c r="E1879" t="s">
        <v>39</v>
      </c>
      <c r="F1879" t="s">
        <v>3857</v>
      </c>
      <c r="G1879" s="17" t="s">
        <v>3858</v>
      </c>
      <c r="H1879" t="s">
        <v>42</v>
      </c>
      <c r="I1879" t="s">
        <v>43</v>
      </c>
      <c r="J1879" t="s">
        <v>8</v>
      </c>
      <c r="K1879" t="s">
        <v>798</v>
      </c>
      <c r="L1879" t="s">
        <v>3573</v>
      </c>
      <c r="M1879" t="s">
        <v>131</v>
      </c>
      <c r="N1879">
        <v>1</v>
      </c>
      <c r="O1879" t="s">
        <v>47</v>
      </c>
      <c r="P1879" t="s">
        <v>822</v>
      </c>
      <c r="Q1879" t="s">
        <v>48</v>
      </c>
      <c r="R1879" t="s">
        <v>49</v>
      </c>
      <c r="S1879" t="s">
        <v>50</v>
      </c>
      <c r="T1879" t="s">
        <v>51</v>
      </c>
      <c r="U1879" t="s">
        <v>52</v>
      </c>
      <c r="V1879">
        <v>1</v>
      </c>
      <c r="W1879" s="1">
        <v>0</v>
      </c>
      <c r="X1879">
        <v>0</v>
      </c>
      <c r="Y1879">
        <v>5</v>
      </c>
      <c r="Z1879">
        <v>5</v>
      </c>
      <c r="AA1879">
        <v>1</v>
      </c>
      <c r="AB1879" s="2">
        <v>0</v>
      </c>
      <c r="AC1879" s="1">
        <v>0</v>
      </c>
      <c r="AD1879" s="7">
        <v>43494</v>
      </c>
      <c r="AE1879" s="7">
        <v>43495</v>
      </c>
      <c r="AF1879">
        <v>1</v>
      </c>
      <c r="AG1879" t="s">
        <v>53</v>
      </c>
      <c r="AH1879" s="2">
        <v>0</v>
      </c>
      <c r="AI1879" s="1">
        <v>0</v>
      </c>
      <c r="AJ1879" s="1">
        <v>0</v>
      </c>
      <c r="AK1879" s="6" t="str">
        <f>+IF(Tabla1[[#This Row],[REQUEST_TY]]="SR MANTENIMIENTO CORRECTIVO", "EMERGENCIA", "OTROS")</f>
        <v>OTROS</v>
      </c>
      <c r="AL1879" s="6" t="str">
        <f>+_xlfn.IFS(Tabla1[[#This Row],[Veces obj]]&lt;=1,"0-1",Tabla1[[#This Row],[Veces obj]]&lt;=2,"1-2",Tabla1[[#This Row],[Veces obj]]&lt;=3,"2-3",TRUE,"&gt;3")</f>
        <v>0-1</v>
      </c>
      <c r="AM1879" s="6" t="str">
        <f>+_xlfn.IFS(MONTH(Tabla1[[#This Row],[MES]])&lt;=3,"Q1",MONTH(Tabla1[[#This Row],[MES]])&lt;=6,"Q2",MONTH(Tabla1[[#This Row],[MES]])&lt;=9,"Q3",TRUE,"Q4")</f>
        <v>Q1</v>
      </c>
      <c r="AN1879" t="str">
        <f>+IFERROR(VLOOKUP(Tabla1[[#This Row],[CUENTA]],CTAS[],2,0),"OTROS")</f>
        <v>OTROS</v>
      </c>
      <c r="AP1879" t="str">
        <f>+IFERROR(VLOOKUP(Tabla1[[#This Row],[EMPLEADO]],IS[],3,0),"OTROS")</f>
        <v>OTROS</v>
      </c>
      <c r="AQ1879" t="str">
        <f>+IFERROR(VLOOKUP(Tabla1[[#This Row],[EMPLEADO]],IS[[NÓMINA]:[INGENIERO]],2,0),"OTROS")</f>
        <v>OTROS</v>
      </c>
    </row>
    <row r="1880" spans="1:43" x14ac:dyDescent="0.25">
      <c r="A1880" t="s">
        <v>4444</v>
      </c>
      <c r="B1880">
        <v>1</v>
      </c>
      <c r="C1880" t="s">
        <v>6977</v>
      </c>
      <c r="D1880" t="s">
        <v>38</v>
      </c>
      <c r="E1880" t="s">
        <v>39</v>
      </c>
      <c r="F1880" t="s">
        <v>6978</v>
      </c>
      <c r="G1880" s="17" t="s">
        <v>6979</v>
      </c>
      <c r="H1880" t="s">
        <v>1052</v>
      </c>
      <c r="I1880" t="s">
        <v>43</v>
      </c>
      <c r="J1880" t="s">
        <v>8</v>
      </c>
      <c r="K1880" t="s">
        <v>3698</v>
      </c>
      <c r="L1880" t="s">
        <v>6980</v>
      </c>
      <c r="M1880" t="s">
        <v>2495</v>
      </c>
      <c r="N1880">
        <v>1</v>
      </c>
      <c r="O1880" t="s">
        <v>47</v>
      </c>
      <c r="P1880">
        <v>2640</v>
      </c>
      <c r="Q1880" t="s">
        <v>48</v>
      </c>
      <c r="R1880" t="s">
        <v>49</v>
      </c>
      <c r="S1880" t="s">
        <v>50</v>
      </c>
      <c r="T1880" t="s">
        <v>51</v>
      </c>
      <c r="U1880" t="s">
        <v>52</v>
      </c>
      <c r="V1880">
        <v>1.05</v>
      </c>
      <c r="W1880" s="1">
        <v>0</v>
      </c>
      <c r="X1880">
        <v>1</v>
      </c>
      <c r="Y1880">
        <v>1.07</v>
      </c>
      <c r="Z1880">
        <v>5</v>
      </c>
      <c r="AA1880">
        <v>0.21400000000000002</v>
      </c>
      <c r="AB1880" s="2">
        <v>0</v>
      </c>
      <c r="AC1880" s="1">
        <v>0</v>
      </c>
      <c r="AD1880" s="7">
        <v>43521</v>
      </c>
      <c r="AE1880" s="7">
        <v>43521</v>
      </c>
      <c r="AF1880">
        <v>0</v>
      </c>
      <c r="AG1880" t="s">
        <v>53</v>
      </c>
      <c r="AH1880" s="2">
        <v>0</v>
      </c>
      <c r="AI1880" s="1">
        <v>0</v>
      </c>
      <c r="AJ1880" s="1">
        <v>0</v>
      </c>
      <c r="AK1880" s="6" t="str">
        <f>+IF(Tabla1[[#This Row],[REQUEST_TY]]="SR MANTENIMIENTO CORRECTIVO", "EMERGENCIA", "OTROS")</f>
        <v>EMERGENCIA</v>
      </c>
      <c r="AL1880" s="6" t="str">
        <f>+_xlfn.IFS(Tabla1[[#This Row],[Veces obj]]&lt;=1,"0-1",Tabla1[[#This Row],[Veces obj]]&lt;=2,"1-2",Tabla1[[#This Row],[Veces obj]]&lt;=3,"2-3",TRUE,"&gt;3")</f>
        <v>0-1</v>
      </c>
      <c r="AM1880" s="6" t="str">
        <f>+_xlfn.IFS(MONTH(Tabla1[[#This Row],[MES]])&lt;=3,"Q1",MONTH(Tabla1[[#This Row],[MES]])&lt;=6,"Q2",MONTH(Tabla1[[#This Row],[MES]])&lt;=9,"Q3",TRUE,"Q4")</f>
        <v>Q1</v>
      </c>
      <c r="AN1880" t="str">
        <f>+IFERROR(VLOOKUP(Tabla1[[#This Row],[CUENTA]],CTAS[],2,0),"OTROS")</f>
        <v>OTROS</v>
      </c>
      <c r="AP1880" t="str">
        <f>+IFERROR(VLOOKUP(Tabla1[[#This Row],[EMPLEADO]],IS[],3,0),"OTROS")</f>
        <v>OTROS</v>
      </c>
      <c r="AQ1880" t="str">
        <f>+IFERROR(VLOOKUP(Tabla1[[#This Row],[EMPLEADO]],IS[[NÓMINA]:[INGENIERO]],2,0),"OTROS")</f>
        <v>OTROS</v>
      </c>
    </row>
    <row r="1881" spans="1:43" x14ac:dyDescent="0.25">
      <c r="A1881" t="s">
        <v>4444</v>
      </c>
      <c r="B1881">
        <v>1</v>
      </c>
      <c r="C1881" t="s">
        <v>5947</v>
      </c>
      <c r="D1881" t="s">
        <v>38</v>
      </c>
      <c r="E1881" t="s">
        <v>558</v>
      </c>
      <c r="F1881" t="s">
        <v>5948</v>
      </c>
      <c r="G1881" s="17" t="s">
        <v>3507</v>
      </c>
      <c r="H1881" t="s">
        <v>42</v>
      </c>
      <c r="I1881" t="s">
        <v>43</v>
      </c>
      <c r="J1881" t="s">
        <v>8</v>
      </c>
      <c r="K1881" t="s">
        <v>3508</v>
      </c>
      <c r="L1881" t="s">
        <v>3509</v>
      </c>
      <c r="M1881" t="s">
        <v>131</v>
      </c>
      <c r="N1881">
        <v>1</v>
      </c>
      <c r="O1881" t="s">
        <v>47</v>
      </c>
      <c r="P1881">
        <v>78</v>
      </c>
      <c r="Q1881" t="s">
        <v>48</v>
      </c>
      <c r="R1881" t="s">
        <v>95</v>
      </c>
      <c r="S1881" t="s">
        <v>64</v>
      </c>
      <c r="T1881" t="s">
        <v>51</v>
      </c>
      <c r="U1881" t="s">
        <v>96</v>
      </c>
      <c r="V1881">
        <v>1.1000000000000001</v>
      </c>
      <c r="W1881" s="1">
        <v>0</v>
      </c>
      <c r="X1881">
        <v>1</v>
      </c>
      <c r="Y1881">
        <v>1.1200000000000001</v>
      </c>
      <c r="Z1881">
        <v>5</v>
      </c>
      <c r="AA1881">
        <v>0.22400000000000003</v>
      </c>
      <c r="AB1881" s="2">
        <v>0</v>
      </c>
      <c r="AC1881" s="1">
        <v>0</v>
      </c>
      <c r="AD1881" s="7">
        <v>43509</v>
      </c>
      <c r="AE1881" s="7">
        <v>43509</v>
      </c>
      <c r="AF1881">
        <v>0</v>
      </c>
      <c r="AG1881" t="s">
        <v>53</v>
      </c>
      <c r="AH1881" s="2">
        <v>0</v>
      </c>
      <c r="AI1881" s="1">
        <v>0</v>
      </c>
      <c r="AJ1881" s="1">
        <v>0</v>
      </c>
      <c r="AK1881" s="6" t="str">
        <f>+IF(Tabla1[[#This Row],[REQUEST_TY]]="SR MANTENIMIENTO CORRECTIVO", "EMERGENCIA", "OTROS")</f>
        <v>EMERGENCIA</v>
      </c>
      <c r="AL1881" s="6" t="str">
        <f>+_xlfn.IFS(Tabla1[[#This Row],[Veces obj]]&lt;=1,"0-1",Tabla1[[#This Row],[Veces obj]]&lt;=2,"1-2",Tabla1[[#This Row],[Veces obj]]&lt;=3,"2-3",TRUE,"&gt;3")</f>
        <v>0-1</v>
      </c>
      <c r="AM1881" s="6" t="str">
        <f>+_xlfn.IFS(MONTH(Tabla1[[#This Row],[MES]])&lt;=3,"Q1",MONTH(Tabla1[[#This Row],[MES]])&lt;=6,"Q2",MONTH(Tabla1[[#This Row],[MES]])&lt;=9,"Q3",TRUE,"Q4")</f>
        <v>Q1</v>
      </c>
      <c r="AN1881" t="str">
        <f>+IFERROR(VLOOKUP(Tabla1[[#This Row],[CUENTA]],CTAS[],2,0),"OTROS")</f>
        <v>OTROS</v>
      </c>
      <c r="AP1881" t="str">
        <f>+IFERROR(VLOOKUP(Tabla1[[#This Row],[EMPLEADO]],IS[],3,0),"OTROS")</f>
        <v>OTROS</v>
      </c>
      <c r="AQ1881" t="str">
        <f>+IFERROR(VLOOKUP(Tabla1[[#This Row],[EMPLEADO]],IS[[NÓMINA]:[INGENIERO]],2,0),"OTROS")</f>
        <v>OTROS</v>
      </c>
    </row>
    <row r="1882" spans="1:43" x14ac:dyDescent="0.25">
      <c r="A1882" t="s">
        <v>4444</v>
      </c>
      <c r="B1882">
        <v>1</v>
      </c>
      <c r="C1882" t="s">
        <v>5400</v>
      </c>
      <c r="D1882" t="s">
        <v>38</v>
      </c>
      <c r="E1882" t="s">
        <v>39</v>
      </c>
      <c r="F1882" t="s">
        <v>5401</v>
      </c>
      <c r="G1882" s="17" t="s">
        <v>3868</v>
      </c>
      <c r="H1882" t="s">
        <v>42</v>
      </c>
      <c r="I1882" t="s">
        <v>43</v>
      </c>
      <c r="J1882" t="s">
        <v>8</v>
      </c>
      <c r="K1882" t="s">
        <v>3865</v>
      </c>
      <c r="L1882" t="s">
        <v>3866</v>
      </c>
      <c r="M1882" t="s">
        <v>131</v>
      </c>
      <c r="N1882">
        <v>1</v>
      </c>
      <c r="O1882" t="s">
        <v>47</v>
      </c>
      <c r="P1882">
        <v>2625</v>
      </c>
      <c r="Q1882" t="s">
        <v>48</v>
      </c>
      <c r="R1882" t="s">
        <v>49</v>
      </c>
      <c r="S1882" t="s">
        <v>50</v>
      </c>
      <c r="T1882" t="s">
        <v>51</v>
      </c>
      <c r="U1882" t="s">
        <v>52</v>
      </c>
      <c r="V1882">
        <v>1.05</v>
      </c>
      <c r="W1882" s="1">
        <v>0</v>
      </c>
      <c r="X1882">
        <v>1</v>
      </c>
      <c r="Y1882">
        <v>1.21</v>
      </c>
      <c r="Z1882">
        <v>5</v>
      </c>
      <c r="AA1882">
        <v>0.24199999999999999</v>
      </c>
      <c r="AB1882" s="2">
        <v>0</v>
      </c>
      <c r="AC1882" s="1">
        <v>0</v>
      </c>
      <c r="AD1882" s="7">
        <v>43503</v>
      </c>
      <c r="AE1882" s="7">
        <v>43504</v>
      </c>
      <c r="AF1882">
        <v>1</v>
      </c>
      <c r="AG1882" t="s">
        <v>53</v>
      </c>
      <c r="AH1882" s="2">
        <v>0</v>
      </c>
      <c r="AI1882" s="1">
        <v>0</v>
      </c>
      <c r="AJ1882" s="1">
        <v>0</v>
      </c>
      <c r="AK1882" s="6" t="str">
        <f>+IF(Tabla1[[#This Row],[REQUEST_TY]]="SR MANTENIMIENTO CORRECTIVO", "EMERGENCIA", "OTROS")</f>
        <v>EMERGENCIA</v>
      </c>
      <c r="AL1882" s="6" t="str">
        <f>+_xlfn.IFS(Tabla1[[#This Row],[Veces obj]]&lt;=1,"0-1",Tabla1[[#This Row],[Veces obj]]&lt;=2,"1-2",Tabla1[[#This Row],[Veces obj]]&lt;=3,"2-3",TRUE,"&gt;3")</f>
        <v>0-1</v>
      </c>
      <c r="AM1882" s="6" t="str">
        <f>+_xlfn.IFS(MONTH(Tabla1[[#This Row],[MES]])&lt;=3,"Q1",MONTH(Tabla1[[#This Row],[MES]])&lt;=6,"Q2",MONTH(Tabla1[[#This Row],[MES]])&lt;=9,"Q3",TRUE,"Q4")</f>
        <v>Q1</v>
      </c>
      <c r="AN1882" t="str">
        <f>+IFERROR(VLOOKUP(Tabla1[[#This Row],[CUENTA]],CTAS[],2,0),"OTROS")</f>
        <v>OTROS</v>
      </c>
      <c r="AP1882" t="str">
        <f>+IFERROR(VLOOKUP(Tabla1[[#This Row],[EMPLEADO]],IS[],3,0),"OTROS")</f>
        <v>OTROS</v>
      </c>
      <c r="AQ1882" t="str">
        <f>+IFERROR(VLOOKUP(Tabla1[[#This Row],[EMPLEADO]],IS[[NÓMINA]:[INGENIERO]],2,0),"OTROS")</f>
        <v>OTROS</v>
      </c>
    </row>
    <row r="1883" spans="1:43" x14ac:dyDescent="0.25">
      <c r="A1883" t="s">
        <v>4444</v>
      </c>
      <c r="B1883">
        <v>1</v>
      </c>
      <c r="C1883" t="s">
        <v>6694</v>
      </c>
      <c r="D1883" t="s">
        <v>38</v>
      </c>
      <c r="E1883" t="s">
        <v>558</v>
      </c>
      <c r="F1883" t="s">
        <v>6695</v>
      </c>
      <c r="G1883" s="17" t="s">
        <v>6696</v>
      </c>
      <c r="H1883" t="s">
        <v>42</v>
      </c>
      <c r="I1883" t="s">
        <v>43</v>
      </c>
      <c r="J1883" t="s">
        <v>8</v>
      </c>
      <c r="K1883" t="s">
        <v>2237</v>
      </c>
      <c r="L1883" t="s">
        <v>2238</v>
      </c>
      <c r="M1883" t="s">
        <v>131</v>
      </c>
      <c r="N1883">
        <v>1</v>
      </c>
      <c r="O1883" t="s">
        <v>47</v>
      </c>
      <c r="P1883">
        <v>149</v>
      </c>
      <c r="Q1883" t="s">
        <v>48</v>
      </c>
      <c r="R1883" t="s">
        <v>95</v>
      </c>
      <c r="S1883" t="s">
        <v>64</v>
      </c>
      <c r="T1883" t="s">
        <v>51</v>
      </c>
      <c r="U1883" t="s">
        <v>96</v>
      </c>
      <c r="V1883">
        <v>1.1000000000000001</v>
      </c>
      <c r="W1883" s="1">
        <v>0</v>
      </c>
      <c r="X1883">
        <v>1</v>
      </c>
      <c r="Y1883">
        <v>1.28</v>
      </c>
      <c r="Z1883">
        <v>5</v>
      </c>
      <c r="AA1883">
        <v>0.25600000000000001</v>
      </c>
      <c r="AB1883" s="2">
        <v>0</v>
      </c>
      <c r="AC1883" s="1">
        <v>0</v>
      </c>
      <c r="AD1883" s="7">
        <v>43516</v>
      </c>
      <c r="AE1883" s="7">
        <v>43516</v>
      </c>
      <c r="AF1883">
        <v>0</v>
      </c>
      <c r="AG1883" t="s">
        <v>53</v>
      </c>
      <c r="AH1883" s="2">
        <v>0</v>
      </c>
      <c r="AI1883" s="1">
        <v>0</v>
      </c>
      <c r="AJ1883" s="1">
        <v>0</v>
      </c>
      <c r="AK1883" s="6" t="str">
        <f>+IF(Tabla1[[#This Row],[REQUEST_TY]]="SR MANTENIMIENTO CORRECTIVO", "EMERGENCIA", "OTROS")</f>
        <v>EMERGENCIA</v>
      </c>
      <c r="AL1883" s="6" t="str">
        <f>+_xlfn.IFS(Tabla1[[#This Row],[Veces obj]]&lt;=1,"0-1",Tabla1[[#This Row],[Veces obj]]&lt;=2,"1-2",Tabla1[[#This Row],[Veces obj]]&lt;=3,"2-3",TRUE,"&gt;3")</f>
        <v>0-1</v>
      </c>
      <c r="AM1883" s="6" t="str">
        <f>+_xlfn.IFS(MONTH(Tabla1[[#This Row],[MES]])&lt;=3,"Q1",MONTH(Tabla1[[#This Row],[MES]])&lt;=6,"Q2",MONTH(Tabla1[[#This Row],[MES]])&lt;=9,"Q3",TRUE,"Q4")</f>
        <v>Q1</v>
      </c>
      <c r="AN1883" t="str">
        <f>+IFERROR(VLOOKUP(Tabla1[[#This Row],[CUENTA]],CTAS[],2,0),"OTROS")</f>
        <v>OTROS</v>
      </c>
      <c r="AP1883" t="str">
        <f>+IFERROR(VLOOKUP(Tabla1[[#This Row],[EMPLEADO]],IS[],3,0),"OTROS")</f>
        <v>OTROS</v>
      </c>
      <c r="AQ1883" t="str">
        <f>+IFERROR(VLOOKUP(Tabla1[[#This Row],[EMPLEADO]],IS[[NÓMINA]:[INGENIERO]],2,0),"OTROS")</f>
        <v>OTROS</v>
      </c>
    </row>
    <row r="1884" spans="1:43" x14ac:dyDescent="0.25">
      <c r="A1884" t="s">
        <v>4444</v>
      </c>
      <c r="B1884">
        <v>1</v>
      </c>
      <c r="C1884" t="s">
        <v>6459</v>
      </c>
      <c r="D1884" t="s">
        <v>38</v>
      </c>
      <c r="E1884" t="s">
        <v>558</v>
      </c>
      <c r="F1884" t="s">
        <v>6460</v>
      </c>
      <c r="G1884" s="17" t="s">
        <v>2133</v>
      </c>
      <c r="H1884" t="s">
        <v>42</v>
      </c>
      <c r="I1884" t="s">
        <v>43</v>
      </c>
      <c r="J1884" t="s">
        <v>8</v>
      </c>
      <c r="K1884" t="s">
        <v>44</v>
      </c>
      <c r="L1884" t="s">
        <v>2134</v>
      </c>
      <c r="M1884" t="s">
        <v>131</v>
      </c>
      <c r="N1884">
        <v>1</v>
      </c>
      <c r="O1884" t="s">
        <v>47</v>
      </c>
      <c r="P1884">
        <v>40</v>
      </c>
      <c r="Q1884" t="s">
        <v>82</v>
      </c>
      <c r="R1884" t="s">
        <v>95</v>
      </c>
      <c r="S1884" t="s">
        <v>64</v>
      </c>
      <c r="T1884" t="s">
        <v>51</v>
      </c>
      <c r="U1884" t="s">
        <v>83</v>
      </c>
      <c r="V1884">
        <v>1.05</v>
      </c>
      <c r="W1884" s="1">
        <v>0</v>
      </c>
      <c r="X1884">
        <v>1</v>
      </c>
      <c r="Y1884">
        <v>1.38</v>
      </c>
      <c r="Z1884">
        <v>5</v>
      </c>
      <c r="AA1884">
        <v>0.27599999999999997</v>
      </c>
      <c r="AB1884" s="2">
        <v>0</v>
      </c>
      <c r="AC1884" s="1">
        <v>0</v>
      </c>
      <c r="AD1884" s="7">
        <v>43515</v>
      </c>
      <c r="AE1884" s="7">
        <v>43515</v>
      </c>
      <c r="AF1884">
        <v>0</v>
      </c>
      <c r="AG1884" t="s">
        <v>53</v>
      </c>
      <c r="AH1884" s="2">
        <v>0</v>
      </c>
      <c r="AI1884" s="1">
        <v>0</v>
      </c>
      <c r="AJ1884" s="1">
        <v>0</v>
      </c>
      <c r="AK1884" s="6" t="str">
        <f>+IF(Tabla1[[#This Row],[REQUEST_TY]]="SR MANTENIMIENTO CORRECTIVO", "EMERGENCIA", "OTROS")</f>
        <v>EMERGENCIA</v>
      </c>
      <c r="AL1884" s="6" t="str">
        <f>+_xlfn.IFS(Tabla1[[#This Row],[Veces obj]]&lt;=1,"0-1",Tabla1[[#This Row],[Veces obj]]&lt;=2,"1-2",Tabla1[[#This Row],[Veces obj]]&lt;=3,"2-3",TRUE,"&gt;3")</f>
        <v>0-1</v>
      </c>
      <c r="AM1884" s="6" t="str">
        <f>+_xlfn.IFS(MONTH(Tabla1[[#This Row],[MES]])&lt;=3,"Q1",MONTH(Tabla1[[#This Row],[MES]])&lt;=6,"Q2",MONTH(Tabla1[[#This Row],[MES]])&lt;=9,"Q3",TRUE,"Q4")</f>
        <v>Q1</v>
      </c>
      <c r="AN1884" t="str">
        <f>+IFERROR(VLOOKUP(Tabla1[[#This Row],[CUENTA]],CTAS[],2,0),"OTROS")</f>
        <v>OTROS</v>
      </c>
      <c r="AP1884" t="str">
        <f>+IFERROR(VLOOKUP(Tabla1[[#This Row],[EMPLEADO]],IS[],3,0),"OTROS")</f>
        <v>OTROS</v>
      </c>
      <c r="AQ1884" t="str">
        <f>+IFERROR(VLOOKUP(Tabla1[[#This Row],[EMPLEADO]],IS[[NÓMINA]:[INGENIERO]],2,0),"OTROS")</f>
        <v>OTROS</v>
      </c>
    </row>
    <row r="1885" spans="1:43" x14ac:dyDescent="0.25">
      <c r="A1885" t="s">
        <v>4444</v>
      </c>
      <c r="B1885">
        <v>1</v>
      </c>
      <c r="C1885" t="s">
        <v>5422</v>
      </c>
      <c r="D1885" t="s">
        <v>38</v>
      </c>
      <c r="E1885" t="s">
        <v>1564</v>
      </c>
      <c r="F1885" t="s">
        <v>5423</v>
      </c>
      <c r="G1885" s="17" t="s">
        <v>5424</v>
      </c>
      <c r="H1885" t="s">
        <v>42</v>
      </c>
      <c r="I1885" t="s">
        <v>43</v>
      </c>
      <c r="J1885" t="s">
        <v>8</v>
      </c>
      <c r="K1885" t="s">
        <v>2237</v>
      </c>
      <c r="L1885" t="s">
        <v>3429</v>
      </c>
      <c r="M1885" t="s">
        <v>794</v>
      </c>
      <c r="N1885">
        <v>1</v>
      </c>
      <c r="O1885" t="s">
        <v>47</v>
      </c>
      <c r="P1885">
        <v>143</v>
      </c>
      <c r="Q1885" t="s">
        <v>48</v>
      </c>
      <c r="R1885" t="s">
        <v>242</v>
      </c>
      <c r="S1885" t="s">
        <v>64</v>
      </c>
      <c r="T1885" t="s">
        <v>51</v>
      </c>
      <c r="U1885" t="s">
        <v>96</v>
      </c>
      <c r="V1885">
        <v>1.1000000000000001</v>
      </c>
      <c r="W1885" s="1">
        <v>0</v>
      </c>
      <c r="X1885">
        <v>1</v>
      </c>
      <c r="Y1885">
        <v>1.42</v>
      </c>
      <c r="Z1885">
        <v>5</v>
      </c>
      <c r="AA1885">
        <v>0.28399999999999997</v>
      </c>
      <c r="AB1885" s="2">
        <v>0</v>
      </c>
      <c r="AC1885" s="1">
        <v>0</v>
      </c>
      <c r="AD1885" s="7">
        <v>43504</v>
      </c>
      <c r="AE1885" s="7">
        <v>43507</v>
      </c>
      <c r="AF1885">
        <v>1</v>
      </c>
      <c r="AG1885" t="s">
        <v>53</v>
      </c>
      <c r="AH1885" s="2">
        <v>0</v>
      </c>
      <c r="AI1885" s="1">
        <v>0</v>
      </c>
      <c r="AJ1885" s="1">
        <v>0</v>
      </c>
      <c r="AK1885" s="6" t="str">
        <f>+IF(Tabla1[[#This Row],[REQUEST_TY]]="SR MANTENIMIENTO CORRECTIVO", "EMERGENCIA", "OTROS")</f>
        <v>EMERGENCIA</v>
      </c>
      <c r="AL1885" s="6" t="str">
        <f>+_xlfn.IFS(Tabla1[[#This Row],[Veces obj]]&lt;=1,"0-1",Tabla1[[#This Row],[Veces obj]]&lt;=2,"1-2",Tabla1[[#This Row],[Veces obj]]&lt;=3,"2-3",TRUE,"&gt;3")</f>
        <v>0-1</v>
      </c>
      <c r="AM1885" s="6" t="str">
        <f>+_xlfn.IFS(MONTH(Tabla1[[#This Row],[MES]])&lt;=3,"Q1",MONTH(Tabla1[[#This Row],[MES]])&lt;=6,"Q2",MONTH(Tabla1[[#This Row],[MES]])&lt;=9,"Q3",TRUE,"Q4")</f>
        <v>Q1</v>
      </c>
      <c r="AN1885" t="str">
        <f>+IFERROR(VLOOKUP(Tabla1[[#This Row],[CUENTA]],CTAS[],2,0),"OTROS")</f>
        <v>OTROS</v>
      </c>
      <c r="AP1885" t="str">
        <f>+IFERROR(VLOOKUP(Tabla1[[#This Row],[EMPLEADO]],IS[],3,0),"OTROS")</f>
        <v>OTROS</v>
      </c>
      <c r="AQ1885" t="str">
        <f>+IFERROR(VLOOKUP(Tabla1[[#This Row],[EMPLEADO]],IS[[NÓMINA]:[INGENIERO]],2,0),"OTROS")</f>
        <v>OTROS</v>
      </c>
    </row>
    <row r="1886" spans="1:43" x14ac:dyDescent="0.25">
      <c r="A1886" t="s">
        <v>4444</v>
      </c>
      <c r="B1886">
        <v>1</v>
      </c>
      <c r="C1886" t="s">
        <v>5906</v>
      </c>
      <c r="D1886" t="s">
        <v>38</v>
      </c>
      <c r="E1886" t="s">
        <v>558</v>
      </c>
      <c r="F1886" t="s">
        <v>5907</v>
      </c>
      <c r="G1886" s="17" t="s">
        <v>3593</v>
      </c>
      <c r="H1886" t="s">
        <v>42</v>
      </c>
      <c r="I1886" t="s">
        <v>43</v>
      </c>
      <c r="J1886" t="s">
        <v>8</v>
      </c>
      <c r="K1886" t="s">
        <v>2886</v>
      </c>
      <c r="L1886" t="s">
        <v>3566</v>
      </c>
      <c r="M1886" t="s">
        <v>131</v>
      </c>
      <c r="N1886">
        <v>1</v>
      </c>
      <c r="O1886" t="s">
        <v>47</v>
      </c>
      <c r="P1886">
        <v>159</v>
      </c>
      <c r="Q1886" t="s">
        <v>48</v>
      </c>
      <c r="R1886" t="s">
        <v>95</v>
      </c>
      <c r="S1886" t="s">
        <v>64</v>
      </c>
      <c r="T1886" t="s">
        <v>51</v>
      </c>
      <c r="U1886" t="s">
        <v>96</v>
      </c>
      <c r="V1886">
        <v>1.1000000000000001</v>
      </c>
      <c r="W1886" s="1">
        <v>0</v>
      </c>
      <c r="X1886">
        <v>1</v>
      </c>
      <c r="Y1886">
        <v>1.43</v>
      </c>
      <c r="Z1886">
        <v>5</v>
      </c>
      <c r="AA1886">
        <v>0.28599999999999998</v>
      </c>
      <c r="AB1886" s="2">
        <v>0</v>
      </c>
      <c r="AC1886" s="1">
        <v>0</v>
      </c>
      <c r="AD1886" s="7">
        <v>43509</v>
      </c>
      <c r="AE1886" s="7">
        <v>43509</v>
      </c>
      <c r="AF1886">
        <v>0</v>
      </c>
      <c r="AG1886" t="s">
        <v>53</v>
      </c>
      <c r="AH1886" s="2">
        <v>0</v>
      </c>
      <c r="AI1886" s="1">
        <v>0</v>
      </c>
      <c r="AJ1886" s="1">
        <v>0</v>
      </c>
      <c r="AK1886" s="6" t="str">
        <f>+IF(Tabla1[[#This Row],[REQUEST_TY]]="SR MANTENIMIENTO CORRECTIVO", "EMERGENCIA", "OTROS")</f>
        <v>EMERGENCIA</v>
      </c>
      <c r="AL1886" s="6" t="str">
        <f>+_xlfn.IFS(Tabla1[[#This Row],[Veces obj]]&lt;=1,"0-1",Tabla1[[#This Row],[Veces obj]]&lt;=2,"1-2",Tabla1[[#This Row],[Veces obj]]&lt;=3,"2-3",TRUE,"&gt;3")</f>
        <v>0-1</v>
      </c>
      <c r="AM1886" s="6" t="str">
        <f>+_xlfn.IFS(MONTH(Tabla1[[#This Row],[MES]])&lt;=3,"Q1",MONTH(Tabla1[[#This Row],[MES]])&lt;=6,"Q2",MONTH(Tabla1[[#This Row],[MES]])&lt;=9,"Q3",TRUE,"Q4")</f>
        <v>Q1</v>
      </c>
      <c r="AN1886" t="str">
        <f>+IFERROR(VLOOKUP(Tabla1[[#This Row],[CUENTA]],CTAS[],2,0),"OTROS")</f>
        <v>OTROS</v>
      </c>
      <c r="AP1886" t="str">
        <f>+IFERROR(VLOOKUP(Tabla1[[#This Row],[EMPLEADO]],IS[],3,0),"OTROS")</f>
        <v>OTROS</v>
      </c>
      <c r="AQ1886" t="str">
        <f>+IFERROR(VLOOKUP(Tabla1[[#This Row],[EMPLEADO]],IS[[NÓMINA]:[INGENIERO]],2,0),"OTROS")</f>
        <v>OTROS</v>
      </c>
    </row>
    <row r="1887" spans="1:43" x14ac:dyDescent="0.25">
      <c r="A1887" t="s">
        <v>36</v>
      </c>
      <c r="B1887">
        <v>1</v>
      </c>
      <c r="C1887" t="s">
        <v>3883</v>
      </c>
      <c r="D1887" t="s">
        <v>3370</v>
      </c>
      <c r="E1887" t="s">
        <v>3627</v>
      </c>
      <c r="F1887" t="s">
        <v>3884</v>
      </c>
      <c r="G1887" s="17" t="s">
        <v>3885</v>
      </c>
      <c r="H1887" t="s">
        <v>568</v>
      </c>
      <c r="I1887" t="s">
        <v>43</v>
      </c>
      <c r="J1887" t="s">
        <v>8</v>
      </c>
      <c r="K1887" t="s">
        <v>71</v>
      </c>
      <c r="L1887" t="s">
        <v>569</v>
      </c>
      <c r="M1887" t="s">
        <v>570</v>
      </c>
      <c r="N1887">
        <v>0</v>
      </c>
      <c r="O1887" t="s">
        <v>47</v>
      </c>
      <c r="P1887" t="s">
        <v>822</v>
      </c>
      <c r="Q1887" t="s">
        <v>48</v>
      </c>
      <c r="R1887" t="s">
        <v>153</v>
      </c>
      <c r="S1887" t="s">
        <v>50</v>
      </c>
      <c r="T1887" t="s">
        <v>51</v>
      </c>
      <c r="U1887" t="s">
        <v>52</v>
      </c>
      <c r="V1887">
        <v>1</v>
      </c>
      <c r="W1887" s="1">
        <v>1072.5000000000002</v>
      </c>
      <c r="X1887">
        <v>0</v>
      </c>
      <c r="Y1887">
        <v>5</v>
      </c>
      <c r="Z1887">
        <v>5</v>
      </c>
      <c r="AA1887">
        <v>1</v>
      </c>
      <c r="AB1887" s="2">
        <v>0</v>
      </c>
      <c r="AC1887" s="1">
        <v>0</v>
      </c>
      <c r="AD1887" s="7">
        <v>43494</v>
      </c>
      <c r="AE1887" s="7">
        <v>43495</v>
      </c>
      <c r="AF1887">
        <v>1</v>
      </c>
      <c r="AG1887" t="s">
        <v>53</v>
      </c>
      <c r="AH1887" s="2">
        <v>0</v>
      </c>
      <c r="AI1887" s="1">
        <v>0</v>
      </c>
      <c r="AJ1887" s="1">
        <v>0</v>
      </c>
      <c r="AK1887" s="6" t="str">
        <f>+IF(Tabla1[[#This Row],[REQUEST_TY]]="SR MANTENIMIENTO CORRECTIVO", "EMERGENCIA", "OTROS")</f>
        <v>OTROS</v>
      </c>
      <c r="AL1887" s="6" t="str">
        <f>+_xlfn.IFS(Tabla1[[#This Row],[Veces obj]]&lt;=1,"0-1",Tabla1[[#This Row],[Veces obj]]&lt;=2,"1-2",Tabla1[[#This Row],[Veces obj]]&lt;=3,"2-3",TRUE,"&gt;3")</f>
        <v>0-1</v>
      </c>
      <c r="AM1887" s="6" t="str">
        <f>+_xlfn.IFS(MONTH(Tabla1[[#This Row],[MES]])&lt;=3,"Q1",MONTH(Tabla1[[#This Row],[MES]])&lt;=6,"Q2",MONTH(Tabla1[[#This Row],[MES]])&lt;=9,"Q3",TRUE,"Q4")</f>
        <v>Q1</v>
      </c>
      <c r="AN1887" t="str">
        <f>+IFERROR(VLOOKUP(Tabla1[[#This Row],[CUENTA]],CTAS[],2,0),"OTROS")</f>
        <v>OTROS</v>
      </c>
      <c r="AP1887" t="str">
        <f>+IFERROR(VLOOKUP(Tabla1[[#This Row],[EMPLEADO]],IS[],3,0),"OTROS")</f>
        <v>OTROS</v>
      </c>
      <c r="AQ1887" t="str">
        <f>+IFERROR(VLOOKUP(Tabla1[[#This Row],[EMPLEADO]],IS[[NÓMINA]:[INGENIERO]],2,0),"OTROS")</f>
        <v>OTROS</v>
      </c>
    </row>
    <row r="1888" spans="1:43" x14ac:dyDescent="0.25">
      <c r="A1888" t="s">
        <v>4444</v>
      </c>
      <c r="B1888">
        <v>1</v>
      </c>
      <c r="C1888" t="s">
        <v>5456</v>
      </c>
      <c r="D1888" t="s">
        <v>38</v>
      </c>
      <c r="E1888" t="s">
        <v>39</v>
      </c>
      <c r="F1888" t="s">
        <v>5457</v>
      </c>
      <c r="G1888" s="17" t="s">
        <v>3864</v>
      </c>
      <c r="H1888" t="s">
        <v>42</v>
      </c>
      <c r="I1888" t="s">
        <v>43</v>
      </c>
      <c r="J1888" t="s">
        <v>8</v>
      </c>
      <c r="K1888" t="s">
        <v>3865</v>
      </c>
      <c r="L1888" t="s">
        <v>3866</v>
      </c>
      <c r="M1888" t="s">
        <v>131</v>
      </c>
      <c r="N1888">
        <v>1</v>
      </c>
      <c r="O1888" t="s">
        <v>47</v>
      </c>
      <c r="P1888">
        <v>93</v>
      </c>
      <c r="Q1888" t="s">
        <v>48</v>
      </c>
      <c r="R1888" t="s">
        <v>49</v>
      </c>
      <c r="S1888" t="s">
        <v>50</v>
      </c>
      <c r="T1888" t="s">
        <v>51</v>
      </c>
      <c r="U1888" t="s">
        <v>52</v>
      </c>
      <c r="V1888">
        <v>1.05</v>
      </c>
      <c r="W1888" s="1">
        <v>0</v>
      </c>
      <c r="X1888">
        <v>1</v>
      </c>
      <c r="Y1888">
        <v>1.75</v>
      </c>
      <c r="Z1888">
        <v>5</v>
      </c>
      <c r="AA1888">
        <v>0.35</v>
      </c>
      <c r="AB1888" s="2">
        <v>0</v>
      </c>
      <c r="AC1888" s="1">
        <v>0</v>
      </c>
      <c r="AD1888" s="7">
        <v>43504</v>
      </c>
      <c r="AE1888" s="7">
        <v>43504</v>
      </c>
      <c r="AF1888">
        <v>0</v>
      </c>
      <c r="AG1888" t="s">
        <v>53</v>
      </c>
      <c r="AH1888" s="2">
        <v>0</v>
      </c>
      <c r="AI1888" s="1">
        <v>0</v>
      </c>
      <c r="AJ1888" s="1">
        <v>0</v>
      </c>
      <c r="AK1888" s="6" t="str">
        <f>+IF(Tabla1[[#This Row],[REQUEST_TY]]="SR MANTENIMIENTO CORRECTIVO", "EMERGENCIA", "OTROS")</f>
        <v>EMERGENCIA</v>
      </c>
      <c r="AL1888" s="6" t="str">
        <f>+_xlfn.IFS(Tabla1[[#This Row],[Veces obj]]&lt;=1,"0-1",Tabla1[[#This Row],[Veces obj]]&lt;=2,"1-2",Tabla1[[#This Row],[Veces obj]]&lt;=3,"2-3",TRUE,"&gt;3")</f>
        <v>0-1</v>
      </c>
      <c r="AM1888" s="6" t="str">
        <f>+_xlfn.IFS(MONTH(Tabla1[[#This Row],[MES]])&lt;=3,"Q1",MONTH(Tabla1[[#This Row],[MES]])&lt;=6,"Q2",MONTH(Tabla1[[#This Row],[MES]])&lt;=9,"Q3",TRUE,"Q4")</f>
        <v>Q1</v>
      </c>
      <c r="AN1888" t="str">
        <f>+IFERROR(VLOOKUP(Tabla1[[#This Row],[CUENTA]],CTAS[],2,0),"OTROS")</f>
        <v>OTROS</v>
      </c>
      <c r="AP1888" t="str">
        <f>+IFERROR(VLOOKUP(Tabla1[[#This Row],[EMPLEADO]],IS[],3,0),"OTROS")</f>
        <v>OTROS</v>
      </c>
      <c r="AQ1888" t="str">
        <f>+IFERROR(VLOOKUP(Tabla1[[#This Row],[EMPLEADO]],IS[[NÓMINA]:[INGENIERO]],2,0),"OTROS")</f>
        <v>OTROS</v>
      </c>
    </row>
    <row r="1889" spans="1:43" x14ac:dyDescent="0.25">
      <c r="A1889" t="s">
        <v>36</v>
      </c>
      <c r="B1889">
        <v>1</v>
      </c>
      <c r="C1889" t="s">
        <v>3888</v>
      </c>
      <c r="D1889" t="s">
        <v>3346</v>
      </c>
      <c r="E1889" t="s">
        <v>39</v>
      </c>
      <c r="F1889" t="s">
        <v>3889</v>
      </c>
      <c r="G1889" s="17" t="s">
        <v>3890</v>
      </c>
      <c r="H1889" t="s">
        <v>204</v>
      </c>
      <c r="I1889" t="s">
        <v>43</v>
      </c>
      <c r="J1889" t="s">
        <v>8</v>
      </c>
      <c r="K1889" t="s">
        <v>117</v>
      </c>
      <c r="L1889" t="s">
        <v>3728</v>
      </c>
      <c r="M1889" t="s">
        <v>206</v>
      </c>
      <c r="N1889">
        <v>0</v>
      </c>
      <c r="O1889" t="s">
        <v>47</v>
      </c>
      <c r="P1889" t="s">
        <v>822</v>
      </c>
      <c r="Q1889" t="s">
        <v>48</v>
      </c>
      <c r="R1889" t="s">
        <v>49</v>
      </c>
      <c r="S1889" t="s">
        <v>50</v>
      </c>
      <c r="T1889" t="s">
        <v>208</v>
      </c>
      <c r="U1889" t="s">
        <v>52</v>
      </c>
      <c r="V1889">
        <v>1</v>
      </c>
      <c r="W1889" s="1">
        <v>715.00000000000011</v>
      </c>
      <c r="X1889">
        <v>0</v>
      </c>
      <c r="Y1889">
        <v>9</v>
      </c>
      <c r="Z1889">
        <v>9</v>
      </c>
      <c r="AA1889">
        <v>1</v>
      </c>
      <c r="AB1889" s="2">
        <v>0</v>
      </c>
      <c r="AC1889" s="1">
        <v>0</v>
      </c>
      <c r="AD1889" s="7">
        <v>43496</v>
      </c>
      <c r="AE1889" s="7">
        <v>43496</v>
      </c>
      <c r="AF1889">
        <v>0</v>
      </c>
      <c r="AG1889" t="s">
        <v>53</v>
      </c>
      <c r="AH1889" s="2">
        <v>0</v>
      </c>
      <c r="AI1889" s="1">
        <v>0</v>
      </c>
      <c r="AJ1889" s="1">
        <v>0</v>
      </c>
      <c r="AK1889" s="6" t="str">
        <f>+IF(Tabla1[[#This Row],[REQUEST_TY]]="SR MANTENIMIENTO CORRECTIVO", "EMERGENCIA", "OTROS")</f>
        <v>OTROS</v>
      </c>
      <c r="AL1889" s="6" t="str">
        <f>+_xlfn.IFS(Tabla1[[#This Row],[Veces obj]]&lt;=1,"0-1",Tabla1[[#This Row],[Veces obj]]&lt;=2,"1-2",Tabla1[[#This Row],[Veces obj]]&lt;=3,"2-3",TRUE,"&gt;3")</f>
        <v>0-1</v>
      </c>
      <c r="AM1889" s="6" t="str">
        <f>+_xlfn.IFS(MONTH(Tabla1[[#This Row],[MES]])&lt;=3,"Q1",MONTH(Tabla1[[#This Row],[MES]])&lt;=6,"Q2",MONTH(Tabla1[[#This Row],[MES]])&lt;=9,"Q3",TRUE,"Q4")</f>
        <v>Q1</v>
      </c>
      <c r="AN1889" t="str">
        <f>+IFERROR(VLOOKUP(Tabla1[[#This Row],[CUENTA]],CTAS[],2,0),"OTROS")</f>
        <v>OTROS</v>
      </c>
      <c r="AP1889" t="str">
        <f>+IFERROR(VLOOKUP(Tabla1[[#This Row],[EMPLEADO]],IS[],3,0),"OTROS")</f>
        <v>OTROS</v>
      </c>
      <c r="AQ1889" t="str">
        <f>+IFERROR(VLOOKUP(Tabla1[[#This Row],[EMPLEADO]],IS[[NÓMINA]:[INGENIERO]],2,0),"OTROS")</f>
        <v>OTROS</v>
      </c>
    </row>
    <row r="1890" spans="1:43" x14ac:dyDescent="0.25">
      <c r="A1890" t="s">
        <v>36</v>
      </c>
      <c r="B1890">
        <v>1</v>
      </c>
      <c r="C1890" t="s">
        <v>3891</v>
      </c>
      <c r="D1890" t="s">
        <v>3346</v>
      </c>
      <c r="E1890" t="s">
        <v>39</v>
      </c>
      <c r="F1890" t="s">
        <v>3892</v>
      </c>
      <c r="G1890" s="17" t="s">
        <v>3890</v>
      </c>
      <c r="H1890" t="s">
        <v>204</v>
      </c>
      <c r="I1890" t="s">
        <v>43</v>
      </c>
      <c r="J1890" t="s">
        <v>8</v>
      </c>
      <c r="K1890" t="s">
        <v>117</v>
      </c>
      <c r="L1890" t="s">
        <v>3728</v>
      </c>
      <c r="M1890" t="s">
        <v>206</v>
      </c>
      <c r="N1890">
        <v>0</v>
      </c>
      <c r="O1890" t="s">
        <v>47</v>
      </c>
      <c r="P1890" t="s">
        <v>822</v>
      </c>
      <c r="Q1890" t="s">
        <v>48</v>
      </c>
      <c r="R1890" t="s">
        <v>49</v>
      </c>
      <c r="S1890" t="s">
        <v>50</v>
      </c>
      <c r="T1890" t="s">
        <v>208</v>
      </c>
      <c r="U1890" t="s">
        <v>52</v>
      </c>
      <c r="V1890">
        <v>1</v>
      </c>
      <c r="W1890" s="1">
        <v>715.00000000000011</v>
      </c>
      <c r="X1890">
        <v>0</v>
      </c>
      <c r="Y1890">
        <v>9</v>
      </c>
      <c r="Z1890">
        <v>9</v>
      </c>
      <c r="AA1890">
        <v>1</v>
      </c>
      <c r="AB1890" s="2">
        <v>0</v>
      </c>
      <c r="AC1890" s="1">
        <v>0</v>
      </c>
      <c r="AD1890" s="7">
        <v>43495</v>
      </c>
      <c r="AE1890" s="7">
        <v>43496</v>
      </c>
      <c r="AF1890">
        <v>1</v>
      </c>
      <c r="AG1890" t="s">
        <v>53</v>
      </c>
      <c r="AH1890" s="2">
        <v>0</v>
      </c>
      <c r="AI1890" s="1">
        <v>0</v>
      </c>
      <c r="AJ1890" s="1">
        <v>0</v>
      </c>
      <c r="AK1890" s="6" t="str">
        <f>+IF(Tabla1[[#This Row],[REQUEST_TY]]="SR MANTENIMIENTO CORRECTIVO", "EMERGENCIA", "OTROS")</f>
        <v>OTROS</v>
      </c>
      <c r="AL1890" s="6" t="str">
        <f>+_xlfn.IFS(Tabla1[[#This Row],[Veces obj]]&lt;=1,"0-1",Tabla1[[#This Row],[Veces obj]]&lt;=2,"1-2",Tabla1[[#This Row],[Veces obj]]&lt;=3,"2-3",TRUE,"&gt;3")</f>
        <v>0-1</v>
      </c>
      <c r="AM1890" s="6" t="str">
        <f>+_xlfn.IFS(MONTH(Tabla1[[#This Row],[MES]])&lt;=3,"Q1",MONTH(Tabla1[[#This Row],[MES]])&lt;=6,"Q2",MONTH(Tabla1[[#This Row],[MES]])&lt;=9,"Q3",TRUE,"Q4")</f>
        <v>Q1</v>
      </c>
      <c r="AN1890" t="str">
        <f>+IFERROR(VLOOKUP(Tabla1[[#This Row],[CUENTA]],CTAS[],2,0),"OTROS")</f>
        <v>OTROS</v>
      </c>
      <c r="AP1890" t="str">
        <f>+IFERROR(VLOOKUP(Tabla1[[#This Row],[EMPLEADO]],IS[],3,0),"OTROS")</f>
        <v>OTROS</v>
      </c>
      <c r="AQ1890" t="str">
        <f>+IFERROR(VLOOKUP(Tabla1[[#This Row],[EMPLEADO]],IS[[NÓMINA]:[INGENIERO]],2,0),"OTROS")</f>
        <v>OTROS</v>
      </c>
    </row>
    <row r="1891" spans="1:43" x14ac:dyDescent="0.25">
      <c r="A1891" t="s">
        <v>36</v>
      </c>
      <c r="B1891">
        <v>1</v>
      </c>
      <c r="C1891" t="s">
        <v>3893</v>
      </c>
      <c r="D1891" t="s">
        <v>3370</v>
      </c>
      <c r="E1891" t="s">
        <v>3742</v>
      </c>
      <c r="F1891" t="s">
        <v>3830</v>
      </c>
      <c r="G1891" s="17" t="s">
        <v>3894</v>
      </c>
      <c r="H1891" t="s">
        <v>384</v>
      </c>
      <c r="I1891" t="s">
        <v>43</v>
      </c>
      <c r="J1891" t="s">
        <v>8</v>
      </c>
      <c r="K1891" t="s">
        <v>3745</v>
      </c>
      <c r="L1891" t="s">
        <v>3895</v>
      </c>
      <c r="M1891" t="s">
        <v>505</v>
      </c>
      <c r="N1891">
        <v>0</v>
      </c>
      <c r="O1891" t="s">
        <v>47</v>
      </c>
      <c r="P1891" t="s">
        <v>822</v>
      </c>
      <c r="Q1891" t="s">
        <v>48</v>
      </c>
      <c r="R1891" t="s">
        <v>49</v>
      </c>
      <c r="S1891" t="s">
        <v>50</v>
      </c>
      <c r="T1891" t="s">
        <v>51</v>
      </c>
      <c r="U1891" t="s">
        <v>52</v>
      </c>
      <c r="V1891">
        <v>1</v>
      </c>
      <c r="W1891" s="1">
        <v>1072.5000000000002</v>
      </c>
      <c r="X1891">
        <v>0</v>
      </c>
      <c r="Y1891">
        <v>5</v>
      </c>
      <c r="Z1891">
        <v>5</v>
      </c>
      <c r="AA1891">
        <v>1</v>
      </c>
      <c r="AB1891" s="2">
        <v>0</v>
      </c>
      <c r="AC1891" s="1">
        <v>0</v>
      </c>
      <c r="AD1891" s="7">
        <v>43432</v>
      </c>
      <c r="AE1891" s="7">
        <v>43496</v>
      </c>
      <c r="AF1891">
        <v>44</v>
      </c>
      <c r="AG1891" t="s">
        <v>3826</v>
      </c>
      <c r="AH1891" s="2">
        <v>0</v>
      </c>
      <c r="AI1891" s="1">
        <v>0</v>
      </c>
      <c r="AJ1891" s="1">
        <v>0</v>
      </c>
      <c r="AK1891" s="6" t="str">
        <f>+IF(Tabla1[[#This Row],[REQUEST_TY]]="SR MANTENIMIENTO CORRECTIVO", "EMERGENCIA", "OTROS")</f>
        <v>OTROS</v>
      </c>
      <c r="AL1891" s="6" t="str">
        <f>+_xlfn.IFS(Tabla1[[#This Row],[Veces obj]]&lt;=1,"0-1",Tabla1[[#This Row],[Veces obj]]&lt;=2,"1-2",Tabla1[[#This Row],[Veces obj]]&lt;=3,"2-3",TRUE,"&gt;3")</f>
        <v>0-1</v>
      </c>
      <c r="AM1891" s="6" t="str">
        <f>+_xlfn.IFS(MONTH(Tabla1[[#This Row],[MES]])&lt;=3,"Q1",MONTH(Tabla1[[#This Row],[MES]])&lt;=6,"Q2",MONTH(Tabla1[[#This Row],[MES]])&lt;=9,"Q3",TRUE,"Q4")</f>
        <v>Q1</v>
      </c>
      <c r="AN1891" t="str">
        <f>+IFERROR(VLOOKUP(Tabla1[[#This Row],[CUENTA]],CTAS[],2,0),"OTROS")</f>
        <v>OTROS</v>
      </c>
      <c r="AP1891" t="str">
        <f>+IFERROR(VLOOKUP(Tabla1[[#This Row],[EMPLEADO]],IS[],3,0),"OTROS")</f>
        <v>OTROS</v>
      </c>
      <c r="AQ1891" t="str">
        <f>+IFERROR(VLOOKUP(Tabla1[[#This Row],[EMPLEADO]],IS[[NÓMINA]:[INGENIERO]],2,0),"OTROS")</f>
        <v>OTROS</v>
      </c>
    </row>
    <row r="1892" spans="1:43" x14ac:dyDescent="0.25">
      <c r="A1892" t="s">
        <v>4444</v>
      </c>
      <c r="B1892">
        <v>1</v>
      </c>
      <c r="C1892" t="s">
        <v>4445</v>
      </c>
      <c r="D1892" t="s">
        <v>3370</v>
      </c>
      <c r="E1892" t="s">
        <v>3742</v>
      </c>
      <c r="F1892" t="s">
        <v>4446</v>
      </c>
      <c r="G1892" s="17" t="s">
        <v>4447</v>
      </c>
      <c r="H1892" t="s">
        <v>679</v>
      </c>
      <c r="I1892" t="s">
        <v>43</v>
      </c>
      <c r="J1892" t="s">
        <v>8</v>
      </c>
      <c r="K1892" t="s">
        <v>3745</v>
      </c>
      <c r="L1892" t="s">
        <v>4448</v>
      </c>
      <c r="M1892" t="s">
        <v>131</v>
      </c>
      <c r="N1892">
        <v>0</v>
      </c>
      <c r="O1892" t="s">
        <v>47</v>
      </c>
      <c r="P1892" t="s">
        <v>822</v>
      </c>
      <c r="Q1892" t="s">
        <v>48</v>
      </c>
      <c r="R1892" t="s">
        <v>49</v>
      </c>
      <c r="S1892" t="s">
        <v>50</v>
      </c>
      <c r="T1892" t="s">
        <v>51</v>
      </c>
      <c r="U1892" t="s">
        <v>52</v>
      </c>
      <c r="V1892">
        <v>1</v>
      </c>
      <c r="W1892" s="1">
        <v>1072.5000000000002</v>
      </c>
      <c r="X1892">
        <v>0</v>
      </c>
      <c r="Y1892">
        <v>5</v>
      </c>
      <c r="Z1892">
        <v>5</v>
      </c>
      <c r="AA1892">
        <v>1</v>
      </c>
      <c r="AB1892" s="2">
        <v>0</v>
      </c>
      <c r="AC1892" s="1">
        <v>0</v>
      </c>
      <c r="AD1892" s="7">
        <v>43426</v>
      </c>
      <c r="AE1892" s="7">
        <v>43509</v>
      </c>
      <c r="AF1892">
        <v>56</v>
      </c>
      <c r="AG1892" t="s">
        <v>3826</v>
      </c>
      <c r="AH1892" s="2">
        <v>0</v>
      </c>
      <c r="AI1892" s="1">
        <v>0</v>
      </c>
      <c r="AJ1892" s="1">
        <v>0</v>
      </c>
      <c r="AK1892" s="6" t="str">
        <f>+IF(Tabla1[[#This Row],[REQUEST_TY]]="SR MANTENIMIENTO CORRECTIVO", "EMERGENCIA", "OTROS")</f>
        <v>OTROS</v>
      </c>
      <c r="AL1892" s="6" t="str">
        <f>+_xlfn.IFS(Tabla1[[#This Row],[Veces obj]]&lt;=1,"0-1",Tabla1[[#This Row],[Veces obj]]&lt;=2,"1-2",Tabla1[[#This Row],[Veces obj]]&lt;=3,"2-3",TRUE,"&gt;3")</f>
        <v>0-1</v>
      </c>
      <c r="AM1892" s="6" t="str">
        <f>+_xlfn.IFS(MONTH(Tabla1[[#This Row],[MES]])&lt;=3,"Q1",MONTH(Tabla1[[#This Row],[MES]])&lt;=6,"Q2",MONTH(Tabla1[[#This Row],[MES]])&lt;=9,"Q3",TRUE,"Q4")</f>
        <v>Q1</v>
      </c>
      <c r="AN1892" t="str">
        <f>+IFERROR(VLOOKUP(Tabla1[[#This Row],[CUENTA]],CTAS[],2,0),"OTROS")</f>
        <v>OTROS</v>
      </c>
      <c r="AP1892" t="str">
        <f>+IFERROR(VLOOKUP(Tabla1[[#This Row],[EMPLEADO]],IS[],3,0),"OTROS")</f>
        <v>OTROS</v>
      </c>
      <c r="AQ1892" t="str">
        <f>+IFERROR(VLOOKUP(Tabla1[[#This Row],[EMPLEADO]],IS[[NÓMINA]:[INGENIERO]],2,0),"OTROS")</f>
        <v>OTROS</v>
      </c>
    </row>
    <row r="1893" spans="1:43" x14ac:dyDescent="0.25">
      <c r="A1893" t="s">
        <v>4444</v>
      </c>
      <c r="B1893">
        <v>1</v>
      </c>
      <c r="C1893" t="s">
        <v>4449</v>
      </c>
      <c r="D1893" t="s">
        <v>3370</v>
      </c>
      <c r="E1893" t="s">
        <v>3742</v>
      </c>
      <c r="F1893" t="s">
        <v>4450</v>
      </c>
      <c r="G1893" s="17" t="s">
        <v>4451</v>
      </c>
      <c r="H1893" t="s">
        <v>213</v>
      </c>
      <c r="I1893" t="s">
        <v>43</v>
      </c>
      <c r="J1893" t="s">
        <v>8</v>
      </c>
      <c r="K1893" t="s">
        <v>3745</v>
      </c>
      <c r="L1893" t="s">
        <v>4452</v>
      </c>
      <c r="M1893" t="s">
        <v>640</v>
      </c>
      <c r="N1893">
        <v>0</v>
      </c>
      <c r="O1893" t="s">
        <v>47</v>
      </c>
      <c r="P1893" t="s">
        <v>822</v>
      </c>
      <c r="Q1893" t="s">
        <v>48</v>
      </c>
      <c r="R1893" t="s">
        <v>49</v>
      </c>
      <c r="S1893" t="s">
        <v>50</v>
      </c>
      <c r="T1893" t="s">
        <v>51</v>
      </c>
      <c r="U1893" t="s">
        <v>52</v>
      </c>
      <c r="V1893">
        <v>1</v>
      </c>
      <c r="W1893" s="1">
        <v>1072.5000000000002</v>
      </c>
      <c r="X1893">
        <v>0</v>
      </c>
      <c r="Y1893">
        <v>5</v>
      </c>
      <c r="Z1893">
        <v>5</v>
      </c>
      <c r="AA1893">
        <v>1</v>
      </c>
      <c r="AB1893" s="2">
        <v>0</v>
      </c>
      <c r="AC1893" s="1">
        <v>0</v>
      </c>
      <c r="AD1893" s="7">
        <v>43432</v>
      </c>
      <c r="AE1893" s="7">
        <v>43517</v>
      </c>
      <c r="AF1893">
        <v>58</v>
      </c>
      <c r="AG1893" t="s">
        <v>3826</v>
      </c>
      <c r="AH1893" s="2">
        <v>0</v>
      </c>
      <c r="AI1893" s="1">
        <v>0</v>
      </c>
      <c r="AJ1893" s="1">
        <v>0</v>
      </c>
      <c r="AK1893" s="6" t="str">
        <f>+IF(Tabla1[[#This Row],[REQUEST_TY]]="SR MANTENIMIENTO CORRECTIVO", "EMERGENCIA", "OTROS")</f>
        <v>OTROS</v>
      </c>
      <c r="AL1893" s="6" t="str">
        <f>+_xlfn.IFS(Tabla1[[#This Row],[Veces obj]]&lt;=1,"0-1",Tabla1[[#This Row],[Veces obj]]&lt;=2,"1-2",Tabla1[[#This Row],[Veces obj]]&lt;=3,"2-3",TRUE,"&gt;3")</f>
        <v>0-1</v>
      </c>
      <c r="AM1893" s="6" t="str">
        <f>+_xlfn.IFS(MONTH(Tabla1[[#This Row],[MES]])&lt;=3,"Q1",MONTH(Tabla1[[#This Row],[MES]])&lt;=6,"Q2",MONTH(Tabla1[[#This Row],[MES]])&lt;=9,"Q3",TRUE,"Q4")</f>
        <v>Q1</v>
      </c>
      <c r="AN1893" t="str">
        <f>+IFERROR(VLOOKUP(Tabla1[[#This Row],[CUENTA]],CTAS[],2,0),"OTROS")</f>
        <v>OTROS</v>
      </c>
      <c r="AP1893" t="str">
        <f>+IFERROR(VLOOKUP(Tabla1[[#This Row],[EMPLEADO]],IS[],3,0),"OTROS")</f>
        <v>OTROS</v>
      </c>
      <c r="AQ1893" t="str">
        <f>+IFERROR(VLOOKUP(Tabla1[[#This Row],[EMPLEADO]],IS[[NÓMINA]:[INGENIERO]],2,0),"OTROS")</f>
        <v>OTROS</v>
      </c>
    </row>
    <row r="1894" spans="1:43" x14ac:dyDescent="0.25">
      <c r="A1894" t="s">
        <v>4444</v>
      </c>
      <c r="B1894">
        <v>1</v>
      </c>
      <c r="C1894" t="s">
        <v>4453</v>
      </c>
      <c r="D1894" t="s">
        <v>3370</v>
      </c>
      <c r="E1894" t="s">
        <v>3742</v>
      </c>
      <c r="F1894" t="s">
        <v>4454</v>
      </c>
      <c r="G1894" s="17" t="s">
        <v>4455</v>
      </c>
      <c r="H1894" t="s">
        <v>384</v>
      </c>
      <c r="I1894" t="s">
        <v>43</v>
      </c>
      <c r="J1894" t="s">
        <v>8</v>
      </c>
      <c r="K1894" t="s">
        <v>3745</v>
      </c>
      <c r="L1894" t="s">
        <v>4456</v>
      </c>
      <c r="M1894" t="s">
        <v>736</v>
      </c>
      <c r="N1894">
        <v>0</v>
      </c>
      <c r="O1894" t="s">
        <v>47</v>
      </c>
      <c r="P1894" t="s">
        <v>822</v>
      </c>
      <c r="Q1894" t="s">
        <v>48</v>
      </c>
      <c r="R1894" t="s">
        <v>49</v>
      </c>
      <c r="S1894" t="s">
        <v>50</v>
      </c>
      <c r="T1894" t="s">
        <v>51</v>
      </c>
      <c r="U1894" t="s">
        <v>52</v>
      </c>
      <c r="V1894">
        <v>1</v>
      </c>
      <c r="W1894" s="1">
        <v>1072.5000000000002</v>
      </c>
      <c r="X1894">
        <v>0</v>
      </c>
      <c r="Y1894">
        <v>5</v>
      </c>
      <c r="Z1894">
        <v>5</v>
      </c>
      <c r="AA1894">
        <v>1</v>
      </c>
      <c r="AB1894" s="2">
        <v>0</v>
      </c>
      <c r="AC1894" s="1">
        <v>0</v>
      </c>
      <c r="AD1894" s="7">
        <v>43432</v>
      </c>
      <c r="AE1894" s="7">
        <v>43518</v>
      </c>
      <c r="AF1894">
        <v>59</v>
      </c>
      <c r="AG1894" t="s">
        <v>3826</v>
      </c>
      <c r="AH1894" s="2">
        <v>0</v>
      </c>
      <c r="AI1894" s="1">
        <v>0</v>
      </c>
      <c r="AJ1894" s="1">
        <v>0</v>
      </c>
      <c r="AK1894" s="6" t="str">
        <f>+IF(Tabla1[[#This Row],[REQUEST_TY]]="SR MANTENIMIENTO CORRECTIVO", "EMERGENCIA", "OTROS")</f>
        <v>OTROS</v>
      </c>
      <c r="AL1894" s="6" t="str">
        <f>+_xlfn.IFS(Tabla1[[#This Row],[Veces obj]]&lt;=1,"0-1",Tabla1[[#This Row],[Veces obj]]&lt;=2,"1-2",Tabla1[[#This Row],[Veces obj]]&lt;=3,"2-3",TRUE,"&gt;3")</f>
        <v>0-1</v>
      </c>
      <c r="AM1894" s="6" t="str">
        <f>+_xlfn.IFS(MONTH(Tabla1[[#This Row],[MES]])&lt;=3,"Q1",MONTH(Tabla1[[#This Row],[MES]])&lt;=6,"Q2",MONTH(Tabla1[[#This Row],[MES]])&lt;=9,"Q3",TRUE,"Q4")</f>
        <v>Q1</v>
      </c>
      <c r="AN1894" t="str">
        <f>+IFERROR(VLOOKUP(Tabla1[[#This Row],[CUENTA]],CTAS[],2,0),"OTROS")</f>
        <v>OTROS</v>
      </c>
      <c r="AP1894" t="str">
        <f>+IFERROR(VLOOKUP(Tabla1[[#This Row],[EMPLEADO]],IS[],3,0),"OTROS")</f>
        <v>OTROS</v>
      </c>
      <c r="AQ1894" t="str">
        <f>+IFERROR(VLOOKUP(Tabla1[[#This Row],[EMPLEADO]],IS[[NÓMINA]:[INGENIERO]],2,0),"OTROS")</f>
        <v>OTROS</v>
      </c>
    </row>
    <row r="1895" spans="1:43" x14ac:dyDescent="0.25">
      <c r="A1895" t="s">
        <v>4444</v>
      </c>
      <c r="B1895">
        <v>1</v>
      </c>
      <c r="C1895" t="s">
        <v>4457</v>
      </c>
      <c r="D1895" t="s">
        <v>3370</v>
      </c>
      <c r="E1895" t="s">
        <v>3742</v>
      </c>
      <c r="F1895" t="s">
        <v>4454</v>
      </c>
      <c r="G1895" s="17" t="s">
        <v>4458</v>
      </c>
      <c r="H1895" t="s">
        <v>384</v>
      </c>
      <c r="I1895" t="s">
        <v>43</v>
      </c>
      <c r="J1895" t="s">
        <v>8</v>
      </c>
      <c r="K1895" t="s">
        <v>71</v>
      </c>
      <c r="L1895" t="s">
        <v>4459</v>
      </c>
      <c r="M1895" t="s">
        <v>1692</v>
      </c>
      <c r="N1895">
        <v>0</v>
      </c>
      <c r="O1895" t="s">
        <v>47</v>
      </c>
      <c r="P1895" t="s">
        <v>822</v>
      </c>
      <c r="Q1895" t="s">
        <v>48</v>
      </c>
      <c r="R1895" t="s">
        <v>49</v>
      </c>
      <c r="S1895" t="s">
        <v>50</v>
      </c>
      <c r="T1895" t="s">
        <v>208</v>
      </c>
      <c r="U1895" t="s">
        <v>52</v>
      </c>
      <c r="V1895">
        <v>1</v>
      </c>
      <c r="W1895" s="1">
        <v>1072.5000000000002</v>
      </c>
      <c r="X1895">
        <v>0</v>
      </c>
      <c r="Y1895">
        <v>9</v>
      </c>
      <c r="Z1895">
        <v>9</v>
      </c>
      <c r="AA1895">
        <v>1</v>
      </c>
      <c r="AB1895" s="2">
        <v>0</v>
      </c>
      <c r="AC1895" s="1">
        <v>0</v>
      </c>
      <c r="AD1895" s="7">
        <v>43524</v>
      </c>
      <c r="AE1895" s="7">
        <v>43524</v>
      </c>
      <c r="AF1895">
        <v>0</v>
      </c>
      <c r="AG1895" t="s">
        <v>53</v>
      </c>
      <c r="AH1895" s="2">
        <v>0</v>
      </c>
      <c r="AI1895" s="1">
        <v>0</v>
      </c>
      <c r="AJ1895" s="1">
        <v>0</v>
      </c>
      <c r="AK1895" s="6" t="str">
        <f>+IF(Tabla1[[#This Row],[REQUEST_TY]]="SR MANTENIMIENTO CORRECTIVO", "EMERGENCIA", "OTROS")</f>
        <v>OTROS</v>
      </c>
      <c r="AL1895" s="6" t="str">
        <f>+_xlfn.IFS(Tabla1[[#This Row],[Veces obj]]&lt;=1,"0-1",Tabla1[[#This Row],[Veces obj]]&lt;=2,"1-2",Tabla1[[#This Row],[Veces obj]]&lt;=3,"2-3",TRUE,"&gt;3")</f>
        <v>0-1</v>
      </c>
      <c r="AM1895" s="6" t="str">
        <f>+_xlfn.IFS(MONTH(Tabla1[[#This Row],[MES]])&lt;=3,"Q1",MONTH(Tabla1[[#This Row],[MES]])&lt;=6,"Q2",MONTH(Tabla1[[#This Row],[MES]])&lt;=9,"Q3",TRUE,"Q4")</f>
        <v>Q1</v>
      </c>
      <c r="AN1895" t="str">
        <f>+IFERROR(VLOOKUP(Tabla1[[#This Row],[CUENTA]],CTAS[],2,0),"OTROS")</f>
        <v>OTROS</v>
      </c>
      <c r="AP1895" t="str">
        <f>+IFERROR(VLOOKUP(Tabla1[[#This Row],[EMPLEADO]],IS[],3,0),"OTROS")</f>
        <v>OTROS</v>
      </c>
      <c r="AQ1895" t="str">
        <f>+IFERROR(VLOOKUP(Tabla1[[#This Row],[EMPLEADO]],IS[[NÓMINA]:[INGENIERO]],2,0),"OTROS")</f>
        <v>OTROS</v>
      </c>
    </row>
    <row r="1896" spans="1:43" x14ac:dyDescent="0.25">
      <c r="A1896" t="s">
        <v>4444</v>
      </c>
      <c r="B1896">
        <v>1</v>
      </c>
      <c r="C1896" t="s">
        <v>4460</v>
      </c>
      <c r="D1896" t="s">
        <v>3370</v>
      </c>
      <c r="E1896" t="s">
        <v>3742</v>
      </c>
      <c r="F1896" t="s">
        <v>4454</v>
      </c>
      <c r="G1896" s="17" t="s">
        <v>4461</v>
      </c>
      <c r="H1896" t="s">
        <v>384</v>
      </c>
      <c r="I1896" t="s">
        <v>43</v>
      </c>
      <c r="J1896" t="s">
        <v>8</v>
      </c>
      <c r="K1896" t="s">
        <v>3745</v>
      </c>
      <c r="L1896" t="s">
        <v>4462</v>
      </c>
      <c r="M1896" t="s">
        <v>736</v>
      </c>
      <c r="N1896">
        <v>0</v>
      </c>
      <c r="O1896" t="s">
        <v>47</v>
      </c>
      <c r="P1896" t="s">
        <v>822</v>
      </c>
      <c r="Q1896" t="s">
        <v>48</v>
      </c>
      <c r="R1896" t="s">
        <v>49</v>
      </c>
      <c r="S1896" t="s">
        <v>50</v>
      </c>
      <c r="T1896" t="s">
        <v>51</v>
      </c>
      <c r="U1896" t="s">
        <v>52</v>
      </c>
      <c r="V1896">
        <v>1</v>
      </c>
      <c r="W1896" s="1">
        <v>1072.5000000000002</v>
      </c>
      <c r="X1896">
        <v>0</v>
      </c>
      <c r="Y1896">
        <v>5</v>
      </c>
      <c r="Z1896">
        <v>5</v>
      </c>
      <c r="AA1896">
        <v>1</v>
      </c>
      <c r="AB1896" s="2">
        <v>0</v>
      </c>
      <c r="AC1896" s="1">
        <v>0</v>
      </c>
      <c r="AD1896" s="7">
        <v>43432</v>
      </c>
      <c r="AE1896" s="7">
        <v>43522</v>
      </c>
      <c r="AF1896">
        <v>61</v>
      </c>
      <c r="AG1896" t="s">
        <v>3826</v>
      </c>
      <c r="AH1896" s="2">
        <v>0</v>
      </c>
      <c r="AI1896" s="1">
        <v>0</v>
      </c>
      <c r="AJ1896" s="1">
        <v>0</v>
      </c>
      <c r="AK1896" s="6" t="str">
        <f>+IF(Tabla1[[#This Row],[REQUEST_TY]]="SR MANTENIMIENTO CORRECTIVO", "EMERGENCIA", "OTROS")</f>
        <v>OTROS</v>
      </c>
      <c r="AL1896" s="6" t="str">
        <f>+_xlfn.IFS(Tabla1[[#This Row],[Veces obj]]&lt;=1,"0-1",Tabla1[[#This Row],[Veces obj]]&lt;=2,"1-2",Tabla1[[#This Row],[Veces obj]]&lt;=3,"2-3",TRUE,"&gt;3")</f>
        <v>0-1</v>
      </c>
      <c r="AM1896" s="6" t="str">
        <f>+_xlfn.IFS(MONTH(Tabla1[[#This Row],[MES]])&lt;=3,"Q1",MONTH(Tabla1[[#This Row],[MES]])&lt;=6,"Q2",MONTH(Tabla1[[#This Row],[MES]])&lt;=9,"Q3",TRUE,"Q4")</f>
        <v>Q1</v>
      </c>
      <c r="AN1896" t="str">
        <f>+IFERROR(VLOOKUP(Tabla1[[#This Row],[CUENTA]],CTAS[],2,0),"OTROS")</f>
        <v>OTROS</v>
      </c>
      <c r="AP1896" t="str">
        <f>+IFERROR(VLOOKUP(Tabla1[[#This Row],[EMPLEADO]],IS[],3,0),"OTROS")</f>
        <v>OTROS</v>
      </c>
      <c r="AQ1896" t="str">
        <f>+IFERROR(VLOOKUP(Tabla1[[#This Row],[EMPLEADO]],IS[[NÓMINA]:[INGENIERO]],2,0),"OTROS")</f>
        <v>OTROS</v>
      </c>
    </row>
    <row r="1897" spans="1:43" x14ac:dyDescent="0.25">
      <c r="A1897" t="s">
        <v>4444</v>
      </c>
      <c r="B1897">
        <v>1</v>
      </c>
      <c r="C1897" t="s">
        <v>4463</v>
      </c>
      <c r="D1897" t="s">
        <v>3370</v>
      </c>
      <c r="E1897" t="s">
        <v>3742</v>
      </c>
      <c r="F1897" t="s">
        <v>4454</v>
      </c>
      <c r="G1897" s="17" t="s">
        <v>4464</v>
      </c>
      <c r="H1897" t="s">
        <v>384</v>
      </c>
      <c r="I1897" t="s">
        <v>43</v>
      </c>
      <c r="J1897" t="s">
        <v>8</v>
      </c>
      <c r="K1897" t="s">
        <v>3745</v>
      </c>
      <c r="L1897" t="s">
        <v>4465</v>
      </c>
      <c r="M1897" t="s">
        <v>736</v>
      </c>
      <c r="N1897">
        <v>0</v>
      </c>
      <c r="O1897" t="s">
        <v>47</v>
      </c>
      <c r="P1897" t="s">
        <v>822</v>
      </c>
      <c r="Q1897" t="s">
        <v>48</v>
      </c>
      <c r="R1897" t="s">
        <v>49</v>
      </c>
      <c r="S1897" t="s">
        <v>50</v>
      </c>
      <c r="T1897" t="s">
        <v>51</v>
      </c>
      <c r="U1897" t="s">
        <v>52</v>
      </c>
      <c r="V1897">
        <v>1</v>
      </c>
      <c r="W1897" s="1">
        <v>1072.5000000000002</v>
      </c>
      <c r="X1897">
        <v>0</v>
      </c>
      <c r="Y1897">
        <v>5</v>
      </c>
      <c r="Z1897">
        <v>5</v>
      </c>
      <c r="AA1897">
        <v>1</v>
      </c>
      <c r="AB1897" s="2">
        <v>0</v>
      </c>
      <c r="AC1897" s="1">
        <v>0</v>
      </c>
      <c r="AD1897" s="7">
        <v>43432</v>
      </c>
      <c r="AE1897" s="7">
        <v>43523</v>
      </c>
      <c r="AF1897">
        <v>62</v>
      </c>
      <c r="AG1897" t="s">
        <v>3826</v>
      </c>
      <c r="AH1897" s="2">
        <v>0</v>
      </c>
      <c r="AI1897" s="1">
        <v>0</v>
      </c>
      <c r="AJ1897" s="1">
        <v>0</v>
      </c>
      <c r="AK1897" s="6" t="str">
        <f>+IF(Tabla1[[#This Row],[REQUEST_TY]]="SR MANTENIMIENTO CORRECTIVO", "EMERGENCIA", "OTROS")</f>
        <v>OTROS</v>
      </c>
      <c r="AL1897" s="6" t="str">
        <f>+_xlfn.IFS(Tabla1[[#This Row],[Veces obj]]&lt;=1,"0-1",Tabla1[[#This Row],[Veces obj]]&lt;=2,"1-2",Tabla1[[#This Row],[Veces obj]]&lt;=3,"2-3",TRUE,"&gt;3")</f>
        <v>0-1</v>
      </c>
      <c r="AM1897" s="6" t="str">
        <f>+_xlfn.IFS(MONTH(Tabla1[[#This Row],[MES]])&lt;=3,"Q1",MONTH(Tabla1[[#This Row],[MES]])&lt;=6,"Q2",MONTH(Tabla1[[#This Row],[MES]])&lt;=9,"Q3",TRUE,"Q4")</f>
        <v>Q1</v>
      </c>
      <c r="AN1897" t="str">
        <f>+IFERROR(VLOOKUP(Tabla1[[#This Row],[CUENTA]],CTAS[],2,0),"OTROS")</f>
        <v>OTROS</v>
      </c>
      <c r="AP1897" t="str">
        <f>+IFERROR(VLOOKUP(Tabla1[[#This Row],[EMPLEADO]],IS[],3,0),"OTROS")</f>
        <v>OTROS</v>
      </c>
      <c r="AQ1897" t="str">
        <f>+IFERROR(VLOOKUP(Tabla1[[#This Row],[EMPLEADO]],IS[[NÓMINA]:[INGENIERO]],2,0),"OTROS")</f>
        <v>OTROS</v>
      </c>
    </row>
    <row r="1898" spans="1:43" x14ac:dyDescent="0.25">
      <c r="A1898" t="s">
        <v>4444</v>
      </c>
      <c r="B1898">
        <v>1</v>
      </c>
      <c r="C1898" t="s">
        <v>4466</v>
      </c>
      <c r="D1898" t="s">
        <v>3370</v>
      </c>
      <c r="E1898" t="s">
        <v>3742</v>
      </c>
      <c r="F1898" t="s">
        <v>4454</v>
      </c>
      <c r="G1898" s="17" t="s">
        <v>4467</v>
      </c>
      <c r="H1898" t="s">
        <v>384</v>
      </c>
      <c r="I1898" t="s">
        <v>43</v>
      </c>
      <c r="J1898" t="s">
        <v>8</v>
      </c>
      <c r="K1898" t="s">
        <v>3745</v>
      </c>
      <c r="L1898" t="s">
        <v>4468</v>
      </c>
      <c r="M1898" t="s">
        <v>736</v>
      </c>
      <c r="N1898">
        <v>0</v>
      </c>
      <c r="O1898" t="s">
        <v>47</v>
      </c>
      <c r="P1898" t="s">
        <v>822</v>
      </c>
      <c r="Q1898" t="s">
        <v>48</v>
      </c>
      <c r="R1898" t="s">
        <v>49</v>
      </c>
      <c r="S1898" t="s">
        <v>50</v>
      </c>
      <c r="T1898" t="s">
        <v>51</v>
      </c>
      <c r="U1898" t="s">
        <v>52</v>
      </c>
      <c r="V1898">
        <v>1</v>
      </c>
      <c r="W1898" s="1">
        <v>1072.5000000000002</v>
      </c>
      <c r="X1898">
        <v>0</v>
      </c>
      <c r="Y1898">
        <v>5</v>
      </c>
      <c r="Z1898">
        <v>5</v>
      </c>
      <c r="AA1898">
        <v>1</v>
      </c>
      <c r="AB1898" s="2">
        <v>0</v>
      </c>
      <c r="AC1898" s="1">
        <v>0</v>
      </c>
      <c r="AD1898" s="7">
        <v>43432</v>
      </c>
      <c r="AE1898" s="7">
        <v>43522</v>
      </c>
      <c r="AF1898">
        <v>61</v>
      </c>
      <c r="AG1898" t="s">
        <v>3826</v>
      </c>
      <c r="AH1898" s="2">
        <v>0</v>
      </c>
      <c r="AI1898" s="1">
        <v>0</v>
      </c>
      <c r="AJ1898" s="1">
        <v>0</v>
      </c>
      <c r="AK1898" s="6" t="str">
        <f>+IF(Tabla1[[#This Row],[REQUEST_TY]]="SR MANTENIMIENTO CORRECTIVO", "EMERGENCIA", "OTROS")</f>
        <v>OTROS</v>
      </c>
      <c r="AL1898" s="6" t="str">
        <f>+_xlfn.IFS(Tabla1[[#This Row],[Veces obj]]&lt;=1,"0-1",Tabla1[[#This Row],[Veces obj]]&lt;=2,"1-2",Tabla1[[#This Row],[Veces obj]]&lt;=3,"2-3",TRUE,"&gt;3")</f>
        <v>0-1</v>
      </c>
      <c r="AM1898" s="6" t="str">
        <f>+_xlfn.IFS(MONTH(Tabla1[[#This Row],[MES]])&lt;=3,"Q1",MONTH(Tabla1[[#This Row],[MES]])&lt;=6,"Q2",MONTH(Tabla1[[#This Row],[MES]])&lt;=9,"Q3",TRUE,"Q4")</f>
        <v>Q1</v>
      </c>
      <c r="AN1898" t="str">
        <f>+IFERROR(VLOOKUP(Tabla1[[#This Row],[CUENTA]],CTAS[],2,0),"OTROS")</f>
        <v>OTROS</v>
      </c>
      <c r="AP1898" t="str">
        <f>+IFERROR(VLOOKUP(Tabla1[[#This Row],[EMPLEADO]],IS[],3,0),"OTROS")</f>
        <v>OTROS</v>
      </c>
      <c r="AQ1898" t="str">
        <f>+IFERROR(VLOOKUP(Tabla1[[#This Row],[EMPLEADO]],IS[[NÓMINA]:[INGENIERO]],2,0),"OTROS")</f>
        <v>OTROS</v>
      </c>
    </row>
    <row r="1899" spans="1:43" x14ac:dyDescent="0.25">
      <c r="A1899" t="s">
        <v>4444</v>
      </c>
      <c r="B1899">
        <v>1</v>
      </c>
      <c r="C1899" t="s">
        <v>4469</v>
      </c>
      <c r="D1899" t="s">
        <v>3370</v>
      </c>
      <c r="E1899" t="s">
        <v>3742</v>
      </c>
      <c r="F1899" t="s">
        <v>4454</v>
      </c>
      <c r="G1899" s="17" t="s">
        <v>4470</v>
      </c>
      <c r="H1899" t="s">
        <v>384</v>
      </c>
      <c r="I1899" t="s">
        <v>43</v>
      </c>
      <c r="J1899" t="s">
        <v>8</v>
      </c>
      <c r="K1899" t="s">
        <v>3745</v>
      </c>
      <c r="L1899" t="s">
        <v>4471</v>
      </c>
      <c r="M1899" t="s">
        <v>736</v>
      </c>
      <c r="N1899">
        <v>0</v>
      </c>
      <c r="O1899" t="s">
        <v>47</v>
      </c>
      <c r="P1899" t="s">
        <v>822</v>
      </c>
      <c r="Q1899" t="s">
        <v>48</v>
      </c>
      <c r="R1899" t="s">
        <v>49</v>
      </c>
      <c r="S1899" t="s">
        <v>50</v>
      </c>
      <c r="T1899" t="s">
        <v>51</v>
      </c>
      <c r="U1899" t="s">
        <v>52</v>
      </c>
      <c r="V1899">
        <v>1</v>
      </c>
      <c r="W1899" s="1">
        <v>1072.5000000000002</v>
      </c>
      <c r="X1899">
        <v>0</v>
      </c>
      <c r="Y1899">
        <v>5</v>
      </c>
      <c r="Z1899">
        <v>5</v>
      </c>
      <c r="AA1899">
        <v>1</v>
      </c>
      <c r="AB1899" s="2">
        <v>0</v>
      </c>
      <c r="AC1899" s="1">
        <v>0</v>
      </c>
      <c r="AD1899" s="7">
        <v>43432</v>
      </c>
      <c r="AE1899" s="7">
        <v>43522</v>
      </c>
      <c r="AF1899">
        <v>61</v>
      </c>
      <c r="AG1899" t="s">
        <v>3826</v>
      </c>
      <c r="AH1899" s="2">
        <v>0</v>
      </c>
      <c r="AI1899" s="1">
        <v>0</v>
      </c>
      <c r="AJ1899" s="1">
        <v>0</v>
      </c>
      <c r="AK1899" s="6" t="str">
        <f>+IF(Tabla1[[#This Row],[REQUEST_TY]]="SR MANTENIMIENTO CORRECTIVO", "EMERGENCIA", "OTROS")</f>
        <v>OTROS</v>
      </c>
      <c r="AL1899" s="6" t="str">
        <f>+_xlfn.IFS(Tabla1[[#This Row],[Veces obj]]&lt;=1,"0-1",Tabla1[[#This Row],[Veces obj]]&lt;=2,"1-2",Tabla1[[#This Row],[Veces obj]]&lt;=3,"2-3",TRUE,"&gt;3")</f>
        <v>0-1</v>
      </c>
      <c r="AM1899" s="6" t="str">
        <f>+_xlfn.IFS(MONTH(Tabla1[[#This Row],[MES]])&lt;=3,"Q1",MONTH(Tabla1[[#This Row],[MES]])&lt;=6,"Q2",MONTH(Tabla1[[#This Row],[MES]])&lt;=9,"Q3",TRUE,"Q4")</f>
        <v>Q1</v>
      </c>
      <c r="AN1899" t="str">
        <f>+IFERROR(VLOOKUP(Tabla1[[#This Row],[CUENTA]],CTAS[],2,0),"OTROS")</f>
        <v>OTROS</v>
      </c>
      <c r="AP1899" t="str">
        <f>+IFERROR(VLOOKUP(Tabla1[[#This Row],[EMPLEADO]],IS[],3,0),"OTROS")</f>
        <v>OTROS</v>
      </c>
      <c r="AQ1899" t="str">
        <f>+IFERROR(VLOOKUP(Tabla1[[#This Row],[EMPLEADO]],IS[[NÓMINA]:[INGENIERO]],2,0),"OTROS")</f>
        <v>OTROS</v>
      </c>
    </row>
    <row r="1900" spans="1:43" x14ac:dyDescent="0.25">
      <c r="A1900" t="s">
        <v>4444</v>
      </c>
      <c r="B1900">
        <v>1</v>
      </c>
      <c r="C1900" t="s">
        <v>4472</v>
      </c>
      <c r="D1900" t="s">
        <v>3370</v>
      </c>
      <c r="E1900" t="s">
        <v>3742</v>
      </c>
      <c r="F1900" t="s">
        <v>4454</v>
      </c>
      <c r="G1900" s="17" t="s">
        <v>4473</v>
      </c>
      <c r="H1900" t="s">
        <v>384</v>
      </c>
      <c r="I1900" t="s">
        <v>43</v>
      </c>
      <c r="J1900" t="s">
        <v>8</v>
      </c>
      <c r="K1900" t="s">
        <v>3745</v>
      </c>
      <c r="L1900" t="s">
        <v>4474</v>
      </c>
      <c r="M1900" t="s">
        <v>736</v>
      </c>
      <c r="N1900">
        <v>0</v>
      </c>
      <c r="O1900" t="s">
        <v>47</v>
      </c>
      <c r="P1900" t="s">
        <v>822</v>
      </c>
      <c r="Q1900" t="s">
        <v>48</v>
      </c>
      <c r="R1900" t="s">
        <v>49</v>
      </c>
      <c r="S1900" t="s">
        <v>50</v>
      </c>
      <c r="T1900" t="s">
        <v>51</v>
      </c>
      <c r="U1900" t="s">
        <v>52</v>
      </c>
      <c r="V1900">
        <v>1</v>
      </c>
      <c r="W1900" s="1">
        <v>1072.5000000000002</v>
      </c>
      <c r="X1900">
        <v>0</v>
      </c>
      <c r="Y1900">
        <v>5</v>
      </c>
      <c r="Z1900">
        <v>5</v>
      </c>
      <c r="AA1900">
        <v>1</v>
      </c>
      <c r="AB1900" s="2">
        <v>0</v>
      </c>
      <c r="AC1900" s="1">
        <v>0</v>
      </c>
      <c r="AD1900" s="7">
        <v>43432</v>
      </c>
      <c r="AE1900" s="7">
        <v>43524</v>
      </c>
      <c r="AF1900">
        <v>63</v>
      </c>
      <c r="AG1900" t="s">
        <v>3826</v>
      </c>
      <c r="AH1900" s="2">
        <v>0</v>
      </c>
      <c r="AI1900" s="1">
        <v>0</v>
      </c>
      <c r="AJ1900" s="1">
        <v>0</v>
      </c>
      <c r="AK1900" s="6" t="str">
        <f>+IF(Tabla1[[#This Row],[REQUEST_TY]]="SR MANTENIMIENTO CORRECTIVO", "EMERGENCIA", "OTROS")</f>
        <v>OTROS</v>
      </c>
      <c r="AL1900" s="6" t="str">
        <f>+_xlfn.IFS(Tabla1[[#This Row],[Veces obj]]&lt;=1,"0-1",Tabla1[[#This Row],[Veces obj]]&lt;=2,"1-2",Tabla1[[#This Row],[Veces obj]]&lt;=3,"2-3",TRUE,"&gt;3")</f>
        <v>0-1</v>
      </c>
      <c r="AM1900" s="6" t="str">
        <f>+_xlfn.IFS(MONTH(Tabla1[[#This Row],[MES]])&lt;=3,"Q1",MONTH(Tabla1[[#This Row],[MES]])&lt;=6,"Q2",MONTH(Tabla1[[#This Row],[MES]])&lt;=9,"Q3",TRUE,"Q4")</f>
        <v>Q1</v>
      </c>
      <c r="AN1900" t="str">
        <f>+IFERROR(VLOOKUP(Tabla1[[#This Row],[CUENTA]],CTAS[],2,0),"OTROS")</f>
        <v>OTROS</v>
      </c>
      <c r="AP1900" t="str">
        <f>+IFERROR(VLOOKUP(Tabla1[[#This Row],[EMPLEADO]],IS[],3,0),"OTROS")</f>
        <v>OTROS</v>
      </c>
      <c r="AQ1900" t="str">
        <f>+IFERROR(VLOOKUP(Tabla1[[#This Row],[EMPLEADO]],IS[[NÓMINA]:[INGENIERO]],2,0),"OTROS")</f>
        <v>OTROS</v>
      </c>
    </row>
    <row r="1901" spans="1:43" x14ac:dyDescent="0.25">
      <c r="A1901" t="s">
        <v>4444</v>
      </c>
      <c r="B1901">
        <v>1</v>
      </c>
      <c r="C1901" t="s">
        <v>4475</v>
      </c>
      <c r="D1901" t="s">
        <v>3370</v>
      </c>
      <c r="E1901" t="s">
        <v>3742</v>
      </c>
      <c r="F1901" t="s">
        <v>4454</v>
      </c>
      <c r="G1901" s="17" t="s">
        <v>4476</v>
      </c>
      <c r="H1901" t="s">
        <v>384</v>
      </c>
      <c r="I1901" t="s">
        <v>43</v>
      </c>
      <c r="J1901" t="s">
        <v>8</v>
      </c>
      <c r="K1901" t="s">
        <v>3745</v>
      </c>
      <c r="L1901" t="s">
        <v>4477</v>
      </c>
      <c r="M1901" t="s">
        <v>736</v>
      </c>
      <c r="N1901">
        <v>0</v>
      </c>
      <c r="O1901" t="s">
        <v>47</v>
      </c>
      <c r="P1901" t="s">
        <v>822</v>
      </c>
      <c r="Q1901" t="s">
        <v>48</v>
      </c>
      <c r="R1901" t="s">
        <v>49</v>
      </c>
      <c r="S1901" t="s">
        <v>50</v>
      </c>
      <c r="T1901" t="s">
        <v>51</v>
      </c>
      <c r="U1901" t="s">
        <v>52</v>
      </c>
      <c r="V1901">
        <v>1</v>
      </c>
      <c r="W1901" s="1">
        <v>1072.5000000000002</v>
      </c>
      <c r="X1901">
        <v>0</v>
      </c>
      <c r="Y1901">
        <v>5</v>
      </c>
      <c r="Z1901">
        <v>5</v>
      </c>
      <c r="AA1901">
        <v>1</v>
      </c>
      <c r="AB1901" s="2">
        <v>0</v>
      </c>
      <c r="AC1901" s="1">
        <v>0</v>
      </c>
      <c r="AD1901" s="7">
        <v>43432</v>
      </c>
      <c r="AE1901" s="7">
        <v>43523</v>
      </c>
      <c r="AF1901">
        <v>62</v>
      </c>
      <c r="AG1901" t="s">
        <v>3826</v>
      </c>
      <c r="AH1901" s="2">
        <v>0</v>
      </c>
      <c r="AI1901" s="1">
        <v>0</v>
      </c>
      <c r="AJ1901" s="1">
        <v>0</v>
      </c>
      <c r="AK1901" s="6" t="str">
        <f>+IF(Tabla1[[#This Row],[REQUEST_TY]]="SR MANTENIMIENTO CORRECTIVO", "EMERGENCIA", "OTROS")</f>
        <v>OTROS</v>
      </c>
      <c r="AL1901" s="6" t="str">
        <f>+_xlfn.IFS(Tabla1[[#This Row],[Veces obj]]&lt;=1,"0-1",Tabla1[[#This Row],[Veces obj]]&lt;=2,"1-2",Tabla1[[#This Row],[Veces obj]]&lt;=3,"2-3",TRUE,"&gt;3")</f>
        <v>0-1</v>
      </c>
      <c r="AM1901" s="6" t="str">
        <f>+_xlfn.IFS(MONTH(Tabla1[[#This Row],[MES]])&lt;=3,"Q1",MONTH(Tabla1[[#This Row],[MES]])&lt;=6,"Q2",MONTH(Tabla1[[#This Row],[MES]])&lt;=9,"Q3",TRUE,"Q4")</f>
        <v>Q1</v>
      </c>
      <c r="AN1901" t="str">
        <f>+IFERROR(VLOOKUP(Tabla1[[#This Row],[CUENTA]],CTAS[],2,0),"OTROS")</f>
        <v>OTROS</v>
      </c>
      <c r="AP1901" t="str">
        <f>+IFERROR(VLOOKUP(Tabla1[[#This Row],[EMPLEADO]],IS[],3,0),"OTROS")</f>
        <v>OTROS</v>
      </c>
      <c r="AQ1901" t="str">
        <f>+IFERROR(VLOOKUP(Tabla1[[#This Row],[EMPLEADO]],IS[[NÓMINA]:[INGENIERO]],2,0),"OTROS")</f>
        <v>OTROS</v>
      </c>
    </row>
    <row r="1902" spans="1:43" x14ac:dyDescent="0.25">
      <c r="A1902" t="s">
        <v>4444</v>
      </c>
      <c r="B1902">
        <v>1</v>
      </c>
      <c r="C1902" t="s">
        <v>4478</v>
      </c>
      <c r="D1902" t="s">
        <v>3370</v>
      </c>
      <c r="E1902" t="s">
        <v>3742</v>
      </c>
      <c r="F1902" t="s">
        <v>4454</v>
      </c>
      <c r="G1902" s="17" t="s">
        <v>4479</v>
      </c>
      <c r="H1902" t="s">
        <v>384</v>
      </c>
      <c r="I1902" t="s">
        <v>43</v>
      </c>
      <c r="J1902" t="s">
        <v>8</v>
      </c>
      <c r="K1902" t="s">
        <v>3745</v>
      </c>
      <c r="L1902" t="s">
        <v>4480</v>
      </c>
      <c r="M1902" t="s">
        <v>1692</v>
      </c>
      <c r="N1902">
        <v>0</v>
      </c>
      <c r="O1902" t="s">
        <v>47</v>
      </c>
      <c r="P1902" t="s">
        <v>822</v>
      </c>
      <c r="Q1902" t="s">
        <v>48</v>
      </c>
      <c r="R1902" t="s">
        <v>49</v>
      </c>
      <c r="S1902" t="s">
        <v>50</v>
      </c>
      <c r="T1902" t="s">
        <v>208</v>
      </c>
      <c r="U1902" t="s">
        <v>52</v>
      </c>
      <c r="V1902">
        <v>1</v>
      </c>
      <c r="W1902" s="1">
        <v>1072.5000000000002</v>
      </c>
      <c r="X1902">
        <v>0</v>
      </c>
      <c r="Y1902">
        <v>9</v>
      </c>
      <c r="Z1902">
        <v>9</v>
      </c>
      <c r="AA1902">
        <v>1</v>
      </c>
      <c r="AB1902" s="2">
        <v>0</v>
      </c>
      <c r="AC1902" s="1">
        <v>0</v>
      </c>
      <c r="AD1902" s="7">
        <v>43432</v>
      </c>
      <c r="AE1902" s="7">
        <v>43518</v>
      </c>
      <c r="AF1902">
        <v>59</v>
      </c>
      <c r="AG1902" t="s">
        <v>3826</v>
      </c>
      <c r="AH1902" s="2">
        <v>0</v>
      </c>
      <c r="AI1902" s="1">
        <v>0</v>
      </c>
      <c r="AJ1902" s="1">
        <v>0</v>
      </c>
      <c r="AK1902" s="6" t="str">
        <f>+IF(Tabla1[[#This Row],[REQUEST_TY]]="SR MANTENIMIENTO CORRECTIVO", "EMERGENCIA", "OTROS")</f>
        <v>OTROS</v>
      </c>
      <c r="AL1902" s="6" t="str">
        <f>+_xlfn.IFS(Tabla1[[#This Row],[Veces obj]]&lt;=1,"0-1",Tabla1[[#This Row],[Veces obj]]&lt;=2,"1-2",Tabla1[[#This Row],[Veces obj]]&lt;=3,"2-3",TRUE,"&gt;3")</f>
        <v>0-1</v>
      </c>
      <c r="AM1902" s="6" t="str">
        <f>+_xlfn.IFS(MONTH(Tabla1[[#This Row],[MES]])&lt;=3,"Q1",MONTH(Tabla1[[#This Row],[MES]])&lt;=6,"Q2",MONTH(Tabla1[[#This Row],[MES]])&lt;=9,"Q3",TRUE,"Q4")</f>
        <v>Q1</v>
      </c>
      <c r="AN1902" t="str">
        <f>+IFERROR(VLOOKUP(Tabla1[[#This Row],[CUENTA]],CTAS[],2,0),"OTROS")</f>
        <v>OTROS</v>
      </c>
      <c r="AP1902" t="str">
        <f>+IFERROR(VLOOKUP(Tabla1[[#This Row],[EMPLEADO]],IS[],3,0),"OTROS")</f>
        <v>OTROS</v>
      </c>
      <c r="AQ1902" t="str">
        <f>+IFERROR(VLOOKUP(Tabla1[[#This Row],[EMPLEADO]],IS[[NÓMINA]:[INGENIERO]],2,0),"OTROS")</f>
        <v>OTROS</v>
      </c>
    </row>
    <row r="1903" spans="1:43" x14ac:dyDescent="0.25">
      <c r="A1903" t="s">
        <v>4444</v>
      </c>
      <c r="B1903">
        <v>1</v>
      </c>
      <c r="C1903" t="s">
        <v>4481</v>
      </c>
      <c r="D1903" t="s">
        <v>3370</v>
      </c>
      <c r="E1903" t="s">
        <v>3742</v>
      </c>
      <c r="F1903" t="s">
        <v>3830</v>
      </c>
      <c r="G1903" s="17" t="s">
        <v>4482</v>
      </c>
      <c r="H1903" t="s">
        <v>384</v>
      </c>
      <c r="I1903" t="s">
        <v>43</v>
      </c>
      <c r="J1903" t="s">
        <v>8</v>
      </c>
      <c r="K1903" t="s">
        <v>3745</v>
      </c>
      <c r="L1903" t="s">
        <v>4483</v>
      </c>
      <c r="M1903" t="s">
        <v>1725</v>
      </c>
      <c r="N1903">
        <v>0</v>
      </c>
      <c r="O1903" t="s">
        <v>47</v>
      </c>
      <c r="P1903" t="s">
        <v>822</v>
      </c>
      <c r="Q1903" t="s">
        <v>48</v>
      </c>
      <c r="R1903" t="s">
        <v>49</v>
      </c>
      <c r="S1903" t="s">
        <v>50</v>
      </c>
      <c r="T1903" t="s">
        <v>51</v>
      </c>
      <c r="U1903" t="s">
        <v>52</v>
      </c>
      <c r="V1903">
        <v>1</v>
      </c>
      <c r="W1903" s="1">
        <v>1072.5000000000002</v>
      </c>
      <c r="X1903">
        <v>0</v>
      </c>
      <c r="Y1903">
        <v>5</v>
      </c>
      <c r="Z1903">
        <v>5</v>
      </c>
      <c r="AA1903">
        <v>1</v>
      </c>
      <c r="AB1903" s="2">
        <v>0</v>
      </c>
      <c r="AC1903" s="1">
        <v>0</v>
      </c>
      <c r="AD1903" s="7">
        <v>43504</v>
      </c>
      <c r="AE1903" s="7">
        <v>43507</v>
      </c>
      <c r="AF1903">
        <v>1</v>
      </c>
      <c r="AG1903" t="s">
        <v>53</v>
      </c>
      <c r="AH1903" s="2">
        <v>0</v>
      </c>
      <c r="AI1903" s="1">
        <v>0</v>
      </c>
      <c r="AJ1903" s="1">
        <v>0</v>
      </c>
      <c r="AK1903" s="6" t="str">
        <f>+IF(Tabla1[[#This Row],[REQUEST_TY]]="SR MANTENIMIENTO CORRECTIVO", "EMERGENCIA", "OTROS")</f>
        <v>OTROS</v>
      </c>
      <c r="AL1903" s="6" t="str">
        <f>+_xlfn.IFS(Tabla1[[#This Row],[Veces obj]]&lt;=1,"0-1",Tabla1[[#This Row],[Veces obj]]&lt;=2,"1-2",Tabla1[[#This Row],[Veces obj]]&lt;=3,"2-3",TRUE,"&gt;3")</f>
        <v>0-1</v>
      </c>
      <c r="AM1903" s="6" t="str">
        <f>+_xlfn.IFS(MONTH(Tabla1[[#This Row],[MES]])&lt;=3,"Q1",MONTH(Tabla1[[#This Row],[MES]])&lt;=6,"Q2",MONTH(Tabla1[[#This Row],[MES]])&lt;=9,"Q3",TRUE,"Q4")</f>
        <v>Q1</v>
      </c>
      <c r="AN1903" t="str">
        <f>+IFERROR(VLOOKUP(Tabla1[[#This Row],[CUENTA]],CTAS[],2,0),"OTROS")</f>
        <v>OTROS</v>
      </c>
      <c r="AP1903" t="str">
        <f>+IFERROR(VLOOKUP(Tabla1[[#This Row],[EMPLEADO]],IS[],3,0),"OTROS")</f>
        <v>OTROS</v>
      </c>
      <c r="AQ1903" t="str">
        <f>+IFERROR(VLOOKUP(Tabla1[[#This Row],[EMPLEADO]],IS[[NÓMINA]:[INGENIERO]],2,0),"OTROS")</f>
        <v>OTROS</v>
      </c>
    </row>
    <row r="1904" spans="1:43" x14ac:dyDescent="0.25">
      <c r="A1904" t="s">
        <v>4444</v>
      </c>
      <c r="B1904">
        <v>1</v>
      </c>
      <c r="C1904" t="s">
        <v>4484</v>
      </c>
      <c r="D1904" t="s">
        <v>3370</v>
      </c>
      <c r="E1904" t="s">
        <v>3742</v>
      </c>
      <c r="F1904" t="s">
        <v>4485</v>
      </c>
      <c r="G1904" s="17" t="s">
        <v>4486</v>
      </c>
      <c r="H1904" t="s">
        <v>253</v>
      </c>
      <c r="I1904" t="s">
        <v>43</v>
      </c>
      <c r="J1904" t="s">
        <v>8</v>
      </c>
      <c r="K1904" t="s">
        <v>3745</v>
      </c>
      <c r="L1904" t="s">
        <v>4487</v>
      </c>
      <c r="M1904" t="s">
        <v>256</v>
      </c>
      <c r="N1904">
        <v>0</v>
      </c>
      <c r="O1904" t="s">
        <v>47</v>
      </c>
      <c r="P1904" t="s">
        <v>822</v>
      </c>
      <c r="Q1904" t="s">
        <v>48</v>
      </c>
      <c r="R1904" t="s">
        <v>49</v>
      </c>
      <c r="S1904" t="s">
        <v>50</v>
      </c>
      <c r="T1904" t="s">
        <v>51</v>
      </c>
      <c r="U1904" t="s">
        <v>52</v>
      </c>
      <c r="V1904">
        <v>1</v>
      </c>
      <c r="W1904" s="1">
        <v>1072.5000000000002</v>
      </c>
      <c r="X1904">
        <v>0</v>
      </c>
      <c r="Y1904">
        <v>5</v>
      </c>
      <c r="Z1904">
        <v>5</v>
      </c>
      <c r="AA1904">
        <v>1</v>
      </c>
      <c r="AB1904" s="2">
        <v>0</v>
      </c>
      <c r="AC1904" s="1">
        <v>0</v>
      </c>
      <c r="AD1904" s="7">
        <v>43502</v>
      </c>
      <c r="AE1904" s="7">
        <v>43503</v>
      </c>
      <c r="AF1904">
        <v>1</v>
      </c>
      <c r="AG1904" t="s">
        <v>53</v>
      </c>
      <c r="AH1904" s="2">
        <v>0</v>
      </c>
      <c r="AI1904" s="1">
        <v>0</v>
      </c>
      <c r="AJ1904" s="1">
        <v>0</v>
      </c>
      <c r="AK1904" s="6" t="str">
        <f>+IF(Tabla1[[#This Row],[REQUEST_TY]]="SR MANTENIMIENTO CORRECTIVO", "EMERGENCIA", "OTROS")</f>
        <v>OTROS</v>
      </c>
      <c r="AL1904" s="6" t="str">
        <f>+_xlfn.IFS(Tabla1[[#This Row],[Veces obj]]&lt;=1,"0-1",Tabla1[[#This Row],[Veces obj]]&lt;=2,"1-2",Tabla1[[#This Row],[Veces obj]]&lt;=3,"2-3",TRUE,"&gt;3")</f>
        <v>0-1</v>
      </c>
      <c r="AM1904" s="6" t="str">
        <f>+_xlfn.IFS(MONTH(Tabla1[[#This Row],[MES]])&lt;=3,"Q1",MONTH(Tabla1[[#This Row],[MES]])&lt;=6,"Q2",MONTH(Tabla1[[#This Row],[MES]])&lt;=9,"Q3",TRUE,"Q4")</f>
        <v>Q1</v>
      </c>
      <c r="AN1904" t="str">
        <f>+IFERROR(VLOOKUP(Tabla1[[#This Row],[CUENTA]],CTAS[],2,0),"OTROS")</f>
        <v>OTROS</v>
      </c>
      <c r="AP1904" t="str">
        <f>+IFERROR(VLOOKUP(Tabla1[[#This Row],[EMPLEADO]],IS[],3,0),"OTROS")</f>
        <v>OTROS</v>
      </c>
      <c r="AQ1904" t="str">
        <f>+IFERROR(VLOOKUP(Tabla1[[#This Row],[EMPLEADO]],IS[[NÓMINA]:[INGENIERO]],2,0),"OTROS")</f>
        <v>OTROS</v>
      </c>
    </row>
    <row r="1905" spans="1:43" x14ac:dyDescent="0.25">
      <c r="A1905" t="s">
        <v>4444</v>
      </c>
      <c r="B1905">
        <v>1</v>
      </c>
      <c r="C1905" t="s">
        <v>4488</v>
      </c>
      <c r="D1905" t="s">
        <v>3370</v>
      </c>
      <c r="E1905" t="s">
        <v>3742</v>
      </c>
      <c r="F1905" t="s">
        <v>4489</v>
      </c>
      <c r="G1905" s="17" t="s">
        <v>4490</v>
      </c>
      <c r="H1905" t="s">
        <v>213</v>
      </c>
      <c r="I1905" t="s">
        <v>43</v>
      </c>
      <c r="J1905" t="s">
        <v>8</v>
      </c>
      <c r="K1905" t="s">
        <v>3745</v>
      </c>
      <c r="L1905" t="s">
        <v>4491</v>
      </c>
      <c r="M1905" t="s">
        <v>1298</v>
      </c>
      <c r="N1905">
        <v>0</v>
      </c>
      <c r="O1905" t="s">
        <v>47</v>
      </c>
      <c r="P1905" t="s">
        <v>822</v>
      </c>
      <c r="Q1905" t="s">
        <v>48</v>
      </c>
      <c r="R1905" t="s">
        <v>49</v>
      </c>
      <c r="S1905" t="s">
        <v>50</v>
      </c>
      <c r="T1905" t="s">
        <v>51</v>
      </c>
      <c r="U1905" t="s">
        <v>52</v>
      </c>
      <c r="V1905">
        <v>1</v>
      </c>
      <c r="W1905" s="1">
        <v>1072.5000000000002</v>
      </c>
      <c r="X1905">
        <v>0</v>
      </c>
      <c r="Y1905">
        <v>5</v>
      </c>
      <c r="Z1905">
        <v>5</v>
      </c>
      <c r="AA1905">
        <v>1</v>
      </c>
      <c r="AB1905" s="2">
        <v>0</v>
      </c>
      <c r="AC1905" s="1">
        <v>0</v>
      </c>
      <c r="AD1905" s="7">
        <v>43515</v>
      </c>
      <c r="AE1905" s="7">
        <v>43516</v>
      </c>
      <c r="AF1905">
        <v>1</v>
      </c>
      <c r="AG1905" t="s">
        <v>53</v>
      </c>
      <c r="AH1905" s="2">
        <v>0</v>
      </c>
      <c r="AI1905" s="1">
        <v>0</v>
      </c>
      <c r="AJ1905" s="1">
        <v>0</v>
      </c>
      <c r="AK1905" s="6" t="str">
        <f>+IF(Tabla1[[#This Row],[REQUEST_TY]]="SR MANTENIMIENTO CORRECTIVO", "EMERGENCIA", "OTROS")</f>
        <v>OTROS</v>
      </c>
      <c r="AL1905" s="6" t="str">
        <f>+_xlfn.IFS(Tabla1[[#This Row],[Veces obj]]&lt;=1,"0-1",Tabla1[[#This Row],[Veces obj]]&lt;=2,"1-2",Tabla1[[#This Row],[Veces obj]]&lt;=3,"2-3",TRUE,"&gt;3")</f>
        <v>0-1</v>
      </c>
      <c r="AM1905" s="6" t="str">
        <f>+_xlfn.IFS(MONTH(Tabla1[[#This Row],[MES]])&lt;=3,"Q1",MONTH(Tabla1[[#This Row],[MES]])&lt;=6,"Q2",MONTH(Tabla1[[#This Row],[MES]])&lt;=9,"Q3",TRUE,"Q4")</f>
        <v>Q1</v>
      </c>
      <c r="AN1905" t="str">
        <f>+IFERROR(VLOOKUP(Tabla1[[#This Row],[CUENTA]],CTAS[],2,0),"OTROS")</f>
        <v>OTROS</v>
      </c>
      <c r="AP1905" t="str">
        <f>+IFERROR(VLOOKUP(Tabla1[[#This Row],[EMPLEADO]],IS[],3,0),"OTROS")</f>
        <v>OTROS</v>
      </c>
      <c r="AQ1905" t="str">
        <f>+IFERROR(VLOOKUP(Tabla1[[#This Row],[EMPLEADO]],IS[[NÓMINA]:[INGENIERO]],2,0),"OTROS")</f>
        <v>OTROS</v>
      </c>
    </row>
    <row r="1906" spans="1:43" x14ac:dyDescent="0.25">
      <c r="A1906" t="s">
        <v>4444</v>
      </c>
      <c r="B1906">
        <v>1</v>
      </c>
      <c r="C1906" t="s">
        <v>4492</v>
      </c>
      <c r="D1906" t="s">
        <v>3691</v>
      </c>
      <c r="E1906" t="s">
        <v>3742</v>
      </c>
      <c r="F1906" t="s">
        <v>4493</v>
      </c>
      <c r="G1906" s="17" t="s">
        <v>4494</v>
      </c>
      <c r="H1906" t="s">
        <v>246</v>
      </c>
      <c r="I1906" t="s">
        <v>43</v>
      </c>
      <c r="J1906" t="s">
        <v>8</v>
      </c>
      <c r="K1906" t="s">
        <v>3745</v>
      </c>
      <c r="L1906" t="s">
        <v>4495</v>
      </c>
      <c r="M1906" t="s">
        <v>1817</v>
      </c>
      <c r="N1906">
        <v>0</v>
      </c>
      <c r="O1906" t="s">
        <v>105</v>
      </c>
      <c r="P1906" t="s">
        <v>822</v>
      </c>
      <c r="Q1906" t="s">
        <v>48</v>
      </c>
      <c r="R1906" t="s">
        <v>49</v>
      </c>
      <c r="S1906" t="s">
        <v>50</v>
      </c>
      <c r="T1906" t="s">
        <v>51</v>
      </c>
      <c r="U1906" t="s">
        <v>52</v>
      </c>
      <c r="V1906">
        <v>1</v>
      </c>
      <c r="W1906" s="1">
        <v>468</v>
      </c>
      <c r="X1906">
        <v>0</v>
      </c>
      <c r="Y1906">
        <v>5</v>
      </c>
      <c r="Z1906">
        <v>5</v>
      </c>
      <c r="AA1906">
        <v>1</v>
      </c>
      <c r="AB1906" s="2">
        <v>0</v>
      </c>
      <c r="AC1906" s="1">
        <v>0</v>
      </c>
      <c r="AD1906" s="7">
        <v>43518</v>
      </c>
      <c r="AE1906" s="7">
        <v>43518</v>
      </c>
      <c r="AF1906">
        <v>0</v>
      </c>
      <c r="AG1906" t="s">
        <v>53</v>
      </c>
      <c r="AH1906" s="2">
        <v>0</v>
      </c>
      <c r="AI1906" s="1">
        <v>0</v>
      </c>
      <c r="AJ1906" s="1">
        <v>0</v>
      </c>
      <c r="AK1906" s="6" t="str">
        <f>+IF(Tabla1[[#This Row],[REQUEST_TY]]="SR MANTENIMIENTO CORRECTIVO", "EMERGENCIA", "OTROS")</f>
        <v>OTROS</v>
      </c>
      <c r="AL1906" s="6" t="str">
        <f>+_xlfn.IFS(Tabla1[[#This Row],[Veces obj]]&lt;=1,"0-1",Tabla1[[#This Row],[Veces obj]]&lt;=2,"1-2",Tabla1[[#This Row],[Veces obj]]&lt;=3,"2-3",TRUE,"&gt;3")</f>
        <v>0-1</v>
      </c>
      <c r="AM1906" s="6" t="str">
        <f>+_xlfn.IFS(MONTH(Tabla1[[#This Row],[MES]])&lt;=3,"Q1",MONTH(Tabla1[[#This Row],[MES]])&lt;=6,"Q2",MONTH(Tabla1[[#This Row],[MES]])&lt;=9,"Q3",TRUE,"Q4")</f>
        <v>Q1</v>
      </c>
      <c r="AN1906" t="str">
        <f>+IFERROR(VLOOKUP(Tabla1[[#This Row],[CUENTA]],CTAS[],2,0),"OTROS")</f>
        <v>OTROS</v>
      </c>
      <c r="AP1906" t="str">
        <f>+IFERROR(VLOOKUP(Tabla1[[#This Row],[EMPLEADO]],IS[],3,0),"OTROS")</f>
        <v>OTROS</v>
      </c>
      <c r="AQ1906" t="str">
        <f>+IFERROR(VLOOKUP(Tabla1[[#This Row],[EMPLEADO]],IS[[NÓMINA]:[INGENIERO]],2,0),"OTROS")</f>
        <v>OTROS</v>
      </c>
    </row>
    <row r="1907" spans="1:43" x14ac:dyDescent="0.25">
      <c r="A1907" t="s">
        <v>4444</v>
      </c>
      <c r="B1907">
        <v>1</v>
      </c>
      <c r="C1907" t="s">
        <v>4496</v>
      </c>
      <c r="D1907" t="s">
        <v>3691</v>
      </c>
      <c r="E1907" t="s">
        <v>3742</v>
      </c>
      <c r="F1907" t="s">
        <v>4493</v>
      </c>
      <c r="G1907" s="17" t="s">
        <v>4497</v>
      </c>
      <c r="H1907" t="s">
        <v>246</v>
      </c>
      <c r="I1907" t="s">
        <v>43</v>
      </c>
      <c r="J1907" t="s">
        <v>8</v>
      </c>
      <c r="K1907" t="s">
        <v>3745</v>
      </c>
      <c r="L1907" t="s">
        <v>4498</v>
      </c>
      <c r="M1907" t="s">
        <v>1817</v>
      </c>
      <c r="N1907">
        <v>0</v>
      </c>
      <c r="O1907" t="s">
        <v>105</v>
      </c>
      <c r="P1907" t="s">
        <v>822</v>
      </c>
      <c r="Q1907" t="s">
        <v>48</v>
      </c>
      <c r="R1907" t="s">
        <v>49</v>
      </c>
      <c r="S1907" t="s">
        <v>50</v>
      </c>
      <c r="T1907" t="s">
        <v>51</v>
      </c>
      <c r="U1907" t="s">
        <v>52</v>
      </c>
      <c r="V1907">
        <v>1</v>
      </c>
      <c r="W1907" s="1">
        <v>468</v>
      </c>
      <c r="X1907">
        <v>0</v>
      </c>
      <c r="Y1907">
        <v>5</v>
      </c>
      <c r="Z1907">
        <v>5</v>
      </c>
      <c r="AA1907">
        <v>1</v>
      </c>
      <c r="AB1907" s="2">
        <v>0</v>
      </c>
      <c r="AC1907" s="1">
        <v>0</v>
      </c>
      <c r="AD1907" s="7">
        <v>43517</v>
      </c>
      <c r="AE1907" s="7">
        <v>43518</v>
      </c>
      <c r="AF1907">
        <v>1</v>
      </c>
      <c r="AG1907" t="s">
        <v>53</v>
      </c>
      <c r="AH1907" s="2">
        <v>0</v>
      </c>
      <c r="AI1907" s="1">
        <v>0</v>
      </c>
      <c r="AJ1907" s="1">
        <v>0</v>
      </c>
      <c r="AK1907" s="6" t="str">
        <f>+IF(Tabla1[[#This Row],[REQUEST_TY]]="SR MANTENIMIENTO CORRECTIVO", "EMERGENCIA", "OTROS")</f>
        <v>OTROS</v>
      </c>
      <c r="AL1907" s="6" t="str">
        <f>+_xlfn.IFS(Tabla1[[#This Row],[Veces obj]]&lt;=1,"0-1",Tabla1[[#This Row],[Veces obj]]&lt;=2,"1-2",Tabla1[[#This Row],[Veces obj]]&lt;=3,"2-3",TRUE,"&gt;3")</f>
        <v>0-1</v>
      </c>
      <c r="AM1907" s="6" t="str">
        <f>+_xlfn.IFS(MONTH(Tabla1[[#This Row],[MES]])&lt;=3,"Q1",MONTH(Tabla1[[#This Row],[MES]])&lt;=6,"Q2",MONTH(Tabla1[[#This Row],[MES]])&lt;=9,"Q3",TRUE,"Q4")</f>
        <v>Q1</v>
      </c>
      <c r="AN1907" t="str">
        <f>+IFERROR(VLOOKUP(Tabla1[[#This Row],[CUENTA]],CTAS[],2,0),"OTROS")</f>
        <v>OTROS</v>
      </c>
      <c r="AP1907" t="str">
        <f>+IFERROR(VLOOKUP(Tabla1[[#This Row],[EMPLEADO]],IS[],3,0),"OTROS")</f>
        <v>OTROS</v>
      </c>
      <c r="AQ1907" t="str">
        <f>+IFERROR(VLOOKUP(Tabla1[[#This Row],[EMPLEADO]],IS[[NÓMINA]:[INGENIERO]],2,0),"OTROS")</f>
        <v>OTROS</v>
      </c>
    </row>
    <row r="1908" spans="1:43" x14ac:dyDescent="0.25">
      <c r="A1908" t="s">
        <v>4444</v>
      </c>
      <c r="B1908">
        <v>1</v>
      </c>
      <c r="C1908" t="s">
        <v>4499</v>
      </c>
      <c r="D1908" t="s">
        <v>3691</v>
      </c>
      <c r="E1908" t="s">
        <v>3742</v>
      </c>
      <c r="F1908" t="s">
        <v>4493</v>
      </c>
      <c r="G1908" s="17" t="s">
        <v>4500</v>
      </c>
      <c r="H1908" t="s">
        <v>101</v>
      </c>
      <c r="I1908" t="s">
        <v>43</v>
      </c>
      <c r="J1908" t="s">
        <v>8</v>
      </c>
      <c r="K1908" t="s">
        <v>3745</v>
      </c>
      <c r="L1908" t="s">
        <v>4501</v>
      </c>
      <c r="M1908" t="s">
        <v>248</v>
      </c>
      <c r="N1908">
        <v>0</v>
      </c>
      <c r="O1908" t="s">
        <v>105</v>
      </c>
      <c r="P1908" t="s">
        <v>822</v>
      </c>
      <c r="Q1908" t="s">
        <v>48</v>
      </c>
      <c r="R1908" t="s">
        <v>49</v>
      </c>
      <c r="S1908" t="s">
        <v>50</v>
      </c>
      <c r="T1908" t="s">
        <v>51</v>
      </c>
      <c r="U1908" t="s">
        <v>52</v>
      </c>
      <c r="V1908">
        <v>1</v>
      </c>
      <c r="W1908" s="1">
        <v>468</v>
      </c>
      <c r="X1908">
        <v>0</v>
      </c>
      <c r="Y1908">
        <v>5</v>
      </c>
      <c r="Z1908">
        <v>5</v>
      </c>
      <c r="AA1908">
        <v>1</v>
      </c>
      <c r="AB1908" s="2">
        <v>0</v>
      </c>
      <c r="AC1908" s="1">
        <v>0</v>
      </c>
      <c r="AD1908" s="7">
        <v>43518</v>
      </c>
      <c r="AE1908" s="7">
        <v>43518</v>
      </c>
      <c r="AF1908">
        <v>0</v>
      </c>
      <c r="AG1908" t="s">
        <v>53</v>
      </c>
      <c r="AH1908" s="2">
        <v>0</v>
      </c>
      <c r="AI1908" s="1">
        <v>0</v>
      </c>
      <c r="AJ1908" s="1">
        <v>0</v>
      </c>
      <c r="AK1908" s="6" t="str">
        <f>+IF(Tabla1[[#This Row],[REQUEST_TY]]="SR MANTENIMIENTO CORRECTIVO", "EMERGENCIA", "OTROS")</f>
        <v>OTROS</v>
      </c>
      <c r="AL1908" s="6" t="str">
        <f>+_xlfn.IFS(Tabla1[[#This Row],[Veces obj]]&lt;=1,"0-1",Tabla1[[#This Row],[Veces obj]]&lt;=2,"1-2",Tabla1[[#This Row],[Veces obj]]&lt;=3,"2-3",TRUE,"&gt;3")</f>
        <v>0-1</v>
      </c>
      <c r="AM1908" s="6" t="str">
        <f>+_xlfn.IFS(MONTH(Tabla1[[#This Row],[MES]])&lt;=3,"Q1",MONTH(Tabla1[[#This Row],[MES]])&lt;=6,"Q2",MONTH(Tabla1[[#This Row],[MES]])&lt;=9,"Q3",TRUE,"Q4")</f>
        <v>Q1</v>
      </c>
      <c r="AN1908" t="str">
        <f>+IFERROR(VLOOKUP(Tabla1[[#This Row],[CUENTA]],CTAS[],2,0),"OTROS")</f>
        <v>OTROS</v>
      </c>
      <c r="AP1908" t="str">
        <f>+IFERROR(VLOOKUP(Tabla1[[#This Row],[EMPLEADO]],IS[],3,0),"OTROS")</f>
        <v>OTROS</v>
      </c>
      <c r="AQ1908" t="str">
        <f>+IFERROR(VLOOKUP(Tabla1[[#This Row],[EMPLEADO]],IS[[NÓMINA]:[INGENIERO]],2,0),"OTROS")</f>
        <v>OTROS</v>
      </c>
    </row>
    <row r="1909" spans="1:43" x14ac:dyDescent="0.25">
      <c r="A1909" t="s">
        <v>4444</v>
      </c>
      <c r="B1909">
        <v>1</v>
      </c>
      <c r="C1909" t="s">
        <v>4502</v>
      </c>
      <c r="D1909" t="s">
        <v>3691</v>
      </c>
      <c r="E1909" t="s">
        <v>3742</v>
      </c>
      <c r="F1909" t="s">
        <v>4493</v>
      </c>
      <c r="G1909" s="17" t="s">
        <v>4503</v>
      </c>
      <c r="H1909" t="s">
        <v>868</v>
      </c>
      <c r="I1909" t="s">
        <v>43</v>
      </c>
      <c r="J1909" t="s">
        <v>8</v>
      </c>
      <c r="K1909" t="s">
        <v>3745</v>
      </c>
      <c r="L1909" t="s">
        <v>2577</v>
      </c>
      <c r="M1909" t="s">
        <v>2578</v>
      </c>
      <c r="N1909">
        <v>1</v>
      </c>
      <c r="O1909" t="s">
        <v>47</v>
      </c>
      <c r="P1909" t="s">
        <v>822</v>
      </c>
      <c r="Q1909" t="s">
        <v>48</v>
      </c>
      <c r="R1909" t="s">
        <v>49</v>
      </c>
      <c r="S1909" t="s">
        <v>50</v>
      </c>
      <c r="T1909" t="s">
        <v>51</v>
      </c>
      <c r="U1909" t="s">
        <v>52</v>
      </c>
      <c r="V1909">
        <v>1</v>
      </c>
      <c r="W1909" s="1">
        <v>0</v>
      </c>
      <c r="X1909">
        <v>0</v>
      </c>
      <c r="Y1909">
        <v>5</v>
      </c>
      <c r="Z1909">
        <v>5</v>
      </c>
      <c r="AA1909">
        <v>1</v>
      </c>
      <c r="AB1909" s="2">
        <v>0</v>
      </c>
      <c r="AC1909" s="1">
        <v>0</v>
      </c>
      <c r="AD1909" s="7">
        <v>43517</v>
      </c>
      <c r="AE1909" s="7">
        <v>43518</v>
      </c>
      <c r="AF1909">
        <v>1</v>
      </c>
      <c r="AG1909" t="s">
        <v>53</v>
      </c>
      <c r="AH1909" s="2">
        <v>0</v>
      </c>
      <c r="AI1909" s="1">
        <v>0</v>
      </c>
      <c r="AJ1909" s="1">
        <v>0</v>
      </c>
      <c r="AK1909" s="6" t="str">
        <f>+IF(Tabla1[[#This Row],[REQUEST_TY]]="SR MANTENIMIENTO CORRECTIVO", "EMERGENCIA", "OTROS")</f>
        <v>OTROS</v>
      </c>
      <c r="AL1909" s="6" t="str">
        <f>+_xlfn.IFS(Tabla1[[#This Row],[Veces obj]]&lt;=1,"0-1",Tabla1[[#This Row],[Veces obj]]&lt;=2,"1-2",Tabla1[[#This Row],[Veces obj]]&lt;=3,"2-3",TRUE,"&gt;3")</f>
        <v>0-1</v>
      </c>
      <c r="AM1909" s="6" t="str">
        <f>+_xlfn.IFS(MONTH(Tabla1[[#This Row],[MES]])&lt;=3,"Q1",MONTH(Tabla1[[#This Row],[MES]])&lt;=6,"Q2",MONTH(Tabla1[[#This Row],[MES]])&lt;=9,"Q3",TRUE,"Q4")</f>
        <v>Q1</v>
      </c>
      <c r="AN1909" t="str">
        <f>+IFERROR(VLOOKUP(Tabla1[[#This Row],[CUENTA]],CTAS[],2,0),"OTROS")</f>
        <v>OTROS</v>
      </c>
      <c r="AP1909" t="str">
        <f>+IFERROR(VLOOKUP(Tabla1[[#This Row],[EMPLEADO]],IS[],3,0),"OTROS")</f>
        <v>OTROS</v>
      </c>
      <c r="AQ1909" t="str">
        <f>+IFERROR(VLOOKUP(Tabla1[[#This Row],[EMPLEADO]],IS[[NÓMINA]:[INGENIERO]],2,0),"OTROS")</f>
        <v>OTROS</v>
      </c>
    </row>
    <row r="1910" spans="1:43" x14ac:dyDescent="0.25">
      <c r="A1910" t="s">
        <v>4444</v>
      </c>
      <c r="B1910">
        <v>1</v>
      </c>
      <c r="C1910" t="s">
        <v>4504</v>
      </c>
      <c r="D1910" t="s">
        <v>3691</v>
      </c>
      <c r="E1910" t="s">
        <v>3742</v>
      </c>
      <c r="F1910" t="s">
        <v>4505</v>
      </c>
      <c r="G1910" s="17" t="s">
        <v>4506</v>
      </c>
      <c r="H1910" t="s">
        <v>101</v>
      </c>
      <c r="I1910" t="s">
        <v>43</v>
      </c>
      <c r="J1910" t="s">
        <v>8</v>
      </c>
      <c r="K1910" t="s">
        <v>3745</v>
      </c>
      <c r="L1910" t="s">
        <v>4507</v>
      </c>
      <c r="M1910" t="s">
        <v>1817</v>
      </c>
      <c r="N1910">
        <v>0</v>
      </c>
      <c r="O1910" t="s">
        <v>105</v>
      </c>
      <c r="P1910" t="s">
        <v>822</v>
      </c>
      <c r="Q1910" t="s">
        <v>48</v>
      </c>
      <c r="R1910" t="s">
        <v>49</v>
      </c>
      <c r="S1910" t="s">
        <v>50</v>
      </c>
      <c r="T1910" t="s">
        <v>51</v>
      </c>
      <c r="U1910" t="s">
        <v>52</v>
      </c>
      <c r="V1910">
        <v>1</v>
      </c>
      <c r="W1910" s="1">
        <v>468</v>
      </c>
      <c r="X1910">
        <v>0</v>
      </c>
      <c r="Y1910">
        <v>5</v>
      </c>
      <c r="Z1910">
        <v>5</v>
      </c>
      <c r="AA1910">
        <v>1</v>
      </c>
      <c r="AB1910" s="2">
        <v>0</v>
      </c>
      <c r="AC1910" s="1">
        <v>0</v>
      </c>
      <c r="AD1910" s="7">
        <v>43517</v>
      </c>
      <c r="AE1910" s="7">
        <v>43518</v>
      </c>
      <c r="AF1910">
        <v>1</v>
      </c>
      <c r="AG1910" t="s">
        <v>53</v>
      </c>
      <c r="AH1910" s="2">
        <v>0</v>
      </c>
      <c r="AI1910" s="1">
        <v>0</v>
      </c>
      <c r="AJ1910" s="1">
        <v>0</v>
      </c>
      <c r="AK1910" s="6" t="str">
        <f>+IF(Tabla1[[#This Row],[REQUEST_TY]]="SR MANTENIMIENTO CORRECTIVO", "EMERGENCIA", "OTROS")</f>
        <v>OTROS</v>
      </c>
      <c r="AL1910" s="6" t="str">
        <f>+_xlfn.IFS(Tabla1[[#This Row],[Veces obj]]&lt;=1,"0-1",Tabla1[[#This Row],[Veces obj]]&lt;=2,"1-2",Tabla1[[#This Row],[Veces obj]]&lt;=3,"2-3",TRUE,"&gt;3")</f>
        <v>0-1</v>
      </c>
      <c r="AM1910" s="6" t="str">
        <f>+_xlfn.IFS(MONTH(Tabla1[[#This Row],[MES]])&lt;=3,"Q1",MONTH(Tabla1[[#This Row],[MES]])&lt;=6,"Q2",MONTH(Tabla1[[#This Row],[MES]])&lt;=9,"Q3",TRUE,"Q4")</f>
        <v>Q1</v>
      </c>
      <c r="AN1910" t="str">
        <f>+IFERROR(VLOOKUP(Tabla1[[#This Row],[CUENTA]],CTAS[],2,0),"OTROS")</f>
        <v>OTROS</v>
      </c>
      <c r="AP1910" t="str">
        <f>+IFERROR(VLOOKUP(Tabla1[[#This Row],[EMPLEADO]],IS[],3,0),"OTROS")</f>
        <v>OTROS</v>
      </c>
      <c r="AQ1910" t="str">
        <f>+IFERROR(VLOOKUP(Tabla1[[#This Row],[EMPLEADO]],IS[[NÓMINA]:[INGENIERO]],2,0),"OTROS")</f>
        <v>OTROS</v>
      </c>
    </row>
    <row r="1911" spans="1:43" x14ac:dyDescent="0.25">
      <c r="A1911" t="s">
        <v>4444</v>
      </c>
      <c r="B1911">
        <v>1</v>
      </c>
      <c r="C1911" t="s">
        <v>4508</v>
      </c>
      <c r="D1911" t="s">
        <v>3370</v>
      </c>
      <c r="E1911" t="s">
        <v>3742</v>
      </c>
      <c r="F1911" t="s">
        <v>4509</v>
      </c>
      <c r="G1911" s="17" t="s">
        <v>4510</v>
      </c>
      <c r="H1911" t="s">
        <v>1572</v>
      </c>
      <c r="I1911" t="s">
        <v>43</v>
      </c>
      <c r="J1911" t="s">
        <v>8</v>
      </c>
      <c r="K1911" t="s">
        <v>3745</v>
      </c>
      <c r="L1911" t="s">
        <v>4511</v>
      </c>
      <c r="M1911" t="s">
        <v>1957</v>
      </c>
      <c r="N1911">
        <v>0</v>
      </c>
      <c r="O1911" t="s">
        <v>47</v>
      </c>
      <c r="P1911" t="s">
        <v>822</v>
      </c>
      <c r="Q1911" t="s">
        <v>48</v>
      </c>
      <c r="R1911" t="s">
        <v>49</v>
      </c>
      <c r="S1911" t="s">
        <v>50</v>
      </c>
      <c r="T1911" t="s">
        <v>51</v>
      </c>
      <c r="U1911" t="s">
        <v>52</v>
      </c>
      <c r="V1911">
        <v>1</v>
      </c>
      <c r="W1911" s="1">
        <v>1072.5000000000002</v>
      </c>
      <c r="X1911">
        <v>0</v>
      </c>
      <c r="Y1911">
        <v>5</v>
      </c>
      <c r="Z1911">
        <v>5</v>
      </c>
      <c r="AA1911">
        <v>1</v>
      </c>
      <c r="AB1911" s="2">
        <v>0</v>
      </c>
      <c r="AC1911" s="1">
        <v>0</v>
      </c>
      <c r="AD1911" s="7">
        <v>43516</v>
      </c>
      <c r="AE1911" s="7">
        <v>43516</v>
      </c>
      <c r="AF1911">
        <v>0</v>
      </c>
      <c r="AG1911" t="s">
        <v>53</v>
      </c>
      <c r="AH1911" s="2">
        <v>0</v>
      </c>
      <c r="AI1911" s="1">
        <v>0</v>
      </c>
      <c r="AJ1911" s="1">
        <v>0</v>
      </c>
      <c r="AK1911" s="6" t="str">
        <f>+IF(Tabla1[[#This Row],[REQUEST_TY]]="SR MANTENIMIENTO CORRECTIVO", "EMERGENCIA", "OTROS")</f>
        <v>OTROS</v>
      </c>
      <c r="AL1911" s="6" t="str">
        <f>+_xlfn.IFS(Tabla1[[#This Row],[Veces obj]]&lt;=1,"0-1",Tabla1[[#This Row],[Veces obj]]&lt;=2,"1-2",Tabla1[[#This Row],[Veces obj]]&lt;=3,"2-3",TRUE,"&gt;3")</f>
        <v>0-1</v>
      </c>
      <c r="AM1911" s="6" t="str">
        <f>+_xlfn.IFS(MONTH(Tabla1[[#This Row],[MES]])&lt;=3,"Q1",MONTH(Tabla1[[#This Row],[MES]])&lt;=6,"Q2",MONTH(Tabla1[[#This Row],[MES]])&lt;=9,"Q3",TRUE,"Q4")</f>
        <v>Q1</v>
      </c>
      <c r="AN1911" t="str">
        <f>+IFERROR(VLOOKUP(Tabla1[[#This Row],[CUENTA]],CTAS[],2,0),"OTROS")</f>
        <v>OTROS</v>
      </c>
      <c r="AP1911" t="str">
        <f>+IFERROR(VLOOKUP(Tabla1[[#This Row],[EMPLEADO]],IS[],3,0),"OTROS")</f>
        <v>OTROS</v>
      </c>
      <c r="AQ1911" t="str">
        <f>+IFERROR(VLOOKUP(Tabla1[[#This Row],[EMPLEADO]],IS[[NÓMINA]:[INGENIERO]],2,0),"OTROS")</f>
        <v>OTROS</v>
      </c>
    </row>
    <row r="1912" spans="1:43" x14ac:dyDescent="0.25">
      <c r="A1912" t="s">
        <v>4444</v>
      </c>
      <c r="B1912">
        <v>1</v>
      </c>
      <c r="C1912" t="s">
        <v>4512</v>
      </c>
      <c r="D1912" t="s">
        <v>3370</v>
      </c>
      <c r="E1912" t="s">
        <v>3742</v>
      </c>
      <c r="F1912" t="s">
        <v>4509</v>
      </c>
      <c r="G1912" s="17" t="s">
        <v>4513</v>
      </c>
      <c r="H1912" t="s">
        <v>1572</v>
      </c>
      <c r="I1912" t="s">
        <v>43</v>
      </c>
      <c r="J1912" t="s">
        <v>8</v>
      </c>
      <c r="K1912" t="s">
        <v>3745</v>
      </c>
      <c r="L1912" t="s">
        <v>4514</v>
      </c>
      <c r="M1912" t="s">
        <v>2820</v>
      </c>
      <c r="N1912">
        <v>0</v>
      </c>
      <c r="O1912" t="s">
        <v>47</v>
      </c>
      <c r="P1912" t="s">
        <v>822</v>
      </c>
      <c r="Q1912" t="s">
        <v>48</v>
      </c>
      <c r="R1912" t="s">
        <v>49</v>
      </c>
      <c r="S1912" t="s">
        <v>50</v>
      </c>
      <c r="T1912" t="s">
        <v>51</v>
      </c>
      <c r="U1912" t="s">
        <v>52</v>
      </c>
      <c r="V1912">
        <v>1</v>
      </c>
      <c r="W1912" s="1">
        <v>1072.5000000000002</v>
      </c>
      <c r="X1912">
        <v>0</v>
      </c>
      <c r="Y1912">
        <v>5</v>
      </c>
      <c r="Z1912">
        <v>5</v>
      </c>
      <c r="AA1912">
        <v>1</v>
      </c>
      <c r="AB1912" s="2">
        <v>0</v>
      </c>
      <c r="AC1912" s="1">
        <v>0</v>
      </c>
      <c r="AD1912" s="7">
        <v>43432</v>
      </c>
      <c r="AE1912" s="7">
        <v>43511</v>
      </c>
      <c r="AF1912">
        <v>54</v>
      </c>
      <c r="AG1912" t="s">
        <v>3826</v>
      </c>
      <c r="AH1912" s="2">
        <v>0</v>
      </c>
      <c r="AI1912" s="1">
        <v>0</v>
      </c>
      <c r="AJ1912" s="1">
        <v>0</v>
      </c>
      <c r="AK1912" s="6" t="str">
        <f>+IF(Tabla1[[#This Row],[REQUEST_TY]]="SR MANTENIMIENTO CORRECTIVO", "EMERGENCIA", "OTROS")</f>
        <v>OTROS</v>
      </c>
      <c r="AL1912" s="6" t="str">
        <f>+_xlfn.IFS(Tabla1[[#This Row],[Veces obj]]&lt;=1,"0-1",Tabla1[[#This Row],[Veces obj]]&lt;=2,"1-2",Tabla1[[#This Row],[Veces obj]]&lt;=3,"2-3",TRUE,"&gt;3")</f>
        <v>0-1</v>
      </c>
      <c r="AM1912" s="6" t="str">
        <f>+_xlfn.IFS(MONTH(Tabla1[[#This Row],[MES]])&lt;=3,"Q1",MONTH(Tabla1[[#This Row],[MES]])&lt;=6,"Q2",MONTH(Tabla1[[#This Row],[MES]])&lt;=9,"Q3",TRUE,"Q4")</f>
        <v>Q1</v>
      </c>
      <c r="AN1912" t="str">
        <f>+IFERROR(VLOOKUP(Tabla1[[#This Row],[CUENTA]],CTAS[],2,0),"OTROS")</f>
        <v>OTROS</v>
      </c>
      <c r="AP1912" t="str">
        <f>+IFERROR(VLOOKUP(Tabla1[[#This Row],[EMPLEADO]],IS[],3,0),"OTROS")</f>
        <v>OTROS</v>
      </c>
      <c r="AQ1912" t="str">
        <f>+IFERROR(VLOOKUP(Tabla1[[#This Row],[EMPLEADO]],IS[[NÓMINA]:[INGENIERO]],2,0),"OTROS")</f>
        <v>OTROS</v>
      </c>
    </row>
    <row r="1913" spans="1:43" x14ac:dyDescent="0.25">
      <c r="A1913" t="s">
        <v>4444</v>
      </c>
      <c r="B1913">
        <v>1</v>
      </c>
      <c r="C1913" t="s">
        <v>4515</v>
      </c>
      <c r="D1913" t="s">
        <v>3370</v>
      </c>
      <c r="E1913" t="s">
        <v>3742</v>
      </c>
      <c r="F1913" t="s">
        <v>4509</v>
      </c>
      <c r="G1913" s="17" t="s">
        <v>4516</v>
      </c>
      <c r="H1913" t="s">
        <v>1572</v>
      </c>
      <c r="I1913" t="s">
        <v>43</v>
      </c>
      <c r="J1913" t="s">
        <v>8</v>
      </c>
      <c r="K1913" t="s">
        <v>3745</v>
      </c>
      <c r="L1913" t="s">
        <v>4517</v>
      </c>
      <c r="M1913" t="s">
        <v>1574</v>
      </c>
      <c r="N1913">
        <v>0</v>
      </c>
      <c r="O1913" t="s">
        <v>47</v>
      </c>
      <c r="P1913" t="s">
        <v>822</v>
      </c>
      <c r="Q1913" t="s">
        <v>48</v>
      </c>
      <c r="R1913" t="s">
        <v>49</v>
      </c>
      <c r="S1913" t="s">
        <v>50</v>
      </c>
      <c r="T1913" t="s">
        <v>51</v>
      </c>
      <c r="U1913" t="s">
        <v>52</v>
      </c>
      <c r="V1913">
        <v>1</v>
      </c>
      <c r="W1913" s="1">
        <v>1072.5000000000002</v>
      </c>
      <c r="X1913">
        <v>0</v>
      </c>
      <c r="Y1913">
        <v>5</v>
      </c>
      <c r="Z1913">
        <v>5</v>
      </c>
      <c r="AA1913">
        <v>1</v>
      </c>
      <c r="AB1913" s="2">
        <v>0</v>
      </c>
      <c r="AC1913" s="1">
        <v>0</v>
      </c>
      <c r="AD1913" s="7">
        <v>43504</v>
      </c>
      <c r="AE1913" s="7">
        <v>43507</v>
      </c>
      <c r="AF1913">
        <v>1</v>
      </c>
      <c r="AG1913" t="s">
        <v>53</v>
      </c>
      <c r="AH1913" s="2">
        <v>0</v>
      </c>
      <c r="AI1913" s="1">
        <v>0</v>
      </c>
      <c r="AJ1913" s="1">
        <v>0</v>
      </c>
      <c r="AK1913" s="6" t="str">
        <f>+IF(Tabla1[[#This Row],[REQUEST_TY]]="SR MANTENIMIENTO CORRECTIVO", "EMERGENCIA", "OTROS")</f>
        <v>OTROS</v>
      </c>
      <c r="AL1913" s="6" t="str">
        <f>+_xlfn.IFS(Tabla1[[#This Row],[Veces obj]]&lt;=1,"0-1",Tabla1[[#This Row],[Veces obj]]&lt;=2,"1-2",Tabla1[[#This Row],[Veces obj]]&lt;=3,"2-3",TRUE,"&gt;3")</f>
        <v>0-1</v>
      </c>
      <c r="AM1913" s="6" t="str">
        <f>+_xlfn.IFS(MONTH(Tabla1[[#This Row],[MES]])&lt;=3,"Q1",MONTH(Tabla1[[#This Row],[MES]])&lt;=6,"Q2",MONTH(Tabla1[[#This Row],[MES]])&lt;=9,"Q3",TRUE,"Q4")</f>
        <v>Q1</v>
      </c>
      <c r="AN1913" t="str">
        <f>+IFERROR(VLOOKUP(Tabla1[[#This Row],[CUENTA]],CTAS[],2,0),"OTROS")</f>
        <v>OTROS</v>
      </c>
      <c r="AP1913" t="str">
        <f>+IFERROR(VLOOKUP(Tabla1[[#This Row],[EMPLEADO]],IS[],3,0),"OTROS")</f>
        <v>OTROS</v>
      </c>
      <c r="AQ1913" t="str">
        <f>+IFERROR(VLOOKUP(Tabla1[[#This Row],[EMPLEADO]],IS[[NÓMINA]:[INGENIERO]],2,0),"OTROS")</f>
        <v>OTROS</v>
      </c>
    </row>
    <row r="1914" spans="1:43" x14ac:dyDescent="0.25">
      <c r="A1914" t="s">
        <v>4444</v>
      </c>
      <c r="B1914">
        <v>1</v>
      </c>
      <c r="C1914" t="s">
        <v>4518</v>
      </c>
      <c r="D1914" t="s">
        <v>3370</v>
      </c>
      <c r="E1914" t="s">
        <v>3742</v>
      </c>
      <c r="F1914" t="s">
        <v>4509</v>
      </c>
      <c r="G1914" s="17" t="s">
        <v>4519</v>
      </c>
      <c r="H1914" t="s">
        <v>253</v>
      </c>
      <c r="I1914" t="s">
        <v>43</v>
      </c>
      <c r="J1914" t="s">
        <v>8</v>
      </c>
      <c r="K1914" t="s">
        <v>3745</v>
      </c>
      <c r="L1914" t="s">
        <v>4520</v>
      </c>
      <c r="M1914" t="s">
        <v>649</v>
      </c>
      <c r="N1914">
        <v>0</v>
      </c>
      <c r="O1914" t="s">
        <v>47</v>
      </c>
      <c r="P1914" t="s">
        <v>822</v>
      </c>
      <c r="Q1914" t="s">
        <v>48</v>
      </c>
      <c r="R1914" t="s">
        <v>49</v>
      </c>
      <c r="S1914" t="s">
        <v>50</v>
      </c>
      <c r="T1914" t="s">
        <v>51</v>
      </c>
      <c r="U1914" t="s">
        <v>52</v>
      </c>
      <c r="V1914">
        <v>1</v>
      </c>
      <c r="W1914" s="1">
        <v>1072.5000000000002</v>
      </c>
      <c r="X1914">
        <v>0</v>
      </c>
      <c r="Y1914">
        <v>5</v>
      </c>
      <c r="Z1914">
        <v>5</v>
      </c>
      <c r="AA1914">
        <v>1</v>
      </c>
      <c r="AB1914" s="2">
        <v>0</v>
      </c>
      <c r="AC1914" s="1">
        <v>0</v>
      </c>
      <c r="AD1914" s="7">
        <v>43504</v>
      </c>
      <c r="AE1914" s="7">
        <v>43504</v>
      </c>
      <c r="AF1914">
        <v>0</v>
      </c>
      <c r="AG1914" t="s">
        <v>53</v>
      </c>
      <c r="AH1914" s="2">
        <v>0</v>
      </c>
      <c r="AI1914" s="1">
        <v>0</v>
      </c>
      <c r="AJ1914" s="1">
        <v>0</v>
      </c>
      <c r="AK1914" s="6" t="str">
        <f>+IF(Tabla1[[#This Row],[REQUEST_TY]]="SR MANTENIMIENTO CORRECTIVO", "EMERGENCIA", "OTROS")</f>
        <v>OTROS</v>
      </c>
      <c r="AL1914" s="6" t="str">
        <f>+_xlfn.IFS(Tabla1[[#This Row],[Veces obj]]&lt;=1,"0-1",Tabla1[[#This Row],[Veces obj]]&lt;=2,"1-2",Tabla1[[#This Row],[Veces obj]]&lt;=3,"2-3",TRUE,"&gt;3")</f>
        <v>0-1</v>
      </c>
      <c r="AM1914" s="6" t="str">
        <f>+_xlfn.IFS(MONTH(Tabla1[[#This Row],[MES]])&lt;=3,"Q1",MONTH(Tabla1[[#This Row],[MES]])&lt;=6,"Q2",MONTH(Tabla1[[#This Row],[MES]])&lt;=9,"Q3",TRUE,"Q4")</f>
        <v>Q1</v>
      </c>
      <c r="AN1914" t="str">
        <f>+IFERROR(VLOOKUP(Tabla1[[#This Row],[CUENTA]],CTAS[],2,0),"OTROS")</f>
        <v>OTROS</v>
      </c>
      <c r="AP1914" t="str">
        <f>+IFERROR(VLOOKUP(Tabla1[[#This Row],[EMPLEADO]],IS[],3,0),"OTROS")</f>
        <v>OTROS</v>
      </c>
      <c r="AQ1914" t="str">
        <f>+IFERROR(VLOOKUP(Tabla1[[#This Row],[EMPLEADO]],IS[[NÓMINA]:[INGENIERO]],2,0),"OTROS")</f>
        <v>OTROS</v>
      </c>
    </row>
    <row r="1915" spans="1:43" x14ac:dyDescent="0.25">
      <c r="A1915" t="s">
        <v>4444</v>
      </c>
      <c r="B1915">
        <v>1</v>
      </c>
      <c r="C1915" t="s">
        <v>4521</v>
      </c>
      <c r="D1915" t="s">
        <v>3370</v>
      </c>
      <c r="E1915" t="s">
        <v>3742</v>
      </c>
      <c r="F1915" t="s">
        <v>3771</v>
      </c>
      <c r="G1915" s="17" t="s">
        <v>4522</v>
      </c>
      <c r="H1915" t="s">
        <v>213</v>
      </c>
      <c r="I1915" t="s">
        <v>43</v>
      </c>
      <c r="J1915" t="s">
        <v>8</v>
      </c>
      <c r="K1915" t="s">
        <v>3745</v>
      </c>
      <c r="L1915" t="s">
        <v>4523</v>
      </c>
      <c r="M1915" t="s">
        <v>640</v>
      </c>
      <c r="N1915">
        <v>0</v>
      </c>
      <c r="O1915" t="s">
        <v>47</v>
      </c>
      <c r="P1915" t="s">
        <v>822</v>
      </c>
      <c r="Q1915" t="s">
        <v>48</v>
      </c>
      <c r="R1915" t="s">
        <v>49</v>
      </c>
      <c r="S1915" t="s">
        <v>50</v>
      </c>
      <c r="T1915" t="s">
        <v>51</v>
      </c>
      <c r="U1915" t="s">
        <v>52</v>
      </c>
      <c r="V1915">
        <v>1</v>
      </c>
      <c r="W1915" s="1">
        <v>1072.5000000000002</v>
      </c>
      <c r="X1915">
        <v>0</v>
      </c>
      <c r="Y1915">
        <v>5</v>
      </c>
      <c r="Z1915">
        <v>5</v>
      </c>
      <c r="AA1915">
        <v>1</v>
      </c>
      <c r="AB1915" s="2">
        <v>0</v>
      </c>
      <c r="AC1915" s="1">
        <v>0</v>
      </c>
      <c r="AD1915" s="7">
        <v>43517</v>
      </c>
      <c r="AE1915" s="7">
        <v>43517</v>
      </c>
      <c r="AF1915">
        <v>0</v>
      </c>
      <c r="AG1915" t="s">
        <v>53</v>
      </c>
      <c r="AH1915" s="2">
        <v>0</v>
      </c>
      <c r="AI1915" s="1">
        <v>0</v>
      </c>
      <c r="AJ1915" s="1">
        <v>0</v>
      </c>
      <c r="AK1915" s="6" t="str">
        <f>+IF(Tabla1[[#This Row],[REQUEST_TY]]="SR MANTENIMIENTO CORRECTIVO", "EMERGENCIA", "OTROS")</f>
        <v>OTROS</v>
      </c>
      <c r="AL1915" s="6" t="str">
        <f>+_xlfn.IFS(Tabla1[[#This Row],[Veces obj]]&lt;=1,"0-1",Tabla1[[#This Row],[Veces obj]]&lt;=2,"1-2",Tabla1[[#This Row],[Veces obj]]&lt;=3,"2-3",TRUE,"&gt;3")</f>
        <v>0-1</v>
      </c>
      <c r="AM1915" s="6" t="str">
        <f>+_xlfn.IFS(MONTH(Tabla1[[#This Row],[MES]])&lt;=3,"Q1",MONTH(Tabla1[[#This Row],[MES]])&lt;=6,"Q2",MONTH(Tabla1[[#This Row],[MES]])&lt;=9,"Q3",TRUE,"Q4")</f>
        <v>Q1</v>
      </c>
      <c r="AN1915" t="str">
        <f>+IFERROR(VLOOKUP(Tabla1[[#This Row],[CUENTA]],CTAS[],2,0),"OTROS")</f>
        <v>OTROS</v>
      </c>
      <c r="AP1915" t="str">
        <f>+IFERROR(VLOOKUP(Tabla1[[#This Row],[EMPLEADO]],IS[],3,0),"OTROS")</f>
        <v>OTROS</v>
      </c>
      <c r="AQ1915" t="str">
        <f>+IFERROR(VLOOKUP(Tabla1[[#This Row],[EMPLEADO]],IS[[NÓMINA]:[INGENIERO]],2,0),"OTROS")</f>
        <v>OTROS</v>
      </c>
    </row>
    <row r="1916" spans="1:43" x14ac:dyDescent="0.25">
      <c r="A1916" t="s">
        <v>4444</v>
      </c>
      <c r="B1916">
        <v>1</v>
      </c>
      <c r="C1916" t="s">
        <v>4524</v>
      </c>
      <c r="D1916" t="s">
        <v>3370</v>
      </c>
      <c r="E1916" t="s">
        <v>3742</v>
      </c>
      <c r="F1916" t="s">
        <v>3771</v>
      </c>
      <c r="G1916" s="17" t="s">
        <v>4525</v>
      </c>
      <c r="H1916" t="s">
        <v>384</v>
      </c>
      <c r="I1916" t="s">
        <v>43</v>
      </c>
      <c r="J1916" t="s">
        <v>8</v>
      </c>
      <c r="K1916" t="s">
        <v>3745</v>
      </c>
      <c r="L1916" t="s">
        <v>4526</v>
      </c>
      <c r="M1916" t="s">
        <v>4527</v>
      </c>
      <c r="N1916">
        <v>0</v>
      </c>
      <c r="O1916" t="s">
        <v>47</v>
      </c>
      <c r="P1916" t="s">
        <v>822</v>
      </c>
      <c r="Q1916" t="s">
        <v>48</v>
      </c>
      <c r="R1916" t="s">
        <v>49</v>
      </c>
      <c r="S1916" t="s">
        <v>50</v>
      </c>
      <c r="T1916" t="s">
        <v>51</v>
      </c>
      <c r="U1916" t="s">
        <v>52</v>
      </c>
      <c r="V1916">
        <v>1</v>
      </c>
      <c r="W1916" s="1">
        <v>1072.5000000000002</v>
      </c>
      <c r="X1916">
        <v>0</v>
      </c>
      <c r="Y1916">
        <v>5</v>
      </c>
      <c r="Z1916">
        <v>5</v>
      </c>
      <c r="AA1916">
        <v>1</v>
      </c>
      <c r="AB1916" s="2">
        <v>0</v>
      </c>
      <c r="AC1916" s="1">
        <v>0</v>
      </c>
      <c r="AD1916" s="7">
        <v>43508</v>
      </c>
      <c r="AE1916" s="7">
        <v>43508</v>
      </c>
      <c r="AF1916">
        <v>0</v>
      </c>
      <c r="AG1916" t="s">
        <v>53</v>
      </c>
      <c r="AH1916" s="2">
        <v>0</v>
      </c>
      <c r="AI1916" s="1">
        <v>0</v>
      </c>
      <c r="AJ1916" s="1">
        <v>0</v>
      </c>
      <c r="AK1916" s="6" t="str">
        <f>+IF(Tabla1[[#This Row],[REQUEST_TY]]="SR MANTENIMIENTO CORRECTIVO", "EMERGENCIA", "OTROS")</f>
        <v>OTROS</v>
      </c>
      <c r="AL1916" s="6" t="str">
        <f>+_xlfn.IFS(Tabla1[[#This Row],[Veces obj]]&lt;=1,"0-1",Tabla1[[#This Row],[Veces obj]]&lt;=2,"1-2",Tabla1[[#This Row],[Veces obj]]&lt;=3,"2-3",TRUE,"&gt;3")</f>
        <v>0-1</v>
      </c>
      <c r="AM1916" s="6" t="str">
        <f>+_xlfn.IFS(MONTH(Tabla1[[#This Row],[MES]])&lt;=3,"Q1",MONTH(Tabla1[[#This Row],[MES]])&lt;=6,"Q2",MONTH(Tabla1[[#This Row],[MES]])&lt;=9,"Q3",TRUE,"Q4")</f>
        <v>Q1</v>
      </c>
      <c r="AN1916" t="str">
        <f>+IFERROR(VLOOKUP(Tabla1[[#This Row],[CUENTA]],CTAS[],2,0),"OTROS")</f>
        <v>OTROS</v>
      </c>
      <c r="AP1916" t="str">
        <f>+IFERROR(VLOOKUP(Tabla1[[#This Row],[EMPLEADO]],IS[],3,0),"OTROS")</f>
        <v>OTROS</v>
      </c>
      <c r="AQ1916" t="str">
        <f>+IFERROR(VLOOKUP(Tabla1[[#This Row],[EMPLEADO]],IS[[NÓMINA]:[INGENIERO]],2,0),"OTROS")</f>
        <v>OTROS</v>
      </c>
    </row>
    <row r="1917" spans="1:43" x14ac:dyDescent="0.25">
      <c r="A1917" t="s">
        <v>4444</v>
      </c>
      <c r="B1917">
        <v>1</v>
      </c>
      <c r="C1917" t="s">
        <v>4528</v>
      </c>
      <c r="D1917" t="s">
        <v>3370</v>
      </c>
      <c r="E1917" t="s">
        <v>3742</v>
      </c>
      <c r="F1917" t="s">
        <v>3771</v>
      </c>
      <c r="G1917" s="17" t="s">
        <v>4529</v>
      </c>
      <c r="H1917" t="s">
        <v>253</v>
      </c>
      <c r="I1917" t="s">
        <v>43</v>
      </c>
      <c r="J1917" t="s">
        <v>8</v>
      </c>
      <c r="K1917" t="s">
        <v>3745</v>
      </c>
      <c r="L1917" t="s">
        <v>4530</v>
      </c>
      <c r="M1917" t="s">
        <v>4531</v>
      </c>
      <c r="N1917">
        <v>0</v>
      </c>
      <c r="O1917" t="s">
        <v>47</v>
      </c>
      <c r="P1917" t="s">
        <v>822</v>
      </c>
      <c r="Q1917" t="s">
        <v>48</v>
      </c>
      <c r="R1917" t="s">
        <v>49</v>
      </c>
      <c r="S1917" t="s">
        <v>50</v>
      </c>
      <c r="T1917" t="s">
        <v>208</v>
      </c>
      <c r="U1917" t="s">
        <v>52</v>
      </c>
      <c r="V1917">
        <v>1</v>
      </c>
      <c r="W1917" s="1">
        <v>1072.5000000000002</v>
      </c>
      <c r="X1917">
        <v>0</v>
      </c>
      <c r="Y1917">
        <v>9</v>
      </c>
      <c r="Z1917">
        <v>9</v>
      </c>
      <c r="AA1917">
        <v>1</v>
      </c>
      <c r="AB1917" s="2">
        <v>0</v>
      </c>
      <c r="AC1917" s="1">
        <v>0</v>
      </c>
      <c r="AD1917" s="7">
        <v>43432</v>
      </c>
      <c r="AE1917" s="7">
        <v>43518</v>
      </c>
      <c r="AF1917">
        <v>59</v>
      </c>
      <c r="AG1917" t="s">
        <v>3826</v>
      </c>
      <c r="AH1917" s="2">
        <v>0</v>
      </c>
      <c r="AI1917" s="1">
        <v>0</v>
      </c>
      <c r="AJ1917" s="1">
        <v>0</v>
      </c>
      <c r="AK1917" s="6" t="str">
        <f>+IF(Tabla1[[#This Row],[REQUEST_TY]]="SR MANTENIMIENTO CORRECTIVO", "EMERGENCIA", "OTROS")</f>
        <v>OTROS</v>
      </c>
      <c r="AL1917" s="6" t="str">
        <f>+_xlfn.IFS(Tabla1[[#This Row],[Veces obj]]&lt;=1,"0-1",Tabla1[[#This Row],[Veces obj]]&lt;=2,"1-2",Tabla1[[#This Row],[Veces obj]]&lt;=3,"2-3",TRUE,"&gt;3")</f>
        <v>0-1</v>
      </c>
      <c r="AM1917" s="6" t="str">
        <f>+_xlfn.IFS(MONTH(Tabla1[[#This Row],[MES]])&lt;=3,"Q1",MONTH(Tabla1[[#This Row],[MES]])&lt;=6,"Q2",MONTH(Tabla1[[#This Row],[MES]])&lt;=9,"Q3",TRUE,"Q4")</f>
        <v>Q1</v>
      </c>
      <c r="AN1917" t="str">
        <f>+IFERROR(VLOOKUP(Tabla1[[#This Row],[CUENTA]],CTAS[],2,0),"OTROS")</f>
        <v>OTROS</v>
      </c>
      <c r="AP1917" t="str">
        <f>+IFERROR(VLOOKUP(Tabla1[[#This Row],[EMPLEADO]],IS[],3,0),"OTROS")</f>
        <v>OTROS</v>
      </c>
      <c r="AQ1917" t="str">
        <f>+IFERROR(VLOOKUP(Tabla1[[#This Row],[EMPLEADO]],IS[[NÓMINA]:[INGENIERO]],2,0),"OTROS")</f>
        <v>OTROS</v>
      </c>
    </row>
    <row r="1918" spans="1:43" x14ac:dyDescent="0.25">
      <c r="A1918" t="s">
        <v>4444</v>
      </c>
      <c r="B1918">
        <v>1</v>
      </c>
      <c r="C1918" t="s">
        <v>4532</v>
      </c>
      <c r="D1918" t="s">
        <v>3370</v>
      </c>
      <c r="E1918" t="s">
        <v>3742</v>
      </c>
      <c r="F1918" t="s">
        <v>4533</v>
      </c>
      <c r="G1918" s="17" t="s">
        <v>4534</v>
      </c>
      <c r="H1918" t="s">
        <v>384</v>
      </c>
      <c r="I1918" t="s">
        <v>43</v>
      </c>
      <c r="J1918" t="s">
        <v>8</v>
      </c>
      <c r="K1918" t="s">
        <v>3745</v>
      </c>
      <c r="L1918" t="s">
        <v>4535</v>
      </c>
      <c r="M1918" t="s">
        <v>1198</v>
      </c>
      <c r="N1918">
        <v>0</v>
      </c>
      <c r="O1918" t="s">
        <v>47</v>
      </c>
      <c r="P1918" t="s">
        <v>822</v>
      </c>
      <c r="Q1918" t="s">
        <v>48</v>
      </c>
      <c r="R1918" t="s">
        <v>49</v>
      </c>
      <c r="S1918" t="s">
        <v>50</v>
      </c>
      <c r="T1918" t="s">
        <v>51</v>
      </c>
      <c r="U1918" t="s">
        <v>52</v>
      </c>
      <c r="V1918">
        <v>1</v>
      </c>
      <c r="W1918" s="1">
        <v>1072.5000000000002</v>
      </c>
      <c r="X1918">
        <v>0</v>
      </c>
      <c r="Y1918">
        <v>5</v>
      </c>
      <c r="Z1918">
        <v>5</v>
      </c>
      <c r="AA1918">
        <v>1</v>
      </c>
      <c r="AB1918" s="2">
        <v>0</v>
      </c>
      <c r="AC1918" s="1">
        <v>0</v>
      </c>
      <c r="AD1918" s="7">
        <v>43432</v>
      </c>
      <c r="AE1918" s="7">
        <v>43511</v>
      </c>
      <c r="AF1918">
        <v>54</v>
      </c>
      <c r="AG1918" t="s">
        <v>3826</v>
      </c>
      <c r="AH1918" s="2">
        <v>0</v>
      </c>
      <c r="AI1918" s="1">
        <v>0</v>
      </c>
      <c r="AJ1918" s="1">
        <v>0</v>
      </c>
      <c r="AK1918" s="6" t="str">
        <f>+IF(Tabla1[[#This Row],[REQUEST_TY]]="SR MANTENIMIENTO CORRECTIVO", "EMERGENCIA", "OTROS")</f>
        <v>OTROS</v>
      </c>
      <c r="AL1918" s="6" t="str">
        <f>+_xlfn.IFS(Tabla1[[#This Row],[Veces obj]]&lt;=1,"0-1",Tabla1[[#This Row],[Veces obj]]&lt;=2,"1-2",Tabla1[[#This Row],[Veces obj]]&lt;=3,"2-3",TRUE,"&gt;3")</f>
        <v>0-1</v>
      </c>
      <c r="AM1918" s="6" t="str">
        <f>+_xlfn.IFS(MONTH(Tabla1[[#This Row],[MES]])&lt;=3,"Q1",MONTH(Tabla1[[#This Row],[MES]])&lt;=6,"Q2",MONTH(Tabla1[[#This Row],[MES]])&lt;=9,"Q3",TRUE,"Q4")</f>
        <v>Q1</v>
      </c>
      <c r="AN1918" t="str">
        <f>+IFERROR(VLOOKUP(Tabla1[[#This Row],[CUENTA]],CTAS[],2,0),"OTROS")</f>
        <v>OTROS</v>
      </c>
      <c r="AP1918" t="str">
        <f>+IFERROR(VLOOKUP(Tabla1[[#This Row],[EMPLEADO]],IS[],3,0),"OTROS")</f>
        <v>OTROS</v>
      </c>
      <c r="AQ1918" t="str">
        <f>+IFERROR(VLOOKUP(Tabla1[[#This Row],[EMPLEADO]],IS[[NÓMINA]:[INGENIERO]],2,0),"OTROS")</f>
        <v>OTROS</v>
      </c>
    </row>
    <row r="1919" spans="1:43" x14ac:dyDescent="0.25">
      <c r="A1919" t="s">
        <v>4444</v>
      </c>
      <c r="B1919">
        <v>1</v>
      </c>
      <c r="C1919" t="s">
        <v>4536</v>
      </c>
      <c r="D1919" t="s">
        <v>3370</v>
      </c>
      <c r="E1919" t="s">
        <v>3742</v>
      </c>
      <c r="F1919" t="s">
        <v>4533</v>
      </c>
      <c r="G1919" s="17" t="s">
        <v>4537</v>
      </c>
      <c r="H1919" t="s">
        <v>384</v>
      </c>
      <c r="I1919" t="s">
        <v>43</v>
      </c>
      <c r="J1919" t="s">
        <v>8</v>
      </c>
      <c r="K1919" t="s">
        <v>3745</v>
      </c>
      <c r="L1919" t="s">
        <v>4538</v>
      </c>
      <c r="M1919" t="s">
        <v>4539</v>
      </c>
      <c r="N1919">
        <v>0</v>
      </c>
      <c r="O1919" t="s">
        <v>47</v>
      </c>
      <c r="P1919" t="s">
        <v>822</v>
      </c>
      <c r="Q1919" t="s">
        <v>48</v>
      </c>
      <c r="R1919" t="s">
        <v>49</v>
      </c>
      <c r="S1919" t="s">
        <v>50</v>
      </c>
      <c r="T1919" t="s">
        <v>51</v>
      </c>
      <c r="U1919" t="s">
        <v>52</v>
      </c>
      <c r="V1919">
        <v>1</v>
      </c>
      <c r="W1919" s="1">
        <v>1072.5000000000002</v>
      </c>
      <c r="X1919">
        <v>0</v>
      </c>
      <c r="Y1919">
        <v>5</v>
      </c>
      <c r="Z1919">
        <v>5</v>
      </c>
      <c r="AA1919">
        <v>1</v>
      </c>
      <c r="AB1919" s="2">
        <v>0</v>
      </c>
      <c r="AC1919" s="1">
        <v>0</v>
      </c>
      <c r="AD1919" s="7">
        <v>43524</v>
      </c>
      <c r="AE1919" s="7">
        <v>43524</v>
      </c>
      <c r="AF1919">
        <v>0</v>
      </c>
      <c r="AG1919" t="s">
        <v>53</v>
      </c>
      <c r="AH1919" s="2">
        <v>0</v>
      </c>
      <c r="AI1919" s="1">
        <v>0</v>
      </c>
      <c r="AJ1919" s="1">
        <v>0</v>
      </c>
      <c r="AK1919" s="6" t="str">
        <f>+IF(Tabla1[[#This Row],[REQUEST_TY]]="SR MANTENIMIENTO CORRECTIVO", "EMERGENCIA", "OTROS")</f>
        <v>OTROS</v>
      </c>
      <c r="AL1919" s="6" t="str">
        <f>+_xlfn.IFS(Tabla1[[#This Row],[Veces obj]]&lt;=1,"0-1",Tabla1[[#This Row],[Veces obj]]&lt;=2,"1-2",Tabla1[[#This Row],[Veces obj]]&lt;=3,"2-3",TRUE,"&gt;3")</f>
        <v>0-1</v>
      </c>
      <c r="AM1919" s="6" t="str">
        <f>+_xlfn.IFS(MONTH(Tabla1[[#This Row],[MES]])&lt;=3,"Q1",MONTH(Tabla1[[#This Row],[MES]])&lt;=6,"Q2",MONTH(Tabla1[[#This Row],[MES]])&lt;=9,"Q3",TRUE,"Q4")</f>
        <v>Q1</v>
      </c>
      <c r="AN1919" t="str">
        <f>+IFERROR(VLOOKUP(Tabla1[[#This Row],[CUENTA]],CTAS[],2,0),"OTROS")</f>
        <v>OTROS</v>
      </c>
      <c r="AP1919" t="str">
        <f>+IFERROR(VLOOKUP(Tabla1[[#This Row],[EMPLEADO]],IS[],3,0),"OTROS")</f>
        <v>OTROS</v>
      </c>
      <c r="AQ1919" t="str">
        <f>+IFERROR(VLOOKUP(Tabla1[[#This Row],[EMPLEADO]],IS[[NÓMINA]:[INGENIERO]],2,0),"OTROS")</f>
        <v>OTROS</v>
      </c>
    </row>
    <row r="1920" spans="1:43" x14ac:dyDescent="0.25">
      <c r="A1920" t="s">
        <v>4444</v>
      </c>
      <c r="B1920">
        <v>1</v>
      </c>
      <c r="C1920" t="s">
        <v>4547</v>
      </c>
      <c r="D1920" t="s">
        <v>3370</v>
      </c>
      <c r="E1920" t="s">
        <v>4548</v>
      </c>
      <c r="F1920" t="s">
        <v>4549</v>
      </c>
      <c r="G1920" s="17" t="s">
        <v>4550</v>
      </c>
      <c r="H1920" t="s">
        <v>70</v>
      </c>
      <c r="I1920" t="s">
        <v>43</v>
      </c>
      <c r="J1920" t="s">
        <v>8</v>
      </c>
      <c r="K1920" t="s">
        <v>71</v>
      </c>
      <c r="L1920" t="s">
        <v>93</v>
      </c>
      <c r="M1920" t="s">
        <v>94</v>
      </c>
      <c r="N1920">
        <v>1</v>
      </c>
      <c r="O1920" t="s">
        <v>47</v>
      </c>
      <c r="P1920" t="s">
        <v>822</v>
      </c>
      <c r="Q1920" t="s">
        <v>48</v>
      </c>
      <c r="R1920" t="s">
        <v>49</v>
      </c>
      <c r="S1920" t="s">
        <v>50</v>
      </c>
      <c r="T1920" t="s">
        <v>51</v>
      </c>
      <c r="U1920" t="s">
        <v>52</v>
      </c>
      <c r="V1920">
        <v>1</v>
      </c>
      <c r="W1920" s="1">
        <v>0</v>
      </c>
      <c r="X1920">
        <v>0</v>
      </c>
      <c r="Y1920">
        <v>5</v>
      </c>
      <c r="Z1920">
        <v>5</v>
      </c>
      <c r="AA1920">
        <v>1</v>
      </c>
      <c r="AB1920" s="2">
        <v>0</v>
      </c>
      <c r="AC1920" s="1">
        <v>0</v>
      </c>
      <c r="AD1920" s="7">
        <v>43523</v>
      </c>
      <c r="AE1920" s="7">
        <v>43523</v>
      </c>
      <c r="AF1920">
        <v>0</v>
      </c>
      <c r="AG1920" t="s">
        <v>53</v>
      </c>
      <c r="AH1920" s="2">
        <v>0</v>
      </c>
      <c r="AI1920" s="1">
        <v>0</v>
      </c>
      <c r="AJ1920" s="1">
        <v>0</v>
      </c>
      <c r="AK1920" s="6" t="str">
        <f>+IF(Tabla1[[#This Row],[REQUEST_TY]]="SR MANTENIMIENTO CORRECTIVO", "EMERGENCIA", "OTROS")</f>
        <v>OTROS</v>
      </c>
      <c r="AL1920" s="6" t="str">
        <f>+_xlfn.IFS(Tabla1[[#This Row],[Veces obj]]&lt;=1,"0-1",Tabla1[[#This Row],[Veces obj]]&lt;=2,"1-2",Tabla1[[#This Row],[Veces obj]]&lt;=3,"2-3",TRUE,"&gt;3")</f>
        <v>0-1</v>
      </c>
      <c r="AM1920" s="6" t="str">
        <f>+_xlfn.IFS(MONTH(Tabla1[[#This Row],[MES]])&lt;=3,"Q1",MONTH(Tabla1[[#This Row],[MES]])&lt;=6,"Q2",MONTH(Tabla1[[#This Row],[MES]])&lt;=9,"Q3",TRUE,"Q4")</f>
        <v>Q1</v>
      </c>
      <c r="AN1920" t="str">
        <f>+IFERROR(VLOOKUP(Tabla1[[#This Row],[CUENTA]],CTAS[],2,0),"OTROS")</f>
        <v>OTROS</v>
      </c>
      <c r="AP1920" t="str">
        <f>+IFERROR(VLOOKUP(Tabla1[[#This Row],[EMPLEADO]],IS[],3,0),"OTROS")</f>
        <v>OTROS</v>
      </c>
      <c r="AQ1920" t="str">
        <f>+IFERROR(VLOOKUP(Tabla1[[#This Row],[EMPLEADO]],IS[[NÓMINA]:[INGENIERO]],2,0),"OTROS")</f>
        <v>OTROS</v>
      </c>
    </row>
    <row r="1921" spans="1:43" x14ac:dyDescent="0.25">
      <c r="A1921" t="s">
        <v>4444</v>
      </c>
      <c r="B1921">
        <v>1</v>
      </c>
      <c r="C1921" t="s">
        <v>4568</v>
      </c>
      <c r="D1921" t="s">
        <v>3370</v>
      </c>
      <c r="E1921" t="s">
        <v>3742</v>
      </c>
      <c r="F1921" t="s">
        <v>4569</v>
      </c>
      <c r="G1921" s="17" t="s">
        <v>4486</v>
      </c>
      <c r="H1921" t="s">
        <v>253</v>
      </c>
      <c r="I1921" t="s">
        <v>43</v>
      </c>
      <c r="J1921" t="s">
        <v>8</v>
      </c>
      <c r="K1921" t="s">
        <v>3745</v>
      </c>
      <c r="L1921" t="s">
        <v>4487</v>
      </c>
      <c r="M1921" t="s">
        <v>256</v>
      </c>
      <c r="N1921">
        <v>0</v>
      </c>
      <c r="O1921" t="s">
        <v>47</v>
      </c>
      <c r="P1921" t="s">
        <v>822</v>
      </c>
      <c r="Q1921" t="s">
        <v>48</v>
      </c>
      <c r="R1921" t="s">
        <v>49</v>
      </c>
      <c r="S1921" t="s">
        <v>50</v>
      </c>
      <c r="T1921" t="s">
        <v>51</v>
      </c>
      <c r="U1921" t="s">
        <v>52</v>
      </c>
      <c r="V1921">
        <v>1</v>
      </c>
      <c r="W1921" s="1">
        <v>1072.5000000000002</v>
      </c>
      <c r="X1921">
        <v>0</v>
      </c>
      <c r="Y1921">
        <v>5</v>
      </c>
      <c r="Z1921">
        <v>5</v>
      </c>
      <c r="AA1921">
        <v>1</v>
      </c>
      <c r="AB1921" s="2">
        <v>0</v>
      </c>
      <c r="AC1921" s="1">
        <v>0</v>
      </c>
      <c r="AD1921" s="7">
        <v>43502</v>
      </c>
      <c r="AE1921" s="7">
        <v>43503</v>
      </c>
      <c r="AF1921">
        <v>1</v>
      </c>
      <c r="AG1921" t="s">
        <v>53</v>
      </c>
      <c r="AH1921" s="2">
        <v>0</v>
      </c>
      <c r="AI1921" s="1">
        <v>0</v>
      </c>
      <c r="AJ1921" s="1">
        <v>0</v>
      </c>
      <c r="AK1921" s="6" t="str">
        <f>+IF(Tabla1[[#This Row],[REQUEST_TY]]="SR MANTENIMIENTO CORRECTIVO", "EMERGENCIA", "OTROS")</f>
        <v>OTROS</v>
      </c>
      <c r="AL1921" s="6" t="str">
        <f>+_xlfn.IFS(Tabla1[[#This Row],[Veces obj]]&lt;=1,"0-1",Tabla1[[#This Row],[Veces obj]]&lt;=2,"1-2",Tabla1[[#This Row],[Veces obj]]&lt;=3,"2-3",TRUE,"&gt;3")</f>
        <v>0-1</v>
      </c>
      <c r="AM1921" s="6" t="str">
        <f>+_xlfn.IFS(MONTH(Tabla1[[#This Row],[MES]])&lt;=3,"Q1",MONTH(Tabla1[[#This Row],[MES]])&lt;=6,"Q2",MONTH(Tabla1[[#This Row],[MES]])&lt;=9,"Q3",TRUE,"Q4")</f>
        <v>Q1</v>
      </c>
      <c r="AN1921" t="str">
        <f>+IFERROR(VLOOKUP(Tabla1[[#This Row],[CUENTA]],CTAS[],2,0),"OTROS")</f>
        <v>OTROS</v>
      </c>
      <c r="AP1921" t="str">
        <f>+IFERROR(VLOOKUP(Tabla1[[#This Row],[EMPLEADO]],IS[],3,0),"OTROS")</f>
        <v>OTROS</v>
      </c>
      <c r="AQ1921" t="str">
        <f>+IFERROR(VLOOKUP(Tabla1[[#This Row],[EMPLEADO]],IS[[NÓMINA]:[INGENIERO]],2,0),"OTROS")</f>
        <v>OTROS</v>
      </c>
    </row>
    <row r="1922" spans="1:43" x14ac:dyDescent="0.25">
      <c r="A1922" t="s">
        <v>4444</v>
      </c>
      <c r="B1922">
        <v>1</v>
      </c>
      <c r="C1922" t="s">
        <v>4578</v>
      </c>
      <c r="D1922" t="s">
        <v>3346</v>
      </c>
      <c r="E1922" t="s">
        <v>98</v>
      </c>
      <c r="F1922" t="s">
        <v>4579</v>
      </c>
      <c r="G1922" s="17" t="s">
        <v>706</v>
      </c>
      <c r="H1922" t="s">
        <v>707</v>
      </c>
      <c r="I1922" t="s">
        <v>43</v>
      </c>
      <c r="J1922" t="s">
        <v>8</v>
      </c>
      <c r="K1922" t="s">
        <v>102</v>
      </c>
      <c r="L1922" t="s">
        <v>708</v>
      </c>
      <c r="M1922" t="s">
        <v>709</v>
      </c>
      <c r="N1922">
        <v>0</v>
      </c>
      <c r="O1922" t="s">
        <v>105</v>
      </c>
      <c r="P1922" t="s">
        <v>822</v>
      </c>
      <c r="Q1922" t="s">
        <v>48</v>
      </c>
      <c r="R1922" t="s">
        <v>63</v>
      </c>
      <c r="S1922" t="s">
        <v>64</v>
      </c>
      <c r="T1922" t="s">
        <v>51</v>
      </c>
      <c r="U1922" t="s">
        <v>96</v>
      </c>
      <c r="V1922">
        <v>1</v>
      </c>
      <c r="W1922" s="1">
        <v>327.5</v>
      </c>
      <c r="X1922">
        <v>0</v>
      </c>
      <c r="Y1922">
        <v>5</v>
      </c>
      <c r="Z1922">
        <v>5</v>
      </c>
      <c r="AA1922">
        <v>1</v>
      </c>
      <c r="AB1922" s="2">
        <v>0</v>
      </c>
      <c r="AC1922" s="1">
        <v>0</v>
      </c>
      <c r="AD1922" s="7">
        <v>43497</v>
      </c>
      <c r="AE1922" s="7">
        <v>43501</v>
      </c>
      <c r="AF1922">
        <v>1</v>
      </c>
      <c r="AG1922" t="s">
        <v>53</v>
      </c>
      <c r="AH1922" s="2">
        <v>0</v>
      </c>
      <c r="AI1922" s="1">
        <v>0</v>
      </c>
      <c r="AJ1922" s="1">
        <v>0</v>
      </c>
      <c r="AK1922" s="6" t="str">
        <f>+IF(Tabla1[[#This Row],[REQUEST_TY]]="SR MANTENIMIENTO CORRECTIVO", "EMERGENCIA", "OTROS")</f>
        <v>OTROS</v>
      </c>
      <c r="AL1922" s="6" t="str">
        <f>+_xlfn.IFS(Tabla1[[#This Row],[Veces obj]]&lt;=1,"0-1",Tabla1[[#This Row],[Veces obj]]&lt;=2,"1-2",Tabla1[[#This Row],[Veces obj]]&lt;=3,"2-3",TRUE,"&gt;3")</f>
        <v>0-1</v>
      </c>
      <c r="AM1922" s="6" t="str">
        <f>+_xlfn.IFS(MONTH(Tabla1[[#This Row],[MES]])&lt;=3,"Q1",MONTH(Tabla1[[#This Row],[MES]])&lt;=6,"Q2",MONTH(Tabla1[[#This Row],[MES]])&lt;=9,"Q3",TRUE,"Q4")</f>
        <v>Q1</v>
      </c>
      <c r="AN1922" t="str">
        <f>+IFERROR(VLOOKUP(Tabla1[[#This Row],[CUENTA]],CTAS[],2,0),"OTROS")</f>
        <v>OTROS</v>
      </c>
      <c r="AP1922" t="str">
        <f>+IFERROR(VLOOKUP(Tabla1[[#This Row],[EMPLEADO]],IS[],3,0),"OTROS")</f>
        <v>OTROS</v>
      </c>
      <c r="AQ1922" t="str">
        <f>+IFERROR(VLOOKUP(Tabla1[[#This Row],[EMPLEADO]],IS[[NÓMINA]:[INGENIERO]],2,0),"OTROS")</f>
        <v>OTROS</v>
      </c>
    </row>
    <row r="1923" spans="1:43" x14ac:dyDescent="0.25">
      <c r="A1923" t="s">
        <v>4444</v>
      </c>
      <c r="B1923">
        <v>1</v>
      </c>
      <c r="C1923" t="s">
        <v>4580</v>
      </c>
      <c r="D1923" t="s">
        <v>3346</v>
      </c>
      <c r="E1923" t="s">
        <v>98</v>
      </c>
      <c r="F1923" t="s">
        <v>4581</v>
      </c>
      <c r="G1923" s="17" t="s">
        <v>4191</v>
      </c>
      <c r="H1923" t="s">
        <v>271</v>
      </c>
      <c r="I1923" t="s">
        <v>43</v>
      </c>
      <c r="J1923" t="s">
        <v>8</v>
      </c>
      <c r="K1923" t="s">
        <v>102</v>
      </c>
      <c r="L1923" t="s">
        <v>3001</v>
      </c>
      <c r="M1923" t="s">
        <v>3002</v>
      </c>
      <c r="N1923">
        <v>0</v>
      </c>
      <c r="O1923" t="s">
        <v>105</v>
      </c>
      <c r="P1923" t="s">
        <v>822</v>
      </c>
      <c r="Q1923" t="s">
        <v>48</v>
      </c>
      <c r="R1923" t="s">
        <v>63</v>
      </c>
      <c r="S1923" t="s">
        <v>64</v>
      </c>
      <c r="T1923" t="s">
        <v>51</v>
      </c>
      <c r="U1923" t="s">
        <v>96</v>
      </c>
      <c r="V1923">
        <v>1</v>
      </c>
      <c r="W1923" s="1">
        <v>327.5</v>
      </c>
      <c r="X1923">
        <v>0</v>
      </c>
      <c r="Y1923">
        <v>5</v>
      </c>
      <c r="Z1923">
        <v>5</v>
      </c>
      <c r="AA1923">
        <v>1</v>
      </c>
      <c r="AB1923" s="2">
        <v>0</v>
      </c>
      <c r="AC1923" s="1">
        <v>0</v>
      </c>
      <c r="AD1923" s="7">
        <v>43493</v>
      </c>
      <c r="AE1923" s="7">
        <v>43503</v>
      </c>
      <c r="AF1923">
        <v>7</v>
      </c>
      <c r="AG1923" t="s">
        <v>3648</v>
      </c>
      <c r="AH1923" s="2">
        <v>0</v>
      </c>
      <c r="AI1923" s="1">
        <v>0</v>
      </c>
      <c r="AJ1923" s="1">
        <v>0</v>
      </c>
      <c r="AK1923" s="6" t="str">
        <f>+IF(Tabla1[[#This Row],[REQUEST_TY]]="SR MANTENIMIENTO CORRECTIVO", "EMERGENCIA", "OTROS")</f>
        <v>OTROS</v>
      </c>
      <c r="AL1923" s="6" t="str">
        <f>+_xlfn.IFS(Tabla1[[#This Row],[Veces obj]]&lt;=1,"0-1",Tabla1[[#This Row],[Veces obj]]&lt;=2,"1-2",Tabla1[[#This Row],[Veces obj]]&lt;=3,"2-3",TRUE,"&gt;3")</f>
        <v>0-1</v>
      </c>
      <c r="AM1923" s="6" t="str">
        <f>+_xlfn.IFS(MONTH(Tabla1[[#This Row],[MES]])&lt;=3,"Q1",MONTH(Tabla1[[#This Row],[MES]])&lt;=6,"Q2",MONTH(Tabla1[[#This Row],[MES]])&lt;=9,"Q3",TRUE,"Q4")</f>
        <v>Q1</v>
      </c>
      <c r="AN1923" t="str">
        <f>+IFERROR(VLOOKUP(Tabla1[[#This Row],[CUENTA]],CTAS[],2,0),"OTROS")</f>
        <v>OTROS</v>
      </c>
      <c r="AP1923" t="str">
        <f>+IFERROR(VLOOKUP(Tabla1[[#This Row],[EMPLEADO]],IS[],3,0),"OTROS")</f>
        <v>OTROS</v>
      </c>
      <c r="AQ1923" t="str">
        <f>+IFERROR(VLOOKUP(Tabla1[[#This Row],[EMPLEADO]],IS[[NÓMINA]:[INGENIERO]],2,0),"OTROS")</f>
        <v>OTROS</v>
      </c>
    </row>
    <row r="1924" spans="1:43" x14ac:dyDescent="0.25">
      <c r="A1924" t="s">
        <v>4444</v>
      </c>
      <c r="B1924">
        <v>1</v>
      </c>
      <c r="C1924" t="s">
        <v>3834</v>
      </c>
      <c r="D1924" t="s">
        <v>3346</v>
      </c>
      <c r="E1924" t="s">
        <v>98</v>
      </c>
      <c r="F1924" t="s">
        <v>3835</v>
      </c>
      <c r="G1924" s="17" t="s">
        <v>2233</v>
      </c>
      <c r="H1924" t="s">
        <v>106</v>
      </c>
      <c r="I1924" t="s">
        <v>43</v>
      </c>
      <c r="J1924" t="s">
        <v>8</v>
      </c>
      <c r="K1924" t="s">
        <v>102</v>
      </c>
      <c r="L1924" t="s">
        <v>500</v>
      </c>
      <c r="M1924" t="s">
        <v>310</v>
      </c>
      <c r="N1924">
        <v>0</v>
      </c>
      <c r="O1924" t="s">
        <v>47</v>
      </c>
      <c r="P1924" t="s">
        <v>822</v>
      </c>
      <c r="Q1924" t="s">
        <v>48</v>
      </c>
      <c r="R1924" t="s">
        <v>63</v>
      </c>
      <c r="S1924" t="s">
        <v>64</v>
      </c>
      <c r="T1924" t="s">
        <v>51</v>
      </c>
      <c r="U1924" t="s">
        <v>96</v>
      </c>
      <c r="V1924">
        <v>1</v>
      </c>
      <c r="W1924" s="1">
        <v>682.5</v>
      </c>
      <c r="X1924">
        <v>0</v>
      </c>
      <c r="Y1924">
        <v>5</v>
      </c>
      <c r="Z1924">
        <v>5</v>
      </c>
      <c r="AA1924">
        <v>1</v>
      </c>
      <c r="AB1924" s="2">
        <v>0</v>
      </c>
      <c r="AC1924" s="1">
        <v>0</v>
      </c>
      <c r="AD1924" s="7">
        <v>43502</v>
      </c>
      <c r="AE1924" s="7">
        <v>43503</v>
      </c>
      <c r="AF1924">
        <v>1</v>
      </c>
      <c r="AG1924" t="s">
        <v>53</v>
      </c>
      <c r="AH1924" s="2">
        <v>0</v>
      </c>
      <c r="AI1924" s="1">
        <v>0</v>
      </c>
      <c r="AJ1924" s="1">
        <v>0</v>
      </c>
      <c r="AK1924" s="6" t="str">
        <f>+IF(Tabla1[[#This Row],[REQUEST_TY]]="SR MANTENIMIENTO CORRECTIVO", "EMERGENCIA", "OTROS")</f>
        <v>OTROS</v>
      </c>
      <c r="AL1924" s="6" t="str">
        <f>+_xlfn.IFS(Tabla1[[#This Row],[Veces obj]]&lt;=1,"0-1",Tabla1[[#This Row],[Veces obj]]&lt;=2,"1-2",Tabla1[[#This Row],[Veces obj]]&lt;=3,"2-3",TRUE,"&gt;3")</f>
        <v>0-1</v>
      </c>
      <c r="AM1924" s="6" t="str">
        <f>+_xlfn.IFS(MONTH(Tabla1[[#This Row],[MES]])&lt;=3,"Q1",MONTH(Tabla1[[#This Row],[MES]])&lt;=6,"Q2",MONTH(Tabla1[[#This Row],[MES]])&lt;=9,"Q3",TRUE,"Q4")</f>
        <v>Q1</v>
      </c>
      <c r="AN1924" t="str">
        <f>+IFERROR(VLOOKUP(Tabla1[[#This Row],[CUENTA]],CTAS[],2,0),"OTROS")</f>
        <v>OTROS</v>
      </c>
      <c r="AP1924" t="str">
        <f>+IFERROR(VLOOKUP(Tabla1[[#This Row],[EMPLEADO]],IS[],3,0),"OTROS")</f>
        <v>OTROS</v>
      </c>
      <c r="AQ1924" t="str">
        <f>+IFERROR(VLOOKUP(Tabla1[[#This Row],[EMPLEADO]],IS[[NÓMINA]:[INGENIERO]],2,0),"OTROS")</f>
        <v>OTROS</v>
      </c>
    </row>
    <row r="1925" spans="1:43" x14ac:dyDescent="0.25">
      <c r="A1925" t="s">
        <v>4444</v>
      </c>
      <c r="B1925">
        <v>1</v>
      </c>
      <c r="C1925" t="s">
        <v>4582</v>
      </c>
      <c r="D1925" t="s">
        <v>3346</v>
      </c>
      <c r="E1925" t="s">
        <v>98</v>
      </c>
      <c r="F1925" t="s">
        <v>4583</v>
      </c>
      <c r="G1925" s="17" t="s">
        <v>4311</v>
      </c>
      <c r="H1925" t="s">
        <v>271</v>
      </c>
      <c r="I1925" t="s">
        <v>43</v>
      </c>
      <c r="J1925" t="s">
        <v>8</v>
      </c>
      <c r="K1925" t="s">
        <v>1273</v>
      </c>
      <c r="L1925" t="s">
        <v>1274</v>
      </c>
      <c r="M1925" t="s">
        <v>968</v>
      </c>
      <c r="N1925">
        <v>0</v>
      </c>
      <c r="O1925" t="s">
        <v>105</v>
      </c>
      <c r="P1925" t="s">
        <v>822</v>
      </c>
      <c r="Q1925" t="s">
        <v>48</v>
      </c>
      <c r="R1925" t="s">
        <v>63</v>
      </c>
      <c r="S1925" t="s">
        <v>64</v>
      </c>
      <c r="T1925" t="s">
        <v>51</v>
      </c>
      <c r="U1925" t="s">
        <v>96</v>
      </c>
      <c r="V1925">
        <v>1</v>
      </c>
      <c r="W1925" s="1">
        <v>655</v>
      </c>
      <c r="X1925">
        <v>0</v>
      </c>
      <c r="Y1925">
        <v>5</v>
      </c>
      <c r="Z1925">
        <v>5</v>
      </c>
      <c r="AA1925">
        <v>1</v>
      </c>
      <c r="AB1925" s="2">
        <v>0</v>
      </c>
      <c r="AC1925" s="1">
        <v>0</v>
      </c>
      <c r="AD1925" s="7">
        <v>43501</v>
      </c>
      <c r="AE1925" s="7">
        <v>43502</v>
      </c>
      <c r="AF1925">
        <v>1</v>
      </c>
      <c r="AG1925" t="s">
        <v>53</v>
      </c>
      <c r="AH1925" s="2">
        <v>0</v>
      </c>
      <c r="AI1925" s="1">
        <v>0</v>
      </c>
      <c r="AJ1925" s="1">
        <v>0</v>
      </c>
      <c r="AK1925" s="6" t="str">
        <f>+IF(Tabla1[[#This Row],[REQUEST_TY]]="SR MANTENIMIENTO CORRECTIVO", "EMERGENCIA", "OTROS")</f>
        <v>OTROS</v>
      </c>
      <c r="AL1925" s="6" t="str">
        <f>+_xlfn.IFS(Tabla1[[#This Row],[Veces obj]]&lt;=1,"0-1",Tabla1[[#This Row],[Veces obj]]&lt;=2,"1-2",Tabla1[[#This Row],[Veces obj]]&lt;=3,"2-3",TRUE,"&gt;3")</f>
        <v>0-1</v>
      </c>
      <c r="AM1925" s="6" t="str">
        <f>+_xlfn.IFS(MONTH(Tabla1[[#This Row],[MES]])&lt;=3,"Q1",MONTH(Tabla1[[#This Row],[MES]])&lt;=6,"Q2",MONTH(Tabla1[[#This Row],[MES]])&lt;=9,"Q3",TRUE,"Q4")</f>
        <v>Q1</v>
      </c>
      <c r="AN1925" t="str">
        <f>+IFERROR(VLOOKUP(Tabla1[[#This Row],[CUENTA]],CTAS[],2,0),"OTROS")</f>
        <v>OTROS</v>
      </c>
      <c r="AP1925" t="str">
        <f>+IFERROR(VLOOKUP(Tabla1[[#This Row],[EMPLEADO]],IS[],3,0),"OTROS")</f>
        <v>OTROS</v>
      </c>
      <c r="AQ1925" t="str">
        <f>+IFERROR(VLOOKUP(Tabla1[[#This Row],[EMPLEADO]],IS[[NÓMINA]:[INGENIERO]],2,0),"OTROS")</f>
        <v>OTROS</v>
      </c>
    </row>
    <row r="1926" spans="1:43" x14ac:dyDescent="0.25">
      <c r="A1926" t="s">
        <v>4444</v>
      </c>
      <c r="B1926">
        <v>1</v>
      </c>
      <c r="C1926" t="s">
        <v>4627</v>
      </c>
      <c r="D1926" t="s">
        <v>3346</v>
      </c>
      <c r="E1926" t="s">
        <v>98</v>
      </c>
      <c r="F1926" t="s">
        <v>4628</v>
      </c>
      <c r="G1926" s="17" t="s">
        <v>2583</v>
      </c>
      <c r="H1926" t="s">
        <v>707</v>
      </c>
      <c r="I1926" t="s">
        <v>43</v>
      </c>
      <c r="J1926" t="s">
        <v>8</v>
      </c>
      <c r="K1926" t="s">
        <v>102</v>
      </c>
      <c r="L1926" t="s">
        <v>2584</v>
      </c>
      <c r="M1926" t="s">
        <v>104</v>
      </c>
      <c r="N1926">
        <v>0</v>
      </c>
      <c r="O1926" t="s">
        <v>105</v>
      </c>
      <c r="P1926" t="s">
        <v>822</v>
      </c>
      <c r="Q1926" t="s">
        <v>48</v>
      </c>
      <c r="R1926" t="s">
        <v>63</v>
      </c>
      <c r="S1926" t="s">
        <v>64</v>
      </c>
      <c r="T1926" t="s">
        <v>51</v>
      </c>
      <c r="U1926" t="s">
        <v>96</v>
      </c>
      <c r="V1926">
        <v>1</v>
      </c>
      <c r="W1926" s="1">
        <v>327.5</v>
      </c>
      <c r="X1926">
        <v>0</v>
      </c>
      <c r="Y1926">
        <v>5</v>
      </c>
      <c r="Z1926">
        <v>5</v>
      </c>
      <c r="AA1926">
        <v>1</v>
      </c>
      <c r="AB1926" s="2">
        <v>0</v>
      </c>
      <c r="AC1926" s="1">
        <v>0</v>
      </c>
      <c r="AD1926" s="7">
        <v>43495</v>
      </c>
      <c r="AE1926" s="7">
        <v>43502</v>
      </c>
      <c r="AF1926">
        <v>4</v>
      </c>
      <c r="AG1926" t="s">
        <v>823</v>
      </c>
      <c r="AH1926" s="2">
        <v>0</v>
      </c>
      <c r="AI1926" s="1">
        <v>0</v>
      </c>
      <c r="AJ1926" s="1">
        <v>0</v>
      </c>
      <c r="AK1926" s="6" t="str">
        <f>+IF(Tabla1[[#This Row],[REQUEST_TY]]="SR MANTENIMIENTO CORRECTIVO", "EMERGENCIA", "OTROS")</f>
        <v>OTROS</v>
      </c>
      <c r="AL1926" s="6" t="str">
        <f>+_xlfn.IFS(Tabla1[[#This Row],[Veces obj]]&lt;=1,"0-1",Tabla1[[#This Row],[Veces obj]]&lt;=2,"1-2",Tabla1[[#This Row],[Veces obj]]&lt;=3,"2-3",TRUE,"&gt;3")</f>
        <v>0-1</v>
      </c>
      <c r="AM1926" s="6" t="str">
        <f>+_xlfn.IFS(MONTH(Tabla1[[#This Row],[MES]])&lt;=3,"Q1",MONTH(Tabla1[[#This Row],[MES]])&lt;=6,"Q2",MONTH(Tabla1[[#This Row],[MES]])&lt;=9,"Q3",TRUE,"Q4")</f>
        <v>Q1</v>
      </c>
      <c r="AN1926" t="str">
        <f>+IFERROR(VLOOKUP(Tabla1[[#This Row],[CUENTA]],CTAS[],2,0),"OTROS")</f>
        <v>OTROS</v>
      </c>
      <c r="AP1926" t="str">
        <f>+IFERROR(VLOOKUP(Tabla1[[#This Row],[EMPLEADO]],IS[],3,0),"OTROS")</f>
        <v>OTROS</v>
      </c>
      <c r="AQ1926" t="str">
        <f>+IFERROR(VLOOKUP(Tabla1[[#This Row],[EMPLEADO]],IS[[NÓMINA]:[INGENIERO]],2,0),"OTROS")</f>
        <v>OTROS</v>
      </c>
    </row>
    <row r="1927" spans="1:43" x14ac:dyDescent="0.25">
      <c r="A1927" t="s">
        <v>4444</v>
      </c>
      <c r="B1927">
        <v>1</v>
      </c>
      <c r="C1927" t="s">
        <v>4662</v>
      </c>
      <c r="D1927" t="s">
        <v>38</v>
      </c>
      <c r="E1927" t="s">
        <v>4663</v>
      </c>
      <c r="F1927" t="s">
        <v>4664</v>
      </c>
      <c r="G1927" s="17" t="s">
        <v>4665</v>
      </c>
      <c r="H1927" t="s">
        <v>271</v>
      </c>
      <c r="I1927" t="s">
        <v>43</v>
      </c>
      <c r="J1927" t="s">
        <v>8</v>
      </c>
      <c r="K1927" t="s">
        <v>102</v>
      </c>
      <c r="L1927" t="s">
        <v>4558</v>
      </c>
      <c r="M1927" t="s">
        <v>3483</v>
      </c>
      <c r="N1927">
        <v>0</v>
      </c>
      <c r="O1927" t="s">
        <v>105</v>
      </c>
      <c r="P1927">
        <v>408</v>
      </c>
      <c r="Q1927" t="s">
        <v>48</v>
      </c>
      <c r="R1927" t="s">
        <v>95</v>
      </c>
      <c r="S1927" t="s">
        <v>64</v>
      </c>
      <c r="T1927" t="s">
        <v>51</v>
      </c>
      <c r="U1927" t="s">
        <v>96</v>
      </c>
      <c r="V1927">
        <v>1.1000000000000001</v>
      </c>
      <c r="W1927" s="1">
        <v>720.50000000000011</v>
      </c>
      <c r="X1927">
        <v>1</v>
      </c>
      <c r="Y1927">
        <v>5</v>
      </c>
      <c r="Z1927">
        <v>5</v>
      </c>
      <c r="AA1927">
        <v>1</v>
      </c>
      <c r="AB1927" s="2">
        <v>0</v>
      </c>
      <c r="AC1927" s="1">
        <v>0</v>
      </c>
      <c r="AD1927" s="7">
        <v>43496</v>
      </c>
      <c r="AE1927" s="7">
        <v>43497</v>
      </c>
      <c r="AF1927">
        <v>1</v>
      </c>
      <c r="AG1927" t="s">
        <v>53</v>
      </c>
      <c r="AH1927" s="2">
        <v>0</v>
      </c>
      <c r="AI1927" s="1">
        <v>0</v>
      </c>
      <c r="AJ1927" s="1">
        <v>0</v>
      </c>
      <c r="AK1927" s="6" t="str">
        <f>+IF(Tabla1[[#This Row],[REQUEST_TY]]="SR MANTENIMIENTO CORRECTIVO", "EMERGENCIA", "OTROS")</f>
        <v>EMERGENCIA</v>
      </c>
      <c r="AL1927" s="6" t="str">
        <f>+_xlfn.IFS(Tabla1[[#This Row],[Veces obj]]&lt;=1,"0-1",Tabla1[[#This Row],[Veces obj]]&lt;=2,"1-2",Tabla1[[#This Row],[Veces obj]]&lt;=3,"2-3",TRUE,"&gt;3")</f>
        <v>0-1</v>
      </c>
      <c r="AM1927" s="6" t="str">
        <f>+_xlfn.IFS(MONTH(Tabla1[[#This Row],[MES]])&lt;=3,"Q1",MONTH(Tabla1[[#This Row],[MES]])&lt;=6,"Q2",MONTH(Tabla1[[#This Row],[MES]])&lt;=9,"Q3",TRUE,"Q4")</f>
        <v>Q1</v>
      </c>
      <c r="AN1927" t="str">
        <f>+IFERROR(VLOOKUP(Tabla1[[#This Row],[CUENTA]],CTAS[],2,0),"OTROS")</f>
        <v>OTROS</v>
      </c>
      <c r="AP1927" t="str">
        <f>+IFERROR(VLOOKUP(Tabla1[[#This Row],[EMPLEADO]],IS[],3,0),"OTROS")</f>
        <v>OTROS</v>
      </c>
      <c r="AQ1927" t="str">
        <f>+IFERROR(VLOOKUP(Tabla1[[#This Row],[EMPLEADO]],IS[[NÓMINA]:[INGENIERO]],2,0),"OTROS")</f>
        <v>OTROS</v>
      </c>
    </row>
    <row r="1928" spans="1:43" x14ac:dyDescent="0.25">
      <c r="A1928" t="s">
        <v>4444</v>
      </c>
      <c r="B1928">
        <v>1</v>
      </c>
      <c r="C1928" t="s">
        <v>4761</v>
      </c>
      <c r="D1928" t="s">
        <v>4762</v>
      </c>
      <c r="E1928" t="s">
        <v>4663</v>
      </c>
      <c r="F1928" t="s">
        <v>4763</v>
      </c>
      <c r="G1928" s="17" t="s">
        <v>4665</v>
      </c>
      <c r="H1928" t="s">
        <v>271</v>
      </c>
      <c r="I1928" t="s">
        <v>43</v>
      </c>
      <c r="J1928" t="s">
        <v>8</v>
      </c>
      <c r="K1928" t="s">
        <v>102</v>
      </c>
      <c r="L1928" t="s">
        <v>4558</v>
      </c>
      <c r="M1928" t="s">
        <v>3483</v>
      </c>
      <c r="N1928">
        <v>0</v>
      </c>
      <c r="O1928" t="s">
        <v>105</v>
      </c>
      <c r="P1928" t="s">
        <v>822</v>
      </c>
      <c r="Q1928" t="s">
        <v>48</v>
      </c>
      <c r="R1928" t="s">
        <v>95</v>
      </c>
      <c r="S1928" t="s">
        <v>64</v>
      </c>
      <c r="T1928" t="s">
        <v>51</v>
      </c>
      <c r="U1928" t="s">
        <v>96</v>
      </c>
      <c r="V1928">
        <v>1</v>
      </c>
      <c r="W1928" s="1">
        <v>655</v>
      </c>
      <c r="X1928">
        <v>0</v>
      </c>
      <c r="Y1928">
        <v>5</v>
      </c>
      <c r="Z1928">
        <v>5</v>
      </c>
      <c r="AA1928">
        <v>1</v>
      </c>
      <c r="AB1928" s="2">
        <v>0</v>
      </c>
      <c r="AC1928" s="1">
        <v>0</v>
      </c>
      <c r="AD1928" s="7">
        <v>43497</v>
      </c>
      <c r="AE1928" s="7">
        <v>43497</v>
      </c>
      <c r="AF1928">
        <v>0</v>
      </c>
      <c r="AG1928" t="s">
        <v>53</v>
      </c>
      <c r="AH1928" s="2">
        <v>0</v>
      </c>
      <c r="AI1928" s="1">
        <v>0</v>
      </c>
      <c r="AJ1928" s="1">
        <v>0</v>
      </c>
      <c r="AK1928" s="6" t="str">
        <f>+IF(Tabla1[[#This Row],[REQUEST_TY]]="SR MANTENIMIENTO CORRECTIVO", "EMERGENCIA", "OTROS")</f>
        <v>OTROS</v>
      </c>
      <c r="AL1928" s="6" t="str">
        <f>+_xlfn.IFS(Tabla1[[#This Row],[Veces obj]]&lt;=1,"0-1",Tabla1[[#This Row],[Veces obj]]&lt;=2,"1-2",Tabla1[[#This Row],[Veces obj]]&lt;=3,"2-3",TRUE,"&gt;3")</f>
        <v>0-1</v>
      </c>
      <c r="AM1928" s="6" t="str">
        <f>+_xlfn.IFS(MONTH(Tabla1[[#This Row],[MES]])&lt;=3,"Q1",MONTH(Tabla1[[#This Row],[MES]])&lt;=6,"Q2",MONTH(Tabla1[[#This Row],[MES]])&lt;=9,"Q3",TRUE,"Q4")</f>
        <v>Q1</v>
      </c>
      <c r="AN1928" t="str">
        <f>+IFERROR(VLOOKUP(Tabla1[[#This Row],[CUENTA]],CTAS[],2,0),"OTROS")</f>
        <v>OTROS</v>
      </c>
      <c r="AP1928" t="str">
        <f>+IFERROR(VLOOKUP(Tabla1[[#This Row],[EMPLEADO]],IS[],3,0),"OTROS")</f>
        <v>OTROS</v>
      </c>
      <c r="AQ1928" t="str">
        <f>+IFERROR(VLOOKUP(Tabla1[[#This Row],[EMPLEADO]],IS[[NÓMINA]:[INGENIERO]],2,0),"OTROS")</f>
        <v>OTROS</v>
      </c>
    </row>
    <row r="1929" spans="1:43" x14ac:dyDescent="0.25">
      <c r="A1929" t="s">
        <v>4444</v>
      </c>
      <c r="B1929">
        <v>1</v>
      </c>
      <c r="C1929" t="s">
        <v>4834</v>
      </c>
      <c r="D1929" t="s">
        <v>3370</v>
      </c>
      <c r="E1929" t="s">
        <v>4835</v>
      </c>
      <c r="F1929" t="s">
        <v>4836</v>
      </c>
      <c r="G1929" s="17" t="s">
        <v>4837</v>
      </c>
      <c r="H1929" t="s">
        <v>220</v>
      </c>
      <c r="I1929" t="s">
        <v>43</v>
      </c>
      <c r="J1929" t="s">
        <v>8</v>
      </c>
      <c r="K1929" t="s">
        <v>907</v>
      </c>
      <c r="L1929" t="s">
        <v>908</v>
      </c>
      <c r="M1929" t="s">
        <v>556</v>
      </c>
      <c r="N1929">
        <v>0</v>
      </c>
      <c r="O1929" t="s">
        <v>47</v>
      </c>
      <c r="P1929" t="s">
        <v>822</v>
      </c>
      <c r="Q1929" t="s">
        <v>48</v>
      </c>
      <c r="R1929" t="s">
        <v>242</v>
      </c>
      <c r="S1929" t="s">
        <v>64</v>
      </c>
      <c r="T1929" t="s">
        <v>208</v>
      </c>
      <c r="U1929" t="s">
        <v>96</v>
      </c>
      <c r="V1929">
        <v>1</v>
      </c>
      <c r="W1929" s="1">
        <v>2047.5</v>
      </c>
      <c r="X1929">
        <v>0</v>
      </c>
      <c r="Y1929">
        <v>9</v>
      </c>
      <c r="Z1929">
        <v>9</v>
      </c>
      <c r="AA1929">
        <v>1</v>
      </c>
      <c r="AB1929" s="2">
        <v>0</v>
      </c>
      <c r="AC1929" s="1">
        <v>0</v>
      </c>
      <c r="AD1929" s="7">
        <v>43497</v>
      </c>
      <c r="AE1929" s="7">
        <v>43504</v>
      </c>
      <c r="AF1929">
        <v>4</v>
      </c>
      <c r="AG1929" t="s">
        <v>823</v>
      </c>
      <c r="AH1929" s="2">
        <v>0</v>
      </c>
      <c r="AI1929" s="1">
        <v>0</v>
      </c>
      <c r="AJ1929" s="1">
        <v>0</v>
      </c>
      <c r="AK1929" s="6" t="str">
        <f>+IF(Tabla1[[#This Row],[REQUEST_TY]]="SR MANTENIMIENTO CORRECTIVO", "EMERGENCIA", "OTROS")</f>
        <v>OTROS</v>
      </c>
      <c r="AL1929" s="6" t="str">
        <f>+_xlfn.IFS(Tabla1[[#This Row],[Veces obj]]&lt;=1,"0-1",Tabla1[[#This Row],[Veces obj]]&lt;=2,"1-2",Tabla1[[#This Row],[Veces obj]]&lt;=3,"2-3",TRUE,"&gt;3")</f>
        <v>0-1</v>
      </c>
      <c r="AM1929" s="6" t="str">
        <f>+_xlfn.IFS(MONTH(Tabla1[[#This Row],[MES]])&lt;=3,"Q1",MONTH(Tabla1[[#This Row],[MES]])&lt;=6,"Q2",MONTH(Tabla1[[#This Row],[MES]])&lt;=9,"Q3",TRUE,"Q4")</f>
        <v>Q1</v>
      </c>
      <c r="AN1929" t="str">
        <f>+IFERROR(VLOOKUP(Tabla1[[#This Row],[CUENTA]],CTAS[],2,0),"OTROS")</f>
        <v>OTROS</v>
      </c>
      <c r="AP1929" t="str">
        <f>+IFERROR(VLOOKUP(Tabla1[[#This Row],[EMPLEADO]],IS[],3,0),"OTROS")</f>
        <v>OTROS</v>
      </c>
      <c r="AQ1929" t="str">
        <f>+IFERROR(VLOOKUP(Tabla1[[#This Row],[EMPLEADO]],IS[[NÓMINA]:[INGENIERO]],2,0),"OTROS")</f>
        <v>OTROS</v>
      </c>
    </row>
    <row r="1930" spans="1:43" x14ac:dyDescent="0.25">
      <c r="A1930" t="s">
        <v>4444</v>
      </c>
      <c r="B1930">
        <v>1</v>
      </c>
      <c r="C1930" t="s">
        <v>4838</v>
      </c>
      <c r="D1930" t="s">
        <v>3370</v>
      </c>
      <c r="E1930" t="s">
        <v>1208</v>
      </c>
      <c r="F1930" t="s">
        <v>4836</v>
      </c>
      <c r="G1930" s="17" t="s">
        <v>4839</v>
      </c>
      <c r="H1930" t="s">
        <v>220</v>
      </c>
      <c r="I1930" t="s">
        <v>43</v>
      </c>
      <c r="J1930" t="s">
        <v>8</v>
      </c>
      <c r="K1930" t="s">
        <v>907</v>
      </c>
      <c r="L1930" t="s">
        <v>908</v>
      </c>
      <c r="M1930" t="s">
        <v>556</v>
      </c>
      <c r="N1930">
        <v>0</v>
      </c>
      <c r="O1930" t="s">
        <v>47</v>
      </c>
      <c r="P1930" t="s">
        <v>822</v>
      </c>
      <c r="Q1930" t="s">
        <v>48</v>
      </c>
      <c r="R1930" t="s">
        <v>153</v>
      </c>
      <c r="S1930" t="s">
        <v>50</v>
      </c>
      <c r="T1930" t="s">
        <v>208</v>
      </c>
      <c r="U1930" t="s">
        <v>52</v>
      </c>
      <c r="V1930">
        <v>1</v>
      </c>
      <c r="W1930" s="1">
        <v>1072.5000000000002</v>
      </c>
      <c r="X1930">
        <v>0</v>
      </c>
      <c r="Y1930">
        <v>9</v>
      </c>
      <c r="Z1930">
        <v>9</v>
      </c>
      <c r="AA1930">
        <v>1</v>
      </c>
      <c r="AB1930" s="2">
        <v>0</v>
      </c>
      <c r="AC1930" s="1">
        <v>0</v>
      </c>
      <c r="AD1930" s="7">
        <v>43497</v>
      </c>
      <c r="AE1930" s="7">
        <v>43510</v>
      </c>
      <c r="AF1930">
        <v>8</v>
      </c>
      <c r="AG1930" t="s">
        <v>3648</v>
      </c>
      <c r="AH1930" s="2">
        <v>0</v>
      </c>
      <c r="AI1930" s="1">
        <v>0</v>
      </c>
      <c r="AJ1930" s="1">
        <v>0</v>
      </c>
      <c r="AK1930" s="6" t="str">
        <f>+IF(Tabla1[[#This Row],[REQUEST_TY]]="SR MANTENIMIENTO CORRECTIVO", "EMERGENCIA", "OTROS")</f>
        <v>OTROS</v>
      </c>
      <c r="AL1930" s="6" t="str">
        <f>+_xlfn.IFS(Tabla1[[#This Row],[Veces obj]]&lt;=1,"0-1",Tabla1[[#This Row],[Veces obj]]&lt;=2,"1-2",Tabla1[[#This Row],[Veces obj]]&lt;=3,"2-3",TRUE,"&gt;3")</f>
        <v>0-1</v>
      </c>
      <c r="AM1930" s="6" t="str">
        <f>+_xlfn.IFS(MONTH(Tabla1[[#This Row],[MES]])&lt;=3,"Q1",MONTH(Tabla1[[#This Row],[MES]])&lt;=6,"Q2",MONTH(Tabla1[[#This Row],[MES]])&lt;=9,"Q3",TRUE,"Q4")</f>
        <v>Q1</v>
      </c>
      <c r="AN1930" t="str">
        <f>+IFERROR(VLOOKUP(Tabla1[[#This Row],[CUENTA]],CTAS[],2,0),"OTROS")</f>
        <v>OTROS</v>
      </c>
      <c r="AP1930" t="str">
        <f>+IFERROR(VLOOKUP(Tabla1[[#This Row],[EMPLEADO]],IS[],3,0),"OTROS")</f>
        <v>OTROS</v>
      </c>
      <c r="AQ1930" t="str">
        <f>+IFERROR(VLOOKUP(Tabla1[[#This Row],[EMPLEADO]],IS[[NÓMINA]:[INGENIERO]],2,0),"OTROS")</f>
        <v>OTROS</v>
      </c>
    </row>
    <row r="1931" spans="1:43" x14ac:dyDescent="0.25">
      <c r="A1931" t="s">
        <v>4444</v>
      </c>
      <c r="B1931">
        <v>1</v>
      </c>
      <c r="C1931" t="s">
        <v>4840</v>
      </c>
      <c r="D1931" t="s">
        <v>3370</v>
      </c>
      <c r="E1931" t="s">
        <v>1208</v>
      </c>
      <c r="F1931" t="s">
        <v>4841</v>
      </c>
      <c r="G1931" s="17" t="s">
        <v>4842</v>
      </c>
      <c r="H1931" t="s">
        <v>220</v>
      </c>
      <c r="I1931" t="s">
        <v>43</v>
      </c>
      <c r="J1931" t="s">
        <v>8</v>
      </c>
      <c r="K1931" t="s">
        <v>907</v>
      </c>
      <c r="L1931" t="s">
        <v>908</v>
      </c>
      <c r="M1931" t="s">
        <v>556</v>
      </c>
      <c r="N1931">
        <v>0</v>
      </c>
      <c r="O1931" t="s">
        <v>47</v>
      </c>
      <c r="P1931" t="s">
        <v>822</v>
      </c>
      <c r="Q1931" t="s">
        <v>48</v>
      </c>
      <c r="R1931" t="s">
        <v>153</v>
      </c>
      <c r="S1931" t="s">
        <v>50</v>
      </c>
      <c r="T1931" t="s">
        <v>208</v>
      </c>
      <c r="U1931" t="s">
        <v>52</v>
      </c>
      <c r="V1931">
        <v>1</v>
      </c>
      <c r="W1931" s="1">
        <v>1072.5000000000002</v>
      </c>
      <c r="X1931">
        <v>0</v>
      </c>
      <c r="Y1931">
        <v>9</v>
      </c>
      <c r="Z1931">
        <v>9</v>
      </c>
      <c r="AA1931">
        <v>1</v>
      </c>
      <c r="AB1931" s="2">
        <v>0</v>
      </c>
      <c r="AC1931" s="1">
        <v>0</v>
      </c>
      <c r="AD1931" s="7">
        <v>43497</v>
      </c>
      <c r="AE1931" s="7">
        <v>43502</v>
      </c>
      <c r="AF1931">
        <v>2</v>
      </c>
      <c r="AG1931" t="s">
        <v>1680</v>
      </c>
      <c r="AH1931" s="2">
        <v>0</v>
      </c>
      <c r="AI1931" s="1">
        <v>0</v>
      </c>
      <c r="AJ1931" s="1">
        <v>0</v>
      </c>
      <c r="AK1931" s="6" t="str">
        <f>+IF(Tabla1[[#This Row],[REQUEST_TY]]="SR MANTENIMIENTO CORRECTIVO", "EMERGENCIA", "OTROS")</f>
        <v>OTROS</v>
      </c>
      <c r="AL1931" s="6" t="str">
        <f>+_xlfn.IFS(Tabla1[[#This Row],[Veces obj]]&lt;=1,"0-1",Tabla1[[#This Row],[Veces obj]]&lt;=2,"1-2",Tabla1[[#This Row],[Veces obj]]&lt;=3,"2-3",TRUE,"&gt;3")</f>
        <v>0-1</v>
      </c>
      <c r="AM1931" s="6" t="str">
        <f>+_xlfn.IFS(MONTH(Tabla1[[#This Row],[MES]])&lt;=3,"Q1",MONTH(Tabla1[[#This Row],[MES]])&lt;=6,"Q2",MONTH(Tabla1[[#This Row],[MES]])&lt;=9,"Q3",TRUE,"Q4")</f>
        <v>Q1</v>
      </c>
      <c r="AN1931" t="str">
        <f>+IFERROR(VLOOKUP(Tabla1[[#This Row],[CUENTA]],CTAS[],2,0),"OTROS")</f>
        <v>OTROS</v>
      </c>
      <c r="AP1931" t="str">
        <f>+IFERROR(VLOOKUP(Tabla1[[#This Row],[EMPLEADO]],IS[],3,0),"OTROS")</f>
        <v>OTROS</v>
      </c>
      <c r="AQ1931" t="str">
        <f>+IFERROR(VLOOKUP(Tabla1[[#This Row],[EMPLEADO]],IS[[NÓMINA]:[INGENIERO]],2,0),"OTROS")</f>
        <v>OTROS</v>
      </c>
    </row>
    <row r="1932" spans="1:43" x14ac:dyDescent="0.25">
      <c r="A1932" t="s">
        <v>4444</v>
      </c>
      <c r="B1932">
        <v>1</v>
      </c>
      <c r="C1932" t="s">
        <v>4843</v>
      </c>
      <c r="D1932" t="s">
        <v>3370</v>
      </c>
      <c r="E1932" t="s">
        <v>1208</v>
      </c>
      <c r="F1932" t="s">
        <v>4841</v>
      </c>
      <c r="G1932" s="17" t="s">
        <v>4844</v>
      </c>
      <c r="H1932" t="s">
        <v>220</v>
      </c>
      <c r="I1932" t="s">
        <v>43</v>
      </c>
      <c r="J1932" t="s">
        <v>8</v>
      </c>
      <c r="K1932" t="s">
        <v>907</v>
      </c>
      <c r="L1932" t="s">
        <v>908</v>
      </c>
      <c r="M1932" t="s">
        <v>556</v>
      </c>
      <c r="N1932">
        <v>0</v>
      </c>
      <c r="O1932" t="s">
        <v>47</v>
      </c>
      <c r="P1932" t="s">
        <v>822</v>
      </c>
      <c r="Q1932" t="s">
        <v>48</v>
      </c>
      <c r="R1932" t="s">
        <v>153</v>
      </c>
      <c r="S1932" t="s">
        <v>50</v>
      </c>
      <c r="T1932" t="s">
        <v>208</v>
      </c>
      <c r="U1932" t="s">
        <v>52</v>
      </c>
      <c r="V1932">
        <v>1</v>
      </c>
      <c r="W1932" s="1">
        <v>1072.5000000000002</v>
      </c>
      <c r="X1932">
        <v>0</v>
      </c>
      <c r="Y1932">
        <v>9</v>
      </c>
      <c r="Z1932">
        <v>9</v>
      </c>
      <c r="AA1932">
        <v>1</v>
      </c>
      <c r="AB1932" s="2">
        <v>0</v>
      </c>
      <c r="AC1932" s="1">
        <v>0</v>
      </c>
      <c r="AD1932" s="7">
        <v>43497</v>
      </c>
      <c r="AE1932" s="7">
        <v>43510</v>
      </c>
      <c r="AF1932">
        <v>8</v>
      </c>
      <c r="AG1932" t="s">
        <v>3648</v>
      </c>
      <c r="AH1932" s="2">
        <v>0</v>
      </c>
      <c r="AI1932" s="1">
        <v>0</v>
      </c>
      <c r="AJ1932" s="1">
        <v>0</v>
      </c>
      <c r="AK1932" s="6" t="str">
        <f>+IF(Tabla1[[#This Row],[REQUEST_TY]]="SR MANTENIMIENTO CORRECTIVO", "EMERGENCIA", "OTROS")</f>
        <v>OTROS</v>
      </c>
      <c r="AL1932" s="6" t="str">
        <f>+_xlfn.IFS(Tabla1[[#This Row],[Veces obj]]&lt;=1,"0-1",Tabla1[[#This Row],[Veces obj]]&lt;=2,"1-2",Tabla1[[#This Row],[Veces obj]]&lt;=3,"2-3",TRUE,"&gt;3")</f>
        <v>0-1</v>
      </c>
      <c r="AM1932" s="6" t="str">
        <f>+_xlfn.IFS(MONTH(Tabla1[[#This Row],[MES]])&lt;=3,"Q1",MONTH(Tabla1[[#This Row],[MES]])&lt;=6,"Q2",MONTH(Tabla1[[#This Row],[MES]])&lt;=9,"Q3",TRUE,"Q4")</f>
        <v>Q1</v>
      </c>
      <c r="AN1932" t="str">
        <f>+IFERROR(VLOOKUP(Tabla1[[#This Row],[CUENTA]],CTAS[],2,0),"OTROS")</f>
        <v>OTROS</v>
      </c>
      <c r="AP1932" t="str">
        <f>+IFERROR(VLOOKUP(Tabla1[[#This Row],[EMPLEADO]],IS[],3,0),"OTROS")</f>
        <v>OTROS</v>
      </c>
      <c r="AQ1932" t="str">
        <f>+IFERROR(VLOOKUP(Tabla1[[#This Row],[EMPLEADO]],IS[[NÓMINA]:[INGENIERO]],2,0),"OTROS")</f>
        <v>OTROS</v>
      </c>
    </row>
    <row r="1933" spans="1:43" x14ac:dyDescent="0.25">
      <c r="A1933" t="s">
        <v>4444</v>
      </c>
      <c r="B1933">
        <v>1</v>
      </c>
      <c r="C1933" t="s">
        <v>4845</v>
      </c>
      <c r="D1933" t="s">
        <v>3370</v>
      </c>
      <c r="E1933" t="s">
        <v>4835</v>
      </c>
      <c r="F1933" t="s">
        <v>4841</v>
      </c>
      <c r="G1933" s="17" t="s">
        <v>4846</v>
      </c>
      <c r="H1933" t="s">
        <v>220</v>
      </c>
      <c r="I1933" t="s">
        <v>43</v>
      </c>
      <c r="J1933" t="s">
        <v>8</v>
      </c>
      <c r="K1933" t="s">
        <v>907</v>
      </c>
      <c r="L1933" t="s">
        <v>908</v>
      </c>
      <c r="M1933" t="s">
        <v>556</v>
      </c>
      <c r="N1933">
        <v>0</v>
      </c>
      <c r="O1933" t="s">
        <v>47</v>
      </c>
      <c r="P1933" t="s">
        <v>822</v>
      </c>
      <c r="Q1933" t="s">
        <v>48</v>
      </c>
      <c r="R1933" t="s">
        <v>242</v>
      </c>
      <c r="S1933" t="s">
        <v>64</v>
      </c>
      <c r="T1933" t="s">
        <v>208</v>
      </c>
      <c r="U1933" t="s">
        <v>96</v>
      </c>
      <c r="V1933">
        <v>1</v>
      </c>
      <c r="W1933" s="1">
        <v>2047.5</v>
      </c>
      <c r="X1933">
        <v>0</v>
      </c>
      <c r="Y1933">
        <v>9</v>
      </c>
      <c r="Z1933">
        <v>9</v>
      </c>
      <c r="AA1933">
        <v>1</v>
      </c>
      <c r="AB1933" s="2">
        <v>0</v>
      </c>
      <c r="AC1933" s="1">
        <v>0</v>
      </c>
      <c r="AD1933" s="7">
        <v>43497</v>
      </c>
      <c r="AE1933" s="7">
        <v>43504</v>
      </c>
      <c r="AF1933">
        <v>4</v>
      </c>
      <c r="AG1933" t="s">
        <v>823</v>
      </c>
      <c r="AH1933" s="2">
        <v>0</v>
      </c>
      <c r="AI1933" s="1">
        <v>0</v>
      </c>
      <c r="AJ1933" s="1">
        <v>0</v>
      </c>
      <c r="AK1933" s="6" t="str">
        <f>+IF(Tabla1[[#This Row],[REQUEST_TY]]="SR MANTENIMIENTO CORRECTIVO", "EMERGENCIA", "OTROS")</f>
        <v>OTROS</v>
      </c>
      <c r="AL1933" s="6" t="str">
        <f>+_xlfn.IFS(Tabla1[[#This Row],[Veces obj]]&lt;=1,"0-1",Tabla1[[#This Row],[Veces obj]]&lt;=2,"1-2",Tabla1[[#This Row],[Veces obj]]&lt;=3,"2-3",TRUE,"&gt;3")</f>
        <v>0-1</v>
      </c>
      <c r="AM1933" s="6" t="str">
        <f>+_xlfn.IFS(MONTH(Tabla1[[#This Row],[MES]])&lt;=3,"Q1",MONTH(Tabla1[[#This Row],[MES]])&lt;=6,"Q2",MONTH(Tabla1[[#This Row],[MES]])&lt;=9,"Q3",TRUE,"Q4")</f>
        <v>Q1</v>
      </c>
      <c r="AN1933" t="str">
        <f>+IFERROR(VLOOKUP(Tabla1[[#This Row],[CUENTA]],CTAS[],2,0),"OTROS")</f>
        <v>OTROS</v>
      </c>
      <c r="AP1933" t="str">
        <f>+IFERROR(VLOOKUP(Tabla1[[#This Row],[EMPLEADO]],IS[],3,0),"OTROS")</f>
        <v>OTROS</v>
      </c>
      <c r="AQ1933" t="str">
        <f>+IFERROR(VLOOKUP(Tabla1[[#This Row],[EMPLEADO]],IS[[NÓMINA]:[INGENIERO]],2,0),"OTROS")</f>
        <v>OTROS</v>
      </c>
    </row>
    <row r="1934" spans="1:43" x14ac:dyDescent="0.25">
      <c r="A1934" t="s">
        <v>4444</v>
      </c>
      <c r="B1934">
        <v>1</v>
      </c>
      <c r="C1934" t="s">
        <v>4965</v>
      </c>
      <c r="D1934" t="s">
        <v>38</v>
      </c>
      <c r="E1934" t="s">
        <v>133</v>
      </c>
      <c r="F1934" t="s">
        <v>4966</v>
      </c>
      <c r="G1934" s="17" t="s">
        <v>3178</v>
      </c>
      <c r="H1934" t="s">
        <v>136</v>
      </c>
      <c r="I1934" t="s">
        <v>43</v>
      </c>
      <c r="J1934" t="s">
        <v>8</v>
      </c>
      <c r="K1934" t="s">
        <v>59</v>
      </c>
      <c r="L1934" t="s">
        <v>2917</v>
      </c>
      <c r="M1934" t="s">
        <v>1496</v>
      </c>
      <c r="N1934">
        <v>0</v>
      </c>
      <c r="O1934" t="s">
        <v>47</v>
      </c>
      <c r="P1934">
        <v>11</v>
      </c>
      <c r="Q1934" t="s">
        <v>194</v>
      </c>
      <c r="R1934" t="s">
        <v>138</v>
      </c>
      <c r="S1934" t="s">
        <v>139</v>
      </c>
      <c r="T1934" t="s">
        <v>51</v>
      </c>
      <c r="U1934" t="s">
        <v>224</v>
      </c>
      <c r="V1934">
        <v>0.8</v>
      </c>
      <c r="W1934" s="1">
        <v>1258.4000000000003</v>
      </c>
      <c r="X1934">
        <v>1</v>
      </c>
      <c r="Y1934">
        <v>4</v>
      </c>
      <c r="Z1934">
        <v>4</v>
      </c>
      <c r="AA1934">
        <v>1</v>
      </c>
      <c r="AB1934" s="2">
        <v>0</v>
      </c>
      <c r="AC1934" s="1">
        <v>0</v>
      </c>
      <c r="AD1934" s="7">
        <v>43504</v>
      </c>
      <c r="AE1934" s="7">
        <v>43504</v>
      </c>
      <c r="AF1934">
        <v>0</v>
      </c>
      <c r="AG1934" t="s">
        <v>53</v>
      </c>
      <c r="AH1934" s="2">
        <v>0</v>
      </c>
      <c r="AI1934" s="1">
        <v>0</v>
      </c>
      <c r="AJ1934" s="1">
        <v>0</v>
      </c>
      <c r="AK1934" s="6" t="str">
        <f>+IF(Tabla1[[#This Row],[REQUEST_TY]]="SR MANTENIMIENTO CORRECTIVO", "EMERGENCIA", "OTROS")</f>
        <v>EMERGENCIA</v>
      </c>
      <c r="AL1934" s="6" t="str">
        <f>+_xlfn.IFS(Tabla1[[#This Row],[Veces obj]]&lt;=1,"0-1",Tabla1[[#This Row],[Veces obj]]&lt;=2,"1-2",Tabla1[[#This Row],[Veces obj]]&lt;=3,"2-3",TRUE,"&gt;3")</f>
        <v>0-1</v>
      </c>
      <c r="AM1934" s="6" t="str">
        <f>+_xlfn.IFS(MONTH(Tabla1[[#This Row],[MES]])&lt;=3,"Q1",MONTH(Tabla1[[#This Row],[MES]])&lt;=6,"Q2",MONTH(Tabla1[[#This Row],[MES]])&lt;=9,"Q3",TRUE,"Q4")</f>
        <v>Q1</v>
      </c>
      <c r="AN1934" t="str">
        <f>+IFERROR(VLOOKUP(Tabla1[[#This Row],[CUENTA]],CTAS[],2,0),"OTROS")</f>
        <v>OTROS</v>
      </c>
      <c r="AP1934" t="str">
        <f>+IFERROR(VLOOKUP(Tabla1[[#This Row],[EMPLEADO]],IS[],3,0),"OTROS")</f>
        <v>OTROS</v>
      </c>
      <c r="AQ1934" t="str">
        <f>+IFERROR(VLOOKUP(Tabla1[[#This Row],[EMPLEADO]],IS[[NÓMINA]:[INGENIERO]],2,0),"OTROS")</f>
        <v>OTROS</v>
      </c>
    </row>
    <row r="1935" spans="1:43" x14ac:dyDescent="0.25">
      <c r="A1935" t="s">
        <v>4444</v>
      </c>
      <c r="B1935">
        <v>1</v>
      </c>
      <c r="C1935" t="s">
        <v>5354</v>
      </c>
      <c r="D1935" t="s">
        <v>3691</v>
      </c>
      <c r="E1935" t="s">
        <v>3742</v>
      </c>
      <c r="F1935" t="s">
        <v>5355</v>
      </c>
      <c r="G1935" s="17" t="s">
        <v>4486</v>
      </c>
      <c r="H1935" t="s">
        <v>253</v>
      </c>
      <c r="I1935" t="s">
        <v>43</v>
      </c>
      <c r="J1935" t="s">
        <v>8</v>
      </c>
      <c r="K1935" t="s">
        <v>3745</v>
      </c>
      <c r="L1935" t="s">
        <v>4487</v>
      </c>
      <c r="M1935" t="s">
        <v>256</v>
      </c>
      <c r="N1935">
        <v>0</v>
      </c>
      <c r="O1935" t="s">
        <v>47</v>
      </c>
      <c r="P1935" t="s">
        <v>822</v>
      </c>
      <c r="Q1935" t="s">
        <v>48</v>
      </c>
      <c r="R1935" t="s">
        <v>49</v>
      </c>
      <c r="S1935" t="s">
        <v>50</v>
      </c>
      <c r="T1935" t="s">
        <v>51</v>
      </c>
      <c r="U1935" t="s">
        <v>52</v>
      </c>
      <c r="V1935">
        <v>1</v>
      </c>
      <c r="W1935" s="1">
        <v>715.00000000000011</v>
      </c>
      <c r="X1935">
        <v>0</v>
      </c>
      <c r="Y1935">
        <v>5</v>
      </c>
      <c r="Z1935">
        <v>5</v>
      </c>
      <c r="AA1935">
        <v>1</v>
      </c>
      <c r="AB1935" s="2">
        <v>0</v>
      </c>
      <c r="AC1935" s="1">
        <v>0</v>
      </c>
      <c r="AD1935" s="7">
        <v>43503</v>
      </c>
      <c r="AE1935" s="7">
        <v>43503</v>
      </c>
      <c r="AF1935">
        <v>0</v>
      </c>
      <c r="AG1935" t="s">
        <v>53</v>
      </c>
      <c r="AH1935" s="2">
        <v>0</v>
      </c>
      <c r="AI1935" s="1">
        <v>0</v>
      </c>
      <c r="AJ1935" s="1">
        <v>0</v>
      </c>
      <c r="AK1935" s="6" t="str">
        <f>+IF(Tabla1[[#This Row],[REQUEST_TY]]="SR MANTENIMIENTO CORRECTIVO", "EMERGENCIA", "OTROS")</f>
        <v>OTROS</v>
      </c>
      <c r="AL1935" s="6" t="str">
        <f>+_xlfn.IFS(Tabla1[[#This Row],[Veces obj]]&lt;=1,"0-1",Tabla1[[#This Row],[Veces obj]]&lt;=2,"1-2",Tabla1[[#This Row],[Veces obj]]&lt;=3,"2-3",TRUE,"&gt;3")</f>
        <v>0-1</v>
      </c>
      <c r="AM1935" s="6" t="str">
        <f>+_xlfn.IFS(MONTH(Tabla1[[#This Row],[MES]])&lt;=3,"Q1",MONTH(Tabla1[[#This Row],[MES]])&lt;=6,"Q2",MONTH(Tabla1[[#This Row],[MES]])&lt;=9,"Q3",TRUE,"Q4")</f>
        <v>Q1</v>
      </c>
      <c r="AN1935" t="str">
        <f>+IFERROR(VLOOKUP(Tabla1[[#This Row],[CUENTA]],CTAS[],2,0),"OTROS")</f>
        <v>OTROS</v>
      </c>
      <c r="AP1935" t="str">
        <f>+IFERROR(VLOOKUP(Tabla1[[#This Row],[EMPLEADO]],IS[],3,0),"OTROS")</f>
        <v>OTROS</v>
      </c>
      <c r="AQ1935" t="str">
        <f>+IFERROR(VLOOKUP(Tabla1[[#This Row],[EMPLEADO]],IS[[NÓMINA]:[INGENIERO]],2,0),"OTROS")</f>
        <v>OTROS</v>
      </c>
    </row>
    <row r="1936" spans="1:43" x14ac:dyDescent="0.25">
      <c r="A1936" t="s">
        <v>4444</v>
      </c>
      <c r="B1936">
        <v>1</v>
      </c>
      <c r="C1936" t="s">
        <v>5367</v>
      </c>
      <c r="D1936" t="s">
        <v>3370</v>
      </c>
      <c r="E1936" t="s">
        <v>535</v>
      </c>
      <c r="F1936" t="s">
        <v>5368</v>
      </c>
      <c r="G1936" s="17" t="s">
        <v>5369</v>
      </c>
      <c r="H1936" t="s">
        <v>220</v>
      </c>
      <c r="I1936" t="s">
        <v>43</v>
      </c>
      <c r="J1936" t="s">
        <v>8</v>
      </c>
      <c r="K1936" t="s">
        <v>117</v>
      </c>
      <c r="L1936" t="s">
        <v>5370</v>
      </c>
      <c r="M1936" t="s">
        <v>5371</v>
      </c>
      <c r="N1936">
        <v>0</v>
      </c>
      <c r="O1936" t="s">
        <v>47</v>
      </c>
      <c r="P1936" t="s">
        <v>822</v>
      </c>
      <c r="Q1936" t="s">
        <v>48</v>
      </c>
      <c r="R1936" t="s">
        <v>49</v>
      </c>
      <c r="S1936" t="s">
        <v>50</v>
      </c>
      <c r="T1936" t="s">
        <v>208</v>
      </c>
      <c r="U1936" t="s">
        <v>52</v>
      </c>
      <c r="V1936">
        <v>1</v>
      </c>
      <c r="W1936" s="1">
        <v>1072.5000000000002</v>
      </c>
      <c r="X1936">
        <v>0</v>
      </c>
      <c r="Y1936">
        <v>9</v>
      </c>
      <c r="Z1936">
        <v>9</v>
      </c>
      <c r="AA1936">
        <v>1</v>
      </c>
      <c r="AB1936" s="2">
        <v>0</v>
      </c>
      <c r="AC1936" s="1">
        <v>0</v>
      </c>
      <c r="AD1936" s="7">
        <v>43503</v>
      </c>
      <c r="AE1936" s="7">
        <v>43504</v>
      </c>
      <c r="AF1936">
        <v>1</v>
      </c>
      <c r="AG1936" t="s">
        <v>53</v>
      </c>
      <c r="AH1936" s="2">
        <v>0</v>
      </c>
      <c r="AI1936" s="1">
        <v>0</v>
      </c>
      <c r="AJ1936" s="1">
        <v>0</v>
      </c>
      <c r="AK1936" s="6" t="str">
        <f>+IF(Tabla1[[#This Row],[REQUEST_TY]]="SR MANTENIMIENTO CORRECTIVO", "EMERGENCIA", "OTROS")</f>
        <v>OTROS</v>
      </c>
      <c r="AL1936" s="6" t="str">
        <f>+_xlfn.IFS(Tabla1[[#This Row],[Veces obj]]&lt;=1,"0-1",Tabla1[[#This Row],[Veces obj]]&lt;=2,"1-2",Tabla1[[#This Row],[Veces obj]]&lt;=3,"2-3",TRUE,"&gt;3")</f>
        <v>0-1</v>
      </c>
      <c r="AM1936" s="6" t="str">
        <f>+_xlfn.IFS(MONTH(Tabla1[[#This Row],[MES]])&lt;=3,"Q1",MONTH(Tabla1[[#This Row],[MES]])&lt;=6,"Q2",MONTH(Tabla1[[#This Row],[MES]])&lt;=9,"Q3",TRUE,"Q4")</f>
        <v>Q1</v>
      </c>
      <c r="AN1936" t="str">
        <f>+IFERROR(VLOOKUP(Tabla1[[#This Row],[CUENTA]],CTAS[],2,0),"OTROS")</f>
        <v>OTROS</v>
      </c>
      <c r="AP1936" t="str">
        <f>+IFERROR(VLOOKUP(Tabla1[[#This Row],[EMPLEADO]],IS[],3,0),"OTROS")</f>
        <v>OTROS</v>
      </c>
      <c r="AQ1936" t="str">
        <f>+IFERROR(VLOOKUP(Tabla1[[#This Row],[EMPLEADO]],IS[[NÓMINA]:[INGENIERO]],2,0),"OTROS")</f>
        <v>OTROS</v>
      </c>
    </row>
    <row r="1937" spans="1:43" x14ac:dyDescent="0.25">
      <c r="A1937" t="s">
        <v>4444</v>
      </c>
      <c r="B1937">
        <v>1</v>
      </c>
      <c r="C1937" t="s">
        <v>5372</v>
      </c>
      <c r="D1937" t="s">
        <v>3370</v>
      </c>
      <c r="E1937" t="s">
        <v>39</v>
      </c>
      <c r="F1937" t="s">
        <v>5373</v>
      </c>
      <c r="G1937" s="17" t="s">
        <v>5374</v>
      </c>
      <c r="H1937" t="s">
        <v>101</v>
      </c>
      <c r="I1937" t="s">
        <v>43</v>
      </c>
      <c r="J1937" t="s">
        <v>8</v>
      </c>
      <c r="K1937" t="s">
        <v>5375</v>
      </c>
      <c r="L1937" t="s">
        <v>5376</v>
      </c>
      <c r="M1937" t="s">
        <v>5377</v>
      </c>
      <c r="N1937">
        <v>0</v>
      </c>
      <c r="O1937" t="s">
        <v>105</v>
      </c>
      <c r="P1937" t="s">
        <v>822</v>
      </c>
      <c r="Q1937" t="s">
        <v>48</v>
      </c>
      <c r="R1937" t="s">
        <v>49</v>
      </c>
      <c r="S1937" t="s">
        <v>50</v>
      </c>
      <c r="T1937" t="s">
        <v>51</v>
      </c>
      <c r="U1937" t="s">
        <v>52</v>
      </c>
      <c r="V1937">
        <v>1</v>
      </c>
      <c r="W1937" s="1">
        <v>702</v>
      </c>
      <c r="X1937">
        <v>0</v>
      </c>
      <c r="Y1937">
        <v>5</v>
      </c>
      <c r="Z1937">
        <v>5</v>
      </c>
      <c r="AA1937">
        <v>1</v>
      </c>
      <c r="AB1937" s="2">
        <v>0</v>
      </c>
      <c r="AC1937" s="1">
        <v>0</v>
      </c>
      <c r="AD1937" s="7">
        <v>43503</v>
      </c>
      <c r="AE1937" s="7">
        <v>43503</v>
      </c>
      <c r="AF1937">
        <v>0</v>
      </c>
      <c r="AG1937" t="s">
        <v>53</v>
      </c>
      <c r="AH1937" s="2">
        <v>0</v>
      </c>
      <c r="AI1937" s="1">
        <v>0</v>
      </c>
      <c r="AJ1937" s="1">
        <v>0</v>
      </c>
      <c r="AK1937" s="6" t="str">
        <f>+IF(Tabla1[[#This Row],[REQUEST_TY]]="SR MANTENIMIENTO CORRECTIVO", "EMERGENCIA", "OTROS")</f>
        <v>OTROS</v>
      </c>
      <c r="AL1937" s="6" t="str">
        <f>+_xlfn.IFS(Tabla1[[#This Row],[Veces obj]]&lt;=1,"0-1",Tabla1[[#This Row],[Veces obj]]&lt;=2,"1-2",Tabla1[[#This Row],[Veces obj]]&lt;=3,"2-3",TRUE,"&gt;3")</f>
        <v>0-1</v>
      </c>
      <c r="AM1937" s="6" t="str">
        <f>+_xlfn.IFS(MONTH(Tabla1[[#This Row],[MES]])&lt;=3,"Q1",MONTH(Tabla1[[#This Row],[MES]])&lt;=6,"Q2",MONTH(Tabla1[[#This Row],[MES]])&lt;=9,"Q3",TRUE,"Q4")</f>
        <v>Q1</v>
      </c>
      <c r="AN1937" t="str">
        <f>+IFERROR(VLOOKUP(Tabla1[[#This Row],[CUENTA]],CTAS[],2,0),"OTROS")</f>
        <v>OTROS</v>
      </c>
      <c r="AP1937" t="str">
        <f>+IFERROR(VLOOKUP(Tabla1[[#This Row],[EMPLEADO]],IS[],3,0),"OTROS")</f>
        <v>OTROS</v>
      </c>
      <c r="AQ1937" t="str">
        <f>+IFERROR(VLOOKUP(Tabla1[[#This Row],[EMPLEADO]],IS[[NÓMINA]:[INGENIERO]],2,0),"OTROS")</f>
        <v>OTROS</v>
      </c>
    </row>
    <row r="1938" spans="1:43" x14ac:dyDescent="0.25">
      <c r="A1938" t="s">
        <v>4444</v>
      </c>
      <c r="B1938">
        <v>1</v>
      </c>
      <c r="C1938" t="s">
        <v>5429</v>
      </c>
      <c r="D1938" t="s">
        <v>3370</v>
      </c>
      <c r="E1938" t="s">
        <v>39</v>
      </c>
      <c r="F1938" t="s">
        <v>5430</v>
      </c>
      <c r="G1938" s="17" t="s">
        <v>5431</v>
      </c>
      <c r="H1938" t="s">
        <v>691</v>
      </c>
      <c r="I1938" t="s">
        <v>43</v>
      </c>
      <c r="J1938" t="s">
        <v>8</v>
      </c>
      <c r="K1938" t="s">
        <v>5375</v>
      </c>
      <c r="L1938" t="s">
        <v>5432</v>
      </c>
      <c r="M1938" t="s">
        <v>640</v>
      </c>
      <c r="N1938">
        <v>0</v>
      </c>
      <c r="O1938" t="s">
        <v>47</v>
      </c>
      <c r="P1938" t="s">
        <v>822</v>
      </c>
      <c r="Q1938" t="s">
        <v>48</v>
      </c>
      <c r="R1938" t="s">
        <v>49</v>
      </c>
      <c r="S1938" t="s">
        <v>50</v>
      </c>
      <c r="T1938" t="s">
        <v>51</v>
      </c>
      <c r="U1938" t="s">
        <v>52</v>
      </c>
      <c r="V1938">
        <v>1</v>
      </c>
      <c r="W1938" s="1">
        <v>1072.5000000000002</v>
      </c>
      <c r="X1938">
        <v>0</v>
      </c>
      <c r="Y1938">
        <v>5</v>
      </c>
      <c r="Z1938">
        <v>5</v>
      </c>
      <c r="AA1938">
        <v>1</v>
      </c>
      <c r="AB1938" s="2">
        <v>0</v>
      </c>
      <c r="AC1938" s="1">
        <v>0</v>
      </c>
      <c r="AD1938" s="7">
        <v>43504</v>
      </c>
      <c r="AE1938" s="7">
        <v>43509</v>
      </c>
      <c r="AF1938">
        <v>3</v>
      </c>
      <c r="AG1938" t="s">
        <v>1680</v>
      </c>
      <c r="AH1938" s="2">
        <v>0</v>
      </c>
      <c r="AI1938" s="1">
        <v>0</v>
      </c>
      <c r="AJ1938" s="1">
        <v>0</v>
      </c>
      <c r="AK1938" s="6" t="str">
        <f>+IF(Tabla1[[#This Row],[REQUEST_TY]]="SR MANTENIMIENTO CORRECTIVO", "EMERGENCIA", "OTROS")</f>
        <v>OTROS</v>
      </c>
      <c r="AL1938" s="6" t="str">
        <f>+_xlfn.IFS(Tabla1[[#This Row],[Veces obj]]&lt;=1,"0-1",Tabla1[[#This Row],[Veces obj]]&lt;=2,"1-2",Tabla1[[#This Row],[Veces obj]]&lt;=3,"2-3",TRUE,"&gt;3")</f>
        <v>0-1</v>
      </c>
      <c r="AM1938" s="6" t="str">
        <f>+_xlfn.IFS(MONTH(Tabla1[[#This Row],[MES]])&lt;=3,"Q1",MONTH(Tabla1[[#This Row],[MES]])&lt;=6,"Q2",MONTH(Tabla1[[#This Row],[MES]])&lt;=9,"Q3",TRUE,"Q4")</f>
        <v>Q1</v>
      </c>
      <c r="AN1938" t="str">
        <f>+IFERROR(VLOOKUP(Tabla1[[#This Row],[CUENTA]],CTAS[],2,0),"OTROS")</f>
        <v>OTROS</v>
      </c>
      <c r="AP1938" t="str">
        <f>+IFERROR(VLOOKUP(Tabla1[[#This Row],[EMPLEADO]],IS[],3,0),"OTROS")</f>
        <v>OTROS</v>
      </c>
      <c r="AQ1938" t="str">
        <f>+IFERROR(VLOOKUP(Tabla1[[#This Row],[EMPLEADO]],IS[[NÓMINA]:[INGENIERO]],2,0),"OTROS")</f>
        <v>OTROS</v>
      </c>
    </row>
    <row r="1939" spans="1:43" x14ac:dyDescent="0.25">
      <c r="A1939" t="s">
        <v>4444</v>
      </c>
      <c r="B1939">
        <v>1</v>
      </c>
      <c r="C1939" t="s">
        <v>5433</v>
      </c>
      <c r="D1939" t="s">
        <v>3370</v>
      </c>
      <c r="E1939" t="s">
        <v>535</v>
      </c>
      <c r="F1939" t="s">
        <v>5434</v>
      </c>
      <c r="G1939" s="17" t="s">
        <v>5435</v>
      </c>
      <c r="H1939" t="s">
        <v>740</v>
      </c>
      <c r="I1939" t="s">
        <v>43</v>
      </c>
      <c r="J1939" t="s">
        <v>8</v>
      </c>
      <c r="K1939" t="s">
        <v>117</v>
      </c>
      <c r="L1939" t="s">
        <v>5436</v>
      </c>
      <c r="M1939" t="s">
        <v>654</v>
      </c>
      <c r="N1939">
        <v>0</v>
      </c>
      <c r="O1939" t="s">
        <v>47</v>
      </c>
      <c r="P1939" t="s">
        <v>822</v>
      </c>
      <c r="Q1939" t="s">
        <v>48</v>
      </c>
      <c r="R1939" t="s">
        <v>49</v>
      </c>
      <c r="S1939" t="s">
        <v>50</v>
      </c>
      <c r="T1939" t="s">
        <v>51</v>
      </c>
      <c r="U1939" t="s">
        <v>52</v>
      </c>
      <c r="V1939">
        <v>1</v>
      </c>
      <c r="W1939" s="1">
        <v>1072.5000000000002</v>
      </c>
      <c r="X1939">
        <v>0</v>
      </c>
      <c r="Y1939">
        <v>5</v>
      </c>
      <c r="Z1939">
        <v>5</v>
      </c>
      <c r="AA1939">
        <v>1</v>
      </c>
      <c r="AB1939" s="2">
        <v>0</v>
      </c>
      <c r="AC1939" s="1">
        <v>0</v>
      </c>
      <c r="AD1939" s="7">
        <v>43504</v>
      </c>
      <c r="AE1939" s="7">
        <v>43509</v>
      </c>
      <c r="AF1939">
        <v>3</v>
      </c>
      <c r="AG1939" t="s">
        <v>1680</v>
      </c>
      <c r="AH1939" s="2">
        <v>0</v>
      </c>
      <c r="AI1939" s="1">
        <v>0</v>
      </c>
      <c r="AJ1939" s="1">
        <v>0</v>
      </c>
      <c r="AK1939" s="6" t="str">
        <f>+IF(Tabla1[[#This Row],[REQUEST_TY]]="SR MANTENIMIENTO CORRECTIVO", "EMERGENCIA", "OTROS")</f>
        <v>OTROS</v>
      </c>
      <c r="AL1939" s="6" t="str">
        <f>+_xlfn.IFS(Tabla1[[#This Row],[Veces obj]]&lt;=1,"0-1",Tabla1[[#This Row],[Veces obj]]&lt;=2,"1-2",Tabla1[[#This Row],[Veces obj]]&lt;=3,"2-3",TRUE,"&gt;3")</f>
        <v>0-1</v>
      </c>
      <c r="AM1939" s="6" t="str">
        <f>+_xlfn.IFS(MONTH(Tabla1[[#This Row],[MES]])&lt;=3,"Q1",MONTH(Tabla1[[#This Row],[MES]])&lt;=6,"Q2",MONTH(Tabla1[[#This Row],[MES]])&lt;=9,"Q3",TRUE,"Q4")</f>
        <v>Q1</v>
      </c>
      <c r="AN1939" t="str">
        <f>+IFERROR(VLOOKUP(Tabla1[[#This Row],[CUENTA]],CTAS[],2,0),"OTROS")</f>
        <v>OTROS</v>
      </c>
      <c r="AP1939" t="str">
        <f>+IFERROR(VLOOKUP(Tabla1[[#This Row],[EMPLEADO]],IS[],3,0),"OTROS")</f>
        <v>OTROS</v>
      </c>
      <c r="AQ1939" t="str">
        <f>+IFERROR(VLOOKUP(Tabla1[[#This Row],[EMPLEADO]],IS[[NÓMINA]:[INGENIERO]],2,0),"OTROS")</f>
        <v>OTROS</v>
      </c>
    </row>
    <row r="1940" spans="1:43" x14ac:dyDescent="0.25">
      <c r="A1940" t="s">
        <v>4444</v>
      </c>
      <c r="B1940">
        <v>1</v>
      </c>
      <c r="C1940" t="s">
        <v>5518</v>
      </c>
      <c r="D1940" t="s">
        <v>3370</v>
      </c>
      <c r="E1940" t="s">
        <v>3742</v>
      </c>
      <c r="F1940" t="s">
        <v>5519</v>
      </c>
      <c r="G1940" s="17" t="s">
        <v>4519</v>
      </c>
      <c r="H1940" t="s">
        <v>646</v>
      </c>
      <c r="I1940" t="s">
        <v>43</v>
      </c>
      <c r="J1940" t="s">
        <v>8</v>
      </c>
      <c r="K1940" t="s">
        <v>3745</v>
      </c>
      <c r="L1940" t="s">
        <v>4520</v>
      </c>
      <c r="M1940" t="s">
        <v>649</v>
      </c>
      <c r="N1940">
        <v>0</v>
      </c>
      <c r="O1940" t="s">
        <v>47</v>
      </c>
      <c r="P1940" t="s">
        <v>822</v>
      </c>
      <c r="Q1940" t="s">
        <v>48</v>
      </c>
      <c r="R1940" t="s">
        <v>49</v>
      </c>
      <c r="S1940" t="s">
        <v>50</v>
      </c>
      <c r="T1940" t="s">
        <v>51</v>
      </c>
      <c r="U1940" t="s">
        <v>52</v>
      </c>
      <c r="V1940">
        <v>1</v>
      </c>
      <c r="W1940" s="1">
        <v>1072.5000000000002</v>
      </c>
      <c r="X1940">
        <v>0</v>
      </c>
      <c r="Y1940">
        <v>5</v>
      </c>
      <c r="Z1940">
        <v>5</v>
      </c>
      <c r="AA1940">
        <v>1</v>
      </c>
      <c r="AB1940" s="2">
        <v>0</v>
      </c>
      <c r="AC1940" s="1">
        <v>0</v>
      </c>
      <c r="AD1940" s="7">
        <v>43504</v>
      </c>
      <c r="AE1940" s="7">
        <v>43504</v>
      </c>
      <c r="AF1940">
        <v>0</v>
      </c>
      <c r="AG1940" t="s">
        <v>53</v>
      </c>
      <c r="AH1940" s="2">
        <v>0</v>
      </c>
      <c r="AI1940" s="1">
        <v>0</v>
      </c>
      <c r="AJ1940" s="1">
        <v>0</v>
      </c>
      <c r="AK1940" s="6" t="str">
        <f>+IF(Tabla1[[#This Row],[REQUEST_TY]]="SR MANTENIMIENTO CORRECTIVO", "EMERGENCIA", "OTROS")</f>
        <v>OTROS</v>
      </c>
      <c r="AL1940" s="6" t="str">
        <f>+_xlfn.IFS(Tabla1[[#This Row],[Veces obj]]&lt;=1,"0-1",Tabla1[[#This Row],[Veces obj]]&lt;=2,"1-2",Tabla1[[#This Row],[Veces obj]]&lt;=3,"2-3",TRUE,"&gt;3")</f>
        <v>0-1</v>
      </c>
      <c r="AM1940" s="6" t="str">
        <f>+_xlfn.IFS(MONTH(Tabla1[[#This Row],[MES]])&lt;=3,"Q1",MONTH(Tabla1[[#This Row],[MES]])&lt;=6,"Q2",MONTH(Tabla1[[#This Row],[MES]])&lt;=9,"Q3",TRUE,"Q4")</f>
        <v>Q1</v>
      </c>
      <c r="AN1940" t="str">
        <f>+IFERROR(VLOOKUP(Tabla1[[#This Row],[CUENTA]],CTAS[],2,0),"OTROS")</f>
        <v>OTROS</v>
      </c>
      <c r="AP1940" t="str">
        <f>+IFERROR(VLOOKUP(Tabla1[[#This Row],[EMPLEADO]],IS[],3,0),"OTROS")</f>
        <v>OTROS</v>
      </c>
      <c r="AQ1940" t="str">
        <f>+IFERROR(VLOOKUP(Tabla1[[#This Row],[EMPLEADO]],IS[[NÓMINA]:[INGENIERO]],2,0),"OTROS")</f>
        <v>OTROS</v>
      </c>
    </row>
    <row r="1941" spans="1:43" x14ac:dyDescent="0.25">
      <c r="A1941" t="s">
        <v>4444</v>
      </c>
      <c r="B1941">
        <v>1</v>
      </c>
      <c r="C1941" t="s">
        <v>5529</v>
      </c>
      <c r="D1941" t="s">
        <v>3691</v>
      </c>
      <c r="E1941" t="s">
        <v>3742</v>
      </c>
      <c r="F1941" t="s">
        <v>5530</v>
      </c>
      <c r="G1941" s="17" t="s">
        <v>4519</v>
      </c>
      <c r="H1941" t="s">
        <v>646</v>
      </c>
      <c r="I1941" t="s">
        <v>43</v>
      </c>
      <c r="J1941" t="s">
        <v>8</v>
      </c>
      <c r="K1941" t="s">
        <v>3745</v>
      </c>
      <c r="L1941" t="s">
        <v>4520</v>
      </c>
      <c r="M1941" t="s">
        <v>649</v>
      </c>
      <c r="N1941">
        <v>0</v>
      </c>
      <c r="O1941" t="s">
        <v>47</v>
      </c>
      <c r="P1941" t="s">
        <v>822</v>
      </c>
      <c r="Q1941" t="s">
        <v>48</v>
      </c>
      <c r="R1941" t="s">
        <v>49</v>
      </c>
      <c r="S1941" t="s">
        <v>50</v>
      </c>
      <c r="T1941" t="s">
        <v>51</v>
      </c>
      <c r="U1941" t="s">
        <v>52</v>
      </c>
      <c r="V1941">
        <v>1</v>
      </c>
      <c r="W1941" s="1">
        <v>715.00000000000011</v>
      </c>
      <c r="X1941">
        <v>0</v>
      </c>
      <c r="Y1941">
        <v>5</v>
      </c>
      <c r="Z1941">
        <v>5</v>
      </c>
      <c r="AA1941">
        <v>1</v>
      </c>
      <c r="AB1941" s="2">
        <v>0</v>
      </c>
      <c r="AC1941" s="1">
        <v>0</v>
      </c>
      <c r="AD1941" s="7">
        <v>43504</v>
      </c>
      <c r="AE1941" s="7">
        <v>43504</v>
      </c>
      <c r="AF1941">
        <v>0</v>
      </c>
      <c r="AG1941" t="s">
        <v>53</v>
      </c>
      <c r="AH1941" s="2">
        <v>0</v>
      </c>
      <c r="AI1941" s="1">
        <v>0</v>
      </c>
      <c r="AJ1941" s="1">
        <v>0</v>
      </c>
      <c r="AK1941" s="6" t="str">
        <f>+IF(Tabla1[[#This Row],[REQUEST_TY]]="SR MANTENIMIENTO CORRECTIVO", "EMERGENCIA", "OTROS")</f>
        <v>OTROS</v>
      </c>
      <c r="AL1941" s="6" t="str">
        <f>+_xlfn.IFS(Tabla1[[#This Row],[Veces obj]]&lt;=1,"0-1",Tabla1[[#This Row],[Veces obj]]&lt;=2,"1-2",Tabla1[[#This Row],[Veces obj]]&lt;=3,"2-3",TRUE,"&gt;3")</f>
        <v>0-1</v>
      </c>
      <c r="AM1941" s="6" t="str">
        <f>+_xlfn.IFS(MONTH(Tabla1[[#This Row],[MES]])&lt;=3,"Q1",MONTH(Tabla1[[#This Row],[MES]])&lt;=6,"Q2",MONTH(Tabla1[[#This Row],[MES]])&lt;=9,"Q3",TRUE,"Q4")</f>
        <v>Q1</v>
      </c>
      <c r="AN1941" t="str">
        <f>+IFERROR(VLOOKUP(Tabla1[[#This Row],[CUENTA]],CTAS[],2,0),"OTROS")</f>
        <v>OTROS</v>
      </c>
      <c r="AP1941" t="str">
        <f>+IFERROR(VLOOKUP(Tabla1[[#This Row],[EMPLEADO]],IS[],3,0),"OTROS")</f>
        <v>OTROS</v>
      </c>
      <c r="AQ1941" t="str">
        <f>+IFERROR(VLOOKUP(Tabla1[[#This Row],[EMPLEADO]],IS[[NÓMINA]:[INGENIERO]],2,0),"OTROS")</f>
        <v>OTROS</v>
      </c>
    </row>
    <row r="1942" spans="1:43" x14ac:dyDescent="0.25">
      <c r="A1942" t="s">
        <v>4444</v>
      </c>
      <c r="B1942">
        <v>1</v>
      </c>
      <c r="C1942" t="s">
        <v>5645</v>
      </c>
      <c r="D1942" t="s">
        <v>38</v>
      </c>
      <c r="E1942" t="s">
        <v>1015</v>
      </c>
      <c r="F1942" t="s">
        <v>5646</v>
      </c>
      <c r="G1942" s="17" t="s">
        <v>5647</v>
      </c>
      <c r="H1942" t="s">
        <v>453</v>
      </c>
      <c r="I1942" t="s">
        <v>43</v>
      </c>
      <c r="J1942" t="s">
        <v>8</v>
      </c>
      <c r="K1942" t="s">
        <v>59</v>
      </c>
      <c r="L1942" t="s">
        <v>4370</v>
      </c>
      <c r="M1942" t="s">
        <v>455</v>
      </c>
      <c r="N1942">
        <v>0</v>
      </c>
      <c r="O1942" t="s">
        <v>47</v>
      </c>
      <c r="P1942">
        <v>214</v>
      </c>
      <c r="Q1942" t="s">
        <v>48</v>
      </c>
      <c r="R1942" t="s">
        <v>317</v>
      </c>
      <c r="S1942" t="s">
        <v>318</v>
      </c>
      <c r="T1942" t="s">
        <v>51</v>
      </c>
      <c r="U1942" t="s">
        <v>353</v>
      </c>
      <c r="V1942">
        <v>1.1499999999999999</v>
      </c>
      <c r="W1942" s="1">
        <v>1808.95</v>
      </c>
      <c r="X1942">
        <v>1</v>
      </c>
      <c r="Y1942">
        <v>4</v>
      </c>
      <c r="Z1942">
        <v>4</v>
      </c>
      <c r="AA1942">
        <v>1</v>
      </c>
      <c r="AB1942" s="2">
        <v>0</v>
      </c>
      <c r="AC1942" s="1">
        <v>0</v>
      </c>
      <c r="AD1942" s="7">
        <v>43507</v>
      </c>
      <c r="AE1942" s="7">
        <v>43507</v>
      </c>
      <c r="AF1942">
        <v>0</v>
      </c>
      <c r="AG1942" t="s">
        <v>53</v>
      </c>
      <c r="AH1942" s="2">
        <v>0</v>
      </c>
      <c r="AI1942" s="1">
        <v>0</v>
      </c>
      <c r="AJ1942" s="1">
        <v>0</v>
      </c>
      <c r="AK1942" s="6" t="str">
        <f>+IF(Tabla1[[#This Row],[REQUEST_TY]]="SR MANTENIMIENTO CORRECTIVO", "EMERGENCIA", "OTROS")</f>
        <v>EMERGENCIA</v>
      </c>
      <c r="AL1942" s="6" t="str">
        <f>+_xlfn.IFS(Tabla1[[#This Row],[Veces obj]]&lt;=1,"0-1",Tabla1[[#This Row],[Veces obj]]&lt;=2,"1-2",Tabla1[[#This Row],[Veces obj]]&lt;=3,"2-3",TRUE,"&gt;3")</f>
        <v>0-1</v>
      </c>
      <c r="AM1942" s="6" t="str">
        <f>+_xlfn.IFS(MONTH(Tabla1[[#This Row],[MES]])&lt;=3,"Q1",MONTH(Tabla1[[#This Row],[MES]])&lt;=6,"Q2",MONTH(Tabla1[[#This Row],[MES]])&lt;=9,"Q3",TRUE,"Q4")</f>
        <v>Q1</v>
      </c>
      <c r="AN1942" t="str">
        <f>+IFERROR(VLOOKUP(Tabla1[[#This Row],[CUENTA]],CTAS[],2,0),"OTROS")</f>
        <v>OTROS</v>
      </c>
      <c r="AP1942" t="str">
        <f>+IFERROR(VLOOKUP(Tabla1[[#This Row],[EMPLEADO]],IS[],3,0),"OTROS")</f>
        <v>OTROS</v>
      </c>
      <c r="AQ1942" t="str">
        <f>+IFERROR(VLOOKUP(Tabla1[[#This Row],[EMPLEADO]],IS[[NÓMINA]:[INGENIERO]],2,0),"OTROS")</f>
        <v>OTROS</v>
      </c>
    </row>
    <row r="1943" spans="1:43" x14ac:dyDescent="0.25">
      <c r="A1943" t="s">
        <v>4444</v>
      </c>
      <c r="B1943">
        <v>1</v>
      </c>
      <c r="C1943" t="s">
        <v>5676</v>
      </c>
      <c r="D1943" t="s">
        <v>3370</v>
      </c>
      <c r="E1943" t="s">
        <v>3742</v>
      </c>
      <c r="F1943" t="s">
        <v>5677</v>
      </c>
      <c r="G1943" s="17" t="s">
        <v>4516</v>
      </c>
      <c r="H1943" t="s">
        <v>1572</v>
      </c>
      <c r="I1943" t="s">
        <v>43</v>
      </c>
      <c r="J1943" t="s">
        <v>8</v>
      </c>
      <c r="K1943" t="s">
        <v>3745</v>
      </c>
      <c r="L1943" t="s">
        <v>4517</v>
      </c>
      <c r="M1943" t="s">
        <v>1574</v>
      </c>
      <c r="N1943">
        <v>0</v>
      </c>
      <c r="O1943" t="s">
        <v>47</v>
      </c>
      <c r="P1943" t="s">
        <v>822</v>
      </c>
      <c r="Q1943" t="s">
        <v>48</v>
      </c>
      <c r="R1943" t="s">
        <v>49</v>
      </c>
      <c r="S1943" t="s">
        <v>50</v>
      </c>
      <c r="T1943" t="s">
        <v>51</v>
      </c>
      <c r="U1943" t="s">
        <v>52</v>
      </c>
      <c r="V1943">
        <v>1</v>
      </c>
      <c r="W1943" s="1">
        <v>1072.5000000000002</v>
      </c>
      <c r="X1943">
        <v>0</v>
      </c>
      <c r="Y1943">
        <v>5</v>
      </c>
      <c r="Z1943">
        <v>5</v>
      </c>
      <c r="AA1943">
        <v>1</v>
      </c>
      <c r="AB1943" s="2">
        <v>0</v>
      </c>
      <c r="AC1943" s="1">
        <v>0</v>
      </c>
      <c r="AD1943" s="7">
        <v>43507</v>
      </c>
      <c r="AE1943" s="7">
        <v>43509</v>
      </c>
      <c r="AF1943">
        <v>2</v>
      </c>
      <c r="AG1943" t="s">
        <v>1680</v>
      </c>
      <c r="AH1943" s="2">
        <v>0</v>
      </c>
      <c r="AI1943" s="1">
        <v>0</v>
      </c>
      <c r="AJ1943" s="1">
        <v>0</v>
      </c>
      <c r="AK1943" s="6" t="str">
        <f>+IF(Tabla1[[#This Row],[REQUEST_TY]]="SR MANTENIMIENTO CORRECTIVO", "EMERGENCIA", "OTROS")</f>
        <v>OTROS</v>
      </c>
      <c r="AL1943" s="6" t="str">
        <f>+_xlfn.IFS(Tabla1[[#This Row],[Veces obj]]&lt;=1,"0-1",Tabla1[[#This Row],[Veces obj]]&lt;=2,"1-2",Tabla1[[#This Row],[Veces obj]]&lt;=3,"2-3",TRUE,"&gt;3")</f>
        <v>0-1</v>
      </c>
      <c r="AM1943" s="6" t="str">
        <f>+_xlfn.IFS(MONTH(Tabla1[[#This Row],[MES]])&lt;=3,"Q1",MONTH(Tabla1[[#This Row],[MES]])&lt;=6,"Q2",MONTH(Tabla1[[#This Row],[MES]])&lt;=9,"Q3",TRUE,"Q4")</f>
        <v>Q1</v>
      </c>
      <c r="AN1943" t="str">
        <f>+IFERROR(VLOOKUP(Tabla1[[#This Row],[CUENTA]],CTAS[],2,0),"OTROS")</f>
        <v>OTROS</v>
      </c>
      <c r="AP1943" t="str">
        <f>+IFERROR(VLOOKUP(Tabla1[[#This Row],[EMPLEADO]],IS[],3,0),"OTROS")</f>
        <v>OTROS</v>
      </c>
      <c r="AQ1943" t="str">
        <f>+IFERROR(VLOOKUP(Tabla1[[#This Row],[EMPLEADO]],IS[[NÓMINA]:[INGENIERO]],2,0),"OTROS")</f>
        <v>OTROS</v>
      </c>
    </row>
    <row r="1944" spans="1:43" x14ac:dyDescent="0.25">
      <c r="A1944" t="s">
        <v>4444</v>
      </c>
      <c r="B1944">
        <v>1</v>
      </c>
      <c r="C1944" t="s">
        <v>5704</v>
      </c>
      <c r="D1944" t="s">
        <v>3370</v>
      </c>
      <c r="E1944" t="s">
        <v>558</v>
      </c>
      <c r="F1944" t="s">
        <v>5705</v>
      </c>
      <c r="G1944" s="17" t="s">
        <v>5706</v>
      </c>
      <c r="H1944" t="s">
        <v>409</v>
      </c>
      <c r="I1944" t="s">
        <v>43</v>
      </c>
      <c r="J1944" t="s">
        <v>8</v>
      </c>
      <c r="K1944" t="s">
        <v>71</v>
      </c>
      <c r="L1944" t="s">
        <v>5707</v>
      </c>
      <c r="M1944" t="s">
        <v>411</v>
      </c>
      <c r="N1944">
        <v>0</v>
      </c>
      <c r="O1944" t="s">
        <v>47</v>
      </c>
      <c r="P1944" t="s">
        <v>822</v>
      </c>
      <c r="Q1944" t="s">
        <v>48</v>
      </c>
      <c r="R1944" t="s">
        <v>95</v>
      </c>
      <c r="S1944" t="s">
        <v>64</v>
      </c>
      <c r="T1944" t="s">
        <v>51</v>
      </c>
      <c r="U1944" t="s">
        <v>96</v>
      </c>
      <c r="V1944">
        <v>1</v>
      </c>
      <c r="W1944" s="1">
        <v>2047.5</v>
      </c>
      <c r="X1944">
        <v>0</v>
      </c>
      <c r="Y1944">
        <v>5</v>
      </c>
      <c r="Z1944">
        <v>5</v>
      </c>
      <c r="AA1944">
        <v>1</v>
      </c>
      <c r="AB1944" s="2">
        <v>0</v>
      </c>
      <c r="AC1944" s="1">
        <v>0</v>
      </c>
      <c r="AD1944" s="7">
        <v>43517</v>
      </c>
      <c r="AE1944" s="7">
        <v>43517</v>
      </c>
      <c r="AF1944">
        <v>0</v>
      </c>
      <c r="AG1944" t="s">
        <v>53</v>
      </c>
      <c r="AH1944" s="2">
        <v>0</v>
      </c>
      <c r="AI1944" s="1">
        <v>0</v>
      </c>
      <c r="AJ1944" s="1">
        <v>0</v>
      </c>
      <c r="AK1944" s="6" t="str">
        <f>+IF(Tabla1[[#This Row],[REQUEST_TY]]="SR MANTENIMIENTO CORRECTIVO", "EMERGENCIA", "OTROS")</f>
        <v>OTROS</v>
      </c>
      <c r="AL1944" s="6" t="str">
        <f>+_xlfn.IFS(Tabla1[[#This Row],[Veces obj]]&lt;=1,"0-1",Tabla1[[#This Row],[Veces obj]]&lt;=2,"1-2",Tabla1[[#This Row],[Veces obj]]&lt;=3,"2-3",TRUE,"&gt;3")</f>
        <v>0-1</v>
      </c>
      <c r="AM1944" s="6" t="str">
        <f>+_xlfn.IFS(MONTH(Tabla1[[#This Row],[MES]])&lt;=3,"Q1",MONTH(Tabla1[[#This Row],[MES]])&lt;=6,"Q2",MONTH(Tabla1[[#This Row],[MES]])&lt;=9,"Q3",TRUE,"Q4")</f>
        <v>Q1</v>
      </c>
      <c r="AN1944" t="str">
        <f>+IFERROR(VLOOKUP(Tabla1[[#This Row],[CUENTA]],CTAS[],2,0),"OTROS")</f>
        <v>OTROS</v>
      </c>
      <c r="AP1944" t="str">
        <f>+IFERROR(VLOOKUP(Tabla1[[#This Row],[EMPLEADO]],IS[],3,0),"OTROS")</f>
        <v>OTROS</v>
      </c>
      <c r="AQ1944" t="str">
        <f>+IFERROR(VLOOKUP(Tabla1[[#This Row],[EMPLEADO]],IS[[NÓMINA]:[INGENIERO]],2,0),"OTROS")</f>
        <v>OTROS</v>
      </c>
    </row>
    <row r="1945" spans="1:43" x14ac:dyDescent="0.25">
      <c r="A1945" t="s">
        <v>4444</v>
      </c>
      <c r="B1945">
        <v>1</v>
      </c>
      <c r="C1945" t="s">
        <v>5710</v>
      </c>
      <c r="D1945" t="s">
        <v>3370</v>
      </c>
      <c r="E1945" t="s">
        <v>3742</v>
      </c>
      <c r="F1945" t="s">
        <v>5711</v>
      </c>
      <c r="G1945" s="17" t="s">
        <v>4513</v>
      </c>
      <c r="H1945" t="s">
        <v>1572</v>
      </c>
      <c r="I1945" t="s">
        <v>43</v>
      </c>
      <c r="J1945" t="s">
        <v>8</v>
      </c>
      <c r="K1945" t="s">
        <v>3745</v>
      </c>
      <c r="L1945" t="s">
        <v>4514</v>
      </c>
      <c r="M1945" t="s">
        <v>2820</v>
      </c>
      <c r="N1945">
        <v>0</v>
      </c>
      <c r="O1945" t="s">
        <v>47</v>
      </c>
      <c r="P1945" t="s">
        <v>822</v>
      </c>
      <c r="Q1945" t="s">
        <v>48</v>
      </c>
      <c r="R1945" t="s">
        <v>49</v>
      </c>
      <c r="S1945" t="s">
        <v>50</v>
      </c>
      <c r="T1945" t="s">
        <v>51</v>
      </c>
      <c r="U1945" t="s">
        <v>52</v>
      </c>
      <c r="V1945">
        <v>1</v>
      </c>
      <c r="W1945" s="1">
        <v>1072.5000000000002</v>
      </c>
      <c r="X1945">
        <v>0</v>
      </c>
      <c r="Y1945">
        <v>5</v>
      </c>
      <c r="Z1945">
        <v>5</v>
      </c>
      <c r="AA1945">
        <v>1</v>
      </c>
      <c r="AB1945" s="2">
        <v>0</v>
      </c>
      <c r="AC1945" s="1">
        <v>0</v>
      </c>
      <c r="AD1945" s="7">
        <v>43507</v>
      </c>
      <c r="AE1945" s="7">
        <v>43510</v>
      </c>
      <c r="AF1945">
        <v>3</v>
      </c>
      <c r="AG1945" t="s">
        <v>1680</v>
      </c>
      <c r="AH1945" s="2">
        <v>0</v>
      </c>
      <c r="AI1945" s="1">
        <v>0</v>
      </c>
      <c r="AJ1945" s="1">
        <v>0</v>
      </c>
      <c r="AK1945" s="6" t="str">
        <f>+IF(Tabla1[[#This Row],[REQUEST_TY]]="SR MANTENIMIENTO CORRECTIVO", "EMERGENCIA", "OTROS")</f>
        <v>OTROS</v>
      </c>
      <c r="AL1945" s="6" t="str">
        <f>+_xlfn.IFS(Tabla1[[#This Row],[Veces obj]]&lt;=1,"0-1",Tabla1[[#This Row],[Veces obj]]&lt;=2,"1-2",Tabla1[[#This Row],[Veces obj]]&lt;=3,"2-3",TRUE,"&gt;3")</f>
        <v>0-1</v>
      </c>
      <c r="AM1945" s="6" t="str">
        <f>+_xlfn.IFS(MONTH(Tabla1[[#This Row],[MES]])&lt;=3,"Q1",MONTH(Tabla1[[#This Row],[MES]])&lt;=6,"Q2",MONTH(Tabla1[[#This Row],[MES]])&lt;=9,"Q3",TRUE,"Q4")</f>
        <v>Q1</v>
      </c>
      <c r="AN1945" t="str">
        <f>+IFERROR(VLOOKUP(Tabla1[[#This Row],[CUENTA]],CTAS[],2,0),"OTROS")</f>
        <v>OTROS</v>
      </c>
      <c r="AP1945" t="str">
        <f>+IFERROR(VLOOKUP(Tabla1[[#This Row],[EMPLEADO]],IS[],3,0),"OTROS")</f>
        <v>OTROS</v>
      </c>
      <c r="AQ1945" t="str">
        <f>+IFERROR(VLOOKUP(Tabla1[[#This Row],[EMPLEADO]],IS[[NÓMINA]:[INGENIERO]],2,0),"OTROS")</f>
        <v>OTROS</v>
      </c>
    </row>
    <row r="1946" spans="1:43" x14ac:dyDescent="0.25">
      <c r="A1946" t="s">
        <v>4444</v>
      </c>
      <c r="B1946">
        <v>1</v>
      </c>
      <c r="C1946" t="s">
        <v>5712</v>
      </c>
      <c r="D1946" t="s">
        <v>3370</v>
      </c>
      <c r="E1946" t="s">
        <v>3742</v>
      </c>
      <c r="F1946" t="s">
        <v>5713</v>
      </c>
      <c r="G1946" s="17" t="s">
        <v>4529</v>
      </c>
      <c r="H1946" t="s">
        <v>646</v>
      </c>
      <c r="I1946" t="s">
        <v>43</v>
      </c>
      <c r="J1946" t="s">
        <v>8</v>
      </c>
      <c r="K1946" t="s">
        <v>3745</v>
      </c>
      <c r="L1946" t="s">
        <v>4530</v>
      </c>
      <c r="M1946" t="s">
        <v>4531</v>
      </c>
      <c r="N1946">
        <v>0</v>
      </c>
      <c r="O1946" t="s">
        <v>47</v>
      </c>
      <c r="P1946" t="s">
        <v>822</v>
      </c>
      <c r="Q1946" t="s">
        <v>48</v>
      </c>
      <c r="R1946" t="s">
        <v>49</v>
      </c>
      <c r="S1946" t="s">
        <v>50</v>
      </c>
      <c r="T1946" t="s">
        <v>208</v>
      </c>
      <c r="U1946" t="s">
        <v>52</v>
      </c>
      <c r="V1946">
        <v>1</v>
      </c>
      <c r="W1946" s="1">
        <v>1072.5000000000002</v>
      </c>
      <c r="X1946">
        <v>0</v>
      </c>
      <c r="Y1946">
        <v>9</v>
      </c>
      <c r="Z1946">
        <v>9</v>
      </c>
      <c r="AA1946">
        <v>1</v>
      </c>
      <c r="AB1946" s="2">
        <v>0</v>
      </c>
      <c r="AC1946" s="1">
        <v>0</v>
      </c>
      <c r="AD1946" s="7">
        <v>43507</v>
      </c>
      <c r="AE1946" s="7">
        <v>43510</v>
      </c>
      <c r="AF1946">
        <v>3</v>
      </c>
      <c r="AG1946" t="s">
        <v>1680</v>
      </c>
      <c r="AH1946" s="2">
        <v>0</v>
      </c>
      <c r="AI1946" s="1">
        <v>0</v>
      </c>
      <c r="AJ1946" s="1">
        <v>0</v>
      </c>
      <c r="AK1946" s="6" t="str">
        <f>+IF(Tabla1[[#This Row],[REQUEST_TY]]="SR MANTENIMIENTO CORRECTIVO", "EMERGENCIA", "OTROS")</f>
        <v>OTROS</v>
      </c>
      <c r="AL1946" s="6" t="str">
        <f>+_xlfn.IFS(Tabla1[[#This Row],[Veces obj]]&lt;=1,"0-1",Tabla1[[#This Row],[Veces obj]]&lt;=2,"1-2",Tabla1[[#This Row],[Veces obj]]&lt;=3,"2-3",TRUE,"&gt;3")</f>
        <v>0-1</v>
      </c>
      <c r="AM1946" s="6" t="str">
        <f>+_xlfn.IFS(MONTH(Tabla1[[#This Row],[MES]])&lt;=3,"Q1",MONTH(Tabla1[[#This Row],[MES]])&lt;=6,"Q2",MONTH(Tabla1[[#This Row],[MES]])&lt;=9,"Q3",TRUE,"Q4")</f>
        <v>Q1</v>
      </c>
      <c r="AN1946" t="str">
        <f>+IFERROR(VLOOKUP(Tabla1[[#This Row],[CUENTA]],CTAS[],2,0),"OTROS")</f>
        <v>OTROS</v>
      </c>
      <c r="AP1946" t="str">
        <f>+IFERROR(VLOOKUP(Tabla1[[#This Row],[EMPLEADO]],IS[],3,0),"OTROS")</f>
        <v>OTROS</v>
      </c>
      <c r="AQ1946" t="str">
        <f>+IFERROR(VLOOKUP(Tabla1[[#This Row],[EMPLEADO]],IS[[NÓMINA]:[INGENIERO]],2,0),"OTROS")</f>
        <v>OTROS</v>
      </c>
    </row>
    <row r="1947" spans="1:43" x14ac:dyDescent="0.25">
      <c r="A1947" t="s">
        <v>4444</v>
      </c>
      <c r="B1947">
        <v>1</v>
      </c>
      <c r="C1947" t="s">
        <v>5714</v>
      </c>
      <c r="D1947" t="s">
        <v>3370</v>
      </c>
      <c r="E1947" t="s">
        <v>3742</v>
      </c>
      <c r="F1947" t="s">
        <v>5715</v>
      </c>
      <c r="G1947" s="17" t="s">
        <v>4476</v>
      </c>
      <c r="H1947" t="s">
        <v>58</v>
      </c>
      <c r="I1947" t="s">
        <v>43</v>
      </c>
      <c r="J1947" t="s">
        <v>8</v>
      </c>
      <c r="K1947" t="s">
        <v>3745</v>
      </c>
      <c r="L1947" t="s">
        <v>4477</v>
      </c>
      <c r="M1947" t="s">
        <v>736</v>
      </c>
      <c r="N1947">
        <v>0</v>
      </c>
      <c r="O1947" t="s">
        <v>47</v>
      </c>
      <c r="P1947" t="s">
        <v>822</v>
      </c>
      <c r="Q1947" t="s">
        <v>48</v>
      </c>
      <c r="R1947" t="s">
        <v>49</v>
      </c>
      <c r="S1947" t="s">
        <v>50</v>
      </c>
      <c r="T1947" t="s">
        <v>51</v>
      </c>
      <c r="U1947" t="s">
        <v>52</v>
      </c>
      <c r="V1947">
        <v>1</v>
      </c>
      <c r="W1947" s="1">
        <v>1072.5000000000002</v>
      </c>
      <c r="X1947">
        <v>0</v>
      </c>
      <c r="Y1947">
        <v>5</v>
      </c>
      <c r="Z1947">
        <v>5</v>
      </c>
      <c r="AA1947">
        <v>1</v>
      </c>
      <c r="AB1947" s="2">
        <v>0</v>
      </c>
      <c r="AC1947" s="1">
        <v>0</v>
      </c>
      <c r="AD1947" s="7">
        <v>43507</v>
      </c>
      <c r="AE1947" s="7">
        <v>43510</v>
      </c>
      <c r="AF1947">
        <v>3</v>
      </c>
      <c r="AG1947" t="s">
        <v>1680</v>
      </c>
      <c r="AH1947" s="2">
        <v>0</v>
      </c>
      <c r="AI1947" s="1">
        <v>0</v>
      </c>
      <c r="AJ1947" s="1">
        <v>0</v>
      </c>
      <c r="AK1947" s="6" t="str">
        <f>+IF(Tabla1[[#This Row],[REQUEST_TY]]="SR MANTENIMIENTO CORRECTIVO", "EMERGENCIA", "OTROS")</f>
        <v>OTROS</v>
      </c>
      <c r="AL1947" s="6" t="str">
        <f>+_xlfn.IFS(Tabla1[[#This Row],[Veces obj]]&lt;=1,"0-1",Tabla1[[#This Row],[Veces obj]]&lt;=2,"1-2",Tabla1[[#This Row],[Veces obj]]&lt;=3,"2-3",TRUE,"&gt;3")</f>
        <v>0-1</v>
      </c>
      <c r="AM1947" s="6" t="str">
        <f>+_xlfn.IFS(MONTH(Tabla1[[#This Row],[MES]])&lt;=3,"Q1",MONTH(Tabla1[[#This Row],[MES]])&lt;=6,"Q2",MONTH(Tabla1[[#This Row],[MES]])&lt;=9,"Q3",TRUE,"Q4")</f>
        <v>Q1</v>
      </c>
      <c r="AN1947" t="str">
        <f>+IFERROR(VLOOKUP(Tabla1[[#This Row],[CUENTA]],CTAS[],2,0),"OTROS")</f>
        <v>OTROS</v>
      </c>
      <c r="AP1947" t="str">
        <f>+IFERROR(VLOOKUP(Tabla1[[#This Row],[EMPLEADO]],IS[],3,0),"OTROS")</f>
        <v>OTROS</v>
      </c>
      <c r="AQ1947" t="str">
        <f>+IFERROR(VLOOKUP(Tabla1[[#This Row],[EMPLEADO]],IS[[NÓMINA]:[INGENIERO]],2,0),"OTROS")</f>
        <v>OTROS</v>
      </c>
    </row>
    <row r="1948" spans="1:43" x14ac:dyDescent="0.25">
      <c r="A1948" t="s">
        <v>4444</v>
      </c>
      <c r="B1948">
        <v>1</v>
      </c>
      <c r="C1948" t="s">
        <v>5716</v>
      </c>
      <c r="D1948" t="s">
        <v>3370</v>
      </c>
      <c r="E1948" t="s">
        <v>3742</v>
      </c>
      <c r="F1948" t="s">
        <v>5717</v>
      </c>
      <c r="G1948" s="17" t="s">
        <v>4490</v>
      </c>
      <c r="H1948" t="s">
        <v>691</v>
      </c>
      <c r="I1948" t="s">
        <v>43</v>
      </c>
      <c r="J1948" t="s">
        <v>8</v>
      </c>
      <c r="K1948" t="s">
        <v>3745</v>
      </c>
      <c r="L1948" t="s">
        <v>4491</v>
      </c>
      <c r="M1948" t="s">
        <v>1298</v>
      </c>
      <c r="N1948">
        <v>0</v>
      </c>
      <c r="O1948" t="s">
        <v>47</v>
      </c>
      <c r="P1948" t="s">
        <v>822</v>
      </c>
      <c r="Q1948" t="s">
        <v>48</v>
      </c>
      <c r="R1948" t="s">
        <v>49</v>
      </c>
      <c r="S1948" t="s">
        <v>50</v>
      </c>
      <c r="T1948" t="s">
        <v>51</v>
      </c>
      <c r="U1948" t="s">
        <v>52</v>
      </c>
      <c r="V1948">
        <v>1</v>
      </c>
      <c r="W1948" s="1">
        <v>1072.5000000000002</v>
      </c>
      <c r="X1948">
        <v>0</v>
      </c>
      <c r="Y1948">
        <v>5</v>
      </c>
      <c r="Z1948">
        <v>5</v>
      </c>
      <c r="AA1948">
        <v>1</v>
      </c>
      <c r="AB1948" s="2">
        <v>0</v>
      </c>
      <c r="AC1948" s="1">
        <v>0</v>
      </c>
      <c r="AD1948" s="7">
        <v>43515</v>
      </c>
      <c r="AE1948" s="7">
        <v>43516</v>
      </c>
      <c r="AF1948">
        <v>1</v>
      </c>
      <c r="AG1948" t="s">
        <v>53</v>
      </c>
      <c r="AH1948" s="2">
        <v>0</v>
      </c>
      <c r="AI1948" s="1">
        <v>0</v>
      </c>
      <c r="AJ1948" s="1">
        <v>0</v>
      </c>
      <c r="AK1948" s="6" t="str">
        <f>+IF(Tabla1[[#This Row],[REQUEST_TY]]="SR MANTENIMIENTO CORRECTIVO", "EMERGENCIA", "OTROS")</f>
        <v>OTROS</v>
      </c>
      <c r="AL1948" s="6" t="str">
        <f>+_xlfn.IFS(Tabla1[[#This Row],[Veces obj]]&lt;=1,"0-1",Tabla1[[#This Row],[Veces obj]]&lt;=2,"1-2",Tabla1[[#This Row],[Veces obj]]&lt;=3,"2-3",TRUE,"&gt;3")</f>
        <v>0-1</v>
      </c>
      <c r="AM1948" s="6" t="str">
        <f>+_xlfn.IFS(MONTH(Tabla1[[#This Row],[MES]])&lt;=3,"Q1",MONTH(Tabla1[[#This Row],[MES]])&lt;=6,"Q2",MONTH(Tabla1[[#This Row],[MES]])&lt;=9,"Q3",TRUE,"Q4")</f>
        <v>Q1</v>
      </c>
      <c r="AN1948" t="str">
        <f>+IFERROR(VLOOKUP(Tabla1[[#This Row],[CUENTA]],CTAS[],2,0),"OTROS")</f>
        <v>OTROS</v>
      </c>
      <c r="AP1948" t="str">
        <f>+IFERROR(VLOOKUP(Tabla1[[#This Row],[EMPLEADO]],IS[],3,0),"OTROS")</f>
        <v>OTROS</v>
      </c>
      <c r="AQ1948" t="str">
        <f>+IFERROR(VLOOKUP(Tabla1[[#This Row],[EMPLEADO]],IS[[NÓMINA]:[INGENIERO]],2,0),"OTROS")</f>
        <v>OTROS</v>
      </c>
    </row>
    <row r="1949" spans="1:43" x14ac:dyDescent="0.25">
      <c r="A1949" t="s">
        <v>4444</v>
      </c>
      <c r="B1949">
        <v>1</v>
      </c>
      <c r="C1949" t="s">
        <v>5754</v>
      </c>
      <c r="D1949" t="s">
        <v>3370</v>
      </c>
      <c r="E1949" t="s">
        <v>2723</v>
      </c>
      <c r="F1949" t="s">
        <v>5755</v>
      </c>
      <c r="G1949" s="17" t="s">
        <v>5756</v>
      </c>
      <c r="H1949" t="s">
        <v>1063</v>
      </c>
      <c r="I1949" t="s">
        <v>43</v>
      </c>
      <c r="J1949" t="s">
        <v>8</v>
      </c>
      <c r="K1949" t="s">
        <v>71</v>
      </c>
      <c r="L1949" t="s">
        <v>397</v>
      </c>
      <c r="M1949" t="s">
        <v>387</v>
      </c>
      <c r="N1949">
        <v>0</v>
      </c>
      <c r="O1949" t="s">
        <v>47</v>
      </c>
      <c r="P1949" t="s">
        <v>822</v>
      </c>
      <c r="Q1949" t="s">
        <v>48</v>
      </c>
      <c r="R1949" t="s">
        <v>242</v>
      </c>
      <c r="S1949" t="s">
        <v>64</v>
      </c>
      <c r="T1949" t="s">
        <v>51</v>
      </c>
      <c r="U1949" t="s">
        <v>96</v>
      </c>
      <c r="V1949">
        <v>1</v>
      </c>
      <c r="W1949" s="1">
        <v>2047.5</v>
      </c>
      <c r="X1949">
        <v>0</v>
      </c>
      <c r="Y1949">
        <v>5</v>
      </c>
      <c r="Z1949">
        <v>5</v>
      </c>
      <c r="AA1949">
        <v>1</v>
      </c>
      <c r="AB1949" s="2">
        <v>0</v>
      </c>
      <c r="AC1949" s="1">
        <v>0</v>
      </c>
      <c r="AD1949" s="7">
        <v>43509</v>
      </c>
      <c r="AE1949" s="7">
        <v>43509</v>
      </c>
      <c r="AF1949">
        <v>0</v>
      </c>
      <c r="AG1949" t="s">
        <v>53</v>
      </c>
      <c r="AH1949" s="2">
        <v>0</v>
      </c>
      <c r="AI1949" s="1">
        <v>0</v>
      </c>
      <c r="AJ1949" s="1">
        <v>0</v>
      </c>
      <c r="AK1949" s="6" t="str">
        <f>+IF(Tabla1[[#This Row],[REQUEST_TY]]="SR MANTENIMIENTO CORRECTIVO", "EMERGENCIA", "OTROS")</f>
        <v>OTROS</v>
      </c>
      <c r="AL1949" s="6" t="str">
        <f>+_xlfn.IFS(Tabla1[[#This Row],[Veces obj]]&lt;=1,"0-1",Tabla1[[#This Row],[Veces obj]]&lt;=2,"1-2",Tabla1[[#This Row],[Veces obj]]&lt;=3,"2-3",TRUE,"&gt;3")</f>
        <v>0-1</v>
      </c>
      <c r="AM1949" s="6" t="str">
        <f>+_xlfn.IFS(MONTH(Tabla1[[#This Row],[MES]])&lt;=3,"Q1",MONTH(Tabla1[[#This Row],[MES]])&lt;=6,"Q2",MONTH(Tabla1[[#This Row],[MES]])&lt;=9,"Q3",TRUE,"Q4")</f>
        <v>Q1</v>
      </c>
      <c r="AN1949" t="str">
        <f>+IFERROR(VLOOKUP(Tabla1[[#This Row],[CUENTA]],CTAS[],2,0),"OTROS")</f>
        <v>OTROS</v>
      </c>
      <c r="AP1949" t="str">
        <f>+IFERROR(VLOOKUP(Tabla1[[#This Row],[EMPLEADO]],IS[],3,0),"OTROS")</f>
        <v>OTROS</v>
      </c>
      <c r="AQ1949" t="str">
        <f>+IFERROR(VLOOKUP(Tabla1[[#This Row],[EMPLEADO]],IS[[NÓMINA]:[INGENIERO]],2,0),"OTROS")</f>
        <v>OTROS</v>
      </c>
    </row>
    <row r="1950" spans="1:43" x14ac:dyDescent="0.25">
      <c r="A1950" t="s">
        <v>4444</v>
      </c>
      <c r="B1950">
        <v>1</v>
      </c>
      <c r="C1950" t="s">
        <v>5767</v>
      </c>
      <c r="D1950" t="s">
        <v>3370</v>
      </c>
      <c r="E1950" t="s">
        <v>535</v>
      </c>
      <c r="F1950" t="s">
        <v>5768</v>
      </c>
      <c r="G1950" s="17" t="s">
        <v>5769</v>
      </c>
      <c r="H1950" t="s">
        <v>1572</v>
      </c>
      <c r="I1950" t="s">
        <v>43</v>
      </c>
      <c r="J1950" t="s">
        <v>8</v>
      </c>
      <c r="K1950" t="s">
        <v>117</v>
      </c>
      <c r="L1950" t="s">
        <v>5770</v>
      </c>
      <c r="M1950" t="s">
        <v>1574</v>
      </c>
      <c r="N1950">
        <v>0</v>
      </c>
      <c r="O1950" t="s">
        <v>47</v>
      </c>
      <c r="P1950" t="s">
        <v>822</v>
      </c>
      <c r="Q1950" t="s">
        <v>48</v>
      </c>
      <c r="R1950" t="s">
        <v>49</v>
      </c>
      <c r="S1950" t="s">
        <v>50</v>
      </c>
      <c r="T1950" t="s">
        <v>51</v>
      </c>
      <c r="U1950" t="s">
        <v>52</v>
      </c>
      <c r="V1950">
        <v>1</v>
      </c>
      <c r="W1950" s="1">
        <v>1072.5000000000002</v>
      </c>
      <c r="X1950">
        <v>0</v>
      </c>
      <c r="Y1950">
        <v>5</v>
      </c>
      <c r="Z1950">
        <v>5</v>
      </c>
      <c r="AA1950">
        <v>1</v>
      </c>
      <c r="AB1950" s="2">
        <v>0</v>
      </c>
      <c r="AC1950" s="1">
        <v>0</v>
      </c>
      <c r="AD1950" s="7">
        <v>43508</v>
      </c>
      <c r="AE1950" s="7">
        <v>43509</v>
      </c>
      <c r="AF1950">
        <v>1</v>
      </c>
      <c r="AG1950" t="s">
        <v>53</v>
      </c>
      <c r="AH1950" s="2">
        <v>0</v>
      </c>
      <c r="AI1950" s="1">
        <v>0</v>
      </c>
      <c r="AJ1950" s="1">
        <v>0</v>
      </c>
      <c r="AK1950" s="6" t="str">
        <f>+IF(Tabla1[[#This Row],[REQUEST_TY]]="SR MANTENIMIENTO CORRECTIVO", "EMERGENCIA", "OTROS")</f>
        <v>OTROS</v>
      </c>
      <c r="AL1950" s="6" t="str">
        <f>+_xlfn.IFS(Tabla1[[#This Row],[Veces obj]]&lt;=1,"0-1",Tabla1[[#This Row],[Veces obj]]&lt;=2,"1-2",Tabla1[[#This Row],[Veces obj]]&lt;=3,"2-3",TRUE,"&gt;3")</f>
        <v>0-1</v>
      </c>
      <c r="AM1950" s="6" t="str">
        <f>+_xlfn.IFS(MONTH(Tabla1[[#This Row],[MES]])&lt;=3,"Q1",MONTH(Tabla1[[#This Row],[MES]])&lt;=6,"Q2",MONTH(Tabla1[[#This Row],[MES]])&lt;=9,"Q3",TRUE,"Q4")</f>
        <v>Q1</v>
      </c>
      <c r="AN1950" t="str">
        <f>+IFERROR(VLOOKUP(Tabla1[[#This Row],[CUENTA]],CTAS[],2,0),"OTROS")</f>
        <v>OTROS</v>
      </c>
      <c r="AP1950" t="str">
        <f>+IFERROR(VLOOKUP(Tabla1[[#This Row],[EMPLEADO]],IS[],3,0),"OTROS")</f>
        <v>OTROS</v>
      </c>
      <c r="AQ1950" t="str">
        <f>+IFERROR(VLOOKUP(Tabla1[[#This Row],[EMPLEADO]],IS[[NÓMINA]:[INGENIERO]],2,0),"OTROS")</f>
        <v>OTROS</v>
      </c>
    </row>
    <row r="1951" spans="1:43" x14ac:dyDescent="0.25">
      <c r="A1951" t="s">
        <v>4444</v>
      </c>
      <c r="B1951">
        <v>1</v>
      </c>
      <c r="C1951" t="s">
        <v>5831</v>
      </c>
      <c r="D1951" t="s">
        <v>3370</v>
      </c>
      <c r="E1951" t="s">
        <v>39</v>
      </c>
      <c r="F1951" t="s">
        <v>5832</v>
      </c>
      <c r="G1951" s="17" t="s">
        <v>5833</v>
      </c>
      <c r="H1951" t="s">
        <v>568</v>
      </c>
      <c r="I1951" t="s">
        <v>43</v>
      </c>
      <c r="J1951" t="s">
        <v>8</v>
      </c>
      <c r="K1951" t="s">
        <v>5375</v>
      </c>
      <c r="L1951" t="s">
        <v>5834</v>
      </c>
      <c r="M1951" t="s">
        <v>932</v>
      </c>
      <c r="N1951">
        <v>0</v>
      </c>
      <c r="O1951" t="s">
        <v>47</v>
      </c>
      <c r="P1951" t="s">
        <v>822</v>
      </c>
      <c r="Q1951" t="s">
        <v>48</v>
      </c>
      <c r="R1951" t="s">
        <v>49</v>
      </c>
      <c r="S1951" t="s">
        <v>50</v>
      </c>
      <c r="T1951" t="s">
        <v>51</v>
      </c>
      <c r="U1951" t="s">
        <v>52</v>
      </c>
      <c r="V1951">
        <v>1</v>
      </c>
      <c r="W1951" s="1">
        <v>1072.5000000000002</v>
      </c>
      <c r="X1951">
        <v>0</v>
      </c>
      <c r="Y1951">
        <v>5</v>
      </c>
      <c r="Z1951">
        <v>5</v>
      </c>
      <c r="AA1951">
        <v>1</v>
      </c>
      <c r="AB1951" s="2">
        <v>0</v>
      </c>
      <c r="AC1951" s="1">
        <v>0</v>
      </c>
      <c r="AD1951" s="7">
        <v>43508</v>
      </c>
      <c r="AE1951" s="7">
        <v>43510</v>
      </c>
      <c r="AF1951">
        <v>2</v>
      </c>
      <c r="AG1951" t="s">
        <v>1680</v>
      </c>
      <c r="AH1951" s="2">
        <v>0</v>
      </c>
      <c r="AI1951" s="1">
        <v>0</v>
      </c>
      <c r="AJ1951" s="1">
        <v>0</v>
      </c>
      <c r="AK1951" s="6" t="str">
        <f>+IF(Tabla1[[#This Row],[REQUEST_TY]]="SR MANTENIMIENTO CORRECTIVO", "EMERGENCIA", "OTROS")</f>
        <v>OTROS</v>
      </c>
      <c r="AL1951" s="6" t="str">
        <f>+_xlfn.IFS(Tabla1[[#This Row],[Veces obj]]&lt;=1,"0-1",Tabla1[[#This Row],[Veces obj]]&lt;=2,"1-2",Tabla1[[#This Row],[Veces obj]]&lt;=3,"2-3",TRUE,"&gt;3")</f>
        <v>0-1</v>
      </c>
      <c r="AM1951" s="6" t="str">
        <f>+_xlfn.IFS(MONTH(Tabla1[[#This Row],[MES]])&lt;=3,"Q1",MONTH(Tabla1[[#This Row],[MES]])&lt;=6,"Q2",MONTH(Tabla1[[#This Row],[MES]])&lt;=9,"Q3",TRUE,"Q4")</f>
        <v>Q1</v>
      </c>
      <c r="AN1951" t="str">
        <f>+IFERROR(VLOOKUP(Tabla1[[#This Row],[CUENTA]],CTAS[],2,0),"OTROS")</f>
        <v>OTROS</v>
      </c>
      <c r="AP1951" t="str">
        <f>+IFERROR(VLOOKUP(Tabla1[[#This Row],[EMPLEADO]],IS[],3,0),"OTROS")</f>
        <v>OTROS</v>
      </c>
      <c r="AQ1951" t="str">
        <f>+IFERROR(VLOOKUP(Tabla1[[#This Row],[EMPLEADO]],IS[[NÓMINA]:[INGENIERO]],2,0),"OTROS")</f>
        <v>OTROS</v>
      </c>
    </row>
    <row r="1952" spans="1:43" x14ac:dyDescent="0.25">
      <c r="A1952" t="s">
        <v>4444</v>
      </c>
      <c r="B1952">
        <v>1</v>
      </c>
      <c r="C1952" t="s">
        <v>5867</v>
      </c>
      <c r="D1952" t="s">
        <v>3370</v>
      </c>
      <c r="E1952" t="s">
        <v>3742</v>
      </c>
      <c r="F1952" t="s">
        <v>5868</v>
      </c>
      <c r="G1952" s="17" t="s">
        <v>4534</v>
      </c>
      <c r="H1952" t="s">
        <v>453</v>
      </c>
      <c r="I1952" t="s">
        <v>43</v>
      </c>
      <c r="J1952" t="s">
        <v>8</v>
      </c>
      <c r="K1952" t="s">
        <v>3745</v>
      </c>
      <c r="L1952" t="s">
        <v>4535</v>
      </c>
      <c r="M1952" t="s">
        <v>1198</v>
      </c>
      <c r="N1952">
        <v>0</v>
      </c>
      <c r="O1952" t="s">
        <v>47</v>
      </c>
      <c r="P1952" t="s">
        <v>822</v>
      </c>
      <c r="Q1952" t="s">
        <v>48</v>
      </c>
      <c r="R1952" t="s">
        <v>49</v>
      </c>
      <c r="S1952" t="s">
        <v>50</v>
      </c>
      <c r="T1952" t="s">
        <v>51</v>
      </c>
      <c r="U1952" t="s">
        <v>52</v>
      </c>
      <c r="V1952">
        <v>1</v>
      </c>
      <c r="W1952" s="1">
        <v>1072.5000000000002</v>
      </c>
      <c r="X1952">
        <v>0</v>
      </c>
      <c r="Y1952">
        <v>5</v>
      </c>
      <c r="Z1952">
        <v>5</v>
      </c>
      <c r="AA1952">
        <v>1</v>
      </c>
      <c r="AB1952" s="2">
        <v>0</v>
      </c>
      <c r="AC1952" s="1">
        <v>0</v>
      </c>
      <c r="AD1952" s="7">
        <v>43509</v>
      </c>
      <c r="AE1952" s="7">
        <v>43510</v>
      </c>
      <c r="AF1952">
        <v>1</v>
      </c>
      <c r="AG1952" t="s">
        <v>53</v>
      </c>
      <c r="AH1952" s="2">
        <v>0</v>
      </c>
      <c r="AI1952" s="1">
        <v>0</v>
      </c>
      <c r="AJ1952" s="1">
        <v>0</v>
      </c>
      <c r="AK1952" s="6" t="str">
        <f>+IF(Tabla1[[#This Row],[REQUEST_TY]]="SR MANTENIMIENTO CORRECTIVO", "EMERGENCIA", "OTROS")</f>
        <v>OTROS</v>
      </c>
      <c r="AL1952" s="6" t="str">
        <f>+_xlfn.IFS(Tabla1[[#This Row],[Veces obj]]&lt;=1,"0-1",Tabla1[[#This Row],[Veces obj]]&lt;=2,"1-2",Tabla1[[#This Row],[Veces obj]]&lt;=3,"2-3",TRUE,"&gt;3")</f>
        <v>0-1</v>
      </c>
      <c r="AM1952" s="6" t="str">
        <f>+_xlfn.IFS(MONTH(Tabla1[[#This Row],[MES]])&lt;=3,"Q1",MONTH(Tabla1[[#This Row],[MES]])&lt;=6,"Q2",MONTH(Tabla1[[#This Row],[MES]])&lt;=9,"Q3",TRUE,"Q4")</f>
        <v>Q1</v>
      </c>
      <c r="AN1952" t="str">
        <f>+IFERROR(VLOOKUP(Tabla1[[#This Row],[CUENTA]],CTAS[],2,0),"OTROS")</f>
        <v>OTROS</v>
      </c>
      <c r="AP1952" t="str">
        <f>+IFERROR(VLOOKUP(Tabla1[[#This Row],[EMPLEADO]],IS[],3,0),"OTROS")</f>
        <v>OTROS</v>
      </c>
      <c r="AQ1952" t="str">
        <f>+IFERROR(VLOOKUP(Tabla1[[#This Row],[EMPLEADO]],IS[[NÓMINA]:[INGENIERO]],2,0),"OTROS")</f>
        <v>OTROS</v>
      </c>
    </row>
    <row r="1953" spans="1:43" x14ac:dyDescent="0.25">
      <c r="A1953" t="s">
        <v>4444</v>
      </c>
      <c r="B1953">
        <v>1</v>
      </c>
      <c r="C1953" t="s">
        <v>5869</v>
      </c>
      <c r="D1953" t="s">
        <v>3370</v>
      </c>
      <c r="E1953" t="s">
        <v>3742</v>
      </c>
      <c r="F1953" t="s">
        <v>5870</v>
      </c>
      <c r="G1953" s="17" t="s">
        <v>5871</v>
      </c>
      <c r="H1953" t="s">
        <v>220</v>
      </c>
      <c r="I1953" t="s">
        <v>43</v>
      </c>
      <c r="J1953" t="s">
        <v>8</v>
      </c>
      <c r="K1953" t="s">
        <v>3745</v>
      </c>
      <c r="L1953" t="s">
        <v>5872</v>
      </c>
      <c r="M1953" t="s">
        <v>556</v>
      </c>
      <c r="N1953">
        <v>0</v>
      </c>
      <c r="O1953" t="s">
        <v>47</v>
      </c>
      <c r="P1953" t="s">
        <v>822</v>
      </c>
      <c r="Q1953" t="s">
        <v>48</v>
      </c>
      <c r="R1953" t="s">
        <v>49</v>
      </c>
      <c r="S1953" t="s">
        <v>50</v>
      </c>
      <c r="T1953" t="s">
        <v>208</v>
      </c>
      <c r="U1953" t="s">
        <v>52</v>
      </c>
      <c r="V1953">
        <v>1</v>
      </c>
      <c r="W1953" s="1">
        <v>1072.5000000000002</v>
      </c>
      <c r="X1953">
        <v>0</v>
      </c>
      <c r="Y1953">
        <v>9</v>
      </c>
      <c r="Z1953">
        <v>9</v>
      </c>
      <c r="AA1953">
        <v>1</v>
      </c>
      <c r="AB1953" s="2">
        <v>0</v>
      </c>
      <c r="AC1953" s="1">
        <v>0</v>
      </c>
      <c r="AD1953" s="7">
        <v>43509</v>
      </c>
      <c r="AE1953" s="7">
        <v>43514</v>
      </c>
      <c r="AF1953">
        <v>3</v>
      </c>
      <c r="AG1953" t="s">
        <v>1680</v>
      </c>
      <c r="AH1953" s="2">
        <v>0</v>
      </c>
      <c r="AI1953" s="1">
        <v>0</v>
      </c>
      <c r="AJ1953" s="1">
        <v>0</v>
      </c>
      <c r="AK1953" s="6" t="str">
        <f>+IF(Tabla1[[#This Row],[REQUEST_TY]]="SR MANTENIMIENTO CORRECTIVO", "EMERGENCIA", "OTROS")</f>
        <v>OTROS</v>
      </c>
      <c r="AL1953" s="6" t="str">
        <f>+_xlfn.IFS(Tabla1[[#This Row],[Veces obj]]&lt;=1,"0-1",Tabla1[[#This Row],[Veces obj]]&lt;=2,"1-2",Tabla1[[#This Row],[Veces obj]]&lt;=3,"2-3",TRUE,"&gt;3")</f>
        <v>0-1</v>
      </c>
      <c r="AM1953" s="6" t="str">
        <f>+_xlfn.IFS(MONTH(Tabla1[[#This Row],[MES]])&lt;=3,"Q1",MONTH(Tabla1[[#This Row],[MES]])&lt;=6,"Q2",MONTH(Tabla1[[#This Row],[MES]])&lt;=9,"Q3",TRUE,"Q4")</f>
        <v>Q1</v>
      </c>
      <c r="AN1953" t="str">
        <f>+IFERROR(VLOOKUP(Tabla1[[#This Row],[CUENTA]],CTAS[],2,0),"OTROS")</f>
        <v>OTROS</v>
      </c>
      <c r="AP1953" t="str">
        <f>+IFERROR(VLOOKUP(Tabla1[[#This Row],[EMPLEADO]],IS[],3,0),"OTROS")</f>
        <v>OTROS</v>
      </c>
      <c r="AQ1953" t="str">
        <f>+IFERROR(VLOOKUP(Tabla1[[#This Row],[EMPLEADO]],IS[[NÓMINA]:[INGENIERO]],2,0),"OTROS")</f>
        <v>OTROS</v>
      </c>
    </row>
    <row r="1954" spans="1:43" x14ac:dyDescent="0.25">
      <c r="A1954" t="s">
        <v>4444</v>
      </c>
      <c r="B1954">
        <v>1</v>
      </c>
      <c r="C1954" t="s">
        <v>5873</v>
      </c>
      <c r="D1954" t="s">
        <v>3370</v>
      </c>
      <c r="E1954" t="s">
        <v>3742</v>
      </c>
      <c r="F1954" t="s">
        <v>5874</v>
      </c>
      <c r="G1954" s="17" t="s">
        <v>4451</v>
      </c>
      <c r="H1954" t="s">
        <v>691</v>
      </c>
      <c r="I1954" t="s">
        <v>43</v>
      </c>
      <c r="J1954" t="s">
        <v>8</v>
      </c>
      <c r="K1954" t="s">
        <v>3745</v>
      </c>
      <c r="L1954" t="s">
        <v>4452</v>
      </c>
      <c r="M1954" t="s">
        <v>640</v>
      </c>
      <c r="N1954">
        <v>0</v>
      </c>
      <c r="O1954" t="s">
        <v>47</v>
      </c>
      <c r="P1954" t="s">
        <v>822</v>
      </c>
      <c r="Q1954" t="s">
        <v>48</v>
      </c>
      <c r="R1954" t="s">
        <v>49</v>
      </c>
      <c r="S1954" t="s">
        <v>50</v>
      </c>
      <c r="T1954" t="s">
        <v>51</v>
      </c>
      <c r="U1954" t="s">
        <v>52</v>
      </c>
      <c r="V1954">
        <v>1</v>
      </c>
      <c r="W1954" s="1">
        <v>1072.5000000000002</v>
      </c>
      <c r="X1954">
        <v>0</v>
      </c>
      <c r="Y1954">
        <v>5</v>
      </c>
      <c r="Z1954">
        <v>5</v>
      </c>
      <c r="AA1954">
        <v>1</v>
      </c>
      <c r="AB1954" s="2">
        <v>0</v>
      </c>
      <c r="AC1954" s="1">
        <v>0</v>
      </c>
      <c r="AD1954" s="7">
        <v>43509</v>
      </c>
      <c r="AE1954" s="7">
        <v>43517</v>
      </c>
      <c r="AF1954">
        <v>6</v>
      </c>
      <c r="AG1954" t="s">
        <v>3648</v>
      </c>
      <c r="AH1954" s="2">
        <v>0</v>
      </c>
      <c r="AI1954" s="1">
        <v>0</v>
      </c>
      <c r="AJ1954" s="1">
        <v>0</v>
      </c>
      <c r="AK1954" s="6" t="str">
        <f>+IF(Tabla1[[#This Row],[REQUEST_TY]]="SR MANTENIMIENTO CORRECTIVO", "EMERGENCIA", "OTROS")</f>
        <v>OTROS</v>
      </c>
      <c r="AL1954" s="6" t="str">
        <f>+_xlfn.IFS(Tabla1[[#This Row],[Veces obj]]&lt;=1,"0-1",Tabla1[[#This Row],[Veces obj]]&lt;=2,"1-2",Tabla1[[#This Row],[Veces obj]]&lt;=3,"2-3",TRUE,"&gt;3")</f>
        <v>0-1</v>
      </c>
      <c r="AM1954" s="6" t="str">
        <f>+_xlfn.IFS(MONTH(Tabla1[[#This Row],[MES]])&lt;=3,"Q1",MONTH(Tabla1[[#This Row],[MES]])&lt;=6,"Q2",MONTH(Tabla1[[#This Row],[MES]])&lt;=9,"Q3",TRUE,"Q4")</f>
        <v>Q1</v>
      </c>
      <c r="AN1954" t="str">
        <f>+IFERROR(VLOOKUP(Tabla1[[#This Row],[CUENTA]],CTAS[],2,0),"OTROS")</f>
        <v>OTROS</v>
      </c>
      <c r="AP1954" t="str">
        <f>+IFERROR(VLOOKUP(Tabla1[[#This Row],[EMPLEADO]],IS[],3,0),"OTROS")</f>
        <v>OTROS</v>
      </c>
      <c r="AQ1954" t="str">
        <f>+IFERROR(VLOOKUP(Tabla1[[#This Row],[EMPLEADO]],IS[[NÓMINA]:[INGENIERO]],2,0),"OTROS")</f>
        <v>OTROS</v>
      </c>
    </row>
    <row r="1955" spans="1:43" x14ac:dyDescent="0.25">
      <c r="A1955" t="s">
        <v>4444</v>
      </c>
      <c r="B1955">
        <v>1</v>
      </c>
      <c r="C1955" t="s">
        <v>5875</v>
      </c>
      <c r="D1955" t="s">
        <v>3370</v>
      </c>
      <c r="E1955" t="s">
        <v>3742</v>
      </c>
      <c r="F1955" t="s">
        <v>5876</v>
      </c>
      <c r="G1955" s="17" t="s">
        <v>4522</v>
      </c>
      <c r="H1955" t="s">
        <v>691</v>
      </c>
      <c r="I1955" t="s">
        <v>43</v>
      </c>
      <c r="J1955" t="s">
        <v>8</v>
      </c>
      <c r="K1955" t="s">
        <v>3745</v>
      </c>
      <c r="L1955" t="s">
        <v>4523</v>
      </c>
      <c r="M1955" t="s">
        <v>640</v>
      </c>
      <c r="N1955">
        <v>0</v>
      </c>
      <c r="O1955" t="s">
        <v>47</v>
      </c>
      <c r="P1955" t="s">
        <v>822</v>
      </c>
      <c r="Q1955" t="s">
        <v>48</v>
      </c>
      <c r="R1955" t="s">
        <v>49</v>
      </c>
      <c r="S1955" t="s">
        <v>50</v>
      </c>
      <c r="T1955" t="s">
        <v>51</v>
      </c>
      <c r="U1955" t="s">
        <v>52</v>
      </c>
      <c r="V1955">
        <v>1</v>
      </c>
      <c r="W1955" s="1">
        <v>1072.5000000000002</v>
      </c>
      <c r="X1955">
        <v>0</v>
      </c>
      <c r="Y1955">
        <v>5</v>
      </c>
      <c r="Z1955">
        <v>5</v>
      </c>
      <c r="AA1955">
        <v>1</v>
      </c>
      <c r="AB1955" s="2">
        <v>0</v>
      </c>
      <c r="AC1955" s="1">
        <v>0</v>
      </c>
      <c r="AD1955" s="7">
        <v>43509</v>
      </c>
      <c r="AE1955" s="7">
        <v>43509</v>
      </c>
      <c r="AF1955">
        <v>0</v>
      </c>
      <c r="AG1955" t="s">
        <v>53</v>
      </c>
      <c r="AH1955" s="2">
        <v>0</v>
      </c>
      <c r="AI1955" s="1">
        <v>0</v>
      </c>
      <c r="AJ1955" s="1">
        <v>0</v>
      </c>
      <c r="AK1955" s="6" t="str">
        <f>+IF(Tabla1[[#This Row],[REQUEST_TY]]="SR MANTENIMIENTO CORRECTIVO", "EMERGENCIA", "OTROS")</f>
        <v>OTROS</v>
      </c>
      <c r="AL1955" s="6" t="str">
        <f>+_xlfn.IFS(Tabla1[[#This Row],[Veces obj]]&lt;=1,"0-1",Tabla1[[#This Row],[Veces obj]]&lt;=2,"1-2",Tabla1[[#This Row],[Veces obj]]&lt;=3,"2-3",TRUE,"&gt;3")</f>
        <v>0-1</v>
      </c>
      <c r="AM1955" s="6" t="str">
        <f>+_xlfn.IFS(MONTH(Tabla1[[#This Row],[MES]])&lt;=3,"Q1",MONTH(Tabla1[[#This Row],[MES]])&lt;=6,"Q2",MONTH(Tabla1[[#This Row],[MES]])&lt;=9,"Q3",TRUE,"Q4")</f>
        <v>Q1</v>
      </c>
      <c r="AN1955" t="str">
        <f>+IFERROR(VLOOKUP(Tabla1[[#This Row],[CUENTA]],CTAS[],2,0),"OTROS")</f>
        <v>OTROS</v>
      </c>
      <c r="AP1955" t="str">
        <f>+IFERROR(VLOOKUP(Tabla1[[#This Row],[EMPLEADO]],IS[],3,0),"OTROS")</f>
        <v>OTROS</v>
      </c>
      <c r="AQ1955" t="str">
        <f>+IFERROR(VLOOKUP(Tabla1[[#This Row],[EMPLEADO]],IS[[NÓMINA]:[INGENIERO]],2,0),"OTROS")</f>
        <v>OTROS</v>
      </c>
    </row>
    <row r="1956" spans="1:43" x14ac:dyDescent="0.25">
      <c r="A1956" t="s">
        <v>4444</v>
      </c>
      <c r="B1956">
        <v>1</v>
      </c>
      <c r="C1956" t="s">
        <v>6005</v>
      </c>
      <c r="D1956" t="s">
        <v>3370</v>
      </c>
      <c r="E1956" t="s">
        <v>2723</v>
      </c>
      <c r="F1956" t="s">
        <v>6006</v>
      </c>
      <c r="G1956" s="17" t="s">
        <v>5756</v>
      </c>
      <c r="H1956" t="s">
        <v>1063</v>
      </c>
      <c r="I1956" t="s">
        <v>43</v>
      </c>
      <c r="J1956" t="s">
        <v>8</v>
      </c>
      <c r="K1956" t="s">
        <v>71</v>
      </c>
      <c r="L1956" t="s">
        <v>397</v>
      </c>
      <c r="M1956" t="s">
        <v>387</v>
      </c>
      <c r="N1956">
        <v>0</v>
      </c>
      <c r="O1956" t="s">
        <v>47</v>
      </c>
      <c r="P1956" t="s">
        <v>822</v>
      </c>
      <c r="Q1956" t="s">
        <v>48</v>
      </c>
      <c r="R1956" t="s">
        <v>242</v>
      </c>
      <c r="S1956" t="s">
        <v>64</v>
      </c>
      <c r="T1956" t="s">
        <v>51</v>
      </c>
      <c r="U1956" t="s">
        <v>96</v>
      </c>
      <c r="V1956">
        <v>1</v>
      </c>
      <c r="W1956" s="1">
        <v>2047.5</v>
      </c>
      <c r="X1956">
        <v>0</v>
      </c>
      <c r="Y1956">
        <v>5</v>
      </c>
      <c r="Z1956">
        <v>5</v>
      </c>
      <c r="AA1956">
        <v>1</v>
      </c>
      <c r="AB1956" s="2">
        <v>0</v>
      </c>
      <c r="AC1956" s="1">
        <v>0</v>
      </c>
      <c r="AD1956" s="7">
        <v>43510</v>
      </c>
      <c r="AE1956" s="7">
        <v>43510</v>
      </c>
      <c r="AF1956">
        <v>0</v>
      </c>
      <c r="AG1956" t="s">
        <v>53</v>
      </c>
      <c r="AH1956" s="2">
        <v>0</v>
      </c>
      <c r="AI1956" s="1">
        <v>0</v>
      </c>
      <c r="AJ1956" s="1">
        <v>0</v>
      </c>
      <c r="AK1956" s="6" t="str">
        <f>+IF(Tabla1[[#This Row],[REQUEST_TY]]="SR MANTENIMIENTO CORRECTIVO", "EMERGENCIA", "OTROS")</f>
        <v>OTROS</v>
      </c>
      <c r="AL1956" s="6" t="str">
        <f>+_xlfn.IFS(Tabla1[[#This Row],[Veces obj]]&lt;=1,"0-1",Tabla1[[#This Row],[Veces obj]]&lt;=2,"1-2",Tabla1[[#This Row],[Veces obj]]&lt;=3,"2-3",TRUE,"&gt;3")</f>
        <v>0-1</v>
      </c>
      <c r="AM1956" s="6" t="str">
        <f>+_xlfn.IFS(MONTH(Tabla1[[#This Row],[MES]])&lt;=3,"Q1",MONTH(Tabla1[[#This Row],[MES]])&lt;=6,"Q2",MONTH(Tabla1[[#This Row],[MES]])&lt;=9,"Q3",TRUE,"Q4")</f>
        <v>Q1</v>
      </c>
      <c r="AN1956" t="str">
        <f>+IFERROR(VLOOKUP(Tabla1[[#This Row],[CUENTA]],CTAS[],2,0),"OTROS")</f>
        <v>OTROS</v>
      </c>
      <c r="AP1956" t="str">
        <f>+IFERROR(VLOOKUP(Tabla1[[#This Row],[EMPLEADO]],IS[],3,0),"OTROS")</f>
        <v>OTROS</v>
      </c>
      <c r="AQ1956" t="str">
        <f>+IFERROR(VLOOKUP(Tabla1[[#This Row],[EMPLEADO]],IS[[NÓMINA]:[INGENIERO]],2,0),"OTROS")</f>
        <v>OTROS</v>
      </c>
    </row>
    <row r="1957" spans="1:43" x14ac:dyDescent="0.25">
      <c r="A1957" t="s">
        <v>4444</v>
      </c>
      <c r="B1957">
        <v>1</v>
      </c>
      <c r="C1957" t="s">
        <v>6719</v>
      </c>
      <c r="D1957" t="s">
        <v>38</v>
      </c>
      <c r="E1957" t="s">
        <v>558</v>
      </c>
      <c r="F1957" t="s">
        <v>6720</v>
      </c>
      <c r="G1957" s="17" t="s">
        <v>2885</v>
      </c>
      <c r="H1957" t="s">
        <v>246</v>
      </c>
      <c r="I1957" t="s">
        <v>43</v>
      </c>
      <c r="J1957" t="s">
        <v>8</v>
      </c>
      <c r="K1957" t="s">
        <v>2886</v>
      </c>
      <c r="L1957" t="s">
        <v>1509</v>
      </c>
      <c r="M1957" t="s">
        <v>1510</v>
      </c>
      <c r="N1957">
        <v>1</v>
      </c>
      <c r="O1957" t="s">
        <v>105</v>
      </c>
      <c r="P1957">
        <v>21</v>
      </c>
      <c r="Q1957" t="s">
        <v>62</v>
      </c>
      <c r="R1957" t="s">
        <v>95</v>
      </c>
      <c r="S1957" t="s">
        <v>64</v>
      </c>
      <c r="T1957" t="s">
        <v>51</v>
      </c>
      <c r="U1957" t="s">
        <v>65</v>
      </c>
      <c r="V1957">
        <v>0.8</v>
      </c>
      <c r="W1957" s="1">
        <v>0</v>
      </c>
      <c r="X1957">
        <v>1</v>
      </c>
      <c r="Y1957">
        <v>1.94</v>
      </c>
      <c r="Z1957">
        <v>5</v>
      </c>
      <c r="AA1957">
        <v>0.38800000000000001</v>
      </c>
      <c r="AB1957" s="2">
        <v>0</v>
      </c>
      <c r="AC1957" s="1">
        <v>0</v>
      </c>
      <c r="AD1957" s="7">
        <v>43516</v>
      </c>
      <c r="AE1957" s="7">
        <v>43516</v>
      </c>
      <c r="AF1957">
        <v>0</v>
      </c>
      <c r="AG1957" t="s">
        <v>53</v>
      </c>
      <c r="AH1957" s="2">
        <v>0</v>
      </c>
      <c r="AI1957" s="1">
        <v>0</v>
      </c>
      <c r="AJ1957" s="1">
        <v>0</v>
      </c>
      <c r="AK1957" s="6" t="str">
        <f>+IF(Tabla1[[#This Row],[REQUEST_TY]]="SR MANTENIMIENTO CORRECTIVO", "EMERGENCIA", "OTROS")</f>
        <v>EMERGENCIA</v>
      </c>
      <c r="AL1957" s="6" t="str">
        <f>+_xlfn.IFS(Tabla1[[#This Row],[Veces obj]]&lt;=1,"0-1",Tabla1[[#This Row],[Veces obj]]&lt;=2,"1-2",Tabla1[[#This Row],[Veces obj]]&lt;=3,"2-3",TRUE,"&gt;3")</f>
        <v>0-1</v>
      </c>
      <c r="AM1957" s="6" t="str">
        <f>+_xlfn.IFS(MONTH(Tabla1[[#This Row],[MES]])&lt;=3,"Q1",MONTH(Tabla1[[#This Row],[MES]])&lt;=6,"Q2",MONTH(Tabla1[[#This Row],[MES]])&lt;=9,"Q3",TRUE,"Q4")</f>
        <v>Q1</v>
      </c>
      <c r="AN1957" t="str">
        <f>+IFERROR(VLOOKUP(Tabla1[[#This Row],[CUENTA]],CTAS[],2,0),"OTROS")</f>
        <v>OTROS</v>
      </c>
      <c r="AP1957" t="str">
        <f>+IFERROR(VLOOKUP(Tabla1[[#This Row],[EMPLEADO]],IS[],3,0),"OTROS")</f>
        <v>OTROS</v>
      </c>
      <c r="AQ1957" t="str">
        <f>+IFERROR(VLOOKUP(Tabla1[[#This Row],[EMPLEADO]],IS[[NÓMINA]:[INGENIERO]],2,0),"OTROS")</f>
        <v>OTROS</v>
      </c>
    </row>
    <row r="1958" spans="1:43" x14ac:dyDescent="0.25">
      <c r="A1958" t="s">
        <v>4444</v>
      </c>
      <c r="B1958">
        <v>1</v>
      </c>
      <c r="C1958" t="s">
        <v>5972</v>
      </c>
      <c r="D1958" t="s">
        <v>38</v>
      </c>
      <c r="E1958" t="s">
        <v>39</v>
      </c>
      <c r="F1958" t="s">
        <v>5973</v>
      </c>
      <c r="G1958" s="17" t="s">
        <v>5974</v>
      </c>
      <c r="H1958" t="s">
        <v>679</v>
      </c>
      <c r="I1958" t="s">
        <v>43</v>
      </c>
      <c r="J1958" t="s">
        <v>8</v>
      </c>
      <c r="K1958" t="s">
        <v>44</v>
      </c>
      <c r="L1958" t="s">
        <v>5975</v>
      </c>
      <c r="M1958" t="s">
        <v>5976</v>
      </c>
      <c r="N1958">
        <v>1</v>
      </c>
      <c r="O1958" t="s">
        <v>47</v>
      </c>
      <c r="P1958">
        <v>2631</v>
      </c>
      <c r="Q1958" t="s">
        <v>48</v>
      </c>
      <c r="R1958" t="s">
        <v>49</v>
      </c>
      <c r="S1958" t="s">
        <v>50</v>
      </c>
      <c r="T1958" t="s">
        <v>208</v>
      </c>
      <c r="U1958" t="s">
        <v>52</v>
      </c>
      <c r="V1958">
        <v>1.05</v>
      </c>
      <c r="W1958" s="1">
        <v>0</v>
      </c>
      <c r="X1958">
        <v>1</v>
      </c>
      <c r="Y1958">
        <v>5.93</v>
      </c>
      <c r="Z1958">
        <v>9</v>
      </c>
      <c r="AA1958">
        <v>0.65888888888888886</v>
      </c>
      <c r="AB1958" s="2">
        <v>0</v>
      </c>
      <c r="AC1958" s="1">
        <v>0</v>
      </c>
      <c r="AD1958" s="7">
        <v>43510</v>
      </c>
      <c r="AE1958" s="7">
        <v>43510</v>
      </c>
      <c r="AF1958">
        <v>0</v>
      </c>
      <c r="AG1958" t="s">
        <v>53</v>
      </c>
      <c r="AH1958" s="2">
        <v>0</v>
      </c>
      <c r="AI1958" s="1">
        <v>0</v>
      </c>
      <c r="AJ1958" s="1">
        <v>0</v>
      </c>
      <c r="AK1958" s="6" t="str">
        <f>+IF(Tabla1[[#This Row],[REQUEST_TY]]="SR MANTENIMIENTO CORRECTIVO", "EMERGENCIA", "OTROS")</f>
        <v>EMERGENCIA</v>
      </c>
      <c r="AL1958" s="6" t="str">
        <f>+_xlfn.IFS(Tabla1[[#This Row],[Veces obj]]&lt;=1,"0-1",Tabla1[[#This Row],[Veces obj]]&lt;=2,"1-2",Tabla1[[#This Row],[Veces obj]]&lt;=3,"2-3",TRUE,"&gt;3")</f>
        <v>0-1</v>
      </c>
      <c r="AM1958" s="6" t="str">
        <f>+_xlfn.IFS(MONTH(Tabla1[[#This Row],[MES]])&lt;=3,"Q1",MONTH(Tabla1[[#This Row],[MES]])&lt;=6,"Q2",MONTH(Tabla1[[#This Row],[MES]])&lt;=9,"Q3",TRUE,"Q4")</f>
        <v>Q1</v>
      </c>
      <c r="AN1958" t="str">
        <f>+IFERROR(VLOOKUP(Tabla1[[#This Row],[CUENTA]],CTAS[],2,0),"OTROS")</f>
        <v>OTROS</v>
      </c>
      <c r="AP1958" t="str">
        <f>+IFERROR(VLOOKUP(Tabla1[[#This Row],[EMPLEADO]],IS[],3,0),"OTROS")</f>
        <v>OTROS</v>
      </c>
      <c r="AQ1958" t="str">
        <f>+IFERROR(VLOOKUP(Tabla1[[#This Row],[EMPLEADO]],IS[[NÓMINA]:[INGENIERO]],2,0),"OTROS")</f>
        <v>OTROS</v>
      </c>
    </row>
    <row r="1959" spans="1:43" x14ac:dyDescent="0.25">
      <c r="A1959" t="s">
        <v>4444</v>
      </c>
      <c r="B1959">
        <v>1</v>
      </c>
      <c r="C1959" t="s">
        <v>5085</v>
      </c>
      <c r="D1959" t="s">
        <v>38</v>
      </c>
      <c r="E1959" t="s">
        <v>39</v>
      </c>
      <c r="F1959" t="s">
        <v>5086</v>
      </c>
      <c r="G1959" s="17" t="s">
        <v>5087</v>
      </c>
      <c r="H1959" t="s">
        <v>246</v>
      </c>
      <c r="I1959" t="s">
        <v>43</v>
      </c>
      <c r="J1959" t="s">
        <v>8</v>
      </c>
      <c r="K1959" t="s">
        <v>2237</v>
      </c>
      <c r="L1959" t="s">
        <v>3482</v>
      </c>
      <c r="M1959" t="s">
        <v>3483</v>
      </c>
      <c r="N1959">
        <v>1</v>
      </c>
      <c r="O1959" t="s">
        <v>105</v>
      </c>
      <c r="P1959">
        <v>2623</v>
      </c>
      <c r="Q1959" t="s">
        <v>48</v>
      </c>
      <c r="R1959" t="s">
        <v>49</v>
      </c>
      <c r="S1959" t="s">
        <v>50</v>
      </c>
      <c r="T1959" t="s">
        <v>51</v>
      </c>
      <c r="U1959" t="s">
        <v>52</v>
      </c>
      <c r="V1959">
        <v>1.05</v>
      </c>
      <c r="W1959" s="1">
        <v>0</v>
      </c>
      <c r="X1959">
        <v>1</v>
      </c>
      <c r="Y1959">
        <v>3.65</v>
      </c>
      <c r="Z1959">
        <v>5</v>
      </c>
      <c r="AA1959">
        <v>0.73</v>
      </c>
      <c r="AB1959" s="2">
        <v>0</v>
      </c>
      <c r="AC1959" s="1">
        <v>0</v>
      </c>
      <c r="AD1959" s="7">
        <v>43502</v>
      </c>
      <c r="AE1959" s="7">
        <v>43502</v>
      </c>
      <c r="AF1959">
        <v>0</v>
      </c>
      <c r="AG1959" t="s">
        <v>53</v>
      </c>
      <c r="AH1959" s="2">
        <v>0</v>
      </c>
      <c r="AI1959" s="1">
        <v>0</v>
      </c>
      <c r="AJ1959" s="1">
        <v>0</v>
      </c>
      <c r="AK1959" s="6" t="str">
        <f>+IF(Tabla1[[#This Row],[REQUEST_TY]]="SR MANTENIMIENTO CORRECTIVO", "EMERGENCIA", "OTROS")</f>
        <v>EMERGENCIA</v>
      </c>
      <c r="AL1959" s="6" t="str">
        <f>+_xlfn.IFS(Tabla1[[#This Row],[Veces obj]]&lt;=1,"0-1",Tabla1[[#This Row],[Veces obj]]&lt;=2,"1-2",Tabla1[[#This Row],[Veces obj]]&lt;=3,"2-3",TRUE,"&gt;3")</f>
        <v>0-1</v>
      </c>
      <c r="AM1959" s="6" t="str">
        <f>+_xlfn.IFS(MONTH(Tabla1[[#This Row],[MES]])&lt;=3,"Q1",MONTH(Tabla1[[#This Row],[MES]])&lt;=6,"Q2",MONTH(Tabla1[[#This Row],[MES]])&lt;=9,"Q3",TRUE,"Q4")</f>
        <v>Q1</v>
      </c>
      <c r="AN1959" t="str">
        <f>+IFERROR(VLOOKUP(Tabla1[[#This Row],[CUENTA]],CTAS[],2,0),"OTROS")</f>
        <v>OTROS</v>
      </c>
      <c r="AP1959" t="str">
        <f>+IFERROR(VLOOKUP(Tabla1[[#This Row],[EMPLEADO]],IS[],3,0),"OTROS")</f>
        <v>OTROS</v>
      </c>
      <c r="AQ1959" t="str">
        <f>+IFERROR(VLOOKUP(Tabla1[[#This Row],[EMPLEADO]],IS[[NÓMINA]:[INGENIERO]],2,0),"OTROS")</f>
        <v>OTROS</v>
      </c>
    </row>
    <row r="1960" spans="1:43" x14ac:dyDescent="0.25">
      <c r="A1960" t="s">
        <v>4444</v>
      </c>
      <c r="B1960">
        <v>1</v>
      </c>
      <c r="C1960" t="s">
        <v>7183</v>
      </c>
      <c r="D1960" t="s">
        <v>38</v>
      </c>
      <c r="E1960" t="s">
        <v>39</v>
      </c>
      <c r="F1960" t="s">
        <v>7184</v>
      </c>
      <c r="G1960" s="17" t="s">
        <v>7185</v>
      </c>
      <c r="H1960" t="s">
        <v>101</v>
      </c>
      <c r="I1960" t="s">
        <v>43</v>
      </c>
      <c r="J1960" t="s">
        <v>8</v>
      </c>
      <c r="K1960" t="s">
        <v>44</v>
      </c>
      <c r="L1960" t="s">
        <v>3540</v>
      </c>
      <c r="M1960" t="s">
        <v>1269</v>
      </c>
      <c r="N1960">
        <v>1</v>
      </c>
      <c r="O1960" t="s">
        <v>105</v>
      </c>
      <c r="P1960">
        <v>2644</v>
      </c>
      <c r="Q1960" t="s">
        <v>48</v>
      </c>
      <c r="R1960" t="s">
        <v>49</v>
      </c>
      <c r="S1960" t="s">
        <v>50</v>
      </c>
      <c r="T1960" t="s">
        <v>51</v>
      </c>
      <c r="U1960" t="s">
        <v>52</v>
      </c>
      <c r="V1960">
        <v>1.05</v>
      </c>
      <c r="W1960" s="1">
        <v>0</v>
      </c>
      <c r="X1960">
        <v>1</v>
      </c>
      <c r="Y1960">
        <v>4.7</v>
      </c>
      <c r="Z1960">
        <v>5</v>
      </c>
      <c r="AA1960">
        <v>0.94000000000000006</v>
      </c>
      <c r="AB1960" s="2">
        <v>0</v>
      </c>
      <c r="AC1960" s="1">
        <v>0</v>
      </c>
      <c r="AD1960" s="7">
        <v>43523</v>
      </c>
      <c r="AE1960" s="7">
        <v>43523</v>
      </c>
      <c r="AF1960">
        <v>0</v>
      </c>
      <c r="AG1960" t="s">
        <v>53</v>
      </c>
      <c r="AH1960" s="2">
        <v>0</v>
      </c>
      <c r="AI1960" s="1">
        <v>0</v>
      </c>
      <c r="AJ1960" s="1">
        <v>0</v>
      </c>
      <c r="AK1960" s="6" t="str">
        <f>+IF(Tabla1[[#This Row],[REQUEST_TY]]="SR MANTENIMIENTO CORRECTIVO", "EMERGENCIA", "OTROS")</f>
        <v>EMERGENCIA</v>
      </c>
      <c r="AL1960" s="6" t="str">
        <f>+_xlfn.IFS(Tabla1[[#This Row],[Veces obj]]&lt;=1,"0-1",Tabla1[[#This Row],[Veces obj]]&lt;=2,"1-2",Tabla1[[#This Row],[Veces obj]]&lt;=3,"2-3",TRUE,"&gt;3")</f>
        <v>0-1</v>
      </c>
      <c r="AM1960" s="6" t="str">
        <f>+_xlfn.IFS(MONTH(Tabla1[[#This Row],[MES]])&lt;=3,"Q1",MONTH(Tabla1[[#This Row],[MES]])&lt;=6,"Q2",MONTH(Tabla1[[#This Row],[MES]])&lt;=9,"Q3",TRUE,"Q4")</f>
        <v>Q1</v>
      </c>
      <c r="AN1960" t="str">
        <f>+IFERROR(VLOOKUP(Tabla1[[#This Row],[CUENTA]],CTAS[],2,0),"OTROS")</f>
        <v>OTROS</v>
      </c>
      <c r="AP1960" t="str">
        <f>+IFERROR(VLOOKUP(Tabla1[[#This Row],[EMPLEADO]],IS[],3,0),"OTROS")</f>
        <v>OTROS</v>
      </c>
      <c r="AQ1960" t="str">
        <f>+IFERROR(VLOOKUP(Tabla1[[#This Row],[EMPLEADO]],IS[[NÓMINA]:[INGENIERO]],2,0),"OTROS")</f>
        <v>OTROS</v>
      </c>
    </row>
    <row r="1961" spans="1:43" x14ac:dyDescent="0.25">
      <c r="A1961" t="s">
        <v>4444</v>
      </c>
      <c r="B1961">
        <v>1</v>
      </c>
      <c r="C1961" t="s">
        <v>6055</v>
      </c>
      <c r="D1961" t="s">
        <v>3346</v>
      </c>
      <c r="E1961" t="s">
        <v>39</v>
      </c>
      <c r="F1961" t="s">
        <v>6056</v>
      </c>
      <c r="G1961" s="17" t="s">
        <v>5087</v>
      </c>
      <c r="H1961" t="s">
        <v>271</v>
      </c>
      <c r="I1961" t="s">
        <v>43</v>
      </c>
      <c r="J1961" t="s">
        <v>8</v>
      </c>
      <c r="K1961" t="s">
        <v>2237</v>
      </c>
      <c r="L1961" t="s">
        <v>3482</v>
      </c>
      <c r="M1961" t="s">
        <v>3483</v>
      </c>
      <c r="N1961">
        <v>1</v>
      </c>
      <c r="O1961" t="s">
        <v>105</v>
      </c>
      <c r="P1961" t="s">
        <v>822</v>
      </c>
      <c r="Q1961" t="s">
        <v>48</v>
      </c>
      <c r="R1961" t="s">
        <v>49</v>
      </c>
      <c r="S1961" t="s">
        <v>50</v>
      </c>
      <c r="T1961" t="s">
        <v>51</v>
      </c>
      <c r="U1961" t="s">
        <v>52</v>
      </c>
      <c r="V1961">
        <v>1</v>
      </c>
      <c r="W1961" s="1">
        <v>0</v>
      </c>
      <c r="X1961">
        <v>0</v>
      </c>
      <c r="Y1961">
        <v>5</v>
      </c>
      <c r="Z1961">
        <v>5</v>
      </c>
      <c r="AA1961">
        <v>1</v>
      </c>
      <c r="AB1961" s="2">
        <v>0</v>
      </c>
      <c r="AC1961" s="1">
        <v>0</v>
      </c>
      <c r="AD1961" s="7">
        <v>43510</v>
      </c>
      <c r="AE1961" s="7">
        <v>43515</v>
      </c>
      <c r="AF1961">
        <v>3</v>
      </c>
      <c r="AG1961" t="s">
        <v>1680</v>
      </c>
      <c r="AH1961" s="2">
        <v>0</v>
      </c>
      <c r="AI1961" s="1">
        <v>0</v>
      </c>
      <c r="AJ1961" s="1">
        <v>0</v>
      </c>
      <c r="AK1961" s="6" t="str">
        <f>+IF(Tabla1[[#This Row],[REQUEST_TY]]="SR MANTENIMIENTO CORRECTIVO", "EMERGENCIA", "OTROS")</f>
        <v>OTROS</v>
      </c>
      <c r="AL1961" s="6" t="str">
        <f>+_xlfn.IFS(Tabla1[[#This Row],[Veces obj]]&lt;=1,"0-1",Tabla1[[#This Row],[Veces obj]]&lt;=2,"1-2",Tabla1[[#This Row],[Veces obj]]&lt;=3,"2-3",TRUE,"&gt;3")</f>
        <v>0-1</v>
      </c>
      <c r="AM1961" s="6" t="str">
        <f>+_xlfn.IFS(MONTH(Tabla1[[#This Row],[MES]])&lt;=3,"Q1",MONTH(Tabla1[[#This Row],[MES]])&lt;=6,"Q2",MONTH(Tabla1[[#This Row],[MES]])&lt;=9,"Q3",TRUE,"Q4")</f>
        <v>Q1</v>
      </c>
      <c r="AN1961" t="str">
        <f>+IFERROR(VLOOKUP(Tabla1[[#This Row],[CUENTA]],CTAS[],2,0),"OTROS")</f>
        <v>OTROS</v>
      </c>
      <c r="AP1961" t="str">
        <f>+IFERROR(VLOOKUP(Tabla1[[#This Row],[EMPLEADO]],IS[],3,0),"OTROS")</f>
        <v>OTROS</v>
      </c>
      <c r="AQ1961" t="str">
        <f>+IFERROR(VLOOKUP(Tabla1[[#This Row],[EMPLEADO]],IS[[NÓMINA]:[INGENIERO]],2,0),"OTROS")</f>
        <v>OTROS</v>
      </c>
    </row>
    <row r="1962" spans="1:43" x14ac:dyDescent="0.25">
      <c r="A1962" t="s">
        <v>4444</v>
      </c>
      <c r="B1962">
        <v>1</v>
      </c>
      <c r="C1962" t="s">
        <v>6067</v>
      </c>
      <c r="D1962" t="s">
        <v>3346</v>
      </c>
      <c r="E1962" t="s">
        <v>39</v>
      </c>
      <c r="F1962" t="s">
        <v>6068</v>
      </c>
      <c r="G1962" s="17" t="s">
        <v>6069</v>
      </c>
      <c r="H1962" t="s">
        <v>42</v>
      </c>
      <c r="I1962" t="s">
        <v>43</v>
      </c>
      <c r="J1962" t="s">
        <v>8</v>
      </c>
      <c r="K1962" t="s">
        <v>798</v>
      </c>
      <c r="L1962" t="s">
        <v>3147</v>
      </c>
      <c r="M1962" t="s">
        <v>794</v>
      </c>
      <c r="N1962">
        <v>1</v>
      </c>
      <c r="O1962" t="s">
        <v>47</v>
      </c>
      <c r="P1962" t="s">
        <v>822</v>
      </c>
      <c r="Q1962" t="s">
        <v>48</v>
      </c>
      <c r="R1962" t="s">
        <v>49</v>
      </c>
      <c r="S1962" t="s">
        <v>50</v>
      </c>
      <c r="T1962" t="s">
        <v>51</v>
      </c>
      <c r="U1962" t="s">
        <v>52</v>
      </c>
      <c r="V1962">
        <v>1</v>
      </c>
      <c r="W1962" s="1">
        <v>0</v>
      </c>
      <c r="X1962">
        <v>0</v>
      </c>
      <c r="Y1962">
        <v>5</v>
      </c>
      <c r="Z1962">
        <v>5</v>
      </c>
      <c r="AA1962">
        <v>1</v>
      </c>
      <c r="AB1962" s="2">
        <v>0</v>
      </c>
      <c r="AC1962" s="1">
        <v>0</v>
      </c>
      <c r="AD1962" s="7">
        <v>43510</v>
      </c>
      <c r="AE1962" s="7">
        <v>43515</v>
      </c>
      <c r="AF1962">
        <v>3</v>
      </c>
      <c r="AG1962" t="s">
        <v>1680</v>
      </c>
      <c r="AH1962" s="2">
        <v>0</v>
      </c>
      <c r="AI1962" s="1">
        <v>0</v>
      </c>
      <c r="AJ1962" s="1">
        <v>0</v>
      </c>
      <c r="AK1962" s="6" t="str">
        <f>+IF(Tabla1[[#This Row],[REQUEST_TY]]="SR MANTENIMIENTO CORRECTIVO", "EMERGENCIA", "OTROS")</f>
        <v>OTROS</v>
      </c>
      <c r="AL1962" s="6" t="str">
        <f>+_xlfn.IFS(Tabla1[[#This Row],[Veces obj]]&lt;=1,"0-1",Tabla1[[#This Row],[Veces obj]]&lt;=2,"1-2",Tabla1[[#This Row],[Veces obj]]&lt;=3,"2-3",TRUE,"&gt;3")</f>
        <v>0-1</v>
      </c>
      <c r="AM1962" s="6" t="str">
        <f>+_xlfn.IFS(MONTH(Tabla1[[#This Row],[MES]])&lt;=3,"Q1",MONTH(Tabla1[[#This Row],[MES]])&lt;=6,"Q2",MONTH(Tabla1[[#This Row],[MES]])&lt;=9,"Q3",TRUE,"Q4")</f>
        <v>Q1</v>
      </c>
      <c r="AN1962" t="str">
        <f>+IFERROR(VLOOKUP(Tabla1[[#This Row],[CUENTA]],CTAS[],2,0),"OTROS")</f>
        <v>OTROS</v>
      </c>
      <c r="AP1962" t="str">
        <f>+IFERROR(VLOOKUP(Tabla1[[#This Row],[EMPLEADO]],IS[],3,0),"OTROS")</f>
        <v>OTROS</v>
      </c>
      <c r="AQ1962" t="str">
        <f>+IFERROR(VLOOKUP(Tabla1[[#This Row],[EMPLEADO]],IS[[NÓMINA]:[INGENIERO]],2,0),"OTROS")</f>
        <v>OTROS</v>
      </c>
    </row>
    <row r="1963" spans="1:43" x14ac:dyDescent="0.25">
      <c r="A1963" t="s">
        <v>4444</v>
      </c>
      <c r="B1963">
        <v>1</v>
      </c>
      <c r="C1963" t="s">
        <v>6057</v>
      </c>
      <c r="D1963" t="s">
        <v>3346</v>
      </c>
      <c r="E1963" t="s">
        <v>39</v>
      </c>
      <c r="F1963" t="s">
        <v>6056</v>
      </c>
      <c r="G1963" s="17" t="s">
        <v>6058</v>
      </c>
      <c r="H1963" t="s">
        <v>42</v>
      </c>
      <c r="I1963" t="s">
        <v>43</v>
      </c>
      <c r="J1963" t="s">
        <v>8</v>
      </c>
      <c r="K1963" t="s">
        <v>1567</v>
      </c>
      <c r="L1963" t="s">
        <v>799</v>
      </c>
      <c r="M1963" t="s">
        <v>131</v>
      </c>
      <c r="N1963">
        <v>1</v>
      </c>
      <c r="O1963" t="s">
        <v>47</v>
      </c>
      <c r="P1963" t="s">
        <v>822</v>
      </c>
      <c r="Q1963" t="s">
        <v>48</v>
      </c>
      <c r="R1963" t="s">
        <v>49</v>
      </c>
      <c r="S1963" t="s">
        <v>50</v>
      </c>
      <c r="T1963" t="s">
        <v>51</v>
      </c>
      <c r="U1963" t="s">
        <v>52</v>
      </c>
      <c r="V1963">
        <v>1</v>
      </c>
      <c r="W1963" s="1">
        <v>0</v>
      </c>
      <c r="X1963">
        <v>0</v>
      </c>
      <c r="Y1963">
        <v>5</v>
      </c>
      <c r="Z1963">
        <v>5</v>
      </c>
      <c r="AA1963">
        <v>1</v>
      </c>
      <c r="AB1963" s="2">
        <v>0</v>
      </c>
      <c r="AC1963" s="1">
        <v>0</v>
      </c>
      <c r="AD1963" s="7">
        <v>43510</v>
      </c>
      <c r="AE1963" s="7">
        <v>43511</v>
      </c>
      <c r="AF1963">
        <v>1</v>
      </c>
      <c r="AG1963" t="s">
        <v>53</v>
      </c>
      <c r="AH1963" s="2">
        <v>0</v>
      </c>
      <c r="AI1963" s="1">
        <v>0</v>
      </c>
      <c r="AJ1963" s="1">
        <v>0</v>
      </c>
      <c r="AK1963" s="6" t="str">
        <f>+IF(Tabla1[[#This Row],[REQUEST_TY]]="SR MANTENIMIENTO CORRECTIVO", "EMERGENCIA", "OTROS")</f>
        <v>OTROS</v>
      </c>
      <c r="AL1963" s="6" t="str">
        <f>+_xlfn.IFS(Tabla1[[#This Row],[Veces obj]]&lt;=1,"0-1",Tabla1[[#This Row],[Veces obj]]&lt;=2,"1-2",Tabla1[[#This Row],[Veces obj]]&lt;=3,"2-3",TRUE,"&gt;3")</f>
        <v>0-1</v>
      </c>
      <c r="AM1963" s="6" t="str">
        <f>+_xlfn.IFS(MONTH(Tabla1[[#This Row],[MES]])&lt;=3,"Q1",MONTH(Tabla1[[#This Row],[MES]])&lt;=6,"Q2",MONTH(Tabla1[[#This Row],[MES]])&lt;=9,"Q3",TRUE,"Q4")</f>
        <v>Q1</v>
      </c>
      <c r="AN1963" t="str">
        <f>+IFERROR(VLOOKUP(Tabla1[[#This Row],[CUENTA]],CTAS[],2,0),"OTROS")</f>
        <v>OTROS</v>
      </c>
      <c r="AP1963" t="str">
        <f>+IFERROR(VLOOKUP(Tabla1[[#This Row],[EMPLEADO]],IS[],3,0),"OTROS")</f>
        <v>OTROS</v>
      </c>
      <c r="AQ1963" t="str">
        <f>+IFERROR(VLOOKUP(Tabla1[[#This Row],[EMPLEADO]],IS[[NÓMINA]:[INGENIERO]],2,0),"OTROS")</f>
        <v>OTROS</v>
      </c>
    </row>
    <row r="1964" spans="1:43" x14ac:dyDescent="0.25">
      <c r="A1964" t="s">
        <v>4444</v>
      </c>
      <c r="B1964">
        <v>1</v>
      </c>
      <c r="C1964" t="s">
        <v>6074</v>
      </c>
      <c r="D1964" t="s">
        <v>3346</v>
      </c>
      <c r="E1964" t="s">
        <v>39</v>
      </c>
      <c r="F1964" t="s">
        <v>6075</v>
      </c>
      <c r="G1964" s="17" t="s">
        <v>6076</v>
      </c>
      <c r="H1964" t="s">
        <v>42</v>
      </c>
      <c r="I1964" t="s">
        <v>43</v>
      </c>
      <c r="J1964" t="s">
        <v>8</v>
      </c>
      <c r="K1964" t="s">
        <v>798</v>
      </c>
      <c r="L1964" t="s">
        <v>3147</v>
      </c>
      <c r="M1964" t="s">
        <v>794</v>
      </c>
      <c r="N1964">
        <v>1</v>
      </c>
      <c r="O1964" t="s">
        <v>47</v>
      </c>
      <c r="P1964" t="s">
        <v>822</v>
      </c>
      <c r="Q1964" t="s">
        <v>48</v>
      </c>
      <c r="R1964" t="s">
        <v>49</v>
      </c>
      <c r="S1964" t="s">
        <v>50</v>
      </c>
      <c r="T1964" t="s">
        <v>51</v>
      </c>
      <c r="U1964" t="s">
        <v>52</v>
      </c>
      <c r="V1964">
        <v>1</v>
      </c>
      <c r="W1964" s="1">
        <v>0</v>
      </c>
      <c r="X1964">
        <v>0</v>
      </c>
      <c r="Y1964">
        <v>5</v>
      </c>
      <c r="Z1964">
        <v>5</v>
      </c>
      <c r="AA1964">
        <v>1</v>
      </c>
      <c r="AB1964" s="2">
        <v>0</v>
      </c>
      <c r="AC1964" s="1">
        <v>0</v>
      </c>
      <c r="AD1964" s="7">
        <v>43510</v>
      </c>
      <c r="AE1964" s="7">
        <v>43515</v>
      </c>
      <c r="AF1964">
        <v>3</v>
      </c>
      <c r="AG1964" t="s">
        <v>1680</v>
      </c>
      <c r="AH1964" s="2">
        <v>0</v>
      </c>
      <c r="AI1964" s="1">
        <v>0</v>
      </c>
      <c r="AJ1964" s="1">
        <v>0</v>
      </c>
      <c r="AK1964" s="6" t="str">
        <f>+IF(Tabla1[[#This Row],[REQUEST_TY]]="SR MANTENIMIENTO CORRECTIVO", "EMERGENCIA", "OTROS")</f>
        <v>OTROS</v>
      </c>
      <c r="AL1964" s="6" t="str">
        <f>+_xlfn.IFS(Tabla1[[#This Row],[Veces obj]]&lt;=1,"0-1",Tabla1[[#This Row],[Veces obj]]&lt;=2,"1-2",Tabla1[[#This Row],[Veces obj]]&lt;=3,"2-3",TRUE,"&gt;3")</f>
        <v>0-1</v>
      </c>
      <c r="AM1964" s="6" t="str">
        <f>+_xlfn.IFS(MONTH(Tabla1[[#This Row],[MES]])&lt;=3,"Q1",MONTH(Tabla1[[#This Row],[MES]])&lt;=6,"Q2",MONTH(Tabla1[[#This Row],[MES]])&lt;=9,"Q3",TRUE,"Q4")</f>
        <v>Q1</v>
      </c>
      <c r="AN1964" t="str">
        <f>+IFERROR(VLOOKUP(Tabla1[[#This Row],[CUENTA]],CTAS[],2,0),"OTROS")</f>
        <v>OTROS</v>
      </c>
      <c r="AP1964" t="str">
        <f>+IFERROR(VLOOKUP(Tabla1[[#This Row],[EMPLEADO]],IS[],3,0),"OTROS")</f>
        <v>OTROS</v>
      </c>
      <c r="AQ1964" t="str">
        <f>+IFERROR(VLOOKUP(Tabla1[[#This Row],[EMPLEADO]],IS[[NÓMINA]:[INGENIERO]],2,0),"OTROS")</f>
        <v>OTROS</v>
      </c>
    </row>
    <row r="1965" spans="1:43" x14ac:dyDescent="0.25">
      <c r="A1965" t="s">
        <v>4444</v>
      </c>
      <c r="B1965">
        <v>1</v>
      </c>
      <c r="C1965" t="s">
        <v>6059</v>
      </c>
      <c r="D1965" t="s">
        <v>3346</v>
      </c>
      <c r="E1965" t="s">
        <v>39</v>
      </c>
      <c r="F1965" t="s">
        <v>6060</v>
      </c>
      <c r="G1965" s="17" t="s">
        <v>5694</v>
      </c>
      <c r="H1965" t="s">
        <v>42</v>
      </c>
      <c r="I1965" t="s">
        <v>43</v>
      </c>
      <c r="J1965" t="s">
        <v>8</v>
      </c>
      <c r="K1965" t="s">
        <v>1848</v>
      </c>
      <c r="L1965" t="s">
        <v>1568</v>
      </c>
      <c r="M1965" t="s">
        <v>131</v>
      </c>
      <c r="N1965">
        <v>1</v>
      </c>
      <c r="O1965" t="s">
        <v>47</v>
      </c>
      <c r="P1965" t="s">
        <v>822</v>
      </c>
      <c r="Q1965" t="s">
        <v>48</v>
      </c>
      <c r="R1965" t="s">
        <v>49</v>
      </c>
      <c r="S1965" t="s">
        <v>50</v>
      </c>
      <c r="T1965" t="s">
        <v>51</v>
      </c>
      <c r="U1965" t="s">
        <v>52</v>
      </c>
      <c r="V1965">
        <v>1</v>
      </c>
      <c r="W1965" s="1">
        <v>0</v>
      </c>
      <c r="X1965">
        <v>0</v>
      </c>
      <c r="Y1965">
        <v>5</v>
      </c>
      <c r="Z1965">
        <v>5</v>
      </c>
      <c r="AA1965">
        <v>1</v>
      </c>
      <c r="AB1965" s="2">
        <v>0</v>
      </c>
      <c r="AC1965" s="1">
        <v>0</v>
      </c>
      <c r="AD1965" s="7">
        <v>43510</v>
      </c>
      <c r="AE1965" s="7">
        <v>43511</v>
      </c>
      <c r="AF1965">
        <v>1</v>
      </c>
      <c r="AG1965" t="s">
        <v>53</v>
      </c>
      <c r="AH1965" s="2">
        <v>0</v>
      </c>
      <c r="AI1965" s="1">
        <v>0</v>
      </c>
      <c r="AJ1965" s="1">
        <v>0</v>
      </c>
      <c r="AK1965" s="6" t="str">
        <f>+IF(Tabla1[[#This Row],[REQUEST_TY]]="SR MANTENIMIENTO CORRECTIVO", "EMERGENCIA", "OTROS")</f>
        <v>OTROS</v>
      </c>
      <c r="AL1965" s="6" t="str">
        <f>+_xlfn.IFS(Tabla1[[#This Row],[Veces obj]]&lt;=1,"0-1",Tabla1[[#This Row],[Veces obj]]&lt;=2,"1-2",Tabla1[[#This Row],[Veces obj]]&lt;=3,"2-3",TRUE,"&gt;3")</f>
        <v>0-1</v>
      </c>
      <c r="AM1965" s="6" t="str">
        <f>+_xlfn.IFS(MONTH(Tabla1[[#This Row],[MES]])&lt;=3,"Q1",MONTH(Tabla1[[#This Row],[MES]])&lt;=6,"Q2",MONTH(Tabla1[[#This Row],[MES]])&lt;=9,"Q3",TRUE,"Q4")</f>
        <v>Q1</v>
      </c>
      <c r="AN1965" t="str">
        <f>+IFERROR(VLOOKUP(Tabla1[[#This Row],[CUENTA]],CTAS[],2,0),"OTROS")</f>
        <v>OTROS</v>
      </c>
      <c r="AP1965" t="str">
        <f>+IFERROR(VLOOKUP(Tabla1[[#This Row],[EMPLEADO]],IS[],3,0),"OTROS")</f>
        <v>OTROS</v>
      </c>
      <c r="AQ1965" t="str">
        <f>+IFERROR(VLOOKUP(Tabla1[[#This Row],[EMPLEADO]],IS[[NÓMINA]:[INGENIERO]],2,0),"OTROS")</f>
        <v>OTROS</v>
      </c>
    </row>
    <row r="1966" spans="1:43" x14ac:dyDescent="0.25">
      <c r="A1966" t="s">
        <v>4444</v>
      </c>
      <c r="B1966">
        <v>1</v>
      </c>
      <c r="C1966" t="s">
        <v>6080</v>
      </c>
      <c r="D1966" t="s">
        <v>3691</v>
      </c>
      <c r="E1966" t="s">
        <v>2723</v>
      </c>
      <c r="F1966" t="s">
        <v>6081</v>
      </c>
      <c r="G1966" s="17" t="s">
        <v>5756</v>
      </c>
      <c r="H1966" t="s">
        <v>1063</v>
      </c>
      <c r="I1966" t="s">
        <v>43</v>
      </c>
      <c r="J1966" t="s">
        <v>8</v>
      </c>
      <c r="K1966" t="s">
        <v>71</v>
      </c>
      <c r="L1966" t="s">
        <v>397</v>
      </c>
      <c r="M1966" t="s">
        <v>387</v>
      </c>
      <c r="N1966">
        <v>0</v>
      </c>
      <c r="O1966" t="s">
        <v>47</v>
      </c>
      <c r="P1966" t="s">
        <v>822</v>
      </c>
      <c r="Q1966" t="s">
        <v>48</v>
      </c>
      <c r="R1966" t="s">
        <v>242</v>
      </c>
      <c r="S1966" t="s">
        <v>64</v>
      </c>
      <c r="T1966" t="s">
        <v>51</v>
      </c>
      <c r="U1966" t="s">
        <v>96</v>
      </c>
      <c r="V1966">
        <v>1</v>
      </c>
      <c r="W1966" s="1">
        <v>1365</v>
      </c>
      <c r="X1966">
        <v>0</v>
      </c>
      <c r="Y1966">
        <v>5</v>
      </c>
      <c r="Z1966">
        <v>5</v>
      </c>
      <c r="AA1966">
        <v>1</v>
      </c>
      <c r="AB1966" s="2">
        <v>0</v>
      </c>
      <c r="AC1966" s="1">
        <v>0</v>
      </c>
      <c r="AD1966" s="7">
        <v>43516</v>
      </c>
      <c r="AE1966" s="7">
        <v>43516</v>
      </c>
      <c r="AF1966">
        <v>0</v>
      </c>
      <c r="AG1966" t="s">
        <v>53</v>
      </c>
      <c r="AH1966" s="2">
        <v>0</v>
      </c>
      <c r="AI1966" s="1">
        <v>0</v>
      </c>
      <c r="AJ1966" s="1">
        <v>0</v>
      </c>
      <c r="AK1966" s="6" t="str">
        <f>+IF(Tabla1[[#This Row],[REQUEST_TY]]="SR MANTENIMIENTO CORRECTIVO", "EMERGENCIA", "OTROS")</f>
        <v>OTROS</v>
      </c>
      <c r="AL1966" s="6" t="str">
        <f>+_xlfn.IFS(Tabla1[[#This Row],[Veces obj]]&lt;=1,"0-1",Tabla1[[#This Row],[Veces obj]]&lt;=2,"1-2",Tabla1[[#This Row],[Veces obj]]&lt;=3,"2-3",TRUE,"&gt;3")</f>
        <v>0-1</v>
      </c>
      <c r="AM1966" s="6" t="str">
        <f>+_xlfn.IFS(MONTH(Tabla1[[#This Row],[MES]])&lt;=3,"Q1",MONTH(Tabla1[[#This Row],[MES]])&lt;=6,"Q2",MONTH(Tabla1[[#This Row],[MES]])&lt;=9,"Q3",TRUE,"Q4")</f>
        <v>Q1</v>
      </c>
      <c r="AN1966" t="str">
        <f>+IFERROR(VLOOKUP(Tabla1[[#This Row],[CUENTA]],CTAS[],2,0),"OTROS")</f>
        <v>OTROS</v>
      </c>
      <c r="AP1966" t="str">
        <f>+IFERROR(VLOOKUP(Tabla1[[#This Row],[EMPLEADO]],IS[],3,0),"OTROS")</f>
        <v>OTROS</v>
      </c>
      <c r="AQ1966" t="str">
        <f>+IFERROR(VLOOKUP(Tabla1[[#This Row],[EMPLEADO]],IS[[NÓMINA]:[INGENIERO]],2,0),"OTROS")</f>
        <v>OTROS</v>
      </c>
    </row>
    <row r="1967" spans="1:43" x14ac:dyDescent="0.25">
      <c r="A1967" t="s">
        <v>4444</v>
      </c>
      <c r="B1967">
        <v>1</v>
      </c>
      <c r="C1967" t="s">
        <v>6062</v>
      </c>
      <c r="D1967" t="s">
        <v>3346</v>
      </c>
      <c r="E1967" t="s">
        <v>1564</v>
      </c>
      <c r="F1967" t="s">
        <v>6063</v>
      </c>
      <c r="G1967" s="17" t="s">
        <v>6064</v>
      </c>
      <c r="H1967" t="s">
        <v>42</v>
      </c>
      <c r="I1967" t="s">
        <v>43</v>
      </c>
      <c r="J1967" t="s">
        <v>8</v>
      </c>
      <c r="K1967" t="s">
        <v>490</v>
      </c>
      <c r="L1967" t="s">
        <v>3429</v>
      </c>
      <c r="M1967" t="s">
        <v>794</v>
      </c>
      <c r="N1967">
        <v>1</v>
      </c>
      <c r="O1967" t="s">
        <v>47</v>
      </c>
      <c r="P1967" t="s">
        <v>822</v>
      </c>
      <c r="Q1967" t="s">
        <v>48</v>
      </c>
      <c r="R1967" t="s">
        <v>242</v>
      </c>
      <c r="S1967" t="s">
        <v>64</v>
      </c>
      <c r="T1967" t="s">
        <v>51</v>
      </c>
      <c r="U1967" t="s">
        <v>96</v>
      </c>
      <c r="V1967">
        <v>1</v>
      </c>
      <c r="W1967" s="1">
        <v>0</v>
      </c>
      <c r="X1967">
        <v>0</v>
      </c>
      <c r="Y1967">
        <v>5</v>
      </c>
      <c r="Z1967">
        <v>5</v>
      </c>
      <c r="AA1967">
        <v>1</v>
      </c>
      <c r="AB1967" s="2">
        <v>0</v>
      </c>
      <c r="AC1967" s="1">
        <v>0</v>
      </c>
      <c r="AD1967" s="7">
        <v>43510</v>
      </c>
      <c r="AE1967" s="7">
        <v>43515</v>
      </c>
      <c r="AF1967">
        <v>3</v>
      </c>
      <c r="AG1967" t="s">
        <v>1680</v>
      </c>
      <c r="AH1967" s="2">
        <v>0</v>
      </c>
      <c r="AI1967" s="1">
        <v>0</v>
      </c>
      <c r="AJ1967" s="1">
        <v>0</v>
      </c>
      <c r="AK1967" s="6" t="str">
        <f>+IF(Tabla1[[#This Row],[REQUEST_TY]]="SR MANTENIMIENTO CORRECTIVO", "EMERGENCIA", "OTROS")</f>
        <v>OTROS</v>
      </c>
      <c r="AL1967" s="6" t="str">
        <f>+_xlfn.IFS(Tabla1[[#This Row],[Veces obj]]&lt;=1,"0-1",Tabla1[[#This Row],[Veces obj]]&lt;=2,"1-2",Tabla1[[#This Row],[Veces obj]]&lt;=3,"2-3",TRUE,"&gt;3")</f>
        <v>0-1</v>
      </c>
      <c r="AM1967" s="6" t="str">
        <f>+_xlfn.IFS(MONTH(Tabla1[[#This Row],[MES]])&lt;=3,"Q1",MONTH(Tabla1[[#This Row],[MES]])&lt;=6,"Q2",MONTH(Tabla1[[#This Row],[MES]])&lt;=9,"Q3",TRUE,"Q4")</f>
        <v>Q1</v>
      </c>
      <c r="AN1967" t="str">
        <f>+IFERROR(VLOOKUP(Tabla1[[#This Row],[CUENTA]],CTAS[],2,0),"OTROS")</f>
        <v>OTROS</v>
      </c>
      <c r="AP1967" t="str">
        <f>+IFERROR(VLOOKUP(Tabla1[[#This Row],[EMPLEADO]],IS[],3,0),"OTROS")</f>
        <v>OTROS</v>
      </c>
      <c r="AQ1967" t="str">
        <f>+IFERROR(VLOOKUP(Tabla1[[#This Row],[EMPLEADO]],IS[[NÓMINA]:[INGENIERO]],2,0),"OTROS")</f>
        <v>OTROS</v>
      </c>
    </row>
    <row r="1968" spans="1:43" x14ac:dyDescent="0.25">
      <c r="A1968" t="s">
        <v>4444</v>
      </c>
      <c r="B1968">
        <v>1</v>
      </c>
      <c r="C1968" t="s">
        <v>6065</v>
      </c>
      <c r="D1968" t="s">
        <v>3346</v>
      </c>
      <c r="E1968" t="s">
        <v>39</v>
      </c>
      <c r="F1968" t="s">
        <v>6063</v>
      </c>
      <c r="G1968" s="17" t="s">
        <v>6066</v>
      </c>
      <c r="H1968" t="s">
        <v>42</v>
      </c>
      <c r="I1968" t="s">
        <v>43</v>
      </c>
      <c r="J1968" t="s">
        <v>8</v>
      </c>
      <c r="K1968" t="s">
        <v>2886</v>
      </c>
      <c r="L1968" t="s">
        <v>3429</v>
      </c>
      <c r="M1968" t="s">
        <v>794</v>
      </c>
      <c r="N1968">
        <v>1</v>
      </c>
      <c r="O1968" t="s">
        <v>47</v>
      </c>
      <c r="P1968" t="s">
        <v>822</v>
      </c>
      <c r="Q1968" t="s">
        <v>48</v>
      </c>
      <c r="R1968" t="s">
        <v>49</v>
      </c>
      <c r="S1968" t="s">
        <v>50</v>
      </c>
      <c r="T1968" t="s">
        <v>51</v>
      </c>
      <c r="U1968" t="s">
        <v>52</v>
      </c>
      <c r="V1968">
        <v>1</v>
      </c>
      <c r="W1968" s="1">
        <v>0</v>
      </c>
      <c r="X1968">
        <v>0</v>
      </c>
      <c r="Y1968">
        <v>5</v>
      </c>
      <c r="Z1968">
        <v>5</v>
      </c>
      <c r="AA1968">
        <v>1</v>
      </c>
      <c r="AB1968" s="2">
        <v>0</v>
      </c>
      <c r="AC1968" s="1">
        <v>0</v>
      </c>
      <c r="AD1968" s="7">
        <v>43510</v>
      </c>
      <c r="AE1968" s="7">
        <v>43515</v>
      </c>
      <c r="AF1968">
        <v>3</v>
      </c>
      <c r="AG1968" t="s">
        <v>1680</v>
      </c>
      <c r="AH1968" s="2">
        <v>0</v>
      </c>
      <c r="AI1968" s="1">
        <v>0</v>
      </c>
      <c r="AJ1968" s="1">
        <v>0</v>
      </c>
      <c r="AK1968" s="6" t="str">
        <f>+IF(Tabla1[[#This Row],[REQUEST_TY]]="SR MANTENIMIENTO CORRECTIVO", "EMERGENCIA", "OTROS")</f>
        <v>OTROS</v>
      </c>
      <c r="AL1968" s="6" t="str">
        <f>+_xlfn.IFS(Tabla1[[#This Row],[Veces obj]]&lt;=1,"0-1",Tabla1[[#This Row],[Veces obj]]&lt;=2,"1-2",Tabla1[[#This Row],[Veces obj]]&lt;=3,"2-3",TRUE,"&gt;3")</f>
        <v>0-1</v>
      </c>
      <c r="AM1968" s="6" t="str">
        <f>+_xlfn.IFS(MONTH(Tabla1[[#This Row],[MES]])&lt;=3,"Q1",MONTH(Tabla1[[#This Row],[MES]])&lt;=6,"Q2",MONTH(Tabla1[[#This Row],[MES]])&lt;=9,"Q3",TRUE,"Q4")</f>
        <v>Q1</v>
      </c>
      <c r="AN1968" t="str">
        <f>+IFERROR(VLOOKUP(Tabla1[[#This Row],[CUENTA]],CTAS[],2,0),"OTROS")</f>
        <v>OTROS</v>
      </c>
      <c r="AP1968" t="str">
        <f>+IFERROR(VLOOKUP(Tabla1[[#This Row],[EMPLEADO]],IS[],3,0),"OTROS")</f>
        <v>OTROS</v>
      </c>
      <c r="AQ1968" t="str">
        <f>+IFERROR(VLOOKUP(Tabla1[[#This Row],[EMPLEADO]],IS[[NÓMINA]:[INGENIERO]],2,0),"OTROS")</f>
        <v>OTROS</v>
      </c>
    </row>
    <row r="1969" spans="1:43" x14ac:dyDescent="0.25">
      <c r="A1969" t="s">
        <v>4444</v>
      </c>
      <c r="B1969">
        <v>1</v>
      </c>
      <c r="C1969" t="s">
        <v>6070</v>
      </c>
      <c r="D1969" t="s">
        <v>3346</v>
      </c>
      <c r="E1969" t="s">
        <v>1564</v>
      </c>
      <c r="F1969" t="s">
        <v>6071</v>
      </c>
      <c r="G1969" s="17" t="s">
        <v>5424</v>
      </c>
      <c r="H1969" t="s">
        <v>42</v>
      </c>
      <c r="I1969" t="s">
        <v>43</v>
      </c>
      <c r="J1969" t="s">
        <v>8</v>
      </c>
      <c r="K1969" t="s">
        <v>2237</v>
      </c>
      <c r="L1969" t="s">
        <v>3429</v>
      </c>
      <c r="M1969" t="s">
        <v>794</v>
      </c>
      <c r="N1969">
        <v>1</v>
      </c>
      <c r="O1969" t="s">
        <v>47</v>
      </c>
      <c r="P1969" t="s">
        <v>822</v>
      </c>
      <c r="Q1969" t="s">
        <v>48</v>
      </c>
      <c r="R1969" t="s">
        <v>242</v>
      </c>
      <c r="S1969" t="s">
        <v>64</v>
      </c>
      <c r="T1969" t="s">
        <v>51</v>
      </c>
      <c r="U1969" t="s">
        <v>96</v>
      </c>
      <c r="V1969">
        <v>1</v>
      </c>
      <c r="W1969" s="1">
        <v>0</v>
      </c>
      <c r="X1969">
        <v>0</v>
      </c>
      <c r="Y1969">
        <v>5</v>
      </c>
      <c r="Z1969">
        <v>5</v>
      </c>
      <c r="AA1969">
        <v>1</v>
      </c>
      <c r="AB1969" s="2">
        <v>0</v>
      </c>
      <c r="AC1969" s="1">
        <v>0</v>
      </c>
      <c r="AD1969" s="7">
        <v>43510</v>
      </c>
      <c r="AE1969" s="7">
        <v>43515</v>
      </c>
      <c r="AF1969">
        <v>3</v>
      </c>
      <c r="AG1969" t="s">
        <v>1680</v>
      </c>
      <c r="AH1969" s="2">
        <v>0</v>
      </c>
      <c r="AI1969" s="1">
        <v>0</v>
      </c>
      <c r="AJ1969" s="1">
        <v>0</v>
      </c>
      <c r="AK1969" s="6" t="str">
        <f>+IF(Tabla1[[#This Row],[REQUEST_TY]]="SR MANTENIMIENTO CORRECTIVO", "EMERGENCIA", "OTROS")</f>
        <v>OTROS</v>
      </c>
      <c r="AL1969" s="6" t="str">
        <f>+_xlfn.IFS(Tabla1[[#This Row],[Veces obj]]&lt;=1,"0-1",Tabla1[[#This Row],[Veces obj]]&lt;=2,"1-2",Tabla1[[#This Row],[Veces obj]]&lt;=3,"2-3",TRUE,"&gt;3")</f>
        <v>0-1</v>
      </c>
      <c r="AM1969" s="6" t="str">
        <f>+_xlfn.IFS(MONTH(Tabla1[[#This Row],[MES]])&lt;=3,"Q1",MONTH(Tabla1[[#This Row],[MES]])&lt;=6,"Q2",MONTH(Tabla1[[#This Row],[MES]])&lt;=9,"Q3",TRUE,"Q4")</f>
        <v>Q1</v>
      </c>
      <c r="AN1969" t="str">
        <f>+IFERROR(VLOOKUP(Tabla1[[#This Row],[CUENTA]],CTAS[],2,0),"OTROS")</f>
        <v>OTROS</v>
      </c>
      <c r="AP1969" t="str">
        <f>+IFERROR(VLOOKUP(Tabla1[[#This Row],[EMPLEADO]],IS[],3,0),"OTROS")</f>
        <v>OTROS</v>
      </c>
      <c r="AQ1969" t="str">
        <f>+IFERROR(VLOOKUP(Tabla1[[#This Row],[EMPLEADO]],IS[[NÓMINA]:[INGENIERO]],2,0),"OTROS")</f>
        <v>OTROS</v>
      </c>
    </row>
    <row r="1970" spans="1:43" x14ac:dyDescent="0.25">
      <c r="A1970" t="s">
        <v>4444</v>
      </c>
      <c r="B1970">
        <v>1</v>
      </c>
      <c r="C1970" t="s">
        <v>6090</v>
      </c>
      <c r="D1970" t="s">
        <v>3346</v>
      </c>
      <c r="E1970" t="s">
        <v>39</v>
      </c>
      <c r="F1970" t="s">
        <v>6091</v>
      </c>
      <c r="G1970" s="17" t="s">
        <v>6092</v>
      </c>
      <c r="H1970" t="s">
        <v>42</v>
      </c>
      <c r="I1970" t="s">
        <v>43</v>
      </c>
      <c r="J1970" t="s">
        <v>8</v>
      </c>
      <c r="K1970" t="s">
        <v>798</v>
      </c>
      <c r="L1970" t="s">
        <v>3147</v>
      </c>
      <c r="M1970" t="s">
        <v>794</v>
      </c>
      <c r="N1970">
        <v>1</v>
      </c>
      <c r="O1970" t="s">
        <v>47</v>
      </c>
      <c r="P1970" t="s">
        <v>822</v>
      </c>
      <c r="Q1970" t="s">
        <v>48</v>
      </c>
      <c r="R1970" t="s">
        <v>49</v>
      </c>
      <c r="S1970" t="s">
        <v>50</v>
      </c>
      <c r="T1970" t="s">
        <v>51</v>
      </c>
      <c r="U1970" t="s">
        <v>52</v>
      </c>
      <c r="V1970">
        <v>1</v>
      </c>
      <c r="W1970" s="1">
        <v>0</v>
      </c>
      <c r="X1970">
        <v>0</v>
      </c>
      <c r="Y1970">
        <v>5</v>
      </c>
      <c r="Z1970">
        <v>5</v>
      </c>
      <c r="AA1970">
        <v>1</v>
      </c>
      <c r="AB1970" s="2">
        <v>0</v>
      </c>
      <c r="AC1970" s="1">
        <v>0</v>
      </c>
      <c r="AD1970" s="7">
        <v>43510</v>
      </c>
      <c r="AE1970" s="7">
        <v>43514</v>
      </c>
      <c r="AF1970">
        <v>2</v>
      </c>
      <c r="AG1970" t="s">
        <v>1680</v>
      </c>
      <c r="AH1970" s="2">
        <v>0</v>
      </c>
      <c r="AI1970" s="1">
        <v>0</v>
      </c>
      <c r="AJ1970" s="1">
        <v>0</v>
      </c>
      <c r="AK1970" s="6" t="str">
        <f>+IF(Tabla1[[#This Row],[REQUEST_TY]]="SR MANTENIMIENTO CORRECTIVO", "EMERGENCIA", "OTROS")</f>
        <v>OTROS</v>
      </c>
      <c r="AL1970" s="6" t="str">
        <f>+_xlfn.IFS(Tabla1[[#This Row],[Veces obj]]&lt;=1,"0-1",Tabla1[[#This Row],[Veces obj]]&lt;=2,"1-2",Tabla1[[#This Row],[Veces obj]]&lt;=3,"2-3",TRUE,"&gt;3")</f>
        <v>0-1</v>
      </c>
      <c r="AM1970" s="6" t="str">
        <f>+_xlfn.IFS(MONTH(Tabla1[[#This Row],[MES]])&lt;=3,"Q1",MONTH(Tabla1[[#This Row],[MES]])&lt;=6,"Q2",MONTH(Tabla1[[#This Row],[MES]])&lt;=9,"Q3",TRUE,"Q4")</f>
        <v>Q1</v>
      </c>
      <c r="AN1970" t="str">
        <f>+IFERROR(VLOOKUP(Tabla1[[#This Row],[CUENTA]],CTAS[],2,0),"OTROS")</f>
        <v>OTROS</v>
      </c>
      <c r="AP1970" t="str">
        <f>+IFERROR(VLOOKUP(Tabla1[[#This Row],[EMPLEADO]],IS[],3,0),"OTROS")</f>
        <v>OTROS</v>
      </c>
      <c r="AQ1970" t="str">
        <f>+IFERROR(VLOOKUP(Tabla1[[#This Row],[EMPLEADO]],IS[[NÓMINA]:[INGENIERO]],2,0),"OTROS")</f>
        <v>OTROS</v>
      </c>
    </row>
    <row r="1971" spans="1:43" x14ac:dyDescent="0.25">
      <c r="A1971" t="s">
        <v>4444</v>
      </c>
      <c r="B1971">
        <v>1</v>
      </c>
      <c r="C1971" t="s">
        <v>6077</v>
      </c>
      <c r="D1971" t="s">
        <v>3346</v>
      </c>
      <c r="E1971" t="s">
        <v>39</v>
      </c>
      <c r="F1971" t="s">
        <v>6078</v>
      </c>
      <c r="G1971" s="17" t="s">
        <v>6079</v>
      </c>
      <c r="H1971" t="s">
        <v>42</v>
      </c>
      <c r="I1971" t="s">
        <v>43</v>
      </c>
      <c r="J1971" t="s">
        <v>8</v>
      </c>
      <c r="K1971" t="s">
        <v>1848</v>
      </c>
      <c r="L1971" t="s">
        <v>1568</v>
      </c>
      <c r="M1971" t="s">
        <v>131</v>
      </c>
      <c r="N1971">
        <v>1</v>
      </c>
      <c r="O1971" t="s">
        <v>47</v>
      </c>
      <c r="P1971" t="s">
        <v>822</v>
      </c>
      <c r="Q1971" t="s">
        <v>48</v>
      </c>
      <c r="R1971" t="s">
        <v>49</v>
      </c>
      <c r="S1971" t="s">
        <v>50</v>
      </c>
      <c r="T1971" t="s">
        <v>51</v>
      </c>
      <c r="U1971" t="s">
        <v>52</v>
      </c>
      <c r="V1971">
        <v>1</v>
      </c>
      <c r="W1971" s="1">
        <v>0</v>
      </c>
      <c r="X1971">
        <v>0</v>
      </c>
      <c r="Y1971">
        <v>5</v>
      </c>
      <c r="Z1971">
        <v>5</v>
      </c>
      <c r="AA1971">
        <v>1</v>
      </c>
      <c r="AB1971" s="2">
        <v>0</v>
      </c>
      <c r="AC1971" s="1">
        <v>0</v>
      </c>
      <c r="AD1971" s="7">
        <v>43510</v>
      </c>
      <c r="AE1971" s="7">
        <v>43511</v>
      </c>
      <c r="AF1971">
        <v>1</v>
      </c>
      <c r="AG1971" t="s">
        <v>53</v>
      </c>
      <c r="AH1971" s="2">
        <v>0</v>
      </c>
      <c r="AI1971" s="1">
        <v>0</v>
      </c>
      <c r="AJ1971" s="1">
        <v>0</v>
      </c>
      <c r="AK1971" s="6" t="str">
        <f>+IF(Tabla1[[#This Row],[REQUEST_TY]]="SR MANTENIMIENTO CORRECTIVO", "EMERGENCIA", "OTROS")</f>
        <v>OTROS</v>
      </c>
      <c r="AL1971" s="6" t="str">
        <f>+_xlfn.IFS(Tabla1[[#This Row],[Veces obj]]&lt;=1,"0-1",Tabla1[[#This Row],[Veces obj]]&lt;=2,"1-2",Tabla1[[#This Row],[Veces obj]]&lt;=3,"2-3",TRUE,"&gt;3")</f>
        <v>0-1</v>
      </c>
      <c r="AM1971" s="6" t="str">
        <f>+_xlfn.IFS(MONTH(Tabla1[[#This Row],[MES]])&lt;=3,"Q1",MONTH(Tabla1[[#This Row],[MES]])&lt;=6,"Q2",MONTH(Tabla1[[#This Row],[MES]])&lt;=9,"Q3",TRUE,"Q4")</f>
        <v>Q1</v>
      </c>
      <c r="AN1971" t="str">
        <f>+IFERROR(VLOOKUP(Tabla1[[#This Row],[CUENTA]],CTAS[],2,0),"OTROS")</f>
        <v>OTROS</v>
      </c>
      <c r="AP1971" t="str">
        <f>+IFERROR(VLOOKUP(Tabla1[[#This Row],[EMPLEADO]],IS[],3,0),"OTROS")</f>
        <v>OTROS</v>
      </c>
      <c r="AQ1971" t="str">
        <f>+IFERROR(VLOOKUP(Tabla1[[#This Row],[EMPLEADO]],IS[[NÓMINA]:[INGENIERO]],2,0),"OTROS")</f>
        <v>OTROS</v>
      </c>
    </row>
    <row r="1972" spans="1:43" x14ac:dyDescent="0.25">
      <c r="A1972" t="s">
        <v>4444</v>
      </c>
      <c r="B1972">
        <v>1</v>
      </c>
      <c r="C1972" t="s">
        <v>6082</v>
      </c>
      <c r="D1972" t="s">
        <v>3346</v>
      </c>
      <c r="E1972" t="s">
        <v>39</v>
      </c>
      <c r="F1972" t="s">
        <v>6083</v>
      </c>
      <c r="G1972" s="17" t="s">
        <v>6084</v>
      </c>
      <c r="H1972" t="s">
        <v>42</v>
      </c>
      <c r="I1972" t="s">
        <v>43</v>
      </c>
      <c r="J1972" t="s">
        <v>8</v>
      </c>
      <c r="K1972" t="s">
        <v>44</v>
      </c>
      <c r="L1972" t="s">
        <v>3666</v>
      </c>
      <c r="M1972" t="s">
        <v>131</v>
      </c>
      <c r="N1972">
        <v>1</v>
      </c>
      <c r="O1972" t="s">
        <v>47</v>
      </c>
      <c r="P1972" t="s">
        <v>822</v>
      </c>
      <c r="Q1972" t="s">
        <v>48</v>
      </c>
      <c r="R1972" t="s">
        <v>49</v>
      </c>
      <c r="S1972" t="s">
        <v>50</v>
      </c>
      <c r="T1972" t="s">
        <v>51</v>
      </c>
      <c r="U1972" t="s">
        <v>52</v>
      </c>
      <c r="V1972">
        <v>1</v>
      </c>
      <c r="W1972" s="1">
        <v>0</v>
      </c>
      <c r="X1972">
        <v>0</v>
      </c>
      <c r="Y1972">
        <v>5</v>
      </c>
      <c r="Z1972">
        <v>5</v>
      </c>
      <c r="AA1972">
        <v>1</v>
      </c>
      <c r="AB1972" s="2">
        <v>0</v>
      </c>
      <c r="AC1972" s="1">
        <v>0</v>
      </c>
      <c r="AD1972" s="7">
        <v>43510</v>
      </c>
      <c r="AE1972" s="7">
        <v>43515</v>
      </c>
      <c r="AF1972">
        <v>3</v>
      </c>
      <c r="AG1972" t="s">
        <v>1680</v>
      </c>
      <c r="AH1972" s="2">
        <v>0</v>
      </c>
      <c r="AI1972" s="1">
        <v>0</v>
      </c>
      <c r="AJ1972" s="1">
        <v>0</v>
      </c>
      <c r="AK1972" s="6" t="str">
        <f>+IF(Tabla1[[#This Row],[REQUEST_TY]]="SR MANTENIMIENTO CORRECTIVO", "EMERGENCIA", "OTROS")</f>
        <v>OTROS</v>
      </c>
      <c r="AL1972" s="6" t="str">
        <f>+_xlfn.IFS(Tabla1[[#This Row],[Veces obj]]&lt;=1,"0-1",Tabla1[[#This Row],[Veces obj]]&lt;=2,"1-2",Tabla1[[#This Row],[Veces obj]]&lt;=3,"2-3",TRUE,"&gt;3")</f>
        <v>0-1</v>
      </c>
      <c r="AM1972" s="6" t="str">
        <f>+_xlfn.IFS(MONTH(Tabla1[[#This Row],[MES]])&lt;=3,"Q1",MONTH(Tabla1[[#This Row],[MES]])&lt;=6,"Q2",MONTH(Tabla1[[#This Row],[MES]])&lt;=9,"Q3",TRUE,"Q4")</f>
        <v>Q1</v>
      </c>
      <c r="AN1972" t="str">
        <f>+IFERROR(VLOOKUP(Tabla1[[#This Row],[CUENTA]],CTAS[],2,0),"OTROS")</f>
        <v>OTROS</v>
      </c>
      <c r="AP1972" t="str">
        <f>+IFERROR(VLOOKUP(Tabla1[[#This Row],[EMPLEADO]],IS[],3,0),"OTROS")</f>
        <v>OTROS</v>
      </c>
      <c r="AQ1972" t="str">
        <f>+IFERROR(VLOOKUP(Tabla1[[#This Row],[EMPLEADO]],IS[[NÓMINA]:[INGENIERO]],2,0),"OTROS")</f>
        <v>OTROS</v>
      </c>
    </row>
    <row r="1973" spans="1:43" x14ac:dyDescent="0.25">
      <c r="A1973" t="s">
        <v>4444</v>
      </c>
      <c r="B1973">
        <v>1</v>
      </c>
      <c r="C1973" t="s">
        <v>6085</v>
      </c>
      <c r="D1973" t="s">
        <v>3346</v>
      </c>
      <c r="E1973" t="s">
        <v>1564</v>
      </c>
      <c r="F1973" t="s">
        <v>6086</v>
      </c>
      <c r="G1973" s="17" t="s">
        <v>1566</v>
      </c>
      <c r="H1973" t="s">
        <v>42</v>
      </c>
      <c r="I1973" t="s">
        <v>43</v>
      </c>
      <c r="J1973" t="s">
        <v>8</v>
      </c>
      <c r="K1973" t="s">
        <v>1567</v>
      </c>
      <c r="L1973" t="s">
        <v>2238</v>
      </c>
      <c r="M1973" t="s">
        <v>131</v>
      </c>
      <c r="N1973">
        <v>1</v>
      </c>
      <c r="O1973" t="s">
        <v>47</v>
      </c>
      <c r="P1973" t="s">
        <v>822</v>
      </c>
      <c r="Q1973" t="s">
        <v>48</v>
      </c>
      <c r="R1973" t="s">
        <v>242</v>
      </c>
      <c r="S1973" t="s">
        <v>64</v>
      </c>
      <c r="T1973" t="s">
        <v>51</v>
      </c>
      <c r="U1973" t="s">
        <v>96</v>
      </c>
      <c r="V1973">
        <v>1</v>
      </c>
      <c r="W1973" s="1">
        <v>0</v>
      </c>
      <c r="X1973">
        <v>0</v>
      </c>
      <c r="Y1973">
        <v>5</v>
      </c>
      <c r="Z1973">
        <v>5</v>
      </c>
      <c r="AA1973">
        <v>1</v>
      </c>
      <c r="AB1973" s="2">
        <v>0</v>
      </c>
      <c r="AC1973" s="1">
        <v>0</v>
      </c>
      <c r="AD1973" s="7">
        <v>43510</v>
      </c>
      <c r="AE1973" s="7">
        <v>43511</v>
      </c>
      <c r="AF1973">
        <v>1</v>
      </c>
      <c r="AG1973" t="s">
        <v>53</v>
      </c>
      <c r="AH1973" s="2">
        <v>0</v>
      </c>
      <c r="AI1973" s="1">
        <v>0</v>
      </c>
      <c r="AJ1973" s="1">
        <v>0</v>
      </c>
      <c r="AK1973" s="6" t="str">
        <f>+IF(Tabla1[[#This Row],[REQUEST_TY]]="SR MANTENIMIENTO CORRECTIVO", "EMERGENCIA", "OTROS")</f>
        <v>OTROS</v>
      </c>
      <c r="AL1973" s="6" t="str">
        <f>+_xlfn.IFS(Tabla1[[#This Row],[Veces obj]]&lt;=1,"0-1",Tabla1[[#This Row],[Veces obj]]&lt;=2,"1-2",Tabla1[[#This Row],[Veces obj]]&lt;=3,"2-3",TRUE,"&gt;3")</f>
        <v>0-1</v>
      </c>
      <c r="AM1973" s="6" t="str">
        <f>+_xlfn.IFS(MONTH(Tabla1[[#This Row],[MES]])&lt;=3,"Q1",MONTH(Tabla1[[#This Row],[MES]])&lt;=6,"Q2",MONTH(Tabla1[[#This Row],[MES]])&lt;=9,"Q3",TRUE,"Q4")</f>
        <v>Q1</v>
      </c>
      <c r="AN1973" t="str">
        <f>+IFERROR(VLOOKUP(Tabla1[[#This Row],[CUENTA]],CTAS[],2,0),"OTROS")</f>
        <v>OTROS</v>
      </c>
      <c r="AP1973" t="str">
        <f>+IFERROR(VLOOKUP(Tabla1[[#This Row],[EMPLEADO]],IS[],3,0),"OTROS")</f>
        <v>OTROS</v>
      </c>
      <c r="AQ1973" t="str">
        <f>+IFERROR(VLOOKUP(Tabla1[[#This Row],[EMPLEADO]],IS[[NÓMINA]:[INGENIERO]],2,0),"OTROS")</f>
        <v>OTROS</v>
      </c>
    </row>
    <row r="1974" spans="1:43" x14ac:dyDescent="0.25">
      <c r="A1974" t="s">
        <v>4444</v>
      </c>
      <c r="B1974">
        <v>1</v>
      </c>
      <c r="C1974" t="s">
        <v>6087</v>
      </c>
      <c r="D1974" t="s">
        <v>3346</v>
      </c>
      <c r="E1974" t="s">
        <v>39</v>
      </c>
      <c r="F1974" t="s">
        <v>6088</v>
      </c>
      <c r="G1974" s="17" t="s">
        <v>6089</v>
      </c>
      <c r="H1974" t="s">
        <v>42</v>
      </c>
      <c r="I1974" t="s">
        <v>43</v>
      </c>
      <c r="J1974" t="s">
        <v>8</v>
      </c>
      <c r="K1974" t="s">
        <v>44</v>
      </c>
      <c r="L1974" t="s">
        <v>3666</v>
      </c>
      <c r="M1974" t="s">
        <v>131</v>
      </c>
      <c r="N1974">
        <v>1</v>
      </c>
      <c r="O1974" t="s">
        <v>47</v>
      </c>
      <c r="P1974" t="s">
        <v>822</v>
      </c>
      <c r="Q1974" t="s">
        <v>48</v>
      </c>
      <c r="R1974" t="s">
        <v>49</v>
      </c>
      <c r="S1974" t="s">
        <v>50</v>
      </c>
      <c r="T1974" t="s">
        <v>51</v>
      </c>
      <c r="U1974" t="s">
        <v>52</v>
      </c>
      <c r="V1974">
        <v>1</v>
      </c>
      <c r="W1974" s="1">
        <v>0</v>
      </c>
      <c r="X1974">
        <v>0</v>
      </c>
      <c r="Y1974">
        <v>5</v>
      </c>
      <c r="Z1974">
        <v>5</v>
      </c>
      <c r="AA1974">
        <v>1</v>
      </c>
      <c r="AB1974" s="2">
        <v>0</v>
      </c>
      <c r="AC1974" s="1">
        <v>0</v>
      </c>
      <c r="AD1974" s="7">
        <v>43510</v>
      </c>
      <c r="AE1974" s="7">
        <v>43515</v>
      </c>
      <c r="AF1974">
        <v>3</v>
      </c>
      <c r="AG1974" t="s">
        <v>1680</v>
      </c>
      <c r="AH1974" s="2">
        <v>0</v>
      </c>
      <c r="AI1974" s="1">
        <v>0</v>
      </c>
      <c r="AJ1974" s="1">
        <v>0</v>
      </c>
      <c r="AK1974" s="6" t="str">
        <f>+IF(Tabla1[[#This Row],[REQUEST_TY]]="SR MANTENIMIENTO CORRECTIVO", "EMERGENCIA", "OTROS")</f>
        <v>OTROS</v>
      </c>
      <c r="AL1974" s="6" t="str">
        <f>+_xlfn.IFS(Tabla1[[#This Row],[Veces obj]]&lt;=1,"0-1",Tabla1[[#This Row],[Veces obj]]&lt;=2,"1-2",Tabla1[[#This Row],[Veces obj]]&lt;=3,"2-3",TRUE,"&gt;3")</f>
        <v>0-1</v>
      </c>
      <c r="AM1974" s="6" t="str">
        <f>+_xlfn.IFS(MONTH(Tabla1[[#This Row],[MES]])&lt;=3,"Q1",MONTH(Tabla1[[#This Row],[MES]])&lt;=6,"Q2",MONTH(Tabla1[[#This Row],[MES]])&lt;=9,"Q3",TRUE,"Q4")</f>
        <v>Q1</v>
      </c>
      <c r="AN1974" t="str">
        <f>+IFERROR(VLOOKUP(Tabla1[[#This Row],[CUENTA]],CTAS[],2,0),"OTROS")</f>
        <v>OTROS</v>
      </c>
      <c r="AP1974" t="str">
        <f>+IFERROR(VLOOKUP(Tabla1[[#This Row],[EMPLEADO]],IS[],3,0),"OTROS")</f>
        <v>OTROS</v>
      </c>
      <c r="AQ1974" t="str">
        <f>+IFERROR(VLOOKUP(Tabla1[[#This Row],[EMPLEADO]],IS[[NÓMINA]:[INGENIERO]],2,0),"OTROS")</f>
        <v>OTROS</v>
      </c>
    </row>
    <row r="1975" spans="1:43" x14ac:dyDescent="0.25">
      <c r="A1975" t="s">
        <v>4444</v>
      </c>
      <c r="B1975">
        <v>1</v>
      </c>
      <c r="C1975" t="s">
        <v>6093</v>
      </c>
      <c r="D1975" t="s">
        <v>3346</v>
      </c>
      <c r="E1975" t="s">
        <v>558</v>
      </c>
      <c r="F1975" t="s">
        <v>6094</v>
      </c>
      <c r="G1975" s="17" t="s">
        <v>6095</v>
      </c>
      <c r="H1975" t="s">
        <v>42</v>
      </c>
      <c r="I1975" t="s">
        <v>43</v>
      </c>
      <c r="J1975" t="s">
        <v>8</v>
      </c>
      <c r="K1975" t="s">
        <v>2237</v>
      </c>
      <c r="L1975" t="s">
        <v>3429</v>
      </c>
      <c r="M1975" t="s">
        <v>794</v>
      </c>
      <c r="N1975">
        <v>1</v>
      </c>
      <c r="O1975" t="s">
        <v>47</v>
      </c>
      <c r="P1975" t="s">
        <v>822</v>
      </c>
      <c r="Q1975" t="s">
        <v>48</v>
      </c>
      <c r="R1975" t="s">
        <v>95</v>
      </c>
      <c r="S1975" t="s">
        <v>64</v>
      </c>
      <c r="T1975" t="s">
        <v>51</v>
      </c>
      <c r="U1975" t="s">
        <v>96</v>
      </c>
      <c r="V1975">
        <v>1</v>
      </c>
      <c r="W1975" s="1">
        <v>0</v>
      </c>
      <c r="X1975">
        <v>0</v>
      </c>
      <c r="Y1975">
        <v>5</v>
      </c>
      <c r="Z1975">
        <v>5</v>
      </c>
      <c r="AA1975">
        <v>1</v>
      </c>
      <c r="AB1975" s="2">
        <v>0</v>
      </c>
      <c r="AC1975" s="1">
        <v>0</v>
      </c>
      <c r="AD1975" s="7">
        <v>43510</v>
      </c>
      <c r="AE1975" s="7">
        <v>43515</v>
      </c>
      <c r="AF1975">
        <v>3</v>
      </c>
      <c r="AG1975" t="s">
        <v>1680</v>
      </c>
      <c r="AH1975" s="2">
        <v>0</v>
      </c>
      <c r="AI1975" s="1">
        <v>0</v>
      </c>
      <c r="AJ1975" s="1">
        <v>0</v>
      </c>
      <c r="AK1975" s="6" t="str">
        <f>+IF(Tabla1[[#This Row],[REQUEST_TY]]="SR MANTENIMIENTO CORRECTIVO", "EMERGENCIA", "OTROS")</f>
        <v>OTROS</v>
      </c>
      <c r="AL1975" s="6" t="str">
        <f>+_xlfn.IFS(Tabla1[[#This Row],[Veces obj]]&lt;=1,"0-1",Tabla1[[#This Row],[Veces obj]]&lt;=2,"1-2",Tabla1[[#This Row],[Veces obj]]&lt;=3,"2-3",TRUE,"&gt;3")</f>
        <v>0-1</v>
      </c>
      <c r="AM1975" s="6" t="str">
        <f>+_xlfn.IFS(MONTH(Tabla1[[#This Row],[MES]])&lt;=3,"Q1",MONTH(Tabla1[[#This Row],[MES]])&lt;=6,"Q2",MONTH(Tabla1[[#This Row],[MES]])&lt;=9,"Q3",TRUE,"Q4")</f>
        <v>Q1</v>
      </c>
      <c r="AN1975" t="str">
        <f>+IFERROR(VLOOKUP(Tabla1[[#This Row],[CUENTA]],CTAS[],2,0),"OTROS")</f>
        <v>OTROS</v>
      </c>
      <c r="AP1975" t="str">
        <f>+IFERROR(VLOOKUP(Tabla1[[#This Row],[EMPLEADO]],IS[],3,0),"OTROS")</f>
        <v>OTROS</v>
      </c>
      <c r="AQ1975" t="str">
        <f>+IFERROR(VLOOKUP(Tabla1[[#This Row],[EMPLEADO]],IS[[NÓMINA]:[INGENIERO]],2,0),"OTROS")</f>
        <v>OTROS</v>
      </c>
    </row>
    <row r="1976" spans="1:43" x14ac:dyDescent="0.25">
      <c r="A1976" t="s">
        <v>4444</v>
      </c>
      <c r="B1976">
        <v>1</v>
      </c>
      <c r="C1976" t="s">
        <v>6096</v>
      </c>
      <c r="D1976" t="s">
        <v>3346</v>
      </c>
      <c r="E1976" t="s">
        <v>39</v>
      </c>
      <c r="F1976" t="s">
        <v>6097</v>
      </c>
      <c r="G1976" s="17" t="s">
        <v>6098</v>
      </c>
      <c r="H1976" t="s">
        <v>106</v>
      </c>
      <c r="I1976" t="s">
        <v>43</v>
      </c>
      <c r="J1976" t="s">
        <v>8</v>
      </c>
      <c r="K1976" t="s">
        <v>490</v>
      </c>
      <c r="L1976" t="s">
        <v>3429</v>
      </c>
      <c r="M1976" t="s">
        <v>794</v>
      </c>
      <c r="N1976">
        <v>1</v>
      </c>
      <c r="O1976" t="s">
        <v>47</v>
      </c>
      <c r="P1976" t="s">
        <v>822</v>
      </c>
      <c r="Q1976" t="s">
        <v>48</v>
      </c>
      <c r="R1976" t="s">
        <v>49</v>
      </c>
      <c r="S1976" t="s">
        <v>50</v>
      </c>
      <c r="T1976" t="s">
        <v>51</v>
      </c>
      <c r="U1976" t="s">
        <v>52</v>
      </c>
      <c r="V1976">
        <v>1</v>
      </c>
      <c r="W1976" s="1">
        <v>0</v>
      </c>
      <c r="X1976">
        <v>0</v>
      </c>
      <c r="Y1976">
        <v>5</v>
      </c>
      <c r="Z1976">
        <v>5</v>
      </c>
      <c r="AA1976">
        <v>1</v>
      </c>
      <c r="AB1976" s="2">
        <v>0</v>
      </c>
      <c r="AC1976" s="1">
        <v>0</v>
      </c>
      <c r="AD1976" s="7">
        <v>43510</v>
      </c>
      <c r="AE1976" s="7">
        <v>43515</v>
      </c>
      <c r="AF1976">
        <v>3</v>
      </c>
      <c r="AG1976" t="s">
        <v>1680</v>
      </c>
      <c r="AH1976" s="2">
        <v>0</v>
      </c>
      <c r="AI1976" s="1">
        <v>0</v>
      </c>
      <c r="AJ1976" s="1">
        <v>0</v>
      </c>
      <c r="AK1976" s="6" t="str">
        <f>+IF(Tabla1[[#This Row],[REQUEST_TY]]="SR MANTENIMIENTO CORRECTIVO", "EMERGENCIA", "OTROS")</f>
        <v>OTROS</v>
      </c>
      <c r="AL1976" s="6" t="str">
        <f>+_xlfn.IFS(Tabla1[[#This Row],[Veces obj]]&lt;=1,"0-1",Tabla1[[#This Row],[Veces obj]]&lt;=2,"1-2",Tabla1[[#This Row],[Veces obj]]&lt;=3,"2-3",TRUE,"&gt;3")</f>
        <v>0-1</v>
      </c>
      <c r="AM1976" s="6" t="str">
        <f>+_xlfn.IFS(MONTH(Tabla1[[#This Row],[MES]])&lt;=3,"Q1",MONTH(Tabla1[[#This Row],[MES]])&lt;=6,"Q2",MONTH(Tabla1[[#This Row],[MES]])&lt;=9,"Q3",TRUE,"Q4")</f>
        <v>Q1</v>
      </c>
      <c r="AN1976" t="str">
        <f>+IFERROR(VLOOKUP(Tabla1[[#This Row],[CUENTA]],CTAS[],2,0),"OTROS")</f>
        <v>OTROS</v>
      </c>
      <c r="AP1976" t="str">
        <f>+IFERROR(VLOOKUP(Tabla1[[#This Row],[EMPLEADO]],IS[],3,0),"OTROS")</f>
        <v>OTROS</v>
      </c>
      <c r="AQ1976" t="str">
        <f>+IFERROR(VLOOKUP(Tabla1[[#This Row],[EMPLEADO]],IS[[NÓMINA]:[INGENIERO]],2,0),"OTROS")</f>
        <v>OTROS</v>
      </c>
    </row>
    <row r="1977" spans="1:43" x14ac:dyDescent="0.25">
      <c r="A1977" t="s">
        <v>4444</v>
      </c>
      <c r="B1977">
        <v>1</v>
      </c>
      <c r="C1977" t="s">
        <v>6099</v>
      </c>
      <c r="D1977" t="s">
        <v>3346</v>
      </c>
      <c r="E1977" t="s">
        <v>39</v>
      </c>
      <c r="F1977" t="s">
        <v>6100</v>
      </c>
      <c r="G1977" s="17" t="s">
        <v>6101</v>
      </c>
      <c r="H1977" t="s">
        <v>246</v>
      </c>
      <c r="I1977" t="s">
        <v>43</v>
      </c>
      <c r="J1977" t="s">
        <v>8</v>
      </c>
      <c r="K1977" t="s">
        <v>1848</v>
      </c>
      <c r="L1977" t="s">
        <v>3446</v>
      </c>
      <c r="M1977" t="s">
        <v>273</v>
      </c>
      <c r="N1977">
        <v>1</v>
      </c>
      <c r="O1977" t="s">
        <v>105</v>
      </c>
      <c r="P1977" t="s">
        <v>822</v>
      </c>
      <c r="Q1977" t="s">
        <v>48</v>
      </c>
      <c r="R1977" t="s">
        <v>49</v>
      </c>
      <c r="S1977" t="s">
        <v>50</v>
      </c>
      <c r="T1977" t="s">
        <v>51</v>
      </c>
      <c r="U1977" t="s">
        <v>52</v>
      </c>
      <c r="V1977">
        <v>1</v>
      </c>
      <c r="W1977" s="1">
        <v>0</v>
      </c>
      <c r="X1977">
        <v>0</v>
      </c>
      <c r="Y1977">
        <v>5</v>
      </c>
      <c r="Z1977">
        <v>5</v>
      </c>
      <c r="AA1977">
        <v>1</v>
      </c>
      <c r="AB1977" s="2">
        <v>0</v>
      </c>
      <c r="AC1977" s="1">
        <v>0</v>
      </c>
      <c r="AD1977" s="7">
        <v>43510</v>
      </c>
      <c r="AE1977" s="7">
        <v>43511</v>
      </c>
      <c r="AF1977">
        <v>1</v>
      </c>
      <c r="AG1977" t="s">
        <v>53</v>
      </c>
      <c r="AH1977" s="2">
        <v>0</v>
      </c>
      <c r="AI1977" s="1">
        <v>0</v>
      </c>
      <c r="AJ1977" s="1">
        <v>0</v>
      </c>
      <c r="AK1977" s="6" t="str">
        <f>+IF(Tabla1[[#This Row],[REQUEST_TY]]="SR MANTENIMIENTO CORRECTIVO", "EMERGENCIA", "OTROS")</f>
        <v>OTROS</v>
      </c>
      <c r="AL1977" s="6" t="str">
        <f>+_xlfn.IFS(Tabla1[[#This Row],[Veces obj]]&lt;=1,"0-1",Tabla1[[#This Row],[Veces obj]]&lt;=2,"1-2",Tabla1[[#This Row],[Veces obj]]&lt;=3,"2-3",TRUE,"&gt;3")</f>
        <v>0-1</v>
      </c>
      <c r="AM1977" s="6" t="str">
        <f>+_xlfn.IFS(MONTH(Tabla1[[#This Row],[MES]])&lt;=3,"Q1",MONTH(Tabla1[[#This Row],[MES]])&lt;=6,"Q2",MONTH(Tabla1[[#This Row],[MES]])&lt;=9,"Q3",TRUE,"Q4")</f>
        <v>Q1</v>
      </c>
      <c r="AN1977" t="str">
        <f>+IFERROR(VLOOKUP(Tabla1[[#This Row],[CUENTA]],CTAS[],2,0),"OTROS")</f>
        <v>OTROS</v>
      </c>
      <c r="AP1977" t="str">
        <f>+IFERROR(VLOOKUP(Tabla1[[#This Row],[EMPLEADO]],IS[],3,0),"OTROS")</f>
        <v>OTROS</v>
      </c>
      <c r="AQ1977" t="str">
        <f>+IFERROR(VLOOKUP(Tabla1[[#This Row],[EMPLEADO]],IS[[NÓMINA]:[INGENIERO]],2,0),"OTROS")</f>
        <v>OTROS</v>
      </c>
    </row>
    <row r="1978" spans="1:43" x14ac:dyDescent="0.25">
      <c r="A1978" t="s">
        <v>4444</v>
      </c>
      <c r="B1978">
        <v>1</v>
      </c>
      <c r="C1978" t="s">
        <v>6106</v>
      </c>
      <c r="D1978" t="s">
        <v>3346</v>
      </c>
      <c r="E1978" t="s">
        <v>39</v>
      </c>
      <c r="F1978" t="s">
        <v>6107</v>
      </c>
      <c r="G1978" s="17" t="s">
        <v>6108</v>
      </c>
      <c r="H1978" t="s">
        <v>246</v>
      </c>
      <c r="I1978" t="s">
        <v>43</v>
      </c>
      <c r="J1978" t="s">
        <v>8</v>
      </c>
      <c r="K1978" t="s">
        <v>2237</v>
      </c>
      <c r="L1978" t="s">
        <v>6109</v>
      </c>
      <c r="M1978" t="s">
        <v>6110</v>
      </c>
      <c r="N1978">
        <v>1</v>
      </c>
      <c r="O1978" t="s">
        <v>105</v>
      </c>
      <c r="P1978" t="s">
        <v>822</v>
      </c>
      <c r="Q1978" t="s">
        <v>48</v>
      </c>
      <c r="R1978" t="s">
        <v>49</v>
      </c>
      <c r="S1978" t="s">
        <v>50</v>
      </c>
      <c r="T1978" t="s">
        <v>51</v>
      </c>
      <c r="U1978" t="s">
        <v>52</v>
      </c>
      <c r="V1978">
        <v>1</v>
      </c>
      <c r="W1978" s="1">
        <v>0</v>
      </c>
      <c r="X1978">
        <v>0</v>
      </c>
      <c r="Y1978">
        <v>5</v>
      </c>
      <c r="Z1978">
        <v>5</v>
      </c>
      <c r="AA1978">
        <v>1</v>
      </c>
      <c r="AB1978" s="2">
        <v>0</v>
      </c>
      <c r="AC1978" s="1">
        <v>0</v>
      </c>
      <c r="AD1978" s="7">
        <v>43510</v>
      </c>
      <c r="AE1978" s="7">
        <v>43515</v>
      </c>
      <c r="AF1978">
        <v>3</v>
      </c>
      <c r="AG1978" t="s">
        <v>1680</v>
      </c>
      <c r="AH1978" s="2">
        <v>0</v>
      </c>
      <c r="AI1978" s="1">
        <v>0</v>
      </c>
      <c r="AJ1978" s="1">
        <v>0</v>
      </c>
      <c r="AK1978" s="6" t="str">
        <f>+IF(Tabla1[[#This Row],[REQUEST_TY]]="SR MANTENIMIENTO CORRECTIVO", "EMERGENCIA", "OTROS")</f>
        <v>OTROS</v>
      </c>
      <c r="AL1978" s="6" t="str">
        <f>+_xlfn.IFS(Tabla1[[#This Row],[Veces obj]]&lt;=1,"0-1",Tabla1[[#This Row],[Veces obj]]&lt;=2,"1-2",Tabla1[[#This Row],[Veces obj]]&lt;=3,"2-3",TRUE,"&gt;3")</f>
        <v>0-1</v>
      </c>
      <c r="AM1978" s="6" t="str">
        <f>+_xlfn.IFS(MONTH(Tabla1[[#This Row],[MES]])&lt;=3,"Q1",MONTH(Tabla1[[#This Row],[MES]])&lt;=6,"Q2",MONTH(Tabla1[[#This Row],[MES]])&lt;=9,"Q3",TRUE,"Q4")</f>
        <v>Q1</v>
      </c>
      <c r="AN1978" t="str">
        <f>+IFERROR(VLOOKUP(Tabla1[[#This Row],[CUENTA]],CTAS[],2,0),"OTROS")</f>
        <v>OTROS</v>
      </c>
      <c r="AP1978" t="str">
        <f>+IFERROR(VLOOKUP(Tabla1[[#This Row],[EMPLEADO]],IS[],3,0),"OTROS")</f>
        <v>OTROS</v>
      </c>
      <c r="AQ1978" t="str">
        <f>+IFERROR(VLOOKUP(Tabla1[[#This Row],[EMPLEADO]],IS[[NÓMINA]:[INGENIERO]],2,0),"OTROS")</f>
        <v>OTROS</v>
      </c>
    </row>
    <row r="1979" spans="1:43" x14ac:dyDescent="0.25">
      <c r="A1979" t="s">
        <v>4444</v>
      </c>
      <c r="B1979">
        <v>1</v>
      </c>
      <c r="C1979" t="s">
        <v>6122</v>
      </c>
      <c r="D1979" t="s">
        <v>3346</v>
      </c>
      <c r="E1979" t="s">
        <v>39</v>
      </c>
      <c r="F1979" t="s">
        <v>6123</v>
      </c>
      <c r="G1979" s="17" t="s">
        <v>6124</v>
      </c>
      <c r="H1979" t="s">
        <v>42</v>
      </c>
      <c r="I1979" t="s">
        <v>43</v>
      </c>
      <c r="J1979" t="s">
        <v>8</v>
      </c>
      <c r="K1979" t="s">
        <v>798</v>
      </c>
      <c r="L1979" t="s">
        <v>3147</v>
      </c>
      <c r="M1979" t="s">
        <v>794</v>
      </c>
      <c r="N1979">
        <v>1</v>
      </c>
      <c r="O1979" t="s">
        <v>47</v>
      </c>
      <c r="P1979" t="s">
        <v>822</v>
      </c>
      <c r="Q1979" t="s">
        <v>48</v>
      </c>
      <c r="R1979" t="s">
        <v>49</v>
      </c>
      <c r="S1979" t="s">
        <v>50</v>
      </c>
      <c r="T1979" t="s">
        <v>51</v>
      </c>
      <c r="U1979" t="s">
        <v>52</v>
      </c>
      <c r="V1979">
        <v>1</v>
      </c>
      <c r="W1979" s="1">
        <v>0</v>
      </c>
      <c r="X1979">
        <v>0</v>
      </c>
      <c r="Y1979">
        <v>5</v>
      </c>
      <c r="Z1979">
        <v>5</v>
      </c>
      <c r="AA1979">
        <v>1</v>
      </c>
      <c r="AB1979" s="2">
        <v>0</v>
      </c>
      <c r="AC1979" s="1">
        <v>0</v>
      </c>
      <c r="AD1979" s="7">
        <v>43510</v>
      </c>
      <c r="AE1979" s="7">
        <v>43515</v>
      </c>
      <c r="AF1979">
        <v>3</v>
      </c>
      <c r="AG1979" t="s">
        <v>1680</v>
      </c>
      <c r="AH1979" s="2">
        <v>0</v>
      </c>
      <c r="AI1979" s="1">
        <v>0</v>
      </c>
      <c r="AJ1979" s="1">
        <v>0</v>
      </c>
      <c r="AK1979" s="6" t="str">
        <f>+IF(Tabla1[[#This Row],[REQUEST_TY]]="SR MANTENIMIENTO CORRECTIVO", "EMERGENCIA", "OTROS")</f>
        <v>OTROS</v>
      </c>
      <c r="AL1979" s="6" t="str">
        <f>+_xlfn.IFS(Tabla1[[#This Row],[Veces obj]]&lt;=1,"0-1",Tabla1[[#This Row],[Veces obj]]&lt;=2,"1-2",Tabla1[[#This Row],[Veces obj]]&lt;=3,"2-3",TRUE,"&gt;3")</f>
        <v>0-1</v>
      </c>
      <c r="AM1979" s="6" t="str">
        <f>+_xlfn.IFS(MONTH(Tabla1[[#This Row],[MES]])&lt;=3,"Q1",MONTH(Tabla1[[#This Row],[MES]])&lt;=6,"Q2",MONTH(Tabla1[[#This Row],[MES]])&lt;=9,"Q3",TRUE,"Q4")</f>
        <v>Q1</v>
      </c>
      <c r="AN1979" t="str">
        <f>+IFERROR(VLOOKUP(Tabla1[[#This Row],[CUENTA]],CTAS[],2,0),"OTROS")</f>
        <v>OTROS</v>
      </c>
      <c r="AP1979" t="str">
        <f>+IFERROR(VLOOKUP(Tabla1[[#This Row],[EMPLEADO]],IS[],3,0),"OTROS")</f>
        <v>OTROS</v>
      </c>
      <c r="AQ1979" t="str">
        <f>+IFERROR(VLOOKUP(Tabla1[[#This Row],[EMPLEADO]],IS[[NÓMINA]:[INGENIERO]],2,0),"OTROS")</f>
        <v>OTROS</v>
      </c>
    </row>
    <row r="1980" spans="1:43" x14ac:dyDescent="0.25">
      <c r="A1980" t="s">
        <v>4444</v>
      </c>
      <c r="B1980">
        <v>1</v>
      </c>
      <c r="C1980" t="s">
        <v>6111</v>
      </c>
      <c r="D1980" t="s">
        <v>3346</v>
      </c>
      <c r="E1980" t="s">
        <v>39</v>
      </c>
      <c r="F1980" t="s">
        <v>6112</v>
      </c>
      <c r="G1980" s="17" t="s">
        <v>6113</v>
      </c>
      <c r="H1980" t="s">
        <v>246</v>
      </c>
      <c r="I1980" t="s">
        <v>43</v>
      </c>
      <c r="J1980" t="s">
        <v>8</v>
      </c>
      <c r="K1980" t="s">
        <v>44</v>
      </c>
      <c r="L1980" t="s">
        <v>3459</v>
      </c>
      <c r="M1980" t="s">
        <v>1510</v>
      </c>
      <c r="N1980">
        <v>1</v>
      </c>
      <c r="O1980" t="s">
        <v>105</v>
      </c>
      <c r="P1980" t="s">
        <v>822</v>
      </c>
      <c r="Q1980" t="s">
        <v>48</v>
      </c>
      <c r="R1980" t="s">
        <v>49</v>
      </c>
      <c r="S1980" t="s">
        <v>50</v>
      </c>
      <c r="T1980" t="s">
        <v>51</v>
      </c>
      <c r="U1980" t="s">
        <v>52</v>
      </c>
      <c r="V1980">
        <v>1</v>
      </c>
      <c r="W1980" s="1">
        <v>0</v>
      </c>
      <c r="X1980">
        <v>0</v>
      </c>
      <c r="Y1980">
        <v>5</v>
      </c>
      <c r="Z1980">
        <v>5</v>
      </c>
      <c r="AA1980">
        <v>1</v>
      </c>
      <c r="AB1980" s="2">
        <v>0</v>
      </c>
      <c r="AC1980" s="1">
        <v>0</v>
      </c>
      <c r="AD1980" s="7">
        <v>43510</v>
      </c>
      <c r="AE1980" s="7">
        <v>43515</v>
      </c>
      <c r="AF1980">
        <v>3</v>
      </c>
      <c r="AG1980" t="s">
        <v>1680</v>
      </c>
      <c r="AH1980" s="2">
        <v>0</v>
      </c>
      <c r="AI1980" s="1">
        <v>0</v>
      </c>
      <c r="AJ1980" s="1">
        <v>0</v>
      </c>
      <c r="AK1980" s="6" t="str">
        <f>+IF(Tabla1[[#This Row],[REQUEST_TY]]="SR MANTENIMIENTO CORRECTIVO", "EMERGENCIA", "OTROS")</f>
        <v>OTROS</v>
      </c>
      <c r="AL1980" s="6" t="str">
        <f>+_xlfn.IFS(Tabla1[[#This Row],[Veces obj]]&lt;=1,"0-1",Tabla1[[#This Row],[Veces obj]]&lt;=2,"1-2",Tabla1[[#This Row],[Veces obj]]&lt;=3,"2-3",TRUE,"&gt;3")</f>
        <v>0-1</v>
      </c>
      <c r="AM1980" s="6" t="str">
        <f>+_xlfn.IFS(MONTH(Tabla1[[#This Row],[MES]])&lt;=3,"Q1",MONTH(Tabla1[[#This Row],[MES]])&lt;=6,"Q2",MONTH(Tabla1[[#This Row],[MES]])&lt;=9,"Q3",TRUE,"Q4")</f>
        <v>Q1</v>
      </c>
      <c r="AN1980" t="str">
        <f>+IFERROR(VLOOKUP(Tabla1[[#This Row],[CUENTA]],CTAS[],2,0),"OTROS")</f>
        <v>OTROS</v>
      </c>
      <c r="AP1980" t="str">
        <f>+IFERROR(VLOOKUP(Tabla1[[#This Row],[EMPLEADO]],IS[],3,0),"OTROS")</f>
        <v>OTROS</v>
      </c>
      <c r="AQ1980" t="str">
        <f>+IFERROR(VLOOKUP(Tabla1[[#This Row],[EMPLEADO]],IS[[NÓMINA]:[INGENIERO]],2,0),"OTROS")</f>
        <v>OTROS</v>
      </c>
    </row>
    <row r="1981" spans="1:43" x14ac:dyDescent="0.25">
      <c r="A1981" t="s">
        <v>4444</v>
      </c>
      <c r="B1981">
        <v>1</v>
      </c>
      <c r="C1981" t="s">
        <v>6128</v>
      </c>
      <c r="D1981" t="s">
        <v>3346</v>
      </c>
      <c r="E1981" t="s">
        <v>39</v>
      </c>
      <c r="F1981" t="s">
        <v>6129</v>
      </c>
      <c r="G1981" s="17" t="s">
        <v>6130</v>
      </c>
      <c r="H1981" t="s">
        <v>79</v>
      </c>
      <c r="I1981" t="s">
        <v>43</v>
      </c>
      <c r="J1981" t="s">
        <v>8</v>
      </c>
      <c r="K1981" t="s">
        <v>798</v>
      </c>
      <c r="L1981" t="s">
        <v>6131</v>
      </c>
      <c r="M1981" t="s">
        <v>654</v>
      </c>
      <c r="N1981">
        <v>1</v>
      </c>
      <c r="O1981" t="s">
        <v>47</v>
      </c>
      <c r="P1981" t="s">
        <v>822</v>
      </c>
      <c r="Q1981" t="s">
        <v>48</v>
      </c>
      <c r="R1981" t="s">
        <v>49</v>
      </c>
      <c r="S1981" t="s">
        <v>50</v>
      </c>
      <c r="T1981" t="s">
        <v>51</v>
      </c>
      <c r="U1981" t="s">
        <v>52</v>
      </c>
      <c r="V1981">
        <v>1</v>
      </c>
      <c r="W1981" s="1">
        <v>0</v>
      </c>
      <c r="X1981">
        <v>0</v>
      </c>
      <c r="Y1981">
        <v>5</v>
      </c>
      <c r="Z1981">
        <v>5</v>
      </c>
      <c r="AA1981">
        <v>1</v>
      </c>
      <c r="AB1981" s="2">
        <v>0</v>
      </c>
      <c r="AC1981" s="1">
        <v>0</v>
      </c>
      <c r="AD1981" s="7">
        <v>43510</v>
      </c>
      <c r="AE1981" s="7">
        <v>43515</v>
      </c>
      <c r="AF1981">
        <v>3</v>
      </c>
      <c r="AG1981" t="s">
        <v>1680</v>
      </c>
      <c r="AH1981" s="2">
        <v>0</v>
      </c>
      <c r="AI1981" s="1">
        <v>0</v>
      </c>
      <c r="AJ1981" s="1">
        <v>0</v>
      </c>
      <c r="AK1981" s="6" t="str">
        <f>+IF(Tabla1[[#This Row],[REQUEST_TY]]="SR MANTENIMIENTO CORRECTIVO", "EMERGENCIA", "OTROS")</f>
        <v>OTROS</v>
      </c>
      <c r="AL1981" s="6" t="str">
        <f>+_xlfn.IFS(Tabla1[[#This Row],[Veces obj]]&lt;=1,"0-1",Tabla1[[#This Row],[Veces obj]]&lt;=2,"1-2",Tabla1[[#This Row],[Veces obj]]&lt;=3,"2-3",TRUE,"&gt;3")</f>
        <v>0-1</v>
      </c>
      <c r="AM1981" s="6" t="str">
        <f>+_xlfn.IFS(MONTH(Tabla1[[#This Row],[MES]])&lt;=3,"Q1",MONTH(Tabla1[[#This Row],[MES]])&lt;=6,"Q2",MONTH(Tabla1[[#This Row],[MES]])&lt;=9,"Q3",TRUE,"Q4")</f>
        <v>Q1</v>
      </c>
      <c r="AN1981" t="str">
        <f>+IFERROR(VLOOKUP(Tabla1[[#This Row],[CUENTA]],CTAS[],2,0),"OTROS")</f>
        <v>OTROS</v>
      </c>
      <c r="AP1981" t="str">
        <f>+IFERROR(VLOOKUP(Tabla1[[#This Row],[EMPLEADO]],IS[],3,0),"OTROS")</f>
        <v>OTROS</v>
      </c>
      <c r="AQ1981" t="str">
        <f>+IFERROR(VLOOKUP(Tabla1[[#This Row],[EMPLEADO]],IS[[NÓMINA]:[INGENIERO]],2,0),"OTROS")</f>
        <v>OTROS</v>
      </c>
    </row>
    <row r="1982" spans="1:43" x14ac:dyDescent="0.25">
      <c r="A1982" t="s">
        <v>4444</v>
      </c>
      <c r="B1982">
        <v>1</v>
      </c>
      <c r="C1982" t="s">
        <v>6114</v>
      </c>
      <c r="D1982" t="s">
        <v>3346</v>
      </c>
      <c r="E1982" t="s">
        <v>39</v>
      </c>
      <c r="F1982" t="s">
        <v>6115</v>
      </c>
      <c r="G1982" s="17" t="s">
        <v>2625</v>
      </c>
      <c r="H1982" t="s">
        <v>868</v>
      </c>
      <c r="I1982" t="s">
        <v>43</v>
      </c>
      <c r="J1982" t="s">
        <v>8</v>
      </c>
      <c r="K1982" t="s">
        <v>44</v>
      </c>
      <c r="L1982" t="s">
        <v>2626</v>
      </c>
      <c r="M1982" t="s">
        <v>871</v>
      </c>
      <c r="N1982">
        <v>1</v>
      </c>
      <c r="O1982" t="s">
        <v>47</v>
      </c>
      <c r="P1982" t="s">
        <v>822</v>
      </c>
      <c r="Q1982" t="s">
        <v>48</v>
      </c>
      <c r="R1982" t="s">
        <v>49</v>
      </c>
      <c r="S1982" t="s">
        <v>50</v>
      </c>
      <c r="T1982" t="s">
        <v>51</v>
      </c>
      <c r="U1982" t="s">
        <v>52</v>
      </c>
      <c r="V1982">
        <v>1</v>
      </c>
      <c r="W1982" s="1">
        <v>0</v>
      </c>
      <c r="X1982">
        <v>0</v>
      </c>
      <c r="Y1982">
        <v>5</v>
      </c>
      <c r="Z1982">
        <v>5</v>
      </c>
      <c r="AA1982">
        <v>1</v>
      </c>
      <c r="AB1982" s="2">
        <v>0</v>
      </c>
      <c r="AC1982" s="1">
        <v>0</v>
      </c>
      <c r="AD1982" s="7">
        <v>43510</v>
      </c>
      <c r="AE1982" s="7">
        <v>43515</v>
      </c>
      <c r="AF1982">
        <v>3</v>
      </c>
      <c r="AG1982" t="s">
        <v>1680</v>
      </c>
      <c r="AH1982" s="2">
        <v>0</v>
      </c>
      <c r="AI1982" s="1">
        <v>0</v>
      </c>
      <c r="AJ1982" s="1">
        <v>0</v>
      </c>
      <c r="AK1982" s="6" t="str">
        <f>+IF(Tabla1[[#This Row],[REQUEST_TY]]="SR MANTENIMIENTO CORRECTIVO", "EMERGENCIA", "OTROS")</f>
        <v>OTROS</v>
      </c>
      <c r="AL1982" s="6" t="str">
        <f>+_xlfn.IFS(Tabla1[[#This Row],[Veces obj]]&lt;=1,"0-1",Tabla1[[#This Row],[Veces obj]]&lt;=2,"1-2",Tabla1[[#This Row],[Veces obj]]&lt;=3,"2-3",TRUE,"&gt;3")</f>
        <v>0-1</v>
      </c>
      <c r="AM1982" s="6" t="str">
        <f>+_xlfn.IFS(MONTH(Tabla1[[#This Row],[MES]])&lt;=3,"Q1",MONTH(Tabla1[[#This Row],[MES]])&lt;=6,"Q2",MONTH(Tabla1[[#This Row],[MES]])&lt;=9,"Q3",TRUE,"Q4")</f>
        <v>Q1</v>
      </c>
      <c r="AN1982" t="str">
        <f>+IFERROR(VLOOKUP(Tabla1[[#This Row],[CUENTA]],CTAS[],2,0),"OTROS")</f>
        <v>OTROS</v>
      </c>
      <c r="AP1982" t="str">
        <f>+IFERROR(VLOOKUP(Tabla1[[#This Row],[EMPLEADO]],IS[],3,0),"OTROS")</f>
        <v>OTROS</v>
      </c>
      <c r="AQ1982" t="str">
        <f>+IFERROR(VLOOKUP(Tabla1[[#This Row],[EMPLEADO]],IS[[NÓMINA]:[INGENIERO]],2,0),"OTROS")</f>
        <v>OTROS</v>
      </c>
    </row>
    <row r="1983" spans="1:43" x14ac:dyDescent="0.25">
      <c r="A1983" t="s">
        <v>4444</v>
      </c>
      <c r="B1983">
        <v>1</v>
      </c>
      <c r="C1983" t="s">
        <v>6116</v>
      </c>
      <c r="D1983" t="s">
        <v>3346</v>
      </c>
      <c r="E1983" t="s">
        <v>39</v>
      </c>
      <c r="F1983" t="s">
        <v>6117</v>
      </c>
      <c r="G1983" s="17" t="s">
        <v>6118</v>
      </c>
      <c r="H1983" t="s">
        <v>101</v>
      </c>
      <c r="I1983" t="s">
        <v>43</v>
      </c>
      <c r="J1983" t="s">
        <v>8</v>
      </c>
      <c r="K1983" t="s">
        <v>2886</v>
      </c>
      <c r="L1983" t="s">
        <v>1509</v>
      </c>
      <c r="M1983" t="s">
        <v>1510</v>
      </c>
      <c r="N1983">
        <v>1</v>
      </c>
      <c r="O1983" t="s">
        <v>105</v>
      </c>
      <c r="P1983" t="s">
        <v>822</v>
      </c>
      <c r="Q1983" t="s">
        <v>48</v>
      </c>
      <c r="R1983" t="s">
        <v>49</v>
      </c>
      <c r="S1983" t="s">
        <v>50</v>
      </c>
      <c r="T1983" t="s">
        <v>51</v>
      </c>
      <c r="U1983" t="s">
        <v>52</v>
      </c>
      <c r="V1983">
        <v>1</v>
      </c>
      <c r="W1983" s="1">
        <v>0</v>
      </c>
      <c r="X1983">
        <v>0</v>
      </c>
      <c r="Y1983">
        <v>5</v>
      </c>
      <c r="Z1983">
        <v>5</v>
      </c>
      <c r="AA1983">
        <v>1</v>
      </c>
      <c r="AB1983" s="2">
        <v>0</v>
      </c>
      <c r="AC1983" s="1">
        <v>0</v>
      </c>
      <c r="AD1983" s="7">
        <v>43510</v>
      </c>
      <c r="AE1983" s="7">
        <v>43515</v>
      </c>
      <c r="AF1983">
        <v>3</v>
      </c>
      <c r="AG1983" t="s">
        <v>1680</v>
      </c>
      <c r="AH1983" s="2">
        <v>0</v>
      </c>
      <c r="AI1983" s="1">
        <v>0</v>
      </c>
      <c r="AJ1983" s="1">
        <v>0</v>
      </c>
      <c r="AK1983" s="6" t="str">
        <f>+IF(Tabla1[[#This Row],[REQUEST_TY]]="SR MANTENIMIENTO CORRECTIVO", "EMERGENCIA", "OTROS")</f>
        <v>OTROS</v>
      </c>
      <c r="AL1983" s="6" t="str">
        <f>+_xlfn.IFS(Tabla1[[#This Row],[Veces obj]]&lt;=1,"0-1",Tabla1[[#This Row],[Veces obj]]&lt;=2,"1-2",Tabla1[[#This Row],[Veces obj]]&lt;=3,"2-3",TRUE,"&gt;3")</f>
        <v>0-1</v>
      </c>
      <c r="AM1983" s="6" t="str">
        <f>+_xlfn.IFS(MONTH(Tabla1[[#This Row],[MES]])&lt;=3,"Q1",MONTH(Tabla1[[#This Row],[MES]])&lt;=6,"Q2",MONTH(Tabla1[[#This Row],[MES]])&lt;=9,"Q3",TRUE,"Q4")</f>
        <v>Q1</v>
      </c>
      <c r="AN1983" t="str">
        <f>+IFERROR(VLOOKUP(Tabla1[[#This Row],[CUENTA]],CTAS[],2,0),"OTROS")</f>
        <v>OTROS</v>
      </c>
      <c r="AP1983" t="str">
        <f>+IFERROR(VLOOKUP(Tabla1[[#This Row],[EMPLEADO]],IS[],3,0),"OTROS")</f>
        <v>OTROS</v>
      </c>
      <c r="AQ1983" t="str">
        <f>+IFERROR(VLOOKUP(Tabla1[[#This Row],[EMPLEADO]],IS[[NÓMINA]:[INGENIERO]],2,0),"OTROS")</f>
        <v>OTROS</v>
      </c>
    </row>
    <row r="1984" spans="1:43" x14ac:dyDescent="0.25">
      <c r="A1984" t="s">
        <v>4444</v>
      </c>
      <c r="B1984">
        <v>1</v>
      </c>
      <c r="C1984" t="s">
        <v>6119</v>
      </c>
      <c r="D1984" t="s">
        <v>3346</v>
      </c>
      <c r="E1984" t="s">
        <v>39</v>
      </c>
      <c r="F1984" t="s">
        <v>6120</v>
      </c>
      <c r="G1984" s="17" t="s">
        <v>6121</v>
      </c>
      <c r="H1984" t="s">
        <v>101</v>
      </c>
      <c r="I1984" t="s">
        <v>43</v>
      </c>
      <c r="J1984" t="s">
        <v>8</v>
      </c>
      <c r="K1984" t="s">
        <v>2237</v>
      </c>
      <c r="L1984" t="s">
        <v>3482</v>
      </c>
      <c r="M1984" t="s">
        <v>3483</v>
      </c>
      <c r="N1984">
        <v>1</v>
      </c>
      <c r="O1984" t="s">
        <v>105</v>
      </c>
      <c r="P1984" t="s">
        <v>822</v>
      </c>
      <c r="Q1984" t="s">
        <v>48</v>
      </c>
      <c r="R1984" t="s">
        <v>49</v>
      </c>
      <c r="S1984" t="s">
        <v>50</v>
      </c>
      <c r="T1984" t="s">
        <v>51</v>
      </c>
      <c r="U1984" t="s">
        <v>52</v>
      </c>
      <c r="V1984">
        <v>1</v>
      </c>
      <c r="W1984" s="1">
        <v>0</v>
      </c>
      <c r="X1984">
        <v>0</v>
      </c>
      <c r="Y1984">
        <v>5</v>
      </c>
      <c r="Z1984">
        <v>5</v>
      </c>
      <c r="AA1984">
        <v>1</v>
      </c>
      <c r="AB1984" s="2">
        <v>0</v>
      </c>
      <c r="AC1984" s="1">
        <v>0</v>
      </c>
      <c r="AD1984" s="7">
        <v>43510</v>
      </c>
      <c r="AE1984" s="7">
        <v>43515</v>
      </c>
      <c r="AF1984">
        <v>3</v>
      </c>
      <c r="AG1984" t="s">
        <v>1680</v>
      </c>
      <c r="AH1984" s="2">
        <v>0</v>
      </c>
      <c r="AI1984" s="1">
        <v>0</v>
      </c>
      <c r="AJ1984" s="1">
        <v>0</v>
      </c>
      <c r="AK1984" s="6" t="str">
        <f>+IF(Tabla1[[#This Row],[REQUEST_TY]]="SR MANTENIMIENTO CORRECTIVO", "EMERGENCIA", "OTROS")</f>
        <v>OTROS</v>
      </c>
      <c r="AL1984" s="6" t="str">
        <f>+_xlfn.IFS(Tabla1[[#This Row],[Veces obj]]&lt;=1,"0-1",Tabla1[[#This Row],[Veces obj]]&lt;=2,"1-2",Tabla1[[#This Row],[Veces obj]]&lt;=3,"2-3",TRUE,"&gt;3")</f>
        <v>0-1</v>
      </c>
      <c r="AM1984" s="6" t="str">
        <f>+_xlfn.IFS(MONTH(Tabla1[[#This Row],[MES]])&lt;=3,"Q1",MONTH(Tabla1[[#This Row],[MES]])&lt;=6,"Q2",MONTH(Tabla1[[#This Row],[MES]])&lt;=9,"Q3",TRUE,"Q4")</f>
        <v>Q1</v>
      </c>
      <c r="AN1984" t="str">
        <f>+IFERROR(VLOOKUP(Tabla1[[#This Row],[CUENTA]],CTAS[],2,0),"OTROS")</f>
        <v>OTROS</v>
      </c>
      <c r="AP1984" t="str">
        <f>+IFERROR(VLOOKUP(Tabla1[[#This Row],[EMPLEADO]],IS[],3,0),"OTROS")</f>
        <v>OTROS</v>
      </c>
      <c r="AQ1984" t="str">
        <f>+IFERROR(VLOOKUP(Tabla1[[#This Row],[EMPLEADO]],IS[[NÓMINA]:[INGENIERO]],2,0),"OTROS")</f>
        <v>OTROS</v>
      </c>
    </row>
    <row r="1985" spans="1:43" x14ac:dyDescent="0.25">
      <c r="A1985" t="s">
        <v>4444</v>
      </c>
      <c r="B1985">
        <v>1</v>
      </c>
      <c r="C1985" t="s">
        <v>6125</v>
      </c>
      <c r="D1985" t="s">
        <v>3346</v>
      </c>
      <c r="E1985" t="s">
        <v>39</v>
      </c>
      <c r="F1985" t="s">
        <v>6126</v>
      </c>
      <c r="G1985" s="17" t="s">
        <v>6127</v>
      </c>
      <c r="H1985" t="s">
        <v>79</v>
      </c>
      <c r="I1985" t="s">
        <v>43</v>
      </c>
      <c r="J1985" t="s">
        <v>8</v>
      </c>
      <c r="K1985" t="s">
        <v>44</v>
      </c>
      <c r="L1985" t="s">
        <v>3515</v>
      </c>
      <c r="M1985" t="s">
        <v>654</v>
      </c>
      <c r="N1985">
        <v>1</v>
      </c>
      <c r="O1985" t="s">
        <v>47</v>
      </c>
      <c r="P1985" t="s">
        <v>822</v>
      </c>
      <c r="Q1985" t="s">
        <v>48</v>
      </c>
      <c r="R1985" t="s">
        <v>49</v>
      </c>
      <c r="S1985" t="s">
        <v>50</v>
      </c>
      <c r="T1985" t="s">
        <v>51</v>
      </c>
      <c r="U1985" t="s">
        <v>52</v>
      </c>
      <c r="V1985">
        <v>1</v>
      </c>
      <c r="W1985" s="1">
        <v>0</v>
      </c>
      <c r="X1985">
        <v>0</v>
      </c>
      <c r="Y1985">
        <v>5</v>
      </c>
      <c r="Z1985">
        <v>5</v>
      </c>
      <c r="AA1985">
        <v>1</v>
      </c>
      <c r="AB1985" s="2">
        <v>0</v>
      </c>
      <c r="AC1985" s="1">
        <v>0</v>
      </c>
      <c r="AD1985" s="7">
        <v>43510</v>
      </c>
      <c r="AE1985" s="7">
        <v>43515</v>
      </c>
      <c r="AF1985">
        <v>3</v>
      </c>
      <c r="AG1985" t="s">
        <v>1680</v>
      </c>
      <c r="AH1985" s="2">
        <v>0</v>
      </c>
      <c r="AI1985" s="1">
        <v>0</v>
      </c>
      <c r="AJ1985" s="1">
        <v>0</v>
      </c>
      <c r="AK1985" s="6" t="str">
        <f>+IF(Tabla1[[#This Row],[REQUEST_TY]]="SR MANTENIMIENTO CORRECTIVO", "EMERGENCIA", "OTROS")</f>
        <v>OTROS</v>
      </c>
      <c r="AL1985" s="6" t="str">
        <f>+_xlfn.IFS(Tabla1[[#This Row],[Veces obj]]&lt;=1,"0-1",Tabla1[[#This Row],[Veces obj]]&lt;=2,"1-2",Tabla1[[#This Row],[Veces obj]]&lt;=3,"2-3",TRUE,"&gt;3")</f>
        <v>0-1</v>
      </c>
      <c r="AM1985" s="6" t="str">
        <f>+_xlfn.IFS(MONTH(Tabla1[[#This Row],[MES]])&lt;=3,"Q1",MONTH(Tabla1[[#This Row],[MES]])&lt;=6,"Q2",MONTH(Tabla1[[#This Row],[MES]])&lt;=9,"Q3",TRUE,"Q4")</f>
        <v>Q1</v>
      </c>
      <c r="AN1985" t="str">
        <f>+IFERROR(VLOOKUP(Tabla1[[#This Row],[CUENTA]],CTAS[],2,0),"OTROS")</f>
        <v>OTROS</v>
      </c>
      <c r="AP1985" t="str">
        <f>+IFERROR(VLOOKUP(Tabla1[[#This Row],[EMPLEADO]],IS[],3,0),"OTROS")</f>
        <v>OTROS</v>
      </c>
      <c r="AQ1985" t="str">
        <f>+IFERROR(VLOOKUP(Tabla1[[#This Row],[EMPLEADO]],IS[[NÓMINA]:[INGENIERO]],2,0),"OTROS")</f>
        <v>OTROS</v>
      </c>
    </row>
    <row r="1986" spans="1:43" x14ac:dyDescent="0.25">
      <c r="A1986" t="s">
        <v>4444</v>
      </c>
      <c r="B1986">
        <v>1</v>
      </c>
      <c r="C1986" t="s">
        <v>6132</v>
      </c>
      <c r="D1986" t="s">
        <v>3346</v>
      </c>
      <c r="E1986" t="s">
        <v>39</v>
      </c>
      <c r="F1986" t="s">
        <v>6133</v>
      </c>
      <c r="G1986" s="17" t="s">
        <v>6134</v>
      </c>
      <c r="H1986" t="s">
        <v>246</v>
      </c>
      <c r="I1986" t="s">
        <v>43</v>
      </c>
      <c r="J1986" t="s">
        <v>8</v>
      </c>
      <c r="K1986" t="s">
        <v>6135</v>
      </c>
      <c r="L1986" t="s">
        <v>6136</v>
      </c>
      <c r="M1986" t="s">
        <v>3612</v>
      </c>
      <c r="N1986">
        <v>1</v>
      </c>
      <c r="O1986" t="s">
        <v>105</v>
      </c>
      <c r="P1986" t="s">
        <v>822</v>
      </c>
      <c r="Q1986" t="s">
        <v>48</v>
      </c>
      <c r="R1986" t="s">
        <v>49</v>
      </c>
      <c r="S1986" t="s">
        <v>50</v>
      </c>
      <c r="T1986" t="s">
        <v>51</v>
      </c>
      <c r="U1986" t="s">
        <v>52</v>
      </c>
      <c r="V1986">
        <v>1</v>
      </c>
      <c r="W1986" s="1">
        <v>0</v>
      </c>
      <c r="X1986">
        <v>0</v>
      </c>
      <c r="Y1986">
        <v>5</v>
      </c>
      <c r="Z1986">
        <v>5</v>
      </c>
      <c r="AA1986">
        <v>1</v>
      </c>
      <c r="AB1986" s="2">
        <v>0</v>
      </c>
      <c r="AC1986" s="1">
        <v>0</v>
      </c>
      <c r="AD1986" s="7">
        <v>43510</v>
      </c>
      <c r="AE1986" s="7">
        <v>43515</v>
      </c>
      <c r="AF1986">
        <v>3</v>
      </c>
      <c r="AG1986" t="s">
        <v>1680</v>
      </c>
      <c r="AH1986" s="2">
        <v>0</v>
      </c>
      <c r="AI1986" s="1">
        <v>0</v>
      </c>
      <c r="AJ1986" s="1">
        <v>0</v>
      </c>
      <c r="AK1986" s="6" t="str">
        <f>+IF(Tabla1[[#This Row],[REQUEST_TY]]="SR MANTENIMIENTO CORRECTIVO", "EMERGENCIA", "OTROS")</f>
        <v>OTROS</v>
      </c>
      <c r="AL1986" s="6" t="str">
        <f>+_xlfn.IFS(Tabla1[[#This Row],[Veces obj]]&lt;=1,"0-1",Tabla1[[#This Row],[Veces obj]]&lt;=2,"1-2",Tabla1[[#This Row],[Veces obj]]&lt;=3,"2-3",TRUE,"&gt;3")</f>
        <v>0-1</v>
      </c>
      <c r="AM1986" s="6" t="str">
        <f>+_xlfn.IFS(MONTH(Tabla1[[#This Row],[MES]])&lt;=3,"Q1",MONTH(Tabla1[[#This Row],[MES]])&lt;=6,"Q2",MONTH(Tabla1[[#This Row],[MES]])&lt;=9,"Q3",TRUE,"Q4")</f>
        <v>Q1</v>
      </c>
      <c r="AN1986" t="str">
        <f>+IFERROR(VLOOKUP(Tabla1[[#This Row],[CUENTA]],CTAS[],2,0),"OTROS")</f>
        <v>OTROS</v>
      </c>
      <c r="AP1986" t="str">
        <f>+IFERROR(VLOOKUP(Tabla1[[#This Row],[EMPLEADO]],IS[],3,0),"OTROS")</f>
        <v>OTROS</v>
      </c>
      <c r="AQ1986" t="str">
        <f>+IFERROR(VLOOKUP(Tabla1[[#This Row],[EMPLEADO]],IS[[NÓMINA]:[INGENIERO]],2,0),"OTROS")</f>
        <v>OTROS</v>
      </c>
    </row>
    <row r="1987" spans="1:43" x14ac:dyDescent="0.25">
      <c r="A1987" t="s">
        <v>4444</v>
      </c>
      <c r="B1987">
        <v>1</v>
      </c>
      <c r="C1987" t="s">
        <v>6153</v>
      </c>
      <c r="D1987" t="s">
        <v>3346</v>
      </c>
      <c r="E1987" t="s">
        <v>39</v>
      </c>
      <c r="F1987" t="s">
        <v>6154</v>
      </c>
      <c r="G1987" s="17" t="s">
        <v>6155</v>
      </c>
      <c r="H1987" t="s">
        <v>42</v>
      </c>
      <c r="I1987" t="s">
        <v>43</v>
      </c>
      <c r="J1987" t="s">
        <v>8</v>
      </c>
      <c r="K1987" t="s">
        <v>2237</v>
      </c>
      <c r="L1987" t="s">
        <v>3429</v>
      </c>
      <c r="M1987" t="s">
        <v>794</v>
      </c>
      <c r="N1987">
        <v>1</v>
      </c>
      <c r="O1987" t="s">
        <v>47</v>
      </c>
      <c r="P1987" t="s">
        <v>822</v>
      </c>
      <c r="Q1987" t="s">
        <v>48</v>
      </c>
      <c r="R1987" t="s">
        <v>49</v>
      </c>
      <c r="S1987" t="s">
        <v>50</v>
      </c>
      <c r="T1987" t="s">
        <v>51</v>
      </c>
      <c r="U1987" t="s">
        <v>52</v>
      </c>
      <c r="V1987">
        <v>1</v>
      </c>
      <c r="W1987" s="1">
        <v>0</v>
      </c>
      <c r="X1987">
        <v>0</v>
      </c>
      <c r="Y1987">
        <v>5</v>
      </c>
      <c r="Z1987">
        <v>5</v>
      </c>
      <c r="AA1987">
        <v>1</v>
      </c>
      <c r="AB1987" s="2">
        <v>0</v>
      </c>
      <c r="AC1987" s="1">
        <v>0</v>
      </c>
      <c r="AD1987" s="7">
        <v>43510</v>
      </c>
      <c r="AE1987" s="7">
        <v>43515</v>
      </c>
      <c r="AF1987">
        <v>3</v>
      </c>
      <c r="AG1987" t="s">
        <v>1680</v>
      </c>
      <c r="AH1987" s="2">
        <v>0</v>
      </c>
      <c r="AI1987" s="1">
        <v>0</v>
      </c>
      <c r="AJ1987" s="1">
        <v>0</v>
      </c>
      <c r="AK1987" s="6" t="str">
        <f>+IF(Tabla1[[#This Row],[REQUEST_TY]]="SR MANTENIMIENTO CORRECTIVO", "EMERGENCIA", "OTROS")</f>
        <v>OTROS</v>
      </c>
      <c r="AL1987" s="6" t="str">
        <f>+_xlfn.IFS(Tabla1[[#This Row],[Veces obj]]&lt;=1,"0-1",Tabla1[[#This Row],[Veces obj]]&lt;=2,"1-2",Tabla1[[#This Row],[Veces obj]]&lt;=3,"2-3",TRUE,"&gt;3")</f>
        <v>0-1</v>
      </c>
      <c r="AM1987" s="6" t="str">
        <f>+_xlfn.IFS(MONTH(Tabla1[[#This Row],[MES]])&lt;=3,"Q1",MONTH(Tabla1[[#This Row],[MES]])&lt;=6,"Q2",MONTH(Tabla1[[#This Row],[MES]])&lt;=9,"Q3",TRUE,"Q4")</f>
        <v>Q1</v>
      </c>
      <c r="AN1987" t="str">
        <f>+IFERROR(VLOOKUP(Tabla1[[#This Row],[CUENTA]],CTAS[],2,0),"OTROS")</f>
        <v>OTROS</v>
      </c>
      <c r="AP1987" t="str">
        <f>+IFERROR(VLOOKUP(Tabla1[[#This Row],[EMPLEADO]],IS[],3,0),"OTROS")</f>
        <v>OTROS</v>
      </c>
      <c r="AQ1987" t="str">
        <f>+IFERROR(VLOOKUP(Tabla1[[#This Row],[EMPLEADO]],IS[[NÓMINA]:[INGENIERO]],2,0),"OTROS")</f>
        <v>OTROS</v>
      </c>
    </row>
    <row r="1988" spans="1:43" x14ac:dyDescent="0.25">
      <c r="A1988" t="s">
        <v>4444</v>
      </c>
      <c r="B1988">
        <v>1</v>
      </c>
      <c r="C1988" t="s">
        <v>6173</v>
      </c>
      <c r="D1988" t="s">
        <v>3346</v>
      </c>
      <c r="E1988" t="s">
        <v>39</v>
      </c>
      <c r="F1988" t="s">
        <v>6174</v>
      </c>
      <c r="G1988" s="17" t="s">
        <v>6175</v>
      </c>
      <c r="H1988" t="s">
        <v>42</v>
      </c>
      <c r="I1988" t="s">
        <v>43</v>
      </c>
      <c r="J1988" t="s">
        <v>8</v>
      </c>
      <c r="K1988" t="s">
        <v>798</v>
      </c>
      <c r="L1988" t="s">
        <v>3147</v>
      </c>
      <c r="M1988" t="s">
        <v>794</v>
      </c>
      <c r="N1988">
        <v>1</v>
      </c>
      <c r="O1988" t="s">
        <v>47</v>
      </c>
      <c r="P1988" t="s">
        <v>822</v>
      </c>
      <c r="Q1988" t="s">
        <v>48</v>
      </c>
      <c r="R1988" t="s">
        <v>49</v>
      </c>
      <c r="S1988" t="s">
        <v>50</v>
      </c>
      <c r="T1988" t="s">
        <v>51</v>
      </c>
      <c r="U1988" t="s">
        <v>52</v>
      </c>
      <c r="V1988">
        <v>1</v>
      </c>
      <c r="W1988" s="1">
        <v>0</v>
      </c>
      <c r="X1988">
        <v>0</v>
      </c>
      <c r="Y1988">
        <v>5</v>
      </c>
      <c r="Z1988">
        <v>5</v>
      </c>
      <c r="AA1988">
        <v>1</v>
      </c>
      <c r="AB1988" s="2">
        <v>0</v>
      </c>
      <c r="AC1988" s="1">
        <v>0</v>
      </c>
      <c r="AD1988" s="7">
        <v>43510</v>
      </c>
      <c r="AE1988" s="7">
        <v>43515</v>
      </c>
      <c r="AF1988">
        <v>3</v>
      </c>
      <c r="AG1988" t="s">
        <v>1680</v>
      </c>
      <c r="AH1988" s="2">
        <v>0</v>
      </c>
      <c r="AI1988" s="1">
        <v>0</v>
      </c>
      <c r="AJ1988" s="1">
        <v>0</v>
      </c>
      <c r="AK1988" s="6" t="str">
        <f>+IF(Tabla1[[#This Row],[REQUEST_TY]]="SR MANTENIMIENTO CORRECTIVO", "EMERGENCIA", "OTROS")</f>
        <v>OTROS</v>
      </c>
      <c r="AL1988" s="6" t="str">
        <f>+_xlfn.IFS(Tabla1[[#This Row],[Veces obj]]&lt;=1,"0-1",Tabla1[[#This Row],[Veces obj]]&lt;=2,"1-2",Tabla1[[#This Row],[Veces obj]]&lt;=3,"2-3",TRUE,"&gt;3")</f>
        <v>0-1</v>
      </c>
      <c r="AM1988" s="6" t="str">
        <f>+_xlfn.IFS(MONTH(Tabla1[[#This Row],[MES]])&lt;=3,"Q1",MONTH(Tabla1[[#This Row],[MES]])&lt;=6,"Q2",MONTH(Tabla1[[#This Row],[MES]])&lt;=9,"Q3",TRUE,"Q4")</f>
        <v>Q1</v>
      </c>
      <c r="AN1988" t="str">
        <f>+IFERROR(VLOOKUP(Tabla1[[#This Row],[CUENTA]],CTAS[],2,0),"OTROS")</f>
        <v>OTROS</v>
      </c>
      <c r="AP1988" t="str">
        <f>+IFERROR(VLOOKUP(Tabla1[[#This Row],[EMPLEADO]],IS[],3,0),"OTROS")</f>
        <v>OTROS</v>
      </c>
      <c r="AQ1988" t="str">
        <f>+IFERROR(VLOOKUP(Tabla1[[#This Row],[EMPLEADO]],IS[[NÓMINA]:[INGENIERO]],2,0),"OTROS")</f>
        <v>OTROS</v>
      </c>
    </row>
    <row r="1989" spans="1:43" x14ac:dyDescent="0.25">
      <c r="A1989" t="s">
        <v>4444</v>
      </c>
      <c r="B1989">
        <v>1</v>
      </c>
      <c r="C1989" t="s">
        <v>6156</v>
      </c>
      <c r="D1989" t="s">
        <v>3346</v>
      </c>
      <c r="E1989" t="s">
        <v>558</v>
      </c>
      <c r="F1989" t="s">
        <v>6157</v>
      </c>
      <c r="G1989" s="17" t="s">
        <v>6158</v>
      </c>
      <c r="H1989" t="s">
        <v>42</v>
      </c>
      <c r="I1989" t="s">
        <v>43</v>
      </c>
      <c r="J1989" t="s">
        <v>8</v>
      </c>
      <c r="K1989" t="s">
        <v>2237</v>
      </c>
      <c r="L1989" t="s">
        <v>3429</v>
      </c>
      <c r="M1989" t="s">
        <v>794</v>
      </c>
      <c r="N1989">
        <v>1</v>
      </c>
      <c r="O1989" t="s">
        <v>47</v>
      </c>
      <c r="P1989" t="s">
        <v>822</v>
      </c>
      <c r="Q1989" t="s">
        <v>48</v>
      </c>
      <c r="R1989" t="s">
        <v>95</v>
      </c>
      <c r="S1989" t="s">
        <v>64</v>
      </c>
      <c r="T1989" t="s">
        <v>51</v>
      </c>
      <c r="U1989" t="s">
        <v>96</v>
      </c>
      <c r="V1989">
        <v>1</v>
      </c>
      <c r="W1989" s="1">
        <v>0</v>
      </c>
      <c r="X1989">
        <v>0</v>
      </c>
      <c r="Y1989">
        <v>5</v>
      </c>
      <c r="Z1989">
        <v>5</v>
      </c>
      <c r="AA1989">
        <v>1</v>
      </c>
      <c r="AB1989" s="2">
        <v>0</v>
      </c>
      <c r="AC1989" s="1">
        <v>0</v>
      </c>
      <c r="AD1989" s="7">
        <v>43510</v>
      </c>
      <c r="AE1989" s="7">
        <v>43515</v>
      </c>
      <c r="AF1989">
        <v>3</v>
      </c>
      <c r="AG1989" t="s">
        <v>1680</v>
      </c>
      <c r="AH1989" s="2">
        <v>0</v>
      </c>
      <c r="AI1989" s="1">
        <v>0</v>
      </c>
      <c r="AJ1989" s="1">
        <v>0</v>
      </c>
      <c r="AK1989" s="6" t="str">
        <f>+IF(Tabla1[[#This Row],[REQUEST_TY]]="SR MANTENIMIENTO CORRECTIVO", "EMERGENCIA", "OTROS")</f>
        <v>OTROS</v>
      </c>
      <c r="AL1989" s="6" t="str">
        <f>+_xlfn.IFS(Tabla1[[#This Row],[Veces obj]]&lt;=1,"0-1",Tabla1[[#This Row],[Veces obj]]&lt;=2,"1-2",Tabla1[[#This Row],[Veces obj]]&lt;=3,"2-3",TRUE,"&gt;3")</f>
        <v>0-1</v>
      </c>
      <c r="AM1989" s="6" t="str">
        <f>+_xlfn.IFS(MONTH(Tabla1[[#This Row],[MES]])&lt;=3,"Q1",MONTH(Tabla1[[#This Row],[MES]])&lt;=6,"Q2",MONTH(Tabla1[[#This Row],[MES]])&lt;=9,"Q3",TRUE,"Q4")</f>
        <v>Q1</v>
      </c>
      <c r="AN1989" t="str">
        <f>+IFERROR(VLOOKUP(Tabla1[[#This Row],[CUENTA]],CTAS[],2,0),"OTROS")</f>
        <v>OTROS</v>
      </c>
      <c r="AP1989" t="str">
        <f>+IFERROR(VLOOKUP(Tabla1[[#This Row],[EMPLEADO]],IS[],3,0),"OTROS")</f>
        <v>OTROS</v>
      </c>
      <c r="AQ1989" t="str">
        <f>+IFERROR(VLOOKUP(Tabla1[[#This Row],[EMPLEADO]],IS[[NÓMINA]:[INGENIERO]],2,0),"OTROS")</f>
        <v>OTROS</v>
      </c>
    </row>
    <row r="1990" spans="1:43" x14ac:dyDescent="0.25">
      <c r="A1990" t="s">
        <v>4444</v>
      </c>
      <c r="B1990">
        <v>1</v>
      </c>
      <c r="C1990" t="s">
        <v>6302</v>
      </c>
      <c r="D1990" t="s">
        <v>3691</v>
      </c>
      <c r="E1990" t="s">
        <v>3742</v>
      </c>
      <c r="F1990" t="s">
        <v>6303</v>
      </c>
      <c r="G1990" s="17" t="s">
        <v>4513</v>
      </c>
      <c r="H1990" t="s">
        <v>1572</v>
      </c>
      <c r="I1990" t="s">
        <v>43</v>
      </c>
      <c r="J1990" t="s">
        <v>8</v>
      </c>
      <c r="K1990" t="s">
        <v>3745</v>
      </c>
      <c r="L1990" t="s">
        <v>4514</v>
      </c>
      <c r="M1990" t="s">
        <v>2820</v>
      </c>
      <c r="N1990">
        <v>0</v>
      </c>
      <c r="O1990" t="s">
        <v>47</v>
      </c>
      <c r="P1990" t="s">
        <v>822</v>
      </c>
      <c r="Q1990" t="s">
        <v>48</v>
      </c>
      <c r="R1990" t="s">
        <v>49</v>
      </c>
      <c r="S1990" t="s">
        <v>50</v>
      </c>
      <c r="T1990" t="s">
        <v>51</v>
      </c>
      <c r="U1990" t="s">
        <v>52</v>
      </c>
      <c r="V1990">
        <v>1</v>
      </c>
      <c r="W1990" s="1">
        <v>715.00000000000011</v>
      </c>
      <c r="X1990">
        <v>0</v>
      </c>
      <c r="Y1990">
        <v>5</v>
      </c>
      <c r="Z1990">
        <v>5</v>
      </c>
      <c r="AA1990">
        <v>1</v>
      </c>
      <c r="AB1990" s="2">
        <v>0</v>
      </c>
      <c r="AC1990" s="1">
        <v>0</v>
      </c>
      <c r="AD1990" s="7">
        <v>43511</v>
      </c>
      <c r="AE1990" s="7">
        <v>43514</v>
      </c>
      <c r="AF1990">
        <v>1</v>
      </c>
      <c r="AG1990" t="s">
        <v>53</v>
      </c>
      <c r="AH1990" s="2">
        <v>0</v>
      </c>
      <c r="AI1990" s="1">
        <v>0</v>
      </c>
      <c r="AJ1990" s="1">
        <v>0</v>
      </c>
      <c r="AK1990" s="6" t="str">
        <f>+IF(Tabla1[[#This Row],[REQUEST_TY]]="SR MANTENIMIENTO CORRECTIVO", "EMERGENCIA", "OTROS")</f>
        <v>OTROS</v>
      </c>
      <c r="AL1990" s="6" t="str">
        <f>+_xlfn.IFS(Tabla1[[#This Row],[Veces obj]]&lt;=1,"0-1",Tabla1[[#This Row],[Veces obj]]&lt;=2,"1-2",Tabla1[[#This Row],[Veces obj]]&lt;=3,"2-3",TRUE,"&gt;3")</f>
        <v>0-1</v>
      </c>
      <c r="AM1990" s="6" t="str">
        <f>+_xlfn.IFS(MONTH(Tabla1[[#This Row],[MES]])&lt;=3,"Q1",MONTH(Tabla1[[#This Row],[MES]])&lt;=6,"Q2",MONTH(Tabla1[[#This Row],[MES]])&lt;=9,"Q3",TRUE,"Q4")</f>
        <v>Q1</v>
      </c>
      <c r="AN1990" t="str">
        <f>+IFERROR(VLOOKUP(Tabla1[[#This Row],[CUENTA]],CTAS[],2,0),"OTROS")</f>
        <v>OTROS</v>
      </c>
      <c r="AP1990" t="str">
        <f>+IFERROR(VLOOKUP(Tabla1[[#This Row],[EMPLEADO]],IS[],3,0),"OTROS")</f>
        <v>OTROS</v>
      </c>
      <c r="AQ1990" t="str">
        <f>+IFERROR(VLOOKUP(Tabla1[[#This Row],[EMPLEADO]],IS[[NÓMINA]:[INGENIERO]],2,0),"OTROS")</f>
        <v>OTROS</v>
      </c>
    </row>
    <row r="1991" spans="1:43" x14ac:dyDescent="0.25">
      <c r="A1991" t="s">
        <v>4444</v>
      </c>
      <c r="B1991">
        <v>1</v>
      </c>
      <c r="C1991" t="s">
        <v>6391</v>
      </c>
      <c r="D1991" t="s">
        <v>4762</v>
      </c>
      <c r="E1991" t="s">
        <v>558</v>
      </c>
      <c r="F1991" t="s">
        <v>6392</v>
      </c>
      <c r="G1991" s="17" t="s">
        <v>2273</v>
      </c>
      <c r="H1991" t="s">
        <v>101</v>
      </c>
      <c r="I1991" t="s">
        <v>43</v>
      </c>
      <c r="J1991" t="s">
        <v>8</v>
      </c>
      <c r="K1991" t="s">
        <v>798</v>
      </c>
      <c r="L1991" t="s">
        <v>2274</v>
      </c>
      <c r="M1991" t="s">
        <v>1269</v>
      </c>
      <c r="N1991">
        <v>1</v>
      </c>
      <c r="O1991" t="s">
        <v>105</v>
      </c>
      <c r="P1991" t="s">
        <v>822</v>
      </c>
      <c r="Q1991" t="s">
        <v>48</v>
      </c>
      <c r="R1991" t="s">
        <v>95</v>
      </c>
      <c r="S1991" t="s">
        <v>64</v>
      </c>
      <c r="T1991" t="s">
        <v>51</v>
      </c>
      <c r="U1991" t="s">
        <v>96</v>
      </c>
      <c r="V1991">
        <v>1</v>
      </c>
      <c r="W1991" s="1">
        <v>0</v>
      </c>
      <c r="X1991">
        <v>0</v>
      </c>
      <c r="Y1991">
        <v>5</v>
      </c>
      <c r="Z1991">
        <v>5</v>
      </c>
      <c r="AA1991">
        <v>1</v>
      </c>
      <c r="AB1991" s="2">
        <v>0</v>
      </c>
      <c r="AC1991" s="1">
        <v>0</v>
      </c>
      <c r="AD1991" s="7">
        <v>43514</v>
      </c>
      <c r="AE1991" s="7">
        <v>43515</v>
      </c>
      <c r="AF1991">
        <v>1</v>
      </c>
      <c r="AG1991" t="s">
        <v>53</v>
      </c>
      <c r="AH1991" s="2">
        <v>0</v>
      </c>
      <c r="AI1991" s="1">
        <v>0</v>
      </c>
      <c r="AJ1991" s="1">
        <v>0</v>
      </c>
      <c r="AK1991" s="6" t="str">
        <f>+IF(Tabla1[[#This Row],[REQUEST_TY]]="SR MANTENIMIENTO CORRECTIVO", "EMERGENCIA", "OTROS")</f>
        <v>OTROS</v>
      </c>
      <c r="AL1991" s="6" t="str">
        <f>+_xlfn.IFS(Tabla1[[#This Row],[Veces obj]]&lt;=1,"0-1",Tabla1[[#This Row],[Veces obj]]&lt;=2,"1-2",Tabla1[[#This Row],[Veces obj]]&lt;=3,"2-3",TRUE,"&gt;3")</f>
        <v>0-1</v>
      </c>
      <c r="AM1991" s="6" t="str">
        <f>+_xlfn.IFS(MONTH(Tabla1[[#This Row],[MES]])&lt;=3,"Q1",MONTH(Tabla1[[#This Row],[MES]])&lt;=6,"Q2",MONTH(Tabla1[[#This Row],[MES]])&lt;=9,"Q3",TRUE,"Q4")</f>
        <v>Q1</v>
      </c>
      <c r="AN1991" t="str">
        <f>+IFERROR(VLOOKUP(Tabla1[[#This Row],[CUENTA]],CTAS[],2,0),"OTROS")</f>
        <v>OTROS</v>
      </c>
      <c r="AP1991" t="str">
        <f>+IFERROR(VLOOKUP(Tabla1[[#This Row],[EMPLEADO]],IS[],3,0),"OTROS")</f>
        <v>OTROS</v>
      </c>
      <c r="AQ1991" t="str">
        <f>+IFERROR(VLOOKUP(Tabla1[[#This Row],[EMPLEADO]],IS[[NÓMINA]:[INGENIERO]],2,0),"OTROS")</f>
        <v>OTROS</v>
      </c>
    </row>
    <row r="1992" spans="1:43" x14ac:dyDescent="0.25">
      <c r="A1992" t="s">
        <v>4444</v>
      </c>
      <c r="B1992">
        <v>1</v>
      </c>
      <c r="C1992" t="s">
        <v>6393</v>
      </c>
      <c r="D1992" t="s">
        <v>4762</v>
      </c>
      <c r="E1992" t="s">
        <v>39</v>
      </c>
      <c r="F1992" t="s">
        <v>6394</v>
      </c>
      <c r="G1992" s="17" t="s">
        <v>6395</v>
      </c>
      <c r="H1992" t="s">
        <v>101</v>
      </c>
      <c r="I1992" t="s">
        <v>43</v>
      </c>
      <c r="J1992" t="s">
        <v>8</v>
      </c>
      <c r="K1992" t="s">
        <v>798</v>
      </c>
      <c r="L1992" t="s">
        <v>2274</v>
      </c>
      <c r="M1992" t="s">
        <v>1269</v>
      </c>
      <c r="N1992">
        <v>1</v>
      </c>
      <c r="O1992" t="s">
        <v>105</v>
      </c>
      <c r="P1992" t="s">
        <v>822</v>
      </c>
      <c r="Q1992" t="s">
        <v>48</v>
      </c>
      <c r="R1992" t="s">
        <v>49</v>
      </c>
      <c r="S1992" t="s">
        <v>50</v>
      </c>
      <c r="T1992" t="s">
        <v>51</v>
      </c>
      <c r="U1992" t="s">
        <v>52</v>
      </c>
      <c r="V1992">
        <v>1</v>
      </c>
      <c r="W1992" s="1">
        <v>0</v>
      </c>
      <c r="X1992">
        <v>0</v>
      </c>
      <c r="Y1992">
        <v>5</v>
      </c>
      <c r="Z1992">
        <v>5</v>
      </c>
      <c r="AA1992">
        <v>1</v>
      </c>
      <c r="AB1992" s="2">
        <v>0</v>
      </c>
      <c r="AC1992" s="1">
        <v>0</v>
      </c>
      <c r="AD1992" s="7">
        <v>43514</v>
      </c>
      <c r="AE1992" s="7">
        <v>43515</v>
      </c>
      <c r="AF1992">
        <v>1</v>
      </c>
      <c r="AG1992" t="s">
        <v>53</v>
      </c>
      <c r="AH1992" s="2">
        <v>0</v>
      </c>
      <c r="AI1992" s="1">
        <v>0</v>
      </c>
      <c r="AJ1992" s="1">
        <v>0</v>
      </c>
      <c r="AK1992" s="6" t="str">
        <f>+IF(Tabla1[[#This Row],[REQUEST_TY]]="SR MANTENIMIENTO CORRECTIVO", "EMERGENCIA", "OTROS")</f>
        <v>OTROS</v>
      </c>
      <c r="AL1992" s="6" t="str">
        <f>+_xlfn.IFS(Tabla1[[#This Row],[Veces obj]]&lt;=1,"0-1",Tabla1[[#This Row],[Veces obj]]&lt;=2,"1-2",Tabla1[[#This Row],[Veces obj]]&lt;=3,"2-3",TRUE,"&gt;3")</f>
        <v>0-1</v>
      </c>
      <c r="AM1992" s="6" t="str">
        <f>+_xlfn.IFS(MONTH(Tabla1[[#This Row],[MES]])&lt;=3,"Q1",MONTH(Tabla1[[#This Row],[MES]])&lt;=6,"Q2",MONTH(Tabla1[[#This Row],[MES]])&lt;=9,"Q3",TRUE,"Q4")</f>
        <v>Q1</v>
      </c>
      <c r="AN1992" t="str">
        <f>+IFERROR(VLOOKUP(Tabla1[[#This Row],[CUENTA]],CTAS[],2,0),"OTROS")</f>
        <v>OTROS</v>
      </c>
      <c r="AP1992" t="str">
        <f>+IFERROR(VLOOKUP(Tabla1[[#This Row],[EMPLEADO]],IS[],3,0),"OTROS")</f>
        <v>OTROS</v>
      </c>
      <c r="AQ1992" t="str">
        <f>+IFERROR(VLOOKUP(Tabla1[[#This Row],[EMPLEADO]],IS[[NÓMINA]:[INGENIERO]],2,0),"OTROS")</f>
        <v>OTROS</v>
      </c>
    </row>
    <row r="1993" spans="1:43" x14ac:dyDescent="0.25">
      <c r="A1993" t="s">
        <v>4444</v>
      </c>
      <c r="B1993">
        <v>1</v>
      </c>
      <c r="C1993" t="s">
        <v>6396</v>
      </c>
      <c r="D1993" t="s">
        <v>4762</v>
      </c>
      <c r="E1993" t="s">
        <v>558</v>
      </c>
      <c r="F1993" t="s">
        <v>6397</v>
      </c>
      <c r="G1993" s="17" t="s">
        <v>3437</v>
      </c>
      <c r="H1993" t="s">
        <v>101</v>
      </c>
      <c r="I1993" t="s">
        <v>43</v>
      </c>
      <c r="J1993" t="s">
        <v>8</v>
      </c>
      <c r="K1993" t="s">
        <v>798</v>
      </c>
      <c r="L1993" t="s">
        <v>2274</v>
      </c>
      <c r="M1993" t="s">
        <v>1269</v>
      </c>
      <c r="N1993">
        <v>1</v>
      </c>
      <c r="O1993" t="s">
        <v>105</v>
      </c>
      <c r="P1993" t="s">
        <v>822</v>
      </c>
      <c r="Q1993" t="s">
        <v>48</v>
      </c>
      <c r="R1993" t="s">
        <v>95</v>
      </c>
      <c r="S1993" t="s">
        <v>64</v>
      </c>
      <c r="T1993" t="s">
        <v>51</v>
      </c>
      <c r="U1993" t="s">
        <v>96</v>
      </c>
      <c r="V1993">
        <v>1</v>
      </c>
      <c r="W1993" s="1">
        <v>0</v>
      </c>
      <c r="X1993">
        <v>0</v>
      </c>
      <c r="Y1993">
        <v>5</v>
      </c>
      <c r="Z1993">
        <v>5</v>
      </c>
      <c r="AA1993">
        <v>1</v>
      </c>
      <c r="AB1993" s="2">
        <v>0</v>
      </c>
      <c r="AC1993" s="1">
        <v>0</v>
      </c>
      <c r="AD1993" s="7">
        <v>43514</v>
      </c>
      <c r="AE1993" s="7">
        <v>43515</v>
      </c>
      <c r="AF1993">
        <v>1</v>
      </c>
      <c r="AG1993" t="s">
        <v>53</v>
      </c>
      <c r="AH1993" s="2">
        <v>0</v>
      </c>
      <c r="AI1993" s="1">
        <v>0</v>
      </c>
      <c r="AJ1993" s="1">
        <v>0</v>
      </c>
      <c r="AK1993" s="6" t="str">
        <f>+IF(Tabla1[[#This Row],[REQUEST_TY]]="SR MANTENIMIENTO CORRECTIVO", "EMERGENCIA", "OTROS")</f>
        <v>OTROS</v>
      </c>
      <c r="AL1993" s="6" t="str">
        <f>+_xlfn.IFS(Tabla1[[#This Row],[Veces obj]]&lt;=1,"0-1",Tabla1[[#This Row],[Veces obj]]&lt;=2,"1-2",Tabla1[[#This Row],[Veces obj]]&lt;=3,"2-3",TRUE,"&gt;3")</f>
        <v>0-1</v>
      </c>
      <c r="AM1993" s="6" t="str">
        <f>+_xlfn.IFS(MONTH(Tabla1[[#This Row],[MES]])&lt;=3,"Q1",MONTH(Tabla1[[#This Row],[MES]])&lt;=6,"Q2",MONTH(Tabla1[[#This Row],[MES]])&lt;=9,"Q3",TRUE,"Q4")</f>
        <v>Q1</v>
      </c>
      <c r="AN1993" t="str">
        <f>+IFERROR(VLOOKUP(Tabla1[[#This Row],[CUENTA]],CTAS[],2,0),"OTROS")</f>
        <v>OTROS</v>
      </c>
      <c r="AP1993" t="str">
        <f>+IFERROR(VLOOKUP(Tabla1[[#This Row],[EMPLEADO]],IS[],3,0),"OTROS")</f>
        <v>OTROS</v>
      </c>
      <c r="AQ1993" t="str">
        <f>+IFERROR(VLOOKUP(Tabla1[[#This Row],[EMPLEADO]],IS[[NÓMINA]:[INGENIERO]],2,0),"OTROS")</f>
        <v>OTROS</v>
      </c>
    </row>
    <row r="1994" spans="1:43" x14ac:dyDescent="0.25">
      <c r="A1994" t="s">
        <v>4444</v>
      </c>
      <c r="B1994">
        <v>1</v>
      </c>
      <c r="C1994" t="s">
        <v>6457</v>
      </c>
      <c r="D1994" t="s">
        <v>3370</v>
      </c>
      <c r="E1994" t="s">
        <v>558</v>
      </c>
      <c r="F1994" t="s">
        <v>6458</v>
      </c>
      <c r="G1994" s="17" t="s">
        <v>5706</v>
      </c>
      <c r="H1994" t="s">
        <v>409</v>
      </c>
      <c r="I1994" t="s">
        <v>43</v>
      </c>
      <c r="J1994" t="s">
        <v>8</v>
      </c>
      <c r="K1994" t="s">
        <v>71</v>
      </c>
      <c r="L1994" t="s">
        <v>5707</v>
      </c>
      <c r="M1994" t="s">
        <v>411</v>
      </c>
      <c r="N1994">
        <v>0</v>
      </c>
      <c r="O1994" t="s">
        <v>47</v>
      </c>
      <c r="P1994" t="s">
        <v>822</v>
      </c>
      <c r="Q1994" t="s">
        <v>48</v>
      </c>
      <c r="R1994" t="s">
        <v>95</v>
      </c>
      <c r="S1994" t="s">
        <v>64</v>
      </c>
      <c r="T1994" t="s">
        <v>51</v>
      </c>
      <c r="U1994" t="s">
        <v>96</v>
      </c>
      <c r="V1994">
        <v>1</v>
      </c>
      <c r="W1994" s="1">
        <v>2047.5</v>
      </c>
      <c r="X1994">
        <v>0</v>
      </c>
      <c r="Y1994">
        <v>5</v>
      </c>
      <c r="Z1994">
        <v>5</v>
      </c>
      <c r="AA1994">
        <v>1</v>
      </c>
      <c r="AB1994" s="2">
        <v>0</v>
      </c>
      <c r="AC1994" s="1">
        <v>0</v>
      </c>
      <c r="AD1994" s="7">
        <v>43514</v>
      </c>
      <c r="AE1994" s="7">
        <v>43517</v>
      </c>
      <c r="AF1994">
        <v>3</v>
      </c>
      <c r="AG1994" t="s">
        <v>1680</v>
      </c>
      <c r="AH1994" s="2">
        <v>0</v>
      </c>
      <c r="AI1994" s="1">
        <v>0</v>
      </c>
      <c r="AJ1994" s="1">
        <v>0</v>
      </c>
      <c r="AK1994" s="6" t="str">
        <f>+IF(Tabla1[[#This Row],[REQUEST_TY]]="SR MANTENIMIENTO CORRECTIVO", "EMERGENCIA", "OTROS")</f>
        <v>OTROS</v>
      </c>
      <c r="AL1994" s="6" t="str">
        <f>+_xlfn.IFS(Tabla1[[#This Row],[Veces obj]]&lt;=1,"0-1",Tabla1[[#This Row],[Veces obj]]&lt;=2,"1-2",Tabla1[[#This Row],[Veces obj]]&lt;=3,"2-3",TRUE,"&gt;3")</f>
        <v>0-1</v>
      </c>
      <c r="AM1994" s="6" t="str">
        <f>+_xlfn.IFS(MONTH(Tabla1[[#This Row],[MES]])&lt;=3,"Q1",MONTH(Tabla1[[#This Row],[MES]])&lt;=6,"Q2",MONTH(Tabla1[[#This Row],[MES]])&lt;=9,"Q3",TRUE,"Q4")</f>
        <v>Q1</v>
      </c>
      <c r="AN1994" t="str">
        <f>+IFERROR(VLOOKUP(Tabla1[[#This Row],[CUENTA]],CTAS[],2,0),"OTROS")</f>
        <v>OTROS</v>
      </c>
      <c r="AP1994" t="str">
        <f>+IFERROR(VLOOKUP(Tabla1[[#This Row],[EMPLEADO]],IS[],3,0),"OTROS")</f>
        <v>OTROS</v>
      </c>
      <c r="AQ1994" t="str">
        <f>+IFERROR(VLOOKUP(Tabla1[[#This Row],[EMPLEADO]],IS[[NÓMINA]:[INGENIERO]],2,0),"OTROS")</f>
        <v>OTROS</v>
      </c>
    </row>
    <row r="1995" spans="1:43" x14ac:dyDescent="0.25">
      <c r="A1995" t="s">
        <v>4444</v>
      </c>
      <c r="B1995">
        <v>1</v>
      </c>
      <c r="C1995" t="s">
        <v>6494</v>
      </c>
      <c r="D1995" t="s">
        <v>3370</v>
      </c>
      <c r="E1995" t="s">
        <v>535</v>
      </c>
      <c r="F1995" t="s">
        <v>6495</v>
      </c>
      <c r="G1995" s="17" t="s">
        <v>6496</v>
      </c>
      <c r="H1995" t="s">
        <v>574</v>
      </c>
      <c r="I1995" t="s">
        <v>43</v>
      </c>
      <c r="J1995" t="s">
        <v>8</v>
      </c>
      <c r="K1995" t="s">
        <v>117</v>
      </c>
      <c r="L1995" t="s">
        <v>3273</v>
      </c>
      <c r="M1995" t="s">
        <v>3274</v>
      </c>
      <c r="N1995">
        <v>0</v>
      </c>
      <c r="O1995" t="s">
        <v>47</v>
      </c>
      <c r="P1995" t="s">
        <v>822</v>
      </c>
      <c r="Q1995" t="s">
        <v>48</v>
      </c>
      <c r="R1995" t="s">
        <v>49</v>
      </c>
      <c r="S1995" t="s">
        <v>50</v>
      </c>
      <c r="T1995" t="s">
        <v>208</v>
      </c>
      <c r="U1995" t="s">
        <v>52</v>
      </c>
      <c r="V1995">
        <v>1</v>
      </c>
      <c r="W1995" s="1">
        <v>1072.5000000000002</v>
      </c>
      <c r="X1995">
        <v>0</v>
      </c>
      <c r="Y1995">
        <v>9</v>
      </c>
      <c r="Z1995">
        <v>9</v>
      </c>
      <c r="AA1995">
        <v>1</v>
      </c>
      <c r="AB1995" s="2">
        <v>0</v>
      </c>
      <c r="AC1995" s="1">
        <v>0</v>
      </c>
      <c r="AD1995" s="7">
        <v>43515</v>
      </c>
      <c r="AE1995" s="7">
        <v>43520</v>
      </c>
      <c r="AF1995">
        <v>3</v>
      </c>
      <c r="AG1995" t="s">
        <v>1680</v>
      </c>
      <c r="AH1995" s="2">
        <v>0</v>
      </c>
      <c r="AI1995" s="1">
        <v>0</v>
      </c>
      <c r="AJ1995" s="1">
        <v>0</v>
      </c>
      <c r="AK1995" s="6" t="str">
        <f>+IF(Tabla1[[#This Row],[REQUEST_TY]]="SR MANTENIMIENTO CORRECTIVO", "EMERGENCIA", "OTROS")</f>
        <v>OTROS</v>
      </c>
      <c r="AL1995" s="6" t="str">
        <f>+_xlfn.IFS(Tabla1[[#This Row],[Veces obj]]&lt;=1,"0-1",Tabla1[[#This Row],[Veces obj]]&lt;=2,"1-2",Tabla1[[#This Row],[Veces obj]]&lt;=3,"2-3",TRUE,"&gt;3")</f>
        <v>0-1</v>
      </c>
      <c r="AM1995" s="6" t="str">
        <f>+_xlfn.IFS(MONTH(Tabla1[[#This Row],[MES]])&lt;=3,"Q1",MONTH(Tabla1[[#This Row],[MES]])&lt;=6,"Q2",MONTH(Tabla1[[#This Row],[MES]])&lt;=9,"Q3",TRUE,"Q4")</f>
        <v>Q1</v>
      </c>
      <c r="AN1995" t="str">
        <f>+IFERROR(VLOOKUP(Tabla1[[#This Row],[CUENTA]],CTAS[],2,0),"OTROS")</f>
        <v>OTROS</v>
      </c>
      <c r="AP1995" t="str">
        <f>+IFERROR(VLOOKUP(Tabla1[[#This Row],[EMPLEADO]],IS[],3,0),"OTROS")</f>
        <v>OTROS</v>
      </c>
      <c r="AQ1995" t="str">
        <f>+IFERROR(VLOOKUP(Tabla1[[#This Row],[EMPLEADO]],IS[[NÓMINA]:[INGENIERO]],2,0),"OTROS")</f>
        <v>OTROS</v>
      </c>
    </row>
    <row r="1996" spans="1:43" x14ac:dyDescent="0.25">
      <c r="A1996" t="s">
        <v>4444</v>
      </c>
      <c r="B1996">
        <v>1</v>
      </c>
      <c r="C1996" t="s">
        <v>6500</v>
      </c>
      <c r="D1996" t="s">
        <v>3370</v>
      </c>
      <c r="E1996" t="s">
        <v>535</v>
      </c>
      <c r="F1996" t="s">
        <v>6501</v>
      </c>
      <c r="G1996" s="17" t="s">
        <v>6502</v>
      </c>
      <c r="H1996" t="s">
        <v>58</v>
      </c>
      <c r="I1996" t="s">
        <v>43</v>
      </c>
      <c r="J1996" t="s">
        <v>8</v>
      </c>
      <c r="K1996" t="s">
        <v>117</v>
      </c>
      <c r="L1996" t="s">
        <v>6503</v>
      </c>
      <c r="M1996" t="s">
        <v>222</v>
      </c>
      <c r="N1996">
        <v>0</v>
      </c>
      <c r="O1996" t="s">
        <v>47</v>
      </c>
      <c r="P1996" t="s">
        <v>822</v>
      </c>
      <c r="Q1996" t="s">
        <v>48</v>
      </c>
      <c r="R1996" t="s">
        <v>49</v>
      </c>
      <c r="S1996" t="s">
        <v>50</v>
      </c>
      <c r="T1996" t="s">
        <v>51</v>
      </c>
      <c r="U1996" t="s">
        <v>52</v>
      </c>
      <c r="V1996">
        <v>1</v>
      </c>
      <c r="W1996" s="1">
        <v>1072.5000000000002</v>
      </c>
      <c r="X1996">
        <v>0</v>
      </c>
      <c r="Y1996">
        <v>5</v>
      </c>
      <c r="Z1996">
        <v>5</v>
      </c>
      <c r="AA1996">
        <v>1</v>
      </c>
      <c r="AB1996" s="2">
        <v>0</v>
      </c>
      <c r="AC1996" s="1">
        <v>0</v>
      </c>
      <c r="AD1996" s="7">
        <v>43515</v>
      </c>
      <c r="AE1996" s="7">
        <v>43518</v>
      </c>
      <c r="AF1996">
        <v>3</v>
      </c>
      <c r="AG1996" t="s">
        <v>1680</v>
      </c>
      <c r="AH1996" s="2">
        <v>0</v>
      </c>
      <c r="AI1996" s="1">
        <v>0</v>
      </c>
      <c r="AJ1996" s="1">
        <v>0</v>
      </c>
      <c r="AK1996" s="6" t="str">
        <f>+IF(Tabla1[[#This Row],[REQUEST_TY]]="SR MANTENIMIENTO CORRECTIVO", "EMERGENCIA", "OTROS")</f>
        <v>OTROS</v>
      </c>
      <c r="AL1996" s="6" t="str">
        <f>+_xlfn.IFS(Tabla1[[#This Row],[Veces obj]]&lt;=1,"0-1",Tabla1[[#This Row],[Veces obj]]&lt;=2,"1-2",Tabla1[[#This Row],[Veces obj]]&lt;=3,"2-3",TRUE,"&gt;3")</f>
        <v>0-1</v>
      </c>
      <c r="AM1996" s="6" t="str">
        <f>+_xlfn.IFS(MONTH(Tabla1[[#This Row],[MES]])&lt;=3,"Q1",MONTH(Tabla1[[#This Row],[MES]])&lt;=6,"Q2",MONTH(Tabla1[[#This Row],[MES]])&lt;=9,"Q3",TRUE,"Q4")</f>
        <v>Q1</v>
      </c>
      <c r="AN1996" t="str">
        <f>+IFERROR(VLOOKUP(Tabla1[[#This Row],[CUENTA]],CTAS[],2,0),"OTROS")</f>
        <v>OTROS</v>
      </c>
      <c r="AP1996" t="str">
        <f>+IFERROR(VLOOKUP(Tabla1[[#This Row],[EMPLEADO]],IS[],3,0),"OTROS")</f>
        <v>OTROS</v>
      </c>
      <c r="AQ1996" t="str">
        <f>+IFERROR(VLOOKUP(Tabla1[[#This Row],[EMPLEADO]],IS[[NÓMINA]:[INGENIERO]],2,0),"OTROS")</f>
        <v>OTROS</v>
      </c>
    </row>
    <row r="1997" spans="1:43" x14ac:dyDescent="0.25">
      <c r="A1997" t="s">
        <v>4444</v>
      </c>
      <c r="B1997">
        <v>1</v>
      </c>
      <c r="C1997" t="s">
        <v>5101</v>
      </c>
      <c r="D1997" t="s">
        <v>38</v>
      </c>
      <c r="E1997" t="s">
        <v>89</v>
      </c>
      <c r="F1997" t="s">
        <v>5102</v>
      </c>
      <c r="G1997" s="17" t="s">
        <v>5103</v>
      </c>
      <c r="H1997" t="s">
        <v>784</v>
      </c>
      <c r="I1997" t="s">
        <v>43</v>
      </c>
      <c r="J1997" t="s">
        <v>8</v>
      </c>
      <c r="K1997" t="s">
        <v>1541</v>
      </c>
      <c r="L1997" t="s">
        <v>2251</v>
      </c>
      <c r="M1997" t="s">
        <v>787</v>
      </c>
      <c r="N1997">
        <v>0</v>
      </c>
      <c r="O1997" t="s">
        <v>47</v>
      </c>
      <c r="P1997">
        <v>140</v>
      </c>
      <c r="Q1997" t="s">
        <v>48</v>
      </c>
      <c r="R1997" t="s">
        <v>95</v>
      </c>
      <c r="S1997" t="s">
        <v>64</v>
      </c>
      <c r="T1997" t="s">
        <v>51</v>
      </c>
      <c r="U1997" t="s">
        <v>96</v>
      </c>
      <c r="V1997">
        <v>1.1000000000000001</v>
      </c>
      <c r="W1997" s="1">
        <v>1501.5000000000002</v>
      </c>
      <c r="X1997">
        <v>1</v>
      </c>
      <c r="Y1997">
        <v>1.3</v>
      </c>
      <c r="Z1997">
        <v>5</v>
      </c>
      <c r="AA1997">
        <v>0.26</v>
      </c>
      <c r="AB1997" s="2">
        <v>0</v>
      </c>
      <c r="AC1997" s="1">
        <v>0</v>
      </c>
      <c r="AD1997" s="7">
        <v>43501</v>
      </c>
      <c r="AE1997" s="7">
        <v>43502</v>
      </c>
      <c r="AF1997">
        <v>1</v>
      </c>
      <c r="AG1997" t="s">
        <v>53</v>
      </c>
      <c r="AH1997" s="2">
        <v>0</v>
      </c>
      <c r="AI1997" s="1">
        <v>0</v>
      </c>
      <c r="AJ1997" s="1">
        <v>0</v>
      </c>
      <c r="AK1997" s="6" t="str">
        <f>+IF(Tabla1[[#This Row],[REQUEST_TY]]="SR MANTENIMIENTO CORRECTIVO", "EMERGENCIA", "OTROS")</f>
        <v>EMERGENCIA</v>
      </c>
      <c r="AL1997" s="6" t="str">
        <f>+_xlfn.IFS(Tabla1[[#This Row],[Veces obj]]&lt;=1,"0-1",Tabla1[[#This Row],[Veces obj]]&lt;=2,"1-2",Tabla1[[#This Row],[Veces obj]]&lt;=3,"2-3",TRUE,"&gt;3")</f>
        <v>0-1</v>
      </c>
      <c r="AM1997" s="6" t="str">
        <f>+_xlfn.IFS(MONTH(Tabla1[[#This Row],[MES]])&lt;=3,"Q1",MONTH(Tabla1[[#This Row],[MES]])&lt;=6,"Q2",MONTH(Tabla1[[#This Row],[MES]])&lt;=9,"Q3",TRUE,"Q4")</f>
        <v>Q1</v>
      </c>
      <c r="AN1997" t="str">
        <f>+IFERROR(VLOOKUP(Tabla1[[#This Row],[CUENTA]],CTAS[],2,0),"OTROS")</f>
        <v>OTROS</v>
      </c>
      <c r="AP1997" t="str">
        <f>+IFERROR(VLOOKUP(Tabla1[[#This Row],[EMPLEADO]],IS[],3,0),"OTROS")</f>
        <v>OTROS</v>
      </c>
      <c r="AQ1997" t="str">
        <f>+IFERROR(VLOOKUP(Tabla1[[#This Row],[EMPLEADO]],IS[[NÓMINA]:[INGENIERO]],2,0),"OTROS")</f>
        <v>OTROS</v>
      </c>
    </row>
    <row r="1998" spans="1:43" x14ac:dyDescent="0.25">
      <c r="A1998" t="s">
        <v>4444</v>
      </c>
      <c r="B1998">
        <v>1</v>
      </c>
      <c r="C1998" t="s">
        <v>5177</v>
      </c>
      <c r="D1998" t="s">
        <v>38</v>
      </c>
      <c r="E1998" t="s">
        <v>89</v>
      </c>
      <c r="F1998" t="s">
        <v>5178</v>
      </c>
      <c r="G1998" s="17" t="s">
        <v>5103</v>
      </c>
      <c r="H1998" t="s">
        <v>784</v>
      </c>
      <c r="I1998" t="s">
        <v>43</v>
      </c>
      <c r="J1998" t="s">
        <v>8</v>
      </c>
      <c r="K1998" t="s">
        <v>1541</v>
      </c>
      <c r="L1998" t="s">
        <v>2251</v>
      </c>
      <c r="M1998" t="s">
        <v>787</v>
      </c>
      <c r="N1998">
        <v>0</v>
      </c>
      <c r="O1998" t="s">
        <v>47</v>
      </c>
      <c r="P1998">
        <v>1</v>
      </c>
      <c r="Q1998" t="s">
        <v>388</v>
      </c>
      <c r="R1998" t="s">
        <v>95</v>
      </c>
      <c r="S1998" t="s">
        <v>64</v>
      </c>
      <c r="T1998" t="s">
        <v>51</v>
      </c>
      <c r="U1998" t="s">
        <v>389</v>
      </c>
      <c r="V1998">
        <v>0</v>
      </c>
      <c r="W1998" s="1">
        <v>0</v>
      </c>
      <c r="X1998">
        <v>1</v>
      </c>
      <c r="Y1998">
        <v>1.62</v>
      </c>
      <c r="Z1998">
        <v>5</v>
      </c>
      <c r="AA1998">
        <v>0.32400000000000001</v>
      </c>
      <c r="AB1998" s="2">
        <v>0</v>
      </c>
      <c r="AC1998" s="1">
        <v>0</v>
      </c>
      <c r="AD1998" s="7">
        <v>43504</v>
      </c>
      <c r="AE1998" s="7">
        <v>43507</v>
      </c>
      <c r="AF1998">
        <v>1</v>
      </c>
      <c r="AG1998" t="s">
        <v>53</v>
      </c>
      <c r="AH1998" s="2">
        <v>0</v>
      </c>
      <c r="AI1998" s="1">
        <v>0</v>
      </c>
      <c r="AJ1998" s="1">
        <v>0</v>
      </c>
      <c r="AK1998" s="6" t="str">
        <f>+IF(Tabla1[[#This Row],[REQUEST_TY]]="SR MANTENIMIENTO CORRECTIVO", "EMERGENCIA", "OTROS")</f>
        <v>EMERGENCIA</v>
      </c>
      <c r="AL1998" s="6" t="str">
        <f>+_xlfn.IFS(Tabla1[[#This Row],[Veces obj]]&lt;=1,"0-1",Tabla1[[#This Row],[Veces obj]]&lt;=2,"1-2",Tabla1[[#This Row],[Veces obj]]&lt;=3,"2-3",TRUE,"&gt;3")</f>
        <v>0-1</v>
      </c>
      <c r="AM1998" s="6" t="str">
        <f>+_xlfn.IFS(MONTH(Tabla1[[#This Row],[MES]])&lt;=3,"Q1",MONTH(Tabla1[[#This Row],[MES]])&lt;=6,"Q2",MONTH(Tabla1[[#This Row],[MES]])&lt;=9,"Q3",TRUE,"Q4")</f>
        <v>Q1</v>
      </c>
      <c r="AN1998" t="str">
        <f>+IFERROR(VLOOKUP(Tabla1[[#This Row],[CUENTA]],CTAS[],2,0),"OTROS")</f>
        <v>OTROS</v>
      </c>
      <c r="AP1998" t="str">
        <f>+IFERROR(VLOOKUP(Tabla1[[#This Row],[EMPLEADO]],IS[],3,0),"OTROS")</f>
        <v>OTROS</v>
      </c>
      <c r="AQ1998" t="str">
        <f>+IFERROR(VLOOKUP(Tabla1[[#This Row],[EMPLEADO]],IS[[NÓMINA]:[INGENIERO]],2,0),"OTROS")</f>
        <v>OTROS</v>
      </c>
    </row>
    <row r="1999" spans="1:43" x14ac:dyDescent="0.25">
      <c r="A1999" t="s">
        <v>36</v>
      </c>
      <c r="B1999">
        <v>1</v>
      </c>
      <c r="C1999" t="s">
        <v>2161</v>
      </c>
      <c r="D1999" t="s">
        <v>38</v>
      </c>
      <c r="E1999" t="s">
        <v>1538</v>
      </c>
      <c r="F1999" t="s">
        <v>2162</v>
      </c>
      <c r="G1999" s="17" t="s">
        <v>1540</v>
      </c>
      <c r="H1999" t="s">
        <v>784</v>
      </c>
      <c r="I1999" t="s">
        <v>43</v>
      </c>
      <c r="J1999" t="s">
        <v>8</v>
      </c>
      <c r="K1999" t="s">
        <v>1541</v>
      </c>
      <c r="L1999" t="s">
        <v>1542</v>
      </c>
      <c r="M1999" t="s">
        <v>787</v>
      </c>
      <c r="N1999">
        <v>0</v>
      </c>
      <c r="O1999" t="s">
        <v>47</v>
      </c>
      <c r="P1999">
        <v>7</v>
      </c>
      <c r="Q1999" t="s">
        <v>194</v>
      </c>
      <c r="R1999" t="s">
        <v>1543</v>
      </c>
      <c r="S1999" t="s">
        <v>50</v>
      </c>
      <c r="T1999" t="s">
        <v>51</v>
      </c>
      <c r="U1999" t="s">
        <v>444</v>
      </c>
      <c r="V1999">
        <v>0</v>
      </c>
      <c r="W1999" s="1">
        <v>0</v>
      </c>
      <c r="X1999">
        <v>1</v>
      </c>
      <c r="Y1999">
        <v>1.92</v>
      </c>
      <c r="Z1999">
        <v>5</v>
      </c>
      <c r="AA1999">
        <v>0.38400000000000001</v>
      </c>
      <c r="AB1999" s="2">
        <v>0</v>
      </c>
      <c r="AC1999" s="1">
        <v>0</v>
      </c>
      <c r="AD1999" s="7">
        <v>43480</v>
      </c>
      <c r="AE1999" s="7">
        <v>43481</v>
      </c>
      <c r="AF1999">
        <v>1</v>
      </c>
      <c r="AG1999" t="s">
        <v>53</v>
      </c>
      <c r="AH1999" s="2">
        <v>0</v>
      </c>
      <c r="AI1999" s="1">
        <v>0</v>
      </c>
      <c r="AJ1999" s="1">
        <v>0</v>
      </c>
      <c r="AK1999" s="6" t="str">
        <f>+IF(Tabla1[[#This Row],[REQUEST_TY]]="SR MANTENIMIENTO CORRECTIVO", "EMERGENCIA", "OTROS")</f>
        <v>EMERGENCIA</v>
      </c>
      <c r="AL1999" s="6" t="str">
        <f>+_xlfn.IFS(Tabla1[[#This Row],[Veces obj]]&lt;=1,"0-1",Tabla1[[#This Row],[Veces obj]]&lt;=2,"1-2",Tabla1[[#This Row],[Veces obj]]&lt;=3,"2-3",TRUE,"&gt;3")</f>
        <v>0-1</v>
      </c>
      <c r="AM1999" s="6" t="str">
        <f>+_xlfn.IFS(MONTH(Tabla1[[#This Row],[MES]])&lt;=3,"Q1",MONTH(Tabla1[[#This Row],[MES]])&lt;=6,"Q2",MONTH(Tabla1[[#This Row],[MES]])&lt;=9,"Q3",TRUE,"Q4")</f>
        <v>Q1</v>
      </c>
      <c r="AN1999" t="str">
        <f>+IFERROR(VLOOKUP(Tabla1[[#This Row],[CUENTA]],CTAS[],2,0),"OTROS")</f>
        <v>OTROS</v>
      </c>
      <c r="AP1999" t="str">
        <f>+IFERROR(VLOOKUP(Tabla1[[#This Row],[EMPLEADO]],IS[],3,0),"OTROS")</f>
        <v>OTROS</v>
      </c>
      <c r="AQ1999" t="str">
        <f>+IFERROR(VLOOKUP(Tabla1[[#This Row],[EMPLEADO]],IS[[NÓMINA]:[INGENIERO]],2,0),"OTROS")</f>
        <v>OTROS</v>
      </c>
    </row>
    <row r="2000" spans="1:43" x14ac:dyDescent="0.25">
      <c r="A2000" t="s">
        <v>36</v>
      </c>
      <c r="B2000">
        <v>1</v>
      </c>
      <c r="C2000" t="s">
        <v>2248</v>
      </c>
      <c r="D2000" t="s">
        <v>38</v>
      </c>
      <c r="E2000" t="s">
        <v>89</v>
      </c>
      <c r="F2000" t="s">
        <v>2249</v>
      </c>
      <c r="G2000" s="17" t="s">
        <v>2250</v>
      </c>
      <c r="H2000" t="s">
        <v>784</v>
      </c>
      <c r="I2000" t="s">
        <v>43</v>
      </c>
      <c r="J2000" t="s">
        <v>8</v>
      </c>
      <c r="K2000" t="s">
        <v>1541</v>
      </c>
      <c r="L2000" t="s">
        <v>2251</v>
      </c>
      <c r="M2000" t="s">
        <v>787</v>
      </c>
      <c r="N2000">
        <v>0</v>
      </c>
      <c r="O2000" t="s">
        <v>47</v>
      </c>
      <c r="P2000">
        <v>60</v>
      </c>
      <c r="Q2000" t="s">
        <v>82</v>
      </c>
      <c r="R2000" t="s">
        <v>95</v>
      </c>
      <c r="S2000" t="s">
        <v>64</v>
      </c>
      <c r="T2000" t="s">
        <v>51</v>
      </c>
      <c r="U2000" t="s">
        <v>83</v>
      </c>
      <c r="V2000">
        <v>1.05</v>
      </c>
      <c r="W2000" s="1">
        <v>1433.25</v>
      </c>
      <c r="X2000">
        <v>1</v>
      </c>
      <c r="Y2000">
        <v>2.02</v>
      </c>
      <c r="Z2000">
        <v>5</v>
      </c>
      <c r="AA2000">
        <v>0.40400000000000003</v>
      </c>
      <c r="AB2000" s="2">
        <v>0</v>
      </c>
      <c r="AC2000" s="1">
        <v>0</v>
      </c>
      <c r="AD2000" s="7">
        <v>43488</v>
      </c>
      <c r="AE2000" s="7">
        <v>43489</v>
      </c>
      <c r="AF2000">
        <v>1</v>
      </c>
      <c r="AG2000" t="s">
        <v>53</v>
      </c>
      <c r="AH2000" s="2">
        <v>0</v>
      </c>
      <c r="AI2000" s="1">
        <v>0</v>
      </c>
      <c r="AJ2000" s="1">
        <v>0</v>
      </c>
      <c r="AK2000" s="6" t="str">
        <f>+IF(Tabla1[[#This Row],[REQUEST_TY]]="SR MANTENIMIENTO CORRECTIVO", "EMERGENCIA", "OTROS")</f>
        <v>EMERGENCIA</v>
      </c>
      <c r="AL2000" s="6" t="str">
        <f>+_xlfn.IFS(Tabla1[[#This Row],[Veces obj]]&lt;=1,"0-1",Tabla1[[#This Row],[Veces obj]]&lt;=2,"1-2",Tabla1[[#This Row],[Veces obj]]&lt;=3,"2-3",TRUE,"&gt;3")</f>
        <v>0-1</v>
      </c>
      <c r="AM2000" s="6" t="str">
        <f>+_xlfn.IFS(MONTH(Tabla1[[#This Row],[MES]])&lt;=3,"Q1",MONTH(Tabla1[[#This Row],[MES]])&lt;=6,"Q2",MONTH(Tabla1[[#This Row],[MES]])&lt;=9,"Q3",TRUE,"Q4")</f>
        <v>Q1</v>
      </c>
      <c r="AN2000" t="str">
        <f>+IFERROR(VLOOKUP(Tabla1[[#This Row],[CUENTA]],CTAS[],2,0),"OTROS")</f>
        <v>OTROS</v>
      </c>
      <c r="AP2000" t="str">
        <f>+IFERROR(VLOOKUP(Tabla1[[#This Row],[EMPLEADO]],IS[],3,0),"OTROS")</f>
        <v>OTROS</v>
      </c>
      <c r="AQ2000" t="str">
        <f>+IFERROR(VLOOKUP(Tabla1[[#This Row],[EMPLEADO]],IS[[NÓMINA]:[INGENIERO]],2,0),"OTROS")</f>
        <v>OTROS</v>
      </c>
    </row>
    <row r="2001" spans="1:43" x14ac:dyDescent="0.25">
      <c r="A2001" t="s">
        <v>36</v>
      </c>
      <c r="B2001">
        <v>1</v>
      </c>
      <c r="C2001" t="s">
        <v>2275</v>
      </c>
      <c r="D2001" t="s">
        <v>38</v>
      </c>
      <c r="E2001" t="s">
        <v>604</v>
      </c>
      <c r="F2001" t="s">
        <v>2276</v>
      </c>
      <c r="G2001" s="17" t="s">
        <v>2277</v>
      </c>
      <c r="H2001" t="s">
        <v>784</v>
      </c>
      <c r="I2001" t="s">
        <v>43</v>
      </c>
      <c r="J2001" t="s">
        <v>8</v>
      </c>
      <c r="K2001" t="s">
        <v>1541</v>
      </c>
      <c r="L2001" t="s">
        <v>1542</v>
      </c>
      <c r="M2001" t="s">
        <v>787</v>
      </c>
      <c r="N2001">
        <v>0</v>
      </c>
      <c r="O2001" t="s">
        <v>47</v>
      </c>
      <c r="P2001">
        <v>100</v>
      </c>
      <c r="Q2001" t="s">
        <v>48</v>
      </c>
      <c r="R2001" t="s">
        <v>63</v>
      </c>
      <c r="S2001" t="s">
        <v>64</v>
      </c>
      <c r="T2001" t="s">
        <v>51</v>
      </c>
      <c r="U2001" t="s">
        <v>96</v>
      </c>
      <c r="V2001">
        <v>1.1000000000000001</v>
      </c>
      <c r="W2001" s="1">
        <v>1501.5000000000002</v>
      </c>
      <c r="X2001">
        <v>1</v>
      </c>
      <c r="Y2001">
        <v>2.08</v>
      </c>
      <c r="Z2001">
        <v>5</v>
      </c>
      <c r="AA2001">
        <v>0.41600000000000004</v>
      </c>
      <c r="AB2001" s="2">
        <v>0</v>
      </c>
      <c r="AC2001" s="1">
        <v>0</v>
      </c>
      <c r="AD2001" s="7">
        <v>43490</v>
      </c>
      <c r="AE2001" s="7">
        <v>43490</v>
      </c>
      <c r="AF2001">
        <v>0</v>
      </c>
      <c r="AG2001" t="s">
        <v>53</v>
      </c>
      <c r="AH2001" s="2">
        <v>0</v>
      </c>
      <c r="AI2001" s="1">
        <v>0</v>
      </c>
      <c r="AJ2001" s="1">
        <v>0</v>
      </c>
      <c r="AK2001" s="6" t="str">
        <f>+IF(Tabla1[[#This Row],[REQUEST_TY]]="SR MANTENIMIENTO CORRECTIVO", "EMERGENCIA", "OTROS")</f>
        <v>EMERGENCIA</v>
      </c>
      <c r="AL2001" s="6" t="str">
        <f>+_xlfn.IFS(Tabla1[[#This Row],[Veces obj]]&lt;=1,"0-1",Tabla1[[#This Row],[Veces obj]]&lt;=2,"1-2",Tabla1[[#This Row],[Veces obj]]&lt;=3,"2-3",TRUE,"&gt;3")</f>
        <v>0-1</v>
      </c>
      <c r="AM2001" s="6" t="str">
        <f>+_xlfn.IFS(MONTH(Tabla1[[#This Row],[MES]])&lt;=3,"Q1",MONTH(Tabla1[[#This Row],[MES]])&lt;=6,"Q2",MONTH(Tabla1[[#This Row],[MES]])&lt;=9,"Q3",TRUE,"Q4")</f>
        <v>Q1</v>
      </c>
      <c r="AN2001" t="str">
        <f>+IFERROR(VLOOKUP(Tabla1[[#This Row],[CUENTA]],CTAS[],2,0),"OTROS")</f>
        <v>OTROS</v>
      </c>
      <c r="AP2001" t="str">
        <f>+IFERROR(VLOOKUP(Tabla1[[#This Row],[EMPLEADO]],IS[],3,0),"OTROS")</f>
        <v>OTROS</v>
      </c>
      <c r="AQ2001" t="str">
        <f>+IFERROR(VLOOKUP(Tabla1[[#This Row],[EMPLEADO]],IS[[NÓMINA]:[INGENIERO]],2,0),"OTROS")</f>
        <v>OTROS</v>
      </c>
    </row>
    <row r="2002" spans="1:43" x14ac:dyDescent="0.25">
      <c r="A2002" t="s">
        <v>36</v>
      </c>
      <c r="B2002">
        <v>1</v>
      </c>
      <c r="C2002" t="s">
        <v>2290</v>
      </c>
      <c r="D2002" t="s">
        <v>38</v>
      </c>
      <c r="E2002" t="s">
        <v>226</v>
      </c>
      <c r="F2002" t="s">
        <v>2291</v>
      </c>
      <c r="G2002" s="17" t="s">
        <v>2292</v>
      </c>
      <c r="H2002" t="s">
        <v>784</v>
      </c>
      <c r="I2002" t="s">
        <v>43</v>
      </c>
      <c r="J2002" t="s">
        <v>8</v>
      </c>
      <c r="K2002" t="s">
        <v>1541</v>
      </c>
      <c r="L2002" t="s">
        <v>2251</v>
      </c>
      <c r="M2002" t="s">
        <v>787</v>
      </c>
      <c r="N2002">
        <v>0</v>
      </c>
      <c r="O2002" t="s">
        <v>47</v>
      </c>
      <c r="P2002">
        <v>380</v>
      </c>
      <c r="Q2002" t="s">
        <v>48</v>
      </c>
      <c r="R2002" t="s">
        <v>153</v>
      </c>
      <c r="S2002" t="s">
        <v>50</v>
      </c>
      <c r="T2002" t="s">
        <v>51</v>
      </c>
      <c r="U2002" t="s">
        <v>52</v>
      </c>
      <c r="V2002">
        <v>1.05</v>
      </c>
      <c r="W2002" s="1">
        <v>750.75000000000011</v>
      </c>
      <c r="X2002">
        <v>1</v>
      </c>
      <c r="Y2002">
        <v>2.1</v>
      </c>
      <c r="Z2002">
        <v>5</v>
      </c>
      <c r="AA2002">
        <v>0.42000000000000004</v>
      </c>
      <c r="AB2002" s="2">
        <v>0</v>
      </c>
      <c r="AC2002" s="1">
        <v>0</v>
      </c>
      <c r="AD2002" s="7">
        <v>43486</v>
      </c>
      <c r="AE2002" s="7">
        <v>43487</v>
      </c>
      <c r="AF2002">
        <v>1</v>
      </c>
      <c r="AG2002" t="s">
        <v>53</v>
      </c>
      <c r="AH2002" s="2">
        <v>0</v>
      </c>
      <c r="AI2002" s="1">
        <v>0</v>
      </c>
      <c r="AJ2002" s="1">
        <v>0</v>
      </c>
      <c r="AK2002" s="6" t="str">
        <f>+IF(Tabla1[[#This Row],[REQUEST_TY]]="SR MANTENIMIENTO CORRECTIVO", "EMERGENCIA", "OTROS")</f>
        <v>EMERGENCIA</v>
      </c>
      <c r="AL2002" s="6" t="str">
        <f>+_xlfn.IFS(Tabla1[[#This Row],[Veces obj]]&lt;=1,"0-1",Tabla1[[#This Row],[Veces obj]]&lt;=2,"1-2",Tabla1[[#This Row],[Veces obj]]&lt;=3,"2-3",TRUE,"&gt;3")</f>
        <v>0-1</v>
      </c>
      <c r="AM2002" s="6" t="str">
        <f>+_xlfn.IFS(MONTH(Tabla1[[#This Row],[MES]])&lt;=3,"Q1",MONTH(Tabla1[[#This Row],[MES]])&lt;=6,"Q2",MONTH(Tabla1[[#This Row],[MES]])&lt;=9,"Q3",TRUE,"Q4")</f>
        <v>Q1</v>
      </c>
      <c r="AN2002" t="str">
        <f>+IFERROR(VLOOKUP(Tabla1[[#This Row],[CUENTA]],CTAS[],2,0),"OTROS")</f>
        <v>OTROS</v>
      </c>
      <c r="AP2002" t="str">
        <f>+IFERROR(VLOOKUP(Tabla1[[#This Row],[EMPLEADO]],IS[],3,0),"OTROS")</f>
        <v>OTROS</v>
      </c>
      <c r="AQ2002" t="str">
        <f>+IFERROR(VLOOKUP(Tabla1[[#This Row],[EMPLEADO]],IS[[NÓMINA]:[INGENIERO]],2,0),"OTROS")</f>
        <v>OTROS</v>
      </c>
    </row>
    <row r="2003" spans="1:43" x14ac:dyDescent="0.25">
      <c r="A2003" t="s">
        <v>4444</v>
      </c>
      <c r="B2003">
        <v>1</v>
      </c>
      <c r="C2003" t="s">
        <v>5475</v>
      </c>
      <c r="D2003" t="s">
        <v>38</v>
      </c>
      <c r="E2003" t="s">
        <v>85</v>
      </c>
      <c r="F2003" t="s">
        <v>5476</v>
      </c>
      <c r="G2003" s="17" t="s">
        <v>5477</v>
      </c>
      <c r="H2003" t="s">
        <v>784</v>
      </c>
      <c r="I2003" t="s">
        <v>43</v>
      </c>
      <c r="J2003" t="s">
        <v>8</v>
      </c>
      <c r="K2003" t="s">
        <v>370</v>
      </c>
      <c r="L2003" t="s">
        <v>5478</v>
      </c>
      <c r="M2003" t="s">
        <v>787</v>
      </c>
      <c r="N2003">
        <v>0</v>
      </c>
      <c r="O2003" t="s">
        <v>47</v>
      </c>
      <c r="P2003">
        <v>66</v>
      </c>
      <c r="Q2003" t="s">
        <v>48</v>
      </c>
      <c r="R2003" t="s">
        <v>49</v>
      </c>
      <c r="S2003" t="s">
        <v>50</v>
      </c>
      <c r="T2003" t="s">
        <v>51</v>
      </c>
      <c r="U2003" t="s">
        <v>52</v>
      </c>
      <c r="V2003">
        <v>1.05</v>
      </c>
      <c r="W2003" s="1">
        <v>750.75000000000011</v>
      </c>
      <c r="X2003">
        <v>1</v>
      </c>
      <c r="Y2003">
        <v>2.23</v>
      </c>
      <c r="Z2003">
        <v>5</v>
      </c>
      <c r="AA2003">
        <v>0.44600000000000001</v>
      </c>
      <c r="AB2003" s="2">
        <v>0</v>
      </c>
      <c r="AC2003" s="1">
        <v>0</v>
      </c>
      <c r="AD2003" s="7">
        <v>43504</v>
      </c>
      <c r="AE2003" s="7">
        <v>43504</v>
      </c>
      <c r="AF2003">
        <v>0</v>
      </c>
      <c r="AG2003" t="s">
        <v>53</v>
      </c>
      <c r="AH2003" s="2">
        <v>0</v>
      </c>
      <c r="AI2003" s="1">
        <v>0</v>
      </c>
      <c r="AJ2003" s="1">
        <v>0</v>
      </c>
      <c r="AK2003" s="6" t="str">
        <f>+IF(Tabla1[[#This Row],[REQUEST_TY]]="SR MANTENIMIENTO CORRECTIVO", "EMERGENCIA", "OTROS")</f>
        <v>EMERGENCIA</v>
      </c>
      <c r="AL2003" s="6" t="str">
        <f>+_xlfn.IFS(Tabla1[[#This Row],[Veces obj]]&lt;=1,"0-1",Tabla1[[#This Row],[Veces obj]]&lt;=2,"1-2",Tabla1[[#This Row],[Veces obj]]&lt;=3,"2-3",TRUE,"&gt;3")</f>
        <v>0-1</v>
      </c>
      <c r="AM2003" s="6" t="str">
        <f>+_xlfn.IFS(MONTH(Tabla1[[#This Row],[MES]])&lt;=3,"Q1",MONTH(Tabla1[[#This Row],[MES]])&lt;=6,"Q2",MONTH(Tabla1[[#This Row],[MES]])&lt;=9,"Q3",TRUE,"Q4")</f>
        <v>Q1</v>
      </c>
      <c r="AN2003" t="str">
        <f>+IFERROR(VLOOKUP(Tabla1[[#This Row],[CUENTA]],CTAS[],2,0),"OTROS")</f>
        <v>OTROS</v>
      </c>
      <c r="AP2003" t="str">
        <f>+IFERROR(VLOOKUP(Tabla1[[#This Row],[EMPLEADO]],IS[],3,0),"OTROS")</f>
        <v>OTROS</v>
      </c>
      <c r="AQ2003" t="str">
        <f>+IFERROR(VLOOKUP(Tabla1[[#This Row],[EMPLEADO]],IS[[NÓMINA]:[INGENIERO]],2,0),"OTROS")</f>
        <v>OTROS</v>
      </c>
    </row>
    <row r="2004" spans="1:43" x14ac:dyDescent="0.25">
      <c r="A2004" t="s">
        <v>36</v>
      </c>
      <c r="B2004">
        <v>1</v>
      </c>
      <c r="C2004" t="s">
        <v>2627</v>
      </c>
      <c r="D2004" t="s">
        <v>38</v>
      </c>
      <c r="E2004" t="s">
        <v>133</v>
      </c>
      <c r="F2004" t="s">
        <v>2628</v>
      </c>
      <c r="G2004" s="17" t="s">
        <v>2629</v>
      </c>
      <c r="H2004" t="s">
        <v>784</v>
      </c>
      <c r="I2004" t="s">
        <v>43</v>
      </c>
      <c r="J2004" t="s">
        <v>8</v>
      </c>
      <c r="K2004" t="s">
        <v>59</v>
      </c>
      <c r="L2004" t="s">
        <v>1559</v>
      </c>
      <c r="M2004" t="s">
        <v>787</v>
      </c>
      <c r="N2004">
        <v>0</v>
      </c>
      <c r="O2004" t="s">
        <v>47</v>
      </c>
      <c r="P2004">
        <v>62</v>
      </c>
      <c r="Q2004" t="s">
        <v>48</v>
      </c>
      <c r="R2004" t="s">
        <v>138</v>
      </c>
      <c r="S2004" t="s">
        <v>139</v>
      </c>
      <c r="T2004" t="s">
        <v>51</v>
      </c>
      <c r="U2004" t="s">
        <v>353</v>
      </c>
      <c r="V2004">
        <v>1.1499999999999999</v>
      </c>
      <c r="W2004" s="1">
        <v>1808.95</v>
      </c>
      <c r="X2004">
        <v>1</v>
      </c>
      <c r="Y2004">
        <v>2.13</v>
      </c>
      <c r="Z2004">
        <v>4</v>
      </c>
      <c r="AA2004">
        <v>0.53249999999999997</v>
      </c>
      <c r="AB2004" s="2">
        <v>0</v>
      </c>
      <c r="AC2004" s="1">
        <v>0</v>
      </c>
      <c r="AD2004" s="7">
        <v>43495</v>
      </c>
      <c r="AE2004" s="7">
        <v>43496</v>
      </c>
      <c r="AF2004">
        <v>1</v>
      </c>
      <c r="AG2004" t="s">
        <v>53</v>
      </c>
      <c r="AH2004" s="2">
        <v>0</v>
      </c>
      <c r="AI2004" s="1">
        <v>0</v>
      </c>
      <c r="AJ2004" s="1">
        <v>0</v>
      </c>
      <c r="AK2004" s="6" t="str">
        <f>+IF(Tabla1[[#This Row],[REQUEST_TY]]="SR MANTENIMIENTO CORRECTIVO", "EMERGENCIA", "OTROS")</f>
        <v>EMERGENCIA</v>
      </c>
      <c r="AL2004" s="6" t="str">
        <f>+_xlfn.IFS(Tabla1[[#This Row],[Veces obj]]&lt;=1,"0-1",Tabla1[[#This Row],[Veces obj]]&lt;=2,"1-2",Tabla1[[#This Row],[Veces obj]]&lt;=3,"2-3",TRUE,"&gt;3")</f>
        <v>0-1</v>
      </c>
      <c r="AM2004" s="6" t="str">
        <f>+_xlfn.IFS(MONTH(Tabla1[[#This Row],[MES]])&lt;=3,"Q1",MONTH(Tabla1[[#This Row],[MES]])&lt;=6,"Q2",MONTH(Tabla1[[#This Row],[MES]])&lt;=9,"Q3",TRUE,"Q4")</f>
        <v>Q1</v>
      </c>
      <c r="AN2004" t="str">
        <f>+IFERROR(VLOOKUP(Tabla1[[#This Row],[CUENTA]],CTAS[],2,0),"OTROS")</f>
        <v>OTROS</v>
      </c>
      <c r="AP2004" t="str">
        <f>+IFERROR(VLOOKUP(Tabla1[[#This Row],[EMPLEADO]],IS[],3,0),"OTROS")</f>
        <v>OTROS</v>
      </c>
      <c r="AQ2004" t="str">
        <f>+IFERROR(VLOOKUP(Tabla1[[#This Row],[EMPLEADO]],IS[[NÓMINA]:[INGENIERO]],2,0),"OTROS")</f>
        <v>OTROS</v>
      </c>
    </row>
    <row r="2005" spans="1:43" x14ac:dyDescent="0.25">
      <c r="A2005" t="s">
        <v>4444</v>
      </c>
      <c r="B2005">
        <v>1</v>
      </c>
      <c r="C2005" t="s">
        <v>6289</v>
      </c>
      <c r="D2005" t="s">
        <v>38</v>
      </c>
      <c r="E2005" t="s">
        <v>3015</v>
      </c>
      <c r="F2005" t="s">
        <v>6290</v>
      </c>
      <c r="G2005" s="17" t="s">
        <v>3017</v>
      </c>
      <c r="H2005" t="s">
        <v>784</v>
      </c>
      <c r="I2005" t="s">
        <v>43</v>
      </c>
      <c r="J2005" t="s">
        <v>8</v>
      </c>
      <c r="K2005" t="s">
        <v>1541</v>
      </c>
      <c r="L2005" t="s">
        <v>2251</v>
      </c>
      <c r="M2005" t="s">
        <v>787</v>
      </c>
      <c r="N2005">
        <v>0</v>
      </c>
      <c r="O2005" t="s">
        <v>47</v>
      </c>
      <c r="P2005">
        <v>28</v>
      </c>
      <c r="Q2005" t="s">
        <v>62</v>
      </c>
      <c r="R2005" t="s">
        <v>138</v>
      </c>
      <c r="S2005" t="s">
        <v>139</v>
      </c>
      <c r="T2005" t="s">
        <v>51</v>
      </c>
      <c r="U2005" t="s">
        <v>262</v>
      </c>
      <c r="V2005">
        <v>1.05</v>
      </c>
      <c r="W2005" s="1">
        <v>1651.6500000000003</v>
      </c>
      <c r="X2005">
        <v>1</v>
      </c>
      <c r="Y2005">
        <v>2.2000000000000002</v>
      </c>
      <c r="Z2005">
        <v>4</v>
      </c>
      <c r="AA2005">
        <v>0.55000000000000004</v>
      </c>
      <c r="AB2005" s="2">
        <v>0</v>
      </c>
      <c r="AC2005" s="1">
        <v>0</v>
      </c>
      <c r="AD2005" s="7">
        <v>43516</v>
      </c>
      <c r="AE2005" s="7">
        <v>43516</v>
      </c>
      <c r="AF2005">
        <v>0</v>
      </c>
      <c r="AG2005" t="s">
        <v>53</v>
      </c>
      <c r="AH2005" s="2">
        <v>0</v>
      </c>
      <c r="AI2005" s="1">
        <v>0</v>
      </c>
      <c r="AJ2005" s="1">
        <v>0</v>
      </c>
      <c r="AK2005" s="6" t="str">
        <f>+IF(Tabla1[[#This Row],[REQUEST_TY]]="SR MANTENIMIENTO CORRECTIVO", "EMERGENCIA", "OTROS")</f>
        <v>EMERGENCIA</v>
      </c>
      <c r="AL2005" s="6" t="str">
        <f>+_xlfn.IFS(Tabla1[[#This Row],[Veces obj]]&lt;=1,"0-1",Tabla1[[#This Row],[Veces obj]]&lt;=2,"1-2",Tabla1[[#This Row],[Veces obj]]&lt;=3,"2-3",TRUE,"&gt;3")</f>
        <v>0-1</v>
      </c>
      <c r="AM2005" s="6" t="str">
        <f>+_xlfn.IFS(MONTH(Tabla1[[#This Row],[MES]])&lt;=3,"Q1",MONTH(Tabla1[[#This Row],[MES]])&lt;=6,"Q2",MONTH(Tabla1[[#This Row],[MES]])&lt;=9,"Q3",TRUE,"Q4")</f>
        <v>Q1</v>
      </c>
      <c r="AN2005" t="str">
        <f>+IFERROR(VLOOKUP(Tabla1[[#This Row],[CUENTA]],CTAS[],2,0),"OTROS")</f>
        <v>OTROS</v>
      </c>
      <c r="AP2005" t="str">
        <f>+IFERROR(VLOOKUP(Tabla1[[#This Row],[EMPLEADO]],IS[],3,0),"OTROS")</f>
        <v>OTROS</v>
      </c>
      <c r="AQ2005" t="str">
        <f>+IFERROR(VLOOKUP(Tabla1[[#This Row],[EMPLEADO]],IS[[NÓMINA]:[INGENIERO]],2,0),"OTROS")</f>
        <v>OTROS</v>
      </c>
    </row>
    <row r="2006" spans="1:43" x14ac:dyDescent="0.25">
      <c r="A2006" t="s">
        <v>36</v>
      </c>
      <c r="B2006">
        <v>1</v>
      </c>
      <c r="C2006" t="s">
        <v>2760</v>
      </c>
      <c r="D2006" t="s">
        <v>38</v>
      </c>
      <c r="E2006" t="s">
        <v>275</v>
      </c>
      <c r="F2006" t="s">
        <v>2761</v>
      </c>
      <c r="G2006" s="17" t="s">
        <v>2762</v>
      </c>
      <c r="H2006" t="s">
        <v>784</v>
      </c>
      <c r="I2006" t="s">
        <v>43</v>
      </c>
      <c r="J2006" t="s">
        <v>8</v>
      </c>
      <c r="K2006" t="s">
        <v>1541</v>
      </c>
      <c r="L2006" t="s">
        <v>1542</v>
      </c>
      <c r="M2006" t="s">
        <v>787</v>
      </c>
      <c r="N2006">
        <v>0</v>
      </c>
      <c r="O2006" t="s">
        <v>47</v>
      </c>
      <c r="P2006">
        <v>101</v>
      </c>
      <c r="Q2006" t="s">
        <v>48</v>
      </c>
      <c r="R2006" t="s">
        <v>95</v>
      </c>
      <c r="S2006" t="s">
        <v>64</v>
      </c>
      <c r="T2006" t="s">
        <v>51</v>
      </c>
      <c r="U2006" t="s">
        <v>96</v>
      </c>
      <c r="V2006">
        <v>1.1000000000000001</v>
      </c>
      <c r="W2006" s="1">
        <v>1501.5000000000002</v>
      </c>
      <c r="X2006">
        <v>1</v>
      </c>
      <c r="Y2006">
        <v>2.92</v>
      </c>
      <c r="Z2006">
        <v>5</v>
      </c>
      <c r="AA2006">
        <v>0.58399999999999996</v>
      </c>
      <c r="AB2006" s="2">
        <v>0</v>
      </c>
      <c r="AC2006" s="1">
        <v>0</v>
      </c>
      <c r="AD2006" s="7">
        <v>43490</v>
      </c>
      <c r="AE2006" s="7">
        <v>43490</v>
      </c>
      <c r="AF2006">
        <v>0</v>
      </c>
      <c r="AG2006" t="s">
        <v>53</v>
      </c>
      <c r="AH2006" s="2">
        <v>0</v>
      </c>
      <c r="AI2006" s="1">
        <v>0</v>
      </c>
      <c r="AJ2006" s="1">
        <v>0</v>
      </c>
      <c r="AK2006" s="6" t="str">
        <f>+IF(Tabla1[[#This Row],[REQUEST_TY]]="SR MANTENIMIENTO CORRECTIVO", "EMERGENCIA", "OTROS")</f>
        <v>EMERGENCIA</v>
      </c>
      <c r="AL2006" s="6" t="str">
        <f>+_xlfn.IFS(Tabla1[[#This Row],[Veces obj]]&lt;=1,"0-1",Tabla1[[#This Row],[Veces obj]]&lt;=2,"1-2",Tabla1[[#This Row],[Veces obj]]&lt;=3,"2-3",TRUE,"&gt;3")</f>
        <v>0-1</v>
      </c>
      <c r="AM2006" s="6" t="str">
        <f>+_xlfn.IFS(MONTH(Tabla1[[#This Row],[MES]])&lt;=3,"Q1",MONTH(Tabla1[[#This Row],[MES]])&lt;=6,"Q2",MONTH(Tabla1[[#This Row],[MES]])&lt;=9,"Q3",TRUE,"Q4")</f>
        <v>Q1</v>
      </c>
      <c r="AN2006" t="str">
        <f>+IFERROR(VLOOKUP(Tabla1[[#This Row],[CUENTA]],CTAS[],2,0),"OTROS")</f>
        <v>OTROS</v>
      </c>
      <c r="AP2006" t="str">
        <f>+IFERROR(VLOOKUP(Tabla1[[#This Row],[EMPLEADO]],IS[],3,0),"OTROS")</f>
        <v>OTROS</v>
      </c>
      <c r="AQ2006" t="str">
        <f>+IFERROR(VLOOKUP(Tabla1[[#This Row],[EMPLEADO]],IS[[NÓMINA]:[INGENIERO]],2,0),"OTROS")</f>
        <v>OTROS</v>
      </c>
    </row>
    <row r="2007" spans="1:43" x14ac:dyDescent="0.25">
      <c r="A2007" t="s">
        <v>4444</v>
      </c>
      <c r="B2007">
        <v>1</v>
      </c>
      <c r="C2007" t="s">
        <v>6687</v>
      </c>
      <c r="D2007" t="s">
        <v>3691</v>
      </c>
      <c r="E2007" t="s">
        <v>3742</v>
      </c>
      <c r="F2007" t="s">
        <v>6688</v>
      </c>
      <c r="G2007" s="17" t="s">
        <v>4490</v>
      </c>
      <c r="H2007" t="s">
        <v>691</v>
      </c>
      <c r="I2007" t="s">
        <v>43</v>
      </c>
      <c r="J2007" t="s">
        <v>8</v>
      </c>
      <c r="K2007" t="s">
        <v>3745</v>
      </c>
      <c r="L2007" t="s">
        <v>4491</v>
      </c>
      <c r="M2007" t="s">
        <v>1298</v>
      </c>
      <c r="N2007">
        <v>0</v>
      </c>
      <c r="O2007" t="s">
        <v>47</v>
      </c>
      <c r="P2007" t="s">
        <v>822</v>
      </c>
      <c r="Q2007" t="s">
        <v>48</v>
      </c>
      <c r="R2007" t="s">
        <v>49</v>
      </c>
      <c r="S2007" t="s">
        <v>50</v>
      </c>
      <c r="T2007" t="s">
        <v>51</v>
      </c>
      <c r="U2007" t="s">
        <v>52</v>
      </c>
      <c r="V2007">
        <v>1</v>
      </c>
      <c r="W2007" s="1">
        <v>715.00000000000011</v>
      </c>
      <c r="X2007">
        <v>0</v>
      </c>
      <c r="Y2007">
        <v>5</v>
      </c>
      <c r="Z2007">
        <v>5</v>
      </c>
      <c r="AA2007">
        <v>1</v>
      </c>
      <c r="AB2007" s="2">
        <v>0</v>
      </c>
      <c r="AC2007" s="1">
        <v>0</v>
      </c>
      <c r="AD2007" s="7">
        <v>43516</v>
      </c>
      <c r="AE2007" s="7">
        <v>43518</v>
      </c>
      <c r="AF2007">
        <v>2</v>
      </c>
      <c r="AG2007" t="s">
        <v>1680</v>
      </c>
      <c r="AH2007" s="2">
        <v>0</v>
      </c>
      <c r="AI2007" s="1">
        <v>0</v>
      </c>
      <c r="AJ2007" s="1">
        <v>0</v>
      </c>
      <c r="AK2007" s="6" t="str">
        <f>+IF(Tabla1[[#This Row],[REQUEST_TY]]="SR MANTENIMIENTO CORRECTIVO", "EMERGENCIA", "OTROS")</f>
        <v>OTROS</v>
      </c>
      <c r="AL2007" s="6" t="str">
        <f>+_xlfn.IFS(Tabla1[[#This Row],[Veces obj]]&lt;=1,"0-1",Tabla1[[#This Row],[Veces obj]]&lt;=2,"1-2",Tabla1[[#This Row],[Veces obj]]&lt;=3,"2-3",TRUE,"&gt;3")</f>
        <v>0-1</v>
      </c>
      <c r="AM2007" s="6" t="str">
        <f>+_xlfn.IFS(MONTH(Tabla1[[#This Row],[MES]])&lt;=3,"Q1",MONTH(Tabla1[[#This Row],[MES]])&lt;=6,"Q2",MONTH(Tabla1[[#This Row],[MES]])&lt;=9,"Q3",TRUE,"Q4")</f>
        <v>Q1</v>
      </c>
      <c r="AN2007" t="str">
        <f>+IFERROR(VLOOKUP(Tabla1[[#This Row],[CUENTA]],CTAS[],2,0),"OTROS")</f>
        <v>OTROS</v>
      </c>
      <c r="AP2007" t="str">
        <f>+IFERROR(VLOOKUP(Tabla1[[#This Row],[EMPLEADO]],IS[],3,0),"OTROS")</f>
        <v>OTROS</v>
      </c>
      <c r="AQ2007" t="str">
        <f>+IFERROR(VLOOKUP(Tabla1[[#This Row],[EMPLEADO]],IS[[NÓMINA]:[INGENIERO]],2,0),"OTROS")</f>
        <v>OTROS</v>
      </c>
    </row>
    <row r="2008" spans="1:43" x14ac:dyDescent="0.25">
      <c r="A2008" t="s">
        <v>4444</v>
      </c>
      <c r="B2008">
        <v>1</v>
      </c>
      <c r="C2008" t="s">
        <v>6762</v>
      </c>
      <c r="D2008" t="s">
        <v>3691</v>
      </c>
      <c r="E2008" t="s">
        <v>3742</v>
      </c>
      <c r="F2008" t="s">
        <v>6763</v>
      </c>
      <c r="G2008" s="17" t="s">
        <v>4510</v>
      </c>
      <c r="H2008" t="s">
        <v>1572</v>
      </c>
      <c r="I2008" t="s">
        <v>43</v>
      </c>
      <c r="J2008" t="s">
        <v>8</v>
      </c>
      <c r="K2008" t="s">
        <v>3745</v>
      </c>
      <c r="L2008" t="s">
        <v>4511</v>
      </c>
      <c r="M2008" t="s">
        <v>1957</v>
      </c>
      <c r="N2008">
        <v>0</v>
      </c>
      <c r="O2008" t="s">
        <v>47</v>
      </c>
      <c r="P2008" t="s">
        <v>822</v>
      </c>
      <c r="Q2008" t="s">
        <v>48</v>
      </c>
      <c r="R2008" t="s">
        <v>49</v>
      </c>
      <c r="S2008" t="s">
        <v>50</v>
      </c>
      <c r="T2008" t="s">
        <v>51</v>
      </c>
      <c r="U2008" t="s">
        <v>52</v>
      </c>
      <c r="V2008">
        <v>1</v>
      </c>
      <c r="W2008" s="1">
        <v>715.00000000000011</v>
      </c>
      <c r="X2008">
        <v>0</v>
      </c>
      <c r="Y2008">
        <v>5</v>
      </c>
      <c r="Z2008">
        <v>5</v>
      </c>
      <c r="AA2008">
        <v>1</v>
      </c>
      <c r="AB2008" s="2">
        <v>0</v>
      </c>
      <c r="AC2008" s="1">
        <v>0</v>
      </c>
      <c r="AD2008" s="7">
        <v>43516</v>
      </c>
      <c r="AE2008" s="7">
        <v>43517</v>
      </c>
      <c r="AF2008">
        <v>1</v>
      </c>
      <c r="AG2008" t="s">
        <v>53</v>
      </c>
      <c r="AH2008" s="2">
        <v>0</v>
      </c>
      <c r="AI2008" s="1">
        <v>0</v>
      </c>
      <c r="AJ2008" s="1">
        <v>0</v>
      </c>
      <c r="AK2008" s="6" t="str">
        <f>+IF(Tabla1[[#This Row],[REQUEST_TY]]="SR MANTENIMIENTO CORRECTIVO", "EMERGENCIA", "OTROS")</f>
        <v>OTROS</v>
      </c>
      <c r="AL2008" s="6" t="str">
        <f>+_xlfn.IFS(Tabla1[[#This Row],[Veces obj]]&lt;=1,"0-1",Tabla1[[#This Row],[Veces obj]]&lt;=2,"1-2",Tabla1[[#This Row],[Veces obj]]&lt;=3,"2-3",TRUE,"&gt;3")</f>
        <v>0-1</v>
      </c>
      <c r="AM2008" s="6" t="str">
        <f>+_xlfn.IFS(MONTH(Tabla1[[#This Row],[MES]])&lt;=3,"Q1",MONTH(Tabla1[[#This Row],[MES]])&lt;=6,"Q2",MONTH(Tabla1[[#This Row],[MES]])&lt;=9,"Q3",TRUE,"Q4")</f>
        <v>Q1</v>
      </c>
      <c r="AN2008" t="str">
        <f>+IFERROR(VLOOKUP(Tabla1[[#This Row],[CUENTA]],CTAS[],2,0),"OTROS")</f>
        <v>OTROS</v>
      </c>
      <c r="AP2008" t="str">
        <f>+IFERROR(VLOOKUP(Tabla1[[#This Row],[EMPLEADO]],IS[],3,0),"OTROS")</f>
        <v>OTROS</v>
      </c>
      <c r="AQ2008" t="str">
        <f>+IFERROR(VLOOKUP(Tabla1[[#This Row],[EMPLEADO]],IS[[NÓMINA]:[INGENIERO]],2,0),"OTROS")</f>
        <v>OTROS</v>
      </c>
    </row>
    <row r="2009" spans="1:43" x14ac:dyDescent="0.25">
      <c r="A2009" t="s">
        <v>4444</v>
      </c>
      <c r="B2009">
        <v>1</v>
      </c>
      <c r="C2009" t="s">
        <v>6770</v>
      </c>
      <c r="D2009" t="s">
        <v>3370</v>
      </c>
      <c r="E2009" t="s">
        <v>39</v>
      </c>
      <c r="F2009" t="s">
        <v>6771</v>
      </c>
      <c r="G2009" s="17" t="s">
        <v>6772</v>
      </c>
      <c r="H2009" t="s">
        <v>58</v>
      </c>
      <c r="I2009" t="s">
        <v>43</v>
      </c>
      <c r="J2009" t="s">
        <v>8</v>
      </c>
      <c r="K2009" t="s">
        <v>1889</v>
      </c>
      <c r="L2009" t="s">
        <v>6773</v>
      </c>
      <c r="M2009" t="s">
        <v>222</v>
      </c>
      <c r="N2009">
        <v>0</v>
      </c>
      <c r="O2009" t="s">
        <v>47</v>
      </c>
      <c r="P2009" t="s">
        <v>822</v>
      </c>
      <c r="Q2009" t="s">
        <v>48</v>
      </c>
      <c r="R2009" t="s">
        <v>49</v>
      </c>
      <c r="S2009" t="s">
        <v>50</v>
      </c>
      <c r="T2009" t="s">
        <v>51</v>
      </c>
      <c r="U2009" t="s">
        <v>52</v>
      </c>
      <c r="V2009">
        <v>1</v>
      </c>
      <c r="W2009" s="1">
        <v>1072.5000000000002</v>
      </c>
      <c r="X2009">
        <v>0</v>
      </c>
      <c r="Y2009">
        <v>5</v>
      </c>
      <c r="Z2009">
        <v>5</v>
      </c>
      <c r="AA2009">
        <v>1</v>
      </c>
      <c r="AB2009" s="2">
        <v>0</v>
      </c>
      <c r="AC2009" s="1">
        <v>0</v>
      </c>
      <c r="AD2009" s="7">
        <v>43524</v>
      </c>
      <c r="AE2009" s="7">
        <v>43524</v>
      </c>
      <c r="AF2009">
        <v>0</v>
      </c>
      <c r="AG2009" t="s">
        <v>53</v>
      </c>
      <c r="AH2009" s="2">
        <v>0</v>
      </c>
      <c r="AI2009" s="1">
        <v>0</v>
      </c>
      <c r="AJ2009" s="1">
        <v>0</v>
      </c>
      <c r="AK2009" s="6" t="str">
        <f>+IF(Tabla1[[#This Row],[REQUEST_TY]]="SR MANTENIMIENTO CORRECTIVO", "EMERGENCIA", "OTROS")</f>
        <v>OTROS</v>
      </c>
      <c r="AL2009" s="6" t="str">
        <f>+_xlfn.IFS(Tabla1[[#This Row],[Veces obj]]&lt;=1,"0-1",Tabla1[[#This Row],[Veces obj]]&lt;=2,"1-2",Tabla1[[#This Row],[Veces obj]]&lt;=3,"2-3",TRUE,"&gt;3")</f>
        <v>0-1</v>
      </c>
      <c r="AM2009" s="6" t="str">
        <f>+_xlfn.IFS(MONTH(Tabla1[[#This Row],[MES]])&lt;=3,"Q1",MONTH(Tabla1[[#This Row],[MES]])&lt;=6,"Q2",MONTH(Tabla1[[#This Row],[MES]])&lt;=9,"Q3",TRUE,"Q4")</f>
        <v>Q1</v>
      </c>
      <c r="AN2009" t="str">
        <f>+IFERROR(VLOOKUP(Tabla1[[#This Row],[CUENTA]],CTAS[],2,0),"OTROS")</f>
        <v>OTROS</v>
      </c>
      <c r="AP2009" t="str">
        <f>+IFERROR(VLOOKUP(Tabla1[[#This Row],[EMPLEADO]],IS[],3,0),"OTROS")</f>
        <v>OTROS</v>
      </c>
      <c r="AQ2009" t="str">
        <f>+IFERROR(VLOOKUP(Tabla1[[#This Row],[EMPLEADO]],IS[[NÓMINA]:[INGENIERO]],2,0),"OTROS")</f>
        <v>OTROS</v>
      </c>
    </row>
    <row r="2010" spans="1:43" x14ac:dyDescent="0.25">
      <c r="A2010" t="s">
        <v>4444</v>
      </c>
      <c r="B2010">
        <v>1</v>
      </c>
      <c r="C2010" t="s">
        <v>6791</v>
      </c>
      <c r="D2010" t="s">
        <v>3691</v>
      </c>
      <c r="E2010" t="s">
        <v>3742</v>
      </c>
      <c r="F2010" t="s">
        <v>6792</v>
      </c>
      <c r="G2010" s="17" t="s">
        <v>4451</v>
      </c>
      <c r="H2010" t="s">
        <v>691</v>
      </c>
      <c r="I2010" t="s">
        <v>43</v>
      </c>
      <c r="J2010" t="s">
        <v>8</v>
      </c>
      <c r="K2010" t="s">
        <v>3745</v>
      </c>
      <c r="L2010" t="s">
        <v>4452</v>
      </c>
      <c r="M2010" t="s">
        <v>640</v>
      </c>
      <c r="N2010">
        <v>0</v>
      </c>
      <c r="O2010" t="s">
        <v>47</v>
      </c>
      <c r="P2010" t="s">
        <v>822</v>
      </c>
      <c r="Q2010" t="s">
        <v>48</v>
      </c>
      <c r="R2010" t="s">
        <v>49</v>
      </c>
      <c r="S2010" t="s">
        <v>50</v>
      </c>
      <c r="T2010" t="s">
        <v>51</v>
      </c>
      <c r="U2010" t="s">
        <v>52</v>
      </c>
      <c r="V2010">
        <v>1</v>
      </c>
      <c r="W2010" s="1">
        <v>715.00000000000011</v>
      </c>
      <c r="X2010">
        <v>0</v>
      </c>
      <c r="Y2010">
        <v>5</v>
      </c>
      <c r="Z2010">
        <v>5</v>
      </c>
      <c r="AA2010">
        <v>1</v>
      </c>
      <c r="AB2010" s="2">
        <v>0</v>
      </c>
      <c r="AC2010" s="1">
        <v>0</v>
      </c>
      <c r="AD2010" s="7">
        <v>43517</v>
      </c>
      <c r="AE2010" s="7">
        <v>43518</v>
      </c>
      <c r="AF2010">
        <v>1</v>
      </c>
      <c r="AG2010" t="s">
        <v>53</v>
      </c>
      <c r="AH2010" s="2">
        <v>0</v>
      </c>
      <c r="AI2010" s="1">
        <v>0</v>
      </c>
      <c r="AJ2010" s="1">
        <v>0</v>
      </c>
      <c r="AK2010" s="6" t="str">
        <f>+IF(Tabla1[[#This Row],[REQUEST_TY]]="SR MANTENIMIENTO CORRECTIVO", "EMERGENCIA", "OTROS")</f>
        <v>OTROS</v>
      </c>
      <c r="AL2010" s="6" t="str">
        <f>+_xlfn.IFS(Tabla1[[#This Row],[Veces obj]]&lt;=1,"0-1",Tabla1[[#This Row],[Veces obj]]&lt;=2,"1-2",Tabla1[[#This Row],[Veces obj]]&lt;=3,"2-3",TRUE,"&gt;3")</f>
        <v>0-1</v>
      </c>
      <c r="AM2010" s="6" t="str">
        <f>+_xlfn.IFS(MONTH(Tabla1[[#This Row],[MES]])&lt;=3,"Q1",MONTH(Tabla1[[#This Row],[MES]])&lt;=6,"Q2",MONTH(Tabla1[[#This Row],[MES]])&lt;=9,"Q3",TRUE,"Q4")</f>
        <v>Q1</v>
      </c>
      <c r="AN2010" t="str">
        <f>+IFERROR(VLOOKUP(Tabla1[[#This Row],[CUENTA]],CTAS[],2,0),"OTROS")</f>
        <v>OTROS</v>
      </c>
      <c r="AP2010" t="str">
        <f>+IFERROR(VLOOKUP(Tabla1[[#This Row],[EMPLEADO]],IS[],3,0),"OTROS")</f>
        <v>OTROS</v>
      </c>
      <c r="AQ2010" t="str">
        <f>+IFERROR(VLOOKUP(Tabla1[[#This Row],[EMPLEADO]],IS[[NÓMINA]:[INGENIERO]],2,0),"OTROS")</f>
        <v>OTROS</v>
      </c>
    </row>
    <row r="2011" spans="1:43" x14ac:dyDescent="0.25">
      <c r="A2011" t="s">
        <v>4444</v>
      </c>
      <c r="B2011">
        <v>1</v>
      </c>
      <c r="C2011" t="s">
        <v>6804</v>
      </c>
      <c r="D2011" t="s">
        <v>3370</v>
      </c>
      <c r="E2011" t="s">
        <v>3742</v>
      </c>
      <c r="F2011" t="s">
        <v>6805</v>
      </c>
      <c r="G2011" s="17" t="s">
        <v>4506</v>
      </c>
      <c r="H2011" t="s">
        <v>101</v>
      </c>
      <c r="I2011" t="s">
        <v>43</v>
      </c>
      <c r="J2011" t="s">
        <v>8</v>
      </c>
      <c r="K2011" t="s">
        <v>3745</v>
      </c>
      <c r="L2011" t="s">
        <v>4507</v>
      </c>
      <c r="M2011" t="s">
        <v>1817</v>
      </c>
      <c r="N2011">
        <v>0</v>
      </c>
      <c r="O2011" t="s">
        <v>105</v>
      </c>
      <c r="P2011" t="s">
        <v>822</v>
      </c>
      <c r="Q2011" t="s">
        <v>48</v>
      </c>
      <c r="R2011" t="s">
        <v>49</v>
      </c>
      <c r="S2011" t="s">
        <v>50</v>
      </c>
      <c r="T2011" t="s">
        <v>51</v>
      </c>
      <c r="U2011" t="s">
        <v>52</v>
      </c>
      <c r="V2011">
        <v>1</v>
      </c>
      <c r="W2011" s="1">
        <v>702</v>
      </c>
      <c r="X2011">
        <v>0</v>
      </c>
      <c r="Y2011">
        <v>5</v>
      </c>
      <c r="Z2011">
        <v>5</v>
      </c>
      <c r="AA2011">
        <v>1</v>
      </c>
      <c r="AB2011" s="2">
        <v>0</v>
      </c>
      <c r="AC2011" s="1">
        <v>0</v>
      </c>
      <c r="AD2011" s="7">
        <v>43517</v>
      </c>
      <c r="AE2011" s="7">
        <v>43518</v>
      </c>
      <c r="AF2011">
        <v>1</v>
      </c>
      <c r="AG2011" t="s">
        <v>53</v>
      </c>
      <c r="AH2011" s="2">
        <v>0</v>
      </c>
      <c r="AI2011" s="1">
        <v>0</v>
      </c>
      <c r="AJ2011" s="1">
        <v>0</v>
      </c>
      <c r="AK2011" s="6" t="str">
        <f>+IF(Tabla1[[#This Row],[REQUEST_TY]]="SR MANTENIMIENTO CORRECTIVO", "EMERGENCIA", "OTROS")</f>
        <v>OTROS</v>
      </c>
      <c r="AL2011" s="6" t="str">
        <f>+_xlfn.IFS(Tabla1[[#This Row],[Veces obj]]&lt;=1,"0-1",Tabla1[[#This Row],[Veces obj]]&lt;=2,"1-2",Tabla1[[#This Row],[Veces obj]]&lt;=3,"2-3",TRUE,"&gt;3")</f>
        <v>0-1</v>
      </c>
      <c r="AM2011" s="6" t="str">
        <f>+_xlfn.IFS(MONTH(Tabla1[[#This Row],[MES]])&lt;=3,"Q1",MONTH(Tabla1[[#This Row],[MES]])&lt;=6,"Q2",MONTH(Tabla1[[#This Row],[MES]])&lt;=9,"Q3",TRUE,"Q4")</f>
        <v>Q1</v>
      </c>
      <c r="AN2011" t="str">
        <f>+IFERROR(VLOOKUP(Tabla1[[#This Row],[CUENTA]],CTAS[],2,0),"OTROS")</f>
        <v>OTROS</v>
      </c>
      <c r="AP2011" t="str">
        <f>+IFERROR(VLOOKUP(Tabla1[[#This Row],[EMPLEADO]],IS[],3,0),"OTROS")</f>
        <v>OTROS</v>
      </c>
      <c r="AQ2011" t="str">
        <f>+IFERROR(VLOOKUP(Tabla1[[#This Row],[EMPLEADO]],IS[[NÓMINA]:[INGENIERO]],2,0),"OTROS")</f>
        <v>OTROS</v>
      </c>
    </row>
    <row r="2012" spans="1:43" x14ac:dyDescent="0.25">
      <c r="A2012" t="s">
        <v>4444</v>
      </c>
      <c r="B2012">
        <v>1</v>
      </c>
      <c r="C2012" t="s">
        <v>6806</v>
      </c>
      <c r="D2012" t="s">
        <v>3370</v>
      </c>
      <c r="E2012" t="s">
        <v>3742</v>
      </c>
      <c r="F2012" t="s">
        <v>6807</v>
      </c>
      <c r="G2012" s="17" t="s">
        <v>4494</v>
      </c>
      <c r="H2012" t="s">
        <v>246</v>
      </c>
      <c r="I2012" t="s">
        <v>43</v>
      </c>
      <c r="J2012" t="s">
        <v>8</v>
      </c>
      <c r="K2012" t="s">
        <v>3745</v>
      </c>
      <c r="L2012" t="s">
        <v>4495</v>
      </c>
      <c r="M2012" t="s">
        <v>1817</v>
      </c>
      <c r="N2012">
        <v>0</v>
      </c>
      <c r="O2012" t="s">
        <v>105</v>
      </c>
      <c r="P2012" t="s">
        <v>822</v>
      </c>
      <c r="Q2012" t="s">
        <v>48</v>
      </c>
      <c r="R2012" t="s">
        <v>49</v>
      </c>
      <c r="S2012" t="s">
        <v>50</v>
      </c>
      <c r="T2012" t="s">
        <v>51</v>
      </c>
      <c r="U2012" t="s">
        <v>52</v>
      </c>
      <c r="V2012">
        <v>1</v>
      </c>
      <c r="W2012" s="1">
        <v>702</v>
      </c>
      <c r="X2012">
        <v>0</v>
      </c>
      <c r="Y2012">
        <v>5</v>
      </c>
      <c r="Z2012">
        <v>5</v>
      </c>
      <c r="AA2012">
        <v>1</v>
      </c>
      <c r="AB2012" s="2">
        <v>0</v>
      </c>
      <c r="AC2012" s="1">
        <v>0</v>
      </c>
      <c r="AD2012" s="7">
        <v>43517</v>
      </c>
      <c r="AE2012" s="7">
        <v>43517</v>
      </c>
      <c r="AF2012">
        <v>0</v>
      </c>
      <c r="AG2012" t="s">
        <v>53</v>
      </c>
      <c r="AH2012" s="2">
        <v>0</v>
      </c>
      <c r="AI2012" s="1">
        <v>0</v>
      </c>
      <c r="AJ2012" s="1">
        <v>0</v>
      </c>
      <c r="AK2012" s="6" t="str">
        <f>+IF(Tabla1[[#This Row],[REQUEST_TY]]="SR MANTENIMIENTO CORRECTIVO", "EMERGENCIA", "OTROS")</f>
        <v>OTROS</v>
      </c>
      <c r="AL2012" s="6" t="str">
        <f>+_xlfn.IFS(Tabla1[[#This Row],[Veces obj]]&lt;=1,"0-1",Tabla1[[#This Row],[Veces obj]]&lt;=2,"1-2",Tabla1[[#This Row],[Veces obj]]&lt;=3,"2-3",TRUE,"&gt;3")</f>
        <v>0-1</v>
      </c>
      <c r="AM2012" s="6" t="str">
        <f>+_xlfn.IFS(MONTH(Tabla1[[#This Row],[MES]])&lt;=3,"Q1",MONTH(Tabla1[[#This Row],[MES]])&lt;=6,"Q2",MONTH(Tabla1[[#This Row],[MES]])&lt;=9,"Q3",TRUE,"Q4")</f>
        <v>Q1</v>
      </c>
      <c r="AN2012" t="str">
        <f>+IFERROR(VLOOKUP(Tabla1[[#This Row],[CUENTA]],CTAS[],2,0),"OTROS")</f>
        <v>OTROS</v>
      </c>
      <c r="AP2012" t="str">
        <f>+IFERROR(VLOOKUP(Tabla1[[#This Row],[EMPLEADO]],IS[],3,0),"OTROS")</f>
        <v>OTROS</v>
      </c>
      <c r="AQ2012" t="str">
        <f>+IFERROR(VLOOKUP(Tabla1[[#This Row],[EMPLEADO]],IS[[NÓMINA]:[INGENIERO]],2,0),"OTROS")</f>
        <v>OTROS</v>
      </c>
    </row>
    <row r="2013" spans="1:43" x14ac:dyDescent="0.25">
      <c r="A2013" t="s">
        <v>4444</v>
      </c>
      <c r="B2013">
        <v>1</v>
      </c>
      <c r="C2013" t="s">
        <v>6808</v>
      </c>
      <c r="D2013" t="s">
        <v>3370</v>
      </c>
      <c r="E2013" t="s">
        <v>3742</v>
      </c>
      <c r="F2013" t="s">
        <v>6809</v>
      </c>
      <c r="G2013" s="17" t="s">
        <v>4497</v>
      </c>
      <c r="H2013" t="s">
        <v>246</v>
      </c>
      <c r="I2013" t="s">
        <v>43</v>
      </c>
      <c r="J2013" t="s">
        <v>8</v>
      </c>
      <c r="K2013" t="s">
        <v>3745</v>
      </c>
      <c r="L2013" t="s">
        <v>4498</v>
      </c>
      <c r="M2013" t="s">
        <v>1817</v>
      </c>
      <c r="N2013">
        <v>0</v>
      </c>
      <c r="O2013" t="s">
        <v>105</v>
      </c>
      <c r="P2013" t="s">
        <v>822</v>
      </c>
      <c r="Q2013" t="s">
        <v>48</v>
      </c>
      <c r="R2013" t="s">
        <v>49</v>
      </c>
      <c r="S2013" t="s">
        <v>50</v>
      </c>
      <c r="T2013" t="s">
        <v>51</v>
      </c>
      <c r="U2013" t="s">
        <v>52</v>
      </c>
      <c r="V2013">
        <v>1</v>
      </c>
      <c r="W2013" s="1">
        <v>702</v>
      </c>
      <c r="X2013">
        <v>0</v>
      </c>
      <c r="Y2013">
        <v>5</v>
      </c>
      <c r="Z2013">
        <v>5</v>
      </c>
      <c r="AA2013">
        <v>1</v>
      </c>
      <c r="AB2013" s="2">
        <v>0</v>
      </c>
      <c r="AC2013" s="1">
        <v>0</v>
      </c>
      <c r="AD2013" s="7">
        <v>43518</v>
      </c>
      <c r="AE2013" s="7">
        <v>43518</v>
      </c>
      <c r="AF2013">
        <v>0</v>
      </c>
      <c r="AG2013" t="s">
        <v>53</v>
      </c>
      <c r="AH2013" s="2">
        <v>0</v>
      </c>
      <c r="AI2013" s="1">
        <v>0</v>
      </c>
      <c r="AJ2013" s="1">
        <v>0</v>
      </c>
      <c r="AK2013" s="6" t="str">
        <f>+IF(Tabla1[[#This Row],[REQUEST_TY]]="SR MANTENIMIENTO CORRECTIVO", "EMERGENCIA", "OTROS")</f>
        <v>OTROS</v>
      </c>
      <c r="AL2013" s="6" t="str">
        <f>+_xlfn.IFS(Tabla1[[#This Row],[Veces obj]]&lt;=1,"0-1",Tabla1[[#This Row],[Veces obj]]&lt;=2,"1-2",Tabla1[[#This Row],[Veces obj]]&lt;=3,"2-3",TRUE,"&gt;3")</f>
        <v>0-1</v>
      </c>
      <c r="AM2013" s="6" t="str">
        <f>+_xlfn.IFS(MONTH(Tabla1[[#This Row],[MES]])&lt;=3,"Q1",MONTH(Tabla1[[#This Row],[MES]])&lt;=6,"Q2",MONTH(Tabla1[[#This Row],[MES]])&lt;=9,"Q3",TRUE,"Q4")</f>
        <v>Q1</v>
      </c>
      <c r="AN2013" t="str">
        <f>+IFERROR(VLOOKUP(Tabla1[[#This Row],[CUENTA]],CTAS[],2,0),"OTROS")</f>
        <v>OTROS</v>
      </c>
      <c r="AP2013" t="str">
        <f>+IFERROR(VLOOKUP(Tabla1[[#This Row],[EMPLEADO]],IS[],3,0),"OTROS")</f>
        <v>OTROS</v>
      </c>
      <c r="AQ2013" t="str">
        <f>+IFERROR(VLOOKUP(Tabla1[[#This Row],[EMPLEADO]],IS[[NÓMINA]:[INGENIERO]],2,0),"OTROS")</f>
        <v>OTROS</v>
      </c>
    </row>
    <row r="2014" spans="1:43" x14ac:dyDescent="0.25">
      <c r="A2014" t="s">
        <v>4444</v>
      </c>
      <c r="B2014">
        <v>1</v>
      </c>
      <c r="C2014" t="s">
        <v>6815</v>
      </c>
      <c r="D2014" t="s">
        <v>3370</v>
      </c>
      <c r="E2014" t="s">
        <v>3742</v>
      </c>
      <c r="F2014" t="s">
        <v>6816</v>
      </c>
      <c r="G2014" s="17" t="s">
        <v>4503</v>
      </c>
      <c r="H2014" t="s">
        <v>271</v>
      </c>
      <c r="I2014" t="s">
        <v>43</v>
      </c>
      <c r="J2014" t="s">
        <v>8</v>
      </c>
      <c r="K2014" t="s">
        <v>3745</v>
      </c>
      <c r="L2014" t="s">
        <v>6817</v>
      </c>
      <c r="M2014" t="s">
        <v>248</v>
      </c>
      <c r="N2014">
        <v>0</v>
      </c>
      <c r="O2014" t="s">
        <v>105</v>
      </c>
      <c r="P2014" t="s">
        <v>822</v>
      </c>
      <c r="Q2014" t="s">
        <v>48</v>
      </c>
      <c r="R2014" t="s">
        <v>49</v>
      </c>
      <c r="S2014" t="s">
        <v>50</v>
      </c>
      <c r="T2014" t="s">
        <v>51</v>
      </c>
      <c r="U2014" t="s">
        <v>52</v>
      </c>
      <c r="V2014">
        <v>1</v>
      </c>
      <c r="W2014" s="1">
        <v>702</v>
      </c>
      <c r="X2014">
        <v>0</v>
      </c>
      <c r="Y2014">
        <v>5</v>
      </c>
      <c r="Z2014">
        <v>5</v>
      </c>
      <c r="AA2014">
        <v>1</v>
      </c>
      <c r="AB2014" s="2">
        <v>0</v>
      </c>
      <c r="AC2014" s="1">
        <v>0</v>
      </c>
      <c r="AD2014" s="7">
        <v>43517</v>
      </c>
      <c r="AE2014" s="7">
        <v>43518</v>
      </c>
      <c r="AF2014">
        <v>1</v>
      </c>
      <c r="AG2014" t="s">
        <v>53</v>
      </c>
      <c r="AH2014" s="2">
        <v>0</v>
      </c>
      <c r="AI2014" s="1">
        <v>0</v>
      </c>
      <c r="AJ2014" s="1">
        <v>0</v>
      </c>
      <c r="AK2014" s="6" t="str">
        <f>+IF(Tabla1[[#This Row],[REQUEST_TY]]="SR MANTENIMIENTO CORRECTIVO", "EMERGENCIA", "OTROS")</f>
        <v>OTROS</v>
      </c>
      <c r="AL2014" s="6" t="str">
        <f>+_xlfn.IFS(Tabla1[[#This Row],[Veces obj]]&lt;=1,"0-1",Tabla1[[#This Row],[Veces obj]]&lt;=2,"1-2",Tabla1[[#This Row],[Veces obj]]&lt;=3,"2-3",TRUE,"&gt;3")</f>
        <v>0-1</v>
      </c>
      <c r="AM2014" s="6" t="str">
        <f>+_xlfn.IFS(MONTH(Tabla1[[#This Row],[MES]])&lt;=3,"Q1",MONTH(Tabla1[[#This Row],[MES]])&lt;=6,"Q2",MONTH(Tabla1[[#This Row],[MES]])&lt;=9,"Q3",TRUE,"Q4")</f>
        <v>Q1</v>
      </c>
      <c r="AN2014" t="str">
        <f>+IFERROR(VLOOKUP(Tabla1[[#This Row],[CUENTA]],CTAS[],2,0),"OTROS")</f>
        <v>OTROS</v>
      </c>
      <c r="AP2014" t="str">
        <f>+IFERROR(VLOOKUP(Tabla1[[#This Row],[EMPLEADO]],IS[],3,0),"OTROS")</f>
        <v>OTROS</v>
      </c>
      <c r="AQ2014" t="str">
        <f>+IFERROR(VLOOKUP(Tabla1[[#This Row],[EMPLEADO]],IS[[NÓMINA]:[INGENIERO]],2,0),"OTROS")</f>
        <v>OTROS</v>
      </c>
    </row>
    <row r="2015" spans="1:43" x14ac:dyDescent="0.25">
      <c r="A2015" t="s">
        <v>4444</v>
      </c>
      <c r="B2015">
        <v>1</v>
      </c>
      <c r="C2015" t="s">
        <v>6833</v>
      </c>
      <c r="D2015" t="s">
        <v>3691</v>
      </c>
      <c r="E2015" t="s">
        <v>3742</v>
      </c>
      <c r="F2015" t="s">
        <v>6834</v>
      </c>
      <c r="G2015" s="17" t="s">
        <v>4522</v>
      </c>
      <c r="H2015" t="s">
        <v>691</v>
      </c>
      <c r="I2015" t="s">
        <v>43</v>
      </c>
      <c r="J2015" t="s">
        <v>8</v>
      </c>
      <c r="K2015" t="s">
        <v>3745</v>
      </c>
      <c r="L2015" t="s">
        <v>4523</v>
      </c>
      <c r="M2015" t="s">
        <v>640</v>
      </c>
      <c r="N2015">
        <v>0</v>
      </c>
      <c r="O2015" t="s">
        <v>47</v>
      </c>
      <c r="P2015" t="s">
        <v>822</v>
      </c>
      <c r="Q2015" t="s">
        <v>48</v>
      </c>
      <c r="R2015" t="s">
        <v>49</v>
      </c>
      <c r="S2015" t="s">
        <v>50</v>
      </c>
      <c r="T2015" t="s">
        <v>51</v>
      </c>
      <c r="U2015" t="s">
        <v>52</v>
      </c>
      <c r="V2015">
        <v>1</v>
      </c>
      <c r="W2015" s="1">
        <v>715.00000000000011</v>
      </c>
      <c r="X2015">
        <v>0</v>
      </c>
      <c r="Y2015">
        <v>5</v>
      </c>
      <c r="Z2015">
        <v>5</v>
      </c>
      <c r="AA2015">
        <v>1</v>
      </c>
      <c r="AB2015" s="2">
        <v>0</v>
      </c>
      <c r="AC2015" s="1">
        <v>0</v>
      </c>
      <c r="AD2015" s="7">
        <v>43517</v>
      </c>
      <c r="AE2015" s="7">
        <v>43518</v>
      </c>
      <c r="AF2015">
        <v>1</v>
      </c>
      <c r="AG2015" t="s">
        <v>53</v>
      </c>
      <c r="AH2015" s="2">
        <v>0</v>
      </c>
      <c r="AI2015" s="1">
        <v>0</v>
      </c>
      <c r="AJ2015" s="1">
        <v>0</v>
      </c>
      <c r="AK2015" s="6" t="str">
        <f>+IF(Tabla1[[#This Row],[REQUEST_TY]]="SR MANTENIMIENTO CORRECTIVO", "EMERGENCIA", "OTROS")</f>
        <v>OTROS</v>
      </c>
      <c r="AL2015" s="6" t="str">
        <f>+_xlfn.IFS(Tabla1[[#This Row],[Veces obj]]&lt;=1,"0-1",Tabla1[[#This Row],[Veces obj]]&lt;=2,"1-2",Tabla1[[#This Row],[Veces obj]]&lt;=3,"2-3",TRUE,"&gt;3")</f>
        <v>0-1</v>
      </c>
      <c r="AM2015" s="6" t="str">
        <f>+_xlfn.IFS(MONTH(Tabla1[[#This Row],[MES]])&lt;=3,"Q1",MONTH(Tabla1[[#This Row],[MES]])&lt;=6,"Q2",MONTH(Tabla1[[#This Row],[MES]])&lt;=9,"Q3",TRUE,"Q4")</f>
        <v>Q1</v>
      </c>
      <c r="AN2015" t="str">
        <f>+IFERROR(VLOOKUP(Tabla1[[#This Row],[CUENTA]],CTAS[],2,0),"OTROS")</f>
        <v>OTROS</v>
      </c>
      <c r="AP2015" t="str">
        <f>+IFERROR(VLOOKUP(Tabla1[[#This Row],[EMPLEADO]],IS[],3,0),"OTROS")</f>
        <v>OTROS</v>
      </c>
      <c r="AQ2015" t="str">
        <f>+IFERROR(VLOOKUP(Tabla1[[#This Row],[EMPLEADO]],IS[[NÓMINA]:[INGENIERO]],2,0),"OTROS")</f>
        <v>OTROS</v>
      </c>
    </row>
    <row r="2016" spans="1:43" x14ac:dyDescent="0.25">
      <c r="A2016" t="s">
        <v>4444</v>
      </c>
      <c r="B2016">
        <v>1</v>
      </c>
      <c r="C2016" t="s">
        <v>6842</v>
      </c>
      <c r="D2016" t="s">
        <v>3370</v>
      </c>
      <c r="E2016" t="s">
        <v>39</v>
      </c>
      <c r="F2016" t="s">
        <v>6843</v>
      </c>
      <c r="G2016" s="17" t="s">
        <v>6844</v>
      </c>
      <c r="H2016" t="s">
        <v>253</v>
      </c>
      <c r="I2016" t="s">
        <v>43</v>
      </c>
      <c r="J2016" t="s">
        <v>8</v>
      </c>
      <c r="K2016" t="s">
        <v>1889</v>
      </c>
      <c r="L2016" t="s">
        <v>6845</v>
      </c>
      <c r="M2016" t="s">
        <v>358</v>
      </c>
      <c r="N2016">
        <v>0</v>
      </c>
      <c r="O2016" t="s">
        <v>47</v>
      </c>
      <c r="P2016" t="s">
        <v>822</v>
      </c>
      <c r="Q2016" t="s">
        <v>48</v>
      </c>
      <c r="R2016" t="s">
        <v>49</v>
      </c>
      <c r="S2016" t="s">
        <v>50</v>
      </c>
      <c r="T2016" t="s">
        <v>51</v>
      </c>
      <c r="U2016" t="s">
        <v>52</v>
      </c>
      <c r="V2016">
        <v>1</v>
      </c>
      <c r="W2016" s="1">
        <v>1072.5000000000002</v>
      </c>
      <c r="X2016">
        <v>0</v>
      </c>
      <c r="Y2016">
        <v>5</v>
      </c>
      <c r="Z2016">
        <v>5</v>
      </c>
      <c r="AA2016">
        <v>1</v>
      </c>
      <c r="AB2016" s="2">
        <v>0</v>
      </c>
      <c r="AC2016" s="1">
        <v>0</v>
      </c>
      <c r="AD2016" s="7">
        <v>43517</v>
      </c>
      <c r="AE2016" s="7">
        <v>43517</v>
      </c>
      <c r="AF2016">
        <v>0</v>
      </c>
      <c r="AG2016" t="s">
        <v>53</v>
      </c>
      <c r="AH2016" s="2">
        <v>0</v>
      </c>
      <c r="AI2016" s="1">
        <v>0</v>
      </c>
      <c r="AJ2016" s="1">
        <v>0</v>
      </c>
      <c r="AK2016" s="6" t="str">
        <f>+IF(Tabla1[[#This Row],[REQUEST_TY]]="SR MANTENIMIENTO CORRECTIVO", "EMERGENCIA", "OTROS")</f>
        <v>OTROS</v>
      </c>
      <c r="AL2016" s="6" t="str">
        <f>+_xlfn.IFS(Tabla1[[#This Row],[Veces obj]]&lt;=1,"0-1",Tabla1[[#This Row],[Veces obj]]&lt;=2,"1-2",Tabla1[[#This Row],[Veces obj]]&lt;=3,"2-3",TRUE,"&gt;3")</f>
        <v>0-1</v>
      </c>
      <c r="AM2016" s="6" t="str">
        <f>+_xlfn.IFS(MONTH(Tabla1[[#This Row],[MES]])&lt;=3,"Q1",MONTH(Tabla1[[#This Row],[MES]])&lt;=6,"Q2",MONTH(Tabla1[[#This Row],[MES]])&lt;=9,"Q3",TRUE,"Q4")</f>
        <v>Q1</v>
      </c>
      <c r="AN2016" t="str">
        <f>+IFERROR(VLOOKUP(Tabla1[[#This Row],[CUENTA]],CTAS[],2,0),"OTROS")</f>
        <v>OTROS</v>
      </c>
      <c r="AP2016" t="str">
        <f>+IFERROR(VLOOKUP(Tabla1[[#This Row],[EMPLEADO]],IS[],3,0),"OTROS")</f>
        <v>OTROS</v>
      </c>
      <c r="AQ2016" t="str">
        <f>+IFERROR(VLOOKUP(Tabla1[[#This Row],[EMPLEADO]],IS[[NÓMINA]:[INGENIERO]],2,0),"OTROS")</f>
        <v>OTROS</v>
      </c>
    </row>
    <row r="2017" spans="1:43" x14ac:dyDescent="0.25">
      <c r="A2017" t="s">
        <v>4444</v>
      </c>
      <c r="B2017">
        <v>1</v>
      </c>
      <c r="C2017" t="s">
        <v>6846</v>
      </c>
      <c r="D2017" t="s">
        <v>3370</v>
      </c>
      <c r="E2017" t="s">
        <v>789</v>
      </c>
      <c r="F2017" t="s">
        <v>6847</v>
      </c>
      <c r="G2017" s="17" t="s">
        <v>6848</v>
      </c>
      <c r="H2017" t="s">
        <v>471</v>
      </c>
      <c r="I2017" t="s">
        <v>43</v>
      </c>
      <c r="J2017" t="s">
        <v>8</v>
      </c>
      <c r="K2017" t="s">
        <v>1889</v>
      </c>
      <c r="L2017" t="s">
        <v>6849</v>
      </c>
      <c r="M2017" t="s">
        <v>131</v>
      </c>
      <c r="N2017">
        <v>0</v>
      </c>
      <c r="O2017" t="s">
        <v>47</v>
      </c>
      <c r="P2017" t="s">
        <v>822</v>
      </c>
      <c r="Q2017" t="s">
        <v>48</v>
      </c>
      <c r="R2017" t="s">
        <v>242</v>
      </c>
      <c r="S2017" t="s">
        <v>64</v>
      </c>
      <c r="T2017" t="s">
        <v>51</v>
      </c>
      <c r="U2017" t="s">
        <v>96</v>
      </c>
      <c r="V2017">
        <v>1</v>
      </c>
      <c r="W2017" s="1">
        <v>2047.5</v>
      </c>
      <c r="X2017">
        <v>0</v>
      </c>
      <c r="Y2017">
        <v>5</v>
      </c>
      <c r="Z2017">
        <v>5</v>
      </c>
      <c r="AA2017">
        <v>1</v>
      </c>
      <c r="AB2017" s="2">
        <v>0</v>
      </c>
      <c r="AC2017" s="1">
        <v>0</v>
      </c>
      <c r="AD2017" s="7">
        <v>43517</v>
      </c>
      <c r="AE2017" s="7">
        <v>43524</v>
      </c>
      <c r="AF2017">
        <v>5</v>
      </c>
      <c r="AG2017" t="s">
        <v>823</v>
      </c>
      <c r="AH2017" s="2">
        <v>0</v>
      </c>
      <c r="AI2017" s="1">
        <v>0</v>
      </c>
      <c r="AJ2017" s="1">
        <v>0</v>
      </c>
      <c r="AK2017" s="6" t="str">
        <f>+IF(Tabla1[[#This Row],[REQUEST_TY]]="SR MANTENIMIENTO CORRECTIVO", "EMERGENCIA", "OTROS")</f>
        <v>OTROS</v>
      </c>
      <c r="AL2017" s="6" t="str">
        <f>+_xlfn.IFS(Tabla1[[#This Row],[Veces obj]]&lt;=1,"0-1",Tabla1[[#This Row],[Veces obj]]&lt;=2,"1-2",Tabla1[[#This Row],[Veces obj]]&lt;=3,"2-3",TRUE,"&gt;3")</f>
        <v>0-1</v>
      </c>
      <c r="AM2017" s="6" t="str">
        <f>+_xlfn.IFS(MONTH(Tabla1[[#This Row],[MES]])&lt;=3,"Q1",MONTH(Tabla1[[#This Row],[MES]])&lt;=6,"Q2",MONTH(Tabla1[[#This Row],[MES]])&lt;=9,"Q3",TRUE,"Q4")</f>
        <v>Q1</v>
      </c>
      <c r="AN2017" t="str">
        <f>+IFERROR(VLOOKUP(Tabla1[[#This Row],[CUENTA]],CTAS[],2,0),"OTROS")</f>
        <v>OTROS</v>
      </c>
      <c r="AP2017" t="str">
        <f>+IFERROR(VLOOKUP(Tabla1[[#This Row],[EMPLEADO]],IS[],3,0),"OTROS")</f>
        <v>OTROS</v>
      </c>
      <c r="AQ2017" t="str">
        <f>+IFERROR(VLOOKUP(Tabla1[[#This Row],[EMPLEADO]],IS[[NÓMINA]:[INGENIERO]],2,0),"OTROS")</f>
        <v>OTROS</v>
      </c>
    </row>
    <row r="2018" spans="1:43" x14ac:dyDescent="0.25">
      <c r="A2018" t="s">
        <v>4444</v>
      </c>
      <c r="B2018">
        <v>1</v>
      </c>
      <c r="C2018" t="s">
        <v>6850</v>
      </c>
      <c r="D2018" t="s">
        <v>3370</v>
      </c>
      <c r="E2018" t="s">
        <v>3400</v>
      </c>
      <c r="F2018" t="s">
        <v>6851</v>
      </c>
      <c r="G2018" s="17" t="s">
        <v>6852</v>
      </c>
      <c r="H2018" t="s">
        <v>409</v>
      </c>
      <c r="I2018" t="s">
        <v>43</v>
      </c>
      <c r="J2018" t="s">
        <v>8</v>
      </c>
      <c r="K2018" t="s">
        <v>1889</v>
      </c>
      <c r="L2018" t="s">
        <v>6853</v>
      </c>
      <c r="M2018" t="s">
        <v>411</v>
      </c>
      <c r="N2018">
        <v>0</v>
      </c>
      <c r="O2018" t="s">
        <v>47</v>
      </c>
      <c r="P2018" t="s">
        <v>822</v>
      </c>
      <c r="Q2018" t="s">
        <v>48</v>
      </c>
      <c r="R2018" t="s">
        <v>74</v>
      </c>
      <c r="S2018" t="s">
        <v>50</v>
      </c>
      <c r="T2018" t="s">
        <v>51</v>
      </c>
      <c r="U2018" t="s">
        <v>52</v>
      </c>
      <c r="V2018">
        <v>1</v>
      </c>
      <c r="W2018" s="1">
        <v>1072.5000000000002</v>
      </c>
      <c r="X2018">
        <v>0</v>
      </c>
      <c r="Y2018">
        <v>5</v>
      </c>
      <c r="Z2018">
        <v>5</v>
      </c>
      <c r="AA2018">
        <v>1</v>
      </c>
      <c r="AB2018" s="2">
        <v>0</v>
      </c>
      <c r="AC2018" s="1">
        <v>0</v>
      </c>
      <c r="AD2018" s="7">
        <v>43517</v>
      </c>
      <c r="AE2018" s="7">
        <v>43520</v>
      </c>
      <c r="AF2018">
        <v>1</v>
      </c>
      <c r="AG2018" t="s">
        <v>53</v>
      </c>
      <c r="AH2018" s="2">
        <v>0</v>
      </c>
      <c r="AI2018" s="1">
        <v>0</v>
      </c>
      <c r="AJ2018" s="1">
        <v>0</v>
      </c>
      <c r="AK2018" s="6" t="str">
        <f>+IF(Tabla1[[#This Row],[REQUEST_TY]]="SR MANTENIMIENTO CORRECTIVO", "EMERGENCIA", "OTROS")</f>
        <v>OTROS</v>
      </c>
      <c r="AL2018" s="6" t="str">
        <f>+_xlfn.IFS(Tabla1[[#This Row],[Veces obj]]&lt;=1,"0-1",Tabla1[[#This Row],[Veces obj]]&lt;=2,"1-2",Tabla1[[#This Row],[Veces obj]]&lt;=3,"2-3",TRUE,"&gt;3")</f>
        <v>0-1</v>
      </c>
      <c r="AM2018" s="6" t="str">
        <f>+_xlfn.IFS(MONTH(Tabla1[[#This Row],[MES]])&lt;=3,"Q1",MONTH(Tabla1[[#This Row],[MES]])&lt;=6,"Q2",MONTH(Tabla1[[#This Row],[MES]])&lt;=9,"Q3",TRUE,"Q4")</f>
        <v>Q1</v>
      </c>
      <c r="AN2018" t="str">
        <f>+IFERROR(VLOOKUP(Tabla1[[#This Row],[CUENTA]],CTAS[],2,0),"OTROS")</f>
        <v>OTROS</v>
      </c>
      <c r="AP2018" t="str">
        <f>+IFERROR(VLOOKUP(Tabla1[[#This Row],[EMPLEADO]],IS[],3,0),"OTROS")</f>
        <v>OTROS</v>
      </c>
      <c r="AQ2018" t="str">
        <f>+IFERROR(VLOOKUP(Tabla1[[#This Row],[EMPLEADO]],IS[[NÓMINA]:[INGENIERO]],2,0),"OTROS")</f>
        <v>OTROS</v>
      </c>
    </row>
    <row r="2019" spans="1:43" x14ac:dyDescent="0.25">
      <c r="A2019" t="s">
        <v>4444</v>
      </c>
      <c r="B2019">
        <v>1</v>
      </c>
      <c r="C2019" t="s">
        <v>6894</v>
      </c>
      <c r="D2019" t="s">
        <v>3691</v>
      </c>
      <c r="E2019" t="s">
        <v>558</v>
      </c>
      <c r="F2019" t="s">
        <v>6895</v>
      </c>
      <c r="G2019" s="17" t="s">
        <v>5706</v>
      </c>
      <c r="H2019" t="s">
        <v>409</v>
      </c>
      <c r="I2019" t="s">
        <v>43</v>
      </c>
      <c r="J2019" t="s">
        <v>8</v>
      </c>
      <c r="K2019" t="s">
        <v>71</v>
      </c>
      <c r="L2019" t="s">
        <v>5707</v>
      </c>
      <c r="M2019" t="s">
        <v>411</v>
      </c>
      <c r="N2019">
        <v>0</v>
      </c>
      <c r="O2019" t="s">
        <v>47</v>
      </c>
      <c r="P2019" t="s">
        <v>822</v>
      </c>
      <c r="Q2019" t="s">
        <v>48</v>
      </c>
      <c r="R2019" t="s">
        <v>95</v>
      </c>
      <c r="S2019" t="s">
        <v>64</v>
      </c>
      <c r="T2019" t="s">
        <v>51</v>
      </c>
      <c r="U2019" t="s">
        <v>96</v>
      </c>
      <c r="V2019">
        <v>1</v>
      </c>
      <c r="W2019" s="1">
        <v>1365</v>
      </c>
      <c r="X2019">
        <v>0</v>
      </c>
      <c r="Y2019">
        <v>5</v>
      </c>
      <c r="Z2019">
        <v>5</v>
      </c>
      <c r="AA2019">
        <v>1</v>
      </c>
      <c r="AB2019" s="2">
        <v>0</v>
      </c>
      <c r="AC2019" s="1">
        <v>0</v>
      </c>
      <c r="AD2019" s="7">
        <v>43517</v>
      </c>
      <c r="AE2019" s="7">
        <v>43517</v>
      </c>
      <c r="AF2019">
        <v>0</v>
      </c>
      <c r="AG2019" t="s">
        <v>53</v>
      </c>
      <c r="AH2019" s="2">
        <v>0</v>
      </c>
      <c r="AI2019" s="1">
        <v>0</v>
      </c>
      <c r="AJ2019" s="1">
        <v>0</v>
      </c>
      <c r="AK2019" s="6" t="str">
        <f>+IF(Tabla1[[#This Row],[REQUEST_TY]]="SR MANTENIMIENTO CORRECTIVO", "EMERGENCIA", "OTROS")</f>
        <v>OTROS</v>
      </c>
      <c r="AL2019" s="6" t="str">
        <f>+_xlfn.IFS(Tabla1[[#This Row],[Veces obj]]&lt;=1,"0-1",Tabla1[[#This Row],[Veces obj]]&lt;=2,"1-2",Tabla1[[#This Row],[Veces obj]]&lt;=3,"2-3",TRUE,"&gt;3")</f>
        <v>0-1</v>
      </c>
      <c r="AM2019" s="6" t="str">
        <f>+_xlfn.IFS(MONTH(Tabla1[[#This Row],[MES]])&lt;=3,"Q1",MONTH(Tabla1[[#This Row],[MES]])&lt;=6,"Q2",MONTH(Tabla1[[#This Row],[MES]])&lt;=9,"Q3",TRUE,"Q4")</f>
        <v>Q1</v>
      </c>
      <c r="AN2019" t="str">
        <f>+IFERROR(VLOOKUP(Tabla1[[#This Row],[CUENTA]],CTAS[],2,0),"OTROS")</f>
        <v>OTROS</v>
      </c>
      <c r="AP2019" t="str">
        <f>+IFERROR(VLOOKUP(Tabla1[[#This Row],[EMPLEADO]],IS[],3,0),"OTROS")</f>
        <v>OTROS</v>
      </c>
      <c r="AQ2019" t="str">
        <f>+IFERROR(VLOOKUP(Tabla1[[#This Row],[EMPLEADO]],IS[[NÓMINA]:[INGENIERO]],2,0),"OTROS")</f>
        <v>OTROS</v>
      </c>
    </row>
    <row r="2020" spans="1:43" x14ac:dyDescent="0.25">
      <c r="A2020" t="s">
        <v>4444</v>
      </c>
      <c r="B2020">
        <v>1</v>
      </c>
      <c r="C2020" t="s">
        <v>6896</v>
      </c>
      <c r="D2020" t="s">
        <v>3370</v>
      </c>
      <c r="E2020" t="s">
        <v>3742</v>
      </c>
      <c r="F2020" t="s">
        <v>6897</v>
      </c>
      <c r="G2020" s="17" t="s">
        <v>6898</v>
      </c>
      <c r="H2020" t="s">
        <v>58</v>
      </c>
      <c r="I2020" t="s">
        <v>43</v>
      </c>
      <c r="J2020" t="s">
        <v>8</v>
      </c>
      <c r="K2020" t="s">
        <v>3745</v>
      </c>
      <c r="L2020" t="s">
        <v>6899</v>
      </c>
      <c r="M2020" t="s">
        <v>1501</v>
      </c>
      <c r="N2020">
        <v>0</v>
      </c>
      <c r="O2020" t="s">
        <v>47</v>
      </c>
      <c r="P2020" t="s">
        <v>822</v>
      </c>
      <c r="Q2020" t="s">
        <v>48</v>
      </c>
      <c r="R2020" t="s">
        <v>49</v>
      </c>
      <c r="S2020" t="s">
        <v>50</v>
      </c>
      <c r="T2020" t="s">
        <v>51</v>
      </c>
      <c r="U2020" t="s">
        <v>52</v>
      </c>
      <c r="V2020">
        <v>1</v>
      </c>
      <c r="W2020" s="1">
        <v>1072.5000000000002</v>
      </c>
      <c r="X2020">
        <v>0</v>
      </c>
      <c r="Y2020">
        <v>5</v>
      </c>
      <c r="Z2020">
        <v>5</v>
      </c>
      <c r="AA2020">
        <v>1</v>
      </c>
      <c r="AB2020" s="2">
        <v>0</v>
      </c>
      <c r="AC2020" s="1">
        <v>0</v>
      </c>
      <c r="AD2020" s="7">
        <v>43521</v>
      </c>
      <c r="AE2020" s="7">
        <v>43522</v>
      </c>
      <c r="AF2020">
        <v>1</v>
      </c>
      <c r="AG2020" t="s">
        <v>53</v>
      </c>
      <c r="AH2020" s="2">
        <v>0</v>
      </c>
      <c r="AI2020" s="1">
        <v>0</v>
      </c>
      <c r="AJ2020" s="1">
        <v>0</v>
      </c>
      <c r="AK2020" s="6" t="str">
        <f>+IF(Tabla1[[#This Row],[REQUEST_TY]]="SR MANTENIMIENTO CORRECTIVO", "EMERGENCIA", "OTROS")</f>
        <v>OTROS</v>
      </c>
      <c r="AL2020" s="6" t="str">
        <f>+_xlfn.IFS(Tabla1[[#This Row],[Veces obj]]&lt;=1,"0-1",Tabla1[[#This Row],[Veces obj]]&lt;=2,"1-2",Tabla1[[#This Row],[Veces obj]]&lt;=3,"2-3",TRUE,"&gt;3")</f>
        <v>0-1</v>
      </c>
      <c r="AM2020" s="6" t="str">
        <f>+_xlfn.IFS(MONTH(Tabla1[[#This Row],[MES]])&lt;=3,"Q1",MONTH(Tabla1[[#This Row],[MES]])&lt;=6,"Q2",MONTH(Tabla1[[#This Row],[MES]])&lt;=9,"Q3",TRUE,"Q4")</f>
        <v>Q1</v>
      </c>
      <c r="AN2020" t="str">
        <f>+IFERROR(VLOOKUP(Tabla1[[#This Row],[CUENTA]],CTAS[],2,0),"OTROS")</f>
        <v>OTROS</v>
      </c>
      <c r="AP2020" t="str">
        <f>+IFERROR(VLOOKUP(Tabla1[[#This Row],[EMPLEADO]],IS[],3,0),"OTROS")</f>
        <v>OTROS</v>
      </c>
      <c r="AQ2020" t="str">
        <f>+IFERROR(VLOOKUP(Tabla1[[#This Row],[EMPLEADO]],IS[[NÓMINA]:[INGENIERO]],2,0),"OTROS")</f>
        <v>OTROS</v>
      </c>
    </row>
    <row r="2021" spans="1:43" x14ac:dyDescent="0.25">
      <c r="A2021" t="s">
        <v>4444</v>
      </c>
      <c r="B2021">
        <v>1</v>
      </c>
      <c r="C2021" t="s">
        <v>6900</v>
      </c>
      <c r="D2021" t="s">
        <v>3370</v>
      </c>
      <c r="E2021" t="s">
        <v>3742</v>
      </c>
      <c r="F2021" t="s">
        <v>6901</v>
      </c>
      <c r="G2021" s="17" t="s">
        <v>4464</v>
      </c>
      <c r="H2021" t="s">
        <v>220</v>
      </c>
      <c r="I2021" t="s">
        <v>43</v>
      </c>
      <c r="J2021" t="s">
        <v>8</v>
      </c>
      <c r="K2021" t="s">
        <v>3745</v>
      </c>
      <c r="L2021" t="s">
        <v>4465</v>
      </c>
      <c r="M2021" t="s">
        <v>736</v>
      </c>
      <c r="N2021">
        <v>0</v>
      </c>
      <c r="O2021" t="s">
        <v>47</v>
      </c>
      <c r="P2021" t="s">
        <v>822</v>
      </c>
      <c r="Q2021" t="s">
        <v>48</v>
      </c>
      <c r="R2021" t="s">
        <v>49</v>
      </c>
      <c r="S2021" t="s">
        <v>50</v>
      </c>
      <c r="T2021" t="s">
        <v>51</v>
      </c>
      <c r="U2021" t="s">
        <v>52</v>
      </c>
      <c r="V2021">
        <v>1</v>
      </c>
      <c r="W2021" s="1">
        <v>1072.5000000000002</v>
      </c>
      <c r="X2021">
        <v>0</v>
      </c>
      <c r="Y2021">
        <v>5</v>
      </c>
      <c r="Z2021">
        <v>5</v>
      </c>
      <c r="AA2021">
        <v>1</v>
      </c>
      <c r="AB2021" s="2">
        <v>0</v>
      </c>
      <c r="AC2021" s="1">
        <v>0</v>
      </c>
      <c r="AD2021" s="7">
        <v>43518</v>
      </c>
      <c r="AE2021" s="7">
        <v>43523</v>
      </c>
      <c r="AF2021">
        <v>3</v>
      </c>
      <c r="AG2021" t="s">
        <v>1680</v>
      </c>
      <c r="AH2021" s="2">
        <v>0</v>
      </c>
      <c r="AI2021" s="1">
        <v>0</v>
      </c>
      <c r="AJ2021" s="1">
        <v>0</v>
      </c>
      <c r="AK2021" s="6" t="str">
        <f>+IF(Tabla1[[#This Row],[REQUEST_TY]]="SR MANTENIMIENTO CORRECTIVO", "EMERGENCIA", "OTROS")</f>
        <v>OTROS</v>
      </c>
      <c r="AL2021" s="6" t="str">
        <f>+_xlfn.IFS(Tabla1[[#This Row],[Veces obj]]&lt;=1,"0-1",Tabla1[[#This Row],[Veces obj]]&lt;=2,"1-2",Tabla1[[#This Row],[Veces obj]]&lt;=3,"2-3",TRUE,"&gt;3")</f>
        <v>0-1</v>
      </c>
      <c r="AM2021" s="6" t="str">
        <f>+_xlfn.IFS(MONTH(Tabla1[[#This Row],[MES]])&lt;=3,"Q1",MONTH(Tabla1[[#This Row],[MES]])&lt;=6,"Q2",MONTH(Tabla1[[#This Row],[MES]])&lt;=9,"Q3",TRUE,"Q4")</f>
        <v>Q1</v>
      </c>
      <c r="AN2021" t="str">
        <f>+IFERROR(VLOOKUP(Tabla1[[#This Row],[CUENTA]],CTAS[],2,0),"OTROS")</f>
        <v>OTROS</v>
      </c>
      <c r="AP2021" t="str">
        <f>+IFERROR(VLOOKUP(Tabla1[[#This Row],[EMPLEADO]],IS[],3,0),"OTROS")</f>
        <v>OTROS</v>
      </c>
      <c r="AQ2021" t="str">
        <f>+IFERROR(VLOOKUP(Tabla1[[#This Row],[EMPLEADO]],IS[[NÓMINA]:[INGENIERO]],2,0),"OTROS")</f>
        <v>OTROS</v>
      </c>
    </row>
    <row r="2022" spans="1:43" x14ac:dyDescent="0.25">
      <c r="A2022" t="s">
        <v>4444</v>
      </c>
      <c r="B2022">
        <v>1</v>
      </c>
      <c r="C2022" t="s">
        <v>7142</v>
      </c>
      <c r="D2022" t="s">
        <v>7143</v>
      </c>
      <c r="E2022" t="s">
        <v>558</v>
      </c>
      <c r="F2022" t="s">
        <v>7144</v>
      </c>
      <c r="G2022" s="17" t="s">
        <v>3067</v>
      </c>
      <c r="H2022" t="s">
        <v>409</v>
      </c>
      <c r="I2022" t="s">
        <v>43</v>
      </c>
      <c r="J2022" t="s">
        <v>8</v>
      </c>
      <c r="K2022" t="s">
        <v>1273</v>
      </c>
      <c r="L2022" t="s">
        <v>1274</v>
      </c>
      <c r="M2022" t="s">
        <v>968</v>
      </c>
      <c r="N2022">
        <v>0</v>
      </c>
      <c r="O2022" t="s">
        <v>47</v>
      </c>
      <c r="P2022" t="s">
        <v>822</v>
      </c>
      <c r="Q2022" t="s">
        <v>48</v>
      </c>
      <c r="R2022" t="s">
        <v>95</v>
      </c>
      <c r="S2022" t="s">
        <v>64</v>
      </c>
      <c r="T2022" t="s">
        <v>51</v>
      </c>
      <c r="U2022" t="s">
        <v>96</v>
      </c>
      <c r="V2022">
        <v>1</v>
      </c>
      <c r="W2022" s="1">
        <v>1365</v>
      </c>
      <c r="X2022">
        <v>0</v>
      </c>
      <c r="Y2022">
        <v>5</v>
      </c>
      <c r="Z2022">
        <v>5</v>
      </c>
      <c r="AA2022">
        <v>1</v>
      </c>
      <c r="AB2022" s="2">
        <v>0</v>
      </c>
      <c r="AC2022" s="1">
        <v>0</v>
      </c>
      <c r="AD2022" s="7">
        <v>43522</v>
      </c>
      <c r="AE2022" s="7">
        <v>43522</v>
      </c>
      <c r="AF2022">
        <v>0</v>
      </c>
      <c r="AG2022" t="s">
        <v>53</v>
      </c>
      <c r="AH2022" s="2">
        <v>0</v>
      </c>
      <c r="AI2022" s="1">
        <v>0</v>
      </c>
      <c r="AJ2022" s="1">
        <v>0</v>
      </c>
      <c r="AK2022" s="6" t="str">
        <f>+IF(Tabla1[[#This Row],[REQUEST_TY]]="SR MANTENIMIENTO CORRECTIVO", "EMERGENCIA", "OTROS")</f>
        <v>OTROS</v>
      </c>
      <c r="AL2022" s="6" t="str">
        <f>+_xlfn.IFS(Tabla1[[#This Row],[Veces obj]]&lt;=1,"0-1",Tabla1[[#This Row],[Veces obj]]&lt;=2,"1-2",Tabla1[[#This Row],[Veces obj]]&lt;=3,"2-3",TRUE,"&gt;3")</f>
        <v>0-1</v>
      </c>
      <c r="AM2022" s="6" t="str">
        <f>+_xlfn.IFS(MONTH(Tabla1[[#This Row],[MES]])&lt;=3,"Q1",MONTH(Tabla1[[#This Row],[MES]])&lt;=6,"Q2",MONTH(Tabla1[[#This Row],[MES]])&lt;=9,"Q3",TRUE,"Q4")</f>
        <v>Q1</v>
      </c>
      <c r="AN2022" t="str">
        <f>+IFERROR(VLOOKUP(Tabla1[[#This Row],[CUENTA]],CTAS[],2,0),"OTROS")</f>
        <v>OTROS</v>
      </c>
      <c r="AP2022" t="str">
        <f>+IFERROR(VLOOKUP(Tabla1[[#This Row],[EMPLEADO]],IS[],3,0),"OTROS")</f>
        <v>OTROS</v>
      </c>
      <c r="AQ2022" t="str">
        <f>+IFERROR(VLOOKUP(Tabla1[[#This Row],[EMPLEADO]],IS[[NÓMINA]:[INGENIERO]],2,0),"OTROS")</f>
        <v>OTROS</v>
      </c>
    </row>
    <row r="2023" spans="1:43" x14ac:dyDescent="0.25">
      <c r="A2023" t="s">
        <v>4444</v>
      </c>
      <c r="B2023">
        <v>1</v>
      </c>
      <c r="C2023" t="s">
        <v>7145</v>
      </c>
      <c r="D2023" t="s">
        <v>7143</v>
      </c>
      <c r="E2023" t="s">
        <v>558</v>
      </c>
      <c r="F2023" t="s">
        <v>7146</v>
      </c>
      <c r="G2023" s="17" t="s">
        <v>7147</v>
      </c>
      <c r="H2023" t="s">
        <v>70</v>
      </c>
      <c r="I2023" t="s">
        <v>43</v>
      </c>
      <c r="J2023" t="s">
        <v>8</v>
      </c>
      <c r="K2023" t="s">
        <v>7148</v>
      </c>
      <c r="L2023" t="s">
        <v>7149</v>
      </c>
      <c r="M2023" t="s">
        <v>968</v>
      </c>
      <c r="N2023">
        <v>0</v>
      </c>
      <c r="O2023" t="s">
        <v>47</v>
      </c>
      <c r="P2023" t="s">
        <v>822</v>
      </c>
      <c r="Q2023" t="s">
        <v>48</v>
      </c>
      <c r="R2023" t="s">
        <v>95</v>
      </c>
      <c r="S2023" t="s">
        <v>64</v>
      </c>
      <c r="T2023" t="s">
        <v>51</v>
      </c>
      <c r="U2023" t="s">
        <v>96</v>
      </c>
      <c r="V2023">
        <v>1</v>
      </c>
      <c r="W2023" s="1">
        <v>1365</v>
      </c>
      <c r="X2023">
        <v>0</v>
      </c>
      <c r="Y2023">
        <v>5</v>
      </c>
      <c r="Z2023">
        <v>5</v>
      </c>
      <c r="AA2023">
        <v>1</v>
      </c>
      <c r="AB2023" s="2">
        <v>0</v>
      </c>
      <c r="AC2023" s="1">
        <v>0</v>
      </c>
      <c r="AD2023" s="7">
        <v>43522</v>
      </c>
      <c r="AE2023" s="7">
        <v>43523</v>
      </c>
      <c r="AF2023">
        <v>1</v>
      </c>
      <c r="AG2023" t="s">
        <v>53</v>
      </c>
      <c r="AH2023" s="2">
        <v>0</v>
      </c>
      <c r="AI2023" s="1">
        <v>0</v>
      </c>
      <c r="AJ2023" s="1">
        <v>0</v>
      </c>
      <c r="AK2023" s="6" t="str">
        <f>+IF(Tabla1[[#This Row],[REQUEST_TY]]="SR MANTENIMIENTO CORRECTIVO", "EMERGENCIA", "OTROS")</f>
        <v>OTROS</v>
      </c>
      <c r="AL2023" s="6" t="str">
        <f>+_xlfn.IFS(Tabla1[[#This Row],[Veces obj]]&lt;=1,"0-1",Tabla1[[#This Row],[Veces obj]]&lt;=2,"1-2",Tabla1[[#This Row],[Veces obj]]&lt;=3,"2-3",TRUE,"&gt;3")</f>
        <v>0-1</v>
      </c>
      <c r="AM2023" s="6" t="str">
        <f>+_xlfn.IFS(MONTH(Tabla1[[#This Row],[MES]])&lt;=3,"Q1",MONTH(Tabla1[[#This Row],[MES]])&lt;=6,"Q2",MONTH(Tabla1[[#This Row],[MES]])&lt;=9,"Q3",TRUE,"Q4")</f>
        <v>Q1</v>
      </c>
      <c r="AN2023" t="str">
        <f>+IFERROR(VLOOKUP(Tabla1[[#This Row],[CUENTA]],CTAS[],2,0),"OTROS")</f>
        <v>OTROS</v>
      </c>
      <c r="AP2023" t="str">
        <f>+IFERROR(VLOOKUP(Tabla1[[#This Row],[EMPLEADO]],IS[],3,0),"OTROS")</f>
        <v>OTROS</v>
      </c>
      <c r="AQ2023" t="str">
        <f>+IFERROR(VLOOKUP(Tabla1[[#This Row],[EMPLEADO]],IS[[NÓMINA]:[INGENIERO]],2,0),"OTROS")</f>
        <v>OTROS</v>
      </c>
    </row>
    <row r="2024" spans="1:43" x14ac:dyDescent="0.25">
      <c r="A2024" t="s">
        <v>4444</v>
      </c>
      <c r="B2024">
        <v>1</v>
      </c>
      <c r="C2024" t="s">
        <v>7188</v>
      </c>
      <c r="D2024" t="s">
        <v>3346</v>
      </c>
      <c r="E2024" t="s">
        <v>4404</v>
      </c>
      <c r="F2024" t="s">
        <v>7189</v>
      </c>
      <c r="G2024" s="17" t="s">
        <v>4406</v>
      </c>
      <c r="H2024" t="s">
        <v>308</v>
      </c>
      <c r="I2024" t="s">
        <v>43</v>
      </c>
      <c r="J2024" t="s">
        <v>8</v>
      </c>
      <c r="K2024" t="s">
        <v>2443</v>
      </c>
      <c r="L2024" t="s">
        <v>4407</v>
      </c>
      <c r="M2024" t="s">
        <v>131</v>
      </c>
      <c r="N2024">
        <v>0</v>
      </c>
      <c r="O2024" t="s">
        <v>47</v>
      </c>
      <c r="P2024" t="s">
        <v>822</v>
      </c>
      <c r="Q2024" t="s">
        <v>48</v>
      </c>
      <c r="R2024" t="s">
        <v>74</v>
      </c>
      <c r="S2024" t="s">
        <v>50</v>
      </c>
      <c r="T2024" t="s">
        <v>51</v>
      </c>
      <c r="U2024" t="s">
        <v>52</v>
      </c>
      <c r="V2024">
        <v>1</v>
      </c>
      <c r="W2024" s="1">
        <v>715.00000000000011</v>
      </c>
      <c r="X2024">
        <v>0</v>
      </c>
      <c r="Y2024">
        <v>5</v>
      </c>
      <c r="Z2024">
        <v>5</v>
      </c>
      <c r="AA2024">
        <v>1</v>
      </c>
      <c r="AB2024" s="2">
        <v>0</v>
      </c>
      <c r="AC2024" s="1">
        <v>0</v>
      </c>
      <c r="AD2024" s="7">
        <v>43522</v>
      </c>
      <c r="AE2024" s="7">
        <v>43523</v>
      </c>
      <c r="AF2024">
        <v>1</v>
      </c>
      <c r="AG2024" t="s">
        <v>53</v>
      </c>
      <c r="AH2024" s="2">
        <v>0</v>
      </c>
      <c r="AI2024" s="1">
        <v>0</v>
      </c>
      <c r="AJ2024" s="1">
        <v>0</v>
      </c>
      <c r="AK2024" s="6" t="str">
        <f>+IF(Tabla1[[#This Row],[REQUEST_TY]]="SR MANTENIMIENTO CORRECTIVO", "EMERGENCIA", "OTROS")</f>
        <v>OTROS</v>
      </c>
      <c r="AL2024" s="6" t="str">
        <f>+_xlfn.IFS(Tabla1[[#This Row],[Veces obj]]&lt;=1,"0-1",Tabla1[[#This Row],[Veces obj]]&lt;=2,"1-2",Tabla1[[#This Row],[Veces obj]]&lt;=3,"2-3",TRUE,"&gt;3")</f>
        <v>0-1</v>
      </c>
      <c r="AM2024" s="6" t="str">
        <f>+_xlfn.IFS(MONTH(Tabla1[[#This Row],[MES]])&lt;=3,"Q1",MONTH(Tabla1[[#This Row],[MES]])&lt;=6,"Q2",MONTH(Tabla1[[#This Row],[MES]])&lt;=9,"Q3",TRUE,"Q4")</f>
        <v>Q1</v>
      </c>
      <c r="AN2024" t="str">
        <f>+IFERROR(VLOOKUP(Tabla1[[#This Row],[CUENTA]],CTAS[],2,0),"OTROS")</f>
        <v>OTROS</v>
      </c>
      <c r="AP2024" t="str">
        <f>+IFERROR(VLOOKUP(Tabla1[[#This Row],[EMPLEADO]],IS[],3,0),"OTROS")</f>
        <v>OTROS</v>
      </c>
      <c r="AQ2024" t="str">
        <f>+IFERROR(VLOOKUP(Tabla1[[#This Row],[EMPLEADO]],IS[[NÓMINA]:[INGENIERO]],2,0),"OTROS")</f>
        <v>OTROS</v>
      </c>
    </row>
    <row r="2025" spans="1:43" x14ac:dyDescent="0.25">
      <c r="A2025" t="s">
        <v>4444</v>
      </c>
      <c r="B2025">
        <v>1</v>
      </c>
      <c r="C2025" t="s">
        <v>7205</v>
      </c>
      <c r="D2025" t="s">
        <v>3370</v>
      </c>
      <c r="E2025" t="s">
        <v>4548</v>
      </c>
      <c r="F2025" t="s">
        <v>7206</v>
      </c>
      <c r="G2025" s="17" t="s">
        <v>4550</v>
      </c>
      <c r="H2025" t="s">
        <v>70</v>
      </c>
      <c r="I2025" t="s">
        <v>43</v>
      </c>
      <c r="J2025" t="s">
        <v>8</v>
      </c>
      <c r="K2025" t="s">
        <v>71</v>
      </c>
      <c r="L2025" t="s">
        <v>93</v>
      </c>
      <c r="M2025" t="s">
        <v>94</v>
      </c>
      <c r="N2025">
        <v>1</v>
      </c>
      <c r="O2025" t="s">
        <v>47</v>
      </c>
      <c r="P2025" t="s">
        <v>822</v>
      </c>
      <c r="Q2025" t="s">
        <v>48</v>
      </c>
      <c r="R2025" t="s">
        <v>49</v>
      </c>
      <c r="S2025" t="s">
        <v>50</v>
      </c>
      <c r="T2025" t="s">
        <v>51</v>
      </c>
      <c r="U2025" t="s">
        <v>52</v>
      </c>
      <c r="V2025">
        <v>1</v>
      </c>
      <c r="W2025" s="1">
        <v>0</v>
      </c>
      <c r="X2025">
        <v>0</v>
      </c>
      <c r="Y2025">
        <v>5</v>
      </c>
      <c r="Z2025">
        <v>5</v>
      </c>
      <c r="AA2025">
        <v>1</v>
      </c>
      <c r="AB2025" s="2">
        <v>0</v>
      </c>
      <c r="AC2025" s="1">
        <v>0</v>
      </c>
      <c r="AD2025" s="7">
        <v>43523</v>
      </c>
      <c r="AE2025" s="7">
        <v>43523</v>
      </c>
      <c r="AF2025">
        <v>0</v>
      </c>
      <c r="AG2025" t="s">
        <v>53</v>
      </c>
      <c r="AH2025" s="2">
        <v>0</v>
      </c>
      <c r="AI2025" s="1">
        <v>0</v>
      </c>
      <c r="AJ2025" s="1">
        <v>0</v>
      </c>
      <c r="AK2025" s="6" t="str">
        <f>+IF(Tabla1[[#This Row],[REQUEST_TY]]="SR MANTENIMIENTO CORRECTIVO", "EMERGENCIA", "OTROS")</f>
        <v>OTROS</v>
      </c>
      <c r="AL2025" s="6" t="str">
        <f>+_xlfn.IFS(Tabla1[[#This Row],[Veces obj]]&lt;=1,"0-1",Tabla1[[#This Row],[Veces obj]]&lt;=2,"1-2",Tabla1[[#This Row],[Veces obj]]&lt;=3,"2-3",TRUE,"&gt;3")</f>
        <v>0-1</v>
      </c>
      <c r="AM2025" s="6" t="str">
        <f>+_xlfn.IFS(MONTH(Tabla1[[#This Row],[MES]])&lt;=3,"Q1",MONTH(Tabla1[[#This Row],[MES]])&lt;=6,"Q2",MONTH(Tabla1[[#This Row],[MES]])&lt;=9,"Q3",TRUE,"Q4")</f>
        <v>Q1</v>
      </c>
      <c r="AN2025" t="str">
        <f>+IFERROR(VLOOKUP(Tabla1[[#This Row],[CUENTA]],CTAS[],2,0),"OTROS")</f>
        <v>OTROS</v>
      </c>
      <c r="AP2025" t="str">
        <f>+IFERROR(VLOOKUP(Tabla1[[#This Row],[EMPLEADO]],IS[],3,0),"OTROS")</f>
        <v>OTROS</v>
      </c>
      <c r="AQ2025" t="str">
        <f>+IFERROR(VLOOKUP(Tabla1[[#This Row],[EMPLEADO]],IS[[NÓMINA]:[INGENIERO]],2,0),"OTROS")</f>
        <v>OTROS</v>
      </c>
    </row>
    <row r="2026" spans="1:43" x14ac:dyDescent="0.25">
      <c r="A2026" t="s">
        <v>4444</v>
      </c>
      <c r="B2026">
        <v>1</v>
      </c>
      <c r="C2026" t="s">
        <v>7270</v>
      </c>
      <c r="D2026" t="s">
        <v>3691</v>
      </c>
      <c r="E2026" t="s">
        <v>4548</v>
      </c>
      <c r="F2026" t="s">
        <v>7271</v>
      </c>
      <c r="G2026" s="17" t="s">
        <v>4550</v>
      </c>
      <c r="H2026" t="s">
        <v>70</v>
      </c>
      <c r="I2026" t="s">
        <v>43</v>
      </c>
      <c r="J2026" t="s">
        <v>8</v>
      </c>
      <c r="K2026" t="s">
        <v>71</v>
      </c>
      <c r="L2026" t="s">
        <v>93</v>
      </c>
      <c r="M2026" t="s">
        <v>94</v>
      </c>
      <c r="N2026">
        <v>1</v>
      </c>
      <c r="O2026" t="s">
        <v>47</v>
      </c>
      <c r="P2026" t="s">
        <v>822</v>
      </c>
      <c r="Q2026" t="s">
        <v>48</v>
      </c>
      <c r="R2026" t="s">
        <v>49</v>
      </c>
      <c r="S2026" t="s">
        <v>50</v>
      </c>
      <c r="T2026" t="s">
        <v>51</v>
      </c>
      <c r="U2026" t="s">
        <v>52</v>
      </c>
      <c r="V2026">
        <v>1</v>
      </c>
      <c r="W2026" s="1">
        <v>0</v>
      </c>
      <c r="X2026">
        <v>0</v>
      </c>
      <c r="Y2026">
        <v>5</v>
      </c>
      <c r="Z2026">
        <v>5</v>
      </c>
      <c r="AA2026">
        <v>1</v>
      </c>
      <c r="AB2026" s="2">
        <v>0</v>
      </c>
      <c r="AC2026" s="1">
        <v>0</v>
      </c>
      <c r="AD2026" s="7">
        <v>43523</v>
      </c>
      <c r="AE2026" s="7">
        <v>43523</v>
      </c>
      <c r="AF2026">
        <v>0</v>
      </c>
      <c r="AG2026" t="s">
        <v>53</v>
      </c>
      <c r="AH2026" s="2">
        <v>0</v>
      </c>
      <c r="AI2026" s="1">
        <v>0</v>
      </c>
      <c r="AJ2026" s="1">
        <v>0</v>
      </c>
      <c r="AK2026" s="6" t="str">
        <f>+IF(Tabla1[[#This Row],[REQUEST_TY]]="SR MANTENIMIENTO CORRECTIVO", "EMERGENCIA", "OTROS")</f>
        <v>OTROS</v>
      </c>
      <c r="AL2026" s="6" t="str">
        <f>+_xlfn.IFS(Tabla1[[#This Row],[Veces obj]]&lt;=1,"0-1",Tabla1[[#This Row],[Veces obj]]&lt;=2,"1-2",Tabla1[[#This Row],[Veces obj]]&lt;=3,"2-3",TRUE,"&gt;3")</f>
        <v>0-1</v>
      </c>
      <c r="AM2026" s="6" t="str">
        <f>+_xlfn.IFS(MONTH(Tabla1[[#This Row],[MES]])&lt;=3,"Q1",MONTH(Tabla1[[#This Row],[MES]])&lt;=6,"Q2",MONTH(Tabla1[[#This Row],[MES]])&lt;=9,"Q3",TRUE,"Q4")</f>
        <v>Q1</v>
      </c>
      <c r="AN2026" t="str">
        <f>+IFERROR(VLOOKUP(Tabla1[[#This Row],[CUENTA]],CTAS[],2,0),"OTROS")</f>
        <v>OTROS</v>
      </c>
      <c r="AP2026" t="str">
        <f>+IFERROR(VLOOKUP(Tabla1[[#This Row],[EMPLEADO]],IS[],3,0),"OTROS")</f>
        <v>OTROS</v>
      </c>
      <c r="AQ2026" t="str">
        <f>+IFERROR(VLOOKUP(Tabla1[[#This Row],[EMPLEADO]],IS[[NÓMINA]:[INGENIERO]],2,0),"OTROS")</f>
        <v>OTROS</v>
      </c>
    </row>
    <row r="2027" spans="1:43" x14ac:dyDescent="0.25">
      <c r="A2027" t="s">
        <v>4444</v>
      </c>
      <c r="B2027">
        <v>1</v>
      </c>
      <c r="C2027" t="s">
        <v>7280</v>
      </c>
      <c r="D2027" t="s">
        <v>3370</v>
      </c>
      <c r="E2027" t="s">
        <v>98</v>
      </c>
      <c r="F2027" t="s">
        <v>7281</v>
      </c>
      <c r="G2027" s="17" t="s">
        <v>7282</v>
      </c>
      <c r="H2027" t="s">
        <v>79</v>
      </c>
      <c r="I2027" t="s">
        <v>43</v>
      </c>
      <c r="J2027" t="s">
        <v>8</v>
      </c>
      <c r="K2027" t="s">
        <v>7148</v>
      </c>
      <c r="L2027" t="s">
        <v>7149</v>
      </c>
      <c r="M2027" t="s">
        <v>968</v>
      </c>
      <c r="N2027">
        <v>0</v>
      </c>
      <c r="O2027" t="s">
        <v>47</v>
      </c>
      <c r="P2027" t="s">
        <v>822</v>
      </c>
      <c r="Q2027" t="s">
        <v>48</v>
      </c>
      <c r="R2027" t="s">
        <v>63</v>
      </c>
      <c r="S2027" t="s">
        <v>64</v>
      </c>
      <c r="T2027" t="s">
        <v>51</v>
      </c>
      <c r="U2027" t="s">
        <v>96</v>
      </c>
      <c r="V2027">
        <v>1</v>
      </c>
      <c r="W2027" s="1">
        <v>2047.5</v>
      </c>
      <c r="X2027">
        <v>0</v>
      </c>
      <c r="Y2027">
        <v>5</v>
      </c>
      <c r="Z2027">
        <v>5</v>
      </c>
      <c r="AA2027">
        <v>1</v>
      </c>
      <c r="AB2027" s="2">
        <v>0</v>
      </c>
      <c r="AC2027" s="1">
        <v>0</v>
      </c>
      <c r="AD2027" s="7">
        <v>43524</v>
      </c>
      <c r="AE2027" s="7">
        <v>43524</v>
      </c>
      <c r="AF2027">
        <v>0</v>
      </c>
      <c r="AG2027" t="s">
        <v>53</v>
      </c>
      <c r="AH2027" s="2">
        <v>0</v>
      </c>
      <c r="AI2027" s="1">
        <v>0</v>
      </c>
      <c r="AJ2027" s="1">
        <v>0</v>
      </c>
      <c r="AK2027" s="6" t="str">
        <f>+IF(Tabla1[[#This Row],[REQUEST_TY]]="SR MANTENIMIENTO CORRECTIVO", "EMERGENCIA", "OTROS")</f>
        <v>OTROS</v>
      </c>
      <c r="AL2027" s="6" t="str">
        <f>+_xlfn.IFS(Tabla1[[#This Row],[Veces obj]]&lt;=1,"0-1",Tabla1[[#This Row],[Veces obj]]&lt;=2,"1-2",Tabla1[[#This Row],[Veces obj]]&lt;=3,"2-3",TRUE,"&gt;3")</f>
        <v>0-1</v>
      </c>
      <c r="AM2027" s="6" t="str">
        <f>+_xlfn.IFS(MONTH(Tabla1[[#This Row],[MES]])&lt;=3,"Q1",MONTH(Tabla1[[#This Row],[MES]])&lt;=6,"Q2",MONTH(Tabla1[[#This Row],[MES]])&lt;=9,"Q3",TRUE,"Q4")</f>
        <v>Q1</v>
      </c>
      <c r="AN2027" t="str">
        <f>+IFERROR(VLOOKUP(Tabla1[[#This Row],[CUENTA]],CTAS[],2,0),"OTROS")</f>
        <v>OTROS</v>
      </c>
      <c r="AP2027" t="str">
        <f>+IFERROR(VLOOKUP(Tabla1[[#This Row],[EMPLEADO]],IS[],3,0),"OTROS")</f>
        <v>OTROS</v>
      </c>
      <c r="AQ2027" t="str">
        <f>+IFERROR(VLOOKUP(Tabla1[[#This Row],[EMPLEADO]],IS[[NÓMINA]:[INGENIERO]],2,0),"OTROS")</f>
        <v>OTROS</v>
      </c>
    </row>
    <row r="2028" spans="1:43" x14ac:dyDescent="0.25">
      <c r="A2028" t="s">
        <v>4444</v>
      </c>
      <c r="B2028">
        <v>1</v>
      </c>
      <c r="C2028" t="s">
        <v>7304</v>
      </c>
      <c r="D2028" t="s">
        <v>3370</v>
      </c>
      <c r="E2028" t="s">
        <v>3742</v>
      </c>
      <c r="F2028" t="s">
        <v>7305</v>
      </c>
      <c r="G2028" s="17" t="s">
        <v>4537</v>
      </c>
      <c r="H2028" t="s">
        <v>574</v>
      </c>
      <c r="I2028" t="s">
        <v>43</v>
      </c>
      <c r="J2028" t="s">
        <v>8</v>
      </c>
      <c r="K2028" t="s">
        <v>3745</v>
      </c>
      <c r="L2028" t="s">
        <v>4538</v>
      </c>
      <c r="M2028" t="s">
        <v>4539</v>
      </c>
      <c r="N2028">
        <v>0</v>
      </c>
      <c r="O2028" t="s">
        <v>47</v>
      </c>
      <c r="P2028" t="s">
        <v>822</v>
      </c>
      <c r="Q2028" t="s">
        <v>48</v>
      </c>
      <c r="R2028" t="s">
        <v>49</v>
      </c>
      <c r="S2028" t="s">
        <v>50</v>
      </c>
      <c r="T2028" t="s">
        <v>51</v>
      </c>
      <c r="U2028" t="s">
        <v>52</v>
      </c>
      <c r="V2028">
        <v>1</v>
      </c>
      <c r="W2028" s="1">
        <v>1072.5000000000002</v>
      </c>
      <c r="X2028">
        <v>0</v>
      </c>
      <c r="Y2028">
        <v>5</v>
      </c>
      <c r="Z2028">
        <v>5</v>
      </c>
      <c r="AA2028">
        <v>1</v>
      </c>
      <c r="AB2028" s="2">
        <v>0</v>
      </c>
      <c r="AC2028" s="1">
        <v>0</v>
      </c>
      <c r="AD2028" s="7">
        <v>43524</v>
      </c>
      <c r="AE2028" s="7">
        <v>43524</v>
      </c>
      <c r="AF2028">
        <v>0</v>
      </c>
      <c r="AG2028" t="s">
        <v>53</v>
      </c>
      <c r="AH2028" s="2">
        <v>0</v>
      </c>
      <c r="AI2028" s="1">
        <v>0</v>
      </c>
      <c r="AJ2028" s="1">
        <v>0</v>
      </c>
      <c r="AK2028" s="6" t="str">
        <f>+IF(Tabla1[[#This Row],[REQUEST_TY]]="SR MANTENIMIENTO CORRECTIVO", "EMERGENCIA", "OTROS")</f>
        <v>OTROS</v>
      </c>
      <c r="AL2028" s="6" t="str">
        <f>+_xlfn.IFS(Tabla1[[#This Row],[Veces obj]]&lt;=1,"0-1",Tabla1[[#This Row],[Veces obj]]&lt;=2,"1-2",Tabla1[[#This Row],[Veces obj]]&lt;=3,"2-3",TRUE,"&gt;3")</f>
        <v>0-1</v>
      </c>
      <c r="AM2028" s="6" t="str">
        <f>+_xlfn.IFS(MONTH(Tabla1[[#This Row],[MES]])&lt;=3,"Q1",MONTH(Tabla1[[#This Row],[MES]])&lt;=6,"Q2",MONTH(Tabla1[[#This Row],[MES]])&lt;=9,"Q3",TRUE,"Q4")</f>
        <v>Q1</v>
      </c>
      <c r="AN2028" t="str">
        <f>+IFERROR(VLOOKUP(Tabla1[[#This Row],[CUENTA]],CTAS[],2,0),"OTROS")</f>
        <v>OTROS</v>
      </c>
      <c r="AP2028" t="str">
        <f>+IFERROR(VLOOKUP(Tabla1[[#This Row],[EMPLEADO]],IS[],3,0),"OTROS")</f>
        <v>OTROS</v>
      </c>
      <c r="AQ2028" t="str">
        <f>+IFERROR(VLOOKUP(Tabla1[[#This Row],[EMPLEADO]],IS[[NÓMINA]:[INGENIERO]],2,0),"OTROS")</f>
        <v>OTROS</v>
      </c>
    </row>
    <row r="2029" spans="1:43" x14ac:dyDescent="0.25">
      <c r="A2029" t="s">
        <v>4444</v>
      </c>
      <c r="B2029">
        <v>1</v>
      </c>
      <c r="C2029" t="s">
        <v>7306</v>
      </c>
      <c r="D2029" t="s">
        <v>3370</v>
      </c>
      <c r="E2029" t="s">
        <v>3742</v>
      </c>
      <c r="F2029" t="s">
        <v>7307</v>
      </c>
      <c r="G2029" s="17" t="s">
        <v>4458</v>
      </c>
      <c r="H2029" t="s">
        <v>1052</v>
      </c>
      <c r="I2029" t="s">
        <v>43</v>
      </c>
      <c r="J2029" t="s">
        <v>8</v>
      </c>
      <c r="K2029" t="s">
        <v>71</v>
      </c>
      <c r="L2029" t="s">
        <v>4459</v>
      </c>
      <c r="M2029" t="s">
        <v>1692</v>
      </c>
      <c r="N2029">
        <v>0</v>
      </c>
      <c r="O2029" t="s">
        <v>47</v>
      </c>
      <c r="P2029" t="s">
        <v>822</v>
      </c>
      <c r="Q2029" t="s">
        <v>48</v>
      </c>
      <c r="R2029" t="s">
        <v>49</v>
      </c>
      <c r="S2029" t="s">
        <v>50</v>
      </c>
      <c r="T2029" t="s">
        <v>208</v>
      </c>
      <c r="U2029" t="s">
        <v>52</v>
      </c>
      <c r="V2029">
        <v>1</v>
      </c>
      <c r="W2029" s="1">
        <v>1072.5000000000002</v>
      </c>
      <c r="X2029">
        <v>0</v>
      </c>
      <c r="Y2029">
        <v>9</v>
      </c>
      <c r="Z2029">
        <v>9</v>
      </c>
      <c r="AA2029">
        <v>1</v>
      </c>
      <c r="AB2029" s="2">
        <v>0</v>
      </c>
      <c r="AC2029" s="1">
        <v>0</v>
      </c>
      <c r="AD2029" s="7">
        <v>43524</v>
      </c>
      <c r="AE2029" s="7">
        <v>43524</v>
      </c>
      <c r="AF2029">
        <v>0</v>
      </c>
      <c r="AG2029" t="s">
        <v>53</v>
      </c>
      <c r="AH2029" s="2">
        <v>0</v>
      </c>
      <c r="AI2029" s="1">
        <v>0</v>
      </c>
      <c r="AJ2029" s="1">
        <v>0</v>
      </c>
      <c r="AK2029" s="6" t="str">
        <f>+IF(Tabla1[[#This Row],[REQUEST_TY]]="SR MANTENIMIENTO CORRECTIVO", "EMERGENCIA", "OTROS")</f>
        <v>OTROS</v>
      </c>
      <c r="AL2029" s="6" t="str">
        <f>+_xlfn.IFS(Tabla1[[#This Row],[Veces obj]]&lt;=1,"0-1",Tabla1[[#This Row],[Veces obj]]&lt;=2,"1-2",Tabla1[[#This Row],[Veces obj]]&lt;=3,"2-3",TRUE,"&gt;3")</f>
        <v>0-1</v>
      </c>
      <c r="AM2029" s="6" t="str">
        <f>+_xlfn.IFS(MONTH(Tabla1[[#This Row],[MES]])&lt;=3,"Q1",MONTH(Tabla1[[#This Row],[MES]])&lt;=6,"Q2",MONTH(Tabla1[[#This Row],[MES]])&lt;=9,"Q3",TRUE,"Q4")</f>
        <v>Q1</v>
      </c>
      <c r="AN2029" t="str">
        <f>+IFERROR(VLOOKUP(Tabla1[[#This Row],[CUENTA]],CTAS[],2,0),"OTROS")</f>
        <v>OTROS</v>
      </c>
      <c r="AP2029" t="str">
        <f>+IFERROR(VLOOKUP(Tabla1[[#This Row],[EMPLEADO]],IS[],3,0),"OTROS")</f>
        <v>OTROS</v>
      </c>
      <c r="AQ2029" t="str">
        <f>+IFERROR(VLOOKUP(Tabla1[[#This Row],[EMPLEADO]],IS[[NÓMINA]:[INGENIERO]],2,0),"OTROS")</f>
        <v>OTROS</v>
      </c>
    </row>
    <row r="2030" spans="1:43" x14ac:dyDescent="0.25">
      <c r="A2030" t="s">
        <v>36</v>
      </c>
      <c r="B2030">
        <v>1</v>
      </c>
      <c r="C2030" t="s">
        <v>3896</v>
      </c>
      <c r="D2030" t="s">
        <v>38</v>
      </c>
      <c r="E2030" t="s">
        <v>3897</v>
      </c>
      <c r="F2030" t="s">
        <v>3898</v>
      </c>
      <c r="G2030" s="17" t="s">
        <v>3899</v>
      </c>
      <c r="H2030" t="s">
        <v>409</v>
      </c>
      <c r="I2030" t="s">
        <v>43</v>
      </c>
      <c r="J2030" t="s">
        <v>8</v>
      </c>
      <c r="K2030" t="s">
        <v>1521</v>
      </c>
      <c r="L2030" t="s">
        <v>2654</v>
      </c>
      <c r="M2030" t="s">
        <v>411</v>
      </c>
      <c r="N2030">
        <v>0</v>
      </c>
      <c r="O2030" t="s">
        <v>47</v>
      </c>
      <c r="P2030">
        <v>192</v>
      </c>
      <c r="Q2030" t="s">
        <v>48</v>
      </c>
      <c r="R2030" t="s">
        <v>153</v>
      </c>
      <c r="S2030" t="s">
        <v>50</v>
      </c>
      <c r="T2030" t="s">
        <v>51</v>
      </c>
      <c r="U2030" t="s">
        <v>52</v>
      </c>
      <c r="V2030">
        <v>1.05</v>
      </c>
      <c r="W2030" s="1">
        <v>750.75000000000011</v>
      </c>
      <c r="X2030">
        <v>1</v>
      </c>
      <c r="Y2030">
        <v>5.0199999999999996</v>
      </c>
      <c r="Z2030">
        <v>5</v>
      </c>
      <c r="AA2030">
        <v>1.004</v>
      </c>
      <c r="AB2030" s="2">
        <v>1.0000000000000009E-3</v>
      </c>
      <c r="AC2030" s="1">
        <v>-0.71500000000000075</v>
      </c>
      <c r="AD2030" s="7">
        <v>43482</v>
      </c>
      <c r="AE2030" s="7">
        <v>43482</v>
      </c>
      <c r="AF2030">
        <v>0</v>
      </c>
      <c r="AG2030" t="s">
        <v>53</v>
      </c>
      <c r="AH2030" s="2">
        <v>0</v>
      </c>
      <c r="AI2030" s="1">
        <v>0</v>
      </c>
      <c r="AJ2030" s="1">
        <v>0</v>
      </c>
      <c r="AK2030" s="6" t="str">
        <f>+IF(Tabla1[[#This Row],[REQUEST_TY]]="SR MANTENIMIENTO CORRECTIVO", "EMERGENCIA", "OTROS")</f>
        <v>EMERGENCIA</v>
      </c>
      <c r="AL2030" s="6" t="str">
        <f>+_xlfn.IFS(Tabla1[[#This Row],[Veces obj]]&lt;=1,"0-1",Tabla1[[#This Row],[Veces obj]]&lt;=2,"1-2",Tabla1[[#This Row],[Veces obj]]&lt;=3,"2-3",TRUE,"&gt;3")</f>
        <v>1-2</v>
      </c>
      <c r="AM2030" s="6" t="str">
        <f>+_xlfn.IFS(MONTH(Tabla1[[#This Row],[MES]])&lt;=3,"Q1",MONTH(Tabla1[[#This Row],[MES]])&lt;=6,"Q2",MONTH(Tabla1[[#This Row],[MES]])&lt;=9,"Q3",TRUE,"Q4")</f>
        <v>Q1</v>
      </c>
      <c r="AN2030" t="str">
        <f>+IFERROR(VLOOKUP(Tabla1[[#This Row],[CUENTA]],CTAS[],2,0),"OTROS")</f>
        <v>OTROS</v>
      </c>
      <c r="AP2030" t="str">
        <f>+IFERROR(VLOOKUP(Tabla1[[#This Row],[EMPLEADO]],IS[],3,0),"OTROS")</f>
        <v>OTROS</v>
      </c>
      <c r="AQ2030" t="str">
        <f>+IFERROR(VLOOKUP(Tabla1[[#This Row],[EMPLEADO]],IS[[NÓMINA]:[INGENIERO]],2,0),"OTROS")</f>
        <v>OTROS</v>
      </c>
    </row>
    <row r="2031" spans="1:43" x14ac:dyDescent="0.25">
      <c r="A2031" t="s">
        <v>36</v>
      </c>
      <c r="B2031">
        <v>1</v>
      </c>
      <c r="C2031" t="s">
        <v>3900</v>
      </c>
      <c r="D2031" t="s">
        <v>38</v>
      </c>
      <c r="E2031" t="s">
        <v>133</v>
      </c>
      <c r="F2031" t="s">
        <v>3901</v>
      </c>
      <c r="G2031" s="17" t="s">
        <v>245</v>
      </c>
      <c r="H2031" t="s">
        <v>271</v>
      </c>
      <c r="I2031" t="s">
        <v>43</v>
      </c>
      <c r="J2031" t="s">
        <v>8</v>
      </c>
      <c r="K2031" t="s">
        <v>102</v>
      </c>
      <c r="L2031" t="s">
        <v>247</v>
      </c>
      <c r="M2031" t="s">
        <v>248</v>
      </c>
      <c r="N2031">
        <v>0</v>
      </c>
      <c r="O2031" t="s">
        <v>105</v>
      </c>
      <c r="P2031">
        <v>15</v>
      </c>
      <c r="Q2031" t="s">
        <v>194</v>
      </c>
      <c r="R2031" t="s">
        <v>138</v>
      </c>
      <c r="S2031" t="s">
        <v>139</v>
      </c>
      <c r="T2031" t="s">
        <v>51</v>
      </c>
      <c r="U2031" t="s">
        <v>224</v>
      </c>
      <c r="V2031">
        <v>0.8</v>
      </c>
      <c r="W2031" s="1">
        <v>642.40000000000009</v>
      </c>
      <c r="X2031">
        <v>1</v>
      </c>
      <c r="Y2031">
        <v>4.04</v>
      </c>
      <c r="Z2031">
        <v>4</v>
      </c>
      <c r="AA2031">
        <v>1.01</v>
      </c>
      <c r="AB2031" s="2">
        <v>2.5000000000000022E-3</v>
      </c>
      <c r="AC2031" s="1">
        <v>-2.0075000000000016</v>
      </c>
      <c r="AD2031" s="7">
        <v>43495</v>
      </c>
      <c r="AE2031" s="7">
        <v>43495</v>
      </c>
      <c r="AF2031">
        <v>0</v>
      </c>
      <c r="AG2031" t="s">
        <v>53</v>
      </c>
      <c r="AH2031" s="2">
        <v>0</v>
      </c>
      <c r="AI2031" s="1">
        <v>0</v>
      </c>
      <c r="AJ2031" s="1">
        <v>0</v>
      </c>
      <c r="AK2031" s="6" t="str">
        <f>+IF(Tabla1[[#This Row],[REQUEST_TY]]="SR MANTENIMIENTO CORRECTIVO", "EMERGENCIA", "OTROS")</f>
        <v>EMERGENCIA</v>
      </c>
      <c r="AL2031" s="6" t="str">
        <f>+_xlfn.IFS(Tabla1[[#This Row],[Veces obj]]&lt;=1,"0-1",Tabla1[[#This Row],[Veces obj]]&lt;=2,"1-2",Tabla1[[#This Row],[Veces obj]]&lt;=3,"2-3",TRUE,"&gt;3")</f>
        <v>1-2</v>
      </c>
      <c r="AM2031" s="6" t="str">
        <f>+_xlfn.IFS(MONTH(Tabla1[[#This Row],[MES]])&lt;=3,"Q1",MONTH(Tabla1[[#This Row],[MES]])&lt;=6,"Q2",MONTH(Tabla1[[#This Row],[MES]])&lt;=9,"Q3",TRUE,"Q4")</f>
        <v>Q1</v>
      </c>
      <c r="AN2031" t="str">
        <f>+IFERROR(VLOOKUP(Tabla1[[#This Row],[CUENTA]],CTAS[],2,0),"OTROS")</f>
        <v>OTROS</v>
      </c>
      <c r="AP2031" t="str">
        <f>+IFERROR(VLOOKUP(Tabla1[[#This Row],[EMPLEADO]],IS[],3,0),"OTROS")</f>
        <v>OTROS</v>
      </c>
      <c r="AQ2031" t="str">
        <f>+IFERROR(VLOOKUP(Tabla1[[#This Row],[EMPLEADO]],IS[[NÓMINA]:[INGENIERO]],2,0),"OTROS")</f>
        <v>OTROS</v>
      </c>
    </row>
    <row r="2032" spans="1:43" x14ac:dyDescent="0.25">
      <c r="A2032" t="s">
        <v>4444</v>
      </c>
      <c r="B2032">
        <v>1</v>
      </c>
      <c r="C2032" t="s">
        <v>5005</v>
      </c>
      <c r="D2032" t="s">
        <v>38</v>
      </c>
      <c r="E2032" t="s">
        <v>1077</v>
      </c>
      <c r="F2032" t="s">
        <v>5006</v>
      </c>
      <c r="G2032" s="17" t="s">
        <v>2786</v>
      </c>
      <c r="H2032" t="s">
        <v>409</v>
      </c>
      <c r="I2032" t="s">
        <v>43</v>
      </c>
      <c r="J2032" t="s">
        <v>8</v>
      </c>
      <c r="K2032" t="s">
        <v>1273</v>
      </c>
      <c r="L2032" t="s">
        <v>1274</v>
      </c>
      <c r="M2032" t="s">
        <v>968</v>
      </c>
      <c r="N2032">
        <v>0</v>
      </c>
      <c r="O2032" t="s">
        <v>47</v>
      </c>
      <c r="P2032">
        <v>14</v>
      </c>
      <c r="Q2032" t="s">
        <v>194</v>
      </c>
      <c r="R2032" t="s">
        <v>63</v>
      </c>
      <c r="S2032" t="s">
        <v>64</v>
      </c>
      <c r="T2032" t="s">
        <v>51</v>
      </c>
      <c r="U2032" t="s">
        <v>195</v>
      </c>
      <c r="V2032">
        <v>0.6</v>
      </c>
      <c r="W2032" s="1">
        <v>819</v>
      </c>
      <c r="X2032">
        <v>1</v>
      </c>
      <c r="Y2032">
        <v>5.05</v>
      </c>
      <c r="Z2032">
        <v>5</v>
      </c>
      <c r="AA2032">
        <v>1.01</v>
      </c>
      <c r="AB2032" s="2">
        <v>2.5000000000000022E-3</v>
      </c>
      <c r="AC2032" s="1">
        <v>-3.4125000000000032</v>
      </c>
      <c r="AD2032" s="7">
        <v>43501</v>
      </c>
      <c r="AE2032" s="7">
        <v>43502</v>
      </c>
      <c r="AF2032">
        <v>1</v>
      </c>
      <c r="AG2032" t="s">
        <v>53</v>
      </c>
      <c r="AH2032" s="2">
        <v>0</v>
      </c>
      <c r="AI2032" s="1">
        <v>0</v>
      </c>
      <c r="AJ2032" s="1">
        <v>0</v>
      </c>
      <c r="AK2032" s="6" t="str">
        <f>+IF(Tabla1[[#This Row],[REQUEST_TY]]="SR MANTENIMIENTO CORRECTIVO", "EMERGENCIA", "OTROS")</f>
        <v>EMERGENCIA</v>
      </c>
      <c r="AL2032" s="6" t="str">
        <f>+_xlfn.IFS(Tabla1[[#This Row],[Veces obj]]&lt;=1,"0-1",Tabla1[[#This Row],[Veces obj]]&lt;=2,"1-2",Tabla1[[#This Row],[Veces obj]]&lt;=3,"2-3",TRUE,"&gt;3")</f>
        <v>1-2</v>
      </c>
      <c r="AM2032" s="6" t="str">
        <f>+_xlfn.IFS(MONTH(Tabla1[[#This Row],[MES]])&lt;=3,"Q1",MONTH(Tabla1[[#This Row],[MES]])&lt;=6,"Q2",MONTH(Tabla1[[#This Row],[MES]])&lt;=9,"Q3",TRUE,"Q4")</f>
        <v>Q1</v>
      </c>
      <c r="AN2032" t="str">
        <f>+IFERROR(VLOOKUP(Tabla1[[#This Row],[CUENTA]],CTAS[],2,0),"OTROS")</f>
        <v>OTROS</v>
      </c>
      <c r="AP2032" t="str">
        <f>+IFERROR(VLOOKUP(Tabla1[[#This Row],[EMPLEADO]],IS[],3,0),"OTROS")</f>
        <v>OTROS</v>
      </c>
      <c r="AQ2032" t="str">
        <f>+IFERROR(VLOOKUP(Tabla1[[#This Row],[EMPLEADO]],IS[[NÓMINA]:[INGENIERO]],2,0),"OTROS")</f>
        <v>OTROS</v>
      </c>
    </row>
    <row r="2033" spans="1:43" x14ac:dyDescent="0.25">
      <c r="A2033" t="s">
        <v>36</v>
      </c>
      <c r="B2033">
        <v>1</v>
      </c>
      <c r="C2033" t="s">
        <v>3902</v>
      </c>
      <c r="D2033" t="s">
        <v>38</v>
      </c>
      <c r="E2033" t="s">
        <v>348</v>
      </c>
      <c r="F2033" t="s">
        <v>3903</v>
      </c>
      <c r="G2033" s="17" t="s">
        <v>2455</v>
      </c>
      <c r="H2033" t="s">
        <v>101</v>
      </c>
      <c r="I2033" t="s">
        <v>43</v>
      </c>
      <c r="J2033" t="s">
        <v>8</v>
      </c>
      <c r="K2033" t="s">
        <v>102</v>
      </c>
      <c r="L2033" t="s">
        <v>2456</v>
      </c>
      <c r="M2033" t="s">
        <v>714</v>
      </c>
      <c r="N2033">
        <v>0</v>
      </c>
      <c r="O2033" t="s">
        <v>105</v>
      </c>
      <c r="P2033">
        <v>3</v>
      </c>
      <c r="Q2033" t="s">
        <v>388</v>
      </c>
      <c r="R2033" t="s">
        <v>223</v>
      </c>
      <c r="S2033" t="s">
        <v>139</v>
      </c>
      <c r="T2033" t="s">
        <v>51</v>
      </c>
      <c r="U2033" t="s">
        <v>872</v>
      </c>
      <c r="V2033">
        <v>0</v>
      </c>
      <c r="W2033" s="1">
        <v>0</v>
      </c>
      <c r="X2033">
        <v>1</v>
      </c>
      <c r="Y2033">
        <v>4.05</v>
      </c>
      <c r="Z2033">
        <v>4</v>
      </c>
      <c r="AA2033">
        <v>1.0125</v>
      </c>
      <c r="AB2033" s="2">
        <v>3.1249999999999889E-3</v>
      </c>
      <c r="AC2033" s="1">
        <v>-2.509374999999991</v>
      </c>
      <c r="AD2033" s="7">
        <v>43479</v>
      </c>
      <c r="AE2033" s="7">
        <v>43479</v>
      </c>
      <c r="AF2033">
        <v>0</v>
      </c>
      <c r="AG2033" t="s">
        <v>53</v>
      </c>
      <c r="AH2033" s="2">
        <v>0</v>
      </c>
      <c r="AI2033" s="1">
        <v>0</v>
      </c>
      <c r="AJ2033" s="1">
        <v>0</v>
      </c>
      <c r="AK2033" s="6" t="str">
        <f>+IF(Tabla1[[#This Row],[REQUEST_TY]]="SR MANTENIMIENTO CORRECTIVO", "EMERGENCIA", "OTROS")</f>
        <v>EMERGENCIA</v>
      </c>
      <c r="AL2033" s="6" t="str">
        <f>+_xlfn.IFS(Tabla1[[#This Row],[Veces obj]]&lt;=1,"0-1",Tabla1[[#This Row],[Veces obj]]&lt;=2,"1-2",Tabla1[[#This Row],[Veces obj]]&lt;=3,"2-3",TRUE,"&gt;3")</f>
        <v>1-2</v>
      </c>
      <c r="AM2033" s="6" t="str">
        <f>+_xlfn.IFS(MONTH(Tabla1[[#This Row],[MES]])&lt;=3,"Q1",MONTH(Tabla1[[#This Row],[MES]])&lt;=6,"Q2",MONTH(Tabla1[[#This Row],[MES]])&lt;=9,"Q3",TRUE,"Q4")</f>
        <v>Q1</v>
      </c>
      <c r="AN2033" t="str">
        <f>+IFERROR(VLOOKUP(Tabla1[[#This Row],[CUENTA]],CTAS[],2,0),"OTROS")</f>
        <v>OTROS</v>
      </c>
      <c r="AP2033" t="str">
        <f>+IFERROR(VLOOKUP(Tabla1[[#This Row],[EMPLEADO]],IS[],3,0),"OTROS")</f>
        <v>OTROS</v>
      </c>
      <c r="AQ2033" t="str">
        <f>+IFERROR(VLOOKUP(Tabla1[[#This Row],[EMPLEADO]],IS[[NÓMINA]:[INGENIERO]],2,0),"OTROS")</f>
        <v>OTROS</v>
      </c>
    </row>
    <row r="2034" spans="1:43" x14ac:dyDescent="0.25">
      <c r="A2034" t="s">
        <v>36</v>
      </c>
      <c r="B2034">
        <v>1</v>
      </c>
      <c r="C2034" t="s">
        <v>3904</v>
      </c>
      <c r="D2034" t="s">
        <v>38</v>
      </c>
      <c r="E2034" t="s">
        <v>85</v>
      </c>
      <c r="F2034" t="s">
        <v>3905</v>
      </c>
      <c r="G2034" s="17" t="s">
        <v>3906</v>
      </c>
      <c r="H2034" t="s">
        <v>740</v>
      </c>
      <c r="I2034" t="s">
        <v>43</v>
      </c>
      <c r="J2034" t="s">
        <v>8</v>
      </c>
      <c r="K2034" t="s">
        <v>741</v>
      </c>
      <c r="L2034" t="s">
        <v>1505</v>
      </c>
      <c r="M2034" t="s">
        <v>743</v>
      </c>
      <c r="N2034">
        <v>0</v>
      </c>
      <c r="O2034" t="s">
        <v>47</v>
      </c>
      <c r="P2034">
        <v>601</v>
      </c>
      <c r="Q2034" t="s">
        <v>48</v>
      </c>
      <c r="R2034" t="s">
        <v>49</v>
      </c>
      <c r="S2034" t="s">
        <v>50</v>
      </c>
      <c r="T2034" t="s">
        <v>51</v>
      </c>
      <c r="U2034" t="s">
        <v>52</v>
      </c>
      <c r="V2034">
        <v>1.05</v>
      </c>
      <c r="W2034" s="1">
        <v>750.75000000000011</v>
      </c>
      <c r="X2034">
        <v>1</v>
      </c>
      <c r="Y2034">
        <v>5.08</v>
      </c>
      <c r="Z2034">
        <v>5</v>
      </c>
      <c r="AA2034">
        <v>1.016</v>
      </c>
      <c r="AB2034" s="2">
        <v>4.0000000000000036E-3</v>
      </c>
      <c r="AC2034" s="1">
        <v>-2.860000000000003</v>
      </c>
      <c r="AD2034" s="7">
        <v>43476</v>
      </c>
      <c r="AE2034" s="7">
        <v>43476</v>
      </c>
      <c r="AF2034">
        <v>0</v>
      </c>
      <c r="AG2034" t="s">
        <v>53</v>
      </c>
      <c r="AH2034" s="2">
        <v>0</v>
      </c>
      <c r="AI2034" s="1">
        <v>0</v>
      </c>
      <c r="AJ2034" s="1">
        <v>0</v>
      </c>
      <c r="AK2034" s="6" t="str">
        <f>+IF(Tabla1[[#This Row],[REQUEST_TY]]="SR MANTENIMIENTO CORRECTIVO", "EMERGENCIA", "OTROS")</f>
        <v>EMERGENCIA</v>
      </c>
      <c r="AL2034" s="6" t="str">
        <f>+_xlfn.IFS(Tabla1[[#This Row],[Veces obj]]&lt;=1,"0-1",Tabla1[[#This Row],[Veces obj]]&lt;=2,"1-2",Tabla1[[#This Row],[Veces obj]]&lt;=3,"2-3",TRUE,"&gt;3")</f>
        <v>1-2</v>
      </c>
      <c r="AM2034" s="6" t="str">
        <f>+_xlfn.IFS(MONTH(Tabla1[[#This Row],[MES]])&lt;=3,"Q1",MONTH(Tabla1[[#This Row],[MES]])&lt;=6,"Q2",MONTH(Tabla1[[#This Row],[MES]])&lt;=9,"Q3",TRUE,"Q4")</f>
        <v>Q1</v>
      </c>
      <c r="AN2034" t="str">
        <f>+IFERROR(VLOOKUP(Tabla1[[#This Row],[CUENTA]],CTAS[],2,0),"OTROS")</f>
        <v>OTROS</v>
      </c>
      <c r="AP2034" t="str">
        <f>+IFERROR(VLOOKUP(Tabla1[[#This Row],[EMPLEADO]],IS[],3,0),"OTROS")</f>
        <v>OTROS</v>
      </c>
      <c r="AQ2034" t="str">
        <f>+IFERROR(VLOOKUP(Tabla1[[#This Row],[EMPLEADO]],IS[[NÓMINA]:[INGENIERO]],2,0),"OTROS")</f>
        <v>OTROS</v>
      </c>
    </row>
    <row r="2035" spans="1:43" x14ac:dyDescent="0.25">
      <c r="A2035" t="s">
        <v>36</v>
      </c>
      <c r="B2035">
        <v>1</v>
      </c>
      <c r="C2035" t="s">
        <v>3907</v>
      </c>
      <c r="D2035" t="s">
        <v>38</v>
      </c>
      <c r="E2035" t="s">
        <v>312</v>
      </c>
      <c r="F2035" t="s">
        <v>3908</v>
      </c>
      <c r="G2035" s="17" t="s">
        <v>2476</v>
      </c>
      <c r="H2035" t="s">
        <v>1572</v>
      </c>
      <c r="I2035" t="s">
        <v>43</v>
      </c>
      <c r="J2035" t="s">
        <v>8</v>
      </c>
      <c r="K2035" t="s">
        <v>59</v>
      </c>
      <c r="L2035" t="s">
        <v>2477</v>
      </c>
      <c r="M2035" t="s">
        <v>2478</v>
      </c>
      <c r="N2035">
        <v>0</v>
      </c>
      <c r="O2035" t="s">
        <v>47</v>
      </c>
      <c r="P2035">
        <v>2</v>
      </c>
      <c r="Q2035" t="s">
        <v>388</v>
      </c>
      <c r="R2035" t="s">
        <v>317</v>
      </c>
      <c r="S2035" t="s">
        <v>318</v>
      </c>
      <c r="T2035" t="s">
        <v>51</v>
      </c>
      <c r="U2035" t="s">
        <v>872</v>
      </c>
      <c r="V2035">
        <v>0</v>
      </c>
      <c r="W2035" s="1">
        <v>0</v>
      </c>
      <c r="X2035">
        <v>1</v>
      </c>
      <c r="Y2035">
        <v>4.07</v>
      </c>
      <c r="Z2035">
        <v>4</v>
      </c>
      <c r="AA2035">
        <v>1.0175000000000001</v>
      </c>
      <c r="AB2035" s="2">
        <v>4.3750000000000178E-3</v>
      </c>
      <c r="AC2035" s="1">
        <v>-6.8818750000000293</v>
      </c>
      <c r="AD2035" s="7">
        <v>43494</v>
      </c>
      <c r="AE2035" s="7">
        <v>43494</v>
      </c>
      <c r="AF2035">
        <v>0</v>
      </c>
      <c r="AG2035" t="s">
        <v>53</v>
      </c>
      <c r="AH2035" s="2">
        <v>0</v>
      </c>
      <c r="AI2035" s="1">
        <v>0</v>
      </c>
      <c r="AJ2035" s="1">
        <v>0</v>
      </c>
      <c r="AK2035" s="6" t="str">
        <f>+IF(Tabla1[[#This Row],[REQUEST_TY]]="SR MANTENIMIENTO CORRECTIVO", "EMERGENCIA", "OTROS")</f>
        <v>EMERGENCIA</v>
      </c>
      <c r="AL2035" s="6" t="str">
        <f>+_xlfn.IFS(Tabla1[[#This Row],[Veces obj]]&lt;=1,"0-1",Tabla1[[#This Row],[Veces obj]]&lt;=2,"1-2",Tabla1[[#This Row],[Veces obj]]&lt;=3,"2-3",TRUE,"&gt;3")</f>
        <v>1-2</v>
      </c>
      <c r="AM2035" s="6" t="str">
        <f>+_xlfn.IFS(MONTH(Tabla1[[#This Row],[MES]])&lt;=3,"Q1",MONTH(Tabla1[[#This Row],[MES]])&lt;=6,"Q2",MONTH(Tabla1[[#This Row],[MES]])&lt;=9,"Q3",TRUE,"Q4")</f>
        <v>Q1</v>
      </c>
      <c r="AN2035" t="str">
        <f>+IFERROR(VLOOKUP(Tabla1[[#This Row],[CUENTA]],CTAS[],2,0),"OTROS")</f>
        <v>OTROS</v>
      </c>
      <c r="AP2035" t="str">
        <f>+IFERROR(VLOOKUP(Tabla1[[#This Row],[EMPLEADO]],IS[],3,0),"OTROS")</f>
        <v>OTROS</v>
      </c>
      <c r="AQ2035" t="str">
        <f>+IFERROR(VLOOKUP(Tabla1[[#This Row],[EMPLEADO]],IS[[NÓMINA]:[INGENIERO]],2,0),"OTROS")</f>
        <v>OTROS</v>
      </c>
    </row>
    <row r="2036" spans="1:43" x14ac:dyDescent="0.25">
      <c r="A2036" t="s">
        <v>36</v>
      </c>
      <c r="B2036">
        <v>1</v>
      </c>
      <c r="C2036" t="s">
        <v>3909</v>
      </c>
      <c r="D2036" t="s">
        <v>38</v>
      </c>
      <c r="E2036" t="s">
        <v>332</v>
      </c>
      <c r="F2036" t="s">
        <v>3910</v>
      </c>
      <c r="G2036" s="17" t="s">
        <v>3911</v>
      </c>
      <c r="H2036" t="s">
        <v>220</v>
      </c>
      <c r="I2036" t="s">
        <v>43</v>
      </c>
      <c r="J2036" t="s">
        <v>8</v>
      </c>
      <c r="K2036" t="s">
        <v>59</v>
      </c>
      <c r="L2036" t="s">
        <v>1495</v>
      </c>
      <c r="M2036" t="s">
        <v>1496</v>
      </c>
      <c r="N2036">
        <v>0</v>
      </c>
      <c r="O2036" t="s">
        <v>47</v>
      </c>
      <c r="P2036">
        <v>63</v>
      </c>
      <c r="Q2036" t="s">
        <v>48</v>
      </c>
      <c r="R2036" t="s">
        <v>317</v>
      </c>
      <c r="S2036" t="s">
        <v>318</v>
      </c>
      <c r="T2036" t="s">
        <v>51</v>
      </c>
      <c r="U2036" t="s">
        <v>353</v>
      </c>
      <c r="V2036">
        <v>1.1499999999999999</v>
      </c>
      <c r="W2036" s="1">
        <v>1808.95</v>
      </c>
      <c r="X2036">
        <v>1</v>
      </c>
      <c r="Y2036">
        <v>4.08</v>
      </c>
      <c r="Z2036">
        <v>4</v>
      </c>
      <c r="AA2036">
        <v>1.02</v>
      </c>
      <c r="AB2036" s="2">
        <v>5.0000000000000044E-3</v>
      </c>
      <c r="AC2036" s="1">
        <v>-7.8650000000000082</v>
      </c>
      <c r="AD2036" s="7">
        <v>43481</v>
      </c>
      <c r="AE2036" s="7">
        <v>43481</v>
      </c>
      <c r="AF2036">
        <v>0</v>
      </c>
      <c r="AG2036" t="s">
        <v>53</v>
      </c>
      <c r="AH2036" s="2">
        <v>0</v>
      </c>
      <c r="AI2036" s="1">
        <v>0</v>
      </c>
      <c r="AJ2036" s="1">
        <v>0</v>
      </c>
      <c r="AK2036" s="6" t="str">
        <f>+IF(Tabla1[[#This Row],[REQUEST_TY]]="SR MANTENIMIENTO CORRECTIVO", "EMERGENCIA", "OTROS")</f>
        <v>EMERGENCIA</v>
      </c>
      <c r="AL2036" s="6" t="str">
        <f>+_xlfn.IFS(Tabla1[[#This Row],[Veces obj]]&lt;=1,"0-1",Tabla1[[#This Row],[Veces obj]]&lt;=2,"1-2",Tabla1[[#This Row],[Veces obj]]&lt;=3,"2-3",TRUE,"&gt;3")</f>
        <v>1-2</v>
      </c>
      <c r="AM2036" s="6" t="str">
        <f>+_xlfn.IFS(MONTH(Tabla1[[#This Row],[MES]])&lt;=3,"Q1",MONTH(Tabla1[[#This Row],[MES]])&lt;=6,"Q2",MONTH(Tabla1[[#This Row],[MES]])&lt;=9,"Q3",TRUE,"Q4")</f>
        <v>Q1</v>
      </c>
      <c r="AN2036" t="str">
        <f>+IFERROR(VLOOKUP(Tabla1[[#This Row],[CUENTA]],CTAS[],2,0),"OTROS")</f>
        <v>OTROS</v>
      </c>
      <c r="AP2036" t="str">
        <f>+IFERROR(VLOOKUP(Tabla1[[#This Row],[EMPLEADO]],IS[],3,0),"OTROS")</f>
        <v>OTROS</v>
      </c>
      <c r="AQ2036" t="str">
        <f>+IFERROR(VLOOKUP(Tabla1[[#This Row],[EMPLEADO]],IS[[NÓMINA]:[INGENIERO]],2,0),"OTROS")</f>
        <v>OTROS</v>
      </c>
    </row>
    <row r="2037" spans="1:43" x14ac:dyDescent="0.25">
      <c r="A2037" t="s">
        <v>36</v>
      </c>
      <c r="B2037">
        <v>1</v>
      </c>
      <c r="C2037" t="s">
        <v>3912</v>
      </c>
      <c r="D2037" t="s">
        <v>38</v>
      </c>
      <c r="E2037" t="s">
        <v>558</v>
      </c>
      <c r="F2037" t="s">
        <v>3913</v>
      </c>
      <c r="G2037" s="17" t="s">
        <v>3914</v>
      </c>
      <c r="H2037" t="s">
        <v>1063</v>
      </c>
      <c r="I2037" t="s">
        <v>43</v>
      </c>
      <c r="J2037" t="s">
        <v>8</v>
      </c>
      <c r="K2037" t="s">
        <v>3915</v>
      </c>
      <c r="L2037" t="s">
        <v>3916</v>
      </c>
      <c r="M2037" t="s">
        <v>387</v>
      </c>
      <c r="N2037">
        <v>0</v>
      </c>
      <c r="O2037" t="s">
        <v>47</v>
      </c>
      <c r="P2037">
        <v>36</v>
      </c>
      <c r="Q2037" t="s">
        <v>82</v>
      </c>
      <c r="R2037" t="s">
        <v>95</v>
      </c>
      <c r="S2037" t="s">
        <v>64</v>
      </c>
      <c r="T2037" t="s">
        <v>51</v>
      </c>
      <c r="U2037" t="s">
        <v>83</v>
      </c>
      <c r="V2037">
        <v>1.05</v>
      </c>
      <c r="W2037" s="1">
        <v>1433.25</v>
      </c>
      <c r="X2037">
        <v>1</v>
      </c>
      <c r="Y2037">
        <v>5.12</v>
      </c>
      <c r="Z2037">
        <v>5</v>
      </c>
      <c r="AA2037">
        <v>1.024</v>
      </c>
      <c r="AB2037" s="2">
        <v>6.0000000000000053E-3</v>
      </c>
      <c r="AC2037" s="1">
        <v>-8.1900000000000066</v>
      </c>
      <c r="AD2037" s="7">
        <v>43468</v>
      </c>
      <c r="AE2037" s="7">
        <v>43468</v>
      </c>
      <c r="AF2037">
        <v>0</v>
      </c>
      <c r="AG2037" t="s">
        <v>53</v>
      </c>
      <c r="AH2037" s="2">
        <v>0</v>
      </c>
      <c r="AI2037" s="1">
        <v>0</v>
      </c>
      <c r="AJ2037" s="1">
        <v>0</v>
      </c>
      <c r="AK2037" s="6" t="str">
        <f>+IF(Tabla1[[#This Row],[REQUEST_TY]]="SR MANTENIMIENTO CORRECTIVO", "EMERGENCIA", "OTROS")</f>
        <v>EMERGENCIA</v>
      </c>
      <c r="AL2037" s="6" t="str">
        <f>+_xlfn.IFS(Tabla1[[#This Row],[Veces obj]]&lt;=1,"0-1",Tabla1[[#This Row],[Veces obj]]&lt;=2,"1-2",Tabla1[[#This Row],[Veces obj]]&lt;=3,"2-3",TRUE,"&gt;3")</f>
        <v>1-2</v>
      </c>
      <c r="AM2037" s="6" t="str">
        <f>+_xlfn.IFS(MONTH(Tabla1[[#This Row],[MES]])&lt;=3,"Q1",MONTH(Tabla1[[#This Row],[MES]])&lt;=6,"Q2",MONTH(Tabla1[[#This Row],[MES]])&lt;=9,"Q3",TRUE,"Q4")</f>
        <v>Q1</v>
      </c>
      <c r="AN2037" t="str">
        <f>+IFERROR(VLOOKUP(Tabla1[[#This Row],[CUENTA]],CTAS[],2,0),"OTROS")</f>
        <v>OTROS</v>
      </c>
      <c r="AP2037" t="str">
        <f>+IFERROR(VLOOKUP(Tabla1[[#This Row],[EMPLEADO]],IS[],3,0),"OTROS")</f>
        <v>OTROS</v>
      </c>
      <c r="AQ2037" t="str">
        <f>+IFERROR(VLOOKUP(Tabla1[[#This Row],[EMPLEADO]],IS[[NÓMINA]:[INGENIERO]],2,0),"OTROS")</f>
        <v>OTROS</v>
      </c>
    </row>
    <row r="2038" spans="1:43" x14ac:dyDescent="0.25">
      <c r="A2038" t="s">
        <v>36</v>
      </c>
      <c r="B2038">
        <v>1</v>
      </c>
      <c r="C2038" t="s">
        <v>3917</v>
      </c>
      <c r="D2038" t="s">
        <v>38</v>
      </c>
      <c r="E2038" t="s">
        <v>348</v>
      </c>
      <c r="F2038" t="s">
        <v>3918</v>
      </c>
      <c r="G2038" s="17" t="s">
        <v>2455</v>
      </c>
      <c r="H2038" t="s">
        <v>246</v>
      </c>
      <c r="I2038" t="s">
        <v>43</v>
      </c>
      <c r="J2038" t="s">
        <v>8</v>
      </c>
      <c r="K2038" t="s">
        <v>102</v>
      </c>
      <c r="L2038" t="s">
        <v>2456</v>
      </c>
      <c r="M2038" t="s">
        <v>714</v>
      </c>
      <c r="N2038">
        <v>0</v>
      </c>
      <c r="O2038" t="s">
        <v>105</v>
      </c>
      <c r="P2038">
        <v>12</v>
      </c>
      <c r="Q2038" t="s">
        <v>194</v>
      </c>
      <c r="R2038" t="s">
        <v>223</v>
      </c>
      <c r="S2038" t="s">
        <v>139</v>
      </c>
      <c r="T2038" t="s">
        <v>51</v>
      </c>
      <c r="U2038" t="s">
        <v>224</v>
      </c>
      <c r="V2038">
        <v>0.8</v>
      </c>
      <c r="W2038" s="1">
        <v>642.40000000000009</v>
      </c>
      <c r="X2038">
        <v>1</v>
      </c>
      <c r="Y2038">
        <v>4.0999999999999996</v>
      </c>
      <c r="Z2038">
        <v>4</v>
      </c>
      <c r="AA2038">
        <v>1.0249999999999999</v>
      </c>
      <c r="AB2038" s="2">
        <v>6.2499999999999778E-3</v>
      </c>
      <c r="AC2038" s="1">
        <v>-5.0187499999999821</v>
      </c>
      <c r="AD2038" s="7">
        <v>43496</v>
      </c>
      <c r="AE2038" s="7">
        <v>43496</v>
      </c>
      <c r="AF2038">
        <v>0</v>
      </c>
      <c r="AG2038" t="s">
        <v>53</v>
      </c>
      <c r="AH2038" s="2">
        <v>0</v>
      </c>
      <c r="AI2038" s="1">
        <v>0</v>
      </c>
      <c r="AJ2038" s="1">
        <v>0</v>
      </c>
      <c r="AK2038" s="6" t="str">
        <f>+IF(Tabla1[[#This Row],[REQUEST_TY]]="SR MANTENIMIENTO CORRECTIVO", "EMERGENCIA", "OTROS")</f>
        <v>EMERGENCIA</v>
      </c>
      <c r="AL2038" s="6" t="str">
        <f>+_xlfn.IFS(Tabla1[[#This Row],[Veces obj]]&lt;=1,"0-1",Tabla1[[#This Row],[Veces obj]]&lt;=2,"1-2",Tabla1[[#This Row],[Veces obj]]&lt;=3,"2-3",TRUE,"&gt;3")</f>
        <v>1-2</v>
      </c>
      <c r="AM2038" s="6" t="str">
        <f>+_xlfn.IFS(MONTH(Tabla1[[#This Row],[MES]])&lt;=3,"Q1",MONTH(Tabla1[[#This Row],[MES]])&lt;=6,"Q2",MONTH(Tabla1[[#This Row],[MES]])&lt;=9,"Q3",TRUE,"Q4")</f>
        <v>Q1</v>
      </c>
      <c r="AN2038" t="str">
        <f>+IFERROR(VLOOKUP(Tabla1[[#This Row],[CUENTA]],CTAS[],2,0),"OTROS")</f>
        <v>OTROS</v>
      </c>
      <c r="AP2038" t="str">
        <f>+IFERROR(VLOOKUP(Tabla1[[#This Row],[EMPLEADO]],IS[],3,0),"OTROS")</f>
        <v>OTROS</v>
      </c>
      <c r="AQ2038" t="str">
        <f>+IFERROR(VLOOKUP(Tabla1[[#This Row],[EMPLEADO]],IS[[NÓMINA]:[INGENIERO]],2,0),"OTROS")</f>
        <v>OTROS</v>
      </c>
    </row>
    <row r="2039" spans="1:43" x14ac:dyDescent="0.25">
      <c r="A2039" t="s">
        <v>36</v>
      </c>
      <c r="B2039">
        <v>1</v>
      </c>
      <c r="C2039" t="s">
        <v>3919</v>
      </c>
      <c r="D2039" t="s">
        <v>38</v>
      </c>
      <c r="E2039" t="s">
        <v>328</v>
      </c>
      <c r="F2039" t="s">
        <v>3920</v>
      </c>
      <c r="G2039" s="17" t="s">
        <v>3921</v>
      </c>
      <c r="H2039" t="s">
        <v>220</v>
      </c>
      <c r="I2039" t="s">
        <v>43</v>
      </c>
      <c r="J2039" t="s">
        <v>8</v>
      </c>
      <c r="K2039" t="s">
        <v>2320</v>
      </c>
      <c r="L2039" t="s">
        <v>3922</v>
      </c>
      <c r="M2039" t="s">
        <v>556</v>
      </c>
      <c r="N2039">
        <v>0</v>
      </c>
      <c r="O2039" t="s">
        <v>47</v>
      </c>
      <c r="P2039">
        <v>61</v>
      </c>
      <c r="Q2039" t="s">
        <v>48</v>
      </c>
      <c r="R2039" t="s">
        <v>153</v>
      </c>
      <c r="S2039" t="s">
        <v>50</v>
      </c>
      <c r="T2039" t="s">
        <v>208</v>
      </c>
      <c r="U2039" t="s">
        <v>52</v>
      </c>
      <c r="V2039">
        <v>1.05</v>
      </c>
      <c r="W2039" s="1">
        <v>750.75000000000011</v>
      </c>
      <c r="X2039">
        <v>1</v>
      </c>
      <c r="Y2039">
        <v>9.27</v>
      </c>
      <c r="Z2039">
        <v>9</v>
      </c>
      <c r="AA2039">
        <v>1.03</v>
      </c>
      <c r="AB2039" s="2">
        <v>7.5000000000000067E-3</v>
      </c>
      <c r="AC2039" s="1">
        <v>-5.362500000000006</v>
      </c>
      <c r="AD2039" s="7">
        <v>43474</v>
      </c>
      <c r="AE2039" s="7">
        <v>43474</v>
      </c>
      <c r="AF2039">
        <v>0</v>
      </c>
      <c r="AG2039" t="s">
        <v>53</v>
      </c>
      <c r="AH2039" s="2">
        <v>0</v>
      </c>
      <c r="AI2039" s="1">
        <v>0</v>
      </c>
      <c r="AJ2039" s="1">
        <v>0</v>
      </c>
      <c r="AK2039" s="6" t="str">
        <f>+IF(Tabla1[[#This Row],[REQUEST_TY]]="SR MANTENIMIENTO CORRECTIVO", "EMERGENCIA", "OTROS")</f>
        <v>EMERGENCIA</v>
      </c>
      <c r="AL2039" s="6" t="str">
        <f>+_xlfn.IFS(Tabla1[[#This Row],[Veces obj]]&lt;=1,"0-1",Tabla1[[#This Row],[Veces obj]]&lt;=2,"1-2",Tabla1[[#This Row],[Veces obj]]&lt;=3,"2-3",TRUE,"&gt;3")</f>
        <v>1-2</v>
      </c>
      <c r="AM2039" s="6" t="str">
        <f>+_xlfn.IFS(MONTH(Tabla1[[#This Row],[MES]])&lt;=3,"Q1",MONTH(Tabla1[[#This Row],[MES]])&lt;=6,"Q2",MONTH(Tabla1[[#This Row],[MES]])&lt;=9,"Q3",TRUE,"Q4")</f>
        <v>Q1</v>
      </c>
      <c r="AN2039" t="str">
        <f>+IFERROR(VLOOKUP(Tabla1[[#This Row],[CUENTA]],CTAS[],2,0),"OTROS")</f>
        <v>OTROS</v>
      </c>
      <c r="AP2039" t="str">
        <f>+IFERROR(VLOOKUP(Tabla1[[#This Row],[EMPLEADO]],IS[],3,0),"OTROS")</f>
        <v>OTROS</v>
      </c>
      <c r="AQ2039" t="str">
        <f>+IFERROR(VLOOKUP(Tabla1[[#This Row],[EMPLEADO]],IS[[NÓMINA]:[INGENIERO]],2,0),"OTROS")</f>
        <v>OTROS</v>
      </c>
    </row>
    <row r="2040" spans="1:43" x14ac:dyDescent="0.25">
      <c r="A2040" t="s">
        <v>36</v>
      </c>
      <c r="B2040">
        <v>1</v>
      </c>
      <c r="C2040" t="s">
        <v>3923</v>
      </c>
      <c r="D2040" t="s">
        <v>38</v>
      </c>
      <c r="E2040" t="s">
        <v>3400</v>
      </c>
      <c r="F2040" t="s">
        <v>3924</v>
      </c>
      <c r="G2040" s="17" t="s">
        <v>3925</v>
      </c>
      <c r="H2040" t="s">
        <v>453</v>
      </c>
      <c r="I2040" t="s">
        <v>43</v>
      </c>
      <c r="J2040" t="s">
        <v>8</v>
      </c>
      <c r="K2040" t="s">
        <v>3926</v>
      </c>
      <c r="L2040" t="s">
        <v>3927</v>
      </c>
      <c r="M2040" t="s">
        <v>1198</v>
      </c>
      <c r="N2040">
        <v>0</v>
      </c>
      <c r="O2040" t="s">
        <v>47</v>
      </c>
      <c r="P2040">
        <v>39</v>
      </c>
      <c r="Q2040" t="s">
        <v>82</v>
      </c>
      <c r="R2040" t="s">
        <v>74</v>
      </c>
      <c r="S2040" t="s">
        <v>50</v>
      </c>
      <c r="T2040" t="s">
        <v>51</v>
      </c>
      <c r="U2040" t="s">
        <v>120</v>
      </c>
      <c r="V2040">
        <v>0.8</v>
      </c>
      <c r="W2040" s="1">
        <v>572.00000000000011</v>
      </c>
      <c r="X2040">
        <v>1</v>
      </c>
      <c r="Y2040">
        <v>5.15</v>
      </c>
      <c r="Z2040">
        <v>5</v>
      </c>
      <c r="AA2040">
        <v>1.03</v>
      </c>
      <c r="AB2040" s="2">
        <v>7.5000000000000067E-3</v>
      </c>
      <c r="AC2040" s="1">
        <v>-5.362500000000006</v>
      </c>
      <c r="AD2040" s="7">
        <v>43493</v>
      </c>
      <c r="AE2040" s="7">
        <v>43494</v>
      </c>
      <c r="AF2040">
        <v>1</v>
      </c>
      <c r="AG2040" t="s">
        <v>53</v>
      </c>
      <c r="AH2040" s="2">
        <v>0</v>
      </c>
      <c r="AI2040" s="1">
        <v>0</v>
      </c>
      <c r="AJ2040" s="1">
        <v>0</v>
      </c>
      <c r="AK2040" s="6" t="str">
        <f>+IF(Tabla1[[#This Row],[REQUEST_TY]]="SR MANTENIMIENTO CORRECTIVO", "EMERGENCIA", "OTROS")</f>
        <v>EMERGENCIA</v>
      </c>
      <c r="AL2040" s="6" t="str">
        <f>+_xlfn.IFS(Tabla1[[#This Row],[Veces obj]]&lt;=1,"0-1",Tabla1[[#This Row],[Veces obj]]&lt;=2,"1-2",Tabla1[[#This Row],[Veces obj]]&lt;=3,"2-3",TRUE,"&gt;3")</f>
        <v>1-2</v>
      </c>
      <c r="AM2040" s="6" t="str">
        <f>+_xlfn.IFS(MONTH(Tabla1[[#This Row],[MES]])&lt;=3,"Q1",MONTH(Tabla1[[#This Row],[MES]])&lt;=6,"Q2",MONTH(Tabla1[[#This Row],[MES]])&lt;=9,"Q3",TRUE,"Q4")</f>
        <v>Q1</v>
      </c>
      <c r="AN2040" t="str">
        <f>+IFERROR(VLOOKUP(Tabla1[[#This Row],[CUENTA]],CTAS[],2,0),"OTROS")</f>
        <v>OTROS</v>
      </c>
      <c r="AP2040" t="str">
        <f>+IFERROR(VLOOKUP(Tabla1[[#This Row],[EMPLEADO]],IS[],3,0),"OTROS")</f>
        <v>OTROS</v>
      </c>
      <c r="AQ2040" t="str">
        <f>+IFERROR(VLOOKUP(Tabla1[[#This Row],[EMPLEADO]],IS[[NÓMINA]:[INGENIERO]],2,0),"OTROS")</f>
        <v>OTROS</v>
      </c>
    </row>
    <row r="2041" spans="1:43" x14ac:dyDescent="0.25">
      <c r="A2041" t="s">
        <v>4444</v>
      </c>
      <c r="B2041">
        <v>1</v>
      </c>
      <c r="C2041" t="s">
        <v>6644</v>
      </c>
      <c r="D2041" t="s">
        <v>38</v>
      </c>
      <c r="E2041" t="s">
        <v>217</v>
      </c>
      <c r="F2041" t="s">
        <v>6645</v>
      </c>
      <c r="G2041" s="17" t="s">
        <v>1328</v>
      </c>
      <c r="H2041" t="s">
        <v>679</v>
      </c>
      <c r="I2041" t="s">
        <v>43</v>
      </c>
      <c r="J2041" t="s">
        <v>8</v>
      </c>
      <c r="K2041" t="s">
        <v>59</v>
      </c>
      <c r="L2041" t="s">
        <v>1329</v>
      </c>
      <c r="M2041" t="s">
        <v>473</v>
      </c>
      <c r="N2041">
        <v>0</v>
      </c>
      <c r="O2041" t="s">
        <v>47</v>
      </c>
      <c r="P2041">
        <v>21</v>
      </c>
      <c r="Q2041" t="s">
        <v>62</v>
      </c>
      <c r="R2041" t="s">
        <v>223</v>
      </c>
      <c r="S2041" t="s">
        <v>139</v>
      </c>
      <c r="T2041" t="s">
        <v>51</v>
      </c>
      <c r="U2041" t="s">
        <v>262</v>
      </c>
      <c r="V2041">
        <v>1.05</v>
      </c>
      <c r="W2041" s="1">
        <v>1651.6500000000003</v>
      </c>
      <c r="X2041">
        <v>1</v>
      </c>
      <c r="Y2041">
        <v>4.13</v>
      </c>
      <c r="Z2041">
        <v>4</v>
      </c>
      <c r="AA2041">
        <v>1.0325</v>
      </c>
      <c r="AB2041" s="2">
        <v>8.1249999999999933E-3</v>
      </c>
      <c r="AC2041" s="1">
        <v>-12.780624999999992</v>
      </c>
      <c r="AD2041" s="7">
        <v>43516</v>
      </c>
      <c r="AE2041" s="7">
        <v>43516</v>
      </c>
      <c r="AF2041">
        <v>0</v>
      </c>
      <c r="AG2041" t="s">
        <v>53</v>
      </c>
      <c r="AH2041" s="2">
        <v>0</v>
      </c>
      <c r="AI2041" s="1">
        <v>0</v>
      </c>
      <c r="AJ2041" s="1">
        <v>0</v>
      </c>
      <c r="AK2041" s="6" t="str">
        <f>+IF(Tabla1[[#This Row],[REQUEST_TY]]="SR MANTENIMIENTO CORRECTIVO", "EMERGENCIA", "OTROS")</f>
        <v>EMERGENCIA</v>
      </c>
      <c r="AL2041" s="6" t="str">
        <f>+_xlfn.IFS(Tabla1[[#This Row],[Veces obj]]&lt;=1,"0-1",Tabla1[[#This Row],[Veces obj]]&lt;=2,"1-2",Tabla1[[#This Row],[Veces obj]]&lt;=3,"2-3",TRUE,"&gt;3")</f>
        <v>1-2</v>
      </c>
      <c r="AM2041" s="6" t="str">
        <f>+_xlfn.IFS(MONTH(Tabla1[[#This Row],[MES]])&lt;=3,"Q1",MONTH(Tabla1[[#This Row],[MES]])&lt;=6,"Q2",MONTH(Tabla1[[#This Row],[MES]])&lt;=9,"Q3",TRUE,"Q4")</f>
        <v>Q1</v>
      </c>
      <c r="AN2041" t="str">
        <f>+IFERROR(VLOOKUP(Tabla1[[#This Row],[CUENTA]],CTAS[],2,0),"OTROS")</f>
        <v>OTROS</v>
      </c>
      <c r="AP2041" t="str">
        <f>+IFERROR(VLOOKUP(Tabla1[[#This Row],[EMPLEADO]],IS[],3,0),"OTROS")</f>
        <v>OTROS</v>
      </c>
      <c r="AQ2041" t="str">
        <f>+IFERROR(VLOOKUP(Tabla1[[#This Row],[EMPLEADO]],IS[[NÓMINA]:[INGENIERO]],2,0),"OTROS")</f>
        <v>OTROS</v>
      </c>
    </row>
    <row r="2042" spans="1:43" x14ac:dyDescent="0.25">
      <c r="A2042" t="s">
        <v>4444</v>
      </c>
      <c r="B2042">
        <v>1</v>
      </c>
      <c r="C2042" t="s">
        <v>5967</v>
      </c>
      <c r="D2042" t="s">
        <v>38</v>
      </c>
      <c r="E2042" t="s">
        <v>725</v>
      </c>
      <c r="F2042" t="s">
        <v>5968</v>
      </c>
      <c r="G2042" s="17" t="s">
        <v>3087</v>
      </c>
      <c r="H2042" t="s">
        <v>784</v>
      </c>
      <c r="I2042" t="s">
        <v>43</v>
      </c>
      <c r="J2042" t="s">
        <v>8</v>
      </c>
      <c r="K2042" t="s">
        <v>59</v>
      </c>
      <c r="L2042" t="s">
        <v>3088</v>
      </c>
      <c r="M2042" t="s">
        <v>787</v>
      </c>
      <c r="N2042">
        <v>0</v>
      </c>
      <c r="O2042" t="s">
        <v>47</v>
      </c>
      <c r="P2042">
        <v>30</v>
      </c>
      <c r="Q2042" t="s">
        <v>62</v>
      </c>
      <c r="R2042" t="s">
        <v>223</v>
      </c>
      <c r="S2042" t="s">
        <v>139</v>
      </c>
      <c r="T2042" t="s">
        <v>51</v>
      </c>
      <c r="U2042" t="s">
        <v>262</v>
      </c>
      <c r="V2042">
        <v>1.05</v>
      </c>
      <c r="W2042" s="1">
        <v>1651.6500000000003</v>
      </c>
      <c r="X2042">
        <v>1</v>
      </c>
      <c r="Y2042">
        <v>2.4300000000000002</v>
      </c>
      <c r="Z2042">
        <v>4</v>
      </c>
      <c r="AA2042">
        <v>0.60750000000000004</v>
      </c>
      <c r="AB2042" s="2">
        <v>0</v>
      </c>
      <c r="AC2042" s="1">
        <v>0</v>
      </c>
      <c r="AD2042" s="7">
        <v>43510</v>
      </c>
      <c r="AE2042" s="7">
        <v>43510</v>
      </c>
      <c r="AF2042">
        <v>0</v>
      </c>
      <c r="AG2042" t="s">
        <v>53</v>
      </c>
      <c r="AH2042" s="2">
        <v>0</v>
      </c>
      <c r="AI2042" s="1">
        <v>0</v>
      </c>
      <c r="AJ2042" s="1">
        <v>0</v>
      </c>
      <c r="AK2042" s="6" t="str">
        <f>+IF(Tabla1[[#This Row],[REQUEST_TY]]="SR MANTENIMIENTO CORRECTIVO", "EMERGENCIA", "OTROS")</f>
        <v>EMERGENCIA</v>
      </c>
      <c r="AL2042" s="6" t="str">
        <f>+_xlfn.IFS(Tabla1[[#This Row],[Veces obj]]&lt;=1,"0-1",Tabla1[[#This Row],[Veces obj]]&lt;=2,"1-2",Tabla1[[#This Row],[Veces obj]]&lt;=3,"2-3",TRUE,"&gt;3")</f>
        <v>0-1</v>
      </c>
      <c r="AM2042" s="6" t="str">
        <f>+_xlfn.IFS(MONTH(Tabla1[[#This Row],[MES]])&lt;=3,"Q1",MONTH(Tabla1[[#This Row],[MES]])&lt;=6,"Q2",MONTH(Tabla1[[#This Row],[MES]])&lt;=9,"Q3",TRUE,"Q4")</f>
        <v>Q1</v>
      </c>
      <c r="AN2042" t="str">
        <f>+IFERROR(VLOOKUP(Tabla1[[#This Row],[CUENTA]],CTAS[],2,0),"OTROS")</f>
        <v>OTROS</v>
      </c>
      <c r="AP2042" t="str">
        <f>+IFERROR(VLOOKUP(Tabla1[[#This Row],[EMPLEADO]],IS[],3,0),"OTROS")</f>
        <v>OTROS</v>
      </c>
      <c r="AQ2042" t="str">
        <f>+IFERROR(VLOOKUP(Tabla1[[#This Row],[EMPLEADO]],IS[[NÓMINA]:[INGENIERO]],2,0),"OTROS")</f>
        <v>OTROS</v>
      </c>
    </row>
    <row r="2043" spans="1:43" x14ac:dyDescent="0.25">
      <c r="A2043" t="s">
        <v>36</v>
      </c>
      <c r="B2043">
        <v>1</v>
      </c>
      <c r="C2043" t="s">
        <v>3931</v>
      </c>
      <c r="D2043" t="s">
        <v>38</v>
      </c>
      <c r="E2043" t="s">
        <v>76</v>
      </c>
      <c r="F2043" t="s">
        <v>3932</v>
      </c>
      <c r="G2043" s="17" t="s">
        <v>3933</v>
      </c>
      <c r="H2043" t="s">
        <v>271</v>
      </c>
      <c r="I2043" t="s">
        <v>43</v>
      </c>
      <c r="J2043" t="s">
        <v>8</v>
      </c>
      <c r="K2043" t="s">
        <v>102</v>
      </c>
      <c r="L2043" t="s">
        <v>272</v>
      </c>
      <c r="M2043" t="s">
        <v>273</v>
      </c>
      <c r="N2043">
        <v>0</v>
      </c>
      <c r="O2043" t="s">
        <v>105</v>
      </c>
      <c r="P2043">
        <v>36</v>
      </c>
      <c r="Q2043" t="s">
        <v>82</v>
      </c>
      <c r="R2043" t="s">
        <v>63</v>
      </c>
      <c r="S2043" t="s">
        <v>64</v>
      </c>
      <c r="T2043" t="s">
        <v>51</v>
      </c>
      <c r="U2043" t="s">
        <v>83</v>
      </c>
      <c r="V2043">
        <v>1.05</v>
      </c>
      <c r="W2043" s="1">
        <v>687.75</v>
      </c>
      <c r="X2043">
        <v>1</v>
      </c>
      <c r="Y2043">
        <v>5.19</v>
      </c>
      <c r="Z2043">
        <v>5</v>
      </c>
      <c r="AA2043">
        <v>1.038</v>
      </c>
      <c r="AB2043" s="2">
        <v>9.5000000000000084E-3</v>
      </c>
      <c r="AC2043" s="1">
        <v>-6.2225000000000055</v>
      </c>
      <c r="AD2043" s="7">
        <v>43473</v>
      </c>
      <c r="AE2043" s="7">
        <v>43474</v>
      </c>
      <c r="AF2043">
        <v>1</v>
      </c>
      <c r="AG2043" t="s">
        <v>53</v>
      </c>
      <c r="AH2043" s="2">
        <v>0</v>
      </c>
      <c r="AI2043" s="1">
        <v>0</v>
      </c>
      <c r="AJ2043" s="1">
        <v>0</v>
      </c>
      <c r="AK2043" s="6" t="str">
        <f>+IF(Tabla1[[#This Row],[REQUEST_TY]]="SR MANTENIMIENTO CORRECTIVO", "EMERGENCIA", "OTROS")</f>
        <v>EMERGENCIA</v>
      </c>
      <c r="AL2043" s="6" t="str">
        <f>+_xlfn.IFS(Tabla1[[#This Row],[Veces obj]]&lt;=1,"0-1",Tabla1[[#This Row],[Veces obj]]&lt;=2,"1-2",Tabla1[[#This Row],[Veces obj]]&lt;=3,"2-3",TRUE,"&gt;3")</f>
        <v>1-2</v>
      </c>
      <c r="AM2043" s="6" t="str">
        <f>+_xlfn.IFS(MONTH(Tabla1[[#This Row],[MES]])&lt;=3,"Q1",MONTH(Tabla1[[#This Row],[MES]])&lt;=6,"Q2",MONTH(Tabla1[[#This Row],[MES]])&lt;=9,"Q3",TRUE,"Q4")</f>
        <v>Q1</v>
      </c>
      <c r="AN2043" t="str">
        <f>+IFERROR(VLOOKUP(Tabla1[[#This Row],[CUENTA]],CTAS[],2,0),"OTROS")</f>
        <v>OTROS</v>
      </c>
      <c r="AP2043" t="str">
        <f>+IFERROR(VLOOKUP(Tabla1[[#This Row],[EMPLEADO]],IS[],3,0),"OTROS")</f>
        <v>OTROS</v>
      </c>
      <c r="AQ2043" t="str">
        <f>+IFERROR(VLOOKUP(Tabla1[[#This Row],[EMPLEADO]],IS[[NÓMINA]:[INGENIERO]],2,0),"OTROS")</f>
        <v>OTROS</v>
      </c>
    </row>
    <row r="2044" spans="1:43" x14ac:dyDescent="0.25">
      <c r="A2044" t="s">
        <v>36</v>
      </c>
      <c r="B2044">
        <v>1</v>
      </c>
      <c r="C2044" t="s">
        <v>3934</v>
      </c>
      <c r="D2044" t="s">
        <v>38</v>
      </c>
      <c r="E2044" t="s">
        <v>725</v>
      </c>
      <c r="F2044" t="s">
        <v>3935</v>
      </c>
      <c r="G2044" s="17" t="s">
        <v>3936</v>
      </c>
      <c r="H2044" t="s">
        <v>58</v>
      </c>
      <c r="I2044" t="s">
        <v>43</v>
      </c>
      <c r="J2044" t="s">
        <v>8</v>
      </c>
      <c r="K2044" t="s">
        <v>102</v>
      </c>
      <c r="L2044" t="s">
        <v>1621</v>
      </c>
      <c r="M2044" t="s">
        <v>736</v>
      </c>
      <c r="N2044">
        <v>0</v>
      </c>
      <c r="O2044" t="s">
        <v>47</v>
      </c>
      <c r="P2044">
        <v>44</v>
      </c>
      <c r="Q2044" t="s">
        <v>82</v>
      </c>
      <c r="R2044" t="s">
        <v>223</v>
      </c>
      <c r="S2044" t="s">
        <v>139</v>
      </c>
      <c r="T2044" t="s">
        <v>51</v>
      </c>
      <c r="U2044" t="s">
        <v>140</v>
      </c>
      <c r="V2044">
        <v>1.1000000000000001</v>
      </c>
      <c r="W2044" s="1">
        <v>1730.3000000000004</v>
      </c>
      <c r="X2044">
        <v>1</v>
      </c>
      <c r="Y2044">
        <v>4.17</v>
      </c>
      <c r="Z2044">
        <v>4</v>
      </c>
      <c r="AA2044">
        <v>1.0425</v>
      </c>
      <c r="AB2044" s="2">
        <v>1.0624999999999996E-2</v>
      </c>
      <c r="AC2044" s="1">
        <v>-16.713124999999994</v>
      </c>
      <c r="AD2044" s="7">
        <v>43475</v>
      </c>
      <c r="AE2044" s="7">
        <v>43475</v>
      </c>
      <c r="AF2044">
        <v>0</v>
      </c>
      <c r="AG2044" t="s">
        <v>53</v>
      </c>
      <c r="AH2044" s="2">
        <v>0</v>
      </c>
      <c r="AI2044" s="1">
        <v>0</v>
      </c>
      <c r="AJ2044" s="1">
        <v>0</v>
      </c>
      <c r="AK2044" s="6" t="str">
        <f>+IF(Tabla1[[#This Row],[REQUEST_TY]]="SR MANTENIMIENTO CORRECTIVO", "EMERGENCIA", "OTROS")</f>
        <v>EMERGENCIA</v>
      </c>
      <c r="AL2044" s="6" t="str">
        <f>+_xlfn.IFS(Tabla1[[#This Row],[Veces obj]]&lt;=1,"0-1",Tabla1[[#This Row],[Veces obj]]&lt;=2,"1-2",Tabla1[[#This Row],[Veces obj]]&lt;=3,"2-3",TRUE,"&gt;3")</f>
        <v>1-2</v>
      </c>
      <c r="AM2044" s="6" t="str">
        <f>+_xlfn.IFS(MONTH(Tabla1[[#This Row],[MES]])&lt;=3,"Q1",MONTH(Tabla1[[#This Row],[MES]])&lt;=6,"Q2",MONTH(Tabla1[[#This Row],[MES]])&lt;=9,"Q3",TRUE,"Q4")</f>
        <v>Q1</v>
      </c>
      <c r="AN2044" t="str">
        <f>+IFERROR(VLOOKUP(Tabla1[[#This Row],[CUENTA]],CTAS[],2,0),"OTROS")</f>
        <v>OTROS</v>
      </c>
      <c r="AP2044" t="str">
        <f>+IFERROR(VLOOKUP(Tabla1[[#This Row],[EMPLEADO]],IS[],3,0),"OTROS")</f>
        <v>OTROS</v>
      </c>
      <c r="AQ2044" t="str">
        <f>+IFERROR(VLOOKUP(Tabla1[[#This Row],[EMPLEADO]],IS[[NÓMINA]:[INGENIERO]],2,0),"OTROS")</f>
        <v>OTROS</v>
      </c>
    </row>
    <row r="2045" spans="1:43" x14ac:dyDescent="0.25">
      <c r="A2045" t="s">
        <v>36</v>
      </c>
      <c r="B2045">
        <v>1</v>
      </c>
      <c r="C2045" t="s">
        <v>3937</v>
      </c>
      <c r="D2045" t="s">
        <v>38</v>
      </c>
      <c r="E2045" t="s">
        <v>725</v>
      </c>
      <c r="F2045" t="s">
        <v>3938</v>
      </c>
      <c r="G2045" s="17" t="s">
        <v>3939</v>
      </c>
      <c r="H2045" t="s">
        <v>707</v>
      </c>
      <c r="I2045" t="s">
        <v>43</v>
      </c>
      <c r="J2045" t="s">
        <v>8</v>
      </c>
      <c r="K2045" t="s">
        <v>102</v>
      </c>
      <c r="L2045" t="s">
        <v>2584</v>
      </c>
      <c r="M2045" t="s">
        <v>104</v>
      </c>
      <c r="N2045">
        <v>0</v>
      </c>
      <c r="O2045" t="s">
        <v>105</v>
      </c>
      <c r="P2045">
        <v>71</v>
      </c>
      <c r="Q2045" t="s">
        <v>48</v>
      </c>
      <c r="R2045" t="s">
        <v>223</v>
      </c>
      <c r="S2045" t="s">
        <v>139</v>
      </c>
      <c r="T2045" t="s">
        <v>51</v>
      </c>
      <c r="U2045" t="s">
        <v>353</v>
      </c>
      <c r="V2045">
        <v>1.1499999999999999</v>
      </c>
      <c r="W2045" s="1">
        <v>923.44999999999993</v>
      </c>
      <c r="X2045">
        <v>1</v>
      </c>
      <c r="Y2045">
        <v>4.1900000000000004</v>
      </c>
      <c r="Z2045">
        <v>4</v>
      </c>
      <c r="AA2045">
        <v>1.0475000000000001</v>
      </c>
      <c r="AB2045" s="2">
        <v>1.1875000000000024E-2</v>
      </c>
      <c r="AC2045" s="1">
        <v>-9.5356250000000191</v>
      </c>
      <c r="AD2045" s="7">
        <v>43474</v>
      </c>
      <c r="AE2045" s="7">
        <v>43474</v>
      </c>
      <c r="AF2045">
        <v>0</v>
      </c>
      <c r="AG2045" t="s">
        <v>53</v>
      </c>
      <c r="AH2045" s="2">
        <v>0</v>
      </c>
      <c r="AI2045" s="1">
        <v>0</v>
      </c>
      <c r="AJ2045" s="1">
        <v>0</v>
      </c>
      <c r="AK2045" s="6" t="str">
        <f>+IF(Tabla1[[#This Row],[REQUEST_TY]]="SR MANTENIMIENTO CORRECTIVO", "EMERGENCIA", "OTROS")</f>
        <v>EMERGENCIA</v>
      </c>
      <c r="AL2045" s="6" t="str">
        <f>+_xlfn.IFS(Tabla1[[#This Row],[Veces obj]]&lt;=1,"0-1",Tabla1[[#This Row],[Veces obj]]&lt;=2,"1-2",Tabla1[[#This Row],[Veces obj]]&lt;=3,"2-3",TRUE,"&gt;3")</f>
        <v>1-2</v>
      </c>
      <c r="AM2045" s="6" t="str">
        <f>+_xlfn.IFS(MONTH(Tabla1[[#This Row],[MES]])&lt;=3,"Q1",MONTH(Tabla1[[#This Row],[MES]])&lt;=6,"Q2",MONTH(Tabla1[[#This Row],[MES]])&lt;=9,"Q3",TRUE,"Q4")</f>
        <v>Q1</v>
      </c>
      <c r="AN2045" t="str">
        <f>+IFERROR(VLOOKUP(Tabla1[[#This Row],[CUENTA]],CTAS[],2,0),"OTROS")</f>
        <v>OTROS</v>
      </c>
      <c r="AP2045" t="str">
        <f>+IFERROR(VLOOKUP(Tabla1[[#This Row],[EMPLEADO]],IS[],3,0),"OTROS")</f>
        <v>OTROS</v>
      </c>
      <c r="AQ2045" t="str">
        <f>+IFERROR(VLOOKUP(Tabla1[[#This Row],[EMPLEADO]],IS[[NÓMINA]:[INGENIERO]],2,0),"OTROS")</f>
        <v>OTROS</v>
      </c>
    </row>
    <row r="2046" spans="1:43" x14ac:dyDescent="0.25">
      <c r="A2046" t="s">
        <v>36</v>
      </c>
      <c r="B2046">
        <v>1</v>
      </c>
      <c r="C2046" t="s">
        <v>3940</v>
      </c>
      <c r="D2046" t="s">
        <v>38</v>
      </c>
      <c r="E2046" t="s">
        <v>76</v>
      </c>
      <c r="F2046" t="s">
        <v>3941</v>
      </c>
      <c r="G2046" s="17" t="s">
        <v>3942</v>
      </c>
      <c r="H2046" t="s">
        <v>58</v>
      </c>
      <c r="I2046" t="s">
        <v>43</v>
      </c>
      <c r="J2046" t="s">
        <v>8</v>
      </c>
      <c r="K2046" t="s">
        <v>102</v>
      </c>
      <c r="L2046" t="s">
        <v>3943</v>
      </c>
      <c r="M2046" t="s">
        <v>61</v>
      </c>
      <c r="N2046">
        <v>0</v>
      </c>
      <c r="O2046" t="s">
        <v>47</v>
      </c>
      <c r="P2046">
        <v>24</v>
      </c>
      <c r="Q2046" t="s">
        <v>62</v>
      </c>
      <c r="R2046" t="s">
        <v>63</v>
      </c>
      <c r="S2046" t="s">
        <v>64</v>
      </c>
      <c r="T2046" t="s">
        <v>51</v>
      </c>
      <c r="U2046" t="s">
        <v>65</v>
      </c>
      <c r="V2046">
        <v>0.8</v>
      </c>
      <c r="W2046" s="1">
        <v>1092</v>
      </c>
      <c r="X2046">
        <v>1</v>
      </c>
      <c r="Y2046">
        <v>5.25</v>
      </c>
      <c r="Z2046">
        <v>5</v>
      </c>
      <c r="AA2046">
        <v>1.05</v>
      </c>
      <c r="AB2046" s="2">
        <v>1.2500000000000011E-2</v>
      </c>
      <c r="AC2046" s="1">
        <v>-17.062500000000014</v>
      </c>
      <c r="AD2046" s="7">
        <v>43487</v>
      </c>
      <c r="AE2046" s="7">
        <v>43487</v>
      </c>
      <c r="AF2046">
        <v>0</v>
      </c>
      <c r="AG2046" t="s">
        <v>53</v>
      </c>
      <c r="AH2046" s="2">
        <v>0</v>
      </c>
      <c r="AI2046" s="1">
        <v>0</v>
      </c>
      <c r="AJ2046" s="1">
        <v>0</v>
      </c>
      <c r="AK2046" s="6" t="str">
        <f>+IF(Tabla1[[#This Row],[REQUEST_TY]]="SR MANTENIMIENTO CORRECTIVO", "EMERGENCIA", "OTROS")</f>
        <v>EMERGENCIA</v>
      </c>
      <c r="AL2046" s="6" t="str">
        <f>+_xlfn.IFS(Tabla1[[#This Row],[Veces obj]]&lt;=1,"0-1",Tabla1[[#This Row],[Veces obj]]&lt;=2,"1-2",Tabla1[[#This Row],[Veces obj]]&lt;=3,"2-3",TRUE,"&gt;3")</f>
        <v>1-2</v>
      </c>
      <c r="AM2046" s="6" t="str">
        <f>+_xlfn.IFS(MONTH(Tabla1[[#This Row],[MES]])&lt;=3,"Q1",MONTH(Tabla1[[#This Row],[MES]])&lt;=6,"Q2",MONTH(Tabla1[[#This Row],[MES]])&lt;=9,"Q3",TRUE,"Q4")</f>
        <v>Q1</v>
      </c>
      <c r="AN2046" t="str">
        <f>+IFERROR(VLOOKUP(Tabla1[[#This Row],[CUENTA]],CTAS[],2,0),"OTROS")</f>
        <v>OTROS</v>
      </c>
      <c r="AP2046" t="str">
        <f>+IFERROR(VLOOKUP(Tabla1[[#This Row],[EMPLEADO]],IS[],3,0),"OTROS")</f>
        <v>OTROS</v>
      </c>
      <c r="AQ2046" t="str">
        <f>+IFERROR(VLOOKUP(Tabla1[[#This Row],[EMPLEADO]],IS[[NÓMINA]:[INGENIERO]],2,0),"OTROS")</f>
        <v>OTROS</v>
      </c>
    </row>
    <row r="2047" spans="1:43" x14ac:dyDescent="0.25">
      <c r="A2047" t="s">
        <v>4444</v>
      </c>
      <c r="B2047">
        <v>1</v>
      </c>
      <c r="C2047" t="s">
        <v>6535</v>
      </c>
      <c r="D2047" t="s">
        <v>38</v>
      </c>
      <c r="E2047" t="s">
        <v>98</v>
      </c>
      <c r="F2047" t="s">
        <v>6526</v>
      </c>
      <c r="G2047" s="17" t="s">
        <v>3398</v>
      </c>
      <c r="H2047" t="s">
        <v>79</v>
      </c>
      <c r="I2047" t="s">
        <v>43</v>
      </c>
      <c r="J2047" t="s">
        <v>8</v>
      </c>
      <c r="K2047" t="s">
        <v>102</v>
      </c>
      <c r="L2047" t="s">
        <v>1471</v>
      </c>
      <c r="M2047" t="s">
        <v>1150</v>
      </c>
      <c r="N2047">
        <v>0</v>
      </c>
      <c r="O2047" t="s">
        <v>47</v>
      </c>
      <c r="P2047">
        <v>76</v>
      </c>
      <c r="Q2047" t="s">
        <v>48</v>
      </c>
      <c r="R2047" t="s">
        <v>63</v>
      </c>
      <c r="S2047" t="s">
        <v>64</v>
      </c>
      <c r="T2047" t="s">
        <v>51</v>
      </c>
      <c r="U2047" t="s">
        <v>96</v>
      </c>
      <c r="V2047">
        <v>1.1000000000000001</v>
      </c>
      <c r="W2047" s="1">
        <v>1501.5000000000002</v>
      </c>
      <c r="X2047">
        <v>1</v>
      </c>
      <c r="Y2047">
        <v>5.25</v>
      </c>
      <c r="Z2047">
        <v>5</v>
      </c>
      <c r="AA2047">
        <v>1.05</v>
      </c>
      <c r="AB2047" s="2">
        <v>1.2500000000000011E-2</v>
      </c>
      <c r="AC2047" s="1">
        <v>-17.062500000000014</v>
      </c>
      <c r="AD2047" s="7">
        <v>43517</v>
      </c>
      <c r="AE2047" s="7">
        <v>43517</v>
      </c>
      <c r="AF2047">
        <v>0</v>
      </c>
      <c r="AG2047" t="s">
        <v>53</v>
      </c>
      <c r="AH2047" s="2">
        <v>0</v>
      </c>
      <c r="AI2047" s="1">
        <v>0</v>
      </c>
      <c r="AJ2047" s="1">
        <v>0</v>
      </c>
      <c r="AK2047" s="6" t="str">
        <f>+IF(Tabla1[[#This Row],[REQUEST_TY]]="SR MANTENIMIENTO CORRECTIVO", "EMERGENCIA", "OTROS")</f>
        <v>EMERGENCIA</v>
      </c>
      <c r="AL2047" s="6" t="str">
        <f>+_xlfn.IFS(Tabla1[[#This Row],[Veces obj]]&lt;=1,"0-1",Tabla1[[#This Row],[Veces obj]]&lt;=2,"1-2",Tabla1[[#This Row],[Veces obj]]&lt;=3,"2-3",TRUE,"&gt;3")</f>
        <v>1-2</v>
      </c>
      <c r="AM2047" s="6" t="str">
        <f>+_xlfn.IFS(MONTH(Tabla1[[#This Row],[MES]])&lt;=3,"Q1",MONTH(Tabla1[[#This Row],[MES]])&lt;=6,"Q2",MONTH(Tabla1[[#This Row],[MES]])&lt;=9,"Q3",TRUE,"Q4")</f>
        <v>Q1</v>
      </c>
      <c r="AN2047" t="str">
        <f>+IFERROR(VLOOKUP(Tabla1[[#This Row],[CUENTA]],CTAS[],2,0),"OTROS")</f>
        <v>OTROS</v>
      </c>
      <c r="AP2047" t="str">
        <f>+IFERROR(VLOOKUP(Tabla1[[#This Row],[EMPLEADO]],IS[],3,0),"OTROS")</f>
        <v>OTROS</v>
      </c>
      <c r="AQ2047" t="str">
        <f>+IFERROR(VLOOKUP(Tabla1[[#This Row],[EMPLEADO]],IS[[NÓMINA]:[INGENIERO]],2,0),"OTROS")</f>
        <v>OTROS</v>
      </c>
    </row>
    <row r="2048" spans="1:43" x14ac:dyDescent="0.25">
      <c r="A2048" t="s">
        <v>4444</v>
      </c>
      <c r="B2048">
        <v>1</v>
      </c>
      <c r="C2048" t="s">
        <v>6222</v>
      </c>
      <c r="D2048" t="s">
        <v>38</v>
      </c>
      <c r="E2048" t="s">
        <v>176</v>
      </c>
      <c r="F2048" t="s">
        <v>6223</v>
      </c>
      <c r="G2048" s="17" t="s">
        <v>6224</v>
      </c>
      <c r="H2048" t="s">
        <v>384</v>
      </c>
      <c r="I2048" t="s">
        <v>43</v>
      </c>
      <c r="J2048" t="s">
        <v>8</v>
      </c>
      <c r="K2048" t="s">
        <v>179</v>
      </c>
      <c r="L2048" t="s">
        <v>6225</v>
      </c>
      <c r="M2048" t="s">
        <v>959</v>
      </c>
      <c r="N2048">
        <v>0</v>
      </c>
      <c r="O2048" t="s">
        <v>47</v>
      </c>
      <c r="P2048">
        <v>239</v>
      </c>
      <c r="Q2048" t="s">
        <v>48</v>
      </c>
      <c r="R2048" t="s">
        <v>49</v>
      </c>
      <c r="S2048" t="s">
        <v>50</v>
      </c>
      <c r="T2048" t="s">
        <v>51</v>
      </c>
      <c r="U2048" t="s">
        <v>52</v>
      </c>
      <c r="V2048">
        <v>1.05</v>
      </c>
      <c r="W2048" s="1">
        <v>750.75000000000011</v>
      </c>
      <c r="X2048">
        <v>1</v>
      </c>
      <c r="Y2048">
        <v>5.26</v>
      </c>
      <c r="Z2048">
        <v>5</v>
      </c>
      <c r="AA2048">
        <v>1.052</v>
      </c>
      <c r="AB2048" s="2">
        <v>1.3000000000000012E-2</v>
      </c>
      <c r="AC2048" s="1">
        <v>-9.2950000000000106</v>
      </c>
      <c r="AD2048" s="7">
        <v>43511</v>
      </c>
      <c r="AE2048" s="7">
        <v>43514</v>
      </c>
      <c r="AF2048">
        <v>1</v>
      </c>
      <c r="AG2048" t="s">
        <v>53</v>
      </c>
      <c r="AH2048" s="2">
        <v>0</v>
      </c>
      <c r="AI2048" s="1">
        <v>0</v>
      </c>
      <c r="AJ2048" s="1">
        <v>0</v>
      </c>
      <c r="AK2048" s="6" t="str">
        <f>+IF(Tabla1[[#This Row],[REQUEST_TY]]="SR MANTENIMIENTO CORRECTIVO", "EMERGENCIA", "OTROS")</f>
        <v>EMERGENCIA</v>
      </c>
      <c r="AL2048" s="6" t="str">
        <f>+_xlfn.IFS(Tabla1[[#This Row],[Veces obj]]&lt;=1,"0-1",Tabla1[[#This Row],[Veces obj]]&lt;=2,"1-2",Tabla1[[#This Row],[Veces obj]]&lt;=3,"2-3",TRUE,"&gt;3")</f>
        <v>1-2</v>
      </c>
      <c r="AM2048" s="6" t="str">
        <f>+_xlfn.IFS(MONTH(Tabla1[[#This Row],[MES]])&lt;=3,"Q1",MONTH(Tabla1[[#This Row],[MES]])&lt;=6,"Q2",MONTH(Tabla1[[#This Row],[MES]])&lt;=9,"Q3",TRUE,"Q4")</f>
        <v>Q1</v>
      </c>
      <c r="AN2048" t="str">
        <f>+IFERROR(VLOOKUP(Tabla1[[#This Row],[CUENTA]],CTAS[],2,0),"OTROS")</f>
        <v>OTROS</v>
      </c>
      <c r="AP2048" t="str">
        <f>+IFERROR(VLOOKUP(Tabla1[[#This Row],[EMPLEADO]],IS[],3,0),"OTROS")</f>
        <v>OTROS</v>
      </c>
      <c r="AQ2048" t="str">
        <f>+IFERROR(VLOOKUP(Tabla1[[#This Row],[EMPLEADO]],IS[[NÓMINA]:[INGENIERO]],2,0),"OTROS")</f>
        <v>OTROS</v>
      </c>
    </row>
    <row r="2049" spans="1:43" x14ac:dyDescent="0.25">
      <c r="A2049" t="s">
        <v>36</v>
      </c>
      <c r="B2049">
        <v>1</v>
      </c>
      <c r="C2049" t="s">
        <v>3944</v>
      </c>
      <c r="D2049" t="s">
        <v>38</v>
      </c>
      <c r="E2049" t="s">
        <v>133</v>
      </c>
      <c r="F2049" t="s">
        <v>3945</v>
      </c>
      <c r="G2049" s="17" t="s">
        <v>1047</v>
      </c>
      <c r="H2049" t="s">
        <v>915</v>
      </c>
      <c r="I2049" t="s">
        <v>43</v>
      </c>
      <c r="J2049" t="s">
        <v>8</v>
      </c>
      <c r="K2049" t="s">
        <v>59</v>
      </c>
      <c r="L2049" t="s">
        <v>780</v>
      </c>
      <c r="M2049" t="s">
        <v>310</v>
      </c>
      <c r="N2049">
        <v>0</v>
      </c>
      <c r="O2049" t="s">
        <v>47</v>
      </c>
      <c r="P2049">
        <v>22</v>
      </c>
      <c r="Q2049" t="s">
        <v>62</v>
      </c>
      <c r="R2049" t="s">
        <v>138</v>
      </c>
      <c r="S2049" t="s">
        <v>139</v>
      </c>
      <c r="T2049" t="s">
        <v>51</v>
      </c>
      <c r="U2049" t="s">
        <v>262</v>
      </c>
      <c r="V2049">
        <v>1.05</v>
      </c>
      <c r="W2049" s="1">
        <v>1651.6500000000003</v>
      </c>
      <c r="X2049">
        <v>1</v>
      </c>
      <c r="Y2049">
        <v>4.22</v>
      </c>
      <c r="Z2049">
        <v>4</v>
      </c>
      <c r="AA2049">
        <v>1.0549999999999999</v>
      </c>
      <c r="AB2049" s="2">
        <v>1.3749999999999984E-2</v>
      </c>
      <c r="AC2049" s="1">
        <v>-21.628749999999979</v>
      </c>
      <c r="AD2049" s="7">
        <v>43473</v>
      </c>
      <c r="AE2049" s="7">
        <v>43473</v>
      </c>
      <c r="AF2049">
        <v>0</v>
      </c>
      <c r="AG2049" t="s">
        <v>53</v>
      </c>
      <c r="AH2049" s="2">
        <v>0</v>
      </c>
      <c r="AI2049" s="1">
        <v>0</v>
      </c>
      <c r="AJ2049" s="1">
        <v>0</v>
      </c>
      <c r="AK2049" s="6" t="str">
        <f>+IF(Tabla1[[#This Row],[REQUEST_TY]]="SR MANTENIMIENTO CORRECTIVO", "EMERGENCIA", "OTROS")</f>
        <v>EMERGENCIA</v>
      </c>
      <c r="AL2049" s="6" t="str">
        <f>+_xlfn.IFS(Tabla1[[#This Row],[Veces obj]]&lt;=1,"0-1",Tabla1[[#This Row],[Veces obj]]&lt;=2,"1-2",Tabla1[[#This Row],[Veces obj]]&lt;=3,"2-3",TRUE,"&gt;3")</f>
        <v>1-2</v>
      </c>
      <c r="AM2049" s="6" t="str">
        <f>+_xlfn.IFS(MONTH(Tabla1[[#This Row],[MES]])&lt;=3,"Q1",MONTH(Tabla1[[#This Row],[MES]])&lt;=6,"Q2",MONTH(Tabla1[[#This Row],[MES]])&lt;=9,"Q3",TRUE,"Q4")</f>
        <v>Q1</v>
      </c>
      <c r="AN2049" t="str">
        <f>+IFERROR(VLOOKUP(Tabla1[[#This Row],[CUENTA]],CTAS[],2,0),"OTROS")</f>
        <v>OTROS</v>
      </c>
      <c r="AP2049" t="str">
        <f>+IFERROR(VLOOKUP(Tabla1[[#This Row],[EMPLEADO]],IS[],3,0),"OTROS")</f>
        <v>OTROS</v>
      </c>
      <c r="AQ2049" t="str">
        <f>+IFERROR(VLOOKUP(Tabla1[[#This Row],[EMPLEADO]],IS[[NÓMINA]:[INGENIERO]],2,0),"OTROS")</f>
        <v>OTROS</v>
      </c>
    </row>
    <row r="2050" spans="1:43" x14ac:dyDescent="0.25">
      <c r="A2050" t="s">
        <v>4444</v>
      </c>
      <c r="B2050">
        <v>1</v>
      </c>
      <c r="C2050" t="s">
        <v>4908</v>
      </c>
      <c r="D2050" t="s">
        <v>38</v>
      </c>
      <c r="E2050" t="s">
        <v>133</v>
      </c>
      <c r="F2050" t="s">
        <v>4909</v>
      </c>
      <c r="G2050" s="17" t="s">
        <v>4572</v>
      </c>
      <c r="H2050" t="s">
        <v>784</v>
      </c>
      <c r="I2050" t="s">
        <v>43</v>
      </c>
      <c r="J2050" t="s">
        <v>8</v>
      </c>
      <c r="K2050" t="s">
        <v>59</v>
      </c>
      <c r="L2050" t="s">
        <v>1559</v>
      </c>
      <c r="M2050" t="s">
        <v>787</v>
      </c>
      <c r="N2050">
        <v>0</v>
      </c>
      <c r="O2050" t="s">
        <v>47</v>
      </c>
      <c r="P2050">
        <v>10</v>
      </c>
      <c r="Q2050" t="s">
        <v>194</v>
      </c>
      <c r="R2050" t="s">
        <v>138</v>
      </c>
      <c r="S2050" t="s">
        <v>139</v>
      </c>
      <c r="T2050" t="s">
        <v>51</v>
      </c>
      <c r="U2050" t="s">
        <v>224</v>
      </c>
      <c r="V2050">
        <v>0.8</v>
      </c>
      <c r="W2050" s="1">
        <v>1258.4000000000003</v>
      </c>
      <c r="X2050">
        <v>1</v>
      </c>
      <c r="Y2050">
        <v>2.5</v>
      </c>
      <c r="Z2050">
        <v>4</v>
      </c>
      <c r="AA2050">
        <v>0.625</v>
      </c>
      <c r="AB2050" s="2">
        <v>0</v>
      </c>
      <c r="AC2050" s="1">
        <v>0</v>
      </c>
      <c r="AD2050" s="7">
        <v>43502</v>
      </c>
      <c r="AE2050" s="7">
        <v>43503</v>
      </c>
      <c r="AF2050">
        <v>1</v>
      </c>
      <c r="AG2050" t="s">
        <v>53</v>
      </c>
      <c r="AH2050" s="2">
        <v>0</v>
      </c>
      <c r="AI2050" s="1">
        <v>0</v>
      </c>
      <c r="AJ2050" s="1">
        <v>0</v>
      </c>
      <c r="AK2050" s="6" t="str">
        <f>+IF(Tabla1[[#This Row],[REQUEST_TY]]="SR MANTENIMIENTO CORRECTIVO", "EMERGENCIA", "OTROS")</f>
        <v>EMERGENCIA</v>
      </c>
      <c r="AL2050" s="6" t="str">
        <f>+_xlfn.IFS(Tabla1[[#This Row],[Veces obj]]&lt;=1,"0-1",Tabla1[[#This Row],[Veces obj]]&lt;=2,"1-2",Tabla1[[#This Row],[Veces obj]]&lt;=3,"2-3",TRUE,"&gt;3")</f>
        <v>0-1</v>
      </c>
      <c r="AM2050" s="6" t="str">
        <f>+_xlfn.IFS(MONTH(Tabla1[[#This Row],[MES]])&lt;=3,"Q1",MONTH(Tabla1[[#This Row],[MES]])&lt;=6,"Q2",MONTH(Tabla1[[#This Row],[MES]])&lt;=9,"Q3",TRUE,"Q4")</f>
        <v>Q1</v>
      </c>
      <c r="AN2050" t="str">
        <f>+IFERROR(VLOOKUP(Tabla1[[#This Row],[CUENTA]],CTAS[],2,0),"OTROS")</f>
        <v>OTROS</v>
      </c>
      <c r="AP2050" t="str">
        <f>+IFERROR(VLOOKUP(Tabla1[[#This Row],[EMPLEADO]],IS[],3,0),"OTROS")</f>
        <v>OTROS</v>
      </c>
      <c r="AQ2050" t="str">
        <f>+IFERROR(VLOOKUP(Tabla1[[#This Row],[EMPLEADO]],IS[[NÓMINA]:[INGENIERO]],2,0),"OTROS")</f>
        <v>OTROS</v>
      </c>
    </row>
    <row r="2051" spans="1:43" x14ac:dyDescent="0.25">
      <c r="A2051" t="s">
        <v>4444</v>
      </c>
      <c r="B2051">
        <v>1</v>
      </c>
      <c r="C2051" t="s">
        <v>5225</v>
      </c>
      <c r="D2051" t="s">
        <v>38</v>
      </c>
      <c r="E2051" t="s">
        <v>133</v>
      </c>
      <c r="F2051" t="s">
        <v>5226</v>
      </c>
      <c r="G2051" s="17" t="s">
        <v>4297</v>
      </c>
      <c r="H2051" t="s">
        <v>915</v>
      </c>
      <c r="I2051" t="s">
        <v>43</v>
      </c>
      <c r="J2051" t="s">
        <v>8</v>
      </c>
      <c r="K2051" t="s">
        <v>59</v>
      </c>
      <c r="L2051" t="s">
        <v>916</v>
      </c>
      <c r="M2051" t="s">
        <v>316</v>
      </c>
      <c r="N2051">
        <v>0</v>
      </c>
      <c r="O2051" t="s">
        <v>47</v>
      </c>
      <c r="P2051">
        <v>16</v>
      </c>
      <c r="Q2051" t="s">
        <v>62</v>
      </c>
      <c r="R2051" t="s">
        <v>138</v>
      </c>
      <c r="S2051" t="s">
        <v>139</v>
      </c>
      <c r="T2051" t="s">
        <v>51</v>
      </c>
      <c r="U2051" t="s">
        <v>262</v>
      </c>
      <c r="V2051">
        <v>1.05</v>
      </c>
      <c r="W2051" s="1">
        <v>1651.6500000000003</v>
      </c>
      <c r="X2051">
        <v>1</v>
      </c>
      <c r="Y2051">
        <v>4.2300000000000004</v>
      </c>
      <c r="Z2051">
        <v>4</v>
      </c>
      <c r="AA2051">
        <v>1.0575000000000001</v>
      </c>
      <c r="AB2051" s="2">
        <v>1.4375000000000027E-2</v>
      </c>
      <c r="AC2051" s="1">
        <v>-22.611875000000044</v>
      </c>
      <c r="AD2051" s="7">
        <v>43504</v>
      </c>
      <c r="AE2051" s="7">
        <v>43504</v>
      </c>
      <c r="AF2051">
        <v>0</v>
      </c>
      <c r="AG2051" t="s">
        <v>53</v>
      </c>
      <c r="AH2051" s="2">
        <v>0</v>
      </c>
      <c r="AI2051" s="1">
        <v>0</v>
      </c>
      <c r="AJ2051" s="1">
        <v>0</v>
      </c>
      <c r="AK2051" s="6" t="str">
        <f>+IF(Tabla1[[#This Row],[REQUEST_TY]]="SR MANTENIMIENTO CORRECTIVO", "EMERGENCIA", "OTROS")</f>
        <v>EMERGENCIA</v>
      </c>
      <c r="AL2051" s="6" t="str">
        <f>+_xlfn.IFS(Tabla1[[#This Row],[Veces obj]]&lt;=1,"0-1",Tabla1[[#This Row],[Veces obj]]&lt;=2,"1-2",Tabla1[[#This Row],[Veces obj]]&lt;=3,"2-3",TRUE,"&gt;3")</f>
        <v>1-2</v>
      </c>
      <c r="AM2051" s="6" t="str">
        <f>+_xlfn.IFS(MONTH(Tabla1[[#This Row],[MES]])&lt;=3,"Q1",MONTH(Tabla1[[#This Row],[MES]])&lt;=6,"Q2",MONTH(Tabla1[[#This Row],[MES]])&lt;=9,"Q3",TRUE,"Q4")</f>
        <v>Q1</v>
      </c>
      <c r="AN2051" t="str">
        <f>+IFERROR(VLOOKUP(Tabla1[[#This Row],[CUENTA]],CTAS[],2,0),"OTROS")</f>
        <v>OTROS</v>
      </c>
      <c r="AP2051" t="str">
        <f>+IFERROR(VLOOKUP(Tabla1[[#This Row],[EMPLEADO]],IS[],3,0),"OTROS")</f>
        <v>OTROS</v>
      </c>
      <c r="AQ2051" t="str">
        <f>+IFERROR(VLOOKUP(Tabla1[[#This Row],[EMPLEADO]],IS[[NÓMINA]:[INGENIERO]],2,0),"OTROS")</f>
        <v>OTROS</v>
      </c>
    </row>
    <row r="2052" spans="1:43" x14ac:dyDescent="0.25">
      <c r="A2052" t="s">
        <v>36</v>
      </c>
      <c r="B2052">
        <v>1</v>
      </c>
      <c r="C2052" t="s">
        <v>3950</v>
      </c>
      <c r="D2052" t="s">
        <v>38</v>
      </c>
      <c r="E2052" t="s">
        <v>258</v>
      </c>
      <c r="F2052" t="s">
        <v>3951</v>
      </c>
      <c r="G2052" s="17" t="s">
        <v>1736</v>
      </c>
      <c r="H2052" t="s">
        <v>1052</v>
      </c>
      <c r="I2052" t="s">
        <v>43</v>
      </c>
      <c r="J2052" t="s">
        <v>8</v>
      </c>
      <c r="K2052" t="s">
        <v>1737</v>
      </c>
      <c r="L2052" t="s">
        <v>1738</v>
      </c>
      <c r="M2052" t="s">
        <v>736</v>
      </c>
      <c r="N2052">
        <v>0</v>
      </c>
      <c r="O2052" t="s">
        <v>47</v>
      </c>
      <c r="P2052">
        <v>8</v>
      </c>
      <c r="Q2052" t="s">
        <v>194</v>
      </c>
      <c r="R2052" t="s">
        <v>138</v>
      </c>
      <c r="S2052" t="s">
        <v>139</v>
      </c>
      <c r="T2052" t="s">
        <v>51</v>
      </c>
      <c r="U2052" t="s">
        <v>224</v>
      </c>
      <c r="V2052">
        <v>0.8</v>
      </c>
      <c r="W2052" s="1">
        <v>1258.4000000000003</v>
      </c>
      <c r="X2052">
        <v>1</v>
      </c>
      <c r="Y2052">
        <v>4.25</v>
      </c>
      <c r="Z2052">
        <v>4</v>
      </c>
      <c r="AA2052">
        <v>1.0625</v>
      </c>
      <c r="AB2052" s="2">
        <v>1.5625E-2</v>
      </c>
      <c r="AC2052" s="1">
        <v>-24.578125000000004</v>
      </c>
      <c r="AD2052" s="7">
        <v>43479</v>
      </c>
      <c r="AE2052" s="7">
        <v>43479</v>
      </c>
      <c r="AF2052">
        <v>0</v>
      </c>
      <c r="AG2052" t="s">
        <v>53</v>
      </c>
      <c r="AH2052" s="2">
        <v>0</v>
      </c>
      <c r="AI2052" s="1">
        <v>0</v>
      </c>
      <c r="AJ2052" s="1">
        <v>0</v>
      </c>
      <c r="AK2052" s="6" t="str">
        <f>+IF(Tabla1[[#This Row],[REQUEST_TY]]="SR MANTENIMIENTO CORRECTIVO", "EMERGENCIA", "OTROS")</f>
        <v>EMERGENCIA</v>
      </c>
      <c r="AL2052" s="6" t="str">
        <f>+_xlfn.IFS(Tabla1[[#This Row],[Veces obj]]&lt;=1,"0-1",Tabla1[[#This Row],[Veces obj]]&lt;=2,"1-2",Tabla1[[#This Row],[Veces obj]]&lt;=3,"2-3",TRUE,"&gt;3")</f>
        <v>1-2</v>
      </c>
      <c r="AM2052" s="6" t="str">
        <f>+_xlfn.IFS(MONTH(Tabla1[[#This Row],[MES]])&lt;=3,"Q1",MONTH(Tabla1[[#This Row],[MES]])&lt;=6,"Q2",MONTH(Tabla1[[#This Row],[MES]])&lt;=9,"Q3",TRUE,"Q4")</f>
        <v>Q1</v>
      </c>
      <c r="AN2052" t="str">
        <f>+IFERROR(VLOOKUP(Tabla1[[#This Row],[CUENTA]],CTAS[],2,0),"OTROS")</f>
        <v>OTROS</v>
      </c>
      <c r="AP2052" t="str">
        <f>+IFERROR(VLOOKUP(Tabla1[[#This Row],[EMPLEADO]],IS[],3,0),"OTROS")</f>
        <v>OTROS</v>
      </c>
      <c r="AQ2052" t="str">
        <f>+IFERROR(VLOOKUP(Tabla1[[#This Row],[EMPLEADO]],IS[[NÓMINA]:[INGENIERO]],2,0),"OTROS")</f>
        <v>OTROS</v>
      </c>
    </row>
    <row r="2053" spans="1:43" x14ac:dyDescent="0.25">
      <c r="A2053" t="s">
        <v>4444</v>
      </c>
      <c r="B2053">
        <v>1</v>
      </c>
      <c r="C2053" t="s">
        <v>6317</v>
      </c>
      <c r="D2053" t="s">
        <v>38</v>
      </c>
      <c r="E2053" t="s">
        <v>348</v>
      </c>
      <c r="F2053" t="s">
        <v>6318</v>
      </c>
      <c r="G2053" s="17" t="s">
        <v>5327</v>
      </c>
      <c r="H2053" t="s">
        <v>106</v>
      </c>
      <c r="I2053" t="s">
        <v>43</v>
      </c>
      <c r="J2053" t="s">
        <v>8</v>
      </c>
      <c r="K2053" t="s">
        <v>102</v>
      </c>
      <c r="L2053" t="s">
        <v>5328</v>
      </c>
      <c r="M2053" t="s">
        <v>131</v>
      </c>
      <c r="N2053">
        <v>0</v>
      </c>
      <c r="O2053" t="s">
        <v>47</v>
      </c>
      <c r="P2053">
        <v>8</v>
      </c>
      <c r="Q2053" t="s">
        <v>194</v>
      </c>
      <c r="R2053" t="s">
        <v>223</v>
      </c>
      <c r="S2053" t="s">
        <v>139</v>
      </c>
      <c r="T2053" t="s">
        <v>51</v>
      </c>
      <c r="U2053" t="s">
        <v>224</v>
      </c>
      <c r="V2053">
        <v>0.8</v>
      </c>
      <c r="W2053" s="1">
        <v>1258.4000000000003</v>
      </c>
      <c r="X2053">
        <v>1</v>
      </c>
      <c r="Y2053">
        <v>4.25</v>
      </c>
      <c r="Z2053">
        <v>4</v>
      </c>
      <c r="AA2053">
        <v>1.0625</v>
      </c>
      <c r="AB2053" s="2">
        <v>1.5625E-2</v>
      </c>
      <c r="AC2053" s="1">
        <v>-24.578125000000004</v>
      </c>
      <c r="AD2053" s="7">
        <v>43514</v>
      </c>
      <c r="AE2053" s="7">
        <v>43514</v>
      </c>
      <c r="AF2053">
        <v>0</v>
      </c>
      <c r="AG2053" t="s">
        <v>53</v>
      </c>
      <c r="AH2053" s="2">
        <v>0</v>
      </c>
      <c r="AI2053" s="1">
        <v>0</v>
      </c>
      <c r="AJ2053" s="1">
        <v>0</v>
      </c>
      <c r="AK2053" s="6" t="str">
        <f>+IF(Tabla1[[#This Row],[REQUEST_TY]]="SR MANTENIMIENTO CORRECTIVO", "EMERGENCIA", "OTROS")</f>
        <v>EMERGENCIA</v>
      </c>
      <c r="AL2053" s="6" t="str">
        <f>+_xlfn.IFS(Tabla1[[#This Row],[Veces obj]]&lt;=1,"0-1",Tabla1[[#This Row],[Veces obj]]&lt;=2,"1-2",Tabla1[[#This Row],[Veces obj]]&lt;=3,"2-3",TRUE,"&gt;3")</f>
        <v>1-2</v>
      </c>
      <c r="AM2053" s="6" t="str">
        <f>+_xlfn.IFS(MONTH(Tabla1[[#This Row],[MES]])&lt;=3,"Q1",MONTH(Tabla1[[#This Row],[MES]])&lt;=6,"Q2",MONTH(Tabla1[[#This Row],[MES]])&lt;=9,"Q3",TRUE,"Q4")</f>
        <v>Q1</v>
      </c>
      <c r="AN2053" t="str">
        <f>+IFERROR(VLOOKUP(Tabla1[[#This Row],[CUENTA]],CTAS[],2,0),"OTROS")</f>
        <v>OTROS</v>
      </c>
      <c r="AP2053" t="str">
        <f>+IFERROR(VLOOKUP(Tabla1[[#This Row],[EMPLEADO]],IS[],3,0),"OTROS")</f>
        <v>OTROS</v>
      </c>
      <c r="AQ2053" t="str">
        <f>+IFERROR(VLOOKUP(Tabla1[[#This Row],[EMPLEADO]],IS[[NÓMINA]:[INGENIERO]],2,0),"OTROS")</f>
        <v>OTROS</v>
      </c>
    </row>
    <row r="2054" spans="1:43" x14ac:dyDescent="0.25">
      <c r="A2054" t="s">
        <v>36</v>
      </c>
      <c r="B2054">
        <v>1</v>
      </c>
      <c r="C2054" t="s">
        <v>3952</v>
      </c>
      <c r="D2054" t="s">
        <v>38</v>
      </c>
      <c r="E2054" t="s">
        <v>89</v>
      </c>
      <c r="F2054" t="s">
        <v>3953</v>
      </c>
      <c r="G2054" s="17" t="s">
        <v>3954</v>
      </c>
      <c r="H2054" t="s">
        <v>484</v>
      </c>
      <c r="I2054" t="s">
        <v>43</v>
      </c>
      <c r="J2054" t="s">
        <v>8</v>
      </c>
      <c r="K2054" t="s">
        <v>169</v>
      </c>
      <c r="L2054" t="s">
        <v>170</v>
      </c>
      <c r="M2054" t="s">
        <v>73</v>
      </c>
      <c r="N2054">
        <v>0</v>
      </c>
      <c r="O2054" t="s">
        <v>47</v>
      </c>
      <c r="P2054">
        <v>12</v>
      </c>
      <c r="Q2054" t="s">
        <v>194</v>
      </c>
      <c r="R2054" t="s">
        <v>95</v>
      </c>
      <c r="S2054" t="s">
        <v>64</v>
      </c>
      <c r="T2054" t="s">
        <v>51</v>
      </c>
      <c r="U2054" t="s">
        <v>195</v>
      </c>
      <c r="V2054">
        <v>0.6</v>
      </c>
      <c r="W2054" s="1">
        <v>819</v>
      </c>
      <c r="X2054">
        <v>1</v>
      </c>
      <c r="Y2054">
        <v>5.33</v>
      </c>
      <c r="Z2054">
        <v>5</v>
      </c>
      <c r="AA2054">
        <v>1.0660000000000001</v>
      </c>
      <c r="AB2054" s="2">
        <v>1.6500000000000015E-2</v>
      </c>
      <c r="AC2054" s="1">
        <v>-22.522500000000019</v>
      </c>
      <c r="AD2054" s="7">
        <v>43469</v>
      </c>
      <c r="AE2054" s="7">
        <v>43472</v>
      </c>
      <c r="AF2054">
        <v>1</v>
      </c>
      <c r="AG2054" t="s">
        <v>53</v>
      </c>
      <c r="AH2054" s="2">
        <v>0</v>
      </c>
      <c r="AI2054" s="1">
        <v>0</v>
      </c>
      <c r="AJ2054" s="1">
        <v>0</v>
      </c>
      <c r="AK2054" s="6" t="str">
        <f>+IF(Tabla1[[#This Row],[REQUEST_TY]]="SR MANTENIMIENTO CORRECTIVO", "EMERGENCIA", "OTROS")</f>
        <v>EMERGENCIA</v>
      </c>
      <c r="AL2054" s="6" t="str">
        <f>+_xlfn.IFS(Tabla1[[#This Row],[Veces obj]]&lt;=1,"0-1",Tabla1[[#This Row],[Veces obj]]&lt;=2,"1-2",Tabla1[[#This Row],[Veces obj]]&lt;=3,"2-3",TRUE,"&gt;3")</f>
        <v>1-2</v>
      </c>
      <c r="AM2054" s="6" t="str">
        <f>+_xlfn.IFS(MONTH(Tabla1[[#This Row],[MES]])&lt;=3,"Q1",MONTH(Tabla1[[#This Row],[MES]])&lt;=6,"Q2",MONTH(Tabla1[[#This Row],[MES]])&lt;=9,"Q3",TRUE,"Q4")</f>
        <v>Q1</v>
      </c>
      <c r="AN2054" t="str">
        <f>+IFERROR(VLOOKUP(Tabla1[[#This Row],[CUENTA]],CTAS[],2,0),"OTROS")</f>
        <v>OTROS</v>
      </c>
      <c r="AP2054" t="str">
        <f>+IFERROR(VLOOKUP(Tabla1[[#This Row],[EMPLEADO]],IS[],3,0),"OTROS")</f>
        <v>OTROS</v>
      </c>
      <c r="AQ2054" t="str">
        <f>+IFERROR(VLOOKUP(Tabla1[[#This Row],[EMPLEADO]],IS[[NÓMINA]:[INGENIERO]],2,0),"OTROS")</f>
        <v>OTROS</v>
      </c>
    </row>
    <row r="2055" spans="1:43" x14ac:dyDescent="0.25">
      <c r="A2055" t="s">
        <v>36</v>
      </c>
      <c r="B2055">
        <v>1</v>
      </c>
      <c r="C2055" t="s">
        <v>3955</v>
      </c>
      <c r="D2055" t="s">
        <v>38</v>
      </c>
      <c r="E2055" t="s">
        <v>2312</v>
      </c>
      <c r="F2055" t="s">
        <v>3956</v>
      </c>
      <c r="G2055" s="17" t="s">
        <v>3957</v>
      </c>
      <c r="H2055" t="s">
        <v>409</v>
      </c>
      <c r="I2055" t="s">
        <v>43</v>
      </c>
      <c r="J2055" t="s">
        <v>8</v>
      </c>
      <c r="K2055" t="s">
        <v>117</v>
      </c>
      <c r="L2055" t="s">
        <v>3958</v>
      </c>
      <c r="M2055" t="s">
        <v>2809</v>
      </c>
      <c r="N2055">
        <v>0</v>
      </c>
      <c r="O2055" t="s">
        <v>47</v>
      </c>
      <c r="P2055">
        <v>40</v>
      </c>
      <c r="Q2055" t="s">
        <v>82</v>
      </c>
      <c r="R2055" t="s">
        <v>49</v>
      </c>
      <c r="S2055" t="s">
        <v>50</v>
      </c>
      <c r="T2055" t="s">
        <v>51</v>
      </c>
      <c r="U2055" t="s">
        <v>120</v>
      </c>
      <c r="V2055">
        <v>0.8</v>
      </c>
      <c r="W2055" s="1">
        <v>572.00000000000011</v>
      </c>
      <c r="X2055">
        <v>1</v>
      </c>
      <c r="Y2055">
        <v>5.33</v>
      </c>
      <c r="Z2055">
        <v>5</v>
      </c>
      <c r="AA2055">
        <v>1.0660000000000001</v>
      </c>
      <c r="AB2055" s="2">
        <v>1.6500000000000015E-2</v>
      </c>
      <c r="AC2055" s="1">
        <v>-11.797500000000012</v>
      </c>
      <c r="AD2055" s="7">
        <v>43481</v>
      </c>
      <c r="AE2055" s="7">
        <v>43481</v>
      </c>
      <c r="AF2055">
        <v>0</v>
      </c>
      <c r="AG2055" t="s">
        <v>53</v>
      </c>
      <c r="AH2055" s="2">
        <v>0</v>
      </c>
      <c r="AI2055" s="1">
        <v>0</v>
      </c>
      <c r="AJ2055" s="1">
        <v>0</v>
      </c>
      <c r="AK2055" s="6" t="str">
        <f>+IF(Tabla1[[#This Row],[REQUEST_TY]]="SR MANTENIMIENTO CORRECTIVO", "EMERGENCIA", "OTROS")</f>
        <v>EMERGENCIA</v>
      </c>
      <c r="AL2055" s="6" t="str">
        <f>+_xlfn.IFS(Tabla1[[#This Row],[Veces obj]]&lt;=1,"0-1",Tabla1[[#This Row],[Veces obj]]&lt;=2,"1-2",Tabla1[[#This Row],[Veces obj]]&lt;=3,"2-3",TRUE,"&gt;3")</f>
        <v>1-2</v>
      </c>
      <c r="AM2055" s="6" t="str">
        <f>+_xlfn.IFS(MONTH(Tabla1[[#This Row],[MES]])&lt;=3,"Q1",MONTH(Tabla1[[#This Row],[MES]])&lt;=6,"Q2",MONTH(Tabla1[[#This Row],[MES]])&lt;=9,"Q3",TRUE,"Q4")</f>
        <v>Q1</v>
      </c>
      <c r="AN2055" t="str">
        <f>+IFERROR(VLOOKUP(Tabla1[[#This Row],[CUENTA]],CTAS[],2,0),"OTROS")</f>
        <v>OTROS</v>
      </c>
      <c r="AP2055" t="str">
        <f>+IFERROR(VLOOKUP(Tabla1[[#This Row],[EMPLEADO]],IS[],3,0),"OTROS")</f>
        <v>OTROS</v>
      </c>
      <c r="AQ2055" t="str">
        <f>+IFERROR(VLOOKUP(Tabla1[[#This Row],[EMPLEADO]],IS[[NÓMINA]:[INGENIERO]],2,0),"OTROS")</f>
        <v>OTROS</v>
      </c>
    </row>
    <row r="2056" spans="1:43" x14ac:dyDescent="0.25">
      <c r="A2056" t="s">
        <v>36</v>
      </c>
      <c r="B2056">
        <v>1</v>
      </c>
      <c r="C2056" t="s">
        <v>3959</v>
      </c>
      <c r="D2056" t="s">
        <v>38</v>
      </c>
      <c r="E2056" t="s">
        <v>275</v>
      </c>
      <c r="F2056" t="s">
        <v>3960</v>
      </c>
      <c r="G2056" s="17" t="s">
        <v>383</v>
      </c>
      <c r="H2056" t="s">
        <v>58</v>
      </c>
      <c r="I2056" t="s">
        <v>43</v>
      </c>
      <c r="J2056" t="s">
        <v>8</v>
      </c>
      <c r="K2056" t="s">
        <v>385</v>
      </c>
      <c r="L2056" t="s">
        <v>386</v>
      </c>
      <c r="M2056" t="s">
        <v>387</v>
      </c>
      <c r="N2056">
        <v>0</v>
      </c>
      <c r="O2056" t="s">
        <v>47</v>
      </c>
      <c r="P2056">
        <v>34</v>
      </c>
      <c r="Q2056" t="s">
        <v>82</v>
      </c>
      <c r="R2056" t="s">
        <v>95</v>
      </c>
      <c r="S2056" t="s">
        <v>64</v>
      </c>
      <c r="T2056" t="s">
        <v>51</v>
      </c>
      <c r="U2056" t="s">
        <v>83</v>
      </c>
      <c r="V2056">
        <v>1.05</v>
      </c>
      <c r="W2056" s="1">
        <v>1433.25</v>
      </c>
      <c r="X2056">
        <v>1</v>
      </c>
      <c r="Y2056">
        <v>5.33</v>
      </c>
      <c r="Z2056">
        <v>5</v>
      </c>
      <c r="AA2056">
        <v>1.0660000000000001</v>
      </c>
      <c r="AB2056" s="2">
        <v>1.6500000000000015E-2</v>
      </c>
      <c r="AC2056" s="1">
        <v>-22.522500000000019</v>
      </c>
      <c r="AD2056" s="7">
        <v>43481</v>
      </c>
      <c r="AE2056" s="7">
        <v>43481</v>
      </c>
      <c r="AF2056">
        <v>0</v>
      </c>
      <c r="AG2056" t="s">
        <v>53</v>
      </c>
      <c r="AH2056" s="2">
        <v>0</v>
      </c>
      <c r="AI2056" s="1">
        <v>0</v>
      </c>
      <c r="AJ2056" s="1">
        <v>0</v>
      </c>
      <c r="AK2056" s="6" t="str">
        <f>+IF(Tabla1[[#This Row],[REQUEST_TY]]="SR MANTENIMIENTO CORRECTIVO", "EMERGENCIA", "OTROS")</f>
        <v>EMERGENCIA</v>
      </c>
      <c r="AL2056" s="6" t="str">
        <f>+_xlfn.IFS(Tabla1[[#This Row],[Veces obj]]&lt;=1,"0-1",Tabla1[[#This Row],[Veces obj]]&lt;=2,"1-2",Tabla1[[#This Row],[Veces obj]]&lt;=3,"2-3",TRUE,"&gt;3")</f>
        <v>1-2</v>
      </c>
      <c r="AM2056" s="6" t="str">
        <f>+_xlfn.IFS(MONTH(Tabla1[[#This Row],[MES]])&lt;=3,"Q1",MONTH(Tabla1[[#This Row],[MES]])&lt;=6,"Q2",MONTH(Tabla1[[#This Row],[MES]])&lt;=9,"Q3",TRUE,"Q4")</f>
        <v>Q1</v>
      </c>
      <c r="AN2056" t="str">
        <f>+IFERROR(VLOOKUP(Tabla1[[#This Row],[CUENTA]],CTAS[],2,0),"OTROS")</f>
        <v>OTROS</v>
      </c>
      <c r="AP2056" t="str">
        <f>+IFERROR(VLOOKUP(Tabla1[[#This Row],[EMPLEADO]],IS[],3,0),"OTROS")</f>
        <v>OTROS</v>
      </c>
      <c r="AQ2056" t="str">
        <f>+IFERROR(VLOOKUP(Tabla1[[#This Row],[EMPLEADO]],IS[[NÓMINA]:[INGENIERO]],2,0),"OTROS")</f>
        <v>OTROS</v>
      </c>
    </row>
    <row r="2057" spans="1:43" x14ac:dyDescent="0.25">
      <c r="A2057" t="s">
        <v>36</v>
      </c>
      <c r="B2057">
        <v>1</v>
      </c>
      <c r="C2057" t="s">
        <v>3961</v>
      </c>
      <c r="D2057" t="s">
        <v>38</v>
      </c>
      <c r="E2057" t="s">
        <v>76</v>
      </c>
      <c r="F2057" t="s">
        <v>3962</v>
      </c>
      <c r="G2057" s="17" t="s">
        <v>3963</v>
      </c>
      <c r="H2057" t="s">
        <v>679</v>
      </c>
      <c r="I2057" t="s">
        <v>43</v>
      </c>
      <c r="J2057" t="s">
        <v>8</v>
      </c>
      <c r="K2057" t="s">
        <v>102</v>
      </c>
      <c r="L2057" t="s">
        <v>3734</v>
      </c>
      <c r="M2057" t="s">
        <v>794</v>
      </c>
      <c r="N2057">
        <v>0</v>
      </c>
      <c r="O2057" t="s">
        <v>47</v>
      </c>
      <c r="P2057">
        <v>108</v>
      </c>
      <c r="Q2057" t="s">
        <v>48</v>
      </c>
      <c r="R2057" t="s">
        <v>63</v>
      </c>
      <c r="S2057" t="s">
        <v>64</v>
      </c>
      <c r="T2057" t="s">
        <v>51</v>
      </c>
      <c r="U2057" t="s">
        <v>96</v>
      </c>
      <c r="V2057">
        <v>1.1000000000000001</v>
      </c>
      <c r="W2057" s="1">
        <v>1501.5000000000002</v>
      </c>
      <c r="X2057">
        <v>1</v>
      </c>
      <c r="Y2057">
        <v>5.33</v>
      </c>
      <c r="Z2057">
        <v>5</v>
      </c>
      <c r="AA2057">
        <v>1.0660000000000001</v>
      </c>
      <c r="AB2057" s="2">
        <v>1.6500000000000015E-2</v>
      </c>
      <c r="AC2057" s="1">
        <v>-22.522500000000019</v>
      </c>
      <c r="AD2057" s="7">
        <v>43486</v>
      </c>
      <c r="AE2057" s="7">
        <v>43486</v>
      </c>
      <c r="AF2057">
        <v>0</v>
      </c>
      <c r="AG2057" t="s">
        <v>53</v>
      </c>
      <c r="AH2057" s="2">
        <v>0</v>
      </c>
      <c r="AI2057" s="1">
        <v>0</v>
      </c>
      <c r="AJ2057" s="1">
        <v>0</v>
      </c>
      <c r="AK2057" s="6" t="str">
        <f>+IF(Tabla1[[#This Row],[REQUEST_TY]]="SR MANTENIMIENTO CORRECTIVO", "EMERGENCIA", "OTROS")</f>
        <v>EMERGENCIA</v>
      </c>
      <c r="AL2057" s="6" t="str">
        <f>+_xlfn.IFS(Tabla1[[#This Row],[Veces obj]]&lt;=1,"0-1",Tabla1[[#This Row],[Veces obj]]&lt;=2,"1-2",Tabla1[[#This Row],[Veces obj]]&lt;=3,"2-3",TRUE,"&gt;3")</f>
        <v>1-2</v>
      </c>
      <c r="AM2057" s="6" t="str">
        <f>+_xlfn.IFS(MONTH(Tabla1[[#This Row],[MES]])&lt;=3,"Q1",MONTH(Tabla1[[#This Row],[MES]])&lt;=6,"Q2",MONTH(Tabla1[[#This Row],[MES]])&lt;=9,"Q3",TRUE,"Q4")</f>
        <v>Q1</v>
      </c>
      <c r="AN2057" t="str">
        <f>+IFERROR(VLOOKUP(Tabla1[[#This Row],[CUENTA]],CTAS[],2,0),"OTROS")</f>
        <v>OTROS</v>
      </c>
      <c r="AP2057" t="str">
        <f>+IFERROR(VLOOKUP(Tabla1[[#This Row],[EMPLEADO]],IS[],3,0),"OTROS")</f>
        <v>OTROS</v>
      </c>
      <c r="AQ2057" t="str">
        <f>+IFERROR(VLOOKUP(Tabla1[[#This Row],[EMPLEADO]],IS[[NÓMINA]:[INGENIERO]],2,0),"OTROS")</f>
        <v>OTROS</v>
      </c>
    </row>
    <row r="2058" spans="1:43" x14ac:dyDescent="0.25">
      <c r="A2058" t="s">
        <v>36</v>
      </c>
      <c r="B2058">
        <v>1</v>
      </c>
      <c r="C2058" t="s">
        <v>3964</v>
      </c>
      <c r="D2058" t="s">
        <v>38</v>
      </c>
      <c r="E2058" t="s">
        <v>258</v>
      </c>
      <c r="F2058" t="s">
        <v>3965</v>
      </c>
      <c r="G2058" s="17" t="s">
        <v>3078</v>
      </c>
      <c r="H2058" t="s">
        <v>101</v>
      </c>
      <c r="I2058" t="s">
        <v>43</v>
      </c>
      <c r="J2058" t="s">
        <v>8</v>
      </c>
      <c r="K2058" t="s">
        <v>102</v>
      </c>
      <c r="L2058" t="s">
        <v>1304</v>
      </c>
      <c r="M2058" t="s">
        <v>714</v>
      </c>
      <c r="N2058">
        <v>0</v>
      </c>
      <c r="O2058" t="s">
        <v>105</v>
      </c>
      <c r="P2058">
        <v>35</v>
      </c>
      <c r="Q2058" t="s">
        <v>82</v>
      </c>
      <c r="R2058" t="s">
        <v>138</v>
      </c>
      <c r="S2058" t="s">
        <v>139</v>
      </c>
      <c r="T2058" t="s">
        <v>51</v>
      </c>
      <c r="U2058" t="s">
        <v>140</v>
      </c>
      <c r="V2058">
        <v>1.1000000000000001</v>
      </c>
      <c r="W2058" s="1">
        <v>883.30000000000007</v>
      </c>
      <c r="X2058">
        <v>1</v>
      </c>
      <c r="Y2058">
        <v>4.2699999999999996</v>
      </c>
      <c r="Z2058">
        <v>4</v>
      </c>
      <c r="AA2058">
        <v>1.0674999999999999</v>
      </c>
      <c r="AB2058" s="2">
        <v>1.6874999999999973E-2</v>
      </c>
      <c r="AC2058" s="1">
        <v>-13.550624999999979</v>
      </c>
      <c r="AD2058" s="7">
        <v>43475</v>
      </c>
      <c r="AE2058" s="7">
        <v>43475</v>
      </c>
      <c r="AF2058">
        <v>0</v>
      </c>
      <c r="AG2058" t="s">
        <v>53</v>
      </c>
      <c r="AH2058" s="2">
        <v>0</v>
      </c>
      <c r="AI2058" s="1">
        <v>0</v>
      </c>
      <c r="AJ2058" s="1">
        <v>0</v>
      </c>
      <c r="AK2058" s="6" t="str">
        <f>+IF(Tabla1[[#This Row],[REQUEST_TY]]="SR MANTENIMIENTO CORRECTIVO", "EMERGENCIA", "OTROS")</f>
        <v>EMERGENCIA</v>
      </c>
      <c r="AL2058" s="6" t="str">
        <f>+_xlfn.IFS(Tabla1[[#This Row],[Veces obj]]&lt;=1,"0-1",Tabla1[[#This Row],[Veces obj]]&lt;=2,"1-2",Tabla1[[#This Row],[Veces obj]]&lt;=3,"2-3",TRUE,"&gt;3")</f>
        <v>1-2</v>
      </c>
      <c r="AM2058" s="6" t="str">
        <f>+_xlfn.IFS(MONTH(Tabla1[[#This Row],[MES]])&lt;=3,"Q1",MONTH(Tabla1[[#This Row],[MES]])&lt;=6,"Q2",MONTH(Tabla1[[#This Row],[MES]])&lt;=9,"Q3",TRUE,"Q4")</f>
        <v>Q1</v>
      </c>
      <c r="AN2058" t="str">
        <f>+IFERROR(VLOOKUP(Tabla1[[#This Row],[CUENTA]],CTAS[],2,0),"OTROS")</f>
        <v>OTROS</v>
      </c>
      <c r="AP2058" t="str">
        <f>+IFERROR(VLOOKUP(Tabla1[[#This Row],[EMPLEADO]],IS[],3,0),"OTROS")</f>
        <v>OTROS</v>
      </c>
      <c r="AQ2058" t="str">
        <f>+IFERROR(VLOOKUP(Tabla1[[#This Row],[EMPLEADO]],IS[[NÓMINA]:[INGENIERO]],2,0),"OTROS")</f>
        <v>OTROS</v>
      </c>
    </row>
    <row r="2059" spans="1:43" x14ac:dyDescent="0.25">
      <c r="A2059" t="s">
        <v>36</v>
      </c>
      <c r="B2059">
        <v>1</v>
      </c>
      <c r="C2059" t="s">
        <v>3966</v>
      </c>
      <c r="D2059" t="s">
        <v>38</v>
      </c>
      <c r="E2059" t="s">
        <v>98</v>
      </c>
      <c r="F2059" t="s">
        <v>3967</v>
      </c>
      <c r="G2059" s="17" t="s">
        <v>2941</v>
      </c>
      <c r="H2059" t="s">
        <v>246</v>
      </c>
      <c r="I2059" t="s">
        <v>43</v>
      </c>
      <c r="J2059" t="s">
        <v>8</v>
      </c>
      <c r="K2059" t="s">
        <v>102</v>
      </c>
      <c r="L2059" t="s">
        <v>1994</v>
      </c>
      <c r="M2059" t="s">
        <v>1659</v>
      </c>
      <c r="N2059">
        <v>0</v>
      </c>
      <c r="O2059" t="s">
        <v>105</v>
      </c>
      <c r="P2059">
        <v>38</v>
      </c>
      <c r="Q2059" t="s">
        <v>82</v>
      </c>
      <c r="R2059" t="s">
        <v>63</v>
      </c>
      <c r="S2059" t="s">
        <v>64</v>
      </c>
      <c r="T2059" t="s">
        <v>51</v>
      </c>
      <c r="U2059" t="s">
        <v>83</v>
      </c>
      <c r="V2059">
        <v>1.05</v>
      </c>
      <c r="W2059" s="1">
        <v>687.75</v>
      </c>
      <c r="X2059">
        <v>1</v>
      </c>
      <c r="Y2059">
        <v>5.35</v>
      </c>
      <c r="Z2059">
        <v>5</v>
      </c>
      <c r="AA2059">
        <v>1.0699999999999998</v>
      </c>
      <c r="AB2059" s="2">
        <v>1.749999999999996E-2</v>
      </c>
      <c r="AC2059" s="1">
        <v>-11.462499999999974</v>
      </c>
      <c r="AD2059" s="7">
        <v>43486</v>
      </c>
      <c r="AE2059" s="7">
        <v>43486</v>
      </c>
      <c r="AF2059">
        <v>0</v>
      </c>
      <c r="AG2059" t="s">
        <v>53</v>
      </c>
      <c r="AH2059" s="2">
        <v>0</v>
      </c>
      <c r="AI2059" s="1">
        <v>0</v>
      </c>
      <c r="AJ2059" s="1">
        <v>0</v>
      </c>
      <c r="AK2059" s="6" t="str">
        <f>+IF(Tabla1[[#This Row],[REQUEST_TY]]="SR MANTENIMIENTO CORRECTIVO", "EMERGENCIA", "OTROS")</f>
        <v>EMERGENCIA</v>
      </c>
      <c r="AL2059" s="6" t="str">
        <f>+_xlfn.IFS(Tabla1[[#This Row],[Veces obj]]&lt;=1,"0-1",Tabla1[[#This Row],[Veces obj]]&lt;=2,"1-2",Tabla1[[#This Row],[Veces obj]]&lt;=3,"2-3",TRUE,"&gt;3")</f>
        <v>1-2</v>
      </c>
      <c r="AM2059" s="6" t="str">
        <f>+_xlfn.IFS(MONTH(Tabla1[[#This Row],[MES]])&lt;=3,"Q1",MONTH(Tabla1[[#This Row],[MES]])&lt;=6,"Q2",MONTH(Tabla1[[#This Row],[MES]])&lt;=9,"Q3",TRUE,"Q4")</f>
        <v>Q1</v>
      </c>
      <c r="AN2059" t="str">
        <f>+IFERROR(VLOOKUP(Tabla1[[#This Row],[CUENTA]],CTAS[],2,0),"OTROS")</f>
        <v>OTROS</v>
      </c>
      <c r="AP2059" t="str">
        <f>+IFERROR(VLOOKUP(Tabla1[[#This Row],[EMPLEADO]],IS[],3,0),"OTROS")</f>
        <v>OTROS</v>
      </c>
      <c r="AQ2059" t="str">
        <f>+IFERROR(VLOOKUP(Tabla1[[#This Row],[EMPLEADO]],IS[[NÓMINA]:[INGENIERO]],2,0),"OTROS")</f>
        <v>OTROS</v>
      </c>
    </row>
    <row r="2060" spans="1:43" x14ac:dyDescent="0.25">
      <c r="A2060" t="s">
        <v>36</v>
      </c>
      <c r="B2060">
        <v>1</v>
      </c>
      <c r="C2060" t="s">
        <v>2927</v>
      </c>
      <c r="D2060" t="s">
        <v>38</v>
      </c>
      <c r="E2060" t="s">
        <v>250</v>
      </c>
      <c r="F2060" t="s">
        <v>1094</v>
      </c>
      <c r="G2060" s="17" t="s">
        <v>2928</v>
      </c>
      <c r="H2060" t="s">
        <v>784</v>
      </c>
      <c r="I2060" t="s">
        <v>43</v>
      </c>
      <c r="J2060" t="s">
        <v>8</v>
      </c>
      <c r="K2060" t="s">
        <v>254</v>
      </c>
      <c r="L2060" t="s">
        <v>2929</v>
      </c>
      <c r="M2060" t="s">
        <v>787</v>
      </c>
      <c r="N2060">
        <v>0</v>
      </c>
      <c r="O2060" t="s">
        <v>47</v>
      </c>
      <c r="P2060">
        <v>2596</v>
      </c>
      <c r="Q2060" t="s">
        <v>48</v>
      </c>
      <c r="R2060" t="s">
        <v>49</v>
      </c>
      <c r="S2060" t="s">
        <v>50</v>
      </c>
      <c r="T2060" t="s">
        <v>51</v>
      </c>
      <c r="U2060" t="s">
        <v>52</v>
      </c>
      <c r="V2060">
        <v>1.05</v>
      </c>
      <c r="W2060" s="1">
        <v>750.75000000000011</v>
      </c>
      <c r="X2060">
        <v>1</v>
      </c>
      <c r="Y2060">
        <v>3.41</v>
      </c>
      <c r="Z2060">
        <v>5</v>
      </c>
      <c r="AA2060">
        <v>0.68200000000000005</v>
      </c>
      <c r="AB2060" s="2">
        <v>0</v>
      </c>
      <c r="AC2060" s="1">
        <v>0</v>
      </c>
      <c r="AD2060" s="7">
        <v>43474</v>
      </c>
      <c r="AE2060" s="7">
        <v>43475</v>
      </c>
      <c r="AF2060">
        <v>1</v>
      </c>
      <c r="AG2060" t="s">
        <v>53</v>
      </c>
      <c r="AH2060" s="2">
        <v>0</v>
      </c>
      <c r="AI2060" s="1">
        <v>0</v>
      </c>
      <c r="AJ2060" s="1">
        <v>0</v>
      </c>
      <c r="AK2060" s="6" t="str">
        <f>+IF(Tabla1[[#This Row],[REQUEST_TY]]="SR MANTENIMIENTO CORRECTIVO", "EMERGENCIA", "OTROS")</f>
        <v>EMERGENCIA</v>
      </c>
      <c r="AL2060" s="6" t="str">
        <f>+_xlfn.IFS(Tabla1[[#This Row],[Veces obj]]&lt;=1,"0-1",Tabla1[[#This Row],[Veces obj]]&lt;=2,"1-2",Tabla1[[#This Row],[Veces obj]]&lt;=3,"2-3",TRUE,"&gt;3")</f>
        <v>0-1</v>
      </c>
      <c r="AM2060" s="6" t="str">
        <f>+_xlfn.IFS(MONTH(Tabla1[[#This Row],[MES]])&lt;=3,"Q1",MONTH(Tabla1[[#This Row],[MES]])&lt;=6,"Q2",MONTH(Tabla1[[#This Row],[MES]])&lt;=9,"Q3",TRUE,"Q4")</f>
        <v>Q1</v>
      </c>
      <c r="AN2060" t="str">
        <f>+IFERROR(VLOOKUP(Tabla1[[#This Row],[CUENTA]],CTAS[],2,0),"OTROS")</f>
        <v>OTROS</v>
      </c>
      <c r="AP2060" t="str">
        <f>+IFERROR(VLOOKUP(Tabla1[[#This Row],[EMPLEADO]],IS[],3,0),"OTROS")</f>
        <v>OTROS</v>
      </c>
      <c r="AQ2060" t="str">
        <f>+IFERROR(VLOOKUP(Tabla1[[#This Row],[EMPLEADO]],IS[[NÓMINA]:[INGENIERO]],2,0),"OTROS")</f>
        <v>OTROS</v>
      </c>
    </row>
    <row r="2061" spans="1:43" x14ac:dyDescent="0.25">
      <c r="A2061" t="s">
        <v>36</v>
      </c>
      <c r="B2061">
        <v>1</v>
      </c>
      <c r="C2061" t="s">
        <v>3971</v>
      </c>
      <c r="D2061" t="s">
        <v>38</v>
      </c>
      <c r="E2061" t="s">
        <v>76</v>
      </c>
      <c r="F2061" t="s">
        <v>3972</v>
      </c>
      <c r="G2061" s="17" t="s">
        <v>3973</v>
      </c>
      <c r="H2061" t="s">
        <v>220</v>
      </c>
      <c r="I2061" t="s">
        <v>43</v>
      </c>
      <c r="J2061" t="s">
        <v>8</v>
      </c>
      <c r="K2061" t="s">
        <v>1541</v>
      </c>
      <c r="L2061" t="s">
        <v>3006</v>
      </c>
      <c r="M2061" t="s">
        <v>3007</v>
      </c>
      <c r="N2061">
        <v>0</v>
      </c>
      <c r="O2061" t="s">
        <v>47</v>
      </c>
      <c r="P2061">
        <v>119</v>
      </c>
      <c r="Q2061" t="s">
        <v>48</v>
      </c>
      <c r="R2061" t="s">
        <v>63</v>
      </c>
      <c r="S2061" t="s">
        <v>64</v>
      </c>
      <c r="T2061" t="s">
        <v>208</v>
      </c>
      <c r="U2061" t="s">
        <v>96</v>
      </c>
      <c r="V2061">
        <v>1.1000000000000001</v>
      </c>
      <c r="W2061" s="1">
        <v>1501.5000000000002</v>
      </c>
      <c r="X2061">
        <v>1</v>
      </c>
      <c r="Y2061">
        <v>9.65</v>
      </c>
      <c r="Z2061">
        <v>9</v>
      </c>
      <c r="AA2061">
        <v>1.0722222222222222</v>
      </c>
      <c r="AB2061" s="2">
        <v>1.8055555555555547E-2</v>
      </c>
      <c r="AC2061" s="1">
        <v>-24.645833333333321</v>
      </c>
      <c r="AD2061" s="7">
        <v>43482</v>
      </c>
      <c r="AE2061" s="7">
        <v>43482</v>
      </c>
      <c r="AF2061">
        <v>0</v>
      </c>
      <c r="AG2061" t="s">
        <v>53</v>
      </c>
      <c r="AH2061" s="2">
        <v>0</v>
      </c>
      <c r="AI2061" s="1">
        <v>0</v>
      </c>
      <c r="AJ2061" s="1">
        <v>0</v>
      </c>
      <c r="AK2061" s="6" t="str">
        <f>+IF(Tabla1[[#This Row],[REQUEST_TY]]="SR MANTENIMIENTO CORRECTIVO", "EMERGENCIA", "OTROS")</f>
        <v>EMERGENCIA</v>
      </c>
      <c r="AL2061" s="6" t="str">
        <f>+_xlfn.IFS(Tabla1[[#This Row],[Veces obj]]&lt;=1,"0-1",Tabla1[[#This Row],[Veces obj]]&lt;=2,"1-2",Tabla1[[#This Row],[Veces obj]]&lt;=3,"2-3",TRUE,"&gt;3")</f>
        <v>1-2</v>
      </c>
      <c r="AM2061" s="6" t="str">
        <f>+_xlfn.IFS(MONTH(Tabla1[[#This Row],[MES]])&lt;=3,"Q1",MONTH(Tabla1[[#This Row],[MES]])&lt;=6,"Q2",MONTH(Tabla1[[#This Row],[MES]])&lt;=9,"Q3",TRUE,"Q4")</f>
        <v>Q1</v>
      </c>
      <c r="AN2061" t="str">
        <f>+IFERROR(VLOOKUP(Tabla1[[#This Row],[CUENTA]],CTAS[],2,0),"OTROS")</f>
        <v>OTROS</v>
      </c>
      <c r="AP2061" t="str">
        <f>+IFERROR(VLOOKUP(Tabla1[[#This Row],[EMPLEADO]],IS[],3,0),"OTROS")</f>
        <v>OTROS</v>
      </c>
      <c r="AQ2061" t="str">
        <f>+IFERROR(VLOOKUP(Tabla1[[#This Row],[EMPLEADO]],IS[[NÓMINA]:[INGENIERO]],2,0),"OTROS")</f>
        <v>OTROS</v>
      </c>
    </row>
    <row r="2062" spans="1:43" x14ac:dyDescent="0.25">
      <c r="A2062" t="s">
        <v>4444</v>
      </c>
      <c r="B2062">
        <v>1</v>
      </c>
      <c r="C2062" t="s">
        <v>5002</v>
      </c>
      <c r="D2062" t="s">
        <v>38</v>
      </c>
      <c r="E2062" t="s">
        <v>76</v>
      </c>
      <c r="F2062" t="s">
        <v>5003</v>
      </c>
      <c r="G2062" s="17" t="s">
        <v>5004</v>
      </c>
      <c r="H2062" t="s">
        <v>58</v>
      </c>
      <c r="I2062" t="s">
        <v>43</v>
      </c>
      <c r="J2062" t="s">
        <v>8</v>
      </c>
      <c r="K2062" t="s">
        <v>1541</v>
      </c>
      <c r="L2062" t="s">
        <v>3006</v>
      </c>
      <c r="M2062" t="s">
        <v>3007</v>
      </c>
      <c r="N2062">
        <v>0</v>
      </c>
      <c r="O2062" t="s">
        <v>47</v>
      </c>
      <c r="P2062">
        <v>69</v>
      </c>
      <c r="Q2062" t="s">
        <v>48</v>
      </c>
      <c r="R2062" t="s">
        <v>63</v>
      </c>
      <c r="S2062" t="s">
        <v>64</v>
      </c>
      <c r="T2062" t="s">
        <v>208</v>
      </c>
      <c r="U2062" t="s">
        <v>96</v>
      </c>
      <c r="V2062">
        <v>1.1000000000000001</v>
      </c>
      <c r="W2062" s="1">
        <v>1501.5000000000002</v>
      </c>
      <c r="X2062">
        <v>1</v>
      </c>
      <c r="Y2062">
        <v>9.65</v>
      </c>
      <c r="Z2062">
        <v>9</v>
      </c>
      <c r="AA2062">
        <v>1.0722222222222222</v>
      </c>
      <c r="AB2062" s="2">
        <v>1.8055555555555547E-2</v>
      </c>
      <c r="AC2062" s="1">
        <v>-24.645833333333321</v>
      </c>
      <c r="AD2062" s="7">
        <v>43504</v>
      </c>
      <c r="AE2062" s="7">
        <v>43504</v>
      </c>
      <c r="AF2062">
        <v>0</v>
      </c>
      <c r="AG2062" t="s">
        <v>53</v>
      </c>
      <c r="AH2062" s="2">
        <v>0</v>
      </c>
      <c r="AI2062" s="1">
        <v>0</v>
      </c>
      <c r="AJ2062" s="1">
        <v>0</v>
      </c>
      <c r="AK2062" s="6" t="str">
        <f>+IF(Tabla1[[#This Row],[REQUEST_TY]]="SR MANTENIMIENTO CORRECTIVO", "EMERGENCIA", "OTROS")</f>
        <v>EMERGENCIA</v>
      </c>
      <c r="AL2062" s="6" t="str">
        <f>+_xlfn.IFS(Tabla1[[#This Row],[Veces obj]]&lt;=1,"0-1",Tabla1[[#This Row],[Veces obj]]&lt;=2,"1-2",Tabla1[[#This Row],[Veces obj]]&lt;=3,"2-3",TRUE,"&gt;3")</f>
        <v>1-2</v>
      </c>
      <c r="AM2062" s="6" t="str">
        <f>+_xlfn.IFS(MONTH(Tabla1[[#This Row],[MES]])&lt;=3,"Q1",MONTH(Tabla1[[#This Row],[MES]])&lt;=6,"Q2",MONTH(Tabla1[[#This Row],[MES]])&lt;=9,"Q3",TRUE,"Q4")</f>
        <v>Q1</v>
      </c>
      <c r="AN2062" t="str">
        <f>+IFERROR(VLOOKUP(Tabla1[[#This Row],[CUENTA]],CTAS[],2,0),"OTROS")</f>
        <v>OTROS</v>
      </c>
      <c r="AP2062" t="str">
        <f>+IFERROR(VLOOKUP(Tabla1[[#This Row],[EMPLEADO]],IS[],3,0),"OTROS")</f>
        <v>OTROS</v>
      </c>
      <c r="AQ2062" t="str">
        <f>+IFERROR(VLOOKUP(Tabla1[[#This Row],[EMPLEADO]],IS[[NÓMINA]:[INGENIERO]],2,0),"OTROS")</f>
        <v>OTROS</v>
      </c>
    </row>
    <row r="2063" spans="1:43" x14ac:dyDescent="0.25">
      <c r="A2063" t="s">
        <v>36</v>
      </c>
      <c r="B2063">
        <v>1</v>
      </c>
      <c r="C2063" t="s">
        <v>3974</v>
      </c>
      <c r="D2063" t="s">
        <v>38</v>
      </c>
      <c r="E2063" t="s">
        <v>133</v>
      </c>
      <c r="F2063" t="s">
        <v>997</v>
      </c>
      <c r="G2063" s="17" t="s">
        <v>3212</v>
      </c>
      <c r="H2063" t="s">
        <v>740</v>
      </c>
      <c r="I2063" t="s">
        <v>43</v>
      </c>
      <c r="J2063" t="s">
        <v>8</v>
      </c>
      <c r="K2063" t="s">
        <v>59</v>
      </c>
      <c r="L2063" t="s">
        <v>1430</v>
      </c>
      <c r="M2063" t="s">
        <v>530</v>
      </c>
      <c r="N2063">
        <v>0</v>
      </c>
      <c r="O2063" t="s">
        <v>47</v>
      </c>
      <c r="P2063">
        <v>21</v>
      </c>
      <c r="Q2063" t="s">
        <v>62</v>
      </c>
      <c r="R2063" t="s">
        <v>138</v>
      </c>
      <c r="S2063" t="s">
        <v>139</v>
      </c>
      <c r="T2063" t="s">
        <v>51</v>
      </c>
      <c r="U2063" t="s">
        <v>262</v>
      </c>
      <c r="V2063">
        <v>1.05</v>
      </c>
      <c r="W2063" s="1">
        <v>1651.6500000000003</v>
      </c>
      <c r="X2063">
        <v>1</v>
      </c>
      <c r="Y2063">
        <v>4.3</v>
      </c>
      <c r="Z2063">
        <v>4</v>
      </c>
      <c r="AA2063">
        <v>1.075</v>
      </c>
      <c r="AB2063" s="2">
        <v>1.8749999999999989E-2</v>
      </c>
      <c r="AC2063" s="1">
        <v>-29.493749999999988</v>
      </c>
      <c r="AD2063" s="7">
        <v>43482</v>
      </c>
      <c r="AE2063" s="7">
        <v>43483</v>
      </c>
      <c r="AF2063">
        <v>1</v>
      </c>
      <c r="AG2063" t="s">
        <v>53</v>
      </c>
      <c r="AH2063" s="2">
        <v>0</v>
      </c>
      <c r="AI2063" s="1">
        <v>0</v>
      </c>
      <c r="AJ2063" s="1">
        <v>0</v>
      </c>
      <c r="AK2063" s="6" t="str">
        <f>+IF(Tabla1[[#This Row],[REQUEST_TY]]="SR MANTENIMIENTO CORRECTIVO", "EMERGENCIA", "OTROS")</f>
        <v>EMERGENCIA</v>
      </c>
      <c r="AL2063" s="6" t="str">
        <f>+_xlfn.IFS(Tabla1[[#This Row],[Veces obj]]&lt;=1,"0-1",Tabla1[[#This Row],[Veces obj]]&lt;=2,"1-2",Tabla1[[#This Row],[Veces obj]]&lt;=3,"2-3",TRUE,"&gt;3")</f>
        <v>1-2</v>
      </c>
      <c r="AM2063" s="6" t="str">
        <f>+_xlfn.IFS(MONTH(Tabla1[[#This Row],[MES]])&lt;=3,"Q1",MONTH(Tabla1[[#This Row],[MES]])&lt;=6,"Q2",MONTH(Tabla1[[#This Row],[MES]])&lt;=9,"Q3",TRUE,"Q4")</f>
        <v>Q1</v>
      </c>
      <c r="AN2063" t="str">
        <f>+IFERROR(VLOOKUP(Tabla1[[#This Row],[CUENTA]],CTAS[],2,0),"OTROS")</f>
        <v>OTROS</v>
      </c>
      <c r="AP2063" t="str">
        <f>+IFERROR(VLOOKUP(Tabla1[[#This Row],[EMPLEADO]],IS[],3,0),"OTROS")</f>
        <v>OTROS</v>
      </c>
      <c r="AQ2063" t="str">
        <f>+IFERROR(VLOOKUP(Tabla1[[#This Row],[EMPLEADO]],IS[[NÓMINA]:[INGENIERO]],2,0),"OTROS")</f>
        <v>OTROS</v>
      </c>
    </row>
    <row r="2064" spans="1:43" x14ac:dyDescent="0.25">
      <c r="A2064" t="s">
        <v>4444</v>
      </c>
      <c r="B2064">
        <v>1</v>
      </c>
      <c r="C2064" t="s">
        <v>6143</v>
      </c>
      <c r="D2064" t="s">
        <v>38</v>
      </c>
      <c r="E2064" t="s">
        <v>67</v>
      </c>
      <c r="F2064" t="s">
        <v>6144</v>
      </c>
      <c r="G2064" s="17" t="s">
        <v>6145</v>
      </c>
      <c r="H2064" t="s">
        <v>79</v>
      </c>
      <c r="I2064" t="s">
        <v>43</v>
      </c>
      <c r="J2064" t="s">
        <v>8</v>
      </c>
      <c r="K2064" t="s">
        <v>6146</v>
      </c>
      <c r="L2064" t="s">
        <v>6147</v>
      </c>
      <c r="M2064" t="s">
        <v>1238</v>
      </c>
      <c r="N2064">
        <v>0</v>
      </c>
      <c r="O2064" t="s">
        <v>47</v>
      </c>
      <c r="P2064">
        <v>2632</v>
      </c>
      <c r="Q2064" t="s">
        <v>48</v>
      </c>
      <c r="R2064" t="s">
        <v>74</v>
      </c>
      <c r="S2064" t="s">
        <v>50</v>
      </c>
      <c r="T2064" t="s">
        <v>51</v>
      </c>
      <c r="U2064" t="s">
        <v>52</v>
      </c>
      <c r="V2064">
        <v>1.05</v>
      </c>
      <c r="W2064" s="1">
        <v>750.75000000000011</v>
      </c>
      <c r="X2064">
        <v>1</v>
      </c>
      <c r="Y2064">
        <v>5.38</v>
      </c>
      <c r="Z2064">
        <v>5</v>
      </c>
      <c r="AA2064">
        <v>1.0760000000000001</v>
      </c>
      <c r="AB2064" s="2">
        <v>1.9000000000000017E-2</v>
      </c>
      <c r="AC2064" s="1">
        <v>-13.585000000000015</v>
      </c>
      <c r="AD2064" s="7">
        <v>43511</v>
      </c>
      <c r="AE2064" s="7">
        <v>43511</v>
      </c>
      <c r="AF2064">
        <v>0</v>
      </c>
      <c r="AG2064" t="s">
        <v>53</v>
      </c>
      <c r="AH2064" s="2">
        <v>0</v>
      </c>
      <c r="AI2064" s="1">
        <v>0</v>
      </c>
      <c r="AJ2064" s="1">
        <v>0</v>
      </c>
      <c r="AK2064" s="6" t="str">
        <f>+IF(Tabla1[[#This Row],[REQUEST_TY]]="SR MANTENIMIENTO CORRECTIVO", "EMERGENCIA", "OTROS")</f>
        <v>EMERGENCIA</v>
      </c>
      <c r="AL2064" s="6" t="str">
        <f>+_xlfn.IFS(Tabla1[[#This Row],[Veces obj]]&lt;=1,"0-1",Tabla1[[#This Row],[Veces obj]]&lt;=2,"1-2",Tabla1[[#This Row],[Veces obj]]&lt;=3,"2-3",TRUE,"&gt;3")</f>
        <v>1-2</v>
      </c>
      <c r="AM2064" s="6" t="str">
        <f>+_xlfn.IFS(MONTH(Tabla1[[#This Row],[MES]])&lt;=3,"Q1",MONTH(Tabla1[[#This Row],[MES]])&lt;=6,"Q2",MONTH(Tabla1[[#This Row],[MES]])&lt;=9,"Q3",TRUE,"Q4")</f>
        <v>Q1</v>
      </c>
      <c r="AN2064" t="str">
        <f>+IFERROR(VLOOKUP(Tabla1[[#This Row],[CUENTA]],CTAS[],2,0),"OTROS")</f>
        <v>OTROS</v>
      </c>
      <c r="AP2064" t="str">
        <f>+IFERROR(VLOOKUP(Tabla1[[#This Row],[EMPLEADO]],IS[],3,0),"OTROS")</f>
        <v>OTROS</v>
      </c>
      <c r="AQ2064" t="str">
        <f>+IFERROR(VLOOKUP(Tabla1[[#This Row],[EMPLEADO]],IS[[NÓMINA]:[INGENIERO]],2,0),"OTROS")</f>
        <v>OTROS</v>
      </c>
    </row>
    <row r="2065" spans="1:43" x14ac:dyDescent="0.25">
      <c r="A2065" t="s">
        <v>36</v>
      </c>
      <c r="B2065">
        <v>1</v>
      </c>
      <c r="C2065" t="s">
        <v>2962</v>
      </c>
      <c r="D2065" t="s">
        <v>38</v>
      </c>
      <c r="E2065" t="s">
        <v>147</v>
      </c>
      <c r="F2065" t="s">
        <v>2963</v>
      </c>
      <c r="G2065" s="17" t="s">
        <v>2964</v>
      </c>
      <c r="H2065" t="s">
        <v>784</v>
      </c>
      <c r="I2065" t="s">
        <v>43</v>
      </c>
      <c r="J2065" t="s">
        <v>8</v>
      </c>
      <c r="K2065" t="s">
        <v>1541</v>
      </c>
      <c r="L2065" t="s">
        <v>1542</v>
      </c>
      <c r="M2065" t="s">
        <v>787</v>
      </c>
      <c r="N2065">
        <v>0</v>
      </c>
      <c r="O2065" t="s">
        <v>47</v>
      </c>
      <c r="P2065">
        <v>224</v>
      </c>
      <c r="Q2065" t="s">
        <v>48</v>
      </c>
      <c r="R2065" t="s">
        <v>153</v>
      </c>
      <c r="S2065" t="s">
        <v>50</v>
      </c>
      <c r="T2065" t="s">
        <v>51</v>
      </c>
      <c r="U2065" t="s">
        <v>52</v>
      </c>
      <c r="V2065">
        <v>1.05</v>
      </c>
      <c r="W2065" s="1">
        <v>750.75000000000011</v>
      </c>
      <c r="X2065">
        <v>1</v>
      </c>
      <c r="Y2065">
        <v>3.52</v>
      </c>
      <c r="Z2065">
        <v>5</v>
      </c>
      <c r="AA2065">
        <v>0.70399999999999996</v>
      </c>
      <c r="AB2065" s="2">
        <v>0</v>
      </c>
      <c r="AC2065" s="1">
        <v>0</v>
      </c>
      <c r="AD2065" s="7">
        <v>43479</v>
      </c>
      <c r="AE2065" s="7">
        <v>43479</v>
      </c>
      <c r="AF2065">
        <v>0</v>
      </c>
      <c r="AG2065" t="s">
        <v>53</v>
      </c>
      <c r="AH2065" s="2">
        <v>0</v>
      </c>
      <c r="AI2065" s="1">
        <v>0</v>
      </c>
      <c r="AJ2065" s="1">
        <v>0</v>
      </c>
      <c r="AK2065" s="6" t="str">
        <f>+IF(Tabla1[[#This Row],[REQUEST_TY]]="SR MANTENIMIENTO CORRECTIVO", "EMERGENCIA", "OTROS")</f>
        <v>EMERGENCIA</v>
      </c>
      <c r="AL2065" s="6" t="str">
        <f>+_xlfn.IFS(Tabla1[[#This Row],[Veces obj]]&lt;=1,"0-1",Tabla1[[#This Row],[Veces obj]]&lt;=2,"1-2",Tabla1[[#This Row],[Veces obj]]&lt;=3,"2-3",TRUE,"&gt;3")</f>
        <v>0-1</v>
      </c>
      <c r="AM2065" s="6" t="str">
        <f>+_xlfn.IFS(MONTH(Tabla1[[#This Row],[MES]])&lt;=3,"Q1",MONTH(Tabla1[[#This Row],[MES]])&lt;=6,"Q2",MONTH(Tabla1[[#This Row],[MES]])&lt;=9,"Q3",TRUE,"Q4")</f>
        <v>Q1</v>
      </c>
      <c r="AN2065" t="str">
        <f>+IFERROR(VLOOKUP(Tabla1[[#This Row],[CUENTA]],CTAS[],2,0),"OTROS")</f>
        <v>OTROS</v>
      </c>
      <c r="AP2065" t="str">
        <f>+IFERROR(VLOOKUP(Tabla1[[#This Row],[EMPLEADO]],IS[],3,0),"OTROS")</f>
        <v>OTROS</v>
      </c>
      <c r="AQ2065" t="str">
        <f>+IFERROR(VLOOKUP(Tabla1[[#This Row],[EMPLEADO]],IS[[NÓMINA]:[INGENIERO]],2,0),"OTROS")</f>
        <v>OTROS</v>
      </c>
    </row>
    <row r="2066" spans="1:43" x14ac:dyDescent="0.25">
      <c r="A2066" t="s">
        <v>36</v>
      </c>
      <c r="B2066">
        <v>1</v>
      </c>
      <c r="C2066" t="s">
        <v>3979</v>
      </c>
      <c r="D2066" t="s">
        <v>38</v>
      </c>
      <c r="E2066" t="s">
        <v>604</v>
      </c>
      <c r="F2066" t="s">
        <v>3980</v>
      </c>
      <c r="G2066" s="17" t="s">
        <v>3981</v>
      </c>
      <c r="H2066" t="s">
        <v>1572</v>
      </c>
      <c r="I2066" t="s">
        <v>43</v>
      </c>
      <c r="J2066" t="s">
        <v>8</v>
      </c>
      <c r="K2066" t="s">
        <v>607</v>
      </c>
      <c r="L2066" t="s">
        <v>3982</v>
      </c>
      <c r="M2066" t="s">
        <v>1574</v>
      </c>
      <c r="N2066">
        <v>0</v>
      </c>
      <c r="O2066" t="s">
        <v>47</v>
      </c>
      <c r="P2066">
        <v>21</v>
      </c>
      <c r="Q2066" t="s">
        <v>62</v>
      </c>
      <c r="R2066" t="s">
        <v>63</v>
      </c>
      <c r="S2066" t="s">
        <v>64</v>
      </c>
      <c r="T2066" t="s">
        <v>51</v>
      </c>
      <c r="U2066" t="s">
        <v>65</v>
      </c>
      <c r="V2066">
        <v>0.8</v>
      </c>
      <c r="W2066" s="1">
        <v>1092</v>
      </c>
      <c r="X2066">
        <v>1</v>
      </c>
      <c r="Y2066">
        <v>5.4</v>
      </c>
      <c r="Z2066">
        <v>5</v>
      </c>
      <c r="AA2066">
        <v>1.08</v>
      </c>
      <c r="AB2066" s="2">
        <v>2.0000000000000018E-2</v>
      </c>
      <c r="AC2066" s="1">
        <v>-27.300000000000026</v>
      </c>
      <c r="AD2066" s="7">
        <v>43469</v>
      </c>
      <c r="AE2066" s="7">
        <v>43469</v>
      </c>
      <c r="AF2066">
        <v>0</v>
      </c>
      <c r="AG2066" t="s">
        <v>53</v>
      </c>
      <c r="AH2066" s="2">
        <v>0</v>
      </c>
      <c r="AI2066" s="1">
        <v>0</v>
      </c>
      <c r="AJ2066" s="1">
        <v>0</v>
      </c>
      <c r="AK2066" s="6" t="str">
        <f>+IF(Tabla1[[#This Row],[REQUEST_TY]]="SR MANTENIMIENTO CORRECTIVO", "EMERGENCIA", "OTROS")</f>
        <v>EMERGENCIA</v>
      </c>
      <c r="AL2066" s="6" t="str">
        <f>+_xlfn.IFS(Tabla1[[#This Row],[Veces obj]]&lt;=1,"0-1",Tabla1[[#This Row],[Veces obj]]&lt;=2,"1-2",Tabla1[[#This Row],[Veces obj]]&lt;=3,"2-3",TRUE,"&gt;3")</f>
        <v>1-2</v>
      </c>
      <c r="AM2066" s="6" t="str">
        <f>+_xlfn.IFS(MONTH(Tabla1[[#This Row],[MES]])&lt;=3,"Q1",MONTH(Tabla1[[#This Row],[MES]])&lt;=6,"Q2",MONTH(Tabla1[[#This Row],[MES]])&lt;=9,"Q3",TRUE,"Q4")</f>
        <v>Q1</v>
      </c>
      <c r="AN2066" t="str">
        <f>+IFERROR(VLOOKUP(Tabla1[[#This Row],[CUENTA]],CTAS[],2,0),"OTROS")</f>
        <v>OTROS</v>
      </c>
      <c r="AP2066" t="str">
        <f>+IFERROR(VLOOKUP(Tabla1[[#This Row],[EMPLEADO]],IS[],3,0),"OTROS")</f>
        <v>OTROS</v>
      </c>
      <c r="AQ2066" t="str">
        <f>+IFERROR(VLOOKUP(Tabla1[[#This Row],[EMPLEADO]],IS[[NÓMINA]:[INGENIERO]],2,0),"OTROS")</f>
        <v>OTROS</v>
      </c>
    </row>
    <row r="2067" spans="1:43" x14ac:dyDescent="0.25">
      <c r="A2067" t="s">
        <v>36</v>
      </c>
      <c r="B2067">
        <v>1</v>
      </c>
      <c r="C2067" t="s">
        <v>3983</v>
      </c>
      <c r="D2067" t="s">
        <v>38</v>
      </c>
      <c r="E2067" t="s">
        <v>98</v>
      </c>
      <c r="F2067" t="s">
        <v>3984</v>
      </c>
      <c r="G2067" s="17" t="s">
        <v>3985</v>
      </c>
      <c r="H2067" t="s">
        <v>271</v>
      </c>
      <c r="I2067" t="s">
        <v>43</v>
      </c>
      <c r="J2067" t="s">
        <v>8</v>
      </c>
      <c r="K2067" t="s">
        <v>102</v>
      </c>
      <c r="L2067" t="s">
        <v>3099</v>
      </c>
      <c r="M2067" t="s">
        <v>3100</v>
      </c>
      <c r="N2067">
        <v>0</v>
      </c>
      <c r="O2067" t="s">
        <v>105</v>
      </c>
      <c r="P2067">
        <v>54</v>
      </c>
      <c r="Q2067" t="s">
        <v>82</v>
      </c>
      <c r="R2067" t="s">
        <v>63</v>
      </c>
      <c r="S2067" t="s">
        <v>64</v>
      </c>
      <c r="T2067" t="s">
        <v>51</v>
      </c>
      <c r="U2067" t="s">
        <v>83</v>
      </c>
      <c r="V2067">
        <v>1.05</v>
      </c>
      <c r="W2067" s="1">
        <v>687.75</v>
      </c>
      <c r="X2067">
        <v>1</v>
      </c>
      <c r="Y2067">
        <v>5.42</v>
      </c>
      <c r="Z2067">
        <v>5</v>
      </c>
      <c r="AA2067">
        <v>1.0840000000000001</v>
      </c>
      <c r="AB2067" s="2">
        <v>2.1000000000000019E-2</v>
      </c>
      <c r="AC2067" s="1">
        <v>-13.755000000000011</v>
      </c>
      <c r="AD2067" s="7">
        <v>43465</v>
      </c>
      <c r="AE2067" s="7">
        <v>43467</v>
      </c>
      <c r="AF2067">
        <v>1</v>
      </c>
      <c r="AG2067" t="s">
        <v>53</v>
      </c>
      <c r="AH2067" s="2">
        <v>0</v>
      </c>
      <c r="AI2067" s="1">
        <v>0</v>
      </c>
      <c r="AJ2067" s="1">
        <v>0</v>
      </c>
      <c r="AK2067" s="6" t="str">
        <f>+IF(Tabla1[[#This Row],[REQUEST_TY]]="SR MANTENIMIENTO CORRECTIVO", "EMERGENCIA", "OTROS")</f>
        <v>EMERGENCIA</v>
      </c>
      <c r="AL2067" s="6" t="str">
        <f>+_xlfn.IFS(Tabla1[[#This Row],[Veces obj]]&lt;=1,"0-1",Tabla1[[#This Row],[Veces obj]]&lt;=2,"1-2",Tabla1[[#This Row],[Veces obj]]&lt;=3,"2-3",TRUE,"&gt;3")</f>
        <v>1-2</v>
      </c>
      <c r="AM2067" s="6" t="str">
        <f>+_xlfn.IFS(MONTH(Tabla1[[#This Row],[MES]])&lt;=3,"Q1",MONTH(Tabla1[[#This Row],[MES]])&lt;=6,"Q2",MONTH(Tabla1[[#This Row],[MES]])&lt;=9,"Q3",TRUE,"Q4")</f>
        <v>Q1</v>
      </c>
      <c r="AN2067" t="str">
        <f>+IFERROR(VLOOKUP(Tabla1[[#This Row],[CUENTA]],CTAS[],2,0),"OTROS")</f>
        <v>OTROS</v>
      </c>
      <c r="AP2067" t="str">
        <f>+IFERROR(VLOOKUP(Tabla1[[#This Row],[EMPLEADO]],IS[],3,0),"OTROS")</f>
        <v>OTROS</v>
      </c>
      <c r="AQ2067" t="str">
        <f>+IFERROR(VLOOKUP(Tabla1[[#This Row],[EMPLEADO]],IS[[NÓMINA]:[INGENIERO]],2,0),"OTROS")</f>
        <v>OTROS</v>
      </c>
    </row>
    <row r="2068" spans="1:43" x14ac:dyDescent="0.25">
      <c r="A2068" t="s">
        <v>36</v>
      </c>
      <c r="B2068">
        <v>1</v>
      </c>
      <c r="C2068" t="s">
        <v>3986</v>
      </c>
      <c r="D2068" t="s">
        <v>38</v>
      </c>
      <c r="E2068" t="s">
        <v>113</v>
      </c>
      <c r="F2068" t="s">
        <v>3987</v>
      </c>
      <c r="G2068" s="17" t="s">
        <v>3988</v>
      </c>
      <c r="H2068" t="s">
        <v>253</v>
      </c>
      <c r="I2068" t="s">
        <v>43</v>
      </c>
      <c r="J2068" t="s">
        <v>8</v>
      </c>
      <c r="K2068" t="s">
        <v>125</v>
      </c>
      <c r="L2068" t="s">
        <v>3989</v>
      </c>
      <c r="M2068" t="s">
        <v>473</v>
      </c>
      <c r="N2068">
        <v>0</v>
      </c>
      <c r="O2068" t="s">
        <v>47</v>
      </c>
      <c r="P2068">
        <v>63</v>
      </c>
      <c r="Q2068" t="s">
        <v>48</v>
      </c>
      <c r="R2068" t="s">
        <v>49</v>
      </c>
      <c r="S2068" t="s">
        <v>50</v>
      </c>
      <c r="T2068" t="s">
        <v>51</v>
      </c>
      <c r="U2068" t="s">
        <v>52</v>
      </c>
      <c r="V2068">
        <v>1.05</v>
      </c>
      <c r="W2068" s="1">
        <v>750.75000000000011</v>
      </c>
      <c r="X2068">
        <v>1</v>
      </c>
      <c r="Y2068">
        <v>5.43</v>
      </c>
      <c r="Z2068">
        <v>5</v>
      </c>
      <c r="AA2068">
        <v>1.0859999999999999</v>
      </c>
      <c r="AB2068" s="2">
        <v>2.1499999999999964E-2</v>
      </c>
      <c r="AC2068" s="1">
        <v>-15.372499999999976</v>
      </c>
      <c r="AD2068" s="7">
        <v>43486</v>
      </c>
      <c r="AE2068" s="7">
        <v>43486</v>
      </c>
      <c r="AF2068">
        <v>0</v>
      </c>
      <c r="AG2068" t="s">
        <v>53</v>
      </c>
      <c r="AH2068" s="2">
        <v>0</v>
      </c>
      <c r="AI2068" s="1">
        <v>0</v>
      </c>
      <c r="AJ2068" s="1">
        <v>0</v>
      </c>
      <c r="AK2068" s="6" t="str">
        <f>+IF(Tabla1[[#This Row],[REQUEST_TY]]="SR MANTENIMIENTO CORRECTIVO", "EMERGENCIA", "OTROS")</f>
        <v>EMERGENCIA</v>
      </c>
      <c r="AL2068" s="6" t="str">
        <f>+_xlfn.IFS(Tabla1[[#This Row],[Veces obj]]&lt;=1,"0-1",Tabla1[[#This Row],[Veces obj]]&lt;=2,"1-2",Tabla1[[#This Row],[Veces obj]]&lt;=3,"2-3",TRUE,"&gt;3")</f>
        <v>1-2</v>
      </c>
      <c r="AM2068" s="6" t="str">
        <f>+_xlfn.IFS(MONTH(Tabla1[[#This Row],[MES]])&lt;=3,"Q1",MONTH(Tabla1[[#This Row],[MES]])&lt;=6,"Q2",MONTH(Tabla1[[#This Row],[MES]])&lt;=9,"Q3",TRUE,"Q4")</f>
        <v>Q1</v>
      </c>
      <c r="AN2068" t="str">
        <f>+IFERROR(VLOOKUP(Tabla1[[#This Row],[CUENTA]],CTAS[],2,0),"OTROS")</f>
        <v>OTROS</v>
      </c>
      <c r="AP2068" t="str">
        <f>+IFERROR(VLOOKUP(Tabla1[[#This Row],[EMPLEADO]],IS[],3,0),"OTROS")</f>
        <v>OTROS</v>
      </c>
      <c r="AQ2068" t="str">
        <f>+IFERROR(VLOOKUP(Tabla1[[#This Row],[EMPLEADO]],IS[[NÓMINA]:[INGENIERO]],2,0),"OTROS")</f>
        <v>OTROS</v>
      </c>
    </row>
    <row r="2069" spans="1:43" x14ac:dyDescent="0.25">
      <c r="A2069" t="s">
        <v>4444</v>
      </c>
      <c r="B2069">
        <v>1</v>
      </c>
      <c r="C2069" t="s">
        <v>5657</v>
      </c>
      <c r="D2069" t="s">
        <v>38</v>
      </c>
      <c r="E2069" t="s">
        <v>133</v>
      </c>
      <c r="F2069" t="s">
        <v>5652</v>
      </c>
      <c r="G2069" s="17" t="s">
        <v>4771</v>
      </c>
      <c r="H2069" t="s">
        <v>136</v>
      </c>
      <c r="I2069" t="s">
        <v>43</v>
      </c>
      <c r="J2069" t="s">
        <v>8</v>
      </c>
      <c r="K2069" t="s">
        <v>59</v>
      </c>
      <c r="L2069" t="s">
        <v>60</v>
      </c>
      <c r="M2069" t="s">
        <v>61</v>
      </c>
      <c r="N2069">
        <v>0</v>
      </c>
      <c r="O2069" t="s">
        <v>47</v>
      </c>
      <c r="P2069">
        <v>7</v>
      </c>
      <c r="Q2069" t="s">
        <v>194</v>
      </c>
      <c r="R2069" t="s">
        <v>138</v>
      </c>
      <c r="S2069" t="s">
        <v>139</v>
      </c>
      <c r="T2069" t="s">
        <v>51</v>
      </c>
      <c r="U2069" t="s">
        <v>224</v>
      </c>
      <c r="V2069">
        <v>0.8</v>
      </c>
      <c r="W2069" s="1">
        <v>1258.4000000000003</v>
      </c>
      <c r="X2069">
        <v>1</v>
      </c>
      <c r="Y2069">
        <v>4.3499999999999996</v>
      </c>
      <c r="Z2069">
        <v>4</v>
      </c>
      <c r="AA2069">
        <v>1.0874999999999999</v>
      </c>
      <c r="AB2069" s="2">
        <v>2.1874999999999978E-2</v>
      </c>
      <c r="AC2069" s="1">
        <v>-34.409374999999969</v>
      </c>
      <c r="AD2069" s="7">
        <v>43509</v>
      </c>
      <c r="AE2069" s="7">
        <v>43510</v>
      </c>
      <c r="AF2069">
        <v>1</v>
      </c>
      <c r="AG2069" t="s">
        <v>53</v>
      </c>
      <c r="AH2069" s="2">
        <v>0</v>
      </c>
      <c r="AI2069" s="1">
        <v>0</v>
      </c>
      <c r="AJ2069" s="1">
        <v>0</v>
      </c>
      <c r="AK2069" s="6" t="str">
        <f>+IF(Tabla1[[#This Row],[REQUEST_TY]]="SR MANTENIMIENTO CORRECTIVO", "EMERGENCIA", "OTROS")</f>
        <v>EMERGENCIA</v>
      </c>
      <c r="AL2069" s="6" t="str">
        <f>+_xlfn.IFS(Tabla1[[#This Row],[Veces obj]]&lt;=1,"0-1",Tabla1[[#This Row],[Veces obj]]&lt;=2,"1-2",Tabla1[[#This Row],[Veces obj]]&lt;=3,"2-3",TRUE,"&gt;3")</f>
        <v>1-2</v>
      </c>
      <c r="AM2069" s="6" t="str">
        <f>+_xlfn.IFS(MONTH(Tabla1[[#This Row],[MES]])&lt;=3,"Q1",MONTH(Tabla1[[#This Row],[MES]])&lt;=6,"Q2",MONTH(Tabla1[[#This Row],[MES]])&lt;=9,"Q3",TRUE,"Q4")</f>
        <v>Q1</v>
      </c>
      <c r="AN2069" t="str">
        <f>+IFERROR(VLOOKUP(Tabla1[[#This Row],[CUENTA]],CTAS[],2,0),"OTROS")</f>
        <v>OTROS</v>
      </c>
      <c r="AP2069" t="str">
        <f>+IFERROR(VLOOKUP(Tabla1[[#This Row],[EMPLEADO]],IS[],3,0),"OTROS")</f>
        <v>OTROS</v>
      </c>
      <c r="AQ2069" t="str">
        <f>+IFERROR(VLOOKUP(Tabla1[[#This Row],[EMPLEADO]],IS[[NÓMINA]:[INGENIERO]],2,0),"OTROS")</f>
        <v>OTROS</v>
      </c>
    </row>
    <row r="2070" spans="1:43" x14ac:dyDescent="0.25">
      <c r="A2070" t="s">
        <v>36</v>
      </c>
      <c r="B2070">
        <v>1</v>
      </c>
      <c r="C2070" t="s">
        <v>3990</v>
      </c>
      <c r="D2070" t="s">
        <v>38</v>
      </c>
      <c r="E2070" t="s">
        <v>558</v>
      </c>
      <c r="F2070" t="s">
        <v>3991</v>
      </c>
      <c r="G2070" s="17" t="s">
        <v>989</v>
      </c>
      <c r="H2070" t="s">
        <v>691</v>
      </c>
      <c r="I2070" t="s">
        <v>43</v>
      </c>
      <c r="J2070" t="s">
        <v>8</v>
      </c>
      <c r="K2070" t="s">
        <v>990</v>
      </c>
      <c r="L2070" t="s">
        <v>991</v>
      </c>
      <c r="M2070" t="s">
        <v>640</v>
      </c>
      <c r="N2070">
        <v>0</v>
      </c>
      <c r="O2070" t="s">
        <v>47</v>
      </c>
      <c r="P2070">
        <v>4</v>
      </c>
      <c r="Q2070" t="s">
        <v>207</v>
      </c>
      <c r="R2070" t="s">
        <v>95</v>
      </c>
      <c r="S2070" t="s">
        <v>64</v>
      </c>
      <c r="T2070" t="s">
        <v>51</v>
      </c>
      <c r="U2070" t="s">
        <v>209</v>
      </c>
      <c r="V2070">
        <v>0</v>
      </c>
      <c r="W2070" s="1">
        <v>0</v>
      </c>
      <c r="X2070">
        <v>1</v>
      </c>
      <c r="Y2070">
        <v>5.45</v>
      </c>
      <c r="Z2070">
        <v>5</v>
      </c>
      <c r="AA2070">
        <v>1.0900000000000001</v>
      </c>
      <c r="AB2070" s="2">
        <v>2.250000000000002E-2</v>
      </c>
      <c r="AC2070" s="1">
        <v>-30.712500000000027</v>
      </c>
      <c r="AD2070" s="7">
        <v>43473</v>
      </c>
      <c r="AE2070" s="7">
        <v>43473</v>
      </c>
      <c r="AF2070">
        <v>0</v>
      </c>
      <c r="AG2070" t="s">
        <v>53</v>
      </c>
      <c r="AH2070" s="2">
        <v>0</v>
      </c>
      <c r="AI2070" s="1">
        <v>0</v>
      </c>
      <c r="AJ2070" s="1">
        <v>0</v>
      </c>
      <c r="AK2070" s="6" t="str">
        <f>+IF(Tabla1[[#This Row],[REQUEST_TY]]="SR MANTENIMIENTO CORRECTIVO", "EMERGENCIA", "OTROS")</f>
        <v>EMERGENCIA</v>
      </c>
      <c r="AL2070" s="6" t="str">
        <f>+_xlfn.IFS(Tabla1[[#This Row],[Veces obj]]&lt;=1,"0-1",Tabla1[[#This Row],[Veces obj]]&lt;=2,"1-2",Tabla1[[#This Row],[Veces obj]]&lt;=3,"2-3",TRUE,"&gt;3")</f>
        <v>1-2</v>
      </c>
      <c r="AM2070" s="6" t="str">
        <f>+_xlfn.IFS(MONTH(Tabla1[[#This Row],[MES]])&lt;=3,"Q1",MONTH(Tabla1[[#This Row],[MES]])&lt;=6,"Q2",MONTH(Tabla1[[#This Row],[MES]])&lt;=9,"Q3",TRUE,"Q4")</f>
        <v>Q1</v>
      </c>
      <c r="AN2070" t="str">
        <f>+IFERROR(VLOOKUP(Tabla1[[#This Row],[CUENTA]],CTAS[],2,0),"OTROS")</f>
        <v>OTROS</v>
      </c>
      <c r="AP2070" t="str">
        <f>+IFERROR(VLOOKUP(Tabla1[[#This Row],[EMPLEADO]],IS[],3,0),"OTROS")</f>
        <v>OTROS</v>
      </c>
      <c r="AQ2070" t="str">
        <f>+IFERROR(VLOOKUP(Tabla1[[#This Row],[EMPLEADO]],IS[[NÓMINA]:[INGENIERO]],2,0),"OTROS")</f>
        <v>OTROS</v>
      </c>
    </row>
    <row r="2071" spans="1:43" x14ac:dyDescent="0.25">
      <c r="A2071" t="s">
        <v>4444</v>
      </c>
      <c r="B2071">
        <v>1</v>
      </c>
      <c r="C2071" t="s">
        <v>6409</v>
      </c>
      <c r="D2071" t="s">
        <v>38</v>
      </c>
      <c r="E2071" t="s">
        <v>312</v>
      </c>
      <c r="F2071" t="s">
        <v>6410</v>
      </c>
      <c r="G2071" s="17" t="s">
        <v>6411</v>
      </c>
      <c r="H2071" t="s">
        <v>220</v>
      </c>
      <c r="I2071" t="s">
        <v>43</v>
      </c>
      <c r="J2071" t="s">
        <v>8</v>
      </c>
      <c r="K2071" t="s">
        <v>117</v>
      </c>
      <c r="L2071" t="s">
        <v>6412</v>
      </c>
      <c r="M2071" t="s">
        <v>540</v>
      </c>
      <c r="N2071">
        <v>0</v>
      </c>
      <c r="O2071" t="s">
        <v>47</v>
      </c>
      <c r="P2071">
        <v>405</v>
      </c>
      <c r="Q2071" t="s">
        <v>48</v>
      </c>
      <c r="R2071" t="s">
        <v>317</v>
      </c>
      <c r="S2071" t="s">
        <v>318</v>
      </c>
      <c r="T2071" t="s">
        <v>51</v>
      </c>
      <c r="U2071" t="s">
        <v>353</v>
      </c>
      <c r="V2071">
        <v>1.1499999999999999</v>
      </c>
      <c r="W2071" s="1">
        <v>1808.95</v>
      </c>
      <c r="X2071">
        <v>1</v>
      </c>
      <c r="Y2071">
        <v>4.3600000000000003</v>
      </c>
      <c r="Z2071">
        <v>4</v>
      </c>
      <c r="AA2071">
        <v>1.0900000000000001</v>
      </c>
      <c r="AB2071" s="2">
        <v>2.250000000000002E-2</v>
      </c>
      <c r="AC2071" s="1">
        <v>-35.392500000000034</v>
      </c>
      <c r="AD2071" s="7">
        <v>43514</v>
      </c>
      <c r="AE2071" s="7">
        <v>43515</v>
      </c>
      <c r="AF2071">
        <v>1</v>
      </c>
      <c r="AG2071" t="s">
        <v>53</v>
      </c>
      <c r="AH2071" s="2">
        <v>0</v>
      </c>
      <c r="AI2071" s="1">
        <v>0</v>
      </c>
      <c r="AJ2071" s="1">
        <v>0</v>
      </c>
      <c r="AK2071" s="6" t="str">
        <f>+IF(Tabla1[[#This Row],[REQUEST_TY]]="SR MANTENIMIENTO CORRECTIVO", "EMERGENCIA", "OTROS")</f>
        <v>EMERGENCIA</v>
      </c>
      <c r="AL2071" s="6" t="str">
        <f>+_xlfn.IFS(Tabla1[[#This Row],[Veces obj]]&lt;=1,"0-1",Tabla1[[#This Row],[Veces obj]]&lt;=2,"1-2",Tabla1[[#This Row],[Veces obj]]&lt;=3,"2-3",TRUE,"&gt;3")</f>
        <v>1-2</v>
      </c>
      <c r="AM2071" s="6" t="str">
        <f>+_xlfn.IFS(MONTH(Tabla1[[#This Row],[MES]])&lt;=3,"Q1",MONTH(Tabla1[[#This Row],[MES]])&lt;=6,"Q2",MONTH(Tabla1[[#This Row],[MES]])&lt;=9,"Q3",TRUE,"Q4")</f>
        <v>Q1</v>
      </c>
      <c r="AN2071" t="str">
        <f>+IFERROR(VLOOKUP(Tabla1[[#This Row],[CUENTA]],CTAS[],2,0),"OTROS")</f>
        <v>OTROS</v>
      </c>
      <c r="AP2071" t="str">
        <f>+IFERROR(VLOOKUP(Tabla1[[#This Row],[EMPLEADO]],IS[],3,0),"OTROS")</f>
        <v>OTROS</v>
      </c>
      <c r="AQ2071" t="str">
        <f>+IFERROR(VLOOKUP(Tabla1[[#This Row],[EMPLEADO]],IS[[NÓMINA]:[INGENIERO]],2,0),"OTROS")</f>
        <v>OTROS</v>
      </c>
    </row>
    <row r="2072" spans="1:43" x14ac:dyDescent="0.25">
      <c r="A2072" t="s">
        <v>36</v>
      </c>
      <c r="B2072">
        <v>1</v>
      </c>
      <c r="C2072" t="s">
        <v>3992</v>
      </c>
      <c r="D2072" t="s">
        <v>38</v>
      </c>
      <c r="E2072" t="s">
        <v>747</v>
      </c>
      <c r="F2072" t="s">
        <v>3993</v>
      </c>
      <c r="G2072" s="17" t="s">
        <v>749</v>
      </c>
      <c r="H2072" t="s">
        <v>106</v>
      </c>
      <c r="I2072" t="s">
        <v>43</v>
      </c>
      <c r="J2072" t="s">
        <v>8</v>
      </c>
      <c r="K2072" t="s">
        <v>495</v>
      </c>
      <c r="L2072" t="s">
        <v>496</v>
      </c>
      <c r="M2072" t="s">
        <v>46</v>
      </c>
      <c r="N2072">
        <v>0</v>
      </c>
      <c r="O2072" t="s">
        <v>47</v>
      </c>
      <c r="P2072">
        <v>53</v>
      </c>
      <c r="Q2072" t="s">
        <v>82</v>
      </c>
      <c r="R2072" t="s">
        <v>95</v>
      </c>
      <c r="S2072" t="s">
        <v>64</v>
      </c>
      <c r="T2072" t="s">
        <v>51</v>
      </c>
      <c r="U2072" t="s">
        <v>83</v>
      </c>
      <c r="V2072">
        <v>1.05</v>
      </c>
      <c r="W2072" s="1">
        <v>1433.25</v>
      </c>
      <c r="X2072">
        <v>1</v>
      </c>
      <c r="Y2072">
        <v>5.47</v>
      </c>
      <c r="Z2072">
        <v>5</v>
      </c>
      <c r="AA2072">
        <v>1.0939999999999999</v>
      </c>
      <c r="AB2072" s="2">
        <v>2.3499999999999965E-2</v>
      </c>
      <c r="AC2072" s="1">
        <v>-32.077499999999951</v>
      </c>
      <c r="AD2072" s="7">
        <v>43465</v>
      </c>
      <c r="AE2072" s="7">
        <v>43467</v>
      </c>
      <c r="AF2072">
        <v>1</v>
      </c>
      <c r="AG2072" t="s">
        <v>53</v>
      </c>
      <c r="AH2072" s="2">
        <v>0</v>
      </c>
      <c r="AI2072" s="1">
        <v>0</v>
      </c>
      <c r="AJ2072" s="1">
        <v>0</v>
      </c>
      <c r="AK2072" s="6" t="str">
        <f>+IF(Tabla1[[#This Row],[REQUEST_TY]]="SR MANTENIMIENTO CORRECTIVO", "EMERGENCIA", "OTROS")</f>
        <v>EMERGENCIA</v>
      </c>
      <c r="AL2072" s="6" t="str">
        <f>+_xlfn.IFS(Tabla1[[#This Row],[Veces obj]]&lt;=1,"0-1",Tabla1[[#This Row],[Veces obj]]&lt;=2,"1-2",Tabla1[[#This Row],[Veces obj]]&lt;=3,"2-3",TRUE,"&gt;3")</f>
        <v>1-2</v>
      </c>
      <c r="AM2072" s="6" t="str">
        <f>+_xlfn.IFS(MONTH(Tabla1[[#This Row],[MES]])&lt;=3,"Q1",MONTH(Tabla1[[#This Row],[MES]])&lt;=6,"Q2",MONTH(Tabla1[[#This Row],[MES]])&lt;=9,"Q3",TRUE,"Q4")</f>
        <v>Q1</v>
      </c>
      <c r="AN2072" t="str">
        <f>+IFERROR(VLOOKUP(Tabla1[[#This Row],[CUENTA]],CTAS[],2,0),"OTROS")</f>
        <v>OTROS</v>
      </c>
      <c r="AP2072" t="str">
        <f>+IFERROR(VLOOKUP(Tabla1[[#This Row],[EMPLEADO]],IS[],3,0),"OTROS")</f>
        <v>OTROS</v>
      </c>
      <c r="AQ2072" t="str">
        <f>+IFERROR(VLOOKUP(Tabla1[[#This Row],[EMPLEADO]],IS[[NÓMINA]:[INGENIERO]],2,0),"OTROS")</f>
        <v>OTROS</v>
      </c>
    </row>
    <row r="2073" spans="1:43" x14ac:dyDescent="0.25">
      <c r="A2073" t="s">
        <v>4444</v>
      </c>
      <c r="B2073">
        <v>1</v>
      </c>
      <c r="C2073" t="s">
        <v>6372</v>
      </c>
      <c r="D2073" t="s">
        <v>38</v>
      </c>
      <c r="E2073" t="s">
        <v>5920</v>
      </c>
      <c r="F2073" t="s">
        <v>6373</v>
      </c>
      <c r="G2073" s="17" t="s">
        <v>6374</v>
      </c>
      <c r="H2073" t="s">
        <v>527</v>
      </c>
      <c r="I2073" t="s">
        <v>43</v>
      </c>
      <c r="J2073" t="s">
        <v>8</v>
      </c>
      <c r="K2073" t="s">
        <v>528</v>
      </c>
      <c r="L2073" t="s">
        <v>529</v>
      </c>
      <c r="M2073" t="s">
        <v>530</v>
      </c>
      <c r="N2073">
        <v>1</v>
      </c>
      <c r="O2073" t="s">
        <v>47</v>
      </c>
      <c r="P2073">
        <v>189</v>
      </c>
      <c r="Q2073" t="s">
        <v>48</v>
      </c>
      <c r="R2073" t="s">
        <v>153</v>
      </c>
      <c r="S2073" t="s">
        <v>50</v>
      </c>
      <c r="T2073" t="s">
        <v>51</v>
      </c>
      <c r="U2073" t="s">
        <v>52</v>
      </c>
      <c r="V2073">
        <v>1.05</v>
      </c>
      <c r="W2073" s="1">
        <v>0</v>
      </c>
      <c r="X2073">
        <v>1</v>
      </c>
      <c r="Y2073">
        <v>5.47</v>
      </c>
      <c r="Z2073">
        <v>5</v>
      </c>
      <c r="AA2073">
        <v>1.0939999999999999</v>
      </c>
      <c r="AB2073" s="2">
        <v>2.3499999999999965E-2</v>
      </c>
      <c r="AC2073" s="1">
        <v>-16.802499999999977</v>
      </c>
      <c r="AD2073" s="7">
        <v>43515</v>
      </c>
      <c r="AE2073" s="7">
        <v>43515</v>
      </c>
      <c r="AF2073">
        <v>0</v>
      </c>
      <c r="AG2073" t="s">
        <v>53</v>
      </c>
      <c r="AH2073" s="2">
        <v>0</v>
      </c>
      <c r="AI2073" s="1">
        <v>0</v>
      </c>
      <c r="AJ2073" s="1">
        <v>0</v>
      </c>
      <c r="AK2073" s="6" t="str">
        <f>+IF(Tabla1[[#This Row],[REQUEST_TY]]="SR MANTENIMIENTO CORRECTIVO", "EMERGENCIA", "OTROS")</f>
        <v>EMERGENCIA</v>
      </c>
      <c r="AL2073" s="6" t="str">
        <f>+_xlfn.IFS(Tabla1[[#This Row],[Veces obj]]&lt;=1,"0-1",Tabla1[[#This Row],[Veces obj]]&lt;=2,"1-2",Tabla1[[#This Row],[Veces obj]]&lt;=3,"2-3",TRUE,"&gt;3")</f>
        <v>1-2</v>
      </c>
      <c r="AM2073" s="6" t="str">
        <f>+_xlfn.IFS(MONTH(Tabla1[[#This Row],[MES]])&lt;=3,"Q1",MONTH(Tabla1[[#This Row],[MES]])&lt;=6,"Q2",MONTH(Tabla1[[#This Row],[MES]])&lt;=9,"Q3",TRUE,"Q4")</f>
        <v>Q1</v>
      </c>
      <c r="AN2073" t="str">
        <f>+IFERROR(VLOOKUP(Tabla1[[#This Row],[CUENTA]],CTAS[],2,0),"OTROS")</f>
        <v>OTROS</v>
      </c>
      <c r="AP2073" t="str">
        <f>+IFERROR(VLOOKUP(Tabla1[[#This Row],[EMPLEADO]],IS[],3,0),"OTROS")</f>
        <v>OTROS</v>
      </c>
      <c r="AQ2073" t="str">
        <f>+IFERROR(VLOOKUP(Tabla1[[#This Row],[EMPLEADO]],IS[[NÓMINA]:[INGENIERO]],2,0),"OTROS")</f>
        <v>OTROS</v>
      </c>
    </row>
    <row r="2074" spans="1:43" x14ac:dyDescent="0.25">
      <c r="A2074" t="s">
        <v>36</v>
      </c>
      <c r="B2074">
        <v>1</v>
      </c>
      <c r="C2074" t="s">
        <v>3994</v>
      </c>
      <c r="D2074" t="s">
        <v>38</v>
      </c>
      <c r="E2074" t="s">
        <v>430</v>
      </c>
      <c r="F2074" t="s">
        <v>3995</v>
      </c>
      <c r="G2074" s="17" t="s">
        <v>3996</v>
      </c>
      <c r="H2074" t="s">
        <v>568</v>
      </c>
      <c r="I2074" t="s">
        <v>43</v>
      </c>
      <c r="J2074" t="s">
        <v>8</v>
      </c>
      <c r="K2074" t="s">
        <v>59</v>
      </c>
      <c r="L2074" t="s">
        <v>1168</v>
      </c>
      <c r="M2074" t="s">
        <v>1169</v>
      </c>
      <c r="N2074">
        <v>0</v>
      </c>
      <c r="O2074" t="s">
        <v>47</v>
      </c>
      <c r="P2074">
        <v>59</v>
      </c>
      <c r="Q2074" t="s">
        <v>82</v>
      </c>
      <c r="R2074" t="s">
        <v>63</v>
      </c>
      <c r="S2074" t="s">
        <v>64</v>
      </c>
      <c r="T2074" t="s">
        <v>208</v>
      </c>
      <c r="U2074" t="s">
        <v>83</v>
      </c>
      <c r="V2074">
        <v>1.05</v>
      </c>
      <c r="W2074" s="1">
        <v>1433.25</v>
      </c>
      <c r="X2074">
        <v>1</v>
      </c>
      <c r="Y2074">
        <v>9.89</v>
      </c>
      <c r="Z2074">
        <v>9</v>
      </c>
      <c r="AA2074">
        <v>1.098888888888889</v>
      </c>
      <c r="AB2074" s="2">
        <v>2.4722222222222257E-2</v>
      </c>
      <c r="AC2074" s="1">
        <v>-33.74583333333338</v>
      </c>
      <c r="AD2074" s="7">
        <v>43469</v>
      </c>
      <c r="AE2074" s="7">
        <v>43469</v>
      </c>
      <c r="AF2074">
        <v>0</v>
      </c>
      <c r="AG2074" t="s">
        <v>53</v>
      </c>
      <c r="AH2074" s="2">
        <v>0</v>
      </c>
      <c r="AI2074" s="1">
        <v>0</v>
      </c>
      <c r="AJ2074" s="1">
        <v>0</v>
      </c>
      <c r="AK2074" s="6" t="str">
        <f>+IF(Tabla1[[#This Row],[REQUEST_TY]]="SR MANTENIMIENTO CORRECTIVO", "EMERGENCIA", "OTROS")</f>
        <v>EMERGENCIA</v>
      </c>
      <c r="AL2074" s="6" t="str">
        <f>+_xlfn.IFS(Tabla1[[#This Row],[Veces obj]]&lt;=1,"0-1",Tabla1[[#This Row],[Veces obj]]&lt;=2,"1-2",Tabla1[[#This Row],[Veces obj]]&lt;=3,"2-3",TRUE,"&gt;3")</f>
        <v>1-2</v>
      </c>
      <c r="AM2074" s="6" t="str">
        <f>+_xlfn.IFS(MONTH(Tabla1[[#This Row],[MES]])&lt;=3,"Q1",MONTH(Tabla1[[#This Row],[MES]])&lt;=6,"Q2",MONTH(Tabla1[[#This Row],[MES]])&lt;=9,"Q3",TRUE,"Q4")</f>
        <v>Q1</v>
      </c>
      <c r="AN2074" t="str">
        <f>+IFERROR(VLOOKUP(Tabla1[[#This Row],[CUENTA]],CTAS[],2,0),"OTROS")</f>
        <v>OTROS</v>
      </c>
      <c r="AP2074" t="str">
        <f>+IFERROR(VLOOKUP(Tabla1[[#This Row],[EMPLEADO]],IS[],3,0),"OTROS")</f>
        <v>OTROS</v>
      </c>
      <c r="AQ2074" t="str">
        <f>+IFERROR(VLOOKUP(Tabla1[[#This Row],[EMPLEADO]],IS[[NÓMINA]:[INGENIERO]],2,0),"OTROS")</f>
        <v>OTROS</v>
      </c>
    </row>
    <row r="2075" spans="1:43" x14ac:dyDescent="0.25">
      <c r="A2075" t="s">
        <v>36</v>
      </c>
      <c r="B2075">
        <v>1</v>
      </c>
      <c r="C2075" t="s">
        <v>3997</v>
      </c>
      <c r="D2075" t="s">
        <v>38</v>
      </c>
      <c r="E2075" t="s">
        <v>373</v>
      </c>
      <c r="F2075" t="s">
        <v>3998</v>
      </c>
      <c r="G2075" s="17" t="s">
        <v>3999</v>
      </c>
      <c r="H2075" t="s">
        <v>471</v>
      </c>
      <c r="I2075" t="s">
        <v>43</v>
      </c>
      <c r="J2075" t="s">
        <v>8</v>
      </c>
      <c r="K2075" t="s">
        <v>102</v>
      </c>
      <c r="L2075" t="s">
        <v>500</v>
      </c>
      <c r="M2075" t="s">
        <v>310</v>
      </c>
      <c r="N2075">
        <v>0</v>
      </c>
      <c r="O2075" t="s">
        <v>47</v>
      </c>
      <c r="P2075">
        <v>824</v>
      </c>
      <c r="Q2075" t="s">
        <v>48</v>
      </c>
      <c r="R2075" t="s">
        <v>153</v>
      </c>
      <c r="S2075" t="s">
        <v>50</v>
      </c>
      <c r="T2075" t="s">
        <v>51</v>
      </c>
      <c r="U2075" t="s">
        <v>52</v>
      </c>
      <c r="V2075">
        <v>1.05</v>
      </c>
      <c r="W2075" s="1">
        <v>750.75000000000011</v>
      </c>
      <c r="X2075">
        <v>1</v>
      </c>
      <c r="Y2075">
        <v>5.5</v>
      </c>
      <c r="Z2075">
        <v>5</v>
      </c>
      <c r="AA2075">
        <v>1.1000000000000001</v>
      </c>
      <c r="AB2075" s="2">
        <v>2.5000000000000022E-2</v>
      </c>
      <c r="AC2075" s="1">
        <v>-17.875000000000018</v>
      </c>
      <c r="AD2075" s="7">
        <v>43472</v>
      </c>
      <c r="AE2075" s="7">
        <v>43472</v>
      </c>
      <c r="AF2075">
        <v>0</v>
      </c>
      <c r="AG2075" t="s">
        <v>53</v>
      </c>
      <c r="AH2075" s="2">
        <v>0</v>
      </c>
      <c r="AI2075" s="1">
        <v>0</v>
      </c>
      <c r="AJ2075" s="1">
        <v>0</v>
      </c>
      <c r="AK2075" s="6" t="str">
        <f>+IF(Tabla1[[#This Row],[REQUEST_TY]]="SR MANTENIMIENTO CORRECTIVO", "EMERGENCIA", "OTROS")</f>
        <v>EMERGENCIA</v>
      </c>
      <c r="AL2075" s="6" t="str">
        <f>+_xlfn.IFS(Tabla1[[#This Row],[Veces obj]]&lt;=1,"0-1",Tabla1[[#This Row],[Veces obj]]&lt;=2,"1-2",Tabla1[[#This Row],[Veces obj]]&lt;=3,"2-3",TRUE,"&gt;3")</f>
        <v>1-2</v>
      </c>
      <c r="AM2075" s="6" t="str">
        <f>+_xlfn.IFS(MONTH(Tabla1[[#This Row],[MES]])&lt;=3,"Q1",MONTH(Tabla1[[#This Row],[MES]])&lt;=6,"Q2",MONTH(Tabla1[[#This Row],[MES]])&lt;=9,"Q3",TRUE,"Q4")</f>
        <v>Q1</v>
      </c>
      <c r="AN2075" t="str">
        <f>+IFERROR(VLOOKUP(Tabla1[[#This Row],[CUENTA]],CTAS[],2,0),"OTROS")</f>
        <v>OTROS</v>
      </c>
      <c r="AP2075" t="str">
        <f>+IFERROR(VLOOKUP(Tabla1[[#This Row],[EMPLEADO]],IS[],3,0),"OTROS")</f>
        <v>OTROS</v>
      </c>
      <c r="AQ2075" t="str">
        <f>+IFERROR(VLOOKUP(Tabla1[[#This Row],[EMPLEADO]],IS[[NÓMINA]:[INGENIERO]],2,0),"OTROS")</f>
        <v>OTROS</v>
      </c>
    </row>
    <row r="2076" spans="1:43" x14ac:dyDescent="0.25">
      <c r="A2076" t="s">
        <v>36</v>
      </c>
      <c r="B2076">
        <v>1</v>
      </c>
      <c r="C2076" t="s">
        <v>4000</v>
      </c>
      <c r="D2076" t="s">
        <v>38</v>
      </c>
      <c r="E2076" t="s">
        <v>98</v>
      </c>
      <c r="F2076" t="s">
        <v>4001</v>
      </c>
      <c r="G2076" s="17" t="s">
        <v>516</v>
      </c>
      <c r="H2076" t="s">
        <v>271</v>
      </c>
      <c r="I2076" t="s">
        <v>43</v>
      </c>
      <c r="J2076" t="s">
        <v>8</v>
      </c>
      <c r="K2076" t="s">
        <v>102</v>
      </c>
      <c r="L2076" t="s">
        <v>517</v>
      </c>
      <c r="M2076" t="s">
        <v>518</v>
      </c>
      <c r="N2076">
        <v>0</v>
      </c>
      <c r="O2076" t="s">
        <v>105</v>
      </c>
      <c r="P2076">
        <v>14</v>
      </c>
      <c r="Q2076" t="s">
        <v>194</v>
      </c>
      <c r="R2076" t="s">
        <v>63</v>
      </c>
      <c r="S2076" t="s">
        <v>64</v>
      </c>
      <c r="T2076" t="s">
        <v>51</v>
      </c>
      <c r="U2076" t="s">
        <v>195</v>
      </c>
      <c r="V2076">
        <v>0.6</v>
      </c>
      <c r="W2076" s="1">
        <v>393</v>
      </c>
      <c r="X2076">
        <v>1</v>
      </c>
      <c r="Y2076">
        <v>5.5</v>
      </c>
      <c r="Z2076">
        <v>5</v>
      </c>
      <c r="AA2076">
        <v>1.1000000000000001</v>
      </c>
      <c r="AB2076" s="2">
        <v>2.5000000000000022E-2</v>
      </c>
      <c r="AC2076" s="1">
        <v>-16.375000000000014</v>
      </c>
      <c r="AD2076" s="7">
        <v>43494</v>
      </c>
      <c r="AE2076" s="7">
        <v>43494</v>
      </c>
      <c r="AF2076">
        <v>0</v>
      </c>
      <c r="AG2076" t="s">
        <v>53</v>
      </c>
      <c r="AH2076" s="2">
        <v>0</v>
      </c>
      <c r="AI2076" s="1">
        <v>0</v>
      </c>
      <c r="AJ2076" s="1">
        <v>0</v>
      </c>
      <c r="AK2076" s="6" t="str">
        <f>+IF(Tabla1[[#This Row],[REQUEST_TY]]="SR MANTENIMIENTO CORRECTIVO", "EMERGENCIA", "OTROS")</f>
        <v>EMERGENCIA</v>
      </c>
      <c r="AL2076" s="6" t="str">
        <f>+_xlfn.IFS(Tabla1[[#This Row],[Veces obj]]&lt;=1,"0-1",Tabla1[[#This Row],[Veces obj]]&lt;=2,"1-2",Tabla1[[#This Row],[Veces obj]]&lt;=3,"2-3",TRUE,"&gt;3")</f>
        <v>1-2</v>
      </c>
      <c r="AM2076" s="6" t="str">
        <f>+_xlfn.IFS(MONTH(Tabla1[[#This Row],[MES]])&lt;=3,"Q1",MONTH(Tabla1[[#This Row],[MES]])&lt;=6,"Q2",MONTH(Tabla1[[#This Row],[MES]])&lt;=9,"Q3",TRUE,"Q4")</f>
        <v>Q1</v>
      </c>
      <c r="AN2076" t="str">
        <f>+IFERROR(VLOOKUP(Tabla1[[#This Row],[CUENTA]],CTAS[],2,0),"OTROS")</f>
        <v>OTROS</v>
      </c>
      <c r="AP2076" t="str">
        <f>+IFERROR(VLOOKUP(Tabla1[[#This Row],[EMPLEADO]],IS[],3,0),"OTROS")</f>
        <v>OTROS</v>
      </c>
      <c r="AQ2076" t="str">
        <f>+IFERROR(VLOOKUP(Tabla1[[#This Row],[EMPLEADO]],IS[[NÓMINA]:[INGENIERO]],2,0),"OTROS")</f>
        <v>OTROS</v>
      </c>
    </row>
    <row r="2077" spans="1:43" x14ac:dyDescent="0.25">
      <c r="A2077" t="s">
        <v>4444</v>
      </c>
      <c r="B2077">
        <v>1</v>
      </c>
      <c r="C2077" t="s">
        <v>4686</v>
      </c>
      <c r="D2077" t="s">
        <v>38</v>
      </c>
      <c r="E2077" t="s">
        <v>133</v>
      </c>
      <c r="F2077" t="s">
        <v>4687</v>
      </c>
      <c r="G2077" s="17" t="s">
        <v>2629</v>
      </c>
      <c r="H2077" t="s">
        <v>784</v>
      </c>
      <c r="I2077" t="s">
        <v>43</v>
      </c>
      <c r="J2077" t="s">
        <v>8</v>
      </c>
      <c r="K2077" t="s">
        <v>59</v>
      </c>
      <c r="L2077" t="s">
        <v>1559</v>
      </c>
      <c r="M2077" t="s">
        <v>787</v>
      </c>
      <c r="N2077">
        <v>0</v>
      </c>
      <c r="O2077" t="s">
        <v>47</v>
      </c>
      <c r="P2077">
        <v>1</v>
      </c>
      <c r="Q2077" t="s">
        <v>388</v>
      </c>
      <c r="R2077" t="s">
        <v>138</v>
      </c>
      <c r="S2077" t="s">
        <v>139</v>
      </c>
      <c r="T2077" t="s">
        <v>51</v>
      </c>
      <c r="U2077" t="s">
        <v>872</v>
      </c>
      <c r="V2077">
        <v>0</v>
      </c>
      <c r="W2077" s="1">
        <v>0</v>
      </c>
      <c r="X2077">
        <v>1</v>
      </c>
      <c r="Y2077">
        <v>2.85</v>
      </c>
      <c r="Z2077">
        <v>4</v>
      </c>
      <c r="AA2077">
        <v>0.71250000000000002</v>
      </c>
      <c r="AB2077" s="2">
        <v>0</v>
      </c>
      <c r="AC2077" s="1">
        <v>0</v>
      </c>
      <c r="AD2077" s="7">
        <v>43501</v>
      </c>
      <c r="AE2077" s="7">
        <v>43502</v>
      </c>
      <c r="AF2077">
        <v>1</v>
      </c>
      <c r="AG2077" t="s">
        <v>53</v>
      </c>
      <c r="AH2077" s="2">
        <v>0</v>
      </c>
      <c r="AI2077" s="1">
        <v>0</v>
      </c>
      <c r="AJ2077" s="1">
        <v>0</v>
      </c>
      <c r="AK2077" s="6" t="str">
        <f>+IF(Tabla1[[#This Row],[REQUEST_TY]]="SR MANTENIMIENTO CORRECTIVO", "EMERGENCIA", "OTROS")</f>
        <v>EMERGENCIA</v>
      </c>
      <c r="AL2077" s="6" t="str">
        <f>+_xlfn.IFS(Tabla1[[#This Row],[Veces obj]]&lt;=1,"0-1",Tabla1[[#This Row],[Veces obj]]&lt;=2,"1-2",Tabla1[[#This Row],[Veces obj]]&lt;=3,"2-3",TRUE,"&gt;3")</f>
        <v>0-1</v>
      </c>
      <c r="AM2077" s="6" t="str">
        <f>+_xlfn.IFS(MONTH(Tabla1[[#This Row],[MES]])&lt;=3,"Q1",MONTH(Tabla1[[#This Row],[MES]])&lt;=6,"Q2",MONTH(Tabla1[[#This Row],[MES]])&lt;=9,"Q3",TRUE,"Q4")</f>
        <v>Q1</v>
      </c>
      <c r="AN2077" t="str">
        <f>+IFERROR(VLOOKUP(Tabla1[[#This Row],[CUENTA]],CTAS[],2,0),"OTROS")</f>
        <v>OTROS</v>
      </c>
      <c r="AP2077" t="str">
        <f>+IFERROR(VLOOKUP(Tabla1[[#This Row],[EMPLEADO]],IS[],3,0),"OTROS")</f>
        <v>OTROS</v>
      </c>
      <c r="AQ2077" t="str">
        <f>+IFERROR(VLOOKUP(Tabla1[[#This Row],[EMPLEADO]],IS[[NÓMINA]:[INGENIERO]],2,0),"OTROS")</f>
        <v>OTROS</v>
      </c>
    </row>
    <row r="2078" spans="1:43" x14ac:dyDescent="0.25">
      <c r="A2078" t="s">
        <v>36</v>
      </c>
      <c r="B2078">
        <v>1</v>
      </c>
      <c r="C2078" t="s">
        <v>4002</v>
      </c>
      <c r="D2078" t="s">
        <v>38</v>
      </c>
      <c r="E2078" t="s">
        <v>464</v>
      </c>
      <c r="F2078" t="s">
        <v>4003</v>
      </c>
      <c r="G2078" s="17" t="s">
        <v>4004</v>
      </c>
      <c r="H2078" t="s">
        <v>253</v>
      </c>
      <c r="I2078" t="s">
        <v>43</v>
      </c>
      <c r="J2078" t="s">
        <v>8</v>
      </c>
      <c r="K2078" t="s">
        <v>151</v>
      </c>
      <c r="L2078" t="s">
        <v>4005</v>
      </c>
      <c r="M2078" t="s">
        <v>256</v>
      </c>
      <c r="N2078">
        <v>0</v>
      </c>
      <c r="O2078" t="s">
        <v>47</v>
      </c>
      <c r="P2078">
        <v>16</v>
      </c>
      <c r="Q2078" t="s">
        <v>62</v>
      </c>
      <c r="R2078" t="s">
        <v>242</v>
      </c>
      <c r="S2078" t="s">
        <v>64</v>
      </c>
      <c r="T2078" t="s">
        <v>51</v>
      </c>
      <c r="U2078" t="s">
        <v>65</v>
      </c>
      <c r="V2078">
        <v>0.8</v>
      </c>
      <c r="W2078" s="1">
        <v>1092</v>
      </c>
      <c r="X2078">
        <v>1</v>
      </c>
      <c r="Y2078">
        <v>5.53</v>
      </c>
      <c r="Z2078">
        <v>5</v>
      </c>
      <c r="AA2078">
        <v>1.1060000000000001</v>
      </c>
      <c r="AB2078" s="2">
        <v>2.6500000000000024E-2</v>
      </c>
      <c r="AC2078" s="1">
        <v>-36.172500000000035</v>
      </c>
      <c r="AD2078" s="7">
        <v>43482</v>
      </c>
      <c r="AE2078" s="7">
        <v>43482</v>
      </c>
      <c r="AF2078">
        <v>0</v>
      </c>
      <c r="AG2078" t="s">
        <v>53</v>
      </c>
      <c r="AH2078" s="2">
        <v>0</v>
      </c>
      <c r="AI2078" s="1">
        <v>0</v>
      </c>
      <c r="AJ2078" s="1">
        <v>0</v>
      </c>
      <c r="AK2078" s="6" t="str">
        <f>+IF(Tabla1[[#This Row],[REQUEST_TY]]="SR MANTENIMIENTO CORRECTIVO", "EMERGENCIA", "OTROS")</f>
        <v>EMERGENCIA</v>
      </c>
      <c r="AL2078" s="6" t="str">
        <f>+_xlfn.IFS(Tabla1[[#This Row],[Veces obj]]&lt;=1,"0-1",Tabla1[[#This Row],[Veces obj]]&lt;=2,"1-2",Tabla1[[#This Row],[Veces obj]]&lt;=3,"2-3",TRUE,"&gt;3")</f>
        <v>1-2</v>
      </c>
      <c r="AM2078" s="6" t="str">
        <f>+_xlfn.IFS(MONTH(Tabla1[[#This Row],[MES]])&lt;=3,"Q1",MONTH(Tabla1[[#This Row],[MES]])&lt;=6,"Q2",MONTH(Tabla1[[#This Row],[MES]])&lt;=9,"Q3",TRUE,"Q4")</f>
        <v>Q1</v>
      </c>
      <c r="AN2078" t="str">
        <f>+IFERROR(VLOOKUP(Tabla1[[#This Row],[CUENTA]],CTAS[],2,0),"OTROS")</f>
        <v>HONEYWELL</v>
      </c>
      <c r="AP2078" t="str">
        <f>+IFERROR(VLOOKUP(Tabla1[[#This Row],[EMPLEADO]],IS[],3,0),"OTROS")</f>
        <v>OTROS</v>
      </c>
      <c r="AQ2078" t="str">
        <f>+IFERROR(VLOOKUP(Tabla1[[#This Row],[EMPLEADO]],IS[[NÓMINA]:[INGENIERO]],2,0),"OTROS")</f>
        <v>OTROS</v>
      </c>
    </row>
    <row r="2079" spans="1:43" x14ac:dyDescent="0.25">
      <c r="A2079" t="s">
        <v>36</v>
      </c>
      <c r="B2079">
        <v>1</v>
      </c>
      <c r="C2079" t="s">
        <v>4006</v>
      </c>
      <c r="D2079" t="s">
        <v>38</v>
      </c>
      <c r="E2079" t="s">
        <v>694</v>
      </c>
      <c r="F2079" t="s">
        <v>4007</v>
      </c>
      <c r="G2079" s="17" t="s">
        <v>1920</v>
      </c>
      <c r="H2079" t="s">
        <v>1572</v>
      </c>
      <c r="I2079" t="s">
        <v>43</v>
      </c>
      <c r="J2079" t="s">
        <v>8</v>
      </c>
      <c r="K2079" t="s">
        <v>59</v>
      </c>
      <c r="L2079" t="s">
        <v>1706</v>
      </c>
      <c r="M2079" t="s">
        <v>1707</v>
      </c>
      <c r="N2079">
        <v>0</v>
      </c>
      <c r="O2079" t="s">
        <v>47</v>
      </c>
      <c r="P2079">
        <v>15</v>
      </c>
      <c r="Q2079" t="s">
        <v>194</v>
      </c>
      <c r="R2079" t="s">
        <v>138</v>
      </c>
      <c r="S2079" t="s">
        <v>139</v>
      </c>
      <c r="T2079" t="s">
        <v>51</v>
      </c>
      <c r="U2079" t="s">
        <v>224</v>
      </c>
      <c r="V2079">
        <v>0.8</v>
      </c>
      <c r="W2079" s="1">
        <v>1258.4000000000003</v>
      </c>
      <c r="X2079">
        <v>1</v>
      </c>
      <c r="Y2079">
        <v>4.43</v>
      </c>
      <c r="Z2079">
        <v>4</v>
      </c>
      <c r="AA2079">
        <v>1.1074999999999999</v>
      </c>
      <c r="AB2079" s="2">
        <v>2.6874999999999982E-2</v>
      </c>
      <c r="AC2079" s="1">
        <v>-42.274374999999978</v>
      </c>
      <c r="AD2079" s="7">
        <v>43488</v>
      </c>
      <c r="AE2079" s="7">
        <v>43488</v>
      </c>
      <c r="AF2079">
        <v>0</v>
      </c>
      <c r="AG2079" t="s">
        <v>53</v>
      </c>
      <c r="AH2079" s="2">
        <v>0</v>
      </c>
      <c r="AI2079" s="1">
        <v>0</v>
      </c>
      <c r="AJ2079" s="1">
        <v>0</v>
      </c>
      <c r="AK2079" s="6" t="str">
        <f>+IF(Tabla1[[#This Row],[REQUEST_TY]]="SR MANTENIMIENTO CORRECTIVO", "EMERGENCIA", "OTROS")</f>
        <v>EMERGENCIA</v>
      </c>
      <c r="AL2079" s="6" t="str">
        <f>+_xlfn.IFS(Tabla1[[#This Row],[Veces obj]]&lt;=1,"0-1",Tabla1[[#This Row],[Veces obj]]&lt;=2,"1-2",Tabla1[[#This Row],[Veces obj]]&lt;=3,"2-3",TRUE,"&gt;3")</f>
        <v>1-2</v>
      </c>
      <c r="AM2079" s="6" t="str">
        <f>+_xlfn.IFS(MONTH(Tabla1[[#This Row],[MES]])&lt;=3,"Q1",MONTH(Tabla1[[#This Row],[MES]])&lt;=6,"Q2",MONTH(Tabla1[[#This Row],[MES]])&lt;=9,"Q3",TRUE,"Q4")</f>
        <v>Q1</v>
      </c>
      <c r="AN2079" t="str">
        <f>+IFERROR(VLOOKUP(Tabla1[[#This Row],[CUENTA]],CTAS[],2,0),"OTROS")</f>
        <v>OTROS</v>
      </c>
      <c r="AP2079" t="str">
        <f>+IFERROR(VLOOKUP(Tabla1[[#This Row],[EMPLEADO]],IS[],3,0),"OTROS")</f>
        <v>OTROS</v>
      </c>
      <c r="AQ2079" t="str">
        <f>+IFERROR(VLOOKUP(Tabla1[[#This Row],[EMPLEADO]],IS[[NÓMINA]:[INGENIERO]],2,0),"OTROS")</f>
        <v>OTROS</v>
      </c>
    </row>
    <row r="2080" spans="1:43" x14ac:dyDescent="0.25">
      <c r="A2080" t="s">
        <v>36</v>
      </c>
      <c r="B2080">
        <v>1</v>
      </c>
      <c r="C2080" t="s">
        <v>4008</v>
      </c>
      <c r="D2080" t="s">
        <v>38</v>
      </c>
      <c r="E2080" t="s">
        <v>113</v>
      </c>
      <c r="F2080" t="s">
        <v>4009</v>
      </c>
      <c r="G2080" s="17" t="s">
        <v>4010</v>
      </c>
      <c r="H2080" t="s">
        <v>679</v>
      </c>
      <c r="I2080" t="s">
        <v>43</v>
      </c>
      <c r="J2080" t="s">
        <v>8</v>
      </c>
      <c r="K2080" t="s">
        <v>1382</v>
      </c>
      <c r="L2080" t="s">
        <v>4011</v>
      </c>
      <c r="M2080" t="s">
        <v>131</v>
      </c>
      <c r="N2080">
        <v>0</v>
      </c>
      <c r="O2080" t="s">
        <v>47</v>
      </c>
      <c r="P2080">
        <v>2</v>
      </c>
      <c r="Q2080" t="s">
        <v>388</v>
      </c>
      <c r="R2080" t="s">
        <v>49</v>
      </c>
      <c r="S2080" t="s">
        <v>50</v>
      </c>
      <c r="T2080" t="s">
        <v>51</v>
      </c>
      <c r="U2080" t="s">
        <v>641</v>
      </c>
      <c r="V2080">
        <v>0</v>
      </c>
      <c r="W2080" s="1">
        <v>0</v>
      </c>
      <c r="X2080">
        <v>1</v>
      </c>
      <c r="Y2080">
        <v>5.55</v>
      </c>
      <c r="Z2080">
        <v>5</v>
      </c>
      <c r="AA2080">
        <v>1.1099999999999999</v>
      </c>
      <c r="AB2080" s="2">
        <v>2.7499999999999969E-2</v>
      </c>
      <c r="AC2080" s="1">
        <v>-19.66249999999998</v>
      </c>
      <c r="AD2080" s="7">
        <v>43486</v>
      </c>
      <c r="AE2080" s="7">
        <v>43486</v>
      </c>
      <c r="AF2080">
        <v>0</v>
      </c>
      <c r="AG2080" t="s">
        <v>53</v>
      </c>
      <c r="AH2080" s="2">
        <v>0</v>
      </c>
      <c r="AI2080" s="1">
        <v>0</v>
      </c>
      <c r="AJ2080" s="1">
        <v>0</v>
      </c>
      <c r="AK2080" s="6" t="str">
        <f>+IF(Tabla1[[#This Row],[REQUEST_TY]]="SR MANTENIMIENTO CORRECTIVO", "EMERGENCIA", "OTROS")</f>
        <v>EMERGENCIA</v>
      </c>
      <c r="AL2080" s="6" t="str">
        <f>+_xlfn.IFS(Tabla1[[#This Row],[Veces obj]]&lt;=1,"0-1",Tabla1[[#This Row],[Veces obj]]&lt;=2,"1-2",Tabla1[[#This Row],[Veces obj]]&lt;=3,"2-3",TRUE,"&gt;3")</f>
        <v>1-2</v>
      </c>
      <c r="AM2080" s="6" t="str">
        <f>+_xlfn.IFS(MONTH(Tabla1[[#This Row],[MES]])&lt;=3,"Q1",MONTH(Tabla1[[#This Row],[MES]])&lt;=6,"Q2",MONTH(Tabla1[[#This Row],[MES]])&lt;=9,"Q3",TRUE,"Q4")</f>
        <v>Q1</v>
      </c>
      <c r="AN2080" t="str">
        <f>+IFERROR(VLOOKUP(Tabla1[[#This Row],[CUENTA]],CTAS[],2,0),"OTROS")</f>
        <v>OTROS</v>
      </c>
      <c r="AP2080" t="str">
        <f>+IFERROR(VLOOKUP(Tabla1[[#This Row],[EMPLEADO]],IS[],3,0),"OTROS")</f>
        <v>OTROS</v>
      </c>
      <c r="AQ2080" t="str">
        <f>+IFERROR(VLOOKUP(Tabla1[[#This Row],[EMPLEADO]],IS[[NÓMINA]:[INGENIERO]],2,0),"OTROS")</f>
        <v>OTROS</v>
      </c>
    </row>
    <row r="2081" spans="1:43" x14ac:dyDescent="0.25">
      <c r="A2081" t="s">
        <v>36</v>
      </c>
      <c r="B2081">
        <v>1</v>
      </c>
      <c r="C2081" t="s">
        <v>3014</v>
      </c>
      <c r="D2081" t="s">
        <v>38</v>
      </c>
      <c r="E2081" t="s">
        <v>3015</v>
      </c>
      <c r="F2081" t="s">
        <v>3016</v>
      </c>
      <c r="G2081" s="17" t="s">
        <v>3017</v>
      </c>
      <c r="H2081" t="s">
        <v>784</v>
      </c>
      <c r="I2081" t="s">
        <v>43</v>
      </c>
      <c r="J2081" t="s">
        <v>8</v>
      </c>
      <c r="K2081" t="s">
        <v>1541</v>
      </c>
      <c r="L2081" t="s">
        <v>2251</v>
      </c>
      <c r="M2081" t="s">
        <v>787</v>
      </c>
      <c r="N2081">
        <v>0</v>
      </c>
      <c r="O2081" t="s">
        <v>47</v>
      </c>
      <c r="P2081">
        <v>42</v>
      </c>
      <c r="Q2081" t="s">
        <v>82</v>
      </c>
      <c r="R2081" t="s">
        <v>138</v>
      </c>
      <c r="S2081" t="s">
        <v>139</v>
      </c>
      <c r="T2081" t="s">
        <v>51</v>
      </c>
      <c r="U2081" t="s">
        <v>140</v>
      </c>
      <c r="V2081">
        <v>1.1000000000000001</v>
      </c>
      <c r="W2081" s="1">
        <v>1730.3000000000004</v>
      </c>
      <c r="X2081">
        <v>1</v>
      </c>
      <c r="Y2081">
        <v>2.92</v>
      </c>
      <c r="Z2081">
        <v>4</v>
      </c>
      <c r="AA2081">
        <v>0.73</v>
      </c>
      <c r="AB2081" s="2">
        <v>0</v>
      </c>
      <c r="AC2081" s="1">
        <v>0</v>
      </c>
      <c r="AD2081" s="7">
        <v>43488</v>
      </c>
      <c r="AE2081" s="7">
        <v>43488</v>
      </c>
      <c r="AF2081">
        <v>0</v>
      </c>
      <c r="AG2081" t="s">
        <v>53</v>
      </c>
      <c r="AH2081" s="2">
        <v>0</v>
      </c>
      <c r="AI2081" s="1">
        <v>0</v>
      </c>
      <c r="AJ2081" s="1">
        <v>0</v>
      </c>
      <c r="AK2081" s="6" t="str">
        <f>+IF(Tabla1[[#This Row],[REQUEST_TY]]="SR MANTENIMIENTO CORRECTIVO", "EMERGENCIA", "OTROS")</f>
        <v>EMERGENCIA</v>
      </c>
      <c r="AL2081" s="6" t="str">
        <f>+_xlfn.IFS(Tabla1[[#This Row],[Veces obj]]&lt;=1,"0-1",Tabla1[[#This Row],[Veces obj]]&lt;=2,"1-2",Tabla1[[#This Row],[Veces obj]]&lt;=3,"2-3",TRUE,"&gt;3")</f>
        <v>0-1</v>
      </c>
      <c r="AM2081" s="6" t="str">
        <f>+_xlfn.IFS(MONTH(Tabla1[[#This Row],[MES]])&lt;=3,"Q1",MONTH(Tabla1[[#This Row],[MES]])&lt;=6,"Q2",MONTH(Tabla1[[#This Row],[MES]])&lt;=9,"Q3",TRUE,"Q4")</f>
        <v>Q1</v>
      </c>
      <c r="AN2081" t="str">
        <f>+IFERROR(VLOOKUP(Tabla1[[#This Row],[CUENTA]],CTAS[],2,0),"OTROS")</f>
        <v>OTROS</v>
      </c>
      <c r="AP2081" t="str">
        <f>+IFERROR(VLOOKUP(Tabla1[[#This Row],[EMPLEADO]],IS[],3,0),"OTROS")</f>
        <v>OTROS</v>
      </c>
      <c r="AQ2081" t="str">
        <f>+IFERROR(VLOOKUP(Tabla1[[#This Row],[EMPLEADO]],IS[[NÓMINA]:[INGENIERO]],2,0),"OTROS")</f>
        <v>OTROS</v>
      </c>
    </row>
    <row r="2082" spans="1:43" x14ac:dyDescent="0.25">
      <c r="A2082" t="s">
        <v>36</v>
      </c>
      <c r="B2082">
        <v>1</v>
      </c>
      <c r="C2082" t="s">
        <v>4012</v>
      </c>
      <c r="D2082" t="s">
        <v>38</v>
      </c>
      <c r="E2082" t="s">
        <v>1784</v>
      </c>
      <c r="F2082" t="s">
        <v>4013</v>
      </c>
      <c r="G2082" s="17" t="s">
        <v>4014</v>
      </c>
      <c r="H2082" t="s">
        <v>106</v>
      </c>
      <c r="I2082" t="s">
        <v>43</v>
      </c>
      <c r="J2082" t="s">
        <v>8</v>
      </c>
      <c r="K2082" t="s">
        <v>4015</v>
      </c>
      <c r="L2082" t="s">
        <v>4016</v>
      </c>
      <c r="M2082" t="s">
        <v>46</v>
      </c>
      <c r="N2082">
        <v>0</v>
      </c>
      <c r="O2082" t="s">
        <v>47</v>
      </c>
      <c r="P2082">
        <v>26</v>
      </c>
      <c r="Q2082" t="s">
        <v>62</v>
      </c>
      <c r="R2082" t="s">
        <v>1789</v>
      </c>
      <c r="S2082" t="s">
        <v>110</v>
      </c>
      <c r="T2082" t="s">
        <v>51</v>
      </c>
      <c r="U2082" t="s">
        <v>363</v>
      </c>
      <c r="V2082">
        <v>1.1000000000000001</v>
      </c>
      <c r="W2082" s="1">
        <v>2359.5</v>
      </c>
      <c r="X2082">
        <v>1</v>
      </c>
      <c r="Y2082">
        <v>3.33</v>
      </c>
      <c r="Z2082">
        <v>3</v>
      </c>
      <c r="AA2082">
        <v>1.1100000000000001</v>
      </c>
      <c r="AB2082" s="2">
        <v>2.7500000000000024E-2</v>
      </c>
      <c r="AC2082" s="1">
        <v>-58.987500000000054</v>
      </c>
      <c r="AD2082" s="7">
        <v>43476</v>
      </c>
      <c r="AE2082" s="7">
        <v>43476</v>
      </c>
      <c r="AF2082">
        <v>0</v>
      </c>
      <c r="AG2082" t="s">
        <v>53</v>
      </c>
      <c r="AH2082" s="2">
        <v>0</v>
      </c>
      <c r="AI2082" s="1">
        <v>0</v>
      </c>
      <c r="AJ2082" s="1">
        <v>0</v>
      </c>
      <c r="AK2082" s="6" t="str">
        <f>+IF(Tabla1[[#This Row],[REQUEST_TY]]="SR MANTENIMIENTO CORRECTIVO", "EMERGENCIA", "OTROS")</f>
        <v>EMERGENCIA</v>
      </c>
      <c r="AL2082" s="6" t="str">
        <f>+_xlfn.IFS(Tabla1[[#This Row],[Veces obj]]&lt;=1,"0-1",Tabla1[[#This Row],[Veces obj]]&lt;=2,"1-2",Tabla1[[#This Row],[Veces obj]]&lt;=3,"2-3",TRUE,"&gt;3")</f>
        <v>1-2</v>
      </c>
      <c r="AM2082" s="6" t="str">
        <f>+_xlfn.IFS(MONTH(Tabla1[[#This Row],[MES]])&lt;=3,"Q1",MONTH(Tabla1[[#This Row],[MES]])&lt;=6,"Q2",MONTH(Tabla1[[#This Row],[MES]])&lt;=9,"Q3",TRUE,"Q4")</f>
        <v>Q1</v>
      </c>
      <c r="AN2082" t="str">
        <f>+IFERROR(VLOOKUP(Tabla1[[#This Row],[CUENTA]],CTAS[],2,0),"OTROS")</f>
        <v>OTROS</v>
      </c>
      <c r="AP2082" t="str">
        <f>+IFERROR(VLOOKUP(Tabla1[[#This Row],[EMPLEADO]],IS[],3,0),"OTROS")</f>
        <v>OTROS</v>
      </c>
      <c r="AQ2082" t="str">
        <f>+IFERROR(VLOOKUP(Tabla1[[#This Row],[EMPLEADO]],IS[[NÓMINA]:[INGENIERO]],2,0),"OTROS")</f>
        <v>OTROS</v>
      </c>
    </row>
    <row r="2083" spans="1:43" x14ac:dyDescent="0.25">
      <c r="A2083" t="s">
        <v>36</v>
      </c>
      <c r="B2083">
        <v>1</v>
      </c>
      <c r="C2083" t="s">
        <v>4017</v>
      </c>
      <c r="D2083" t="s">
        <v>38</v>
      </c>
      <c r="E2083" t="s">
        <v>4018</v>
      </c>
      <c r="F2083" t="s">
        <v>4019</v>
      </c>
      <c r="G2083" s="17" t="s">
        <v>4020</v>
      </c>
      <c r="H2083" t="s">
        <v>915</v>
      </c>
      <c r="I2083" t="s">
        <v>43</v>
      </c>
      <c r="J2083" t="s">
        <v>8</v>
      </c>
      <c r="K2083" t="s">
        <v>102</v>
      </c>
      <c r="L2083" t="s">
        <v>376</v>
      </c>
      <c r="M2083" t="s">
        <v>310</v>
      </c>
      <c r="N2083">
        <v>0</v>
      </c>
      <c r="O2083" t="s">
        <v>47</v>
      </c>
      <c r="P2083">
        <v>11</v>
      </c>
      <c r="Q2083" t="s">
        <v>194</v>
      </c>
      <c r="R2083" t="s">
        <v>138</v>
      </c>
      <c r="S2083" t="s">
        <v>139</v>
      </c>
      <c r="T2083" t="s">
        <v>51</v>
      </c>
      <c r="U2083" t="s">
        <v>224</v>
      </c>
      <c r="V2083">
        <v>0.8</v>
      </c>
      <c r="W2083" s="1">
        <v>1258.4000000000003</v>
      </c>
      <c r="X2083">
        <v>1</v>
      </c>
      <c r="Y2083">
        <v>4.47</v>
      </c>
      <c r="Z2083">
        <v>4</v>
      </c>
      <c r="AA2083">
        <v>1.1174999999999999</v>
      </c>
      <c r="AB2083" s="2">
        <v>2.9374999999999984E-2</v>
      </c>
      <c r="AC2083" s="1">
        <v>-46.206874999999982</v>
      </c>
      <c r="AD2083" s="7">
        <v>43472</v>
      </c>
      <c r="AE2083" s="7">
        <v>43472</v>
      </c>
      <c r="AF2083">
        <v>0</v>
      </c>
      <c r="AG2083" t="s">
        <v>53</v>
      </c>
      <c r="AH2083" s="2">
        <v>0</v>
      </c>
      <c r="AI2083" s="1">
        <v>0</v>
      </c>
      <c r="AJ2083" s="1">
        <v>0</v>
      </c>
      <c r="AK2083" s="6" t="str">
        <f>+IF(Tabla1[[#This Row],[REQUEST_TY]]="SR MANTENIMIENTO CORRECTIVO", "EMERGENCIA", "OTROS")</f>
        <v>EMERGENCIA</v>
      </c>
      <c r="AL2083" s="6" t="str">
        <f>+_xlfn.IFS(Tabla1[[#This Row],[Veces obj]]&lt;=1,"0-1",Tabla1[[#This Row],[Veces obj]]&lt;=2,"1-2",Tabla1[[#This Row],[Veces obj]]&lt;=3,"2-3",TRUE,"&gt;3")</f>
        <v>1-2</v>
      </c>
      <c r="AM2083" s="6" t="str">
        <f>+_xlfn.IFS(MONTH(Tabla1[[#This Row],[MES]])&lt;=3,"Q1",MONTH(Tabla1[[#This Row],[MES]])&lt;=6,"Q2",MONTH(Tabla1[[#This Row],[MES]])&lt;=9,"Q3",TRUE,"Q4")</f>
        <v>Q1</v>
      </c>
      <c r="AN2083" t="str">
        <f>+IFERROR(VLOOKUP(Tabla1[[#This Row],[CUENTA]],CTAS[],2,0),"OTROS")</f>
        <v>OTROS</v>
      </c>
      <c r="AP2083" t="str">
        <f>+IFERROR(VLOOKUP(Tabla1[[#This Row],[EMPLEADO]],IS[],3,0),"OTROS")</f>
        <v>OTROS</v>
      </c>
      <c r="AQ2083" t="str">
        <f>+IFERROR(VLOOKUP(Tabla1[[#This Row],[EMPLEADO]],IS[[NÓMINA]:[INGENIERO]],2,0),"OTROS")</f>
        <v>OTROS</v>
      </c>
    </row>
    <row r="2084" spans="1:43" x14ac:dyDescent="0.25">
      <c r="A2084" t="s">
        <v>4444</v>
      </c>
      <c r="B2084">
        <v>1</v>
      </c>
      <c r="C2084" t="s">
        <v>5229</v>
      </c>
      <c r="D2084" t="s">
        <v>38</v>
      </c>
      <c r="E2084" t="s">
        <v>535</v>
      </c>
      <c r="F2084" t="s">
        <v>5230</v>
      </c>
      <c r="G2084" s="17" t="s">
        <v>5231</v>
      </c>
      <c r="H2084" t="s">
        <v>784</v>
      </c>
      <c r="I2084" t="s">
        <v>43</v>
      </c>
      <c r="J2084" t="s">
        <v>8</v>
      </c>
      <c r="K2084" t="s">
        <v>117</v>
      </c>
      <c r="L2084" t="s">
        <v>5232</v>
      </c>
      <c r="M2084" t="s">
        <v>1560</v>
      </c>
      <c r="N2084">
        <v>0</v>
      </c>
      <c r="O2084" t="s">
        <v>47</v>
      </c>
      <c r="P2084">
        <v>2624</v>
      </c>
      <c r="Q2084" t="s">
        <v>48</v>
      </c>
      <c r="R2084" t="s">
        <v>49</v>
      </c>
      <c r="S2084" t="s">
        <v>50</v>
      </c>
      <c r="T2084" t="s">
        <v>51</v>
      </c>
      <c r="U2084" t="s">
        <v>52</v>
      </c>
      <c r="V2084">
        <v>1.05</v>
      </c>
      <c r="W2084" s="1">
        <v>750.75000000000011</v>
      </c>
      <c r="X2084">
        <v>1</v>
      </c>
      <c r="Y2084">
        <v>3.78</v>
      </c>
      <c r="Z2084">
        <v>5</v>
      </c>
      <c r="AA2084">
        <v>0.75600000000000001</v>
      </c>
      <c r="AB2084" s="2">
        <v>0</v>
      </c>
      <c r="AC2084" s="1">
        <v>0</v>
      </c>
      <c r="AD2084" s="7">
        <v>43502</v>
      </c>
      <c r="AE2084" s="7">
        <v>43503</v>
      </c>
      <c r="AF2084">
        <v>1</v>
      </c>
      <c r="AG2084" t="s">
        <v>53</v>
      </c>
      <c r="AH2084" s="2">
        <v>0</v>
      </c>
      <c r="AI2084" s="1">
        <v>0</v>
      </c>
      <c r="AJ2084" s="1">
        <v>0</v>
      </c>
      <c r="AK2084" s="6" t="str">
        <f>+IF(Tabla1[[#This Row],[REQUEST_TY]]="SR MANTENIMIENTO CORRECTIVO", "EMERGENCIA", "OTROS")</f>
        <v>EMERGENCIA</v>
      </c>
      <c r="AL2084" s="6" t="str">
        <f>+_xlfn.IFS(Tabla1[[#This Row],[Veces obj]]&lt;=1,"0-1",Tabla1[[#This Row],[Veces obj]]&lt;=2,"1-2",Tabla1[[#This Row],[Veces obj]]&lt;=3,"2-3",TRUE,"&gt;3")</f>
        <v>0-1</v>
      </c>
      <c r="AM2084" s="6" t="str">
        <f>+_xlfn.IFS(MONTH(Tabla1[[#This Row],[MES]])&lt;=3,"Q1",MONTH(Tabla1[[#This Row],[MES]])&lt;=6,"Q2",MONTH(Tabla1[[#This Row],[MES]])&lt;=9,"Q3",TRUE,"Q4")</f>
        <v>Q1</v>
      </c>
      <c r="AN2084" t="str">
        <f>+IFERROR(VLOOKUP(Tabla1[[#This Row],[CUENTA]],CTAS[],2,0),"OTROS")</f>
        <v>OTROS</v>
      </c>
      <c r="AP2084" t="str">
        <f>+IFERROR(VLOOKUP(Tabla1[[#This Row],[EMPLEADO]],IS[],3,0),"OTROS")</f>
        <v>OTROS</v>
      </c>
      <c r="AQ2084" t="str">
        <f>+IFERROR(VLOOKUP(Tabla1[[#This Row],[EMPLEADO]],IS[[NÓMINA]:[INGENIERO]],2,0),"OTROS")</f>
        <v>OTROS</v>
      </c>
    </row>
    <row r="2085" spans="1:43" x14ac:dyDescent="0.25">
      <c r="A2085" t="s">
        <v>36</v>
      </c>
      <c r="B2085">
        <v>1</v>
      </c>
      <c r="C2085" t="s">
        <v>4024</v>
      </c>
      <c r="D2085" t="s">
        <v>38</v>
      </c>
      <c r="E2085" t="s">
        <v>98</v>
      </c>
      <c r="F2085" t="s">
        <v>4025</v>
      </c>
      <c r="G2085" s="17" t="s">
        <v>100</v>
      </c>
      <c r="H2085" t="s">
        <v>271</v>
      </c>
      <c r="I2085" t="s">
        <v>43</v>
      </c>
      <c r="J2085" t="s">
        <v>8</v>
      </c>
      <c r="K2085" t="s">
        <v>102</v>
      </c>
      <c r="L2085" t="s">
        <v>103</v>
      </c>
      <c r="M2085" t="s">
        <v>104</v>
      </c>
      <c r="N2085">
        <v>0</v>
      </c>
      <c r="O2085" t="s">
        <v>105</v>
      </c>
      <c r="P2085">
        <v>15</v>
      </c>
      <c r="Q2085" t="s">
        <v>194</v>
      </c>
      <c r="R2085" t="s">
        <v>63</v>
      </c>
      <c r="S2085" t="s">
        <v>64</v>
      </c>
      <c r="T2085" t="s">
        <v>51</v>
      </c>
      <c r="U2085" t="s">
        <v>195</v>
      </c>
      <c r="V2085">
        <v>0.6</v>
      </c>
      <c r="W2085" s="1">
        <v>393</v>
      </c>
      <c r="X2085">
        <v>1</v>
      </c>
      <c r="Y2085">
        <v>5.62</v>
      </c>
      <c r="Z2085">
        <v>5</v>
      </c>
      <c r="AA2085">
        <v>1.1240000000000001</v>
      </c>
      <c r="AB2085" s="2">
        <v>3.1000000000000028E-2</v>
      </c>
      <c r="AC2085" s="1">
        <v>-20.305000000000017</v>
      </c>
      <c r="AD2085" s="7">
        <v>43486</v>
      </c>
      <c r="AE2085" s="7">
        <v>43486</v>
      </c>
      <c r="AF2085">
        <v>0</v>
      </c>
      <c r="AG2085" t="s">
        <v>53</v>
      </c>
      <c r="AH2085" s="2">
        <v>0</v>
      </c>
      <c r="AI2085" s="1">
        <v>0</v>
      </c>
      <c r="AJ2085" s="1">
        <v>0</v>
      </c>
      <c r="AK2085" s="6" t="str">
        <f>+IF(Tabla1[[#This Row],[REQUEST_TY]]="SR MANTENIMIENTO CORRECTIVO", "EMERGENCIA", "OTROS")</f>
        <v>EMERGENCIA</v>
      </c>
      <c r="AL2085" s="6" t="str">
        <f>+_xlfn.IFS(Tabla1[[#This Row],[Veces obj]]&lt;=1,"0-1",Tabla1[[#This Row],[Veces obj]]&lt;=2,"1-2",Tabla1[[#This Row],[Veces obj]]&lt;=3,"2-3",TRUE,"&gt;3")</f>
        <v>1-2</v>
      </c>
      <c r="AM2085" s="6" t="str">
        <f>+_xlfn.IFS(MONTH(Tabla1[[#This Row],[MES]])&lt;=3,"Q1",MONTH(Tabla1[[#This Row],[MES]])&lt;=6,"Q2",MONTH(Tabla1[[#This Row],[MES]])&lt;=9,"Q3",TRUE,"Q4")</f>
        <v>Q1</v>
      </c>
      <c r="AN2085" t="str">
        <f>+IFERROR(VLOOKUP(Tabla1[[#This Row],[CUENTA]],CTAS[],2,0),"OTROS")</f>
        <v>OTROS</v>
      </c>
      <c r="AP2085" t="str">
        <f>+IFERROR(VLOOKUP(Tabla1[[#This Row],[EMPLEADO]],IS[],3,0),"OTROS")</f>
        <v>OTROS</v>
      </c>
      <c r="AQ2085" t="str">
        <f>+IFERROR(VLOOKUP(Tabla1[[#This Row],[EMPLEADO]],IS[[NÓMINA]:[INGENIERO]],2,0),"OTROS")</f>
        <v>OTROS</v>
      </c>
    </row>
    <row r="2086" spans="1:43" x14ac:dyDescent="0.25">
      <c r="A2086" t="s">
        <v>36</v>
      </c>
      <c r="B2086">
        <v>1</v>
      </c>
      <c r="C2086" t="s">
        <v>4026</v>
      </c>
      <c r="D2086" t="s">
        <v>38</v>
      </c>
      <c r="E2086" t="s">
        <v>725</v>
      </c>
      <c r="F2086" t="s">
        <v>3757</v>
      </c>
      <c r="G2086" s="17" t="s">
        <v>1571</v>
      </c>
      <c r="H2086" t="s">
        <v>1572</v>
      </c>
      <c r="I2086" t="s">
        <v>43</v>
      </c>
      <c r="J2086" t="s">
        <v>8</v>
      </c>
      <c r="K2086" t="s">
        <v>102</v>
      </c>
      <c r="L2086" t="s">
        <v>1573</v>
      </c>
      <c r="M2086" t="s">
        <v>1574</v>
      </c>
      <c r="N2086">
        <v>0</v>
      </c>
      <c r="O2086" t="s">
        <v>47</v>
      </c>
      <c r="P2086">
        <v>13</v>
      </c>
      <c r="Q2086" t="s">
        <v>194</v>
      </c>
      <c r="R2086" t="s">
        <v>223</v>
      </c>
      <c r="S2086" t="s">
        <v>139</v>
      </c>
      <c r="T2086" t="s">
        <v>51</v>
      </c>
      <c r="U2086" t="s">
        <v>224</v>
      </c>
      <c r="V2086">
        <v>0.8</v>
      </c>
      <c r="W2086" s="1">
        <v>1258.4000000000003</v>
      </c>
      <c r="X2086">
        <v>1</v>
      </c>
      <c r="Y2086">
        <v>4.5</v>
      </c>
      <c r="Z2086">
        <v>4</v>
      </c>
      <c r="AA2086">
        <v>1.125</v>
      </c>
      <c r="AB2086" s="2">
        <v>3.125E-2</v>
      </c>
      <c r="AC2086" s="1">
        <v>-49.156250000000007</v>
      </c>
      <c r="AD2086" s="7">
        <v>43487</v>
      </c>
      <c r="AE2086" s="7">
        <v>43487</v>
      </c>
      <c r="AF2086">
        <v>0</v>
      </c>
      <c r="AG2086" t="s">
        <v>53</v>
      </c>
      <c r="AH2086" s="2">
        <v>0</v>
      </c>
      <c r="AI2086" s="1">
        <v>0</v>
      </c>
      <c r="AJ2086" s="1">
        <v>0</v>
      </c>
      <c r="AK2086" s="6" t="str">
        <f>+IF(Tabla1[[#This Row],[REQUEST_TY]]="SR MANTENIMIENTO CORRECTIVO", "EMERGENCIA", "OTROS")</f>
        <v>EMERGENCIA</v>
      </c>
      <c r="AL2086" s="6" t="str">
        <f>+_xlfn.IFS(Tabla1[[#This Row],[Veces obj]]&lt;=1,"0-1",Tabla1[[#This Row],[Veces obj]]&lt;=2,"1-2",Tabla1[[#This Row],[Veces obj]]&lt;=3,"2-3",TRUE,"&gt;3")</f>
        <v>1-2</v>
      </c>
      <c r="AM2086" s="6" t="str">
        <f>+_xlfn.IFS(MONTH(Tabla1[[#This Row],[MES]])&lt;=3,"Q1",MONTH(Tabla1[[#This Row],[MES]])&lt;=6,"Q2",MONTH(Tabla1[[#This Row],[MES]])&lt;=9,"Q3",TRUE,"Q4")</f>
        <v>Q1</v>
      </c>
      <c r="AN2086" t="str">
        <f>+IFERROR(VLOOKUP(Tabla1[[#This Row],[CUENTA]],CTAS[],2,0),"OTROS")</f>
        <v>OTROS</v>
      </c>
      <c r="AP2086" t="str">
        <f>+IFERROR(VLOOKUP(Tabla1[[#This Row],[EMPLEADO]],IS[],3,0),"OTROS")</f>
        <v>OTROS</v>
      </c>
      <c r="AQ2086" t="str">
        <f>+IFERROR(VLOOKUP(Tabla1[[#This Row],[EMPLEADO]],IS[[NÓMINA]:[INGENIERO]],2,0),"OTROS")</f>
        <v>OTROS</v>
      </c>
    </row>
    <row r="2087" spans="1:43" x14ac:dyDescent="0.25">
      <c r="A2087" t="s">
        <v>36</v>
      </c>
      <c r="B2087">
        <v>1</v>
      </c>
      <c r="C2087" t="s">
        <v>4027</v>
      </c>
      <c r="D2087" t="s">
        <v>38</v>
      </c>
      <c r="E2087" t="s">
        <v>39</v>
      </c>
      <c r="F2087" t="s">
        <v>4028</v>
      </c>
      <c r="G2087" s="17" t="s">
        <v>2717</v>
      </c>
      <c r="H2087" t="s">
        <v>915</v>
      </c>
      <c r="I2087" t="s">
        <v>43</v>
      </c>
      <c r="J2087" t="s">
        <v>8</v>
      </c>
      <c r="K2087" t="s">
        <v>2718</v>
      </c>
      <c r="L2087" t="s">
        <v>2719</v>
      </c>
      <c r="M2087" t="s">
        <v>46</v>
      </c>
      <c r="N2087">
        <v>0</v>
      </c>
      <c r="O2087" t="s">
        <v>47</v>
      </c>
      <c r="P2087">
        <v>2</v>
      </c>
      <c r="Q2087" t="s">
        <v>388</v>
      </c>
      <c r="R2087" t="s">
        <v>49</v>
      </c>
      <c r="S2087" t="s">
        <v>50</v>
      </c>
      <c r="T2087" t="s">
        <v>51</v>
      </c>
      <c r="U2087" t="s">
        <v>641</v>
      </c>
      <c r="V2087">
        <v>0</v>
      </c>
      <c r="W2087" s="1">
        <v>0</v>
      </c>
      <c r="X2087">
        <v>1</v>
      </c>
      <c r="Y2087">
        <v>5.63</v>
      </c>
      <c r="Z2087">
        <v>5</v>
      </c>
      <c r="AA2087">
        <v>1.1259999999999999</v>
      </c>
      <c r="AB2087" s="2">
        <v>3.1499999999999972E-2</v>
      </c>
      <c r="AC2087" s="1">
        <v>-22.522499999999983</v>
      </c>
      <c r="AD2087" s="7">
        <v>43476</v>
      </c>
      <c r="AE2087" s="7">
        <v>43476</v>
      </c>
      <c r="AF2087">
        <v>0</v>
      </c>
      <c r="AG2087" t="s">
        <v>53</v>
      </c>
      <c r="AH2087" s="2">
        <v>0</v>
      </c>
      <c r="AI2087" s="1">
        <v>0</v>
      </c>
      <c r="AJ2087" s="1">
        <v>0</v>
      </c>
      <c r="AK2087" s="6" t="str">
        <f>+IF(Tabla1[[#This Row],[REQUEST_TY]]="SR MANTENIMIENTO CORRECTIVO", "EMERGENCIA", "OTROS")</f>
        <v>EMERGENCIA</v>
      </c>
      <c r="AL2087" s="6" t="str">
        <f>+_xlfn.IFS(Tabla1[[#This Row],[Veces obj]]&lt;=1,"0-1",Tabla1[[#This Row],[Veces obj]]&lt;=2,"1-2",Tabla1[[#This Row],[Veces obj]]&lt;=3,"2-3",TRUE,"&gt;3")</f>
        <v>1-2</v>
      </c>
      <c r="AM2087" s="6" t="str">
        <f>+_xlfn.IFS(MONTH(Tabla1[[#This Row],[MES]])&lt;=3,"Q1",MONTH(Tabla1[[#This Row],[MES]])&lt;=6,"Q2",MONTH(Tabla1[[#This Row],[MES]])&lt;=9,"Q3",TRUE,"Q4")</f>
        <v>Q1</v>
      </c>
      <c r="AN2087" t="str">
        <f>+IFERROR(VLOOKUP(Tabla1[[#This Row],[CUENTA]],CTAS[],2,0),"OTROS")</f>
        <v>OTROS</v>
      </c>
      <c r="AP2087" t="str">
        <f>+IFERROR(VLOOKUP(Tabla1[[#This Row],[EMPLEADO]],IS[],3,0),"OTROS")</f>
        <v>OTROS</v>
      </c>
      <c r="AQ2087" t="str">
        <f>+IFERROR(VLOOKUP(Tabla1[[#This Row],[EMPLEADO]],IS[[NÓMINA]:[INGENIERO]],2,0),"OTROS")</f>
        <v>OTROS</v>
      </c>
    </row>
    <row r="2088" spans="1:43" x14ac:dyDescent="0.25">
      <c r="A2088" t="s">
        <v>36</v>
      </c>
      <c r="B2088">
        <v>1</v>
      </c>
      <c r="C2088" t="s">
        <v>4029</v>
      </c>
      <c r="D2088" t="s">
        <v>38</v>
      </c>
      <c r="E2088" t="s">
        <v>604</v>
      </c>
      <c r="F2088" t="s">
        <v>4030</v>
      </c>
      <c r="G2088" s="17" t="s">
        <v>2376</v>
      </c>
      <c r="H2088" t="s">
        <v>58</v>
      </c>
      <c r="I2088" t="s">
        <v>43</v>
      </c>
      <c r="J2088" t="s">
        <v>8</v>
      </c>
      <c r="K2088" t="s">
        <v>2377</v>
      </c>
      <c r="L2088" t="s">
        <v>2378</v>
      </c>
      <c r="M2088" t="s">
        <v>1501</v>
      </c>
      <c r="N2088">
        <v>0</v>
      </c>
      <c r="O2088" t="s">
        <v>47</v>
      </c>
      <c r="P2088">
        <v>13</v>
      </c>
      <c r="Q2088" t="s">
        <v>194</v>
      </c>
      <c r="R2088" t="s">
        <v>63</v>
      </c>
      <c r="S2088" t="s">
        <v>64</v>
      </c>
      <c r="T2088" t="s">
        <v>51</v>
      </c>
      <c r="U2088" t="s">
        <v>195</v>
      </c>
      <c r="V2088">
        <v>0.6</v>
      </c>
      <c r="W2088" s="1">
        <v>819</v>
      </c>
      <c r="X2088">
        <v>1</v>
      </c>
      <c r="Y2088">
        <v>5.63</v>
      </c>
      <c r="Z2088">
        <v>5</v>
      </c>
      <c r="AA2088">
        <v>1.1259999999999999</v>
      </c>
      <c r="AB2088" s="2">
        <v>3.1499999999999972E-2</v>
      </c>
      <c r="AC2088" s="1">
        <v>-42.99749999999996</v>
      </c>
      <c r="AD2088" s="7">
        <v>43494</v>
      </c>
      <c r="AE2088" s="7">
        <v>43494</v>
      </c>
      <c r="AF2088">
        <v>0</v>
      </c>
      <c r="AG2088" t="s">
        <v>53</v>
      </c>
      <c r="AH2088" s="2">
        <v>0</v>
      </c>
      <c r="AI2088" s="1">
        <v>0</v>
      </c>
      <c r="AJ2088" s="1">
        <v>0</v>
      </c>
      <c r="AK2088" s="6" t="str">
        <f>+IF(Tabla1[[#This Row],[REQUEST_TY]]="SR MANTENIMIENTO CORRECTIVO", "EMERGENCIA", "OTROS")</f>
        <v>EMERGENCIA</v>
      </c>
      <c r="AL2088" s="6" t="str">
        <f>+_xlfn.IFS(Tabla1[[#This Row],[Veces obj]]&lt;=1,"0-1",Tabla1[[#This Row],[Veces obj]]&lt;=2,"1-2",Tabla1[[#This Row],[Veces obj]]&lt;=3,"2-3",TRUE,"&gt;3")</f>
        <v>1-2</v>
      </c>
      <c r="AM2088" s="6" t="str">
        <f>+_xlfn.IFS(MONTH(Tabla1[[#This Row],[MES]])&lt;=3,"Q1",MONTH(Tabla1[[#This Row],[MES]])&lt;=6,"Q2",MONTH(Tabla1[[#This Row],[MES]])&lt;=9,"Q3",TRUE,"Q4")</f>
        <v>Q1</v>
      </c>
      <c r="AN2088" t="str">
        <f>+IFERROR(VLOOKUP(Tabla1[[#This Row],[CUENTA]],CTAS[],2,0),"OTROS")</f>
        <v>OTROS</v>
      </c>
      <c r="AP2088" t="str">
        <f>+IFERROR(VLOOKUP(Tabla1[[#This Row],[EMPLEADO]],IS[],3,0),"OTROS")</f>
        <v>OTROS</v>
      </c>
      <c r="AQ2088" t="str">
        <f>+IFERROR(VLOOKUP(Tabla1[[#This Row],[EMPLEADO]],IS[[NÓMINA]:[INGENIERO]],2,0),"OTROS")</f>
        <v>OTROS</v>
      </c>
    </row>
    <row r="2089" spans="1:43" x14ac:dyDescent="0.25">
      <c r="A2089" t="s">
        <v>36</v>
      </c>
      <c r="B2089">
        <v>1</v>
      </c>
      <c r="C2089" t="s">
        <v>3085</v>
      </c>
      <c r="D2089" t="s">
        <v>38</v>
      </c>
      <c r="E2089" t="s">
        <v>725</v>
      </c>
      <c r="F2089" t="s">
        <v>3086</v>
      </c>
      <c r="G2089" s="17" t="s">
        <v>3087</v>
      </c>
      <c r="H2089" t="s">
        <v>784</v>
      </c>
      <c r="I2089" t="s">
        <v>43</v>
      </c>
      <c r="J2089" t="s">
        <v>8</v>
      </c>
      <c r="K2089" t="s">
        <v>59</v>
      </c>
      <c r="L2089" t="s">
        <v>3088</v>
      </c>
      <c r="M2089" t="s">
        <v>787</v>
      </c>
      <c r="N2089">
        <v>0</v>
      </c>
      <c r="O2089" t="s">
        <v>47</v>
      </c>
      <c r="P2089">
        <v>144</v>
      </c>
      <c r="Q2089" t="s">
        <v>48</v>
      </c>
      <c r="R2089" t="s">
        <v>223</v>
      </c>
      <c r="S2089" t="s">
        <v>139</v>
      </c>
      <c r="T2089" t="s">
        <v>51</v>
      </c>
      <c r="U2089" t="s">
        <v>353</v>
      </c>
      <c r="V2089">
        <v>1.1499999999999999</v>
      </c>
      <c r="W2089" s="1">
        <v>1808.95</v>
      </c>
      <c r="X2089">
        <v>1</v>
      </c>
      <c r="Y2089">
        <v>3.08</v>
      </c>
      <c r="Z2089">
        <v>4</v>
      </c>
      <c r="AA2089">
        <v>0.77</v>
      </c>
      <c r="AB2089" s="2">
        <v>0</v>
      </c>
      <c r="AC2089" s="1">
        <v>0</v>
      </c>
      <c r="AD2089" s="7">
        <v>43480</v>
      </c>
      <c r="AE2089" s="7">
        <v>43480</v>
      </c>
      <c r="AF2089">
        <v>0</v>
      </c>
      <c r="AG2089" t="s">
        <v>53</v>
      </c>
      <c r="AH2089" s="2">
        <v>0</v>
      </c>
      <c r="AI2089" s="1">
        <v>0</v>
      </c>
      <c r="AJ2089" s="1">
        <v>0</v>
      </c>
      <c r="AK2089" s="6" t="str">
        <f>+IF(Tabla1[[#This Row],[REQUEST_TY]]="SR MANTENIMIENTO CORRECTIVO", "EMERGENCIA", "OTROS")</f>
        <v>EMERGENCIA</v>
      </c>
      <c r="AL2089" s="6" t="str">
        <f>+_xlfn.IFS(Tabla1[[#This Row],[Veces obj]]&lt;=1,"0-1",Tabla1[[#This Row],[Veces obj]]&lt;=2,"1-2",Tabla1[[#This Row],[Veces obj]]&lt;=3,"2-3",TRUE,"&gt;3")</f>
        <v>0-1</v>
      </c>
      <c r="AM2089" s="6" t="str">
        <f>+_xlfn.IFS(MONTH(Tabla1[[#This Row],[MES]])&lt;=3,"Q1",MONTH(Tabla1[[#This Row],[MES]])&lt;=6,"Q2",MONTH(Tabla1[[#This Row],[MES]])&lt;=9,"Q3",TRUE,"Q4")</f>
        <v>Q1</v>
      </c>
      <c r="AN2089" t="str">
        <f>+IFERROR(VLOOKUP(Tabla1[[#This Row],[CUENTA]],CTAS[],2,0),"OTROS")</f>
        <v>OTROS</v>
      </c>
      <c r="AP2089" t="str">
        <f>+IFERROR(VLOOKUP(Tabla1[[#This Row],[EMPLEADO]],IS[],3,0),"OTROS")</f>
        <v>OTROS</v>
      </c>
      <c r="AQ2089" t="str">
        <f>+IFERROR(VLOOKUP(Tabla1[[#This Row],[EMPLEADO]],IS[[NÓMINA]:[INGENIERO]],2,0),"OTROS")</f>
        <v>OTROS</v>
      </c>
    </row>
    <row r="2090" spans="1:43" x14ac:dyDescent="0.25">
      <c r="A2090" t="s">
        <v>36</v>
      </c>
      <c r="B2090">
        <v>1</v>
      </c>
      <c r="C2090" t="s">
        <v>4031</v>
      </c>
      <c r="D2090" t="s">
        <v>38</v>
      </c>
      <c r="E2090" t="s">
        <v>133</v>
      </c>
      <c r="F2090" t="s">
        <v>4032</v>
      </c>
      <c r="G2090" s="17" t="s">
        <v>2792</v>
      </c>
      <c r="H2090" t="s">
        <v>471</v>
      </c>
      <c r="I2090" t="s">
        <v>43</v>
      </c>
      <c r="J2090" t="s">
        <v>8</v>
      </c>
      <c r="K2090" t="s">
        <v>59</v>
      </c>
      <c r="L2090" t="s">
        <v>1768</v>
      </c>
      <c r="M2090" t="s">
        <v>310</v>
      </c>
      <c r="N2090">
        <v>0</v>
      </c>
      <c r="O2090" t="s">
        <v>47</v>
      </c>
      <c r="P2090">
        <v>51</v>
      </c>
      <c r="Q2090" t="s">
        <v>82</v>
      </c>
      <c r="R2090" t="s">
        <v>138</v>
      </c>
      <c r="S2090" t="s">
        <v>139</v>
      </c>
      <c r="T2090" t="s">
        <v>51</v>
      </c>
      <c r="U2090" t="s">
        <v>140</v>
      </c>
      <c r="V2090">
        <v>1.1000000000000001</v>
      </c>
      <c r="W2090" s="1">
        <v>1730.3000000000004</v>
      </c>
      <c r="X2090">
        <v>1</v>
      </c>
      <c r="Y2090">
        <v>4.57</v>
      </c>
      <c r="Z2090">
        <v>4</v>
      </c>
      <c r="AA2090">
        <v>1.1425000000000001</v>
      </c>
      <c r="AB2090" s="2">
        <v>3.5625000000000018E-2</v>
      </c>
      <c r="AC2090" s="1">
        <v>-56.038125000000036</v>
      </c>
      <c r="AD2090" s="7">
        <v>43481</v>
      </c>
      <c r="AE2090" s="7">
        <v>43481</v>
      </c>
      <c r="AF2090">
        <v>0</v>
      </c>
      <c r="AG2090" t="s">
        <v>53</v>
      </c>
      <c r="AH2090" s="2">
        <v>0</v>
      </c>
      <c r="AI2090" s="1">
        <v>0</v>
      </c>
      <c r="AJ2090" s="1">
        <v>0</v>
      </c>
      <c r="AK2090" s="6" t="str">
        <f>+IF(Tabla1[[#This Row],[REQUEST_TY]]="SR MANTENIMIENTO CORRECTIVO", "EMERGENCIA", "OTROS")</f>
        <v>EMERGENCIA</v>
      </c>
      <c r="AL2090" s="6" t="str">
        <f>+_xlfn.IFS(Tabla1[[#This Row],[Veces obj]]&lt;=1,"0-1",Tabla1[[#This Row],[Veces obj]]&lt;=2,"1-2",Tabla1[[#This Row],[Veces obj]]&lt;=3,"2-3",TRUE,"&gt;3")</f>
        <v>1-2</v>
      </c>
      <c r="AM2090" s="6" t="str">
        <f>+_xlfn.IFS(MONTH(Tabla1[[#This Row],[MES]])&lt;=3,"Q1",MONTH(Tabla1[[#This Row],[MES]])&lt;=6,"Q2",MONTH(Tabla1[[#This Row],[MES]])&lt;=9,"Q3",TRUE,"Q4")</f>
        <v>Q1</v>
      </c>
      <c r="AN2090" t="str">
        <f>+IFERROR(VLOOKUP(Tabla1[[#This Row],[CUENTA]],CTAS[],2,0),"OTROS")</f>
        <v>OTROS</v>
      </c>
      <c r="AP2090" t="str">
        <f>+IFERROR(VLOOKUP(Tabla1[[#This Row],[EMPLEADO]],IS[],3,0),"OTROS")</f>
        <v>OTROS</v>
      </c>
      <c r="AQ2090" t="str">
        <f>+IFERROR(VLOOKUP(Tabla1[[#This Row],[EMPLEADO]],IS[[NÓMINA]:[INGENIERO]],2,0),"OTROS")</f>
        <v>OTROS</v>
      </c>
    </row>
    <row r="2091" spans="1:43" x14ac:dyDescent="0.25">
      <c r="A2091" t="s">
        <v>36</v>
      </c>
      <c r="B2091">
        <v>1</v>
      </c>
      <c r="C2091" t="s">
        <v>4033</v>
      </c>
      <c r="D2091" t="s">
        <v>38</v>
      </c>
      <c r="E2091" t="s">
        <v>258</v>
      </c>
      <c r="F2091" t="s">
        <v>4034</v>
      </c>
      <c r="G2091" s="17" t="s">
        <v>4035</v>
      </c>
      <c r="H2091" t="s">
        <v>271</v>
      </c>
      <c r="I2091" t="s">
        <v>43</v>
      </c>
      <c r="J2091" t="s">
        <v>8</v>
      </c>
      <c r="K2091" t="s">
        <v>102</v>
      </c>
      <c r="L2091" t="s">
        <v>1414</v>
      </c>
      <c r="M2091" t="s">
        <v>1028</v>
      </c>
      <c r="N2091">
        <v>0</v>
      </c>
      <c r="O2091" t="s">
        <v>105</v>
      </c>
      <c r="P2091">
        <v>65</v>
      </c>
      <c r="Q2091" t="s">
        <v>48</v>
      </c>
      <c r="R2091" t="s">
        <v>138</v>
      </c>
      <c r="S2091" t="s">
        <v>139</v>
      </c>
      <c r="T2091" t="s">
        <v>51</v>
      </c>
      <c r="U2091" t="s">
        <v>353</v>
      </c>
      <c r="V2091">
        <v>1.1499999999999999</v>
      </c>
      <c r="W2091" s="1">
        <v>923.44999999999993</v>
      </c>
      <c r="X2091">
        <v>1</v>
      </c>
      <c r="Y2091">
        <v>4.57</v>
      </c>
      <c r="Z2091">
        <v>4</v>
      </c>
      <c r="AA2091">
        <v>1.1425000000000001</v>
      </c>
      <c r="AB2091" s="2">
        <v>3.5625000000000018E-2</v>
      </c>
      <c r="AC2091" s="1">
        <v>-28.606875000000013</v>
      </c>
      <c r="AD2091" s="7">
        <v>43489</v>
      </c>
      <c r="AE2091" s="7">
        <v>43489</v>
      </c>
      <c r="AF2091">
        <v>0</v>
      </c>
      <c r="AG2091" t="s">
        <v>53</v>
      </c>
      <c r="AH2091" s="2">
        <v>0</v>
      </c>
      <c r="AI2091" s="1">
        <v>0</v>
      </c>
      <c r="AJ2091" s="1">
        <v>0</v>
      </c>
      <c r="AK2091" s="6" t="str">
        <f>+IF(Tabla1[[#This Row],[REQUEST_TY]]="SR MANTENIMIENTO CORRECTIVO", "EMERGENCIA", "OTROS")</f>
        <v>EMERGENCIA</v>
      </c>
      <c r="AL2091" s="6" t="str">
        <f>+_xlfn.IFS(Tabla1[[#This Row],[Veces obj]]&lt;=1,"0-1",Tabla1[[#This Row],[Veces obj]]&lt;=2,"1-2",Tabla1[[#This Row],[Veces obj]]&lt;=3,"2-3",TRUE,"&gt;3")</f>
        <v>1-2</v>
      </c>
      <c r="AM2091" s="6" t="str">
        <f>+_xlfn.IFS(MONTH(Tabla1[[#This Row],[MES]])&lt;=3,"Q1",MONTH(Tabla1[[#This Row],[MES]])&lt;=6,"Q2",MONTH(Tabla1[[#This Row],[MES]])&lt;=9,"Q3",TRUE,"Q4")</f>
        <v>Q1</v>
      </c>
      <c r="AN2091" t="str">
        <f>+IFERROR(VLOOKUP(Tabla1[[#This Row],[CUENTA]],CTAS[],2,0),"OTROS")</f>
        <v>OTROS</v>
      </c>
      <c r="AP2091" t="str">
        <f>+IFERROR(VLOOKUP(Tabla1[[#This Row],[EMPLEADO]],IS[],3,0),"OTROS")</f>
        <v>OTROS</v>
      </c>
      <c r="AQ2091" t="str">
        <f>+IFERROR(VLOOKUP(Tabla1[[#This Row],[EMPLEADO]],IS[[NÓMINA]:[INGENIERO]],2,0),"OTROS")</f>
        <v>OTROS</v>
      </c>
    </row>
    <row r="2092" spans="1:43" x14ac:dyDescent="0.25">
      <c r="A2092" t="s">
        <v>36</v>
      </c>
      <c r="B2092">
        <v>1</v>
      </c>
      <c r="C2092" t="s">
        <v>4036</v>
      </c>
      <c r="D2092" t="s">
        <v>38</v>
      </c>
      <c r="E2092" t="s">
        <v>76</v>
      </c>
      <c r="F2092" t="s">
        <v>4037</v>
      </c>
      <c r="G2092" s="17" t="s">
        <v>2898</v>
      </c>
      <c r="H2092" t="s">
        <v>707</v>
      </c>
      <c r="I2092" t="s">
        <v>43</v>
      </c>
      <c r="J2092" t="s">
        <v>8</v>
      </c>
      <c r="K2092" t="s">
        <v>102</v>
      </c>
      <c r="L2092" t="s">
        <v>1027</v>
      </c>
      <c r="M2092" t="s">
        <v>1028</v>
      </c>
      <c r="N2092">
        <v>0</v>
      </c>
      <c r="O2092" t="s">
        <v>105</v>
      </c>
      <c r="P2092">
        <v>6</v>
      </c>
      <c r="Q2092" t="s">
        <v>207</v>
      </c>
      <c r="R2092" t="s">
        <v>63</v>
      </c>
      <c r="S2092" t="s">
        <v>64</v>
      </c>
      <c r="T2092" t="s">
        <v>51</v>
      </c>
      <c r="U2092" t="s">
        <v>209</v>
      </c>
      <c r="V2092">
        <v>0</v>
      </c>
      <c r="W2092" s="1">
        <v>0</v>
      </c>
      <c r="X2092">
        <v>1</v>
      </c>
      <c r="Y2092">
        <v>5.72</v>
      </c>
      <c r="Z2092">
        <v>5</v>
      </c>
      <c r="AA2092">
        <v>1.1439999999999999</v>
      </c>
      <c r="AB2092" s="2">
        <v>3.5999999999999976E-2</v>
      </c>
      <c r="AC2092" s="1">
        <v>-23.579999999999984</v>
      </c>
      <c r="AD2092" s="7">
        <v>43488</v>
      </c>
      <c r="AE2092" s="7">
        <v>43488</v>
      </c>
      <c r="AF2092">
        <v>0</v>
      </c>
      <c r="AG2092" t="s">
        <v>53</v>
      </c>
      <c r="AH2092" s="2">
        <v>0</v>
      </c>
      <c r="AI2092" s="1">
        <v>0</v>
      </c>
      <c r="AJ2092" s="1">
        <v>0</v>
      </c>
      <c r="AK2092" s="6" t="str">
        <f>+IF(Tabla1[[#This Row],[REQUEST_TY]]="SR MANTENIMIENTO CORRECTIVO", "EMERGENCIA", "OTROS")</f>
        <v>EMERGENCIA</v>
      </c>
      <c r="AL2092" s="6" t="str">
        <f>+_xlfn.IFS(Tabla1[[#This Row],[Veces obj]]&lt;=1,"0-1",Tabla1[[#This Row],[Veces obj]]&lt;=2,"1-2",Tabla1[[#This Row],[Veces obj]]&lt;=3,"2-3",TRUE,"&gt;3")</f>
        <v>1-2</v>
      </c>
      <c r="AM2092" s="6" t="str">
        <f>+_xlfn.IFS(MONTH(Tabla1[[#This Row],[MES]])&lt;=3,"Q1",MONTH(Tabla1[[#This Row],[MES]])&lt;=6,"Q2",MONTH(Tabla1[[#This Row],[MES]])&lt;=9,"Q3",TRUE,"Q4")</f>
        <v>Q1</v>
      </c>
      <c r="AN2092" t="str">
        <f>+IFERROR(VLOOKUP(Tabla1[[#This Row],[CUENTA]],CTAS[],2,0),"OTROS")</f>
        <v>OTROS</v>
      </c>
      <c r="AP2092" t="str">
        <f>+IFERROR(VLOOKUP(Tabla1[[#This Row],[EMPLEADO]],IS[],3,0),"OTROS")</f>
        <v>OTROS</v>
      </c>
      <c r="AQ2092" t="str">
        <f>+IFERROR(VLOOKUP(Tabla1[[#This Row],[EMPLEADO]],IS[[NÓMINA]:[INGENIERO]],2,0),"OTROS")</f>
        <v>OTROS</v>
      </c>
    </row>
    <row r="2093" spans="1:43" x14ac:dyDescent="0.25">
      <c r="A2093" t="s">
        <v>36</v>
      </c>
      <c r="B2093">
        <v>1</v>
      </c>
      <c r="C2093" t="s">
        <v>4038</v>
      </c>
      <c r="D2093" t="s">
        <v>38</v>
      </c>
      <c r="E2093" t="s">
        <v>312</v>
      </c>
      <c r="F2093" t="s">
        <v>4039</v>
      </c>
      <c r="G2093" s="17" t="s">
        <v>2425</v>
      </c>
      <c r="H2093" t="s">
        <v>471</v>
      </c>
      <c r="I2093" t="s">
        <v>43</v>
      </c>
      <c r="J2093" t="s">
        <v>8</v>
      </c>
      <c r="K2093" t="s">
        <v>59</v>
      </c>
      <c r="L2093" t="s">
        <v>780</v>
      </c>
      <c r="M2093" t="s">
        <v>310</v>
      </c>
      <c r="N2093">
        <v>0</v>
      </c>
      <c r="O2093" t="s">
        <v>47</v>
      </c>
      <c r="P2093">
        <v>14</v>
      </c>
      <c r="Q2093" t="s">
        <v>194</v>
      </c>
      <c r="R2093" t="s">
        <v>317</v>
      </c>
      <c r="S2093" t="s">
        <v>318</v>
      </c>
      <c r="T2093" t="s">
        <v>51</v>
      </c>
      <c r="U2093" t="s">
        <v>224</v>
      </c>
      <c r="V2093">
        <v>0.8</v>
      </c>
      <c r="W2093" s="1">
        <v>1258.4000000000003</v>
      </c>
      <c r="X2093">
        <v>1</v>
      </c>
      <c r="Y2093">
        <v>4.58</v>
      </c>
      <c r="Z2093">
        <v>4</v>
      </c>
      <c r="AA2093">
        <v>1.145</v>
      </c>
      <c r="AB2093" s="2">
        <v>3.6250000000000004E-2</v>
      </c>
      <c r="AC2093" s="1">
        <v>-57.021250000000016</v>
      </c>
      <c r="AD2093" s="7">
        <v>43479</v>
      </c>
      <c r="AE2093" s="7">
        <v>43479</v>
      </c>
      <c r="AF2093">
        <v>0</v>
      </c>
      <c r="AG2093" t="s">
        <v>53</v>
      </c>
      <c r="AH2093" s="2">
        <v>0</v>
      </c>
      <c r="AI2093" s="1">
        <v>0</v>
      </c>
      <c r="AJ2093" s="1">
        <v>0</v>
      </c>
      <c r="AK2093" s="6" t="str">
        <f>+IF(Tabla1[[#This Row],[REQUEST_TY]]="SR MANTENIMIENTO CORRECTIVO", "EMERGENCIA", "OTROS")</f>
        <v>EMERGENCIA</v>
      </c>
      <c r="AL2093" s="6" t="str">
        <f>+_xlfn.IFS(Tabla1[[#This Row],[Veces obj]]&lt;=1,"0-1",Tabla1[[#This Row],[Veces obj]]&lt;=2,"1-2",Tabla1[[#This Row],[Veces obj]]&lt;=3,"2-3",TRUE,"&gt;3")</f>
        <v>1-2</v>
      </c>
      <c r="AM2093" s="6" t="str">
        <f>+_xlfn.IFS(MONTH(Tabla1[[#This Row],[MES]])&lt;=3,"Q1",MONTH(Tabla1[[#This Row],[MES]])&lt;=6,"Q2",MONTH(Tabla1[[#This Row],[MES]])&lt;=9,"Q3",TRUE,"Q4")</f>
        <v>Q1</v>
      </c>
      <c r="AN2093" t="str">
        <f>+IFERROR(VLOOKUP(Tabla1[[#This Row],[CUENTA]],CTAS[],2,0),"OTROS")</f>
        <v>OTROS</v>
      </c>
      <c r="AP2093" t="str">
        <f>+IFERROR(VLOOKUP(Tabla1[[#This Row],[EMPLEADO]],IS[],3,0),"OTROS")</f>
        <v>OTROS</v>
      </c>
      <c r="AQ2093" t="str">
        <f>+IFERROR(VLOOKUP(Tabla1[[#This Row],[EMPLEADO]],IS[[NÓMINA]:[INGENIERO]],2,0),"OTROS")</f>
        <v>OTROS</v>
      </c>
    </row>
    <row r="2094" spans="1:43" x14ac:dyDescent="0.25">
      <c r="A2094" t="s">
        <v>36</v>
      </c>
      <c r="B2094">
        <v>1</v>
      </c>
      <c r="C2094" t="s">
        <v>4040</v>
      </c>
      <c r="D2094" t="s">
        <v>38</v>
      </c>
      <c r="E2094" t="s">
        <v>113</v>
      </c>
      <c r="F2094" t="s">
        <v>4041</v>
      </c>
      <c r="G2094" s="17" t="s">
        <v>4042</v>
      </c>
      <c r="H2094" t="s">
        <v>409</v>
      </c>
      <c r="I2094" t="s">
        <v>43</v>
      </c>
      <c r="J2094" t="s">
        <v>8</v>
      </c>
      <c r="K2094" t="s">
        <v>117</v>
      </c>
      <c r="L2094" t="s">
        <v>4043</v>
      </c>
      <c r="M2094" t="s">
        <v>2809</v>
      </c>
      <c r="N2094">
        <v>0</v>
      </c>
      <c r="O2094" t="s">
        <v>47</v>
      </c>
      <c r="P2094">
        <v>42</v>
      </c>
      <c r="Q2094" t="s">
        <v>82</v>
      </c>
      <c r="R2094" t="s">
        <v>49</v>
      </c>
      <c r="S2094" t="s">
        <v>50</v>
      </c>
      <c r="T2094" t="s">
        <v>51</v>
      </c>
      <c r="U2094" t="s">
        <v>120</v>
      </c>
      <c r="V2094">
        <v>0.8</v>
      </c>
      <c r="W2094" s="1">
        <v>572.00000000000011</v>
      </c>
      <c r="X2094">
        <v>1</v>
      </c>
      <c r="Y2094">
        <v>5.77</v>
      </c>
      <c r="Z2094">
        <v>5</v>
      </c>
      <c r="AA2094">
        <v>1.1539999999999999</v>
      </c>
      <c r="AB2094" s="2">
        <v>3.8499999999999979E-2</v>
      </c>
      <c r="AC2094" s="1">
        <v>-27.527499999999989</v>
      </c>
      <c r="AD2094" s="7">
        <v>43480</v>
      </c>
      <c r="AE2094" s="7">
        <v>43480</v>
      </c>
      <c r="AF2094">
        <v>0</v>
      </c>
      <c r="AG2094" t="s">
        <v>53</v>
      </c>
      <c r="AH2094" s="2">
        <v>0</v>
      </c>
      <c r="AI2094" s="1">
        <v>0</v>
      </c>
      <c r="AJ2094" s="1">
        <v>0</v>
      </c>
      <c r="AK2094" s="6" t="str">
        <f>+IF(Tabla1[[#This Row],[REQUEST_TY]]="SR MANTENIMIENTO CORRECTIVO", "EMERGENCIA", "OTROS")</f>
        <v>EMERGENCIA</v>
      </c>
      <c r="AL2094" s="6" t="str">
        <f>+_xlfn.IFS(Tabla1[[#This Row],[Veces obj]]&lt;=1,"0-1",Tabla1[[#This Row],[Veces obj]]&lt;=2,"1-2",Tabla1[[#This Row],[Veces obj]]&lt;=3,"2-3",TRUE,"&gt;3")</f>
        <v>1-2</v>
      </c>
      <c r="AM2094" s="6" t="str">
        <f>+_xlfn.IFS(MONTH(Tabla1[[#This Row],[MES]])&lt;=3,"Q1",MONTH(Tabla1[[#This Row],[MES]])&lt;=6,"Q2",MONTH(Tabla1[[#This Row],[MES]])&lt;=9,"Q3",TRUE,"Q4")</f>
        <v>Q1</v>
      </c>
      <c r="AN2094" t="str">
        <f>+IFERROR(VLOOKUP(Tabla1[[#This Row],[CUENTA]],CTAS[],2,0),"OTROS")</f>
        <v>OTROS</v>
      </c>
      <c r="AP2094" t="str">
        <f>+IFERROR(VLOOKUP(Tabla1[[#This Row],[EMPLEADO]],IS[],3,0),"OTROS")</f>
        <v>OTROS</v>
      </c>
      <c r="AQ2094" t="str">
        <f>+IFERROR(VLOOKUP(Tabla1[[#This Row],[EMPLEADO]],IS[[NÓMINA]:[INGENIERO]],2,0),"OTROS")</f>
        <v>OTROS</v>
      </c>
    </row>
    <row r="2095" spans="1:43" x14ac:dyDescent="0.25">
      <c r="A2095" t="s">
        <v>4444</v>
      </c>
      <c r="B2095">
        <v>1</v>
      </c>
      <c r="C2095" t="s">
        <v>6010</v>
      </c>
      <c r="D2095" t="s">
        <v>38</v>
      </c>
      <c r="E2095" t="s">
        <v>535</v>
      </c>
      <c r="F2095" t="s">
        <v>6011</v>
      </c>
      <c r="G2095" s="17" t="s">
        <v>6012</v>
      </c>
      <c r="H2095" t="s">
        <v>1130</v>
      </c>
      <c r="I2095" t="s">
        <v>43</v>
      </c>
      <c r="J2095" t="s">
        <v>8</v>
      </c>
      <c r="K2095" t="s">
        <v>1320</v>
      </c>
      <c r="L2095" t="s">
        <v>6013</v>
      </c>
      <c r="M2095" t="s">
        <v>2181</v>
      </c>
      <c r="N2095">
        <v>0</v>
      </c>
      <c r="O2095" t="s">
        <v>47</v>
      </c>
      <c r="P2095">
        <v>106</v>
      </c>
      <c r="Q2095" t="s">
        <v>48</v>
      </c>
      <c r="R2095" t="s">
        <v>49</v>
      </c>
      <c r="S2095" t="s">
        <v>50</v>
      </c>
      <c r="T2095" t="s">
        <v>51</v>
      </c>
      <c r="U2095" t="s">
        <v>52</v>
      </c>
      <c r="V2095">
        <v>1.05</v>
      </c>
      <c r="W2095" s="1">
        <v>750.75000000000011</v>
      </c>
      <c r="X2095">
        <v>1</v>
      </c>
      <c r="Y2095">
        <v>5.77</v>
      </c>
      <c r="Z2095">
        <v>5</v>
      </c>
      <c r="AA2095">
        <v>1.1539999999999999</v>
      </c>
      <c r="AB2095" s="2">
        <v>3.8499999999999979E-2</v>
      </c>
      <c r="AC2095" s="1">
        <v>-27.527499999999989</v>
      </c>
      <c r="AD2095" s="7">
        <v>43510</v>
      </c>
      <c r="AE2095" s="7">
        <v>43511</v>
      </c>
      <c r="AF2095">
        <v>1</v>
      </c>
      <c r="AG2095" t="s">
        <v>53</v>
      </c>
      <c r="AH2095" s="2">
        <v>0</v>
      </c>
      <c r="AI2095" s="1">
        <v>0</v>
      </c>
      <c r="AJ2095" s="1">
        <v>0</v>
      </c>
      <c r="AK2095" s="6" t="str">
        <f>+IF(Tabla1[[#This Row],[REQUEST_TY]]="SR MANTENIMIENTO CORRECTIVO", "EMERGENCIA", "OTROS")</f>
        <v>EMERGENCIA</v>
      </c>
      <c r="AL2095" s="6" t="str">
        <f>+_xlfn.IFS(Tabla1[[#This Row],[Veces obj]]&lt;=1,"0-1",Tabla1[[#This Row],[Veces obj]]&lt;=2,"1-2",Tabla1[[#This Row],[Veces obj]]&lt;=3,"2-3",TRUE,"&gt;3")</f>
        <v>1-2</v>
      </c>
      <c r="AM2095" s="6" t="str">
        <f>+_xlfn.IFS(MONTH(Tabla1[[#This Row],[MES]])&lt;=3,"Q1",MONTH(Tabla1[[#This Row],[MES]])&lt;=6,"Q2",MONTH(Tabla1[[#This Row],[MES]])&lt;=9,"Q3",TRUE,"Q4")</f>
        <v>Q1</v>
      </c>
      <c r="AN2095" t="str">
        <f>+IFERROR(VLOOKUP(Tabla1[[#This Row],[CUENTA]],CTAS[],2,0),"OTROS")</f>
        <v>OTROS</v>
      </c>
      <c r="AP2095" t="str">
        <f>+IFERROR(VLOOKUP(Tabla1[[#This Row],[EMPLEADO]],IS[],3,0),"OTROS")</f>
        <v>OTROS</v>
      </c>
      <c r="AQ2095" t="str">
        <f>+IFERROR(VLOOKUP(Tabla1[[#This Row],[EMPLEADO]],IS[[NÓMINA]:[INGENIERO]],2,0),"OTROS")</f>
        <v>OTROS</v>
      </c>
    </row>
    <row r="2096" spans="1:43" x14ac:dyDescent="0.25">
      <c r="A2096" t="s">
        <v>4444</v>
      </c>
      <c r="B2096">
        <v>1</v>
      </c>
      <c r="C2096" t="s">
        <v>4796</v>
      </c>
      <c r="D2096" t="s">
        <v>38</v>
      </c>
      <c r="E2096" t="s">
        <v>4797</v>
      </c>
      <c r="F2096" t="s">
        <v>4798</v>
      </c>
      <c r="G2096" s="17" t="s">
        <v>4799</v>
      </c>
      <c r="H2096" t="s">
        <v>136</v>
      </c>
      <c r="I2096" t="s">
        <v>43</v>
      </c>
      <c r="J2096" t="s">
        <v>8</v>
      </c>
      <c r="K2096" t="s">
        <v>4800</v>
      </c>
      <c r="L2096" t="s">
        <v>4801</v>
      </c>
      <c r="M2096" t="s">
        <v>222</v>
      </c>
      <c r="N2096">
        <v>0</v>
      </c>
      <c r="O2096" t="s">
        <v>47</v>
      </c>
      <c r="P2096">
        <v>52</v>
      </c>
      <c r="Q2096" t="s">
        <v>82</v>
      </c>
      <c r="R2096" t="s">
        <v>223</v>
      </c>
      <c r="S2096" t="s">
        <v>139</v>
      </c>
      <c r="T2096" t="s">
        <v>51</v>
      </c>
      <c r="U2096" t="s">
        <v>140</v>
      </c>
      <c r="V2096">
        <v>1.1000000000000001</v>
      </c>
      <c r="W2096" s="1">
        <v>1730.3000000000004</v>
      </c>
      <c r="X2096">
        <v>1</v>
      </c>
      <c r="Y2096">
        <v>4.63</v>
      </c>
      <c r="Z2096">
        <v>4</v>
      </c>
      <c r="AA2096">
        <v>1.1575</v>
      </c>
      <c r="AB2096" s="2">
        <v>3.9374999999999993E-2</v>
      </c>
      <c r="AC2096" s="1">
        <v>-61.936875000000001</v>
      </c>
      <c r="AD2096" s="7">
        <v>43515</v>
      </c>
      <c r="AE2096" s="7">
        <v>43515</v>
      </c>
      <c r="AF2096">
        <v>0</v>
      </c>
      <c r="AG2096" t="s">
        <v>53</v>
      </c>
      <c r="AH2096" s="2">
        <v>0</v>
      </c>
      <c r="AI2096" s="1">
        <v>0</v>
      </c>
      <c r="AJ2096" s="1">
        <v>0</v>
      </c>
      <c r="AK2096" s="6" t="str">
        <f>+IF(Tabla1[[#This Row],[REQUEST_TY]]="SR MANTENIMIENTO CORRECTIVO", "EMERGENCIA", "OTROS")</f>
        <v>EMERGENCIA</v>
      </c>
      <c r="AL2096" s="6" t="str">
        <f>+_xlfn.IFS(Tabla1[[#This Row],[Veces obj]]&lt;=1,"0-1",Tabla1[[#This Row],[Veces obj]]&lt;=2,"1-2",Tabla1[[#This Row],[Veces obj]]&lt;=3,"2-3",TRUE,"&gt;3")</f>
        <v>1-2</v>
      </c>
      <c r="AM2096" s="6" t="str">
        <f>+_xlfn.IFS(MONTH(Tabla1[[#This Row],[MES]])&lt;=3,"Q1",MONTH(Tabla1[[#This Row],[MES]])&lt;=6,"Q2",MONTH(Tabla1[[#This Row],[MES]])&lt;=9,"Q3",TRUE,"Q4")</f>
        <v>Q1</v>
      </c>
      <c r="AN2096" t="str">
        <f>+IFERROR(VLOOKUP(Tabla1[[#This Row],[CUENTA]],CTAS[],2,0),"OTROS")</f>
        <v>OTROS</v>
      </c>
      <c r="AP2096" t="str">
        <f>+IFERROR(VLOOKUP(Tabla1[[#This Row],[EMPLEADO]],IS[],3,0),"OTROS")</f>
        <v>OTROS</v>
      </c>
      <c r="AQ2096" t="str">
        <f>+IFERROR(VLOOKUP(Tabla1[[#This Row],[EMPLEADO]],IS[[NÓMINA]:[INGENIERO]],2,0),"OTROS")</f>
        <v>OTROS</v>
      </c>
    </row>
    <row r="2097" spans="1:43" x14ac:dyDescent="0.25">
      <c r="A2097" t="s">
        <v>4444</v>
      </c>
      <c r="B2097">
        <v>1</v>
      </c>
      <c r="C2097" t="s">
        <v>4637</v>
      </c>
      <c r="D2097" t="s">
        <v>38</v>
      </c>
      <c r="E2097" t="s">
        <v>725</v>
      </c>
      <c r="F2097" t="s">
        <v>4638</v>
      </c>
      <c r="G2097" s="17" t="s">
        <v>4639</v>
      </c>
      <c r="H2097" t="s">
        <v>246</v>
      </c>
      <c r="I2097" t="s">
        <v>43</v>
      </c>
      <c r="J2097" t="s">
        <v>8</v>
      </c>
      <c r="K2097" t="s">
        <v>102</v>
      </c>
      <c r="L2097" t="s">
        <v>1793</v>
      </c>
      <c r="M2097" t="s">
        <v>1794</v>
      </c>
      <c r="N2097">
        <v>0</v>
      </c>
      <c r="O2097" t="s">
        <v>105</v>
      </c>
      <c r="P2097">
        <v>113</v>
      </c>
      <c r="Q2097" t="s">
        <v>48</v>
      </c>
      <c r="R2097" t="s">
        <v>223</v>
      </c>
      <c r="S2097" t="s">
        <v>139</v>
      </c>
      <c r="T2097" t="s">
        <v>51</v>
      </c>
      <c r="U2097" t="s">
        <v>353</v>
      </c>
      <c r="V2097">
        <v>1.1499999999999999</v>
      </c>
      <c r="W2097" s="1">
        <v>923.44999999999993</v>
      </c>
      <c r="X2097">
        <v>1</v>
      </c>
      <c r="Y2097">
        <v>4.6500000000000004</v>
      </c>
      <c r="Z2097">
        <v>4</v>
      </c>
      <c r="AA2097">
        <v>1.1625000000000001</v>
      </c>
      <c r="AB2097" s="2">
        <v>4.0625000000000022E-2</v>
      </c>
      <c r="AC2097" s="1">
        <v>-32.621875000000017</v>
      </c>
      <c r="AD2097" s="7">
        <v>43497</v>
      </c>
      <c r="AE2097" s="7">
        <v>43497</v>
      </c>
      <c r="AF2097">
        <v>0</v>
      </c>
      <c r="AG2097" t="s">
        <v>53</v>
      </c>
      <c r="AH2097" s="2">
        <v>0</v>
      </c>
      <c r="AI2097" s="1">
        <v>0</v>
      </c>
      <c r="AJ2097" s="1">
        <v>0</v>
      </c>
      <c r="AK2097" s="6" t="str">
        <f>+IF(Tabla1[[#This Row],[REQUEST_TY]]="SR MANTENIMIENTO CORRECTIVO", "EMERGENCIA", "OTROS")</f>
        <v>EMERGENCIA</v>
      </c>
      <c r="AL2097" s="6" t="str">
        <f>+_xlfn.IFS(Tabla1[[#This Row],[Veces obj]]&lt;=1,"0-1",Tabla1[[#This Row],[Veces obj]]&lt;=2,"1-2",Tabla1[[#This Row],[Veces obj]]&lt;=3,"2-3",TRUE,"&gt;3")</f>
        <v>1-2</v>
      </c>
      <c r="AM2097" s="6" t="str">
        <f>+_xlfn.IFS(MONTH(Tabla1[[#This Row],[MES]])&lt;=3,"Q1",MONTH(Tabla1[[#This Row],[MES]])&lt;=6,"Q2",MONTH(Tabla1[[#This Row],[MES]])&lt;=9,"Q3",TRUE,"Q4")</f>
        <v>Q1</v>
      </c>
      <c r="AN2097" t="str">
        <f>+IFERROR(VLOOKUP(Tabla1[[#This Row],[CUENTA]],CTAS[],2,0),"OTROS")</f>
        <v>OTROS</v>
      </c>
      <c r="AP2097" t="str">
        <f>+IFERROR(VLOOKUP(Tabla1[[#This Row],[EMPLEADO]],IS[],3,0),"OTROS")</f>
        <v>OTROS</v>
      </c>
      <c r="AQ2097" t="str">
        <f>+IFERROR(VLOOKUP(Tabla1[[#This Row],[EMPLEADO]],IS[[NÓMINA]:[INGENIERO]],2,0),"OTROS")</f>
        <v>OTROS</v>
      </c>
    </row>
    <row r="2098" spans="1:43" x14ac:dyDescent="0.25">
      <c r="A2098" t="s">
        <v>36</v>
      </c>
      <c r="B2098">
        <v>1</v>
      </c>
      <c r="C2098" t="s">
        <v>4044</v>
      </c>
      <c r="D2098" t="s">
        <v>38</v>
      </c>
      <c r="E2098" t="s">
        <v>373</v>
      </c>
      <c r="F2098" t="s">
        <v>4045</v>
      </c>
      <c r="G2098" s="17" t="s">
        <v>4046</v>
      </c>
      <c r="H2098" t="s">
        <v>679</v>
      </c>
      <c r="I2098" t="s">
        <v>43</v>
      </c>
      <c r="J2098" t="s">
        <v>8</v>
      </c>
      <c r="K2098" t="s">
        <v>102</v>
      </c>
      <c r="L2098" t="s">
        <v>1039</v>
      </c>
      <c r="M2098" t="s">
        <v>310</v>
      </c>
      <c r="N2098">
        <v>0</v>
      </c>
      <c r="O2098" t="s">
        <v>47</v>
      </c>
      <c r="P2098">
        <v>126</v>
      </c>
      <c r="Q2098" t="s">
        <v>48</v>
      </c>
      <c r="R2098" t="s">
        <v>153</v>
      </c>
      <c r="S2098" t="s">
        <v>50</v>
      </c>
      <c r="T2098" t="s">
        <v>51</v>
      </c>
      <c r="U2098" t="s">
        <v>52</v>
      </c>
      <c r="V2098">
        <v>1.05</v>
      </c>
      <c r="W2098" s="1">
        <v>750.75000000000011</v>
      </c>
      <c r="X2098">
        <v>1</v>
      </c>
      <c r="Y2098">
        <v>5.82</v>
      </c>
      <c r="Z2098">
        <v>5</v>
      </c>
      <c r="AA2098">
        <v>1.1640000000000001</v>
      </c>
      <c r="AB2098" s="2">
        <v>4.1000000000000036E-2</v>
      </c>
      <c r="AC2098" s="1">
        <v>-29.31500000000003</v>
      </c>
      <c r="AD2098" s="7">
        <v>43469</v>
      </c>
      <c r="AE2098" s="7">
        <v>43469</v>
      </c>
      <c r="AF2098">
        <v>0</v>
      </c>
      <c r="AG2098" t="s">
        <v>53</v>
      </c>
      <c r="AH2098" s="2">
        <v>0</v>
      </c>
      <c r="AI2098" s="1">
        <v>0</v>
      </c>
      <c r="AJ2098" s="1">
        <v>0</v>
      </c>
      <c r="AK2098" s="6" t="str">
        <f>+IF(Tabla1[[#This Row],[REQUEST_TY]]="SR MANTENIMIENTO CORRECTIVO", "EMERGENCIA", "OTROS")</f>
        <v>EMERGENCIA</v>
      </c>
      <c r="AL2098" s="6" t="str">
        <f>+_xlfn.IFS(Tabla1[[#This Row],[Veces obj]]&lt;=1,"0-1",Tabla1[[#This Row],[Veces obj]]&lt;=2,"1-2",Tabla1[[#This Row],[Veces obj]]&lt;=3,"2-3",TRUE,"&gt;3")</f>
        <v>1-2</v>
      </c>
      <c r="AM2098" s="6" t="str">
        <f>+_xlfn.IFS(MONTH(Tabla1[[#This Row],[MES]])&lt;=3,"Q1",MONTH(Tabla1[[#This Row],[MES]])&lt;=6,"Q2",MONTH(Tabla1[[#This Row],[MES]])&lt;=9,"Q3",TRUE,"Q4")</f>
        <v>Q1</v>
      </c>
      <c r="AN2098" t="str">
        <f>+IFERROR(VLOOKUP(Tabla1[[#This Row],[CUENTA]],CTAS[],2,0),"OTROS")</f>
        <v>OTROS</v>
      </c>
      <c r="AP2098" t="str">
        <f>+IFERROR(VLOOKUP(Tabla1[[#This Row],[EMPLEADO]],IS[],3,0),"OTROS")</f>
        <v>OTROS</v>
      </c>
      <c r="AQ2098" t="str">
        <f>+IFERROR(VLOOKUP(Tabla1[[#This Row],[EMPLEADO]],IS[[NÓMINA]:[INGENIERO]],2,0),"OTROS")</f>
        <v>OTROS</v>
      </c>
    </row>
    <row r="2099" spans="1:43" x14ac:dyDescent="0.25">
      <c r="A2099" t="s">
        <v>36</v>
      </c>
      <c r="B2099">
        <v>1</v>
      </c>
      <c r="C2099" t="s">
        <v>4047</v>
      </c>
      <c r="D2099" t="s">
        <v>38</v>
      </c>
      <c r="E2099" t="s">
        <v>725</v>
      </c>
      <c r="F2099" t="s">
        <v>2158</v>
      </c>
      <c r="G2099" s="17" t="s">
        <v>4048</v>
      </c>
      <c r="H2099" t="s">
        <v>409</v>
      </c>
      <c r="I2099" t="s">
        <v>43</v>
      </c>
      <c r="J2099" t="s">
        <v>8</v>
      </c>
      <c r="K2099" t="s">
        <v>102</v>
      </c>
      <c r="L2099" t="s">
        <v>2808</v>
      </c>
      <c r="M2099" t="s">
        <v>2809</v>
      </c>
      <c r="N2099">
        <v>0</v>
      </c>
      <c r="O2099" t="s">
        <v>47</v>
      </c>
      <c r="P2099">
        <v>109</v>
      </c>
      <c r="Q2099" t="s">
        <v>48</v>
      </c>
      <c r="R2099" t="s">
        <v>223</v>
      </c>
      <c r="S2099" t="s">
        <v>139</v>
      </c>
      <c r="T2099" t="s">
        <v>51</v>
      </c>
      <c r="U2099" t="s">
        <v>353</v>
      </c>
      <c r="V2099">
        <v>1.1499999999999999</v>
      </c>
      <c r="W2099" s="1">
        <v>1808.95</v>
      </c>
      <c r="X2099">
        <v>1</v>
      </c>
      <c r="Y2099">
        <v>4.66</v>
      </c>
      <c r="Z2099">
        <v>4</v>
      </c>
      <c r="AA2099">
        <v>1.165</v>
      </c>
      <c r="AB2099" s="2">
        <v>4.1250000000000009E-2</v>
      </c>
      <c r="AC2099" s="1">
        <v>-64.886250000000018</v>
      </c>
      <c r="AD2099" s="7">
        <v>43476</v>
      </c>
      <c r="AE2099" s="7">
        <v>43476</v>
      </c>
      <c r="AF2099">
        <v>0</v>
      </c>
      <c r="AG2099" t="s">
        <v>53</v>
      </c>
      <c r="AH2099" s="2">
        <v>0</v>
      </c>
      <c r="AI2099" s="1">
        <v>0</v>
      </c>
      <c r="AJ2099" s="1">
        <v>0</v>
      </c>
      <c r="AK2099" s="6" t="str">
        <f>+IF(Tabla1[[#This Row],[REQUEST_TY]]="SR MANTENIMIENTO CORRECTIVO", "EMERGENCIA", "OTROS")</f>
        <v>EMERGENCIA</v>
      </c>
      <c r="AL2099" s="6" t="str">
        <f>+_xlfn.IFS(Tabla1[[#This Row],[Veces obj]]&lt;=1,"0-1",Tabla1[[#This Row],[Veces obj]]&lt;=2,"1-2",Tabla1[[#This Row],[Veces obj]]&lt;=3,"2-3",TRUE,"&gt;3")</f>
        <v>1-2</v>
      </c>
      <c r="AM2099" s="6" t="str">
        <f>+_xlfn.IFS(MONTH(Tabla1[[#This Row],[MES]])&lt;=3,"Q1",MONTH(Tabla1[[#This Row],[MES]])&lt;=6,"Q2",MONTH(Tabla1[[#This Row],[MES]])&lt;=9,"Q3",TRUE,"Q4")</f>
        <v>Q1</v>
      </c>
      <c r="AN2099" t="str">
        <f>+IFERROR(VLOOKUP(Tabla1[[#This Row],[CUENTA]],CTAS[],2,0),"OTROS")</f>
        <v>OTROS</v>
      </c>
      <c r="AP2099" t="str">
        <f>+IFERROR(VLOOKUP(Tabla1[[#This Row],[EMPLEADO]],IS[],3,0),"OTROS")</f>
        <v>OTROS</v>
      </c>
      <c r="AQ2099" t="str">
        <f>+IFERROR(VLOOKUP(Tabla1[[#This Row],[EMPLEADO]],IS[[NÓMINA]:[INGENIERO]],2,0),"OTROS")</f>
        <v>OTROS</v>
      </c>
    </row>
    <row r="2100" spans="1:43" x14ac:dyDescent="0.25">
      <c r="A2100" t="s">
        <v>4444</v>
      </c>
      <c r="B2100">
        <v>1</v>
      </c>
      <c r="C2100" t="s">
        <v>4602</v>
      </c>
      <c r="D2100" t="s">
        <v>38</v>
      </c>
      <c r="E2100" t="s">
        <v>55</v>
      </c>
      <c r="F2100" t="s">
        <v>4603</v>
      </c>
      <c r="G2100" s="17" t="s">
        <v>573</v>
      </c>
      <c r="H2100" t="s">
        <v>574</v>
      </c>
      <c r="I2100" t="s">
        <v>43</v>
      </c>
      <c r="J2100" t="s">
        <v>8</v>
      </c>
      <c r="K2100" t="s">
        <v>59</v>
      </c>
      <c r="L2100" t="s">
        <v>575</v>
      </c>
      <c r="M2100" t="s">
        <v>576</v>
      </c>
      <c r="N2100">
        <v>0</v>
      </c>
      <c r="O2100" t="s">
        <v>47</v>
      </c>
      <c r="P2100">
        <v>1</v>
      </c>
      <c r="Q2100" t="s">
        <v>388</v>
      </c>
      <c r="R2100" t="s">
        <v>63</v>
      </c>
      <c r="S2100" t="s">
        <v>64</v>
      </c>
      <c r="T2100" t="s">
        <v>208</v>
      </c>
      <c r="U2100" t="s">
        <v>389</v>
      </c>
      <c r="V2100">
        <v>0</v>
      </c>
      <c r="W2100" s="1">
        <v>0</v>
      </c>
      <c r="X2100">
        <v>1</v>
      </c>
      <c r="Y2100">
        <v>10.55</v>
      </c>
      <c r="Z2100">
        <v>9</v>
      </c>
      <c r="AA2100">
        <v>1.1722222222222223</v>
      </c>
      <c r="AB2100" s="2">
        <v>4.3055555555555569E-2</v>
      </c>
      <c r="AC2100" s="1">
        <v>-58.77083333333335</v>
      </c>
      <c r="AD2100" s="7">
        <v>43501</v>
      </c>
      <c r="AE2100" s="7">
        <v>43502</v>
      </c>
      <c r="AF2100">
        <v>1</v>
      </c>
      <c r="AG2100" t="s">
        <v>53</v>
      </c>
      <c r="AH2100" s="2">
        <v>0</v>
      </c>
      <c r="AI2100" s="1">
        <v>0</v>
      </c>
      <c r="AJ2100" s="1">
        <v>0</v>
      </c>
      <c r="AK2100" s="6" t="str">
        <f>+IF(Tabla1[[#This Row],[REQUEST_TY]]="SR MANTENIMIENTO CORRECTIVO", "EMERGENCIA", "OTROS")</f>
        <v>EMERGENCIA</v>
      </c>
      <c r="AL2100" s="6" t="str">
        <f>+_xlfn.IFS(Tabla1[[#This Row],[Veces obj]]&lt;=1,"0-1",Tabla1[[#This Row],[Veces obj]]&lt;=2,"1-2",Tabla1[[#This Row],[Veces obj]]&lt;=3,"2-3",TRUE,"&gt;3")</f>
        <v>1-2</v>
      </c>
      <c r="AM2100" s="6" t="str">
        <f>+_xlfn.IFS(MONTH(Tabla1[[#This Row],[MES]])&lt;=3,"Q1",MONTH(Tabla1[[#This Row],[MES]])&lt;=6,"Q2",MONTH(Tabla1[[#This Row],[MES]])&lt;=9,"Q3",TRUE,"Q4")</f>
        <v>Q1</v>
      </c>
      <c r="AN2100" t="str">
        <f>+IFERROR(VLOOKUP(Tabla1[[#This Row],[CUENTA]],CTAS[],2,0),"OTROS")</f>
        <v>OTROS</v>
      </c>
      <c r="AP2100" t="str">
        <f>+IFERROR(VLOOKUP(Tabla1[[#This Row],[EMPLEADO]],IS[],3,0),"OTROS")</f>
        <v>OTROS</v>
      </c>
      <c r="AQ2100" t="str">
        <f>+IFERROR(VLOOKUP(Tabla1[[#This Row],[EMPLEADO]],IS[[NÓMINA]:[INGENIERO]],2,0),"OTROS")</f>
        <v>OTROS</v>
      </c>
    </row>
    <row r="2101" spans="1:43" x14ac:dyDescent="0.25">
      <c r="A2101" t="s">
        <v>36</v>
      </c>
      <c r="B2101">
        <v>1</v>
      </c>
      <c r="C2101" t="s">
        <v>4049</v>
      </c>
      <c r="D2101" t="s">
        <v>38</v>
      </c>
      <c r="E2101" t="s">
        <v>373</v>
      </c>
      <c r="F2101" t="s">
        <v>4050</v>
      </c>
      <c r="G2101" s="17" t="s">
        <v>4051</v>
      </c>
      <c r="H2101" t="s">
        <v>106</v>
      </c>
      <c r="I2101" t="s">
        <v>43</v>
      </c>
      <c r="J2101" t="s">
        <v>8</v>
      </c>
      <c r="K2101" t="s">
        <v>495</v>
      </c>
      <c r="L2101" t="s">
        <v>496</v>
      </c>
      <c r="M2101" t="s">
        <v>46</v>
      </c>
      <c r="N2101">
        <v>0</v>
      </c>
      <c r="O2101" t="s">
        <v>47</v>
      </c>
      <c r="P2101">
        <v>54</v>
      </c>
      <c r="Q2101" t="s">
        <v>82</v>
      </c>
      <c r="R2101" t="s">
        <v>153</v>
      </c>
      <c r="S2101" t="s">
        <v>50</v>
      </c>
      <c r="T2101" t="s">
        <v>51</v>
      </c>
      <c r="U2101" t="s">
        <v>120</v>
      </c>
      <c r="V2101">
        <v>0.8</v>
      </c>
      <c r="W2101" s="1">
        <v>572.00000000000011</v>
      </c>
      <c r="X2101">
        <v>1</v>
      </c>
      <c r="Y2101">
        <v>5.87</v>
      </c>
      <c r="Z2101">
        <v>5</v>
      </c>
      <c r="AA2101">
        <v>1.1739999999999999</v>
      </c>
      <c r="AB2101" s="2">
        <v>4.3499999999999983E-2</v>
      </c>
      <c r="AC2101" s="1">
        <v>-31.102499999999992</v>
      </c>
      <c r="AD2101" s="7">
        <v>43465</v>
      </c>
      <c r="AE2101" s="7">
        <v>43467</v>
      </c>
      <c r="AF2101">
        <v>1</v>
      </c>
      <c r="AG2101" t="s">
        <v>53</v>
      </c>
      <c r="AH2101" s="2">
        <v>0</v>
      </c>
      <c r="AI2101" s="1">
        <v>0</v>
      </c>
      <c r="AJ2101" s="1">
        <v>0</v>
      </c>
      <c r="AK2101" s="6" t="str">
        <f>+IF(Tabla1[[#This Row],[REQUEST_TY]]="SR MANTENIMIENTO CORRECTIVO", "EMERGENCIA", "OTROS")</f>
        <v>EMERGENCIA</v>
      </c>
      <c r="AL2101" s="6" t="str">
        <f>+_xlfn.IFS(Tabla1[[#This Row],[Veces obj]]&lt;=1,"0-1",Tabla1[[#This Row],[Veces obj]]&lt;=2,"1-2",Tabla1[[#This Row],[Veces obj]]&lt;=3,"2-3",TRUE,"&gt;3")</f>
        <v>1-2</v>
      </c>
      <c r="AM2101" s="6" t="str">
        <f>+_xlfn.IFS(MONTH(Tabla1[[#This Row],[MES]])&lt;=3,"Q1",MONTH(Tabla1[[#This Row],[MES]])&lt;=6,"Q2",MONTH(Tabla1[[#This Row],[MES]])&lt;=9,"Q3",TRUE,"Q4")</f>
        <v>Q1</v>
      </c>
      <c r="AN2101" t="str">
        <f>+IFERROR(VLOOKUP(Tabla1[[#This Row],[CUENTA]],CTAS[],2,0),"OTROS")</f>
        <v>OTROS</v>
      </c>
      <c r="AP2101" t="str">
        <f>+IFERROR(VLOOKUP(Tabla1[[#This Row],[EMPLEADO]],IS[],3,0),"OTROS")</f>
        <v>OTROS</v>
      </c>
      <c r="AQ2101" t="str">
        <f>+IFERROR(VLOOKUP(Tabla1[[#This Row],[EMPLEADO]],IS[[NÓMINA]:[INGENIERO]],2,0),"OTROS")</f>
        <v>OTROS</v>
      </c>
    </row>
    <row r="2102" spans="1:43" x14ac:dyDescent="0.25">
      <c r="A2102" t="s">
        <v>4444</v>
      </c>
      <c r="B2102">
        <v>1</v>
      </c>
      <c r="C2102" t="s">
        <v>4587</v>
      </c>
      <c r="D2102" t="s">
        <v>38</v>
      </c>
      <c r="E2102" t="s">
        <v>133</v>
      </c>
      <c r="F2102" t="s">
        <v>4588</v>
      </c>
      <c r="G2102" s="17" t="s">
        <v>307</v>
      </c>
      <c r="H2102" t="s">
        <v>106</v>
      </c>
      <c r="I2102" t="s">
        <v>43</v>
      </c>
      <c r="J2102" t="s">
        <v>8</v>
      </c>
      <c r="K2102" t="s">
        <v>59</v>
      </c>
      <c r="L2102" t="s">
        <v>309</v>
      </c>
      <c r="M2102" t="s">
        <v>310</v>
      </c>
      <c r="N2102">
        <v>0</v>
      </c>
      <c r="O2102" t="s">
        <v>47</v>
      </c>
      <c r="P2102">
        <v>10</v>
      </c>
      <c r="Q2102" t="s">
        <v>194</v>
      </c>
      <c r="R2102" t="s">
        <v>138</v>
      </c>
      <c r="S2102" t="s">
        <v>139</v>
      </c>
      <c r="T2102" t="s">
        <v>51</v>
      </c>
      <c r="U2102" t="s">
        <v>224</v>
      </c>
      <c r="V2102">
        <v>0.8</v>
      </c>
      <c r="W2102" s="1">
        <v>1258.4000000000003</v>
      </c>
      <c r="X2102">
        <v>1</v>
      </c>
      <c r="Y2102">
        <v>4.7</v>
      </c>
      <c r="Z2102">
        <v>4</v>
      </c>
      <c r="AA2102">
        <v>1.175</v>
      </c>
      <c r="AB2102" s="2">
        <v>4.3750000000000011E-2</v>
      </c>
      <c r="AC2102" s="1">
        <v>-68.818750000000023</v>
      </c>
      <c r="AD2102" s="7">
        <v>43496</v>
      </c>
      <c r="AE2102" s="7">
        <v>43497</v>
      </c>
      <c r="AF2102">
        <v>1</v>
      </c>
      <c r="AG2102" t="s">
        <v>53</v>
      </c>
      <c r="AH2102" s="2">
        <v>0</v>
      </c>
      <c r="AI2102" s="1">
        <v>0</v>
      </c>
      <c r="AJ2102" s="1">
        <v>0</v>
      </c>
      <c r="AK2102" s="6" t="str">
        <f>+IF(Tabla1[[#This Row],[REQUEST_TY]]="SR MANTENIMIENTO CORRECTIVO", "EMERGENCIA", "OTROS")</f>
        <v>EMERGENCIA</v>
      </c>
      <c r="AL2102" s="6" t="str">
        <f>+_xlfn.IFS(Tabla1[[#This Row],[Veces obj]]&lt;=1,"0-1",Tabla1[[#This Row],[Veces obj]]&lt;=2,"1-2",Tabla1[[#This Row],[Veces obj]]&lt;=3,"2-3",TRUE,"&gt;3")</f>
        <v>1-2</v>
      </c>
      <c r="AM2102" s="6" t="str">
        <f>+_xlfn.IFS(MONTH(Tabla1[[#This Row],[MES]])&lt;=3,"Q1",MONTH(Tabla1[[#This Row],[MES]])&lt;=6,"Q2",MONTH(Tabla1[[#This Row],[MES]])&lt;=9,"Q3",TRUE,"Q4")</f>
        <v>Q1</v>
      </c>
      <c r="AN2102" t="str">
        <f>+IFERROR(VLOOKUP(Tabla1[[#This Row],[CUENTA]],CTAS[],2,0),"OTROS")</f>
        <v>OTROS</v>
      </c>
      <c r="AP2102" t="str">
        <f>+IFERROR(VLOOKUP(Tabla1[[#This Row],[EMPLEADO]],IS[],3,0),"OTROS")</f>
        <v>OTROS</v>
      </c>
      <c r="AQ2102" t="str">
        <f>+IFERROR(VLOOKUP(Tabla1[[#This Row],[EMPLEADO]],IS[[NÓMINA]:[INGENIERO]],2,0),"OTROS")</f>
        <v>OTROS</v>
      </c>
    </row>
    <row r="2103" spans="1:43" x14ac:dyDescent="0.25">
      <c r="A2103" t="s">
        <v>36</v>
      </c>
      <c r="B2103">
        <v>1</v>
      </c>
      <c r="C2103" t="s">
        <v>4052</v>
      </c>
      <c r="D2103" t="s">
        <v>38</v>
      </c>
      <c r="E2103" t="s">
        <v>55</v>
      </c>
      <c r="F2103" t="s">
        <v>4053</v>
      </c>
      <c r="G2103" s="17" t="s">
        <v>4054</v>
      </c>
      <c r="H2103" t="s">
        <v>574</v>
      </c>
      <c r="I2103" t="s">
        <v>43</v>
      </c>
      <c r="J2103" t="s">
        <v>8</v>
      </c>
      <c r="K2103" t="s">
        <v>59</v>
      </c>
      <c r="L2103" t="s">
        <v>4055</v>
      </c>
      <c r="M2103" t="s">
        <v>4056</v>
      </c>
      <c r="N2103">
        <v>0</v>
      </c>
      <c r="O2103" t="s">
        <v>47</v>
      </c>
      <c r="P2103">
        <v>162</v>
      </c>
      <c r="Q2103" t="s">
        <v>48</v>
      </c>
      <c r="R2103" t="s">
        <v>63</v>
      </c>
      <c r="S2103" t="s">
        <v>64</v>
      </c>
      <c r="T2103" t="s">
        <v>51</v>
      </c>
      <c r="U2103" t="s">
        <v>96</v>
      </c>
      <c r="V2103">
        <v>1.1000000000000001</v>
      </c>
      <c r="W2103" s="1">
        <v>1501.5000000000002</v>
      </c>
      <c r="X2103">
        <v>1</v>
      </c>
      <c r="Y2103">
        <v>5.92</v>
      </c>
      <c r="Z2103">
        <v>5</v>
      </c>
      <c r="AA2103">
        <v>1.1839999999999999</v>
      </c>
      <c r="AB2103" s="2">
        <v>4.5999999999999985E-2</v>
      </c>
      <c r="AC2103" s="1">
        <v>-62.789999999999978</v>
      </c>
      <c r="AD2103" s="7">
        <v>43486</v>
      </c>
      <c r="AE2103" s="7">
        <v>43486</v>
      </c>
      <c r="AF2103">
        <v>0</v>
      </c>
      <c r="AG2103" t="s">
        <v>53</v>
      </c>
      <c r="AH2103" s="2">
        <v>0</v>
      </c>
      <c r="AI2103" s="1">
        <v>0</v>
      </c>
      <c r="AJ2103" s="1">
        <v>0</v>
      </c>
      <c r="AK2103" s="6" t="str">
        <f>+IF(Tabla1[[#This Row],[REQUEST_TY]]="SR MANTENIMIENTO CORRECTIVO", "EMERGENCIA", "OTROS")</f>
        <v>EMERGENCIA</v>
      </c>
      <c r="AL2103" s="6" t="str">
        <f>+_xlfn.IFS(Tabla1[[#This Row],[Veces obj]]&lt;=1,"0-1",Tabla1[[#This Row],[Veces obj]]&lt;=2,"1-2",Tabla1[[#This Row],[Veces obj]]&lt;=3,"2-3",TRUE,"&gt;3")</f>
        <v>1-2</v>
      </c>
      <c r="AM2103" s="6" t="str">
        <f>+_xlfn.IFS(MONTH(Tabla1[[#This Row],[MES]])&lt;=3,"Q1",MONTH(Tabla1[[#This Row],[MES]])&lt;=6,"Q2",MONTH(Tabla1[[#This Row],[MES]])&lt;=9,"Q3",TRUE,"Q4")</f>
        <v>Q1</v>
      </c>
      <c r="AN2103" t="str">
        <f>+IFERROR(VLOOKUP(Tabla1[[#This Row],[CUENTA]],CTAS[],2,0),"OTROS")</f>
        <v>OTROS</v>
      </c>
      <c r="AP2103" t="str">
        <f>+IFERROR(VLOOKUP(Tabla1[[#This Row],[EMPLEADO]],IS[],3,0),"OTROS")</f>
        <v>OTROS</v>
      </c>
      <c r="AQ2103" t="str">
        <f>+IFERROR(VLOOKUP(Tabla1[[#This Row],[EMPLEADO]],IS[[NÓMINA]:[INGENIERO]],2,0),"OTROS")</f>
        <v>OTROS</v>
      </c>
    </row>
    <row r="2104" spans="1:43" x14ac:dyDescent="0.25">
      <c r="A2104" t="s">
        <v>36</v>
      </c>
      <c r="B2104">
        <v>1</v>
      </c>
      <c r="C2104" t="s">
        <v>3198</v>
      </c>
      <c r="D2104" t="s">
        <v>38</v>
      </c>
      <c r="E2104" t="s">
        <v>147</v>
      </c>
      <c r="F2104" t="s">
        <v>3199</v>
      </c>
      <c r="G2104" s="17" t="s">
        <v>3200</v>
      </c>
      <c r="H2104" t="s">
        <v>784</v>
      </c>
      <c r="I2104" t="s">
        <v>43</v>
      </c>
      <c r="J2104" t="s">
        <v>8</v>
      </c>
      <c r="K2104" t="s">
        <v>1541</v>
      </c>
      <c r="L2104" t="s">
        <v>1542</v>
      </c>
      <c r="M2104" t="s">
        <v>787</v>
      </c>
      <c r="N2104">
        <v>0</v>
      </c>
      <c r="O2104" t="s">
        <v>47</v>
      </c>
      <c r="P2104">
        <v>31</v>
      </c>
      <c r="Q2104" t="s">
        <v>82</v>
      </c>
      <c r="R2104" t="s">
        <v>153</v>
      </c>
      <c r="S2104" t="s">
        <v>50</v>
      </c>
      <c r="T2104" t="s">
        <v>51</v>
      </c>
      <c r="U2104" t="s">
        <v>120</v>
      </c>
      <c r="V2104">
        <v>0.8</v>
      </c>
      <c r="W2104" s="1">
        <v>572.00000000000011</v>
      </c>
      <c r="X2104">
        <v>1</v>
      </c>
      <c r="Y2104">
        <v>4.1399999999999997</v>
      </c>
      <c r="Z2104">
        <v>5</v>
      </c>
      <c r="AA2104">
        <v>0.82799999999999996</v>
      </c>
      <c r="AB2104" s="2">
        <v>0</v>
      </c>
      <c r="AC2104" s="1">
        <v>0</v>
      </c>
      <c r="AD2104" s="7">
        <v>43479</v>
      </c>
      <c r="AE2104" s="7">
        <v>43479</v>
      </c>
      <c r="AF2104">
        <v>0</v>
      </c>
      <c r="AG2104" t="s">
        <v>53</v>
      </c>
      <c r="AH2104" s="2">
        <v>0</v>
      </c>
      <c r="AI2104" s="1">
        <v>0</v>
      </c>
      <c r="AJ2104" s="1">
        <v>0</v>
      </c>
      <c r="AK2104" s="6" t="str">
        <f>+IF(Tabla1[[#This Row],[REQUEST_TY]]="SR MANTENIMIENTO CORRECTIVO", "EMERGENCIA", "OTROS")</f>
        <v>EMERGENCIA</v>
      </c>
      <c r="AL2104" s="6" t="str">
        <f>+_xlfn.IFS(Tabla1[[#This Row],[Veces obj]]&lt;=1,"0-1",Tabla1[[#This Row],[Veces obj]]&lt;=2,"1-2",Tabla1[[#This Row],[Veces obj]]&lt;=3,"2-3",TRUE,"&gt;3")</f>
        <v>0-1</v>
      </c>
      <c r="AM2104" s="6" t="str">
        <f>+_xlfn.IFS(MONTH(Tabla1[[#This Row],[MES]])&lt;=3,"Q1",MONTH(Tabla1[[#This Row],[MES]])&lt;=6,"Q2",MONTH(Tabla1[[#This Row],[MES]])&lt;=9,"Q3",TRUE,"Q4")</f>
        <v>Q1</v>
      </c>
      <c r="AN2104" t="str">
        <f>+IFERROR(VLOOKUP(Tabla1[[#This Row],[CUENTA]],CTAS[],2,0),"OTROS")</f>
        <v>OTROS</v>
      </c>
      <c r="AP2104" t="str">
        <f>+IFERROR(VLOOKUP(Tabla1[[#This Row],[EMPLEADO]],IS[],3,0),"OTROS")</f>
        <v>OTROS</v>
      </c>
      <c r="AQ2104" t="str">
        <f>+IFERROR(VLOOKUP(Tabla1[[#This Row],[EMPLEADO]],IS[[NÓMINA]:[INGENIERO]],2,0),"OTROS")</f>
        <v>OTROS</v>
      </c>
    </row>
    <row r="2105" spans="1:43" x14ac:dyDescent="0.25">
      <c r="A2105" t="s">
        <v>36</v>
      </c>
      <c r="B2105">
        <v>1</v>
      </c>
      <c r="C2105" t="s">
        <v>4059</v>
      </c>
      <c r="D2105" t="s">
        <v>38</v>
      </c>
      <c r="E2105" t="s">
        <v>725</v>
      </c>
      <c r="F2105" t="s">
        <v>4060</v>
      </c>
      <c r="G2105" s="17" t="s">
        <v>4061</v>
      </c>
      <c r="H2105" t="s">
        <v>101</v>
      </c>
      <c r="I2105" t="s">
        <v>43</v>
      </c>
      <c r="J2105" t="s">
        <v>8</v>
      </c>
      <c r="K2105" t="s">
        <v>102</v>
      </c>
      <c r="L2105" t="s">
        <v>517</v>
      </c>
      <c r="M2105" t="s">
        <v>518</v>
      </c>
      <c r="N2105">
        <v>0</v>
      </c>
      <c r="O2105" t="s">
        <v>105</v>
      </c>
      <c r="P2105">
        <v>82</v>
      </c>
      <c r="Q2105" t="s">
        <v>48</v>
      </c>
      <c r="R2105" t="s">
        <v>223</v>
      </c>
      <c r="S2105" t="s">
        <v>139</v>
      </c>
      <c r="T2105" t="s">
        <v>51</v>
      </c>
      <c r="U2105" t="s">
        <v>353</v>
      </c>
      <c r="V2105">
        <v>1.1499999999999999</v>
      </c>
      <c r="W2105" s="1">
        <v>923.44999999999993</v>
      </c>
      <c r="X2105">
        <v>1</v>
      </c>
      <c r="Y2105">
        <v>4.75</v>
      </c>
      <c r="Z2105">
        <v>4</v>
      </c>
      <c r="AA2105">
        <v>1.1875</v>
      </c>
      <c r="AB2105" s="2">
        <v>4.6875E-2</v>
      </c>
      <c r="AC2105" s="1">
        <v>-37.640625</v>
      </c>
      <c r="AD2105" s="7">
        <v>43494</v>
      </c>
      <c r="AE2105" s="7">
        <v>43494</v>
      </c>
      <c r="AF2105">
        <v>0</v>
      </c>
      <c r="AG2105" t="s">
        <v>53</v>
      </c>
      <c r="AH2105" s="2">
        <v>0</v>
      </c>
      <c r="AI2105" s="1">
        <v>0</v>
      </c>
      <c r="AJ2105" s="1">
        <v>0</v>
      </c>
      <c r="AK2105" s="6" t="str">
        <f>+IF(Tabla1[[#This Row],[REQUEST_TY]]="SR MANTENIMIENTO CORRECTIVO", "EMERGENCIA", "OTROS")</f>
        <v>EMERGENCIA</v>
      </c>
      <c r="AL2105" s="6" t="str">
        <f>+_xlfn.IFS(Tabla1[[#This Row],[Veces obj]]&lt;=1,"0-1",Tabla1[[#This Row],[Veces obj]]&lt;=2,"1-2",Tabla1[[#This Row],[Veces obj]]&lt;=3,"2-3",TRUE,"&gt;3")</f>
        <v>1-2</v>
      </c>
      <c r="AM2105" s="6" t="str">
        <f>+_xlfn.IFS(MONTH(Tabla1[[#This Row],[MES]])&lt;=3,"Q1",MONTH(Tabla1[[#This Row],[MES]])&lt;=6,"Q2",MONTH(Tabla1[[#This Row],[MES]])&lt;=9,"Q3",TRUE,"Q4")</f>
        <v>Q1</v>
      </c>
      <c r="AN2105" t="str">
        <f>+IFERROR(VLOOKUP(Tabla1[[#This Row],[CUENTA]],CTAS[],2,0),"OTROS")</f>
        <v>OTROS</v>
      </c>
      <c r="AP2105" t="str">
        <f>+IFERROR(VLOOKUP(Tabla1[[#This Row],[EMPLEADO]],IS[],3,0),"OTROS")</f>
        <v>OTROS</v>
      </c>
      <c r="AQ2105" t="str">
        <f>+IFERROR(VLOOKUP(Tabla1[[#This Row],[EMPLEADO]],IS[[NÓMINA]:[INGENIERO]],2,0),"OTROS")</f>
        <v>OTROS</v>
      </c>
    </row>
    <row r="2106" spans="1:43" x14ac:dyDescent="0.25">
      <c r="A2106" t="s">
        <v>4444</v>
      </c>
      <c r="B2106">
        <v>1</v>
      </c>
      <c r="C2106" t="s">
        <v>6610</v>
      </c>
      <c r="D2106" t="s">
        <v>3370</v>
      </c>
      <c r="E2106" t="s">
        <v>67</v>
      </c>
      <c r="F2106" t="s">
        <v>6611</v>
      </c>
      <c r="G2106" s="17" t="s">
        <v>6612</v>
      </c>
      <c r="H2106" t="s">
        <v>784</v>
      </c>
      <c r="I2106" t="s">
        <v>43</v>
      </c>
      <c r="J2106" t="s">
        <v>8</v>
      </c>
      <c r="K2106" t="s">
        <v>71</v>
      </c>
      <c r="L2106" t="s">
        <v>6613</v>
      </c>
      <c r="M2106" t="s">
        <v>387</v>
      </c>
      <c r="N2106">
        <v>0</v>
      </c>
      <c r="O2106" t="s">
        <v>47</v>
      </c>
      <c r="P2106" t="s">
        <v>822</v>
      </c>
      <c r="Q2106" t="s">
        <v>48</v>
      </c>
      <c r="R2106" t="s">
        <v>74</v>
      </c>
      <c r="S2106" t="s">
        <v>50</v>
      </c>
      <c r="T2106" t="s">
        <v>51</v>
      </c>
      <c r="U2106" t="s">
        <v>52</v>
      </c>
      <c r="V2106">
        <v>1</v>
      </c>
      <c r="W2106" s="1">
        <v>1072.5000000000002</v>
      </c>
      <c r="X2106">
        <v>0</v>
      </c>
      <c r="Y2106">
        <v>5</v>
      </c>
      <c r="Z2106">
        <v>5</v>
      </c>
      <c r="AA2106">
        <v>1</v>
      </c>
      <c r="AB2106" s="2">
        <v>0</v>
      </c>
      <c r="AC2106" s="1">
        <v>0</v>
      </c>
      <c r="AD2106" s="7">
        <v>43515</v>
      </c>
      <c r="AE2106" s="7">
        <v>43516</v>
      </c>
      <c r="AF2106">
        <v>1</v>
      </c>
      <c r="AG2106" t="s">
        <v>53</v>
      </c>
      <c r="AH2106" s="2">
        <v>0</v>
      </c>
      <c r="AI2106" s="1">
        <v>0</v>
      </c>
      <c r="AJ2106" s="1">
        <v>0</v>
      </c>
      <c r="AK2106" s="6" t="str">
        <f>+IF(Tabla1[[#This Row],[REQUEST_TY]]="SR MANTENIMIENTO CORRECTIVO", "EMERGENCIA", "OTROS")</f>
        <v>OTROS</v>
      </c>
      <c r="AL2106" s="6" t="str">
        <f>+_xlfn.IFS(Tabla1[[#This Row],[Veces obj]]&lt;=1,"0-1",Tabla1[[#This Row],[Veces obj]]&lt;=2,"1-2",Tabla1[[#This Row],[Veces obj]]&lt;=3,"2-3",TRUE,"&gt;3")</f>
        <v>0-1</v>
      </c>
      <c r="AM2106" s="6" t="str">
        <f>+_xlfn.IFS(MONTH(Tabla1[[#This Row],[MES]])&lt;=3,"Q1",MONTH(Tabla1[[#This Row],[MES]])&lt;=6,"Q2",MONTH(Tabla1[[#This Row],[MES]])&lt;=9,"Q3",TRUE,"Q4")</f>
        <v>Q1</v>
      </c>
      <c r="AN2106" t="str">
        <f>+IFERROR(VLOOKUP(Tabla1[[#This Row],[CUENTA]],CTAS[],2,0),"OTROS")</f>
        <v>OTROS</v>
      </c>
      <c r="AP2106" t="str">
        <f>+IFERROR(VLOOKUP(Tabla1[[#This Row],[EMPLEADO]],IS[],3,0),"OTROS")</f>
        <v>OTROS</v>
      </c>
      <c r="AQ2106" t="str">
        <f>+IFERROR(VLOOKUP(Tabla1[[#This Row],[EMPLEADO]],IS[[NÓMINA]:[INGENIERO]],2,0),"OTROS")</f>
        <v>OTROS</v>
      </c>
    </row>
    <row r="2107" spans="1:43" x14ac:dyDescent="0.25">
      <c r="A2107" t="s">
        <v>4444</v>
      </c>
      <c r="B2107">
        <v>1</v>
      </c>
      <c r="C2107" t="s">
        <v>5032</v>
      </c>
      <c r="D2107" t="s">
        <v>38</v>
      </c>
      <c r="E2107" t="s">
        <v>814</v>
      </c>
      <c r="F2107" t="s">
        <v>5033</v>
      </c>
      <c r="G2107" s="17" t="s">
        <v>5034</v>
      </c>
      <c r="H2107" t="s">
        <v>1572</v>
      </c>
      <c r="I2107" t="s">
        <v>43</v>
      </c>
      <c r="J2107" t="s">
        <v>8</v>
      </c>
      <c r="K2107" t="s">
        <v>5035</v>
      </c>
      <c r="L2107" t="s">
        <v>5036</v>
      </c>
      <c r="M2107" t="s">
        <v>1574</v>
      </c>
      <c r="N2107">
        <v>0</v>
      </c>
      <c r="O2107" t="s">
        <v>47</v>
      </c>
      <c r="P2107">
        <v>146</v>
      </c>
      <c r="Q2107" t="s">
        <v>48</v>
      </c>
      <c r="R2107" t="s">
        <v>95</v>
      </c>
      <c r="S2107" t="s">
        <v>64</v>
      </c>
      <c r="T2107" t="s">
        <v>51</v>
      </c>
      <c r="U2107" t="s">
        <v>96</v>
      </c>
      <c r="V2107">
        <v>1.1000000000000001</v>
      </c>
      <c r="W2107" s="1">
        <v>1501.5000000000002</v>
      </c>
      <c r="X2107">
        <v>1</v>
      </c>
      <c r="Y2107">
        <v>5.97</v>
      </c>
      <c r="Z2107">
        <v>5</v>
      </c>
      <c r="AA2107">
        <v>1.194</v>
      </c>
      <c r="AB2107" s="2">
        <v>4.8499999999999988E-2</v>
      </c>
      <c r="AC2107" s="1">
        <v>-66.202499999999986</v>
      </c>
      <c r="AD2107" s="7">
        <v>43502</v>
      </c>
      <c r="AE2107" s="7">
        <v>43502</v>
      </c>
      <c r="AF2107">
        <v>0</v>
      </c>
      <c r="AG2107" t="s">
        <v>53</v>
      </c>
      <c r="AH2107" s="2">
        <v>0</v>
      </c>
      <c r="AI2107" s="1">
        <v>0</v>
      </c>
      <c r="AJ2107" s="1">
        <v>0</v>
      </c>
      <c r="AK2107" s="6" t="str">
        <f>+IF(Tabla1[[#This Row],[REQUEST_TY]]="SR MANTENIMIENTO CORRECTIVO", "EMERGENCIA", "OTROS")</f>
        <v>EMERGENCIA</v>
      </c>
      <c r="AL2107" s="6" t="str">
        <f>+_xlfn.IFS(Tabla1[[#This Row],[Veces obj]]&lt;=1,"0-1",Tabla1[[#This Row],[Veces obj]]&lt;=2,"1-2",Tabla1[[#This Row],[Veces obj]]&lt;=3,"2-3",TRUE,"&gt;3")</f>
        <v>1-2</v>
      </c>
      <c r="AM2107" s="6" t="str">
        <f>+_xlfn.IFS(MONTH(Tabla1[[#This Row],[MES]])&lt;=3,"Q1",MONTH(Tabla1[[#This Row],[MES]])&lt;=6,"Q2",MONTH(Tabla1[[#This Row],[MES]])&lt;=9,"Q3",TRUE,"Q4")</f>
        <v>Q1</v>
      </c>
      <c r="AN2107" t="str">
        <f>+IFERROR(VLOOKUP(Tabla1[[#This Row],[CUENTA]],CTAS[],2,0),"OTROS")</f>
        <v>OTROS</v>
      </c>
      <c r="AP2107" t="str">
        <f>+IFERROR(VLOOKUP(Tabla1[[#This Row],[EMPLEADO]],IS[],3,0),"OTROS")</f>
        <v>OTROS</v>
      </c>
      <c r="AQ2107" t="str">
        <f>+IFERROR(VLOOKUP(Tabla1[[#This Row],[EMPLEADO]],IS[[NÓMINA]:[INGENIERO]],2,0),"OTROS")</f>
        <v>OTROS</v>
      </c>
    </row>
    <row r="2108" spans="1:43" x14ac:dyDescent="0.25">
      <c r="A2108" t="s">
        <v>36</v>
      </c>
      <c r="B2108">
        <v>1</v>
      </c>
      <c r="C2108" t="s">
        <v>4066</v>
      </c>
      <c r="D2108" t="s">
        <v>38</v>
      </c>
      <c r="E2108" t="s">
        <v>4018</v>
      </c>
      <c r="F2108" t="s">
        <v>4067</v>
      </c>
      <c r="G2108" s="17" t="s">
        <v>4020</v>
      </c>
      <c r="H2108" t="s">
        <v>915</v>
      </c>
      <c r="I2108" t="s">
        <v>43</v>
      </c>
      <c r="J2108" t="s">
        <v>8</v>
      </c>
      <c r="K2108" t="s">
        <v>102</v>
      </c>
      <c r="L2108" t="s">
        <v>376</v>
      </c>
      <c r="M2108" t="s">
        <v>310</v>
      </c>
      <c r="N2108">
        <v>0</v>
      </c>
      <c r="O2108" t="s">
        <v>47</v>
      </c>
      <c r="P2108">
        <v>25</v>
      </c>
      <c r="Q2108" t="s">
        <v>62</v>
      </c>
      <c r="R2108" t="s">
        <v>138</v>
      </c>
      <c r="S2108" t="s">
        <v>139</v>
      </c>
      <c r="T2108" t="s">
        <v>51</v>
      </c>
      <c r="U2108" t="s">
        <v>262</v>
      </c>
      <c r="V2108">
        <v>1.05</v>
      </c>
      <c r="W2108" s="1">
        <v>1651.6500000000003</v>
      </c>
      <c r="X2108">
        <v>1</v>
      </c>
      <c r="Y2108">
        <v>4.78</v>
      </c>
      <c r="Z2108">
        <v>4</v>
      </c>
      <c r="AA2108">
        <v>1.1950000000000001</v>
      </c>
      <c r="AB2108" s="2">
        <v>4.8750000000000016E-2</v>
      </c>
      <c r="AC2108" s="1">
        <v>-76.683750000000032</v>
      </c>
      <c r="AD2108" s="7">
        <v>43487</v>
      </c>
      <c r="AE2108" s="7">
        <v>43487</v>
      </c>
      <c r="AF2108">
        <v>0</v>
      </c>
      <c r="AG2108" t="s">
        <v>53</v>
      </c>
      <c r="AH2108" s="2">
        <v>0</v>
      </c>
      <c r="AI2108" s="1">
        <v>0</v>
      </c>
      <c r="AJ2108" s="1">
        <v>0</v>
      </c>
      <c r="AK2108" s="6" t="str">
        <f>+IF(Tabla1[[#This Row],[REQUEST_TY]]="SR MANTENIMIENTO CORRECTIVO", "EMERGENCIA", "OTROS")</f>
        <v>EMERGENCIA</v>
      </c>
      <c r="AL2108" s="6" t="str">
        <f>+_xlfn.IFS(Tabla1[[#This Row],[Veces obj]]&lt;=1,"0-1",Tabla1[[#This Row],[Veces obj]]&lt;=2,"1-2",Tabla1[[#This Row],[Veces obj]]&lt;=3,"2-3",TRUE,"&gt;3")</f>
        <v>1-2</v>
      </c>
      <c r="AM2108" s="6" t="str">
        <f>+_xlfn.IFS(MONTH(Tabla1[[#This Row],[MES]])&lt;=3,"Q1",MONTH(Tabla1[[#This Row],[MES]])&lt;=6,"Q2",MONTH(Tabla1[[#This Row],[MES]])&lt;=9,"Q3",TRUE,"Q4")</f>
        <v>Q1</v>
      </c>
      <c r="AN2108" t="str">
        <f>+IFERROR(VLOOKUP(Tabla1[[#This Row],[CUENTA]],CTAS[],2,0),"OTROS")</f>
        <v>OTROS</v>
      </c>
      <c r="AP2108" t="str">
        <f>+IFERROR(VLOOKUP(Tabla1[[#This Row],[EMPLEADO]],IS[],3,0),"OTROS")</f>
        <v>OTROS</v>
      </c>
      <c r="AQ2108" t="str">
        <f>+IFERROR(VLOOKUP(Tabla1[[#This Row],[EMPLEADO]],IS[[NÓMINA]:[INGENIERO]],2,0),"OTROS")</f>
        <v>OTROS</v>
      </c>
    </row>
    <row r="2109" spans="1:43" x14ac:dyDescent="0.25">
      <c r="A2109" t="s">
        <v>36</v>
      </c>
      <c r="B2109">
        <v>1</v>
      </c>
      <c r="C2109" t="s">
        <v>4068</v>
      </c>
      <c r="D2109" t="s">
        <v>38</v>
      </c>
      <c r="E2109" t="s">
        <v>258</v>
      </c>
      <c r="F2109" t="s">
        <v>2658</v>
      </c>
      <c r="G2109" s="17" t="s">
        <v>1736</v>
      </c>
      <c r="H2109" t="s">
        <v>136</v>
      </c>
      <c r="I2109" t="s">
        <v>43</v>
      </c>
      <c r="J2109" t="s">
        <v>8</v>
      </c>
      <c r="K2109" t="s">
        <v>1737</v>
      </c>
      <c r="L2109" t="s">
        <v>1738</v>
      </c>
      <c r="M2109" t="s">
        <v>736</v>
      </c>
      <c r="N2109">
        <v>0</v>
      </c>
      <c r="O2109" t="s">
        <v>47</v>
      </c>
      <c r="P2109">
        <v>7</v>
      </c>
      <c r="Q2109" t="s">
        <v>194</v>
      </c>
      <c r="R2109" t="s">
        <v>138</v>
      </c>
      <c r="S2109" t="s">
        <v>139</v>
      </c>
      <c r="T2109" t="s">
        <v>51</v>
      </c>
      <c r="U2109" t="s">
        <v>224</v>
      </c>
      <c r="V2109">
        <v>0.8</v>
      </c>
      <c r="W2109" s="1">
        <v>1258.4000000000003</v>
      </c>
      <c r="X2109">
        <v>1</v>
      </c>
      <c r="Y2109">
        <v>4.87</v>
      </c>
      <c r="Z2109">
        <v>4</v>
      </c>
      <c r="AA2109">
        <v>1.2175</v>
      </c>
      <c r="AB2109" s="2">
        <v>5.4375000000000007E-2</v>
      </c>
      <c r="AC2109" s="1">
        <v>-85.531875000000028</v>
      </c>
      <c r="AD2109" s="7">
        <v>43473</v>
      </c>
      <c r="AE2109" s="7">
        <v>43473</v>
      </c>
      <c r="AF2109">
        <v>0</v>
      </c>
      <c r="AG2109" t="s">
        <v>53</v>
      </c>
      <c r="AH2109" s="2">
        <v>0</v>
      </c>
      <c r="AI2109" s="1">
        <v>0</v>
      </c>
      <c r="AJ2109" s="1">
        <v>0</v>
      </c>
      <c r="AK2109" s="6" t="str">
        <f>+IF(Tabla1[[#This Row],[REQUEST_TY]]="SR MANTENIMIENTO CORRECTIVO", "EMERGENCIA", "OTROS")</f>
        <v>EMERGENCIA</v>
      </c>
      <c r="AL2109" s="6" t="str">
        <f>+_xlfn.IFS(Tabla1[[#This Row],[Veces obj]]&lt;=1,"0-1",Tabla1[[#This Row],[Veces obj]]&lt;=2,"1-2",Tabla1[[#This Row],[Veces obj]]&lt;=3,"2-3",TRUE,"&gt;3")</f>
        <v>1-2</v>
      </c>
      <c r="AM2109" s="6" t="str">
        <f>+_xlfn.IFS(MONTH(Tabla1[[#This Row],[MES]])&lt;=3,"Q1",MONTH(Tabla1[[#This Row],[MES]])&lt;=6,"Q2",MONTH(Tabla1[[#This Row],[MES]])&lt;=9,"Q3",TRUE,"Q4")</f>
        <v>Q1</v>
      </c>
      <c r="AN2109" t="str">
        <f>+IFERROR(VLOOKUP(Tabla1[[#This Row],[CUENTA]],CTAS[],2,0),"OTROS")</f>
        <v>OTROS</v>
      </c>
      <c r="AP2109" t="str">
        <f>+IFERROR(VLOOKUP(Tabla1[[#This Row],[EMPLEADO]],IS[],3,0),"OTROS")</f>
        <v>OTROS</v>
      </c>
      <c r="AQ2109" t="str">
        <f>+IFERROR(VLOOKUP(Tabla1[[#This Row],[EMPLEADO]],IS[[NÓMINA]:[INGENIERO]],2,0),"OTROS")</f>
        <v>OTROS</v>
      </c>
    </row>
    <row r="2110" spans="1:43" x14ac:dyDescent="0.25">
      <c r="A2110" t="s">
        <v>36</v>
      </c>
      <c r="B2110">
        <v>1</v>
      </c>
      <c r="C2110" t="s">
        <v>4069</v>
      </c>
      <c r="D2110" t="s">
        <v>38</v>
      </c>
      <c r="E2110" t="s">
        <v>258</v>
      </c>
      <c r="F2110" t="s">
        <v>4070</v>
      </c>
      <c r="G2110" s="17" t="s">
        <v>2818</v>
      </c>
      <c r="H2110" t="s">
        <v>1572</v>
      </c>
      <c r="I2110" t="s">
        <v>43</v>
      </c>
      <c r="J2110" t="s">
        <v>8</v>
      </c>
      <c r="K2110" t="s">
        <v>59</v>
      </c>
      <c r="L2110" t="s">
        <v>2819</v>
      </c>
      <c r="M2110" t="s">
        <v>2820</v>
      </c>
      <c r="N2110">
        <v>0</v>
      </c>
      <c r="O2110" t="s">
        <v>47</v>
      </c>
      <c r="P2110">
        <v>10</v>
      </c>
      <c r="Q2110" t="s">
        <v>194</v>
      </c>
      <c r="R2110" t="s">
        <v>138</v>
      </c>
      <c r="S2110" t="s">
        <v>139</v>
      </c>
      <c r="T2110" t="s">
        <v>51</v>
      </c>
      <c r="U2110" t="s">
        <v>224</v>
      </c>
      <c r="V2110">
        <v>0.8</v>
      </c>
      <c r="W2110" s="1">
        <v>1258.4000000000003</v>
      </c>
      <c r="X2110">
        <v>1</v>
      </c>
      <c r="Y2110">
        <v>4.87</v>
      </c>
      <c r="Z2110">
        <v>4</v>
      </c>
      <c r="AA2110">
        <v>1.2175</v>
      </c>
      <c r="AB2110" s="2">
        <v>5.4375000000000007E-2</v>
      </c>
      <c r="AC2110" s="1">
        <v>-85.531875000000028</v>
      </c>
      <c r="AD2110" s="7">
        <v>43483</v>
      </c>
      <c r="AE2110" s="7">
        <v>43483</v>
      </c>
      <c r="AF2110">
        <v>0</v>
      </c>
      <c r="AG2110" t="s">
        <v>53</v>
      </c>
      <c r="AH2110" s="2">
        <v>0</v>
      </c>
      <c r="AI2110" s="1">
        <v>0</v>
      </c>
      <c r="AJ2110" s="1">
        <v>0</v>
      </c>
      <c r="AK2110" s="6" t="str">
        <f>+IF(Tabla1[[#This Row],[REQUEST_TY]]="SR MANTENIMIENTO CORRECTIVO", "EMERGENCIA", "OTROS")</f>
        <v>EMERGENCIA</v>
      </c>
      <c r="AL2110" s="6" t="str">
        <f>+_xlfn.IFS(Tabla1[[#This Row],[Veces obj]]&lt;=1,"0-1",Tabla1[[#This Row],[Veces obj]]&lt;=2,"1-2",Tabla1[[#This Row],[Veces obj]]&lt;=3,"2-3",TRUE,"&gt;3")</f>
        <v>1-2</v>
      </c>
      <c r="AM2110" s="6" t="str">
        <f>+_xlfn.IFS(MONTH(Tabla1[[#This Row],[MES]])&lt;=3,"Q1",MONTH(Tabla1[[#This Row],[MES]])&lt;=6,"Q2",MONTH(Tabla1[[#This Row],[MES]])&lt;=9,"Q3",TRUE,"Q4")</f>
        <v>Q1</v>
      </c>
      <c r="AN2110" t="str">
        <f>+IFERROR(VLOOKUP(Tabla1[[#This Row],[CUENTA]],CTAS[],2,0),"OTROS")</f>
        <v>OTROS</v>
      </c>
      <c r="AP2110" t="str">
        <f>+IFERROR(VLOOKUP(Tabla1[[#This Row],[EMPLEADO]],IS[],3,0),"OTROS")</f>
        <v>OTROS</v>
      </c>
      <c r="AQ2110" t="str">
        <f>+IFERROR(VLOOKUP(Tabla1[[#This Row],[EMPLEADO]],IS[[NÓMINA]:[INGENIERO]],2,0),"OTROS")</f>
        <v>OTROS</v>
      </c>
    </row>
    <row r="2111" spans="1:43" x14ac:dyDescent="0.25">
      <c r="A2111" t="s">
        <v>36</v>
      </c>
      <c r="B2111">
        <v>1</v>
      </c>
      <c r="C2111" t="s">
        <v>4071</v>
      </c>
      <c r="D2111" t="s">
        <v>38</v>
      </c>
      <c r="E2111" t="s">
        <v>133</v>
      </c>
      <c r="F2111" t="s">
        <v>4072</v>
      </c>
      <c r="G2111" s="17" t="s">
        <v>408</v>
      </c>
      <c r="H2111" t="s">
        <v>1211</v>
      </c>
      <c r="I2111" t="s">
        <v>43</v>
      </c>
      <c r="J2111" t="s">
        <v>8</v>
      </c>
      <c r="K2111" t="s">
        <v>59</v>
      </c>
      <c r="L2111" t="s">
        <v>410</v>
      </c>
      <c r="M2111" t="s">
        <v>411</v>
      </c>
      <c r="N2111">
        <v>0</v>
      </c>
      <c r="O2111" t="s">
        <v>47</v>
      </c>
      <c r="P2111">
        <v>44</v>
      </c>
      <c r="Q2111" t="s">
        <v>82</v>
      </c>
      <c r="R2111" t="s">
        <v>138</v>
      </c>
      <c r="S2111" t="s">
        <v>139</v>
      </c>
      <c r="T2111" t="s">
        <v>51</v>
      </c>
      <c r="U2111" t="s">
        <v>140</v>
      </c>
      <c r="V2111">
        <v>1.1000000000000001</v>
      </c>
      <c r="W2111" s="1">
        <v>1730.3000000000004</v>
      </c>
      <c r="X2111">
        <v>1</v>
      </c>
      <c r="Y2111">
        <v>4.8899999999999997</v>
      </c>
      <c r="Z2111">
        <v>4</v>
      </c>
      <c r="AA2111">
        <v>1.2224999999999999</v>
      </c>
      <c r="AB2111" s="2">
        <v>5.562499999999998E-2</v>
      </c>
      <c r="AC2111" s="1">
        <v>-87.498124999999987</v>
      </c>
      <c r="AD2111" s="7">
        <v>43479</v>
      </c>
      <c r="AE2111" s="7">
        <v>43480</v>
      </c>
      <c r="AF2111">
        <v>1</v>
      </c>
      <c r="AG2111" t="s">
        <v>53</v>
      </c>
      <c r="AH2111" s="2">
        <v>0</v>
      </c>
      <c r="AI2111" s="1">
        <v>0</v>
      </c>
      <c r="AJ2111" s="1">
        <v>0</v>
      </c>
      <c r="AK2111" s="6" t="str">
        <f>+IF(Tabla1[[#This Row],[REQUEST_TY]]="SR MANTENIMIENTO CORRECTIVO", "EMERGENCIA", "OTROS")</f>
        <v>EMERGENCIA</v>
      </c>
      <c r="AL2111" s="6" t="str">
        <f>+_xlfn.IFS(Tabla1[[#This Row],[Veces obj]]&lt;=1,"0-1",Tabla1[[#This Row],[Veces obj]]&lt;=2,"1-2",Tabla1[[#This Row],[Veces obj]]&lt;=3,"2-3",TRUE,"&gt;3")</f>
        <v>1-2</v>
      </c>
      <c r="AM2111" s="6" t="str">
        <f>+_xlfn.IFS(MONTH(Tabla1[[#This Row],[MES]])&lt;=3,"Q1",MONTH(Tabla1[[#This Row],[MES]])&lt;=6,"Q2",MONTH(Tabla1[[#This Row],[MES]])&lt;=9,"Q3",TRUE,"Q4")</f>
        <v>Q1</v>
      </c>
      <c r="AN2111" t="str">
        <f>+IFERROR(VLOOKUP(Tabla1[[#This Row],[CUENTA]],CTAS[],2,0),"OTROS")</f>
        <v>OTROS</v>
      </c>
      <c r="AP2111" t="str">
        <f>+IFERROR(VLOOKUP(Tabla1[[#This Row],[EMPLEADO]],IS[],3,0),"OTROS")</f>
        <v>OTROS</v>
      </c>
      <c r="AQ2111" t="str">
        <f>+IFERROR(VLOOKUP(Tabla1[[#This Row],[EMPLEADO]],IS[[NÓMINA]:[INGENIERO]],2,0),"OTROS")</f>
        <v>OTROS</v>
      </c>
    </row>
    <row r="2112" spans="1:43" x14ac:dyDescent="0.25">
      <c r="A2112" t="s">
        <v>36</v>
      </c>
      <c r="B2112">
        <v>1</v>
      </c>
      <c r="C2112" t="s">
        <v>4073</v>
      </c>
      <c r="D2112" t="s">
        <v>38</v>
      </c>
      <c r="E2112" t="s">
        <v>98</v>
      </c>
      <c r="F2112" t="s">
        <v>4074</v>
      </c>
      <c r="G2112" s="17" t="s">
        <v>1105</v>
      </c>
      <c r="H2112" t="s">
        <v>246</v>
      </c>
      <c r="I2112" t="s">
        <v>43</v>
      </c>
      <c r="J2112" t="s">
        <v>8</v>
      </c>
      <c r="K2112" t="s">
        <v>102</v>
      </c>
      <c r="L2112" t="s">
        <v>1106</v>
      </c>
      <c r="M2112" t="s">
        <v>714</v>
      </c>
      <c r="N2112">
        <v>0</v>
      </c>
      <c r="O2112" t="s">
        <v>105</v>
      </c>
      <c r="P2112">
        <v>20</v>
      </c>
      <c r="Q2112" t="s">
        <v>62</v>
      </c>
      <c r="R2112" t="s">
        <v>63</v>
      </c>
      <c r="S2112" t="s">
        <v>64</v>
      </c>
      <c r="T2112" t="s">
        <v>51</v>
      </c>
      <c r="U2112" t="s">
        <v>65</v>
      </c>
      <c r="V2112">
        <v>0.8</v>
      </c>
      <c r="W2112" s="1">
        <v>524</v>
      </c>
      <c r="X2112">
        <v>1</v>
      </c>
      <c r="Y2112">
        <v>6.17</v>
      </c>
      <c r="Z2112">
        <v>5</v>
      </c>
      <c r="AA2112">
        <v>1.234</v>
      </c>
      <c r="AB2112" s="2">
        <v>5.8499999999999996E-2</v>
      </c>
      <c r="AC2112" s="1">
        <v>-38.317499999999995</v>
      </c>
      <c r="AD2112" s="7">
        <v>43489</v>
      </c>
      <c r="AE2112" s="7">
        <v>43489</v>
      </c>
      <c r="AF2112">
        <v>0</v>
      </c>
      <c r="AG2112" t="s">
        <v>53</v>
      </c>
      <c r="AH2112" s="2">
        <v>0</v>
      </c>
      <c r="AI2112" s="1">
        <v>0</v>
      </c>
      <c r="AJ2112" s="1">
        <v>0</v>
      </c>
      <c r="AK2112" s="6" t="str">
        <f>+IF(Tabla1[[#This Row],[REQUEST_TY]]="SR MANTENIMIENTO CORRECTIVO", "EMERGENCIA", "OTROS")</f>
        <v>EMERGENCIA</v>
      </c>
      <c r="AL2112" s="6" t="str">
        <f>+_xlfn.IFS(Tabla1[[#This Row],[Veces obj]]&lt;=1,"0-1",Tabla1[[#This Row],[Veces obj]]&lt;=2,"1-2",Tabla1[[#This Row],[Veces obj]]&lt;=3,"2-3",TRUE,"&gt;3")</f>
        <v>1-2</v>
      </c>
      <c r="AM2112" s="6" t="str">
        <f>+_xlfn.IFS(MONTH(Tabla1[[#This Row],[MES]])&lt;=3,"Q1",MONTH(Tabla1[[#This Row],[MES]])&lt;=6,"Q2",MONTH(Tabla1[[#This Row],[MES]])&lt;=9,"Q3",TRUE,"Q4")</f>
        <v>Q1</v>
      </c>
      <c r="AN2112" t="str">
        <f>+IFERROR(VLOOKUP(Tabla1[[#This Row],[CUENTA]],CTAS[],2,0),"OTROS")</f>
        <v>OTROS</v>
      </c>
      <c r="AP2112" t="str">
        <f>+IFERROR(VLOOKUP(Tabla1[[#This Row],[EMPLEADO]],IS[],3,0),"OTROS")</f>
        <v>OTROS</v>
      </c>
      <c r="AQ2112" t="str">
        <f>+IFERROR(VLOOKUP(Tabla1[[#This Row],[EMPLEADO]],IS[[NÓMINA]:[INGENIERO]],2,0),"OTROS")</f>
        <v>OTROS</v>
      </c>
    </row>
    <row r="2113" spans="1:43" x14ac:dyDescent="0.25">
      <c r="A2113" t="s">
        <v>4444</v>
      </c>
      <c r="B2113">
        <v>1</v>
      </c>
      <c r="C2113" t="s">
        <v>4807</v>
      </c>
      <c r="D2113" t="s">
        <v>38</v>
      </c>
      <c r="E2113" t="s">
        <v>373</v>
      </c>
      <c r="F2113" t="s">
        <v>4808</v>
      </c>
      <c r="G2113" s="17" t="s">
        <v>4809</v>
      </c>
      <c r="H2113" t="s">
        <v>271</v>
      </c>
      <c r="I2113" t="s">
        <v>43</v>
      </c>
      <c r="J2113" t="s">
        <v>8</v>
      </c>
      <c r="K2113" t="s">
        <v>102</v>
      </c>
      <c r="L2113" t="s">
        <v>3099</v>
      </c>
      <c r="M2113" t="s">
        <v>3100</v>
      </c>
      <c r="N2113">
        <v>0</v>
      </c>
      <c r="O2113" t="s">
        <v>105</v>
      </c>
      <c r="P2113">
        <v>210</v>
      </c>
      <c r="Q2113" t="s">
        <v>48</v>
      </c>
      <c r="R2113" t="s">
        <v>153</v>
      </c>
      <c r="S2113" t="s">
        <v>50</v>
      </c>
      <c r="T2113" t="s">
        <v>51</v>
      </c>
      <c r="U2113" t="s">
        <v>52</v>
      </c>
      <c r="V2113">
        <v>1.05</v>
      </c>
      <c r="W2113" s="1">
        <v>491.40000000000003</v>
      </c>
      <c r="X2113">
        <v>1</v>
      </c>
      <c r="Y2113">
        <v>6.18</v>
      </c>
      <c r="Z2113">
        <v>5</v>
      </c>
      <c r="AA2113">
        <v>1.236</v>
      </c>
      <c r="AB2113" s="2">
        <v>5.8999999999999997E-2</v>
      </c>
      <c r="AC2113" s="1">
        <v>-27.611999999999998</v>
      </c>
      <c r="AD2113" s="7">
        <v>43509</v>
      </c>
      <c r="AE2113" s="7">
        <v>43510</v>
      </c>
      <c r="AF2113">
        <v>1</v>
      </c>
      <c r="AG2113" t="s">
        <v>53</v>
      </c>
      <c r="AH2113" s="2">
        <v>0</v>
      </c>
      <c r="AI2113" s="1">
        <v>0</v>
      </c>
      <c r="AJ2113" s="1">
        <v>0</v>
      </c>
      <c r="AK2113" s="6" t="str">
        <f>+IF(Tabla1[[#This Row],[REQUEST_TY]]="SR MANTENIMIENTO CORRECTIVO", "EMERGENCIA", "OTROS")</f>
        <v>EMERGENCIA</v>
      </c>
      <c r="AL2113" s="6" t="str">
        <f>+_xlfn.IFS(Tabla1[[#This Row],[Veces obj]]&lt;=1,"0-1",Tabla1[[#This Row],[Veces obj]]&lt;=2,"1-2",Tabla1[[#This Row],[Veces obj]]&lt;=3,"2-3",TRUE,"&gt;3")</f>
        <v>1-2</v>
      </c>
      <c r="AM2113" s="6" t="str">
        <f>+_xlfn.IFS(MONTH(Tabla1[[#This Row],[MES]])&lt;=3,"Q1",MONTH(Tabla1[[#This Row],[MES]])&lt;=6,"Q2",MONTH(Tabla1[[#This Row],[MES]])&lt;=9,"Q3",TRUE,"Q4")</f>
        <v>Q1</v>
      </c>
      <c r="AN2113" t="str">
        <f>+IFERROR(VLOOKUP(Tabla1[[#This Row],[CUENTA]],CTAS[],2,0),"OTROS")</f>
        <v>OTROS</v>
      </c>
      <c r="AP2113" t="str">
        <f>+IFERROR(VLOOKUP(Tabla1[[#This Row],[EMPLEADO]],IS[],3,0),"OTROS")</f>
        <v>OTROS</v>
      </c>
      <c r="AQ2113" t="str">
        <f>+IFERROR(VLOOKUP(Tabla1[[#This Row],[EMPLEADO]],IS[[NÓMINA]:[INGENIERO]],2,0),"OTROS")</f>
        <v>OTROS</v>
      </c>
    </row>
    <row r="2114" spans="1:43" x14ac:dyDescent="0.25">
      <c r="A2114" t="s">
        <v>36</v>
      </c>
      <c r="B2114">
        <v>1</v>
      </c>
      <c r="C2114" t="s">
        <v>4075</v>
      </c>
      <c r="D2114" t="s">
        <v>38</v>
      </c>
      <c r="E2114" t="s">
        <v>332</v>
      </c>
      <c r="F2114" t="s">
        <v>4076</v>
      </c>
      <c r="G2114" s="17" t="s">
        <v>2402</v>
      </c>
      <c r="H2114" t="s">
        <v>253</v>
      </c>
      <c r="I2114" t="s">
        <v>43</v>
      </c>
      <c r="J2114" t="s">
        <v>8</v>
      </c>
      <c r="K2114" t="s">
        <v>59</v>
      </c>
      <c r="L2114" t="s">
        <v>863</v>
      </c>
      <c r="M2114" t="s">
        <v>358</v>
      </c>
      <c r="N2114">
        <v>0</v>
      </c>
      <c r="O2114" t="s">
        <v>47</v>
      </c>
      <c r="P2114">
        <v>4</v>
      </c>
      <c r="Q2114" t="s">
        <v>207</v>
      </c>
      <c r="R2114" t="s">
        <v>317</v>
      </c>
      <c r="S2114" t="s">
        <v>318</v>
      </c>
      <c r="T2114" t="s">
        <v>51</v>
      </c>
      <c r="U2114" t="s">
        <v>879</v>
      </c>
      <c r="V2114">
        <v>0.6</v>
      </c>
      <c r="W2114" s="1">
        <v>943.80000000000007</v>
      </c>
      <c r="X2114">
        <v>1</v>
      </c>
      <c r="Y2114">
        <v>4.97</v>
      </c>
      <c r="Z2114">
        <v>4</v>
      </c>
      <c r="AA2114">
        <v>1.2424999999999999</v>
      </c>
      <c r="AB2114" s="2">
        <v>6.0624999999999984E-2</v>
      </c>
      <c r="AC2114" s="1">
        <v>-95.363124999999982</v>
      </c>
      <c r="AD2114" s="7">
        <v>43474</v>
      </c>
      <c r="AE2114" s="7">
        <v>43475</v>
      </c>
      <c r="AF2114">
        <v>1</v>
      </c>
      <c r="AG2114" t="s">
        <v>53</v>
      </c>
      <c r="AH2114" s="2">
        <v>0</v>
      </c>
      <c r="AI2114" s="1">
        <v>0</v>
      </c>
      <c r="AJ2114" s="1">
        <v>0</v>
      </c>
      <c r="AK2114" s="6" t="str">
        <f>+IF(Tabla1[[#This Row],[REQUEST_TY]]="SR MANTENIMIENTO CORRECTIVO", "EMERGENCIA", "OTROS")</f>
        <v>EMERGENCIA</v>
      </c>
      <c r="AL2114" s="6" t="str">
        <f>+_xlfn.IFS(Tabla1[[#This Row],[Veces obj]]&lt;=1,"0-1",Tabla1[[#This Row],[Veces obj]]&lt;=2,"1-2",Tabla1[[#This Row],[Veces obj]]&lt;=3,"2-3",TRUE,"&gt;3")</f>
        <v>1-2</v>
      </c>
      <c r="AM2114" s="6" t="str">
        <f>+_xlfn.IFS(MONTH(Tabla1[[#This Row],[MES]])&lt;=3,"Q1",MONTH(Tabla1[[#This Row],[MES]])&lt;=6,"Q2",MONTH(Tabla1[[#This Row],[MES]])&lt;=9,"Q3",TRUE,"Q4")</f>
        <v>Q1</v>
      </c>
      <c r="AN2114" t="str">
        <f>+IFERROR(VLOOKUP(Tabla1[[#This Row],[CUENTA]],CTAS[],2,0),"OTROS")</f>
        <v>OTROS</v>
      </c>
      <c r="AP2114" t="str">
        <f>+IFERROR(VLOOKUP(Tabla1[[#This Row],[EMPLEADO]],IS[],3,0),"OTROS")</f>
        <v>OTROS</v>
      </c>
      <c r="AQ2114" t="str">
        <f>+IFERROR(VLOOKUP(Tabla1[[#This Row],[EMPLEADO]],IS[[NÓMINA]:[INGENIERO]],2,0),"OTROS")</f>
        <v>OTROS</v>
      </c>
    </row>
    <row r="2115" spans="1:43" x14ac:dyDescent="0.25">
      <c r="A2115" t="s">
        <v>36</v>
      </c>
      <c r="B2115">
        <v>1</v>
      </c>
      <c r="C2115" t="s">
        <v>4077</v>
      </c>
      <c r="D2115" t="s">
        <v>38</v>
      </c>
      <c r="E2115" t="s">
        <v>694</v>
      </c>
      <c r="F2115" t="s">
        <v>4078</v>
      </c>
      <c r="G2115" s="17" t="s">
        <v>4079</v>
      </c>
      <c r="H2115" t="s">
        <v>574</v>
      </c>
      <c r="I2115" t="s">
        <v>43</v>
      </c>
      <c r="J2115" t="s">
        <v>8</v>
      </c>
      <c r="K2115" t="s">
        <v>59</v>
      </c>
      <c r="L2115" t="s">
        <v>4055</v>
      </c>
      <c r="M2115" t="s">
        <v>4056</v>
      </c>
      <c r="N2115">
        <v>0</v>
      </c>
      <c r="O2115" t="s">
        <v>47</v>
      </c>
      <c r="P2115">
        <v>12</v>
      </c>
      <c r="Q2115" t="s">
        <v>194</v>
      </c>
      <c r="R2115" t="s">
        <v>138</v>
      </c>
      <c r="S2115" t="s">
        <v>139</v>
      </c>
      <c r="T2115" t="s">
        <v>51</v>
      </c>
      <c r="U2115" t="s">
        <v>224</v>
      </c>
      <c r="V2115">
        <v>0.8</v>
      </c>
      <c r="W2115" s="1">
        <v>1258.4000000000003</v>
      </c>
      <c r="X2115">
        <v>1</v>
      </c>
      <c r="Y2115">
        <v>5</v>
      </c>
      <c r="Z2115">
        <v>4</v>
      </c>
      <c r="AA2115">
        <v>1.25</v>
      </c>
      <c r="AB2115" s="2">
        <v>6.25E-2</v>
      </c>
      <c r="AC2115" s="1">
        <v>-98.312500000000014</v>
      </c>
      <c r="AD2115" s="7">
        <v>43486</v>
      </c>
      <c r="AE2115" s="7">
        <v>43486</v>
      </c>
      <c r="AF2115">
        <v>0</v>
      </c>
      <c r="AG2115" t="s">
        <v>53</v>
      </c>
      <c r="AH2115" s="2">
        <v>0</v>
      </c>
      <c r="AI2115" s="1">
        <v>0</v>
      </c>
      <c r="AJ2115" s="1">
        <v>0</v>
      </c>
      <c r="AK2115" s="6" t="str">
        <f>+IF(Tabla1[[#This Row],[REQUEST_TY]]="SR MANTENIMIENTO CORRECTIVO", "EMERGENCIA", "OTROS")</f>
        <v>EMERGENCIA</v>
      </c>
      <c r="AL2115" s="6" t="str">
        <f>+_xlfn.IFS(Tabla1[[#This Row],[Veces obj]]&lt;=1,"0-1",Tabla1[[#This Row],[Veces obj]]&lt;=2,"1-2",Tabla1[[#This Row],[Veces obj]]&lt;=3,"2-3",TRUE,"&gt;3")</f>
        <v>1-2</v>
      </c>
      <c r="AM2115" s="6" t="str">
        <f>+_xlfn.IFS(MONTH(Tabla1[[#This Row],[MES]])&lt;=3,"Q1",MONTH(Tabla1[[#This Row],[MES]])&lt;=6,"Q2",MONTH(Tabla1[[#This Row],[MES]])&lt;=9,"Q3",TRUE,"Q4")</f>
        <v>Q1</v>
      </c>
      <c r="AN2115" t="str">
        <f>+IFERROR(VLOOKUP(Tabla1[[#This Row],[CUENTA]],CTAS[],2,0),"OTROS")</f>
        <v>OTROS</v>
      </c>
      <c r="AP2115" t="str">
        <f>+IFERROR(VLOOKUP(Tabla1[[#This Row],[EMPLEADO]],IS[],3,0),"OTROS")</f>
        <v>OTROS</v>
      </c>
      <c r="AQ2115" t="str">
        <f>+IFERROR(VLOOKUP(Tabla1[[#This Row],[EMPLEADO]],IS[[NÓMINA]:[INGENIERO]],2,0),"OTROS")</f>
        <v>OTROS</v>
      </c>
    </row>
    <row r="2116" spans="1:43" x14ac:dyDescent="0.25">
      <c r="A2116" t="s">
        <v>4444</v>
      </c>
      <c r="B2116">
        <v>1</v>
      </c>
      <c r="C2116" t="s">
        <v>4728</v>
      </c>
      <c r="D2116" t="s">
        <v>38</v>
      </c>
      <c r="E2116" t="s">
        <v>2723</v>
      </c>
      <c r="F2116" t="s">
        <v>4729</v>
      </c>
      <c r="G2116" s="17" t="s">
        <v>4730</v>
      </c>
      <c r="H2116" t="s">
        <v>101</v>
      </c>
      <c r="I2116" t="s">
        <v>43</v>
      </c>
      <c r="J2116" t="s">
        <v>8</v>
      </c>
      <c r="K2116" t="s">
        <v>798</v>
      </c>
      <c r="L2116" t="s">
        <v>2274</v>
      </c>
      <c r="M2116" t="s">
        <v>1269</v>
      </c>
      <c r="N2116">
        <v>1</v>
      </c>
      <c r="O2116" t="s">
        <v>105</v>
      </c>
      <c r="P2116">
        <v>79</v>
      </c>
      <c r="Q2116" t="s">
        <v>48</v>
      </c>
      <c r="R2116" t="s">
        <v>242</v>
      </c>
      <c r="S2116" t="s">
        <v>64</v>
      </c>
      <c r="T2116" t="s">
        <v>51</v>
      </c>
      <c r="U2116" t="s">
        <v>96</v>
      </c>
      <c r="V2116">
        <v>1.1000000000000001</v>
      </c>
      <c r="W2116" s="1">
        <v>0</v>
      </c>
      <c r="X2116">
        <v>1</v>
      </c>
      <c r="Y2116">
        <v>6.25</v>
      </c>
      <c r="Z2116">
        <v>5</v>
      </c>
      <c r="AA2116">
        <v>1.25</v>
      </c>
      <c r="AB2116" s="2">
        <v>6.25E-2</v>
      </c>
      <c r="AC2116" s="1">
        <v>0</v>
      </c>
      <c r="AD2116" s="7">
        <v>43497</v>
      </c>
      <c r="AE2116" s="7">
        <v>43497</v>
      </c>
      <c r="AF2116">
        <v>0</v>
      </c>
      <c r="AG2116" t="s">
        <v>53</v>
      </c>
      <c r="AH2116" s="2">
        <v>0</v>
      </c>
      <c r="AI2116" s="1">
        <v>0</v>
      </c>
      <c r="AJ2116" s="1">
        <v>0</v>
      </c>
      <c r="AK2116" s="6" t="str">
        <f>+IF(Tabla1[[#This Row],[REQUEST_TY]]="SR MANTENIMIENTO CORRECTIVO", "EMERGENCIA", "OTROS")</f>
        <v>EMERGENCIA</v>
      </c>
      <c r="AL2116" s="6" t="str">
        <f>+_xlfn.IFS(Tabla1[[#This Row],[Veces obj]]&lt;=1,"0-1",Tabla1[[#This Row],[Veces obj]]&lt;=2,"1-2",Tabla1[[#This Row],[Veces obj]]&lt;=3,"2-3",TRUE,"&gt;3")</f>
        <v>1-2</v>
      </c>
      <c r="AM2116" s="6" t="str">
        <f>+_xlfn.IFS(MONTH(Tabla1[[#This Row],[MES]])&lt;=3,"Q1",MONTH(Tabla1[[#This Row],[MES]])&lt;=6,"Q2",MONTH(Tabla1[[#This Row],[MES]])&lt;=9,"Q3",TRUE,"Q4")</f>
        <v>Q1</v>
      </c>
      <c r="AN2116" t="str">
        <f>+IFERROR(VLOOKUP(Tabla1[[#This Row],[CUENTA]],CTAS[],2,0),"OTROS")</f>
        <v>OTROS</v>
      </c>
      <c r="AP2116" t="str">
        <f>+IFERROR(VLOOKUP(Tabla1[[#This Row],[EMPLEADO]],IS[],3,0),"OTROS")</f>
        <v>OTROS</v>
      </c>
      <c r="AQ2116" t="str">
        <f>+IFERROR(VLOOKUP(Tabla1[[#This Row],[EMPLEADO]],IS[[NÓMINA]:[INGENIERO]],2,0),"OTROS")</f>
        <v>OTROS</v>
      </c>
    </row>
    <row r="2117" spans="1:43" x14ac:dyDescent="0.25">
      <c r="A2117" t="s">
        <v>4444</v>
      </c>
      <c r="B2117">
        <v>1</v>
      </c>
      <c r="C2117" t="s">
        <v>4804</v>
      </c>
      <c r="D2117" t="s">
        <v>38</v>
      </c>
      <c r="E2117" t="s">
        <v>373</v>
      </c>
      <c r="F2117" t="s">
        <v>4805</v>
      </c>
      <c r="G2117" s="17" t="s">
        <v>4806</v>
      </c>
      <c r="H2117" t="s">
        <v>271</v>
      </c>
      <c r="I2117" t="s">
        <v>43</v>
      </c>
      <c r="J2117" t="s">
        <v>8</v>
      </c>
      <c r="K2117" t="s">
        <v>102</v>
      </c>
      <c r="L2117" t="s">
        <v>3099</v>
      </c>
      <c r="M2117" t="s">
        <v>3100</v>
      </c>
      <c r="N2117">
        <v>0</v>
      </c>
      <c r="O2117" t="s">
        <v>105</v>
      </c>
      <c r="P2117">
        <v>106</v>
      </c>
      <c r="Q2117" t="s">
        <v>48</v>
      </c>
      <c r="R2117" t="s">
        <v>153</v>
      </c>
      <c r="S2117" t="s">
        <v>50</v>
      </c>
      <c r="T2117" t="s">
        <v>51</v>
      </c>
      <c r="U2117" t="s">
        <v>52</v>
      </c>
      <c r="V2117">
        <v>1.05</v>
      </c>
      <c r="W2117" s="1">
        <v>491.40000000000003</v>
      </c>
      <c r="X2117">
        <v>1</v>
      </c>
      <c r="Y2117">
        <v>6.25</v>
      </c>
      <c r="Z2117">
        <v>5</v>
      </c>
      <c r="AA2117">
        <v>1.25</v>
      </c>
      <c r="AB2117" s="2">
        <v>6.25E-2</v>
      </c>
      <c r="AC2117" s="1">
        <v>-29.25</v>
      </c>
      <c r="AD2117" s="7">
        <v>43503</v>
      </c>
      <c r="AE2117" s="7">
        <v>43503</v>
      </c>
      <c r="AF2117">
        <v>0</v>
      </c>
      <c r="AG2117" t="s">
        <v>53</v>
      </c>
      <c r="AH2117" s="2">
        <v>0</v>
      </c>
      <c r="AI2117" s="1">
        <v>0</v>
      </c>
      <c r="AJ2117" s="1">
        <v>0</v>
      </c>
      <c r="AK2117" s="6" t="str">
        <f>+IF(Tabla1[[#This Row],[REQUEST_TY]]="SR MANTENIMIENTO CORRECTIVO", "EMERGENCIA", "OTROS")</f>
        <v>EMERGENCIA</v>
      </c>
      <c r="AL2117" s="6" t="str">
        <f>+_xlfn.IFS(Tabla1[[#This Row],[Veces obj]]&lt;=1,"0-1",Tabla1[[#This Row],[Veces obj]]&lt;=2,"1-2",Tabla1[[#This Row],[Veces obj]]&lt;=3,"2-3",TRUE,"&gt;3")</f>
        <v>1-2</v>
      </c>
      <c r="AM2117" s="6" t="str">
        <f>+_xlfn.IFS(MONTH(Tabla1[[#This Row],[MES]])&lt;=3,"Q1",MONTH(Tabla1[[#This Row],[MES]])&lt;=6,"Q2",MONTH(Tabla1[[#This Row],[MES]])&lt;=9,"Q3",TRUE,"Q4")</f>
        <v>Q1</v>
      </c>
      <c r="AN2117" t="str">
        <f>+IFERROR(VLOOKUP(Tabla1[[#This Row],[CUENTA]],CTAS[],2,0),"OTROS")</f>
        <v>OTROS</v>
      </c>
      <c r="AP2117" t="str">
        <f>+IFERROR(VLOOKUP(Tabla1[[#This Row],[EMPLEADO]],IS[],3,0),"OTROS")</f>
        <v>OTROS</v>
      </c>
      <c r="AQ2117" t="str">
        <f>+IFERROR(VLOOKUP(Tabla1[[#This Row],[EMPLEADO]],IS[[NÓMINA]:[INGENIERO]],2,0),"OTROS")</f>
        <v>OTROS</v>
      </c>
    </row>
    <row r="2118" spans="1:43" x14ac:dyDescent="0.25">
      <c r="A2118" t="s">
        <v>4444</v>
      </c>
      <c r="B2118">
        <v>1</v>
      </c>
      <c r="C2118" t="s">
        <v>7009</v>
      </c>
      <c r="D2118" t="s">
        <v>38</v>
      </c>
      <c r="E2118" t="s">
        <v>133</v>
      </c>
      <c r="F2118" t="s">
        <v>7010</v>
      </c>
      <c r="G2118" s="17" t="s">
        <v>4436</v>
      </c>
      <c r="H2118" t="s">
        <v>915</v>
      </c>
      <c r="I2118" t="s">
        <v>43</v>
      </c>
      <c r="J2118" t="s">
        <v>8</v>
      </c>
      <c r="K2118" t="s">
        <v>59</v>
      </c>
      <c r="L2118" t="s">
        <v>946</v>
      </c>
      <c r="M2118" t="s">
        <v>316</v>
      </c>
      <c r="N2118">
        <v>0</v>
      </c>
      <c r="O2118" t="s">
        <v>47</v>
      </c>
      <c r="P2118">
        <v>28</v>
      </c>
      <c r="Q2118" t="s">
        <v>62</v>
      </c>
      <c r="R2118" t="s">
        <v>138</v>
      </c>
      <c r="S2118" t="s">
        <v>139</v>
      </c>
      <c r="T2118" t="s">
        <v>51</v>
      </c>
      <c r="U2118" t="s">
        <v>262</v>
      </c>
      <c r="V2118">
        <v>1.05</v>
      </c>
      <c r="W2118" s="1">
        <v>1651.6500000000003</v>
      </c>
      <c r="X2118">
        <v>1</v>
      </c>
      <c r="Y2118">
        <v>5</v>
      </c>
      <c r="Z2118">
        <v>4</v>
      </c>
      <c r="AA2118">
        <v>1.25</v>
      </c>
      <c r="AB2118" s="2">
        <v>6.25E-2</v>
      </c>
      <c r="AC2118" s="1">
        <v>-98.312500000000014</v>
      </c>
      <c r="AD2118" s="7">
        <v>43521</v>
      </c>
      <c r="AE2118" s="7">
        <v>43521</v>
      </c>
      <c r="AF2118">
        <v>0</v>
      </c>
      <c r="AG2118" t="s">
        <v>53</v>
      </c>
      <c r="AH2118" s="2">
        <v>0</v>
      </c>
      <c r="AI2118" s="1">
        <v>0</v>
      </c>
      <c r="AJ2118" s="1">
        <v>0</v>
      </c>
      <c r="AK2118" s="6" t="str">
        <f>+IF(Tabla1[[#This Row],[REQUEST_TY]]="SR MANTENIMIENTO CORRECTIVO", "EMERGENCIA", "OTROS")</f>
        <v>EMERGENCIA</v>
      </c>
      <c r="AL2118" s="6" t="str">
        <f>+_xlfn.IFS(Tabla1[[#This Row],[Veces obj]]&lt;=1,"0-1",Tabla1[[#This Row],[Veces obj]]&lt;=2,"1-2",Tabla1[[#This Row],[Veces obj]]&lt;=3,"2-3",TRUE,"&gt;3")</f>
        <v>1-2</v>
      </c>
      <c r="AM2118" s="6" t="str">
        <f>+_xlfn.IFS(MONTH(Tabla1[[#This Row],[MES]])&lt;=3,"Q1",MONTH(Tabla1[[#This Row],[MES]])&lt;=6,"Q2",MONTH(Tabla1[[#This Row],[MES]])&lt;=9,"Q3",TRUE,"Q4")</f>
        <v>Q1</v>
      </c>
      <c r="AN2118" t="str">
        <f>+IFERROR(VLOOKUP(Tabla1[[#This Row],[CUENTA]],CTAS[],2,0),"OTROS")</f>
        <v>OTROS</v>
      </c>
      <c r="AP2118" t="str">
        <f>+IFERROR(VLOOKUP(Tabla1[[#This Row],[EMPLEADO]],IS[],3,0),"OTROS")</f>
        <v>OTROS</v>
      </c>
      <c r="AQ2118" t="str">
        <f>+IFERROR(VLOOKUP(Tabla1[[#This Row],[EMPLEADO]],IS[[NÓMINA]:[INGENIERO]],2,0),"OTROS")</f>
        <v>OTROS</v>
      </c>
    </row>
    <row r="2119" spans="1:43" x14ac:dyDescent="0.25">
      <c r="A2119" t="s">
        <v>36</v>
      </c>
      <c r="B2119">
        <v>1</v>
      </c>
      <c r="C2119" t="s">
        <v>4080</v>
      </c>
      <c r="D2119" t="s">
        <v>38</v>
      </c>
      <c r="E2119" t="s">
        <v>176</v>
      </c>
      <c r="F2119" t="s">
        <v>4081</v>
      </c>
      <c r="G2119" s="17" t="s">
        <v>4082</v>
      </c>
      <c r="H2119" t="s">
        <v>915</v>
      </c>
      <c r="I2119" t="s">
        <v>43</v>
      </c>
      <c r="J2119" t="s">
        <v>8</v>
      </c>
      <c r="K2119" t="s">
        <v>607</v>
      </c>
      <c r="L2119" t="s">
        <v>2670</v>
      </c>
      <c r="M2119" t="s">
        <v>131</v>
      </c>
      <c r="N2119">
        <v>0</v>
      </c>
      <c r="O2119" t="s">
        <v>47</v>
      </c>
      <c r="P2119">
        <v>21</v>
      </c>
      <c r="Q2119" t="s">
        <v>62</v>
      </c>
      <c r="R2119" t="s">
        <v>49</v>
      </c>
      <c r="S2119" t="s">
        <v>50</v>
      </c>
      <c r="T2119" t="s">
        <v>51</v>
      </c>
      <c r="U2119" t="s">
        <v>154</v>
      </c>
      <c r="V2119">
        <v>0.6</v>
      </c>
      <c r="W2119" s="1">
        <v>429.00000000000006</v>
      </c>
      <c r="X2119">
        <v>1</v>
      </c>
      <c r="Y2119">
        <v>6.28</v>
      </c>
      <c r="Z2119">
        <v>5</v>
      </c>
      <c r="AA2119">
        <v>1.256</v>
      </c>
      <c r="AB2119" s="2">
        <v>6.4000000000000001E-2</v>
      </c>
      <c r="AC2119" s="1">
        <v>-45.760000000000005</v>
      </c>
      <c r="AD2119" s="7">
        <v>43473</v>
      </c>
      <c r="AE2119" s="7">
        <v>43473</v>
      </c>
      <c r="AF2119">
        <v>0</v>
      </c>
      <c r="AG2119" t="s">
        <v>53</v>
      </c>
      <c r="AH2119" s="2">
        <v>0</v>
      </c>
      <c r="AI2119" s="1">
        <v>0</v>
      </c>
      <c r="AJ2119" s="1">
        <v>0</v>
      </c>
      <c r="AK2119" s="6" t="str">
        <f>+IF(Tabla1[[#This Row],[REQUEST_TY]]="SR MANTENIMIENTO CORRECTIVO", "EMERGENCIA", "OTROS")</f>
        <v>EMERGENCIA</v>
      </c>
      <c r="AL2119" s="6" t="str">
        <f>+_xlfn.IFS(Tabla1[[#This Row],[Veces obj]]&lt;=1,"0-1",Tabla1[[#This Row],[Veces obj]]&lt;=2,"1-2",Tabla1[[#This Row],[Veces obj]]&lt;=3,"2-3",TRUE,"&gt;3")</f>
        <v>1-2</v>
      </c>
      <c r="AM2119" s="6" t="str">
        <f>+_xlfn.IFS(MONTH(Tabla1[[#This Row],[MES]])&lt;=3,"Q1",MONTH(Tabla1[[#This Row],[MES]])&lt;=6,"Q2",MONTH(Tabla1[[#This Row],[MES]])&lt;=9,"Q3",TRUE,"Q4")</f>
        <v>Q1</v>
      </c>
      <c r="AN2119" t="str">
        <f>+IFERROR(VLOOKUP(Tabla1[[#This Row],[CUENTA]],CTAS[],2,0),"OTROS")</f>
        <v>OTROS</v>
      </c>
      <c r="AP2119" t="str">
        <f>+IFERROR(VLOOKUP(Tabla1[[#This Row],[EMPLEADO]],IS[],3,0),"OTROS")</f>
        <v>OTROS</v>
      </c>
      <c r="AQ2119" t="str">
        <f>+IFERROR(VLOOKUP(Tabla1[[#This Row],[EMPLEADO]],IS[[NÓMINA]:[INGENIERO]],2,0),"OTROS")</f>
        <v>OTROS</v>
      </c>
    </row>
    <row r="2120" spans="1:43" x14ac:dyDescent="0.25">
      <c r="A2120" t="s">
        <v>4444</v>
      </c>
      <c r="B2120">
        <v>1</v>
      </c>
      <c r="C2120" t="s">
        <v>4559</v>
      </c>
      <c r="D2120" t="s">
        <v>38</v>
      </c>
      <c r="E2120" t="s">
        <v>1538</v>
      </c>
      <c r="F2120" t="s">
        <v>4560</v>
      </c>
      <c r="G2120" s="17" t="s">
        <v>4561</v>
      </c>
      <c r="H2120" t="s">
        <v>784</v>
      </c>
      <c r="I2120" t="s">
        <v>43</v>
      </c>
      <c r="J2120" t="s">
        <v>8</v>
      </c>
      <c r="K2120" t="s">
        <v>1541</v>
      </c>
      <c r="L2120" t="s">
        <v>1542</v>
      </c>
      <c r="M2120" t="s">
        <v>787</v>
      </c>
      <c r="N2120">
        <v>0</v>
      </c>
      <c r="O2120" t="s">
        <v>47</v>
      </c>
      <c r="P2120">
        <v>84</v>
      </c>
      <c r="Q2120" t="s">
        <v>48</v>
      </c>
      <c r="R2120" t="s">
        <v>1543</v>
      </c>
      <c r="S2120" t="s">
        <v>50</v>
      </c>
      <c r="T2120" t="s">
        <v>51</v>
      </c>
      <c r="U2120" t="s">
        <v>52</v>
      </c>
      <c r="V2120">
        <v>1.05</v>
      </c>
      <c r="W2120" s="1">
        <v>750.75000000000011</v>
      </c>
      <c r="X2120">
        <v>1</v>
      </c>
      <c r="Y2120">
        <v>5.5</v>
      </c>
      <c r="Z2120">
        <v>5</v>
      </c>
      <c r="AA2120">
        <v>1.1000000000000001</v>
      </c>
      <c r="AB2120" s="2">
        <v>2.5000000000000022E-2</v>
      </c>
      <c r="AC2120" s="1">
        <v>-17.875000000000018</v>
      </c>
      <c r="AD2120" s="7">
        <v>43507</v>
      </c>
      <c r="AE2120" s="7">
        <v>43507</v>
      </c>
      <c r="AF2120">
        <v>0</v>
      </c>
      <c r="AG2120" t="s">
        <v>53</v>
      </c>
      <c r="AH2120" s="2">
        <v>0</v>
      </c>
      <c r="AI2120" s="1">
        <v>0</v>
      </c>
      <c r="AJ2120" s="1">
        <v>0</v>
      </c>
      <c r="AK2120" s="6" t="str">
        <f>+IF(Tabla1[[#This Row],[REQUEST_TY]]="SR MANTENIMIENTO CORRECTIVO", "EMERGENCIA", "OTROS")</f>
        <v>EMERGENCIA</v>
      </c>
      <c r="AL2120" s="6" t="str">
        <f>+_xlfn.IFS(Tabla1[[#This Row],[Veces obj]]&lt;=1,"0-1",Tabla1[[#This Row],[Veces obj]]&lt;=2,"1-2",Tabla1[[#This Row],[Veces obj]]&lt;=3,"2-3",TRUE,"&gt;3")</f>
        <v>1-2</v>
      </c>
      <c r="AM2120" s="6" t="str">
        <f>+_xlfn.IFS(MONTH(Tabla1[[#This Row],[MES]])&lt;=3,"Q1",MONTH(Tabla1[[#This Row],[MES]])&lt;=6,"Q2",MONTH(Tabla1[[#This Row],[MES]])&lt;=9,"Q3",TRUE,"Q4")</f>
        <v>Q1</v>
      </c>
      <c r="AN2120" t="str">
        <f>+IFERROR(VLOOKUP(Tabla1[[#This Row],[CUENTA]],CTAS[],2,0),"OTROS")</f>
        <v>OTROS</v>
      </c>
      <c r="AP2120" t="str">
        <f>+IFERROR(VLOOKUP(Tabla1[[#This Row],[EMPLEADO]],IS[],3,0),"OTROS")</f>
        <v>OTROS</v>
      </c>
      <c r="AQ2120" t="str">
        <f>+IFERROR(VLOOKUP(Tabla1[[#This Row],[EMPLEADO]],IS[[NÓMINA]:[INGENIERO]],2,0),"OTROS")</f>
        <v>OTROS</v>
      </c>
    </row>
    <row r="2121" spans="1:43" x14ac:dyDescent="0.25">
      <c r="A2121" t="s">
        <v>4444</v>
      </c>
      <c r="B2121">
        <v>1</v>
      </c>
      <c r="C2121" t="s">
        <v>5042</v>
      </c>
      <c r="D2121" t="s">
        <v>38</v>
      </c>
      <c r="E2121" t="s">
        <v>725</v>
      </c>
      <c r="F2121" t="s">
        <v>5043</v>
      </c>
      <c r="G2121" s="17" t="s">
        <v>3167</v>
      </c>
      <c r="H2121" t="s">
        <v>271</v>
      </c>
      <c r="I2121" t="s">
        <v>43</v>
      </c>
      <c r="J2121" t="s">
        <v>8</v>
      </c>
      <c r="K2121" t="s">
        <v>102</v>
      </c>
      <c r="L2121" t="s">
        <v>272</v>
      </c>
      <c r="M2121" t="s">
        <v>273</v>
      </c>
      <c r="N2121">
        <v>0</v>
      </c>
      <c r="O2121" t="s">
        <v>105</v>
      </c>
      <c r="P2121">
        <v>12</v>
      </c>
      <c r="Q2121" t="s">
        <v>194</v>
      </c>
      <c r="R2121" t="s">
        <v>223</v>
      </c>
      <c r="S2121" t="s">
        <v>139</v>
      </c>
      <c r="T2121" t="s">
        <v>51</v>
      </c>
      <c r="U2121" t="s">
        <v>224</v>
      </c>
      <c r="V2121">
        <v>0.8</v>
      </c>
      <c r="W2121" s="1">
        <v>642.40000000000009</v>
      </c>
      <c r="X2121">
        <v>1</v>
      </c>
      <c r="Y2121">
        <v>5.05</v>
      </c>
      <c r="Z2121">
        <v>4</v>
      </c>
      <c r="AA2121">
        <v>1.2625</v>
      </c>
      <c r="AB2121" s="2">
        <v>6.5624999999999989E-2</v>
      </c>
      <c r="AC2121" s="1">
        <v>-52.696874999999991</v>
      </c>
      <c r="AD2121" s="7">
        <v>43502</v>
      </c>
      <c r="AE2121" s="7">
        <v>43502</v>
      </c>
      <c r="AF2121">
        <v>0</v>
      </c>
      <c r="AG2121" t="s">
        <v>53</v>
      </c>
      <c r="AH2121" s="2">
        <v>0</v>
      </c>
      <c r="AI2121" s="1">
        <v>0</v>
      </c>
      <c r="AJ2121" s="1">
        <v>0</v>
      </c>
      <c r="AK2121" s="6" t="str">
        <f>+IF(Tabla1[[#This Row],[REQUEST_TY]]="SR MANTENIMIENTO CORRECTIVO", "EMERGENCIA", "OTROS")</f>
        <v>EMERGENCIA</v>
      </c>
      <c r="AL2121" s="6" t="str">
        <f>+_xlfn.IFS(Tabla1[[#This Row],[Veces obj]]&lt;=1,"0-1",Tabla1[[#This Row],[Veces obj]]&lt;=2,"1-2",Tabla1[[#This Row],[Veces obj]]&lt;=3,"2-3",TRUE,"&gt;3")</f>
        <v>1-2</v>
      </c>
      <c r="AM2121" s="6" t="str">
        <f>+_xlfn.IFS(MONTH(Tabla1[[#This Row],[MES]])&lt;=3,"Q1",MONTH(Tabla1[[#This Row],[MES]])&lt;=6,"Q2",MONTH(Tabla1[[#This Row],[MES]])&lt;=9,"Q3",TRUE,"Q4")</f>
        <v>Q1</v>
      </c>
      <c r="AN2121" t="str">
        <f>+IFERROR(VLOOKUP(Tabla1[[#This Row],[CUENTA]],CTAS[],2,0),"OTROS")</f>
        <v>OTROS</v>
      </c>
      <c r="AP2121" t="str">
        <f>+IFERROR(VLOOKUP(Tabla1[[#This Row],[EMPLEADO]],IS[],3,0),"OTROS")</f>
        <v>OTROS</v>
      </c>
      <c r="AQ2121" t="str">
        <f>+IFERROR(VLOOKUP(Tabla1[[#This Row],[EMPLEADO]],IS[[NÓMINA]:[INGENIERO]],2,0),"OTROS")</f>
        <v>OTROS</v>
      </c>
    </row>
    <row r="2122" spans="1:43" x14ac:dyDescent="0.25">
      <c r="A2122" t="s">
        <v>36</v>
      </c>
      <c r="B2122">
        <v>1</v>
      </c>
      <c r="C2122" t="s">
        <v>4099</v>
      </c>
      <c r="D2122" t="s">
        <v>38</v>
      </c>
      <c r="E2122" t="s">
        <v>4100</v>
      </c>
      <c r="F2122" t="s">
        <v>4101</v>
      </c>
      <c r="G2122" s="17" t="s">
        <v>4102</v>
      </c>
      <c r="H2122" t="s">
        <v>784</v>
      </c>
      <c r="I2122" t="s">
        <v>43</v>
      </c>
      <c r="J2122" t="s">
        <v>8</v>
      </c>
      <c r="K2122" t="s">
        <v>1541</v>
      </c>
      <c r="L2122" t="s">
        <v>1542</v>
      </c>
      <c r="M2122" t="s">
        <v>787</v>
      </c>
      <c r="N2122">
        <v>0</v>
      </c>
      <c r="O2122" t="s">
        <v>47</v>
      </c>
      <c r="P2122">
        <v>587</v>
      </c>
      <c r="Q2122" t="s">
        <v>48</v>
      </c>
      <c r="R2122" t="s">
        <v>1543</v>
      </c>
      <c r="S2122" t="s">
        <v>50</v>
      </c>
      <c r="T2122" t="s">
        <v>51</v>
      </c>
      <c r="U2122" t="s">
        <v>52</v>
      </c>
      <c r="V2122">
        <v>1.05</v>
      </c>
      <c r="W2122" s="1">
        <v>750.75000000000011</v>
      </c>
      <c r="X2122">
        <v>1</v>
      </c>
      <c r="Y2122">
        <v>6.4</v>
      </c>
      <c r="Z2122">
        <v>5</v>
      </c>
      <c r="AA2122">
        <v>1.28</v>
      </c>
      <c r="AB2122" s="2">
        <v>7.0000000000000007E-2</v>
      </c>
      <c r="AC2122" s="1">
        <v>-50.050000000000011</v>
      </c>
      <c r="AD2122" s="7">
        <v>43487</v>
      </c>
      <c r="AE2122" s="7">
        <v>43487</v>
      </c>
      <c r="AF2122">
        <v>0</v>
      </c>
      <c r="AG2122" t="s">
        <v>53</v>
      </c>
      <c r="AH2122" s="2">
        <v>0</v>
      </c>
      <c r="AI2122" s="1">
        <v>0</v>
      </c>
      <c r="AJ2122" s="1">
        <v>0</v>
      </c>
      <c r="AK2122" s="6" t="str">
        <f>+IF(Tabla1[[#This Row],[REQUEST_TY]]="SR MANTENIMIENTO CORRECTIVO", "EMERGENCIA", "OTROS")</f>
        <v>EMERGENCIA</v>
      </c>
      <c r="AL2122" s="6" t="str">
        <f>+_xlfn.IFS(Tabla1[[#This Row],[Veces obj]]&lt;=1,"0-1",Tabla1[[#This Row],[Veces obj]]&lt;=2,"1-2",Tabla1[[#This Row],[Veces obj]]&lt;=3,"2-3",TRUE,"&gt;3")</f>
        <v>1-2</v>
      </c>
      <c r="AM2122" s="6" t="str">
        <f>+_xlfn.IFS(MONTH(Tabla1[[#This Row],[MES]])&lt;=3,"Q1",MONTH(Tabla1[[#This Row],[MES]])&lt;=6,"Q2",MONTH(Tabla1[[#This Row],[MES]])&lt;=9,"Q3",TRUE,"Q4")</f>
        <v>Q1</v>
      </c>
      <c r="AN2122" t="str">
        <f>+IFERROR(VLOOKUP(Tabla1[[#This Row],[CUENTA]],CTAS[],2,0),"OTROS")</f>
        <v>OTROS</v>
      </c>
      <c r="AP2122" t="str">
        <f>+IFERROR(VLOOKUP(Tabla1[[#This Row],[EMPLEADO]],IS[],3,0),"OTROS")</f>
        <v>OTROS</v>
      </c>
      <c r="AQ2122" t="str">
        <f>+IFERROR(VLOOKUP(Tabla1[[#This Row],[EMPLEADO]],IS[[NÓMINA]:[INGENIERO]],2,0),"OTROS")</f>
        <v>OTROS</v>
      </c>
    </row>
    <row r="2123" spans="1:43" x14ac:dyDescent="0.25">
      <c r="A2123" t="s">
        <v>36</v>
      </c>
      <c r="B2123">
        <v>1</v>
      </c>
      <c r="C2123" t="s">
        <v>4089</v>
      </c>
      <c r="D2123" t="s">
        <v>38</v>
      </c>
      <c r="E2123" t="s">
        <v>694</v>
      </c>
      <c r="F2123" t="s">
        <v>4090</v>
      </c>
      <c r="G2123" s="17" t="s">
        <v>4091</v>
      </c>
      <c r="H2123" t="s">
        <v>136</v>
      </c>
      <c r="I2123" t="s">
        <v>43</v>
      </c>
      <c r="J2123" t="s">
        <v>8</v>
      </c>
      <c r="K2123" t="s">
        <v>59</v>
      </c>
      <c r="L2123" t="s">
        <v>1641</v>
      </c>
      <c r="M2123" t="s">
        <v>1642</v>
      </c>
      <c r="N2123">
        <v>0</v>
      </c>
      <c r="O2123" t="s">
        <v>47</v>
      </c>
      <c r="P2123">
        <v>84</v>
      </c>
      <c r="Q2123" t="s">
        <v>48</v>
      </c>
      <c r="R2123" t="s">
        <v>138</v>
      </c>
      <c r="S2123" t="s">
        <v>139</v>
      </c>
      <c r="T2123" t="s">
        <v>51</v>
      </c>
      <c r="U2123" t="s">
        <v>353</v>
      </c>
      <c r="V2123">
        <v>1.1499999999999999</v>
      </c>
      <c r="W2123" s="1">
        <v>1808.95</v>
      </c>
      <c r="X2123">
        <v>1</v>
      </c>
      <c r="Y2123">
        <v>5.08</v>
      </c>
      <c r="Z2123">
        <v>4</v>
      </c>
      <c r="AA2123">
        <v>1.27</v>
      </c>
      <c r="AB2123" s="2">
        <v>6.7500000000000004E-2</v>
      </c>
      <c r="AC2123" s="1">
        <v>-106.17750000000002</v>
      </c>
      <c r="AD2123" s="7">
        <v>43487</v>
      </c>
      <c r="AE2123" s="7">
        <v>43487</v>
      </c>
      <c r="AF2123">
        <v>0</v>
      </c>
      <c r="AG2123" t="s">
        <v>53</v>
      </c>
      <c r="AH2123" s="2">
        <v>0</v>
      </c>
      <c r="AI2123" s="1">
        <v>0</v>
      </c>
      <c r="AJ2123" s="1">
        <v>0</v>
      </c>
      <c r="AK2123" s="6" t="str">
        <f>+IF(Tabla1[[#This Row],[REQUEST_TY]]="SR MANTENIMIENTO CORRECTIVO", "EMERGENCIA", "OTROS")</f>
        <v>EMERGENCIA</v>
      </c>
      <c r="AL2123" s="6" t="str">
        <f>+_xlfn.IFS(Tabla1[[#This Row],[Veces obj]]&lt;=1,"0-1",Tabla1[[#This Row],[Veces obj]]&lt;=2,"1-2",Tabla1[[#This Row],[Veces obj]]&lt;=3,"2-3",TRUE,"&gt;3")</f>
        <v>1-2</v>
      </c>
      <c r="AM2123" s="6" t="str">
        <f>+_xlfn.IFS(MONTH(Tabla1[[#This Row],[MES]])&lt;=3,"Q1",MONTH(Tabla1[[#This Row],[MES]])&lt;=6,"Q2",MONTH(Tabla1[[#This Row],[MES]])&lt;=9,"Q3",TRUE,"Q4")</f>
        <v>Q1</v>
      </c>
      <c r="AN2123" t="str">
        <f>+IFERROR(VLOOKUP(Tabla1[[#This Row],[CUENTA]],CTAS[],2,0),"OTROS")</f>
        <v>OTROS</v>
      </c>
      <c r="AP2123" t="str">
        <f>+IFERROR(VLOOKUP(Tabla1[[#This Row],[EMPLEADO]],IS[],3,0),"OTROS")</f>
        <v>OTROS</v>
      </c>
      <c r="AQ2123" t="str">
        <f>+IFERROR(VLOOKUP(Tabla1[[#This Row],[EMPLEADO]],IS[[NÓMINA]:[INGENIERO]],2,0),"OTROS")</f>
        <v>OTROS</v>
      </c>
    </row>
    <row r="2124" spans="1:43" x14ac:dyDescent="0.25">
      <c r="A2124" t="s">
        <v>36</v>
      </c>
      <c r="B2124">
        <v>1</v>
      </c>
      <c r="C2124" t="s">
        <v>4092</v>
      </c>
      <c r="D2124" t="s">
        <v>38</v>
      </c>
      <c r="E2124" t="s">
        <v>176</v>
      </c>
      <c r="F2124" t="s">
        <v>4093</v>
      </c>
      <c r="G2124" s="17" t="s">
        <v>4094</v>
      </c>
      <c r="H2124" t="s">
        <v>574</v>
      </c>
      <c r="I2124" t="s">
        <v>43</v>
      </c>
      <c r="J2124" t="s">
        <v>8</v>
      </c>
      <c r="K2124" t="s">
        <v>338</v>
      </c>
      <c r="L2124" t="s">
        <v>4095</v>
      </c>
      <c r="M2124" t="s">
        <v>3274</v>
      </c>
      <c r="N2124">
        <v>0</v>
      </c>
      <c r="O2124" t="s">
        <v>47</v>
      </c>
      <c r="P2124">
        <v>947</v>
      </c>
      <c r="Q2124" t="s">
        <v>48</v>
      </c>
      <c r="R2124" t="s">
        <v>49</v>
      </c>
      <c r="S2124" t="s">
        <v>50</v>
      </c>
      <c r="T2124" t="s">
        <v>208</v>
      </c>
      <c r="U2124" t="s">
        <v>52</v>
      </c>
      <c r="V2124">
        <v>1.05</v>
      </c>
      <c r="W2124" s="1">
        <v>750.75000000000011</v>
      </c>
      <c r="X2124">
        <v>1</v>
      </c>
      <c r="Y2124">
        <v>11.48</v>
      </c>
      <c r="Z2124">
        <v>9</v>
      </c>
      <c r="AA2124">
        <v>1.2755555555555556</v>
      </c>
      <c r="AB2124" s="2">
        <v>6.8888888888888888E-2</v>
      </c>
      <c r="AC2124" s="1">
        <v>-49.25555555555556</v>
      </c>
      <c r="AD2124" s="7">
        <v>43496</v>
      </c>
      <c r="AE2124" s="7">
        <v>43496</v>
      </c>
      <c r="AF2124">
        <v>0</v>
      </c>
      <c r="AG2124" t="s">
        <v>53</v>
      </c>
      <c r="AH2124" s="2">
        <v>0</v>
      </c>
      <c r="AI2124" s="1">
        <v>0</v>
      </c>
      <c r="AJ2124" s="1">
        <v>0</v>
      </c>
      <c r="AK2124" s="6" t="str">
        <f>+IF(Tabla1[[#This Row],[REQUEST_TY]]="SR MANTENIMIENTO CORRECTIVO", "EMERGENCIA", "OTROS")</f>
        <v>EMERGENCIA</v>
      </c>
      <c r="AL2124" s="6" t="str">
        <f>+_xlfn.IFS(Tabla1[[#This Row],[Veces obj]]&lt;=1,"0-1",Tabla1[[#This Row],[Veces obj]]&lt;=2,"1-2",Tabla1[[#This Row],[Veces obj]]&lt;=3,"2-3",TRUE,"&gt;3")</f>
        <v>1-2</v>
      </c>
      <c r="AM2124" s="6" t="str">
        <f>+_xlfn.IFS(MONTH(Tabla1[[#This Row],[MES]])&lt;=3,"Q1",MONTH(Tabla1[[#This Row],[MES]])&lt;=6,"Q2",MONTH(Tabla1[[#This Row],[MES]])&lt;=9,"Q3",TRUE,"Q4")</f>
        <v>Q1</v>
      </c>
      <c r="AN2124" t="str">
        <f>+IFERROR(VLOOKUP(Tabla1[[#This Row],[CUENTA]],CTAS[],2,0),"OTROS")</f>
        <v>OTROS</v>
      </c>
      <c r="AP2124" t="str">
        <f>+IFERROR(VLOOKUP(Tabla1[[#This Row],[EMPLEADO]],IS[],3,0),"OTROS")</f>
        <v>OTROS</v>
      </c>
      <c r="AQ2124" t="str">
        <f>+IFERROR(VLOOKUP(Tabla1[[#This Row],[EMPLEADO]],IS[[NÓMINA]:[INGENIERO]],2,0),"OTROS")</f>
        <v>OTROS</v>
      </c>
    </row>
    <row r="2125" spans="1:43" x14ac:dyDescent="0.25">
      <c r="A2125" t="s">
        <v>36</v>
      </c>
      <c r="B2125">
        <v>1</v>
      </c>
      <c r="C2125" t="s">
        <v>4096</v>
      </c>
      <c r="D2125" t="s">
        <v>38</v>
      </c>
      <c r="E2125" t="s">
        <v>725</v>
      </c>
      <c r="F2125" t="s">
        <v>4097</v>
      </c>
      <c r="G2125" s="17" t="s">
        <v>4098</v>
      </c>
      <c r="H2125" t="s">
        <v>271</v>
      </c>
      <c r="I2125" t="s">
        <v>43</v>
      </c>
      <c r="J2125" t="s">
        <v>8</v>
      </c>
      <c r="K2125" t="s">
        <v>102</v>
      </c>
      <c r="L2125" t="s">
        <v>3099</v>
      </c>
      <c r="M2125" t="s">
        <v>3100</v>
      </c>
      <c r="N2125">
        <v>0</v>
      </c>
      <c r="O2125" t="s">
        <v>105</v>
      </c>
      <c r="P2125">
        <v>42</v>
      </c>
      <c r="Q2125" t="s">
        <v>82</v>
      </c>
      <c r="R2125" t="s">
        <v>223</v>
      </c>
      <c r="S2125" t="s">
        <v>139</v>
      </c>
      <c r="T2125" t="s">
        <v>51</v>
      </c>
      <c r="U2125" t="s">
        <v>140</v>
      </c>
      <c r="V2125">
        <v>1.1000000000000001</v>
      </c>
      <c r="W2125" s="1">
        <v>883.30000000000007</v>
      </c>
      <c r="X2125">
        <v>1</v>
      </c>
      <c r="Y2125">
        <v>5.12</v>
      </c>
      <c r="Z2125">
        <v>4</v>
      </c>
      <c r="AA2125">
        <v>1.28</v>
      </c>
      <c r="AB2125" s="2">
        <v>7.0000000000000007E-2</v>
      </c>
      <c r="AC2125" s="1">
        <v>-56.210000000000008</v>
      </c>
      <c r="AD2125" s="7">
        <v>43465</v>
      </c>
      <c r="AE2125" s="7">
        <v>43467</v>
      </c>
      <c r="AF2125">
        <v>1</v>
      </c>
      <c r="AG2125" t="s">
        <v>53</v>
      </c>
      <c r="AH2125" s="2">
        <v>0</v>
      </c>
      <c r="AI2125" s="1">
        <v>0</v>
      </c>
      <c r="AJ2125" s="1">
        <v>0</v>
      </c>
      <c r="AK2125" s="6" t="str">
        <f>+IF(Tabla1[[#This Row],[REQUEST_TY]]="SR MANTENIMIENTO CORRECTIVO", "EMERGENCIA", "OTROS")</f>
        <v>EMERGENCIA</v>
      </c>
      <c r="AL2125" s="6" t="str">
        <f>+_xlfn.IFS(Tabla1[[#This Row],[Veces obj]]&lt;=1,"0-1",Tabla1[[#This Row],[Veces obj]]&lt;=2,"1-2",Tabla1[[#This Row],[Veces obj]]&lt;=3,"2-3",TRUE,"&gt;3")</f>
        <v>1-2</v>
      </c>
      <c r="AM2125" s="6" t="str">
        <f>+_xlfn.IFS(MONTH(Tabla1[[#This Row],[MES]])&lt;=3,"Q1",MONTH(Tabla1[[#This Row],[MES]])&lt;=6,"Q2",MONTH(Tabla1[[#This Row],[MES]])&lt;=9,"Q3",TRUE,"Q4")</f>
        <v>Q1</v>
      </c>
      <c r="AN2125" t="str">
        <f>+IFERROR(VLOOKUP(Tabla1[[#This Row],[CUENTA]],CTAS[],2,0),"OTROS")</f>
        <v>OTROS</v>
      </c>
      <c r="AP2125" t="str">
        <f>+IFERROR(VLOOKUP(Tabla1[[#This Row],[EMPLEADO]],IS[],3,0),"OTROS")</f>
        <v>OTROS</v>
      </c>
      <c r="AQ2125" t="str">
        <f>+IFERROR(VLOOKUP(Tabla1[[#This Row],[EMPLEADO]],IS[[NÓMINA]:[INGENIERO]],2,0),"OTROS")</f>
        <v>OTROS</v>
      </c>
    </row>
    <row r="2126" spans="1:43" x14ac:dyDescent="0.25">
      <c r="A2126" t="s">
        <v>36</v>
      </c>
      <c r="B2126">
        <v>1</v>
      </c>
      <c r="C2126" t="s">
        <v>4107</v>
      </c>
      <c r="D2126" t="s">
        <v>38</v>
      </c>
      <c r="E2126" t="s">
        <v>1538</v>
      </c>
      <c r="F2126" t="s">
        <v>4108</v>
      </c>
      <c r="G2126" s="17" t="s">
        <v>1540</v>
      </c>
      <c r="H2126" t="s">
        <v>784</v>
      </c>
      <c r="I2126" t="s">
        <v>43</v>
      </c>
      <c r="J2126" t="s">
        <v>8</v>
      </c>
      <c r="K2126" t="s">
        <v>1541</v>
      </c>
      <c r="L2126" t="s">
        <v>1542</v>
      </c>
      <c r="M2126" t="s">
        <v>787</v>
      </c>
      <c r="N2126">
        <v>0</v>
      </c>
      <c r="O2126" t="s">
        <v>47</v>
      </c>
      <c r="P2126">
        <v>8</v>
      </c>
      <c r="Q2126" t="s">
        <v>194</v>
      </c>
      <c r="R2126" t="s">
        <v>1543</v>
      </c>
      <c r="S2126" t="s">
        <v>50</v>
      </c>
      <c r="T2126" t="s">
        <v>51</v>
      </c>
      <c r="U2126" t="s">
        <v>444</v>
      </c>
      <c r="V2126">
        <v>0</v>
      </c>
      <c r="W2126" s="1">
        <v>0</v>
      </c>
      <c r="X2126">
        <v>1</v>
      </c>
      <c r="Y2126">
        <v>6.45</v>
      </c>
      <c r="Z2126">
        <v>5</v>
      </c>
      <c r="AA2126">
        <v>1.29</v>
      </c>
      <c r="AB2126" s="2">
        <v>7.2500000000000009E-2</v>
      </c>
      <c r="AC2126" s="1">
        <v>-51.837500000000013</v>
      </c>
      <c r="AD2126" s="7">
        <v>43490</v>
      </c>
      <c r="AE2126" s="7">
        <v>43490</v>
      </c>
      <c r="AF2126">
        <v>0</v>
      </c>
      <c r="AG2126" t="s">
        <v>53</v>
      </c>
      <c r="AH2126" s="2">
        <v>0</v>
      </c>
      <c r="AI2126" s="1">
        <v>0</v>
      </c>
      <c r="AJ2126" s="1">
        <v>0</v>
      </c>
      <c r="AK2126" s="6" t="str">
        <f>+IF(Tabla1[[#This Row],[REQUEST_TY]]="SR MANTENIMIENTO CORRECTIVO", "EMERGENCIA", "OTROS")</f>
        <v>EMERGENCIA</v>
      </c>
      <c r="AL2126" s="6" t="str">
        <f>+_xlfn.IFS(Tabla1[[#This Row],[Veces obj]]&lt;=1,"0-1",Tabla1[[#This Row],[Veces obj]]&lt;=2,"1-2",Tabla1[[#This Row],[Veces obj]]&lt;=3,"2-3",TRUE,"&gt;3")</f>
        <v>1-2</v>
      </c>
      <c r="AM2126" s="6" t="str">
        <f>+_xlfn.IFS(MONTH(Tabla1[[#This Row],[MES]])&lt;=3,"Q1",MONTH(Tabla1[[#This Row],[MES]])&lt;=6,"Q2",MONTH(Tabla1[[#This Row],[MES]])&lt;=9,"Q3",TRUE,"Q4")</f>
        <v>Q1</v>
      </c>
      <c r="AN2126" t="str">
        <f>+IFERROR(VLOOKUP(Tabla1[[#This Row],[CUENTA]],CTAS[],2,0),"OTROS")</f>
        <v>OTROS</v>
      </c>
      <c r="AP2126" t="str">
        <f>+IFERROR(VLOOKUP(Tabla1[[#This Row],[EMPLEADO]],IS[],3,0),"OTROS")</f>
        <v>OTROS</v>
      </c>
      <c r="AQ2126" t="str">
        <f>+IFERROR(VLOOKUP(Tabla1[[#This Row],[EMPLEADO]],IS[[NÓMINA]:[INGENIERO]],2,0),"OTROS")</f>
        <v>OTROS</v>
      </c>
    </row>
    <row r="2127" spans="1:43" x14ac:dyDescent="0.25">
      <c r="A2127" t="s">
        <v>36</v>
      </c>
      <c r="B2127">
        <v>1</v>
      </c>
      <c r="C2127" t="s">
        <v>4103</v>
      </c>
      <c r="D2127" t="s">
        <v>38</v>
      </c>
      <c r="E2127" t="s">
        <v>98</v>
      </c>
      <c r="F2127" t="s">
        <v>4104</v>
      </c>
      <c r="G2127" s="17" t="s">
        <v>2583</v>
      </c>
      <c r="H2127" t="s">
        <v>707</v>
      </c>
      <c r="I2127" t="s">
        <v>43</v>
      </c>
      <c r="J2127" t="s">
        <v>8</v>
      </c>
      <c r="K2127" t="s">
        <v>102</v>
      </c>
      <c r="L2127" t="s">
        <v>2584</v>
      </c>
      <c r="M2127" t="s">
        <v>104</v>
      </c>
      <c r="N2127">
        <v>0</v>
      </c>
      <c r="O2127" t="s">
        <v>105</v>
      </c>
      <c r="P2127">
        <v>13</v>
      </c>
      <c r="Q2127" t="s">
        <v>194</v>
      </c>
      <c r="R2127" t="s">
        <v>63</v>
      </c>
      <c r="S2127" t="s">
        <v>64</v>
      </c>
      <c r="T2127" t="s">
        <v>51</v>
      </c>
      <c r="U2127" t="s">
        <v>195</v>
      </c>
      <c r="V2127">
        <v>0.6</v>
      </c>
      <c r="W2127" s="1">
        <v>393</v>
      </c>
      <c r="X2127">
        <v>1</v>
      </c>
      <c r="Y2127">
        <v>6.42</v>
      </c>
      <c r="Z2127">
        <v>5</v>
      </c>
      <c r="AA2127">
        <v>1.284</v>
      </c>
      <c r="AB2127" s="2">
        <v>7.1000000000000008E-2</v>
      </c>
      <c r="AC2127" s="1">
        <v>-46.505000000000003</v>
      </c>
      <c r="AD2127" s="7">
        <v>43487</v>
      </c>
      <c r="AE2127" s="7">
        <v>43487</v>
      </c>
      <c r="AF2127">
        <v>0</v>
      </c>
      <c r="AG2127" t="s">
        <v>53</v>
      </c>
      <c r="AH2127" s="2">
        <v>0</v>
      </c>
      <c r="AI2127" s="1">
        <v>0</v>
      </c>
      <c r="AJ2127" s="1">
        <v>0</v>
      </c>
      <c r="AK2127" s="6" t="str">
        <f>+IF(Tabla1[[#This Row],[REQUEST_TY]]="SR MANTENIMIENTO CORRECTIVO", "EMERGENCIA", "OTROS")</f>
        <v>EMERGENCIA</v>
      </c>
      <c r="AL2127" s="6" t="str">
        <f>+_xlfn.IFS(Tabla1[[#This Row],[Veces obj]]&lt;=1,"0-1",Tabla1[[#This Row],[Veces obj]]&lt;=2,"1-2",Tabla1[[#This Row],[Veces obj]]&lt;=3,"2-3",TRUE,"&gt;3")</f>
        <v>1-2</v>
      </c>
      <c r="AM2127" s="6" t="str">
        <f>+_xlfn.IFS(MONTH(Tabla1[[#This Row],[MES]])&lt;=3,"Q1",MONTH(Tabla1[[#This Row],[MES]])&lt;=6,"Q2",MONTH(Tabla1[[#This Row],[MES]])&lt;=9,"Q3",TRUE,"Q4")</f>
        <v>Q1</v>
      </c>
      <c r="AN2127" t="str">
        <f>+IFERROR(VLOOKUP(Tabla1[[#This Row],[CUENTA]],CTAS[],2,0),"OTROS")</f>
        <v>OTROS</v>
      </c>
      <c r="AP2127" t="str">
        <f>+IFERROR(VLOOKUP(Tabla1[[#This Row],[EMPLEADO]],IS[],3,0),"OTROS")</f>
        <v>OTROS</v>
      </c>
      <c r="AQ2127" t="str">
        <f>+IFERROR(VLOOKUP(Tabla1[[#This Row],[EMPLEADO]],IS[[NÓMINA]:[INGENIERO]],2,0),"OTROS")</f>
        <v>OTROS</v>
      </c>
    </row>
    <row r="2128" spans="1:43" x14ac:dyDescent="0.25">
      <c r="A2128" t="s">
        <v>36</v>
      </c>
      <c r="B2128">
        <v>1</v>
      </c>
      <c r="C2128" t="s">
        <v>4105</v>
      </c>
      <c r="D2128" t="s">
        <v>38</v>
      </c>
      <c r="E2128" t="s">
        <v>76</v>
      </c>
      <c r="F2128" t="s">
        <v>3686</v>
      </c>
      <c r="G2128" s="17" t="s">
        <v>4106</v>
      </c>
      <c r="H2128" t="s">
        <v>1572</v>
      </c>
      <c r="I2128" t="s">
        <v>43</v>
      </c>
      <c r="J2128" t="s">
        <v>8</v>
      </c>
      <c r="K2128" t="s">
        <v>102</v>
      </c>
      <c r="L2128" t="s">
        <v>3190</v>
      </c>
      <c r="M2128" t="s">
        <v>1868</v>
      </c>
      <c r="N2128">
        <v>0</v>
      </c>
      <c r="O2128" t="s">
        <v>47</v>
      </c>
      <c r="P2128">
        <v>97</v>
      </c>
      <c r="Q2128" t="s">
        <v>48</v>
      </c>
      <c r="R2128" t="s">
        <v>63</v>
      </c>
      <c r="S2128" t="s">
        <v>64</v>
      </c>
      <c r="T2128" t="s">
        <v>51</v>
      </c>
      <c r="U2128" t="s">
        <v>96</v>
      </c>
      <c r="V2128">
        <v>1.1000000000000001</v>
      </c>
      <c r="W2128" s="1">
        <v>1501.5000000000002</v>
      </c>
      <c r="X2128">
        <v>1</v>
      </c>
      <c r="Y2128">
        <v>6.45</v>
      </c>
      <c r="Z2128">
        <v>5</v>
      </c>
      <c r="AA2128">
        <v>1.29</v>
      </c>
      <c r="AB2128" s="2">
        <v>7.2500000000000009E-2</v>
      </c>
      <c r="AC2128" s="1">
        <v>-98.962500000000006</v>
      </c>
      <c r="AD2128" s="7">
        <v>43489</v>
      </c>
      <c r="AE2128" s="7">
        <v>43489</v>
      </c>
      <c r="AF2128">
        <v>0</v>
      </c>
      <c r="AG2128" t="s">
        <v>53</v>
      </c>
      <c r="AH2128" s="2">
        <v>0</v>
      </c>
      <c r="AI2128" s="1">
        <v>0</v>
      </c>
      <c r="AJ2128" s="1">
        <v>0</v>
      </c>
      <c r="AK2128" s="6" t="str">
        <f>+IF(Tabla1[[#This Row],[REQUEST_TY]]="SR MANTENIMIENTO CORRECTIVO", "EMERGENCIA", "OTROS")</f>
        <v>EMERGENCIA</v>
      </c>
      <c r="AL2128" s="6" t="str">
        <f>+_xlfn.IFS(Tabla1[[#This Row],[Veces obj]]&lt;=1,"0-1",Tabla1[[#This Row],[Veces obj]]&lt;=2,"1-2",Tabla1[[#This Row],[Veces obj]]&lt;=3,"2-3",TRUE,"&gt;3")</f>
        <v>1-2</v>
      </c>
      <c r="AM2128" s="6" t="str">
        <f>+_xlfn.IFS(MONTH(Tabla1[[#This Row],[MES]])&lt;=3,"Q1",MONTH(Tabla1[[#This Row],[MES]])&lt;=6,"Q2",MONTH(Tabla1[[#This Row],[MES]])&lt;=9,"Q3",TRUE,"Q4")</f>
        <v>Q1</v>
      </c>
      <c r="AN2128" t="str">
        <f>+IFERROR(VLOOKUP(Tabla1[[#This Row],[CUENTA]],CTAS[],2,0),"OTROS")</f>
        <v>OTROS</v>
      </c>
      <c r="AP2128" t="str">
        <f>+IFERROR(VLOOKUP(Tabla1[[#This Row],[EMPLEADO]],IS[],3,0),"OTROS")</f>
        <v>OTROS</v>
      </c>
      <c r="AQ2128" t="str">
        <f>+IFERROR(VLOOKUP(Tabla1[[#This Row],[EMPLEADO]],IS[[NÓMINA]:[INGENIERO]],2,0),"OTROS")</f>
        <v>OTROS</v>
      </c>
    </row>
    <row r="2129" spans="1:43" x14ac:dyDescent="0.25">
      <c r="A2129" t="s">
        <v>4444</v>
      </c>
      <c r="B2129">
        <v>1</v>
      </c>
      <c r="C2129" t="s">
        <v>5025</v>
      </c>
      <c r="D2129" t="s">
        <v>38</v>
      </c>
      <c r="E2129" t="s">
        <v>85</v>
      </c>
      <c r="F2129" t="s">
        <v>5026</v>
      </c>
      <c r="G2129" s="17" t="s">
        <v>5027</v>
      </c>
      <c r="H2129" t="s">
        <v>821</v>
      </c>
      <c r="I2129" t="s">
        <v>43</v>
      </c>
      <c r="J2129" t="s">
        <v>8</v>
      </c>
      <c r="K2129" t="s">
        <v>71</v>
      </c>
      <c r="L2129" t="s">
        <v>836</v>
      </c>
      <c r="M2129" t="s">
        <v>73</v>
      </c>
      <c r="N2129">
        <v>0</v>
      </c>
      <c r="O2129" t="s">
        <v>47</v>
      </c>
      <c r="P2129">
        <v>89</v>
      </c>
      <c r="Q2129" t="s">
        <v>48</v>
      </c>
      <c r="R2129" t="s">
        <v>49</v>
      </c>
      <c r="S2129" t="s">
        <v>50</v>
      </c>
      <c r="T2129" t="s">
        <v>51</v>
      </c>
      <c r="U2129" t="s">
        <v>52</v>
      </c>
      <c r="V2129">
        <v>1.05</v>
      </c>
      <c r="W2129" s="1">
        <v>750.75000000000011</v>
      </c>
      <c r="X2129">
        <v>1</v>
      </c>
      <c r="Y2129">
        <v>0.35</v>
      </c>
      <c r="Z2129">
        <v>5</v>
      </c>
      <c r="AA2129">
        <v>6.9999999999999993E-2</v>
      </c>
      <c r="AB2129" s="2">
        <v>0</v>
      </c>
      <c r="AC2129" s="1">
        <v>0</v>
      </c>
      <c r="AD2129" s="7">
        <v>43502</v>
      </c>
      <c r="AE2129" s="7">
        <v>43502</v>
      </c>
      <c r="AF2129">
        <v>0</v>
      </c>
      <c r="AG2129" t="s">
        <v>53</v>
      </c>
      <c r="AH2129" s="2">
        <v>0</v>
      </c>
      <c r="AI2129" s="1">
        <v>0</v>
      </c>
      <c r="AJ2129" s="1">
        <v>0</v>
      </c>
      <c r="AK2129" s="6" t="str">
        <f>+IF(Tabla1[[#This Row],[REQUEST_TY]]="SR MANTENIMIENTO CORRECTIVO", "EMERGENCIA", "OTROS")</f>
        <v>EMERGENCIA</v>
      </c>
      <c r="AL2129" s="6" t="str">
        <f>+_xlfn.IFS(Tabla1[[#This Row],[Veces obj]]&lt;=1,"0-1",Tabla1[[#This Row],[Veces obj]]&lt;=2,"1-2",Tabla1[[#This Row],[Veces obj]]&lt;=3,"2-3",TRUE,"&gt;3")</f>
        <v>0-1</v>
      </c>
      <c r="AM2129" s="6" t="str">
        <f>+_xlfn.IFS(MONTH(Tabla1[[#This Row],[MES]])&lt;=3,"Q1",MONTH(Tabla1[[#This Row],[MES]])&lt;=6,"Q2",MONTH(Tabla1[[#This Row],[MES]])&lt;=9,"Q3",TRUE,"Q4")</f>
        <v>Q1</v>
      </c>
      <c r="AN2129" t="str">
        <f>+IFERROR(VLOOKUP(Tabla1[[#This Row],[CUENTA]],CTAS[],2,0),"OTROS")</f>
        <v>OTROS</v>
      </c>
      <c r="AO2129">
        <v>1</v>
      </c>
      <c r="AP2129" t="str">
        <f>+IFERROR(VLOOKUP(Tabla1[[#This Row],[EMPLEADO]],IS[],3,0),"OTROS")</f>
        <v>JUAREZ</v>
      </c>
      <c r="AQ2129" t="str">
        <f>+IFERROR(VLOOKUP(Tabla1[[#This Row],[EMPLEADO]],IS[[NÓMINA]:[INGENIERO]],2,0),"OTROS")</f>
        <v>ERASMO ALEJANDRO</v>
      </c>
    </row>
    <row r="2130" spans="1:43" x14ac:dyDescent="0.25">
      <c r="A2130" t="s">
        <v>36</v>
      </c>
      <c r="B2130">
        <v>1</v>
      </c>
      <c r="C2130" t="s">
        <v>4109</v>
      </c>
      <c r="D2130" t="s">
        <v>38</v>
      </c>
      <c r="E2130" t="s">
        <v>725</v>
      </c>
      <c r="F2130" t="s">
        <v>4110</v>
      </c>
      <c r="G2130" s="17" t="s">
        <v>4111</v>
      </c>
      <c r="H2130" t="s">
        <v>707</v>
      </c>
      <c r="I2130" t="s">
        <v>43</v>
      </c>
      <c r="J2130" t="s">
        <v>8</v>
      </c>
      <c r="K2130" t="s">
        <v>102</v>
      </c>
      <c r="L2130" t="s">
        <v>3543</v>
      </c>
      <c r="M2130" t="s">
        <v>248</v>
      </c>
      <c r="N2130">
        <v>0</v>
      </c>
      <c r="O2130" t="s">
        <v>105</v>
      </c>
      <c r="P2130">
        <v>154</v>
      </c>
      <c r="Q2130" t="s">
        <v>48</v>
      </c>
      <c r="R2130" t="s">
        <v>223</v>
      </c>
      <c r="S2130" t="s">
        <v>139</v>
      </c>
      <c r="T2130" t="s">
        <v>51</v>
      </c>
      <c r="U2130" t="s">
        <v>353</v>
      </c>
      <c r="V2130">
        <v>1.1499999999999999</v>
      </c>
      <c r="W2130" s="1">
        <v>923.44999999999993</v>
      </c>
      <c r="X2130">
        <v>1</v>
      </c>
      <c r="Y2130">
        <v>5.18</v>
      </c>
      <c r="Z2130">
        <v>4</v>
      </c>
      <c r="AA2130">
        <v>1.2949999999999999</v>
      </c>
      <c r="AB2130" s="2">
        <v>7.3749999999999982E-2</v>
      </c>
      <c r="AC2130" s="1">
        <v>-59.221249999999984</v>
      </c>
      <c r="AD2130" s="7">
        <v>43473</v>
      </c>
      <c r="AE2130" s="7">
        <v>43473</v>
      </c>
      <c r="AF2130">
        <v>0</v>
      </c>
      <c r="AG2130" t="s">
        <v>53</v>
      </c>
      <c r="AH2130" s="2">
        <v>0</v>
      </c>
      <c r="AI2130" s="1">
        <v>0</v>
      </c>
      <c r="AJ2130" s="1">
        <v>0</v>
      </c>
      <c r="AK2130" s="6" t="str">
        <f>+IF(Tabla1[[#This Row],[REQUEST_TY]]="SR MANTENIMIENTO CORRECTIVO", "EMERGENCIA", "OTROS")</f>
        <v>EMERGENCIA</v>
      </c>
      <c r="AL2130" s="6" t="str">
        <f>+_xlfn.IFS(Tabla1[[#This Row],[Veces obj]]&lt;=1,"0-1",Tabla1[[#This Row],[Veces obj]]&lt;=2,"1-2",Tabla1[[#This Row],[Veces obj]]&lt;=3,"2-3",TRUE,"&gt;3")</f>
        <v>1-2</v>
      </c>
      <c r="AM2130" s="6" t="str">
        <f>+_xlfn.IFS(MONTH(Tabla1[[#This Row],[MES]])&lt;=3,"Q1",MONTH(Tabla1[[#This Row],[MES]])&lt;=6,"Q2",MONTH(Tabla1[[#This Row],[MES]])&lt;=9,"Q3",TRUE,"Q4")</f>
        <v>Q1</v>
      </c>
      <c r="AN2130" t="str">
        <f>+IFERROR(VLOOKUP(Tabla1[[#This Row],[CUENTA]],CTAS[],2,0),"OTROS")</f>
        <v>OTROS</v>
      </c>
      <c r="AP2130" t="str">
        <f>+IFERROR(VLOOKUP(Tabla1[[#This Row],[EMPLEADO]],IS[],3,0),"OTROS")</f>
        <v>OTROS</v>
      </c>
      <c r="AQ2130" t="str">
        <f>+IFERROR(VLOOKUP(Tabla1[[#This Row],[EMPLEADO]],IS[[NÓMINA]:[INGENIERO]],2,0),"OTROS")</f>
        <v>OTROS</v>
      </c>
    </row>
    <row r="2131" spans="1:43" x14ac:dyDescent="0.25">
      <c r="A2131" t="s">
        <v>36</v>
      </c>
      <c r="B2131">
        <v>1</v>
      </c>
      <c r="C2131" t="s">
        <v>817</v>
      </c>
      <c r="D2131" t="s">
        <v>818</v>
      </c>
      <c r="E2131" t="s">
        <v>558</v>
      </c>
      <c r="F2131" t="s">
        <v>819</v>
      </c>
      <c r="G2131" s="17" t="s">
        <v>820</v>
      </c>
      <c r="H2131" t="s">
        <v>821</v>
      </c>
      <c r="I2131" t="s">
        <v>43</v>
      </c>
      <c r="J2131" t="s">
        <v>8</v>
      </c>
      <c r="K2131" t="s">
        <v>71</v>
      </c>
      <c r="L2131" t="s">
        <v>424</v>
      </c>
      <c r="M2131" t="s">
        <v>94</v>
      </c>
      <c r="N2131">
        <v>1</v>
      </c>
      <c r="O2131" t="s">
        <v>47</v>
      </c>
      <c r="P2131" t="s">
        <v>822</v>
      </c>
      <c r="Q2131" t="s">
        <v>48</v>
      </c>
      <c r="R2131" t="s">
        <v>95</v>
      </c>
      <c r="S2131" t="s">
        <v>64</v>
      </c>
      <c r="T2131" t="s">
        <v>51</v>
      </c>
      <c r="U2131" t="s">
        <v>96</v>
      </c>
      <c r="V2131">
        <v>1</v>
      </c>
      <c r="W2131" s="1">
        <v>0</v>
      </c>
      <c r="X2131">
        <v>1</v>
      </c>
      <c r="Y2131">
        <v>0.53</v>
      </c>
      <c r="Z2131">
        <v>5</v>
      </c>
      <c r="AA2131">
        <v>0.10600000000000001</v>
      </c>
      <c r="AB2131" s="2">
        <v>0</v>
      </c>
      <c r="AC2131" s="1">
        <v>0</v>
      </c>
      <c r="AD2131" s="7">
        <v>43488</v>
      </c>
      <c r="AE2131" s="7">
        <v>43494</v>
      </c>
      <c r="AF2131">
        <v>4</v>
      </c>
      <c r="AG2131" t="s">
        <v>823</v>
      </c>
      <c r="AH2131" s="2">
        <v>0.5</v>
      </c>
      <c r="AI2131" s="1">
        <v>-682.5</v>
      </c>
      <c r="AJ2131" s="1">
        <v>0</v>
      </c>
      <c r="AK2131" s="6" t="str">
        <f>+IF(Tabla1[[#This Row],[REQUEST_TY]]="SR MANTENIMIENTO CORRECTIVO", "EMERGENCIA", "OTROS")</f>
        <v>OTROS</v>
      </c>
      <c r="AL2131" s="6" t="str">
        <f>+_xlfn.IFS(Tabla1[[#This Row],[Veces obj]]&lt;=1,"0-1",Tabla1[[#This Row],[Veces obj]]&lt;=2,"1-2",Tabla1[[#This Row],[Veces obj]]&lt;=3,"2-3",TRUE,"&gt;3")</f>
        <v>0-1</v>
      </c>
      <c r="AM2131" s="6" t="str">
        <f>+_xlfn.IFS(MONTH(Tabla1[[#This Row],[MES]])&lt;=3,"Q1",MONTH(Tabla1[[#This Row],[MES]])&lt;=6,"Q2",MONTH(Tabla1[[#This Row],[MES]])&lt;=9,"Q3",TRUE,"Q4")</f>
        <v>Q1</v>
      </c>
      <c r="AN2131" t="str">
        <f>+IFERROR(VLOOKUP(Tabla1[[#This Row],[CUENTA]],CTAS[],2,0),"OTROS")</f>
        <v>OTROS</v>
      </c>
      <c r="AO2131">
        <v>1</v>
      </c>
      <c r="AP2131" t="str">
        <f>+IFERROR(VLOOKUP(Tabla1[[#This Row],[EMPLEADO]],IS[],3,0),"OTROS")</f>
        <v>JUAREZ</v>
      </c>
      <c r="AQ2131" t="str">
        <f>+IFERROR(VLOOKUP(Tabla1[[#This Row],[EMPLEADO]],IS[[NÓMINA]:[INGENIERO]],2,0),"OTROS")</f>
        <v>ERASMO ALEJANDRO</v>
      </c>
    </row>
    <row r="2132" spans="1:43" x14ac:dyDescent="0.25">
      <c r="A2132" t="s">
        <v>36</v>
      </c>
      <c r="B2132">
        <v>1</v>
      </c>
      <c r="C2132" t="s">
        <v>4115</v>
      </c>
      <c r="D2132" t="s">
        <v>38</v>
      </c>
      <c r="E2132" t="s">
        <v>312</v>
      </c>
      <c r="F2132" t="s">
        <v>4116</v>
      </c>
      <c r="G2132" s="17" t="s">
        <v>2476</v>
      </c>
      <c r="H2132" t="s">
        <v>253</v>
      </c>
      <c r="I2132" t="s">
        <v>43</v>
      </c>
      <c r="J2132" t="s">
        <v>8</v>
      </c>
      <c r="K2132" t="s">
        <v>59</v>
      </c>
      <c r="L2132" t="s">
        <v>2477</v>
      </c>
      <c r="M2132" t="s">
        <v>2478</v>
      </c>
      <c r="N2132">
        <v>0</v>
      </c>
      <c r="O2132" t="s">
        <v>47</v>
      </c>
      <c r="P2132">
        <v>2</v>
      </c>
      <c r="Q2132" t="s">
        <v>388</v>
      </c>
      <c r="R2132" t="s">
        <v>317</v>
      </c>
      <c r="S2132" t="s">
        <v>318</v>
      </c>
      <c r="T2132" t="s">
        <v>51</v>
      </c>
      <c r="U2132" t="s">
        <v>872</v>
      </c>
      <c r="V2132">
        <v>0</v>
      </c>
      <c r="W2132" s="1">
        <v>0</v>
      </c>
      <c r="X2132">
        <v>1</v>
      </c>
      <c r="Y2132">
        <v>5.22</v>
      </c>
      <c r="Z2132">
        <v>4</v>
      </c>
      <c r="AA2132">
        <v>1.3049999999999999</v>
      </c>
      <c r="AB2132" s="2">
        <v>7.6249999999999984E-2</v>
      </c>
      <c r="AC2132" s="1">
        <v>-119.94125</v>
      </c>
      <c r="AD2132" s="7">
        <v>43488</v>
      </c>
      <c r="AE2132" s="7">
        <v>43488</v>
      </c>
      <c r="AF2132">
        <v>0</v>
      </c>
      <c r="AG2132" t="s">
        <v>53</v>
      </c>
      <c r="AH2132" s="2">
        <v>0</v>
      </c>
      <c r="AI2132" s="1">
        <v>0</v>
      </c>
      <c r="AJ2132" s="1">
        <v>0</v>
      </c>
      <c r="AK2132" s="6" t="str">
        <f>+IF(Tabla1[[#This Row],[REQUEST_TY]]="SR MANTENIMIENTO CORRECTIVO", "EMERGENCIA", "OTROS")</f>
        <v>EMERGENCIA</v>
      </c>
      <c r="AL2132" s="6" t="str">
        <f>+_xlfn.IFS(Tabla1[[#This Row],[Veces obj]]&lt;=1,"0-1",Tabla1[[#This Row],[Veces obj]]&lt;=2,"1-2",Tabla1[[#This Row],[Veces obj]]&lt;=3,"2-3",TRUE,"&gt;3")</f>
        <v>1-2</v>
      </c>
      <c r="AM2132" s="6" t="str">
        <f>+_xlfn.IFS(MONTH(Tabla1[[#This Row],[MES]])&lt;=3,"Q1",MONTH(Tabla1[[#This Row],[MES]])&lt;=6,"Q2",MONTH(Tabla1[[#This Row],[MES]])&lt;=9,"Q3",TRUE,"Q4")</f>
        <v>Q1</v>
      </c>
      <c r="AN2132" t="str">
        <f>+IFERROR(VLOOKUP(Tabla1[[#This Row],[CUENTA]],CTAS[],2,0),"OTROS")</f>
        <v>OTROS</v>
      </c>
      <c r="AP2132" t="str">
        <f>+IFERROR(VLOOKUP(Tabla1[[#This Row],[EMPLEADO]],IS[],3,0),"OTROS")</f>
        <v>OTROS</v>
      </c>
      <c r="AQ2132" t="str">
        <f>+IFERROR(VLOOKUP(Tabla1[[#This Row],[EMPLEADO]],IS[[NÓMINA]:[INGENIERO]],2,0),"OTROS")</f>
        <v>OTROS</v>
      </c>
    </row>
    <row r="2133" spans="1:43" x14ac:dyDescent="0.25">
      <c r="A2133" t="s">
        <v>36</v>
      </c>
      <c r="B2133">
        <v>1</v>
      </c>
      <c r="C2133" t="s">
        <v>4117</v>
      </c>
      <c r="D2133" t="s">
        <v>38</v>
      </c>
      <c r="E2133" t="s">
        <v>2827</v>
      </c>
      <c r="F2133" t="s">
        <v>4118</v>
      </c>
      <c r="G2133" s="17" t="s">
        <v>4119</v>
      </c>
      <c r="H2133" t="s">
        <v>271</v>
      </c>
      <c r="I2133" t="s">
        <v>43</v>
      </c>
      <c r="J2133" t="s">
        <v>8</v>
      </c>
      <c r="K2133" t="s">
        <v>102</v>
      </c>
      <c r="L2133" t="s">
        <v>4120</v>
      </c>
      <c r="M2133" t="s">
        <v>709</v>
      </c>
      <c r="N2133">
        <v>0</v>
      </c>
      <c r="O2133" t="s">
        <v>105</v>
      </c>
      <c r="P2133">
        <v>86</v>
      </c>
      <c r="Q2133" t="s">
        <v>48</v>
      </c>
      <c r="R2133" t="s">
        <v>138</v>
      </c>
      <c r="S2133" t="s">
        <v>139</v>
      </c>
      <c r="T2133" t="s">
        <v>51</v>
      </c>
      <c r="U2133" t="s">
        <v>353</v>
      </c>
      <c r="V2133">
        <v>1.1499999999999999</v>
      </c>
      <c r="W2133" s="1">
        <v>923.44999999999993</v>
      </c>
      <c r="X2133">
        <v>1</v>
      </c>
      <c r="Y2133">
        <v>5.25</v>
      </c>
      <c r="Z2133">
        <v>4</v>
      </c>
      <c r="AA2133">
        <v>1.3125</v>
      </c>
      <c r="AB2133" s="2">
        <v>7.8125E-2</v>
      </c>
      <c r="AC2133" s="1">
        <v>-62.734375</v>
      </c>
      <c r="AD2133" s="7">
        <v>43469</v>
      </c>
      <c r="AE2133" s="7">
        <v>43469</v>
      </c>
      <c r="AF2133">
        <v>0</v>
      </c>
      <c r="AG2133" t="s">
        <v>53</v>
      </c>
      <c r="AH2133" s="2">
        <v>0</v>
      </c>
      <c r="AI2133" s="1">
        <v>0</v>
      </c>
      <c r="AJ2133" s="1">
        <v>0</v>
      </c>
      <c r="AK2133" s="6" t="str">
        <f>+IF(Tabla1[[#This Row],[REQUEST_TY]]="SR MANTENIMIENTO CORRECTIVO", "EMERGENCIA", "OTROS")</f>
        <v>EMERGENCIA</v>
      </c>
      <c r="AL2133" s="6" t="str">
        <f>+_xlfn.IFS(Tabla1[[#This Row],[Veces obj]]&lt;=1,"0-1",Tabla1[[#This Row],[Veces obj]]&lt;=2,"1-2",Tabla1[[#This Row],[Veces obj]]&lt;=3,"2-3",TRUE,"&gt;3")</f>
        <v>1-2</v>
      </c>
      <c r="AM2133" s="6" t="str">
        <f>+_xlfn.IFS(MONTH(Tabla1[[#This Row],[MES]])&lt;=3,"Q1",MONTH(Tabla1[[#This Row],[MES]])&lt;=6,"Q2",MONTH(Tabla1[[#This Row],[MES]])&lt;=9,"Q3",TRUE,"Q4")</f>
        <v>Q1</v>
      </c>
      <c r="AN2133" t="str">
        <f>+IFERROR(VLOOKUP(Tabla1[[#This Row],[CUENTA]],CTAS[],2,0),"OTROS")</f>
        <v>OTROS</v>
      </c>
      <c r="AP2133" t="str">
        <f>+IFERROR(VLOOKUP(Tabla1[[#This Row],[EMPLEADO]],IS[],3,0),"OTROS")</f>
        <v>OTROS</v>
      </c>
      <c r="AQ2133" t="str">
        <f>+IFERROR(VLOOKUP(Tabla1[[#This Row],[EMPLEADO]],IS[[NÓMINA]:[INGENIERO]],2,0),"OTROS")</f>
        <v>OTROS</v>
      </c>
    </row>
    <row r="2134" spans="1:43" x14ac:dyDescent="0.25">
      <c r="A2134" t="s">
        <v>36</v>
      </c>
      <c r="B2134">
        <v>1</v>
      </c>
      <c r="C2134" t="s">
        <v>4121</v>
      </c>
      <c r="D2134" t="s">
        <v>38</v>
      </c>
      <c r="E2134" t="s">
        <v>98</v>
      </c>
      <c r="F2134" t="s">
        <v>4122</v>
      </c>
      <c r="G2134" s="17" t="s">
        <v>3806</v>
      </c>
      <c r="H2134" t="s">
        <v>271</v>
      </c>
      <c r="I2134" t="s">
        <v>43</v>
      </c>
      <c r="J2134" t="s">
        <v>8</v>
      </c>
      <c r="K2134" t="s">
        <v>102</v>
      </c>
      <c r="L2134" t="s">
        <v>3807</v>
      </c>
      <c r="M2134" t="s">
        <v>3808</v>
      </c>
      <c r="N2134">
        <v>0</v>
      </c>
      <c r="O2134" t="s">
        <v>105</v>
      </c>
      <c r="P2134">
        <v>43</v>
      </c>
      <c r="Q2134" t="s">
        <v>82</v>
      </c>
      <c r="R2134" t="s">
        <v>63</v>
      </c>
      <c r="S2134" t="s">
        <v>64</v>
      </c>
      <c r="T2134" t="s">
        <v>51</v>
      </c>
      <c r="U2134" t="s">
        <v>83</v>
      </c>
      <c r="V2134">
        <v>1.05</v>
      </c>
      <c r="W2134" s="1">
        <v>687.75</v>
      </c>
      <c r="X2134">
        <v>1</v>
      </c>
      <c r="Y2134">
        <v>6.57</v>
      </c>
      <c r="Z2134">
        <v>5</v>
      </c>
      <c r="AA2134">
        <v>1.3140000000000001</v>
      </c>
      <c r="AB2134" s="2">
        <v>7.8500000000000014E-2</v>
      </c>
      <c r="AC2134" s="1">
        <v>-51.417500000000011</v>
      </c>
      <c r="AD2134" s="7">
        <v>43487</v>
      </c>
      <c r="AE2134" s="7">
        <v>43488</v>
      </c>
      <c r="AF2134">
        <v>1</v>
      </c>
      <c r="AG2134" t="s">
        <v>53</v>
      </c>
      <c r="AH2134" s="2">
        <v>0</v>
      </c>
      <c r="AI2134" s="1">
        <v>0</v>
      </c>
      <c r="AJ2134" s="1">
        <v>0</v>
      </c>
      <c r="AK2134" s="6" t="str">
        <f>+IF(Tabla1[[#This Row],[REQUEST_TY]]="SR MANTENIMIENTO CORRECTIVO", "EMERGENCIA", "OTROS")</f>
        <v>EMERGENCIA</v>
      </c>
      <c r="AL2134" s="6" t="str">
        <f>+_xlfn.IFS(Tabla1[[#This Row],[Veces obj]]&lt;=1,"0-1",Tabla1[[#This Row],[Veces obj]]&lt;=2,"1-2",Tabla1[[#This Row],[Veces obj]]&lt;=3,"2-3",TRUE,"&gt;3")</f>
        <v>1-2</v>
      </c>
      <c r="AM2134" s="6" t="str">
        <f>+_xlfn.IFS(MONTH(Tabla1[[#This Row],[MES]])&lt;=3,"Q1",MONTH(Tabla1[[#This Row],[MES]])&lt;=6,"Q2",MONTH(Tabla1[[#This Row],[MES]])&lt;=9,"Q3",TRUE,"Q4")</f>
        <v>Q1</v>
      </c>
      <c r="AN2134" t="str">
        <f>+IFERROR(VLOOKUP(Tabla1[[#This Row],[CUENTA]],CTAS[],2,0),"OTROS")</f>
        <v>OTROS</v>
      </c>
      <c r="AP2134" t="str">
        <f>+IFERROR(VLOOKUP(Tabla1[[#This Row],[EMPLEADO]],IS[],3,0),"OTROS")</f>
        <v>OTROS</v>
      </c>
      <c r="AQ2134" t="str">
        <f>+IFERROR(VLOOKUP(Tabla1[[#This Row],[EMPLEADO]],IS[[NÓMINA]:[INGENIERO]],2,0),"OTROS")</f>
        <v>OTROS</v>
      </c>
    </row>
    <row r="2135" spans="1:43" x14ac:dyDescent="0.25">
      <c r="A2135" t="s">
        <v>4444</v>
      </c>
      <c r="B2135">
        <v>1</v>
      </c>
      <c r="C2135" t="s">
        <v>5181</v>
      </c>
      <c r="D2135" t="s">
        <v>38</v>
      </c>
      <c r="E2135" t="s">
        <v>39</v>
      </c>
      <c r="F2135" t="s">
        <v>5182</v>
      </c>
      <c r="G2135" s="17" t="s">
        <v>5183</v>
      </c>
      <c r="H2135" t="s">
        <v>384</v>
      </c>
      <c r="I2135" t="s">
        <v>43</v>
      </c>
      <c r="J2135" t="s">
        <v>8</v>
      </c>
      <c r="K2135" t="s">
        <v>117</v>
      </c>
      <c r="L2135" t="s">
        <v>5184</v>
      </c>
      <c r="M2135" t="s">
        <v>1226</v>
      </c>
      <c r="N2135">
        <v>0</v>
      </c>
      <c r="O2135" t="s">
        <v>47</v>
      </c>
      <c r="P2135">
        <v>65</v>
      </c>
      <c r="Q2135" t="s">
        <v>48</v>
      </c>
      <c r="R2135" t="s">
        <v>49</v>
      </c>
      <c r="S2135" t="s">
        <v>50</v>
      </c>
      <c r="T2135" t="s">
        <v>51</v>
      </c>
      <c r="U2135" t="s">
        <v>52</v>
      </c>
      <c r="V2135">
        <v>1.05</v>
      </c>
      <c r="W2135" s="1">
        <v>750.75000000000011</v>
      </c>
      <c r="X2135">
        <v>1</v>
      </c>
      <c r="Y2135">
        <v>6.57</v>
      </c>
      <c r="Z2135">
        <v>5</v>
      </c>
      <c r="AA2135">
        <v>1.3140000000000001</v>
      </c>
      <c r="AB2135" s="2">
        <v>7.8500000000000014E-2</v>
      </c>
      <c r="AC2135" s="1">
        <v>-56.127500000000019</v>
      </c>
      <c r="AD2135" s="7">
        <v>43507</v>
      </c>
      <c r="AE2135" s="7">
        <v>43508</v>
      </c>
      <c r="AF2135">
        <v>1</v>
      </c>
      <c r="AG2135" t="s">
        <v>53</v>
      </c>
      <c r="AH2135" s="2">
        <v>0</v>
      </c>
      <c r="AI2135" s="1">
        <v>0</v>
      </c>
      <c r="AJ2135" s="1">
        <v>0</v>
      </c>
      <c r="AK2135" s="6" t="str">
        <f>+IF(Tabla1[[#This Row],[REQUEST_TY]]="SR MANTENIMIENTO CORRECTIVO", "EMERGENCIA", "OTROS")</f>
        <v>EMERGENCIA</v>
      </c>
      <c r="AL2135" s="6" t="str">
        <f>+_xlfn.IFS(Tabla1[[#This Row],[Veces obj]]&lt;=1,"0-1",Tabla1[[#This Row],[Veces obj]]&lt;=2,"1-2",Tabla1[[#This Row],[Veces obj]]&lt;=3,"2-3",TRUE,"&gt;3")</f>
        <v>1-2</v>
      </c>
      <c r="AM2135" s="6" t="str">
        <f>+_xlfn.IFS(MONTH(Tabla1[[#This Row],[MES]])&lt;=3,"Q1",MONTH(Tabla1[[#This Row],[MES]])&lt;=6,"Q2",MONTH(Tabla1[[#This Row],[MES]])&lt;=9,"Q3",TRUE,"Q4")</f>
        <v>Q1</v>
      </c>
      <c r="AN2135" t="str">
        <f>+IFERROR(VLOOKUP(Tabla1[[#This Row],[CUENTA]],CTAS[],2,0),"OTROS")</f>
        <v>OTROS</v>
      </c>
      <c r="AP2135" t="str">
        <f>+IFERROR(VLOOKUP(Tabla1[[#This Row],[EMPLEADO]],IS[],3,0),"OTROS")</f>
        <v>OTROS</v>
      </c>
      <c r="AQ2135" t="str">
        <f>+IFERROR(VLOOKUP(Tabla1[[#This Row],[EMPLEADO]],IS[[NÓMINA]:[INGENIERO]],2,0),"OTROS")</f>
        <v>OTROS</v>
      </c>
    </row>
    <row r="2136" spans="1:43" x14ac:dyDescent="0.25">
      <c r="A2136" t="s">
        <v>36</v>
      </c>
      <c r="B2136">
        <v>1</v>
      </c>
      <c r="C2136" t="s">
        <v>4123</v>
      </c>
      <c r="D2136" t="s">
        <v>38</v>
      </c>
      <c r="E2136" t="s">
        <v>4124</v>
      </c>
      <c r="F2136" t="s">
        <v>4125</v>
      </c>
      <c r="G2136" s="17" t="s">
        <v>4126</v>
      </c>
      <c r="H2136" t="s">
        <v>271</v>
      </c>
      <c r="I2136" t="s">
        <v>43</v>
      </c>
      <c r="J2136" t="s">
        <v>8</v>
      </c>
      <c r="K2136" t="s">
        <v>102</v>
      </c>
      <c r="L2136" t="s">
        <v>272</v>
      </c>
      <c r="M2136" t="s">
        <v>273</v>
      </c>
      <c r="N2136">
        <v>0</v>
      </c>
      <c r="O2136" t="s">
        <v>105</v>
      </c>
      <c r="P2136">
        <v>181</v>
      </c>
      <c r="Q2136" t="s">
        <v>48</v>
      </c>
      <c r="R2136" t="s">
        <v>317</v>
      </c>
      <c r="S2136" t="s">
        <v>318</v>
      </c>
      <c r="T2136" t="s">
        <v>51</v>
      </c>
      <c r="U2136" t="s">
        <v>353</v>
      </c>
      <c r="V2136">
        <v>1.1499999999999999</v>
      </c>
      <c r="W2136" s="1">
        <v>923.44999999999993</v>
      </c>
      <c r="X2136">
        <v>1</v>
      </c>
      <c r="Y2136">
        <v>5.28</v>
      </c>
      <c r="Z2136">
        <v>4</v>
      </c>
      <c r="AA2136">
        <v>1.32</v>
      </c>
      <c r="AB2136" s="2">
        <v>8.0000000000000016E-2</v>
      </c>
      <c r="AC2136" s="1">
        <v>-64.240000000000009</v>
      </c>
      <c r="AD2136" s="7">
        <v>43479</v>
      </c>
      <c r="AE2136" s="7">
        <v>43480</v>
      </c>
      <c r="AF2136">
        <v>1</v>
      </c>
      <c r="AG2136" t="s">
        <v>53</v>
      </c>
      <c r="AH2136" s="2">
        <v>0</v>
      </c>
      <c r="AI2136" s="1">
        <v>0</v>
      </c>
      <c r="AJ2136" s="1">
        <v>0</v>
      </c>
      <c r="AK2136" s="6" t="str">
        <f>+IF(Tabla1[[#This Row],[REQUEST_TY]]="SR MANTENIMIENTO CORRECTIVO", "EMERGENCIA", "OTROS")</f>
        <v>EMERGENCIA</v>
      </c>
      <c r="AL2136" s="6" t="str">
        <f>+_xlfn.IFS(Tabla1[[#This Row],[Veces obj]]&lt;=1,"0-1",Tabla1[[#This Row],[Veces obj]]&lt;=2,"1-2",Tabla1[[#This Row],[Veces obj]]&lt;=3,"2-3",TRUE,"&gt;3")</f>
        <v>1-2</v>
      </c>
      <c r="AM2136" s="6" t="str">
        <f>+_xlfn.IFS(MONTH(Tabla1[[#This Row],[MES]])&lt;=3,"Q1",MONTH(Tabla1[[#This Row],[MES]])&lt;=6,"Q2",MONTH(Tabla1[[#This Row],[MES]])&lt;=9,"Q3",TRUE,"Q4")</f>
        <v>Q1</v>
      </c>
      <c r="AN2136" t="str">
        <f>+IFERROR(VLOOKUP(Tabla1[[#This Row],[CUENTA]],CTAS[],2,0),"OTROS")</f>
        <v>OTROS</v>
      </c>
      <c r="AP2136" t="str">
        <f>+IFERROR(VLOOKUP(Tabla1[[#This Row],[EMPLEADO]],IS[],3,0),"OTROS")</f>
        <v>OTROS</v>
      </c>
      <c r="AQ2136" t="str">
        <f>+IFERROR(VLOOKUP(Tabla1[[#This Row],[EMPLEADO]],IS[[NÓMINA]:[INGENIERO]],2,0),"OTROS")</f>
        <v>OTROS</v>
      </c>
    </row>
    <row r="2137" spans="1:43" x14ac:dyDescent="0.25">
      <c r="A2137" t="s">
        <v>4444</v>
      </c>
      <c r="B2137">
        <v>1</v>
      </c>
      <c r="C2137" t="s">
        <v>6164</v>
      </c>
      <c r="D2137" t="s">
        <v>3346</v>
      </c>
      <c r="E2137" t="s">
        <v>39</v>
      </c>
      <c r="F2137" t="s">
        <v>6165</v>
      </c>
      <c r="G2137" s="17" t="s">
        <v>6166</v>
      </c>
      <c r="H2137" t="s">
        <v>42</v>
      </c>
      <c r="I2137" t="s">
        <v>43</v>
      </c>
      <c r="J2137" t="s">
        <v>8</v>
      </c>
      <c r="K2137" t="s">
        <v>2237</v>
      </c>
      <c r="L2137" t="s">
        <v>3429</v>
      </c>
      <c r="M2137" t="s">
        <v>794</v>
      </c>
      <c r="N2137">
        <v>1</v>
      </c>
      <c r="O2137" t="s">
        <v>47</v>
      </c>
      <c r="P2137" t="s">
        <v>822</v>
      </c>
      <c r="Q2137" t="s">
        <v>48</v>
      </c>
      <c r="R2137" t="s">
        <v>49</v>
      </c>
      <c r="S2137" t="s">
        <v>50</v>
      </c>
      <c r="T2137" t="s">
        <v>51</v>
      </c>
      <c r="U2137" t="s">
        <v>52</v>
      </c>
      <c r="V2137">
        <v>1</v>
      </c>
      <c r="W2137" s="1">
        <v>0</v>
      </c>
      <c r="X2137">
        <v>0</v>
      </c>
      <c r="Y2137">
        <v>5</v>
      </c>
      <c r="Z2137">
        <v>5</v>
      </c>
      <c r="AA2137">
        <v>1</v>
      </c>
      <c r="AB2137" s="2">
        <v>0</v>
      </c>
      <c r="AC2137" s="1">
        <v>0</v>
      </c>
      <c r="AD2137" s="7">
        <v>43510</v>
      </c>
      <c r="AE2137" s="7">
        <v>43515</v>
      </c>
      <c r="AF2137">
        <v>3</v>
      </c>
      <c r="AG2137" t="s">
        <v>1680</v>
      </c>
      <c r="AH2137" s="2">
        <v>0</v>
      </c>
      <c r="AI2137" s="1">
        <v>0</v>
      </c>
      <c r="AJ2137" s="1">
        <v>0</v>
      </c>
      <c r="AK2137" s="6" t="str">
        <f>+IF(Tabla1[[#This Row],[REQUEST_TY]]="SR MANTENIMIENTO CORRECTIVO", "EMERGENCIA", "OTROS")</f>
        <v>OTROS</v>
      </c>
      <c r="AL2137" s="6" t="str">
        <f>+_xlfn.IFS(Tabla1[[#This Row],[Veces obj]]&lt;=1,"0-1",Tabla1[[#This Row],[Veces obj]]&lt;=2,"1-2",Tabla1[[#This Row],[Veces obj]]&lt;=3,"2-3",TRUE,"&gt;3")</f>
        <v>0-1</v>
      </c>
      <c r="AM2137" s="6" t="str">
        <f>+_xlfn.IFS(MONTH(Tabla1[[#This Row],[MES]])&lt;=3,"Q1",MONTH(Tabla1[[#This Row],[MES]])&lt;=6,"Q2",MONTH(Tabla1[[#This Row],[MES]])&lt;=9,"Q3",TRUE,"Q4")</f>
        <v>Q1</v>
      </c>
      <c r="AN2137" t="str">
        <f>+IFERROR(VLOOKUP(Tabla1[[#This Row],[CUENTA]],CTAS[],2,0),"OTROS")</f>
        <v>OTROS</v>
      </c>
      <c r="AP2137" t="str">
        <f>+IFERROR(VLOOKUP(Tabla1[[#This Row],[EMPLEADO]],IS[],3,0),"OTROS")</f>
        <v>OTROS</v>
      </c>
      <c r="AQ2137" t="str">
        <f>+IFERROR(VLOOKUP(Tabla1[[#This Row],[EMPLEADO]],IS[[NÓMINA]:[INGENIERO]],2,0),"OTROS")</f>
        <v>OTROS</v>
      </c>
    </row>
    <row r="2138" spans="1:43" x14ac:dyDescent="0.25">
      <c r="A2138" t="s">
        <v>36</v>
      </c>
      <c r="B2138">
        <v>1</v>
      </c>
      <c r="C2138" t="s">
        <v>4131</v>
      </c>
      <c r="D2138" t="s">
        <v>38</v>
      </c>
      <c r="E2138" t="s">
        <v>373</v>
      </c>
      <c r="F2138" t="s">
        <v>4132</v>
      </c>
      <c r="G2138" s="17" t="s">
        <v>4133</v>
      </c>
      <c r="H2138" t="s">
        <v>246</v>
      </c>
      <c r="I2138" t="s">
        <v>43</v>
      </c>
      <c r="J2138" t="s">
        <v>8</v>
      </c>
      <c r="K2138" t="s">
        <v>102</v>
      </c>
      <c r="L2138" t="s">
        <v>1917</v>
      </c>
      <c r="M2138" t="s">
        <v>352</v>
      </c>
      <c r="N2138">
        <v>0</v>
      </c>
      <c r="O2138" t="s">
        <v>105</v>
      </c>
      <c r="P2138">
        <v>252</v>
      </c>
      <c r="Q2138" t="s">
        <v>48</v>
      </c>
      <c r="R2138" t="s">
        <v>153</v>
      </c>
      <c r="S2138" t="s">
        <v>50</v>
      </c>
      <c r="T2138" t="s">
        <v>51</v>
      </c>
      <c r="U2138" t="s">
        <v>52</v>
      </c>
      <c r="V2138">
        <v>1.05</v>
      </c>
      <c r="W2138" s="1">
        <v>491.40000000000003</v>
      </c>
      <c r="X2138">
        <v>1</v>
      </c>
      <c r="Y2138">
        <v>6.68</v>
      </c>
      <c r="Z2138">
        <v>5</v>
      </c>
      <c r="AA2138">
        <v>1.3359999999999999</v>
      </c>
      <c r="AB2138" s="2">
        <v>8.3999999999999964E-2</v>
      </c>
      <c r="AC2138" s="1">
        <v>-39.311999999999983</v>
      </c>
      <c r="AD2138" s="7">
        <v>43494</v>
      </c>
      <c r="AE2138" s="7">
        <v>43494</v>
      </c>
      <c r="AF2138">
        <v>0</v>
      </c>
      <c r="AG2138" t="s">
        <v>53</v>
      </c>
      <c r="AH2138" s="2">
        <v>0</v>
      </c>
      <c r="AI2138" s="1">
        <v>0</v>
      </c>
      <c r="AJ2138" s="1">
        <v>0</v>
      </c>
      <c r="AK2138" s="6" t="str">
        <f>+IF(Tabla1[[#This Row],[REQUEST_TY]]="SR MANTENIMIENTO CORRECTIVO", "EMERGENCIA", "OTROS")</f>
        <v>EMERGENCIA</v>
      </c>
      <c r="AL2138" s="6" t="str">
        <f>+_xlfn.IFS(Tabla1[[#This Row],[Veces obj]]&lt;=1,"0-1",Tabla1[[#This Row],[Veces obj]]&lt;=2,"1-2",Tabla1[[#This Row],[Veces obj]]&lt;=3,"2-3",TRUE,"&gt;3")</f>
        <v>1-2</v>
      </c>
      <c r="AM2138" s="6" t="str">
        <f>+_xlfn.IFS(MONTH(Tabla1[[#This Row],[MES]])&lt;=3,"Q1",MONTH(Tabla1[[#This Row],[MES]])&lt;=6,"Q2",MONTH(Tabla1[[#This Row],[MES]])&lt;=9,"Q3",TRUE,"Q4")</f>
        <v>Q1</v>
      </c>
      <c r="AN2138" t="str">
        <f>+IFERROR(VLOOKUP(Tabla1[[#This Row],[CUENTA]],CTAS[],2,0),"OTROS")</f>
        <v>OTROS</v>
      </c>
      <c r="AP2138" t="str">
        <f>+IFERROR(VLOOKUP(Tabla1[[#This Row],[EMPLEADO]],IS[],3,0),"OTROS")</f>
        <v>OTROS</v>
      </c>
      <c r="AQ2138" t="str">
        <f>+IFERROR(VLOOKUP(Tabla1[[#This Row],[EMPLEADO]],IS[[NÓMINA]:[INGENIERO]],2,0),"OTROS")</f>
        <v>OTROS</v>
      </c>
    </row>
    <row r="2139" spans="1:43" x14ac:dyDescent="0.25">
      <c r="A2139" t="s">
        <v>4444</v>
      </c>
      <c r="B2139">
        <v>1</v>
      </c>
      <c r="C2139" t="s">
        <v>4595</v>
      </c>
      <c r="D2139" t="s">
        <v>38</v>
      </c>
      <c r="E2139" t="s">
        <v>1049</v>
      </c>
      <c r="F2139" t="s">
        <v>4596</v>
      </c>
      <c r="G2139" s="17" t="s">
        <v>4203</v>
      </c>
      <c r="H2139" t="s">
        <v>106</v>
      </c>
      <c r="I2139" t="s">
        <v>43</v>
      </c>
      <c r="J2139" t="s">
        <v>8</v>
      </c>
      <c r="K2139" t="s">
        <v>102</v>
      </c>
      <c r="L2139" t="s">
        <v>1039</v>
      </c>
      <c r="M2139" t="s">
        <v>310</v>
      </c>
      <c r="N2139">
        <v>0</v>
      </c>
      <c r="O2139" t="s">
        <v>47</v>
      </c>
      <c r="P2139">
        <v>13</v>
      </c>
      <c r="Q2139" t="s">
        <v>194</v>
      </c>
      <c r="R2139" t="s">
        <v>223</v>
      </c>
      <c r="S2139" t="s">
        <v>139</v>
      </c>
      <c r="T2139" t="s">
        <v>51</v>
      </c>
      <c r="U2139" t="s">
        <v>224</v>
      </c>
      <c r="V2139">
        <v>0.8</v>
      </c>
      <c r="W2139" s="1">
        <v>1258.4000000000003</v>
      </c>
      <c r="X2139">
        <v>1</v>
      </c>
      <c r="Y2139">
        <v>5.35</v>
      </c>
      <c r="Z2139">
        <v>4</v>
      </c>
      <c r="AA2139">
        <v>1.3374999999999999</v>
      </c>
      <c r="AB2139" s="2">
        <v>8.4374999999999978E-2</v>
      </c>
      <c r="AC2139" s="1">
        <v>-132.72187499999998</v>
      </c>
      <c r="AD2139" s="7">
        <v>43501</v>
      </c>
      <c r="AE2139" s="7">
        <v>43502</v>
      </c>
      <c r="AF2139">
        <v>1</v>
      </c>
      <c r="AG2139" t="s">
        <v>53</v>
      </c>
      <c r="AH2139" s="2">
        <v>0</v>
      </c>
      <c r="AI2139" s="1">
        <v>0</v>
      </c>
      <c r="AJ2139" s="1">
        <v>0</v>
      </c>
      <c r="AK2139" s="6" t="str">
        <f>+IF(Tabla1[[#This Row],[REQUEST_TY]]="SR MANTENIMIENTO CORRECTIVO", "EMERGENCIA", "OTROS")</f>
        <v>EMERGENCIA</v>
      </c>
      <c r="AL2139" s="6" t="str">
        <f>+_xlfn.IFS(Tabla1[[#This Row],[Veces obj]]&lt;=1,"0-1",Tabla1[[#This Row],[Veces obj]]&lt;=2,"1-2",Tabla1[[#This Row],[Veces obj]]&lt;=3,"2-3",TRUE,"&gt;3")</f>
        <v>1-2</v>
      </c>
      <c r="AM2139" s="6" t="str">
        <f>+_xlfn.IFS(MONTH(Tabla1[[#This Row],[MES]])&lt;=3,"Q1",MONTH(Tabla1[[#This Row],[MES]])&lt;=6,"Q2",MONTH(Tabla1[[#This Row],[MES]])&lt;=9,"Q3",TRUE,"Q4")</f>
        <v>Q1</v>
      </c>
      <c r="AN2139" t="str">
        <f>+IFERROR(VLOOKUP(Tabla1[[#This Row],[CUENTA]],CTAS[],2,0),"OTROS")</f>
        <v>OTROS</v>
      </c>
      <c r="AP2139" t="str">
        <f>+IFERROR(VLOOKUP(Tabla1[[#This Row],[EMPLEADO]],IS[],3,0),"OTROS")</f>
        <v>OTROS</v>
      </c>
      <c r="AQ2139" t="str">
        <f>+IFERROR(VLOOKUP(Tabla1[[#This Row],[EMPLEADO]],IS[[NÓMINA]:[INGENIERO]],2,0),"OTROS")</f>
        <v>OTROS</v>
      </c>
    </row>
    <row r="2140" spans="1:43" x14ac:dyDescent="0.25">
      <c r="A2140" t="s">
        <v>36</v>
      </c>
      <c r="B2140">
        <v>1</v>
      </c>
      <c r="C2140" t="s">
        <v>4134</v>
      </c>
      <c r="D2140" t="s">
        <v>38</v>
      </c>
      <c r="E2140" t="s">
        <v>113</v>
      </c>
      <c r="F2140" t="s">
        <v>4135</v>
      </c>
      <c r="G2140" s="17" t="s">
        <v>4136</v>
      </c>
      <c r="H2140" t="s">
        <v>691</v>
      </c>
      <c r="I2140" t="s">
        <v>43</v>
      </c>
      <c r="J2140" t="s">
        <v>8</v>
      </c>
      <c r="K2140" t="s">
        <v>125</v>
      </c>
      <c r="L2140" t="s">
        <v>4137</v>
      </c>
      <c r="M2140" t="s">
        <v>215</v>
      </c>
      <c r="N2140">
        <v>0</v>
      </c>
      <c r="O2140" t="s">
        <v>47</v>
      </c>
      <c r="P2140">
        <v>209</v>
      </c>
      <c r="Q2140" t="s">
        <v>48</v>
      </c>
      <c r="R2140" t="s">
        <v>49</v>
      </c>
      <c r="S2140" t="s">
        <v>50</v>
      </c>
      <c r="T2140" t="s">
        <v>51</v>
      </c>
      <c r="U2140" t="s">
        <v>52</v>
      </c>
      <c r="V2140">
        <v>1.05</v>
      </c>
      <c r="W2140" s="1">
        <v>750.75000000000011</v>
      </c>
      <c r="X2140">
        <v>1</v>
      </c>
      <c r="Y2140">
        <v>6.73</v>
      </c>
      <c r="Z2140">
        <v>5</v>
      </c>
      <c r="AA2140">
        <v>1.3460000000000001</v>
      </c>
      <c r="AB2140" s="2">
        <v>8.6500000000000021E-2</v>
      </c>
      <c r="AC2140" s="1">
        <v>-61.847500000000025</v>
      </c>
      <c r="AD2140" s="7">
        <v>43476</v>
      </c>
      <c r="AE2140" s="7">
        <v>43476</v>
      </c>
      <c r="AF2140">
        <v>0</v>
      </c>
      <c r="AG2140" t="s">
        <v>53</v>
      </c>
      <c r="AH2140" s="2">
        <v>0</v>
      </c>
      <c r="AI2140" s="1">
        <v>0</v>
      </c>
      <c r="AJ2140" s="1">
        <v>0</v>
      </c>
      <c r="AK2140" s="6" t="str">
        <f>+IF(Tabla1[[#This Row],[REQUEST_TY]]="SR MANTENIMIENTO CORRECTIVO", "EMERGENCIA", "OTROS")</f>
        <v>EMERGENCIA</v>
      </c>
      <c r="AL2140" s="6" t="str">
        <f>+_xlfn.IFS(Tabla1[[#This Row],[Veces obj]]&lt;=1,"0-1",Tabla1[[#This Row],[Veces obj]]&lt;=2,"1-2",Tabla1[[#This Row],[Veces obj]]&lt;=3,"2-3",TRUE,"&gt;3")</f>
        <v>1-2</v>
      </c>
      <c r="AM2140" s="6" t="str">
        <f>+_xlfn.IFS(MONTH(Tabla1[[#This Row],[MES]])&lt;=3,"Q1",MONTH(Tabla1[[#This Row],[MES]])&lt;=6,"Q2",MONTH(Tabla1[[#This Row],[MES]])&lt;=9,"Q3",TRUE,"Q4")</f>
        <v>Q1</v>
      </c>
      <c r="AN2140" t="str">
        <f>+IFERROR(VLOOKUP(Tabla1[[#This Row],[CUENTA]],CTAS[],2,0),"OTROS")</f>
        <v>OTROS</v>
      </c>
      <c r="AP2140" t="str">
        <f>+IFERROR(VLOOKUP(Tabla1[[#This Row],[EMPLEADO]],IS[],3,0),"OTROS")</f>
        <v>OTROS</v>
      </c>
      <c r="AQ2140" t="str">
        <f>+IFERROR(VLOOKUP(Tabla1[[#This Row],[EMPLEADO]],IS[[NÓMINA]:[INGENIERO]],2,0),"OTROS")</f>
        <v>OTROS</v>
      </c>
    </row>
    <row r="2141" spans="1:43" x14ac:dyDescent="0.25">
      <c r="A2141" t="s">
        <v>36</v>
      </c>
      <c r="B2141">
        <v>1</v>
      </c>
      <c r="C2141" t="s">
        <v>4138</v>
      </c>
      <c r="D2141" t="s">
        <v>38</v>
      </c>
      <c r="E2141" t="s">
        <v>258</v>
      </c>
      <c r="F2141" t="s">
        <v>4139</v>
      </c>
      <c r="G2141" s="17" t="s">
        <v>4140</v>
      </c>
      <c r="H2141" t="s">
        <v>101</v>
      </c>
      <c r="I2141" t="s">
        <v>43</v>
      </c>
      <c r="J2141" t="s">
        <v>8</v>
      </c>
      <c r="K2141" t="s">
        <v>102</v>
      </c>
      <c r="L2141" t="s">
        <v>2584</v>
      </c>
      <c r="M2141" t="s">
        <v>104</v>
      </c>
      <c r="N2141">
        <v>0</v>
      </c>
      <c r="O2141" t="s">
        <v>105</v>
      </c>
      <c r="P2141">
        <v>99</v>
      </c>
      <c r="Q2141" t="s">
        <v>48</v>
      </c>
      <c r="R2141" t="s">
        <v>138</v>
      </c>
      <c r="S2141" t="s">
        <v>139</v>
      </c>
      <c r="T2141" t="s">
        <v>51</v>
      </c>
      <c r="U2141" t="s">
        <v>353</v>
      </c>
      <c r="V2141">
        <v>1.1499999999999999</v>
      </c>
      <c r="W2141" s="1">
        <v>923.44999999999993</v>
      </c>
      <c r="X2141">
        <v>1</v>
      </c>
      <c r="Y2141">
        <v>5.4</v>
      </c>
      <c r="Z2141">
        <v>4</v>
      </c>
      <c r="AA2141">
        <v>1.35</v>
      </c>
      <c r="AB2141" s="2">
        <v>8.7500000000000022E-2</v>
      </c>
      <c r="AC2141" s="1">
        <v>-70.262500000000017</v>
      </c>
      <c r="AD2141" s="7">
        <v>43474</v>
      </c>
      <c r="AE2141" s="7">
        <v>43474</v>
      </c>
      <c r="AF2141">
        <v>0</v>
      </c>
      <c r="AG2141" t="s">
        <v>53</v>
      </c>
      <c r="AH2141" s="2">
        <v>0</v>
      </c>
      <c r="AI2141" s="1">
        <v>0</v>
      </c>
      <c r="AJ2141" s="1">
        <v>0</v>
      </c>
      <c r="AK2141" s="6" t="str">
        <f>+IF(Tabla1[[#This Row],[REQUEST_TY]]="SR MANTENIMIENTO CORRECTIVO", "EMERGENCIA", "OTROS")</f>
        <v>EMERGENCIA</v>
      </c>
      <c r="AL2141" s="6" t="str">
        <f>+_xlfn.IFS(Tabla1[[#This Row],[Veces obj]]&lt;=1,"0-1",Tabla1[[#This Row],[Veces obj]]&lt;=2,"1-2",Tabla1[[#This Row],[Veces obj]]&lt;=3,"2-3",TRUE,"&gt;3")</f>
        <v>1-2</v>
      </c>
      <c r="AM2141" s="6" t="str">
        <f>+_xlfn.IFS(MONTH(Tabla1[[#This Row],[MES]])&lt;=3,"Q1",MONTH(Tabla1[[#This Row],[MES]])&lt;=6,"Q2",MONTH(Tabla1[[#This Row],[MES]])&lt;=9,"Q3",TRUE,"Q4")</f>
        <v>Q1</v>
      </c>
      <c r="AN2141" t="str">
        <f>+IFERROR(VLOOKUP(Tabla1[[#This Row],[CUENTA]],CTAS[],2,0),"OTROS")</f>
        <v>OTROS</v>
      </c>
      <c r="AP2141" t="str">
        <f>+IFERROR(VLOOKUP(Tabla1[[#This Row],[EMPLEADO]],IS[],3,0),"OTROS")</f>
        <v>OTROS</v>
      </c>
      <c r="AQ2141" t="str">
        <f>+IFERROR(VLOOKUP(Tabla1[[#This Row],[EMPLEADO]],IS[[NÓMINA]:[INGENIERO]],2,0),"OTROS")</f>
        <v>OTROS</v>
      </c>
    </row>
    <row r="2142" spans="1:43" x14ac:dyDescent="0.25">
      <c r="A2142" t="s">
        <v>4444</v>
      </c>
      <c r="B2142">
        <v>1</v>
      </c>
      <c r="C2142" t="s">
        <v>6822</v>
      </c>
      <c r="D2142" t="s">
        <v>38</v>
      </c>
      <c r="E2142" t="s">
        <v>332</v>
      </c>
      <c r="F2142" t="s">
        <v>6823</v>
      </c>
      <c r="G2142" s="17" t="s">
        <v>5698</v>
      </c>
      <c r="H2142" t="s">
        <v>1130</v>
      </c>
      <c r="I2142" t="s">
        <v>43</v>
      </c>
      <c r="J2142" t="s">
        <v>8</v>
      </c>
      <c r="K2142" t="s">
        <v>59</v>
      </c>
      <c r="L2142" t="s">
        <v>2024</v>
      </c>
      <c r="M2142" t="s">
        <v>1778</v>
      </c>
      <c r="N2142">
        <v>0</v>
      </c>
      <c r="O2142" t="s">
        <v>47</v>
      </c>
      <c r="P2142">
        <v>10</v>
      </c>
      <c r="Q2142" t="s">
        <v>194</v>
      </c>
      <c r="R2142" t="s">
        <v>317</v>
      </c>
      <c r="S2142" t="s">
        <v>318</v>
      </c>
      <c r="T2142" t="s">
        <v>51</v>
      </c>
      <c r="U2142" t="s">
        <v>224</v>
      </c>
      <c r="V2142">
        <v>0.8</v>
      </c>
      <c r="W2142" s="1">
        <v>1258.4000000000003</v>
      </c>
      <c r="X2142">
        <v>1</v>
      </c>
      <c r="Y2142">
        <v>5.4</v>
      </c>
      <c r="Z2142">
        <v>4</v>
      </c>
      <c r="AA2142">
        <v>1.35</v>
      </c>
      <c r="AB2142" s="2">
        <v>8.7500000000000022E-2</v>
      </c>
      <c r="AC2142" s="1">
        <v>-137.63750000000005</v>
      </c>
      <c r="AD2142" s="7">
        <v>43517</v>
      </c>
      <c r="AE2142" s="7">
        <v>43518</v>
      </c>
      <c r="AF2142">
        <v>1</v>
      </c>
      <c r="AG2142" t="s">
        <v>53</v>
      </c>
      <c r="AH2142" s="2">
        <v>0</v>
      </c>
      <c r="AI2142" s="1">
        <v>0</v>
      </c>
      <c r="AJ2142" s="1">
        <v>0</v>
      </c>
      <c r="AK2142" s="6" t="str">
        <f>+IF(Tabla1[[#This Row],[REQUEST_TY]]="SR MANTENIMIENTO CORRECTIVO", "EMERGENCIA", "OTROS")</f>
        <v>EMERGENCIA</v>
      </c>
      <c r="AL2142" s="6" t="str">
        <f>+_xlfn.IFS(Tabla1[[#This Row],[Veces obj]]&lt;=1,"0-1",Tabla1[[#This Row],[Veces obj]]&lt;=2,"1-2",Tabla1[[#This Row],[Veces obj]]&lt;=3,"2-3",TRUE,"&gt;3")</f>
        <v>1-2</v>
      </c>
      <c r="AM2142" s="6" t="str">
        <f>+_xlfn.IFS(MONTH(Tabla1[[#This Row],[MES]])&lt;=3,"Q1",MONTH(Tabla1[[#This Row],[MES]])&lt;=6,"Q2",MONTH(Tabla1[[#This Row],[MES]])&lt;=9,"Q3",TRUE,"Q4")</f>
        <v>Q1</v>
      </c>
      <c r="AN2142" t="str">
        <f>+IFERROR(VLOOKUP(Tabla1[[#This Row],[CUENTA]],CTAS[],2,0),"OTROS")</f>
        <v>OTROS</v>
      </c>
      <c r="AP2142" t="str">
        <f>+IFERROR(VLOOKUP(Tabla1[[#This Row],[EMPLEADO]],IS[],3,0),"OTROS")</f>
        <v>OTROS</v>
      </c>
      <c r="AQ2142" t="str">
        <f>+IFERROR(VLOOKUP(Tabla1[[#This Row],[EMPLEADO]],IS[[NÓMINA]:[INGENIERO]],2,0),"OTROS")</f>
        <v>OTROS</v>
      </c>
    </row>
    <row r="2143" spans="1:43" x14ac:dyDescent="0.25">
      <c r="A2143" t="s">
        <v>36</v>
      </c>
      <c r="B2143">
        <v>1</v>
      </c>
      <c r="C2143" t="s">
        <v>4141</v>
      </c>
      <c r="D2143" t="s">
        <v>38</v>
      </c>
      <c r="E2143" t="s">
        <v>76</v>
      </c>
      <c r="F2143" t="s">
        <v>4142</v>
      </c>
      <c r="G2143" s="17" t="s">
        <v>2690</v>
      </c>
      <c r="H2143" t="s">
        <v>915</v>
      </c>
      <c r="I2143" t="s">
        <v>43</v>
      </c>
      <c r="J2143" t="s">
        <v>8</v>
      </c>
      <c r="K2143" t="s">
        <v>59</v>
      </c>
      <c r="L2143" t="s">
        <v>2692</v>
      </c>
      <c r="M2143" t="s">
        <v>46</v>
      </c>
      <c r="N2143">
        <v>0</v>
      </c>
      <c r="O2143" t="s">
        <v>47</v>
      </c>
      <c r="P2143">
        <v>57</v>
      </c>
      <c r="Q2143" t="s">
        <v>82</v>
      </c>
      <c r="R2143" t="s">
        <v>63</v>
      </c>
      <c r="S2143" t="s">
        <v>64</v>
      </c>
      <c r="T2143" t="s">
        <v>51</v>
      </c>
      <c r="U2143" t="s">
        <v>83</v>
      </c>
      <c r="V2143">
        <v>1.05</v>
      </c>
      <c r="W2143" s="1">
        <v>1433.25</v>
      </c>
      <c r="X2143">
        <v>1</v>
      </c>
      <c r="Y2143">
        <v>6.77</v>
      </c>
      <c r="Z2143">
        <v>5</v>
      </c>
      <c r="AA2143">
        <v>1.3539999999999999</v>
      </c>
      <c r="AB2143" s="2">
        <v>8.8499999999999968E-2</v>
      </c>
      <c r="AC2143" s="1">
        <v>-120.80249999999995</v>
      </c>
      <c r="AD2143" s="7">
        <v>43473</v>
      </c>
      <c r="AE2143" s="7">
        <v>43473</v>
      </c>
      <c r="AF2143">
        <v>0</v>
      </c>
      <c r="AG2143" t="s">
        <v>53</v>
      </c>
      <c r="AH2143" s="2">
        <v>0</v>
      </c>
      <c r="AI2143" s="1">
        <v>0</v>
      </c>
      <c r="AJ2143" s="1">
        <v>0</v>
      </c>
      <c r="AK2143" s="6" t="str">
        <f>+IF(Tabla1[[#This Row],[REQUEST_TY]]="SR MANTENIMIENTO CORRECTIVO", "EMERGENCIA", "OTROS")</f>
        <v>EMERGENCIA</v>
      </c>
      <c r="AL2143" s="6" t="str">
        <f>+_xlfn.IFS(Tabla1[[#This Row],[Veces obj]]&lt;=1,"0-1",Tabla1[[#This Row],[Veces obj]]&lt;=2,"1-2",Tabla1[[#This Row],[Veces obj]]&lt;=3,"2-3",TRUE,"&gt;3")</f>
        <v>1-2</v>
      </c>
      <c r="AM2143" s="6" t="str">
        <f>+_xlfn.IFS(MONTH(Tabla1[[#This Row],[MES]])&lt;=3,"Q1",MONTH(Tabla1[[#This Row],[MES]])&lt;=6,"Q2",MONTH(Tabla1[[#This Row],[MES]])&lt;=9,"Q3",TRUE,"Q4")</f>
        <v>Q1</v>
      </c>
      <c r="AN2143" t="str">
        <f>+IFERROR(VLOOKUP(Tabla1[[#This Row],[CUENTA]],CTAS[],2,0),"OTROS")</f>
        <v>OTROS</v>
      </c>
      <c r="AP2143" t="str">
        <f>+IFERROR(VLOOKUP(Tabla1[[#This Row],[EMPLEADO]],IS[],3,0),"OTROS")</f>
        <v>OTROS</v>
      </c>
      <c r="AQ2143" t="str">
        <f>+IFERROR(VLOOKUP(Tabla1[[#This Row],[EMPLEADO]],IS[[NÓMINA]:[INGENIERO]],2,0),"OTROS")</f>
        <v>OTROS</v>
      </c>
    </row>
    <row r="2144" spans="1:43" x14ac:dyDescent="0.25">
      <c r="A2144" t="s">
        <v>36</v>
      </c>
      <c r="B2144">
        <v>1</v>
      </c>
      <c r="C2144" t="s">
        <v>4143</v>
      </c>
      <c r="D2144" t="s">
        <v>38</v>
      </c>
      <c r="E2144" t="s">
        <v>332</v>
      </c>
      <c r="F2144" t="s">
        <v>4144</v>
      </c>
      <c r="G2144" s="17" t="s">
        <v>1408</v>
      </c>
      <c r="H2144" t="s">
        <v>868</v>
      </c>
      <c r="I2144" t="s">
        <v>43</v>
      </c>
      <c r="J2144" t="s">
        <v>8</v>
      </c>
      <c r="K2144" t="s">
        <v>59</v>
      </c>
      <c r="L2144" t="s">
        <v>1409</v>
      </c>
      <c r="M2144" t="s">
        <v>1410</v>
      </c>
      <c r="N2144">
        <v>1</v>
      </c>
      <c r="O2144" t="s">
        <v>47</v>
      </c>
      <c r="P2144">
        <v>15</v>
      </c>
      <c r="Q2144" t="s">
        <v>194</v>
      </c>
      <c r="R2144" t="s">
        <v>317</v>
      </c>
      <c r="S2144" t="s">
        <v>318</v>
      </c>
      <c r="T2144" t="s">
        <v>51</v>
      </c>
      <c r="U2144" t="s">
        <v>224</v>
      </c>
      <c r="V2144">
        <v>0.8</v>
      </c>
      <c r="W2144" s="1">
        <v>0</v>
      </c>
      <c r="X2144">
        <v>1</v>
      </c>
      <c r="Y2144">
        <v>5.42</v>
      </c>
      <c r="Z2144">
        <v>4</v>
      </c>
      <c r="AA2144">
        <v>1.355</v>
      </c>
      <c r="AB2144" s="2">
        <v>8.8749999999999996E-2</v>
      </c>
      <c r="AC2144" s="1">
        <v>-139.60375000000002</v>
      </c>
      <c r="AD2144" s="7">
        <v>43493</v>
      </c>
      <c r="AE2144" s="7">
        <v>43493</v>
      </c>
      <c r="AF2144">
        <v>0</v>
      </c>
      <c r="AG2144" t="s">
        <v>53</v>
      </c>
      <c r="AH2144" s="2">
        <v>0</v>
      </c>
      <c r="AI2144" s="1">
        <v>0</v>
      </c>
      <c r="AJ2144" s="1">
        <v>0</v>
      </c>
      <c r="AK2144" s="6" t="str">
        <f>+IF(Tabla1[[#This Row],[REQUEST_TY]]="SR MANTENIMIENTO CORRECTIVO", "EMERGENCIA", "OTROS")</f>
        <v>EMERGENCIA</v>
      </c>
      <c r="AL2144" s="6" t="str">
        <f>+_xlfn.IFS(Tabla1[[#This Row],[Veces obj]]&lt;=1,"0-1",Tabla1[[#This Row],[Veces obj]]&lt;=2,"1-2",Tabla1[[#This Row],[Veces obj]]&lt;=3,"2-3",TRUE,"&gt;3")</f>
        <v>1-2</v>
      </c>
      <c r="AM2144" s="6" t="str">
        <f>+_xlfn.IFS(MONTH(Tabla1[[#This Row],[MES]])&lt;=3,"Q1",MONTH(Tabla1[[#This Row],[MES]])&lt;=6,"Q2",MONTH(Tabla1[[#This Row],[MES]])&lt;=9,"Q3",TRUE,"Q4")</f>
        <v>Q1</v>
      </c>
      <c r="AN2144" t="str">
        <f>+IFERROR(VLOOKUP(Tabla1[[#This Row],[CUENTA]],CTAS[],2,0),"OTROS")</f>
        <v>OTROS</v>
      </c>
      <c r="AP2144" t="str">
        <f>+IFERROR(VLOOKUP(Tabla1[[#This Row],[EMPLEADO]],IS[],3,0),"OTROS")</f>
        <v>OTROS</v>
      </c>
      <c r="AQ2144" t="str">
        <f>+IFERROR(VLOOKUP(Tabla1[[#This Row],[EMPLEADO]],IS[[NÓMINA]:[INGENIERO]],2,0),"OTROS")</f>
        <v>OTROS</v>
      </c>
    </row>
    <row r="2145" spans="1:43" x14ac:dyDescent="0.25">
      <c r="A2145" t="s">
        <v>36</v>
      </c>
      <c r="B2145">
        <v>1</v>
      </c>
      <c r="C2145" t="s">
        <v>4145</v>
      </c>
      <c r="D2145" t="s">
        <v>38</v>
      </c>
      <c r="E2145" t="s">
        <v>133</v>
      </c>
      <c r="F2145" t="s">
        <v>4146</v>
      </c>
      <c r="G2145" s="17" t="s">
        <v>4147</v>
      </c>
      <c r="H2145" t="s">
        <v>915</v>
      </c>
      <c r="I2145" t="s">
        <v>43</v>
      </c>
      <c r="J2145" t="s">
        <v>8</v>
      </c>
      <c r="K2145" t="s">
        <v>59</v>
      </c>
      <c r="L2145" t="s">
        <v>780</v>
      </c>
      <c r="M2145" t="s">
        <v>310</v>
      </c>
      <c r="N2145">
        <v>0</v>
      </c>
      <c r="O2145" t="s">
        <v>47</v>
      </c>
      <c r="P2145">
        <v>31</v>
      </c>
      <c r="Q2145" t="s">
        <v>82</v>
      </c>
      <c r="R2145" t="s">
        <v>138</v>
      </c>
      <c r="S2145" t="s">
        <v>139</v>
      </c>
      <c r="T2145" t="s">
        <v>51</v>
      </c>
      <c r="U2145" t="s">
        <v>140</v>
      </c>
      <c r="V2145">
        <v>1.1000000000000001</v>
      </c>
      <c r="W2145" s="1">
        <v>1730.3000000000004</v>
      </c>
      <c r="X2145">
        <v>1</v>
      </c>
      <c r="Y2145">
        <v>5.43</v>
      </c>
      <c r="Z2145">
        <v>4</v>
      </c>
      <c r="AA2145">
        <v>1.3574999999999999</v>
      </c>
      <c r="AB2145" s="2">
        <v>8.9374999999999982E-2</v>
      </c>
      <c r="AC2145" s="1">
        <v>-140.58687499999999</v>
      </c>
      <c r="AD2145" s="7">
        <v>43483</v>
      </c>
      <c r="AE2145" s="7">
        <v>43486</v>
      </c>
      <c r="AF2145">
        <v>1</v>
      </c>
      <c r="AG2145" t="s">
        <v>53</v>
      </c>
      <c r="AH2145" s="2">
        <v>0</v>
      </c>
      <c r="AI2145" s="1">
        <v>0</v>
      </c>
      <c r="AJ2145" s="1">
        <v>0</v>
      </c>
      <c r="AK2145" s="6" t="str">
        <f>+IF(Tabla1[[#This Row],[REQUEST_TY]]="SR MANTENIMIENTO CORRECTIVO", "EMERGENCIA", "OTROS")</f>
        <v>EMERGENCIA</v>
      </c>
      <c r="AL2145" s="6" t="str">
        <f>+_xlfn.IFS(Tabla1[[#This Row],[Veces obj]]&lt;=1,"0-1",Tabla1[[#This Row],[Veces obj]]&lt;=2,"1-2",Tabla1[[#This Row],[Veces obj]]&lt;=3,"2-3",TRUE,"&gt;3")</f>
        <v>1-2</v>
      </c>
      <c r="AM2145" s="6" t="str">
        <f>+_xlfn.IFS(MONTH(Tabla1[[#This Row],[MES]])&lt;=3,"Q1",MONTH(Tabla1[[#This Row],[MES]])&lt;=6,"Q2",MONTH(Tabla1[[#This Row],[MES]])&lt;=9,"Q3",TRUE,"Q4")</f>
        <v>Q1</v>
      </c>
      <c r="AN2145" t="str">
        <f>+IFERROR(VLOOKUP(Tabla1[[#This Row],[CUENTA]],CTAS[],2,0),"OTROS")</f>
        <v>OTROS</v>
      </c>
      <c r="AP2145" t="str">
        <f>+IFERROR(VLOOKUP(Tabla1[[#This Row],[EMPLEADO]],IS[],3,0),"OTROS")</f>
        <v>OTROS</v>
      </c>
      <c r="AQ2145" t="str">
        <f>+IFERROR(VLOOKUP(Tabla1[[#This Row],[EMPLEADO]],IS[[NÓMINA]:[INGENIERO]],2,0),"OTROS")</f>
        <v>OTROS</v>
      </c>
    </row>
    <row r="2146" spans="1:43" x14ac:dyDescent="0.25">
      <c r="A2146" t="s">
        <v>36</v>
      </c>
      <c r="B2146">
        <v>1</v>
      </c>
      <c r="C2146" t="s">
        <v>4148</v>
      </c>
      <c r="D2146" t="s">
        <v>38</v>
      </c>
      <c r="E2146" t="s">
        <v>558</v>
      </c>
      <c r="F2146" t="s">
        <v>4149</v>
      </c>
      <c r="G2146" s="17" t="s">
        <v>4150</v>
      </c>
      <c r="H2146" t="s">
        <v>484</v>
      </c>
      <c r="I2146" t="s">
        <v>43</v>
      </c>
      <c r="J2146" t="s">
        <v>8</v>
      </c>
      <c r="K2146" t="s">
        <v>2300</v>
      </c>
      <c r="L2146" t="s">
        <v>4065</v>
      </c>
      <c r="M2146" t="s">
        <v>94</v>
      </c>
      <c r="N2146">
        <v>1</v>
      </c>
      <c r="O2146" t="s">
        <v>47</v>
      </c>
      <c r="P2146">
        <v>139</v>
      </c>
      <c r="Q2146" t="s">
        <v>48</v>
      </c>
      <c r="R2146" t="s">
        <v>95</v>
      </c>
      <c r="S2146" t="s">
        <v>64</v>
      </c>
      <c r="T2146" t="s">
        <v>51</v>
      </c>
      <c r="U2146" t="s">
        <v>96</v>
      </c>
      <c r="V2146">
        <v>1.1000000000000001</v>
      </c>
      <c r="W2146" s="1">
        <v>0</v>
      </c>
      <c r="X2146">
        <v>1</v>
      </c>
      <c r="Y2146">
        <v>6.8</v>
      </c>
      <c r="Z2146">
        <v>5</v>
      </c>
      <c r="AA2146">
        <v>1.3599999999999999</v>
      </c>
      <c r="AB2146" s="2">
        <v>8.9999999999999969E-2</v>
      </c>
      <c r="AC2146" s="1">
        <v>-122.84999999999995</v>
      </c>
      <c r="AD2146" s="7">
        <v>43474</v>
      </c>
      <c r="AE2146" s="7">
        <v>43475</v>
      </c>
      <c r="AF2146">
        <v>1</v>
      </c>
      <c r="AG2146" t="s">
        <v>53</v>
      </c>
      <c r="AH2146" s="2">
        <v>0</v>
      </c>
      <c r="AI2146" s="1">
        <v>0</v>
      </c>
      <c r="AJ2146" s="1">
        <v>0</v>
      </c>
      <c r="AK2146" s="6" t="str">
        <f>+IF(Tabla1[[#This Row],[REQUEST_TY]]="SR MANTENIMIENTO CORRECTIVO", "EMERGENCIA", "OTROS")</f>
        <v>EMERGENCIA</v>
      </c>
      <c r="AL2146" s="6" t="str">
        <f>+_xlfn.IFS(Tabla1[[#This Row],[Veces obj]]&lt;=1,"0-1",Tabla1[[#This Row],[Veces obj]]&lt;=2,"1-2",Tabla1[[#This Row],[Veces obj]]&lt;=3,"2-3",TRUE,"&gt;3")</f>
        <v>1-2</v>
      </c>
      <c r="AM2146" s="6" t="str">
        <f>+_xlfn.IFS(MONTH(Tabla1[[#This Row],[MES]])&lt;=3,"Q1",MONTH(Tabla1[[#This Row],[MES]])&lt;=6,"Q2",MONTH(Tabla1[[#This Row],[MES]])&lt;=9,"Q3",TRUE,"Q4")</f>
        <v>Q1</v>
      </c>
      <c r="AN2146" t="str">
        <f>+IFERROR(VLOOKUP(Tabla1[[#This Row],[CUENTA]],CTAS[],2,0),"OTROS")</f>
        <v>OTROS</v>
      </c>
      <c r="AP2146" t="str">
        <f>+IFERROR(VLOOKUP(Tabla1[[#This Row],[EMPLEADO]],IS[],3,0),"OTROS")</f>
        <v>OTROS</v>
      </c>
      <c r="AQ2146" t="str">
        <f>+IFERROR(VLOOKUP(Tabla1[[#This Row],[EMPLEADO]],IS[[NÓMINA]:[INGENIERO]],2,0),"OTROS")</f>
        <v>OTROS</v>
      </c>
    </row>
    <row r="2147" spans="1:43" x14ac:dyDescent="0.25">
      <c r="A2147" t="s">
        <v>36</v>
      </c>
      <c r="B2147">
        <v>1</v>
      </c>
      <c r="C2147" t="s">
        <v>4151</v>
      </c>
      <c r="D2147" t="s">
        <v>38</v>
      </c>
      <c r="E2147" t="s">
        <v>113</v>
      </c>
      <c r="F2147" t="s">
        <v>4152</v>
      </c>
      <c r="G2147" s="17" t="s">
        <v>4153</v>
      </c>
      <c r="H2147" t="s">
        <v>574</v>
      </c>
      <c r="I2147" t="s">
        <v>43</v>
      </c>
      <c r="J2147" t="s">
        <v>8</v>
      </c>
      <c r="K2147" t="s">
        <v>125</v>
      </c>
      <c r="L2147" t="s">
        <v>4154</v>
      </c>
      <c r="M2147" t="s">
        <v>4155</v>
      </c>
      <c r="N2147">
        <v>0</v>
      </c>
      <c r="O2147" t="s">
        <v>47</v>
      </c>
      <c r="P2147">
        <v>203</v>
      </c>
      <c r="Q2147" t="s">
        <v>48</v>
      </c>
      <c r="R2147" t="s">
        <v>49</v>
      </c>
      <c r="S2147" t="s">
        <v>50</v>
      </c>
      <c r="T2147" t="s">
        <v>51</v>
      </c>
      <c r="U2147" t="s">
        <v>52</v>
      </c>
      <c r="V2147">
        <v>1.05</v>
      </c>
      <c r="W2147" s="1">
        <v>750.75000000000011</v>
      </c>
      <c r="X2147">
        <v>1</v>
      </c>
      <c r="Y2147">
        <v>6.82</v>
      </c>
      <c r="Z2147">
        <v>5</v>
      </c>
      <c r="AA2147">
        <v>1.3640000000000001</v>
      </c>
      <c r="AB2147" s="2">
        <v>9.1000000000000025E-2</v>
      </c>
      <c r="AC2147" s="1">
        <v>-65.065000000000026</v>
      </c>
      <c r="AD2147" s="7">
        <v>43479</v>
      </c>
      <c r="AE2147" s="7">
        <v>43479</v>
      </c>
      <c r="AF2147">
        <v>0</v>
      </c>
      <c r="AG2147" t="s">
        <v>53</v>
      </c>
      <c r="AH2147" s="2">
        <v>0</v>
      </c>
      <c r="AI2147" s="1">
        <v>0</v>
      </c>
      <c r="AJ2147" s="1">
        <v>0</v>
      </c>
      <c r="AK2147" s="6" t="str">
        <f>+IF(Tabla1[[#This Row],[REQUEST_TY]]="SR MANTENIMIENTO CORRECTIVO", "EMERGENCIA", "OTROS")</f>
        <v>EMERGENCIA</v>
      </c>
      <c r="AL2147" s="6" t="str">
        <f>+_xlfn.IFS(Tabla1[[#This Row],[Veces obj]]&lt;=1,"0-1",Tabla1[[#This Row],[Veces obj]]&lt;=2,"1-2",Tabla1[[#This Row],[Veces obj]]&lt;=3,"2-3",TRUE,"&gt;3")</f>
        <v>1-2</v>
      </c>
      <c r="AM2147" s="6" t="str">
        <f>+_xlfn.IFS(MONTH(Tabla1[[#This Row],[MES]])&lt;=3,"Q1",MONTH(Tabla1[[#This Row],[MES]])&lt;=6,"Q2",MONTH(Tabla1[[#This Row],[MES]])&lt;=9,"Q3",TRUE,"Q4")</f>
        <v>Q1</v>
      </c>
      <c r="AN2147" t="str">
        <f>+IFERROR(VLOOKUP(Tabla1[[#This Row],[CUENTA]],CTAS[],2,0),"OTROS")</f>
        <v>OTROS</v>
      </c>
      <c r="AP2147" t="str">
        <f>+IFERROR(VLOOKUP(Tabla1[[#This Row],[EMPLEADO]],IS[],3,0),"OTROS")</f>
        <v>OTROS</v>
      </c>
      <c r="AQ2147" t="str">
        <f>+IFERROR(VLOOKUP(Tabla1[[#This Row],[EMPLEADO]],IS[[NÓMINA]:[INGENIERO]],2,0),"OTROS")</f>
        <v>OTROS</v>
      </c>
    </row>
    <row r="2148" spans="1:43" x14ac:dyDescent="0.25">
      <c r="A2148" t="s">
        <v>36</v>
      </c>
      <c r="B2148">
        <v>1</v>
      </c>
      <c r="C2148" t="s">
        <v>4156</v>
      </c>
      <c r="D2148" t="s">
        <v>38</v>
      </c>
      <c r="E2148" t="s">
        <v>694</v>
      </c>
      <c r="F2148" t="s">
        <v>4157</v>
      </c>
      <c r="G2148" s="17" t="s">
        <v>4158</v>
      </c>
      <c r="H2148" t="s">
        <v>1572</v>
      </c>
      <c r="I2148" t="s">
        <v>43</v>
      </c>
      <c r="J2148" t="s">
        <v>8</v>
      </c>
      <c r="K2148" t="s">
        <v>59</v>
      </c>
      <c r="L2148" t="s">
        <v>2800</v>
      </c>
      <c r="M2148" t="s">
        <v>1707</v>
      </c>
      <c r="N2148">
        <v>0</v>
      </c>
      <c r="O2148" t="s">
        <v>47</v>
      </c>
      <c r="P2148">
        <v>28</v>
      </c>
      <c r="Q2148" t="s">
        <v>62</v>
      </c>
      <c r="R2148" t="s">
        <v>138</v>
      </c>
      <c r="S2148" t="s">
        <v>139</v>
      </c>
      <c r="T2148" t="s">
        <v>51</v>
      </c>
      <c r="U2148" t="s">
        <v>262</v>
      </c>
      <c r="V2148">
        <v>1.05</v>
      </c>
      <c r="W2148" s="1">
        <v>1651.6500000000003</v>
      </c>
      <c r="X2148">
        <v>1</v>
      </c>
      <c r="Y2148">
        <v>5.47</v>
      </c>
      <c r="Z2148">
        <v>4</v>
      </c>
      <c r="AA2148">
        <v>1.3674999999999999</v>
      </c>
      <c r="AB2148" s="2">
        <v>9.1874999999999984E-2</v>
      </c>
      <c r="AC2148" s="1">
        <v>-144.519375</v>
      </c>
      <c r="AD2148" s="7">
        <v>43488</v>
      </c>
      <c r="AE2148" s="7">
        <v>43488</v>
      </c>
      <c r="AF2148">
        <v>0</v>
      </c>
      <c r="AG2148" t="s">
        <v>53</v>
      </c>
      <c r="AH2148" s="2">
        <v>0</v>
      </c>
      <c r="AI2148" s="1">
        <v>0</v>
      </c>
      <c r="AJ2148" s="1">
        <v>0</v>
      </c>
      <c r="AK2148" s="6" t="str">
        <f>+IF(Tabla1[[#This Row],[REQUEST_TY]]="SR MANTENIMIENTO CORRECTIVO", "EMERGENCIA", "OTROS")</f>
        <v>EMERGENCIA</v>
      </c>
      <c r="AL2148" s="6" t="str">
        <f>+_xlfn.IFS(Tabla1[[#This Row],[Veces obj]]&lt;=1,"0-1",Tabla1[[#This Row],[Veces obj]]&lt;=2,"1-2",Tabla1[[#This Row],[Veces obj]]&lt;=3,"2-3",TRUE,"&gt;3")</f>
        <v>1-2</v>
      </c>
      <c r="AM2148" s="6" t="str">
        <f>+_xlfn.IFS(MONTH(Tabla1[[#This Row],[MES]])&lt;=3,"Q1",MONTH(Tabla1[[#This Row],[MES]])&lt;=6,"Q2",MONTH(Tabla1[[#This Row],[MES]])&lt;=9,"Q3",TRUE,"Q4")</f>
        <v>Q1</v>
      </c>
      <c r="AN2148" t="str">
        <f>+IFERROR(VLOOKUP(Tabla1[[#This Row],[CUENTA]],CTAS[],2,0),"OTROS")</f>
        <v>OTROS</v>
      </c>
      <c r="AP2148" t="str">
        <f>+IFERROR(VLOOKUP(Tabla1[[#This Row],[EMPLEADO]],IS[],3,0),"OTROS")</f>
        <v>OTROS</v>
      </c>
      <c r="AQ2148" t="str">
        <f>+IFERROR(VLOOKUP(Tabla1[[#This Row],[EMPLEADO]],IS[[NÓMINA]:[INGENIERO]],2,0),"OTROS")</f>
        <v>OTROS</v>
      </c>
    </row>
    <row r="2149" spans="1:43" x14ac:dyDescent="0.25">
      <c r="A2149" t="s">
        <v>4444</v>
      </c>
      <c r="B2149">
        <v>1</v>
      </c>
      <c r="C2149" t="s">
        <v>5310</v>
      </c>
      <c r="D2149" t="s">
        <v>38</v>
      </c>
      <c r="E2149" t="s">
        <v>2745</v>
      </c>
      <c r="F2149" t="s">
        <v>5311</v>
      </c>
      <c r="G2149" s="17" t="s">
        <v>2747</v>
      </c>
      <c r="H2149" t="s">
        <v>136</v>
      </c>
      <c r="I2149" t="s">
        <v>43</v>
      </c>
      <c r="J2149" t="s">
        <v>8</v>
      </c>
      <c r="K2149" t="s">
        <v>2748</v>
      </c>
      <c r="L2149" t="s">
        <v>2749</v>
      </c>
      <c r="M2149" t="s">
        <v>736</v>
      </c>
      <c r="N2149">
        <v>0</v>
      </c>
      <c r="O2149" t="s">
        <v>47</v>
      </c>
      <c r="P2149">
        <v>35</v>
      </c>
      <c r="Q2149" t="s">
        <v>82</v>
      </c>
      <c r="R2149" t="s">
        <v>223</v>
      </c>
      <c r="S2149" t="s">
        <v>139</v>
      </c>
      <c r="T2149" t="s">
        <v>51</v>
      </c>
      <c r="U2149" t="s">
        <v>140</v>
      </c>
      <c r="V2149">
        <v>1.1000000000000001</v>
      </c>
      <c r="W2149" s="1">
        <v>1730.3000000000004</v>
      </c>
      <c r="X2149">
        <v>1</v>
      </c>
      <c r="Y2149">
        <v>5.48</v>
      </c>
      <c r="Z2149">
        <v>4</v>
      </c>
      <c r="AA2149">
        <v>1.37</v>
      </c>
      <c r="AB2149" s="2">
        <v>9.2500000000000027E-2</v>
      </c>
      <c r="AC2149" s="1">
        <v>-145.50250000000005</v>
      </c>
      <c r="AD2149" s="7">
        <v>43503</v>
      </c>
      <c r="AE2149" s="7">
        <v>43503</v>
      </c>
      <c r="AF2149">
        <v>0</v>
      </c>
      <c r="AG2149" t="s">
        <v>53</v>
      </c>
      <c r="AH2149" s="2">
        <v>0</v>
      </c>
      <c r="AI2149" s="1">
        <v>0</v>
      </c>
      <c r="AJ2149" s="1">
        <v>0</v>
      </c>
      <c r="AK2149" s="6" t="str">
        <f>+IF(Tabla1[[#This Row],[REQUEST_TY]]="SR MANTENIMIENTO CORRECTIVO", "EMERGENCIA", "OTROS")</f>
        <v>EMERGENCIA</v>
      </c>
      <c r="AL2149" s="6" t="str">
        <f>+_xlfn.IFS(Tabla1[[#This Row],[Veces obj]]&lt;=1,"0-1",Tabla1[[#This Row],[Veces obj]]&lt;=2,"1-2",Tabla1[[#This Row],[Veces obj]]&lt;=3,"2-3",TRUE,"&gt;3")</f>
        <v>1-2</v>
      </c>
      <c r="AM2149" s="6" t="str">
        <f>+_xlfn.IFS(MONTH(Tabla1[[#This Row],[MES]])&lt;=3,"Q1",MONTH(Tabla1[[#This Row],[MES]])&lt;=6,"Q2",MONTH(Tabla1[[#This Row],[MES]])&lt;=9,"Q3",TRUE,"Q4")</f>
        <v>Q1</v>
      </c>
      <c r="AN2149" t="str">
        <f>+IFERROR(VLOOKUP(Tabla1[[#This Row],[CUENTA]],CTAS[],2,0),"OTROS")</f>
        <v>OTROS</v>
      </c>
      <c r="AP2149" t="str">
        <f>+IFERROR(VLOOKUP(Tabla1[[#This Row],[EMPLEADO]],IS[],3,0),"OTROS")</f>
        <v>OTROS</v>
      </c>
      <c r="AQ2149" t="str">
        <f>+IFERROR(VLOOKUP(Tabla1[[#This Row],[EMPLEADO]],IS[[NÓMINA]:[INGENIERO]],2,0),"OTROS")</f>
        <v>OTROS</v>
      </c>
    </row>
    <row r="2150" spans="1:43" x14ac:dyDescent="0.25">
      <c r="A2150" t="s">
        <v>36</v>
      </c>
      <c r="B2150">
        <v>1</v>
      </c>
      <c r="C2150" t="s">
        <v>4159</v>
      </c>
      <c r="D2150" t="s">
        <v>38</v>
      </c>
      <c r="E2150" t="s">
        <v>133</v>
      </c>
      <c r="F2150" t="s">
        <v>4160</v>
      </c>
      <c r="G2150" s="17" t="s">
        <v>4161</v>
      </c>
      <c r="H2150" t="s">
        <v>740</v>
      </c>
      <c r="I2150" t="s">
        <v>43</v>
      </c>
      <c r="J2150" t="s">
        <v>8</v>
      </c>
      <c r="K2150" t="s">
        <v>59</v>
      </c>
      <c r="L2150" t="s">
        <v>1941</v>
      </c>
      <c r="M2150" t="s">
        <v>530</v>
      </c>
      <c r="N2150">
        <v>0</v>
      </c>
      <c r="O2150" t="s">
        <v>47</v>
      </c>
      <c r="P2150">
        <v>24</v>
      </c>
      <c r="Q2150" t="s">
        <v>62</v>
      </c>
      <c r="R2150" t="s">
        <v>138</v>
      </c>
      <c r="S2150" t="s">
        <v>139</v>
      </c>
      <c r="T2150" t="s">
        <v>51</v>
      </c>
      <c r="U2150" t="s">
        <v>262</v>
      </c>
      <c r="V2150">
        <v>1.05</v>
      </c>
      <c r="W2150" s="1">
        <v>1651.6500000000003</v>
      </c>
      <c r="X2150">
        <v>1</v>
      </c>
      <c r="Y2150">
        <v>5.5</v>
      </c>
      <c r="Z2150">
        <v>4</v>
      </c>
      <c r="AA2150">
        <v>1.375</v>
      </c>
      <c r="AB2150" s="2">
        <v>9.375E-2</v>
      </c>
      <c r="AC2150" s="1">
        <v>-147.46875000000003</v>
      </c>
      <c r="AD2150" s="7">
        <v>43475</v>
      </c>
      <c r="AE2150" s="7">
        <v>43475</v>
      </c>
      <c r="AF2150">
        <v>0</v>
      </c>
      <c r="AG2150" t="s">
        <v>53</v>
      </c>
      <c r="AH2150" s="2">
        <v>0</v>
      </c>
      <c r="AI2150" s="1">
        <v>0</v>
      </c>
      <c r="AJ2150" s="1">
        <v>0</v>
      </c>
      <c r="AK2150" s="6" t="str">
        <f>+IF(Tabla1[[#This Row],[REQUEST_TY]]="SR MANTENIMIENTO CORRECTIVO", "EMERGENCIA", "OTROS")</f>
        <v>EMERGENCIA</v>
      </c>
      <c r="AL2150" s="6" t="str">
        <f>+_xlfn.IFS(Tabla1[[#This Row],[Veces obj]]&lt;=1,"0-1",Tabla1[[#This Row],[Veces obj]]&lt;=2,"1-2",Tabla1[[#This Row],[Veces obj]]&lt;=3,"2-3",TRUE,"&gt;3")</f>
        <v>1-2</v>
      </c>
      <c r="AM2150" s="6" t="str">
        <f>+_xlfn.IFS(MONTH(Tabla1[[#This Row],[MES]])&lt;=3,"Q1",MONTH(Tabla1[[#This Row],[MES]])&lt;=6,"Q2",MONTH(Tabla1[[#This Row],[MES]])&lt;=9,"Q3",TRUE,"Q4")</f>
        <v>Q1</v>
      </c>
      <c r="AN2150" t="str">
        <f>+IFERROR(VLOOKUP(Tabla1[[#This Row],[CUENTA]],CTAS[],2,0),"OTROS")</f>
        <v>OTROS</v>
      </c>
      <c r="AP2150" t="str">
        <f>+IFERROR(VLOOKUP(Tabla1[[#This Row],[EMPLEADO]],IS[],3,0),"OTROS")</f>
        <v>OTROS</v>
      </c>
      <c r="AQ2150" t="str">
        <f>+IFERROR(VLOOKUP(Tabla1[[#This Row],[EMPLEADO]],IS[[NÓMINA]:[INGENIERO]],2,0),"OTROS")</f>
        <v>OTROS</v>
      </c>
    </row>
    <row r="2151" spans="1:43" x14ac:dyDescent="0.25">
      <c r="A2151" t="s">
        <v>4444</v>
      </c>
      <c r="B2151">
        <v>1</v>
      </c>
      <c r="C2151" t="s">
        <v>4967</v>
      </c>
      <c r="D2151" t="s">
        <v>38</v>
      </c>
      <c r="E2151" t="s">
        <v>133</v>
      </c>
      <c r="F2151" t="s">
        <v>4968</v>
      </c>
      <c r="G2151" s="17" t="s">
        <v>2932</v>
      </c>
      <c r="H2151" t="s">
        <v>136</v>
      </c>
      <c r="I2151" t="s">
        <v>43</v>
      </c>
      <c r="J2151" t="s">
        <v>8</v>
      </c>
      <c r="K2151" t="s">
        <v>59</v>
      </c>
      <c r="L2151" t="s">
        <v>2516</v>
      </c>
      <c r="M2151" t="s">
        <v>1496</v>
      </c>
      <c r="N2151">
        <v>0</v>
      </c>
      <c r="O2151" t="s">
        <v>47</v>
      </c>
      <c r="P2151">
        <v>11</v>
      </c>
      <c r="Q2151" t="s">
        <v>194</v>
      </c>
      <c r="R2151" t="s">
        <v>138</v>
      </c>
      <c r="S2151" t="s">
        <v>139</v>
      </c>
      <c r="T2151" t="s">
        <v>51</v>
      </c>
      <c r="U2151" t="s">
        <v>224</v>
      </c>
      <c r="V2151">
        <v>0.8</v>
      </c>
      <c r="W2151" s="1">
        <v>1258.4000000000003</v>
      </c>
      <c r="X2151">
        <v>1</v>
      </c>
      <c r="Y2151">
        <v>5.5</v>
      </c>
      <c r="Z2151">
        <v>4</v>
      </c>
      <c r="AA2151">
        <v>1.375</v>
      </c>
      <c r="AB2151" s="2">
        <v>9.375E-2</v>
      </c>
      <c r="AC2151" s="1">
        <v>-147.46875000000003</v>
      </c>
      <c r="AD2151" s="7">
        <v>43504</v>
      </c>
      <c r="AE2151" s="7">
        <v>43504</v>
      </c>
      <c r="AF2151">
        <v>0</v>
      </c>
      <c r="AG2151" t="s">
        <v>53</v>
      </c>
      <c r="AH2151" s="2">
        <v>0</v>
      </c>
      <c r="AI2151" s="1">
        <v>0</v>
      </c>
      <c r="AJ2151" s="1">
        <v>0</v>
      </c>
      <c r="AK2151" s="6" t="str">
        <f>+IF(Tabla1[[#This Row],[REQUEST_TY]]="SR MANTENIMIENTO CORRECTIVO", "EMERGENCIA", "OTROS")</f>
        <v>EMERGENCIA</v>
      </c>
      <c r="AL2151" s="6" t="str">
        <f>+_xlfn.IFS(Tabla1[[#This Row],[Veces obj]]&lt;=1,"0-1",Tabla1[[#This Row],[Veces obj]]&lt;=2,"1-2",Tabla1[[#This Row],[Veces obj]]&lt;=3,"2-3",TRUE,"&gt;3")</f>
        <v>1-2</v>
      </c>
      <c r="AM2151" s="6" t="str">
        <f>+_xlfn.IFS(MONTH(Tabla1[[#This Row],[MES]])&lt;=3,"Q1",MONTH(Tabla1[[#This Row],[MES]])&lt;=6,"Q2",MONTH(Tabla1[[#This Row],[MES]])&lt;=9,"Q3",TRUE,"Q4")</f>
        <v>Q1</v>
      </c>
      <c r="AN2151" t="str">
        <f>+IFERROR(VLOOKUP(Tabla1[[#This Row],[CUENTA]],CTAS[],2,0),"OTROS")</f>
        <v>OTROS</v>
      </c>
      <c r="AP2151" t="str">
        <f>+IFERROR(VLOOKUP(Tabla1[[#This Row],[EMPLEADO]],IS[],3,0),"OTROS")</f>
        <v>OTROS</v>
      </c>
      <c r="AQ2151" t="str">
        <f>+IFERROR(VLOOKUP(Tabla1[[#This Row],[EMPLEADO]],IS[[NÓMINA]:[INGENIERO]],2,0),"OTROS")</f>
        <v>OTROS</v>
      </c>
    </row>
    <row r="2152" spans="1:43" x14ac:dyDescent="0.25">
      <c r="A2152" t="s">
        <v>36</v>
      </c>
      <c r="B2152">
        <v>1</v>
      </c>
      <c r="C2152" t="s">
        <v>4162</v>
      </c>
      <c r="D2152" t="s">
        <v>38</v>
      </c>
      <c r="E2152" t="s">
        <v>133</v>
      </c>
      <c r="F2152" t="s">
        <v>4163</v>
      </c>
      <c r="G2152" s="17" t="s">
        <v>2589</v>
      </c>
      <c r="H2152" t="s">
        <v>213</v>
      </c>
      <c r="I2152" t="s">
        <v>43</v>
      </c>
      <c r="J2152" t="s">
        <v>8</v>
      </c>
      <c r="K2152" t="s">
        <v>59</v>
      </c>
      <c r="L2152" t="s">
        <v>1807</v>
      </c>
      <c r="M2152" t="s">
        <v>1808</v>
      </c>
      <c r="N2152">
        <v>0</v>
      </c>
      <c r="O2152" t="s">
        <v>47</v>
      </c>
      <c r="P2152">
        <v>46</v>
      </c>
      <c r="Q2152" t="s">
        <v>82</v>
      </c>
      <c r="R2152" t="s">
        <v>138</v>
      </c>
      <c r="S2152" t="s">
        <v>139</v>
      </c>
      <c r="T2152" t="s">
        <v>51</v>
      </c>
      <c r="U2152" t="s">
        <v>140</v>
      </c>
      <c r="V2152">
        <v>1.1000000000000001</v>
      </c>
      <c r="W2152" s="1">
        <v>1730.3000000000004</v>
      </c>
      <c r="X2152">
        <v>1</v>
      </c>
      <c r="Y2152">
        <v>5.52</v>
      </c>
      <c r="Z2152">
        <v>4</v>
      </c>
      <c r="AA2152">
        <v>1.38</v>
      </c>
      <c r="AB2152" s="2">
        <v>9.4999999999999973E-2</v>
      </c>
      <c r="AC2152" s="1">
        <v>-149.43499999999997</v>
      </c>
      <c r="AD2152" s="7">
        <v>43483</v>
      </c>
      <c r="AE2152" s="7">
        <v>43483</v>
      </c>
      <c r="AF2152">
        <v>0</v>
      </c>
      <c r="AG2152" t="s">
        <v>53</v>
      </c>
      <c r="AH2152" s="2">
        <v>0</v>
      </c>
      <c r="AI2152" s="1">
        <v>0</v>
      </c>
      <c r="AJ2152" s="1">
        <v>0</v>
      </c>
      <c r="AK2152" s="6" t="str">
        <f>+IF(Tabla1[[#This Row],[REQUEST_TY]]="SR MANTENIMIENTO CORRECTIVO", "EMERGENCIA", "OTROS")</f>
        <v>EMERGENCIA</v>
      </c>
      <c r="AL2152" s="6" t="str">
        <f>+_xlfn.IFS(Tabla1[[#This Row],[Veces obj]]&lt;=1,"0-1",Tabla1[[#This Row],[Veces obj]]&lt;=2,"1-2",Tabla1[[#This Row],[Veces obj]]&lt;=3,"2-3",TRUE,"&gt;3")</f>
        <v>1-2</v>
      </c>
      <c r="AM2152" s="6" t="str">
        <f>+_xlfn.IFS(MONTH(Tabla1[[#This Row],[MES]])&lt;=3,"Q1",MONTH(Tabla1[[#This Row],[MES]])&lt;=6,"Q2",MONTH(Tabla1[[#This Row],[MES]])&lt;=9,"Q3",TRUE,"Q4")</f>
        <v>Q1</v>
      </c>
      <c r="AN2152" t="str">
        <f>+IFERROR(VLOOKUP(Tabla1[[#This Row],[CUENTA]],CTAS[],2,0),"OTROS")</f>
        <v>OTROS</v>
      </c>
      <c r="AP2152" t="str">
        <f>+IFERROR(VLOOKUP(Tabla1[[#This Row],[EMPLEADO]],IS[],3,0),"OTROS")</f>
        <v>OTROS</v>
      </c>
      <c r="AQ2152" t="str">
        <f>+IFERROR(VLOOKUP(Tabla1[[#This Row],[EMPLEADO]],IS[[NÓMINA]:[INGENIERO]],2,0),"OTROS")</f>
        <v>OTROS</v>
      </c>
    </row>
    <row r="2153" spans="1:43" x14ac:dyDescent="0.25">
      <c r="A2153" t="s">
        <v>4444</v>
      </c>
      <c r="B2153">
        <v>1</v>
      </c>
      <c r="C2153" t="s">
        <v>6195</v>
      </c>
      <c r="D2153" t="s">
        <v>38</v>
      </c>
      <c r="E2153" t="s">
        <v>217</v>
      </c>
      <c r="F2153" t="s">
        <v>6196</v>
      </c>
      <c r="G2153" s="17" t="s">
        <v>5884</v>
      </c>
      <c r="H2153" t="s">
        <v>821</v>
      </c>
      <c r="I2153" t="s">
        <v>43</v>
      </c>
      <c r="J2153" t="s">
        <v>8</v>
      </c>
      <c r="K2153" t="s">
        <v>59</v>
      </c>
      <c r="L2153" t="s">
        <v>1102</v>
      </c>
      <c r="M2153" t="s">
        <v>73</v>
      </c>
      <c r="N2153">
        <v>0</v>
      </c>
      <c r="O2153" t="s">
        <v>47</v>
      </c>
      <c r="P2153">
        <v>1</v>
      </c>
      <c r="Q2153" t="s">
        <v>388</v>
      </c>
      <c r="R2153" t="s">
        <v>223</v>
      </c>
      <c r="S2153" t="s">
        <v>139</v>
      </c>
      <c r="T2153" t="s">
        <v>51</v>
      </c>
      <c r="U2153" t="s">
        <v>872</v>
      </c>
      <c r="V2153">
        <v>0</v>
      </c>
      <c r="W2153" s="1">
        <v>0</v>
      </c>
      <c r="X2153">
        <v>1</v>
      </c>
      <c r="Y2153">
        <v>0.56999999999999995</v>
      </c>
      <c r="Z2153">
        <v>4</v>
      </c>
      <c r="AA2153">
        <v>0.14249999999999999</v>
      </c>
      <c r="AB2153" s="2">
        <v>0</v>
      </c>
      <c r="AC2153" s="1">
        <v>0</v>
      </c>
      <c r="AD2153" s="7">
        <v>43514</v>
      </c>
      <c r="AE2153" s="7">
        <v>43515</v>
      </c>
      <c r="AF2153">
        <v>1</v>
      </c>
      <c r="AG2153" t="s">
        <v>53</v>
      </c>
      <c r="AH2153" s="2">
        <v>0</v>
      </c>
      <c r="AI2153" s="1">
        <v>0</v>
      </c>
      <c r="AJ2153" s="1">
        <v>0</v>
      </c>
      <c r="AK2153" s="6" t="str">
        <f>+IF(Tabla1[[#This Row],[REQUEST_TY]]="SR MANTENIMIENTO CORRECTIVO", "EMERGENCIA", "OTROS")</f>
        <v>EMERGENCIA</v>
      </c>
      <c r="AL2153" s="6" t="str">
        <f>+_xlfn.IFS(Tabla1[[#This Row],[Veces obj]]&lt;=1,"0-1",Tabla1[[#This Row],[Veces obj]]&lt;=2,"1-2",Tabla1[[#This Row],[Veces obj]]&lt;=3,"2-3",TRUE,"&gt;3")</f>
        <v>0-1</v>
      </c>
      <c r="AM2153" s="6" t="str">
        <f>+_xlfn.IFS(MONTH(Tabla1[[#This Row],[MES]])&lt;=3,"Q1",MONTH(Tabla1[[#This Row],[MES]])&lt;=6,"Q2",MONTH(Tabla1[[#This Row],[MES]])&lt;=9,"Q3",TRUE,"Q4")</f>
        <v>Q1</v>
      </c>
      <c r="AN2153" t="str">
        <f>+IFERROR(VLOOKUP(Tabla1[[#This Row],[CUENTA]],CTAS[],2,0),"OTROS")</f>
        <v>OTROS</v>
      </c>
      <c r="AO2153">
        <v>1</v>
      </c>
      <c r="AP2153" t="str">
        <f>+IFERROR(VLOOKUP(Tabla1[[#This Row],[EMPLEADO]],IS[],3,0),"OTROS")</f>
        <v>JUAREZ</v>
      </c>
      <c r="AQ2153" t="str">
        <f>+IFERROR(VLOOKUP(Tabla1[[#This Row],[EMPLEADO]],IS[[NÓMINA]:[INGENIERO]],2,0),"OTROS")</f>
        <v>ERASMO ALEJANDRO</v>
      </c>
    </row>
    <row r="2154" spans="1:43" x14ac:dyDescent="0.25">
      <c r="A2154" t="s">
        <v>4444</v>
      </c>
      <c r="B2154">
        <v>1</v>
      </c>
      <c r="C2154" t="s">
        <v>4950</v>
      </c>
      <c r="D2154" t="s">
        <v>38</v>
      </c>
      <c r="E2154" t="s">
        <v>76</v>
      </c>
      <c r="F2154" t="s">
        <v>4951</v>
      </c>
      <c r="G2154" s="17" t="s">
        <v>4952</v>
      </c>
      <c r="H2154" t="s">
        <v>101</v>
      </c>
      <c r="I2154" t="s">
        <v>43</v>
      </c>
      <c r="J2154" t="s">
        <v>8</v>
      </c>
      <c r="K2154" t="s">
        <v>102</v>
      </c>
      <c r="L2154" t="s">
        <v>2429</v>
      </c>
      <c r="M2154" t="s">
        <v>714</v>
      </c>
      <c r="N2154">
        <v>0</v>
      </c>
      <c r="O2154" t="s">
        <v>105</v>
      </c>
      <c r="P2154">
        <v>56</v>
      </c>
      <c r="Q2154" t="s">
        <v>82</v>
      </c>
      <c r="R2154" t="s">
        <v>63</v>
      </c>
      <c r="S2154" t="s">
        <v>64</v>
      </c>
      <c r="T2154" t="s">
        <v>51</v>
      </c>
      <c r="U2154" t="s">
        <v>83</v>
      </c>
      <c r="V2154">
        <v>1.05</v>
      </c>
      <c r="W2154" s="1">
        <v>687.75</v>
      </c>
      <c r="X2154">
        <v>1</v>
      </c>
      <c r="Y2154">
        <v>6.97</v>
      </c>
      <c r="Z2154">
        <v>5</v>
      </c>
      <c r="AA2154">
        <v>1.3939999999999999</v>
      </c>
      <c r="AB2154" s="2">
        <v>9.8499999999999976E-2</v>
      </c>
      <c r="AC2154" s="1">
        <v>-64.517499999999984</v>
      </c>
      <c r="AD2154" s="7">
        <v>43501</v>
      </c>
      <c r="AE2154" s="7">
        <v>43502</v>
      </c>
      <c r="AF2154">
        <v>1</v>
      </c>
      <c r="AG2154" t="s">
        <v>53</v>
      </c>
      <c r="AH2154" s="2">
        <v>0</v>
      </c>
      <c r="AI2154" s="1">
        <v>0</v>
      </c>
      <c r="AJ2154" s="1">
        <v>0</v>
      </c>
      <c r="AK2154" s="6" t="str">
        <f>+IF(Tabla1[[#This Row],[REQUEST_TY]]="SR MANTENIMIENTO CORRECTIVO", "EMERGENCIA", "OTROS")</f>
        <v>EMERGENCIA</v>
      </c>
      <c r="AL2154" s="6" t="str">
        <f>+_xlfn.IFS(Tabla1[[#This Row],[Veces obj]]&lt;=1,"0-1",Tabla1[[#This Row],[Veces obj]]&lt;=2,"1-2",Tabla1[[#This Row],[Veces obj]]&lt;=3,"2-3",TRUE,"&gt;3")</f>
        <v>1-2</v>
      </c>
      <c r="AM2154" s="6" t="str">
        <f>+_xlfn.IFS(MONTH(Tabla1[[#This Row],[MES]])&lt;=3,"Q1",MONTH(Tabla1[[#This Row],[MES]])&lt;=6,"Q2",MONTH(Tabla1[[#This Row],[MES]])&lt;=9,"Q3",TRUE,"Q4")</f>
        <v>Q1</v>
      </c>
      <c r="AN2154" t="str">
        <f>+IFERROR(VLOOKUP(Tabla1[[#This Row],[CUENTA]],CTAS[],2,0),"OTROS")</f>
        <v>OTROS</v>
      </c>
      <c r="AP2154" t="str">
        <f>+IFERROR(VLOOKUP(Tabla1[[#This Row],[EMPLEADO]],IS[],3,0),"OTROS")</f>
        <v>OTROS</v>
      </c>
      <c r="AQ2154" t="str">
        <f>+IFERROR(VLOOKUP(Tabla1[[#This Row],[EMPLEADO]],IS[[NÓMINA]:[INGENIERO]],2,0),"OTROS")</f>
        <v>OTROS</v>
      </c>
    </row>
    <row r="2155" spans="1:43" x14ac:dyDescent="0.25">
      <c r="A2155" t="s">
        <v>36</v>
      </c>
      <c r="B2155">
        <v>1</v>
      </c>
      <c r="C2155" t="s">
        <v>4166</v>
      </c>
      <c r="D2155" t="s">
        <v>38</v>
      </c>
      <c r="E2155" t="s">
        <v>76</v>
      </c>
      <c r="F2155" t="s">
        <v>4167</v>
      </c>
      <c r="G2155" s="17" t="s">
        <v>499</v>
      </c>
      <c r="H2155" t="s">
        <v>915</v>
      </c>
      <c r="I2155" t="s">
        <v>43</v>
      </c>
      <c r="J2155" t="s">
        <v>8</v>
      </c>
      <c r="K2155" t="s">
        <v>102</v>
      </c>
      <c r="L2155" t="s">
        <v>500</v>
      </c>
      <c r="M2155" t="s">
        <v>310</v>
      </c>
      <c r="N2155">
        <v>0</v>
      </c>
      <c r="O2155" t="s">
        <v>47</v>
      </c>
      <c r="P2155">
        <v>2</v>
      </c>
      <c r="Q2155" t="s">
        <v>388</v>
      </c>
      <c r="R2155" t="s">
        <v>63</v>
      </c>
      <c r="S2155" t="s">
        <v>64</v>
      </c>
      <c r="T2155" t="s">
        <v>51</v>
      </c>
      <c r="U2155" t="s">
        <v>389</v>
      </c>
      <c r="V2155">
        <v>0</v>
      </c>
      <c r="W2155" s="1">
        <v>0</v>
      </c>
      <c r="X2155">
        <v>1</v>
      </c>
      <c r="Y2155">
        <v>7</v>
      </c>
      <c r="Z2155">
        <v>5</v>
      </c>
      <c r="AA2155">
        <v>1.4</v>
      </c>
      <c r="AB2155" s="2">
        <v>9.9999999999999978E-2</v>
      </c>
      <c r="AC2155" s="1">
        <v>-136.49999999999997</v>
      </c>
      <c r="AD2155" s="7">
        <v>43486</v>
      </c>
      <c r="AE2155" s="7">
        <v>43486</v>
      </c>
      <c r="AF2155">
        <v>0</v>
      </c>
      <c r="AG2155" t="s">
        <v>53</v>
      </c>
      <c r="AH2155" s="2">
        <v>0</v>
      </c>
      <c r="AI2155" s="1">
        <v>0</v>
      </c>
      <c r="AJ2155" s="1">
        <v>0</v>
      </c>
      <c r="AK2155" s="6" t="str">
        <f>+IF(Tabla1[[#This Row],[REQUEST_TY]]="SR MANTENIMIENTO CORRECTIVO", "EMERGENCIA", "OTROS")</f>
        <v>EMERGENCIA</v>
      </c>
      <c r="AL2155" s="6" t="str">
        <f>+_xlfn.IFS(Tabla1[[#This Row],[Veces obj]]&lt;=1,"0-1",Tabla1[[#This Row],[Veces obj]]&lt;=2,"1-2",Tabla1[[#This Row],[Veces obj]]&lt;=3,"2-3",TRUE,"&gt;3")</f>
        <v>1-2</v>
      </c>
      <c r="AM2155" s="6" t="str">
        <f>+_xlfn.IFS(MONTH(Tabla1[[#This Row],[MES]])&lt;=3,"Q1",MONTH(Tabla1[[#This Row],[MES]])&lt;=6,"Q2",MONTH(Tabla1[[#This Row],[MES]])&lt;=9,"Q3",TRUE,"Q4")</f>
        <v>Q1</v>
      </c>
      <c r="AN2155" t="str">
        <f>+IFERROR(VLOOKUP(Tabla1[[#This Row],[CUENTA]],CTAS[],2,0),"OTROS")</f>
        <v>OTROS</v>
      </c>
      <c r="AP2155" t="str">
        <f>+IFERROR(VLOOKUP(Tabla1[[#This Row],[EMPLEADO]],IS[],3,0),"OTROS")</f>
        <v>OTROS</v>
      </c>
      <c r="AQ2155" t="str">
        <f>+IFERROR(VLOOKUP(Tabla1[[#This Row],[EMPLEADO]],IS[[NÓMINA]:[INGENIERO]],2,0),"OTROS")</f>
        <v>OTROS</v>
      </c>
    </row>
    <row r="2156" spans="1:43" x14ac:dyDescent="0.25">
      <c r="A2156" t="s">
        <v>4444</v>
      </c>
      <c r="B2156">
        <v>1</v>
      </c>
      <c r="C2156" t="s">
        <v>5620</v>
      </c>
      <c r="D2156" t="s">
        <v>38</v>
      </c>
      <c r="E2156" t="s">
        <v>133</v>
      </c>
      <c r="F2156" t="s">
        <v>5621</v>
      </c>
      <c r="G2156" s="17" t="s">
        <v>4397</v>
      </c>
      <c r="H2156" t="s">
        <v>679</v>
      </c>
      <c r="I2156" t="s">
        <v>43</v>
      </c>
      <c r="J2156" t="s">
        <v>8</v>
      </c>
      <c r="K2156" t="s">
        <v>59</v>
      </c>
      <c r="L2156" t="s">
        <v>1070</v>
      </c>
      <c r="M2156" t="s">
        <v>1071</v>
      </c>
      <c r="N2156">
        <v>0</v>
      </c>
      <c r="O2156" t="s">
        <v>47</v>
      </c>
      <c r="P2156">
        <v>21</v>
      </c>
      <c r="Q2156" t="s">
        <v>62</v>
      </c>
      <c r="R2156" t="s">
        <v>138</v>
      </c>
      <c r="S2156" t="s">
        <v>139</v>
      </c>
      <c r="T2156" t="s">
        <v>51</v>
      </c>
      <c r="U2156" t="s">
        <v>262</v>
      </c>
      <c r="V2156">
        <v>1.05</v>
      </c>
      <c r="W2156" s="1">
        <v>1651.6500000000003</v>
      </c>
      <c r="X2156">
        <v>1</v>
      </c>
      <c r="Y2156">
        <v>5.6</v>
      </c>
      <c r="Z2156">
        <v>4</v>
      </c>
      <c r="AA2156">
        <v>1.4</v>
      </c>
      <c r="AB2156" s="2">
        <v>9.9999999999999978E-2</v>
      </c>
      <c r="AC2156" s="1">
        <v>-157.29999999999998</v>
      </c>
      <c r="AD2156" s="7">
        <v>43507</v>
      </c>
      <c r="AE2156" s="7">
        <v>43507</v>
      </c>
      <c r="AF2156">
        <v>0</v>
      </c>
      <c r="AG2156" t="s">
        <v>53</v>
      </c>
      <c r="AH2156" s="2">
        <v>0</v>
      </c>
      <c r="AI2156" s="1">
        <v>0</v>
      </c>
      <c r="AJ2156" s="1">
        <v>0</v>
      </c>
      <c r="AK2156" s="6" t="str">
        <f>+IF(Tabla1[[#This Row],[REQUEST_TY]]="SR MANTENIMIENTO CORRECTIVO", "EMERGENCIA", "OTROS")</f>
        <v>EMERGENCIA</v>
      </c>
      <c r="AL2156" s="6" t="str">
        <f>+_xlfn.IFS(Tabla1[[#This Row],[Veces obj]]&lt;=1,"0-1",Tabla1[[#This Row],[Veces obj]]&lt;=2,"1-2",Tabla1[[#This Row],[Veces obj]]&lt;=3,"2-3",TRUE,"&gt;3")</f>
        <v>1-2</v>
      </c>
      <c r="AM2156" s="6" t="str">
        <f>+_xlfn.IFS(MONTH(Tabla1[[#This Row],[MES]])&lt;=3,"Q1",MONTH(Tabla1[[#This Row],[MES]])&lt;=6,"Q2",MONTH(Tabla1[[#This Row],[MES]])&lt;=9,"Q3",TRUE,"Q4")</f>
        <v>Q1</v>
      </c>
      <c r="AN2156" t="str">
        <f>+IFERROR(VLOOKUP(Tabla1[[#This Row],[CUENTA]],CTAS[],2,0),"OTROS")</f>
        <v>OTROS</v>
      </c>
      <c r="AP2156" t="str">
        <f>+IFERROR(VLOOKUP(Tabla1[[#This Row],[EMPLEADO]],IS[],3,0),"OTROS")</f>
        <v>OTROS</v>
      </c>
      <c r="AQ2156" t="str">
        <f>+IFERROR(VLOOKUP(Tabla1[[#This Row],[EMPLEADO]],IS[[NÓMINA]:[INGENIERO]],2,0),"OTROS")</f>
        <v>OTROS</v>
      </c>
    </row>
    <row r="2157" spans="1:43" x14ac:dyDescent="0.25">
      <c r="A2157" t="s">
        <v>4444</v>
      </c>
      <c r="B2157">
        <v>1</v>
      </c>
      <c r="C2157" t="s">
        <v>5201</v>
      </c>
      <c r="D2157" t="s">
        <v>38</v>
      </c>
      <c r="E2157" t="s">
        <v>562</v>
      </c>
      <c r="F2157" t="s">
        <v>5202</v>
      </c>
      <c r="G2157" s="17" t="s">
        <v>5203</v>
      </c>
      <c r="H2157" t="s">
        <v>821</v>
      </c>
      <c r="I2157" t="s">
        <v>43</v>
      </c>
      <c r="J2157" t="s">
        <v>8</v>
      </c>
      <c r="K2157" t="s">
        <v>5204</v>
      </c>
      <c r="L2157" t="s">
        <v>2321</v>
      </c>
      <c r="M2157" t="s">
        <v>73</v>
      </c>
      <c r="N2157">
        <v>0</v>
      </c>
      <c r="O2157" t="s">
        <v>47</v>
      </c>
      <c r="P2157">
        <v>133</v>
      </c>
      <c r="Q2157" t="s">
        <v>48</v>
      </c>
      <c r="R2157" t="s">
        <v>63</v>
      </c>
      <c r="S2157" t="s">
        <v>64</v>
      </c>
      <c r="T2157" t="s">
        <v>51</v>
      </c>
      <c r="U2157" t="s">
        <v>96</v>
      </c>
      <c r="V2157">
        <v>1.1000000000000001</v>
      </c>
      <c r="W2157" s="1">
        <v>1501.5000000000002</v>
      </c>
      <c r="X2157">
        <v>1</v>
      </c>
      <c r="Y2157">
        <v>0.96</v>
      </c>
      <c r="Z2157">
        <v>5</v>
      </c>
      <c r="AA2157">
        <v>0.192</v>
      </c>
      <c r="AB2157" s="2">
        <v>0</v>
      </c>
      <c r="AC2157" s="1">
        <v>0</v>
      </c>
      <c r="AD2157" s="7">
        <v>43502</v>
      </c>
      <c r="AE2157" s="7">
        <v>43503</v>
      </c>
      <c r="AF2157">
        <v>1</v>
      </c>
      <c r="AG2157" t="s">
        <v>53</v>
      </c>
      <c r="AH2157" s="2">
        <v>0</v>
      </c>
      <c r="AI2157" s="1">
        <v>0</v>
      </c>
      <c r="AJ2157" s="1">
        <v>0</v>
      </c>
      <c r="AK2157" s="6" t="str">
        <f>+IF(Tabla1[[#This Row],[REQUEST_TY]]="SR MANTENIMIENTO CORRECTIVO", "EMERGENCIA", "OTROS")</f>
        <v>EMERGENCIA</v>
      </c>
      <c r="AL2157" s="6" t="str">
        <f>+_xlfn.IFS(Tabla1[[#This Row],[Veces obj]]&lt;=1,"0-1",Tabla1[[#This Row],[Veces obj]]&lt;=2,"1-2",Tabla1[[#This Row],[Veces obj]]&lt;=3,"2-3",TRUE,"&gt;3")</f>
        <v>0-1</v>
      </c>
      <c r="AM2157" s="6" t="str">
        <f>+_xlfn.IFS(MONTH(Tabla1[[#This Row],[MES]])&lt;=3,"Q1",MONTH(Tabla1[[#This Row],[MES]])&lt;=6,"Q2",MONTH(Tabla1[[#This Row],[MES]])&lt;=9,"Q3",TRUE,"Q4")</f>
        <v>Q1</v>
      </c>
      <c r="AN2157" t="str">
        <f>+IFERROR(VLOOKUP(Tabla1[[#This Row],[CUENTA]],CTAS[],2,0),"OTROS")</f>
        <v>OTROS</v>
      </c>
      <c r="AO2157">
        <v>1</v>
      </c>
      <c r="AP2157" t="str">
        <f>+IFERROR(VLOOKUP(Tabla1[[#This Row],[EMPLEADO]],IS[],3,0),"OTROS")</f>
        <v>JUAREZ</v>
      </c>
      <c r="AQ2157" t="str">
        <f>+IFERROR(VLOOKUP(Tabla1[[#This Row],[EMPLEADO]],IS[[NÓMINA]:[INGENIERO]],2,0),"OTROS")</f>
        <v>ERASMO ALEJANDRO</v>
      </c>
    </row>
    <row r="2158" spans="1:43" x14ac:dyDescent="0.25">
      <c r="A2158" t="s">
        <v>36</v>
      </c>
      <c r="B2158">
        <v>1</v>
      </c>
      <c r="C2158" t="s">
        <v>4171</v>
      </c>
      <c r="D2158" t="s">
        <v>38</v>
      </c>
      <c r="E2158" t="s">
        <v>113</v>
      </c>
      <c r="F2158" t="s">
        <v>4172</v>
      </c>
      <c r="G2158" s="17" t="s">
        <v>4173</v>
      </c>
      <c r="H2158" t="s">
        <v>740</v>
      </c>
      <c r="I2158" t="s">
        <v>43</v>
      </c>
      <c r="J2158" t="s">
        <v>8</v>
      </c>
      <c r="K2158" t="s">
        <v>199</v>
      </c>
      <c r="L2158" t="s">
        <v>4174</v>
      </c>
      <c r="M2158" t="s">
        <v>654</v>
      </c>
      <c r="N2158">
        <v>0</v>
      </c>
      <c r="O2158" t="s">
        <v>47</v>
      </c>
      <c r="P2158">
        <v>2608</v>
      </c>
      <c r="Q2158" t="s">
        <v>48</v>
      </c>
      <c r="R2158" t="s">
        <v>49</v>
      </c>
      <c r="S2158" t="s">
        <v>50</v>
      </c>
      <c r="T2158" t="s">
        <v>51</v>
      </c>
      <c r="U2158" t="s">
        <v>52</v>
      </c>
      <c r="V2158">
        <v>1.05</v>
      </c>
      <c r="W2158" s="1">
        <v>750.75000000000011</v>
      </c>
      <c r="X2158">
        <v>1</v>
      </c>
      <c r="Y2158">
        <v>7.03</v>
      </c>
      <c r="Z2158">
        <v>5</v>
      </c>
      <c r="AA2158">
        <v>1.4060000000000001</v>
      </c>
      <c r="AB2158" s="2">
        <v>0.10150000000000003</v>
      </c>
      <c r="AC2158" s="1">
        <v>-72.572500000000034</v>
      </c>
      <c r="AD2158" s="7">
        <v>43487</v>
      </c>
      <c r="AE2158" s="7">
        <v>43487</v>
      </c>
      <c r="AF2158">
        <v>0</v>
      </c>
      <c r="AG2158" t="s">
        <v>53</v>
      </c>
      <c r="AH2158" s="2">
        <v>0</v>
      </c>
      <c r="AI2158" s="1">
        <v>0</v>
      </c>
      <c r="AJ2158" s="1">
        <v>0</v>
      </c>
      <c r="AK2158" s="6" t="str">
        <f>+IF(Tabla1[[#This Row],[REQUEST_TY]]="SR MANTENIMIENTO CORRECTIVO", "EMERGENCIA", "OTROS")</f>
        <v>EMERGENCIA</v>
      </c>
      <c r="AL2158" s="6" t="str">
        <f>+_xlfn.IFS(Tabla1[[#This Row],[Veces obj]]&lt;=1,"0-1",Tabla1[[#This Row],[Veces obj]]&lt;=2,"1-2",Tabla1[[#This Row],[Veces obj]]&lt;=3,"2-3",TRUE,"&gt;3")</f>
        <v>1-2</v>
      </c>
      <c r="AM2158" s="6" t="str">
        <f>+_xlfn.IFS(MONTH(Tabla1[[#This Row],[MES]])&lt;=3,"Q1",MONTH(Tabla1[[#This Row],[MES]])&lt;=6,"Q2",MONTH(Tabla1[[#This Row],[MES]])&lt;=9,"Q3",TRUE,"Q4")</f>
        <v>Q1</v>
      </c>
      <c r="AN2158" t="str">
        <f>+IFERROR(VLOOKUP(Tabla1[[#This Row],[CUENTA]],CTAS[],2,0),"OTROS")</f>
        <v>OTROS</v>
      </c>
      <c r="AP2158" t="str">
        <f>+IFERROR(VLOOKUP(Tabla1[[#This Row],[EMPLEADO]],IS[],3,0),"OTROS")</f>
        <v>OTROS</v>
      </c>
      <c r="AQ2158" t="str">
        <f>+IFERROR(VLOOKUP(Tabla1[[#This Row],[EMPLEADO]],IS[[NÓMINA]:[INGENIERO]],2,0),"OTROS")</f>
        <v>OTROS</v>
      </c>
    </row>
    <row r="2159" spans="1:43" x14ac:dyDescent="0.25">
      <c r="A2159" t="s">
        <v>36</v>
      </c>
      <c r="B2159">
        <v>1</v>
      </c>
      <c r="C2159" t="s">
        <v>4175</v>
      </c>
      <c r="D2159" t="s">
        <v>38</v>
      </c>
      <c r="E2159" t="s">
        <v>1208</v>
      </c>
      <c r="F2159" t="s">
        <v>4176</v>
      </c>
      <c r="G2159" s="17" t="s">
        <v>4177</v>
      </c>
      <c r="H2159" t="s">
        <v>79</v>
      </c>
      <c r="I2159" t="s">
        <v>43</v>
      </c>
      <c r="J2159" t="s">
        <v>8</v>
      </c>
      <c r="K2159" t="s">
        <v>254</v>
      </c>
      <c r="L2159" t="s">
        <v>4178</v>
      </c>
      <c r="M2159" t="s">
        <v>1150</v>
      </c>
      <c r="N2159">
        <v>0</v>
      </c>
      <c r="O2159" t="s">
        <v>47</v>
      </c>
      <c r="P2159">
        <v>284</v>
      </c>
      <c r="Q2159" t="s">
        <v>48</v>
      </c>
      <c r="R2159" t="s">
        <v>153</v>
      </c>
      <c r="S2159" t="s">
        <v>50</v>
      </c>
      <c r="T2159" t="s">
        <v>51</v>
      </c>
      <c r="U2159" t="s">
        <v>52</v>
      </c>
      <c r="V2159">
        <v>1.05</v>
      </c>
      <c r="W2159" s="1">
        <v>750.75000000000011</v>
      </c>
      <c r="X2159">
        <v>1</v>
      </c>
      <c r="Y2159">
        <v>7.08</v>
      </c>
      <c r="Z2159">
        <v>5</v>
      </c>
      <c r="AA2159">
        <v>1.4159999999999999</v>
      </c>
      <c r="AB2159" s="2">
        <v>0.10399999999999998</v>
      </c>
      <c r="AC2159" s="1">
        <v>-74.36</v>
      </c>
      <c r="AD2159" s="7">
        <v>43473</v>
      </c>
      <c r="AE2159" s="7">
        <v>43473</v>
      </c>
      <c r="AF2159">
        <v>0</v>
      </c>
      <c r="AG2159" t="s">
        <v>53</v>
      </c>
      <c r="AH2159" s="2">
        <v>0</v>
      </c>
      <c r="AI2159" s="1">
        <v>0</v>
      </c>
      <c r="AJ2159" s="1">
        <v>0</v>
      </c>
      <c r="AK2159" s="6" t="str">
        <f>+IF(Tabla1[[#This Row],[REQUEST_TY]]="SR MANTENIMIENTO CORRECTIVO", "EMERGENCIA", "OTROS")</f>
        <v>EMERGENCIA</v>
      </c>
      <c r="AL2159" s="6" t="str">
        <f>+_xlfn.IFS(Tabla1[[#This Row],[Veces obj]]&lt;=1,"0-1",Tabla1[[#This Row],[Veces obj]]&lt;=2,"1-2",Tabla1[[#This Row],[Veces obj]]&lt;=3,"2-3",TRUE,"&gt;3")</f>
        <v>1-2</v>
      </c>
      <c r="AM2159" s="6" t="str">
        <f>+_xlfn.IFS(MONTH(Tabla1[[#This Row],[MES]])&lt;=3,"Q1",MONTH(Tabla1[[#This Row],[MES]])&lt;=6,"Q2",MONTH(Tabla1[[#This Row],[MES]])&lt;=9,"Q3",TRUE,"Q4")</f>
        <v>Q1</v>
      </c>
      <c r="AN2159" t="str">
        <f>+IFERROR(VLOOKUP(Tabla1[[#This Row],[CUENTA]],CTAS[],2,0),"OTROS")</f>
        <v>OTROS</v>
      </c>
      <c r="AP2159" t="str">
        <f>+IFERROR(VLOOKUP(Tabla1[[#This Row],[EMPLEADO]],IS[],3,0),"OTROS")</f>
        <v>OTROS</v>
      </c>
      <c r="AQ2159" t="str">
        <f>+IFERROR(VLOOKUP(Tabla1[[#This Row],[EMPLEADO]],IS[[NÓMINA]:[INGENIERO]],2,0),"OTROS")</f>
        <v>OTROS</v>
      </c>
    </row>
    <row r="2160" spans="1:43" x14ac:dyDescent="0.25">
      <c r="A2160" t="s">
        <v>36</v>
      </c>
      <c r="B2160">
        <v>1</v>
      </c>
      <c r="C2160" t="s">
        <v>4179</v>
      </c>
      <c r="D2160" t="s">
        <v>818</v>
      </c>
      <c r="E2160" t="s">
        <v>2827</v>
      </c>
      <c r="F2160" t="s">
        <v>4180</v>
      </c>
      <c r="G2160" s="17" t="s">
        <v>4119</v>
      </c>
      <c r="H2160" t="s">
        <v>101</v>
      </c>
      <c r="I2160" t="s">
        <v>43</v>
      </c>
      <c r="J2160" t="s">
        <v>8</v>
      </c>
      <c r="K2160" t="s">
        <v>102</v>
      </c>
      <c r="L2160" t="s">
        <v>4120</v>
      </c>
      <c r="M2160" t="s">
        <v>709</v>
      </c>
      <c r="N2160">
        <v>0</v>
      </c>
      <c r="O2160" t="s">
        <v>105</v>
      </c>
      <c r="P2160" t="s">
        <v>822</v>
      </c>
      <c r="Q2160" t="s">
        <v>48</v>
      </c>
      <c r="R2160" t="s">
        <v>138</v>
      </c>
      <c r="S2160" t="s">
        <v>139</v>
      </c>
      <c r="T2160" t="s">
        <v>51</v>
      </c>
      <c r="U2160" t="s">
        <v>353</v>
      </c>
      <c r="V2160">
        <v>1</v>
      </c>
      <c r="W2160" s="1">
        <v>803</v>
      </c>
      <c r="X2160">
        <v>1</v>
      </c>
      <c r="Y2160">
        <v>5.67</v>
      </c>
      <c r="Z2160">
        <v>4</v>
      </c>
      <c r="AA2160">
        <v>1.4175</v>
      </c>
      <c r="AB2160" s="2">
        <v>0.104375</v>
      </c>
      <c r="AC2160" s="1">
        <v>-83.813124999999999</v>
      </c>
      <c r="AD2160" s="7">
        <v>43487</v>
      </c>
      <c r="AE2160" s="7">
        <v>43487</v>
      </c>
      <c r="AF2160">
        <v>0</v>
      </c>
      <c r="AG2160" t="s">
        <v>53</v>
      </c>
      <c r="AH2160" s="2">
        <v>0</v>
      </c>
      <c r="AI2160" s="1">
        <v>0</v>
      </c>
      <c r="AJ2160" s="1">
        <v>0</v>
      </c>
      <c r="AK2160" s="6" t="str">
        <f>+IF(Tabla1[[#This Row],[REQUEST_TY]]="SR MANTENIMIENTO CORRECTIVO", "EMERGENCIA", "OTROS")</f>
        <v>OTROS</v>
      </c>
      <c r="AL2160" s="6" t="str">
        <f>+_xlfn.IFS(Tabla1[[#This Row],[Veces obj]]&lt;=1,"0-1",Tabla1[[#This Row],[Veces obj]]&lt;=2,"1-2",Tabla1[[#This Row],[Veces obj]]&lt;=3,"2-3",TRUE,"&gt;3")</f>
        <v>1-2</v>
      </c>
      <c r="AM2160" s="6" t="str">
        <f>+_xlfn.IFS(MONTH(Tabla1[[#This Row],[MES]])&lt;=3,"Q1",MONTH(Tabla1[[#This Row],[MES]])&lt;=6,"Q2",MONTH(Tabla1[[#This Row],[MES]])&lt;=9,"Q3",TRUE,"Q4")</f>
        <v>Q1</v>
      </c>
      <c r="AN2160" t="str">
        <f>+IFERROR(VLOOKUP(Tabla1[[#This Row],[CUENTA]],CTAS[],2,0),"OTROS")</f>
        <v>OTROS</v>
      </c>
      <c r="AP2160" t="str">
        <f>+IFERROR(VLOOKUP(Tabla1[[#This Row],[EMPLEADO]],IS[],3,0),"OTROS")</f>
        <v>OTROS</v>
      </c>
      <c r="AQ2160" t="str">
        <f>+IFERROR(VLOOKUP(Tabla1[[#This Row],[EMPLEADO]],IS[[NÓMINA]:[INGENIERO]],2,0),"OTROS")</f>
        <v>OTROS</v>
      </c>
    </row>
    <row r="2161" spans="1:43" x14ac:dyDescent="0.25">
      <c r="A2161" t="s">
        <v>4444</v>
      </c>
      <c r="B2161">
        <v>1</v>
      </c>
      <c r="C2161" t="s">
        <v>5990</v>
      </c>
      <c r="D2161" t="s">
        <v>38</v>
      </c>
      <c r="E2161" t="s">
        <v>294</v>
      </c>
      <c r="F2161" t="s">
        <v>5991</v>
      </c>
      <c r="G2161" s="17" t="s">
        <v>5992</v>
      </c>
      <c r="H2161" t="s">
        <v>106</v>
      </c>
      <c r="I2161" t="s">
        <v>43</v>
      </c>
      <c r="J2161" t="s">
        <v>8</v>
      </c>
      <c r="K2161" t="s">
        <v>2660</v>
      </c>
      <c r="L2161" t="s">
        <v>5993</v>
      </c>
      <c r="M2161" t="s">
        <v>109</v>
      </c>
      <c r="N2161">
        <v>0</v>
      </c>
      <c r="O2161" t="s">
        <v>47</v>
      </c>
      <c r="P2161">
        <v>303</v>
      </c>
      <c r="Q2161" t="s">
        <v>48</v>
      </c>
      <c r="R2161" t="s">
        <v>95</v>
      </c>
      <c r="S2161" t="s">
        <v>64</v>
      </c>
      <c r="T2161" t="s">
        <v>51</v>
      </c>
      <c r="U2161" t="s">
        <v>96</v>
      </c>
      <c r="V2161">
        <v>1.1000000000000001</v>
      </c>
      <c r="W2161" s="1">
        <v>1501.5000000000002</v>
      </c>
      <c r="X2161">
        <v>1</v>
      </c>
      <c r="Y2161">
        <v>7.1</v>
      </c>
      <c r="Z2161">
        <v>5</v>
      </c>
      <c r="AA2161">
        <v>1.42</v>
      </c>
      <c r="AB2161" s="2">
        <v>0.10499999999999998</v>
      </c>
      <c r="AC2161" s="1">
        <v>-143.32499999999999</v>
      </c>
      <c r="AD2161" s="7">
        <v>43511</v>
      </c>
      <c r="AE2161" s="7">
        <v>43511</v>
      </c>
      <c r="AF2161">
        <v>0</v>
      </c>
      <c r="AG2161" t="s">
        <v>53</v>
      </c>
      <c r="AH2161" s="2">
        <v>0</v>
      </c>
      <c r="AI2161" s="1">
        <v>0</v>
      </c>
      <c r="AJ2161" s="1">
        <v>0</v>
      </c>
      <c r="AK2161" s="6" t="str">
        <f>+IF(Tabla1[[#This Row],[REQUEST_TY]]="SR MANTENIMIENTO CORRECTIVO", "EMERGENCIA", "OTROS")</f>
        <v>EMERGENCIA</v>
      </c>
      <c r="AL2161" s="6" t="str">
        <f>+_xlfn.IFS(Tabla1[[#This Row],[Veces obj]]&lt;=1,"0-1",Tabla1[[#This Row],[Veces obj]]&lt;=2,"1-2",Tabla1[[#This Row],[Veces obj]]&lt;=3,"2-3",TRUE,"&gt;3")</f>
        <v>1-2</v>
      </c>
      <c r="AM2161" s="6" t="str">
        <f>+_xlfn.IFS(MONTH(Tabla1[[#This Row],[MES]])&lt;=3,"Q1",MONTH(Tabla1[[#This Row],[MES]])&lt;=6,"Q2",MONTH(Tabla1[[#This Row],[MES]])&lt;=9,"Q3",TRUE,"Q4")</f>
        <v>Q1</v>
      </c>
      <c r="AN2161" t="str">
        <f>+IFERROR(VLOOKUP(Tabla1[[#This Row],[CUENTA]],CTAS[],2,0),"OTROS")</f>
        <v>OTROS</v>
      </c>
      <c r="AP2161" t="str">
        <f>+IFERROR(VLOOKUP(Tabla1[[#This Row],[EMPLEADO]],IS[],3,0),"OTROS")</f>
        <v>OTROS</v>
      </c>
      <c r="AQ2161" t="str">
        <f>+IFERROR(VLOOKUP(Tabla1[[#This Row],[EMPLEADO]],IS[[NÓMINA]:[INGENIERO]],2,0),"OTROS")</f>
        <v>OTROS</v>
      </c>
    </row>
    <row r="2162" spans="1:43" x14ac:dyDescent="0.25">
      <c r="A2162" t="s">
        <v>36</v>
      </c>
      <c r="B2162">
        <v>1</v>
      </c>
      <c r="C2162" t="s">
        <v>4181</v>
      </c>
      <c r="D2162" t="s">
        <v>38</v>
      </c>
      <c r="E2162" t="s">
        <v>113</v>
      </c>
      <c r="F2162" t="s">
        <v>4182</v>
      </c>
      <c r="G2162" s="17" t="s">
        <v>1866</v>
      </c>
      <c r="H2162" t="s">
        <v>1572</v>
      </c>
      <c r="I2162" t="s">
        <v>43</v>
      </c>
      <c r="J2162" t="s">
        <v>8</v>
      </c>
      <c r="K2162" t="s">
        <v>125</v>
      </c>
      <c r="L2162" t="s">
        <v>1867</v>
      </c>
      <c r="M2162" t="s">
        <v>1868</v>
      </c>
      <c r="N2162">
        <v>0</v>
      </c>
      <c r="O2162" t="s">
        <v>47</v>
      </c>
      <c r="P2162">
        <v>352</v>
      </c>
      <c r="Q2162" t="s">
        <v>48</v>
      </c>
      <c r="R2162" t="s">
        <v>49</v>
      </c>
      <c r="S2162" t="s">
        <v>50</v>
      </c>
      <c r="T2162" t="s">
        <v>51</v>
      </c>
      <c r="U2162" t="s">
        <v>52</v>
      </c>
      <c r="V2162">
        <v>1.05</v>
      </c>
      <c r="W2162" s="1">
        <v>750.75000000000011</v>
      </c>
      <c r="X2162">
        <v>1</v>
      </c>
      <c r="Y2162">
        <v>7.13</v>
      </c>
      <c r="Z2162">
        <v>5</v>
      </c>
      <c r="AA2162">
        <v>1.4259999999999999</v>
      </c>
      <c r="AB2162" s="2">
        <v>0.10649999999999998</v>
      </c>
      <c r="AC2162" s="1">
        <v>-76.147499999999994</v>
      </c>
      <c r="AD2162" s="7">
        <v>43468</v>
      </c>
      <c r="AE2162" s="7">
        <v>43468</v>
      </c>
      <c r="AF2162">
        <v>0</v>
      </c>
      <c r="AG2162" t="s">
        <v>53</v>
      </c>
      <c r="AH2162" s="2">
        <v>0</v>
      </c>
      <c r="AI2162" s="1">
        <v>0</v>
      </c>
      <c r="AJ2162" s="1">
        <v>0</v>
      </c>
      <c r="AK2162" s="6" t="str">
        <f>+IF(Tabla1[[#This Row],[REQUEST_TY]]="SR MANTENIMIENTO CORRECTIVO", "EMERGENCIA", "OTROS")</f>
        <v>EMERGENCIA</v>
      </c>
      <c r="AL2162" s="6" t="str">
        <f>+_xlfn.IFS(Tabla1[[#This Row],[Veces obj]]&lt;=1,"0-1",Tabla1[[#This Row],[Veces obj]]&lt;=2,"1-2",Tabla1[[#This Row],[Veces obj]]&lt;=3,"2-3",TRUE,"&gt;3")</f>
        <v>1-2</v>
      </c>
      <c r="AM2162" s="6" t="str">
        <f>+_xlfn.IFS(MONTH(Tabla1[[#This Row],[MES]])&lt;=3,"Q1",MONTH(Tabla1[[#This Row],[MES]])&lt;=6,"Q2",MONTH(Tabla1[[#This Row],[MES]])&lt;=9,"Q3",TRUE,"Q4")</f>
        <v>Q1</v>
      </c>
      <c r="AN2162" t="str">
        <f>+IFERROR(VLOOKUP(Tabla1[[#This Row],[CUENTA]],CTAS[],2,0),"OTROS")</f>
        <v>OTROS</v>
      </c>
      <c r="AP2162" t="str">
        <f>+IFERROR(VLOOKUP(Tabla1[[#This Row],[EMPLEADO]],IS[],3,0),"OTROS")</f>
        <v>OTROS</v>
      </c>
      <c r="AQ2162" t="str">
        <f>+IFERROR(VLOOKUP(Tabla1[[#This Row],[EMPLEADO]],IS[[NÓMINA]:[INGENIERO]],2,0),"OTROS")</f>
        <v>OTROS</v>
      </c>
    </row>
    <row r="2163" spans="1:43" x14ac:dyDescent="0.25">
      <c r="A2163" t="s">
        <v>36</v>
      </c>
      <c r="B2163">
        <v>1</v>
      </c>
      <c r="C2163" t="s">
        <v>4183</v>
      </c>
      <c r="D2163" t="s">
        <v>38</v>
      </c>
      <c r="E2163" t="s">
        <v>133</v>
      </c>
      <c r="F2163" t="s">
        <v>4184</v>
      </c>
      <c r="G2163" s="17" t="s">
        <v>2946</v>
      </c>
      <c r="H2163" t="s">
        <v>868</v>
      </c>
      <c r="I2163" t="s">
        <v>43</v>
      </c>
      <c r="J2163" t="s">
        <v>8</v>
      </c>
      <c r="K2163" t="s">
        <v>59</v>
      </c>
      <c r="L2163" t="s">
        <v>1676</v>
      </c>
      <c r="M2163" t="s">
        <v>1410</v>
      </c>
      <c r="N2163">
        <v>1</v>
      </c>
      <c r="O2163" t="s">
        <v>47</v>
      </c>
      <c r="P2163">
        <v>20</v>
      </c>
      <c r="Q2163" t="s">
        <v>62</v>
      </c>
      <c r="R2163" t="s">
        <v>138</v>
      </c>
      <c r="S2163" t="s">
        <v>139</v>
      </c>
      <c r="T2163" t="s">
        <v>51</v>
      </c>
      <c r="U2163" t="s">
        <v>262</v>
      </c>
      <c r="V2163">
        <v>1.05</v>
      </c>
      <c r="W2163" s="1">
        <v>0</v>
      </c>
      <c r="X2163">
        <v>1</v>
      </c>
      <c r="Y2163">
        <v>5.73</v>
      </c>
      <c r="Z2163">
        <v>4</v>
      </c>
      <c r="AA2163">
        <v>1.4325000000000001</v>
      </c>
      <c r="AB2163" s="2">
        <v>0.10812500000000003</v>
      </c>
      <c r="AC2163" s="1">
        <v>-170.08062500000005</v>
      </c>
      <c r="AD2163" s="7">
        <v>43467</v>
      </c>
      <c r="AE2163" s="7">
        <v>43467</v>
      </c>
      <c r="AF2163">
        <v>0</v>
      </c>
      <c r="AG2163" t="s">
        <v>53</v>
      </c>
      <c r="AH2163" s="2">
        <v>0</v>
      </c>
      <c r="AI2163" s="1">
        <v>0</v>
      </c>
      <c r="AJ2163" s="1">
        <v>0</v>
      </c>
      <c r="AK2163" s="6" t="str">
        <f>+IF(Tabla1[[#This Row],[REQUEST_TY]]="SR MANTENIMIENTO CORRECTIVO", "EMERGENCIA", "OTROS")</f>
        <v>EMERGENCIA</v>
      </c>
      <c r="AL2163" s="6" t="str">
        <f>+_xlfn.IFS(Tabla1[[#This Row],[Veces obj]]&lt;=1,"0-1",Tabla1[[#This Row],[Veces obj]]&lt;=2,"1-2",Tabla1[[#This Row],[Veces obj]]&lt;=3,"2-3",TRUE,"&gt;3")</f>
        <v>1-2</v>
      </c>
      <c r="AM2163" s="6" t="str">
        <f>+_xlfn.IFS(MONTH(Tabla1[[#This Row],[MES]])&lt;=3,"Q1",MONTH(Tabla1[[#This Row],[MES]])&lt;=6,"Q2",MONTH(Tabla1[[#This Row],[MES]])&lt;=9,"Q3",TRUE,"Q4")</f>
        <v>Q1</v>
      </c>
      <c r="AN2163" t="str">
        <f>+IFERROR(VLOOKUP(Tabla1[[#This Row],[CUENTA]],CTAS[],2,0),"OTROS")</f>
        <v>OTROS</v>
      </c>
      <c r="AP2163" t="str">
        <f>+IFERROR(VLOOKUP(Tabla1[[#This Row],[EMPLEADO]],IS[],3,0),"OTROS")</f>
        <v>OTROS</v>
      </c>
      <c r="AQ2163" t="str">
        <f>+IFERROR(VLOOKUP(Tabla1[[#This Row],[EMPLEADO]],IS[[NÓMINA]:[INGENIERO]],2,0),"OTROS")</f>
        <v>OTROS</v>
      </c>
    </row>
    <row r="2164" spans="1:43" x14ac:dyDescent="0.25">
      <c r="A2164" t="s">
        <v>36</v>
      </c>
      <c r="B2164">
        <v>1</v>
      </c>
      <c r="C2164" t="s">
        <v>4185</v>
      </c>
      <c r="D2164" t="s">
        <v>38</v>
      </c>
      <c r="E2164" t="s">
        <v>258</v>
      </c>
      <c r="F2164" t="s">
        <v>4186</v>
      </c>
      <c r="G2164" s="17" t="s">
        <v>2650</v>
      </c>
      <c r="H2164" t="s">
        <v>246</v>
      </c>
      <c r="I2164" t="s">
        <v>43</v>
      </c>
      <c r="J2164" t="s">
        <v>8</v>
      </c>
      <c r="K2164" t="s">
        <v>102</v>
      </c>
      <c r="L2164" t="s">
        <v>1793</v>
      </c>
      <c r="M2164" t="s">
        <v>1794</v>
      </c>
      <c r="N2164">
        <v>0</v>
      </c>
      <c r="O2164" t="s">
        <v>105</v>
      </c>
      <c r="P2164">
        <v>18</v>
      </c>
      <c r="Q2164" t="s">
        <v>62</v>
      </c>
      <c r="R2164" t="s">
        <v>138</v>
      </c>
      <c r="S2164" t="s">
        <v>139</v>
      </c>
      <c r="T2164" t="s">
        <v>51</v>
      </c>
      <c r="U2164" t="s">
        <v>262</v>
      </c>
      <c r="V2164">
        <v>1.05</v>
      </c>
      <c r="W2164" s="1">
        <v>843.15000000000009</v>
      </c>
      <c r="X2164">
        <v>1</v>
      </c>
      <c r="Y2164">
        <v>5.75</v>
      </c>
      <c r="Z2164">
        <v>4</v>
      </c>
      <c r="AA2164">
        <v>1.4375</v>
      </c>
      <c r="AB2164" s="2">
        <v>0.109375</v>
      </c>
      <c r="AC2164" s="1">
        <v>-87.828125</v>
      </c>
      <c r="AD2164" s="7">
        <v>43489</v>
      </c>
      <c r="AE2164" s="7">
        <v>43489</v>
      </c>
      <c r="AF2164">
        <v>0</v>
      </c>
      <c r="AG2164" t="s">
        <v>53</v>
      </c>
      <c r="AH2164" s="2">
        <v>0</v>
      </c>
      <c r="AI2164" s="1">
        <v>0</v>
      </c>
      <c r="AJ2164" s="1">
        <v>0</v>
      </c>
      <c r="AK2164" s="6" t="str">
        <f>+IF(Tabla1[[#This Row],[REQUEST_TY]]="SR MANTENIMIENTO CORRECTIVO", "EMERGENCIA", "OTROS")</f>
        <v>EMERGENCIA</v>
      </c>
      <c r="AL2164" s="6" t="str">
        <f>+_xlfn.IFS(Tabla1[[#This Row],[Veces obj]]&lt;=1,"0-1",Tabla1[[#This Row],[Veces obj]]&lt;=2,"1-2",Tabla1[[#This Row],[Veces obj]]&lt;=3,"2-3",TRUE,"&gt;3")</f>
        <v>1-2</v>
      </c>
      <c r="AM2164" s="6" t="str">
        <f>+_xlfn.IFS(MONTH(Tabla1[[#This Row],[MES]])&lt;=3,"Q1",MONTH(Tabla1[[#This Row],[MES]])&lt;=6,"Q2",MONTH(Tabla1[[#This Row],[MES]])&lt;=9,"Q3",TRUE,"Q4")</f>
        <v>Q1</v>
      </c>
      <c r="AN2164" t="str">
        <f>+IFERROR(VLOOKUP(Tabla1[[#This Row],[CUENTA]],CTAS[],2,0),"OTROS")</f>
        <v>OTROS</v>
      </c>
      <c r="AP2164" t="str">
        <f>+IFERROR(VLOOKUP(Tabla1[[#This Row],[EMPLEADO]],IS[],3,0),"OTROS")</f>
        <v>OTROS</v>
      </c>
      <c r="AQ2164" t="str">
        <f>+IFERROR(VLOOKUP(Tabla1[[#This Row],[EMPLEADO]],IS[[NÓMINA]:[INGENIERO]],2,0),"OTROS")</f>
        <v>OTROS</v>
      </c>
    </row>
    <row r="2165" spans="1:43" x14ac:dyDescent="0.25">
      <c r="A2165" t="s">
        <v>4444</v>
      </c>
      <c r="B2165">
        <v>1</v>
      </c>
      <c r="C2165" t="s">
        <v>5329</v>
      </c>
      <c r="D2165" t="s">
        <v>38</v>
      </c>
      <c r="E2165" t="s">
        <v>725</v>
      </c>
      <c r="F2165" t="s">
        <v>5330</v>
      </c>
      <c r="G2165" s="17" t="s">
        <v>5331</v>
      </c>
      <c r="H2165" t="s">
        <v>915</v>
      </c>
      <c r="I2165" t="s">
        <v>43</v>
      </c>
      <c r="J2165" t="s">
        <v>8</v>
      </c>
      <c r="K2165" t="s">
        <v>102</v>
      </c>
      <c r="L2165" t="s">
        <v>1123</v>
      </c>
      <c r="M2165" t="s">
        <v>310</v>
      </c>
      <c r="N2165">
        <v>0</v>
      </c>
      <c r="O2165" t="s">
        <v>47</v>
      </c>
      <c r="P2165">
        <v>47</v>
      </c>
      <c r="Q2165" t="s">
        <v>82</v>
      </c>
      <c r="R2165" t="s">
        <v>223</v>
      </c>
      <c r="S2165" t="s">
        <v>139</v>
      </c>
      <c r="T2165" t="s">
        <v>51</v>
      </c>
      <c r="U2165" t="s">
        <v>140</v>
      </c>
      <c r="V2165">
        <v>1.1000000000000001</v>
      </c>
      <c r="W2165" s="1">
        <v>1730.3000000000004</v>
      </c>
      <c r="X2165">
        <v>1</v>
      </c>
      <c r="Y2165">
        <v>5.75</v>
      </c>
      <c r="Z2165">
        <v>4</v>
      </c>
      <c r="AA2165">
        <v>1.4375</v>
      </c>
      <c r="AB2165" s="2">
        <v>0.109375</v>
      </c>
      <c r="AC2165" s="1">
        <v>-172.04687500000003</v>
      </c>
      <c r="AD2165" s="7">
        <v>43504</v>
      </c>
      <c r="AE2165" s="7">
        <v>43504</v>
      </c>
      <c r="AF2165">
        <v>0</v>
      </c>
      <c r="AG2165" t="s">
        <v>53</v>
      </c>
      <c r="AH2165" s="2">
        <v>0</v>
      </c>
      <c r="AI2165" s="1">
        <v>0</v>
      </c>
      <c r="AJ2165" s="1">
        <v>0</v>
      </c>
      <c r="AK2165" s="6" t="str">
        <f>+IF(Tabla1[[#This Row],[REQUEST_TY]]="SR MANTENIMIENTO CORRECTIVO", "EMERGENCIA", "OTROS")</f>
        <v>EMERGENCIA</v>
      </c>
      <c r="AL2165" s="6" t="str">
        <f>+_xlfn.IFS(Tabla1[[#This Row],[Veces obj]]&lt;=1,"0-1",Tabla1[[#This Row],[Veces obj]]&lt;=2,"1-2",Tabla1[[#This Row],[Veces obj]]&lt;=3,"2-3",TRUE,"&gt;3")</f>
        <v>1-2</v>
      </c>
      <c r="AM2165" s="6" t="str">
        <f>+_xlfn.IFS(MONTH(Tabla1[[#This Row],[MES]])&lt;=3,"Q1",MONTH(Tabla1[[#This Row],[MES]])&lt;=6,"Q2",MONTH(Tabla1[[#This Row],[MES]])&lt;=9,"Q3",TRUE,"Q4")</f>
        <v>Q1</v>
      </c>
      <c r="AN2165" t="str">
        <f>+IFERROR(VLOOKUP(Tabla1[[#This Row],[CUENTA]],CTAS[],2,0),"OTROS")</f>
        <v>OTROS</v>
      </c>
      <c r="AP2165" t="str">
        <f>+IFERROR(VLOOKUP(Tabla1[[#This Row],[EMPLEADO]],IS[],3,0),"OTROS")</f>
        <v>OTROS</v>
      </c>
      <c r="AQ2165" t="str">
        <f>+IFERROR(VLOOKUP(Tabla1[[#This Row],[EMPLEADO]],IS[[NÓMINA]:[INGENIERO]],2,0),"OTROS")</f>
        <v>OTROS</v>
      </c>
    </row>
    <row r="2166" spans="1:43" x14ac:dyDescent="0.25">
      <c r="A2166" t="s">
        <v>36</v>
      </c>
      <c r="B2166">
        <v>1</v>
      </c>
      <c r="C2166" t="s">
        <v>4187</v>
      </c>
      <c r="D2166" t="s">
        <v>38</v>
      </c>
      <c r="E2166" t="s">
        <v>332</v>
      </c>
      <c r="F2166" t="s">
        <v>4188</v>
      </c>
      <c r="G2166" s="17" t="s">
        <v>470</v>
      </c>
      <c r="H2166" t="s">
        <v>646</v>
      </c>
      <c r="I2166" t="s">
        <v>43</v>
      </c>
      <c r="J2166" t="s">
        <v>8</v>
      </c>
      <c r="K2166" t="s">
        <v>59</v>
      </c>
      <c r="L2166" t="s">
        <v>472</v>
      </c>
      <c r="M2166" t="s">
        <v>473</v>
      </c>
      <c r="N2166">
        <v>0</v>
      </c>
      <c r="O2166" t="s">
        <v>47</v>
      </c>
      <c r="P2166">
        <v>22</v>
      </c>
      <c r="Q2166" t="s">
        <v>62</v>
      </c>
      <c r="R2166" t="s">
        <v>317</v>
      </c>
      <c r="S2166" t="s">
        <v>318</v>
      </c>
      <c r="T2166" t="s">
        <v>51</v>
      </c>
      <c r="U2166" t="s">
        <v>262</v>
      </c>
      <c r="V2166">
        <v>1.05</v>
      </c>
      <c r="W2166" s="1">
        <v>1651.6500000000003</v>
      </c>
      <c r="X2166">
        <v>1</v>
      </c>
      <c r="Y2166">
        <v>5.76</v>
      </c>
      <c r="Z2166">
        <v>4</v>
      </c>
      <c r="AA2166">
        <v>1.44</v>
      </c>
      <c r="AB2166" s="2">
        <v>0.10999999999999999</v>
      </c>
      <c r="AC2166" s="1">
        <v>-173.03</v>
      </c>
      <c r="AD2166" s="7">
        <v>43467</v>
      </c>
      <c r="AE2166" s="7">
        <v>43467</v>
      </c>
      <c r="AF2166">
        <v>0</v>
      </c>
      <c r="AG2166" t="s">
        <v>53</v>
      </c>
      <c r="AH2166" s="2">
        <v>0</v>
      </c>
      <c r="AI2166" s="1">
        <v>0</v>
      </c>
      <c r="AJ2166" s="1">
        <v>0</v>
      </c>
      <c r="AK2166" s="6" t="str">
        <f>+IF(Tabla1[[#This Row],[REQUEST_TY]]="SR MANTENIMIENTO CORRECTIVO", "EMERGENCIA", "OTROS")</f>
        <v>EMERGENCIA</v>
      </c>
      <c r="AL2166" s="6" t="str">
        <f>+_xlfn.IFS(Tabla1[[#This Row],[Veces obj]]&lt;=1,"0-1",Tabla1[[#This Row],[Veces obj]]&lt;=2,"1-2",Tabla1[[#This Row],[Veces obj]]&lt;=3,"2-3",TRUE,"&gt;3")</f>
        <v>1-2</v>
      </c>
      <c r="AM2166" s="6" t="str">
        <f>+_xlfn.IFS(MONTH(Tabla1[[#This Row],[MES]])&lt;=3,"Q1",MONTH(Tabla1[[#This Row],[MES]])&lt;=6,"Q2",MONTH(Tabla1[[#This Row],[MES]])&lt;=9,"Q3",TRUE,"Q4")</f>
        <v>Q1</v>
      </c>
      <c r="AN2166" t="str">
        <f>+IFERROR(VLOOKUP(Tabla1[[#This Row],[CUENTA]],CTAS[],2,0),"OTROS")</f>
        <v>OTROS</v>
      </c>
      <c r="AP2166" t="str">
        <f>+IFERROR(VLOOKUP(Tabla1[[#This Row],[EMPLEADO]],IS[],3,0),"OTROS")</f>
        <v>OTROS</v>
      </c>
      <c r="AQ2166" t="str">
        <f>+IFERROR(VLOOKUP(Tabla1[[#This Row],[EMPLEADO]],IS[[NÓMINA]:[INGENIERO]],2,0),"OTROS")</f>
        <v>OTROS</v>
      </c>
    </row>
    <row r="2167" spans="1:43" x14ac:dyDescent="0.25">
      <c r="A2167" t="s">
        <v>4444</v>
      </c>
      <c r="B2167">
        <v>1</v>
      </c>
      <c r="C2167" t="s">
        <v>6319</v>
      </c>
      <c r="D2167" t="s">
        <v>38</v>
      </c>
      <c r="E2167" t="s">
        <v>258</v>
      </c>
      <c r="F2167" t="s">
        <v>6320</v>
      </c>
      <c r="G2167" s="17" t="s">
        <v>4415</v>
      </c>
      <c r="H2167" t="s">
        <v>106</v>
      </c>
      <c r="I2167" t="s">
        <v>43</v>
      </c>
      <c r="J2167" t="s">
        <v>8</v>
      </c>
      <c r="K2167" t="s">
        <v>102</v>
      </c>
      <c r="L2167" t="s">
        <v>4416</v>
      </c>
      <c r="M2167" t="s">
        <v>131</v>
      </c>
      <c r="N2167">
        <v>0</v>
      </c>
      <c r="O2167" t="s">
        <v>47</v>
      </c>
      <c r="P2167">
        <v>43</v>
      </c>
      <c r="Q2167" t="s">
        <v>82</v>
      </c>
      <c r="R2167" t="s">
        <v>138</v>
      </c>
      <c r="S2167" t="s">
        <v>139</v>
      </c>
      <c r="T2167" t="s">
        <v>51</v>
      </c>
      <c r="U2167" t="s">
        <v>140</v>
      </c>
      <c r="V2167">
        <v>1.1000000000000001</v>
      </c>
      <c r="W2167" s="1">
        <v>1730.3000000000004</v>
      </c>
      <c r="X2167">
        <v>1</v>
      </c>
      <c r="Y2167">
        <v>5.78</v>
      </c>
      <c r="Z2167">
        <v>4</v>
      </c>
      <c r="AA2167">
        <v>1.4450000000000001</v>
      </c>
      <c r="AB2167" s="2">
        <v>0.11125000000000002</v>
      </c>
      <c r="AC2167" s="1">
        <v>-174.99625000000006</v>
      </c>
      <c r="AD2167" s="7">
        <v>43515</v>
      </c>
      <c r="AE2167" s="7">
        <v>43515</v>
      </c>
      <c r="AF2167">
        <v>0</v>
      </c>
      <c r="AG2167" t="s">
        <v>53</v>
      </c>
      <c r="AH2167" s="2">
        <v>0</v>
      </c>
      <c r="AI2167" s="1">
        <v>0</v>
      </c>
      <c r="AJ2167" s="1">
        <v>0</v>
      </c>
      <c r="AK2167" s="6" t="str">
        <f>+IF(Tabla1[[#This Row],[REQUEST_TY]]="SR MANTENIMIENTO CORRECTIVO", "EMERGENCIA", "OTROS")</f>
        <v>EMERGENCIA</v>
      </c>
      <c r="AL2167" s="6" t="str">
        <f>+_xlfn.IFS(Tabla1[[#This Row],[Veces obj]]&lt;=1,"0-1",Tabla1[[#This Row],[Veces obj]]&lt;=2,"1-2",Tabla1[[#This Row],[Veces obj]]&lt;=3,"2-3",TRUE,"&gt;3")</f>
        <v>1-2</v>
      </c>
      <c r="AM2167" s="6" t="str">
        <f>+_xlfn.IFS(MONTH(Tabla1[[#This Row],[MES]])&lt;=3,"Q1",MONTH(Tabla1[[#This Row],[MES]])&lt;=6,"Q2",MONTH(Tabla1[[#This Row],[MES]])&lt;=9,"Q3",TRUE,"Q4")</f>
        <v>Q1</v>
      </c>
      <c r="AN2167" t="str">
        <f>+IFERROR(VLOOKUP(Tabla1[[#This Row],[CUENTA]],CTAS[],2,0),"OTROS")</f>
        <v>OTROS</v>
      </c>
      <c r="AP2167" t="str">
        <f>+IFERROR(VLOOKUP(Tabla1[[#This Row],[EMPLEADO]],IS[],3,0),"OTROS")</f>
        <v>OTROS</v>
      </c>
      <c r="AQ2167" t="str">
        <f>+IFERROR(VLOOKUP(Tabla1[[#This Row],[EMPLEADO]],IS[[NÓMINA]:[INGENIERO]],2,0),"OTROS")</f>
        <v>OTROS</v>
      </c>
    </row>
    <row r="2168" spans="1:43" x14ac:dyDescent="0.25">
      <c r="A2168" t="s">
        <v>36</v>
      </c>
      <c r="B2168">
        <v>1</v>
      </c>
      <c r="C2168" t="s">
        <v>4189</v>
      </c>
      <c r="D2168" t="s">
        <v>38</v>
      </c>
      <c r="E2168" t="s">
        <v>98</v>
      </c>
      <c r="F2168" t="s">
        <v>4190</v>
      </c>
      <c r="G2168" s="17" t="s">
        <v>4191</v>
      </c>
      <c r="H2168" t="s">
        <v>271</v>
      </c>
      <c r="I2168" t="s">
        <v>43</v>
      </c>
      <c r="J2168" t="s">
        <v>8</v>
      </c>
      <c r="K2168" t="s">
        <v>102</v>
      </c>
      <c r="L2168" t="s">
        <v>3001</v>
      </c>
      <c r="M2168" t="s">
        <v>3002</v>
      </c>
      <c r="N2168">
        <v>0</v>
      </c>
      <c r="O2168" t="s">
        <v>105</v>
      </c>
      <c r="P2168">
        <v>147</v>
      </c>
      <c r="Q2168" t="s">
        <v>48</v>
      </c>
      <c r="R2168" t="s">
        <v>63</v>
      </c>
      <c r="S2168" t="s">
        <v>64</v>
      </c>
      <c r="T2168" t="s">
        <v>51</v>
      </c>
      <c r="U2168" t="s">
        <v>96</v>
      </c>
      <c r="V2168">
        <v>1.1000000000000001</v>
      </c>
      <c r="W2168" s="1">
        <v>720.50000000000011</v>
      </c>
      <c r="X2168">
        <v>1</v>
      </c>
      <c r="Y2168">
        <v>7.25</v>
      </c>
      <c r="Z2168">
        <v>5</v>
      </c>
      <c r="AA2168">
        <v>1.45</v>
      </c>
      <c r="AB2168" s="2">
        <v>0.11249999999999999</v>
      </c>
      <c r="AC2168" s="1">
        <v>-73.687499999999986</v>
      </c>
      <c r="AD2168" s="7">
        <v>43488</v>
      </c>
      <c r="AE2168" s="7">
        <v>43489</v>
      </c>
      <c r="AF2168">
        <v>1</v>
      </c>
      <c r="AG2168" t="s">
        <v>53</v>
      </c>
      <c r="AH2168" s="2">
        <v>0</v>
      </c>
      <c r="AI2168" s="1">
        <v>0</v>
      </c>
      <c r="AJ2168" s="1">
        <v>0</v>
      </c>
      <c r="AK2168" s="6" t="str">
        <f>+IF(Tabla1[[#This Row],[REQUEST_TY]]="SR MANTENIMIENTO CORRECTIVO", "EMERGENCIA", "OTROS")</f>
        <v>EMERGENCIA</v>
      </c>
      <c r="AL2168" s="6" t="str">
        <f>+_xlfn.IFS(Tabla1[[#This Row],[Veces obj]]&lt;=1,"0-1",Tabla1[[#This Row],[Veces obj]]&lt;=2,"1-2",Tabla1[[#This Row],[Veces obj]]&lt;=3,"2-3",TRUE,"&gt;3")</f>
        <v>1-2</v>
      </c>
      <c r="AM2168" s="6" t="str">
        <f>+_xlfn.IFS(MONTH(Tabla1[[#This Row],[MES]])&lt;=3,"Q1",MONTH(Tabla1[[#This Row],[MES]])&lt;=6,"Q2",MONTH(Tabla1[[#This Row],[MES]])&lt;=9,"Q3",TRUE,"Q4")</f>
        <v>Q1</v>
      </c>
      <c r="AN2168" t="str">
        <f>+IFERROR(VLOOKUP(Tabla1[[#This Row],[CUENTA]],CTAS[],2,0),"OTROS")</f>
        <v>OTROS</v>
      </c>
      <c r="AP2168" t="str">
        <f>+IFERROR(VLOOKUP(Tabla1[[#This Row],[EMPLEADO]],IS[],3,0),"OTROS")</f>
        <v>OTROS</v>
      </c>
      <c r="AQ2168" t="str">
        <f>+IFERROR(VLOOKUP(Tabla1[[#This Row],[EMPLEADO]],IS[[NÓMINA]:[INGENIERO]],2,0),"OTROS")</f>
        <v>OTROS</v>
      </c>
    </row>
    <row r="2169" spans="1:43" x14ac:dyDescent="0.25">
      <c r="A2169" t="s">
        <v>36</v>
      </c>
      <c r="B2169">
        <v>1</v>
      </c>
      <c r="C2169" t="s">
        <v>4192</v>
      </c>
      <c r="D2169" t="s">
        <v>38</v>
      </c>
      <c r="E2169" t="s">
        <v>814</v>
      </c>
      <c r="F2169" t="s">
        <v>4193</v>
      </c>
      <c r="G2169" s="17" t="s">
        <v>4194</v>
      </c>
      <c r="H2169" t="s">
        <v>471</v>
      </c>
      <c r="I2169" t="s">
        <v>43</v>
      </c>
      <c r="J2169" t="s">
        <v>8</v>
      </c>
      <c r="K2169" t="s">
        <v>151</v>
      </c>
      <c r="L2169" t="s">
        <v>4005</v>
      </c>
      <c r="M2169" t="s">
        <v>256</v>
      </c>
      <c r="N2169">
        <v>0</v>
      </c>
      <c r="O2169" t="s">
        <v>47</v>
      </c>
      <c r="P2169">
        <v>98</v>
      </c>
      <c r="Q2169" t="s">
        <v>48</v>
      </c>
      <c r="R2169" t="s">
        <v>95</v>
      </c>
      <c r="S2169" t="s">
        <v>64</v>
      </c>
      <c r="T2169" t="s">
        <v>51</v>
      </c>
      <c r="U2169" t="s">
        <v>96</v>
      </c>
      <c r="V2169">
        <v>1.1000000000000001</v>
      </c>
      <c r="W2169" s="1">
        <v>1501.5000000000002</v>
      </c>
      <c r="X2169">
        <v>1</v>
      </c>
      <c r="Y2169">
        <v>7.25</v>
      </c>
      <c r="Z2169">
        <v>5</v>
      </c>
      <c r="AA2169">
        <v>1.45</v>
      </c>
      <c r="AB2169" s="2">
        <v>0.11249999999999999</v>
      </c>
      <c r="AC2169" s="1">
        <v>-153.56249999999997</v>
      </c>
      <c r="AD2169" s="7">
        <v>43493</v>
      </c>
      <c r="AE2169" s="7">
        <v>43493</v>
      </c>
      <c r="AF2169">
        <v>0</v>
      </c>
      <c r="AG2169" t="s">
        <v>53</v>
      </c>
      <c r="AH2169" s="2">
        <v>0</v>
      </c>
      <c r="AI2169" s="1">
        <v>0</v>
      </c>
      <c r="AJ2169" s="1">
        <v>0</v>
      </c>
      <c r="AK2169" s="6" t="str">
        <f>+IF(Tabla1[[#This Row],[REQUEST_TY]]="SR MANTENIMIENTO CORRECTIVO", "EMERGENCIA", "OTROS")</f>
        <v>EMERGENCIA</v>
      </c>
      <c r="AL2169" s="6" t="str">
        <f>+_xlfn.IFS(Tabla1[[#This Row],[Veces obj]]&lt;=1,"0-1",Tabla1[[#This Row],[Veces obj]]&lt;=2,"1-2",Tabla1[[#This Row],[Veces obj]]&lt;=3,"2-3",TRUE,"&gt;3")</f>
        <v>1-2</v>
      </c>
      <c r="AM2169" s="6" t="str">
        <f>+_xlfn.IFS(MONTH(Tabla1[[#This Row],[MES]])&lt;=3,"Q1",MONTH(Tabla1[[#This Row],[MES]])&lt;=6,"Q2",MONTH(Tabla1[[#This Row],[MES]])&lt;=9,"Q3",TRUE,"Q4")</f>
        <v>Q1</v>
      </c>
      <c r="AN2169" t="str">
        <f>+IFERROR(VLOOKUP(Tabla1[[#This Row],[CUENTA]],CTAS[],2,0),"OTROS")</f>
        <v>HONEYWELL</v>
      </c>
      <c r="AP2169" t="str">
        <f>+IFERROR(VLOOKUP(Tabla1[[#This Row],[EMPLEADO]],IS[],3,0),"OTROS")</f>
        <v>OTROS</v>
      </c>
      <c r="AQ2169" t="str">
        <f>+IFERROR(VLOOKUP(Tabla1[[#This Row],[EMPLEADO]],IS[[NÓMINA]:[INGENIERO]],2,0),"OTROS")</f>
        <v>OTROS</v>
      </c>
    </row>
    <row r="2170" spans="1:43" x14ac:dyDescent="0.25">
      <c r="A2170" t="s">
        <v>4444</v>
      </c>
      <c r="B2170">
        <v>1</v>
      </c>
      <c r="C2170" t="s">
        <v>6276</v>
      </c>
      <c r="D2170" t="s">
        <v>38</v>
      </c>
      <c r="E2170" t="s">
        <v>176</v>
      </c>
      <c r="F2170" t="s">
        <v>6277</v>
      </c>
      <c r="G2170" s="17" t="s">
        <v>6278</v>
      </c>
      <c r="H2170" t="s">
        <v>220</v>
      </c>
      <c r="I2170" t="s">
        <v>43</v>
      </c>
      <c r="J2170" t="s">
        <v>8</v>
      </c>
      <c r="K2170" t="s">
        <v>338</v>
      </c>
      <c r="L2170" t="s">
        <v>6279</v>
      </c>
      <c r="M2170" t="s">
        <v>1055</v>
      </c>
      <c r="N2170">
        <v>0</v>
      </c>
      <c r="O2170" t="s">
        <v>47</v>
      </c>
      <c r="P2170">
        <v>2633</v>
      </c>
      <c r="Q2170" t="s">
        <v>48</v>
      </c>
      <c r="R2170" t="s">
        <v>49</v>
      </c>
      <c r="S2170" t="s">
        <v>50</v>
      </c>
      <c r="T2170" t="s">
        <v>208</v>
      </c>
      <c r="U2170" t="s">
        <v>52</v>
      </c>
      <c r="V2170">
        <v>1.05</v>
      </c>
      <c r="W2170" s="1">
        <v>750.75000000000011</v>
      </c>
      <c r="X2170">
        <v>1</v>
      </c>
      <c r="Y2170">
        <v>13.08</v>
      </c>
      <c r="Z2170">
        <v>9</v>
      </c>
      <c r="AA2170">
        <v>1.4533333333333334</v>
      </c>
      <c r="AB2170" s="2">
        <v>0.11333333333333334</v>
      </c>
      <c r="AC2170" s="1">
        <v>-81.033333333333346</v>
      </c>
      <c r="AD2170" s="7">
        <v>43514</v>
      </c>
      <c r="AE2170" s="7">
        <v>43515</v>
      </c>
      <c r="AF2170">
        <v>1</v>
      </c>
      <c r="AG2170" t="s">
        <v>53</v>
      </c>
      <c r="AH2170" s="2">
        <v>0</v>
      </c>
      <c r="AI2170" s="1">
        <v>0</v>
      </c>
      <c r="AJ2170" s="1">
        <v>0</v>
      </c>
      <c r="AK2170" s="6" t="str">
        <f>+IF(Tabla1[[#This Row],[REQUEST_TY]]="SR MANTENIMIENTO CORRECTIVO", "EMERGENCIA", "OTROS")</f>
        <v>EMERGENCIA</v>
      </c>
      <c r="AL2170" s="6" t="str">
        <f>+_xlfn.IFS(Tabla1[[#This Row],[Veces obj]]&lt;=1,"0-1",Tabla1[[#This Row],[Veces obj]]&lt;=2,"1-2",Tabla1[[#This Row],[Veces obj]]&lt;=3,"2-3",TRUE,"&gt;3")</f>
        <v>1-2</v>
      </c>
      <c r="AM2170" s="6" t="str">
        <f>+_xlfn.IFS(MONTH(Tabla1[[#This Row],[MES]])&lt;=3,"Q1",MONTH(Tabla1[[#This Row],[MES]])&lt;=6,"Q2",MONTH(Tabla1[[#This Row],[MES]])&lt;=9,"Q3",TRUE,"Q4")</f>
        <v>Q1</v>
      </c>
      <c r="AN2170" t="str">
        <f>+IFERROR(VLOOKUP(Tabla1[[#This Row],[CUENTA]],CTAS[],2,0),"OTROS")</f>
        <v>OTROS</v>
      </c>
      <c r="AP2170" t="str">
        <f>+IFERROR(VLOOKUP(Tabla1[[#This Row],[EMPLEADO]],IS[],3,0),"OTROS")</f>
        <v>OTROS</v>
      </c>
      <c r="AQ2170" t="str">
        <f>+IFERROR(VLOOKUP(Tabla1[[#This Row],[EMPLEADO]],IS[[NÓMINA]:[INGENIERO]],2,0),"OTROS")</f>
        <v>OTROS</v>
      </c>
    </row>
    <row r="2171" spans="1:43" x14ac:dyDescent="0.25">
      <c r="A2171" t="s">
        <v>4444</v>
      </c>
      <c r="B2171">
        <v>1</v>
      </c>
      <c r="C2171" t="s">
        <v>6926</v>
      </c>
      <c r="D2171" t="s">
        <v>38</v>
      </c>
      <c r="E2171" t="s">
        <v>332</v>
      </c>
      <c r="F2171" t="s">
        <v>6927</v>
      </c>
      <c r="G2171" s="17" t="s">
        <v>1408</v>
      </c>
      <c r="H2171" t="s">
        <v>868</v>
      </c>
      <c r="I2171" t="s">
        <v>43</v>
      </c>
      <c r="J2171" t="s">
        <v>8</v>
      </c>
      <c r="K2171" t="s">
        <v>59</v>
      </c>
      <c r="L2171" t="s">
        <v>1409</v>
      </c>
      <c r="M2171" t="s">
        <v>1410</v>
      </c>
      <c r="N2171">
        <v>1</v>
      </c>
      <c r="O2171" t="s">
        <v>47</v>
      </c>
      <c r="P2171">
        <v>9</v>
      </c>
      <c r="Q2171" t="s">
        <v>194</v>
      </c>
      <c r="R2171" t="s">
        <v>317</v>
      </c>
      <c r="S2171" t="s">
        <v>318</v>
      </c>
      <c r="T2171" t="s">
        <v>51</v>
      </c>
      <c r="U2171" t="s">
        <v>224</v>
      </c>
      <c r="V2171">
        <v>0.8</v>
      </c>
      <c r="W2171" s="1">
        <v>0</v>
      </c>
      <c r="X2171">
        <v>1</v>
      </c>
      <c r="Y2171">
        <v>5.87</v>
      </c>
      <c r="Z2171">
        <v>4</v>
      </c>
      <c r="AA2171">
        <v>1.4675</v>
      </c>
      <c r="AB2171" s="2">
        <v>0.11687500000000001</v>
      </c>
      <c r="AC2171" s="1">
        <v>-183.84437500000004</v>
      </c>
      <c r="AD2171" s="7">
        <v>43522</v>
      </c>
      <c r="AE2171" s="7">
        <v>43522</v>
      </c>
      <c r="AF2171">
        <v>0</v>
      </c>
      <c r="AG2171" t="s">
        <v>53</v>
      </c>
      <c r="AH2171" s="2">
        <v>0</v>
      </c>
      <c r="AI2171" s="1">
        <v>0</v>
      </c>
      <c r="AJ2171" s="1">
        <v>0</v>
      </c>
      <c r="AK2171" s="6" t="str">
        <f>+IF(Tabla1[[#This Row],[REQUEST_TY]]="SR MANTENIMIENTO CORRECTIVO", "EMERGENCIA", "OTROS")</f>
        <v>EMERGENCIA</v>
      </c>
      <c r="AL2171" s="6" t="str">
        <f>+_xlfn.IFS(Tabla1[[#This Row],[Veces obj]]&lt;=1,"0-1",Tabla1[[#This Row],[Veces obj]]&lt;=2,"1-2",Tabla1[[#This Row],[Veces obj]]&lt;=3,"2-3",TRUE,"&gt;3")</f>
        <v>1-2</v>
      </c>
      <c r="AM2171" s="6" t="str">
        <f>+_xlfn.IFS(MONTH(Tabla1[[#This Row],[MES]])&lt;=3,"Q1",MONTH(Tabla1[[#This Row],[MES]])&lt;=6,"Q2",MONTH(Tabla1[[#This Row],[MES]])&lt;=9,"Q3",TRUE,"Q4")</f>
        <v>Q1</v>
      </c>
      <c r="AN2171" t="str">
        <f>+IFERROR(VLOOKUP(Tabla1[[#This Row],[CUENTA]],CTAS[],2,0),"OTROS")</f>
        <v>OTROS</v>
      </c>
      <c r="AP2171" t="str">
        <f>+IFERROR(VLOOKUP(Tabla1[[#This Row],[EMPLEADO]],IS[],3,0),"OTROS")</f>
        <v>OTROS</v>
      </c>
      <c r="AQ2171" t="str">
        <f>+IFERROR(VLOOKUP(Tabla1[[#This Row],[EMPLEADO]],IS[[NÓMINA]:[INGENIERO]],2,0),"OTROS")</f>
        <v>OTROS</v>
      </c>
    </row>
    <row r="2172" spans="1:43" x14ac:dyDescent="0.25">
      <c r="A2172" t="s">
        <v>4444</v>
      </c>
      <c r="B2172">
        <v>1</v>
      </c>
      <c r="C2172" t="s">
        <v>4785</v>
      </c>
      <c r="D2172" t="s">
        <v>38</v>
      </c>
      <c r="E2172" t="s">
        <v>133</v>
      </c>
      <c r="F2172" t="s">
        <v>4786</v>
      </c>
      <c r="G2172" s="17" t="s">
        <v>4261</v>
      </c>
      <c r="H2172" t="s">
        <v>868</v>
      </c>
      <c r="I2172" t="s">
        <v>43</v>
      </c>
      <c r="J2172" t="s">
        <v>8</v>
      </c>
      <c r="K2172" t="s">
        <v>59</v>
      </c>
      <c r="L2172" t="s">
        <v>2577</v>
      </c>
      <c r="M2172" t="s">
        <v>2578</v>
      </c>
      <c r="N2172">
        <v>1</v>
      </c>
      <c r="O2172" t="s">
        <v>47</v>
      </c>
      <c r="P2172">
        <v>10</v>
      </c>
      <c r="Q2172" t="s">
        <v>194</v>
      </c>
      <c r="R2172" t="s">
        <v>138</v>
      </c>
      <c r="S2172" t="s">
        <v>139</v>
      </c>
      <c r="T2172" t="s">
        <v>51</v>
      </c>
      <c r="U2172" t="s">
        <v>224</v>
      </c>
      <c r="V2172">
        <v>0.8</v>
      </c>
      <c r="W2172" s="1">
        <v>0</v>
      </c>
      <c r="X2172">
        <v>1</v>
      </c>
      <c r="Y2172">
        <v>5.95</v>
      </c>
      <c r="Z2172">
        <v>4</v>
      </c>
      <c r="AA2172">
        <v>1.4875</v>
      </c>
      <c r="AB2172" s="2">
        <v>0.12187500000000001</v>
      </c>
      <c r="AC2172" s="1">
        <v>-191.70937500000005</v>
      </c>
      <c r="AD2172" s="7">
        <v>43502</v>
      </c>
      <c r="AE2172" s="7">
        <v>43502</v>
      </c>
      <c r="AF2172">
        <v>0</v>
      </c>
      <c r="AG2172" t="s">
        <v>53</v>
      </c>
      <c r="AH2172" s="2">
        <v>0</v>
      </c>
      <c r="AI2172" s="1">
        <v>0</v>
      </c>
      <c r="AJ2172" s="1">
        <v>0</v>
      </c>
      <c r="AK2172" s="6" t="str">
        <f>+IF(Tabla1[[#This Row],[REQUEST_TY]]="SR MANTENIMIENTO CORRECTIVO", "EMERGENCIA", "OTROS")</f>
        <v>EMERGENCIA</v>
      </c>
      <c r="AL2172" s="6" t="str">
        <f>+_xlfn.IFS(Tabla1[[#This Row],[Veces obj]]&lt;=1,"0-1",Tabla1[[#This Row],[Veces obj]]&lt;=2,"1-2",Tabla1[[#This Row],[Veces obj]]&lt;=3,"2-3",TRUE,"&gt;3")</f>
        <v>1-2</v>
      </c>
      <c r="AM2172" s="6" t="str">
        <f>+_xlfn.IFS(MONTH(Tabla1[[#This Row],[MES]])&lt;=3,"Q1",MONTH(Tabla1[[#This Row],[MES]])&lt;=6,"Q2",MONTH(Tabla1[[#This Row],[MES]])&lt;=9,"Q3",TRUE,"Q4")</f>
        <v>Q1</v>
      </c>
      <c r="AN2172" t="str">
        <f>+IFERROR(VLOOKUP(Tabla1[[#This Row],[CUENTA]],CTAS[],2,0),"OTROS")</f>
        <v>OTROS</v>
      </c>
      <c r="AP2172" t="str">
        <f>+IFERROR(VLOOKUP(Tabla1[[#This Row],[EMPLEADO]],IS[],3,0),"OTROS")</f>
        <v>OTROS</v>
      </c>
      <c r="AQ2172" t="str">
        <f>+IFERROR(VLOOKUP(Tabla1[[#This Row],[EMPLEADO]],IS[[NÓMINA]:[INGENIERO]],2,0),"OTROS")</f>
        <v>OTROS</v>
      </c>
    </row>
    <row r="2173" spans="1:43" x14ac:dyDescent="0.25">
      <c r="A2173" t="s">
        <v>4444</v>
      </c>
      <c r="B2173">
        <v>1</v>
      </c>
      <c r="C2173" t="s">
        <v>4995</v>
      </c>
      <c r="D2173" t="s">
        <v>38</v>
      </c>
      <c r="E2173" t="s">
        <v>133</v>
      </c>
      <c r="F2173" t="s">
        <v>4996</v>
      </c>
      <c r="G2173" s="17" t="s">
        <v>4997</v>
      </c>
      <c r="H2173" t="s">
        <v>136</v>
      </c>
      <c r="I2173" t="s">
        <v>43</v>
      </c>
      <c r="J2173" t="s">
        <v>8</v>
      </c>
      <c r="K2173" t="s">
        <v>59</v>
      </c>
      <c r="L2173" t="s">
        <v>1495</v>
      </c>
      <c r="M2173" t="s">
        <v>1496</v>
      </c>
      <c r="N2173">
        <v>0</v>
      </c>
      <c r="O2173" t="s">
        <v>47</v>
      </c>
      <c r="P2173">
        <v>74</v>
      </c>
      <c r="Q2173" t="s">
        <v>48</v>
      </c>
      <c r="R2173" t="s">
        <v>138</v>
      </c>
      <c r="S2173" t="s">
        <v>139</v>
      </c>
      <c r="T2173" t="s">
        <v>51</v>
      </c>
      <c r="U2173" t="s">
        <v>353</v>
      </c>
      <c r="V2173">
        <v>1.1499999999999999</v>
      </c>
      <c r="W2173" s="1">
        <v>1808.95</v>
      </c>
      <c r="X2173">
        <v>1</v>
      </c>
      <c r="Y2173">
        <v>5.95</v>
      </c>
      <c r="Z2173">
        <v>4</v>
      </c>
      <c r="AA2173">
        <v>1.4875</v>
      </c>
      <c r="AB2173" s="2">
        <v>0.12187500000000001</v>
      </c>
      <c r="AC2173" s="1">
        <v>-191.70937500000005</v>
      </c>
      <c r="AD2173" s="7">
        <v>43501</v>
      </c>
      <c r="AE2173" s="7">
        <v>43502</v>
      </c>
      <c r="AF2173">
        <v>1</v>
      </c>
      <c r="AG2173" t="s">
        <v>53</v>
      </c>
      <c r="AH2173" s="2">
        <v>0</v>
      </c>
      <c r="AI2173" s="1">
        <v>0</v>
      </c>
      <c r="AJ2173" s="1">
        <v>0</v>
      </c>
      <c r="AK2173" s="6" t="str">
        <f>+IF(Tabla1[[#This Row],[REQUEST_TY]]="SR MANTENIMIENTO CORRECTIVO", "EMERGENCIA", "OTROS")</f>
        <v>EMERGENCIA</v>
      </c>
      <c r="AL2173" s="6" t="str">
        <f>+_xlfn.IFS(Tabla1[[#This Row],[Veces obj]]&lt;=1,"0-1",Tabla1[[#This Row],[Veces obj]]&lt;=2,"1-2",Tabla1[[#This Row],[Veces obj]]&lt;=3,"2-3",TRUE,"&gt;3")</f>
        <v>1-2</v>
      </c>
      <c r="AM2173" s="6" t="str">
        <f>+_xlfn.IFS(MONTH(Tabla1[[#This Row],[MES]])&lt;=3,"Q1",MONTH(Tabla1[[#This Row],[MES]])&lt;=6,"Q2",MONTH(Tabla1[[#This Row],[MES]])&lt;=9,"Q3",TRUE,"Q4")</f>
        <v>Q1</v>
      </c>
      <c r="AN2173" t="str">
        <f>+IFERROR(VLOOKUP(Tabla1[[#This Row],[CUENTA]],CTAS[],2,0),"OTROS")</f>
        <v>OTROS</v>
      </c>
      <c r="AP2173" t="str">
        <f>+IFERROR(VLOOKUP(Tabla1[[#This Row],[EMPLEADO]],IS[],3,0),"OTROS")</f>
        <v>OTROS</v>
      </c>
      <c r="AQ2173" t="str">
        <f>+IFERROR(VLOOKUP(Tabla1[[#This Row],[EMPLEADO]],IS[[NÓMINA]:[INGENIERO]],2,0),"OTROS")</f>
        <v>OTROS</v>
      </c>
    </row>
    <row r="2174" spans="1:43" x14ac:dyDescent="0.25">
      <c r="A2174" t="s">
        <v>4444</v>
      </c>
      <c r="B2174">
        <v>1</v>
      </c>
      <c r="C2174" t="s">
        <v>4589</v>
      </c>
      <c r="D2174" t="s">
        <v>38</v>
      </c>
      <c r="E2174" t="s">
        <v>98</v>
      </c>
      <c r="F2174" t="s">
        <v>4590</v>
      </c>
      <c r="G2174" s="17" t="s">
        <v>1586</v>
      </c>
      <c r="H2174" t="s">
        <v>2691</v>
      </c>
      <c r="I2174" t="s">
        <v>43</v>
      </c>
      <c r="J2174" t="s">
        <v>8</v>
      </c>
      <c r="K2174" t="s">
        <v>102</v>
      </c>
      <c r="L2174" t="s">
        <v>718</v>
      </c>
      <c r="M2174" t="s">
        <v>46</v>
      </c>
      <c r="N2174">
        <v>0</v>
      </c>
      <c r="O2174" t="s">
        <v>47</v>
      </c>
      <c r="P2174">
        <v>4</v>
      </c>
      <c r="Q2174" t="s">
        <v>207</v>
      </c>
      <c r="R2174" t="s">
        <v>63</v>
      </c>
      <c r="S2174" t="s">
        <v>64</v>
      </c>
      <c r="T2174" t="s">
        <v>51</v>
      </c>
      <c r="U2174" t="s">
        <v>209</v>
      </c>
      <c r="V2174">
        <v>0</v>
      </c>
      <c r="W2174" s="1">
        <v>0</v>
      </c>
      <c r="X2174">
        <v>1</v>
      </c>
      <c r="Y2174">
        <v>7.44</v>
      </c>
      <c r="Z2174">
        <v>5</v>
      </c>
      <c r="AA2174">
        <v>1.488</v>
      </c>
      <c r="AB2174" s="2">
        <v>0.122</v>
      </c>
      <c r="AC2174" s="1">
        <v>-166.53</v>
      </c>
      <c r="AD2174" s="7">
        <v>43497</v>
      </c>
      <c r="AE2174" s="7">
        <v>43501</v>
      </c>
      <c r="AF2174">
        <v>1</v>
      </c>
      <c r="AG2174" t="s">
        <v>53</v>
      </c>
      <c r="AH2174" s="2">
        <v>0</v>
      </c>
      <c r="AI2174" s="1">
        <v>0</v>
      </c>
      <c r="AJ2174" s="1">
        <v>0</v>
      </c>
      <c r="AK2174" s="6" t="str">
        <f>+IF(Tabla1[[#This Row],[REQUEST_TY]]="SR MANTENIMIENTO CORRECTIVO", "EMERGENCIA", "OTROS")</f>
        <v>EMERGENCIA</v>
      </c>
      <c r="AL2174" s="6" t="str">
        <f>+_xlfn.IFS(Tabla1[[#This Row],[Veces obj]]&lt;=1,"0-1",Tabla1[[#This Row],[Veces obj]]&lt;=2,"1-2",Tabla1[[#This Row],[Veces obj]]&lt;=3,"2-3",TRUE,"&gt;3")</f>
        <v>1-2</v>
      </c>
      <c r="AM2174" s="6" t="str">
        <f>+_xlfn.IFS(MONTH(Tabla1[[#This Row],[MES]])&lt;=3,"Q1",MONTH(Tabla1[[#This Row],[MES]])&lt;=6,"Q2",MONTH(Tabla1[[#This Row],[MES]])&lt;=9,"Q3",TRUE,"Q4")</f>
        <v>Q1</v>
      </c>
      <c r="AN2174" t="str">
        <f>+IFERROR(VLOOKUP(Tabla1[[#This Row],[CUENTA]],CTAS[],2,0),"OTROS")</f>
        <v>OTROS</v>
      </c>
      <c r="AP2174" t="str">
        <f>+IFERROR(VLOOKUP(Tabla1[[#This Row],[EMPLEADO]],IS[],3,0),"OTROS")</f>
        <v>OTROS</v>
      </c>
      <c r="AQ2174" t="str">
        <f>+IFERROR(VLOOKUP(Tabla1[[#This Row],[EMPLEADO]],IS[[NÓMINA]:[INGENIERO]],2,0),"OTROS")</f>
        <v>OTROS</v>
      </c>
    </row>
    <row r="2175" spans="1:43" x14ac:dyDescent="0.25">
      <c r="A2175" t="s">
        <v>36</v>
      </c>
      <c r="B2175">
        <v>1</v>
      </c>
      <c r="C2175" t="s">
        <v>1577</v>
      </c>
      <c r="D2175" t="s">
        <v>38</v>
      </c>
      <c r="E2175" t="s">
        <v>464</v>
      </c>
      <c r="F2175" t="s">
        <v>1578</v>
      </c>
      <c r="G2175" s="17" t="s">
        <v>1579</v>
      </c>
      <c r="H2175" t="s">
        <v>821</v>
      </c>
      <c r="I2175" t="s">
        <v>43</v>
      </c>
      <c r="J2175" t="s">
        <v>8</v>
      </c>
      <c r="K2175" t="s">
        <v>151</v>
      </c>
      <c r="L2175" t="s">
        <v>1420</v>
      </c>
      <c r="M2175" t="s">
        <v>1421</v>
      </c>
      <c r="N2175">
        <v>0</v>
      </c>
      <c r="O2175" t="s">
        <v>47</v>
      </c>
      <c r="P2175">
        <v>6</v>
      </c>
      <c r="Q2175" t="s">
        <v>207</v>
      </c>
      <c r="R2175" t="s">
        <v>242</v>
      </c>
      <c r="S2175" t="s">
        <v>64</v>
      </c>
      <c r="T2175" t="s">
        <v>51</v>
      </c>
      <c r="U2175" t="s">
        <v>209</v>
      </c>
      <c r="V2175">
        <v>0</v>
      </c>
      <c r="W2175" s="1">
        <v>0</v>
      </c>
      <c r="X2175">
        <v>1</v>
      </c>
      <c r="Y2175">
        <v>1.25</v>
      </c>
      <c r="Z2175">
        <v>5</v>
      </c>
      <c r="AA2175">
        <v>0.25</v>
      </c>
      <c r="AB2175" s="2">
        <v>0</v>
      </c>
      <c r="AC2175" s="1">
        <v>0</v>
      </c>
      <c r="AD2175" s="7">
        <v>43481</v>
      </c>
      <c r="AE2175" s="7">
        <v>43481</v>
      </c>
      <c r="AF2175">
        <v>0</v>
      </c>
      <c r="AG2175" t="s">
        <v>53</v>
      </c>
      <c r="AH2175" s="2">
        <v>0</v>
      </c>
      <c r="AI2175" s="1">
        <v>0</v>
      </c>
      <c r="AJ2175" s="1">
        <v>0</v>
      </c>
      <c r="AK2175" s="6" t="str">
        <f>+IF(Tabla1[[#This Row],[REQUEST_TY]]="SR MANTENIMIENTO CORRECTIVO", "EMERGENCIA", "OTROS")</f>
        <v>EMERGENCIA</v>
      </c>
      <c r="AL2175" s="6" t="str">
        <f>+_xlfn.IFS(Tabla1[[#This Row],[Veces obj]]&lt;=1,"0-1",Tabla1[[#This Row],[Veces obj]]&lt;=2,"1-2",Tabla1[[#This Row],[Veces obj]]&lt;=3,"2-3",TRUE,"&gt;3")</f>
        <v>0-1</v>
      </c>
      <c r="AM2175" s="6" t="str">
        <f>+_xlfn.IFS(MONTH(Tabla1[[#This Row],[MES]])&lt;=3,"Q1",MONTH(Tabla1[[#This Row],[MES]])&lt;=6,"Q2",MONTH(Tabla1[[#This Row],[MES]])&lt;=9,"Q3",TRUE,"Q4")</f>
        <v>Q1</v>
      </c>
      <c r="AN2175" t="str">
        <f>+IFERROR(VLOOKUP(Tabla1[[#This Row],[CUENTA]],CTAS[],2,0),"OTROS")</f>
        <v>HONEYWELL</v>
      </c>
      <c r="AO2175">
        <v>1</v>
      </c>
      <c r="AP2175" t="str">
        <f>+IFERROR(VLOOKUP(Tabla1[[#This Row],[EMPLEADO]],IS[],3,0),"OTROS")</f>
        <v>JUAREZ</v>
      </c>
      <c r="AQ2175" t="str">
        <f>+IFERROR(VLOOKUP(Tabla1[[#This Row],[EMPLEADO]],IS[[NÓMINA]:[INGENIERO]],2,0),"OTROS")</f>
        <v>ERASMO ALEJANDRO</v>
      </c>
    </row>
    <row r="2176" spans="1:43" x14ac:dyDescent="0.25">
      <c r="A2176" t="s">
        <v>36</v>
      </c>
      <c r="B2176">
        <v>1</v>
      </c>
      <c r="C2176" t="s">
        <v>4197</v>
      </c>
      <c r="D2176" t="s">
        <v>38</v>
      </c>
      <c r="E2176" t="s">
        <v>1049</v>
      </c>
      <c r="F2176" t="s">
        <v>4198</v>
      </c>
      <c r="G2176" s="17" t="s">
        <v>2498</v>
      </c>
      <c r="H2176" t="s">
        <v>1572</v>
      </c>
      <c r="I2176" t="s">
        <v>43</v>
      </c>
      <c r="J2176" t="s">
        <v>8</v>
      </c>
      <c r="K2176" t="s">
        <v>102</v>
      </c>
      <c r="L2176" t="s">
        <v>1573</v>
      </c>
      <c r="M2176" t="s">
        <v>1574</v>
      </c>
      <c r="N2176">
        <v>0</v>
      </c>
      <c r="O2176" t="s">
        <v>47</v>
      </c>
      <c r="P2176">
        <v>117</v>
      </c>
      <c r="Q2176" t="s">
        <v>48</v>
      </c>
      <c r="R2176" t="s">
        <v>223</v>
      </c>
      <c r="S2176" t="s">
        <v>139</v>
      </c>
      <c r="T2176" t="s">
        <v>51</v>
      </c>
      <c r="U2176" t="s">
        <v>353</v>
      </c>
      <c r="V2176">
        <v>1.1499999999999999</v>
      </c>
      <c r="W2176" s="1">
        <v>1808.95</v>
      </c>
      <c r="X2176">
        <v>1</v>
      </c>
      <c r="Y2176">
        <v>6.02</v>
      </c>
      <c r="Z2176">
        <v>4</v>
      </c>
      <c r="AA2176">
        <v>1.5049999999999999</v>
      </c>
      <c r="AB2176" s="2">
        <v>0.12624999999999997</v>
      </c>
      <c r="AC2176" s="1">
        <v>-198.59124999999997</v>
      </c>
      <c r="AD2176" s="7">
        <v>43489</v>
      </c>
      <c r="AE2176" s="7">
        <v>43489</v>
      </c>
      <c r="AF2176">
        <v>0</v>
      </c>
      <c r="AG2176" t="s">
        <v>53</v>
      </c>
      <c r="AH2176" s="2">
        <v>0</v>
      </c>
      <c r="AI2176" s="1">
        <v>0</v>
      </c>
      <c r="AJ2176" s="1">
        <v>0</v>
      </c>
      <c r="AK2176" s="6" t="str">
        <f>+IF(Tabla1[[#This Row],[REQUEST_TY]]="SR MANTENIMIENTO CORRECTIVO", "EMERGENCIA", "OTROS")</f>
        <v>EMERGENCIA</v>
      </c>
      <c r="AL2176" s="6" t="str">
        <f>+_xlfn.IFS(Tabla1[[#This Row],[Veces obj]]&lt;=1,"0-1",Tabla1[[#This Row],[Veces obj]]&lt;=2,"1-2",Tabla1[[#This Row],[Veces obj]]&lt;=3,"2-3",TRUE,"&gt;3")</f>
        <v>1-2</v>
      </c>
      <c r="AM2176" s="6" t="str">
        <f>+_xlfn.IFS(MONTH(Tabla1[[#This Row],[MES]])&lt;=3,"Q1",MONTH(Tabla1[[#This Row],[MES]])&lt;=6,"Q2",MONTH(Tabla1[[#This Row],[MES]])&lt;=9,"Q3",TRUE,"Q4")</f>
        <v>Q1</v>
      </c>
      <c r="AN2176" t="str">
        <f>+IFERROR(VLOOKUP(Tabla1[[#This Row],[CUENTA]],CTAS[],2,0),"OTROS")</f>
        <v>OTROS</v>
      </c>
      <c r="AP2176" t="str">
        <f>+IFERROR(VLOOKUP(Tabla1[[#This Row],[EMPLEADO]],IS[],3,0),"OTROS")</f>
        <v>OTROS</v>
      </c>
      <c r="AQ2176" t="str">
        <f>+IFERROR(VLOOKUP(Tabla1[[#This Row],[EMPLEADO]],IS[[NÓMINA]:[INGENIERO]],2,0),"OTROS")</f>
        <v>OTROS</v>
      </c>
    </row>
    <row r="2177" spans="1:43" x14ac:dyDescent="0.25">
      <c r="A2177" t="s">
        <v>4444</v>
      </c>
      <c r="B2177">
        <v>1</v>
      </c>
      <c r="C2177" t="s">
        <v>5121</v>
      </c>
      <c r="D2177" t="s">
        <v>38</v>
      </c>
      <c r="E2177" t="s">
        <v>725</v>
      </c>
      <c r="F2177" t="s">
        <v>5122</v>
      </c>
      <c r="G2177" s="17" t="s">
        <v>5123</v>
      </c>
      <c r="H2177" t="s">
        <v>409</v>
      </c>
      <c r="I2177" t="s">
        <v>43</v>
      </c>
      <c r="J2177" t="s">
        <v>8</v>
      </c>
      <c r="K2177" t="s">
        <v>59</v>
      </c>
      <c r="L2177" t="s">
        <v>410</v>
      </c>
      <c r="M2177" t="s">
        <v>411</v>
      </c>
      <c r="N2177">
        <v>0</v>
      </c>
      <c r="O2177" t="s">
        <v>47</v>
      </c>
      <c r="P2177">
        <v>176</v>
      </c>
      <c r="Q2177" t="s">
        <v>48</v>
      </c>
      <c r="R2177" t="s">
        <v>223</v>
      </c>
      <c r="S2177" t="s">
        <v>139</v>
      </c>
      <c r="T2177" t="s">
        <v>51</v>
      </c>
      <c r="U2177" t="s">
        <v>353</v>
      </c>
      <c r="V2177">
        <v>1.1499999999999999</v>
      </c>
      <c r="W2177" s="1">
        <v>1808.95</v>
      </c>
      <c r="X2177">
        <v>1</v>
      </c>
      <c r="Y2177">
        <v>6.03</v>
      </c>
      <c r="Z2177">
        <v>4</v>
      </c>
      <c r="AA2177">
        <v>1.5075000000000001</v>
      </c>
      <c r="AB2177" s="2">
        <v>0.12687500000000002</v>
      </c>
      <c r="AC2177" s="1">
        <v>-199.57437500000006</v>
      </c>
      <c r="AD2177" s="7">
        <v>43511</v>
      </c>
      <c r="AE2177" s="7">
        <v>43511</v>
      </c>
      <c r="AF2177">
        <v>0</v>
      </c>
      <c r="AG2177" t="s">
        <v>53</v>
      </c>
      <c r="AH2177" s="2">
        <v>0</v>
      </c>
      <c r="AI2177" s="1">
        <v>0</v>
      </c>
      <c r="AJ2177" s="1">
        <v>0</v>
      </c>
      <c r="AK2177" s="6" t="str">
        <f>+IF(Tabla1[[#This Row],[REQUEST_TY]]="SR MANTENIMIENTO CORRECTIVO", "EMERGENCIA", "OTROS")</f>
        <v>EMERGENCIA</v>
      </c>
      <c r="AL2177" s="6" t="str">
        <f>+_xlfn.IFS(Tabla1[[#This Row],[Veces obj]]&lt;=1,"0-1",Tabla1[[#This Row],[Veces obj]]&lt;=2,"1-2",Tabla1[[#This Row],[Veces obj]]&lt;=3,"2-3",TRUE,"&gt;3")</f>
        <v>1-2</v>
      </c>
      <c r="AM2177" s="6" t="str">
        <f>+_xlfn.IFS(MONTH(Tabla1[[#This Row],[MES]])&lt;=3,"Q1",MONTH(Tabla1[[#This Row],[MES]])&lt;=6,"Q2",MONTH(Tabla1[[#This Row],[MES]])&lt;=9,"Q3",TRUE,"Q4")</f>
        <v>Q1</v>
      </c>
      <c r="AN2177" t="str">
        <f>+IFERROR(VLOOKUP(Tabla1[[#This Row],[CUENTA]],CTAS[],2,0),"OTROS")</f>
        <v>OTROS</v>
      </c>
      <c r="AP2177" t="str">
        <f>+IFERROR(VLOOKUP(Tabla1[[#This Row],[EMPLEADO]],IS[],3,0),"OTROS")</f>
        <v>OTROS</v>
      </c>
      <c r="AQ2177" t="str">
        <f>+IFERROR(VLOOKUP(Tabla1[[#This Row],[EMPLEADO]],IS[[NÓMINA]:[INGENIERO]],2,0),"OTROS")</f>
        <v>OTROS</v>
      </c>
    </row>
    <row r="2178" spans="1:43" x14ac:dyDescent="0.25">
      <c r="A2178" t="s">
        <v>36</v>
      </c>
      <c r="B2178">
        <v>1</v>
      </c>
      <c r="C2178" t="s">
        <v>4199</v>
      </c>
      <c r="D2178" t="s">
        <v>38</v>
      </c>
      <c r="E2178" t="s">
        <v>76</v>
      </c>
      <c r="F2178" t="s">
        <v>4200</v>
      </c>
      <c r="G2178" s="17" t="s">
        <v>4201</v>
      </c>
      <c r="H2178" t="s">
        <v>679</v>
      </c>
      <c r="I2178" t="s">
        <v>43</v>
      </c>
      <c r="J2178" t="s">
        <v>8</v>
      </c>
      <c r="K2178" t="s">
        <v>102</v>
      </c>
      <c r="L2178" t="s">
        <v>3734</v>
      </c>
      <c r="M2178" t="s">
        <v>794</v>
      </c>
      <c r="N2178">
        <v>0</v>
      </c>
      <c r="O2178" t="s">
        <v>47</v>
      </c>
      <c r="P2178">
        <v>192</v>
      </c>
      <c r="Q2178" t="s">
        <v>48</v>
      </c>
      <c r="R2178" t="s">
        <v>63</v>
      </c>
      <c r="S2178" t="s">
        <v>64</v>
      </c>
      <c r="T2178" t="s">
        <v>51</v>
      </c>
      <c r="U2178" t="s">
        <v>96</v>
      </c>
      <c r="V2178">
        <v>1.1000000000000001</v>
      </c>
      <c r="W2178" s="1">
        <v>1501.5000000000002</v>
      </c>
      <c r="X2178">
        <v>1</v>
      </c>
      <c r="Y2178">
        <v>7.58</v>
      </c>
      <c r="Z2178">
        <v>5</v>
      </c>
      <c r="AA2178">
        <v>1.516</v>
      </c>
      <c r="AB2178" s="2">
        <v>0.129</v>
      </c>
      <c r="AC2178" s="1">
        <v>-176.08500000000001</v>
      </c>
      <c r="AD2178" s="7">
        <v>43486</v>
      </c>
      <c r="AE2178" s="7">
        <v>43486</v>
      </c>
      <c r="AF2178">
        <v>0</v>
      </c>
      <c r="AG2178" t="s">
        <v>53</v>
      </c>
      <c r="AH2178" s="2">
        <v>0</v>
      </c>
      <c r="AI2178" s="1">
        <v>0</v>
      </c>
      <c r="AJ2178" s="1">
        <v>0</v>
      </c>
      <c r="AK2178" s="6" t="str">
        <f>+IF(Tabla1[[#This Row],[REQUEST_TY]]="SR MANTENIMIENTO CORRECTIVO", "EMERGENCIA", "OTROS")</f>
        <v>EMERGENCIA</v>
      </c>
      <c r="AL2178" s="6" t="str">
        <f>+_xlfn.IFS(Tabla1[[#This Row],[Veces obj]]&lt;=1,"0-1",Tabla1[[#This Row],[Veces obj]]&lt;=2,"1-2",Tabla1[[#This Row],[Veces obj]]&lt;=3,"2-3",TRUE,"&gt;3")</f>
        <v>1-2</v>
      </c>
      <c r="AM2178" s="6" t="str">
        <f>+_xlfn.IFS(MONTH(Tabla1[[#This Row],[MES]])&lt;=3,"Q1",MONTH(Tabla1[[#This Row],[MES]])&lt;=6,"Q2",MONTH(Tabla1[[#This Row],[MES]])&lt;=9,"Q3",TRUE,"Q4")</f>
        <v>Q1</v>
      </c>
      <c r="AN2178" t="str">
        <f>+IFERROR(VLOOKUP(Tabla1[[#This Row],[CUENTA]],CTAS[],2,0),"OTROS")</f>
        <v>OTROS</v>
      </c>
      <c r="AP2178" t="str">
        <f>+IFERROR(VLOOKUP(Tabla1[[#This Row],[EMPLEADO]],IS[],3,0),"OTROS")</f>
        <v>OTROS</v>
      </c>
      <c r="AQ2178" t="str">
        <f>+IFERROR(VLOOKUP(Tabla1[[#This Row],[EMPLEADO]],IS[[NÓMINA]:[INGENIERO]],2,0),"OTROS")</f>
        <v>OTROS</v>
      </c>
    </row>
    <row r="2179" spans="1:43" x14ac:dyDescent="0.25">
      <c r="A2179" t="s">
        <v>36</v>
      </c>
      <c r="B2179">
        <v>1</v>
      </c>
      <c r="C2179" t="s">
        <v>4202</v>
      </c>
      <c r="D2179" t="s">
        <v>38</v>
      </c>
      <c r="E2179" t="s">
        <v>1049</v>
      </c>
      <c r="F2179" t="s">
        <v>669</v>
      </c>
      <c r="G2179" s="17" t="s">
        <v>4203</v>
      </c>
      <c r="H2179" t="s">
        <v>679</v>
      </c>
      <c r="I2179" t="s">
        <v>43</v>
      </c>
      <c r="J2179" t="s">
        <v>8</v>
      </c>
      <c r="K2179" t="s">
        <v>102</v>
      </c>
      <c r="L2179" t="s">
        <v>1039</v>
      </c>
      <c r="M2179" t="s">
        <v>310</v>
      </c>
      <c r="N2179">
        <v>0</v>
      </c>
      <c r="O2179" t="s">
        <v>47</v>
      </c>
      <c r="P2179">
        <v>51</v>
      </c>
      <c r="Q2179" t="s">
        <v>82</v>
      </c>
      <c r="R2179" t="s">
        <v>223</v>
      </c>
      <c r="S2179" t="s">
        <v>139</v>
      </c>
      <c r="T2179" t="s">
        <v>51</v>
      </c>
      <c r="U2179" t="s">
        <v>140</v>
      </c>
      <c r="V2179">
        <v>1.1000000000000001</v>
      </c>
      <c r="W2179" s="1">
        <v>1730.3000000000004</v>
      </c>
      <c r="X2179">
        <v>1</v>
      </c>
      <c r="Y2179">
        <v>6.09</v>
      </c>
      <c r="Z2179">
        <v>4</v>
      </c>
      <c r="AA2179">
        <v>1.5225</v>
      </c>
      <c r="AB2179" s="2">
        <v>0.13062499999999999</v>
      </c>
      <c r="AC2179" s="1">
        <v>-205.47312500000001</v>
      </c>
      <c r="AD2179" s="7">
        <v>43483</v>
      </c>
      <c r="AE2179" s="7">
        <v>43486</v>
      </c>
      <c r="AF2179">
        <v>1</v>
      </c>
      <c r="AG2179" t="s">
        <v>53</v>
      </c>
      <c r="AH2179" s="2">
        <v>0</v>
      </c>
      <c r="AI2179" s="1">
        <v>0</v>
      </c>
      <c r="AJ2179" s="1">
        <v>0</v>
      </c>
      <c r="AK2179" s="6" t="str">
        <f>+IF(Tabla1[[#This Row],[REQUEST_TY]]="SR MANTENIMIENTO CORRECTIVO", "EMERGENCIA", "OTROS")</f>
        <v>EMERGENCIA</v>
      </c>
      <c r="AL2179" s="6" t="str">
        <f>+_xlfn.IFS(Tabla1[[#This Row],[Veces obj]]&lt;=1,"0-1",Tabla1[[#This Row],[Veces obj]]&lt;=2,"1-2",Tabla1[[#This Row],[Veces obj]]&lt;=3,"2-3",TRUE,"&gt;3")</f>
        <v>1-2</v>
      </c>
      <c r="AM2179" s="6" t="str">
        <f>+_xlfn.IFS(MONTH(Tabla1[[#This Row],[MES]])&lt;=3,"Q1",MONTH(Tabla1[[#This Row],[MES]])&lt;=6,"Q2",MONTH(Tabla1[[#This Row],[MES]])&lt;=9,"Q3",TRUE,"Q4")</f>
        <v>Q1</v>
      </c>
      <c r="AN2179" t="str">
        <f>+IFERROR(VLOOKUP(Tabla1[[#This Row],[CUENTA]],CTAS[],2,0),"OTROS")</f>
        <v>OTROS</v>
      </c>
      <c r="AP2179" t="str">
        <f>+IFERROR(VLOOKUP(Tabla1[[#This Row],[EMPLEADO]],IS[],3,0),"OTROS")</f>
        <v>OTROS</v>
      </c>
      <c r="AQ2179" t="str">
        <f>+IFERROR(VLOOKUP(Tabla1[[#This Row],[EMPLEADO]],IS[[NÓMINA]:[INGENIERO]],2,0),"OTROS")</f>
        <v>OTROS</v>
      </c>
    </row>
    <row r="2180" spans="1:43" x14ac:dyDescent="0.25">
      <c r="A2180" t="s">
        <v>36</v>
      </c>
      <c r="B2180">
        <v>1</v>
      </c>
      <c r="C2180" t="s">
        <v>4204</v>
      </c>
      <c r="D2180" t="s">
        <v>38</v>
      </c>
      <c r="E2180" t="s">
        <v>133</v>
      </c>
      <c r="F2180" t="s">
        <v>4205</v>
      </c>
      <c r="G2180" s="17" t="s">
        <v>2576</v>
      </c>
      <c r="H2180" t="s">
        <v>868</v>
      </c>
      <c r="I2180" t="s">
        <v>43</v>
      </c>
      <c r="J2180" t="s">
        <v>8</v>
      </c>
      <c r="K2180" t="s">
        <v>59</v>
      </c>
      <c r="L2180" t="s">
        <v>2577</v>
      </c>
      <c r="M2180" t="s">
        <v>2578</v>
      </c>
      <c r="N2180">
        <v>1</v>
      </c>
      <c r="O2180" t="s">
        <v>47</v>
      </c>
      <c r="P2180">
        <v>15</v>
      </c>
      <c r="Q2180" t="s">
        <v>194</v>
      </c>
      <c r="R2180" t="s">
        <v>138</v>
      </c>
      <c r="S2180" t="s">
        <v>139</v>
      </c>
      <c r="T2180" t="s">
        <v>51</v>
      </c>
      <c r="U2180" t="s">
        <v>224</v>
      </c>
      <c r="V2180">
        <v>0.8</v>
      </c>
      <c r="W2180" s="1">
        <v>0</v>
      </c>
      <c r="X2180">
        <v>1</v>
      </c>
      <c r="Y2180">
        <v>6.11</v>
      </c>
      <c r="Z2180">
        <v>4</v>
      </c>
      <c r="AA2180">
        <v>1.5275000000000001</v>
      </c>
      <c r="AB2180" s="2">
        <v>0.13187500000000002</v>
      </c>
      <c r="AC2180" s="1">
        <v>-207.43937500000007</v>
      </c>
      <c r="AD2180" s="7">
        <v>43489</v>
      </c>
      <c r="AE2180" s="7">
        <v>43489</v>
      </c>
      <c r="AF2180">
        <v>0</v>
      </c>
      <c r="AG2180" t="s">
        <v>53</v>
      </c>
      <c r="AH2180" s="2">
        <v>0</v>
      </c>
      <c r="AI2180" s="1">
        <v>0</v>
      </c>
      <c r="AJ2180" s="1">
        <v>0</v>
      </c>
      <c r="AK2180" s="6" t="str">
        <f>+IF(Tabla1[[#This Row],[REQUEST_TY]]="SR MANTENIMIENTO CORRECTIVO", "EMERGENCIA", "OTROS")</f>
        <v>EMERGENCIA</v>
      </c>
      <c r="AL2180" s="6" t="str">
        <f>+_xlfn.IFS(Tabla1[[#This Row],[Veces obj]]&lt;=1,"0-1",Tabla1[[#This Row],[Veces obj]]&lt;=2,"1-2",Tabla1[[#This Row],[Veces obj]]&lt;=3,"2-3",TRUE,"&gt;3")</f>
        <v>1-2</v>
      </c>
      <c r="AM2180" s="6" t="str">
        <f>+_xlfn.IFS(MONTH(Tabla1[[#This Row],[MES]])&lt;=3,"Q1",MONTH(Tabla1[[#This Row],[MES]])&lt;=6,"Q2",MONTH(Tabla1[[#This Row],[MES]])&lt;=9,"Q3",TRUE,"Q4")</f>
        <v>Q1</v>
      </c>
      <c r="AN2180" t="str">
        <f>+IFERROR(VLOOKUP(Tabla1[[#This Row],[CUENTA]],CTAS[],2,0),"OTROS")</f>
        <v>OTROS</v>
      </c>
      <c r="AP2180" t="str">
        <f>+IFERROR(VLOOKUP(Tabla1[[#This Row],[EMPLEADO]],IS[],3,0),"OTROS")</f>
        <v>OTROS</v>
      </c>
      <c r="AQ2180" t="str">
        <f>+IFERROR(VLOOKUP(Tabla1[[#This Row],[EMPLEADO]],IS[[NÓMINA]:[INGENIERO]],2,0),"OTROS")</f>
        <v>OTROS</v>
      </c>
    </row>
    <row r="2181" spans="1:43" x14ac:dyDescent="0.25">
      <c r="A2181" t="s">
        <v>36</v>
      </c>
      <c r="B2181">
        <v>1</v>
      </c>
      <c r="C2181" t="s">
        <v>4206</v>
      </c>
      <c r="D2181" t="s">
        <v>38</v>
      </c>
      <c r="E2181" t="s">
        <v>4207</v>
      </c>
      <c r="F2181" t="s">
        <v>4208</v>
      </c>
      <c r="G2181" s="17" t="s">
        <v>4209</v>
      </c>
      <c r="H2181" t="s">
        <v>453</v>
      </c>
      <c r="I2181" t="s">
        <v>43</v>
      </c>
      <c r="J2181" t="s">
        <v>8</v>
      </c>
      <c r="K2181" t="s">
        <v>1969</v>
      </c>
      <c r="L2181" t="s">
        <v>4210</v>
      </c>
      <c r="M2181" t="s">
        <v>4211</v>
      </c>
      <c r="N2181">
        <v>0</v>
      </c>
      <c r="O2181" t="s">
        <v>47</v>
      </c>
      <c r="P2181">
        <v>56</v>
      </c>
      <c r="Q2181" t="s">
        <v>82</v>
      </c>
      <c r="R2181" t="s">
        <v>95</v>
      </c>
      <c r="S2181" t="s">
        <v>64</v>
      </c>
      <c r="T2181" t="s">
        <v>208</v>
      </c>
      <c r="U2181" t="s">
        <v>83</v>
      </c>
      <c r="V2181">
        <v>1.05</v>
      </c>
      <c r="W2181" s="1">
        <v>1433.25</v>
      </c>
      <c r="X2181">
        <v>1</v>
      </c>
      <c r="Y2181">
        <v>13.75</v>
      </c>
      <c r="Z2181">
        <v>9</v>
      </c>
      <c r="AA2181">
        <v>1.5277777777777777</v>
      </c>
      <c r="AB2181" s="2">
        <v>0.13194444444444442</v>
      </c>
      <c r="AC2181" s="1">
        <v>-180.10416666666663</v>
      </c>
      <c r="AD2181" s="7">
        <v>43472</v>
      </c>
      <c r="AE2181" s="7">
        <v>43472</v>
      </c>
      <c r="AF2181">
        <v>0</v>
      </c>
      <c r="AG2181" t="s">
        <v>53</v>
      </c>
      <c r="AH2181" s="2">
        <v>0</v>
      </c>
      <c r="AI2181" s="1">
        <v>0</v>
      </c>
      <c r="AJ2181" s="1">
        <v>0</v>
      </c>
      <c r="AK2181" s="6" t="str">
        <f>+IF(Tabla1[[#This Row],[REQUEST_TY]]="SR MANTENIMIENTO CORRECTIVO", "EMERGENCIA", "OTROS")</f>
        <v>EMERGENCIA</v>
      </c>
      <c r="AL2181" s="6" t="str">
        <f>+_xlfn.IFS(Tabla1[[#This Row],[Veces obj]]&lt;=1,"0-1",Tabla1[[#This Row],[Veces obj]]&lt;=2,"1-2",Tabla1[[#This Row],[Veces obj]]&lt;=3,"2-3",TRUE,"&gt;3")</f>
        <v>1-2</v>
      </c>
      <c r="AM2181" s="6" t="str">
        <f>+_xlfn.IFS(MONTH(Tabla1[[#This Row],[MES]])&lt;=3,"Q1",MONTH(Tabla1[[#This Row],[MES]])&lt;=6,"Q2",MONTH(Tabla1[[#This Row],[MES]])&lt;=9,"Q3",TRUE,"Q4")</f>
        <v>Q1</v>
      </c>
      <c r="AN2181" t="str">
        <f>+IFERROR(VLOOKUP(Tabla1[[#This Row],[CUENTA]],CTAS[],2,0),"OTROS")</f>
        <v>OTROS</v>
      </c>
      <c r="AP2181" t="str">
        <f>+IFERROR(VLOOKUP(Tabla1[[#This Row],[EMPLEADO]],IS[],3,0),"OTROS")</f>
        <v>OTROS</v>
      </c>
      <c r="AQ2181" t="str">
        <f>+IFERROR(VLOOKUP(Tabla1[[#This Row],[EMPLEADO]],IS[[NÓMINA]:[INGENIERO]],2,0),"OTROS")</f>
        <v>OTROS</v>
      </c>
    </row>
    <row r="2182" spans="1:43" x14ac:dyDescent="0.25">
      <c r="A2182" t="s">
        <v>36</v>
      </c>
      <c r="B2182">
        <v>1</v>
      </c>
      <c r="C2182" t="s">
        <v>1976</v>
      </c>
      <c r="D2182" t="s">
        <v>38</v>
      </c>
      <c r="E2182" t="s">
        <v>464</v>
      </c>
      <c r="F2182" t="s">
        <v>1977</v>
      </c>
      <c r="G2182" s="17" t="s">
        <v>1978</v>
      </c>
      <c r="H2182" t="s">
        <v>821</v>
      </c>
      <c r="I2182" t="s">
        <v>43</v>
      </c>
      <c r="J2182" t="s">
        <v>8</v>
      </c>
      <c r="K2182" t="s">
        <v>151</v>
      </c>
      <c r="L2182" t="s">
        <v>185</v>
      </c>
      <c r="M2182" t="s">
        <v>73</v>
      </c>
      <c r="N2182">
        <v>0</v>
      </c>
      <c r="O2182" t="s">
        <v>47</v>
      </c>
      <c r="P2182">
        <v>24</v>
      </c>
      <c r="Q2182" t="s">
        <v>62</v>
      </c>
      <c r="R2182" t="s">
        <v>242</v>
      </c>
      <c r="S2182" t="s">
        <v>64</v>
      </c>
      <c r="T2182" t="s">
        <v>51</v>
      </c>
      <c r="U2182" t="s">
        <v>65</v>
      </c>
      <c r="V2182">
        <v>0.8</v>
      </c>
      <c r="W2182" s="1">
        <v>1092</v>
      </c>
      <c r="X2182">
        <v>1</v>
      </c>
      <c r="Y2182">
        <v>1.66</v>
      </c>
      <c r="Z2182">
        <v>5</v>
      </c>
      <c r="AA2182">
        <v>0.33199999999999996</v>
      </c>
      <c r="AB2182" s="2">
        <v>0</v>
      </c>
      <c r="AC2182" s="1">
        <v>0</v>
      </c>
      <c r="AD2182" s="7">
        <v>43487</v>
      </c>
      <c r="AE2182" s="7">
        <v>43488</v>
      </c>
      <c r="AF2182">
        <v>1</v>
      </c>
      <c r="AG2182" t="s">
        <v>53</v>
      </c>
      <c r="AH2182" s="2">
        <v>0</v>
      </c>
      <c r="AI2182" s="1">
        <v>0</v>
      </c>
      <c r="AJ2182" s="1">
        <v>0</v>
      </c>
      <c r="AK2182" s="6" t="str">
        <f>+IF(Tabla1[[#This Row],[REQUEST_TY]]="SR MANTENIMIENTO CORRECTIVO", "EMERGENCIA", "OTROS")</f>
        <v>EMERGENCIA</v>
      </c>
      <c r="AL2182" s="6" t="str">
        <f>+_xlfn.IFS(Tabla1[[#This Row],[Veces obj]]&lt;=1,"0-1",Tabla1[[#This Row],[Veces obj]]&lt;=2,"1-2",Tabla1[[#This Row],[Veces obj]]&lt;=3,"2-3",TRUE,"&gt;3")</f>
        <v>0-1</v>
      </c>
      <c r="AM2182" s="6" t="str">
        <f>+_xlfn.IFS(MONTH(Tabla1[[#This Row],[MES]])&lt;=3,"Q1",MONTH(Tabla1[[#This Row],[MES]])&lt;=6,"Q2",MONTH(Tabla1[[#This Row],[MES]])&lt;=9,"Q3",TRUE,"Q4")</f>
        <v>Q1</v>
      </c>
      <c r="AN2182" t="str">
        <f>+IFERROR(VLOOKUP(Tabla1[[#This Row],[CUENTA]],CTAS[],2,0),"OTROS")</f>
        <v>HONEYWELL</v>
      </c>
      <c r="AO2182">
        <v>1</v>
      </c>
      <c r="AP2182" t="str">
        <f>+IFERROR(VLOOKUP(Tabla1[[#This Row],[EMPLEADO]],IS[],3,0),"OTROS")</f>
        <v>JUAREZ</v>
      </c>
      <c r="AQ2182" t="str">
        <f>+IFERROR(VLOOKUP(Tabla1[[#This Row],[EMPLEADO]],IS[[NÓMINA]:[INGENIERO]],2,0),"OTROS")</f>
        <v>ERASMO ALEJANDRO</v>
      </c>
    </row>
    <row r="2183" spans="1:43" x14ac:dyDescent="0.25">
      <c r="A2183" t="s">
        <v>36</v>
      </c>
      <c r="B2183">
        <v>1</v>
      </c>
      <c r="C2183" t="s">
        <v>4215</v>
      </c>
      <c r="D2183" t="s">
        <v>38</v>
      </c>
      <c r="E2183" t="s">
        <v>2171</v>
      </c>
      <c r="F2183" t="s">
        <v>4216</v>
      </c>
      <c r="G2183" s="17" t="s">
        <v>4217</v>
      </c>
      <c r="H2183" t="s">
        <v>568</v>
      </c>
      <c r="I2183" t="s">
        <v>43</v>
      </c>
      <c r="J2183" t="s">
        <v>8</v>
      </c>
      <c r="K2183" t="s">
        <v>4218</v>
      </c>
      <c r="L2183" t="s">
        <v>4219</v>
      </c>
      <c r="M2183" t="s">
        <v>4220</v>
      </c>
      <c r="N2183">
        <v>0</v>
      </c>
      <c r="O2183" t="s">
        <v>47</v>
      </c>
      <c r="P2183">
        <v>6</v>
      </c>
      <c r="Q2183" t="s">
        <v>207</v>
      </c>
      <c r="R2183" t="s">
        <v>49</v>
      </c>
      <c r="S2183" t="s">
        <v>50</v>
      </c>
      <c r="T2183" t="s">
        <v>51</v>
      </c>
      <c r="U2183" t="s">
        <v>486</v>
      </c>
      <c r="V2183">
        <v>0</v>
      </c>
      <c r="W2183" s="1">
        <v>0</v>
      </c>
      <c r="X2183">
        <v>1</v>
      </c>
      <c r="Y2183">
        <v>7.68</v>
      </c>
      <c r="Z2183">
        <v>5</v>
      </c>
      <c r="AA2183">
        <v>1.536</v>
      </c>
      <c r="AB2183" s="2">
        <v>0.13400000000000001</v>
      </c>
      <c r="AC2183" s="1">
        <v>-95.810000000000016</v>
      </c>
      <c r="AD2183" s="7">
        <v>43474</v>
      </c>
      <c r="AE2183" s="7">
        <v>43475</v>
      </c>
      <c r="AF2183">
        <v>1</v>
      </c>
      <c r="AG2183" t="s">
        <v>53</v>
      </c>
      <c r="AH2183" s="2">
        <v>0</v>
      </c>
      <c r="AI2183" s="1">
        <v>0</v>
      </c>
      <c r="AJ2183" s="1">
        <v>0</v>
      </c>
      <c r="AK2183" s="6" t="str">
        <f>+IF(Tabla1[[#This Row],[REQUEST_TY]]="SR MANTENIMIENTO CORRECTIVO", "EMERGENCIA", "OTROS")</f>
        <v>EMERGENCIA</v>
      </c>
      <c r="AL2183" s="6" t="str">
        <f>+_xlfn.IFS(Tabla1[[#This Row],[Veces obj]]&lt;=1,"0-1",Tabla1[[#This Row],[Veces obj]]&lt;=2,"1-2",Tabla1[[#This Row],[Veces obj]]&lt;=3,"2-3",TRUE,"&gt;3")</f>
        <v>1-2</v>
      </c>
      <c r="AM2183" s="6" t="str">
        <f>+_xlfn.IFS(MONTH(Tabla1[[#This Row],[MES]])&lt;=3,"Q1",MONTH(Tabla1[[#This Row],[MES]])&lt;=6,"Q2",MONTH(Tabla1[[#This Row],[MES]])&lt;=9,"Q3",TRUE,"Q4")</f>
        <v>Q1</v>
      </c>
      <c r="AN2183" t="str">
        <f>+IFERROR(VLOOKUP(Tabla1[[#This Row],[CUENTA]],CTAS[],2,0),"OTROS")</f>
        <v>OTROS</v>
      </c>
      <c r="AP2183" t="str">
        <f>+IFERROR(VLOOKUP(Tabla1[[#This Row],[EMPLEADO]],IS[],3,0),"OTROS")</f>
        <v>OTROS</v>
      </c>
      <c r="AQ2183" t="str">
        <f>+IFERROR(VLOOKUP(Tabla1[[#This Row],[EMPLEADO]],IS[[NÓMINA]:[INGENIERO]],2,0),"OTROS")</f>
        <v>OTROS</v>
      </c>
    </row>
    <row r="2184" spans="1:43" x14ac:dyDescent="0.25">
      <c r="A2184" t="s">
        <v>36</v>
      </c>
      <c r="B2184">
        <v>1</v>
      </c>
      <c r="C2184" t="s">
        <v>4221</v>
      </c>
      <c r="D2184" t="s">
        <v>38</v>
      </c>
      <c r="E2184" t="s">
        <v>373</v>
      </c>
      <c r="F2184" t="s">
        <v>4222</v>
      </c>
      <c r="G2184" s="17" t="s">
        <v>4223</v>
      </c>
      <c r="H2184" t="s">
        <v>453</v>
      </c>
      <c r="I2184" t="s">
        <v>43</v>
      </c>
      <c r="J2184" t="s">
        <v>8</v>
      </c>
      <c r="K2184" t="s">
        <v>338</v>
      </c>
      <c r="L2184" t="s">
        <v>4224</v>
      </c>
      <c r="M2184" t="s">
        <v>1198</v>
      </c>
      <c r="N2184">
        <v>0</v>
      </c>
      <c r="O2184" t="s">
        <v>47</v>
      </c>
      <c r="P2184">
        <v>1210</v>
      </c>
      <c r="Q2184" t="s">
        <v>48</v>
      </c>
      <c r="R2184" t="s">
        <v>153</v>
      </c>
      <c r="S2184" t="s">
        <v>50</v>
      </c>
      <c r="T2184" t="s">
        <v>51</v>
      </c>
      <c r="U2184" t="s">
        <v>52</v>
      </c>
      <c r="V2184">
        <v>1.05</v>
      </c>
      <c r="W2184" s="1">
        <v>750.75000000000011</v>
      </c>
      <c r="X2184">
        <v>1</v>
      </c>
      <c r="Y2184">
        <v>7.72</v>
      </c>
      <c r="Z2184">
        <v>5</v>
      </c>
      <c r="AA2184">
        <v>1.544</v>
      </c>
      <c r="AB2184" s="2">
        <v>0.13600000000000001</v>
      </c>
      <c r="AC2184" s="1">
        <v>-97.240000000000023</v>
      </c>
      <c r="AD2184" s="7">
        <v>43474</v>
      </c>
      <c r="AE2184" s="7">
        <v>43475</v>
      </c>
      <c r="AF2184">
        <v>1</v>
      </c>
      <c r="AG2184" t="s">
        <v>53</v>
      </c>
      <c r="AH2184" s="2">
        <v>0</v>
      </c>
      <c r="AI2184" s="1">
        <v>0</v>
      </c>
      <c r="AJ2184" s="1">
        <v>0</v>
      </c>
      <c r="AK2184" s="6" t="str">
        <f>+IF(Tabla1[[#This Row],[REQUEST_TY]]="SR MANTENIMIENTO CORRECTIVO", "EMERGENCIA", "OTROS")</f>
        <v>EMERGENCIA</v>
      </c>
      <c r="AL2184" s="6" t="str">
        <f>+_xlfn.IFS(Tabla1[[#This Row],[Veces obj]]&lt;=1,"0-1",Tabla1[[#This Row],[Veces obj]]&lt;=2,"1-2",Tabla1[[#This Row],[Veces obj]]&lt;=3,"2-3",TRUE,"&gt;3")</f>
        <v>1-2</v>
      </c>
      <c r="AM2184" s="6" t="str">
        <f>+_xlfn.IFS(MONTH(Tabla1[[#This Row],[MES]])&lt;=3,"Q1",MONTH(Tabla1[[#This Row],[MES]])&lt;=6,"Q2",MONTH(Tabla1[[#This Row],[MES]])&lt;=9,"Q3",TRUE,"Q4")</f>
        <v>Q1</v>
      </c>
      <c r="AN2184" t="str">
        <f>+IFERROR(VLOOKUP(Tabla1[[#This Row],[CUENTA]],CTAS[],2,0),"OTROS")</f>
        <v>OTROS</v>
      </c>
      <c r="AP2184" t="str">
        <f>+IFERROR(VLOOKUP(Tabla1[[#This Row],[EMPLEADO]],IS[],3,0),"OTROS")</f>
        <v>OTROS</v>
      </c>
      <c r="AQ2184" t="str">
        <f>+IFERROR(VLOOKUP(Tabla1[[#This Row],[EMPLEADO]],IS[[NÓMINA]:[INGENIERO]],2,0),"OTROS")</f>
        <v>OTROS</v>
      </c>
    </row>
    <row r="2185" spans="1:43" x14ac:dyDescent="0.25">
      <c r="A2185" t="s">
        <v>36</v>
      </c>
      <c r="B2185">
        <v>1</v>
      </c>
      <c r="C2185" t="s">
        <v>4225</v>
      </c>
      <c r="D2185" t="s">
        <v>38</v>
      </c>
      <c r="E2185" t="s">
        <v>258</v>
      </c>
      <c r="F2185" t="s">
        <v>4226</v>
      </c>
      <c r="G2185" s="17" t="s">
        <v>1901</v>
      </c>
      <c r="H2185" t="s">
        <v>246</v>
      </c>
      <c r="I2185" t="s">
        <v>43</v>
      </c>
      <c r="J2185" t="s">
        <v>8</v>
      </c>
      <c r="K2185" t="s">
        <v>102</v>
      </c>
      <c r="L2185" t="s">
        <v>1902</v>
      </c>
      <c r="M2185" t="s">
        <v>352</v>
      </c>
      <c r="N2185">
        <v>0</v>
      </c>
      <c r="O2185" t="s">
        <v>105</v>
      </c>
      <c r="P2185">
        <v>8</v>
      </c>
      <c r="Q2185" t="s">
        <v>194</v>
      </c>
      <c r="R2185" t="s">
        <v>138</v>
      </c>
      <c r="S2185" t="s">
        <v>139</v>
      </c>
      <c r="T2185" t="s">
        <v>51</v>
      </c>
      <c r="U2185" t="s">
        <v>224</v>
      </c>
      <c r="V2185">
        <v>0.8</v>
      </c>
      <c r="W2185" s="1">
        <v>642.40000000000009</v>
      </c>
      <c r="X2185">
        <v>1</v>
      </c>
      <c r="Y2185">
        <v>6.2</v>
      </c>
      <c r="Z2185">
        <v>4</v>
      </c>
      <c r="AA2185">
        <v>1.55</v>
      </c>
      <c r="AB2185" s="2">
        <v>0.13750000000000001</v>
      </c>
      <c r="AC2185" s="1">
        <v>-110.41250000000001</v>
      </c>
      <c r="AD2185" s="7">
        <v>43488</v>
      </c>
      <c r="AE2185" s="7">
        <v>43488</v>
      </c>
      <c r="AF2185">
        <v>0</v>
      </c>
      <c r="AG2185" t="s">
        <v>53</v>
      </c>
      <c r="AH2185" s="2">
        <v>0</v>
      </c>
      <c r="AI2185" s="1">
        <v>0</v>
      </c>
      <c r="AJ2185" s="1">
        <v>0</v>
      </c>
      <c r="AK2185" s="6" t="str">
        <f>+IF(Tabla1[[#This Row],[REQUEST_TY]]="SR MANTENIMIENTO CORRECTIVO", "EMERGENCIA", "OTROS")</f>
        <v>EMERGENCIA</v>
      </c>
      <c r="AL2185" s="6" t="str">
        <f>+_xlfn.IFS(Tabla1[[#This Row],[Veces obj]]&lt;=1,"0-1",Tabla1[[#This Row],[Veces obj]]&lt;=2,"1-2",Tabla1[[#This Row],[Veces obj]]&lt;=3,"2-3",TRUE,"&gt;3")</f>
        <v>1-2</v>
      </c>
      <c r="AM2185" s="6" t="str">
        <f>+_xlfn.IFS(MONTH(Tabla1[[#This Row],[MES]])&lt;=3,"Q1",MONTH(Tabla1[[#This Row],[MES]])&lt;=6,"Q2",MONTH(Tabla1[[#This Row],[MES]])&lt;=9,"Q3",TRUE,"Q4")</f>
        <v>Q1</v>
      </c>
      <c r="AN2185" t="str">
        <f>+IFERROR(VLOOKUP(Tabla1[[#This Row],[CUENTA]],CTAS[],2,0),"OTROS")</f>
        <v>OTROS</v>
      </c>
      <c r="AP2185" t="str">
        <f>+IFERROR(VLOOKUP(Tabla1[[#This Row],[EMPLEADO]],IS[],3,0),"OTROS")</f>
        <v>OTROS</v>
      </c>
      <c r="AQ2185" t="str">
        <f>+IFERROR(VLOOKUP(Tabla1[[#This Row],[EMPLEADO]],IS[[NÓMINA]:[INGENIERO]],2,0),"OTROS")</f>
        <v>OTROS</v>
      </c>
    </row>
    <row r="2186" spans="1:43" x14ac:dyDescent="0.25">
      <c r="A2186" t="s">
        <v>36</v>
      </c>
      <c r="B2186">
        <v>1</v>
      </c>
      <c r="C2186" t="s">
        <v>4227</v>
      </c>
      <c r="D2186" t="s">
        <v>38</v>
      </c>
      <c r="E2186" t="s">
        <v>133</v>
      </c>
      <c r="F2186" t="s">
        <v>4228</v>
      </c>
      <c r="G2186" s="17" t="s">
        <v>4229</v>
      </c>
      <c r="H2186" t="s">
        <v>384</v>
      </c>
      <c r="I2186" t="s">
        <v>43</v>
      </c>
      <c r="J2186" t="s">
        <v>8</v>
      </c>
      <c r="K2186" t="s">
        <v>59</v>
      </c>
      <c r="L2186" t="s">
        <v>4230</v>
      </c>
      <c r="M2186" t="s">
        <v>1264</v>
      </c>
      <c r="N2186">
        <v>0</v>
      </c>
      <c r="O2186" t="s">
        <v>47</v>
      </c>
      <c r="P2186">
        <v>80</v>
      </c>
      <c r="Q2186" t="s">
        <v>48</v>
      </c>
      <c r="R2186" t="s">
        <v>138</v>
      </c>
      <c r="S2186" t="s">
        <v>139</v>
      </c>
      <c r="T2186" t="s">
        <v>51</v>
      </c>
      <c r="U2186" t="s">
        <v>353</v>
      </c>
      <c r="V2186">
        <v>1.1499999999999999</v>
      </c>
      <c r="W2186" s="1">
        <v>1808.95</v>
      </c>
      <c r="X2186">
        <v>1</v>
      </c>
      <c r="Y2186">
        <v>6.22</v>
      </c>
      <c r="Z2186">
        <v>4</v>
      </c>
      <c r="AA2186">
        <v>1.5549999999999999</v>
      </c>
      <c r="AB2186" s="2">
        <v>0.13874999999999998</v>
      </c>
      <c r="AC2186" s="1">
        <v>-218.25375</v>
      </c>
      <c r="AD2186" s="7">
        <v>43494</v>
      </c>
      <c r="AE2186" s="7">
        <v>43494</v>
      </c>
      <c r="AF2186">
        <v>0</v>
      </c>
      <c r="AG2186" t="s">
        <v>53</v>
      </c>
      <c r="AH2186" s="2">
        <v>0</v>
      </c>
      <c r="AI2186" s="1">
        <v>0</v>
      </c>
      <c r="AJ2186" s="1">
        <v>0</v>
      </c>
      <c r="AK2186" s="6" t="str">
        <f>+IF(Tabla1[[#This Row],[REQUEST_TY]]="SR MANTENIMIENTO CORRECTIVO", "EMERGENCIA", "OTROS")</f>
        <v>EMERGENCIA</v>
      </c>
      <c r="AL2186" s="6" t="str">
        <f>+_xlfn.IFS(Tabla1[[#This Row],[Veces obj]]&lt;=1,"0-1",Tabla1[[#This Row],[Veces obj]]&lt;=2,"1-2",Tabla1[[#This Row],[Veces obj]]&lt;=3,"2-3",TRUE,"&gt;3")</f>
        <v>1-2</v>
      </c>
      <c r="AM2186" s="6" t="str">
        <f>+_xlfn.IFS(MONTH(Tabla1[[#This Row],[MES]])&lt;=3,"Q1",MONTH(Tabla1[[#This Row],[MES]])&lt;=6,"Q2",MONTH(Tabla1[[#This Row],[MES]])&lt;=9,"Q3",TRUE,"Q4")</f>
        <v>Q1</v>
      </c>
      <c r="AN2186" t="str">
        <f>+IFERROR(VLOOKUP(Tabla1[[#This Row],[CUENTA]],CTAS[],2,0),"OTROS")</f>
        <v>OTROS</v>
      </c>
      <c r="AP2186" t="str">
        <f>+IFERROR(VLOOKUP(Tabla1[[#This Row],[EMPLEADO]],IS[],3,0),"OTROS")</f>
        <v>OTROS</v>
      </c>
      <c r="AQ2186" t="str">
        <f>+IFERROR(VLOOKUP(Tabla1[[#This Row],[EMPLEADO]],IS[[NÓMINA]:[INGENIERO]],2,0),"OTROS")</f>
        <v>OTROS</v>
      </c>
    </row>
    <row r="2187" spans="1:43" x14ac:dyDescent="0.25">
      <c r="A2187" t="s">
        <v>36</v>
      </c>
      <c r="B2187">
        <v>1</v>
      </c>
      <c r="C2187" t="s">
        <v>4231</v>
      </c>
      <c r="D2187" t="s">
        <v>38</v>
      </c>
      <c r="E2187" t="s">
        <v>725</v>
      </c>
      <c r="F2187" t="s">
        <v>4232</v>
      </c>
      <c r="G2187" s="17" t="s">
        <v>4233</v>
      </c>
      <c r="H2187" t="s">
        <v>679</v>
      </c>
      <c r="I2187" t="s">
        <v>43</v>
      </c>
      <c r="J2187" t="s">
        <v>8</v>
      </c>
      <c r="K2187" t="s">
        <v>102</v>
      </c>
      <c r="L2187" t="s">
        <v>3734</v>
      </c>
      <c r="M2187" t="s">
        <v>794</v>
      </c>
      <c r="N2187">
        <v>0</v>
      </c>
      <c r="O2187" t="s">
        <v>47</v>
      </c>
      <c r="P2187">
        <v>108</v>
      </c>
      <c r="Q2187" t="s">
        <v>48</v>
      </c>
      <c r="R2187" t="s">
        <v>223</v>
      </c>
      <c r="S2187" t="s">
        <v>139</v>
      </c>
      <c r="T2187" t="s">
        <v>51</v>
      </c>
      <c r="U2187" t="s">
        <v>353</v>
      </c>
      <c r="V2187">
        <v>1.1499999999999999</v>
      </c>
      <c r="W2187" s="1">
        <v>1808.95</v>
      </c>
      <c r="X2187">
        <v>1</v>
      </c>
      <c r="Y2187">
        <v>6.25</v>
      </c>
      <c r="Z2187">
        <v>4</v>
      </c>
      <c r="AA2187">
        <v>1.5625</v>
      </c>
      <c r="AB2187" s="2">
        <v>0.140625</v>
      </c>
      <c r="AC2187" s="1">
        <v>-221.20312500000003</v>
      </c>
      <c r="AD2187" s="7">
        <v>43488</v>
      </c>
      <c r="AE2187" s="7">
        <v>43488</v>
      </c>
      <c r="AF2187">
        <v>0</v>
      </c>
      <c r="AG2187" t="s">
        <v>53</v>
      </c>
      <c r="AH2187" s="2">
        <v>0</v>
      </c>
      <c r="AI2187" s="1">
        <v>0</v>
      </c>
      <c r="AJ2187" s="1">
        <v>0</v>
      </c>
      <c r="AK2187" s="6" t="str">
        <f>+IF(Tabla1[[#This Row],[REQUEST_TY]]="SR MANTENIMIENTO CORRECTIVO", "EMERGENCIA", "OTROS")</f>
        <v>EMERGENCIA</v>
      </c>
      <c r="AL2187" s="6" t="str">
        <f>+_xlfn.IFS(Tabla1[[#This Row],[Veces obj]]&lt;=1,"0-1",Tabla1[[#This Row],[Veces obj]]&lt;=2,"1-2",Tabla1[[#This Row],[Veces obj]]&lt;=3,"2-3",TRUE,"&gt;3")</f>
        <v>1-2</v>
      </c>
      <c r="AM2187" s="6" t="str">
        <f>+_xlfn.IFS(MONTH(Tabla1[[#This Row],[MES]])&lt;=3,"Q1",MONTH(Tabla1[[#This Row],[MES]])&lt;=6,"Q2",MONTH(Tabla1[[#This Row],[MES]])&lt;=9,"Q3",TRUE,"Q4")</f>
        <v>Q1</v>
      </c>
      <c r="AN2187" t="str">
        <f>+IFERROR(VLOOKUP(Tabla1[[#This Row],[CUENTA]],CTAS[],2,0),"OTROS")</f>
        <v>OTROS</v>
      </c>
      <c r="AP2187" t="str">
        <f>+IFERROR(VLOOKUP(Tabla1[[#This Row],[EMPLEADO]],IS[],3,0),"OTROS")</f>
        <v>OTROS</v>
      </c>
      <c r="AQ2187" t="str">
        <f>+IFERROR(VLOOKUP(Tabla1[[#This Row],[EMPLEADO]],IS[[NÓMINA]:[INGENIERO]],2,0),"OTROS")</f>
        <v>OTROS</v>
      </c>
    </row>
    <row r="2188" spans="1:43" x14ac:dyDescent="0.25">
      <c r="A2188" t="s">
        <v>36</v>
      </c>
      <c r="B2188">
        <v>1</v>
      </c>
      <c r="C2188" t="s">
        <v>4234</v>
      </c>
      <c r="D2188" t="s">
        <v>38</v>
      </c>
      <c r="E2188" t="s">
        <v>4235</v>
      </c>
      <c r="F2188" t="s">
        <v>4236</v>
      </c>
      <c r="G2188" s="17" t="s">
        <v>4237</v>
      </c>
      <c r="H2188" t="s">
        <v>271</v>
      </c>
      <c r="I2188" t="s">
        <v>43</v>
      </c>
      <c r="J2188" t="s">
        <v>8</v>
      </c>
      <c r="K2188" t="s">
        <v>4238</v>
      </c>
      <c r="L2188" t="s">
        <v>4239</v>
      </c>
      <c r="M2188" t="s">
        <v>1269</v>
      </c>
      <c r="N2188">
        <v>0</v>
      </c>
      <c r="O2188" t="s">
        <v>105</v>
      </c>
      <c r="P2188">
        <v>47</v>
      </c>
      <c r="Q2188" t="s">
        <v>82</v>
      </c>
      <c r="R2188" t="s">
        <v>63</v>
      </c>
      <c r="S2188" t="s">
        <v>64</v>
      </c>
      <c r="T2188" t="s">
        <v>51</v>
      </c>
      <c r="U2188" t="s">
        <v>83</v>
      </c>
      <c r="V2188">
        <v>1.05</v>
      </c>
      <c r="W2188" s="1">
        <v>687.75</v>
      </c>
      <c r="X2188">
        <v>1</v>
      </c>
      <c r="Y2188">
        <v>7.82</v>
      </c>
      <c r="Z2188">
        <v>5</v>
      </c>
      <c r="AA2188">
        <v>1.5640000000000001</v>
      </c>
      <c r="AB2188" s="2">
        <v>0.14100000000000001</v>
      </c>
      <c r="AC2188" s="1">
        <v>-92.355000000000004</v>
      </c>
      <c r="AD2188" s="7">
        <v>43488</v>
      </c>
      <c r="AE2188" s="7">
        <v>43488</v>
      </c>
      <c r="AF2188">
        <v>0</v>
      </c>
      <c r="AG2188" t="s">
        <v>53</v>
      </c>
      <c r="AH2188" s="2">
        <v>0</v>
      </c>
      <c r="AI2188" s="1">
        <v>0</v>
      </c>
      <c r="AJ2188" s="1">
        <v>0</v>
      </c>
      <c r="AK2188" s="6" t="str">
        <f>+IF(Tabla1[[#This Row],[REQUEST_TY]]="SR MANTENIMIENTO CORRECTIVO", "EMERGENCIA", "OTROS")</f>
        <v>EMERGENCIA</v>
      </c>
      <c r="AL2188" s="6" t="str">
        <f>+_xlfn.IFS(Tabla1[[#This Row],[Veces obj]]&lt;=1,"0-1",Tabla1[[#This Row],[Veces obj]]&lt;=2,"1-2",Tabla1[[#This Row],[Veces obj]]&lt;=3,"2-3",TRUE,"&gt;3")</f>
        <v>1-2</v>
      </c>
      <c r="AM2188" s="6" t="str">
        <f>+_xlfn.IFS(MONTH(Tabla1[[#This Row],[MES]])&lt;=3,"Q1",MONTH(Tabla1[[#This Row],[MES]])&lt;=6,"Q2",MONTH(Tabla1[[#This Row],[MES]])&lt;=9,"Q3",TRUE,"Q4")</f>
        <v>Q1</v>
      </c>
      <c r="AN2188" t="str">
        <f>+IFERROR(VLOOKUP(Tabla1[[#This Row],[CUENTA]],CTAS[],2,0),"OTROS")</f>
        <v>OTROS</v>
      </c>
      <c r="AP2188" t="str">
        <f>+IFERROR(VLOOKUP(Tabla1[[#This Row],[EMPLEADO]],IS[],3,0),"OTROS")</f>
        <v>OTROS</v>
      </c>
      <c r="AQ2188" t="str">
        <f>+IFERROR(VLOOKUP(Tabla1[[#This Row],[EMPLEADO]],IS[[NÓMINA]:[INGENIERO]],2,0),"OTROS")</f>
        <v>OTROS</v>
      </c>
    </row>
    <row r="2189" spans="1:43" x14ac:dyDescent="0.25">
      <c r="A2189" t="s">
        <v>36</v>
      </c>
      <c r="B2189">
        <v>1</v>
      </c>
      <c r="C2189" t="s">
        <v>4240</v>
      </c>
      <c r="D2189" t="s">
        <v>38</v>
      </c>
      <c r="E2189" t="s">
        <v>76</v>
      </c>
      <c r="F2189" t="s">
        <v>4241</v>
      </c>
      <c r="G2189" s="17" t="s">
        <v>4242</v>
      </c>
      <c r="H2189" t="s">
        <v>253</v>
      </c>
      <c r="I2189" t="s">
        <v>43</v>
      </c>
      <c r="J2189" t="s">
        <v>8</v>
      </c>
      <c r="K2189" t="s">
        <v>59</v>
      </c>
      <c r="L2189" t="s">
        <v>2819</v>
      </c>
      <c r="M2189" t="s">
        <v>2820</v>
      </c>
      <c r="N2189">
        <v>0</v>
      </c>
      <c r="O2189" t="s">
        <v>47</v>
      </c>
      <c r="P2189">
        <v>27</v>
      </c>
      <c r="Q2189" t="s">
        <v>62</v>
      </c>
      <c r="R2189" t="s">
        <v>63</v>
      </c>
      <c r="S2189" t="s">
        <v>64</v>
      </c>
      <c r="T2189" t="s">
        <v>51</v>
      </c>
      <c r="U2189" t="s">
        <v>65</v>
      </c>
      <c r="V2189">
        <v>0.8</v>
      </c>
      <c r="W2189" s="1">
        <v>1092</v>
      </c>
      <c r="X2189">
        <v>1</v>
      </c>
      <c r="Y2189">
        <v>7.83</v>
      </c>
      <c r="Z2189">
        <v>5</v>
      </c>
      <c r="AA2189">
        <v>1.5660000000000001</v>
      </c>
      <c r="AB2189" s="2">
        <v>0.14150000000000001</v>
      </c>
      <c r="AC2189" s="1">
        <v>-193.14750000000001</v>
      </c>
      <c r="AD2189" s="7">
        <v>43488</v>
      </c>
      <c r="AE2189" s="7">
        <v>43488</v>
      </c>
      <c r="AF2189">
        <v>0</v>
      </c>
      <c r="AG2189" t="s">
        <v>53</v>
      </c>
      <c r="AH2189" s="2">
        <v>0</v>
      </c>
      <c r="AI2189" s="1">
        <v>0</v>
      </c>
      <c r="AJ2189" s="1">
        <v>0</v>
      </c>
      <c r="AK2189" s="6" t="str">
        <f>+IF(Tabla1[[#This Row],[REQUEST_TY]]="SR MANTENIMIENTO CORRECTIVO", "EMERGENCIA", "OTROS")</f>
        <v>EMERGENCIA</v>
      </c>
      <c r="AL2189" s="6" t="str">
        <f>+_xlfn.IFS(Tabla1[[#This Row],[Veces obj]]&lt;=1,"0-1",Tabla1[[#This Row],[Veces obj]]&lt;=2,"1-2",Tabla1[[#This Row],[Veces obj]]&lt;=3,"2-3",TRUE,"&gt;3")</f>
        <v>1-2</v>
      </c>
      <c r="AM2189" s="6" t="str">
        <f>+_xlfn.IFS(MONTH(Tabla1[[#This Row],[MES]])&lt;=3,"Q1",MONTH(Tabla1[[#This Row],[MES]])&lt;=6,"Q2",MONTH(Tabla1[[#This Row],[MES]])&lt;=9,"Q3",TRUE,"Q4")</f>
        <v>Q1</v>
      </c>
      <c r="AN2189" t="str">
        <f>+IFERROR(VLOOKUP(Tabla1[[#This Row],[CUENTA]],CTAS[],2,0),"OTROS")</f>
        <v>OTROS</v>
      </c>
      <c r="AP2189" t="str">
        <f>+IFERROR(VLOOKUP(Tabla1[[#This Row],[EMPLEADO]],IS[],3,0),"OTROS")</f>
        <v>OTROS</v>
      </c>
      <c r="AQ2189" t="str">
        <f>+IFERROR(VLOOKUP(Tabla1[[#This Row],[EMPLEADO]],IS[[NÓMINA]:[INGENIERO]],2,0),"OTROS")</f>
        <v>OTROS</v>
      </c>
    </row>
    <row r="2190" spans="1:43" x14ac:dyDescent="0.25">
      <c r="A2190" t="s">
        <v>36</v>
      </c>
      <c r="B2190">
        <v>1</v>
      </c>
      <c r="C2190" t="s">
        <v>4243</v>
      </c>
      <c r="D2190" t="s">
        <v>38</v>
      </c>
      <c r="E2190" t="s">
        <v>558</v>
      </c>
      <c r="F2190" t="s">
        <v>4244</v>
      </c>
      <c r="G2190" s="17" t="s">
        <v>3437</v>
      </c>
      <c r="H2190" t="s">
        <v>101</v>
      </c>
      <c r="I2190" t="s">
        <v>43</v>
      </c>
      <c r="J2190" t="s">
        <v>8</v>
      </c>
      <c r="K2190" t="s">
        <v>798</v>
      </c>
      <c r="L2190" t="s">
        <v>2274</v>
      </c>
      <c r="M2190" t="s">
        <v>1269</v>
      </c>
      <c r="N2190">
        <v>1</v>
      </c>
      <c r="O2190" t="s">
        <v>105</v>
      </c>
      <c r="P2190">
        <v>65</v>
      </c>
      <c r="Q2190" t="s">
        <v>48</v>
      </c>
      <c r="R2190" t="s">
        <v>95</v>
      </c>
      <c r="S2190" t="s">
        <v>64</v>
      </c>
      <c r="T2190" t="s">
        <v>51</v>
      </c>
      <c r="U2190" t="s">
        <v>96</v>
      </c>
      <c r="V2190">
        <v>1.1000000000000001</v>
      </c>
      <c r="W2190" s="1">
        <v>0</v>
      </c>
      <c r="X2190">
        <v>1</v>
      </c>
      <c r="Y2190">
        <v>7.94</v>
      </c>
      <c r="Z2190">
        <v>5</v>
      </c>
      <c r="AA2190">
        <v>1.5880000000000001</v>
      </c>
      <c r="AB2190" s="2">
        <v>0.14700000000000002</v>
      </c>
      <c r="AC2190" s="1">
        <v>0</v>
      </c>
      <c r="AD2190" s="7">
        <v>43465</v>
      </c>
      <c r="AE2190" s="7">
        <v>43467</v>
      </c>
      <c r="AF2190">
        <v>1</v>
      </c>
      <c r="AG2190" t="s">
        <v>53</v>
      </c>
      <c r="AH2190" s="2">
        <v>0</v>
      </c>
      <c r="AI2190" s="1">
        <v>0</v>
      </c>
      <c r="AJ2190" s="1">
        <v>0</v>
      </c>
      <c r="AK2190" s="6" t="str">
        <f>+IF(Tabla1[[#This Row],[REQUEST_TY]]="SR MANTENIMIENTO CORRECTIVO", "EMERGENCIA", "OTROS")</f>
        <v>EMERGENCIA</v>
      </c>
      <c r="AL2190" s="6" t="str">
        <f>+_xlfn.IFS(Tabla1[[#This Row],[Veces obj]]&lt;=1,"0-1",Tabla1[[#This Row],[Veces obj]]&lt;=2,"1-2",Tabla1[[#This Row],[Veces obj]]&lt;=3,"2-3",TRUE,"&gt;3")</f>
        <v>1-2</v>
      </c>
      <c r="AM2190" s="6" t="str">
        <f>+_xlfn.IFS(MONTH(Tabla1[[#This Row],[MES]])&lt;=3,"Q1",MONTH(Tabla1[[#This Row],[MES]])&lt;=6,"Q2",MONTH(Tabla1[[#This Row],[MES]])&lt;=9,"Q3",TRUE,"Q4")</f>
        <v>Q1</v>
      </c>
      <c r="AN2190" t="str">
        <f>+IFERROR(VLOOKUP(Tabla1[[#This Row],[CUENTA]],CTAS[],2,0),"OTROS")</f>
        <v>OTROS</v>
      </c>
      <c r="AP2190" t="str">
        <f>+IFERROR(VLOOKUP(Tabla1[[#This Row],[EMPLEADO]],IS[],3,0),"OTROS")</f>
        <v>OTROS</v>
      </c>
      <c r="AQ2190" t="str">
        <f>+IFERROR(VLOOKUP(Tabla1[[#This Row],[EMPLEADO]],IS[[NÓMINA]:[INGENIERO]],2,0),"OTROS")</f>
        <v>OTROS</v>
      </c>
    </row>
    <row r="2191" spans="1:43" x14ac:dyDescent="0.25">
      <c r="A2191" t="s">
        <v>36</v>
      </c>
      <c r="B2191">
        <v>1</v>
      </c>
      <c r="C2191" t="s">
        <v>4245</v>
      </c>
      <c r="D2191" t="s">
        <v>38</v>
      </c>
      <c r="E2191" t="s">
        <v>76</v>
      </c>
      <c r="F2191" t="s">
        <v>4246</v>
      </c>
      <c r="G2191" s="17" t="s">
        <v>4247</v>
      </c>
      <c r="H2191" t="s">
        <v>586</v>
      </c>
      <c r="I2191" t="s">
        <v>43</v>
      </c>
      <c r="J2191" t="s">
        <v>8</v>
      </c>
      <c r="K2191" t="s">
        <v>59</v>
      </c>
      <c r="L2191" t="s">
        <v>2686</v>
      </c>
      <c r="M2191" t="s">
        <v>2687</v>
      </c>
      <c r="N2191">
        <v>0</v>
      </c>
      <c r="O2191" t="s">
        <v>47</v>
      </c>
      <c r="P2191">
        <v>27</v>
      </c>
      <c r="Q2191" t="s">
        <v>62</v>
      </c>
      <c r="R2191" t="s">
        <v>63</v>
      </c>
      <c r="S2191" t="s">
        <v>64</v>
      </c>
      <c r="T2191" t="s">
        <v>51</v>
      </c>
      <c r="U2191" t="s">
        <v>65</v>
      </c>
      <c r="V2191">
        <v>0.8</v>
      </c>
      <c r="W2191" s="1">
        <v>1092</v>
      </c>
      <c r="X2191">
        <v>1</v>
      </c>
      <c r="Y2191">
        <v>8</v>
      </c>
      <c r="Z2191">
        <v>5</v>
      </c>
      <c r="AA2191">
        <v>1.6</v>
      </c>
      <c r="AB2191" s="2">
        <v>0.15000000000000002</v>
      </c>
      <c r="AC2191" s="1">
        <v>-204.75000000000003</v>
      </c>
      <c r="AD2191" s="7">
        <v>43475</v>
      </c>
      <c r="AE2191" s="7">
        <v>43475</v>
      </c>
      <c r="AF2191">
        <v>0</v>
      </c>
      <c r="AG2191" t="s">
        <v>53</v>
      </c>
      <c r="AH2191" s="2">
        <v>0</v>
      </c>
      <c r="AI2191" s="1">
        <v>0</v>
      </c>
      <c r="AJ2191" s="1">
        <v>0</v>
      </c>
      <c r="AK2191" s="6" t="str">
        <f>+IF(Tabla1[[#This Row],[REQUEST_TY]]="SR MANTENIMIENTO CORRECTIVO", "EMERGENCIA", "OTROS")</f>
        <v>EMERGENCIA</v>
      </c>
      <c r="AL2191" s="6" t="str">
        <f>+_xlfn.IFS(Tabla1[[#This Row],[Veces obj]]&lt;=1,"0-1",Tabla1[[#This Row],[Veces obj]]&lt;=2,"1-2",Tabla1[[#This Row],[Veces obj]]&lt;=3,"2-3",TRUE,"&gt;3")</f>
        <v>1-2</v>
      </c>
      <c r="AM2191" s="6" t="str">
        <f>+_xlfn.IFS(MONTH(Tabla1[[#This Row],[MES]])&lt;=3,"Q1",MONTH(Tabla1[[#This Row],[MES]])&lt;=6,"Q2",MONTH(Tabla1[[#This Row],[MES]])&lt;=9,"Q3",TRUE,"Q4")</f>
        <v>Q1</v>
      </c>
      <c r="AN2191" t="str">
        <f>+IFERROR(VLOOKUP(Tabla1[[#This Row],[CUENTA]],CTAS[],2,0),"OTROS")</f>
        <v>OTROS</v>
      </c>
      <c r="AP2191" t="str">
        <f>+IFERROR(VLOOKUP(Tabla1[[#This Row],[EMPLEADO]],IS[],3,0),"OTROS")</f>
        <v>OTROS</v>
      </c>
      <c r="AQ2191" t="str">
        <f>+IFERROR(VLOOKUP(Tabla1[[#This Row],[EMPLEADO]],IS[[NÓMINA]:[INGENIERO]],2,0),"OTROS")</f>
        <v>OTROS</v>
      </c>
    </row>
    <row r="2192" spans="1:43" x14ac:dyDescent="0.25">
      <c r="A2192" t="s">
        <v>36</v>
      </c>
      <c r="B2192">
        <v>1</v>
      </c>
      <c r="C2192" t="s">
        <v>4248</v>
      </c>
      <c r="D2192" t="s">
        <v>38</v>
      </c>
      <c r="E2192" t="s">
        <v>694</v>
      </c>
      <c r="F2192" t="s">
        <v>4249</v>
      </c>
      <c r="G2192" s="17" t="s">
        <v>696</v>
      </c>
      <c r="H2192" t="s">
        <v>136</v>
      </c>
      <c r="I2192" t="s">
        <v>43</v>
      </c>
      <c r="J2192" t="s">
        <v>8</v>
      </c>
      <c r="K2192" t="s">
        <v>59</v>
      </c>
      <c r="L2192" t="s">
        <v>697</v>
      </c>
      <c r="M2192" t="s">
        <v>698</v>
      </c>
      <c r="N2192">
        <v>0</v>
      </c>
      <c r="O2192" t="s">
        <v>47</v>
      </c>
      <c r="P2192">
        <v>18</v>
      </c>
      <c r="Q2192" t="s">
        <v>62</v>
      </c>
      <c r="R2192" t="s">
        <v>138</v>
      </c>
      <c r="S2192" t="s">
        <v>139</v>
      </c>
      <c r="T2192" t="s">
        <v>208</v>
      </c>
      <c r="U2192" t="s">
        <v>262</v>
      </c>
      <c r="V2192">
        <v>1.05</v>
      </c>
      <c r="W2192" s="1">
        <v>1651.6500000000003</v>
      </c>
      <c r="X2192">
        <v>1</v>
      </c>
      <c r="Y2192">
        <v>9.67</v>
      </c>
      <c r="Z2192">
        <v>6</v>
      </c>
      <c r="AA2192">
        <v>1.6116666666666666</v>
      </c>
      <c r="AB2192" s="2">
        <v>0.15291666666666665</v>
      </c>
      <c r="AC2192" s="1">
        <v>-240.53791666666666</v>
      </c>
      <c r="AD2192" s="7">
        <v>43469</v>
      </c>
      <c r="AE2192" s="7">
        <v>43469</v>
      </c>
      <c r="AF2192">
        <v>0</v>
      </c>
      <c r="AG2192" t="s">
        <v>53</v>
      </c>
      <c r="AH2192" s="2">
        <v>0</v>
      </c>
      <c r="AI2192" s="1">
        <v>0</v>
      </c>
      <c r="AJ2192" s="1">
        <v>0</v>
      </c>
      <c r="AK2192" s="6" t="str">
        <f>+IF(Tabla1[[#This Row],[REQUEST_TY]]="SR MANTENIMIENTO CORRECTIVO", "EMERGENCIA", "OTROS")</f>
        <v>EMERGENCIA</v>
      </c>
      <c r="AL2192" s="6" t="str">
        <f>+_xlfn.IFS(Tabla1[[#This Row],[Veces obj]]&lt;=1,"0-1",Tabla1[[#This Row],[Veces obj]]&lt;=2,"1-2",Tabla1[[#This Row],[Veces obj]]&lt;=3,"2-3",TRUE,"&gt;3")</f>
        <v>1-2</v>
      </c>
      <c r="AM2192" s="6" t="str">
        <f>+_xlfn.IFS(MONTH(Tabla1[[#This Row],[MES]])&lt;=3,"Q1",MONTH(Tabla1[[#This Row],[MES]])&lt;=6,"Q2",MONTH(Tabla1[[#This Row],[MES]])&lt;=9,"Q3",TRUE,"Q4")</f>
        <v>Q1</v>
      </c>
      <c r="AN2192" t="str">
        <f>+IFERROR(VLOOKUP(Tabla1[[#This Row],[CUENTA]],CTAS[],2,0),"OTROS")</f>
        <v>OTROS</v>
      </c>
      <c r="AP2192" t="str">
        <f>+IFERROR(VLOOKUP(Tabla1[[#This Row],[EMPLEADO]],IS[],3,0),"OTROS")</f>
        <v>OTROS</v>
      </c>
      <c r="AQ2192" t="str">
        <f>+IFERROR(VLOOKUP(Tabla1[[#This Row],[EMPLEADO]],IS[[NÓMINA]:[INGENIERO]],2,0),"OTROS")</f>
        <v>OTROS</v>
      </c>
    </row>
    <row r="2193" spans="1:43" x14ac:dyDescent="0.25">
      <c r="A2193" t="s">
        <v>4444</v>
      </c>
      <c r="B2193">
        <v>1</v>
      </c>
      <c r="C2193" t="s">
        <v>4945</v>
      </c>
      <c r="D2193" t="s">
        <v>38</v>
      </c>
      <c r="E2193" t="s">
        <v>332</v>
      </c>
      <c r="F2193" t="s">
        <v>4946</v>
      </c>
      <c r="G2193" s="17" t="s">
        <v>4947</v>
      </c>
      <c r="H2193" t="s">
        <v>1572</v>
      </c>
      <c r="I2193" t="s">
        <v>43</v>
      </c>
      <c r="J2193" t="s">
        <v>8</v>
      </c>
      <c r="K2193" t="s">
        <v>59</v>
      </c>
      <c r="L2193" t="s">
        <v>2800</v>
      </c>
      <c r="M2193" t="s">
        <v>1707</v>
      </c>
      <c r="N2193">
        <v>0</v>
      </c>
      <c r="O2193" t="s">
        <v>47</v>
      </c>
      <c r="P2193">
        <v>38</v>
      </c>
      <c r="Q2193" t="s">
        <v>82</v>
      </c>
      <c r="R2193" t="s">
        <v>317</v>
      </c>
      <c r="S2193" t="s">
        <v>318</v>
      </c>
      <c r="T2193" t="s">
        <v>51</v>
      </c>
      <c r="U2193" t="s">
        <v>140</v>
      </c>
      <c r="V2193">
        <v>1.1000000000000001</v>
      </c>
      <c r="W2193" s="1">
        <v>1730.3000000000004</v>
      </c>
      <c r="X2193">
        <v>1</v>
      </c>
      <c r="Y2193">
        <v>6.5</v>
      </c>
      <c r="Z2193">
        <v>4</v>
      </c>
      <c r="AA2193">
        <v>1.625</v>
      </c>
      <c r="AB2193" s="2">
        <v>0.15625</v>
      </c>
      <c r="AC2193" s="1">
        <v>-245.78125000000003</v>
      </c>
      <c r="AD2193" s="7">
        <v>43501</v>
      </c>
      <c r="AE2193" s="7">
        <v>43502</v>
      </c>
      <c r="AF2193">
        <v>1</v>
      </c>
      <c r="AG2193" t="s">
        <v>53</v>
      </c>
      <c r="AH2193" s="2">
        <v>0</v>
      </c>
      <c r="AI2193" s="1">
        <v>0</v>
      </c>
      <c r="AJ2193" s="1">
        <v>0</v>
      </c>
      <c r="AK2193" s="6" t="str">
        <f>+IF(Tabla1[[#This Row],[REQUEST_TY]]="SR MANTENIMIENTO CORRECTIVO", "EMERGENCIA", "OTROS")</f>
        <v>EMERGENCIA</v>
      </c>
      <c r="AL2193" s="6" t="str">
        <f>+_xlfn.IFS(Tabla1[[#This Row],[Veces obj]]&lt;=1,"0-1",Tabla1[[#This Row],[Veces obj]]&lt;=2,"1-2",Tabla1[[#This Row],[Veces obj]]&lt;=3,"2-3",TRUE,"&gt;3")</f>
        <v>1-2</v>
      </c>
      <c r="AM2193" s="6" t="str">
        <f>+_xlfn.IFS(MONTH(Tabla1[[#This Row],[MES]])&lt;=3,"Q1",MONTH(Tabla1[[#This Row],[MES]])&lt;=6,"Q2",MONTH(Tabla1[[#This Row],[MES]])&lt;=9,"Q3",TRUE,"Q4")</f>
        <v>Q1</v>
      </c>
      <c r="AN2193" t="str">
        <f>+IFERROR(VLOOKUP(Tabla1[[#This Row],[CUENTA]],CTAS[],2,0),"OTROS")</f>
        <v>OTROS</v>
      </c>
      <c r="AP2193" t="str">
        <f>+IFERROR(VLOOKUP(Tabla1[[#This Row],[EMPLEADO]],IS[],3,0),"OTROS")</f>
        <v>OTROS</v>
      </c>
      <c r="AQ2193" t="str">
        <f>+IFERROR(VLOOKUP(Tabla1[[#This Row],[EMPLEADO]],IS[[NÓMINA]:[INGENIERO]],2,0),"OTROS")</f>
        <v>OTROS</v>
      </c>
    </row>
    <row r="2194" spans="1:43" x14ac:dyDescent="0.25">
      <c r="A2194" t="s">
        <v>4444</v>
      </c>
      <c r="B2194">
        <v>1</v>
      </c>
      <c r="C2194" t="s">
        <v>5752</v>
      </c>
      <c r="D2194" t="s">
        <v>38</v>
      </c>
      <c r="E2194" t="s">
        <v>332</v>
      </c>
      <c r="F2194" t="s">
        <v>5753</v>
      </c>
      <c r="G2194" s="17" t="s">
        <v>5598</v>
      </c>
      <c r="H2194" t="s">
        <v>574</v>
      </c>
      <c r="I2194" t="s">
        <v>43</v>
      </c>
      <c r="J2194" t="s">
        <v>8</v>
      </c>
      <c r="K2194" t="s">
        <v>59</v>
      </c>
      <c r="L2194" t="s">
        <v>4323</v>
      </c>
      <c r="M2194" t="s">
        <v>4324</v>
      </c>
      <c r="N2194">
        <v>0</v>
      </c>
      <c r="O2194" t="s">
        <v>47</v>
      </c>
      <c r="P2194">
        <v>2</v>
      </c>
      <c r="Q2194" t="s">
        <v>388</v>
      </c>
      <c r="R2194" t="s">
        <v>317</v>
      </c>
      <c r="S2194" t="s">
        <v>318</v>
      </c>
      <c r="T2194" t="s">
        <v>51</v>
      </c>
      <c r="U2194" t="s">
        <v>872</v>
      </c>
      <c r="V2194">
        <v>0</v>
      </c>
      <c r="W2194" s="1">
        <v>0</v>
      </c>
      <c r="X2194">
        <v>1</v>
      </c>
      <c r="Y2194">
        <v>6.52</v>
      </c>
      <c r="Z2194">
        <v>4</v>
      </c>
      <c r="AA2194">
        <v>1.63</v>
      </c>
      <c r="AB2194" s="2">
        <v>0.15749999999999997</v>
      </c>
      <c r="AC2194" s="1">
        <v>-247.7475</v>
      </c>
      <c r="AD2194" s="7">
        <v>43508</v>
      </c>
      <c r="AE2194" s="7">
        <v>43509</v>
      </c>
      <c r="AF2194">
        <v>1</v>
      </c>
      <c r="AG2194" t="s">
        <v>53</v>
      </c>
      <c r="AH2194" s="2">
        <v>0</v>
      </c>
      <c r="AI2194" s="1">
        <v>0</v>
      </c>
      <c r="AJ2194" s="1">
        <v>0</v>
      </c>
      <c r="AK2194" s="6" t="str">
        <f>+IF(Tabla1[[#This Row],[REQUEST_TY]]="SR MANTENIMIENTO CORRECTIVO", "EMERGENCIA", "OTROS")</f>
        <v>EMERGENCIA</v>
      </c>
      <c r="AL2194" s="6" t="str">
        <f>+_xlfn.IFS(Tabla1[[#This Row],[Veces obj]]&lt;=1,"0-1",Tabla1[[#This Row],[Veces obj]]&lt;=2,"1-2",Tabla1[[#This Row],[Veces obj]]&lt;=3,"2-3",TRUE,"&gt;3")</f>
        <v>1-2</v>
      </c>
      <c r="AM2194" s="6" t="str">
        <f>+_xlfn.IFS(MONTH(Tabla1[[#This Row],[MES]])&lt;=3,"Q1",MONTH(Tabla1[[#This Row],[MES]])&lt;=6,"Q2",MONTH(Tabla1[[#This Row],[MES]])&lt;=9,"Q3",TRUE,"Q4")</f>
        <v>Q1</v>
      </c>
      <c r="AN2194" t="str">
        <f>+IFERROR(VLOOKUP(Tabla1[[#This Row],[CUENTA]],CTAS[],2,0),"OTROS")</f>
        <v>OTROS</v>
      </c>
      <c r="AP2194" t="str">
        <f>+IFERROR(VLOOKUP(Tabla1[[#This Row],[EMPLEADO]],IS[],3,0),"OTROS")</f>
        <v>OTROS</v>
      </c>
      <c r="AQ2194" t="str">
        <f>+IFERROR(VLOOKUP(Tabla1[[#This Row],[EMPLEADO]],IS[[NÓMINA]:[INGENIERO]],2,0),"OTROS")</f>
        <v>OTROS</v>
      </c>
    </row>
    <row r="2195" spans="1:43" x14ac:dyDescent="0.25">
      <c r="A2195" t="s">
        <v>4444</v>
      </c>
      <c r="B2195">
        <v>1</v>
      </c>
      <c r="C2195" t="s">
        <v>6388</v>
      </c>
      <c r="D2195" t="s">
        <v>38</v>
      </c>
      <c r="E2195" t="s">
        <v>133</v>
      </c>
      <c r="F2195" t="s">
        <v>6387</v>
      </c>
      <c r="G2195" s="17" t="s">
        <v>2576</v>
      </c>
      <c r="H2195" t="s">
        <v>868</v>
      </c>
      <c r="I2195" t="s">
        <v>43</v>
      </c>
      <c r="J2195" t="s">
        <v>8</v>
      </c>
      <c r="K2195" t="s">
        <v>59</v>
      </c>
      <c r="L2195" t="s">
        <v>2577</v>
      </c>
      <c r="M2195" t="s">
        <v>2578</v>
      </c>
      <c r="N2195">
        <v>1</v>
      </c>
      <c r="O2195" t="s">
        <v>47</v>
      </c>
      <c r="P2195">
        <v>11</v>
      </c>
      <c r="Q2195" t="s">
        <v>194</v>
      </c>
      <c r="R2195" t="s">
        <v>138</v>
      </c>
      <c r="S2195" t="s">
        <v>139</v>
      </c>
      <c r="T2195" t="s">
        <v>51</v>
      </c>
      <c r="U2195" t="s">
        <v>224</v>
      </c>
      <c r="V2195">
        <v>0.8</v>
      </c>
      <c r="W2195" s="1">
        <v>0</v>
      </c>
      <c r="X2195">
        <v>1</v>
      </c>
      <c r="Y2195">
        <v>6.52</v>
      </c>
      <c r="Z2195">
        <v>4</v>
      </c>
      <c r="AA2195">
        <v>1.63</v>
      </c>
      <c r="AB2195" s="2">
        <v>0.15749999999999997</v>
      </c>
      <c r="AC2195" s="1">
        <v>-247.7475</v>
      </c>
      <c r="AD2195" s="7">
        <v>43514</v>
      </c>
      <c r="AE2195" s="7">
        <v>43514</v>
      </c>
      <c r="AF2195">
        <v>0</v>
      </c>
      <c r="AG2195" t="s">
        <v>53</v>
      </c>
      <c r="AH2195" s="2">
        <v>0</v>
      </c>
      <c r="AI2195" s="1">
        <v>0</v>
      </c>
      <c r="AJ2195" s="1">
        <v>0</v>
      </c>
      <c r="AK2195" s="6" t="str">
        <f>+IF(Tabla1[[#This Row],[REQUEST_TY]]="SR MANTENIMIENTO CORRECTIVO", "EMERGENCIA", "OTROS")</f>
        <v>EMERGENCIA</v>
      </c>
      <c r="AL2195" s="6" t="str">
        <f>+_xlfn.IFS(Tabla1[[#This Row],[Veces obj]]&lt;=1,"0-1",Tabla1[[#This Row],[Veces obj]]&lt;=2,"1-2",Tabla1[[#This Row],[Veces obj]]&lt;=3,"2-3",TRUE,"&gt;3")</f>
        <v>1-2</v>
      </c>
      <c r="AM2195" s="6" t="str">
        <f>+_xlfn.IFS(MONTH(Tabla1[[#This Row],[MES]])&lt;=3,"Q1",MONTH(Tabla1[[#This Row],[MES]])&lt;=6,"Q2",MONTH(Tabla1[[#This Row],[MES]])&lt;=9,"Q3",TRUE,"Q4")</f>
        <v>Q1</v>
      </c>
      <c r="AN2195" t="str">
        <f>+IFERROR(VLOOKUP(Tabla1[[#This Row],[CUENTA]],CTAS[],2,0),"OTROS")</f>
        <v>OTROS</v>
      </c>
      <c r="AP2195" t="str">
        <f>+IFERROR(VLOOKUP(Tabla1[[#This Row],[EMPLEADO]],IS[],3,0),"OTROS")</f>
        <v>OTROS</v>
      </c>
      <c r="AQ2195" t="str">
        <f>+IFERROR(VLOOKUP(Tabla1[[#This Row],[EMPLEADO]],IS[[NÓMINA]:[INGENIERO]],2,0),"OTROS")</f>
        <v>OTROS</v>
      </c>
    </row>
    <row r="2196" spans="1:43" x14ac:dyDescent="0.25">
      <c r="A2196" t="s">
        <v>4444</v>
      </c>
      <c r="B2196">
        <v>1</v>
      </c>
      <c r="C2196" t="s">
        <v>6548</v>
      </c>
      <c r="D2196" t="s">
        <v>4401</v>
      </c>
      <c r="E2196" t="s">
        <v>636</v>
      </c>
      <c r="F2196" t="s">
        <v>6549</v>
      </c>
      <c r="G2196" s="17" t="s">
        <v>6550</v>
      </c>
      <c r="H2196" t="s">
        <v>79</v>
      </c>
      <c r="I2196" t="s">
        <v>43</v>
      </c>
      <c r="J2196" t="s">
        <v>8</v>
      </c>
      <c r="K2196" t="s">
        <v>1480</v>
      </c>
      <c r="L2196" t="s">
        <v>1481</v>
      </c>
      <c r="M2196" t="s">
        <v>1482</v>
      </c>
      <c r="N2196">
        <v>0</v>
      </c>
      <c r="O2196" t="s">
        <v>47</v>
      </c>
      <c r="P2196" t="s">
        <v>822</v>
      </c>
      <c r="Q2196" t="s">
        <v>48</v>
      </c>
      <c r="R2196" t="s">
        <v>153</v>
      </c>
      <c r="S2196" t="s">
        <v>50</v>
      </c>
      <c r="T2196" t="s">
        <v>51</v>
      </c>
      <c r="U2196" t="s">
        <v>52</v>
      </c>
      <c r="V2196">
        <v>1</v>
      </c>
      <c r="W2196" s="1">
        <v>715.00000000000011</v>
      </c>
      <c r="X2196">
        <v>1</v>
      </c>
      <c r="Y2196">
        <v>8.17</v>
      </c>
      <c r="Z2196">
        <v>5</v>
      </c>
      <c r="AA2196">
        <v>1.6339999999999999</v>
      </c>
      <c r="AB2196" s="2">
        <v>0.15849999999999997</v>
      </c>
      <c r="AC2196" s="1">
        <v>-113.3275</v>
      </c>
      <c r="AD2196" s="7">
        <v>43516</v>
      </c>
      <c r="AE2196" s="7">
        <v>43520</v>
      </c>
      <c r="AF2196">
        <v>2</v>
      </c>
      <c r="AG2196" t="s">
        <v>1680</v>
      </c>
      <c r="AH2196" s="2">
        <v>0.25</v>
      </c>
      <c r="AI2196" s="1">
        <v>-178.75000000000003</v>
      </c>
      <c r="AJ2196" s="1">
        <v>0</v>
      </c>
      <c r="AK2196" s="6" t="str">
        <f>+IF(Tabla1[[#This Row],[REQUEST_TY]]="SR MANTENIMIENTO CORRECTIVO", "EMERGENCIA", "OTROS")</f>
        <v>OTROS</v>
      </c>
      <c r="AL2196" s="6" t="str">
        <f>+_xlfn.IFS(Tabla1[[#This Row],[Veces obj]]&lt;=1,"0-1",Tabla1[[#This Row],[Veces obj]]&lt;=2,"1-2",Tabla1[[#This Row],[Veces obj]]&lt;=3,"2-3",TRUE,"&gt;3")</f>
        <v>1-2</v>
      </c>
      <c r="AM2196" s="6" t="str">
        <f>+_xlfn.IFS(MONTH(Tabla1[[#This Row],[MES]])&lt;=3,"Q1",MONTH(Tabla1[[#This Row],[MES]])&lt;=6,"Q2",MONTH(Tabla1[[#This Row],[MES]])&lt;=9,"Q3",TRUE,"Q4")</f>
        <v>Q1</v>
      </c>
      <c r="AN2196" t="str">
        <f>+IFERROR(VLOOKUP(Tabla1[[#This Row],[CUENTA]],CTAS[],2,0),"OTROS")</f>
        <v>OTROS</v>
      </c>
      <c r="AP2196" t="str">
        <f>+IFERROR(VLOOKUP(Tabla1[[#This Row],[EMPLEADO]],IS[],3,0),"OTROS")</f>
        <v>OTROS</v>
      </c>
      <c r="AQ2196" t="str">
        <f>+IFERROR(VLOOKUP(Tabla1[[#This Row],[EMPLEADO]],IS[[NÓMINA]:[INGENIERO]],2,0),"OTROS")</f>
        <v>OTROS</v>
      </c>
    </row>
    <row r="2197" spans="1:43" x14ac:dyDescent="0.25">
      <c r="A2197" t="s">
        <v>36</v>
      </c>
      <c r="B2197">
        <v>1</v>
      </c>
      <c r="C2197" t="s">
        <v>4250</v>
      </c>
      <c r="D2197" t="s">
        <v>38</v>
      </c>
      <c r="E2197" t="s">
        <v>133</v>
      </c>
      <c r="F2197" t="s">
        <v>4251</v>
      </c>
      <c r="G2197" s="17" t="s">
        <v>4252</v>
      </c>
      <c r="H2197" t="s">
        <v>106</v>
      </c>
      <c r="I2197" t="s">
        <v>43</v>
      </c>
      <c r="J2197" t="s">
        <v>8</v>
      </c>
      <c r="K2197" t="s">
        <v>59</v>
      </c>
      <c r="L2197" t="s">
        <v>309</v>
      </c>
      <c r="M2197" t="s">
        <v>310</v>
      </c>
      <c r="N2197">
        <v>0</v>
      </c>
      <c r="O2197" t="s">
        <v>47</v>
      </c>
      <c r="P2197">
        <v>142</v>
      </c>
      <c r="Q2197" t="s">
        <v>48</v>
      </c>
      <c r="R2197" t="s">
        <v>138</v>
      </c>
      <c r="S2197" t="s">
        <v>139</v>
      </c>
      <c r="T2197" t="s">
        <v>51</v>
      </c>
      <c r="U2197" t="s">
        <v>353</v>
      </c>
      <c r="V2197">
        <v>1.1499999999999999</v>
      </c>
      <c r="W2197" s="1">
        <v>1808.95</v>
      </c>
      <c r="X2197">
        <v>1</v>
      </c>
      <c r="Y2197">
        <v>6.6</v>
      </c>
      <c r="Z2197">
        <v>4</v>
      </c>
      <c r="AA2197">
        <v>1.65</v>
      </c>
      <c r="AB2197" s="2">
        <v>0.16249999999999998</v>
      </c>
      <c r="AC2197" s="1">
        <v>-255.61250000000001</v>
      </c>
      <c r="AD2197" s="7">
        <v>43480</v>
      </c>
      <c r="AE2197" s="7">
        <v>43480</v>
      </c>
      <c r="AF2197">
        <v>0</v>
      </c>
      <c r="AG2197" t="s">
        <v>53</v>
      </c>
      <c r="AH2197" s="2">
        <v>0</v>
      </c>
      <c r="AI2197" s="1">
        <v>0</v>
      </c>
      <c r="AJ2197" s="1">
        <v>0</v>
      </c>
      <c r="AK2197" s="6" t="str">
        <f>+IF(Tabla1[[#This Row],[REQUEST_TY]]="SR MANTENIMIENTO CORRECTIVO", "EMERGENCIA", "OTROS")</f>
        <v>EMERGENCIA</v>
      </c>
      <c r="AL2197" s="6" t="str">
        <f>+_xlfn.IFS(Tabla1[[#This Row],[Veces obj]]&lt;=1,"0-1",Tabla1[[#This Row],[Veces obj]]&lt;=2,"1-2",Tabla1[[#This Row],[Veces obj]]&lt;=3,"2-3",TRUE,"&gt;3")</f>
        <v>1-2</v>
      </c>
      <c r="AM2197" s="6" t="str">
        <f>+_xlfn.IFS(MONTH(Tabla1[[#This Row],[MES]])&lt;=3,"Q1",MONTH(Tabla1[[#This Row],[MES]])&lt;=6,"Q2",MONTH(Tabla1[[#This Row],[MES]])&lt;=9,"Q3",TRUE,"Q4")</f>
        <v>Q1</v>
      </c>
      <c r="AN2197" t="str">
        <f>+IFERROR(VLOOKUP(Tabla1[[#This Row],[CUENTA]],CTAS[],2,0),"OTROS")</f>
        <v>OTROS</v>
      </c>
      <c r="AP2197" t="str">
        <f>+IFERROR(VLOOKUP(Tabla1[[#This Row],[EMPLEADO]],IS[],3,0),"OTROS")</f>
        <v>OTROS</v>
      </c>
      <c r="AQ2197" t="str">
        <f>+IFERROR(VLOOKUP(Tabla1[[#This Row],[EMPLEADO]],IS[[NÓMINA]:[INGENIERO]],2,0),"OTROS")</f>
        <v>OTROS</v>
      </c>
    </row>
    <row r="2198" spans="1:43" x14ac:dyDescent="0.25">
      <c r="A2198" t="s">
        <v>36</v>
      </c>
      <c r="B2198">
        <v>1</v>
      </c>
      <c r="C2198" t="s">
        <v>4253</v>
      </c>
      <c r="D2198" t="s">
        <v>38</v>
      </c>
      <c r="E2198" t="s">
        <v>133</v>
      </c>
      <c r="F2198" t="s">
        <v>4254</v>
      </c>
      <c r="G2198" s="17" t="s">
        <v>307</v>
      </c>
      <c r="H2198" t="s">
        <v>915</v>
      </c>
      <c r="I2198" t="s">
        <v>43</v>
      </c>
      <c r="J2198" t="s">
        <v>8</v>
      </c>
      <c r="K2198" t="s">
        <v>59</v>
      </c>
      <c r="L2198" t="s">
        <v>309</v>
      </c>
      <c r="M2198" t="s">
        <v>310</v>
      </c>
      <c r="N2198">
        <v>0</v>
      </c>
      <c r="O2198" t="s">
        <v>47</v>
      </c>
      <c r="P2198">
        <v>81</v>
      </c>
      <c r="Q2198" t="s">
        <v>48</v>
      </c>
      <c r="R2198" t="s">
        <v>138</v>
      </c>
      <c r="S2198" t="s">
        <v>139</v>
      </c>
      <c r="T2198" t="s">
        <v>51</v>
      </c>
      <c r="U2198" t="s">
        <v>353</v>
      </c>
      <c r="V2198">
        <v>1.1499999999999999</v>
      </c>
      <c r="W2198" s="1">
        <v>1808.95</v>
      </c>
      <c r="X2198">
        <v>1</v>
      </c>
      <c r="Y2198">
        <v>6.67</v>
      </c>
      <c r="Z2198">
        <v>4</v>
      </c>
      <c r="AA2198">
        <v>1.6675</v>
      </c>
      <c r="AB2198" s="2">
        <v>0.166875</v>
      </c>
      <c r="AC2198" s="1">
        <v>-262.49437500000005</v>
      </c>
      <c r="AD2198" s="7">
        <v>43472</v>
      </c>
      <c r="AE2198" s="7">
        <v>43472</v>
      </c>
      <c r="AF2198">
        <v>0</v>
      </c>
      <c r="AG2198" t="s">
        <v>53</v>
      </c>
      <c r="AH2198" s="2">
        <v>0</v>
      </c>
      <c r="AI2198" s="1">
        <v>0</v>
      </c>
      <c r="AJ2198" s="1">
        <v>0</v>
      </c>
      <c r="AK2198" s="6" t="str">
        <f>+IF(Tabla1[[#This Row],[REQUEST_TY]]="SR MANTENIMIENTO CORRECTIVO", "EMERGENCIA", "OTROS")</f>
        <v>EMERGENCIA</v>
      </c>
      <c r="AL2198" s="6" t="str">
        <f>+_xlfn.IFS(Tabla1[[#This Row],[Veces obj]]&lt;=1,"0-1",Tabla1[[#This Row],[Veces obj]]&lt;=2,"1-2",Tabla1[[#This Row],[Veces obj]]&lt;=3,"2-3",TRUE,"&gt;3")</f>
        <v>1-2</v>
      </c>
      <c r="AM2198" s="6" t="str">
        <f>+_xlfn.IFS(MONTH(Tabla1[[#This Row],[MES]])&lt;=3,"Q1",MONTH(Tabla1[[#This Row],[MES]])&lt;=6,"Q2",MONTH(Tabla1[[#This Row],[MES]])&lt;=9,"Q3",TRUE,"Q4")</f>
        <v>Q1</v>
      </c>
      <c r="AN2198" t="str">
        <f>+IFERROR(VLOOKUP(Tabla1[[#This Row],[CUENTA]],CTAS[],2,0),"OTROS")</f>
        <v>OTROS</v>
      </c>
      <c r="AP2198" t="str">
        <f>+IFERROR(VLOOKUP(Tabla1[[#This Row],[EMPLEADO]],IS[],3,0),"OTROS")</f>
        <v>OTROS</v>
      </c>
      <c r="AQ2198" t="str">
        <f>+IFERROR(VLOOKUP(Tabla1[[#This Row],[EMPLEADO]],IS[[NÓMINA]:[INGENIERO]],2,0),"OTROS")</f>
        <v>OTROS</v>
      </c>
    </row>
    <row r="2199" spans="1:43" x14ac:dyDescent="0.25">
      <c r="A2199" t="s">
        <v>36</v>
      </c>
      <c r="B2199">
        <v>1</v>
      </c>
      <c r="C2199" t="s">
        <v>4255</v>
      </c>
      <c r="D2199" t="s">
        <v>38</v>
      </c>
      <c r="E2199" t="s">
        <v>133</v>
      </c>
      <c r="F2199" t="s">
        <v>4256</v>
      </c>
      <c r="G2199" s="17" t="s">
        <v>2332</v>
      </c>
      <c r="H2199" t="s">
        <v>384</v>
      </c>
      <c r="I2199" t="s">
        <v>43</v>
      </c>
      <c r="J2199" t="s">
        <v>8</v>
      </c>
      <c r="K2199" t="s">
        <v>59</v>
      </c>
      <c r="L2199" t="s">
        <v>2333</v>
      </c>
      <c r="M2199" t="s">
        <v>387</v>
      </c>
      <c r="N2199">
        <v>0</v>
      </c>
      <c r="O2199" t="s">
        <v>47</v>
      </c>
      <c r="P2199">
        <v>8</v>
      </c>
      <c r="Q2199" t="s">
        <v>194</v>
      </c>
      <c r="R2199" t="s">
        <v>138</v>
      </c>
      <c r="S2199" t="s">
        <v>139</v>
      </c>
      <c r="T2199" t="s">
        <v>51</v>
      </c>
      <c r="U2199" t="s">
        <v>224</v>
      </c>
      <c r="V2199">
        <v>0.8</v>
      </c>
      <c r="W2199" s="1">
        <v>1258.4000000000003</v>
      </c>
      <c r="X2199">
        <v>1</v>
      </c>
      <c r="Y2199">
        <v>6.7</v>
      </c>
      <c r="Z2199">
        <v>4</v>
      </c>
      <c r="AA2199">
        <v>1.675</v>
      </c>
      <c r="AB2199" s="2">
        <v>0.16875000000000001</v>
      </c>
      <c r="AC2199" s="1">
        <v>-265.44375000000008</v>
      </c>
      <c r="AD2199" s="7">
        <v>43490</v>
      </c>
      <c r="AE2199" s="7">
        <v>43490</v>
      </c>
      <c r="AF2199">
        <v>0</v>
      </c>
      <c r="AG2199" t="s">
        <v>53</v>
      </c>
      <c r="AH2199" s="2">
        <v>0</v>
      </c>
      <c r="AI2199" s="1">
        <v>0</v>
      </c>
      <c r="AJ2199" s="1">
        <v>0</v>
      </c>
      <c r="AK2199" s="6" t="str">
        <f>+IF(Tabla1[[#This Row],[REQUEST_TY]]="SR MANTENIMIENTO CORRECTIVO", "EMERGENCIA", "OTROS")</f>
        <v>EMERGENCIA</v>
      </c>
      <c r="AL2199" s="6" t="str">
        <f>+_xlfn.IFS(Tabla1[[#This Row],[Veces obj]]&lt;=1,"0-1",Tabla1[[#This Row],[Veces obj]]&lt;=2,"1-2",Tabla1[[#This Row],[Veces obj]]&lt;=3,"2-3",TRUE,"&gt;3")</f>
        <v>1-2</v>
      </c>
      <c r="AM2199" s="6" t="str">
        <f>+_xlfn.IFS(MONTH(Tabla1[[#This Row],[MES]])&lt;=3,"Q1",MONTH(Tabla1[[#This Row],[MES]])&lt;=6,"Q2",MONTH(Tabla1[[#This Row],[MES]])&lt;=9,"Q3",TRUE,"Q4")</f>
        <v>Q1</v>
      </c>
      <c r="AN2199" t="str">
        <f>+IFERROR(VLOOKUP(Tabla1[[#This Row],[CUENTA]],CTAS[],2,0),"OTROS")</f>
        <v>OTROS</v>
      </c>
      <c r="AP2199" t="str">
        <f>+IFERROR(VLOOKUP(Tabla1[[#This Row],[EMPLEADO]],IS[],3,0),"OTROS")</f>
        <v>OTROS</v>
      </c>
      <c r="AQ2199" t="str">
        <f>+IFERROR(VLOOKUP(Tabla1[[#This Row],[EMPLEADO]],IS[[NÓMINA]:[INGENIERO]],2,0),"OTROS")</f>
        <v>OTROS</v>
      </c>
    </row>
    <row r="2200" spans="1:43" x14ac:dyDescent="0.25">
      <c r="A2200" t="s">
        <v>36</v>
      </c>
      <c r="B2200">
        <v>1</v>
      </c>
      <c r="C2200" t="s">
        <v>4257</v>
      </c>
      <c r="D2200" t="s">
        <v>38</v>
      </c>
      <c r="E2200" t="s">
        <v>348</v>
      </c>
      <c r="F2200" t="s">
        <v>4258</v>
      </c>
      <c r="G2200" s="17" t="s">
        <v>1710</v>
      </c>
      <c r="H2200" t="s">
        <v>213</v>
      </c>
      <c r="I2200" t="s">
        <v>43</v>
      </c>
      <c r="J2200" t="s">
        <v>8</v>
      </c>
      <c r="K2200" t="s">
        <v>102</v>
      </c>
      <c r="L2200" t="s">
        <v>1292</v>
      </c>
      <c r="M2200" t="s">
        <v>215</v>
      </c>
      <c r="N2200">
        <v>0</v>
      </c>
      <c r="O2200" t="s">
        <v>47</v>
      </c>
      <c r="P2200">
        <v>171</v>
      </c>
      <c r="Q2200" t="s">
        <v>48</v>
      </c>
      <c r="R2200" t="s">
        <v>223</v>
      </c>
      <c r="S2200" t="s">
        <v>139</v>
      </c>
      <c r="T2200" t="s">
        <v>51</v>
      </c>
      <c r="U2200" t="s">
        <v>353</v>
      </c>
      <c r="V2200">
        <v>1.1499999999999999</v>
      </c>
      <c r="W2200" s="1">
        <v>1808.95</v>
      </c>
      <c r="X2200">
        <v>1</v>
      </c>
      <c r="Y2200">
        <v>6.73</v>
      </c>
      <c r="Z2200">
        <v>4</v>
      </c>
      <c r="AA2200">
        <v>1.6825000000000001</v>
      </c>
      <c r="AB2200" s="2">
        <v>0.17062500000000003</v>
      </c>
      <c r="AC2200" s="1">
        <v>-268.39312500000005</v>
      </c>
      <c r="AD2200" s="7">
        <v>43481</v>
      </c>
      <c r="AE2200" s="7">
        <v>43481</v>
      </c>
      <c r="AF2200">
        <v>0</v>
      </c>
      <c r="AG2200" t="s">
        <v>53</v>
      </c>
      <c r="AH2200" s="2">
        <v>0</v>
      </c>
      <c r="AI2200" s="1">
        <v>0</v>
      </c>
      <c r="AJ2200" s="1">
        <v>0</v>
      </c>
      <c r="AK2200" s="6" t="str">
        <f>+IF(Tabla1[[#This Row],[REQUEST_TY]]="SR MANTENIMIENTO CORRECTIVO", "EMERGENCIA", "OTROS")</f>
        <v>EMERGENCIA</v>
      </c>
      <c r="AL2200" s="6" t="str">
        <f>+_xlfn.IFS(Tabla1[[#This Row],[Veces obj]]&lt;=1,"0-1",Tabla1[[#This Row],[Veces obj]]&lt;=2,"1-2",Tabla1[[#This Row],[Veces obj]]&lt;=3,"2-3",TRUE,"&gt;3")</f>
        <v>1-2</v>
      </c>
      <c r="AM2200" s="6" t="str">
        <f>+_xlfn.IFS(MONTH(Tabla1[[#This Row],[MES]])&lt;=3,"Q1",MONTH(Tabla1[[#This Row],[MES]])&lt;=6,"Q2",MONTH(Tabla1[[#This Row],[MES]])&lt;=9,"Q3",TRUE,"Q4")</f>
        <v>Q1</v>
      </c>
      <c r="AN2200" t="str">
        <f>+IFERROR(VLOOKUP(Tabla1[[#This Row],[CUENTA]],CTAS[],2,0),"OTROS")</f>
        <v>OTROS</v>
      </c>
      <c r="AP2200" t="str">
        <f>+IFERROR(VLOOKUP(Tabla1[[#This Row],[EMPLEADO]],IS[],3,0),"OTROS")</f>
        <v>OTROS</v>
      </c>
      <c r="AQ2200" t="str">
        <f>+IFERROR(VLOOKUP(Tabla1[[#This Row],[EMPLEADO]],IS[[NÓMINA]:[INGENIERO]],2,0),"OTROS")</f>
        <v>OTROS</v>
      </c>
    </row>
    <row r="2201" spans="1:43" x14ac:dyDescent="0.25">
      <c r="A2201" t="s">
        <v>4444</v>
      </c>
      <c r="B2201">
        <v>1</v>
      </c>
      <c r="C2201" t="s">
        <v>4540</v>
      </c>
      <c r="D2201" t="s">
        <v>38</v>
      </c>
      <c r="E2201" t="s">
        <v>789</v>
      </c>
      <c r="F2201" t="s">
        <v>4541</v>
      </c>
      <c r="G2201" s="17" t="s">
        <v>791</v>
      </c>
      <c r="H2201" t="s">
        <v>915</v>
      </c>
      <c r="I2201" t="s">
        <v>43</v>
      </c>
      <c r="J2201" t="s">
        <v>8</v>
      </c>
      <c r="K2201" t="s">
        <v>792</v>
      </c>
      <c r="L2201" t="s">
        <v>793</v>
      </c>
      <c r="M2201" t="s">
        <v>794</v>
      </c>
      <c r="N2201">
        <v>0</v>
      </c>
      <c r="O2201" t="s">
        <v>47</v>
      </c>
      <c r="P2201">
        <v>4</v>
      </c>
      <c r="Q2201" t="s">
        <v>207</v>
      </c>
      <c r="R2201" t="s">
        <v>242</v>
      </c>
      <c r="S2201" t="s">
        <v>64</v>
      </c>
      <c r="T2201" t="s">
        <v>51</v>
      </c>
      <c r="U2201" t="s">
        <v>209</v>
      </c>
      <c r="V2201">
        <v>0</v>
      </c>
      <c r="W2201" s="1">
        <v>0</v>
      </c>
      <c r="X2201">
        <v>1</v>
      </c>
      <c r="Y2201">
        <v>8.52</v>
      </c>
      <c r="Z2201">
        <v>5</v>
      </c>
      <c r="AA2201">
        <v>1.704</v>
      </c>
      <c r="AB2201" s="2">
        <v>0.17599999999999999</v>
      </c>
      <c r="AC2201" s="1">
        <v>-240.23999999999998</v>
      </c>
      <c r="AD2201" s="7">
        <v>43496</v>
      </c>
      <c r="AE2201" s="7">
        <v>43497</v>
      </c>
      <c r="AF2201">
        <v>1</v>
      </c>
      <c r="AG2201" t="s">
        <v>53</v>
      </c>
      <c r="AH2201" s="2">
        <v>0</v>
      </c>
      <c r="AI2201" s="1">
        <v>0</v>
      </c>
      <c r="AJ2201" s="1">
        <v>0</v>
      </c>
      <c r="AK2201" s="6" t="str">
        <f>+IF(Tabla1[[#This Row],[REQUEST_TY]]="SR MANTENIMIENTO CORRECTIVO", "EMERGENCIA", "OTROS")</f>
        <v>EMERGENCIA</v>
      </c>
      <c r="AL2201" s="6" t="str">
        <f>+_xlfn.IFS(Tabla1[[#This Row],[Veces obj]]&lt;=1,"0-1",Tabla1[[#This Row],[Veces obj]]&lt;=2,"1-2",Tabla1[[#This Row],[Veces obj]]&lt;=3,"2-3",TRUE,"&gt;3")</f>
        <v>1-2</v>
      </c>
      <c r="AM2201" s="6" t="str">
        <f>+_xlfn.IFS(MONTH(Tabla1[[#This Row],[MES]])&lt;=3,"Q1",MONTH(Tabla1[[#This Row],[MES]])&lt;=6,"Q2",MONTH(Tabla1[[#This Row],[MES]])&lt;=9,"Q3",TRUE,"Q4")</f>
        <v>Q1</v>
      </c>
      <c r="AN2201" t="str">
        <f>+IFERROR(VLOOKUP(Tabla1[[#This Row],[CUENTA]],CTAS[],2,0),"OTROS")</f>
        <v>OTROS</v>
      </c>
      <c r="AP2201" t="str">
        <f>+IFERROR(VLOOKUP(Tabla1[[#This Row],[EMPLEADO]],IS[],3,0),"OTROS")</f>
        <v>OTROS</v>
      </c>
      <c r="AQ2201" t="str">
        <f>+IFERROR(VLOOKUP(Tabla1[[#This Row],[EMPLEADO]],IS[[NÓMINA]:[INGENIERO]],2,0),"OTROS")</f>
        <v>OTROS</v>
      </c>
    </row>
    <row r="2202" spans="1:43" x14ac:dyDescent="0.25">
      <c r="A2202" t="s">
        <v>36</v>
      </c>
      <c r="B2202">
        <v>1</v>
      </c>
      <c r="C2202" t="s">
        <v>4259</v>
      </c>
      <c r="D2202" t="s">
        <v>38</v>
      </c>
      <c r="E2202" t="s">
        <v>133</v>
      </c>
      <c r="F2202" t="s">
        <v>4260</v>
      </c>
      <c r="G2202" s="17" t="s">
        <v>4261</v>
      </c>
      <c r="H2202" t="s">
        <v>868</v>
      </c>
      <c r="I2202" t="s">
        <v>43</v>
      </c>
      <c r="J2202" t="s">
        <v>8</v>
      </c>
      <c r="K2202" t="s">
        <v>59</v>
      </c>
      <c r="L2202" t="s">
        <v>2577</v>
      </c>
      <c r="M2202" t="s">
        <v>2578</v>
      </c>
      <c r="N2202">
        <v>1</v>
      </c>
      <c r="O2202" t="s">
        <v>47</v>
      </c>
      <c r="P2202">
        <v>116</v>
      </c>
      <c r="Q2202" t="s">
        <v>48</v>
      </c>
      <c r="R2202" t="s">
        <v>138</v>
      </c>
      <c r="S2202" t="s">
        <v>139</v>
      </c>
      <c r="T2202" t="s">
        <v>51</v>
      </c>
      <c r="U2202" t="s">
        <v>353</v>
      </c>
      <c r="V2202">
        <v>1.1499999999999999</v>
      </c>
      <c r="W2202" s="1">
        <v>0</v>
      </c>
      <c r="X2202">
        <v>1</v>
      </c>
      <c r="Y2202">
        <v>6.82</v>
      </c>
      <c r="Z2202">
        <v>4</v>
      </c>
      <c r="AA2202">
        <v>1.7050000000000001</v>
      </c>
      <c r="AB2202" s="2">
        <v>0.17625000000000002</v>
      </c>
      <c r="AC2202" s="1">
        <v>-277.24125000000009</v>
      </c>
      <c r="AD2202" s="7">
        <v>43489</v>
      </c>
      <c r="AE2202" s="7">
        <v>43489</v>
      </c>
      <c r="AF2202">
        <v>0</v>
      </c>
      <c r="AG2202" t="s">
        <v>53</v>
      </c>
      <c r="AH2202" s="2">
        <v>0</v>
      </c>
      <c r="AI2202" s="1">
        <v>0</v>
      </c>
      <c r="AJ2202" s="1">
        <v>0</v>
      </c>
      <c r="AK2202" s="6" t="str">
        <f>+IF(Tabla1[[#This Row],[REQUEST_TY]]="SR MANTENIMIENTO CORRECTIVO", "EMERGENCIA", "OTROS")</f>
        <v>EMERGENCIA</v>
      </c>
      <c r="AL2202" s="6" t="str">
        <f>+_xlfn.IFS(Tabla1[[#This Row],[Veces obj]]&lt;=1,"0-1",Tabla1[[#This Row],[Veces obj]]&lt;=2,"1-2",Tabla1[[#This Row],[Veces obj]]&lt;=3,"2-3",TRUE,"&gt;3")</f>
        <v>1-2</v>
      </c>
      <c r="AM2202" s="6" t="str">
        <f>+_xlfn.IFS(MONTH(Tabla1[[#This Row],[MES]])&lt;=3,"Q1",MONTH(Tabla1[[#This Row],[MES]])&lt;=6,"Q2",MONTH(Tabla1[[#This Row],[MES]])&lt;=9,"Q3",TRUE,"Q4")</f>
        <v>Q1</v>
      </c>
      <c r="AN2202" t="str">
        <f>+IFERROR(VLOOKUP(Tabla1[[#This Row],[CUENTA]],CTAS[],2,0),"OTROS")</f>
        <v>OTROS</v>
      </c>
      <c r="AP2202" t="str">
        <f>+IFERROR(VLOOKUP(Tabla1[[#This Row],[EMPLEADO]],IS[],3,0),"OTROS")</f>
        <v>OTROS</v>
      </c>
      <c r="AQ2202" t="str">
        <f>+IFERROR(VLOOKUP(Tabla1[[#This Row],[EMPLEADO]],IS[[NÓMINA]:[INGENIERO]],2,0),"OTROS")</f>
        <v>OTROS</v>
      </c>
    </row>
    <row r="2203" spans="1:43" x14ac:dyDescent="0.25">
      <c r="A2203" t="s">
        <v>36</v>
      </c>
      <c r="B2203">
        <v>1</v>
      </c>
      <c r="C2203" t="s">
        <v>4262</v>
      </c>
      <c r="D2203" t="s">
        <v>38</v>
      </c>
      <c r="E2203" t="s">
        <v>725</v>
      </c>
      <c r="F2203" t="s">
        <v>4263</v>
      </c>
      <c r="G2203" s="17" t="s">
        <v>3013</v>
      </c>
      <c r="H2203" t="s">
        <v>58</v>
      </c>
      <c r="I2203" t="s">
        <v>43</v>
      </c>
      <c r="J2203" t="s">
        <v>8</v>
      </c>
      <c r="K2203" t="s">
        <v>102</v>
      </c>
      <c r="L2203" t="s">
        <v>1906</v>
      </c>
      <c r="M2203" t="s">
        <v>1501</v>
      </c>
      <c r="N2203">
        <v>0</v>
      </c>
      <c r="O2203" t="s">
        <v>47</v>
      </c>
      <c r="P2203">
        <v>18</v>
      </c>
      <c r="Q2203" t="s">
        <v>62</v>
      </c>
      <c r="R2203" t="s">
        <v>223</v>
      </c>
      <c r="S2203" t="s">
        <v>139</v>
      </c>
      <c r="T2203" t="s">
        <v>51</v>
      </c>
      <c r="U2203" t="s">
        <v>262</v>
      </c>
      <c r="V2203">
        <v>1.05</v>
      </c>
      <c r="W2203" s="1">
        <v>1651.6500000000003</v>
      </c>
      <c r="X2203">
        <v>1</v>
      </c>
      <c r="Y2203">
        <v>6.85</v>
      </c>
      <c r="Z2203">
        <v>4</v>
      </c>
      <c r="AA2203">
        <v>1.7124999999999999</v>
      </c>
      <c r="AB2203" s="2">
        <v>0.17812499999999998</v>
      </c>
      <c r="AC2203" s="1">
        <v>-280.19062500000001</v>
      </c>
      <c r="AD2203" s="7">
        <v>43487</v>
      </c>
      <c r="AE2203" s="7">
        <v>43487</v>
      </c>
      <c r="AF2203">
        <v>0</v>
      </c>
      <c r="AG2203" t="s">
        <v>53</v>
      </c>
      <c r="AH2203" s="2">
        <v>0</v>
      </c>
      <c r="AI2203" s="1">
        <v>0</v>
      </c>
      <c r="AJ2203" s="1">
        <v>0</v>
      </c>
      <c r="AK2203" s="6" t="str">
        <f>+IF(Tabla1[[#This Row],[REQUEST_TY]]="SR MANTENIMIENTO CORRECTIVO", "EMERGENCIA", "OTROS")</f>
        <v>EMERGENCIA</v>
      </c>
      <c r="AL2203" s="6" t="str">
        <f>+_xlfn.IFS(Tabla1[[#This Row],[Veces obj]]&lt;=1,"0-1",Tabla1[[#This Row],[Veces obj]]&lt;=2,"1-2",Tabla1[[#This Row],[Veces obj]]&lt;=3,"2-3",TRUE,"&gt;3")</f>
        <v>1-2</v>
      </c>
      <c r="AM2203" s="6" t="str">
        <f>+_xlfn.IFS(MONTH(Tabla1[[#This Row],[MES]])&lt;=3,"Q1",MONTH(Tabla1[[#This Row],[MES]])&lt;=6,"Q2",MONTH(Tabla1[[#This Row],[MES]])&lt;=9,"Q3",TRUE,"Q4")</f>
        <v>Q1</v>
      </c>
      <c r="AN2203" t="str">
        <f>+IFERROR(VLOOKUP(Tabla1[[#This Row],[CUENTA]],CTAS[],2,0),"OTROS")</f>
        <v>OTROS</v>
      </c>
      <c r="AP2203" t="str">
        <f>+IFERROR(VLOOKUP(Tabla1[[#This Row],[EMPLEADO]],IS[],3,0),"OTROS")</f>
        <v>OTROS</v>
      </c>
      <c r="AQ2203" t="str">
        <f>+IFERROR(VLOOKUP(Tabla1[[#This Row],[EMPLEADO]],IS[[NÓMINA]:[INGENIERO]],2,0),"OTROS")</f>
        <v>OTROS</v>
      </c>
    </row>
    <row r="2204" spans="1:43" x14ac:dyDescent="0.25">
      <c r="A2204" t="s">
        <v>36</v>
      </c>
      <c r="B2204">
        <v>1</v>
      </c>
      <c r="C2204" t="s">
        <v>4264</v>
      </c>
      <c r="D2204" t="s">
        <v>38</v>
      </c>
      <c r="E2204" t="s">
        <v>558</v>
      </c>
      <c r="F2204" t="s">
        <v>167</v>
      </c>
      <c r="G2204" s="17" t="s">
        <v>3914</v>
      </c>
      <c r="H2204" t="s">
        <v>1063</v>
      </c>
      <c r="I2204" t="s">
        <v>43</v>
      </c>
      <c r="J2204" t="s">
        <v>8</v>
      </c>
      <c r="K2204" t="s">
        <v>3915</v>
      </c>
      <c r="L2204" t="s">
        <v>3916</v>
      </c>
      <c r="M2204" t="s">
        <v>387</v>
      </c>
      <c r="N2204">
        <v>0</v>
      </c>
      <c r="O2204" t="s">
        <v>47</v>
      </c>
      <c r="P2204">
        <v>6</v>
      </c>
      <c r="Q2204" t="s">
        <v>207</v>
      </c>
      <c r="R2204" t="s">
        <v>95</v>
      </c>
      <c r="S2204" t="s">
        <v>64</v>
      </c>
      <c r="T2204" t="s">
        <v>51</v>
      </c>
      <c r="U2204" t="s">
        <v>209</v>
      </c>
      <c r="V2204">
        <v>0</v>
      </c>
      <c r="W2204" s="1">
        <v>0</v>
      </c>
      <c r="X2204">
        <v>1</v>
      </c>
      <c r="Y2204">
        <v>8.57</v>
      </c>
      <c r="Z2204">
        <v>5</v>
      </c>
      <c r="AA2204">
        <v>1.714</v>
      </c>
      <c r="AB2204" s="2">
        <v>0.17849999999999999</v>
      </c>
      <c r="AC2204" s="1">
        <v>-243.65249999999997</v>
      </c>
      <c r="AD2204" s="7">
        <v>43474</v>
      </c>
      <c r="AE2204" s="7">
        <v>43474</v>
      </c>
      <c r="AF2204">
        <v>0</v>
      </c>
      <c r="AG2204" t="s">
        <v>53</v>
      </c>
      <c r="AH2204" s="2">
        <v>0</v>
      </c>
      <c r="AI2204" s="1">
        <v>0</v>
      </c>
      <c r="AJ2204" s="1">
        <v>0</v>
      </c>
      <c r="AK2204" s="6" t="str">
        <f>+IF(Tabla1[[#This Row],[REQUEST_TY]]="SR MANTENIMIENTO CORRECTIVO", "EMERGENCIA", "OTROS")</f>
        <v>EMERGENCIA</v>
      </c>
      <c r="AL2204" s="6" t="str">
        <f>+_xlfn.IFS(Tabla1[[#This Row],[Veces obj]]&lt;=1,"0-1",Tabla1[[#This Row],[Veces obj]]&lt;=2,"1-2",Tabla1[[#This Row],[Veces obj]]&lt;=3,"2-3",TRUE,"&gt;3")</f>
        <v>1-2</v>
      </c>
      <c r="AM2204" s="6" t="str">
        <f>+_xlfn.IFS(MONTH(Tabla1[[#This Row],[MES]])&lt;=3,"Q1",MONTH(Tabla1[[#This Row],[MES]])&lt;=6,"Q2",MONTH(Tabla1[[#This Row],[MES]])&lt;=9,"Q3",TRUE,"Q4")</f>
        <v>Q1</v>
      </c>
      <c r="AN2204" t="str">
        <f>+IFERROR(VLOOKUP(Tabla1[[#This Row],[CUENTA]],CTAS[],2,0),"OTROS")</f>
        <v>OTROS</v>
      </c>
      <c r="AP2204" t="str">
        <f>+IFERROR(VLOOKUP(Tabla1[[#This Row],[EMPLEADO]],IS[],3,0),"OTROS")</f>
        <v>OTROS</v>
      </c>
      <c r="AQ2204" t="str">
        <f>+IFERROR(VLOOKUP(Tabla1[[#This Row],[EMPLEADO]],IS[[NÓMINA]:[INGENIERO]],2,0),"OTROS")</f>
        <v>OTROS</v>
      </c>
    </row>
    <row r="2205" spans="1:43" x14ac:dyDescent="0.25">
      <c r="A2205" t="s">
        <v>36</v>
      </c>
      <c r="B2205">
        <v>1</v>
      </c>
      <c r="C2205" t="s">
        <v>4265</v>
      </c>
      <c r="D2205" t="s">
        <v>38</v>
      </c>
      <c r="E2205" t="s">
        <v>133</v>
      </c>
      <c r="F2205" t="s">
        <v>4266</v>
      </c>
      <c r="G2205" s="17" t="s">
        <v>2260</v>
      </c>
      <c r="H2205" t="s">
        <v>106</v>
      </c>
      <c r="I2205" t="s">
        <v>43</v>
      </c>
      <c r="J2205" t="s">
        <v>8</v>
      </c>
      <c r="K2205" t="s">
        <v>59</v>
      </c>
      <c r="L2205" t="s">
        <v>1070</v>
      </c>
      <c r="M2205" t="s">
        <v>1071</v>
      </c>
      <c r="N2205">
        <v>0</v>
      </c>
      <c r="O2205" t="s">
        <v>47</v>
      </c>
      <c r="P2205">
        <v>5</v>
      </c>
      <c r="Q2205" t="s">
        <v>207</v>
      </c>
      <c r="R2205" t="s">
        <v>138</v>
      </c>
      <c r="S2205" t="s">
        <v>139</v>
      </c>
      <c r="T2205" t="s">
        <v>51</v>
      </c>
      <c r="U2205" t="s">
        <v>879</v>
      </c>
      <c r="V2205">
        <v>0.6</v>
      </c>
      <c r="W2205" s="1">
        <v>943.80000000000007</v>
      </c>
      <c r="X2205">
        <v>1</v>
      </c>
      <c r="Y2205">
        <v>6.9</v>
      </c>
      <c r="Z2205">
        <v>4</v>
      </c>
      <c r="AA2205">
        <v>1.7250000000000001</v>
      </c>
      <c r="AB2205" s="2">
        <v>0.18125000000000002</v>
      </c>
      <c r="AC2205" s="1">
        <v>-285.1062500000001</v>
      </c>
      <c r="AD2205" s="7">
        <v>43479</v>
      </c>
      <c r="AE2205" s="7">
        <v>43480</v>
      </c>
      <c r="AF2205">
        <v>1</v>
      </c>
      <c r="AG2205" t="s">
        <v>53</v>
      </c>
      <c r="AH2205" s="2">
        <v>0</v>
      </c>
      <c r="AI2205" s="1">
        <v>0</v>
      </c>
      <c r="AJ2205" s="1">
        <v>0</v>
      </c>
      <c r="AK2205" s="6" t="str">
        <f>+IF(Tabla1[[#This Row],[REQUEST_TY]]="SR MANTENIMIENTO CORRECTIVO", "EMERGENCIA", "OTROS")</f>
        <v>EMERGENCIA</v>
      </c>
      <c r="AL2205" s="6" t="str">
        <f>+_xlfn.IFS(Tabla1[[#This Row],[Veces obj]]&lt;=1,"0-1",Tabla1[[#This Row],[Veces obj]]&lt;=2,"1-2",Tabla1[[#This Row],[Veces obj]]&lt;=3,"2-3",TRUE,"&gt;3")</f>
        <v>1-2</v>
      </c>
      <c r="AM2205" s="6" t="str">
        <f>+_xlfn.IFS(MONTH(Tabla1[[#This Row],[MES]])&lt;=3,"Q1",MONTH(Tabla1[[#This Row],[MES]])&lt;=6,"Q2",MONTH(Tabla1[[#This Row],[MES]])&lt;=9,"Q3",TRUE,"Q4")</f>
        <v>Q1</v>
      </c>
      <c r="AN2205" t="str">
        <f>+IFERROR(VLOOKUP(Tabla1[[#This Row],[CUENTA]],CTAS[],2,0),"OTROS")</f>
        <v>OTROS</v>
      </c>
      <c r="AP2205" t="str">
        <f>+IFERROR(VLOOKUP(Tabla1[[#This Row],[EMPLEADO]],IS[],3,0),"OTROS")</f>
        <v>OTROS</v>
      </c>
      <c r="AQ2205" t="str">
        <f>+IFERROR(VLOOKUP(Tabla1[[#This Row],[EMPLEADO]],IS[[NÓMINA]:[INGENIERO]],2,0),"OTROS")</f>
        <v>OTROS</v>
      </c>
    </row>
    <row r="2206" spans="1:43" x14ac:dyDescent="0.25">
      <c r="A2206" t="s">
        <v>36</v>
      </c>
      <c r="B2206">
        <v>1</v>
      </c>
      <c r="C2206" t="s">
        <v>4267</v>
      </c>
      <c r="D2206" t="s">
        <v>38</v>
      </c>
      <c r="E2206" t="s">
        <v>39</v>
      </c>
      <c r="F2206" t="s">
        <v>4268</v>
      </c>
      <c r="G2206" s="17" t="s">
        <v>4269</v>
      </c>
      <c r="H2206" t="s">
        <v>106</v>
      </c>
      <c r="I2206" t="s">
        <v>43</v>
      </c>
      <c r="J2206" t="s">
        <v>8</v>
      </c>
      <c r="K2206" t="s">
        <v>254</v>
      </c>
      <c r="L2206" t="s">
        <v>4270</v>
      </c>
      <c r="M2206" t="s">
        <v>4271</v>
      </c>
      <c r="N2206">
        <v>0</v>
      </c>
      <c r="O2206" t="s">
        <v>47</v>
      </c>
      <c r="P2206">
        <v>2589</v>
      </c>
      <c r="Q2206" t="s">
        <v>48</v>
      </c>
      <c r="R2206" t="s">
        <v>49</v>
      </c>
      <c r="S2206" t="s">
        <v>50</v>
      </c>
      <c r="T2206" t="s">
        <v>51</v>
      </c>
      <c r="U2206" t="s">
        <v>52</v>
      </c>
      <c r="V2206">
        <v>1.05</v>
      </c>
      <c r="W2206" s="1">
        <v>750.75000000000011</v>
      </c>
      <c r="X2206">
        <v>1</v>
      </c>
      <c r="Y2206">
        <v>8.68</v>
      </c>
      <c r="Z2206">
        <v>5</v>
      </c>
      <c r="AA2206">
        <v>1.736</v>
      </c>
      <c r="AB2206" s="2">
        <v>0.184</v>
      </c>
      <c r="AC2206" s="1">
        <v>-131.56000000000003</v>
      </c>
      <c r="AD2206" s="7">
        <v>43472</v>
      </c>
      <c r="AE2206" s="7">
        <v>43472</v>
      </c>
      <c r="AF2206">
        <v>0</v>
      </c>
      <c r="AG2206" t="s">
        <v>53</v>
      </c>
      <c r="AH2206" s="2">
        <v>0</v>
      </c>
      <c r="AI2206" s="1">
        <v>0</v>
      </c>
      <c r="AJ2206" s="1">
        <v>0</v>
      </c>
      <c r="AK2206" s="6" t="str">
        <f>+IF(Tabla1[[#This Row],[REQUEST_TY]]="SR MANTENIMIENTO CORRECTIVO", "EMERGENCIA", "OTROS")</f>
        <v>EMERGENCIA</v>
      </c>
      <c r="AL2206" s="6" t="str">
        <f>+_xlfn.IFS(Tabla1[[#This Row],[Veces obj]]&lt;=1,"0-1",Tabla1[[#This Row],[Veces obj]]&lt;=2,"1-2",Tabla1[[#This Row],[Veces obj]]&lt;=3,"2-3",TRUE,"&gt;3")</f>
        <v>1-2</v>
      </c>
      <c r="AM2206" s="6" t="str">
        <f>+_xlfn.IFS(MONTH(Tabla1[[#This Row],[MES]])&lt;=3,"Q1",MONTH(Tabla1[[#This Row],[MES]])&lt;=6,"Q2",MONTH(Tabla1[[#This Row],[MES]])&lt;=9,"Q3",TRUE,"Q4")</f>
        <v>Q1</v>
      </c>
      <c r="AN2206" t="str">
        <f>+IFERROR(VLOOKUP(Tabla1[[#This Row],[CUENTA]],CTAS[],2,0),"OTROS")</f>
        <v>OTROS</v>
      </c>
      <c r="AP2206" t="str">
        <f>+IFERROR(VLOOKUP(Tabla1[[#This Row],[EMPLEADO]],IS[],3,0),"OTROS")</f>
        <v>OTROS</v>
      </c>
      <c r="AQ2206" t="str">
        <f>+IFERROR(VLOOKUP(Tabla1[[#This Row],[EMPLEADO]],IS[[NÓMINA]:[INGENIERO]],2,0),"OTROS")</f>
        <v>OTROS</v>
      </c>
    </row>
    <row r="2207" spans="1:43" x14ac:dyDescent="0.25">
      <c r="A2207" t="s">
        <v>36</v>
      </c>
      <c r="B2207">
        <v>1</v>
      </c>
      <c r="C2207" t="s">
        <v>4272</v>
      </c>
      <c r="D2207" t="s">
        <v>38</v>
      </c>
      <c r="E2207" t="s">
        <v>258</v>
      </c>
      <c r="F2207" t="s">
        <v>4273</v>
      </c>
      <c r="G2207" s="17" t="s">
        <v>2818</v>
      </c>
      <c r="H2207" t="s">
        <v>253</v>
      </c>
      <c r="I2207" t="s">
        <v>43</v>
      </c>
      <c r="J2207" t="s">
        <v>8</v>
      </c>
      <c r="K2207" t="s">
        <v>59</v>
      </c>
      <c r="L2207" t="s">
        <v>2819</v>
      </c>
      <c r="M2207" t="s">
        <v>2820</v>
      </c>
      <c r="N2207">
        <v>0</v>
      </c>
      <c r="O2207" t="s">
        <v>47</v>
      </c>
      <c r="P2207">
        <v>6</v>
      </c>
      <c r="Q2207" t="s">
        <v>207</v>
      </c>
      <c r="R2207" t="s">
        <v>138</v>
      </c>
      <c r="S2207" t="s">
        <v>139</v>
      </c>
      <c r="T2207" t="s">
        <v>51</v>
      </c>
      <c r="U2207" t="s">
        <v>879</v>
      </c>
      <c r="V2207">
        <v>0.6</v>
      </c>
      <c r="W2207" s="1">
        <v>943.80000000000007</v>
      </c>
      <c r="X2207">
        <v>1</v>
      </c>
      <c r="Y2207">
        <v>7</v>
      </c>
      <c r="Z2207">
        <v>4</v>
      </c>
      <c r="AA2207">
        <v>1.75</v>
      </c>
      <c r="AB2207" s="2">
        <v>0.1875</v>
      </c>
      <c r="AC2207" s="1">
        <v>-294.93750000000006</v>
      </c>
      <c r="AD2207" s="7">
        <v>43488</v>
      </c>
      <c r="AE2207" s="7">
        <v>43488</v>
      </c>
      <c r="AF2207">
        <v>0</v>
      </c>
      <c r="AG2207" t="s">
        <v>53</v>
      </c>
      <c r="AH2207" s="2">
        <v>0</v>
      </c>
      <c r="AI2207" s="1">
        <v>0</v>
      </c>
      <c r="AJ2207" s="1">
        <v>0</v>
      </c>
      <c r="AK2207" s="6" t="str">
        <f>+IF(Tabla1[[#This Row],[REQUEST_TY]]="SR MANTENIMIENTO CORRECTIVO", "EMERGENCIA", "OTROS")</f>
        <v>EMERGENCIA</v>
      </c>
      <c r="AL2207" s="6" t="str">
        <f>+_xlfn.IFS(Tabla1[[#This Row],[Veces obj]]&lt;=1,"0-1",Tabla1[[#This Row],[Veces obj]]&lt;=2,"1-2",Tabla1[[#This Row],[Veces obj]]&lt;=3,"2-3",TRUE,"&gt;3")</f>
        <v>1-2</v>
      </c>
      <c r="AM2207" s="6" t="str">
        <f>+_xlfn.IFS(MONTH(Tabla1[[#This Row],[MES]])&lt;=3,"Q1",MONTH(Tabla1[[#This Row],[MES]])&lt;=6,"Q2",MONTH(Tabla1[[#This Row],[MES]])&lt;=9,"Q3",TRUE,"Q4")</f>
        <v>Q1</v>
      </c>
      <c r="AN2207" t="str">
        <f>+IFERROR(VLOOKUP(Tabla1[[#This Row],[CUENTA]],CTAS[],2,0),"OTROS")</f>
        <v>OTROS</v>
      </c>
      <c r="AP2207" t="str">
        <f>+IFERROR(VLOOKUP(Tabla1[[#This Row],[EMPLEADO]],IS[],3,0),"OTROS")</f>
        <v>OTROS</v>
      </c>
      <c r="AQ2207" t="str">
        <f>+IFERROR(VLOOKUP(Tabla1[[#This Row],[EMPLEADO]],IS[[NÓMINA]:[INGENIERO]],2,0),"OTROS")</f>
        <v>OTROS</v>
      </c>
    </row>
    <row r="2208" spans="1:43" x14ac:dyDescent="0.25">
      <c r="A2208" t="s">
        <v>4444</v>
      </c>
      <c r="B2208">
        <v>1</v>
      </c>
      <c r="C2208" t="s">
        <v>4706</v>
      </c>
      <c r="D2208" t="s">
        <v>38</v>
      </c>
      <c r="E2208" t="s">
        <v>113</v>
      </c>
      <c r="F2208" t="s">
        <v>4707</v>
      </c>
      <c r="G2208" s="17" t="s">
        <v>4708</v>
      </c>
      <c r="H2208" t="s">
        <v>821</v>
      </c>
      <c r="I2208" t="s">
        <v>43</v>
      </c>
      <c r="J2208" t="s">
        <v>8</v>
      </c>
      <c r="K2208" t="s">
        <v>125</v>
      </c>
      <c r="L2208" t="s">
        <v>4709</v>
      </c>
      <c r="M2208" t="s">
        <v>73</v>
      </c>
      <c r="N2208">
        <v>0</v>
      </c>
      <c r="O2208" t="s">
        <v>47</v>
      </c>
      <c r="P2208">
        <v>337</v>
      </c>
      <c r="Q2208" t="s">
        <v>48</v>
      </c>
      <c r="R2208" t="s">
        <v>49</v>
      </c>
      <c r="S2208" t="s">
        <v>50</v>
      </c>
      <c r="T2208" t="s">
        <v>51</v>
      </c>
      <c r="U2208" t="s">
        <v>52</v>
      </c>
      <c r="V2208">
        <v>1.05</v>
      </c>
      <c r="W2208" s="1">
        <v>750.75000000000011</v>
      </c>
      <c r="X2208">
        <v>1</v>
      </c>
      <c r="Y2208">
        <v>1.67</v>
      </c>
      <c r="Z2208">
        <v>5</v>
      </c>
      <c r="AA2208">
        <v>0.33399999999999996</v>
      </c>
      <c r="AB2208" s="2">
        <v>0</v>
      </c>
      <c r="AC2208" s="1">
        <v>0</v>
      </c>
      <c r="AD2208" s="7">
        <v>43496</v>
      </c>
      <c r="AE2208" s="7">
        <v>43497</v>
      </c>
      <c r="AF2208">
        <v>1</v>
      </c>
      <c r="AG2208" t="s">
        <v>53</v>
      </c>
      <c r="AH2208" s="2">
        <v>0</v>
      </c>
      <c r="AI2208" s="1">
        <v>0</v>
      </c>
      <c r="AJ2208" s="1">
        <v>0</v>
      </c>
      <c r="AK2208" s="6" t="str">
        <f>+IF(Tabla1[[#This Row],[REQUEST_TY]]="SR MANTENIMIENTO CORRECTIVO", "EMERGENCIA", "OTROS")</f>
        <v>EMERGENCIA</v>
      </c>
      <c r="AL2208" s="6" t="str">
        <f>+_xlfn.IFS(Tabla1[[#This Row],[Veces obj]]&lt;=1,"0-1",Tabla1[[#This Row],[Veces obj]]&lt;=2,"1-2",Tabla1[[#This Row],[Veces obj]]&lt;=3,"2-3",TRUE,"&gt;3")</f>
        <v>0-1</v>
      </c>
      <c r="AM2208" s="6" t="str">
        <f>+_xlfn.IFS(MONTH(Tabla1[[#This Row],[MES]])&lt;=3,"Q1",MONTH(Tabla1[[#This Row],[MES]])&lt;=6,"Q2",MONTH(Tabla1[[#This Row],[MES]])&lt;=9,"Q3",TRUE,"Q4")</f>
        <v>Q1</v>
      </c>
      <c r="AN2208" t="str">
        <f>+IFERROR(VLOOKUP(Tabla1[[#This Row],[CUENTA]],CTAS[],2,0),"OTROS")</f>
        <v>OTROS</v>
      </c>
      <c r="AO2208">
        <v>1</v>
      </c>
      <c r="AP2208" t="str">
        <f>+IFERROR(VLOOKUP(Tabla1[[#This Row],[EMPLEADO]],IS[],3,0),"OTROS")</f>
        <v>JUAREZ</v>
      </c>
      <c r="AQ2208" t="str">
        <f>+IFERROR(VLOOKUP(Tabla1[[#This Row],[EMPLEADO]],IS[[NÓMINA]:[INGENIERO]],2,0),"OTROS")</f>
        <v>ERASMO ALEJANDRO</v>
      </c>
    </row>
    <row r="2209" spans="1:43" x14ac:dyDescent="0.25">
      <c r="A2209" t="s">
        <v>36</v>
      </c>
      <c r="B2209">
        <v>1</v>
      </c>
      <c r="C2209" t="s">
        <v>4274</v>
      </c>
      <c r="D2209" t="s">
        <v>38</v>
      </c>
      <c r="E2209" t="s">
        <v>217</v>
      </c>
      <c r="F2209" t="s">
        <v>4275</v>
      </c>
      <c r="G2209" s="17" t="s">
        <v>4276</v>
      </c>
      <c r="H2209" t="s">
        <v>106</v>
      </c>
      <c r="I2209" t="s">
        <v>43</v>
      </c>
      <c r="J2209" t="s">
        <v>8</v>
      </c>
      <c r="K2209" t="s">
        <v>59</v>
      </c>
      <c r="L2209" t="s">
        <v>1768</v>
      </c>
      <c r="M2209" t="s">
        <v>310</v>
      </c>
      <c r="N2209">
        <v>0</v>
      </c>
      <c r="O2209" t="s">
        <v>47</v>
      </c>
      <c r="P2209">
        <v>55</v>
      </c>
      <c r="Q2209" t="s">
        <v>82</v>
      </c>
      <c r="R2209" t="s">
        <v>223</v>
      </c>
      <c r="S2209" t="s">
        <v>139</v>
      </c>
      <c r="T2209" t="s">
        <v>51</v>
      </c>
      <c r="U2209" t="s">
        <v>140</v>
      </c>
      <c r="V2209">
        <v>1.1000000000000001</v>
      </c>
      <c r="W2209" s="1">
        <v>1730.3000000000004</v>
      </c>
      <c r="X2209">
        <v>1</v>
      </c>
      <c r="Y2209">
        <v>7.12</v>
      </c>
      <c r="Z2209">
        <v>4</v>
      </c>
      <c r="AA2209">
        <v>1.78</v>
      </c>
      <c r="AB2209" s="2">
        <v>0.19500000000000001</v>
      </c>
      <c r="AC2209" s="1">
        <v>-306.73500000000007</v>
      </c>
      <c r="AD2209" s="7">
        <v>43490</v>
      </c>
      <c r="AE2209" s="7">
        <v>43490</v>
      </c>
      <c r="AF2209">
        <v>0</v>
      </c>
      <c r="AG2209" t="s">
        <v>53</v>
      </c>
      <c r="AH2209" s="2">
        <v>0</v>
      </c>
      <c r="AI2209" s="1">
        <v>0</v>
      </c>
      <c r="AJ2209" s="1">
        <v>0</v>
      </c>
      <c r="AK2209" s="6" t="str">
        <f>+IF(Tabla1[[#This Row],[REQUEST_TY]]="SR MANTENIMIENTO CORRECTIVO", "EMERGENCIA", "OTROS")</f>
        <v>EMERGENCIA</v>
      </c>
      <c r="AL2209" s="6" t="str">
        <f>+_xlfn.IFS(Tabla1[[#This Row],[Veces obj]]&lt;=1,"0-1",Tabla1[[#This Row],[Veces obj]]&lt;=2,"1-2",Tabla1[[#This Row],[Veces obj]]&lt;=3,"2-3",TRUE,"&gt;3")</f>
        <v>1-2</v>
      </c>
      <c r="AM2209" s="6" t="str">
        <f>+_xlfn.IFS(MONTH(Tabla1[[#This Row],[MES]])&lt;=3,"Q1",MONTH(Tabla1[[#This Row],[MES]])&lt;=6,"Q2",MONTH(Tabla1[[#This Row],[MES]])&lt;=9,"Q3",TRUE,"Q4")</f>
        <v>Q1</v>
      </c>
      <c r="AN2209" t="str">
        <f>+IFERROR(VLOOKUP(Tabla1[[#This Row],[CUENTA]],CTAS[],2,0),"OTROS")</f>
        <v>OTROS</v>
      </c>
      <c r="AP2209" t="str">
        <f>+IFERROR(VLOOKUP(Tabla1[[#This Row],[EMPLEADO]],IS[],3,0),"OTROS")</f>
        <v>OTROS</v>
      </c>
      <c r="AQ2209" t="str">
        <f>+IFERROR(VLOOKUP(Tabla1[[#This Row],[EMPLEADO]],IS[[NÓMINA]:[INGENIERO]],2,0),"OTROS")</f>
        <v>OTROS</v>
      </c>
    </row>
    <row r="2210" spans="1:43" x14ac:dyDescent="0.25">
      <c r="A2210" t="s">
        <v>36</v>
      </c>
      <c r="B2210">
        <v>1</v>
      </c>
      <c r="C2210" t="s">
        <v>4277</v>
      </c>
      <c r="D2210" t="s">
        <v>38</v>
      </c>
      <c r="E2210" t="s">
        <v>4278</v>
      </c>
      <c r="F2210" t="s">
        <v>4279</v>
      </c>
      <c r="G2210" s="17" t="s">
        <v>4280</v>
      </c>
      <c r="H2210" t="s">
        <v>58</v>
      </c>
      <c r="I2210" t="s">
        <v>43</v>
      </c>
      <c r="J2210" t="s">
        <v>8</v>
      </c>
      <c r="K2210" t="s">
        <v>199</v>
      </c>
      <c r="L2210" t="s">
        <v>4281</v>
      </c>
      <c r="M2210" t="s">
        <v>1496</v>
      </c>
      <c r="N2210">
        <v>0</v>
      </c>
      <c r="O2210" t="s">
        <v>47</v>
      </c>
      <c r="P2210">
        <v>87</v>
      </c>
      <c r="Q2210" t="s">
        <v>48</v>
      </c>
      <c r="R2210" t="s">
        <v>95</v>
      </c>
      <c r="S2210" t="s">
        <v>64</v>
      </c>
      <c r="T2210" t="s">
        <v>51</v>
      </c>
      <c r="U2210" t="s">
        <v>96</v>
      </c>
      <c r="V2210">
        <v>1.1000000000000001</v>
      </c>
      <c r="W2210" s="1">
        <v>1501.5000000000002</v>
      </c>
      <c r="X2210">
        <v>1</v>
      </c>
      <c r="Y2210">
        <v>9</v>
      </c>
      <c r="Z2210">
        <v>5</v>
      </c>
      <c r="AA2210">
        <v>1.8</v>
      </c>
      <c r="AB2210" s="2">
        <v>0.2</v>
      </c>
      <c r="AC2210" s="1">
        <v>-273</v>
      </c>
      <c r="AD2210" s="7">
        <v>43487</v>
      </c>
      <c r="AE2210" s="7">
        <v>43487</v>
      </c>
      <c r="AF2210">
        <v>0</v>
      </c>
      <c r="AG2210" t="s">
        <v>53</v>
      </c>
      <c r="AH2210" s="2">
        <v>0</v>
      </c>
      <c r="AI2210" s="1">
        <v>0</v>
      </c>
      <c r="AJ2210" s="1">
        <v>0</v>
      </c>
      <c r="AK2210" s="6" t="str">
        <f>+IF(Tabla1[[#This Row],[REQUEST_TY]]="SR MANTENIMIENTO CORRECTIVO", "EMERGENCIA", "OTROS")</f>
        <v>EMERGENCIA</v>
      </c>
      <c r="AL2210" s="6" t="str">
        <f>+_xlfn.IFS(Tabla1[[#This Row],[Veces obj]]&lt;=1,"0-1",Tabla1[[#This Row],[Veces obj]]&lt;=2,"1-2",Tabla1[[#This Row],[Veces obj]]&lt;=3,"2-3",TRUE,"&gt;3")</f>
        <v>1-2</v>
      </c>
      <c r="AM2210" s="6" t="str">
        <f>+_xlfn.IFS(MONTH(Tabla1[[#This Row],[MES]])&lt;=3,"Q1",MONTH(Tabla1[[#This Row],[MES]])&lt;=6,"Q2",MONTH(Tabla1[[#This Row],[MES]])&lt;=9,"Q3",TRUE,"Q4")</f>
        <v>Q1</v>
      </c>
      <c r="AN2210" t="str">
        <f>+IFERROR(VLOOKUP(Tabla1[[#This Row],[CUENTA]],CTAS[],2,0),"OTROS")</f>
        <v>OTROS</v>
      </c>
      <c r="AP2210" t="str">
        <f>+IFERROR(VLOOKUP(Tabla1[[#This Row],[EMPLEADO]],IS[],3,0),"OTROS")</f>
        <v>OTROS</v>
      </c>
      <c r="AQ2210" t="str">
        <f>+IFERROR(VLOOKUP(Tabla1[[#This Row],[EMPLEADO]],IS[[NÓMINA]:[INGENIERO]],2,0),"OTROS")</f>
        <v>OTROS</v>
      </c>
    </row>
    <row r="2211" spans="1:43" x14ac:dyDescent="0.25">
      <c r="A2211" t="s">
        <v>4444</v>
      </c>
      <c r="B2211">
        <v>1</v>
      </c>
      <c r="C2211" t="s">
        <v>7116</v>
      </c>
      <c r="D2211" t="s">
        <v>38</v>
      </c>
      <c r="E2211" t="s">
        <v>3627</v>
      </c>
      <c r="F2211" t="s">
        <v>7117</v>
      </c>
      <c r="G2211" s="17" t="s">
        <v>7118</v>
      </c>
      <c r="H2211" t="s">
        <v>646</v>
      </c>
      <c r="I2211" t="s">
        <v>43</v>
      </c>
      <c r="J2211" t="s">
        <v>8</v>
      </c>
      <c r="K2211" t="s">
        <v>1287</v>
      </c>
      <c r="L2211" t="s">
        <v>1288</v>
      </c>
      <c r="M2211" t="s">
        <v>649</v>
      </c>
      <c r="N2211">
        <v>0</v>
      </c>
      <c r="O2211" t="s">
        <v>47</v>
      </c>
      <c r="P2211">
        <v>248</v>
      </c>
      <c r="Q2211" t="s">
        <v>48</v>
      </c>
      <c r="R2211" t="s">
        <v>153</v>
      </c>
      <c r="S2211" t="s">
        <v>50</v>
      </c>
      <c r="T2211" t="s">
        <v>51</v>
      </c>
      <c r="U2211" t="s">
        <v>52</v>
      </c>
      <c r="V2211">
        <v>1.05</v>
      </c>
      <c r="W2211" s="1">
        <v>750.75000000000011</v>
      </c>
      <c r="X2211">
        <v>1</v>
      </c>
      <c r="Y2211">
        <v>9</v>
      </c>
      <c r="Z2211">
        <v>5</v>
      </c>
      <c r="AA2211">
        <v>1.8</v>
      </c>
      <c r="AB2211" s="2">
        <v>0.2</v>
      </c>
      <c r="AC2211" s="1">
        <v>-143.00000000000003</v>
      </c>
      <c r="AD2211" s="7">
        <v>43523</v>
      </c>
      <c r="AE2211" s="7">
        <v>43523</v>
      </c>
      <c r="AF2211">
        <v>0</v>
      </c>
      <c r="AG2211" t="s">
        <v>53</v>
      </c>
      <c r="AH2211" s="2">
        <v>0</v>
      </c>
      <c r="AI2211" s="1">
        <v>0</v>
      </c>
      <c r="AJ2211" s="1">
        <v>0</v>
      </c>
      <c r="AK2211" s="6" t="str">
        <f>+IF(Tabla1[[#This Row],[REQUEST_TY]]="SR MANTENIMIENTO CORRECTIVO", "EMERGENCIA", "OTROS")</f>
        <v>EMERGENCIA</v>
      </c>
      <c r="AL2211" s="6" t="str">
        <f>+_xlfn.IFS(Tabla1[[#This Row],[Veces obj]]&lt;=1,"0-1",Tabla1[[#This Row],[Veces obj]]&lt;=2,"1-2",Tabla1[[#This Row],[Veces obj]]&lt;=3,"2-3",TRUE,"&gt;3")</f>
        <v>1-2</v>
      </c>
      <c r="AM2211" s="6" t="str">
        <f>+_xlfn.IFS(MONTH(Tabla1[[#This Row],[MES]])&lt;=3,"Q1",MONTH(Tabla1[[#This Row],[MES]])&lt;=6,"Q2",MONTH(Tabla1[[#This Row],[MES]])&lt;=9,"Q3",TRUE,"Q4")</f>
        <v>Q1</v>
      </c>
      <c r="AN2211" t="str">
        <f>+IFERROR(VLOOKUP(Tabla1[[#This Row],[CUENTA]],CTAS[],2,0),"OTROS")</f>
        <v>OTROS</v>
      </c>
      <c r="AP2211" t="str">
        <f>+IFERROR(VLOOKUP(Tabla1[[#This Row],[EMPLEADO]],IS[],3,0),"OTROS")</f>
        <v>OTROS</v>
      </c>
      <c r="AQ2211" t="str">
        <f>+IFERROR(VLOOKUP(Tabla1[[#This Row],[EMPLEADO]],IS[[NÓMINA]:[INGENIERO]],2,0),"OTROS")</f>
        <v>OTROS</v>
      </c>
    </row>
    <row r="2212" spans="1:43" x14ac:dyDescent="0.25">
      <c r="A2212" t="s">
        <v>36</v>
      </c>
      <c r="B2212">
        <v>1</v>
      </c>
      <c r="C2212" t="s">
        <v>4282</v>
      </c>
      <c r="D2212" t="s">
        <v>38</v>
      </c>
      <c r="E2212" t="s">
        <v>348</v>
      </c>
      <c r="F2212" t="s">
        <v>4283</v>
      </c>
      <c r="G2212" s="17" t="s">
        <v>4284</v>
      </c>
      <c r="H2212" t="s">
        <v>679</v>
      </c>
      <c r="I2212" t="s">
        <v>43</v>
      </c>
      <c r="J2212" t="s">
        <v>8</v>
      </c>
      <c r="K2212" t="s">
        <v>102</v>
      </c>
      <c r="L2212" t="s">
        <v>1039</v>
      </c>
      <c r="M2212" t="s">
        <v>310</v>
      </c>
      <c r="N2212">
        <v>0</v>
      </c>
      <c r="O2212" t="s">
        <v>47</v>
      </c>
      <c r="P2212">
        <v>39</v>
      </c>
      <c r="Q2212" t="s">
        <v>82</v>
      </c>
      <c r="R2212" t="s">
        <v>223</v>
      </c>
      <c r="S2212" t="s">
        <v>139</v>
      </c>
      <c r="T2212" t="s">
        <v>51</v>
      </c>
      <c r="U2212" t="s">
        <v>140</v>
      </c>
      <c r="V2212">
        <v>1.1000000000000001</v>
      </c>
      <c r="W2212" s="1">
        <v>1730.3000000000004</v>
      </c>
      <c r="X2212">
        <v>1</v>
      </c>
      <c r="Y2212">
        <v>7.25</v>
      </c>
      <c r="Z2212">
        <v>4</v>
      </c>
      <c r="AA2212">
        <v>1.8125</v>
      </c>
      <c r="AB2212" s="2">
        <v>0.203125</v>
      </c>
      <c r="AC2212" s="1">
        <v>-319.51562500000006</v>
      </c>
      <c r="AD2212" s="7">
        <v>43469</v>
      </c>
      <c r="AE2212" s="7">
        <v>43472</v>
      </c>
      <c r="AF2212">
        <v>1</v>
      </c>
      <c r="AG2212" t="s">
        <v>53</v>
      </c>
      <c r="AH2212" s="2">
        <v>0</v>
      </c>
      <c r="AI2212" s="1">
        <v>0</v>
      </c>
      <c r="AJ2212" s="1">
        <v>0</v>
      </c>
      <c r="AK2212" s="6" t="str">
        <f>+IF(Tabla1[[#This Row],[REQUEST_TY]]="SR MANTENIMIENTO CORRECTIVO", "EMERGENCIA", "OTROS")</f>
        <v>EMERGENCIA</v>
      </c>
      <c r="AL2212" s="6" t="str">
        <f>+_xlfn.IFS(Tabla1[[#This Row],[Veces obj]]&lt;=1,"0-1",Tabla1[[#This Row],[Veces obj]]&lt;=2,"1-2",Tabla1[[#This Row],[Veces obj]]&lt;=3,"2-3",TRUE,"&gt;3")</f>
        <v>1-2</v>
      </c>
      <c r="AM2212" s="6" t="str">
        <f>+_xlfn.IFS(MONTH(Tabla1[[#This Row],[MES]])&lt;=3,"Q1",MONTH(Tabla1[[#This Row],[MES]])&lt;=6,"Q2",MONTH(Tabla1[[#This Row],[MES]])&lt;=9,"Q3",TRUE,"Q4")</f>
        <v>Q1</v>
      </c>
      <c r="AN2212" t="str">
        <f>+IFERROR(VLOOKUP(Tabla1[[#This Row],[CUENTA]],CTAS[],2,0),"OTROS")</f>
        <v>OTROS</v>
      </c>
      <c r="AP2212" t="str">
        <f>+IFERROR(VLOOKUP(Tabla1[[#This Row],[EMPLEADO]],IS[],3,0),"OTROS")</f>
        <v>OTROS</v>
      </c>
      <c r="AQ2212" t="str">
        <f>+IFERROR(VLOOKUP(Tabla1[[#This Row],[EMPLEADO]],IS[[NÓMINA]:[INGENIERO]],2,0),"OTROS")</f>
        <v>OTROS</v>
      </c>
    </row>
    <row r="2213" spans="1:43" x14ac:dyDescent="0.25">
      <c r="A2213" t="s">
        <v>4444</v>
      </c>
      <c r="B2213">
        <v>1</v>
      </c>
      <c r="C2213" t="s">
        <v>5158</v>
      </c>
      <c r="D2213" t="s">
        <v>38</v>
      </c>
      <c r="E2213" t="s">
        <v>1049</v>
      </c>
      <c r="F2213" t="s">
        <v>5159</v>
      </c>
      <c r="G2213" s="17" t="s">
        <v>5160</v>
      </c>
      <c r="H2213" t="s">
        <v>679</v>
      </c>
      <c r="I2213" t="s">
        <v>43</v>
      </c>
      <c r="J2213" t="s">
        <v>8</v>
      </c>
      <c r="K2213" t="s">
        <v>4289</v>
      </c>
      <c r="L2213" t="s">
        <v>4290</v>
      </c>
      <c r="M2213" t="s">
        <v>310</v>
      </c>
      <c r="N2213">
        <v>0</v>
      </c>
      <c r="O2213" t="s">
        <v>47</v>
      </c>
      <c r="P2213">
        <v>110</v>
      </c>
      <c r="Q2213" t="s">
        <v>48</v>
      </c>
      <c r="R2213" t="s">
        <v>223</v>
      </c>
      <c r="S2213" t="s">
        <v>139</v>
      </c>
      <c r="T2213" t="s">
        <v>51</v>
      </c>
      <c r="U2213" t="s">
        <v>353</v>
      </c>
      <c r="V2213">
        <v>1.1499999999999999</v>
      </c>
      <c r="W2213" s="1">
        <v>1808.95</v>
      </c>
      <c r="X2213">
        <v>1</v>
      </c>
      <c r="Y2213">
        <v>7.35</v>
      </c>
      <c r="Z2213">
        <v>4</v>
      </c>
      <c r="AA2213">
        <v>1.8374999999999999</v>
      </c>
      <c r="AB2213" s="2">
        <v>0.20937499999999998</v>
      </c>
      <c r="AC2213" s="1">
        <v>-329.34687500000001</v>
      </c>
      <c r="AD2213" s="7">
        <v>43509</v>
      </c>
      <c r="AE2213" s="7">
        <v>43510</v>
      </c>
      <c r="AF2213">
        <v>1</v>
      </c>
      <c r="AG2213" t="s">
        <v>53</v>
      </c>
      <c r="AH2213" s="2">
        <v>0</v>
      </c>
      <c r="AI2213" s="1">
        <v>0</v>
      </c>
      <c r="AJ2213" s="1">
        <v>0</v>
      </c>
      <c r="AK2213" s="6" t="str">
        <f>+IF(Tabla1[[#This Row],[REQUEST_TY]]="SR MANTENIMIENTO CORRECTIVO", "EMERGENCIA", "OTROS")</f>
        <v>EMERGENCIA</v>
      </c>
      <c r="AL2213" s="6" t="str">
        <f>+_xlfn.IFS(Tabla1[[#This Row],[Veces obj]]&lt;=1,"0-1",Tabla1[[#This Row],[Veces obj]]&lt;=2,"1-2",Tabla1[[#This Row],[Veces obj]]&lt;=3,"2-3",TRUE,"&gt;3")</f>
        <v>1-2</v>
      </c>
      <c r="AM2213" s="6" t="str">
        <f>+_xlfn.IFS(MONTH(Tabla1[[#This Row],[MES]])&lt;=3,"Q1",MONTH(Tabla1[[#This Row],[MES]])&lt;=6,"Q2",MONTH(Tabla1[[#This Row],[MES]])&lt;=9,"Q3",TRUE,"Q4")</f>
        <v>Q1</v>
      </c>
      <c r="AN2213" t="str">
        <f>+IFERROR(VLOOKUP(Tabla1[[#This Row],[CUENTA]],CTAS[],2,0),"OTROS")</f>
        <v>OTROS</v>
      </c>
      <c r="AP2213" t="str">
        <f>+IFERROR(VLOOKUP(Tabla1[[#This Row],[EMPLEADO]],IS[],3,0),"OTROS")</f>
        <v>OTROS</v>
      </c>
      <c r="AQ2213" t="str">
        <f>+IFERROR(VLOOKUP(Tabla1[[#This Row],[EMPLEADO]],IS[[NÓMINA]:[INGENIERO]],2,0),"OTROS")</f>
        <v>OTROS</v>
      </c>
    </row>
    <row r="2214" spans="1:43" x14ac:dyDescent="0.25">
      <c r="A2214" t="s">
        <v>4444</v>
      </c>
      <c r="B2214">
        <v>1</v>
      </c>
      <c r="C2214" t="s">
        <v>5037</v>
      </c>
      <c r="D2214" t="s">
        <v>38</v>
      </c>
      <c r="E2214" t="s">
        <v>133</v>
      </c>
      <c r="F2214" t="s">
        <v>5038</v>
      </c>
      <c r="G2214" s="17" t="s">
        <v>1836</v>
      </c>
      <c r="H2214" t="s">
        <v>220</v>
      </c>
      <c r="I2214" t="s">
        <v>43</v>
      </c>
      <c r="J2214" t="s">
        <v>8</v>
      </c>
      <c r="K2214" t="s">
        <v>59</v>
      </c>
      <c r="L2214" t="s">
        <v>1598</v>
      </c>
      <c r="M2214" t="s">
        <v>222</v>
      </c>
      <c r="N2214">
        <v>0</v>
      </c>
      <c r="O2214" t="s">
        <v>47</v>
      </c>
      <c r="P2214">
        <v>26</v>
      </c>
      <c r="Q2214" t="s">
        <v>62</v>
      </c>
      <c r="R2214" t="s">
        <v>138</v>
      </c>
      <c r="S2214" t="s">
        <v>139</v>
      </c>
      <c r="T2214" t="s">
        <v>51</v>
      </c>
      <c r="U2214" t="s">
        <v>262</v>
      </c>
      <c r="V2214">
        <v>1.05</v>
      </c>
      <c r="W2214" s="1">
        <v>1651.6500000000003</v>
      </c>
      <c r="X2214">
        <v>1</v>
      </c>
      <c r="Y2214">
        <v>7.37</v>
      </c>
      <c r="Z2214">
        <v>4</v>
      </c>
      <c r="AA2214">
        <v>1.8425</v>
      </c>
      <c r="AB2214" s="2">
        <v>0.21062500000000001</v>
      </c>
      <c r="AC2214" s="1">
        <v>-331.31312500000007</v>
      </c>
      <c r="AD2214" s="7">
        <v>43502</v>
      </c>
      <c r="AE2214" s="7">
        <v>43502</v>
      </c>
      <c r="AF2214">
        <v>0</v>
      </c>
      <c r="AG2214" t="s">
        <v>53</v>
      </c>
      <c r="AH2214" s="2">
        <v>0</v>
      </c>
      <c r="AI2214" s="1">
        <v>0</v>
      </c>
      <c r="AJ2214" s="1">
        <v>0</v>
      </c>
      <c r="AK2214" s="6" t="str">
        <f>+IF(Tabla1[[#This Row],[REQUEST_TY]]="SR MANTENIMIENTO CORRECTIVO", "EMERGENCIA", "OTROS")</f>
        <v>EMERGENCIA</v>
      </c>
      <c r="AL2214" s="6" t="str">
        <f>+_xlfn.IFS(Tabla1[[#This Row],[Veces obj]]&lt;=1,"0-1",Tabla1[[#This Row],[Veces obj]]&lt;=2,"1-2",Tabla1[[#This Row],[Veces obj]]&lt;=3,"2-3",TRUE,"&gt;3")</f>
        <v>1-2</v>
      </c>
      <c r="AM2214" s="6" t="str">
        <f>+_xlfn.IFS(MONTH(Tabla1[[#This Row],[MES]])&lt;=3,"Q1",MONTH(Tabla1[[#This Row],[MES]])&lt;=6,"Q2",MONTH(Tabla1[[#This Row],[MES]])&lt;=9,"Q3",TRUE,"Q4")</f>
        <v>Q1</v>
      </c>
      <c r="AN2214" t="str">
        <f>+IFERROR(VLOOKUP(Tabla1[[#This Row],[CUENTA]],CTAS[],2,0),"OTROS")</f>
        <v>OTROS</v>
      </c>
      <c r="AP2214" t="str">
        <f>+IFERROR(VLOOKUP(Tabla1[[#This Row],[EMPLEADO]],IS[],3,0),"OTROS")</f>
        <v>OTROS</v>
      </c>
      <c r="AQ2214" t="str">
        <f>+IFERROR(VLOOKUP(Tabla1[[#This Row],[EMPLEADO]],IS[[NÓMINA]:[INGENIERO]],2,0),"OTROS")</f>
        <v>OTROS</v>
      </c>
    </row>
    <row r="2215" spans="1:43" x14ac:dyDescent="0.25">
      <c r="A2215" t="s">
        <v>36</v>
      </c>
      <c r="B2215">
        <v>1</v>
      </c>
      <c r="C2215" t="s">
        <v>4285</v>
      </c>
      <c r="D2215" t="s">
        <v>38</v>
      </c>
      <c r="E2215" t="s">
        <v>1784</v>
      </c>
      <c r="F2215" t="s">
        <v>4286</v>
      </c>
      <c r="G2215" s="17" t="s">
        <v>3323</v>
      </c>
      <c r="H2215" t="s">
        <v>136</v>
      </c>
      <c r="I2215" t="s">
        <v>43</v>
      </c>
      <c r="J2215" t="s">
        <v>8</v>
      </c>
      <c r="K2215" t="s">
        <v>3324</v>
      </c>
      <c r="L2215" t="s">
        <v>3325</v>
      </c>
      <c r="M2215" t="s">
        <v>736</v>
      </c>
      <c r="N2215">
        <v>0</v>
      </c>
      <c r="O2215" t="s">
        <v>47</v>
      </c>
      <c r="P2215">
        <v>17</v>
      </c>
      <c r="Q2215" t="s">
        <v>62</v>
      </c>
      <c r="R2215" t="s">
        <v>1789</v>
      </c>
      <c r="S2215" t="s">
        <v>110</v>
      </c>
      <c r="T2215" t="s">
        <v>51</v>
      </c>
      <c r="U2215" t="s">
        <v>363</v>
      </c>
      <c r="V2215">
        <v>1.1000000000000001</v>
      </c>
      <c r="W2215" s="1">
        <v>2359.5</v>
      </c>
      <c r="X2215">
        <v>1</v>
      </c>
      <c r="Y2215">
        <v>5.62</v>
      </c>
      <c r="Z2215">
        <v>3</v>
      </c>
      <c r="AA2215">
        <v>1.8733333333333333</v>
      </c>
      <c r="AB2215" s="2">
        <v>0.21833333333333332</v>
      </c>
      <c r="AC2215" s="1">
        <v>-468.32499999999999</v>
      </c>
      <c r="AD2215" s="7">
        <v>43493</v>
      </c>
      <c r="AE2215" s="7">
        <v>43494</v>
      </c>
      <c r="AF2215">
        <v>1</v>
      </c>
      <c r="AG2215" t="s">
        <v>53</v>
      </c>
      <c r="AH2215" s="2">
        <v>0</v>
      </c>
      <c r="AI2215" s="1">
        <v>0</v>
      </c>
      <c r="AJ2215" s="1">
        <v>0</v>
      </c>
      <c r="AK2215" s="6" t="str">
        <f>+IF(Tabla1[[#This Row],[REQUEST_TY]]="SR MANTENIMIENTO CORRECTIVO", "EMERGENCIA", "OTROS")</f>
        <v>EMERGENCIA</v>
      </c>
      <c r="AL2215" s="6" t="str">
        <f>+_xlfn.IFS(Tabla1[[#This Row],[Veces obj]]&lt;=1,"0-1",Tabla1[[#This Row],[Veces obj]]&lt;=2,"1-2",Tabla1[[#This Row],[Veces obj]]&lt;=3,"2-3",TRUE,"&gt;3")</f>
        <v>1-2</v>
      </c>
      <c r="AM2215" s="6" t="str">
        <f>+_xlfn.IFS(MONTH(Tabla1[[#This Row],[MES]])&lt;=3,"Q1",MONTH(Tabla1[[#This Row],[MES]])&lt;=6,"Q2",MONTH(Tabla1[[#This Row],[MES]])&lt;=9,"Q3",TRUE,"Q4")</f>
        <v>Q1</v>
      </c>
      <c r="AN2215" t="str">
        <f>+IFERROR(VLOOKUP(Tabla1[[#This Row],[CUENTA]],CTAS[],2,0),"OTROS")</f>
        <v>OTROS</v>
      </c>
      <c r="AP2215" t="str">
        <f>+IFERROR(VLOOKUP(Tabla1[[#This Row],[EMPLEADO]],IS[],3,0),"OTROS")</f>
        <v>OTROS</v>
      </c>
      <c r="AQ2215" t="str">
        <f>+IFERROR(VLOOKUP(Tabla1[[#This Row],[EMPLEADO]],IS[[NÓMINA]:[INGENIERO]],2,0),"OTROS")</f>
        <v>OTROS</v>
      </c>
    </row>
    <row r="2216" spans="1:43" x14ac:dyDescent="0.25">
      <c r="A2216" t="s">
        <v>4444</v>
      </c>
      <c r="B2216">
        <v>1</v>
      </c>
      <c r="C2216" t="s">
        <v>4666</v>
      </c>
      <c r="D2216" t="s">
        <v>38</v>
      </c>
      <c r="E2216" t="s">
        <v>332</v>
      </c>
      <c r="F2216" t="s">
        <v>4667</v>
      </c>
      <c r="G2216" s="17" t="s">
        <v>2648</v>
      </c>
      <c r="H2216" t="s">
        <v>679</v>
      </c>
      <c r="I2216" t="s">
        <v>43</v>
      </c>
      <c r="J2216" t="s">
        <v>8</v>
      </c>
      <c r="K2216" t="s">
        <v>59</v>
      </c>
      <c r="L2216" t="s">
        <v>629</v>
      </c>
      <c r="M2216" t="s">
        <v>46</v>
      </c>
      <c r="N2216">
        <v>0</v>
      </c>
      <c r="O2216" t="s">
        <v>47</v>
      </c>
      <c r="P2216">
        <v>27</v>
      </c>
      <c r="Q2216" t="s">
        <v>62</v>
      </c>
      <c r="R2216" t="s">
        <v>317</v>
      </c>
      <c r="S2216" t="s">
        <v>318</v>
      </c>
      <c r="T2216" t="s">
        <v>51</v>
      </c>
      <c r="U2216" t="s">
        <v>262</v>
      </c>
      <c r="V2216">
        <v>1.05</v>
      </c>
      <c r="W2216" s="1">
        <v>1651.6500000000003</v>
      </c>
      <c r="X2216">
        <v>1</v>
      </c>
      <c r="Y2216">
        <v>7.5</v>
      </c>
      <c r="Z2216">
        <v>4</v>
      </c>
      <c r="AA2216">
        <v>1.875</v>
      </c>
      <c r="AB2216" s="2">
        <v>0.21875</v>
      </c>
      <c r="AC2216" s="1">
        <v>-344.09375000000006</v>
      </c>
      <c r="AD2216" s="7">
        <v>43501</v>
      </c>
      <c r="AE2216" s="7">
        <v>43502</v>
      </c>
      <c r="AF2216">
        <v>1</v>
      </c>
      <c r="AG2216" t="s">
        <v>53</v>
      </c>
      <c r="AH2216" s="2">
        <v>0</v>
      </c>
      <c r="AI2216" s="1">
        <v>0</v>
      </c>
      <c r="AJ2216" s="1">
        <v>0</v>
      </c>
      <c r="AK2216" s="6" t="str">
        <f>+IF(Tabla1[[#This Row],[REQUEST_TY]]="SR MANTENIMIENTO CORRECTIVO", "EMERGENCIA", "OTROS")</f>
        <v>EMERGENCIA</v>
      </c>
      <c r="AL2216" s="6" t="str">
        <f>+_xlfn.IFS(Tabla1[[#This Row],[Veces obj]]&lt;=1,"0-1",Tabla1[[#This Row],[Veces obj]]&lt;=2,"1-2",Tabla1[[#This Row],[Veces obj]]&lt;=3,"2-3",TRUE,"&gt;3")</f>
        <v>1-2</v>
      </c>
      <c r="AM2216" s="6" t="str">
        <f>+_xlfn.IFS(MONTH(Tabla1[[#This Row],[MES]])&lt;=3,"Q1",MONTH(Tabla1[[#This Row],[MES]])&lt;=6,"Q2",MONTH(Tabla1[[#This Row],[MES]])&lt;=9,"Q3",TRUE,"Q4")</f>
        <v>Q1</v>
      </c>
      <c r="AN2216" t="str">
        <f>+IFERROR(VLOOKUP(Tabla1[[#This Row],[CUENTA]],CTAS[],2,0),"OTROS")</f>
        <v>OTROS</v>
      </c>
      <c r="AP2216" t="str">
        <f>+IFERROR(VLOOKUP(Tabla1[[#This Row],[EMPLEADO]],IS[],3,0),"OTROS")</f>
        <v>OTROS</v>
      </c>
      <c r="AQ2216" t="str">
        <f>+IFERROR(VLOOKUP(Tabla1[[#This Row],[EMPLEADO]],IS[[NÓMINA]:[INGENIERO]],2,0),"OTROS")</f>
        <v>OTROS</v>
      </c>
    </row>
    <row r="2217" spans="1:43" x14ac:dyDescent="0.25">
      <c r="A2217" t="s">
        <v>4444</v>
      </c>
      <c r="B2217">
        <v>1</v>
      </c>
      <c r="C2217" t="s">
        <v>5586</v>
      </c>
      <c r="D2217" t="s">
        <v>38</v>
      </c>
      <c r="E2217" t="s">
        <v>1015</v>
      </c>
      <c r="F2217" t="s">
        <v>5587</v>
      </c>
      <c r="G2217" s="17" t="s">
        <v>1017</v>
      </c>
      <c r="H2217" t="s">
        <v>915</v>
      </c>
      <c r="I2217" t="s">
        <v>43</v>
      </c>
      <c r="J2217" t="s">
        <v>8</v>
      </c>
      <c r="K2217" t="s">
        <v>59</v>
      </c>
      <c r="L2217" t="s">
        <v>1018</v>
      </c>
      <c r="M2217" t="s">
        <v>473</v>
      </c>
      <c r="N2217">
        <v>0</v>
      </c>
      <c r="O2217" t="s">
        <v>47</v>
      </c>
      <c r="P2217">
        <v>16</v>
      </c>
      <c r="Q2217" t="s">
        <v>62</v>
      </c>
      <c r="R2217" t="s">
        <v>317</v>
      </c>
      <c r="S2217" t="s">
        <v>318</v>
      </c>
      <c r="T2217" t="s">
        <v>51</v>
      </c>
      <c r="U2217" t="s">
        <v>262</v>
      </c>
      <c r="V2217">
        <v>1.05</v>
      </c>
      <c r="W2217" s="1">
        <v>1651.6500000000003</v>
      </c>
      <c r="X2217">
        <v>1</v>
      </c>
      <c r="Y2217">
        <v>7.5</v>
      </c>
      <c r="Z2217">
        <v>4</v>
      </c>
      <c r="AA2217">
        <v>1.875</v>
      </c>
      <c r="AB2217" s="2">
        <v>0.21875</v>
      </c>
      <c r="AC2217" s="1">
        <v>-344.09375000000006</v>
      </c>
      <c r="AD2217" s="7">
        <v>43518</v>
      </c>
      <c r="AE2217" s="7">
        <v>43518</v>
      </c>
      <c r="AF2217">
        <v>0</v>
      </c>
      <c r="AG2217" t="s">
        <v>53</v>
      </c>
      <c r="AH2217" s="2">
        <v>0</v>
      </c>
      <c r="AI2217" s="1">
        <v>0</v>
      </c>
      <c r="AJ2217" s="1">
        <v>0</v>
      </c>
      <c r="AK2217" s="6" t="str">
        <f>+IF(Tabla1[[#This Row],[REQUEST_TY]]="SR MANTENIMIENTO CORRECTIVO", "EMERGENCIA", "OTROS")</f>
        <v>EMERGENCIA</v>
      </c>
      <c r="AL2217" s="6" t="str">
        <f>+_xlfn.IFS(Tabla1[[#This Row],[Veces obj]]&lt;=1,"0-1",Tabla1[[#This Row],[Veces obj]]&lt;=2,"1-2",Tabla1[[#This Row],[Veces obj]]&lt;=3,"2-3",TRUE,"&gt;3")</f>
        <v>1-2</v>
      </c>
      <c r="AM2217" s="6" t="str">
        <f>+_xlfn.IFS(MONTH(Tabla1[[#This Row],[MES]])&lt;=3,"Q1",MONTH(Tabla1[[#This Row],[MES]])&lt;=6,"Q2",MONTH(Tabla1[[#This Row],[MES]])&lt;=9,"Q3",TRUE,"Q4")</f>
        <v>Q1</v>
      </c>
      <c r="AN2217" t="str">
        <f>+IFERROR(VLOOKUP(Tabla1[[#This Row],[CUENTA]],CTAS[],2,0),"OTROS")</f>
        <v>OTROS</v>
      </c>
      <c r="AP2217" t="str">
        <f>+IFERROR(VLOOKUP(Tabla1[[#This Row],[EMPLEADO]],IS[],3,0),"OTROS")</f>
        <v>OTROS</v>
      </c>
      <c r="AQ2217" t="str">
        <f>+IFERROR(VLOOKUP(Tabla1[[#This Row],[EMPLEADO]],IS[[NÓMINA]:[INGENIERO]],2,0),"OTROS")</f>
        <v>OTROS</v>
      </c>
    </row>
    <row r="2218" spans="1:43" x14ac:dyDescent="0.25">
      <c r="A2218" t="s">
        <v>36</v>
      </c>
      <c r="B2218">
        <v>1</v>
      </c>
      <c r="C2218" t="s">
        <v>4287</v>
      </c>
      <c r="D2218" t="s">
        <v>38</v>
      </c>
      <c r="E2218" t="s">
        <v>1784</v>
      </c>
      <c r="F2218" t="s">
        <v>964</v>
      </c>
      <c r="G2218" s="17" t="s">
        <v>4288</v>
      </c>
      <c r="H2218" t="s">
        <v>106</v>
      </c>
      <c r="I2218" t="s">
        <v>43</v>
      </c>
      <c r="J2218" t="s">
        <v>8</v>
      </c>
      <c r="K2218" t="s">
        <v>4289</v>
      </c>
      <c r="L2218" t="s">
        <v>4290</v>
      </c>
      <c r="M2218" t="s">
        <v>310</v>
      </c>
      <c r="N2218">
        <v>0</v>
      </c>
      <c r="O2218" t="s">
        <v>47</v>
      </c>
      <c r="P2218">
        <v>54</v>
      </c>
      <c r="Q2218" t="s">
        <v>82</v>
      </c>
      <c r="R2218" t="s">
        <v>1789</v>
      </c>
      <c r="S2218" t="s">
        <v>110</v>
      </c>
      <c r="T2218" t="s">
        <v>51</v>
      </c>
      <c r="U2218" t="s">
        <v>3326</v>
      </c>
      <c r="V2218">
        <v>1.1499999999999999</v>
      </c>
      <c r="W2218" s="1">
        <v>2466.75</v>
      </c>
      <c r="X2218">
        <v>1</v>
      </c>
      <c r="Y2218">
        <v>5.63</v>
      </c>
      <c r="Z2218">
        <v>3</v>
      </c>
      <c r="AA2218">
        <v>1.8766666666666667</v>
      </c>
      <c r="AB2218" s="2">
        <v>0.21916666666666668</v>
      </c>
      <c r="AC2218" s="1">
        <v>-470.11250000000001</v>
      </c>
      <c r="AD2218" s="7">
        <v>43479</v>
      </c>
      <c r="AE2218" s="7">
        <v>43479</v>
      </c>
      <c r="AF2218">
        <v>0</v>
      </c>
      <c r="AG2218" t="s">
        <v>53</v>
      </c>
      <c r="AH2218" s="2">
        <v>0</v>
      </c>
      <c r="AI2218" s="1">
        <v>0</v>
      </c>
      <c r="AJ2218" s="1">
        <v>0</v>
      </c>
      <c r="AK2218" s="6" t="str">
        <f>+IF(Tabla1[[#This Row],[REQUEST_TY]]="SR MANTENIMIENTO CORRECTIVO", "EMERGENCIA", "OTROS")</f>
        <v>EMERGENCIA</v>
      </c>
      <c r="AL2218" s="6" t="str">
        <f>+_xlfn.IFS(Tabla1[[#This Row],[Veces obj]]&lt;=1,"0-1",Tabla1[[#This Row],[Veces obj]]&lt;=2,"1-2",Tabla1[[#This Row],[Veces obj]]&lt;=3,"2-3",TRUE,"&gt;3")</f>
        <v>1-2</v>
      </c>
      <c r="AM2218" s="6" t="str">
        <f>+_xlfn.IFS(MONTH(Tabla1[[#This Row],[MES]])&lt;=3,"Q1",MONTH(Tabla1[[#This Row],[MES]])&lt;=6,"Q2",MONTH(Tabla1[[#This Row],[MES]])&lt;=9,"Q3",TRUE,"Q4")</f>
        <v>Q1</v>
      </c>
      <c r="AN2218" t="str">
        <f>+IFERROR(VLOOKUP(Tabla1[[#This Row],[CUENTA]],CTAS[],2,0),"OTROS")</f>
        <v>OTROS</v>
      </c>
      <c r="AP2218" t="str">
        <f>+IFERROR(VLOOKUP(Tabla1[[#This Row],[EMPLEADO]],IS[],3,0),"OTROS")</f>
        <v>OTROS</v>
      </c>
      <c r="AQ2218" t="str">
        <f>+IFERROR(VLOOKUP(Tabla1[[#This Row],[EMPLEADO]],IS[[NÓMINA]:[INGENIERO]],2,0),"OTROS")</f>
        <v>OTROS</v>
      </c>
    </row>
    <row r="2219" spans="1:43" x14ac:dyDescent="0.25">
      <c r="A2219" t="s">
        <v>4444</v>
      </c>
      <c r="B2219">
        <v>1</v>
      </c>
      <c r="C2219" t="s">
        <v>5958</v>
      </c>
      <c r="D2219" t="s">
        <v>38</v>
      </c>
      <c r="E2219" t="s">
        <v>332</v>
      </c>
      <c r="F2219" t="s">
        <v>5959</v>
      </c>
      <c r="G2219" s="17" t="s">
        <v>1408</v>
      </c>
      <c r="H2219" t="s">
        <v>868</v>
      </c>
      <c r="I2219" t="s">
        <v>43</v>
      </c>
      <c r="J2219" t="s">
        <v>8</v>
      </c>
      <c r="K2219" t="s">
        <v>59</v>
      </c>
      <c r="L2219" t="s">
        <v>1409</v>
      </c>
      <c r="M2219" t="s">
        <v>1410</v>
      </c>
      <c r="N2219">
        <v>1</v>
      </c>
      <c r="O2219" t="s">
        <v>47</v>
      </c>
      <c r="P2219">
        <v>17</v>
      </c>
      <c r="Q2219" t="s">
        <v>62</v>
      </c>
      <c r="R2219" t="s">
        <v>317</v>
      </c>
      <c r="S2219" t="s">
        <v>318</v>
      </c>
      <c r="T2219" t="s">
        <v>51</v>
      </c>
      <c r="U2219" t="s">
        <v>262</v>
      </c>
      <c r="V2219">
        <v>1.05</v>
      </c>
      <c r="W2219" s="1">
        <v>0</v>
      </c>
      <c r="X2219">
        <v>1</v>
      </c>
      <c r="Y2219">
        <v>7.53</v>
      </c>
      <c r="Z2219">
        <v>4</v>
      </c>
      <c r="AA2219">
        <v>1.8825000000000001</v>
      </c>
      <c r="AB2219" s="2">
        <v>0.22062500000000002</v>
      </c>
      <c r="AC2219" s="1">
        <v>-347.04312500000009</v>
      </c>
      <c r="AD2219" s="7">
        <v>43510</v>
      </c>
      <c r="AE2219" s="7">
        <v>43510</v>
      </c>
      <c r="AF2219">
        <v>0</v>
      </c>
      <c r="AG2219" t="s">
        <v>53</v>
      </c>
      <c r="AH2219" s="2">
        <v>0</v>
      </c>
      <c r="AI2219" s="1">
        <v>0</v>
      </c>
      <c r="AJ2219" s="1">
        <v>0</v>
      </c>
      <c r="AK2219" s="6" t="str">
        <f>+IF(Tabla1[[#This Row],[REQUEST_TY]]="SR MANTENIMIENTO CORRECTIVO", "EMERGENCIA", "OTROS")</f>
        <v>EMERGENCIA</v>
      </c>
      <c r="AL2219" s="6" t="str">
        <f>+_xlfn.IFS(Tabla1[[#This Row],[Veces obj]]&lt;=1,"0-1",Tabla1[[#This Row],[Veces obj]]&lt;=2,"1-2",Tabla1[[#This Row],[Veces obj]]&lt;=3,"2-3",TRUE,"&gt;3")</f>
        <v>1-2</v>
      </c>
      <c r="AM2219" s="6" t="str">
        <f>+_xlfn.IFS(MONTH(Tabla1[[#This Row],[MES]])&lt;=3,"Q1",MONTH(Tabla1[[#This Row],[MES]])&lt;=6,"Q2",MONTH(Tabla1[[#This Row],[MES]])&lt;=9,"Q3",TRUE,"Q4")</f>
        <v>Q1</v>
      </c>
      <c r="AN2219" t="str">
        <f>+IFERROR(VLOOKUP(Tabla1[[#This Row],[CUENTA]],CTAS[],2,0),"OTROS")</f>
        <v>OTROS</v>
      </c>
      <c r="AP2219" t="str">
        <f>+IFERROR(VLOOKUP(Tabla1[[#This Row],[EMPLEADO]],IS[],3,0),"OTROS")</f>
        <v>OTROS</v>
      </c>
      <c r="AQ2219" t="str">
        <f>+IFERROR(VLOOKUP(Tabla1[[#This Row],[EMPLEADO]],IS[[NÓMINA]:[INGENIERO]],2,0),"OTROS")</f>
        <v>OTROS</v>
      </c>
    </row>
    <row r="2220" spans="1:43" x14ac:dyDescent="0.25">
      <c r="A2220" t="s">
        <v>4444</v>
      </c>
      <c r="B2220">
        <v>1</v>
      </c>
      <c r="C2220" t="s">
        <v>5124</v>
      </c>
      <c r="D2220" t="s">
        <v>38</v>
      </c>
      <c r="E2220" t="s">
        <v>133</v>
      </c>
      <c r="F2220" t="s">
        <v>5125</v>
      </c>
      <c r="G2220" s="17" t="s">
        <v>408</v>
      </c>
      <c r="H2220" t="s">
        <v>409</v>
      </c>
      <c r="I2220" t="s">
        <v>43</v>
      </c>
      <c r="J2220" t="s">
        <v>8</v>
      </c>
      <c r="K2220" t="s">
        <v>59</v>
      </c>
      <c r="L2220" t="s">
        <v>410</v>
      </c>
      <c r="M2220" t="s">
        <v>411</v>
      </c>
      <c r="N2220">
        <v>0</v>
      </c>
      <c r="O2220" t="s">
        <v>47</v>
      </c>
      <c r="P2220">
        <v>6</v>
      </c>
      <c r="Q2220" t="s">
        <v>207</v>
      </c>
      <c r="R2220" t="s">
        <v>138</v>
      </c>
      <c r="S2220" t="s">
        <v>139</v>
      </c>
      <c r="T2220" t="s">
        <v>51</v>
      </c>
      <c r="U2220" t="s">
        <v>879</v>
      </c>
      <c r="V2220">
        <v>0.6</v>
      </c>
      <c r="W2220" s="1">
        <v>943.80000000000007</v>
      </c>
      <c r="X2220">
        <v>1</v>
      </c>
      <c r="Y2220">
        <v>7.58</v>
      </c>
      <c r="Z2220">
        <v>4</v>
      </c>
      <c r="AA2220">
        <v>1.895</v>
      </c>
      <c r="AB2220" s="2">
        <v>0.22375</v>
      </c>
      <c r="AC2220" s="1">
        <v>-351.95875000000007</v>
      </c>
      <c r="AD2220" s="7">
        <v>43508</v>
      </c>
      <c r="AE2220" s="7">
        <v>43508</v>
      </c>
      <c r="AF2220">
        <v>0</v>
      </c>
      <c r="AG2220" t="s">
        <v>53</v>
      </c>
      <c r="AH2220" s="2">
        <v>0</v>
      </c>
      <c r="AI2220" s="1">
        <v>0</v>
      </c>
      <c r="AJ2220" s="1">
        <v>0</v>
      </c>
      <c r="AK2220" s="6" t="str">
        <f>+IF(Tabla1[[#This Row],[REQUEST_TY]]="SR MANTENIMIENTO CORRECTIVO", "EMERGENCIA", "OTROS")</f>
        <v>EMERGENCIA</v>
      </c>
      <c r="AL2220" s="6" t="str">
        <f>+_xlfn.IFS(Tabla1[[#This Row],[Veces obj]]&lt;=1,"0-1",Tabla1[[#This Row],[Veces obj]]&lt;=2,"1-2",Tabla1[[#This Row],[Veces obj]]&lt;=3,"2-3",TRUE,"&gt;3")</f>
        <v>1-2</v>
      </c>
      <c r="AM2220" s="6" t="str">
        <f>+_xlfn.IFS(MONTH(Tabla1[[#This Row],[MES]])&lt;=3,"Q1",MONTH(Tabla1[[#This Row],[MES]])&lt;=6,"Q2",MONTH(Tabla1[[#This Row],[MES]])&lt;=9,"Q3",TRUE,"Q4")</f>
        <v>Q1</v>
      </c>
      <c r="AN2220" t="str">
        <f>+IFERROR(VLOOKUP(Tabla1[[#This Row],[CUENTA]],CTAS[],2,0),"OTROS")</f>
        <v>OTROS</v>
      </c>
      <c r="AP2220" t="str">
        <f>+IFERROR(VLOOKUP(Tabla1[[#This Row],[EMPLEADO]],IS[],3,0),"OTROS")</f>
        <v>OTROS</v>
      </c>
      <c r="AQ2220" t="str">
        <f>+IFERROR(VLOOKUP(Tabla1[[#This Row],[EMPLEADO]],IS[[NÓMINA]:[INGENIERO]],2,0),"OTROS")</f>
        <v>OTROS</v>
      </c>
    </row>
    <row r="2221" spans="1:43" x14ac:dyDescent="0.25">
      <c r="A2221" t="s">
        <v>36</v>
      </c>
      <c r="B2221">
        <v>1</v>
      </c>
      <c r="C2221" t="s">
        <v>4291</v>
      </c>
      <c r="D2221" t="s">
        <v>38</v>
      </c>
      <c r="E2221" t="s">
        <v>133</v>
      </c>
      <c r="F2221" t="s">
        <v>4292</v>
      </c>
      <c r="G2221" s="17" t="s">
        <v>2889</v>
      </c>
      <c r="H2221" t="s">
        <v>1130</v>
      </c>
      <c r="I2221" t="s">
        <v>43</v>
      </c>
      <c r="J2221" t="s">
        <v>8</v>
      </c>
      <c r="K2221" t="s">
        <v>59</v>
      </c>
      <c r="L2221" t="s">
        <v>2024</v>
      </c>
      <c r="M2221" t="s">
        <v>1778</v>
      </c>
      <c r="N2221">
        <v>0</v>
      </c>
      <c r="O2221" t="s">
        <v>47</v>
      </c>
      <c r="P2221">
        <v>25</v>
      </c>
      <c r="Q2221" t="s">
        <v>62</v>
      </c>
      <c r="R2221" t="s">
        <v>138</v>
      </c>
      <c r="S2221" t="s">
        <v>139</v>
      </c>
      <c r="T2221" t="s">
        <v>51</v>
      </c>
      <c r="U2221" t="s">
        <v>262</v>
      </c>
      <c r="V2221">
        <v>1.05</v>
      </c>
      <c r="W2221" s="1">
        <v>1651.6500000000003</v>
      </c>
      <c r="X2221">
        <v>1</v>
      </c>
      <c r="Y2221">
        <v>7.6</v>
      </c>
      <c r="Z2221">
        <v>4</v>
      </c>
      <c r="AA2221">
        <v>1.9</v>
      </c>
      <c r="AB2221" s="2">
        <v>0.22499999999999998</v>
      </c>
      <c r="AC2221" s="1">
        <v>-353.92500000000001</v>
      </c>
      <c r="AD2221" s="7">
        <v>43469</v>
      </c>
      <c r="AE2221" s="7">
        <v>43472</v>
      </c>
      <c r="AF2221">
        <v>1</v>
      </c>
      <c r="AG2221" t="s">
        <v>53</v>
      </c>
      <c r="AH2221" s="2">
        <v>0</v>
      </c>
      <c r="AI2221" s="1">
        <v>0</v>
      </c>
      <c r="AJ2221" s="1">
        <v>0</v>
      </c>
      <c r="AK2221" s="6" t="str">
        <f>+IF(Tabla1[[#This Row],[REQUEST_TY]]="SR MANTENIMIENTO CORRECTIVO", "EMERGENCIA", "OTROS")</f>
        <v>EMERGENCIA</v>
      </c>
      <c r="AL2221" s="6" t="str">
        <f>+_xlfn.IFS(Tabla1[[#This Row],[Veces obj]]&lt;=1,"0-1",Tabla1[[#This Row],[Veces obj]]&lt;=2,"1-2",Tabla1[[#This Row],[Veces obj]]&lt;=3,"2-3",TRUE,"&gt;3")</f>
        <v>1-2</v>
      </c>
      <c r="AM2221" s="6" t="str">
        <f>+_xlfn.IFS(MONTH(Tabla1[[#This Row],[MES]])&lt;=3,"Q1",MONTH(Tabla1[[#This Row],[MES]])&lt;=6,"Q2",MONTH(Tabla1[[#This Row],[MES]])&lt;=9,"Q3",TRUE,"Q4")</f>
        <v>Q1</v>
      </c>
      <c r="AN2221" t="str">
        <f>+IFERROR(VLOOKUP(Tabla1[[#This Row],[CUENTA]],CTAS[],2,0),"OTROS")</f>
        <v>OTROS</v>
      </c>
      <c r="AP2221" t="str">
        <f>+IFERROR(VLOOKUP(Tabla1[[#This Row],[EMPLEADO]],IS[],3,0),"OTROS")</f>
        <v>OTROS</v>
      </c>
      <c r="AQ2221" t="str">
        <f>+IFERROR(VLOOKUP(Tabla1[[#This Row],[EMPLEADO]],IS[[NÓMINA]:[INGENIERO]],2,0),"OTROS")</f>
        <v>OTROS</v>
      </c>
    </row>
    <row r="2222" spans="1:43" x14ac:dyDescent="0.25">
      <c r="A2222" t="s">
        <v>36</v>
      </c>
      <c r="B2222">
        <v>1</v>
      </c>
      <c r="C2222" t="s">
        <v>4293</v>
      </c>
      <c r="D2222" t="s">
        <v>38</v>
      </c>
      <c r="E2222" t="s">
        <v>133</v>
      </c>
      <c r="F2222" t="s">
        <v>4294</v>
      </c>
      <c r="G2222" s="17" t="s">
        <v>533</v>
      </c>
      <c r="H2222" t="s">
        <v>691</v>
      </c>
      <c r="I2222" t="s">
        <v>43</v>
      </c>
      <c r="J2222" t="s">
        <v>8</v>
      </c>
      <c r="K2222" t="s">
        <v>59</v>
      </c>
      <c r="L2222" t="s">
        <v>472</v>
      </c>
      <c r="M2222" t="s">
        <v>473</v>
      </c>
      <c r="N2222">
        <v>0</v>
      </c>
      <c r="O2222" t="s">
        <v>47</v>
      </c>
      <c r="P2222">
        <v>86</v>
      </c>
      <c r="Q2222" t="s">
        <v>48</v>
      </c>
      <c r="R2222" t="s">
        <v>138</v>
      </c>
      <c r="S2222" t="s">
        <v>139</v>
      </c>
      <c r="T2222" t="s">
        <v>51</v>
      </c>
      <c r="U2222" t="s">
        <v>353</v>
      </c>
      <c r="V2222">
        <v>1.1499999999999999</v>
      </c>
      <c r="W2222" s="1">
        <v>1808.95</v>
      </c>
      <c r="X2222">
        <v>1</v>
      </c>
      <c r="Y2222">
        <v>7.62</v>
      </c>
      <c r="Z2222">
        <v>4</v>
      </c>
      <c r="AA2222">
        <v>1.905</v>
      </c>
      <c r="AB2222" s="2">
        <v>0.22625000000000001</v>
      </c>
      <c r="AC2222" s="1">
        <v>-355.89125000000007</v>
      </c>
      <c r="AD2222" s="7">
        <v>43468</v>
      </c>
      <c r="AE2222" s="7">
        <v>43469</v>
      </c>
      <c r="AF2222">
        <v>1</v>
      </c>
      <c r="AG2222" t="s">
        <v>53</v>
      </c>
      <c r="AH2222" s="2">
        <v>0</v>
      </c>
      <c r="AI2222" s="1">
        <v>0</v>
      </c>
      <c r="AJ2222" s="1">
        <v>0</v>
      </c>
      <c r="AK2222" s="6" t="str">
        <f>+IF(Tabla1[[#This Row],[REQUEST_TY]]="SR MANTENIMIENTO CORRECTIVO", "EMERGENCIA", "OTROS")</f>
        <v>EMERGENCIA</v>
      </c>
      <c r="AL2222" s="6" t="str">
        <f>+_xlfn.IFS(Tabla1[[#This Row],[Veces obj]]&lt;=1,"0-1",Tabla1[[#This Row],[Veces obj]]&lt;=2,"1-2",Tabla1[[#This Row],[Veces obj]]&lt;=3,"2-3",TRUE,"&gt;3")</f>
        <v>1-2</v>
      </c>
      <c r="AM2222" s="6" t="str">
        <f>+_xlfn.IFS(MONTH(Tabla1[[#This Row],[MES]])&lt;=3,"Q1",MONTH(Tabla1[[#This Row],[MES]])&lt;=6,"Q2",MONTH(Tabla1[[#This Row],[MES]])&lt;=9,"Q3",TRUE,"Q4")</f>
        <v>Q1</v>
      </c>
      <c r="AN2222" t="str">
        <f>+IFERROR(VLOOKUP(Tabla1[[#This Row],[CUENTA]],CTAS[],2,0),"OTROS")</f>
        <v>OTROS</v>
      </c>
      <c r="AP2222" t="str">
        <f>+IFERROR(VLOOKUP(Tabla1[[#This Row],[EMPLEADO]],IS[],3,0),"OTROS")</f>
        <v>OTROS</v>
      </c>
      <c r="AQ2222" t="str">
        <f>+IFERROR(VLOOKUP(Tabla1[[#This Row],[EMPLEADO]],IS[[NÓMINA]:[INGENIERO]],2,0),"OTROS")</f>
        <v>OTROS</v>
      </c>
    </row>
    <row r="2223" spans="1:43" x14ac:dyDescent="0.25">
      <c r="A2223" t="s">
        <v>36</v>
      </c>
      <c r="B2223">
        <v>1</v>
      </c>
      <c r="C2223" t="s">
        <v>4295</v>
      </c>
      <c r="D2223" t="s">
        <v>38</v>
      </c>
      <c r="E2223" t="s">
        <v>133</v>
      </c>
      <c r="F2223" t="s">
        <v>4296</v>
      </c>
      <c r="G2223" s="17" t="s">
        <v>4297</v>
      </c>
      <c r="H2223" t="s">
        <v>106</v>
      </c>
      <c r="I2223" t="s">
        <v>43</v>
      </c>
      <c r="J2223" t="s">
        <v>8</v>
      </c>
      <c r="K2223" t="s">
        <v>59</v>
      </c>
      <c r="L2223" t="s">
        <v>916</v>
      </c>
      <c r="M2223" t="s">
        <v>316</v>
      </c>
      <c r="N2223">
        <v>0</v>
      </c>
      <c r="O2223" t="s">
        <v>47</v>
      </c>
      <c r="P2223">
        <v>31</v>
      </c>
      <c r="Q2223" t="s">
        <v>82</v>
      </c>
      <c r="R2223" t="s">
        <v>138</v>
      </c>
      <c r="S2223" t="s">
        <v>139</v>
      </c>
      <c r="T2223" t="s">
        <v>51</v>
      </c>
      <c r="U2223" t="s">
        <v>140</v>
      </c>
      <c r="V2223">
        <v>1.1000000000000001</v>
      </c>
      <c r="W2223" s="1">
        <v>1730.3000000000004</v>
      </c>
      <c r="X2223">
        <v>1</v>
      </c>
      <c r="Y2223">
        <v>7.75</v>
      </c>
      <c r="Z2223">
        <v>4</v>
      </c>
      <c r="AA2223">
        <v>1.9375</v>
      </c>
      <c r="AB2223" s="2">
        <v>0.234375</v>
      </c>
      <c r="AC2223" s="1">
        <v>-368.67187500000006</v>
      </c>
      <c r="AD2223" s="7">
        <v>43487</v>
      </c>
      <c r="AE2223" s="7">
        <v>43487</v>
      </c>
      <c r="AF2223">
        <v>0</v>
      </c>
      <c r="AG2223" t="s">
        <v>53</v>
      </c>
      <c r="AH2223" s="2">
        <v>0</v>
      </c>
      <c r="AI2223" s="1">
        <v>0</v>
      </c>
      <c r="AJ2223" s="1">
        <v>0</v>
      </c>
      <c r="AK2223" s="6" t="str">
        <f>+IF(Tabla1[[#This Row],[REQUEST_TY]]="SR MANTENIMIENTO CORRECTIVO", "EMERGENCIA", "OTROS")</f>
        <v>EMERGENCIA</v>
      </c>
      <c r="AL2223" s="6" t="str">
        <f>+_xlfn.IFS(Tabla1[[#This Row],[Veces obj]]&lt;=1,"0-1",Tabla1[[#This Row],[Veces obj]]&lt;=2,"1-2",Tabla1[[#This Row],[Veces obj]]&lt;=3,"2-3",TRUE,"&gt;3")</f>
        <v>1-2</v>
      </c>
      <c r="AM2223" s="6" t="str">
        <f>+_xlfn.IFS(MONTH(Tabla1[[#This Row],[MES]])&lt;=3,"Q1",MONTH(Tabla1[[#This Row],[MES]])&lt;=6,"Q2",MONTH(Tabla1[[#This Row],[MES]])&lt;=9,"Q3",TRUE,"Q4")</f>
        <v>Q1</v>
      </c>
      <c r="AN2223" t="str">
        <f>+IFERROR(VLOOKUP(Tabla1[[#This Row],[CUENTA]],CTAS[],2,0),"OTROS")</f>
        <v>OTROS</v>
      </c>
      <c r="AP2223" t="str">
        <f>+IFERROR(VLOOKUP(Tabla1[[#This Row],[EMPLEADO]],IS[],3,0),"OTROS")</f>
        <v>OTROS</v>
      </c>
      <c r="AQ2223" t="str">
        <f>+IFERROR(VLOOKUP(Tabla1[[#This Row],[EMPLEADO]],IS[[NÓMINA]:[INGENIERO]],2,0),"OTROS")</f>
        <v>OTROS</v>
      </c>
    </row>
    <row r="2224" spans="1:43" x14ac:dyDescent="0.25">
      <c r="A2224" t="s">
        <v>4444</v>
      </c>
      <c r="B2224">
        <v>1</v>
      </c>
      <c r="C2224" t="s">
        <v>6167</v>
      </c>
      <c r="D2224" t="s">
        <v>3346</v>
      </c>
      <c r="E2224" t="s">
        <v>39</v>
      </c>
      <c r="F2224" t="s">
        <v>6168</v>
      </c>
      <c r="G2224" s="17" t="s">
        <v>6169</v>
      </c>
      <c r="H2224" t="s">
        <v>101</v>
      </c>
      <c r="I2224" t="s">
        <v>43</v>
      </c>
      <c r="J2224" t="s">
        <v>8</v>
      </c>
      <c r="K2224" t="s">
        <v>44</v>
      </c>
      <c r="L2224" t="s">
        <v>5376</v>
      </c>
      <c r="M2224" t="s">
        <v>5377</v>
      </c>
      <c r="N2224">
        <v>1</v>
      </c>
      <c r="O2224" t="s">
        <v>105</v>
      </c>
      <c r="P2224" t="s">
        <v>822</v>
      </c>
      <c r="Q2224" t="s">
        <v>48</v>
      </c>
      <c r="R2224" t="s">
        <v>49</v>
      </c>
      <c r="S2224" t="s">
        <v>50</v>
      </c>
      <c r="T2224" t="s">
        <v>51</v>
      </c>
      <c r="U2224" t="s">
        <v>52</v>
      </c>
      <c r="V2224">
        <v>1</v>
      </c>
      <c r="W2224" s="1">
        <v>0</v>
      </c>
      <c r="X2224">
        <v>0</v>
      </c>
      <c r="Y2224">
        <v>5</v>
      </c>
      <c r="Z2224">
        <v>5</v>
      </c>
      <c r="AA2224">
        <v>1</v>
      </c>
      <c r="AB2224" s="2">
        <v>0</v>
      </c>
      <c r="AC2224" s="1">
        <v>0</v>
      </c>
      <c r="AD2224" s="7">
        <v>43510</v>
      </c>
      <c r="AE2224" s="7">
        <v>43515</v>
      </c>
      <c r="AF2224">
        <v>3</v>
      </c>
      <c r="AG2224" t="s">
        <v>1680</v>
      </c>
      <c r="AH2224" s="2">
        <v>0</v>
      </c>
      <c r="AI2224" s="1">
        <v>0</v>
      </c>
      <c r="AJ2224" s="1">
        <v>0</v>
      </c>
      <c r="AK2224" s="6" t="str">
        <f>+IF(Tabla1[[#This Row],[REQUEST_TY]]="SR MANTENIMIENTO CORRECTIVO", "EMERGENCIA", "OTROS")</f>
        <v>OTROS</v>
      </c>
      <c r="AL2224" s="6" t="str">
        <f>+_xlfn.IFS(Tabla1[[#This Row],[Veces obj]]&lt;=1,"0-1",Tabla1[[#This Row],[Veces obj]]&lt;=2,"1-2",Tabla1[[#This Row],[Veces obj]]&lt;=3,"2-3",TRUE,"&gt;3")</f>
        <v>0-1</v>
      </c>
      <c r="AM2224" s="6" t="str">
        <f>+_xlfn.IFS(MONTH(Tabla1[[#This Row],[MES]])&lt;=3,"Q1",MONTH(Tabla1[[#This Row],[MES]])&lt;=6,"Q2",MONTH(Tabla1[[#This Row],[MES]])&lt;=9,"Q3",TRUE,"Q4")</f>
        <v>Q1</v>
      </c>
      <c r="AN2224" t="str">
        <f>+IFERROR(VLOOKUP(Tabla1[[#This Row],[CUENTA]],CTAS[],2,0),"OTROS")</f>
        <v>OTROS</v>
      </c>
      <c r="AP2224" t="str">
        <f>+IFERROR(VLOOKUP(Tabla1[[#This Row],[EMPLEADO]],IS[],3,0),"OTROS")</f>
        <v>OTROS</v>
      </c>
      <c r="AQ2224" t="str">
        <f>+IFERROR(VLOOKUP(Tabla1[[#This Row],[EMPLEADO]],IS[[NÓMINA]:[INGENIERO]],2,0),"OTROS")</f>
        <v>OTROS</v>
      </c>
    </row>
    <row r="2225" spans="1:43" x14ac:dyDescent="0.25">
      <c r="A2225" t="s">
        <v>36</v>
      </c>
      <c r="B2225">
        <v>1</v>
      </c>
      <c r="C2225" t="s">
        <v>4300</v>
      </c>
      <c r="D2225" t="s">
        <v>38</v>
      </c>
      <c r="E2225" t="s">
        <v>258</v>
      </c>
      <c r="F2225" t="s">
        <v>4301</v>
      </c>
      <c r="G2225" s="17" t="s">
        <v>1026</v>
      </c>
      <c r="H2225" t="s">
        <v>707</v>
      </c>
      <c r="I2225" t="s">
        <v>43</v>
      </c>
      <c r="J2225" t="s">
        <v>8</v>
      </c>
      <c r="K2225" t="s">
        <v>102</v>
      </c>
      <c r="L2225" t="s">
        <v>1027</v>
      </c>
      <c r="M2225" t="s">
        <v>1028</v>
      </c>
      <c r="N2225">
        <v>0</v>
      </c>
      <c r="O2225" t="s">
        <v>105</v>
      </c>
      <c r="P2225">
        <v>5</v>
      </c>
      <c r="Q2225" t="s">
        <v>207</v>
      </c>
      <c r="R2225" t="s">
        <v>138</v>
      </c>
      <c r="S2225" t="s">
        <v>139</v>
      </c>
      <c r="T2225" t="s">
        <v>51</v>
      </c>
      <c r="U2225" t="s">
        <v>879</v>
      </c>
      <c r="V2225">
        <v>0.6</v>
      </c>
      <c r="W2225" s="1">
        <v>481.79999999999995</v>
      </c>
      <c r="X2225">
        <v>1</v>
      </c>
      <c r="Y2225">
        <v>7.8</v>
      </c>
      <c r="Z2225">
        <v>4</v>
      </c>
      <c r="AA2225">
        <v>1.95</v>
      </c>
      <c r="AB2225" s="2">
        <v>0.23749999999999999</v>
      </c>
      <c r="AC2225" s="1">
        <v>-190.71249999999998</v>
      </c>
      <c r="AD2225" s="7">
        <v>43489</v>
      </c>
      <c r="AE2225" s="7">
        <v>43489</v>
      </c>
      <c r="AF2225">
        <v>0</v>
      </c>
      <c r="AG2225" t="s">
        <v>53</v>
      </c>
      <c r="AH2225" s="2">
        <v>0</v>
      </c>
      <c r="AI2225" s="1">
        <v>0</v>
      </c>
      <c r="AJ2225" s="1">
        <v>0</v>
      </c>
      <c r="AK2225" s="6" t="str">
        <f>+IF(Tabla1[[#This Row],[REQUEST_TY]]="SR MANTENIMIENTO CORRECTIVO", "EMERGENCIA", "OTROS")</f>
        <v>EMERGENCIA</v>
      </c>
      <c r="AL2225" s="6" t="str">
        <f>+_xlfn.IFS(Tabla1[[#This Row],[Veces obj]]&lt;=1,"0-1",Tabla1[[#This Row],[Veces obj]]&lt;=2,"1-2",Tabla1[[#This Row],[Veces obj]]&lt;=3,"2-3",TRUE,"&gt;3")</f>
        <v>1-2</v>
      </c>
      <c r="AM2225" s="6" t="str">
        <f>+_xlfn.IFS(MONTH(Tabla1[[#This Row],[MES]])&lt;=3,"Q1",MONTH(Tabla1[[#This Row],[MES]])&lt;=6,"Q2",MONTH(Tabla1[[#This Row],[MES]])&lt;=9,"Q3",TRUE,"Q4")</f>
        <v>Q1</v>
      </c>
      <c r="AN2225" t="str">
        <f>+IFERROR(VLOOKUP(Tabla1[[#This Row],[CUENTA]],CTAS[],2,0),"OTROS")</f>
        <v>OTROS</v>
      </c>
      <c r="AP2225" t="str">
        <f>+IFERROR(VLOOKUP(Tabla1[[#This Row],[EMPLEADO]],IS[],3,0),"OTROS")</f>
        <v>OTROS</v>
      </c>
      <c r="AQ2225" t="str">
        <f>+IFERROR(VLOOKUP(Tabla1[[#This Row],[EMPLEADO]],IS[[NÓMINA]:[INGENIERO]],2,0),"OTROS")</f>
        <v>OTROS</v>
      </c>
    </row>
    <row r="2226" spans="1:43" x14ac:dyDescent="0.25">
      <c r="A2226" t="s">
        <v>4444</v>
      </c>
      <c r="B2226">
        <v>1</v>
      </c>
      <c r="C2226" t="s">
        <v>4600</v>
      </c>
      <c r="D2226" t="s">
        <v>38</v>
      </c>
      <c r="E2226" t="s">
        <v>133</v>
      </c>
      <c r="F2226" t="s">
        <v>4601</v>
      </c>
      <c r="G2226" s="17" t="s">
        <v>2949</v>
      </c>
      <c r="H2226" t="s">
        <v>574</v>
      </c>
      <c r="I2226" t="s">
        <v>43</v>
      </c>
      <c r="J2226" t="s">
        <v>8</v>
      </c>
      <c r="K2226" t="s">
        <v>59</v>
      </c>
      <c r="L2226" t="s">
        <v>575</v>
      </c>
      <c r="M2226" t="s">
        <v>576</v>
      </c>
      <c r="N2226">
        <v>0</v>
      </c>
      <c r="O2226" t="s">
        <v>47</v>
      </c>
      <c r="P2226">
        <v>8</v>
      </c>
      <c r="Q2226" t="s">
        <v>194</v>
      </c>
      <c r="R2226" t="s">
        <v>138</v>
      </c>
      <c r="S2226" t="s">
        <v>139</v>
      </c>
      <c r="T2226" t="s">
        <v>208</v>
      </c>
      <c r="U2226" t="s">
        <v>224</v>
      </c>
      <c r="V2226">
        <v>0.8</v>
      </c>
      <c r="W2226" s="1">
        <v>1258.4000000000003</v>
      </c>
      <c r="X2226">
        <v>1</v>
      </c>
      <c r="Y2226">
        <v>11.73</v>
      </c>
      <c r="Z2226">
        <v>6</v>
      </c>
      <c r="AA2226">
        <v>1.9550000000000001</v>
      </c>
      <c r="AB2226" s="2">
        <v>0.23875000000000002</v>
      </c>
      <c r="AC2226" s="1">
        <v>-375.55375000000009</v>
      </c>
      <c r="AD2226" s="7">
        <v>43501</v>
      </c>
      <c r="AE2226" s="7">
        <v>43502</v>
      </c>
      <c r="AF2226">
        <v>1</v>
      </c>
      <c r="AG2226" t="s">
        <v>53</v>
      </c>
      <c r="AH2226" s="2">
        <v>0</v>
      </c>
      <c r="AI2226" s="1">
        <v>0</v>
      </c>
      <c r="AJ2226" s="1">
        <v>0</v>
      </c>
      <c r="AK2226" s="6" t="str">
        <f>+IF(Tabla1[[#This Row],[REQUEST_TY]]="SR MANTENIMIENTO CORRECTIVO", "EMERGENCIA", "OTROS")</f>
        <v>EMERGENCIA</v>
      </c>
      <c r="AL2226" s="6" t="str">
        <f>+_xlfn.IFS(Tabla1[[#This Row],[Veces obj]]&lt;=1,"0-1",Tabla1[[#This Row],[Veces obj]]&lt;=2,"1-2",Tabla1[[#This Row],[Veces obj]]&lt;=3,"2-3",TRUE,"&gt;3")</f>
        <v>1-2</v>
      </c>
      <c r="AM2226" s="6" t="str">
        <f>+_xlfn.IFS(MONTH(Tabla1[[#This Row],[MES]])&lt;=3,"Q1",MONTH(Tabla1[[#This Row],[MES]])&lt;=6,"Q2",MONTH(Tabla1[[#This Row],[MES]])&lt;=9,"Q3",TRUE,"Q4")</f>
        <v>Q1</v>
      </c>
      <c r="AN2226" t="str">
        <f>+IFERROR(VLOOKUP(Tabla1[[#This Row],[CUENTA]],CTAS[],2,0),"OTROS")</f>
        <v>OTROS</v>
      </c>
      <c r="AP2226" t="str">
        <f>+IFERROR(VLOOKUP(Tabla1[[#This Row],[EMPLEADO]],IS[],3,0),"OTROS")</f>
        <v>OTROS</v>
      </c>
      <c r="AQ2226" t="str">
        <f>+IFERROR(VLOOKUP(Tabla1[[#This Row],[EMPLEADO]],IS[[NÓMINA]:[INGENIERO]],2,0),"OTROS")</f>
        <v>OTROS</v>
      </c>
    </row>
    <row r="2227" spans="1:43" x14ac:dyDescent="0.25">
      <c r="A2227" t="s">
        <v>4444</v>
      </c>
      <c r="B2227">
        <v>1</v>
      </c>
      <c r="C2227" t="s">
        <v>5440</v>
      </c>
      <c r="D2227" t="s">
        <v>38</v>
      </c>
      <c r="E2227" t="s">
        <v>1966</v>
      </c>
      <c r="F2227" t="s">
        <v>5441</v>
      </c>
      <c r="G2227" s="17" t="s">
        <v>5442</v>
      </c>
      <c r="H2227" t="s">
        <v>213</v>
      </c>
      <c r="I2227" t="s">
        <v>43</v>
      </c>
      <c r="J2227" t="s">
        <v>8</v>
      </c>
      <c r="K2227" t="s">
        <v>5443</v>
      </c>
      <c r="L2227" t="s">
        <v>5444</v>
      </c>
      <c r="M2227" t="s">
        <v>640</v>
      </c>
      <c r="N2227">
        <v>0</v>
      </c>
      <c r="O2227" t="s">
        <v>47</v>
      </c>
      <c r="P2227">
        <v>73</v>
      </c>
      <c r="Q2227" t="s">
        <v>48</v>
      </c>
      <c r="R2227" t="s">
        <v>74</v>
      </c>
      <c r="S2227" t="s">
        <v>50</v>
      </c>
      <c r="T2227" t="s">
        <v>51</v>
      </c>
      <c r="U2227" t="s">
        <v>52</v>
      </c>
      <c r="V2227">
        <v>1.05</v>
      </c>
      <c r="W2227" s="1">
        <v>750.75000000000011</v>
      </c>
      <c r="X2227">
        <v>1</v>
      </c>
      <c r="Y2227">
        <v>9.7799999999999994</v>
      </c>
      <c r="Z2227">
        <v>5</v>
      </c>
      <c r="AA2227">
        <v>1.956</v>
      </c>
      <c r="AB2227" s="2">
        <v>0.23899999999999999</v>
      </c>
      <c r="AC2227" s="1">
        <v>-170.88500000000002</v>
      </c>
      <c r="AD2227" s="7">
        <v>43521</v>
      </c>
      <c r="AE2227" s="7">
        <v>43522</v>
      </c>
      <c r="AF2227">
        <v>1</v>
      </c>
      <c r="AG2227" t="s">
        <v>53</v>
      </c>
      <c r="AH2227" s="2">
        <v>0</v>
      </c>
      <c r="AI2227" s="1">
        <v>0</v>
      </c>
      <c r="AJ2227" s="1">
        <v>0</v>
      </c>
      <c r="AK2227" s="6" t="str">
        <f>+IF(Tabla1[[#This Row],[REQUEST_TY]]="SR MANTENIMIENTO CORRECTIVO", "EMERGENCIA", "OTROS")</f>
        <v>EMERGENCIA</v>
      </c>
      <c r="AL2227" s="6" t="str">
        <f>+_xlfn.IFS(Tabla1[[#This Row],[Veces obj]]&lt;=1,"0-1",Tabla1[[#This Row],[Veces obj]]&lt;=2,"1-2",Tabla1[[#This Row],[Veces obj]]&lt;=3,"2-3",TRUE,"&gt;3")</f>
        <v>1-2</v>
      </c>
      <c r="AM2227" s="6" t="str">
        <f>+_xlfn.IFS(MONTH(Tabla1[[#This Row],[MES]])&lt;=3,"Q1",MONTH(Tabla1[[#This Row],[MES]])&lt;=6,"Q2",MONTH(Tabla1[[#This Row],[MES]])&lt;=9,"Q3",TRUE,"Q4")</f>
        <v>Q1</v>
      </c>
      <c r="AN2227" t="str">
        <f>+IFERROR(VLOOKUP(Tabla1[[#This Row],[CUENTA]],CTAS[],2,0),"OTROS")</f>
        <v>OTROS</v>
      </c>
      <c r="AP2227" t="str">
        <f>+IFERROR(VLOOKUP(Tabla1[[#This Row],[EMPLEADO]],IS[],3,0),"OTROS")</f>
        <v>OTROS</v>
      </c>
      <c r="AQ2227" t="str">
        <f>+IFERROR(VLOOKUP(Tabla1[[#This Row],[EMPLEADO]],IS[[NÓMINA]:[INGENIERO]],2,0),"OTROS")</f>
        <v>OTROS</v>
      </c>
    </row>
    <row r="2228" spans="1:43" x14ac:dyDescent="0.25">
      <c r="A2228" t="s">
        <v>4444</v>
      </c>
      <c r="B2228">
        <v>1</v>
      </c>
      <c r="C2228" t="s">
        <v>6170</v>
      </c>
      <c r="D2228" t="s">
        <v>3346</v>
      </c>
      <c r="E2228" t="s">
        <v>39</v>
      </c>
      <c r="F2228" t="s">
        <v>6168</v>
      </c>
      <c r="G2228" s="17" t="s">
        <v>6171</v>
      </c>
      <c r="H2228" t="s">
        <v>246</v>
      </c>
      <c r="I2228" t="s">
        <v>43</v>
      </c>
      <c r="J2228" t="s">
        <v>8</v>
      </c>
      <c r="K2228" t="s">
        <v>6135</v>
      </c>
      <c r="L2228" t="s">
        <v>6172</v>
      </c>
      <c r="M2228" t="s">
        <v>1510</v>
      </c>
      <c r="N2228">
        <v>1</v>
      </c>
      <c r="O2228" t="s">
        <v>105</v>
      </c>
      <c r="P2228" t="s">
        <v>822</v>
      </c>
      <c r="Q2228" t="s">
        <v>48</v>
      </c>
      <c r="R2228" t="s">
        <v>49</v>
      </c>
      <c r="S2228" t="s">
        <v>50</v>
      </c>
      <c r="T2228" t="s">
        <v>51</v>
      </c>
      <c r="U2228" t="s">
        <v>52</v>
      </c>
      <c r="V2228">
        <v>1</v>
      </c>
      <c r="W2228" s="1">
        <v>0</v>
      </c>
      <c r="X2228">
        <v>0</v>
      </c>
      <c r="Y2228">
        <v>5</v>
      </c>
      <c r="Z2228">
        <v>5</v>
      </c>
      <c r="AA2228">
        <v>1</v>
      </c>
      <c r="AB2228" s="2">
        <v>0</v>
      </c>
      <c r="AC2228" s="1">
        <v>0</v>
      </c>
      <c r="AD2228" s="7">
        <v>43510</v>
      </c>
      <c r="AE2228" s="7">
        <v>43515</v>
      </c>
      <c r="AF2228">
        <v>3</v>
      </c>
      <c r="AG2228" t="s">
        <v>1680</v>
      </c>
      <c r="AH2228" s="2">
        <v>0</v>
      </c>
      <c r="AI2228" s="1">
        <v>0</v>
      </c>
      <c r="AJ2228" s="1">
        <v>0</v>
      </c>
      <c r="AK2228" s="6" t="str">
        <f>+IF(Tabla1[[#This Row],[REQUEST_TY]]="SR MANTENIMIENTO CORRECTIVO", "EMERGENCIA", "OTROS")</f>
        <v>OTROS</v>
      </c>
      <c r="AL2228" s="6" t="str">
        <f>+_xlfn.IFS(Tabla1[[#This Row],[Veces obj]]&lt;=1,"0-1",Tabla1[[#This Row],[Veces obj]]&lt;=2,"1-2",Tabla1[[#This Row],[Veces obj]]&lt;=3,"2-3",TRUE,"&gt;3")</f>
        <v>0-1</v>
      </c>
      <c r="AM2228" s="6" t="str">
        <f>+_xlfn.IFS(MONTH(Tabla1[[#This Row],[MES]])&lt;=3,"Q1",MONTH(Tabla1[[#This Row],[MES]])&lt;=6,"Q2",MONTH(Tabla1[[#This Row],[MES]])&lt;=9,"Q3",TRUE,"Q4")</f>
        <v>Q1</v>
      </c>
      <c r="AN2228" t="str">
        <f>+IFERROR(VLOOKUP(Tabla1[[#This Row],[CUENTA]],CTAS[],2,0),"OTROS")</f>
        <v>OTROS</v>
      </c>
      <c r="AP2228" t="str">
        <f>+IFERROR(VLOOKUP(Tabla1[[#This Row],[EMPLEADO]],IS[],3,0),"OTROS")</f>
        <v>OTROS</v>
      </c>
      <c r="AQ2228" t="str">
        <f>+IFERROR(VLOOKUP(Tabla1[[#This Row],[EMPLEADO]],IS[[NÓMINA]:[INGENIERO]],2,0),"OTROS")</f>
        <v>OTROS</v>
      </c>
    </row>
    <row r="2229" spans="1:43" x14ac:dyDescent="0.25">
      <c r="A2229" t="s">
        <v>4444</v>
      </c>
      <c r="B2229">
        <v>1</v>
      </c>
      <c r="C2229" t="s">
        <v>6556</v>
      </c>
      <c r="D2229" t="s">
        <v>4401</v>
      </c>
      <c r="E2229" t="s">
        <v>464</v>
      </c>
      <c r="F2229" t="s">
        <v>6557</v>
      </c>
      <c r="G2229" s="17" t="s">
        <v>2701</v>
      </c>
      <c r="H2229" t="s">
        <v>79</v>
      </c>
      <c r="I2229" t="s">
        <v>43</v>
      </c>
      <c r="J2229" t="s">
        <v>8</v>
      </c>
      <c r="K2229" t="s">
        <v>1480</v>
      </c>
      <c r="L2229" t="s">
        <v>1481</v>
      </c>
      <c r="M2229" t="s">
        <v>1482</v>
      </c>
      <c r="N2229">
        <v>0</v>
      </c>
      <c r="O2229" t="s">
        <v>47</v>
      </c>
      <c r="P2229" t="s">
        <v>822</v>
      </c>
      <c r="Q2229" t="s">
        <v>48</v>
      </c>
      <c r="R2229" t="s">
        <v>242</v>
      </c>
      <c r="S2229" t="s">
        <v>64</v>
      </c>
      <c r="T2229" t="s">
        <v>51</v>
      </c>
      <c r="U2229" t="s">
        <v>96</v>
      </c>
      <c r="V2229">
        <v>1</v>
      </c>
      <c r="W2229" s="1">
        <v>1365</v>
      </c>
      <c r="X2229">
        <v>1</v>
      </c>
      <c r="Y2229">
        <v>9.85</v>
      </c>
      <c r="Z2229">
        <v>5</v>
      </c>
      <c r="AA2229">
        <v>1.97</v>
      </c>
      <c r="AB2229" s="2">
        <v>0.24249999999999999</v>
      </c>
      <c r="AC2229" s="1">
        <v>-331.01249999999999</v>
      </c>
      <c r="AD2229" s="7">
        <v>43516</v>
      </c>
      <c r="AE2229" s="7">
        <v>43517</v>
      </c>
      <c r="AF2229">
        <v>1</v>
      </c>
      <c r="AG2229" t="s">
        <v>53</v>
      </c>
      <c r="AH2229" s="2">
        <v>0</v>
      </c>
      <c r="AI2229" s="1">
        <v>0</v>
      </c>
      <c r="AJ2229" s="1">
        <v>0</v>
      </c>
      <c r="AK2229" s="6" t="str">
        <f>+IF(Tabla1[[#This Row],[REQUEST_TY]]="SR MANTENIMIENTO CORRECTIVO", "EMERGENCIA", "OTROS")</f>
        <v>OTROS</v>
      </c>
      <c r="AL2229" s="6" t="str">
        <f>+_xlfn.IFS(Tabla1[[#This Row],[Veces obj]]&lt;=1,"0-1",Tabla1[[#This Row],[Veces obj]]&lt;=2,"1-2",Tabla1[[#This Row],[Veces obj]]&lt;=3,"2-3",TRUE,"&gt;3")</f>
        <v>1-2</v>
      </c>
      <c r="AM2229" s="6" t="str">
        <f>+_xlfn.IFS(MONTH(Tabla1[[#This Row],[MES]])&lt;=3,"Q1",MONTH(Tabla1[[#This Row],[MES]])&lt;=6,"Q2",MONTH(Tabla1[[#This Row],[MES]])&lt;=9,"Q3",TRUE,"Q4")</f>
        <v>Q1</v>
      </c>
      <c r="AN2229" t="str">
        <f>+IFERROR(VLOOKUP(Tabla1[[#This Row],[CUENTA]],CTAS[],2,0),"OTROS")</f>
        <v>OTROS</v>
      </c>
      <c r="AP2229" t="str">
        <f>+IFERROR(VLOOKUP(Tabla1[[#This Row],[EMPLEADO]],IS[],3,0),"OTROS")</f>
        <v>OTROS</v>
      </c>
      <c r="AQ2229" t="str">
        <f>+IFERROR(VLOOKUP(Tabla1[[#This Row],[EMPLEADO]],IS[[NÓMINA]:[INGENIERO]],2,0),"OTROS")</f>
        <v>OTROS</v>
      </c>
    </row>
    <row r="2230" spans="1:43" x14ac:dyDescent="0.25">
      <c r="A2230" t="s">
        <v>36</v>
      </c>
      <c r="B2230">
        <v>1</v>
      </c>
      <c r="C2230" t="s">
        <v>4302</v>
      </c>
      <c r="D2230" t="s">
        <v>38</v>
      </c>
      <c r="E2230" t="s">
        <v>332</v>
      </c>
      <c r="F2230" t="s">
        <v>4303</v>
      </c>
      <c r="G2230" s="17" t="s">
        <v>4304</v>
      </c>
      <c r="H2230" t="s">
        <v>453</v>
      </c>
      <c r="I2230" t="s">
        <v>43</v>
      </c>
      <c r="J2230" t="s">
        <v>8</v>
      </c>
      <c r="K2230" t="s">
        <v>59</v>
      </c>
      <c r="L2230" t="s">
        <v>4305</v>
      </c>
      <c r="M2230" t="s">
        <v>455</v>
      </c>
      <c r="N2230">
        <v>0</v>
      </c>
      <c r="O2230" t="s">
        <v>47</v>
      </c>
      <c r="P2230">
        <v>100</v>
      </c>
      <c r="Q2230" t="s">
        <v>48</v>
      </c>
      <c r="R2230" t="s">
        <v>317</v>
      </c>
      <c r="S2230" t="s">
        <v>318</v>
      </c>
      <c r="T2230" t="s">
        <v>51</v>
      </c>
      <c r="U2230" t="s">
        <v>353</v>
      </c>
      <c r="V2230">
        <v>1.1499999999999999</v>
      </c>
      <c r="W2230" s="1">
        <v>1808.95</v>
      </c>
      <c r="X2230">
        <v>1</v>
      </c>
      <c r="Y2230">
        <v>7.93</v>
      </c>
      <c r="Z2230">
        <v>4</v>
      </c>
      <c r="AA2230">
        <v>1.9824999999999999</v>
      </c>
      <c r="AB2230" s="2">
        <v>0.24562499999999998</v>
      </c>
      <c r="AC2230" s="1">
        <v>-386.36812500000002</v>
      </c>
      <c r="AD2230" s="7">
        <v>43472</v>
      </c>
      <c r="AE2230" s="7">
        <v>43473</v>
      </c>
      <c r="AF2230">
        <v>1</v>
      </c>
      <c r="AG2230" t="s">
        <v>53</v>
      </c>
      <c r="AH2230" s="2">
        <v>0</v>
      </c>
      <c r="AI2230" s="1">
        <v>0</v>
      </c>
      <c r="AJ2230" s="1">
        <v>0</v>
      </c>
      <c r="AK2230" s="6" t="str">
        <f>+IF(Tabla1[[#This Row],[REQUEST_TY]]="SR MANTENIMIENTO CORRECTIVO", "EMERGENCIA", "OTROS")</f>
        <v>EMERGENCIA</v>
      </c>
      <c r="AL2230" s="6" t="str">
        <f>+_xlfn.IFS(Tabla1[[#This Row],[Veces obj]]&lt;=1,"0-1",Tabla1[[#This Row],[Veces obj]]&lt;=2,"1-2",Tabla1[[#This Row],[Veces obj]]&lt;=3,"2-3",TRUE,"&gt;3")</f>
        <v>1-2</v>
      </c>
      <c r="AM2230" s="6" t="str">
        <f>+_xlfn.IFS(MONTH(Tabla1[[#This Row],[MES]])&lt;=3,"Q1",MONTH(Tabla1[[#This Row],[MES]])&lt;=6,"Q2",MONTH(Tabla1[[#This Row],[MES]])&lt;=9,"Q3",TRUE,"Q4")</f>
        <v>Q1</v>
      </c>
      <c r="AN2230" t="str">
        <f>+IFERROR(VLOOKUP(Tabla1[[#This Row],[CUENTA]],CTAS[],2,0),"OTROS")</f>
        <v>OTROS</v>
      </c>
      <c r="AP2230" t="str">
        <f>+IFERROR(VLOOKUP(Tabla1[[#This Row],[EMPLEADO]],IS[],3,0),"OTROS")</f>
        <v>OTROS</v>
      </c>
      <c r="AQ2230" t="str">
        <f>+IFERROR(VLOOKUP(Tabla1[[#This Row],[EMPLEADO]],IS[[NÓMINA]:[INGENIERO]],2,0),"OTROS")</f>
        <v>OTROS</v>
      </c>
    </row>
    <row r="2231" spans="1:43" x14ac:dyDescent="0.25">
      <c r="A2231" t="s">
        <v>36</v>
      </c>
      <c r="B2231">
        <v>1</v>
      </c>
      <c r="C2231" t="s">
        <v>4306</v>
      </c>
      <c r="D2231" t="s">
        <v>38</v>
      </c>
      <c r="E2231" t="s">
        <v>89</v>
      </c>
      <c r="F2231" t="s">
        <v>4307</v>
      </c>
      <c r="G2231" s="17" t="s">
        <v>4308</v>
      </c>
      <c r="H2231" t="s">
        <v>384</v>
      </c>
      <c r="I2231" t="s">
        <v>43</v>
      </c>
      <c r="J2231" t="s">
        <v>8</v>
      </c>
      <c r="K2231" t="s">
        <v>199</v>
      </c>
      <c r="L2231" t="s">
        <v>1263</v>
      </c>
      <c r="M2231" t="s">
        <v>1264</v>
      </c>
      <c r="N2231">
        <v>0</v>
      </c>
      <c r="O2231" t="s">
        <v>47</v>
      </c>
      <c r="P2231">
        <v>359</v>
      </c>
      <c r="Q2231" t="s">
        <v>48</v>
      </c>
      <c r="R2231" t="s">
        <v>95</v>
      </c>
      <c r="S2231" t="s">
        <v>64</v>
      </c>
      <c r="T2231" t="s">
        <v>51</v>
      </c>
      <c r="U2231" t="s">
        <v>96</v>
      </c>
      <c r="V2231">
        <v>1.1000000000000001</v>
      </c>
      <c r="W2231" s="1">
        <v>1501.5000000000002</v>
      </c>
      <c r="X2231">
        <v>1</v>
      </c>
      <c r="Y2231">
        <v>10</v>
      </c>
      <c r="Z2231">
        <v>5</v>
      </c>
      <c r="AA2231">
        <v>2</v>
      </c>
      <c r="AB2231" s="2">
        <v>0.25</v>
      </c>
      <c r="AC2231" s="1">
        <v>-341.25</v>
      </c>
      <c r="AD2231" s="7">
        <v>43483</v>
      </c>
      <c r="AE2231" s="7">
        <v>43483</v>
      </c>
      <c r="AF2231">
        <v>0</v>
      </c>
      <c r="AG2231" t="s">
        <v>53</v>
      </c>
      <c r="AH2231" s="2">
        <v>0</v>
      </c>
      <c r="AI2231" s="1">
        <v>0</v>
      </c>
      <c r="AJ2231" s="1">
        <v>0</v>
      </c>
      <c r="AK2231" s="6" t="str">
        <f>+IF(Tabla1[[#This Row],[REQUEST_TY]]="SR MANTENIMIENTO CORRECTIVO", "EMERGENCIA", "OTROS")</f>
        <v>EMERGENCIA</v>
      </c>
      <c r="AL2231" s="6" t="str">
        <f>+_xlfn.IFS(Tabla1[[#This Row],[Veces obj]]&lt;=1,"0-1",Tabla1[[#This Row],[Veces obj]]&lt;=2,"1-2",Tabla1[[#This Row],[Veces obj]]&lt;=3,"2-3",TRUE,"&gt;3")</f>
        <v>1-2</v>
      </c>
      <c r="AM2231" s="6" t="str">
        <f>+_xlfn.IFS(MONTH(Tabla1[[#This Row],[MES]])&lt;=3,"Q1",MONTH(Tabla1[[#This Row],[MES]])&lt;=6,"Q2",MONTH(Tabla1[[#This Row],[MES]])&lt;=9,"Q3",TRUE,"Q4")</f>
        <v>Q1</v>
      </c>
      <c r="AN2231" t="str">
        <f>+IFERROR(VLOOKUP(Tabla1[[#This Row],[CUENTA]],CTAS[],2,0),"OTROS")</f>
        <v>OTROS</v>
      </c>
      <c r="AP2231" t="str">
        <f>+IFERROR(VLOOKUP(Tabla1[[#This Row],[EMPLEADO]],IS[],3,0),"OTROS")</f>
        <v>OTROS</v>
      </c>
      <c r="AQ2231" t="str">
        <f>+IFERROR(VLOOKUP(Tabla1[[#This Row],[EMPLEADO]],IS[[NÓMINA]:[INGENIERO]],2,0),"OTROS")</f>
        <v>OTROS</v>
      </c>
    </row>
    <row r="2232" spans="1:43" x14ac:dyDescent="0.25">
      <c r="A2232" t="s">
        <v>36</v>
      </c>
      <c r="B2232">
        <v>1</v>
      </c>
      <c r="C2232" t="s">
        <v>4309</v>
      </c>
      <c r="D2232" t="s">
        <v>38</v>
      </c>
      <c r="E2232" t="s">
        <v>98</v>
      </c>
      <c r="F2232" t="s">
        <v>4310</v>
      </c>
      <c r="G2232" s="17" t="s">
        <v>4311</v>
      </c>
      <c r="H2232" t="s">
        <v>707</v>
      </c>
      <c r="I2232" t="s">
        <v>43</v>
      </c>
      <c r="J2232" t="s">
        <v>8</v>
      </c>
      <c r="K2232" t="s">
        <v>1273</v>
      </c>
      <c r="L2232" t="s">
        <v>1274</v>
      </c>
      <c r="M2232" t="s">
        <v>968</v>
      </c>
      <c r="N2232">
        <v>0</v>
      </c>
      <c r="O2232" t="s">
        <v>105</v>
      </c>
      <c r="P2232">
        <v>87</v>
      </c>
      <c r="Q2232" t="s">
        <v>48</v>
      </c>
      <c r="R2232" t="s">
        <v>63</v>
      </c>
      <c r="S2232" t="s">
        <v>64</v>
      </c>
      <c r="T2232" t="s">
        <v>51</v>
      </c>
      <c r="U2232" t="s">
        <v>96</v>
      </c>
      <c r="V2232">
        <v>1.1000000000000001</v>
      </c>
      <c r="W2232" s="1">
        <v>720.50000000000011</v>
      </c>
      <c r="X2232">
        <v>1</v>
      </c>
      <c r="Y2232">
        <v>10.199999999999999</v>
      </c>
      <c r="Z2232">
        <v>5</v>
      </c>
      <c r="AA2232">
        <v>2.04</v>
      </c>
      <c r="AB2232" s="2">
        <v>0.26</v>
      </c>
      <c r="AC2232" s="1">
        <v>-170.3</v>
      </c>
      <c r="AD2232" s="7">
        <v>43493</v>
      </c>
      <c r="AE2232" s="7">
        <v>43493</v>
      </c>
      <c r="AF2232">
        <v>0</v>
      </c>
      <c r="AG2232" t="s">
        <v>53</v>
      </c>
      <c r="AH2232" s="2">
        <v>0</v>
      </c>
      <c r="AI2232" s="1">
        <v>0</v>
      </c>
      <c r="AJ2232" s="1">
        <v>0</v>
      </c>
      <c r="AK2232" s="6" t="str">
        <f>+IF(Tabla1[[#This Row],[REQUEST_TY]]="SR MANTENIMIENTO CORRECTIVO", "EMERGENCIA", "OTROS")</f>
        <v>EMERGENCIA</v>
      </c>
      <c r="AL2232" s="6" t="str">
        <f>+_xlfn.IFS(Tabla1[[#This Row],[Veces obj]]&lt;=1,"0-1",Tabla1[[#This Row],[Veces obj]]&lt;=2,"1-2",Tabla1[[#This Row],[Veces obj]]&lt;=3,"2-3",TRUE,"&gt;3")</f>
        <v>2-3</v>
      </c>
      <c r="AM2232" s="6" t="str">
        <f>+_xlfn.IFS(MONTH(Tabla1[[#This Row],[MES]])&lt;=3,"Q1",MONTH(Tabla1[[#This Row],[MES]])&lt;=6,"Q2",MONTH(Tabla1[[#This Row],[MES]])&lt;=9,"Q3",TRUE,"Q4")</f>
        <v>Q1</v>
      </c>
      <c r="AN2232" t="str">
        <f>+IFERROR(VLOOKUP(Tabla1[[#This Row],[CUENTA]],CTAS[],2,0),"OTROS")</f>
        <v>OTROS</v>
      </c>
      <c r="AP2232" t="str">
        <f>+IFERROR(VLOOKUP(Tabla1[[#This Row],[EMPLEADO]],IS[],3,0),"OTROS")</f>
        <v>OTROS</v>
      </c>
      <c r="AQ2232" t="str">
        <f>+IFERROR(VLOOKUP(Tabla1[[#This Row],[EMPLEADO]],IS[[NÓMINA]:[INGENIERO]],2,0),"OTROS")</f>
        <v>OTROS</v>
      </c>
    </row>
    <row r="2233" spans="1:43" x14ac:dyDescent="0.25">
      <c r="A2233" t="s">
        <v>36</v>
      </c>
      <c r="B2233">
        <v>1</v>
      </c>
      <c r="C2233" t="s">
        <v>4312</v>
      </c>
      <c r="D2233" t="s">
        <v>38</v>
      </c>
      <c r="E2233" t="s">
        <v>275</v>
      </c>
      <c r="F2233" t="s">
        <v>4313</v>
      </c>
      <c r="G2233" s="17" t="s">
        <v>4314</v>
      </c>
      <c r="H2233" t="s">
        <v>384</v>
      </c>
      <c r="I2233" t="s">
        <v>43</v>
      </c>
      <c r="J2233" t="s">
        <v>8</v>
      </c>
      <c r="K2233" t="s">
        <v>385</v>
      </c>
      <c r="L2233" t="s">
        <v>386</v>
      </c>
      <c r="M2233" t="s">
        <v>387</v>
      </c>
      <c r="N2233">
        <v>0</v>
      </c>
      <c r="O2233" t="s">
        <v>47</v>
      </c>
      <c r="P2233">
        <v>47</v>
      </c>
      <c r="Q2233" t="s">
        <v>82</v>
      </c>
      <c r="R2233" t="s">
        <v>95</v>
      </c>
      <c r="S2233" t="s">
        <v>64</v>
      </c>
      <c r="T2233" t="s">
        <v>51</v>
      </c>
      <c r="U2233" t="s">
        <v>83</v>
      </c>
      <c r="V2233">
        <v>1.05</v>
      </c>
      <c r="W2233" s="1">
        <v>1433.25</v>
      </c>
      <c r="X2233">
        <v>1</v>
      </c>
      <c r="Y2233">
        <v>10.47</v>
      </c>
      <c r="Z2233">
        <v>5</v>
      </c>
      <c r="AA2233">
        <v>2.0940000000000003</v>
      </c>
      <c r="AB2233" s="2">
        <v>0.27350000000000008</v>
      </c>
      <c r="AC2233" s="1">
        <v>-373.3275000000001</v>
      </c>
      <c r="AD2233" s="7">
        <v>43487</v>
      </c>
      <c r="AE2233" s="7">
        <v>43487</v>
      </c>
      <c r="AF2233">
        <v>0</v>
      </c>
      <c r="AG2233" t="s">
        <v>53</v>
      </c>
      <c r="AH2233" s="2">
        <v>0</v>
      </c>
      <c r="AI2233" s="1">
        <v>0</v>
      </c>
      <c r="AJ2233" s="1">
        <v>0</v>
      </c>
      <c r="AK2233" s="6" t="str">
        <f>+IF(Tabla1[[#This Row],[REQUEST_TY]]="SR MANTENIMIENTO CORRECTIVO", "EMERGENCIA", "OTROS")</f>
        <v>EMERGENCIA</v>
      </c>
      <c r="AL2233" s="6" t="str">
        <f>+_xlfn.IFS(Tabla1[[#This Row],[Veces obj]]&lt;=1,"0-1",Tabla1[[#This Row],[Veces obj]]&lt;=2,"1-2",Tabla1[[#This Row],[Veces obj]]&lt;=3,"2-3",TRUE,"&gt;3")</f>
        <v>2-3</v>
      </c>
      <c r="AM2233" s="6" t="str">
        <f>+_xlfn.IFS(MONTH(Tabla1[[#This Row],[MES]])&lt;=3,"Q1",MONTH(Tabla1[[#This Row],[MES]])&lt;=6,"Q2",MONTH(Tabla1[[#This Row],[MES]])&lt;=9,"Q3",TRUE,"Q4")</f>
        <v>Q1</v>
      </c>
      <c r="AN2233" t="str">
        <f>+IFERROR(VLOOKUP(Tabla1[[#This Row],[CUENTA]],CTAS[],2,0),"OTROS")</f>
        <v>OTROS</v>
      </c>
      <c r="AP2233" t="str">
        <f>+IFERROR(VLOOKUP(Tabla1[[#This Row],[EMPLEADO]],IS[],3,0),"OTROS")</f>
        <v>OTROS</v>
      </c>
      <c r="AQ2233" t="str">
        <f>+IFERROR(VLOOKUP(Tabla1[[#This Row],[EMPLEADO]],IS[[NÓMINA]:[INGENIERO]],2,0),"OTROS")</f>
        <v>OTROS</v>
      </c>
    </row>
    <row r="2234" spans="1:43" x14ac:dyDescent="0.25">
      <c r="A2234" t="s">
        <v>4444</v>
      </c>
      <c r="B2234">
        <v>1</v>
      </c>
      <c r="C2234" t="s">
        <v>4792</v>
      </c>
      <c r="D2234" t="s">
        <v>38</v>
      </c>
      <c r="E2234" t="s">
        <v>160</v>
      </c>
      <c r="F2234" t="s">
        <v>4793</v>
      </c>
      <c r="G2234" s="17" t="s">
        <v>4794</v>
      </c>
      <c r="H2234" t="s">
        <v>1211</v>
      </c>
      <c r="I2234" t="s">
        <v>43</v>
      </c>
      <c r="J2234" t="s">
        <v>8</v>
      </c>
      <c r="K2234" t="s">
        <v>1308</v>
      </c>
      <c r="L2234" t="s">
        <v>4795</v>
      </c>
      <c r="M2234" t="s">
        <v>2809</v>
      </c>
      <c r="N2234">
        <v>0</v>
      </c>
      <c r="O2234" t="s">
        <v>47</v>
      </c>
      <c r="P2234">
        <v>959</v>
      </c>
      <c r="Q2234" t="s">
        <v>48</v>
      </c>
      <c r="R2234" t="s">
        <v>49</v>
      </c>
      <c r="S2234" t="s">
        <v>50</v>
      </c>
      <c r="T2234" t="s">
        <v>51</v>
      </c>
      <c r="U2234" t="s">
        <v>52</v>
      </c>
      <c r="V2234">
        <v>1.05</v>
      </c>
      <c r="W2234" s="1">
        <v>750.75000000000011</v>
      </c>
      <c r="X2234">
        <v>1</v>
      </c>
      <c r="Y2234">
        <v>10.7</v>
      </c>
      <c r="Z2234">
        <v>5</v>
      </c>
      <c r="AA2234">
        <v>2.1399999999999997</v>
      </c>
      <c r="AB2234" s="2">
        <v>0.28499999999999992</v>
      </c>
      <c r="AC2234" s="1">
        <v>-203.77499999999998</v>
      </c>
      <c r="AD2234" s="7">
        <v>43508</v>
      </c>
      <c r="AE2234" s="7">
        <v>43508</v>
      </c>
      <c r="AF2234">
        <v>0</v>
      </c>
      <c r="AG2234" t="s">
        <v>53</v>
      </c>
      <c r="AH2234" s="2">
        <v>0</v>
      </c>
      <c r="AI2234" s="1">
        <v>0</v>
      </c>
      <c r="AJ2234" s="1">
        <v>0</v>
      </c>
      <c r="AK2234" s="6" t="str">
        <f>+IF(Tabla1[[#This Row],[REQUEST_TY]]="SR MANTENIMIENTO CORRECTIVO", "EMERGENCIA", "OTROS")</f>
        <v>EMERGENCIA</v>
      </c>
      <c r="AL2234" s="6" t="str">
        <f>+_xlfn.IFS(Tabla1[[#This Row],[Veces obj]]&lt;=1,"0-1",Tabla1[[#This Row],[Veces obj]]&lt;=2,"1-2",Tabla1[[#This Row],[Veces obj]]&lt;=3,"2-3",TRUE,"&gt;3")</f>
        <v>2-3</v>
      </c>
      <c r="AM2234" s="6" t="str">
        <f>+_xlfn.IFS(MONTH(Tabla1[[#This Row],[MES]])&lt;=3,"Q1",MONTH(Tabla1[[#This Row],[MES]])&lt;=6,"Q2",MONTH(Tabla1[[#This Row],[MES]])&lt;=9,"Q3",TRUE,"Q4")</f>
        <v>Q1</v>
      </c>
      <c r="AN2234" t="str">
        <f>+IFERROR(VLOOKUP(Tabla1[[#This Row],[CUENTA]],CTAS[],2,0),"OTROS")</f>
        <v>OTROS</v>
      </c>
      <c r="AP2234" t="str">
        <f>+IFERROR(VLOOKUP(Tabla1[[#This Row],[EMPLEADO]],IS[],3,0),"OTROS")</f>
        <v>OTROS</v>
      </c>
      <c r="AQ2234" t="str">
        <f>+IFERROR(VLOOKUP(Tabla1[[#This Row],[EMPLEADO]],IS[[NÓMINA]:[INGENIERO]],2,0),"OTROS")</f>
        <v>OTROS</v>
      </c>
    </row>
    <row r="2235" spans="1:43" x14ac:dyDescent="0.25">
      <c r="A2235" t="s">
        <v>36</v>
      </c>
      <c r="B2235">
        <v>1</v>
      </c>
      <c r="C2235" t="s">
        <v>4315</v>
      </c>
      <c r="D2235" t="s">
        <v>38</v>
      </c>
      <c r="E2235" t="s">
        <v>133</v>
      </c>
      <c r="F2235" t="s">
        <v>4316</v>
      </c>
      <c r="G2235" s="17" t="s">
        <v>2260</v>
      </c>
      <c r="H2235" t="s">
        <v>915</v>
      </c>
      <c r="I2235" t="s">
        <v>43</v>
      </c>
      <c r="J2235" t="s">
        <v>8</v>
      </c>
      <c r="K2235" t="s">
        <v>59</v>
      </c>
      <c r="L2235" t="s">
        <v>1070</v>
      </c>
      <c r="M2235" t="s">
        <v>1071</v>
      </c>
      <c r="N2235">
        <v>0</v>
      </c>
      <c r="O2235" t="s">
        <v>47</v>
      </c>
      <c r="P2235">
        <v>7</v>
      </c>
      <c r="Q2235" t="s">
        <v>194</v>
      </c>
      <c r="R2235" t="s">
        <v>138</v>
      </c>
      <c r="S2235" t="s">
        <v>139</v>
      </c>
      <c r="T2235" t="s">
        <v>51</v>
      </c>
      <c r="U2235" t="s">
        <v>224</v>
      </c>
      <c r="V2235">
        <v>0.8</v>
      </c>
      <c r="W2235" s="1">
        <v>1258.4000000000003</v>
      </c>
      <c r="X2235">
        <v>1</v>
      </c>
      <c r="Y2235">
        <v>8.6999999999999993</v>
      </c>
      <c r="Z2235">
        <v>4</v>
      </c>
      <c r="AA2235">
        <v>2.1749999999999998</v>
      </c>
      <c r="AB2235" s="2">
        <v>0.29374999999999996</v>
      </c>
      <c r="AC2235" s="1">
        <v>-462.06875000000002</v>
      </c>
      <c r="AD2235" s="7">
        <v>43489</v>
      </c>
      <c r="AE2235" s="7">
        <v>43489</v>
      </c>
      <c r="AF2235">
        <v>0</v>
      </c>
      <c r="AG2235" t="s">
        <v>53</v>
      </c>
      <c r="AH2235" s="2">
        <v>0</v>
      </c>
      <c r="AI2235" s="1">
        <v>0</v>
      </c>
      <c r="AJ2235" s="1">
        <v>0</v>
      </c>
      <c r="AK2235" s="6" t="str">
        <f>+IF(Tabla1[[#This Row],[REQUEST_TY]]="SR MANTENIMIENTO CORRECTIVO", "EMERGENCIA", "OTROS")</f>
        <v>EMERGENCIA</v>
      </c>
      <c r="AL2235" s="6" t="str">
        <f>+_xlfn.IFS(Tabla1[[#This Row],[Veces obj]]&lt;=1,"0-1",Tabla1[[#This Row],[Veces obj]]&lt;=2,"1-2",Tabla1[[#This Row],[Veces obj]]&lt;=3,"2-3",TRUE,"&gt;3")</f>
        <v>2-3</v>
      </c>
      <c r="AM2235" s="6" t="str">
        <f>+_xlfn.IFS(MONTH(Tabla1[[#This Row],[MES]])&lt;=3,"Q1",MONTH(Tabla1[[#This Row],[MES]])&lt;=6,"Q2",MONTH(Tabla1[[#This Row],[MES]])&lt;=9,"Q3",TRUE,"Q4")</f>
        <v>Q1</v>
      </c>
      <c r="AN2235" t="str">
        <f>+IFERROR(VLOOKUP(Tabla1[[#This Row],[CUENTA]],CTAS[],2,0),"OTROS")</f>
        <v>OTROS</v>
      </c>
      <c r="AP2235" t="str">
        <f>+IFERROR(VLOOKUP(Tabla1[[#This Row],[EMPLEADO]],IS[],3,0),"OTROS")</f>
        <v>OTROS</v>
      </c>
      <c r="AQ2235" t="str">
        <f>+IFERROR(VLOOKUP(Tabla1[[#This Row],[EMPLEADO]],IS[[NÓMINA]:[INGENIERO]],2,0),"OTROS")</f>
        <v>OTROS</v>
      </c>
    </row>
    <row r="2236" spans="1:43" x14ac:dyDescent="0.25">
      <c r="A2236" t="s">
        <v>36</v>
      </c>
      <c r="B2236">
        <v>1</v>
      </c>
      <c r="C2236" t="s">
        <v>4317</v>
      </c>
      <c r="D2236" t="s">
        <v>38</v>
      </c>
      <c r="E2236" t="s">
        <v>332</v>
      </c>
      <c r="F2236" t="s">
        <v>3199</v>
      </c>
      <c r="G2236" s="17" t="s">
        <v>4318</v>
      </c>
      <c r="H2236" t="s">
        <v>574</v>
      </c>
      <c r="I2236" t="s">
        <v>43</v>
      </c>
      <c r="J2236" t="s">
        <v>8</v>
      </c>
      <c r="K2236" t="s">
        <v>59</v>
      </c>
      <c r="L2236" t="s">
        <v>454</v>
      </c>
      <c r="M2236" t="s">
        <v>455</v>
      </c>
      <c r="N2236">
        <v>0</v>
      </c>
      <c r="O2236" t="s">
        <v>47</v>
      </c>
      <c r="P2236">
        <v>136</v>
      </c>
      <c r="Q2236" t="s">
        <v>48</v>
      </c>
      <c r="R2236" t="s">
        <v>317</v>
      </c>
      <c r="S2236" t="s">
        <v>318</v>
      </c>
      <c r="T2236" t="s">
        <v>51</v>
      </c>
      <c r="U2236" t="s">
        <v>353</v>
      </c>
      <c r="V2236">
        <v>1.1499999999999999</v>
      </c>
      <c r="W2236" s="1">
        <v>1808.95</v>
      </c>
      <c r="X2236">
        <v>1</v>
      </c>
      <c r="Y2236">
        <v>8.7200000000000006</v>
      </c>
      <c r="Z2236">
        <v>4</v>
      </c>
      <c r="AA2236">
        <v>2.1800000000000002</v>
      </c>
      <c r="AB2236" s="2">
        <v>0.29500000000000004</v>
      </c>
      <c r="AC2236" s="1">
        <v>-464.03500000000014</v>
      </c>
      <c r="AD2236" s="7">
        <v>43480</v>
      </c>
      <c r="AE2236" s="7">
        <v>43480</v>
      </c>
      <c r="AF2236">
        <v>0</v>
      </c>
      <c r="AG2236" t="s">
        <v>53</v>
      </c>
      <c r="AH2236" s="2">
        <v>0</v>
      </c>
      <c r="AI2236" s="1">
        <v>0</v>
      </c>
      <c r="AJ2236" s="1">
        <v>0</v>
      </c>
      <c r="AK2236" s="6" t="str">
        <f>+IF(Tabla1[[#This Row],[REQUEST_TY]]="SR MANTENIMIENTO CORRECTIVO", "EMERGENCIA", "OTROS")</f>
        <v>EMERGENCIA</v>
      </c>
      <c r="AL2236" s="6" t="str">
        <f>+_xlfn.IFS(Tabla1[[#This Row],[Veces obj]]&lt;=1,"0-1",Tabla1[[#This Row],[Veces obj]]&lt;=2,"1-2",Tabla1[[#This Row],[Veces obj]]&lt;=3,"2-3",TRUE,"&gt;3")</f>
        <v>2-3</v>
      </c>
      <c r="AM2236" s="6" t="str">
        <f>+_xlfn.IFS(MONTH(Tabla1[[#This Row],[MES]])&lt;=3,"Q1",MONTH(Tabla1[[#This Row],[MES]])&lt;=6,"Q2",MONTH(Tabla1[[#This Row],[MES]])&lt;=9,"Q3",TRUE,"Q4")</f>
        <v>Q1</v>
      </c>
      <c r="AN2236" t="str">
        <f>+IFERROR(VLOOKUP(Tabla1[[#This Row],[CUENTA]],CTAS[],2,0),"OTROS")</f>
        <v>OTROS</v>
      </c>
      <c r="AP2236" t="str">
        <f>+IFERROR(VLOOKUP(Tabla1[[#This Row],[EMPLEADO]],IS[],3,0),"OTROS")</f>
        <v>OTROS</v>
      </c>
      <c r="AQ2236" t="str">
        <f>+IFERROR(VLOOKUP(Tabla1[[#This Row],[EMPLEADO]],IS[[NÓMINA]:[INGENIERO]],2,0),"OTROS")</f>
        <v>OTROS</v>
      </c>
    </row>
    <row r="2237" spans="1:43" x14ac:dyDescent="0.25">
      <c r="A2237" t="s">
        <v>36</v>
      </c>
      <c r="B2237">
        <v>1</v>
      </c>
      <c r="C2237" t="s">
        <v>4319</v>
      </c>
      <c r="D2237" t="s">
        <v>38</v>
      </c>
      <c r="E2237" t="s">
        <v>133</v>
      </c>
      <c r="F2237" t="s">
        <v>2697</v>
      </c>
      <c r="G2237" s="17" t="s">
        <v>1047</v>
      </c>
      <c r="H2237" t="s">
        <v>106</v>
      </c>
      <c r="I2237" t="s">
        <v>43</v>
      </c>
      <c r="J2237" t="s">
        <v>8</v>
      </c>
      <c r="K2237" t="s">
        <v>59</v>
      </c>
      <c r="L2237" t="s">
        <v>780</v>
      </c>
      <c r="M2237" t="s">
        <v>310</v>
      </c>
      <c r="N2237">
        <v>0</v>
      </c>
      <c r="O2237" t="s">
        <v>47</v>
      </c>
      <c r="P2237">
        <v>3</v>
      </c>
      <c r="Q2237" t="s">
        <v>388</v>
      </c>
      <c r="R2237" t="s">
        <v>138</v>
      </c>
      <c r="S2237" t="s">
        <v>139</v>
      </c>
      <c r="T2237" t="s">
        <v>51</v>
      </c>
      <c r="U2237" t="s">
        <v>872</v>
      </c>
      <c r="V2237">
        <v>0</v>
      </c>
      <c r="W2237" s="1">
        <v>0</v>
      </c>
      <c r="X2237">
        <v>1</v>
      </c>
      <c r="Y2237">
        <v>8.73</v>
      </c>
      <c r="Z2237">
        <v>4</v>
      </c>
      <c r="AA2237">
        <v>2.1825000000000001</v>
      </c>
      <c r="AB2237" s="2">
        <v>0.29562500000000003</v>
      </c>
      <c r="AC2237" s="1">
        <v>-465.01812500000011</v>
      </c>
      <c r="AD2237" s="7">
        <v>43487</v>
      </c>
      <c r="AE2237" s="7">
        <v>43487</v>
      </c>
      <c r="AF2237">
        <v>0</v>
      </c>
      <c r="AG2237" t="s">
        <v>53</v>
      </c>
      <c r="AH2237" s="2">
        <v>0</v>
      </c>
      <c r="AI2237" s="1">
        <v>0</v>
      </c>
      <c r="AJ2237" s="1">
        <v>0</v>
      </c>
      <c r="AK2237" s="6" t="str">
        <f>+IF(Tabla1[[#This Row],[REQUEST_TY]]="SR MANTENIMIENTO CORRECTIVO", "EMERGENCIA", "OTROS")</f>
        <v>EMERGENCIA</v>
      </c>
      <c r="AL2237" s="6" t="str">
        <f>+_xlfn.IFS(Tabla1[[#This Row],[Veces obj]]&lt;=1,"0-1",Tabla1[[#This Row],[Veces obj]]&lt;=2,"1-2",Tabla1[[#This Row],[Veces obj]]&lt;=3,"2-3",TRUE,"&gt;3")</f>
        <v>2-3</v>
      </c>
      <c r="AM2237" s="6" t="str">
        <f>+_xlfn.IFS(MONTH(Tabla1[[#This Row],[MES]])&lt;=3,"Q1",MONTH(Tabla1[[#This Row],[MES]])&lt;=6,"Q2",MONTH(Tabla1[[#This Row],[MES]])&lt;=9,"Q3",TRUE,"Q4")</f>
        <v>Q1</v>
      </c>
      <c r="AN2237" t="str">
        <f>+IFERROR(VLOOKUP(Tabla1[[#This Row],[CUENTA]],CTAS[],2,0),"OTROS")</f>
        <v>OTROS</v>
      </c>
      <c r="AP2237" t="str">
        <f>+IFERROR(VLOOKUP(Tabla1[[#This Row],[EMPLEADO]],IS[],3,0),"OTROS")</f>
        <v>OTROS</v>
      </c>
      <c r="AQ2237" t="str">
        <f>+IFERROR(VLOOKUP(Tabla1[[#This Row],[EMPLEADO]],IS[[NÓMINA]:[INGENIERO]],2,0),"OTROS")</f>
        <v>OTROS</v>
      </c>
    </row>
    <row r="2238" spans="1:43" x14ac:dyDescent="0.25">
      <c r="A2238" t="s">
        <v>36</v>
      </c>
      <c r="B2238">
        <v>1</v>
      </c>
      <c r="C2238" t="s">
        <v>4320</v>
      </c>
      <c r="D2238" t="s">
        <v>38</v>
      </c>
      <c r="E2238" t="s">
        <v>55</v>
      </c>
      <c r="F2238" t="s">
        <v>4321</v>
      </c>
      <c r="G2238" s="17" t="s">
        <v>4322</v>
      </c>
      <c r="H2238" t="s">
        <v>574</v>
      </c>
      <c r="I2238" t="s">
        <v>43</v>
      </c>
      <c r="J2238" t="s">
        <v>8</v>
      </c>
      <c r="K2238" t="s">
        <v>59</v>
      </c>
      <c r="L2238" t="s">
        <v>4323</v>
      </c>
      <c r="M2238" t="s">
        <v>4324</v>
      </c>
      <c r="N2238">
        <v>0</v>
      </c>
      <c r="O2238" t="s">
        <v>47</v>
      </c>
      <c r="P2238">
        <v>68</v>
      </c>
      <c r="Q2238" t="s">
        <v>48</v>
      </c>
      <c r="R2238" t="s">
        <v>63</v>
      </c>
      <c r="S2238" t="s">
        <v>64</v>
      </c>
      <c r="T2238" t="s">
        <v>51</v>
      </c>
      <c r="U2238" t="s">
        <v>96</v>
      </c>
      <c r="V2238">
        <v>1.1000000000000001</v>
      </c>
      <c r="W2238" s="1">
        <v>1501.5000000000002</v>
      </c>
      <c r="X2238">
        <v>1</v>
      </c>
      <c r="Y2238">
        <v>11.12</v>
      </c>
      <c r="Z2238">
        <v>5</v>
      </c>
      <c r="AA2238">
        <v>2.2239999999999998</v>
      </c>
      <c r="AB2238" s="2">
        <v>0.30599999999999994</v>
      </c>
      <c r="AC2238" s="1">
        <v>-417.68999999999994</v>
      </c>
      <c r="AD2238" s="7">
        <v>43495</v>
      </c>
      <c r="AE2238" s="7">
        <v>43495</v>
      </c>
      <c r="AF2238">
        <v>0</v>
      </c>
      <c r="AG2238" t="s">
        <v>53</v>
      </c>
      <c r="AH2238" s="2">
        <v>0</v>
      </c>
      <c r="AI2238" s="1">
        <v>0</v>
      </c>
      <c r="AJ2238" s="1">
        <v>0</v>
      </c>
      <c r="AK2238" s="6" t="str">
        <f>+IF(Tabla1[[#This Row],[REQUEST_TY]]="SR MANTENIMIENTO CORRECTIVO", "EMERGENCIA", "OTROS")</f>
        <v>EMERGENCIA</v>
      </c>
      <c r="AL2238" s="6" t="str">
        <f>+_xlfn.IFS(Tabla1[[#This Row],[Veces obj]]&lt;=1,"0-1",Tabla1[[#This Row],[Veces obj]]&lt;=2,"1-2",Tabla1[[#This Row],[Veces obj]]&lt;=3,"2-3",TRUE,"&gt;3")</f>
        <v>2-3</v>
      </c>
      <c r="AM2238" s="6" t="str">
        <f>+_xlfn.IFS(MONTH(Tabla1[[#This Row],[MES]])&lt;=3,"Q1",MONTH(Tabla1[[#This Row],[MES]])&lt;=6,"Q2",MONTH(Tabla1[[#This Row],[MES]])&lt;=9,"Q3",TRUE,"Q4")</f>
        <v>Q1</v>
      </c>
      <c r="AN2238" t="str">
        <f>+IFERROR(VLOOKUP(Tabla1[[#This Row],[CUENTA]],CTAS[],2,0),"OTROS")</f>
        <v>OTROS</v>
      </c>
      <c r="AP2238" t="str">
        <f>+IFERROR(VLOOKUP(Tabla1[[#This Row],[EMPLEADO]],IS[],3,0),"OTROS")</f>
        <v>OTROS</v>
      </c>
      <c r="AQ2238" t="str">
        <f>+IFERROR(VLOOKUP(Tabla1[[#This Row],[EMPLEADO]],IS[[NÓMINA]:[INGENIERO]],2,0),"OTROS")</f>
        <v>OTROS</v>
      </c>
    </row>
    <row r="2239" spans="1:43" x14ac:dyDescent="0.25">
      <c r="A2239" t="s">
        <v>36</v>
      </c>
      <c r="B2239">
        <v>1</v>
      </c>
      <c r="C2239" t="s">
        <v>4325</v>
      </c>
      <c r="D2239" t="s">
        <v>38</v>
      </c>
      <c r="E2239" t="s">
        <v>133</v>
      </c>
      <c r="F2239" t="s">
        <v>4326</v>
      </c>
      <c r="G2239" s="17" t="s">
        <v>4327</v>
      </c>
      <c r="H2239" t="s">
        <v>253</v>
      </c>
      <c r="I2239" t="s">
        <v>43</v>
      </c>
      <c r="J2239" t="s">
        <v>8</v>
      </c>
      <c r="K2239" t="s">
        <v>59</v>
      </c>
      <c r="L2239" t="s">
        <v>472</v>
      </c>
      <c r="M2239" t="s">
        <v>473</v>
      </c>
      <c r="N2239">
        <v>0</v>
      </c>
      <c r="O2239" t="s">
        <v>47</v>
      </c>
      <c r="P2239">
        <v>33</v>
      </c>
      <c r="Q2239" t="s">
        <v>82</v>
      </c>
      <c r="R2239" t="s">
        <v>138</v>
      </c>
      <c r="S2239" t="s">
        <v>139</v>
      </c>
      <c r="T2239" t="s">
        <v>51</v>
      </c>
      <c r="U2239" t="s">
        <v>140</v>
      </c>
      <c r="V2239">
        <v>1.1000000000000001</v>
      </c>
      <c r="W2239" s="1">
        <v>1730.3000000000004</v>
      </c>
      <c r="X2239">
        <v>1</v>
      </c>
      <c r="Y2239">
        <v>8.93</v>
      </c>
      <c r="Z2239">
        <v>4</v>
      </c>
      <c r="AA2239">
        <v>2.2324999999999999</v>
      </c>
      <c r="AB2239" s="2">
        <v>0.30812499999999998</v>
      </c>
      <c r="AC2239" s="1">
        <v>-484.68062500000002</v>
      </c>
      <c r="AD2239" s="7">
        <v>43472</v>
      </c>
      <c r="AE2239" s="7">
        <v>43473</v>
      </c>
      <c r="AF2239">
        <v>1</v>
      </c>
      <c r="AG2239" t="s">
        <v>53</v>
      </c>
      <c r="AH2239" s="2">
        <v>0</v>
      </c>
      <c r="AI2239" s="1">
        <v>0</v>
      </c>
      <c r="AJ2239" s="1">
        <v>0</v>
      </c>
      <c r="AK2239" s="6" t="str">
        <f>+IF(Tabla1[[#This Row],[REQUEST_TY]]="SR MANTENIMIENTO CORRECTIVO", "EMERGENCIA", "OTROS")</f>
        <v>EMERGENCIA</v>
      </c>
      <c r="AL2239" s="6" t="str">
        <f>+_xlfn.IFS(Tabla1[[#This Row],[Veces obj]]&lt;=1,"0-1",Tabla1[[#This Row],[Veces obj]]&lt;=2,"1-2",Tabla1[[#This Row],[Veces obj]]&lt;=3,"2-3",TRUE,"&gt;3")</f>
        <v>2-3</v>
      </c>
      <c r="AM2239" s="6" t="str">
        <f>+_xlfn.IFS(MONTH(Tabla1[[#This Row],[MES]])&lt;=3,"Q1",MONTH(Tabla1[[#This Row],[MES]])&lt;=6,"Q2",MONTH(Tabla1[[#This Row],[MES]])&lt;=9,"Q3",TRUE,"Q4")</f>
        <v>Q1</v>
      </c>
      <c r="AN2239" t="str">
        <f>+IFERROR(VLOOKUP(Tabla1[[#This Row],[CUENTA]],CTAS[],2,0),"OTROS")</f>
        <v>OTROS</v>
      </c>
      <c r="AP2239" t="str">
        <f>+IFERROR(VLOOKUP(Tabla1[[#This Row],[EMPLEADO]],IS[],3,0),"OTROS")</f>
        <v>OTROS</v>
      </c>
      <c r="AQ2239" t="str">
        <f>+IFERROR(VLOOKUP(Tabla1[[#This Row],[EMPLEADO]],IS[[NÓMINA]:[INGENIERO]],2,0),"OTROS")</f>
        <v>OTROS</v>
      </c>
    </row>
    <row r="2240" spans="1:43" x14ac:dyDescent="0.25">
      <c r="A2240" t="s">
        <v>36</v>
      </c>
      <c r="B2240">
        <v>1</v>
      </c>
      <c r="C2240" t="s">
        <v>4328</v>
      </c>
      <c r="D2240" t="s">
        <v>38</v>
      </c>
      <c r="E2240" t="s">
        <v>133</v>
      </c>
      <c r="F2240" t="s">
        <v>4329</v>
      </c>
      <c r="G2240" s="17" t="s">
        <v>4330</v>
      </c>
      <c r="H2240" t="s">
        <v>646</v>
      </c>
      <c r="I2240" t="s">
        <v>43</v>
      </c>
      <c r="J2240" t="s">
        <v>8</v>
      </c>
      <c r="K2240" t="s">
        <v>59</v>
      </c>
      <c r="L2240" t="s">
        <v>723</v>
      </c>
      <c r="M2240" t="s">
        <v>358</v>
      </c>
      <c r="N2240">
        <v>0</v>
      </c>
      <c r="O2240" t="s">
        <v>47</v>
      </c>
      <c r="P2240">
        <v>31</v>
      </c>
      <c r="Q2240" t="s">
        <v>82</v>
      </c>
      <c r="R2240" t="s">
        <v>138</v>
      </c>
      <c r="S2240" t="s">
        <v>139</v>
      </c>
      <c r="T2240" t="s">
        <v>51</v>
      </c>
      <c r="U2240" t="s">
        <v>140</v>
      </c>
      <c r="V2240">
        <v>1.1000000000000001</v>
      </c>
      <c r="W2240" s="1">
        <v>1730.3000000000004</v>
      </c>
      <c r="X2240">
        <v>1</v>
      </c>
      <c r="Y2240">
        <v>9</v>
      </c>
      <c r="Z2240">
        <v>4</v>
      </c>
      <c r="AA2240">
        <v>2.25</v>
      </c>
      <c r="AB2240" s="2">
        <v>0.3125</v>
      </c>
      <c r="AC2240" s="1">
        <v>-491.56250000000006</v>
      </c>
      <c r="AD2240" s="7">
        <v>43473</v>
      </c>
      <c r="AE2240" s="7">
        <v>43473</v>
      </c>
      <c r="AF2240">
        <v>0</v>
      </c>
      <c r="AG2240" t="s">
        <v>53</v>
      </c>
      <c r="AH2240" s="2">
        <v>0</v>
      </c>
      <c r="AI2240" s="1">
        <v>0</v>
      </c>
      <c r="AJ2240" s="1">
        <v>0</v>
      </c>
      <c r="AK2240" s="6" t="str">
        <f>+IF(Tabla1[[#This Row],[REQUEST_TY]]="SR MANTENIMIENTO CORRECTIVO", "EMERGENCIA", "OTROS")</f>
        <v>EMERGENCIA</v>
      </c>
      <c r="AL2240" s="6" t="str">
        <f>+_xlfn.IFS(Tabla1[[#This Row],[Veces obj]]&lt;=1,"0-1",Tabla1[[#This Row],[Veces obj]]&lt;=2,"1-2",Tabla1[[#This Row],[Veces obj]]&lt;=3,"2-3",TRUE,"&gt;3")</f>
        <v>2-3</v>
      </c>
      <c r="AM2240" s="6" t="str">
        <f>+_xlfn.IFS(MONTH(Tabla1[[#This Row],[MES]])&lt;=3,"Q1",MONTH(Tabla1[[#This Row],[MES]])&lt;=6,"Q2",MONTH(Tabla1[[#This Row],[MES]])&lt;=9,"Q3",TRUE,"Q4")</f>
        <v>Q1</v>
      </c>
      <c r="AN2240" t="str">
        <f>+IFERROR(VLOOKUP(Tabla1[[#This Row],[CUENTA]],CTAS[],2,0),"OTROS")</f>
        <v>OTROS</v>
      </c>
      <c r="AP2240" t="str">
        <f>+IFERROR(VLOOKUP(Tabla1[[#This Row],[EMPLEADO]],IS[],3,0),"OTROS")</f>
        <v>OTROS</v>
      </c>
      <c r="AQ2240" t="str">
        <f>+IFERROR(VLOOKUP(Tabla1[[#This Row],[EMPLEADO]],IS[[NÓMINA]:[INGENIERO]],2,0),"OTROS")</f>
        <v>OTROS</v>
      </c>
    </row>
    <row r="2241" spans="1:43" x14ac:dyDescent="0.25">
      <c r="A2241" t="s">
        <v>36</v>
      </c>
      <c r="B2241">
        <v>1</v>
      </c>
      <c r="C2241" t="s">
        <v>4331</v>
      </c>
      <c r="D2241" t="s">
        <v>38</v>
      </c>
      <c r="E2241" t="s">
        <v>133</v>
      </c>
      <c r="F2241" t="s">
        <v>4332</v>
      </c>
      <c r="G2241" s="17" t="s">
        <v>4333</v>
      </c>
      <c r="H2241" t="s">
        <v>646</v>
      </c>
      <c r="I2241" t="s">
        <v>43</v>
      </c>
      <c r="J2241" t="s">
        <v>8</v>
      </c>
      <c r="K2241" t="s">
        <v>59</v>
      </c>
      <c r="L2241" t="s">
        <v>1018</v>
      </c>
      <c r="M2241" t="s">
        <v>473</v>
      </c>
      <c r="N2241">
        <v>0</v>
      </c>
      <c r="O2241" t="s">
        <v>47</v>
      </c>
      <c r="P2241">
        <v>73</v>
      </c>
      <c r="Q2241" t="s">
        <v>48</v>
      </c>
      <c r="R2241" t="s">
        <v>138</v>
      </c>
      <c r="S2241" t="s">
        <v>139</v>
      </c>
      <c r="T2241" t="s">
        <v>51</v>
      </c>
      <c r="U2241" t="s">
        <v>353</v>
      </c>
      <c r="V2241">
        <v>1.1499999999999999</v>
      </c>
      <c r="W2241" s="1">
        <v>1808.95</v>
      </c>
      <c r="X2241">
        <v>1</v>
      </c>
      <c r="Y2241">
        <v>9</v>
      </c>
      <c r="Z2241">
        <v>4</v>
      </c>
      <c r="AA2241">
        <v>2.25</v>
      </c>
      <c r="AB2241" s="2">
        <v>0.3125</v>
      </c>
      <c r="AC2241" s="1">
        <v>-491.56250000000006</v>
      </c>
      <c r="AD2241" s="7">
        <v>43480</v>
      </c>
      <c r="AE2241" s="7">
        <v>43480</v>
      </c>
      <c r="AF2241">
        <v>0</v>
      </c>
      <c r="AG2241" t="s">
        <v>53</v>
      </c>
      <c r="AH2241" s="2">
        <v>0</v>
      </c>
      <c r="AI2241" s="1">
        <v>0</v>
      </c>
      <c r="AJ2241" s="1">
        <v>0</v>
      </c>
      <c r="AK2241" s="6" t="str">
        <f>+IF(Tabla1[[#This Row],[REQUEST_TY]]="SR MANTENIMIENTO CORRECTIVO", "EMERGENCIA", "OTROS")</f>
        <v>EMERGENCIA</v>
      </c>
      <c r="AL2241" s="6" t="str">
        <f>+_xlfn.IFS(Tabla1[[#This Row],[Veces obj]]&lt;=1,"0-1",Tabla1[[#This Row],[Veces obj]]&lt;=2,"1-2",Tabla1[[#This Row],[Veces obj]]&lt;=3,"2-3",TRUE,"&gt;3")</f>
        <v>2-3</v>
      </c>
      <c r="AM2241" s="6" t="str">
        <f>+_xlfn.IFS(MONTH(Tabla1[[#This Row],[MES]])&lt;=3,"Q1",MONTH(Tabla1[[#This Row],[MES]])&lt;=6,"Q2",MONTH(Tabla1[[#This Row],[MES]])&lt;=9,"Q3",TRUE,"Q4")</f>
        <v>Q1</v>
      </c>
      <c r="AN2241" t="str">
        <f>+IFERROR(VLOOKUP(Tabla1[[#This Row],[CUENTA]],CTAS[],2,0),"OTROS")</f>
        <v>OTROS</v>
      </c>
      <c r="AP2241" t="str">
        <f>+IFERROR(VLOOKUP(Tabla1[[#This Row],[EMPLEADO]],IS[],3,0),"OTROS")</f>
        <v>OTROS</v>
      </c>
      <c r="AQ2241" t="str">
        <f>+IFERROR(VLOOKUP(Tabla1[[#This Row],[EMPLEADO]],IS[[NÓMINA]:[INGENIERO]],2,0),"OTROS")</f>
        <v>OTROS</v>
      </c>
    </row>
    <row r="2242" spans="1:43" x14ac:dyDescent="0.25">
      <c r="A2242" t="s">
        <v>36</v>
      </c>
      <c r="B2242">
        <v>1</v>
      </c>
      <c r="C2242" t="s">
        <v>4334</v>
      </c>
      <c r="D2242" t="s">
        <v>38</v>
      </c>
      <c r="E2242" t="s">
        <v>133</v>
      </c>
      <c r="F2242" t="s">
        <v>4335</v>
      </c>
      <c r="G2242" s="17" t="s">
        <v>4336</v>
      </c>
      <c r="H2242" t="s">
        <v>308</v>
      </c>
      <c r="I2242" t="s">
        <v>43</v>
      </c>
      <c r="J2242" t="s">
        <v>8</v>
      </c>
      <c r="K2242" t="s">
        <v>59</v>
      </c>
      <c r="L2242" t="s">
        <v>4337</v>
      </c>
      <c r="M2242" t="s">
        <v>131</v>
      </c>
      <c r="N2242">
        <v>0</v>
      </c>
      <c r="O2242" t="s">
        <v>47</v>
      </c>
      <c r="P2242">
        <v>58</v>
      </c>
      <c r="Q2242" t="s">
        <v>82</v>
      </c>
      <c r="R2242" t="s">
        <v>138</v>
      </c>
      <c r="S2242" t="s">
        <v>139</v>
      </c>
      <c r="T2242" t="s">
        <v>51</v>
      </c>
      <c r="U2242" t="s">
        <v>140</v>
      </c>
      <c r="V2242">
        <v>1.1000000000000001</v>
      </c>
      <c r="W2242" s="1">
        <v>1730.3000000000004</v>
      </c>
      <c r="X2242">
        <v>1</v>
      </c>
      <c r="Y2242">
        <v>9</v>
      </c>
      <c r="Z2242">
        <v>4</v>
      </c>
      <c r="AA2242">
        <v>2.25</v>
      </c>
      <c r="AB2242" s="2">
        <v>0.3125</v>
      </c>
      <c r="AC2242" s="1">
        <v>-491.56250000000006</v>
      </c>
      <c r="AD2242" s="7">
        <v>43480</v>
      </c>
      <c r="AE2242" s="7">
        <v>43480</v>
      </c>
      <c r="AF2242">
        <v>0</v>
      </c>
      <c r="AG2242" t="s">
        <v>53</v>
      </c>
      <c r="AH2242" s="2">
        <v>0</v>
      </c>
      <c r="AI2242" s="1">
        <v>0</v>
      </c>
      <c r="AJ2242" s="1">
        <v>0</v>
      </c>
      <c r="AK2242" s="6" t="str">
        <f>+IF(Tabla1[[#This Row],[REQUEST_TY]]="SR MANTENIMIENTO CORRECTIVO", "EMERGENCIA", "OTROS")</f>
        <v>EMERGENCIA</v>
      </c>
      <c r="AL2242" s="6" t="str">
        <f>+_xlfn.IFS(Tabla1[[#This Row],[Veces obj]]&lt;=1,"0-1",Tabla1[[#This Row],[Veces obj]]&lt;=2,"1-2",Tabla1[[#This Row],[Veces obj]]&lt;=3,"2-3",TRUE,"&gt;3")</f>
        <v>2-3</v>
      </c>
      <c r="AM2242" s="6" t="str">
        <f>+_xlfn.IFS(MONTH(Tabla1[[#This Row],[MES]])&lt;=3,"Q1",MONTH(Tabla1[[#This Row],[MES]])&lt;=6,"Q2",MONTH(Tabla1[[#This Row],[MES]])&lt;=9,"Q3",TRUE,"Q4")</f>
        <v>Q1</v>
      </c>
      <c r="AN2242" t="str">
        <f>+IFERROR(VLOOKUP(Tabla1[[#This Row],[CUENTA]],CTAS[],2,0),"OTROS")</f>
        <v>OTROS</v>
      </c>
      <c r="AP2242" t="str">
        <f>+IFERROR(VLOOKUP(Tabla1[[#This Row],[EMPLEADO]],IS[],3,0),"OTROS")</f>
        <v>OTROS</v>
      </c>
      <c r="AQ2242" t="str">
        <f>+IFERROR(VLOOKUP(Tabla1[[#This Row],[EMPLEADO]],IS[[NÓMINA]:[INGENIERO]],2,0),"OTROS")</f>
        <v>OTROS</v>
      </c>
    </row>
    <row r="2243" spans="1:43" x14ac:dyDescent="0.25">
      <c r="A2243" t="s">
        <v>36</v>
      </c>
      <c r="B2243">
        <v>1</v>
      </c>
      <c r="C2243" t="s">
        <v>4338</v>
      </c>
      <c r="D2243" t="s">
        <v>38</v>
      </c>
      <c r="E2243" t="s">
        <v>85</v>
      </c>
      <c r="F2243" t="s">
        <v>4339</v>
      </c>
      <c r="G2243" s="17" t="s">
        <v>4340</v>
      </c>
      <c r="H2243" t="s">
        <v>691</v>
      </c>
      <c r="I2243" t="s">
        <v>43</v>
      </c>
      <c r="J2243" t="s">
        <v>8</v>
      </c>
      <c r="K2243" t="s">
        <v>370</v>
      </c>
      <c r="L2243" t="s">
        <v>3061</v>
      </c>
      <c r="M2243" t="s">
        <v>640</v>
      </c>
      <c r="N2243">
        <v>0</v>
      </c>
      <c r="O2243" t="s">
        <v>47</v>
      </c>
      <c r="P2243">
        <v>42</v>
      </c>
      <c r="Q2243" t="s">
        <v>82</v>
      </c>
      <c r="R2243" t="s">
        <v>49</v>
      </c>
      <c r="S2243" t="s">
        <v>50</v>
      </c>
      <c r="T2243" t="s">
        <v>51</v>
      </c>
      <c r="U2243" t="s">
        <v>120</v>
      </c>
      <c r="V2243">
        <v>0.8</v>
      </c>
      <c r="W2243" s="1">
        <v>572.00000000000011</v>
      </c>
      <c r="X2243">
        <v>1</v>
      </c>
      <c r="Y2243">
        <v>11.3</v>
      </c>
      <c r="Z2243">
        <v>5</v>
      </c>
      <c r="AA2243">
        <v>2.2600000000000002</v>
      </c>
      <c r="AB2243" s="2">
        <v>0.31500000000000006</v>
      </c>
      <c r="AC2243" s="1">
        <v>-225.22500000000008</v>
      </c>
      <c r="AD2243" s="7">
        <v>43494</v>
      </c>
      <c r="AE2243" s="7">
        <v>43494</v>
      </c>
      <c r="AF2243">
        <v>0</v>
      </c>
      <c r="AG2243" t="s">
        <v>53</v>
      </c>
      <c r="AH2243" s="2">
        <v>0</v>
      </c>
      <c r="AI2243" s="1">
        <v>0</v>
      </c>
      <c r="AJ2243" s="1">
        <v>0</v>
      </c>
      <c r="AK2243" s="6" t="str">
        <f>+IF(Tabla1[[#This Row],[REQUEST_TY]]="SR MANTENIMIENTO CORRECTIVO", "EMERGENCIA", "OTROS")</f>
        <v>EMERGENCIA</v>
      </c>
      <c r="AL2243" s="6" t="str">
        <f>+_xlfn.IFS(Tabla1[[#This Row],[Veces obj]]&lt;=1,"0-1",Tabla1[[#This Row],[Veces obj]]&lt;=2,"1-2",Tabla1[[#This Row],[Veces obj]]&lt;=3,"2-3",TRUE,"&gt;3")</f>
        <v>2-3</v>
      </c>
      <c r="AM2243" s="6" t="str">
        <f>+_xlfn.IFS(MONTH(Tabla1[[#This Row],[MES]])&lt;=3,"Q1",MONTH(Tabla1[[#This Row],[MES]])&lt;=6,"Q2",MONTH(Tabla1[[#This Row],[MES]])&lt;=9,"Q3",TRUE,"Q4")</f>
        <v>Q1</v>
      </c>
      <c r="AN2243" t="str">
        <f>+IFERROR(VLOOKUP(Tabla1[[#This Row],[CUENTA]],CTAS[],2,0),"OTROS")</f>
        <v>OTROS</v>
      </c>
      <c r="AP2243" t="str">
        <f>+IFERROR(VLOOKUP(Tabla1[[#This Row],[EMPLEADO]],IS[],3,0),"OTROS")</f>
        <v>OTROS</v>
      </c>
      <c r="AQ2243" t="str">
        <f>+IFERROR(VLOOKUP(Tabla1[[#This Row],[EMPLEADO]],IS[[NÓMINA]:[INGENIERO]],2,0),"OTROS")</f>
        <v>OTROS</v>
      </c>
    </row>
    <row r="2244" spans="1:43" x14ac:dyDescent="0.25">
      <c r="A2244" t="s">
        <v>4444</v>
      </c>
      <c r="B2244">
        <v>1</v>
      </c>
      <c r="C2244" t="s">
        <v>5402</v>
      </c>
      <c r="D2244" t="s">
        <v>38</v>
      </c>
      <c r="E2244" t="s">
        <v>562</v>
      </c>
      <c r="F2244" t="s">
        <v>5403</v>
      </c>
      <c r="G2244" s="17" t="s">
        <v>5404</v>
      </c>
      <c r="H2244" t="s">
        <v>821</v>
      </c>
      <c r="I2244" t="s">
        <v>43</v>
      </c>
      <c r="J2244" t="s">
        <v>8</v>
      </c>
      <c r="K2244" t="s">
        <v>5204</v>
      </c>
      <c r="L2244" t="s">
        <v>2321</v>
      </c>
      <c r="M2244" t="s">
        <v>73</v>
      </c>
      <c r="N2244">
        <v>0</v>
      </c>
      <c r="O2244" t="s">
        <v>47</v>
      </c>
      <c r="P2244">
        <v>49</v>
      </c>
      <c r="Q2244" t="s">
        <v>82</v>
      </c>
      <c r="R2244" t="s">
        <v>63</v>
      </c>
      <c r="S2244" t="s">
        <v>64</v>
      </c>
      <c r="T2244" t="s">
        <v>51</v>
      </c>
      <c r="U2244" t="s">
        <v>83</v>
      </c>
      <c r="V2244">
        <v>1.05</v>
      </c>
      <c r="W2244" s="1">
        <v>1433.25</v>
      </c>
      <c r="X2244">
        <v>1</v>
      </c>
      <c r="Y2244">
        <v>1.68</v>
      </c>
      <c r="Z2244">
        <v>5</v>
      </c>
      <c r="AA2244">
        <v>0.33599999999999997</v>
      </c>
      <c r="AB2244" s="2">
        <v>0</v>
      </c>
      <c r="AC2244" s="1">
        <v>0</v>
      </c>
      <c r="AD2244" s="7">
        <v>43504</v>
      </c>
      <c r="AE2244" s="7">
        <v>43504</v>
      </c>
      <c r="AF2244">
        <v>0</v>
      </c>
      <c r="AG2244" t="s">
        <v>53</v>
      </c>
      <c r="AH2244" s="2">
        <v>0</v>
      </c>
      <c r="AI2244" s="1">
        <v>0</v>
      </c>
      <c r="AJ2244" s="1">
        <v>0</v>
      </c>
      <c r="AK2244" s="6" t="str">
        <f>+IF(Tabla1[[#This Row],[REQUEST_TY]]="SR MANTENIMIENTO CORRECTIVO", "EMERGENCIA", "OTROS")</f>
        <v>EMERGENCIA</v>
      </c>
      <c r="AL2244" s="6" t="str">
        <f>+_xlfn.IFS(Tabla1[[#This Row],[Veces obj]]&lt;=1,"0-1",Tabla1[[#This Row],[Veces obj]]&lt;=2,"1-2",Tabla1[[#This Row],[Veces obj]]&lt;=3,"2-3",TRUE,"&gt;3")</f>
        <v>0-1</v>
      </c>
      <c r="AM2244" s="6" t="str">
        <f>+_xlfn.IFS(MONTH(Tabla1[[#This Row],[MES]])&lt;=3,"Q1",MONTH(Tabla1[[#This Row],[MES]])&lt;=6,"Q2",MONTH(Tabla1[[#This Row],[MES]])&lt;=9,"Q3",TRUE,"Q4")</f>
        <v>Q1</v>
      </c>
      <c r="AN2244" t="str">
        <f>+IFERROR(VLOOKUP(Tabla1[[#This Row],[CUENTA]],CTAS[],2,0),"OTROS")</f>
        <v>OTROS</v>
      </c>
      <c r="AO2244">
        <v>1</v>
      </c>
      <c r="AP2244" t="str">
        <f>+IFERROR(VLOOKUP(Tabla1[[#This Row],[EMPLEADO]],IS[],3,0),"OTROS")</f>
        <v>JUAREZ</v>
      </c>
      <c r="AQ2244" t="str">
        <f>+IFERROR(VLOOKUP(Tabla1[[#This Row],[EMPLEADO]],IS[[NÓMINA]:[INGENIERO]],2,0),"OTROS")</f>
        <v>ERASMO ALEJANDRO</v>
      </c>
    </row>
    <row r="2245" spans="1:43" x14ac:dyDescent="0.25">
      <c r="A2245" t="s">
        <v>36</v>
      </c>
      <c r="B2245">
        <v>1</v>
      </c>
      <c r="C2245" t="s">
        <v>4344</v>
      </c>
      <c r="D2245" t="s">
        <v>38</v>
      </c>
      <c r="E2245" t="s">
        <v>76</v>
      </c>
      <c r="F2245" t="s">
        <v>4345</v>
      </c>
      <c r="G2245" s="17" t="s">
        <v>4346</v>
      </c>
      <c r="H2245" t="s">
        <v>2510</v>
      </c>
      <c r="I2245" t="s">
        <v>43</v>
      </c>
      <c r="J2245" t="s">
        <v>8</v>
      </c>
      <c r="K2245" t="s">
        <v>102</v>
      </c>
      <c r="L2245" t="s">
        <v>2511</v>
      </c>
      <c r="M2245" t="s">
        <v>2512</v>
      </c>
      <c r="N2245">
        <v>0</v>
      </c>
      <c r="O2245" t="s">
        <v>105</v>
      </c>
      <c r="P2245">
        <v>27</v>
      </c>
      <c r="Q2245" t="s">
        <v>62</v>
      </c>
      <c r="R2245" t="s">
        <v>63</v>
      </c>
      <c r="S2245" t="s">
        <v>64</v>
      </c>
      <c r="T2245" t="s">
        <v>51</v>
      </c>
      <c r="U2245" t="s">
        <v>65</v>
      </c>
      <c r="V2245">
        <v>0.8</v>
      </c>
      <c r="W2245" s="1">
        <v>524</v>
      </c>
      <c r="X2245">
        <v>1</v>
      </c>
      <c r="Y2245">
        <v>11.42</v>
      </c>
      <c r="Z2245">
        <v>5</v>
      </c>
      <c r="AA2245">
        <v>2.2839999999999998</v>
      </c>
      <c r="AB2245" s="2">
        <v>0.32099999999999995</v>
      </c>
      <c r="AC2245" s="1">
        <v>-210.25499999999997</v>
      </c>
      <c r="AD2245" s="7">
        <v>43462</v>
      </c>
      <c r="AE2245" s="7">
        <v>43467</v>
      </c>
      <c r="AF2245">
        <v>2</v>
      </c>
      <c r="AG2245" t="s">
        <v>1680</v>
      </c>
      <c r="AH2245" s="2">
        <v>0.25</v>
      </c>
      <c r="AI2245" s="1">
        <v>-163.75</v>
      </c>
      <c r="AJ2245" s="1">
        <v>0</v>
      </c>
      <c r="AK2245" s="6" t="str">
        <f>+IF(Tabla1[[#This Row],[REQUEST_TY]]="SR MANTENIMIENTO CORRECTIVO", "EMERGENCIA", "OTROS")</f>
        <v>EMERGENCIA</v>
      </c>
      <c r="AL2245" s="6" t="str">
        <f>+_xlfn.IFS(Tabla1[[#This Row],[Veces obj]]&lt;=1,"0-1",Tabla1[[#This Row],[Veces obj]]&lt;=2,"1-2",Tabla1[[#This Row],[Veces obj]]&lt;=3,"2-3",TRUE,"&gt;3")</f>
        <v>2-3</v>
      </c>
      <c r="AM2245" s="6" t="str">
        <f>+_xlfn.IFS(MONTH(Tabla1[[#This Row],[MES]])&lt;=3,"Q1",MONTH(Tabla1[[#This Row],[MES]])&lt;=6,"Q2",MONTH(Tabla1[[#This Row],[MES]])&lt;=9,"Q3",TRUE,"Q4")</f>
        <v>Q1</v>
      </c>
      <c r="AN2245" t="str">
        <f>+IFERROR(VLOOKUP(Tabla1[[#This Row],[CUENTA]],CTAS[],2,0),"OTROS")</f>
        <v>OTROS</v>
      </c>
      <c r="AP2245" t="str">
        <f>+IFERROR(VLOOKUP(Tabla1[[#This Row],[EMPLEADO]],IS[],3,0),"OTROS")</f>
        <v>OTROS</v>
      </c>
      <c r="AQ2245" t="str">
        <f>+IFERROR(VLOOKUP(Tabla1[[#This Row],[EMPLEADO]],IS[[NÓMINA]:[INGENIERO]],2,0),"OTROS")</f>
        <v>OTROS</v>
      </c>
    </row>
    <row r="2246" spans="1:43" x14ac:dyDescent="0.25">
      <c r="A2246" t="s">
        <v>36</v>
      </c>
      <c r="B2246">
        <v>1</v>
      </c>
      <c r="C2246" t="s">
        <v>4347</v>
      </c>
      <c r="D2246" t="s">
        <v>38</v>
      </c>
      <c r="E2246" t="s">
        <v>113</v>
      </c>
      <c r="F2246" t="s">
        <v>4348</v>
      </c>
      <c r="G2246" s="17" t="s">
        <v>4349</v>
      </c>
      <c r="H2246" t="s">
        <v>574</v>
      </c>
      <c r="I2246" t="s">
        <v>43</v>
      </c>
      <c r="J2246" t="s">
        <v>8</v>
      </c>
      <c r="K2246" t="s">
        <v>125</v>
      </c>
      <c r="L2246" t="s">
        <v>4350</v>
      </c>
      <c r="M2246" t="s">
        <v>1761</v>
      </c>
      <c r="N2246">
        <v>0</v>
      </c>
      <c r="O2246" t="s">
        <v>47</v>
      </c>
      <c r="P2246">
        <v>210</v>
      </c>
      <c r="Q2246" t="s">
        <v>48</v>
      </c>
      <c r="R2246" t="s">
        <v>49</v>
      </c>
      <c r="S2246" t="s">
        <v>50</v>
      </c>
      <c r="T2246" t="s">
        <v>51</v>
      </c>
      <c r="U2246" t="s">
        <v>52</v>
      </c>
      <c r="V2246">
        <v>1.05</v>
      </c>
      <c r="W2246" s="1">
        <v>750.75000000000011</v>
      </c>
      <c r="X2246">
        <v>1</v>
      </c>
      <c r="Y2246">
        <v>11.5</v>
      </c>
      <c r="Z2246">
        <v>5</v>
      </c>
      <c r="AA2246">
        <v>2.2999999999999998</v>
      </c>
      <c r="AB2246" s="2">
        <v>0.32499999999999996</v>
      </c>
      <c r="AC2246" s="1">
        <v>-232.375</v>
      </c>
      <c r="AD2246" s="7">
        <v>43489</v>
      </c>
      <c r="AE2246" s="7">
        <v>43489</v>
      </c>
      <c r="AF2246">
        <v>0</v>
      </c>
      <c r="AG2246" t="s">
        <v>53</v>
      </c>
      <c r="AH2246" s="2">
        <v>0</v>
      </c>
      <c r="AI2246" s="1">
        <v>0</v>
      </c>
      <c r="AJ2246" s="1">
        <v>0</v>
      </c>
      <c r="AK2246" s="6" t="str">
        <f>+IF(Tabla1[[#This Row],[REQUEST_TY]]="SR MANTENIMIENTO CORRECTIVO", "EMERGENCIA", "OTROS")</f>
        <v>EMERGENCIA</v>
      </c>
      <c r="AL2246" s="6" t="str">
        <f>+_xlfn.IFS(Tabla1[[#This Row],[Veces obj]]&lt;=1,"0-1",Tabla1[[#This Row],[Veces obj]]&lt;=2,"1-2",Tabla1[[#This Row],[Veces obj]]&lt;=3,"2-3",TRUE,"&gt;3")</f>
        <v>2-3</v>
      </c>
      <c r="AM2246" s="6" t="str">
        <f>+_xlfn.IFS(MONTH(Tabla1[[#This Row],[MES]])&lt;=3,"Q1",MONTH(Tabla1[[#This Row],[MES]])&lt;=6,"Q2",MONTH(Tabla1[[#This Row],[MES]])&lt;=9,"Q3",TRUE,"Q4")</f>
        <v>Q1</v>
      </c>
      <c r="AN2246" t="str">
        <f>+IFERROR(VLOOKUP(Tabla1[[#This Row],[CUENTA]],CTAS[],2,0),"OTROS")</f>
        <v>OTROS</v>
      </c>
      <c r="AP2246" t="str">
        <f>+IFERROR(VLOOKUP(Tabla1[[#This Row],[EMPLEADO]],IS[],3,0),"OTROS")</f>
        <v>OTROS</v>
      </c>
      <c r="AQ2246" t="str">
        <f>+IFERROR(VLOOKUP(Tabla1[[#This Row],[EMPLEADO]],IS[[NÓMINA]:[INGENIERO]],2,0),"OTROS")</f>
        <v>OTROS</v>
      </c>
    </row>
    <row r="2247" spans="1:43" x14ac:dyDescent="0.25">
      <c r="A2247" t="s">
        <v>4444</v>
      </c>
      <c r="B2247">
        <v>1</v>
      </c>
      <c r="C2247" t="s">
        <v>6297</v>
      </c>
      <c r="D2247" t="s">
        <v>3346</v>
      </c>
      <c r="E2247" t="s">
        <v>39</v>
      </c>
      <c r="F2247" t="s">
        <v>6298</v>
      </c>
      <c r="G2247" s="17" t="s">
        <v>6299</v>
      </c>
      <c r="H2247" t="s">
        <v>384</v>
      </c>
      <c r="I2247" t="s">
        <v>43</v>
      </c>
      <c r="J2247" t="s">
        <v>8</v>
      </c>
      <c r="K2247" t="s">
        <v>44</v>
      </c>
      <c r="L2247" t="s">
        <v>6300</v>
      </c>
      <c r="M2247" t="s">
        <v>6301</v>
      </c>
      <c r="N2247">
        <v>1</v>
      </c>
      <c r="O2247" t="s">
        <v>47</v>
      </c>
      <c r="P2247" t="s">
        <v>822</v>
      </c>
      <c r="Q2247" t="s">
        <v>48</v>
      </c>
      <c r="R2247" t="s">
        <v>49</v>
      </c>
      <c r="S2247" t="s">
        <v>50</v>
      </c>
      <c r="T2247" t="s">
        <v>51</v>
      </c>
      <c r="U2247" t="s">
        <v>52</v>
      </c>
      <c r="V2247">
        <v>1</v>
      </c>
      <c r="W2247" s="1">
        <v>0</v>
      </c>
      <c r="X2247">
        <v>0</v>
      </c>
      <c r="Y2247">
        <v>5</v>
      </c>
      <c r="Z2247">
        <v>5</v>
      </c>
      <c r="AA2247">
        <v>1</v>
      </c>
      <c r="AB2247" s="2">
        <v>0</v>
      </c>
      <c r="AC2247" s="1">
        <v>0</v>
      </c>
      <c r="AD2247" s="7">
        <v>43515</v>
      </c>
      <c r="AE2247" s="7">
        <v>43515</v>
      </c>
      <c r="AF2247">
        <v>0</v>
      </c>
      <c r="AG2247" t="s">
        <v>53</v>
      </c>
      <c r="AH2247" s="2">
        <v>0</v>
      </c>
      <c r="AI2247" s="1">
        <v>0</v>
      </c>
      <c r="AJ2247" s="1">
        <v>0</v>
      </c>
      <c r="AK2247" s="6" t="str">
        <f>+IF(Tabla1[[#This Row],[REQUEST_TY]]="SR MANTENIMIENTO CORRECTIVO", "EMERGENCIA", "OTROS")</f>
        <v>OTROS</v>
      </c>
      <c r="AL2247" s="6" t="str">
        <f>+_xlfn.IFS(Tabla1[[#This Row],[Veces obj]]&lt;=1,"0-1",Tabla1[[#This Row],[Veces obj]]&lt;=2,"1-2",Tabla1[[#This Row],[Veces obj]]&lt;=3,"2-3",TRUE,"&gt;3")</f>
        <v>0-1</v>
      </c>
      <c r="AM2247" s="6" t="str">
        <f>+_xlfn.IFS(MONTH(Tabla1[[#This Row],[MES]])&lt;=3,"Q1",MONTH(Tabla1[[#This Row],[MES]])&lt;=6,"Q2",MONTH(Tabla1[[#This Row],[MES]])&lt;=9,"Q3",TRUE,"Q4")</f>
        <v>Q1</v>
      </c>
      <c r="AN2247" t="str">
        <f>+IFERROR(VLOOKUP(Tabla1[[#This Row],[CUENTA]],CTAS[],2,0),"OTROS")</f>
        <v>OTROS</v>
      </c>
      <c r="AP2247" t="str">
        <f>+IFERROR(VLOOKUP(Tabla1[[#This Row],[EMPLEADO]],IS[],3,0),"OTROS")</f>
        <v>OTROS</v>
      </c>
      <c r="AQ2247" t="str">
        <f>+IFERROR(VLOOKUP(Tabla1[[#This Row],[EMPLEADO]],IS[[NÓMINA]:[INGENIERO]],2,0),"OTROS")</f>
        <v>OTROS</v>
      </c>
    </row>
    <row r="2248" spans="1:43" x14ac:dyDescent="0.25">
      <c r="A2248" t="s">
        <v>36</v>
      </c>
      <c r="B2248">
        <v>1</v>
      </c>
      <c r="C2248" t="s">
        <v>4354</v>
      </c>
      <c r="D2248" t="s">
        <v>38</v>
      </c>
      <c r="E2248" t="s">
        <v>39</v>
      </c>
      <c r="F2248" t="s">
        <v>4355</v>
      </c>
      <c r="G2248" s="17" t="s">
        <v>4356</v>
      </c>
      <c r="H2248" t="s">
        <v>691</v>
      </c>
      <c r="I2248" t="s">
        <v>43</v>
      </c>
      <c r="J2248" t="s">
        <v>8</v>
      </c>
      <c r="K2248" t="s">
        <v>254</v>
      </c>
      <c r="L2248" t="s">
        <v>4357</v>
      </c>
      <c r="M2248" t="s">
        <v>473</v>
      </c>
      <c r="N2248">
        <v>0</v>
      </c>
      <c r="O2248" t="s">
        <v>47</v>
      </c>
      <c r="P2248">
        <v>30</v>
      </c>
      <c r="Q2248" t="s">
        <v>62</v>
      </c>
      <c r="R2248" t="s">
        <v>49</v>
      </c>
      <c r="S2248" t="s">
        <v>50</v>
      </c>
      <c r="T2248" t="s">
        <v>51</v>
      </c>
      <c r="U2248" t="s">
        <v>154</v>
      </c>
      <c r="V2248">
        <v>0.6</v>
      </c>
      <c r="W2248" s="1">
        <v>429.00000000000006</v>
      </c>
      <c r="X2248">
        <v>1</v>
      </c>
      <c r="Y2248">
        <v>11.7</v>
      </c>
      <c r="Z2248">
        <v>5</v>
      </c>
      <c r="AA2248">
        <v>2.34</v>
      </c>
      <c r="AB2248" s="2">
        <v>0.33499999999999996</v>
      </c>
      <c r="AC2248" s="1">
        <v>-239.52500000000001</v>
      </c>
      <c r="AD2248" s="7">
        <v>43472</v>
      </c>
      <c r="AE2248" s="7">
        <v>43473</v>
      </c>
      <c r="AF2248">
        <v>1</v>
      </c>
      <c r="AG2248" t="s">
        <v>53</v>
      </c>
      <c r="AH2248" s="2">
        <v>0</v>
      </c>
      <c r="AI2248" s="1">
        <v>0</v>
      </c>
      <c r="AJ2248" s="1">
        <v>0</v>
      </c>
      <c r="AK2248" s="6" t="str">
        <f>+IF(Tabla1[[#This Row],[REQUEST_TY]]="SR MANTENIMIENTO CORRECTIVO", "EMERGENCIA", "OTROS")</f>
        <v>EMERGENCIA</v>
      </c>
      <c r="AL2248" s="6" t="str">
        <f>+_xlfn.IFS(Tabla1[[#This Row],[Veces obj]]&lt;=1,"0-1",Tabla1[[#This Row],[Veces obj]]&lt;=2,"1-2",Tabla1[[#This Row],[Veces obj]]&lt;=3,"2-3",TRUE,"&gt;3")</f>
        <v>2-3</v>
      </c>
      <c r="AM2248" s="6" t="str">
        <f>+_xlfn.IFS(MONTH(Tabla1[[#This Row],[MES]])&lt;=3,"Q1",MONTH(Tabla1[[#This Row],[MES]])&lt;=6,"Q2",MONTH(Tabla1[[#This Row],[MES]])&lt;=9,"Q3",TRUE,"Q4")</f>
        <v>Q1</v>
      </c>
      <c r="AN2248" t="str">
        <f>+IFERROR(VLOOKUP(Tabla1[[#This Row],[CUENTA]],CTAS[],2,0),"OTROS")</f>
        <v>OTROS</v>
      </c>
      <c r="AP2248" t="str">
        <f>+IFERROR(VLOOKUP(Tabla1[[#This Row],[EMPLEADO]],IS[],3,0),"OTROS")</f>
        <v>OTROS</v>
      </c>
      <c r="AQ2248" t="str">
        <f>+IFERROR(VLOOKUP(Tabla1[[#This Row],[EMPLEADO]],IS[[NÓMINA]:[INGENIERO]],2,0),"OTROS")</f>
        <v>OTROS</v>
      </c>
    </row>
    <row r="2249" spans="1:43" x14ac:dyDescent="0.25">
      <c r="A2249" t="s">
        <v>36</v>
      </c>
      <c r="B2249">
        <v>1</v>
      </c>
      <c r="C2249" t="s">
        <v>4358</v>
      </c>
      <c r="D2249" t="s">
        <v>818</v>
      </c>
      <c r="E2249" t="s">
        <v>258</v>
      </c>
      <c r="F2249" t="s">
        <v>4359</v>
      </c>
      <c r="G2249" s="17" t="s">
        <v>1736</v>
      </c>
      <c r="H2249" t="s">
        <v>136</v>
      </c>
      <c r="I2249" t="s">
        <v>43</v>
      </c>
      <c r="J2249" t="s">
        <v>8</v>
      </c>
      <c r="K2249" t="s">
        <v>1737</v>
      </c>
      <c r="L2249" t="s">
        <v>1738</v>
      </c>
      <c r="M2249" t="s">
        <v>736</v>
      </c>
      <c r="N2249">
        <v>0</v>
      </c>
      <c r="O2249" t="s">
        <v>47</v>
      </c>
      <c r="P2249" t="s">
        <v>822</v>
      </c>
      <c r="Q2249" t="s">
        <v>48</v>
      </c>
      <c r="R2249" t="s">
        <v>138</v>
      </c>
      <c r="S2249" t="s">
        <v>139</v>
      </c>
      <c r="T2249" t="s">
        <v>51</v>
      </c>
      <c r="U2249" t="s">
        <v>353</v>
      </c>
      <c r="V2249">
        <v>1</v>
      </c>
      <c r="W2249" s="1">
        <v>1573.0000000000002</v>
      </c>
      <c r="X2249">
        <v>1</v>
      </c>
      <c r="Y2249">
        <v>9.4</v>
      </c>
      <c r="Z2249">
        <v>4</v>
      </c>
      <c r="AA2249">
        <v>2.35</v>
      </c>
      <c r="AB2249" s="2">
        <v>0.33750000000000002</v>
      </c>
      <c r="AC2249" s="1">
        <v>-530.88750000000016</v>
      </c>
      <c r="AD2249" s="7">
        <v>43486</v>
      </c>
      <c r="AE2249" s="7">
        <v>43487</v>
      </c>
      <c r="AF2249">
        <v>1</v>
      </c>
      <c r="AG2249" t="s">
        <v>53</v>
      </c>
      <c r="AH2249" s="2">
        <v>0</v>
      </c>
      <c r="AI2249" s="1">
        <v>0</v>
      </c>
      <c r="AJ2249" s="1">
        <v>0</v>
      </c>
      <c r="AK2249" s="6" t="str">
        <f>+IF(Tabla1[[#This Row],[REQUEST_TY]]="SR MANTENIMIENTO CORRECTIVO", "EMERGENCIA", "OTROS")</f>
        <v>OTROS</v>
      </c>
      <c r="AL2249" s="6" t="str">
        <f>+_xlfn.IFS(Tabla1[[#This Row],[Veces obj]]&lt;=1,"0-1",Tabla1[[#This Row],[Veces obj]]&lt;=2,"1-2",Tabla1[[#This Row],[Veces obj]]&lt;=3,"2-3",TRUE,"&gt;3")</f>
        <v>2-3</v>
      </c>
      <c r="AM2249" s="6" t="str">
        <f>+_xlfn.IFS(MONTH(Tabla1[[#This Row],[MES]])&lt;=3,"Q1",MONTH(Tabla1[[#This Row],[MES]])&lt;=6,"Q2",MONTH(Tabla1[[#This Row],[MES]])&lt;=9,"Q3",TRUE,"Q4")</f>
        <v>Q1</v>
      </c>
      <c r="AN2249" t="str">
        <f>+IFERROR(VLOOKUP(Tabla1[[#This Row],[CUENTA]],CTAS[],2,0),"OTROS")</f>
        <v>OTROS</v>
      </c>
      <c r="AP2249" t="str">
        <f>+IFERROR(VLOOKUP(Tabla1[[#This Row],[EMPLEADO]],IS[],3,0),"OTROS")</f>
        <v>OTROS</v>
      </c>
      <c r="AQ2249" t="str">
        <f>+IFERROR(VLOOKUP(Tabla1[[#This Row],[EMPLEADO]],IS[[NÓMINA]:[INGENIERO]],2,0),"OTROS")</f>
        <v>OTROS</v>
      </c>
    </row>
    <row r="2250" spans="1:43" x14ac:dyDescent="0.25">
      <c r="A2250" t="s">
        <v>36</v>
      </c>
      <c r="B2250">
        <v>1</v>
      </c>
      <c r="C2250" t="s">
        <v>4360</v>
      </c>
      <c r="D2250" t="s">
        <v>38</v>
      </c>
      <c r="E2250" t="s">
        <v>401</v>
      </c>
      <c r="F2250" t="s">
        <v>4361</v>
      </c>
      <c r="G2250" s="17" t="s">
        <v>4362</v>
      </c>
      <c r="H2250" t="s">
        <v>58</v>
      </c>
      <c r="I2250" t="s">
        <v>43</v>
      </c>
      <c r="J2250" t="s">
        <v>8</v>
      </c>
      <c r="K2250" t="s">
        <v>385</v>
      </c>
      <c r="L2250" t="s">
        <v>397</v>
      </c>
      <c r="M2250" t="s">
        <v>387</v>
      </c>
      <c r="N2250">
        <v>0</v>
      </c>
      <c r="O2250" t="s">
        <v>47</v>
      </c>
      <c r="P2250">
        <v>676</v>
      </c>
      <c r="Q2250" t="s">
        <v>48</v>
      </c>
      <c r="R2250" t="s">
        <v>153</v>
      </c>
      <c r="S2250" t="s">
        <v>50</v>
      </c>
      <c r="T2250" t="s">
        <v>51</v>
      </c>
      <c r="U2250" t="s">
        <v>52</v>
      </c>
      <c r="V2250">
        <v>1.05</v>
      </c>
      <c r="W2250" s="1">
        <v>750.75000000000011</v>
      </c>
      <c r="X2250">
        <v>1</v>
      </c>
      <c r="Y2250">
        <v>11.87</v>
      </c>
      <c r="Z2250">
        <v>5</v>
      </c>
      <c r="AA2250">
        <v>2.3739999999999997</v>
      </c>
      <c r="AB2250" s="2">
        <v>0.34349999999999992</v>
      </c>
      <c r="AC2250" s="1">
        <v>-245.60249999999999</v>
      </c>
      <c r="AD2250" s="7">
        <v>43483</v>
      </c>
      <c r="AE2250" s="7">
        <v>43483</v>
      </c>
      <c r="AF2250">
        <v>0</v>
      </c>
      <c r="AG2250" t="s">
        <v>53</v>
      </c>
      <c r="AH2250" s="2">
        <v>0</v>
      </c>
      <c r="AI2250" s="1">
        <v>0</v>
      </c>
      <c r="AJ2250" s="1">
        <v>0</v>
      </c>
      <c r="AK2250" s="6" t="str">
        <f>+IF(Tabla1[[#This Row],[REQUEST_TY]]="SR MANTENIMIENTO CORRECTIVO", "EMERGENCIA", "OTROS")</f>
        <v>EMERGENCIA</v>
      </c>
      <c r="AL2250" s="6" t="str">
        <f>+_xlfn.IFS(Tabla1[[#This Row],[Veces obj]]&lt;=1,"0-1",Tabla1[[#This Row],[Veces obj]]&lt;=2,"1-2",Tabla1[[#This Row],[Veces obj]]&lt;=3,"2-3",TRUE,"&gt;3")</f>
        <v>2-3</v>
      </c>
      <c r="AM2250" s="6" t="str">
        <f>+_xlfn.IFS(MONTH(Tabla1[[#This Row],[MES]])&lt;=3,"Q1",MONTH(Tabla1[[#This Row],[MES]])&lt;=6,"Q2",MONTH(Tabla1[[#This Row],[MES]])&lt;=9,"Q3",TRUE,"Q4")</f>
        <v>Q1</v>
      </c>
      <c r="AN2250" t="str">
        <f>+IFERROR(VLOOKUP(Tabla1[[#This Row],[CUENTA]],CTAS[],2,0),"OTROS")</f>
        <v>OTROS</v>
      </c>
      <c r="AP2250" t="str">
        <f>+IFERROR(VLOOKUP(Tabla1[[#This Row],[EMPLEADO]],IS[],3,0),"OTROS")</f>
        <v>OTROS</v>
      </c>
      <c r="AQ2250" t="str">
        <f>+IFERROR(VLOOKUP(Tabla1[[#This Row],[EMPLEADO]],IS[[NÓMINA]:[INGENIERO]],2,0),"OTROS")</f>
        <v>OTROS</v>
      </c>
    </row>
    <row r="2251" spans="1:43" x14ac:dyDescent="0.25">
      <c r="A2251" t="s">
        <v>4444</v>
      </c>
      <c r="B2251">
        <v>1</v>
      </c>
      <c r="C2251" t="s">
        <v>6413</v>
      </c>
      <c r="D2251" t="s">
        <v>38</v>
      </c>
      <c r="E2251" t="s">
        <v>133</v>
      </c>
      <c r="F2251" t="s">
        <v>6414</v>
      </c>
      <c r="G2251" s="17" t="s">
        <v>2368</v>
      </c>
      <c r="H2251" t="s">
        <v>821</v>
      </c>
      <c r="I2251" t="s">
        <v>43</v>
      </c>
      <c r="J2251" t="s">
        <v>8</v>
      </c>
      <c r="K2251" t="s">
        <v>59</v>
      </c>
      <c r="L2251" t="s">
        <v>1102</v>
      </c>
      <c r="M2251" t="s">
        <v>73</v>
      </c>
      <c r="N2251">
        <v>0</v>
      </c>
      <c r="O2251" t="s">
        <v>47</v>
      </c>
      <c r="P2251">
        <v>26</v>
      </c>
      <c r="Q2251" t="s">
        <v>62</v>
      </c>
      <c r="R2251" t="s">
        <v>138</v>
      </c>
      <c r="S2251" t="s">
        <v>139</v>
      </c>
      <c r="T2251" t="s">
        <v>51</v>
      </c>
      <c r="U2251" t="s">
        <v>262</v>
      </c>
      <c r="V2251">
        <v>1.05</v>
      </c>
      <c r="W2251" s="1">
        <v>1651.6500000000003</v>
      </c>
      <c r="X2251">
        <v>1</v>
      </c>
      <c r="Y2251">
        <v>1.85</v>
      </c>
      <c r="Z2251">
        <v>4</v>
      </c>
      <c r="AA2251">
        <v>0.46250000000000002</v>
      </c>
      <c r="AB2251" s="2">
        <v>0</v>
      </c>
      <c r="AC2251" s="1">
        <v>0</v>
      </c>
      <c r="AD2251" s="7">
        <v>43514</v>
      </c>
      <c r="AE2251" s="7">
        <v>43515</v>
      </c>
      <c r="AF2251">
        <v>1</v>
      </c>
      <c r="AG2251" t="s">
        <v>53</v>
      </c>
      <c r="AH2251" s="2">
        <v>0</v>
      </c>
      <c r="AI2251" s="1">
        <v>0</v>
      </c>
      <c r="AJ2251" s="1">
        <v>0</v>
      </c>
      <c r="AK2251" s="6" t="str">
        <f>+IF(Tabla1[[#This Row],[REQUEST_TY]]="SR MANTENIMIENTO CORRECTIVO", "EMERGENCIA", "OTROS")</f>
        <v>EMERGENCIA</v>
      </c>
      <c r="AL2251" s="6" t="str">
        <f>+_xlfn.IFS(Tabla1[[#This Row],[Veces obj]]&lt;=1,"0-1",Tabla1[[#This Row],[Veces obj]]&lt;=2,"1-2",Tabla1[[#This Row],[Veces obj]]&lt;=3,"2-3",TRUE,"&gt;3")</f>
        <v>0-1</v>
      </c>
      <c r="AM2251" s="6" t="str">
        <f>+_xlfn.IFS(MONTH(Tabla1[[#This Row],[MES]])&lt;=3,"Q1",MONTH(Tabla1[[#This Row],[MES]])&lt;=6,"Q2",MONTH(Tabla1[[#This Row],[MES]])&lt;=9,"Q3",TRUE,"Q4")</f>
        <v>Q1</v>
      </c>
      <c r="AN2251" t="str">
        <f>+IFERROR(VLOOKUP(Tabla1[[#This Row],[CUENTA]],CTAS[],2,0),"OTROS")</f>
        <v>OTROS</v>
      </c>
      <c r="AO2251">
        <v>1</v>
      </c>
      <c r="AP2251" t="str">
        <f>+IFERROR(VLOOKUP(Tabla1[[#This Row],[EMPLEADO]],IS[],3,0),"OTROS")</f>
        <v>JUAREZ</v>
      </c>
      <c r="AQ2251" t="str">
        <f>+IFERROR(VLOOKUP(Tabla1[[#This Row],[EMPLEADO]],IS[[NÓMINA]:[INGENIERO]],2,0),"OTROS")</f>
        <v>ERASMO ALEJANDRO</v>
      </c>
    </row>
    <row r="2252" spans="1:43" x14ac:dyDescent="0.25">
      <c r="A2252" t="s">
        <v>36</v>
      </c>
      <c r="B2252">
        <v>1</v>
      </c>
      <c r="C2252" t="s">
        <v>4367</v>
      </c>
      <c r="D2252" t="s">
        <v>38</v>
      </c>
      <c r="E2252" t="s">
        <v>133</v>
      </c>
      <c r="F2252" t="s">
        <v>4368</v>
      </c>
      <c r="G2252" s="17" t="s">
        <v>4369</v>
      </c>
      <c r="H2252" t="s">
        <v>574</v>
      </c>
      <c r="I2252" t="s">
        <v>43</v>
      </c>
      <c r="J2252" t="s">
        <v>8</v>
      </c>
      <c r="K2252" t="s">
        <v>59</v>
      </c>
      <c r="L2252" t="s">
        <v>4370</v>
      </c>
      <c r="M2252" t="s">
        <v>455</v>
      </c>
      <c r="N2252">
        <v>0</v>
      </c>
      <c r="O2252" t="s">
        <v>47</v>
      </c>
      <c r="P2252">
        <v>54</v>
      </c>
      <c r="Q2252" t="s">
        <v>82</v>
      </c>
      <c r="R2252" t="s">
        <v>138</v>
      </c>
      <c r="S2252" t="s">
        <v>139</v>
      </c>
      <c r="T2252" t="s">
        <v>51</v>
      </c>
      <c r="U2252" t="s">
        <v>140</v>
      </c>
      <c r="V2252">
        <v>1.1000000000000001</v>
      </c>
      <c r="W2252" s="1">
        <v>1730.3000000000004</v>
      </c>
      <c r="X2252">
        <v>1</v>
      </c>
      <c r="Y2252">
        <v>9.56</v>
      </c>
      <c r="Z2252">
        <v>4</v>
      </c>
      <c r="AA2252">
        <v>2.39</v>
      </c>
      <c r="AB2252" s="2">
        <v>0.34750000000000003</v>
      </c>
      <c r="AC2252" s="1">
        <v>-546.61750000000018</v>
      </c>
      <c r="AD2252" s="7">
        <v>43480</v>
      </c>
      <c r="AE2252" s="7">
        <v>43480</v>
      </c>
      <c r="AF2252">
        <v>0</v>
      </c>
      <c r="AG2252" t="s">
        <v>53</v>
      </c>
      <c r="AH2252" s="2">
        <v>0</v>
      </c>
      <c r="AI2252" s="1">
        <v>0</v>
      </c>
      <c r="AJ2252" s="1">
        <v>0</v>
      </c>
      <c r="AK2252" s="6" t="str">
        <f>+IF(Tabla1[[#This Row],[REQUEST_TY]]="SR MANTENIMIENTO CORRECTIVO", "EMERGENCIA", "OTROS")</f>
        <v>EMERGENCIA</v>
      </c>
      <c r="AL2252" s="6" t="str">
        <f>+_xlfn.IFS(Tabla1[[#This Row],[Veces obj]]&lt;=1,"0-1",Tabla1[[#This Row],[Veces obj]]&lt;=2,"1-2",Tabla1[[#This Row],[Veces obj]]&lt;=3,"2-3",TRUE,"&gt;3")</f>
        <v>2-3</v>
      </c>
      <c r="AM2252" s="6" t="str">
        <f>+_xlfn.IFS(MONTH(Tabla1[[#This Row],[MES]])&lt;=3,"Q1",MONTH(Tabla1[[#This Row],[MES]])&lt;=6,"Q2",MONTH(Tabla1[[#This Row],[MES]])&lt;=9,"Q3",TRUE,"Q4")</f>
        <v>Q1</v>
      </c>
      <c r="AN2252" t="str">
        <f>+IFERROR(VLOOKUP(Tabla1[[#This Row],[CUENTA]],CTAS[],2,0),"OTROS")</f>
        <v>OTROS</v>
      </c>
      <c r="AP2252" t="str">
        <f>+IFERROR(VLOOKUP(Tabla1[[#This Row],[EMPLEADO]],IS[],3,0),"OTROS")</f>
        <v>OTROS</v>
      </c>
      <c r="AQ2252" t="str">
        <f>+IFERROR(VLOOKUP(Tabla1[[#This Row],[EMPLEADO]],IS[[NÓMINA]:[INGENIERO]],2,0),"OTROS")</f>
        <v>OTROS</v>
      </c>
    </row>
    <row r="2253" spans="1:43" x14ac:dyDescent="0.25">
      <c r="A2253" t="s">
        <v>36</v>
      </c>
      <c r="B2253">
        <v>1</v>
      </c>
      <c r="C2253" t="s">
        <v>4371</v>
      </c>
      <c r="D2253" t="s">
        <v>38</v>
      </c>
      <c r="E2253" t="s">
        <v>4372</v>
      </c>
      <c r="F2253" t="s">
        <v>4373</v>
      </c>
      <c r="G2253" s="17" t="s">
        <v>4374</v>
      </c>
      <c r="H2253" t="s">
        <v>106</v>
      </c>
      <c r="I2253" t="s">
        <v>43</v>
      </c>
      <c r="J2253" t="s">
        <v>8</v>
      </c>
      <c r="K2253" t="s">
        <v>107</v>
      </c>
      <c r="L2253" t="s">
        <v>108</v>
      </c>
      <c r="M2253" t="s">
        <v>109</v>
      </c>
      <c r="N2253">
        <v>0</v>
      </c>
      <c r="O2253" t="s">
        <v>47</v>
      </c>
      <c r="P2253">
        <v>101</v>
      </c>
      <c r="Q2253" t="s">
        <v>48</v>
      </c>
      <c r="R2253" t="s">
        <v>223</v>
      </c>
      <c r="S2253" t="s">
        <v>139</v>
      </c>
      <c r="T2253" t="s">
        <v>51</v>
      </c>
      <c r="U2253" t="s">
        <v>353</v>
      </c>
      <c r="V2253">
        <v>1.1499999999999999</v>
      </c>
      <c r="W2253" s="1">
        <v>1808.95</v>
      </c>
      <c r="X2253">
        <v>1</v>
      </c>
      <c r="Y2253">
        <v>9.57</v>
      </c>
      <c r="Z2253">
        <v>4</v>
      </c>
      <c r="AA2253">
        <v>2.3925000000000001</v>
      </c>
      <c r="AB2253" s="2">
        <v>0.34812500000000002</v>
      </c>
      <c r="AC2253" s="1">
        <v>-547.60062500000015</v>
      </c>
      <c r="AD2253" s="7">
        <v>43489</v>
      </c>
      <c r="AE2253" s="7">
        <v>43489</v>
      </c>
      <c r="AF2253">
        <v>0</v>
      </c>
      <c r="AG2253" t="s">
        <v>53</v>
      </c>
      <c r="AH2253" s="2">
        <v>0</v>
      </c>
      <c r="AI2253" s="1">
        <v>0</v>
      </c>
      <c r="AJ2253" s="1">
        <v>0</v>
      </c>
      <c r="AK2253" s="6" t="str">
        <f>+IF(Tabla1[[#This Row],[REQUEST_TY]]="SR MANTENIMIENTO CORRECTIVO", "EMERGENCIA", "OTROS")</f>
        <v>EMERGENCIA</v>
      </c>
      <c r="AL2253" s="6" t="str">
        <f>+_xlfn.IFS(Tabla1[[#This Row],[Veces obj]]&lt;=1,"0-1",Tabla1[[#This Row],[Veces obj]]&lt;=2,"1-2",Tabla1[[#This Row],[Veces obj]]&lt;=3,"2-3",TRUE,"&gt;3")</f>
        <v>2-3</v>
      </c>
      <c r="AM2253" s="6" t="str">
        <f>+_xlfn.IFS(MONTH(Tabla1[[#This Row],[MES]])&lt;=3,"Q1",MONTH(Tabla1[[#This Row],[MES]])&lt;=6,"Q2",MONTH(Tabla1[[#This Row],[MES]])&lt;=9,"Q3",TRUE,"Q4")</f>
        <v>Q1</v>
      </c>
      <c r="AN2253" t="str">
        <f>+IFERROR(VLOOKUP(Tabla1[[#This Row],[CUENTA]],CTAS[],2,0),"OTROS")</f>
        <v>OTROS</v>
      </c>
      <c r="AP2253" t="str">
        <f>+IFERROR(VLOOKUP(Tabla1[[#This Row],[EMPLEADO]],IS[],3,0),"OTROS")</f>
        <v>OTROS</v>
      </c>
      <c r="AQ2253" t="str">
        <f>+IFERROR(VLOOKUP(Tabla1[[#This Row],[EMPLEADO]],IS[[NÓMINA]:[INGENIERO]],2,0),"OTROS")</f>
        <v>OTROS</v>
      </c>
    </row>
    <row r="2254" spans="1:43" x14ac:dyDescent="0.25">
      <c r="A2254" t="s">
        <v>36</v>
      </c>
      <c r="B2254">
        <v>1</v>
      </c>
      <c r="C2254" t="s">
        <v>4375</v>
      </c>
      <c r="D2254" t="s">
        <v>38</v>
      </c>
      <c r="E2254" t="s">
        <v>113</v>
      </c>
      <c r="F2254" t="s">
        <v>4376</v>
      </c>
      <c r="G2254" s="17" t="s">
        <v>4377</v>
      </c>
      <c r="H2254" t="s">
        <v>574</v>
      </c>
      <c r="I2254" t="s">
        <v>43</v>
      </c>
      <c r="J2254" t="s">
        <v>8</v>
      </c>
      <c r="K2254" t="s">
        <v>144</v>
      </c>
      <c r="L2254" t="s">
        <v>1760</v>
      </c>
      <c r="M2254" t="s">
        <v>1761</v>
      </c>
      <c r="N2254">
        <v>0</v>
      </c>
      <c r="O2254" t="s">
        <v>47</v>
      </c>
      <c r="P2254">
        <v>432</v>
      </c>
      <c r="Q2254" t="s">
        <v>48</v>
      </c>
      <c r="R2254" t="s">
        <v>49</v>
      </c>
      <c r="S2254" t="s">
        <v>50</v>
      </c>
      <c r="T2254" t="s">
        <v>51</v>
      </c>
      <c r="U2254" t="s">
        <v>52</v>
      </c>
      <c r="V2254">
        <v>1.05</v>
      </c>
      <c r="W2254" s="1">
        <v>750.75000000000011</v>
      </c>
      <c r="X2254">
        <v>1</v>
      </c>
      <c r="Y2254">
        <v>11.98</v>
      </c>
      <c r="Z2254">
        <v>5</v>
      </c>
      <c r="AA2254">
        <v>2.3959999999999999</v>
      </c>
      <c r="AB2254" s="2">
        <v>0.34899999999999998</v>
      </c>
      <c r="AC2254" s="1">
        <v>-249.53500000000003</v>
      </c>
      <c r="AD2254" s="7">
        <v>43481</v>
      </c>
      <c r="AE2254" s="7">
        <v>43482</v>
      </c>
      <c r="AF2254">
        <v>1</v>
      </c>
      <c r="AG2254" t="s">
        <v>53</v>
      </c>
      <c r="AH2254" s="2">
        <v>0</v>
      </c>
      <c r="AI2254" s="1">
        <v>0</v>
      </c>
      <c r="AJ2254" s="1">
        <v>0</v>
      </c>
      <c r="AK2254" s="6" t="str">
        <f>+IF(Tabla1[[#This Row],[REQUEST_TY]]="SR MANTENIMIENTO CORRECTIVO", "EMERGENCIA", "OTROS")</f>
        <v>EMERGENCIA</v>
      </c>
      <c r="AL2254" s="6" t="str">
        <f>+_xlfn.IFS(Tabla1[[#This Row],[Veces obj]]&lt;=1,"0-1",Tabla1[[#This Row],[Veces obj]]&lt;=2,"1-2",Tabla1[[#This Row],[Veces obj]]&lt;=3,"2-3",TRUE,"&gt;3")</f>
        <v>2-3</v>
      </c>
      <c r="AM2254" s="6" t="str">
        <f>+_xlfn.IFS(MONTH(Tabla1[[#This Row],[MES]])&lt;=3,"Q1",MONTH(Tabla1[[#This Row],[MES]])&lt;=6,"Q2",MONTH(Tabla1[[#This Row],[MES]])&lt;=9,"Q3",TRUE,"Q4")</f>
        <v>Q1</v>
      </c>
      <c r="AN2254" t="str">
        <f>+IFERROR(VLOOKUP(Tabla1[[#This Row],[CUENTA]],CTAS[],2,0),"OTROS")</f>
        <v>OTROS</v>
      </c>
      <c r="AP2254" t="str">
        <f>+IFERROR(VLOOKUP(Tabla1[[#This Row],[EMPLEADO]],IS[],3,0),"OTROS")</f>
        <v>OTROS</v>
      </c>
      <c r="AQ2254" t="str">
        <f>+IFERROR(VLOOKUP(Tabla1[[#This Row],[EMPLEADO]],IS[[NÓMINA]:[INGENIERO]],2,0),"OTROS")</f>
        <v>OTROS</v>
      </c>
    </row>
    <row r="2255" spans="1:43" x14ac:dyDescent="0.25">
      <c r="A2255" t="s">
        <v>4444</v>
      </c>
      <c r="B2255">
        <v>1</v>
      </c>
      <c r="C2255" t="s">
        <v>5451</v>
      </c>
      <c r="D2255" t="s">
        <v>38</v>
      </c>
      <c r="E2255" t="s">
        <v>401</v>
      </c>
      <c r="F2255" t="s">
        <v>5452</v>
      </c>
      <c r="G2255" s="17" t="s">
        <v>567</v>
      </c>
      <c r="H2255" t="s">
        <v>568</v>
      </c>
      <c r="I2255" t="s">
        <v>43</v>
      </c>
      <c r="J2255" t="s">
        <v>8</v>
      </c>
      <c r="K2255" t="s">
        <v>71</v>
      </c>
      <c r="L2255" t="s">
        <v>569</v>
      </c>
      <c r="M2255" t="s">
        <v>570</v>
      </c>
      <c r="N2255">
        <v>0</v>
      </c>
      <c r="O2255" t="s">
        <v>47</v>
      </c>
      <c r="P2255">
        <v>32</v>
      </c>
      <c r="Q2255" t="s">
        <v>82</v>
      </c>
      <c r="R2255" t="s">
        <v>153</v>
      </c>
      <c r="S2255" t="s">
        <v>50</v>
      </c>
      <c r="T2255" t="s">
        <v>51</v>
      </c>
      <c r="U2255" t="s">
        <v>120</v>
      </c>
      <c r="V2255">
        <v>0.8</v>
      </c>
      <c r="W2255" s="1">
        <v>572.00000000000011</v>
      </c>
      <c r="X2255">
        <v>1</v>
      </c>
      <c r="Y2255">
        <v>12.05</v>
      </c>
      <c r="Z2255">
        <v>5</v>
      </c>
      <c r="AA2255">
        <v>2.41</v>
      </c>
      <c r="AB2255" s="2">
        <v>0.35250000000000004</v>
      </c>
      <c r="AC2255" s="1">
        <v>-252.03750000000008</v>
      </c>
      <c r="AD2255" s="7">
        <v>43507</v>
      </c>
      <c r="AE2255" s="7">
        <v>43507</v>
      </c>
      <c r="AF2255">
        <v>0</v>
      </c>
      <c r="AG2255" t="s">
        <v>53</v>
      </c>
      <c r="AH2255" s="2">
        <v>0</v>
      </c>
      <c r="AI2255" s="1">
        <v>0</v>
      </c>
      <c r="AJ2255" s="1">
        <v>0</v>
      </c>
      <c r="AK2255" s="6" t="str">
        <f>+IF(Tabla1[[#This Row],[REQUEST_TY]]="SR MANTENIMIENTO CORRECTIVO", "EMERGENCIA", "OTROS")</f>
        <v>EMERGENCIA</v>
      </c>
      <c r="AL2255" s="6" t="str">
        <f>+_xlfn.IFS(Tabla1[[#This Row],[Veces obj]]&lt;=1,"0-1",Tabla1[[#This Row],[Veces obj]]&lt;=2,"1-2",Tabla1[[#This Row],[Veces obj]]&lt;=3,"2-3",TRUE,"&gt;3")</f>
        <v>2-3</v>
      </c>
      <c r="AM2255" s="6" t="str">
        <f>+_xlfn.IFS(MONTH(Tabla1[[#This Row],[MES]])&lt;=3,"Q1",MONTH(Tabla1[[#This Row],[MES]])&lt;=6,"Q2",MONTH(Tabla1[[#This Row],[MES]])&lt;=9,"Q3",TRUE,"Q4")</f>
        <v>Q1</v>
      </c>
      <c r="AN2255" t="str">
        <f>+IFERROR(VLOOKUP(Tabla1[[#This Row],[CUENTA]],CTAS[],2,0),"OTROS")</f>
        <v>OTROS</v>
      </c>
      <c r="AP2255" t="str">
        <f>+IFERROR(VLOOKUP(Tabla1[[#This Row],[EMPLEADO]],IS[],3,0),"OTROS")</f>
        <v>OTROS</v>
      </c>
      <c r="AQ2255" t="str">
        <f>+IFERROR(VLOOKUP(Tabla1[[#This Row],[EMPLEADO]],IS[[NÓMINA]:[INGENIERO]],2,0),"OTROS")</f>
        <v>OTROS</v>
      </c>
    </row>
    <row r="2256" spans="1:43" x14ac:dyDescent="0.25">
      <c r="A2256" t="s">
        <v>36</v>
      </c>
      <c r="B2256">
        <v>1</v>
      </c>
      <c r="C2256" t="s">
        <v>4378</v>
      </c>
      <c r="D2256" t="s">
        <v>38</v>
      </c>
      <c r="E2256" t="s">
        <v>133</v>
      </c>
      <c r="F2256" t="s">
        <v>4379</v>
      </c>
      <c r="G2256" s="17" t="s">
        <v>1898</v>
      </c>
      <c r="H2256" t="s">
        <v>106</v>
      </c>
      <c r="I2256" t="s">
        <v>43</v>
      </c>
      <c r="J2256" t="s">
        <v>8</v>
      </c>
      <c r="K2256" t="s">
        <v>59</v>
      </c>
      <c r="L2256" t="s">
        <v>315</v>
      </c>
      <c r="M2256" t="s">
        <v>316</v>
      </c>
      <c r="N2256">
        <v>0</v>
      </c>
      <c r="O2256" t="s">
        <v>47</v>
      </c>
      <c r="P2256">
        <v>6</v>
      </c>
      <c r="Q2256" t="s">
        <v>207</v>
      </c>
      <c r="R2256" t="s">
        <v>138</v>
      </c>
      <c r="S2256" t="s">
        <v>139</v>
      </c>
      <c r="T2256" t="s">
        <v>51</v>
      </c>
      <c r="U2256" t="s">
        <v>879</v>
      </c>
      <c r="V2256">
        <v>0.6</v>
      </c>
      <c r="W2256" s="1">
        <v>943.80000000000007</v>
      </c>
      <c r="X2256">
        <v>1</v>
      </c>
      <c r="Y2256">
        <v>9.68</v>
      </c>
      <c r="Z2256">
        <v>4</v>
      </c>
      <c r="AA2256">
        <v>2.42</v>
      </c>
      <c r="AB2256" s="2">
        <v>0.35499999999999998</v>
      </c>
      <c r="AC2256" s="1">
        <v>-558.41500000000008</v>
      </c>
      <c r="AD2256" s="7">
        <v>43480</v>
      </c>
      <c r="AE2256" s="7">
        <v>43480</v>
      </c>
      <c r="AF2256">
        <v>0</v>
      </c>
      <c r="AG2256" t="s">
        <v>53</v>
      </c>
      <c r="AH2256" s="2">
        <v>0</v>
      </c>
      <c r="AI2256" s="1">
        <v>0</v>
      </c>
      <c r="AJ2256" s="1">
        <v>0</v>
      </c>
      <c r="AK2256" s="6" t="str">
        <f>+IF(Tabla1[[#This Row],[REQUEST_TY]]="SR MANTENIMIENTO CORRECTIVO", "EMERGENCIA", "OTROS")</f>
        <v>EMERGENCIA</v>
      </c>
      <c r="AL2256" s="6" t="str">
        <f>+_xlfn.IFS(Tabla1[[#This Row],[Veces obj]]&lt;=1,"0-1",Tabla1[[#This Row],[Veces obj]]&lt;=2,"1-2",Tabla1[[#This Row],[Veces obj]]&lt;=3,"2-3",TRUE,"&gt;3")</f>
        <v>2-3</v>
      </c>
      <c r="AM2256" s="6" t="str">
        <f>+_xlfn.IFS(MONTH(Tabla1[[#This Row],[MES]])&lt;=3,"Q1",MONTH(Tabla1[[#This Row],[MES]])&lt;=6,"Q2",MONTH(Tabla1[[#This Row],[MES]])&lt;=9,"Q3",TRUE,"Q4")</f>
        <v>Q1</v>
      </c>
      <c r="AN2256" t="str">
        <f>+IFERROR(VLOOKUP(Tabla1[[#This Row],[CUENTA]],CTAS[],2,0),"OTROS")</f>
        <v>OTROS</v>
      </c>
      <c r="AP2256" t="str">
        <f>+IFERROR(VLOOKUP(Tabla1[[#This Row],[EMPLEADO]],IS[],3,0),"OTROS")</f>
        <v>OTROS</v>
      </c>
      <c r="AQ2256" t="str">
        <f>+IFERROR(VLOOKUP(Tabla1[[#This Row],[EMPLEADO]],IS[[NÓMINA]:[INGENIERO]],2,0),"OTROS")</f>
        <v>OTROS</v>
      </c>
    </row>
    <row r="2257" spans="1:43" x14ac:dyDescent="0.25">
      <c r="A2257" t="s">
        <v>36</v>
      </c>
      <c r="B2257">
        <v>1</v>
      </c>
      <c r="C2257" t="s">
        <v>4380</v>
      </c>
      <c r="D2257" t="s">
        <v>38</v>
      </c>
      <c r="E2257" t="s">
        <v>332</v>
      </c>
      <c r="F2257" t="s">
        <v>4381</v>
      </c>
      <c r="G2257" s="17" t="s">
        <v>2057</v>
      </c>
      <c r="H2257" t="s">
        <v>646</v>
      </c>
      <c r="I2257" t="s">
        <v>43</v>
      </c>
      <c r="J2257" t="s">
        <v>8</v>
      </c>
      <c r="K2257" t="s">
        <v>59</v>
      </c>
      <c r="L2257" t="s">
        <v>723</v>
      </c>
      <c r="M2257" t="s">
        <v>358</v>
      </c>
      <c r="N2257">
        <v>0</v>
      </c>
      <c r="O2257" t="s">
        <v>47</v>
      </c>
      <c r="P2257">
        <v>394</v>
      </c>
      <c r="Q2257" t="s">
        <v>48</v>
      </c>
      <c r="R2257" t="s">
        <v>317</v>
      </c>
      <c r="S2257" t="s">
        <v>318</v>
      </c>
      <c r="T2257" t="s">
        <v>51</v>
      </c>
      <c r="U2257" t="s">
        <v>353</v>
      </c>
      <c r="V2257">
        <v>1.1499999999999999</v>
      </c>
      <c r="W2257" s="1">
        <v>1808.95</v>
      </c>
      <c r="X2257">
        <v>1</v>
      </c>
      <c r="Y2257">
        <v>9.8800000000000008</v>
      </c>
      <c r="Z2257">
        <v>4</v>
      </c>
      <c r="AA2257">
        <v>2.4700000000000002</v>
      </c>
      <c r="AB2257" s="2">
        <v>0.36750000000000005</v>
      </c>
      <c r="AC2257" s="1">
        <v>-578.07750000000021</v>
      </c>
      <c r="AD2257" s="7">
        <v>43481</v>
      </c>
      <c r="AE2257" s="7">
        <v>43481</v>
      </c>
      <c r="AF2257">
        <v>0</v>
      </c>
      <c r="AG2257" t="s">
        <v>53</v>
      </c>
      <c r="AH2257" s="2">
        <v>0</v>
      </c>
      <c r="AI2257" s="1">
        <v>0</v>
      </c>
      <c r="AJ2257" s="1">
        <v>0</v>
      </c>
      <c r="AK2257" s="6" t="str">
        <f>+IF(Tabla1[[#This Row],[REQUEST_TY]]="SR MANTENIMIENTO CORRECTIVO", "EMERGENCIA", "OTROS")</f>
        <v>EMERGENCIA</v>
      </c>
      <c r="AL2257" s="6" t="str">
        <f>+_xlfn.IFS(Tabla1[[#This Row],[Veces obj]]&lt;=1,"0-1",Tabla1[[#This Row],[Veces obj]]&lt;=2,"1-2",Tabla1[[#This Row],[Veces obj]]&lt;=3,"2-3",TRUE,"&gt;3")</f>
        <v>2-3</v>
      </c>
      <c r="AM2257" s="6" t="str">
        <f>+_xlfn.IFS(MONTH(Tabla1[[#This Row],[MES]])&lt;=3,"Q1",MONTH(Tabla1[[#This Row],[MES]])&lt;=6,"Q2",MONTH(Tabla1[[#This Row],[MES]])&lt;=9,"Q3",TRUE,"Q4")</f>
        <v>Q1</v>
      </c>
      <c r="AN2257" t="str">
        <f>+IFERROR(VLOOKUP(Tabla1[[#This Row],[CUENTA]],CTAS[],2,0),"OTROS")</f>
        <v>OTROS</v>
      </c>
      <c r="AP2257" t="str">
        <f>+IFERROR(VLOOKUP(Tabla1[[#This Row],[EMPLEADO]],IS[],3,0),"OTROS")</f>
        <v>OTROS</v>
      </c>
      <c r="AQ2257" t="str">
        <f>+IFERROR(VLOOKUP(Tabla1[[#This Row],[EMPLEADO]],IS[[NÓMINA]:[INGENIERO]],2,0),"OTROS")</f>
        <v>OTROS</v>
      </c>
    </row>
    <row r="2258" spans="1:43" x14ac:dyDescent="0.25">
      <c r="A2258" t="s">
        <v>36</v>
      </c>
      <c r="B2258">
        <v>1</v>
      </c>
      <c r="C2258" t="s">
        <v>4382</v>
      </c>
      <c r="D2258" t="s">
        <v>38</v>
      </c>
      <c r="E2258" t="s">
        <v>725</v>
      </c>
      <c r="F2258" t="s">
        <v>4329</v>
      </c>
      <c r="G2258" s="17" t="s">
        <v>4383</v>
      </c>
      <c r="H2258" t="s">
        <v>646</v>
      </c>
      <c r="I2258" t="s">
        <v>43</v>
      </c>
      <c r="J2258" t="s">
        <v>8</v>
      </c>
      <c r="K2258" t="s">
        <v>102</v>
      </c>
      <c r="L2258" t="s">
        <v>477</v>
      </c>
      <c r="M2258" t="s">
        <v>358</v>
      </c>
      <c r="N2258">
        <v>0</v>
      </c>
      <c r="O2258" t="s">
        <v>47</v>
      </c>
      <c r="P2258">
        <v>489</v>
      </c>
      <c r="Q2258" t="s">
        <v>48</v>
      </c>
      <c r="R2258" t="s">
        <v>223</v>
      </c>
      <c r="S2258" t="s">
        <v>139</v>
      </c>
      <c r="T2258" t="s">
        <v>51</v>
      </c>
      <c r="U2258" t="s">
        <v>353</v>
      </c>
      <c r="V2258">
        <v>1.1499999999999999</v>
      </c>
      <c r="W2258" s="1">
        <v>1808.95</v>
      </c>
      <c r="X2258">
        <v>1</v>
      </c>
      <c r="Y2258">
        <v>9.92</v>
      </c>
      <c r="Z2258">
        <v>4</v>
      </c>
      <c r="AA2258">
        <v>2.48</v>
      </c>
      <c r="AB2258" s="2">
        <v>0.37</v>
      </c>
      <c r="AC2258" s="1">
        <v>-582.0100000000001</v>
      </c>
      <c r="AD2258" s="7">
        <v>43473</v>
      </c>
      <c r="AE2258" s="7">
        <v>43473</v>
      </c>
      <c r="AF2258">
        <v>0</v>
      </c>
      <c r="AG2258" t="s">
        <v>53</v>
      </c>
      <c r="AH2258" s="2">
        <v>0</v>
      </c>
      <c r="AI2258" s="1">
        <v>0</v>
      </c>
      <c r="AJ2258" s="1">
        <v>0</v>
      </c>
      <c r="AK2258" s="6" t="str">
        <f>+IF(Tabla1[[#This Row],[REQUEST_TY]]="SR MANTENIMIENTO CORRECTIVO", "EMERGENCIA", "OTROS")</f>
        <v>EMERGENCIA</v>
      </c>
      <c r="AL2258" s="6" t="str">
        <f>+_xlfn.IFS(Tabla1[[#This Row],[Veces obj]]&lt;=1,"0-1",Tabla1[[#This Row],[Veces obj]]&lt;=2,"1-2",Tabla1[[#This Row],[Veces obj]]&lt;=3,"2-3",TRUE,"&gt;3")</f>
        <v>2-3</v>
      </c>
      <c r="AM2258" s="6" t="str">
        <f>+_xlfn.IFS(MONTH(Tabla1[[#This Row],[MES]])&lt;=3,"Q1",MONTH(Tabla1[[#This Row],[MES]])&lt;=6,"Q2",MONTH(Tabla1[[#This Row],[MES]])&lt;=9,"Q3",TRUE,"Q4")</f>
        <v>Q1</v>
      </c>
      <c r="AN2258" t="str">
        <f>+IFERROR(VLOOKUP(Tabla1[[#This Row],[CUENTA]],CTAS[],2,0),"OTROS")</f>
        <v>OTROS</v>
      </c>
      <c r="AP2258" t="str">
        <f>+IFERROR(VLOOKUP(Tabla1[[#This Row],[EMPLEADO]],IS[],3,0),"OTROS")</f>
        <v>OTROS</v>
      </c>
      <c r="AQ2258" t="str">
        <f>+IFERROR(VLOOKUP(Tabla1[[#This Row],[EMPLEADO]],IS[[NÓMINA]:[INGENIERO]],2,0),"OTROS")</f>
        <v>OTROS</v>
      </c>
    </row>
    <row r="2259" spans="1:43" x14ac:dyDescent="0.25">
      <c r="A2259" t="s">
        <v>4444</v>
      </c>
      <c r="B2259">
        <v>1</v>
      </c>
      <c r="C2259" t="s">
        <v>6265</v>
      </c>
      <c r="D2259" t="s">
        <v>38</v>
      </c>
      <c r="E2259" t="s">
        <v>39</v>
      </c>
      <c r="F2259" t="s">
        <v>6266</v>
      </c>
      <c r="G2259" s="17" t="s">
        <v>6267</v>
      </c>
      <c r="H2259" t="s">
        <v>246</v>
      </c>
      <c r="I2259" t="s">
        <v>43</v>
      </c>
      <c r="J2259" t="s">
        <v>8</v>
      </c>
      <c r="K2259" t="s">
        <v>3698</v>
      </c>
      <c r="L2259" t="s">
        <v>6268</v>
      </c>
      <c r="M2259" t="s">
        <v>5377</v>
      </c>
      <c r="N2259">
        <v>1</v>
      </c>
      <c r="O2259" t="s">
        <v>105</v>
      </c>
      <c r="P2259">
        <v>2633</v>
      </c>
      <c r="Q2259" t="s">
        <v>48</v>
      </c>
      <c r="R2259" t="s">
        <v>49</v>
      </c>
      <c r="S2259" t="s">
        <v>50</v>
      </c>
      <c r="T2259" t="s">
        <v>51</v>
      </c>
      <c r="U2259" t="s">
        <v>52</v>
      </c>
      <c r="V2259">
        <v>1.05</v>
      </c>
      <c r="W2259" s="1">
        <v>0</v>
      </c>
      <c r="X2259">
        <v>1</v>
      </c>
      <c r="Y2259">
        <v>9.8000000000000007</v>
      </c>
      <c r="Z2259">
        <v>5</v>
      </c>
      <c r="AA2259">
        <v>1.9600000000000002</v>
      </c>
      <c r="AB2259" s="2">
        <v>0.24000000000000005</v>
      </c>
      <c r="AC2259" s="1">
        <v>0</v>
      </c>
      <c r="AD2259" s="7">
        <v>43515</v>
      </c>
      <c r="AE2259" s="7">
        <v>43515</v>
      </c>
      <c r="AF2259">
        <v>0</v>
      </c>
      <c r="AG2259" t="s">
        <v>53</v>
      </c>
      <c r="AH2259" s="2">
        <v>0</v>
      </c>
      <c r="AI2259" s="1">
        <v>0</v>
      </c>
      <c r="AJ2259" s="1">
        <v>0</v>
      </c>
      <c r="AK2259" s="6" t="str">
        <f>+IF(Tabla1[[#This Row],[REQUEST_TY]]="SR MANTENIMIENTO CORRECTIVO", "EMERGENCIA", "OTROS")</f>
        <v>EMERGENCIA</v>
      </c>
      <c r="AL2259" s="6" t="str">
        <f>+_xlfn.IFS(Tabla1[[#This Row],[Veces obj]]&lt;=1,"0-1",Tabla1[[#This Row],[Veces obj]]&lt;=2,"1-2",Tabla1[[#This Row],[Veces obj]]&lt;=3,"2-3",TRUE,"&gt;3")</f>
        <v>1-2</v>
      </c>
      <c r="AM2259" s="6" t="str">
        <f>+_xlfn.IFS(MONTH(Tabla1[[#This Row],[MES]])&lt;=3,"Q1",MONTH(Tabla1[[#This Row],[MES]])&lt;=6,"Q2",MONTH(Tabla1[[#This Row],[MES]])&lt;=9,"Q3",TRUE,"Q4")</f>
        <v>Q1</v>
      </c>
      <c r="AN2259" t="str">
        <f>+IFERROR(VLOOKUP(Tabla1[[#This Row],[CUENTA]],CTAS[],2,0),"OTROS")</f>
        <v>OTROS</v>
      </c>
      <c r="AP2259" t="str">
        <f>+IFERROR(VLOOKUP(Tabla1[[#This Row],[EMPLEADO]],IS[],3,0),"OTROS")</f>
        <v>OTROS</v>
      </c>
      <c r="AQ2259" t="str">
        <f>+IFERROR(VLOOKUP(Tabla1[[#This Row],[EMPLEADO]],IS[[NÓMINA]:[INGENIERO]],2,0),"OTROS")</f>
        <v>OTROS</v>
      </c>
    </row>
    <row r="2260" spans="1:43" x14ac:dyDescent="0.25">
      <c r="A2260" t="s">
        <v>36</v>
      </c>
      <c r="B2260">
        <v>1</v>
      </c>
      <c r="C2260" t="s">
        <v>4388</v>
      </c>
      <c r="D2260" t="s">
        <v>38</v>
      </c>
      <c r="E2260" t="s">
        <v>133</v>
      </c>
      <c r="F2260" t="s">
        <v>4389</v>
      </c>
      <c r="G2260" s="17" t="s">
        <v>1767</v>
      </c>
      <c r="H2260" t="s">
        <v>106</v>
      </c>
      <c r="I2260" t="s">
        <v>43</v>
      </c>
      <c r="J2260" t="s">
        <v>8</v>
      </c>
      <c r="K2260" t="s">
        <v>59</v>
      </c>
      <c r="L2260" t="s">
        <v>1768</v>
      </c>
      <c r="M2260" t="s">
        <v>310</v>
      </c>
      <c r="N2260">
        <v>0</v>
      </c>
      <c r="O2260" t="s">
        <v>47</v>
      </c>
      <c r="P2260">
        <v>7</v>
      </c>
      <c r="Q2260" t="s">
        <v>194</v>
      </c>
      <c r="R2260" t="s">
        <v>138</v>
      </c>
      <c r="S2260" t="s">
        <v>139</v>
      </c>
      <c r="T2260" t="s">
        <v>51</v>
      </c>
      <c r="U2260" t="s">
        <v>224</v>
      </c>
      <c r="V2260">
        <v>0.8</v>
      </c>
      <c r="W2260" s="1">
        <v>1258.4000000000003</v>
      </c>
      <c r="X2260">
        <v>1</v>
      </c>
      <c r="Y2260">
        <v>10.09</v>
      </c>
      <c r="Z2260">
        <v>4</v>
      </c>
      <c r="AA2260">
        <v>2.5225</v>
      </c>
      <c r="AB2260" s="2">
        <v>0.38062499999999999</v>
      </c>
      <c r="AC2260" s="1">
        <v>-598.7231250000001</v>
      </c>
      <c r="AD2260" s="7">
        <v>43487</v>
      </c>
      <c r="AE2260" s="7">
        <v>43488</v>
      </c>
      <c r="AF2260">
        <v>1</v>
      </c>
      <c r="AG2260" t="s">
        <v>53</v>
      </c>
      <c r="AH2260" s="2">
        <v>0</v>
      </c>
      <c r="AI2260" s="1">
        <v>0</v>
      </c>
      <c r="AJ2260" s="1">
        <v>0</v>
      </c>
      <c r="AK2260" s="6" t="str">
        <f>+IF(Tabla1[[#This Row],[REQUEST_TY]]="SR MANTENIMIENTO CORRECTIVO", "EMERGENCIA", "OTROS")</f>
        <v>EMERGENCIA</v>
      </c>
      <c r="AL2260" s="6" t="str">
        <f>+_xlfn.IFS(Tabla1[[#This Row],[Veces obj]]&lt;=1,"0-1",Tabla1[[#This Row],[Veces obj]]&lt;=2,"1-2",Tabla1[[#This Row],[Veces obj]]&lt;=3,"2-3",TRUE,"&gt;3")</f>
        <v>2-3</v>
      </c>
      <c r="AM2260" s="6" t="str">
        <f>+_xlfn.IFS(MONTH(Tabla1[[#This Row],[MES]])&lt;=3,"Q1",MONTH(Tabla1[[#This Row],[MES]])&lt;=6,"Q2",MONTH(Tabla1[[#This Row],[MES]])&lt;=9,"Q3",TRUE,"Q4")</f>
        <v>Q1</v>
      </c>
      <c r="AN2260" t="str">
        <f>+IFERROR(VLOOKUP(Tabla1[[#This Row],[CUENTA]],CTAS[],2,0),"OTROS")</f>
        <v>OTROS</v>
      </c>
      <c r="AP2260" t="str">
        <f>+IFERROR(VLOOKUP(Tabla1[[#This Row],[EMPLEADO]],IS[],3,0),"OTROS")</f>
        <v>OTROS</v>
      </c>
      <c r="AQ2260" t="str">
        <f>+IFERROR(VLOOKUP(Tabla1[[#This Row],[EMPLEADO]],IS[[NÓMINA]:[INGENIERO]],2,0),"OTROS")</f>
        <v>OTROS</v>
      </c>
    </row>
    <row r="2261" spans="1:43" x14ac:dyDescent="0.25">
      <c r="A2261" t="s">
        <v>36</v>
      </c>
      <c r="B2261">
        <v>1</v>
      </c>
      <c r="C2261" t="s">
        <v>4390</v>
      </c>
      <c r="D2261" t="s">
        <v>38</v>
      </c>
      <c r="E2261" t="s">
        <v>76</v>
      </c>
      <c r="F2261" t="s">
        <v>4391</v>
      </c>
      <c r="G2261" s="17" t="s">
        <v>4392</v>
      </c>
      <c r="H2261" t="s">
        <v>253</v>
      </c>
      <c r="I2261" t="s">
        <v>43</v>
      </c>
      <c r="J2261" t="s">
        <v>8</v>
      </c>
      <c r="K2261" t="s">
        <v>102</v>
      </c>
      <c r="L2261" t="s">
        <v>3751</v>
      </c>
      <c r="M2261" t="s">
        <v>473</v>
      </c>
      <c r="N2261">
        <v>0</v>
      </c>
      <c r="O2261" t="s">
        <v>47</v>
      </c>
      <c r="P2261">
        <v>39</v>
      </c>
      <c r="Q2261" t="s">
        <v>82</v>
      </c>
      <c r="R2261" t="s">
        <v>63</v>
      </c>
      <c r="S2261" t="s">
        <v>64</v>
      </c>
      <c r="T2261" t="s">
        <v>51</v>
      </c>
      <c r="U2261" t="s">
        <v>83</v>
      </c>
      <c r="V2261">
        <v>1.05</v>
      </c>
      <c r="W2261" s="1">
        <v>1433.25</v>
      </c>
      <c r="X2261">
        <v>1</v>
      </c>
      <c r="Y2261">
        <v>12.65</v>
      </c>
      <c r="Z2261">
        <v>5</v>
      </c>
      <c r="AA2261">
        <v>2.5300000000000002</v>
      </c>
      <c r="AB2261" s="2">
        <v>0.38250000000000006</v>
      </c>
      <c r="AC2261" s="1">
        <v>-522.11250000000007</v>
      </c>
      <c r="AD2261" s="7">
        <v>43481</v>
      </c>
      <c r="AE2261" s="7">
        <v>43481</v>
      </c>
      <c r="AF2261">
        <v>0</v>
      </c>
      <c r="AG2261" t="s">
        <v>53</v>
      </c>
      <c r="AH2261" s="2">
        <v>0</v>
      </c>
      <c r="AI2261" s="1">
        <v>0</v>
      </c>
      <c r="AJ2261" s="1">
        <v>0</v>
      </c>
      <c r="AK2261" s="6" t="str">
        <f>+IF(Tabla1[[#This Row],[REQUEST_TY]]="SR MANTENIMIENTO CORRECTIVO", "EMERGENCIA", "OTROS")</f>
        <v>EMERGENCIA</v>
      </c>
      <c r="AL2261" s="6" t="str">
        <f>+_xlfn.IFS(Tabla1[[#This Row],[Veces obj]]&lt;=1,"0-1",Tabla1[[#This Row],[Veces obj]]&lt;=2,"1-2",Tabla1[[#This Row],[Veces obj]]&lt;=3,"2-3",TRUE,"&gt;3")</f>
        <v>2-3</v>
      </c>
      <c r="AM2261" s="6" t="str">
        <f>+_xlfn.IFS(MONTH(Tabla1[[#This Row],[MES]])&lt;=3,"Q1",MONTH(Tabla1[[#This Row],[MES]])&lt;=6,"Q2",MONTH(Tabla1[[#This Row],[MES]])&lt;=9,"Q3",TRUE,"Q4")</f>
        <v>Q1</v>
      </c>
      <c r="AN2261" t="str">
        <f>+IFERROR(VLOOKUP(Tabla1[[#This Row],[CUENTA]],CTAS[],2,0),"OTROS")</f>
        <v>OTROS</v>
      </c>
      <c r="AP2261" t="str">
        <f>+IFERROR(VLOOKUP(Tabla1[[#This Row],[EMPLEADO]],IS[],3,0),"OTROS")</f>
        <v>OTROS</v>
      </c>
      <c r="AQ2261" t="str">
        <f>+IFERROR(VLOOKUP(Tabla1[[#This Row],[EMPLEADO]],IS[[NÓMINA]:[INGENIERO]],2,0),"OTROS")</f>
        <v>OTROS</v>
      </c>
    </row>
    <row r="2262" spans="1:43" x14ac:dyDescent="0.25">
      <c r="A2262" t="s">
        <v>4444</v>
      </c>
      <c r="B2262">
        <v>1</v>
      </c>
      <c r="C2262" t="s">
        <v>6551</v>
      </c>
      <c r="D2262" t="s">
        <v>4401</v>
      </c>
      <c r="E2262" t="s">
        <v>2075</v>
      </c>
      <c r="F2262" t="s">
        <v>6552</v>
      </c>
      <c r="G2262" s="17" t="s">
        <v>6553</v>
      </c>
      <c r="H2262" t="s">
        <v>79</v>
      </c>
      <c r="I2262" t="s">
        <v>43</v>
      </c>
      <c r="J2262" t="s">
        <v>8</v>
      </c>
      <c r="K2262" t="s">
        <v>1480</v>
      </c>
      <c r="L2262" t="s">
        <v>1481</v>
      </c>
      <c r="M2262" t="s">
        <v>1482</v>
      </c>
      <c r="N2262">
        <v>0</v>
      </c>
      <c r="O2262" t="s">
        <v>47</v>
      </c>
      <c r="P2262" t="s">
        <v>822</v>
      </c>
      <c r="Q2262" t="s">
        <v>48</v>
      </c>
      <c r="R2262" t="s">
        <v>153</v>
      </c>
      <c r="S2262" t="s">
        <v>50</v>
      </c>
      <c r="T2262" t="s">
        <v>51</v>
      </c>
      <c r="U2262" t="s">
        <v>52</v>
      </c>
      <c r="V2262">
        <v>1</v>
      </c>
      <c r="W2262" s="1">
        <v>715.00000000000011</v>
      </c>
      <c r="X2262">
        <v>1</v>
      </c>
      <c r="Y2262">
        <v>13.12</v>
      </c>
      <c r="Z2262">
        <v>5</v>
      </c>
      <c r="AA2262">
        <v>2.6239999999999997</v>
      </c>
      <c r="AB2262" s="2">
        <v>0.40599999999999992</v>
      </c>
      <c r="AC2262" s="1">
        <v>-290.28999999999996</v>
      </c>
      <c r="AD2262" s="7">
        <v>43516</v>
      </c>
      <c r="AE2262" s="7">
        <v>43517</v>
      </c>
      <c r="AF2262">
        <v>1</v>
      </c>
      <c r="AG2262" t="s">
        <v>53</v>
      </c>
      <c r="AH2262" s="2">
        <v>0</v>
      </c>
      <c r="AI2262" s="1">
        <v>0</v>
      </c>
      <c r="AJ2262" s="1">
        <v>0</v>
      </c>
      <c r="AK2262" s="6" t="str">
        <f>+IF(Tabla1[[#This Row],[REQUEST_TY]]="SR MANTENIMIENTO CORRECTIVO", "EMERGENCIA", "OTROS")</f>
        <v>OTROS</v>
      </c>
      <c r="AL2262" s="6" t="str">
        <f>+_xlfn.IFS(Tabla1[[#This Row],[Veces obj]]&lt;=1,"0-1",Tabla1[[#This Row],[Veces obj]]&lt;=2,"1-2",Tabla1[[#This Row],[Veces obj]]&lt;=3,"2-3",TRUE,"&gt;3")</f>
        <v>2-3</v>
      </c>
      <c r="AM2262" s="6" t="str">
        <f>+_xlfn.IFS(MONTH(Tabla1[[#This Row],[MES]])&lt;=3,"Q1",MONTH(Tabla1[[#This Row],[MES]])&lt;=6,"Q2",MONTH(Tabla1[[#This Row],[MES]])&lt;=9,"Q3",TRUE,"Q4")</f>
        <v>Q1</v>
      </c>
      <c r="AN2262" t="str">
        <f>+IFERROR(VLOOKUP(Tabla1[[#This Row],[CUENTA]],CTAS[],2,0),"OTROS")</f>
        <v>OTROS</v>
      </c>
      <c r="AP2262" t="str">
        <f>+IFERROR(VLOOKUP(Tabla1[[#This Row],[EMPLEADO]],IS[],3,0),"OTROS")</f>
        <v>OTROS</v>
      </c>
      <c r="AQ2262" t="str">
        <f>+IFERROR(VLOOKUP(Tabla1[[#This Row],[EMPLEADO]],IS[[NÓMINA]:[INGENIERO]],2,0),"OTROS")</f>
        <v>OTROS</v>
      </c>
    </row>
    <row r="2263" spans="1:43" x14ac:dyDescent="0.25">
      <c r="A2263" t="s">
        <v>36</v>
      </c>
      <c r="B2263">
        <v>1</v>
      </c>
      <c r="C2263" t="s">
        <v>4393</v>
      </c>
      <c r="D2263" t="s">
        <v>38</v>
      </c>
      <c r="E2263" t="s">
        <v>332</v>
      </c>
      <c r="F2263" t="s">
        <v>4394</v>
      </c>
      <c r="G2263" s="17" t="s">
        <v>470</v>
      </c>
      <c r="H2263" t="s">
        <v>253</v>
      </c>
      <c r="I2263" t="s">
        <v>43</v>
      </c>
      <c r="J2263" t="s">
        <v>8</v>
      </c>
      <c r="K2263" t="s">
        <v>59</v>
      </c>
      <c r="L2263" t="s">
        <v>472</v>
      </c>
      <c r="M2263" t="s">
        <v>473</v>
      </c>
      <c r="N2263">
        <v>0</v>
      </c>
      <c r="O2263" t="s">
        <v>47</v>
      </c>
      <c r="P2263">
        <v>12</v>
      </c>
      <c r="Q2263" t="s">
        <v>194</v>
      </c>
      <c r="R2263" t="s">
        <v>317</v>
      </c>
      <c r="S2263" t="s">
        <v>318</v>
      </c>
      <c r="T2263" t="s">
        <v>51</v>
      </c>
      <c r="U2263" t="s">
        <v>224</v>
      </c>
      <c r="V2263">
        <v>0.8</v>
      </c>
      <c r="W2263" s="1">
        <v>1258.4000000000003</v>
      </c>
      <c r="X2263">
        <v>1</v>
      </c>
      <c r="Y2263">
        <v>10.5</v>
      </c>
      <c r="Z2263">
        <v>4</v>
      </c>
      <c r="AA2263">
        <v>2.625</v>
      </c>
      <c r="AB2263" s="2">
        <v>0.40625</v>
      </c>
      <c r="AC2263" s="1">
        <v>-639.03125000000011</v>
      </c>
      <c r="AD2263" s="7">
        <v>43487</v>
      </c>
      <c r="AE2263" s="7">
        <v>43487</v>
      </c>
      <c r="AF2263">
        <v>0</v>
      </c>
      <c r="AG2263" t="s">
        <v>53</v>
      </c>
      <c r="AH2263" s="2">
        <v>0</v>
      </c>
      <c r="AI2263" s="1">
        <v>0</v>
      </c>
      <c r="AJ2263" s="1">
        <v>0</v>
      </c>
      <c r="AK2263" s="6" t="str">
        <f>+IF(Tabla1[[#This Row],[REQUEST_TY]]="SR MANTENIMIENTO CORRECTIVO", "EMERGENCIA", "OTROS")</f>
        <v>EMERGENCIA</v>
      </c>
      <c r="AL2263" s="6" t="str">
        <f>+_xlfn.IFS(Tabla1[[#This Row],[Veces obj]]&lt;=1,"0-1",Tabla1[[#This Row],[Veces obj]]&lt;=2,"1-2",Tabla1[[#This Row],[Veces obj]]&lt;=3,"2-3",TRUE,"&gt;3")</f>
        <v>2-3</v>
      </c>
      <c r="AM2263" s="6" t="str">
        <f>+_xlfn.IFS(MONTH(Tabla1[[#This Row],[MES]])&lt;=3,"Q1",MONTH(Tabla1[[#This Row],[MES]])&lt;=6,"Q2",MONTH(Tabla1[[#This Row],[MES]])&lt;=9,"Q3",TRUE,"Q4")</f>
        <v>Q1</v>
      </c>
      <c r="AN2263" t="str">
        <f>+IFERROR(VLOOKUP(Tabla1[[#This Row],[CUENTA]],CTAS[],2,0),"OTROS")</f>
        <v>OTROS</v>
      </c>
      <c r="AP2263" t="str">
        <f>+IFERROR(VLOOKUP(Tabla1[[#This Row],[EMPLEADO]],IS[],3,0),"OTROS")</f>
        <v>OTROS</v>
      </c>
      <c r="AQ2263" t="str">
        <f>+IFERROR(VLOOKUP(Tabla1[[#This Row],[EMPLEADO]],IS[[NÓMINA]:[INGENIERO]],2,0),"OTROS")</f>
        <v>OTROS</v>
      </c>
    </row>
    <row r="2264" spans="1:43" x14ac:dyDescent="0.25">
      <c r="A2264" t="s">
        <v>36</v>
      </c>
      <c r="B2264">
        <v>1</v>
      </c>
      <c r="C2264" t="s">
        <v>4395</v>
      </c>
      <c r="D2264" t="s">
        <v>38</v>
      </c>
      <c r="E2264" t="s">
        <v>133</v>
      </c>
      <c r="F2264" t="s">
        <v>4396</v>
      </c>
      <c r="G2264" s="17" t="s">
        <v>4397</v>
      </c>
      <c r="H2264" t="s">
        <v>915</v>
      </c>
      <c r="I2264" t="s">
        <v>43</v>
      </c>
      <c r="J2264" t="s">
        <v>8</v>
      </c>
      <c r="K2264" t="s">
        <v>59</v>
      </c>
      <c r="L2264" t="s">
        <v>1070</v>
      </c>
      <c r="M2264" t="s">
        <v>1071</v>
      </c>
      <c r="N2264">
        <v>0</v>
      </c>
      <c r="O2264" t="s">
        <v>47</v>
      </c>
      <c r="P2264">
        <v>54</v>
      </c>
      <c r="Q2264" t="s">
        <v>82</v>
      </c>
      <c r="R2264" t="s">
        <v>138</v>
      </c>
      <c r="S2264" t="s">
        <v>139</v>
      </c>
      <c r="T2264" t="s">
        <v>51</v>
      </c>
      <c r="U2264" t="s">
        <v>140</v>
      </c>
      <c r="V2264">
        <v>1.1000000000000001</v>
      </c>
      <c r="W2264" s="1">
        <v>1730.3000000000004</v>
      </c>
      <c r="X2264">
        <v>1</v>
      </c>
      <c r="Y2264">
        <v>10.63</v>
      </c>
      <c r="Z2264">
        <v>4</v>
      </c>
      <c r="AA2264">
        <v>2.6575000000000002</v>
      </c>
      <c r="AB2264" s="2">
        <v>0.41437500000000005</v>
      </c>
      <c r="AC2264" s="1">
        <v>-651.81187500000021</v>
      </c>
      <c r="AD2264" s="7">
        <v>43489</v>
      </c>
      <c r="AE2264" s="7">
        <v>43489</v>
      </c>
      <c r="AF2264">
        <v>0</v>
      </c>
      <c r="AG2264" t="s">
        <v>53</v>
      </c>
      <c r="AH2264" s="2">
        <v>0</v>
      </c>
      <c r="AI2264" s="1">
        <v>0</v>
      </c>
      <c r="AJ2264" s="1">
        <v>0</v>
      </c>
      <c r="AK2264" s="6" t="str">
        <f>+IF(Tabla1[[#This Row],[REQUEST_TY]]="SR MANTENIMIENTO CORRECTIVO", "EMERGENCIA", "OTROS")</f>
        <v>EMERGENCIA</v>
      </c>
      <c r="AL2264" s="6" t="str">
        <f>+_xlfn.IFS(Tabla1[[#This Row],[Veces obj]]&lt;=1,"0-1",Tabla1[[#This Row],[Veces obj]]&lt;=2,"1-2",Tabla1[[#This Row],[Veces obj]]&lt;=3,"2-3",TRUE,"&gt;3")</f>
        <v>2-3</v>
      </c>
      <c r="AM2264" s="6" t="str">
        <f>+_xlfn.IFS(MONTH(Tabla1[[#This Row],[MES]])&lt;=3,"Q1",MONTH(Tabla1[[#This Row],[MES]])&lt;=6,"Q2",MONTH(Tabla1[[#This Row],[MES]])&lt;=9,"Q3",TRUE,"Q4")</f>
        <v>Q1</v>
      </c>
      <c r="AN2264" t="str">
        <f>+IFERROR(VLOOKUP(Tabla1[[#This Row],[CUENTA]],CTAS[],2,0),"OTROS")</f>
        <v>OTROS</v>
      </c>
      <c r="AP2264" t="str">
        <f>+IFERROR(VLOOKUP(Tabla1[[#This Row],[EMPLEADO]],IS[],3,0),"OTROS")</f>
        <v>OTROS</v>
      </c>
      <c r="AQ2264" t="str">
        <f>+IFERROR(VLOOKUP(Tabla1[[#This Row],[EMPLEADO]],IS[[NÓMINA]:[INGENIERO]],2,0),"OTROS")</f>
        <v>OTROS</v>
      </c>
    </row>
    <row r="2265" spans="1:43" x14ac:dyDescent="0.25">
      <c r="A2265" t="s">
        <v>36</v>
      </c>
      <c r="B2265">
        <v>1</v>
      </c>
      <c r="C2265" t="s">
        <v>4398</v>
      </c>
      <c r="D2265" t="s">
        <v>38</v>
      </c>
      <c r="E2265" t="s">
        <v>133</v>
      </c>
      <c r="F2265" t="s">
        <v>4399</v>
      </c>
      <c r="G2265" s="17" t="s">
        <v>2914</v>
      </c>
      <c r="H2265" t="s">
        <v>106</v>
      </c>
      <c r="I2265" t="s">
        <v>43</v>
      </c>
      <c r="J2265" t="s">
        <v>8</v>
      </c>
      <c r="K2265" t="s">
        <v>59</v>
      </c>
      <c r="L2265" t="s">
        <v>315</v>
      </c>
      <c r="M2265" t="s">
        <v>316</v>
      </c>
      <c r="N2265">
        <v>0</v>
      </c>
      <c r="O2265" t="s">
        <v>47</v>
      </c>
      <c r="P2265">
        <v>33</v>
      </c>
      <c r="Q2265" t="s">
        <v>82</v>
      </c>
      <c r="R2265" t="s">
        <v>138</v>
      </c>
      <c r="S2265" t="s">
        <v>139</v>
      </c>
      <c r="T2265" t="s">
        <v>51</v>
      </c>
      <c r="U2265" t="s">
        <v>140</v>
      </c>
      <c r="V2265">
        <v>1.1000000000000001</v>
      </c>
      <c r="W2265" s="1">
        <v>1730.3000000000004</v>
      </c>
      <c r="X2265">
        <v>1</v>
      </c>
      <c r="Y2265">
        <v>10.7</v>
      </c>
      <c r="Z2265">
        <v>4</v>
      </c>
      <c r="AA2265">
        <v>2.6749999999999998</v>
      </c>
      <c r="AB2265" s="2">
        <v>0.41874999999999996</v>
      </c>
      <c r="AC2265" s="1">
        <v>-658.69375000000002</v>
      </c>
      <c r="AD2265" s="7">
        <v>43482</v>
      </c>
      <c r="AE2265" s="7">
        <v>43483</v>
      </c>
      <c r="AF2265">
        <v>1</v>
      </c>
      <c r="AG2265" t="s">
        <v>53</v>
      </c>
      <c r="AH2265" s="2">
        <v>0</v>
      </c>
      <c r="AI2265" s="1">
        <v>0</v>
      </c>
      <c r="AJ2265" s="1">
        <v>0</v>
      </c>
      <c r="AK2265" s="6" t="str">
        <f>+IF(Tabla1[[#This Row],[REQUEST_TY]]="SR MANTENIMIENTO CORRECTIVO", "EMERGENCIA", "OTROS")</f>
        <v>EMERGENCIA</v>
      </c>
      <c r="AL2265" s="6" t="str">
        <f>+_xlfn.IFS(Tabla1[[#This Row],[Veces obj]]&lt;=1,"0-1",Tabla1[[#This Row],[Veces obj]]&lt;=2,"1-2",Tabla1[[#This Row],[Veces obj]]&lt;=3,"2-3",TRUE,"&gt;3")</f>
        <v>2-3</v>
      </c>
      <c r="AM2265" s="6" t="str">
        <f>+_xlfn.IFS(MONTH(Tabla1[[#This Row],[MES]])&lt;=3,"Q1",MONTH(Tabla1[[#This Row],[MES]])&lt;=6,"Q2",MONTH(Tabla1[[#This Row],[MES]])&lt;=9,"Q3",TRUE,"Q4")</f>
        <v>Q1</v>
      </c>
      <c r="AN2265" t="str">
        <f>+IFERROR(VLOOKUP(Tabla1[[#This Row],[CUENTA]],CTAS[],2,0),"OTROS")</f>
        <v>OTROS</v>
      </c>
      <c r="AP2265" t="str">
        <f>+IFERROR(VLOOKUP(Tabla1[[#This Row],[EMPLEADO]],IS[],3,0),"OTROS")</f>
        <v>OTROS</v>
      </c>
      <c r="AQ2265" t="str">
        <f>+IFERROR(VLOOKUP(Tabla1[[#This Row],[EMPLEADO]],IS[[NÓMINA]:[INGENIERO]],2,0),"OTROS")</f>
        <v>OTROS</v>
      </c>
    </row>
    <row r="2266" spans="1:43" x14ac:dyDescent="0.25">
      <c r="A2266" t="s">
        <v>36</v>
      </c>
      <c r="B2266">
        <v>1</v>
      </c>
      <c r="C2266" t="s">
        <v>4400</v>
      </c>
      <c r="D2266" t="s">
        <v>4401</v>
      </c>
      <c r="E2266" t="s">
        <v>464</v>
      </c>
      <c r="F2266" t="s">
        <v>4402</v>
      </c>
      <c r="G2266" s="17" t="s">
        <v>4004</v>
      </c>
      <c r="H2266" t="s">
        <v>253</v>
      </c>
      <c r="I2266" t="s">
        <v>43</v>
      </c>
      <c r="J2266" t="s">
        <v>8</v>
      </c>
      <c r="K2266" t="s">
        <v>151</v>
      </c>
      <c r="L2266" t="s">
        <v>4005</v>
      </c>
      <c r="M2266" t="s">
        <v>256</v>
      </c>
      <c r="N2266">
        <v>0</v>
      </c>
      <c r="O2266" t="s">
        <v>47</v>
      </c>
      <c r="P2266" t="s">
        <v>822</v>
      </c>
      <c r="Q2266" t="s">
        <v>48</v>
      </c>
      <c r="R2266" t="s">
        <v>242</v>
      </c>
      <c r="S2266" t="s">
        <v>64</v>
      </c>
      <c r="T2266" t="s">
        <v>51</v>
      </c>
      <c r="U2266" t="s">
        <v>96</v>
      </c>
      <c r="V2266">
        <v>1</v>
      </c>
      <c r="W2266" s="1">
        <v>1365</v>
      </c>
      <c r="X2266">
        <v>1</v>
      </c>
      <c r="Y2266">
        <v>13.45</v>
      </c>
      <c r="Z2266">
        <v>5</v>
      </c>
      <c r="AA2266">
        <v>2.69</v>
      </c>
      <c r="AB2266" s="2">
        <v>0.42249999999999999</v>
      </c>
      <c r="AC2266" s="1">
        <v>-576.71249999999998</v>
      </c>
      <c r="AD2266" s="7">
        <v>43482</v>
      </c>
      <c r="AE2266" s="7">
        <v>43483</v>
      </c>
      <c r="AF2266">
        <v>1</v>
      </c>
      <c r="AG2266" t="s">
        <v>53</v>
      </c>
      <c r="AH2266" s="2">
        <v>0</v>
      </c>
      <c r="AI2266" s="1">
        <v>0</v>
      </c>
      <c r="AJ2266" s="1">
        <v>0</v>
      </c>
      <c r="AK2266" s="6" t="str">
        <f>+IF(Tabla1[[#This Row],[REQUEST_TY]]="SR MANTENIMIENTO CORRECTIVO", "EMERGENCIA", "OTROS")</f>
        <v>OTROS</v>
      </c>
      <c r="AL2266" s="6" t="str">
        <f>+_xlfn.IFS(Tabla1[[#This Row],[Veces obj]]&lt;=1,"0-1",Tabla1[[#This Row],[Veces obj]]&lt;=2,"1-2",Tabla1[[#This Row],[Veces obj]]&lt;=3,"2-3",TRUE,"&gt;3")</f>
        <v>2-3</v>
      </c>
      <c r="AM2266" s="6" t="str">
        <f>+_xlfn.IFS(MONTH(Tabla1[[#This Row],[MES]])&lt;=3,"Q1",MONTH(Tabla1[[#This Row],[MES]])&lt;=6,"Q2",MONTH(Tabla1[[#This Row],[MES]])&lt;=9,"Q3",TRUE,"Q4")</f>
        <v>Q1</v>
      </c>
      <c r="AN2266" t="str">
        <f>+IFERROR(VLOOKUP(Tabla1[[#This Row],[CUENTA]],CTAS[],2,0),"OTROS")</f>
        <v>HONEYWELL</v>
      </c>
      <c r="AP2266" t="str">
        <f>+IFERROR(VLOOKUP(Tabla1[[#This Row],[EMPLEADO]],IS[],3,0),"OTROS")</f>
        <v>OTROS</v>
      </c>
      <c r="AQ2266" t="str">
        <f>+IFERROR(VLOOKUP(Tabla1[[#This Row],[EMPLEADO]],IS[[NÓMINA]:[INGENIERO]],2,0),"OTROS")</f>
        <v>OTROS</v>
      </c>
    </row>
    <row r="2267" spans="1:43" x14ac:dyDescent="0.25">
      <c r="A2267" t="s">
        <v>4444</v>
      </c>
      <c r="B2267">
        <v>1</v>
      </c>
      <c r="C2267" t="s">
        <v>5887</v>
      </c>
      <c r="D2267" t="s">
        <v>38</v>
      </c>
      <c r="E2267" t="s">
        <v>133</v>
      </c>
      <c r="F2267" t="s">
        <v>5886</v>
      </c>
      <c r="G2267" s="17" t="s">
        <v>938</v>
      </c>
      <c r="H2267" t="s">
        <v>106</v>
      </c>
      <c r="I2267" t="s">
        <v>43</v>
      </c>
      <c r="J2267" t="s">
        <v>8</v>
      </c>
      <c r="K2267" t="s">
        <v>59</v>
      </c>
      <c r="L2267" t="s">
        <v>939</v>
      </c>
      <c r="M2267" t="s">
        <v>46</v>
      </c>
      <c r="N2267">
        <v>0</v>
      </c>
      <c r="O2267" t="s">
        <v>47</v>
      </c>
      <c r="P2267">
        <v>15</v>
      </c>
      <c r="Q2267" t="s">
        <v>194</v>
      </c>
      <c r="R2267" t="s">
        <v>138</v>
      </c>
      <c r="S2267" t="s">
        <v>139</v>
      </c>
      <c r="T2267" t="s">
        <v>51</v>
      </c>
      <c r="U2267" t="s">
        <v>224</v>
      </c>
      <c r="V2267">
        <v>0.8</v>
      </c>
      <c r="W2267" s="1">
        <v>1258.4000000000003</v>
      </c>
      <c r="X2267">
        <v>1</v>
      </c>
      <c r="Y2267">
        <v>10.97</v>
      </c>
      <c r="Z2267">
        <v>4</v>
      </c>
      <c r="AA2267">
        <v>2.7425000000000002</v>
      </c>
      <c r="AB2267" s="2">
        <v>0.43562500000000004</v>
      </c>
      <c r="AC2267" s="1">
        <v>-685.2381250000002</v>
      </c>
      <c r="AD2267" s="7">
        <v>43511</v>
      </c>
      <c r="AE2267" s="7">
        <v>43511</v>
      </c>
      <c r="AF2267">
        <v>0</v>
      </c>
      <c r="AG2267" t="s">
        <v>53</v>
      </c>
      <c r="AH2267" s="2">
        <v>0</v>
      </c>
      <c r="AI2267" s="1">
        <v>0</v>
      </c>
      <c r="AJ2267" s="1">
        <v>0</v>
      </c>
      <c r="AK2267" s="6" t="str">
        <f>+IF(Tabla1[[#This Row],[REQUEST_TY]]="SR MANTENIMIENTO CORRECTIVO", "EMERGENCIA", "OTROS")</f>
        <v>EMERGENCIA</v>
      </c>
      <c r="AL2267" s="6" t="str">
        <f>+_xlfn.IFS(Tabla1[[#This Row],[Veces obj]]&lt;=1,"0-1",Tabla1[[#This Row],[Veces obj]]&lt;=2,"1-2",Tabla1[[#This Row],[Veces obj]]&lt;=3,"2-3",TRUE,"&gt;3")</f>
        <v>2-3</v>
      </c>
      <c r="AM2267" s="6" t="str">
        <f>+_xlfn.IFS(MONTH(Tabla1[[#This Row],[MES]])&lt;=3,"Q1",MONTH(Tabla1[[#This Row],[MES]])&lt;=6,"Q2",MONTH(Tabla1[[#This Row],[MES]])&lt;=9,"Q3",TRUE,"Q4")</f>
        <v>Q1</v>
      </c>
      <c r="AN2267" t="str">
        <f>+IFERROR(VLOOKUP(Tabla1[[#This Row],[CUENTA]],CTAS[],2,0),"OTROS")</f>
        <v>OTROS</v>
      </c>
      <c r="AP2267" t="str">
        <f>+IFERROR(VLOOKUP(Tabla1[[#This Row],[EMPLEADO]],IS[],3,0),"OTROS")</f>
        <v>OTROS</v>
      </c>
      <c r="AQ2267" t="str">
        <f>+IFERROR(VLOOKUP(Tabla1[[#This Row],[EMPLEADO]],IS[[NÓMINA]:[INGENIERO]],2,0),"OTROS")</f>
        <v>OTROS</v>
      </c>
    </row>
    <row r="2268" spans="1:43" x14ac:dyDescent="0.25">
      <c r="A2268" t="s">
        <v>36</v>
      </c>
      <c r="B2268">
        <v>1</v>
      </c>
      <c r="C2268" t="s">
        <v>4403</v>
      </c>
      <c r="D2268" t="s">
        <v>38</v>
      </c>
      <c r="E2268" t="s">
        <v>4404</v>
      </c>
      <c r="F2268" t="s">
        <v>4405</v>
      </c>
      <c r="G2268" s="17" t="s">
        <v>4406</v>
      </c>
      <c r="H2268" t="s">
        <v>679</v>
      </c>
      <c r="I2268" t="s">
        <v>43</v>
      </c>
      <c r="J2268" t="s">
        <v>8</v>
      </c>
      <c r="K2268" t="s">
        <v>2443</v>
      </c>
      <c r="L2268" t="s">
        <v>4407</v>
      </c>
      <c r="M2268" t="s">
        <v>131</v>
      </c>
      <c r="N2268">
        <v>0</v>
      </c>
      <c r="O2268" t="s">
        <v>47</v>
      </c>
      <c r="P2268">
        <v>2574</v>
      </c>
      <c r="Q2268" t="s">
        <v>48</v>
      </c>
      <c r="R2268" t="s">
        <v>74</v>
      </c>
      <c r="S2268" t="s">
        <v>50</v>
      </c>
      <c r="T2268" t="s">
        <v>51</v>
      </c>
      <c r="U2268" t="s">
        <v>52</v>
      </c>
      <c r="V2268">
        <v>1.05</v>
      </c>
      <c r="W2268" s="1">
        <v>750.75000000000011</v>
      </c>
      <c r="X2268">
        <v>1</v>
      </c>
      <c r="Y2268">
        <v>13.8</v>
      </c>
      <c r="Z2268">
        <v>5</v>
      </c>
      <c r="AA2268">
        <v>2.7600000000000002</v>
      </c>
      <c r="AB2268" s="2">
        <v>0.44000000000000006</v>
      </c>
      <c r="AC2268" s="1">
        <v>-314.60000000000008</v>
      </c>
      <c r="AD2268" s="7">
        <v>43468</v>
      </c>
      <c r="AE2268" s="7">
        <v>43468</v>
      </c>
      <c r="AF2268">
        <v>0</v>
      </c>
      <c r="AG2268" t="s">
        <v>53</v>
      </c>
      <c r="AH2268" s="2">
        <v>0</v>
      </c>
      <c r="AI2268" s="1">
        <v>0</v>
      </c>
      <c r="AJ2268" s="1">
        <v>0</v>
      </c>
      <c r="AK2268" s="6" t="str">
        <f>+IF(Tabla1[[#This Row],[REQUEST_TY]]="SR MANTENIMIENTO CORRECTIVO", "EMERGENCIA", "OTROS")</f>
        <v>EMERGENCIA</v>
      </c>
      <c r="AL2268" s="6" t="str">
        <f>+_xlfn.IFS(Tabla1[[#This Row],[Veces obj]]&lt;=1,"0-1",Tabla1[[#This Row],[Veces obj]]&lt;=2,"1-2",Tabla1[[#This Row],[Veces obj]]&lt;=3,"2-3",TRUE,"&gt;3")</f>
        <v>2-3</v>
      </c>
      <c r="AM2268" s="6" t="str">
        <f>+_xlfn.IFS(MONTH(Tabla1[[#This Row],[MES]])&lt;=3,"Q1",MONTH(Tabla1[[#This Row],[MES]])&lt;=6,"Q2",MONTH(Tabla1[[#This Row],[MES]])&lt;=9,"Q3",TRUE,"Q4")</f>
        <v>Q1</v>
      </c>
      <c r="AN2268" t="str">
        <f>+IFERROR(VLOOKUP(Tabla1[[#This Row],[CUENTA]],CTAS[],2,0),"OTROS")</f>
        <v>OTROS</v>
      </c>
      <c r="AP2268" t="str">
        <f>+IFERROR(VLOOKUP(Tabla1[[#This Row],[EMPLEADO]],IS[],3,0),"OTROS")</f>
        <v>OTROS</v>
      </c>
      <c r="AQ2268" t="str">
        <f>+IFERROR(VLOOKUP(Tabla1[[#This Row],[EMPLEADO]],IS[[NÓMINA]:[INGENIERO]],2,0),"OTROS")</f>
        <v>OTROS</v>
      </c>
    </row>
    <row r="2269" spans="1:43" x14ac:dyDescent="0.25">
      <c r="A2269" t="s">
        <v>36</v>
      </c>
      <c r="B2269">
        <v>1</v>
      </c>
      <c r="C2269" t="s">
        <v>4408</v>
      </c>
      <c r="D2269" t="s">
        <v>38</v>
      </c>
      <c r="E2269" t="s">
        <v>85</v>
      </c>
      <c r="F2269" t="s">
        <v>4409</v>
      </c>
      <c r="G2269" s="17" t="s">
        <v>4410</v>
      </c>
      <c r="H2269" t="s">
        <v>58</v>
      </c>
      <c r="I2269" t="s">
        <v>43</v>
      </c>
      <c r="J2269" t="s">
        <v>8</v>
      </c>
      <c r="K2269" t="s">
        <v>1541</v>
      </c>
      <c r="L2269" t="s">
        <v>3006</v>
      </c>
      <c r="M2269" t="s">
        <v>3007</v>
      </c>
      <c r="N2269">
        <v>0</v>
      </c>
      <c r="O2269" t="s">
        <v>47</v>
      </c>
      <c r="P2269">
        <v>197</v>
      </c>
      <c r="Q2269" t="s">
        <v>48</v>
      </c>
      <c r="R2269" t="s">
        <v>49</v>
      </c>
      <c r="S2269" t="s">
        <v>50</v>
      </c>
      <c r="T2269" t="s">
        <v>208</v>
      </c>
      <c r="U2269" t="s">
        <v>52</v>
      </c>
      <c r="V2269">
        <v>1.05</v>
      </c>
      <c r="W2269" s="1">
        <v>750.75000000000011</v>
      </c>
      <c r="X2269">
        <v>1</v>
      </c>
      <c r="Y2269">
        <v>25.43</v>
      </c>
      <c r="Z2269">
        <v>9</v>
      </c>
      <c r="AA2269">
        <v>2.8255555555555554</v>
      </c>
      <c r="AB2269" s="2">
        <v>0.45638888888888884</v>
      </c>
      <c r="AC2269" s="1">
        <v>-326.31805555555559</v>
      </c>
      <c r="AD2269" s="7">
        <v>43479</v>
      </c>
      <c r="AE2269" s="7">
        <v>43479</v>
      </c>
      <c r="AF2269">
        <v>0</v>
      </c>
      <c r="AG2269" t="s">
        <v>53</v>
      </c>
      <c r="AH2269" s="2">
        <v>0</v>
      </c>
      <c r="AI2269" s="1">
        <v>0</v>
      </c>
      <c r="AJ2269" s="1">
        <v>0</v>
      </c>
      <c r="AK2269" s="6" t="str">
        <f>+IF(Tabla1[[#This Row],[REQUEST_TY]]="SR MANTENIMIENTO CORRECTIVO", "EMERGENCIA", "OTROS")</f>
        <v>EMERGENCIA</v>
      </c>
      <c r="AL2269" s="6" t="str">
        <f>+_xlfn.IFS(Tabla1[[#This Row],[Veces obj]]&lt;=1,"0-1",Tabla1[[#This Row],[Veces obj]]&lt;=2,"1-2",Tabla1[[#This Row],[Veces obj]]&lt;=3,"2-3",TRUE,"&gt;3")</f>
        <v>2-3</v>
      </c>
      <c r="AM2269" s="6" t="str">
        <f>+_xlfn.IFS(MONTH(Tabla1[[#This Row],[MES]])&lt;=3,"Q1",MONTH(Tabla1[[#This Row],[MES]])&lt;=6,"Q2",MONTH(Tabla1[[#This Row],[MES]])&lt;=9,"Q3",TRUE,"Q4")</f>
        <v>Q1</v>
      </c>
      <c r="AN2269" t="str">
        <f>+IFERROR(VLOOKUP(Tabla1[[#This Row],[CUENTA]],CTAS[],2,0),"OTROS")</f>
        <v>OTROS</v>
      </c>
      <c r="AP2269" t="str">
        <f>+IFERROR(VLOOKUP(Tabla1[[#This Row],[EMPLEADO]],IS[],3,0),"OTROS")</f>
        <v>OTROS</v>
      </c>
      <c r="AQ2269" t="str">
        <f>+IFERROR(VLOOKUP(Tabla1[[#This Row],[EMPLEADO]],IS[[NÓMINA]:[INGENIERO]],2,0),"OTROS")</f>
        <v>OTROS</v>
      </c>
    </row>
    <row r="2270" spans="1:43" x14ac:dyDescent="0.25">
      <c r="A2270" t="s">
        <v>36</v>
      </c>
      <c r="B2270">
        <v>1</v>
      </c>
      <c r="C2270" t="s">
        <v>4411</v>
      </c>
      <c r="D2270" t="s">
        <v>38</v>
      </c>
      <c r="E2270" t="s">
        <v>133</v>
      </c>
      <c r="F2270" t="s">
        <v>4412</v>
      </c>
      <c r="G2270" s="17" t="s">
        <v>4327</v>
      </c>
      <c r="H2270" t="s">
        <v>253</v>
      </c>
      <c r="I2270" t="s">
        <v>43</v>
      </c>
      <c r="J2270" t="s">
        <v>8</v>
      </c>
      <c r="K2270" t="s">
        <v>59</v>
      </c>
      <c r="L2270" t="s">
        <v>472</v>
      </c>
      <c r="M2270" t="s">
        <v>473</v>
      </c>
      <c r="N2270">
        <v>0</v>
      </c>
      <c r="O2270" t="s">
        <v>47</v>
      </c>
      <c r="P2270">
        <v>15</v>
      </c>
      <c r="Q2270" t="s">
        <v>194</v>
      </c>
      <c r="R2270" t="s">
        <v>138</v>
      </c>
      <c r="S2270" t="s">
        <v>139</v>
      </c>
      <c r="T2270" t="s">
        <v>51</v>
      </c>
      <c r="U2270" t="s">
        <v>224</v>
      </c>
      <c r="V2270">
        <v>0.8</v>
      </c>
      <c r="W2270" s="1">
        <v>1258.4000000000003</v>
      </c>
      <c r="X2270">
        <v>1</v>
      </c>
      <c r="Y2270">
        <v>11.6</v>
      </c>
      <c r="Z2270">
        <v>4</v>
      </c>
      <c r="AA2270">
        <v>2.9</v>
      </c>
      <c r="AB2270" s="2">
        <v>0.47499999999999998</v>
      </c>
      <c r="AC2270" s="1">
        <v>-747.17500000000007</v>
      </c>
      <c r="AD2270" s="7">
        <v>43495</v>
      </c>
      <c r="AE2270" s="7">
        <v>43495</v>
      </c>
      <c r="AF2270">
        <v>0</v>
      </c>
      <c r="AG2270" t="s">
        <v>53</v>
      </c>
      <c r="AH2270" s="2">
        <v>0</v>
      </c>
      <c r="AI2270" s="1">
        <v>0</v>
      </c>
      <c r="AJ2270" s="1">
        <v>0</v>
      </c>
      <c r="AK2270" s="6" t="str">
        <f>+IF(Tabla1[[#This Row],[REQUEST_TY]]="SR MANTENIMIENTO CORRECTIVO", "EMERGENCIA", "OTROS")</f>
        <v>EMERGENCIA</v>
      </c>
      <c r="AL2270" s="6" t="str">
        <f>+_xlfn.IFS(Tabla1[[#This Row],[Veces obj]]&lt;=1,"0-1",Tabla1[[#This Row],[Veces obj]]&lt;=2,"1-2",Tabla1[[#This Row],[Veces obj]]&lt;=3,"2-3",TRUE,"&gt;3")</f>
        <v>2-3</v>
      </c>
      <c r="AM2270" s="6" t="str">
        <f>+_xlfn.IFS(MONTH(Tabla1[[#This Row],[MES]])&lt;=3,"Q1",MONTH(Tabla1[[#This Row],[MES]])&lt;=6,"Q2",MONTH(Tabla1[[#This Row],[MES]])&lt;=9,"Q3",TRUE,"Q4")</f>
        <v>Q1</v>
      </c>
      <c r="AN2270" t="str">
        <f>+IFERROR(VLOOKUP(Tabla1[[#This Row],[CUENTA]],CTAS[],2,0),"OTROS")</f>
        <v>OTROS</v>
      </c>
      <c r="AP2270" t="str">
        <f>+IFERROR(VLOOKUP(Tabla1[[#This Row],[EMPLEADO]],IS[],3,0),"OTROS")</f>
        <v>OTROS</v>
      </c>
      <c r="AQ2270" t="str">
        <f>+IFERROR(VLOOKUP(Tabla1[[#This Row],[EMPLEADO]],IS[[NÓMINA]:[INGENIERO]],2,0),"OTROS")</f>
        <v>OTROS</v>
      </c>
    </row>
    <row r="2271" spans="1:43" x14ac:dyDescent="0.25">
      <c r="A2271" t="s">
        <v>36</v>
      </c>
      <c r="B2271">
        <v>1</v>
      </c>
      <c r="C2271" t="s">
        <v>4413</v>
      </c>
      <c r="D2271" t="s">
        <v>38</v>
      </c>
      <c r="E2271" t="s">
        <v>258</v>
      </c>
      <c r="F2271" t="s">
        <v>4414</v>
      </c>
      <c r="G2271" s="17" t="s">
        <v>4415</v>
      </c>
      <c r="H2271" t="s">
        <v>106</v>
      </c>
      <c r="I2271" t="s">
        <v>43</v>
      </c>
      <c r="J2271" t="s">
        <v>8</v>
      </c>
      <c r="K2271" t="s">
        <v>102</v>
      </c>
      <c r="L2271" t="s">
        <v>4416</v>
      </c>
      <c r="M2271" t="s">
        <v>131</v>
      </c>
      <c r="N2271">
        <v>0</v>
      </c>
      <c r="O2271" t="s">
        <v>47</v>
      </c>
      <c r="P2271">
        <v>165</v>
      </c>
      <c r="Q2271" t="s">
        <v>48</v>
      </c>
      <c r="R2271" t="s">
        <v>138</v>
      </c>
      <c r="S2271" t="s">
        <v>139</v>
      </c>
      <c r="T2271" t="s">
        <v>51</v>
      </c>
      <c r="U2271" t="s">
        <v>353</v>
      </c>
      <c r="V2271">
        <v>1.1499999999999999</v>
      </c>
      <c r="W2271" s="1">
        <v>1808.95</v>
      </c>
      <c r="X2271">
        <v>1</v>
      </c>
      <c r="Y2271">
        <v>11.63</v>
      </c>
      <c r="Z2271">
        <v>4</v>
      </c>
      <c r="AA2271">
        <v>2.9075000000000002</v>
      </c>
      <c r="AB2271" s="2">
        <v>0.47687500000000005</v>
      </c>
      <c r="AC2271" s="1">
        <v>-750.12437500000021</v>
      </c>
      <c r="AD2271" s="7">
        <v>43472</v>
      </c>
      <c r="AE2271" s="7">
        <v>43472</v>
      </c>
      <c r="AF2271">
        <v>0</v>
      </c>
      <c r="AG2271" t="s">
        <v>53</v>
      </c>
      <c r="AH2271" s="2">
        <v>0</v>
      </c>
      <c r="AI2271" s="1">
        <v>0</v>
      </c>
      <c r="AJ2271" s="1">
        <v>0</v>
      </c>
      <c r="AK2271" s="6" t="str">
        <f>+IF(Tabla1[[#This Row],[REQUEST_TY]]="SR MANTENIMIENTO CORRECTIVO", "EMERGENCIA", "OTROS")</f>
        <v>EMERGENCIA</v>
      </c>
      <c r="AL2271" s="6" t="str">
        <f>+_xlfn.IFS(Tabla1[[#This Row],[Veces obj]]&lt;=1,"0-1",Tabla1[[#This Row],[Veces obj]]&lt;=2,"1-2",Tabla1[[#This Row],[Veces obj]]&lt;=3,"2-3",TRUE,"&gt;3")</f>
        <v>2-3</v>
      </c>
      <c r="AM2271" s="6" t="str">
        <f>+_xlfn.IFS(MONTH(Tabla1[[#This Row],[MES]])&lt;=3,"Q1",MONTH(Tabla1[[#This Row],[MES]])&lt;=6,"Q2",MONTH(Tabla1[[#This Row],[MES]])&lt;=9,"Q3",TRUE,"Q4")</f>
        <v>Q1</v>
      </c>
      <c r="AN2271" t="str">
        <f>+IFERROR(VLOOKUP(Tabla1[[#This Row],[CUENTA]],CTAS[],2,0),"OTROS")</f>
        <v>OTROS</v>
      </c>
      <c r="AP2271" t="str">
        <f>+IFERROR(VLOOKUP(Tabla1[[#This Row],[EMPLEADO]],IS[],3,0),"OTROS")</f>
        <v>OTROS</v>
      </c>
      <c r="AQ2271" t="str">
        <f>+IFERROR(VLOOKUP(Tabla1[[#This Row],[EMPLEADO]],IS[[NÓMINA]:[INGENIERO]],2,0),"OTROS")</f>
        <v>OTROS</v>
      </c>
    </row>
    <row r="2272" spans="1:43" x14ac:dyDescent="0.25">
      <c r="A2272" t="s">
        <v>4444</v>
      </c>
      <c r="B2272">
        <v>1</v>
      </c>
      <c r="C2272" t="s">
        <v>6554</v>
      </c>
      <c r="D2272" t="s">
        <v>4401</v>
      </c>
      <c r="E2272" t="s">
        <v>85</v>
      </c>
      <c r="F2272" t="s">
        <v>6555</v>
      </c>
      <c r="G2272" s="17" t="s">
        <v>1479</v>
      </c>
      <c r="H2272" t="s">
        <v>79</v>
      </c>
      <c r="I2272" t="s">
        <v>43</v>
      </c>
      <c r="J2272" t="s">
        <v>8</v>
      </c>
      <c r="K2272" t="s">
        <v>1480</v>
      </c>
      <c r="L2272" t="s">
        <v>1481</v>
      </c>
      <c r="M2272" t="s">
        <v>1482</v>
      </c>
      <c r="N2272">
        <v>0</v>
      </c>
      <c r="O2272" t="s">
        <v>47</v>
      </c>
      <c r="P2272" t="s">
        <v>822</v>
      </c>
      <c r="Q2272" t="s">
        <v>48</v>
      </c>
      <c r="R2272" t="s">
        <v>49</v>
      </c>
      <c r="S2272" t="s">
        <v>50</v>
      </c>
      <c r="T2272" t="s">
        <v>51</v>
      </c>
      <c r="U2272" t="s">
        <v>52</v>
      </c>
      <c r="V2272">
        <v>1</v>
      </c>
      <c r="W2272" s="1">
        <v>715.00000000000011</v>
      </c>
      <c r="X2272">
        <v>1</v>
      </c>
      <c r="Y2272">
        <v>14.58</v>
      </c>
      <c r="Z2272">
        <v>5</v>
      </c>
      <c r="AA2272">
        <v>2.9159999999999999</v>
      </c>
      <c r="AB2272" s="2">
        <v>0.47899999999999998</v>
      </c>
      <c r="AC2272" s="1">
        <v>-342.48500000000001</v>
      </c>
      <c r="AD2272" s="7">
        <v>43516</v>
      </c>
      <c r="AE2272" s="7">
        <v>43517</v>
      </c>
      <c r="AF2272">
        <v>1</v>
      </c>
      <c r="AG2272" t="s">
        <v>53</v>
      </c>
      <c r="AH2272" s="2">
        <v>0</v>
      </c>
      <c r="AI2272" s="1">
        <v>0</v>
      </c>
      <c r="AJ2272" s="1">
        <v>0</v>
      </c>
      <c r="AK2272" s="6" t="str">
        <f>+IF(Tabla1[[#This Row],[REQUEST_TY]]="SR MANTENIMIENTO CORRECTIVO", "EMERGENCIA", "OTROS")</f>
        <v>OTROS</v>
      </c>
      <c r="AL2272" s="6" t="str">
        <f>+_xlfn.IFS(Tabla1[[#This Row],[Veces obj]]&lt;=1,"0-1",Tabla1[[#This Row],[Veces obj]]&lt;=2,"1-2",Tabla1[[#This Row],[Veces obj]]&lt;=3,"2-3",TRUE,"&gt;3")</f>
        <v>2-3</v>
      </c>
      <c r="AM2272" s="6" t="str">
        <f>+_xlfn.IFS(MONTH(Tabla1[[#This Row],[MES]])&lt;=3,"Q1",MONTH(Tabla1[[#This Row],[MES]])&lt;=6,"Q2",MONTH(Tabla1[[#This Row],[MES]])&lt;=9,"Q3",TRUE,"Q4")</f>
        <v>Q1</v>
      </c>
      <c r="AN2272" t="str">
        <f>+IFERROR(VLOOKUP(Tabla1[[#This Row],[CUENTA]],CTAS[],2,0),"OTROS")</f>
        <v>OTROS</v>
      </c>
      <c r="AP2272" t="str">
        <f>+IFERROR(VLOOKUP(Tabla1[[#This Row],[EMPLEADO]],IS[],3,0),"OTROS")</f>
        <v>OTROS</v>
      </c>
      <c r="AQ2272" t="str">
        <f>+IFERROR(VLOOKUP(Tabla1[[#This Row],[EMPLEADO]],IS[[NÓMINA]:[INGENIERO]],2,0),"OTROS")</f>
        <v>OTROS</v>
      </c>
    </row>
    <row r="2273" spans="1:43" x14ac:dyDescent="0.25">
      <c r="A2273" t="s">
        <v>36</v>
      </c>
      <c r="B2273">
        <v>1</v>
      </c>
      <c r="C2273" t="s">
        <v>4417</v>
      </c>
      <c r="D2273" t="s">
        <v>38</v>
      </c>
      <c r="E2273" t="s">
        <v>507</v>
      </c>
      <c r="F2273" t="s">
        <v>4418</v>
      </c>
      <c r="G2273" s="17" t="s">
        <v>4419</v>
      </c>
      <c r="H2273" t="s">
        <v>1052</v>
      </c>
      <c r="I2273" t="s">
        <v>43</v>
      </c>
      <c r="J2273" t="s">
        <v>8</v>
      </c>
      <c r="K2273" t="s">
        <v>4420</v>
      </c>
      <c r="L2273" t="s">
        <v>4421</v>
      </c>
      <c r="M2273" t="s">
        <v>222</v>
      </c>
      <c r="N2273">
        <v>0</v>
      </c>
      <c r="O2273" t="s">
        <v>47</v>
      </c>
      <c r="P2273">
        <v>2602</v>
      </c>
      <c r="Q2273" t="s">
        <v>48</v>
      </c>
      <c r="R2273" t="s">
        <v>242</v>
      </c>
      <c r="S2273" t="s">
        <v>64</v>
      </c>
      <c r="T2273" t="s">
        <v>51</v>
      </c>
      <c r="U2273" t="s">
        <v>96</v>
      </c>
      <c r="V2273">
        <v>1.1000000000000001</v>
      </c>
      <c r="W2273" s="1">
        <v>1501.5000000000002</v>
      </c>
      <c r="X2273">
        <v>1</v>
      </c>
      <c r="Y2273">
        <v>15.45</v>
      </c>
      <c r="Z2273">
        <v>5</v>
      </c>
      <c r="AA2273">
        <v>3.09</v>
      </c>
      <c r="AB2273" s="2">
        <v>1</v>
      </c>
      <c r="AC2273" s="1">
        <v>-1365</v>
      </c>
      <c r="AD2273" s="7">
        <v>43482</v>
      </c>
      <c r="AE2273" s="7">
        <v>43482</v>
      </c>
      <c r="AF2273">
        <v>0</v>
      </c>
      <c r="AG2273" t="s">
        <v>53</v>
      </c>
      <c r="AH2273" s="2">
        <v>0</v>
      </c>
      <c r="AI2273" s="1">
        <v>0</v>
      </c>
      <c r="AJ2273" s="1">
        <v>0</v>
      </c>
      <c r="AK2273" s="6" t="str">
        <f>+IF(Tabla1[[#This Row],[REQUEST_TY]]="SR MANTENIMIENTO CORRECTIVO", "EMERGENCIA", "OTROS")</f>
        <v>EMERGENCIA</v>
      </c>
      <c r="AL2273" s="6" t="str">
        <f>+_xlfn.IFS(Tabla1[[#This Row],[Veces obj]]&lt;=1,"0-1",Tabla1[[#This Row],[Veces obj]]&lt;=2,"1-2",Tabla1[[#This Row],[Veces obj]]&lt;=3,"2-3",TRUE,"&gt;3")</f>
        <v>&gt;3</v>
      </c>
      <c r="AM2273" s="6" t="str">
        <f>+_xlfn.IFS(MONTH(Tabla1[[#This Row],[MES]])&lt;=3,"Q1",MONTH(Tabla1[[#This Row],[MES]])&lt;=6,"Q2",MONTH(Tabla1[[#This Row],[MES]])&lt;=9,"Q3",TRUE,"Q4")</f>
        <v>Q1</v>
      </c>
      <c r="AN2273" t="str">
        <f>+IFERROR(VLOOKUP(Tabla1[[#This Row],[CUENTA]],CTAS[],2,0),"OTROS")</f>
        <v>OTROS</v>
      </c>
      <c r="AP2273" t="str">
        <f>+IFERROR(VLOOKUP(Tabla1[[#This Row],[EMPLEADO]],IS[],3,0),"OTROS")</f>
        <v>OTROS</v>
      </c>
      <c r="AQ2273" t="str">
        <f>+IFERROR(VLOOKUP(Tabla1[[#This Row],[EMPLEADO]],IS[[NÓMINA]:[INGENIERO]],2,0),"OTROS")</f>
        <v>OTROS</v>
      </c>
    </row>
    <row r="2274" spans="1:43" x14ac:dyDescent="0.25">
      <c r="A2274" t="s">
        <v>36</v>
      </c>
      <c r="B2274">
        <v>1</v>
      </c>
      <c r="C2274" t="s">
        <v>4422</v>
      </c>
      <c r="D2274" t="s">
        <v>38</v>
      </c>
      <c r="E2274" t="s">
        <v>725</v>
      </c>
      <c r="F2274" t="s">
        <v>4423</v>
      </c>
      <c r="G2274" s="17" t="s">
        <v>3143</v>
      </c>
      <c r="H2274" t="s">
        <v>707</v>
      </c>
      <c r="I2274" t="s">
        <v>43</v>
      </c>
      <c r="J2274" t="s">
        <v>8</v>
      </c>
      <c r="K2274" t="s">
        <v>102</v>
      </c>
      <c r="L2274" t="s">
        <v>728</v>
      </c>
      <c r="M2274" t="s">
        <v>709</v>
      </c>
      <c r="N2274">
        <v>0</v>
      </c>
      <c r="O2274" t="s">
        <v>105</v>
      </c>
      <c r="P2274">
        <v>57</v>
      </c>
      <c r="Q2274" t="s">
        <v>82</v>
      </c>
      <c r="R2274" t="s">
        <v>223</v>
      </c>
      <c r="S2274" t="s">
        <v>139</v>
      </c>
      <c r="T2274" t="s">
        <v>51</v>
      </c>
      <c r="U2274" t="s">
        <v>140</v>
      </c>
      <c r="V2274">
        <v>1.1000000000000001</v>
      </c>
      <c r="W2274" s="1">
        <v>883.30000000000007</v>
      </c>
      <c r="X2274">
        <v>1</v>
      </c>
      <c r="Y2274">
        <v>13.06</v>
      </c>
      <c r="Z2274">
        <v>4</v>
      </c>
      <c r="AA2274">
        <v>3.2650000000000001</v>
      </c>
      <c r="AB2274" s="2">
        <v>1</v>
      </c>
      <c r="AC2274" s="1">
        <v>-803</v>
      </c>
      <c r="AD2274" s="7">
        <v>43476</v>
      </c>
      <c r="AE2274" s="7">
        <v>43476</v>
      </c>
      <c r="AF2274">
        <v>0</v>
      </c>
      <c r="AG2274" t="s">
        <v>53</v>
      </c>
      <c r="AH2274" s="2">
        <v>0</v>
      </c>
      <c r="AI2274" s="1">
        <v>0</v>
      </c>
      <c r="AJ2274" s="1">
        <v>0</v>
      </c>
      <c r="AK2274" s="6" t="str">
        <f>+IF(Tabla1[[#This Row],[REQUEST_TY]]="SR MANTENIMIENTO CORRECTIVO", "EMERGENCIA", "OTROS")</f>
        <v>EMERGENCIA</v>
      </c>
      <c r="AL2274" s="6" t="str">
        <f>+_xlfn.IFS(Tabla1[[#This Row],[Veces obj]]&lt;=1,"0-1",Tabla1[[#This Row],[Veces obj]]&lt;=2,"1-2",Tabla1[[#This Row],[Veces obj]]&lt;=3,"2-3",TRUE,"&gt;3")</f>
        <v>&gt;3</v>
      </c>
      <c r="AM2274" s="6" t="str">
        <f>+_xlfn.IFS(MONTH(Tabla1[[#This Row],[MES]])&lt;=3,"Q1",MONTH(Tabla1[[#This Row],[MES]])&lt;=6,"Q2",MONTH(Tabla1[[#This Row],[MES]])&lt;=9,"Q3",TRUE,"Q4")</f>
        <v>Q1</v>
      </c>
      <c r="AN2274" t="str">
        <f>+IFERROR(VLOOKUP(Tabla1[[#This Row],[CUENTA]],CTAS[],2,0),"OTROS")</f>
        <v>OTROS</v>
      </c>
      <c r="AP2274" t="str">
        <f>+IFERROR(VLOOKUP(Tabla1[[#This Row],[EMPLEADO]],IS[],3,0),"OTROS")</f>
        <v>OTROS</v>
      </c>
      <c r="AQ2274" t="str">
        <f>+IFERROR(VLOOKUP(Tabla1[[#This Row],[EMPLEADO]],IS[[NÓMINA]:[INGENIERO]],2,0),"OTROS")</f>
        <v>OTROS</v>
      </c>
    </row>
    <row r="2275" spans="1:43" x14ac:dyDescent="0.25">
      <c r="A2275" t="s">
        <v>4444</v>
      </c>
      <c r="B2275">
        <v>1</v>
      </c>
      <c r="C2275" t="s">
        <v>6570</v>
      </c>
      <c r="D2275" t="s">
        <v>38</v>
      </c>
      <c r="E2275" t="s">
        <v>1077</v>
      </c>
      <c r="F2275" t="s">
        <v>6571</v>
      </c>
      <c r="G2275" s="17" t="s">
        <v>1272</v>
      </c>
      <c r="H2275" t="s">
        <v>253</v>
      </c>
      <c r="I2275" t="s">
        <v>43</v>
      </c>
      <c r="J2275" t="s">
        <v>8</v>
      </c>
      <c r="K2275" t="s">
        <v>966</v>
      </c>
      <c r="L2275" t="s">
        <v>6572</v>
      </c>
      <c r="M2275" t="s">
        <v>649</v>
      </c>
      <c r="N2275">
        <v>0</v>
      </c>
      <c r="O2275" t="s">
        <v>47</v>
      </c>
      <c r="P2275">
        <v>46</v>
      </c>
      <c r="Q2275" t="s">
        <v>82</v>
      </c>
      <c r="R2275" t="s">
        <v>63</v>
      </c>
      <c r="S2275" t="s">
        <v>64</v>
      </c>
      <c r="T2275" t="s">
        <v>51</v>
      </c>
      <c r="U2275" t="s">
        <v>83</v>
      </c>
      <c r="V2275">
        <v>1.05</v>
      </c>
      <c r="W2275" s="1">
        <v>1433.25</v>
      </c>
      <c r="X2275">
        <v>1</v>
      </c>
      <c r="Y2275">
        <v>17.3</v>
      </c>
      <c r="Z2275">
        <v>5</v>
      </c>
      <c r="AA2275">
        <v>3.46</v>
      </c>
      <c r="AB2275" s="2">
        <v>1</v>
      </c>
      <c r="AC2275" s="1">
        <v>-1365</v>
      </c>
      <c r="AD2275" s="7">
        <v>43517</v>
      </c>
      <c r="AE2275" s="7">
        <v>43517</v>
      </c>
      <c r="AF2275">
        <v>0</v>
      </c>
      <c r="AG2275" t="s">
        <v>53</v>
      </c>
      <c r="AH2275" s="2">
        <v>0</v>
      </c>
      <c r="AI2275" s="1">
        <v>0</v>
      </c>
      <c r="AJ2275" s="1">
        <v>0</v>
      </c>
      <c r="AK2275" s="6" t="str">
        <f>+IF(Tabla1[[#This Row],[REQUEST_TY]]="SR MANTENIMIENTO CORRECTIVO", "EMERGENCIA", "OTROS")</f>
        <v>EMERGENCIA</v>
      </c>
      <c r="AL2275" s="6" t="str">
        <f>+_xlfn.IFS(Tabla1[[#This Row],[Veces obj]]&lt;=1,"0-1",Tabla1[[#This Row],[Veces obj]]&lt;=2,"1-2",Tabla1[[#This Row],[Veces obj]]&lt;=3,"2-3",TRUE,"&gt;3")</f>
        <v>&gt;3</v>
      </c>
      <c r="AM2275" s="6" t="str">
        <f>+_xlfn.IFS(MONTH(Tabla1[[#This Row],[MES]])&lt;=3,"Q1",MONTH(Tabla1[[#This Row],[MES]])&lt;=6,"Q2",MONTH(Tabla1[[#This Row],[MES]])&lt;=9,"Q3",TRUE,"Q4")</f>
        <v>Q1</v>
      </c>
      <c r="AN2275" t="str">
        <f>+IFERROR(VLOOKUP(Tabla1[[#This Row],[CUENTA]],CTAS[],2,0),"OTROS")</f>
        <v>OTROS</v>
      </c>
      <c r="AP2275" t="str">
        <f>+IFERROR(VLOOKUP(Tabla1[[#This Row],[EMPLEADO]],IS[],3,0),"OTROS")</f>
        <v>OTROS</v>
      </c>
      <c r="AQ2275" t="str">
        <f>+IFERROR(VLOOKUP(Tabla1[[#This Row],[EMPLEADO]],IS[[NÓMINA]:[INGENIERO]],2,0),"OTROS")</f>
        <v>OTROS</v>
      </c>
    </row>
    <row r="2276" spans="1:43" x14ac:dyDescent="0.25">
      <c r="A2276" t="s">
        <v>36</v>
      </c>
      <c r="B2276">
        <v>1</v>
      </c>
      <c r="C2276" t="s">
        <v>4424</v>
      </c>
      <c r="D2276" t="s">
        <v>38</v>
      </c>
      <c r="E2276" t="s">
        <v>258</v>
      </c>
      <c r="F2276" t="s">
        <v>4425</v>
      </c>
      <c r="G2276" s="17" t="s">
        <v>4426</v>
      </c>
      <c r="H2276" t="s">
        <v>136</v>
      </c>
      <c r="I2276" t="s">
        <v>43</v>
      </c>
      <c r="J2276" t="s">
        <v>8</v>
      </c>
      <c r="K2276" t="s">
        <v>102</v>
      </c>
      <c r="L2276" t="s">
        <v>1621</v>
      </c>
      <c r="M2276" t="s">
        <v>736</v>
      </c>
      <c r="N2276">
        <v>0</v>
      </c>
      <c r="O2276" t="s">
        <v>47</v>
      </c>
      <c r="P2276">
        <v>10</v>
      </c>
      <c r="Q2276" t="s">
        <v>194</v>
      </c>
      <c r="R2276" t="s">
        <v>138</v>
      </c>
      <c r="S2276" t="s">
        <v>139</v>
      </c>
      <c r="T2276" t="s">
        <v>51</v>
      </c>
      <c r="U2276" t="s">
        <v>224</v>
      </c>
      <c r="V2276">
        <v>0.8</v>
      </c>
      <c r="W2276" s="1">
        <v>1258.4000000000003</v>
      </c>
      <c r="X2276">
        <v>1</v>
      </c>
      <c r="Y2276">
        <v>13.88</v>
      </c>
      <c r="Z2276">
        <v>4</v>
      </c>
      <c r="AA2276">
        <v>3.47</v>
      </c>
      <c r="AB2276" s="2">
        <v>1</v>
      </c>
      <c r="AC2276" s="1">
        <v>-1573.0000000000002</v>
      </c>
      <c r="AD2276" s="7">
        <v>43467</v>
      </c>
      <c r="AE2276" s="7">
        <v>43467</v>
      </c>
      <c r="AF2276">
        <v>0</v>
      </c>
      <c r="AG2276" t="s">
        <v>53</v>
      </c>
      <c r="AH2276" s="2">
        <v>0</v>
      </c>
      <c r="AI2276" s="1">
        <v>0</v>
      </c>
      <c r="AJ2276" s="1">
        <v>0</v>
      </c>
      <c r="AK2276" s="6" t="str">
        <f>+IF(Tabla1[[#This Row],[REQUEST_TY]]="SR MANTENIMIENTO CORRECTIVO", "EMERGENCIA", "OTROS")</f>
        <v>EMERGENCIA</v>
      </c>
      <c r="AL2276" s="6" t="str">
        <f>+_xlfn.IFS(Tabla1[[#This Row],[Veces obj]]&lt;=1,"0-1",Tabla1[[#This Row],[Veces obj]]&lt;=2,"1-2",Tabla1[[#This Row],[Veces obj]]&lt;=3,"2-3",TRUE,"&gt;3")</f>
        <v>&gt;3</v>
      </c>
      <c r="AM2276" s="6" t="str">
        <f>+_xlfn.IFS(MONTH(Tabla1[[#This Row],[MES]])&lt;=3,"Q1",MONTH(Tabla1[[#This Row],[MES]])&lt;=6,"Q2",MONTH(Tabla1[[#This Row],[MES]])&lt;=9,"Q3",TRUE,"Q4")</f>
        <v>Q1</v>
      </c>
      <c r="AN2276" t="str">
        <f>+IFERROR(VLOOKUP(Tabla1[[#This Row],[CUENTA]],CTAS[],2,0),"OTROS")</f>
        <v>OTROS</v>
      </c>
      <c r="AP2276" t="str">
        <f>+IFERROR(VLOOKUP(Tabla1[[#This Row],[EMPLEADO]],IS[],3,0),"OTROS")</f>
        <v>OTROS</v>
      </c>
      <c r="AQ2276" t="str">
        <f>+IFERROR(VLOOKUP(Tabla1[[#This Row],[EMPLEADO]],IS[[NÓMINA]:[INGENIERO]],2,0),"OTROS")</f>
        <v>OTROS</v>
      </c>
    </row>
    <row r="2277" spans="1:43" x14ac:dyDescent="0.25">
      <c r="A2277" t="s">
        <v>36</v>
      </c>
      <c r="B2277">
        <v>1</v>
      </c>
      <c r="C2277" t="s">
        <v>2865</v>
      </c>
      <c r="D2277" t="s">
        <v>38</v>
      </c>
      <c r="E2277" t="s">
        <v>604</v>
      </c>
      <c r="F2277" t="s">
        <v>2866</v>
      </c>
      <c r="G2277" s="17" t="s">
        <v>2867</v>
      </c>
      <c r="H2277" t="s">
        <v>821</v>
      </c>
      <c r="I2277" t="s">
        <v>43</v>
      </c>
      <c r="J2277" t="s">
        <v>8</v>
      </c>
      <c r="K2277" t="s">
        <v>2868</v>
      </c>
      <c r="L2277" t="s">
        <v>2869</v>
      </c>
      <c r="M2277" t="s">
        <v>94</v>
      </c>
      <c r="N2277">
        <v>0</v>
      </c>
      <c r="O2277" t="s">
        <v>47</v>
      </c>
      <c r="P2277">
        <v>103</v>
      </c>
      <c r="Q2277" t="s">
        <v>48</v>
      </c>
      <c r="R2277" t="s">
        <v>63</v>
      </c>
      <c r="S2277" t="s">
        <v>64</v>
      </c>
      <c r="T2277" t="s">
        <v>51</v>
      </c>
      <c r="U2277" t="s">
        <v>96</v>
      </c>
      <c r="V2277">
        <v>1.1000000000000001</v>
      </c>
      <c r="W2277" s="1">
        <v>1501.5000000000002</v>
      </c>
      <c r="X2277">
        <v>1</v>
      </c>
      <c r="Y2277">
        <v>3.25</v>
      </c>
      <c r="Z2277">
        <v>5</v>
      </c>
      <c r="AA2277">
        <v>0.65</v>
      </c>
      <c r="AB2277" s="2">
        <v>0</v>
      </c>
      <c r="AC2277" s="1">
        <v>0</v>
      </c>
      <c r="AD2277" s="7">
        <v>43493</v>
      </c>
      <c r="AE2277" s="7">
        <v>43494</v>
      </c>
      <c r="AF2277">
        <v>1</v>
      </c>
      <c r="AG2277" t="s">
        <v>53</v>
      </c>
      <c r="AH2277" s="2">
        <v>0</v>
      </c>
      <c r="AI2277" s="1">
        <v>0</v>
      </c>
      <c r="AJ2277" s="1">
        <v>0</v>
      </c>
      <c r="AK2277" s="6" t="str">
        <f>+IF(Tabla1[[#This Row],[REQUEST_TY]]="SR MANTENIMIENTO CORRECTIVO", "EMERGENCIA", "OTROS")</f>
        <v>EMERGENCIA</v>
      </c>
      <c r="AL2277" s="6" t="str">
        <f>+_xlfn.IFS(Tabla1[[#This Row],[Veces obj]]&lt;=1,"0-1",Tabla1[[#This Row],[Veces obj]]&lt;=2,"1-2",Tabla1[[#This Row],[Veces obj]]&lt;=3,"2-3",TRUE,"&gt;3")</f>
        <v>0-1</v>
      </c>
      <c r="AM2277" s="6" t="str">
        <f>+_xlfn.IFS(MONTH(Tabla1[[#This Row],[MES]])&lt;=3,"Q1",MONTH(Tabla1[[#This Row],[MES]])&lt;=6,"Q2",MONTH(Tabla1[[#This Row],[MES]])&lt;=9,"Q3",TRUE,"Q4")</f>
        <v>Q1</v>
      </c>
      <c r="AN2277" t="str">
        <f>+IFERROR(VLOOKUP(Tabla1[[#This Row],[CUENTA]],CTAS[],2,0),"OTROS")</f>
        <v>OTROS</v>
      </c>
      <c r="AO2277">
        <v>1</v>
      </c>
      <c r="AP2277" t="str">
        <f>+IFERROR(VLOOKUP(Tabla1[[#This Row],[EMPLEADO]],IS[],3,0),"OTROS")</f>
        <v>JUAREZ</v>
      </c>
      <c r="AQ2277" t="str">
        <f>+IFERROR(VLOOKUP(Tabla1[[#This Row],[EMPLEADO]],IS[[NÓMINA]:[INGENIERO]],2,0),"OTROS")</f>
        <v>ERASMO ALEJANDRO</v>
      </c>
    </row>
    <row r="2278" spans="1:43" x14ac:dyDescent="0.25">
      <c r="A2278" t="s">
        <v>4444</v>
      </c>
      <c r="B2278">
        <v>1</v>
      </c>
      <c r="C2278" t="s">
        <v>4635</v>
      </c>
      <c r="D2278" t="s">
        <v>38</v>
      </c>
      <c r="E2278" t="s">
        <v>275</v>
      </c>
      <c r="F2278" t="s">
        <v>4636</v>
      </c>
      <c r="G2278" s="17" t="s">
        <v>383</v>
      </c>
      <c r="H2278" t="s">
        <v>384</v>
      </c>
      <c r="I2278" t="s">
        <v>43</v>
      </c>
      <c r="J2278" t="s">
        <v>8</v>
      </c>
      <c r="K2278" t="s">
        <v>385</v>
      </c>
      <c r="L2278" t="s">
        <v>386</v>
      </c>
      <c r="M2278" t="s">
        <v>387</v>
      </c>
      <c r="N2278">
        <v>0</v>
      </c>
      <c r="O2278" t="s">
        <v>47</v>
      </c>
      <c r="P2278">
        <v>12</v>
      </c>
      <c r="Q2278" t="s">
        <v>194</v>
      </c>
      <c r="R2278" t="s">
        <v>95</v>
      </c>
      <c r="S2278" t="s">
        <v>64</v>
      </c>
      <c r="T2278" t="s">
        <v>51</v>
      </c>
      <c r="U2278" t="s">
        <v>195</v>
      </c>
      <c r="V2278">
        <v>0.6</v>
      </c>
      <c r="W2278" s="1">
        <v>819</v>
      </c>
      <c r="X2278">
        <v>1</v>
      </c>
      <c r="Y2278">
        <v>19.73</v>
      </c>
      <c r="Z2278">
        <v>5</v>
      </c>
      <c r="AA2278">
        <v>3.9460000000000002</v>
      </c>
      <c r="AB2278" s="2">
        <v>1</v>
      </c>
      <c r="AC2278" s="1">
        <v>-1365</v>
      </c>
      <c r="AD2278" s="7">
        <v>43497</v>
      </c>
      <c r="AE2278" s="7">
        <v>43501</v>
      </c>
      <c r="AF2278">
        <v>1</v>
      </c>
      <c r="AG2278" t="s">
        <v>53</v>
      </c>
      <c r="AH2278" s="2">
        <v>0</v>
      </c>
      <c r="AI2278" s="1">
        <v>0</v>
      </c>
      <c r="AJ2278" s="1">
        <v>0</v>
      </c>
      <c r="AK2278" s="6" t="str">
        <f>+IF(Tabla1[[#This Row],[REQUEST_TY]]="SR MANTENIMIENTO CORRECTIVO", "EMERGENCIA", "OTROS")</f>
        <v>EMERGENCIA</v>
      </c>
      <c r="AL2278" s="6" t="str">
        <f>+_xlfn.IFS(Tabla1[[#This Row],[Veces obj]]&lt;=1,"0-1",Tabla1[[#This Row],[Veces obj]]&lt;=2,"1-2",Tabla1[[#This Row],[Veces obj]]&lt;=3,"2-3",TRUE,"&gt;3")</f>
        <v>&gt;3</v>
      </c>
      <c r="AM2278" s="6" t="str">
        <f>+_xlfn.IFS(MONTH(Tabla1[[#This Row],[MES]])&lt;=3,"Q1",MONTH(Tabla1[[#This Row],[MES]])&lt;=6,"Q2",MONTH(Tabla1[[#This Row],[MES]])&lt;=9,"Q3",TRUE,"Q4")</f>
        <v>Q1</v>
      </c>
      <c r="AN2278" t="str">
        <f>+IFERROR(VLOOKUP(Tabla1[[#This Row],[CUENTA]],CTAS[],2,0),"OTROS")</f>
        <v>OTROS</v>
      </c>
      <c r="AP2278" t="str">
        <f>+IFERROR(VLOOKUP(Tabla1[[#This Row],[EMPLEADO]],IS[],3,0),"OTROS")</f>
        <v>OTROS</v>
      </c>
      <c r="AQ2278" t="str">
        <f>+IFERROR(VLOOKUP(Tabla1[[#This Row],[EMPLEADO]],IS[[NÓMINA]:[INGENIERO]],2,0),"OTROS")</f>
        <v>OTROS</v>
      </c>
    </row>
    <row r="2279" spans="1:43" x14ac:dyDescent="0.25">
      <c r="A2279" t="s">
        <v>36</v>
      </c>
      <c r="B2279">
        <v>1</v>
      </c>
      <c r="C2279" t="s">
        <v>4430</v>
      </c>
      <c r="D2279" t="s">
        <v>38</v>
      </c>
      <c r="E2279" t="s">
        <v>133</v>
      </c>
      <c r="F2279" t="s">
        <v>4431</v>
      </c>
      <c r="G2279" s="17" t="s">
        <v>4432</v>
      </c>
      <c r="H2279" t="s">
        <v>1063</v>
      </c>
      <c r="I2279" t="s">
        <v>43</v>
      </c>
      <c r="J2279" t="s">
        <v>8</v>
      </c>
      <c r="K2279" t="s">
        <v>59</v>
      </c>
      <c r="L2279" t="s">
        <v>4230</v>
      </c>
      <c r="M2279" t="s">
        <v>1264</v>
      </c>
      <c r="N2279">
        <v>0</v>
      </c>
      <c r="O2279" t="s">
        <v>47</v>
      </c>
      <c r="P2279">
        <v>64</v>
      </c>
      <c r="Q2279" t="s">
        <v>48</v>
      </c>
      <c r="R2279" t="s">
        <v>138</v>
      </c>
      <c r="S2279" t="s">
        <v>139</v>
      </c>
      <c r="T2279" t="s">
        <v>51</v>
      </c>
      <c r="U2279" t="s">
        <v>353</v>
      </c>
      <c r="V2279">
        <v>1.1499999999999999</v>
      </c>
      <c r="W2279" s="1">
        <v>1808.95</v>
      </c>
      <c r="X2279">
        <v>1</v>
      </c>
      <c r="Y2279">
        <v>16.48</v>
      </c>
      <c r="Z2279">
        <v>4</v>
      </c>
      <c r="AA2279">
        <v>4.12</v>
      </c>
      <c r="AB2279" s="2">
        <v>1</v>
      </c>
      <c r="AC2279" s="1">
        <v>-1573.0000000000002</v>
      </c>
      <c r="AD2279" s="7">
        <v>43476</v>
      </c>
      <c r="AE2279" s="7">
        <v>43476</v>
      </c>
      <c r="AF2279">
        <v>0</v>
      </c>
      <c r="AG2279" t="s">
        <v>53</v>
      </c>
      <c r="AH2279" s="2">
        <v>0</v>
      </c>
      <c r="AI2279" s="1">
        <v>0</v>
      </c>
      <c r="AJ2279" s="1">
        <v>0</v>
      </c>
      <c r="AK2279" s="6" t="str">
        <f>+IF(Tabla1[[#This Row],[REQUEST_TY]]="SR MANTENIMIENTO CORRECTIVO", "EMERGENCIA", "OTROS")</f>
        <v>EMERGENCIA</v>
      </c>
      <c r="AL2279" s="6" t="str">
        <f>+_xlfn.IFS(Tabla1[[#This Row],[Veces obj]]&lt;=1,"0-1",Tabla1[[#This Row],[Veces obj]]&lt;=2,"1-2",Tabla1[[#This Row],[Veces obj]]&lt;=3,"2-3",TRUE,"&gt;3")</f>
        <v>&gt;3</v>
      </c>
      <c r="AM2279" s="6" t="str">
        <f>+_xlfn.IFS(MONTH(Tabla1[[#This Row],[MES]])&lt;=3,"Q1",MONTH(Tabla1[[#This Row],[MES]])&lt;=6,"Q2",MONTH(Tabla1[[#This Row],[MES]])&lt;=9,"Q3",TRUE,"Q4")</f>
        <v>Q1</v>
      </c>
      <c r="AN2279" t="str">
        <f>+IFERROR(VLOOKUP(Tabla1[[#This Row],[CUENTA]],CTAS[],2,0),"OTROS")</f>
        <v>OTROS</v>
      </c>
      <c r="AP2279" t="str">
        <f>+IFERROR(VLOOKUP(Tabla1[[#This Row],[EMPLEADO]],IS[],3,0),"OTROS")</f>
        <v>OTROS</v>
      </c>
      <c r="AQ2279" t="str">
        <f>+IFERROR(VLOOKUP(Tabla1[[#This Row],[EMPLEADO]],IS[[NÓMINA]:[INGENIERO]],2,0),"OTROS")</f>
        <v>OTROS</v>
      </c>
    </row>
    <row r="2280" spans="1:43" x14ac:dyDescent="0.25">
      <c r="A2280" t="s">
        <v>36</v>
      </c>
      <c r="B2280">
        <v>1</v>
      </c>
      <c r="C2280" t="s">
        <v>4433</v>
      </c>
      <c r="D2280" t="s">
        <v>38</v>
      </c>
      <c r="E2280" t="s">
        <v>694</v>
      </c>
      <c r="F2280" t="s">
        <v>4434</v>
      </c>
      <c r="G2280" s="17" t="s">
        <v>4079</v>
      </c>
      <c r="H2280" t="s">
        <v>574</v>
      </c>
      <c r="I2280" t="s">
        <v>43</v>
      </c>
      <c r="J2280" t="s">
        <v>8</v>
      </c>
      <c r="K2280" t="s">
        <v>59</v>
      </c>
      <c r="L2280" t="s">
        <v>4055</v>
      </c>
      <c r="M2280" t="s">
        <v>4056</v>
      </c>
      <c r="N2280">
        <v>0</v>
      </c>
      <c r="O2280" t="s">
        <v>47</v>
      </c>
      <c r="P2280">
        <v>15</v>
      </c>
      <c r="Q2280" t="s">
        <v>194</v>
      </c>
      <c r="R2280" t="s">
        <v>138</v>
      </c>
      <c r="S2280" t="s">
        <v>139</v>
      </c>
      <c r="T2280" t="s">
        <v>51</v>
      </c>
      <c r="U2280" t="s">
        <v>224</v>
      </c>
      <c r="V2280">
        <v>0.8</v>
      </c>
      <c r="W2280" s="1">
        <v>1258.4000000000003</v>
      </c>
      <c r="X2280">
        <v>1</v>
      </c>
      <c r="Y2280">
        <v>17</v>
      </c>
      <c r="Z2280">
        <v>4</v>
      </c>
      <c r="AA2280">
        <v>4.25</v>
      </c>
      <c r="AB2280" s="2">
        <v>1</v>
      </c>
      <c r="AC2280" s="1">
        <v>-1573.0000000000002</v>
      </c>
      <c r="AD2280" s="7">
        <v>43474</v>
      </c>
      <c r="AE2280" s="7">
        <v>43475</v>
      </c>
      <c r="AF2280">
        <v>1</v>
      </c>
      <c r="AG2280" t="s">
        <v>53</v>
      </c>
      <c r="AH2280" s="2">
        <v>0</v>
      </c>
      <c r="AI2280" s="1">
        <v>0</v>
      </c>
      <c r="AJ2280" s="1">
        <v>0</v>
      </c>
      <c r="AK2280" s="6" t="str">
        <f>+IF(Tabla1[[#This Row],[REQUEST_TY]]="SR MANTENIMIENTO CORRECTIVO", "EMERGENCIA", "OTROS")</f>
        <v>EMERGENCIA</v>
      </c>
      <c r="AL2280" s="6" t="str">
        <f>+_xlfn.IFS(Tabla1[[#This Row],[Veces obj]]&lt;=1,"0-1",Tabla1[[#This Row],[Veces obj]]&lt;=2,"1-2",Tabla1[[#This Row],[Veces obj]]&lt;=3,"2-3",TRUE,"&gt;3")</f>
        <v>&gt;3</v>
      </c>
      <c r="AM2280" s="6" t="str">
        <f>+_xlfn.IFS(MONTH(Tabla1[[#This Row],[MES]])&lt;=3,"Q1",MONTH(Tabla1[[#This Row],[MES]])&lt;=6,"Q2",MONTH(Tabla1[[#This Row],[MES]])&lt;=9,"Q3",TRUE,"Q4")</f>
        <v>Q1</v>
      </c>
      <c r="AN2280" t="str">
        <f>+IFERROR(VLOOKUP(Tabla1[[#This Row],[CUENTA]],CTAS[],2,0),"OTROS")</f>
        <v>OTROS</v>
      </c>
      <c r="AP2280" t="str">
        <f>+IFERROR(VLOOKUP(Tabla1[[#This Row],[EMPLEADO]],IS[],3,0),"OTROS")</f>
        <v>OTROS</v>
      </c>
      <c r="AQ2280" t="str">
        <f>+IFERROR(VLOOKUP(Tabla1[[#This Row],[EMPLEADO]],IS[[NÓMINA]:[INGENIERO]],2,0),"OTROS")</f>
        <v>OTROS</v>
      </c>
    </row>
    <row r="2281" spans="1:43" x14ac:dyDescent="0.25">
      <c r="A2281" t="s">
        <v>36</v>
      </c>
      <c r="B2281">
        <v>1</v>
      </c>
      <c r="C2281" t="s">
        <v>4435</v>
      </c>
      <c r="D2281" t="s">
        <v>38</v>
      </c>
      <c r="E2281" t="s">
        <v>133</v>
      </c>
      <c r="F2281" t="s">
        <v>2162</v>
      </c>
      <c r="G2281" s="17" t="s">
        <v>4436</v>
      </c>
      <c r="H2281" t="s">
        <v>915</v>
      </c>
      <c r="I2281" t="s">
        <v>43</v>
      </c>
      <c r="J2281" t="s">
        <v>8</v>
      </c>
      <c r="K2281" t="s">
        <v>59</v>
      </c>
      <c r="L2281" t="s">
        <v>946</v>
      </c>
      <c r="M2281" t="s">
        <v>316</v>
      </c>
      <c r="N2281">
        <v>0</v>
      </c>
      <c r="O2281" t="s">
        <v>47</v>
      </c>
      <c r="P2281">
        <v>24</v>
      </c>
      <c r="Q2281" t="s">
        <v>62</v>
      </c>
      <c r="R2281" t="s">
        <v>138</v>
      </c>
      <c r="S2281" t="s">
        <v>139</v>
      </c>
      <c r="T2281" t="s">
        <v>51</v>
      </c>
      <c r="U2281" t="s">
        <v>262</v>
      </c>
      <c r="V2281">
        <v>1.05</v>
      </c>
      <c r="W2281" s="1">
        <v>1651.6500000000003</v>
      </c>
      <c r="X2281">
        <v>1</v>
      </c>
      <c r="Y2281">
        <v>17.75</v>
      </c>
      <c r="Z2281">
        <v>4</v>
      </c>
      <c r="AA2281">
        <v>4.4375</v>
      </c>
      <c r="AB2281" s="2">
        <v>1</v>
      </c>
      <c r="AC2281" s="1">
        <v>-1573.0000000000002</v>
      </c>
      <c r="AD2281" s="7">
        <v>43481</v>
      </c>
      <c r="AE2281" s="7">
        <v>43481</v>
      </c>
      <c r="AF2281">
        <v>0</v>
      </c>
      <c r="AG2281" t="s">
        <v>53</v>
      </c>
      <c r="AH2281" s="2">
        <v>0</v>
      </c>
      <c r="AI2281" s="1">
        <v>0</v>
      </c>
      <c r="AJ2281" s="1">
        <v>0</v>
      </c>
      <c r="AK2281" s="6" t="str">
        <f>+IF(Tabla1[[#This Row],[REQUEST_TY]]="SR MANTENIMIENTO CORRECTIVO", "EMERGENCIA", "OTROS")</f>
        <v>EMERGENCIA</v>
      </c>
      <c r="AL2281" s="6" t="str">
        <f>+_xlfn.IFS(Tabla1[[#This Row],[Veces obj]]&lt;=1,"0-1",Tabla1[[#This Row],[Veces obj]]&lt;=2,"1-2",Tabla1[[#This Row],[Veces obj]]&lt;=3,"2-3",TRUE,"&gt;3")</f>
        <v>&gt;3</v>
      </c>
      <c r="AM2281" s="6" t="str">
        <f>+_xlfn.IFS(MONTH(Tabla1[[#This Row],[MES]])&lt;=3,"Q1",MONTH(Tabla1[[#This Row],[MES]])&lt;=6,"Q2",MONTH(Tabla1[[#This Row],[MES]])&lt;=9,"Q3",TRUE,"Q4")</f>
        <v>Q1</v>
      </c>
      <c r="AN2281" t="str">
        <f>+IFERROR(VLOOKUP(Tabla1[[#This Row],[CUENTA]],CTAS[],2,0),"OTROS")</f>
        <v>OTROS</v>
      </c>
      <c r="AP2281" t="str">
        <f>+IFERROR(VLOOKUP(Tabla1[[#This Row],[EMPLEADO]],IS[],3,0),"OTROS")</f>
        <v>OTROS</v>
      </c>
      <c r="AQ2281" t="str">
        <f>+IFERROR(VLOOKUP(Tabla1[[#This Row],[EMPLEADO]],IS[[NÓMINA]:[INGENIERO]],2,0),"OTROS")</f>
        <v>OTROS</v>
      </c>
    </row>
    <row r="2282" spans="1:43" x14ac:dyDescent="0.25">
      <c r="A2282" t="s">
        <v>4444</v>
      </c>
      <c r="B2282">
        <v>1</v>
      </c>
      <c r="C2282" t="s">
        <v>4593</v>
      </c>
      <c r="D2282" t="s">
        <v>38</v>
      </c>
      <c r="E2282" t="s">
        <v>558</v>
      </c>
      <c r="F2282" t="s">
        <v>726</v>
      </c>
      <c r="G2282" s="17" t="s">
        <v>4594</v>
      </c>
      <c r="H2282" t="s">
        <v>484</v>
      </c>
      <c r="I2282" t="s">
        <v>43</v>
      </c>
      <c r="J2282" t="s">
        <v>8</v>
      </c>
      <c r="K2282" t="s">
        <v>2300</v>
      </c>
      <c r="L2282" t="s">
        <v>2779</v>
      </c>
      <c r="M2282" t="s">
        <v>94</v>
      </c>
      <c r="N2282">
        <v>1</v>
      </c>
      <c r="O2282" t="s">
        <v>47</v>
      </c>
      <c r="P2282">
        <v>40</v>
      </c>
      <c r="Q2282" t="s">
        <v>82</v>
      </c>
      <c r="R2282" t="s">
        <v>95</v>
      </c>
      <c r="S2282" t="s">
        <v>64</v>
      </c>
      <c r="T2282" t="s">
        <v>51</v>
      </c>
      <c r="U2282" t="s">
        <v>83</v>
      </c>
      <c r="V2282">
        <v>1.05</v>
      </c>
      <c r="W2282" s="1">
        <v>0</v>
      </c>
      <c r="X2282">
        <v>1</v>
      </c>
      <c r="Y2282">
        <v>22.23</v>
      </c>
      <c r="Z2282">
        <v>5</v>
      </c>
      <c r="AA2282">
        <v>4.4459999999999997</v>
      </c>
      <c r="AB2282" s="2">
        <v>1</v>
      </c>
      <c r="AC2282" s="1">
        <v>-1365</v>
      </c>
      <c r="AD2282" s="7">
        <v>43496</v>
      </c>
      <c r="AE2282" s="7">
        <v>43497</v>
      </c>
      <c r="AF2282">
        <v>1</v>
      </c>
      <c r="AG2282" t="s">
        <v>53</v>
      </c>
      <c r="AH2282" s="2">
        <v>0</v>
      </c>
      <c r="AI2282" s="1">
        <v>0</v>
      </c>
      <c r="AJ2282" s="1">
        <v>0</v>
      </c>
      <c r="AK2282" s="6" t="str">
        <f>+IF(Tabla1[[#This Row],[REQUEST_TY]]="SR MANTENIMIENTO CORRECTIVO", "EMERGENCIA", "OTROS")</f>
        <v>EMERGENCIA</v>
      </c>
      <c r="AL2282" s="6" t="str">
        <f>+_xlfn.IFS(Tabla1[[#This Row],[Veces obj]]&lt;=1,"0-1",Tabla1[[#This Row],[Veces obj]]&lt;=2,"1-2",Tabla1[[#This Row],[Veces obj]]&lt;=3,"2-3",TRUE,"&gt;3")</f>
        <v>&gt;3</v>
      </c>
      <c r="AM2282" s="6" t="str">
        <f>+_xlfn.IFS(MONTH(Tabla1[[#This Row],[MES]])&lt;=3,"Q1",MONTH(Tabla1[[#This Row],[MES]])&lt;=6,"Q2",MONTH(Tabla1[[#This Row],[MES]])&lt;=9,"Q3",TRUE,"Q4")</f>
        <v>Q1</v>
      </c>
      <c r="AN2282" t="str">
        <f>+IFERROR(VLOOKUP(Tabla1[[#This Row],[CUENTA]],CTAS[],2,0),"OTROS")</f>
        <v>OTROS</v>
      </c>
      <c r="AP2282" t="str">
        <f>+IFERROR(VLOOKUP(Tabla1[[#This Row],[EMPLEADO]],IS[],3,0),"OTROS")</f>
        <v>OTROS</v>
      </c>
      <c r="AQ2282" t="str">
        <f>+IFERROR(VLOOKUP(Tabla1[[#This Row],[EMPLEADO]],IS[[NÓMINA]:[INGENIERO]],2,0),"OTROS")</f>
        <v>OTROS</v>
      </c>
    </row>
    <row r="2283" spans="1:43" x14ac:dyDescent="0.25">
      <c r="A2283" t="s">
        <v>36</v>
      </c>
      <c r="B2283">
        <v>1</v>
      </c>
      <c r="C2283" t="s">
        <v>3777</v>
      </c>
      <c r="D2283" t="s">
        <v>3346</v>
      </c>
      <c r="E2283" t="s">
        <v>558</v>
      </c>
      <c r="F2283" t="s">
        <v>819</v>
      </c>
      <c r="G2283" s="17" t="s">
        <v>3778</v>
      </c>
      <c r="H2283" t="s">
        <v>821</v>
      </c>
      <c r="I2283" t="s">
        <v>43</v>
      </c>
      <c r="J2283" t="s">
        <v>8</v>
      </c>
      <c r="K2283" t="s">
        <v>71</v>
      </c>
      <c r="L2283" t="s">
        <v>510</v>
      </c>
      <c r="M2283" t="s">
        <v>94</v>
      </c>
      <c r="N2283">
        <v>1</v>
      </c>
      <c r="O2283" t="s">
        <v>47</v>
      </c>
      <c r="P2283" t="s">
        <v>822</v>
      </c>
      <c r="Q2283" t="s">
        <v>48</v>
      </c>
      <c r="R2283" t="s">
        <v>95</v>
      </c>
      <c r="S2283" t="s">
        <v>64</v>
      </c>
      <c r="T2283" t="s">
        <v>51</v>
      </c>
      <c r="U2283" t="s">
        <v>96</v>
      </c>
      <c r="V2283">
        <v>1</v>
      </c>
      <c r="W2283" s="1">
        <v>0</v>
      </c>
      <c r="X2283">
        <v>0</v>
      </c>
      <c r="Y2283">
        <v>5</v>
      </c>
      <c r="Z2283">
        <v>5</v>
      </c>
      <c r="AA2283">
        <v>1</v>
      </c>
      <c r="AB2283" s="2">
        <v>0</v>
      </c>
      <c r="AC2283" s="1">
        <v>0</v>
      </c>
      <c r="AD2283" s="7">
        <v>43488</v>
      </c>
      <c r="AE2283" s="7">
        <v>43490</v>
      </c>
      <c r="AF2283">
        <v>2</v>
      </c>
      <c r="AG2283" t="s">
        <v>1680</v>
      </c>
      <c r="AH2283" s="2">
        <v>0</v>
      </c>
      <c r="AI2283" s="1">
        <v>0</v>
      </c>
      <c r="AJ2283" s="1">
        <v>0</v>
      </c>
      <c r="AK2283" s="6" t="str">
        <f>+IF(Tabla1[[#This Row],[REQUEST_TY]]="SR MANTENIMIENTO CORRECTIVO", "EMERGENCIA", "OTROS")</f>
        <v>OTROS</v>
      </c>
      <c r="AL2283" s="6" t="str">
        <f>+_xlfn.IFS(Tabla1[[#This Row],[Veces obj]]&lt;=1,"0-1",Tabla1[[#This Row],[Veces obj]]&lt;=2,"1-2",Tabla1[[#This Row],[Veces obj]]&lt;=3,"2-3",TRUE,"&gt;3")</f>
        <v>0-1</v>
      </c>
      <c r="AM2283" s="6" t="str">
        <f>+_xlfn.IFS(MONTH(Tabla1[[#This Row],[MES]])&lt;=3,"Q1",MONTH(Tabla1[[#This Row],[MES]])&lt;=6,"Q2",MONTH(Tabla1[[#This Row],[MES]])&lt;=9,"Q3",TRUE,"Q4")</f>
        <v>Q1</v>
      </c>
      <c r="AN2283" t="str">
        <f>+IFERROR(VLOOKUP(Tabla1[[#This Row],[CUENTA]],CTAS[],2,0),"OTROS")</f>
        <v>OTROS</v>
      </c>
      <c r="AO2283">
        <v>1</v>
      </c>
      <c r="AP2283" t="str">
        <f>+IFERROR(VLOOKUP(Tabla1[[#This Row],[EMPLEADO]],IS[],3,0),"OTROS")</f>
        <v>JUAREZ</v>
      </c>
      <c r="AQ2283" t="str">
        <f>+IFERROR(VLOOKUP(Tabla1[[#This Row],[EMPLEADO]],IS[[NÓMINA]:[INGENIERO]],2,0),"OTROS")</f>
        <v>ERASMO ALEJANDRO</v>
      </c>
    </row>
    <row r="2284" spans="1:43" x14ac:dyDescent="0.25">
      <c r="A2284" t="s">
        <v>36</v>
      </c>
      <c r="B2284">
        <v>1</v>
      </c>
      <c r="C2284" t="s">
        <v>4437</v>
      </c>
      <c r="D2284" t="s">
        <v>38</v>
      </c>
      <c r="E2284" t="s">
        <v>1077</v>
      </c>
      <c r="F2284" t="s">
        <v>4438</v>
      </c>
      <c r="G2284" s="17" t="s">
        <v>4439</v>
      </c>
      <c r="H2284" t="s">
        <v>484</v>
      </c>
      <c r="I2284" t="s">
        <v>43</v>
      </c>
      <c r="J2284" t="s">
        <v>8</v>
      </c>
      <c r="K2284" t="s">
        <v>2300</v>
      </c>
      <c r="L2284" t="s">
        <v>4065</v>
      </c>
      <c r="M2284" t="s">
        <v>94</v>
      </c>
      <c r="N2284">
        <v>1</v>
      </c>
      <c r="O2284" t="s">
        <v>47</v>
      </c>
      <c r="P2284">
        <v>2591</v>
      </c>
      <c r="Q2284" t="s">
        <v>48</v>
      </c>
      <c r="R2284" t="s">
        <v>63</v>
      </c>
      <c r="S2284" t="s">
        <v>64</v>
      </c>
      <c r="T2284" t="s">
        <v>51</v>
      </c>
      <c r="U2284" t="s">
        <v>96</v>
      </c>
      <c r="V2284">
        <v>1.1000000000000001</v>
      </c>
      <c r="W2284" s="1">
        <v>0</v>
      </c>
      <c r="X2284">
        <v>1</v>
      </c>
      <c r="Y2284">
        <v>27.53</v>
      </c>
      <c r="Z2284">
        <v>5</v>
      </c>
      <c r="AA2284">
        <v>5.5060000000000002</v>
      </c>
      <c r="AB2284" s="2">
        <v>1</v>
      </c>
      <c r="AC2284" s="1">
        <v>-1365</v>
      </c>
      <c r="AD2284" s="7">
        <v>43475</v>
      </c>
      <c r="AE2284" s="7">
        <v>43475</v>
      </c>
      <c r="AF2284">
        <v>0</v>
      </c>
      <c r="AG2284" t="s">
        <v>53</v>
      </c>
      <c r="AH2284" s="2">
        <v>0</v>
      </c>
      <c r="AI2284" s="1">
        <v>0</v>
      </c>
      <c r="AJ2284" s="1">
        <v>0</v>
      </c>
      <c r="AK2284" s="6" t="str">
        <f>+IF(Tabla1[[#This Row],[REQUEST_TY]]="SR MANTENIMIENTO CORRECTIVO", "EMERGENCIA", "OTROS")</f>
        <v>EMERGENCIA</v>
      </c>
      <c r="AL2284" s="6" t="str">
        <f>+_xlfn.IFS(Tabla1[[#This Row],[Veces obj]]&lt;=1,"0-1",Tabla1[[#This Row],[Veces obj]]&lt;=2,"1-2",Tabla1[[#This Row],[Veces obj]]&lt;=3,"2-3",TRUE,"&gt;3")</f>
        <v>&gt;3</v>
      </c>
      <c r="AM2284" s="6" t="str">
        <f>+_xlfn.IFS(MONTH(Tabla1[[#This Row],[MES]])&lt;=3,"Q1",MONTH(Tabla1[[#This Row],[MES]])&lt;=6,"Q2",MONTH(Tabla1[[#This Row],[MES]])&lt;=9,"Q3",TRUE,"Q4")</f>
        <v>Q1</v>
      </c>
      <c r="AN2284" t="str">
        <f>+IFERROR(VLOOKUP(Tabla1[[#This Row],[CUENTA]],CTAS[],2,0),"OTROS")</f>
        <v>OTROS</v>
      </c>
      <c r="AP2284" t="str">
        <f>+IFERROR(VLOOKUP(Tabla1[[#This Row],[EMPLEADO]],IS[],3,0),"OTROS")</f>
        <v>OTROS</v>
      </c>
      <c r="AQ2284" t="str">
        <f>+IFERROR(VLOOKUP(Tabla1[[#This Row],[EMPLEADO]],IS[[NÓMINA]:[INGENIERO]],2,0),"OTROS")</f>
        <v>OTROS</v>
      </c>
    </row>
    <row r="2285" spans="1:43" x14ac:dyDescent="0.25">
      <c r="A2285" t="s">
        <v>4444</v>
      </c>
      <c r="B2285">
        <v>1</v>
      </c>
      <c r="C2285" t="s">
        <v>4562</v>
      </c>
      <c r="D2285" t="s">
        <v>38</v>
      </c>
      <c r="E2285" t="s">
        <v>2415</v>
      </c>
      <c r="F2285" t="s">
        <v>4563</v>
      </c>
      <c r="G2285" s="17" t="s">
        <v>4564</v>
      </c>
      <c r="H2285" t="s">
        <v>220</v>
      </c>
      <c r="I2285" t="s">
        <v>43</v>
      </c>
      <c r="J2285" t="s">
        <v>8</v>
      </c>
      <c r="K2285" t="s">
        <v>907</v>
      </c>
      <c r="L2285" t="s">
        <v>908</v>
      </c>
      <c r="M2285" t="s">
        <v>556</v>
      </c>
      <c r="N2285">
        <v>0</v>
      </c>
      <c r="O2285" t="s">
        <v>47</v>
      </c>
      <c r="P2285">
        <v>47</v>
      </c>
      <c r="Q2285" t="s">
        <v>82</v>
      </c>
      <c r="R2285" t="s">
        <v>242</v>
      </c>
      <c r="S2285" t="s">
        <v>64</v>
      </c>
      <c r="T2285" t="s">
        <v>208</v>
      </c>
      <c r="U2285" t="s">
        <v>83</v>
      </c>
      <c r="V2285">
        <v>1.05</v>
      </c>
      <c r="W2285" s="1">
        <v>1433.25</v>
      </c>
      <c r="X2285">
        <v>1</v>
      </c>
      <c r="Y2285">
        <v>66.62</v>
      </c>
      <c r="Z2285">
        <v>9</v>
      </c>
      <c r="AA2285">
        <v>7.4022222222222229</v>
      </c>
      <c r="AB2285" s="2">
        <v>1</v>
      </c>
      <c r="AC2285" s="1">
        <v>-1365</v>
      </c>
      <c r="AD2285" s="7">
        <v>43497</v>
      </c>
      <c r="AE2285" s="7">
        <v>43502</v>
      </c>
      <c r="AF2285">
        <v>2</v>
      </c>
      <c r="AG2285" t="s">
        <v>1680</v>
      </c>
      <c r="AH2285" s="2">
        <v>0.25</v>
      </c>
      <c r="AI2285" s="1">
        <v>-341.25</v>
      </c>
      <c r="AJ2285" s="1">
        <v>0</v>
      </c>
      <c r="AK2285" s="6" t="str">
        <f>+IF(Tabla1[[#This Row],[REQUEST_TY]]="SR MANTENIMIENTO CORRECTIVO", "EMERGENCIA", "OTROS")</f>
        <v>EMERGENCIA</v>
      </c>
      <c r="AL2285" s="6" t="str">
        <f>+_xlfn.IFS(Tabla1[[#This Row],[Veces obj]]&lt;=1,"0-1",Tabla1[[#This Row],[Veces obj]]&lt;=2,"1-2",Tabla1[[#This Row],[Veces obj]]&lt;=3,"2-3",TRUE,"&gt;3")</f>
        <v>&gt;3</v>
      </c>
      <c r="AM2285" s="6" t="str">
        <f>+_xlfn.IFS(MONTH(Tabla1[[#This Row],[MES]])&lt;=3,"Q1",MONTH(Tabla1[[#This Row],[MES]])&lt;=6,"Q2",MONTH(Tabla1[[#This Row],[MES]])&lt;=9,"Q3",TRUE,"Q4")</f>
        <v>Q1</v>
      </c>
      <c r="AN2285" t="str">
        <f>+IFERROR(VLOOKUP(Tabla1[[#This Row],[CUENTA]],CTAS[],2,0),"OTROS")</f>
        <v>OTROS</v>
      </c>
      <c r="AP2285" t="str">
        <f>+IFERROR(VLOOKUP(Tabla1[[#This Row],[EMPLEADO]],IS[],3,0),"OTROS")</f>
        <v>OTROS</v>
      </c>
      <c r="AQ2285" t="str">
        <f>+IFERROR(VLOOKUP(Tabla1[[#This Row],[EMPLEADO]],IS[[NÓMINA]:[INGENIERO]],2,0),"OTROS")</f>
        <v>OTROS</v>
      </c>
    </row>
    <row r="2286" spans="1:43" x14ac:dyDescent="0.25">
      <c r="A2286" t="s">
        <v>36</v>
      </c>
      <c r="B2286">
        <v>1</v>
      </c>
      <c r="C2286" t="s">
        <v>4440</v>
      </c>
      <c r="D2286" t="s">
        <v>38</v>
      </c>
      <c r="E2286" t="s">
        <v>176</v>
      </c>
      <c r="F2286" t="s">
        <v>4441</v>
      </c>
      <c r="G2286" s="17" t="s">
        <v>4442</v>
      </c>
      <c r="H2286" t="s">
        <v>691</v>
      </c>
      <c r="I2286" t="s">
        <v>43</v>
      </c>
      <c r="J2286" t="s">
        <v>8</v>
      </c>
      <c r="K2286" t="s">
        <v>338</v>
      </c>
      <c r="L2286" t="s">
        <v>4443</v>
      </c>
      <c r="M2286" t="s">
        <v>256</v>
      </c>
      <c r="N2286">
        <v>0</v>
      </c>
      <c r="O2286" t="s">
        <v>47</v>
      </c>
      <c r="P2286">
        <v>317</v>
      </c>
      <c r="Q2286" t="s">
        <v>48</v>
      </c>
      <c r="R2286" t="s">
        <v>49</v>
      </c>
      <c r="S2286" t="s">
        <v>50</v>
      </c>
      <c r="T2286" t="s">
        <v>51</v>
      </c>
      <c r="U2286" t="s">
        <v>52</v>
      </c>
      <c r="V2286">
        <v>1.05</v>
      </c>
      <c r="W2286" s="1">
        <v>750.75000000000011</v>
      </c>
      <c r="X2286">
        <v>1</v>
      </c>
      <c r="Y2286">
        <v>42.92</v>
      </c>
      <c r="Z2286">
        <v>5</v>
      </c>
      <c r="AA2286">
        <v>8.5839999999999996</v>
      </c>
      <c r="AB2286" s="2">
        <v>1</v>
      </c>
      <c r="AC2286" s="1">
        <v>-715.00000000000011</v>
      </c>
      <c r="AD2286" s="7">
        <v>43472</v>
      </c>
      <c r="AE2286" s="7">
        <v>43472</v>
      </c>
      <c r="AF2286">
        <v>0</v>
      </c>
      <c r="AG2286" t="s">
        <v>53</v>
      </c>
      <c r="AH2286" s="2">
        <v>0</v>
      </c>
      <c r="AI2286" s="1">
        <v>0</v>
      </c>
      <c r="AJ2286" s="1">
        <v>0</v>
      </c>
      <c r="AK2286" s="6" t="str">
        <f>+IF(Tabla1[[#This Row],[REQUEST_TY]]="SR MANTENIMIENTO CORRECTIVO", "EMERGENCIA", "OTROS")</f>
        <v>EMERGENCIA</v>
      </c>
      <c r="AL2286" s="6" t="str">
        <f>+_xlfn.IFS(Tabla1[[#This Row],[Veces obj]]&lt;=1,"0-1",Tabla1[[#This Row],[Veces obj]]&lt;=2,"1-2",Tabla1[[#This Row],[Veces obj]]&lt;=3,"2-3",TRUE,"&gt;3")</f>
        <v>&gt;3</v>
      </c>
      <c r="AM2286" s="6" t="str">
        <f>+_xlfn.IFS(MONTH(Tabla1[[#This Row],[MES]])&lt;=3,"Q1",MONTH(Tabla1[[#This Row],[MES]])&lt;=6,"Q2",MONTH(Tabla1[[#This Row],[MES]])&lt;=9,"Q3",TRUE,"Q4")</f>
        <v>Q1</v>
      </c>
      <c r="AN2286" t="str">
        <f>+IFERROR(VLOOKUP(Tabla1[[#This Row],[CUENTA]],CTAS[],2,0),"OTROS")</f>
        <v>OTROS</v>
      </c>
      <c r="AP2286" t="str">
        <f>+IFERROR(VLOOKUP(Tabla1[[#This Row],[EMPLEADO]],IS[],3,0),"OTROS")</f>
        <v>OTROS</v>
      </c>
      <c r="AQ2286" t="str">
        <f>+IFERROR(VLOOKUP(Tabla1[[#This Row],[EMPLEADO]],IS[[NÓMINA]:[INGENIERO]],2,0),"OTROS")</f>
        <v>OTROS</v>
      </c>
    </row>
    <row r="2287" spans="1:43" x14ac:dyDescent="0.25">
      <c r="A2287" t="s">
        <v>4444</v>
      </c>
      <c r="B2287">
        <v>1</v>
      </c>
      <c r="C2287" t="s">
        <v>5241</v>
      </c>
      <c r="D2287" t="s">
        <v>38</v>
      </c>
      <c r="E2287" t="s">
        <v>300</v>
      </c>
      <c r="F2287" t="s">
        <v>5242</v>
      </c>
      <c r="G2287" s="17" t="s">
        <v>5243</v>
      </c>
      <c r="H2287" t="s">
        <v>253</v>
      </c>
      <c r="I2287" t="s">
        <v>43</v>
      </c>
      <c r="J2287" t="s">
        <v>8</v>
      </c>
      <c r="K2287" t="s">
        <v>102</v>
      </c>
      <c r="L2287" t="s">
        <v>3751</v>
      </c>
      <c r="M2287" t="s">
        <v>473</v>
      </c>
      <c r="N2287">
        <v>0</v>
      </c>
      <c r="O2287" t="s">
        <v>47</v>
      </c>
      <c r="P2287">
        <v>57</v>
      </c>
      <c r="Q2287" t="s">
        <v>82</v>
      </c>
      <c r="R2287" t="s">
        <v>223</v>
      </c>
      <c r="S2287" t="s">
        <v>139</v>
      </c>
      <c r="T2287" t="s">
        <v>51</v>
      </c>
      <c r="U2287" t="s">
        <v>140</v>
      </c>
      <c r="V2287">
        <v>1.1000000000000001</v>
      </c>
      <c r="W2287" s="1">
        <v>1730.3000000000004</v>
      </c>
      <c r="X2287">
        <v>1</v>
      </c>
      <c r="Y2287">
        <v>59.15</v>
      </c>
      <c r="Z2287">
        <v>4</v>
      </c>
      <c r="AA2287">
        <v>14.7875</v>
      </c>
      <c r="AB2287" s="2">
        <v>1</v>
      </c>
      <c r="AC2287" s="1">
        <v>-1573.0000000000002</v>
      </c>
      <c r="AD2287" s="7">
        <v>43511</v>
      </c>
      <c r="AE2287" s="7">
        <v>43511</v>
      </c>
      <c r="AF2287">
        <v>0</v>
      </c>
      <c r="AG2287" t="s">
        <v>53</v>
      </c>
      <c r="AH2287" s="2">
        <v>0</v>
      </c>
      <c r="AI2287" s="1">
        <v>0</v>
      </c>
      <c r="AJ2287" s="1">
        <v>0</v>
      </c>
      <c r="AK2287" s="6" t="str">
        <f>+IF(Tabla1[[#This Row],[REQUEST_TY]]="SR MANTENIMIENTO CORRECTIVO", "EMERGENCIA", "OTROS")</f>
        <v>EMERGENCIA</v>
      </c>
      <c r="AL2287" s="6" t="str">
        <f>+_xlfn.IFS(Tabla1[[#This Row],[Veces obj]]&lt;=1,"0-1",Tabla1[[#This Row],[Veces obj]]&lt;=2,"1-2",Tabla1[[#This Row],[Veces obj]]&lt;=3,"2-3",TRUE,"&gt;3")</f>
        <v>&gt;3</v>
      </c>
      <c r="AM2287" s="6" t="str">
        <f>+_xlfn.IFS(MONTH(Tabla1[[#This Row],[MES]])&lt;=3,"Q1",MONTH(Tabla1[[#This Row],[MES]])&lt;=6,"Q2",MONTH(Tabla1[[#This Row],[MES]])&lt;=9,"Q3",TRUE,"Q4")</f>
        <v>Q1</v>
      </c>
      <c r="AN2287" t="str">
        <f>+IFERROR(VLOOKUP(Tabla1[[#This Row],[CUENTA]],CTAS[],2,0),"OTROS")</f>
        <v>OTROS</v>
      </c>
      <c r="AP2287" t="str">
        <f>+IFERROR(VLOOKUP(Tabla1[[#This Row],[EMPLEADO]],IS[],3,0),"OTROS")</f>
        <v>OTROS</v>
      </c>
      <c r="AQ2287" t="str">
        <f>+IFERROR(VLOOKUP(Tabla1[[#This Row],[EMPLEADO]],IS[[NÓMINA]:[INGENIERO]],2,0),"OTROS")</f>
        <v>OTROS</v>
      </c>
    </row>
    <row r="2288" spans="1:43" x14ac:dyDescent="0.25">
      <c r="A2288" t="s">
        <v>4444</v>
      </c>
      <c r="B2288">
        <v>1</v>
      </c>
      <c r="C2288" t="s">
        <v>4688</v>
      </c>
      <c r="D2288" t="s">
        <v>38</v>
      </c>
      <c r="E2288" t="s">
        <v>258</v>
      </c>
      <c r="F2288" t="s">
        <v>4689</v>
      </c>
      <c r="G2288" s="17" t="s">
        <v>1948</v>
      </c>
      <c r="H2288" t="s">
        <v>101</v>
      </c>
      <c r="I2288" t="s">
        <v>43</v>
      </c>
      <c r="J2288" t="s">
        <v>8</v>
      </c>
      <c r="K2288" t="s">
        <v>102</v>
      </c>
      <c r="L2288" t="s">
        <v>1917</v>
      </c>
      <c r="M2288" t="s">
        <v>352</v>
      </c>
      <c r="N2288">
        <v>0</v>
      </c>
      <c r="O2288" t="s">
        <v>105</v>
      </c>
      <c r="P2288">
        <v>1</v>
      </c>
      <c r="Q2288" t="s">
        <v>388</v>
      </c>
      <c r="R2288" t="s">
        <v>138</v>
      </c>
      <c r="S2288" t="s">
        <v>139</v>
      </c>
      <c r="T2288" t="s">
        <v>51</v>
      </c>
      <c r="U2288" t="s">
        <v>872</v>
      </c>
      <c r="V2288">
        <v>0</v>
      </c>
      <c r="W2288" s="1">
        <v>0</v>
      </c>
      <c r="X2288">
        <v>1</v>
      </c>
      <c r="Y2288">
        <v>161.72999999999999</v>
      </c>
      <c r="Z2288">
        <v>4</v>
      </c>
      <c r="AA2288">
        <v>40.432499999999997</v>
      </c>
      <c r="AB2288" s="2">
        <v>1</v>
      </c>
      <c r="AC2288" s="1">
        <v>-803</v>
      </c>
      <c r="AD2288" s="7">
        <v>43523</v>
      </c>
      <c r="AE2288" s="7">
        <v>43524</v>
      </c>
      <c r="AF2288">
        <v>1</v>
      </c>
      <c r="AG2288" t="s">
        <v>53</v>
      </c>
      <c r="AH2288" s="2">
        <v>0</v>
      </c>
      <c r="AI2288" s="1">
        <v>0</v>
      </c>
      <c r="AJ2288" s="1">
        <v>0</v>
      </c>
      <c r="AK2288" s="6" t="str">
        <f>+IF(Tabla1[[#This Row],[REQUEST_TY]]="SR MANTENIMIENTO CORRECTIVO", "EMERGENCIA", "OTROS")</f>
        <v>EMERGENCIA</v>
      </c>
      <c r="AL2288" s="6" t="str">
        <f>+_xlfn.IFS(Tabla1[[#This Row],[Veces obj]]&lt;=1,"0-1",Tabla1[[#This Row],[Veces obj]]&lt;=2,"1-2",Tabla1[[#This Row],[Veces obj]]&lt;=3,"2-3",TRUE,"&gt;3")</f>
        <v>&gt;3</v>
      </c>
      <c r="AM2288" s="6" t="str">
        <f>+_xlfn.IFS(MONTH(Tabla1[[#This Row],[MES]])&lt;=3,"Q1",MONTH(Tabla1[[#This Row],[MES]])&lt;=6,"Q2",MONTH(Tabla1[[#This Row],[MES]])&lt;=9,"Q3",TRUE,"Q4")</f>
        <v>Q1</v>
      </c>
      <c r="AN2288" t="str">
        <f>+IFERROR(VLOOKUP(Tabla1[[#This Row],[CUENTA]],CTAS[],2,0),"OTROS")</f>
        <v>OTROS</v>
      </c>
      <c r="AP2288" t="str">
        <f>+IFERROR(VLOOKUP(Tabla1[[#This Row],[EMPLEADO]],IS[],3,0),"OTROS")</f>
        <v>OTROS</v>
      </c>
      <c r="AQ2288" t="str">
        <f>+IFERROR(VLOOKUP(Tabla1[[#This Row],[EMPLEADO]],IS[[NÓMINA]:[INGENIERO]],2,0),"OTROS")</f>
        <v>OTROS</v>
      </c>
    </row>
    <row r="2289" spans="1:43" x14ac:dyDescent="0.25">
      <c r="A2289" t="s">
        <v>7477</v>
      </c>
      <c r="B2289">
        <v>1</v>
      </c>
      <c r="C2289" t="s">
        <v>7479</v>
      </c>
      <c r="D2289" t="s">
        <v>38</v>
      </c>
      <c r="E2289" t="s">
        <v>2522</v>
      </c>
      <c r="F2289" t="s">
        <v>7480</v>
      </c>
      <c r="G2289" s="17" t="s">
        <v>4170</v>
      </c>
      <c r="H2289" t="s">
        <v>592</v>
      </c>
      <c r="I2289" t="s">
        <v>43</v>
      </c>
      <c r="J2289" t="s">
        <v>8</v>
      </c>
      <c r="K2289" t="s">
        <v>169</v>
      </c>
      <c r="L2289" t="s">
        <v>3630</v>
      </c>
      <c r="M2289" t="s">
        <v>3631</v>
      </c>
      <c r="N2289">
        <v>0</v>
      </c>
      <c r="O2289" t="s">
        <v>47</v>
      </c>
      <c r="P2289">
        <v>28</v>
      </c>
      <c r="Q2289" t="s">
        <v>62</v>
      </c>
      <c r="R2289" t="s">
        <v>2525</v>
      </c>
      <c r="S2289" t="s">
        <v>50</v>
      </c>
      <c r="T2289" t="s">
        <v>208</v>
      </c>
      <c r="U2289" t="s">
        <v>154</v>
      </c>
      <c r="V2289">
        <v>0.6</v>
      </c>
      <c r="W2289" s="1">
        <v>429.00000000000006</v>
      </c>
      <c r="X2289">
        <v>1</v>
      </c>
      <c r="Y2289">
        <v>3.43</v>
      </c>
      <c r="Z2289">
        <v>9</v>
      </c>
      <c r="AA2289">
        <v>0.38111111111111112</v>
      </c>
      <c r="AB2289" s="2">
        <v>0</v>
      </c>
      <c r="AC2289" s="1">
        <v>0</v>
      </c>
      <c r="AD2289" s="7">
        <v>43529</v>
      </c>
      <c r="AE2289" s="7">
        <v>43530</v>
      </c>
      <c r="AF2289">
        <v>1</v>
      </c>
      <c r="AG2289" t="s">
        <v>53</v>
      </c>
      <c r="AH2289" s="2">
        <v>0</v>
      </c>
      <c r="AI2289" s="1">
        <v>0</v>
      </c>
      <c r="AJ2289" s="1">
        <v>0</v>
      </c>
      <c r="AK2289" s="60" t="str">
        <f>+IF(Tabla1[[#This Row],[REQUEST_TY]]="SR MANTENIMIENTO CORRECTIVO", "EMERGENCIA", "OTROS")</f>
        <v>EMERGENCIA</v>
      </c>
      <c r="AL2289" s="6" t="str">
        <f>+_xlfn.IFS(Tabla1[[#This Row],[Veces obj]]&lt;=1,"0-1",Tabla1[[#This Row],[Veces obj]]&lt;=2,"1-2",Tabla1[[#This Row],[Veces obj]]&lt;=3,"2-3",TRUE,"&gt;3")</f>
        <v>0-1</v>
      </c>
      <c r="AM2289" s="60" t="str">
        <f>+_xlfn.IFS(MONTH(Tabla1[[#This Row],[MES]])&lt;=3,"Q1",MONTH(Tabla1[[#This Row],[MES]])&lt;=6,"Q2",MONTH(Tabla1[[#This Row],[MES]])&lt;=9,"Q3",TRUE,"Q4")</f>
        <v>Q1</v>
      </c>
      <c r="AN2289" s="15" t="str">
        <f>+IFERROR(VLOOKUP(Tabla1[[#This Row],[CUENTA]],CTAS[],2,0),"OTROS")</f>
        <v>OTROS</v>
      </c>
      <c r="AP2289" s="15" t="str">
        <f>+IFERROR(VLOOKUP(Tabla1[[#This Row],[EMPLEADO]],IS[],3,0),"OTROS")</f>
        <v>CHIHUAHUA</v>
      </c>
      <c r="AQ2289" s="15" t="str">
        <f>+IFERROR(VLOOKUP(Tabla1[[#This Row],[EMPLEADO]],IS[[NÓMINA]:[INGENIERO]],2,0),"OTROS")</f>
        <v>VICTOR MENDEZ</v>
      </c>
    </row>
    <row r="2290" spans="1:43" x14ac:dyDescent="0.25">
      <c r="A2290" t="s">
        <v>7477</v>
      </c>
      <c r="B2290">
        <v>1</v>
      </c>
      <c r="C2290" t="s">
        <v>7481</v>
      </c>
      <c r="D2290" t="s">
        <v>38</v>
      </c>
      <c r="E2290" t="s">
        <v>133</v>
      </c>
      <c r="F2290" t="s">
        <v>7482</v>
      </c>
      <c r="G2290" s="17" t="s">
        <v>7483</v>
      </c>
      <c r="H2290" t="s">
        <v>453</v>
      </c>
      <c r="I2290" t="s">
        <v>43</v>
      </c>
      <c r="J2290" t="s">
        <v>8</v>
      </c>
      <c r="K2290" t="s">
        <v>59</v>
      </c>
      <c r="L2290" t="s">
        <v>454</v>
      </c>
      <c r="M2290" t="s">
        <v>455</v>
      </c>
      <c r="N2290">
        <v>0</v>
      </c>
      <c r="O2290" t="s">
        <v>47</v>
      </c>
      <c r="P2290">
        <v>66</v>
      </c>
      <c r="Q2290" t="s">
        <v>48</v>
      </c>
      <c r="R2290" t="s">
        <v>138</v>
      </c>
      <c r="S2290" t="s">
        <v>139</v>
      </c>
      <c r="T2290" t="s">
        <v>51</v>
      </c>
      <c r="U2290" t="s">
        <v>353</v>
      </c>
      <c r="V2290">
        <v>1.1499999999999999</v>
      </c>
      <c r="W2290" s="1">
        <v>1808.95</v>
      </c>
      <c r="X2290">
        <v>1</v>
      </c>
      <c r="Y2290">
        <v>2.2999999999999998</v>
      </c>
      <c r="Z2290">
        <v>4</v>
      </c>
      <c r="AA2290">
        <v>0.57499999999999996</v>
      </c>
      <c r="AB2290" s="2">
        <v>0</v>
      </c>
      <c r="AC2290" s="1">
        <v>0</v>
      </c>
      <c r="AD2290" s="7">
        <v>43529</v>
      </c>
      <c r="AE2290" s="7">
        <v>43530</v>
      </c>
      <c r="AF2290">
        <v>1</v>
      </c>
      <c r="AG2290" t="s">
        <v>53</v>
      </c>
      <c r="AH2290" s="2">
        <v>0</v>
      </c>
      <c r="AI2290" s="1">
        <v>0</v>
      </c>
      <c r="AJ2290" s="1">
        <v>0</v>
      </c>
      <c r="AK2290" s="60" t="str">
        <f>+IF(Tabla1[[#This Row],[REQUEST_TY]]="SR MANTENIMIENTO CORRECTIVO", "EMERGENCIA", "OTROS")</f>
        <v>EMERGENCIA</v>
      </c>
      <c r="AL2290" s="6" t="str">
        <f>+_xlfn.IFS(Tabla1[[#This Row],[Veces obj]]&lt;=1,"0-1",Tabla1[[#This Row],[Veces obj]]&lt;=2,"1-2",Tabla1[[#This Row],[Veces obj]]&lt;=3,"2-3",TRUE,"&gt;3")</f>
        <v>0-1</v>
      </c>
      <c r="AM2290" s="60" t="str">
        <f>+_xlfn.IFS(MONTH(Tabla1[[#This Row],[MES]])&lt;=3,"Q1",MONTH(Tabla1[[#This Row],[MES]])&lt;=6,"Q2",MONTH(Tabla1[[#This Row],[MES]])&lt;=9,"Q3",TRUE,"Q4")</f>
        <v>Q1</v>
      </c>
      <c r="AN2290" s="15" t="str">
        <f>+IFERROR(VLOOKUP(Tabla1[[#This Row],[CUENTA]],CTAS[],2,0),"OTROS")</f>
        <v>OTROS</v>
      </c>
      <c r="AP2290" s="15" t="str">
        <f>+IFERROR(VLOOKUP(Tabla1[[#This Row],[EMPLEADO]],IS[],3,0),"OTROS")</f>
        <v>OTROS</v>
      </c>
      <c r="AQ2290" s="15" t="str">
        <f>+IFERROR(VLOOKUP(Tabla1[[#This Row],[EMPLEADO]],IS[[NÓMINA]:[INGENIERO]],2,0),"OTROS")</f>
        <v>OTROS</v>
      </c>
    </row>
    <row r="2291" spans="1:43" x14ac:dyDescent="0.25">
      <c r="A2291" t="s">
        <v>7477</v>
      </c>
      <c r="B2291">
        <v>1</v>
      </c>
      <c r="C2291" t="s">
        <v>7484</v>
      </c>
      <c r="D2291" t="s">
        <v>38</v>
      </c>
      <c r="E2291" t="s">
        <v>113</v>
      </c>
      <c r="F2291" t="s">
        <v>7485</v>
      </c>
      <c r="G2291" s="17" t="s">
        <v>7486</v>
      </c>
      <c r="H2291" t="s">
        <v>568</v>
      </c>
      <c r="I2291" t="s">
        <v>43</v>
      </c>
      <c r="J2291" t="s">
        <v>8</v>
      </c>
      <c r="K2291" t="s">
        <v>125</v>
      </c>
      <c r="L2291" t="s">
        <v>7487</v>
      </c>
      <c r="M2291" t="s">
        <v>932</v>
      </c>
      <c r="N2291">
        <v>0</v>
      </c>
      <c r="O2291" t="s">
        <v>47</v>
      </c>
      <c r="P2291">
        <v>889</v>
      </c>
      <c r="Q2291" t="s">
        <v>48</v>
      </c>
      <c r="R2291" t="s">
        <v>49</v>
      </c>
      <c r="S2291" t="s">
        <v>50</v>
      </c>
      <c r="T2291" t="s">
        <v>51</v>
      </c>
      <c r="U2291" t="s">
        <v>52</v>
      </c>
      <c r="V2291">
        <v>1.05</v>
      </c>
      <c r="W2291" s="1">
        <v>750.75000000000011</v>
      </c>
      <c r="X2291">
        <v>1</v>
      </c>
      <c r="Y2291">
        <v>1.5</v>
      </c>
      <c r="Z2291">
        <v>5</v>
      </c>
      <c r="AA2291">
        <v>0.3</v>
      </c>
      <c r="AB2291" s="2">
        <v>0</v>
      </c>
      <c r="AC2291" s="1">
        <v>0</v>
      </c>
      <c r="AD2291" s="7">
        <v>43523</v>
      </c>
      <c r="AE2291" s="7">
        <v>43525</v>
      </c>
      <c r="AF2291">
        <v>2</v>
      </c>
      <c r="AG2291" t="s">
        <v>1680</v>
      </c>
      <c r="AH2291" s="2">
        <v>0.25</v>
      </c>
      <c r="AI2291" s="1">
        <v>-178.75000000000003</v>
      </c>
      <c r="AJ2291" s="1">
        <v>0</v>
      </c>
      <c r="AK2291" s="60" t="str">
        <f>+IF(Tabla1[[#This Row],[REQUEST_TY]]="SR MANTENIMIENTO CORRECTIVO", "EMERGENCIA", "OTROS")</f>
        <v>EMERGENCIA</v>
      </c>
      <c r="AL2291" s="6" t="str">
        <f>+_xlfn.IFS(Tabla1[[#This Row],[Veces obj]]&lt;=1,"0-1",Tabla1[[#This Row],[Veces obj]]&lt;=2,"1-2",Tabla1[[#This Row],[Veces obj]]&lt;=3,"2-3",TRUE,"&gt;3")</f>
        <v>0-1</v>
      </c>
      <c r="AM2291" s="60" t="str">
        <f>+_xlfn.IFS(MONTH(Tabla1[[#This Row],[MES]])&lt;=3,"Q1",MONTH(Tabla1[[#This Row],[MES]])&lt;=6,"Q2",MONTH(Tabla1[[#This Row],[MES]])&lt;=9,"Q3",TRUE,"Q4")</f>
        <v>Q1</v>
      </c>
      <c r="AN2291" s="15" t="str">
        <f>+IFERROR(VLOOKUP(Tabla1[[#This Row],[CUENTA]],CTAS[],2,0),"OTROS")</f>
        <v>OTROS</v>
      </c>
      <c r="AP2291" s="15" t="str">
        <f>+IFERROR(VLOOKUP(Tabla1[[#This Row],[EMPLEADO]],IS[],3,0),"OTROS")</f>
        <v>OTROS</v>
      </c>
      <c r="AQ2291" s="15" t="str">
        <f>+IFERROR(VLOOKUP(Tabla1[[#This Row],[EMPLEADO]],IS[[NÓMINA]:[INGENIERO]],2,0),"OTROS")</f>
        <v>OTROS</v>
      </c>
    </row>
    <row r="2292" spans="1:43" x14ac:dyDescent="0.25">
      <c r="A2292" t="s">
        <v>7477</v>
      </c>
      <c r="B2292">
        <v>1</v>
      </c>
      <c r="C2292" t="s">
        <v>7488</v>
      </c>
      <c r="D2292" t="s">
        <v>38</v>
      </c>
      <c r="E2292" t="s">
        <v>1784</v>
      </c>
      <c r="F2292" t="s">
        <v>7489</v>
      </c>
      <c r="G2292" s="17" t="s">
        <v>4014</v>
      </c>
      <c r="H2292" t="s">
        <v>106</v>
      </c>
      <c r="I2292" t="s">
        <v>43</v>
      </c>
      <c r="J2292" t="s">
        <v>8</v>
      </c>
      <c r="K2292" t="s">
        <v>4015</v>
      </c>
      <c r="L2292" t="s">
        <v>4016</v>
      </c>
      <c r="M2292" t="s">
        <v>46</v>
      </c>
      <c r="N2292">
        <v>0</v>
      </c>
      <c r="O2292" t="s">
        <v>47</v>
      </c>
      <c r="P2292">
        <v>36</v>
      </c>
      <c r="Q2292" t="s">
        <v>82</v>
      </c>
      <c r="R2292" t="s">
        <v>1789</v>
      </c>
      <c r="S2292" t="s">
        <v>110</v>
      </c>
      <c r="T2292" t="s">
        <v>51</v>
      </c>
      <c r="U2292" t="s">
        <v>3326</v>
      </c>
      <c r="V2292">
        <v>1.1499999999999999</v>
      </c>
      <c r="W2292" s="1">
        <v>2466.75</v>
      </c>
      <c r="X2292">
        <v>1</v>
      </c>
      <c r="Y2292">
        <v>1.46</v>
      </c>
      <c r="Z2292">
        <v>3</v>
      </c>
      <c r="AA2292">
        <v>0.48666666666666664</v>
      </c>
      <c r="AB2292" s="2">
        <v>0</v>
      </c>
      <c r="AC2292" s="1">
        <v>0</v>
      </c>
      <c r="AD2292" s="7">
        <v>43524</v>
      </c>
      <c r="AE2292" s="7">
        <v>43525</v>
      </c>
      <c r="AF2292">
        <v>1</v>
      </c>
      <c r="AG2292" t="s">
        <v>53</v>
      </c>
      <c r="AH2292" s="2">
        <v>0</v>
      </c>
      <c r="AI2292" s="1">
        <v>0</v>
      </c>
      <c r="AJ2292" s="1">
        <v>0</v>
      </c>
      <c r="AK2292" s="60" t="str">
        <f>+IF(Tabla1[[#This Row],[REQUEST_TY]]="SR MANTENIMIENTO CORRECTIVO", "EMERGENCIA", "OTROS")</f>
        <v>EMERGENCIA</v>
      </c>
      <c r="AL2292" s="6" t="str">
        <f>+_xlfn.IFS(Tabla1[[#This Row],[Veces obj]]&lt;=1,"0-1",Tabla1[[#This Row],[Veces obj]]&lt;=2,"1-2",Tabla1[[#This Row],[Veces obj]]&lt;=3,"2-3",TRUE,"&gt;3")</f>
        <v>0-1</v>
      </c>
      <c r="AM2292" s="60" t="str">
        <f>+_xlfn.IFS(MONTH(Tabla1[[#This Row],[MES]])&lt;=3,"Q1",MONTH(Tabla1[[#This Row],[MES]])&lt;=6,"Q2",MONTH(Tabla1[[#This Row],[MES]])&lt;=9,"Q3",TRUE,"Q4")</f>
        <v>Q1</v>
      </c>
      <c r="AN2292" s="15" t="str">
        <f>+IFERROR(VLOOKUP(Tabla1[[#This Row],[CUENTA]],CTAS[],2,0),"OTROS")</f>
        <v>OTROS</v>
      </c>
      <c r="AP2292" s="15" t="str">
        <f>+IFERROR(VLOOKUP(Tabla1[[#This Row],[EMPLEADO]],IS[],3,0),"OTROS")</f>
        <v>OTROS</v>
      </c>
      <c r="AQ2292" s="15" t="str">
        <f>+IFERROR(VLOOKUP(Tabla1[[#This Row],[EMPLEADO]],IS[[NÓMINA]:[INGENIERO]],2,0),"OTROS")</f>
        <v>OTROS</v>
      </c>
    </row>
    <row r="2293" spans="1:43" x14ac:dyDescent="0.25">
      <c r="A2293" t="s">
        <v>7477</v>
      </c>
      <c r="B2293">
        <v>1</v>
      </c>
      <c r="C2293" t="s">
        <v>7490</v>
      </c>
      <c r="D2293" t="s">
        <v>38</v>
      </c>
      <c r="E2293" t="s">
        <v>258</v>
      </c>
      <c r="F2293" t="s">
        <v>7491</v>
      </c>
      <c r="G2293" s="17" t="s">
        <v>7492</v>
      </c>
      <c r="H2293" t="s">
        <v>740</v>
      </c>
      <c r="I2293" t="s">
        <v>43</v>
      </c>
      <c r="J2293" t="s">
        <v>8</v>
      </c>
      <c r="K2293" t="s">
        <v>102</v>
      </c>
      <c r="L2293" t="s">
        <v>1471</v>
      </c>
      <c r="M2293" t="s">
        <v>1150</v>
      </c>
      <c r="N2293">
        <v>0</v>
      </c>
      <c r="O2293" t="s">
        <v>47</v>
      </c>
      <c r="P2293">
        <v>71</v>
      </c>
      <c r="Q2293" t="s">
        <v>48</v>
      </c>
      <c r="R2293" t="s">
        <v>138</v>
      </c>
      <c r="S2293" t="s">
        <v>139</v>
      </c>
      <c r="T2293" t="s">
        <v>51</v>
      </c>
      <c r="U2293" t="s">
        <v>353</v>
      </c>
      <c r="V2293">
        <v>1.1499999999999999</v>
      </c>
      <c r="W2293" s="1">
        <v>1808.95</v>
      </c>
      <c r="X2293">
        <v>1</v>
      </c>
      <c r="Y2293">
        <v>1.33</v>
      </c>
      <c r="Z2293">
        <v>4</v>
      </c>
      <c r="AA2293">
        <v>0.33250000000000002</v>
      </c>
      <c r="AB2293" s="2">
        <v>0</v>
      </c>
      <c r="AC2293" s="1">
        <v>0</v>
      </c>
      <c r="AD2293" s="7">
        <v>43539</v>
      </c>
      <c r="AE2293" s="7">
        <v>43543</v>
      </c>
      <c r="AF2293">
        <v>1</v>
      </c>
      <c r="AG2293" t="s">
        <v>53</v>
      </c>
      <c r="AH2293" s="2">
        <v>0</v>
      </c>
      <c r="AI2293" s="1">
        <v>0</v>
      </c>
      <c r="AJ2293" s="1">
        <v>0</v>
      </c>
      <c r="AK2293" s="60" t="str">
        <f>+IF(Tabla1[[#This Row],[REQUEST_TY]]="SR MANTENIMIENTO CORRECTIVO", "EMERGENCIA", "OTROS")</f>
        <v>EMERGENCIA</v>
      </c>
      <c r="AL2293" s="6" t="str">
        <f>+_xlfn.IFS(Tabla1[[#This Row],[Veces obj]]&lt;=1,"0-1",Tabla1[[#This Row],[Veces obj]]&lt;=2,"1-2",Tabla1[[#This Row],[Veces obj]]&lt;=3,"2-3",TRUE,"&gt;3")</f>
        <v>0-1</v>
      </c>
      <c r="AM2293" s="60" t="str">
        <f>+_xlfn.IFS(MONTH(Tabla1[[#This Row],[MES]])&lt;=3,"Q1",MONTH(Tabla1[[#This Row],[MES]])&lt;=6,"Q2",MONTH(Tabla1[[#This Row],[MES]])&lt;=9,"Q3",TRUE,"Q4")</f>
        <v>Q1</v>
      </c>
      <c r="AN2293" s="15" t="str">
        <f>+IFERROR(VLOOKUP(Tabla1[[#This Row],[CUENTA]],CTAS[],2,0),"OTROS")</f>
        <v>OTROS</v>
      </c>
      <c r="AP2293" s="15" t="str">
        <f>+IFERROR(VLOOKUP(Tabla1[[#This Row],[EMPLEADO]],IS[],3,0),"OTROS")</f>
        <v>OTROS</v>
      </c>
      <c r="AQ2293" s="15" t="str">
        <f>+IFERROR(VLOOKUP(Tabla1[[#This Row],[EMPLEADO]],IS[[NÓMINA]:[INGENIERO]],2,0),"OTROS")</f>
        <v>OTROS</v>
      </c>
    </row>
    <row r="2294" spans="1:43" x14ac:dyDescent="0.25">
      <c r="A2294" t="s">
        <v>7477</v>
      </c>
      <c r="B2294">
        <v>1</v>
      </c>
      <c r="C2294" t="s">
        <v>7493</v>
      </c>
      <c r="D2294" t="s">
        <v>38</v>
      </c>
      <c r="E2294" t="s">
        <v>217</v>
      </c>
      <c r="F2294" t="s">
        <v>7494</v>
      </c>
      <c r="G2294" s="17" t="s">
        <v>7495</v>
      </c>
      <c r="H2294" t="s">
        <v>79</v>
      </c>
      <c r="I2294" t="s">
        <v>43</v>
      </c>
      <c r="J2294" t="s">
        <v>8</v>
      </c>
      <c r="K2294" t="s">
        <v>59</v>
      </c>
      <c r="L2294" t="s">
        <v>1941</v>
      </c>
      <c r="M2294" t="s">
        <v>530</v>
      </c>
      <c r="N2294">
        <v>0</v>
      </c>
      <c r="O2294" t="s">
        <v>47</v>
      </c>
      <c r="P2294">
        <v>92</v>
      </c>
      <c r="Q2294" t="s">
        <v>48</v>
      </c>
      <c r="R2294" t="s">
        <v>223</v>
      </c>
      <c r="S2294" t="s">
        <v>139</v>
      </c>
      <c r="T2294" t="s">
        <v>51</v>
      </c>
      <c r="U2294" t="s">
        <v>353</v>
      </c>
      <c r="V2294">
        <v>1.1499999999999999</v>
      </c>
      <c r="W2294" s="1">
        <v>1808.95</v>
      </c>
      <c r="X2294">
        <v>1</v>
      </c>
      <c r="Y2294">
        <v>1.63</v>
      </c>
      <c r="Z2294">
        <v>4</v>
      </c>
      <c r="AA2294">
        <v>0.40749999999999997</v>
      </c>
      <c r="AB2294" s="2">
        <v>0</v>
      </c>
      <c r="AC2294" s="1">
        <v>0</v>
      </c>
      <c r="AD2294" s="7">
        <v>43530</v>
      </c>
      <c r="AE2294" s="7">
        <v>43530</v>
      </c>
      <c r="AF2294">
        <v>0</v>
      </c>
      <c r="AG2294" t="s">
        <v>53</v>
      </c>
      <c r="AH2294" s="2">
        <v>0</v>
      </c>
      <c r="AI2294" s="1">
        <v>0</v>
      </c>
      <c r="AJ2294" s="1">
        <v>0</v>
      </c>
      <c r="AK2294" s="60" t="str">
        <f>+IF(Tabla1[[#This Row],[REQUEST_TY]]="SR MANTENIMIENTO CORRECTIVO", "EMERGENCIA", "OTROS")</f>
        <v>EMERGENCIA</v>
      </c>
      <c r="AL2294" s="6" t="str">
        <f>+_xlfn.IFS(Tabla1[[#This Row],[Veces obj]]&lt;=1,"0-1",Tabla1[[#This Row],[Veces obj]]&lt;=2,"1-2",Tabla1[[#This Row],[Veces obj]]&lt;=3,"2-3",TRUE,"&gt;3")</f>
        <v>0-1</v>
      </c>
      <c r="AM2294" s="60" t="str">
        <f>+_xlfn.IFS(MONTH(Tabla1[[#This Row],[MES]])&lt;=3,"Q1",MONTH(Tabla1[[#This Row],[MES]])&lt;=6,"Q2",MONTH(Tabla1[[#This Row],[MES]])&lt;=9,"Q3",TRUE,"Q4")</f>
        <v>Q1</v>
      </c>
      <c r="AN2294" s="15" t="str">
        <f>+IFERROR(VLOOKUP(Tabla1[[#This Row],[CUENTA]],CTAS[],2,0),"OTROS")</f>
        <v>OTROS</v>
      </c>
      <c r="AP2294" s="15" t="str">
        <f>+IFERROR(VLOOKUP(Tabla1[[#This Row],[EMPLEADO]],IS[],3,0),"OTROS")</f>
        <v>OTROS</v>
      </c>
      <c r="AQ2294" s="15" t="str">
        <f>+IFERROR(VLOOKUP(Tabla1[[#This Row],[EMPLEADO]],IS[[NÓMINA]:[INGENIERO]],2,0),"OTROS")</f>
        <v>OTROS</v>
      </c>
    </row>
    <row r="2295" spans="1:43" x14ac:dyDescent="0.25">
      <c r="A2295" t="s">
        <v>7477</v>
      </c>
      <c r="B2295">
        <v>1</v>
      </c>
      <c r="C2295" t="s">
        <v>7433</v>
      </c>
      <c r="D2295" t="s">
        <v>38</v>
      </c>
      <c r="E2295" t="s">
        <v>725</v>
      </c>
      <c r="F2295" t="s">
        <v>7434</v>
      </c>
      <c r="G2295" s="17" t="s">
        <v>3013</v>
      </c>
      <c r="H2295" t="s">
        <v>220</v>
      </c>
      <c r="I2295" t="s">
        <v>43</v>
      </c>
      <c r="J2295" t="s">
        <v>8</v>
      </c>
      <c r="K2295" t="s">
        <v>102</v>
      </c>
      <c r="L2295" t="s">
        <v>1906</v>
      </c>
      <c r="M2295" t="s">
        <v>1501</v>
      </c>
      <c r="N2295">
        <v>0</v>
      </c>
      <c r="O2295" t="s">
        <v>47</v>
      </c>
      <c r="P2295">
        <v>10</v>
      </c>
      <c r="Q2295" t="s">
        <v>194</v>
      </c>
      <c r="R2295" t="s">
        <v>223</v>
      </c>
      <c r="S2295" t="s">
        <v>139</v>
      </c>
      <c r="T2295" t="s">
        <v>51</v>
      </c>
      <c r="U2295" t="s">
        <v>224</v>
      </c>
      <c r="V2295">
        <v>0.8</v>
      </c>
      <c r="W2295" s="1">
        <v>1258.4000000000003</v>
      </c>
      <c r="X2295">
        <v>1</v>
      </c>
      <c r="Y2295">
        <v>5.37</v>
      </c>
      <c r="Z2295">
        <v>4</v>
      </c>
      <c r="AA2295">
        <v>1.3425</v>
      </c>
      <c r="AB2295" s="2">
        <v>8.5625000000000007E-2</v>
      </c>
      <c r="AC2295" s="1">
        <v>-134.68812500000004</v>
      </c>
      <c r="AD2295" s="7">
        <v>43524</v>
      </c>
      <c r="AE2295" s="7">
        <v>43525</v>
      </c>
      <c r="AF2295">
        <v>1</v>
      </c>
      <c r="AG2295" t="s">
        <v>53</v>
      </c>
      <c r="AH2295" s="2">
        <v>0</v>
      </c>
      <c r="AI2295" s="1">
        <v>0</v>
      </c>
      <c r="AJ2295" s="1">
        <v>0</v>
      </c>
      <c r="AK2295" s="60" t="str">
        <f>+IF(Tabla1[[#This Row],[REQUEST_TY]]="SR MANTENIMIENTO CORRECTIVO", "EMERGENCIA", "OTROS")</f>
        <v>EMERGENCIA</v>
      </c>
      <c r="AL2295" s="6" t="str">
        <f>+_xlfn.IFS(Tabla1[[#This Row],[Veces obj]]&lt;=1,"0-1",Tabla1[[#This Row],[Veces obj]]&lt;=2,"1-2",Tabla1[[#This Row],[Veces obj]]&lt;=3,"2-3",TRUE,"&gt;3")</f>
        <v>1-2</v>
      </c>
      <c r="AM2295" s="60" t="str">
        <f>+_xlfn.IFS(MONTH(Tabla1[[#This Row],[MES]])&lt;=3,"Q1",MONTH(Tabla1[[#This Row],[MES]])&lt;=6,"Q2",MONTH(Tabla1[[#This Row],[MES]])&lt;=9,"Q3",TRUE,"Q4")</f>
        <v>Q1</v>
      </c>
      <c r="AN2295" s="15" t="str">
        <f>+IFERROR(VLOOKUP(Tabla1[[#This Row],[CUENTA]],CTAS[],2,0),"OTROS")</f>
        <v>OTROS</v>
      </c>
      <c r="AP2295" s="15" t="str">
        <f>+IFERROR(VLOOKUP(Tabla1[[#This Row],[EMPLEADO]],IS[],3,0),"OTROS")</f>
        <v>OTROS</v>
      </c>
      <c r="AQ2295" s="15" t="str">
        <f>+IFERROR(VLOOKUP(Tabla1[[#This Row],[EMPLEADO]],IS[[NÓMINA]:[INGENIERO]],2,0),"OTROS")</f>
        <v>OTROS</v>
      </c>
    </row>
    <row r="2296" spans="1:43" x14ac:dyDescent="0.25">
      <c r="A2296" t="s">
        <v>7477</v>
      </c>
      <c r="B2296">
        <v>1</v>
      </c>
      <c r="C2296" t="s">
        <v>7496</v>
      </c>
      <c r="D2296" t="s">
        <v>38</v>
      </c>
      <c r="E2296" t="s">
        <v>850</v>
      </c>
      <c r="F2296" t="s">
        <v>7497</v>
      </c>
      <c r="G2296" s="17" t="s">
        <v>6041</v>
      </c>
      <c r="H2296" t="s">
        <v>79</v>
      </c>
      <c r="I2296" t="s">
        <v>43</v>
      </c>
      <c r="J2296" t="s">
        <v>8</v>
      </c>
      <c r="K2296" t="s">
        <v>6042</v>
      </c>
      <c r="L2296" t="s">
        <v>6043</v>
      </c>
      <c r="M2296" t="s">
        <v>1482</v>
      </c>
      <c r="N2296">
        <v>0</v>
      </c>
      <c r="O2296" t="s">
        <v>47</v>
      </c>
      <c r="P2296">
        <v>4</v>
      </c>
      <c r="Q2296" t="s">
        <v>207</v>
      </c>
      <c r="R2296" t="s">
        <v>242</v>
      </c>
      <c r="S2296" t="s">
        <v>64</v>
      </c>
      <c r="T2296" t="s">
        <v>51</v>
      </c>
      <c r="U2296" t="s">
        <v>209</v>
      </c>
      <c r="V2296">
        <v>0</v>
      </c>
      <c r="W2296" s="1">
        <v>0</v>
      </c>
      <c r="X2296">
        <v>1</v>
      </c>
      <c r="Y2296">
        <v>3.2</v>
      </c>
      <c r="Z2296">
        <v>5</v>
      </c>
      <c r="AA2296">
        <v>0.64</v>
      </c>
      <c r="AB2296" s="2">
        <v>0</v>
      </c>
      <c r="AC2296" s="1">
        <v>0</v>
      </c>
      <c r="AD2296" s="7">
        <v>43524</v>
      </c>
      <c r="AE2296" s="7">
        <v>43525</v>
      </c>
      <c r="AF2296">
        <v>1</v>
      </c>
      <c r="AG2296" t="s">
        <v>53</v>
      </c>
      <c r="AH2296" s="2">
        <v>0</v>
      </c>
      <c r="AI2296" s="1">
        <v>0</v>
      </c>
      <c r="AJ2296" s="1">
        <v>0</v>
      </c>
      <c r="AK2296" s="60" t="str">
        <f>+IF(Tabla1[[#This Row],[REQUEST_TY]]="SR MANTENIMIENTO CORRECTIVO", "EMERGENCIA", "OTROS")</f>
        <v>EMERGENCIA</v>
      </c>
      <c r="AL2296" s="6" t="str">
        <f>+_xlfn.IFS(Tabla1[[#This Row],[Veces obj]]&lt;=1,"0-1",Tabla1[[#This Row],[Veces obj]]&lt;=2,"1-2",Tabla1[[#This Row],[Veces obj]]&lt;=3,"2-3",TRUE,"&gt;3")</f>
        <v>0-1</v>
      </c>
      <c r="AM2296" s="60" t="str">
        <f>+_xlfn.IFS(MONTH(Tabla1[[#This Row],[MES]])&lt;=3,"Q1",MONTH(Tabla1[[#This Row],[MES]])&lt;=6,"Q2",MONTH(Tabla1[[#This Row],[MES]])&lt;=9,"Q3",TRUE,"Q4")</f>
        <v>Q1</v>
      </c>
      <c r="AN2296" s="15" t="str">
        <f>+IFERROR(VLOOKUP(Tabla1[[#This Row],[CUENTA]],CTAS[],2,0),"OTROS")</f>
        <v>OTROS</v>
      </c>
      <c r="AP2296" s="15" t="str">
        <f>+IFERROR(VLOOKUP(Tabla1[[#This Row],[EMPLEADO]],IS[],3,0),"OTROS")</f>
        <v>OTROS</v>
      </c>
      <c r="AQ2296" s="15" t="str">
        <f>+IFERROR(VLOOKUP(Tabla1[[#This Row],[EMPLEADO]],IS[[NÓMINA]:[INGENIERO]],2,0),"OTROS")</f>
        <v>OTROS</v>
      </c>
    </row>
    <row r="2297" spans="1:43" x14ac:dyDescent="0.25">
      <c r="A2297" t="s">
        <v>7477</v>
      </c>
      <c r="B2297">
        <v>1</v>
      </c>
      <c r="C2297" t="s">
        <v>7498</v>
      </c>
      <c r="D2297" t="s">
        <v>38</v>
      </c>
      <c r="E2297" t="s">
        <v>894</v>
      </c>
      <c r="F2297" t="s">
        <v>7499</v>
      </c>
      <c r="G2297" s="17" t="s">
        <v>7500</v>
      </c>
      <c r="H2297" t="s">
        <v>213</v>
      </c>
      <c r="I2297" t="s">
        <v>43</v>
      </c>
      <c r="J2297" t="s">
        <v>8</v>
      </c>
      <c r="K2297" t="s">
        <v>7501</v>
      </c>
      <c r="L2297" t="s">
        <v>7502</v>
      </c>
      <c r="M2297" t="s">
        <v>215</v>
      </c>
      <c r="N2297">
        <v>0</v>
      </c>
      <c r="O2297" t="s">
        <v>47</v>
      </c>
      <c r="P2297">
        <v>96</v>
      </c>
      <c r="Q2297" t="s">
        <v>48</v>
      </c>
      <c r="R2297" t="s">
        <v>899</v>
      </c>
      <c r="S2297" t="s">
        <v>110</v>
      </c>
      <c r="T2297" t="s">
        <v>51</v>
      </c>
      <c r="U2297" t="s">
        <v>111</v>
      </c>
      <c r="V2297">
        <v>1.2</v>
      </c>
      <c r="W2297" s="1">
        <v>2574</v>
      </c>
      <c r="X2297">
        <v>1</v>
      </c>
      <c r="Y2297">
        <v>1.2</v>
      </c>
      <c r="Z2297">
        <v>3</v>
      </c>
      <c r="AA2297">
        <v>0.39999999999999997</v>
      </c>
      <c r="AB2297" s="2">
        <v>0</v>
      </c>
      <c r="AC2297" s="1">
        <v>0</v>
      </c>
      <c r="AD2297" s="7">
        <v>43524</v>
      </c>
      <c r="AE2297" s="7">
        <v>43525</v>
      </c>
      <c r="AF2297">
        <v>1</v>
      </c>
      <c r="AG2297" t="s">
        <v>53</v>
      </c>
      <c r="AH2297" s="2">
        <v>0</v>
      </c>
      <c r="AI2297" s="1">
        <v>0</v>
      </c>
      <c r="AJ2297" s="1">
        <v>0</v>
      </c>
      <c r="AK2297" s="60" t="str">
        <f>+IF(Tabla1[[#This Row],[REQUEST_TY]]="SR MANTENIMIENTO CORRECTIVO", "EMERGENCIA", "OTROS")</f>
        <v>EMERGENCIA</v>
      </c>
      <c r="AL2297" s="6" t="str">
        <f>+_xlfn.IFS(Tabla1[[#This Row],[Veces obj]]&lt;=1,"0-1",Tabla1[[#This Row],[Veces obj]]&lt;=2,"1-2",Tabla1[[#This Row],[Veces obj]]&lt;=3,"2-3",TRUE,"&gt;3")</f>
        <v>0-1</v>
      </c>
      <c r="AM2297" s="60" t="str">
        <f>+_xlfn.IFS(MONTH(Tabla1[[#This Row],[MES]])&lt;=3,"Q1",MONTH(Tabla1[[#This Row],[MES]])&lt;=6,"Q2",MONTH(Tabla1[[#This Row],[MES]])&lt;=9,"Q3",TRUE,"Q4")</f>
        <v>Q1</v>
      </c>
      <c r="AN2297" s="15" t="str">
        <f>+IFERROR(VLOOKUP(Tabla1[[#This Row],[CUENTA]],CTAS[],2,0),"OTROS")</f>
        <v>OTROS</v>
      </c>
      <c r="AP2297" s="15" t="str">
        <f>+IFERROR(VLOOKUP(Tabla1[[#This Row],[EMPLEADO]],IS[],3,0),"OTROS")</f>
        <v>OTROS</v>
      </c>
      <c r="AQ2297" s="15" t="str">
        <f>+IFERROR(VLOOKUP(Tabla1[[#This Row],[EMPLEADO]],IS[[NÓMINA]:[INGENIERO]],2,0),"OTROS")</f>
        <v>OTROS</v>
      </c>
    </row>
    <row r="2298" spans="1:43" x14ac:dyDescent="0.25">
      <c r="A2298" t="s">
        <v>7477</v>
      </c>
      <c r="B2298">
        <v>1</v>
      </c>
      <c r="C2298" t="s">
        <v>7503</v>
      </c>
      <c r="D2298" t="s">
        <v>38</v>
      </c>
      <c r="E2298" t="s">
        <v>1015</v>
      </c>
      <c r="F2298" t="s">
        <v>7504</v>
      </c>
      <c r="G2298" s="17" t="s">
        <v>2422</v>
      </c>
      <c r="H2298" t="s">
        <v>471</v>
      </c>
      <c r="I2298" t="s">
        <v>43</v>
      </c>
      <c r="J2298" t="s">
        <v>8</v>
      </c>
      <c r="K2298" t="s">
        <v>59</v>
      </c>
      <c r="L2298" t="s">
        <v>1768</v>
      </c>
      <c r="M2298" t="s">
        <v>310</v>
      </c>
      <c r="N2298">
        <v>0</v>
      </c>
      <c r="O2298" t="s">
        <v>47</v>
      </c>
      <c r="P2298">
        <v>7</v>
      </c>
      <c r="Q2298" t="s">
        <v>194</v>
      </c>
      <c r="R2298" t="s">
        <v>317</v>
      </c>
      <c r="S2298" t="s">
        <v>318</v>
      </c>
      <c r="T2298" t="s">
        <v>51</v>
      </c>
      <c r="U2298" t="s">
        <v>224</v>
      </c>
      <c r="V2298">
        <v>0.8</v>
      </c>
      <c r="W2298" s="1">
        <v>1258.4000000000003</v>
      </c>
      <c r="X2298">
        <v>1</v>
      </c>
      <c r="Y2298">
        <v>0.33</v>
      </c>
      <c r="Z2298">
        <v>4</v>
      </c>
      <c r="AA2298">
        <v>8.2500000000000004E-2</v>
      </c>
      <c r="AB2298" s="2">
        <v>0</v>
      </c>
      <c r="AC2298" s="1">
        <v>0</v>
      </c>
      <c r="AD2298" s="7">
        <v>43515</v>
      </c>
      <c r="AE2298" s="7">
        <v>43528</v>
      </c>
      <c r="AF2298">
        <v>9</v>
      </c>
      <c r="AG2298" t="s">
        <v>3648</v>
      </c>
      <c r="AH2298" s="2">
        <v>1</v>
      </c>
      <c r="AI2298" s="1">
        <v>-1573.0000000000002</v>
      </c>
      <c r="AJ2298" s="1">
        <v>0</v>
      </c>
      <c r="AK2298" s="60" t="str">
        <f>+IF(Tabla1[[#This Row],[REQUEST_TY]]="SR MANTENIMIENTO CORRECTIVO", "EMERGENCIA", "OTROS")</f>
        <v>EMERGENCIA</v>
      </c>
      <c r="AL2298" s="6" t="str">
        <f>+_xlfn.IFS(Tabla1[[#This Row],[Veces obj]]&lt;=1,"0-1",Tabla1[[#This Row],[Veces obj]]&lt;=2,"1-2",Tabla1[[#This Row],[Veces obj]]&lt;=3,"2-3",TRUE,"&gt;3")</f>
        <v>0-1</v>
      </c>
      <c r="AM2298" s="60" t="str">
        <f>+_xlfn.IFS(MONTH(Tabla1[[#This Row],[MES]])&lt;=3,"Q1",MONTH(Tabla1[[#This Row],[MES]])&lt;=6,"Q2",MONTH(Tabla1[[#This Row],[MES]])&lt;=9,"Q3",TRUE,"Q4")</f>
        <v>Q1</v>
      </c>
      <c r="AN2298" s="15" t="str">
        <f>+IFERROR(VLOOKUP(Tabla1[[#This Row],[CUENTA]],CTAS[],2,0),"OTROS")</f>
        <v>OTROS</v>
      </c>
      <c r="AP2298" s="15" t="str">
        <f>+IFERROR(VLOOKUP(Tabla1[[#This Row],[EMPLEADO]],IS[],3,0),"OTROS")</f>
        <v>OTROS</v>
      </c>
      <c r="AQ2298" s="15" t="str">
        <f>+IFERROR(VLOOKUP(Tabla1[[#This Row],[EMPLEADO]],IS[[NÓMINA]:[INGENIERO]],2,0),"OTROS")</f>
        <v>OTROS</v>
      </c>
    </row>
    <row r="2299" spans="1:43" x14ac:dyDescent="0.25">
      <c r="A2299" t="s">
        <v>7477</v>
      </c>
      <c r="B2299">
        <v>1</v>
      </c>
      <c r="C2299" t="s">
        <v>7505</v>
      </c>
      <c r="D2299" t="s">
        <v>38</v>
      </c>
      <c r="E2299" t="s">
        <v>583</v>
      </c>
      <c r="F2299" t="s">
        <v>7506</v>
      </c>
      <c r="G2299" s="17" t="s">
        <v>5689</v>
      </c>
      <c r="H2299" t="s">
        <v>574</v>
      </c>
      <c r="I2299" t="s">
        <v>43</v>
      </c>
      <c r="J2299" t="s">
        <v>8</v>
      </c>
      <c r="K2299" t="s">
        <v>5690</v>
      </c>
      <c r="L2299" t="s">
        <v>5691</v>
      </c>
      <c r="M2299" t="s">
        <v>4211</v>
      </c>
      <c r="N2299">
        <v>0</v>
      </c>
      <c r="O2299" t="s">
        <v>47</v>
      </c>
      <c r="P2299">
        <v>8</v>
      </c>
      <c r="Q2299" t="s">
        <v>194</v>
      </c>
      <c r="R2299" t="s">
        <v>95</v>
      </c>
      <c r="S2299" t="s">
        <v>64</v>
      </c>
      <c r="T2299" t="s">
        <v>208</v>
      </c>
      <c r="U2299" t="s">
        <v>195</v>
      </c>
      <c r="V2299">
        <v>0.6</v>
      </c>
      <c r="W2299" s="1">
        <v>819</v>
      </c>
      <c r="X2299">
        <v>1</v>
      </c>
      <c r="Y2299">
        <v>9.3699999999999992</v>
      </c>
      <c r="Z2299">
        <v>9</v>
      </c>
      <c r="AA2299">
        <v>1.0411111111111111</v>
      </c>
      <c r="AB2299" s="2">
        <v>1.0277777777777775E-2</v>
      </c>
      <c r="AC2299" s="1">
        <v>-14.029166666666661</v>
      </c>
      <c r="AD2299" s="7">
        <v>43531</v>
      </c>
      <c r="AE2299" s="7">
        <v>43531</v>
      </c>
      <c r="AF2299">
        <v>0</v>
      </c>
      <c r="AG2299" t="s">
        <v>53</v>
      </c>
      <c r="AH2299" s="2">
        <v>0</v>
      </c>
      <c r="AI2299" s="1">
        <v>0</v>
      </c>
      <c r="AJ2299" s="1">
        <v>0</v>
      </c>
      <c r="AK2299" s="60" t="str">
        <f>+IF(Tabla1[[#This Row],[REQUEST_TY]]="SR MANTENIMIENTO CORRECTIVO", "EMERGENCIA", "OTROS")</f>
        <v>EMERGENCIA</v>
      </c>
      <c r="AL2299" s="6" t="str">
        <f>+_xlfn.IFS(Tabla1[[#This Row],[Veces obj]]&lt;=1,"0-1",Tabla1[[#This Row],[Veces obj]]&lt;=2,"1-2",Tabla1[[#This Row],[Veces obj]]&lt;=3,"2-3",TRUE,"&gt;3")</f>
        <v>1-2</v>
      </c>
      <c r="AM2299" s="60" t="str">
        <f>+_xlfn.IFS(MONTH(Tabla1[[#This Row],[MES]])&lt;=3,"Q1",MONTH(Tabla1[[#This Row],[MES]])&lt;=6,"Q2",MONTH(Tabla1[[#This Row],[MES]])&lt;=9,"Q3",TRUE,"Q4")</f>
        <v>Q1</v>
      </c>
      <c r="AN2299" s="15" t="str">
        <f>+IFERROR(VLOOKUP(Tabla1[[#This Row],[CUENTA]],CTAS[],2,0),"OTROS")</f>
        <v>OTROS</v>
      </c>
      <c r="AP2299" s="15" t="str">
        <f>+IFERROR(VLOOKUP(Tabla1[[#This Row],[EMPLEADO]],IS[],3,0),"OTROS")</f>
        <v>OTROS</v>
      </c>
      <c r="AQ2299" s="15" t="str">
        <f>+IFERROR(VLOOKUP(Tabla1[[#This Row],[EMPLEADO]],IS[[NÓMINA]:[INGENIERO]],2,0),"OTROS")</f>
        <v>OTROS</v>
      </c>
    </row>
    <row r="2300" spans="1:43" x14ac:dyDescent="0.25">
      <c r="A2300" t="s">
        <v>7477</v>
      </c>
      <c r="B2300">
        <v>1</v>
      </c>
      <c r="C2300" t="s">
        <v>7507</v>
      </c>
      <c r="D2300" t="s">
        <v>38</v>
      </c>
      <c r="E2300" t="s">
        <v>7508</v>
      </c>
      <c r="F2300" t="s">
        <v>7509</v>
      </c>
      <c r="G2300" s="17" t="s">
        <v>7510</v>
      </c>
      <c r="H2300" t="s">
        <v>70</v>
      </c>
      <c r="I2300" t="s">
        <v>43</v>
      </c>
      <c r="J2300" t="s">
        <v>8</v>
      </c>
      <c r="K2300" t="s">
        <v>169</v>
      </c>
      <c r="L2300" t="s">
        <v>7511</v>
      </c>
      <c r="M2300" t="s">
        <v>73</v>
      </c>
      <c r="N2300">
        <v>1</v>
      </c>
      <c r="O2300" t="s">
        <v>47</v>
      </c>
      <c r="P2300">
        <v>78</v>
      </c>
      <c r="Q2300" t="s">
        <v>48</v>
      </c>
      <c r="R2300" t="s">
        <v>49</v>
      </c>
      <c r="S2300" t="s">
        <v>50</v>
      </c>
      <c r="T2300" t="s">
        <v>51</v>
      </c>
      <c r="U2300" t="s">
        <v>52</v>
      </c>
      <c r="V2300">
        <v>1.05</v>
      </c>
      <c r="W2300" s="1">
        <v>0</v>
      </c>
      <c r="X2300">
        <v>1</v>
      </c>
      <c r="Y2300">
        <v>0</v>
      </c>
      <c r="Z2300">
        <v>5</v>
      </c>
      <c r="AA2300">
        <v>0</v>
      </c>
      <c r="AB2300" s="2">
        <v>0</v>
      </c>
      <c r="AC2300" s="1">
        <v>0</v>
      </c>
      <c r="AD2300" s="7">
        <v>43537</v>
      </c>
      <c r="AE2300" s="7">
        <v>43538</v>
      </c>
      <c r="AF2300">
        <v>1</v>
      </c>
      <c r="AG2300" t="s">
        <v>53</v>
      </c>
      <c r="AH2300" s="2">
        <v>0</v>
      </c>
      <c r="AI2300" s="1">
        <v>0</v>
      </c>
      <c r="AJ2300" s="1">
        <v>0</v>
      </c>
      <c r="AK2300" s="60" t="str">
        <f>+IF(Tabla1[[#This Row],[REQUEST_TY]]="SR MANTENIMIENTO CORRECTIVO", "EMERGENCIA", "OTROS")</f>
        <v>EMERGENCIA</v>
      </c>
      <c r="AL2300" s="6" t="str">
        <f>+_xlfn.IFS(Tabla1[[#This Row],[Veces obj]]&lt;=1,"0-1",Tabla1[[#This Row],[Veces obj]]&lt;=2,"1-2",Tabla1[[#This Row],[Veces obj]]&lt;=3,"2-3",TRUE,"&gt;3")</f>
        <v>0-1</v>
      </c>
      <c r="AM2300" s="60" t="str">
        <f>+_xlfn.IFS(MONTH(Tabla1[[#This Row],[MES]])&lt;=3,"Q1",MONTH(Tabla1[[#This Row],[MES]])&lt;=6,"Q2",MONTH(Tabla1[[#This Row],[MES]])&lt;=9,"Q3",TRUE,"Q4")</f>
        <v>Q1</v>
      </c>
      <c r="AN2300" s="15" t="str">
        <f>+IFERROR(VLOOKUP(Tabla1[[#This Row],[CUENTA]],CTAS[],2,0),"OTROS")</f>
        <v>OTROS</v>
      </c>
      <c r="AP2300" s="15" t="str">
        <f>+IFERROR(VLOOKUP(Tabla1[[#This Row],[EMPLEADO]],IS[],3,0),"OTROS")</f>
        <v>OTROS</v>
      </c>
      <c r="AQ2300" s="15" t="str">
        <f>+IFERROR(VLOOKUP(Tabla1[[#This Row],[EMPLEADO]],IS[[NÓMINA]:[INGENIERO]],2,0),"OTROS")</f>
        <v>OTROS</v>
      </c>
    </row>
    <row r="2301" spans="1:43" x14ac:dyDescent="0.25">
      <c r="A2301" t="s">
        <v>7477</v>
      </c>
      <c r="B2301">
        <v>1</v>
      </c>
      <c r="C2301" t="s">
        <v>7512</v>
      </c>
      <c r="D2301" t="s">
        <v>38</v>
      </c>
      <c r="E2301" t="s">
        <v>1784</v>
      </c>
      <c r="F2301" t="s">
        <v>7513</v>
      </c>
      <c r="G2301" s="17" t="s">
        <v>3323</v>
      </c>
      <c r="H2301" t="s">
        <v>384</v>
      </c>
      <c r="I2301" t="s">
        <v>43</v>
      </c>
      <c r="J2301" t="s">
        <v>8</v>
      </c>
      <c r="K2301" t="s">
        <v>3324</v>
      </c>
      <c r="L2301" t="s">
        <v>3325</v>
      </c>
      <c r="M2301" t="s">
        <v>736</v>
      </c>
      <c r="N2301">
        <v>0</v>
      </c>
      <c r="O2301" t="s">
        <v>47</v>
      </c>
      <c r="P2301">
        <v>7</v>
      </c>
      <c r="Q2301" t="s">
        <v>194</v>
      </c>
      <c r="R2301" t="s">
        <v>1789</v>
      </c>
      <c r="S2301" t="s">
        <v>110</v>
      </c>
      <c r="T2301" t="s">
        <v>51</v>
      </c>
      <c r="U2301" t="s">
        <v>1885</v>
      </c>
      <c r="V2301">
        <v>1.05</v>
      </c>
      <c r="W2301" s="1">
        <v>2252.25</v>
      </c>
      <c r="X2301">
        <v>1</v>
      </c>
      <c r="Y2301">
        <v>1.63</v>
      </c>
      <c r="Z2301">
        <v>3</v>
      </c>
      <c r="AA2301">
        <v>0.54333333333333333</v>
      </c>
      <c r="AB2301" s="2">
        <v>0</v>
      </c>
      <c r="AC2301" s="1">
        <v>0</v>
      </c>
      <c r="AD2301" s="7">
        <v>43531</v>
      </c>
      <c r="AE2301" s="7">
        <v>43531</v>
      </c>
      <c r="AF2301">
        <v>0</v>
      </c>
      <c r="AG2301" t="s">
        <v>53</v>
      </c>
      <c r="AH2301" s="2">
        <v>0</v>
      </c>
      <c r="AI2301" s="1">
        <v>0</v>
      </c>
      <c r="AJ2301" s="1">
        <v>0</v>
      </c>
      <c r="AK2301" s="60" t="str">
        <f>+IF(Tabla1[[#This Row],[REQUEST_TY]]="SR MANTENIMIENTO CORRECTIVO", "EMERGENCIA", "OTROS")</f>
        <v>EMERGENCIA</v>
      </c>
      <c r="AL2301" s="6" t="str">
        <f>+_xlfn.IFS(Tabla1[[#This Row],[Veces obj]]&lt;=1,"0-1",Tabla1[[#This Row],[Veces obj]]&lt;=2,"1-2",Tabla1[[#This Row],[Veces obj]]&lt;=3,"2-3",TRUE,"&gt;3")</f>
        <v>0-1</v>
      </c>
      <c r="AM2301" s="60" t="str">
        <f>+_xlfn.IFS(MONTH(Tabla1[[#This Row],[MES]])&lt;=3,"Q1",MONTH(Tabla1[[#This Row],[MES]])&lt;=6,"Q2",MONTH(Tabla1[[#This Row],[MES]])&lt;=9,"Q3",TRUE,"Q4")</f>
        <v>Q1</v>
      </c>
      <c r="AN2301" s="15" t="str">
        <f>+IFERROR(VLOOKUP(Tabla1[[#This Row],[CUENTA]],CTAS[],2,0),"OTROS")</f>
        <v>OTROS</v>
      </c>
      <c r="AP2301" s="15" t="str">
        <f>+IFERROR(VLOOKUP(Tabla1[[#This Row],[EMPLEADO]],IS[],3,0),"OTROS")</f>
        <v>OTROS</v>
      </c>
      <c r="AQ2301" s="15" t="str">
        <f>+IFERROR(VLOOKUP(Tabla1[[#This Row],[EMPLEADO]],IS[[NÓMINA]:[INGENIERO]],2,0),"OTROS")</f>
        <v>OTROS</v>
      </c>
    </row>
    <row r="2302" spans="1:43" x14ac:dyDescent="0.25">
      <c r="A2302" t="s">
        <v>7477</v>
      </c>
      <c r="B2302">
        <v>1</v>
      </c>
      <c r="C2302" t="s">
        <v>7514</v>
      </c>
      <c r="D2302" t="s">
        <v>38</v>
      </c>
      <c r="E2302" t="s">
        <v>1346</v>
      </c>
      <c r="F2302" t="s">
        <v>7515</v>
      </c>
      <c r="G2302" s="17" t="s">
        <v>3113</v>
      </c>
      <c r="H2302" t="s">
        <v>471</v>
      </c>
      <c r="I2302" t="s">
        <v>43</v>
      </c>
      <c r="J2302" t="s">
        <v>8</v>
      </c>
      <c r="K2302" t="s">
        <v>59</v>
      </c>
      <c r="L2302" t="s">
        <v>1768</v>
      </c>
      <c r="M2302" t="s">
        <v>310</v>
      </c>
      <c r="N2302">
        <v>0</v>
      </c>
      <c r="O2302" t="s">
        <v>47</v>
      </c>
      <c r="P2302">
        <v>29</v>
      </c>
      <c r="Q2302" t="s">
        <v>62</v>
      </c>
      <c r="R2302" t="s">
        <v>223</v>
      </c>
      <c r="S2302" t="s">
        <v>139</v>
      </c>
      <c r="T2302" t="s">
        <v>51</v>
      </c>
      <c r="U2302" t="s">
        <v>262</v>
      </c>
      <c r="V2302">
        <v>1.05</v>
      </c>
      <c r="W2302" s="1">
        <v>1651.6500000000003</v>
      </c>
      <c r="X2302">
        <v>1</v>
      </c>
      <c r="Y2302">
        <v>2.17</v>
      </c>
      <c r="Z2302">
        <v>4</v>
      </c>
      <c r="AA2302">
        <v>0.54249999999999998</v>
      </c>
      <c r="AB2302" s="2">
        <v>0</v>
      </c>
      <c r="AC2302" s="1">
        <v>0</v>
      </c>
      <c r="AD2302" s="7">
        <v>43525</v>
      </c>
      <c r="AE2302" s="7">
        <v>43528</v>
      </c>
      <c r="AF2302">
        <v>1</v>
      </c>
      <c r="AG2302" t="s">
        <v>53</v>
      </c>
      <c r="AH2302" s="2">
        <v>0</v>
      </c>
      <c r="AI2302" s="1">
        <v>0</v>
      </c>
      <c r="AJ2302" s="1">
        <v>0</v>
      </c>
      <c r="AK2302" s="60" t="str">
        <f>+IF(Tabla1[[#This Row],[REQUEST_TY]]="SR MANTENIMIENTO CORRECTIVO", "EMERGENCIA", "OTROS")</f>
        <v>EMERGENCIA</v>
      </c>
      <c r="AL2302" s="6" t="str">
        <f>+_xlfn.IFS(Tabla1[[#This Row],[Veces obj]]&lt;=1,"0-1",Tabla1[[#This Row],[Veces obj]]&lt;=2,"1-2",Tabla1[[#This Row],[Veces obj]]&lt;=3,"2-3",TRUE,"&gt;3")</f>
        <v>0-1</v>
      </c>
      <c r="AM2302" s="60" t="str">
        <f>+_xlfn.IFS(MONTH(Tabla1[[#This Row],[MES]])&lt;=3,"Q1",MONTH(Tabla1[[#This Row],[MES]])&lt;=6,"Q2",MONTH(Tabla1[[#This Row],[MES]])&lt;=9,"Q3",TRUE,"Q4")</f>
        <v>Q1</v>
      </c>
      <c r="AN2302" s="15" t="str">
        <f>+IFERROR(VLOOKUP(Tabla1[[#This Row],[CUENTA]],CTAS[],2,0),"OTROS")</f>
        <v>OTROS</v>
      </c>
      <c r="AP2302" s="15" t="str">
        <f>+IFERROR(VLOOKUP(Tabla1[[#This Row],[EMPLEADO]],IS[],3,0),"OTROS")</f>
        <v>OTROS</v>
      </c>
      <c r="AQ2302" s="15" t="str">
        <f>+IFERROR(VLOOKUP(Tabla1[[#This Row],[EMPLEADO]],IS[[NÓMINA]:[INGENIERO]],2,0),"OTROS")</f>
        <v>OTROS</v>
      </c>
    </row>
    <row r="2303" spans="1:43" x14ac:dyDescent="0.25">
      <c r="A2303" t="s">
        <v>7477</v>
      </c>
      <c r="B2303">
        <v>1</v>
      </c>
      <c r="C2303" t="s">
        <v>7516</v>
      </c>
      <c r="D2303" t="s">
        <v>38</v>
      </c>
      <c r="E2303" t="s">
        <v>7217</v>
      </c>
      <c r="F2303" t="s">
        <v>7517</v>
      </c>
      <c r="G2303" s="17" t="s">
        <v>7518</v>
      </c>
      <c r="H2303" t="s">
        <v>740</v>
      </c>
      <c r="I2303" t="s">
        <v>43</v>
      </c>
      <c r="J2303" t="s">
        <v>8</v>
      </c>
      <c r="K2303" t="s">
        <v>6140</v>
      </c>
      <c r="L2303" t="s">
        <v>6141</v>
      </c>
      <c r="M2303" t="s">
        <v>6142</v>
      </c>
      <c r="N2303">
        <v>0</v>
      </c>
      <c r="O2303" t="s">
        <v>47</v>
      </c>
      <c r="P2303">
        <v>71</v>
      </c>
      <c r="Q2303" t="s">
        <v>48</v>
      </c>
      <c r="R2303" t="s">
        <v>138</v>
      </c>
      <c r="S2303" t="s">
        <v>139</v>
      </c>
      <c r="T2303" t="s">
        <v>51</v>
      </c>
      <c r="U2303" t="s">
        <v>353</v>
      </c>
      <c r="V2303">
        <v>1.1499999999999999</v>
      </c>
      <c r="W2303" s="1">
        <v>1808.95</v>
      </c>
      <c r="X2303">
        <v>1</v>
      </c>
      <c r="Y2303">
        <v>1.83</v>
      </c>
      <c r="Z2303">
        <v>4</v>
      </c>
      <c r="AA2303">
        <v>0.45750000000000002</v>
      </c>
      <c r="AB2303" s="2">
        <v>0</v>
      </c>
      <c r="AC2303" s="1">
        <v>0</v>
      </c>
      <c r="AD2303" s="7">
        <v>43529</v>
      </c>
      <c r="AE2303" s="7">
        <v>43530</v>
      </c>
      <c r="AF2303">
        <v>1</v>
      </c>
      <c r="AG2303" t="s">
        <v>53</v>
      </c>
      <c r="AH2303" s="2">
        <v>0</v>
      </c>
      <c r="AI2303" s="1">
        <v>0</v>
      </c>
      <c r="AJ2303" s="1">
        <v>0</v>
      </c>
      <c r="AK2303" s="60" t="str">
        <f>+IF(Tabla1[[#This Row],[REQUEST_TY]]="SR MANTENIMIENTO CORRECTIVO", "EMERGENCIA", "OTROS")</f>
        <v>EMERGENCIA</v>
      </c>
      <c r="AL2303" s="6" t="str">
        <f>+_xlfn.IFS(Tabla1[[#This Row],[Veces obj]]&lt;=1,"0-1",Tabla1[[#This Row],[Veces obj]]&lt;=2,"1-2",Tabla1[[#This Row],[Veces obj]]&lt;=3,"2-3",TRUE,"&gt;3")</f>
        <v>0-1</v>
      </c>
      <c r="AM2303" s="60" t="str">
        <f>+_xlfn.IFS(MONTH(Tabla1[[#This Row],[MES]])&lt;=3,"Q1",MONTH(Tabla1[[#This Row],[MES]])&lt;=6,"Q2",MONTH(Tabla1[[#This Row],[MES]])&lt;=9,"Q3",TRUE,"Q4")</f>
        <v>Q1</v>
      </c>
      <c r="AN2303" s="15" t="str">
        <f>+IFERROR(VLOOKUP(Tabla1[[#This Row],[CUENTA]],CTAS[],2,0),"OTROS")</f>
        <v>OTROS</v>
      </c>
      <c r="AP2303" s="15" t="str">
        <f>+IFERROR(VLOOKUP(Tabla1[[#This Row],[EMPLEADO]],IS[],3,0),"OTROS")</f>
        <v>OTROS</v>
      </c>
      <c r="AQ2303" s="15" t="str">
        <f>+IFERROR(VLOOKUP(Tabla1[[#This Row],[EMPLEADO]],IS[[NÓMINA]:[INGENIERO]],2,0),"OTROS")</f>
        <v>OTROS</v>
      </c>
    </row>
    <row r="2304" spans="1:43" x14ac:dyDescent="0.25">
      <c r="A2304" t="s">
        <v>7477</v>
      </c>
      <c r="B2304">
        <v>1</v>
      </c>
      <c r="C2304" t="s">
        <v>7519</v>
      </c>
      <c r="D2304" t="s">
        <v>38</v>
      </c>
      <c r="E2304" t="s">
        <v>217</v>
      </c>
      <c r="F2304" t="s">
        <v>7520</v>
      </c>
      <c r="G2304" s="17" t="s">
        <v>7521</v>
      </c>
      <c r="H2304" t="s">
        <v>409</v>
      </c>
      <c r="I2304" t="s">
        <v>43</v>
      </c>
      <c r="J2304" t="s">
        <v>8</v>
      </c>
      <c r="K2304" t="s">
        <v>59</v>
      </c>
      <c r="L2304" t="s">
        <v>410</v>
      </c>
      <c r="M2304" t="s">
        <v>411</v>
      </c>
      <c r="N2304">
        <v>0</v>
      </c>
      <c r="O2304" t="s">
        <v>47</v>
      </c>
      <c r="P2304">
        <v>141</v>
      </c>
      <c r="Q2304" t="s">
        <v>48</v>
      </c>
      <c r="R2304" t="s">
        <v>223</v>
      </c>
      <c r="S2304" t="s">
        <v>139</v>
      </c>
      <c r="T2304" t="s">
        <v>51</v>
      </c>
      <c r="U2304" t="s">
        <v>353</v>
      </c>
      <c r="V2304">
        <v>1.1499999999999999</v>
      </c>
      <c r="W2304" s="1">
        <v>1808.95</v>
      </c>
      <c r="X2304">
        <v>1</v>
      </c>
      <c r="Y2304">
        <v>3.05</v>
      </c>
      <c r="Z2304">
        <v>4</v>
      </c>
      <c r="AA2304">
        <v>0.76249999999999996</v>
      </c>
      <c r="AB2304" s="2">
        <v>0</v>
      </c>
      <c r="AC2304" s="1">
        <v>0</v>
      </c>
      <c r="AD2304" s="7">
        <v>43528</v>
      </c>
      <c r="AE2304" s="7">
        <v>43528</v>
      </c>
      <c r="AF2304">
        <v>0</v>
      </c>
      <c r="AG2304" t="s">
        <v>53</v>
      </c>
      <c r="AH2304" s="2">
        <v>0</v>
      </c>
      <c r="AI2304" s="1">
        <v>0</v>
      </c>
      <c r="AJ2304" s="1">
        <v>0</v>
      </c>
      <c r="AK2304" s="60" t="str">
        <f>+IF(Tabla1[[#This Row],[REQUEST_TY]]="SR MANTENIMIENTO CORRECTIVO", "EMERGENCIA", "OTROS")</f>
        <v>EMERGENCIA</v>
      </c>
      <c r="AL2304" s="6" t="str">
        <f>+_xlfn.IFS(Tabla1[[#This Row],[Veces obj]]&lt;=1,"0-1",Tabla1[[#This Row],[Veces obj]]&lt;=2,"1-2",Tabla1[[#This Row],[Veces obj]]&lt;=3,"2-3",TRUE,"&gt;3")</f>
        <v>0-1</v>
      </c>
      <c r="AM2304" s="60" t="str">
        <f>+_xlfn.IFS(MONTH(Tabla1[[#This Row],[MES]])&lt;=3,"Q1",MONTH(Tabla1[[#This Row],[MES]])&lt;=6,"Q2",MONTH(Tabla1[[#This Row],[MES]])&lt;=9,"Q3",TRUE,"Q4")</f>
        <v>Q1</v>
      </c>
      <c r="AN2304" s="15" t="str">
        <f>+IFERROR(VLOOKUP(Tabla1[[#This Row],[CUENTA]],CTAS[],2,0),"OTROS")</f>
        <v>OTROS</v>
      </c>
      <c r="AP2304" s="15" t="str">
        <f>+IFERROR(VLOOKUP(Tabla1[[#This Row],[EMPLEADO]],IS[],3,0),"OTROS")</f>
        <v>OTROS</v>
      </c>
      <c r="AQ2304" s="15" t="str">
        <f>+IFERROR(VLOOKUP(Tabla1[[#This Row],[EMPLEADO]],IS[[NÓMINA]:[INGENIERO]],2,0),"OTROS")</f>
        <v>OTROS</v>
      </c>
    </row>
    <row r="2305" spans="1:43" x14ac:dyDescent="0.25">
      <c r="A2305" t="s">
        <v>7477</v>
      </c>
      <c r="B2305">
        <v>1</v>
      </c>
      <c r="C2305" t="s">
        <v>7522</v>
      </c>
      <c r="D2305" t="s">
        <v>38</v>
      </c>
      <c r="E2305" t="s">
        <v>133</v>
      </c>
      <c r="F2305" t="s">
        <v>7523</v>
      </c>
      <c r="G2305" s="17" t="s">
        <v>3212</v>
      </c>
      <c r="H2305" t="s">
        <v>740</v>
      </c>
      <c r="I2305" t="s">
        <v>43</v>
      </c>
      <c r="J2305" t="s">
        <v>8</v>
      </c>
      <c r="K2305" t="s">
        <v>59</v>
      </c>
      <c r="L2305" t="s">
        <v>1430</v>
      </c>
      <c r="M2305" t="s">
        <v>530</v>
      </c>
      <c r="N2305">
        <v>0</v>
      </c>
      <c r="O2305" t="s">
        <v>47</v>
      </c>
      <c r="P2305">
        <v>24</v>
      </c>
      <c r="Q2305" t="s">
        <v>62</v>
      </c>
      <c r="R2305" t="s">
        <v>138</v>
      </c>
      <c r="S2305" t="s">
        <v>139</v>
      </c>
      <c r="T2305" t="s">
        <v>51</v>
      </c>
      <c r="U2305" t="s">
        <v>262</v>
      </c>
      <c r="V2305">
        <v>1.05</v>
      </c>
      <c r="W2305" s="1">
        <v>1651.6500000000003</v>
      </c>
      <c r="X2305">
        <v>1</v>
      </c>
      <c r="Y2305">
        <v>1.03</v>
      </c>
      <c r="Z2305">
        <v>4</v>
      </c>
      <c r="AA2305">
        <v>0.25750000000000001</v>
      </c>
      <c r="AB2305" s="2">
        <v>0</v>
      </c>
      <c r="AC2305" s="1">
        <v>0</v>
      </c>
      <c r="AD2305" s="7">
        <v>43525</v>
      </c>
      <c r="AE2305" s="7">
        <v>43528</v>
      </c>
      <c r="AF2305">
        <v>1</v>
      </c>
      <c r="AG2305" t="s">
        <v>53</v>
      </c>
      <c r="AH2305" s="2">
        <v>0</v>
      </c>
      <c r="AI2305" s="1">
        <v>0</v>
      </c>
      <c r="AJ2305" s="1">
        <v>0</v>
      </c>
      <c r="AK2305" s="60" t="str">
        <f>+IF(Tabla1[[#This Row],[REQUEST_TY]]="SR MANTENIMIENTO CORRECTIVO", "EMERGENCIA", "OTROS")</f>
        <v>EMERGENCIA</v>
      </c>
      <c r="AL2305" s="6" t="str">
        <f>+_xlfn.IFS(Tabla1[[#This Row],[Veces obj]]&lt;=1,"0-1",Tabla1[[#This Row],[Veces obj]]&lt;=2,"1-2",Tabla1[[#This Row],[Veces obj]]&lt;=3,"2-3",TRUE,"&gt;3")</f>
        <v>0-1</v>
      </c>
      <c r="AM2305" s="60" t="str">
        <f>+_xlfn.IFS(MONTH(Tabla1[[#This Row],[MES]])&lt;=3,"Q1",MONTH(Tabla1[[#This Row],[MES]])&lt;=6,"Q2",MONTH(Tabla1[[#This Row],[MES]])&lt;=9,"Q3",TRUE,"Q4")</f>
        <v>Q1</v>
      </c>
      <c r="AN2305" s="15" t="str">
        <f>+IFERROR(VLOOKUP(Tabla1[[#This Row],[CUENTA]],CTAS[],2,0),"OTROS")</f>
        <v>OTROS</v>
      </c>
      <c r="AP2305" s="15" t="str">
        <f>+IFERROR(VLOOKUP(Tabla1[[#This Row],[EMPLEADO]],IS[],3,0),"OTROS")</f>
        <v>OTROS</v>
      </c>
      <c r="AQ2305" s="15" t="str">
        <f>+IFERROR(VLOOKUP(Tabla1[[#This Row],[EMPLEADO]],IS[[NÓMINA]:[INGENIERO]],2,0),"OTROS")</f>
        <v>OTROS</v>
      </c>
    </row>
    <row r="2306" spans="1:43" x14ac:dyDescent="0.25">
      <c r="A2306" t="s">
        <v>7477</v>
      </c>
      <c r="B2306">
        <v>1</v>
      </c>
      <c r="C2306" t="s">
        <v>7524</v>
      </c>
      <c r="D2306" t="s">
        <v>38</v>
      </c>
      <c r="E2306" t="s">
        <v>1346</v>
      </c>
      <c r="F2306" t="s">
        <v>7525</v>
      </c>
      <c r="G2306" s="17" t="s">
        <v>1348</v>
      </c>
      <c r="H2306" t="s">
        <v>868</v>
      </c>
      <c r="I2306" t="s">
        <v>43</v>
      </c>
      <c r="J2306" t="s">
        <v>8</v>
      </c>
      <c r="K2306" t="s">
        <v>869</v>
      </c>
      <c r="L2306" t="s">
        <v>870</v>
      </c>
      <c r="M2306" t="s">
        <v>871</v>
      </c>
      <c r="N2306">
        <v>1</v>
      </c>
      <c r="O2306" t="s">
        <v>47</v>
      </c>
      <c r="P2306">
        <v>37</v>
      </c>
      <c r="Q2306" t="s">
        <v>82</v>
      </c>
      <c r="R2306" t="s">
        <v>223</v>
      </c>
      <c r="S2306" t="s">
        <v>139</v>
      </c>
      <c r="T2306" t="s">
        <v>51</v>
      </c>
      <c r="U2306" t="s">
        <v>140</v>
      </c>
      <c r="V2306">
        <v>1.1000000000000001</v>
      </c>
      <c r="W2306" s="1">
        <v>0</v>
      </c>
      <c r="X2306">
        <v>1</v>
      </c>
      <c r="Y2306">
        <v>0.88</v>
      </c>
      <c r="Z2306">
        <v>4</v>
      </c>
      <c r="AA2306">
        <v>0.22</v>
      </c>
      <c r="AB2306" s="2">
        <v>0</v>
      </c>
      <c r="AC2306" s="1">
        <v>0</v>
      </c>
      <c r="AD2306" s="7">
        <v>43528</v>
      </c>
      <c r="AE2306" s="7">
        <v>43529</v>
      </c>
      <c r="AF2306">
        <v>1</v>
      </c>
      <c r="AG2306" t="s">
        <v>53</v>
      </c>
      <c r="AH2306" s="2">
        <v>0</v>
      </c>
      <c r="AI2306" s="1">
        <v>0</v>
      </c>
      <c r="AJ2306" s="1">
        <v>0</v>
      </c>
      <c r="AK2306" s="60" t="str">
        <f>+IF(Tabla1[[#This Row],[REQUEST_TY]]="SR MANTENIMIENTO CORRECTIVO", "EMERGENCIA", "OTROS")</f>
        <v>EMERGENCIA</v>
      </c>
      <c r="AL2306" s="6" t="str">
        <f>+_xlfn.IFS(Tabla1[[#This Row],[Veces obj]]&lt;=1,"0-1",Tabla1[[#This Row],[Veces obj]]&lt;=2,"1-2",Tabla1[[#This Row],[Veces obj]]&lt;=3,"2-3",TRUE,"&gt;3")</f>
        <v>0-1</v>
      </c>
      <c r="AM2306" s="60" t="str">
        <f>+_xlfn.IFS(MONTH(Tabla1[[#This Row],[MES]])&lt;=3,"Q1",MONTH(Tabla1[[#This Row],[MES]])&lt;=6,"Q2",MONTH(Tabla1[[#This Row],[MES]])&lt;=9,"Q3",TRUE,"Q4")</f>
        <v>Q1</v>
      </c>
      <c r="AN2306" s="15" t="str">
        <f>+IFERROR(VLOOKUP(Tabla1[[#This Row],[CUENTA]],CTAS[],2,0),"OTROS")</f>
        <v>OTROS</v>
      </c>
      <c r="AP2306" s="15" t="str">
        <f>+IFERROR(VLOOKUP(Tabla1[[#This Row],[EMPLEADO]],IS[],3,0),"OTROS")</f>
        <v>OTROS</v>
      </c>
      <c r="AQ2306" s="15" t="str">
        <f>+IFERROR(VLOOKUP(Tabla1[[#This Row],[EMPLEADO]],IS[[NÓMINA]:[INGENIERO]],2,0),"OTROS")</f>
        <v>OTROS</v>
      </c>
    </row>
    <row r="2307" spans="1:43" x14ac:dyDescent="0.25">
      <c r="A2307" t="s">
        <v>7477</v>
      </c>
      <c r="B2307">
        <v>1</v>
      </c>
      <c r="C2307" t="s">
        <v>7526</v>
      </c>
      <c r="D2307" t="s">
        <v>818</v>
      </c>
      <c r="E2307" t="s">
        <v>3400</v>
      </c>
      <c r="F2307" t="s">
        <v>7527</v>
      </c>
      <c r="G2307" s="17" t="s">
        <v>7528</v>
      </c>
      <c r="H2307" t="s">
        <v>220</v>
      </c>
      <c r="I2307" t="s">
        <v>43</v>
      </c>
      <c r="J2307" t="s">
        <v>8</v>
      </c>
      <c r="K2307" t="s">
        <v>907</v>
      </c>
      <c r="L2307" t="s">
        <v>908</v>
      </c>
      <c r="M2307" t="s">
        <v>556</v>
      </c>
      <c r="N2307">
        <v>0</v>
      </c>
      <c r="O2307" t="s">
        <v>47</v>
      </c>
      <c r="P2307" t="s">
        <v>822</v>
      </c>
      <c r="Q2307" t="s">
        <v>48</v>
      </c>
      <c r="R2307" t="s">
        <v>74</v>
      </c>
      <c r="S2307" t="s">
        <v>50</v>
      </c>
      <c r="T2307" t="s">
        <v>208</v>
      </c>
      <c r="U2307" t="s">
        <v>52</v>
      </c>
      <c r="V2307">
        <v>1</v>
      </c>
      <c r="W2307" s="1">
        <v>715.00000000000011</v>
      </c>
      <c r="X2307">
        <v>1</v>
      </c>
      <c r="Y2307">
        <v>0.24</v>
      </c>
      <c r="Z2307">
        <v>9</v>
      </c>
      <c r="AA2307">
        <v>2.6666666666666665E-2</v>
      </c>
      <c r="AB2307" s="2">
        <v>0</v>
      </c>
      <c r="AC2307" s="1">
        <v>0</v>
      </c>
      <c r="AD2307" s="7">
        <v>43524</v>
      </c>
      <c r="AE2307" s="7">
        <v>43528</v>
      </c>
      <c r="AF2307">
        <v>2</v>
      </c>
      <c r="AG2307" t="s">
        <v>1680</v>
      </c>
      <c r="AH2307" s="2">
        <v>0.25</v>
      </c>
      <c r="AI2307" s="1">
        <v>-178.75000000000003</v>
      </c>
      <c r="AJ2307" s="1">
        <v>0</v>
      </c>
      <c r="AK2307" s="60" t="str">
        <f>+IF(Tabla1[[#This Row],[REQUEST_TY]]="SR MANTENIMIENTO CORRECTIVO", "EMERGENCIA", "OTROS")</f>
        <v>OTROS</v>
      </c>
      <c r="AL2307" s="6" t="str">
        <f>+_xlfn.IFS(Tabla1[[#This Row],[Veces obj]]&lt;=1,"0-1",Tabla1[[#This Row],[Veces obj]]&lt;=2,"1-2",Tabla1[[#This Row],[Veces obj]]&lt;=3,"2-3",TRUE,"&gt;3")</f>
        <v>0-1</v>
      </c>
      <c r="AM2307" s="60" t="str">
        <f>+_xlfn.IFS(MONTH(Tabla1[[#This Row],[MES]])&lt;=3,"Q1",MONTH(Tabla1[[#This Row],[MES]])&lt;=6,"Q2",MONTH(Tabla1[[#This Row],[MES]])&lt;=9,"Q3",TRUE,"Q4")</f>
        <v>Q1</v>
      </c>
      <c r="AN2307" s="15" t="str">
        <f>+IFERROR(VLOOKUP(Tabla1[[#This Row],[CUENTA]],CTAS[],2,0),"OTROS")</f>
        <v>OTROS</v>
      </c>
      <c r="AP2307" s="15" t="str">
        <f>+IFERROR(VLOOKUP(Tabla1[[#This Row],[EMPLEADO]],IS[],3,0),"OTROS")</f>
        <v>OTROS</v>
      </c>
      <c r="AQ2307" s="15" t="str">
        <f>+IFERROR(VLOOKUP(Tabla1[[#This Row],[EMPLEADO]],IS[[NÓMINA]:[INGENIERO]],2,0),"OTROS")</f>
        <v>OTROS</v>
      </c>
    </row>
    <row r="2308" spans="1:43" x14ac:dyDescent="0.25">
      <c r="A2308" t="s">
        <v>7477</v>
      </c>
      <c r="B2308">
        <v>1</v>
      </c>
      <c r="C2308" t="s">
        <v>7529</v>
      </c>
      <c r="D2308" t="s">
        <v>3370</v>
      </c>
      <c r="E2308" t="s">
        <v>3742</v>
      </c>
      <c r="F2308" t="s">
        <v>7530</v>
      </c>
      <c r="G2308" s="17" t="s">
        <v>7531</v>
      </c>
      <c r="H2308" t="s">
        <v>384</v>
      </c>
      <c r="I2308" t="s">
        <v>43</v>
      </c>
      <c r="J2308" t="s">
        <v>8</v>
      </c>
      <c r="K2308" t="s">
        <v>3745</v>
      </c>
      <c r="L2308" t="s">
        <v>7532</v>
      </c>
      <c r="M2308" t="s">
        <v>5371</v>
      </c>
      <c r="N2308">
        <v>0</v>
      </c>
      <c r="O2308" t="s">
        <v>47</v>
      </c>
      <c r="P2308" t="s">
        <v>822</v>
      </c>
      <c r="Q2308" t="s">
        <v>48</v>
      </c>
      <c r="R2308" t="s">
        <v>49</v>
      </c>
      <c r="S2308" t="s">
        <v>50</v>
      </c>
      <c r="T2308" t="s">
        <v>208</v>
      </c>
      <c r="U2308" t="s">
        <v>52</v>
      </c>
      <c r="V2308">
        <v>1</v>
      </c>
      <c r="W2308" s="1">
        <v>1072.5000000000002</v>
      </c>
      <c r="X2308">
        <v>0</v>
      </c>
      <c r="Y2308">
        <v>9</v>
      </c>
      <c r="Z2308">
        <v>9</v>
      </c>
      <c r="AA2308">
        <v>1</v>
      </c>
      <c r="AB2308" s="2">
        <v>0</v>
      </c>
      <c r="AC2308" s="1">
        <v>0</v>
      </c>
      <c r="AD2308" s="7">
        <v>43518</v>
      </c>
      <c r="AE2308" s="7">
        <v>43546</v>
      </c>
      <c r="AF2308">
        <v>19</v>
      </c>
      <c r="AG2308" t="s">
        <v>3826</v>
      </c>
      <c r="AH2308" s="2">
        <v>0</v>
      </c>
      <c r="AI2308" s="1">
        <v>0</v>
      </c>
      <c r="AJ2308" s="1">
        <v>0</v>
      </c>
      <c r="AK2308" s="60" t="str">
        <f>+IF(Tabla1[[#This Row],[REQUEST_TY]]="SR MANTENIMIENTO CORRECTIVO", "EMERGENCIA", "OTROS")</f>
        <v>OTROS</v>
      </c>
      <c r="AL2308" s="6" t="str">
        <f>+_xlfn.IFS(Tabla1[[#This Row],[Veces obj]]&lt;=1,"0-1",Tabla1[[#This Row],[Veces obj]]&lt;=2,"1-2",Tabla1[[#This Row],[Veces obj]]&lt;=3,"2-3",TRUE,"&gt;3")</f>
        <v>0-1</v>
      </c>
      <c r="AM2308" s="60" t="str">
        <f>+_xlfn.IFS(MONTH(Tabla1[[#This Row],[MES]])&lt;=3,"Q1",MONTH(Tabla1[[#This Row],[MES]])&lt;=6,"Q2",MONTH(Tabla1[[#This Row],[MES]])&lt;=9,"Q3",TRUE,"Q4")</f>
        <v>Q1</v>
      </c>
      <c r="AN2308" s="15" t="str">
        <f>+IFERROR(VLOOKUP(Tabla1[[#This Row],[CUENTA]],CTAS[],2,0),"OTROS")</f>
        <v>OTROS</v>
      </c>
      <c r="AP2308" s="15" t="str">
        <f>+IFERROR(VLOOKUP(Tabla1[[#This Row],[EMPLEADO]],IS[],3,0),"OTROS")</f>
        <v>OTROS</v>
      </c>
      <c r="AQ2308" s="15" t="str">
        <f>+IFERROR(VLOOKUP(Tabla1[[#This Row],[EMPLEADO]],IS[[NÓMINA]:[INGENIERO]],2,0),"OTROS")</f>
        <v>OTROS</v>
      </c>
    </row>
    <row r="2309" spans="1:43" x14ac:dyDescent="0.25">
      <c r="A2309" t="s">
        <v>7477</v>
      </c>
      <c r="B2309">
        <v>1</v>
      </c>
      <c r="C2309" t="s">
        <v>7533</v>
      </c>
      <c r="D2309" t="s">
        <v>38</v>
      </c>
      <c r="E2309" t="s">
        <v>89</v>
      </c>
      <c r="F2309" t="s">
        <v>7534</v>
      </c>
      <c r="G2309" s="17" t="s">
        <v>7535</v>
      </c>
      <c r="H2309" t="s">
        <v>574</v>
      </c>
      <c r="I2309" t="s">
        <v>43</v>
      </c>
      <c r="J2309" t="s">
        <v>8</v>
      </c>
      <c r="K2309" t="s">
        <v>199</v>
      </c>
      <c r="L2309" t="s">
        <v>7536</v>
      </c>
      <c r="M2309" t="s">
        <v>576</v>
      </c>
      <c r="N2309">
        <v>0</v>
      </c>
      <c r="O2309" t="s">
        <v>47</v>
      </c>
      <c r="P2309">
        <v>157</v>
      </c>
      <c r="Q2309" t="s">
        <v>48</v>
      </c>
      <c r="R2309" t="s">
        <v>95</v>
      </c>
      <c r="S2309" t="s">
        <v>64</v>
      </c>
      <c r="T2309" t="s">
        <v>208</v>
      </c>
      <c r="U2309" t="s">
        <v>96</v>
      </c>
      <c r="V2309">
        <v>1.1000000000000001</v>
      </c>
      <c r="W2309" s="1">
        <v>1501.5000000000002</v>
      </c>
      <c r="X2309">
        <v>1</v>
      </c>
      <c r="Y2309">
        <v>12.5</v>
      </c>
      <c r="Z2309">
        <v>9</v>
      </c>
      <c r="AA2309">
        <v>1.3888888888888888</v>
      </c>
      <c r="AB2309" s="2">
        <v>9.722222222222221E-2</v>
      </c>
      <c r="AC2309" s="1">
        <v>-132.70833333333331</v>
      </c>
      <c r="AD2309" s="7">
        <v>43524</v>
      </c>
      <c r="AE2309" s="7">
        <v>43525</v>
      </c>
      <c r="AF2309">
        <v>1</v>
      </c>
      <c r="AG2309" t="s">
        <v>53</v>
      </c>
      <c r="AH2309" s="2">
        <v>0</v>
      </c>
      <c r="AI2309" s="1">
        <v>0</v>
      </c>
      <c r="AJ2309" s="1">
        <v>0</v>
      </c>
      <c r="AK2309" s="60" t="str">
        <f>+IF(Tabla1[[#This Row],[REQUEST_TY]]="SR MANTENIMIENTO CORRECTIVO", "EMERGENCIA", "OTROS")</f>
        <v>EMERGENCIA</v>
      </c>
      <c r="AL2309" s="6" t="str">
        <f>+_xlfn.IFS(Tabla1[[#This Row],[Veces obj]]&lt;=1,"0-1",Tabla1[[#This Row],[Veces obj]]&lt;=2,"1-2",Tabla1[[#This Row],[Veces obj]]&lt;=3,"2-3",TRUE,"&gt;3")</f>
        <v>1-2</v>
      </c>
      <c r="AM2309" s="60" t="str">
        <f>+_xlfn.IFS(MONTH(Tabla1[[#This Row],[MES]])&lt;=3,"Q1",MONTH(Tabla1[[#This Row],[MES]])&lt;=6,"Q2",MONTH(Tabla1[[#This Row],[MES]])&lt;=9,"Q3",TRUE,"Q4")</f>
        <v>Q1</v>
      </c>
      <c r="AN2309" s="15" t="str">
        <f>+IFERROR(VLOOKUP(Tabla1[[#This Row],[CUENTA]],CTAS[],2,0),"OTROS")</f>
        <v>OTROS</v>
      </c>
      <c r="AP2309" s="15" t="str">
        <f>+IFERROR(VLOOKUP(Tabla1[[#This Row],[EMPLEADO]],IS[],3,0),"OTROS")</f>
        <v>OTROS</v>
      </c>
      <c r="AQ2309" s="15" t="str">
        <f>+IFERROR(VLOOKUP(Tabla1[[#This Row],[EMPLEADO]],IS[[NÓMINA]:[INGENIERO]],2,0),"OTROS")</f>
        <v>OTROS</v>
      </c>
    </row>
    <row r="2310" spans="1:43" x14ac:dyDescent="0.25">
      <c r="A2310" t="s">
        <v>7477</v>
      </c>
      <c r="B2310">
        <v>1</v>
      </c>
      <c r="C2310" t="s">
        <v>7537</v>
      </c>
      <c r="D2310" t="s">
        <v>38</v>
      </c>
      <c r="E2310" t="s">
        <v>147</v>
      </c>
      <c r="F2310" t="s">
        <v>7538</v>
      </c>
      <c r="G2310" s="17" t="s">
        <v>7539</v>
      </c>
      <c r="H2310" t="s">
        <v>527</v>
      </c>
      <c r="I2310" t="s">
        <v>43</v>
      </c>
      <c r="J2310" t="s">
        <v>8</v>
      </c>
      <c r="K2310" t="s">
        <v>528</v>
      </c>
      <c r="L2310" t="s">
        <v>529</v>
      </c>
      <c r="M2310" t="s">
        <v>530</v>
      </c>
      <c r="N2310">
        <v>1</v>
      </c>
      <c r="O2310" t="s">
        <v>47</v>
      </c>
      <c r="P2310">
        <v>819</v>
      </c>
      <c r="Q2310" t="s">
        <v>48</v>
      </c>
      <c r="R2310" t="s">
        <v>153</v>
      </c>
      <c r="S2310" t="s">
        <v>50</v>
      </c>
      <c r="T2310" t="s">
        <v>51</v>
      </c>
      <c r="U2310" t="s">
        <v>52</v>
      </c>
      <c r="V2310">
        <v>1.05</v>
      </c>
      <c r="W2310" s="1">
        <v>0</v>
      </c>
      <c r="X2310">
        <v>1</v>
      </c>
      <c r="Y2310">
        <v>0.39</v>
      </c>
      <c r="Z2310">
        <v>5</v>
      </c>
      <c r="AA2310">
        <v>7.8E-2</v>
      </c>
      <c r="AB2310" s="2">
        <v>0</v>
      </c>
      <c r="AC2310" s="1">
        <v>0</v>
      </c>
      <c r="AD2310" s="7">
        <v>43530</v>
      </c>
      <c r="AE2310" s="7">
        <v>43530</v>
      </c>
      <c r="AF2310">
        <v>0</v>
      </c>
      <c r="AG2310" t="s">
        <v>53</v>
      </c>
      <c r="AH2310" s="2">
        <v>0</v>
      </c>
      <c r="AI2310" s="1">
        <v>0</v>
      </c>
      <c r="AJ2310" s="1">
        <v>0</v>
      </c>
      <c r="AK2310" s="60" t="str">
        <f>+IF(Tabla1[[#This Row],[REQUEST_TY]]="SR MANTENIMIENTO CORRECTIVO", "EMERGENCIA", "OTROS")</f>
        <v>EMERGENCIA</v>
      </c>
      <c r="AL2310" s="6" t="str">
        <f>+_xlfn.IFS(Tabla1[[#This Row],[Veces obj]]&lt;=1,"0-1",Tabla1[[#This Row],[Veces obj]]&lt;=2,"1-2",Tabla1[[#This Row],[Veces obj]]&lt;=3,"2-3",TRUE,"&gt;3")</f>
        <v>0-1</v>
      </c>
      <c r="AM2310" s="60" t="str">
        <f>+_xlfn.IFS(MONTH(Tabla1[[#This Row],[MES]])&lt;=3,"Q1",MONTH(Tabla1[[#This Row],[MES]])&lt;=6,"Q2",MONTH(Tabla1[[#This Row],[MES]])&lt;=9,"Q3",TRUE,"Q4")</f>
        <v>Q1</v>
      </c>
      <c r="AN2310" s="15" t="str">
        <f>+IFERROR(VLOOKUP(Tabla1[[#This Row],[CUENTA]],CTAS[],2,0),"OTROS")</f>
        <v>OTROS</v>
      </c>
      <c r="AP2310" s="15" t="str">
        <f>+IFERROR(VLOOKUP(Tabla1[[#This Row],[EMPLEADO]],IS[],3,0),"OTROS")</f>
        <v>OTROS</v>
      </c>
      <c r="AQ2310" s="15" t="str">
        <f>+IFERROR(VLOOKUP(Tabla1[[#This Row],[EMPLEADO]],IS[[NÓMINA]:[INGENIERO]],2,0),"OTROS")</f>
        <v>OTROS</v>
      </c>
    </row>
    <row r="2311" spans="1:43" x14ac:dyDescent="0.25">
      <c r="A2311" t="s">
        <v>7477</v>
      </c>
      <c r="B2311">
        <v>1</v>
      </c>
      <c r="C2311" t="s">
        <v>7540</v>
      </c>
      <c r="D2311" t="s">
        <v>38</v>
      </c>
      <c r="E2311" t="s">
        <v>217</v>
      </c>
      <c r="F2311" t="s">
        <v>7541</v>
      </c>
      <c r="G2311" s="17" t="s">
        <v>5746</v>
      </c>
      <c r="H2311" t="s">
        <v>58</v>
      </c>
      <c r="I2311" t="s">
        <v>43</v>
      </c>
      <c r="J2311" t="s">
        <v>8</v>
      </c>
      <c r="K2311" t="s">
        <v>59</v>
      </c>
      <c r="L2311" t="s">
        <v>3344</v>
      </c>
      <c r="M2311" t="s">
        <v>736</v>
      </c>
      <c r="N2311">
        <v>0</v>
      </c>
      <c r="O2311" t="s">
        <v>47</v>
      </c>
      <c r="P2311">
        <v>14</v>
      </c>
      <c r="Q2311" t="s">
        <v>194</v>
      </c>
      <c r="R2311" t="s">
        <v>223</v>
      </c>
      <c r="S2311" t="s">
        <v>139</v>
      </c>
      <c r="T2311" t="s">
        <v>51</v>
      </c>
      <c r="U2311" t="s">
        <v>224</v>
      </c>
      <c r="V2311">
        <v>0.8</v>
      </c>
      <c r="W2311" s="1">
        <v>1258.4000000000003</v>
      </c>
      <c r="X2311">
        <v>1</v>
      </c>
      <c r="Y2311">
        <v>1.25</v>
      </c>
      <c r="Z2311">
        <v>4</v>
      </c>
      <c r="AA2311">
        <v>0.3125</v>
      </c>
      <c r="AB2311" s="2">
        <v>0</v>
      </c>
      <c r="AC2311" s="1">
        <v>0</v>
      </c>
      <c r="AD2311" s="7">
        <v>43524</v>
      </c>
      <c r="AE2311" s="7">
        <v>43525</v>
      </c>
      <c r="AF2311">
        <v>1</v>
      </c>
      <c r="AG2311" t="s">
        <v>53</v>
      </c>
      <c r="AH2311" s="2">
        <v>0</v>
      </c>
      <c r="AI2311" s="1">
        <v>0</v>
      </c>
      <c r="AJ2311" s="1">
        <v>0</v>
      </c>
      <c r="AK2311" s="60" t="str">
        <f>+IF(Tabla1[[#This Row],[REQUEST_TY]]="SR MANTENIMIENTO CORRECTIVO", "EMERGENCIA", "OTROS")</f>
        <v>EMERGENCIA</v>
      </c>
      <c r="AL2311" s="6" t="str">
        <f>+_xlfn.IFS(Tabla1[[#This Row],[Veces obj]]&lt;=1,"0-1",Tabla1[[#This Row],[Veces obj]]&lt;=2,"1-2",Tabla1[[#This Row],[Veces obj]]&lt;=3,"2-3",TRUE,"&gt;3")</f>
        <v>0-1</v>
      </c>
      <c r="AM2311" s="60" t="str">
        <f>+_xlfn.IFS(MONTH(Tabla1[[#This Row],[MES]])&lt;=3,"Q1",MONTH(Tabla1[[#This Row],[MES]])&lt;=6,"Q2",MONTH(Tabla1[[#This Row],[MES]])&lt;=9,"Q3",TRUE,"Q4")</f>
        <v>Q1</v>
      </c>
      <c r="AN2311" s="15" t="str">
        <f>+IFERROR(VLOOKUP(Tabla1[[#This Row],[CUENTA]],CTAS[],2,0),"OTROS")</f>
        <v>OTROS</v>
      </c>
      <c r="AP2311" s="15" t="str">
        <f>+IFERROR(VLOOKUP(Tabla1[[#This Row],[EMPLEADO]],IS[],3,0),"OTROS")</f>
        <v>OTROS</v>
      </c>
      <c r="AQ2311" s="15" t="str">
        <f>+IFERROR(VLOOKUP(Tabla1[[#This Row],[EMPLEADO]],IS[[NÓMINA]:[INGENIERO]],2,0),"OTROS")</f>
        <v>OTROS</v>
      </c>
    </row>
    <row r="2312" spans="1:43" x14ac:dyDescent="0.25">
      <c r="A2312" t="s">
        <v>7477</v>
      </c>
      <c r="B2312">
        <v>1</v>
      </c>
      <c r="C2312" t="s">
        <v>7542</v>
      </c>
      <c r="D2312" t="s">
        <v>38</v>
      </c>
      <c r="E2312" t="s">
        <v>636</v>
      </c>
      <c r="F2312" t="s">
        <v>7543</v>
      </c>
      <c r="G2312" s="17" t="s">
        <v>7544</v>
      </c>
      <c r="H2312" t="s">
        <v>308</v>
      </c>
      <c r="I2312" t="s">
        <v>43</v>
      </c>
      <c r="J2312" t="s">
        <v>8</v>
      </c>
      <c r="K2312" t="s">
        <v>549</v>
      </c>
      <c r="L2312" t="s">
        <v>550</v>
      </c>
      <c r="M2312" t="s">
        <v>46</v>
      </c>
      <c r="N2312">
        <v>0</v>
      </c>
      <c r="O2312" t="s">
        <v>47</v>
      </c>
      <c r="P2312">
        <v>280</v>
      </c>
      <c r="Q2312" t="s">
        <v>48</v>
      </c>
      <c r="R2312" t="s">
        <v>153</v>
      </c>
      <c r="S2312" t="s">
        <v>50</v>
      </c>
      <c r="T2312" t="s">
        <v>51</v>
      </c>
      <c r="U2312" t="s">
        <v>52</v>
      </c>
      <c r="V2312">
        <v>1.05</v>
      </c>
      <c r="W2312" s="1">
        <v>750.75000000000011</v>
      </c>
      <c r="X2312">
        <v>1</v>
      </c>
      <c r="Y2312">
        <v>1.5</v>
      </c>
      <c r="Z2312">
        <v>5</v>
      </c>
      <c r="AA2312">
        <v>0.3</v>
      </c>
      <c r="AB2312" s="2">
        <v>0</v>
      </c>
      <c r="AC2312" s="1">
        <v>0</v>
      </c>
      <c r="AD2312" s="7">
        <v>43535</v>
      </c>
      <c r="AE2312" s="7">
        <v>43535</v>
      </c>
      <c r="AF2312">
        <v>0</v>
      </c>
      <c r="AG2312" t="s">
        <v>53</v>
      </c>
      <c r="AH2312" s="2">
        <v>0</v>
      </c>
      <c r="AI2312" s="1">
        <v>0</v>
      </c>
      <c r="AJ2312" s="1">
        <v>0</v>
      </c>
      <c r="AK2312" s="60" t="str">
        <f>+IF(Tabla1[[#This Row],[REQUEST_TY]]="SR MANTENIMIENTO CORRECTIVO", "EMERGENCIA", "OTROS")</f>
        <v>EMERGENCIA</v>
      </c>
      <c r="AL2312" s="6" t="str">
        <f>+_xlfn.IFS(Tabla1[[#This Row],[Veces obj]]&lt;=1,"0-1",Tabla1[[#This Row],[Veces obj]]&lt;=2,"1-2",Tabla1[[#This Row],[Veces obj]]&lt;=3,"2-3",TRUE,"&gt;3")</f>
        <v>0-1</v>
      </c>
      <c r="AM2312" s="60" t="str">
        <f>+_xlfn.IFS(MONTH(Tabla1[[#This Row],[MES]])&lt;=3,"Q1",MONTH(Tabla1[[#This Row],[MES]])&lt;=6,"Q2",MONTH(Tabla1[[#This Row],[MES]])&lt;=9,"Q3",TRUE,"Q4")</f>
        <v>Q1</v>
      </c>
      <c r="AN2312" s="15" t="str">
        <f>+IFERROR(VLOOKUP(Tabla1[[#This Row],[CUENTA]],CTAS[],2,0),"OTROS")</f>
        <v>OTROS</v>
      </c>
      <c r="AP2312" s="15" t="str">
        <f>+IFERROR(VLOOKUP(Tabla1[[#This Row],[EMPLEADO]],IS[],3,0),"OTROS")</f>
        <v>OTROS</v>
      </c>
      <c r="AQ2312" s="15" t="str">
        <f>+IFERROR(VLOOKUP(Tabla1[[#This Row],[EMPLEADO]],IS[[NÓMINA]:[INGENIERO]],2,0),"OTROS")</f>
        <v>OTROS</v>
      </c>
    </row>
    <row r="2313" spans="1:43" x14ac:dyDescent="0.25">
      <c r="A2313" t="s">
        <v>7477</v>
      </c>
      <c r="B2313">
        <v>1</v>
      </c>
      <c r="C2313" t="s">
        <v>7545</v>
      </c>
      <c r="D2313" t="s">
        <v>38</v>
      </c>
      <c r="E2313" t="s">
        <v>133</v>
      </c>
      <c r="F2313" t="s">
        <v>7546</v>
      </c>
      <c r="G2313" s="17" t="s">
        <v>4432</v>
      </c>
      <c r="H2313" t="s">
        <v>1063</v>
      </c>
      <c r="I2313" t="s">
        <v>43</v>
      </c>
      <c r="J2313" t="s">
        <v>8</v>
      </c>
      <c r="K2313" t="s">
        <v>59</v>
      </c>
      <c r="L2313" t="s">
        <v>4230</v>
      </c>
      <c r="M2313" t="s">
        <v>1264</v>
      </c>
      <c r="N2313">
        <v>0</v>
      </c>
      <c r="O2313" t="s">
        <v>47</v>
      </c>
      <c r="P2313">
        <v>55</v>
      </c>
      <c r="Q2313" t="s">
        <v>82</v>
      </c>
      <c r="R2313" t="s">
        <v>138</v>
      </c>
      <c r="S2313" t="s">
        <v>139</v>
      </c>
      <c r="T2313" t="s">
        <v>51</v>
      </c>
      <c r="U2313" t="s">
        <v>140</v>
      </c>
      <c r="V2313">
        <v>1.1000000000000001</v>
      </c>
      <c r="W2313" s="1">
        <v>1730.3000000000004</v>
      </c>
      <c r="X2313">
        <v>1</v>
      </c>
      <c r="Y2313">
        <v>2.4700000000000002</v>
      </c>
      <c r="Z2313">
        <v>4</v>
      </c>
      <c r="AA2313">
        <v>0.61750000000000005</v>
      </c>
      <c r="AB2313" s="2">
        <v>0</v>
      </c>
      <c r="AC2313" s="1">
        <v>0</v>
      </c>
      <c r="AD2313" s="7">
        <v>43524</v>
      </c>
      <c r="AE2313" s="7">
        <v>43525</v>
      </c>
      <c r="AF2313">
        <v>1</v>
      </c>
      <c r="AG2313" t="s">
        <v>53</v>
      </c>
      <c r="AH2313" s="2">
        <v>0</v>
      </c>
      <c r="AI2313" s="1">
        <v>0</v>
      </c>
      <c r="AJ2313" s="1">
        <v>0</v>
      </c>
      <c r="AK2313" s="60" t="str">
        <f>+IF(Tabla1[[#This Row],[REQUEST_TY]]="SR MANTENIMIENTO CORRECTIVO", "EMERGENCIA", "OTROS")</f>
        <v>EMERGENCIA</v>
      </c>
      <c r="AL2313" s="6" t="str">
        <f>+_xlfn.IFS(Tabla1[[#This Row],[Veces obj]]&lt;=1,"0-1",Tabla1[[#This Row],[Veces obj]]&lt;=2,"1-2",Tabla1[[#This Row],[Veces obj]]&lt;=3,"2-3",TRUE,"&gt;3")</f>
        <v>0-1</v>
      </c>
      <c r="AM2313" s="60" t="str">
        <f>+_xlfn.IFS(MONTH(Tabla1[[#This Row],[MES]])&lt;=3,"Q1",MONTH(Tabla1[[#This Row],[MES]])&lt;=6,"Q2",MONTH(Tabla1[[#This Row],[MES]])&lt;=9,"Q3",TRUE,"Q4")</f>
        <v>Q1</v>
      </c>
      <c r="AN2313" s="15" t="str">
        <f>+IFERROR(VLOOKUP(Tabla1[[#This Row],[CUENTA]],CTAS[],2,0),"OTROS")</f>
        <v>OTROS</v>
      </c>
      <c r="AP2313" s="15" t="str">
        <f>+IFERROR(VLOOKUP(Tabla1[[#This Row],[EMPLEADO]],IS[],3,0),"OTROS")</f>
        <v>OTROS</v>
      </c>
      <c r="AQ2313" s="15" t="str">
        <f>+IFERROR(VLOOKUP(Tabla1[[#This Row],[EMPLEADO]],IS[[NÓMINA]:[INGENIERO]],2,0),"OTROS")</f>
        <v>OTROS</v>
      </c>
    </row>
    <row r="2314" spans="1:43" x14ac:dyDescent="0.25">
      <c r="A2314" t="s">
        <v>7477</v>
      </c>
      <c r="B2314">
        <v>1</v>
      </c>
      <c r="C2314" t="s">
        <v>7547</v>
      </c>
      <c r="D2314" t="s">
        <v>38</v>
      </c>
      <c r="E2314" t="s">
        <v>76</v>
      </c>
      <c r="F2314" t="s">
        <v>7548</v>
      </c>
      <c r="G2314" s="17" t="s">
        <v>1316</v>
      </c>
      <c r="H2314" t="s">
        <v>915</v>
      </c>
      <c r="I2314" t="s">
        <v>43</v>
      </c>
      <c r="J2314" t="s">
        <v>8</v>
      </c>
      <c r="K2314" t="s">
        <v>102</v>
      </c>
      <c r="L2314" t="s">
        <v>500</v>
      </c>
      <c r="M2314" t="s">
        <v>310</v>
      </c>
      <c r="N2314">
        <v>0</v>
      </c>
      <c r="O2314" t="s">
        <v>47</v>
      </c>
      <c r="P2314">
        <v>36</v>
      </c>
      <c r="Q2314" t="s">
        <v>82</v>
      </c>
      <c r="R2314" t="s">
        <v>63</v>
      </c>
      <c r="S2314" t="s">
        <v>64</v>
      </c>
      <c r="T2314" t="s">
        <v>51</v>
      </c>
      <c r="U2314" t="s">
        <v>83</v>
      </c>
      <c r="V2314">
        <v>1.05</v>
      </c>
      <c r="W2314" s="1">
        <v>1433.25</v>
      </c>
      <c r="X2314">
        <v>1</v>
      </c>
      <c r="Y2314">
        <v>3.38</v>
      </c>
      <c r="Z2314">
        <v>5</v>
      </c>
      <c r="AA2314">
        <v>0.67599999999999993</v>
      </c>
      <c r="AB2314" s="2">
        <v>0</v>
      </c>
      <c r="AC2314" s="1">
        <v>0</v>
      </c>
      <c r="AD2314" s="7">
        <v>43524</v>
      </c>
      <c r="AE2314" s="7">
        <v>43525</v>
      </c>
      <c r="AF2314">
        <v>1</v>
      </c>
      <c r="AG2314" t="s">
        <v>53</v>
      </c>
      <c r="AH2314" s="2">
        <v>0</v>
      </c>
      <c r="AI2314" s="1">
        <v>0</v>
      </c>
      <c r="AJ2314" s="1">
        <v>0</v>
      </c>
      <c r="AK2314" s="60" t="str">
        <f>+IF(Tabla1[[#This Row],[REQUEST_TY]]="SR MANTENIMIENTO CORRECTIVO", "EMERGENCIA", "OTROS")</f>
        <v>EMERGENCIA</v>
      </c>
      <c r="AL2314" s="6" t="str">
        <f>+_xlfn.IFS(Tabla1[[#This Row],[Veces obj]]&lt;=1,"0-1",Tabla1[[#This Row],[Veces obj]]&lt;=2,"1-2",Tabla1[[#This Row],[Veces obj]]&lt;=3,"2-3",TRUE,"&gt;3")</f>
        <v>0-1</v>
      </c>
      <c r="AM2314" s="60" t="str">
        <f>+_xlfn.IFS(MONTH(Tabla1[[#This Row],[MES]])&lt;=3,"Q1",MONTH(Tabla1[[#This Row],[MES]])&lt;=6,"Q2",MONTH(Tabla1[[#This Row],[MES]])&lt;=9,"Q3",TRUE,"Q4")</f>
        <v>Q1</v>
      </c>
      <c r="AN2314" s="15" t="str">
        <f>+IFERROR(VLOOKUP(Tabla1[[#This Row],[CUENTA]],CTAS[],2,0),"OTROS")</f>
        <v>OTROS</v>
      </c>
      <c r="AP2314" s="15" t="str">
        <f>+IFERROR(VLOOKUP(Tabla1[[#This Row],[EMPLEADO]],IS[],3,0),"OTROS")</f>
        <v>OTROS</v>
      </c>
      <c r="AQ2314" s="15" t="str">
        <f>+IFERROR(VLOOKUP(Tabla1[[#This Row],[EMPLEADO]],IS[[NÓMINA]:[INGENIERO]],2,0),"OTROS")</f>
        <v>OTROS</v>
      </c>
    </row>
    <row r="2315" spans="1:43" x14ac:dyDescent="0.25">
      <c r="A2315" t="s">
        <v>7477</v>
      </c>
      <c r="B2315">
        <v>1</v>
      </c>
      <c r="C2315" t="s">
        <v>7549</v>
      </c>
      <c r="D2315" t="s">
        <v>38</v>
      </c>
      <c r="E2315" t="s">
        <v>1784</v>
      </c>
      <c r="F2315" t="s">
        <v>7550</v>
      </c>
      <c r="G2315" s="17" t="s">
        <v>1786</v>
      </c>
      <c r="H2315" t="s">
        <v>136</v>
      </c>
      <c r="I2315" t="s">
        <v>43</v>
      </c>
      <c r="J2315" t="s">
        <v>8</v>
      </c>
      <c r="K2315" t="s">
        <v>1787</v>
      </c>
      <c r="L2315" t="s">
        <v>1788</v>
      </c>
      <c r="M2315" t="s">
        <v>736</v>
      </c>
      <c r="N2315">
        <v>0</v>
      </c>
      <c r="O2315" t="s">
        <v>47</v>
      </c>
      <c r="P2315">
        <v>27</v>
      </c>
      <c r="Q2315" t="s">
        <v>62</v>
      </c>
      <c r="R2315" t="s">
        <v>1789</v>
      </c>
      <c r="S2315" t="s">
        <v>110</v>
      </c>
      <c r="T2315" t="s">
        <v>51</v>
      </c>
      <c r="U2315" t="s">
        <v>363</v>
      </c>
      <c r="V2315">
        <v>1.1000000000000001</v>
      </c>
      <c r="W2315" s="1">
        <v>2359.5</v>
      </c>
      <c r="X2315">
        <v>1</v>
      </c>
      <c r="Y2315">
        <v>2.4</v>
      </c>
      <c r="Z2315">
        <v>3</v>
      </c>
      <c r="AA2315">
        <v>0.79999999999999993</v>
      </c>
      <c r="AB2315" s="2">
        <v>0</v>
      </c>
      <c r="AC2315" s="1">
        <v>0</v>
      </c>
      <c r="AD2315" s="7">
        <v>43524</v>
      </c>
      <c r="AE2315" s="7">
        <v>43525</v>
      </c>
      <c r="AF2315">
        <v>1</v>
      </c>
      <c r="AG2315" t="s">
        <v>53</v>
      </c>
      <c r="AH2315" s="2">
        <v>0</v>
      </c>
      <c r="AI2315" s="1">
        <v>0</v>
      </c>
      <c r="AJ2315" s="1">
        <v>0</v>
      </c>
      <c r="AK2315" s="60" t="str">
        <f>+IF(Tabla1[[#This Row],[REQUEST_TY]]="SR MANTENIMIENTO CORRECTIVO", "EMERGENCIA", "OTROS")</f>
        <v>EMERGENCIA</v>
      </c>
      <c r="AL2315" s="6" t="str">
        <f>+_xlfn.IFS(Tabla1[[#This Row],[Veces obj]]&lt;=1,"0-1",Tabla1[[#This Row],[Veces obj]]&lt;=2,"1-2",Tabla1[[#This Row],[Veces obj]]&lt;=3,"2-3",TRUE,"&gt;3")</f>
        <v>0-1</v>
      </c>
      <c r="AM2315" s="60" t="str">
        <f>+_xlfn.IFS(MONTH(Tabla1[[#This Row],[MES]])&lt;=3,"Q1",MONTH(Tabla1[[#This Row],[MES]])&lt;=6,"Q2",MONTH(Tabla1[[#This Row],[MES]])&lt;=9,"Q3",TRUE,"Q4")</f>
        <v>Q1</v>
      </c>
      <c r="AN2315" s="15" t="str">
        <f>+IFERROR(VLOOKUP(Tabla1[[#This Row],[CUENTA]],CTAS[],2,0),"OTROS")</f>
        <v>OTROS</v>
      </c>
      <c r="AP2315" s="15" t="str">
        <f>+IFERROR(VLOOKUP(Tabla1[[#This Row],[EMPLEADO]],IS[],3,0),"OTROS")</f>
        <v>OTROS</v>
      </c>
      <c r="AQ2315" s="15" t="str">
        <f>+IFERROR(VLOOKUP(Tabla1[[#This Row],[EMPLEADO]],IS[[NÓMINA]:[INGENIERO]],2,0),"OTROS")</f>
        <v>OTROS</v>
      </c>
    </row>
    <row r="2316" spans="1:43" x14ac:dyDescent="0.25">
      <c r="A2316" t="s">
        <v>7477</v>
      </c>
      <c r="B2316">
        <v>1</v>
      </c>
      <c r="C2316" t="s">
        <v>7551</v>
      </c>
      <c r="D2316" t="s">
        <v>38</v>
      </c>
      <c r="E2316" t="s">
        <v>725</v>
      </c>
      <c r="F2316" t="s">
        <v>7552</v>
      </c>
      <c r="G2316" s="17" t="s">
        <v>7553</v>
      </c>
      <c r="H2316" t="s">
        <v>679</v>
      </c>
      <c r="I2316" t="s">
        <v>43</v>
      </c>
      <c r="J2316" t="s">
        <v>8</v>
      </c>
      <c r="K2316" t="s">
        <v>59</v>
      </c>
      <c r="L2316" t="s">
        <v>7554</v>
      </c>
      <c r="M2316" t="s">
        <v>131</v>
      </c>
      <c r="N2316">
        <v>0</v>
      </c>
      <c r="O2316" t="s">
        <v>47</v>
      </c>
      <c r="P2316">
        <v>72</v>
      </c>
      <c r="Q2316" t="s">
        <v>48</v>
      </c>
      <c r="R2316" t="s">
        <v>223</v>
      </c>
      <c r="S2316" t="s">
        <v>139</v>
      </c>
      <c r="T2316" t="s">
        <v>51</v>
      </c>
      <c r="U2316" t="s">
        <v>353</v>
      </c>
      <c r="V2316">
        <v>1.1499999999999999</v>
      </c>
      <c r="W2316" s="1">
        <v>1808.95</v>
      </c>
      <c r="X2316">
        <v>1</v>
      </c>
      <c r="Y2316">
        <v>4.29</v>
      </c>
      <c r="Z2316">
        <v>4</v>
      </c>
      <c r="AA2316">
        <v>1.0725</v>
      </c>
      <c r="AB2316" s="2">
        <v>1.8125000000000002E-2</v>
      </c>
      <c r="AC2316" s="1">
        <v>-28.510625000000008</v>
      </c>
      <c r="AD2316" s="7">
        <v>43535</v>
      </c>
      <c r="AE2316" s="7">
        <v>43536</v>
      </c>
      <c r="AF2316">
        <v>1</v>
      </c>
      <c r="AG2316" t="s">
        <v>53</v>
      </c>
      <c r="AH2316" s="2">
        <v>0</v>
      </c>
      <c r="AI2316" s="1">
        <v>0</v>
      </c>
      <c r="AJ2316" s="1">
        <v>0</v>
      </c>
      <c r="AK2316" s="60" t="str">
        <f>+IF(Tabla1[[#This Row],[REQUEST_TY]]="SR MANTENIMIENTO CORRECTIVO", "EMERGENCIA", "OTROS")</f>
        <v>EMERGENCIA</v>
      </c>
      <c r="AL2316" s="6" t="str">
        <f>+_xlfn.IFS(Tabla1[[#This Row],[Veces obj]]&lt;=1,"0-1",Tabla1[[#This Row],[Veces obj]]&lt;=2,"1-2",Tabla1[[#This Row],[Veces obj]]&lt;=3,"2-3",TRUE,"&gt;3")</f>
        <v>1-2</v>
      </c>
      <c r="AM2316" s="60" t="str">
        <f>+_xlfn.IFS(MONTH(Tabla1[[#This Row],[MES]])&lt;=3,"Q1",MONTH(Tabla1[[#This Row],[MES]])&lt;=6,"Q2",MONTH(Tabla1[[#This Row],[MES]])&lt;=9,"Q3",TRUE,"Q4")</f>
        <v>Q1</v>
      </c>
      <c r="AN2316" s="15" t="str">
        <f>+IFERROR(VLOOKUP(Tabla1[[#This Row],[CUENTA]],CTAS[],2,0),"OTROS")</f>
        <v>OTROS</v>
      </c>
      <c r="AP2316" s="15" t="str">
        <f>+IFERROR(VLOOKUP(Tabla1[[#This Row],[EMPLEADO]],IS[],3,0),"OTROS")</f>
        <v>OTROS</v>
      </c>
      <c r="AQ2316" s="15" t="str">
        <f>+IFERROR(VLOOKUP(Tabla1[[#This Row],[EMPLEADO]],IS[[NÓMINA]:[INGENIERO]],2,0),"OTROS")</f>
        <v>OTROS</v>
      </c>
    </row>
    <row r="2317" spans="1:43" x14ac:dyDescent="0.25">
      <c r="A2317" t="s">
        <v>7477</v>
      </c>
      <c r="B2317">
        <v>1</v>
      </c>
      <c r="C2317" t="s">
        <v>7555</v>
      </c>
      <c r="D2317" t="s">
        <v>38</v>
      </c>
      <c r="E2317" t="s">
        <v>604</v>
      </c>
      <c r="F2317" t="s">
        <v>7556</v>
      </c>
      <c r="G2317" s="17" t="s">
        <v>7557</v>
      </c>
      <c r="H2317" t="s">
        <v>740</v>
      </c>
      <c r="I2317" t="s">
        <v>43</v>
      </c>
      <c r="J2317" t="s">
        <v>8</v>
      </c>
      <c r="K2317" t="s">
        <v>741</v>
      </c>
      <c r="L2317" t="s">
        <v>742</v>
      </c>
      <c r="M2317" t="s">
        <v>743</v>
      </c>
      <c r="N2317">
        <v>0</v>
      </c>
      <c r="O2317" t="s">
        <v>47</v>
      </c>
      <c r="P2317">
        <v>90</v>
      </c>
      <c r="Q2317" t="s">
        <v>48</v>
      </c>
      <c r="R2317" t="s">
        <v>63</v>
      </c>
      <c r="S2317" t="s">
        <v>64</v>
      </c>
      <c r="T2317" t="s">
        <v>51</v>
      </c>
      <c r="U2317" t="s">
        <v>96</v>
      </c>
      <c r="V2317">
        <v>1.1000000000000001</v>
      </c>
      <c r="W2317" s="1">
        <v>1501.5000000000002</v>
      </c>
      <c r="X2317">
        <v>1</v>
      </c>
      <c r="Y2317">
        <v>4.5</v>
      </c>
      <c r="Z2317">
        <v>5</v>
      </c>
      <c r="AA2317">
        <v>0.9</v>
      </c>
      <c r="AB2317" s="2">
        <v>0</v>
      </c>
      <c r="AC2317" s="1">
        <v>0</v>
      </c>
      <c r="AD2317" s="7">
        <v>43525</v>
      </c>
      <c r="AE2317" s="7">
        <v>43528</v>
      </c>
      <c r="AF2317">
        <v>1</v>
      </c>
      <c r="AG2317" t="s">
        <v>53</v>
      </c>
      <c r="AH2317" s="2">
        <v>0</v>
      </c>
      <c r="AI2317" s="1">
        <v>0</v>
      </c>
      <c r="AJ2317" s="1">
        <v>0</v>
      </c>
      <c r="AK2317" s="60" t="str">
        <f>+IF(Tabla1[[#This Row],[REQUEST_TY]]="SR MANTENIMIENTO CORRECTIVO", "EMERGENCIA", "OTROS")</f>
        <v>EMERGENCIA</v>
      </c>
      <c r="AL2317" s="6" t="str">
        <f>+_xlfn.IFS(Tabla1[[#This Row],[Veces obj]]&lt;=1,"0-1",Tabla1[[#This Row],[Veces obj]]&lt;=2,"1-2",Tabla1[[#This Row],[Veces obj]]&lt;=3,"2-3",TRUE,"&gt;3")</f>
        <v>0-1</v>
      </c>
      <c r="AM2317" s="60" t="str">
        <f>+_xlfn.IFS(MONTH(Tabla1[[#This Row],[MES]])&lt;=3,"Q1",MONTH(Tabla1[[#This Row],[MES]])&lt;=6,"Q2",MONTH(Tabla1[[#This Row],[MES]])&lt;=9,"Q3",TRUE,"Q4")</f>
        <v>Q1</v>
      </c>
      <c r="AN2317" s="15" t="str">
        <f>+IFERROR(VLOOKUP(Tabla1[[#This Row],[CUENTA]],CTAS[],2,0),"OTROS")</f>
        <v>OTROS</v>
      </c>
      <c r="AP2317" s="15" t="str">
        <f>+IFERROR(VLOOKUP(Tabla1[[#This Row],[EMPLEADO]],IS[],3,0),"OTROS")</f>
        <v>OTROS</v>
      </c>
      <c r="AQ2317" s="15" t="str">
        <f>+IFERROR(VLOOKUP(Tabla1[[#This Row],[EMPLEADO]],IS[[NÓMINA]:[INGENIERO]],2,0),"OTROS")</f>
        <v>OTROS</v>
      </c>
    </row>
    <row r="2318" spans="1:43" x14ac:dyDescent="0.25">
      <c r="A2318" t="s">
        <v>7477</v>
      </c>
      <c r="B2318">
        <v>1</v>
      </c>
      <c r="C2318" t="s">
        <v>7435</v>
      </c>
      <c r="D2318" t="s">
        <v>38</v>
      </c>
      <c r="E2318" t="s">
        <v>5162</v>
      </c>
      <c r="F2318" t="s">
        <v>7437</v>
      </c>
      <c r="G2318" s="17" t="s">
        <v>7436</v>
      </c>
      <c r="H2318" t="s">
        <v>150</v>
      </c>
      <c r="I2318" t="s">
        <v>43</v>
      </c>
      <c r="J2318" t="s">
        <v>8</v>
      </c>
      <c r="K2318" t="s">
        <v>1115</v>
      </c>
      <c r="L2318" t="s">
        <v>1116</v>
      </c>
      <c r="M2318" t="s">
        <v>714</v>
      </c>
      <c r="N2318">
        <v>0</v>
      </c>
      <c r="O2318" t="s">
        <v>47</v>
      </c>
      <c r="P2318">
        <v>123</v>
      </c>
      <c r="Q2318" t="s">
        <v>48</v>
      </c>
      <c r="R2318" t="s">
        <v>4718</v>
      </c>
      <c r="S2318" t="s">
        <v>64</v>
      </c>
      <c r="T2318" t="s">
        <v>51</v>
      </c>
      <c r="U2318" t="s">
        <v>96</v>
      </c>
      <c r="V2318">
        <v>1.1000000000000001</v>
      </c>
      <c r="W2318" s="1">
        <v>1501.5000000000002</v>
      </c>
      <c r="X2318">
        <v>1</v>
      </c>
      <c r="Y2318">
        <v>15.98</v>
      </c>
      <c r="Z2318">
        <v>5</v>
      </c>
      <c r="AA2318">
        <v>3.1960000000000002</v>
      </c>
      <c r="AB2318" s="2">
        <v>1</v>
      </c>
      <c r="AC2318" s="1">
        <v>-1365</v>
      </c>
      <c r="AD2318" s="7">
        <v>43536</v>
      </c>
      <c r="AE2318" s="7">
        <v>43536</v>
      </c>
      <c r="AF2318">
        <v>0</v>
      </c>
      <c r="AG2318" t="s">
        <v>53</v>
      </c>
      <c r="AH2318" s="2">
        <v>0</v>
      </c>
      <c r="AI2318" s="1">
        <v>0</v>
      </c>
      <c r="AJ2318" s="1">
        <v>0</v>
      </c>
      <c r="AK2318" s="60" t="str">
        <f>+IF(Tabla1[[#This Row],[REQUEST_TY]]="SR MANTENIMIENTO CORRECTIVO", "EMERGENCIA", "OTROS")</f>
        <v>EMERGENCIA</v>
      </c>
      <c r="AL2318" s="6" t="str">
        <f>+_xlfn.IFS(Tabla1[[#This Row],[Veces obj]]&lt;=1,"0-1",Tabla1[[#This Row],[Veces obj]]&lt;=2,"1-2",Tabla1[[#This Row],[Veces obj]]&lt;=3,"2-3",TRUE,"&gt;3")</f>
        <v>&gt;3</v>
      </c>
      <c r="AM2318" s="60" t="str">
        <f>+_xlfn.IFS(MONTH(Tabla1[[#This Row],[MES]])&lt;=3,"Q1",MONTH(Tabla1[[#This Row],[MES]])&lt;=6,"Q2",MONTH(Tabla1[[#This Row],[MES]])&lt;=9,"Q3",TRUE,"Q4")</f>
        <v>Q1</v>
      </c>
      <c r="AN2318" s="15" t="str">
        <f>+IFERROR(VLOOKUP(Tabla1[[#This Row],[CUENTA]],CTAS[],2,0),"OTROS")</f>
        <v>OTROS</v>
      </c>
      <c r="AP2318" s="15" t="str">
        <f>+IFERROR(VLOOKUP(Tabla1[[#This Row],[EMPLEADO]],IS[],3,0),"OTROS")</f>
        <v>JUAREZ</v>
      </c>
      <c r="AQ2318" s="15" t="str">
        <f>+IFERROR(VLOOKUP(Tabla1[[#This Row],[EMPLEADO]],IS[[NÓMINA]:[INGENIERO]],2,0),"OTROS")</f>
        <v>CARLOS MONTOYA</v>
      </c>
    </row>
    <row r="2319" spans="1:43" x14ac:dyDescent="0.25">
      <c r="A2319" t="s">
        <v>7477</v>
      </c>
      <c r="B2319">
        <v>1</v>
      </c>
      <c r="C2319" t="s">
        <v>7558</v>
      </c>
      <c r="D2319" t="s">
        <v>38</v>
      </c>
      <c r="E2319" t="s">
        <v>133</v>
      </c>
      <c r="F2319" t="s">
        <v>7559</v>
      </c>
      <c r="G2319" s="17" t="s">
        <v>533</v>
      </c>
      <c r="H2319" t="s">
        <v>471</v>
      </c>
      <c r="I2319" t="s">
        <v>43</v>
      </c>
      <c r="J2319" t="s">
        <v>8</v>
      </c>
      <c r="K2319" t="s">
        <v>59</v>
      </c>
      <c r="L2319" t="s">
        <v>472</v>
      </c>
      <c r="M2319" t="s">
        <v>473</v>
      </c>
      <c r="N2319">
        <v>0</v>
      </c>
      <c r="O2319" t="s">
        <v>47</v>
      </c>
      <c r="P2319">
        <v>12</v>
      </c>
      <c r="Q2319" t="s">
        <v>194</v>
      </c>
      <c r="R2319" t="s">
        <v>138</v>
      </c>
      <c r="S2319" t="s">
        <v>139</v>
      </c>
      <c r="T2319" t="s">
        <v>51</v>
      </c>
      <c r="U2319" t="s">
        <v>224</v>
      </c>
      <c r="V2319">
        <v>0.8</v>
      </c>
      <c r="W2319" s="1">
        <v>1258.4000000000003</v>
      </c>
      <c r="X2319">
        <v>1</v>
      </c>
      <c r="Y2319">
        <v>0.22</v>
      </c>
      <c r="Z2319">
        <v>4</v>
      </c>
      <c r="AA2319">
        <v>5.5E-2</v>
      </c>
      <c r="AB2319" s="2">
        <v>0</v>
      </c>
      <c r="AC2319" s="1">
        <v>0</v>
      </c>
      <c r="AD2319" s="7">
        <v>43525</v>
      </c>
      <c r="AE2319" s="7">
        <v>43525</v>
      </c>
      <c r="AF2319">
        <v>0</v>
      </c>
      <c r="AG2319" t="s">
        <v>53</v>
      </c>
      <c r="AH2319" s="2">
        <v>0</v>
      </c>
      <c r="AI2319" s="1">
        <v>0</v>
      </c>
      <c r="AJ2319" s="1">
        <v>0</v>
      </c>
      <c r="AK2319" s="60" t="str">
        <f>+IF(Tabla1[[#This Row],[REQUEST_TY]]="SR MANTENIMIENTO CORRECTIVO", "EMERGENCIA", "OTROS")</f>
        <v>EMERGENCIA</v>
      </c>
      <c r="AL2319" s="6" t="str">
        <f>+_xlfn.IFS(Tabla1[[#This Row],[Veces obj]]&lt;=1,"0-1",Tabla1[[#This Row],[Veces obj]]&lt;=2,"1-2",Tabla1[[#This Row],[Veces obj]]&lt;=3,"2-3",TRUE,"&gt;3")</f>
        <v>0-1</v>
      </c>
      <c r="AM2319" s="60" t="str">
        <f>+_xlfn.IFS(MONTH(Tabla1[[#This Row],[MES]])&lt;=3,"Q1",MONTH(Tabla1[[#This Row],[MES]])&lt;=6,"Q2",MONTH(Tabla1[[#This Row],[MES]])&lt;=9,"Q3",TRUE,"Q4")</f>
        <v>Q1</v>
      </c>
      <c r="AN2319" s="15" t="str">
        <f>+IFERROR(VLOOKUP(Tabla1[[#This Row],[CUENTA]],CTAS[],2,0),"OTROS")</f>
        <v>OTROS</v>
      </c>
      <c r="AP2319" s="15" t="str">
        <f>+IFERROR(VLOOKUP(Tabla1[[#This Row],[EMPLEADO]],IS[],3,0),"OTROS")</f>
        <v>OTROS</v>
      </c>
      <c r="AQ2319" s="15" t="str">
        <f>+IFERROR(VLOOKUP(Tabla1[[#This Row],[EMPLEADO]],IS[[NÓMINA]:[INGENIERO]],2,0),"OTROS")</f>
        <v>OTROS</v>
      </c>
    </row>
    <row r="2320" spans="1:43" x14ac:dyDescent="0.25">
      <c r="A2320" t="s">
        <v>7477</v>
      </c>
      <c r="B2320">
        <v>1</v>
      </c>
      <c r="C2320" t="s">
        <v>7560</v>
      </c>
      <c r="D2320" t="s">
        <v>38</v>
      </c>
      <c r="E2320" t="s">
        <v>725</v>
      </c>
      <c r="F2320" t="s">
        <v>7172</v>
      </c>
      <c r="G2320" s="17" t="s">
        <v>7561</v>
      </c>
      <c r="H2320" t="s">
        <v>471</v>
      </c>
      <c r="I2320" t="s">
        <v>43</v>
      </c>
      <c r="J2320" t="s">
        <v>8</v>
      </c>
      <c r="K2320" t="s">
        <v>59</v>
      </c>
      <c r="L2320" t="s">
        <v>472</v>
      </c>
      <c r="M2320" t="s">
        <v>473</v>
      </c>
      <c r="N2320">
        <v>0</v>
      </c>
      <c r="O2320" t="s">
        <v>47</v>
      </c>
      <c r="P2320">
        <v>208</v>
      </c>
      <c r="Q2320" t="s">
        <v>48</v>
      </c>
      <c r="R2320" t="s">
        <v>223</v>
      </c>
      <c r="S2320" t="s">
        <v>139</v>
      </c>
      <c r="T2320" t="s">
        <v>51</v>
      </c>
      <c r="U2320" t="s">
        <v>353</v>
      </c>
      <c r="V2320">
        <v>1.1499999999999999</v>
      </c>
      <c r="W2320" s="1">
        <v>1808.95</v>
      </c>
      <c r="X2320">
        <v>1</v>
      </c>
      <c r="Y2320">
        <v>1.01</v>
      </c>
      <c r="Z2320">
        <v>4</v>
      </c>
      <c r="AA2320">
        <v>0.2525</v>
      </c>
      <c r="AB2320" s="2">
        <v>0</v>
      </c>
      <c r="AC2320" s="1">
        <v>0</v>
      </c>
      <c r="AD2320" s="7">
        <v>43525</v>
      </c>
      <c r="AE2320" s="7">
        <v>43525</v>
      </c>
      <c r="AF2320">
        <v>0</v>
      </c>
      <c r="AG2320" t="s">
        <v>53</v>
      </c>
      <c r="AH2320" s="2">
        <v>0</v>
      </c>
      <c r="AI2320" s="1">
        <v>0</v>
      </c>
      <c r="AJ2320" s="1">
        <v>0</v>
      </c>
      <c r="AK2320" s="60" t="str">
        <f>+IF(Tabla1[[#This Row],[REQUEST_TY]]="SR MANTENIMIENTO CORRECTIVO", "EMERGENCIA", "OTROS")</f>
        <v>EMERGENCIA</v>
      </c>
      <c r="AL2320" s="6" t="str">
        <f>+_xlfn.IFS(Tabla1[[#This Row],[Veces obj]]&lt;=1,"0-1",Tabla1[[#This Row],[Veces obj]]&lt;=2,"1-2",Tabla1[[#This Row],[Veces obj]]&lt;=3,"2-3",TRUE,"&gt;3")</f>
        <v>0-1</v>
      </c>
      <c r="AM2320" s="60" t="str">
        <f>+_xlfn.IFS(MONTH(Tabla1[[#This Row],[MES]])&lt;=3,"Q1",MONTH(Tabla1[[#This Row],[MES]])&lt;=6,"Q2",MONTH(Tabla1[[#This Row],[MES]])&lt;=9,"Q3",TRUE,"Q4")</f>
        <v>Q1</v>
      </c>
      <c r="AN2320" s="15" t="str">
        <f>+IFERROR(VLOOKUP(Tabla1[[#This Row],[CUENTA]],CTAS[],2,0),"OTROS")</f>
        <v>OTROS</v>
      </c>
      <c r="AP2320" s="15" t="str">
        <f>+IFERROR(VLOOKUP(Tabla1[[#This Row],[EMPLEADO]],IS[],3,0),"OTROS")</f>
        <v>OTROS</v>
      </c>
      <c r="AQ2320" s="15" t="str">
        <f>+IFERROR(VLOOKUP(Tabla1[[#This Row],[EMPLEADO]],IS[[NÓMINA]:[INGENIERO]],2,0),"OTROS")</f>
        <v>OTROS</v>
      </c>
    </row>
    <row r="2321" spans="1:43" x14ac:dyDescent="0.25">
      <c r="A2321" t="s">
        <v>7477</v>
      </c>
      <c r="B2321">
        <v>1</v>
      </c>
      <c r="C2321" t="s">
        <v>7562</v>
      </c>
      <c r="D2321" t="s">
        <v>38</v>
      </c>
      <c r="E2321" t="s">
        <v>993</v>
      </c>
      <c r="F2321" t="s">
        <v>7563</v>
      </c>
      <c r="G2321" s="17" t="s">
        <v>7564</v>
      </c>
      <c r="H2321" t="s">
        <v>70</v>
      </c>
      <c r="I2321" t="s">
        <v>43</v>
      </c>
      <c r="J2321" t="s">
        <v>8</v>
      </c>
      <c r="K2321" t="s">
        <v>169</v>
      </c>
      <c r="L2321" t="s">
        <v>424</v>
      </c>
      <c r="M2321" t="s">
        <v>73</v>
      </c>
      <c r="N2321">
        <v>1</v>
      </c>
      <c r="O2321" t="s">
        <v>47</v>
      </c>
      <c r="P2321">
        <v>453</v>
      </c>
      <c r="Q2321" t="s">
        <v>48</v>
      </c>
      <c r="R2321" t="s">
        <v>235</v>
      </c>
      <c r="S2321" t="s">
        <v>50</v>
      </c>
      <c r="T2321" t="s">
        <v>51</v>
      </c>
      <c r="U2321" t="s">
        <v>52</v>
      </c>
      <c r="V2321">
        <v>1.05</v>
      </c>
      <c r="W2321" s="1">
        <v>0</v>
      </c>
      <c r="X2321">
        <v>1</v>
      </c>
      <c r="Y2321">
        <v>0</v>
      </c>
      <c r="Z2321">
        <v>5</v>
      </c>
      <c r="AA2321">
        <v>0</v>
      </c>
      <c r="AB2321" s="2">
        <v>0</v>
      </c>
      <c r="AC2321" s="1">
        <v>0</v>
      </c>
      <c r="AD2321" s="7">
        <v>43524</v>
      </c>
      <c r="AE2321" s="7">
        <v>43525</v>
      </c>
      <c r="AF2321">
        <v>1</v>
      </c>
      <c r="AG2321" t="s">
        <v>53</v>
      </c>
      <c r="AH2321" s="2">
        <v>0</v>
      </c>
      <c r="AI2321" s="1">
        <v>0</v>
      </c>
      <c r="AJ2321" s="1">
        <v>0</v>
      </c>
      <c r="AK2321" s="60" t="str">
        <f>+IF(Tabla1[[#This Row],[REQUEST_TY]]="SR MANTENIMIENTO CORRECTIVO", "EMERGENCIA", "OTROS")</f>
        <v>EMERGENCIA</v>
      </c>
      <c r="AL2321" s="6" t="str">
        <f>+_xlfn.IFS(Tabla1[[#This Row],[Veces obj]]&lt;=1,"0-1",Tabla1[[#This Row],[Veces obj]]&lt;=2,"1-2",Tabla1[[#This Row],[Veces obj]]&lt;=3,"2-3",TRUE,"&gt;3")</f>
        <v>0-1</v>
      </c>
      <c r="AM2321" s="60" t="str">
        <f>+_xlfn.IFS(MONTH(Tabla1[[#This Row],[MES]])&lt;=3,"Q1",MONTH(Tabla1[[#This Row],[MES]])&lt;=6,"Q2",MONTH(Tabla1[[#This Row],[MES]])&lt;=9,"Q3",TRUE,"Q4")</f>
        <v>Q1</v>
      </c>
      <c r="AN2321" s="15" t="str">
        <f>+IFERROR(VLOOKUP(Tabla1[[#This Row],[CUENTA]],CTAS[],2,0),"OTROS")</f>
        <v>OTROS</v>
      </c>
      <c r="AP2321" s="15" t="str">
        <f>+IFERROR(VLOOKUP(Tabla1[[#This Row],[EMPLEADO]],IS[],3,0),"OTROS")</f>
        <v>OTROS</v>
      </c>
      <c r="AQ2321" s="15" t="str">
        <f>+IFERROR(VLOOKUP(Tabla1[[#This Row],[EMPLEADO]],IS[[NÓMINA]:[INGENIERO]],2,0),"OTROS")</f>
        <v>OTROS</v>
      </c>
    </row>
    <row r="2322" spans="1:43" x14ac:dyDescent="0.25">
      <c r="A2322" t="s">
        <v>7477</v>
      </c>
      <c r="B2322">
        <v>1</v>
      </c>
      <c r="C2322" t="s">
        <v>7565</v>
      </c>
      <c r="D2322" t="s">
        <v>38</v>
      </c>
      <c r="E2322" t="s">
        <v>89</v>
      </c>
      <c r="F2322" t="s">
        <v>7566</v>
      </c>
      <c r="G2322" s="17" t="s">
        <v>91</v>
      </c>
      <c r="H2322" t="s">
        <v>70</v>
      </c>
      <c r="I2322" t="s">
        <v>43</v>
      </c>
      <c r="J2322" t="s">
        <v>8</v>
      </c>
      <c r="K2322" t="s">
        <v>92</v>
      </c>
      <c r="L2322" t="s">
        <v>93</v>
      </c>
      <c r="M2322" t="s">
        <v>94</v>
      </c>
      <c r="N2322">
        <v>1</v>
      </c>
      <c r="O2322" t="s">
        <v>47</v>
      </c>
      <c r="P2322">
        <v>14</v>
      </c>
      <c r="Q2322" t="s">
        <v>194</v>
      </c>
      <c r="R2322" t="s">
        <v>95</v>
      </c>
      <c r="S2322" t="s">
        <v>64</v>
      </c>
      <c r="T2322" t="s">
        <v>51</v>
      </c>
      <c r="U2322" t="s">
        <v>195</v>
      </c>
      <c r="V2322">
        <v>0.6</v>
      </c>
      <c r="W2322" s="1">
        <v>0</v>
      </c>
      <c r="X2322">
        <v>1</v>
      </c>
      <c r="Y2322">
        <v>0.46</v>
      </c>
      <c r="Z2322">
        <v>5</v>
      </c>
      <c r="AA2322">
        <v>9.1999999999999998E-2</v>
      </c>
      <c r="AB2322" s="2">
        <v>0</v>
      </c>
      <c r="AC2322" s="1">
        <v>0</v>
      </c>
      <c r="AD2322" s="7">
        <v>43524</v>
      </c>
      <c r="AE2322" s="7">
        <v>43525</v>
      </c>
      <c r="AF2322">
        <v>1</v>
      </c>
      <c r="AG2322" t="s">
        <v>53</v>
      </c>
      <c r="AH2322" s="2">
        <v>0</v>
      </c>
      <c r="AI2322" s="1">
        <v>0</v>
      </c>
      <c r="AJ2322" s="1">
        <v>0</v>
      </c>
      <c r="AK2322" s="60" t="str">
        <f>+IF(Tabla1[[#This Row],[REQUEST_TY]]="SR MANTENIMIENTO CORRECTIVO", "EMERGENCIA", "OTROS")</f>
        <v>EMERGENCIA</v>
      </c>
      <c r="AL2322" s="6" t="str">
        <f>+_xlfn.IFS(Tabla1[[#This Row],[Veces obj]]&lt;=1,"0-1",Tabla1[[#This Row],[Veces obj]]&lt;=2,"1-2",Tabla1[[#This Row],[Veces obj]]&lt;=3,"2-3",TRUE,"&gt;3")</f>
        <v>0-1</v>
      </c>
      <c r="AM2322" s="60" t="str">
        <f>+_xlfn.IFS(MONTH(Tabla1[[#This Row],[MES]])&lt;=3,"Q1",MONTH(Tabla1[[#This Row],[MES]])&lt;=6,"Q2",MONTH(Tabla1[[#This Row],[MES]])&lt;=9,"Q3",TRUE,"Q4")</f>
        <v>Q1</v>
      </c>
      <c r="AN2322" s="15" t="str">
        <f>+IFERROR(VLOOKUP(Tabla1[[#This Row],[CUENTA]],CTAS[],2,0),"OTROS")</f>
        <v>OTROS</v>
      </c>
      <c r="AP2322" s="15" t="str">
        <f>+IFERROR(VLOOKUP(Tabla1[[#This Row],[EMPLEADO]],IS[],3,0),"OTROS")</f>
        <v>OTROS</v>
      </c>
      <c r="AQ2322" s="15" t="str">
        <f>+IFERROR(VLOOKUP(Tabla1[[#This Row],[EMPLEADO]],IS[[NÓMINA]:[INGENIERO]],2,0),"OTROS")</f>
        <v>OTROS</v>
      </c>
    </row>
    <row r="2323" spans="1:43" x14ac:dyDescent="0.25">
      <c r="A2323" t="s">
        <v>7477</v>
      </c>
      <c r="B2323">
        <v>1</v>
      </c>
      <c r="C2323" t="s">
        <v>7567</v>
      </c>
      <c r="D2323" t="s">
        <v>38</v>
      </c>
      <c r="E2323" t="s">
        <v>176</v>
      </c>
      <c r="F2323" t="s">
        <v>7187</v>
      </c>
      <c r="G2323" s="17" t="s">
        <v>1424</v>
      </c>
      <c r="H2323" t="s">
        <v>691</v>
      </c>
      <c r="I2323" t="s">
        <v>43</v>
      </c>
      <c r="J2323" t="s">
        <v>8</v>
      </c>
      <c r="K2323" t="s">
        <v>338</v>
      </c>
      <c r="L2323" t="s">
        <v>1425</v>
      </c>
      <c r="M2323" t="s">
        <v>1426</v>
      </c>
      <c r="N2323">
        <v>0</v>
      </c>
      <c r="O2323" t="s">
        <v>47</v>
      </c>
      <c r="P2323">
        <v>36</v>
      </c>
      <c r="Q2323" t="s">
        <v>82</v>
      </c>
      <c r="R2323" t="s">
        <v>49</v>
      </c>
      <c r="S2323" t="s">
        <v>50</v>
      </c>
      <c r="T2323" t="s">
        <v>208</v>
      </c>
      <c r="U2323" t="s">
        <v>120</v>
      </c>
      <c r="V2323">
        <v>0.8</v>
      </c>
      <c r="W2323" s="1">
        <v>572.00000000000011</v>
      </c>
      <c r="X2323">
        <v>1</v>
      </c>
      <c r="Y2323">
        <v>25.43</v>
      </c>
      <c r="Z2323">
        <v>9</v>
      </c>
      <c r="AA2323">
        <v>2.8255555555555554</v>
      </c>
      <c r="AB2323" s="2">
        <v>0.45638888888888884</v>
      </c>
      <c r="AC2323" s="1">
        <v>-326.31805555555559</v>
      </c>
      <c r="AD2323" s="7">
        <v>43529</v>
      </c>
      <c r="AE2323" s="7">
        <v>43530</v>
      </c>
      <c r="AF2323">
        <v>1</v>
      </c>
      <c r="AG2323" t="s">
        <v>53</v>
      </c>
      <c r="AH2323" s="2">
        <v>0</v>
      </c>
      <c r="AI2323" s="1">
        <v>0</v>
      </c>
      <c r="AJ2323" s="1">
        <v>0</v>
      </c>
      <c r="AK2323" s="60" t="str">
        <f>+IF(Tabla1[[#This Row],[REQUEST_TY]]="SR MANTENIMIENTO CORRECTIVO", "EMERGENCIA", "OTROS")</f>
        <v>EMERGENCIA</v>
      </c>
      <c r="AL2323" s="6" t="str">
        <f>+_xlfn.IFS(Tabla1[[#This Row],[Veces obj]]&lt;=1,"0-1",Tabla1[[#This Row],[Veces obj]]&lt;=2,"1-2",Tabla1[[#This Row],[Veces obj]]&lt;=3,"2-3",TRUE,"&gt;3")</f>
        <v>2-3</v>
      </c>
      <c r="AM2323" s="60" t="str">
        <f>+_xlfn.IFS(MONTH(Tabla1[[#This Row],[MES]])&lt;=3,"Q1",MONTH(Tabla1[[#This Row],[MES]])&lt;=6,"Q2",MONTH(Tabla1[[#This Row],[MES]])&lt;=9,"Q3",TRUE,"Q4")</f>
        <v>Q1</v>
      </c>
      <c r="AN2323" s="15" t="str">
        <f>+IFERROR(VLOOKUP(Tabla1[[#This Row],[CUENTA]],CTAS[],2,0),"OTROS")</f>
        <v>OTROS</v>
      </c>
      <c r="AP2323" s="15" t="str">
        <f>+IFERROR(VLOOKUP(Tabla1[[#This Row],[EMPLEADO]],IS[],3,0),"OTROS")</f>
        <v>OTROS</v>
      </c>
      <c r="AQ2323" s="15" t="str">
        <f>+IFERROR(VLOOKUP(Tabla1[[#This Row],[EMPLEADO]],IS[[NÓMINA]:[INGENIERO]],2,0),"OTROS")</f>
        <v>OTROS</v>
      </c>
    </row>
    <row r="2324" spans="1:43" x14ac:dyDescent="0.25">
      <c r="A2324" t="s">
        <v>7477</v>
      </c>
      <c r="B2324">
        <v>1</v>
      </c>
      <c r="C2324" t="s">
        <v>7568</v>
      </c>
      <c r="D2324" t="s">
        <v>38</v>
      </c>
      <c r="E2324" t="s">
        <v>725</v>
      </c>
      <c r="F2324" t="s">
        <v>7569</v>
      </c>
      <c r="G2324" s="17" t="s">
        <v>7570</v>
      </c>
      <c r="H2324" t="s">
        <v>220</v>
      </c>
      <c r="I2324" t="s">
        <v>43</v>
      </c>
      <c r="J2324" t="s">
        <v>8</v>
      </c>
      <c r="K2324" t="s">
        <v>102</v>
      </c>
      <c r="L2324" t="s">
        <v>261</v>
      </c>
      <c r="M2324" t="s">
        <v>736</v>
      </c>
      <c r="N2324">
        <v>0</v>
      </c>
      <c r="O2324" t="s">
        <v>47</v>
      </c>
      <c r="P2324">
        <v>69</v>
      </c>
      <c r="Q2324" t="s">
        <v>48</v>
      </c>
      <c r="R2324" t="s">
        <v>223</v>
      </c>
      <c r="S2324" t="s">
        <v>139</v>
      </c>
      <c r="T2324" t="s">
        <v>51</v>
      </c>
      <c r="U2324" t="s">
        <v>353</v>
      </c>
      <c r="V2324">
        <v>1.1499999999999999</v>
      </c>
      <c r="W2324" s="1">
        <v>1808.95</v>
      </c>
      <c r="X2324">
        <v>1</v>
      </c>
      <c r="Y2324">
        <v>0.28000000000000003</v>
      </c>
      <c r="Z2324">
        <v>4</v>
      </c>
      <c r="AA2324">
        <v>7.0000000000000007E-2</v>
      </c>
      <c r="AB2324" s="2">
        <v>0</v>
      </c>
      <c r="AC2324" s="1">
        <v>0</v>
      </c>
      <c r="AD2324" s="7">
        <v>43525</v>
      </c>
      <c r="AE2324" s="7">
        <v>43525</v>
      </c>
      <c r="AF2324">
        <v>0</v>
      </c>
      <c r="AG2324" t="s">
        <v>53</v>
      </c>
      <c r="AH2324" s="2">
        <v>0</v>
      </c>
      <c r="AI2324" s="1">
        <v>0</v>
      </c>
      <c r="AJ2324" s="1">
        <v>0</v>
      </c>
      <c r="AK2324" s="60" t="str">
        <f>+IF(Tabla1[[#This Row],[REQUEST_TY]]="SR MANTENIMIENTO CORRECTIVO", "EMERGENCIA", "OTROS")</f>
        <v>EMERGENCIA</v>
      </c>
      <c r="AL2324" s="6" t="str">
        <f>+_xlfn.IFS(Tabla1[[#This Row],[Veces obj]]&lt;=1,"0-1",Tabla1[[#This Row],[Veces obj]]&lt;=2,"1-2",Tabla1[[#This Row],[Veces obj]]&lt;=3,"2-3",TRUE,"&gt;3")</f>
        <v>0-1</v>
      </c>
      <c r="AM2324" s="60" t="str">
        <f>+_xlfn.IFS(MONTH(Tabla1[[#This Row],[MES]])&lt;=3,"Q1",MONTH(Tabla1[[#This Row],[MES]])&lt;=6,"Q2",MONTH(Tabla1[[#This Row],[MES]])&lt;=9,"Q3",TRUE,"Q4")</f>
        <v>Q1</v>
      </c>
      <c r="AN2324" s="15" t="str">
        <f>+IFERROR(VLOOKUP(Tabla1[[#This Row],[CUENTA]],CTAS[],2,0),"OTROS")</f>
        <v>OTROS</v>
      </c>
      <c r="AP2324" s="15" t="str">
        <f>+IFERROR(VLOOKUP(Tabla1[[#This Row],[EMPLEADO]],IS[],3,0),"OTROS")</f>
        <v>OTROS</v>
      </c>
      <c r="AQ2324" s="15" t="str">
        <f>+IFERROR(VLOOKUP(Tabla1[[#This Row],[EMPLEADO]],IS[[NÓMINA]:[INGENIERO]],2,0),"OTROS")</f>
        <v>OTROS</v>
      </c>
    </row>
    <row r="2325" spans="1:43" x14ac:dyDescent="0.25">
      <c r="A2325" t="s">
        <v>7477</v>
      </c>
      <c r="B2325">
        <v>1</v>
      </c>
      <c r="C2325" t="s">
        <v>7571</v>
      </c>
      <c r="D2325" t="s">
        <v>38</v>
      </c>
      <c r="E2325" t="s">
        <v>76</v>
      </c>
      <c r="F2325" t="s">
        <v>7572</v>
      </c>
      <c r="G2325" s="17" t="s">
        <v>7573</v>
      </c>
      <c r="H2325" t="s">
        <v>592</v>
      </c>
      <c r="I2325" t="s">
        <v>43</v>
      </c>
      <c r="J2325" t="s">
        <v>8</v>
      </c>
      <c r="K2325" t="s">
        <v>169</v>
      </c>
      <c r="L2325" t="s">
        <v>3630</v>
      </c>
      <c r="M2325" t="s">
        <v>3631</v>
      </c>
      <c r="N2325">
        <v>0</v>
      </c>
      <c r="O2325" t="s">
        <v>47</v>
      </c>
      <c r="P2325">
        <v>78</v>
      </c>
      <c r="Q2325" t="s">
        <v>48</v>
      </c>
      <c r="R2325" t="s">
        <v>63</v>
      </c>
      <c r="S2325" t="s">
        <v>64</v>
      </c>
      <c r="T2325" t="s">
        <v>208</v>
      </c>
      <c r="U2325" t="s">
        <v>96</v>
      </c>
      <c r="V2325">
        <v>1.1000000000000001</v>
      </c>
      <c r="W2325" s="1">
        <v>1501.5000000000002</v>
      </c>
      <c r="X2325">
        <v>1</v>
      </c>
      <c r="Y2325">
        <v>4.05</v>
      </c>
      <c r="Z2325">
        <v>9</v>
      </c>
      <c r="AA2325">
        <v>0.44999999999999996</v>
      </c>
      <c r="AB2325" s="2">
        <v>0</v>
      </c>
      <c r="AC2325" s="1">
        <v>0</v>
      </c>
      <c r="AD2325" s="7">
        <v>43525</v>
      </c>
      <c r="AE2325" s="7">
        <v>43525</v>
      </c>
      <c r="AF2325">
        <v>0</v>
      </c>
      <c r="AG2325" t="s">
        <v>53</v>
      </c>
      <c r="AH2325" s="2">
        <v>0</v>
      </c>
      <c r="AI2325" s="1">
        <v>0</v>
      </c>
      <c r="AJ2325" s="1">
        <v>0</v>
      </c>
      <c r="AK2325" s="60" t="str">
        <f>+IF(Tabla1[[#This Row],[REQUEST_TY]]="SR MANTENIMIENTO CORRECTIVO", "EMERGENCIA", "OTROS")</f>
        <v>EMERGENCIA</v>
      </c>
      <c r="AL2325" s="6" t="str">
        <f>+_xlfn.IFS(Tabla1[[#This Row],[Veces obj]]&lt;=1,"0-1",Tabla1[[#This Row],[Veces obj]]&lt;=2,"1-2",Tabla1[[#This Row],[Veces obj]]&lt;=3,"2-3",TRUE,"&gt;3")</f>
        <v>0-1</v>
      </c>
      <c r="AM2325" s="60" t="str">
        <f>+_xlfn.IFS(MONTH(Tabla1[[#This Row],[MES]])&lt;=3,"Q1",MONTH(Tabla1[[#This Row],[MES]])&lt;=6,"Q2",MONTH(Tabla1[[#This Row],[MES]])&lt;=9,"Q3",TRUE,"Q4")</f>
        <v>Q1</v>
      </c>
      <c r="AN2325" s="15" t="str">
        <f>+IFERROR(VLOOKUP(Tabla1[[#This Row],[CUENTA]],CTAS[],2,0),"OTROS")</f>
        <v>OTROS</v>
      </c>
      <c r="AP2325" s="15" t="str">
        <f>+IFERROR(VLOOKUP(Tabla1[[#This Row],[EMPLEADO]],IS[],3,0),"OTROS")</f>
        <v>CHIHUAHUA</v>
      </c>
      <c r="AQ2325" s="15" t="str">
        <f>+IFERROR(VLOOKUP(Tabla1[[#This Row],[EMPLEADO]],IS[[NÓMINA]:[INGENIERO]],2,0),"OTROS")</f>
        <v>VICTOR MENDEZ</v>
      </c>
    </row>
    <row r="2326" spans="1:43" x14ac:dyDescent="0.25">
      <c r="A2326" t="s">
        <v>7477</v>
      </c>
      <c r="B2326">
        <v>1</v>
      </c>
      <c r="C2326" t="s">
        <v>7574</v>
      </c>
      <c r="D2326" t="s">
        <v>38</v>
      </c>
      <c r="E2326" t="s">
        <v>76</v>
      </c>
      <c r="F2326" t="s">
        <v>7575</v>
      </c>
      <c r="G2326" s="17" t="s">
        <v>7576</v>
      </c>
      <c r="H2326" t="s">
        <v>592</v>
      </c>
      <c r="I2326" t="s">
        <v>43</v>
      </c>
      <c r="J2326" t="s">
        <v>8</v>
      </c>
      <c r="K2326" t="s">
        <v>169</v>
      </c>
      <c r="L2326" t="s">
        <v>3630</v>
      </c>
      <c r="M2326" t="s">
        <v>3631</v>
      </c>
      <c r="N2326">
        <v>0</v>
      </c>
      <c r="O2326" t="s">
        <v>47</v>
      </c>
      <c r="P2326">
        <v>260</v>
      </c>
      <c r="Q2326" t="s">
        <v>48</v>
      </c>
      <c r="R2326" t="s">
        <v>63</v>
      </c>
      <c r="S2326" t="s">
        <v>64</v>
      </c>
      <c r="T2326" t="s">
        <v>208</v>
      </c>
      <c r="U2326" t="s">
        <v>96</v>
      </c>
      <c r="V2326">
        <v>1.1000000000000001</v>
      </c>
      <c r="W2326" s="1">
        <v>1501.5000000000002</v>
      </c>
      <c r="X2326">
        <v>1</v>
      </c>
      <c r="Y2326">
        <v>6.23</v>
      </c>
      <c r="Z2326">
        <v>9</v>
      </c>
      <c r="AA2326">
        <v>0.69222222222222229</v>
      </c>
      <c r="AB2326" s="2">
        <v>0</v>
      </c>
      <c r="AC2326" s="1">
        <v>0</v>
      </c>
      <c r="AD2326" s="7">
        <v>43525</v>
      </c>
      <c r="AE2326" s="7">
        <v>43525</v>
      </c>
      <c r="AF2326">
        <v>0</v>
      </c>
      <c r="AG2326" t="s">
        <v>53</v>
      </c>
      <c r="AH2326" s="2">
        <v>0</v>
      </c>
      <c r="AI2326" s="1">
        <v>0</v>
      </c>
      <c r="AJ2326" s="1">
        <v>0</v>
      </c>
      <c r="AK2326" s="60" t="str">
        <f>+IF(Tabla1[[#This Row],[REQUEST_TY]]="SR MANTENIMIENTO CORRECTIVO", "EMERGENCIA", "OTROS")</f>
        <v>EMERGENCIA</v>
      </c>
      <c r="AL2326" s="6" t="str">
        <f>+_xlfn.IFS(Tabla1[[#This Row],[Veces obj]]&lt;=1,"0-1",Tabla1[[#This Row],[Veces obj]]&lt;=2,"1-2",Tabla1[[#This Row],[Veces obj]]&lt;=3,"2-3",TRUE,"&gt;3")</f>
        <v>0-1</v>
      </c>
      <c r="AM2326" s="60" t="str">
        <f>+_xlfn.IFS(MONTH(Tabla1[[#This Row],[MES]])&lt;=3,"Q1",MONTH(Tabla1[[#This Row],[MES]])&lt;=6,"Q2",MONTH(Tabla1[[#This Row],[MES]])&lt;=9,"Q3",TRUE,"Q4")</f>
        <v>Q1</v>
      </c>
      <c r="AN2326" s="15" t="str">
        <f>+IFERROR(VLOOKUP(Tabla1[[#This Row],[CUENTA]],CTAS[],2,0),"OTROS")</f>
        <v>OTROS</v>
      </c>
      <c r="AP2326" s="15" t="str">
        <f>+IFERROR(VLOOKUP(Tabla1[[#This Row],[EMPLEADO]],IS[],3,0),"OTROS")</f>
        <v>CHIHUAHUA</v>
      </c>
      <c r="AQ2326" s="15" t="str">
        <f>+IFERROR(VLOOKUP(Tabla1[[#This Row],[EMPLEADO]],IS[[NÓMINA]:[INGENIERO]],2,0),"OTROS")</f>
        <v>VICTOR MENDEZ</v>
      </c>
    </row>
    <row r="2327" spans="1:43" x14ac:dyDescent="0.25">
      <c r="A2327" t="s">
        <v>7477</v>
      </c>
      <c r="B2327">
        <v>1</v>
      </c>
      <c r="C2327" t="s">
        <v>7577</v>
      </c>
      <c r="D2327" t="s">
        <v>38</v>
      </c>
      <c r="E2327" t="s">
        <v>85</v>
      </c>
      <c r="F2327" t="s">
        <v>7578</v>
      </c>
      <c r="G2327" s="17" t="s">
        <v>7579</v>
      </c>
      <c r="H2327" t="s">
        <v>308</v>
      </c>
      <c r="I2327" t="s">
        <v>43</v>
      </c>
      <c r="J2327" t="s">
        <v>8</v>
      </c>
      <c r="K2327" t="s">
        <v>495</v>
      </c>
      <c r="L2327" t="s">
        <v>496</v>
      </c>
      <c r="M2327" t="s">
        <v>46</v>
      </c>
      <c r="N2327">
        <v>0</v>
      </c>
      <c r="O2327" t="s">
        <v>47</v>
      </c>
      <c r="P2327">
        <v>245</v>
      </c>
      <c r="Q2327" t="s">
        <v>48</v>
      </c>
      <c r="R2327" t="s">
        <v>49</v>
      </c>
      <c r="S2327" t="s">
        <v>50</v>
      </c>
      <c r="T2327" t="s">
        <v>51</v>
      </c>
      <c r="U2327" t="s">
        <v>52</v>
      </c>
      <c r="V2327">
        <v>1.05</v>
      </c>
      <c r="W2327" s="1">
        <v>750.75000000000011</v>
      </c>
      <c r="X2327">
        <v>1</v>
      </c>
      <c r="Y2327">
        <v>0.5</v>
      </c>
      <c r="Z2327">
        <v>5</v>
      </c>
      <c r="AA2327">
        <v>0.1</v>
      </c>
      <c r="AB2327" s="2">
        <v>0</v>
      </c>
      <c r="AC2327" s="1">
        <v>0</v>
      </c>
      <c r="AD2327" s="7">
        <v>43525</v>
      </c>
      <c r="AE2327" s="7">
        <v>43525</v>
      </c>
      <c r="AF2327">
        <v>0</v>
      </c>
      <c r="AG2327" t="s">
        <v>53</v>
      </c>
      <c r="AH2327" s="2">
        <v>0</v>
      </c>
      <c r="AI2327" s="1">
        <v>0</v>
      </c>
      <c r="AJ2327" s="1">
        <v>0</v>
      </c>
      <c r="AK2327" s="60" t="str">
        <f>+IF(Tabla1[[#This Row],[REQUEST_TY]]="SR MANTENIMIENTO CORRECTIVO", "EMERGENCIA", "OTROS")</f>
        <v>EMERGENCIA</v>
      </c>
      <c r="AL2327" s="6" t="str">
        <f>+_xlfn.IFS(Tabla1[[#This Row],[Veces obj]]&lt;=1,"0-1",Tabla1[[#This Row],[Veces obj]]&lt;=2,"1-2",Tabla1[[#This Row],[Veces obj]]&lt;=3,"2-3",TRUE,"&gt;3")</f>
        <v>0-1</v>
      </c>
      <c r="AM2327" s="60" t="str">
        <f>+_xlfn.IFS(MONTH(Tabla1[[#This Row],[MES]])&lt;=3,"Q1",MONTH(Tabla1[[#This Row],[MES]])&lt;=6,"Q2",MONTH(Tabla1[[#This Row],[MES]])&lt;=9,"Q3",TRUE,"Q4")</f>
        <v>Q1</v>
      </c>
      <c r="AN2327" s="15" t="str">
        <f>+IFERROR(VLOOKUP(Tabla1[[#This Row],[CUENTA]],CTAS[],2,0),"OTROS")</f>
        <v>OTROS</v>
      </c>
      <c r="AP2327" s="15" t="str">
        <f>+IFERROR(VLOOKUP(Tabla1[[#This Row],[EMPLEADO]],IS[],3,0),"OTROS")</f>
        <v>OTROS</v>
      </c>
      <c r="AQ2327" s="15" t="str">
        <f>+IFERROR(VLOOKUP(Tabla1[[#This Row],[EMPLEADO]],IS[[NÓMINA]:[INGENIERO]],2,0),"OTROS")</f>
        <v>OTROS</v>
      </c>
    </row>
    <row r="2328" spans="1:43" x14ac:dyDescent="0.25">
      <c r="A2328" t="s">
        <v>7477</v>
      </c>
      <c r="B2328">
        <v>1</v>
      </c>
      <c r="C2328" t="s">
        <v>7580</v>
      </c>
      <c r="D2328" t="s">
        <v>38</v>
      </c>
      <c r="E2328" t="s">
        <v>2034</v>
      </c>
      <c r="F2328" t="s">
        <v>7581</v>
      </c>
      <c r="G2328" s="17" t="s">
        <v>2036</v>
      </c>
      <c r="H2328" t="s">
        <v>163</v>
      </c>
      <c r="I2328" t="s">
        <v>43</v>
      </c>
      <c r="J2328" t="s">
        <v>8</v>
      </c>
      <c r="K2328" t="s">
        <v>438</v>
      </c>
      <c r="L2328" t="s">
        <v>2037</v>
      </c>
      <c r="M2328" t="s">
        <v>165</v>
      </c>
      <c r="N2328">
        <v>0</v>
      </c>
      <c r="O2328" t="s">
        <v>47</v>
      </c>
      <c r="P2328">
        <v>12</v>
      </c>
      <c r="Q2328" t="s">
        <v>194</v>
      </c>
      <c r="R2328" t="s">
        <v>2038</v>
      </c>
      <c r="S2328" t="s">
        <v>64</v>
      </c>
      <c r="T2328" t="s">
        <v>51</v>
      </c>
      <c r="U2328" t="s">
        <v>195</v>
      </c>
      <c r="V2328">
        <v>0.6</v>
      </c>
      <c r="W2328" s="1">
        <v>819</v>
      </c>
      <c r="X2328">
        <v>1</v>
      </c>
      <c r="Y2328">
        <v>1.23</v>
      </c>
      <c r="Z2328">
        <v>5</v>
      </c>
      <c r="AA2328">
        <v>0.246</v>
      </c>
      <c r="AB2328" s="2">
        <v>0</v>
      </c>
      <c r="AC2328" s="1">
        <v>0</v>
      </c>
      <c r="AD2328" s="7">
        <v>43528</v>
      </c>
      <c r="AE2328" s="7">
        <v>43528</v>
      </c>
      <c r="AF2328">
        <v>0</v>
      </c>
      <c r="AG2328" t="s">
        <v>53</v>
      </c>
      <c r="AH2328" s="2">
        <v>0</v>
      </c>
      <c r="AI2328" s="1">
        <v>0</v>
      </c>
      <c r="AJ2328" s="1">
        <v>0</v>
      </c>
      <c r="AK2328" s="60" t="str">
        <f>+IF(Tabla1[[#This Row],[REQUEST_TY]]="SR MANTENIMIENTO CORRECTIVO", "EMERGENCIA", "OTROS")</f>
        <v>EMERGENCIA</v>
      </c>
      <c r="AL2328" s="6" t="str">
        <f>+_xlfn.IFS(Tabla1[[#This Row],[Veces obj]]&lt;=1,"0-1",Tabla1[[#This Row],[Veces obj]]&lt;=2,"1-2",Tabla1[[#This Row],[Veces obj]]&lt;=3,"2-3",TRUE,"&gt;3")</f>
        <v>0-1</v>
      </c>
      <c r="AM2328" s="60" t="str">
        <f>+_xlfn.IFS(MONTH(Tabla1[[#This Row],[MES]])&lt;=3,"Q1",MONTH(Tabla1[[#This Row],[MES]])&lt;=6,"Q2",MONTH(Tabla1[[#This Row],[MES]])&lt;=9,"Q3",TRUE,"Q4")</f>
        <v>Q1</v>
      </c>
      <c r="AN2328" s="15" t="str">
        <f>+IFERROR(VLOOKUP(Tabla1[[#This Row],[CUENTA]],CTAS[],2,0),"OTROS")</f>
        <v>OTROS</v>
      </c>
      <c r="AP2328" s="15" t="str">
        <f>+IFERROR(VLOOKUP(Tabla1[[#This Row],[EMPLEADO]],IS[],3,0),"OTROS")</f>
        <v>CHIHUAHUA</v>
      </c>
      <c r="AQ2328" s="15" t="str">
        <f>+IFERROR(VLOOKUP(Tabla1[[#This Row],[EMPLEADO]],IS[[NÓMINA]:[INGENIERO]],2,0),"OTROS")</f>
        <v>LUIS EDUARDO MUÑOZ</v>
      </c>
    </row>
    <row r="2329" spans="1:43" x14ac:dyDescent="0.25">
      <c r="A2329" t="s">
        <v>7477</v>
      </c>
      <c r="B2329">
        <v>1</v>
      </c>
      <c r="C2329" t="s">
        <v>7582</v>
      </c>
      <c r="D2329" t="s">
        <v>38</v>
      </c>
      <c r="E2329" t="s">
        <v>39</v>
      </c>
      <c r="F2329" t="s">
        <v>7583</v>
      </c>
      <c r="G2329" s="17" t="s">
        <v>7584</v>
      </c>
      <c r="H2329" t="s">
        <v>124</v>
      </c>
      <c r="I2329" t="s">
        <v>43</v>
      </c>
      <c r="J2329" t="s">
        <v>8</v>
      </c>
      <c r="K2329" t="s">
        <v>117</v>
      </c>
      <c r="L2329" t="s">
        <v>7585</v>
      </c>
      <c r="M2329" t="s">
        <v>73</v>
      </c>
      <c r="N2329">
        <v>0</v>
      </c>
      <c r="O2329" t="s">
        <v>47</v>
      </c>
      <c r="P2329">
        <v>390</v>
      </c>
      <c r="Q2329" t="s">
        <v>48</v>
      </c>
      <c r="R2329" t="s">
        <v>49</v>
      </c>
      <c r="S2329" t="s">
        <v>50</v>
      </c>
      <c r="T2329" t="s">
        <v>51</v>
      </c>
      <c r="U2329" t="s">
        <v>52</v>
      </c>
      <c r="V2329">
        <v>1.05</v>
      </c>
      <c r="W2329" s="1">
        <v>750.75000000000011</v>
      </c>
      <c r="X2329">
        <v>1</v>
      </c>
      <c r="Y2329">
        <v>0</v>
      </c>
      <c r="Z2329">
        <v>5</v>
      </c>
      <c r="AA2329">
        <v>0</v>
      </c>
      <c r="AB2329" s="2">
        <v>0</v>
      </c>
      <c r="AC2329" s="1">
        <v>0</v>
      </c>
      <c r="AD2329" s="7">
        <v>43524</v>
      </c>
      <c r="AE2329" s="7">
        <v>43525</v>
      </c>
      <c r="AF2329">
        <v>1</v>
      </c>
      <c r="AG2329" t="s">
        <v>53</v>
      </c>
      <c r="AH2329" s="2">
        <v>0</v>
      </c>
      <c r="AI2329" s="1">
        <v>0</v>
      </c>
      <c r="AJ2329" s="1">
        <v>0</v>
      </c>
      <c r="AK2329" s="60" t="str">
        <f>+IF(Tabla1[[#This Row],[REQUEST_TY]]="SR MANTENIMIENTO CORRECTIVO", "EMERGENCIA", "OTROS")</f>
        <v>EMERGENCIA</v>
      </c>
      <c r="AL2329" s="6" t="str">
        <f>+_xlfn.IFS(Tabla1[[#This Row],[Veces obj]]&lt;=1,"0-1",Tabla1[[#This Row],[Veces obj]]&lt;=2,"1-2",Tabla1[[#This Row],[Veces obj]]&lt;=3,"2-3",TRUE,"&gt;3")</f>
        <v>0-1</v>
      </c>
      <c r="AM2329" s="60" t="str">
        <f>+_xlfn.IFS(MONTH(Tabla1[[#This Row],[MES]])&lt;=3,"Q1",MONTH(Tabla1[[#This Row],[MES]])&lt;=6,"Q2",MONTH(Tabla1[[#This Row],[MES]])&lt;=9,"Q3",TRUE,"Q4")</f>
        <v>Q1</v>
      </c>
      <c r="AN2329" s="15" t="str">
        <f>+IFERROR(VLOOKUP(Tabla1[[#This Row],[CUENTA]],CTAS[],2,0),"OTROS")</f>
        <v>OTROS</v>
      </c>
      <c r="AP2329" s="15" t="str">
        <f>+IFERROR(VLOOKUP(Tabla1[[#This Row],[EMPLEADO]],IS[],3,0),"OTROS")</f>
        <v>JUAREZ</v>
      </c>
      <c r="AQ2329" s="15" t="str">
        <f>+IFERROR(VLOOKUP(Tabla1[[#This Row],[EMPLEADO]],IS[[NÓMINA]:[INGENIERO]],2,0),"OTROS")</f>
        <v>MIGUEL COTA</v>
      </c>
    </row>
    <row r="2330" spans="1:43" x14ac:dyDescent="0.25">
      <c r="A2330" t="s">
        <v>7477</v>
      </c>
      <c r="B2330">
        <v>1</v>
      </c>
      <c r="C2330" t="s">
        <v>7586</v>
      </c>
      <c r="D2330" t="s">
        <v>38</v>
      </c>
      <c r="E2330" t="s">
        <v>176</v>
      </c>
      <c r="F2330" t="s">
        <v>7587</v>
      </c>
      <c r="G2330" s="17" t="s">
        <v>7588</v>
      </c>
      <c r="H2330" t="s">
        <v>220</v>
      </c>
      <c r="I2330" t="s">
        <v>43</v>
      </c>
      <c r="J2330" t="s">
        <v>8</v>
      </c>
      <c r="K2330" t="s">
        <v>1667</v>
      </c>
      <c r="L2330" t="s">
        <v>4619</v>
      </c>
      <c r="M2330" t="s">
        <v>556</v>
      </c>
      <c r="N2330">
        <v>0</v>
      </c>
      <c r="O2330" t="s">
        <v>47</v>
      </c>
      <c r="P2330">
        <v>523</v>
      </c>
      <c r="Q2330" t="s">
        <v>48</v>
      </c>
      <c r="R2330" t="s">
        <v>49</v>
      </c>
      <c r="S2330" t="s">
        <v>50</v>
      </c>
      <c r="T2330" t="s">
        <v>208</v>
      </c>
      <c r="U2330" t="s">
        <v>52</v>
      </c>
      <c r="V2330">
        <v>1.05</v>
      </c>
      <c r="W2330" s="1">
        <v>750.75000000000011</v>
      </c>
      <c r="X2330">
        <v>1</v>
      </c>
      <c r="Y2330">
        <v>4.34</v>
      </c>
      <c r="Z2330">
        <v>9</v>
      </c>
      <c r="AA2330">
        <v>0.48222222222222222</v>
      </c>
      <c r="AB2330" s="2">
        <v>0</v>
      </c>
      <c r="AC2330" s="1">
        <v>0</v>
      </c>
      <c r="AD2330" s="7">
        <v>43524</v>
      </c>
      <c r="AE2330" s="7">
        <v>43525</v>
      </c>
      <c r="AF2330">
        <v>1</v>
      </c>
      <c r="AG2330" t="s">
        <v>53</v>
      </c>
      <c r="AH2330" s="2">
        <v>0</v>
      </c>
      <c r="AI2330" s="1">
        <v>0</v>
      </c>
      <c r="AJ2330" s="1">
        <v>0</v>
      </c>
      <c r="AK2330" s="60" t="str">
        <f>+IF(Tabla1[[#This Row],[REQUEST_TY]]="SR MANTENIMIENTO CORRECTIVO", "EMERGENCIA", "OTROS")</f>
        <v>EMERGENCIA</v>
      </c>
      <c r="AL2330" s="6" t="str">
        <f>+_xlfn.IFS(Tabla1[[#This Row],[Veces obj]]&lt;=1,"0-1",Tabla1[[#This Row],[Veces obj]]&lt;=2,"1-2",Tabla1[[#This Row],[Veces obj]]&lt;=3,"2-3",TRUE,"&gt;3")</f>
        <v>0-1</v>
      </c>
      <c r="AM2330" s="60" t="str">
        <f>+_xlfn.IFS(MONTH(Tabla1[[#This Row],[MES]])&lt;=3,"Q1",MONTH(Tabla1[[#This Row],[MES]])&lt;=6,"Q2",MONTH(Tabla1[[#This Row],[MES]])&lt;=9,"Q3",TRUE,"Q4")</f>
        <v>Q1</v>
      </c>
      <c r="AN2330" s="15" t="str">
        <f>+IFERROR(VLOOKUP(Tabla1[[#This Row],[CUENTA]],CTAS[],2,0),"OTROS")</f>
        <v>OTROS</v>
      </c>
      <c r="AP2330" s="15" t="str">
        <f>+IFERROR(VLOOKUP(Tabla1[[#This Row],[EMPLEADO]],IS[],3,0),"OTROS")</f>
        <v>OTROS</v>
      </c>
      <c r="AQ2330" s="15" t="str">
        <f>+IFERROR(VLOOKUP(Tabla1[[#This Row],[EMPLEADO]],IS[[NÓMINA]:[INGENIERO]],2,0),"OTROS")</f>
        <v>OTROS</v>
      </c>
    </row>
    <row r="2331" spans="1:43" x14ac:dyDescent="0.25">
      <c r="A2331" t="s">
        <v>7477</v>
      </c>
      <c r="B2331">
        <v>1</v>
      </c>
      <c r="C2331" t="s">
        <v>7589</v>
      </c>
      <c r="D2331" t="s">
        <v>38</v>
      </c>
      <c r="E2331" t="s">
        <v>558</v>
      </c>
      <c r="F2331" t="s">
        <v>7590</v>
      </c>
      <c r="G2331" s="17" t="s">
        <v>2885</v>
      </c>
      <c r="H2331" t="s">
        <v>246</v>
      </c>
      <c r="I2331" t="s">
        <v>43</v>
      </c>
      <c r="J2331" t="s">
        <v>8</v>
      </c>
      <c r="K2331" t="s">
        <v>2886</v>
      </c>
      <c r="L2331" t="s">
        <v>1509</v>
      </c>
      <c r="M2331" t="s">
        <v>1510</v>
      </c>
      <c r="N2331">
        <v>1</v>
      </c>
      <c r="O2331" t="s">
        <v>105</v>
      </c>
      <c r="P2331">
        <v>7</v>
      </c>
      <c r="Q2331" t="s">
        <v>194</v>
      </c>
      <c r="R2331" t="s">
        <v>95</v>
      </c>
      <c r="S2331" t="s">
        <v>64</v>
      </c>
      <c r="T2331" t="s">
        <v>51</v>
      </c>
      <c r="U2331" t="s">
        <v>195</v>
      </c>
      <c r="V2331">
        <v>0.6</v>
      </c>
      <c r="W2331" s="1">
        <v>0</v>
      </c>
      <c r="X2331">
        <v>1</v>
      </c>
      <c r="Y2331">
        <v>1.67</v>
      </c>
      <c r="Z2331">
        <v>5</v>
      </c>
      <c r="AA2331">
        <v>0.33399999999999996</v>
      </c>
      <c r="AB2331" s="2">
        <v>0</v>
      </c>
      <c r="AC2331" s="1">
        <v>0</v>
      </c>
      <c r="AD2331" s="7">
        <v>43524</v>
      </c>
      <c r="AE2331" s="7">
        <v>43528</v>
      </c>
      <c r="AF2331">
        <v>2</v>
      </c>
      <c r="AG2331" t="s">
        <v>1680</v>
      </c>
      <c r="AH2331" s="2">
        <v>0.25</v>
      </c>
      <c r="AI2331" s="1">
        <v>0</v>
      </c>
      <c r="AJ2331" s="1">
        <v>0</v>
      </c>
      <c r="AK2331" s="60" t="str">
        <f>+IF(Tabla1[[#This Row],[REQUEST_TY]]="SR MANTENIMIENTO CORRECTIVO", "EMERGENCIA", "OTROS")</f>
        <v>EMERGENCIA</v>
      </c>
      <c r="AL2331" s="6" t="str">
        <f>+_xlfn.IFS(Tabla1[[#This Row],[Veces obj]]&lt;=1,"0-1",Tabla1[[#This Row],[Veces obj]]&lt;=2,"1-2",Tabla1[[#This Row],[Veces obj]]&lt;=3,"2-3",TRUE,"&gt;3")</f>
        <v>0-1</v>
      </c>
      <c r="AM2331" s="60" t="str">
        <f>+_xlfn.IFS(MONTH(Tabla1[[#This Row],[MES]])&lt;=3,"Q1",MONTH(Tabla1[[#This Row],[MES]])&lt;=6,"Q2",MONTH(Tabla1[[#This Row],[MES]])&lt;=9,"Q3",TRUE,"Q4")</f>
        <v>Q1</v>
      </c>
      <c r="AN2331" s="15" t="str">
        <f>+IFERROR(VLOOKUP(Tabla1[[#This Row],[CUENTA]],CTAS[],2,0),"OTROS")</f>
        <v>OTROS</v>
      </c>
      <c r="AP2331" s="15" t="str">
        <f>+IFERROR(VLOOKUP(Tabla1[[#This Row],[EMPLEADO]],IS[],3,0),"OTROS")</f>
        <v>OTROS</v>
      </c>
      <c r="AQ2331" s="15" t="str">
        <f>+IFERROR(VLOOKUP(Tabla1[[#This Row],[EMPLEADO]],IS[[NÓMINA]:[INGENIERO]],2,0),"OTROS")</f>
        <v>OTROS</v>
      </c>
    </row>
    <row r="2332" spans="1:43" x14ac:dyDescent="0.25">
      <c r="A2332" t="s">
        <v>7477</v>
      </c>
      <c r="B2332">
        <v>1</v>
      </c>
      <c r="C2332" t="s">
        <v>7591</v>
      </c>
      <c r="D2332" t="s">
        <v>38</v>
      </c>
      <c r="E2332" t="s">
        <v>250</v>
      </c>
      <c r="F2332" t="s">
        <v>7592</v>
      </c>
      <c r="G2332" s="17" t="s">
        <v>6766</v>
      </c>
      <c r="H2332" t="s">
        <v>1572</v>
      </c>
      <c r="I2332" t="s">
        <v>43</v>
      </c>
      <c r="J2332" t="s">
        <v>8</v>
      </c>
      <c r="K2332" t="s">
        <v>254</v>
      </c>
      <c r="L2332" t="s">
        <v>6767</v>
      </c>
      <c r="M2332" t="s">
        <v>1574</v>
      </c>
      <c r="N2332">
        <v>0</v>
      </c>
      <c r="O2332" t="s">
        <v>47</v>
      </c>
      <c r="P2332">
        <v>7</v>
      </c>
      <c r="Q2332" t="s">
        <v>194</v>
      </c>
      <c r="R2332" t="s">
        <v>49</v>
      </c>
      <c r="S2332" t="s">
        <v>50</v>
      </c>
      <c r="T2332" t="s">
        <v>51</v>
      </c>
      <c r="U2332" t="s">
        <v>444</v>
      </c>
      <c r="V2332">
        <v>0</v>
      </c>
      <c r="W2332" s="1">
        <v>0</v>
      </c>
      <c r="X2332">
        <v>1</v>
      </c>
      <c r="Y2332">
        <v>5.32</v>
      </c>
      <c r="Z2332">
        <v>5</v>
      </c>
      <c r="AA2332">
        <v>1.0640000000000001</v>
      </c>
      <c r="AB2332" s="2">
        <v>1.6000000000000014E-2</v>
      </c>
      <c r="AC2332" s="1">
        <v>-11.440000000000012</v>
      </c>
      <c r="AD2332" s="7">
        <v>43525</v>
      </c>
      <c r="AE2332" s="7">
        <v>43525</v>
      </c>
      <c r="AF2332">
        <v>0</v>
      </c>
      <c r="AG2332" t="s">
        <v>53</v>
      </c>
      <c r="AH2332" s="2">
        <v>0</v>
      </c>
      <c r="AI2332" s="1">
        <v>0</v>
      </c>
      <c r="AJ2332" s="1">
        <v>0</v>
      </c>
      <c r="AK2332" s="60" t="str">
        <f>+IF(Tabla1[[#This Row],[REQUEST_TY]]="SR MANTENIMIENTO CORRECTIVO", "EMERGENCIA", "OTROS")</f>
        <v>EMERGENCIA</v>
      </c>
      <c r="AL2332" s="6" t="str">
        <f>+_xlfn.IFS(Tabla1[[#This Row],[Veces obj]]&lt;=1,"0-1",Tabla1[[#This Row],[Veces obj]]&lt;=2,"1-2",Tabla1[[#This Row],[Veces obj]]&lt;=3,"2-3",TRUE,"&gt;3")</f>
        <v>1-2</v>
      </c>
      <c r="AM2332" s="60" t="str">
        <f>+_xlfn.IFS(MONTH(Tabla1[[#This Row],[MES]])&lt;=3,"Q1",MONTH(Tabla1[[#This Row],[MES]])&lt;=6,"Q2",MONTH(Tabla1[[#This Row],[MES]])&lt;=9,"Q3",TRUE,"Q4")</f>
        <v>Q1</v>
      </c>
      <c r="AN2332" s="15" t="str">
        <f>+IFERROR(VLOOKUP(Tabla1[[#This Row],[CUENTA]],CTAS[],2,0),"OTROS")</f>
        <v>OTROS</v>
      </c>
      <c r="AP2332" s="15" t="str">
        <f>+IFERROR(VLOOKUP(Tabla1[[#This Row],[EMPLEADO]],IS[],3,0),"OTROS")</f>
        <v>OTROS</v>
      </c>
      <c r="AQ2332" s="15" t="str">
        <f>+IFERROR(VLOOKUP(Tabla1[[#This Row],[EMPLEADO]],IS[[NÓMINA]:[INGENIERO]],2,0),"OTROS")</f>
        <v>OTROS</v>
      </c>
    </row>
    <row r="2333" spans="1:43" x14ac:dyDescent="0.25">
      <c r="A2333" t="s">
        <v>7477</v>
      </c>
      <c r="B2333">
        <v>1</v>
      </c>
      <c r="C2333" t="s">
        <v>7593</v>
      </c>
      <c r="D2333" t="s">
        <v>38</v>
      </c>
      <c r="E2333" t="s">
        <v>373</v>
      </c>
      <c r="F2333" t="s">
        <v>7594</v>
      </c>
      <c r="G2333" s="17" t="s">
        <v>7595</v>
      </c>
      <c r="H2333" t="s">
        <v>308</v>
      </c>
      <c r="I2333" t="s">
        <v>43</v>
      </c>
      <c r="J2333" t="s">
        <v>8</v>
      </c>
      <c r="K2333" t="s">
        <v>495</v>
      </c>
      <c r="L2333" t="s">
        <v>496</v>
      </c>
      <c r="M2333" t="s">
        <v>46</v>
      </c>
      <c r="N2333">
        <v>0</v>
      </c>
      <c r="O2333" t="s">
        <v>47</v>
      </c>
      <c r="P2333">
        <v>83</v>
      </c>
      <c r="Q2333" t="s">
        <v>48</v>
      </c>
      <c r="R2333" t="s">
        <v>153</v>
      </c>
      <c r="S2333" t="s">
        <v>50</v>
      </c>
      <c r="T2333" t="s">
        <v>51</v>
      </c>
      <c r="U2333" t="s">
        <v>52</v>
      </c>
      <c r="V2333">
        <v>1.05</v>
      </c>
      <c r="W2333" s="1">
        <v>750.75000000000011</v>
      </c>
      <c r="X2333">
        <v>1</v>
      </c>
      <c r="Y2333">
        <v>0.65</v>
      </c>
      <c r="Z2333">
        <v>5</v>
      </c>
      <c r="AA2333">
        <v>0.13</v>
      </c>
      <c r="AB2333" s="2">
        <v>0</v>
      </c>
      <c r="AC2333" s="1">
        <v>0</v>
      </c>
      <c r="AD2333" s="7">
        <v>43525</v>
      </c>
      <c r="AE2333" s="7">
        <v>43525</v>
      </c>
      <c r="AF2333">
        <v>0</v>
      </c>
      <c r="AG2333" t="s">
        <v>53</v>
      </c>
      <c r="AH2333" s="2">
        <v>0</v>
      </c>
      <c r="AI2333" s="1">
        <v>0</v>
      </c>
      <c r="AJ2333" s="1">
        <v>0</v>
      </c>
      <c r="AK2333" s="60" t="str">
        <f>+IF(Tabla1[[#This Row],[REQUEST_TY]]="SR MANTENIMIENTO CORRECTIVO", "EMERGENCIA", "OTROS")</f>
        <v>EMERGENCIA</v>
      </c>
      <c r="AL2333" s="6" t="str">
        <f>+_xlfn.IFS(Tabla1[[#This Row],[Veces obj]]&lt;=1,"0-1",Tabla1[[#This Row],[Veces obj]]&lt;=2,"1-2",Tabla1[[#This Row],[Veces obj]]&lt;=3,"2-3",TRUE,"&gt;3")</f>
        <v>0-1</v>
      </c>
      <c r="AM2333" s="60" t="str">
        <f>+_xlfn.IFS(MONTH(Tabla1[[#This Row],[MES]])&lt;=3,"Q1",MONTH(Tabla1[[#This Row],[MES]])&lt;=6,"Q2",MONTH(Tabla1[[#This Row],[MES]])&lt;=9,"Q3",TRUE,"Q4")</f>
        <v>Q1</v>
      </c>
      <c r="AN2333" s="15" t="str">
        <f>+IFERROR(VLOOKUP(Tabla1[[#This Row],[CUENTA]],CTAS[],2,0),"OTROS")</f>
        <v>OTROS</v>
      </c>
      <c r="AP2333" s="15" t="str">
        <f>+IFERROR(VLOOKUP(Tabla1[[#This Row],[EMPLEADO]],IS[],3,0),"OTROS")</f>
        <v>OTROS</v>
      </c>
      <c r="AQ2333" s="15" t="str">
        <f>+IFERROR(VLOOKUP(Tabla1[[#This Row],[EMPLEADO]],IS[[NÓMINA]:[INGENIERO]],2,0),"OTROS")</f>
        <v>OTROS</v>
      </c>
    </row>
    <row r="2334" spans="1:43" x14ac:dyDescent="0.25">
      <c r="A2334" t="s">
        <v>7477</v>
      </c>
      <c r="B2334">
        <v>1</v>
      </c>
      <c r="C2334" t="s">
        <v>7596</v>
      </c>
      <c r="D2334" t="s">
        <v>38</v>
      </c>
      <c r="E2334" t="s">
        <v>5146</v>
      </c>
      <c r="F2334" t="s">
        <v>7597</v>
      </c>
      <c r="G2334" s="17" t="s">
        <v>7598</v>
      </c>
      <c r="H2334" t="s">
        <v>136</v>
      </c>
      <c r="I2334" t="s">
        <v>43</v>
      </c>
      <c r="J2334" t="s">
        <v>8</v>
      </c>
      <c r="K2334" t="s">
        <v>7599</v>
      </c>
      <c r="L2334" t="s">
        <v>7600</v>
      </c>
      <c r="M2334" t="s">
        <v>1725</v>
      </c>
      <c r="N2334">
        <v>0</v>
      </c>
      <c r="O2334" t="s">
        <v>47</v>
      </c>
      <c r="P2334">
        <v>2645</v>
      </c>
      <c r="Q2334" t="s">
        <v>48</v>
      </c>
      <c r="R2334" t="s">
        <v>49</v>
      </c>
      <c r="S2334" t="s">
        <v>50</v>
      </c>
      <c r="T2334" t="s">
        <v>51</v>
      </c>
      <c r="U2334" t="s">
        <v>52</v>
      </c>
      <c r="V2334">
        <v>1.05</v>
      </c>
      <c r="W2334" s="1">
        <v>750.75000000000011</v>
      </c>
      <c r="X2334">
        <v>1</v>
      </c>
      <c r="Y2334">
        <v>1.67</v>
      </c>
      <c r="Z2334">
        <v>5</v>
      </c>
      <c r="AA2334">
        <v>0.33399999999999996</v>
      </c>
      <c r="AB2334" s="2">
        <v>0</v>
      </c>
      <c r="AC2334" s="1">
        <v>0</v>
      </c>
      <c r="AD2334" s="7">
        <v>43528</v>
      </c>
      <c r="AE2334" s="7">
        <v>43528</v>
      </c>
      <c r="AF2334">
        <v>0</v>
      </c>
      <c r="AG2334" t="s">
        <v>53</v>
      </c>
      <c r="AH2334" s="2">
        <v>0</v>
      </c>
      <c r="AI2334" s="1">
        <v>0</v>
      </c>
      <c r="AJ2334" s="1">
        <v>0</v>
      </c>
      <c r="AK2334" s="60" t="str">
        <f>+IF(Tabla1[[#This Row],[REQUEST_TY]]="SR MANTENIMIENTO CORRECTIVO", "EMERGENCIA", "OTROS")</f>
        <v>EMERGENCIA</v>
      </c>
      <c r="AL2334" s="6" t="str">
        <f>+_xlfn.IFS(Tabla1[[#This Row],[Veces obj]]&lt;=1,"0-1",Tabla1[[#This Row],[Veces obj]]&lt;=2,"1-2",Tabla1[[#This Row],[Veces obj]]&lt;=3,"2-3",TRUE,"&gt;3")</f>
        <v>0-1</v>
      </c>
      <c r="AM2334" s="60" t="str">
        <f>+_xlfn.IFS(MONTH(Tabla1[[#This Row],[MES]])&lt;=3,"Q1",MONTH(Tabla1[[#This Row],[MES]])&lt;=6,"Q2",MONTH(Tabla1[[#This Row],[MES]])&lt;=9,"Q3",TRUE,"Q4")</f>
        <v>Q1</v>
      </c>
      <c r="AN2334" s="15" t="str">
        <f>+IFERROR(VLOOKUP(Tabla1[[#This Row],[CUENTA]],CTAS[],2,0),"OTROS")</f>
        <v>OTROS</v>
      </c>
      <c r="AP2334" s="15" t="str">
        <f>+IFERROR(VLOOKUP(Tabla1[[#This Row],[EMPLEADO]],IS[],3,0),"OTROS")</f>
        <v>OTROS</v>
      </c>
      <c r="AQ2334" s="15" t="str">
        <f>+IFERROR(VLOOKUP(Tabla1[[#This Row],[EMPLEADO]],IS[[NÓMINA]:[INGENIERO]],2,0),"OTROS")</f>
        <v>OTROS</v>
      </c>
    </row>
    <row r="2335" spans="1:43" x14ac:dyDescent="0.25">
      <c r="A2335" t="s">
        <v>7477</v>
      </c>
      <c r="B2335">
        <v>1</v>
      </c>
      <c r="C2335" t="s">
        <v>7601</v>
      </c>
      <c r="D2335" t="s">
        <v>38</v>
      </c>
      <c r="E2335" t="s">
        <v>320</v>
      </c>
      <c r="F2335" t="s">
        <v>7602</v>
      </c>
      <c r="G2335" s="17" t="s">
        <v>7603</v>
      </c>
      <c r="H2335" t="s">
        <v>150</v>
      </c>
      <c r="I2335" t="s">
        <v>43</v>
      </c>
      <c r="J2335" t="s">
        <v>8</v>
      </c>
      <c r="K2335" t="s">
        <v>151</v>
      </c>
      <c r="L2335" t="s">
        <v>323</v>
      </c>
      <c r="M2335" t="s">
        <v>73</v>
      </c>
      <c r="N2335">
        <v>0</v>
      </c>
      <c r="O2335" t="s">
        <v>47</v>
      </c>
      <c r="P2335">
        <v>180</v>
      </c>
      <c r="Q2335" t="s">
        <v>48</v>
      </c>
      <c r="R2335" t="s">
        <v>49</v>
      </c>
      <c r="S2335" t="s">
        <v>50</v>
      </c>
      <c r="T2335" t="s">
        <v>51</v>
      </c>
      <c r="U2335" t="s">
        <v>52</v>
      </c>
      <c r="V2335">
        <v>1.05</v>
      </c>
      <c r="W2335" s="1">
        <v>750.75000000000011</v>
      </c>
      <c r="X2335">
        <v>1</v>
      </c>
      <c r="Y2335">
        <v>0</v>
      </c>
      <c r="Z2335">
        <v>5</v>
      </c>
      <c r="AA2335">
        <v>0</v>
      </c>
      <c r="AB2335" s="2">
        <v>0</v>
      </c>
      <c r="AC2335" s="1">
        <v>0</v>
      </c>
      <c r="AD2335" s="7">
        <v>43525</v>
      </c>
      <c r="AE2335" s="7">
        <v>43525</v>
      </c>
      <c r="AF2335">
        <v>0</v>
      </c>
      <c r="AG2335" t="s">
        <v>53</v>
      </c>
      <c r="AH2335" s="2">
        <v>0</v>
      </c>
      <c r="AI2335" s="1">
        <v>0</v>
      </c>
      <c r="AJ2335" s="1">
        <v>0</v>
      </c>
      <c r="AK2335" s="60" t="str">
        <f>+IF(Tabla1[[#This Row],[REQUEST_TY]]="SR MANTENIMIENTO CORRECTIVO", "EMERGENCIA", "OTROS")</f>
        <v>EMERGENCIA</v>
      </c>
      <c r="AL2335" s="6" t="str">
        <f>+_xlfn.IFS(Tabla1[[#This Row],[Veces obj]]&lt;=1,"0-1",Tabla1[[#This Row],[Veces obj]]&lt;=2,"1-2",Tabla1[[#This Row],[Veces obj]]&lt;=3,"2-3",TRUE,"&gt;3")</f>
        <v>0-1</v>
      </c>
      <c r="AM2335" s="60" t="str">
        <f>+_xlfn.IFS(MONTH(Tabla1[[#This Row],[MES]])&lt;=3,"Q1",MONTH(Tabla1[[#This Row],[MES]])&lt;=6,"Q2",MONTH(Tabla1[[#This Row],[MES]])&lt;=9,"Q3",TRUE,"Q4")</f>
        <v>Q1</v>
      </c>
      <c r="AN2335" s="15" t="str">
        <f>+IFERROR(VLOOKUP(Tabla1[[#This Row],[CUENTA]],CTAS[],2,0),"OTROS")</f>
        <v>HONEYWELL</v>
      </c>
      <c r="AP2335" s="15" t="str">
        <f>+IFERROR(VLOOKUP(Tabla1[[#This Row],[EMPLEADO]],IS[],3,0),"OTROS")</f>
        <v>JUAREZ</v>
      </c>
      <c r="AQ2335" s="15" t="str">
        <f>+IFERROR(VLOOKUP(Tabla1[[#This Row],[EMPLEADO]],IS[[NÓMINA]:[INGENIERO]],2,0),"OTROS")</f>
        <v>CARLOS MONTOYA</v>
      </c>
    </row>
    <row r="2336" spans="1:43" x14ac:dyDescent="0.25">
      <c r="A2336" t="s">
        <v>7477</v>
      </c>
      <c r="B2336">
        <v>1</v>
      </c>
      <c r="C2336" t="s">
        <v>7604</v>
      </c>
      <c r="D2336" t="s">
        <v>38</v>
      </c>
      <c r="E2336" t="s">
        <v>89</v>
      </c>
      <c r="F2336" t="s">
        <v>7605</v>
      </c>
      <c r="G2336" s="17" t="s">
        <v>5103</v>
      </c>
      <c r="H2336" t="s">
        <v>784</v>
      </c>
      <c r="I2336" t="s">
        <v>43</v>
      </c>
      <c r="J2336" t="s">
        <v>8</v>
      </c>
      <c r="K2336" t="s">
        <v>1541</v>
      </c>
      <c r="L2336" t="s">
        <v>2251</v>
      </c>
      <c r="M2336" t="s">
        <v>787</v>
      </c>
      <c r="N2336">
        <v>0</v>
      </c>
      <c r="O2336" t="s">
        <v>47</v>
      </c>
      <c r="P2336">
        <v>21</v>
      </c>
      <c r="Q2336" t="s">
        <v>62</v>
      </c>
      <c r="R2336" t="s">
        <v>95</v>
      </c>
      <c r="S2336" t="s">
        <v>64</v>
      </c>
      <c r="T2336" t="s">
        <v>51</v>
      </c>
      <c r="U2336" t="s">
        <v>65</v>
      </c>
      <c r="V2336">
        <v>0.8</v>
      </c>
      <c r="W2336" s="1">
        <v>1092</v>
      </c>
      <c r="X2336">
        <v>1</v>
      </c>
      <c r="Y2336">
        <v>2.17</v>
      </c>
      <c r="Z2336">
        <v>5</v>
      </c>
      <c r="AA2336">
        <v>0.434</v>
      </c>
      <c r="AB2336" s="2">
        <v>0</v>
      </c>
      <c r="AC2336" s="1">
        <v>0</v>
      </c>
      <c r="AD2336" s="7">
        <v>43528</v>
      </c>
      <c r="AE2336" s="7">
        <v>43528</v>
      </c>
      <c r="AF2336">
        <v>0</v>
      </c>
      <c r="AG2336" t="s">
        <v>53</v>
      </c>
      <c r="AH2336" s="2">
        <v>0</v>
      </c>
      <c r="AI2336" s="1">
        <v>0</v>
      </c>
      <c r="AJ2336" s="1">
        <v>0</v>
      </c>
      <c r="AK2336" s="60" t="str">
        <f>+IF(Tabla1[[#This Row],[REQUEST_TY]]="SR MANTENIMIENTO CORRECTIVO", "EMERGENCIA", "OTROS")</f>
        <v>EMERGENCIA</v>
      </c>
      <c r="AL2336" s="6" t="str">
        <f>+_xlfn.IFS(Tabla1[[#This Row],[Veces obj]]&lt;=1,"0-1",Tabla1[[#This Row],[Veces obj]]&lt;=2,"1-2",Tabla1[[#This Row],[Veces obj]]&lt;=3,"2-3",TRUE,"&gt;3")</f>
        <v>0-1</v>
      </c>
      <c r="AM2336" s="60" t="str">
        <f>+_xlfn.IFS(MONTH(Tabla1[[#This Row],[MES]])&lt;=3,"Q1",MONTH(Tabla1[[#This Row],[MES]])&lt;=6,"Q2",MONTH(Tabla1[[#This Row],[MES]])&lt;=9,"Q3",TRUE,"Q4")</f>
        <v>Q1</v>
      </c>
      <c r="AN2336" s="15" t="str">
        <f>+IFERROR(VLOOKUP(Tabla1[[#This Row],[CUENTA]],CTAS[],2,0),"OTROS")</f>
        <v>OTROS</v>
      </c>
      <c r="AP2336" s="15" t="str">
        <f>+IFERROR(VLOOKUP(Tabla1[[#This Row],[EMPLEADO]],IS[],3,0),"OTROS")</f>
        <v>OTROS</v>
      </c>
      <c r="AQ2336" s="15" t="str">
        <f>+IFERROR(VLOOKUP(Tabla1[[#This Row],[EMPLEADO]],IS[[NÓMINA]:[INGENIERO]],2,0),"OTROS")</f>
        <v>OTROS</v>
      </c>
    </row>
    <row r="2337" spans="1:43" x14ac:dyDescent="0.25">
      <c r="A2337" t="s">
        <v>7477</v>
      </c>
      <c r="B2337">
        <v>1</v>
      </c>
      <c r="C2337" t="s">
        <v>7606</v>
      </c>
      <c r="D2337" t="s">
        <v>38</v>
      </c>
      <c r="E2337" t="s">
        <v>725</v>
      </c>
      <c r="F2337" t="s">
        <v>7607</v>
      </c>
      <c r="G2337" s="17" t="s">
        <v>6629</v>
      </c>
      <c r="H2337" t="s">
        <v>679</v>
      </c>
      <c r="I2337" t="s">
        <v>43</v>
      </c>
      <c r="J2337" t="s">
        <v>8</v>
      </c>
      <c r="K2337" t="s">
        <v>102</v>
      </c>
      <c r="L2337" t="s">
        <v>376</v>
      </c>
      <c r="M2337" t="s">
        <v>310</v>
      </c>
      <c r="N2337">
        <v>0</v>
      </c>
      <c r="O2337" t="s">
        <v>47</v>
      </c>
      <c r="P2337">
        <v>8</v>
      </c>
      <c r="Q2337" t="s">
        <v>194</v>
      </c>
      <c r="R2337" t="s">
        <v>223</v>
      </c>
      <c r="S2337" t="s">
        <v>139</v>
      </c>
      <c r="T2337" t="s">
        <v>51</v>
      </c>
      <c r="U2337" t="s">
        <v>224</v>
      </c>
      <c r="V2337">
        <v>0.8</v>
      </c>
      <c r="W2337" s="1">
        <v>1258.4000000000003</v>
      </c>
      <c r="X2337">
        <v>1</v>
      </c>
      <c r="Y2337">
        <v>2.37</v>
      </c>
      <c r="Z2337">
        <v>4</v>
      </c>
      <c r="AA2337">
        <v>0.59250000000000003</v>
      </c>
      <c r="AB2337" s="2">
        <v>0</v>
      </c>
      <c r="AC2337" s="1">
        <v>0</v>
      </c>
      <c r="AD2337" s="7">
        <v>43525</v>
      </c>
      <c r="AE2337" s="7">
        <v>43528</v>
      </c>
      <c r="AF2337">
        <v>1</v>
      </c>
      <c r="AG2337" t="s">
        <v>53</v>
      </c>
      <c r="AH2337" s="2">
        <v>0</v>
      </c>
      <c r="AI2337" s="1">
        <v>0</v>
      </c>
      <c r="AJ2337" s="1">
        <v>0</v>
      </c>
      <c r="AK2337" s="60" t="str">
        <f>+IF(Tabla1[[#This Row],[REQUEST_TY]]="SR MANTENIMIENTO CORRECTIVO", "EMERGENCIA", "OTROS")</f>
        <v>EMERGENCIA</v>
      </c>
      <c r="AL2337" s="6" t="str">
        <f>+_xlfn.IFS(Tabla1[[#This Row],[Veces obj]]&lt;=1,"0-1",Tabla1[[#This Row],[Veces obj]]&lt;=2,"1-2",Tabla1[[#This Row],[Veces obj]]&lt;=3,"2-3",TRUE,"&gt;3")</f>
        <v>0-1</v>
      </c>
      <c r="AM2337" s="60" t="str">
        <f>+_xlfn.IFS(MONTH(Tabla1[[#This Row],[MES]])&lt;=3,"Q1",MONTH(Tabla1[[#This Row],[MES]])&lt;=6,"Q2",MONTH(Tabla1[[#This Row],[MES]])&lt;=9,"Q3",TRUE,"Q4")</f>
        <v>Q1</v>
      </c>
      <c r="AN2337" s="15" t="str">
        <f>+IFERROR(VLOOKUP(Tabla1[[#This Row],[CUENTA]],CTAS[],2,0),"OTROS")</f>
        <v>OTROS</v>
      </c>
      <c r="AP2337" s="15" t="str">
        <f>+IFERROR(VLOOKUP(Tabla1[[#This Row],[EMPLEADO]],IS[],3,0),"OTROS")</f>
        <v>OTROS</v>
      </c>
      <c r="AQ2337" s="15" t="str">
        <f>+IFERROR(VLOOKUP(Tabla1[[#This Row],[EMPLEADO]],IS[[NÓMINA]:[INGENIERO]],2,0),"OTROS")</f>
        <v>OTROS</v>
      </c>
    </row>
    <row r="2338" spans="1:43" x14ac:dyDescent="0.25">
      <c r="A2338" t="s">
        <v>7477</v>
      </c>
      <c r="B2338">
        <v>1</v>
      </c>
      <c r="C2338" t="s">
        <v>7608</v>
      </c>
      <c r="D2338" t="s">
        <v>38</v>
      </c>
      <c r="E2338" t="s">
        <v>348</v>
      </c>
      <c r="F2338" t="s">
        <v>7609</v>
      </c>
      <c r="G2338" s="17" t="s">
        <v>7610</v>
      </c>
      <c r="H2338" t="s">
        <v>308</v>
      </c>
      <c r="I2338" t="s">
        <v>43</v>
      </c>
      <c r="J2338" t="s">
        <v>8</v>
      </c>
      <c r="K2338" t="s">
        <v>102</v>
      </c>
      <c r="L2338" t="s">
        <v>376</v>
      </c>
      <c r="M2338" t="s">
        <v>310</v>
      </c>
      <c r="N2338">
        <v>0</v>
      </c>
      <c r="O2338" t="s">
        <v>47</v>
      </c>
      <c r="P2338">
        <v>76</v>
      </c>
      <c r="Q2338" t="s">
        <v>48</v>
      </c>
      <c r="R2338" t="s">
        <v>223</v>
      </c>
      <c r="S2338" t="s">
        <v>139</v>
      </c>
      <c r="T2338" t="s">
        <v>51</v>
      </c>
      <c r="U2338" t="s">
        <v>353</v>
      </c>
      <c r="V2338">
        <v>1.1499999999999999</v>
      </c>
      <c r="W2338" s="1">
        <v>1808.95</v>
      </c>
      <c r="X2338">
        <v>1</v>
      </c>
      <c r="Y2338">
        <v>1</v>
      </c>
      <c r="Z2338">
        <v>4</v>
      </c>
      <c r="AA2338">
        <v>0.25</v>
      </c>
      <c r="AB2338" s="2">
        <v>0</v>
      </c>
      <c r="AC2338" s="1">
        <v>0</v>
      </c>
      <c r="AD2338" s="7">
        <v>43524</v>
      </c>
      <c r="AE2338" s="7">
        <v>43528</v>
      </c>
      <c r="AF2338">
        <v>2</v>
      </c>
      <c r="AG2338" t="s">
        <v>1680</v>
      </c>
      <c r="AH2338" s="2">
        <v>0.25</v>
      </c>
      <c r="AI2338" s="1">
        <v>-393.25000000000006</v>
      </c>
      <c r="AJ2338" s="1">
        <v>0</v>
      </c>
      <c r="AK2338" s="60" t="str">
        <f>+IF(Tabla1[[#This Row],[REQUEST_TY]]="SR MANTENIMIENTO CORRECTIVO", "EMERGENCIA", "OTROS")</f>
        <v>EMERGENCIA</v>
      </c>
      <c r="AL2338" s="6" t="str">
        <f>+_xlfn.IFS(Tabla1[[#This Row],[Veces obj]]&lt;=1,"0-1",Tabla1[[#This Row],[Veces obj]]&lt;=2,"1-2",Tabla1[[#This Row],[Veces obj]]&lt;=3,"2-3",TRUE,"&gt;3")</f>
        <v>0-1</v>
      </c>
      <c r="AM2338" s="60" t="str">
        <f>+_xlfn.IFS(MONTH(Tabla1[[#This Row],[MES]])&lt;=3,"Q1",MONTH(Tabla1[[#This Row],[MES]])&lt;=6,"Q2",MONTH(Tabla1[[#This Row],[MES]])&lt;=9,"Q3",TRUE,"Q4")</f>
        <v>Q1</v>
      </c>
      <c r="AN2338" s="15" t="str">
        <f>+IFERROR(VLOOKUP(Tabla1[[#This Row],[CUENTA]],CTAS[],2,0),"OTROS")</f>
        <v>OTROS</v>
      </c>
      <c r="AP2338" s="15" t="str">
        <f>+IFERROR(VLOOKUP(Tabla1[[#This Row],[EMPLEADO]],IS[],3,0),"OTROS")</f>
        <v>OTROS</v>
      </c>
      <c r="AQ2338" s="15" t="str">
        <f>+IFERROR(VLOOKUP(Tabla1[[#This Row],[EMPLEADO]],IS[[NÓMINA]:[INGENIERO]],2,0),"OTROS")</f>
        <v>OTROS</v>
      </c>
    </row>
    <row r="2339" spans="1:43" x14ac:dyDescent="0.25">
      <c r="A2339" t="s">
        <v>7477</v>
      </c>
      <c r="B2339">
        <v>1</v>
      </c>
      <c r="C2339" t="s">
        <v>7611</v>
      </c>
      <c r="D2339" t="s">
        <v>38</v>
      </c>
      <c r="E2339" t="s">
        <v>133</v>
      </c>
      <c r="F2339" t="s">
        <v>7612</v>
      </c>
      <c r="G2339" s="17" t="s">
        <v>2972</v>
      </c>
      <c r="H2339" t="s">
        <v>740</v>
      </c>
      <c r="I2339" t="s">
        <v>43</v>
      </c>
      <c r="J2339" t="s">
        <v>8</v>
      </c>
      <c r="K2339" t="s">
        <v>59</v>
      </c>
      <c r="L2339" t="s">
        <v>1941</v>
      </c>
      <c r="M2339" t="s">
        <v>530</v>
      </c>
      <c r="N2339">
        <v>0</v>
      </c>
      <c r="O2339" t="s">
        <v>47</v>
      </c>
      <c r="P2339">
        <v>13</v>
      </c>
      <c r="Q2339" t="s">
        <v>194</v>
      </c>
      <c r="R2339" t="s">
        <v>138</v>
      </c>
      <c r="S2339" t="s">
        <v>139</v>
      </c>
      <c r="T2339" t="s">
        <v>51</v>
      </c>
      <c r="U2339" t="s">
        <v>224</v>
      </c>
      <c r="V2339">
        <v>0.8</v>
      </c>
      <c r="W2339" s="1">
        <v>1258.4000000000003</v>
      </c>
      <c r="X2339">
        <v>1</v>
      </c>
      <c r="Y2339">
        <v>4.5</v>
      </c>
      <c r="Z2339">
        <v>4</v>
      </c>
      <c r="AA2339">
        <v>1.125</v>
      </c>
      <c r="AB2339" s="2">
        <v>3.125E-2</v>
      </c>
      <c r="AC2339" s="1">
        <v>-49.156250000000007</v>
      </c>
      <c r="AD2339" s="7">
        <v>43528</v>
      </c>
      <c r="AE2339" s="7">
        <v>43528</v>
      </c>
      <c r="AF2339">
        <v>0</v>
      </c>
      <c r="AG2339" t="s">
        <v>53</v>
      </c>
      <c r="AH2339" s="2">
        <v>0</v>
      </c>
      <c r="AI2339" s="1">
        <v>0</v>
      </c>
      <c r="AJ2339" s="1">
        <v>0</v>
      </c>
      <c r="AK2339" s="60" t="str">
        <f>+IF(Tabla1[[#This Row],[REQUEST_TY]]="SR MANTENIMIENTO CORRECTIVO", "EMERGENCIA", "OTROS")</f>
        <v>EMERGENCIA</v>
      </c>
      <c r="AL2339" s="6" t="str">
        <f>+_xlfn.IFS(Tabla1[[#This Row],[Veces obj]]&lt;=1,"0-1",Tabla1[[#This Row],[Veces obj]]&lt;=2,"1-2",Tabla1[[#This Row],[Veces obj]]&lt;=3,"2-3",TRUE,"&gt;3")</f>
        <v>1-2</v>
      </c>
      <c r="AM2339" s="60" t="str">
        <f>+_xlfn.IFS(MONTH(Tabla1[[#This Row],[MES]])&lt;=3,"Q1",MONTH(Tabla1[[#This Row],[MES]])&lt;=6,"Q2",MONTH(Tabla1[[#This Row],[MES]])&lt;=9,"Q3",TRUE,"Q4")</f>
        <v>Q1</v>
      </c>
      <c r="AN2339" s="15" t="str">
        <f>+IFERROR(VLOOKUP(Tabla1[[#This Row],[CUENTA]],CTAS[],2,0),"OTROS")</f>
        <v>OTROS</v>
      </c>
      <c r="AP2339" s="15" t="str">
        <f>+IFERROR(VLOOKUP(Tabla1[[#This Row],[EMPLEADO]],IS[],3,0),"OTROS")</f>
        <v>OTROS</v>
      </c>
      <c r="AQ2339" s="15" t="str">
        <f>+IFERROR(VLOOKUP(Tabla1[[#This Row],[EMPLEADO]],IS[[NÓMINA]:[INGENIERO]],2,0),"OTROS")</f>
        <v>OTROS</v>
      </c>
    </row>
    <row r="2340" spans="1:43" x14ac:dyDescent="0.25">
      <c r="A2340" t="s">
        <v>7477</v>
      </c>
      <c r="B2340">
        <v>1</v>
      </c>
      <c r="C2340" t="s">
        <v>7613</v>
      </c>
      <c r="D2340" t="s">
        <v>38</v>
      </c>
      <c r="E2340" t="s">
        <v>133</v>
      </c>
      <c r="F2340" t="s">
        <v>7614</v>
      </c>
      <c r="G2340" s="17" t="s">
        <v>2023</v>
      </c>
      <c r="H2340" t="s">
        <v>1130</v>
      </c>
      <c r="I2340" t="s">
        <v>43</v>
      </c>
      <c r="J2340" t="s">
        <v>8</v>
      </c>
      <c r="K2340" t="s">
        <v>59</v>
      </c>
      <c r="L2340" t="s">
        <v>2024</v>
      </c>
      <c r="M2340" t="s">
        <v>1778</v>
      </c>
      <c r="N2340">
        <v>0</v>
      </c>
      <c r="O2340" t="s">
        <v>47</v>
      </c>
      <c r="P2340">
        <v>72</v>
      </c>
      <c r="Q2340" t="s">
        <v>48</v>
      </c>
      <c r="R2340" t="s">
        <v>138</v>
      </c>
      <c r="S2340" t="s">
        <v>139</v>
      </c>
      <c r="T2340" t="s">
        <v>51</v>
      </c>
      <c r="U2340" t="s">
        <v>353</v>
      </c>
      <c r="V2340">
        <v>1.1499999999999999</v>
      </c>
      <c r="W2340" s="1">
        <v>1808.95</v>
      </c>
      <c r="X2340">
        <v>1</v>
      </c>
      <c r="Y2340">
        <v>2.68</v>
      </c>
      <c r="Z2340">
        <v>4</v>
      </c>
      <c r="AA2340">
        <v>0.67</v>
      </c>
      <c r="AB2340" s="2">
        <v>0</v>
      </c>
      <c r="AC2340" s="1">
        <v>0</v>
      </c>
      <c r="AD2340" s="7">
        <v>43530</v>
      </c>
      <c r="AE2340" s="7">
        <v>43531</v>
      </c>
      <c r="AF2340">
        <v>1</v>
      </c>
      <c r="AG2340" t="s">
        <v>53</v>
      </c>
      <c r="AH2340" s="2">
        <v>0</v>
      </c>
      <c r="AI2340" s="1">
        <v>0</v>
      </c>
      <c r="AJ2340" s="1">
        <v>0</v>
      </c>
      <c r="AK2340" s="60" t="str">
        <f>+IF(Tabla1[[#This Row],[REQUEST_TY]]="SR MANTENIMIENTO CORRECTIVO", "EMERGENCIA", "OTROS")</f>
        <v>EMERGENCIA</v>
      </c>
      <c r="AL2340" s="6" t="str">
        <f>+_xlfn.IFS(Tabla1[[#This Row],[Veces obj]]&lt;=1,"0-1",Tabla1[[#This Row],[Veces obj]]&lt;=2,"1-2",Tabla1[[#This Row],[Veces obj]]&lt;=3,"2-3",TRUE,"&gt;3")</f>
        <v>0-1</v>
      </c>
      <c r="AM2340" s="60" t="str">
        <f>+_xlfn.IFS(MONTH(Tabla1[[#This Row],[MES]])&lt;=3,"Q1",MONTH(Tabla1[[#This Row],[MES]])&lt;=6,"Q2",MONTH(Tabla1[[#This Row],[MES]])&lt;=9,"Q3",TRUE,"Q4")</f>
        <v>Q1</v>
      </c>
      <c r="AN2340" s="15" t="str">
        <f>+IFERROR(VLOOKUP(Tabla1[[#This Row],[CUENTA]],CTAS[],2,0),"OTROS")</f>
        <v>OTROS</v>
      </c>
      <c r="AP2340" s="15" t="str">
        <f>+IFERROR(VLOOKUP(Tabla1[[#This Row],[EMPLEADO]],IS[],3,0),"OTROS")</f>
        <v>OTROS</v>
      </c>
      <c r="AQ2340" s="15" t="str">
        <f>+IFERROR(VLOOKUP(Tabla1[[#This Row],[EMPLEADO]],IS[[NÓMINA]:[INGENIERO]],2,0),"OTROS")</f>
        <v>OTROS</v>
      </c>
    </row>
    <row r="2341" spans="1:43" x14ac:dyDescent="0.25">
      <c r="A2341" t="s">
        <v>7477</v>
      </c>
      <c r="B2341">
        <v>1</v>
      </c>
      <c r="C2341" t="s">
        <v>7615</v>
      </c>
      <c r="D2341" t="s">
        <v>38</v>
      </c>
      <c r="E2341" t="s">
        <v>801</v>
      </c>
      <c r="F2341" t="s">
        <v>7616</v>
      </c>
      <c r="G2341" s="17" t="s">
        <v>7617</v>
      </c>
      <c r="H2341" t="s">
        <v>471</v>
      </c>
      <c r="I2341" t="s">
        <v>43</v>
      </c>
      <c r="J2341" t="s">
        <v>8</v>
      </c>
      <c r="K2341" t="s">
        <v>151</v>
      </c>
      <c r="L2341" t="s">
        <v>7618</v>
      </c>
      <c r="M2341" t="s">
        <v>256</v>
      </c>
      <c r="N2341">
        <v>0</v>
      </c>
      <c r="O2341" t="s">
        <v>47</v>
      </c>
      <c r="P2341">
        <v>104</v>
      </c>
      <c r="Q2341" t="s">
        <v>48</v>
      </c>
      <c r="R2341" t="s">
        <v>49</v>
      </c>
      <c r="S2341" t="s">
        <v>50</v>
      </c>
      <c r="T2341" t="s">
        <v>51</v>
      </c>
      <c r="U2341" t="s">
        <v>52</v>
      </c>
      <c r="V2341">
        <v>1.05</v>
      </c>
      <c r="W2341" s="1">
        <v>750.75000000000011</v>
      </c>
      <c r="X2341">
        <v>1</v>
      </c>
      <c r="Y2341">
        <v>1.35</v>
      </c>
      <c r="Z2341">
        <v>5</v>
      </c>
      <c r="AA2341">
        <v>0.27</v>
      </c>
      <c r="AB2341" s="2">
        <v>0</v>
      </c>
      <c r="AC2341" s="1">
        <v>0</v>
      </c>
      <c r="AD2341" s="7">
        <v>43524</v>
      </c>
      <c r="AE2341" s="7">
        <v>43525</v>
      </c>
      <c r="AF2341">
        <v>1</v>
      </c>
      <c r="AG2341" t="s">
        <v>53</v>
      </c>
      <c r="AH2341" s="2">
        <v>0</v>
      </c>
      <c r="AI2341" s="1">
        <v>0</v>
      </c>
      <c r="AJ2341" s="1">
        <v>0</v>
      </c>
      <c r="AK2341" s="60" t="str">
        <f>+IF(Tabla1[[#This Row],[REQUEST_TY]]="SR MANTENIMIENTO CORRECTIVO", "EMERGENCIA", "OTROS")</f>
        <v>EMERGENCIA</v>
      </c>
      <c r="AL2341" s="6" t="str">
        <f>+_xlfn.IFS(Tabla1[[#This Row],[Veces obj]]&lt;=1,"0-1",Tabla1[[#This Row],[Veces obj]]&lt;=2,"1-2",Tabla1[[#This Row],[Veces obj]]&lt;=3,"2-3",TRUE,"&gt;3")</f>
        <v>0-1</v>
      </c>
      <c r="AM2341" s="60" t="str">
        <f>+_xlfn.IFS(MONTH(Tabla1[[#This Row],[MES]])&lt;=3,"Q1",MONTH(Tabla1[[#This Row],[MES]])&lt;=6,"Q2",MONTH(Tabla1[[#This Row],[MES]])&lt;=9,"Q3",TRUE,"Q4")</f>
        <v>Q1</v>
      </c>
      <c r="AN2341" s="15" t="str">
        <f>+IFERROR(VLOOKUP(Tabla1[[#This Row],[CUENTA]],CTAS[],2,0),"OTROS")</f>
        <v>HONEYWELL</v>
      </c>
      <c r="AP2341" s="15" t="str">
        <f>+IFERROR(VLOOKUP(Tabla1[[#This Row],[EMPLEADO]],IS[],3,0),"OTROS")</f>
        <v>OTROS</v>
      </c>
      <c r="AQ2341" s="15" t="str">
        <f>+IFERROR(VLOOKUP(Tabla1[[#This Row],[EMPLEADO]],IS[[NÓMINA]:[INGENIERO]],2,0),"OTROS")</f>
        <v>OTROS</v>
      </c>
    </row>
    <row r="2342" spans="1:43" x14ac:dyDescent="0.25">
      <c r="A2342" t="s">
        <v>7477</v>
      </c>
      <c r="B2342">
        <v>1</v>
      </c>
      <c r="C2342" t="s">
        <v>7619</v>
      </c>
      <c r="D2342" t="s">
        <v>38</v>
      </c>
      <c r="E2342" t="s">
        <v>373</v>
      </c>
      <c r="F2342" t="s">
        <v>7620</v>
      </c>
      <c r="G2342" s="17" t="s">
        <v>7621</v>
      </c>
      <c r="H2342" t="s">
        <v>453</v>
      </c>
      <c r="I2342" t="s">
        <v>43</v>
      </c>
      <c r="J2342" t="s">
        <v>8</v>
      </c>
      <c r="K2342" t="s">
        <v>102</v>
      </c>
      <c r="L2342" t="s">
        <v>3021</v>
      </c>
      <c r="M2342" t="s">
        <v>455</v>
      </c>
      <c r="N2342">
        <v>0</v>
      </c>
      <c r="O2342" t="s">
        <v>47</v>
      </c>
      <c r="P2342">
        <v>174</v>
      </c>
      <c r="Q2342" t="s">
        <v>48</v>
      </c>
      <c r="R2342" t="s">
        <v>153</v>
      </c>
      <c r="S2342" t="s">
        <v>50</v>
      </c>
      <c r="T2342" t="s">
        <v>51</v>
      </c>
      <c r="U2342" t="s">
        <v>52</v>
      </c>
      <c r="V2342">
        <v>1.05</v>
      </c>
      <c r="W2342" s="1">
        <v>750.75000000000011</v>
      </c>
      <c r="X2342">
        <v>1</v>
      </c>
      <c r="Y2342">
        <v>0.34</v>
      </c>
      <c r="Z2342">
        <v>5</v>
      </c>
      <c r="AA2342">
        <v>6.8000000000000005E-2</v>
      </c>
      <c r="AB2342" s="2">
        <v>0</v>
      </c>
      <c r="AC2342" s="1">
        <v>0</v>
      </c>
      <c r="AD2342" s="7">
        <v>43525</v>
      </c>
      <c r="AE2342" s="7">
        <v>43525</v>
      </c>
      <c r="AF2342">
        <v>0</v>
      </c>
      <c r="AG2342" t="s">
        <v>53</v>
      </c>
      <c r="AH2342" s="2">
        <v>0</v>
      </c>
      <c r="AI2342" s="1">
        <v>0</v>
      </c>
      <c r="AJ2342" s="1">
        <v>0</v>
      </c>
      <c r="AK2342" s="60" t="str">
        <f>+IF(Tabla1[[#This Row],[REQUEST_TY]]="SR MANTENIMIENTO CORRECTIVO", "EMERGENCIA", "OTROS")</f>
        <v>EMERGENCIA</v>
      </c>
      <c r="AL2342" s="6" t="str">
        <f>+_xlfn.IFS(Tabla1[[#This Row],[Veces obj]]&lt;=1,"0-1",Tabla1[[#This Row],[Veces obj]]&lt;=2,"1-2",Tabla1[[#This Row],[Veces obj]]&lt;=3,"2-3",TRUE,"&gt;3")</f>
        <v>0-1</v>
      </c>
      <c r="AM2342" s="60" t="str">
        <f>+_xlfn.IFS(MONTH(Tabla1[[#This Row],[MES]])&lt;=3,"Q1",MONTH(Tabla1[[#This Row],[MES]])&lt;=6,"Q2",MONTH(Tabla1[[#This Row],[MES]])&lt;=9,"Q3",TRUE,"Q4")</f>
        <v>Q1</v>
      </c>
      <c r="AN2342" s="15" t="str">
        <f>+IFERROR(VLOOKUP(Tabla1[[#This Row],[CUENTA]],CTAS[],2,0),"OTROS")</f>
        <v>OTROS</v>
      </c>
      <c r="AP2342" s="15" t="str">
        <f>+IFERROR(VLOOKUP(Tabla1[[#This Row],[EMPLEADO]],IS[],3,0),"OTROS")</f>
        <v>OTROS</v>
      </c>
      <c r="AQ2342" s="15" t="str">
        <f>+IFERROR(VLOOKUP(Tabla1[[#This Row],[EMPLEADO]],IS[[NÓMINA]:[INGENIERO]],2,0),"OTROS")</f>
        <v>OTROS</v>
      </c>
    </row>
    <row r="2343" spans="1:43" x14ac:dyDescent="0.25">
      <c r="A2343" t="s">
        <v>7477</v>
      </c>
      <c r="B2343">
        <v>1</v>
      </c>
      <c r="C2343" t="s">
        <v>7622</v>
      </c>
      <c r="D2343" t="s">
        <v>38</v>
      </c>
      <c r="E2343" t="s">
        <v>237</v>
      </c>
      <c r="F2343" t="s">
        <v>7623</v>
      </c>
      <c r="G2343" s="17" t="s">
        <v>7624</v>
      </c>
      <c r="H2343" t="s">
        <v>308</v>
      </c>
      <c r="I2343" t="s">
        <v>43</v>
      </c>
      <c r="J2343" t="s">
        <v>8</v>
      </c>
      <c r="K2343" t="s">
        <v>2568</v>
      </c>
      <c r="L2343" t="s">
        <v>2569</v>
      </c>
      <c r="M2343" t="s">
        <v>794</v>
      </c>
      <c r="N2343">
        <v>0</v>
      </c>
      <c r="O2343" t="s">
        <v>47</v>
      </c>
      <c r="P2343">
        <v>2646</v>
      </c>
      <c r="Q2343" t="s">
        <v>48</v>
      </c>
      <c r="R2343" t="s">
        <v>242</v>
      </c>
      <c r="S2343" t="s">
        <v>64</v>
      </c>
      <c r="T2343" t="s">
        <v>51</v>
      </c>
      <c r="U2343" t="s">
        <v>96</v>
      </c>
      <c r="V2343">
        <v>1.1000000000000001</v>
      </c>
      <c r="W2343" s="1">
        <v>1501.5000000000002</v>
      </c>
      <c r="X2343">
        <v>1</v>
      </c>
      <c r="Y2343">
        <v>1.1200000000000001</v>
      </c>
      <c r="Z2343">
        <v>5</v>
      </c>
      <c r="AA2343">
        <v>0.22400000000000003</v>
      </c>
      <c r="AB2343" s="2">
        <v>0</v>
      </c>
      <c r="AC2343" s="1">
        <v>0</v>
      </c>
      <c r="AD2343" s="7">
        <v>43524</v>
      </c>
      <c r="AE2343" s="7">
        <v>43525</v>
      </c>
      <c r="AF2343">
        <v>1</v>
      </c>
      <c r="AG2343" t="s">
        <v>53</v>
      </c>
      <c r="AH2343" s="2">
        <v>0</v>
      </c>
      <c r="AI2343" s="1">
        <v>0</v>
      </c>
      <c r="AJ2343" s="1">
        <v>0</v>
      </c>
      <c r="AK2343" s="60" t="str">
        <f>+IF(Tabla1[[#This Row],[REQUEST_TY]]="SR MANTENIMIENTO CORRECTIVO", "EMERGENCIA", "OTROS")</f>
        <v>EMERGENCIA</v>
      </c>
      <c r="AL2343" s="6" t="str">
        <f>+_xlfn.IFS(Tabla1[[#This Row],[Veces obj]]&lt;=1,"0-1",Tabla1[[#This Row],[Veces obj]]&lt;=2,"1-2",Tabla1[[#This Row],[Veces obj]]&lt;=3,"2-3",TRUE,"&gt;3")</f>
        <v>0-1</v>
      </c>
      <c r="AM2343" s="60" t="str">
        <f>+_xlfn.IFS(MONTH(Tabla1[[#This Row],[MES]])&lt;=3,"Q1",MONTH(Tabla1[[#This Row],[MES]])&lt;=6,"Q2",MONTH(Tabla1[[#This Row],[MES]])&lt;=9,"Q3",TRUE,"Q4")</f>
        <v>Q1</v>
      </c>
      <c r="AN2343" s="15" t="str">
        <f>+IFERROR(VLOOKUP(Tabla1[[#This Row],[CUENTA]],CTAS[],2,0),"OTROS")</f>
        <v>OTROS</v>
      </c>
      <c r="AP2343" s="15" t="str">
        <f>+IFERROR(VLOOKUP(Tabla1[[#This Row],[EMPLEADO]],IS[],3,0),"OTROS")</f>
        <v>OTROS</v>
      </c>
      <c r="AQ2343" s="15" t="str">
        <f>+IFERROR(VLOOKUP(Tabla1[[#This Row],[EMPLEADO]],IS[[NÓMINA]:[INGENIERO]],2,0),"OTROS")</f>
        <v>OTROS</v>
      </c>
    </row>
    <row r="2344" spans="1:43" x14ac:dyDescent="0.25">
      <c r="A2344" t="s">
        <v>7477</v>
      </c>
      <c r="B2344">
        <v>1</v>
      </c>
      <c r="C2344" t="s">
        <v>7625</v>
      </c>
      <c r="D2344" t="s">
        <v>38</v>
      </c>
      <c r="E2344" t="s">
        <v>604</v>
      </c>
      <c r="F2344" t="s">
        <v>7626</v>
      </c>
      <c r="G2344" s="17" t="s">
        <v>7627</v>
      </c>
      <c r="H2344" t="s">
        <v>308</v>
      </c>
      <c r="I2344" t="s">
        <v>43</v>
      </c>
      <c r="J2344" t="s">
        <v>8</v>
      </c>
      <c r="K2344" t="s">
        <v>2568</v>
      </c>
      <c r="L2344" t="s">
        <v>2569</v>
      </c>
      <c r="M2344" t="s">
        <v>794</v>
      </c>
      <c r="N2344">
        <v>0</v>
      </c>
      <c r="O2344" t="s">
        <v>47</v>
      </c>
      <c r="P2344">
        <v>539</v>
      </c>
      <c r="Q2344" t="s">
        <v>48</v>
      </c>
      <c r="R2344" t="s">
        <v>63</v>
      </c>
      <c r="S2344" t="s">
        <v>64</v>
      </c>
      <c r="T2344" t="s">
        <v>51</v>
      </c>
      <c r="U2344" t="s">
        <v>96</v>
      </c>
      <c r="V2344">
        <v>1.1000000000000001</v>
      </c>
      <c r="W2344" s="1">
        <v>1501.5000000000002</v>
      </c>
      <c r="X2344">
        <v>1</v>
      </c>
      <c r="Y2344">
        <v>1.88</v>
      </c>
      <c r="Z2344">
        <v>5</v>
      </c>
      <c r="AA2344">
        <v>0.376</v>
      </c>
      <c r="AB2344" s="2">
        <v>0</v>
      </c>
      <c r="AC2344" s="1">
        <v>0</v>
      </c>
      <c r="AD2344" s="7">
        <v>43531</v>
      </c>
      <c r="AE2344" s="7">
        <v>43532</v>
      </c>
      <c r="AF2344">
        <v>1</v>
      </c>
      <c r="AG2344" t="s">
        <v>53</v>
      </c>
      <c r="AH2344" s="2">
        <v>0</v>
      </c>
      <c r="AI2344" s="1">
        <v>0</v>
      </c>
      <c r="AJ2344" s="1">
        <v>0</v>
      </c>
      <c r="AK2344" s="60" t="str">
        <f>+IF(Tabla1[[#This Row],[REQUEST_TY]]="SR MANTENIMIENTO CORRECTIVO", "EMERGENCIA", "OTROS")</f>
        <v>EMERGENCIA</v>
      </c>
      <c r="AL2344" s="6" t="str">
        <f>+_xlfn.IFS(Tabla1[[#This Row],[Veces obj]]&lt;=1,"0-1",Tabla1[[#This Row],[Veces obj]]&lt;=2,"1-2",Tabla1[[#This Row],[Veces obj]]&lt;=3,"2-3",TRUE,"&gt;3")</f>
        <v>0-1</v>
      </c>
      <c r="AM2344" s="60" t="str">
        <f>+_xlfn.IFS(MONTH(Tabla1[[#This Row],[MES]])&lt;=3,"Q1",MONTH(Tabla1[[#This Row],[MES]])&lt;=6,"Q2",MONTH(Tabla1[[#This Row],[MES]])&lt;=9,"Q3",TRUE,"Q4")</f>
        <v>Q1</v>
      </c>
      <c r="AN2344" s="15" t="str">
        <f>+IFERROR(VLOOKUP(Tabla1[[#This Row],[CUENTA]],CTAS[],2,0),"OTROS")</f>
        <v>OTROS</v>
      </c>
      <c r="AP2344" s="15" t="str">
        <f>+IFERROR(VLOOKUP(Tabla1[[#This Row],[EMPLEADO]],IS[],3,0),"OTROS")</f>
        <v>OTROS</v>
      </c>
      <c r="AQ2344" s="15" t="str">
        <f>+IFERROR(VLOOKUP(Tabla1[[#This Row],[EMPLEADO]],IS[[NÓMINA]:[INGENIERO]],2,0),"OTROS")</f>
        <v>OTROS</v>
      </c>
    </row>
    <row r="2345" spans="1:43" x14ac:dyDescent="0.25">
      <c r="A2345" t="s">
        <v>7477</v>
      </c>
      <c r="B2345">
        <v>1</v>
      </c>
      <c r="C2345" t="s">
        <v>7628</v>
      </c>
      <c r="D2345" t="s">
        <v>38</v>
      </c>
      <c r="E2345" t="s">
        <v>6590</v>
      </c>
      <c r="F2345" t="s">
        <v>7629</v>
      </c>
      <c r="G2345" s="17" t="s">
        <v>6592</v>
      </c>
      <c r="H2345" t="s">
        <v>58</v>
      </c>
      <c r="I2345" t="s">
        <v>43</v>
      </c>
      <c r="J2345" t="s">
        <v>8</v>
      </c>
      <c r="K2345" t="s">
        <v>199</v>
      </c>
      <c r="L2345" t="s">
        <v>6593</v>
      </c>
      <c r="M2345" t="s">
        <v>736</v>
      </c>
      <c r="N2345">
        <v>0</v>
      </c>
      <c r="O2345" t="s">
        <v>47</v>
      </c>
      <c r="P2345">
        <v>9</v>
      </c>
      <c r="Q2345" t="s">
        <v>194</v>
      </c>
      <c r="R2345" t="s">
        <v>63</v>
      </c>
      <c r="S2345" t="s">
        <v>64</v>
      </c>
      <c r="T2345" t="s">
        <v>51</v>
      </c>
      <c r="U2345" t="s">
        <v>195</v>
      </c>
      <c r="V2345">
        <v>0.6</v>
      </c>
      <c r="W2345" s="1">
        <v>819</v>
      </c>
      <c r="X2345">
        <v>1</v>
      </c>
      <c r="Y2345">
        <v>2.2799999999999998</v>
      </c>
      <c r="Z2345">
        <v>5</v>
      </c>
      <c r="AA2345">
        <v>0.45599999999999996</v>
      </c>
      <c r="AB2345" s="2">
        <v>0</v>
      </c>
      <c r="AC2345" s="1">
        <v>0</v>
      </c>
      <c r="AD2345" s="7">
        <v>43524</v>
      </c>
      <c r="AE2345" s="7">
        <v>43525</v>
      </c>
      <c r="AF2345">
        <v>1</v>
      </c>
      <c r="AG2345" t="s">
        <v>53</v>
      </c>
      <c r="AH2345" s="2">
        <v>0</v>
      </c>
      <c r="AI2345" s="1">
        <v>0</v>
      </c>
      <c r="AJ2345" s="1">
        <v>0</v>
      </c>
      <c r="AK2345" s="60" t="str">
        <f>+IF(Tabla1[[#This Row],[REQUEST_TY]]="SR MANTENIMIENTO CORRECTIVO", "EMERGENCIA", "OTROS")</f>
        <v>EMERGENCIA</v>
      </c>
      <c r="AL2345" s="6" t="str">
        <f>+_xlfn.IFS(Tabla1[[#This Row],[Veces obj]]&lt;=1,"0-1",Tabla1[[#This Row],[Veces obj]]&lt;=2,"1-2",Tabla1[[#This Row],[Veces obj]]&lt;=3,"2-3",TRUE,"&gt;3")</f>
        <v>0-1</v>
      </c>
      <c r="AM2345" s="60" t="str">
        <f>+_xlfn.IFS(MONTH(Tabla1[[#This Row],[MES]])&lt;=3,"Q1",MONTH(Tabla1[[#This Row],[MES]])&lt;=6,"Q2",MONTH(Tabla1[[#This Row],[MES]])&lt;=9,"Q3",TRUE,"Q4")</f>
        <v>Q1</v>
      </c>
      <c r="AN2345" s="15" t="str">
        <f>+IFERROR(VLOOKUP(Tabla1[[#This Row],[CUENTA]],CTAS[],2,0),"OTROS")</f>
        <v>OTROS</v>
      </c>
      <c r="AP2345" s="15" t="str">
        <f>+IFERROR(VLOOKUP(Tabla1[[#This Row],[EMPLEADO]],IS[],3,0),"OTROS")</f>
        <v>OTROS</v>
      </c>
      <c r="AQ2345" s="15" t="str">
        <f>+IFERROR(VLOOKUP(Tabla1[[#This Row],[EMPLEADO]],IS[[NÓMINA]:[INGENIERO]],2,0),"OTROS")</f>
        <v>OTROS</v>
      </c>
    </row>
    <row r="2346" spans="1:43" x14ac:dyDescent="0.25">
      <c r="A2346" t="s">
        <v>7477</v>
      </c>
      <c r="B2346">
        <v>1</v>
      </c>
      <c r="C2346" t="s">
        <v>7630</v>
      </c>
      <c r="D2346" t="s">
        <v>38</v>
      </c>
      <c r="E2346" t="s">
        <v>85</v>
      </c>
      <c r="F2346" t="s">
        <v>7629</v>
      </c>
      <c r="G2346" s="17" t="s">
        <v>7631</v>
      </c>
      <c r="H2346" t="s">
        <v>136</v>
      </c>
      <c r="I2346" t="s">
        <v>43</v>
      </c>
      <c r="J2346" t="s">
        <v>8</v>
      </c>
      <c r="K2346" t="s">
        <v>7632</v>
      </c>
      <c r="L2346" t="s">
        <v>7633</v>
      </c>
      <c r="M2346" t="s">
        <v>545</v>
      </c>
      <c r="N2346">
        <v>0</v>
      </c>
      <c r="O2346" t="s">
        <v>47</v>
      </c>
      <c r="P2346">
        <v>658</v>
      </c>
      <c r="Q2346" t="s">
        <v>48</v>
      </c>
      <c r="R2346" t="s">
        <v>49</v>
      </c>
      <c r="S2346" t="s">
        <v>50</v>
      </c>
      <c r="T2346" t="s">
        <v>208</v>
      </c>
      <c r="U2346" t="s">
        <v>52</v>
      </c>
      <c r="V2346">
        <v>1.05</v>
      </c>
      <c r="W2346" s="1">
        <v>750.75000000000011</v>
      </c>
      <c r="X2346">
        <v>1</v>
      </c>
      <c r="Y2346">
        <v>1.78</v>
      </c>
      <c r="Z2346">
        <v>9</v>
      </c>
      <c r="AA2346">
        <v>0.19777777777777777</v>
      </c>
      <c r="AB2346" s="2">
        <v>0</v>
      </c>
      <c r="AC2346" s="1">
        <v>0</v>
      </c>
      <c r="AD2346" s="7">
        <v>43529</v>
      </c>
      <c r="AE2346" s="7">
        <v>43530</v>
      </c>
      <c r="AF2346">
        <v>1</v>
      </c>
      <c r="AG2346" t="s">
        <v>53</v>
      </c>
      <c r="AH2346" s="2">
        <v>0</v>
      </c>
      <c r="AI2346" s="1">
        <v>0</v>
      </c>
      <c r="AJ2346" s="1">
        <v>0</v>
      </c>
      <c r="AK2346" s="60" t="str">
        <f>+IF(Tabla1[[#This Row],[REQUEST_TY]]="SR MANTENIMIENTO CORRECTIVO", "EMERGENCIA", "OTROS")</f>
        <v>EMERGENCIA</v>
      </c>
      <c r="AL2346" s="6" t="str">
        <f>+_xlfn.IFS(Tabla1[[#This Row],[Veces obj]]&lt;=1,"0-1",Tabla1[[#This Row],[Veces obj]]&lt;=2,"1-2",Tabla1[[#This Row],[Veces obj]]&lt;=3,"2-3",TRUE,"&gt;3")</f>
        <v>0-1</v>
      </c>
      <c r="AM2346" s="60" t="str">
        <f>+_xlfn.IFS(MONTH(Tabla1[[#This Row],[MES]])&lt;=3,"Q1",MONTH(Tabla1[[#This Row],[MES]])&lt;=6,"Q2",MONTH(Tabla1[[#This Row],[MES]])&lt;=9,"Q3",TRUE,"Q4")</f>
        <v>Q1</v>
      </c>
      <c r="AN2346" s="15" t="str">
        <f>+IFERROR(VLOOKUP(Tabla1[[#This Row],[CUENTA]],CTAS[],2,0),"OTROS")</f>
        <v>OTROS</v>
      </c>
      <c r="AP2346" s="15" t="str">
        <f>+IFERROR(VLOOKUP(Tabla1[[#This Row],[EMPLEADO]],IS[],3,0),"OTROS")</f>
        <v>OTROS</v>
      </c>
      <c r="AQ2346" s="15" t="str">
        <f>+IFERROR(VLOOKUP(Tabla1[[#This Row],[EMPLEADO]],IS[[NÓMINA]:[INGENIERO]],2,0),"OTROS")</f>
        <v>OTROS</v>
      </c>
    </row>
    <row r="2347" spans="1:43" x14ac:dyDescent="0.25">
      <c r="A2347" t="s">
        <v>7477</v>
      </c>
      <c r="B2347">
        <v>1</v>
      </c>
      <c r="C2347" t="s">
        <v>7634</v>
      </c>
      <c r="D2347" t="s">
        <v>38</v>
      </c>
      <c r="E2347" t="s">
        <v>2171</v>
      </c>
      <c r="F2347" t="s">
        <v>7635</v>
      </c>
      <c r="G2347" s="17" t="s">
        <v>7636</v>
      </c>
      <c r="H2347" t="s">
        <v>271</v>
      </c>
      <c r="I2347" t="s">
        <v>43</v>
      </c>
      <c r="J2347" t="s">
        <v>8</v>
      </c>
      <c r="K2347" t="s">
        <v>7637</v>
      </c>
      <c r="L2347" t="s">
        <v>7638</v>
      </c>
      <c r="M2347" t="s">
        <v>3808</v>
      </c>
      <c r="N2347">
        <v>0</v>
      </c>
      <c r="O2347" t="s">
        <v>105</v>
      </c>
      <c r="P2347">
        <v>2646</v>
      </c>
      <c r="Q2347" t="s">
        <v>48</v>
      </c>
      <c r="R2347" t="s">
        <v>49</v>
      </c>
      <c r="S2347" t="s">
        <v>50</v>
      </c>
      <c r="T2347" t="s">
        <v>51</v>
      </c>
      <c r="U2347" t="s">
        <v>52</v>
      </c>
      <c r="V2347">
        <v>1.05</v>
      </c>
      <c r="W2347" s="1">
        <v>491.40000000000003</v>
      </c>
      <c r="X2347">
        <v>1</v>
      </c>
      <c r="Y2347">
        <v>5.4</v>
      </c>
      <c r="Z2347">
        <v>5</v>
      </c>
      <c r="AA2347">
        <v>1.08</v>
      </c>
      <c r="AB2347" s="2">
        <v>2.0000000000000018E-2</v>
      </c>
      <c r="AC2347" s="1">
        <v>-9.3600000000000083</v>
      </c>
      <c r="AD2347" s="7">
        <v>43525</v>
      </c>
      <c r="AE2347" s="7">
        <v>43525</v>
      </c>
      <c r="AF2347">
        <v>0</v>
      </c>
      <c r="AG2347" t="s">
        <v>53</v>
      </c>
      <c r="AH2347" s="2">
        <v>0</v>
      </c>
      <c r="AI2347" s="1">
        <v>0</v>
      </c>
      <c r="AJ2347" s="1">
        <v>0</v>
      </c>
      <c r="AK2347" s="60" t="str">
        <f>+IF(Tabla1[[#This Row],[REQUEST_TY]]="SR MANTENIMIENTO CORRECTIVO", "EMERGENCIA", "OTROS")</f>
        <v>EMERGENCIA</v>
      </c>
      <c r="AL2347" s="6" t="str">
        <f>+_xlfn.IFS(Tabla1[[#This Row],[Veces obj]]&lt;=1,"0-1",Tabla1[[#This Row],[Veces obj]]&lt;=2,"1-2",Tabla1[[#This Row],[Veces obj]]&lt;=3,"2-3",TRUE,"&gt;3")</f>
        <v>1-2</v>
      </c>
      <c r="AM2347" s="60" t="str">
        <f>+_xlfn.IFS(MONTH(Tabla1[[#This Row],[MES]])&lt;=3,"Q1",MONTH(Tabla1[[#This Row],[MES]])&lt;=6,"Q2",MONTH(Tabla1[[#This Row],[MES]])&lt;=9,"Q3",TRUE,"Q4")</f>
        <v>Q1</v>
      </c>
      <c r="AN2347" s="15" t="str">
        <f>+IFERROR(VLOOKUP(Tabla1[[#This Row],[CUENTA]],CTAS[],2,0),"OTROS")</f>
        <v>OTROS</v>
      </c>
      <c r="AP2347" s="15" t="str">
        <f>+IFERROR(VLOOKUP(Tabla1[[#This Row],[EMPLEADO]],IS[],3,0),"OTROS")</f>
        <v>OTROS</v>
      </c>
      <c r="AQ2347" s="15" t="str">
        <f>+IFERROR(VLOOKUP(Tabla1[[#This Row],[EMPLEADO]],IS[[NÓMINA]:[INGENIERO]],2,0),"OTROS")</f>
        <v>OTROS</v>
      </c>
    </row>
    <row r="2348" spans="1:43" x14ac:dyDescent="0.25">
      <c r="A2348" t="s">
        <v>7477</v>
      </c>
      <c r="B2348">
        <v>1</v>
      </c>
      <c r="C2348" t="s">
        <v>7639</v>
      </c>
      <c r="D2348" t="s">
        <v>38</v>
      </c>
      <c r="E2348" t="s">
        <v>113</v>
      </c>
      <c r="F2348" t="s">
        <v>7640</v>
      </c>
      <c r="G2348" s="17" t="s">
        <v>7641</v>
      </c>
      <c r="H2348" t="s">
        <v>679</v>
      </c>
      <c r="I2348" t="s">
        <v>43</v>
      </c>
      <c r="J2348" t="s">
        <v>8</v>
      </c>
      <c r="K2348" t="s">
        <v>125</v>
      </c>
      <c r="L2348" t="s">
        <v>7642</v>
      </c>
      <c r="M2348" t="s">
        <v>316</v>
      </c>
      <c r="N2348">
        <v>0</v>
      </c>
      <c r="O2348" t="s">
        <v>47</v>
      </c>
      <c r="P2348">
        <v>512</v>
      </c>
      <c r="Q2348" t="s">
        <v>48</v>
      </c>
      <c r="R2348" t="s">
        <v>49</v>
      </c>
      <c r="S2348" t="s">
        <v>50</v>
      </c>
      <c r="T2348" t="s">
        <v>51</v>
      </c>
      <c r="U2348" t="s">
        <v>52</v>
      </c>
      <c r="V2348">
        <v>1.05</v>
      </c>
      <c r="W2348" s="1">
        <v>750.75000000000011</v>
      </c>
      <c r="X2348">
        <v>1</v>
      </c>
      <c r="Y2348">
        <v>1.87</v>
      </c>
      <c r="Z2348">
        <v>5</v>
      </c>
      <c r="AA2348">
        <v>0.374</v>
      </c>
      <c r="AB2348" s="2">
        <v>0</v>
      </c>
      <c r="AC2348" s="1">
        <v>0</v>
      </c>
      <c r="AD2348" s="7">
        <v>43524</v>
      </c>
      <c r="AE2348" s="7">
        <v>43525</v>
      </c>
      <c r="AF2348">
        <v>1</v>
      </c>
      <c r="AG2348" t="s">
        <v>53</v>
      </c>
      <c r="AH2348" s="2">
        <v>0</v>
      </c>
      <c r="AI2348" s="1">
        <v>0</v>
      </c>
      <c r="AJ2348" s="1">
        <v>0</v>
      </c>
      <c r="AK2348" s="60" t="str">
        <f>+IF(Tabla1[[#This Row],[REQUEST_TY]]="SR MANTENIMIENTO CORRECTIVO", "EMERGENCIA", "OTROS")</f>
        <v>EMERGENCIA</v>
      </c>
      <c r="AL2348" s="6" t="str">
        <f>+_xlfn.IFS(Tabla1[[#This Row],[Veces obj]]&lt;=1,"0-1",Tabla1[[#This Row],[Veces obj]]&lt;=2,"1-2",Tabla1[[#This Row],[Veces obj]]&lt;=3,"2-3",TRUE,"&gt;3")</f>
        <v>0-1</v>
      </c>
      <c r="AM2348" s="60" t="str">
        <f>+_xlfn.IFS(MONTH(Tabla1[[#This Row],[MES]])&lt;=3,"Q1",MONTH(Tabla1[[#This Row],[MES]])&lt;=6,"Q2",MONTH(Tabla1[[#This Row],[MES]])&lt;=9,"Q3",TRUE,"Q4")</f>
        <v>Q1</v>
      </c>
      <c r="AN2348" s="15" t="str">
        <f>+IFERROR(VLOOKUP(Tabla1[[#This Row],[CUENTA]],CTAS[],2,0),"OTROS")</f>
        <v>OTROS</v>
      </c>
      <c r="AP2348" s="15" t="str">
        <f>+IFERROR(VLOOKUP(Tabla1[[#This Row],[EMPLEADO]],IS[],3,0),"OTROS")</f>
        <v>OTROS</v>
      </c>
      <c r="AQ2348" s="15" t="str">
        <f>+IFERROR(VLOOKUP(Tabla1[[#This Row],[EMPLEADO]],IS[[NÓMINA]:[INGENIERO]],2,0),"OTROS")</f>
        <v>OTROS</v>
      </c>
    </row>
    <row r="2349" spans="1:43" x14ac:dyDescent="0.25">
      <c r="A2349" t="s">
        <v>7477</v>
      </c>
      <c r="B2349">
        <v>1</v>
      </c>
      <c r="C2349" t="s">
        <v>7643</v>
      </c>
      <c r="D2349" t="s">
        <v>3370</v>
      </c>
      <c r="E2349" t="s">
        <v>98</v>
      </c>
      <c r="F2349" t="s">
        <v>7644</v>
      </c>
      <c r="G2349" s="17" t="s">
        <v>7645</v>
      </c>
      <c r="H2349" t="s">
        <v>79</v>
      </c>
      <c r="I2349" t="s">
        <v>43</v>
      </c>
      <c r="J2349" t="s">
        <v>8</v>
      </c>
      <c r="K2349" t="s">
        <v>7646</v>
      </c>
      <c r="L2349" t="s">
        <v>7647</v>
      </c>
      <c r="M2349" t="s">
        <v>2091</v>
      </c>
      <c r="N2349">
        <v>0</v>
      </c>
      <c r="O2349" t="s">
        <v>47</v>
      </c>
      <c r="P2349" t="s">
        <v>822</v>
      </c>
      <c r="Q2349" t="s">
        <v>48</v>
      </c>
      <c r="R2349" t="s">
        <v>63</v>
      </c>
      <c r="S2349" t="s">
        <v>64</v>
      </c>
      <c r="T2349" t="s">
        <v>51</v>
      </c>
      <c r="U2349" t="s">
        <v>96</v>
      </c>
      <c r="V2349">
        <v>1</v>
      </c>
      <c r="W2349" s="1">
        <v>2047.5</v>
      </c>
      <c r="X2349">
        <v>0</v>
      </c>
      <c r="Y2349">
        <v>5</v>
      </c>
      <c r="Z2349">
        <v>5</v>
      </c>
      <c r="AA2349">
        <v>1</v>
      </c>
      <c r="AB2349" s="2">
        <v>0</v>
      </c>
      <c r="AC2349" s="1">
        <v>0</v>
      </c>
      <c r="AD2349" s="7">
        <v>43524</v>
      </c>
      <c r="AE2349" s="7">
        <v>43525</v>
      </c>
      <c r="AF2349">
        <v>1</v>
      </c>
      <c r="AG2349" t="s">
        <v>53</v>
      </c>
      <c r="AH2349" s="2">
        <v>0</v>
      </c>
      <c r="AI2349" s="1">
        <v>0</v>
      </c>
      <c r="AJ2349" s="1">
        <v>0</v>
      </c>
      <c r="AK2349" s="60" t="str">
        <f>+IF(Tabla1[[#This Row],[REQUEST_TY]]="SR MANTENIMIENTO CORRECTIVO", "EMERGENCIA", "OTROS")</f>
        <v>OTROS</v>
      </c>
      <c r="AL2349" s="6" t="str">
        <f>+_xlfn.IFS(Tabla1[[#This Row],[Veces obj]]&lt;=1,"0-1",Tabla1[[#This Row],[Veces obj]]&lt;=2,"1-2",Tabla1[[#This Row],[Veces obj]]&lt;=3,"2-3",TRUE,"&gt;3")</f>
        <v>0-1</v>
      </c>
      <c r="AM2349" s="60" t="str">
        <f>+_xlfn.IFS(MONTH(Tabla1[[#This Row],[MES]])&lt;=3,"Q1",MONTH(Tabla1[[#This Row],[MES]])&lt;=6,"Q2",MONTH(Tabla1[[#This Row],[MES]])&lt;=9,"Q3",TRUE,"Q4")</f>
        <v>Q1</v>
      </c>
      <c r="AN2349" s="15" t="str">
        <f>+IFERROR(VLOOKUP(Tabla1[[#This Row],[CUENTA]],CTAS[],2,0),"OTROS")</f>
        <v>OTROS</v>
      </c>
      <c r="AP2349" s="15" t="str">
        <f>+IFERROR(VLOOKUP(Tabla1[[#This Row],[EMPLEADO]],IS[],3,0),"OTROS")</f>
        <v>OTROS</v>
      </c>
      <c r="AQ2349" s="15" t="str">
        <f>+IFERROR(VLOOKUP(Tabla1[[#This Row],[EMPLEADO]],IS[[NÓMINA]:[INGENIERO]],2,0),"OTROS")</f>
        <v>OTROS</v>
      </c>
    </row>
    <row r="2350" spans="1:43" x14ac:dyDescent="0.25">
      <c r="A2350" t="s">
        <v>7477</v>
      </c>
      <c r="B2350">
        <v>1</v>
      </c>
      <c r="C2350" t="s">
        <v>7648</v>
      </c>
      <c r="D2350" t="s">
        <v>38</v>
      </c>
      <c r="E2350" t="s">
        <v>39</v>
      </c>
      <c r="F2350" t="s">
        <v>7649</v>
      </c>
      <c r="G2350" s="17" t="s">
        <v>7650</v>
      </c>
      <c r="H2350" t="s">
        <v>116</v>
      </c>
      <c r="I2350" t="s">
        <v>43</v>
      </c>
      <c r="J2350" t="s">
        <v>8</v>
      </c>
      <c r="K2350" t="s">
        <v>117</v>
      </c>
      <c r="L2350" t="s">
        <v>7651</v>
      </c>
      <c r="M2350" t="s">
        <v>4672</v>
      </c>
      <c r="N2350">
        <v>0</v>
      </c>
      <c r="O2350" t="s">
        <v>47</v>
      </c>
      <c r="P2350">
        <v>169</v>
      </c>
      <c r="Q2350" t="s">
        <v>48</v>
      </c>
      <c r="R2350" t="s">
        <v>49</v>
      </c>
      <c r="S2350" t="s">
        <v>50</v>
      </c>
      <c r="T2350" t="s">
        <v>208</v>
      </c>
      <c r="U2350" t="s">
        <v>52</v>
      </c>
      <c r="V2350">
        <v>1.05</v>
      </c>
      <c r="W2350" s="1">
        <v>750.75000000000011</v>
      </c>
      <c r="X2350">
        <v>1</v>
      </c>
      <c r="Y2350">
        <v>0</v>
      </c>
      <c r="Z2350">
        <v>9</v>
      </c>
      <c r="AA2350">
        <v>0</v>
      </c>
      <c r="AB2350" s="2">
        <v>0</v>
      </c>
      <c r="AC2350" s="1">
        <v>0</v>
      </c>
      <c r="AD2350" s="7">
        <v>43524</v>
      </c>
      <c r="AE2350" s="7">
        <v>43525</v>
      </c>
      <c r="AF2350">
        <v>1</v>
      </c>
      <c r="AG2350" t="s">
        <v>53</v>
      </c>
      <c r="AH2350" s="2">
        <v>0</v>
      </c>
      <c r="AI2350" s="1">
        <v>0</v>
      </c>
      <c r="AJ2350" s="1">
        <v>0</v>
      </c>
      <c r="AK2350" s="60" t="str">
        <f>+IF(Tabla1[[#This Row],[REQUEST_TY]]="SR MANTENIMIENTO CORRECTIVO", "EMERGENCIA", "OTROS")</f>
        <v>EMERGENCIA</v>
      </c>
      <c r="AL2350" s="6" t="str">
        <f>+_xlfn.IFS(Tabla1[[#This Row],[Veces obj]]&lt;=1,"0-1",Tabla1[[#This Row],[Veces obj]]&lt;=2,"1-2",Tabla1[[#This Row],[Veces obj]]&lt;=3,"2-3",TRUE,"&gt;3")</f>
        <v>0-1</v>
      </c>
      <c r="AM2350" s="60" t="str">
        <f>+_xlfn.IFS(MONTH(Tabla1[[#This Row],[MES]])&lt;=3,"Q1",MONTH(Tabla1[[#This Row],[MES]])&lt;=6,"Q2",MONTH(Tabla1[[#This Row],[MES]])&lt;=9,"Q3",TRUE,"Q4")</f>
        <v>Q1</v>
      </c>
      <c r="AN2350" s="15" t="str">
        <f>+IFERROR(VLOOKUP(Tabla1[[#This Row],[CUENTA]],CTAS[],2,0),"OTROS")</f>
        <v>OTROS</v>
      </c>
      <c r="AP2350" s="15" t="str">
        <f>+IFERROR(VLOOKUP(Tabla1[[#This Row],[EMPLEADO]],IS[],3,0),"OTROS")</f>
        <v>CHIHUAHUA</v>
      </c>
      <c r="AQ2350" s="15" t="str">
        <f>+IFERROR(VLOOKUP(Tabla1[[#This Row],[EMPLEADO]],IS[[NÓMINA]:[INGENIERO]],2,0),"OTROS")</f>
        <v>FERNANDO CHAVIRA</v>
      </c>
    </row>
    <row r="2351" spans="1:43" x14ac:dyDescent="0.25">
      <c r="A2351" t="s">
        <v>7477</v>
      </c>
      <c r="B2351">
        <v>1</v>
      </c>
      <c r="C2351" t="s">
        <v>7652</v>
      </c>
      <c r="D2351" t="s">
        <v>38</v>
      </c>
      <c r="E2351" t="s">
        <v>39</v>
      </c>
      <c r="F2351" t="s">
        <v>7653</v>
      </c>
      <c r="G2351" s="17" t="s">
        <v>6130</v>
      </c>
      <c r="H2351" t="s">
        <v>740</v>
      </c>
      <c r="I2351" t="s">
        <v>43</v>
      </c>
      <c r="J2351" t="s">
        <v>8</v>
      </c>
      <c r="K2351" t="s">
        <v>798</v>
      </c>
      <c r="L2351" t="s">
        <v>6131</v>
      </c>
      <c r="M2351" t="s">
        <v>654</v>
      </c>
      <c r="N2351">
        <v>1</v>
      </c>
      <c r="O2351" t="s">
        <v>47</v>
      </c>
      <c r="P2351">
        <v>2646</v>
      </c>
      <c r="Q2351" t="s">
        <v>48</v>
      </c>
      <c r="R2351" t="s">
        <v>49</v>
      </c>
      <c r="S2351" t="s">
        <v>50</v>
      </c>
      <c r="T2351" t="s">
        <v>51</v>
      </c>
      <c r="U2351" t="s">
        <v>52</v>
      </c>
      <c r="V2351">
        <v>1.05</v>
      </c>
      <c r="W2351" s="1">
        <v>0</v>
      </c>
      <c r="X2351">
        <v>1</v>
      </c>
      <c r="Y2351">
        <v>4.13</v>
      </c>
      <c r="Z2351">
        <v>5</v>
      </c>
      <c r="AA2351">
        <v>0.82599999999999996</v>
      </c>
      <c r="AB2351" s="2">
        <v>0</v>
      </c>
      <c r="AC2351" s="1">
        <v>0</v>
      </c>
      <c r="AD2351" s="7">
        <v>43524</v>
      </c>
      <c r="AE2351" s="7">
        <v>43525</v>
      </c>
      <c r="AF2351">
        <v>1</v>
      </c>
      <c r="AG2351" t="s">
        <v>53</v>
      </c>
      <c r="AH2351" s="2">
        <v>0</v>
      </c>
      <c r="AI2351" s="1">
        <v>0</v>
      </c>
      <c r="AJ2351" s="1">
        <v>0</v>
      </c>
      <c r="AK2351" s="60" t="str">
        <f>+IF(Tabla1[[#This Row],[REQUEST_TY]]="SR MANTENIMIENTO CORRECTIVO", "EMERGENCIA", "OTROS")</f>
        <v>EMERGENCIA</v>
      </c>
      <c r="AL2351" s="6" t="str">
        <f>+_xlfn.IFS(Tabla1[[#This Row],[Veces obj]]&lt;=1,"0-1",Tabla1[[#This Row],[Veces obj]]&lt;=2,"1-2",Tabla1[[#This Row],[Veces obj]]&lt;=3,"2-3",TRUE,"&gt;3")</f>
        <v>0-1</v>
      </c>
      <c r="AM2351" s="60" t="str">
        <f>+_xlfn.IFS(MONTH(Tabla1[[#This Row],[MES]])&lt;=3,"Q1",MONTH(Tabla1[[#This Row],[MES]])&lt;=6,"Q2",MONTH(Tabla1[[#This Row],[MES]])&lt;=9,"Q3",TRUE,"Q4")</f>
        <v>Q1</v>
      </c>
      <c r="AN2351" s="15" t="str">
        <f>+IFERROR(VLOOKUP(Tabla1[[#This Row],[CUENTA]],CTAS[],2,0),"OTROS")</f>
        <v>OTROS</v>
      </c>
      <c r="AP2351" s="15" t="str">
        <f>+IFERROR(VLOOKUP(Tabla1[[#This Row],[EMPLEADO]],IS[],3,0),"OTROS")</f>
        <v>OTROS</v>
      </c>
      <c r="AQ2351" s="15" t="str">
        <f>+IFERROR(VLOOKUP(Tabla1[[#This Row],[EMPLEADO]],IS[[NÓMINA]:[INGENIERO]],2,0),"OTROS")</f>
        <v>OTROS</v>
      </c>
    </row>
    <row r="2352" spans="1:43" x14ac:dyDescent="0.25">
      <c r="A2352" t="s">
        <v>7477</v>
      </c>
      <c r="B2352">
        <v>1</v>
      </c>
      <c r="C2352" t="s">
        <v>7654</v>
      </c>
      <c r="D2352" t="s">
        <v>38</v>
      </c>
      <c r="E2352" t="s">
        <v>535</v>
      </c>
      <c r="F2352" t="s">
        <v>7655</v>
      </c>
      <c r="G2352" s="17" t="s">
        <v>5231</v>
      </c>
      <c r="H2352" t="s">
        <v>784</v>
      </c>
      <c r="I2352" t="s">
        <v>43</v>
      </c>
      <c r="J2352" t="s">
        <v>8</v>
      </c>
      <c r="K2352" t="s">
        <v>117</v>
      </c>
      <c r="L2352" t="s">
        <v>5232</v>
      </c>
      <c r="M2352" t="s">
        <v>1560</v>
      </c>
      <c r="N2352">
        <v>0</v>
      </c>
      <c r="O2352" t="s">
        <v>47</v>
      </c>
      <c r="P2352">
        <v>22</v>
      </c>
      <c r="Q2352" t="s">
        <v>62</v>
      </c>
      <c r="R2352" t="s">
        <v>49</v>
      </c>
      <c r="S2352" t="s">
        <v>50</v>
      </c>
      <c r="T2352" t="s">
        <v>51</v>
      </c>
      <c r="U2352" t="s">
        <v>154</v>
      </c>
      <c r="V2352">
        <v>0.6</v>
      </c>
      <c r="W2352" s="1">
        <v>429.00000000000006</v>
      </c>
      <c r="X2352">
        <v>1</v>
      </c>
      <c r="Y2352">
        <v>3.73</v>
      </c>
      <c r="Z2352">
        <v>5</v>
      </c>
      <c r="AA2352">
        <v>0.746</v>
      </c>
      <c r="AB2352" s="2">
        <v>0</v>
      </c>
      <c r="AC2352" s="1">
        <v>0</v>
      </c>
      <c r="AD2352" s="7">
        <v>43525</v>
      </c>
      <c r="AE2352" s="7">
        <v>43525</v>
      </c>
      <c r="AF2352">
        <v>0</v>
      </c>
      <c r="AG2352" t="s">
        <v>53</v>
      </c>
      <c r="AH2352" s="2">
        <v>0</v>
      </c>
      <c r="AI2352" s="1">
        <v>0</v>
      </c>
      <c r="AJ2352" s="1">
        <v>0</v>
      </c>
      <c r="AK2352" s="60" t="str">
        <f>+IF(Tabla1[[#This Row],[REQUEST_TY]]="SR MANTENIMIENTO CORRECTIVO", "EMERGENCIA", "OTROS")</f>
        <v>EMERGENCIA</v>
      </c>
      <c r="AL2352" s="6" t="str">
        <f>+_xlfn.IFS(Tabla1[[#This Row],[Veces obj]]&lt;=1,"0-1",Tabla1[[#This Row],[Veces obj]]&lt;=2,"1-2",Tabla1[[#This Row],[Veces obj]]&lt;=3,"2-3",TRUE,"&gt;3")</f>
        <v>0-1</v>
      </c>
      <c r="AM2352" s="60" t="str">
        <f>+_xlfn.IFS(MONTH(Tabla1[[#This Row],[MES]])&lt;=3,"Q1",MONTH(Tabla1[[#This Row],[MES]])&lt;=6,"Q2",MONTH(Tabla1[[#This Row],[MES]])&lt;=9,"Q3",TRUE,"Q4")</f>
        <v>Q1</v>
      </c>
      <c r="AN2352" s="15" t="str">
        <f>+IFERROR(VLOOKUP(Tabla1[[#This Row],[CUENTA]],CTAS[],2,0),"OTROS")</f>
        <v>OTROS</v>
      </c>
      <c r="AP2352" s="15" t="str">
        <f>+IFERROR(VLOOKUP(Tabla1[[#This Row],[EMPLEADO]],IS[],3,0),"OTROS")</f>
        <v>OTROS</v>
      </c>
      <c r="AQ2352" s="15" t="str">
        <f>+IFERROR(VLOOKUP(Tabla1[[#This Row],[EMPLEADO]],IS[[NÓMINA]:[INGENIERO]],2,0),"OTROS")</f>
        <v>OTROS</v>
      </c>
    </row>
    <row r="2353" spans="1:43" x14ac:dyDescent="0.25">
      <c r="A2353" t="s">
        <v>7477</v>
      </c>
      <c r="B2353">
        <v>1</v>
      </c>
      <c r="C2353" t="s">
        <v>7656</v>
      </c>
      <c r="D2353" t="s">
        <v>38</v>
      </c>
      <c r="E2353" t="s">
        <v>250</v>
      </c>
      <c r="F2353" t="s">
        <v>7657</v>
      </c>
      <c r="G2353" s="17" t="s">
        <v>2928</v>
      </c>
      <c r="H2353" t="s">
        <v>784</v>
      </c>
      <c r="I2353" t="s">
        <v>43</v>
      </c>
      <c r="J2353" t="s">
        <v>8</v>
      </c>
      <c r="K2353" t="s">
        <v>254</v>
      </c>
      <c r="L2353" t="s">
        <v>2929</v>
      </c>
      <c r="M2353" t="s">
        <v>787</v>
      </c>
      <c r="N2353">
        <v>0</v>
      </c>
      <c r="O2353" t="s">
        <v>47</v>
      </c>
      <c r="P2353">
        <v>50</v>
      </c>
      <c r="Q2353" t="s">
        <v>82</v>
      </c>
      <c r="R2353" t="s">
        <v>49</v>
      </c>
      <c r="S2353" t="s">
        <v>50</v>
      </c>
      <c r="T2353" t="s">
        <v>51</v>
      </c>
      <c r="U2353" t="s">
        <v>120</v>
      </c>
      <c r="V2353">
        <v>0.8</v>
      </c>
      <c r="W2353" s="1">
        <v>572.00000000000011</v>
      </c>
      <c r="X2353">
        <v>1</v>
      </c>
      <c r="Y2353">
        <v>0.35</v>
      </c>
      <c r="Z2353">
        <v>5</v>
      </c>
      <c r="AA2353">
        <v>6.9999999999999993E-2</v>
      </c>
      <c r="AB2353" s="2">
        <v>0</v>
      </c>
      <c r="AC2353" s="1">
        <v>0</v>
      </c>
      <c r="AD2353" s="7">
        <v>43528</v>
      </c>
      <c r="AE2353" s="7">
        <v>43529</v>
      </c>
      <c r="AF2353">
        <v>1</v>
      </c>
      <c r="AG2353" t="s">
        <v>53</v>
      </c>
      <c r="AH2353" s="2">
        <v>0</v>
      </c>
      <c r="AI2353" s="1">
        <v>0</v>
      </c>
      <c r="AJ2353" s="1">
        <v>0</v>
      </c>
      <c r="AK2353" s="60" t="str">
        <f>+IF(Tabla1[[#This Row],[REQUEST_TY]]="SR MANTENIMIENTO CORRECTIVO", "EMERGENCIA", "OTROS")</f>
        <v>EMERGENCIA</v>
      </c>
      <c r="AL2353" s="6" t="str">
        <f>+_xlfn.IFS(Tabla1[[#This Row],[Veces obj]]&lt;=1,"0-1",Tabla1[[#This Row],[Veces obj]]&lt;=2,"1-2",Tabla1[[#This Row],[Veces obj]]&lt;=3,"2-3",TRUE,"&gt;3")</f>
        <v>0-1</v>
      </c>
      <c r="AM2353" s="60" t="str">
        <f>+_xlfn.IFS(MONTH(Tabla1[[#This Row],[MES]])&lt;=3,"Q1",MONTH(Tabla1[[#This Row],[MES]])&lt;=6,"Q2",MONTH(Tabla1[[#This Row],[MES]])&lt;=9,"Q3",TRUE,"Q4")</f>
        <v>Q1</v>
      </c>
      <c r="AN2353" s="15" t="str">
        <f>+IFERROR(VLOOKUP(Tabla1[[#This Row],[CUENTA]],CTAS[],2,0),"OTROS")</f>
        <v>OTROS</v>
      </c>
      <c r="AP2353" s="15" t="str">
        <f>+IFERROR(VLOOKUP(Tabla1[[#This Row],[EMPLEADO]],IS[],3,0),"OTROS")</f>
        <v>OTROS</v>
      </c>
      <c r="AQ2353" s="15" t="str">
        <f>+IFERROR(VLOOKUP(Tabla1[[#This Row],[EMPLEADO]],IS[[NÓMINA]:[INGENIERO]],2,0),"OTROS")</f>
        <v>OTROS</v>
      </c>
    </row>
    <row r="2354" spans="1:43" x14ac:dyDescent="0.25">
      <c r="A2354" t="s">
        <v>7477</v>
      </c>
      <c r="B2354">
        <v>1</v>
      </c>
      <c r="C2354" t="s">
        <v>7658</v>
      </c>
      <c r="D2354" t="s">
        <v>38</v>
      </c>
      <c r="E2354" t="s">
        <v>258</v>
      </c>
      <c r="F2354" t="s">
        <v>7659</v>
      </c>
      <c r="G2354" s="17" t="s">
        <v>2602</v>
      </c>
      <c r="H2354" t="s">
        <v>79</v>
      </c>
      <c r="I2354" t="s">
        <v>43</v>
      </c>
      <c r="J2354" t="s">
        <v>8</v>
      </c>
      <c r="K2354" t="s">
        <v>1236</v>
      </c>
      <c r="L2354" t="s">
        <v>2603</v>
      </c>
      <c r="M2354" t="s">
        <v>1238</v>
      </c>
      <c r="N2354">
        <v>0</v>
      </c>
      <c r="O2354" t="s">
        <v>47</v>
      </c>
      <c r="P2354">
        <v>29</v>
      </c>
      <c r="Q2354" t="s">
        <v>62</v>
      </c>
      <c r="R2354" t="s">
        <v>138</v>
      </c>
      <c r="S2354" t="s">
        <v>139</v>
      </c>
      <c r="T2354" t="s">
        <v>51</v>
      </c>
      <c r="U2354" t="s">
        <v>262</v>
      </c>
      <c r="V2354">
        <v>1.05</v>
      </c>
      <c r="W2354" s="1">
        <v>1651.6500000000003</v>
      </c>
      <c r="X2354">
        <v>1</v>
      </c>
      <c r="Y2354">
        <v>3.52</v>
      </c>
      <c r="Z2354">
        <v>4</v>
      </c>
      <c r="AA2354">
        <v>0.88</v>
      </c>
      <c r="AB2354" s="2">
        <v>0</v>
      </c>
      <c r="AC2354" s="1">
        <v>0</v>
      </c>
      <c r="AD2354" s="7">
        <v>43525</v>
      </c>
      <c r="AE2354" s="7">
        <v>43525</v>
      </c>
      <c r="AF2354">
        <v>0</v>
      </c>
      <c r="AG2354" t="s">
        <v>53</v>
      </c>
      <c r="AH2354" s="2">
        <v>0</v>
      </c>
      <c r="AI2354" s="1">
        <v>0</v>
      </c>
      <c r="AJ2354" s="1">
        <v>0</v>
      </c>
      <c r="AK2354" s="60" t="str">
        <f>+IF(Tabla1[[#This Row],[REQUEST_TY]]="SR MANTENIMIENTO CORRECTIVO", "EMERGENCIA", "OTROS")</f>
        <v>EMERGENCIA</v>
      </c>
      <c r="AL2354" s="6" t="str">
        <f>+_xlfn.IFS(Tabla1[[#This Row],[Veces obj]]&lt;=1,"0-1",Tabla1[[#This Row],[Veces obj]]&lt;=2,"1-2",Tabla1[[#This Row],[Veces obj]]&lt;=3,"2-3",TRUE,"&gt;3")</f>
        <v>0-1</v>
      </c>
      <c r="AM2354" s="60" t="str">
        <f>+_xlfn.IFS(MONTH(Tabla1[[#This Row],[MES]])&lt;=3,"Q1",MONTH(Tabla1[[#This Row],[MES]])&lt;=6,"Q2",MONTH(Tabla1[[#This Row],[MES]])&lt;=9,"Q3",TRUE,"Q4")</f>
        <v>Q1</v>
      </c>
      <c r="AN2354" s="15" t="str">
        <f>+IFERROR(VLOOKUP(Tabla1[[#This Row],[CUENTA]],CTAS[],2,0),"OTROS")</f>
        <v>OTROS</v>
      </c>
      <c r="AP2354" s="15" t="str">
        <f>+IFERROR(VLOOKUP(Tabla1[[#This Row],[EMPLEADO]],IS[],3,0),"OTROS")</f>
        <v>OTROS</v>
      </c>
      <c r="AQ2354" s="15" t="str">
        <f>+IFERROR(VLOOKUP(Tabla1[[#This Row],[EMPLEADO]],IS[[NÓMINA]:[INGENIERO]],2,0),"OTROS")</f>
        <v>OTROS</v>
      </c>
    </row>
    <row r="2355" spans="1:43" x14ac:dyDescent="0.25">
      <c r="A2355" t="s">
        <v>7477</v>
      </c>
      <c r="B2355">
        <v>1</v>
      </c>
      <c r="C2355" t="s">
        <v>7660</v>
      </c>
      <c r="D2355" t="s">
        <v>38</v>
      </c>
      <c r="E2355" t="s">
        <v>226</v>
      </c>
      <c r="F2355" t="s">
        <v>7661</v>
      </c>
      <c r="G2355" s="17" t="s">
        <v>7662</v>
      </c>
      <c r="H2355" t="s">
        <v>116</v>
      </c>
      <c r="I2355" t="s">
        <v>43</v>
      </c>
      <c r="J2355" t="s">
        <v>8</v>
      </c>
      <c r="K2355" t="s">
        <v>234</v>
      </c>
      <c r="L2355" t="s">
        <v>3930</v>
      </c>
      <c r="M2355" t="s">
        <v>119</v>
      </c>
      <c r="N2355">
        <v>0</v>
      </c>
      <c r="O2355" t="s">
        <v>47</v>
      </c>
      <c r="P2355">
        <v>162</v>
      </c>
      <c r="Q2355" t="s">
        <v>48</v>
      </c>
      <c r="R2355" t="s">
        <v>153</v>
      </c>
      <c r="S2355" t="s">
        <v>50</v>
      </c>
      <c r="T2355" t="s">
        <v>51</v>
      </c>
      <c r="U2355" t="s">
        <v>52</v>
      </c>
      <c r="V2355">
        <v>1.05</v>
      </c>
      <c r="W2355" s="1">
        <v>750.75000000000011</v>
      </c>
      <c r="X2355">
        <v>1</v>
      </c>
      <c r="Y2355">
        <v>0</v>
      </c>
      <c r="Z2355">
        <v>5</v>
      </c>
      <c r="AA2355">
        <v>0</v>
      </c>
      <c r="AB2355" s="2">
        <v>0</v>
      </c>
      <c r="AC2355" s="1">
        <v>0</v>
      </c>
      <c r="AD2355" s="7">
        <v>43525</v>
      </c>
      <c r="AE2355" s="7">
        <v>43525</v>
      </c>
      <c r="AF2355">
        <v>0</v>
      </c>
      <c r="AG2355" t="s">
        <v>53</v>
      </c>
      <c r="AH2355" s="2">
        <v>0</v>
      </c>
      <c r="AI2355" s="1">
        <v>0</v>
      </c>
      <c r="AJ2355" s="1">
        <v>0</v>
      </c>
      <c r="AK2355" s="60" t="str">
        <f>+IF(Tabla1[[#This Row],[REQUEST_TY]]="SR MANTENIMIENTO CORRECTIVO", "EMERGENCIA", "OTROS")</f>
        <v>EMERGENCIA</v>
      </c>
      <c r="AL2355" s="6" t="str">
        <f>+_xlfn.IFS(Tabla1[[#This Row],[Veces obj]]&lt;=1,"0-1",Tabla1[[#This Row],[Veces obj]]&lt;=2,"1-2",Tabla1[[#This Row],[Veces obj]]&lt;=3,"2-3",TRUE,"&gt;3")</f>
        <v>0-1</v>
      </c>
      <c r="AM2355" s="60" t="str">
        <f>+_xlfn.IFS(MONTH(Tabla1[[#This Row],[MES]])&lt;=3,"Q1",MONTH(Tabla1[[#This Row],[MES]])&lt;=6,"Q2",MONTH(Tabla1[[#This Row],[MES]])&lt;=9,"Q3",TRUE,"Q4")</f>
        <v>Q1</v>
      </c>
      <c r="AN2355" s="15" t="str">
        <f>+IFERROR(VLOOKUP(Tabla1[[#This Row],[CUENTA]],CTAS[],2,0),"OTROS")</f>
        <v>OTROS</v>
      </c>
      <c r="AP2355" s="15" t="str">
        <f>+IFERROR(VLOOKUP(Tabla1[[#This Row],[EMPLEADO]],IS[],3,0),"OTROS")</f>
        <v>CHIHUAHUA</v>
      </c>
      <c r="AQ2355" s="15" t="str">
        <f>+IFERROR(VLOOKUP(Tabla1[[#This Row],[EMPLEADO]],IS[[NÓMINA]:[INGENIERO]],2,0),"OTROS")</f>
        <v>FERNANDO CHAVIRA</v>
      </c>
    </row>
    <row r="2356" spans="1:43" x14ac:dyDescent="0.25">
      <c r="A2356" t="s">
        <v>7477</v>
      </c>
      <c r="B2356">
        <v>1</v>
      </c>
      <c r="C2356" t="s">
        <v>7663</v>
      </c>
      <c r="D2356" t="s">
        <v>38</v>
      </c>
      <c r="E2356" t="s">
        <v>1966</v>
      </c>
      <c r="F2356" t="s">
        <v>7664</v>
      </c>
      <c r="G2356" s="17" t="s">
        <v>1968</v>
      </c>
      <c r="H2356" t="s">
        <v>740</v>
      </c>
      <c r="I2356" t="s">
        <v>43</v>
      </c>
      <c r="J2356" t="s">
        <v>8</v>
      </c>
      <c r="K2356" t="s">
        <v>1969</v>
      </c>
      <c r="L2356" t="s">
        <v>1970</v>
      </c>
      <c r="M2356" t="s">
        <v>654</v>
      </c>
      <c r="N2356">
        <v>0</v>
      </c>
      <c r="O2356" t="s">
        <v>47</v>
      </c>
      <c r="P2356">
        <v>31</v>
      </c>
      <c r="Q2356" t="s">
        <v>82</v>
      </c>
      <c r="R2356" t="s">
        <v>74</v>
      </c>
      <c r="S2356" t="s">
        <v>50</v>
      </c>
      <c r="T2356" t="s">
        <v>51</v>
      </c>
      <c r="U2356" t="s">
        <v>120</v>
      </c>
      <c r="V2356">
        <v>0.8</v>
      </c>
      <c r="W2356" s="1">
        <v>572.00000000000011</v>
      </c>
      <c r="X2356">
        <v>1</v>
      </c>
      <c r="Y2356">
        <v>5.72</v>
      </c>
      <c r="Z2356">
        <v>5</v>
      </c>
      <c r="AA2356">
        <v>1.1439999999999999</v>
      </c>
      <c r="AB2356" s="2">
        <v>3.5999999999999976E-2</v>
      </c>
      <c r="AC2356" s="1">
        <v>-25.739999999999988</v>
      </c>
      <c r="AD2356" s="7">
        <v>43528</v>
      </c>
      <c r="AE2356" s="7">
        <v>43528</v>
      </c>
      <c r="AF2356">
        <v>0</v>
      </c>
      <c r="AG2356" t="s">
        <v>53</v>
      </c>
      <c r="AH2356" s="2">
        <v>0</v>
      </c>
      <c r="AI2356" s="1">
        <v>0</v>
      </c>
      <c r="AJ2356" s="1">
        <v>0</v>
      </c>
      <c r="AK2356" s="60" t="str">
        <f>+IF(Tabla1[[#This Row],[REQUEST_TY]]="SR MANTENIMIENTO CORRECTIVO", "EMERGENCIA", "OTROS")</f>
        <v>EMERGENCIA</v>
      </c>
      <c r="AL2356" s="6" t="str">
        <f>+_xlfn.IFS(Tabla1[[#This Row],[Veces obj]]&lt;=1,"0-1",Tabla1[[#This Row],[Veces obj]]&lt;=2,"1-2",Tabla1[[#This Row],[Veces obj]]&lt;=3,"2-3",TRUE,"&gt;3")</f>
        <v>1-2</v>
      </c>
      <c r="AM2356" s="60" t="str">
        <f>+_xlfn.IFS(MONTH(Tabla1[[#This Row],[MES]])&lt;=3,"Q1",MONTH(Tabla1[[#This Row],[MES]])&lt;=6,"Q2",MONTH(Tabla1[[#This Row],[MES]])&lt;=9,"Q3",TRUE,"Q4")</f>
        <v>Q1</v>
      </c>
      <c r="AN2356" s="15" t="str">
        <f>+IFERROR(VLOOKUP(Tabla1[[#This Row],[CUENTA]],CTAS[],2,0),"OTROS")</f>
        <v>OTROS</v>
      </c>
      <c r="AP2356" s="15" t="str">
        <f>+IFERROR(VLOOKUP(Tabla1[[#This Row],[EMPLEADO]],IS[],3,0),"OTROS")</f>
        <v>OTROS</v>
      </c>
      <c r="AQ2356" s="15" t="str">
        <f>+IFERROR(VLOOKUP(Tabla1[[#This Row],[EMPLEADO]],IS[[NÓMINA]:[INGENIERO]],2,0),"OTROS")</f>
        <v>OTROS</v>
      </c>
    </row>
    <row r="2357" spans="1:43" x14ac:dyDescent="0.25">
      <c r="A2357" t="s">
        <v>7477</v>
      </c>
      <c r="B2357">
        <v>1</v>
      </c>
      <c r="C2357" t="s">
        <v>7665</v>
      </c>
      <c r="D2357" t="s">
        <v>3346</v>
      </c>
      <c r="E2357" t="s">
        <v>464</v>
      </c>
      <c r="F2357" t="s">
        <v>7666</v>
      </c>
      <c r="G2357" s="17" t="s">
        <v>4004</v>
      </c>
      <c r="H2357" t="s">
        <v>471</v>
      </c>
      <c r="I2357" t="s">
        <v>43</v>
      </c>
      <c r="J2357" t="s">
        <v>8</v>
      </c>
      <c r="K2357" t="s">
        <v>151</v>
      </c>
      <c r="L2357" t="s">
        <v>4005</v>
      </c>
      <c r="M2357" t="s">
        <v>256</v>
      </c>
      <c r="N2357">
        <v>0</v>
      </c>
      <c r="O2357" t="s">
        <v>47</v>
      </c>
      <c r="P2357" t="s">
        <v>822</v>
      </c>
      <c r="Q2357" t="s">
        <v>48</v>
      </c>
      <c r="R2357" t="s">
        <v>242</v>
      </c>
      <c r="S2357" t="s">
        <v>64</v>
      </c>
      <c r="T2357" t="s">
        <v>51</v>
      </c>
      <c r="U2357" t="s">
        <v>96</v>
      </c>
      <c r="V2357">
        <v>1</v>
      </c>
      <c r="W2357" s="1">
        <v>1365</v>
      </c>
      <c r="X2357">
        <v>0</v>
      </c>
      <c r="Y2357">
        <v>5</v>
      </c>
      <c r="Z2357">
        <v>5</v>
      </c>
      <c r="AA2357">
        <v>1</v>
      </c>
      <c r="AB2357" s="2">
        <v>0</v>
      </c>
      <c r="AC2357" s="1">
        <v>0</v>
      </c>
      <c r="AD2357" s="7">
        <v>43524</v>
      </c>
      <c r="AE2357" s="7">
        <v>43525</v>
      </c>
      <c r="AF2357">
        <v>1</v>
      </c>
      <c r="AG2357" t="s">
        <v>53</v>
      </c>
      <c r="AH2357" s="2">
        <v>0</v>
      </c>
      <c r="AI2357" s="1">
        <v>0</v>
      </c>
      <c r="AJ2357" s="1">
        <v>0</v>
      </c>
      <c r="AK2357" s="60" t="str">
        <f>+IF(Tabla1[[#This Row],[REQUEST_TY]]="SR MANTENIMIENTO CORRECTIVO", "EMERGENCIA", "OTROS")</f>
        <v>OTROS</v>
      </c>
      <c r="AL2357" s="6" t="str">
        <f>+_xlfn.IFS(Tabla1[[#This Row],[Veces obj]]&lt;=1,"0-1",Tabla1[[#This Row],[Veces obj]]&lt;=2,"1-2",Tabla1[[#This Row],[Veces obj]]&lt;=3,"2-3",TRUE,"&gt;3")</f>
        <v>0-1</v>
      </c>
      <c r="AM2357" s="60" t="str">
        <f>+_xlfn.IFS(MONTH(Tabla1[[#This Row],[MES]])&lt;=3,"Q1",MONTH(Tabla1[[#This Row],[MES]])&lt;=6,"Q2",MONTH(Tabla1[[#This Row],[MES]])&lt;=9,"Q3",TRUE,"Q4")</f>
        <v>Q1</v>
      </c>
      <c r="AN2357" s="15" t="str">
        <f>+IFERROR(VLOOKUP(Tabla1[[#This Row],[CUENTA]],CTAS[],2,0),"OTROS")</f>
        <v>HONEYWELL</v>
      </c>
      <c r="AP2357" s="15" t="str">
        <f>+IFERROR(VLOOKUP(Tabla1[[#This Row],[EMPLEADO]],IS[],3,0),"OTROS")</f>
        <v>OTROS</v>
      </c>
      <c r="AQ2357" s="15" t="str">
        <f>+IFERROR(VLOOKUP(Tabla1[[#This Row],[EMPLEADO]],IS[[NÓMINA]:[INGENIERO]],2,0),"OTROS")</f>
        <v>OTROS</v>
      </c>
    </row>
    <row r="2358" spans="1:43" x14ac:dyDescent="0.25">
      <c r="A2358" t="s">
        <v>7477</v>
      </c>
      <c r="B2358">
        <v>1</v>
      </c>
      <c r="C2358" t="s">
        <v>7667</v>
      </c>
      <c r="D2358" t="s">
        <v>3370</v>
      </c>
      <c r="E2358" t="s">
        <v>535</v>
      </c>
      <c r="F2358" t="s">
        <v>7668</v>
      </c>
      <c r="G2358" s="17" t="s">
        <v>7669</v>
      </c>
      <c r="H2358" t="s">
        <v>253</v>
      </c>
      <c r="I2358" t="s">
        <v>43</v>
      </c>
      <c r="J2358" t="s">
        <v>8</v>
      </c>
      <c r="K2358" t="s">
        <v>117</v>
      </c>
      <c r="L2358" t="s">
        <v>7670</v>
      </c>
      <c r="M2358" t="s">
        <v>4531</v>
      </c>
      <c r="N2358">
        <v>0</v>
      </c>
      <c r="O2358" t="s">
        <v>47</v>
      </c>
      <c r="P2358" t="s">
        <v>822</v>
      </c>
      <c r="Q2358" t="s">
        <v>48</v>
      </c>
      <c r="R2358" t="s">
        <v>49</v>
      </c>
      <c r="S2358" t="s">
        <v>50</v>
      </c>
      <c r="T2358" t="s">
        <v>208</v>
      </c>
      <c r="U2358" t="s">
        <v>52</v>
      </c>
      <c r="V2358">
        <v>1</v>
      </c>
      <c r="W2358" s="1">
        <v>1072.5000000000002</v>
      </c>
      <c r="X2358">
        <v>0</v>
      </c>
      <c r="Y2358">
        <v>9</v>
      </c>
      <c r="Z2358">
        <v>9</v>
      </c>
      <c r="AA2358">
        <v>1</v>
      </c>
      <c r="AB2358" s="2">
        <v>0</v>
      </c>
      <c r="AC2358" s="1">
        <v>0</v>
      </c>
      <c r="AD2358" s="7">
        <v>43524</v>
      </c>
      <c r="AE2358" s="7">
        <v>43530</v>
      </c>
      <c r="AF2358">
        <v>4</v>
      </c>
      <c r="AG2358" t="s">
        <v>823</v>
      </c>
      <c r="AH2358" s="2">
        <v>0</v>
      </c>
      <c r="AI2358" s="1">
        <v>0</v>
      </c>
      <c r="AJ2358" s="1">
        <v>0</v>
      </c>
      <c r="AK2358" s="60" t="str">
        <f>+IF(Tabla1[[#This Row],[REQUEST_TY]]="SR MANTENIMIENTO CORRECTIVO", "EMERGENCIA", "OTROS")</f>
        <v>OTROS</v>
      </c>
      <c r="AL2358" s="6" t="str">
        <f>+_xlfn.IFS(Tabla1[[#This Row],[Veces obj]]&lt;=1,"0-1",Tabla1[[#This Row],[Veces obj]]&lt;=2,"1-2",Tabla1[[#This Row],[Veces obj]]&lt;=3,"2-3",TRUE,"&gt;3")</f>
        <v>0-1</v>
      </c>
      <c r="AM2358" s="60" t="str">
        <f>+_xlfn.IFS(MONTH(Tabla1[[#This Row],[MES]])&lt;=3,"Q1",MONTH(Tabla1[[#This Row],[MES]])&lt;=6,"Q2",MONTH(Tabla1[[#This Row],[MES]])&lt;=9,"Q3",TRUE,"Q4")</f>
        <v>Q1</v>
      </c>
      <c r="AN2358" s="15" t="str">
        <f>+IFERROR(VLOOKUP(Tabla1[[#This Row],[CUENTA]],CTAS[],2,0),"OTROS")</f>
        <v>OTROS</v>
      </c>
      <c r="AP2358" s="15" t="str">
        <f>+IFERROR(VLOOKUP(Tabla1[[#This Row],[EMPLEADO]],IS[],3,0),"OTROS")</f>
        <v>OTROS</v>
      </c>
      <c r="AQ2358" s="15" t="str">
        <f>+IFERROR(VLOOKUP(Tabla1[[#This Row],[EMPLEADO]],IS[[NÓMINA]:[INGENIERO]],2,0),"OTROS")</f>
        <v>OTROS</v>
      </c>
    </row>
    <row r="2359" spans="1:43" x14ac:dyDescent="0.25">
      <c r="A2359" t="s">
        <v>7477</v>
      </c>
      <c r="B2359">
        <v>1</v>
      </c>
      <c r="C2359" t="s">
        <v>7671</v>
      </c>
      <c r="D2359" t="s">
        <v>38</v>
      </c>
      <c r="E2359" t="s">
        <v>332</v>
      </c>
      <c r="F2359" t="s">
        <v>7672</v>
      </c>
      <c r="G2359" s="17" t="s">
        <v>5082</v>
      </c>
      <c r="H2359" t="s">
        <v>308</v>
      </c>
      <c r="I2359" t="s">
        <v>43</v>
      </c>
      <c r="J2359" t="s">
        <v>8</v>
      </c>
      <c r="K2359" t="s">
        <v>102</v>
      </c>
      <c r="L2359" t="s">
        <v>1039</v>
      </c>
      <c r="M2359" t="s">
        <v>310</v>
      </c>
      <c r="N2359">
        <v>0</v>
      </c>
      <c r="O2359" t="s">
        <v>47</v>
      </c>
      <c r="P2359">
        <v>23</v>
      </c>
      <c r="Q2359" t="s">
        <v>62</v>
      </c>
      <c r="R2359" t="s">
        <v>317</v>
      </c>
      <c r="S2359" t="s">
        <v>318</v>
      </c>
      <c r="T2359" t="s">
        <v>51</v>
      </c>
      <c r="U2359" t="s">
        <v>262</v>
      </c>
      <c r="V2359">
        <v>1.05</v>
      </c>
      <c r="W2359" s="1">
        <v>1651.6500000000003</v>
      </c>
      <c r="X2359">
        <v>1</v>
      </c>
      <c r="Y2359">
        <v>1.95</v>
      </c>
      <c r="Z2359">
        <v>4</v>
      </c>
      <c r="AA2359">
        <v>0.48749999999999999</v>
      </c>
      <c r="AB2359" s="2">
        <v>0</v>
      </c>
      <c r="AC2359" s="1">
        <v>0</v>
      </c>
      <c r="AD2359" s="7">
        <v>43528</v>
      </c>
      <c r="AE2359" s="7">
        <v>43528</v>
      </c>
      <c r="AF2359">
        <v>0</v>
      </c>
      <c r="AG2359" t="s">
        <v>53</v>
      </c>
      <c r="AH2359" s="2">
        <v>0</v>
      </c>
      <c r="AI2359" s="1">
        <v>0</v>
      </c>
      <c r="AJ2359" s="1">
        <v>0</v>
      </c>
      <c r="AK2359" s="60" t="str">
        <f>+IF(Tabla1[[#This Row],[REQUEST_TY]]="SR MANTENIMIENTO CORRECTIVO", "EMERGENCIA", "OTROS")</f>
        <v>EMERGENCIA</v>
      </c>
      <c r="AL2359" s="6" t="str">
        <f>+_xlfn.IFS(Tabla1[[#This Row],[Veces obj]]&lt;=1,"0-1",Tabla1[[#This Row],[Veces obj]]&lt;=2,"1-2",Tabla1[[#This Row],[Veces obj]]&lt;=3,"2-3",TRUE,"&gt;3")</f>
        <v>0-1</v>
      </c>
      <c r="AM2359" s="60" t="str">
        <f>+_xlfn.IFS(MONTH(Tabla1[[#This Row],[MES]])&lt;=3,"Q1",MONTH(Tabla1[[#This Row],[MES]])&lt;=6,"Q2",MONTH(Tabla1[[#This Row],[MES]])&lt;=9,"Q3",TRUE,"Q4")</f>
        <v>Q1</v>
      </c>
      <c r="AN2359" s="15" t="str">
        <f>+IFERROR(VLOOKUP(Tabla1[[#This Row],[CUENTA]],CTAS[],2,0),"OTROS")</f>
        <v>OTROS</v>
      </c>
      <c r="AP2359" s="15" t="str">
        <f>+IFERROR(VLOOKUP(Tabla1[[#This Row],[EMPLEADO]],IS[],3,0),"OTROS")</f>
        <v>OTROS</v>
      </c>
      <c r="AQ2359" s="15" t="str">
        <f>+IFERROR(VLOOKUP(Tabla1[[#This Row],[EMPLEADO]],IS[[NÓMINA]:[INGENIERO]],2,0),"OTROS")</f>
        <v>OTROS</v>
      </c>
    </row>
    <row r="2360" spans="1:43" x14ac:dyDescent="0.25">
      <c r="A2360" t="s">
        <v>7477</v>
      </c>
      <c r="B2360">
        <v>1</v>
      </c>
      <c r="C2360" t="s">
        <v>7673</v>
      </c>
      <c r="D2360" t="s">
        <v>38</v>
      </c>
      <c r="E2360" t="s">
        <v>160</v>
      </c>
      <c r="F2360" t="s">
        <v>7674</v>
      </c>
      <c r="G2360" s="17" t="s">
        <v>6430</v>
      </c>
      <c r="H2360" t="s">
        <v>124</v>
      </c>
      <c r="I2360" t="s">
        <v>43</v>
      </c>
      <c r="J2360" t="s">
        <v>8</v>
      </c>
      <c r="K2360" t="s">
        <v>240</v>
      </c>
      <c r="L2360" t="s">
        <v>241</v>
      </c>
      <c r="M2360" t="s">
        <v>94</v>
      </c>
      <c r="N2360">
        <v>0</v>
      </c>
      <c r="O2360" t="s">
        <v>47</v>
      </c>
      <c r="P2360">
        <v>10</v>
      </c>
      <c r="Q2360" t="s">
        <v>194</v>
      </c>
      <c r="R2360" t="s">
        <v>49</v>
      </c>
      <c r="S2360" t="s">
        <v>50</v>
      </c>
      <c r="T2360" t="s">
        <v>51</v>
      </c>
      <c r="U2360" t="s">
        <v>444</v>
      </c>
      <c r="V2360">
        <v>0</v>
      </c>
      <c r="W2360" s="1">
        <v>0</v>
      </c>
      <c r="X2360">
        <v>1</v>
      </c>
      <c r="Y2360">
        <v>0</v>
      </c>
      <c r="Z2360">
        <v>5</v>
      </c>
      <c r="AA2360">
        <v>0</v>
      </c>
      <c r="AB2360" s="2">
        <v>0</v>
      </c>
      <c r="AC2360" s="1">
        <v>0</v>
      </c>
      <c r="AD2360" s="7">
        <v>43524</v>
      </c>
      <c r="AE2360" s="7">
        <v>43525</v>
      </c>
      <c r="AF2360">
        <v>1</v>
      </c>
      <c r="AG2360" t="s">
        <v>53</v>
      </c>
      <c r="AH2360" s="2">
        <v>0</v>
      </c>
      <c r="AI2360" s="1">
        <v>0</v>
      </c>
      <c r="AJ2360" s="1">
        <v>0</v>
      </c>
      <c r="AK2360" s="60" t="str">
        <f>+IF(Tabla1[[#This Row],[REQUEST_TY]]="SR MANTENIMIENTO CORRECTIVO", "EMERGENCIA", "OTROS")</f>
        <v>EMERGENCIA</v>
      </c>
      <c r="AL2360" s="6" t="str">
        <f>+_xlfn.IFS(Tabla1[[#This Row],[Veces obj]]&lt;=1,"0-1",Tabla1[[#This Row],[Veces obj]]&lt;=2,"1-2",Tabla1[[#This Row],[Veces obj]]&lt;=3,"2-3",TRUE,"&gt;3")</f>
        <v>0-1</v>
      </c>
      <c r="AM2360" s="60" t="str">
        <f>+_xlfn.IFS(MONTH(Tabla1[[#This Row],[MES]])&lt;=3,"Q1",MONTH(Tabla1[[#This Row],[MES]])&lt;=6,"Q2",MONTH(Tabla1[[#This Row],[MES]])&lt;=9,"Q3",TRUE,"Q4")</f>
        <v>Q1</v>
      </c>
      <c r="AN2360" s="15" t="str">
        <f>+IFERROR(VLOOKUP(Tabla1[[#This Row],[CUENTA]],CTAS[],2,0),"OTROS")</f>
        <v>OTROS</v>
      </c>
      <c r="AP2360" s="15" t="str">
        <f>+IFERROR(VLOOKUP(Tabla1[[#This Row],[EMPLEADO]],IS[],3,0),"OTROS")</f>
        <v>JUAREZ</v>
      </c>
      <c r="AQ2360" s="15" t="str">
        <f>+IFERROR(VLOOKUP(Tabla1[[#This Row],[EMPLEADO]],IS[[NÓMINA]:[INGENIERO]],2,0),"OTROS")</f>
        <v>MIGUEL COTA</v>
      </c>
    </row>
    <row r="2361" spans="1:43" x14ac:dyDescent="0.25">
      <c r="A2361" t="s">
        <v>7477</v>
      </c>
      <c r="B2361">
        <v>1</v>
      </c>
      <c r="C2361" t="s">
        <v>7675</v>
      </c>
      <c r="D2361" t="s">
        <v>38</v>
      </c>
      <c r="E2361" t="s">
        <v>237</v>
      </c>
      <c r="F2361" t="s">
        <v>7676</v>
      </c>
      <c r="G2361" s="17" t="s">
        <v>7250</v>
      </c>
      <c r="H2361" t="s">
        <v>124</v>
      </c>
      <c r="I2361" t="s">
        <v>43</v>
      </c>
      <c r="J2361" t="s">
        <v>8</v>
      </c>
      <c r="K2361" t="s">
        <v>240</v>
      </c>
      <c r="L2361" t="s">
        <v>241</v>
      </c>
      <c r="M2361" t="s">
        <v>94</v>
      </c>
      <c r="N2361">
        <v>0</v>
      </c>
      <c r="O2361" t="s">
        <v>47</v>
      </c>
      <c r="P2361">
        <v>1</v>
      </c>
      <c r="Q2361" t="s">
        <v>388</v>
      </c>
      <c r="R2361" t="s">
        <v>242</v>
      </c>
      <c r="S2361" t="s">
        <v>64</v>
      </c>
      <c r="T2361" t="s">
        <v>51</v>
      </c>
      <c r="U2361" t="s">
        <v>389</v>
      </c>
      <c r="V2361">
        <v>0</v>
      </c>
      <c r="W2361" s="1">
        <v>0</v>
      </c>
      <c r="X2361">
        <v>1</v>
      </c>
      <c r="Y2361">
        <v>1.08</v>
      </c>
      <c r="Z2361">
        <v>5</v>
      </c>
      <c r="AA2361">
        <v>0.21600000000000003</v>
      </c>
      <c r="AB2361" s="2">
        <v>0</v>
      </c>
      <c r="AC2361" s="1">
        <v>0</v>
      </c>
      <c r="AD2361" s="7">
        <v>43531</v>
      </c>
      <c r="AE2361" s="7">
        <v>43531</v>
      </c>
      <c r="AF2361">
        <v>0</v>
      </c>
      <c r="AG2361" t="s">
        <v>53</v>
      </c>
      <c r="AH2361" s="2">
        <v>0</v>
      </c>
      <c r="AI2361" s="1">
        <v>0</v>
      </c>
      <c r="AJ2361" s="1">
        <v>0</v>
      </c>
      <c r="AK2361" s="60" t="str">
        <f>+IF(Tabla1[[#This Row],[REQUEST_TY]]="SR MANTENIMIENTO CORRECTIVO", "EMERGENCIA", "OTROS")</f>
        <v>EMERGENCIA</v>
      </c>
      <c r="AL2361" s="6" t="str">
        <f>+_xlfn.IFS(Tabla1[[#This Row],[Veces obj]]&lt;=1,"0-1",Tabla1[[#This Row],[Veces obj]]&lt;=2,"1-2",Tabla1[[#This Row],[Veces obj]]&lt;=3,"2-3",TRUE,"&gt;3")</f>
        <v>0-1</v>
      </c>
      <c r="AM2361" s="60" t="str">
        <f>+_xlfn.IFS(MONTH(Tabla1[[#This Row],[MES]])&lt;=3,"Q1",MONTH(Tabla1[[#This Row],[MES]])&lt;=6,"Q2",MONTH(Tabla1[[#This Row],[MES]])&lt;=9,"Q3",TRUE,"Q4")</f>
        <v>Q1</v>
      </c>
      <c r="AN2361" s="15" t="str">
        <f>+IFERROR(VLOOKUP(Tabla1[[#This Row],[CUENTA]],CTAS[],2,0),"OTROS")</f>
        <v>OTROS</v>
      </c>
      <c r="AP2361" s="15" t="str">
        <f>+IFERROR(VLOOKUP(Tabla1[[#This Row],[EMPLEADO]],IS[],3,0),"OTROS")</f>
        <v>JUAREZ</v>
      </c>
      <c r="AQ2361" s="15" t="str">
        <f>+IFERROR(VLOOKUP(Tabla1[[#This Row],[EMPLEADO]],IS[[NÓMINA]:[INGENIERO]],2,0),"OTROS")</f>
        <v>MIGUEL COTA</v>
      </c>
    </row>
    <row r="2362" spans="1:43" x14ac:dyDescent="0.25">
      <c r="A2362" t="s">
        <v>7477</v>
      </c>
      <c r="B2362">
        <v>1</v>
      </c>
      <c r="C2362" t="s">
        <v>7677</v>
      </c>
      <c r="D2362" t="s">
        <v>38</v>
      </c>
      <c r="E2362" t="s">
        <v>373</v>
      </c>
      <c r="F2362" t="s">
        <v>7678</v>
      </c>
      <c r="G2362" s="17" t="s">
        <v>4051</v>
      </c>
      <c r="H2362" t="s">
        <v>308</v>
      </c>
      <c r="I2362" t="s">
        <v>43</v>
      </c>
      <c r="J2362" t="s">
        <v>8</v>
      </c>
      <c r="K2362" t="s">
        <v>495</v>
      </c>
      <c r="L2362" t="s">
        <v>496</v>
      </c>
      <c r="M2362" t="s">
        <v>46</v>
      </c>
      <c r="N2362">
        <v>0</v>
      </c>
      <c r="O2362" t="s">
        <v>47</v>
      </c>
      <c r="P2362">
        <v>59</v>
      </c>
      <c r="Q2362" t="s">
        <v>82</v>
      </c>
      <c r="R2362" t="s">
        <v>153</v>
      </c>
      <c r="S2362" t="s">
        <v>50</v>
      </c>
      <c r="T2362" t="s">
        <v>51</v>
      </c>
      <c r="U2362" t="s">
        <v>120</v>
      </c>
      <c r="V2362">
        <v>0.8</v>
      </c>
      <c r="W2362" s="1">
        <v>572.00000000000011</v>
      </c>
      <c r="X2362">
        <v>1</v>
      </c>
      <c r="Y2362">
        <v>0.63</v>
      </c>
      <c r="Z2362">
        <v>5</v>
      </c>
      <c r="AA2362">
        <v>0.126</v>
      </c>
      <c r="AB2362" s="2">
        <v>0</v>
      </c>
      <c r="AC2362" s="1">
        <v>0</v>
      </c>
      <c r="AD2362" s="7">
        <v>43525</v>
      </c>
      <c r="AE2362" s="7">
        <v>43525</v>
      </c>
      <c r="AF2362">
        <v>0</v>
      </c>
      <c r="AG2362" t="s">
        <v>53</v>
      </c>
      <c r="AH2362" s="2">
        <v>0</v>
      </c>
      <c r="AI2362" s="1">
        <v>0</v>
      </c>
      <c r="AJ2362" s="1">
        <v>0</v>
      </c>
      <c r="AK2362" s="60" t="str">
        <f>+IF(Tabla1[[#This Row],[REQUEST_TY]]="SR MANTENIMIENTO CORRECTIVO", "EMERGENCIA", "OTROS")</f>
        <v>EMERGENCIA</v>
      </c>
      <c r="AL2362" s="6" t="str">
        <f>+_xlfn.IFS(Tabla1[[#This Row],[Veces obj]]&lt;=1,"0-1",Tabla1[[#This Row],[Veces obj]]&lt;=2,"1-2",Tabla1[[#This Row],[Veces obj]]&lt;=3,"2-3",TRUE,"&gt;3")</f>
        <v>0-1</v>
      </c>
      <c r="AM2362" s="60" t="str">
        <f>+_xlfn.IFS(MONTH(Tabla1[[#This Row],[MES]])&lt;=3,"Q1",MONTH(Tabla1[[#This Row],[MES]])&lt;=6,"Q2",MONTH(Tabla1[[#This Row],[MES]])&lt;=9,"Q3",TRUE,"Q4")</f>
        <v>Q1</v>
      </c>
      <c r="AN2362" s="15" t="str">
        <f>+IFERROR(VLOOKUP(Tabla1[[#This Row],[CUENTA]],CTAS[],2,0),"OTROS")</f>
        <v>OTROS</v>
      </c>
      <c r="AP2362" s="15" t="str">
        <f>+IFERROR(VLOOKUP(Tabla1[[#This Row],[EMPLEADO]],IS[],3,0),"OTROS")</f>
        <v>OTROS</v>
      </c>
      <c r="AQ2362" s="15" t="str">
        <f>+IFERROR(VLOOKUP(Tabla1[[#This Row],[EMPLEADO]],IS[[NÓMINA]:[INGENIERO]],2,0),"OTROS")</f>
        <v>OTROS</v>
      </c>
    </row>
    <row r="2363" spans="1:43" x14ac:dyDescent="0.25">
      <c r="A2363" t="s">
        <v>7477</v>
      </c>
      <c r="B2363">
        <v>1</v>
      </c>
      <c r="C2363" t="s">
        <v>7679</v>
      </c>
      <c r="D2363" t="s">
        <v>38</v>
      </c>
      <c r="E2363" t="s">
        <v>747</v>
      </c>
      <c r="F2363" t="s">
        <v>7680</v>
      </c>
      <c r="G2363" s="17" t="s">
        <v>919</v>
      </c>
      <c r="H2363" t="s">
        <v>308</v>
      </c>
      <c r="I2363" t="s">
        <v>43</v>
      </c>
      <c r="J2363" t="s">
        <v>8</v>
      </c>
      <c r="K2363" t="s">
        <v>495</v>
      </c>
      <c r="L2363" t="s">
        <v>496</v>
      </c>
      <c r="M2363" t="s">
        <v>46</v>
      </c>
      <c r="N2363">
        <v>0</v>
      </c>
      <c r="O2363" t="s">
        <v>47</v>
      </c>
      <c r="P2363">
        <v>48</v>
      </c>
      <c r="Q2363" t="s">
        <v>82</v>
      </c>
      <c r="R2363" t="s">
        <v>95</v>
      </c>
      <c r="S2363" t="s">
        <v>64</v>
      </c>
      <c r="T2363" t="s">
        <v>51</v>
      </c>
      <c r="U2363" t="s">
        <v>83</v>
      </c>
      <c r="V2363">
        <v>1.05</v>
      </c>
      <c r="W2363" s="1">
        <v>1433.25</v>
      </c>
      <c r="X2363">
        <v>1</v>
      </c>
      <c r="Y2363">
        <v>0.91</v>
      </c>
      <c r="Z2363">
        <v>5</v>
      </c>
      <c r="AA2363">
        <v>0.182</v>
      </c>
      <c r="AB2363" s="2">
        <v>0</v>
      </c>
      <c r="AC2363" s="1">
        <v>0</v>
      </c>
      <c r="AD2363" s="7">
        <v>43525</v>
      </c>
      <c r="AE2363" s="7">
        <v>43525</v>
      </c>
      <c r="AF2363">
        <v>0</v>
      </c>
      <c r="AG2363" t="s">
        <v>53</v>
      </c>
      <c r="AH2363" s="2">
        <v>0</v>
      </c>
      <c r="AI2363" s="1">
        <v>0</v>
      </c>
      <c r="AJ2363" s="1">
        <v>0</v>
      </c>
      <c r="AK2363" s="60" t="str">
        <f>+IF(Tabla1[[#This Row],[REQUEST_TY]]="SR MANTENIMIENTO CORRECTIVO", "EMERGENCIA", "OTROS")</f>
        <v>EMERGENCIA</v>
      </c>
      <c r="AL2363" s="6" t="str">
        <f>+_xlfn.IFS(Tabla1[[#This Row],[Veces obj]]&lt;=1,"0-1",Tabla1[[#This Row],[Veces obj]]&lt;=2,"1-2",Tabla1[[#This Row],[Veces obj]]&lt;=3,"2-3",TRUE,"&gt;3")</f>
        <v>0-1</v>
      </c>
      <c r="AM2363" s="60" t="str">
        <f>+_xlfn.IFS(MONTH(Tabla1[[#This Row],[MES]])&lt;=3,"Q1",MONTH(Tabla1[[#This Row],[MES]])&lt;=6,"Q2",MONTH(Tabla1[[#This Row],[MES]])&lt;=9,"Q3",TRUE,"Q4")</f>
        <v>Q1</v>
      </c>
      <c r="AN2363" s="15" t="str">
        <f>+IFERROR(VLOOKUP(Tabla1[[#This Row],[CUENTA]],CTAS[],2,0),"OTROS")</f>
        <v>OTROS</v>
      </c>
      <c r="AP2363" s="15" t="str">
        <f>+IFERROR(VLOOKUP(Tabla1[[#This Row],[EMPLEADO]],IS[],3,0),"OTROS")</f>
        <v>OTROS</v>
      </c>
      <c r="AQ2363" s="15" t="str">
        <f>+IFERROR(VLOOKUP(Tabla1[[#This Row],[EMPLEADO]],IS[[NÓMINA]:[INGENIERO]],2,0),"OTROS")</f>
        <v>OTROS</v>
      </c>
    </row>
    <row r="2364" spans="1:43" x14ac:dyDescent="0.25">
      <c r="A2364" t="s">
        <v>7477</v>
      </c>
      <c r="B2364">
        <v>1</v>
      </c>
      <c r="C2364" t="s">
        <v>7681</v>
      </c>
      <c r="D2364" t="s">
        <v>38</v>
      </c>
      <c r="E2364" t="s">
        <v>39</v>
      </c>
      <c r="F2364" t="s">
        <v>7682</v>
      </c>
      <c r="G2364" s="17" t="s">
        <v>3636</v>
      </c>
      <c r="H2364" t="s">
        <v>271</v>
      </c>
      <c r="I2364" t="s">
        <v>43</v>
      </c>
      <c r="J2364" t="s">
        <v>8</v>
      </c>
      <c r="K2364" t="s">
        <v>2237</v>
      </c>
      <c r="L2364" t="s">
        <v>3482</v>
      </c>
      <c r="M2364" t="s">
        <v>3483</v>
      </c>
      <c r="N2364">
        <v>1</v>
      </c>
      <c r="O2364" t="s">
        <v>105</v>
      </c>
      <c r="P2364">
        <v>79</v>
      </c>
      <c r="Q2364" t="s">
        <v>48</v>
      </c>
      <c r="R2364" t="s">
        <v>49</v>
      </c>
      <c r="S2364" t="s">
        <v>50</v>
      </c>
      <c r="T2364" t="s">
        <v>51</v>
      </c>
      <c r="U2364" t="s">
        <v>52</v>
      </c>
      <c r="V2364">
        <v>1.05</v>
      </c>
      <c r="W2364" s="1">
        <v>0</v>
      </c>
      <c r="X2364">
        <v>1</v>
      </c>
      <c r="Y2364">
        <v>0</v>
      </c>
      <c r="Z2364">
        <v>5</v>
      </c>
      <c r="AA2364">
        <v>0</v>
      </c>
      <c r="AB2364" s="2">
        <v>0</v>
      </c>
      <c r="AC2364" s="1">
        <v>0</v>
      </c>
      <c r="AD2364" s="7">
        <v>43525</v>
      </c>
      <c r="AE2364" s="7">
        <v>43528</v>
      </c>
      <c r="AF2364">
        <v>1</v>
      </c>
      <c r="AG2364" t="s">
        <v>53</v>
      </c>
      <c r="AH2364" s="2">
        <v>0</v>
      </c>
      <c r="AI2364" s="1">
        <v>0</v>
      </c>
      <c r="AJ2364" s="1">
        <v>0</v>
      </c>
      <c r="AK2364" s="60" t="str">
        <f>+IF(Tabla1[[#This Row],[REQUEST_TY]]="SR MANTENIMIENTO CORRECTIVO", "EMERGENCIA", "OTROS")</f>
        <v>EMERGENCIA</v>
      </c>
      <c r="AL2364" s="6" t="str">
        <f>+_xlfn.IFS(Tabla1[[#This Row],[Veces obj]]&lt;=1,"0-1",Tabla1[[#This Row],[Veces obj]]&lt;=2,"1-2",Tabla1[[#This Row],[Veces obj]]&lt;=3,"2-3",TRUE,"&gt;3")</f>
        <v>0-1</v>
      </c>
      <c r="AM2364" s="60" t="str">
        <f>+_xlfn.IFS(MONTH(Tabla1[[#This Row],[MES]])&lt;=3,"Q1",MONTH(Tabla1[[#This Row],[MES]])&lt;=6,"Q2",MONTH(Tabla1[[#This Row],[MES]])&lt;=9,"Q3",TRUE,"Q4")</f>
        <v>Q1</v>
      </c>
      <c r="AN2364" s="15" t="str">
        <f>+IFERROR(VLOOKUP(Tabla1[[#This Row],[CUENTA]],CTAS[],2,0),"OTROS")</f>
        <v>OTROS</v>
      </c>
      <c r="AP2364" s="15" t="str">
        <f>+IFERROR(VLOOKUP(Tabla1[[#This Row],[EMPLEADO]],IS[],3,0),"OTROS")</f>
        <v>OTROS</v>
      </c>
      <c r="AQ2364" s="15" t="str">
        <f>+IFERROR(VLOOKUP(Tabla1[[#This Row],[EMPLEADO]],IS[[NÓMINA]:[INGENIERO]],2,0),"OTROS")</f>
        <v>OTROS</v>
      </c>
    </row>
    <row r="2365" spans="1:43" x14ac:dyDescent="0.25">
      <c r="A2365" t="s">
        <v>7477</v>
      </c>
      <c r="B2365">
        <v>1</v>
      </c>
      <c r="C2365" t="s">
        <v>7683</v>
      </c>
      <c r="D2365" t="s">
        <v>38</v>
      </c>
      <c r="E2365" t="s">
        <v>39</v>
      </c>
      <c r="F2365" t="s">
        <v>7684</v>
      </c>
      <c r="G2365" s="17" t="s">
        <v>6124</v>
      </c>
      <c r="H2365" t="s">
        <v>42</v>
      </c>
      <c r="I2365" t="s">
        <v>43</v>
      </c>
      <c r="J2365" t="s">
        <v>8</v>
      </c>
      <c r="K2365" t="s">
        <v>798</v>
      </c>
      <c r="L2365" t="s">
        <v>3147</v>
      </c>
      <c r="M2365" t="s">
        <v>794</v>
      </c>
      <c r="N2365">
        <v>1</v>
      </c>
      <c r="O2365" t="s">
        <v>47</v>
      </c>
      <c r="P2365">
        <v>2646</v>
      </c>
      <c r="Q2365" t="s">
        <v>48</v>
      </c>
      <c r="R2365" t="s">
        <v>49</v>
      </c>
      <c r="S2365" t="s">
        <v>50</v>
      </c>
      <c r="T2365" t="s">
        <v>51</v>
      </c>
      <c r="U2365" t="s">
        <v>52</v>
      </c>
      <c r="V2365">
        <v>1.05</v>
      </c>
      <c r="W2365" s="1">
        <v>0</v>
      </c>
      <c r="X2365">
        <v>1</v>
      </c>
      <c r="Y2365">
        <v>0.08</v>
      </c>
      <c r="Z2365">
        <v>5</v>
      </c>
      <c r="AA2365">
        <v>1.6E-2</v>
      </c>
      <c r="AB2365" s="2">
        <v>0</v>
      </c>
      <c r="AC2365" s="1">
        <v>0</v>
      </c>
      <c r="AD2365" s="7">
        <v>43524</v>
      </c>
      <c r="AE2365" s="7">
        <v>43525</v>
      </c>
      <c r="AF2365">
        <v>1</v>
      </c>
      <c r="AG2365" t="s">
        <v>53</v>
      </c>
      <c r="AH2365" s="2">
        <v>0</v>
      </c>
      <c r="AI2365" s="1">
        <v>0</v>
      </c>
      <c r="AJ2365" s="1">
        <v>0</v>
      </c>
      <c r="AK2365" s="60" t="str">
        <f>+IF(Tabla1[[#This Row],[REQUEST_TY]]="SR MANTENIMIENTO CORRECTIVO", "EMERGENCIA", "OTROS")</f>
        <v>EMERGENCIA</v>
      </c>
      <c r="AL2365" s="6" t="str">
        <f>+_xlfn.IFS(Tabla1[[#This Row],[Veces obj]]&lt;=1,"0-1",Tabla1[[#This Row],[Veces obj]]&lt;=2,"1-2",Tabla1[[#This Row],[Veces obj]]&lt;=3,"2-3",TRUE,"&gt;3")</f>
        <v>0-1</v>
      </c>
      <c r="AM2365" s="60" t="str">
        <f>+_xlfn.IFS(MONTH(Tabla1[[#This Row],[MES]])&lt;=3,"Q1",MONTH(Tabla1[[#This Row],[MES]])&lt;=6,"Q2",MONTH(Tabla1[[#This Row],[MES]])&lt;=9,"Q3",TRUE,"Q4")</f>
        <v>Q1</v>
      </c>
      <c r="AN2365" s="15" t="str">
        <f>+IFERROR(VLOOKUP(Tabla1[[#This Row],[CUENTA]],CTAS[],2,0),"OTROS")</f>
        <v>OTROS</v>
      </c>
      <c r="AP2365" s="15" t="str">
        <f>+IFERROR(VLOOKUP(Tabla1[[#This Row],[EMPLEADO]],IS[],3,0),"OTROS")</f>
        <v>OTROS</v>
      </c>
      <c r="AQ2365" s="15" t="str">
        <f>+IFERROR(VLOOKUP(Tabla1[[#This Row],[EMPLEADO]],IS[[NÓMINA]:[INGENIERO]],2,0),"OTROS")</f>
        <v>OTROS</v>
      </c>
    </row>
    <row r="2366" spans="1:43" x14ac:dyDescent="0.25">
      <c r="A2366" t="s">
        <v>7477</v>
      </c>
      <c r="B2366">
        <v>1</v>
      </c>
      <c r="C2366" t="s">
        <v>7685</v>
      </c>
      <c r="D2366" t="s">
        <v>38</v>
      </c>
      <c r="E2366" t="s">
        <v>373</v>
      </c>
      <c r="F2366" t="s">
        <v>7686</v>
      </c>
      <c r="G2366" s="17" t="s">
        <v>7687</v>
      </c>
      <c r="H2366" t="s">
        <v>220</v>
      </c>
      <c r="I2366" t="s">
        <v>43</v>
      </c>
      <c r="J2366" t="s">
        <v>8</v>
      </c>
      <c r="K2366" t="s">
        <v>102</v>
      </c>
      <c r="L2366" t="s">
        <v>261</v>
      </c>
      <c r="M2366" t="s">
        <v>736</v>
      </c>
      <c r="N2366">
        <v>0</v>
      </c>
      <c r="O2366" t="s">
        <v>47</v>
      </c>
      <c r="P2366">
        <v>297</v>
      </c>
      <c r="Q2366" t="s">
        <v>48</v>
      </c>
      <c r="R2366" t="s">
        <v>153</v>
      </c>
      <c r="S2366" t="s">
        <v>50</v>
      </c>
      <c r="T2366" t="s">
        <v>51</v>
      </c>
      <c r="U2366" t="s">
        <v>52</v>
      </c>
      <c r="V2366">
        <v>1.05</v>
      </c>
      <c r="W2366" s="1">
        <v>750.75000000000011</v>
      </c>
      <c r="X2366">
        <v>1</v>
      </c>
      <c r="Y2366">
        <v>0</v>
      </c>
      <c r="Z2366">
        <v>5</v>
      </c>
      <c r="AA2366">
        <v>0</v>
      </c>
      <c r="AB2366" s="2">
        <v>0</v>
      </c>
      <c r="AC2366" s="1">
        <v>0</v>
      </c>
      <c r="AD2366" s="7">
        <v>43525</v>
      </c>
      <c r="AE2366" s="7">
        <v>43525</v>
      </c>
      <c r="AF2366">
        <v>0</v>
      </c>
      <c r="AG2366" t="s">
        <v>53</v>
      </c>
      <c r="AH2366" s="2">
        <v>0</v>
      </c>
      <c r="AI2366" s="1">
        <v>0</v>
      </c>
      <c r="AJ2366" s="1">
        <v>0</v>
      </c>
      <c r="AK2366" s="60" t="str">
        <f>+IF(Tabla1[[#This Row],[REQUEST_TY]]="SR MANTENIMIENTO CORRECTIVO", "EMERGENCIA", "OTROS")</f>
        <v>EMERGENCIA</v>
      </c>
      <c r="AL2366" s="6" t="str">
        <f>+_xlfn.IFS(Tabla1[[#This Row],[Veces obj]]&lt;=1,"0-1",Tabla1[[#This Row],[Veces obj]]&lt;=2,"1-2",Tabla1[[#This Row],[Veces obj]]&lt;=3,"2-3",TRUE,"&gt;3")</f>
        <v>0-1</v>
      </c>
      <c r="AM2366" s="60" t="str">
        <f>+_xlfn.IFS(MONTH(Tabla1[[#This Row],[MES]])&lt;=3,"Q1",MONTH(Tabla1[[#This Row],[MES]])&lt;=6,"Q2",MONTH(Tabla1[[#This Row],[MES]])&lt;=9,"Q3",TRUE,"Q4")</f>
        <v>Q1</v>
      </c>
      <c r="AN2366" s="15" t="str">
        <f>+IFERROR(VLOOKUP(Tabla1[[#This Row],[CUENTA]],CTAS[],2,0),"OTROS")</f>
        <v>OTROS</v>
      </c>
      <c r="AP2366" s="15" t="str">
        <f>+IFERROR(VLOOKUP(Tabla1[[#This Row],[EMPLEADO]],IS[],3,0),"OTROS")</f>
        <v>OTROS</v>
      </c>
      <c r="AQ2366" s="15" t="str">
        <f>+IFERROR(VLOOKUP(Tabla1[[#This Row],[EMPLEADO]],IS[[NÓMINA]:[INGENIERO]],2,0),"OTROS")</f>
        <v>OTROS</v>
      </c>
    </row>
    <row r="2367" spans="1:43" x14ac:dyDescent="0.25">
      <c r="A2367" t="s">
        <v>7477</v>
      </c>
      <c r="B2367">
        <v>1</v>
      </c>
      <c r="C2367" t="s">
        <v>7688</v>
      </c>
      <c r="D2367" t="s">
        <v>38</v>
      </c>
      <c r="E2367" t="s">
        <v>401</v>
      </c>
      <c r="F2367" t="s">
        <v>7689</v>
      </c>
      <c r="G2367" s="17" t="s">
        <v>7690</v>
      </c>
      <c r="H2367" t="s">
        <v>150</v>
      </c>
      <c r="I2367" t="s">
        <v>43</v>
      </c>
      <c r="J2367" t="s">
        <v>8</v>
      </c>
      <c r="K2367" t="s">
        <v>151</v>
      </c>
      <c r="L2367" t="s">
        <v>1420</v>
      </c>
      <c r="M2367" t="s">
        <v>1421</v>
      </c>
      <c r="N2367">
        <v>0</v>
      </c>
      <c r="O2367" t="s">
        <v>47</v>
      </c>
      <c r="P2367">
        <v>707</v>
      </c>
      <c r="Q2367" t="s">
        <v>48</v>
      </c>
      <c r="R2367" t="s">
        <v>153</v>
      </c>
      <c r="S2367" t="s">
        <v>50</v>
      </c>
      <c r="T2367" t="s">
        <v>51</v>
      </c>
      <c r="U2367" t="s">
        <v>52</v>
      </c>
      <c r="V2367">
        <v>1.05</v>
      </c>
      <c r="W2367" s="1">
        <v>750.75000000000011</v>
      </c>
      <c r="X2367">
        <v>1</v>
      </c>
      <c r="Y2367">
        <v>0</v>
      </c>
      <c r="Z2367">
        <v>5</v>
      </c>
      <c r="AA2367">
        <v>0</v>
      </c>
      <c r="AB2367" s="2">
        <v>0</v>
      </c>
      <c r="AC2367" s="1">
        <v>0</v>
      </c>
      <c r="AD2367" s="7">
        <v>43528</v>
      </c>
      <c r="AE2367" s="7">
        <v>43528</v>
      </c>
      <c r="AF2367">
        <v>0</v>
      </c>
      <c r="AG2367" t="s">
        <v>53</v>
      </c>
      <c r="AH2367" s="2">
        <v>0</v>
      </c>
      <c r="AI2367" s="1">
        <v>0</v>
      </c>
      <c r="AJ2367" s="1">
        <v>0</v>
      </c>
      <c r="AK2367" s="60" t="str">
        <f>+IF(Tabla1[[#This Row],[REQUEST_TY]]="SR MANTENIMIENTO CORRECTIVO", "EMERGENCIA", "OTROS")</f>
        <v>EMERGENCIA</v>
      </c>
      <c r="AL2367" s="6" t="str">
        <f>+_xlfn.IFS(Tabla1[[#This Row],[Veces obj]]&lt;=1,"0-1",Tabla1[[#This Row],[Veces obj]]&lt;=2,"1-2",Tabla1[[#This Row],[Veces obj]]&lt;=3,"2-3",TRUE,"&gt;3")</f>
        <v>0-1</v>
      </c>
      <c r="AM2367" s="60" t="str">
        <f>+_xlfn.IFS(MONTH(Tabla1[[#This Row],[MES]])&lt;=3,"Q1",MONTH(Tabla1[[#This Row],[MES]])&lt;=6,"Q2",MONTH(Tabla1[[#This Row],[MES]])&lt;=9,"Q3",TRUE,"Q4")</f>
        <v>Q1</v>
      </c>
      <c r="AN2367" s="15" t="str">
        <f>+IFERROR(VLOOKUP(Tabla1[[#This Row],[CUENTA]],CTAS[],2,0),"OTROS")</f>
        <v>HONEYWELL</v>
      </c>
      <c r="AP2367" s="15" t="str">
        <f>+IFERROR(VLOOKUP(Tabla1[[#This Row],[EMPLEADO]],IS[],3,0),"OTROS")</f>
        <v>JUAREZ</v>
      </c>
      <c r="AQ2367" s="15" t="str">
        <f>+IFERROR(VLOOKUP(Tabla1[[#This Row],[EMPLEADO]],IS[[NÓMINA]:[INGENIERO]],2,0),"OTROS")</f>
        <v>CARLOS MONTOYA</v>
      </c>
    </row>
    <row r="2368" spans="1:43" x14ac:dyDescent="0.25">
      <c r="A2368" t="s">
        <v>7477</v>
      </c>
      <c r="B2368">
        <v>1</v>
      </c>
      <c r="C2368" t="s">
        <v>7691</v>
      </c>
      <c r="D2368" t="s">
        <v>38</v>
      </c>
      <c r="E2368" t="s">
        <v>1049</v>
      </c>
      <c r="F2368" t="s">
        <v>7692</v>
      </c>
      <c r="G2368" s="17" t="s">
        <v>4203</v>
      </c>
      <c r="H2368" t="s">
        <v>679</v>
      </c>
      <c r="I2368" t="s">
        <v>43</v>
      </c>
      <c r="J2368" t="s">
        <v>8</v>
      </c>
      <c r="K2368" t="s">
        <v>102</v>
      </c>
      <c r="L2368" t="s">
        <v>1039</v>
      </c>
      <c r="M2368" t="s">
        <v>310</v>
      </c>
      <c r="N2368">
        <v>0</v>
      </c>
      <c r="O2368" t="s">
        <v>47</v>
      </c>
      <c r="P2368">
        <v>31</v>
      </c>
      <c r="Q2368" t="s">
        <v>82</v>
      </c>
      <c r="R2368" t="s">
        <v>223</v>
      </c>
      <c r="S2368" t="s">
        <v>139</v>
      </c>
      <c r="T2368" t="s">
        <v>51</v>
      </c>
      <c r="U2368" t="s">
        <v>140</v>
      </c>
      <c r="V2368">
        <v>1.1000000000000001</v>
      </c>
      <c r="W2368" s="1">
        <v>1730.3000000000004</v>
      </c>
      <c r="X2368">
        <v>1</v>
      </c>
      <c r="Y2368">
        <v>2.42</v>
      </c>
      <c r="Z2368">
        <v>4</v>
      </c>
      <c r="AA2368">
        <v>0.60499999999999998</v>
      </c>
      <c r="AB2368" s="2">
        <v>0</v>
      </c>
      <c r="AC2368" s="1">
        <v>0</v>
      </c>
      <c r="AD2368" s="7">
        <v>43529</v>
      </c>
      <c r="AE2368" s="7">
        <v>43529</v>
      </c>
      <c r="AF2368">
        <v>0</v>
      </c>
      <c r="AG2368" t="s">
        <v>53</v>
      </c>
      <c r="AH2368" s="2">
        <v>0</v>
      </c>
      <c r="AI2368" s="1">
        <v>0</v>
      </c>
      <c r="AJ2368" s="1">
        <v>0</v>
      </c>
      <c r="AK2368" s="60" t="str">
        <f>+IF(Tabla1[[#This Row],[REQUEST_TY]]="SR MANTENIMIENTO CORRECTIVO", "EMERGENCIA", "OTROS")</f>
        <v>EMERGENCIA</v>
      </c>
      <c r="AL2368" s="6" t="str">
        <f>+_xlfn.IFS(Tabla1[[#This Row],[Veces obj]]&lt;=1,"0-1",Tabla1[[#This Row],[Veces obj]]&lt;=2,"1-2",Tabla1[[#This Row],[Veces obj]]&lt;=3,"2-3",TRUE,"&gt;3")</f>
        <v>0-1</v>
      </c>
      <c r="AM2368" s="60" t="str">
        <f>+_xlfn.IFS(MONTH(Tabla1[[#This Row],[MES]])&lt;=3,"Q1",MONTH(Tabla1[[#This Row],[MES]])&lt;=6,"Q2",MONTH(Tabla1[[#This Row],[MES]])&lt;=9,"Q3",TRUE,"Q4")</f>
        <v>Q1</v>
      </c>
      <c r="AN2368" s="15" t="str">
        <f>+IFERROR(VLOOKUP(Tabla1[[#This Row],[CUENTA]],CTAS[],2,0),"OTROS")</f>
        <v>OTROS</v>
      </c>
      <c r="AP2368" s="15" t="str">
        <f>+IFERROR(VLOOKUP(Tabla1[[#This Row],[EMPLEADO]],IS[],3,0),"OTROS")</f>
        <v>OTROS</v>
      </c>
      <c r="AQ2368" s="15" t="str">
        <f>+IFERROR(VLOOKUP(Tabla1[[#This Row],[EMPLEADO]],IS[[NÓMINA]:[INGENIERO]],2,0),"OTROS")</f>
        <v>OTROS</v>
      </c>
    </row>
    <row r="2369" spans="1:43" x14ac:dyDescent="0.25">
      <c r="A2369" t="s">
        <v>7477</v>
      </c>
      <c r="B2369">
        <v>1</v>
      </c>
      <c r="C2369" t="s">
        <v>7693</v>
      </c>
      <c r="D2369" t="s">
        <v>38</v>
      </c>
      <c r="E2369" t="s">
        <v>275</v>
      </c>
      <c r="F2369" t="s">
        <v>7694</v>
      </c>
      <c r="G2369" s="17" t="s">
        <v>7224</v>
      </c>
      <c r="H2369" t="s">
        <v>568</v>
      </c>
      <c r="I2369" t="s">
        <v>43</v>
      </c>
      <c r="J2369" t="s">
        <v>8</v>
      </c>
      <c r="K2369" t="s">
        <v>71</v>
      </c>
      <c r="L2369" t="s">
        <v>7225</v>
      </c>
      <c r="M2369" t="s">
        <v>7226</v>
      </c>
      <c r="N2369">
        <v>0</v>
      </c>
      <c r="O2369" t="s">
        <v>47</v>
      </c>
      <c r="P2369">
        <v>2</v>
      </c>
      <c r="Q2369" t="s">
        <v>388</v>
      </c>
      <c r="R2369" t="s">
        <v>95</v>
      </c>
      <c r="S2369" t="s">
        <v>64</v>
      </c>
      <c r="T2369" t="s">
        <v>208</v>
      </c>
      <c r="U2369" t="s">
        <v>389</v>
      </c>
      <c r="V2369">
        <v>0</v>
      </c>
      <c r="W2369" s="1">
        <v>0</v>
      </c>
      <c r="X2369">
        <v>1</v>
      </c>
      <c r="Y2369">
        <v>2.4700000000000002</v>
      </c>
      <c r="Z2369">
        <v>9</v>
      </c>
      <c r="AA2369">
        <v>0.27444444444444449</v>
      </c>
      <c r="AB2369" s="2">
        <v>0</v>
      </c>
      <c r="AC2369" s="1">
        <v>0</v>
      </c>
      <c r="AD2369" s="7">
        <v>43525</v>
      </c>
      <c r="AE2369" s="7">
        <v>43525</v>
      </c>
      <c r="AF2369">
        <v>0</v>
      </c>
      <c r="AG2369" t="s">
        <v>53</v>
      </c>
      <c r="AH2369" s="2">
        <v>0</v>
      </c>
      <c r="AI2369" s="1">
        <v>0</v>
      </c>
      <c r="AJ2369" s="1">
        <v>0</v>
      </c>
      <c r="AK2369" s="60" t="str">
        <f>+IF(Tabla1[[#This Row],[REQUEST_TY]]="SR MANTENIMIENTO CORRECTIVO", "EMERGENCIA", "OTROS")</f>
        <v>EMERGENCIA</v>
      </c>
      <c r="AL2369" s="6" t="str">
        <f>+_xlfn.IFS(Tabla1[[#This Row],[Veces obj]]&lt;=1,"0-1",Tabla1[[#This Row],[Veces obj]]&lt;=2,"1-2",Tabla1[[#This Row],[Veces obj]]&lt;=3,"2-3",TRUE,"&gt;3")</f>
        <v>0-1</v>
      </c>
      <c r="AM2369" s="60" t="str">
        <f>+_xlfn.IFS(MONTH(Tabla1[[#This Row],[MES]])&lt;=3,"Q1",MONTH(Tabla1[[#This Row],[MES]])&lt;=6,"Q2",MONTH(Tabla1[[#This Row],[MES]])&lt;=9,"Q3",TRUE,"Q4")</f>
        <v>Q1</v>
      </c>
      <c r="AN2369" s="15" t="str">
        <f>+IFERROR(VLOOKUP(Tabla1[[#This Row],[CUENTA]],CTAS[],2,0),"OTROS")</f>
        <v>OTROS</v>
      </c>
      <c r="AP2369" s="15" t="str">
        <f>+IFERROR(VLOOKUP(Tabla1[[#This Row],[EMPLEADO]],IS[],3,0),"OTROS")</f>
        <v>OTROS</v>
      </c>
      <c r="AQ2369" s="15" t="str">
        <f>+IFERROR(VLOOKUP(Tabla1[[#This Row],[EMPLEADO]],IS[[NÓMINA]:[INGENIERO]],2,0),"OTROS")</f>
        <v>OTROS</v>
      </c>
    </row>
    <row r="2370" spans="1:43" x14ac:dyDescent="0.25">
      <c r="A2370" t="s">
        <v>7477</v>
      </c>
      <c r="B2370">
        <v>1</v>
      </c>
      <c r="C2370" t="s">
        <v>7695</v>
      </c>
      <c r="D2370" t="s">
        <v>38</v>
      </c>
      <c r="E2370" t="s">
        <v>55</v>
      </c>
      <c r="F2370" t="s">
        <v>7696</v>
      </c>
      <c r="G2370" s="17" t="s">
        <v>7697</v>
      </c>
      <c r="H2370" t="s">
        <v>58</v>
      </c>
      <c r="I2370" t="s">
        <v>43</v>
      </c>
      <c r="J2370" t="s">
        <v>8</v>
      </c>
      <c r="K2370" t="s">
        <v>59</v>
      </c>
      <c r="L2370" t="s">
        <v>1961</v>
      </c>
      <c r="M2370" t="s">
        <v>1496</v>
      </c>
      <c r="N2370">
        <v>0</v>
      </c>
      <c r="O2370" t="s">
        <v>47</v>
      </c>
      <c r="P2370">
        <v>149</v>
      </c>
      <c r="Q2370" t="s">
        <v>48</v>
      </c>
      <c r="R2370" t="s">
        <v>63</v>
      </c>
      <c r="S2370" t="s">
        <v>64</v>
      </c>
      <c r="T2370" t="s">
        <v>51</v>
      </c>
      <c r="U2370" t="s">
        <v>96</v>
      </c>
      <c r="V2370">
        <v>1.1000000000000001</v>
      </c>
      <c r="W2370" s="1">
        <v>1501.5000000000002</v>
      </c>
      <c r="X2370">
        <v>1</v>
      </c>
      <c r="Y2370">
        <v>2.23</v>
      </c>
      <c r="Z2370">
        <v>5</v>
      </c>
      <c r="AA2370">
        <v>0.44600000000000001</v>
      </c>
      <c r="AB2370" s="2">
        <v>0</v>
      </c>
      <c r="AC2370" s="1">
        <v>0</v>
      </c>
      <c r="AD2370" s="7">
        <v>43525</v>
      </c>
      <c r="AE2370" s="7">
        <v>43525</v>
      </c>
      <c r="AF2370">
        <v>0</v>
      </c>
      <c r="AG2370" t="s">
        <v>53</v>
      </c>
      <c r="AH2370" s="2">
        <v>0</v>
      </c>
      <c r="AI2370" s="1">
        <v>0</v>
      </c>
      <c r="AJ2370" s="1">
        <v>0</v>
      </c>
      <c r="AK2370" s="60" t="str">
        <f>+IF(Tabla1[[#This Row],[REQUEST_TY]]="SR MANTENIMIENTO CORRECTIVO", "EMERGENCIA", "OTROS")</f>
        <v>EMERGENCIA</v>
      </c>
      <c r="AL2370" s="6" t="str">
        <f>+_xlfn.IFS(Tabla1[[#This Row],[Veces obj]]&lt;=1,"0-1",Tabla1[[#This Row],[Veces obj]]&lt;=2,"1-2",Tabla1[[#This Row],[Veces obj]]&lt;=3,"2-3",TRUE,"&gt;3")</f>
        <v>0-1</v>
      </c>
      <c r="AM2370" s="60" t="str">
        <f>+_xlfn.IFS(MONTH(Tabla1[[#This Row],[MES]])&lt;=3,"Q1",MONTH(Tabla1[[#This Row],[MES]])&lt;=6,"Q2",MONTH(Tabla1[[#This Row],[MES]])&lt;=9,"Q3",TRUE,"Q4")</f>
        <v>Q1</v>
      </c>
      <c r="AN2370" s="15" t="str">
        <f>+IFERROR(VLOOKUP(Tabla1[[#This Row],[CUENTA]],CTAS[],2,0),"OTROS")</f>
        <v>OTROS</v>
      </c>
      <c r="AP2370" s="15" t="str">
        <f>+IFERROR(VLOOKUP(Tabla1[[#This Row],[EMPLEADO]],IS[],3,0),"OTROS")</f>
        <v>OTROS</v>
      </c>
      <c r="AQ2370" s="15" t="str">
        <f>+IFERROR(VLOOKUP(Tabla1[[#This Row],[EMPLEADO]],IS[[NÓMINA]:[INGENIERO]],2,0),"OTROS")</f>
        <v>OTROS</v>
      </c>
    </row>
    <row r="2371" spans="1:43" x14ac:dyDescent="0.25">
      <c r="A2371" t="s">
        <v>7477</v>
      </c>
      <c r="B2371">
        <v>1</v>
      </c>
      <c r="C2371" t="s">
        <v>7698</v>
      </c>
      <c r="D2371" t="s">
        <v>38</v>
      </c>
      <c r="E2371" t="s">
        <v>1208</v>
      </c>
      <c r="F2371" t="s">
        <v>7699</v>
      </c>
      <c r="G2371" s="17" t="s">
        <v>7700</v>
      </c>
      <c r="H2371" t="s">
        <v>484</v>
      </c>
      <c r="I2371" t="s">
        <v>43</v>
      </c>
      <c r="J2371" t="s">
        <v>8</v>
      </c>
      <c r="K2371" t="s">
        <v>2300</v>
      </c>
      <c r="L2371" t="s">
        <v>4065</v>
      </c>
      <c r="M2371" t="s">
        <v>94</v>
      </c>
      <c r="N2371">
        <v>1</v>
      </c>
      <c r="O2371" t="s">
        <v>47</v>
      </c>
      <c r="P2371">
        <v>191</v>
      </c>
      <c r="Q2371" t="s">
        <v>48</v>
      </c>
      <c r="R2371" t="s">
        <v>153</v>
      </c>
      <c r="S2371" t="s">
        <v>50</v>
      </c>
      <c r="T2371" t="s">
        <v>51</v>
      </c>
      <c r="U2371" t="s">
        <v>52</v>
      </c>
      <c r="V2371">
        <v>1.05</v>
      </c>
      <c r="W2371" s="1">
        <v>0</v>
      </c>
      <c r="X2371">
        <v>1</v>
      </c>
      <c r="Y2371">
        <v>0.65</v>
      </c>
      <c r="Z2371">
        <v>5</v>
      </c>
      <c r="AA2371">
        <v>0.13</v>
      </c>
      <c r="AB2371" s="2">
        <v>0</v>
      </c>
      <c r="AC2371" s="1">
        <v>0</v>
      </c>
      <c r="AD2371" s="7">
        <v>43525</v>
      </c>
      <c r="AE2371" s="7">
        <v>43528</v>
      </c>
      <c r="AF2371">
        <v>1</v>
      </c>
      <c r="AG2371" t="s">
        <v>53</v>
      </c>
      <c r="AH2371" s="2">
        <v>0</v>
      </c>
      <c r="AI2371" s="1">
        <v>0</v>
      </c>
      <c r="AJ2371" s="1">
        <v>0</v>
      </c>
      <c r="AK2371" s="60" t="str">
        <f>+IF(Tabla1[[#This Row],[REQUEST_TY]]="SR MANTENIMIENTO CORRECTIVO", "EMERGENCIA", "OTROS")</f>
        <v>EMERGENCIA</v>
      </c>
      <c r="AL2371" s="6" t="str">
        <f>+_xlfn.IFS(Tabla1[[#This Row],[Veces obj]]&lt;=1,"0-1",Tabla1[[#This Row],[Veces obj]]&lt;=2,"1-2",Tabla1[[#This Row],[Veces obj]]&lt;=3,"2-3",TRUE,"&gt;3")</f>
        <v>0-1</v>
      </c>
      <c r="AM2371" s="60" t="str">
        <f>+_xlfn.IFS(MONTH(Tabla1[[#This Row],[MES]])&lt;=3,"Q1",MONTH(Tabla1[[#This Row],[MES]])&lt;=6,"Q2",MONTH(Tabla1[[#This Row],[MES]])&lt;=9,"Q3",TRUE,"Q4")</f>
        <v>Q1</v>
      </c>
      <c r="AN2371" s="15" t="str">
        <f>+IFERROR(VLOOKUP(Tabla1[[#This Row],[CUENTA]],CTAS[],2,0),"OTROS")</f>
        <v>OTROS</v>
      </c>
      <c r="AP2371" s="15" t="str">
        <f>+IFERROR(VLOOKUP(Tabla1[[#This Row],[EMPLEADO]],IS[],3,0),"OTROS")</f>
        <v>OTROS</v>
      </c>
      <c r="AQ2371" s="15" t="str">
        <f>+IFERROR(VLOOKUP(Tabla1[[#This Row],[EMPLEADO]],IS[[NÓMINA]:[INGENIERO]],2,0),"OTROS")</f>
        <v>OTROS</v>
      </c>
    </row>
    <row r="2372" spans="1:43" x14ac:dyDescent="0.25">
      <c r="A2372" t="s">
        <v>7477</v>
      </c>
      <c r="B2372">
        <v>1</v>
      </c>
      <c r="C2372" t="s">
        <v>7701</v>
      </c>
      <c r="D2372" t="s">
        <v>38</v>
      </c>
      <c r="E2372" t="s">
        <v>89</v>
      </c>
      <c r="F2372" t="s">
        <v>7702</v>
      </c>
      <c r="G2372" s="17" t="s">
        <v>7703</v>
      </c>
      <c r="H2372" t="s">
        <v>297</v>
      </c>
      <c r="I2372" t="s">
        <v>43</v>
      </c>
      <c r="J2372" t="s">
        <v>8</v>
      </c>
      <c r="K2372" t="s">
        <v>169</v>
      </c>
      <c r="L2372" t="s">
        <v>170</v>
      </c>
      <c r="M2372" t="s">
        <v>73</v>
      </c>
      <c r="N2372">
        <v>0</v>
      </c>
      <c r="O2372" t="s">
        <v>47</v>
      </c>
      <c r="P2372">
        <v>84</v>
      </c>
      <c r="Q2372" t="s">
        <v>48</v>
      </c>
      <c r="R2372" t="s">
        <v>95</v>
      </c>
      <c r="S2372" t="s">
        <v>64</v>
      </c>
      <c r="T2372" t="s">
        <v>51</v>
      </c>
      <c r="U2372" t="s">
        <v>96</v>
      </c>
      <c r="V2372">
        <v>1.1000000000000001</v>
      </c>
      <c r="W2372" s="1">
        <v>1501.5000000000002</v>
      </c>
      <c r="X2372">
        <v>1</v>
      </c>
      <c r="Y2372">
        <v>0.47</v>
      </c>
      <c r="Z2372">
        <v>5</v>
      </c>
      <c r="AA2372">
        <v>9.4E-2</v>
      </c>
      <c r="AB2372" s="2">
        <v>0</v>
      </c>
      <c r="AC2372" s="1">
        <v>0</v>
      </c>
      <c r="AD2372" s="7">
        <v>43525</v>
      </c>
      <c r="AE2372" s="7">
        <v>43525</v>
      </c>
      <c r="AF2372">
        <v>0</v>
      </c>
      <c r="AG2372" t="s">
        <v>53</v>
      </c>
      <c r="AH2372" s="2">
        <v>0</v>
      </c>
      <c r="AI2372" s="1">
        <v>0</v>
      </c>
      <c r="AJ2372" s="1">
        <v>0</v>
      </c>
      <c r="AK2372" s="60" t="str">
        <f>+IF(Tabla1[[#This Row],[REQUEST_TY]]="SR MANTENIMIENTO CORRECTIVO", "EMERGENCIA", "OTROS")</f>
        <v>EMERGENCIA</v>
      </c>
      <c r="AL2372" s="6" t="str">
        <f>+_xlfn.IFS(Tabla1[[#This Row],[Veces obj]]&lt;=1,"0-1",Tabla1[[#This Row],[Veces obj]]&lt;=2,"1-2",Tabla1[[#This Row],[Veces obj]]&lt;=3,"2-3",TRUE,"&gt;3")</f>
        <v>0-1</v>
      </c>
      <c r="AM2372" s="60" t="str">
        <f>+_xlfn.IFS(MONTH(Tabla1[[#This Row],[MES]])&lt;=3,"Q1",MONTH(Tabla1[[#This Row],[MES]])&lt;=6,"Q2",MONTH(Tabla1[[#This Row],[MES]])&lt;=9,"Q3",TRUE,"Q4")</f>
        <v>Q1</v>
      </c>
      <c r="AN2372" s="15" t="str">
        <f>+IFERROR(VLOOKUP(Tabla1[[#This Row],[CUENTA]],CTAS[],2,0),"OTROS")</f>
        <v>OTROS</v>
      </c>
      <c r="AP2372" s="15" t="str">
        <f>+IFERROR(VLOOKUP(Tabla1[[#This Row],[EMPLEADO]],IS[],3,0),"OTROS")</f>
        <v>JUAREZ</v>
      </c>
      <c r="AQ2372" s="15" t="str">
        <f>+IFERROR(VLOOKUP(Tabla1[[#This Row],[EMPLEADO]],IS[[NÓMINA]:[INGENIERO]],2,0),"OTROS")</f>
        <v>ALFREDO TORRES</v>
      </c>
    </row>
    <row r="2373" spans="1:43" x14ac:dyDescent="0.25">
      <c r="A2373" t="s">
        <v>7477</v>
      </c>
      <c r="B2373">
        <v>1</v>
      </c>
      <c r="C2373" t="s">
        <v>7704</v>
      </c>
      <c r="D2373" t="s">
        <v>38</v>
      </c>
      <c r="E2373" t="s">
        <v>884</v>
      </c>
      <c r="F2373" t="s">
        <v>7705</v>
      </c>
      <c r="G2373" s="17" t="s">
        <v>7706</v>
      </c>
      <c r="H2373" t="s">
        <v>308</v>
      </c>
      <c r="I2373" t="s">
        <v>43</v>
      </c>
      <c r="J2373" t="s">
        <v>8</v>
      </c>
      <c r="K2373" t="s">
        <v>144</v>
      </c>
      <c r="L2373" t="s">
        <v>616</v>
      </c>
      <c r="M2373" t="s">
        <v>46</v>
      </c>
      <c r="N2373">
        <v>0</v>
      </c>
      <c r="O2373" t="s">
        <v>47</v>
      </c>
      <c r="P2373">
        <v>2647</v>
      </c>
      <c r="Q2373" t="s">
        <v>48</v>
      </c>
      <c r="R2373" t="s">
        <v>95</v>
      </c>
      <c r="S2373" t="s">
        <v>64</v>
      </c>
      <c r="T2373" t="s">
        <v>51</v>
      </c>
      <c r="U2373" t="s">
        <v>96</v>
      </c>
      <c r="V2373">
        <v>1.1000000000000001</v>
      </c>
      <c r="W2373" s="1">
        <v>1501.5000000000002</v>
      </c>
      <c r="X2373">
        <v>1</v>
      </c>
      <c r="Y2373">
        <v>0.55000000000000004</v>
      </c>
      <c r="Z2373">
        <v>5</v>
      </c>
      <c r="AA2373">
        <v>0.11000000000000001</v>
      </c>
      <c r="AB2373" s="2">
        <v>0</v>
      </c>
      <c r="AC2373" s="1">
        <v>0</v>
      </c>
      <c r="AD2373" s="7">
        <v>43525</v>
      </c>
      <c r="AE2373" s="7">
        <v>43525</v>
      </c>
      <c r="AF2373">
        <v>0</v>
      </c>
      <c r="AG2373" t="s">
        <v>53</v>
      </c>
      <c r="AH2373" s="2">
        <v>0</v>
      </c>
      <c r="AI2373" s="1">
        <v>0</v>
      </c>
      <c r="AJ2373" s="1">
        <v>0</v>
      </c>
      <c r="AK2373" s="60" t="str">
        <f>+IF(Tabla1[[#This Row],[REQUEST_TY]]="SR MANTENIMIENTO CORRECTIVO", "EMERGENCIA", "OTROS")</f>
        <v>EMERGENCIA</v>
      </c>
      <c r="AL2373" s="6" t="str">
        <f>+_xlfn.IFS(Tabla1[[#This Row],[Veces obj]]&lt;=1,"0-1",Tabla1[[#This Row],[Veces obj]]&lt;=2,"1-2",Tabla1[[#This Row],[Veces obj]]&lt;=3,"2-3",TRUE,"&gt;3")</f>
        <v>0-1</v>
      </c>
      <c r="AM2373" s="60" t="str">
        <f>+_xlfn.IFS(MONTH(Tabla1[[#This Row],[MES]])&lt;=3,"Q1",MONTH(Tabla1[[#This Row],[MES]])&lt;=6,"Q2",MONTH(Tabla1[[#This Row],[MES]])&lt;=9,"Q3",TRUE,"Q4")</f>
        <v>Q1</v>
      </c>
      <c r="AN2373" s="15" t="str">
        <f>+IFERROR(VLOOKUP(Tabla1[[#This Row],[CUENTA]],CTAS[],2,0),"OTROS")</f>
        <v>OTROS</v>
      </c>
      <c r="AP2373" s="15" t="str">
        <f>+IFERROR(VLOOKUP(Tabla1[[#This Row],[EMPLEADO]],IS[],3,0),"OTROS")</f>
        <v>OTROS</v>
      </c>
      <c r="AQ2373" s="15" t="str">
        <f>+IFERROR(VLOOKUP(Tabla1[[#This Row],[EMPLEADO]],IS[[NÓMINA]:[INGENIERO]],2,0),"OTROS")</f>
        <v>OTROS</v>
      </c>
    </row>
    <row r="2374" spans="1:43" x14ac:dyDescent="0.25">
      <c r="A2374" t="s">
        <v>7477</v>
      </c>
      <c r="B2374">
        <v>1</v>
      </c>
      <c r="C2374" t="s">
        <v>7707</v>
      </c>
      <c r="D2374" t="s">
        <v>38</v>
      </c>
      <c r="E2374" t="s">
        <v>217</v>
      </c>
      <c r="F2374" t="s">
        <v>7708</v>
      </c>
      <c r="G2374" s="17" t="s">
        <v>1645</v>
      </c>
      <c r="H2374" t="s">
        <v>213</v>
      </c>
      <c r="I2374" t="s">
        <v>43</v>
      </c>
      <c r="J2374" t="s">
        <v>8</v>
      </c>
      <c r="K2374" t="s">
        <v>59</v>
      </c>
      <c r="L2374" t="s">
        <v>1075</v>
      </c>
      <c r="M2374" t="s">
        <v>215</v>
      </c>
      <c r="N2374">
        <v>0</v>
      </c>
      <c r="O2374" t="s">
        <v>47</v>
      </c>
      <c r="P2374">
        <v>38</v>
      </c>
      <c r="Q2374" t="s">
        <v>82</v>
      </c>
      <c r="R2374" t="s">
        <v>223</v>
      </c>
      <c r="S2374" t="s">
        <v>139</v>
      </c>
      <c r="T2374" t="s">
        <v>51</v>
      </c>
      <c r="U2374" t="s">
        <v>140</v>
      </c>
      <c r="V2374">
        <v>1.1000000000000001</v>
      </c>
      <c r="W2374" s="1">
        <v>1730.3000000000004</v>
      </c>
      <c r="X2374">
        <v>1</v>
      </c>
      <c r="Y2374">
        <v>1.35</v>
      </c>
      <c r="Z2374">
        <v>4</v>
      </c>
      <c r="AA2374">
        <v>0.33750000000000002</v>
      </c>
      <c r="AB2374" s="2">
        <v>0</v>
      </c>
      <c r="AC2374" s="1">
        <v>0</v>
      </c>
      <c r="AD2374" s="7">
        <v>43525</v>
      </c>
      <c r="AE2374" s="7">
        <v>43525</v>
      </c>
      <c r="AF2374">
        <v>0</v>
      </c>
      <c r="AG2374" t="s">
        <v>53</v>
      </c>
      <c r="AH2374" s="2">
        <v>0</v>
      </c>
      <c r="AI2374" s="1">
        <v>0</v>
      </c>
      <c r="AJ2374" s="1">
        <v>0</v>
      </c>
      <c r="AK2374" s="60" t="str">
        <f>+IF(Tabla1[[#This Row],[REQUEST_TY]]="SR MANTENIMIENTO CORRECTIVO", "EMERGENCIA", "OTROS")</f>
        <v>EMERGENCIA</v>
      </c>
      <c r="AL2374" s="6" t="str">
        <f>+_xlfn.IFS(Tabla1[[#This Row],[Veces obj]]&lt;=1,"0-1",Tabla1[[#This Row],[Veces obj]]&lt;=2,"1-2",Tabla1[[#This Row],[Veces obj]]&lt;=3,"2-3",TRUE,"&gt;3")</f>
        <v>0-1</v>
      </c>
      <c r="AM2374" s="60" t="str">
        <f>+_xlfn.IFS(MONTH(Tabla1[[#This Row],[MES]])&lt;=3,"Q1",MONTH(Tabla1[[#This Row],[MES]])&lt;=6,"Q2",MONTH(Tabla1[[#This Row],[MES]])&lt;=9,"Q3",TRUE,"Q4")</f>
        <v>Q1</v>
      </c>
      <c r="AN2374" s="15" t="str">
        <f>+IFERROR(VLOOKUP(Tabla1[[#This Row],[CUENTA]],CTAS[],2,0),"OTROS")</f>
        <v>OTROS</v>
      </c>
      <c r="AP2374" s="15" t="str">
        <f>+IFERROR(VLOOKUP(Tabla1[[#This Row],[EMPLEADO]],IS[],3,0),"OTROS")</f>
        <v>OTROS</v>
      </c>
      <c r="AQ2374" s="15" t="str">
        <f>+IFERROR(VLOOKUP(Tabla1[[#This Row],[EMPLEADO]],IS[[NÓMINA]:[INGENIERO]],2,0),"OTROS")</f>
        <v>OTROS</v>
      </c>
    </row>
    <row r="2375" spans="1:43" x14ac:dyDescent="0.25">
      <c r="A2375" t="s">
        <v>7477</v>
      </c>
      <c r="B2375">
        <v>1</v>
      </c>
      <c r="C2375" t="s">
        <v>7709</v>
      </c>
      <c r="D2375" t="s">
        <v>38</v>
      </c>
      <c r="E2375" t="s">
        <v>217</v>
      </c>
      <c r="F2375" t="s">
        <v>7710</v>
      </c>
      <c r="G2375" s="17" t="s">
        <v>2212</v>
      </c>
      <c r="H2375" t="s">
        <v>213</v>
      </c>
      <c r="I2375" t="s">
        <v>43</v>
      </c>
      <c r="J2375" t="s">
        <v>8</v>
      </c>
      <c r="K2375" t="s">
        <v>59</v>
      </c>
      <c r="L2375" t="s">
        <v>1075</v>
      </c>
      <c r="M2375" t="s">
        <v>215</v>
      </c>
      <c r="N2375">
        <v>0</v>
      </c>
      <c r="O2375" t="s">
        <v>47</v>
      </c>
      <c r="P2375">
        <v>37</v>
      </c>
      <c r="Q2375" t="s">
        <v>82</v>
      </c>
      <c r="R2375" t="s">
        <v>223</v>
      </c>
      <c r="S2375" t="s">
        <v>139</v>
      </c>
      <c r="T2375" t="s">
        <v>51</v>
      </c>
      <c r="U2375" t="s">
        <v>140</v>
      </c>
      <c r="V2375">
        <v>1.1000000000000001</v>
      </c>
      <c r="W2375" s="1">
        <v>1730.3000000000004</v>
      </c>
      <c r="X2375">
        <v>1</v>
      </c>
      <c r="Y2375">
        <v>1.45</v>
      </c>
      <c r="Z2375">
        <v>4</v>
      </c>
      <c r="AA2375">
        <v>0.36249999999999999</v>
      </c>
      <c r="AB2375" s="2">
        <v>0</v>
      </c>
      <c r="AC2375" s="1">
        <v>0</v>
      </c>
      <c r="AD2375" s="7">
        <v>43532</v>
      </c>
      <c r="AE2375" s="7">
        <v>43535</v>
      </c>
      <c r="AF2375">
        <v>1</v>
      </c>
      <c r="AG2375" t="s">
        <v>53</v>
      </c>
      <c r="AH2375" s="2">
        <v>0</v>
      </c>
      <c r="AI2375" s="1">
        <v>0</v>
      </c>
      <c r="AJ2375" s="1">
        <v>0</v>
      </c>
      <c r="AK2375" s="60" t="str">
        <f>+IF(Tabla1[[#This Row],[REQUEST_TY]]="SR MANTENIMIENTO CORRECTIVO", "EMERGENCIA", "OTROS")</f>
        <v>EMERGENCIA</v>
      </c>
      <c r="AL2375" s="6" t="str">
        <f>+_xlfn.IFS(Tabla1[[#This Row],[Veces obj]]&lt;=1,"0-1",Tabla1[[#This Row],[Veces obj]]&lt;=2,"1-2",Tabla1[[#This Row],[Veces obj]]&lt;=3,"2-3",TRUE,"&gt;3")</f>
        <v>0-1</v>
      </c>
      <c r="AM2375" s="60" t="str">
        <f>+_xlfn.IFS(MONTH(Tabla1[[#This Row],[MES]])&lt;=3,"Q1",MONTH(Tabla1[[#This Row],[MES]])&lt;=6,"Q2",MONTH(Tabla1[[#This Row],[MES]])&lt;=9,"Q3",TRUE,"Q4")</f>
        <v>Q1</v>
      </c>
      <c r="AN2375" s="15" t="str">
        <f>+IFERROR(VLOOKUP(Tabla1[[#This Row],[CUENTA]],CTAS[],2,0),"OTROS")</f>
        <v>OTROS</v>
      </c>
      <c r="AP2375" s="15" t="str">
        <f>+IFERROR(VLOOKUP(Tabla1[[#This Row],[EMPLEADO]],IS[],3,0),"OTROS")</f>
        <v>OTROS</v>
      </c>
      <c r="AQ2375" s="15" t="str">
        <f>+IFERROR(VLOOKUP(Tabla1[[#This Row],[EMPLEADO]],IS[[NÓMINA]:[INGENIERO]],2,0),"OTROS")</f>
        <v>OTROS</v>
      </c>
    </row>
    <row r="2376" spans="1:43" x14ac:dyDescent="0.25">
      <c r="A2376" t="s">
        <v>7477</v>
      </c>
      <c r="B2376">
        <v>1</v>
      </c>
      <c r="C2376" t="s">
        <v>7711</v>
      </c>
      <c r="D2376" t="s">
        <v>38</v>
      </c>
      <c r="E2376" t="s">
        <v>725</v>
      </c>
      <c r="F2376" t="s">
        <v>7712</v>
      </c>
      <c r="G2376" s="17" t="s">
        <v>2122</v>
      </c>
      <c r="H2376" t="s">
        <v>213</v>
      </c>
      <c r="I2376" t="s">
        <v>43</v>
      </c>
      <c r="J2376" t="s">
        <v>8</v>
      </c>
      <c r="K2376" t="s">
        <v>59</v>
      </c>
      <c r="L2376" t="s">
        <v>2123</v>
      </c>
      <c r="M2376" t="s">
        <v>640</v>
      </c>
      <c r="N2376">
        <v>0</v>
      </c>
      <c r="O2376" t="s">
        <v>47</v>
      </c>
      <c r="P2376">
        <v>37</v>
      </c>
      <c r="Q2376" t="s">
        <v>82</v>
      </c>
      <c r="R2376" t="s">
        <v>223</v>
      </c>
      <c r="S2376" t="s">
        <v>139</v>
      </c>
      <c r="T2376" t="s">
        <v>51</v>
      </c>
      <c r="U2376" t="s">
        <v>140</v>
      </c>
      <c r="V2376">
        <v>1.1000000000000001</v>
      </c>
      <c r="W2376" s="1">
        <v>1730.3000000000004</v>
      </c>
      <c r="X2376">
        <v>1</v>
      </c>
      <c r="Y2376">
        <v>1.58</v>
      </c>
      <c r="Z2376">
        <v>4</v>
      </c>
      <c r="AA2376">
        <v>0.39500000000000002</v>
      </c>
      <c r="AB2376" s="2">
        <v>0</v>
      </c>
      <c r="AC2376" s="1">
        <v>0</v>
      </c>
      <c r="AD2376" s="7">
        <v>43529</v>
      </c>
      <c r="AE2376" s="7">
        <v>43529</v>
      </c>
      <c r="AF2376">
        <v>0</v>
      </c>
      <c r="AG2376" t="s">
        <v>53</v>
      </c>
      <c r="AH2376" s="2">
        <v>0</v>
      </c>
      <c r="AI2376" s="1">
        <v>0</v>
      </c>
      <c r="AJ2376" s="1">
        <v>0</v>
      </c>
      <c r="AK2376" s="60" t="str">
        <f>+IF(Tabla1[[#This Row],[REQUEST_TY]]="SR MANTENIMIENTO CORRECTIVO", "EMERGENCIA", "OTROS")</f>
        <v>EMERGENCIA</v>
      </c>
      <c r="AL2376" s="6" t="str">
        <f>+_xlfn.IFS(Tabla1[[#This Row],[Veces obj]]&lt;=1,"0-1",Tabla1[[#This Row],[Veces obj]]&lt;=2,"1-2",Tabla1[[#This Row],[Veces obj]]&lt;=3,"2-3",TRUE,"&gt;3")</f>
        <v>0-1</v>
      </c>
      <c r="AM2376" s="60" t="str">
        <f>+_xlfn.IFS(MONTH(Tabla1[[#This Row],[MES]])&lt;=3,"Q1",MONTH(Tabla1[[#This Row],[MES]])&lt;=6,"Q2",MONTH(Tabla1[[#This Row],[MES]])&lt;=9,"Q3",TRUE,"Q4")</f>
        <v>Q1</v>
      </c>
      <c r="AN2376" s="15" t="str">
        <f>+IFERROR(VLOOKUP(Tabla1[[#This Row],[CUENTA]],CTAS[],2,0),"OTROS")</f>
        <v>OTROS</v>
      </c>
      <c r="AP2376" s="15" t="str">
        <f>+IFERROR(VLOOKUP(Tabla1[[#This Row],[EMPLEADO]],IS[],3,0),"OTROS")</f>
        <v>OTROS</v>
      </c>
      <c r="AQ2376" s="15" t="str">
        <f>+IFERROR(VLOOKUP(Tabla1[[#This Row],[EMPLEADO]],IS[[NÓMINA]:[INGENIERO]],2,0),"OTROS")</f>
        <v>OTROS</v>
      </c>
    </row>
    <row r="2377" spans="1:43" x14ac:dyDescent="0.25">
      <c r="A2377" t="s">
        <v>7477</v>
      </c>
      <c r="B2377">
        <v>1</v>
      </c>
      <c r="C2377" t="s">
        <v>7713</v>
      </c>
      <c r="D2377" t="s">
        <v>38</v>
      </c>
      <c r="E2377" t="s">
        <v>6179</v>
      </c>
      <c r="F2377" t="s">
        <v>7712</v>
      </c>
      <c r="G2377" s="17" t="s">
        <v>6181</v>
      </c>
      <c r="H2377" t="s">
        <v>220</v>
      </c>
      <c r="I2377" t="s">
        <v>43</v>
      </c>
      <c r="J2377" t="s">
        <v>8</v>
      </c>
      <c r="K2377" t="s">
        <v>6182</v>
      </c>
      <c r="L2377" t="s">
        <v>6183</v>
      </c>
      <c r="M2377" t="s">
        <v>3106</v>
      </c>
      <c r="N2377">
        <v>0</v>
      </c>
      <c r="O2377" t="s">
        <v>47</v>
      </c>
      <c r="P2377">
        <v>15</v>
      </c>
      <c r="Q2377" t="s">
        <v>194</v>
      </c>
      <c r="R2377" t="s">
        <v>49</v>
      </c>
      <c r="S2377" t="s">
        <v>50</v>
      </c>
      <c r="T2377" t="s">
        <v>51</v>
      </c>
      <c r="U2377" t="s">
        <v>444</v>
      </c>
      <c r="V2377">
        <v>0</v>
      </c>
      <c r="W2377" s="1">
        <v>0</v>
      </c>
      <c r="X2377">
        <v>1</v>
      </c>
      <c r="Y2377">
        <v>3.46</v>
      </c>
      <c r="Z2377">
        <v>5</v>
      </c>
      <c r="AA2377">
        <v>0.69199999999999995</v>
      </c>
      <c r="AB2377" s="2">
        <v>0</v>
      </c>
      <c r="AC2377" s="1">
        <v>0</v>
      </c>
      <c r="AD2377" s="7">
        <v>43525</v>
      </c>
      <c r="AE2377" s="7">
        <v>43528</v>
      </c>
      <c r="AF2377">
        <v>1</v>
      </c>
      <c r="AG2377" t="s">
        <v>53</v>
      </c>
      <c r="AH2377" s="2">
        <v>0</v>
      </c>
      <c r="AI2377" s="1">
        <v>0</v>
      </c>
      <c r="AJ2377" s="1">
        <v>0</v>
      </c>
      <c r="AK2377" s="60" t="str">
        <f>+IF(Tabla1[[#This Row],[REQUEST_TY]]="SR MANTENIMIENTO CORRECTIVO", "EMERGENCIA", "OTROS")</f>
        <v>EMERGENCIA</v>
      </c>
      <c r="AL2377" s="6" t="str">
        <f>+_xlfn.IFS(Tabla1[[#This Row],[Veces obj]]&lt;=1,"0-1",Tabla1[[#This Row],[Veces obj]]&lt;=2,"1-2",Tabla1[[#This Row],[Veces obj]]&lt;=3,"2-3",TRUE,"&gt;3")</f>
        <v>0-1</v>
      </c>
      <c r="AM2377" s="60" t="str">
        <f>+_xlfn.IFS(MONTH(Tabla1[[#This Row],[MES]])&lt;=3,"Q1",MONTH(Tabla1[[#This Row],[MES]])&lt;=6,"Q2",MONTH(Tabla1[[#This Row],[MES]])&lt;=9,"Q3",TRUE,"Q4")</f>
        <v>Q1</v>
      </c>
      <c r="AN2377" s="15" t="str">
        <f>+IFERROR(VLOOKUP(Tabla1[[#This Row],[CUENTA]],CTAS[],2,0),"OTROS")</f>
        <v>OTROS</v>
      </c>
      <c r="AP2377" s="15" t="str">
        <f>+IFERROR(VLOOKUP(Tabla1[[#This Row],[EMPLEADO]],IS[],3,0),"OTROS")</f>
        <v>OTROS</v>
      </c>
      <c r="AQ2377" s="15" t="str">
        <f>+IFERROR(VLOOKUP(Tabla1[[#This Row],[EMPLEADO]],IS[[NÓMINA]:[INGENIERO]],2,0),"OTROS")</f>
        <v>OTROS</v>
      </c>
    </row>
    <row r="2378" spans="1:43" x14ac:dyDescent="0.25">
      <c r="A2378" t="s">
        <v>7477</v>
      </c>
      <c r="B2378">
        <v>1</v>
      </c>
      <c r="C2378" t="s">
        <v>7714</v>
      </c>
      <c r="D2378" t="s">
        <v>38</v>
      </c>
      <c r="E2378" t="s">
        <v>76</v>
      </c>
      <c r="F2378" t="s">
        <v>7715</v>
      </c>
      <c r="G2378" s="17" t="s">
        <v>5579</v>
      </c>
      <c r="H2378" t="s">
        <v>915</v>
      </c>
      <c r="I2378" t="s">
        <v>43</v>
      </c>
      <c r="J2378" t="s">
        <v>8</v>
      </c>
      <c r="K2378" t="s">
        <v>102</v>
      </c>
      <c r="L2378" t="s">
        <v>376</v>
      </c>
      <c r="M2378" t="s">
        <v>310</v>
      </c>
      <c r="N2378">
        <v>0</v>
      </c>
      <c r="O2378" t="s">
        <v>47</v>
      </c>
      <c r="P2378">
        <v>4</v>
      </c>
      <c r="Q2378" t="s">
        <v>207</v>
      </c>
      <c r="R2378" t="s">
        <v>63</v>
      </c>
      <c r="S2378" t="s">
        <v>64</v>
      </c>
      <c r="T2378" t="s">
        <v>51</v>
      </c>
      <c r="U2378" t="s">
        <v>209</v>
      </c>
      <c r="V2378">
        <v>0</v>
      </c>
      <c r="W2378" s="1">
        <v>0</v>
      </c>
      <c r="X2378">
        <v>1</v>
      </c>
      <c r="Y2378">
        <v>0.87</v>
      </c>
      <c r="Z2378">
        <v>5</v>
      </c>
      <c r="AA2378">
        <v>0.17399999999999999</v>
      </c>
      <c r="AB2378" s="2">
        <v>0</v>
      </c>
      <c r="AC2378" s="1">
        <v>0</v>
      </c>
      <c r="AD2378" s="7">
        <v>43528</v>
      </c>
      <c r="AE2378" s="7">
        <v>43529</v>
      </c>
      <c r="AF2378">
        <v>1</v>
      </c>
      <c r="AG2378" t="s">
        <v>53</v>
      </c>
      <c r="AH2378" s="2">
        <v>0</v>
      </c>
      <c r="AI2378" s="1">
        <v>0</v>
      </c>
      <c r="AJ2378" s="1">
        <v>0</v>
      </c>
      <c r="AK2378" s="60" t="str">
        <f>+IF(Tabla1[[#This Row],[REQUEST_TY]]="SR MANTENIMIENTO CORRECTIVO", "EMERGENCIA", "OTROS")</f>
        <v>EMERGENCIA</v>
      </c>
      <c r="AL2378" s="6" t="str">
        <f>+_xlfn.IFS(Tabla1[[#This Row],[Veces obj]]&lt;=1,"0-1",Tabla1[[#This Row],[Veces obj]]&lt;=2,"1-2",Tabla1[[#This Row],[Veces obj]]&lt;=3,"2-3",TRUE,"&gt;3")</f>
        <v>0-1</v>
      </c>
      <c r="AM2378" s="60" t="str">
        <f>+_xlfn.IFS(MONTH(Tabla1[[#This Row],[MES]])&lt;=3,"Q1",MONTH(Tabla1[[#This Row],[MES]])&lt;=6,"Q2",MONTH(Tabla1[[#This Row],[MES]])&lt;=9,"Q3",TRUE,"Q4")</f>
        <v>Q1</v>
      </c>
      <c r="AN2378" s="15" t="str">
        <f>+IFERROR(VLOOKUP(Tabla1[[#This Row],[CUENTA]],CTAS[],2,0),"OTROS")</f>
        <v>OTROS</v>
      </c>
      <c r="AP2378" s="15" t="str">
        <f>+IFERROR(VLOOKUP(Tabla1[[#This Row],[EMPLEADO]],IS[],3,0),"OTROS")</f>
        <v>OTROS</v>
      </c>
      <c r="AQ2378" s="15" t="str">
        <f>+IFERROR(VLOOKUP(Tabla1[[#This Row],[EMPLEADO]],IS[[NÓMINA]:[INGENIERO]],2,0),"OTROS")</f>
        <v>OTROS</v>
      </c>
    </row>
    <row r="2379" spans="1:43" x14ac:dyDescent="0.25">
      <c r="A2379" t="s">
        <v>7477</v>
      </c>
      <c r="B2379">
        <v>1</v>
      </c>
      <c r="C2379" t="s">
        <v>7716</v>
      </c>
      <c r="D2379" t="s">
        <v>38</v>
      </c>
      <c r="E2379" t="s">
        <v>67</v>
      </c>
      <c r="F2379" t="s">
        <v>7717</v>
      </c>
      <c r="G2379" s="17" t="s">
        <v>7245</v>
      </c>
      <c r="H2379" t="s">
        <v>204</v>
      </c>
      <c r="I2379" t="s">
        <v>43</v>
      </c>
      <c r="J2379" t="s">
        <v>8</v>
      </c>
      <c r="K2379" t="s">
        <v>7246</v>
      </c>
      <c r="L2379" t="s">
        <v>7247</v>
      </c>
      <c r="M2379" t="s">
        <v>206</v>
      </c>
      <c r="N2379">
        <v>0</v>
      </c>
      <c r="O2379" t="s">
        <v>47</v>
      </c>
      <c r="P2379">
        <v>2</v>
      </c>
      <c r="Q2379" t="s">
        <v>388</v>
      </c>
      <c r="R2379" t="s">
        <v>74</v>
      </c>
      <c r="S2379" t="s">
        <v>50</v>
      </c>
      <c r="T2379" t="s">
        <v>208</v>
      </c>
      <c r="U2379" t="s">
        <v>641</v>
      </c>
      <c r="V2379">
        <v>0</v>
      </c>
      <c r="W2379" s="1">
        <v>0</v>
      </c>
      <c r="X2379">
        <v>1</v>
      </c>
      <c r="Y2379">
        <v>3.05</v>
      </c>
      <c r="Z2379">
        <v>9</v>
      </c>
      <c r="AA2379">
        <v>0.33888888888888885</v>
      </c>
      <c r="AB2379" s="2">
        <v>0</v>
      </c>
      <c r="AC2379" s="1">
        <v>0</v>
      </c>
      <c r="AD2379" s="7">
        <v>43528</v>
      </c>
      <c r="AE2379" s="7">
        <v>43528</v>
      </c>
      <c r="AF2379">
        <v>0</v>
      </c>
      <c r="AG2379" t="s">
        <v>53</v>
      </c>
      <c r="AH2379" s="2">
        <v>0</v>
      </c>
      <c r="AI2379" s="1">
        <v>0</v>
      </c>
      <c r="AJ2379" s="1">
        <v>0</v>
      </c>
      <c r="AK2379" s="60" t="str">
        <f>+IF(Tabla1[[#This Row],[REQUEST_TY]]="SR MANTENIMIENTO CORRECTIVO", "EMERGENCIA", "OTROS")</f>
        <v>EMERGENCIA</v>
      </c>
      <c r="AL2379" s="6" t="str">
        <f>+_xlfn.IFS(Tabla1[[#This Row],[Veces obj]]&lt;=1,"0-1",Tabla1[[#This Row],[Veces obj]]&lt;=2,"1-2",Tabla1[[#This Row],[Veces obj]]&lt;=3,"2-3",TRUE,"&gt;3")</f>
        <v>0-1</v>
      </c>
      <c r="AM2379" s="60" t="str">
        <f>+_xlfn.IFS(MONTH(Tabla1[[#This Row],[MES]])&lt;=3,"Q1",MONTH(Tabla1[[#This Row],[MES]])&lt;=6,"Q2",MONTH(Tabla1[[#This Row],[MES]])&lt;=9,"Q3",TRUE,"Q4")</f>
        <v>Q1</v>
      </c>
      <c r="AN2379" s="15" t="str">
        <f>+IFERROR(VLOOKUP(Tabla1[[#This Row],[CUENTA]],CTAS[],2,0),"OTROS")</f>
        <v>OTROS</v>
      </c>
      <c r="AP2379" s="15" t="str">
        <f>+IFERROR(VLOOKUP(Tabla1[[#This Row],[EMPLEADO]],IS[],3,0),"OTROS")</f>
        <v>OTROS</v>
      </c>
      <c r="AQ2379" s="15" t="str">
        <f>+IFERROR(VLOOKUP(Tabla1[[#This Row],[EMPLEADO]],IS[[NÓMINA]:[INGENIERO]],2,0),"OTROS")</f>
        <v>OTROS</v>
      </c>
    </row>
    <row r="2380" spans="1:43" x14ac:dyDescent="0.25">
      <c r="A2380" t="s">
        <v>7477</v>
      </c>
      <c r="B2380">
        <v>1</v>
      </c>
      <c r="C2380" t="s">
        <v>7718</v>
      </c>
      <c r="D2380" t="s">
        <v>38</v>
      </c>
      <c r="E2380" t="s">
        <v>435</v>
      </c>
      <c r="F2380" t="s">
        <v>7719</v>
      </c>
      <c r="G2380" s="17" t="s">
        <v>437</v>
      </c>
      <c r="H2380" t="s">
        <v>116</v>
      </c>
      <c r="I2380" t="s">
        <v>43</v>
      </c>
      <c r="J2380" t="s">
        <v>8</v>
      </c>
      <c r="K2380" t="s">
        <v>438</v>
      </c>
      <c r="L2380" t="s">
        <v>439</v>
      </c>
      <c r="M2380" t="s">
        <v>165</v>
      </c>
      <c r="N2380">
        <v>0</v>
      </c>
      <c r="O2380" t="s">
        <v>47</v>
      </c>
      <c r="P2380">
        <v>14</v>
      </c>
      <c r="Q2380" t="s">
        <v>194</v>
      </c>
      <c r="R2380" t="s">
        <v>440</v>
      </c>
      <c r="S2380" t="s">
        <v>139</v>
      </c>
      <c r="T2380" t="s">
        <v>51</v>
      </c>
      <c r="U2380" t="s">
        <v>224</v>
      </c>
      <c r="V2380">
        <v>0.8</v>
      </c>
      <c r="W2380" s="1">
        <v>1258.4000000000003</v>
      </c>
      <c r="X2380">
        <v>1</v>
      </c>
      <c r="Y2380">
        <v>0</v>
      </c>
      <c r="Z2380">
        <v>4</v>
      </c>
      <c r="AA2380">
        <v>0</v>
      </c>
      <c r="AB2380" s="2">
        <v>0</v>
      </c>
      <c r="AC2380" s="1">
        <v>0</v>
      </c>
      <c r="AD2380" s="7">
        <v>43528</v>
      </c>
      <c r="AE2380" s="7">
        <v>43529</v>
      </c>
      <c r="AF2380">
        <v>1</v>
      </c>
      <c r="AG2380" t="s">
        <v>53</v>
      </c>
      <c r="AH2380" s="2">
        <v>0</v>
      </c>
      <c r="AI2380" s="1">
        <v>0</v>
      </c>
      <c r="AJ2380" s="1">
        <v>0</v>
      </c>
      <c r="AK2380" s="60" t="str">
        <f>+IF(Tabla1[[#This Row],[REQUEST_TY]]="SR MANTENIMIENTO CORRECTIVO", "EMERGENCIA", "OTROS")</f>
        <v>EMERGENCIA</v>
      </c>
      <c r="AL2380" s="6" t="str">
        <f>+_xlfn.IFS(Tabla1[[#This Row],[Veces obj]]&lt;=1,"0-1",Tabla1[[#This Row],[Veces obj]]&lt;=2,"1-2",Tabla1[[#This Row],[Veces obj]]&lt;=3,"2-3",TRUE,"&gt;3")</f>
        <v>0-1</v>
      </c>
      <c r="AM2380" s="60" t="str">
        <f>+_xlfn.IFS(MONTH(Tabla1[[#This Row],[MES]])&lt;=3,"Q1",MONTH(Tabla1[[#This Row],[MES]])&lt;=6,"Q2",MONTH(Tabla1[[#This Row],[MES]])&lt;=9,"Q3",TRUE,"Q4")</f>
        <v>Q1</v>
      </c>
      <c r="AN2380" s="15" t="str">
        <f>+IFERROR(VLOOKUP(Tabla1[[#This Row],[CUENTA]],CTAS[],2,0),"OTROS")</f>
        <v>OTROS</v>
      </c>
      <c r="AP2380" s="15" t="str">
        <f>+IFERROR(VLOOKUP(Tabla1[[#This Row],[EMPLEADO]],IS[],3,0),"OTROS")</f>
        <v>CHIHUAHUA</v>
      </c>
      <c r="AQ2380" s="15" t="str">
        <f>+IFERROR(VLOOKUP(Tabla1[[#This Row],[EMPLEADO]],IS[[NÓMINA]:[INGENIERO]],2,0),"OTROS")</f>
        <v>FERNANDO CHAVIRA</v>
      </c>
    </row>
    <row r="2381" spans="1:43" x14ac:dyDescent="0.25">
      <c r="A2381" t="s">
        <v>7477</v>
      </c>
      <c r="B2381">
        <v>1</v>
      </c>
      <c r="C2381" t="s">
        <v>7720</v>
      </c>
      <c r="D2381" t="s">
        <v>38</v>
      </c>
      <c r="E2381" t="s">
        <v>294</v>
      </c>
      <c r="F2381" t="s">
        <v>7721</v>
      </c>
      <c r="G2381" s="17" t="s">
        <v>7722</v>
      </c>
      <c r="H2381" t="s">
        <v>136</v>
      </c>
      <c r="I2381" t="s">
        <v>43</v>
      </c>
      <c r="J2381" t="s">
        <v>8</v>
      </c>
      <c r="K2381" t="s">
        <v>6470</v>
      </c>
      <c r="L2381" t="s">
        <v>7723</v>
      </c>
      <c r="M2381" t="s">
        <v>5371</v>
      </c>
      <c r="N2381">
        <v>0</v>
      </c>
      <c r="O2381" t="s">
        <v>47</v>
      </c>
      <c r="P2381">
        <v>107</v>
      </c>
      <c r="Q2381" t="s">
        <v>48</v>
      </c>
      <c r="R2381" t="s">
        <v>95</v>
      </c>
      <c r="S2381" t="s">
        <v>64</v>
      </c>
      <c r="T2381" t="s">
        <v>208</v>
      </c>
      <c r="U2381" t="s">
        <v>96</v>
      </c>
      <c r="V2381">
        <v>1.1000000000000001</v>
      </c>
      <c r="W2381" s="1">
        <v>1501.5000000000002</v>
      </c>
      <c r="X2381">
        <v>1</v>
      </c>
      <c r="Y2381">
        <v>5.32</v>
      </c>
      <c r="Z2381">
        <v>9</v>
      </c>
      <c r="AA2381">
        <v>0.59111111111111114</v>
      </c>
      <c r="AB2381" s="2">
        <v>0</v>
      </c>
      <c r="AC2381" s="1">
        <v>0</v>
      </c>
      <c r="AD2381" s="7">
        <v>43525</v>
      </c>
      <c r="AE2381" s="7">
        <v>43525</v>
      </c>
      <c r="AF2381">
        <v>0</v>
      </c>
      <c r="AG2381" t="s">
        <v>53</v>
      </c>
      <c r="AH2381" s="2">
        <v>0</v>
      </c>
      <c r="AI2381" s="1">
        <v>0</v>
      </c>
      <c r="AJ2381" s="1">
        <v>0</v>
      </c>
      <c r="AK2381" s="60" t="str">
        <f>+IF(Tabla1[[#This Row],[REQUEST_TY]]="SR MANTENIMIENTO CORRECTIVO", "EMERGENCIA", "OTROS")</f>
        <v>EMERGENCIA</v>
      </c>
      <c r="AL2381" s="6" t="str">
        <f>+_xlfn.IFS(Tabla1[[#This Row],[Veces obj]]&lt;=1,"0-1",Tabla1[[#This Row],[Veces obj]]&lt;=2,"1-2",Tabla1[[#This Row],[Veces obj]]&lt;=3,"2-3",TRUE,"&gt;3")</f>
        <v>0-1</v>
      </c>
      <c r="AM2381" s="60" t="str">
        <f>+_xlfn.IFS(MONTH(Tabla1[[#This Row],[MES]])&lt;=3,"Q1",MONTH(Tabla1[[#This Row],[MES]])&lt;=6,"Q2",MONTH(Tabla1[[#This Row],[MES]])&lt;=9,"Q3",TRUE,"Q4")</f>
        <v>Q1</v>
      </c>
      <c r="AN2381" s="15" t="str">
        <f>+IFERROR(VLOOKUP(Tabla1[[#This Row],[CUENTA]],CTAS[],2,0),"OTROS")</f>
        <v>OTROS</v>
      </c>
      <c r="AP2381" s="15" t="str">
        <f>+IFERROR(VLOOKUP(Tabla1[[#This Row],[EMPLEADO]],IS[],3,0),"OTROS")</f>
        <v>OTROS</v>
      </c>
      <c r="AQ2381" s="15" t="str">
        <f>+IFERROR(VLOOKUP(Tabla1[[#This Row],[EMPLEADO]],IS[[NÓMINA]:[INGENIERO]],2,0),"OTROS")</f>
        <v>OTROS</v>
      </c>
    </row>
    <row r="2382" spans="1:43" x14ac:dyDescent="0.25">
      <c r="A2382" t="s">
        <v>7477</v>
      </c>
      <c r="B2382">
        <v>1</v>
      </c>
      <c r="C2382" t="s">
        <v>7724</v>
      </c>
      <c r="D2382" t="s">
        <v>38</v>
      </c>
      <c r="E2382" t="s">
        <v>133</v>
      </c>
      <c r="F2382" t="s">
        <v>7725</v>
      </c>
      <c r="G2382" s="17" t="s">
        <v>1960</v>
      </c>
      <c r="H2382" t="s">
        <v>136</v>
      </c>
      <c r="I2382" t="s">
        <v>43</v>
      </c>
      <c r="J2382" t="s">
        <v>8</v>
      </c>
      <c r="K2382" t="s">
        <v>59</v>
      </c>
      <c r="L2382" t="s">
        <v>1961</v>
      </c>
      <c r="M2382" t="s">
        <v>1496</v>
      </c>
      <c r="N2382">
        <v>0</v>
      </c>
      <c r="O2382" t="s">
        <v>47</v>
      </c>
      <c r="P2382">
        <v>24</v>
      </c>
      <c r="Q2382" t="s">
        <v>62</v>
      </c>
      <c r="R2382" t="s">
        <v>138</v>
      </c>
      <c r="S2382" t="s">
        <v>139</v>
      </c>
      <c r="T2382" t="s">
        <v>51</v>
      </c>
      <c r="U2382" t="s">
        <v>262</v>
      </c>
      <c r="V2382">
        <v>1.05</v>
      </c>
      <c r="W2382" s="1">
        <v>1651.6500000000003</v>
      </c>
      <c r="X2382">
        <v>1</v>
      </c>
      <c r="Y2382">
        <v>1</v>
      </c>
      <c r="Z2382">
        <v>4</v>
      </c>
      <c r="AA2382">
        <v>0.25</v>
      </c>
      <c r="AB2382" s="2">
        <v>0</v>
      </c>
      <c r="AC2382" s="1">
        <v>0</v>
      </c>
      <c r="AD2382" s="7">
        <v>43529</v>
      </c>
      <c r="AE2382" s="7">
        <v>43529</v>
      </c>
      <c r="AF2382">
        <v>0</v>
      </c>
      <c r="AG2382" t="s">
        <v>53</v>
      </c>
      <c r="AH2382" s="2">
        <v>0</v>
      </c>
      <c r="AI2382" s="1">
        <v>0</v>
      </c>
      <c r="AJ2382" s="1">
        <v>0</v>
      </c>
      <c r="AK2382" s="60" t="str">
        <f>+IF(Tabla1[[#This Row],[REQUEST_TY]]="SR MANTENIMIENTO CORRECTIVO", "EMERGENCIA", "OTROS")</f>
        <v>EMERGENCIA</v>
      </c>
      <c r="AL2382" s="6" t="str">
        <f>+_xlfn.IFS(Tabla1[[#This Row],[Veces obj]]&lt;=1,"0-1",Tabla1[[#This Row],[Veces obj]]&lt;=2,"1-2",Tabla1[[#This Row],[Veces obj]]&lt;=3,"2-3",TRUE,"&gt;3")</f>
        <v>0-1</v>
      </c>
      <c r="AM2382" s="60" t="str">
        <f>+_xlfn.IFS(MONTH(Tabla1[[#This Row],[MES]])&lt;=3,"Q1",MONTH(Tabla1[[#This Row],[MES]])&lt;=6,"Q2",MONTH(Tabla1[[#This Row],[MES]])&lt;=9,"Q3",TRUE,"Q4")</f>
        <v>Q1</v>
      </c>
      <c r="AN2382" s="15" t="str">
        <f>+IFERROR(VLOOKUP(Tabla1[[#This Row],[CUENTA]],CTAS[],2,0),"OTROS")</f>
        <v>OTROS</v>
      </c>
      <c r="AP2382" s="15" t="str">
        <f>+IFERROR(VLOOKUP(Tabla1[[#This Row],[EMPLEADO]],IS[],3,0),"OTROS")</f>
        <v>OTROS</v>
      </c>
      <c r="AQ2382" s="15" t="str">
        <f>+IFERROR(VLOOKUP(Tabla1[[#This Row],[EMPLEADO]],IS[[NÓMINA]:[INGENIERO]],2,0),"OTROS")</f>
        <v>OTROS</v>
      </c>
    </row>
    <row r="2383" spans="1:43" x14ac:dyDescent="0.25">
      <c r="A2383" t="s">
        <v>7477</v>
      </c>
      <c r="B2383">
        <v>1</v>
      </c>
      <c r="C2383" t="s">
        <v>7726</v>
      </c>
      <c r="D2383" t="s">
        <v>38</v>
      </c>
      <c r="E2383" t="s">
        <v>39</v>
      </c>
      <c r="F2383" t="s">
        <v>7727</v>
      </c>
      <c r="G2383" s="17" t="s">
        <v>41</v>
      </c>
      <c r="H2383" t="s">
        <v>42</v>
      </c>
      <c r="I2383" t="s">
        <v>43</v>
      </c>
      <c r="J2383" t="s">
        <v>8</v>
      </c>
      <c r="K2383" t="s">
        <v>44</v>
      </c>
      <c r="L2383" t="s">
        <v>45</v>
      </c>
      <c r="M2383" t="s">
        <v>46</v>
      </c>
      <c r="N2383">
        <v>1</v>
      </c>
      <c r="O2383" t="s">
        <v>47</v>
      </c>
      <c r="P2383">
        <v>60</v>
      </c>
      <c r="Q2383" t="s">
        <v>82</v>
      </c>
      <c r="R2383" t="s">
        <v>49</v>
      </c>
      <c r="S2383" t="s">
        <v>50</v>
      </c>
      <c r="T2383" t="s">
        <v>51</v>
      </c>
      <c r="U2383" t="s">
        <v>120</v>
      </c>
      <c r="V2383">
        <v>0.8</v>
      </c>
      <c r="W2383" s="1">
        <v>0</v>
      </c>
      <c r="X2383">
        <v>1</v>
      </c>
      <c r="Y2383">
        <v>1.54</v>
      </c>
      <c r="Z2383">
        <v>5</v>
      </c>
      <c r="AA2383">
        <v>0.308</v>
      </c>
      <c r="AB2383" s="2">
        <v>0</v>
      </c>
      <c r="AC2383" s="1">
        <v>0</v>
      </c>
      <c r="AD2383" s="7">
        <v>43525</v>
      </c>
      <c r="AE2383" s="7">
        <v>43525</v>
      </c>
      <c r="AF2383">
        <v>0</v>
      </c>
      <c r="AG2383" t="s">
        <v>53</v>
      </c>
      <c r="AH2383" s="2">
        <v>0</v>
      </c>
      <c r="AI2383" s="1">
        <v>0</v>
      </c>
      <c r="AJ2383" s="1">
        <v>0</v>
      </c>
      <c r="AK2383" s="60" t="str">
        <f>+IF(Tabla1[[#This Row],[REQUEST_TY]]="SR MANTENIMIENTO CORRECTIVO", "EMERGENCIA", "OTROS")</f>
        <v>EMERGENCIA</v>
      </c>
      <c r="AL2383" s="6" t="str">
        <f>+_xlfn.IFS(Tabla1[[#This Row],[Veces obj]]&lt;=1,"0-1",Tabla1[[#This Row],[Veces obj]]&lt;=2,"1-2",Tabla1[[#This Row],[Veces obj]]&lt;=3,"2-3",TRUE,"&gt;3")</f>
        <v>0-1</v>
      </c>
      <c r="AM2383" s="60" t="str">
        <f>+_xlfn.IFS(MONTH(Tabla1[[#This Row],[MES]])&lt;=3,"Q1",MONTH(Tabla1[[#This Row],[MES]])&lt;=6,"Q2",MONTH(Tabla1[[#This Row],[MES]])&lt;=9,"Q3",TRUE,"Q4")</f>
        <v>Q1</v>
      </c>
      <c r="AN2383" s="15" t="str">
        <f>+IFERROR(VLOOKUP(Tabla1[[#This Row],[CUENTA]],CTAS[],2,0),"OTROS")</f>
        <v>OTROS</v>
      </c>
      <c r="AP2383" s="15" t="str">
        <f>+IFERROR(VLOOKUP(Tabla1[[#This Row],[EMPLEADO]],IS[],3,0),"OTROS")</f>
        <v>OTROS</v>
      </c>
      <c r="AQ2383" s="15" t="str">
        <f>+IFERROR(VLOOKUP(Tabla1[[#This Row],[EMPLEADO]],IS[[NÓMINA]:[INGENIERO]],2,0),"OTROS")</f>
        <v>OTROS</v>
      </c>
    </row>
    <row r="2384" spans="1:43" x14ac:dyDescent="0.25">
      <c r="A2384" t="s">
        <v>7477</v>
      </c>
      <c r="B2384">
        <v>1</v>
      </c>
      <c r="C2384" t="s">
        <v>7728</v>
      </c>
      <c r="D2384" t="s">
        <v>38</v>
      </c>
      <c r="E2384" t="s">
        <v>562</v>
      </c>
      <c r="F2384" t="s">
        <v>7729</v>
      </c>
      <c r="G2384" s="17" t="s">
        <v>7730</v>
      </c>
      <c r="H2384" t="s">
        <v>163</v>
      </c>
      <c r="I2384" t="s">
        <v>43</v>
      </c>
      <c r="J2384" t="s">
        <v>8</v>
      </c>
      <c r="K2384" t="s">
        <v>144</v>
      </c>
      <c r="L2384" t="s">
        <v>145</v>
      </c>
      <c r="M2384" t="s">
        <v>119</v>
      </c>
      <c r="N2384">
        <v>0</v>
      </c>
      <c r="O2384" t="s">
        <v>47</v>
      </c>
      <c r="P2384">
        <v>192</v>
      </c>
      <c r="Q2384" t="s">
        <v>48</v>
      </c>
      <c r="R2384" t="s">
        <v>63</v>
      </c>
      <c r="S2384" t="s">
        <v>64</v>
      </c>
      <c r="T2384" t="s">
        <v>51</v>
      </c>
      <c r="U2384" t="s">
        <v>96</v>
      </c>
      <c r="V2384">
        <v>1.1000000000000001</v>
      </c>
      <c r="W2384" s="1">
        <v>1501.5000000000002</v>
      </c>
      <c r="X2384">
        <v>1</v>
      </c>
      <c r="Y2384">
        <v>0.98</v>
      </c>
      <c r="Z2384">
        <v>5</v>
      </c>
      <c r="AA2384">
        <v>0.19600000000000001</v>
      </c>
      <c r="AB2384" s="2">
        <v>0</v>
      </c>
      <c r="AC2384" s="1">
        <v>0</v>
      </c>
      <c r="AD2384" s="7">
        <v>43525</v>
      </c>
      <c r="AE2384" s="7">
        <v>43525</v>
      </c>
      <c r="AF2384">
        <v>0</v>
      </c>
      <c r="AG2384" t="s">
        <v>53</v>
      </c>
      <c r="AH2384" s="2">
        <v>0</v>
      </c>
      <c r="AI2384" s="1">
        <v>0</v>
      </c>
      <c r="AJ2384" s="1">
        <v>0</v>
      </c>
      <c r="AK2384" s="60" t="str">
        <f>+IF(Tabla1[[#This Row],[REQUEST_TY]]="SR MANTENIMIENTO CORRECTIVO", "EMERGENCIA", "OTROS")</f>
        <v>EMERGENCIA</v>
      </c>
      <c r="AL2384" s="6" t="str">
        <f>+_xlfn.IFS(Tabla1[[#This Row],[Veces obj]]&lt;=1,"0-1",Tabla1[[#This Row],[Veces obj]]&lt;=2,"1-2",Tabla1[[#This Row],[Veces obj]]&lt;=3,"2-3",TRUE,"&gt;3")</f>
        <v>0-1</v>
      </c>
      <c r="AM2384" s="60" t="str">
        <f>+_xlfn.IFS(MONTH(Tabla1[[#This Row],[MES]])&lt;=3,"Q1",MONTH(Tabla1[[#This Row],[MES]])&lt;=6,"Q2",MONTH(Tabla1[[#This Row],[MES]])&lt;=9,"Q3",TRUE,"Q4")</f>
        <v>Q1</v>
      </c>
      <c r="AN2384" s="15" t="str">
        <f>+IFERROR(VLOOKUP(Tabla1[[#This Row],[CUENTA]],CTAS[],2,0),"OTROS")</f>
        <v>OTROS</v>
      </c>
      <c r="AP2384" s="15" t="str">
        <f>+IFERROR(VLOOKUP(Tabla1[[#This Row],[EMPLEADO]],IS[],3,0),"OTROS")</f>
        <v>CHIHUAHUA</v>
      </c>
      <c r="AQ2384" s="15" t="str">
        <f>+IFERROR(VLOOKUP(Tabla1[[#This Row],[EMPLEADO]],IS[[NÓMINA]:[INGENIERO]],2,0),"OTROS")</f>
        <v>LUIS EDUARDO MUÑOZ</v>
      </c>
    </row>
    <row r="2385" spans="1:43" x14ac:dyDescent="0.25">
      <c r="A2385" t="s">
        <v>7477</v>
      </c>
      <c r="B2385">
        <v>1</v>
      </c>
      <c r="C2385" t="s">
        <v>7731</v>
      </c>
      <c r="D2385" t="s">
        <v>38</v>
      </c>
      <c r="E2385" t="s">
        <v>275</v>
      </c>
      <c r="F2385" t="s">
        <v>7732</v>
      </c>
      <c r="G2385" s="17" t="s">
        <v>2224</v>
      </c>
      <c r="H2385" t="s">
        <v>297</v>
      </c>
      <c r="I2385" t="s">
        <v>43</v>
      </c>
      <c r="J2385" t="s">
        <v>8</v>
      </c>
      <c r="K2385" t="s">
        <v>71</v>
      </c>
      <c r="L2385" t="s">
        <v>859</v>
      </c>
      <c r="M2385" t="s">
        <v>73</v>
      </c>
      <c r="N2385">
        <v>0</v>
      </c>
      <c r="O2385" t="s">
        <v>47</v>
      </c>
      <c r="P2385">
        <v>18</v>
      </c>
      <c r="Q2385" t="s">
        <v>62</v>
      </c>
      <c r="R2385" t="s">
        <v>95</v>
      </c>
      <c r="S2385" t="s">
        <v>64</v>
      </c>
      <c r="T2385" t="s">
        <v>51</v>
      </c>
      <c r="U2385" t="s">
        <v>65</v>
      </c>
      <c r="V2385">
        <v>0.8</v>
      </c>
      <c r="W2385" s="1">
        <v>1092</v>
      </c>
      <c r="X2385">
        <v>1</v>
      </c>
      <c r="Y2385">
        <v>0.7</v>
      </c>
      <c r="Z2385">
        <v>5</v>
      </c>
      <c r="AA2385">
        <v>0.13999999999999999</v>
      </c>
      <c r="AB2385" s="2">
        <v>0</v>
      </c>
      <c r="AC2385" s="1">
        <v>0</v>
      </c>
      <c r="AD2385" s="7">
        <v>43528</v>
      </c>
      <c r="AE2385" s="7">
        <v>43528</v>
      </c>
      <c r="AF2385">
        <v>0</v>
      </c>
      <c r="AG2385" t="s">
        <v>53</v>
      </c>
      <c r="AH2385" s="2">
        <v>0</v>
      </c>
      <c r="AI2385" s="1">
        <v>0</v>
      </c>
      <c r="AJ2385" s="1">
        <v>0</v>
      </c>
      <c r="AK2385" s="60" t="str">
        <f>+IF(Tabla1[[#This Row],[REQUEST_TY]]="SR MANTENIMIENTO CORRECTIVO", "EMERGENCIA", "OTROS")</f>
        <v>EMERGENCIA</v>
      </c>
      <c r="AL2385" s="6" t="str">
        <f>+_xlfn.IFS(Tabla1[[#This Row],[Veces obj]]&lt;=1,"0-1",Tabla1[[#This Row],[Veces obj]]&lt;=2,"1-2",Tabla1[[#This Row],[Veces obj]]&lt;=3,"2-3",TRUE,"&gt;3")</f>
        <v>0-1</v>
      </c>
      <c r="AM2385" s="60" t="str">
        <f>+_xlfn.IFS(MONTH(Tabla1[[#This Row],[MES]])&lt;=3,"Q1",MONTH(Tabla1[[#This Row],[MES]])&lt;=6,"Q2",MONTH(Tabla1[[#This Row],[MES]])&lt;=9,"Q3",TRUE,"Q4")</f>
        <v>Q1</v>
      </c>
      <c r="AN2385" s="15" t="str">
        <f>+IFERROR(VLOOKUP(Tabla1[[#This Row],[CUENTA]],CTAS[],2,0),"OTROS")</f>
        <v>OTROS</v>
      </c>
      <c r="AP2385" s="15" t="str">
        <f>+IFERROR(VLOOKUP(Tabla1[[#This Row],[EMPLEADO]],IS[],3,0),"OTROS")</f>
        <v>JUAREZ</v>
      </c>
      <c r="AQ2385" s="15" t="str">
        <f>+IFERROR(VLOOKUP(Tabla1[[#This Row],[EMPLEADO]],IS[[NÓMINA]:[INGENIERO]],2,0),"OTROS")</f>
        <v>ALFREDO TORRES</v>
      </c>
    </row>
    <row r="2386" spans="1:43" x14ac:dyDescent="0.25">
      <c r="A2386" t="s">
        <v>7477</v>
      </c>
      <c r="B2386">
        <v>1</v>
      </c>
      <c r="C2386" t="s">
        <v>7733</v>
      </c>
      <c r="D2386" t="s">
        <v>38</v>
      </c>
      <c r="E2386" t="s">
        <v>636</v>
      </c>
      <c r="F2386" t="s">
        <v>7734</v>
      </c>
      <c r="G2386" s="17" t="s">
        <v>1183</v>
      </c>
      <c r="H2386" t="s">
        <v>308</v>
      </c>
      <c r="I2386" t="s">
        <v>43</v>
      </c>
      <c r="J2386" t="s">
        <v>8</v>
      </c>
      <c r="K2386" t="s">
        <v>495</v>
      </c>
      <c r="L2386" t="s">
        <v>496</v>
      </c>
      <c r="M2386" t="s">
        <v>46</v>
      </c>
      <c r="N2386">
        <v>0</v>
      </c>
      <c r="O2386" t="s">
        <v>47</v>
      </c>
      <c r="P2386">
        <v>81</v>
      </c>
      <c r="Q2386" t="s">
        <v>48</v>
      </c>
      <c r="R2386" t="s">
        <v>153</v>
      </c>
      <c r="S2386" t="s">
        <v>50</v>
      </c>
      <c r="T2386" t="s">
        <v>51</v>
      </c>
      <c r="U2386" t="s">
        <v>52</v>
      </c>
      <c r="V2386">
        <v>1.05</v>
      </c>
      <c r="W2386" s="1">
        <v>750.75000000000011</v>
      </c>
      <c r="X2386">
        <v>1</v>
      </c>
      <c r="Y2386">
        <v>4.45</v>
      </c>
      <c r="Z2386">
        <v>5</v>
      </c>
      <c r="AA2386">
        <v>0.89</v>
      </c>
      <c r="AB2386" s="2">
        <v>0</v>
      </c>
      <c r="AC2386" s="1">
        <v>0</v>
      </c>
      <c r="AD2386" s="7">
        <v>43526</v>
      </c>
      <c r="AE2386" s="7">
        <v>43528</v>
      </c>
      <c r="AF2386">
        <v>0</v>
      </c>
      <c r="AG2386" t="s">
        <v>53</v>
      </c>
      <c r="AH2386" s="2">
        <v>0</v>
      </c>
      <c r="AI2386" s="1">
        <v>0</v>
      </c>
      <c r="AJ2386" s="1">
        <v>0</v>
      </c>
      <c r="AK2386" s="60" t="str">
        <f>+IF(Tabla1[[#This Row],[REQUEST_TY]]="SR MANTENIMIENTO CORRECTIVO", "EMERGENCIA", "OTROS")</f>
        <v>EMERGENCIA</v>
      </c>
      <c r="AL2386" s="6" t="str">
        <f>+_xlfn.IFS(Tabla1[[#This Row],[Veces obj]]&lt;=1,"0-1",Tabla1[[#This Row],[Veces obj]]&lt;=2,"1-2",Tabla1[[#This Row],[Veces obj]]&lt;=3,"2-3",TRUE,"&gt;3")</f>
        <v>0-1</v>
      </c>
      <c r="AM2386" s="60" t="str">
        <f>+_xlfn.IFS(MONTH(Tabla1[[#This Row],[MES]])&lt;=3,"Q1",MONTH(Tabla1[[#This Row],[MES]])&lt;=6,"Q2",MONTH(Tabla1[[#This Row],[MES]])&lt;=9,"Q3",TRUE,"Q4")</f>
        <v>Q1</v>
      </c>
      <c r="AN2386" s="15" t="str">
        <f>+IFERROR(VLOOKUP(Tabla1[[#This Row],[CUENTA]],CTAS[],2,0),"OTROS")</f>
        <v>OTROS</v>
      </c>
      <c r="AP2386" s="15" t="str">
        <f>+IFERROR(VLOOKUP(Tabla1[[#This Row],[EMPLEADO]],IS[],3,0),"OTROS")</f>
        <v>OTROS</v>
      </c>
      <c r="AQ2386" s="15" t="str">
        <f>+IFERROR(VLOOKUP(Tabla1[[#This Row],[EMPLEADO]],IS[[NÓMINA]:[INGENIERO]],2,0),"OTROS")</f>
        <v>OTROS</v>
      </c>
    </row>
    <row r="2387" spans="1:43" x14ac:dyDescent="0.25">
      <c r="A2387" t="s">
        <v>7477</v>
      </c>
      <c r="B2387">
        <v>1</v>
      </c>
      <c r="C2387" t="s">
        <v>7735</v>
      </c>
      <c r="D2387" t="s">
        <v>38</v>
      </c>
      <c r="E2387" t="s">
        <v>631</v>
      </c>
      <c r="F2387" t="s">
        <v>7736</v>
      </c>
      <c r="G2387" s="17" t="s">
        <v>7737</v>
      </c>
      <c r="H2387" t="s">
        <v>471</v>
      </c>
      <c r="I2387" t="s">
        <v>43</v>
      </c>
      <c r="J2387" t="s">
        <v>8</v>
      </c>
      <c r="K2387" t="s">
        <v>151</v>
      </c>
      <c r="L2387" t="s">
        <v>634</v>
      </c>
      <c r="M2387" t="s">
        <v>473</v>
      </c>
      <c r="N2387">
        <v>0</v>
      </c>
      <c r="O2387" t="s">
        <v>47</v>
      </c>
      <c r="P2387">
        <v>1185</v>
      </c>
      <c r="Q2387" t="s">
        <v>48</v>
      </c>
      <c r="R2387" t="s">
        <v>242</v>
      </c>
      <c r="S2387" t="s">
        <v>64</v>
      </c>
      <c r="T2387" t="s">
        <v>51</v>
      </c>
      <c r="U2387" t="s">
        <v>96</v>
      </c>
      <c r="V2387">
        <v>1.1000000000000001</v>
      </c>
      <c r="W2387" s="1">
        <v>1501.5000000000002</v>
      </c>
      <c r="X2387">
        <v>1</v>
      </c>
      <c r="Y2387">
        <v>1.1499999999999999</v>
      </c>
      <c r="Z2387">
        <v>5</v>
      </c>
      <c r="AA2387">
        <v>0.22999999999999998</v>
      </c>
      <c r="AB2387" s="2">
        <v>0</v>
      </c>
      <c r="AC2387" s="1">
        <v>0</v>
      </c>
      <c r="AD2387" s="7">
        <v>43529</v>
      </c>
      <c r="AE2387" s="7">
        <v>43529</v>
      </c>
      <c r="AF2387">
        <v>0</v>
      </c>
      <c r="AG2387" t="s">
        <v>53</v>
      </c>
      <c r="AH2387" s="2">
        <v>0</v>
      </c>
      <c r="AI2387" s="1">
        <v>0</v>
      </c>
      <c r="AJ2387" s="1">
        <v>0</v>
      </c>
      <c r="AK2387" s="60" t="str">
        <f>+IF(Tabla1[[#This Row],[REQUEST_TY]]="SR MANTENIMIENTO CORRECTIVO", "EMERGENCIA", "OTROS")</f>
        <v>EMERGENCIA</v>
      </c>
      <c r="AL2387" s="6" t="str">
        <f>+_xlfn.IFS(Tabla1[[#This Row],[Veces obj]]&lt;=1,"0-1",Tabla1[[#This Row],[Veces obj]]&lt;=2,"1-2",Tabla1[[#This Row],[Veces obj]]&lt;=3,"2-3",TRUE,"&gt;3")</f>
        <v>0-1</v>
      </c>
      <c r="AM2387" s="60" t="str">
        <f>+_xlfn.IFS(MONTH(Tabla1[[#This Row],[MES]])&lt;=3,"Q1",MONTH(Tabla1[[#This Row],[MES]])&lt;=6,"Q2",MONTH(Tabla1[[#This Row],[MES]])&lt;=9,"Q3",TRUE,"Q4")</f>
        <v>Q1</v>
      </c>
      <c r="AN2387" s="15" t="str">
        <f>+IFERROR(VLOOKUP(Tabla1[[#This Row],[CUENTA]],CTAS[],2,0),"OTROS")</f>
        <v>HONEYWELL</v>
      </c>
      <c r="AP2387" s="15" t="str">
        <f>+IFERROR(VLOOKUP(Tabla1[[#This Row],[EMPLEADO]],IS[],3,0),"OTROS")</f>
        <v>OTROS</v>
      </c>
      <c r="AQ2387" s="15" t="str">
        <f>+IFERROR(VLOOKUP(Tabla1[[#This Row],[EMPLEADO]],IS[[NÓMINA]:[INGENIERO]],2,0),"OTROS")</f>
        <v>OTROS</v>
      </c>
    </row>
    <row r="2388" spans="1:43" x14ac:dyDescent="0.25">
      <c r="A2388" t="s">
        <v>7477</v>
      </c>
      <c r="B2388">
        <v>1</v>
      </c>
      <c r="C2388" t="s">
        <v>7738</v>
      </c>
      <c r="D2388" t="s">
        <v>38</v>
      </c>
      <c r="E2388" t="s">
        <v>535</v>
      </c>
      <c r="F2388" t="s">
        <v>7739</v>
      </c>
      <c r="G2388" s="17" t="s">
        <v>3267</v>
      </c>
      <c r="H2388" t="s">
        <v>574</v>
      </c>
      <c r="I2388" t="s">
        <v>43</v>
      </c>
      <c r="J2388" t="s">
        <v>8</v>
      </c>
      <c r="K2388" t="s">
        <v>1755</v>
      </c>
      <c r="L2388" t="s">
        <v>3268</v>
      </c>
      <c r="M2388" t="s">
        <v>3269</v>
      </c>
      <c r="N2388">
        <v>0</v>
      </c>
      <c r="O2388" t="s">
        <v>47</v>
      </c>
      <c r="P2388">
        <v>50</v>
      </c>
      <c r="Q2388" t="s">
        <v>82</v>
      </c>
      <c r="R2388" t="s">
        <v>49</v>
      </c>
      <c r="S2388" t="s">
        <v>50</v>
      </c>
      <c r="T2388" t="s">
        <v>208</v>
      </c>
      <c r="U2388" t="s">
        <v>120</v>
      </c>
      <c r="V2388">
        <v>0.8</v>
      </c>
      <c r="W2388" s="1">
        <v>572.00000000000011</v>
      </c>
      <c r="X2388">
        <v>1</v>
      </c>
      <c r="Y2388">
        <v>6.38</v>
      </c>
      <c r="Z2388">
        <v>9</v>
      </c>
      <c r="AA2388">
        <v>0.7088888888888889</v>
      </c>
      <c r="AB2388" s="2">
        <v>0</v>
      </c>
      <c r="AC2388" s="1">
        <v>0</v>
      </c>
      <c r="AD2388" s="7">
        <v>43528</v>
      </c>
      <c r="AE2388" s="7">
        <v>43528</v>
      </c>
      <c r="AF2388">
        <v>0</v>
      </c>
      <c r="AG2388" t="s">
        <v>53</v>
      </c>
      <c r="AH2388" s="2">
        <v>0</v>
      </c>
      <c r="AI2388" s="1">
        <v>0</v>
      </c>
      <c r="AJ2388" s="1">
        <v>0</v>
      </c>
      <c r="AK2388" s="60" t="str">
        <f>+IF(Tabla1[[#This Row],[REQUEST_TY]]="SR MANTENIMIENTO CORRECTIVO", "EMERGENCIA", "OTROS")</f>
        <v>EMERGENCIA</v>
      </c>
      <c r="AL2388" s="6" t="str">
        <f>+_xlfn.IFS(Tabla1[[#This Row],[Veces obj]]&lt;=1,"0-1",Tabla1[[#This Row],[Veces obj]]&lt;=2,"1-2",Tabla1[[#This Row],[Veces obj]]&lt;=3,"2-3",TRUE,"&gt;3")</f>
        <v>0-1</v>
      </c>
      <c r="AM2388" s="60" t="str">
        <f>+_xlfn.IFS(MONTH(Tabla1[[#This Row],[MES]])&lt;=3,"Q1",MONTH(Tabla1[[#This Row],[MES]])&lt;=6,"Q2",MONTH(Tabla1[[#This Row],[MES]])&lt;=9,"Q3",TRUE,"Q4")</f>
        <v>Q1</v>
      </c>
      <c r="AN2388" s="15" t="str">
        <f>+IFERROR(VLOOKUP(Tabla1[[#This Row],[CUENTA]],CTAS[],2,0),"OTROS")</f>
        <v>OTROS</v>
      </c>
      <c r="AP2388" s="15" t="str">
        <f>+IFERROR(VLOOKUP(Tabla1[[#This Row],[EMPLEADO]],IS[],3,0),"OTROS")</f>
        <v>OTROS</v>
      </c>
      <c r="AQ2388" s="15" t="str">
        <f>+IFERROR(VLOOKUP(Tabla1[[#This Row],[EMPLEADO]],IS[[NÓMINA]:[INGENIERO]],2,0),"OTROS")</f>
        <v>OTROS</v>
      </c>
    </row>
    <row r="2389" spans="1:43" x14ac:dyDescent="0.25">
      <c r="A2389" t="s">
        <v>7477</v>
      </c>
      <c r="B2389">
        <v>1</v>
      </c>
      <c r="C2389" t="s">
        <v>7740</v>
      </c>
      <c r="D2389" t="s">
        <v>38</v>
      </c>
      <c r="E2389" t="s">
        <v>807</v>
      </c>
      <c r="F2389" t="s">
        <v>7741</v>
      </c>
      <c r="G2389" s="17" t="s">
        <v>7742</v>
      </c>
      <c r="H2389" t="s">
        <v>150</v>
      </c>
      <c r="I2389" t="s">
        <v>43</v>
      </c>
      <c r="J2389" t="s">
        <v>8</v>
      </c>
      <c r="K2389" t="s">
        <v>151</v>
      </c>
      <c r="L2389" t="s">
        <v>323</v>
      </c>
      <c r="M2389" t="s">
        <v>73</v>
      </c>
      <c r="N2389">
        <v>0</v>
      </c>
      <c r="O2389" t="s">
        <v>47</v>
      </c>
      <c r="P2389">
        <v>205</v>
      </c>
      <c r="Q2389" t="s">
        <v>48</v>
      </c>
      <c r="R2389" t="s">
        <v>95</v>
      </c>
      <c r="S2389" t="s">
        <v>64</v>
      </c>
      <c r="T2389" t="s">
        <v>51</v>
      </c>
      <c r="U2389" t="s">
        <v>96</v>
      </c>
      <c r="V2389">
        <v>1.1000000000000001</v>
      </c>
      <c r="W2389" s="1">
        <v>1501.5000000000002</v>
      </c>
      <c r="X2389">
        <v>1</v>
      </c>
      <c r="Y2389">
        <v>0.64</v>
      </c>
      <c r="Z2389">
        <v>5</v>
      </c>
      <c r="AA2389">
        <v>0.128</v>
      </c>
      <c r="AB2389" s="2">
        <v>0</v>
      </c>
      <c r="AC2389" s="1">
        <v>0</v>
      </c>
      <c r="AD2389" s="7">
        <v>43529</v>
      </c>
      <c r="AE2389" s="7">
        <v>43530</v>
      </c>
      <c r="AF2389">
        <v>1</v>
      </c>
      <c r="AG2389" t="s">
        <v>53</v>
      </c>
      <c r="AH2389" s="2">
        <v>0</v>
      </c>
      <c r="AI2389" s="1">
        <v>0</v>
      </c>
      <c r="AJ2389" s="1">
        <v>0</v>
      </c>
      <c r="AK2389" s="60" t="str">
        <f>+IF(Tabla1[[#This Row],[REQUEST_TY]]="SR MANTENIMIENTO CORRECTIVO", "EMERGENCIA", "OTROS")</f>
        <v>EMERGENCIA</v>
      </c>
      <c r="AL2389" s="6" t="str">
        <f>+_xlfn.IFS(Tabla1[[#This Row],[Veces obj]]&lt;=1,"0-1",Tabla1[[#This Row],[Veces obj]]&lt;=2,"1-2",Tabla1[[#This Row],[Veces obj]]&lt;=3,"2-3",TRUE,"&gt;3")</f>
        <v>0-1</v>
      </c>
      <c r="AM2389" s="60" t="str">
        <f>+_xlfn.IFS(MONTH(Tabla1[[#This Row],[MES]])&lt;=3,"Q1",MONTH(Tabla1[[#This Row],[MES]])&lt;=6,"Q2",MONTH(Tabla1[[#This Row],[MES]])&lt;=9,"Q3",TRUE,"Q4")</f>
        <v>Q1</v>
      </c>
      <c r="AN2389" s="15" t="str">
        <f>+IFERROR(VLOOKUP(Tabla1[[#This Row],[CUENTA]],CTAS[],2,0),"OTROS")</f>
        <v>HONEYWELL</v>
      </c>
      <c r="AP2389" s="15" t="str">
        <f>+IFERROR(VLOOKUP(Tabla1[[#This Row],[EMPLEADO]],IS[],3,0),"OTROS")</f>
        <v>JUAREZ</v>
      </c>
      <c r="AQ2389" s="15" t="str">
        <f>+IFERROR(VLOOKUP(Tabla1[[#This Row],[EMPLEADO]],IS[[NÓMINA]:[INGENIERO]],2,0),"OTROS")</f>
        <v>CARLOS MONTOYA</v>
      </c>
    </row>
    <row r="2390" spans="1:43" x14ac:dyDescent="0.25">
      <c r="A2390" t="s">
        <v>7477</v>
      </c>
      <c r="B2390">
        <v>1</v>
      </c>
      <c r="C2390" t="s">
        <v>7743</v>
      </c>
      <c r="D2390" t="s">
        <v>38</v>
      </c>
      <c r="E2390" t="s">
        <v>55</v>
      </c>
      <c r="F2390" t="s">
        <v>7744</v>
      </c>
      <c r="G2390" s="17" t="s">
        <v>573</v>
      </c>
      <c r="H2390" t="s">
        <v>574</v>
      </c>
      <c r="I2390" t="s">
        <v>43</v>
      </c>
      <c r="J2390" t="s">
        <v>8</v>
      </c>
      <c r="K2390" t="s">
        <v>59</v>
      </c>
      <c r="L2390" t="s">
        <v>575</v>
      </c>
      <c r="M2390" t="s">
        <v>576</v>
      </c>
      <c r="N2390">
        <v>0</v>
      </c>
      <c r="O2390" t="s">
        <v>47</v>
      </c>
      <c r="P2390">
        <v>31</v>
      </c>
      <c r="Q2390" t="s">
        <v>82</v>
      </c>
      <c r="R2390" t="s">
        <v>63</v>
      </c>
      <c r="S2390" t="s">
        <v>64</v>
      </c>
      <c r="T2390" t="s">
        <v>208</v>
      </c>
      <c r="U2390" t="s">
        <v>83</v>
      </c>
      <c r="V2390">
        <v>1.05</v>
      </c>
      <c r="W2390" s="1">
        <v>1433.25</v>
      </c>
      <c r="X2390">
        <v>1</v>
      </c>
      <c r="Y2390">
        <v>6.45</v>
      </c>
      <c r="Z2390">
        <v>9</v>
      </c>
      <c r="AA2390">
        <v>0.71666666666666667</v>
      </c>
      <c r="AB2390" s="2">
        <v>0</v>
      </c>
      <c r="AC2390" s="1">
        <v>0</v>
      </c>
      <c r="AD2390" s="7">
        <v>43528</v>
      </c>
      <c r="AE2390" s="7">
        <v>43528</v>
      </c>
      <c r="AF2390">
        <v>0</v>
      </c>
      <c r="AG2390" t="s">
        <v>53</v>
      </c>
      <c r="AH2390" s="2">
        <v>0</v>
      </c>
      <c r="AI2390" s="1">
        <v>0</v>
      </c>
      <c r="AJ2390" s="1">
        <v>0</v>
      </c>
      <c r="AK2390" s="60" t="str">
        <f>+IF(Tabla1[[#This Row],[REQUEST_TY]]="SR MANTENIMIENTO CORRECTIVO", "EMERGENCIA", "OTROS")</f>
        <v>EMERGENCIA</v>
      </c>
      <c r="AL2390" s="6" t="str">
        <f>+_xlfn.IFS(Tabla1[[#This Row],[Veces obj]]&lt;=1,"0-1",Tabla1[[#This Row],[Veces obj]]&lt;=2,"1-2",Tabla1[[#This Row],[Veces obj]]&lt;=3,"2-3",TRUE,"&gt;3")</f>
        <v>0-1</v>
      </c>
      <c r="AM2390" s="60" t="str">
        <f>+_xlfn.IFS(MONTH(Tabla1[[#This Row],[MES]])&lt;=3,"Q1",MONTH(Tabla1[[#This Row],[MES]])&lt;=6,"Q2",MONTH(Tabla1[[#This Row],[MES]])&lt;=9,"Q3",TRUE,"Q4")</f>
        <v>Q1</v>
      </c>
      <c r="AN2390" s="15" t="str">
        <f>+IFERROR(VLOOKUP(Tabla1[[#This Row],[CUENTA]],CTAS[],2,0),"OTROS")</f>
        <v>OTROS</v>
      </c>
      <c r="AP2390" s="15" t="str">
        <f>+IFERROR(VLOOKUP(Tabla1[[#This Row],[EMPLEADO]],IS[],3,0),"OTROS")</f>
        <v>OTROS</v>
      </c>
      <c r="AQ2390" s="15" t="str">
        <f>+IFERROR(VLOOKUP(Tabla1[[#This Row],[EMPLEADO]],IS[[NÓMINA]:[INGENIERO]],2,0),"OTROS")</f>
        <v>OTROS</v>
      </c>
    </row>
    <row r="2391" spans="1:43" x14ac:dyDescent="0.25">
      <c r="A2391" t="s">
        <v>7477</v>
      </c>
      <c r="B2391">
        <v>1</v>
      </c>
      <c r="C2391" t="s">
        <v>7745</v>
      </c>
      <c r="D2391" t="s">
        <v>38</v>
      </c>
      <c r="E2391" t="s">
        <v>113</v>
      </c>
      <c r="F2391" t="s">
        <v>7746</v>
      </c>
      <c r="G2391" s="17" t="s">
        <v>6498</v>
      </c>
      <c r="H2391" t="s">
        <v>116</v>
      </c>
      <c r="I2391" t="s">
        <v>43</v>
      </c>
      <c r="J2391" t="s">
        <v>8</v>
      </c>
      <c r="K2391" t="s">
        <v>125</v>
      </c>
      <c r="L2391" t="s">
        <v>6499</v>
      </c>
      <c r="M2391" t="s">
        <v>165</v>
      </c>
      <c r="N2391">
        <v>0</v>
      </c>
      <c r="O2391" t="s">
        <v>47</v>
      </c>
      <c r="P2391">
        <v>11</v>
      </c>
      <c r="Q2391" t="s">
        <v>194</v>
      </c>
      <c r="R2391" t="s">
        <v>49</v>
      </c>
      <c r="S2391" t="s">
        <v>50</v>
      </c>
      <c r="T2391" t="s">
        <v>51</v>
      </c>
      <c r="U2391" t="s">
        <v>444</v>
      </c>
      <c r="V2391">
        <v>0</v>
      </c>
      <c r="W2391" s="1">
        <v>0</v>
      </c>
      <c r="X2391">
        <v>1</v>
      </c>
      <c r="Y2391">
        <v>0</v>
      </c>
      <c r="Z2391">
        <v>5</v>
      </c>
      <c r="AA2391">
        <v>0</v>
      </c>
      <c r="AB2391" s="2">
        <v>0</v>
      </c>
      <c r="AC2391" s="1">
        <v>0</v>
      </c>
      <c r="AD2391" s="7">
        <v>43529</v>
      </c>
      <c r="AE2391" s="7">
        <v>43530</v>
      </c>
      <c r="AF2391">
        <v>1</v>
      </c>
      <c r="AG2391" t="s">
        <v>53</v>
      </c>
      <c r="AH2391" s="2">
        <v>0</v>
      </c>
      <c r="AI2391" s="1">
        <v>0</v>
      </c>
      <c r="AJ2391" s="1">
        <v>0</v>
      </c>
      <c r="AK2391" s="60" t="str">
        <f>+IF(Tabla1[[#This Row],[REQUEST_TY]]="SR MANTENIMIENTO CORRECTIVO", "EMERGENCIA", "OTROS")</f>
        <v>EMERGENCIA</v>
      </c>
      <c r="AL2391" s="6" t="str">
        <f>+_xlfn.IFS(Tabla1[[#This Row],[Veces obj]]&lt;=1,"0-1",Tabla1[[#This Row],[Veces obj]]&lt;=2,"1-2",Tabla1[[#This Row],[Veces obj]]&lt;=3,"2-3",TRUE,"&gt;3")</f>
        <v>0-1</v>
      </c>
      <c r="AM2391" s="60" t="str">
        <f>+_xlfn.IFS(MONTH(Tabla1[[#This Row],[MES]])&lt;=3,"Q1",MONTH(Tabla1[[#This Row],[MES]])&lt;=6,"Q2",MONTH(Tabla1[[#This Row],[MES]])&lt;=9,"Q3",TRUE,"Q4")</f>
        <v>Q1</v>
      </c>
      <c r="AN2391" s="15" t="str">
        <f>+IFERROR(VLOOKUP(Tabla1[[#This Row],[CUENTA]],CTAS[],2,0),"OTROS")</f>
        <v>OTROS</v>
      </c>
      <c r="AP2391" s="15" t="str">
        <f>+IFERROR(VLOOKUP(Tabla1[[#This Row],[EMPLEADO]],IS[],3,0),"OTROS")</f>
        <v>CHIHUAHUA</v>
      </c>
      <c r="AQ2391" s="15" t="str">
        <f>+IFERROR(VLOOKUP(Tabla1[[#This Row],[EMPLEADO]],IS[[NÓMINA]:[INGENIERO]],2,0),"OTROS")</f>
        <v>FERNANDO CHAVIRA</v>
      </c>
    </row>
    <row r="2392" spans="1:43" x14ac:dyDescent="0.25">
      <c r="A2392" t="s">
        <v>7477</v>
      </c>
      <c r="B2392">
        <v>1</v>
      </c>
      <c r="C2392" t="s">
        <v>7747</v>
      </c>
      <c r="D2392" t="s">
        <v>38</v>
      </c>
      <c r="E2392" t="s">
        <v>332</v>
      </c>
      <c r="F2392" t="s">
        <v>7748</v>
      </c>
      <c r="G2392" s="17" t="s">
        <v>334</v>
      </c>
      <c r="H2392" t="s">
        <v>70</v>
      </c>
      <c r="I2392" t="s">
        <v>43</v>
      </c>
      <c r="J2392" t="s">
        <v>8</v>
      </c>
      <c r="K2392" t="s">
        <v>234</v>
      </c>
      <c r="L2392" t="s">
        <v>93</v>
      </c>
      <c r="M2392" t="s">
        <v>94</v>
      </c>
      <c r="N2392">
        <v>1</v>
      </c>
      <c r="O2392" t="s">
        <v>47</v>
      </c>
      <c r="P2392">
        <v>23</v>
      </c>
      <c r="Q2392" t="s">
        <v>62</v>
      </c>
      <c r="R2392" t="s">
        <v>317</v>
      </c>
      <c r="S2392" t="s">
        <v>318</v>
      </c>
      <c r="T2392" t="s">
        <v>51</v>
      </c>
      <c r="U2392" t="s">
        <v>262</v>
      </c>
      <c r="V2392">
        <v>1.05</v>
      </c>
      <c r="W2392" s="1">
        <v>0</v>
      </c>
      <c r="X2392">
        <v>1</v>
      </c>
      <c r="Y2392">
        <v>0</v>
      </c>
      <c r="Z2392">
        <v>4</v>
      </c>
      <c r="AA2392">
        <v>0</v>
      </c>
      <c r="AB2392" s="2">
        <v>0</v>
      </c>
      <c r="AC2392" s="1">
        <v>0</v>
      </c>
      <c r="AD2392" s="7">
        <v>43530</v>
      </c>
      <c r="AE2392" s="7">
        <v>43531</v>
      </c>
      <c r="AF2392">
        <v>1</v>
      </c>
      <c r="AG2392" t="s">
        <v>53</v>
      </c>
      <c r="AH2392" s="2">
        <v>0</v>
      </c>
      <c r="AI2392" s="1">
        <v>0</v>
      </c>
      <c r="AJ2392" s="1">
        <v>0</v>
      </c>
      <c r="AK2392" s="60" t="str">
        <f>+IF(Tabla1[[#This Row],[REQUEST_TY]]="SR MANTENIMIENTO CORRECTIVO", "EMERGENCIA", "OTROS")</f>
        <v>EMERGENCIA</v>
      </c>
      <c r="AL2392" s="6" t="str">
        <f>+_xlfn.IFS(Tabla1[[#This Row],[Veces obj]]&lt;=1,"0-1",Tabla1[[#This Row],[Veces obj]]&lt;=2,"1-2",Tabla1[[#This Row],[Veces obj]]&lt;=3,"2-3",TRUE,"&gt;3")</f>
        <v>0-1</v>
      </c>
      <c r="AM2392" s="60" t="str">
        <f>+_xlfn.IFS(MONTH(Tabla1[[#This Row],[MES]])&lt;=3,"Q1",MONTH(Tabla1[[#This Row],[MES]])&lt;=6,"Q2",MONTH(Tabla1[[#This Row],[MES]])&lt;=9,"Q3",TRUE,"Q4")</f>
        <v>Q1</v>
      </c>
      <c r="AN2392" s="15" t="str">
        <f>+IFERROR(VLOOKUP(Tabla1[[#This Row],[CUENTA]],CTAS[],2,0),"OTROS")</f>
        <v>OTROS</v>
      </c>
      <c r="AP2392" s="15" t="str">
        <f>+IFERROR(VLOOKUP(Tabla1[[#This Row],[EMPLEADO]],IS[],3,0),"OTROS")</f>
        <v>OTROS</v>
      </c>
      <c r="AQ2392" s="15" t="str">
        <f>+IFERROR(VLOOKUP(Tabla1[[#This Row],[EMPLEADO]],IS[[NÓMINA]:[INGENIERO]],2,0),"OTROS")</f>
        <v>OTROS</v>
      </c>
    </row>
    <row r="2393" spans="1:43" x14ac:dyDescent="0.25">
      <c r="A2393" t="s">
        <v>7477</v>
      </c>
      <c r="B2393">
        <v>1</v>
      </c>
      <c r="C2393" t="s">
        <v>7749</v>
      </c>
      <c r="D2393" t="s">
        <v>38</v>
      </c>
      <c r="E2393" t="s">
        <v>133</v>
      </c>
      <c r="F2393" t="s">
        <v>7748</v>
      </c>
      <c r="G2393" s="17" t="s">
        <v>4553</v>
      </c>
      <c r="H2393" t="s">
        <v>106</v>
      </c>
      <c r="I2393" t="s">
        <v>43</v>
      </c>
      <c r="J2393" t="s">
        <v>8</v>
      </c>
      <c r="K2393" t="s">
        <v>59</v>
      </c>
      <c r="L2393" t="s">
        <v>4554</v>
      </c>
      <c r="M2393" t="s">
        <v>316</v>
      </c>
      <c r="N2393">
        <v>0</v>
      </c>
      <c r="O2393" t="s">
        <v>47</v>
      </c>
      <c r="P2393">
        <v>4</v>
      </c>
      <c r="Q2393" t="s">
        <v>207</v>
      </c>
      <c r="R2393" t="s">
        <v>138</v>
      </c>
      <c r="S2393" t="s">
        <v>139</v>
      </c>
      <c r="T2393" t="s">
        <v>51</v>
      </c>
      <c r="U2393" t="s">
        <v>879</v>
      </c>
      <c r="V2393">
        <v>0.6</v>
      </c>
      <c r="W2393" s="1">
        <v>943.80000000000007</v>
      </c>
      <c r="X2393">
        <v>1</v>
      </c>
      <c r="Y2393">
        <v>1.5</v>
      </c>
      <c r="Z2393">
        <v>4</v>
      </c>
      <c r="AA2393">
        <v>0.375</v>
      </c>
      <c r="AB2393" s="2">
        <v>0</v>
      </c>
      <c r="AC2393" s="1">
        <v>0</v>
      </c>
      <c r="AD2393" s="7">
        <v>43529</v>
      </c>
      <c r="AE2393" s="7">
        <v>43530</v>
      </c>
      <c r="AF2393">
        <v>1</v>
      </c>
      <c r="AG2393" t="s">
        <v>53</v>
      </c>
      <c r="AH2393" s="2">
        <v>0</v>
      </c>
      <c r="AI2393" s="1">
        <v>0</v>
      </c>
      <c r="AJ2393" s="1">
        <v>0</v>
      </c>
      <c r="AK2393" s="60" t="str">
        <f>+IF(Tabla1[[#This Row],[REQUEST_TY]]="SR MANTENIMIENTO CORRECTIVO", "EMERGENCIA", "OTROS")</f>
        <v>EMERGENCIA</v>
      </c>
      <c r="AL2393" s="6" t="str">
        <f>+_xlfn.IFS(Tabla1[[#This Row],[Veces obj]]&lt;=1,"0-1",Tabla1[[#This Row],[Veces obj]]&lt;=2,"1-2",Tabla1[[#This Row],[Veces obj]]&lt;=3,"2-3",TRUE,"&gt;3")</f>
        <v>0-1</v>
      </c>
      <c r="AM2393" s="60" t="str">
        <f>+_xlfn.IFS(MONTH(Tabla1[[#This Row],[MES]])&lt;=3,"Q1",MONTH(Tabla1[[#This Row],[MES]])&lt;=6,"Q2",MONTH(Tabla1[[#This Row],[MES]])&lt;=9,"Q3",TRUE,"Q4")</f>
        <v>Q1</v>
      </c>
      <c r="AN2393" s="15" t="str">
        <f>+IFERROR(VLOOKUP(Tabla1[[#This Row],[CUENTA]],CTAS[],2,0),"OTROS")</f>
        <v>OTROS</v>
      </c>
      <c r="AP2393" s="15" t="str">
        <f>+IFERROR(VLOOKUP(Tabla1[[#This Row],[EMPLEADO]],IS[],3,0),"OTROS")</f>
        <v>OTROS</v>
      </c>
      <c r="AQ2393" s="15" t="str">
        <f>+IFERROR(VLOOKUP(Tabla1[[#This Row],[EMPLEADO]],IS[[NÓMINA]:[INGENIERO]],2,0),"OTROS")</f>
        <v>OTROS</v>
      </c>
    </row>
    <row r="2394" spans="1:43" x14ac:dyDescent="0.25">
      <c r="A2394" t="s">
        <v>7477</v>
      </c>
      <c r="B2394">
        <v>1</v>
      </c>
      <c r="C2394" t="s">
        <v>7750</v>
      </c>
      <c r="D2394" t="s">
        <v>38</v>
      </c>
      <c r="E2394" t="s">
        <v>373</v>
      </c>
      <c r="F2394" t="s">
        <v>7751</v>
      </c>
      <c r="G2394" s="17" t="s">
        <v>6440</v>
      </c>
      <c r="H2394" t="s">
        <v>691</v>
      </c>
      <c r="I2394" t="s">
        <v>43</v>
      </c>
      <c r="J2394" t="s">
        <v>8</v>
      </c>
      <c r="K2394" t="s">
        <v>102</v>
      </c>
      <c r="L2394" t="s">
        <v>5980</v>
      </c>
      <c r="M2394" t="s">
        <v>215</v>
      </c>
      <c r="N2394">
        <v>0</v>
      </c>
      <c r="O2394" t="s">
        <v>47</v>
      </c>
      <c r="P2394">
        <v>7</v>
      </c>
      <c r="Q2394" t="s">
        <v>194</v>
      </c>
      <c r="R2394" t="s">
        <v>153</v>
      </c>
      <c r="S2394" t="s">
        <v>50</v>
      </c>
      <c r="T2394" t="s">
        <v>51</v>
      </c>
      <c r="U2394" t="s">
        <v>444</v>
      </c>
      <c r="V2394">
        <v>0</v>
      </c>
      <c r="W2394" s="1">
        <v>0</v>
      </c>
      <c r="X2394">
        <v>1</v>
      </c>
      <c r="Y2394">
        <v>1.38</v>
      </c>
      <c r="Z2394">
        <v>5</v>
      </c>
      <c r="AA2394">
        <v>0.27599999999999997</v>
      </c>
      <c r="AB2394" s="2">
        <v>0</v>
      </c>
      <c r="AC2394" s="1">
        <v>0</v>
      </c>
      <c r="AD2394" s="7">
        <v>43525</v>
      </c>
      <c r="AE2394" s="7">
        <v>43528</v>
      </c>
      <c r="AF2394">
        <v>1</v>
      </c>
      <c r="AG2394" t="s">
        <v>53</v>
      </c>
      <c r="AH2394" s="2">
        <v>0</v>
      </c>
      <c r="AI2394" s="1">
        <v>0</v>
      </c>
      <c r="AJ2394" s="1">
        <v>0</v>
      </c>
      <c r="AK2394" s="60" t="str">
        <f>+IF(Tabla1[[#This Row],[REQUEST_TY]]="SR MANTENIMIENTO CORRECTIVO", "EMERGENCIA", "OTROS")</f>
        <v>EMERGENCIA</v>
      </c>
      <c r="AL2394" s="6" t="str">
        <f>+_xlfn.IFS(Tabla1[[#This Row],[Veces obj]]&lt;=1,"0-1",Tabla1[[#This Row],[Veces obj]]&lt;=2,"1-2",Tabla1[[#This Row],[Veces obj]]&lt;=3,"2-3",TRUE,"&gt;3")</f>
        <v>0-1</v>
      </c>
      <c r="AM2394" s="60" t="str">
        <f>+_xlfn.IFS(MONTH(Tabla1[[#This Row],[MES]])&lt;=3,"Q1",MONTH(Tabla1[[#This Row],[MES]])&lt;=6,"Q2",MONTH(Tabla1[[#This Row],[MES]])&lt;=9,"Q3",TRUE,"Q4")</f>
        <v>Q1</v>
      </c>
      <c r="AN2394" s="15" t="str">
        <f>+IFERROR(VLOOKUP(Tabla1[[#This Row],[CUENTA]],CTAS[],2,0),"OTROS")</f>
        <v>OTROS</v>
      </c>
      <c r="AP2394" s="15" t="str">
        <f>+IFERROR(VLOOKUP(Tabla1[[#This Row],[EMPLEADO]],IS[],3,0),"OTROS")</f>
        <v>OTROS</v>
      </c>
      <c r="AQ2394" s="15" t="str">
        <f>+IFERROR(VLOOKUP(Tabla1[[#This Row],[EMPLEADO]],IS[[NÓMINA]:[INGENIERO]],2,0),"OTROS")</f>
        <v>OTROS</v>
      </c>
    </row>
    <row r="2395" spans="1:43" x14ac:dyDescent="0.25">
      <c r="A2395" t="s">
        <v>7477</v>
      </c>
      <c r="B2395">
        <v>1</v>
      </c>
      <c r="C2395" t="s">
        <v>7752</v>
      </c>
      <c r="D2395" t="s">
        <v>38</v>
      </c>
      <c r="E2395" t="s">
        <v>373</v>
      </c>
      <c r="F2395" t="s">
        <v>7753</v>
      </c>
      <c r="G2395" s="17" t="s">
        <v>4046</v>
      </c>
      <c r="H2395" t="s">
        <v>308</v>
      </c>
      <c r="I2395" t="s">
        <v>43</v>
      </c>
      <c r="J2395" t="s">
        <v>8</v>
      </c>
      <c r="K2395" t="s">
        <v>102</v>
      </c>
      <c r="L2395" t="s">
        <v>1039</v>
      </c>
      <c r="M2395" t="s">
        <v>310</v>
      </c>
      <c r="N2395">
        <v>0</v>
      </c>
      <c r="O2395" t="s">
        <v>47</v>
      </c>
      <c r="P2395">
        <v>7</v>
      </c>
      <c r="Q2395" t="s">
        <v>194</v>
      </c>
      <c r="R2395" t="s">
        <v>153</v>
      </c>
      <c r="S2395" t="s">
        <v>50</v>
      </c>
      <c r="T2395" t="s">
        <v>51</v>
      </c>
      <c r="U2395" t="s">
        <v>444</v>
      </c>
      <c r="V2395">
        <v>0</v>
      </c>
      <c r="W2395" s="1">
        <v>0</v>
      </c>
      <c r="X2395">
        <v>1</v>
      </c>
      <c r="Y2395">
        <v>1.37</v>
      </c>
      <c r="Z2395">
        <v>5</v>
      </c>
      <c r="AA2395">
        <v>0.27400000000000002</v>
      </c>
      <c r="AB2395" s="2">
        <v>0</v>
      </c>
      <c r="AC2395" s="1">
        <v>0</v>
      </c>
      <c r="AD2395" s="7">
        <v>43529</v>
      </c>
      <c r="AE2395" s="7">
        <v>43530</v>
      </c>
      <c r="AF2395">
        <v>1</v>
      </c>
      <c r="AG2395" t="s">
        <v>53</v>
      </c>
      <c r="AH2395" s="2">
        <v>0</v>
      </c>
      <c r="AI2395" s="1">
        <v>0</v>
      </c>
      <c r="AJ2395" s="1">
        <v>0</v>
      </c>
      <c r="AK2395" s="60" t="str">
        <f>+IF(Tabla1[[#This Row],[REQUEST_TY]]="SR MANTENIMIENTO CORRECTIVO", "EMERGENCIA", "OTROS")</f>
        <v>EMERGENCIA</v>
      </c>
      <c r="AL2395" s="6" t="str">
        <f>+_xlfn.IFS(Tabla1[[#This Row],[Veces obj]]&lt;=1,"0-1",Tabla1[[#This Row],[Veces obj]]&lt;=2,"1-2",Tabla1[[#This Row],[Veces obj]]&lt;=3,"2-3",TRUE,"&gt;3")</f>
        <v>0-1</v>
      </c>
      <c r="AM2395" s="60" t="str">
        <f>+_xlfn.IFS(MONTH(Tabla1[[#This Row],[MES]])&lt;=3,"Q1",MONTH(Tabla1[[#This Row],[MES]])&lt;=6,"Q2",MONTH(Tabla1[[#This Row],[MES]])&lt;=9,"Q3",TRUE,"Q4")</f>
        <v>Q1</v>
      </c>
      <c r="AN2395" s="15" t="str">
        <f>+IFERROR(VLOOKUP(Tabla1[[#This Row],[CUENTA]],CTAS[],2,0),"OTROS")</f>
        <v>OTROS</v>
      </c>
      <c r="AP2395" s="15" t="str">
        <f>+IFERROR(VLOOKUP(Tabla1[[#This Row],[EMPLEADO]],IS[],3,0),"OTROS")</f>
        <v>OTROS</v>
      </c>
      <c r="AQ2395" s="15" t="str">
        <f>+IFERROR(VLOOKUP(Tabla1[[#This Row],[EMPLEADO]],IS[[NÓMINA]:[INGENIERO]],2,0),"OTROS")</f>
        <v>OTROS</v>
      </c>
    </row>
    <row r="2396" spans="1:43" x14ac:dyDescent="0.25">
      <c r="A2396" t="s">
        <v>7477</v>
      </c>
      <c r="B2396">
        <v>1</v>
      </c>
      <c r="C2396" t="s">
        <v>7754</v>
      </c>
      <c r="D2396" t="s">
        <v>38</v>
      </c>
      <c r="E2396" t="s">
        <v>394</v>
      </c>
      <c r="F2396" t="s">
        <v>7755</v>
      </c>
      <c r="G2396" s="17" t="s">
        <v>1114</v>
      </c>
      <c r="H2396" t="s">
        <v>568</v>
      </c>
      <c r="I2396" t="s">
        <v>43</v>
      </c>
      <c r="J2396" t="s">
        <v>8</v>
      </c>
      <c r="K2396" t="s">
        <v>1115</v>
      </c>
      <c r="L2396" t="s">
        <v>1116</v>
      </c>
      <c r="M2396" t="s">
        <v>714</v>
      </c>
      <c r="N2396">
        <v>0</v>
      </c>
      <c r="O2396" t="s">
        <v>47</v>
      </c>
      <c r="P2396">
        <v>4</v>
      </c>
      <c r="Q2396" t="s">
        <v>207</v>
      </c>
      <c r="R2396" t="s">
        <v>63</v>
      </c>
      <c r="S2396" t="s">
        <v>64</v>
      </c>
      <c r="T2396" t="s">
        <v>51</v>
      </c>
      <c r="U2396" t="s">
        <v>209</v>
      </c>
      <c r="V2396">
        <v>0</v>
      </c>
      <c r="W2396" s="1">
        <v>0</v>
      </c>
      <c r="X2396">
        <v>1</v>
      </c>
      <c r="Y2396">
        <v>0.39</v>
      </c>
      <c r="Z2396">
        <v>5</v>
      </c>
      <c r="AA2396">
        <v>7.8E-2</v>
      </c>
      <c r="AB2396" s="2">
        <v>0</v>
      </c>
      <c r="AC2396" s="1">
        <v>0</v>
      </c>
      <c r="AD2396" s="7">
        <v>43530</v>
      </c>
      <c r="AE2396" s="7">
        <v>43530</v>
      </c>
      <c r="AF2396">
        <v>0</v>
      </c>
      <c r="AG2396" t="s">
        <v>53</v>
      </c>
      <c r="AH2396" s="2">
        <v>0</v>
      </c>
      <c r="AI2396" s="1">
        <v>0</v>
      </c>
      <c r="AJ2396" s="1">
        <v>0</v>
      </c>
      <c r="AK2396" s="60" t="str">
        <f>+IF(Tabla1[[#This Row],[REQUEST_TY]]="SR MANTENIMIENTO CORRECTIVO", "EMERGENCIA", "OTROS")</f>
        <v>EMERGENCIA</v>
      </c>
      <c r="AL2396" s="6" t="str">
        <f>+_xlfn.IFS(Tabla1[[#This Row],[Veces obj]]&lt;=1,"0-1",Tabla1[[#This Row],[Veces obj]]&lt;=2,"1-2",Tabla1[[#This Row],[Veces obj]]&lt;=3,"2-3",TRUE,"&gt;3")</f>
        <v>0-1</v>
      </c>
      <c r="AM2396" s="60" t="str">
        <f>+_xlfn.IFS(MONTH(Tabla1[[#This Row],[MES]])&lt;=3,"Q1",MONTH(Tabla1[[#This Row],[MES]])&lt;=6,"Q2",MONTH(Tabla1[[#This Row],[MES]])&lt;=9,"Q3",TRUE,"Q4")</f>
        <v>Q1</v>
      </c>
      <c r="AN2396" s="15" t="str">
        <f>+IFERROR(VLOOKUP(Tabla1[[#This Row],[CUENTA]],CTAS[],2,0),"OTROS")</f>
        <v>OTROS</v>
      </c>
      <c r="AP2396" s="15" t="str">
        <f>+IFERROR(VLOOKUP(Tabla1[[#This Row],[EMPLEADO]],IS[],3,0),"OTROS")</f>
        <v>OTROS</v>
      </c>
      <c r="AQ2396" s="15" t="str">
        <f>+IFERROR(VLOOKUP(Tabla1[[#This Row],[EMPLEADO]],IS[[NÓMINA]:[INGENIERO]],2,0),"OTROS")</f>
        <v>OTROS</v>
      </c>
    </row>
    <row r="2397" spans="1:43" x14ac:dyDescent="0.25">
      <c r="A2397" t="s">
        <v>7477</v>
      </c>
      <c r="B2397">
        <v>1</v>
      </c>
      <c r="C2397" t="s">
        <v>7756</v>
      </c>
      <c r="D2397" t="s">
        <v>38</v>
      </c>
      <c r="E2397" t="s">
        <v>89</v>
      </c>
      <c r="F2397" t="s">
        <v>7757</v>
      </c>
      <c r="G2397" s="17" t="s">
        <v>1334</v>
      </c>
      <c r="H2397" t="s">
        <v>1063</v>
      </c>
      <c r="I2397" t="s">
        <v>43</v>
      </c>
      <c r="J2397" t="s">
        <v>8</v>
      </c>
      <c r="K2397" t="s">
        <v>199</v>
      </c>
      <c r="L2397" t="s">
        <v>1263</v>
      </c>
      <c r="M2397" t="s">
        <v>1264</v>
      </c>
      <c r="N2397">
        <v>0</v>
      </c>
      <c r="O2397" t="s">
        <v>47</v>
      </c>
      <c r="P2397">
        <v>52</v>
      </c>
      <c r="Q2397" t="s">
        <v>82</v>
      </c>
      <c r="R2397" t="s">
        <v>95</v>
      </c>
      <c r="S2397" t="s">
        <v>64</v>
      </c>
      <c r="T2397" t="s">
        <v>51</v>
      </c>
      <c r="U2397" t="s">
        <v>83</v>
      </c>
      <c r="V2397">
        <v>1.05</v>
      </c>
      <c r="W2397" s="1">
        <v>1433.25</v>
      </c>
      <c r="X2397">
        <v>1</v>
      </c>
      <c r="Y2397">
        <v>0</v>
      </c>
      <c r="Z2397">
        <v>5</v>
      </c>
      <c r="AA2397">
        <v>0</v>
      </c>
      <c r="AB2397" s="2">
        <v>0</v>
      </c>
      <c r="AC2397" s="1">
        <v>0</v>
      </c>
      <c r="AD2397" s="7">
        <v>43531</v>
      </c>
      <c r="AE2397" s="7">
        <v>43531</v>
      </c>
      <c r="AF2397">
        <v>0</v>
      </c>
      <c r="AG2397" t="s">
        <v>53</v>
      </c>
      <c r="AH2397" s="2">
        <v>0</v>
      </c>
      <c r="AI2397" s="1">
        <v>0</v>
      </c>
      <c r="AJ2397" s="1">
        <v>0</v>
      </c>
      <c r="AK2397" s="60" t="str">
        <f>+IF(Tabla1[[#This Row],[REQUEST_TY]]="SR MANTENIMIENTO CORRECTIVO", "EMERGENCIA", "OTROS")</f>
        <v>EMERGENCIA</v>
      </c>
      <c r="AL2397" s="6" t="str">
        <f>+_xlfn.IFS(Tabla1[[#This Row],[Veces obj]]&lt;=1,"0-1",Tabla1[[#This Row],[Veces obj]]&lt;=2,"1-2",Tabla1[[#This Row],[Veces obj]]&lt;=3,"2-3",TRUE,"&gt;3")</f>
        <v>0-1</v>
      </c>
      <c r="AM2397" s="60" t="str">
        <f>+_xlfn.IFS(MONTH(Tabla1[[#This Row],[MES]])&lt;=3,"Q1",MONTH(Tabla1[[#This Row],[MES]])&lt;=6,"Q2",MONTH(Tabla1[[#This Row],[MES]])&lt;=9,"Q3",TRUE,"Q4")</f>
        <v>Q1</v>
      </c>
      <c r="AN2397" s="15" t="str">
        <f>+IFERROR(VLOOKUP(Tabla1[[#This Row],[CUENTA]],CTAS[],2,0),"OTROS")</f>
        <v>OTROS</v>
      </c>
      <c r="AP2397" s="15" t="str">
        <f>+IFERROR(VLOOKUP(Tabla1[[#This Row],[EMPLEADO]],IS[],3,0),"OTROS")</f>
        <v>OTROS</v>
      </c>
      <c r="AQ2397" s="15" t="str">
        <f>+IFERROR(VLOOKUP(Tabla1[[#This Row],[EMPLEADO]],IS[[NÓMINA]:[INGENIERO]],2,0),"OTROS")</f>
        <v>OTROS</v>
      </c>
    </row>
    <row r="2398" spans="1:43" x14ac:dyDescent="0.25">
      <c r="A2398" t="s">
        <v>7477</v>
      </c>
      <c r="B2398">
        <v>1</v>
      </c>
      <c r="C2398" t="s">
        <v>7758</v>
      </c>
      <c r="D2398" t="s">
        <v>38</v>
      </c>
      <c r="E2398" t="s">
        <v>1015</v>
      </c>
      <c r="F2398" t="s">
        <v>7759</v>
      </c>
      <c r="G2398" s="17" t="s">
        <v>7760</v>
      </c>
      <c r="H2398" t="s">
        <v>220</v>
      </c>
      <c r="I2398" t="s">
        <v>43</v>
      </c>
      <c r="J2398" t="s">
        <v>8</v>
      </c>
      <c r="K2398" t="s">
        <v>4420</v>
      </c>
      <c r="L2398" t="s">
        <v>4421</v>
      </c>
      <c r="M2398" t="s">
        <v>222</v>
      </c>
      <c r="N2398">
        <v>0</v>
      </c>
      <c r="O2398" t="s">
        <v>47</v>
      </c>
      <c r="P2398">
        <v>158</v>
      </c>
      <c r="Q2398" t="s">
        <v>48</v>
      </c>
      <c r="R2398" t="s">
        <v>317</v>
      </c>
      <c r="S2398" t="s">
        <v>318</v>
      </c>
      <c r="T2398" t="s">
        <v>51</v>
      </c>
      <c r="U2398" t="s">
        <v>353</v>
      </c>
      <c r="V2398">
        <v>1.1499999999999999</v>
      </c>
      <c r="W2398" s="1">
        <v>1808.95</v>
      </c>
      <c r="X2398">
        <v>1</v>
      </c>
      <c r="Y2398">
        <v>0</v>
      </c>
      <c r="Z2398">
        <v>4</v>
      </c>
      <c r="AA2398">
        <v>0</v>
      </c>
      <c r="AB2398" s="2">
        <v>0</v>
      </c>
      <c r="AC2398" s="1">
        <v>0</v>
      </c>
      <c r="AD2398" s="7">
        <v>43528</v>
      </c>
      <c r="AE2398" s="7">
        <v>43528</v>
      </c>
      <c r="AF2398">
        <v>0</v>
      </c>
      <c r="AG2398" t="s">
        <v>53</v>
      </c>
      <c r="AH2398" s="2">
        <v>0</v>
      </c>
      <c r="AI2398" s="1">
        <v>0</v>
      </c>
      <c r="AJ2398" s="1">
        <v>0</v>
      </c>
      <c r="AK2398" s="60" t="str">
        <f>+IF(Tabla1[[#This Row],[REQUEST_TY]]="SR MANTENIMIENTO CORRECTIVO", "EMERGENCIA", "OTROS")</f>
        <v>EMERGENCIA</v>
      </c>
      <c r="AL2398" s="6" t="str">
        <f>+_xlfn.IFS(Tabla1[[#This Row],[Veces obj]]&lt;=1,"0-1",Tabla1[[#This Row],[Veces obj]]&lt;=2,"1-2",Tabla1[[#This Row],[Veces obj]]&lt;=3,"2-3",TRUE,"&gt;3")</f>
        <v>0-1</v>
      </c>
      <c r="AM2398" s="60" t="str">
        <f>+_xlfn.IFS(MONTH(Tabla1[[#This Row],[MES]])&lt;=3,"Q1",MONTH(Tabla1[[#This Row],[MES]])&lt;=6,"Q2",MONTH(Tabla1[[#This Row],[MES]])&lt;=9,"Q3",TRUE,"Q4")</f>
        <v>Q1</v>
      </c>
      <c r="AN2398" s="15" t="str">
        <f>+IFERROR(VLOOKUP(Tabla1[[#This Row],[CUENTA]],CTAS[],2,0),"OTROS")</f>
        <v>OTROS</v>
      </c>
      <c r="AP2398" s="15" t="str">
        <f>+IFERROR(VLOOKUP(Tabla1[[#This Row],[EMPLEADO]],IS[],3,0),"OTROS")</f>
        <v>OTROS</v>
      </c>
      <c r="AQ2398" s="15" t="str">
        <f>+IFERROR(VLOOKUP(Tabla1[[#This Row],[EMPLEADO]],IS[[NÓMINA]:[INGENIERO]],2,0),"OTROS")</f>
        <v>OTROS</v>
      </c>
    </row>
    <row r="2399" spans="1:43" x14ac:dyDescent="0.25">
      <c r="A2399" t="s">
        <v>7477</v>
      </c>
      <c r="B2399">
        <v>1</v>
      </c>
      <c r="C2399" t="s">
        <v>7761</v>
      </c>
      <c r="D2399" t="s">
        <v>38</v>
      </c>
      <c r="E2399" t="s">
        <v>176</v>
      </c>
      <c r="F2399" t="s">
        <v>7762</v>
      </c>
      <c r="G2399" s="17" t="s">
        <v>7763</v>
      </c>
      <c r="H2399" t="s">
        <v>163</v>
      </c>
      <c r="I2399" t="s">
        <v>43</v>
      </c>
      <c r="J2399" t="s">
        <v>8</v>
      </c>
      <c r="K2399" t="s">
        <v>151</v>
      </c>
      <c r="L2399" t="s">
        <v>164</v>
      </c>
      <c r="M2399" t="s">
        <v>165</v>
      </c>
      <c r="N2399">
        <v>0</v>
      </c>
      <c r="O2399" t="s">
        <v>47</v>
      </c>
      <c r="P2399">
        <v>1194</v>
      </c>
      <c r="Q2399" t="s">
        <v>48</v>
      </c>
      <c r="R2399" t="s">
        <v>49</v>
      </c>
      <c r="S2399" t="s">
        <v>50</v>
      </c>
      <c r="T2399" t="s">
        <v>51</v>
      </c>
      <c r="U2399" t="s">
        <v>52</v>
      </c>
      <c r="V2399">
        <v>1.05</v>
      </c>
      <c r="W2399" s="1">
        <v>750.75000000000011</v>
      </c>
      <c r="X2399">
        <v>1</v>
      </c>
      <c r="Y2399">
        <v>0</v>
      </c>
      <c r="Z2399">
        <v>5</v>
      </c>
      <c r="AA2399">
        <v>0</v>
      </c>
      <c r="AB2399" s="2">
        <v>0</v>
      </c>
      <c r="AC2399" s="1">
        <v>0</v>
      </c>
      <c r="AD2399" s="7">
        <v>43528</v>
      </c>
      <c r="AE2399" s="7">
        <v>43528</v>
      </c>
      <c r="AF2399">
        <v>0</v>
      </c>
      <c r="AG2399" t="s">
        <v>53</v>
      </c>
      <c r="AH2399" s="2">
        <v>0</v>
      </c>
      <c r="AI2399" s="1">
        <v>0</v>
      </c>
      <c r="AJ2399" s="1">
        <v>0</v>
      </c>
      <c r="AK2399" s="60" t="str">
        <f>+IF(Tabla1[[#This Row],[REQUEST_TY]]="SR MANTENIMIENTO CORRECTIVO", "EMERGENCIA", "OTROS")</f>
        <v>EMERGENCIA</v>
      </c>
      <c r="AL2399" s="6" t="str">
        <f>+_xlfn.IFS(Tabla1[[#This Row],[Veces obj]]&lt;=1,"0-1",Tabla1[[#This Row],[Veces obj]]&lt;=2,"1-2",Tabla1[[#This Row],[Veces obj]]&lt;=3,"2-3",TRUE,"&gt;3")</f>
        <v>0-1</v>
      </c>
      <c r="AM2399" s="60" t="str">
        <f>+_xlfn.IFS(MONTH(Tabla1[[#This Row],[MES]])&lt;=3,"Q1",MONTH(Tabla1[[#This Row],[MES]])&lt;=6,"Q2",MONTH(Tabla1[[#This Row],[MES]])&lt;=9,"Q3",TRUE,"Q4")</f>
        <v>Q1</v>
      </c>
      <c r="AN2399" s="15" t="str">
        <f>+IFERROR(VLOOKUP(Tabla1[[#This Row],[CUENTA]],CTAS[],2,0),"OTROS")</f>
        <v>HONEYWELL</v>
      </c>
      <c r="AP2399" s="15" t="str">
        <f>+IFERROR(VLOOKUP(Tabla1[[#This Row],[EMPLEADO]],IS[],3,0),"OTROS")</f>
        <v>CHIHUAHUA</v>
      </c>
      <c r="AQ2399" s="15" t="str">
        <f>+IFERROR(VLOOKUP(Tabla1[[#This Row],[EMPLEADO]],IS[[NÓMINA]:[INGENIERO]],2,0),"OTROS")</f>
        <v>LUIS EDUARDO MUÑOZ</v>
      </c>
    </row>
    <row r="2400" spans="1:43" x14ac:dyDescent="0.25">
      <c r="A2400" t="s">
        <v>7477</v>
      </c>
      <c r="B2400">
        <v>1</v>
      </c>
      <c r="C2400" t="s">
        <v>7764</v>
      </c>
      <c r="D2400" t="s">
        <v>38</v>
      </c>
      <c r="E2400" t="s">
        <v>2034</v>
      </c>
      <c r="F2400" t="s">
        <v>7765</v>
      </c>
      <c r="G2400" s="17" t="s">
        <v>2036</v>
      </c>
      <c r="H2400" t="s">
        <v>592</v>
      </c>
      <c r="I2400" t="s">
        <v>43</v>
      </c>
      <c r="J2400" t="s">
        <v>8</v>
      </c>
      <c r="K2400" t="s">
        <v>438</v>
      </c>
      <c r="L2400" t="s">
        <v>2037</v>
      </c>
      <c r="M2400" t="s">
        <v>165</v>
      </c>
      <c r="N2400">
        <v>0</v>
      </c>
      <c r="O2400" t="s">
        <v>47</v>
      </c>
      <c r="P2400">
        <v>3</v>
      </c>
      <c r="Q2400" t="s">
        <v>388</v>
      </c>
      <c r="R2400" t="s">
        <v>2038</v>
      </c>
      <c r="S2400" t="s">
        <v>64</v>
      </c>
      <c r="T2400" t="s">
        <v>51</v>
      </c>
      <c r="U2400" t="s">
        <v>389</v>
      </c>
      <c r="V2400">
        <v>0</v>
      </c>
      <c r="W2400" s="1">
        <v>0</v>
      </c>
      <c r="X2400">
        <v>1</v>
      </c>
      <c r="Y2400">
        <v>2.5</v>
      </c>
      <c r="Z2400">
        <v>5</v>
      </c>
      <c r="AA2400">
        <v>0.5</v>
      </c>
      <c r="AB2400" s="2">
        <v>0</v>
      </c>
      <c r="AC2400" s="1">
        <v>0</v>
      </c>
      <c r="AD2400" s="7">
        <v>43528</v>
      </c>
      <c r="AE2400" s="7">
        <v>43528</v>
      </c>
      <c r="AF2400">
        <v>0</v>
      </c>
      <c r="AG2400" t="s">
        <v>53</v>
      </c>
      <c r="AH2400" s="2">
        <v>0</v>
      </c>
      <c r="AI2400" s="1">
        <v>0</v>
      </c>
      <c r="AJ2400" s="1">
        <v>0</v>
      </c>
      <c r="AK2400" s="60" t="str">
        <f>+IF(Tabla1[[#This Row],[REQUEST_TY]]="SR MANTENIMIENTO CORRECTIVO", "EMERGENCIA", "OTROS")</f>
        <v>EMERGENCIA</v>
      </c>
      <c r="AL2400" s="6" t="str">
        <f>+_xlfn.IFS(Tabla1[[#This Row],[Veces obj]]&lt;=1,"0-1",Tabla1[[#This Row],[Veces obj]]&lt;=2,"1-2",Tabla1[[#This Row],[Veces obj]]&lt;=3,"2-3",TRUE,"&gt;3")</f>
        <v>0-1</v>
      </c>
      <c r="AM2400" s="60" t="str">
        <f>+_xlfn.IFS(MONTH(Tabla1[[#This Row],[MES]])&lt;=3,"Q1",MONTH(Tabla1[[#This Row],[MES]])&lt;=6,"Q2",MONTH(Tabla1[[#This Row],[MES]])&lt;=9,"Q3",TRUE,"Q4")</f>
        <v>Q1</v>
      </c>
      <c r="AN2400" s="15" t="str">
        <f>+IFERROR(VLOOKUP(Tabla1[[#This Row],[CUENTA]],CTAS[],2,0),"OTROS")</f>
        <v>OTROS</v>
      </c>
      <c r="AP2400" s="15" t="str">
        <f>+IFERROR(VLOOKUP(Tabla1[[#This Row],[EMPLEADO]],IS[],3,0),"OTROS")</f>
        <v>CHIHUAHUA</v>
      </c>
      <c r="AQ2400" s="15" t="str">
        <f>+IFERROR(VLOOKUP(Tabla1[[#This Row],[EMPLEADO]],IS[[NÓMINA]:[INGENIERO]],2,0),"OTROS")</f>
        <v>VICTOR MENDEZ</v>
      </c>
    </row>
    <row r="2401" spans="1:43" x14ac:dyDescent="0.25">
      <c r="A2401" t="s">
        <v>7477</v>
      </c>
      <c r="B2401">
        <v>1</v>
      </c>
      <c r="C2401" t="s">
        <v>7766</v>
      </c>
      <c r="D2401" t="s">
        <v>38</v>
      </c>
      <c r="E2401" t="s">
        <v>1015</v>
      </c>
      <c r="F2401" t="s">
        <v>7767</v>
      </c>
      <c r="G2401" s="17" t="s">
        <v>1017</v>
      </c>
      <c r="H2401" t="s">
        <v>646</v>
      </c>
      <c r="I2401" t="s">
        <v>43</v>
      </c>
      <c r="J2401" t="s">
        <v>8</v>
      </c>
      <c r="K2401" t="s">
        <v>59</v>
      </c>
      <c r="L2401" t="s">
        <v>1018</v>
      </c>
      <c r="M2401" t="s">
        <v>473</v>
      </c>
      <c r="N2401">
        <v>0</v>
      </c>
      <c r="O2401" t="s">
        <v>47</v>
      </c>
      <c r="P2401">
        <v>21</v>
      </c>
      <c r="Q2401" t="s">
        <v>62</v>
      </c>
      <c r="R2401" t="s">
        <v>317</v>
      </c>
      <c r="S2401" t="s">
        <v>318</v>
      </c>
      <c r="T2401" t="s">
        <v>51</v>
      </c>
      <c r="U2401" t="s">
        <v>262</v>
      </c>
      <c r="V2401">
        <v>1.05</v>
      </c>
      <c r="W2401" s="1">
        <v>1651.6500000000003</v>
      </c>
      <c r="X2401">
        <v>1</v>
      </c>
      <c r="Y2401">
        <v>3</v>
      </c>
      <c r="Z2401">
        <v>4</v>
      </c>
      <c r="AA2401">
        <v>0.75</v>
      </c>
      <c r="AB2401" s="2">
        <v>0</v>
      </c>
      <c r="AC2401" s="1">
        <v>0</v>
      </c>
      <c r="AD2401" s="7">
        <v>43528</v>
      </c>
      <c r="AE2401" s="7">
        <v>43528</v>
      </c>
      <c r="AF2401">
        <v>0</v>
      </c>
      <c r="AG2401" t="s">
        <v>53</v>
      </c>
      <c r="AH2401" s="2">
        <v>0</v>
      </c>
      <c r="AI2401" s="1">
        <v>0</v>
      </c>
      <c r="AJ2401" s="1">
        <v>0</v>
      </c>
      <c r="AK2401" s="60" t="str">
        <f>+IF(Tabla1[[#This Row],[REQUEST_TY]]="SR MANTENIMIENTO CORRECTIVO", "EMERGENCIA", "OTROS")</f>
        <v>EMERGENCIA</v>
      </c>
      <c r="AL2401" s="6" t="str">
        <f>+_xlfn.IFS(Tabla1[[#This Row],[Veces obj]]&lt;=1,"0-1",Tabla1[[#This Row],[Veces obj]]&lt;=2,"1-2",Tabla1[[#This Row],[Veces obj]]&lt;=3,"2-3",TRUE,"&gt;3")</f>
        <v>0-1</v>
      </c>
      <c r="AM2401" s="60" t="str">
        <f>+_xlfn.IFS(MONTH(Tabla1[[#This Row],[MES]])&lt;=3,"Q1",MONTH(Tabla1[[#This Row],[MES]])&lt;=6,"Q2",MONTH(Tabla1[[#This Row],[MES]])&lt;=9,"Q3",TRUE,"Q4")</f>
        <v>Q1</v>
      </c>
      <c r="AN2401" s="15" t="str">
        <f>+IFERROR(VLOOKUP(Tabla1[[#This Row],[CUENTA]],CTAS[],2,0),"OTROS")</f>
        <v>OTROS</v>
      </c>
      <c r="AP2401" s="15" t="str">
        <f>+IFERROR(VLOOKUP(Tabla1[[#This Row],[EMPLEADO]],IS[],3,0),"OTROS")</f>
        <v>OTROS</v>
      </c>
      <c r="AQ2401" s="15" t="str">
        <f>+IFERROR(VLOOKUP(Tabla1[[#This Row],[EMPLEADO]],IS[[NÓMINA]:[INGENIERO]],2,0),"OTROS")</f>
        <v>OTROS</v>
      </c>
    </row>
    <row r="2402" spans="1:43" x14ac:dyDescent="0.25">
      <c r="A2402" t="s">
        <v>7477</v>
      </c>
      <c r="B2402">
        <v>1</v>
      </c>
      <c r="C2402" t="s">
        <v>7768</v>
      </c>
      <c r="D2402" t="s">
        <v>38</v>
      </c>
      <c r="E2402" t="s">
        <v>258</v>
      </c>
      <c r="F2402" t="s">
        <v>7769</v>
      </c>
      <c r="G2402" s="17" t="s">
        <v>3141</v>
      </c>
      <c r="H2402" t="s">
        <v>915</v>
      </c>
      <c r="I2402" t="s">
        <v>43</v>
      </c>
      <c r="J2402" t="s">
        <v>8</v>
      </c>
      <c r="K2402" t="s">
        <v>59</v>
      </c>
      <c r="L2402" t="s">
        <v>130</v>
      </c>
      <c r="M2402" t="s">
        <v>131</v>
      </c>
      <c r="N2402">
        <v>0</v>
      </c>
      <c r="O2402" t="s">
        <v>47</v>
      </c>
      <c r="P2402">
        <v>12</v>
      </c>
      <c r="Q2402" t="s">
        <v>194</v>
      </c>
      <c r="R2402" t="s">
        <v>138</v>
      </c>
      <c r="S2402" t="s">
        <v>139</v>
      </c>
      <c r="T2402" t="s">
        <v>51</v>
      </c>
      <c r="U2402" t="s">
        <v>224</v>
      </c>
      <c r="V2402">
        <v>0.8</v>
      </c>
      <c r="W2402" s="1">
        <v>1258.4000000000003</v>
      </c>
      <c r="X2402">
        <v>1</v>
      </c>
      <c r="Y2402">
        <v>0</v>
      </c>
      <c r="Z2402">
        <v>4</v>
      </c>
      <c r="AA2402">
        <v>0</v>
      </c>
      <c r="AB2402" s="2">
        <v>0</v>
      </c>
      <c r="AC2402" s="1">
        <v>0</v>
      </c>
      <c r="AD2402" s="7">
        <v>43528</v>
      </c>
      <c r="AE2402" s="7">
        <v>43528</v>
      </c>
      <c r="AF2402">
        <v>0</v>
      </c>
      <c r="AG2402" t="s">
        <v>53</v>
      </c>
      <c r="AH2402" s="2">
        <v>0</v>
      </c>
      <c r="AI2402" s="1">
        <v>0</v>
      </c>
      <c r="AJ2402" s="1">
        <v>0</v>
      </c>
      <c r="AK2402" s="60" t="str">
        <f>+IF(Tabla1[[#This Row],[REQUEST_TY]]="SR MANTENIMIENTO CORRECTIVO", "EMERGENCIA", "OTROS")</f>
        <v>EMERGENCIA</v>
      </c>
      <c r="AL2402" s="6" t="str">
        <f>+_xlfn.IFS(Tabla1[[#This Row],[Veces obj]]&lt;=1,"0-1",Tabla1[[#This Row],[Veces obj]]&lt;=2,"1-2",Tabla1[[#This Row],[Veces obj]]&lt;=3,"2-3",TRUE,"&gt;3")</f>
        <v>0-1</v>
      </c>
      <c r="AM2402" s="60" t="str">
        <f>+_xlfn.IFS(MONTH(Tabla1[[#This Row],[MES]])&lt;=3,"Q1",MONTH(Tabla1[[#This Row],[MES]])&lt;=6,"Q2",MONTH(Tabla1[[#This Row],[MES]])&lt;=9,"Q3",TRUE,"Q4")</f>
        <v>Q1</v>
      </c>
      <c r="AN2402" s="15" t="str">
        <f>+IFERROR(VLOOKUP(Tabla1[[#This Row],[CUENTA]],CTAS[],2,0),"OTROS")</f>
        <v>OTROS</v>
      </c>
      <c r="AP2402" s="15" t="str">
        <f>+IFERROR(VLOOKUP(Tabla1[[#This Row],[EMPLEADO]],IS[],3,0),"OTROS")</f>
        <v>OTROS</v>
      </c>
      <c r="AQ2402" s="15" t="str">
        <f>+IFERROR(VLOOKUP(Tabla1[[#This Row],[EMPLEADO]],IS[[NÓMINA]:[INGENIERO]],2,0),"OTROS")</f>
        <v>OTROS</v>
      </c>
    </row>
    <row r="2403" spans="1:43" x14ac:dyDescent="0.25">
      <c r="A2403" t="s">
        <v>7477</v>
      </c>
      <c r="B2403">
        <v>1</v>
      </c>
      <c r="C2403" t="s">
        <v>7770</v>
      </c>
      <c r="D2403" t="s">
        <v>38</v>
      </c>
      <c r="E2403" t="s">
        <v>217</v>
      </c>
      <c r="F2403" t="s">
        <v>7771</v>
      </c>
      <c r="G2403" s="17" t="s">
        <v>1328</v>
      </c>
      <c r="H2403" t="s">
        <v>646</v>
      </c>
      <c r="I2403" t="s">
        <v>43</v>
      </c>
      <c r="J2403" t="s">
        <v>8</v>
      </c>
      <c r="K2403" t="s">
        <v>59</v>
      </c>
      <c r="L2403" t="s">
        <v>1329</v>
      </c>
      <c r="M2403" t="s">
        <v>473</v>
      </c>
      <c r="N2403">
        <v>0</v>
      </c>
      <c r="O2403" t="s">
        <v>47</v>
      </c>
      <c r="P2403">
        <v>12</v>
      </c>
      <c r="Q2403" t="s">
        <v>194</v>
      </c>
      <c r="R2403" t="s">
        <v>223</v>
      </c>
      <c r="S2403" t="s">
        <v>139</v>
      </c>
      <c r="T2403" t="s">
        <v>51</v>
      </c>
      <c r="U2403" t="s">
        <v>224</v>
      </c>
      <c r="V2403">
        <v>0.8</v>
      </c>
      <c r="W2403" s="1">
        <v>1258.4000000000003</v>
      </c>
      <c r="X2403">
        <v>1</v>
      </c>
      <c r="Y2403">
        <v>3.5</v>
      </c>
      <c r="Z2403">
        <v>4</v>
      </c>
      <c r="AA2403">
        <v>0.875</v>
      </c>
      <c r="AB2403" s="2">
        <v>0</v>
      </c>
      <c r="AC2403" s="1">
        <v>0</v>
      </c>
      <c r="AD2403" s="7">
        <v>43528</v>
      </c>
      <c r="AE2403" s="7">
        <v>43528</v>
      </c>
      <c r="AF2403">
        <v>0</v>
      </c>
      <c r="AG2403" t="s">
        <v>53</v>
      </c>
      <c r="AH2403" s="2">
        <v>0</v>
      </c>
      <c r="AI2403" s="1">
        <v>0</v>
      </c>
      <c r="AJ2403" s="1">
        <v>0</v>
      </c>
      <c r="AK2403" s="60" t="str">
        <f>+IF(Tabla1[[#This Row],[REQUEST_TY]]="SR MANTENIMIENTO CORRECTIVO", "EMERGENCIA", "OTROS")</f>
        <v>EMERGENCIA</v>
      </c>
      <c r="AL2403" s="6" t="str">
        <f>+_xlfn.IFS(Tabla1[[#This Row],[Veces obj]]&lt;=1,"0-1",Tabla1[[#This Row],[Veces obj]]&lt;=2,"1-2",Tabla1[[#This Row],[Veces obj]]&lt;=3,"2-3",TRUE,"&gt;3")</f>
        <v>0-1</v>
      </c>
      <c r="AM2403" s="60" t="str">
        <f>+_xlfn.IFS(MONTH(Tabla1[[#This Row],[MES]])&lt;=3,"Q1",MONTH(Tabla1[[#This Row],[MES]])&lt;=6,"Q2",MONTH(Tabla1[[#This Row],[MES]])&lt;=9,"Q3",TRUE,"Q4")</f>
        <v>Q1</v>
      </c>
      <c r="AN2403" s="15" t="str">
        <f>+IFERROR(VLOOKUP(Tabla1[[#This Row],[CUENTA]],CTAS[],2,0),"OTROS")</f>
        <v>OTROS</v>
      </c>
      <c r="AP2403" s="15" t="str">
        <f>+IFERROR(VLOOKUP(Tabla1[[#This Row],[EMPLEADO]],IS[],3,0),"OTROS")</f>
        <v>OTROS</v>
      </c>
      <c r="AQ2403" s="15" t="str">
        <f>+IFERROR(VLOOKUP(Tabla1[[#This Row],[EMPLEADO]],IS[[NÓMINA]:[INGENIERO]],2,0),"OTROS")</f>
        <v>OTROS</v>
      </c>
    </row>
    <row r="2404" spans="1:43" x14ac:dyDescent="0.25">
      <c r="A2404" t="s">
        <v>7477</v>
      </c>
      <c r="B2404">
        <v>1</v>
      </c>
      <c r="C2404" t="s">
        <v>7772</v>
      </c>
      <c r="D2404" t="s">
        <v>38</v>
      </c>
      <c r="E2404" t="s">
        <v>98</v>
      </c>
      <c r="F2404" t="s">
        <v>7773</v>
      </c>
      <c r="G2404" s="17" t="s">
        <v>7003</v>
      </c>
      <c r="H2404" t="s">
        <v>253</v>
      </c>
      <c r="I2404" t="s">
        <v>43</v>
      </c>
      <c r="J2404" t="s">
        <v>8</v>
      </c>
      <c r="K2404" t="s">
        <v>102</v>
      </c>
      <c r="L2404" t="s">
        <v>1608</v>
      </c>
      <c r="M2404" t="s">
        <v>358</v>
      </c>
      <c r="N2404">
        <v>0</v>
      </c>
      <c r="O2404" t="s">
        <v>47</v>
      </c>
      <c r="P2404">
        <v>7</v>
      </c>
      <c r="Q2404" t="s">
        <v>194</v>
      </c>
      <c r="R2404" t="s">
        <v>63</v>
      </c>
      <c r="S2404" t="s">
        <v>64</v>
      </c>
      <c r="T2404" t="s">
        <v>51</v>
      </c>
      <c r="U2404" t="s">
        <v>195</v>
      </c>
      <c r="V2404">
        <v>0.6</v>
      </c>
      <c r="W2404" s="1">
        <v>819</v>
      </c>
      <c r="X2404">
        <v>1</v>
      </c>
      <c r="Y2404">
        <v>0</v>
      </c>
      <c r="Z2404">
        <v>5</v>
      </c>
      <c r="AA2404">
        <v>0</v>
      </c>
      <c r="AB2404" s="2">
        <v>0</v>
      </c>
      <c r="AC2404" s="1">
        <v>0</v>
      </c>
      <c r="AD2404" s="7">
        <v>43531</v>
      </c>
      <c r="AE2404" s="7">
        <v>43531</v>
      </c>
      <c r="AF2404">
        <v>0</v>
      </c>
      <c r="AG2404" t="s">
        <v>53</v>
      </c>
      <c r="AH2404" s="2">
        <v>0</v>
      </c>
      <c r="AI2404" s="1">
        <v>0</v>
      </c>
      <c r="AJ2404" s="1">
        <v>0</v>
      </c>
      <c r="AK2404" s="60" t="str">
        <f>+IF(Tabla1[[#This Row],[REQUEST_TY]]="SR MANTENIMIENTO CORRECTIVO", "EMERGENCIA", "OTROS")</f>
        <v>EMERGENCIA</v>
      </c>
      <c r="AL2404" s="6" t="str">
        <f>+_xlfn.IFS(Tabla1[[#This Row],[Veces obj]]&lt;=1,"0-1",Tabla1[[#This Row],[Veces obj]]&lt;=2,"1-2",Tabla1[[#This Row],[Veces obj]]&lt;=3,"2-3",TRUE,"&gt;3")</f>
        <v>0-1</v>
      </c>
      <c r="AM2404" s="60" t="str">
        <f>+_xlfn.IFS(MONTH(Tabla1[[#This Row],[MES]])&lt;=3,"Q1",MONTH(Tabla1[[#This Row],[MES]])&lt;=6,"Q2",MONTH(Tabla1[[#This Row],[MES]])&lt;=9,"Q3",TRUE,"Q4")</f>
        <v>Q1</v>
      </c>
      <c r="AN2404" s="15" t="str">
        <f>+IFERROR(VLOOKUP(Tabla1[[#This Row],[CUENTA]],CTAS[],2,0),"OTROS")</f>
        <v>OTROS</v>
      </c>
      <c r="AP2404" s="15" t="str">
        <f>+IFERROR(VLOOKUP(Tabla1[[#This Row],[EMPLEADO]],IS[],3,0),"OTROS")</f>
        <v>OTROS</v>
      </c>
      <c r="AQ2404" s="15" t="str">
        <f>+IFERROR(VLOOKUP(Tabla1[[#This Row],[EMPLEADO]],IS[[NÓMINA]:[INGENIERO]],2,0),"OTROS")</f>
        <v>OTROS</v>
      </c>
    </row>
    <row r="2405" spans="1:43" x14ac:dyDescent="0.25">
      <c r="A2405" t="s">
        <v>7477</v>
      </c>
      <c r="B2405">
        <v>1</v>
      </c>
      <c r="C2405" t="s">
        <v>7774</v>
      </c>
      <c r="D2405" t="s">
        <v>38</v>
      </c>
      <c r="E2405" t="s">
        <v>725</v>
      </c>
      <c r="F2405" t="s">
        <v>7775</v>
      </c>
      <c r="G2405" s="17" t="s">
        <v>6338</v>
      </c>
      <c r="H2405" t="s">
        <v>253</v>
      </c>
      <c r="I2405" t="s">
        <v>43</v>
      </c>
      <c r="J2405" t="s">
        <v>8</v>
      </c>
      <c r="K2405" t="s">
        <v>102</v>
      </c>
      <c r="L2405" t="s">
        <v>1608</v>
      </c>
      <c r="M2405" t="s">
        <v>358</v>
      </c>
      <c r="N2405">
        <v>0</v>
      </c>
      <c r="O2405" t="s">
        <v>47</v>
      </c>
      <c r="P2405">
        <v>14</v>
      </c>
      <c r="Q2405" t="s">
        <v>194</v>
      </c>
      <c r="R2405" t="s">
        <v>223</v>
      </c>
      <c r="S2405" t="s">
        <v>139</v>
      </c>
      <c r="T2405" t="s">
        <v>51</v>
      </c>
      <c r="U2405" t="s">
        <v>224</v>
      </c>
      <c r="V2405">
        <v>0.8</v>
      </c>
      <c r="W2405" s="1">
        <v>1258.4000000000003</v>
      </c>
      <c r="X2405">
        <v>1</v>
      </c>
      <c r="Y2405">
        <v>0</v>
      </c>
      <c r="Z2405">
        <v>4</v>
      </c>
      <c r="AA2405">
        <v>0</v>
      </c>
      <c r="AB2405" s="2">
        <v>0</v>
      </c>
      <c r="AC2405" s="1">
        <v>0</v>
      </c>
      <c r="AD2405" s="7">
        <v>43528</v>
      </c>
      <c r="AE2405" s="7">
        <v>43528</v>
      </c>
      <c r="AF2405">
        <v>0</v>
      </c>
      <c r="AG2405" t="s">
        <v>53</v>
      </c>
      <c r="AH2405" s="2">
        <v>0</v>
      </c>
      <c r="AI2405" s="1">
        <v>0</v>
      </c>
      <c r="AJ2405" s="1">
        <v>0</v>
      </c>
      <c r="AK2405" s="60" t="str">
        <f>+IF(Tabla1[[#This Row],[REQUEST_TY]]="SR MANTENIMIENTO CORRECTIVO", "EMERGENCIA", "OTROS")</f>
        <v>EMERGENCIA</v>
      </c>
      <c r="AL2405" s="6" t="str">
        <f>+_xlfn.IFS(Tabla1[[#This Row],[Veces obj]]&lt;=1,"0-1",Tabla1[[#This Row],[Veces obj]]&lt;=2,"1-2",Tabla1[[#This Row],[Veces obj]]&lt;=3,"2-3",TRUE,"&gt;3")</f>
        <v>0-1</v>
      </c>
      <c r="AM2405" s="60" t="str">
        <f>+_xlfn.IFS(MONTH(Tabla1[[#This Row],[MES]])&lt;=3,"Q1",MONTH(Tabla1[[#This Row],[MES]])&lt;=6,"Q2",MONTH(Tabla1[[#This Row],[MES]])&lt;=9,"Q3",TRUE,"Q4")</f>
        <v>Q1</v>
      </c>
      <c r="AN2405" s="15" t="str">
        <f>+IFERROR(VLOOKUP(Tabla1[[#This Row],[CUENTA]],CTAS[],2,0),"OTROS")</f>
        <v>OTROS</v>
      </c>
      <c r="AP2405" s="15" t="str">
        <f>+IFERROR(VLOOKUP(Tabla1[[#This Row],[EMPLEADO]],IS[],3,0),"OTROS")</f>
        <v>OTROS</v>
      </c>
      <c r="AQ2405" s="15" t="str">
        <f>+IFERROR(VLOOKUP(Tabla1[[#This Row],[EMPLEADO]],IS[[NÓMINA]:[INGENIERO]],2,0),"OTROS")</f>
        <v>OTROS</v>
      </c>
    </row>
    <row r="2406" spans="1:43" x14ac:dyDescent="0.25">
      <c r="A2406" t="s">
        <v>7477</v>
      </c>
      <c r="B2406">
        <v>1</v>
      </c>
      <c r="C2406" t="s">
        <v>7776</v>
      </c>
      <c r="D2406" t="s">
        <v>4401</v>
      </c>
      <c r="E2406" t="s">
        <v>113</v>
      </c>
      <c r="F2406" t="s">
        <v>7777</v>
      </c>
      <c r="G2406" s="17" t="s">
        <v>7778</v>
      </c>
      <c r="H2406" t="s">
        <v>821</v>
      </c>
      <c r="I2406" t="s">
        <v>43</v>
      </c>
      <c r="J2406" t="s">
        <v>8</v>
      </c>
      <c r="K2406" t="s">
        <v>1308</v>
      </c>
      <c r="L2406" t="s">
        <v>1309</v>
      </c>
      <c r="M2406" t="s">
        <v>94</v>
      </c>
      <c r="N2406">
        <v>0</v>
      </c>
      <c r="O2406" t="s">
        <v>47</v>
      </c>
      <c r="P2406" t="s">
        <v>822</v>
      </c>
      <c r="Q2406" t="s">
        <v>48</v>
      </c>
      <c r="R2406" t="s">
        <v>49</v>
      </c>
      <c r="S2406" t="s">
        <v>50</v>
      </c>
      <c r="T2406" t="s">
        <v>51</v>
      </c>
      <c r="U2406" t="s">
        <v>52</v>
      </c>
      <c r="V2406">
        <v>1</v>
      </c>
      <c r="W2406" s="1">
        <v>715.00000000000011</v>
      </c>
      <c r="X2406">
        <v>1</v>
      </c>
      <c r="Y2406">
        <v>0</v>
      </c>
      <c r="Z2406">
        <v>5</v>
      </c>
      <c r="AA2406">
        <v>0</v>
      </c>
      <c r="AB2406" s="2">
        <v>0</v>
      </c>
      <c r="AC2406" s="1">
        <v>0</v>
      </c>
      <c r="AD2406" s="7">
        <v>43528</v>
      </c>
      <c r="AE2406" s="7">
        <v>43529</v>
      </c>
      <c r="AF2406">
        <v>1</v>
      </c>
      <c r="AG2406" t="s">
        <v>53</v>
      </c>
      <c r="AH2406" s="2">
        <v>0</v>
      </c>
      <c r="AI2406" s="1">
        <v>0</v>
      </c>
      <c r="AJ2406" s="1">
        <v>0</v>
      </c>
      <c r="AK2406" s="60" t="str">
        <f>+IF(Tabla1[[#This Row],[REQUEST_TY]]="SR MANTENIMIENTO CORRECTIVO", "EMERGENCIA", "OTROS")</f>
        <v>OTROS</v>
      </c>
      <c r="AL2406" s="6" t="str">
        <f>+_xlfn.IFS(Tabla1[[#This Row],[Veces obj]]&lt;=1,"0-1",Tabla1[[#This Row],[Veces obj]]&lt;=2,"1-2",Tabla1[[#This Row],[Veces obj]]&lt;=3,"2-3",TRUE,"&gt;3")</f>
        <v>0-1</v>
      </c>
      <c r="AM2406" s="60" t="str">
        <f>+_xlfn.IFS(MONTH(Tabla1[[#This Row],[MES]])&lt;=3,"Q1",MONTH(Tabla1[[#This Row],[MES]])&lt;=6,"Q2",MONTH(Tabla1[[#This Row],[MES]])&lt;=9,"Q3",TRUE,"Q4")</f>
        <v>Q1</v>
      </c>
      <c r="AN2406" s="15" t="str">
        <f>+IFERROR(VLOOKUP(Tabla1[[#This Row],[CUENTA]],CTAS[],2,0),"OTROS")</f>
        <v>OTROS</v>
      </c>
      <c r="AP2406" s="15" t="str">
        <f>+IFERROR(VLOOKUP(Tabla1[[#This Row],[EMPLEADO]],IS[],3,0),"OTROS")</f>
        <v>JUAREZ</v>
      </c>
      <c r="AQ2406" s="15" t="str">
        <f>+IFERROR(VLOOKUP(Tabla1[[#This Row],[EMPLEADO]],IS[[NÓMINA]:[INGENIERO]],2,0),"OTROS")</f>
        <v>ERASMO ALEJANDRO</v>
      </c>
    </row>
    <row r="2407" spans="1:43" x14ac:dyDescent="0.25">
      <c r="A2407" t="s">
        <v>7477</v>
      </c>
      <c r="B2407">
        <v>1</v>
      </c>
      <c r="C2407" t="s">
        <v>7779</v>
      </c>
      <c r="D2407" t="s">
        <v>4401</v>
      </c>
      <c r="E2407" t="s">
        <v>113</v>
      </c>
      <c r="F2407" t="s">
        <v>7780</v>
      </c>
      <c r="G2407" s="17" t="s">
        <v>7781</v>
      </c>
      <c r="H2407" t="s">
        <v>821</v>
      </c>
      <c r="I2407" t="s">
        <v>43</v>
      </c>
      <c r="J2407" t="s">
        <v>8</v>
      </c>
      <c r="K2407" t="s">
        <v>1308</v>
      </c>
      <c r="L2407" t="s">
        <v>7782</v>
      </c>
      <c r="M2407" t="s">
        <v>94</v>
      </c>
      <c r="N2407">
        <v>0</v>
      </c>
      <c r="O2407" t="s">
        <v>47</v>
      </c>
      <c r="P2407" t="s">
        <v>822</v>
      </c>
      <c r="Q2407" t="s">
        <v>48</v>
      </c>
      <c r="R2407" t="s">
        <v>49</v>
      </c>
      <c r="S2407" t="s">
        <v>50</v>
      </c>
      <c r="T2407" t="s">
        <v>51</v>
      </c>
      <c r="U2407" t="s">
        <v>52</v>
      </c>
      <c r="V2407">
        <v>1</v>
      </c>
      <c r="W2407" s="1">
        <v>715.00000000000011</v>
      </c>
      <c r="X2407">
        <v>1</v>
      </c>
      <c r="Y2407">
        <v>0</v>
      </c>
      <c r="Z2407">
        <v>5</v>
      </c>
      <c r="AA2407">
        <v>0</v>
      </c>
      <c r="AB2407" s="2">
        <v>0</v>
      </c>
      <c r="AC2407" s="1">
        <v>0</v>
      </c>
      <c r="AD2407" s="7">
        <v>43528</v>
      </c>
      <c r="AE2407" s="7">
        <v>43529</v>
      </c>
      <c r="AF2407">
        <v>1</v>
      </c>
      <c r="AG2407" t="s">
        <v>53</v>
      </c>
      <c r="AH2407" s="2">
        <v>0</v>
      </c>
      <c r="AI2407" s="1">
        <v>0</v>
      </c>
      <c r="AJ2407" s="1">
        <v>0</v>
      </c>
      <c r="AK2407" s="60" t="str">
        <f>+IF(Tabla1[[#This Row],[REQUEST_TY]]="SR MANTENIMIENTO CORRECTIVO", "EMERGENCIA", "OTROS")</f>
        <v>OTROS</v>
      </c>
      <c r="AL2407" s="6" t="str">
        <f>+_xlfn.IFS(Tabla1[[#This Row],[Veces obj]]&lt;=1,"0-1",Tabla1[[#This Row],[Veces obj]]&lt;=2,"1-2",Tabla1[[#This Row],[Veces obj]]&lt;=3,"2-3",TRUE,"&gt;3")</f>
        <v>0-1</v>
      </c>
      <c r="AM2407" s="60" t="str">
        <f>+_xlfn.IFS(MONTH(Tabla1[[#This Row],[MES]])&lt;=3,"Q1",MONTH(Tabla1[[#This Row],[MES]])&lt;=6,"Q2",MONTH(Tabla1[[#This Row],[MES]])&lt;=9,"Q3",TRUE,"Q4")</f>
        <v>Q1</v>
      </c>
      <c r="AN2407" s="15" t="str">
        <f>+IFERROR(VLOOKUP(Tabla1[[#This Row],[CUENTA]],CTAS[],2,0),"OTROS")</f>
        <v>OTROS</v>
      </c>
      <c r="AP2407" s="15" t="str">
        <f>+IFERROR(VLOOKUP(Tabla1[[#This Row],[EMPLEADO]],IS[],3,0),"OTROS")</f>
        <v>JUAREZ</v>
      </c>
      <c r="AQ2407" s="15" t="str">
        <f>+IFERROR(VLOOKUP(Tabla1[[#This Row],[EMPLEADO]],IS[[NÓMINA]:[INGENIERO]],2,0),"OTROS")</f>
        <v>ERASMO ALEJANDRO</v>
      </c>
    </row>
    <row r="2408" spans="1:43" x14ac:dyDescent="0.25">
      <c r="A2408" t="s">
        <v>7477</v>
      </c>
      <c r="B2408">
        <v>1</v>
      </c>
      <c r="C2408" t="s">
        <v>7783</v>
      </c>
      <c r="D2408" t="s">
        <v>4401</v>
      </c>
      <c r="E2408" t="s">
        <v>113</v>
      </c>
      <c r="F2408" t="s">
        <v>7784</v>
      </c>
      <c r="G2408" s="17" t="s">
        <v>7785</v>
      </c>
      <c r="H2408" t="s">
        <v>821</v>
      </c>
      <c r="I2408" t="s">
        <v>43</v>
      </c>
      <c r="J2408" t="s">
        <v>8</v>
      </c>
      <c r="K2408" t="s">
        <v>1308</v>
      </c>
      <c r="L2408" t="s">
        <v>7786</v>
      </c>
      <c r="M2408" t="s">
        <v>94</v>
      </c>
      <c r="N2408">
        <v>0</v>
      </c>
      <c r="O2408" t="s">
        <v>47</v>
      </c>
      <c r="P2408" t="s">
        <v>822</v>
      </c>
      <c r="Q2408" t="s">
        <v>48</v>
      </c>
      <c r="R2408" t="s">
        <v>49</v>
      </c>
      <c r="S2408" t="s">
        <v>50</v>
      </c>
      <c r="T2408" t="s">
        <v>51</v>
      </c>
      <c r="U2408" t="s">
        <v>52</v>
      </c>
      <c r="V2408">
        <v>1</v>
      </c>
      <c r="W2408" s="1">
        <v>715.00000000000011</v>
      </c>
      <c r="X2408">
        <v>1</v>
      </c>
      <c r="Y2408">
        <v>0</v>
      </c>
      <c r="Z2408">
        <v>5</v>
      </c>
      <c r="AA2408">
        <v>0</v>
      </c>
      <c r="AB2408" s="2">
        <v>0</v>
      </c>
      <c r="AC2408" s="1">
        <v>0</v>
      </c>
      <c r="AD2408" s="7">
        <v>43528</v>
      </c>
      <c r="AE2408" s="7">
        <v>43529</v>
      </c>
      <c r="AF2408">
        <v>1</v>
      </c>
      <c r="AG2408" t="s">
        <v>53</v>
      </c>
      <c r="AH2408" s="2">
        <v>0</v>
      </c>
      <c r="AI2408" s="1">
        <v>0</v>
      </c>
      <c r="AJ2408" s="1">
        <v>0</v>
      </c>
      <c r="AK2408" s="60" t="str">
        <f>+IF(Tabla1[[#This Row],[REQUEST_TY]]="SR MANTENIMIENTO CORRECTIVO", "EMERGENCIA", "OTROS")</f>
        <v>OTROS</v>
      </c>
      <c r="AL2408" s="6" t="str">
        <f>+_xlfn.IFS(Tabla1[[#This Row],[Veces obj]]&lt;=1,"0-1",Tabla1[[#This Row],[Veces obj]]&lt;=2,"1-2",Tabla1[[#This Row],[Veces obj]]&lt;=3,"2-3",TRUE,"&gt;3")</f>
        <v>0-1</v>
      </c>
      <c r="AM2408" s="60" t="str">
        <f>+_xlfn.IFS(MONTH(Tabla1[[#This Row],[MES]])&lt;=3,"Q1",MONTH(Tabla1[[#This Row],[MES]])&lt;=6,"Q2",MONTH(Tabla1[[#This Row],[MES]])&lt;=9,"Q3",TRUE,"Q4")</f>
        <v>Q1</v>
      </c>
      <c r="AN2408" s="15" t="str">
        <f>+IFERROR(VLOOKUP(Tabla1[[#This Row],[CUENTA]],CTAS[],2,0),"OTROS")</f>
        <v>OTROS</v>
      </c>
      <c r="AP2408" s="15" t="str">
        <f>+IFERROR(VLOOKUP(Tabla1[[#This Row],[EMPLEADO]],IS[],3,0),"OTROS")</f>
        <v>JUAREZ</v>
      </c>
      <c r="AQ2408" s="15" t="str">
        <f>+IFERROR(VLOOKUP(Tabla1[[#This Row],[EMPLEADO]],IS[[NÓMINA]:[INGENIERO]],2,0),"OTROS")</f>
        <v>ERASMO ALEJANDRO</v>
      </c>
    </row>
    <row r="2409" spans="1:43" x14ac:dyDescent="0.25">
      <c r="A2409" t="s">
        <v>7477</v>
      </c>
      <c r="B2409">
        <v>1</v>
      </c>
      <c r="C2409" t="s">
        <v>7787</v>
      </c>
      <c r="D2409" t="s">
        <v>3370</v>
      </c>
      <c r="E2409" t="s">
        <v>39</v>
      </c>
      <c r="F2409" t="s">
        <v>7788</v>
      </c>
      <c r="G2409" s="17" t="s">
        <v>7789</v>
      </c>
      <c r="H2409" t="s">
        <v>79</v>
      </c>
      <c r="I2409" t="s">
        <v>43</v>
      </c>
      <c r="J2409" t="s">
        <v>8</v>
      </c>
      <c r="K2409" t="s">
        <v>7790</v>
      </c>
      <c r="L2409" t="s">
        <v>7791</v>
      </c>
      <c r="M2409" t="s">
        <v>5151</v>
      </c>
      <c r="N2409">
        <v>0</v>
      </c>
      <c r="O2409" t="s">
        <v>47</v>
      </c>
      <c r="P2409" t="s">
        <v>822</v>
      </c>
      <c r="Q2409" t="s">
        <v>48</v>
      </c>
      <c r="R2409" t="s">
        <v>49</v>
      </c>
      <c r="S2409" t="s">
        <v>50</v>
      </c>
      <c r="T2409" t="s">
        <v>51</v>
      </c>
      <c r="U2409" t="s">
        <v>52</v>
      </c>
      <c r="V2409">
        <v>1</v>
      </c>
      <c r="W2409" s="1">
        <v>1072.5000000000002</v>
      </c>
      <c r="X2409">
        <v>0</v>
      </c>
      <c r="Y2409">
        <v>5</v>
      </c>
      <c r="Z2409">
        <v>5</v>
      </c>
      <c r="AA2409">
        <v>1</v>
      </c>
      <c r="AB2409" s="2">
        <v>0</v>
      </c>
      <c r="AC2409" s="1">
        <v>0</v>
      </c>
      <c r="AD2409" s="7">
        <v>43528</v>
      </c>
      <c r="AE2409" s="7">
        <v>43529</v>
      </c>
      <c r="AF2409">
        <v>1</v>
      </c>
      <c r="AG2409" t="s">
        <v>53</v>
      </c>
      <c r="AH2409" s="2">
        <v>0</v>
      </c>
      <c r="AI2409" s="1">
        <v>0</v>
      </c>
      <c r="AJ2409" s="1">
        <v>0</v>
      </c>
      <c r="AK2409" s="60" t="str">
        <f>+IF(Tabla1[[#This Row],[REQUEST_TY]]="SR MANTENIMIENTO CORRECTIVO", "EMERGENCIA", "OTROS")</f>
        <v>OTROS</v>
      </c>
      <c r="AL2409" s="6" t="str">
        <f>+_xlfn.IFS(Tabla1[[#This Row],[Veces obj]]&lt;=1,"0-1",Tabla1[[#This Row],[Veces obj]]&lt;=2,"1-2",Tabla1[[#This Row],[Veces obj]]&lt;=3,"2-3",TRUE,"&gt;3")</f>
        <v>0-1</v>
      </c>
      <c r="AM2409" s="60" t="str">
        <f>+_xlfn.IFS(MONTH(Tabla1[[#This Row],[MES]])&lt;=3,"Q1",MONTH(Tabla1[[#This Row],[MES]])&lt;=6,"Q2",MONTH(Tabla1[[#This Row],[MES]])&lt;=9,"Q3",TRUE,"Q4")</f>
        <v>Q1</v>
      </c>
      <c r="AN2409" s="15" t="str">
        <f>+IFERROR(VLOOKUP(Tabla1[[#This Row],[CUENTA]],CTAS[],2,0),"OTROS")</f>
        <v>OTROS</v>
      </c>
      <c r="AP2409" s="15" t="str">
        <f>+IFERROR(VLOOKUP(Tabla1[[#This Row],[EMPLEADO]],IS[],3,0),"OTROS")</f>
        <v>OTROS</v>
      </c>
      <c r="AQ2409" s="15" t="str">
        <f>+IFERROR(VLOOKUP(Tabla1[[#This Row],[EMPLEADO]],IS[[NÓMINA]:[INGENIERO]],2,0),"OTROS")</f>
        <v>OTROS</v>
      </c>
    </row>
    <row r="2410" spans="1:43" x14ac:dyDescent="0.25">
      <c r="A2410" t="s">
        <v>7477</v>
      </c>
      <c r="B2410">
        <v>1</v>
      </c>
      <c r="C2410" t="s">
        <v>7792</v>
      </c>
      <c r="D2410" t="s">
        <v>3370</v>
      </c>
      <c r="E2410" t="s">
        <v>39</v>
      </c>
      <c r="F2410" t="s">
        <v>7793</v>
      </c>
      <c r="G2410" s="17" t="s">
        <v>7794</v>
      </c>
      <c r="H2410" t="s">
        <v>740</v>
      </c>
      <c r="I2410" t="s">
        <v>43</v>
      </c>
      <c r="J2410" t="s">
        <v>8</v>
      </c>
      <c r="K2410" t="s">
        <v>7790</v>
      </c>
      <c r="L2410" t="s">
        <v>7795</v>
      </c>
      <c r="M2410" t="s">
        <v>1238</v>
      </c>
      <c r="N2410">
        <v>0</v>
      </c>
      <c r="O2410" t="s">
        <v>47</v>
      </c>
      <c r="P2410" t="s">
        <v>822</v>
      </c>
      <c r="Q2410" t="s">
        <v>48</v>
      </c>
      <c r="R2410" t="s">
        <v>49</v>
      </c>
      <c r="S2410" t="s">
        <v>50</v>
      </c>
      <c r="T2410" t="s">
        <v>51</v>
      </c>
      <c r="U2410" t="s">
        <v>52</v>
      </c>
      <c r="V2410">
        <v>1</v>
      </c>
      <c r="W2410" s="1">
        <v>1072.5000000000002</v>
      </c>
      <c r="X2410">
        <v>0</v>
      </c>
      <c r="Y2410">
        <v>5</v>
      </c>
      <c r="Z2410">
        <v>5</v>
      </c>
      <c r="AA2410">
        <v>1</v>
      </c>
      <c r="AB2410" s="2">
        <v>0</v>
      </c>
      <c r="AC2410" s="1">
        <v>0</v>
      </c>
      <c r="AD2410" s="7">
        <v>43530</v>
      </c>
      <c r="AE2410" s="7">
        <v>43530</v>
      </c>
      <c r="AF2410">
        <v>0</v>
      </c>
      <c r="AG2410" t="s">
        <v>53</v>
      </c>
      <c r="AH2410" s="2">
        <v>0</v>
      </c>
      <c r="AI2410" s="1">
        <v>0</v>
      </c>
      <c r="AJ2410" s="1">
        <v>0</v>
      </c>
      <c r="AK2410" s="60" t="str">
        <f>+IF(Tabla1[[#This Row],[REQUEST_TY]]="SR MANTENIMIENTO CORRECTIVO", "EMERGENCIA", "OTROS")</f>
        <v>OTROS</v>
      </c>
      <c r="AL2410" s="6" t="str">
        <f>+_xlfn.IFS(Tabla1[[#This Row],[Veces obj]]&lt;=1,"0-1",Tabla1[[#This Row],[Veces obj]]&lt;=2,"1-2",Tabla1[[#This Row],[Veces obj]]&lt;=3,"2-3",TRUE,"&gt;3")</f>
        <v>0-1</v>
      </c>
      <c r="AM2410" s="60" t="str">
        <f>+_xlfn.IFS(MONTH(Tabla1[[#This Row],[MES]])&lt;=3,"Q1",MONTH(Tabla1[[#This Row],[MES]])&lt;=6,"Q2",MONTH(Tabla1[[#This Row],[MES]])&lt;=9,"Q3",TRUE,"Q4")</f>
        <v>Q1</v>
      </c>
      <c r="AN2410" s="15" t="str">
        <f>+IFERROR(VLOOKUP(Tabla1[[#This Row],[CUENTA]],CTAS[],2,0),"OTROS")</f>
        <v>OTROS</v>
      </c>
      <c r="AP2410" s="15" t="str">
        <f>+IFERROR(VLOOKUP(Tabla1[[#This Row],[EMPLEADO]],IS[],3,0),"OTROS")</f>
        <v>OTROS</v>
      </c>
      <c r="AQ2410" s="15" t="str">
        <f>+IFERROR(VLOOKUP(Tabla1[[#This Row],[EMPLEADO]],IS[[NÓMINA]:[INGENIERO]],2,0),"OTROS")</f>
        <v>OTROS</v>
      </c>
    </row>
    <row r="2411" spans="1:43" x14ac:dyDescent="0.25">
      <c r="A2411" t="s">
        <v>7477</v>
      </c>
      <c r="B2411">
        <v>1</v>
      </c>
      <c r="C2411" t="s">
        <v>7796</v>
      </c>
      <c r="D2411" t="s">
        <v>3346</v>
      </c>
      <c r="E2411" t="s">
        <v>332</v>
      </c>
      <c r="F2411" t="s">
        <v>7797</v>
      </c>
      <c r="G2411" s="17" t="s">
        <v>7798</v>
      </c>
      <c r="H2411" t="s">
        <v>646</v>
      </c>
      <c r="I2411" t="s">
        <v>43</v>
      </c>
      <c r="J2411" t="s">
        <v>8</v>
      </c>
      <c r="K2411" t="s">
        <v>102</v>
      </c>
      <c r="L2411" t="s">
        <v>3751</v>
      </c>
      <c r="M2411" t="s">
        <v>473</v>
      </c>
      <c r="N2411">
        <v>0</v>
      </c>
      <c r="O2411" t="s">
        <v>47</v>
      </c>
      <c r="P2411" t="s">
        <v>822</v>
      </c>
      <c r="Q2411" t="s">
        <v>48</v>
      </c>
      <c r="R2411" t="s">
        <v>317</v>
      </c>
      <c r="S2411" t="s">
        <v>318</v>
      </c>
      <c r="T2411" t="s">
        <v>51</v>
      </c>
      <c r="U2411" t="s">
        <v>353</v>
      </c>
      <c r="V2411">
        <v>1</v>
      </c>
      <c r="W2411" s="1">
        <v>786.50000000000011</v>
      </c>
      <c r="X2411">
        <v>0</v>
      </c>
      <c r="Y2411">
        <v>4</v>
      </c>
      <c r="Z2411">
        <v>4</v>
      </c>
      <c r="AA2411">
        <v>1</v>
      </c>
      <c r="AB2411" s="2">
        <v>0</v>
      </c>
      <c r="AC2411" s="1">
        <v>0</v>
      </c>
      <c r="AD2411" s="7">
        <v>43529</v>
      </c>
      <c r="AE2411" s="7">
        <v>43529</v>
      </c>
      <c r="AF2411">
        <v>0</v>
      </c>
      <c r="AG2411" t="s">
        <v>53</v>
      </c>
      <c r="AH2411" s="2">
        <v>0</v>
      </c>
      <c r="AI2411" s="1">
        <v>0</v>
      </c>
      <c r="AJ2411" s="1">
        <v>0</v>
      </c>
      <c r="AK2411" s="60" t="str">
        <f>+IF(Tabla1[[#This Row],[REQUEST_TY]]="SR MANTENIMIENTO CORRECTIVO", "EMERGENCIA", "OTROS")</f>
        <v>OTROS</v>
      </c>
      <c r="AL2411" s="6" t="str">
        <f>+_xlfn.IFS(Tabla1[[#This Row],[Veces obj]]&lt;=1,"0-1",Tabla1[[#This Row],[Veces obj]]&lt;=2,"1-2",Tabla1[[#This Row],[Veces obj]]&lt;=3,"2-3",TRUE,"&gt;3")</f>
        <v>0-1</v>
      </c>
      <c r="AM2411" s="60" t="str">
        <f>+_xlfn.IFS(MONTH(Tabla1[[#This Row],[MES]])&lt;=3,"Q1",MONTH(Tabla1[[#This Row],[MES]])&lt;=6,"Q2",MONTH(Tabla1[[#This Row],[MES]])&lt;=9,"Q3",TRUE,"Q4")</f>
        <v>Q1</v>
      </c>
      <c r="AN2411" s="15" t="str">
        <f>+IFERROR(VLOOKUP(Tabla1[[#This Row],[CUENTA]],CTAS[],2,0),"OTROS")</f>
        <v>OTROS</v>
      </c>
      <c r="AP2411" s="15" t="str">
        <f>+IFERROR(VLOOKUP(Tabla1[[#This Row],[EMPLEADO]],IS[],3,0),"OTROS")</f>
        <v>OTROS</v>
      </c>
      <c r="AQ2411" s="15" t="str">
        <f>+IFERROR(VLOOKUP(Tabla1[[#This Row],[EMPLEADO]],IS[[NÓMINA]:[INGENIERO]],2,0),"OTROS")</f>
        <v>OTROS</v>
      </c>
    </row>
    <row r="2412" spans="1:43" x14ac:dyDescent="0.25">
      <c r="A2412" t="s">
        <v>7477</v>
      </c>
      <c r="B2412">
        <v>1</v>
      </c>
      <c r="C2412" t="s">
        <v>7799</v>
      </c>
      <c r="D2412" t="s">
        <v>38</v>
      </c>
      <c r="E2412" t="s">
        <v>725</v>
      </c>
      <c r="F2412" t="s">
        <v>7800</v>
      </c>
      <c r="G2412" s="17" t="s">
        <v>6691</v>
      </c>
      <c r="H2412" t="s">
        <v>220</v>
      </c>
      <c r="I2412" t="s">
        <v>43</v>
      </c>
      <c r="J2412" t="s">
        <v>8</v>
      </c>
      <c r="K2412" t="s">
        <v>102</v>
      </c>
      <c r="L2412" t="s">
        <v>1906</v>
      </c>
      <c r="M2412" t="s">
        <v>1501</v>
      </c>
      <c r="N2412">
        <v>0</v>
      </c>
      <c r="O2412" t="s">
        <v>47</v>
      </c>
      <c r="P2412">
        <v>12</v>
      </c>
      <c r="Q2412" t="s">
        <v>194</v>
      </c>
      <c r="R2412" t="s">
        <v>223</v>
      </c>
      <c r="S2412" t="s">
        <v>139</v>
      </c>
      <c r="T2412" t="s">
        <v>51</v>
      </c>
      <c r="U2412" t="s">
        <v>224</v>
      </c>
      <c r="V2412">
        <v>0.8</v>
      </c>
      <c r="W2412" s="1">
        <v>1258.4000000000003</v>
      </c>
      <c r="X2412">
        <v>1</v>
      </c>
      <c r="Y2412">
        <v>2.27</v>
      </c>
      <c r="Z2412">
        <v>4</v>
      </c>
      <c r="AA2412">
        <v>0.5675</v>
      </c>
      <c r="AB2412" s="2">
        <v>0</v>
      </c>
      <c r="AC2412" s="1">
        <v>0</v>
      </c>
      <c r="AD2412" s="7">
        <v>43528</v>
      </c>
      <c r="AE2412" s="7">
        <v>43528</v>
      </c>
      <c r="AF2412">
        <v>0</v>
      </c>
      <c r="AG2412" t="s">
        <v>53</v>
      </c>
      <c r="AH2412" s="2">
        <v>0</v>
      </c>
      <c r="AI2412" s="1">
        <v>0</v>
      </c>
      <c r="AJ2412" s="1">
        <v>0</v>
      </c>
      <c r="AK2412" s="60" t="str">
        <f>+IF(Tabla1[[#This Row],[REQUEST_TY]]="SR MANTENIMIENTO CORRECTIVO", "EMERGENCIA", "OTROS")</f>
        <v>EMERGENCIA</v>
      </c>
      <c r="AL2412" s="6" t="str">
        <f>+_xlfn.IFS(Tabla1[[#This Row],[Veces obj]]&lt;=1,"0-1",Tabla1[[#This Row],[Veces obj]]&lt;=2,"1-2",Tabla1[[#This Row],[Veces obj]]&lt;=3,"2-3",TRUE,"&gt;3")</f>
        <v>0-1</v>
      </c>
      <c r="AM2412" s="60" t="str">
        <f>+_xlfn.IFS(MONTH(Tabla1[[#This Row],[MES]])&lt;=3,"Q1",MONTH(Tabla1[[#This Row],[MES]])&lt;=6,"Q2",MONTH(Tabla1[[#This Row],[MES]])&lt;=9,"Q3",TRUE,"Q4")</f>
        <v>Q1</v>
      </c>
      <c r="AN2412" s="15" t="str">
        <f>+IFERROR(VLOOKUP(Tabla1[[#This Row],[CUENTA]],CTAS[],2,0),"OTROS")</f>
        <v>OTROS</v>
      </c>
      <c r="AP2412" s="15" t="str">
        <f>+IFERROR(VLOOKUP(Tabla1[[#This Row],[EMPLEADO]],IS[],3,0),"OTROS")</f>
        <v>OTROS</v>
      </c>
      <c r="AQ2412" s="15" t="str">
        <f>+IFERROR(VLOOKUP(Tabla1[[#This Row],[EMPLEADO]],IS[[NÓMINA]:[INGENIERO]],2,0),"OTROS")</f>
        <v>OTROS</v>
      </c>
    </row>
    <row r="2413" spans="1:43" x14ac:dyDescent="0.25">
      <c r="A2413" t="s">
        <v>7477</v>
      </c>
      <c r="B2413">
        <v>1</v>
      </c>
      <c r="C2413" t="s">
        <v>7801</v>
      </c>
      <c r="D2413" t="s">
        <v>38</v>
      </c>
      <c r="E2413" t="s">
        <v>725</v>
      </c>
      <c r="F2413" t="s">
        <v>7802</v>
      </c>
      <c r="G2413" s="17" t="s">
        <v>3013</v>
      </c>
      <c r="H2413" t="s">
        <v>220</v>
      </c>
      <c r="I2413" t="s">
        <v>43</v>
      </c>
      <c r="J2413" t="s">
        <v>8</v>
      </c>
      <c r="K2413" t="s">
        <v>102</v>
      </c>
      <c r="L2413" t="s">
        <v>1906</v>
      </c>
      <c r="M2413" t="s">
        <v>1501</v>
      </c>
      <c r="N2413">
        <v>0</v>
      </c>
      <c r="O2413" t="s">
        <v>47</v>
      </c>
      <c r="P2413">
        <v>14</v>
      </c>
      <c r="Q2413" t="s">
        <v>194</v>
      </c>
      <c r="R2413" t="s">
        <v>223</v>
      </c>
      <c r="S2413" t="s">
        <v>139</v>
      </c>
      <c r="T2413" t="s">
        <v>51</v>
      </c>
      <c r="U2413" t="s">
        <v>224</v>
      </c>
      <c r="V2413">
        <v>0.8</v>
      </c>
      <c r="W2413" s="1">
        <v>1258.4000000000003</v>
      </c>
      <c r="X2413">
        <v>1</v>
      </c>
      <c r="Y2413">
        <v>3.53</v>
      </c>
      <c r="Z2413">
        <v>4</v>
      </c>
      <c r="AA2413">
        <v>0.88249999999999995</v>
      </c>
      <c r="AB2413" s="2">
        <v>0</v>
      </c>
      <c r="AC2413" s="1">
        <v>0</v>
      </c>
      <c r="AD2413" s="7">
        <v>43528</v>
      </c>
      <c r="AE2413" s="7">
        <v>43528</v>
      </c>
      <c r="AF2413">
        <v>0</v>
      </c>
      <c r="AG2413" t="s">
        <v>53</v>
      </c>
      <c r="AH2413" s="2">
        <v>0</v>
      </c>
      <c r="AI2413" s="1">
        <v>0</v>
      </c>
      <c r="AJ2413" s="1">
        <v>0</v>
      </c>
      <c r="AK2413" s="60" t="str">
        <f>+IF(Tabla1[[#This Row],[REQUEST_TY]]="SR MANTENIMIENTO CORRECTIVO", "EMERGENCIA", "OTROS")</f>
        <v>EMERGENCIA</v>
      </c>
      <c r="AL2413" s="6" t="str">
        <f>+_xlfn.IFS(Tabla1[[#This Row],[Veces obj]]&lt;=1,"0-1",Tabla1[[#This Row],[Veces obj]]&lt;=2,"1-2",Tabla1[[#This Row],[Veces obj]]&lt;=3,"2-3",TRUE,"&gt;3")</f>
        <v>0-1</v>
      </c>
      <c r="AM2413" s="60" t="str">
        <f>+_xlfn.IFS(MONTH(Tabla1[[#This Row],[MES]])&lt;=3,"Q1",MONTH(Tabla1[[#This Row],[MES]])&lt;=6,"Q2",MONTH(Tabla1[[#This Row],[MES]])&lt;=9,"Q3",TRUE,"Q4")</f>
        <v>Q1</v>
      </c>
      <c r="AN2413" s="15" t="str">
        <f>+IFERROR(VLOOKUP(Tabla1[[#This Row],[CUENTA]],CTAS[],2,0),"OTROS")</f>
        <v>OTROS</v>
      </c>
      <c r="AP2413" s="15" t="str">
        <f>+IFERROR(VLOOKUP(Tabla1[[#This Row],[EMPLEADO]],IS[],3,0),"OTROS")</f>
        <v>OTROS</v>
      </c>
      <c r="AQ2413" s="15" t="str">
        <f>+IFERROR(VLOOKUP(Tabla1[[#This Row],[EMPLEADO]],IS[[NÓMINA]:[INGENIERO]],2,0),"OTROS")</f>
        <v>OTROS</v>
      </c>
    </row>
    <row r="2414" spans="1:43" x14ac:dyDescent="0.25">
      <c r="A2414" t="s">
        <v>7477</v>
      </c>
      <c r="B2414">
        <v>1</v>
      </c>
      <c r="C2414" t="s">
        <v>7803</v>
      </c>
      <c r="D2414" t="s">
        <v>38</v>
      </c>
      <c r="E2414" t="s">
        <v>725</v>
      </c>
      <c r="F2414" t="s">
        <v>7804</v>
      </c>
      <c r="G2414" s="17" t="s">
        <v>7805</v>
      </c>
      <c r="H2414" t="s">
        <v>58</v>
      </c>
      <c r="I2414" t="s">
        <v>43</v>
      </c>
      <c r="J2414" t="s">
        <v>8</v>
      </c>
      <c r="K2414" t="s">
        <v>59</v>
      </c>
      <c r="L2414" t="s">
        <v>1945</v>
      </c>
      <c r="M2414" t="s">
        <v>736</v>
      </c>
      <c r="N2414">
        <v>0</v>
      </c>
      <c r="O2414" t="s">
        <v>47</v>
      </c>
      <c r="P2414">
        <v>167</v>
      </c>
      <c r="Q2414" t="s">
        <v>48</v>
      </c>
      <c r="R2414" t="s">
        <v>223</v>
      </c>
      <c r="S2414" t="s">
        <v>139</v>
      </c>
      <c r="T2414" t="s">
        <v>51</v>
      </c>
      <c r="U2414" t="s">
        <v>353</v>
      </c>
      <c r="V2414">
        <v>1.1499999999999999</v>
      </c>
      <c r="W2414" s="1">
        <v>1808.95</v>
      </c>
      <c r="X2414">
        <v>1</v>
      </c>
      <c r="Y2414">
        <v>2.25</v>
      </c>
      <c r="Z2414">
        <v>4</v>
      </c>
      <c r="AA2414">
        <v>0.5625</v>
      </c>
      <c r="AB2414" s="2">
        <v>0</v>
      </c>
      <c r="AC2414" s="1">
        <v>0</v>
      </c>
      <c r="AD2414" s="7">
        <v>43531</v>
      </c>
      <c r="AE2414" s="7">
        <v>43531</v>
      </c>
      <c r="AF2414">
        <v>0</v>
      </c>
      <c r="AG2414" t="s">
        <v>53</v>
      </c>
      <c r="AH2414" s="2">
        <v>0</v>
      </c>
      <c r="AI2414" s="1">
        <v>0</v>
      </c>
      <c r="AJ2414" s="1">
        <v>0</v>
      </c>
      <c r="AK2414" s="60" t="str">
        <f>+IF(Tabla1[[#This Row],[REQUEST_TY]]="SR MANTENIMIENTO CORRECTIVO", "EMERGENCIA", "OTROS")</f>
        <v>EMERGENCIA</v>
      </c>
      <c r="AL2414" s="6" t="str">
        <f>+_xlfn.IFS(Tabla1[[#This Row],[Veces obj]]&lt;=1,"0-1",Tabla1[[#This Row],[Veces obj]]&lt;=2,"1-2",Tabla1[[#This Row],[Veces obj]]&lt;=3,"2-3",TRUE,"&gt;3")</f>
        <v>0-1</v>
      </c>
      <c r="AM2414" s="60" t="str">
        <f>+_xlfn.IFS(MONTH(Tabla1[[#This Row],[MES]])&lt;=3,"Q1",MONTH(Tabla1[[#This Row],[MES]])&lt;=6,"Q2",MONTH(Tabla1[[#This Row],[MES]])&lt;=9,"Q3",TRUE,"Q4")</f>
        <v>Q1</v>
      </c>
      <c r="AN2414" s="15" t="str">
        <f>+IFERROR(VLOOKUP(Tabla1[[#This Row],[CUENTA]],CTAS[],2,0),"OTROS")</f>
        <v>OTROS</v>
      </c>
      <c r="AP2414" s="15" t="str">
        <f>+IFERROR(VLOOKUP(Tabla1[[#This Row],[EMPLEADO]],IS[],3,0),"OTROS")</f>
        <v>OTROS</v>
      </c>
      <c r="AQ2414" s="15" t="str">
        <f>+IFERROR(VLOOKUP(Tabla1[[#This Row],[EMPLEADO]],IS[[NÓMINA]:[INGENIERO]],2,0),"OTROS")</f>
        <v>OTROS</v>
      </c>
    </row>
    <row r="2415" spans="1:43" x14ac:dyDescent="0.25">
      <c r="A2415" t="s">
        <v>7477</v>
      </c>
      <c r="B2415">
        <v>1</v>
      </c>
      <c r="C2415" t="s">
        <v>7806</v>
      </c>
      <c r="D2415" t="s">
        <v>38</v>
      </c>
      <c r="E2415" t="s">
        <v>1077</v>
      </c>
      <c r="F2415" t="s">
        <v>7807</v>
      </c>
      <c r="G2415" s="17" t="s">
        <v>2786</v>
      </c>
      <c r="H2415" t="s">
        <v>409</v>
      </c>
      <c r="I2415" t="s">
        <v>43</v>
      </c>
      <c r="J2415" t="s">
        <v>8</v>
      </c>
      <c r="K2415" t="s">
        <v>1521</v>
      </c>
      <c r="L2415" t="s">
        <v>2654</v>
      </c>
      <c r="M2415" t="s">
        <v>2809</v>
      </c>
      <c r="N2415">
        <v>0</v>
      </c>
      <c r="O2415" t="s">
        <v>47</v>
      </c>
      <c r="P2415">
        <v>7</v>
      </c>
      <c r="Q2415" t="s">
        <v>194</v>
      </c>
      <c r="R2415" t="s">
        <v>63</v>
      </c>
      <c r="S2415" t="s">
        <v>64</v>
      </c>
      <c r="T2415" t="s">
        <v>51</v>
      </c>
      <c r="U2415" t="s">
        <v>195</v>
      </c>
      <c r="V2415">
        <v>0.6</v>
      </c>
      <c r="W2415" s="1">
        <v>819</v>
      </c>
      <c r="X2415">
        <v>1</v>
      </c>
      <c r="Y2415">
        <v>2</v>
      </c>
      <c r="Z2415">
        <v>5</v>
      </c>
      <c r="AA2415">
        <v>0.4</v>
      </c>
      <c r="AB2415" s="2">
        <v>0</v>
      </c>
      <c r="AC2415" s="1">
        <v>0</v>
      </c>
      <c r="AD2415" s="7">
        <v>43528</v>
      </c>
      <c r="AE2415" s="7">
        <v>43528</v>
      </c>
      <c r="AF2415">
        <v>0</v>
      </c>
      <c r="AG2415" t="s">
        <v>53</v>
      </c>
      <c r="AH2415" s="2">
        <v>0</v>
      </c>
      <c r="AI2415" s="1">
        <v>0</v>
      </c>
      <c r="AJ2415" s="1">
        <v>0</v>
      </c>
      <c r="AK2415" s="60" t="str">
        <f>+IF(Tabla1[[#This Row],[REQUEST_TY]]="SR MANTENIMIENTO CORRECTIVO", "EMERGENCIA", "OTROS")</f>
        <v>EMERGENCIA</v>
      </c>
      <c r="AL2415" s="6" t="str">
        <f>+_xlfn.IFS(Tabla1[[#This Row],[Veces obj]]&lt;=1,"0-1",Tabla1[[#This Row],[Veces obj]]&lt;=2,"1-2",Tabla1[[#This Row],[Veces obj]]&lt;=3,"2-3",TRUE,"&gt;3")</f>
        <v>0-1</v>
      </c>
      <c r="AM2415" s="60" t="str">
        <f>+_xlfn.IFS(MONTH(Tabla1[[#This Row],[MES]])&lt;=3,"Q1",MONTH(Tabla1[[#This Row],[MES]])&lt;=6,"Q2",MONTH(Tabla1[[#This Row],[MES]])&lt;=9,"Q3",TRUE,"Q4")</f>
        <v>Q1</v>
      </c>
      <c r="AN2415" s="15" t="str">
        <f>+IFERROR(VLOOKUP(Tabla1[[#This Row],[CUENTA]],CTAS[],2,0),"OTROS")</f>
        <v>OTROS</v>
      </c>
      <c r="AP2415" s="15" t="str">
        <f>+IFERROR(VLOOKUP(Tabla1[[#This Row],[EMPLEADO]],IS[],3,0),"OTROS")</f>
        <v>OTROS</v>
      </c>
      <c r="AQ2415" s="15" t="str">
        <f>+IFERROR(VLOOKUP(Tabla1[[#This Row],[EMPLEADO]],IS[[NÓMINA]:[INGENIERO]],2,0),"OTROS")</f>
        <v>OTROS</v>
      </c>
    </row>
    <row r="2416" spans="1:43" x14ac:dyDescent="0.25">
      <c r="A2416" t="s">
        <v>7477</v>
      </c>
      <c r="B2416">
        <v>1</v>
      </c>
      <c r="C2416" t="s">
        <v>7808</v>
      </c>
      <c r="D2416" t="s">
        <v>38</v>
      </c>
      <c r="E2416" t="s">
        <v>85</v>
      </c>
      <c r="F2416" t="s">
        <v>7809</v>
      </c>
      <c r="G2416" s="17" t="s">
        <v>7579</v>
      </c>
      <c r="H2416" t="s">
        <v>308</v>
      </c>
      <c r="I2416" t="s">
        <v>43</v>
      </c>
      <c r="J2416" t="s">
        <v>8</v>
      </c>
      <c r="K2416" t="s">
        <v>495</v>
      </c>
      <c r="L2416" t="s">
        <v>496</v>
      </c>
      <c r="M2416" t="s">
        <v>46</v>
      </c>
      <c r="N2416">
        <v>0</v>
      </c>
      <c r="O2416" t="s">
        <v>47</v>
      </c>
      <c r="P2416">
        <v>5</v>
      </c>
      <c r="Q2416" t="s">
        <v>207</v>
      </c>
      <c r="R2416" t="s">
        <v>49</v>
      </c>
      <c r="S2416" t="s">
        <v>50</v>
      </c>
      <c r="T2416" t="s">
        <v>51</v>
      </c>
      <c r="U2416" t="s">
        <v>486</v>
      </c>
      <c r="V2416">
        <v>0</v>
      </c>
      <c r="W2416" s="1">
        <v>0</v>
      </c>
      <c r="X2416">
        <v>1</v>
      </c>
      <c r="Y2416">
        <v>1.38</v>
      </c>
      <c r="Z2416">
        <v>5</v>
      </c>
      <c r="AA2416">
        <v>0.27599999999999997</v>
      </c>
      <c r="AB2416" s="2">
        <v>0</v>
      </c>
      <c r="AC2416" s="1">
        <v>0</v>
      </c>
      <c r="AD2416" s="7">
        <v>43529</v>
      </c>
      <c r="AE2416" s="7">
        <v>43529</v>
      </c>
      <c r="AF2416">
        <v>0</v>
      </c>
      <c r="AG2416" t="s">
        <v>53</v>
      </c>
      <c r="AH2416" s="2">
        <v>0</v>
      </c>
      <c r="AI2416" s="1">
        <v>0</v>
      </c>
      <c r="AJ2416" s="1">
        <v>0</v>
      </c>
      <c r="AK2416" s="60" t="str">
        <f>+IF(Tabla1[[#This Row],[REQUEST_TY]]="SR MANTENIMIENTO CORRECTIVO", "EMERGENCIA", "OTROS")</f>
        <v>EMERGENCIA</v>
      </c>
      <c r="AL2416" s="6" t="str">
        <f>+_xlfn.IFS(Tabla1[[#This Row],[Veces obj]]&lt;=1,"0-1",Tabla1[[#This Row],[Veces obj]]&lt;=2,"1-2",Tabla1[[#This Row],[Veces obj]]&lt;=3,"2-3",TRUE,"&gt;3")</f>
        <v>0-1</v>
      </c>
      <c r="AM2416" s="60" t="str">
        <f>+_xlfn.IFS(MONTH(Tabla1[[#This Row],[MES]])&lt;=3,"Q1",MONTH(Tabla1[[#This Row],[MES]])&lt;=6,"Q2",MONTH(Tabla1[[#This Row],[MES]])&lt;=9,"Q3",TRUE,"Q4")</f>
        <v>Q1</v>
      </c>
      <c r="AN2416" s="15" t="str">
        <f>+IFERROR(VLOOKUP(Tabla1[[#This Row],[CUENTA]],CTAS[],2,0),"OTROS")</f>
        <v>OTROS</v>
      </c>
      <c r="AP2416" s="15" t="str">
        <f>+IFERROR(VLOOKUP(Tabla1[[#This Row],[EMPLEADO]],IS[],3,0),"OTROS")</f>
        <v>OTROS</v>
      </c>
      <c r="AQ2416" s="15" t="str">
        <f>+IFERROR(VLOOKUP(Tabla1[[#This Row],[EMPLEADO]],IS[[NÓMINA]:[INGENIERO]],2,0),"OTROS")</f>
        <v>OTROS</v>
      </c>
    </row>
    <row r="2417" spans="1:43" x14ac:dyDescent="0.25">
      <c r="A2417" t="s">
        <v>7477</v>
      </c>
      <c r="B2417">
        <v>1</v>
      </c>
      <c r="C2417" t="s">
        <v>7810</v>
      </c>
      <c r="D2417" t="s">
        <v>38</v>
      </c>
      <c r="E2417" t="s">
        <v>133</v>
      </c>
      <c r="F2417" t="s">
        <v>7811</v>
      </c>
      <c r="G2417" s="17" t="s">
        <v>2955</v>
      </c>
      <c r="H2417" t="s">
        <v>384</v>
      </c>
      <c r="I2417" t="s">
        <v>43</v>
      </c>
      <c r="J2417" t="s">
        <v>8</v>
      </c>
      <c r="K2417" t="s">
        <v>59</v>
      </c>
      <c r="L2417" t="s">
        <v>2686</v>
      </c>
      <c r="M2417" t="s">
        <v>2687</v>
      </c>
      <c r="N2417">
        <v>0</v>
      </c>
      <c r="O2417" t="s">
        <v>47</v>
      </c>
      <c r="P2417">
        <v>49</v>
      </c>
      <c r="Q2417" t="s">
        <v>82</v>
      </c>
      <c r="R2417" t="s">
        <v>138</v>
      </c>
      <c r="S2417" t="s">
        <v>139</v>
      </c>
      <c r="T2417" t="s">
        <v>51</v>
      </c>
      <c r="U2417" t="s">
        <v>140</v>
      </c>
      <c r="V2417">
        <v>1.1000000000000001</v>
      </c>
      <c r="W2417" s="1">
        <v>1730.3000000000004</v>
      </c>
      <c r="X2417">
        <v>1</v>
      </c>
      <c r="Y2417">
        <v>11.18</v>
      </c>
      <c r="Z2417">
        <v>4</v>
      </c>
      <c r="AA2417">
        <v>2.7949999999999999</v>
      </c>
      <c r="AB2417" s="2">
        <v>0.44874999999999998</v>
      </c>
      <c r="AC2417" s="1">
        <v>-705.88375000000008</v>
      </c>
      <c r="AD2417" s="7">
        <v>43529</v>
      </c>
      <c r="AE2417" s="7">
        <v>43530</v>
      </c>
      <c r="AF2417">
        <v>1</v>
      </c>
      <c r="AG2417" t="s">
        <v>53</v>
      </c>
      <c r="AH2417" s="2">
        <v>0</v>
      </c>
      <c r="AI2417" s="1">
        <v>0</v>
      </c>
      <c r="AJ2417" s="1">
        <v>0</v>
      </c>
      <c r="AK2417" s="60" t="str">
        <f>+IF(Tabla1[[#This Row],[REQUEST_TY]]="SR MANTENIMIENTO CORRECTIVO", "EMERGENCIA", "OTROS")</f>
        <v>EMERGENCIA</v>
      </c>
      <c r="AL2417" s="6" t="str">
        <f>+_xlfn.IFS(Tabla1[[#This Row],[Veces obj]]&lt;=1,"0-1",Tabla1[[#This Row],[Veces obj]]&lt;=2,"1-2",Tabla1[[#This Row],[Veces obj]]&lt;=3,"2-3",TRUE,"&gt;3")</f>
        <v>2-3</v>
      </c>
      <c r="AM2417" s="60" t="str">
        <f>+_xlfn.IFS(MONTH(Tabla1[[#This Row],[MES]])&lt;=3,"Q1",MONTH(Tabla1[[#This Row],[MES]])&lt;=6,"Q2",MONTH(Tabla1[[#This Row],[MES]])&lt;=9,"Q3",TRUE,"Q4")</f>
        <v>Q1</v>
      </c>
      <c r="AN2417" s="15" t="str">
        <f>+IFERROR(VLOOKUP(Tabla1[[#This Row],[CUENTA]],CTAS[],2,0),"OTROS")</f>
        <v>OTROS</v>
      </c>
      <c r="AP2417" s="15" t="str">
        <f>+IFERROR(VLOOKUP(Tabla1[[#This Row],[EMPLEADO]],IS[],3,0),"OTROS")</f>
        <v>OTROS</v>
      </c>
      <c r="AQ2417" s="15" t="str">
        <f>+IFERROR(VLOOKUP(Tabla1[[#This Row],[EMPLEADO]],IS[[NÓMINA]:[INGENIERO]],2,0),"OTROS")</f>
        <v>OTROS</v>
      </c>
    </row>
    <row r="2418" spans="1:43" x14ac:dyDescent="0.25">
      <c r="A2418" t="s">
        <v>7477</v>
      </c>
      <c r="B2418">
        <v>1</v>
      </c>
      <c r="C2418" t="s">
        <v>7812</v>
      </c>
      <c r="D2418" t="s">
        <v>38</v>
      </c>
      <c r="E2418" t="s">
        <v>76</v>
      </c>
      <c r="F2418" t="s">
        <v>7813</v>
      </c>
      <c r="G2418" s="17" t="s">
        <v>4247</v>
      </c>
      <c r="H2418" t="s">
        <v>58</v>
      </c>
      <c r="I2418" t="s">
        <v>43</v>
      </c>
      <c r="J2418" t="s">
        <v>8</v>
      </c>
      <c r="K2418" t="s">
        <v>59</v>
      </c>
      <c r="L2418" t="s">
        <v>2686</v>
      </c>
      <c r="M2418" t="s">
        <v>2687</v>
      </c>
      <c r="N2418">
        <v>0</v>
      </c>
      <c r="O2418" t="s">
        <v>47</v>
      </c>
      <c r="P2418">
        <v>56</v>
      </c>
      <c r="Q2418" t="s">
        <v>82</v>
      </c>
      <c r="R2418" t="s">
        <v>63</v>
      </c>
      <c r="S2418" t="s">
        <v>64</v>
      </c>
      <c r="T2418" t="s">
        <v>51</v>
      </c>
      <c r="U2418" t="s">
        <v>83</v>
      </c>
      <c r="V2418">
        <v>1.05</v>
      </c>
      <c r="W2418" s="1">
        <v>1433.25</v>
      </c>
      <c r="X2418">
        <v>1</v>
      </c>
      <c r="Y2418">
        <v>12.5</v>
      </c>
      <c r="Z2418">
        <v>5</v>
      </c>
      <c r="AA2418">
        <v>2.5</v>
      </c>
      <c r="AB2418" s="2">
        <v>0.375</v>
      </c>
      <c r="AC2418" s="1">
        <v>-511.875</v>
      </c>
      <c r="AD2418" s="7">
        <v>43529</v>
      </c>
      <c r="AE2418" s="7">
        <v>43530</v>
      </c>
      <c r="AF2418">
        <v>1</v>
      </c>
      <c r="AG2418" t="s">
        <v>53</v>
      </c>
      <c r="AH2418" s="2">
        <v>0</v>
      </c>
      <c r="AI2418" s="1">
        <v>0</v>
      </c>
      <c r="AJ2418" s="1">
        <v>0</v>
      </c>
      <c r="AK2418" s="60" t="str">
        <f>+IF(Tabla1[[#This Row],[REQUEST_TY]]="SR MANTENIMIENTO CORRECTIVO", "EMERGENCIA", "OTROS")</f>
        <v>EMERGENCIA</v>
      </c>
      <c r="AL2418" s="6" t="str">
        <f>+_xlfn.IFS(Tabla1[[#This Row],[Veces obj]]&lt;=1,"0-1",Tabla1[[#This Row],[Veces obj]]&lt;=2,"1-2",Tabla1[[#This Row],[Veces obj]]&lt;=3,"2-3",TRUE,"&gt;3")</f>
        <v>2-3</v>
      </c>
      <c r="AM2418" s="60" t="str">
        <f>+_xlfn.IFS(MONTH(Tabla1[[#This Row],[MES]])&lt;=3,"Q1",MONTH(Tabla1[[#This Row],[MES]])&lt;=6,"Q2",MONTH(Tabla1[[#This Row],[MES]])&lt;=9,"Q3",TRUE,"Q4")</f>
        <v>Q1</v>
      </c>
      <c r="AN2418" s="15" t="str">
        <f>+IFERROR(VLOOKUP(Tabla1[[#This Row],[CUENTA]],CTAS[],2,0),"OTROS")</f>
        <v>OTROS</v>
      </c>
      <c r="AP2418" s="15" t="str">
        <f>+IFERROR(VLOOKUP(Tabla1[[#This Row],[EMPLEADO]],IS[],3,0),"OTROS")</f>
        <v>OTROS</v>
      </c>
      <c r="AQ2418" s="15" t="str">
        <f>+IFERROR(VLOOKUP(Tabla1[[#This Row],[EMPLEADO]],IS[[NÓMINA]:[INGENIERO]],2,0),"OTROS")</f>
        <v>OTROS</v>
      </c>
    </row>
    <row r="2419" spans="1:43" x14ac:dyDescent="0.25">
      <c r="A2419" t="s">
        <v>7477</v>
      </c>
      <c r="B2419">
        <v>1</v>
      </c>
      <c r="C2419" t="s">
        <v>7814</v>
      </c>
      <c r="D2419" t="s">
        <v>38</v>
      </c>
      <c r="E2419" t="s">
        <v>217</v>
      </c>
      <c r="F2419" t="s">
        <v>7815</v>
      </c>
      <c r="G2419" s="17" t="s">
        <v>7816</v>
      </c>
      <c r="H2419" t="s">
        <v>253</v>
      </c>
      <c r="I2419" t="s">
        <v>43</v>
      </c>
      <c r="J2419" t="s">
        <v>8</v>
      </c>
      <c r="K2419" t="s">
        <v>59</v>
      </c>
      <c r="L2419" t="s">
        <v>1202</v>
      </c>
      <c r="M2419" t="s">
        <v>649</v>
      </c>
      <c r="N2419">
        <v>0</v>
      </c>
      <c r="O2419" t="s">
        <v>47</v>
      </c>
      <c r="P2419">
        <v>88</v>
      </c>
      <c r="Q2419" t="s">
        <v>48</v>
      </c>
      <c r="R2419" t="s">
        <v>223</v>
      </c>
      <c r="S2419" t="s">
        <v>139</v>
      </c>
      <c r="T2419" t="s">
        <v>51</v>
      </c>
      <c r="U2419" t="s">
        <v>353</v>
      </c>
      <c r="V2419">
        <v>1.1499999999999999</v>
      </c>
      <c r="W2419" s="1">
        <v>1808.95</v>
      </c>
      <c r="X2419">
        <v>1</v>
      </c>
      <c r="Y2419">
        <v>1.18</v>
      </c>
      <c r="Z2419">
        <v>4</v>
      </c>
      <c r="AA2419">
        <v>0.29499999999999998</v>
      </c>
      <c r="AB2419" s="2">
        <v>0</v>
      </c>
      <c r="AC2419" s="1">
        <v>0</v>
      </c>
      <c r="AD2419" s="7">
        <v>43528</v>
      </c>
      <c r="AE2419" s="7">
        <v>43528</v>
      </c>
      <c r="AF2419">
        <v>0</v>
      </c>
      <c r="AG2419" t="s">
        <v>53</v>
      </c>
      <c r="AH2419" s="2">
        <v>0</v>
      </c>
      <c r="AI2419" s="1">
        <v>0</v>
      </c>
      <c r="AJ2419" s="1">
        <v>0</v>
      </c>
      <c r="AK2419" s="60" t="str">
        <f>+IF(Tabla1[[#This Row],[REQUEST_TY]]="SR MANTENIMIENTO CORRECTIVO", "EMERGENCIA", "OTROS")</f>
        <v>EMERGENCIA</v>
      </c>
      <c r="AL2419" s="6" t="str">
        <f>+_xlfn.IFS(Tabla1[[#This Row],[Veces obj]]&lt;=1,"0-1",Tabla1[[#This Row],[Veces obj]]&lt;=2,"1-2",Tabla1[[#This Row],[Veces obj]]&lt;=3,"2-3",TRUE,"&gt;3")</f>
        <v>0-1</v>
      </c>
      <c r="AM2419" s="60" t="str">
        <f>+_xlfn.IFS(MONTH(Tabla1[[#This Row],[MES]])&lt;=3,"Q1",MONTH(Tabla1[[#This Row],[MES]])&lt;=6,"Q2",MONTH(Tabla1[[#This Row],[MES]])&lt;=9,"Q3",TRUE,"Q4")</f>
        <v>Q1</v>
      </c>
      <c r="AN2419" s="15" t="str">
        <f>+IFERROR(VLOOKUP(Tabla1[[#This Row],[CUENTA]],CTAS[],2,0),"OTROS")</f>
        <v>OTROS</v>
      </c>
      <c r="AP2419" s="15" t="str">
        <f>+IFERROR(VLOOKUP(Tabla1[[#This Row],[EMPLEADO]],IS[],3,0),"OTROS")</f>
        <v>OTROS</v>
      </c>
      <c r="AQ2419" s="15" t="str">
        <f>+IFERROR(VLOOKUP(Tabla1[[#This Row],[EMPLEADO]],IS[[NÓMINA]:[INGENIERO]],2,0),"OTROS")</f>
        <v>OTROS</v>
      </c>
    </row>
    <row r="2420" spans="1:43" x14ac:dyDescent="0.25">
      <c r="A2420" t="s">
        <v>7477</v>
      </c>
      <c r="B2420">
        <v>1</v>
      </c>
      <c r="C2420" t="s">
        <v>7817</v>
      </c>
      <c r="D2420" t="s">
        <v>38</v>
      </c>
      <c r="E2420" t="s">
        <v>725</v>
      </c>
      <c r="F2420" t="s">
        <v>7818</v>
      </c>
      <c r="G2420" s="17" t="s">
        <v>7819</v>
      </c>
      <c r="H2420" t="s">
        <v>691</v>
      </c>
      <c r="I2420" t="s">
        <v>43</v>
      </c>
      <c r="J2420" t="s">
        <v>8</v>
      </c>
      <c r="K2420" t="s">
        <v>59</v>
      </c>
      <c r="L2420" t="s">
        <v>6913</v>
      </c>
      <c r="M2420" t="s">
        <v>640</v>
      </c>
      <c r="N2420">
        <v>0</v>
      </c>
      <c r="O2420" t="s">
        <v>47</v>
      </c>
      <c r="P2420">
        <v>80</v>
      </c>
      <c r="Q2420" t="s">
        <v>48</v>
      </c>
      <c r="R2420" t="s">
        <v>223</v>
      </c>
      <c r="S2420" t="s">
        <v>139</v>
      </c>
      <c r="T2420" t="s">
        <v>51</v>
      </c>
      <c r="U2420" t="s">
        <v>353</v>
      </c>
      <c r="V2420">
        <v>1.1499999999999999</v>
      </c>
      <c r="W2420" s="1">
        <v>1808.95</v>
      </c>
      <c r="X2420">
        <v>1</v>
      </c>
      <c r="Y2420">
        <v>3.38</v>
      </c>
      <c r="Z2420">
        <v>4</v>
      </c>
      <c r="AA2420">
        <v>0.84499999999999997</v>
      </c>
      <c r="AB2420" s="2">
        <v>0</v>
      </c>
      <c r="AC2420" s="1">
        <v>0</v>
      </c>
      <c r="AD2420" s="7">
        <v>43528</v>
      </c>
      <c r="AE2420" s="7">
        <v>43528</v>
      </c>
      <c r="AF2420">
        <v>0</v>
      </c>
      <c r="AG2420" t="s">
        <v>53</v>
      </c>
      <c r="AH2420" s="2">
        <v>0</v>
      </c>
      <c r="AI2420" s="1">
        <v>0</v>
      </c>
      <c r="AJ2420" s="1">
        <v>0</v>
      </c>
      <c r="AK2420" s="60" t="str">
        <f>+IF(Tabla1[[#This Row],[REQUEST_TY]]="SR MANTENIMIENTO CORRECTIVO", "EMERGENCIA", "OTROS")</f>
        <v>EMERGENCIA</v>
      </c>
      <c r="AL2420" s="6" t="str">
        <f>+_xlfn.IFS(Tabla1[[#This Row],[Veces obj]]&lt;=1,"0-1",Tabla1[[#This Row],[Veces obj]]&lt;=2,"1-2",Tabla1[[#This Row],[Veces obj]]&lt;=3,"2-3",TRUE,"&gt;3")</f>
        <v>0-1</v>
      </c>
      <c r="AM2420" s="60" t="str">
        <f>+_xlfn.IFS(MONTH(Tabla1[[#This Row],[MES]])&lt;=3,"Q1",MONTH(Tabla1[[#This Row],[MES]])&lt;=6,"Q2",MONTH(Tabla1[[#This Row],[MES]])&lt;=9,"Q3",TRUE,"Q4")</f>
        <v>Q1</v>
      </c>
      <c r="AN2420" s="15" t="str">
        <f>+IFERROR(VLOOKUP(Tabla1[[#This Row],[CUENTA]],CTAS[],2,0),"OTROS")</f>
        <v>OTROS</v>
      </c>
      <c r="AP2420" s="15" t="str">
        <f>+IFERROR(VLOOKUP(Tabla1[[#This Row],[EMPLEADO]],IS[],3,0),"OTROS")</f>
        <v>OTROS</v>
      </c>
      <c r="AQ2420" s="15" t="str">
        <f>+IFERROR(VLOOKUP(Tabla1[[#This Row],[EMPLEADO]],IS[[NÓMINA]:[INGENIERO]],2,0),"OTROS")</f>
        <v>OTROS</v>
      </c>
    </row>
    <row r="2421" spans="1:43" x14ac:dyDescent="0.25">
      <c r="A2421" t="s">
        <v>7477</v>
      </c>
      <c r="B2421">
        <v>1</v>
      </c>
      <c r="C2421" t="s">
        <v>7820</v>
      </c>
      <c r="D2421" t="s">
        <v>38</v>
      </c>
      <c r="E2421" t="s">
        <v>39</v>
      </c>
      <c r="F2421" t="s">
        <v>7821</v>
      </c>
      <c r="G2421" s="17" t="s">
        <v>7822</v>
      </c>
      <c r="H2421" t="s">
        <v>784</v>
      </c>
      <c r="I2421" t="s">
        <v>43</v>
      </c>
      <c r="J2421" t="s">
        <v>8</v>
      </c>
      <c r="K2421" t="s">
        <v>117</v>
      </c>
      <c r="L2421" t="s">
        <v>7823</v>
      </c>
      <c r="M2421" t="s">
        <v>787</v>
      </c>
      <c r="N2421">
        <v>0</v>
      </c>
      <c r="O2421" t="s">
        <v>47</v>
      </c>
      <c r="P2421">
        <v>180</v>
      </c>
      <c r="Q2421" t="s">
        <v>48</v>
      </c>
      <c r="R2421" t="s">
        <v>49</v>
      </c>
      <c r="S2421" t="s">
        <v>50</v>
      </c>
      <c r="T2421" t="s">
        <v>51</v>
      </c>
      <c r="U2421" t="s">
        <v>52</v>
      </c>
      <c r="V2421">
        <v>1.05</v>
      </c>
      <c r="W2421" s="1">
        <v>750.75000000000011</v>
      </c>
      <c r="X2421">
        <v>1</v>
      </c>
      <c r="Y2421">
        <v>1.9</v>
      </c>
      <c r="Z2421">
        <v>5</v>
      </c>
      <c r="AA2421">
        <v>0.38</v>
      </c>
      <c r="AB2421" s="2">
        <v>0</v>
      </c>
      <c r="AC2421" s="1">
        <v>0</v>
      </c>
      <c r="AD2421" s="7">
        <v>43528</v>
      </c>
      <c r="AE2421" s="7">
        <v>43528</v>
      </c>
      <c r="AF2421">
        <v>0</v>
      </c>
      <c r="AG2421" t="s">
        <v>53</v>
      </c>
      <c r="AH2421" s="2">
        <v>0</v>
      </c>
      <c r="AI2421" s="1">
        <v>0</v>
      </c>
      <c r="AJ2421" s="1">
        <v>0</v>
      </c>
      <c r="AK2421" s="60" t="str">
        <f>+IF(Tabla1[[#This Row],[REQUEST_TY]]="SR MANTENIMIENTO CORRECTIVO", "EMERGENCIA", "OTROS")</f>
        <v>EMERGENCIA</v>
      </c>
      <c r="AL2421" s="6" t="str">
        <f>+_xlfn.IFS(Tabla1[[#This Row],[Veces obj]]&lt;=1,"0-1",Tabla1[[#This Row],[Veces obj]]&lt;=2,"1-2",Tabla1[[#This Row],[Veces obj]]&lt;=3,"2-3",TRUE,"&gt;3")</f>
        <v>0-1</v>
      </c>
      <c r="AM2421" s="60" t="str">
        <f>+_xlfn.IFS(MONTH(Tabla1[[#This Row],[MES]])&lt;=3,"Q1",MONTH(Tabla1[[#This Row],[MES]])&lt;=6,"Q2",MONTH(Tabla1[[#This Row],[MES]])&lt;=9,"Q3",TRUE,"Q4")</f>
        <v>Q1</v>
      </c>
      <c r="AN2421" s="15" t="str">
        <f>+IFERROR(VLOOKUP(Tabla1[[#This Row],[CUENTA]],CTAS[],2,0),"OTROS")</f>
        <v>OTROS</v>
      </c>
      <c r="AP2421" s="15" t="str">
        <f>+IFERROR(VLOOKUP(Tabla1[[#This Row],[EMPLEADO]],IS[],3,0),"OTROS")</f>
        <v>OTROS</v>
      </c>
      <c r="AQ2421" s="15" t="str">
        <f>+IFERROR(VLOOKUP(Tabla1[[#This Row],[EMPLEADO]],IS[[NÓMINA]:[INGENIERO]],2,0),"OTROS")</f>
        <v>OTROS</v>
      </c>
    </row>
    <row r="2422" spans="1:43" x14ac:dyDescent="0.25">
      <c r="A2422" t="s">
        <v>7477</v>
      </c>
      <c r="B2422">
        <v>1</v>
      </c>
      <c r="C2422" t="s">
        <v>7824</v>
      </c>
      <c r="D2422" t="s">
        <v>38</v>
      </c>
      <c r="E2422" t="s">
        <v>3400</v>
      </c>
      <c r="F2422" t="s">
        <v>7825</v>
      </c>
      <c r="G2422" s="17" t="s">
        <v>7826</v>
      </c>
      <c r="H2422" t="s">
        <v>484</v>
      </c>
      <c r="I2422" t="s">
        <v>43</v>
      </c>
      <c r="J2422" t="s">
        <v>8</v>
      </c>
      <c r="K2422" t="s">
        <v>2300</v>
      </c>
      <c r="L2422" t="s">
        <v>2779</v>
      </c>
      <c r="M2422" t="s">
        <v>94</v>
      </c>
      <c r="N2422">
        <v>1</v>
      </c>
      <c r="O2422" t="s">
        <v>47</v>
      </c>
      <c r="P2422">
        <v>203</v>
      </c>
      <c r="Q2422" t="s">
        <v>48</v>
      </c>
      <c r="R2422" t="s">
        <v>74</v>
      </c>
      <c r="S2422" t="s">
        <v>50</v>
      </c>
      <c r="T2422" t="s">
        <v>51</v>
      </c>
      <c r="U2422" t="s">
        <v>52</v>
      </c>
      <c r="V2422">
        <v>1.05</v>
      </c>
      <c r="W2422" s="1">
        <v>0</v>
      </c>
      <c r="X2422">
        <v>1</v>
      </c>
      <c r="Y2422">
        <v>0</v>
      </c>
      <c r="Z2422">
        <v>5</v>
      </c>
      <c r="AA2422">
        <v>0</v>
      </c>
      <c r="AB2422" s="2">
        <v>0</v>
      </c>
      <c r="AC2422" s="1">
        <v>0</v>
      </c>
      <c r="AD2422" s="7">
        <v>43528</v>
      </c>
      <c r="AE2422" s="7">
        <v>43528</v>
      </c>
      <c r="AF2422">
        <v>0</v>
      </c>
      <c r="AG2422" t="s">
        <v>53</v>
      </c>
      <c r="AH2422" s="2">
        <v>0</v>
      </c>
      <c r="AI2422" s="1">
        <v>0</v>
      </c>
      <c r="AJ2422" s="1">
        <v>0</v>
      </c>
      <c r="AK2422" s="60" t="str">
        <f>+IF(Tabla1[[#This Row],[REQUEST_TY]]="SR MANTENIMIENTO CORRECTIVO", "EMERGENCIA", "OTROS")</f>
        <v>EMERGENCIA</v>
      </c>
      <c r="AL2422" s="6" t="str">
        <f>+_xlfn.IFS(Tabla1[[#This Row],[Veces obj]]&lt;=1,"0-1",Tabla1[[#This Row],[Veces obj]]&lt;=2,"1-2",Tabla1[[#This Row],[Veces obj]]&lt;=3,"2-3",TRUE,"&gt;3")</f>
        <v>0-1</v>
      </c>
      <c r="AM2422" s="60" t="str">
        <f>+_xlfn.IFS(MONTH(Tabla1[[#This Row],[MES]])&lt;=3,"Q1",MONTH(Tabla1[[#This Row],[MES]])&lt;=6,"Q2",MONTH(Tabla1[[#This Row],[MES]])&lt;=9,"Q3",TRUE,"Q4")</f>
        <v>Q1</v>
      </c>
      <c r="AN2422" s="15" t="str">
        <f>+IFERROR(VLOOKUP(Tabla1[[#This Row],[CUENTA]],CTAS[],2,0),"OTROS")</f>
        <v>OTROS</v>
      </c>
      <c r="AP2422" s="15" t="str">
        <f>+IFERROR(VLOOKUP(Tabla1[[#This Row],[EMPLEADO]],IS[],3,0),"OTROS")</f>
        <v>OTROS</v>
      </c>
      <c r="AQ2422" s="15" t="str">
        <f>+IFERROR(VLOOKUP(Tabla1[[#This Row],[EMPLEADO]],IS[[NÓMINA]:[INGENIERO]],2,0),"OTROS")</f>
        <v>OTROS</v>
      </c>
    </row>
    <row r="2423" spans="1:43" x14ac:dyDescent="0.25">
      <c r="A2423" t="s">
        <v>7477</v>
      </c>
      <c r="B2423">
        <v>1</v>
      </c>
      <c r="C2423" t="s">
        <v>7827</v>
      </c>
      <c r="D2423" t="s">
        <v>38</v>
      </c>
      <c r="E2423" t="s">
        <v>275</v>
      </c>
      <c r="F2423" t="s">
        <v>7828</v>
      </c>
      <c r="G2423" s="17" t="s">
        <v>2485</v>
      </c>
      <c r="H2423" t="s">
        <v>568</v>
      </c>
      <c r="I2423" t="s">
        <v>43</v>
      </c>
      <c r="J2423" t="s">
        <v>8</v>
      </c>
      <c r="K2423" t="s">
        <v>2486</v>
      </c>
      <c r="L2423" t="s">
        <v>1442</v>
      </c>
      <c r="M2423" t="s">
        <v>932</v>
      </c>
      <c r="N2423">
        <v>0</v>
      </c>
      <c r="O2423" t="s">
        <v>47</v>
      </c>
      <c r="P2423">
        <v>18</v>
      </c>
      <c r="Q2423" t="s">
        <v>62</v>
      </c>
      <c r="R2423" t="s">
        <v>95</v>
      </c>
      <c r="S2423" t="s">
        <v>64</v>
      </c>
      <c r="T2423" t="s">
        <v>51</v>
      </c>
      <c r="U2423" t="s">
        <v>65</v>
      </c>
      <c r="V2423">
        <v>0.8</v>
      </c>
      <c r="W2423" s="1">
        <v>1092</v>
      </c>
      <c r="X2423">
        <v>1</v>
      </c>
      <c r="Y2423">
        <v>1.1399999999999999</v>
      </c>
      <c r="Z2423">
        <v>5</v>
      </c>
      <c r="AA2423">
        <v>0.22799999999999998</v>
      </c>
      <c r="AB2423" s="2">
        <v>0</v>
      </c>
      <c r="AC2423" s="1">
        <v>0</v>
      </c>
      <c r="AD2423" s="7">
        <v>43528</v>
      </c>
      <c r="AE2423" s="7">
        <v>43528</v>
      </c>
      <c r="AF2423">
        <v>0</v>
      </c>
      <c r="AG2423" t="s">
        <v>53</v>
      </c>
      <c r="AH2423" s="2">
        <v>0</v>
      </c>
      <c r="AI2423" s="1">
        <v>0</v>
      </c>
      <c r="AJ2423" s="1">
        <v>0</v>
      </c>
      <c r="AK2423" s="60" t="str">
        <f>+IF(Tabla1[[#This Row],[REQUEST_TY]]="SR MANTENIMIENTO CORRECTIVO", "EMERGENCIA", "OTROS")</f>
        <v>EMERGENCIA</v>
      </c>
      <c r="AL2423" s="6" t="str">
        <f>+_xlfn.IFS(Tabla1[[#This Row],[Veces obj]]&lt;=1,"0-1",Tabla1[[#This Row],[Veces obj]]&lt;=2,"1-2",Tabla1[[#This Row],[Veces obj]]&lt;=3,"2-3",TRUE,"&gt;3")</f>
        <v>0-1</v>
      </c>
      <c r="AM2423" s="60" t="str">
        <f>+_xlfn.IFS(MONTH(Tabla1[[#This Row],[MES]])&lt;=3,"Q1",MONTH(Tabla1[[#This Row],[MES]])&lt;=6,"Q2",MONTH(Tabla1[[#This Row],[MES]])&lt;=9,"Q3",TRUE,"Q4")</f>
        <v>Q1</v>
      </c>
      <c r="AN2423" s="15" t="str">
        <f>+IFERROR(VLOOKUP(Tabla1[[#This Row],[CUENTA]],CTAS[],2,0),"OTROS")</f>
        <v>OTROS</v>
      </c>
      <c r="AP2423" s="15" t="str">
        <f>+IFERROR(VLOOKUP(Tabla1[[#This Row],[EMPLEADO]],IS[],3,0),"OTROS")</f>
        <v>OTROS</v>
      </c>
      <c r="AQ2423" s="15" t="str">
        <f>+IFERROR(VLOOKUP(Tabla1[[#This Row],[EMPLEADO]],IS[[NÓMINA]:[INGENIERO]],2,0),"OTROS")</f>
        <v>OTROS</v>
      </c>
    </row>
    <row r="2424" spans="1:43" x14ac:dyDescent="0.25">
      <c r="A2424" t="s">
        <v>7477</v>
      </c>
      <c r="B2424">
        <v>1</v>
      </c>
      <c r="C2424" t="s">
        <v>7829</v>
      </c>
      <c r="D2424" t="s">
        <v>38</v>
      </c>
      <c r="E2424" t="s">
        <v>1015</v>
      </c>
      <c r="F2424" t="s">
        <v>7830</v>
      </c>
      <c r="G2424" s="17" t="s">
        <v>6366</v>
      </c>
      <c r="H2424" t="s">
        <v>471</v>
      </c>
      <c r="I2424" t="s">
        <v>43</v>
      </c>
      <c r="J2424" t="s">
        <v>8</v>
      </c>
      <c r="K2424" t="s">
        <v>59</v>
      </c>
      <c r="L2424" t="s">
        <v>780</v>
      </c>
      <c r="M2424" t="s">
        <v>310</v>
      </c>
      <c r="N2424">
        <v>0</v>
      </c>
      <c r="O2424" t="s">
        <v>47</v>
      </c>
      <c r="P2424">
        <v>14</v>
      </c>
      <c r="Q2424" t="s">
        <v>194</v>
      </c>
      <c r="R2424" t="s">
        <v>317</v>
      </c>
      <c r="S2424" t="s">
        <v>318</v>
      </c>
      <c r="T2424" t="s">
        <v>51</v>
      </c>
      <c r="U2424" t="s">
        <v>224</v>
      </c>
      <c r="V2424">
        <v>0.8</v>
      </c>
      <c r="W2424" s="1">
        <v>1258.4000000000003</v>
      </c>
      <c r="X2424">
        <v>1</v>
      </c>
      <c r="Y2424">
        <v>1.35</v>
      </c>
      <c r="Z2424">
        <v>4</v>
      </c>
      <c r="AA2424">
        <v>0.33750000000000002</v>
      </c>
      <c r="AB2424" s="2">
        <v>0</v>
      </c>
      <c r="AC2424" s="1">
        <v>0</v>
      </c>
      <c r="AD2424" s="7">
        <v>43528</v>
      </c>
      <c r="AE2424" s="7">
        <v>43528</v>
      </c>
      <c r="AF2424">
        <v>0</v>
      </c>
      <c r="AG2424" t="s">
        <v>53</v>
      </c>
      <c r="AH2424" s="2">
        <v>0</v>
      </c>
      <c r="AI2424" s="1">
        <v>0</v>
      </c>
      <c r="AJ2424" s="1">
        <v>0</v>
      </c>
      <c r="AK2424" s="60" t="str">
        <f>+IF(Tabla1[[#This Row],[REQUEST_TY]]="SR MANTENIMIENTO CORRECTIVO", "EMERGENCIA", "OTROS")</f>
        <v>EMERGENCIA</v>
      </c>
      <c r="AL2424" s="6" t="str">
        <f>+_xlfn.IFS(Tabla1[[#This Row],[Veces obj]]&lt;=1,"0-1",Tabla1[[#This Row],[Veces obj]]&lt;=2,"1-2",Tabla1[[#This Row],[Veces obj]]&lt;=3,"2-3",TRUE,"&gt;3")</f>
        <v>0-1</v>
      </c>
      <c r="AM2424" s="60" t="str">
        <f>+_xlfn.IFS(MONTH(Tabla1[[#This Row],[MES]])&lt;=3,"Q1",MONTH(Tabla1[[#This Row],[MES]])&lt;=6,"Q2",MONTH(Tabla1[[#This Row],[MES]])&lt;=9,"Q3",TRUE,"Q4")</f>
        <v>Q1</v>
      </c>
      <c r="AN2424" s="15" t="str">
        <f>+IFERROR(VLOOKUP(Tabla1[[#This Row],[CUENTA]],CTAS[],2,0),"OTROS")</f>
        <v>OTROS</v>
      </c>
      <c r="AP2424" s="15" t="str">
        <f>+IFERROR(VLOOKUP(Tabla1[[#This Row],[EMPLEADO]],IS[],3,0),"OTROS")</f>
        <v>OTROS</v>
      </c>
      <c r="AQ2424" s="15" t="str">
        <f>+IFERROR(VLOOKUP(Tabla1[[#This Row],[EMPLEADO]],IS[[NÓMINA]:[INGENIERO]],2,0),"OTROS")</f>
        <v>OTROS</v>
      </c>
    </row>
    <row r="2425" spans="1:43" x14ac:dyDescent="0.25">
      <c r="A2425" t="s">
        <v>7477</v>
      </c>
      <c r="B2425">
        <v>1</v>
      </c>
      <c r="C2425" t="s">
        <v>7831</v>
      </c>
      <c r="D2425" t="s">
        <v>38</v>
      </c>
      <c r="E2425" t="s">
        <v>76</v>
      </c>
      <c r="F2425" t="s">
        <v>7832</v>
      </c>
      <c r="G2425" s="17" t="s">
        <v>2690</v>
      </c>
      <c r="H2425" t="s">
        <v>471</v>
      </c>
      <c r="I2425" t="s">
        <v>43</v>
      </c>
      <c r="J2425" t="s">
        <v>8</v>
      </c>
      <c r="K2425" t="s">
        <v>59</v>
      </c>
      <c r="L2425" t="s">
        <v>2692</v>
      </c>
      <c r="M2425" t="s">
        <v>46</v>
      </c>
      <c r="N2425">
        <v>0</v>
      </c>
      <c r="O2425" t="s">
        <v>47</v>
      </c>
      <c r="P2425">
        <v>7</v>
      </c>
      <c r="Q2425" t="s">
        <v>194</v>
      </c>
      <c r="R2425" t="s">
        <v>63</v>
      </c>
      <c r="S2425" t="s">
        <v>64</v>
      </c>
      <c r="T2425" t="s">
        <v>51</v>
      </c>
      <c r="U2425" t="s">
        <v>195</v>
      </c>
      <c r="V2425">
        <v>0.6</v>
      </c>
      <c r="W2425" s="1">
        <v>819</v>
      </c>
      <c r="X2425">
        <v>1</v>
      </c>
      <c r="Y2425">
        <v>0.53</v>
      </c>
      <c r="Z2425">
        <v>5</v>
      </c>
      <c r="AA2425">
        <v>0.10600000000000001</v>
      </c>
      <c r="AB2425" s="2">
        <v>0</v>
      </c>
      <c r="AC2425" s="1">
        <v>0</v>
      </c>
      <c r="AD2425" s="7">
        <v>43530</v>
      </c>
      <c r="AE2425" s="7">
        <v>43530</v>
      </c>
      <c r="AF2425">
        <v>0</v>
      </c>
      <c r="AG2425" t="s">
        <v>53</v>
      </c>
      <c r="AH2425" s="2">
        <v>0</v>
      </c>
      <c r="AI2425" s="1">
        <v>0</v>
      </c>
      <c r="AJ2425" s="1">
        <v>0</v>
      </c>
      <c r="AK2425" s="60" t="str">
        <f>+IF(Tabla1[[#This Row],[REQUEST_TY]]="SR MANTENIMIENTO CORRECTIVO", "EMERGENCIA", "OTROS")</f>
        <v>EMERGENCIA</v>
      </c>
      <c r="AL2425" s="6" t="str">
        <f>+_xlfn.IFS(Tabla1[[#This Row],[Veces obj]]&lt;=1,"0-1",Tabla1[[#This Row],[Veces obj]]&lt;=2,"1-2",Tabla1[[#This Row],[Veces obj]]&lt;=3,"2-3",TRUE,"&gt;3")</f>
        <v>0-1</v>
      </c>
      <c r="AM2425" s="60" t="str">
        <f>+_xlfn.IFS(MONTH(Tabla1[[#This Row],[MES]])&lt;=3,"Q1",MONTH(Tabla1[[#This Row],[MES]])&lt;=6,"Q2",MONTH(Tabla1[[#This Row],[MES]])&lt;=9,"Q3",TRUE,"Q4")</f>
        <v>Q1</v>
      </c>
      <c r="AN2425" s="15" t="str">
        <f>+IFERROR(VLOOKUP(Tabla1[[#This Row],[CUENTA]],CTAS[],2,0),"OTROS")</f>
        <v>OTROS</v>
      </c>
      <c r="AP2425" s="15" t="str">
        <f>+IFERROR(VLOOKUP(Tabla1[[#This Row],[EMPLEADO]],IS[],3,0),"OTROS")</f>
        <v>OTROS</v>
      </c>
      <c r="AQ2425" s="15" t="str">
        <f>+IFERROR(VLOOKUP(Tabla1[[#This Row],[EMPLEADO]],IS[[NÓMINA]:[INGENIERO]],2,0),"OTROS")</f>
        <v>OTROS</v>
      </c>
    </row>
    <row r="2426" spans="1:43" x14ac:dyDescent="0.25">
      <c r="A2426" t="s">
        <v>7477</v>
      </c>
      <c r="B2426">
        <v>1</v>
      </c>
      <c r="C2426" t="s">
        <v>7833</v>
      </c>
      <c r="D2426" t="s">
        <v>38</v>
      </c>
      <c r="E2426" t="s">
        <v>894</v>
      </c>
      <c r="F2426" t="s">
        <v>7834</v>
      </c>
      <c r="G2426" s="17" t="s">
        <v>7500</v>
      </c>
      <c r="H2426" t="s">
        <v>213</v>
      </c>
      <c r="I2426" t="s">
        <v>43</v>
      </c>
      <c r="J2426" t="s">
        <v>8</v>
      </c>
      <c r="K2426" t="s">
        <v>7501</v>
      </c>
      <c r="L2426" t="s">
        <v>7502</v>
      </c>
      <c r="M2426" t="s">
        <v>215</v>
      </c>
      <c r="N2426">
        <v>0</v>
      </c>
      <c r="O2426" t="s">
        <v>47</v>
      </c>
      <c r="P2426">
        <v>14</v>
      </c>
      <c r="Q2426" t="s">
        <v>194</v>
      </c>
      <c r="R2426" t="s">
        <v>899</v>
      </c>
      <c r="S2426" t="s">
        <v>110</v>
      </c>
      <c r="T2426" t="s">
        <v>51</v>
      </c>
      <c r="U2426" t="s">
        <v>1885</v>
      </c>
      <c r="V2426">
        <v>1.05</v>
      </c>
      <c r="W2426" s="1">
        <v>2252.25</v>
      </c>
      <c r="X2426">
        <v>1</v>
      </c>
      <c r="Y2426">
        <v>0.65</v>
      </c>
      <c r="Z2426">
        <v>3</v>
      </c>
      <c r="AA2426">
        <v>0.21666666666666667</v>
      </c>
      <c r="AB2426" s="2">
        <v>0</v>
      </c>
      <c r="AC2426" s="1">
        <v>0</v>
      </c>
      <c r="AD2426" s="7">
        <v>43532</v>
      </c>
      <c r="AE2426" s="7">
        <v>43532</v>
      </c>
      <c r="AF2426">
        <v>0</v>
      </c>
      <c r="AG2426" t="s">
        <v>53</v>
      </c>
      <c r="AH2426" s="2">
        <v>0</v>
      </c>
      <c r="AI2426" s="1">
        <v>0</v>
      </c>
      <c r="AJ2426" s="1">
        <v>0</v>
      </c>
      <c r="AK2426" s="60" t="str">
        <f>+IF(Tabla1[[#This Row],[REQUEST_TY]]="SR MANTENIMIENTO CORRECTIVO", "EMERGENCIA", "OTROS")</f>
        <v>EMERGENCIA</v>
      </c>
      <c r="AL2426" s="6" t="str">
        <f>+_xlfn.IFS(Tabla1[[#This Row],[Veces obj]]&lt;=1,"0-1",Tabla1[[#This Row],[Veces obj]]&lt;=2,"1-2",Tabla1[[#This Row],[Veces obj]]&lt;=3,"2-3",TRUE,"&gt;3")</f>
        <v>0-1</v>
      </c>
      <c r="AM2426" s="60" t="str">
        <f>+_xlfn.IFS(MONTH(Tabla1[[#This Row],[MES]])&lt;=3,"Q1",MONTH(Tabla1[[#This Row],[MES]])&lt;=6,"Q2",MONTH(Tabla1[[#This Row],[MES]])&lt;=9,"Q3",TRUE,"Q4")</f>
        <v>Q1</v>
      </c>
      <c r="AN2426" s="15" t="str">
        <f>+IFERROR(VLOOKUP(Tabla1[[#This Row],[CUENTA]],CTAS[],2,0),"OTROS")</f>
        <v>OTROS</v>
      </c>
      <c r="AP2426" s="15" t="str">
        <f>+IFERROR(VLOOKUP(Tabla1[[#This Row],[EMPLEADO]],IS[],3,0),"OTROS")</f>
        <v>OTROS</v>
      </c>
      <c r="AQ2426" s="15" t="str">
        <f>+IFERROR(VLOOKUP(Tabla1[[#This Row],[EMPLEADO]],IS[[NÓMINA]:[INGENIERO]],2,0),"OTROS")</f>
        <v>OTROS</v>
      </c>
    </row>
    <row r="2427" spans="1:43" x14ac:dyDescent="0.25">
      <c r="A2427" t="s">
        <v>7477</v>
      </c>
      <c r="B2427">
        <v>1</v>
      </c>
      <c r="C2427" t="s">
        <v>7835</v>
      </c>
      <c r="D2427" t="s">
        <v>38</v>
      </c>
      <c r="E2427" t="s">
        <v>133</v>
      </c>
      <c r="F2427" t="s">
        <v>7836</v>
      </c>
      <c r="G2427" s="17" t="s">
        <v>7837</v>
      </c>
      <c r="H2427" t="s">
        <v>204</v>
      </c>
      <c r="I2427" t="s">
        <v>43</v>
      </c>
      <c r="J2427" t="s">
        <v>8</v>
      </c>
      <c r="K2427" t="s">
        <v>966</v>
      </c>
      <c r="L2427" t="s">
        <v>7838</v>
      </c>
      <c r="M2427" t="s">
        <v>761</v>
      </c>
      <c r="N2427">
        <v>0</v>
      </c>
      <c r="O2427" t="s">
        <v>47</v>
      </c>
      <c r="P2427">
        <v>2650</v>
      </c>
      <c r="Q2427" t="s">
        <v>48</v>
      </c>
      <c r="R2427" t="s">
        <v>138</v>
      </c>
      <c r="S2427" t="s">
        <v>139</v>
      </c>
      <c r="T2427" t="s">
        <v>208</v>
      </c>
      <c r="U2427" t="s">
        <v>353</v>
      </c>
      <c r="V2427">
        <v>1.1499999999999999</v>
      </c>
      <c r="W2427" s="1">
        <v>1808.95</v>
      </c>
      <c r="X2427">
        <v>1</v>
      </c>
      <c r="Y2427">
        <v>5.3</v>
      </c>
      <c r="Z2427">
        <v>6</v>
      </c>
      <c r="AA2427">
        <v>0.8833333333333333</v>
      </c>
      <c r="AB2427" s="2">
        <v>0</v>
      </c>
      <c r="AC2427" s="1">
        <v>0</v>
      </c>
      <c r="AD2427" s="7">
        <v>43528</v>
      </c>
      <c r="AE2427" s="7">
        <v>43528</v>
      </c>
      <c r="AF2427">
        <v>0</v>
      </c>
      <c r="AG2427" t="s">
        <v>53</v>
      </c>
      <c r="AH2427" s="2">
        <v>0</v>
      </c>
      <c r="AI2427" s="1">
        <v>0</v>
      </c>
      <c r="AJ2427" s="1">
        <v>0</v>
      </c>
      <c r="AK2427" s="60" t="str">
        <f>+IF(Tabla1[[#This Row],[REQUEST_TY]]="SR MANTENIMIENTO CORRECTIVO", "EMERGENCIA", "OTROS")</f>
        <v>EMERGENCIA</v>
      </c>
      <c r="AL2427" s="6" t="str">
        <f>+_xlfn.IFS(Tabla1[[#This Row],[Veces obj]]&lt;=1,"0-1",Tabla1[[#This Row],[Veces obj]]&lt;=2,"1-2",Tabla1[[#This Row],[Veces obj]]&lt;=3,"2-3",TRUE,"&gt;3")</f>
        <v>0-1</v>
      </c>
      <c r="AM2427" s="60" t="str">
        <f>+_xlfn.IFS(MONTH(Tabla1[[#This Row],[MES]])&lt;=3,"Q1",MONTH(Tabla1[[#This Row],[MES]])&lt;=6,"Q2",MONTH(Tabla1[[#This Row],[MES]])&lt;=9,"Q3",TRUE,"Q4")</f>
        <v>Q1</v>
      </c>
      <c r="AN2427" s="15" t="str">
        <f>+IFERROR(VLOOKUP(Tabla1[[#This Row],[CUENTA]],CTAS[],2,0),"OTROS")</f>
        <v>OTROS</v>
      </c>
      <c r="AP2427" s="15" t="str">
        <f>+IFERROR(VLOOKUP(Tabla1[[#This Row],[EMPLEADO]],IS[],3,0),"OTROS")</f>
        <v>OTROS</v>
      </c>
      <c r="AQ2427" s="15" t="str">
        <f>+IFERROR(VLOOKUP(Tabla1[[#This Row],[EMPLEADO]],IS[[NÓMINA]:[INGENIERO]],2,0),"OTROS")</f>
        <v>OTROS</v>
      </c>
    </row>
    <row r="2428" spans="1:43" x14ac:dyDescent="0.25">
      <c r="A2428" t="s">
        <v>7477</v>
      </c>
      <c r="B2428">
        <v>1</v>
      </c>
      <c r="C2428" t="s">
        <v>7839</v>
      </c>
      <c r="D2428" t="s">
        <v>38</v>
      </c>
      <c r="E2428" t="s">
        <v>725</v>
      </c>
      <c r="F2428" t="s">
        <v>7840</v>
      </c>
      <c r="G2428" s="17" t="s">
        <v>1860</v>
      </c>
      <c r="H2428" t="s">
        <v>691</v>
      </c>
      <c r="I2428" t="s">
        <v>43</v>
      </c>
      <c r="J2428" t="s">
        <v>8</v>
      </c>
      <c r="K2428" t="s">
        <v>102</v>
      </c>
      <c r="L2428" t="s">
        <v>753</v>
      </c>
      <c r="M2428" t="s">
        <v>215</v>
      </c>
      <c r="N2428">
        <v>0</v>
      </c>
      <c r="O2428" t="s">
        <v>47</v>
      </c>
      <c r="P2428">
        <v>5</v>
      </c>
      <c r="Q2428" t="s">
        <v>207</v>
      </c>
      <c r="R2428" t="s">
        <v>223</v>
      </c>
      <c r="S2428" t="s">
        <v>139</v>
      </c>
      <c r="T2428" t="s">
        <v>51</v>
      </c>
      <c r="U2428" t="s">
        <v>879</v>
      </c>
      <c r="V2428">
        <v>0.6</v>
      </c>
      <c r="W2428" s="1">
        <v>943.80000000000007</v>
      </c>
      <c r="X2428">
        <v>1</v>
      </c>
      <c r="Y2428">
        <v>4.8499999999999996</v>
      </c>
      <c r="Z2428">
        <v>4</v>
      </c>
      <c r="AA2428">
        <v>1.2124999999999999</v>
      </c>
      <c r="AB2428" s="2">
        <v>5.3124999999999978E-2</v>
      </c>
      <c r="AC2428" s="1">
        <v>-83.565624999999983</v>
      </c>
      <c r="AD2428" s="7">
        <v>43528</v>
      </c>
      <c r="AE2428" s="7">
        <v>43529</v>
      </c>
      <c r="AF2428">
        <v>1</v>
      </c>
      <c r="AG2428" t="s">
        <v>53</v>
      </c>
      <c r="AH2428" s="2">
        <v>0</v>
      </c>
      <c r="AI2428" s="1">
        <v>0</v>
      </c>
      <c r="AJ2428" s="1">
        <v>0</v>
      </c>
      <c r="AK2428" s="60" t="str">
        <f>+IF(Tabla1[[#This Row],[REQUEST_TY]]="SR MANTENIMIENTO CORRECTIVO", "EMERGENCIA", "OTROS")</f>
        <v>EMERGENCIA</v>
      </c>
      <c r="AL2428" s="6" t="str">
        <f>+_xlfn.IFS(Tabla1[[#This Row],[Veces obj]]&lt;=1,"0-1",Tabla1[[#This Row],[Veces obj]]&lt;=2,"1-2",Tabla1[[#This Row],[Veces obj]]&lt;=3,"2-3",TRUE,"&gt;3")</f>
        <v>1-2</v>
      </c>
      <c r="AM2428" s="60" t="str">
        <f>+_xlfn.IFS(MONTH(Tabla1[[#This Row],[MES]])&lt;=3,"Q1",MONTH(Tabla1[[#This Row],[MES]])&lt;=6,"Q2",MONTH(Tabla1[[#This Row],[MES]])&lt;=9,"Q3",TRUE,"Q4")</f>
        <v>Q1</v>
      </c>
      <c r="AN2428" s="15" t="str">
        <f>+IFERROR(VLOOKUP(Tabla1[[#This Row],[CUENTA]],CTAS[],2,0),"OTROS")</f>
        <v>OTROS</v>
      </c>
      <c r="AP2428" s="15" t="str">
        <f>+IFERROR(VLOOKUP(Tabla1[[#This Row],[EMPLEADO]],IS[],3,0),"OTROS")</f>
        <v>OTROS</v>
      </c>
      <c r="AQ2428" s="15" t="str">
        <f>+IFERROR(VLOOKUP(Tabla1[[#This Row],[EMPLEADO]],IS[[NÓMINA]:[INGENIERO]],2,0),"OTROS")</f>
        <v>OTROS</v>
      </c>
    </row>
    <row r="2429" spans="1:43" x14ac:dyDescent="0.25">
      <c r="A2429" t="s">
        <v>7477</v>
      </c>
      <c r="B2429">
        <v>1</v>
      </c>
      <c r="C2429" t="s">
        <v>7841</v>
      </c>
      <c r="D2429" t="s">
        <v>38</v>
      </c>
      <c r="E2429" t="s">
        <v>39</v>
      </c>
      <c r="F2429" t="s">
        <v>7842</v>
      </c>
      <c r="G2429" s="17" t="s">
        <v>6484</v>
      </c>
      <c r="H2429" t="s">
        <v>79</v>
      </c>
      <c r="I2429" t="s">
        <v>43</v>
      </c>
      <c r="J2429" t="s">
        <v>8</v>
      </c>
      <c r="K2429" t="s">
        <v>6485</v>
      </c>
      <c r="L2429" t="s">
        <v>6486</v>
      </c>
      <c r="M2429" t="s">
        <v>951</v>
      </c>
      <c r="N2429">
        <v>0</v>
      </c>
      <c r="O2429" t="s">
        <v>47</v>
      </c>
      <c r="P2429">
        <v>14</v>
      </c>
      <c r="Q2429" t="s">
        <v>194</v>
      </c>
      <c r="R2429" t="s">
        <v>49</v>
      </c>
      <c r="S2429" t="s">
        <v>50</v>
      </c>
      <c r="T2429" t="s">
        <v>208</v>
      </c>
      <c r="U2429" t="s">
        <v>444</v>
      </c>
      <c r="V2429">
        <v>0</v>
      </c>
      <c r="W2429" s="1">
        <v>0</v>
      </c>
      <c r="X2429">
        <v>1</v>
      </c>
      <c r="Y2429">
        <v>0.9</v>
      </c>
      <c r="Z2429">
        <v>9</v>
      </c>
      <c r="AA2429">
        <v>0.1</v>
      </c>
      <c r="AB2429" s="2">
        <v>0</v>
      </c>
      <c r="AC2429" s="1">
        <v>0</v>
      </c>
      <c r="AD2429" s="7">
        <v>43528</v>
      </c>
      <c r="AE2429" s="7">
        <v>43528</v>
      </c>
      <c r="AF2429">
        <v>0</v>
      </c>
      <c r="AG2429" t="s">
        <v>53</v>
      </c>
      <c r="AH2429" s="2">
        <v>0</v>
      </c>
      <c r="AI2429" s="1">
        <v>0</v>
      </c>
      <c r="AJ2429" s="1">
        <v>0</v>
      </c>
      <c r="AK2429" s="60" t="str">
        <f>+IF(Tabla1[[#This Row],[REQUEST_TY]]="SR MANTENIMIENTO CORRECTIVO", "EMERGENCIA", "OTROS")</f>
        <v>EMERGENCIA</v>
      </c>
      <c r="AL2429" s="6" t="str">
        <f>+_xlfn.IFS(Tabla1[[#This Row],[Veces obj]]&lt;=1,"0-1",Tabla1[[#This Row],[Veces obj]]&lt;=2,"1-2",Tabla1[[#This Row],[Veces obj]]&lt;=3,"2-3",TRUE,"&gt;3")</f>
        <v>0-1</v>
      </c>
      <c r="AM2429" s="60" t="str">
        <f>+_xlfn.IFS(MONTH(Tabla1[[#This Row],[MES]])&lt;=3,"Q1",MONTH(Tabla1[[#This Row],[MES]])&lt;=6,"Q2",MONTH(Tabla1[[#This Row],[MES]])&lt;=9,"Q3",TRUE,"Q4")</f>
        <v>Q1</v>
      </c>
      <c r="AN2429" s="15" t="str">
        <f>+IFERROR(VLOOKUP(Tabla1[[#This Row],[CUENTA]],CTAS[],2,0),"OTROS")</f>
        <v>OTROS</v>
      </c>
      <c r="AP2429" s="15" t="str">
        <f>+IFERROR(VLOOKUP(Tabla1[[#This Row],[EMPLEADO]],IS[],3,0),"OTROS")</f>
        <v>OTROS</v>
      </c>
      <c r="AQ2429" s="15" t="str">
        <f>+IFERROR(VLOOKUP(Tabla1[[#This Row],[EMPLEADO]],IS[[NÓMINA]:[INGENIERO]],2,0),"OTROS")</f>
        <v>OTROS</v>
      </c>
    </row>
    <row r="2430" spans="1:43" x14ac:dyDescent="0.25">
      <c r="A2430" t="s">
        <v>7477</v>
      </c>
      <c r="B2430">
        <v>1</v>
      </c>
      <c r="C2430" t="s">
        <v>7843</v>
      </c>
      <c r="D2430" t="s">
        <v>38</v>
      </c>
      <c r="E2430" t="s">
        <v>2243</v>
      </c>
      <c r="F2430" t="s">
        <v>7844</v>
      </c>
      <c r="G2430" s="17" t="s">
        <v>2245</v>
      </c>
      <c r="H2430" t="s">
        <v>136</v>
      </c>
      <c r="I2430" t="s">
        <v>43</v>
      </c>
      <c r="J2430" t="s">
        <v>8</v>
      </c>
      <c r="K2430" t="s">
        <v>2246</v>
      </c>
      <c r="L2430" t="s">
        <v>2247</v>
      </c>
      <c r="M2430" t="s">
        <v>736</v>
      </c>
      <c r="N2430">
        <v>0</v>
      </c>
      <c r="O2430" t="s">
        <v>47</v>
      </c>
      <c r="P2430">
        <v>35</v>
      </c>
      <c r="Q2430" t="s">
        <v>82</v>
      </c>
      <c r="R2430" t="s">
        <v>440</v>
      </c>
      <c r="S2430" t="s">
        <v>139</v>
      </c>
      <c r="T2430" t="s">
        <v>51</v>
      </c>
      <c r="U2430" t="s">
        <v>140</v>
      </c>
      <c r="V2430">
        <v>1.1000000000000001</v>
      </c>
      <c r="W2430" s="1">
        <v>1730.3000000000004</v>
      </c>
      <c r="X2430">
        <v>1</v>
      </c>
      <c r="Y2430">
        <v>5.39</v>
      </c>
      <c r="Z2430">
        <v>4</v>
      </c>
      <c r="AA2430">
        <v>1.3474999999999999</v>
      </c>
      <c r="AB2430" s="2">
        <v>8.687499999999998E-2</v>
      </c>
      <c r="AC2430" s="1">
        <v>-136.65437499999999</v>
      </c>
      <c r="AD2430" s="7">
        <v>43535</v>
      </c>
      <c r="AE2430" s="7">
        <v>43535</v>
      </c>
      <c r="AF2430">
        <v>0</v>
      </c>
      <c r="AG2430" t="s">
        <v>53</v>
      </c>
      <c r="AH2430" s="2">
        <v>0</v>
      </c>
      <c r="AI2430" s="1">
        <v>0</v>
      </c>
      <c r="AJ2430" s="1">
        <v>0</v>
      </c>
      <c r="AK2430" s="60" t="str">
        <f>+IF(Tabla1[[#This Row],[REQUEST_TY]]="SR MANTENIMIENTO CORRECTIVO", "EMERGENCIA", "OTROS")</f>
        <v>EMERGENCIA</v>
      </c>
      <c r="AL2430" s="6" t="str">
        <f>+_xlfn.IFS(Tabla1[[#This Row],[Veces obj]]&lt;=1,"0-1",Tabla1[[#This Row],[Veces obj]]&lt;=2,"1-2",Tabla1[[#This Row],[Veces obj]]&lt;=3,"2-3",TRUE,"&gt;3")</f>
        <v>1-2</v>
      </c>
      <c r="AM2430" s="60" t="str">
        <f>+_xlfn.IFS(MONTH(Tabla1[[#This Row],[MES]])&lt;=3,"Q1",MONTH(Tabla1[[#This Row],[MES]])&lt;=6,"Q2",MONTH(Tabla1[[#This Row],[MES]])&lt;=9,"Q3",TRUE,"Q4")</f>
        <v>Q1</v>
      </c>
      <c r="AN2430" s="15" t="str">
        <f>+IFERROR(VLOOKUP(Tabla1[[#This Row],[CUENTA]],CTAS[],2,0),"OTROS")</f>
        <v>OTROS</v>
      </c>
      <c r="AP2430" s="15" t="str">
        <f>+IFERROR(VLOOKUP(Tabla1[[#This Row],[EMPLEADO]],IS[],3,0),"OTROS")</f>
        <v>OTROS</v>
      </c>
      <c r="AQ2430" s="15" t="str">
        <f>+IFERROR(VLOOKUP(Tabla1[[#This Row],[EMPLEADO]],IS[[NÓMINA]:[INGENIERO]],2,0),"OTROS")</f>
        <v>OTROS</v>
      </c>
    </row>
    <row r="2431" spans="1:43" x14ac:dyDescent="0.25">
      <c r="A2431" t="s">
        <v>7477</v>
      </c>
      <c r="B2431">
        <v>1</v>
      </c>
      <c r="C2431" t="s">
        <v>7845</v>
      </c>
      <c r="D2431" t="s">
        <v>38</v>
      </c>
      <c r="E2431" t="s">
        <v>894</v>
      </c>
      <c r="F2431" t="s">
        <v>7846</v>
      </c>
      <c r="G2431" s="17" t="s">
        <v>896</v>
      </c>
      <c r="H2431" t="s">
        <v>136</v>
      </c>
      <c r="I2431" t="s">
        <v>43</v>
      </c>
      <c r="J2431" t="s">
        <v>8</v>
      </c>
      <c r="K2431" t="s">
        <v>897</v>
      </c>
      <c r="L2431" t="s">
        <v>898</v>
      </c>
      <c r="M2431" t="s">
        <v>222</v>
      </c>
      <c r="N2431">
        <v>0</v>
      </c>
      <c r="O2431" t="s">
        <v>47</v>
      </c>
      <c r="P2431">
        <v>33</v>
      </c>
      <c r="Q2431" t="s">
        <v>82</v>
      </c>
      <c r="R2431" t="s">
        <v>899</v>
      </c>
      <c r="S2431" t="s">
        <v>110</v>
      </c>
      <c r="T2431" t="s">
        <v>51</v>
      </c>
      <c r="U2431" t="s">
        <v>3326</v>
      </c>
      <c r="V2431">
        <v>1.1499999999999999</v>
      </c>
      <c r="W2431" s="1">
        <v>2466.75</v>
      </c>
      <c r="X2431">
        <v>1</v>
      </c>
      <c r="Y2431">
        <v>1.2</v>
      </c>
      <c r="Z2431">
        <v>3</v>
      </c>
      <c r="AA2431">
        <v>0.39999999999999997</v>
      </c>
      <c r="AB2431" s="2">
        <v>0</v>
      </c>
      <c r="AC2431" s="1">
        <v>0</v>
      </c>
      <c r="AD2431" s="7">
        <v>43528</v>
      </c>
      <c r="AE2431" s="7">
        <v>43529</v>
      </c>
      <c r="AF2431">
        <v>1</v>
      </c>
      <c r="AG2431" t="s">
        <v>53</v>
      </c>
      <c r="AH2431" s="2">
        <v>0</v>
      </c>
      <c r="AI2431" s="1">
        <v>0</v>
      </c>
      <c r="AJ2431" s="1">
        <v>0</v>
      </c>
      <c r="AK2431" s="60" t="str">
        <f>+IF(Tabla1[[#This Row],[REQUEST_TY]]="SR MANTENIMIENTO CORRECTIVO", "EMERGENCIA", "OTROS")</f>
        <v>EMERGENCIA</v>
      </c>
      <c r="AL2431" s="6" t="str">
        <f>+_xlfn.IFS(Tabla1[[#This Row],[Veces obj]]&lt;=1,"0-1",Tabla1[[#This Row],[Veces obj]]&lt;=2,"1-2",Tabla1[[#This Row],[Veces obj]]&lt;=3,"2-3",TRUE,"&gt;3")</f>
        <v>0-1</v>
      </c>
      <c r="AM2431" s="60" t="str">
        <f>+_xlfn.IFS(MONTH(Tabla1[[#This Row],[MES]])&lt;=3,"Q1",MONTH(Tabla1[[#This Row],[MES]])&lt;=6,"Q2",MONTH(Tabla1[[#This Row],[MES]])&lt;=9,"Q3",TRUE,"Q4")</f>
        <v>Q1</v>
      </c>
      <c r="AN2431" s="15" t="str">
        <f>+IFERROR(VLOOKUP(Tabla1[[#This Row],[CUENTA]],CTAS[],2,0),"OTROS")</f>
        <v>OTROS</v>
      </c>
      <c r="AP2431" s="15" t="str">
        <f>+IFERROR(VLOOKUP(Tabla1[[#This Row],[EMPLEADO]],IS[],3,0),"OTROS")</f>
        <v>OTROS</v>
      </c>
      <c r="AQ2431" s="15" t="str">
        <f>+IFERROR(VLOOKUP(Tabla1[[#This Row],[EMPLEADO]],IS[[NÓMINA]:[INGENIERO]],2,0),"OTROS")</f>
        <v>OTROS</v>
      </c>
    </row>
    <row r="2432" spans="1:43" x14ac:dyDescent="0.25">
      <c r="A2432" t="s">
        <v>7477</v>
      </c>
      <c r="B2432">
        <v>1</v>
      </c>
      <c r="C2432" t="s">
        <v>7847</v>
      </c>
      <c r="D2432" t="s">
        <v>38</v>
      </c>
      <c r="E2432" t="s">
        <v>226</v>
      </c>
      <c r="F2432" t="s">
        <v>7848</v>
      </c>
      <c r="G2432" s="17" t="s">
        <v>5656</v>
      </c>
      <c r="H2432" t="s">
        <v>568</v>
      </c>
      <c r="I2432" t="s">
        <v>43</v>
      </c>
      <c r="J2432" t="s">
        <v>8</v>
      </c>
      <c r="K2432" t="s">
        <v>71</v>
      </c>
      <c r="L2432" t="s">
        <v>569</v>
      </c>
      <c r="M2432" t="s">
        <v>570</v>
      </c>
      <c r="N2432">
        <v>0</v>
      </c>
      <c r="O2432" t="s">
        <v>47</v>
      </c>
      <c r="P2432">
        <v>21</v>
      </c>
      <c r="Q2432" t="s">
        <v>62</v>
      </c>
      <c r="R2432" t="s">
        <v>153</v>
      </c>
      <c r="S2432" t="s">
        <v>50</v>
      </c>
      <c r="T2432" t="s">
        <v>51</v>
      </c>
      <c r="U2432" t="s">
        <v>154</v>
      </c>
      <c r="V2432">
        <v>0.6</v>
      </c>
      <c r="W2432" s="1">
        <v>429.00000000000006</v>
      </c>
      <c r="X2432">
        <v>1</v>
      </c>
      <c r="Y2432">
        <v>1.1299999999999999</v>
      </c>
      <c r="Z2432">
        <v>5</v>
      </c>
      <c r="AA2432">
        <v>0.22599999999999998</v>
      </c>
      <c r="AB2432" s="2">
        <v>0</v>
      </c>
      <c r="AC2432" s="1">
        <v>0</v>
      </c>
      <c r="AD2432" s="7">
        <v>43528</v>
      </c>
      <c r="AE2432" s="7">
        <v>43528</v>
      </c>
      <c r="AF2432">
        <v>0</v>
      </c>
      <c r="AG2432" t="s">
        <v>53</v>
      </c>
      <c r="AH2432" s="2">
        <v>0</v>
      </c>
      <c r="AI2432" s="1">
        <v>0</v>
      </c>
      <c r="AJ2432" s="1">
        <v>0</v>
      </c>
      <c r="AK2432" s="60" t="str">
        <f>+IF(Tabla1[[#This Row],[REQUEST_TY]]="SR MANTENIMIENTO CORRECTIVO", "EMERGENCIA", "OTROS")</f>
        <v>EMERGENCIA</v>
      </c>
      <c r="AL2432" s="6" t="str">
        <f>+_xlfn.IFS(Tabla1[[#This Row],[Veces obj]]&lt;=1,"0-1",Tabla1[[#This Row],[Veces obj]]&lt;=2,"1-2",Tabla1[[#This Row],[Veces obj]]&lt;=3,"2-3",TRUE,"&gt;3")</f>
        <v>0-1</v>
      </c>
      <c r="AM2432" s="60" t="str">
        <f>+_xlfn.IFS(MONTH(Tabla1[[#This Row],[MES]])&lt;=3,"Q1",MONTH(Tabla1[[#This Row],[MES]])&lt;=6,"Q2",MONTH(Tabla1[[#This Row],[MES]])&lt;=9,"Q3",TRUE,"Q4")</f>
        <v>Q1</v>
      </c>
      <c r="AN2432" s="15" t="str">
        <f>+IFERROR(VLOOKUP(Tabla1[[#This Row],[CUENTA]],CTAS[],2,0),"OTROS")</f>
        <v>OTROS</v>
      </c>
      <c r="AP2432" s="15" t="str">
        <f>+IFERROR(VLOOKUP(Tabla1[[#This Row],[EMPLEADO]],IS[],3,0),"OTROS")</f>
        <v>OTROS</v>
      </c>
      <c r="AQ2432" s="15" t="str">
        <f>+IFERROR(VLOOKUP(Tabla1[[#This Row],[EMPLEADO]],IS[[NÓMINA]:[INGENIERO]],2,0),"OTROS")</f>
        <v>OTROS</v>
      </c>
    </row>
    <row r="2433" spans="1:43" x14ac:dyDescent="0.25">
      <c r="A2433" t="s">
        <v>7477</v>
      </c>
      <c r="B2433">
        <v>1</v>
      </c>
      <c r="C2433" t="s">
        <v>7849</v>
      </c>
      <c r="D2433" t="s">
        <v>38</v>
      </c>
      <c r="E2433" t="s">
        <v>2312</v>
      </c>
      <c r="F2433" t="s">
        <v>7850</v>
      </c>
      <c r="G2433" s="17" t="s">
        <v>7851</v>
      </c>
      <c r="H2433" t="s">
        <v>213</v>
      </c>
      <c r="I2433" t="s">
        <v>43</v>
      </c>
      <c r="J2433" t="s">
        <v>8</v>
      </c>
      <c r="K2433" t="s">
        <v>117</v>
      </c>
      <c r="L2433" t="s">
        <v>7852</v>
      </c>
      <c r="M2433" t="s">
        <v>215</v>
      </c>
      <c r="N2433">
        <v>0</v>
      </c>
      <c r="O2433" t="s">
        <v>47</v>
      </c>
      <c r="P2433">
        <v>532</v>
      </c>
      <c r="Q2433" t="s">
        <v>48</v>
      </c>
      <c r="R2433" t="s">
        <v>49</v>
      </c>
      <c r="S2433" t="s">
        <v>50</v>
      </c>
      <c r="T2433" t="s">
        <v>51</v>
      </c>
      <c r="U2433" t="s">
        <v>52</v>
      </c>
      <c r="V2433">
        <v>1.05</v>
      </c>
      <c r="W2433" s="1">
        <v>750.75000000000011</v>
      </c>
      <c r="X2433">
        <v>1</v>
      </c>
      <c r="Y2433">
        <v>1.08</v>
      </c>
      <c r="Z2433">
        <v>5</v>
      </c>
      <c r="AA2433">
        <v>0.21600000000000003</v>
      </c>
      <c r="AB2433" s="2">
        <v>0</v>
      </c>
      <c r="AC2433" s="1">
        <v>0</v>
      </c>
      <c r="AD2433" s="7">
        <v>43528</v>
      </c>
      <c r="AE2433" s="7">
        <v>43529</v>
      </c>
      <c r="AF2433">
        <v>1</v>
      </c>
      <c r="AG2433" t="s">
        <v>53</v>
      </c>
      <c r="AH2433" s="2">
        <v>0</v>
      </c>
      <c r="AI2433" s="1">
        <v>0</v>
      </c>
      <c r="AJ2433" s="1">
        <v>0</v>
      </c>
      <c r="AK2433" s="60" t="str">
        <f>+IF(Tabla1[[#This Row],[REQUEST_TY]]="SR MANTENIMIENTO CORRECTIVO", "EMERGENCIA", "OTROS")</f>
        <v>EMERGENCIA</v>
      </c>
      <c r="AL2433" s="6" t="str">
        <f>+_xlfn.IFS(Tabla1[[#This Row],[Veces obj]]&lt;=1,"0-1",Tabla1[[#This Row],[Veces obj]]&lt;=2,"1-2",Tabla1[[#This Row],[Veces obj]]&lt;=3,"2-3",TRUE,"&gt;3")</f>
        <v>0-1</v>
      </c>
      <c r="AM2433" s="60" t="str">
        <f>+_xlfn.IFS(MONTH(Tabla1[[#This Row],[MES]])&lt;=3,"Q1",MONTH(Tabla1[[#This Row],[MES]])&lt;=6,"Q2",MONTH(Tabla1[[#This Row],[MES]])&lt;=9,"Q3",TRUE,"Q4")</f>
        <v>Q1</v>
      </c>
      <c r="AN2433" s="15" t="str">
        <f>+IFERROR(VLOOKUP(Tabla1[[#This Row],[CUENTA]],CTAS[],2,0),"OTROS")</f>
        <v>OTROS</v>
      </c>
      <c r="AP2433" s="15" t="str">
        <f>+IFERROR(VLOOKUP(Tabla1[[#This Row],[EMPLEADO]],IS[],3,0),"OTROS")</f>
        <v>OTROS</v>
      </c>
      <c r="AQ2433" s="15" t="str">
        <f>+IFERROR(VLOOKUP(Tabla1[[#This Row],[EMPLEADO]],IS[[NÓMINA]:[INGENIERO]],2,0),"OTROS")</f>
        <v>OTROS</v>
      </c>
    </row>
    <row r="2434" spans="1:43" x14ac:dyDescent="0.25">
      <c r="A2434" t="s">
        <v>7477</v>
      </c>
      <c r="B2434">
        <v>1</v>
      </c>
      <c r="C2434" t="s">
        <v>7853</v>
      </c>
      <c r="D2434" t="s">
        <v>38</v>
      </c>
      <c r="E2434" t="s">
        <v>133</v>
      </c>
      <c r="F2434" t="s">
        <v>7854</v>
      </c>
      <c r="G2434" s="17" t="s">
        <v>7855</v>
      </c>
      <c r="H2434" t="s">
        <v>1211</v>
      </c>
      <c r="I2434" t="s">
        <v>43</v>
      </c>
      <c r="J2434" t="s">
        <v>8</v>
      </c>
      <c r="K2434" t="s">
        <v>59</v>
      </c>
      <c r="L2434" t="s">
        <v>1583</v>
      </c>
      <c r="M2434" t="s">
        <v>1213</v>
      </c>
      <c r="N2434">
        <v>0</v>
      </c>
      <c r="O2434" t="s">
        <v>47</v>
      </c>
      <c r="P2434">
        <v>175</v>
      </c>
      <c r="Q2434" t="s">
        <v>48</v>
      </c>
      <c r="R2434" t="s">
        <v>138</v>
      </c>
      <c r="S2434" t="s">
        <v>139</v>
      </c>
      <c r="T2434" t="s">
        <v>51</v>
      </c>
      <c r="U2434" t="s">
        <v>353</v>
      </c>
      <c r="V2434">
        <v>1.1499999999999999</v>
      </c>
      <c r="W2434" s="1">
        <v>1808.95</v>
      </c>
      <c r="X2434">
        <v>1</v>
      </c>
      <c r="Y2434">
        <v>1</v>
      </c>
      <c r="Z2434">
        <v>4</v>
      </c>
      <c r="AA2434">
        <v>0.25</v>
      </c>
      <c r="AB2434" s="2">
        <v>0</v>
      </c>
      <c r="AC2434" s="1">
        <v>0</v>
      </c>
      <c r="AD2434" s="7">
        <v>43529</v>
      </c>
      <c r="AE2434" s="7">
        <v>43530</v>
      </c>
      <c r="AF2434">
        <v>1</v>
      </c>
      <c r="AG2434" t="s">
        <v>53</v>
      </c>
      <c r="AH2434" s="2">
        <v>0</v>
      </c>
      <c r="AI2434" s="1">
        <v>0</v>
      </c>
      <c r="AJ2434" s="1">
        <v>0</v>
      </c>
      <c r="AK2434" s="60" t="str">
        <f>+IF(Tabla1[[#This Row],[REQUEST_TY]]="SR MANTENIMIENTO CORRECTIVO", "EMERGENCIA", "OTROS")</f>
        <v>EMERGENCIA</v>
      </c>
      <c r="AL2434" s="6" t="str">
        <f>+_xlfn.IFS(Tabla1[[#This Row],[Veces obj]]&lt;=1,"0-1",Tabla1[[#This Row],[Veces obj]]&lt;=2,"1-2",Tabla1[[#This Row],[Veces obj]]&lt;=3,"2-3",TRUE,"&gt;3")</f>
        <v>0-1</v>
      </c>
      <c r="AM2434" s="60" t="str">
        <f>+_xlfn.IFS(MONTH(Tabla1[[#This Row],[MES]])&lt;=3,"Q1",MONTH(Tabla1[[#This Row],[MES]])&lt;=6,"Q2",MONTH(Tabla1[[#This Row],[MES]])&lt;=9,"Q3",TRUE,"Q4")</f>
        <v>Q1</v>
      </c>
      <c r="AN2434" s="15" t="str">
        <f>+IFERROR(VLOOKUP(Tabla1[[#This Row],[CUENTA]],CTAS[],2,0),"OTROS")</f>
        <v>OTROS</v>
      </c>
      <c r="AP2434" s="15" t="str">
        <f>+IFERROR(VLOOKUP(Tabla1[[#This Row],[EMPLEADO]],IS[],3,0),"OTROS")</f>
        <v>OTROS</v>
      </c>
      <c r="AQ2434" s="15" t="str">
        <f>+IFERROR(VLOOKUP(Tabla1[[#This Row],[EMPLEADO]],IS[[NÓMINA]:[INGENIERO]],2,0),"OTROS")</f>
        <v>OTROS</v>
      </c>
    </row>
    <row r="2435" spans="1:43" x14ac:dyDescent="0.25">
      <c r="A2435" t="s">
        <v>7477</v>
      </c>
      <c r="B2435">
        <v>1</v>
      </c>
      <c r="C2435" t="s">
        <v>7856</v>
      </c>
      <c r="D2435" t="s">
        <v>38</v>
      </c>
      <c r="E2435" t="s">
        <v>113</v>
      </c>
      <c r="F2435" t="s">
        <v>7857</v>
      </c>
      <c r="G2435" s="17" t="s">
        <v>2060</v>
      </c>
      <c r="H2435" t="s">
        <v>308</v>
      </c>
      <c r="I2435" t="s">
        <v>43</v>
      </c>
      <c r="J2435" t="s">
        <v>8</v>
      </c>
      <c r="K2435" t="s">
        <v>144</v>
      </c>
      <c r="L2435" t="s">
        <v>616</v>
      </c>
      <c r="M2435" t="s">
        <v>46</v>
      </c>
      <c r="N2435">
        <v>0</v>
      </c>
      <c r="O2435" t="s">
        <v>47</v>
      </c>
      <c r="P2435">
        <v>48</v>
      </c>
      <c r="Q2435" t="s">
        <v>82</v>
      </c>
      <c r="R2435" t="s">
        <v>49</v>
      </c>
      <c r="S2435" t="s">
        <v>50</v>
      </c>
      <c r="T2435" t="s">
        <v>51</v>
      </c>
      <c r="U2435" t="s">
        <v>120</v>
      </c>
      <c r="V2435">
        <v>0.8</v>
      </c>
      <c r="W2435" s="1">
        <v>572.00000000000011</v>
      </c>
      <c r="X2435">
        <v>1</v>
      </c>
      <c r="Y2435">
        <v>0.72</v>
      </c>
      <c r="Z2435">
        <v>5</v>
      </c>
      <c r="AA2435">
        <v>0.14399999999999999</v>
      </c>
      <c r="AB2435" s="2">
        <v>0</v>
      </c>
      <c r="AC2435" s="1">
        <v>0</v>
      </c>
      <c r="AD2435" s="7">
        <v>43528</v>
      </c>
      <c r="AE2435" s="7">
        <v>43529</v>
      </c>
      <c r="AF2435">
        <v>1</v>
      </c>
      <c r="AG2435" t="s">
        <v>53</v>
      </c>
      <c r="AH2435" s="2">
        <v>0</v>
      </c>
      <c r="AI2435" s="1">
        <v>0</v>
      </c>
      <c r="AJ2435" s="1">
        <v>0</v>
      </c>
      <c r="AK2435" s="60" t="str">
        <f>+IF(Tabla1[[#This Row],[REQUEST_TY]]="SR MANTENIMIENTO CORRECTIVO", "EMERGENCIA", "OTROS")</f>
        <v>EMERGENCIA</v>
      </c>
      <c r="AL2435" s="6" t="str">
        <f>+_xlfn.IFS(Tabla1[[#This Row],[Veces obj]]&lt;=1,"0-1",Tabla1[[#This Row],[Veces obj]]&lt;=2,"1-2",Tabla1[[#This Row],[Veces obj]]&lt;=3,"2-3",TRUE,"&gt;3")</f>
        <v>0-1</v>
      </c>
      <c r="AM2435" s="60" t="str">
        <f>+_xlfn.IFS(MONTH(Tabla1[[#This Row],[MES]])&lt;=3,"Q1",MONTH(Tabla1[[#This Row],[MES]])&lt;=6,"Q2",MONTH(Tabla1[[#This Row],[MES]])&lt;=9,"Q3",TRUE,"Q4")</f>
        <v>Q1</v>
      </c>
      <c r="AN2435" s="15" t="str">
        <f>+IFERROR(VLOOKUP(Tabla1[[#This Row],[CUENTA]],CTAS[],2,0),"OTROS")</f>
        <v>OTROS</v>
      </c>
      <c r="AP2435" s="15" t="str">
        <f>+IFERROR(VLOOKUP(Tabla1[[#This Row],[EMPLEADO]],IS[],3,0),"OTROS")</f>
        <v>OTROS</v>
      </c>
      <c r="AQ2435" s="15" t="str">
        <f>+IFERROR(VLOOKUP(Tabla1[[#This Row],[EMPLEADO]],IS[[NÓMINA]:[INGENIERO]],2,0),"OTROS")</f>
        <v>OTROS</v>
      </c>
    </row>
    <row r="2436" spans="1:43" x14ac:dyDescent="0.25">
      <c r="A2436" t="s">
        <v>7477</v>
      </c>
      <c r="B2436">
        <v>1</v>
      </c>
      <c r="C2436" t="s">
        <v>7858</v>
      </c>
      <c r="D2436" t="s">
        <v>38</v>
      </c>
      <c r="E2436" t="s">
        <v>98</v>
      </c>
      <c r="F2436" t="s">
        <v>7859</v>
      </c>
      <c r="G2436" s="17" t="s">
        <v>1141</v>
      </c>
      <c r="H2436" t="s">
        <v>213</v>
      </c>
      <c r="I2436" t="s">
        <v>43</v>
      </c>
      <c r="J2436" t="s">
        <v>8</v>
      </c>
      <c r="K2436" t="s">
        <v>102</v>
      </c>
      <c r="L2436" t="s">
        <v>1142</v>
      </c>
      <c r="M2436" t="s">
        <v>640</v>
      </c>
      <c r="N2436">
        <v>0</v>
      </c>
      <c r="O2436" t="s">
        <v>47</v>
      </c>
      <c r="P2436">
        <v>31</v>
      </c>
      <c r="Q2436" t="s">
        <v>82</v>
      </c>
      <c r="R2436" t="s">
        <v>63</v>
      </c>
      <c r="S2436" t="s">
        <v>64</v>
      </c>
      <c r="T2436" t="s">
        <v>51</v>
      </c>
      <c r="U2436" t="s">
        <v>83</v>
      </c>
      <c r="V2436">
        <v>1.05</v>
      </c>
      <c r="W2436" s="1">
        <v>1433.25</v>
      </c>
      <c r="X2436">
        <v>1</v>
      </c>
      <c r="Y2436">
        <v>0.82</v>
      </c>
      <c r="Z2436">
        <v>5</v>
      </c>
      <c r="AA2436">
        <v>0.16399999999999998</v>
      </c>
      <c r="AB2436" s="2">
        <v>0</v>
      </c>
      <c r="AC2436" s="1">
        <v>0</v>
      </c>
      <c r="AD2436" s="7">
        <v>43530</v>
      </c>
      <c r="AE2436" s="7">
        <v>43530</v>
      </c>
      <c r="AF2436">
        <v>0</v>
      </c>
      <c r="AG2436" t="s">
        <v>53</v>
      </c>
      <c r="AH2436" s="2">
        <v>0</v>
      </c>
      <c r="AI2436" s="1">
        <v>0</v>
      </c>
      <c r="AJ2436" s="1">
        <v>0</v>
      </c>
      <c r="AK2436" s="60" t="str">
        <f>+IF(Tabla1[[#This Row],[REQUEST_TY]]="SR MANTENIMIENTO CORRECTIVO", "EMERGENCIA", "OTROS")</f>
        <v>EMERGENCIA</v>
      </c>
      <c r="AL2436" s="6" t="str">
        <f>+_xlfn.IFS(Tabla1[[#This Row],[Veces obj]]&lt;=1,"0-1",Tabla1[[#This Row],[Veces obj]]&lt;=2,"1-2",Tabla1[[#This Row],[Veces obj]]&lt;=3,"2-3",TRUE,"&gt;3")</f>
        <v>0-1</v>
      </c>
      <c r="AM2436" s="60" t="str">
        <f>+_xlfn.IFS(MONTH(Tabla1[[#This Row],[MES]])&lt;=3,"Q1",MONTH(Tabla1[[#This Row],[MES]])&lt;=6,"Q2",MONTH(Tabla1[[#This Row],[MES]])&lt;=9,"Q3",TRUE,"Q4")</f>
        <v>Q1</v>
      </c>
      <c r="AN2436" s="15" t="str">
        <f>+IFERROR(VLOOKUP(Tabla1[[#This Row],[CUENTA]],CTAS[],2,0),"OTROS")</f>
        <v>OTROS</v>
      </c>
      <c r="AP2436" s="15" t="str">
        <f>+IFERROR(VLOOKUP(Tabla1[[#This Row],[EMPLEADO]],IS[],3,0),"OTROS")</f>
        <v>OTROS</v>
      </c>
      <c r="AQ2436" s="15" t="str">
        <f>+IFERROR(VLOOKUP(Tabla1[[#This Row],[EMPLEADO]],IS[[NÓMINA]:[INGENIERO]],2,0),"OTROS")</f>
        <v>OTROS</v>
      </c>
    </row>
    <row r="2437" spans="1:43" x14ac:dyDescent="0.25">
      <c r="A2437" t="s">
        <v>7477</v>
      </c>
      <c r="B2437">
        <v>1</v>
      </c>
      <c r="C2437" t="s">
        <v>7860</v>
      </c>
      <c r="D2437" t="s">
        <v>38</v>
      </c>
      <c r="E2437" t="s">
        <v>113</v>
      </c>
      <c r="F2437" t="s">
        <v>7861</v>
      </c>
      <c r="G2437" s="17" t="s">
        <v>7862</v>
      </c>
      <c r="H2437" t="s">
        <v>453</v>
      </c>
      <c r="I2437" t="s">
        <v>43</v>
      </c>
      <c r="J2437" t="s">
        <v>8</v>
      </c>
      <c r="K2437" t="s">
        <v>125</v>
      </c>
      <c r="L2437" t="s">
        <v>7863</v>
      </c>
      <c r="M2437" t="s">
        <v>455</v>
      </c>
      <c r="N2437">
        <v>0</v>
      </c>
      <c r="O2437" t="s">
        <v>47</v>
      </c>
      <c r="P2437">
        <v>553</v>
      </c>
      <c r="Q2437" t="s">
        <v>48</v>
      </c>
      <c r="R2437" t="s">
        <v>49</v>
      </c>
      <c r="S2437" t="s">
        <v>50</v>
      </c>
      <c r="T2437" t="s">
        <v>51</v>
      </c>
      <c r="U2437" t="s">
        <v>52</v>
      </c>
      <c r="V2437">
        <v>1.05</v>
      </c>
      <c r="W2437" s="1">
        <v>750.75000000000011</v>
      </c>
      <c r="X2437">
        <v>1</v>
      </c>
      <c r="Y2437">
        <v>2.5499999999999998</v>
      </c>
      <c r="Z2437">
        <v>5</v>
      </c>
      <c r="AA2437">
        <v>0.51</v>
      </c>
      <c r="AB2437" s="2">
        <v>0</v>
      </c>
      <c r="AC2437" s="1">
        <v>0</v>
      </c>
      <c r="AD2437" s="7">
        <v>43529</v>
      </c>
      <c r="AE2437" s="7">
        <v>43530</v>
      </c>
      <c r="AF2437">
        <v>1</v>
      </c>
      <c r="AG2437" t="s">
        <v>53</v>
      </c>
      <c r="AH2437" s="2">
        <v>0</v>
      </c>
      <c r="AI2437" s="1">
        <v>0</v>
      </c>
      <c r="AJ2437" s="1">
        <v>0</v>
      </c>
      <c r="AK2437" s="60" t="str">
        <f>+IF(Tabla1[[#This Row],[REQUEST_TY]]="SR MANTENIMIENTO CORRECTIVO", "EMERGENCIA", "OTROS")</f>
        <v>EMERGENCIA</v>
      </c>
      <c r="AL2437" s="6" t="str">
        <f>+_xlfn.IFS(Tabla1[[#This Row],[Veces obj]]&lt;=1,"0-1",Tabla1[[#This Row],[Veces obj]]&lt;=2,"1-2",Tabla1[[#This Row],[Veces obj]]&lt;=3,"2-3",TRUE,"&gt;3")</f>
        <v>0-1</v>
      </c>
      <c r="AM2437" s="60" t="str">
        <f>+_xlfn.IFS(MONTH(Tabla1[[#This Row],[MES]])&lt;=3,"Q1",MONTH(Tabla1[[#This Row],[MES]])&lt;=6,"Q2",MONTH(Tabla1[[#This Row],[MES]])&lt;=9,"Q3",TRUE,"Q4")</f>
        <v>Q1</v>
      </c>
      <c r="AN2437" s="15" t="str">
        <f>+IFERROR(VLOOKUP(Tabla1[[#This Row],[CUENTA]],CTAS[],2,0),"OTROS")</f>
        <v>OTROS</v>
      </c>
      <c r="AP2437" s="15" t="str">
        <f>+IFERROR(VLOOKUP(Tabla1[[#This Row],[EMPLEADO]],IS[],3,0),"OTROS")</f>
        <v>OTROS</v>
      </c>
      <c r="AQ2437" s="15" t="str">
        <f>+IFERROR(VLOOKUP(Tabla1[[#This Row],[EMPLEADO]],IS[[NÓMINA]:[INGENIERO]],2,0),"OTROS")</f>
        <v>OTROS</v>
      </c>
    </row>
    <row r="2438" spans="1:43" x14ac:dyDescent="0.25">
      <c r="A2438" t="s">
        <v>7477</v>
      </c>
      <c r="B2438">
        <v>1</v>
      </c>
      <c r="C2438" t="s">
        <v>7864</v>
      </c>
      <c r="D2438" t="s">
        <v>38</v>
      </c>
      <c r="E2438" t="s">
        <v>3400</v>
      </c>
      <c r="F2438" t="s">
        <v>7865</v>
      </c>
      <c r="G2438" s="17" t="s">
        <v>7866</v>
      </c>
      <c r="H2438" t="s">
        <v>106</v>
      </c>
      <c r="I2438" t="s">
        <v>43</v>
      </c>
      <c r="J2438" t="s">
        <v>8</v>
      </c>
      <c r="K2438" t="s">
        <v>1969</v>
      </c>
      <c r="L2438" t="s">
        <v>7867</v>
      </c>
      <c r="M2438" t="s">
        <v>46</v>
      </c>
      <c r="N2438">
        <v>0</v>
      </c>
      <c r="O2438" t="s">
        <v>47</v>
      </c>
      <c r="P2438">
        <v>2650</v>
      </c>
      <c r="Q2438" t="s">
        <v>48</v>
      </c>
      <c r="R2438" t="s">
        <v>74</v>
      </c>
      <c r="S2438" t="s">
        <v>50</v>
      </c>
      <c r="T2438" t="s">
        <v>51</v>
      </c>
      <c r="U2438" t="s">
        <v>52</v>
      </c>
      <c r="V2438">
        <v>1.05</v>
      </c>
      <c r="W2438" s="1">
        <v>750.75000000000011</v>
      </c>
      <c r="X2438">
        <v>1</v>
      </c>
      <c r="Y2438">
        <v>3.45</v>
      </c>
      <c r="Z2438">
        <v>5</v>
      </c>
      <c r="AA2438">
        <v>0.69000000000000006</v>
      </c>
      <c r="AB2438" s="2">
        <v>0</v>
      </c>
      <c r="AC2438" s="1">
        <v>0</v>
      </c>
      <c r="AD2438" s="7">
        <v>43529</v>
      </c>
      <c r="AE2438" s="7">
        <v>43529</v>
      </c>
      <c r="AF2438">
        <v>0</v>
      </c>
      <c r="AG2438" t="s">
        <v>53</v>
      </c>
      <c r="AH2438" s="2">
        <v>0</v>
      </c>
      <c r="AI2438" s="1">
        <v>0</v>
      </c>
      <c r="AJ2438" s="1">
        <v>0</v>
      </c>
      <c r="AK2438" s="60" t="str">
        <f>+IF(Tabla1[[#This Row],[REQUEST_TY]]="SR MANTENIMIENTO CORRECTIVO", "EMERGENCIA", "OTROS")</f>
        <v>EMERGENCIA</v>
      </c>
      <c r="AL2438" s="6" t="str">
        <f>+_xlfn.IFS(Tabla1[[#This Row],[Veces obj]]&lt;=1,"0-1",Tabla1[[#This Row],[Veces obj]]&lt;=2,"1-2",Tabla1[[#This Row],[Veces obj]]&lt;=3,"2-3",TRUE,"&gt;3")</f>
        <v>0-1</v>
      </c>
      <c r="AM2438" s="60" t="str">
        <f>+_xlfn.IFS(MONTH(Tabla1[[#This Row],[MES]])&lt;=3,"Q1",MONTH(Tabla1[[#This Row],[MES]])&lt;=6,"Q2",MONTH(Tabla1[[#This Row],[MES]])&lt;=9,"Q3",TRUE,"Q4")</f>
        <v>Q1</v>
      </c>
      <c r="AN2438" s="15" t="str">
        <f>+IFERROR(VLOOKUP(Tabla1[[#This Row],[CUENTA]],CTAS[],2,0),"OTROS")</f>
        <v>OTROS</v>
      </c>
      <c r="AP2438" s="15" t="str">
        <f>+IFERROR(VLOOKUP(Tabla1[[#This Row],[EMPLEADO]],IS[],3,0),"OTROS")</f>
        <v>OTROS</v>
      </c>
      <c r="AQ2438" s="15" t="str">
        <f>+IFERROR(VLOOKUP(Tabla1[[#This Row],[EMPLEADO]],IS[[NÓMINA]:[INGENIERO]],2,0),"OTROS")</f>
        <v>OTROS</v>
      </c>
    </row>
    <row r="2439" spans="1:43" x14ac:dyDescent="0.25">
      <c r="A2439" t="s">
        <v>7477</v>
      </c>
      <c r="B2439">
        <v>1</v>
      </c>
      <c r="C2439" t="s">
        <v>7868</v>
      </c>
      <c r="D2439" t="s">
        <v>38</v>
      </c>
      <c r="E2439" t="s">
        <v>176</v>
      </c>
      <c r="F2439" t="s">
        <v>7869</v>
      </c>
      <c r="G2439" s="17" t="s">
        <v>7870</v>
      </c>
      <c r="H2439" t="s">
        <v>691</v>
      </c>
      <c r="I2439" t="s">
        <v>43</v>
      </c>
      <c r="J2439" t="s">
        <v>8</v>
      </c>
      <c r="K2439" t="s">
        <v>338</v>
      </c>
      <c r="L2439" t="s">
        <v>7871</v>
      </c>
      <c r="M2439" t="s">
        <v>1536</v>
      </c>
      <c r="N2439">
        <v>0</v>
      </c>
      <c r="O2439" t="s">
        <v>47</v>
      </c>
      <c r="P2439">
        <v>1510</v>
      </c>
      <c r="Q2439" t="s">
        <v>48</v>
      </c>
      <c r="R2439" t="s">
        <v>49</v>
      </c>
      <c r="S2439" t="s">
        <v>50</v>
      </c>
      <c r="T2439" t="s">
        <v>208</v>
      </c>
      <c r="U2439" t="s">
        <v>52</v>
      </c>
      <c r="V2439">
        <v>1.05</v>
      </c>
      <c r="W2439" s="1">
        <v>750.75000000000011</v>
      </c>
      <c r="X2439">
        <v>1</v>
      </c>
      <c r="Y2439">
        <v>5.0599999999999996</v>
      </c>
      <c r="Z2439">
        <v>9</v>
      </c>
      <c r="AA2439">
        <v>0.56222222222222218</v>
      </c>
      <c r="AB2439" s="2">
        <v>0</v>
      </c>
      <c r="AC2439" s="1">
        <v>0</v>
      </c>
      <c r="AD2439" s="7">
        <v>43529</v>
      </c>
      <c r="AE2439" s="7">
        <v>43529</v>
      </c>
      <c r="AF2439">
        <v>0</v>
      </c>
      <c r="AG2439" t="s">
        <v>53</v>
      </c>
      <c r="AH2439" s="2">
        <v>0</v>
      </c>
      <c r="AI2439" s="1">
        <v>0</v>
      </c>
      <c r="AJ2439" s="1">
        <v>0</v>
      </c>
      <c r="AK2439" s="60" t="str">
        <f>+IF(Tabla1[[#This Row],[REQUEST_TY]]="SR MANTENIMIENTO CORRECTIVO", "EMERGENCIA", "OTROS")</f>
        <v>EMERGENCIA</v>
      </c>
      <c r="AL2439" s="6" t="str">
        <f>+_xlfn.IFS(Tabla1[[#This Row],[Veces obj]]&lt;=1,"0-1",Tabla1[[#This Row],[Veces obj]]&lt;=2,"1-2",Tabla1[[#This Row],[Veces obj]]&lt;=3,"2-3",TRUE,"&gt;3")</f>
        <v>0-1</v>
      </c>
      <c r="AM2439" s="60" t="str">
        <f>+_xlfn.IFS(MONTH(Tabla1[[#This Row],[MES]])&lt;=3,"Q1",MONTH(Tabla1[[#This Row],[MES]])&lt;=6,"Q2",MONTH(Tabla1[[#This Row],[MES]])&lt;=9,"Q3",TRUE,"Q4")</f>
        <v>Q1</v>
      </c>
      <c r="AN2439" s="15" t="str">
        <f>+IFERROR(VLOOKUP(Tabla1[[#This Row],[CUENTA]],CTAS[],2,0),"OTROS")</f>
        <v>OTROS</v>
      </c>
      <c r="AP2439" s="15" t="str">
        <f>+IFERROR(VLOOKUP(Tabla1[[#This Row],[EMPLEADO]],IS[],3,0),"OTROS")</f>
        <v>OTROS</v>
      </c>
      <c r="AQ2439" s="15" t="str">
        <f>+IFERROR(VLOOKUP(Tabla1[[#This Row],[EMPLEADO]],IS[[NÓMINA]:[INGENIERO]],2,0),"OTROS")</f>
        <v>OTROS</v>
      </c>
    </row>
    <row r="2440" spans="1:43" x14ac:dyDescent="0.25">
      <c r="A2440" t="s">
        <v>7477</v>
      </c>
      <c r="B2440">
        <v>1</v>
      </c>
      <c r="C2440" t="s">
        <v>7872</v>
      </c>
      <c r="D2440" t="s">
        <v>38</v>
      </c>
      <c r="E2440" t="s">
        <v>258</v>
      </c>
      <c r="F2440" t="s">
        <v>7865</v>
      </c>
      <c r="G2440" s="17" t="s">
        <v>5584</v>
      </c>
      <c r="H2440" t="s">
        <v>646</v>
      </c>
      <c r="I2440" t="s">
        <v>43</v>
      </c>
      <c r="J2440" t="s">
        <v>8</v>
      </c>
      <c r="K2440" t="s">
        <v>59</v>
      </c>
      <c r="L2440" t="s">
        <v>5585</v>
      </c>
      <c r="M2440" t="s">
        <v>256</v>
      </c>
      <c r="N2440">
        <v>0</v>
      </c>
      <c r="O2440" t="s">
        <v>47</v>
      </c>
      <c r="P2440">
        <v>23</v>
      </c>
      <c r="Q2440" t="s">
        <v>62</v>
      </c>
      <c r="R2440" t="s">
        <v>138</v>
      </c>
      <c r="S2440" t="s">
        <v>139</v>
      </c>
      <c r="T2440" t="s">
        <v>51</v>
      </c>
      <c r="U2440" t="s">
        <v>262</v>
      </c>
      <c r="V2440">
        <v>1.05</v>
      </c>
      <c r="W2440" s="1">
        <v>1651.6500000000003</v>
      </c>
      <c r="X2440">
        <v>1</v>
      </c>
      <c r="Y2440">
        <v>0.52</v>
      </c>
      <c r="Z2440">
        <v>4</v>
      </c>
      <c r="AA2440">
        <v>0.13</v>
      </c>
      <c r="AB2440" s="2">
        <v>0</v>
      </c>
      <c r="AC2440" s="1">
        <v>0</v>
      </c>
      <c r="AD2440" s="7">
        <v>43530</v>
      </c>
      <c r="AE2440" s="7">
        <v>43530</v>
      </c>
      <c r="AF2440">
        <v>0</v>
      </c>
      <c r="AG2440" t="s">
        <v>53</v>
      </c>
      <c r="AH2440" s="2">
        <v>0</v>
      </c>
      <c r="AI2440" s="1">
        <v>0</v>
      </c>
      <c r="AJ2440" s="1">
        <v>0</v>
      </c>
      <c r="AK2440" s="60" t="str">
        <f>+IF(Tabla1[[#This Row],[REQUEST_TY]]="SR MANTENIMIENTO CORRECTIVO", "EMERGENCIA", "OTROS")</f>
        <v>EMERGENCIA</v>
      </c>
      <c r="AL2440" s="6" t="str">
        <f>+_xlfn.IFS(Tabla1[[#This Row],[Veces obj]]&lt;=1,"0-1",Tabla1[[#This Row],[Veces obj]]&lt;=2,"1-2",Tabla1[[#This Row],[Veces obj]]&lt;=3,"2-3",TRUE,"&gt;3")</f>
        <v>0-1</v>
      </c>
      <c r="AM2440" s="60" t="str">
        <f>+_xlfn.IFS(MONTH(Tabla1[[#This Row],[MES]])&lt;=3,"Q1",MONTH(Tabla1[[#This Row],[MES]])&lt;=6,"Q2",MONTH(Tabla1[[#This Row],[MES]])&lt;=9,"Q3",TRUE,"Q4")</f>
        <v>Q1</v>
      </c>
      <c r="AN2440" s="15" t="str">
        <f>+IFERROR(VLOOKUP(Tabla1[[#This Row],[CUENTA]],CTAS[],2,0),"OTROS")</f>
        <v>OTROS</v>
      </c>
      <c r="AP2440" s="15" t="str">
        <f>+IFERROR(VLOOKUP(Tabla1[[#This Row],[EMPLEADO]],IS[],3,0),"OTROS")</f>
        <v>OTROS</v>
      </c>
      <c r="AQ2440" s="15" t="str">
        <f>+IFERROR(VLOOKUP(Tabla1[[#This Row],[EMPLEADO]],IS[[NÓMINA]:[INGENIERO]],2,0),"OTROS")</f>
        <v>OTROS</v>
      </c>
    </row>
    <row r="2441" spans="1:43" x14ac:dyDescent="0.25">
      <c r="A2441" t="s">
        <v>7477</v>
      </c>
      <c r="B2441">
        <v>1</v>
      </c>
      <c r="C2441" t="s">
        <v>7873</v>
      </c>
      <c r="D2441" t="s">
        <v>38</v>
      </c>
      <c r="E2441" t="s">
        <v>747</v>
      </c>
      <c r="F2441" t="s">
        <v>7874</v>
      </c>
      <c r="G2441" s="17" t="s">
        <v>2107</v>
      </c>
      <c r="H2441" t="s">
        <v>527</v>
      </c>
      <c r="I2441" t="s">
        <v>43</v>
      </c>
      <c r="J2441" t="s">
        <v>8</v>
      </c>
      <c r="K2441" t="s">
        <v>528</v>
      </c>
      <c r="L2441" t="s">
        <v>529</v>
      </c>
      <c r="M2441" t="s">
        <v>530</v>
      </c>
      <c r="N2441">
        <v>1</v>
      </c>
      <c r="O2441" t="s">
        <v>47</v>
      </c>
      <c r="P2441">
        <v>61</v>
      </c>
      <c r="Q2441" t="s">
        <v>48</v>
      </c>
      <c r="R2441" t="s">
        <v>95</v>
      </c>
      <c r="S2441" t="s">
        <v>64</v>
      </c>
      <c r="T2441" t="s">
        <v>51</v>
      </c>
      <c r="U2441" t="s">
        <v>96</v>
      </c>
      <c r="V2441">
        <v>1.1000000000000001</v>
      </c>
      <c r="W2441" s="1">
        <v>0</v>
      </c>
      <c r="X2441">
        <v>1</v>
      </c>
      <c r="Y2441">
        <v>0.2</v>
      </c>
      <c r="Z2441">
        <v>5</v>
      </c>
      <c r="AA2441">
        <v>0.04</v>
      </c>
      <c r="AB2441" s="2">
        <v>0</v>
      </c>
      <c r="AC2441" s="1">
        <v>0</v>
      </c>
      <c r="AD2441" s="7">
        <v>43530</v>
      </c>
      <c r="AE2441" s="7">
        <v>43530</v>
      </c>
      <c r="AF2441">
        <v>0</v>
      </c>
      <c r="AG2441" t="s">
        <v>53</v>
      </c>
      <c r="AH2441" s="2">
        <v>0</v>
      </c>
      <c r="AI2441" s="1">
        <v>0</v>
      </c>
      <c r="AJ2441" s="1">
        <v>0</v>
      </c>
      <c r="AK2441" s="60" t="str">
        <f>+IF(Tabla1[[#This Row],[REQUEST_TY]]="SR MANTENIMIENTO CORRECTIVO", "EMERGENCIA", "OTROS")</f>
        <v>EMERGENCIA</v>
      </c>
      <c r="AL2441" s="6" t="str">
        <f>+_xlfn.IFS(Tabla1[[#This Row],[Veces obj]]&lt;=1,"0-1",Tabla1[[#This Row],[Veces obj]]&lt;=2,"1-2",Tabla1[[#This Row],[Veces obj]]&lt;=3,"2-3",TRUE,"&gt;3")</f>
        <v>0-1</v>
      </c>
      <c r="AM2441" s="60" t="str">
        <f>+_xlfn.IFS(MONTH(Tabla1[[#This Row],[MES]])&lt;=3,"Q1",MONTH(Tabla1[[#This Row],[MES]])&lt;=6,"Q2",MONTH(Tabla1[[#This Row],[MES]])&lt;=9,"Q3",TRUE,"Q4")</f>
        <v>Q1</v>
      </c>
      <c r="AN2441" s="15" t="str">
        <f>+IFERROR(VLOOKUP(Tabla1[[#This Row],[CUENTA]],CTAS[],2,0),"OTROS")</f>
        <v>OTROS</v>
      </c>
      <c r="AP2441" s="15" t="str">
        <f>+IFERROR(VLOOKUP(Tabla1[[#This Row],[EMPLEADO]],IS[],3,0),"OTROS")</f>
        <v>OTROS</v>
      </c>
      <c r="AQ2441" s="15" t="str">
        <f>+IFERROR(VLOOKUP(Tabla1[[#This Row],[EMPLEADO]],IS[[NÓMINA]:[INGENIERO]],2,0),"OTROS")</f>
        <v>OTROS</v>
      </c>
    </row>
    <row r="2442" spans="1:43" x14ac:dyDescent="0.25">
      <c r="A2442" t="s">
        <v>7477</v>
      </c>
      <c r="B2442">
        <v>1</v>
      </c>
      <c r="C2442" t="s">
        <v>7875</v>
      </c>
      <c r="D2442" t="s">
        <v>38</v>
      </c>
      <c r="E2442" t="s">
        <v>85</v>
      </c>
      <c r="F2442" t="s">
        <v>7876</v>
      </c>
      <c r="G2442" s="17" t="s">
        <v>7877</v>
      </c>
      <c r="H2442" t="s">
        <v>679</v>
      </c>
      <c r="I2442" t="s">
        <v>43</v>
      </c>
      <c r="J2442" t="s">
        <v>8</v>
      </c>
      <c r="K2442" t="s">
        <v>370</v>
      </c>
      <c r="L2442" t="s">
        <v>4698</v>
      </c>
      <c r="M2442" t="s">
        <v>131</v>
      </c>
      <c r="N2442">
        <v>0</v>
      </c>
      <c r="O2442" t="s">
        <v>47</v>
      </c>
      <c r="P2442">
        <v>194</v>
      </c>
      <c r="Q2442" t="s">
        <v>48</v>
      </c>
      <c r="R2442" t="s">
        <v>49</v>
      </c>
      <c r="S2442" t="s">
        <v>50</v>
      </c>
      <c r="T2442" t="s">
        <v>51</v>
      </c>
      <c r="U2442" t="s">
        <v>52</v>
      </c>
      <c r="V2442">
        <v>1.05</v>
      </c>
      <c r="W2442" s="1">
        <v>750.75000000000011</v>
      </c>
      <c r="X2442">
        <v>1</v>
      </c>
      <c r="Y2442">
        <v>1.6</v>
      </c>
      <c r="Z2442">
        <v>5</v>
      </c>
      <c r="AA2442">
        <v>0.32</v>
      </c>
      <c r="AB2442" s="2">
        <v>0</v>
      </c>
      <c r="AC2442" s="1">
        <v>0</v>
      </c>
      <c r="AD2442" s="7">
        <v>43528</v>
      </c>
      <c r="AE2442" s="7">
        <v>43529</v>
      </c>
      <c r="AF2442">
        <v>1</v>
      </c>
      <c r="AG2442" t="s">
        <v>53</v>
      </c>
      <c r="AH2442" s="2">
        <v>0</v>
      </c>
      <c r="AI2442" s="1">
        <v>0</v>
      </c>
      <c r="AJ2442" s="1">
        <v>0</v>
      </c>
      <c r="AK2442" s="60" t="str">
        <f>+IF(Tabla1[[#This Row],[REQUEST_TY]]="SR MANTENIMIENTO CORRECTIVO", "EMERGENCIA", "OTROS")</f>
        <v>EMERGENCIA</v>
      </c>
      <c r="AL2442" s="6" t="str">
        <f>+_xlfn.IFS(Tabla1[[#This Row],[Veces obj]]&lt;=1,"0-1",Tabla1[[#This Row],[Veces obj]]&lt;=2,"1-2",Tabla1[[#This Row],[Veces obj]]&lt;=3,"2-3",TRUE,"&gt;3")</f>
        <v>0-1</v>
      </c>
      <c r="AM2442" s="60" t="str">
        <f>+_xlfn.IFS(MONTH(Tabla1[[#This Row],[MES]])&lt;=3,"Q1",MONTH(Tabla1[[#This Row],[MES]])&lt;=6,"Q2",MONTH(Tabla1[[#This Row],[MES]])&lt;=9,"Q3",TRUE,"Q4")</f>
        <v>Q1</v>
      </c>
      <c r="AN2442" s="15" t="str">
        <f>+IFERROR(VLOOKUP(Tabla1[[#This Row],[CUENTA]],CTAS[],2,0),"OTROS")</f>
        <v>OTROS</v>
      </c>
      <c r="AP2442" s="15" t="str">
        <f>+IFERROR(VLOOKUP(Tabla1[[#This Row],[EMPLEADO]],IS[],3,0),"OTROS")</f>
        <v>OTROS</v>
      </c>
      <c r="AQ2442" s="15" t="str">
        <f>+IFERROR(VLOOKUP(Tabla1[[#This Row],[EMPLEADO]],IS[[NÓMINA]:[INGENIERO]],2,0),"OTROS")</f>
        <v>OTROS</v>
      </c>
    </row>
    <row r="2443" spans="1:43" x14ac:dyDescent="0.25">
      <c r="A2443" t="s">
        <v>7477</v>
      </c>
      <c r="B2443">
        <v>1</v>
      </c>
      <c r="C2443" t="s">
        <v>7878</v>
      </c>
      <c r="D2443" t="s">
        <v>3346</v>
      </c>
      <c r="E2443" t="s">
        <v>725</v>
      </c>
      <c r="F2443" t="s">
        <v>7879</v>
      </c>
      <c r="G2443" s="17" t="s">
        <v>1700</v>
      </c>
      <c r="H2443" t="s">
        <v>213</v>
      </c>
      <c r="I2443" t="s">
        <v>43</v>
      </c>
      <c r="J2443" t="s">
        <v>8</v>
      </c>
      <c r="K2443" t="s">
        <v>102</v>
      </c>
      <c r="L2443" t="s">
        <v>1142</v>
      </c>
      <c r="M2443" t="s">
        <v>640</v>
      </c>
      <c r="N2443">
        <v>0</v>
      </c>
      <c r="O2443" t="s">
        <v>47</v>
      </c>
      <c r="P2443" t="s">
        <v>822</v>
      </c>
      <c r="Q2443" t="s">
        <v>48</v>
      </c>
      <c r="R2443" t="s">
        <v>223</v>
      </c>
      <c r="S2443" t="s">
        <v>139</v>
      </c>
      <c r="T2443" t="s">
        <v>51</v>
      </c>
      <c r="U2443" t="s">
        <v>353</v>
      </c>
      <c r="V2443">
        <v>1</v>
      </c>
      <c r="W2443" s="1">
        <v>786.50000000000011</v>
      </c>
      <c r="X2443">
        <v>0</v>
      </c>
      <c r="Y2443">
        <v>4</v>
      </c>
      <c r="Z2443">
        <v>4</v>
      </c>
      <c r="AA2443">
        <v>1</v>
      </c>
      <c r="AB2443" s="2">
        <v>0</v>
      </c>
      <c r="AC2443" s="1">
        <v>0</v>
      </c>
      <c r="AD2443" s="7">
        <v>43528</v>
      </c>
      <c r="AE2443" s="7">
        <v>43529</v>
      </c>
      <c r="AF2443">
        <v>1</v>
      </c>
      <c r="AG2443" t="s">
        <v>53</v>
      </c>
      <c r="AH2443" s="2">
        <v>0</v>
      </c>
      <c r="AI2443" s="1">
        <v>0</v>
      </c>
      <c r="AJ2443" s="1">
        <v>0</v>
      </c>
      <c r="AK2443" s="60" t="str">
        <f>+IF(Tabla1[[#This Row],[REQUEST_TY]]="SR MANTENIMIENTO CORRECTIVO", "EMERGENCIA", "OTROS")</f>
        <v>OTROS</v>
      </c>
      <c r="AL2443" s="6" t="str">
        <f>+_xlfn.IFS(Tabla1[[#This Row],[Veces obj]]&lt;=1,"0-1",Tabla1[[#This Row],[Veces obj]]&lt;=2,"1-2",Tabla1[[#This Row],[Veces obj]]&lt;=3,"2-3",TRUE,"&gt;3")</f>
        <v>0-1</v>
      </c>
      <c r="AM2443" s="60" t="str">
        <f>+_xlfn.IFS(MONTH(Tabla1[[#This Row],[MES]])&lt;=3,"Q1",MONTH(Tabla1[[#This Row],[MES]])&lt;=6,"Q2",MONTH(Tabla1[[#This Row],[MES]])&lt;=9,"Q3",TRUE,"Q4")</f>
        <v>Q1</v>
      </c>
      <c r="AN2443" s="15" t="str">
        <f>+IFERROR(VLOOKUP(Tabla1[[#This Row],[CUENTA]],CTAS[],2,0),"OTROS")</f>
        <v>OTROS</v>
      </c>
      <c r="AP2443" s="15" t="str">
        <f>+IFERROR(VLOOKUP(Tabla1[[#This Row],[EMPLEADO]],IS[],3,0),"OTROS")</f>
        <v>OTROS</v>
      </c>
      <c r="AQ2443" s="15" t="str">
        <f>+IFERROR(VLOOKUP(Tabla1[[#This Row],[EMPLEADO]],IS[[NÓMINA]:[INGENIERO]],2,0),"OTROS")</f>
        <v>OTROS</v>
      </c>
    </row>
    <row r="2444" spans="1:43" x14ac:dyDescent="0.25">
      <c r="A2444" t="s">
        <v>7477</v>
      </c>
      <c r="B2444">
        <v>1</v>
      </c>
      <c r="C2444" t="s">
        <v>7880</v>
      </c>
      <c r="D2444" t="s">
        <v>3346</v>
      </c>
      <c r="E2444" t="s">
        <v>258</v>
      </c>
      <c r="F2444" t="s">
        <v>7881</v>
      </c>
      <c r="G2444" s="17" t="s">
        <v>1820</v>
      </c>
      <c r="H2444" t="s">
        <v>213</v>
      </c>
      <c r="I2444" t="s">
        <v>43</v>
      </c>
      <c r="J2444" t="s">
        <v>8</v>
      </c>
      <c r="K2444" t="s">
        <v>102</v>
      </c>
      <c r="L2444" t="s">
        <v>1142</v>
      </c>
      <c r="M2444" t="s">
        <v>640</v>
      </c>
      <c r="N2444">
        <v>0</v>
      </c>
      <c r="O2444" t="s">
        <v>47</v>
      </c>
      <c r="P2444" t="s">
        <v>822</v>
      </c>
      <c r="Q2444" t="s">
        <v>48</v>
      </c>
      <c r="R2444" t="s">
        <v>138</v>
      </c>
      <c r="S2444" t="s">
        <v>139</v>
      </c>
      <c r="T2444" t="s">
        <v>51</v>
      </c>
      <c r="U2444" t="s">
        <v>353</v>
      </c>
      <c r="V2444">
        <v>1</v>
      </c>
      <c r="W2444" s="1">
        <v>786.50000000000011</v>
      </c>
      <c r="X2444">
        <v>0</v>
      </c>
      <c r="Y2444">
        <v>4</v>
      </c>
      <c r="Z2444">
        <v>4</v>
      </c>
      <c r="AA2444">
        <v>1</v>
      </c>
      <c r="AB2444" s="2">
        <v>0</v>
      </c>
      <c r="AC2444" s="1">
        <v>0</v>
      </c>
      <c r="AD2444" s="7">
        <v>43528</v>
      </c>
      <c r="AE2444" s="7">
        <v>43529</v>
      </c>
      <c r="AF2444">
        <v>1</v>
      </c>
      <c r="AG2444" t="s">
        <v>53</v>
      </c>
      <c r="AH2444" s="2">
        <v>0</v>
      </c>
      <c r="AI2444" s="1">
        <v>0</v>
      </c>
      <c r="AJ2444" s="1">
        <v>0</v>
      </c>
      <c r="AK2444" s="60" t="str">
        <f>+IF(Tabla1[[#This Row],[REQUEST_TY]]="SR MANTENIMIENTO CORRECTIVO", "EMERGENCIA", "OTROS")</f>
        <v>OTROS</v>
      </c>
      <c r="AL2444" s="6" t="str">
        <f>+_xlfn.IFS(Tabla1[[#This Row],[Veces obj]]&lt;=1,"0-1",Tabla1[[#This Row],[Veces obj]]&lt;=2,"1-2",Tabla1[[#This Row],[Veces obj]]&lt;=3,"2-3",TRUE,"&gt;3")</f>
        <v>0-1</v>
      </c>
      <c r="AM2444" s="60" t="str">
        <f>+_xlfn.IFS(MONTH(Tabla1[[#This Row],[MES]])&lt;=3,"Q1",MONTH(Tabla1[[#This Row],[MES]])&lt;=6,"Q2",MONTH(Tabla1[[#This Row],[MES]])&lt;=9,"Q3",TRUE,"Q4")</f>
        <v>Q1</v>
      </c>
      <c r="AN2444" s="15" t="str">
        <f>+IFERROR(VLOOKUP(Tabla1[[#This Row],[CUENTA]],CTAS[],2,0),"OTROS")</f>
        <v>OTROS</v>
      </c>
      <c r="AP2444" s="15" t="str">
        <f>+IFERROR(VLOOKUP(Tabla1[[#This Row],[EMPLEADO]],IS[],3,0),"OTROS")</f>
        <v>OTROS</v>
      </c>
      <c r="AQ2444" s="15" t="str">
        <f>+IFERROR(VLOOKUP(Tabla1[[#This Row],[EMPLEADO]],IS[[NÓMINA]:[INGENIERO]],2,0),"OTROS")</f>
        <v>OTROS</v>
      </c>
    </row>
    <row r="2445" spans="1:43" x14ac:dyDescent="0.25">
      <c r="A2445" t="s">
        <v>7477</v>
      </c>
      <c r="B2445">
        <v>1</v>
      </c>
      <c r="C2445" t="s">
        <v>7882</v>
      </c>
      <c r="D2445" t="s">
        <v>3346</v>
      </c>
      <c r="E2445" t="s">
        <v>98</v>
      </c>
      <c r="F2445" t="s">
        <v>7883</v>
      </c>
      <c r="G2445" s="17" t="s">
        <v>2206</v>
      </c>
      <c r="H2445" t="s">
        <v>213</v>
      </c>
      <c r="I2445" t="s">
        <v>43</v>
      </c>
      <c r="J2445" t="s">
        <v>8</v>
      </c>
      <c r="K2445" t="s">
        <v>102</v>
      </c>
      <c r="L2445" t="s">
        <v>1142</v>
      </c>
      <c r="M2445" t="s">
        <v>640</v>
      </c>
      <c r="N2445">
        <v>0</v>
      </c>
      <c r="O2445" t="s">
        <v>47</v>
      </c>
      <c r="P2445" t="s">
        <v>822</v>
      </c>
      <c r="Q2445" t="s">
        <v>48</v>
      </c>
      <c r="R2445" t="s">
        <v>63</v>
      </c>
      <c r="S2445" t="s">
        <v>64</v>
      </c>
      <c r="T2445" t="s">
        <v>51</v>
      </c>
      <c r="U2445" t="s">
        <v>96</v>
      </c>
      <c r="V2445">
        <v>1</v>
      </c>
      <c r="W2445" s="1">
        <v>682.5</v>
      </c>
      <c r="X2445">
        <v>0</v>
      </c>
      <c r="Y2445">
        <v>5</v>
      </c>
      <c r="Z2445">
        <v>5</v>
      </c>
      <c r="AA2445">
        <v>1</v>
      </c>
      <c r="AB2445" s="2">
        <v>0</v>
      </c>
      <c r="AC2445" s="1">
        <v>0</v>
      </c>
      <c r="AD2445" s="7">
        <v>43528</v>
      </c>
      <c r="AE2445" s="7">
        <v>43529</v>
      </c>
      <c r="AF2445">
        <v>1</v>
      </c>
      <c r="AG2445" t="s">
        <v>53</v>
      </c>
      <c r="AH2445" s="2">
        <v>0</v>
      </c>
      <c r="AI2445" s="1">
        <v>0</v>
      </c>
      <c r="AJ2445" s="1">
        <v>0</v>
      </c>
      <c r="AK2445" s="60" t="str">
        <f>+IF(Tabla1[[#This Row],[REQUEST_TY]]="SR MANTENIMIENTO CORRECTIVO", "EMERGENCIA", "OTROS")</f>
        <v>OTROS</v>
      </c>
      <c r="AL2445" s="6" t="str">
        <f>+_xlfn.IFS(Tabla1[[#This Row],[Veces obj]]&lt;=1,"0-1",Tabla1[[#This Row],[Veces obj]]&lt;=2,"1-2",Tabla1[[#This Row],[Veces obj]]&lt;=3,"2-3",TRUE,"&gt;3")</f>
        <v>0-1</v>
      </c>
      <c r="AM2445" s="60" t="str">
        <f>+_xlfn.IFS(MONTH(Tabla1[[#This Row],[MES]])&lt;=3,"Q1",MONTH(Tabla1[[#This Row],[MES]])&lt;=6,"Q2",MONTH(Tabla1[[#This Row],[MES]])&lt;=9,"Q3",TRUE,"Q4")</f>
        <v>Q1</v>
      </c>
      <c r="AN2445" s="15" t="str">
        <f>+IFERROR(VLOOKUP(Tabla1[[#This Row],[CUENTA]],CTAS[],2,0),"OTROS")</f>
        <v>OTROS</v>
      </c>
      <c r="AP2445" s="15" t="str">
        <f>+IFERROR(VLOOKUP(Tabla1[[#This Row],[EMPLEADO]],IS[],3,0),"OTROS")</f>
        <v>OTROS</v>
      </c>
      <c r="AQ2445" s="15" t="str">
        <f>+IFERROR(VLOOKUP(Tabla1[[#This Row],[EMPLEADO]],IS[[NÓMINA]:[INGENIERO]],2,0),"OTROS")</f>
        <v>OTROS</v>
      </c>
    </row>
    <row r="2446" spans="1:43" x14ac:dyDescent="0.25">
      <c r="A2446" t="s">
        <v>7477</v>
      </c>
      <c r="B2446">
        <v>1</v>
      </c>
      <c r="C2446" t="s">
        <v>7884</v>
      </c>
      <c r="D2446" t="s">
        <v>3346</v>
      </c>
      <c r="E2446" t="s">
        <v>725</v>
      </c>
      <c r="F2446" t="s">
        <v>7885</v>
      </c>
      <c r="G2446" s="17" t="s">
        <v>1764</v>
      </c>
      <c r="H2446" t="s">
        <v>213</v>
      </c>
      <c r="I2446" t="s">
        <v>43</v>
      </c>
      <c r="J2446" t="s">
        <v>8</v>
      </c>
      <c r="K2446" t="s">
        <v>102</v>
      </c>
      <c r="L2446" t="s">
        <v>1142</v>
      </c>
      <c r="M2446" t="s">
        <v>640</v>
      </c>
      <c r="N2446">
        <v>0</v>
      </c>
      <c r="O2446" t="s">
        <v>47</v>
      </c>
      <c r="P2446" t="s">
        <v>822</v>
      </c>
      <c r="Q2446" t="s">
        <v>48</v>
      </c>
      <c r="R2446" t="s">
        <v>223</v>
      </c>
      <c r="S2446" t="s">
        <v>139</v>
      </c>
      <c r="T2446" t="s">
        <v>51</v>
      </c>
      <c r="U2446" t="s">
        <v>353</v>
      </c>
      <c r="V2446">
        <v>1</v>
      </c>
      <c r="W2446" s="1">
        <v>786.50000000000011</v>
      </c>
      <c r="X2446">
        <v>0</v>
      </c>
      <c r="Y2446">
        <v>4</v>
      </c>
      <c r="Z2446">
        <v>4</v>
      </c>
      <c r="AA2446">
        <v>1</v>
      </c>
      <c r="AB2446" s="2">
        <v>0</v>
      </c>
      <c r="AC2446" s="1">
        <v>0</v>
      </c>
      <c r="AD2446" s="7">
        <v>43528</v>
      </c>
      <c r="AE2446" s="7">
        <v>43529</v>
      </c>
      <c r="AF2446">
        <v>1</v>
      </c>
      <c r="AG2446" t="s">
        <v>53</v>
      </c>
      <c r="AH2446" s="2">
        <v>0</v>
      </c>
      <c r="AI2446" s="1">
        <v>0</v>
      </c>
      <c r="AJ2446" s="1">
        <v>0</v>
      </c>
      <c r="AK2446" s="60" t="str">
        <f>+IF(Tabla1[[#This Row],[REQUEST_TY]]="SR MANTENIMIENTO CORRECTIVO", "EMERGENCIA", "OTROS")</f>
        <v>OTROS</v>
      </c>
      <c r="AL2446" s="6" t="str">
        <f>+_xlfn.IFS(Tabla1[[#This Row],[Veces obj]]&lt;=1,"0-1",Tabla1[[#This Row],[Veces obj]]&lt;=2,"1-2",Tabla1[[#This Row],[Veces obj]]&lt;=3,"2-3",TRUE,"&gt;3")</f>
        <v>0-1</v>
      </c>
      <c r="AM2446" s="60" t="str">
        <f>+_xlfn.IFS(MONTH(Tabla1[[#This Row],[MES]])&lt;=3,"Q1",MONTH(Tabla1[[#This Row],[MES]])&lt;=6,"Q2",MONTH(Tabla1[[#This Row],[MES]])&lt;=9,"Q3",TRUE,"Q4")</f>
        <v>Q1</v>
      </c>
      <c r="AN2446" s="15" t="str">
        <f>+IFERROR(VLOOKUP(Tabla1[[#This Row],[CUENTA]],CTAS[],2,0),"OTROS")</f>
        <v>OTROS</v>
      </c>
      <c r="AP2446" s="15" t="str">
        <f>+IFERROR(VLOOKUP(Tabla1[[#This Row],[EMPLEADO]],IS[],3,0),"OTROS")</f>
        <v>OTROS</v>
      </c>
      <c r="AQ2446" s="15" t="str">
        <f>+IFERROR(VLOOKUP(Tabla1[[#This Row],[EMPLEADO]],IS[[NÓMINA]:[INGENIERO]],2,0),"OTROS")</f>
        <v>OTROS</v>
      </c>
    </row>
    <row r="2447" spans="1:43" x14ac:dyDescent="0.25">
      <c r="A2447" t="s">
        <v>7477</v>
      </c>
      <c r="B2447">
        <v>1</v>
      </c>
      <c r="C2447" t="s">
        <v>7886</v>
      </c>
      <c r="D2447" t="s">
        <v>3346</v>
      </c>
      <c r="E2447" t="s">
        <v>7887</v>
      </c>
      <c r="F2447" t="s">
        <v>7888</v>
      </c>
      <c r="G2447" s="17" t="s">
        <v>7889</v>
      </c>
      <c r="H2447" t="s">
        <v>213</v>
      </c>
      <c r="I2447" t="s">
        <v>43</v>
      </c>
      <c r="J2447" t="s">
        <v>8</v>
      </c>
      <c r="K2447" t="s">
        <v>102</v>
      </c>
      <c r="L2447" t="s">
        <v>7890</v>
      </c>
      <c r="M2447" t="s">
        <v>215</v>
      </c>
      <c r="N2447">
        <v>0</v>
      </c>
      <c r="O2447" t="s">
        <v>47</v>
      </c>
      <c r="P2447" t="s">
        <v>822</v>
      </c>
      <c r="Q2447" t="s">
        <v>48</v>
      </c>
      <c r="R2447" t="s">
        <v>317</v>
      </c>
      <c r="S2447" t="s">
        <v>318</v>
      </c>
      <c r="T2447" t="s">
        <v>51</v>
      </c>
      <c r="U2447" t="s">
        <v>353</v>
      </c>
      <c r="V2447">
        <v>1</v>
      </c>
      <c r="W2447" s="1">
        <v>786.50000000000011</v>
      </c>
      <c r="X2447">
        <v>0</v>
      </c>
      <c r="Y2447">
        <v>4</v>
      </c>
      <c r="Z2447">
        <v>4</v>
      </c>
      <c r="AA2447">
        <v>1</v>
      </c>
      <c r="AB2447" s="2">
        <v>0</v>
      </c>
      <c r="AC2447" s="1">
        <v>0</v>
      </c>
      <c r="AD2447" s="7">
        <v>43528</v>
      </c>
      <c r="AE2447" s="7">
        <v>43529</v>
      </c>
      <c r="AF2447">
        <v>1</v>
      </c>
      <c r="AG2447" t="s">
        <v>53</v>
      </c>
      <c r="AH2447" s="2">
        <v>0</v>
      </c>
      <c r="AI2447" s="1">
        <v>0</v>
      </c>
      <c r="AJ2447" s="1">
        <v>0</v>
      </c>
      <c r="AK2447" s="60" t="str">
        <f>+IF(Tabla1[[#This Row],[REQUEST_TY]]="SR MANTENIMIENTO CORRECTIVO", "EMERGENCIA", "OTROS")</f>
        <v>OTROS</v>
      </c>
      <c r="AL2447" s="6" t="str">
        <f>+_xlfn.IFS(Tabla1[[#This Row],[Veces obj]]&lt;=1,"0-1",Tabla1[[#This Row],[Veces obj]]&lt;=2,"1-2",Tabla1[[#This Row],[Veces obj]]&lt;=3,"2-3",TRUE,"&gt;3")</f>
        <v>0-1</v>
      </c>
      <c r="AM2447" s="60" t="str">
        <f>+_xlfn.IFS(MONTH(Tabla1[[#This Row],[MES]])&lt;=3,"Q1",MONTH(Tabla1[[#This Row],[MES]])&lt;=6,"Q2",MONTH(Tabla1[[#This Row],[MES]])&lt;=9,"Q3",TRUE,"Q4")</f>
        <v>Q1</v>
      </c>
      <c r="AN2447" s="15" t="str">
        <f>+IFERROR(VLOOKUP(Tabla1[[#This Row],[CUENTA]],CTAS[],2,0),"OTROS")</f>
        <v>OTROS</v>
      </c>
      <c r="AP2447" s="15" t="str">
        <f>+IFERROR(VLOOKUP(Tabla1[[#This Row],[EMPLEADO]],IS[],3,0),"OTROS")</f>
        <v>OTROS</v>
      </c>
      <c r="AQ2447" s="15" t="str">
        <f>+IFERROR(VLOOKUP(Tabla1[[#This Row],[EMPLEADO]],IS[[NÓMINA]:[INGENIERO]],2,0),"OTROS")</f>
        <v>OTROS</v>
      </c>
    </row>
    <row r="2448" spans="1:43" x14ac:dyDescent="0.25">
      <c r="A2448" t="s">
        <v>7477</v>
      </c>
      <c r="B2448">
        <v>1</v>
      </c>
      <c r="C2448" t="s">
        <v>7891</v>
      </c>
      <c r="D2448" t="s">
        <v>38</v>
      </c>
      <c r="E2448" t="s">
        <v>55</v>
      </c>
      <c r="F2448" t="s">
        <v>7888</v>
      </c>
      <c r="G2448" s="17" t="s">
        <v>756</v>
      </c>
      <c r="H2448" t="s">
        <v>471</v>
      </c>
      <c r="I2448" t="s">
        <v>43</v>
      </c>
      <c r="J2448" t="s">
        <v>8</v>
      </c>
      <c r="K2448" t="s">
        <v>102</v>
      </c>
      <c r="L2448" t="s">
        <v>376</v>
      </c>
      <c r="M2448" t="s">
        <v>310</v>
      </c>
      <c r="N2448">
        <v>0</v>
      </c>
      <c r="O2448" t="s">
        <v>47</v>
      </c>
      <c r="P2448">
        <v>10</v>
      </c>
      <c r="Q2448" t="s">
        <v>194</v>
      </c>
      <c r="R2448" t="s">
        <v>63</v>
      </c>
      <c r="S2448" t="s">
        <v>64</v>
      </c>
      <c r="T2448" t="s">
        <v>51</v>
      </c>
      <c r="U2448" t="s">
        <v>195</v>
      </c>
      <c r="V2448">
        <v>0.6</v>
      </c>
      <c r="W2448" s="1">
        <v>819</v>
      </c>
      <c r="X2448">
        <v>1</v>
      </c>
      <c r="Y2448">
        <v>0.4</v>
      </c>
      <c r="Z2448">
        <v>5</v>
      </c>
      <c r="AA2448">
        <v>0.08</v>
      </c>
      <c r="AB2448" s="2">
        <v>0</v>
      </c>
      <c r="AC2448" s="1">
        <v>0</v>
      </c>
      <c r="AD2448" s="7">
        <v>43529</v>
      </c>
      <c r="AE2448" s="7">
        <v>43530</v>
      </c>
      <c r="AF2448">
        <v>1</v>
      </c>
      <c r="AG2448" t="s">
        <v>53</v>
      </c>
      <c r="AH2448" s="2">
        <v>0</v>
      </c>
      <c r="AI2448" s="1">
        <v>0</v>
      </c>
      <c r="AJ2448" s="1">
        <v>0</v>
      </c>
      <c r="AK2448" s="60" t="str">
        <f>+IF(Tabla1[[#This Row],[REQUEST_TY]]="SR MANTENIMIENTO CORRECTIVO", "EMERGENCIA", "OTROS")</f>
        <v>EMERGENCIA</v>
      </c>
      <c r="AL2448" s="6" t="str">
        <f>+_xlfn.IFS(Tabla1[[#This Row],[Veces obj]]&lt;=1,"0-1",Tabla1[[#This Row],[Veces obj]]&lt;=2,"1-2",Tabla1[[#This Row],[Veces obj]]&lt;=3,"2-3",TRUE,"&gt;3")</f>
        <v>0-1</v>
      </c>
      <c r="AM2448" s="60" t="str">
        <f>+_xlfn.IFS(MONTH(Tabla1[[#This Row],[MES]])&lt;=3,"Q1",MONTH(Tabla1[[#This Row],[MES]])&lt;=6,"Q2",MONTH(Tabla1[[#This Row],[MES]])&lt;=9,"Q3",TRUE,"Q4")</f>
        <v>Q1</v>
      </c>
      <c r="AN2448" s="15" t="str">
        <f>+IFERROR(VLOOKUP(Tabla1[[#This Row],[CUENTA]],CTAS[],2,0),"OTROS")</f>
        <v>OTROS</v>
      </c>
      <c r="AP2448" s="15" t="str">
        <f>+IFERROR(VLOOKUP(Tabla1[[#This Row],[EMPLEADO]],IS[],3,0),"OTROS")</f>
        <v>OTROS</v>
      </c>
      <c r="AQ2448" s="15" t="str">
        <f>+IFERROR(VLOOKUP(Tabla1[[#This Row],[EMPLEADO]],IS[[NÓMINA]:[INGENIERO]],2,0),"OTROS")</f>
        <v>OTROS</v>
      </c>
    </row>
    <row r="2449" spans="1:43" x14ac:dyDescent="0.25">
      <c r="A2449" t="s">
        <v>7477</v>
      </c>
      <c r="B2449">
        <v>1</v>
      </c>
      <c r="C2449" t="s">
        <v>7892</v>
      </c>
      <c r="D2449" t="s">
        <v>38</v>
      </c>
      <c r="E2449" t="s">
        <v>85</v>
      </c>
      <c r="F2449" t="s">
        <v>7893</v>
      </c>
      <c r="G2449" s="17" t="s">
        <v>6575</v>
      </c>
      <c r="H2449" t="s">
        <v>58</v>
      </c>
      <c r="I2449" t="s">
        <v>43</v>
      </c>
      <c r="J2449" t="s">
        <v>8</v>
      </c>
      <c r="K2449" t="s">
        <v>370</v>
      </c>
      <c r="L2449" t="s">
        <v>6576</v>
      </c>
      <c r="M2449" t="s">
        <v>736</v>
      </c>
      <c r="N2449">
        <v>0</v>
      </c>
      <c r="O2449" t="s">
        <v>47</v>
      </c>
      <c r="P2449">
        <v>13</v>
      </c>
      <c r="Q2449" t="s">
        <v>194</v>
      </c>
      <c r="R2449" t="s">
        <v>49</v>
      </c>
      <c r="S2449" t="s">
        <v>50</v>
      </c>
      <c r="T2449" t="s">
        <v>51</v>
      </c>
      <c r="U2449" t="s">
        <v>444</v>
      </c>
      <c r="V2449">
        <v>0</v>
      </c>
      <c r="W2449" s="1">
        <v>0</v>
      </c>
      <c r="X2449">
        <v>1</v>
      </c>
      <c r="Y2449">
        <v>1.97</v>
      </c>
      <c r="Z2449">
        <v>5</v>
      </c>
      <c r="AA2449">
        <v>0.39400000000000002</v>
      </c>
      <c r="AB2449" s="2">
        <v>0</v>
      </c>
      <c r="AC2449" s="1">
        <v>0</v>
      </c>
      <c r="AD2449" s="7">
        <v>43529</v>
      </c>
      <c r="AE2449" s="7">
        <v>43529</v>
      </c>
      <c r="AF2449">
        <v>0</v>
      </c>
      <c r="AG2449" t="s">
        <v>53</v>
      </c>
      <c r="AH2449" s="2">
        <v>0</v>
      </c>
      <c r="AI2449" s="1">
        <v>0</v>
      </c>
      <c r="AJ2449" s="1">
        <v>0</v>
      </c>
      <c r="AK2449" s="60" t="str">
        <f>+IF(Tabla1[[#This Row],[REQUEST_TY]]="SR MANTENIMIENTO CORRECTIVO", "EMERGENCIA", "OTROS")</f>
        <v>EMERGENCIA</v>
      </c>
      <c r="AL2449" s="6" t="str">
        <f>+_xlfn.IFS(Tabla1[[#This Row],[Veces obj]]&lt;=1,"0-1",Tabla1[[#This Row],[Veces obj]]&lt;=2,"1-2",Tabla1[[#This Row],[Veces obj]]&lt;=3,"2-3",TRUE,"&gt;3")</f>
        <v>0-1</v>
      </c>
      <c r="AM2449" s="60" t="str">
        <f>+_xlfn.IFS(MONTH(Tabla1[[#This Row],[MES]])&lt;=3,"Q1",MONTH(Tabla1[[#This Row],[MES]])&lt;=6,"Q2",MONTH(Tabla1[[#This Row],[MES]])&lt;=9,"Q3",TRUE,"Q4")</f>
        <v>Q1</v>
      </c>
      <c r="AN2449" s="15" t="str">
        <f>+IFERROR(VLOOKUP(Tabla1[[#This Row],[CUENTA]],CTAS[],2,0),"OTROS")</f>
        <v>OTROS</v>
      </c>
      <c r="AP2449" s="15" t="str">
        <f>+IFERROR(VLOOKUP(Tabla1[[#This Row],[EMPLEADO]],IS[],3,0),"OTROS")</f>
        <v>OTROS</v>
      </c>
      <c r="AQ2449" s="15" t="str">
        <f>+IFERROR(VLOOKUP(Tabla1[[#This Row],[EMPLEADO]],IS[[NÓMINA]:[INGENIERO]],2,0),"OTROS")</f>
        <v>OTROS</v>
      </c>
    </row>
    <row r="2450" spans="1:43" x14ac:dyDescent="0.25">
      <c r="A2450" t="s">
        <v>7477</v>
      </c>
      <c r="B2450">
        <v>1</v>
      </c>
      <c r="C2450" t="s">
        <v>7894</v>
      </c>
      <c r="D2450" t="s">
        <v>38</v>
      </c>
      <c r="E2450" t="s">
        <v>85</v>
      </c>
      <c r="F2450" t="s">
        <v>7895</v>
      </c>
      <c r="G2450" s="17" t="s">
        <v>7896</v>
      </c>
      <c r="H2450" t="s">
        <v>646</v>
      </c>
      <c r="I2450" t="s">
        <v>43</v>
      </c>
      <c r="J2450" t="s">
        <v>8</v>
      </c>
      <c r="K2450" t="s">
        <v>370</v>
      </c>
      <c r="L2450" t="s">
        <v>7897</v>
      </c>
      <c r="M2450" t="s">
        <v>256</v>
      </c>
      <c r="N2450">
        <v>0</v>
      </c>
      <c r="O2450" t="s">
        <v>47</v>
      </c>
      <c r="P2450">
        <v>91</v>
      </c>
      <c r="Q2450" t="s">
        <v>48</v>
      </c>
      <c r="R2450" t="s">
        <v>49</v>
      </c>
      <c r="S2450" t="s">
        <v>50</v>
      </c>
      <c r="T2450" t="s">
        <v>51</v>
      </c>
      <c r="U2450" t="s">
        <v>52</v>
      </c>
      <c r="V2450">
        <v>1.05</v>
      </c>
      <c r="W2450" s="1">
        <v>750.75000000000011</v>
      </c>
      <c r="X2450">
        <v>1</v>
      </c>
      <c r="Y2450">
        <v>1.88</v>
      </c>
      <c r="Z2450">
        <v>5</v>
      </c>
      <c r="AA2450">
        <v>0.376</v>
      </c>
      <c r="AB2450" s="2">
        <v>0</v>
      </c>
      <c r="AC2450" s="1">
        <v>0</v>
      </c>
      <c r="AD2450" s="7">
        <v>43529</v>
      </c>
      <c r="AE2450" s="7">
        <v>43529</v>
      </c>
      <c r="AF2450">
        <v>0</v>
      </c>
      <c r="AG2450" t="s">
        <v>53</v>
      </c>
      <c r="AH2450" s="2">
        <v>0</v>
      </c>
      <c r="AI2450" s="1">
        <v>0</v>
      </c>
      <c r="AJ2450" s="1">
        <v>0</v>
      </c>
      <c r="AK2450" s="60" t="str">
        <f>+IF(Tabla1[[#This Row],[REQUEST_TY]]="SR MANTENIMIENTO CORRECTIVO", "EMERGENCIA", "OTROS")</f>
        <v>EMERGENCIA</v>
      </c>
      <c r="AL2450" s="6" t="str">
        <f>+_xlfn.IFS(Tabla1[[#This Row],[Veces obj]]&lt;=1,"0-1",Tabla1[[#This Row],[Veces obj]]&lt;=2,"1-2",Tabla1[[#This Row],[Veces obj]]&lt;=3,"2-3",TRUE,"&gt;3")</f>
        <v>0-1</v>
      </c>
      <c r="AM2450" s="60" t="str">
        <f>+_xlfn.IFS(MONTH(Tabla1[[#This Row],[MES]])&lt;=3,"Q1",MONTH(Tabla1[[#This Row],[MES]])&lt;=6,"Q2",MONTH(Tabla1[[#This Row],[MES]])&lt;=9,"Q3",TRUE,"Q4")</f>
        <v>Q1</v>
      </c>
      <c r="AN2450" s="15" t="str">
        <f>+IFERROR(VLOOKUP(Tabla1[[#This Row],[CUENTA]],CTAS[],2,0),"OTROS")</f>
        <v>OTROS</v>
      </c>
      <c r="AP2450" s="15" t="str">
        <f>+IFERROR(VLOOKUP(Tabla1[[#This Row],[EMPLEADO]],IS[],3,0),"OTROS")</f>
        <v>OTROS</v>
      </c>
      <c r="AQ2450" s="15" t="str">
        <f>+IFERROR(VLOOKUP(Tabla1[[#This Row],[EMPLEADO]],IS[[NÓMINA]:[INGENIERO]],2,0),"OTROS")</f>
        <v>OTROS</v>
      </c>
    </row>
    <row r="2451" spans="1:43" x14ac:dyDescent="0.25">
      <c r="A2451" t="s">
        <v>7477</v>
      </c>
      <c r="B2451">
        <v>1</v>
      </c>
      <c r="C2451" t="s">
        <v>7898</v>
      </c>
      <c r="D2451" t="s">
        <v>38</v>
      </c>
      <c r="E2451" t="s">
        <v>176</v>
      </c>
      <c r="F2451" t="s">
        <v>7899</v>
      </c>
      <c r="G2451" s="17" t="s">
        <v>922</v>
      </c>
      <c r="H2451" t="s">
        <v>253</v>
      </c>
      <c r="I2451" t="s">
        <v>43</v>
      </c>
      <c r="J2451" t="s">
        <v>8</v>
      </c>
      <c r="K2451" t="s">
        <v>338</v>
      </c>
      <c r="L2451" t="s">
        <v>923</v>
      </c>
      <c r="M2451" t="s">
        <v>649</v>
      </c>
      <c r="N2451">
        <v>0</v>
      </c>
      <c r="O2451" t="s">
        <v>47</v>
      </c>
      <c r="P2451">
        <v>39</v>
      </c>
      <c r="Q2451" t="s">
        <v>82</v>
      </c>
      <c r="R2451" t="s">
        <v>49</v>
      </c>
      <c r="S2451" t="s">
        <v>50</v>
      </c>
      <c r="T2451" t="s">
        <v>51</v>
      </c>
      <c r="U2451" t="s">
        <v>120</v>
      </c>
      <c r="V2451">
        <v>0.8</v>
      </c>
      <c r="W2451" s="1">
        <v>572.00000000000011</v>
      </c>
      <c r="X2451">
        <v>1</v>
      </c>
      <c r="Y2451">
        <v>0.16</v>
      </c>
      <c r="Z2451">
        <v>5</v>
      </c>
      <c r="AA2451">
        <v>3.2000000000000001E-2</v>
      </c>
      <c r="AB2451" s="2">
        <v>0</v>
      </c>
      <c r="AC2451" s="1">
        <v>0</v>
      </c>
      <c r="AD2451" s="7">
        <v>43529</v>
      </c>
      <c r="AE2451" s="7">
        <v>43530</v>
      </c>
      <c r="AF2451">
        <v>1</v>
      </c>
      <c r="AG2451" t="s">
        <v>53</v>
      </c>
      <c r="AH2451" s="2">
        <v>0</v>
      </c>
      <c r="AI2451" s="1">
        <v>0</v>
      </c>
      <c r="AJ2451" s="1">
        <v>0</v>
      </c>
      <c r="AK2451" s="60" t="str">
        <f>+IF(Tabla1[[#This Row],[REQUEST_TY]]="SR MANTENIMIENTO CORRECTIVO", "EMERGENCIA", "OTROS")</f>
        <v>EMERGENCIA</v>
      </c>
      <c r="AL2451" s="6" t="str">
        <f>+_xlfn.IFS(Tabla1[[#This Row],[Veces obj]]&lt;=1,"0-1",Tabla1[[#This Row],[Veces obj]]&lt;=2,"1-2",Tabla1[[#This Row],[Veces obj]]&lt;=3,"2-3",TRUE,"&gt;3")</f>
        <v>0-1</v>
      </c>
      <c r="AM2451" s="60" t="str">
        <f>+_xlfn.IFS(MONTH(Tabla1[[#This Row],[MES]])&lt;=3,"Q1",MONTH(Tabla1[[#This Row],[MES]])&lt;=6,"Q2",MONTH(Tabla1[[#This Row],[MES]])&lt;=9,"Q3",TRUE,"Q4")</f>
        <v>Q1</v>
      </c>
      <c r="AN2451" s="15" t="str">
        <f>+IFERROR(VLOOKUP(Tabla1[[#This Row],[CUENTA]],CTAS[],2,0),"OTROS")</f>
        <v>OTROS</v>
      </c>
      <c r="AP2451" s="15" t="str">
        <f>+IFERROR(VLOOKUP(Tabla1[[#This Row],[EMPLEADO]],IS[],3,0),"OTROS")</f>
        <v>OTROS</v>
      </c>
      <c r="AQ2451" s="15" t="str">
        <f>+IFERROR(VLOOKUP(Tabla1[[#This Row],[EMPLEADO]],IS[[NÓMINA]:[INGENIERO]],2,0),"OTROS")</f>
        <v>OTROS</v>
      </c>
    </row>
    <row r="2452" spans="1:43" x14ac:dyDescent="0.25">
      <c r="A2452" t="s">
        <v>7477</v>
      </c>
      <c r="B2452">
        <v>1</v>
      </c>
      <c r="C2452" t="s">
        <v>7900</v>
      </c>
      <c r="D2452" t="s">
        <v>38</v>
      </c>
      <c r="E2452" t="s">
        <v>176</v>
      </c>
      <c r="F2452" t="s">
        <v>7901</v>
      </c>
      <c r="G2452" s="17" t="s">
        <v>7902</v>
      </c>
      <c r="H2452" t="s">
        <v>116</v>
      </c>
      <c r="I2452" t="s">
        <v>43</v>
      </c>
      <c r="J2452" t="s">
        <v>8</v>
      </c>
      <c r="K2452" t="s">
        <v>338</v>
      </c>
      <c r="L2452" t="s">
        <v>7903</v>
      </c>
      <c r="M2452" t="s">
        <v>2365</v>
      </c>
      <c r="N2452">
        <v>0</v>
      </c>
      <c r="O2452" t="s">
        <v>47</v>
      </c>
      <c r="P2452">
        <v>1552</v>
      </c>
      <c r="Q2452" t="s">
        <v>48</v>
      </c>
      <c r="R2452" t="s">
        <v>49</v>
      </c>
      <c r="S2452" t="s">
        <v>50</v>
      </c>
      <c r="T2452" t="s">
        <v>208</v>
      </c>
      <c r="U2452" t="s">
        <v>52</v>
      </c>
      <c r="V2452">
        <v>1.05</v>
      </c>
      <c r="W2452" s="1">
        <v>750.75000000000011</v>
      </c>
      <c r="X2452">
        <v>1</v>
      </c>
      <c r="Y2452">
        <v>2.83</v>
      </c>
      <c r="Z2452">
        <v>9</v>
      </c>
      <c r="AA2452">
        <v>0.31444444444444447</v>
      </c>
      <c r="AB2452" s="2">
        <v>0</v>
      </c>
      <c r="AC2452" s="1">
        <v>0</v>
      </c>
      <c r="AD2452" s="7">
        <v>43530</v>
      </c>
      <c r="AE2452" s="7">
        <v>43530</v>
      </c>
      <c r="AF2452">
        <v>0</v>
      </c>
      <c r="AG2452" t="s">
        <v>53</v>
      </c>
      <c r="AH2452" s="2">
        <v>0</v>
      </c>
      <c r="AI2452" s="1">
        <v>0</v>
      </c>
      <c r="AJ2452" s="1">
        <v>0</v>
      </c>
      <c r="AK2452" s="60" t="str">
        <f>+IF(Tabla1[[#This Row],[REQUEST_TY]]="SR MANTENIMIENTO CORRECTIVO", "EMERGENCIA", "OTROS")</f>
        <v>EMERGENCIA</v>
      </c>
      <c r="AL2452" s="6" t="str">
        <f>+_xlfn.IFS(Tabla1[[#This Row],[Veces obj]]&lt;=1,"0-1",Tabla1[[#This Row],[Veces obj]]&lt;=2,"1-2",Tabla1[[#This Row],[Veces obj]]&lt;=3,"2-3",TRUE,"&gt;3")</f>
        <v>0-1</v>
      </c>
      <c r="AM2452" s="60" t="str">
        <f>+_xlfn.IFS(MONTH(Tabla1[[#This Row],[MES]])&lt;=3,"Q1",MONTH(Tabla1[[#This Row],[MES]])&lt;=6,"Q2",MONTH(Tabla1[[#This Row],[MES]])&lt;=9,"Q3",TRUE,"Q4")</f>
        <v>Q1</v>
      </c>
      <c r="AN2452" s="15" t="str">
        <f>+IFERROR(VLOOKUP(Tabla1[[#This Row],[CUENTA]],CTAS[],2,0),"OTROS")</f>
        <v>OTROS</v>
      </c>
      <c r="AP2452" s="15" t="str">
        <f>+IFERROR(VLOOKUP(Tabla1[[#This Row],[EMPLEADO]],IS[],3,0),"OTROS")</f>
        <v>CHIHUAHUA</v>
      </c>
      <c r="AQ2452" s="15" t="str">
        <f>+IFERROR(VLOOKUP(Tabla1[[#This Row],[EMPLEADO]],IS[[NÓMINA]:[INGENIERO]],2,0),"OTROS")</f>
        <v>FERNANDO CHAVIRA</v>
      </c>
    </row>
    <row r="2453" spans="1:43" x14ac:dyDescent="0.25">
      <c r="A2453" t="s">
        <v>7477</v>
      </c>
      <c r="B2453">
        <v>1</v>
      </c>
      <c r="C2453" t="s">
        <v>7904</v>
      </c>
      <c r="D2453" t="s">
        <v>38</v>
      </c>
      <c r="E2453" t="s">
        <v>85</v>
      </c>
      <c r="F2453" t="s">
        <v>7905</v>
      </c>
      <c r="G2453" s="17" t="s">
        <v>7906</v>
      </c>
      <c r="H2453" t="s">
        <v>220</v>
      </c>
      <c r="I2453" t="s">
        <v>43</v>
      </c>
      <c r="J2453" t="s">
        <v>8</v>
      </c>
      <c r="K2453" t="s">
        <v>5204</v>
      </c>
      <c r="L2453" t="s">
        <v>3922</v>
      </c>
      <c r="M2453" t="s">
        <v>556</v>
      </c>
      <c r="N2453">
        <v>0</v>
      </c>
      <c r="O2453" t="s">
        <v>47</v>
      </c>
      <c r="P2453">
        <v>2650</v>
      </c>
      <c r="Q2453" t="s">
        <v>48</v>
      </c>
      <c r="R2453" t="s">
        <v>49</v>
      </c>
      <c r="S2453" t="s">
        <v>50</v>
      </c>
      <c r="T2453" t="s">
        <v>208</v>
      </c>
      <c r="U2453" t="s">
        <v>52</v>
      </c>
      <c r="V2453">
        <v>1.05</v>
      </c>
      <c r="W2453" s="1">
        <v>750.75000000000011</v>
      </c>
      <c r="X2453">
        <v>1</v>
      </c>
      <c r="Y2453">
        <v>1.02</v>
      </c>
      <c r="Z2453">
        <v>9</v>
      </c>
      <c r="AA2453">
        <v>0.11333333333333334</v>
      </c>
      <c r="AB2453" s="2">
        <v>0</v>
      </c>
      <c r="AC2453" s="1">
        <v>0</v>
      </c>
      <c r="AD2453" s="7">
        <v>43528</v>
      </c>
      <c r="AE2453" s="7">
        <v>43529</v>
      </c>
      <c r="AF2453">
        <v>1</v>
      </c>
      <c r="AG2453" t="s">
        <v>53</v>
      </c>
      <c r="AH2453" s="2">
        <v>0</v>
      </c>
      <c r="AI2453" s="1">
        <v>0</v>
      </c>
      <c r="AJ2453" s="1">
        <v>0</v>
      </c>
      <c r="AK2453" s="60" t="str">
        <f>+IF(Tabla1[[#This Row],[REQUEST_TY]]="SR MANTENIMIENTO CORRECTIVO", "EMERGENCIA", "OTROS")</f>
        <v>EMERGENCIA</v>
      </c>
      <c r="AL2453" s="6" t="str">
        <f>+_xlfn.IFS(Tabla1[[#This Row],[Veces obj]]&lt;=1,"0-1",Tabla1[[#This Row],[Veces obj]]&lt;=2,"1-2",Tabla1[[#This Row],[Veces obj]]&lt;=3,"2-3",TRUE,"&gt;3")</f>
        <v>0-1</v>
      </c>
      <c r="AM2453" s="60" t="str">
        <f>+_xlfn.IFS(MONTH(Tabla1[[#This Row],[MES]])&lt;=3,"Q1",MONTH(Tabla1[[#This Row],[MES]])&lt;=6,"Q2",MONTH(Tabla1[[#This Row],[MES]])&lt;=9,"Q3",TRUE,"Q4")</f>
        <v>Q1</v>
      </c>
      <c r="AN2453" s="15" t="str">
        <f>+IFERROR(VLOOKUP(Tabla1[[#This Row],[CUENTA]],CTAS[],2,0),"OTROS")</f>
        <v>OTROS</v>
      </c>
      <c r="AP2453" s="15" t="str">
        <f>+IFERROR(VLOOKUP(Tabla1[[#This Row],[EMPLEADO]],IS[],3,0),"OTROS")</f>
        <v>OTROS</v>
      </c>
      <c r="AQ2453" s="15" t="str">
        <f>+IFERROR(VLOOKUP(Tabla1[[#This Row],[EMPLEADO]],IS[[NÓMINA]:[INGENIERO]],2,0),"OTROS")</f>
        <v>OTROS</v>
      </c>
    </row>
    <row r="2454" spans="1:43" x14ac:dyDescent="0.25">
      <c r="A2454" t="s">
        <v>7477</v>
      </c>
      <c r="B2454">
        <v>1</v>
      </c>
      <c r="C2454" t="s">
        <v>7907</v>
      </c>
      <c r="D2454" t="s">
        <v>38</v>
      </c>
      <c r="E2454" t="s">
        <v>113</v>
      </c>
      <c r="F2454" t="s">
        <v>7908</v>
      </c>
      <c r="G2454" s="17" t="s">
        <v>7909</v>
      </c>
      <c r="H2454" t="s">
        <v>471</v>
      </c>
      <c r="I2454" t="s">
        <v>43</v>
      </c>
      <c r="J2454" t="s">
        <v>8</v>
      </c>
      <c r="K2454" t="s">
        <v>125</v>
      </c>
      <c r="L2454" t="s">
        <v>675</v>
      </c>
      <c r="M2454" t="s">
        <v>310</v>
      </c>
      <c r="N2454">
        <v>0</v>
      </c>
      <c r="O2454" t="s">
        <v>47</v>
      </c>
      <c r="P2454">
        <v>927</v>
      </c>
      <c r="Q2454" t="s">
        <v>48</v>
      </c>
      <c r="R2454" t="s">
        <v>49</v>
      </c>
      <c r="S2454" t="s">
        <v>50</v>
      </c>
      <c r="T2454" t="s">
        <v>51</v>
      </c>
      <c r="U2454" t="s">
        <v>52</v>
      </c>
      <c r="V2454">
        <v>1.05</v>
      </c>
      <c r="W2454" s="1">
        <v>750.75000000000011</v>
      </c>
      <c r="X2454">
        <v>1</v>
      </c>
      <c r="Y2454">
        <v>1.18</v>
      </c>
      <c r="Z2454">
        <v>5</v>
      </c>
      <c r="AA2454">
        <v>0.23599999999999999</v>
      </c>
      <c r="AB2454" s="2">
        <v>0</v>
      </c>
      <c r="AC2454" s="1">
        <v>0</v>
      </c>
      <c r="AD2454" s="7">
        <v>43529</v>
      </c>
      <c r="AE2454" s="7">
        <v>43529</v>
      </c>
      <c r="AF2454">
        <v>0</v>
      </c>
      <c r="AG2454" t="s">
        <v>53</v>
      </c>
      <c r="AH2454" s="2">
        <v>0</v>
      </c>
      <c r="AI2454" s="1">
        <v>0</v>
      </c>
      <c r="AJ2454" s="1">
        <v>0</v>
      </c>
      <c r="AK2454" s="60" t="str">
        <f>+IF(Tabla1[[#This Row],[REQUEST_TY]]="SR MANTENIMIENTO CORRECTIVO", "EMERGENCIA", "OTROS")</f>
        <v>EMERGENCIA</v>
      </c>
      <c r="AL2454" s="6" t="str">
        <f>+_xlfn.IFS(Tabla1[[#This Row],[Veces obj]]&lt;=1,"0-1",Tabla1[[#This Row],[Veces obj]]&lt;=2,"1-2",Tabla1[[#This Row],[Veces obj]]&lt;=3,"2-3",TRUE,"&gt;3")</f>
        <v>0-1</v>
      </c>
      <c r="AM2454" s="60" t="str">
        <f>+_xlfn.IFS(MONTH(Tabla1[[#This Row],[MES]])&lt;=3,"Q1",MONTH(Tabla1[[#This Row],[MES]])&lt;=6,"Q2",MONTH(Tabla1[[#This Row],[MES]])&lt;=9,"Q3",TRUE,"Q4")</f>
        <v>Q1</v>
      </c>
      <c r="AN2454" s="15" t="str">
        <f>+IFERROR(VLOOKUP(Tabla1[[#This Row],[CUENTA]],CTAS[],2,0),"OTROS")</f>
        <v>OTROS</v>
      </c>
      <c r="AP2454" s="15" t="str">
        <f>+IFERROR(VLOOKUP(Tabla1[[#This Row],[EMPLEADO]],IS[],3,0),"OTROS")</f>
        <v>OTROS</v>
      </c>
      <c r="AQ2454" s="15" t="str">
        <f>+IFERROR(VLOOKUP(Tabla1[[#This Row],[EMPLEADO]],IS[[NÓMINA]:[INGENIERO]],2,0),"OTROS")</f>
        <v>OTROS</v>
      </c>
    </row>
    <row r="2455" spans="1:43" x14ac:dyDescent="0.25">
      <c r="A2455" t="s">
        <v>7477</v>
      </c>
      <c r="B2455">
        <v>1</v>
      </c>
      <c r="C2455" t="s">
        <v>7910</v>
      </c>
      <c r="D2455" t="s">
        <v>38</v>
      </c>
      <c r="E2455" t="s">
        <v>113</v>
      </c>
      <c r="F2455" t="s">
        <v>7911</v>
      </c>
      <c r="G2455" s="17" t="s">
        <v>7912</v>
      </c>
      <c r="H2455" t="s">
        <v>124</v>
      </c>
      <c r="I2455" t="s">
        <v>43</v>
      </c>
      <c r="J2455" t="s">
        <v>8</v>
      </c>
      <c r="K2455" t="s">
        <v>125</v>
      </c>
      <c r="L2455" t="s">
        <v>126</v>
      </c>
      <c r="M2455" t="s">
        <v>73</v>
      </c>
      <c r="N2455">
        <v>0</v>
      </c>
      <c r="O2455" t="s">
        <v>47</v>
      </c>
      <c r="P2455">
        <v>126</v>
      </c>
      <c r="Q2455" t="s">
        <v>48</v>
      </c>
      <c r="R2455" t="s">
        <v>49</v>
      </c>
      <c r="S2455" t="s">
        <v>50</v>
      </c>
      <c r="T2455" t="s">
        <v>51</v>
      </c>
      <c r="U2455" t="s">
        <v>52</v>
      </c>
      <c r="V2455">
        <v>1.05</v>
      </c>
      <c r="W2455" s="1">
        <v>750.75000000000011</v>
      </c>
      <c r="X2455">
        <v>1</v>
      </c>
      <c r="Y2455">
        <v>0.87</v>
      </c>
      <c r="Z2455">
        <v>5</v>
      </c>
      <c r="AA2455">
        <v>0.17399999999999999</v>
      </c>
      <c r="AB2455" s="2">
        <v>0</v>
      </c>
      <c r="AC2455" s="1">
        <v>0</v>
      </c>
      <c r="AD2455" s="7">
        <v>43529</v>
      </c>
      <c r="AE2455" s="7">
        <v>43529</v>
      </c>
      <c r="AF2455">
        <v>0</v>
      </c>
      <c r="AG2455" t="s">
        <v>53</v>
      </c>
      <c r="AH2455" s="2">
        <v>0</v>
      </c>
      <c r="AI2455" s="1">
        <v>0</v>
      </c>
      <c r="AJ2455" s="1">
        <v>0</v>
      </c>
      <c r="AK2455" s="60" t="str">
        <f>+IF(Tabla1[[#This Row],[REQUEST_TY]]="SR MANTENIMIENTO CORRECTIVO", "EMERGENCIA", "OTROS")</f>
        <v>EMERGENCIA</v>
      </c>
      <c r="AL2455" s="6" t="str">
        <f>+_xlfn.IFS(Tabla1[[#This Row],[Veces obj]]&lt;=1,"0-1",Tabla1[[#This Row],[Veces obj]]&lt;=2,"1-2",Tabla1[[#This Row],[Veces obj]]&lt;=3,"2-3",TRUE,"&gt;3")</f>
        <v>0-1</v>
      </c>
      <c r="AM2455" s="60" t="str">
        <f>+_xlfn.IFS(MONTH(Tabla1[[#This Row],[MES]])&lt;=3,"Q1",MONTH(Tabla1[[#This Row],[MES]])&lt;=6,"Q2",MONTH(Tabla1[[#This Row],[MES]])&lt;=9,"Q3",TRUE,"Q4")</f>
        <v>Q1</v>
      </c>
      <c r="AN2455" s="15" t="str">
        <f>+IFERROR(VLOOKUP(Tabla1[[#This Row],[CUENTA]],CTAS[],2,0),"OTROS")</f>
        <v>OTROS</v>
      </c>
      <c r="AP2455" s="15" t="str">
        <f>+IFERROR(VLOOKUP(Tabla1[[#This Row],[EMPLEADO]],IS[],3,0),"OTROS")</f>
        <v>JUAREZ</v>
      </c>
      <c r="AQ2455" s="15" t="str">
        <f>+IFERROR(VLOOKUP(Tabla1[[#This Row],[EMPLEADO]],IS[[NÓMINA]:[INGENIERO]],2,0),"OTROS")</f>
        <v>MIGUEL COTA</v>
      </c>
    </row>
    <row r="2456" spans="1:43" x14ac:dyDescent="0.25">
      <c r="A2456" t="s">
        <v>7477</v>
      </c>
      <c r="B2456">
        <v>1</v>
      </c>
      <c r="C2456" t="s">
        <v>7913</v>
      </c>
      <c r="D2456" t="s">
        <v>38</v>
      </c>
      <c r="E2456" t="s">
        <v>631</v>
      </c>
      <c r="F2456" t="s">
        <v>7914</v>
      </c>
      <c r="G2456" s="17" t="s">
        <v>7915</v>
      </c>
      <c r="H2456" t="s">
        <v>163</v>
      </c>
      <c r="I2456" t="s">
        <v>43</v>
      </c>
      <c r="J2456" t="s">
        <v>8</v>
      </c>
      <c r="K2456" t="s">
        <v>151</v>
      </c>
      <c r="L2456" t="s">
        <v>164</v>
      </c>
      <c r="M2456" t="s">
        <v>165</v>
      </c>
      <c r="N2456">
        <v>0</v>
      </c>
      <c r="O2456" t="s">
        <v>47</v>
      </c>
      <c r="P2456">
        <v>91</v>
      </c>
      <c r="Q2456" t="s">
        <v>48</v>
      </c>
      <c r="R2456" t="s">
        <v>242</v>
      </c>
      <c r="S2456" t="s">
        <v>64</v>
      </c>
      <c r="T2456" t="s">
        <v>51</v>
      </c>
      <c r="U2456" t="s">
        <v>96</v>
      </c>
      <c r="V2456">
        <v>1.1000000000000001</v>
      </c>
      <c r="W2456" s="1">
        <v>1501.5000000000002</v>
      </c>
      <c r="X2456">
        <v>1</v>
      </c>
      <c r="Y2456">
        <v>0</v>
      </c>
      <c r="Z2456">
        <v>5</v>
      </c>
      <c r="AA2456">
        <v>0</v>
      </c>
      <c r="AB2456" s="2">
        <v>0</v>
      </c>
      <c r="AC2456" s="1">
        <v>0</v>
      </c>
      <c r="AD2456" s="7">
        <v>43531</v>
      </c>
      <c r="AE2456" s="7">
        <v>43531</v>
      </c>
      <c r="AF2456">
        <v>0</v>
      </c>
      <c r="AG2456" t="s">
        <v>53</v>
      </c>
      <c r="AH2456" s="2">
        <v>0</v>
      </c>
      <c r="AI2456" s="1">
        <v>0</v>
      </c>
      <c r="AJ2456" s="1">
        <v>0</v>
      </c>
      <c r="AK2456" s="60" t="str">
        <f>+IF(Tabla1[[#This Row],[REQUEST_TY]]="SR MANTENIMIENTO CORRECTIVO", "EMERGENCIA", "OTROS")</f>
        <v>EMERGENCIA</v>
      </c>
      <c r="AL2456" s="6" t="str">
        <f>+_xlfn.IFS(Tabla1[[#This Row],[Veces obj]]&lt;=1,"0-1",Tabla1[[#This Row],[Veces obj]]&lt;=2,"1-2",Tabla1[[#This Row],[Veces obj]]&lt;=3,"2-3",TRUE,"&gt;3")</f>
        <v>0-1</v>
      </c>
      <c r="AM2456" s="60" t="str">
        <f>+_xlfn.IFS(MONTH(Tabla1[[#This Row],[MES]])&lt;=3,"Q1",MONTH(Tabla1[[#This Row],[MES]])&lt;=6,"Q2",MONTH(Tabla1[[#This Row],[MES]])&lt;=9,"Q3",TRUE,"Q4")</f>
        <v>Q1</v>
      </c>
      <c r="AN2456" s="15" t="str">
        <f>+IFERROR(VLOOKUP(Tabla1[[#This Row],[CUENTA]],CTAS[],2,0),"OTROS")</f>
        <v>HONEYWELL</v>
      </c>
      <c r="AP2456" s="15" t="str">
        <f>+IFERROR(VLOOKUP(Tabla1[[#This Row],[EMPLEADO]],IS[],3,0),"OTROS")</f>
        <v>CHIHUAHUA</v>
      </c>
      <c r="AQ2456" s="15" t="str">
        <f>+IFERROR(VLOOKUP(Tabla1[[#This Row],[EMPLEADO]],IS[[NÓMINA]:[INGENIERO]],2,0),"OTROS")</f>
        <v>LUIS EDUARDO MUÑOZ</v>
      </c>
    </row>
    <row r="2457" spans="1:43" x14ac:dyDescent="0.25">
      <c r="A2457" t="s">
        <v>7477</v>
      </c>
      <c r="B2457">
        <v>1</v>
      </c>
      <c r="C2457" t="s">
        <v>7916</v>
      </c>
      <c r="D2457" t="s">
        <v>38</v>
      </c>
      <c r="E2457" t="s">
        <v>133</v>
      </c>
      <c r="F2457" t="s">
        <v>7917</v>
      </c>
      <c r="G2457" s="17" t="s">
        <v>3053</v>
      </c>
      <c r="H2457" t="s">
        <v>253</v>
      </c>
      <c r="I2457" t="s">
        <v>43</v>
      </c>
      <c r="J2457" t="s">
        <v>8</v>
      </c>
      <c r="K2457" t="s">
        <v>59</v>
      </c>
      <c r="L2457" t="s">
        <v>687</v>
      </c>
      <c r="M2457" t="s">
        <v>649</v>
      </c>
      <c r="N2457">
        <v>0</v>
      </c>
      <c r="O2457" t="s">
        <v>47</v>
      </c>
      <c r="P2457">
        <v>60</v>
      </c>
      <c r="Q2457" t="s">
        <v>82</v>
      </c>
      <c r="R2457" t="s">
        <v>138</v>
      </c>
      <c r="S2457" t="s">
        <v>139</v>
      </c>
      <c r="T2457" t="s">
        <v>51</v>
      </c>
      <c r="U2457" t="s">
        <v>140</v>
      </c>
      <c r="V2457">
        <v>1.1000000000000001</v>
      </c>
      <c r="W2457" s="1">
        <v>1730.3000000000004</v>
      </c>
      <c r="X2457">
        <v>1</v>
      </c>
      <c r="Y2457">
        <v>0</v>
      </c>
      <c r="Z2457">
        <v>4</v>
      </c>
      <c r="AA2457">
        <v>0</v>
      </c>
      <c r="AB2457" s="2">
        <v>0</v>
      </c>
      <c r="AC2457" s="1">
        <v>0</v>
      </c>
      <c r="AD2457" s="7">
        <v>43529</v>
      </c>
      <c r="AE2457" s="7">
        <v>43529</v>
      </c>
      <c r="AF2457">
        <v>0</v>
      </c>
      <c r="AG2457" t="s">
        <v>53</v>
      </c>
      <c r="AH2457" s="2">
        <v>0</v>
      </c>
      <c r="AI2457" s="1">
        <v>0</v>
      </c>
      <c r="AJ2457" s="1">
        <v>0</v>
      </c>
      <c r="AK2457" s="60" t="str">
        <f>+IF(Tabla1[[#This Row],[REQUEST_TY]]="SR MANTENIMIENTO CORRECTIVO", "EMERGENCIA", "OTROS")</f>
        <v>EMERGENCIA</v>
      </c>
      <c r="AL2457" s="6" t="str">
        <f>+_xlfn.IFS(Tabla1[[#This Row],[Veces obj]]&lt;=1,"0-1",Tabla1[[#This Row],[Veces obj]]&lt;=2,"1-2",Tabla1[[#This Row],[Veces obj]]&lt;=3,"2-3",TRUE,"&gt;3")</f>
        <v>0-1</v>
      </c>
      <c r="AM2457" s="60" t="str">
        <f>+_xlfn.IFS(MONTH(Tabla1[[#This Row],[MES]])&lt;=3,"Q1",MONTH(Tabla1[[#This Row],[MES]])&lt;=6,"Q2",MONTH(Tabla1[[#This Row],[MES]])&lt;=9,"Q3",TRUE,"Q4")</f>
        <v>Q1</v>
      </c>
      <c r="AN2457" s="15" t="str">
        <f>+IFERROR(VLOOKUP(Tabla1[[#This Row],[CUENTA]],CTAS[],2,0),"OTROS")</f>
        <v>OTROS</v>
      </c>
      <c r="AP2457" s="15" t="str">
        <f>+IFERROR(VLOOKUP(Tabla1[[#This Row],[EMPLEADO]],IS[],3,0),"OTROS")</f>
        <v>OTROS</v>
      </c>
      <c r="AQ2457" s="15" t="str">
        <f>+IFERROR(VLOOKUP(Tabla1[[#This Row],[EMPLEADO]],IS[[NÓMINA]:[INGENIERO]],2,0),"OTROS")</f>
        <v>OTROS</v>
      </c>
    </row>
    <row r="2458" spans="1:43" x14ac:dyDescent="0.25">
      <c r="A2458" t="s">
        <v>7477</v>
      </c>
      <c r="B2458">
        <v>1</v>
      </c>
      <c r="C2458" t="s">
        <v>7918</v>
      </c>
      <c r="D2458" t="s">
        <v>3346</v>
      </c>
      <c r="E2458" t="s">
        <v>76</v>
      </c>
      <c r="F2458" t="s">
        <v>7919</v>
      </c>
      <c r="G2458" s="17" t="s">
        <v>1611</v>
      </c>
      <c r="H2458" t="s">
        <v>691</v>
      </c>
      <c r="I2458" t="s">
        <v>43</v>
      </c>
      <c r="J2458" t="s">
        <v>8</v>
      </c>
      <c r="K2458" t="s">
        <v>102</v>
      </c>
      <c r="L2458" t="s">
        <v>753</v>
      </c>
      <c r="M2458" t="s">
        <v>215</v>
      </c>
      <c r="N2458">
        <v>0</v>
      </c>
      <c r="O2458" t="s">
        <v>47</v>
      </c>
      <c r="P2458" t="s">
        <v>822</v>
      </c>
      <c r="Q2458" t="s">
        <v>48</v>
      </c>
      <c r="R2458" t="s">
        <v>63</v>
      </c>
      <c r="S2458" t="s">
        <v>64</v>
      </c>
      <c r="T2458" t="s">
        <v>51</v>
      </c>
      <c r="U2458" t="s">
        <v>96</v>
      </c>
      <c r="V2458">
        <v>1</v>
      </c>
      <c r="W2458" s="1">
        <v>682.5</v>
      </c>
      <c r="X2458">
        <v>0</v>
      </c>
      <c r="Y2458">
        <v>5</v>
      </c>
      <c r="Z2458">
        <v>5</v>
      </c>
      <c r="AA2458">
        <v>1</v>
      </c>
      <c r="AB2458" s="2">
        <v>0</v>
      </c>
      <c r="AC2458" s="1">
        <v>0</v>
      </c>
      <c r="AD2458" s="7">
        <v>43529</v>
      </c>
      <c r="AE2458" s="7">
        <v>43530</v>
      </c>
      <c r="AF2458">
        <v>1</v>
      </c>
      <c r="AG2458" t="s">
        <v>53</v>
      </c>
      <c r="AH2458" s="2">
        <v>0</v>
      </c>
      <c r="AI2458" s="1">
        <v>0</v>
      </c>
      <c r="AJ2458" s="1">
        <v>0</v>
      </c>
      <c r="AK2458" s="60" t="str">
        <f>+IF(Tabla1[[#This Row],[REQUEST_TY]]="SR MANTENIMIENTO CORRECTIVO", "EMERGENCIA", "OTROS")</f>
        <v>OTROS</v>
      </c>
      <c r="AL2458" s="6" t="str">
        <f>+_xlfn.IFS(Tabla1[[#This Row],[Veces obj]]&lt;=1,"0-1",Tabla1[[#This Row],[Veces obj]]&lt;=2,"1-2",Tabla1[[#This Row],[Veces obj]]&lt;=3,"2-3",TRUE,"&gt;3")</f>
        <v>0-1</v>
      </c>
      <c r="AM2458" s="60" t="str">
        <f>+_xlfn.IFS(MONTH(Tabla1[[#This Row],[MES]])&lt;=3,"Q1",MONTH(Tabla1[[#This Row],[MES]])&lt;=6,"Q2",MONTH(Tabla1[[#This Row],[MES]])&lt;=9,"Q3",TRUE,"Q4")</f>
        <v>Q1</v>
      </c>
      <c r="AN2458" s="15" t="str">
        <f>+IFERROR(VLOOKUP(Tabla1[[#This Row],[CUENTA]],CTAS[],2,0),"OTROS")</f>
        <v>OTROS</v>
      </c>
      <c r="AP2458" s="15" t="str">
        <f>+IFERROR(VLOOKUP(Tabla1[[#This Row],[EMPLEADO]],IS[],3,0),"OTROS")</f>
        <v>OTROS</v>
      </c>
      <c r="AQ2458" s="15" t="str">
        <f>+IFERROR(VLOOKUP(Tabla1[[#This Row],[EMPLEADO]],IS[[NÓMINA]:[INGENIERO]],2,0),"OTROS")</f>
        <v>OTROS</v>
      </c>
    </row>
    <row r="2459" spans="1:43" x14ac:dyDescent="0.25">
      <c r="A2459" t="s">
        <v>7477</v>
      </c>
      <c r="B2459">
        <v>1</v>
      </c>
      <c r="C2459" t="s">
        <v>7920</v>
      </c>
      <c r="D2459" t="s">
        <v>3346</v>
      </c>
      <c r="E2459" t="s">
        <v>725</v>
      </c>
      <c r="F2459" t="s">
        <v>7921</v>
      </c>
      <c r="G2459" s="17" t="s">
        <v>1860</v>
      </c>
      <c r="H2459" t="s">
        <v>691</v>
      </c>
      <c r="I2459" t="s">
        <v>43</v>
      </c>
      <c r="J2459" t="s">
        <v>8</v>
      </c>
      <c r="K2459" t="s">
        <v>102</v>
      </c>
      <c r="L2459" t="s">
        <v>753</v>
      </c>
      <c r="M2459" t="s">
        <v>215</v>
      </c>
      <c r="N2459">
        <v>0</v>
      </c>
      <c r="O2459" t="s">
        <v>47</v>
      </c>
      <c r="P2459" t="s">
        <v>822</v>
      </c>
      <c r="Q2459" t="s">
        <v>48</v>
      </c>
      <c r="R2459" t="s">
        <v>223</v>
      </c>
      <c r="S2459" t="s">
        <v>139</v>
      </c>
      <c r="T2459" t="s">
        <v>51</v>
      </c>
      <c r="U2459" t="s">
        <v>353</v>
      </c>
      <c r="V2459">
        <v>1</v>
      </c>
      <c r="W2459" s="1">
        <v>786.50000000000011</v>
      </c>
      <c r="X2459">
        <v>0</v>
      </c>
      <c r="Y2459">
        <v>4</v>
      </c>
      <c r="Z2459">
        <v>4</v>
      </c>
      <c r="AA2459">
        <v>1</v>
      </c>
      <c r="AB2459" s="2">
        <v>0</v>
      </c>
      <c r="AC2459" s="1">
        <v>0</v>
      </c>
      <c r="AD2459" s="7">
        <v>43529</v>
      </c>
      <c r="AE2459" s="7">
        <v>43529</v>
      </c>
      <c r="AF2459">
        <v>0</v>
      </c>
      <c r="AG2459" t="s">
        <v>53</v>
      </c>
      <c r="AH2459" s="2">
        <v>0</v>
      </c>
      <c r="AI2459" s="1">
        <v>0</v>
      </c>
      <c r="AJ2459" s="1">
        <v>0</v>
      </c>
      <c r="AK2459" s="60" t="str">
        <f>+IF(Tabla1[[#This Row],[REQUEST_TY]]="SR MANTENIMIENTO CORRECTIVO", "EMERGENCIA", "OTROS")</f>
        <v>OTROS</v>
      </c>
      <c r="AL2459" s="6" t="str">
        <f>+_xlfn.IFS(Tabla1[[#This Row],[Veces obj]]&lt;=1,"0-1",Tabla1[[#This Row],[Veces obj]]&lt;=2,"1-2",Tabla1[[#This Row],[Veces obj]]&lt;=3,"2-3",TRUE,"&gt;3")</f>
        <v>0-1</v>
      </c>
      <c r="AM2459" s="60" t="str">
        <f>+_xlfn.IFS(MONTH(Tabla1[[#This Row],[MES]])&lt;=3,"Q1",MONTH(Tabla1[[#This Row],[MES]])&lt;=6,"Q2",MONTH(Tabla1[[#This Row],[MES]])&lt;=9,"Q3",TRUE,"Q4")</f>
        <v>Q1</v>
      </c>
      <c r="AN2459" s="15" t="str">
        <f>+IFERROR(VLOOKUP(Tabla1[[#This Row],[CUENTA]],CTAS[],2,0),"OTROS")</f>
        <v>OTROS</v>
      </c>
      <c r="AP2459" s="15" t="str">
        <f>+IFERROR(VLOOKUP(Tabla1[[#This Row],[EMPLEADO]],IS[],3,0),"OTROS")</f>
        <v>OTROS</v>
      </c>
      <c r="AQ2459" s="15" t="str">
        <f>+IFERROR(VLOOKUP(Tabla1[[#This Row],[EMPLEADO]],IS[[NÓMINA]:[INGENIERO]],2,0),"OTROS")</f>
        <v>OTROS</v>
      </c>
    </row>
    <row r="2460" spans="1:43" x14ac:dyDescent="0.25">
      <c r="A2460" t="s">
        <v>7477</v>
      </c>
      <c r="B2460">
        <v>1</v>
      </c>
      <c r="C2460" t="s">
        <v>7922</v>
      </c>
      <c r="D2460" t="s">
        <v>38</v>
      </c>
      <c r="E2460" t="s">
        <v>2827</v>
      </c>
      <c r="F2460" t="s">
        <v>7923</v>
      </c>
      <c r="G2460" s="17" t="s">
        <v>7924</v>
      </c>
      <c r="H2460" t="s">
        <v>266</v>
      </c>
      <c r="I2460" t="s">
        <v>43</v>
      </c>
      <c r="J2460" t="s">
        <v>8</v>
      </c>
      <c r="K2460" t="s">
        <v>71</v>
      </c>
      <c r="L2460" t="s">
        <v>170</v>
      </c>
      <c r="M2460" t="s">
        <v>73</v>
      </c>
      <c r="N2460">
        <v>0</v>
      </c>
      <c r="O2460" t="s">
        <v>47</v>
      </c>
      <c r="P2460">
        <v>88</v>
      </c>
      <c r="Q2460" t="s">
        <v>48</v>
      </c>
      <c r="R2460" t="s">
        <v>138</v>
      </c>
      <c r="S2460" t="s">
        <v>139</v>
      </c>
      <c r="T2460" t="s">
        <v>51</v>
      </c>
      <c r="U2460" t="s">
        <v>353</v>
      </c>
      <c r="V2460">
        <v>1.1499999999999999</v>
      </c>
      <c r="W2460" s="1">
        <v>1808.95</v>
      </c>
      <c r="X2460">
        <v>1</v>
      </c>
      <c r="Y2460">
        <v>0</v>
      </c>
      <c r="Z2460">
        <v>4</v>
      </c>
      <c r="AA2460">
        <v>0</v>
      </c>
      <c r="AB2460" s="2">
        <v>0</v>
      </c>
      <c r="AC2460" s="1">
        <v>0</v>
      </c>
      <c r="AD2460" s="7">
        <v>43529</v>
      </c>
      <c r="AE2460" s="7">
        <v>43529</v>
      </c>
      <c r="AF2460">
        <v>0</v>
      </c>
      <c r="AG2460" t="s">
        <v>53</v>
      </c>
      <c r="AH2460" s="2">
        <v>0</v>
      </c>
      <c r="AI2460" s="1">
        <v>0</v>
      </c>
      <c r="AJ2460" s="1">
        <v>0</v>
      </c>
      <c r="AK2460" s="60" t="str">
        <f>+IF(Tabla1[[#This Row],[REQUEST_TY]]="SR MANTENIMIENTO CORRECTIVO", "EMERGENCIA", "OTROS")</f>
        <v>EMERGENCIA</v>
      </c>
      <c r="AL2460" s="6" t="str">
        <f>+_xlfn.IFS(Tabla1[[#This Row],[Veces obj]]&lt;=1,"0-1",Tabla1[[#This Row],[Veces obj]]&lt;=2,"1-2",Tabla1[[#This Row],[Veces obj]]&lt;=3,"2-3",TRUE,"&gt;3")</f>
        <v>0-1</v>
      </c>
      <c r="AM2460" s="60" t="str">
        <f>+_xlfn.IFS(MONTH(Tabla1[[#This Row],[MES]])&lt;=3,"Q1",MONTH(Tabla1[[#This Row],[MES]])&lt;=6,"Q2",MONTH(Tabla1[[#This Row],[MES]])&lt;=9,"Q3",TRUE,"Q4")</f>
        <v>Q1</v>
      </c>
      <c r="AN2460" s="15" t="str">
        <f>+IFERROR(VLOOKUP(Tabla1[[#This Row],[CUENTA]],CTAS[],2,0),"OTROS")</f>
        <v>OTROS</v>
      </c>
      <c r="AP2460" s="15" t="str">
        <f>+IFERROR(VLOOKUP(Tabla1[[#This Row],[EMPLEADO]],IS[],3,0),"OTROS")</f>
        <v>JUAREZ</v>
      </c>
      <c r="AQ2460" s="15" t="str">
        <f>+IFERROR(VLOOKUP(Tabla1[[#This Row],[EMPLEADO]],IS[[NÓMINA]:[INGENIERO]],2,0),"OTROS")</f>
        <v>CESAR MAR</v>
      </c>
    </row>
    <row r="2461" spans="1:43" x14ac:dyDescent="0.25">
      <c r="A2461" t="s">
        <v>7477</v>
      </c>
      <c r="B2461">
        <v>1</v>
      </c>
      <c r="C2461" t="s">
        <v>7925</v>
      </c>
      <c r="D2461" t="s">
        <v>38</v>
      </c>
      <c r="E2461" t="s">
        <v>7926</v>
      </c>
      <c r="F2461" t="s">
        <v>7927</v>
      </c>
      <c r="G2461" s="17" t="s">
        <v>7928</v>
      </c>
      <c r="H2461" t="s">
        <v>58</v>
      </c>
      <c r="I2461" t="s">
        <v>43</v>
      </c>
      <c r="J2461" t="s">
        <v>8</v>
      </c>
      <c r="K2461" t="s">
        <v>404</v>
      </c>
      <c r="L2461" t="s">
        <v>7929</v>
      </c>
      <c r="M2461" t="s">
        <v>736</v>
      </c>
      <c r="N2461">
        <v>0</v>
      </c>
      <c r="O2461" t="s">
        <v>47</v>
      </c>
      <c r="P2461">
        <v>2651</v>
      </c>
      <c r="Q2461" t="s">
        <v>48</v>
      </c>
      <c r="R2461" t="s">
        <v>74</v>
      </c>
      <c r="S2461" t="s">
        <v>50</v>
      </c>
      <c r="T2461" t="s">
        <v>51</v>
      </c>
      <c r="U2461" t="s">
        <v>52</v>
      </c>
      <c r="V2461">
        <v>1.05</v>
      </c>
      <c r="W2461" s="1">
        <v>750.75000000000011</v>
      </c>
      <c r="X2461">
        <v>1</v>
      </c>
      <c r="Y2461">
        <v>2.92</v>
      </c>
      <c r="Z2461">
        <v>5</v>
      </c>
      <c r="AA2461">
        <v>0.58399999999999996</v>
      </c>
      <c r="AB2461" s="2">
        <v>0</v>
      </c>
      <c r="AC2461" s="1">
        <v>0</v>
      </c>
      <c r="AD2461" s="7">
        <v>43529</v>
      </c>
      <c r="AE2461" s="7">
        <v>43529</v>
      </c>
      <c r="AF2461">
        <v>0</v>
      </c>
      <c r="AG2461" t="s">
        <v>53</v>
      </c>
      <c r="AH2461" s="2">
        <v>0</v>
      </c>
      <c r="AI2461" s="1">
        <v>0</v>
      </c>
      <c r="AJ2461" s="1">
        <v>0</v>
      </c>
      <c r="AK2461" s="60" t="str">
        <f>+IF(Tabla1[[#This Row],[REQUEST_TY]]="SR MANTENIMIENTO CORRECTIVO", "EMERGENCIA", "OTROS")</f>
        <v>EMERGENCIA</v>
      </c>
      <c r="AL2461" s="6" t="str">
        <f>+_xlfn.IFS(Tabla1[[#This Row],[Veces obj]]&lt;=1,"0-1",Tabla1[[#This Row],[Veces obj]]&lt;=2,"1-2",Tabla1[[#This Row],[Veces obj]]&lt;=3,"2-3",TRUE,"&gt;3")</f>
        <v>0-1</v>
      </c>
      <c r="AM2461" s="60" t="str">
        <f>+_xlfn.IFS(MONTH(Tabla1[[#This Row],[MES]])&lt;=3,"Q1",MONTH(Tabla1[[#This Row],[MES]])&lt;=6,"Q2",MONTH(Tabla1[[#This Row],[MES]])&lt;=9,"Q3",TRUE,"Q4")</f>
        <v>Q1</v>
      </c>
      <c r="AN2461" s="15" t="str">
        <f>+IFERROR(VLOOKUP(Tabla1[[#This Row],[CUENTA]],CTAS[],2,0),"OTROS")</f>
        <v>OTROS</v>
      </c>
      <c r="AP2461" s="15" t="str">
        <f>+IFERROR(VLOOKUP(Tabla1[[#This Row],[EMPLEADO]],IS[],3,0),"OTROS")</f>
        <v>OTROS</v>
      </c>
      <c r="AQ2461" s="15" t="str">
        <f>+IFERROR(VLOOKUP(Tabla1[[#This Row],[EMPLEADO]],IS[[NÓMINA]:[INGENIERO]],2,0),"OTROS")</f>
        <v>OTROS</v>
      </c>
    </row>
    <row r="2462" spans="1:43" x14ac:dyDescent="0.25">
      <c r="A2462" t="s">
        <v>7477</v>
      </c>
      <c r="B2462">
        <v>1</v>
      </c>
      <c r="C2462" t="s">
        <v>7930</v>
      </c>
      <c r="D2462" t="s">
        <v>38</v>
      </c>
      <c r="E2462" t="s">
        <v>76</v>
      </c>
      <c r="F2462" t="s">
        <v>7931</v>
      </c>
      <c r="G2462" s="17" t="s">
        <v>4971</v>
      </c>
      <c r="H2462" t="s">
        <v>297</v>
      </c>
      <c r="I2462" t="s">
        <v>43</v>
      </c>
      <c r="J2462" t="s">
        <v>8</v>
      </c>
      <c r="K2462" t="s">
        <v>234</v>
      </c>
      <c r="L2462" t="s">
        <v>732</v>
      </c>
      <c r="M2462" t="s">
        <v>94</v>
      </c>
      <c r="N2462">
        <v>0</v>
      </c>
      <c r="O2462" t="s">
        <v>47</v>
      </c>
      <c r="P2462">
        <v>28</v>
      </c>
      <c r="Q2462" t="s">
        <v>62</v>
      </c>
      <c r="R2462" t="s">
        <v>63</v>
      </c>
      <c r="S2462" t="s">
        <v>64</v>
      </c>
      <c r="T2462" t="s">
        <v>51</v>
      </c>
      <c r="U2462" t="s">
        <v>65</v>
      </c>
      <c r="V2462">
        <v>0.8</v>
      </c>
      <c r="W2462" s="1">
        <v>1092</v>
      </c>
      <c r="X2462">
        <v>1</v>
      </c>
      <c r="Y2462">
        <v>0</v>
      </c>
      <c r="Z2462">
        <v>5</v>
      </c>
      <c r="AA2462">
        <v>0</v>
      </c>
      <c r="AB2462" s="2">
        <v>0</v>
      </c>
      <c r="AC2462" s="1">
        <v>0</v>
      </c>
      <c r="AD2462" s="7">
        <v>43530</v>
      </c>
      <c r="AE2462" s="7">
        <v>43530</v>
      </c>
      <c r="AF2462">
        <v>0</v>
      </c>
      <c r="AG2462" t="s">
        <v>53</v>
      </c>
      <c r="AH2462" s="2">
        <v>0</v>
      </c>
      <c r="AI2462" s="1">
        <v>0</v>
      </c>
      <c r="AJ2462" s="1">
        <v>0</v>
      </c>
      <c r="AK2462" s="60" t="str">
        <f>+IF(Tabla1[[#This Row],[REQUEST_TY]]="SR MANTENIMIENTO CORRECTIVO", "EMERGENCIA", "OTROS")</f>
        <v>EMERGENCIA</v>
      </c>
      <c r="AL2462" s="6" t="str">
        <f>+_xlfn.IFS(Tabla1[[#This Row],[Veces obj]]&lt;=1,"0-1",Tabla1[[#This Row],[Veces obj]]&lt;=2,"1-2",Tabla1[[#This Row],[Veces obj]]&lt;=3,"2-3",TRUE,"&gt;3")</f>
        <v>0-1</v>
      </c>
      <c r="AM2462" s="60" t="str">
        <f>+_xlfn.IFS(MONTH(Tabla1[[#This Row],[MES]])&lt;=3,"Q1",MONTH(Tabla1[[#This Row],[MES]])&lt;=6,"Q2",MONTH(Tabla1[[#This Row],[MES]])&lt;=9,"Q3",TRUE,"Q4")</f>
        <v>Q1</v>
      </c>
      <c r="AN2462" s="15" t="str">
        <f>+IFERROR(VLOOKUP(Tabla1[[#This Row],[CUENTA]],CTAS[],2,0),"OTROS")</f>
        <v>OTROS</v>
      </c>
      <c r="AP2462" s="15" t="str">
        <f>+IFERROR(VLOOKUP(Tabla1[[#This Row],[EMPLEADO]],IS[],3,0),"OTROS")</f>
        <v>JUAREZ</v>
      </c>
      <c r="AQ2462" s="15" t="str">
        <f>+IFERROR(VLOOKUP(Tabla1[[#This Row],[EMPLEADO]],IS[[NÓMINA]:[INGENIERO]],2,0),"OTROS")</f>
        <v>ALFREDO TORRES</v>
      </c>
    </row>
    <row r="2463" spans="1:43" x14ac:dyDescent="0.25">
      <c r="A2463" t="s">
        <v>7477</v>
      </c>
      <c r="B2463">
        <v>1</v>
      </c>
      <c r="C2463" t="s">
        <v>7932</v>
      </c>
      <c r="D2463" t="s">
        <v>38</v>
      </c>
      <c r="E2463" t="s">
        <v>275</v>
      </c>
      <c r="F2463" t="s">
        <v>7933</v>
      </c>
      <c r="G2463" s="17" t="s">
        <v>2485</v>
      </c>
      <c r="H2463" t="s">
        <v>204</v>
      </c>
      <c r="I2463" t="s">
        <v>43</v>
      </c>
      <c r="J2463" t="s">
        <v>8</v>
      </c>
      <c r="K2463" t="s">
        <v>2486</v>
      </c>
      <c r="L2463" t="s">
        <v>1442</v>
      </c>
      <c r="M2463" t="s">
        <v>932</v>
      </c>
      <c r="N2463">
        <v>0</v>
      </c>
      <c r="O2463" t="s">
        <v>47</v>
      </c>
      <c r="P2463">
        <v>1</v>
      </c>
      <c r="Q2463" t="s">
        <v>388</v>
      </c>
      <c r="R2463" t="s">
        <v>95</v>
      </c>
      <c r="S2463" t="s">
        <v>64</v>
      </c>
      <c r="T2463" t="s">
        <v>51</v>
      </c>
      <c r="U2463" t="s">
        <v>389</v>
      </c>
      <c r="V2463">
        <v>0</v>
      </c>
      <c r="W2463" s="1">
        <v>0</v>
      </c>
      <c r="X2463">
        <v>1</v>
      </c>
      <c r="Y2463">
        <v>6</v>
      </c>
      <c r="Z2463">
        <v>5</v>
      </c>
      <c r="AA2463">
        <v>1.2</v>
      </c>
      <c r="AB2463" s="2">
        <v>4.9999999999999989E-2</v>
      </c>
      <c r="AC2463" s="1">
        <v>-68.249999999999986</v>
      </c>
      <c r="AD2463" s="7">
        <v>43529</v>
      </c>
      <c r="AE2463" s="7">
        <v>43530</v>
      </c>
      <c r="AF2463">
        <v>1</v>
      </c>
      <c r="AG2463" t="s">
        <v>53</v>
      </c>
      <c r="AH2463" s="2">
        <v>0</v>
      </c>
      <c r="AI2463" s="1">
        <v>0</v>
      </c>
      <c r="AJ2463" s="1">
        <v>0</v>
      </c>
      <c r="AK2463" s="60" t="str">
        <f>+IF(Tabla1[[#This Row],[REQUEST_TY]]="SR MANTENIMIENTO CORRECTIVO", "EMERGENCIA", "OTROS")</f>
        <v>EMERGENCIA</v>
      </c>
      <c r="AL2463" s="6" t="str">
        <f>+_xlfn.IFS(Tabla1[[#This Row],[Veces obj]]&lt;=1,"0-1",Tabla1[[#This Row],[Veces obj]]&lt;=2,"1-2",Tabla1[[#This Row],[Veces obj]]&lt;=3,"2-3",TRUE,"&gt;3")</f>
        <v>1-2</v>
      </c>
      <c r="AM2463" s="60" t="str">
        <f>+_xlfn.IFS(MONTH(Tabla1[[#This Row],[MES]])&lt;=3,"Q1",MONTH(Tabla1[[#This Row],[MES]])&lt;=6,"Q2",MONTH(Tabla1[[#This Row],[MES]])&lt;=9,"Q3",TRUE,"Q4")</f>
        <v>Q1</v>
      </c>
      <c r="AN2463" s="15" t="str">
        <f>+IFERROR(VLOOKUP(Tabla1[[#This Row],[CUENTA]],CTAS[],2,0),"OTROS")</f>
        <v>OTROS</v>
      </c>
      <c r="AP2463" s="15" t="str">
        <f>+IFERROR(VLOOKUP(Tabla1[[#This Row],[EMPLEADO]],IS[],3,0),"OTROS")</f>
        <v>OTROS</v>
      </c>
      <c r="AQ2463" s="15" t="str">
        <f>+IFERROR(VLOOKUP(Tabla1[[#This Row],[EMPLEADO]],IS[[NÓMINA]:[INGENIERO]],2,0),"OTROS")</f>
        <v>OTROS</v>
      </c>
    </row>
    <row r="2464" spans="1:43" x14ac:dyDescent="0.25">
      <c r="A2464" t="s">
        <v>7477</v>
      </c>
      <c r="B2464">
        <v>1</v>
      </c>
      <c r="C2464" t="s">
        <v>7934</v>
      </c>
      <c r="D2464" t="s">
        <v>38</v>
      </c>
      <c r="E2464" t="s">
        <v>7926</v>
      </c>
      <c r="F2464" t="s">
        <v>7935</v>
      </c>
      <c r="G2464" s="17" t="s">
        <v>7936</v>
      </c>
      <c r="H2464" t="s">
        <v>58</v>
      </c>
      <c r="I2464" t="s">
        <v>43</v>
      </c>
      <c r="J2464" t="s">
        <v>8</v>
      </c>
      <c r="K2464" t="s">
        <v>404</v>
      </c>
      <c r="L2464" t="s">
        <v>7929</v>
      </c>
      <c r="M2464" t="s">
        <v>736</v>
      </c>
      <c r="N2464">
        <v>0</v>
      </c>
      <c r="O2464" t="s">
        <v>47</v>
      </c>
      <c r="P2464">
        <v>483</v>
      </c>
      <c r="Q2464" t="s">
        <v>48</v>
      </c>
      <c r="R2464" t="s">
        <v>74</v>
      </c>
      <c r="S2464" t="s">
        <v>50</v>
      </c>
      <c r="T2464" t="s">
        <v>51</v>
      </c>
      <c r="U2464" t="s">
        <v>52</v>
      </c>
      <c r="V2464">
        <v>1.05</v>
      </c>
      <c r="W2464" s="1">
        <v>750.75000000000011</v>
      </c>
      <c r="X2464">
        <v>1</v>
      </c>
      <c r="Y2464">
        <v>1.5</v>
      </c>
      <c r="Z2464">
        <v>5</v>
      </c>
      <c r="AA2464">
        <v>0.3</v>
      </c>
      <c r="AB2464" s="2">
        <v>0</v>
      </c>
      <c r="AC2464" s="1">
        <v>0</v>
      </c>
      <c r="AD2464" s="7">
        <v>43529</v>
      </c>
      <c r="AE2464" s="7">
        <v>43529</v>
      </c>
      <c r="AF2464">
        <v>0</v>
      </c>
      <c r="AG2464" t="s">
        <v>53</v>
      </c>
      <c r="AH2464" s="2">
        <v>0</v>
      </c>
      <c r="AI2464" s="1">
        <v>0</v>
      </c>
      <c r="AJ2464" s="1">
        <v>0</v>
      </c>
      <c r="AK2464" s="60" t="str">
        <f>+IF(Tabla1[[#This Row],[REQUEST_TY]]="SR MANTENIMIENTO CORRECTIVO", "EMERGENCIA", "OTROS")</f>
        <v>EMERGENCIA</v>
      </c>
      <c r="AL2464" s="6" t="str">
        <f>+_xlfn.IFS(Tabla1[[#This Row],[Veces obj]]&lt;=1,"0-1",Tabla1[[#This Row],[Veces obj]]&lt;=2,"1-2",Tabla1[[#This Row],[Veces obj]]&lt;=3,"2-3",TRUE,"&gt;3")</f>
        <v>0-1</v>
      </c>
      <c r="AM2464" s="60" t="str">
        <f>+_xlfn.IFS(MONTH(Tabla1[[#This Row],[MES]])&lt;=3,"Q1",MONTH(Tabla1[[#This Row],[MES]])&lt;=6,"Q2",MONTH(Tabla1[[#This Row],[MES]])&lt;=9,"Q3",TRUE,"Q4")</f>
        <v>Q1</v>
      </c>
      <c r="AN2464" s="15" t="str">
        <f>+IFERROR(VLOOKUP(Tabla1[[#This Row],[CUENTA]],CTAS[],2,0),"OTROS")</f>
        <v>OTROS</v>
      </c>
      <c r="AP2464" s="15" t="str">
        <f>+IFERROR(VLOOKUP(Tabla1[[#This Row],[EMPLEADO]],IS[],3,0),"OTROS")</f>
        <v>OTROS</v>
      </c>
      <c r="AQ2464" s="15" t="str">
        <f>+IFERROR(VLOOKUP(Tabla1[[#This Row],[EMPLEADO]],IS[[NÓMINA]:[INGENIERO]],2,0),"OTROS")</f>
        <v>OTROS</v>
      </c>
    </row>
    <row r="2465" spans="1:43" x14ac:dyDescent="0.25">
      <c r="A2465" t="s">
        <v>7477</v>
      </c>
      <c r="B2465">
        <v>1</v>
      </c>
      <c r="C2465" t="s">
        <v>7937</v>
      </c>
      <c r="D2465" t="s">
        <v>38</v>
      </c>
      <c r="E2465" t="s">
        <v>725</v>
      </c>
      <c r="F2465" t="s">
        <v>7938</v>
      </c>
      <c r="G2465" s="17" t="s">
        <v>4976</v>
      </c>
      <c r="H2465" t="s">
        <v>204</v>
      </c>
      <c r="I2465" t="s">
        <v>43</v>
      </c>
      <c r="J2465" t="s">
        <v>8</v>
      </c>
      <c r="K2465" t="s">
        <v>59</v>
      </c>
      <c r="L2465" t="s">
        <v>4977</v>
      </c>
      <c r="M2465" t="s">
        <v>570</v>
      </c>
      <c r="N2465">
        <v>0</v>
      </c>
      <c r="O2465" t="s">
        <v>47</v>
      </c>
      <c r="P2465">
        <v>28</v>
      </c>
      <c r="Q2465" t="s">
        <v>62</v>
      </c>
      <c r="R2465" t="s">
        <v>223</v>
      </c>
      <c r="S2465" t="s">
        <v>139</v>
      </c>
      <c r="T2465" t="s">
        <v>51</v>
      </c>
      <c r="U2465" t="s">
        <v>262</v>
      </c>
      <c r="V2465">
        <v>1.05</v>
      </c>
      <c r="W2465" s="1">
        <v>1651.6500000000003</v>
      </c>
      <c r="X2465">
        <v>1</v>
      </c>
      <c r="Y2465">
        <v>8.85</v>
      </c>
      <c r="Z2465">
        <v>4</v>
      </c>
      <c r="AA2465">
        <v>2.2124999999999999</v>
      </c>
      <c r="AB2465" s="2">
        <v>0.30312499999999998</v>
      </c>
      <c r="AC2465" s="1">
        <v>-476.81562500000001</v>
      </c>
      <c r="AD2465" s="7">
        <v>43529</v>
      </c>
      <c r="AE2465" s="7">
        <v>43530</v>
      </c>
      <c r="AF2465">
        <v>1</v>
      </c>
      <c r="AG2465" t="s">
        <v>53</v>
      </c>
      <c r="AH2465" s="2">
        <v>0</v>
      </c>
      <c r="AI2465" s="1">
        <v>0</v>
      </c>
      <c r="AJ2465" s="1">
        <v>0</v>
      </c>
      <c r="AK2465" s="60" t="str">
        <f>+IF(Tabla1[[#This Row],[REQUEST_TY]]="SR MANTENIMIENTO CORRECTIVO", "EMERGENCIA", "OTROS")</f>
        <v>EMERGENCIA</v>
      </c>
      <c r="AL2465" s="6" t="str">
        <f>+_xlfn.IFS(Tabla1[[#This Row],[Veces obj]]&lt;=1,"0-1",Tabla1[[#This Row],[Veces obj]]&lt;=2,"1-2",Tabla1[[#This Row],[Veces obj]]&lt;=3,"2-3",TRUE,"&gt;3")</f>
        <v>2-3</v>
      </c>
      <c r="AM2465" s="60" t="str">
        <f>+_xlfn.IFS(MONTH(Tabla1[[#This Row],[MES]])&lt;=3,"Q1",MONTH(Tabla1[[#This Row],[MES]])&lt;=6,"Q2",MONTH(Tabla1[[#This Row],[MES]])&lt;=9,"Q3",TRUE,"Q4")</f>
        <v>Q1</v>
      </c>
      <c r="AN2465" s="15" t="str">
        <f>+IFERROR(VLOOKUP(Tabla1[[#This Row],[CUENTA]],CTAS[],2,0),"OTROS")</f>
        <v>OTROS</v>
      </c>
      <c r="AP2465" s="15" t="str">
        <f>+IFERROR(VLOOKUP(Tabla1[[#This Row],[EMPLEADO]],IS[],3,0),"OTROS")</f>
        <v>OTROS</v>
      </c>
      <c r="AQ2465" s="15" t="str">
        <f>+IFERROR(VLOOKUP(Tabla1[[#This Row],[EMPLEADO]],IS[[NÓMINA]:[INGENIERO]],2,0),"OTROS")</f>
        <v>OTROS</v>
      </c>
    </row>
    <row r="2466" spans="1:43" x14ac:dyDescent="0.25">
      <c r="A2466" t="s">
        <v>7477</v>
      </c>
      <c r="B2466">
        <v>1</v>
      </c>
      <c r="C2466" t="s">
        <v>7939</v>
      </c>
      <c r="D2466" t="s">
        <v>38</v>
      </c>
      <c r="E2466" t="s">
        <v>98</v>
      </c>
      <c r="F2466" t="s">
        <v>7940</v>
      </c>
      <c r="G2466" s="17" t="s">
        <v>1586</v>
      </c>
      <c r="H2466" t="s">
        <v>915</v>
      </c>
      <c r="I2466" t="s">
        <v>43</v>
      </c>
      <c r="J2466" t="s">
        <v>8</v>
      </c>
      <c r="K2466" t="s">
        <v>102</v>
      </c>
      <c r="L2466" t="s">
        <v>718</v>
      </c>
      <c r="M2466" t="s">
        <v>46</v>
      </c>
      <c r="N2466">
        <v>0</v>
      </c>
      <c r="O2466" t="s">
        <v>47</v>
      </c>
      <c r="P2466">
        <v>28</v>
      </c>
      <c r="Q2466" t="s">
        <v>62</v>
      </c>
      <c r="R2466" t="s">
        <v>63</v>
      </c>
      <c r="S2466" t="s">
        <v>64</v>
      </c>
      <c r="T2466" t="s">
        <v>51</v>
      </c>
      <c r="U2466" t="s">
        <v>65</v>
      </c>
      <c r="V2466">
        <v>0.8</v>
      </c>
      <c r="W2466" s="1">
        <v>1092</v>
      </c>
      <c r="X2466">
        <v>1</v>
      </c>
      <c r="Y2466">
        <v>0.78</v>
      </c>
      <c r="Z2466">
        <v>5</v>
      </c>
      <c r="AA2466">
        <v>0.156</v>
      </c>
      <c r="AB2466" s="2">
        <v>0</v>
      </c>
      <c r="AC2466" s="1">
        <v>0</v>
      </c>
      <c r="AD2466" s="7">
        <v>43531</v>
      </c>
      <c r="AE2466" s="7">
        <v>43531</v>
      </c>
      <c r="AF2466">
        <v>0</v>
      </c>
      <c r="AG2466" t="s">
        <v>53</v>
      </c>
      <c r="AH2466" s="2">
        <v>0</v>
      </c>
      <c r="AI2466" s="1">
        <v>0</v>
      </c>
      <c r="AJ2466" s="1">
        <v>0</v>
      </c>
      <c r="AK2466" s="60" t="str">
        <f>+IF(Tabla1[[#This Row],[REQUEST_TY]]="SR MANTENIMIENTO CORRECTIVO", "EMERGENCIA", "OTROS")</f>
        <v>EMERGENCIA</v>
      </c>
      <c r="AL2466" s="6" t="str">
        <f>+_xlfn.IFS(Tabla1[[#This Row],[Veces obj]]&lt;=1,"0-1",Tabla1[[#This Row],[Veces obj]]&lt;=2,"1-2",Tabla1[[#This Row],[Veces obj]]&lt;=3,"2-3",TRUE,"&gt;3")</f>
        <v>0-1</v>
      </c>
      <c r="AM2466" s="60" t="str">
        <f>+_xlfn.IFS(MONTH(Tabla1[[#This Row],[MES]])&lt;=3,"Q1",MONTH(Tabla1[[#This Row],[MES]])&lt;=6,"Q2",MONTH(Tabla1[[#This Row],[MES]])&lt;=9,"Q3",TRUE,"Q4")</f>
        <v>Q1</v>
      </c>
      <c r="AN2466" s="15" t="str">
        <f>+IFERROR(VLOOKUP(Tabla1[[#This Row],[CUENTA]],CTAS[],2,0),"OTROS")</f>
        <v>OTROS</v>
      </c>
      <c r="AP2466" s="15" t="str">
        <f>+IFERROR(VLOOKUP(Tabla1[[#This Row],[EMPLEADO]],IS[],3,0),"OTROS")</f>
        <v>OTROS</v>
      </c>
      <c r="AQ2466" s="15" t="str">
        <f>+IFERROR(VLOOKUP(Tabla1[[#This Row],[EMPLEADO]],IS[[NÓMINA]:[INGENIERO]],2,0),"OTROS")</f>
        <v>OTROS</v>
      </c>
    </row>
    <row r="2467" spans="1:43" x14ac:dyDescent="0.25">
      <c r="A2467" t="s">
        <v>7477</v>
      </c>
      <c r="B2467">
        <v>1</v>
      </c>
      <c r="C2467" t="s">
        <v>7941</v>
      </c>
      <c r="D2467" t="s">
        <v>38</v>
      </c>
      <c r="E2467" t="s">
        <v>373</v>
      </c>
      <c r="F2467" t="s">
        <v>7942</v>
      </c>
      <c r="G2467" s="17" t="s">
        <v>4677</v>
      </c>
      <c r="H2467" t="s">
        <v>308</v>
      </c>
      <c r="I2467" t="s">
        <v>43</v>
      </c>
      <c r="J2467" t="s">
        <v>8</v>
      </c>
      <c r="K2467" t="s">
        <v>495</v>
      </c>
      <c r="L2467" t="s">
        <v>496</v>
      </c>
      <c r="M2467" t="s">
        <v>46</v>
      </c>
      <c r="N2467">
        <v>0</v>
      </c>
      <c r="O2467" t="s">
        <v>47</v>
      </c>
      <c r="P2467">
        <v>33</v>
      </c>
      <c r="Q2467" t="s">
        <v>82</v>
      </c>
      <c r="R2467" t="s">
        <v>153</v>
      </c>
      <c r="S2467" t="s">
        <v>50</v>
      </c>
      <c r="T2467" t="s">
        <v>51</v>
      </c>
      <c r="U2467" t="s">
        <v>120</v>
      </c>
      <c r="V2467">
        <v>0.8</v>
      </c>
      <c r="W2467" s="1">
        <v>572.00000000000011</v>
      </c>
      <c r="X2467">
        <v>1</v>
      </c>
      <c r="Y2467">
        <v>1.38</v>
      </c>
      <c r="Z2467">
        <v>5</v>
      </c>
      <c r="AA2467">
        <v>0.27599999999999997</v>
      </c>
      <c r="AB2467" s="2">
        <v>0</v>
      </c>
      <c r="AC2467" s="1">
        <v>0</v>
      </c>
      <c r="AD2467" s="7">
        <v>43530</v>
      </c>
      <c r="AE2467" s="7">
        <v>43531</v>
      </c>
      <c r="AF2467">
        <v>1</v>
      </c>
      <c r="AG2467" t="s">
        <v>53</v>
      </c>
      <c r="AH2467" s="2">
        <v>0</v>
      </c>
      <c r="AI2467" s="1">
        <v>0</v>
      </c>
      <c r="AJ2467" s="1">
        <v>0</v>
      </c>
      <c r="AK2467" s="60" t="str">
        <f>+IF(Tabla1[[#This Row],[REQUEST_TY]]="SR MANTENIMIENTO CORRECTIVO", "EMERGENCIA", "OTROS")</f>
        <v>EMERGENCIA</v>
      </c>
      <c r="AL2467" s="6" t="str">
        <f>+_xlfn.IFS(Tabla1[[#This Row],[Veces obj]]&lt;=1,"0-1",Tabla1[[#This Row],[Veces obj]]&lt;=2,"1-2",Tabla1[[#This Row],[Veces obj]]&lt;=3,"2-3",TRUE,"&gt;3")</f>
        <v>0-1</v>
      </c>
      <c r="AM2467" s="60" t="str">
        <f>+_xlfn.IFS(MONTH(Tabla1[[#This Row],[MES]])&lt;=3,"Q1",MONTH(Tabla1[[#This Row],[MES]])&lt;=6,"Q2",MONTH(Tabla1[[#This Row],[MES]])&lt;=9,"Q3",TRUE,"Q4")</f>
        <v>Q1</v>
      </c>
      <c r="AN2467" s="15" t="str">
        <f>+IFERROR(VLOOKUP(Tabla1[[#This Row],[CUENTA]],CTAS[],2,0),"OTROS")</f>
        <v>OTROS</v>
      </c>
      <c r="AP2467" s="15" t="str">
        <f>+IFERROR(VLOOKUP(Tabla1[[#This Row],[EMPLEADO]],IS[],3,0),"OTROS")</f>
        <v>OTROS</v>
      </c>
      <c r="AQ2467" s="15" t="str">
        <f>+IFERROR(VLOOKUP(Tabla1[[#This Row],[EMPLEADO]],IS[[NÓMINA]:[INGENIERO]],2,0),"OTROS")</f>
        <v>OTROS</v>
      </c>
    </row>
    <row r="2468" spans="1:43" x14ac:dyDescent="0.25">
      <c r="A2468" t="s">
        <v>7477</v>
      </c>
      <c r="B2468">
        <v>1</v>
      </c>
      <c r="C2468" t="s">
        <v>7943</v>
      </c>
      <c r="D2468" t="s">
        <v>38</v>
      </c>
      <c r="E2468" t="s">
        <v>312</v>
      </c>
      <c r="F2468" t="s">
        <v>7944</v>
      </c>
      <c r="G2468" s="17" t="s">
        <v>3294</v>
      </c>
      <c r="H2468" t="s">
        <v>136</v>
      </c>
      <c r="I2468" t="s">
        <v>43</v>
      </c>
      <c r="J2468" t="s">
        <v>8</v>
      </c>
      <c r="K2468" t="s">
        <v>59</v>
      </c>
      <c r="L2468" t="s">
        <v>1961</v>
      </c>
      <c r="M2468" t="s">
        <v>1496</v>
      </c>
      <c r="N2468">
        <v>0</v>
      </c>
      <c r="O2468" t="s">
        <v>47</v>
      </c>
      <c r="P2468">
        <v>43</v>
      </c>
      <c r="Q2468" t="s">
        <v>82</v>
      </c>
      <c r="R2468" t="s">
        <v>317</v>
      </c>
      <c r="S2468" t="s">
        <v>318</v>
      </c>
      <c r="T2468" t="s">
        <v>51</v>
      </c>
      <c r="U2468" t="s">
        <v>140</v>
      </c>
      <c r="V2468">
        <v>1.1000000000000001</v>
      </c>
      <c r="W2468" s="1">
        <v>1730.3000000000004</v>
      </c>
      <c r="X2468">
        <v>1</v>
      </c>
      <c r="Y2468">
        <v>1.1000000000000001</v>
      </c>
      <c r="Z2468">
        <v>4</v>
      </c>
      <c r="AA2468">
        <v>0.27500000000000002</v>
      </c>
      <c r="AB2468" s="2">
        <v>0</v>
      </c>
      <c r="AC2468" s="1">
        <v>0</v>
      </c>
      <c r="AD2468" s="7">
        <v>43529</v>
      </c>
      <c r="AE2468" s="7">
        <v>43529</v>
      </c>
      <c r="AF2468">
        <v>0</v>
      </c>
      <c r="AG2468" t="s">
        <v>53</v>
      </c>
      <c r="AH2468" s="2">
        <v>0</v>
      </c>
      <c r="AI2468" s="1">
        <v>0</v>
      </c>
      <c r="AJ2468" s="1">
        <v>0</v>
      </c>
      <c r="AK2468" s="60" t="str">
        <f>+IF(Tabla1[[#This Row],[REQUEST_TY]]="SR MANTENIMIENTO CORRECTIVO", "EMERGENCIA", "OTROS")</f>
        <v>EMERGENCIA</v>
      </c>
      <c r="AL2468" s="6" t="str">
        <f>+_xlfn.IFS(Tabla1[[#This Row],[Veces obj]]&lt;=1,"0-1",Tabla1[[#This Row],[Veces obj]]&lt;=2,"1-2",Tabla1[[#This Row],[Veces obj]]&lt;=3,"2-3",TRUE,"&gt;3")</f>
        <v>0-1</v>
      </c>
      <c r="AM2468" s="60" t="str">
        <f>+_xlfn.IFS(MONTH(Tabla1[[#This Row],[MES]])&lt;=3,"Q1",MONTH(Tabla1[[#This Row],[MES]])&lt;=6,"Q2",MONTH(Tabla1[[#This Row],[MES]])&lt;=9,"Q3",TRUE,"Q4")</f>
        <v>Q1</v>
      </c>
      <c r="AN2468" s="15" t="str">
        <f>+IFERROR(VLOOKUP(Tabla1[[#This Row],[CUENTA]],CTAS[],2,0),"OTROS")</f>
        <v>OTROS</v>
      </c>
      <c r="AP2468" s="15" t="str">
        <f>+IFERROR(VLOOKUP(Tabla1[[#This Row],[EMPLEADO]],IS[],3,0),"OTROS")</f>
        <v>OTROS</v>
      </c>
      <c r="AQ2468" s="15" t="str">
        <f>+IFERROR(VLOOKUP(Tabla1[[#This Row],[EMPLEADO]],IS[[NÓMINA]:[INGENIERO]],2,0),"OTROS")</f>
        <v>OTROS</v>
      </c>
    </row>
    <row r="2469" spans="1:43" x14ac:dyDescent="0.25">
      <c r="A2469" t="s">
        <v>7477</v>
      </c>
      <c r="B2469">
        <v>1</v>
      </c>
      <c r="C2469" t="s">
        <v>7945</v>
      </c>
      <c r="D2469" t="s">
        <v>38</v>
      </c>
      <c r="E2469" t="s">
        <v>98</v>
      </c>
      <c r="F2469" t="s">
        <v>7946</v>
      </c>
      <c r="G2469" s="17" t="s">
        <v>2017</v>
      </c>
      <c r="H2469" t="s">
        <v>1052</v>
      </c>
      <c r="I2469" t="s">
        <v>43</v>
      </c>
      <c r="J2469" t="s">
        <v>8</v>
      </c>
      <c r="K2469" t="s">
        <v>102</v>
      </c>
      <c r="L2469" t="s">
        <v>1500</v>
      </c>
      <c r="M2469" t="s">
        <v>1501</v>
      </c>
      <c r="N2469">
        <v>0</v>
      </c>
      <c r="O2469" t="s">
        <v>47</v>
      </c>
      <c r="P2469">
        <v>6</v>
      </c>
      <c r="Q2469" t="s">
        <v>207</v>
      </c>
      <c r="R2469" t="s">
        <v>63</v>
      </c>
      <c r="S2469" t="s">
        <v>64</v>
      </c>
      <c r="T2469" t="s">
        <v>51</v>
      </c>
      <c r="U2469" t="s">
        <v>209</v>
      </c>
      <c r="V2469">
        <v>0</v>
      </c>
      <c r="W2469" s="1">
        <v>0</v>
      </c>
      <c r="X2469">
        <v>1</v>
      </c>
      <c r="Y2469">
        <v>1.22</v>
      </c>
      <c r="Z2469">
        <v>5</v>
      </c>
      <c r="AA2469">
        <v>0.24399999999999999</v>
      </c>
      <c r="AB2469" s="2">
        <v>0</v>
      </c>
      <c r="AC2469" s="1">
        <v>0</v>
      </c>
      <c r="AD2469" s="7">
        <v>43531</v>
      </c>
      <c r="AE2469" s="7">
        <v>43531</v>
      </c>
      <c r="AF2469">
        <v>0</v>
      </c>
      <c r="AG2469" t="s">
        <v>53</v>
      </c>
      <c r="AH2469" s="2">
        <v>0</v>
      </c>
      <c r="AI2469" s="1">
        <v>0</v>
      </c>
      <c r="AJ2469" s="1">
        <v>0</v>
      </c>
      <c r="AK2469" s="60" t="str">
        <f>+IF(Tabla1[[#This Row],[REQUEST_TY]]="SR MANTENIMIENTO CORRECTIVO", "EMERGENCIA", "OTROS")</f>
        <v>EMERGENCIA</v>
      </c>
      <c r="AL2469" s="6" t="str">
        <f>+_xlfn.IFS(Tabla1[[#This Row],[Veces obj]]&lt;=1,"0-1",Tabla1[[#This Row],[Veces obj]]&lt;=2,"1-2",Tabla1[[#This Row],[Veces obj]]&lt;=3,"2-3",TRUE,"&gt;3")</f>
        <v>0-1</v>
      </c>
      <c r="AM2469" s="60" t="str">
        <f>+_xlfn.IFS(MONTH(Tabla1[[#This Row],[MES]])&lt;=3,"Q1",MONTH(Tabla1[[#This Row],[MES]])&lt;=6,"Q2",MONTH(Tabla1[[#This Row],[MES]])&lt;=9,"Q3",TRUE,"Q4")</f>
        <v>Q1</v>
      </c>
      <c r="AN2469" s="15" t="str">
        <f>+IFERROR(VLOOKUP(Tabla1[[#This Row],[CUENTA]],CTAS[],2,0),"OTROS")</f>
        <v>OTROS</v>
      </c>
      <c r="AP2469" s="15" t="str">
        <f>+IFERROR(VLOOKUP(Tabla1[[#This Row],[EMPLEADO]],IS[],3,0),"OTROS")</f>
        <v>OTROS</v>
      </c>
      <c r="AQ2469" s="15" t="str">
        <f>+IFERROR(VLOOKUP(Tabla1[[#This Row],[EMPLEADO]],IS[[NÓMINA]:[INGENIERO]],2,0),"OTROS")</f>
        <v>OTROS</v>
      </c>
    </row>
    <row r="2470" spans="1:43" x14ac:dyDescent="0.25">
      <c r="A2470" t="s">
        <v>7477</v>
      </c>
      <c r="B2470">
        <v>1</v>
      </c>
      <c r="C2470" t="s">
        <v>7947</v>
      </c>
      <c r="D2470" t="s">
        <v>38</v>
      </c>
      <c r="E2470" t="s">
        <v>332</v>
      </c>
      <c r="F2470" t="s">
        <v>7948</v>
      </c>
      <c r="G2470" s="17" t="s">
        <v>7949</v>
      </c>
      <c r="H2470" t="s">
        <v>1052</v>
      </c>
      <c r="I2470" t="s">
        <v>43</v>
      </c>
      <c r="J2470" t="s">
        <v>8</v>
      </c>
      <c r="K2470" t="s">
        <v>102</v>
      </c>
      <c r="L2470" t="s">
        <v>1500</v>
      </c>
      <c r="M2470" t="s">
        <v>1501</v>
      </c>
      <c r="N2470">
        <v>0</v>
      </c>
      <c r="O2470" t="s">
        <v>47</v>
      </c>
      <c r="P2470">
        <v>175</v>
      </c>
      <c r="Q2470" t="s">
        <v>48</v>
      </c>
      <c r="R2470" t="s">
        <v>317</v>
      </c>
      <c r="S2470" t="s">
        <v>318</v>
      </c>
      <c r="T2470" t="s">
        <v>51</v>
      </c>
      <c r="U2470" t="s">
        <v>353</v>
      </c>
      <c r="V2470">
        <v>1.1499999999999999</v>
      </c>
      <c r="W2470" s="1">
        <v>1808.95</v>
      </c>
      <c r="X2470">
        <v>1</v>
      </c>
      <c r="Y2470">
        <v>3.43</v>
      </c>
      <c r="Z2470">
        <v>4</v>
      </c>
      <c r="AA2470">
        <v>0.85750000000000004</v>
      </c>
      <c r="AB2470" s="2">
        <v>0</v>
      </c>
      <c r="AC2470" s="1">
        <v>0</v>
      </c>
      <c r="AD2470" s="7">
        <v>43529</v>
      </c>
      <c r="AE2470" s="7">
        <v>43530</v>
      </c>
      <c r="AF2470">
        <v>1</v>
      </c>
      <c r="AG2470" t="s">
        <v>53</v>
      </c>
      <c r="AH2470" s="2">
        <v>0</v>
      </c>
      <c r="AI2470" s="1">
        <v>0</v>
      </c>
      <c r="AJ2470" s="1">
        <v>0</v>
      </c>
      <c r="AK2470" s="60" t="str">
        <f>+IF(Tabla1[[#This Row],[REQUEST_TY]]="SR MANTENIMIENTO CORRECTIVO", "EMERGENCIA", "OTROS")</f>
        <v>EMERGENCIA</v>
      </c>
      <c r="AL2470" s="6" t="str">
        <f>+_xlfn.IFS(Tabla1[[#This Row],[Veces obj]]&lt;=1,"0-1",Tabla1[[#This Row],[Veces obj]]&lt;=2,"1-2",Tabla1[[#This Row],[Veces obj]]&lt;=3,"2-3",TRUE,"&gt;3")</f>
        <v>0-1</v>
      </c>
      <c r="AM2470" s="60" t="str">
        <f>+_xlfn.IFS(MONTH(Tabla1[[#This Row],[MES]])&lt;=3,"Q1",MONTH(Tabla1[[#This Row],[MES]])&lt;=6,"Q2",MONTH(Tabla1[[#This Row],[MES]])&lt;=9,"Q3",TRUE,"Q4")</f>
        <v>Q1</v>
      </c>
      <c r="AN2470" s="15" t="str">
        <f>+IFERROR(VLOOKUP(Tabla1[[#This Row],[CUENTA]],CTAS[],2,0),"OTROS")</f>
        <v>OTROS</v>
      </c>
      <c r="AP2470" s="15" t="str">
        <f>+IFERROR(VLOOKUP(Tabla1[[#This Row],[EMPLEADO]],IS[],3,0),"OTROS")</f>
        <v>OTROS</v>
      </c>
      <c r="AQ2470" s="15" t="str">
        <f>+IFERROR(VLOOKUP(Tabla1[[#This Row],[EMPLEADO]],IS[[NÓMINA]:[INGENIERO]],2,0),"OTROS")</f>
        <v>OTROS</v>
      </c>
    </row>
    <row r="2471" spans="1:43" x14ac:dyDescent="0.25">
      <c r="A2471" t="s">
        <v>7477</v>
      </c>
      <c r="B2471">
        <v>1</v>
      </c>
      <c r="C2471" t="s">
        <v>7950</v>
      </c>
      <c r="D2471" t="s">
        <v>38</v>
      </c>
      <c r="E2471" t="s">
        <v>850</v>
      </c>
      <c r="F2471" t="s">
        <v>7951</v>
      </c>
      <c r="G2471" s="17" t="s">
        <v>6423</v>
      </c>
      <c r="H2471" t="s">
        <v>150</v>
      </c>
      <c r="I2471" t="s">
        <v>43</v>
      </c>
      <c r="J2471" t="s">
        <v>8</v>
      </c>
      <c r="K2471" t="s">
        <v>1881</v>
      </c>
      <c r="L2471" t="s">
        <v>1882</v>
      </c>
      <c r="M2471" t="s">
        <v>73</v>
      </c>
      <c r="N2471">
        <v>0</v>
      </c>
      <c r="O2471" t="s">
        <v>47</v>
      </c>
      <c r="P2471">
        <v>15</v>
      </c>
      <c r="Q2471" t="s">
        <v>194</v>
      </c>
      <c r="R2471" t="s">
        <v>242</v>
      </c>
      <c r="S2471" t="s">
        <v>64</v>
      </c>
      <c r="T2471" t="s">
        <v>51</v>
      </c>
      <c r="U2471" t="s">
        <v>195</v>
      </c>
      <c r="V2471">
        <v>0.6</v>
      </c>
      <c r="W2471" s="1">
        <v>819</v>
      </c>
      <c r="X2471">
        <v>1</v>
      </c>
      <c r="Y2471">
        <v>0.15</v>
      </c>
      <c r="Z2471">
        <v>5</v>
      </c>
      <c r="AA2471">
        <v>0.03</v>
      </c>
      <c r="AB2471" s="2">
        <v>0</v>
      </c>
      <c r="AC2471" s="1">
        <v>0</v>
      </c>
      <c r="AD2471" s="7">
        <v>43529</v>
      </c>
      <c r="AE2471" s="7">
        <v>43530</v>
      </c>
      <c r="AF2471">
        <v>1</v>
      </c>
      <c r="AG2471" t="s">
        <v>53</v>
      </c>
      <c r="AH2471" s="2">
        <v>0</v>
      </c>
      <c r="AI2471" s="1">
        <v>0</v>
      </c>
      <c r="AJ2471" s="1">
        <v>0</v>
      </c>
      <c r="AK2471" s="60" t="str">
        <f>+IF(Tabla1[[#This Row],[REQUEST_TY]]="SR MANTENIMIENTO CORRECTIVO", "EMERGENCIA", "OTROS")</f>
        <v>EMERGENCIA</v>
      </c>
      <c r="AL2471" s="6" t="str">
        <f>+_xlfn.IFS(Tabla1[[#This Row],[Veces obj]]&lt;=1,"0-1",Tabla1[[#This Row],[Veces obj]]&lt;=2,"1-2",Tabla1[[#This Row],[Veces obj]]&lt;=3,"2-3",TRUE,"&gt;3")</f>
        <v>0-1</v>
      </c>
      <c r="AM2471" s="60" t="str">
        <f>+_xlfn.IFS(MONTH(Tabla1[[#This Row],[MES]])&lt;=3,"Q1",MONTH(Tabla1[[#This Row],[MES]])&lt;=6,"Q2",MONTH(Tabla1[[#This Row],[MES]])&lt;=9,"Q3",TRUE,"Q4")</f>
        <v>Q1</v>
      </c>
      <c r="AN2471" s="15" t="str">
        <f>+IFERROR(VLOOKUP(Tabla1[[#This Row],[CUENTA]],CTAS[],2,0),"OTROS")</f>
        <v>OTROS</v>
      </c>
      <c r="AP2471" s="15" t="str">
        <f>+IFERROR(VLOOKUP(Tabla1[[#This Row],[EMPLEADO]],IS[],3,0),"OTROS")</f>
        <v>JUAREZ</v>
      </c>
      <c r="AQ2471" s="15" t="str">
        <f>+IFERROR(VLOOKUP(Tabla1[[#This Row],[EMPLEADO]],IS[[NÓMINA]:[INGENIERO]],2,0),"OTROS")</f>
        <v>CARLOS MONTOYA</v>
      </c>
    </row>
    <row r="2472" spans="1:43" x14ac:dyDescent="0.25">
      <c r="A2472" t="s">
        <v>7477</v>
      </c>
      <c r="B2472">
        <v>1</v>
      </c>
      <c r="C2472" t="s">
        <v>7952</v>
      </c>
      <c r="D2472" t="s">
        <v>38</v>
      </c>
      <c r="E2472" t="s">
        <v>2380</v>
      </c>
      <c r="F2472" t="s">
        <v>7953</v>
      </c>
      <c r="G2472" s="17" t="s">
        <v>2382</v>
      </c>
      <c r="H2472" t="s">
        <v>116</v>
      </c>
      <c r="I2472" t="s">
        <v>43</v>
      </c>
      <c r="J2472" t="s">
        <v>8</v>
      </c>
      <c r="K2472" t="s">
        <v>438</v>
      </c>
      <c r="L2472" t="s">
        <v>2383</v>
      </c>
      <c r="M2472" t="s">
        <v>165</v>
      </c>
      <c r="N2472">
        <v>0</v>
      </c>
      <c r="O2472" t="s">
        <v>47</v>
      </c>
      <c r="P2472">
        <v>13</v>
      </c>
      <c r="Q2472" t="s">
        <v>194</v>
      </c>
      <c r="R2472" t="s">
        <v>223</v>
      </c>
      <c r="S2472" t="s">
        <v>139</v>
      </c>
      <c r="T2472" t="s">
        <v>51</v>
      </c>
      <c r="U2472" t="s">
        <v>224</v>
      </c>
      <c r="V2472">
        <v>0.8</v>
      </c>
      <c r="W2472" s="1">
        <v>1258.4000000000003</v>
      </c>
      <c r="X2472">
        <v>1</v>
      </c>
      <c r="Y2472">
        <v>0</v>
      </c>
      <c r="Z2472">
        <v>4</v>
      </c>
      <c r="AA2472">
        <v>0</v>
      </c>
      <c r="AB2472" s="2">
        <v>0</v>
      </c>
      <c r="AC2472" s="1">
        <v>0</v>
      </c>
      <c r="AD2472" s="7">
        <v>43531</v>
      </c>
      <c r="AE2472" s="7">
        <v>43531</v>
      </c>
      <c r="AF2472">
        <v>0</v>
      </c>
      <c r="AG2472" t="s">
        <v>53</v>
      </c>
      <c r="AH2472" s="2">
        <v>0</v>
      </c>
      <c r="AI2472" s="1">
        <v>0</v>
      </c>
      <c r="AJ2472" s="1">
        <v>0</v>
      </c>
      <c r="AK2472" s="60" t="str">
        <f>+IF(Tabla1[[#This Row],[REQUEST_TY]]="SR MANTENIMIENTO CORRECTIVO", "EMERGENCIA", "OTROS")</f>
        <v>EMERGENCIA</v>
      </c>
      <c r="AL2472" s="6" t="str">
        <f>+_xlfn.IFS(Tabla1[[#This Row],[Veces obj]]&lt;=1,"0-1",Tabla1[[#This Row],[Veces obj]]&lt;=2,"1-2",Tabla1[[#This Row],[Veces obj]]&lt;=3,"2-3",TRUE,"&gt;3")</f>
        <v>0-1</v>
      </c>
      <c r="AM2472" s="60" t="str">
        <f>+_xlfn.IFS(MONTH(Tabla1[[#This Row],[MES]])&lt;=3,"Q1",MONTH(Tabla1[[#This Row],[MES]])&lt;=6,"Q2",MONTH(Tabla1[[#This Row],[MES]])&lt;=9,"Q3",TRUE,"Q4")</f>
        <v>Q1</v>
      </c>
      <c r="AN2472" s="15" t="str">
        <f>+IFERROR(VLOOKUP(Tabla1[[#This Row],[CUENTA]],CTAS[],2,0),"OTROS")</f>
        <v>OTROS</v>
      </c>
      <c r="AP2472" s="15" t="str">
        <f>+IFERROR(VLOOKUP(Tabla1[[#This Row],[EMPLEADO]],IS[],3,0),"OTROS")</f>
        <v>CHIHUAHUA</v>
      </c>
      <c r="AQ2472" s="15" t="str">
        <f>+IFERROR(VLOOKUP(Tabla1[[#This Row],[EMPLEADO]],IS[[NÓMINA]:[INGENIERO]],2,0),"OTROS")</f>
        <v>FERNANDO CHAVIRA</v>
      </c>
    </row>
    <row r="2473" spans="1:43" x14ac:dyDescent="0.25">
      <c r="A2473" t="s">
        <v>7477</v>
      </c>
      <c r="B2473">
        <v>1</v>
      </c>
      <c r="C2473" t="s">
        <v>7954</v>
      </c>
      <c r="D2473" t="s">
        <v>38</v>
      </c>
      <c r="E2473" t="s">
        <v>98</v>
      </c>
      <c r="F2473" t="s">
        <v>7955</v>
      </c>
      <c r="G2473" s="17" t="s">
        <v>1650</v>
      </c>
      <c r="H2473" t="s">
        <v>679</v>
      </c>
      <c r="I2473" t="s">
        <v>43</v>
      </c>
      <c r="J2473" t="s">
        <v>8</v>
      </c>
      <c r="K2473" t="s">
        <v>102</v>
      </c>
      <c r="L2473" t="s">
        <v>1651</v>
      </c>
      <c r="M2473" t="s">
        <v>46</v>
      </c>
      <c r="N2473">
        <v>0</v>
      </c>
      <c r="O2473" t="s">
        <v>47</v>
      </c>
      <c r="P2473">
        <v>7</v>
      </c>
      <c r="Q2473" t="s">
        <v>194</v>
      </c>
      <c r="R2473" t="s">
        <v>63</v>
      </c>
      <c r="S2473" t="s">
        <v>64</v>
      </c>
      <c r="T2473" t="s">
        <v>51</v>
      </c>
      <c r="U2473" t="s">
        <v>195</v>
      </c>
      <c r="V2473">
        <v>0.6</v>
      </c>
      <c r="W2473" s="1">
        <v>819</v>
      </c>
      <c r="X2473">
        <v>1</v>
      </c>
      <c r="Y2473">
        <v>1.97</v>
      </c>
      <c r="Z2473">
        <v>5</v>
      </c>
      <c r="AA2473">
        <v>0.39400000000000002</v>
      </c>
      <c r="AB2473" s="2">
        <v>0</v>
      </c>
      <c r="AC2473" s="1">
        <v>0</v>
      </c>
      <c r="AD2473" s="7">
        <v>43529</v>
      </c>
      <c r="AE2473" s="7">
        <v>43529</v>
      </c>
      <c r="AF2473">
        <v>0</v>
      </c>
      <c r="AG2473" t="s">
        <v>53</v>
      </c>
      <c r="AH2473" s="2">
        <v>0</v>
      </c>
      <c r="AI2473" s="1">
        <v>0</v>
      </c>
      <c r="AJ2473" s="1">
        <v>0</v>
      </c>
      <c r="AK2473" s="60" t="str">
        <f>+IF(Tabla1[[#This Row],[REQUEST_TY]]="SR MANTENIMIENTO CORRECTIVO", "EMERGENCIA", "OTROS")</f>
        <v>EMERGENCIA</v>
      </c>
      <c r="AL2473" s="6" t="str">
        <f>+_xlfn.IFS(Tabla1[[#This Row],[Veces obj]]&lt;=1,"0-1",Tabla1[[#This Row],[Veces obj]]&lt;=2,"1-2",Tabla1[[#This Row],[Veces obj]]&lt;=3,"2-3",TRUE,"&gt;3")</f>
        <v>0-1</v>
      </c>
      <c r="AM2473" s="60" t="str">
        <f>+_xlfn.IFS(MONTH(Tabla1[[#This Row],[MES]])&lt;=3,"Q1",MONTH(Tabla1[[#This Row],[MES]])&lt;=6,"Q2",MONTH(Tabla1[[#This Row],[MES]])&lt;=9,"Q3",TRUE,"Q4")</f>
        <v>Q1</v>
      </c>
      <c r="AN2473" s="15" t="str">
        <f>+IFERROR(VLOOKUP(Tabla1[[#This Row],[CUENTA]],CTAS[],2,0),"OTROS")</f>
        <v>OTROS</v>
      </c>
      <c r="AP2473" s="15" t="str">
        <f>+IFERROR(VLOOKUP(Tabla1[[#This Row],[EMPLEADO]],IS[],3,0),"OTROS")</f>
        <v>OTROS</v>
      </c>
      <c r="AQ2473" s="15" t="str">
        <f>+IFERROR(VLOOKUP(Tabla1[[#This Row],[EMPLEADO]],IS[[NÓMINA]:[INGENIERO]],2,0),"OTROS")</f>
        <v>OTROS</v>
      </c>
    </row>
    <row r="2474" spans="1:43" x14ac:dyDescent="0.25">
      <c r="A2474" t="s">
        <v>7477</v>
      </c>
      <c r="B2474">
        <v>1</v>
      </c>
      <c r="C2474" t="s">
        <v>7956</v>
      </c>
      <c r="D2474" t="s">
        <v>38</v>
      </c>
      <c r="E2474" t="s">
        <v>147</v>
      </c>
      <c r="F2474" t="s">
        <v>7957</v>
      </c>
      <c r="G2474" s="17" t="s">
        <v>7958</v>
      </c>
      <c r="H2474" t="s">
        <v>163</v>
      </c>
      <c r="I2474" t="s">
        <v>43</v>
      </c>
      <c r="J2474" t="s">
        <v>8</v>
      </c>
      <c r="K2474" t="s">
        <v>151</v>
      </c>
      <c r="L2474" t="s">
        <v>229</v>
      </c>
      <c r="M2474" t="s">
        <v>165</v>
      </c>
      <c r="N2474">
        <v>0</v>
      </c>
      <c r="O2474" t="s">
        <v>47</v>
      </c>
      <c r="P2474">
        <v>77</v>
      </c>
      <c r="Q2474" t="s">
        <v>48</v>
      </c>
      <c r="R2474" t="s">
        <v>153</v>
      </c>
      <c r="S2474" t="s">
        <v>50</v>
      </c>
      <c r="T2474" t="s">
        <v>51</v>
      </c>
      <c r="U2474" t="s">
        <v>52</v>
      </c>
      <c r="V2474">
        <v>1.05</v>
      </c>
      <c r="W2474" s="1">
        <v>750.75000000000011</v>
      </c>
      <c r="X2474">
        <v>1</v>
      </c>
      <c r="Y2474">
        <v>0</v>
      </c>
      <c r="Z2474">
        <v>5</v>
      </c>
      <c r="AA2474">
        <v>0</v>
      </c>
      <c r="AB2474" s="2">
        <v>0</v>
      </c>
      <c r="AC2474" s="1">
        <v>0</v>
      </c>
      <c r="AD2474" s="7">
        <v>43529</v>
      </c>
      <c r="AE2474" s="7">
        <v>43529</v>
      </c>
      <c r="AF2474">
        <v>0</v>
      </c>
      <c r="AG2474" t="s">
        <v>53</v>
      </c>
      <c r="AH2474" s="2">
        <v>0</v>
      </c>
      <c r="AI2474" s="1">
        <v>0</v>
      </c>
      <c r="AJ2474" s="1">
        <v>0</v>
      </c>
      <c r="AK2474" s="60" t="str">
        <f>+IF(Tabla1[[#This Row],[REQUEST_TY]]="SR MANTENIMIENTO CORRECTIVO", "EMERGENCIA", "OTROS")</f>
        <v>EMERGENCIA</v>
      </c>
      <c r="AL2474" s="6" t="str">
        <f>+_xlfn.IFS(Tabla1[[#This Row],[Veces obj]]&lt;=1,"0-1",Tabla1[[#This Row],[Veces obj]]&lt;=2,"1-2",Tabla1[[#This Row],[Veces obj]]&lt;=3,"2-3",TRUE,"&gt;3")</f>
        <v>0-1</v>
      </c>
      <c r="AM2474" s="60" t="str">
        <f>+_xlfn.IFS(MONTH(Tabla1[[#This Row],[MES]])&lt;=3,"Q1",MONTH(Tabla1[[#This Row],[MES]])&lt;=6,"Q2",MONTH(Tabla1[[#This Row],[MES]])&lt;=9,"Q3",TRUE,"Q4")</f>
        <v>Q1</v>
      </c>
      <c r="AN2474" s="15" t="str">
        <f>+IFERROR(VLOOKUP(Tabla1[[#This Row],[CUENTA]],CTAS[],2,0),"OTROS")</f>
        <v>HONEYWELL</v>
      </c>
      <c r="AP2474" s="15" t="str">
        <f>+IFERROR(VLOOKUP(Tabla1[[#This Row],[EMPLEADO]],IS[],3,0),"OTROS")</f>
        <v>CHIHUAHUA</v>
      </c>
      <c r="AQ2474" s="15" t="str">
        <f>+IFERROR(VLOOKUP(Tabla1[[#This Row],[EMPLEADO]],IS[[NÓMINA]:[INGENIERO]],2,0),"OTROS")</f>
        <v>LUIS EDUARDO MUÑOZ</v>
      </c>
    </row>
    <row r="2475" spans="1:43" x14ac:dyDescent="0.25">
      <c r="A2475" t="s">
        <v>7477</v>
      </c>
      <c r="B2475">
        <v>1</v>
      </c>
      <c r="C2475" t="s">
        <v>7959</v>
      </c>
      <c r="D2475" t="s">
        <v>38</v>
      </c>
      <c r="E2475" t="s">
        <v>217</v>
      </c>
      <c r="F2475" t="s">
        <v>7960</v>
      </c>
      <c r="G2475" s="17" t="s">
        <v>3131</v>
      </c>
      <c r="H2475" t="s">
        <v>679</v>
      </c>
      <c r="I2475" t="s">
        <v>43</v>
      </c>
      <c r="J2475" t="s">
        <v>8</v>
      </c>
      <c r="K2475" t="s">
        <v>102</v>
      </c>
      <c r="L2475" t="s">
        <v>1651</v>
      </c>
      <c r="M2475" t="s">
        <v>46</v>
      </c>
      <c r="N2475">
        <v>0</v>
      </c>
      <c r="O2475" t="s">
        <v>47</v>
      </c>
      <c r="P2475">
        <v>16</v>
      </c>
      <c r="Q2475" t="s">
        <v>62</v>
      </c>
      <c r="R2475" t="s">
        <v>223</v>
      </c>
      <c r="S2475" t="s">
        <v>139</v>
      </c>
      <c r="T2475" t="s">
        <v>51</v>
      </c>
      <c r="U2475" t="s">
        <v>262</v>
      </c>
      <c r="V2475">
        <v>1.05</v>
      </c>
      <c r="W2475" s="1">
        <v>1651.6500000000003</v>
      </c>
      <c r="X2475">
        <v>1</v>
      </c>
      <c r="Y2475">
        <v>3.43</v>
      </c>
      <c r="Z2475">
        <v>4</v>
      </c>
      <c r="AA2475">
        <v>0.85750000000000004</v>
      </c>
      <c r="AB2475" s="2">
        <v>0</v>
      </c>
      <c r="AC2475" s="1">
        <v>0</v>
      </c>
      <c r="AD2475" s="7">
        <v>43529</v>
      </c>
      <c r="AE2475" s="7">
        <v>43530</v>
      </c>
      <c r="AF2475">
        <v>1</v>
      </c>
      <c r="AG2475" t="s">
        <v>53</v>
      </c>
      <c r="AH2475" s="2">
        <v>0</v>
      </c>
      <c r="AI2475" s="1">
        <v>0</v>
      </c>
      <c r="AJ2475" s="1">
        <v>0</v>
      </c>
      <c r="AK2475" s="60" t="str">
        <f>+IF(Tabla1[[#This Row],[REQUEST_TY]]="SR MANTENIMIENTO CORRECTIVO", "EMERGENCIA", "OTROS")</f>
        <v>EMERGENCIA</v>
      </c>
      <c r="AL2475" s="6" t="str">
        <f>+_xlfn.IFS(Tabla1[[#This Row],[Veces obj]]&lt;=1,"0-1",Tabla1[[#This Row],[Veces obj]]&lt;=2,"1-2",Tabla1[[#This Row],[Veces obj]]&lt;=3,"2-3",TRUE,"&gt;3")</f>
        <v>0-1</v>
      </c>
      <c r="AM2475" s="60" t="str">
        <f>+_xlfn.IFS(MONTH(Tabla1[[#This Row],[MES]])&lt;=3,"Q1",MONTH(Tabla1[[#This Row],[MES]])&lt;=6,"Q2",MONTH(Tabla1[[#This Row],[MES]])&lt;=9,"Q3",TRUE,"Q4")</f>
        <v>Q1</v>
      </c>
      <c r="AN2475" s="15" t="str">
        <f>+IFERROR(VLOOKUP(Tabla1[[#This Row],[CUENTA]],CTAS[],2,0),"OTROS")</f>
        <v>OTROS</v>
      </c>
      <c r="AP2475" s="15" t="str">
        <f>+IFERROR(VLOOKUP(Tabla1[[#This Row],[EMPLEADO]],IS[],3,0),"OTROS")</f>
        <v>OTROS</v>
      </c>
      <c r="AQ2475" s="15" t="str">
        <f>+IFERROR(VLOOKUP(Tabla1[[#This Row],[EMPLEADO]],IS[[NÓMINA]:[INGENIERO]],2,0),"OTROS")</f>
        <v>OTROS</v>
      </c>
    </row>
    <row r="2476" spans="1:43" x14ac:dyDescent="0.25">
      <c r="A2476" t="s">
        <v>7477</v>
      </c>
      <c r="B2476">
        <v>1</v>
      </c>
      <c r="C2476" t="s">
        <v>7961</v>
      </c>
      <c r="D2476" t="s">
        <v>38</v>
      </c>
      <c r="E2476" t="s">
        <v>5605</v>
      </c>
      <c r="F2476" t="s">
        <v>7962</v>
      </c>
      <c r="G2476" s="17" t="s">
        <v>7963</v>
      </c>
      <c r="H2476" t="s">
        <v>915</v>
      </c>
      <c r="I2476" t="s">
        <v>43</v>
      </c>
      <c r="J2476" t="s">
        <v>8</v>
      </c>
      <c r="K2476" t="s">
        <v>144</v>
      </c>
      <c r="L2476" t="s">
        <v>616</v>
      </c>
      <c r="M2476" t="s">
        <v>46</v>
      </c>
      <c r="N2476">
        <v>0</v>
      </c>
      <c r="O2476" t="s">
        <v>47</v>
      </c>
      <c r="P2476">
        <v>967</v>
      </c>
      <c r="Q2476" t="s">
        <v>48</v>
      </c>
      <c r="R2476" t="s">
        <v>153</v>
      </c>
      <c r="S2476" t="s">
        <v>50</v>
      </c>
      <c r="T2476" t="s">
        <v>51</v>
      </c>
      <c r="U2476" t="s">
        <v>52</v>
      </c>
      <c r="V2476">
        <v>1.05</v>
      </c>
      <c r="W2476" s="1">
        <v>750.75000000000011</v>
      </c>
      <c r="X2476">
        <v>1</v>
      </c>
      <c r="Y2476">
        <v>1.02</v>
      </c>
      <c r="Z2476">
        <v>5</v>
      </c>
      <c r="AA2476">
        <v>0.20400000000000001</v>
      </c>
      <c r="AB2476" s="2">
        <v>0</v>
      </c>
      <c r="AC2476" s="1">
        <v>0</v>
      </c>
      <c r="AD2476" s="7">
        <v>43536</v>
      </c>
      <c r="AE2476" s="7">
        <v>43536</v>
      </c>
      <c r="AF2476">
        <v>0</v>
      </c>
      <c r="AG2476" t="s">
        <v>53</v>
      </c>
      <c r="AH2476" s="2">
        <v>0</v>
      </c>
      <c r="AI2476" s="1">
        <v>0</v>
      </c>
      <c r="AJ2476" s="1">
        <v>0</v>
      </c>
      <c r="AK2476" s="60" t="str">
        <f>+IF(Tabla1[[#This Row],[REQUEST_TY]]="SR MANTENIMIENTO CORRECTIVO", "EMERGENCIA", "OTROS")</f>
        <v>EMERGENCIA</v>
      </c>
      <c r="AL2476" s="6" t="str">
        <f>+_xlfn.IFS(Tabla1[[#This Row],[Veces obj]]&lt;=1,"0-1",Tabla1[[#This Row],[Veces obj]]&lt;=2,"1-2",Tabla1[[#This Row],[Veces obj]]&lt;=3,"2-3",TRUE,"&gt;3")</f>
        <v>0-1</v>
      </c>
      <c r="AM2476" s="60" t="str">
        <f>+_xlfn.IFS(MONTH(Tabla1[[#This Row],[MES]])&lt;=3,"Q1",MONTH(Tabla1[[#This Row],[MES]])&lt;=6,"Q2",MONTH(Tabla1[[#This Row],[MES]])&lt;=9,"Q3",TRUE,"Q4")</f>
        <v>Q1</v>
      </c>
      <c r="AN2476" s="15" t="str">
        <f>+IFERROR(VLOOKUP(Tabla1[[#This Row],[CUENTA]],CTAS[],2,0),"OTROS")</f>
        <v>OTROS</v>
      </c>
      <c r="AP2476" s="15" t="str">
        <f>+IFERROR(VLOOKUP(Tabla1[[#This Row],[EMPLEADO]],IS[],3,0),"OTROS")</f>
        <v>OTROS</v>
      </c>
      <c r="AQ2476" s="15" t="str">
        <f>+IFERROR(VLOOKUP(Tabla1[[#This Row],[EMPLEADO]],IS[[NÓMINA]:[INGENIERO]],2,0),"OTROS")</f>
        <v>OTROS</v>
      </c>
    </row>
    <row r="2477" spans="1:43" x14ac:dyDescent="0.25">
      <c r="A2477" t="s">
        <v>7477</v>
      </c>
      <c r="B2477">
        <v>1</v>
      </c>
      <c r="C2477" t="s">
        <v>7964</v>
      </c>
      <c r="D2477" t="s">
        <v>38</v>
      </c>
      <c r="E2477" t="s">
        <v>39</v>
      </c>
      <c r="F2477" t="s">
        <v>7965</v>
      </c>
      <c r="G2477" s="17" t="s">
        <v>7966</v>
      </c>
      <c r="H2477" t="s">
        <v>253</v>
      </c>
      <c r="I2477" t="s">
        <v>43</v>
      </c>
      <c r="J2477" t="s">
        <v>8</v>
      </c>
      <c r="K2477" t="s">
        <v>1848</v>
      </c>
      <c r="L2477" t="s">
        <v>7967</v>
      </c>
      <c r="M2477" t="s">
        <v>7968</v>
      </c>
      <c r="N2477">
        <v>1</v>
      </c>
      <c r="O2477" t="s">
        <v>47</v>
      </c>
      <c r="P2477">
        <v>111</v>
      </c>
      <c r="Q2477" t="s">
        <v>48</v>
      </c>
      <c r="R2477" t="s">
        <v>49</v>
      </c>
      <c r="S2477" t="s">
        <v>50</v>
      </c>
      <c r="T2477" t="s">
        <v>208</v>
      </c>
      <c r="U2477" t="s">
        <v>52</v>
      </c>
      <c r="V2477">
        <v>1.05</v>
      </c>
      <c r="W2477" s="1">
        <v>0</v>
      </c>
      <c r="X2477">
        <v>1</v>
      </c>
      <c r="Y2477">
        <v>0.51</v>
      </c>
      <c r="Z2477">
        <v>9</v>
      </c>
      <c r="AA2477">
        <v>5.6666666666666671E-2</v>
      </c>
      <c r="AB2477" s="2">
        <v>0</v>
      </c>
      <c r="AC2477" s="1">
        <v>0</v>
      </c>
      <c r="AD2477" s="7">
        <v>43529</v>
      </c>
      <c r="AE2477" s="7">
        <v>43530</v>
      </c>
      <c r="AF2477">
        <v>1</v>
      </c>
      <c r="AG2477" t="s">
        <v>53</v>
      </c>
      <c r="AH2477" s="2">
        <v>0</v>
      </c>
      <c r="AI2477" s="1">
        <v>0</v>
      </c>
      <c r="AJ2477" s="1">
        <v>0</v>
      </c>
      <c r="AK2477" s="60" t="str">
        <f>+IF(Tabla1[[#This Row],[REQUEST_TY]]="SR MANTENIMIENTO CORRECTIVO", "EMERGENCIA", "OTROS")</f>
        <v>EMERGENCIA</v>
      </c>
      <c r="AL2477" s="6" t="str">
        <f>+_xlfn.IFS(Tabla1[[#This Row],[Veces obj]]&lt;=1,"0-1",Tabla1[[#This Row],[Veces obj]]&lt;=2,"1-2",Tabla1[[#This Row],[Veces obj]]&lt;=3,"2-3",TRUE,"&gt;3")</f>
        <v>0-1</v>
      </c>
      <c r="AM2477" s="60" t="str">
        <f>+_xlfn.IFS(MONTH(Tabla1[[#This Row],[MES]])&lt;=3,"Q1",MONTH(Tabla1[[#This Row],[MES]])&lt;=6,"Q2",MONTH(Tabla1[[#This Row],[MES]])&lt;=9,"Q3",TRUE,"Q4")</f>
        <v>Q1</v>
      </c>
      <c r="AN2477" s="15" t="str">
        <f>+IFERROR(VLOOKUP(Tabla1[[#This Row],[CUENTA]],CTAS[],2,0),"OTROS")</f>
        <v>OTROS</v>
      </c>
      <c r="AP2477" s="15" t="str">
        <f>+IFERROR(VLOOKUP(Tabla1[[#This Row],[EMPLEADO]],IS[],3,0),"OTROS")</f>
        <v>OTROS</v>
      </c>
      <c r="AQ2477" s="15" t="str">
        <f>+IFERROR(VLOOKUP(Tabla1[[#This Row],[EMPLEADO]],IS[[NÓMINA]:[INGENIERO]],2,0),"OTROS")</f>
        <v>OTROS</v>
      </c>
    </row>
    <row r="2478" spans="1:43" x14ac:dyDescent="0.25">
      <c r="A2478" t="s">
        <v>7477</v>
      </c>
      <c r="B2478">
        <v>1</v>
      </c>
      <c r="C2478" t="s">
        <v>7969</v>
      </c>
      <c r="D2478" t="s">
        <v>38</v>
      </c>
      <c r="E2478" t="s">
        <v>275</v>
      </c>
      <c r="F2478" t="s">
        <v>7970</v>
      </c>
      <c r="G2478" s="17" t="s">
        <v>1232</v>
      </c>
      <c r="H2478" t="s">
        <v>297</v>
      </c>
      <c r="I2478" t="s">
        <v>43</v>
      </c>
      <c r="J2478" t="s">
        <v>8</v>
      </c>
      <c r="K2478" t="s">
        <v>234</v>
      </c>
      <c r="L2478" t="s">
        <v>732</v>
      </c>
      <c r="M2478" t="s">
        <v>94</v>
      </c>
      <c r="N2478">
        <v>0</v>
      </c>
      <c r="O2478" t="s">
        <v>47</v>
      </c>
      <c r="P2478">
        <v>61</v>
      </c>
      <c r="Q2478" t="s">
        <v>48</v>
      </c>
      <c r="R2478" t="s">
        <v>95</v>
      </c>
      <c r="S2478" t="s">
        <v>64</v>
      </c>
      <c r="T2478" t="s">
        <v>51</v>
      </c>
      <c r="U2478" t="s">
        <v>96</v>
      </c>
      <c r="V2478">
        <v>1.1000000000000001</v>
      </c>
      <c r="W2478" s="1">
        <v>1501.5000000000002</v>
      </c>
      <c r="X2478">
        <v>1</v>
      </c>
      <c r="Y2478">
        <v>0</v>
      </c>
      <c r="Z2478">
        <v>5</v>
      </c>
      <c r="AA2478">
        <v>0</v>
      </c>
      <c r="AB2478" s="2">
        <v>0</v>
      </c>
      <c r="AC2478" s="1">
        <v>0</v>
      </c>
      <c r="AD2478" s="7">
        <v>43529</v>
      </c>
      <c r="AE2478" s="7">
        <v>43529</v>
      </c>
      <c r="AF2478">
        <v>0</v>
      </c>
      <c r="AG2478" t="s">
        <v>53</v>
      </c>
      <c r="AH2478" s="2">
        <v>0</v>
      </c>
      <c r="AI2478" s="1">
        <v>0</v>
      </c>
      <c r="AJ2478" s="1">
        <v>0</v>
      </c>
      <c r="AK2478" s="60" t="str">
        <f>+IF(Tabla1[[#This Row],[REQUEST_TY]]="SR MANTENIMIENTO CORRECTIVO", "EMERGENCIA", "OTROS")</f>
        <v>EMERGENCIA</v>
      </c>
      <c r="AL2478" s="6" t="str">
        <f>+_xlfn.IFS(Tabla1[[#This Row],[Veces obj]]&lt;=1,"0-1",Tabla1[[#This Row],[Veces obj]]&lt;=2,"1-2",Tabla1[[#This Row],[Veces obj]]&lt;=3,"2-3",TRUE,"&gt;3")</f>
        <v>0-1</v>
      </c>
      <c r="AM2478" s="60" t="str">
        <f>+_xlfn.IFS(MONTH(Tabla1[[#This Row],[MES]])&lt;=3,"Q1",MONTH(Tabla1[[#This Row],[MES]])&lt;=6,"Q2",MONTH(Tabla1[[#This Row],[MES]])&lt;=9,"Q3",TRUE,"Q4")</f>
        <v>Q1</v>
      </c>
      <c r="AN2478" s="15" t="str">
        <f>+IFERROR(VLOOKUP(Tabla1[[#This Row],[CUENTA]],CTAS[],2,0),"OTROS")</f>
        <v>OTROS</v>
      </c>
      <c r="AP2478" s="15" t="str">
        <f>+IFERROR(VLOOKUP(Tabla1[[#This Row],[EMPLEADO]],IS[],3,0),"OTROS")</f>
        <v>JUAREZ</v>
      </c>
      <c r="AQ2478" s="15" t="str">
        <f>+IFERROR(VLOOKUP(Tabla1[[#This Row],[EMPLEADO]],IS[[NÓMINA]:[INGENIERO]],2,0),"OTROS")</f>
        <v>ALFREDO TORRES</v>
      </c>
    </row>
    <row r="2479" spans="1:43" x14ac:dyDescent="0.25">
      <c r="A2479" t="s">
        <v>7477</v>
      </c>
      <c r="B2479">
        <v>1</v>
      </c>
      <c r="C2479" t="s">
        <v>7971</v>
      </c>
      <c r="D2479" t="s">
        <v>38</v>
      </c>
      <c r="E2479" t="s">
        <v>807</v>
      </c>
      <c r="F2479" t="s">
        <v>7972</v>
      </c>
      <c r="G2479" s="17" t="s">
        <v>2413</v>
      </c>
      <c r="H2479" t="s">
        <v>124</v>
      </c>
      <c r="I2479" t="s">
        <v>43</v>
      </c>
      <c r="J2479" t="s">
        <v>8</v>
      </c>
      <c r="K2479" t="s">
        <v>151</v>
      </c>
      <c r="L2479" t="s">
        <v>323</v>
      </c>
      <c r="M2479" t="s">
        <v>73</v>
      </c>
      <c r="N2479">
        <v>0</v>
      </c>
      <c r="O2479" t="s">
        <v>47</v>
      </c>
      <c r="P2479">
        <v>15</v>
      </c>
      <c r="Q2479" t="s">
        <v>194</v>
      </c>
      <c r="R2479" t="s">
        <v>95</v>
      </c>
      <c r="S2479" t="s">
        <v>64</v>
      </c>
      <c r="T2479" t="s">
        <v>51</v>
      </c>
      <c r="U2479" t="s">
        <v>195</v>
      </c>
      <c r="V2479">
        <v>0.6</v>
      </c>
      <c r="W2479" s="1">
        <v>819</v>
      </c>
      <c r="X2479">
        <v>1</v>
      </c>
      <c r="Y2479">
        <v>1.28</v>
      </c>
      <c r="Z2479">
        <v>5</v>
      </c>
      <c r="AA2479">
        <v>0.25600000000000001</v>
      </c>
      <c r="AB2479" s="2">
        <v>0</v>
      </c>
      <c r="AC2479" s="1">
        <v>0</v>
      </c>
      <c r="AD2479" s="7">
        <v>43531</v>
      </c>
      <c r="AE2479" s="7">
        <v>43531</v>
      </c>
      <c r="AF2479">
        <v>0</v>
      </c>
      <c r="AG2479" t="s">
        <v>53</v>
      </c>
      <c r="AH2479" s="2">
        <v>0</v>
      </c>
      <c r="AI2479" s="1">
        <v>0</v>
      </c>
      <c r="AJ2479" s="1">
        <v>0</v>
      </c>
      <c r="AK2479" s="60" t="str">
        <f>+IF(Tabla1[[#This Row],[REQUEST_TY]]="SR MANTENIMIENTO CORRECTIVO", "EMERGENCIA", "OTROS")</f>
        <v>EMERGENCIA</v>
      </c>
      <c r="AL2479" s="6" t="str">
        <f>+_xlfn.IFS(Tabla1[[#This Row],[Veces obj]]&lt;=1,"0-1",Tabla1[[#This Row],[Veces obj]]&lt;=2,"1-2",Tabla1[[#This Row],[Veces obj]]&lt;=3,"2-3",TRUE,"&gt;3")</f>
        <v>0-1</v>
      </c>
      <c r="AM2479" s="60" t="str">
        <f>+_xlfn.IFS(MONTH(Tabla1[[#This Row],[MES]])&lt;=3,"Q1",MONTH(Tabla1[[#This Row],[MES]])&lt;=6,"Q2",MONTH(Tabla1[[#This Row],[MES]])&lt;=9,"Q3",TRUE,"Q4")</f>
        <v>Q1</v>
      </c>
      <c r="AN2479" s="15" t="str">
        <f>+IFERROR(VLOOKUP(Tabla1[[#This Row],[CUENTA]],CTAS[],2,0),"OTROS")</f>
        <v>HONEYWELL</v>
      </c>
      <c r="AP2479" s="15" t="str">
        <f>+IFERROR(VLOOKUP(Tabla1[[#This Row],[EMPLEADO]],IS[],3,0),"OTROS")</f>
        <v>JUAREZ</v>
      </c>
      <c r="AQ2479" s="15" t="str">
        <f>+IFERROR(VLOOKUP(Tabla1[[#This Row],[EMPLEADO]],IS[[NÓMINA]:[INGENIERO]],2,0),"OTROS")</f>
        <v>MIGUEL COTA</v>
      </c>
    </row>
    <row r="2480" spans="1:43" x14ac:dyDescent="0.25">
      <c r="A2480" t="s">
        <v>7477</v>
      </c>
      <c r="B2480">
        <v>1</v>
      </c>
      <c r="C2480" t="s">
        <v>7973</v>
      </c>
      <c r="D2480" t="s">
        <v>38</v>
      </c>
      <c r="E2480" t="s">
        <v>76</v>
      </c>
      <c r="F2480" t="s">
        <v>7974</v>
      </c>
      <c r="G2480" s="17" t="s">
        <v>5336</v>
      </c>
      <c r="H2480" t="s">
        <v>471</v>
      </c>
      <c r="I2480" t="s">
        <v>43</v>
      </c>
      <c r="J2480" t="s">
        <v>8</v>
      </c>
      <c r="K2480" t="s">
        <v>102</v>
      </c>
      <c r="L2480" t="s">
        <v>718</v>
      </c>
      <c r="M2480" t="s">
        <v>46</v>
      </c>
      <c r="N2480">
        <v>0</v>
      </c>
      <c r="O2480" t="s">
        <v>47</v>
      </c>
      <c r="P2480">
        <v>26</v>
      </c>
      <c r="Q2480" t="s">
        <v>62</v>
      </c>
      <c r="R2480" t="s">
        <v>63</v>
      </c>
      <c r="S2480" t="s">
        <v>64</v>
      </c>
      <c r="T2480" t="s">
        <v>51</v>
      </c>
      <c r="U2480" t="s">
        <v>65</v>
      </c>
      <c r="V2480">
        <v>0.8</v>
      </c>
      <c r="W2480" s="1">
        <v>1092</v>
      </c>
      <c r="X2480">
        <v>1</v>
      </c>
      <c r="Y2480">
        <v>0.35</v>
      </c>
      <c r="Z2480">
        <v>5</v>
      </c>
      <c r="AA2480">
        <v>6.9999999999999993E-2</v>
      </c>
      <c r="AB2480" s="2">
        <v>0</v>
      </c>
      <c r="AC2480" s="1">
        <v>0</v>
      </c>
      <c r="AD2480" s="7">
        <v>43529</v>
      </c>
      <c r="AE2480" s="7">
        <v>43530</v>
      </c>
      <c r="AF2480">
        <v>1</v>
      </c>
      <c r="AG2480" t="s">
        <v>53</v>
      </c>
      <c r="AH2480" s="2">
        <v>0</v>
      </c>
      <c r="AI2480" s="1">
        <v>0</v>
      </c>
      <c r="AJ2480" s="1">
        <v>0</v>
      </c>
      <c r="AK2480" s="60" t="str">
        <f>+IF(Tabla1[[#This Row],[REQUEST_TY]]="SR MANTENIMIENTO CORRECTIVO", "EMERGENCIA", "OTROS")</f>
        <v>EMERGENCIA</v>
      </c>
      <c r="AL2480" s="6" t="str">
        <f>+_xlfn.IFS(Tabla1[[#This Row],[Veces obj]]&lt;=1,"0-1",Tabla1[[#This Row],[Veces obj]]&lt;=2,"1-2",Tabla1[[#This Row],[Veces obj]]&lt;=3,"2-3",TRUE,"&gt;3")</f>
        <v>0-1</v>
      </c>
      <c r="AM2480" s="60" t="str">
        <f>+_xlfn.IFS(MONTH(Tabla1[[#This Row],[MES]])&lt;=3,"Q1",MONTH(Tabla1[[#This Row],[MES]])&lt;=6,"Q2",MONTH(Tabla1[[#This Row],[MES]])&lt;=9,"Q3",TRUE,"Q4")</f>
        <v>Q1</v>
      </c>
      <c r="AN2480" s="15" t="str">
        <f>+IFERROR(VLOOKUP(Tabla1[[#This Row],[CUENTA]],CTAS[],2,0),"OTROS")</f>
        <v>OTROS</v>
      </c>
      <c r="AP2480" s="15" t="str">
        <f>+IFERROR(VLOOKUP(Tabla1[[#This Row],[EMPLEADO]],IS[],3,0),"OTROS")</f>
        <v>OTROS</v>
      </c>
      <c r="AQ2480" s="15" t="str">
        <f>+IFERROR(VLOOKUP(Tabla1[[#This Row],[EMPLEADO]],IS[[NÓMINA]:[INGENIERO]],2,0),"OTROS")</f>
        <v>OTROS</v>
      </c>
    </row>
    <row r="2481" spans="1:43" x14ac:dyDescent="0.25">
      <c r="A2481" t="s">
        <v>7477</v>
      </c>
      <c r="B2481">
        <v>1</v>
      </c>
      <c r="C2481" t="s">
        <v>7975</v>
      </c>
      <c r="D2481" t="s">
        <v>38</v>
      </c>
      <c r="E2481" t="s">
        <v>133</v>
      </c>
      <c r="F2481" t="s">
        <v>7976</v>
      </c>
      <c r="G2481" s="17" t="s">
        <v>2889</v>
      </c>
      <c r="H2481" t="s">
        <v>1130</v>
      </c>
      <c r="I2481" t="s">
        <v>43</v>
      </c>
      <c r="J2481" t="s">
        <v>8</v>
      </c>
      <c r="K2481" t="s">
        <v>59</v>
      </c>
      <c r="L2481" t="s">
        <v>2024</v>
      </c>
      <c r="M2481" t="s">
        <v>1778</v>
      </c>
      <c r="N2481">
        <v>0</v>
      </c>
      <c r="O2481" t="s">
        <v>47</v>
      </c>
      <c r="P2481">
        <v>5</v>
      </c>
      <c r="Q2481" t="s">
        <v>207</v>
      </c>
      <c r="R2481" t="s">
        <v>138</v>
      </c>
      <c r="S2481" t="s">
        <v>139</v>
      </c>
      <c r="T2481" t="s">
        <v>51</v>
      </c>
      <c r="U2481" t="s">
        <v>879</v>
      </c>
      <c r="V2481">
        <v>0.6</v>
      </c>
      <c r="W2481" s="1">
        <v>943.80000000000007</v>
      </c>
      <c r="X2481">
        <v>1</v>
      </c>
      <c r="Y2481">
        <v>2.02</v>
      </c>
      <c r="Z2481">
        <v>4</v>
      </c>
      <c r="AA2481">
        <v>0.505</v>
      </c>
      <c r="AB2481" s="2">
        <v>0</v>
      </c>
      <c r="AC2481" s="1">
        <v>0</v>
      </c>
      <c r="AD2481" s="7">
        <v>43529</v>
      </c>
      <c r="AE2481" s="7">
        <v>43530</v>
      </c>
      <c r="AF2481">
        <v>1</v>
      </c>
      <c r="AG2481" t="s">
        <v>53</v>
      </c>
      <c r="AH2481" s="2">
        <v>0</v>
      </c>
      <c r="AI2481" s="1">
        <v>0</v>
      </c>
      <c r="AJ2481" s="1">
        <v>0</v>
      </c>
      <c r="AK2481" s="60" t="str">
        <f>+IF(Tabla1[[#This Row],[REQUEST_TY]]="SR MANTENIMIENTO CORRECTIVO", "EMERGENCIA", "OTROS")</f>
        <v>EMERGENCIA</v>
      </c>
      <c r="AL2481" s="6" t="str">
        <f>+_xlfn.IFS(Tabla1[[#This Row],[Veces obj]]&lt;=1,"0-1",Tabla1[[#This Row],[Veces obj]]&lt;=2,"1-2",Tabla1[[#This Row],[Veces obj]]&lt;=3,"2-3",TRUE,"&gt;3")</f>
        <v>0-1</v>
      </c>
      <c r="AM2481" s="60" t="str">
        <f>+_xlfn.IFS(MONTH(Tabla1[[#This Row],[MES]])&lt;=3,"Q1",MONTH(Tabla1[[#This Row],[MES]])&lt;=6,"Q2",MONTH(Tabla1[[#This Row],[MES]])&lt;=9,"Q3",TRUE,"Q4")</f>
        <v>Q1</v>
      </c>
      <c r="AN2481" s="15" t="str">
        <f>+IFERROR(VLOOKUP(Tabla1[[#This Row],[CUENTA]],CTAS[],2,0),"OTROS")</f>
        <v>OTROS</v>
      </c>
      <c r="AP2481" s="15" t="str">
        <f>+IFERROR(VLOOKUP(Tabla1[[#This Row],[EMPLEADO]],IS[],3,0),"OTROS")</f>
        <v>OTROS</v>
      </c>
      <c r="AQ2481" s="15" t="str">
        <f>+IFERROR(VLOOKUP(Tabla1[[#This Row],[EMPLEADO]],IS[[NÓMINA]:[INGENIERO]],2,0),"OTROS")</f>
        <v>OTROS</v>
      </c>
    </row>
    <row r="2482" spans="1:43" x14ac:dyDescent="0.25">
      <c r="A2482" t="s">
        <v>7477</v>
      </c>
      <c r="B2482">
        <v>1</v>
      </c>
      <c r="C2482" t="s">
        <v>7977</v>
      </c>
      <c r="D2482" t="s">
        <v>38</v>
      </c>
      <c r="E2482" t="s">
        <v>558</v>
      </c>
      <c r="F2482" t="s">
        <v>7978</v>
      </c>
      <c r="G2482" s="17" t="s">
        <v>7979</v>
      </c>
      <c r="H2482" t="s">
        <v>297</v>
      </c>
      <c r="I2482" t="s">
        <v>43</v>
      </c>
      <c r="J2482" t="s">
        <v>8</v>
      </c>
      <c r="K2482" t="s">
        <v>71</v>
      </c>
      <c r="L2482" t="s">
        <v>298</v>
      </c>
      <c r="M2482" t="s">
        <v>94</v>
      </c>
      <c r="N2482">
        <v>0</v>
      </c>
      <c r="O2482" t="s">
        <v>47</v>
      </c>
      <c r="P2482">
        <v>77</v>
      </c>
      <c r="Q2482" t="s">
        <v>48</v>
      </c>
      <c r="R2482" t="s">
        <v>95</v>
      </c>
      <c r="S2482" t="s">
        <v>64</v>
      </c>
      <c r="T2482" t="s">
        <v>51</v>
      </c>
      <c r="U2482" t="s">
        <v>96</v>
      </c>
      <c r="V2482">
        <v>1.1000000000000001</v>
      </c>
      <c r="W2482" s="1">
        <v>1501.5000000000002</v>
      </c>
      <c r="X2482">
        <v>1</v>
      </c>
      <c r="Y2482">
        <v>2.95</v>
      </c>
      <c r="Z2482">
        <v>5</v>
      </c>
      <c r="AA2482">
        <v>0.59000000000000008</v>
      </c>
      <c r="AB2482" s="2">
        <v>0</v>
      </c>
      <c r="AC2482" s="1">
        <v>0</v>
      </c>
      <c r="AD2482" s="7">
        <v>43529</v>
      </c>
      <c r="AE2482" s="7">
        <v>43530</v>
      </c>
      <c r="AF2482">
        <v>1</v>
      </c>
      <c r="AG2482" t="s">
        <v>53</v>
      </c>
      <c r="AH2482" s="2">
        <v>0</v>
      </c>
      <c r="AI2482" s="1">
        <v>0</v>
      </c>
      <c r="AJ2482" s="1">
        <v>0</v>
      </c>
      <c r="AK2482" s="60" t="str">
        <f>+IF(Tabla1[[#This Row],[REQUEST_TY]]="SR MANTENIMIENTO CORRECTIVO", "EMERGENCIA", "OTROS")</f>
        <v>EMERGENCIA</v>
      </c>
      <c r="AL2482" s="6" t="str">
        <f>+_xlfn.IFS(Tabla1[[#This Row],[Veces obj]]&lt;=1,"0-1",Tabla1[[#This Row],[Veces obj]]&lt;=2,"1-2",Tabla1[[#This Row],[Veces obj]]&lt;=3,"2-3",TRUE,"&gt;3")</f>
        <v>0-1</v>
      </c>
      <c r="AM2482" s="60" t="str">
        <f>+_xlfn.IFS(MONTH(Tabla1[[#This Row],[MES]])&lt;=3,"Q1",MONTH(Tabla1[[#This Row],[MES]])&lt;=6,"Q2",MONTH(Tabla1[[#This Row],[MES]])&lt;=9,"Q3",TRUE,"Q4")</f>
        <v>Q1</v>
      </c>
      <c r="AN2482" s="15" t="str">
        <f>+IFERROR(VLOOKUP(Tabla1[[#This Row],[CUENTA]],CTAS[],2,0),"OTROS")</f>
        <v>OTROS</v>
      </c>
      <c r="AP2482" s="15" t="str">
        <f>+IFERROR(VLOOKUP(Tabla1[[#This Row],[EMPLEADO]],IS[],3,0),"OTROS")</f>
        <v>JUAREZ</v>
      </c>
      <c r="AQ2482" s="15" t="str">
        <f>+IFERROR(VLOOKUP(Tabla1[[#This Row],[EMPLEADO]],IS[[NÓMINA]:[INGENIERO]],2,0),"OTROS")</f>
        <v>ALFREDO TORRES</v>
      </c>
    </row>
    <row r="2483" spans="1:43" x14ac:dyDescent="0.25">
      <c r="A2483" t="s">
        <v>7477</v>
      </c>
      <c r="B2483">
        <v>1</v>
      </c>
      <c r="C2483" t="s">
        <v>7980</v>
      </c>
      <c r="D2483" t="s">
        <v>38</v>
      </c>
      <c r="E2483" t="s">
        <v>332</v>
      </c>
      <c r="F2483" t="s">
        <v>7981</v>
      </c>
      <c r="G2483" s="17" t="s">
        <v>7982</v>
      </c>
      <c r="H2483" t="s">
        <v>220</v>
      </c>
      <c r="I2483" t="s">
        <v>43</v>
      </c>
      <c r="J2483" t="s">
        <v>8</v>
      </c>
      <c r="K2483" t="s">
        <v>59</v>
      </c>
      <c r="L2483" t="s">
        <v>3110</v>
      </c>
      <c r="M2483" t="s">
        <v>222</v>
      </c>
      <c r="N2483">
        <v>0</v>
      </c>
      <c r="O2483" t="s">
        <v>47</v>
      </c>
      <c r="P2483">
        <v>408</v>
      </c>
      <c r="Q2483" t="s">
        <v>48</v>
      </c>
      <c r="R2483" t="s">
        <v>317</v>
      </c>
      <c r="S2483" t="s">
        <v>318</v>
      </c>
      <c r="T2483" t="s">
        <v>51</v>
      </c>
      <c r="U2483" t="s">
        <v>353</v>
      </c>
      <c r="V2483">
        <v>1.1499999999999999</v>
      </c>
      <c r="W2483" s="1">
        <v>1808.95</v>
      </c>
      <c r="X2483">
        <v>1</v>
      </c>
      <c r="Y2483">
        <v>1.7</v>
      </c>
      <c r="Z2483">
        <v>4</v>
      </c>
      <c r="AA2483">
        <v>0.42499999999999999</v>
      </c>
      <c r="AB2483" s="2">
        <v>0</v>
      </c>
      <c r="AC2483" s="1">
        <v>0</v>
      </c>
      <c r="AD2483" s="7">
        <v>43529</v>
      </c>
      <c r="AE2483" s="7">
        <v>43530</v>
      </c>
      <c r="AF2483">
        <v>1</v>
      </c>
      <c r="AG2483" t="s">
        <v>53</v>
      </c>
      <c r="AH2483" s="2">
        <v>0</v>
      </c>
      <c r="AI2483" s="1">
        <v>0</v>
      </c>
      <c r="AJ2483" s="1">
        <v>0</v>
      </c>
      <c r="AK2483" s="60" t="str">
        <f>+IF(Tabla1[[#This Row],[REQUEST_TY]]="SR MANTENIMIENTO CORRECTIVO", "EMERGENCIA", "OTROS")</f>
        <v>EMERGENCIA</v>
      </c>
      <c r="AL2483" s="6" t="str">
        <f>+_xlfn.IFS(Tabla1[[#This Row],[Veces obj]]&lt;=1,"0-1",Tabla1[[#This Row],[Veces obj]]&lt;=2,"1-2",Tabla1[[#This Row],[Veces obj]]&lt;=3,"2-3",TRUE,"&gt;3")</f>
        <v>0-1</v>
      </c>
      <c r="AM2483" s="60" t="str">
        <f>+_xlfn.IFS(MONTH(Tabla1[[#This Row],[MES]])&lt;=3,"Q1",MONTH(Tabla1[[#This Row],[MES]])&lt;=6,"Q2",MONTH(Tabla1[[#This Row],[MES]])&lt;=9,"Q3",TRUE,"Q4")</f>
        <v>Q1</v>
      </c>
      <c r="AN2483" s="15" t="str">
        <f>+IFERROR(VLOOKUP(Tabla1[[#This Row],[CUENTA]],CTAS[],2,0),"OTROS")</f>
        <v>OTROS</v>
      </c>
      <c r="AP2483" s="15" t="str">
        <f>+IFERROR(VLOOKUP(Tabla1[[#This Row],[EMPLEADO]],IS[],3,0),"OTROS")</f>
        <v>OTROS</v>
      </c>
      <c r="AQ2483" s="15" t="str">
        <f>+IFERROR(VLOOKUP(Tabla1[[#This Row],[EMPLEADO]],IS[[NÓMINA]:[INGENIERO]],2,0),"OTROS")</f>
        <v>OTROS</v>
      </c>
    </row>
    <row r="2484" spans="1:43" x14ac:dyDescent="0.25">
      <c r="A2484" t="s">
        <v>7477</v>
      </c>
      <c r="B2484">
        <v>1</v>
      </c>
      <c r="C2484" t="s">
        <v>7983</v>
      </c>
      <c r="D2484" t="s">
        <v>38</v>
      </c>
      <c r="E2484" t="s">
        <v>39</v>
      </c>
      <c r="F2484" t="s">
        <v>7984</v>
      </c>
      <c r="G2484" s="17" t="s">
        <v>1853</v>
      </c>
      <c r="H2484" t="s">
        <v>58</v>
      </c>
      <c r="I2484" t="s">
        <v>43</v>
      </c>
      <c r="J2484" t="s">
        <v>8</v>
      </c>
      <c r="K2484" t="s">
        <v>117</v>
      </c>
      <c r="L2484" t="s">
        <v>1854</v>
      </c>
      <c r="M2484" t="s">
        <v>222</v>
      </c>
      <c r="N2484">
        <v>0</v>
      </c>
      <c r="O2484" t="s">
        <v>47</v>
      </c>
      <c r="P2484">
        <v>47</v>
      </c>
      <c r="Q2484" t="s">
        <v>82</v>
      </c>
      <c r="R2484" t="s">
        <v>49</v>
      </c>
      <c r="S2484" t="s">
        <v>50</v>
      </c>
      <c r="T2484" t="s">
        <v>51</v>
      </c>
      <c r="U2484" t="s">
        <v>120</v>
      </c>
      <c r="V2484">
        <v>0.8</v>
      </c>
      <c r="W2484" s="1">
        <v>572.00000000000011</v>
      </c>
      <c r="X2484">
        <v>1</v>
      </c>
      <c r="Y2484">
        <v>0.97</v>
      </c>
      <c r="Z2484">
        <v>5</v>
      </c>
      <c r="AA2484">
        <v>0.19400000000000001</v>
      </c>
      <c r="AB2484" s="2">
        <v>0</v>
      </c>
      <c r="AC2484" s="1">
        <v>0</v>
      </c>
      <c r="AD2484" s="7">
        <v>43529</v>
      </c>
      <c r="AE2484" s="7">
        <v>43530</v>
      </c>
      <c r="AF2484">
        <v>1</v>
      </c>
      <c r="AG2484" t="s">
        <v>53</v>
      </c>
      <c r="AH2484" s="2">
        <v>0</v>
      </c>
      <c r="AI2484" s="1">
        <v>0</v>
      </c>
      <c r="AJ2484" s="1">
        <v>0</v>
      </c>
      <c r="AK2484" s="60" t="str">
        <f>+IF(Tabla1[[#This Row],[REQUEST_TY]]="SR MANTENIMIENTO CORRECTIVO", "EMERGENCIA", "OTROS")</f>
        <v>EMERGENCIA</v>
      </c>
      <c r="AL2484" s="6" t="str">
        <f>+_xlfn.IFS(Tabla1[[#This Row],[Veces obj]]&lt;=1,"0-1",Tabla1[[#This Row],[Veces obj]]&lt;=2,"1-2",Tabla1[[#This Row],[Veces obj]]&lt;=3,"2-3",TRUE,"&gt;3")</f>
        <v>0-1</v>
      </c>
      <c r="AM2484" s="60" t="str">
        <f>+_xlfn.IFS(MONTH(Tabla1[[#This Row],[MES]])&lt;=3,"Q1",MONTH(Tabla1[[#This Row],[MES]])&lt;=6,"Q2",MONTH(Tabla1[[#This Row],[MES]])&lt;=9,"Q3",TRUE,"Q4")</f>
        <v>Q1</v>
      </c>
      <c r="AN2484" s="15" t="str">
        <f>+IFERROR(VLOOKUP(Tabla1[[#This Row],[CUENTA]],CTAS[],2,0),"OTROS")</f>
        <v>OTROS</v>
      </c>
      <c r="AP2484" s="15" t="str">
        <f>+IFERROR(VLOOKUP(Tabla1[[#This Row],[EMPLEADO]],IS[],3,0),"OTROS")</f>
        <v>OTROS</v>
      </c>
      <c r="AQ2484" s="15" t="str">
        <f>+IFERROR(VLOOKUP(Tabla1[[#This Row],[EMPLEADO]],IS[[NÓMINA]:[INGENIERO]],2,0),"OTROS")</f>
        <v>OTROS</v>
      </c>
    </row>
    <row r="2485" spans="1:43" x14ac:dyDescent="0.25">
      <c r="A2485" t="s">
        <v>7477</v>
      </c>
      <c r="B2485">
        <v>1</v>
      </c>
      <c r="C2485" t="s">
        <v>7985</v>
      </c>
      <c r="D2485" t="s">
        <v>38</v>
      </c>
      <c r="E2485" t="s">
        <v>133</v>
      </c>
      <c r="F2485" t="s">
        <v>7986</v>
      </c>
      <c r="G2485" s="17" t="s">
        <v>533</v>
      </c>
      <c r="H2485" t="s">
        <v>646</v>
      </c>
      <c r="I2485" t="s">
        <v>43</v>
      </c>
      <c r="J2485" t="s">
        <v>8</v>
      </c>
      <c r="K2485" t="s">
        <v>59</v>
      </c>
      <c r="L2485" t="s">
        <v>472</v>
      </c>
      <c r="M2485" t="s">
        <v>473</v>
      </c>
      <c r="N2485">
        <v>0</v>
      </c>
      <c r="O2485" t="s">
        <v>47</v>
      </c>
      <c r="P2485">
        <v>7</v>
      </c>
      <c r="Q2485" t="s">
        <v>194</v>
      </c>
      <c r="R2485" t="s">
        <v>138</v>
      </c>
      <c r="S2485" t="s">
        <v>139</v>
      </c>
      <c r="T2485" t="s">
        <v>51</v>
      </c>
      <c r="U2485" t="s">
        <v>224</v>
      </c>
      <c r="V2485">
        <v>0.8</v>
      </c>
      <c r="W2485" s="1">
        <v>1258.4000000000003</v>
      </c>
      <c r="X2485">
        <v>1</v>
      </c>
      <c r="Y2485">
        <v>1.3</v>
      </c>
      <c r="Z2485">
        <v>4</v>
      </c>
      <c r="AA2485">
        <v>0.32500000000000001</v>
      </c>
      <c r="AB2485" s="2">
        <v>0</v>
      </c>
      <c r="AC2485" s="1">
        <v>0</v>
      </c>
      <c r="AD2485" s="7">
        <v>43529</v>
      </c>
      <c r="AE2485" s="7">
        <v>43530</v>
      </c>
      <c r="AF2485">
        <v>1</v>
      </c>
      <c r="AG2485" t="s">
        <v>53</v>
      </c>
      <c r="AH2485" s="2">
        <v>0</v>
      </c>
      <c r="AI2485" s="1">
        <v>0</v>
      </c>
      <c r="AJ2485" s="1">
        <v>0</v>
      </c>
      <c r="AK2485" s="60" t="str">
        <f>+IF(Tabla1[[#This Row],[REQUEST_TY]]="SR MANTENIMIENTO CORRECTIVO", "EMERGENCIA", "OTROS")</f>
        <v>EMERGENCIA</v>
      </c>
      <c r="AL2485" s="6" t="str">
        <f>+_xlfn.IFS(Tabla1[[#This Row],[Veces obj]]&lt;=1,"0-1",Tabla1[[#This Row],[Veces obj]]&lt;=2,"1-2",Tabla1[[#This Row],[Veces obj]]&lt;=3,"2-3",TRUE,"&gt;3")</f>
        <v>0-1</v>
      </c>
      <c r="AM2485" s="60" t="str">
        <f>+_xlfn.IFS(MONTH(Tabla1[[#This Row],[MES]])&lt;=3,"Q1",MONTH(Tabla1[[#This Row],[MES]])&lt;=6,"Q2",MONTH(Tabla1[[#This Row],[MES]])&lt;=9,"Q3",TRUE,"Q4")</f>
        <v>Q1</v>
      </c>
      <c r="AN2485" s="15" t="str">
        <f>+IFERROR(VLOOKUP(Tabla1[[#This Row],[CUENTA]],CTAS[],2,0),"OTROS")</f>
        <v>OTROS</v>
      </c>
      <c r="AP2485" s="15" t="str">
        <f>+IFERROR(VLOOKUP(Tabla1[[#This Row],[EMPLEADO]],IS[],3,0),"OTROS")</f>
        <v>OTROS</v>
      </c>
      <c r="AQ2485" s="15" t="str">
        <f>+IFERROR(VLOOKUP(Tabla1[[#This Row],[EMPLEADO]],IS[[NÓMINA]:[INGENIERO]],2,0),"OTROS")</f>
        <v>OTROS</v>
      </c>
    </row>
    <row r="2486" spans="1:43" x14ac:dyDescent="0.25">
      <c r="A2486" t="s">
        <v>7477</v>
      </c>
      <c r="B2486">
        <v>1</v>
      </c>
      <c r="C2486" t="s">
        <v>7987</v>
      </c>
      <c r="D2486" t="s">
        <v>38</v>
      </c>
      <c r="E2486" t="s">
        <v>430</v>
      </c>
      <c r="F2486" t="s">
        <v>7988</v>
      </c>
      <c r="G2486" s="17" t="s">
        <v>7989</v>
      </c>
      <c r="H2486" t="s">
        <v>1052</v>
      </c>
      <c r="I2486" t="s">
        <v>43</v>
      </c>
      <c r="J2486" t="s">
        <v>8</v>
      </c>
      <c r="K2486" t="s">
        <v>59</v>
      </c>
      <c r="L2486" t="s">
        <v>7990</v>
      </c>
      <c r="M2486" t="s">
        <v>736</v>
      </c>
      <c r="N2486">
        <v>0</v>
      </c>
      <c r="O2486" t="s">
        <v>47</v>
      </c>
      <c r="P2486">
        <v>101</v>
      </c>
      <c r="Q2486" t="s">
        <v>48</v>
      </c>
      <c r="R2486" t="s">
        <v>63</v>
      </c>
      <c r="S2486" t="s">
        <v>64</v>
      </c>
      <c r="T2486" t="s">
        <v>51</v>
      </c>
      <c r="U2486" t="s">
        <v>96</v>
      </c>
      <c r="V2486">
        <v>1.1000000000000001</v>
      </c>
      <c r="W2486" s="1">
        <v>1501.5000000000002</v>
      </c>
      <c r="X2486">
        <v>1</v>
      </c>
      <c r="Y2486">
        <v>2.52</v>
      </c>
      <c r="Z2486">
        <v>5</v>
      </c>
      <c r="AA2486">
        <v>0.504</v>
      </c>
      <c r="AB2486" s="2">
        <v>0</v>
      </c>
      <c r="AC2486" s="1">
        <v>0</v>
      </c>
      <c r="AD2486" s="7">
        <v>43529</v>
      </c>
      <c r="AE2486" s="7">
        <v>43530</v>
      </c>
      <c r="AF2486">
        <v>1</v>
      </c>
      <c r="AG2486" t="s">
        <v>53</v>
      </c>
      <c r="AH2486" s="2">
        <v>0</v>
      </c>
      <c r="AI2486" s="1">
        <v>0</v>
      </c>
      <c r="AJ2486" s="1">
        <v>0</v>
      </c>
      <c r="AK2486" s="60" t="str">
        <f>+IF(Tabla1[[#This Row],[REQUEST_TY]]="SR MANTENIMIENTO CORRECTIVO", "EMERGENCIA", "OTROS")</f>
        <v>EMERGENCIA</v>
      </c>
      <c r="AL2486" s="6" t="str">
        <f>+_xlfn.IFS(Tabla1[[#This Row],[Veces obj]]&lt;=1,"0-1",Tabla1[[#This Row],[Veces obj]]&lt;=2,"1-2",Tabla1[[#This Row],[Veces obj]]&lt;=3,"2-3",TRUE,"&gt;3")</f>
        <v>0-1</v>
      </c>
      <c r="AM2486" s="60" t="str">
        <f>+_xlfn.IFS(MONTH(Tabla1[[#This Row],[MES]])&lt;=3,"Q1",MONTH(Tabla1[[#This Row],[MES]])&lt;=6,"Q2",MONTH(Tabla1[[#This Row],[MES]])&lt;=9,"Q3",TRUE,"Q4")</f>
        <v>Q1</v>
      </c>
      <c r="AN2486" s="15" t="str">
        <f>+IFERROR(VLOOKUP(Tabla1[[#This Row],[CUENTA]],CTAS[],2,0),"OTROS")</f>
        <v>OTROS</v>
      </c>
      <c r="AP2486" s="15" t="str">
        <f>+IFERROR(VLOOKUP(Tabla1[[#This Row],[EMPLEADO]],IS[],3,0),"OTROS")</f>
        <v>OTROS</v>
      </c>
      <c r="AQ2486" s="15" t="str">
        <f>+IFERROR(VLOOKUP(Tabla1[[#This Row],[EMPLEADO]],IS[[NÓMINA]:[INGENIERO]],2,0),"OTROS")</f>
        <v>OTROS</v>
      </c>
    </row>
    <row r="2487" spans="1:43" x14ac:dyDescent="0.25">
      <c r="A2487" t="s">
        <v>7477</v>
      </c>
      <c r="B2487">
        <v>1</v>
      </c>
      <c r="C2487" t="s">
        <v>7991</v>
      </c>
      <c r="D2487" t="s">
        <v>38</v>
      </c>
      <c r="E2487" t="s">
        <v>85</v>
      </c>
      <c r="F2487" t="s">
        <v>7992</v>
      </c>
      <c r="G2487" s="17" t="s">
        <v>7993</v>
      </c>
      <c r="H2487" t="s">
        <v>58</v>
      </c>
      <c r="I2487" t="s">
        <v>43</v>
      </c>
      <c r="J2487" t="s">
        <v>8</v>
      </c>
      <c r="K2487" t="s">
        <v>370</v>
      </c>
      <c r="L2487" t="s">
        <v>6576</v>
      </c>
      <c r="M2487" t="s">
        <v>736</v>
      </c>
      <c r="N2487">
        <v>0</v>
      </c>
      <c r="O2487" t="s">
        <v>47</v>
      </c>
      <c r="P2487">
        <v>235</v>
      </c>
      <c r="Q2487" t="s">
        <v>48</v>
      </c>
      <c r="R2487" t="s">
        <v>49</v>
      </c>
      <c r="S2487" t="s">
        <v>50</v>
      </c>
      <c r="T2487" t="s">
        <v>51</v>
      </c>
      <c r="U2487" t="s">
        <v>52</v>
      </c>
      <c r="V2487">
        <v>1.05</v>
      </c>
      <c r="W2487" s="1">
        <v>750.75000000000011</v>
      </c>
      <c r="X2487">
        <v>1</v>
      </c>
      <c r="Y2487">
        <v>3.14</v>
      </c>
      <c r="Z2487">
        <v>5</v>
      </c>
      <c r="AA2487">
        <v>0.628</v>
      </c>
      <c r="AB2487" s="2">
        <v>0</v>
      </c>
      <c r="AC2487" s="1">
        <v>0</v>
      </c>
      <c r="AD2487" s="7">
        <v>43529</v>
      </c>
      <c r="AE2487" s="7">
        <v>43530</v>
      </c>
      <c r="AF2487">
        <v>1</v>
      </c>
      <c r="AG2487" t="s">
        <v>53</v>
      </c>
      <c r="AH2487" s="2">
        <v>0</v>
      </c>
      <c r="AI2487" s="1">
        <v>0</v>
      </c>
      <c r="AJ2487" s="1">
        <v>0</v>
      </c>
      <c r="AK2487" s="60" t="str">
        <f>+IF(Tabla1[[#This Row],[REQUEST_TY]]="SR MANTENIMIENTO CORRECTIVO", "EMERGENCIA", "OTROS")</f>
        <v>EMERGENCIA</v>
      </c>
      <c r="AL2487" s="6" t="str">
        <f>+_xlfn.IFS(Tabla1[[#This Row],[Veces obj]]&lt;=1,"0-1",Tabla1[[#This Row],[Veces obj]]&lt;=2,"1-2",Tabla1[[#This Row],[Veces obj]]&lt;=3,"2-3",TRUE,"&gt;3")</f>
        <v>0-1</v>
      </c>
      <c r="AM2487" s="60" t="str">
        <f>+_xlfn.IFS(MONTH(Tabla1[[#This Row],[MES]])&lt;=3,"Q1",MONTH(Tabla1[[#This Row],[MES]])&lt;=6,"Q2",MONTH(Tabla1[[#This Row],[MES]])&lt;=9,"Q3",TRUE,"Q4")</f>
        <v>Q1</v>
      </c>
      <c r="AN2487" s="15" t="str">
        <f>+IFERROR(VLOOKUP(Tabla1[[#This Row],[CUENTA]],CTAS[],2,0),"OTROS")</f>
        <v>OTROS</v>
      </c>
      <c r="AP2487" s="15" t="str">
        <f>+IFERROR(VLOOKUP(Tabla1[[#This Row],[EMPLEADO]],IS[],3,0),"OTROS")</f>
        <v>OTROS</v>
      </c>
      <c r="AQ2487" s="15" t="str">
        <f>+IFERROR(VLOOKUP(Tabla1[[#This Row],[EMPLEADO]],IS[[NÓMINA]:[INGENIERO]],2,0),"OTROS")</f>
        <v>OTROS</v>
      </c>
    </row>
    <row r="2488" spans="1:43" x14ac:dyDescent="0.25">
      <c r="A2488" t="s">
        <v>7477</v>
      </c>
      <c r="B2488">
        <v>1</v>
      </c>
      <c r="C2488" t="s">
        <v>7994</v>
      </c>
      <c r="D2488" t="s">
        <v>38</v>
      </c>
      <c r="E2488" t="s">
        <v>55</v>
      </c>
      <c r="F2488" t="s">
        <v>7995</v>
      </c>
      <c r="G2488" s="17" t="s">
        <v>7996</v>
      </c>
      <c r="H2488" t="s">
        <v>691</v>
      </c>
      <c r="I2488" t="s">
        <v>43</v>
      </c>
      <c r="J2488" t="s">
        <v>8</v>
      </c>
      <c r="K2488" t="s">
        <v>102</v>
      </c>
      <c r="L2488" t="s">
        <v>1926</v>
      </c>
      <c r="M2488" t="s">
        <v>640</v>
      </c>
      <c r="N2488">
        <v>0</v>
      </c>
      <c r="O2488" t="s">
        <v>47</v>
      </c>
      <c r="P2488">
        <v>117</v>
      </c>
      <c r="Q2488" t="s">
        <v>48</v>
      </c>
      <c r="R2488" t="s">
        <v>63</v>
      </c>
      <c r="S2488" t="s">
        <v>64</v>
      </c>
      <c r="T2488" t="s">
        <v>51</v>
      </c>
      <c r="U2488" t="s">
        <v>96</v>
      </c>
      <c r="V2488">
        <v>1.1000000000000001</v>
      </c>
      <c r="W2488" s="1">
        <v>1501.5000000000002</v>
      </c>
      <c r="X2488">
        <v>1</v>
      </c>
      <c r="Y2488">
        <v>3.68</v>
      </c>
      <c r="Z2488">
        <v>5</v>
      </c>
      <c r="AA2488">
        <v>0.73599999999999999</v>
      </c>
      <c r="AB2488" s="2">
        <v>0</v>
      </c>
      <c r="AC2488" s="1">
        <v>0</v>
      </c>
      <c r="AD2488" s="7">
        <v>43529</v>
      </c>
      <c r="AE2488" s="7">
        <v>43530</v>
      </c>
      <c r="AF2488">
        <v>1</v>
      </c>
      <c r="AG2488" t="s">
        <v>53</v>
      </c>
      <c r="AH2488" s="2">
        <v>0</v>
      </c>
      <c r="AI2488" s="1">
        <v>0</v>
      </c>
      <c r="AJ2488" s="1">
        <v>0</v>
      </c>
      <c r="AK2488" s="60" t="str">
        <f>+IF(Tabla1[[#This Row],[REQUEST_TY]]="SR MANTENIMIENTO CORRECTIVO", "EMERGENCIA", "OTROS")</f>
        <v>EMERGENCIA</v>
      </c>
      <c r="AL2488" s="6" t="str">
        <f>+_xlfn.IFS(Tabla1[[#This Row],[Veces obj]]&lt;=1,"0-1",Tabla1[[#This Row],[Veces obj]]&lt;=2,"1-2",Tabla1[[#This Row],[Veces obj]]&lt;=3,"2-3",TRUE,"&gt;3")</f>
        <v>0-1</v>
      </c>
      <c r="AM2488" s="60" t="str">
        <f>+_xlfn.IFS(MONTH(Tabla1[[#This Row],[MES]])&lt;=3,"Q1",MONTH(Tabla1[[#This Row],[MES]])&lt;=6,"Q2",MONTH(Tabla1[[#This Row],[MES]])&lt;=9,"Q3",TRUE,"Q4")</f>
        <v>Q1</v>
      </c>
      <c r="AN2488" s="15" t="str">
        <f>+IFERROR(VLOOKUP(Tabla1[[#This Row],[CUENTA]],CTAS[],2,0),"OTROS")</f>
        <v>OTROS</v>
      </c>
      <c r="AP2488" s="15" t="str">
        <f>+IFERROR(VLOOKUP(Tabla1[[#This Row],[EMPLEADO]],IS[],3,0),"OTROS")</f>
        <v>OTROS</v>
      </c>
      <c r="AQ2488" s="15" t="str">
        <f>+IFERROR(VLOOKUP(Tabla1[[#This Row],[EMPLEADO]],IS[[NÓMINA]:[INGENIERO]],2,0),"OTROS")</f>
        <v>OTROS</v>
      </c>
    </row>
    <row r="2489" spans="1:43" x14ac:dyDescent="0.25">
      <c r="A2489" t="s">
        <v>7477</v>
      </c>
      <c r="B2489">
        <v>1</v>
      </c>
      <c r="C2489" t="s">
        <v>7997</v>
      </c>
      <c r="D2489" t="s">
        <v>38</v>
      </c>
      <c r="E2489" t="s">
        <v>332</v>
      </c>
      <c r="F2489" t="s">
        <v>7998</v>
      </c>
      <c r="G2489" s="17" t="s">
        <v>7999</v>
      </c>
      <c r="H2489" t="s">
        <v>679</v>
      </c>
      <c r="I2489" t="s">
        <v>43</v>
      </c>
      <c r="J2489" t="s">
        <v>8</v>
      </c>
      <c r="K2489" t="s">
        <v>102</v>
      </c>
      <c r="L2489" t="s">
        <v>1651</v>
      </c>
      <c r="M2489" t="s">
        <v>46</v>
      </c>
      <c r="N2489">
        <v>0</v>
      </c>
      <c r="O2489" t="s">
        <v>47</v>
      </c>
      <c r="P2489">
        <v>126</v>
      </c>
      <c r="Q2489" t="s">
        <v>48</v>
      </c>
      <c r="R2489" t="s">
        <v>317</v>
      </c>
      <c r="S2489" t="s">
        <v>318</v>
      </c>
      <c r="T2489" t="s">
        <v>51</v>
      </c>
      <c r="U2489" t="s">
        <v>353</v>
      </c>
      <c r="V2489">
        <v>1.1499999999999999</v>
      </c>
      <c r="W2489" s="1">
        <v>1808.95</v>
      </c>
      <c r="X2489">
        <v>1</v>
      </c>
      <c r="Y2489">
        <v>3.05</v>
      </c>
      <c r="Z2489">
        <v>4</v>
      </c>
      <c r="AA2489">
        <v>0.76249999999999996</v>
      </c>
      <c r="AB2489" s="2">
        <v>0</v>
      </c>
      <c r="AC2489" s="1">
        <v>0</v>
      </c>
      <c r="AD2489" s="7">
        <v>43536</v>
      </c>
      <c r="AE2489" s="7">
        <v>43536</v>
      </c>
      <c r="AF2489">
        <v>0</v>
      </c>
      <c r="AG2489" t="s">
        <v>53</v>
      </c>
      <c r="AH2489" s="2">
        <v>0</v>
      </c>
      <c r="AI2489" s="1">
        <v>0</v>
      </c>
      <c r="AJ2489" s="1">
        <v>0</v>
      </c>
      <c r="AK2489" s="60" t="str">
        <f>+IF(Tabla1[[#This Row],[REQUEST_TY]]="SR MANTENIMIENTO CORRECTIVO", "EMERGENCIA", "OTROS")</f>
        <v>EMERGENCIA</v>
      </c>
      <c r="AL2489" s="6" t="str">
        <f>+_xlfn.IFS(Tabla1[[#This Row],[Veces obj]]&lt;=1,"0-1",Tabla1[[#This Row],[Veces obj]]&lt;=2,"1-2",Tabla1[[#This Row],[Veces obj]]&lt;=3,"2-3",TRUE,"&gt;3")</f>
        <v>0-1</v>
      </c>
      <c r="AM2489" s="60" t="str">
        <f>+_xlfn.IFS(MONTH(Tabla1[[#This Row],[MES]])&lt;=3,"Q1",MONTH(Tabla1[[#This Row],[MES]])&lt;=6,"Q2",MONTH(Tabla1[[#This Row],[MES]])&lt;=9,"Q3",TRUE,"Q4")</f>
        <v>Q1</v>
      </c>
      <c r="AN2489" s="15" t="str">
        <f>+IFERROR(VLOOKUP(Tabla1[[#This Row],[CUENTA]],CTAS[],2,0),"OTROS")</f>
        <v>OTROS</v>
      </c>
      <c r="AP2489" s="15" t="str">
        <f>+IFERROR(VLOOKUP(Tabla1[[#This Row],[EMPLEADO]],IS[],3,0),"OTROS")</f>
        <v>OTROS</v>
      </c>
      <c r="AQ2489" s="15" t="str">
        <f>+IFERROR(VLOOKUP(Tabla1[[#This Row],[EMPLEADO]],IS[[NÓMINA]:[INGENIERO]],2,0),"OTROS")</f>
        <v>OTROS</v>
      </c>
    </row>
    <row r="2490" spans="1:43" x14ac:dyDescent="0.25">
      <c r="A2490" t="s">
        <v>7477</v>
      </c>
      <c r="B2490">
        <v>1</v>
      </c>
      <c r="C2490" t="s">
        <v>8000</v>
      </c>
      <c r="D2490" t="s">
        <v>38</v>
      </c>
      <c r="E2490" t="s">
        <v>76</v>
      </c>
      <c r="F2490" t="s">
        <v>8001</v>
      </c>
      <c r="G2490" s="17" t="s">
        <v>3942</v>
      </c>
      <c r="H2490" t="s">
        <v>136</v>
      </c>
      <c r="I2490" t="s">
        <v>43</v>
      </c>
      <c r="J2490" t="s">
        <v>8</v>
      </c>
      <c r="K2490" t="s">
        <v>102</v>
      </c>
      <c r="L2490" t="s">
        <v>3943</v>
      </c>
      <c r="M2490" t="s">
        <v>61</v>
      </c>
      <c r="N2490">
        <v>0</v>
      </c>
      <c r="O2490" t="s">
        <v>47</v>
      </c>
      <c r="P2490">
        <v>27</v>
      </c>
      <c r="Q2490" t="s">
        <v>62</v>
      </c>
      <c r="R2490" t="s">
        <v>63</v>
      </c>
      <c r="S2490" t="s">
        <v>64</v>
      </c>
      <c r="T2490" t="s">
        <v>51</v>
      </c>
      <c r="U2490" t="s">
        <v>65</v>
      </c>
      <c r="V2490">
        <v>0.8</v>
      </c>
      <c r="W2490" s="1">
        <v>1092</v>
      </c>
      <c r="X2490">
        <v>1</v>
      </c>
      <c r="Y2490">
        <v>0.98</v>
      </c>
      <c r="Z2490">
        <v>5</v>
      </c>
      <c r="AA2490">
        <v>0.19600000000000001</v>
      </c>
      <c r="AB2490" s="2">
        <v>0</v>
      </c>
      <c r="AC2490" s="1">
        <v>0</v>
      </c>
      <c r="AD2490" s="7">
        <v>43531</v>
      </c>
      <c r="AE2490" s="7">
        <v>43531</v>
      </c>
      <c r="AF2490">
        <v>0</v>
      </c>
      <c r="AG2490" t="s">
        <v>53</v>
      </c>
      <c r="AH2490" s="2">
        <v>0</v>
      </c>
      <c r="AI2490" s="1">
        <v>0</v>
      </c>
      <c r="AJ2490" s="1">
        <v>0</v>
      </c>
      <c r="AK2490" s="60" t="str">
        <f>+IF(Tabla1[[#This Row],[REQUEST_TY]]="SR MANTENIMIENTO CORRECTIVO", "EMERGENCIA", "OTROS")</f>
        <v>EMERGENCIA</v>
      </c>
      <c r="AL2490" s="6" t="str">
        <f>+_xlfn.IFS(Tabla1[[#This Row],[Veces obj]]&lt;=1,"0-1",Tabla1[[#This Row],[Veces obj]]&lt;=2,"1-2",Tabla1[[#This Row],[Veces obj]]&lt;=3,"2-3",TRUE,"&gt;3")</f>
        <v>0-1</v>
      </c>
      <c r="AM2490" s="60" t="str">
        <f>+_xlfn.IFS(MONTH(Tabla1[[#This Row],[MES]])&lt;=3,"Q1",MONTH(Tabla1[[#This Row],[MES]])&lt;=6,"Q2",MONTH(Tabla1[[#This Row],[MES]])&lt;=9,"Q3",TRUE,"Q4")</f>
        <v>Q1</v>
      </c>
      <c r="AN2490" s="15" t="str">
        <f>+IFERROR(VLOOKUP(Tabla1[[#This Row],[CUENTA]],CTAS[],2,0),"OTROS")</f>
        <v>OTROS</v>
      </c>
      <c r="AP2490" s="15" t="str">
        <f>+IFERROR(VLOOKUP(Tabla1[[#This Row],[EMPLEADO]],IS[],3,0),"OTROS")</f>
        <v>OTROS</v>
      </c>
      <c r="AQ2490" s="15" t="str">
        <f>+IFERROR(VLOOKUP(Tabla1[[#This Row],[EMPLEADO]],IS[[NÓMINA]:[INGENIERO]],2,0),"OTROS")</f>
        <v>OTROS</v>
      </c>
    </row>
    <row r="2491" spans="1:43" x14ac:dyDescent="0.25">
      <c r="A2491" t="s">
        <v>7477</v>
      </c>
      <c r="B2491">
        <v>1</v>
      </c>
      <c r="C2491" t="s">
        <v>8002</v>
      </c>
      <c r="D2491" t="s">
        <v>38</v>
      </c>
      <c r="E2491" t="s">
        <v>76</v>
      </c>
      <c r="F2491" t="s">
        <v>8003</v>
      </c>
      <c r="G2491" s="17" t="s">
        <v>4942</v>
      </c>
      <c r="H2491" t="s">
        <v>136</v>
      </c>
      <c r="I2491" t="s">
        <v>43</v>
      </c>
      <c r="J2491" t="s">
        <v>8</v>
      </c>
      <c r="K2491" t="s">
        <v>102</v>
      </c>
      <c r="L2491" t="s">
        <v>3943</v>
      </c>
      <c r="M2491" t="s">
        <v>61</v>
      </c>
      <c r="N2491">
        <v>0</v>
      </c>
      <c r="O2491" t="s">
        <v>47</v>
      </c>
      <c r="P2491">
        <v>27</v>
      </c>
      <c r="Q2491" t="s">
        <v>62</v>
      </c>
      <c r="R2491" t="s">
        <v>63</v>
      </c>
      <c r="S2491" t="s">
        <v>64</v>
      </c>
      <c r="T2491" t="s">
        <v>51</v>
      </c>
      <c r="U2491" t="s">
        <v>65</v>
      </c>
      <c r="V2491">
        <v>0.8</v>
      </c>
      <c r="W2491" s="1">
        <v>1092</v>
      </c>
      <c r="X2491">
        <v>1</v>
      </c>
      <c r="Y2491">
        <v>3.45</v>
      </c>
      <c r="Z2491">
        <v>5</v>
      </c>
      <c r="AA2491">
        <v>0.69000000000000006</v>
      </c>
      <c r="AB2491" s="2">
        <v>0</v>
      </c>
      <c r="AC2491" s="1">
        <v>0</v>
      </c>
      <c r="AD2491" s="7">
        <v>43529</v>
      </c>
      <c r="AE2491" s="7">
        <v>43530</v>
      </c>
      <c r="AF2491">
        <v>1</v>
      </c>
      <c r="AG2491" t="s">
        <v>53</v>
      </c>
      <c r="AH2491" s="2">
        <v>0</v>
      </c>
      <c r="AI2491" s="1">
        <v>0</v>
      </c>
      <c r="AJ2491" s="1">
        <v>0</v>
      </c>
      <c r="AK2491" s="60" t="str">
        <f>+IF(Tabla1[[#This Row],[REQUEST_TY]]="SR MANTENIMIENTO CORRECTIVO", "EMERGENCIA", "OTROS")</f>
        <v>EMERGENCIA</v>
      </c>
      <c r="AL2491" s="6" t="str">
        <f>+_xlfn.IFS(Tabla1[[#This Row],[Veces obj]]&lt;=1,"0-1",Tabla1[[#This Row],[Veces obj]]&lt;=2,"1-2",Tabla1[[#This Row],[Veces obj]]&lt;=3,"2-3",TRUE,"&gt;3")</f>
        <v>0-1</v>
      </c>
      <c r="AM2491" s="60" t="str">
        <f>+_xlfn.IFS(MONTH(Tabla1[[#This Row],[MES]])&lt;=3,"Q1",MONTH(Tabla1[[#This Row],[MES]])&lt;=6,"Q2",MONTH(Tabla1[[#This Row],[MES]])&lt;=9,"Q3",TRUE,"Q4")</f>
        <v>Q1</v>
      </c>
      <c r="AN2491" s="15" t="str">
        <f>+IFERROR(VLOOKUP(Tabla1[[#This Row],[CUENTA]],CTAS[],2,0),"OTROS")</f>
        <v>OTROS</v>
      </c>
      <c r="AP2491" s="15" t="str">
        <f>+IFERROR(VLOOKUP(Tabla1[[#This Row],[EMPLEADO]],IS[],3,0),"OTROS")</f>
        <v>OTROS</v>
      </c>
      <c r="AQ2491" s="15" t="str">
        <f>+IFERROR(VLOOKUP(Tabla1[[#This Row],[EMPLEADO]],IS[[NÓMINA]:[INGENIERO]],2,0),"OTROS")</f>
        <v>OTROS</v>
      </c>
    </row>
    <row r="2492" spans="1:43" x14ac:dyDescent="0.25">
      <c r="A2492" t="s">
        <v>7477</v>
      </c>
      <c r="B2492">
        <v>1</v>
      </c>
      <c r="C2492" t="s">
        <v>8004</v>
      </c>
      <c r="D2492" t="s">
        <v>38</v>
      </c>
      <c r="E2492" t="s">
        <v>3015</v>
      </c>
      <c r="F2492" t="s">
        <v>8005</v>
      </c>
      <c r="G2492" s="17" t="s">
        <v>3017</v>
      </c>
      <c r="H2492" t="s">
        <v>784</v>
      </c>
      <c r="I2492" t="s">
        <v>43</v>
      </c>
      <c r="J2492" t="s">
        <v>8</v>
      </c>
      <c r="K2492" t="s">
        <v>1541</v>
      </c>
      <c r="L2492" t="s">
        <v>2251</v>
      </c>
      <c r="M2492" t="s">
        <v>787</v>
      </c>
      <c r="N2492">
        <v>0</v>
      </c>
      <c r="O2492" t="s">
        <v>47</v>
      </c>
      <c r="P2492">
        <v>18</v>
      </c>
      <c r="Q2492" t="s">
        <v>62</v>
      </c>
      <c r="R2492" t="s">
        <v>138</v>
      </c>
      <c r="S2492" t="s">
        <v>139</v>
      </c>
      <c r="T2492" t="s">
        <v>51</v>
      </c>
      <c r="U2492" t="s">
        <v>262</v>
      </c>
      <c r="V2492">
        <v>1.05</v>
      </c>
      <c r="W2492" s="1">
        <v>1651.6500000000003</v>
      </c>
      <c r="X2492">
        <v>1</v>
      </c>
      <c r="Y2492">
        <v>6.91</v>
      </c>
      <c r="Z2492">
        <v>4</v>
      </c>
      <c r="AA2492">
        <v>1.7275</v>
      </c>
      <c r="AB2492" s="2">
        <v>0.18187500000000001</v>
      </c>
      <c r="AC2492" s="1">
        <v>-286.08937500000008</v>
      </c>
      <c r="AD2492" s="7">
        <v>43532</v>
      </c>
      <c r="AE2492" s="7">
        <v>43532</v>
      </c>
      <c r="AF2492">
        <v>0</v>
      </c>
      <c r="AG2492" t="s">
        <v>53</v>
      </c>
      <c r="AH2492" s="2">
        <v>0</v>
      </c>
      <c r="AI2492" s="1">
        <v>0</v>
      </c>
      <c r="AJ2492" s="1">
        <v>0</v>
      </c>
      <c r="AK2492" s="60" t="str">
        <f>+IF(Tabla1[[#This Row],[REQUEST_TY]]="SR MANTENIMIENTO CORRECTIVO", "EMERGENCIA", "OTROS")</f>
        <v>EMERGENCIA</v>
      </c>
      <c r="AL2492" s="6" t="str">
        <f>+_xlfn.IFS(Tabla1[[#This Row],[Veces obj]]&lt;=1,"0-1",Tabla1[[#This Row],[Veces obj]]&lt;=2,"1-2",Tabla1[[#This Row],[Veces obj]]&lt;=3,"2-3",TRUE,"&gt;3")</f>
        <v>1-2</v>
      </c>
      <c r="AM2492" s="60" t="str">
        <f>+_xlfn.IFS(MONTH(Tabla1[[#This Row],[MES]])&lt;=3,"Q1",MONTH(Tabla1[[#This Row],[MES]])&lt;=6,"Q2",MONTH(Tabla1[[#This Row],[MES]])&lt;=9,"Q3",TRUE,"Q4")</f>
        <v>Q1</v>
      </c>
      <c r="AN2492" s="15" t="str">
        <f>+IFERROR(VLOOKUP(Tabla1[[#This Row],[CUENTA]],CTAS[],2,0),"OTROS")</f>
        <v>OTROS</v>
      </c>
      <c r="AP2492" s="15" t="str">
        <f>+IFERROR(VLOOKUP(Tabla1[[#This Row],[EMPLEADO]],IS[],3,0),"OTROS")</f>
        <v>OTROS</v>
      </c>
      <c r="AQ2492" s="15" t="str">
        <f>+IFERROR(VLOOKUP(Tabla1[[#This Row],[EMPLEADO]],IS[[NÓMINA]:[INGENIERO]],2,0),"OTROS")</f>
        <v>OTROS</v>
      </c>
    </row>
    <row r="2493" spans="1:43" x14ac:dyDescent="0.25">
      <c r="A2493" t="s">
        <v>7477</v>
      </c>
      <c r="B2493">
        <v>1</v>
      </c>
      <c r="C2493" t="s">
        <v>8006</v>
      </c>
      <c r="D2493" t="s">
        <v>38</v>
      </c>
      <c r="E2493" t="s">
        <v>133</v>
      </c>
      <c r="F2493" t="s">
        <v>8007</v>
      </c>
      <c r="G2493" s="17" t="s">
        <v>3343</v>
      </c>
      <c r="H2493" t="s">
        <v>1052</v>
      </c>
      <c r="I2493" t="s">
        <v>43</v>
      </c>
      <c r="J2493" t="s">
        <v>8</v>
      </c>
      <c r="K2493" t="s">
        <v>59</v>
      </c>
      <c r="L2493" t="s">
        <v>3344</v>
      </c>
      <c r="M2493" t="s">
        <v>736</v>
      </c>
      <c r="N2493">
        <v>0</v>
      </c>
      <c r="O2493" t="s">
        <v>47</v>
      </c>
      <c r="P2493">
        <v>28</v>
      </c>
      <c r="Q2493" t="s">
        <v>62</v>
      </c>
      <c r="R2493" t="s">
        <v>138</v>
      </c>
      <c r="S2493" t="s">
        <v>139</v>
      </c>
      <c r="T2493" t="s">
        <v>51</v>
      </c>
      <c r="U2493" t="s">
        <v>262</v>
      </c>
      <c r="V2493">
        <v>1.05</v>
      </c>
      <c r="W2493" s="1">
        <v>1651.6500000000003</v>
      </c>
      <c r="X2493">
        <v>1</v>
      </c>
      <c r="Y2493">
        <v>2.75</v>
      </c>
      <c r="Z2493">
        <v>4</v>
      </c>
      <c r="AA2493">
        <v>0.6875</v>
      </c>
      <c r="AB2493" s="2">
        <v>0</v>
      </c>
      <c r="AC2493" s="1">
        <v>0</v>
      </c>
      <c r="AD2493" s="7">
        <v>43529</v>
      </c>
      <c r="AE2493" s="7">
        <v>43530</v>
      </c>
      <c r="AF2493">
        <v>1</v>
      </c>
      <c r="AG2493" t="s">
        <v>53</v>
      </c>
      <c r="AH2493" s="2">
        <v>0</v>
      </c>
      <c r="AI2493" s="1">
        <v>0</v>
      </c>
      <c r="AJ2493" s="1">
        <v>0</v>
      </c>
      <c r="AK2493" s="60" t="str">
        <f>+IF(Tabla1[[#This Row],[REQUEST_TY]]="SR MANTENIMIENTO CORRECTIVO", "EMERGENCIA", "OTROS")</f>
        <v>EMERGENCIA</v>
      </c>
      <c r="AL2493" s="6" t="str">
        <f>+_xlfn.IFS(Tabla1[[#This Row],[Veces obj]]&lt;=1,"0-1",Tabla1[[#This Row],[Veces obj]]&lt;=2,"1-2",Tabla1[[#This Row],[Veces obj]]&lt;=3,"2-3",TRUE,"&gt;3")</f>
        <v>0-1</v>
      </c>
      <c r="AM2493" s="60" t="str">
        <f>+_xlfn.IFS(MONTH(Tabla1[[#This Row],[MES]])&lt;=3,"Q1",MONTH(Tabla1[[#This Row],[MES]])&lt;=6,"Q2",MONTH(Tabla1[[#This Row],[MES]])&lt;=9,"Q3",TRUE,"Q4")</f>
        <v>Q1</v>
      </c>
      <c r="AN2493" s="15" t="str">
        <f>+IFERROR(VLOOKUP(Tabla1[[#This Row],[CUENTA]],CTAS[],2,0),"OTROS")</f>
        <v>OTROS</v>
      </c>
      <c r="AP2493" s="15" t="str">
        <f>+IFERROR(VLOOKUP(Tabla1[[#This Row],[EMPLEADO]],IS[],3,0),"OTROS")</f>
        <v>OTROS</v>
      </c>
      <c r="AQ2493" s="15" t="str">
        <f>+IFERROR(VLOOKUP(Tabla1[[#This Row],[EMPLEADO]],IS[[NÓMINA]:[INGENIERO]],2,0),"OTROS")</f>
        <v>OTROS</v>
      </c>
    </row>
    <row r="2494" spans="1:43" x14ac:dyDescent="0.25">
      <c r="A2494" t="s">
        <v>7477</v>
      </c>
      <c r="B2494">
        <v>1</v>
      </c>
      <c r="C2494" t="s">
        <v>8008</v>
      </c>
      <c r="D2494" t="s">
        <v>38</v>
      </c>
      <c r="E2494" t="s">
        <v>76</v>
      </c>
      <c r="F2494" t="s">
        <v>8009</v>
      </c>
      <c r="G2494" s="17" t="s">
        <v>4106</v>
      </c>
      <c r="H2494" t="s">
        <v>1572</v>
      </c>
      <c r="I2494" t="s">
        <v>43</v>
      </c>
      <c r="J2494" t="s">
        <v>8</v>
      </c>
      <c r="K2494" t="s">
        <v>102</v>
      </c>
      <c r="L2494" t="s">
        <v>3190</v>
      </c>
      <c r="M2494" t="s">
        <v>1868</v>
      </c>
      <c r="N2494">
        <v>0</v>
      </c>
      <c r="O2494" t="s">
        <v>47</v>
      </c>
      <c r="P2494">
        <v>32</v>
      </c>
      <c r="Q2494" t="s">
        <v>82</v>
      </c>
      <c r="R2494" t="s">
        <v>63</v>
      </c>
      <c r="S2494" t="s">
        <v>64</v>
      </c>
      <c r="T2494" t="s">
        <v>51</v>
      </c>
      <c r="U2494" t="s">
        <v>83</v>
      </c>
      <c r="V2494">
        <v>1.05</v>
      </c>
      <c r="W2494" s="1">
        <v>1433.25</v>
      </c>
      <c r="X2494">
        <v>1</v>
      </c>
      <c r="Y2494">
        <v>2.2999999999999998</v>
      </c>
      <c r="Z2494">
        <v>5</v>
      </c>
      <c r="AA2494">
        <v>0.45999999999999996</v>
      </c>
      <c r="AB2494" s="2">
        <v>0</v>
      </c>
      <c r="AC2494" s="1">
        <v>0</v>
      </c>
      <c r="AD2494" s="7">
        <v>43529</v>
      </c>
      <c r="AE2494" s="7">
        <v>43530</v>
      </c>
      <c r="AF2494">
        <v>1</v>
      </c>
      <c r="AG2494" t="s">
        <v>53</v>
      </c>
      <c r="AH2494" s="2">
        <v>0</v>
      </c>
      <c r="AI2494" s="1">
        <v>0</v>
      </c>
      <c r="AJ2494" s="1">
        <v>0</v>
      </c>
      <c r="AK2494" s="60" t="str">
        <f>+IF(Tabla1[[#This Row],[REQUEST_TY]]="SR MANTENIMIENTO CORRECTIVO", "EMERGENCIA", "OTROS")</f>
        <v>EMERGENCIA</v>
      </c>
      <c r="AL2494" s="6" t="str">
        <f>+_xlfn.IFS(Tabla1[[#This Row],[Veces obj]]&lt;=1,"0-1",Tabla1[[#This Row],[Veces obj]]&lt;=2,"1-2",Tabla1[[#This Row],[Veces obj]]&lt;=3,"2-3",TRUE,"&gt;3")</f>
        <v>0-1</v>
      </c>
      <c r="AM2494" s="60" t="str">
        <f>+_xlfn.IFS(MONTH(Tabla1[[#This Row],[MES]])&lt;=3,"Q1",MONTH(Tabla1[[#This Row],[MES]])&lt;=6,"Q2",MONTH(Tabla1[[#This Row],[MES]])&lt;=9,"Q3",TRUE,"Q4")</f>
        <v>Q1</v>
      </c>
      <c r="AN2494" s="15" t="str">
        <f>+IFERROR(VLOOKUP(Tabla1[[#This Row],[CUENTA]],CTAS[],2,0),"OTROS")</f>
        <v>OTROS</v>
      </c>
      <c r="AP2494" s="15" t="str">
        <f>+IFERROR(VLOOKUP(Tabla1[[#This Row],[EMPLEADO]],IS[],3,0),"OTROS")</f>
        <v>OTROS</v>
      </c>
      <c r="AQ2494" s="15" t="str">
        <f>+IFERROR(VLOOKUP(Tabla1[[#This Row],[EMPLEADO]],IS[[NÓMINA]:[INGENIERO]],2,0),"OTROS")</f>
        <v>OTROS</v>
      </c>
    </row>
    <row r="2495" spans="1:43" x14ac:dyDescent="0.25">
      <c r="A2495" t="s">
        <v>7477</v>
      </c>
      <c r="B2495">
        <v>1</v>
      </c>
      <c r="C2495" t="s">
        <v>8010</v>
      </c>
      <c r="D2495" t="s">
        <v>38</v>
      </c>
      <c r="E2495" t="s">
        <v>76</v>
      </c>
      <c r="F2495" t="s">
        <v>8011</v>
      </c>
      <c r="G2495" s="17" t="s">
        <v>5590</v>
      </c>
      <c r="H2495" t="s">
        <v>1572</v>
      </c>
      <c r="I2495" t="s">
        <v>43</v>
      </c>
      <c r="J2495" t="s">
        <v>8</v>
      </c>
      <c r="K2495" t="s">
        <v>102</v>
      </c>
      <c r="L2495" t="s">
        <v>3190</v>
      </c>
      <c r="M2495" t="s">
        <v>1868</v>
      </c>
      <c r="N2495">
        <v>0</v>
      </c>
      <c r="O2495" t="s">
        <v>47</v>
      </c>
      <c r="P2495">
        <v>24</v>
      </c>
      <c r="Q2495" t="s">
        <v>62</v>
      </c>
      <c r="R2495" t="s">
        <v>63</v>
      </c>
      <c r="S2495" t="s">
        <v>64</v>
      </c>
      <c r="T2495" t="s">
        <v>51</v>
      </c>
      <c r="U2495" t="s">
        <v>65</v>
      </c>
      <c r="V2495">
        <v>0.8</v>
      </c>
      <c r="W2495" s="1">
        <v>1092</v>
      </c>
      <c r="X2495">
        <v>1</v>
      </c>
      <c r="Y2495">
        <v>0.75</v>
      </c>
      <c r="Z2495">
        <v>5</v>
      </c>
      <c r="AA2495">
        <v>0.15</v>
      </c>
      <c r="AB2495" s="2">
        <v>0</v>
      </c>
      <c r="AC2495" s="1">
        <v>0</v>
      </c>
      <c r="AD2495" s="7">
        <v>43530</v>
      </c>
      <c r="AE2495" s="7">
        <v>43531</v>
      </c>
      <c r="AF2495">
        <v>1</v>
      </c>
      <c r="AG2495" t="s">
        <v>53</v>
      </c>
      <c r="AH2495" s="2">
        <v>0</v>
      </c>
      <c r="AI2495" s="1">
        <v>0</v>
      </c>
      <c r="AJ2495" s="1">
        <v>0</v>
      </c>
      <c r="AK2495" s="60" t="str">
        <f>+IF(Tabla1[[#This Row],[REQUEST_TY]]="SR MANTENIMIENTO CORRECTIVO", "EMERGENCIA", "OTROS")</f>
        <v>EMERGENCIA</v>
      </c>
      <c r="AL2495" s="6" t="str">
        <f>+_xlfn.IFS(Tabla1[[#This Row],[Veces obj]]&lt;=1,"0-1",Tabla1[[#This Row],[Veces obj]]&lt;=2,"1-2",Tabla1[[#This Row],[Veces obj]]&lt;=3,"2-3",TRUE,"&gt;3")</f>
        <v>0-1</v>
      </c>
      <c r="AM2495" s="60" t="str">
        <f>+_xlfn.IFS(MONTH(Tabla1[[#This Row],[MES]])&lt;=3,"Q1",MONTH(Tabla1[[#This Row],[MES]])&lt;=6,"Q2",MONTH(Tabla1[[#This Row],[MES]])&lt;=9,"Q3",TRUE,"Q4")</f>
        <v>Q1</v>
      </c>
      <c r="AN2495" s="15" t="str">
        <f>+IFERROR(VLOOKUP(Tabla1[[#This Row],[CUENTA]],CTAS[],2,0),"OTROS")</f>
        <v>OTROS</v>
      </c>
      <c r="AP2495" s="15" t="str">
        <f>+IFERROR(VLOOKUP(Tabla1[[#This Row],[EMPLEADO]],IS[],3,0),"OTROS")</f>
        <v>OTROS</v>
      </c>
      <c r="AQ2495" s="15" t="str">
        <f>+IFERROR(VLOOKUP(Tabla1[[#This Row],[EMPLEADO]],IS[[NÓMINA]:[INGENIERO]],2,0),"OTROS")</f>
        <v>OTROS</v>
      </c>
    </row>
    <row r="2496" spans="1:43" x14ac:dyDescent="0.25">
      <c r="A2496" t="s">
        <v>7477</v>
      </c>
      <c r="B2496">
        <v>1</v>
      </c>
      <c r="C2496" t="s">
        <v>8012</v>
      </c>
      <c r="D2496" t="s">
        <v>38</v>
      </c>
      <c r="E2496" t="s">
        <v>4235</v>
      </c>
      <c r="F2496" t="s">
        <v>8013</v>
      </c>
      <c r="G2496" s="17" t="s">
        <v>4429</v>
      </c>
      <c r="H2496" t="s">
        <v>484</v>
      </c>
      <c r="I2496" t="s">
        <v>43</v>
      </c>
      <c r="J2496" t="s">
        <v>8</v>
      </c>
      <c r="K2496" t="s">
        <v>2300</v>
      </c>
      <c r="L2496" t="s">
        <v>2301</v>
      </c>
      <c r="M2496" t="s">
        <v>94</v>
      </c>
      <c r="N2496">
        <v>1</v>
      </c>
      <c r="O2496" t="s">
        <v>47</v>
      </c>
      <c r="P2496">
        <v>15</v>
      </c>
      <c r="Q2496" t="s">
        <v>194</v>
      </c>
      <c r="R2496" t="s">
        <v>63</v>
      </c>
      <c r="S2496" t="s">
        <v>64</v>
      </c>
      <c r="T2496" t="s">
        <v>51</v>
      </c>
      <c r="U2496" t="s">
        <v>195</v>
      </c>
      <c r="V2496">
        <v>0.6</v>
      </c>
      <c r="W2496" s="1">
        <v>0</v>
      </c>
      <c r="X2496">
        <v>1</v>
      </c>
      <c r="Y2496">
        <v>0</v>
      </c>
      <c r="Z2496">
        <v>5</v>
      </c>
      <c r="AA2496">
        <v>0</v>
      </c>
      <c r="AB2496" s="2">
        <v>0</v>
      </c>
      <c r="AC2496" s="1">
        <v>0</v>
      </c>
      <c r="AD2496" s="7">
        <v>43529</v>
      </c>
      <c r="AE2496" s="7">
        <v>43530</v>
      </c>
      <c r="AF2496">
        <v>1</v>
      </c>
      <c r="AG2496" t="s">
        <v>53</v>
      </c>
      <c r="AH2496" s="2">
        <v>0</v>
      </c>
      <c r="AI2496" s="1">
        <v>0</v>
      </c>
      <c r="AJ2496" s="1">
        <v>0</v>
      </c>
      <c r="AK2496" s="60" t="str">
        <f>+IF(Tabla1[[#This Row],[REQUEST_TY]]="SR MANTENIMIENTO CORRECTIVO", "EMERGENCIA", "OTROS")</f>
        <v>EMERGENCIA</v>
      </c>
      <c r="AL2496" s="6" t="str">
        <f>+_xlfn.IFS(Tabla1[[#This Row],[Veces obj]]&lt;=1,"0-1",Tabla1[[#This Row],[Veces obj]]&lt;=2,"1-2",Tabla1[[#This Row],[Veces obj]]&lt;=3,"2-3",TRUE,"&gt;3")</f>
        <v>0-1</v>
      </c>
      <c r="AM2496" s="60" t="str">
        <f>+_xlfn.IFS(MONTH(Tabla1[[#This Row],[MES]])&lt;=3,"Q1",MONTH(Tabla1[[#This Row],[MES]])&lt;=6,"Q2",MONTH(Tabla1[[#This Row],[MES]])&lt;=9,"Q3",TRUE,"Q4")</f>
        <v>Q1</v>
      </c>
      <c r="AN2496" s="15" t="str">
        <f>+IFERROR(VLOOKUP(Tabla1[[#This Row],[CUENTA]],CTAS[],2,0),"OTROS")</f>
        <v>OTROS</v>
      </c>
      <c r="AP2496" s="15" t="str">
        <f>+IFERROR(VLOOKUP(Tabla1[[#This Row],[EMPLEADO]],IS[],3,0),"OTROS")</f>
        <v>OTROS</v>
      </c>
      <c r="AQ2496" s="15" t="str">
        <f>+IFERROR(VLOOKUP(Tabla1[[#This Row],[EMPLEADO]],IS[[NÓMINA]:[INGENIERO]],2,0),"OTROS")</f>
        <v>OTROS</v>
      </c>
    </row>
    <row r="2497" spans="1:43" x14ac:dyDescent="0.25">
      <c r="A2497" t="s">
        <v>7477</v>
      </c>
      <c r="B2497">
        <v>1</v>
      </c>
      <c r="C2497" t="s">
        <v>8014</v>
      </c>
      <c r="D2497" t="s">
        <v>38</v>
      </c>
      <c r="E2497" t="s">
        <v>76</v>
      </c>
      <c r="F2497" t="s">
        <v>8015</v>
      </c>
      <c r="G2497" s="17" t="s">
        <v>5219</v>
      </c>
      <c r="H2497" t="s">
        <v>646</v>
      </c>
      <c r="I2497" t="s">
        <v>43</v>
      </c>
      <c r="J2497" t="s">
        <v>8</v>
      </c>
      <c r="K2497" t="s">
        <v>102</v>
      </c>
      <c r="L2497" t="s">
        <v>2741</v>
      </c>
      <c r="M2497" t="s">
        <v>473</v>
      </c>
      <c r="N2497">
        <v>0</v>
      </c>
      <c r="O2497" t="s">
        <v>47</v>
      </c>
      <c r="P2497">
        <v>5</v>
      </c>
      <c r="Q2497" t="s">
        <v>207</v>
      </c>
      <c r="R2497" t="s">
        <v>63</v>
      </c>
      <c r="S2497" t="s">
        <v>64</v>
      </c>
      <c r="T2497" t="s">
        <v>51</v>
      </c>
      <c r="U2497" t="s">
        <v>209</v>
      </c>
      <c r="V2497">
        <v>0</v>
      </c>
      <c r="W2497" s="1">
        <v>0</v>
      </c>
      <c r="X2497">
        <v>1</v>
      </c>
      <c r="Y2497">
        <v>0.9</v>
      </c>
      <c r="Z2497">
        <v>5</v>
      </c>
      <c r="AA2497">
        <v>0.18</v>
      </c>
      <c r="AB2497" s="2">
        <v>0</v>
      </c>
      <c r="AC2497" s="1">
        <v>0</v>
      </c>
      <c r="AD2497" s="7">
        <v>43529</v>
      </c>
      <c r="AE2497" s="7">
        <v>43530</v>
      </c>
      <c r="AF2497">
        <v>1</v>
      </c>
      <c r="AG2497" t="s">
        <v>53</v>
      </c>
      <c r="AH2497" s="2">
        <v>0</v>
      </c>
      <c r="AI2497" s="1">
        <v>0</v>
      </c>
      <c r="AJ2497" s="1">
        <v>0</v>
      </c>
      <c r="AK2497" s="60" t="str">
        <f>+IF(Tabla1[[#This Row],[REQUEST_TY]]="SR MANTENIMIENTO CORRECTIVO", "EMERGENCIA", "OTROS")</f>
        <v>EMERGENCIA</v>
      </c>
      <c r="AL2497" s="6" t="str">
        <f>+_xlfn.IFS(Tabla1[[#This Row],[Veces obj]]&lt;=1,"0-1",Tabla1[[#This Row],[Veces obj]]&lt;=2,"1-2",Tabla1[[#This Row],[Veces obj]]&lt;=3,"2-3",TRUE,"&gt;3")</f>
        <v>0-1</v>
      </c>
      <c r="AM2497" s="60" t="str">
        <f>+_xlfn.IFS(MONTH(Tabla1[[#This Row],[MES]])&lt;=3,"Q1",MONTH(Tabla1[[#This Row],[MES]])&lt;=6,"Q2",MONTH(Tabla1[[#This Row],[MES]])&lt;=9,"Q3",TRUE,"Q4")</f>
        <v>Q1</v>
      </c>
      <c r="AN2497" s="15" t="str">
        <f>+IFERROR(VLOOKUP(Tabla1[[#This Row],[CUENTA]],CTAS[],2,0),"OTROS")</f>
        <v>OTROS</v>
      </c>
      <c r="AP2497" s="15" t="str">
        <f>+IFERROR(VLOOKUP(Tabla1[[#This Row],[EMPLEADO]],IS[],3,0),"OTROS")</f>
        <v>OTROS</v>
      </c>
      <c r="AQ2497" s="15" t="str">
        <f>+IFERROR(VLOOKUP(Tabla1[[#This Row],[EMPLEADO]],IS[[NÓMINA]:[INGENIERO]],2,0),"OTROS")</f>
        <v>OTROS</v>
      </c>
    </row>
    <row r="2498" spans="1:43" x14ac:dyDescent="0.25">
      <c r="A2498" t="s">
        <v>7477</v>
      </c>
      <c r="B2498">
        <v>1</v>
      </c>
      <c r="C2498" t="s">
        <v>8016</v>
      </c>
      <c r="D2498" t="s">
        <v>38</v>
      </c>
      <c r="E2498" t="s">
        <v>258</v>
      </c>
      <c r="F2498" t="s">
        <v>8017</v>
      </c>
      <c r="G2498" s="17" t="s">
        <v>1820</v>
      </c>
      <c r="H2498" t="s">
        <v>213</v>
      </c>
      <c r="I2498" t="s">
        <v>43</v>
      </c>
      <c r="J2498" t="s">
        <v>8</v>
      </c>
      <c r="K2498" t="s">
        <v>102</v>
      </c>
      <c r="L2498" t="s">
        <v>1142</v>
      </c>
      <c r="M2498" t="s">
        <v>640</v>
      </c>
      <c r="N2498">
        <v>0</v>
      </c>
      <c r="O2498" t="s">
        <v>47</v>
      </c>
      <c r="P2498">
        <v>32</v>
      </c>
      <c r="Q2498" t="s">
        <v>82</v>
      </c>
      <c r="R2498" t="s">
        <v>138</v>
      </c>
      <c r="S2498" t="s">
        <v>139</v>
      </c>
      <c r="T2498" t="s">
        <v>51</v>
      </c>
      <c r="U2498" t="s">
        <v>140</v>
      </c>
      <c r="V2498">
        <v>1.1000000000000001</v>
      </c>
      <c r="W2498" s="1">
        <v>1730.3000000000004</v>
      </c>
      <c r="X2498">
        <v>1</v>
      </c>
      <c r="Y2498">
        <v>1.08</v>
      </c>
      <c r="Z2498">
        <v>4</v>
      </c>
      <c r="AA2498">
        <v>0.27</v>
      </c>
      <c r="AB2498" s="2">
        <v>0</v>
      </c>
      <c r="AC2498" s="1">
        <v>0</v>
      </c>
      <c r="AD2498" s="7">
        <v>43529</v>
      </c>
      <c r="AE2498" s="7">
        <v>43530</v>
      </c>
      <c r="AF2498">
        <v>1</v>
      </c>
      <c r="AG2498" t="s">
        <v>53</v>
      </c>
      <c r="AH2498" s="2">
        <v>0</v>
      </c>
      <c r="AI2498" s="1">
        <v>0</v>
      </c>
      <c r="AJ2498" s="1">
        <v>0</v>
      </c>
      <c r="AK2498" s="60" t="str">
        <f>+IF(Tabla1[[#This Row],[REQUEST_TY]]="SR MANTENIMIENTO CORRECTIVO", "EMERGENCIA", "OTROS")</f>
        <v>EMERGENCIA</v>
      </c>
      <c r="AL2498" s="6" t="str">
        <f>+_xlfn.IFS(Tabla1[[#This Row],[Veces obj]]&lt;=1,"0-1",Tabla1[[#This Row],[Veces obj]]&lt;=2,"1-2",Tabla1[[#This Row],[Veces obj]]&lt;=3,"2-3",TRUE,"&gt;3")</f>
        <v>0-1</v>
      </c>
      <c r="AM2498" s="60" t="str">
        <f>+_xlfn.IFS(MONTH(Tabla1[[#This Row],[MES]])&lt;=3,"Q1",MONTH(Tabla1[[#This Row],[MES]])&lt;=6,"Q2",MONTH(Tabla1[[#This Row],[MES]])&lt;=9,"Q3",TRUE,"Q4")</f>
        <v>Q1</v>
      </c>
      <c r="AN2498" s="15" t="str">
        <f>+IFERROR(VLOOKUP(Tabla1[[#This Row],[CUENTA]],CTAS[],2,0),"OTROS")</f>
        <v>OTROS</v>
      </c>
      <c r="AP2498" s="15" t="str">
        <f>+IFERROR(VLOOKUP(Tabla1[[#This Row],[EMPLEADO]],IS[],3,0),"OTROS")</f>
        <v>OTROS</v>
      </c>
      <c r="AQ2498" s="15" t="str">
        <f>+IFERROR(VLOOKUP(Tabla1[[#This Row],[EMPLEADO]],IS[[NÓMINA]:[INGENIERO]],2,0),"OTROS")</f>
        <v>OTROS</v>
      </c>
    </row>
    <row r="2499" spans="1:43" x14ac:dyDescent="0.25">
      <c r="A2499" t="s">
        <v>7477</v>
      </c>
      <c r="B2499">
        <v>1</v>
      </c>
      <c r="C2499" t="s">
        <v>8018</v>
      </c>
      <c r="D2499" t="s">
        <v>38</v>
      </c>
      <c r="E2499" t="s">
        <v>76</v>
      </c>
      <c r="F2499" t="s">
        <v>8019</v>
      </c>
      <c r="G2499" s="17" t="s">
        <v>5004</v>
      </c>
      <c r="H2499" t="s">
        <v>58</v>
      </c>
      <c r="I2499" t="s">
        <v>43</v>
      </c>
      <c r="J2499" t="s">
        <v>8</v>
      </c>
      <c r="K2499" t="s">
        <v>1541</v>
      </c>
      <c r="L2499" t="s">
        <v>3006</v>
      </c>
      <c r="M2499" t="s">
        <v>3007</v>
      </c>
      <c r="N2499">
        <v>0</v>
      </c>
      <c r="O2499" t="s">
        <v>47</v>
      </c>
      <c r="P2499">
        <v>14</v>
      </c>
      <c r="Q2499" t="s">
        <v>194</v>
      </c>
      <c r="R2499" t="s">
        <v>63</v>
      </c>
      <c r="S2499" t="s">
        <v>64</v>
      </c>
      <c r="T2499" t="s">
        <v>208</v>
      </c>
      <c r="U2499" t="s">
        <v>195</v>
      </c>
      <c r="V2499">
        <v>0.6</v>
      </c>
      <c r="W2499" s="1">
        <v>819</v>
      </c>
      <c r="X2499">
        <v>1</v>
      </c>
      <c r="Y2499">
        <v>3.5</v>
      </c>
      <c r="Z2499">
        <v>9</v>
      </c>
      <c r="AA2499">
        <v>0.3888888888888889</v>
      </c>
      <c r="AB2499" s="2">
        <v>0</v>
      </c>
      <c r="AC2499" s="1">
        <v>0</v>
      </c>
      <c r="AD2499" s="7">
        <v>43530</v>
      </c>
      <c r="AE2499" s="7">
        <v>43530</v>
      </c>
      <c r="AF2499">
        <v>0</v>
      </c>
      <c r="AG2499" t="s">
        <v>53</v>
      </c>
      <c r="AH2499" s="2">
        <v>0</v>
      </c>
      <c r="AI2499" s="1">
        <v>0</v>
      </c>
      <c r="AJ2499" s="1">
        <v>0</v>
      </c>
      <c r="AK2499" s="60" t="str">
        <f>+IF(Tabla1[[#This Row],[REQUEST_TY]]="SR MANTENIMIENTO CORRECTIVO", "EMERGENCIA", "OTROS")</f>
        <v>EMERGENCIA</v>
      </c>
      <c r="AL2499" s="6" t="str">
        <f>+_xlfn.IFS(Tabla1[[#This Row],[Veces obj]]&lt;=1,"0-1",Tabla1[[#This Row],[Veces obj]]&lt;=2,"1-2",Tabla1[[#This Row],[Veces obj]]&lt;=3,"2-3",TRUE,"&gt;3")</f>
        <v>0-1</v>
      </c>
      <c r="AM2499" s="60" t="str">
        <f>+_xlfn.IFS(MONTH(Tabla1[[#This Row],[MES]])&lt;=3,"Q1",MONTH(Tabla1[[#This Row],[MES]])&lt;=6,"Q2",MONTH(Tabla1[[#This Row],[MES]])&lt;=9,"Q3",TRUE,"Q4")</f>
        <v>Q1</v>
      </c>
      <c r="AN2499" s="15" t="str">
        <f>+IFERROR(VLOOKUP(Tabla1[[#This Row],[CUENTA]],CTAS[],2,0),"OTROS")</f>
        <v>OTROS</v>
      </c>
      <c r="AP2499" s="15" t="str">
        <f>+IFERROR(VLOOKUP(Tabla1[[#This Row],[EMPLEADO]],IS[],3,0),"OTROS")</f>
        <v>OTROS</v>
      </c>
      <c r="AQ2499" s="15" t="str">
        <f>+IFERROR(VLOOKUP(Tabla1[[#This Row],[EMPLEADO]],IS[[NÓMINA]:[INGENIERO]],2,0),"OTROS")</f>
        <v>OTROS</v>
      </c>
    </row>
    <row r="2500" spans="1:43" x14ac:dyDescent="0.25">
      <c r="A2500" t="s">
        <v>7477</v>
      </c>
      <c r="B2500">
        <v>1</v>
      </c>
      <c r="C2500" t="s">
        <v>8020</v>
      </c>
      <c r="D2500" t="s">
        <v>38</v>
      </c>
      <c r="E2500" t="s">
        <v>113</v>
      </c>
      <c r="F2500" t="s">
        <v>8021</v>
      </c>
      <c r="G2500" s="17" t="s">
        <v>8022</v>
      </c>
      <c r="H2500" t="s">
        <v>253</v>
      </c>
      <c r="I2500" t="s">
        <v>43</v>
      </c>
      <c r="J2500" t="s">
        <v>8</v>
      </c>
      <c r="K2500" t="s">
        <v>125</v>
      </c>
      <c r="L2500" t="s">
        <v>8023</v>
      </c>
      <c r="M2500" t="s">
        <v>358</v>
      </c>
      <c r="N2500">
        <v>0</v>
      </c>
      <c r="O2500" t="s">
        <v>47</v>
      </c>
      <c r="P2500">
        <v>183</v>
      </c>
      <c r="Q2500" t="s">
        <v>48</v>
      </c>
      <c r="R2500" t="s">
        <v>49</v>
      </c>
      <c r="S2500" t="s">
        <v>50</v>
      </c>
      <c r="T2500" t="s">
        <v>51</v>
      </c>
      <c r="U2500" t="s">
        <v>52</v>
      </c>
      <c r="V2500">
        <v>1.05</v>
      </c>
      <c r="W2500" s="1">
        <v>750.75000000000011</v>
      </c>
      <c r="X2500">
        <v>1</v>
      </c>
      <c r="Y2500">
        <v>0.34</v>
      </c>
      <c r="Z2500">
        <v>5</v>
      </c>
      <c r="AA2500">
        <v>6.8000000000000005E-2</v>
      </c>
      <c r="AB2500" s="2">
        <v>0</v>
      </c>
      <c r="AC2500" s="1">
        <v>0</v>
      </c>
      <c r="AD2500" s="7">
        <v>43529</v>
      </c>
      <c r="AE2500" s="7">
        <v>43530</v>
      </c>
      <c r="AF2500">
        <v>1</v>
      </c>
      <c r="AG2500" t="s">
        <v>53</v>
      </c>
      <c r="AH2500" s="2">
        <v>0</v>
      </c>
      <c r="AI2500" s="1">
        <v>0</v>
      </c>
      <c r="AJ2500" s="1">
        <v>0</v>
      </c>
      <c r="AK2500" s="60" t="str">
        <f>+IF(Tabla1[[#This Row],[REQUEST_TY]]="SR MANTENIMIENTO CORRECTIVO", "EMERGENCIA", "OTROS")</f>
        <v>EMERGENCIA</v>
      </c>
      <c r="AL2500" s="6" t="str">
        <f>+_xlfn.IFS(Tabla1[[#This Row],[Veces obj]]&lt;=1,"0-1",Tabla1[[#This Row],[Veces obj]]&lt;=2,"1-2",Tabla1[[#This Row],[Veces obj]]&lt;=3,"2-3",TRUE,"&gt;3")</f>
        <v>0-1</v>
      </c>
      <c r="AM2500" s="60" t="str">
        <f>+_xlfn.IFS(MONTH(Tabla1[[#This Row],[MES]])&lt;=3,"Q1",MONTH(Tabla1[[#This Row],[MES]])&lt;=6,"Q2",MONTH(Tabla1[[#This Row],[MES]])&lt;=9,"Q3",TRUE,"Q4")</f>
        <v>Q1</v>
      </c>
      <c r="AN2500" s="15" t="str">
        <f>+IFERROR(VLOOKUP(Tabla1[[#This Row],[CUENTA]],CTAS[],2,0),"OTROS")</f>
        <v>OTROS</v>
      </c>
      <c r="AP2500" s="15" t="str">
        <f>+IFERROR(VLOOKUP(Tabla1[[#This Row],[EMPLEADO]],IS[],3,0),"OTROS")</f>
        <v>OTROS</v>
      </c>
      <c r="AQ2500" s="15" t="str">
        <f>+IFERROR(VLOOKUP(Tabla1[[#This Row],[EMPLEADO]],IS[[NÓMINA]:[INGENIERO]],2,0),"OTROS")</f>
        <v>OTROS</v>
      </c>
    </row>
    <row r="2501" spans="1:43" x14ac:dyDescent="0.25">
      <c r="A2501" t="s">
        <v>7477</v>
      </c>
      <c r="B2501">
        <v>1</v>
      </c>
      <c r="C2501" t="s">
        <v>8024</v>
      </c>
      <c r="D2501" t="s">
        <v>38</v>
      </c>
      <c r="E2501" t="s">
        <v>1077</v>
      </c>
      <c r="F2501" t="s">
        <v>8025</v>
      </c>
      <c r="G2501" s="17" t="s">
        <v>5253</v>
      </c>
      <c r="H2501" t="s">
        <v>484</v>
      </c>
      <c r="I2501" t="s">
        <v>43</v>
      </c>
      <c r="J2501" t="s">
        <v>8</v>
      </c>
      <c r="K2501" t="s">
        <v>2300</v>
      </c>
      <c r="L2501" t="s">
        <v>2301</v>
      </c>
      <c r="M2501" t="s">
        <v>94</v>
      </c>
      <c r="N2501">
        <v>1</v>
      </c>
      <c r="O2501" t="s">
        <v>47</v>
      </c>
      <c r="P2501">
        <v>27</v>
      </c>
      <c r="Q2501" t="s">
        <v>62</v>
      </c>
      <c r="R2501" t="s">
        <v>63</v>
      </c>
      <c r="S2501" t="s">
        <v>64</v>
      </c>
      <c r="T2501" t="s">
        <v>51</v>
      </c>
      <c r="U2501" t="s">
        <v>65</v>
      </c>
      <c r="V2501">
        <v>0.8</v>
      </c>
      <c r="W2501" s="1">
        <v>0</v>
      </c>
      <c r="X2501">
        <v>1</v>
      </c>
      <c r="Y2501">
        <v>0</v>
      </c>
      <c r="Z2501">
        <v>5</v>
      </c>
      <c r="AA2501">
        <v>0</v>
      </c>
      <c r="AB2501" s="2">
        <v>0</v>
      </c>
      <c r="AC2501" s="1">
        <v>0</v>
      </c>
      <c r="AD2501" s="7">
        <v>43531</v>
      </c>
      <c r="AE2501" s="7">
        <v>43531</v>
      </c>
      <c r="AF2501">
        <v>0</v>
      </c>
      <c r="AG2501" t="s">
        <v>53</v>
      </c>
      <c r="AH2501" s="2">
        <v>0</v>
      </c>
      <c r="AI2501" s="1">
        <v>0</v>
      </c>
      <c r="AJ2501" s="1">
        <v>0</v>
      </c>
      <c r="AK2501" s="60" t="str">
        <f>+IF(Tabla1[[#This Row],[REQUEST_TY]]="SR MANTENIMIENTO CORRECTIVO", "EMERGENCIA", "OTROS")</f>
        <v>EMERGENCIA</v>
      </c>
      <c r="AL2501" s="6" t="str">
        <f>+_xlfn.IFS(Tabla1[[#This Row],[Veces obj]]&lt;=1,"0-1",Tabla1[[#This Row],[Veces obj]]&lt;=2,"1-2",Tabla1[[#This Row],[Veces obj]]&lt;=3,"2-3",TRUE,"&gt;3")</f>
        <v>0-1</v>
      </c>
      <c r="AM2501" s="60" t="str">
        <f>+_xlfn.IFS(MONTH(Tabla1[[#This Row],[MES]])&lt;=3,"Q1",MONTH(Tabla1[[#This Row],[MES]])&lt;=6,"Q2",MONTH(Tabla1[[#This Row],[MES]])&lt;=9,"Q3",TRUE,"Q4")</f>
        <v>Q1</v>
      </c>
      <c r="AN2501" s="15" t="str">
        <f>+IFERROR(VLOOKUP(Tabla1[[#This Row],[CUENTA]],CTAS[],2,0),"OTROS")</f>
        <v>OTROS</v>
      </c>
      <c r="AP2501" s="15" t="str">
        <f>+IFERROR(VLOOKUP(Tabla1[[#This Row],[EMPLEADO]],IS[],3,0),"OTROS")</f>
        <v>OTROS</v>
      </c>
      <c r="AQ2501" s="15" t="str">
        <f>+IFERROR(VLOOKUP(Tabla1[[#This Row],[EMPLEADO]],IS[[NÓMINA]:[INGENIERO]],2,0),"OTROS")</f>
        <v>OTROS</v>
      </c>
    </row>
    <row r="2502" spans="1:43" x14ac:dyDescent="0.25">
      <c r="A2502" t="s">
        <v>7477</v>
      </c>
      <c r="B2502">
        <v>1</v>
      </c>
      <c r="C2502" t="s">
        <v>8026</v>
      </c>
      <c r="D2502" t="s">
        <v>38</v>
      </c>
      <c r="E2502" t="s">
        <v>725</v>
      </c>
      <c r="F2502" t="s">
        <v>8027</v>
      </c>
      <c r="G2502" s="17" t="s">
        <v>8028</v>
      </c>
      <c r="H2502" t="s">
        <v>868</v>
      </c>
      <c r="I2502" t="s">
        <v>43</v>
      </c>
      <c r="J2502" t="s">
        <v>8</v>
      </c>
      <c r="K2502" t="s">
        <v>59</v>
      </c>
      <c r="L2502" t="s">
        <v>2577</v>
      </c>
      <c r="M2502" t="s">
        <v>2578</v>
      </c>
      <c r="N2502">
        <v>1</v>
      </c>
      <c r="O2502" t="s">
        <v>47</v>
      </c>
      <c r="P2502">
        <v>259</v>
      </c>
      <c r="Q2502" t="s">
        <v>48</v>
      </c>
      <c r="R2502" t="s">
        <v>223</v>
      </c>
      <c r="S2502" t="s">
        <v>139</v>
      </c>
      <c r="T2502" t="s">
        <v>51</v>
      </c>
      <c r="U2502" t="s">
        <v>353</v>
      </c>
      <c r="V2502">
        <v>1.1499999999999999</v>
      </c>
      <c r="W2502" s="1">
        <v>0</v>
      </c>
      <c r="X2502">
        <v>1</v>
      </c>
      <c r="Y2502">
        <v>1.25</v>
      </c>
      <c r="Z2502">
        <v>4</v>
      </c>
      <c r="AA2502">
        <v>0.3125</v>
      </c>
      <c r="AB2502" s="2">
        <v>0</v>
      </c>
      <c r="AC2502" s="1">
        <v>0</v>
      </c>
      <c r="AD2502" s="7">
        <v>43529</v>
      </c>
      <c r="AE2502" s="7">
        <v>43530</v>
      </c>
      <c r="AF2502">
        <v>1</v>
      </c>
      <c r="AG2502" t="s">
        <v>53</v>
      </c>
      <c r="AH2502" s="2">
        <v>0</v>
      </c>
      <c r="AI2502" s="1">
        <v>0</v>
      </c>
      <c r="AJ2502" s="1">
        <v>0</v>
      </c>
      <c r="AK2502" s="60" t="str">
        <f>+IF(Tabla1[[#This Row],[REQUEST_TY]]="SR MANTENIMIENTO CORRECTIVO", "EMERGENCIA", "OTROS")</f>
        <v>EMERGENCIA</v>
      </c>
      <c r="AL2502" s="6" t="str">
        <f>+_xlfn.IFS(Tabla1[[#This Row],[Veces obj]]&lt;=1,"0-1",Tabla1[[#This Row],[Veces obj]]&lt;=2,"1-2",Tabla1[[#This Row],[Veces obj]]&lt;=3,"2-3",TRUE,"&gt;3")</f>
        <v>0-1</v>
      </c>
      <c r="AM2502" s="60" t="str">
        <f>+_xlfn.IFS(MONTH(Tabla1[[#This Row],[MES]])&lt;=3,"Q1",MONTH(Tabla1[[#This Row],[MES]])&lt;=6,"Q2",MONTH(Tabla1[[#This Row],[MES]])&lt;=9,"Q3",TRUE,"Q4")</f>
        <v>Q1</v>
      </c>
      <c r="AN2502" s="15" t="str">
        <f>+IFERROR(VLOOKUP(Tabla1[[#This Row],[CUENTA]],CTAS[],2,0),"OTROS")</f>
        <v>OTROS</v>
      </c>
      <c r="AP2502" s="15" t="str">
        <f>+IFERROR(VLOOKUP(Tabla1[[#This Row],[EMPLEADO]],IS[],3,0),"OTROS")</f>
        <v>OTROS</v>
      </c>
      <c r="AQ2502" s="15" t="str">
        <f>+IFERROR(VLOOKUP(Tabla1[[#This Row],[EMPLEADO]],IS[[NÓMINA]:[INGENIERO]],2,0),"OTROS")</f>
        <v>OTROS</v>
      </c>
    </row>
    <row r="2503" spans="1:43" x14ac:dyDescent="0.25">
      <c r="A2503" t="s">
        <v>7477</v>
      </c>
      <c r="B2503">
        <v>1</v>
      </c>
      <c r="C2503" t="s">
        <v>8029</v>
      </c>
      <c r="D2503" t="s">
        <v>38</v>
      </c>
      <c r="E2503" t="s">
        <v>133</v>
      </c>
      <c r="F2503" t="s">
        <v>8030</v>
      </c>
      <c r="G2503" s="17" t="s">
        <v>4997</v>
      </c>
      <c r="H2503" t="s">
        <v>136</v>
      </c>
      <c r="I2503" t="s">
        <v>43</v>
      </c>
      <c r="J2503" t="s">
        <v>8</v>
      </c>
      <c r="K2503" t="s">
        <v>59</v>
      </c>
      <c r="L2503" t="s">
        <v>1495</v>
      </c>
      <c r="M2503" t="s">
        <v>1496</v>
      </c>
      <c r="N2503">
        <v>0</v>
      </c>
      <c r="O2503" t="s">
        <v>47</v>
      </c>
      <c r="P2503">
        <v>12</v>
      </c>
      <c r="Q2503" t="s">
        <v>194</v>
      </c>
      <c r="R2503" t="s">
        <v>138</v>
      </c>
      <c r="S2503" t="s">
        <v>139</v>
      </c>
      <c r="T2503" t="s">
        <v>51</v>
      </c>
      <c r="U2503" t="s">
        <v>224</v>
      </c>
      <c r="V2503">
        <v>0.8</v>
      </c>
      <c r="W2503" s="1">
        <v>1258.4000000000003</v>
      </c>
      <c r="X2503">
        <v>1</v>
      </c>
      <c r="Y2503">
        <v>1.93</v>
      </c>
      <c r="Z2503">
        <v>4</v>
      </c>
      <c r="AA2503">
        <v>0.48249999999999998</v>
      </c>
      <c r="AB2503" s="2">
        <v>0</v>
      </c>
      <c r="AC2503" s="1">
        <v>0</v>
      </c>
      <c r="AD2503" s="7">
        <v>43532</v>
      </c>
      <c r="AE2503" s="7">
        <v>43532</v>
      </c>
      <c r="AF2503">
        <v>0</v>
      </c>
      <c r="AG2503" t="s">
        <v>53</v>
      </c>
      <c r="AH2503" s="2">
        <v>0</v>
      </c>
      <c r="AI2503" s="1">
        <v>0</v>
      </c>
      <c r="AJ2503" s="1">
        <v>0</v>
      </c>
      <c r="AK2503" s="60" t="str">
        <f>+IF(Tabla1[[#This Row],[REQUEST_TY]]="SR MANTENIMIENTO CORRECTIVO", "EMERGENCIA", "OTROS")</f>
        <v>EMERGENCIA</v>
      </c>
      <c r="AL2503" s="6" t="str">
        <f>+_xlfn.IFS(Tabla1[[#This Row],[Veces obj]]&lt;=1,"0-1",Tabla1[[#This Row],[Veces obj]]&lt;=2,"1-2",Tabla1[[#This Row],[Veces obj]]&lt;=3,"2-3",TRUE,"&gt;3")</f>
        <v>0-1</v>
      </c>
      <c r="AM2503" s="60" t="str">
        <f>+_xlfn.IFS(MONTH(Tabla1[[#This Row],[MES]])&lt;=3,"Q1",MONTH(Tabla1[[#This Row],[MES]])&lt;=6,"Q2",MONTH(Tabla1[[#This Row],[MES]])&lt;=9,"Q3",TRUE,"Q4")</f>
        <v>Q1</v>
      </c>
      <c r="AN2503" s="15" t="str">
        <f>+IFERROR(VLOOKUP(Tabla1[[#This Row],[CUENTA]],CTAS[],2,0),"OTROS")</f>
        <v>OTROS</v>
      </c>
      <c r="AP2503" s="15" t="str">
        <f>+IFERROR(VLOOKUP(Tabla1[[#This Row],[EMPLEADO]],IS[],3,0),"OTROS")</f>
        <v>OTROS</v>
      </c>
      <c r="AQ2503" s="15" t="str">
        <f>+IFERROR(VLOOKUP(Tabla1[[#This Row],[EMPLEADO]],IS[[NÓMINA]:[INGENIERO]],2,0),"OTROS")</f>
        <v>OTROS</v>
      </c>
    </row>
    <row r="2504" spans="1:43" x14ac:dyDescent="0.25">
      <c r="A2504" t="s">
        <v>7477</v>
      </c>
      <c r="B2504">
        <v>1</v>
      </c>
      <c r="C2504" t="s">
        <v>8031</v>
      </c>
      <c r="D2504" t="s">
        <v>38</v>
      </c>
      <c r="E2504" t="s">
        <v>39</v>
      </c>
      <c r="F2504" t="s">
        <v>8032</v>
      </c>
      <c r="G2504" s="17" t="s">
        <v>8033</v>
      </c>
      <c r="H2504" t="s">
        <v>868</v>
      </c>
      <c r="I2504" t="s">
        <v>43</v>
      </c>
      <c r="J2504" t="s">
        <v>8</v>
      </c>
      <c r="K2504" t="s">
        <v>1848</v>
      </c>
      <c r="L2504" t="s">
        <v>8034</v>
      </c>
      <c r="M2504" t="s">
        <v>8035</v>
      </c>
      <c r="N2504">
        <v>1</v>
      </c>
      <c r="O2504" t="s">
        <v>47</v>
      </c>
      <c r="P2504">
        <v>2651</v>
      </c>
      <c r="Q2504" t="s">
        <v>48</v>
      </c>
      <c r="R2504" t="s">
        <v>49</v>
      </c>
      <c r="S2504" t="s">
        <v>50</v>
      </c>
      <c r="T2504" t="s">
        <v>51</v>
      </c>
      <c r="U2504" t="s">
        <v>52</v>
      </c>
      <c r="V2504">
        <v>1.05</v>
      </c>
      <c r="W2504" s="1">
        <v>0</v>
      </c>
      <c r="X2504">
        <v>1</v>
      </c>
      <c r="Y2504">
        <v>1.92</v>
      </c>
      <c r="Z2504">
        <v>5</v>
      </c>
      <c r="AA2504">
        <v>0.38400000000000001</v>
      </c>
      <c r="AB2504" s="2">
        <v>0</v>
      </c>
      <c r="AC2504" s="1">
        <v>0</v>
      </c>
      <c r="AD2504" s="7">
        <v>43530</v>
      </c>
      <c r="AE2504" s="7">
        <v>43530</v>
      </c>
      <c r="AF2504">
        <v>0</v>
      </c>
      <c r="AG2504" t="s">
        <v>53</v>
      </c>
      <c r="AH2504" s="2">
        <v>0</v>
      </c>
      <c r="AI2504" s="1">
        <v>0</v>
      </c>
      <c r="AJ2504" s="1">
        <v>0</v>
      </c>
      <c r="AK2504" s="60" t="str">
        <f>+IF(Tabla1[[#This Row],[REQUEST_TY]]="SR MANTENIMIENTO CORRECTIVO", "EMERGENCIA", "OTROS")</f>
        <v>EMERGENCIA</v>
      </c>
      <c r="AL2504" s="6" t="str">
        <f>+_xlfn.IFS(Tabla1[[#This Row],[Veces obj]]&lt;=1,"0-1",Tabla1[[#This Row],[Veces obj]]&lt;=2,"1-2",Tabla1[[#This Row],[Veces obj]]&lt;=3,"2-3",TRUE,"&gt;3")</f>
        <v>0-1</v>
      </c>
      <c r="AM2504" s="60" t="str">
        <f>+_xlfn.IFS(MONTH(Tabla1[[#This Row],[MES]])&lt;=3,"Q1",MONTH(Tabla1[[#This Row],[MES]])&lt;=6,"Q2",MONTH(Tabla1[[#This Row],[MES]])&lt;=9,"Q3",TRUE,"Q4")</f>
        <v>Q1</v>
      </c>
      <c r="AN2504" s="15" t="str">
        <f>+IFERROR(VLOOKUP(Tabla1[[#This Row],[CUENTA]],CTAS[],2,0),"OTROS")</f>
        <v>OTROS</v>
      </c>
      <c r="AP2504" s="15" t="str">
        <f>+IFERROR(VLOOKUP(Tabla1[[#This Row],[EMPLEADO]],IS[],3,0),"OTROS")</f>
        <v>OTROS</v>
      </c>
      <c r="AQ2504" s="15" t="str">
        <f>+IFERROR(VLOOKUP(Tabla1[[#This Row],[EMPLEADO]],IS[[NÓMINA]:[INGENIERO]],2,0),"OTROS")</f>
        <v>OTROS</v>
      </c>
    </row>
    <row r="2505" spans="1:43" x14ac:dyDescent="0.25">
      <c r="A2505" t="s">
        <v>7477</v>
      </c>
      <c r="B2505">
        <v>1</v>
      </c>
      <c r="C2505" t="s">
        <v>8036</v>
      </c>
      <c r="D2505" t="s">
        <v>38</v>
      </c>
      <c r="E2505" t="s">
        <v>8037</v>
      </c>
      <c r="F2505" t="s">
        <v>8038</v>
      </c>
      <c r="G2505" s="17" t="s">
        <v>8039</v>
      </c>
      <c r="H2505" t="s">
        <v>592</v>
      </c>
      <c r="I2505" t="s">
        <v>43</v>
      </c>
      <c r="J2505" t="s">
        <v>8</v>
      </c>
      <c r="K2505" t="s">
        <v>8040</v>
      </c>
      <c r="L2505" t="s">
        <v>8041</v>
      </c>
      <c r="M2505" t="s">
        <v>119</v>
      </c>
      <c r="N2505">
        <v>0</v>
      </c>
      <c r="O2505" t="s">
        <v>47</v>
      </c>
      <c r="P2505">
        <v>2651</v>
      </c>
      <c r="Q2505" t="s">
        <v>48</v>
      </c>
      <c r="R2505" t="s">
        <v>242</v>
      </c>
      <c r="S2505" t="s">
        <v>64</v>
      </c>
      <c r="T2505" t="s">
        <v>51</v>
      </c>
      <c r="U2505" t="s">
        <v>96</v>
      </c>
      <c r="V2505">
        <v>1.1000000000000001</v>
      </c>
      <c r="W2505" s="1">
        <v>1501.5000000000002</v>
      </c>
      <c r="X2505">
        <v>1</v>
      </c>
      <c r="Y2505">
        <v>1.43</v>
      </c>
      <c r="Z2505">
        <v>5</v>
      </c>
      <c r="AA2505">
        <v>0.28599999999999998</v>
      </c>
      <c r="AB2505" s="2">
        <v>0</v>
      </c>
      <c r="AC2505" s="1">
        <v>0</v>
      </c>
      <c r="AD2505" s="7">
        <v>43531</v>
      </c>
      <c r="AE2505" s="7">
        <v>43532</v>
      </c>
      <c r="AF2505">
        <v>1</v>
      </c>
      <c r="AG2505" t="s">
        <v>53</v>
      </c>
      <c r="AH2505" s="2">
        <v>0</v>
      </c>
      <c r="AI2505" s="1">
        <v>0</v>
      </c>
      <c r="AJ2505" s="1">
        <v>0</v>
      </c>
      <c r="AK2505" s="60" t="str">
        <f>+IF(Tabla1[[#This Row],[REQUEST_TY]]="SR MANTENIMIENTO CORRECTIVO", "EMERGENCIA", "OTROS")</f>
        <v>EMERGENCIA</v>
      </c>
      <c r="AL2505" s="6" t="str">
        <f>+_xlfn.IFS(Tabla1[[#This Row],[Veces obj]]&lt;=1,"0-1",Tabla1[[#This Row],[Veces obj]]&lt;=2,"1-2",Tabla1[[#This Row],[Veces obj]]&lt;=3,"2-3",TRUE,"&gt;3")</f>
        <v>0-1</v>
      </c>
      <c r="AM2505" s="60" t="str">
        <f>+_xlfn.IFS(MONTH(Tabla1[[#This Row],[MES]])&lt;=3,"Q1",MONTH(Tabla1[[#This Row],[MES]])&lt;=6,"Q2",MONTH(Tabla1[[#This Row],[MES]])&lt;=9,"Q3",TRUE,"Q4")</f>
        <v>Q1</v>
      </c>
      <c r="AN2505" s="15" t="str">
        <f>+IFERROR(VLOOKUP(Tabla1[[#This Row],[CUENTA]],CTAS[],2,0),"OTROS")</f>
        <v>OTROS</v>
      </c>
      <c r="AP2505" s="15" t="str">
        <f>+IFERROR(VLOOKUP(Tabla1[[#This Row],[EMPLEADO]],IS[],3,0),"OTROS")</f>
        <v>CHIHUAHUA</v>
      </c>
      <c r="AQ2505" s="15" t="str">
        <f>+IFERROR(VLOOKUP(Tabla1[[#This Row],[EMPLEADO]],IS[[NÓMINA]:[INGENIERO]],2,0),"OTROS")</f>
        <v>VICTOR MENDEZ</v>
      </c>
    </row>
    <row r="2506" spans="1:43" x14ac:dyDescent="0.25">
      <c r="A2506" t="s">
        <v>7477</v>
      </c>
      <c r="B2506">
        <v>1</v>
      </c>
      <c r="C2506" t="s">
        <v>8042</v>
      </c>
      <c r="D2506" t="s">
        <v>38</v>
      </c>
      <c r="E2506" t="s">
        <v>176</v>
      </c>
      <c r="F2506" t="s">
        <v>8043</v>
      </c>
      <c r="G2506" s="17" t="s">
        <v>8044</v>
      </c>
      <c r="H2506" t="s">
        <v>163</v>
      </c>
      <c r="I2506" t="s">
        <v>43</v>
      </c>
      <c r="J2506" t="s">
        <v>8</v>
      </c>
      <c r="K2506" t="s">
        <v>8045</v>
      </c>
      <c r="L2506" t="s">
        <v>8046</v>
      </c>
      <c r="M2506" t="s">
        <v>119</v>
      </c>
      <c r="N2506">
        <v>0</v>
      </c>
      <c r="O2506" t="s">
        <v>47</v>
      </c>
      <c r="P2506">
        <v>378</v>
      </c>
      <c r="Q2506" t="s">
        <v>48</v>
      </c>
      <c r="R2506" t="s">
        <v>49</v>
      </c>
      <c r="S2506" t="s">
        <v>50</v>
      </c>
      <c r="T2506" t="s">
        <v>51</v>
      </c>
      <c r="U2506" t="s">
        <v>52</v>
      </c>
      <c r="V2506">
        <v>1.05</v>
      </c>
      <c r="W2506" s="1">
        <v>750.75000000000011</v>
      </c>
      <c r="X2506">
        <v>1</v>
      </c>
      <c r="Y2506">
        <v>1.5</v>
      </c>
      <c r="Z2506">
        <v>5</v>
      </c>
      <c r="AA2506">
        <v>0.3</v>
      </c>
      <c r="AB2506" s="2">
        <v>0</v>
      </c>
      <c r="AC2506" s="1">
        <v>0</v>
      </c>
      <c r="AD2506" s="7">
        <v>43530</v>
      </c>
      <c r="AE2506" s="7">
        <v>43530</v>
      </c>
      <c r="AF2506">
        <v>0</v>
      </c>
      <c r="AG2506" t="s">
        <v>53</v>
      </c>
      <c r="AH2506" s="2">
        <v>0</v>
      </c>
      <c r="AI2506" s="1">
        <v>0</v>
      </c>
      <c r="AJ2506" s="1">
        <v>0</v>
      </c>
      <c r="AK2506" s="60" t="str">
        <f>+IF(Tabla1[[#This Row],[REQUEST_TY]]="SR MANTENIMIENTO CORRECTIVO", "EMERGENCIA", "OTROS")</f>
        <v>EMERGENCIA</v>
      </c>
      <c r="AL2506" s="6" t="str">
        <f>+_xlfn.IFS(Tabla1[[#This Row],[Veces obj]]&lt;=1,"0-1",Tabla1[[#This Row],[Veces obj]]&lt;=2,"1-2",Tabla1[[#This Row],[Veces obj]]&lt;=3,"2-3",TRUE,"&gt;3")</f>
        <v>0-1</v>
      </c>
      <c r="AM2506" s="60" t="str">
        <f>+_xlfn.IFS(MONTH(Tabla1[[#This Row],[MES]])&lt;=3,"Q1",MONTH(Tabla1[[#This Row],[MES]])&lt;=6,"Q2",MONTH(Tabla1[[#This Row],[MES]])&lt;=9,"Q3",TRUE,"Q4")</f>
        <v>Q1</v>
      </c>
      <c r="AN2506" s="15" t="str">
        <f>+IFERROR(VLOOKUP(Tabla1[[#This Row],[CUENTA]],CTAS[],2,0),"OTROS")</f>
        <v>OTROS</v>
      </c>
      <c r="AP2506" s="15" t="str">
        <f>+IFERROR(VLOOKUP(Tabla1[[#This Row],[EMPLEADO]],IS[],3,0),"OTROS")</f>
        <v>CHIHUAHUA</v>
      </c>
      <c r="AQ2506" s="15" t="str">
        <f>+IFERROR(VLOOKUP(Tabla1[[#This Row],[EMPLEADO]],IS[[NÓMINA]:[INGENIERO]],2,0),"OTROS")</f>
        <v>LUIS EDUARDO MUÑOZ</v>
      </c>
    </row>
    <row r="2507" spans="1:43" x14ac:dyDescent="0.25">
      <c r="A2507" t="s">
        <v>7477</v>
      </c>
      <c r="B2507">
        <v>1</v>
      </c>
      <c r="C2507" t="s">
        <v>8047</v>
      </c>
      <c r="D2507" t="s">
        <v>38</v>
      </c>
      <c r="E2507" t="s">
        <v>39</v>
      </c>
      <c r="F2507" t="s">
        <v>8048</v>
      </c>
      <c r="G2507" s="17" t="s">
        <v>8049</v>
      </c>
      <c r="H2507" t="s">
        <v>42</v>
      </c>
      <c r="I2507" t="s">
        <v>43</v>
      </c>
      <c r="J2507" t="s">
        <v>8</v>
      </c>
      <c r="K2507" t="s">
        <v>44</v>
      </c>
      <c r="L2507" t="s">
        <v>2134</v>
      </c>
      <c r="M2507" t="s">
        <v>131</v>
      </c>
      <c r="N2507">
        <v>1</v>
      </c>
      <c r="O2507" t="s">
        <v>47</v>
      </c>
      <c r="P2507">
        <v>2651</v>
      </c>
      <c r="Q2507" t="s">
        <v>48</v>
      </c>
      <c r="R2507" t="s">
        <v>49</v>
      </c>
      <c r="S2507" t="s">
        <v>50</v>
      </c>
      <c r="T2507" t="s">
        <v>51</v>
      </c>
      <c r="U2507" t="s">
        <v>52</v>
      </c>
      <c r="V2507">
        <v>1.05</v>
      </c>
      <c r="W2507" s="1">
        <v>0</v>
      </c>
      <c r="X2507">
        <v>1</v>
      </c>
      <c r="Y2507">
        <v>0.56999999999999995</v>
      </c>
      <c r="Z2507">
        <v>5</v>
      </c>
      <c r="AA2507">
        <v>0.11399999999999999</v>
      </c>
      <c r="AB2507" s="2">
        <v>0</v>
      </c>
      <c r="AC2507" s="1">
        <v>0</v>
      </c>
      <c r="AD2507" s="7">
        <v>43529</v>
      </c>
      <c r="AE2507" s="7">
        <v>43530</v>
      </c>
      <c r="AF2507">
        <v>1</v>
      </c>
      <c r="AG2507" t="s">
        <v>53</v>
      </c>
      <c r="AH2507" s="2">
        <v>0</v>
      </c>
      <c r="AI2507" s="1">
        <v>0</v>
      </c>
      <c r="AJ2507" s="1">
        <v>0</v>
      </c>
      <c r="AK2507" s="60" t="str">
        <f>+IF(Tabla1[[#This Row],[REQUEST_TY]]="SR MANTENIMIENTO CORRECTIVO", "EMERGENCIA", "OTROS")</f>
        <v>EMERGENCIA</v>
      </c>
      <c r="AL2507" s="6" t="str">
        <f>+_xlfn.IFS(Tabla1[[#This Row],[Veces obj]]&lt;=1,"0-1",Tabla1[[#This Row],[Veces obj]]&lt;=2,"1-2",Tabla1[[#This Row],[Veces obj]]&lt;=3,"2-3",TRUE,"&gt;3")</f>
        <v>0-1</v>
      </c>
      <c r="AM2507" s="60" t="str">
        <f>+_xlfn.IFS(MONTH(Tabla1[[#This Row],[MES]])&lt;=3,"Q1",MONTH(Tabla1[[#This Row],[MES]])&lt;=6,"Q2",MONTH(Tabla1[[#This Row],[MES]])&lt;=9,"Q3",TRUE,"Q4")</f>
        <v>Q1</v>
      </c>
      <c r="AN2507" s="15" t="str">
        <f>+IFERROR(VLOOKUP(Tabla1[[#This Row],[CUENTA]],CTAS[],2,0),"OTROS")</f>
        <v>OTROS</v>
      </c>
      <c r="AP2507" s="15" t="str">
        <f>+IFERROR(VLOOKUP(Tabla1[[#This Row],[EMPLEADO]],IS[],3,0),"OTROS")</f>
        <v>OTROS</v>
      </c>
      <c r="AQ2507" s="15" t="str">
        <f>+IFERROR(VLOOKUP(Tabla1[[#This Row],[EMPLEADO]],IS[[NÓMINA]:[INGENIERO]],2,0),"OTROS")</f>
        <v>OTROS</v>
      </c>
    </row>
    <row r="2508" spans="1:43" x14ac:dyDescent="0.25">
      <c r="A2508" t="s">
        <v>7477</v>
      </c>
      <c r="B2508">
        <v>1</v>
      </c>
      <c r="C2508" t="s">
        <v>8050</v>
      </c>
      <c r="D2508" t="s">
        <v>38</v>
      </c>
      <c r="E2508" t="s">
        <v>133</v>
      </c>
      <c r="F2508" t="s">
        <v>8051</v>
      </c>
      <c r="G2508" s="17" t="s">
        <v>862</v>
      </c>
      <c r="H2508" t="s">
        <v>253</v>
      </c>
      <c r="I2508" t="s">
        <v>43</v>
      </c>
      <c r="J2508" t="s">
        <v>8</v>
      </c>
      <c r="K2508" t="s">
        <v>59</v>
      </c>
      <c r="L2508" t="s">
        <v>863</v>
      </c>
      <c r="M2508" t="s">
        <v>358</v>
      </c>
      <c r="N2508">
        <v>0</v>
      </c>
      <c r="O2508" t="s">
        <v>47</v>
      </c>
      <c r="P2508">
        <v>28</v>
      </c>
      <c r="Q2508" t="s">
        <v>62</v>
      </c>
      <c r="R2508" t="s">
        <v>138</v>
      </c>
      <c r="S2508" t="s">
        <v>139</v>
      </c>
      <c r="T2508" t="s">
        <v>51</v>
      </c>
      <c r="U2508" t="s">
        <v>262</v>
      </c>
      <c r="V2508">
        <v>1.05</v>
      </c>
      <c r="W2508" s="1">
        <v>1651.6500000000003</v>
      </c>
      <c r="X2508">
        <v>1</v>
      </c>
      <c r="Y2508">
        <v>0.85</v>
      </c>
      <c r="Z2508">
        <v>4</v>
      </c>
      <c r="AA2508">
        <v>0.21249999999999999</v>
      </c>
      <c r="AB2508" s="2">
        <v>0</v>
      </c>
      <c r="AC2508" s="1">
        <v>0</v>
      </c>
      <c r="AD2508" s="7">
        <v>43530</v>
      </c>
      <c r="AE2508" s="7">
        <v>43530</v>
      </c>
      <c r="AF2508">
        <v>0</v>
      </c>
      <c r="AG2508" t="s">
        <v>53</v>
      </c>
      <c r="AH2508" s="2">
        <v>0</v>
      </c>
      <c r="AI2508" s="1">
        <v>0</v>
      </c>
      <c r="AJ2508" s="1">
        <v>0</v>
      </c>
      <c r="AK2508" s="60" t="str">
        <f>+IF(Tabla1[[#This Row],[REQUEST_TY]]="SR MANTENIMIENTO CORRECTIVO", "EMERGENCIA", "OTROS")</f>
        <v>EMERGENCIA</v>
      </c>
      <c r="AL2508" s="6" t="str">
        <f>+_xlfn.IFS(Tabla1[[#This Row],[Veces obj]]&lt;=1,"0-1",Tabla1[[#This Row],[Veces obj]]&lt;=2,"1-2",Tabla1[[#This Row],[Veces obj]]&lt;=3,"2-3",TRUE,"&gt;3")</f>
        <v>0-1</v>
      </c>
      <c r="AM2508" s="60" t="str">
        <f>+_xlfn.IFS(MONTH(Tabla1[[#This Row],[MES]])&lt;=3,"Q1",MONTH(Tabla1[[#This Row],[MES]])&lt;=6,"Q2",MONTH(Tabla1[[#This Row],[MES]])&lt;=9,"Q3",TRUE,"Q4")</f>
        <v>Q1</v>
      </c>
      <c r="AN2508" s="15" t="str">
        <f>+IFERROR(VLOOKUP(Tabla1[[#This Row],[CUENTA]],CTAS[],2,0),"OTROS")</f>
        <v>OTROS</v>
      </c>
      <c r="AP2508" s="15" t="str">
        <f>+IFERROR(VLOOKUP(Tabla1[[#This Row],[EMPLEADO]],IS[],3,0),"OTROS")</f>
        <v>OTROS</v>
      </c>
      <c r="AQ2508" s="15" t="str">
        <f>+IFERROR(VLOOKUP(Tabla1[[#This Row],[EMPLEADO]],IS[[NÓMINA]:[INGENIERO]],2,0),"OTROS")</f>
        <v>OTROS</v>
      </c>
    </row>
    <row r="2509" spans="1:43" x14ac:dyDescent="0.25">
      <c r="A2509" t="s">
        <v>7477</v>
      </c>
      <c r="B2509">
        <v>1</v>
      </c>
      <c r="C2509" t="s">
        <v>8052</v>
      </c>
      <c r="D2509" t="s">
        <v>38</v>
      </c>
      <c r="E2509" t="s">
        <v>133</v>
      </c>
      <c r="F2509" t="s">
        <v>8053</v>
      </c>
      <c r="G2509" s="17" t="s">
        <v>1351</v>
      </c>
      <c r="H2509" t="s">
        <v>253</v>
      </c>
      <c r="I2509" t="s">
        <v>43</v>
      </c>
      <c r="J2509" t="s">
        <v>8</v>
      </c>
      <c r="K2509" t="s">
        <v>59</v>
      </c>
      <c r="L2509" t="s">
        <v>863</v>
      </c>
      <c r="M2509" t="s">
        <v>358</v>
      </c>
      <c r="N2509">
        <v>0</v>
      </c>
      <c r="O2509" t="s">
        <v>47</v>
      </c>
      <c r="P2509">
        <v>15</v>
      </c>
      <c r="Q2509" t="s">
        <v>194</v>
      </c>
      <c r="R2509" t="s">
        <v>138</v>
      </c>
      <c r="S2509" t="s">
        <v>139</v>
      </c>
      <c r="T2509" t="s">
        <v>51</v>
      </c>
      <c r="U2509" t="s">
        <v>224</v>
      </c>
      <c r="V2509">
        <v>0.8</v>
      </c>
      <c r="W2509" s="1">
        <v>1258.4000000000003</v>
      </c>
      <c r="X2509">
        <v>1</v>
      </c>
      <c r="Y2509">
        <v>0.9</v>
      </c>
      <c r="Z2509">
        <v>4</v>
      </c>
      <c r="AA2509">
        <v>0.22500000000000001</v>
      </c>
      <c r="AB2509" s="2">
        <v>0</v>
      </c>
      <c r="AC2509" s="1">
        <v>0</v>
      </c>
      <c r="AD2509" s="7">
        <v>43530</v>
      </c>
      <c r="AE2509" s="7">
        <v>43530</v>
      </c>
      <c r="AF2509">
        <v>0</v>
      </c>
      <c r="AG2509" t="s">
        <v>53</v>
      </c>
      <c r="AH2509" s="2">
        <v>0</v>
      </c>
      <c r="AI2509" s="1">
        <v>0</v>
      </c>
      <c r="AJ2509" s="1">
        <v>0</v>
      </c>
      <c r="AK2509" s="60" t="str">
        <f>+IF(Tabla1[[#This Row],[REQUEST_TY]]="SR MANTENIMIENTO CORRECTIVO", "EMERGENCIA", "OTROS")</f>
        <v>EMERGENCIA</v>
      </c>
      <c r="AL2509" s="6" t="str">
        <f>+_xlfn.IFS(Tabla1[[#This Row],[Veces obj]]&lt;=1,"0-1",Tabla1[[#This Row],[Veces obj]]&lt;=2,"1-2",Tabla1[[#This Row],[Veces obj]]&lt;=3,"2-3",TRUE,"&gt;3")</f>
        <v>0-1</v>
      </c>
      <c r="AM2509" s="60" t="str">
        <f>+_xlfn.IFS(MONTH(Tabla1[[#This Row],[MES]])&lt;=3,"Q1",MONTH(Tabla1[[#This Row],[MES]])&lt;=6,"Q2",MONTH(Tabla1[[#This Row],[MES]])&lt;=9,"Q3",TRUE,"Q4")</f>
        <v>Q1</v>
      </c>
      <c r="AN2509" s="15" t="str">
        <f>+IFERROR(VLOOKUP(Tabla1[[#This Row],[CUENTA]],CTAS[],2,0),"OTROS")</f>
        <v>OTROS</v>
      </c>
      <c r="AP2509" s="15" t="str">
        <f>+IFERROR(VLOOKUP(Tabla1[[#This Row],[EMPLEADO]],IS[],3,0),"OTROS")</f>
        <v>OTROS</v>
      </c>
      <c r="AQ2509" s="15" t="str">
        <f>+IFERROR(VLOOKUP(Tabla1[[#This Row],[EMPLEADO]],IS[[NÓMINA]:[INGENIERO]],2,0),"OTROS")</f>
        <v>OTROS</v>
      </c>
    </row>
    <row r="2510" spans="1:43" x14ac:dyDescent="0.25">
      <c r="A2510" t="s">
        <v>7477</v>
      </c>
      <c r="B2510">
        <v>1</v>
      </c>
      <c r="C2510" t="s">
        <v>8054</v>
      </c>
      <c r="D2510" t="s">
        <v>38</v>
      </c>
      <c r="E2510" t="s">
        <v>133</v>
      </c>
      <c r="F2510" t="s">
        <v>8055</v>
      </c>
      <c r="G2510" s="17" t="s">
        <v>8056</v>
      </c>
      <c r="H2510" t="s">
        <v>253</v>
      </c>
      <c r="I2510" t="s">
        <v>43</v>
      </c>
      <c r="J2510" t="s">
        <v>8</v>
      </c>
      <c r="K2510" t="s">
        <v>59</v>
      </c>
      <c r="L2510" t="s">
        <v>863</v>
      </c>
      <c r="M2510" t="s">
        <v>358</v>
      </c>
      <c r="N2510">
        <v>0</v>
      </c>
      <c r="O2510" t="s">
        <v>47</v>
      </c>
      <c r="P2510">
        <v>151</v>
      </c>
      <c r="Q2510" t="s">
        <v>48</v>
      </c>
      <c r="R2510" t="s">
        <v>138</v>
      </c>
      <c r="S2510" t="s">
        <v>139</v>
      </c>
      <c r="T2510" t="s">
        <v>51</v>
      </c>
      <c r="U2510" t="s">
        <v>353</v>
      </c>
      <c r="V2510">
        <v>1.1499999999999999</v>
      </c>
      <c r="W2510" s="1">
        <v>1808.95</v>
      </c>
      <c r="X2510">
        <v>1</v>
      </c>
      <c r="Y2510">
        <v>6.3</v>
      </c>
      <c r="Z2510">
        <v>4</v>
      </c>
      <c r="AA2510">
        <v>1.575</v>
      </c>
      <c r="AB2510" s="2">
        <v>0.14374999999999999</v>
      </c>
      <c r="AC2510" s="1">
        <v>-226.11875000000001</v>
      </c>
      <c r="AD2510" s="7">
        <v>43531</v>
      </c>
      <c r="AE2510" s="7">
        <v>43531</v>
      </c>
      <c r="AF2510">
        <v>0</v>
      </c>
      <c r="AG2510" t="s">
        <v>53</v>
      </c>
      <c r="AH2510" s="2">
        <v>0</v>
      </c>
      <c r="AI2510" s="1">
        <v>0</v>
      </c>
      <c r="AJ2510" s="1">
        <v>0</v>
      </c>
      <c r="AK2510" s="60" t="str">
        <f>+IF(Tabla1[[#This Row],[REQUEST_TY]]="SR MANTENIMIENTO CORRECTIVO", "EMERGENCIA", "OTROS")</f>
        <v>EMERGENCIA</v>
      </c>
      <c r="AL2510" s="6" t="str">
        <f>+_xlfn.IFS(Tabla1[[#This Row],[Veces obj]]&lt;=1,"0-1",Tabla1[[#This Row],[Veces obj]]&lt;=2,"1-2",Tabla1[[#This Row],[Veces obj]]&lt;=3,"2-3",TRUE,"&gt;3")</f>
        <v>1-2</v>
      </c>
      <c r="AM2510" s="60" t="str">
        <f>+_xlfn.IFS(MONTH(Tabla1[[#This Row],[MES]])&lt;=3,"Q1",MONTH(Tabla1[[#This Row],[MES]])&lt;=6,"Q2",MONTH(Tabla1[[#This Row],[MES]])&lt;=9,"Q3",TRUE,"Q4")</f>
        <v>Q1</v>
      </c>
      <c r="AN2510" s="15" t="str">
        <f>+IFERROR(VLOOKUP(Tabla1[[#This Row],[CUENTA]],CTAS[],2,0),"OTROS")</f>
        <v>OTROS</v>
      </c>
      <c r="AP2510" s="15" t="str">
        <f>+IFERROR(VLOOKUP(Tabla1[[#This Row],[EMPLEADO]],IS[],3,0),"OTROS")</f>
        <v>OTROS</v>
      </c>
      <c r="AQ2510" s="15" t="str">
        <f>+IFERROR(VLOOKUP(Tabla1[[#This Row],[EMPLEADO]],IS[[NÓMINA]:[INGENIERO]],2,0),"OTROS")</f>
        <v>OTROS</v>
      </c>
    </row>
    <row r="2511" spans="1:43" x14ac:dyDescent="0.25">
      <c r="A2511" t="s">
        <v>7477</v>
      </c>
      <c r="B2511">
        <v>1</v>
      </c>
      <c r="C2511" t="s">
        <v>8057</v>
      </c>
      <c r="D2511" t="s">
        <v>38</v>
      </c>
      <c r="E2511" t="s">
        <v>884</v>
      </c>
      <c r="F2511" t="s">
        <v>8058</v>
      </c>
      <c r="G2511" s="17" t="s">
        <v>8059</v>
      </c>
      <c r="H2511" t="s">
        <v>220</v>
      </c>
      <c r="I2511" t="s">
        <v>43</v>
      </c>
      <c r="J2511" t="s">
        <v>8</v>
      </c>
      <c r="K2511" t="s">
        <v>2042</v>
      </c>
      <c r="L2511" t="s">
        <v>8060</v>
      </c>
      <c r="M2511" t="s">
        <v>736</v>
      </c>
      <c r="N2511">
        <v>0</v>
      </c>
      <c r="O2511" t="s">
        <v>47</v>
      </c>
      <c r="P2511">
        <v>90</v>
      </c>
      <c r="Q2511" t="s">
        <v>48</v>
      </c>
      <c r="R2511" t="s">
        <v>95</v>
      </c>
      <c r="S2511" t="s">
        <v>64</v>
      </c>
      <c r="T2511" t="s">
        <v>51</v>
      </c>
      <c r="U2511" t="s">
        <v>96</v>
      </c>
      <c r="V2511">
        <v>1.1000000000000001</v>
      </c>
      <c r="W2511" s="1">
        <v>1501.5000000000002</v>
      </c>
      <c r="X2511">
        <v>1</v>
      </c>
      <c r="Y2511">
        <v>0.78</v>
      </c>
      <c r="Z2511">
        <v>5</v>
      </c>
      <c r="AA2511">
        <v>0.156</v>
      </c>
      <c r="AB2511" s="2">
        <v>0</v>
      </c>
      <c r="AC2511" s="1">
        <v>0</v>
      </c>
      <c r="AD2511" s="7">
        <v>43535</v>
      </c>
      <c r="AE2511" s="7">
        <v>43535</v>
      </c>
      <c r="AF2511">
        <v>0</v>
      </c>
      <c r="AG2511" t="s">
        <v>53</v>
      </c>
      <c r="AH2511" s="2">
        <v>0</v>
      </c>
      <c r="AI2511" s="1">
        <v>0</v>
      </c>
      <c r="AJ2511" s="1">
        <v>0</v>
      </c>
      <c r="AK2511" s="60" t="str">
        <f>+IF(Tabla1[[#This Row],[REQUEST_TY]]="SR MANTENIMIENTO CORRECTIVO", "EMERGENCIA", "OTROS")</f>
        <v>EMERGENCIA</v>
      </c>
      <c r="AL2511" s="6" t="str">
        <f>+_xlfn.IFS(Tabla1[[#This Row],[Veces obj]]&lt;=1,"0-1",Tabla1[[#This Row],[Veces obj]]&lt;=2,"1-2",Tabla1[[#This Row],[Veces obj]]&lt;=3,"2-3",TRUE,"&gt;3")</f>
        <v>0-1</v>
      </c>
      <c r="AM2511" s="60" t="str">
        <f>+_xlfn.IFS(MONTH(Tabla1[[#This Row],[MES]])&lt;=3,"Q1",MONTH(Tabla1[[#This Row],[MES]])&lt;=6,"Q2",MONTH(Tabla1[[#This Row],[MES]])&lt;=9,"Q3",TRUE,"Q4")</f>
        <v>Q1</v>
      </c>
      <c r="AN2511" s="15" t="str">
        <f>+IFERROR(VLOOKUP(Tabla1[[#This Row],[CUENTA]],CTAS[],2,0),"OTROS")</f>
        <v>OTROS</v>
      </c>
      <c r="AP2511" s="15" t="str">
        <f>+IFERROR(VLOOKUP(Tabla1[[#This Row],[EMPLEADO]],IS[],3,0),"OTROS")</f>
        <v>OTROS</v>
      </c>
      <c r="AQ2511" s="15" t="str">
        <f>+IFERROR(VLOOKUP(Tabla1[[#This Row],[EMPLEADO]],IS[[NÓMINA]:[INGENIERO]],2,0),"OTROS")</f>
        <v>OTROS</v>
      </c>
    </row>
    <row r="2512" spans="1:43" x14ac:dyDescent="0.25">
      <c r="A2512" t="s">
        <v>7477</v>
      </c>
      <c r="B2512">
        <v>1</v>
      </c>
      <c r="C2512" t="s">
        <v>7438</v>
      </c>
      <c r="D2512" t="s">
        <v>38</v>
      </c>
      <c r="E2512" t="s">
        <v>7441</v>
      </c>
      <c r="F2512" t="s">
        <v>7440</v>
      </c>
      <c r="G2512" s="17" t="s">
        <v>7439</v>
      </c>
      <c r="H2512" t="s">
        <v>484</v>
      </c>
      <c r="I2512" t="s">
        <v>43</v>
      </c>
      <c r="J2512" t="s">
        <v>8</v>
      </c>
      <c r="K2512" t="s">
        <v>2300</v>
      </c>
      <c r="L2512" t="s">
        <v>2301</v>
      </c>
      <c r="M2512" t="s">
        <v>94</v>
      </c>
      <c r="N2512">
        <v>1</v>
      </c>
      <c r="O2512" t="s">
        <v>47</v>
      </c>
      <c r="P2512">
        <v>2651</v>
      </c>
      <c r="Q2512" t="s">
        <v>48</v>
      </c>
      <c r="R2512" t="s">
        <v>49</v>
      </c>
      <c r="S2512" t="s">
        <v>50</v>
      </c>
      <c r="T2512" t="s">
        <v>51</v>
      </c>
      <c r="U2512" t="s">
        <v>52</v>
      </c>
      <c r="V2512">
        <v>1.05</v>
      </c>
      <c r="W2512" s="1">
        <v>0</v>
      </c>
      <c r="X2512">
        <v>1</v>
      </c>
      <c r="Y2512">
        <v>0.33</v>
      </c>
      <c r="Z2512">
        <v>5</v>
      </c>
      <c r="AA2512">
        <v>6.6000000000000003E-2</v>
      </c>
      <c r="AB2512" s="2">
        <v>0</v>
      </c>
      <c r="AC2512" s="1">
        <v>0</v>
      </c>
      <c r="AD2512" s="7">
        <v>43530</v>
      </c>
      <c r="AE2512" s="7">
        <v>43530</v>
      </c>
      <c r="AF2512">
        <v>0</v>
      </c>
      <c r="AG2512" t="s">
        <v>53</v>
      </c>
      <c r="AH2512" s="2">
        <v>0</v>
      </c>
      <c r="AI2512" s="1">
        <v>0</v>
      </c>
      <c r="AJ2512" s="1">
        <v>0</v>
      </c>
      <c r="AK2512" s="60" t="str">
        <f>+IF(Tabla1[[#This Row],[REQUEST_TY]]="SR MANTENIMIENTO CORRECTIVO", "EMERGENCIA", "OTROS")</f>
        <v>EMERGENCIA</v>
      </c>
      <c r="AL2512" s="6" t="str">
        <f>+_xlfn.IFS(Tabla1[[#This Row],[Veces obj]]&lt;=1,"0-1",Tabla1[[#This Row],[Veces obj]]&lt;=2,"1-2",Tabla1[[#This Row],[Veces obj]]&lt;=3,"2-3",TRUE,"&gt;3")</f>
        <v>0-1</v>
      </c>
      <c r="AM2512" s="60" t="str">
        <f>+_xlfn.IFS(MONTH(Tabla1[[#This Row],[MES]])&lt;=3,"Q1",MONTH(Tabla1[[#This Row],[MES]])&lt;=6,"Q2",MONTH(Tabla1[[#This Row],[MES]])&lt;=9,"Q3",TRUE,"Q4")</f>
        <v>Q1</v>
      </c>
      <c r="AN2512" s="15" t="str">
        <f>+IFERROR(VLOOKUP(Tabla1[[#This Row],[CUENTA]],CTAS[],2,0),"OTROS")</f>
        <v>OTROS</v>
      </c>
      <c r="AP2512" s="15" t="str">
        <f>+IFERROR(VLOOKUP(Tabla1[[#This Row],[EMPLEADO]],IS[],3,0),"OTROS")</f>
        <v>OTROS</v>
      </c>
      <c r="AQ2512" s="15" t="str">
        <f>+IFERROR(VLOOKUP(Tabla1[[#This Row],[EMPLEADO]],IS[[NÓMINA]:[INGENIERO]],2,0),"OTROS")</f>
        <v>OTROS</v>
      </c>
    </row>
    <row r="2513" spans="1:43" x14ac:dyDescent="0.25">
      <c r="A2513" t="s">
        <v>7477</v>
      </c>
      <c r="B2513">
        <v>1</v>
      </c>
      <c r="C2513" t="s">
        <v>8061</v>
      </c>
      <c r="D2513" t="s">
        <v>38</v>
      </c>
      <c r="E2513" t="s">
        <v>76</v>
      </c>
      <c r="F2513" t="s">
        <v>8062</v>
      </c>
      <c r="G2513" s="17" t="s">
        <v>949</v>
      </c>
      <c r="H2513" t="s">
        <v>79</v>
      </c>
      <c r="I2513" t="s">
        <v>43</v>
      </c>
      <c r="J2513" t="s">
        <v>8</v>
      </c>
      <c r="K2513" t="s">
        <v>102</v>
      </c>
      <c r="L2513" t="s">
        <v>950</v>
      </c>
      <c r="M2513" t="s">
        <v>951</v>
      </c>
      <c r="N2513">
        <v>0</v>
      </c>
      <c r="O2513" t="s">
        <v>47</v>
      </c>
      <c r="P2513">
        <v>8</v>
      </c>
      <c r="Q2513" t="s">
        <v>194</v>
      </c>
      <c r="R2513" t="s">
        <v>63</v>
      </c>
      <c r="S2513" t="s">
        <v>64</v>
      </c>
      <c r="T2513" t="s">
        <v>208</v>
      </c>
      <c r="U2513" t="s">
        <v>195</v>
      </c>
      <c r="V2513">
        <v>0.6</v>
      </c>
      <c r="W2513" s="1">
        <v>819</v>
      </c>
      <c r="X2513">
        <v>1</v>
      </c>
      <c r="Y2513">
        <v>0</v>
      </c>
      <c r="Z2513">
        <v>9</v>
      </c>
      <c r="AA2513">
        <v>0</v>
      </c>
      <c r="AB2513" s="2">
        <v>0</v>
      </c>
      <c r="AC2513" s="1">
        <v>0</v>
      </c>
      <c r="AD2513" s="7">
        <v>43531</v>
      </c>
      <c r="AE2513" s="7">
        <v>43531</v>
      </c>
      <c r="AF2513">
        <v>0</v>
      </c>
      <c r="AG2513" t="s">
        <v>53</v>
      </c>
      <c r="AH2513" s="2">
        <v>0</v>
      </c>
      <c r="AI2513" s="1">
        <v>0</v>
      </c>
      <c r="AJ2513" s="1">
        <v>0</v>
      </c>
      <c r="AK2513" s="60" t="str">
        <f>+IF(Tabla1[[#This Row],[REQUEST_TY]]="SR MANTENIMIENTO CORRECTIVO", "EMERGENCIA", "OTROS")</f>
        <v>EMERGENCIA</v>
      </c>
      <c r="AL2513" s="6" t="str">
        <f>+_xlfn.IFS(Tabla1[[#This Row],[Veces obj]]&lt;=1,"0-1",Tabla1[[#This Row],[Veces obj]]&lt;=2,"1-2",Tabla1[[#This Row],[Veces obj]]&lt;=3,"2-3",TRUE,"&gt;3")</f>
        <v>0-1</v>
      </c>
      <c r="AM2513" s="60" t="str">
        <f>+_xlfn.IFS(MONTH(Tabla1[[#This Row],[MES]])&lt;=3,"Q1",MONTH(Tabla1[[#This Row],[MES]])&lt;=6,"Q2",MONTH(Tabla1[[#This Row],[MES]])&lt;=9,"Q3",TRUE,"Q4")</f>
        <v>Q1</v>
      </c>
      <c r="AN2513" s="15" t="str">
        <f>+IFERROR(VLOOKUP(Tabla1[[#This Row],[CUENTA]],CTAS[],2,0),"OTROS")</f>
        <v>OTROS</v>
      </c>
      <c r="AP2513" s="15" t="str">
        <f>+IFERROR(VLOOKUP(Tabla1[[#This Row],[EMPLEADO]],IS[],3,0),"OTROS")</f>
        <v>OTROS</v>
      </c>
      <c r="AQ2513" s="15" t="str">
        <f>+IFERROR(VLOOKUP(Tabla1[[#This Row],[EMPLEADO]],IS[[NÓMINA]:[INGENIERO]],2,0),"OTROS")</f>
        <v>OTROS</v>
      </c>
    </row>
    <row r="2514" spans="1:43" x14ac:dyDescent="0.25">
      <c r="A2514" t="s">
        <v>7477</v>
      </c>
      <c r="B2514">
        <v>1</v>
      </c>
      <c r="C2514" t="s">
        <v>8063</v>
      </c>
      <c r="D2514" t="s">
        <v>3346</v>
      </c>
      <c r="E2514" t="s">
        <v>98</v>
      </c>
      <c r="F2514" t="s">
        <v>8064</v>
      </c>
      <c r="G2514" s="17" t="s">
        <v>6583</v>
      </c>
      <c r="H2514" t="s">
        <v>691</v>
      </c>
      <c r="I2514" t="s">
        <v>43</v>
      </c>
      <c r="J2514" t="s">
        <v>8</v>
      </c>
      <c r="K2514" t="s">
        <v>102</v>
      </c>
      <c r="L2514" t="s">
        <v>1455</v>
      </c>
      <c r="M2514" t="s">
        <v>215</v>
      </c>
      <c r="N2514">
        <v>0</v>
      </c>
      <c r="O2514" t="s">
        <v>47</v>
      </c>
      <c r="P2514" t="s">
        <v>822</v>
      </c>
      <c r="Q2514" t="s">
        <v>48</v>
      </c>
      <c r="R2514" t="s">
        <v>63</v>
      </c>
      <c r="S2514" t="s">
        <v>64</v>
      </c>
      <c r="T2514" t="s">
        <v>51</v>
      </c>
      <c r="U2514" t="s">
        <v>96</v>
      </c>
      <c r="V2514">
        <v>1</v>
      </c>
      <c r="W2514" s="1">
        <v>682.5</v>
      </c>
      <c r="X2514">
        <v>0</v>
      </c>
      <c r="Y2514">
        <v>5</v>
      </c>
      <c r="Z2514">
        <v>5</v>
      </c>
      <c r="AA2514">
        <v>1</v>
      </c>
      <c r="AB2514" s="2">
        <v>0</v>
      </c>
      <c r="AC2514" s="1">
        <v>0</v>
      </c>
      <c r="AD2514" s="7">
        <v>43531</v>
      </c>
      <c r="AE2514" s="7">
        <v>43531</v>
      </c>
      <c r="AF2514">
        <v>0</v>
      </c>
      <c r="AG2514" t="s">
        <v>53</v>
      </c>
      <c r="AH2514" s="2">
        <v>0</v>
      </c>
      <c r="AI2514" s="1">
        <v>0</v>
      </c>
      <c r="AJ2514" s="1">
        <v>0</v>
      </c>
      <c r="AK2514" s="60" t="str">
        <f>+IF(Tabla1[[#This Row],[REQUEST_TY]]="SR MANTENIMIENTO CORRECTIVO", "EMERGENCIA", "OTROS")</f>
        <v>OTROS</v>
      </c>
      <c r="AL2514" s="6" t="str">
        <f>+_xlfn.IFS(Tabla1[[#This Row],[Veces obj]]&lt;=1,"0-1",Tabla1[[#This Row],[Veces obj]]&lt;=2,"1-2",Tabla1[[#This Row],[Veces obj]]&lt;=3,"2-3",TRUE,"&gt;3")</f>
        <v>0-1</v>
      </c>
      <c r="AM2514" s="60" t="str">
        <f>+_xlfn.IFS(MONTH(Tabla1[[#This Row],[MES]])&lt;=3,"Q1",MONTH(Tabla1[[#This Row],[MES]])&lt;=6,"Q2",MONTH(Tabla1[[#This Row],[MES]])&lt;=9,"Q3",TRUE,"Q4")</f>
        <v>Q1</v>
      </c>
      <c r="AN2514" s="15" t="str">
        <f>+IFERROR(VLOOKUP(Tabla1[[#This Row],[CUENTA]],CTAS[],2,0),"OTROS")</f>
        <v>OTROS</v>
      </c>
      <c r="AP2514" s="15" t="str">
        <f>+IFERROR(VLOOKUP(Tabla1[[#This Row],[EMPLEADO]],IS[],3,0),"OTROS")</f>
        <v>OTROS</v>
      </c>
      <c r="AQ2514" s="15" t="str">
        <f>+IFERROR(VLOOKUP(Tabla1[[#This Row],[EMPLEADO]],IS[[NÓMINA]:[INGENIERO]],2,0),"OTROS")</f>
        <v>OTROS</v>
      </c>
    </row>
    <row r="2515" spans="1:43" x14ac:dyDescent="0.25">
      <c r="A2515" t="s">
        <v>7477</v>
      </c>
      <c r="B2515">
        <v>1</v>
      </c>
      <c r="C2515" t="s">
        <v>8065</v>
      </c>
      <c r="D2515" t="s">
        <v>7143</v>
      </c>
      <c r="E2515" t="s">
        <v>7887</v>
      </c>
      <c r="F2515" t="s">
        <v>8066</v>
      </c>
      <c r="G2515" s="17" t="s">
        <v>7889</v>
      </c>
      <c r="H2515" t="s">
        <v>213</v>
      </c>
      <c r="I2515" t="s">
        <v>43</v>
      </c>
      <c r="J2515" t="s">
        <v>8</v>
      </c>
      <c r="K2515" t="s">
        <v>102</v>
      </c>
      <c r="L2515" t="s">
        <v>7890</v>
      </c>
      <c r="M2515" t="s">
        <v>215</v>
      </c>
      <c r="N2515">
        <v>0</v>
      </c>
      <c r="O2515" t="s">
        <v>47</v>
      </c>
      <c r="P2515" t="s">
        <v>822</v>
      </c>
      <c r="Q2515" t="s">
        <v>48</v>
      </c>
      <c r="R2515" t="s">
        <v>317</v>
      </c>
      <c r="S2515" t="s">
        <v>318</v>
      </c>
      <c r="T2515" t="s">
        <v>51</v>
      </c>
      <c r="U2515" t="s">
        <v>353</v>
      </c>
      <c r="V2515">
        <v>1</v>
      </c>
      <c r="W2515" s="1">
        <v>1573.0000000000002</v>
      </c>
      <c r="X2515">
        <v>0</v>
      </c>
      <c r="Y2515">
        <v>4</v>
      </c>
      <c r="Z2515">
        <v>4</v>
      </c>
      <c r="AA2515">
        <v>1</v>
      </c>
      <c r="AB2515" s="2">
        <v>0</v>
      </c>
      <c r="AC2515" s="1">
        <v>0</v>
      </c>
      <c r="AD2515" s="7">
        <v>43530</v>
      </c>
      <c r="AE2515" s="7">
        <v>43531</v>
      </c>
      <c r="AF2515">
        <v>1</v>
      </c>
      <c r="AG2515" t="s">
        <v>53</v>
      </c>
      <c r="AH2515" s="2">
        <v>0</v>
      </c>
      <c r="AI2515" s="1">
        <v>0</v>
      </c>
      <c r="AJ2515" s="1">
        <v>0</v>
      </c>
      <c r="AK2515" s="60" t="str">
        <f>+IF(Tabla1[[#This Row],[REQUEST_TY]]="SR MANTENIMIENTO CORRECTIVO", "EMERGENCIA", "OTROS")</f>
        <v>OTROS</v>
      </c>
      <c r="AL2515" s="6" t="str">
        <f>+_xlfn.IFS(Tabla1[[#This Row],[Veces obj]]&lt;=1,"0-1",Tabla1[[#This Row],[Veces obj]]&lt;=2,"1-2",Tabla1[[#This Row],[Veces obj]]&lt;=3,"2-3",TRUE,"&gt;3")</f>
        <v>0-1</v>
      </c>
      <c r="AM2515" s="60" t="str">
        <f>+_xlfn.IFS(MONTH(Tabla1[[#This Row],[MES]])&lt;=3,"Q1",MONTH(Tabla1[[#This Row],[MES]])&lt;=6,"Q2",MONTH(Tabla1[[#This Row],[MES]])&lt;=9,"Q3",TRUE,"Q4")</f>
        <v>Q1</v>
      </c>
      <c r="AN2515" s="15" t="str">
        <f>+IFERROR(VLOOKUP(Tabla1[[#This Row],[CUENTA]],CTAS[],2,0),"OTROS")</f>
        <v>OTROS</v>
      </c>
      <c r="AP2515" s="15" t="str">
        <f>+IFERROR(VLOOKUP(Tabla1[[#This Row],[EMPLEADO]],IS[],3,0),"OTROS")</f>
        <v>OTROS</v>
      </c>
      <c r="AQ2515" s="15" t="str">
        <f>+IFERROR(VLOOKUP(Tabla1[[#This Row],[EMPLEADO]],IS[[NÓMINA]:[INGENIERO]],2,0),"OTROS")</f>
        <v>OTROS</v>
      </c>
    </row>
    <row r="2516" spans="1:43" x14ac:dyDescent="0.25">
      <c r="A2516" t="s">
        <v>7477</v>
      </c>
      <c r="B2516">
        <v>1</v>
      </c>
      <c r="C2516" t="s">
        <v>8067</v>
      </c>
      <c r="D2516" t="s">
        <v>3370</v>
      </c>
      <c r="E2516" t="s">
        <v>39</v>
      </c>
      <c r="F2516" t="s">
        <v>8068</v>
      </c>
      <c r="G2516" s="17" t="s">
        <v>8069</v>
      </c>
      <c r="H2516" t="s">
        <v>271</v>
      </c>
      <c r="I2516" t="s">
        <v>43</v>
      </c>
      <c r="J2516" t="s">
        <v>8</v>
      </c>
      <c r="K2516" t="s">
        <v>7790</v>
      </c>
      <c r="L2516" t="s">
        <v>8070</v>
      </c>
      <c r="M2516" t="s">
        <v>8071</v>
      </c>
      <c r="N2516">
        <v>0</v>
      </c>
      <c r="O2516" t="s">
        <v>105</v>
      </c>
      <c r="P2516" t="s">
        <v>822</v>
      </c>
      <c r="Q2516" t="s">
        <v>48</v>
      </c>
      <c r="R2516" t="s">
        <v>49</v>
      </c>
      <c r="S2516" t="s">
        <v>50</v>
      </c>
      <c r="T2516" t="s">
        <v>51</v>
      </c>
      <c r="U2516" t="s">
        <v>52</v>
      </c>
      <c r="V2516">
        <v>1</v>
      </c>
      <c r="W2516" s="1">
        <v>702</v>
      </c>
      <c r="X2516">
        <v>0</v>
      </c>
      <c r="Y2516">
        <v>5</v>
      </c>
      <c r="Z2516">
        <v>5</v>
      </c>
      <c r="AA2516">
        <v>1</v>
      </c>
      <c r="AB2516" s="2">
        <v>0</v>
      </c>
      <c r="AC2516" s="1">
        <v>0</v>
      </c>
      <c r="AD2516" s="7">
        <v>43530</v>
      </c>
      <c r="AE2516" s="7">
        <v>43530</v>
      </c>
      <c r="AF2516">
        <v>0</v>
      </c>
      <c r="AG2516" t="s">
        <v>53</v>
      </c>
      <c r="AH2516" s="2">
        <v>0</v>
      </c>
      <c r="AI2516" s="1">
        <v>0</v>
      </c>
      <c r="AJ2516" s="1">
        <v>0</v>
      </c>
      <c r="AK2516" s="60" t="str">
        <f>+IF(Tabla1[[#This Row],[REQUEST_TY]]="SR MANTENIMIENTO CORRECTIVO", "EMERGENCIA", "OTROS")</f>
        <v>OTROS</v>
      </c>
      <c r="AL2516" s="6" t="str">
        <f>+_xlfn.IFS(Tabla1[[#This Row],[Veces obj]]&lt;=1,"0-1",Tabla1[[#This Row],[Veces obj]]&lt;=2,"1-2",Tabla1[[#This Row],[Veces obj]]&lt;=3,"2-3",TRUE,"&gt;3")</f>
        <v>0-1</v>
      </c>
      <c r="AM2516" s="60" t="str">
        <f>+_xlfn.IFS(MONTH(Tabla1[[#This Row],[MES]])&lt;=3,"Q1",MONTH(Tabla1[[#This Row],[MES]])&lt;=6,"Q2",MONTH(Tabla1[[#This Row],[MES]])&lt;=9,"Q3",TRUE,"Q4")</f>
        <v>Q1</v>
      </c>
      <c r="AN2516" s="15" t="str">
        <f>+IFERROR(VLOOKUP(Tabla1[[#This Row],[CUENTA]],CTAS[],2,0),"OTROS")</f>
        <v>OTROS</v>
      </c>
      <c r="AP2516" s="15" t="str">
        <f>+IFERROR(VLOOKUP(Tabla1[[#This Row],[EMPLEADO]],IS[],3,0),"OTROS")</f>
        <v>OTROS</v>
      </c>
      <c r="AQ2516" s="15" t="str">
        <f>+IFERROR(VLOOKUP(Tabla1[[#This Row],[EMPLEADO]],IS[[NÓMINA]:[INGENIERO]],2,0),"OTROS")</f>
        <v>OTROS</v>
      </c>
    </row>
    <row r="2517" spans="1:43" x14ac:dyDescent="0.25">
      <c r="A2517" t="s">
        <v>7477</v>
      </c>
      <c r="B2517">
        <v>1</v>
      </c>
      <c r="C2517" t="s">
        <v>8072</v>
      </c>
      <c r="D2517" t="s">
        <v>3370</v>
      </c>
      <c r="E2517" t="s">
        <v>39</v>
      </c>
      <c r="F2517" t="s">
        <v>8073</v>
      </c>
      <c r="G2517" s="17" t="s">
        <v>8074</v>
      </c>
      <c r="H2517" t="s">
        <v>246</v>
      </c>
      <c r="I2517" t="s">
        <v>43</v>
      </c>
      <c r="J2517" t="s">
        <v>8</v>
      </c>
      <c r="K2517" t="s">
        <v>7790</v>
      </c>
      <c r="L2517" t="s">
        <v>8075</v>
      </c>
      <c r="M2517" t="s">
        <v>1817</v>
      </c>
      <c r="N2517">
        <v>0</v>
      </c>
      <c r="O2517" t="s">
        <v>105</v>
      </c>
      <c r="P2517" t="s">
        <v>822</v>
      </c>
      <c r="Q2517" t="s">
        <v>48</v>
      </c>
      <c r="R2517" t="s">
        <v>49</v>
      </c>
      <c r="S2517" t="s">
        <v>50</v>
      </c>
      <c r="T2517" t="s">
        <v>51</v>
      </c>
      <c r="U2517" t="s">
        <v>52</v>
      </c>
      <c r="V2517">
        <v>1</v>
      </c>
      <c r="W2517" s="1">
        <v>702</v>
      </c>
      <c r="X2517">
        <v>0</v>
      </c>
      <c r="Y2517">
        <v>5</v>
      </c>
      <c r="Z2517">
        <v>5</v>
      </c>
      <c r="AA2517">
        <v>1</v>
      </c>
      <c r="AB2517" s="2">
        <v>0</v>
      </c>
      <c r="AC2517" s="1">
        <v>0</v>
      </c>
      <c r="AD2517" s="7">
        <v>43530</v>
      </c>
      <c r="AE2517" s="7">
        <v>43531</v>
      </c>
      <c r="AF2517">
        <v>1</v>
      </c>
      <c r="AG2517" t="s">
        <v>53</v>
      </c>
      <c r="AH2517" s="2">
        <v>0</v>
      </c>
      <c r="AI2517" s="1">
        <v>0</v>
      </c>
      <c r="AJ2517" s="1">
        <v>0</v>
      </c>
      <c r="AK2517" s="60" t="str">
        <f>+IF(Tabla1[[#This Row],[REQUEST_TY]]="SR MANTENIMIENTO CORRECTIVO", "EMERGENCIA", "OTROS")</f>
        <v>OTROS</v>
      </c>
      <c r="AL2517" s="6" t="str">
        <f>+_xlfn.IFS(Tabla1[[#This Row],[Veces obj]]&lt;=1,"0-1",Tabla1[[#This Row],[Veces obj]]&lt;=2,"1-2",Tabla1[[#This Row],[Veces obj]]&lt;=3,"2-3",TRUE,"&gt;3")</f>
        <v>0-1</v>
      </c>
      <c r="AM2517" s="60" t="str">
        <f>+_xlfn.IFS(MONTH(Tabla1[[#This Row],[MES]])&lt;=3,"Q1",MONTH(Tabla1[[#This Row],[MES]])&lt;=6,"Q2",MONTH(Tabla1[[#This Row],[MES]])&lt;=9,"Q3",TRUE,"Q4")</f>
        <v>Q1</v>
      </c>
      <c r="AN2517" s="15" t="str">
        <f>+IFERROR(VLOOKUP(Tabla1[[#This Row],[CUENTA]],CTAS[],2,0),"OTROS")</f>
        <v>OTROS</v>
      </c>
      <c r="AP2517" s="15" t="str">
        <f>+IFERROR(VLOOKUP(Tabla1[[#This Row],[EMPLEADO]],IS[],3,0),"OTROS")</f>
        <v>OTROS</v>
      </c>
      <c r="AQ2517" s="15" t="str">
        <f>+IFERROR(VLOOKUP(Tabla1[[#This Row],[EMPLEADO]],IS[[NÓMINA]:[INGENIERO]],2,0),"OTROS")</f>
        <v>OTROS</v>
      </c>
    </row>
    <row r="2518" spans="1:43" x14ac:dyDescent="0.25">
      <c r="A2518" t="s">
        <v>7477</v>
      </c>
      <c r="B2518">
        <v>1</v>
      </c>
      <c r="C2518" t="s">
        <v>8076</v>
      </c>
      <c r="D2518" t="s">
        <v>818</v>
      </c>
      <c r="E2518" t="s">
        <v>39</v>
      </c>
      <c r="F2518" t="s">
        <v>8077</v>
      </c>
      <c r="G2518" s="17" t="s">
        <v>7794</v>
      </c>
      <c r="H2518" t="s">
        <v>740</v>
      </c>
      <c r="I2518" t="s">
        <v>43</v>
      </c>
      <c r="J2518" t="s">
        <v>8</v>
      </c>
      <c r="K2518" t="s">
        <v>7790</v>
      </c>
      <c r="L2518" t="s">
        <v>7795</v>
      </c>
      <c r="M2518" t="s">
        <v>1238</v>
      </c>
      <c r="N2518">
        <v>0</v>
      </c>
      <c r="O2518" t="s">
        <v>47</v>
      </c>
      <c r="P2518" t="s">
        <v>822</v>
      </c>
      <c r="Q2518" t="s">
        <v>48</v>
      </c>
      <c r="R2518" t="s">
        <v>49</v>
      </c>
      <c r="S2518" t="s">
        <v>50</v>
      </c>
      <c r="T2518" t="s">
        <v>51</v>
      </c>
      <c r="U2518" t="s">
        <v>52</v>
      </c>
      <c r="V2518">
        <v>1</v>
      </c>
      <c r="W2518" s="1">
        <v>715.00000000000011</v>
      </c>
      <c r="X2518">
        <v>1</v>
      </c>
      <c r="Y2518">
        <v>0</v>
      </c>
      <c r="Z2518">
        <v>5</v>
      </c>
      <c r="AA2518">
        <v>0</v>
      </c>
      <c r="AB2518" s="2">
        <v>0</v>
      </c>
      <c r="AC2518" s="1">
        <v>0</v>
      </c>
      <c r="AD2518" s="7">
        <v>43530</v>
      </c>
      <c r="AE2518" s="7">
        <v>43530</v>
      </c>
      <c r="AF2518">
        <v>0</v>
      </c>
      <c r="AG2518" t="s">
        <v>53</v>
      </c>
      <c r="AH2518" s="2">
        <v>0</v>
      </c>
      <c r="AI2518" s="1">
        <v>0</v>
      </c>
      <c r="AJ2518" s="1">
        <v>0</v>
      </c>
      <c r="AK2518" s="60" t="str">
        <f>+IF(Tabla1[[#This Row],[REQUEST_TY]]="SR MANTENIMIENTO CORRECTIVO", "EMERGENCIA", "OTROS")</f>
        <v>OTROS</v>
      </c>
      <c r="AL2518" s="6" t="str">
        <f>+_xlfn.IFS(Tabla1[[#This Row],[Veces obj]]&lt;=1,"0-1",Tabla1[[#This Row],[Veces obj]]&lt;=2,"1-2",Tabla1[[#This Row],[Veces obj]]&lt;=3,"2-3",TRUE,"&gt;3")</f>
        <v>0-1</v>
      </c>
      <c r="AM2518" s="60" t="str">
        <f>+_xlfn.IFS(MONTH(Tabla1[[#This Row],[MES]])&lt;=3,"Q1",MONTH(Tabla1[[#This Row],[MES]])&lt;=6,"Q2",MONTH(Tabla1[[#This Row],[MES]])&lt;=9,"Q3",TRUE,"Q4")</f>
        <v>Q1</v>
      </c>
      <c r="AN2518" s="15" t="str">
        <f>+IFERROR(VLOOKUP(Tabla1[[#This Row],[CUENTA]],CTAS[],2,0),"OTROS")</f>
        <v>OTROS</v>
      </c>
      <c r="AP2518" s="15" t="str">
        <f>+IFERROR(VLOOKUP(Tabla1[[#This Row],[EMPLEADO]],IS[],3,0),"OTROS")</f>
        <v>OTROS</v>
      </c>
      <c r="AQ2518" s="15" t="str">
        <f>+IFERROR(VLOOKUP(Tabla1[[#This Row],[EMPLEADO]],IS[[NÓMINA]:[INGENIERO]],2,0),"OTROS")</f>
        <v>OTROS</v>
      </c>
    </row>
    <row r="2519" spans="1:43" x14ac:dyDescent="0.25">
      <c r="A2519" t="s">
        <v>7477</v>
      </c>
      <c r="B2519">
        <v>1</v>
      </c>
      <c r="C2519" t="s">
        <v>8078</v>
      </c>
      <c r="D2519" t="s">
        <v>38</v>
      </c>
      <c r="E2519" t="s">
        <v>133</v>
      </c>
      <c r="F2519" t="s">
        <v>8079</v>
      </c>
      <c r="G2519" s="17" t="s">
        <v>1047</v>
      </c>
      <c r="H2519" t="s">
        <v>915</v>
      </c>
      <c r="I2519" t="s">
        <v>43</v>
      </c>
      <c r="J2519" t="s">
        <v>8</v>
      </c>
      <c r="K2519" t="s">
        <v>59</v>
      </c>
      <c r="L2519" t="s">
        <v>780</v>
      </c>
      <c r="M2519" t="s">
        <v>310</v>
      </c>
      <c r="N2519">
        <v>0</v>
      </c>
      <c r="O2519" t="s">
        <v>47</v>
      </c>
      <c r="P2519">
        <v>30</v>
      </c>
      <c r="Q2519" t="s">
        <v>62</v>
      </c>
      <c r="R2519" t="s">
        <v>138</v>
      </c>
      <c r="S2519" t="s">
        <v>139</v>
      </c>
      <c r="T2519" t="s">
        <v>51</v>
      </c>
      <c r="U2519" t="s">
        <v>262</v>
      </c>
      <c r="V2519">
        <v>1.05</v>
      </c>
      <c r="W2519" s="1">
        <v>1651.6500000000003</v>
      </c>
      <c r="X2519">
        <v>1</v>
      </c>
      <c r="Y2519">
        <v>1.1200000000000001</v>
      </c>
      <c r="Z2519">
        <v>4</v>
      </c>
      <c r="AA2519">
        <v>0.28000000000000003</v>
      </c>
      <c r="AB2519" s="2">
        <v>0</v>
      </c>
      <c r="AC2519" s="1">
        <v>0</v>
      </c>
      <c r="AD2519" s="7">
        <v>43535</v>
      </c>
      <c r="AE2519" s="7">
        <v>43535</v>
      </c>
      <c r="AF2519">
        <v>0</v>
      </c>
      <c r="AG2519" t="s">
        <v>53</v>
      </c>
      <c r="AH2519" s="2">
        <v>0</v>
      </c>
      <c r="AI2519" s="1">
        <v>0</v>
      </c>
      <c r="AJ2519" s="1">
        <v>0</v>
      </c>
      <c r="AK2519" s="60" t="str">
        <f>+IF(Tabla1[[#This Row],[REQUEST_TY]]="SR MANTENIMIENTO CORRECTIVO", "EMERGENCIA", "OTROS")</f>
        <v>EMERGENCIA</v>
      </c>
      <c r="AL2519" s="6" t="str">
        <f>+_xlfn.IFS(Tabla1[[#This Row],[Veces obj]]&lt;=1,"0-1",Tabla1[[#This Row],[Veces obj]]&lt;=2,"1-2",Tabla1[[#This Row],[Veces obj]]&lt;=3,"2-3",TRUE,"&gt;3")</f>
        <v>0-1</v>
      </c>
      <c r="AM2519" s="60" t="str">
        <f>+_xlfn.IFS(MONTH(Tabla1[[#This Row],[MES]])&lt;=3,"Q1",MONTH(Tabla1[[#This Row],[MES]])&lt;=6,"Q2",MONTH(Tabla1[[#This Row],[MES]])&lt;=9,"Q3",TRUE,"Q4")</f>
        <v>Q1</v>
      </c>
      <c r="AN2519" s="15" t="str">
        <f>+IFERROR(VLOOKUP(Tabla1[[#This Row],[CUENTA]],CTAS[],2,0),"OTROS")</f>
        <v>OTROS</v>
      </c>
      <c r="AP2519" s="15" t="str">
        <f>+IFERROR(VLOOKUP(Tabla1[[#This Row],[EMPLEADO]],IS[],3,0),"OTROS")</f>
        <v>OTROS</v>
      </c>
      <c r="AQ2519" s="15" t="str">
        <f>+IFERROR(VLOOKUP(Tabla1[[#This Row],[EMPLEADO]],IS[[NÓMINA]:[INGENIERO]],2,0),"OTROS")</f>
        <v>OTROS</v>
      </c>
    </row>
    <row r="2520" spans="1:43" x14ac:dyDescent="0.25">
      <c r="A2520" t="s">
        <v>7477</v>
      </c>
      <c r="B2520">
        <v>1</v>
      </c>
      <c r="C2520" t="s">
        <v>8080</v>
      </c>
      <c r="D2520" t="s">
        <v>38</v>
      </c>
      <c r="E2520" t="s">
        <v>76</v>
      </c>
      <c r="F2520" t="s">
        <v>8081</v>
      </c>
      <c r="G2520" s="17" t="s">
        <v>1038</v>
      </c>
      <c r="H2520" t="s">
        <v>308</v>
      </c>
      <c r="I2520" t="s">
        <v>43</v>
      </c>
      <c r="J2520" t="s">
        <v>8</v>
      </c>
      <c r="K2520" t="s">
        <v>102</v>
      </c>
      <c r="L2520" t="s">
        <v>1039</v>
      </c>
      <c r="M2520" t="s">
        <v>310</v>
      </c>
      <c r="N2520">
        <v>0</v>
      </c>
      <c r="O2520" t="s">
        <v>47</v>
      </c>
      <c r="P2520">
        <v>40</v>
      </c>
      <c r="Q2520" t="s">
        <v>82</v>
      </c>
      <c r="R2520" t="s">
        <v>63</v>
      </c>
      <c r="S2520" t="s">
        <v>64</v>
      </c>
      <c r="T2520" t="s">
        <v>51</v>
      </c>
      <c r="U2520" t="s">
        <v>83</v>
      </c>
      <c r="V2520">
        <v>1.05</v>
      </c>
      <c r="W2520" s="1">
        <v>1433.25</v>
      </c>
      <c r="X2520">
        <v>1</v>
      </c>
      <c r="Y2520">
        <v>0.7</v>
      </c>
      <c r="Z2520">
        <v>5</v>
      </c>
      <c r="AA2520">
        <v>0.13999999999999999</v>
      </c>
      <c r="AB2520" s="2">
        <v>0</v>
      </c>
      <c r="AC2520" s="1">
        <v>0</v>
      </c>
      <c r="AD2520" s="7">
        <v>43532</v>
      </c>
      <c r="AE2520" s="7">
        <v>43532</v>
      </c>
      <c r="AF2520">
        <v>0</v>
      </c>
      <c r="AG2520" t="s">
        <v>53</v>
      </c>
      <c r="AH2520" s="2">
        <v>0</v>
      </c>
      <c r="AI2520" s="1">
        <v>0</v>
      </c>
      <c r="AJ2520" s="1">
        <v>0</v>
      </c>
      <c r="AK2520" s="60" t="str">
        <f>+IF(Tabla1[[#This Row],[REQUEST_TY]]="SR MANTENIMIENTO CORRECTIVO", "EMERGENCIA", "OTROS")</f>
        <v>EMERGENCIA</v>
      </c>
      <c r="AL2520" s="6" t="str">
        <f>+_xlfn.IFS(Tabla1[[#This Row],[Veces obj]]&lt;=1,"0-1",Tabla1[[#This Row],[Veces obj]]&lt;=2,"1-2",Tabla1[[#This Row],[Veces obj]]&lt;=3,"2-3",TRUE,"&gt;3")</f>
        <v>0-1</v>
      </c>
      <c r="AM2520" s="60" t="str">
        <f>+_xlfn.IFS(MONTH(Tabla1[[#This Row],[MES]])&lt;=3,"Q1",MONTH(Tabla1[[#This Row],[MES]])&lt;=6,"Q2",MONTH(Tabla1[[#This Row],[MES]])&lt;=9,"Q3",TRUE,"Q4")</f>
        <v>Q1</v>
      </c>
      <c r="AN2520" s="15" t="str">
        <f>+IFERROR(VLOOKUP(Tabla1[[#This Row],[CUENTA]],CTAS[],2,0),"OTROS")</f>
        <v>OTROS</v>
      </c>
      <c r="AP2520" s="15" t="str">
        <f>+IFERROR(VLOOKUP(Tabla1[[#This Row],[EMPLEADO]],IS[],3,0),"OTROS")</f>
        <v>OTROS</v>
      </c>
      <c r="AQ2520" s="15" t="str">
        <f>+IFERROR(VLOOKUP(Tabla1[[#This Row],[EMPLEADO]],IS[[NÓMINA]:[INGENIERO]],2,0),"OTROS")</f>
        <v>OTROS</v>
      </c>
    </row>
    <row r="2521" spans="1:43" x14ac:dyDescent="0.25">
      <c r="A2521" t="s">
        <v>7477</v>
      </c>
      <c r="B2521">
        <v>1</v>
      </c>
      <c r="C2521" t="s">
        <v>8082</v>
      </c>
      <c r="D2521" t="s">
        <v>38</v>
      </c>
      <c r="E2521" t="s">
        <v>332</v>
      </c>
      <c r="F2521" t="s">
        <v>8083</v>
      </c>
      <c r="G2521" s="17" t="s">
        <v>2515</v>
      </c>
      <c r="H2521" t="s">
        <v>220</v>
      </c>
      <c r="I2521" t="s">
        <v>43</v>
      </c>
      <c r="J2521" t="s">
        <v>8</v>
      </c>
      <c r="K2521" t="s">
        <v>59</v>
      </c>
      <c r="L2521" t="s">
        <v>2516</v>
      </c>
      <c r="M2521" t="s">
        <v>1496</v>
      </c>
      <c r="N2521">
        <v>0</v>
      </c>
      <c r="O2521" t="s">
        <v>47</v>
      </c>
      <c r="P2521">
        <v>58</v>
      </c>
      <c r="Q2521" t="s">
        <v>82</v>
      </c>
      <c r="R2521" t="s">
        <v>317</v>
      </c>
      <c r="S2521" t="s">
        <v>318</v>
      </c>
      <c r="T2521" t="s">
        <v>51</v>
      </c>
      <c r="U2521" t="s">
        <v>140</v>
      </c>
      <c r="V2521">
        <v>1.1000000000000001</v>
      </c>
      <c r="W2521" s="1">
        <v>1730.3000000000004</v>
      </c>
      <c r="X2521">
        <v>1</v>
      </c>
      <c r="Y2521">
        <v>2.5</v>
      </c>
      <c r="Z2521">
        <v>4</v>
      </c>
      <c r="AA2521">
        <v>0.625</v>
      </c>
      <c r="AB2521" s="2">
        <v>0</v>
      </c>
      <c r="AC2521" s="1">
        <v>0</v>
      </c>
      <c r="AD2521" s="7">
        <v>43530</v>
      </c>
      <c r="AE2521" s="7">
        <v>43530</v>
      </c>
      <c r="AF2521">
        <v>0</v>
      </c>
      <c r="AG2521" t="s">
        <v>53</v>
      </c>
      <c r="AH2521" s="2">
        <v>0</v>
      </c>
      <c r="AI2521" s="1">
        <v>0</v>
      </c>
      <c r="AJ2521" s="1">
        <v>0</v>
      </c>
      <c r="AK2521" s="60" t="str">
        <f>+IF(Tabla1[[#This Row],[REQUEST_TY]]="SR MANTENIMIENTO CORRECTIVO", "EMERGENCIA", "OTROS")</f>
        <v>EMERGENCIA</v>
      </c>
      <c r="AL2521" s="6" t="str">
        <f>+_xlfn.IFS(Tabla1[[#This Row],[Veces obj]]&lt;=1,"0-1",Tabla1[[#This Row],[Veces obj]]&lt;=2,"1-2",Tabla1[[#This Row],[Veces obj]]&lt;=3,"2-3",TRUE,"&gt;3")</f>
        <v>0-1</v>
      </c>
      <c r="AM2521" s="60" t="str">
        <f>+_xlfn.IFS(MONTH(Tabla1[[#This Row],[MES]])&lt;=3,"Q1",MONTH(Tabla1[[#This Row],[MES]])&lt;=6,"Q2",MONTH(Tabla1[[#This Row],[MES]])&lt;=9,"Q3",TRUE,"Q4")</f>
        <v>Q1</v>
      </c>
      <c r="AN2521" s="15" t="str">
        <f>+IFERROR(VLOOKUP(Tabla1[[#This Row],[CUENTA]],CTAS[],2,0),"OTROS")</f>
        <v>OTROS</v>
      </c>
      <c r="AP2521" s="15" t="str">
        <f>+IFERROR(VLOOKUP(Tabla1[[#This Row],[EMPLEADO]],IS[],3,0),"OTROS")</f>
        <v>OTROS</v>
      </c>
      <c r="AQ2521" s="15" t="str">
        <f>+IFERROR(VLOOKUP(Tabla1[[#This Row],[EMPLEADO]],IS[[NÓMINA]:[INGENIERO]],2,0),"OTROS")</f>
        <v>OTROS</v>
      </c>
    </row>
    <row r="2522" spans="1:43" x14ac:dyDescent="0.25">
      <c r="A2522" t="s">
        <v>7477</v>
      </c>
      <c r="B2522">
        <v>1</v>
      </c>
      <c r="C2522" t="s">
        <v>8084</v>
      </c>
      <c r="D2522" t="s">
        <v>38</v>
      </c>
      <c r="E2522" t="s">
        <v>7887</v>
      </c>
      <c r="F2522" t="s">
        <v>8085</v>
      </c>
      <c r="G2522" s="17" t="s">
        <v>8086</v>
      </c>
      <c r="H2522" t="s">
        <v>740</v>
      </c>
      <c r="I2522" t="s">
        <v>43</v>
      </c>
      <c r="J2522" t="s">
        <v>8</v>
      </c>
      <c r="K2522" t="s">
        <v>102</v>
      </c>
      <c r="L2522" t="s">
        <v>2255</v>
      </c>
      <c r="M2522" t="s">
        <v>1482</v>
      </c>
      <c r="N2522">
        <v>0</v>
      </c>
      <c r="O2522" t="s">
        <v>47</v>
      </c>
      <c r="P2522">
        <v>2652</v>
      </c>
      <c r="Q2522" t="s">
        <v>48</v>
      </c>
      <c r="R2522" t="s">
        <v>317</v>
      </c>
      <c r="S2522" t="s">
        <v>318</v>
      </c>
      <c r="T2522" t="s">
        <v>51</v>
      </c>
      <c r="U2522" t="s">
        <v>353</v>
      </c>
      <c r="V2522">
        <v>1.1499999999999999</v>
      </c>
      <c r="W2522" s="1">
        <v>1808.95</v>
      </c>
      <c r="X2522">
        <v>1</v>
      </c>
      <c r="Y2522">
        <v>1.37</v>
      </c>
      <c r="Z2522">
        <v>4</v>
      </c>
      <c r="AA2522">
        <v>0.34250000000000003</v>
      </c>
      <c r="AB2522" s="2">
        <v>0</v>
      </c>
      <c r="AC2522" s="1">
        <v>0</v>
      </c>
      <c r="AD2522" s="7">
        <v>43532</v>
      </c>
      <c r="AE2522" s="7">
        <v>43532</v>
      </c>
      <c r="AF2522">
        <v>0</v>
      </c>
      <c r="AG2522" t="s">
        <v>53</v>
      </c>
      <c r="AH2522" s="2">
        <v>0</v>
      </c>
      <c r="AI2522" s="1">
        <v>0</v>
      </c>
      <c r="AJ2522" s="1">
        <v>0</v>
      </c>
      <c r="AK2522" s="60" t="str">
        <f>+IF(Tabla1[[#This Row],[REQUEST_TY]]="SR MANTENIMIENTO CORRECTIVO", "EMERGENCIA", "OTROS")</f>
        <v>EMERGENCIA</v>
      </c>
      <c r="AL2522" s="6" t="str">
        <f>+_xlfn.IFS(Tabla1[[#This Row],[Veces obj]]&lt;=1,"0-1",Tabla1[[#This Row],[Veces obj]]&lt;=2,"1-2",Tabla1[[#This Row],[Veces obj]]&lt;=3,"2-3",TRUE,"&gt;3")</f>
        <v>0-1</v>
      </c>
      <c r="AM2522" s="60" t="str">
        <f>+_xlfn.IFS(MONTH(Tabla1[[#This Row],[MES]])&lt;=3,"Q1",MONTH(Tabla1[[#This Row],[MES]])&lt;=6,"Q2",MONTH(Tabla1[[#This Row],[MES]])&lt;=9,"Q3",TRUE,"Q4")</f>
        <v>Q1</v>
      </c>
      <c r="AN2522" s="15" t="str">
        <f>+IFERROR(VLOOKUP(Tabla1[[#This Row],[CUENTA]],CTAS[],2,0),"OTROS")</f>
        <v>OTROS</v>
      </c>
      <c r="AP2522" s="15" t="str">
        <f>+IFERROR(VLOOKUP(Tabla1[[#This Row],[EMPLEADO]],IS[],3,0),"OTROS")</f>
        <v>OTROS</v>
      </c>
      <c r="AQ2522" s="15" t="str">
        <f>+IFERROR(VLOOKUP(Tabla1[[#This Row],[EMPLEADO]],IS[[NÓMINA]:[INGENIERO]],2,0),"OTROS")</f>
        <v>OTROS</v>
      </c>
    </row>
    <row r="2523" spans="1:43" x14ac:dyDescent="0.25">
      <c r="A2523" t="s">
        <v>7477</v>
      </c>
      <c r="B2523">
        <v>1</v>
      </c>
      <c r="C2523" t="s">
        <v>8087</v>
      </c>
      <c r="D2523" t="s">
        <v>38</v>
      </c>
      <c r="E2523" t="s">
        <v>558</v>
      </c>
      <c r="F2523" t="s">
        <v>8088</v>
      </c>
      <c r="G2523" s="17" t="s">
        <v>8089</v>
      </c>
      <c r="H2523" t="s">
        <v>471</v>
      </c>
      <c r="I2523" t="s">
        <v>43</v>
      </c>
      <c r="J2523" t="s">
        <v>8</v>
      </c>
      <c r="K2523" t="s">
        <v>199</v>
      </c>
      <c r="L2523" t="s">
        <v>8090</v>
      </c>
      <c r="M2523" t="s">
        <v>4271</v>
      </c>
      <c r="N2523">
        <v>0</v>
      </c>
      <c r="O2523" t="s">
        <v>47</v>
      </c>
      <c r="P2523">
        <v>191</v>
      </c>
      <c r="Q2523" t="s">
        <v>48</v>
      </c>
      <c r="R2523" t="s">
        <v>95</v>
      </c>
      <c r="S2523" t="s">
        <v>64</v>
      </c>
      <c r="T2523" t="s">
        <v>51</v>
      </c>
      <c r="U2523" t="s">
        <v>96</v>
      </c>
      <c r="V2523">
        <v>1.1000000000000001</v>
      </c>
      <c r="W2523" s="1">
        <v>1501.5000000000002</v>
      </c>
      <c r="X2523">
        <v>1</v>
      </c>
      <c r="Y2523">
        <v>0.69</v>
      </c>
      <c r="Z2523">
        <v>5</v>
      </c>
      <c r="AA2523">
        <v>0.13799999999999998</v>
      </c>
      <c r="AB2523" s="2">
        <v>0</v>
      </c>
      <c r="AC2523" s="1">
        <v>0</v>
      </c>
      <c r="AD2523" s="7">
        <v>43530</v>
      </c>
      <c r="AE2523" s="7">
        <v>43530</v>
      </c>
      <c r="AF2523">
        <v>0</v>
      </c>
      <c r="AG2523" t="s">
        <v>53</v>
      </c>
      <c r="AH2523" s="2">
        <v>0</v>
      </c>
      <c r="AI2523" s="1">
        <v>0</v>
      </c>
      <c r="AJ2523" s="1">
        <v>0</v>
      </c>
      <c r="AK2523" s="60" t="str">
        <f>+IF(Tabla1[[#This Row],[REQUEST_TY]]="SR MANTENIMIENTO CORRECTIVO", "EMERGENCIA", "OTROS")</f>
        <v>EMERGENCIA</v>
      </c>
      <c r="AL2523" s="6" t="str">
        <f>+_xlfn.IFS(Tabla1[[#This Row],[Veces obj]]&lt;=1,"0-1",Tabla1[[#This Row],[Veces obj]]&lt;=2,"1-2",Tabla1[[#This Row],[Veces obj]]&lt;=3,"2-3",TRUE,"&gt;3")</f>
        <v>0-1</v>
      </c>
      <c r="AM2523" s="60" t="str">
        <f>+_xlfn.IFS(MONTH(Tabla1[[#This Row],[MES]])&lt;=3,"Q1",MONTH(Tabla1[[#This Row],[MES]])&lt;=6,"Q2",MONTH(Tabla1[[#This Row],[MES]])&lt;=9,"Q3",TRUE,"Q4")</f>
        <v>Q1</v>
      </c>
      <c r="AN2523" s="15" t="str">
        <f>+IFERROR(VLOOKUP(Tabla1[[#This Row],[CUENTA]],CTAS[],2,0),"OTROS")</f>
        <v>OTROS</v>
      </c>
      <c r="AP2523" s="15" t="str">
        <f>+IFERROR(VLOOKUP(Tabla1[[#This Row],[EMPLEADO]],IS[],3,0),"OTROS")</f>
        <v>OTROS</v>
      </c>
      <c r="AQ2523" s="15" t="str">
        <f>+IFERROR(VLOOKUP(Tabla1[[#This Row],[EMPLEADO]],IS[[NÓMINA]:[INGENIERO]],2,0),"OTROS")</f>
        <v>OTROS</v>
      </c>
    </row>
    <row r="2524" spans="1:43" x14ac:dyDescent="0.25">
      <c r="A2524" t="s">
        <v>7477</v>
      </c>
      <c r="B2524">
        <v>1</v>
      </c>
      <c r="C2524" t="s">
        <v>8091</v>
      </c>
      <c r="D2524" t="s">
        <v>38</v>
      </c>
      <c r="E2524" t="s">
        <v>8092</v>
      </c>
      <c r="F2524" t="s">
        <v>8093</v>
      </c>
      <c r="G2524" s="17" t="s">
        <v>8094</v>
      </c>
      <c r="H2524" t="s">
        <v>1052</v>
      </c>
      <c r="I2524" t="s">
        <v>43</v>
      </c>
      <c r="J2524" t="s">
        <v>8</v>
      </c>
      <c r="K2524" t="s">
        <v>199</v>
      </c>
      <c r="L2524" t="s">
        <v>8095</v>
      </c>
      <c r="M2524" t="s">
        <v>736</v>
      </c>
      <c r="N2524">
        <v>0</v>
      </c>
      <c r="O2524" t="s">
        <v>47</v>
      </c>
      <c r="P2524">
        <v>145</v>
      </c>
      <c r="Q2524" t="s">
        <v>48</v>
      </c>
      <c r="R2524" t="s">
        <v>242</v>
      </c>
      <c r="S2524" t="s">
        <v>64</v>
      </c>
      <c r="T2524" t="s">
        <v>51</v>
      </c>
      <c r="U2524" t="s">
        <v>96</v>
      </c>
      <c r="V2524">
        <v>1.1000000000000001</v>
      </c>
      <c r="W2524" s="1">
        <v>1501.5000000000002</v>
      </c>
      <c r="X2524">
        <v>1</v>
      </c>
      <c r="Y2524">
        <v>3.4</v>
      </c>
      <c r="Z2524">
        <v>5</v>
      </c>
      <c r="AA2524">
        <v>0.67999999999999994</v>
      </c>
      <c r="AB2524" s="2">
        <v>0</v>
      </c>
      <c r="AC2524" s="1">
        <v>0</v>
      </c>
      <c r="AD2524" s="7">
        <v>43530</v>
      </c>
      <c r="AE2524" s="7">
        <v>43530</v>
      </c>
      <c r="AF2524">
        <v>0</v>
      </c>
      <c r="AG2524" t="s">
        <v>53</v>
      </c>
      <c r="AH2524" s="2">
        <v>0</v>
      </c>
      <c r="AI2524" s="1">
        <v>0</v>
      </c>
      <c r="AJ2524" s="1">
        <v>0</v>
      </c>
      <c r="AK2524" s="60" t="str">
        <f>+IF(Tabla1[[#This Row],[REQUEST_TY]]="SR MANTENIMIENTO CORRECTIVO", "EMERGENCIA", "OTROS")</f>
        <v>EMERGENCIA</v>
      </c>
      <c r="AL2524" s="6" t="str">
        <f>+_xlfn.IFS(Tabla1[[#This Row],[Veces obj]]&lt;=1,"0-1",Tabla1[[#This Row],[Veces obj]]&lt;=2,"1-2",Tabla1[[#This Row],[Veces obj]]&lt;=3,"2-3",TRUE,"&gt;3")</f>
        <v>0-1</v>
      </c>
      <c r="AM2524" s="60" t="str">
        <f>+_xlfn.IFS(MONTH(Tabla1[[#This Row],[MES]])&lt;=3,"Q1",MONTH(Tabla1[[#This Row],[MES]])&lt;=6,"Q2",MONTH(Tabla1[[#This Row],[MES]])&lt;=9,"Q3",TRUE,"Q4")</f>
        <v>Q1</v>
      </c>
      <c r="AN2524" s="15" t="str">
        <f>+IFERROR(VLOOKUP(Tabla1[[#This Row],[CUENTA]],CTAS[],2,0),"OTROS")</f>
        <v>OTROS</v>
      </c>
      <c r="AP2524" s="15" t="str">
        <f>+IFERROR(VLOOKUP(Tabla1[[#This Row],[EMPLEADO]],IS[],3,0),"OTROS")</f>
        <v>OTROS</v>
      </c>
      <c r="AQ2524" s="15" t="str">
        <f>+IFERROR(VLOOKUP(Tabla1[[#This Row],[EMPLEADO]],IS[[NÓMINA]:[INGENIERO]],2,0),"OTROS")</f>
        <v>OTROS</v>
      </c>
    </row>
    <row r="2525" spans="1:43" x14ac:dyDescent="0.25">
      <c r="A2525" t="s">
        <v>7477</v>
      </c>
      <c r="B2525">
        <v>1</v>
      </c>
      <c r="C2525" t="s">
        <v>8096</v>
      </c>
      <c r="D2525" t="s">
        <v>38</v>
      </c>
      <c r="E2525" t="s">
        <v>725</v>
      </c>
      <c r="F2525" t="s">
        <v>8097</v>
      </c>
      <c r="G2525" s="17" t="s">
        <v>8098</v>
      </c>
      <c r="H2525" t="s">
        <v>592</v>
      </c>
      <c r="I2525" t="s">
        <v>43</v>
      </c>
      <c r="J2525" t="s">
        <v>8</v>
      </c>
      <c r="K2525" t="s">
        <v>59</v>
      </c>
      <c r="L2525" t="s">
        <v>3949</v>
      </c>
      <c r="M2525" t="s">
        <v>165</v>
      </c>
      <c r="N2525">
        <v>0</v>
      </c>
      <c r="O2525" t="s">
        <v>47</v>
      </c>
      <c r="P2525">
        <v>156</v>
      </c>
      <c r="Q2525" t="s">
        <v>48</v>
      </c>
      <c r="R2525" t="s">
        <v>223</v>
      </c>
      <c r="S2525" t="s">
        <v>139</v>
      </c>
      <c r="T2525" t="s">
        <v>51</v>
      </c>
      <c r="U2525" t="s">
        <v>353</v>
      </c>
      <c r="V2525">
        <v>1.1499999999999999</v>
      </c>
      <c r="W2525" s="1">
        <v>1808.95</v>
      </c>
      <c r="X2525">
        <v>1</v>
      </c>
      <c r="Y2525">
        <v>2.2999999999999998</v>
      </c>
      <c r="Z2525">
        <v>4</v>
      </c>
      <c r="AA2525">
        <v>0.57499999999999996</v>
      </c>
      <c r="AB2525" s="2">
        <v>0</v>
      </c>
      <c r="AC2525" s="1">
        <v>0</v>
      </c>
      <c r="AD2525" s="7">
        <v>43530</v>
      </c>
      <c r="AE2525" s="7">
        <v>43530</v>
      </c>
      <c r="AF2525">
        <v>0</v>
      </c>
      <c r="AG2525" t="s">
        <v>53</v>
      </c>
      <c r="AH2525" s="2">
        <v>0</v>
      </c>
      <c r="AI2525" s="1">
        <v>0</v>
      </c>
      <c r="AJ2525" s="1">
        <v>0</v>
      </c>
      <c r="AK2525" s="60" t="str">
        <f>+IF(Tabla1[[#This Row],[REQUEST_TY]]="SR MANTENIMIENTO CORRECTIVO", "EMERGENCIA", "OTROS")</f>
        <v>EMERGENCIA</v>
      </c>
      <c r="AL2525" s="6" t="str">
        <f>+_xlfn.IFS(Tabla1[[#This Row],[Veces obj]]&lt;=1,"0-1",Tabla1[[#This Row],[Veces obj]]&lt;=2,"1-2",Tabla1[[#This Row],[Veces obj]]&lt;=3,"2-3",TRUE,"&gt;3")</f>
        <v>0-1</v>
      </c>
      <c r="AM2525" s="60" t="str">
        <f>+_xlfn.IFS(MONTH(Tabla1[[#This Row],[MES]])&lt;=3,"Q1",MONTH(Tabla1[[#This Row],[MES]])&lt;=6,"Q2",MONTH(Tabla1[[#This Row],[MES]])&lt;=9,"Q3",TRUE,"Q4")</f>
        <v>Q1</v>
      </c>
      <c r="AN2525" s="15" t="str">
        <f>+IFERROR(VLOOKUP(Tabla1[[#This Row],[CUENTA]],CTAS[],2,0),"OTROS")</f>
        <v>OTROS</v>
      </c>
      <c r="AP2525" s="15" t="str">
        <f>+IFERROR(VLOOKUP(Tabla1[[#This Row],[EMPLEADO]],IS[],3,0),"OTROS")</f>
        <v>CHIHUAHUA</v>
      </c>
      <c r="AQ2525" s="15" t="str">
        <f>+IFERROR(VLOOKUP(Tabla1[[#This Row],[EMPLEADO]],IS[[NÓMINA]:[INGENIERO]],2,0),"OTROS")</f>
        <v>VICTOR MENDEZ</v>
      </c>
    </row>
    <row r="2526" spans="1:43" x14ac:dyDescent="0.25">
      <c r="A2526" t="s">
        <v>7477</v>
      </c>
      <c r="B2526">
        <v>1</v>
      </c>
      <c r="C2526" t="s">
        <v>7442</v>
      </c>
      <c r="D2526" t="s">
        <v>38</v>
      </c>
      <c r="E2526" t="s">
        <v>312</v>
      </c>
      <c r="F2526" t="s">
        <v>7444</v>
      </c>
      <c r="G2526" s="17" t="s">
        <v>7443</v>
      </c>
      <c r="H2526" t="s">
        <v>679</v>
      </c>
      <c r="I2526" t="s">
        <v>43</v>
      </c>
      <c r="J2526" t="s">
        <v>8</v>
      </c>
      <c r="K2526" t="s">
        <v>538</v>
      </c>
      <c r="L2526" t="s">
        <v>5879</v>
      </c>
      <c r="M2526" t="s">
        <v>131</v>
      </c>
      <c r="N2526">
        <v>0</v>
      </c>
      <c r="O2526" t="s">
        <v>47</v>
      </c>
      <c r="P2526">
        <v>127</v>
      </c>
      <c r="Q2526" t="s">
        <v>48</v>
      </c>
      <c r="R2526" t="s">
        <v>317</v>
      </c>
      <c r="S2526" t="s">
        <v>318</v>
      </c>
      <c r="T2526" t="s">
        <v>51</v>
      </c>
      <c r="U2526" t="s">
        <v>353</v>
      </c>
      <c r="V2526">
        <v>1.1499999999999999</v>
      </c>
      <c r="W2526" s="1">
        <v>1808.95</v>
      </c>
      <c r="X2526">
        <v>1</v>
      </c>
      <c r="Y2526">
        <v>4.3</v>
      </c>
      <c r="Z2526">
        <v>4</v>
      </c>
      <c r="AA2526">
        <v>1.075</v>
      </c>
      <c r="AB2526" s="2">
        <v>1.8749999999999989E-2</v>
      </c>
      <c r="AC2526" s="1">
        <v>-29.493749999999988</v>
      </c>
      <c r="AD2526" s="7">
        <v>43530</v>
      </c>
      <c r="AE2526" s="7">
        <v>43530</v>
      </c>
      <c r="AF2526">
        <v>0</v>
      </c>
      <c r="AG2526" t="s">
        <v>53</v>
      </c>
      <c r="AH2526" s="2">
        <v>0</v>
      </c>
      <c r="AI2526" s="1">
        <v>0</v>
      </c>
      <c r="AJ2526" s="1">
        <v>0</v>
      </c>
      <c r="AK2526" s="60" t="str">
        <f>+IF(Tabla1[[#This Row],[REQUEST_TY]]="SR MANTENIMIENTO CORRECTIVO", "EMERGENCIA", "OTROS")</f>
        <v>EMERGENCIA</v>
      </c>
      <c r="AL2526" s="6" t="str">
        <f>+_xlfn.IFS(Tabla1[[#This Row],[Veces obj]]&lt;=1,"0-1",Tabla1[[#This Row],[Veces obj]]&lt;=2,"1-2",Tabla1[[#This Row],[Veces obj]]&lt;=3,"2-3",TRUE,"&gt;3")</f>
        <v>1-2</v>
      </c>
      <c r="AM2526" s="60" t="str">
        <f>+_xlfn.IFS(MONTH(Tabla1[[#This Row],[MES]])&lt;=3,"Q1",MONTH(Tabla1[[#This Row],[MES]])&lt;=6,"Q2",MONTH(Tabla1[[#This Row],[MES]])&lt;=9,"Q3",TRUE,"Q4")</f>
        <v>Q1</v>
      </c>
      <c r="AN2526" s="15" t="str">
        <f>+IFERROR(VLOOKUP(Tabla1[[#This Row],[CUENTA]],CTAS[],2,0),"OTROS")</f>
        <v>OTROS</v>
      </c>
      <c r="AP2526" s="15" t="str">
        <f>+IFERROR(VLOOKUP(Tabla1[[#This Row],[EMPLEADO]],IS[],3,0),"OTROS")</f>
        <v>OTROS</v>
      </c>
      <c r="AQ2526" s="15" t="str">
        <f>+IFERROR(VLOOKUP(Tabla1[[#This Row],[EMPLEADO]],IS[[NÓMINA]:[INGENIERO]],2,0),"OTROS")</f>
        <v>OTROS</v>
      </c>
    </row>
    <row r="2527" spans="1:43" x14ac:dyDescent="0.25">
      <c r="A2527" t="s">
        <v>7477</v>
      </c>
      <c r="B2527">
        <v>1</v>
      </c>
      <c r="C2527" t="s">
        <v>8099</v>
      </c>
      <c r="D2527" t="s">
        <v>38</v>
      </c>
      <c r="E2527" t="s">
        <v>76</v>
      </c>
      <c r="F2527" t="s">
        <v>8100</v>
      </c>
      <c r="G2527" s="17" t="s">
        <v>6054</v>
      </c>
      <c r="H2527" t="s">
        <v>453</v>
      </c>
      <c r="I2527" t="s">
        <v>43</v>
      </c>
      <c r="J2527" t="s">
        <v>8</v>
      </c>
      <c r="K2527" t="s">
        <v>59</v>
      </c>
      <c r="L2527" t="s">
        <v>454</v>
      </c>
      <c r="M2527" t="s">
        <v>455</v>
      </c>
      <c r="N2527">
        <v>0</v>
      </c>
      <c r="O2527" t="s">
        <v>47</v>
      </c>
      <c r="P2527">
        <v>20</v>
      </c>
      <c r="Q2527" t="s">
        <v>62</v>
      </c>
      <c r="R2527" t="s">
        <v>63</v>
      </c>
      <c r="S2527" t="s">
        <v>64</v>
      </c>
      <c r="T2527" t="s">
        <v>51</v>
      </c>
      <c r="U2527" t="s">
        <v>65</v>
      </c>
      <c r="V2527">
        <v>0.8</v>
      </c>
      <c r="W2527" s="1">
        <v>1092</v>
      </c>
      <c r="X2527">
        <v>1</v>
      </c>
      <c r="Y2527">
        <v>1.54</v>
      </c>
      <c r="Z2527">
        <v>5</v>
      </c>
      <c r="AA2527">
        <v>0.308</v>
      </c>
      <c r="AB2527" s="2">
        <v>0</v>
      </c>
      <c r="AC2527" s="1">
        <v>0</v>
      </c>
      <c r="AD2527" s="7">
        <v>43530</v>
      </c>
      <c r="AE2527" s="7">
        <v>43530</v>
      </c>
      <c r="AF2527">
        <v>0</v>
      </c>
      <c r="AG2527" t="s">
        <v>53</v>
      </c>
      <c r="AH2527" s="2">
        <v>0</v>
      </c>
      <c r="AI2527" s="1">
        <v>0</v>
      </c>
      <c r="AJ2527" s="1">
        <v>0</v>
      </c>
      <c r="AK2527" s="60" t="str">
        <f>+IF(Tabla1[[#This Row],[REQUEST_TY]]="SR MANTENIMIENTO CORRECTIVO", "EMERGENCIA", "OTROS")</f>
        <v>EMERGENCIA</v>
      </c>
      <c r="AL2527" s="6" t="str">
        <f>+_xlfn.IFS(Tabla1[[#This Row],[Veces obj]]&lt;=1,"0-1",Tabla1[[#This Row],[Veces obj]]&lt;=2,"1-2",Tabla1[[#This Row],[Veces obj]]&lt;=3,"2-3",TRUE,"&gt;3")</f>
        <v>0-1</v>
      </c>
      <c r="AM2527" s="60" t="str">
        <f>+_xlfn.IFS(MONTH(Tabla1[[#This Row],[MES]])&lt;=3,"Q1",MONTH(Tabla1[[#This Row],[MES]])&lt;=6,"Q2",MONTH(Tabla1[[#This Row],[MES]])&lt;=9,"Q3",TRUE,"Q4")</f>
        <v>Q1</v>
      </c>
      <c r="AN2527" s="15" t="str">
        <f>+IFERROR(VLOOKUP(Tabla1[[#This Row],[CUENTA]],CTAS[],2,0),"OTROS")</f>
        <v>OTROS</v>
      </c>
      <c r="AP2527" s="15" t="str">
        <f>+IFERROR(VLOOKUP(Tabla1[[#This Row],[EMPLEADO]],IS[],3,0),"OTROS")</f>
        <v>OTROS</v>
      </c>
      <c r="AQ2527" s="15" t="str">
        <f>+IFERROR(VLOOKUP(Tabla1[[#This Row],[EMPLEADO]],IS[[NÓMINA]:[INGENIERO]],2,0),"OTROS")</f>
        <v>OTROS</v>
      </c>
    </row>
    <row r="2528" spans="1:43" x14ac:dyDescent="0.25">
      <c r="A2528" t="s">
        <v>7477</v>
      </c>
      <c r="B2528">
        <v>1</v>
      </c>
      <c r="C2528" t="s">
        <v>8101</v>
      </c>
      <c r="D2528" t="s">
        <v>38</v>
      </c>
      <c r="E2528" t="s">
        <v>113</v>
      </c>
      <c r="F2528" t="s">
        <v>8102</v>
      </c>
      <c r="G2528" s="17" t="s">
        <v>8103</v>
      </c>
      <c r="H2528" t="s">
        <v>220</v>
      </c>
      <c r="I2528" t="s">
        <v>43</v>
      </c>
      <c r="J2528" t="s">
        <v>8</v>
      </c>
      <c r="K2528" t="s">
        <v>117</v>
      </c>
      <c r="L2528" t="s">
        <v>8104</v>
      </c>
      <c r="M2528" t="s">
        <v>556</v>
      </c>
      <c r="N2528">
        <v>0</v>
      </c>
      <c r="O2528" t="s">
        <v>47</v>
      </c>
      <c r="P2528">
        <v>105</v>
      </c>
      <c r="Q2528" t="s">
        <v>48</v>
      </c>
      <c r="R2528" t="s">
        <v>49</v>
      </c>
      <c r="S2528" t="s">
        <v>50</v>
      </c>
      <c r="T2528" t="s">
        <v>208</v>
      </c>
      <c r="U2528" t="s">
        <v>52</v>
      </c>
      <c r="V2528">
        <v>1.05</v>
      </c>
      <c r="W2528" s="1">
        <v>750.75000000000011</v>
      </c>
      <c r="X2528">
        <v>1</v>
      </c>
      <c r="Y2528">
        <v>1.03</v>
      </c>
      <c r="Z2528">
        <v>9</v>
      </c>
      <c r="AA2528">
        <v>0.11444444444444445</v>
      </c>
      <c r="AB2528" s="2">
        <v>0</v>
      </c>
      <c r="AC2528" s="1">
        <v>0</v>
      </c>
      <c r="AD2528" s="7">
        <v>43530</v>
      </c>
      <c r="AE2528" s="7">
        <v>43530</v>
      </c>
      <c r="AF2528">
        <v>0</v>
      </c>
      <c r="AG2528" t="s">
        <v>53</v>
      </c>
      <c r="AH2528" s="2">
        <v>0</v>
      </c>
      <c r="AI2528" s="1">
        <v>0</v>
      </c>
      <c r="AJ2528" s="1">
        <v>0</v>
      </c>
      <c r="AK2528" s="60" t="str">
        <f>+IF(Tabla1[[#This Row],[REQUEST_TY]]="SR MANTENIMIENTO CORRECTIVO", "EMERGENCIA", "OTROS")</f>
        <v>EMERGENCIA</v>
      </c>
      <c r="AL2528" s="6" t="str">
        <f>+_xlfn.IFS(Tabla1[[#This Row],[Veces obj]]&lt;=1,"0-1",Tabla1[[#This Row],[Veces obj]]&lt;=2,"1-2",Tabla1[[#This Row],[Veces obj]]&lt;=3,"2-3",TRUE,"&gt;3")</f>
        <v>0-1</v>
      </c>
      <c r="AM2528" s="60" t="str">
        <f>+_xlfn.IFS(MONTH(Tabla1[[#This Row],[MES]])&lt;=3,"Q1",MONTH(Tabla1[[#This Row],[MES]])&lt;=6,"Q2",MONTH(Tabla1[[#This Row],[MES]])&lt;=9,"Q3",TRUE,"Q4")</f>
        <v>Q1</v>
      </c>
      <c r="AN2528" s="15" t="str">
        <f>+IFERROR(VLOOKUP(Tabla1[[#This Row],[CUENTA]],CTAS[],2,0),"OTROS")</f>
        <v>OTROS</v>
      </c>
      <c r="AP2528" s="15" t="str">
        <f>+IFERROR(VLOOKUP(Tabla1[[#This Row],[EMPLEADO]],IS[],3,0),"OTROS")</f>
        <v>OTROS</v>
      </c>
      <c r="AQ2528" s="15" t="str">
        <f>+IFERROR(VLOOKUP(Tabla1[[#This Row],[EMPLEADO]],IS[[NÓMINA]:[INGENIERO]],2,0),"OTROS")</f>
        <v>OTROS</v>
      </c>
    </row>
    <row r="2529" spans="1:43" x14ac:dyDescent="0.25">
      <c r="A2529" t="s">
        <v>7477</v>
      </c>
      <c r="B2529">
        <v>1</v>
      </c>
      <c r="C2529" t="s">
        <v>8105</v>
      </c>
      <c r="D2529" t="s">
        <v>38</v>
      </c>
      <c r="E2529" t="s">
        <v>39</v>
      </c>
      <c r="F2529" t="s">
        <v>8106</v>
      </c>
      <c r="G2529" s="17" t="s">
        <v>7584</v>
      </c>
      <c r="H2529" t="s">
        <v>266</v>
      </c>
      <c r="I2529" t="s">
        <v>43</v>
      </c>
      <c r="J2529" t="s">
        <v>8</v>
      </c>
      <c r="K2529" t="s">
        <v>117</v>
      </c>
      <c r="L2529" t="s">
        <v>7585</v>
      </c>
      <c r="M2529" t="s">
        <v>73</v>
      </c>
      <c r="N2529">
        <v>0</v>
      </c>
      <c r="O2529" t="s">
        <v>47</v>
      </c>
      <c r="P2529">
        <v>7</v>
      </c>
      <c r="Q2529" t="s">
        <v>194</v>
      </c>
      <c r="R2529" t="s">
        <v>49</v>
      </c>
      <c r="S2529" t="s">
        <v>50</v>
      </c>
      <c r="T2529" t="s">
        <v>51</v>
      </c>
      <c r="U2529" t="s">
        <v>444</v>
      </c>
      <c r="V2529">
        <v>0</v>
      </c>
      <c r="W2529" s="1">
        <v>0</v>
      </c>
      <c r="X2529">
        <v>1</v>
      </c>
      <c r="Y2529">
        <v>1.1299999999999999</v>
      </c>
      <c r="Z2529">
        <v>5</v>
      </c>
      <c r="AA2529">
        <v>0.22599999999999998</v>
      </c>
      <c r="AB2529" s="2">
        <v>0</v>
      </c>
      <c r="AC2529" s="1">
        <v>0</v>
      </c>
      <c r="AD2529" s="7">
        <v>43530</v>
      </c>
      <c r="AE2529" s="7">
        <v>43530</v>
      </c>
      <c r="AF2529">
        <v>0</v>
      </c>
      <c r="AG2529" t="s">
        <v>53</v>
      </c>
      <c r="AH2529" s="2">
        <v>0</v>
      </c>
      <c r="AI2529" s="1">
        <v>0</v>
      </c>
      <c r="AJ2529" s="1">
        <v>0</v>
      </c>
      <c r="AK2529" s="60" t="str">
        <f>+IF(Tabla1[[#This Row],[REQUEST_TY]]="SR MANTENIMIENTO CORRECTIVO", "EMERGENCIA", "OTROS")</f>
        <v>EMERGENCIA</v>
      </c>
      <c r="AL2529" s="6" t="str">
        <f>+_xlfn.IFS(Tabla1[[#This Row],[Veces obj]]&lt;=1,"0-1",Tabla1[[#This Row],[Veces obj]]&lt;=2,"1-2",Tabla1[[#This Row],[Veces obj]]&lt;=3,"2-3",TRUE,"&gt;3")</f>
        <v>0-1</v>
      </c>
      <c r="AM2529" s="60" t="str">
        <f>+_xlfn.IFS(MONTH(Tabla1[[#This Row],[MES]])&lt;=3,"Q1",MONTH(Tabla1[[#This Row],[MES]])&lt;=6,"Q2",MONTH(Tabla1[[#This Row],[MES]])&lt;=9,"Q3",TRUE,"Q4")</f>
        <v>Q1</v>
      </c>
      <c r="AN2529" s="15" t="str">
        <f>+IFERROR(VLOOKUP(Tabla1[[#This Row],[CUENTA]],CTAS[],2,0),"OTROS")</f>
        <v>OTROS</v>
      </c>
      <c r="AP2529" s="15" t="str">
        <f>+IFERROR(VLOOKUP(Tabla1[[#This Row],[EMPLEADO]],IS[],3,0),"OTROS")</f>
        <v>JUAREZ</v>
      </c>
      <c r="AQ2529" s="15" t="str">
        <f>+IFERROR(VLOOKUP(Tabla1[[#This Row],[EMPLEADO]],IS[[NÓMINA]:[INGENIERO]],2,0),"OTROS")</f>
        <v>CESAR MAR</v>
      </c>
    </row>
    <row r="2530" spans="1:43" x14ac:dyDescent="0.25">
      <c r="A2530" t="s">
        <v>7477</v>
      </c>
      <c r="B2530">
        <v>1</v>
      </c>
      <c r="C2530" t="s">
        <v>8107</v>
      </c>
      <c r="D2530" t="s">
        <v>38</v>
      </c>
      <c r="E2530" t="s">
        <v>583</v>
      </c>
      <c r="F2530" t="s">
        <v>8108</v>
      </c>
      <c r="G2530" s="17" t="s">
        <v>8109</v>
      </c>
      <c r="H2530" t="s">
        <v>574</v>
      </c>
      <c r="I2530" t="s">
        <v>43</v>
      </c>
      <c r="J2530" t="s">
        <v>8</v>
      </c>
      <c r="K2530" t="s">
        <v>1969</v>
      </c>
      <c r="L2530" t="s">
        <v>8110</v>
      </c>
      <c r="M2530" t="s">
        <v>1761</v>
      </c>
      <c r="N2530">
        <v>0</v>
      </c>
      <c r="O2530" t="s">
        <v>47</v>
      </c>
      <c r="P2530">
        <v>2652</v>
      </c>
      <c r="Q2530" t="s">
        <v>48</v>
      </c>
      <c r="R2530" t="s">
        <v>95</v>
      </c>
      <c r="S2530" t="s">
        <v>64</v>
      </c>
      <c r="T2530" t="s">
        <v>51</v>
      </c>
      <c r="U2530" t="s">
        <v>96</v>
      </c>
      <c r="V2530">
        <v>1.1000000000000001</v>
      </c>
      <c r="W2530" s="1">
        <v>1501.5000000000002</v>
      </c>
      <c r="X2530">
        <v>1</v>
      </c>
      <c r="Y2530">
        <v>6.18</v>
      </c>
      <c r="Z2530">
        <v>5</v>
      </c>
      <c r="AA2530">
        <v>1.236</v>
      </c>
      <c r="AB2530" s="2">
        <v>5.8999999999999997E-2</v>
      </c>
      <c r="AC2530" s="1">
        <v>-80.534999999999997</v>
      </c>
      <c r="AD2530" s="7">
        <v>43530</v>
      </c>
      <c r="AE2530" s="7">
        <v>43530</v>
      </c>
      <c r="AF2530">
        <v>0</v>
      </c>
      <c r="AG2530" t="s">
        <v>53</v>
      </c>
      <c r="AH2530" s="2">
        <v>0</v>
      </c>
      <c r="AI2530" s="1">
        <v>0</v>
      </c>
      <c r="AJ2530" s="1">
        <v>0</v>
      </c>
      <c r="AK2530" s="60" t="str">
        <f>+IF(Tabla1[[#This Row],[REQUEST_TY]]="SR MANTENIMIENTO CORRECTIVO", "EMERGENCIA", "OTROS")</f>
        <v>EMERGENCIA</v>
      </c>
      <c r="AL2530" s="6" t="str">
        <f>+_xlfn.IFS(Tabla1[[#This Row],[Veces obj]]&lt;=1,"0-1",Tabla1[[#This Row],[Veces obj]]&lt;=2,"1-2",Tabla1[[#This Row],[Veces obj]]&lt;=3,"2-3",TRUE,"&gt;3")</f>
        <v>1-2</v>
      </c>
      <c r="AM2530" s="60" t="str">
        <f>+_xlfn.IFS(MONTH(Tabla1[[#This Row],[MES]])&lt;=3,"Q1",MONTH(Tabla1[[#This Row],[MES]])&lt;=6,"Q2",MONTH(Tabla1[[#This Row],[MES]])&lt;=9,"Q3",TRUE,"Q4")</f>
        <v>Q1</v>
      </c>
      <c r="AN2530" s="15" t="str">
        <f>+IFERROR(VLOOKUP(Tabla1[[#This Row],[CUENTA]],CTAS[],2,0),"OTROS")</f>
        <v>OTROS</v>
      </c>
      <c r="AP2530" s="15" t="str">
        <f>+IFERROR(VLOOKUP(Tabla1[[#This Row],[EMPLEADO]],IS[],3,0),"OTROS")</f>
        <v>OTROS</v>
      </c>
      <c r="AQ2530" s="15" t="str">
        <f>+IFERROR(VLOOKUP(Tabla1[[#This Row],[EMPLEADO]],IS[[NÓMINA]:[INGENIERO]],2,0),"OTROS")</f>
        <v>OTROS</v>
      </c>
    </row>
    <row r="2531" spans="1:43" x14ac:dyDescent="0.25">
      <c r="A2531" t="s">
        <v>7477</v>
      </c>
      <c r="B2531">
        <v>1</v>
      </c>
      <c r="C2531" t="s">
        <v>8111</v>
      </c>
      <c r="D2531" t="s">
        <v>38</v>
      </c>
      <c r="E2531" t="s">
        <v>176</v>
      </c>
      <c r="F2531" t="s">
        <v>8112</v>
      </c>
      <c r="G2531" s="17" t="s">
        <v>8113</v>
      </c>
      <c r="H2531" t="s">
        <v>1572</v>
      </c>
      <c r="I2531" t="s">
        <v>43</v>
      </c>
      <c r="J2531" t="s">
        <v>8</v>
      </c>
      <c r="K2531" t="s">
        <v>338</v>
      </c>
      <c r="L2531" t="s">
        <v>8114</v>
      </c>
      <c r="M2531" t="s">
        <v>1574</v>
      </c>
      <c r="N2531">
        <v>0</v>
      </c>
      <c r="O2531" t="s">
        <v>47</v>
      </c>
      <c r="P2531">
        <v>128</v>
      </c>
      <c r="Q2531" t="s">
        <v>48</v>
      </c>
      <c r="R2531" t="s">
        <v>49</v>
      </c>
      <c r="S2531" t="s">
        <v>50</v>
      </c>
      <c r="T2531" t="s">
        <v>51</v>
      </c>
      <c r="U2531" t="s">
        <v>52</v>
      </c>
      <c r="V2531">
        <v>1.05</v>
      </c>
      <c r="W2531" s="1">
        <v>750.75000000000011</v>
      </c>
      <c r="X2531">
        <v>1</v>
      </c>
      <c r="Y2531">
        <v>0.63</v>
      </c>
      <c r="Z2531">
        <v>5</v>
      </c>
      <c r="AA2531">
        <v>0.126</v>
      </c>
      <c r="AB2531" s="2">
        <v>0</v>
      </c>
      <c r="AC2531" s="1">
        <v>0</v>
      </c>
      <c r="AD2531" s="7">
        <v>43530</v>
      </c>
      <c r="AE2531" s="7">
        <v>43530</v>
      </c>
      <c r="AF2531">
        <v>0</v>
      </c>
      <c r="AG2531" t="s">
        <v>53</v>
      </c>
      <c r="AH2531" s="2">
        <v>0</v>
      </c>
      <c r="AI2531" s="1">
        <v>0</v>
      </c>
      <c r="AJ2531" s="1">
        <v>0</v>
      </c>
      <c r="AK2531" s="60" t="str">
        <f>+IF(Tabla1[[#This Row],[REQUEST_TY]]="SR MANTENIMIENTO CORRECTIVO", "EMERGENCIA", "OTROS")</f>
        <v>EMERGENCIA</v>
      </c>
      <c r="AL2531" s="6" t="str">
        <f>+_xlfn.IFS(Tabla1[[#This Row],[Veces obj]]&lt;=1,"0-1",Tabla1[[#This Row],[Veces obj]]&lt;=2,"1-2",Tabla1[[#This Row],[Veces obj]]&lt;=3,"2-3",TRUE,"&gt;3")</f>
        <v>0-1</v>
      </c>
      <c r="AM2531" s="60" t="str">
        <f>+_xlfn.IFS(MONTH(Tabla1[[#This Row],[MES]])&lt;=3,"Q1",MONTH(Tabla1[[#This Row],[MES]])&lt;=6,"Q2",MONTH(Tabla1[[#This Row],[MES]])&lt;=9,"Q3",TRUE,"Q4")</f>
        <v>Q1</v>
      </c>
      <c r="AN2531" s="15" t="str">
        <f>+IFERROR(VLOOKUP(Tabla1[[#This Row],[CUENTA]],CTAS[],2,0),"OTROS")</f>
        <v>OTROS</v>
      </c>
      <c r="AP2531" s="15" t="str">
        <f>+IFERROR(VLOOKUP(Tabla1[[#This Row],[EMPLEADO]],IS[],3,0),"OTROS")</f>
        <v>OTROS</v>
      </c>
      <c r="AQ2531" s="15" t="str">
        <f>+IFERROR(VLOOKUP(Tabla1[[#This Row],[EMPLEADO]],IS[[NÓMINA]:[INGENIERO]],2,0),"OTROS")</f>
        <v>OTROS</v>
      </c>
    </row>
    <row r="2532" spans="1:43" x14ac:dyDescent="0.25">
      <c r="A2532" t="s">
        <v>7477</v>
      </c>
      <c r="B2532">
        <v>1</v>
      </c>
      <c r="C2532" t="s">
        <v>8115</v>
      </c>
      <c r="D2532" t="s">
        <v>38</v>
      </c>
      <c r="E2532" t="s">
        <v>39</v>
      </c>
      <c r="F2532" t="s">
        <v>8116</v>
      </c>
      <c r="G2532" s="17" t="s">
        <v>8117</v>
      </c>
      <c r="H2532" t="s">
        <v>42</v>
      </c>
      <c r="I2532" t="s">
        <v>43</v>
      </c>
      <c r="J2532" t="s">
        <v>8</v>
      </c>
      <c r="K2532" t="s">
        <v>44</v>
      </c>
      <c r="L2532" t="s">
        <v>3666</v>
      </c>
      <c r="M2532" t="s">
        <v>131</v>
      </c>
      <c r="N2532">
        <v>1</v>
      </c>
      <c r="O2532" t="s">
        <v>47</v>
      </c>
      <c r="P2532">
        <v>2652</v>
      </c>
      <c r="Q2532" t="s">
        <v>48</v>
      </c>
      <c r="R2532" t="s">
        <v>49</v>
      </c>
      <c r="S2532" t="s">
        <v>50</v>
      </c>
      <c r="T2532" t="s">
        <v>51</v>
      </c>
      <c r="U2532" t="s">
        <v>52</v>
      </c>
      <c r="V2532">
        <v>1.05</v>
      </c>
      <c r="W2532" s="1">
        <v>0</v>
      </c>
      <c r="X2532">
        <v>1</v>
      </c>
      <c r="Y2532">
        <v>3.05</v>
      </c>
      <c r="Z2532">
        <v>5</v>
      </c>
      <c r="AA2532">
        <v>0.61</v>
      </c>
      <c r="AB2532" s="2">
        <v>0</v>
      </c>
      <c r="AC2532" s="1">
        <v>0</v>
      </c>
      <c r="AD2532" s="7">
        <v>43530</v>
      </c>
      <c r="AE2532" s="7">
        <v>43530</v>
      </c>
      <c r="AF2532">
        <v>0</v>
      </c>
      <c r="AG2532" t="s">
        <v>53</v>
      </c>
      <c r="AH2532" s="2">
        <v>0</v>
      </c>
      <c r="AI2532" s="1">
        <v>0</v>
      </c>
      <c r="AJ2532" s="1">
        <v>0</v>
      </c>
      <c r="AK2532" s="60" t="str">
        <f>+IF(Tabla1[[#This Row],[REQUEST_TY]]="SR MANTENIMIENTO CORRECTIVO", "EMERGENCIA", "OTROS")</f>
        <v>EMERGENCIA</v>
      </c>
      <c r="AL2532" s="6" t="str">
        <f>+_xlfn.IFS(Tabla1[[#This Row],[Veces obj]]&lt;=1,"0-1",Tabla1[[#This Row],[Veces obj]]&lt;=2,"1-2",Tabla1[[#This Row],[Veces obj]]&lt;=3,"2-3",TRUE,"&gt;3")</f>
        <v>0-1</v>
      </c>
      <c r="AM2532" s="60" t="str">
        <f>+_xlfn.IFS(MONTH(Tabla1[[#This Row],[MES]])&lt;=3,"Q1",MONTH(Tabla1[[#This Row],[MES]])&lt;=6,"Q2",MONTH(Tabla1[[#This Row],[MES]])&lt;=9,"Q3",TRUE,"Q4")</f>
        <v>Q1</v>
      </c>
      <c r="AN2532" s="15" t="str">
        <f>+IFERROR(VLOOKUP(Tabla1[[#This Row],[CUENTA]],CTAS[],2,0),"OTROS")</f>
        <v>OTROS</v>
      </c>
      <c r="AP2532" s="15" t="str">
        <f>+IFERROR(VLOOKUP(Tabla1[[#This Row],[EMPLEADO]],IS[],3,0),"OTROS")</f>
        <v>OTROS</v>
      </c>
      <c r="AQ2532" s="15" t="str">
        <f>+IFERROR(VLOOKUP(Tabla1[[#This Row],[EMPLEADO]],IS[[NÓMINA]:[INGENIERO]],2,0),"OTROS")</f>
        <v>OTROS</v>
      </c>
    </row>
    <row r="2533" spans="1:43" x14ac:dyDescent="0.25">
      <c r="A2533" t="s">
        <v>7477</v>
      </c>
      <c r="B2533">
        <v>1</v>
      </c>
      <c r="C2533" t="s">
        <v>8118</v>
      </c>
      <c r="D2533" t="s">
        <v>38</v>
      </c>
      <c r="E2533" t="s">
        <v>332</v>
      </c>
      <c r="F2533" t="s">
        <v>8119</v>
      </c>
      <c r="G2533" s="17" t="s">
        <v>8120</v>
      </c>
      <c r="H2533" t="s">
        <v>1063</v>
      </c>
      <c r="I2533" t="s">
        <v>43</v>
      </c>
      <c r="J2533" t="s">
        <v>8</v>
      </c>
      <c r="K2533" t="s">
        <v>385</v>
      </c>
      <c r="L2533" t="s">
        <v>386</v>
      </c>
      <c r="M2533" t="s">
        <v>387</v>
      </c>
      <c r="N2533">
        <v>0</v>
      </c>
      <c r="O2533" t="s">
        <v>47</v>
      </c>
      <c r="P2533">
        <v>203</v>
      </c>
      <c r="Q2533" t="s">
        <v>48</v>
      </c>
      <c r="R2533" t="s">
        <v>317</v>
      </c>
      <c r="S2533" t="s">
        <v>318</v>
      </c>
      <c r="T2533" t="s">
        <v>51</v>
      </c>
      <c r="U2533" t="s">
        <v>353</v>
      </c>
      <c r="V2533">
        <v>1.1499999999999999</v>
      </c>
      <c r="W2533" s="1">
        <v>1808.95</v>
      </c>
      <c r="X2533">
        <v>1</v>
      </c>
      <c r="Y2533">
        <v>0.85</v>
      </c>
      <c r="Z2533">
        <v>4</v>
      </c>
      <c r="AA2533">
        <v>0.21249999999999999</v>
      </c>
      <c r="AB2533" s="2">
        <v>0</v>
      </c>
      <c r="AC2533" s="1">
        <v>0</v>
      </c>
      <c r="AD2533" s="7">
        <v>43530</v>
      </c>
      <c r="AE2533" s="7">
        <v>43530</v>
      </c>
      <c r="AF2533">
        <v>0</v>
      </c>
      <c r="AG2533" t="s">
        <v>53</v>
      </c>
      <c r="AH2533" s="2">
        <v>0</v>
      </c>
      <c r="AI2533" s="1">
        <v>0</v>
      </c>
      <c r="AJ2533" s="1">
        <v>0</v>
      </c>
      <c r="AK2533" s="60" t="str">
        <f>+IF(Tabla1[[#This Row],[REQUEST_TY]]="SR MANTENIMIENTO CORRECTIVO", "EMERGENCIA", "OTROS")</f>
        <v>EMERGENCIA</v>
      </c>
      <c r="AL2533" s="6" t="str">
        <f>+_xlfn.IFS(Tabla1[[#This Row],[Veces obj]]&lt;=1,"0-1",Tabla1[[#This Row],[Veces obj]]&lt;=2,"1-2",Tabla1[[#This Row],[Veces obj]]&lt;=3,"2-3",TRUE,"&gt;3")</f>
        <v>0-1</v>
      </c>
      <c r="AM2533" s="60" t="str">
        <f>+_xlfn.IFS(MONTH(Tabla1[[#This Row],[MES]])&lt;=3,"Q1",MONTH(Tabla1[[#This Row],[MES]])&lt;=6,"Q2",MONTH(Tabla1[[#This Row],[MES]])&lt;=9,"Q3",TRUE,"Q4")</f>
        <v>Q1</v>
      </c>
      <c r="AN2533" s="15" t="str">
        <f>+IFERROR(VLOOKUP(Tabla1[[#This Row],[CUENTA]],CTAS[],2,0),"OTROS")</f>
        <v>OTROS</v>
      </c>
      <c r="AP2533" s="15" t="str">
        <f>+IFERROR(VLOOKUP(Tabla1[[#This Row],[EMPLEADO]],IS[],3,0),"OTROS")</f>
        <v>OTROS</v>
      </c>
      <c r="AQ2533" s="15" t="str">
        <f>+IFERROR(VLOOKUP(Tabla1[[#This Row],[EMPLEADO]],IS[[NÓMINA]:[INGENIERO]],2,0),"OTROS")</f>
        <v>OTROS</v>
      </c>
    </row>
    <row r="2534" spans="1:43" x14ac:dyDescent="0.25">
      <c r="A2534" t="s">
        <v>7477</v>
      </c>
      <c r="B2534">
        <v>1</v>
      </c>
      <c r="C2534" t="s">
        <v>8121</v>
      </c>
      <c r="D2534" t="s">
        <v>38</v>
      </c>
      <c r="E2534" t="s">
        <v>430</v>
      </c>
      <c r="F2534" t="s">
        <v>8122</v>
      </c>
      <c r="G2534" s="17" t="s">
        <v>8123</v>
      </c>
      <c r="H2534" t="s">
        <v>79</v>
      </c>
      <c r="I2534" t="s">
        <v>43</v>
      </c>
      <c r="J2534" t="s">
        <v>8</v>
      </c>
      <c r="K2534" t="s">
        <v>1480</v>
      </c>
      <c r="L2534" t="s">
        <v>1481</v>
      </c>
      <c r="M2534" t="s">
        <v>1482</v>
      </c>
      <c r="N2534">
        <v>0</v>
      </c>
      <c r="O2534" t="s">
        <v>47</v>
      </c>
      <c r="P2534">
        <v>152</v>
      </c>
      <c r="Q2534" t="s">
        <v>48</v>
      </c>
      <c r="R2534" t="s">
        <v>63</v>
      </c>
      <c r="S2534" t="s">
        <v>64</v>
      </c>
      <c r="T2534" t="s">
        <v>51</v>
      </c>
      <c r="U2534" t="s">
        <v>96</v>
      </c>
      <c r="V2534">
        <v>1.1000000000000001</v>
      </c>
      <c r="W2534" s="1">
        <v>1501.5000000000002</v>
      </c>
      <c r="X2534">
        <v>1</v>
      </c>
      <c r="Y2534">
        <v>2.4</v>
      </c>
      <c r="Z2534">
        <v>5</v>
      </c>
      <c r="AA2534">
        <v>0.48</v>
      </c>
      <c r="AB2534" s="2">
        <v>0</v>
      </c>
      <c r="AC2534" s="1">
        <v>0</v>
      </c>
      <c r="AD2534" s="7">
        <v>43530</v>
      </c>
      <c r="AE2534" s="7">
        <v>43530</v>
      </c>
      <c r="AF2534">
        <v>0</v>
      </c>
      <c r="AG2534" t="s">
        <v>53</v>
      </c>
      <c r="AH2534" s="2">
        <v>0</v>
      </c>
      <c r="AI2534" s="1">
        <v>0</v>
      </c>
      <c r="AJ2534" s="1">
        <v>0</v>
      </c>
      <c r="AK2534" s="60" t="str">
        <f>+IF(Tabla1[[#This Row],[REQUEST_TY]]="SR MANTENIMIENTO CORRECTIVO", "EMERGENCIA", "OTROS")</f>
        <v>EMERGENCIA</v>
      </c>
      <c r="AL2534" s="6" t="str">
        <f>+_xlfn.IFS(Tabla1[[#This Row],[Veces obj]]&lt;=1,"0-1",Tabla1[[#This Row],[Veces obj]]&lt;=2,"1-2",Tabla1[[#This Row],[Veces obj]]&lt;=3,"2-3",TRUE,"&gt;3")</f>
        <v>0-1</v>
      </c>
      <c r="AM2534" s="60" t="str">
        <f>+_xlfn.IFS(MONTH(Tabla1[[#This Row],[MES]])&lt;=3,"Q1",MONTH(Tabla1[[#This Row],[MES]])&lt;=6,"Q2",MONTH(Tabla1[[#This Row],[MES]])&lt;=9,"Q3",TRUE,"Q4")</f>
        <v>Q1</v>
      </c>
      <c r="AN2534" s="15" t="str">
        <f>+IFERROR(VLOOKUP(Tabla1[[#This Row],[CUENTA]],CTAS[],2,0),"OTROS")</f>
        <v>OTROS</v>
      </c>
      <c r="AP2534" s="15" t="str">
        <f>+IFERROR(VLOOKUP(Tabla1[[#This Row],[EMPLEADO]],IS[],3,0),"OTROS")</f>
        <v>OTROS</v>
      </c>
      <c r="AQ2534" s="15" t="str">
        <f>+IFERROR(VLOOKUP(Tabla1[[#This Row],[EMPLEADO]],IS[[NÓMINA]:[INGENIERO]],2,0),"OTROS")</f>
        <v>OTROS</v>
      </c>
    </row>
    <row r="2535" spans="1:43" x14ac:dyDescent="0.25">
      <c r="A2535" t="s">
        <v>7477</v>
      </c>
      <c r="B2535">
        <v>1</v>
      </c>
      <c r="C2535" t="s">
        <v>8124</v>
      </c>
      <c r="D2535" t="s">
        <v>38</v>
      </c>
      <c r="E2535" t="s">
        <v>5302</v>
      </c>
      <c r="F2535" t="s">
        <v>8125</v>
      </c>
      <c r="G2535" s="17" t="s">
        <v>5304</v>
      </c>
      <c r="H2535" t="s">
        <v>150</v>
      </c>
      <c r="I2535" t="s">
        <v>43</v>
      </c>
      <c r="J2535" t="s">
        <v>8</v>
      </c>
      <c r="K2535" t="s">
        <v>5305</v>
      </c>
      <c r="L2535" t="s">
        <v>5306</v>
      </c>
      <c r="M2535" t="s">
        <v>714</v>
      </c>
      <c r="N2535">
        <v>0</v>
      </c>
      <c r="O2535" t="s">
        <v>47</v>
      </c>
      <c r="P2535">
        <v>27</v>
      </c>
      <c r="Q2535" t="s">
        <v>62</v>
      </c>
      <c r="R2535" t="s">
        <v>235</v>
      </c>
      <c r="S2535" t="s">
        <v>50</v>
      </c>
      <c r="T2535" t="s">
        <v>51</v>
      </c>
      <c r="U2535" t="s">
        <v>154</v>
      </c>
      <c r="V2535">
        <v>0.6</v>
      </c>
      <c r="W2535" s="1">
        <v>429.00000000000006</v>
      </c>
      <c r="X2535">
        <v>1</v>
      </c>
      <c r="Y2535">
        <v>0</v>
      </c>
      <c r="Z2535">
        <v>5</v>
      </c>
      <c r="AA2535">
        <v>0</v>
      </c>
      <c r="AB2535" s="2">
        <v>0</v>
      </c>
      <c r="AC2535" s="1">
        <v>0</v>
      </c>
      <c r="AD2535" s="7">
        <v>43530</v>
      </c>
      <c r="AE2535" s="7">
        <v>43530</v>
      </c>
      <c r="AF2535">
        <v>0</v>
      </c>
      <c r="AG2535" t="s">
        <v>53</v>
      </c>
      <c r="AH2535" s="2">
        <v>0</v>
      </c>
      <c r="AI2535" s="1">
        <v>0</v>
      </c>
      <c r="AJ2535" s="1">
        <v>0</v>
      </c>
      <c r="AK2535" s="60" t="str">
        <f>+IF(Tabla1[[#This Row],[REQUEST_TY]]="SR MANTENIMIENTO CORRECTIVO", "EMERGENCIA", "OTROS")</f>
        <v>EMERGENCIA</v>
      </c>
      <c r="AL2535" s="6" t="str">
        <f>+_xlfn.IFS(Tabla1[[#This Row],[Veces obj]]&lt;=1,"0-1",Tabla1[[#This Row],[Veces obj]]&lt;=2,"1-2",Tabla1[[#This Row],[Veces obj]]&lt;=3,"2-3",TRUE,"&gt;3")</f>
        <v>0-1</v>
      </c>
      <c r="AM2535" s="60" t="str">
        <f>+_xlfn.IFS(MONTH(Tabla1[[#This Row],[MES]])&lt;=3,"Q1",MONTH(Tabla1[[#This Row],[MES]])&lt;=6,"Q2",MONTH(Tabla1[[#This Row],[MES]])&lt;=9,"Q3",TRUE,"Q4")</f>
        <v>Q1</v>
      </c>
      <c r="AN2535" s="15" t="str">
        <f>+IFERROR(VLOOKUP(Tabla1[[#This Row],[CUENTA]],CTAS[],2,0),"OTROS")</f>
        <v>OTROS</v>
      </c>
      <c r="AP2535" s="15" t="str">
        <f>+IFERROR(VLOOKUP(Tabla1[[#This Row],[EMPLEADO]],IS[],3,0),"OTROS")</f>
        <v>JUAREZ</v>
      </c>
      <c r="AQ2535" s="15" t="str">
        <f>+IFERROR(VLOOKUP(Tabla1[[#This Row],[EMPLEADO]],IS[[NÓMINA]:[INGENIERO]],2,0),"OTROS")</f>
        <v>CARLOS MONTOYA</v>
      </c>
    </row>
    <row r="2536" spans="1:43" x14ac:dyDescent="0.25">
      <c r="A2536" t="s">
        <v>7477</v>
      </c>
      <c r="B2536">
        <v>1</v>
      </c>
      <c r="C2536" t="s">
        <v>8126</v>
      </c>
      <c r="D2536" t="s">
        <v>38</v>
      </c>
      <c r="E2536" t="s">
        <v>39</v>
      </c>
      <c r="F2536" t="s">
        <v>8127</v>
      </c>
      <c r="G2536" s="17" t="s">
        <v>8128</v>
      </c>
      <c r="H2536" t="s">
        <v>220</v>
      </c>
      <c r="I2536" t="s">
        <v>43</v>
      </c>
      <c r="J2536" t="s">
        <v>8</v>
      </c>
      <c r="K2536" t="s">
        <v>117</v>
      </c>
      <c r="L2536" t="s">
        <v>8129</v>
      </c>
      <c r="M2536" t="s">
        <v>222</v>
      </c>
      <c r="N2536">
        <v>0</v>
      </c>
      <c r="O2536" t="s">
        <v>47</v>
      </c>
      <c r="P2536">
        <v>387</v>
      </c>
      <c r="Q2536" t="s">
        <v>48</v>
      </c>
      <c r="R2536" t="s">
        <v>49</v>
      </c>
      <c r="S2536" t="s">
        <v>50</v>
      </c>
      <c r="T2536" t="s">
        <v>51</v>
      </c>
      <c r="U2536" t="s">
        <v>52</v>
      </c>
      <c r="V2536">
        <v>1.05</v>
      </c>
      <c r="W2536" s="1">
        <v>750.75000000000011</v>
      </c>
      <c r="X2536">
        <v>1</v>
      </c>
      <c r="Y2536">
        <v>3.87</v>
      </c>
      <c r="Z2536">
        <v>5</v>
      </c>
      <c r="AA2536">
        <v>0.77400000000000002</v>
      </c>
      <c r="AB2536" s="2">
        <v>0</v>
      </c>
      <c r="AC2536" s="1">
        <v>0</v>
      </c>
      <c r="AD2536" s="7">
        <v>43530</v>
      </c>
      <c r="AE2536" s="7">
        <v>43530</v>
      </c>
      <c r="AF2536">
        <v>0</v>
      </c>
      <c r="AG2536" t="s">
        <v>53</v>
      </c>
      <c r="AH2536" s="2">
        <v>0</v>
      </c>
      <c r="AI2536" s="1">
        <v>0</v>
      </c>
      <c r="AJ2536" s="1">
        <v>0</v>
      </c>
      <c r="AK2536" s="60" t="str">
        <f>+IF(Tabla1[[#This Row],[REQUEST_TY]]="SR MANTENIMIENTO CORRECTIVO", "EMERGENCIA", "OTROS")</f>
        <v>EMERGENCIA</v>
      </c>
      <c r="AL2536" s="6" t="str">
        <f>+_xlfn.IFS(Tabla1[[#This Row],[Veces obj]]&lt;=1,"0-1",Tabla1[[#This Row],[Veces obj]]&lt;=2,"1-2",Tabla1[[#This Row],[Veces obj]]&lt;=3,"2-3",TRUE,"&gt;3")</f>
        <v>0-1</v>
      </c>
      <c r="AM2536" s="60" t="str">
        <f>+_xlfn.IFS(MONTH(Tabla1[[#This Row],[MES]])&lt;=3,"Q1",MONTH(Tabla1[[#This Row],[MES]])&lt;=6,"Q2",MONTH(Tabla1[[#This Row],[MES]])&lt;=9,"Q3",TRUE,"Q4")</f>
        <v>Q1</v>
      </c>
      <c r="AN2536" s="15" t="str">
        <f>+IFERROR(VLOOKUP(Tabla1[[#This Row],[CUENTA]],CTAS[],2,0),"OTROS")</f>
        <v>OTROS</v>
      </c>
      <c r="AP2536" s="15" t="str">
        <f>+IFERROR(VLOOKUP(Tabla1[[#This Row],[EMPLEADO]],IS[],3,0),"OTROS")</f>
        <v>OTROS</v>
      </c>
      <c r="AQ2536" s="15" t="str">
        <f>+IFERROR(VLOOKUP(Tabla1[[#This Row],[EMPLEADO]],IS[[NÓMINA]:[INGENIERO]],2,0),"OTROS")</f>
        <v>OTROS</v>
      </c>
    </row>
    <row r="2537" spans="1:43" x14ac:dyDescent="0.25">
      <c r="A2537" t="s">
        <v>7477</v>
      </c>
      <c r="B2537">
        <v>1</v>
      </c>
      <c r="C2537" t="s">
        <v>8130</v>
      </c>
      <c r="D2537" t="s">
        <v>38</v>
      </c>
      <c r="E2537" t="s">
        <v>613</v>
      </c>
      <c r="F2537" t="s">
        <v>8131</v>
      </c>
      <c r="G2537" s="17" t="s">
        <v>8132</v>
      </c>
      <c r="H2537" t="s">
        <v>308</v>
      </c>
      <c r="I2537" t="s">
        <v>43</v>
      </c>
      <c r="J2537" t="s">
        <v>8</v>
      </c>
      <c r="K2537" t="s">
        <v>144</v>
      </c>
      <c r="L2537" t="s">
        <v>616</v>
      </c>
      <c r="M2537" t="s">
        <v>46</v>
      </c>
      <c r="N2537">
        <v>0</v>
      </c>
      <c r="O2537" t="s">
        <v>47</v>
      </c>
      <c r="P2537">
        <v>551</v>
      </c>
      <c r="Q2537" t="s">
        <v>48</v>
      </c>
      <c r="R2537" t="s">
        <v>235</v>
      </c>
      <c r="S2537" t="s">
        <v>50</v>
      </c>
      <c r="T2537" t="s">
        <v>51</v>
      </c>
      <c r="U2537" t="s">
        <v>52</v>
      </c>
      <c r="V2537">
        <v>1.05</v>
      </c>
      <c r="W2537" s="1">
        <v>750.75000000000011</v>
      </c>
      <c r="X2537">
        <v>1</v>
      </c>
      <c r="Y2537">
        <v>0.78</v>
      </c>
      <c r="Z2537">
        <v>5</v>
      </c>
      <c r="AA2537">
        <v>0.156</v>
      </c>
      <c r="AB2537" s="2">
        <v>0</v>
      </c>
      <c r="AC2537" s="1">
        <v>0</v>
      </c>
      <c r="AD2537" s="7">
        <v>43531</v>
      </c>
      <c r="AE2537" s="7">
        <v>43531</v>
      </c>
      <c r="AF2537">
        <v>0</v>
      </c>
      <c r="AG2537" t="s">
        <v>53</v>
      </c>
      <c r="AH2537" s="2">
        <v>0</v>
      </c>
      <c r="AI2537" s="1">
        <v>0</v>
      </c>
      <c r="AJ2537" s="1">
        <v>0</v>
      </c>
      <c r="AK2537" s="60" t="str">
        <f>+IF(Tabla1[[#This Row],[REQUEST_TY]]="SR MANTENIMIENTO CORRECTIVO", "EMERGENCIA", "OTROS")</f>
        <v>EMERGENCIA</v>
      </c>
      <c r="AL2537" s="6" t="str">
        <f>+_xlfn.IFS(Tabla1[[#This Row],[Veces obj]]&lt;=1,"0-1",Tabla1[[#This Row],[Veces obj]]&lt;=2,"1-2",Tabla1[[#This Row],[Veces obj]]&lt;=3,"2-3",TRUE,"&gt;3")</f>
        <v>0-1</v>
      </c>
      <c r="AM2537" s="60" t="str">
        <f>+_xlfn.IFS(MONTH(Tabla1[[#This Row],[MES]])&lt;=3,"Q1",MONTH(Tabla1[[#This Row],[MES]])&lt;=6,"Q2",MONTH(Tabla1[[#This Row],[MES]])&lt;=9,"Q3",TRUE,"Q4")</f>
        <v>Q1</v>
      </c>
      <c r="AN2537" s="15" t="str">
        <f>+IFERROR(VLOOKUP(Tabla1[[#This Row],[CUENTA]],CTAS[],2,0),"OTROS")</f>
        <v>OTROS</v>
      </c>
      <c r="AP2537" s="15" t="str">
        <f>+IFERROR(VLOOKUP(Tabla1[[#This Row],[EMPLEADO]],IS[],3,0),"OTROS")</f>
        <v>OTROS</v>
      </c>
      <c r="AQ2537" s="15" t="str">
        <f>+IFERROR(VLOOKUP(Tabla1[[#This Row],[EMPLEADO]],IS[[NÓMINA]:[INGENIERO]],2,0),"OTROS")</f>
        <v>OTROS</v>
      </c>
    </row>
    <row r="2538" spans="1:43" x14ac:dyDescent="0.25">
      <c r="A2538" t="s">
        <v>7477</v>
      </c>
      <c r="B2538">
        <v>1</v>
      </c>
      <c r="C2538" t="s">
        <v>8133</v>
      </c>
      <c r="D2538" t="s">
        <v>38</v>
      </c>
      <c r="E2538" t="s">
        <v>1545</v>
      </c>
      <c r="F2538" t="s">
        <v>8134</v>
      </c>
      <c r="G2538" s="17" t="s">
        <v>6641</v>
      </c>
      <c r="H2538" t="s">
        <v>1052</v>
      </c>
      <c r="I2538" t="s">
        <v>43</v>
      </c>
      <c r="J2538" t="s">
        <v>8</v>
      </c>
      <c r="K2538" t="s">
        <v>6642</v>
      </c>
      <c r="L2538" t="s">
        <v>6643</v>
      </c>
      <c r="M2538" t="s">
        <v>1501</v>
      </c>
      <c r="N2538">
        <v>0</v>
      </c>
      <c r="O2538" t="s">
        <v>47</v>
      </c>
      <c r="P2538">
        <v>15</v>
      </c>
      <c r="Q2538" t="s">
        <v>194</v>
      </c>
      <c r="R2538" t="s">
        <v>242</v>
      </c>
      <c r="S2538" t="s">
        <v>64</v>
      </c>
      <c r="T2538" t="s">
        <v>51</v>
      </c>
      <c r="U2538" t="s">
        <v>195</v>
      </c>
      <c r="V2538">
        <v>0.6</v>
      </c>
      <c r="W2538" s="1">
        <v>819</v>
      </c>
      <c r="X2538">
        <v>1</v>
      </c>
      <c r="Y2538">
        <v>2.42</v>
      </c>
      <c r="Z2538">
        <v>5</v>
      </c>
      <c r="AA2538">
        <v>0.48399999999999999</v>
      </c>
      <c r="AB2538" s="2">
        <v>0</v>
      </c>
      <c r="AC2538" s="1">
        <v>0</v>
      </c>
      <c r="AD2538" s="7">
        <v>43530</v>
      </c>
      <c r="AE2538" s="7">
        <v>43530</v>
      </c>
      <c r="AF2538">
        <v>0</v>
      </c>
      <c r="AG2538" t="s">
        <v>53</v>
      </c>
      <c r="AH2538" s="2">
        <v>0</v>
      </c>
      <c r="AI2538" s="1">
        <v>0</v>
      </c>
      <c r="AJ2538" s="1">
        <v>0</v>
      </c>
      <c r="AK2538" s="60" t="str">
        <f>+IF(Tabla1[[#This Row],[REQUEST_TY]]="SR MANTENIMIENTO CORRECTIVO", "EMERGENCIA", "OTROS")</f>
        <v>EMERGENCIA</v>
      </c>
      <c r="AL2538" s="6" t="str">
        <f>+_xlfn.IFS(Tabla1[[#This Row],[Veces obj]]&lt;=1,"0-1",Tabla1[[#This Row],[Veces obj]]&lt;=2,"1-2",Tabla1[[#This Row],[Veces obj]]&lt;=3,"2-3",TRUE,"&gt;3")</f>
        <v>0-1</v>
      </c>
      <c r="AM2538" s="60" t="str">
        <f>+_xlfn.IFS(MONTH(Tabla1[[#This Row],[MES]])&lt;=3,"Q1",MONTH(Tabla1[[#This Row],[MES]])&lt;=6,"Q2",MONTH(Tabla1[[#This Row],[MES]])&lt;=9,"Q3",TRUE,"Q4")</f>
        <v>Q1</v>
      </c>
      <c r="AN2538" s="15" t="str">
        <f>+IFERROR(VLOOKUP(Tabla1[[#This Row],[CUENTA]],CTAS[],2,0),"OTROS")</f>
        <v>OTROS</v>
      </c>
      <c r="AP2538" s="15" t="str">
        <f>+IFERROR(VLOOKUP(Tabla1[[#This Row],[EMPLEADO]],IS[],3,0),"OTROS")</f>
        <v>OTROS</v>
      </c>
      <c r="AQ2538" s="15" t="str">
        <f>+IFERROR(VLOOKUP(Tabla1[[#This Row],[EMPLEADO]],IS[[NÓMINA]:[INGENIERO]],2,0),"OTROS")</f>
        <v>OTROS</v>
      </c>
    </row>
    <row r="2539" spans="1:43" x14ac:dyDescent="0.25">
      <c r="A2539" t="s">
        <v>7477</v>
      </c>
      <c r="B2539">
        <v>1</v>
      </c>
      <c r="C2539" t="s">
        <v>8135</v>
      </c>
      <c r="D2539" t="s">
        <v>38</v>
      </c>
      <c r="E2539" t="s">
        <v>176</v>
      </c>
      <c r="F2539" t="s">
        <v>8136</v>
      </c>
      <c r="G2539" s="17" t="s">
        <v>8137</v>
      </c>
      <c r="H2539" t="s">
        <v>691</v>
      </c>
      <c r="I2539" t="s">
        <v>43</v>
      </c>
      <c r="J2539" t="s">
        <v>8</v>
      </c>
      <c r="K2539" t="s">
        <v>338</v>
      </c>
      <c r="L2539" t="s">
        <v>847</v>
      </c>
      <c r="M2539" t="s">
        <v>848</v>
      </c>
      <c r="N2539">
        <v>0</v>
      </c>
      <c r="O2539" t="s">
        <v>47</v>
      </c>
      <c r="P2539">
        <v>252</v>
      </c>
      <c r="Q2539" t="s">
        <v>48</v>
      </c>
      <c r="R2539" t="s">
        <v>49</v>
      </c>
      <c r="S2539" t="s">
        <v>50</v>
      </c>
      <c r="T2539" t="s">
        <v>51</v>
      </c>
      <c r="U2539" t="s">
        <v>52</v>
      </c>
      <c r="V2539">
        <v>1.05</v>
      </c>
      <c r="W2539" s="1">
        <v>750.75000000000011</v>
      </c>
      <c r="X2539">
        <v>1</v>
      </c>
      <c r="Y2539">
        <v>1.88</v>
      </c>
      <c r="Z2539">
        <v>5</v>
      </c>
      <c r="AA2539">
        <v>0.376</v>
      </c>
      <c r="AB2539" s="2">
        <v>0</v>
      </c>
      <c r="AC2539" s="1">
        <v>0</v>
      </c>
      <c r="AD2539" s="7">
        <v>43530</v>
      </c>
      <c r="AE2539" s="7">
        <v>43531</v>
      </c>
      <c r="AF2539">
        <v>1</v>
      </c>
      <c r="AG2539" t="s">
        <v>53</v>
      </c>
      <c r="AH2539" s="2">
        <v>0</v>
      </c>
      <c r="AI2539" s="1">
        <v>0</v>
      </c>
      <c r="AJ2539" s="1">
        <v>0</v>
      </c>
      <c r="AK2539" s="60" t="str">
        <f>+IF(Tabla1[[#This Row],[REQUEST_TY]]="SR MANTENIMIENTO CORRECTIVO", "EMERGENCIA", "OTROS")</f>
        <v>EMERGENCIA</v>
      </c>
      <c r="AL2539" s="6" t="str">
        <f>+_xlfn.IFS(Tabla1[[#This Row],[Veces obj]]&lt;=1,"0-1",Tabla1[[#This Row],[Veces obj]]&lt;=2,"1-2",Tabla1[[#This Row],[Veces obj]]&lt;=3,"2-3",TRUE,"&gt;3")</f>
        <v>0-1</v>
      </c>
      <c r="AM2539" s="60" t="str">
        <f>+_xlfn.IFS(MONTH(Tabla1[[#This Row],[MES]])&lt;=3,"Q1",MONTH(Tabla1[[#This Row],[MES]])&lt;=6,"Q2",MONTH(Tabla1[[#This Row],[MES]])&lt;=9,"Q3",TRUE,"Q4")</f>
        <v>Q1</v>
      </c>
      <c r="AN2539" s="15" t="str">
        <f>+IFERROR(VLOOKUP(Tabla1[[#This Row],[CUENTA]],CTAS[],2,0),"OTROS")</f>
        <v>OTROS</v>
      </c>
      <c r="AP2539" s="15" t="str">
        <f>+IFERROR(VLOOKUP(Tabla1[[#This Row],[EMPLEADO]],IS[],3,0),"OTROS")</f>
        <v>OTROS</v>
      </c>
      <c r="AQ2539" s="15" t="str">
        <f>+IFERROR(VLOOKUP(Tabla1[[#This Row],[EMPLEADO]],IS[[NÓMINA]:[INGENIERO]],2,0),"OTROS")</f>
        <v>OTROS</v>
      </c>
    </row>
    <row r="2540" spans="1:43" x14ac:dyDescent="0.25">
      <c r="A2540" t="s">
        <v>7477</v>
      </c>
      <c r="B2540">
        <v>1</v>
      </c>
      <c r="C2540" t="s">
        <v>8138</v>
      </c>
      <c r="D2540" t="s">
        <v>38</v>
      </c>
      <c r="E2540" t="s">
        <v>133</v>
      </c>
      <c r="F2540" t="s">
        <v>8139</v>
      </c>
      <c r="G2540" s="17" t="s">
        <v>1636</v>
      </c>
      <c r="H2540" t="s">
        <v>266</v>
      </c>
      <c r="I2540" t="s">
        <v>43</v>
      </c>
      <c r="J2540" t="s">
        <v>8</v>
      </c>
      <c r="K2540" t="s">
        <v>59</v>
      </c>
      <c r="L2540" t="s">
        <v>1637</v>
      </c>
      <c r="M2540" t="s">
        <v>94</v>
      </c>
      <c r="N2540">
        <v>0</v>
      </c>
      <c r="O2540" t="s">
        <v>47</v>
      </c>
      <c r="P2540">
        <v>54</v>
      </c>
      <c r="Q2540" t="s">
        <v>82</v>
      </c>
      <c r="R2540" t="s">
        <v>138</v>
      </c>
      <c r="S2540" t="s">
        <v>139</v>
      </c>
      <c r="T2540" t="s">
        <v>51</v>
      </c>
      <c r="U2540" t="s">
        <v>140</v>
      </c>
      <c r="V2540">
        <v>1.1000000000000001</v>
      </c>
      <c r="W2540" s="1">
        <v>1730.3000000000004</v>
      </c>
      <c r="X2540">
        <v>1</v>
      </c>
      <c r="Y2540">
        <v>0.25</v>
      </c>
      <c r="Z2540">
        <v>4</v>
      </c>
      <c r="AA2540">
        <v>6.25E-2</v>
      </c>
      <c r="AB2540" s="2">
        <v>0</v>
      </c>
      <c r="AC2540" s="1">
        <v>0</v>
      </c>
      <c r="AD2540" s="7">
        <v>43530</v>
      </c>
      <c r="AE2540" s="7">
        <v>43530</v>
      </c>
      <c r="AF2540">
        <v>0</v>
      </c>
      <c r="AG2540" t="s">
        <v>53</v>
      </c>
      <c r="AH2540" s="2">
        <v>0</v>
      </c>
      <c r="AI2540" s="1">
        <v>0</v>
      </c>
      <c r="AJ2540" s="1">
        <v>0</v>
      </c>
      <c r="AK2540" s="60" t="str">
        <f>+IF(Tabla1[[#This Row],[REQUEST_TY]]="SR MANTENIMIENTO CORRECTIVO", "EMERGENCIA", "OTROS")</f>
        <v>EMERGENCIA</v>
      </c>
      <c r="AL2540" s="6" t="str">
        <f>+_xlfn.IFS(Tabla1[[#This Row],[Veces obj]]&lt;=1,"0-1",Tabla1[[#This Row],[Veces obj]]&lt;=2,"1-2",Tabla1[[#This Row],[Veces obj]]&lt;=3,"2-3",TRUE,"&gt;3")</f>
        <v>0-1</v>
      </c>
      <c r="AM2540" s="60" t="str">
        <f>+_xlfn.IFS(MONTH(Tabla1[[#This Row],[MES]])&lt;=3,"Q1",MONTH(Tabla1[[#This Row],[MES]])&lt;=6,"Q2",MONTH(Tabla1[[#This Row],[MES]])&lt;=9,"Q3",TRUE,"Q4")</f>
        <v>Q1</v>
      </c>
      <c r="AN2540" s="15" t="str">
        <f>+IFERROR(VLOOKUP(Tabla1[[#This Row],[CUENTA]],CTAS[],2,0),"OTROS")</f>
        <v>OTROS</v>
      </c>
      <c r="AP2540" s="15" t="str">
        <f>+IFERROR(VLOOKUP(Tabla1[[#This Row],[EMPLEADO]],IS[],3,0),"OTROS")</f>
        <v>JUAREZ</v>
      </c>
      <c r="AQ2540" s="15" t="str">
        <f>+IFERROR(VLOOKUP(Tabla1[[#This Row],[EMPLEADO]],IS[[NÓMINA]:[INGENIERO]],2,0),"OTROS")</f>
        <v>CESAR MAR</v>
      </c>
    </row>
    <row r="2541" spans="1:43" x14ac:dyDescent="0.25">
      <c r="A2541" t="s">
        <v>7477</v>
      </c>
      <c r="B2541">
        <v>1</v>
      </c>
      <c r="C2541" t="s">
        <v>8140</v>
      </c>
      <c r="D2541" t="s">
        <v>38</v>
      </c>
      <c r="E2541" t="s">
        <v>76</v>
      </c>
      <c r="F2541" t="s">
        <v>8141</v>
      </c>
      <c r="G2541" s="17" t="s">
        <v>2188</v>
      </c>
      <c r="H2541" t="s">
        <v>220</v>
      </c>
      <c r="I2541" t="s">
        <v>43</v>
      </c>
      <c r="J2541" t="s">
        <v>8</v>
      </c>
      <c r="K2541" t="s">
        <v>59</v>
      </c>
      <c r="L2541" t="s">
        <v>137</v>
      </c>
      <c r="M2541" t="s">
        <v>61</v>
      </c>
      <c r="N2541">
        <v>0</v>
      </c>
      <c r="O2541" t="s">
        <v>47</v>
      </c>
      <c r="P2541">
        <v>43</v>
      </c>
      <c r="Q2541" t="s">
        <v>82</v>
      </c>
      <c r="R2541" t="s">
        <v>63</v>
      </c>
      <c r="S2541" t="s">
        <v>64</v>
      </c>
      <c r="T2541" t="s">
        <v>51</v>
      </c>
      <c r="U2541" t="s">
        <v>83</v>
      </c>
      <c r="V2541">
        <v>1.05</v>
      </c>
      <c r="W2541" s="1">
        <v>1433.25</v>
      </c>
      <c r="X2541">
        <v>1</v>
      </c>
      <c r="Y2541">
        <v>4.8099999999999996</v>
      </c>
      <c r="Z2541">
        <v>5</v>
      </c>
      <c r="AA2541">
        <v>0.96199999999999997</v>
      </c>
      <c r="AB2541" s="2">
        <v>0</v>
      </c>
      <c r="AC2541" s="1">
        <v>0</v>
      </c>
      <c r="AD2541" s="7">
        <v>43530</v>
      </c>
      <c r="AE2541" s="7">
        <v>43531</v>
      </c>
      <c r="AF2541">
        <v>1</v>
      </c>
      <c r="AG2541" t="s">
        <v>53</v>
      </c>
      <c r="AH2541" s="2">
        <v>0</v>
      </c>
      <c r="AI2541" s="1">
        <v>0</v>
      </c>
      <c r="AJ2541" s="1">
        <v>0</v>
      </c>
      <c r="AK2541" s="60" t="str">
        <f>+IF(Tabla1[[#This Row],[REQUEST_TY]]="SR MANTENIMIENTO CORRECTIVO", "EMERGENCIA", "OTROS")</f>
        <v>EMERGENCIA</v>
      </c>
      <c r="AL2541" s="6" t="str">
        <f>+_xlfn.IFS(Tabla1[[#This Row],[Veces obj]]&lt;=1,"0-1",Tabla1[[#This Row],[Veces obj]]&lt;=2,"1-2",Tabla1[[#This Row],[Veces obj]]&lt;=3,"2-3",TRUE,"&gt;3")</f>
        <v>0-1</v>
      </c>
      <c r="AM2541" s="60" t="str">
        <f>+_xlfn.IFS(MONTH(Tabla1[[#This Row],[MES]])&lt;=3,"Q1",MONTH(Tabla1[[#This Row],[MES]])&lt;=6,"Q2",MONTH(Tabla1[[#This Row],[MES]])&lt;=9,"Q3",TRUE,"Q4")</f>
        <v>Q1</v>
      </c>
      <c r="AN2541" s="15" t="str">
        <f>+IFERROR(VLOOKUP(Tabla1[[#This Row],[CUENTA]],CTAS[],2,0),"OTROS")</f>
        <v>OTROS</v>
      </c>
      <c r="AP2541" s="15" t="str">
        <f>+IFERROR(VLOOKUP(Tabla1[[#This Row],[EMPLEADO]],IS[],3,0),"OTROS")</f>
        <v>OTROS</v>
      </c>
      <c r="AQ2541" s="15" t="str">
        <f>+IFERROR(VLOOKUP(Tabla1[[#This Row],[EMPLEADO]],IS[[NÓMINA]:[INGENIERO]],2,0),"OTROS")</f>
        <v>OTROS</v>
      </c>
    </row>
    <row r="2542" spans="1:43" x14ac:dyDescent="0.25">
      <c r="A2542" t="s">
        <v>7477</v>
      </c>
      <c r="B2542">
        <v>1</v>
      </c>
      <c r="C2542" t="s">
        <v>8142</v>
      </c>
      <c r="D2542" t="s">
        <v>38</v>
      </c>
      <c r="E2542" t="s">
        <v>312</v>
      </c>
      <c r="F2542" t="s">
        <v>8143</v>
      </c>
      <c r="G2542" s="17" t="s">
        <v>5544</v>
      </c>
      <c r="H2542" t="s">
        <v>220</v>
      </c>
      <c r="I2542" t="s">
        <v>43</v>
      </c>
      <c r="J2542" t="s">
        <v>8</v>
      </c>
      <c r="K2542" t="s">
        <v>59</v>
      </c>
      <c r="L2542" t="s">
        <v>137</v>
      </c>
      <c r="M2542" t="s">
        <v>61</v>
      </c>
      <c r="N2542">
        <v>0</v>
      </c>
      <c r="O2542" t="s">
        <v>47</v>
      </c>
      <c r="P2542">
        <v>26</v>
      </c>
      <c r="Q2542" t="s">
        <v>62</v>
      </c>
      <c r="R2542" t="s">
        <v>317</v>
      </c>
      <c r="S2542" t="s">
        <v>318</v>
      </c>
      <c r="T2542" t="s">
        <v>51</v>
      </c>
      <c r="U2542" t="s">
        <v>262</v>
      </c>
      <c r="V2542">
        <v>1.05</v>
      </c>
      <c r="W2542" s="1">
        <v>1651.6500000000003</v>
      </c>
      <c r="X2542">
        <v>1</v>
      </c>
      <c r="Y2542">
        <v>3.85</v>
      </c>
      <c r="Z2542">
        <v>4</v>
      </c>
      <c r="AA2542">
        <v>0.96250000000000002</v>
      </c>
      <c r="AB2542" s="2">
        <v>0</v>
      </c>
      <c r="AC2542" s="1">
        <v>0</v>
      </c>
      <c r="AD2542" s="7">
        <v>43530</v>
      </c>
      <c r="AE2542" s="7">
        <v>43530</v>
      </c>
      <c r="AF2542">
        <v>0</v>
      </c>
      <c r="AG2542" t="s">
        <v>53</v>
      </c>
      <c r="AH2542" s="2">
        <v>0</v>
      </c>
      <c r="AI2542" s="1">
        <v>0</v>
      </c>
      <c r="AJ2542" s="1">
        <v>0</v>
      </c>
      <c r="AK2542" s="60" t="str">
        <f>+IF(Tabla1[[#This Row],[REQUEST_TY]]="SR MANTENIMIENTO CORRECTIVO", "EMERGENCIA", "OTROS")</f>
        <v>EMERGENCIA</v>
      </c>
      <c r="AL2542" s="6" t="str">
        <f>+_xlfn.IFS(Tabla1[[#This Row],[Veces obj]]&lt;=1,"0-1",Tabla1[[#This Row],[Veces obj]]&lt;=2,"1-2",Tabla1[[#This Row],[Veces obj]]&lt;=3,"2-3",TRUE,"&gt;3")</f>
        <v>0-1</v>
      </c>
      <c r="AM2542" s="60" t="str">
        <f>+_xlfn.IFS(MONTH(Tabla1[[#This Row],[MES]])&lt;=3,"Q1",MONTH(Tabla1[[#This Row],[MES]])&lt;=6,"Q2",MONTH(Tabla1[[#This Row],[MES]])&lt;=9,"Q3",TRUE,"Q4")</f>
        <v>Q1</v>
      </c>
      <c r="AN2542" s="15" t="str">
        <f>+IFERROR(VLOOKUP(Tabla1[[#This Row],[CUENTA]],CTAS[],2,0),"OTROS")</f>
        <v>OTROS</v>
      </c>
      <c r="AP2542" s="15" t="str">
        <f>+IFERROR(VLOOKUP(Tabla1[[#This Row],[EMPLEADO]],IS[],3,0),"OTROS")</f>
        <v>OTROS</v>
      </c>
      <c r="AQ2542" s="15" t="str">
        <f>+IFERROR(VLOOKUP(Tabla1[[#This Row],[EMPLEADO]],IS[[NÓMINA]:[INGENIERO]],2,0),"OTROS")</f>
        <v>OTROS</v>
      </c>
    </row>
    <row r="2543" spans="1:43" x14ac:dyDescent="0.25">
      <c r="A2543" t="s">
        <v>7477</v>
      </c>
      <c r="B2543">
        <v>1</v>
      </c>
      <c r="C2543" t="s">
        <v>8144</v>
      </c>
      <c r="D2543" t="s">
        <v>38</v>
      </c>
      <c r="E2543" t="s">
        <v>4835</v>
      </c>
      <c r="F2543" t="s">
        <v>8145</v>
      </c>
      <c r="G2543" s="17" t="s">
        <v>8146</v>
      </c>
      <c r="H2543" t="s">
        <v>150</v>
      </c>
      <c r="I2543" t="s">
        <v>43</v>
      </c>
      <c r="J2543" t="s">
        <v>8</v>
      </c>
      <c r="K2543" t="s">
        <v>240</v>
      </c>
      <c r="L2543" t="s">
        <v>241</v>
      </c>
      <c r="M2543" t="s">
        <v>94</v>
      </c>
      <c r="N2543">
        <v>0</v>
      </c>
      <c r="O2543" t="s">
        <v>47</v>
      </c>
      <c r="P2543">
        <v>329</v>
      </c>
      <c r="Q2543" t="s">
        <v>48</v>
      </c>
      <c r="R2543" t="s">
        <v>242</v>
      </c>
      <c r="S2543" t="s">
        <v>64</v>
      </c>
      <c r="T2543" t="s">
        <v>51</v>
      </c>
      <c r="U2543" t="s">
        <v>96</v>
      </c>
      <c r="V2543">
        <v>1.1000000000000001</v>
      </c>
      <c r="W2543" s="1">
        <v>1501.5000000000002</v>
      </c>
      <c r="X2543">
        <v>1</v>
      </c>
      <c r="Y2543">
        <v>0</v>
      </c>
      <c r="Z2543">
        <v>5</v>
      </c>
      <c r="AA2543">
        <v>0</v>
      </c>
      <c r="AB2543" s="2">
        <v>0</v>
      </c>
      <c r="AC2543" s="1">
        <v>0</v>
      </c>
      <c r="AD2543" s="7">
        <v>43530</v>
      </c>
      <c r="AE2543" s="7">
        <v>43530</v>
      </c>
      <c r="AF2543">
        <v>0</v>
      </c>
      <c r="AG2543" t="s">
        <v>53</v>
      </c>
      <c r="AH2543" s="2">
        <v>0</v>
      </c>
      <c r="AI2543" s="1">
        <v>0</v>
      </c>
      <c r="AJ2543" s="1">
        <v>0</v>
      </c>
      <c r="AK2543" s="60" t="str">
        <f>+IF(Tabla1[[#This Row],[REQUEST_TY]]="SR MANTENIMIENTO CORRECTIVO", "EMERGENCIA", "OTROS")</f>
        <v>EMERGENCIA</v>
      </c>
      <c r="AL2543" s="6" t="str">
        <f>+_xlfn.IFS(Tabla1[[#This Row],[Veces obj]]&lt;=1,"0-1",Tabla1[[#This Row],[Veces obj]]&lt;=2,"1-2",Tabla1[[#This Row],[Veces obj]]&lt;=3,"2-3",TRUE,"&gt;3")</f>
        <v>0-1</v>
      </c>
      <c r="AM2543" s="60" t="str">
        <f>+_xlfn.IFS(MONTH(Tabla1[[#This Row],[MES]])&lt;=3,"Q1",MONTH(Tabla1[[#This Row],[MES]])&lt;=6,"Q2",MONTH(Tabla1[[#This Row],[MES]])&lt;=9,"Q3",TRUE,"Q4")</f>
        <v>Q1</v>
      </c>
      <c r="AN2543" s="15" t="str">
        <f>+IFERROR(VLOOKUP(Tabla1[[#This Row],[CUENTA]],CTAS[],2,0),"OTROS")</f>
        <v>OTROS</v>
      </c>
      <c r="AP2543" s="15" t="str">
        <f>+IFERROR(VLOOKUP(Tabla1[[#This Row],[EMPLEADO]],IS[],3,0),"OTROS")</f>
        <v>JUAREZ</v>
      </c>
      <c r="AQ2543" s="15" t="str">
        <f>+IFERROR(VLOOKUP(Tabla1[[#This Row],[EMPLEADO]],IS[[NÓMINA]:[INGENIERO]],2,0),"OTROS")</f>
        <v>CARLOS MONTOYA</v>
      </c>
    </row>
    <row r="2544" spans="1:43" x14ac:dyDescent="0.25">
      <c r="A2544" t="s">
        <v>7477</v>
      </c>
      <c r="B2544">
        <v>1</v>
      </c>
      <c r="C2544" t="s">
        <v>8147</v>
      </c>
      <c r="D2544" t="s">
        <v>38</v>
      </c>
      <c r="E2544" t="s">
        <v>147</v>
      </c>
      <c r="F2544" t="s">
        <v>8148</v>
      </c>
      <c r="G2544" s="17" t="s">
        <v>1773</v>
      </c>
      <c r="H2544" t="s">
        <v>124</v>
      </c>
      <c r="I2544" t="s">
        <v>43</v>
      </c>
      <c r="J2544" t="s">
        <v>8</v>
      </c>
      <c r="K2544" t="s">
        <v>169</v>
      </c>
      <c r="L2544" t="s">
        <v>510</v>
      </c>
      <c r="M2544" t="s">
        <v>94</v>
      </c>
      <c r="N2544">
        <v>1</v>
      </c>
      <c r="O2544" t="s">
        <v>47</v>
      </c>
      <c r="P2544">
        <v>58</v>
      </c>
      <c r="Q2544" t="s">
        <v>82</v>
      </c>
      <c r="R2544" t="s">
        <v>153</v>
      </c>
      <c r="S2544" t="s">
        <v>50</v>
      </c>
      <c r="T2544" t="s">
        <v>51</v>
      </c>
      <c r="U2544" t="s">
        <v>120</v>
      </c>
      <c r="V2544">
        <v>0.8</v>
      </c>
      <c r="W2544" s="1">
        <v>0</v>
      </c>
      <c r="X2544">
        <v>1</v>
      </c>
      <c r="Y2544">
        <v>0</v>
      </c>
      <c r="Z2544">
        <v>5</v>
      </c>
      <c r="AA2544">
        <v>0</v>
      </c>
      <c r="AB2544" s="2">
        <v>0</v>
      </c>
      <c r="AC2544" s="1">
        <v>0</v>
      </c>
      <c r="AD2544" s="7">
        <v>43530</v>
      </c>
      <c r="AE2544" s="7">
        <v>43530</v>
      </c>
      <c r="AF2544">
        <v>0</v>
      </c>
      <c r="AG2544" t="s">
        <v>53</v>
      </c>
      <c r="AH2544" s="2">
        <v>0</v>
      </c>
      <c r="AI2544" s="1">
        <v>0</v>
      </c>
      <c r="AJ2544" s="1">
        <v>0</v>
      </c>
      <c r="AK2544" s="60" t="str">
        <f>+IF(Tabla1[[#This Row],[REQUEST_TY]]="SR MANTENIMIENTO CORRECTIVO", "EMERGENCIA", "OTROS")</f>
        <v>EMERGENCIA</v>
      </c>
      <c r="AL2544" s="6" t="str">
        <f>+_xlfn.IFS(Tabla1[[#This Row],[Veces obj]]&lt;=1,"0-1",Tabla1[[#This Row],[Veces obj]]&lt;=2,"1-2",Tabla1[[#This Row],[Veces obj]]&lt;=3,"2-3",TRUE,"&gt;3")</f>
        <v>0-1</v>
      </c>
      <c r="AM2544" s="60" t="str">
        <f>+_xlfn.IFS(MONTH(Tabla1[[#This Row],[MES]])&lt;=3,"Q1",MONTH(Tabla1[[#This Row],[MES]])&lt;=6,"Q2",MONTH(Tabla1[[#This Row],[MES]])&lt;=9,"Q3",TRUE,"Q4")</f>
        <v>Q1</v>
      </c>
      <c r="AN2544" s="15" t="str">
        <f>+IFERROR(VLOOKUP(Tabla1[[#This Row],[CUENTA]],CTAS[],2,0),"OTROS")</f>
        <v>OTROS</v>
      </c>
      <c r="AP2544" s="15" t="str">
        <f>+IFERROR(VLOOKUP(Tabla1[[#This Row],[EMPLEADO]],IS[],3,0),"OTROS")</f>
        <v>JUAREZ</v>
      </c>
      <c r="AQ2544" s="15" t="str">
        <f>+IFERROR(VLOOKUP(Tabla1[[#This Row],[EMPLEADO]],IS[[NÓMINA]:[INGENIERO]],2,0),"OTROS")</f>
        <v>MIGUEL COTA</v>
      </c>
    </row>
    <row r="2545" spans="1:43" x14ac:dyDescent="0.25">
      <c r="A2545" t="s">
        <v>7477</v>
      </c>
      <c r="B2545">
        <v>1</v>
      </c>
      <c r="C2545" t="s">
        <v>8149</v>
      </c>
      <c r="D2545" t="s">
        <v>38</v>
      </c>
      <c r="E2545" t="s">
        <v>413</v>
      </c>
      <c r="F2545" t="s">
        <v>8150</v>
      </c>
      <c r="G2545" s="17" t="s">
        <v>415</v>
      </c>
      <c r="H2545" t="s">
        <v>70</v>
      </c>
      <c r="I2545" t="s">
        <v>43</v>
      </c>
      <c r="J2545" t="s">
        <v>8</v>
      </c>
      <c r="K2545" t="s">
        <v>234</v>
      </c>
      <c r="L2545" t="s">
        <v>93</v>
      </c>
      <c r="M2545" t="s">
        <v>94</v>
      </c>
      <c r="N2545">
        <v>1</v>
      </c>
      <c r="O2545" t="s">
        <v>47</v>
      </c>
      <c r="P2545">
        <v>21</v>
      </c>
      <c r="Q2545" t="s">
        <v>62</v>
      </c>
      <c r="R2545" t="s">
        <v>242</v>
      </c>
      <c r="S2545" t="s">
        <v>64</v>
      </c>
      <c r="T2545" t="s">
        <v>51</v>
      </c>
      <c r="U2545" t="s">
        <v>65</v>
      </c>
      <c r="V2545">
        <v>0.8</v>
      </c>
      <c r="W2545" s="1">
        <v>0</v>
      </c>
      <c r="X2545">
        <v>1</v>
      </c>
      <c r="Y2545">
        <v>0</v>
      </c>
      <c r="Z2545">
        <v>5</v>
      </c>
      <c r="AA2545">
        <v>0</v>
      </c>
      <c r="AB2545" s="2">
        <v>0</v>
      </c>
      <c r="AC2545" s="1">
        <v>0</v>
      </c>
      <c r="AD2545" s="7">
        <v>43530</v>
      </c>
      <c r="AE2545" s="7">
        <v>43531</v>
      </c>
      <c r="AF2545">
        <v>1</v>
      </c>
      <c r="AG2545" t="s">
        <v>53</v>
      </c>
      <c r="AH2545" s="2">
        <v>0</v>
      </c>
      <c r="AI2545" s="1">
        <v>0</v>
      </c>
      <c r="AJ2545" s="1">
        <v>0</v>
      </c>
      <c r="AK2545" s="60" t="str">
        <f>+IF(Tabla1[[#This Row],[REQUEST_TY]]="SR MANTENIMIENTO CORRECTIVO", "EMERGENCIA", "OTROS")</f>
        <v>EMERGENCIA</v>
      </c>
      <c r="AL2545" s="6" t="str">
        <f>+_xlfn.IFS(Tabla1[[#This Row],[Veces obj]]&lt;=1,"0-1",Tabla1[[#This Row],[Veces obj]]&lt;=2,"1-2",Tabla1[[#This Row],[Veces obj]]&lt;=3,"2-3",TRUE,"&gt;3")</f>
        <v>0-1</v>
      </c>
      <c r="AM2545" s="60" t="str">
        <f>+_xlfn.IFS(MONTH(Tabla1[[#This Row],[MES]])&lt;=3,"Q1",MONTH(Tabla1[[#This Row],[MES]])&lt;=6,"Q2",MONTH(Tabla1[[#This Row],[MES]])&lt;=9,"Q3",TRUE,"Q4")</f>
        <v>Q1</v>
      </c>
      <c r="AN2545" s="15" t="str">
        <f>+IFERROR(VLOOKUP(Tabla1[[#This Row],[CUENTA]],CTAS[],2,0),"OTROS")</f>
        <v>OTROS</v>
      </c>
      <c r="AP2545" s="15" t="str">
        <f>+IFERROR(VLOOKUP(Tabla1[[#This Row],[EMPLEADO]],IS[],3,0),"OTROS")</f>
        <v>OTROS</v>
      </c>
      <c r="AQ2545" s="15" t="str">
        <f>+IFERROR(VLOOKUP(Tabla1[[#This Row],[EMPLEADO]],IS[[NÓMINA]:[INGENIERO]],2,0),"OTROS")</f>
        <v>OTROS</v>
      </c>
    </row>
    <row r="2546" spans="1:43" x14ac:dyDescent="0.25">
      <c r="A2546" t="s">
        <v>7477</v>
      </c>
      <c r="B2546">
        <v>1</v>
      </c>
      <c r="C2546" t="s">
        <v>8151</v>
      </c>
      <c r="D2546" t="s">
        <v>38</v>
      </c>
      <c r="E2546" t="s">
        <v>39</v>
      </c>
      <c r="F2546" t="s">
        <v>8152</v>
      </c>
      <c r="G2546" s="17" t="s">
        <v>8153</v>
      </c>
      <c r="H2546" t="s">
        <v>784</v>
      </c>
      <c r="I2546" t="s">
        <v>43</v>
      </c>
      <c r="J2546" t="s">
        <v>8</v>
      </c>
      <c r="K2546" t="s">
        <v>117</v>
      </c>
      <c r="L2546" t="s">
        <v>5232</v>
      </c>
      <c r="M2546" t="s">
        <v>1560</v>
      </c>
      <c r="N2546">
        <v>0</v>
      </c>
      <c r="O2546" t="s">
        <v>47</v>
      </c>
      <c r="P2546">
        <v>69</v>
      </c>
      <c r="Q2546" t="s">
        <v>48</v>
      </c>
      <c r="R2546" t="s">
        <v>49</v>
      </c>
      <c r="S2546" t="s">
        <v>50</v>
      </c>
      <c r="T2546" t="s">
        <v>51</v>
      </c>
      <c r="U2546" t="s">
        <v>52</v>
      </c>
      <c r="V2546">
        <v>1.05</v>
      </c>
      <c r="W2546" s="1">
        <v>750.75000000000011</v>
      </c>
      <c r="X2546">
        <v>1</v>
      </c>
      <c r="Y2546">
        <v>1.38</v>
      </c>
      <c r="Z2546">
        <v>5</v>
      </c>
      <c r="AA2546">
        <v>0.27599999999999997</v>
      </c>
      <c r="AB2546" s="2">
        <v>0</v>
      </c>
      <c r="AC2546" s="1">
        <v>0</v>
      </c>
      <c r="AD2546" s="7">
        <v>43530</v>
      </c>
      <c r="AE2546" s="7">
        <v>43530</v>
      </c>
      <c r="AF2546">
        <v>0</v>
      </c>
      <c r="AG2546" t="s">
        <v>53</v>
      </c>
      <c r="AH2546" s="2">
        <v>0</v>
      </c>
      <c r="AI2546" s="1">
        <v>0</v>
      </c>
      <c r="AJ2546" s="1">
        <v>0</v>
      </c>
      <c r="AK2546" s="60" t="str">
        <f>+IF(Tabla1[[#This Row],[REQUEST_TY]]="SR MANTENIMIENTO CORRECTIVO", "EMERGENCIA", "OTROS")</f>
        <v>EMERGENCIA</v>
      </c>
      <c r="AL2546" s="6" t="str">
        <f>+_xlfn.IFS(Tabla1[[#This Row],[Veces obj]]&lt;=1,"0-1",Tabla1[[#This Row],[Veces obj]]&lt;=2,"1-2",Tabla1[[#This Row],[Veces obj]]&lt;=3,"2-3",TRUE,"&gt;3")</f>
        <v>0-1</v>
      </c>
      <c r="AM2546" s="60" t="str">
        <f>+_xlfn.IFS(MONTH(Tabla1[[#This Row],[MES]])&lt;=3,"Q1",MONTH(Tabla1[[#This Row],[MES]])&lt;=6,"Q2",MONTH(Tabla1[[#This Row],[MES]])&lt;=9,"Q3",TRUE,"Q4")</f>
        <v>Q1</v>
      </c>
      <c r="AN2546" s="15" t="str">
        <f>+IFERROR(VLOOKUP(Tabla1[[#This Row],[CUENTA]],CTAS[],2,0),"OTROS")</f>
        <v>OTROS</v>
      </c>
      <c r="AP2546" s="15" t="str">
        <f>+IFERROR(VLOOKUP(Tabla1[[#This Row],[EMPLEADO]],IS[],3,0),"OTROS")</f>
        <v>OTROS</v>
      </c>
      <c r="AQ2546" s="15" t="str">
        <f>+IFERROR(VLOOKUP(Tabla1[[#This Row],[EMPLEADO]],IS[[NÓMINA]:[INGENIERO]],2,0),"OTROS")</f>
        <v>OTROS</v>
      </c>
    </row>
    <row r="2547" spans="1:43" x14ac:dyDescent="0.25">
      <c r="A2547" t="s">
        <v>7477</v>
      </c>
      <c r="B2547">
        <v>1</v>
      </c>
      <c r="C2547" t="s">
        <v>7445</v>
      </c>
      <c r="D2547" t="s">
        <v>38</v>
      </c>
      <c r="E2547" t="s">
        <v>348</v>
      </c>
      <c r="F2547" t="s">
        <v>7446</v>
      </c>
      <c r="G2547" s="17" t="s">
        <v>4567</v>
      </c>
      <c r="H2547" t="s">
        <v>79</v>
      </c>
      <c r="I2547" t="s">
        <v>43</v>
      </c>
      <c r="J2547" t="s">
        <v>8</v>
      </c>
      <c r="K2547" t="s">
        <v>102</v>
      </c>
      <c r="L2547" t="s">
        <v>2255</v>
      </c>
      <c r="M2547" t="s">
        <v>1482</v>
      </c>
      <c r="N2547">
        <v>0</v>
      </c>
      <c r="O2547" t="s">
        <v>47</v>
      </c>
      <c r="P2547">
        <v>42</v>
      </c>
      <c r="Q2547" t="s">
        <v>82</v>
      </c>
      <c r="R2547" t="s">
        <v>223</v>
      </c>
      <c r="S2547" t="s">
        <v>139</v>
      </c>
      <c r="T2547" t="s">
        <v>51</v>
      </c>
      <c r="U2547" t="s">
        <v>140</v>
      </c>
      <c r="V2547">
        <v>1.1000000000000001</v>
      </c>
      <c r="W2547" s="1">
        <v>1730.3000000000004</v>
      </c>
      <c r="X2547">
        <v>1</v>
      </c>
      <c r="Y2547">
        <v>4.0199999999999996</v>
      </c>
      <c r="Z2547">
        <v>4</v>
      </c>
      <c r="AA2547">
        <v>1.0049999999999999</v>
      </c>
      <c r="AB2547" s="2">
        <v>1.2499999999999734E-3</v>
      </c>
      <c r="AC2547" s="1">
        <v>-1.9662499999999583</v>
      </c>
      <c r="AD2547" s="7">
        <v>43531</v>
      </c>
      <c r="AE2547" s="7">
        <v>43532</v>
      </c>
      <c r="AF2547">
        <v>1</v>
      </c>
      <c r="AG2547" t="s">
        <v>53</v>
      </c>
      <c r="AH2547" s="2">
        <v>0</v>
      </c>
      <c r="AI2547" s="1">
        <v>0</v>
      </c>
      <c r="AJ2547" s="1">
        <v>0</v>
      </c>
      <c r="AK2547" s="60" t="str">
        <f>+IF(Tabla1[[#This Row],[REQUEST_TY]]="SR MANTENIMIENTO CORRECTIVO", "EMERGENCIA", "OTROS")</f>
        <v>EMERGENCIA</v>
      </c>
      <c r="AL2547" s="6" t="str">
        <f>+_xlfn.IFS(Tabla1[[#This Row],[Veces obj]]&lt;=1,"0-1",Tabla1[[#This Row],[Veces obj]]&lt;=2,"1-2",Tabla1[[#This Row],[Veces obj]]&lt;=3,"2-3",TRUE,"&gt;3")</f>
        <v>1-2</v>
      </c>
      <c r="AM2547" s="60" t="str">
        <f>+_xlfn.IFS(MONTH(Tabla1[[#This Row],[MES]])&lt;=3,"Q1",MONTH(Tabla1[[#This Row],[MES]])&lt;=6,"Q2",MONTH(Tabla1[[#This Row],[MES]])&lt;=9,"Q3",TRUE,"Q4")</f>
        <v>Q1</v>
      </c>
      <c r="AN2547" s="15" t="str">
        <f>+IFERROR(VLOOKUP(Tabla1[[#This Row],[CUENTA]],CTAS[],2,0),"OTROS")</f>
        <v>OTROS</v>
      </c>
      <c r="AP2547" s="15" t="str">
        <f>+IFERROR(VLOOKUP(Tabla1[[#This Row],[EMPLEADO]],IS[],3,0),"OTROS")</f>
        <v>OTROS</v>
      </c>
      <c r="AQ2547" s="15" t="str">
        <f>+IFERROR(VLOOKUP(Tabla1[[#This Row],[EMPLEADO]],IS[[NÓMINA]:[INGENIERO]],2,0),"OTROS")</f>
        <v>OTROS</v>
      </c>
    </row>
    <row r="2548" spans="1:43" x14ac:dyDescent="0.25">
      <c r="A2548" t="s">
        <v>7477</v>
      </c>
      <c r="B2548">
        <v>1</v>
      </c>
      <c r="C2548" t="s">
        <v>8154</v>
      </c>
      <c r="D2548" t="s">
        <v>38</v>
      </c>
      <c r="E2548" t="s">
        <v>133</v>
      </c>
      <c r="F2548" t="s">
        <v>8155</v>
      </c>
      <c r="G2548" s="17" t="s">
        <v>4147</v>
      </c>
      <c r="H2548" t="s">
        <v>915</v>
      </c>
      <c r="I2548" t="s">
        <v>43</v>
      </c>
      <c r="J2548" t="s">
        <v>8</v>
      </c>
      <c r="K2548" t="s">
        <v>59</v>
      </c>
      <c r="L2548" t="s">
        <v>780</v>
      </c>
      <c r="M2548" t="s">
        <v>310</v>
      </c>
      <c r="N2548">
        <v>0</v>
      </c>
      <c r="O2548" t="s">
        <v>47</v>
      </c>
      <c r="P2548">
        <v>13</v>
      </c>
      <c r="Q2548" t="s">
        <v>194</v>
      </c>
      <c r="R2548" t="s">
        <v>138</v>
      </c>
      <c r="S2548" t="s">
        <v>139</v>
      </c>
      <c r="T2548" t="s">
        <v>51</v>
      </c>
      <c r="U2548" t="s">
        <v>224</v>
      </c>
      <c r="V2548">
        <v>0.8</v>
      </c>
      <c r="W2548" s="1">
        <v>1258.4000000000003</v>
      </c>
      <c r="X2548">
        <v>1</v>
      </c>
      <c r="Y2548">
        <v>2</v>
      </c>
      <c r="Z2548">
        <v>4</v>
      </c>
      <c r="AA2548">
        <v>0.5</v>
      </c>
      <c r="AB2548" s="2">
        <v>0</v>
      </c>
      <c r="AC2548" s="1">
        <v>0</v>
      </c>
      <c r="AD2548" s="7">
        <v>43532</v>
      </c>
      <c r="AE2548" s="7">
        <v>43535</v>
      </c>
      <c r="AF2548">
        <v>1</v>
      </c>
      <c r="AG2548" t="s">
        <v>53</v>
      </c>
      <c r="AH2548" s="2">
        <v>0</v>
      </c>
      <c r="AI2548" s="1">
        <v>0</v>
      </c>
      <c r="AJ2548" s="1">
        <v>0</v>
      </c>
      <c r="AK2548" s="60" t="str">
        <f>+IF(Tabla1[[#This Row],[REQUEST_TY]]="SR MANTENIMIENTO CORRECTIVO", "EMERGENCIA", "OTROS")</f>
        <v>EMERGENCIA</v>
      </c>
      <c r="AL2548" s="6" t="str">
        <f>+_xlfn.IFS(Tabla1[[#This Row],[Veces obj]]&lt;=1,"0-1",Tabla1[[#This Row],[Veces obj]]&lt;=2,"1-2",Tabla1[[#This Row],[Veces obj]]&lt;=3,"2-3",TRUE,"&gt;3")</f>
        <v>0-1</v>
      </c>
      <c r="AM2548" s="60" t="str">
        <f>+_xlfn.IFS(MONTH(Tabla1[[#This Row],[MES]])&lt;=3,"Q1",MONTH(Tabla1[[#This Row],[MES]])&lt;=6,"Q2",MONTH(Tabla1[[#This Row],[MES]])&lt;=9,"Q3",TRUE,"Q4")</f>
        <v>Q1</v>
      </c>
      <c r="AN2548" s="15" t="str">
        <f>+IFERROR(VLOOKUP(Tabla1[[#This Row],[CUENTA]],CTAS[],2,0),"OTROS")</f>
        <v>OTROS</v>
      </c>
      <c r="AP2548" s="15" t="str">
        <f>+IFERROR(VLOOKUP(Tabla1[[#This Row],[EMPLEADO]],IS[],3,0),"OTROS")</f>
        <v>OTROS</v>
      </c>
      <c r="AQ2548" s="15" t="str">
        <f>+IFERROR(VLOOKUP(Tabla1[[#This Row],[EMPLEADO]],IS[[NÓMINA]:[INGENIERO]],2,0),"OTROS")</f>
        <v>OTROS</v>
      </c>
    </row>
    <row r="2549" spans="1:43" x14ac:dyDescent="0.25">
      <c r="A2549" t="s">
        <v>7477</v>
      </c>
      <c r="B2549">
        <v>1</v>
      </c>
      <c r="C2549" t="s">
        <v>8156</v>
      </c>
      <c r="D2549" t="s">
        <v>38</v>
      </c>
      <c r="E2549" t="s">
        <v>133</v>
      </c>
      <c r="F2549" t="s">
        <v>8155</v>
      </c>
      <c r="G2549" s="17" t="s">
        <v>3053</v>
      </c>
      <c r="H2549" t="s">
        <v>253</v>
      </c>
      <c r="I2549" t="s">
        <v>43</v>
      </c>
      <c r="J2549" t="s">
        <v>8</v>
      </c>
      <c r="K2549" t="s">
        <v>59</v>
      </c>
      <c r="L2549" t="s">
        <v>687</v>
      </c>
      <c r="M2549" t="s">
        <v>649</v>
      </c>
      <c r="N2549">
        <v>0</v>
      </c>
      <c r="O2549" t="s">
        <v>47</v>
      </c>
      <c r="P2549">
        <v>2</v>
      </c>
      <c r="Q2549" t="s">
        <v>388</v>
      </c>
      <c r="R2549" t="s">
        <v>138</v>
      </c>
      <c r="S2549" t="s">
        <v>139</v>
      </c>
      <c r="T2549" t="s">
        <v>51</v>
      </c>
      <c r="U2549" t="s">
        <v>872</v>
      </c>
      <c r="V2549">
        <v>0</v>
      </c>
      <c r="W2549" s="1">
        <v>0</v>
      </c>
      <c r="X2549">
        <v>1</v>
      </c>
      <c r="Y2549">
        <v>1</v>
      </c>
      <c r="Z2549">
        <v>4</v>
      </c>
      <c r="AA2549">
        <v>0.25</v>
      </c>
      <c r="AB2549" s="2">
        <v>0</v>
      </c>
      <c r="AC2549" s="1">
        <v>0</v>
      </c>
      <c r="AD2549" s="7">
        <v>43530</v>
      </c>
      <c r="AE2549" s="7">
        <v>43531</v>
      </c>
      <c r="AF2549">
        <v>1</v>
      </c>
      <c r="AG2549" t="s">
        <v>53</v>
      </c>
      <c r="AH2549" s="2">
        <v>0</v>
      </c>
      <c r="AI2549" s="1">
        <v>0</v>
      </c>
      <c r="AJ2549" s="1">
        <v>0</v>
      </c>
      <c r="AK2549" s="60" t="str">
        <f>+IF(Tabla1[[#This Row],[REQUEST_TY]]="SR MANTENIMIENTO CORRECTIVO", "EMERGENCIA", "OTROS")</f>
        <v>EMERGENCIA</v>
      </c>
      <c r="AL2549" s="6" t="str">
        <f>+_xlfn.IFS(Tabla1[[#This Row],[Veces obj]]&lt;=1,"0-1",Tabla1[[#This Row],[Veces obj]]&lt;=2,"1-2",Tabla1[[#This Row],[Veces obj]]&lt;=3,"2-3",TRUE,"&gt;3")</f>
        <v>0-1</v>
      </c>
      <c r="AM2549" s="60" t="str">
        <f>+_xlfn.IFS(MONTH(Tabla1[[#This Row],[MES]])&lt;=3,"Q1",MONTH(Tabla1[[#This Row],[MES]])&lt;=6,"Q2",MONTH(Tabla1[[#This Row],[MES]])&lt;=9,"Q3",TRUE,"Q4")</f>
        <v>Q1</v>
      </c>
      <c r="AN2549" s="15" t="str">
        <f>+IFERROR(VLOOKUP(Tabla1[[#This Row],[CUENTA]],CTAS[],2,0),"OTROS")</f>
        <v>OTROS</v>
      </c>
      <c r="AP2549" s="15" t="str">
        <f>+IFERROR(VLOOKUP(Tabla1[[#This Row],[EMPLEADO]],IS[],3,0),"OTROS")</f>
        <v>OTROS</v>
      </c>
      <c r="AQ2549" s="15" t="str">
        <f>+IFERROR(VLOOKUP(Tabla1[[#This Row],[EMPLEADO]],IS[[NÓMINA]:[INGENIERO]],2,0),"OTROS")</f>
        <v>OTROS</v>
      </c>
    </row>
    <row r="2550" spans="1:43" x14ac:dyDescent="0.25">
      <c r="A2550" t="s">
        <v>7477</v>
      </c>
      <c r="B2550">
        <v>1</v>
      </c>
      <c r="C2550" t="s">
        <v>8157</v>
      </c>
      <c r="D2550" t="s">
        <v>38</v>
      </c>
      <c r="E2550" t="s">
        <v>275</v>
      </c>
      <c r="F2550" t="s">
        <v>8158</v>
      </c>
      <c r="G2550" s="17" t="s">
        <v>731</v>
      </c>
      <c r="H2550" t="s">
        <v>297</v>
      </c>
      <c r="I2550" t="s">
        <v>43</v>
      </c>
      <c r="J2550" t="s">
        <v>8</v>
      </c>
      <c r="K2550" t="s">
        <v>234</v>
      </c>
      <c r="L2550" t="s">
        <v>732</v>
      </c>
      <c r="M2550" t="s">
        <v>94</v>
      </c>
      <c r="N2550">
        <v>0</v>
      </c>
      <c r="O2550" t="s">
        <v>47</v>
      </c>
      <c r="P2550">
        <v>47</v>
      </c>
      <c r="Q2550" t="s">
        <v>82</v>
      </c>
      <c r="R2550" t="s">
        <v>95</v>
      </c>
      <c r="S2550" t="s">
        <v>64</v>
      </c>
      <c r="T2550" t="s">
        <v>51</v>
      </c>
      <c r="U2550" t="s">
        <v>83</v>
      </c>
      <c r="V2550">
        <v>1.05</v>
      </c>
      <c r="W2550" s="1">
        <v>1433.25</v>
      </c>
      <c r="X2550">
        <v>1</v>
      </c>
      <c r="Y2550">
        <v>0</v>
      </c>
      <c r="Z2550">
        <v>5</v>
      </c>
      <c r="AA2550">
        <v>0</v>
      </c>
      <c r="AB2550" s="2">
        <v>0</v>
      </c>
      <c r="AC2550" s="1">
        <v>0</v>
      </c>
      <c r="AD2550" s="7">
        <v>43530</v>
      </c>
      <c r="AE2550" s="7">
        <v>43530</v>
      </c>
      <c r="AF2550">
        <v>0</v>
      </c>
      <c r="AG2550" t="s">
        <v>53</v>
      </c>
      <c r="AH2550" s="2">
        <v>0</v>
      </c>
      <c r="AI2550" s="1">
        <v>0</v>
      </c>
      <c r="AJ2550" s="1">
        <v>0</v>
      </c>
      <c r="AK2550" s="60" t="str">
        <f>+IF(Tabla1[[#This Row],[REQUEST_TY]]="SR MANTENIMIENTO CORRECTIVO", "EMERGENCIA", "OTROS")</f>
        <v>EMERGENCIA</v>
      </c>
      <c r="AL2550" s="6" t="str">
        <f>+_xlfn.IFS(Tabla1[[#This Row],[Veces obj]]&lt;=1,"0-1",Tabla1[[#This Row],[Veces obj]]&lt;=2,"1-2",Tabla1[[#This Row],[Veces obj]]&lt;=3,"2-3",TRUE,"&gt;3")</f>
        <v>0-1</v>
      </c>
      <c r="AM2550" s="60" t="str">
        <f>+_xlfn.IFS(MONTH(Tabla1[[#This Row],[MES]])&lt;=3,"Q1",MONTH(Tabla1[[#This Row],[MES]])&lt;=6,"Q2",MONTH(Tabla1[[#This Row],[MES]])&lt;=9,"Q3",TRUE,"Q4")</f>
        <v>Q1</v>
      </c>
      <c r="AN2550" s="15" t="str">
        <f>+IFERROR(VLOOKUP(Tabla1[[#This Row],[CUENTA]],CTAS[],2,0),"OTROS")</f>
        <v>OTROS</v>
      </c>
      <c r="AP2550" s="15" t="str">
        <f>+IFERROR(VLOOKUP(Tabla1[[#This Row],[EMPLEADO]],IS[],3,0),"OTROS")</f>
        <v>JUAREZ</v>
      </c>
      <c r="AQ2550" s="15" t="str">
        <f>+IFERROR(VLOOKUP(Tabla1[[#This Row],[EMPLEADO]],IS[[NÓMINA]:[INGENIERO]],2,0),"OTROS")</f>
        <v>ALFREDO TORRES</v>
      </c>
    </row>
    <row r="2551" spans="1:43" x14ac:dyDescent="0.25">
      <c r="A2551" t="s">
        <v>7477</v>
      </c>
      <c r="B2551">
        <v>1</v>
      </c>
      <c r="C2551" t="s">
        <v>8159</v>
      </c>
      <c r="D2551" t="s">
        <v>38</v>
      </c>
      <c r="E2551" t="s">
        <v>39</v>
      </c>
      <c r="F2551" t="s">
        <v>8160</v>
      </c>
      <c r="G2551" s="17" t="s">
        <v>8161</v>
      </c>
      <c r="H2551" t="s">
        <v>484</v>
      </c>
      <c r="I2551" t="s">
        <v>43</v>
      </c>
      <c r="J2551" t="s">
        <v>8</v>
      </c>
      <c r="K2551" t="s">
        <v>2300</v>
      </c>
      <c r="L2551" t="s">
        <v>2301</v>
      </c>
      <c r="M2551" t="s">
        <v>94</v>
      </c>
      <c r="N2551">
        <v>1</v>
      </c>
      <c r="O2551" t="s">
        <v>47</v>
      </c>
      <c r="P2551">
        <v>2652</v>
      </c>
      <c r="Q2551" t="s">
        <v>48</v>
      </c>
      <c r="R2551" t="s">
        <v>49</v>
      </c>
      <c r="S2551" t="s">
        <v>50</v>
      </c>
      <c r="T2551" t="s">
        <v>51</v>
      </c>
      <c r="U2551" t="s">
        <v>52</v>
      </c>
      <c r="V2551">
        <v>1.05</v>
      </c>
      <c r="W2551" s="1">
        <v>0</v>
      </c>
      <c r="X2551">
        <v>1</v>
      </c>
      <c r="Y2551">
        <v>0</v>
      </c>
      <c r="Z2551">
        <v>5</v>
      </c>
      <c r="AA2551">
        <v>0</v>
      </c>
      <c r="AB2551" s="2">
        <v>0</v>
      </c>
      <c r="AC2551" s="1">
        <v>0</v>
      </c>
      <c r="AD2551" s="7">
        <v>43530</v>
      </c>
      <c r="AE2551" s="7">
        <v>43531</v>
      </c>
      <c r="AF2551">
        <v>1</v>
      </c>
      <c r="AG2551" t="s">
        <v>53</v>
      </c>
      <c r="AH2551" s="2">
        <v>0</v>
      </c>
      <c r="AI2551" s="1">
        <v>0</v>
      </c>
      <c r="AJ2551" s="1">
        <v>0</v>
      </c>
      <c r="AK2551" s="60" t="str">
        <f>+IF(Tabla1[[#This Row],[REQUEST_TY]]="SR MANTENIMIENTO CORRECTIVO", "EMERGENCIA", "OTROS")</f>
        <v>EMERGENCIA</v>
      </c>
      <c r="AL2551" s="6" t="str">
        <f>+_xlfn.IFS(Tabla1[[#This Row],[Veces obj]]&lt;=1,"0-1",Tabla1[[#This Row],[Veces obj]]&lt;=2,"1-2",Tabla1[[#This Row],[Veces obj]]&lt;=3,"2-3",TRUE,"&gt;3")</f>
        <v>0-1</v>
      </c>
      <c r="AM2551" s="60" t="str">
        <f>+_xlfn.IFS(MONTH(Tabla1[[#This Row],[MES]])&lt;=3,"Q1",MONTH(Tabla1[[#This Row],[MES]])&lt;=6,"Q2",MONTH(Tabla1[[#This Row],[MES]])&lt;=9,"Q3",TRUE,"Q4")</f>
        <v>Q1</v>
      </c>
      <c r="AN2551" s="15" t="str">
        <f>+IFERROR(VLOOKUP(Tabla1[[#This Row],[CUENTA]],CTAS[],2,0),"OTROS")</f>
        <v>OTROS</v>
      </c>
      <c r="AP2551" s="15" t="str">
        <f>+IFERROR(VLOOKUP(Tabla1[[#This Row],[EMPLEADO]],IS[],3,0),"OTROS")</f>
        <v>OTROS</v>
      </c>
      <c r="AQ2551" s="15" t="str">
        <f>+IFERROR(VLOOKUP(Tabla1[[#This Row],[EMPLEADO]],IS[[NÓMINA]:[INGENIERO]],2,0),"OTROS")</f>
        <v>OTROS</v>
      </c>
    </row>
    <row r="2552" spans="1:43" x14ac:dyDescent="0.25">
      <c r="A2552" t="s">
        <v>7477</v>
      </c>
      <c r="B2552">
        <v>1</v>
      </c>
      <c r="C2552" t="s">
        <v>8162</v>
      </c>
      <c r="D2552" t="s">
        <v>38</v>
      </c>
      <c r="E2552" t="s">
        <v>76</v>
      </c>
      <c r="F2552" t="s">
        <v>8163</v>
      </c>
      <c r="G2552" s="17" t="s">
        <v>5579</v>
      </c>
      <c r="H2552" t="s">
        <v>679</v>
      </c>
      <c r="I2552" t="s">
        <v>43</v>
      </c>
      <c r="J2552" t="s">
        <v>8</v>
      </c>
      <c r="K2552" t="s">
        <v>102</v>
      </c>
      <c r="L2552" t="s">
        <v>376</v>
      </c>
      <c r="M2552" t="s">
        <v>310</v>
      </c>
      <c r="N2552">
        <v>0</v>
      </c>
      <c r="O2552" t="s">
        <v>47</v>
      </c>
      <c r="P2552">
        <v>5</v>
      </c>
      <c r="Q2552" t="s">
        <v>207</v>
      </c>
      <c r="R2552" t="s">
        <v>63</v>
      </c>
      <c r="S2552" t="s">
        <v>64</v>
      </c>
      <c r="T2552" t="s">
        <v>51</v>
      </c>
      <c r="U2552" t="s">
        <v>209</v>
      </c>
      <c r="V2552">
        <v>0</v>
      </c>
      <c r="W2552" s="1">
        <v>0</v>
      </c>
      <c r="X2552">
        <v>1</v>
      </c>
      <c r="Y2552">
        <v>2.86</v>
      </c>
      <c r="Z2552">
        <v>5</v>
      </c>
      <c r="AA2552">
        <v>0.57199999999999995</v>
      </c>
      <c r="AB2552" s="2">
        <v>0</v>
      </c>
      <c r="AC2552" s="1">
        <v>0</v>
      </c>
      <c r="AD2552" s="7">
        <v>43532</v>
      </c>
      <c r="AE2552" s="7">
        <v>43535</v>
      </c>
      <c r="AF2552">
        <v>1</v>
      </c>
      <c r="AG2552" t="s">
        <v>53</v>
      </c>
      <c r="AH2552" s="2">
        <v>0</v>
      </c>
      <c r="AI2552" s="1">
        <v>0</v>
      </c>
      <c r="AJ2552" s="1">
        <v>0</v>
      </c>
      <c r="AK2552" s="60" t="str">
        <f>+IF(Tabla1[[#This Row],[REQUEST_TY]]="SR MANTENIMIENTO CORRECTIVO", "EMERGENCIA", "OTROS")</f>
        <v>EMERGENCIA</v>
      </c>
      <c r="AL2552" s="6" t="str">
        <f>+_xlfn.IFS(Tabla1[[#This Row],[Veces obj]]&lt;=1,"0-1",Tabla1[[#This Row],[Veces obj]]&lt;=2,"1-2",Tabla1[[#This Row],[Veces obj]]&lt;=3,"2-3",TRUE,"&gt;3")</f>
        <v>0-1</v>
      </c>
      <c r="AM2552" s="60" t="str">
        <f>+_xlfn.IFS(MONTH(Tabla1[[#This Row],[MES]])&lt;=3,"Q1",MONTH(Tabla1[[#This Row],[MES]])&lt;=6,"Q2",MONTH(Tabla1[[#This Row],[MES]])&lt;=9,"Q3",TRUE,"Q4")</f>
        <v>Q1</v>
      </c>
      <c r="AN2552" s="15" t="str">
        <f>+IFERROR(VLOOKUP(Tabla1[[#This Row],[CUENTA]],CTAS[],2,0),"OTROS")</f>
        <v>OTROS</v>
      </c>
      <c r="AP2552" s="15" t="str">
        <f>+IFERROR(VLOOKUP(Tabla1[[#This Row],[EMPLEADO]],IS[],3,0),"OTROS")</f>
        <v>OTROS</v>
      </c>
      <c r="AQ2552" s="15" t="str">
        <f>+IFERROR(VLOOKUP(Tabla1[[#This Row],[EMPLEADO]],IS[[NÓMINA]:[INGENIERO]],2,0),"OTROS")</f>
        <v>OTROS</v>
      </c>
    </row>
    <row r="2553" spans="1:43" x14ac:dyDescent="0.25">
      <c r="A2553" t="s">
        <v>7477</v>
      </c>
      <c r="B2553">
        <v>1</v>
      </c>
      <c r="C2553" t="s">
        <v>8164</v>
      </c>
      <c r="D2553" t="s">
        <v>38</v>
      </c>
      <c r="E2553" t="s">
        <v>85</v>
      </c>
      <c r="F2553" t="s">
        <v>8165</v>
      </c>
      <c r="G2553" s="17" t="s">
        <v>5268</v>
      </c>
      <c r="H2553" t="s">
        <v>691</v>
      </c>
      <c r="I2553" t="s">
        <v>43</v>
      </c>
      <c r="J2553" t="s">
        <v>8</v>
      </c>
      <c r="K2553" t="s">
        <v>370</v>
      </c>
      <c r="L2553" t="s">
        <v>3061</v>
      </c>
      <c r="M2553" t="s">
        <v>640</v>
      </c>
      <c r="N2553">
        <v>0</v>
      </c>
      <c r="O2553" t="s">
        <v>47</v>
      </c>
      <c r="P2553">
        <v>28</v>
      </c>
      <c r="Q2553" t="s">
        <v>62</v>
      </c>
      <c r="R2553" t="s">
        <v>49</v>
      </c>
      <c r="S2553" t="s">
        <v>50</v>
      </c>
      <c r="T2553" t="s">
        <v>51</v>
      </c>
      <c r="U2553" t="s">
        <v>154</v>
      </c>
      <c r="V2553">
        <v>0.6</v>
      </c>
      <c r="W2553" s="1">
        <v>429.00000000000006</v>
      </c>
      <c r="X2553">
        <v>1</v>
      </c>
      <c r="Y2553">
        <v>1.5</v>
      </c>
      <c r="Z2553">
        <v>5</v>
      </c>
      <c r="AA2553">
        <v>0.3</v>
      </c>
      <c r="AB2553" s="2">
        <v>0</v>
      </c>
      <c r="AC2553" s="1">
        <v>0</v>
      </c>
      <c r="AD2553" s="7">
        <v>43531</v>
      </c>
      <c r="AE2553" s="7">
        <v>43531</v>
      </c>
      <c r="AF2553">
        <v>0</v>
      </c>
      <c r="AG2553" t="s">
        <v>53</v>
      </c>
      <c r="AH2553" s="2">
        <v>0</v>
      </c>
      <c r="AI2553" s="1">
        <v>0</v>
      </c>
      <c r="AJ2553" s="1">
        <v>0</v>
      </c>
      <c r="AK2553" s="60" t="str">
        <f>+IF(Tabla1[[#This Row],[REQUEST_TY]]="SR MANTENIMIENTO CORRECTIVO", "EMERGENCIA", "OTROS")</f>
        <v>EMERGENCIA</v>
      </c>
      <c r="AL2553" s="6" t="str">
        <f>+_xlfn.IFS(Tabla1[[#This Row],[Veces obj]]&lt;=1,"0-1",Tabla1[[#This Row],[Veces obj]]&lt;=2,"1-2",Tabla1[[#This Row],[Veces obj]]&lt;=3,"2-3",TRUE,"&gt;3")</f>
        <v>0-1</v>
      </c>
      <c r="AM2553" s="60" t="str">
        <f>+_xlfn.IFS(MONTH(Tabla1[[#This Row],[MES]])&lt;=3,"Q1",MONTH(Tabla1[[#This Row],[MES]])&lt;=6,"Q2",MONTH(Tabla1[[#This Row],[MES]])&lt;=9,"Q3",TRUE,"Q4")</f>
        <v>Q1</v>
      </c>
      <c r="AN2553" s="15" t="str">
        <f>+IFERROR(VLOOKUP(Tabla1[[#This Row],[CUENTA]],CTAS[],2,0),"OTROS")</f>
        <v>OTROS</v>
      </c>
      <c r="AP2553" s="15" t="str">
        <f>+IFERROR(VLOOKUP(Tabla1[[#This Row],[EMPLEADO]],IS[],3,0),"OTROS")</f>
        <v>OTROS</v>
      </c>
      <c r="AQ2553" s="15" t="str">
        <f>+IFERROR(VLOOKUP(Tabla1[[#This Row],[EMPLEADO]],IS[[NÓMINA]:[INGENIERO]],2,0),"OTROS")</f>
        <v>OTROS</v>
      </c>
    </row>
    <row r="2554" spans="1:43" x14ac:dyDescent="0.25">
      <c r="A2554" t="s">
        <v>7477</v>
      </c>
      <c r="B2554">
        <v>1</v>
      </c>
      <c r="C2554" t="s">
        <v>8166</v>
      </c>
      <c r="D2554" t="s">
        <v>38</v>
      </c>
      <c r="E2554" t="s">
        <v>5605</v>
      </c>
      <c r="F2554" t="s">
        <v>8167</v>
      </c>
      <c r="G2554" s="17" t="s">
        <v>8168</v>
      </c>
      <c r="H2554" t="s">
        <v>106</v>
      </c>
      <c r="I2554" t="s">
        <v>43</v>
      </c>
      <c r="J2554" t="s">
        <v>8</v>
      </c>
      <c r="K2554" t="s">
        <v>179</v>
      </c>
      <c r="L2554" t="s">
        <v>2978</v>
      </c>
      <c r="M2554" t="s">
        <v>131</v>
      </c>
      <c r="N2554">
        <v>0</v>
      </c>
      <c r="O2554" t="s">
        <v>47</v>
      </c>
      <c r="P2554">
        <v>601</v>
      </c>
      <c r="Q2554" t="s">
        <v>48</v>
      </c>
      <c r="R2554" t="s">
        <v>153</v>
      </c>
      <c r="S2554" t="s">
        <v>50</v>
      </c>
      <c r="T2554" t="s">
        <v>51</v>
      </c>
      <c r="U2554" t="s">
        <v>52</v>
      </c>
      <c r="V2554">
        <v>1.05</v>
      </c>
      <c r="W2554" s="1">
        <v>750.75000000000011</v>
      </c>
      <c r="X2554">
        <v>1</v>
      </c>
      <c r="Y2554">
        <v>1.9</v>
      </c>
      <c r="Z2554">
        <v>5</v>
      </c>
      <c r="AA2554">
        <v>0.38</v>
      </c>
      <c r="AB2554" s="2">
        <v>0</v>
      </c>
      <c r="AC2554" s="1">
        <v>0</v>
      </c>
      <c r="AD2554" s="7">
        <v>43531</v>
      </c>
      <c r="AE2554" s="7">
        <v>43531</v>
      </c>
      <c r="AF2554">
        <v>0</v>
      </c>
      <c r="AG2554" t="s">
        <v>53</v>
      </c>
      <c r="AH2554" s="2">
        <v>0</v>
      </c>
      <c r="AI2554" s="1">
        <v>0</v>
      </c>
      <c r="AJ2554" s="1">
        <v>0</v>
      </c>
      <c r="AK2554" s="60" t="str">
        <f>+IF(Tabla1[[#This Row],[REQUEST_TY]]="SR MANTENIMIENTO CORRECTIVO", "EMERGENCIA", "OTROS")</f>
        <v>EMERGENCIA</v>
      </c>
      <c r="AL2554" s="6" t="str">
        <f>+_xlfn.IFS(Tabla1[[#This Row],[Veces obj]]&lt;=1,"0-1",Tabla1[[#This Row],[Veces obj]]&lt;=2,"1-2",Tabla1[[#This Row],[Veces obj]]&lt;=3,"2-3",TRUE,"&gt;3")</f>
        <v>0-1</v>
      </c>
      <c r="AM2554" s="60" t="str">
        <f>+_xlfn.IFS(MONTH(Tabla1[[#This Row],[MES]])&lt;=3,"Q1",MONTH(Tabla1[[#This Row],[MES]])&lt;=6,"Q2",MONTH(Tabla1[[#This Row],[MES]])&lt;=9,"Q3",TRUE,"Q4")</f>
        <v>Q1</v>
      </c>
      <c r="AN2554" s="15" t="str">
        <f>+IFERROR(VLOOKUP(Tabla1[[#This Row],[CUENTA]],CTAS[],2,0),"OTROS")</f>
        <v>OTROS</v>
      </c>
      <c r="AP2554" s="15" t="str">
        <f>+IFERROR(VLOOKUP(Tabla1[[#This Row],[EMPLEADO]],IS[],3,0),"OTROS")</f>
        <v>OTROS</v>
      </c>
      <c r="AQ2554" s="15" t="str">
        <f>+IFERROR(VLOOKUP(Tabla1[[#This Row],[EMPLEADO]],IS[[NÓMINA]:[INGENIERO]],2,0),"OTROS")</f>
        <v>OTROS</v>
      </c>
    </row>
    <row r="2555" spans="1:43" x14ac:dyDescent="0.25">
      <c r="A2555" t="s">
        <v>7477</v>
      </c>
      <c r="B2555">
        <v>1</v>
      </c>
      <c r="C2555" t="s">
        <v>8169</v>
      </c>
      <c r="D2555" t="s">
        <v>38</v>
      </c>
      <c r="E2555" t="s">
        <v>725</v>
      </c>
      <c r="F2555" t="s">
        <v>8170</v>
      </c>
      <c r="G2555" s="17" t="s">
        <v>5141</v>
      </c>
      <c r="H2555" t="s">
        <v>1572</v>
      </c>
      <c r="I2555" t="s">
        <v>43</v>
      </c>
      <c r="J2555" t="s">
        <v>8</v>
      </c>
      <c r="K2555" t="s">
        <v>59</v>
      </c>
      <c r="L2555" t="s">
        <v>2819</v>
      </c>
      <c r="M2555" t="s">
        <v>2820</v>
      </c>
      <c r="N2555">
        <v>0</v>
      </c>
      <c r="O2555" t="s">
        <v>47</v>
      </c>
      <c r="P2555">
        <v>26</v>
      </c>
      <c r="Q2555" t="s">
        <v>62</v>
      </c>
      <c r="R2555" t="s">
        <v>223</v>
      </c>
      <c r="S2555" t="s">
        <v>139</v>
      </c>
      <c r="T2555" t="s">
        <v>51</v>
      </c>
      <c r="U2555" t="s">
        <v>262</v>
      </c>
      <c r="V2555">
        <v>1.05</v>
      </c>
      <c r="W2555" s="1">
        <v>1651.6500000000003</v>
      </c>
      <c r="X2555">
        <v>1</v>
      </c>
      <c r="Y2555">
        <v>1.88</v>
      </c>
      <c r="Z2555">
        <v>4</v>
      </c>
      <c r="AA2555">
        <v>0.47</v>
      </c>
      <c r="AB2555" s="2">
        <v>0</v>
      </c>
      <c r="AC2555" s="1">
        <v>0</v>
      </c>
      <c r="AD2555" s="7">
        <v>43531</v>
      </c>
      <c r="AE2555" s="7">
        <v>43531</v>
      </c>
      <c r="AF2555">
        <v>0</v>
      </c>
      <c r="AG2555" t="s">
        <v>53</v>
      </c>
      <c r="AH2555" s="2">
        <v>0</v>
      </c>
      <c r="AI2555" s="1">
        <v>0</v>
      </c>
      <c r="AJ2555" s="1">
        <v>0</v>
      </c>
      <c r="AK2555" s="60" t="str">
        <f>+IF(Tabla1[[#This Row],[REQUEST_TY]]="SR MANTENIMIENTO CORRECTIVO", "EMERGENCIA", "OTROS")</f>
        <v>EMERGENCIA</v>
      </c>
      <c r="AL2555" s="6" t="str">
        <f>+_xlfn.IFS(Tabla1[[#This Row],[Veces obj]]&lt;=1,"0-1",Tabla1[[#This Row],[Veces obj]]&lt;=2,"1-2",Tabla1[[#This Row],[Veces obj]]&lt;=3,"2-3",TRUE,"&gt;3")</f>
        <v>0-1</v>
      </c>
      <c r="AM2555" s="60" t="str">
        <f>+_xlfn.IFS(MONTH(Tabla1[[#This Row],[MES]])&lt;=3,"Q1",MONTH(Tabla1[[#This Row],[MES]])&lt;=6,"Q2",MONTH(Tabla1[[#This Row],[MES]])&lt;=9,"Q3",TRUE,"Q4")</f>
        <v>Q1</v>
      </c>
      <c r="AN2555" s="15" t="str">
        <f>+IFERROR(VLOOKUP(Tabla1[[#This Row],[CUENTA]],CTAS[],2,0),"OTROS")</f>
        <v>OTROS</v>
      </c>
      <c r="AP2555" s="15" t="str">
        <f>+IFERROR(VLOOKUP(Tabla1[[#This Row],[EMPLEADO]],IS[],3,0),"OTROS")</f>
        <v>OTROS</v>
      </c>
      <c r="AQ2555" s="15" t="str">
        <f>+IFERROR(VLOOKUP(Tabla1[[#This Row],[EMPLEADO]],IS[[NÓMINA]:[INGENIERO]],2,0),"OTROS")</f>
        <v>OTROS</v>
      </c>
    </row>
    <row r="2556" spans="1:43" x14ac:dyDescent="0.25">
      <c r="A2556" t="s">
        <v>7477</v>
      </c>
      <c r="B2556">
        <v>1</v>
      </c>
      <c r="C2556" t="s">
        <v>8171</v>
      </c>
      <c r="D2556" t="s">
        <v>38</v>
      </c>
      <c r="E2556" t="s">
        <v>98</v>
      </c>
      <c r="F2556" t="s">
        <v>8172</v>
      </c>
      <c r="G2556" s="17" t="s">
        <v>3398</v>
      </c>
      <c r="H2556" t="s">
        <v>79</v>
      </c>
      <c r="I2556" t="s">
        <v>43</v>
      </c>
      <c r="J2556" t="s">
        <v>8</v>
      </c>
      <c r="K2556" t="s">
        <v>102</v>
      </c>
      <c r="L2556" t="s">
        <v>1471</v>
      </c>
      <c r="M2556" t="s">
        <v>1150</v>
      </c>
      <c r="N2556">
        <v>0</v>
      </c>
      <c r="O2556" t="s">
        <v>47</v>
      </c>
      <c r="P2556">
        <v>15</v>
      </c>
      <c r="Q2556" t="s">
        <v>194</v>
      </c>
      <c r="R2556" t="s">
        <v>63</v>
      </c>
      <c r="S2556" t="s">
        <v>64</v>
      </c>
      <c r="T2556" t="s">
        <v>51</v>
      </c>
      <c r="U2556" t="s">
        <v>195</v>
      </c>
      <c r="V2556">
        <v>0.6</v>
      </c>
      <c r="W2556" s="1">
        <v>819</v>
      </c>
      <c r="X2556">
        <v>1</v>
      </c>
      <c r="Y2556">
        <v>1.87</v>
      </c>
      <c r="Z2556">
        <v>5</v>
      </c>
      <c r="AA2556">
        <v>0.374</v>
      </c>
      <c r="AB2556" s="2">
        <v>0</v>
      </c>
      <c r="AC2556" s="1">
        <v>0</v>
      </c>
      <c r="AD2556" s="7">
        <v>43531</v>
      </c>
      <c r="AE2556" s="7">
        <v>43531</v>
      </c>
      <c r="AF2556">
        <v>0</v>
      </c>
      <c r="AG2556" t="s">
        <v>53</v>
      </c>
      <c r="AH2556" s="2">
        <v>0</v>
      </c>
      <c r="AI2556" s="1">
        <v>0</v>
      </c>
      <c r="AJ2556" s="1">
        <v>0</v>
      </c>
      <c r="AK2556" s="60" t="str">
        <f>+IF(Tabla1[[#This Row],[REQUEST_TY]]="SR MANTENIMIENTO CORRECTIVO", "EMERGENCIA", "OTROS")</f>
        <v>EMERGENCIA</v>
      </c>
      <c r="AL2556" s="6" t="str">
        <f>+_xlfn.IFS(Tabla1[[#This Row],[Veces obj]]&lt;=1,"0-1",Tabla1[[#This Row],[Veces obj]]&lt;=2,"1-2",Tabla1[[#This Row],[Veces obj]]&lt;=3,"2-3",TRUE,"&gt;3")</f>
        <v>0-1</v>
      </c>
      <c r="AM2556" s="60" t="str">
        <f>+_xlfn.IFS(MONTH(Tabla1[[#This Row],[MES]])&lt;=3,"Q1",MONTH(Tabla1[[#This Row],[MES]])&lt;=6,"Q2",MONTH(Tabla1[[#This Row],[MES]])&lt;=9,"Q3",TRUE,"Q4")</f>
        <v>Q1</v>
      </c>
      <c r="AN2556" s="15" t="str">
        <f>+IFERROR(VLOOKUP(Tabla1[[#This Row],[CUENTA]],CTAS[],2,0),"OTROS")</f>
        <v>OTROS</v>
      </c>
      <c r="AP2556" s="15" t="str">
        <f>+IFERROR(VLOOKUP(Tabla1[[#This Row],[EMPLEADO]],IS[],3,0),"OTROS")</f>
        <v>OTROS</v>
      </c>
      <c r="AQ2556" s="15" t="str">
        <f>+IFERROR(VLOOKUP(Tabla1[[#This Row],[EMPLEADO]],IS[[NÓMINA]:[INGENIERO]],2,0),"OTROS")</f>
        <v>OTROS</v>
      </c>
    </row>
    <row r="2557" spans="1:43" x14ac:dyDescent="0.25">
      <c r="A2557" t="s">
        <v>7477</v>
      </c>
      <c r="B2557">
        <v>1</v>
      </c>
      <c r="C2557" t="s">
        <v>8173</v>
      </c>
      <c r="D2557" t="s">
        <v>38</v>
      </c>
      <c r="E2557" t="s">
        <v>39</v>
      </c>
      <c r="F2557" t="s">
        <v>8174</v>
      </c>
      <c r="G2557" s="17" t="s">
        <v>3576</v>
      </c>
      <c r="H2557" t="s">
        <v>42</v>
      </c>
      <c r="I2557" t="s">
        <v>43</v>
      </c>
      <c r="J2557" t="s">
        <v>8</v>
      </c>
      <c r="K2557" t="s">
        <v>44</v>
      </c>
      <c r="L2557" t="s">
        <v>3577</v>
      </c>
      <c r="M2557" t="s">
        <v>131</v>
      </c>
      <c r="N2557">
        <v>1</v>
      </c>
      <c r="O2557" t="s">
        <v>47</v>
      </c>
      <c r="P2557">
        <v>145</v>
      </c>
      <c r="Q2557" t="s">
        <v>48</v>
      </c>
      <c r="R2557" t="s">
        <v>49</v>
      </c>
      <c r="S2557" t="s">
        <v>50</v>
      </c>
      <c r="T2557" t="s">
        <v>51</v>
      </c>
      <c r="U2557" t="s">
        <v>52</v>
      </c>
      <c r="V2557">
        <v>1.05</v>
      </c>
      <c r="W2557" s="1">
        <v>0</v>
      </c>
      <c r="X2557">
        <v>1</v>
      </c>
      <c r="Y2557">
        <v>0.65</v>
      </c>
      <c r="Z2557">
        <v>5</v>
      </c>
      <c r="AA2557">
        <v>0.13</v>
      </c>
      <c r="AB2557" s="2">
        <v>0</v>
      </c>
      <c r="AC2557" s="1">
        <v>0</v>
      </c>
      <c r="AD2557" s="7">
        <v>43530</v>
      </c>
      <c r="AE2557" s="7">
        <v>43530</v>
      </c>
      <c r="AF2557">
        <v>0</v>
      </c>
      <c r="AG2557" t="s">
        <v>53</v>
      </c>
      <c r="AH2557" s="2">
        <v>0</v>
      </c>
      <c r="AI2557" s="1">
        <v>0</v>
      </c>
      <c r="AJ2557" s="1">
        <v>0</v>
      </c>
      <c r="AK2557" s="60" t="str">
        <f>+IF(Tabla1[[#This Row],[REQUEST_TY]]="SR MANTENIMIENTO CORRECTIVO", "EMERGENCIA", "OTROS")</f>
        <v>EMERGENCIA</v>
      </c>
      <c r="AL2557" s="6" t="str">
        <f>+_xlfn.IFS(Tabla1[[#This Row],[Veces obj]]&lt;=1,"0-1",Tabla1[[#This Row],[Veces obj]]&lt;=2,"1-2",Tabla1[[#This Row],[Veces obj]]&lt;=3,"2-3",TRUE,"&gt;3")</f>
        <v>0-1</v>
      </c>
      <c r="AM2557" s="60" t="str">
        <f>+_xlfn.IFS(MONTH(Tabla1[[#This Row],[MES]])&lt;=3,"Q1",MONTH(Tabla1[[#This Row],[MES]])&lt;=6,"Q2",MONTH(Tabla1[[#This Row],[MES]])&lt;=9,"Q3",TRUE,"Q4")</f>
        <v>Q1</v>
      </c>
      <c r="AN2557" s="15" t="str">
        <f>+IFERROR(VLOOKUP(Tabla1[[#This Row],[CUENTA]],CTAS[],2,0),"OTROS")</f>
        <v>OTROS</v>
      </c>
      <c r="AP2557" s="15" t="str">
        <f>+IFERROR(VLOOKUP(Tabla1[[#This Row],[EMPLEADO]],IS[],3,0),"OTROS")</f>
        <v>OTROS</v>
      </c>
      <c r="AQ2557" s="15" t="str">
        <f>+IFERROR(VLOOKUP(Tabla1[[#This Row],[EMPLEADO]],IS[[NÓMINA]:[INGENIERO]],2,0),"OTROS")</f>
        <v>OTROS</v>
      </c>
    </row>
    <row r="2558" spans="1:43" x14ac:dyDescent="0.25">
      <c r="A2558" t="s">
        <v>7477</v>
      </c>
      <c r="B2558">
        <v>1</v>
      </c>
      <c r="C2558" t="s">
        <v>8175</v>
      </c>
      <c r="D2558" t="s">
        <v>38</v>
      </c>
      <c r="E2558" t="s">
        <v>725</v>
      </c>
      <c r="F2558" t="s">
        <v>8176</v>
      </c>
      <c r="G2558" s="17" t="s">
        <v>8177</v>
      </c>
      <c r="H2558" t="s">
        <v>1130</v>
      </c>
      <c r="I2558" t="s">
        <v>43</v>
      </c>
      <c r="J2558" t="s">
        <v>8</v>
      </c>
      <c r="K2558" t="s">
        <v>59</v>
      </c>
      <c r="L2558" t="s">
        <v>8178</v>
      </c>
      <c r="M2558" t="s">
        <v>1132</v>
      </c>
      <c r="N2558">
        <v>0</v>
      </c>
      <c r="O2558" t="s">
        <v>47</v>
      </c>
      <c r="P2558">
        <v>93</v>
      </c>
      <c r="Q2558" t="s">
        <v>48</v>
      </c>
      <c r="R2558" t="s">
        <v>223</v>
      </c>
      <c r="S2558" t="s">
        <v>139</v>
      </c>
      <c r="T2558" t="s">
        <v>208</v>
      </c>
      <c r="U2558" t="s">
        <v>353</v>
      </c>
      <c r="V2558">
        <v>1.1499999999999999</v>
      </c>
      <c r="W2558" s="1">
        <v>1808.95</v>
      </c>
      <c r="X2558">
        <v>1</v>
      </c>
      <c r="Y2558">
        <v>3.38</v>
      </c>
      <c r="Z2558">
        <v>6</v>
      </c>
      <c r="AA2558">
        <v>0.56333333333333335</v>
      </c>
      <c r="AB2558" s="2">
        <v>0</v>
      </c>
      <c r="AC2558" s="1">
        <v>0</v>
      </c>
      <c r="AD2558" s="7">
        <v>43531</v>
      </c>
      <c r="AE2558" s="7">
        <v>43531</v>
      </c>
      <c r="AF2558">
        <v>0</v>
      </c>
      <c r="AG2558" t="s">
        <v>53</v>
      </c>
      <c r="AH2558" s="2">
        <v>0</v>
      </c>
      <c r="AI2558" s="1">
        <v>0</v>
      </c>
      <c r="AJ2558" s="1">
        <v>0</v>
      </c>
      <c r="AK2558" s="60" t="str">
        <f>+IF(Tabla1[[#This Row],[REQUEST_TY]]="SR MANTENIMIENTO CORRECTIVO", "EMERGENCIA", "OTROS")</f>
        <v>EMERGENCIA</v>
      </c>
      <c r="AL2558" s="6" t="str">
        <f>+_xlfn.IFS(Tabla1[[#This Row],[Veces obj]]&lt;=1,"0-1",Tabla1[[#This Row],[Veces obj]]&lt;=2,"1-2",Tabla1[[#This Row],[Veces obj]]&lt;=3,"2-3",TRUE,"&gt;3")</f>
        <v>0-1</v>
      </c>
      <c r="AM2558" s="60" t="str">
        <f>+_xlfn.IFS(MONTH(Tabla1[[#This Row],[MES]])&lt;=3,"Q1",MONTH(Tabla1[[#This Row],[MES]])&lt;=6,"Q2",MONTH(Tabla1[[#This Row],[MES]])&lt;=9,"Q3",TRUE,"Q4")</f>
        <v>Q1</v>
      </c>
      <c r="AN2558" s="15" t="str">
        <f>+IFERROR(VLOOKUP(Tabla1[[#This Row],[CUENTA]],CTAS[],2,0),"OTROS")</f>
        <v>OTROS</v>
      </c>
      <c r="AP2558" s="15" t="str">
        <f>+IFERROR(VLOOKUP(Tabla1[[#This Row],[EMPLEADO]],IS[],3,0),"OTROS")</f>
        <v>OTROS</v>
      </c>
      <c r="AQ2558" s="15" t="str">
        <f>+IFERROR(VLOOKUP(Tabla1[[#This Row],[EMPLEADO]],IS[[NÓMINA]:[INGENIERO]],2,0),"OTROS")</f>
        <v>OTROS</v>
      </c>
    </row>
    <row r="2559" spans="1:43" x14ac:dyDescent="0.25">
      <c r="A2559" t="s">
        <v>7477</v>
      </c>
      <c r="B2559">
        <v>1</v>
      </c>
      <c r="C2559" t="s">
        <v>8179</v>
      </c>
      <c r="D2559" t="s">
        <v>38</v>
      </c>
      <c r="E2559" t="s">
        <v>1015</v>
      </c>
      <c r="F2559" t="s">
        <v>8180</v>
      </c>
      <c r="G2559" s="17" t="s">
        <v>8181</v>
      </c>
      <c r="H2559" t="s">
        <v>204</v>
      </c>
      <c r="I2559" t="s">
        <v>43</v>
      </c>
      <c r="J2559" t="s">
        <v>8</v>
      </c>
      <c r="K2559" t="s">
        <v>59</v>
      </c>
      <c r="L2559" t="s">
        <v>205</v>
      </c>
      <c r="M2559" t="s">
        <v>206</v>
      </c>
      <c r="N2559">
        <v>0</v>
      </c>
      <c r="O2559" t="s">
        <v>47</v>
      </c>
      <c r="P2559">
        <v>394</v>
      </c>
      <c r="Q2559" t="s">
        <v>48</v>
      </c>
      <c r="R2559" t="s">
        <v>317</v>
      </c>
      <c r="S2559" t="s">
        <v>318</v>
      </c>
      <c r="T2559" t="s">
        <v>208</v>
      </c>
      <c r="U2559" t="s">
        <v>353</v>
      </c>
      <c r="V2559">
        <v>1.1499999999999999</v>
      </c>
      <c r="W2559" s="1">
        <v>1808.95</v>
      </c>
      <c r="X2559">
        <v>1</v>
      </c>
      <c r="Y2559">
        <v>1.1000000000000001</v>
      </c>
      <c r="Z2559">
        <v>6</v>
      </c>
      <c r="AA2559">
        <v>0.18333333333333335</v>
      </c>
      <c r="AB2559" s="2">
        <v>0</v>
      </c>
      <c r="AC2559" s="1">
        <v>0</v>
      </c>
      <c r="AD2559" s="7">
        <v>43538</v>
      </c>
      <c r="AE2559" s="7">
        <v>43539</v>
      </c>
      <c r="AF2559">
        <v>1</v>
      </c>
      <c r="AG2559" t="s">
        <v>53</v>
      </c>
      <c r="AH2559" s="2">
        <v>0</v>
      </c>
      <c r="AI2559" s="1">
        <v>0</v>
      </c>
      <c r="AJ2559" s="1">
        <v>0</v>
      </c>
      <c r="AK2559" s="60" t="str">
        <f>+IF(Tabla1[[#This Row],[REQUEST_TY]]="SR MANTENIMIENTO CORRECTIVO", "EMERGENCIA", "OTROS")</f>
        <v>EMERGENCIA</v>
      </c>
      <c r="AL2559" s="6" t="str">
        <f>+_xlfn.IFS(Tabla1[[#This Row],[Veces obj]]&lt;=1,"0-1",Tabla1[[#This Row],[Veces obj]]&lt;=2,"1-2",Tabla1[[#This Row],[Veces obj]]&lt;=3,"2-3",TRUE,"&gt;3")</f>
        <v>0-1</v>
      </c>
      <c r="AM2559" s="60" t="str">
        <f>+_xlfn.IFS(MONTH(Tabla1[[#This Row],[MES]])&lt;=3,"Q1",MONTH(Tabla1[[#This Row],[MES]])&lt;=6,"Q2",MONTH(Tabla1[[#This Row],[MES]])&lt;=9,"Q3",TRUE,"Q4")</f>
        <v>Q1</v>
      </c>
      <c r="AN2559" s="15" t="str">
        <f>+IFERROR(VLOOKUP(Tabla1[[#This Row],[CUENTA]],CTAS[],2,0),"OTROS")</f>
        <v>OTROS</v>
      </c>
      <c r="AP2559" s="15" t="str">
        <f>+IFERROR(VLOOKUP(Tabla1[[#This Row],[EMPLEADO]],IS[],3,0),"OTROS")</f>
        <v>OTROS</v>
      </c>
      <c r="AQ2559" s="15" t="str">
        <f>+IFERROR(VLOOKUP(Tabla1[[#This Row],[EMPLEADO]],IS[[NÓMINA]:[INGENIERO]],2,0),"OTROS")</f>
        <v>OTROS</v>
      </c>
    </row>
    <row r="2560" spans="1:43" x14ac:dyDescent="0.25">
      <c r="A2560" t="s">
        <v>7477</v>
      </c>
      <c r="B2560">
        <v>1</v>
      </c>
      <c r="C2560" t="s">
        <v>8182</v>
      </c>
      <c r="D2560" t="s">
        <v>38</v>
      </c>
      <c r="E2560" t="s">
        <v>217</v>
      </c>
      <c r="F2560" t="s">
        <v>8183</v>
      </c>
      <c r="G2560" s="17" t="s">
        <v>8184</v>
      </c>
      <c r="H2560" t="s">
        <v>204</v>
      </c>
      <c r="I2560" t="s">
        <v>43</v>
      </c>
      <c r="J2560" t="s">
        <v>8</v>
      </c>
      <c r="K2560" t="s">
        <v>59</v>
      </c>
      <c r="L2560" t="s">
        <v>205</v>
      </c>
      <c r="M2560" t="s">
        <v>206</v>
      </c>
      <c r="N2560">
        <v>0</v>
      </c>
      <c r="O2560" t="s">
        <v>47</v>
      </c>
      <c r="P2560">
        <v>106</v>
      </c>
      <c r="Q2560" t="s">
        <v>48</v>
      </c>
      <c r="R2560" t="s">
        <v>223</v>
      </c>
      <c r="S2560" t="s">
        <v>139</v>
      </c>
      <c r="T2560" t="s">
        <v>208</v>
      </c>
      <c r="U2560" t="s">
        <v>353</v>
      </c>
      <c r="V2560">
        <v>1.1499999999999999</v>
      </c>
      <c r="W2560" s="1">
        <v>1808.95</v>
      </c>
      <c r="X2560">
        <v>1</v>
      </c>
      <c r="Y2560">
        <v>2.72</v>
      </c>
      <c r="Z2560">
        <v>6</v>
      </c>
      <c r="AA2560">
        <v>0.45333333333333337</v>
      </c>
      <c r="AB2560" s="2">
        <v>0</v>
      </c>
      <c r="AC2560" s="1">
        <v>0</v>
      </c>
      <c r="AD2560" s="7">
        <v>43531</v>
      </c>
      <c r="AE2560" s="7">
        <v>43531</v>
      </c>
      <c r="AF2560">
        <v>0</v>
      </c>
      <c r="AG2560" t="s">
        <v>53</v>
      </c>
      <c r="AH2560" s="2">
        <v>0</v>
      </c>
      <c r="AI2560" s="1">
        <v>0</v>
      </c>
      <c r="AJ2560" s="1">
        <v>0</v>
      </c>
      <c r="AK2560" s="60" t="str">
        <f>+IF(Tabla1[[#This Row],[REQUEST_TY]]="SR MANTENIMIENTO CORRECTIVO", "EMERGENCIA", "OTROS")</f>
        <v>EMERGENCIA</v>
      </c>
      <c r="AL2560" s="6" t="str">
        <f>+_xlfn.IFS(Tabla1[[#This Row],[Veces obj]]&lt;=1,"0-1",Tabla1[[#This Row],[Veces obj]]&lt;=2,"1-2",Tabla1[[#This Row],[Veces obj]]&lt;=3,"2-3",TRUE,"&gt;3")</f>
        <v>0-1</v>
      </c>
      <c r="AM2560" s="60" t="str">
        <f>+_xlfn.IFS(MONTH(Tabla1[[#This Row],[MES]])&lt;=3,"Q1",MONTH(Tabla1[[#This Row],[MES]])&lt;=6,"Q2",MONTH(Tabla1[[#This Row],[MES]])&lt;=9,"Q3",TRUE,"Q4")</f>
        <v>Q1</v>
      </c>
      <c r="AN2560" s="15" t="str">
        <f>+IFERROR(VLOOKUP(Tabla1[[#This Row],[CUENTA]],CTAS[],2,0),"OTROS")</f>
        <v>OTROS</v>
      </c>
      <c r="AP2560" s="15" t="str">
        <f>+IFERROR(VLOOKUP(Tabla1[[#This Row],[EMPLEADO]],IS[],3,0),"OTROS")</f>
        <v>OTROS</v>
      </c>
      <c r="AQ2560" s="15" t="str">
        <f>+IFERROR(VLOOKUP(Tabla1[[#This Row],[EMPLEADO]],IS[[NÓMINA]:[INGENIERO]],2,0),"OTROS")</f>
        <v>OTROS</v>
      </c>
    </row>
    <row r="2561" spans="1:43" x14ac:dyDescent="0.25">
      <c r="A2561" t="s">
        <v>7477</v>
      </c>
      <c r="B2561">
        <v>1</v>
      </c>
      <c r="C2561" t="s">
        <v>8185</v>
      </c>
      <c r="D2561" t="s">
        <v>38</v>
      </c>
      <c r="E2561" t="s">
        <v>89</v>
      </c>
      <c r="F2561" t="s">
        <v>8186</v>
      </c>
      <c r="G2561" s="17" t="s">
        <v>8187</v>
      </c>
      <c r="H2561" t="s">
        <v>70</v>
      </c>
      <c r="I2561" t="s">
        <v>43</v>
      </c>
      <c r="J2561" t="s">
        <v>8</v>
      </c>
      <c r="K2561" t="s">
        <v>92</v>
      </c>
      <c r="L2561" t="s">
        <v>93</v>
      </c>
      <c r="M2561" t="s">
        <v>94</v>
      </c>
      <c r="N2561">
        <v>1</v>
      </c>
      <c r="O2561" t="s">
        <v>47</v>
      </c>
      <c r="P2561">
        <v>78</v>
      </c>
      <c r="Q2561" t="s">
        <v>48</v>
      </c>
      <c r="R2561" t="s">
        <v>95</v>
      </c>
      <c r="S2561" t="s">
        <v>64</v>
      </c>
      <c r="T2561" t="s">
        <v>51</v>
      </c>
      <c r="U2561" t="s">
        <v>96</v>
      </c>
      <c r="V2561">
        <v>1.1000000000000001</v>
      </c>
      <c r="W2561" s="1">
        <v>0</v>
      </c>
      <c r="X2561">
        <v>1</v>
      </c>
      <c r="Y2561">
        <v>0</v>
      </c>
      <c r="Z2561">
        <v>5</v>
      </c>
      <c r="AA2561">
        <v>0</v>
      </c>
      <c r="AB2561" s="2">
        <v>0</v>
      </c>
      <c r="AC2561" s="1">
        <v>0</v>
      </c>
      <c r="AD2561" s="7">
        <v>43531</v>
      </c>
      <c r="AE2561" s="7">
        <v>43531</v>
      </c>
      <c r="AF2561">
        <v>0</v>
      </c>
      <c r="AG2561" t="s">
        <v>53</v>
      </c>
      <c r="AH2561" s="2">
        <v>0</v>
      </c>
      <c r="AI2561" s="1">
        <v>0</v>
      </c>
      <c r="AJ2561" s="1">
        <v>0</v>
      </c>
      <c r="AK2561" s="60" t="str">
        <f>+IF(Tabla1[[#This Row],[REQUEST_TY]]="SR MANTENIMIENTO CORRECTIVO", "EMERGENCIA", "OTROS")</f>
        <v>EMERGENCIA</v>
      </c>
      <c r="AL2561" s="6" t="str">
        <f>+_xlfn.IFS(Tabla1[[#This Row],[Veces obj]]&lt;=1,"0-1",Tabla1[[#This Row],[Veces obj]]&lt;=2,"1-2",Tabla1[[#This Row],[Veces obj]]&lt;=3,"2-3",TRUE,"&gt;3")</f>
        <v>0-1</v>
      </c>
      <c r="AM2561" s="60" t="str">
        <f>+_xlfn.IFS(MONTH(Tabla1[[#This Row],[MES]])&lt;=3,"Q1",MONTH(Tabla1[[#This Row],[MES]])&lt;=6,"Q2",MONTH(Tabla1[[#This Row],[MES]])&lt;=9,"Q3",TRUE,"Q4")</f>
        <v>Q1</v>
      </c>
      <c r="AN2561" s="15" t="str">
        <f>+IFERROR(VLOOKUP(Tabla1[[#This Row],[CUENTA]],CTAS[],2,0),"OTROS")</f>
        <v>OTROS</v>
      </c>
      <c r="AP2561" s="15" t="str">
        <f>+IFERROR(VLOOKUP(Tabla1[[#This Row],[EMPLEADO]],IS[],3,0),"OTROS")</f>
        <v>OTROS</v>
      </c>
      <c r="AQ2561" s="15" t="str">
        <f>+IFERROR(VLOOKUP(Tabla1[[#This Row],[EMPLEADO]],IS[[NÓMINA]:[INGENIERO]],2,0),"OTROS")</f>
        <v>OTROS</v>
      </c>
    </row>
    <row r="2562" spans="1:43" x14ac:dyDescent="0.25">
      <c r="A2562" t="s">
        <v>7477</v>
      </c>
      <c r="B2562">
        <v>1</v>
      </c>
      <c r="C2562" t="s">
        <v>8188</v>
      </c>
      <c r="D2562" t="s">
        <v>38</v>
      </c>
      <c r="E2562" t="s">
        <v>558</v>
      </c>
      <c r="F2562" t="s">
        <v>8189</v>
      </c>
      <c r="G2562" s="17" t="s">
        <v>3593</v>
      </c>
      <c r="H2562" t="s">
        <v>42</v>
      </c>
      <c r="I2562" t="s">
        <v>43</v>
      </c>
      <c r="J2562" t="s">
        <v>8</v>
      </c>
      <c r="K2562" t="s">
        <v>2886</v>
      </c>
      <c r="L2562" t="s">
        <v>3566</v>
      </c>
      <c r="M2562" t="s">
        <v>131</v>
      </c>
      <c r="N2562">
        <v>1</v>
      </c>
      <c r="O2562" t="s">
        <v>47</v>
      </c>
      <c r="P2562">
        <v>15</v>
      </c>
      <c r="Q2562" t="s">
        <v>194</v>
      </c>
      <c r="R2562" t="s">
        <v>95</v>
      </c>
      <c r="S2562" t="s">
        <v>64</v>
      </c>
      <c r="T2562" t="s">
        <v>51</v>
      </c>
      <c r="U2562" t="s">
        <v>195</v>
      </c>
      <c r="V2562">
        <v>0.6</v>
      </c>
      <c r="W2562" s="1">
        <v>0</v>
      </c>
      <c r="X2562">
        <v>1</v>
      </c>
      <c r="Y2562">
        <v>0.81</v>
      </c>
      <c r="Z2562">
        <v>5</v>
      </c>
      <c r="AA2562">
        <v>0.16200000000000001</v>
      </c>
      <c r="AB2562" s="2">
        <v>0</v>
      </c>
      <c r="AC2562" s="1">
        <v>0</v>
      </c>
      <c r="AD2562" s="7">
        <v>43530</v>
      </c>
      <c r="AE2562" s="7">
        <v>43531</v>
      </c>
      <c r="AF2562">
        <v>1</v>
      </c>
      <c r="AG2562" t="s">
        <v>53</v>
      </c>
      <c r="AH2562" s="2">
        <v>0</v>
      </c>
      <c r="AI2562" s="1">
        <v>0</v>
      </c>
      <c r="AJ2562" s="1">
        <v>0</v>
      </c>
      <c r="AK2562" s="60" t="str">
        <f>+IF(Tabla1[[#This Row],[REQUEST_TY]]="SR MANTENIMIENTO CORRECTIVO", "EMERGENCIA", "OTROS")</f>
        <v>EMERGENCIA</v>
      </c>
      <c r="AL2562" s="6" t="str">
        <f>+_xlfn.IFS(Tabla1[[#This Row],[Veces obj]]&lt;=1,"0-1",Tabla1[[#This Row],[Veces obj]]&lt;=2,"1-2",Tabla1[[#This Row],[Veces obj]]&lt;=3,"2-3",TRUE,"&gt;3")</f>
        <v>0-1</v>
      </c>
      <c r="AM2562" s="60" t="str">
        <f>+_xlfn.IFS(MONTH(Tabla1[[#This Row],[MES]])&lt;=3,"Q1",MONTH(Tabla1[[#This Row],[MES]])&lt;=6,"Q2",MONTH(Tabla1[[#This Row],[MES]])&lt;=9,"Q3",TRUE,"Q4")</f>
        <v>Q1</v>
      </c>
      <c r="AN2562" s="15" t="str">
        <f>+IFERROR(VLOOKUP(Tabla1[[#This Row],[CUENTA]],CTAS[],2,0),"OTROS")</f>
        <v>OTROS</v>
      </c>
      <c r="AP2562" s="15" t="str">
        <f>+IFERROR(VLOOKUP(Tabla1[[#This Row],[EMPLEADO]],IS[],3,0),"OTROS")</f>
        <v>OTROS</v>
      </c>
      <c r="AQ2562" s="15" t="str">
        <f>+IFERROR(VLOOKUP(Tabla1[[#This Row],[EMPLEADO]],IS[[NÓMINA]:[INGENIERO]],2,0),"OTROS")</f>
        <v>OTROS</v>
      </c>
    </row>
    <row r="2563" spans="1:43" x14ac:dyDescent="0.25">
      <c r="A2563" t="s">
        <v>7477</v>
      </c>
      <c r="B2563">
        <v>1</v>
      </c>
      <c r="C2563" t="s">
        <v>8190</v>
      </c>
      <c r="D2563" t="s">
        <v>38</v>
      </c>
      <c r="E2563" t="s">
        <v>294</v>
      </c>
      <c r="F2563" t="s">
        <v>8191</v>
      </c>
      <c r="G2563" s="17" t="s">
        <v>8192</v>
      </c>
      <c r="H2563" t="s">
        <v>592</v>
      </c>
      <c r="I2563" t="s">
        <v>43</v>
      </c>
      <c r="J2563" t="s">
        <v>8</v>
      </c>
      <c r="K2563" t="s">
        <v>2028</v>
      </c>
      <c r="L2563" t="s">
        <v>8193</v>
      </c>
      <c r="M2563" t="s">
        <v>119</v>
      </c>
      <c r="N2563">
        <v>0</v>
      </c>
      <c r="O2563" t="s">
        <v>47</v>
      </c>
      <c r="P2563">
        <v>120</v>
      </c>
      <c r="Q2563" t="s">
        <v>48</v>
      </c>
      <c r="R2563" t="s">
        <v>95</v>
      </c>
      <c r="S2563" t="s">
        <v>64</v>
      </c>
      <c r="T2563" t="s">
        <v>51</v>
      </c>
      <c r="U2563" t="s">
        <v>96</v>
      </c>
      <c r="V2563">
        <v>1.1000000000000001</v>
      </c>
      <c r="W2563" s="1">
        <v>1501.5000000000002</v>
      </c>
      <c r="X2563">
        <v>1</v>
      </c>
      <c r="Y2563">
        <v>0.52</v>
      </c>
      <c r="Z2563">
        <v>5</v>
      </c>
      <c r="AA2563">
        <v>0.10400000000000001</v>
      </c>
      <c r="AB2563" s="2">
        <v>0</v>
      </c>
      <c r="AC2563" s="1">
        <v>0</v>
      </c>
      <c r="AD2563" s="7">
        <v>43531</v>
      </c>
      <c r="AE2563" s="7">
        <v>43531</v>
      </c>
      <c r="AF2563">
        <v>0</v>
      </c>
      <c r="AG2563" t="s">
        <v>53</v>
      </c>
      <c r="AH2563" s="2">
        <v>0</v>
      </c>
      <c r="AI2563" s="1">
        <v>0</v>
      </c>
      <c r="AJ2563" s="1">
        <v>0</v>
      </c>
      <c r="AK2563" s="60" t="str">
        <f>+IF(Tabla1[[#This Row],[REQUEST_TY]]="SR MANTENIMIENTO CORRECTIVO", "EMERGENCIA", "OTROS")</f>
        <v>EMERGENCIA</v>
      </c>
      <c r="AL2563" s="6" t="str">
        <f>+_xlfn.IFS(Tabla1[[#This Row],[Veces obj]]&lt;=1,"0-1",Tabla1[[#This Row],[Veces obj]]&lt;=2,"1-2",Tabla1[[#This Row],[Veces obj]]&lt;=3,"2-3",TRUE,"&gt;3")</f>
        <v>0-1</v>
      </c>
      <c r="AM2563" s="60" t="str">
        <f>+_xlfn.IFS(MONTH(Tabla1[[#This Row],[MES]])&lt;=3,"Q1",MONTH(Tabla1[[#This Row],[MES]])&lt;=6,"Q2",MONTH(Tabla1[[#This Row],[MES]])&lt;=9,"Q3",TRUE,"Q4")</f>
        <v>Q1</v>
      </c>
      <c r="AN2563" s="15" t="str">
        <f>+IFERROR(VLOOKUP(Tabla1[[#This Row],[CUENTA]],CTAS[],2,0),"OTROS")</f>
        <v>OTROS</v>
      </c>
      <c r="AP2563" s="15" t="str">
        <f>+IFERROR(VLOOKUP(Tabla1[[#This Row],[EMPLEADO]],IS[],3,0),"OTROS")</f>
        <v>CHIHUAHUA</v>
      </c>
      <c r="AQ2563" s="15" t="str">
        <f>+IFERROR(VLOOKUP(Tabla1[[#This Row],[EMPLEADO]],IS[[NÓMINA]:[INGENIERO]],2,0),"OTROS")</f>
        <v>VICTOR MENDEZ</v>
      </c>
    </row>
    <row r="2564" spans="1:43" x14ac:dyDescent="0.25">
      <c r="A2564" t="s">
        <v>7477</v>
      </c>
      <c r="B2564">
        <v>1</v>
      </c>
      <c r="C2564" t="s">
        <v>8194</v>
      </c>
      <c r="D2564" t="s">
        <v>38</v>
      </c>
      <c r="E2564" t="s">
        <v>747</v>
      </c>
      <c r="F2564" t="s">
        <v>8195</v>
      </c>
      <c r="G2564" s="17" t="s">
        <v>8196</v>
      </c>
      <c r="H2564" t="s">
        <v>740</v>
      </c>
      <c r="I2564" t="s">
        <v>43</v>
      </c>
      <c r="J2564" t="s">
        <v>8</v>
      </c>
      <c r="K2564" t="s">
        <v>1110</v>
      </c>
      <c r="L2564" t="s">
        <v>8197</v>
      </c>
      <c r="M2564" t="s">
        <v>530</v>
      </c>
      <c r="N2564">
        <v>0</v>
      </c>
      <c r="O2564" t="s">
        <v>47</v>
      </c>
      <c r="P2564">
        <v>153</v>
      </c>
      <c r="Q2564" t="s">
        <v>48</v>
      </c>
      <c r="R2564" t="s">
        <v>95</v>
      </c>
      <c r="S2564" t="s">
        <v>64</v>
      </c>
      <c r="T2564" t="s">
        <v>51</v>
      </c>
      <c r="U2564" t="s">
        <v>96</v>
      </c>
      <c r="V2564">
        <v>1.1000000000000001</v>
      </c>
      <c r="W2564" s="1">
        <v>1501.5000000000002</v>
      </c>
      <c r="X2564">
        <v>1</v>
      </c>
      <c r="Y2564">
        <v>2.88</v>
      </c>
      <c r="Z2564">
        <v>5</v>
      </c>
      <c r="AA2564">
        <v>0.57599999999999996</v>
      </c>
      <c r="AB2564" s="2">
        <v>0</v>
      </c>
      <c r="AC2564" s="1">
        <v>0</v>
      </c>
      <c r="AD2564" s="7">
        <v>43532</v>
      </c>
      <c r="AE2564" s="7">
        <v>43535</v>
      </c>
      <c r="AF2564">
        <v>1</v>
      </c>
      <c r="AG2564" t="s">
        <v>53</v>
      </c>
      <c r="AH2564" s="2">
        <v>0</v>
      </c>
      <c r="AI2564" s="1">
        <v>0</v>
      </c>
      <c r="AJ2564" s="1">
        <v>0</v>
      </c>
      <c r="AK2564" s="60" t="str">
        <f>+IF(Tabla1[[#This Row],[REQUEST_TY]]="SR MANTENIMIENTO CORRECTIVO", "EMERGENCIA", "OTROS")</f>
        <v>EMERGENCIA</v>
      </c>
      <c r="AL2564" s="6" t="str">
        <f>+_xlfn.IFS(Tabla1[[#This Row],[Veces obj]]&lt;=1,"0-1",Tabla1[[#This Row],[Veces obj]]&lt;=2,"1-2",Tabla1[[#This Row],[Veces obj]]&lt;=3,"2-3",TRUE,"&gt;3")</f>
        <v>0-1</v>
      </c>
      <c r="AM2564" s="60" t="str">
        <f>+_xlfn.IFS(MONTH(Tabla1[[#This Row],[MES]])&lt;=3,"Q1",MONTH(Tabla1[[#This Row],[MES]])&lt;=6,"Q2",MONTH(Tabla1[[#This Row],[MES]])&lt;=9,"Q3",TRUE,"Q4")</f>
        <v>Q1</v>
      </c>
      <c r="AN2564" s="15" t="str">
        <f>+IFERROR(VLOOKUP(Tabla1[[#This Row],[CUENTA]],CTAS[],2,0),"OTROS")</f>
        <v>OTROS</v>
      </c>
      <c r="AP2564" s="15" t="str">
        <f>+IFERROR(VLOOKUP(Tabla1[[#This Row],[EMPLEADO]],IS[],3,0),"OTROS")</f>
        <v>OTROS</v>
      </c>
      <c r="AQ2564" s="15" t="str">
        <f>+IFERROR(VLOOKUP(Tabla1[[#This Row],[EMPLEADO]],IS[[NÓMINA]:[INGENIERO]],2,0),"OTROS")</f>
        <v>OTROS</v>
      </c>
    </row>
    <row r="2565" spans="1:43" x14ac:dyDescent="0.25">
      <c r="A2565" t="s">
        <v>7477</v>
      </c>
      <c r="B2565">
        <v>1</v>
      </c>
      <c r="C2565" t="s">
        <v>8198</v>
      </c>
      <c r="D2565" t="s">
        <v>38</v>
      </c>
      <c r="E2565" t="s">
        <v>747</v>
      </c>
      <c r="F2565" t="s">
        <v>8199</v>
      </c>
      <c r="G2565" s="17" t="s">
        <v>8200</v>
      </c>
      <c r="H2565" t="s">
        <v>740</v>
      </c>
      <c r="I2565" t="s">
        <v>43</v>
      </c>
      <c r="J2565" t="s">
        <v>8</v>
      </c>
      <c r="K2565" t="s">
        <v>1110</v>
      </c>
      <c r="L2565" t="s">
        <v>8197</v>
      </c>
      <c r="M2565" t="s">
        <v>530</v>
      </c>
      <c r="N2565">
        <v>0</v>
      </c>
      <c r="O2565" t="s">
        <v>47</v>
      </c>
      <c r="P2565">
        <v>595</v>
      </c>
      <c r="Q2565" t="s">
        <v>48</v>
      </c>
      <c r="R2565" t="s">
        <v>95</v>
      </c>
      <c r="S2565" t="s">
        <v>64</v>
      </c>
      <c r="T2565" t="s">
        <v>51</v>
      </c>
      <c r="U2565" t="s">
        <v>96</v>
      </c>
      <c r="V2565">
        <v>1.1000000000000001</v>
      </c>
      <c r="W2565" s="1">
        <v>1501.5000000000002</v>
      </c>
      <c r="X2565">
        <v>1</v>
      </c>
      <c r="Y2565">
        <v>0.82</v>
      </c>
      <c r="Z2565">
        <v>5</v>
      </c>
      <c r="AA2565">
        <v>0.16399999999999998</v>
      </c>
      <c r="AB2565" s="2">
        <v>0</v>
      </c>
      <c r="AC2565" s="1">
        <v>0</v>
      </c>
      <c r="AD2565" s="7">
        <v>43531</v>
      </c>
      <c r="AE2565" s="7">
        <v>43535</v>
      </c>
      <c r="AF2565">
        <v>2</v>
      </c>
      <c r="AG2565" t="s">
        <v>1680</v>
      </c>
      <c r="AH2565" s="2">
        <v>0.25</v>
      </c>
      <c r="AI2565" s="1">
        <v>-341.25</v>
      </c>
      <c r="AJ2565" s="1">
        <v>0</v>
      </c>
      <c r="AK2565" s="60" t="str">
        <f>+IF(Tabla1[[#This Row],[REQUEST_TY]]="SR MANTENIMIENTO CORRECTIVO", "EMERGENCIA", "OTROS")</f>
        <v>EMERGENCIA</v>
      </c>
      <c r="AL2565" s="6" t="str">
        <f>+_xlfn.IFS(Tabla1[[#This Row],[Veces obj]]&lt;=1,"0-1",Tabla1[[#This Row],[Veces obj]]&lt;=2,"1-2",Tabla1[[#This Row],[Veces obj]]&lt;=3,"2-3",TRUE,"&gt;3")</f>
        <v>0-1</v>
      </c>
      <c r="AM2565" s="60" t="str">
        <f>+_xlfn.IFS(MONTH(Tabla1[[#This Row],[MES]])&lt;=3,"Q1",MONTH(Tabla1[[#This Row],[MES]])&lt;=6,"Q2",MONTH(Tabla1[[#This Row],[MES]])&lt;=9,"Q3",TRUE,"Q4")</f>
        <v>Q1</v>
      </c>
      <c r="AN2565" s="15" t="str">
        <f>+IFERROR(VLOOKUP(Tabla1[[#This Row],[CUENTA]],CTAS[],2,0),"OTROS")</f>
        <v>OTROS</v>
      </c>
      <c r="AP2565" s="15" t="str">
        <f>+IFERROR(VLOOKUP(Tabla1[[#This Row],[EMPLEADO]],IS[],3,0),"OTROS")</f>
        <v>OTROS</v>
      </c>
      <c r="AQ2565" s="15" t="str">
        <f>+IFERROR(VLOOKUP(Tabla1[[#This Row],[EMPLEADO]],IS[[NÓMINA]:[INGENIERO]],2,0),"OTROS")</f>
        <v>OTROS</v>
      </c>
    </row>
    <row r="2566" spans="1:43" x14ac:dyDescent="0.25">
      <c r="A2566" t="s">
        <v>7477</v>
      </c>
      <c r="B2566">
        <v>1</v>
      </c>
      <c r="C2566" t="s">
        <v>8201</v>
      </c>
      <c r="D2566" t="s">
        <v>38</v>
      </c>
      <c r="E2566" t="s">
        <v>217</v>
      </c>
      <c r="F2566" t="s">
        <v>8202</v>
      </c>
      <c r="G2566" s="17" t="s">
        <v>1429</v>
      </c>
      <c r="H2566" t="s">
        <v>79</v>
      </c>
      <c r="I2566" t="s">
        <v>43</v>
      </c>
      <c r="J2566" t="s">
        <v>8</v>
      </c>
      <c r="K2566" t="s">
        <v>59</v>
      </c>
      <c r="L2566" t="s">
        <v>1430</v>
      </c>
      <c r="M2566" t="s">
        <v>530</v>
      </c>
      <c r="N2566">
        <v>0</v>
      </c>
      <c r="O2566" t="s">
        <v>47</v>
      </c>
      <c r="P2566">
        <v>51</v>
      </c>
      <c r="Q2566" t="s">
        <v>82</v>
      </c>
      <c r="R2566" t="s">
        <v>223</v>
      </c>
      <c r="S2566" t="s">
        <v>139</v>
      </c>
      <c r="T2566" t="s">
        <v>51</v>
      </c>
      <c r="U2566" t="s">
        <v>140</v>
      </c>
      <c r="V2566">
        <v>1.1000000000000001</v>
      </c>
      <c r="W2566" s="1">
        <v>1730.3000000000004</v>
      </c>
      <c r="X2566">
        <v>1</v>
      </c>
      <c r="Y2566">
        <v>0.95</v>
      </c>
      <c r="Z2566">
        <v>4</v>
      </c>
      <c r="AA2566">
        <v>0.23749999999999999</v>
      </c>
      <c r="AB2566" s="2">
        <v>0</v>
      </c>
      <c r="AC2566" s="1">
        <v>0</v>
      </c>
      <c r="AD2566" s="7">
        <v>43531</v>
      </c>
      <c r="AE2566" s="7">
        <v>43531</v>
      </c>
      <c r="AF2566">
        <v>0</v>
      </c>
      <c r="AG2566" t="s">
        <v>53</v>
      </c>
      <c r="AH2566" s="2">
        <v>0</v>
      </c>
      <c r="AI2566" s="1">
        <v>0</v>
      </c>
      <c r="AJ2566" s="1">
        <v>0</v>
      </c>
      <c r="AK2566" s="60" t="str">
        <f>+IF(Tabla1[[#This Row],[REQUEST_TY]]="SR MANTENIMIENTO CORRECTIVO", "EMERGENCIA", "OTROS")</f>
        <v>EMERGENCIA</v>
      </c>
      <c r="AL2566" s="6" t="str">
        <f>+_xlfn.IFS(Tabla1[[#This Row],[Veces obj]]&lt;=1,"0-1",Tabla1[[#This Row],[Veces obj]]&lt;=2,"1-2",Tabla1[[#This Row],[Veces obj]]&lt;=3,"2-3",TRUE,"&gt;3")</f>
        <v>0-1</v>
      </c>
      <c r="AM2566" s="60" t="str">
        <f>+_xlfn.IFS(MONTH(Tabla1[[#This Row],[MES]])&lt;=3,"Q1",MONTH(Tabla1[[#This Row],[MES]])&lt;=6,"Q2",MONTH(Tabla1[[#This Row],[MES]])&lt;=9,"Q3",TRUE,"Q4")</f>
        <v>Q1</v>
      </c>
      <c r="AN2566" s="15" t="str">
        <f>+IFERROR(VLOOKUP(Tabla1[[#This Row],[CUENTA]],CTAS[],2,0),"OTROS")</f>
        <v>OTROS</v>
      </c>
      <c r="AP2566" s="15" t="str">
        <f>+IFERROR(VLOOKUP(Tabla1[[#This Row],[EMPLEADO]],IS[],3,0),"OTROS")</f>
        <v>OTROS</v>
      </c>
      <c r="AQ2566" s="15" t="str">
        <f>+IFERROR(VLOOKUP(Tabla1[[#This Row],[EMPLEADO]],IS[[NÓMINA]:[INGENIERO]],2,0),"OTROS")</f>
        <v>OTROS</v>
      </c>
    </row>
    <row r="2567" spans="1:43" x14ac:dyDescent="0.25">
      <c r="A2567" t="s">
        <v>7477</v>
      </c>
      <c r="B2567">
        <v>1</v>
      </c>
      <c r="C2567" t="s">
        <v>8203</v>
      </c>
      <c r="D2567" t="s">
        <v>38</v>
      </c>
      <c r="E2567" t="s">
        <v>39</v>
      </c>
      <c r="F2567" t="s">
        <v>8204</v>
      </c>
      <c r="G2567" s="17" t="s">
        <v>8205</v>
      </c>
      <c r="H2567" t="s">
        <v>58</v>
      </c>
      <c r="I2567" t="s">
        <v>43</v>
      </c>
      <c r="J2567" t="s">
        <v>8</v>
      </c>
      <c r="K2567" t="s">
        <v>8206</v>
      </c>
      <c r="L2567" t="s">
        <v>8207</v>
      </c>
      <c r="M2567" t="s">
        <v>736</v>
      </c>
      <c r="N2567">
        <v>0</v>
      </c>
      <c r="O2567" t="s">
        <v>47</v>
      </c>
      <c r="P2567">
        <v>267</v>
      </c>
      <c r="Q2567" t="s">
        <v>48</v>
      </c>
      <c r="R2567" t="s">
        <v>49</v>
      </c>
      <c r="S2567" t="s">
        <v>50</v>
      </c>
      <c r="T2567" t="s">
        <v>51</v>
      </c>
      <c r="U2567" t="s">
        <v>52</v>
      </c>
      <c r="V2567">
        <v>1.05</v>
      </c>
      <c r="W2567" s="1">
        <v>750.75000000000011</v>
      </c>
      <c r="X2567">
        <v>1</v>
      </c>
      <c r="Y2567">
        <v>0</v>
      </c>
      <c r="Z2567">
        <v>5</v>
      </c>
      <c r="AA2567">
        <v>0</v>
      </c>
      <c r="AB2567" s="2">
        <v>0</v>
      </c>
      <c r="AC2567" s="1">
        <v>0</v>
      </c>
      <c r="AD2567" s="7">
        <v>43531</v>
      </c>
      <c r="AE2567" s="7">
        <v>43531</v>
      </c>
      <c r="AF2567">
        <v>0</v>
      </c>
      <c r="AG2567" t="s">
        <v>53</v>
      </c>
      <c r="AH2567" s="2">
        <v>0</v>
      </c>
      <c r="AI2567" s="1">
        <v>0</v>
      </c>
      <c r="AJ2567" s="1">
        <v>0</v>
      </c>
      <c r="AK2567" s="60" t="str">
        <f>+IF(Tabla1[[#This Row],[REQUEST_TY]]="SR MANTENIMIENTO CORRECTIVO", "EMERGENCIA", "OTROS")</f>
        <v>EMERGENCIA</v>
      </c>
      <c r="AL2567" s="6" t="str">
        <f>+_xlfn.IFS(Tabla1[[#This Row],[Veces obj]]&lt;=1,"0-1",Tabla1[[#This Row],[Veces obj]]&lt;=2,"1-2",Tabla1[[#This Row],[Veces obj]]&lt;=3,"2-3",TRUE,"&gt;3")</f>
        <v>0-1</v>
      </c>
      <c r="AM2567" s="60" t="str">
        <f>+_xlfn.IFS(MONTH(Tabla1[[#This Row],[MES]])&lt;=3,"Q1",MONTH(Tabla1[[#This Row],[MES]])&lt;=6,"Q2",MONTH(Tabla1[[#This Row],[MES]])&lt;=9,"Q3",TRUE,"Q4")</f>
        <v>Q1</v>
      </c>
      <c r="AN2567" s="15" t="str">
        <f>+IFERROR(VLOOKUP(Tabla1[[#This Row],[CUENTA]],CTAS[],2,0),"OTROS")</f>
        <v>OTROS</v>
      </c>
      <c r="AP2567" s="15" t="str">
        <f>+IFERROR(VLOOKUP(Tabla1[[#This Row],[EMPLEADO]],IS[],3,0),"OTROS")</f>
        <v>OTROS</v>
      </c>
      <c r="AQ2567" s="15" t="str">
        <f>+IFERROR(VLOOKUP(Tabla1[[#This Row],[EMPLEADO]],IS[[NÓMINA]:[INGENIERO]],2,0),"OTROS")</f>
        <v>OTROS</v>
      </c>
    </row>
    <row r="2568" spans="1:43" x14ac:dyDescent="0.25">
      <c r="A2568" t="s">
        <v>7477</v>
      </c>
      <c r="B2568">
        <v>1</v>
      </c>
      <c r="C2568" t="s">
        <v>8208</v>
      </c>
      <c r="D2568" t="s">
        <v>38</v>
      </c>
      <c r="E2568" t="s">
        <v>67</v>
      </c>
      <c r="F2568" t="s">
        <v>8209</v>
      </c>
      <c r="G2568" s="17" t="s">
        <v>8210</v>
      </c>
      <c r="H2568" t="s">
        <v>646</v>
      </c>
      <c r="I2568" t="s">
        <v>43</v>
      </c>
      <c r="J2568" t="s">
        <v>8</v>
      </c>
      <c r="K2568" t="s">
        <v>8211</v>
      </c>
      <c r="L2568" t="s">
        <v>8212</v>
      </c>
      <c r="M2568" t="s">
        <v>256</v>
      </c>
      <c r="N2568">
        <v>0</v>
      </c>
      <c r="O2568" t="s">
        <v>47</v>
      </c>
      <c r="P2568">
        <v>2652</v>
      </c>
      <c r="Q2568" t="s">
        <v>48</v>
      </c>
      <c r="R2568" t="s">
        <v>74</v>
      </c>
      <c r="S2568" t="s">
        <v>50</v>
      </c>
      <c r="T2568" t="s">
        <v>51</v>
      </c>
      <c r="U2568" t="s">
        <v>52</v>
      </c>
      <c r="V2568">
        <v>1.05</v>
      </c>
      <c r="W2568" s="1">
        <v>750.75000000000011</v>
      </c>
      <c r="X2568">
        <v>1</v>
      </c>
      <c r="Y2568">
        <v>0.75</v>
      </c>
      <c r="Z2568">
        <v>5</v>
      </c>
      <c r="AA2568">
        <v>0.15</v>
      </c>
      <c r="AB2568" s="2">
        <v>0</v>
      </c>
      <c r="AC2568" s="1">
        <v>0</v>
      </c>
      <c r="AD2568" s="7">
        <v>43539</v>
      </c>
      <c r="AE2568" s="7">
        <v>43539</v>
      </c>
      <c r="AF2568">
        <v>0</v>
      </c>
      <c r="AG2568" t="s">
        <v>53</v>
      </c>
      <c r="AH2568" s="2">
        <v>0</v>
      </c>
      <c r="AI2568" s="1">
        <v>0</v>
      </c>
      <c r="AJ2568" s="1">
        <v>0</v>
      </c>
      <c r="AK2568" s="60" t="str">
        <f>+IF(Tabla1[[#This Row],[REQUEST_TY]]="SR MANTENIMIENTO CORRECTIVO", "EMERGENCIA", "OTROS")</f>
        <v>EMERGENCIA</v>
      </c>
      <c r="AL2568" s="6" t="str">
        <f>+_xlfn.IFS(Tabla1[[#This Row],[Veces obj]]&lt;=1,"0-1",Tabla1[[#This Row],[Veces obj]]&lt;=2,"1-2",Tabla1[[#This Row],[Veces obj]]&lt;=3,"2-3",TRUE,"&gt;3")</f>
        <v>0-1</v>
      </c>
      <c r="AM2568" s="60" t="str">
        <f>+_xlfn.IFS(MONTH(Tabla1[[#This Row],[MES]])&lt;=3,"Q1",MONTH(Tabla1[[#This Row],[MES]])&lt;=6,"Q2",MONTH(Tabla1[[#This Row],[MES]])&lt;=9,"Q3",TRUE,"Q4")</f>
        <v>Q1</v>
      </c>
      <c r="AN2568" s="15" t="str">
        <f>+IFERROR(VLOOKUP(Tabla1[[#This Row],[CUENTA]],CTAS[],2,0),"OTROS")</f>
        <v>OTROS</v>
      </c>
      <c r="AP2568" s="15" t="str">
        <f>+IFERROR(VLOOKUP(Tabla1[[#This Row],[EMPLEADO]],IS[],3,0),"OTROS")</f>
        <v>OTROS</v>
      </c>
      <c r="AQ2568" s="15" t="str">
        <f>+IFERROR(VLOOKUP(Tabla1[[#This Row],[EMPLEADO]],IS[[NÓMINA]:[INGENIERO]],2,0),"OTROS")</f>
        <v>OTROS</v>
      </c>
    </row>
    <row r="2569" spans="1:43" x14ac:dyDescent="0.25">
      <c r="A2569" t="s">
        <v>7477</v>
      </c>
      <c r="B2569">
        <v>1</v>
      </c>
      <c r="C2569" t="s">
        <v>8213</v>
      </c>
      <c r="D2569" t="s">
        <v>38</v>
      </c>
      <c r="E2569" t="s">
        <v>348</v>
      </c>
      <c r="F2569" t="s">
        <v>8214</v>
      </c>
      <c r="G2569" s="17" t="s">
        <v>4284</v>
      </c>
      <c r="H2569" t="s">
        <v>308</v>
      </c>
      <c r="I2569" t="s">
        <v>43</v>
      </c>
      <c r="J2569" t="s">
        <v>8</v>
      </c>
      <c r="K2569" t="s">
        <v>102</v>
      </c>
      <c r="L2569" t="s">
        <v>1039</v>
      </c>
      <c r="M2569" t="s">
        <v>310</v>
      </c>
      <c r="N2569">
        <v>0</v>
      </c>
      <c r="O2569" t="s">
        <v>47</v>
      </c>
      <c r="P2569">
        <v>28</v>
      </c>
      <c r="Q2569" t="s">
        <v>62</v>
      </c>
      <c r="R2569" t="s">
        <v>223</v>
      </c>
      <c r="S2569" t="s">
        <v>139</v>
      </c>
      <c r="T2569" t="s">
        <v>51</v>
      </c>
      <c r="U2569" t="s">
        <v>262</v>
      </c>
      <c r="V2569">
        <v>1.05</v>
      </c>
      <c r="W2569" s="1">
        <v>1651.6500000000003</v>
      </c>
      <c r="X2569">
        <v>1</v>
      </c>
      <c r="Y2569">
        <v>0.5</v>
      </c>
      <c r="Z2569">
        <v>4</v>
      </c>
      <c r="AA2569">
        <v>0.125</v>
      </c>
      <c r="AB2569" s="2">
        <v>0</v>
      </c>
      <c r="AC2569" s="1">
        <v>0</v>
      </c>
      <c r="AD2569" s="7">
        <v>43535</v>
      </c>
      <c r="AE2569" s="7">
        <v>43535</v>
      </c>
      <c r="AF2569">
        <v>0</v>
      </c>
      <c r="AG2569" t="s">
        <v>53</v>
      </c>
      <c r="AH2569" s="2">
        <v>0</v>
      </c>
      <c r="AI2569" s="1">
        <v>0</v>
      </c>
      <c r="AJ2569" s="1">
        <v>0</v>
      </c>
      <c r="AK2569" s="60" t="str">
        <f>+IF(Tabla1[[#This Row],[REQUEST_TY]]="SR MANTENIMIENTO CORRECTIVO", "EMERGENCIA", "OTROS")</f>
        <v>EMERGENCIA</v>
      </c>
      <c r="AL2569" s="6" t="str">
        <f>+_xlfn.IFS(Tabla1[[#This Row],[Veces obj]]&lt;=1,"0-1",Tabla1[[#This Row],[Veces obj]]&lt;=2,"1-2",Tabla1[[#This Row],[Veces obj]]&lt;=3,"2-3",TRUE,"&gt;3")</f>
        <v>0-1</v>
      </c>
      <c r="AM2569" s="60" t="str">
        <f>+_xlfn.IFS(MONTH(Tabla1[[#This Row],[MES]])&lt;=3,"Q1",MONTH(Tabla1[[#This Row],[MES]])&lt;=6,"Q2",MONTH(Tabla1[[#This Row],[MES]])&lt;=9,"Q3",TRUE,"Q4")</f>
        <v>Q1</v>
      </c>
      <c r="AN2569" s="15" t="str">
        <f>+IFERROR(VLOOKUP(Tabla1[[#This Row],[CUENTA]],CTAS[],2,0),"OTROS")</f>
        <v>OTROS</v>
      </c>
      <c r="AP2569" s="15" t="str">
        <f>+IFERROR(VLOOKUP(Tabla1[[#This Row],[EMPLEADO]],IS[],3,0),"OTROS")</f>
        <v>OTROS</v>
      </c>
      <c r="AQ2569" s="15" t="str">
        <f>+IFERROR(VLOOKUP(Tabla1[[#This Row],[EMPLEADO]],IS[[NÓMINA]:[INGENIERO]],2,0),"OTROS")</f>
        <v>OTROS</v>
      </c>
    </row>
    <row r="2570" spans="1:43" x14ac:dyDescent="0.25">
      <c r="A2570" t="s">
        <v>7477</v>
      </c>
      <c r="B2570">
        <v>1</v>
      </c>
      <c r="C2570" t="s">
        <v>8215</v>
      </c>
      <c r="D2570" t="s">
        <v>38</v>
      </c>
      <c r="E2570" t="s">
        <v>89</v>
      </c>
      <c r="F2570" t="s">
        <v>8216</v>
      </c>
      <c r="G2570" s="17" t="s">
        <v>1999</v>
      </c>
      <c r="H2570" t="s">
        <v>150</v>
      </c>
      <c r="I2570" t="s">
        <v>43</v>
      </c>
      <c r="J2570" t="s">
        <v>8</v>
      </c>
      <c r="K2570" t="s">
        <v>151</v>
      </c>
      <c r="L2570" t="s">
        <v>185</v>
      </c>
      <c r="M2570" t="s">
        <v>73</v>
      </c>
      <c r="N2570">
        <v>0</v>
      </c>
      <c r="O2570" t="s">
        <v>47</v>
      </c>
      <c r="P2570">
        <v>41</v>
      </c>
      <c r="Q2570" t="s">
        <v>82</v>
      </c>
      <c r="R2570" t="s">
        <v>95</v>
      </c>
      <c r="S2570" t="s">
        <v>64</v>
      </c>
      <c r="T2570" t="s">
        <v>51</v>
      </c>
      <c r="U2570" t="s">
        <v>83</v>
      </c>
      <c r="V2570">
        <v>1.05</v>
      </c>
      <c r="W2570" s="1">
        <v>1433.25</v>
      </c>
      <c r="X2570">
        <v>1</v>
      </c>
      <c r="Y2570">
        <v>0.22</v>
      </c>
      <c r="Z2570">
        <v>5</v>
      </c>
      <c r="AA2570">
        <v>4.3999999999999997E-2</v>
      </c>
      <c r="AB2570" s="2">
        <v>0</v>
      </c>
      <c r="AC2570" s="1">
        <v>0</v>
      </c>
      <c r="AD2570" s="7">
        <v>43532</v>
      </c>
      <c r="AE2570" s="7">
        <v>43532</v>
      </c>
      <c r="AF2570">
        <v>0</v>
      </c>
      <c r="AG2570" t="s">
        <v>53</v>
      </c>
      <c r="AH2570" s="2">
        <v>0</v>
      </c>
      <c r="AI2570" s="1">
        <v>0</v>
      </c>
      <c r="AJ2570" s="1">
        <v>0</v>
      </c>
      <c r="AK2570" s="60" t="str">
        <f>+IF(Tabla1[[#This Row],[REQUEST_TY]]="SR MANTENIMIENTO CORRECTIVO", "EMERGENCIA", "OTROS")</f>
        <v>EMERGENCIA</v>
      </c>
      <c r="AL2570" s="6" t="str">
        <f>+_xlfn.IFS(Tabla1[[#This Row],[Veces obj]]&lt;=1,"0-1",Tabla1[[#This Row],[Veces obj]]&lt;=2,"1-2",Tabla1[[#This Row],[Veces obj]]&lt;=3,"2-3",TRUE,"&gt;3")</f>
        <v>0-1</v>
      </c>
      <c r="AM2570" s="60" t="str">
        <f>+_xlfn.IFS(MONTH(Tabla1[[#This Row],[MES]])&lt;=3,"Q1",MONTH(Tabla1[[#This Row],[MES]])&lt;=6,"Q2",MONTH(Tabla1[[#This Row],[MES]])&lt;=9,"Q3",TRUE,"Q4")</f>
        <v>Q1</v>
      </c>
      <c r="AN2570" s="15" t="str">
        <f>+IFERROR(VLOOKUP(Tabla1[[#This Row],[CUENTA]],CTAS[],2,0),"OTROS")</f>
        <v>HONEYWELL</v>
      </c>
      <c r="AP2570" s="15" t="str">
        <f>+IFERROR(VLOOKUP(Tabla1[[#This Row],[EMPLEADO]],IS[],3,0),"OTROS")</f>
        <v>JUAREZ</v>
      </c>
      <c r="AQ2570" s="15" t="str">
        <f>+IFERROR(VLOOKUP(Tabla1[[#This Row],[EMPLEADO]],IS[[NÓMINA]:[INGENIERO]],2,0),"OTROS")</f>
        <v>CARLOS MONTOYA</v>
      </c>
    </row>
    <row r="2571" spans="1:43" x14ac:dyDescent="0.25">
      <c r="A2571" t="s">
        <v>7477</v>
      </c>
      <c r="B2571">
        <v>1</v>
      </c>
      <c r="C2571" t="s">
        <v>8217</v>
      </c>
      <c r="D2571" t="s">
        <v>38</v>
      </c>
      <c r="E2571" t="s">
        <v>258</v>
      </c>
      <c r="F2571" t="s">
        <v>8218</v>
      </c>
      <c r="G2571" s="17" t="s">
        <v>6018</v>
      </c>
      <c r="H2571" t="s">
        <v>740</v>
      </c>
      <c r="I2571" t="s">
        <v>43</v>
      </c>
      <c r="J2571" t="s">
        <v>8</v>
      </c>
      <c r="K2571" t="s">
        <v>102</v>
      </c>
      <c r="L2571" t="s">
        <v>2255</v>
      </c>
      <c r="M2571" t="s">
        <v>1482</v>
      </c>
      <c r="N2571">
        <v>0</v>
      </c>
      <c r="O2571" t="s">
        <v>47</v>
      </c>
      <c r="P2571">
        <v>15</v>
      </c>
      <c r="Q2571" t="s">
        <v>194</v>
      </c>
      <c r="R2571" t="s">
        <v>138</v>
      </c>
      <c r="S2571" t="s">
        <v>139</v>
      </c>
      <c r="T2571" t="s">
        <v>51</v>
      </c>
      <c r="U2571" t="s">
        <v>224</v>
      </c>
      <c r="V2571">
        <v>0.8</v>
      </c>
      <c r="W2571" s="1">
        <v>1258.4000000000003</v>
      </c>
      <c r="X2571">
        <v>1</v>
      </c>
      <c r="Y2571">
        <v>3.65</v>
      </c>
      <c r="Z2571">
        <v>4</v>
      </c>
      <c r="AA2571">
        <v>0.91249999999999998</v>
      </c>
      <c r="AB2571" s="2">
        <v>0</v>
      </c>
      <c r="AC2571" s="1">
        <v>0</v>
      </c>
      <c r="AD2571" s="7">
        <v>43531</v>
      </c>
      <c r="AE2571" s="7">
        <v>43531</v>
      </c>
      <c r="AF2571">
        <v>0</v>
      </c>
      <c r="AG2571" t="s">
        <v>53</v>
      </c>
      <c r="AH2571" s="2">
        <v>0</v>
      </c>
      <c r="AI2571" s="1">
        <v>0</v>
      </c>
      <c r="AJ2571" s="1">
        <v>0</v>
      </c>
      <c r="AK2571" s="60" t="str">
        <f>+IF(Tabla1[[#This Row],[REQUEST_TY]]="SR MANTENIMIENTO CORRECTIVO", "EMERGENCIA", "OTROS")</f>
        <v>EMERGENCIA</v>
      </c>
      <c r="AL2571" s="6" t="str">
        <f>+_xlfn.IFS(Tabla1[[#This Row],[Veces obj]]&lt;=1,"0-1",Tabla1[[#This Row],[Veces obj]]&lt;=2,"1-2",Tabla1[[#This Row],[Veces obj]]&lt;=3,"2-3",TRUE,"&gt;3")</f>
        <v>0-1</v>
      </c>
      <c r="AM2571" s="60" t="str">
        <f>+_xlfn.IFS(MONTH(Tabla1[[#This Row],[MES]])&lt;=3,"Q1",MONTH(Tabla1[[#This Row],[MES]])&lt;=6,"Q2",MONTH(Tabla1[[#This Row],[MES]])&lt;=9,"Q3",TRUE,"Q4")</f>
        <v>Q1</v>
      </c>
      <c r="AN2571" s="15" t="str">
        <f>+IFERROR(VLOOKUP(Tabla1[[#This Row],[CUENTA]],CTAS[],2,0),"OTROS")</f>
        <v>OTROS</v>
      </c>
      <c r="AP2571" s="15" t="str">
        <f>+IFERROR(VLOOKUP(Tabla1[[#This Row],[EMPLEADO]],IS[],3,0),"OTROS")</f>
        <v>OTROS</v>
      </c>
      <c r="AQ2571" s="15" t="str">
        <f>+IFERROR(VLOOKUP(Tabla1[[#This Row],[EMPLEADO]],IS[[NÓMINA]:[INGENIERO]],2,0),"OTROS")</f>
        <v>OTROS</v>
      </c>
    </row>
    <row r="2572" spans="1:43" x14ac:dyDescent="0.25">
      <c r="A2572" t="s">
        <v>7477</v>
      </c>
      <c r="B2572">
        <v>1</v>
      </c>
      <c r="C2572" t="s">
        <v>8219</v>
      </c>
      <c r="D2572" t="s">
        <v>38</v>
      </c>
      <c r="E2572" t="s">
        <v>3400</v>
      </c>
      <c r="F2572" t="s">
        <v>8220</v>
      </c>
      <c r="G2572" s="17" t="s">
        <v>6609</v>
      </c>
      <c r="H2572" t="s">
        <v>484</v>
      </c>
      <c r="I2572" t="s">
        <v>43</v>
      </c>
      <c r="J2572" t="s">
        <v>8</v>
      </c>
      <c r="K2572" t="s">
        <v>2300</v>
      </c>
      <c r="L2572" t="s">
        <v>4065</v>
      </c>
      <c r="M2572" t="s">
        <v>94</v>
      </c>
      <c r="N2572">
        <v>1</v>
      </c>
      <c r="O2572" t="s">
        <v>47</v>
      </c>
      <c r="P2572">
        <v>16</v>
      </c>
      <c r="Q2572" t="s">
        <v>62</v>
      </c>
      <c r="R2572" t="s">
        <v>74</v>
      </c>
      <c r="S2572" t="s">
        <v>50</v>
      </c>
      <c r="T2572" t="s">
        <v>51</v>
      </c>
      <c r="U2572" t="s">
        <v>154</v>
      </c>
      <c r="V2572">
        <v>0.6</v>
      </c>
      <c r="W2572" s="1">
        <v>0</v>
      </c>
      <c r="X2572">
        <v>1</v>
      </c>
      <c r="Y2572">
        <v>0.23</v>
      </c>
      <c r="Z2572">
        <v>5</v>
      </c>
      <c r="AA2572">
        <v>4.5999999999999999E-2</v>
      </c>
      <c r="AB2572" s="2">
        <v>0</v>
      </c>
      <c r="AC2572" s="1">
        <v>0</v>
      </c>
      <c r="AD2572" s="7">
        <v>43532</v>
      </c>
      <c r="AE2572" s="7">
        <v>43532</v>
      </c>
      <c r="AF2572">
        <v>0</v>
      </c>
      <c r="AG2572" t="s">
        <v>53</v>
      </c>
      <c r="AH2572" s="2">
        <v>0</v>
      </c>
      <c r="AI2572" s="1">
        <v>0</v>
      </c>
      <c r="AJ2572" s="1">
        <v>0</v>
      </c>
      <c r="AK2572" s="60" t="str">
        <f>+IF(Tabla1[[#This Row],[REQUEST_TY]]="SR MANTENIMIENTO CORRECTIVO", "EMERGENCIA", "OTROS")</f>
        <v>EMERGENCIA</v>
      </c>
      <c r="AL2572" s="6" t="str">
        <f>+_xlfn.IFS(Tabla1[[#This Row],[Veces obj]]&lt;=1,"0-1",Tabla1[[#This Row],[Veces obj]]&lt;=2,"1-2",Tabla1[[#This Row],[Veces obj]]&lt;=3,"2-3",TRUE,"&gt;3")</f>
        <v>0-1</v>
      </c>
      <c r="AM2572" s="60" t="str">
        <f>+_xlfn.IFS(MONTH(Tabla1[[#This Row],[MES]])&lt;=3,"Q1",MONTH(Tabla1[[#This Row],[MES]])&lt;=6,"Q2",MONTH(Tabla1[[#This Row],[MES]])&lt;=9,"Q3",TRUE,"Q4")</f>
        <v>Q1</v>
      </c>
      <c r="AN2572" s="15" t="str">
        <f>+IFERROR(VLOOKUP(Tabla1[[#This Row],[CUENTA]],CTAS[],2,0),"OTROS")</f>
        <v>OTROS</v>
      </c>
      <c r="AP2572" s="15" t="str">
        <f>+IFERROR(VLOOKUP(Tabla1[[#This Row],[EMPLEADO]],IS[],3,0),"OTROS")</f>
        <v>OTROS</v>
      </c>
      <c r="AQ2572" s="15" t="str">
        <f>+IFERROR(VLOOKUP(Tabla1[[#This Row],[EMPLEADO]],IS[[NÓMINA]:[INGENIERO]],2,0),"OTROS")</f>
        <v>OTROS</v>
      </c>
    </row>
    <row r="2573" spans="1:43" x14ac:dyDescent="0.25">
      <c r="A2573" t="s">
        <v>7477</v>
      </c>
      <c r="B2573">
        <v>1</v>
      </c>
      <c r="C2573" t="s">
        <v>8221</v>
      </c>
      <c r="D2573" t="s">
        <v>38</v>
      </c>
      <c r="E2573" t="s">
        <v>217</v>
      </c>
      <c r="F2573" t="s">
        <v>8222</v>
      </c>
      <c r="G2573" s="17" t="s">
        <v>945</v>
      </c>
      <c r="H2573" t="s">
        <v>915</v>
      </c>
      <c r="I2573" t="s">
        <v>43</v>
      </c>
      <c r="J2573" t="s">
        <v>8</v>
      </c>
      <c r="K2573" t="s">
        <v>59</v>
      </c>
      <c r="L2573" t="s">
        <v>946</v>
      </c>
      <c r="M2573" t="s">
        <v>316</v>
      </c>
      <c r="N2573">
        <v>0</v>
      </c>
      <c r="O2573" t="s">
        <v>47</v>
      </c>
      <c r="P2573">
        <v>14</v>
      </c>
      <c r="Q2573" t="s">
        <v>194</v>
      </c>
      <c r="R2573" t="s">
        <v>223</v>
      </c>
      <c r="S2573" t="s">
        <v>139</v>
      </c>
      <c r="T2573" t="s">
        <v>51</v>
      </c>
      <c r="U2573" t="s">
        <v>224</v>
      </c>
      <c r="V2573">
        <v>0.8</v>
      </c>
      <c r="W2573" s="1">
        <v>1258.4000000000003</v>
      </c>
      <c r="X2573">
        <v>1</v>
      </c>
      <c r="Y2573">
        <v>1.78</v>
      </c>
      <c r="Z2573">
        <v>4</v>
      </c>
      <c r="AA2573">
        <v>0.44500000000000001</v>
      </c>
      <c r="AB2573" s="2">
        <v>0</v>
      </c>
      <c r="AC2573" s="1">
        <v>0</v>
      </c>
      <c r="AD2573" s="7">
        <v>43535</v>
      </c>
      <c r="AE2573" s="7">
        <v>43535</v>
      </c>
      <c r="AF2573">
        <v>0</v>
      </c>
      <c r="AG2573" t="s">
        <v>53</v>
      </c>
      <c r="AH2573" s="2">
        <v>0</v>
      </c>
      <c r="AI2573" s="1">
        <v>0</v>
      </c>
      <c r="AJ2573" s="1">
        <v>0</v>
      </c>
      <c r="AK2573" s="60" t="str">
        <f>+IF(Tabla1[[#This Row],[REQUEST_TY]]="SR MANTENIMIENTO CORRECTIVO", "EMERGENCIA", "OTROS")</f>
        <v>EMERGENCIA</v>
      </c>
      <c r="AL2573" s="6" t="str">
        <f>+_xlfn.IFS(Tabla1[[#This Row],[Veces obj]]&lt;=1,"0-1",Tabla1[[#This Row],[Veces obj]]&lt;=2,"1-2",Tabla1[[#This Row],[Veces obj]]&lt;=3,"2-3",TRUE,"&gt;3")</f>
        <v>0-1</v>
      </c>
      <c r="AM2573" s="60" t="str">
        <f>+_xlfn.IFS(MONTH(Tabla1[[#This Row],[MES]])&lt;=3,"Q1",MONTH(Tabla1[[#This Row],[MES]])&lt;=6,"Q2",MONTH(Tabla1[[#This Row],[MES]])&lt;=9,"Q3",TRUE,"Q4")</f>
        <v>Q1</v>
      </c>
      <c r="AN2573" s="15" t="str">
        <f>+IFERROR(VLOOKUP(Tabla1[[#This Row],[CUENTA]],CTAS[],2,0),"OTROS")</f>
        <v>OTROS</v>
      </c>
      <c r="AP2573" s="15" t="str">
        <f>+IFERROR(VLOOKUP(Tabla1[[#This Row],[EMPLEADO]],IS[],3,0),"OTROS")</f>
        <v>OTROS</v>
      </c>
      <c r="AQ2573" s="15" t="str">
        <f>+IFERROR(VLOOKUP(Tabla1[[#This Row],[EMPLEADO]],IS[[NÓMINA]:[INGENIERO]],2,0),"OTROS")</f>
        <v>OTROS</v>
      </c>
    </row>
    <row r="2574" spans="1:43" x14ac:dyDescent="0.25">
      <c r="A2574" t="s">
        <v>7477</v>
      </c>
      <c r="B2574">
        <v>1</v>
      </c>
      <c r="C2574" t="s">
        <v>8223</v>
      </c>
      <c r="D2574" t="s">
        <v>38</v>
      </c>
      <c r="E2574" t="s">
        <v>725</v>
      </c>
      <c r="F2574" t="s">
        <v>8222</v>
      </c>
      <c r="G2574" s="17" t="s">
        <v>5123</v>
      </c>
      <c r="H2574" t="s">
        <v>409</v>
      </c>
      <c r="I2574" t="s">
        <v>43</v>
      </c>
      <c r="J2574" t="s">
        <v>8</v>
      </c>
      <c r="K2574" t="s">
        <v>59</v>
      </c>
      <c r="L2574" t="s">
        <v>410</v>
      </c>
      <c r="M2574" t="s">
        <v>411</v>
      </c>
      <c r="N2574">
        <v>0</v>
      </c>
      <c r="O2574" t="s">
        <v>47</v>
      </c>
      <c r="P2574">
        <v>30</v>
      </c>
      <c r="Q2574" t="s">
        <v>62</v>
      </c>
      <c r="R2574" t="s">
        <v>223</v>
      </c>
      <c r="S2574" t="s">
        <v>139</v>
      </c>
      <c r="T2574" t="s">
        <v>51</v>
      </c>
      <c r="U2574" t="s">
        <v>262</v>
      </c>
      <c r="V2574">
        <v>1.05</v>
      </c>
      <c r="W2574" s="1">
        <v>1651.6500000000003</v>
      </c>
      <c r="X2574">
        <v>1</v>
      </c>
      <c r="Y2574">
        <v>1.45</v>
      </c>
      <c r="Z2574">
        <v>4</v>
      </c>
      <c r="AA2574">
        <v>0.36249999999999999</v>
      </c>
      <c r="AB2574" s="2">
        <v>0</v>
      </c>
      <c r="AC2574" s="1">
        <v>0</v>
      </c>
      <c r="AD2574" s="7">
        <v>43535</v>
      </c>
      <c r="AE2574" s="7">
        <v>43535</v>
      </c>
      <c r="AF2574">
        <v>0</v>
      </c>
      <c r="AG2574" t="s">
        <v>53</v>
      </c>
      <c r="AH2574" s="2">
        <v>0</v>
      </c>
      <c r="AI2574" s="1">
        <v>0</v>
      </c>
      <c r="AJ2574" s="1">
        <v>0</v>
      </c>
      <c r="AK2574" s="60" t="str">
        <f>+IF(Tabla1[[#This Row],[REQUEST_TY]]="SR MANTENIMIENTO CORRECTIVO", "EMERGENCIA", "OTROS")</f>
        <v>EMERGENCIA</v>
      </c>
      <c r="AL2574" s="6" t="str">
        <f>+_xlfn.IFS(Tabla1[[#This Row],[Veces obj]]&lt;=1,"0-1",Tabla1[[#This Row],[Veces obj]]&lt;=2,"1-2",Tabla1[[#This Row],[Veces obj]]&lt;=3,"2-3",TRUE,"&gt;3")</f>
        <v>0-1</v>
      </c>
      <c r="AM2574" s="60" t="str">
        <f>+_xlfn.IFS(MONTH(Tabla1[[#This Row],[MES]])&lt;=3,"Q1",MONTH(Tabla1[[#This Row],[MES]])&lt;=6,"Q2",MONTH(Tabla1[[#This Row],[MES]])&lt;=9,"Q3",TRUE,"Q4")</f>
        <v>Q1</v>
      </c>
      <c r="AN2574" s="15" t="str">
        <f>+IFERROR(VLOOKUP(Tabla1[[#This Row],[CUENTA]],CTAS[],2,0),"OTROS")</f>
        <v>OTROS</v>
      </c>
      <c r="AP2574" s="15" t="str">
        <f>+IFERROR(VLOOKUP(Tabla1[[#This Row],[EMPLEADO]],IS[],3,0),"OTROS")</f>
        <v>OTROS</v>
      </c>
      <c r="AQ2574" s="15" t="str">
        <f>+IFERROR(VLOOKUP(Tabla1[[#This Row],[EMPLEADO]],IS[[NÓMINA]:[INGENIERO]],2,0),"OTROS")</f>
        <v>OTROS</v>
      </c>
    </row>
    <row r="2575" spans="1:43" x14ac:dyDescent="0.25">
      <c r="A2575" t="s">
        <v>7477</v>
      </c>
      <c r="B2575">
        <v>1</v>
      </c>
      <c r="C2575" t="s">
        <v>8224</v>
      </c>
      <c r="D2575" t="s">
        <v>3346</v>
      </c>
      <c r="E2575" t="s">
        <v>320</v>
      </c>
      <c r="F2575" t="s">
        <v>8225</v>
      </c>
      <c r="G2575" s="17" t="s">
        <v>8226</v>
      </c>
      <c r="H2575" t="s">
        <v>8227</v>
      </c>
      <c r="I2575" t="s">
        <v>43</v>
      </c>
      <c r="J2575" t="s">
        <v>8</v>
      </c>
      <c r="K2575" t="s">
        <v>528</v>
      </c>
      <c r="L2575" t="s">
        <v>8228</v>
      </c>
      <c r="M2575" t="s">
        <v>8229</v>
      </c>
      <c r="N2575">
        <v>1</v>
      </c>
      <c r="O2575" t="s">
        <v>47</v>
      </c>
      <c r="P2575" t="s">
        <v>822</v>
      </c>
      <c r="Q2575" t="s">
        <v>48</v>
      </c>
      <c r="R2575" t="s">
        <v>49</v>
      </c>
      <c r="S2575" t="s">
        <v>50</v>
      </c>
      <c r="T2575" t="s">
        <v>208</v>
      </c>
      <c r="U2575" t="s">
        <v>52</v>
      </c>
      <c r="V2575">
        <v>1</v>
      </c>
      <c r="W2575" s="1">
        <v>0</v>
      </c>
      <c r="X2575">
        <v>0</v>
      </c>
      <c r="Y2575">
        <v>9</v>
      </c>
      <c r="Z2575">
        <v>9</v>
      </c>
      <c r="AA2575">
        <v>1</v>
      </c>
      <c r="AB2575" s="2">
        <v>0</v>
      </c>
      <c r="AC2575" s="1">
        <v>0</v>
      </c>
      <c r="AD2575" s="7">
        <v>43531</v>
      </c>
      <c r="AE2575" s="7">
        <v>43532</v>
      </c>
      <c r="AF2575">
        <v>1</v>
      </c>
      <c r="AG2575" t="s">
        <v>53</v>
      </c>
      <c r="AH2575" s="2">
        <v>0</v>
      </c>
      <c r="AI2575" s="1">
        <v>0</v>
      </c>
      <c r="AJ2575" s="1">
        <v>0</v>
      </c>
      <c r="AK2575" s="60" t="str">
        <f>+IF(Tabla1[[#This Row],[REQUEST_TY]]="SR MANTENIMIENTO CORRECTIVO", "EMERGENCIA", "OTROS")</f>
        <v>OTROS</v>
      </c>
      <c r="AL2575" s="6" t="str">
        <f>+_xlfn.IFS(Tabla1[[#This Row],[Veces obj]]&lt;=1,"0-1",Tabla1[[#This Row],[Veces obj]]&lt;=2,"1-2",Tabla1[[#This Row],[Veces obj]]&lt;=3,"2-3",TRUE,"&gt;3")</f>
        <v>0-1</v>
      </c>
      <c r="AM2575" s="60" t="str">
        <f>+_xlfn.IFS(MONTH(Tabla1[[#This Row],[MES]])&lt;=3,"Q1",MONTH(Tabla1[[#This Row],[MES]])&lt;=6,"Q2",MONTH(Tabla1[[#This Row],[MES]])&lt;=9,"Q3",TRUE,"Q4")</f>
        <v>Q1</v>
      </c>
      <c r="AN2575" s="15" t="str">
        <f>+IFERROR(VLOOKUP(Tabla1[[#This Row],[CUENTA]],CTAS[],2,0),"OTROS")</f>
        <v>OTROS</v>
      </c>
      <c r="AP2575" s="15" t="str">
        <f>+IFERROR(VLOOKUP(Tabla1[[#This Row],[EMPLEADO]],IS[],3,0),"OTROS")</f>
        <v>OTROS</v>
      </c>
      <c r="AQ2575" s="15" t="str">
        <f>+IFERROR(VLOOKUP(Tabla1[[#This Row],[EMPLEADO]],IS[[NÓMINA]:[INGENIERO]],2,0),"OTROS")</f>
        <v>OTROS</v>
      </c>
    </row>
    <row r="2576" spans="1:43" x14ac:dyDescent="0.25">
      <c r="A2576" t="s">
        <v>7477</v>
      </c>
      <c r="B2576">
        <v>1</v>
      </c>
      <c r="C2576" t="s">
        <v>8230</v>
      </c>
      <c r="D2576" t="s">
        <v>38</v>
      </c>
      <c r="E2576" t="s">
        <v>39</v>
      </c>
      <c r="F2576" t="s">
        <v>8231</v>
      </c>
      <c r="G2576" s="17" t="s">
        <v>2872</v>
      </c>
      <c r="H2576" t="s">
        <v>58</v>
      </c>
      <c r="I2576" t="s">
        <v>43</v>
      </c>
      <c r="J2576" t="s">
        <v>8</v>
      </c>
      <c r="K2576" t="s">
        <v>44</v>
      </c>
      <c r="L2576" t="s">
        <v>2873</v>
      </c>
      <c r="M2576" t="s">
        <v>736</v>
      </c>
      <c r="N2576">
        <v>1</v>
      </c>
      <c r="O2576" t="s">
        <v>47</v>
      </c>
      <c r="P2576">
        <v>51</v>
      </c>
      <c r="Q2576" t="s">
        <v>82</v>
      </c>
      <c r="R2576" t="s">
        <v>49</v>
      </c>
      <c r="S2576" t="s">
        <v>50</v>
      </c>
      <c r="T2576" t="s">
        <v>51</v>
      </c>
      <c r="U2576" t="s">
        <v>120</v>
      </c>
      <c r="V2576">
        <v>0.8</v>
      </c>
      <c r="W2576" s="1">
        <v>0</v>
      </c>
      <c r="X2576">
        <v>1</v>
      </c>
      <c r="Y2576">
        <v>1.95</v>
      </c>
      <c r="Z2576">
        <v>5</v>
      </c>
      <c r="AA2576">
        <v>0.39</v>
      </c>
      <c r="AB2576" s="2">
        <v>0</v>
      </c>
      <c r="AC2576" s="1">
        <v>0</v>
      </c>
      <c r="AD2576" s="7">
        <v>43531</v>
      </c>
      <c r="AE2576" s="7">
        <v>43531</v>
      </c>
      <c r="AF2576">
        <v>0</v>
      </c>
      <c r="AG2576" t="s">
        <v>53</v>
      </c>
      <c r="AH2576" s="2">
        <v>0</v>
      </c>
      <c r="AI2576" s="1">
        <v>0</v>
      </c>
      <c r="AJ2576" s="1">
        <v>0</v>
      </c>
      <c r="AK2576" s="60" t="str">
        <f>+IF(Tabla1[[#This Row],[REQUEST_TY]]="SR MANTENIMIENTO CORRECTIVO", "EMERGENCIA", "OTROS")</f>
        <v>EMERGENCIA</v>
      </c>
      <c r="AL2576" s="6" t="str">
        <f>+_xlfn.IFS(Tabla1[[#This Row],[Veces obj]]&lt;=1,"0-1",Tabla1[[#This Row],[Veces obj]]&lt;=2,"1-2",Tabla1[[#This Row],[Veces obj]]&lt;=3,"2-3",TRUE,"&gt;3")</f>
        <v>0-1</v>
      </c>
      <c r="AM2576" s="60" t="str">
        <f>+_xlfn.IFS(MONTH(Tabla1[[#This Row],[MES]])&lt;=3,"Q1",MONTH(Tabla1[[#This Row],[MES]])&lt;=6,"Q2",MONTH(Tabla1[[#This Row],[MES]])&lt;=9,"Q3",TRUE,"Q4")</f>
        <v>Q1</v>
      </c>
      <c r="AN2576" s="15" t="str">
        <f>+IFERROR(VLOOKUP(Tabla1[[#This Row],[CUENTA]],CTAS[],2,0),"OTROS")</f>
        <v>OTROS</v>
      </c>
      <c r="AP2576" s="15" t="str">
        <f>+IFERROR(VLOOKUP(Tabla1[[#This Row],[EMPLEADO]],IS[],3,0),"OTROS")</f>
        <v>OTROS</v>
      </c>
      <c r="AQ2576" s="15" t="str">
        <f>+IFERROR(VLOOKUP(Tabla1[[#This Row],[EMPLEADO]],IS[[NÓMINA]:[INGENIERO]],2,0),"OTROS")</f>
        <v>OTROS</v>
      </c>
    </row>
    <row r="2577" spans="1:43" x14ac:dyDescent="0.25">
      <c r="A2577" t="s">
        <v>7477</v>
      </c>
      <c r="B2577">
        <v>1</v>
      </c>
      <c r="C2577" t="s">
        <v>8232</v>
      </c>
      <c r="D2577" t="s">
        <v>38</v>
      </c>
      <c r="E2577" t="s">
        <v>39</v>
      </c>
      <c r="F2577" t="s">
        <v>8233</v>
      </c>
      <c r="G2577" s="17" t="s">
        <v>6267</v>
      </c>
      <c r="H2577" t="s">
        <v>101</v>
      </c>
      <c r="I2577" t="s">
        <v>43</v>
      </c>
      <c r="J2577" t="s">
        <v>8</v>
      </c>
      <c r="K2577" t="s">
        <v>3698</v>
      </c>
      <c r="L2577" t="s">
        <v>6268</v>
      </c>
      <c r="M2577" t="s">
        <v>5377</v>
      </c>
      <c r="N2577">
        <v>1</v>
      </c>
      <c r="O2577" t="s">
        <v>105</v>
      </c>
      <c r="P2577">
        <v>20</v>
      </c>
      <c r="Q2577" t="s">
        <v>62</v>
      </c>
      <c r="R2577" t="s">
        <v>49</v>
      </c>
      <c r="S2577" t="s">
        <v>50</v>
      </c>
      <c r="T2577" t="s">
        <v>51</v>
      </c>
      <c r="U2577" t="s">
        <v>154</v>
      </c>
      <c r="V2577">
        <v>0.6</v>
      </c>
      <c r="W2577" s="1">
        <v>0</v>
      </c>
      <c r="X2577">
        <v>1</v>
      </c>
      <c r="Y2577">
        <v>2.0499999999999998</v>
      </c>
      <c r="Z2577">
        <v>5</v>
      </c>
      <c r="AA2577">
        <v>0.41</v>
      </c>
      <c r="AB2577" s="2">
        <v>0</v>
      </c>
      <c r="AC2577" s="1">
        <v>0</v>
      </c>
      <c r="AD2577" s="7">
        <v>43531</v>
      </c>
      <c r="AE2577" s="7">
        <v>43531</v>
      </c>
      <c r="AF2577">
        <v>0</v>
      </c>
      <c r="AG2577" t="s">
        <v>53</v>
      </c>
      <c r="AH2577" s="2">
        <v>0</v>
      </c>
      <c r="AI2577" s="1">
        <v>0</v>
      </c>
      <c r="AJ2577" s="1">
        <v>0</v>
      </c>
      <c r="AK2577" s="60" t="str">
        <f>+IF(Tabla1[[#This Row],[REQUEST_TY]]="SR MANTENIMIENTO CORRECTIVO", "EMERGENCIA", "OTROS")</f>
        <v>EMERGENCIA</v>
      </c>
      <c r="AL2577" s="6" t="str">
        <f>+_xlfn.IFS(Tabla1[[#This Row],[Veces obj]]&lt;=1,"0-1",Tabla1[[#This Row],[Veces obj]]&lt;=2,"1-2",Tabla1[[#This Row],[Veces obj]]&lt;=3,"2-3",TRUE,"&gt;3")</f>
        <v>0-1</v>
      </c>
      <c r="AM2577" s="60" t="str">
        <f>+_xlfn.IFS(MONTH(Tabla1[[#This Row],[MES]])&lt;=3,"Q1",MONTH(Tabla1[[#This Row],[MES]])&lt;=6,"Q2",MONTH(Tabla1[[#This Row],[MES]])&lt;=9,"Q3",TRUE,"Q4")</f>
        <v>Q1</v>
      </c>
      <c r="AN2577" s="15" t="str">
        <f>+IFERROR(VLOOKUP(Tabla1[[#This Row],[CUENTA]],CTAS[],2,0),"OTROS")</f>
        <v>OTROS</v>
      </c>
      <c r="AP2577" s="15" t="str">
        <f>+IFERROR(VLOOKUP(Tabla1[[#This Row],[EMPLEADO]],IS[],3,0),"OTROS")</f>
        <v>OTROS</v>
      </c>
      <c r="AQ2577" s="15" t="str">
        <f>+IFERROR(VLOOKUP(Tabla1[[#This Row],[EMPLEADO]],IS[[NÓMINA]:[INGENIERO]],2,0),"OTROS")</f>
        <v>OTROS</v>
      </c>
    </row>
    <row r="2578" spans="1:43" x14ac:dyDescent="0.25">
      <c r="A2578" t="s">
        <v>7477</v>
      </c>
      <c r="B2578">
        <v>1</v>
      </c>
      <c r="C2578" t="s">
        <v>8234</v>
      </c>
      <c r="D2578" t="s">
        <v>38</v>
      </c>
      <c r="E2578" t="s">
        <v>643</v>
      </c>
      <c r="F2578" t="s">
        <v>8235</v>
      </c>
      <c r="G2578" s="17" t="s">
        <v>645</v>
      </c>
      <c r="H2578" t="s">
        <v>253</v>
      </c>
      <c r="I2578" t="s">
        <v>43</v>
      </c>
      <c r="J2578" t="s">
        <v>8</v>
      </c>
      <c r="K2578" t="s">
        <v>647</v>
      </c>
      <c r="L2578" t="s">
        <v>648</v>
      </c>
      <c r="M2578" t="s">
        <v>649</v>
      </c>
      <c r="N2578">
        <v>1</v>
      </c>
      <c r="O2578" t="s">
        <v>47</v>
      </c>
      <c r="P2578">
        <v>41</v>
      </c>
      <c r="Q2578" t="s">
        <v>82</v>
      </c>
      <c r="R2578" t="s">
        <v>49</v>
      </c>
      <c r="S2578" t="s">
        <v>50</v>
      </c>
      <c r="T2578" t="s">
        <v>51</v>
      </c>
      <c r="U2578" t="s">
        <v>120</v>
      </c>
      <c r="V2578">
        <v>0.8</v>
      </c>
      <c r="W2578" s="1">
        <v>0</v>
      </c>
      <c r="X2578">
        <v>1</v>
      </c>
      <c r="Y2578">
        <v>0.2</v>
      </c>
      <c r="Z2578">
        <v>5</v>
      </c>
      <c r="AA2578">
        <v>0.04</v>
      </c>
      <c r="AB2578" s="2">
        <v>0</v>
      </c>
      <c r="AC2578" s="1">
        <v>0</v>
      </c>
      <c r="AD2578" s="7">
        <v>43531</v>
      </c>
      <c r="AE2578" s="7">
        <v>43531</v>
      </c>
      <c r="AF2578">
        <v>0</v>
      </c>
      <c r="AG2578" t="s">
        <v>53</v>
      </c>
      <c r="AH2578" s="2">
        <v>0</v>
      </c>
      <c r="AI2578" s="1">
        <v>0</v>
      </c>
      <c r="AJ2578" s="1">
        <v>0</v>
      </c>
      <c r="AK2578" s="60" t="str">
        <f>+IF(Tabla1[[#This Row],[REQUEST_TY]]="SR MANTENIMIENTO CORRECTIVO", "EMERGENCIA", "OTROS")</f>
        <v>EMERGENCIA</v>
      </c>
      <c r="AL2578" s="6" t="str">
        <f>+_xlfn.IFS(Tabla1[[#This Row],[Veces obj]]&lt;=1,"0-1",Tabla1[[#This Row],[Veces obj]]&lt;=2,"1-2",Tabla1[[#This Row],[Veces obj]]&lt;=3,"2-3",TRUE,"&gt;3")</f>
        <v>0-1</v>
      </c>
      <c r="AM2578" s="60" t="str">
        <f>+_xlfn.IFS(MONTH(Tabla1[[#This Row],[MES]])&lt;=3,"Q1",MONTH(Tabla1[[#This Row],[MES]])&lt;=6,"Q2",MONTH(Tabla1[[#This Row],[MES]])&lt;=9,"Q3",TRUE,"Q4")</f>
        <v>Q1</v>
      </c>
      <c r="AN2578" s="15" t="str">
        <f>+IFERROR(VLOOKUP(Tabla1[[#This Row],[CUENTA]],CTAS[],2,0),"OTROS")</f>
        <v>OTROS</v>
      </c>
      <c r="AP2578" s="15" t="str">
        <f>+IFERROR(VLOOKUP(Tabla1[[#This Row],[EMPLEADO]],IS[],3,0),"OTROS")</f>
        <v>OTROS</v>
      </c>
      <c r="AQ2578" s="15" t="str">
        <f>+IFERROR(VLOOKUP(Tabla1[[#This Row],[EMPLEADO]],IS[[NÓMINA]:[INGENIERO]],2,0),"OTROS")</f>
        <v>OTROS</v>
      </c>
    </row>
    <row r="2579" spans="1:43" x14ac:dyDescent="0.25">
      <c r="A2579" t="s">
        <v>7477</v>
      </c>
      <c r="B2579">
        <v>1</v>
      </c>
      <c r="C2579" t="s">
        <v>8236</v>
      </c>
      <c r="D2579" t="s">
        <v>38</v>
      </c>
      <c r="E2579" t="s">
        <v>694</v>
      </c>
      <c r="F2579" t="s">
        <v>8237</v>
      </c>
      <c r="G2579" s="17" t="s">
        <v>696</v>
      </c>
      <c r="H2579" t="s">
        <v>136</v>
      </c>
      <c r="I2579" t="s">
        <v>43</v>
      </c>
      <c r="J2579" t="s">
        <v>8</v>
      </c>
      <c r="K2579" t="s">
        <v>59</v>
      </c>
      <c r="L2579" t="s">
        <v>697</v>
      </c>
      <c r="M2579" t="s">
        <v>698</v>
      </c>
      <c r="N2579">
        <v>0</v>
      </c>
      <c r="O2579" t="s">
        <v>47</v>
      </c>
      <c r="P2579">
        <v>49</v>
      </c>
      <c r="Q2579" t="s">
        <v>82</v>
      </c>
      <c r="R2579" t="s">
        <v>138</v>
      </c>
      <c r="S2579" t="s">
        <v>139</v>
      </c>
      <c r="T2579" t="s">
        <v>208</v>
      </c>
      <c r="U2579" t="s">
        <v>140</v>
      </c>
      <c r="V2579">
        <v>1.1000000000000001</v>
      </c>
      <c r="W2579" s="1">
        <v>1730.3000000000004</v>
      </c>
      <c r="X2579">
        <v>1</v>
      </c>
      <c r="Y2579">
        <v>1.68</v>
      </c>
      <c r="Z2579">
        <v>6</v>
      </c>
      <c r="AA2579">
        <v>0.27999999999999997</v>
      </c>
      <c r="AB2579" s="2">
        <v>0</v>
      </c>
      <c r="AC2579" s="1">
        <v>0</v>
      </c>
      <c r="AD2579" s="7">
        <v>43531</v>
      </c>
      <c r="AE2579" s="7">
        <v>43531</v>
      </c>
      <c r="AF2579">
        <v>0</v>
      </c>
      <c r="AG2579" t="s">
        <v>53</v>
      </c>
      <c r="AH2579" s="2">
        <v>0</v>
      </c>
      <c r="AI2579" s="1">
        <v>0</v>
      </c>
      <c r="AJ2579" s="1">
        <v>0</v>
      </c>
      <c r="AK2579" s="60" t="str">
        <f>+IF(Tabla1[[#This Row],[REQUEST_TY]]="SR MANTENIMIENTO CORRECTIVO", "EMERGENCIA", "OTROS")</f>
        <v>EMERGENCIA</v>
      </c>
      <c r="AL2579" s="6" t="str">
        <f>+_xlfn.IFS(Tabla1[[#This Row],[Veces obj]]&lt;=1,"0-1",Tabla1[[#This Row],[Veces obj]]&lt;=2,"1-2",Tabla1[[#This Row],[Veces obj]]&lt;=3,"2-3",TRUE,"&gt;3")</f>
        <v>0-1</v>
      </c>
      <c r="AM2579" s="60" t="str">
        <f>+_xlfn.IFS(MONTH(Tabla1[[#This Row],[MES]])&lt;=3,"Q1",MONTH(Tabla1[[#This Row],[MES]])&lt;=6,"Q2",MONTH(Tabla1[[#This Row],[MES]])&lt;=9,"Q3",TRUE,"Q4")</f>
        <v>Q1</v>
      </c>
      <c r="AN2579" s="15" t="str">
        <f>+IFERROR(VLOOKUP(Tabla1[[#This Row],[CUENTA]],CTAS[],2,0),"OTROS")</f>
        <v>OTROS</v>
      </c>
      <c r="AP2579" s="15" t="str">
        <f>+IFERROR(VLOOKUP(Tabla1[[#This Row],[EMPLEADO]],IS[],3,0),"OTROS")</f>
        <v>OTROS</v>
      </c>
      <c r="AQ2579" s="15" t="str">
        <f>+IFERROR(VLOOKUP(Tabla1[[#This Row],[EMPLEADO]],IS[[NÓMINA]:[INGENIERO]],2,0),"OTROS")</f>
        <v>OTROS</v>
      </c>
    </row>
    <row r="2580" spans="1:43" x14ac:dyDescent="0.25">
      <c r="A2580" t="s">
        <v>7477</v>
      </c>
      <c r="B2580">
        <v>1</v>
      </c>
      <c r="C2580" t="s">
        <v>8238</v>
      </c>
      <c r="D2580" t="s">
        <v>38</v>
      </c>
      <c r="E2580" t="s">
        <v>113</v>
      </c>
      <c r="F2580" t="s">
        <v>8239</v>
      </c>
      <c r="G2580" s="17" t="s">
        <v>8240</v>
      </c>
      <c r="H2580" t="s">
        <v>1572</v>
      </c>
      <c r="I2580" t="s">
        <v>43</v>
      </c>
      <c r="J2580" t="s">
        <v>8</v>
      </c>
      <c r="K2580" t="s">
        <v>125</v>
      </c>
      <c r="L2580" t="s">
        <v>8241</v>
      </c>
      <c r="M2580" t="s">
        <v>1868</v>
      </c>
      <c r="N2580">
        <v>0</v>
      </c>
      <c r="O2580" t="s">
        <v>47</v>
      </c>
      <c r="P2580">
        <v>2653</v>
      </c>
      <c r="Q2580" t="s">
        <v>48</v>
      </c>
      <c r="R2580" t="s">
        <v>49</v>
      </c>
      <c r="S2580" t="s">
        <v>50</v>
      </c>
      <c r="T2580" t="s">
        <v>51</v>
      </c>
      <c r="U2580" t="s">
        <v>52</v>
      </c>
      <c r="V2580">
        <v>1.05</v>
      </c>
      <c r="W2580" s="1">
        <v>750.75000000000011</v>
      </c>
      <c r="X2580">
        <v>1</v>
      </c>
      <c r="Y2580">
        <v>2.39</v>
      </c>
      <c r="Z2580">
        <v>5</v>
      </c>
      <c r="AA2580">
        <v>0.47800000000000004</v>
      </c>
      <c r="AB2580" s="2">
        <v>0</v>
      </c>
      <c r="AC2580" s="1">
        <v>0</v>
      </c>
      <c r="AD2580" s="7">
        <v>43531</v>
      </c>
      <c r="AE2580" s="7">
        <v>43531</v>
      </c>
      <c r="AF2580">
        <v>0</v>
      </c>
      <c r="AG2580" t="s">
        <v>53</v>
      </c>
      <c r="AH2580" s="2">
        <v>0</v>
      </c>
      <c r="AI2580" s="1">
        <v>0</v>
      </c>
      <c r="AJ2580" s="1">
        <v>0</v>
      </c>
      <c r="AK2580" s="60" t="str">
        <f>+IF(Tabla1[[#This Row],[REQUEST_TY]]="SR MANTENIMIENTO CORRECTIVO", "EMERGENCIA", "OTROS")</f>
        <v>EMERGENCIA</v>
      </c>
      <c r="AL2580" s="6" t="str">
        <f>+_xlfn.IFS(Tabla1[[#This Row],[Veces obj]]&lt;=1,"0-1",Tabla1[[#This Row],[Veces obj]]&lt;=2,"1-2",Tabla1[[#This Row],[Veces obj]]&lt;=3,"2-3",TRUE,"&gt;3")</f>
        <v>0-1</v>
      </c>
      <c r="AM2580" s="60" t="str">
        <f>+_xlfn.IFS(MONTH(Tabla1[[#This Row],[MES]])&lt;=3,"Q1",MONTH(Tabla1[[#This Row],[MES]])&lt;=6,"Q2",MONTH(Tabla1[[#This Row],[MES]])&lt;=9,"Q3",TRUE,"Q4")</f>
        <v>Q1</v>
      </c>
      <c r="AN2580" s="15" t="str">
        <f>+IFERROR(VLOOKUP(Tabla1[[#This Row],[CUENTA]],CTAS[],2,0),"OTROS")</f>
        <v>OTROS</v>
      </c>
      <c r="AP2580" s="15" t="str">
        <f>+IFERROR(VLOOKUP(Tabla1[[#This Row],[EMPLEADO]],IS[],3,0),"OTROS")</f>
        <v>OTROS</v>
      </c>
      <c r="AQ2580" s="15" t="str">
        <f>+IFERROR(VLOOKUP(Tabla1[[#This Row],[EMPLEADO]],IS[[NÓMINA]:[INGENIERO]],2,0),"OTROS")</f>
        <v>OTROS</v>
      </c>
    </row>
    <row r="2581" spans="1:43" x14ac:dyDescent="0.25">
      <c r="A2581" t="s">
        <v>7477</v>
      </c>
      <c r="B2581">
        <v>1</v>
      </c>
      <c r="C2581" t="s">
        <v>7447</v>
      </c>
      <c r="D2581" t="s">
        <v>38</v>
      </c>
      <c r="E2581" t="s">
        <v>113</v>
      </c>
      <c r="F2581" t="s">
        <v>7449</v>
      </c>
      <c r="G2581" s="17" t="s">
        <v>7448</v>
      </c>
      <c r="H2581" t="s">
        <v>915</v>
      </c>
      <c r="I2581" t="s">
        <v>43</v>
      </c>
      <c r="J2581" t="s">
        <v>8</v>
      </c>
      <c r="K2581" t="s">
        <v>2377</v>
      </c>
      <c r="L2581" t="s">
        <v>8242</v>
      </c>
      <c r="M2581" t="s">
        <v>131</v>
      </c>
      <c r="N2581">
        <v>0</v>
      </c>
      <c r="O2581" t="s">
        <v>47</v>
      </c>
      <c r="P2581">
        <v>1010</v>
      </c>
      <c r="Q2581" t="s">
        <v>48</v>
      </c>
      <c r="R2581" t="s">
        <v>49</v>
      </c>
      <c r="S2581" t="s">
        <v>50</v>
      </c>
      <c r="T2581" t="s">
        <v>51</v>
      </c>
      <c r="U2581" t="s">
        <v>52</v>
      </c>
      <c r="V2581">
        <v>1.05</v>
      </c>
      <c r="W2581" s="1">
        <v>750.75000000000011</v>
      </c>
      <c r="X2581">
        <v>1</v>
      </c>
      <c r="Y2581">
        <v>6.42</v>
      </c>
      <c r="Z2581">
        <v>5</v>
      </c>
      <c r="AA2581">
        <v>1.284</v>
      </c>
      <c r="AB2581" s="2">
        <v>7.1000000000000008E-2</v>
      </c>
      <c r="AC2581" s="1">
        <v>-50.765000000000015</v>
      </c>
      <c r="AD2581" s="7">
        <v>43532</v>
      </c>
      <c r="AE2581" s="7">
        <v>43532</v>
      </c>
      <c r="AF2581">
        <v>0</v>
      </c>
      <c r="AG2581" t="s">
        <v>53</v>
      </c>
      <c r="AH2581" s="2">
        <v>0</v>
      </c>
      <c r="AI2581" s="1">
        <v>0</v>
      </c>
      <c r="AJ2581" s="1">
        <v>0</v>
      </c>
      <c r="AK2581" s="60" t="str">
        <f>+IF(Tabla1[[#This Row],[REQUEST_TY]]="SR MANTENIMIENTO CORRECTIVO", "EMERGENCIA", "OTROS")</f>
        <v>EMERGENCIA</v>
      </c>
      <c r="AL2581" s="6" t="str">
        <f>+_xlfn.IFS(Tabla1[[#This Row],[Veces obj]]&lt;=1,"0-1",Tabla1[[#This Row],[Veces obj]]&lt;=2,"1-2",Tabla1[[#This Row],[Veces obj]]&lt;=3,"2-3",TRUE,"&gt;3")</f>
        <v>1-2</v>
      </c>
      <c r="AM2581" s="60" t="str">
        <f>+_xlfn.IFS(MONTH(Tabla1[[#This Row],[MES]])&lt;=3,"Q1",MONTH(Tabla1[[#This Row],[MES]])&lt;=6,"Q2",MONTH(Tabla1[[#This Row],[MES]])&lt;=9,"Q3",TRUE,"Q4")</f>
        <v>Q1</v>
      </c>
      <c r="AN2581" s="15" t="str">
        <f>+IFERROR(VLOOKUP(Tabla1[[#This Row],[CUENTA]],CTAS[],2,0),"OTROS")</f>
        <v>OTROS</v>
      </c>
      <c r="AP2581" s="15" t="str">
        <f>+IFERROR(VLOOKUP(Tabla1[[#This Row],[EMPLEADO]],IS[],3,0),"OTROS")</f>
        <v>OTROS</v>
      </c>
      <c r="AQ2581" s="15" t="str">
        <f>+IFERROR(VLOOKUP(Tabla1[[#This Row],[EMPLEADO]],IS[[NÓMINA]:[INGENIERO]],2,0),"OTROS")</f>
        <v>OTROS</v>
      </c>
    </row>
    <row r="2582" spans="1:43" x14ac:dyDescent="0.25">
      <c r="A2582" t="s">
        <v>7477</v>
      </c>
      <c r="B2582">
        <v>1</v>
      </c>
      <c r="C2582" t="s">
        <v>8243</v>
      </c>
      <c r="D2582" t="s">
        <v>38</v>
      </c>
      <c r="E2582" t="s">
        <v>604</v>
      </c>
      <c r="F2582" t="s">
        <v>8244</v>
      </c>
      <c r="G2582" s="17" t="s">
        <v>8245</v>
      </c>
      <c r="H2582" t="s">
        <v>915</v>
      </c>
      <c r="I2582" t="s">
        <v>43</v>
      </c>
      <c r="J2582" t="s">
        <v>8</v>
      </c>
      <c r="K2582" t="s">
        <v>2377</v>
      </c>
      <c r="L2582" t="s">
        <v>8246</v>
      </c>
      <c r="M2582" t="s">
        <v>131</v>
      </c>
      <c r="N2582">
        <v>0</v>
      </c>
      <c r="O2582" t="s">
        <v>47</v>
      </c>
      <c r="P2582">
        <v>155</v>
      </c>
      <c r="Q2582" t="s">
        <v>48</v>
      </c>
      <c r="R2582" t="s">
        <v>63</v>
      </c>
      <c r="S2582" t="s">
        <v>64</v>
      </c>
      <c r="T2582" t="s">
        <v>51</v>
      </c>
      <c r="U2582" t="s">
        <v>96</v>
      </c>
      <c r="V2582">
        <v>1.1000000000000001</v>
      </c>
      <c r="W2582" s="1">
        <v>1501.5000000000002</v>
      </c>
      <c r="X2582">
        <v>1</v>
      </c>
      <c r="Y2582">
        <v>0.83</v>
      </c>
      <c r="Z2582">
        <v>5</v>
      </c>
      <c r="AA2582">
        <v>0.16599999999999998</v>
      </c>
      <c r="AB2582" s="2">
        <v>0</v>
      </c>
      <c r="AC2582" s="1">
        <v>0</v>
      </c>
      <c r="AD2582" s="7">
        <v>43532</v>
      </c>
      <c r="AE2582" s="7">
        <v>43532</v>
      </c>
      <c r="AF2582">
        <v>0</v>
      </c>
      <c r="AG2582" t="s">
        <v>53</v>
      </c>
      <c r="AH2582" s="2">
        <v>0</v>
      </c>
      <c r="AI2582" s="1">
        <v>0</v>
      </c>
      <c r="AJ2582" s="1">
        <v>0</v>
      </c>
      <c r="AK2582" s="60" t="str">
        <f>+IF(Tabla1[[#This Row],[REQUEST_TY]]="SR MANTENIMIENTO CORRECTIVO", "EMERGENCIA", "OTROS")</f>
        <v>EMERGENCIA</v>
      </c>
      <c r="AL2582" s="6" t="str">
        <f>+_xlfn.IFS(Tabla1[[#This Row],[Veces obj]]&lt;=1,"0-1",Tabla1[[#This Row],[Veces obj]]&lt;=2,"1-2",Tabla1[[#This Row],[Veces obj]]&lt;=3,"2-3",TRUE,"&gt;3")</f>
        <v>0-1</v>
      </c>
      <c r="AM2582" s="60" t="str">
        <f>+_xlfn.IFS(MONTH(Tabla1[[#This Row],[MES]])&lt;=3,"Q1",MONTH(Tabla1[[#This Row],[MES]])&lt;=6,"Q2",MONTH(Tabla1[[#This Row],[MES]])&lt;=9,"Q3",TRUE,"Q4")</f>
        <v>Q1</v>
      </c>
      <c r="AN2582" s="15" t="str">
        <f>+IFERROR(VLOOKUP(Tabla1[[#This Row],[CUENTA]],CTAS[],2,0),"OTROS")</f>
        <v>OTROS</v>
      </c>
      <c r="AP2582" s="15" t="str">
        <f>+IFERROR(VLOOKUP(Tabla1[[#This Row],[EMPLEADO]],IS[],3,0),"OTROS")</f>
        <v>OTROS</v>
      </c>
      <c r="AQ2582" s="15" t="str">
        <f>+IFERROR(VLOOKUP(Tabla1[[#This Row],[EMPLEADO]],IS[[NÓMINA]:[INGENIERO]],2,0),"OTROS")</f>
        <v>OTROS</v>
      </c>
    </row>
    <row r="2583" spans="1:43" x14ac:dyDescent="0.25">
      <c r="A2583" t="s">
        <v>7477</v>
      </c>
      <c r="B2583">
        <v>1</v>
      </c>
      <c r="C2583" t="s">
        <v>8247</v>
      </c>
      <c r="D2583" t="s">
        <v>38</v>
      </c>
      <c r="E2583" t="s">
        <v>850</v>
      </c>
      <c r="F2583" t="s">
        <v>8248</v>
      </c>
      <c r="G2583" s="17" t="s">
        <v>8249</v>
      </c>
      <c r="H2583" t="s">
        <v>106</v>
      </c>
      <c r="I2583" t="s">
        <v>43</v>
      </c>
      <c r="J2583" t="s">
        <v>8</v>
      </c>
      <c r="K2583" t="s">
        <v>2377</v>
      </c>
      <c r="L2583" t="s">
        <v>8250</v>
      </c>
      <c r="M2583" t="s">
        <v>316</v>
      </c>
      <c r="N2583">
        <v>0</v>
      </c>
      <c r="O2583" t="s">
        <v>47</v>
      </c>
      <c r="P2583">
        <v>254</v>
      </c>
      <c r="Q2583" t="s">
        <v>48</v>
      </c>
      <c r="R2583" t="s">
        <v>242</v>
      </c>
      <c r="S2583" t="s">
        <v>64</v>
      </c>
      <c r="T2583" t="s">
        <v>51</v>
      </c>
      <c r="U2583" t="s">
        <v>96</v>
      </c>
      <c r="V2583">
        <v>1.1000000000000001</v>
      </c>
      <c r="W2583" s="1">
        <v>1501.5000000000002</v>
      </c>
      <c r="X2583">
        <v>1</v>
      </c>
      <c r="Y2583">
        <v>6.1</v>
      </c>
      <c r="Z2583">
        <v>5</v>
      </c>
      <c r="AA2583">
        <v>1.22</v>
      </c>
      <c r="AB2583" s="2">
        <v>5.4999999999999993E-2</v>
      </c>
      <c r="AC2583" s="1">
        <v>-75.074999999999989</v>
      </c>
      <c r="AD2583" s="7">
        <v>43532</v>
      </c>
      <c r="AE2583" s="7">
        <v>43532</v>
      </c>
      <c r="AF2583">
        <v>0</v>
      </c>
      <c r="AG2583" t="s">
        <v>53</v>
      </c>
      <c r="AH2583" s="2">
        <v>0</v>
      </c>
      <c r="AI2583" s="1">
        <v>0</v>
      </c>
      <c r="AJ2583" s="1">
        <v>0</v>
      </c>
      <c r="AK2583" s="60" t="str">
        <f>+IF(Tabla1[[#This Row],[REQUEST_TY]]="SR MANTENIMIENTO CORRECTIVO", "EMERGENCIA", "OTROS")</f>
        <v>EMERGENCIA</v>
      </c>
      <c r="AL2583" s="6" t="str">
        <f>+_xlfn.IFS(Tabla1[[#This Row],[Veces obj]]&lt;=1,"0-1",Tabla1[[#This Row],[Veces obj]]&lt;=2,"1-2",Tabla1[[#This Row],[Veces obj]]&lt;=3,"2-3",TRUE,"&gt;3")</f>
        <v>1-2</v>
      </c>
      <c r="AM2583" s="60" t="str">
        <f>+_xlfn.IFS(MONTH(Tabla1[[#This Row],[MES]])&lt;=3,"Q1",MONTH(Tabla1[[#This Row],[MES]])&lt;=6,"Q2",MONTH(Tabla1[[#This Row],[MES]])&lt;=9,"Q3",TRUE,"Q4")</f>
        <v>Q1</v>
      </c>
      <c r="AN2583" s="15" t="str">
        <f>+IFERROR(VLOOKUP(Tabla1[[#This Row],[CUENTA]],CTAS[],2,0),"OTROS")</f>
        <v>OTROS</v>
      </c>
      <c r="AP2583" s="15" t="str">
        <f>+IFERROR(VLOOKUP(Tabla1[[#This Row],[EMPLEADO]],IS[],3,0),"OTROS")</f>
        <v>OTROS</v>
      </c>
      <c r="AQ2583" s="15" t="str">
        <f>+IFERROR(VLOOKUP(Tabla1[[#This Row],[EMPLEADO]],IS[[NÓMINA]:[INGENIERO]],2,0),"OTROS")</f>
        <v>OTROS</v>
      </c>
    </row>
    <row r="2584" spans="1:43" x14ac:dyDescent="0.25">
      <c r="A2584" t="s">
        <v>7477</v>
      </c>
      <c r="B2584">
        <v>1</v>
      </c>
      <c r="C2584" t="s">
        <v>8251</v>
      </c>
      <c r="D2584" t="s">
        <v>38</v>
      </c>
      <c r="E2584" t="s">
        <v>856</v>
      </c>
      <c r="F2584" t="s">
        <v>8252</v>
      </c>
      <c r="G2584" s="17" t="s">
        <v>8253</v>
      </c>
      <c r="H2584" t="s">
        <v>266</v>
      </c>
      <c r="I2584" t="s">
        <v>43</v>
      </c>
      <c r="J2584" t="s">
        <v>8</v>
      </c>
      <c r="K2584" t="s">
        <v>234</v>
      </c>
      <c r="L2584" t="s">
        <v>732</v>
      </c>
      <c r="M2584" t="s">
        <v>94</v>
      </c>
      <c r="N2584">
        <v>0</v>
      </c>
      <c r="O2584" t="s">
        <v>47</v>
      </c>
      <c r="P2584">
        <v>324</v>
      </c>
      <c r="Q2584" t="s">
        <v>48</v>
      </c>
      <c r="R2584" t="s">
        <v>235</v>
      </c>
      <c r="S2584" t="s">
        <v>50</v>
      </c>
      <c r="T2584" t="s">
        <v>51</v>
      </c>
      <c r="U2584" t="s">
        <v>52</v>
      </c>
      <c r="V2584">
        <v>1.05</v>
      </c>
      <c r="W2584" s="1">
        <v>750.75000000000011</v>
      </c>
      <c r="X2584">
        <v>1</v>
      </c>
      <c r="Y2584">
        <v>0</v>
      </c>
      <c r="Z2584">
        <v>5</v>
      </c>
      <c r="AA2584">
        <v>0</v>
      </c>
      <c r="AB2584" s="2">
        <v>0</v>
      </c>
      <c r="AC2584" s="1">
        <v>0</v>
      </c>
      <c r="AD2584" s="7">
        <v>43531</v>
      </c>
      <c r="AE2584" s="7">
        <v>43531</v>
      </c>
      <c r="AF2584">
        <v>0</v>
      </c>
      <c r="AG2584" t="s">
        <v>53</v>
      </c>
      <c r="AH2584" s="2">
        <v>0</v>
      </c>
      <c r="AI2584" s="1">
        <v>0</v>
      </c>
      <c r="AJ2584" s="1">
        <v>0</v>
      </c>
      <c r="AK2584" s="60" t="str">
        <f>+IF(Tabla1[[#This Row],[REQUEST_TY]]="SR MANTENIMIENTO CORRECTIVO", "EMERGENCIA", "OTROS")</f>
        <v>EMERGENCIA</v>
      </c>
      <c r="AL2584" s="6" t="str">
        <f>+_xlfn.IFS(Tabla1[[#This Row],[Veces obj]]&lt;=1,"0-1",Tabla1[[#This Row],[Veces obj]]&lt;=2,"1-2",Tabla1[[#This Row],[Veces obj]]&lt;=3,"2-3",TRUE,"&gt;3")</f>
        <v>0-1</v>
      </c>
      <c r="AM2584" s="60" t="str">
        <f>+_xlfn.IFS(MONTH(Tabla1[[#This Row],[MES]])&lt;=3,"Q1",MONTH(Tabla1[[#This Row],[MES]])&lt;=6,"Q2",MONTH(Tabla1[[#This Row],[MES]])&lt;=9,"Q3",TRUE,"Q4")</f>
        <v>Q1</v>
      </c>
      <c r="AN2584" s="15" t="str">
        <f>+IFERROR(VLOOKUP(Tabla1[[#This Row],[CUENTA]],CTAS[],2,0),"OTROS")</f>
        <v>OTROS</v>
      </c>
      <c r="AP2584" s="15" t="str">
        <f>+IFERROR(VLOOKUP(Tabla1[[#This Row],[EMPLEADO]],IS[],3,0),"OTROS")</f>
        <v>JUAREZ</v>
      </c>
      <c r="AQ2584" s="15" t="str">
        <f>+IFERROR(VLOOKUP(Tabla1[[#This Row],[EMPLEADO]],IS[[NÓMINA]:[INGENIERO]],2,0),"OTROS")</f>
        <v>CESAR MAR</v>
      </c>
    </row>
    <row r="2585" spans="1:43" x14ac:dyDescent="0.25">
      <c r="A2585" t="s">
        <v>7477</v>
      </c>
      <c r="B2585">
        <v>1</v>
      </c>
      <c r="C2585" t="s">
        <v>8254</v>
      </c>
      <c r="D2585" t="s">
        <v>38</v>
      </c>
      <c r="E2585" t="s">
        <v>55</v>
      </c>
      <c r="F2585" t="s">
        <v>8255</v>
      </c>
      <c r="G2585" s="17" t="s">
        <v>756</v>
      </c>
      <c r="H2585" t="s">
        <v>106</v>
      </c>
      <c r="I2585" t="s">
        <v>43</v>
      </c>
      <c r="J2585" t="s">
        <v>8</v>
      </c>
      <c r="K2585" t="s">
        <v>102</v>
      </c>
      <c r="L2585" t="s">
        <v>376</v>
      </c>
      <c r="M2585" t="s">
        <v>310</v>
      </c>
      <c r="N2585">
        <v>0</v>
      </c>
      <c r="O2585" t="s">
        <v>47</v>
      </c>
      <c r="P2585">
        <v>3</v>
      </c>
      <c r="Q2585" t="s">
        <v>388</v>
      </c>
      <c r="R2585" t="s">
        <v>63</v>
      </c>
      <c r="S2585" t="s">
        <v>64</v>
      </c>
      <c r="T2585" t="s">
        <v>51</v>
      </c>
      <c r="U2585" t="s">
        <v>389</v>
      </c>
      <c r="V2585">
        <v>0</v>
      </c>
      <c r="W2585" s="1">
        <v>0</v>
      </c>
      <c r="X2585">
        <v>1</v>
      </c>
      <c r="Y2585">
        <v>2.12</v>
      </c>
      <c r="Z2585">
        <v>5</v>
      </c>
      <c r="AA2585">
        <v>0.42400000000000004</v>
      </c>
      <c r="AB2585" s="2">
        <v>0</v>
      </c>
      <c r="AC2585" s="1">
        <v>0</v>
      </c>
      <c r="AD2585" s="7">
        <v>43531</v>
      </c>
      <c r="AE2585" s="7">
        <v>43531</v>
      </c>
      <c r="AF2585">
        <v>0</v>
      </c>
      <c r="AG2585" t="s">
        <v>53</v>
      </c>
      <c r="AH2585" s="2">
        <v>0</v>
      </c>
      <c r="AI2585" s="1">
        <v>0</v>
      </c>
      <c r="AJ2585" s="1">
        <v>0</v>
      </c>
      <c r="AK2585" s="60" t="str">
        <f>+IF(Tabla1[[#This Row],[REQUEST_TY]]="SR MANTENIMIENTO CORRECTIVO", "EMERGENCIA", "OTROS")</f>
        <v>EMERGENCIA</v>
      </c>
      <c r="AL2585" s="6" t="str">
        <f>+_xlfn.IFS(Tabla1[[#This Row],[Veces obj]]&lt;=1,"0-1",Tabla1[[#This Row],[Veces obj]]&lt;=2,"1-2",Tabla1[[#This Row],[Veces obj]]&lt;=3,"2-3",TRUE,"&gt;3")</f>
        <v>0-1</v>
      </c>
      <c r="AM2585" s="60" t="str">
        <f>+_xlfn.IFS(MONTH(Tabla1[[#This Row],[MES]])&lt;=3,"Q1",MONTH(Tabla1[[#This Row],[MES]])&lt;=6,"Q2",MONTH(Tabla1[[#This Row],[MES]])&lt;=9,"Q3",TRUE,"Q4")</f>
        <v>Q1</v>
      </c>
      <c r="AN2585" s="15" t="str">
        <f>+IFERROR(VLOOKUP(Tabla1[[#This Row],[CUENTA]],CTAS[],2,0),"OTROS")</f>
        <v>OTROS</v>
      </c>
      <c r="AP2585" s="15" t="str">
        <f>+IFERROR(VLOOKUP(Tabla1[[#This Row],[EMPLEADO]],IS[],3,0),"OTROS")</f>
        <v>OTROS</v>
      </c>
      <c r="AQ2585" s="15" t="str">
        <f>+IFERROR(VLOOKUP(Tabla1[[#This Row],[EMPLEADO]],IS[[NÓMINA]:[INGENIERO]],2,0),"OTROS")</f>
        <v>OTROS</v>
      </c>
    </row>
    <row r="2586" spans="1:43" x14ac:dyDescent="0.25">
      <c r="A2586" t="s">
        <v>7477</v>
      </c>
      <c r="B2586">
        <v>1</v>
      </c>
      <c r="C2586" t="s">
        <v>8256</v>
      </c>
      <c r="D2586" t="s">
        <v>38</v>
      </c>
      <c r="E2586" t="s">
        <v>55</v>
      </c>
      <c r="F2586" t="s">
        <v>8257</v>
      </c>
      <c r="G2586" s="17" t="s">
        <v>7086</v>
      </c>
      <c r="H2586" t="s">
        <v>106</v>
      </c>
      <c r="I2586" t="s">
        <v>43</v>
      </c>
      <c r="J2586" t="s">
        <v>8</v>
      </c>
      <c r="K2586" t="s">
        <v>102</v>
      </c>
      <c r="L2586" t="s">
        <v>376</v>
      </c>
      <c r="M2586" t="s">
        <v>310</v>
      </c>
      <c r="N2586">
        <v>0</v>
      </c>
      <c r="O2586" t="s">
        <v>47</v>
      </c>
      <c r="P2586">
        <v>10</v>
      </c>
      <c r="Q2586" t="s">
        <v>194</v>
      </c>
      <c r="R2586" t="s">
        <v>63</v>
      </c>
      <c r="S2586" t="s">
        <v>64</v>
      </c>
      <c r="T2586" t="s">
        <v>51</v>
      </c>
      <c r="U2586" t="s">
        <v>195</v>
      </c>
      <c r="V2586">
        <v>0.6</v>
      </c>
      <c r="W2586" s="1">
        <v>819</v>
      </c>
      <c r="X2586">
        <v>1</v>
      </c>
      <c r="Y2586">
        <v>3.67</v>
      </c>
      <c r="Z2586">
        <v>5</v>
      </c>
      <c r="AA2586">
        <v>0.73399999999999999</v>
      </c>
      <c r="AB2586" s="2">
        <v>0</v>
      </c>
      <c r="AC2586" s="1">
        <v>0</v>
      </c>
      <c r="AD2586" s="7">
        <v>43532</v>
      </c>
      <c r="AE2586" s="7">
        <v>43535</v>
      </c>
      <c r="AF2586">
        <v>1</v>
      </c>
      <c r="AG2586" t="s">
        <v>53</v>
      </c>
      <c r="AH2586" s="2">
        <v>0</v>
      </c>
      <c r="AI2586" s="1">
        <v>0</v>
      </c>
      <c r="AJ2586" s="1">
        <v>0</v>
      </c>
      <c r="AK2586" s="60" t="str">
        <f>+IF(Tabla1[[#This Row],[REQUEST_TY]]="SR MANTENIMIENTO CORRECTIVO", "EMERGENCIA", "OTROS")</f>
        <v>EMERGENCIA</v>
      </c>
      <c r="AL2586" s="6" t="str">
        <f>+_xlfn.IFS(Tabla1[[#This Row],[Veces obj]]&lt;=1,"0-1",Tabla1[[#This Row],[Veces obj]]&lt;=2,"1-2",Tabla1[[#This Row],[Veces obj]]&lt;=3,"2-3",TRUE,"&gt;3")</f>
        <v>0-1</v>
      </c>
      <c r="AM2586" s="60" t="str">
        <f>+_xlfn.IFS(MONTH(Tabla1[[#This Row],[MES]])&lt;=3,"Q1",MONTH(Tabla1[[#This Row],[MES]])&lt;=6,"Q2",MONTH(Tabla1[[#This Row],[MES]])&lt;=9,"Q3",TRUE,"Q4")</f>
        <v>Q1</v>
      </c>
      <c r="AN2586" s="15" t="str">
        <f>+IFERROR(VLOOKUP(Tabla1[[#This Row],[CUENTA]],CTAS[],2,0),"OTROS")</f>
        <v>OTROS</v>
      </c>
      <c r="AP2586" s="15" t="str">
        <f>+IFERROR(VLOOKUP(Tabla1[[#This Row],[EMPLEADO]],IS[],3,0),"OTROS")</f>
        <v>OTROS</v>
      </c>
      <c r="AQ2586" s="15" t="str">
        <f>+IFERROR(VLOOKUP(Tabla1[[#This Row],[EMPLEADO]],IS[[NÓMINA]:[INGENIERO]],2,0),"OTROS")</f>
        <v>OTROS</v>
      </c>
    </row>
    <row r="2587" spans="1:43" x14ac:dyDescent="0.25">
      <c r="A2587" t="s">
        <v>7477</v>
      </c>
      <c r="B2587">
        <v>1</v>
      </c>
      <c r="C2587" t="s">
        <v>8258</v>
      </c>
      <c r="D2587" t="s">
        <v>38</v>
      </c>
      <c r="E2587" t="s">
        <v>332</v>
      </c>
      <c r="F2587" t="s">
        <v>8257</v>
      </c>
      <c r="G2587" s="17" t="s">
        <v>8259</v>
      </c>
      <c r="H2587" t="s">
        <v>471</v>
      </c>
      <c r="I2587" t="s">
        <v>43</v>
      </c>
      <c r="J2587" t="s">
        <v>8</v>
      </c>
      <c r="K2587" t="s">
        <v>102</v>
      </c>
      <c r="L2587" t="s">
        <v>376</v>
      </c>
      <c r="M2587" t="s">
        <v>310</v>
      </c>
      <c r="N2587">
        <v>0</v>
      </c>
      <c r="O2587" t="s">
        <v>47</v>
      </c>
      <c r="P2587">
        <v>87</v>
      </c>
      <c r="Q2587" t="s">
        <v>48</v>
      </c>
      <c r="R2587" t="s">
        <v>317</v>
      </c>
      <c r="S2587" t="s">
        <v>318</v>
      </c>
      <c r="T2587" t="s">
        <v>51</v>
      </c>
      <c r="U2587" t="s">
        <v>353</v>
      </c>
      <c r="V2587">
        <v>1.1499999999999999</v>
      </c>
      <c r="W2587" s="1">
        <v>1808.95</v>
      </c>
      <c r="X2587">
        <v>1</v>
      </c>
      <c r="Y2587">
        <v>1.62</v>
      </c>
      <c r="Z2587">
        <v>4</v>
      </c>
      <c r="AA2587">
        <v>0.40500000000000003</v>
      </c>
      <c r="AB2587" s="2">
        <v>0</v>
      </c>
      <c r="AC2587" s="1">
        <v>0</v>
      </c>
      <c r="AD2587" s="7">
        <v>43531</v>
      </c>
      <c r="AE2587" s="7">
        <v>43532</v>
      </c>
      <c r="AF2587">
        <v>1</v>
      </c>
      <c r="AG2587" t="s">
        <v>53</v>
      </c>
      <c r="AH2587" s="2">
        <v>0</v>
      </c>
      <c r="AI2587" s="1">
        <v>0</v>
      </c>
      <c r="AJ2587" s="1">
        <v>0</v>
      </c>
      <c r="AK2587" s="60" t="str">
        <f>+IF(Tabla1[[#This Row],[REQUEST_TY]]="SR MANTENIMIENTO CORRECTIVO", "EMERGENCIA", "OTROS")</f>
        <v>EMERGENCIA</v>
      </c>
      <c r="AL2587" s="6" t="str">
        <f>+_xlfn.IFS(Tabla1[[#This Row],[Veces obj]]&lt;=1,"0-1",Tabla1[[#This Row],[Veces obj]]&lt;=2,"1-2",Tabla1[[#This Row],[Veces obj]]&lt;=3,"2-3",TRUE,"&gt;3")</f>
        <v>0-1</v>
      </c>
      <c r="AM2587" s="60" t="str">
        <f>+_xlfn.IFS(MONTH(Tabla1[[#This Row],[MES]])&lt;=3,"Q1",MONTH(Tabla1[[#This Row],[MES]])&lt;=6,"Q2",MONTH(Tabla1[[#This Row],[MES]])&lt;=9,"Q3",TRUE,"Q4")</f>
        <v>Q1</v>
      </c>
      <c r="AN2587" s="15" t="str">
        <f>+IFERROR(VLOOKUP(Tabla1[[#This Row],[CUENTA]],CTAS[],2,0),"OTROS")</f>
        <v>OTROS</v>
      </c>
      <c r="AP2587" s="15" t="str">
        <f>+IFERROR(VLOOKUP(Tabla1[[#This Row],[EMPLEADO]],IS[],3,0),"OTROS")</f>
        <v>OTROS</v>
      </c>
      <c r="AQ2587" s="15" t="str">
        <f>+IFERROR(VLOOKUP(Tabla1[[#This Row],[EMPLEADO]],IS[[NÓMINA]:[INGENIERO]],2,0),"OTROS")</f>
        <v>OTROS</v>
      </c>
    </row>
    <row r="2588" spans="1:43" x14ac:dyDescent="0.25">
      <c r="A2588" t="s">
        <v>7477</v>
      </c>
      <c r="B2588">
        <v>1</v>
      </c>
      <c r="C2588" t="s">
        <v>8260</v>
      </c>
      <c r="D2588" t="s">
        <v>38</v>
      </c>
      <c r="E2588" t="s">
        <v>507</v>
      </c>
      <c r="F2588" t="s">
        <v>8261</v>
      </c>
      <c r="G2588" s="17" t="s">
        <v>8262</v>
      </c>
      <c r="H2588" t="s">
        <v>1211</v>
      </c>
      <c r="I2588" t="s">
        <v>43</v>
      </c>
      <c r="J2588" t="s">
        <v>8</v>
      </c>
      <c r="K2588" t="s">
        <v>1521</v>
      </c>
      <c r="L2588" t="s">
        <v>1522</v>
      </c>
      <c r="M2588" t="s">
        <v>1523</v>
      </c>
      <c r="N2588">
        <v>0</v>
      </c>
      <c r="O2588" t="s">
        <v>47</v>
      </c>
      <c r="P2588">
        <v>357</v>
      </c>
      <c r="Q2588" t="s">
        <v>48</v>
      </c>
      <c r="R2588" t="s">
        <v>242</v>
      </c>
      <c r="S2588" t="s">
        <v>64</v>
      </c>
      <c r="T2588" t="s">
        <v>51</v>
      </c>
      <c r="U2588" t="s">
        <v>96</v>
      </c>
      <c r="V2588">
        <v>1.1000000000000001</v>
      </c>
      <c r="W2588" s="1">
        <v>1501.5000000000002</v>
      </c>
      <c r="X2588">
        <v>1</v>
      </c>
      <c r="Y2588">
        <v>0.97</v>
      </c>
      <c r="Z2588">
        <v>5</v>
      </c>
      <c r="AA2588">
        <v>0.19400000000000001</v>
      </c>
      <c r="AB2588" s="2">
        <v>0</v>
      </c>
      <c r="AC2588" s="1">
        <v>0</v>
      </c>
      <c r="AD2588" s="7">
        <v>43531</v>
      </c>
      <c r="AE2588" s="7">
        <v>43531</v>
      </c>
      <c r="AF2588">
        <v>0</v>
      </c>
      <c r="AG2588" t="s">
        <v>53</v>
      </c>
      <c r="AH2588" s="2">
        <v>0</v>
      </c>
      <c r="AI2588" s="1">
        <v>0</v>
      </c>
      <c r="AJ2588" s="1">
        <v>0</v>
      </c>
      <c r="AK2588" s="60" t="str">
        <f>+IF(Tabla1[[#This Row],[REQUEST_TY]]="SR MANTENIMIENTO CORRECTIVO", "EMERGENCIA", "OTROS")</f>
        <v>EMERGENCIA</v>
      </c>
      <c r="AL2588" s="6" t="str">
        <f>+_xlfn.IFS(Tabla1[[#This Row],[Veces obj]]&lt;=1,"0-1",Tabla1[[#This Row],[Veces obj]]&lt;=2,"1-2",Tabla1[[#This Row],[Veces obj]]&lt;=3,"2-3",TRUE,"&gt;3")</f>
        <v>0-1</v>
      </c>
      <c r="AM2588" s="60" t="str">
        <f>+_xlfn.IFS(MONTH(Tabla1[[#This Row],[MES]])&lt;=3,"Q1",MONTH(Tabla1[[#This Row],[MES]])&lt;=6,"Q2",MONTH(Tabla1[[#This Row],[MES]])&lt;=9,"Q3",TRUE,"Q4")</f>
        <v>Q1</v>
      </c>
      <c r="AN2588" s="15" t="str">
        <f>+IFERROR(VLOOKUP(Tabla1[[#This Row],[CUENTA]],CTAS[],2,0),"OTROS")</f>
        <v>OTROS</v>
      </c>
      <c r="AP2588" s="15" t="str">
        <f>+IFERROR(VLOOKUP(Tabla1[[#This Row],[EMPLEADO]],IS[],3,0),"OTROS")</f>
        <v>OTROS</v>
      </c>
      <c r="AQ2588" s="15" t="str">
        <f>+IFERROR(VLOOKUP(Tabla1[[#This Row],[EMPLEADO]],IS[[NÓMINA]:[INGENIERO]],2,0),"OTROS")</f>
        <v>OTROS</v>
      </c>
    </row>
    <row r="2589" spans="1:43" x14ac:dyDescent="0.25">
      <c r="A2589" t="s">
        <v>7477</v>
      </c>
      <c r="B2589">
        <v>1</v>
      </c>
      <c r="C2589" t="s">
        <v>8263</v>
      </c>
      <c r="D2589" t="s">
        <v>38</v>
      </c>
      <c r="E2589" t="s">
        <v>39</v>
      </c>
      <c r="F2589" t="s">
        <v>8264</v>
      </c>
      <c r="G2589" s="17" t="s">
        <v>8265</v>
      </c>
      <c r="H2589" t="s">
        <v>1052</v>
      </c>
      <c r="I2589" t="s">
        <v>43</v>
      </c>
      <c r="J2589" t="s">
        <v>8</v>
      </c>
      <c r="K2589" t="s">
        <v>117</v>
      </c>
      <c r="L2589" t="s">
        <v>8266</v>
      </c>
      <c r="M2589" t="s">
        <v>1642</v>
      </c>
      <c r="N2589">
        <v>0</v>
      </c>
      <c r="O2589" t="s">
        <v>47</v>
      </c>
      <c r="P2589">
        <v>321</v>
      </c>
      <c r="Q2589" t="s">
        <v>48</v>
      </c>
      <c r="R2589" t="s">
        <v>49</v>
      </c>
      <c r="S2589" t="s">
        <v>50</v>
      </c>
      <c r="T2589" t="s">
        <v>51</v>
      </c>
      <c r="U2589" t="s">
        <v>52</v>
      </c>
      <c r="V2589">
        <v>1.05</v>
      </c>
      <c r="W2589" s="1">
        <v>750.75000000000011</v>
      </c>
      <c r="X2589">
        <v>1</v>
      </c>
      <c r="Y2589">
        <v>5.71</v>
      </c>
      <c r="Z2589">
        <v>5</v>
      </c>
      <c r="AA2589">
        <v>1.1419999999999999</v>
      </c>
      <c r="AB2589" s="2">
        <v>3.5499999999999976E-2</v>
      </c>
      <c r="AC2589" s="1">
        <v>-25.382499999999986</v>
      </c>
      <c r="AD2589" s="7">
        <v>43532</v>
      </c>
      <c r="AE2589" s="7">
        <v>43532</v>
      </c>
      <c r="AF2589">
        <v>0</v>
      </c>
      <c r="AG2589" t="s">
        <v>53</v>
      </c>
      <c r="AH2589" s="2">
        <v>0</v>
      </c>
      <c r="AI2589" s="1">
        <v>0</v>
      </c>
      <c r="AJ2589" s="1">
        <v>0</v>
      </c>
      <c r="AK2589" s="60" t="str">
        <f>+IF(Tabla1[[#This Row],[REQUEST_TY]]="SR MANTENIMIENTO CORRECTIVO", "EMERGENCIA", "OTROS")</f>
        <v>EMERGENCIA</v>
      </c>
      <c r="AL2589" s="6" t="str">
        <f>+_xlfn.IFS(Tabla1[[#This Row],[Veces obj]]&lt;=1,"0-1",Tabla1[[#This Row],[Veces obj]]&lt;=2,"1-2",Tabla1[[#This Row],[Veces obj]]&lt;=3,"2-3",TRUE,"&gt;3")</f>
        <v>1-2</v>
      </c>
      <c r="AM2589" s="60" t="str">
        <f>+_xlfn.IFS(MONTH(Tabla1[[#This Row],[MES]])&lt;=3,"Q1",MONTH(Tabla1[[#This Row],[MES]])&lt;=6,"Q2",MONTH(Tabla1[[#This Row],[MES]])&lt;=9,"Q3",TRUE,"Q4")</f>
        <v>Q1</v>
      </c>
      <c r="AN2589" s="15" t="str">
        <f>+IFERROR(VLOOKUP(Tabla1[[#This Row],[CUENTA]],CTAS[],2,0),"OTROS")</f>
        <v>OTROS</v>
      </c>
      <c r="AP2589" s="15" t="str">
        <f>+IFERROR(VLOOKUP(Tabla1[[#This Row],[EMPLEADO]],IS[],3,0),"OTROS")</f>
        <v>OTROS</v>
      </c>
      <c r="AQ2589" s="15" t="str">
        <f>+IFERROR(VLOOKUP(Tabla1[[#This Row],[EMPLEADO]],IS[[NÓMINA]:[INGENIERO]],2,0),"OTROS")</f>
        <v>OTROS</v>
      </c>
    </row>
    <row r="2590" spans="1:43" x14ac:dyDescent="0.25">
      <c r="A2590" t="s">
        <v>7477</v>
      </c>
      <c r="B2590">
        <v>1</v>
      </c>
      <c r="C2590" t="s">
        <v>8267</v>
      </c>
      <c r="D2590" t="s">
        <v>38</v>
      </c>
      <c r="E2590" t="s">
        <v>888</v>
      </c>
      <c r="F2590" t="s">
        <v>8268</v>
      </c>
      <c r="G2590" s="17" t="s">
        <v>6240</v>
      </c>
      <c r="H2590" t="s">
        <v>253</v>
      </c>
      <c r="I2590" t="s">
        <v>43</v>
      </c>
      <c r="J2590" t="s">
        <v>8</v>
      </c>
      <c r="K2590" t="s">
        <v>125</v>
      </c>
      <c r="L2590" t="s">
        <v>6241</v>
      </c>
      <c r="M2590" t="s">
        <v>6242</v>
      </c>
      <c r="N2590">
        <v>0</v>
      </c>
      <c r="O2590" t="s">
        <v>47</v>
      </c>
      <c r="P2590">
        <v>20</v>
      </c>
      <c r="Q2590" t="s">
        <v>62</v>
      </c>
      <c r="R2590" t="s">
        <v>49</v>
      </c>
      <c r="S2590" t="s">
        <v>50</v>
      </c>
      <c r="T2590" t="s">
        <v>208</v>
      </c>
      <c r="U2590" t="s">
        <v>154</v>
      </c>
      <c r="V2590">
        <v>0.6</v>
      </c>
      <c r="W2590" s="1">
        <v>429.00000000000006</v>
      </c>
      <c r="X2590">
        <v>1</v>
      </c>
      <c r="Y2590">
        <v>0.21</v>
      </c>
      <c r="Z2590">
        <v>9</v>
      </c>
      <c r="AA2590">
        <v>2.3333333333333331E-2</v>
      </c>
      <c r="AB2590" s="2">
        <v>0</v>
      </c>
      <c r="AC2590" s="1">
        <v>0</v>
      </c>
      <c r="AD2590" s="7">
        <v>43535</v>
      </c>
      <c r="AE2590" s="7">
        <v>43535</v>
      </c>
      <c r="AF2590">
        <v>0</v>
      </c>
      <c r="AG2590" t="s">
        <v>53</v>
      </c>
      <c r="AH2590" s="2">
        <v>0</v>
      </c>
      <c r="AI2590" s="1">
        <v>0</v>
      </c>
      <c r="AJ2590" s="1">
        <v>0</v>
      </c>
      <c r="AK2590" s="60" t="str">
        <f>+IF(Tabla1[[#This Row],[REQUEST_TY]]="SR MANTENIMIENTO CORRECTIVO", "EMERGENCIA", "OTROS")</f>
        <v>EMERGENCIA</v>
      </c>
      <c r="AL2590" s="6" t="str">
        <f>+_xlfn.IFS(Tabla1[[#This Row],[Veces obj]]&lt;=1,"0-1",Tabla1[[#This Row],[Veces obj]]&lt;=2,"1-2",Tabla1[[#This Row],[Veces obj]]&lt;=3,"2-3",TRUE,"&gt;3")</f>
        <v>0-1</v>
      </c>
      <c r="AM2590" s="60" t="str">
        <f>+_xlfn.IFS(MONTH(Tabla1[[#This Row],[MES]])&lt;=3,"Q1",MONTH(Tabla1[[#This Row],[MES]])&lt;=6,"Q2",MONTH(Tabla1[[#This Row],[MES]])&lt;=9,"Q3",TRUE,"Q4")</f>
        <v>Q1</v>
      </c>
      <c r="AN2590" s="15" t="str">
        <f>+IFERROR(VLOOKUP(Tabla1[[#This Row],[CUENTA]],CTAS[],2,0),"OTROS")</f>
        <v>OTROS</v>
      </c>
      <c r="AP2590" s="15" t="str">
        <f>+IFERROR(VLOOKUP(Tabla1[[#This Row],[EMPLEADO]],IS[],3,0),"OTROS")</f>
        <v>OTROS</v>
      </c>
      <c r="AQ2590" s="15" t="str">
        <f>+IFERROR(VLOOKUP(Tabla1[[#This Row],[EMPLEADO]],IS[[NÓMINA]:[INGENIERO]],2,0),"OTROS")</f>
        <v>OTROS</v>
      </c>
    </row>
    <row r="2591" spans="1:43" x14ac:dyDescent="0.25">
      <c r="A2591" t="s">
        <v>7477</v>
      </c>
      <c r="B2591">
        <v>1</v>
      </c>
      <c r="C2591" t="s">
        <v>8269</v>
      </c>
      <c r="D2591" t="s">
        <v>4401</v>
      </c>
      <c r="E2591" t="s">
        <v>6453</v>
      </c>
      <c r="F2591" t="s">
        <v>8270</v>
      </c>
      <c r="G2591" s="17" t="s">
        <v>8271</v>
      </c>
      <c r="H2591" t="s">
        <v>679</v>
      </c>
      <c r="I2591" t="s">
        <v>43</v>
      </c>
      <c r="J2591" t="s">
        <v>8</v>
      </c>
      <c r="K2591" t="s">
        <v>2028</v>
      </c>
      <c r="L2591" t="s">
        <v>8272</v>
      </c>
      <c r="M2591" t="s">
        <v>131</v>
      </c>
      <c r="N2591">
        <v>0</v>
      </c>
      <c r="O2591" t="s">
        <v>47</v>
      </c>
      <c r="P2591" t="s">
        <v>822</v>
      </c>
      <c r="Q2591" t="s">
        <v>48</v>
      </c>
      <c r="R2591" t="s">
        <v>242</v>
      </c>
      <c r="S2591" t="s">
        <v>64</v>
      </c>
      <c r="T2591" t="s">
        <v>51</v>
      </c>
      <c r="U2591" t="s">
        <v>96</v>
      </c>
      <c r="V2591">
        <v>1</v>
      </c>
      <c r="W2591" s="1">
        <v>1365</v>
      </c>
      <c r="X2591">
        <v>1</v>
      </c>
      <c r="Y2591">
        <v>0.59</v>
      </c>
      <c r="Z2591">
        <v>5</v>
      </c>
      <c r="AA2591">
        <v>0.11799999999999999</v>
      </c>
      <c r="AB2591" s="2">
        <v>0</v>
      </c>
      <c r="AC2591" s="1">
        <v>0</v>
      </c>
      <c r="AD2591" s="7">
        <v>43531</v>
      </c>
      <c r="AE2591" s="7">
        <v>43532</v>
      </c>
      <c r="AF2591">
        <v>1</v>
      </c>
      <c r="AG2591" t="s">
        <v>53</v>
      </c>
      <c r="AH2591" s="2">
        <v>0</v>
      </c>
      <c r="AI2591" s="1">
        <v>0</v>
      </c>
      <c r="AJ2591" s="1">
        <v>0</v>
      </c>
      <c r="AK2591" s="60" t="str">
        <f>+IF(Tabla1[[#This Row],[REQUEST_TY]]="SR MANTENIMIENTO CORRECTIVO", "EMERGENCIA", "OTROS")</f>
        <v>OTROS</v>
      </c>
      <c r="AL2591" s="6" t="str">
        <f>+_xlfn.IFS(Tabla1[[#This Row],[Veces obj]]&lt;=1,"0-1",Tabla1[[#This Row],[Veces obj]]&lt;=2,"1-2",Tabla1[[#This Row],[Veces obj]]&lt;=3,"2-3",TRUE,"&gt;3")</f>
        <v>0-1</v>
      </c>
      <c r="AM2591" s="60" t="str">
        <f>+_xlfn.IFS(MONTH(Tabla1[[#This Row],[MES]])&lt;=3,"Q1",MONTH(Tabla1[[#This Row],[MES]])&lt;=6,"Q2",MONTH(Tabla1[[#This Row],[MES]])&lt;=9,"Q3",TRUE,"Q4")</f>
        <v>Q1</v>
      </c>
      <c r="AN2591" s="15" t="str">
        <f>+IFERROR(VLOOKUP(Tabla1[[#This Row],[CUENTA]],CTAS[],2,0),"OTROS")</f>
        <v>OTROS</v>
      </c>
      <c r="AP2591" s="15" t="str">
        <f>+IFERROR(VLOOKUP(Tabla1[[#This Row],[EMPLEADO]],IS[],3,0),"OTROS")</f>
        <v>OTROS</v>
      </c>
      <c r="AQ2591" s="15" t="str">
        <f>+IFERROR(VLOOKUP(Tabla1[[#This Row],[EMPLEADO]],IS[[NÓMINA]:[INGENIERO]],2,0),"OTROS")</f>
        <v>OTROS</v>
      </c>
    </row>
    <row r="2592" spans="1:43" x14ac:dyDescent="0.25">
      <c r="A2592" t="s">
        <v>7477</v>
      </c>
      <c r="B2592">
        <v>1</v>
      </c>
      <c r="C2592" t="s">
        <v>8273</v>
      </c>
      <c r="D2592" t="s">
        <v>4401</v>
      </c>
      <c r="E2592" t="s">
        <v>6453</v>
      </c>
      <c r="F2592" t="s">
        <v>8274</v>
      </c>
      <c r="G2592" s="17" t="s">
        <v>8275</v>
      </c>
      <c r="H2592" t="s">
        <v>679</v>
      </c>
      <c r="I2592" t="s">
        <v>43</v>
      </c>
      <c r="J2592" t="s">
        <v>8</v>
      </c>
      <c r="K2592" t="s">
        <v>2028</v>
      </c>
      <c r="L2592" t="s">
        <v>8272</v>
      </c>
      <c r="M2592" t="s">
        <v>131</v>
      </c>
      <c r="N2592">
        <v>0</v>
      </c>
      <c r="O2592" t="s">
        <v>47</v>
      </c>
      <c r="P2592" t="s">
        <v>822</v>
      </c>
      <c r="Q2592" t="s">
        <v>48</v>
      </c>
      <c r="R2592" t="s">
        <v>242</v>
      </c>
      <c r="S2592" t="s">
        <v>64</v>
      </c>
      <c r="T2592" t="s">
        <v>51</v>
      </c>
      <c r="U2592" t="s">
        <v>96</v>
      </c>
      <c r="V2592">
        <v>1</v>
      </c>
      <c r="W2592" s="1">
        <v>1365</v>
      </c>
      <c r="X2592">
        <v>1</v>
      </c>
      <c r="Y2592">
        <v>12.2</v>
      </c>
      <c r="Z2592">
        <v>5</v>
      </c>
      <c r="AA2592">
        <v>2.44</v>
      </c>
      <c r="AB2592" s="2">
        <v>0.36</v>
      </c>
      <c r="AC2592" s="1">
        <v>-491.4</v>
      </c>
      <c r="AD2592" s="7">
        <v>43532</v>
      </c>
      <c r="AE2592" s="7">
        <v>43532</v>
      </c>
      <c r="AF2592">
        <v>0</v>
      </c>
      <c r="AG2592" t="s">
        <v>53</v>
      </c>
      <c r="AH2592" s="2">
        <v>0</v>
      </c>
      <c r="AI2592" s="1">
        <v>0</v>
      </c>
      <c r="AJ2592" s="1">
        <v>0</v>
      </c>
      <c r="AK2592" s="60" t="str">
        <f>+IF(Tabla1[[#This Row],[REQUEST_TY]]="SR MANTENIMIENTO CORRECTIVO", "EMERGENCIA", "OTROS")</f>
        <v>OTROS</v>
      </c>
      <c r="AL2592" s="6" t="str">
        <f>+_xlfn.IFS(Tabla1[[#This Row],[Veces obj]]&lt;=1,"0-1",Tabla1[[#This Row],[Veces obj]]&lt;=2,"1-2",Tabla1[[#This Row],[Veces obj]]&lt;=3,"2-3",TRUE,"&gt;3")</f>
        <v>2-3</v>
      </c>
      <c r="AM2592" s="60" t="str">
        <f>+_xlfn.IFS(MONTH(Tabla1[[#This Row],[MES]])&lt;=3,"Q1",MONTH(Tabla1[[#This Row],[MES]])&lt;=6,"Q2",MONTH(Tabla1[[#This Row],[MES]])&lt;=9,"Q3",TRUE,"Q4")</f>
        <v>Q1</v>
      </c>
      <c r="AN2592" s="15" t="str">
        <f>+IFERROR(VLOOKUP(Tabla1[[#This Row],[CUENTA]],CTAS[],2,0),"OTROS")</f>
        <v>OTROS</v>
      </c>
      <c r="AP2592" s="15" t="str">
        <f>+IFERROR(VLOOKUP(Tabla1[[#This Row],[EMPLEADO]],IS[],3,0),"OTROS")</f>
        <v>OTROS</v>
      </c>
      <c r="AQ2592" s="15" t="str">
        <f>+IFERROR(VLOOKUP(Tabla1[[#This Row],[EMPLEADO]],IS[[NÓMINA]:[INGENIERO]],2,0),"OTROS")</f>
        <v>OTROS</v>
      </c>
    </row>
    <row r="2593" spans="1:43" x14ac:dyDescent="0.25">
      <c r="A2593" t="s">
        <v>7477</v>
      </c>
      <c r="B2593">
        <v>1</v>
      </c>
      <c r="C2593" t="s">
        <v>8276</v>
      </c>
      <c r="D2593" t="s">
        <v>38</v>
      </c>
      <c r="E2593" t="s">
        <v>113</v>
      </c>
      <c r="F2593" t="s">
        <v>8277</v>
      </c>
      <c r="G2593" s="17" t="s">
        <v>198</v>
      </c>
      <c r="H2593" t="s">
        <v>116</v>
      </c>
      <c r="I2593" t="s">
        <v>43</v>
      </c>
      <c r="J2593" t="s">
        <v>8</v>
      </c>
      <c r="K2593" t="s">
        <v>199</v>
      </c>
      <c r="L2593" t="s">
        <v>200</v>
      </c>
      <c r="M2593" t="s">
        <v>119</v>
      </c>
      <c r="N2593">
        <v>0</v>
      </c>
      <c r="O2593" t="s">
        <v>47</v>
      </c>
      <c r="P2593">
        <v>62</v>
      </c>
      <c r="Q2593" t="s">
        <v>48</v>
      </c>
      <c r="R2593" t="s">
        <v>49</v>
      </c>
      <c r="S2593" t="s">
        <v>50</v>
      </c>
      <c r="T2593" t="s">
        <v>51</v>
      </c>
      <c r="U2593" t="s">
        <v>52</v>
      </c>
      <c r="V2593">
        <v>1.05</v>
      </c>
      <c r="W2593" s="1">
        <v>750.75000000000011</v>
      </c>
      <c r="X2593">
        <v>1</v>
      </c>
      <c r="Y2593">
        <v>0</v>
      </c>
      <c r="Z2593">
        <v>5</v>
      </c>
      <c r="AA2593">
        <v>0</v>
      </c>
      <c r="AB2593" s="2">
        <v>0</v>
      </c>
      <c r="AC2593" s="1">
        <v>0</v>
      </c>
      <c r="AD2593" s="7">
        <v>43532</v>
      </c>
      <c r="AE2593" s="7">
        <v>43535</v>
      </c>
      <c r="AF2593">
        <v>1</v>
      </c>
      <c r="AG2593" t="s">
        <v>53</v>
      </c>
      <c r="AH2593" s="2">
        <v>0</v>
      </c>
      <c r="AI2593" s="1">
        <v>0</v>
      </c>
      <c r="AJ2593" s="1">
        <v>0</v>
      </c>
      <c r="AK2593" s="60" t="str">
        <f>+IF(Tabla1[[#This Row],[REQUEST_TY]]="SR MANTENIMIENTO CORRECTIVO", "EMERGENCIA", "OTROS")</f>
        <v>EMERGENCIA</v>
      </c>
      <c r="AL2593" s="6" t="str">
        <f>+_xlfn.IFS(Tabla1[[#This Row],[Veces obj]]&lt;=1,"0-1",Tabla1[[#This Row],[Veces obj]]&lt;=2,"1-2",Tabla1[[#This Row],[Veces obj]]&lt;=3,"2-3",TRUE,"&gt;3")</f>
        <v>0-1</v>
      </c>
      <c r="AM2593" s="60" t="str">
        <f>+_xlfn.IFS(MONTH(Tabla1[[#This Row],[MES]])&lt;=3,"Q1",MONTH(Tabla1[[#This Row],[MES]])&lt;=6,"Q2",MONTH(Tabla1[[#This Row],[MES]])&lt;=9,"Q3",TRUE,"Q4")</f>
        <v>Q1</v>
      </c>
      <c r="AN2593" s="15" t="str">
        <f>+IFERROR(VLOOKUP(Tabla1[[#This Row],[CUENTA]],CTAS[],2,0),"OTROS")</f>
        <v>OTROS</v>
      </c>
      <c r="AP2593" s="15" t="str">
        <f>+IFERROR(VLOOKUP(Tabla1[[#This Row],[EMPLEADO]],IS[],3,0),"OTROS")</f>
        <v>CHIHUAHUA</v>
      </c>
      <c r="AQ2593" s="15" t="str">
        <f>+IFERROR(VLOOKUP(Tabla1[[#This Row],[EMPLEADO]],IS[[NÓMINA]:[INGENIERO]],2,0),"OTROS")</f>
        <v>FERNANDO CHAVIRA</v>
      </c>
    </row>
    <row r="2594" spans="1:43" x14ac:dyDescent="0.25">
      <c r="A2594" t="s">
        <v>7477</v>
      </c>
      <c r="B2594">
        <v>1</v>
      </c>
      <c r="C2594" t="s">
        <v>8278</v>
      </c>
      <c r="D2594" t="s">
        <v>38</v>
      </c>
      <c r="E2594" t="s">
        <v>2723</v>
      </c>
      <c r="F2594" t="s">
        <v>8279</v>
      </c>
      <c r="G2594" s="17" t="s">
        <v>8280</v>
      </c>
      <c r="H2594" t="s">
        <v>42</v>
      </c>
      <c r="I2594" t="s">
        <v>43</v>
      </c>
      <c r="J2594" t="s">
        <v>8</v>
      </c>
      <c r="K2594" t="s">
        <v>2886</v>
      </c>
      <c r="L2594" t="s">
        <v>3566</v>
      </c>
      <c r="M2594" t="s">
        <v>131</v>
      </c>
      <c r="N2594">
        <v>1</v>
      </c>
      <c r="O2594" t="s">
        <v>47</v>
      </c>
      <c r="P2594">
        <v>181</v>
      </c>
      <c r="Q2594" t="s">
        <v>48</v>
      </c>
      <c r="R2594" t="s">
        <v>242</v>
      </c>
      <c r="S2594" t="s">
        <v>64</v>
      </c>
      <c r="T2594" t="s">
        <v>51</v>
      </c>
      <c r="U2594" t="s">
        <v>96</v>
      </c>
      <c r="V2594">
        <v>1.1000000000000001</v>
      </c>
      <c r="W2594" s="1">
        <v>0</v>
      </c>
      <c r="X2594">
        <v>1</v>
      </c>
      <c r="Y2594">
        <v>0.25</v>
      </c>
      <c r="Z2594">
        <v>5</v>
      </c>
      <c r="AA2594">
        <v>0.05</v>
      </c>
      <c r="AB2594" s="2">
        <v>0</v>
      </c>
      <c r="AC2594" s="1">
        <v>0</v>
      </c>
      <c r="AD2594" s="7">
        <v>43531</v>
      </c>
      <c r="AE2594" s="7">
        <v>43531</v>
      </c>
      <c r="AF2594">
        <v>0</v>
      </c>
      <c r="AG2594" t="s">
        <v>53</v>
      </c>
      <c r="AH2594" s="2">
        <v>0</v>
      </c>
      <c r="AI2594" s="1">
        <v>0</v>
      </c>
      <c r="AJ2594" s="1">
        <v>0</v>
      </c>
      <c r="AK2594" s="60" t="str">
        <f>+IF(Tabla1[[#This Row],[REQUEST_TY]]="SR MANTENIMIENTO CORRECTIVO", "EMERGENCIA", "OTROS")</f>
        <v>EMERGENCIA</v>
      </c>
      <c r="AL2594" s="6" t="str">
        <f>+_xlfn.IFS(Tabla1[[#This Row],[Veces obj]]&lt;=1,"0-1",Tabla1[[#This Row],[Veces obj]]&lt;=2,"1-2",Tabla1[[#This Row],[Veces obj]]&lt;=3,"2-3",TRUE,"&gt;3")</f>
        <v>0-1</v>
      </c>
      <c r="AM2594" s="60" t="str">
        <f>+_xlfn.IFS(MONTH(Tabla1[[#This Row],[MES]])&lt;=3,"Q1",MONTH(Tabla1[[#This Row],[MES]])&lt;=6,"Q2",MONTH(Tabla1[[#This Row],[MES]])&lt;=9,"Q3",TRUE,"Q4")</f>
        <v>Q1</v>
      </c>
      <c r="AN2594" s="15" t="str">
        <f>+IFERROR(VLOOKUP(Tabla1[[#This Row],[CUENTA]],CTAS[],2,0),"OTROS")</f>
        <v>OTROS</v>
      </c>
      <c r="AP2594" s="15" t="str">
        <f>+IFERROR(VLOOKUP(Tabla1[[#This Row],[EMPLEADO]],IS[],3,0),"OTROS")</f>
        <v>OTROS</v>
      </c>
      <c r="AQ2594" s="15" t="str">
        <f>+IFERROR(VLOOKUP(Tabla1[[#This Row],[EMPLEADO]],IS[[NÓMINA]:[INGENIERO]],2,0),"OTROS")</f>
        <v>OTROS</v>
      </c>
    </row>
    <row r="2595" spans="1:43" x14ac:dyDescent="0.25">
      <c r="A2595" t="s">
        <v>7477</v>
      </c>
      <c r="B2595">
        <v>1</v>
      </c>
      <c r="C2595" t="s">
        <v>8281</v>
      </c>
      <c r="D2595" t="s">
        <v>38</v>
      </c>
      <c r="E2595" t="s">
        <v>133</v>
      </c>
      <c r="F2595" t="s">
        <v>8282</v>
      </c>
      <c r="G2595" s="17" t="s">
        <v>3243</v>
      </c>
      <c r="H2595" t="s">
        <v>297</v>
      </c>
      <c r="I2595" t="s">
        <v>43</v>
      </c>
      <c r="J2595" t="s">
        <v>8</v>
      </c>
      <c r="K2595" t="s">
        <v>59</v>
      </c>
      <c r="L2595" t="s">
        <v>3244</v>
      </c>
      <c r="M2595" t="s">
        <v>94</v>
      </c>
      <c r="N2595">
        <v>0</v>
      </c>
      <c r="O2595" t="s">
        <v>47</v>
      </c>
      <c r="P2595">
        <v>24</v>
      </c>
      <c r="Q2595" t="s">
        <v>62</v>
      </c>
      <c r="R2595" t="s">
        <v>138</v>
      </c>
      <c r="S2595" t="s">
        <v>139</v>
      </c>
      <c r="T2595" t="s">
        <v>51</v>
      </c>
      <c r="U2595" t="s">
        <v>262</v>
      </c>
      <c r="V2595">
        <v>1.05</v>
      </c>
      <c r="W2595" s="1">
        <v>1651.6500000000003</v>
      </c>
      <c r="X2595">
        <v>1</v>
      </c>
      <c r="Y2595">
        <v>0.56999999999999995</v>
      </c>
      <c r="Z2595">
        <v>4</v>
      </c>
      <c r="AA2595">
        <v>0.14249999999999999</v>
      </c>
      <c r="AB2595" s="2">
        <v>0</v>
      </c>
      <c r="AC2595" s="1">
        <v>0</v>
      </c>
      <c r="AD2595" s="7">
        <v>43532</v>
      </c>
      <c r="AE2595" s="7">
        <v>43535</v>
      </c>
      <c r="AF2595">
        <v>1</v>
      </c>
      <c r="AG2595" t="s">
        <v>53</v>
      </c>
      <c r="AH2595" s="2">
        <v>0</v>
      </c>
      <c r="AI2595" s="1">
        <v>0</v>
      </c>
      <c r="AJ2595" s="1">
        <v>0</v>
      </c>
      <c r="AK2595" s="60" t="str">
        <f>+IF(Tabla1[[#This Row],[REQUEST_TY]]="SR MANTENIMIENTO CORRECTIVO", "EMERGENCIA", "OTROS")</f>
        <v>EMERGENCIA</v>
      </c>
      <c r="AL2595" s="6" t="str">
        <f>+_xlfn.IFS(Tabla1[[#This Row],[Veces obj]]&lt;=1,"0-1",Tabla1[[#This Row],[Veces obj]]&lt;=2,"1-2",Tabla1[[#This Row],[Veces obj]]&lt;=3,"2-3",TRUE,"&gt;3")</f>
        <v>0-1</v>
      </c>
      <c r="AM2595" s="60" t="str">
        <f>+_xlfn.IFS(MONTH(Tabla1[[#This Row],[MES]])&lt;=3,"Q1",MONTH(Tabla1[[#This Row],[MES]])&lt;=6,"Q2",MONTH(Tabla1[[#This Row],[MES]])&lt;=9,"Q3",TRUE,"Q4")</f>
        <v>Q1</v>
      </c>
      <c r="AN2595" s="15" t="str">
        <f>+IFERROR(VLOOKUP(Tabla1[[#This Row],[CUENTA]],CTAS[],2,0),"OTROS")</f>
        <v>OTROS</v>
      </c>
      <c r="AP2595" s="15" t="str">
        <f>+IFERROR(VLOOKUP(Tabla1[[#This Row],[EMPLEADO]],IS[],3,0),"OTROS")</f>
        <v>JUAREZ</v>
      </c>
      <c r="AQ2595" s="15" t="str">
        <f>+IFERROR(VLOOKUP(Tabla1[[#This Row],[EMPLEADO]],IS[[NÓMINA]:[INGENIERO]],2,0),"OTROS")</f>
        <v>ALFREDO TORRES</v>
      </c>
    </row>
    <row r="2596" spans="1:43" x14ac:dyDescent="0.25">
      <c r="A2596" t="s">
        <v>7477</v>
      </c>
      <c r="B2596">
        <v>1</v>
      </c>
      <c r="C2596" t="s">
        <v>8283</v>
      </c>
      <c r="D2596" t="s">
        <v>38</v>
      </c>
      <c r="E2596" t="s">
        <v>39</v>
      </c>
      <c r="F2596" t="s">
        <v>8284</v>
      </c>
      <c r="G2596" s="17" t="s">
        <v>3565</v>
      </c>
      <c r="H2596" t="s">
        <v>42</v>
      </c>
      <c r="I2596" t="s">
        <v>43</v>
      </c>
      <c r="J2596" t="s">
        <v>8</v>
      </c>
      <c r="K2596" t="s">
        <v>2886</v>
      </c>
      <c r="L2596" t="s">
        <v>3566</v>
      </c>
      <c r="M2596" t="s">
        <v>131</v>
      </c>
      <c r="N2596">
        <v>1</v>
      </c>
      <c r="O2596" t="s">
        <v>47</v>
      </c>
      <c r="P2596">
        <v>2653</v>
      </c>
      <c r="Q2596" t="s">
        <v>48</v>
      </c>
      <c r="R2596" t="s">
        <v>49</v>
      </c>
      <c r="S2596" t="s">
        <v>50</v>
      </c>
      <c r="T2596" t="s">
        <v>51</v>
      </c>
      <c r="U2596" t="s">
        <v>52</v>
      </c>
      <c r="V2596">
        <v>1.05</v>
      </c>
      <c r="W2596" s="1">
        <v>0</v>
      </c>
      <c r="X2596">
        <v>1</v>
      </c>
      <c r="Y2596">
        <v>0.81</v>
      </c>
      <c r="Z2596">
        <v>5</v>
      </c>
      <c r="AA2596">
        <v>0.16200000000000001</v>
      </c>
      <c r="AB2596" s="2">
        <v>0</v>
      </c>
      <c r="AC2596" s="1">
        <v>0</v>
      </c>
      <c r="AD2596" s="7">
        <v>43531</v>
      </c>
      <c r="AE2596" s="7">
        <v>43531</v>
      </c>
      <c r="AF2596">
        <v>0</v>
      </c>
      <c r="AG2596" t="s">
        <v>53</v>
      </c>
      <c r="AH2596" s="2">
        <v>0</v>
      </c>
      <c r="AI2596" s="1">
        <v>0</v>
      </c>
      <c r="AJ2596" s="1">
        <v>0</v>
      </c>
      <c r="AK2596" s="60" t="str">
        <f>+IF(Tabla1[[#This Row],[REQUEST_TY]]="SR MANTENIMIENTO CORRECTIVO", "EMERGENCIA", "OTROS")</f>
        <v>EMERGENCIA</v>
      </c>
      <c r="AL2596" s="6" t="str">
        <f>+_xlfn.IFS(Tabla1[[#This Row],[Veces obj]]&lt;=1,"0-1",Tabla1[[#This Row],[Veces obj]]&lt;=2,"1-2",Tabla1[[#This Row],[Veces obj]]&lt;=3,"2-3",TRUE,"&gt;3")</f>
        <v>0-1</v>
      </c>
      <c r="AM2596" s="60" t="str">
        <f>+_xlfn.IFS(MONTH(Tabla1[[#This Row],[MES]])&lt;=3,"Q1",MONTH(Tabla1[[#This Row],[MES]])&lt;=6,"Q2",MONTH(Tabla1[[#This Row],[MES]])&lt;=9,"Q3",TRUE,"Q4")</f>
        <v>Q1</v>
      </c>
      <c r="AN2596" s="15" t="str">
        <f>+IFERROR(VLOOKUP(Tabla1[[#This Row],[CUENTA]],CTAS[],2,0),"OTROS")</f>
        <v>OTROS</v>
      </c>
      <c r="AP2596" s="15" t="str">
        <f>+IFERROR(VLOOKUP(Tabla1[[#This Row],[EMPLEADO]],IS[],3,0),"OTROS")</f>
        <v>OTROS</v>
      </c>
      <c r="AQ2596" s="15" t="str">
        <f>+IFERROR(VLOOKUP(Tabla1[[#This Row],[EMPLEADO]],IS[[NÓMINA]:[INGENIERO]],2,0),"OTROS")</f>
        <v>OTROS</v>
      </c>
    </row>
    <row r="2597" spans="1:43" x14ac:dyDescent="0.25">
      <c r="A2597" t="s">
        <v>7477</v>
      </c>
      <c r="B2597">
        <v>1</v>
      </c>
      <c r="C2597" t="s">
        <v>8285</v>
      </c>
      <c r="D2597" t="s">
        <v>38</v>
      </c>
      <c r="E2597" t="s">
        <v>430</v>
      </c>
      <c r="F2597" t="s">
        <v>8286</v>
      </c>
      <c r="G2597" s="17" t="s">
        <v>432</v>
      </c>
      <c r="H2597" t="s">
        <v>297</v>
      </c>
      <c r="I2597" t="s">
        <v>43</v>
      </c>
      <c r="J2597" t="s">
        <v>8</v>
      </c>
      <c r="K2597" t="s">
        <v>59</v>
      </c>
      <c r="L2597" t="s">
        <v>433</v>
      </c>
      <c r="M2597" t="s">
        <v>94</v>
      </c>
      <c r="N2597">
        <v>0</v>
      </c>
      <c r="O2597" t="s">
        <v>47</v>
      </c>
      <c r="P2597">
        <v>31</v>
      </c>
      <c r="Q2597" t="s">
        <v>82</v>
      </c>
      <c r="R2597" t="s">
        <v>63</v>
      </c>
      <c r="S2597" t="s">
        <v>64</v>
      </c>
      <c r="T2597" t="s">
        <v>51</v>
      </c>
      <c r="U2597" t="s">
        <v>83</v>
      </c>
      <c r="V2597">
        <v>1.05</v>
      </c>
      <c r="W2597" s="1">
        <v>1433.25</v>
      </c>
      <c r="X2597">
        <v>1</v>
      </c>
      <c r="Y2597">
        <v>1.3</v>
      </c>
      <c r="Z2597">
        <v>5</v>
      </c>
      <c r="AA2597">
        <v>0.26</v>
      </c>
      <c r="AB2597" s="2">
        <v>0</v>
      </c>
      <c r="AC2597" s="1">
        <v>0</v>
      </c>
      <c r="AD2597" s="7">
        <v>43531</v>
      </c>
      <c r="AE2597" s="7">
        <v>43531</v>
      </c>
      <c r="AF2597">
        <v>0</v>
      </c>
      <c r="AG2597" t="s">
        <v>53</v>
      </c>
      <c r="AH2597" s="2">
        <v>0</v>
      </c>
      <c r="AI2597" s="1">
        <v>0</v>
      </c>
      <c r="AJ2597" s="1">
        <v>0</v>
      </c>
      <c r="AK2597" s="60" t="str">
        <f>+IF(Tabla1[[#This Row],[REQUEST_TY]]="SR MANTENIMIENTO CORRECTIVO", "EMERGENCIA", "OTROS")</f>
        <v>EMERGENCIA</v>
      </c>
      <c r="AL2597" s="6" t="str">
        <f>+_xlfn.IFS(Tabla1[[#This Row],[Veces obj]]&lt;=1,"0-1",Tabla1[[#This Row],[Veces obj]]&lt;=2,"1-2",Tabla1[[#This Row],[Veces obj]]&lt;=3,"2-3",TRUE,"&gt;3")</f>
        <v>0-1</v>
      </c>
      <c r="AM2597" s="60" t="str">
        <f>+_xlfn.IFS(MONTH(Tabla1[[#This Row],[MES]])&lt;=3,"Q1",MONTH(Tabla1[[#This Row],[MES]])&lt;=6,"Q2",MONTH(Tabla1[[#This Row],[MES]])&lt;=9,"Q3",TRUE,"Q4")</f>
        <v>Q1</v>
      </c>
      <c r="AN2597" s="15" t="str">
        <f>+IFERROR(VLOOKUP(Tabla1[[#This Row],[CUENTA]],CTAS[],2,0),"OTROS")</f>
        <v>OTROS</v>
      </c>
      <c r="AP2597" s="15" t="str">
        <f>+IFERROR(VLOOKUP(Tabla1[[#This Row],[EMPLEADO]],IS[],3,0),"OTROS")</f>
        <v>JUAREZ</v>
      </c>
      <c r="AQ2597" s="15" t="str">
        <f>+IFERROR(VLOOKUP(Tabla1[[#This Row],[EMPLEADO]],IS[[NÓMINA]:[INGENIERO]],2,0),"OTROS")</f>
        <v>ALFREDO TORRES</v>
      </c>
    </row>
    <row r="2598" spans="1:43" x14ac:dyDescent="0.25">
      <c r="A2598" t="s">
        <v>7477</v>
      </c>
      <c r="B2598">
        <v>1</v>
      </c>
      <c r="C2598" t="s">
        <v>8287</v>
      </c>
      <c r="D2598" t="s">
        <v>38</v>
      </c>
      <c r="E2598" t="s">
        <v>85</v>
      </c>
      <c r="F2598" t="s">
        <v>8288</v>
      </c>
      <c r="G2598" s="17" t="s">
        <v>8289</v>
      </c>
      <c r="H2598" t="s">
        <v>471</v>
      </c>
      <c r="I2598" t="s">
        <v>43</v>
      </c>
      <c r="J2598" t="s">
        <v>8</v>
      </c>
      <c r="K2598" t="s">
        <v>370</v>
      </c>
      <c r="L2598" t="s">
        <v>4698</v>
      </c>
      <c r="M2598" t="s">
        <v>131</v>
      </c>
      <c r="N2598">
        <v>0</v>
      </c>
      <c r="O2598" t="s">
        <v>47</v>
      </c>
      <c r="P2598">
        <v>148</v>
      </c>
      <c r="Q2598" t="s">
        <v>48</v>
      </c>
      <c r="R2598" t="s">
        <v>49</v>
      </c>
      <c r="S2598" t="s">
        <v>50</v>
      </c>
      <c r="T2598" t="s">
        <v>51</v>
      </c>
      <c r="U2598" t="s">
        <v>52</v>
      </c>
      <c r="V2598">
        <v>1.05</v>
      </c>
      <c r="W2598" s="1">
        <v>750.75000000000011</v>
      </c>
      <c r="X2598">
        <v>1</v>
      </c>
      <c r="Y2598">
        <v>0.46</v>
      </c>
      <c r="Z2598">
        <v>5</v>
      </c>
      <c r="AA2598">
        <v>9.1999999999999998E-2</v>
      </c>
      <c r="AB2598" s="2">
        <v>0</v>
      </c>
      <c r="AC2598" s="1">
        <v>0</v>
      </c>
      <c r="AD2598" s="7">
        <v>43531</v>
      </c>
      <c r="AE2598" s="7">
        <v>43531</v>
      </c>
      <c r="AF2598">
        <v>0</v>
      </c>
      <c r="AG2598" t="s">
        <v>53</v>
      </c>
      <c r="AH2598" s="2">
        <v>0</v>
      </c>
      <c r="AI2598" s="1">
        <v>0</v>
      </c>
      <c r="AJ2598" s="1">
        <v>0</v>
      </c>
      <c r="AK2598" s="60" t="str">
        <f>+IF(Tabla1[[#This Row],[REQUEST_TY]]="SR MANTENIMIENTO CORRECTIVO", "EMERGENCIA", "OTROS")</f>
        <v>EMERGENCIA</v>
      </c>
      <c r="AL2598" s="6" t="str">
        <f>+_xlfn.IFS(Tabla1[[#This Row],[Veces obj]]&lt;=1,"0-1",Tabla1[[#This Row],[Veces obj]]&lt;=2,"1-2",Tabla1[[#This Row],[Veces obj]]&lt;=3,"2-3",TRUE,"&gt;3")</f>
        <v>0-1</v>
      </c>
      <c r="AM2598" s="60" t="str">
        <f>+_xlfn.IFS(MONTH(Tabla1[[#This Row],[MES]])&lt;=3,"Q1",MONTH(Tabla1[[#This Row],[MES]])&lt;=6,"Q2",MONTH(Tabla1[[#This Row],[MES]])&lt;=9,"Q3",TRUE,"Q4")</f>
        <v>Q1</v>
      </c>
      <c r="AN2598" s="15" t="str">
        <f>+IFERROR(VLOOKUP(Tabla1[[#This Row],[CUENTA]],CTAS[],2,0),"OTROS")</f>
        <v>OTROS</v>
      </c>
      <c r="AP2598" s="15" t="str">
        <f>+IFERROR(VLOOKUP(Tabla1[[#This Row],[EMPLEADO]],IS[],3,0),"OTROS")</f>
        <v>OTROS</v>
      </c>
      <c r="AQ2598" s="15" t="str">
        <f>+IFERROR(VLOOKUP(Tabla1[[#This Row],[EMPLEADO]],IS[[NÓMINA]:[INGENIERO]],2,0),"OTROS")</f>
        <v>OTROS</v>
      </c>
    </row>
    <row r="2599" spans="1:43" x14ac:dyDescent="0.25">
      <c r="A2599" t="s">
        <v>7477</v>
      </c>
      <c r="B2599">
        <v>1</v>
      </c>
      <c r="C2599" t="s">
        <v>8290</v>
      </c>
      <c r="D2599" t="s">
        <v>38</v>
      </c>
      <c r="E2599" t="s">
        <v>39</v>
      </c>
      <c r="F2599" t="s">
        <v>8291</v>
      </c>
      <c r="G2599" s="17" t="s">
        <v>8128</v>
      </c>
      <c r="H2599" t="s">
        <v>58</v>
      </c>
      <c r="I2599" t="s">
        <v>43</v>
      </c>
      <c r="J2599" t="s">
        <v>8</v>
      </c>
      <c r="K2599" t="s">
        <v>117</v>
      </c>
      <c r="L2599" t="s">
        <v>8129</v>
      </c>
      <c r="M2599" t="s">
        <v>222</v>
      </c>
      <c r="N2599">
        <v>0</v>
      </c>
      <c r="O2599" t="s">
        <v>47</v>
      </c>
      <c r="P2599">
        <v>1</v>
      </c>
      <c r="Q2599" t="s">
        <v>388</v>
      </c>
      <c r="R2599" t="s">
        <v>49</v>
      </c>
      <c r="S2599" t="s">
        <v>50</v>
      </c>
      <c r="T2599" t="s">
        <v>51</v>
      </c>
      <c r="U2599" t="s">
        <v>641</v>
      </c>
      <c r="V2599">
        <v>0</v>
      </c>
      <c r="W2599" s="1">
        <v>0</v>
      </c>
      <c r="X2599">
        <v>1</v>
      </c>
      <c r="Y2599">
        <v>1.08</v>
      </c>
      <c r="Z2599">
        <v>5</v>
      </c>
      <c r="AA2599">
        <v>0.21600000000000003</v>
      </c>
      <c r="AB2599" s="2">
        <v>0</v>
      </c>
      <c r="AC2599" s="1">
        <v>0</v>
      </c>
      <c r="AD2599" s="7">
        <v>43535</v>
      </c>
      <c r="AE2599" s="7">
        <v>43535</v>
      </c>
      <c r="AF2599">
        <v>0</v>
      </c>
      <c r="AG2599" t="s">
        <v>53</v>
      </c>
      <c r="AH2599" s="2">
        <v>0</v>
      </c>
      <c r="AI2599" s="1">
        <v>0</v>
      </c>
      <c r="AJ2599" s="1">
        <v>0</v>
      </c>
      <c r="AK2599" s="60" t="str">
        <f>+IF(Tabla1[[#This Row],[REQUEST_TY]]="SR MANTENIMIENTO CORRECTIVO", "EMERGENCIA", "OTROS")</f>
        <v>EMERGENCIA</v>
      </c>
      <c r="AL2599" s="6" t="str">
        <f>+_xlfn.IFS(Tabla1[[#This Row],[Veces obj]]&lt;=1,"0-1",Tabla1[[#This Row],[Veces obj]]&lt;=2,"1-2",Tabla1[[#This Row],[Veces obj]]&lt;=3,"2-3",TRUE,"&gt;3")</f>
        <v>0-1</v>
      </c>
      <c r="AM2599" s="60" t="str">
        <f>+_xlfn.IFS(MONTH(Tabla1[[#This Row],[MES]])&lt;=3,"Q1",MONTH(Tabla1[[#This Row],[MES]])&lt;=6,"Q2",MONTH(Tabla1[[#This Row],[MES]])&lt;=9,"Q3",TRUE,"Q4")</f>
        <v>Q1</v>
      </c>
      <c r="AN2599" s="15" t="str">
        <f>+IFERROR(VLOOKUP(Tabla1[[#This Row],[CUENTA]],CTAS[],2,0),"OTROS")</f>
        <v>OTROS</v>
      </c>
      <c r="AP2599" s="15" t="str">
        <f>+IFERROR(VLOOKUP(Tabla1[[#This Row],[EMPLEADO]],IS[],3,0),"OTROS")</f>
        <v>OTROS</v>
      </c>
      <c r="AQ2599" s="15" t="str">
        <f>+IFERROR(VLOOKUP(Tabla1[[#This Row],[EMPLEADO]],IS[[NÓMINA]:[INGENIERO]],2,0),"OTROS")</f>
        <v>OTROS</v>
      </c>
    </row>
    <row r="2600" spans="1:43" x14ac:dyDescent="0.25">
      <c r="A2600" t="s">
        <v>7477</v>
      </c>
      <c r="B2600">
        <v>1</v>
      </c>
      <c r="C2600" t="s">
        <v>8292</v>
      </c>
      <c r="D2600" t="s">
        <v>38</v>
      </c>
      <c r="E2600" t="s">
        <v>599</v>
      </c>
      <c r="F2600" t="s">
        <v>8293</v>
      </c>
      <c r="G2600" s="17" t="s">
        <v>1259</v>
      </c>
      <c r="H2600" t="s">
        <v>150</v>
      </c>
      <c r="I2600" t="s">
        <v>43</v>
      </c>
      <c r="J2600" t="s">
        <v>8</v>
      </c>
      <c r="K2600" t="s">
        <v>891</v>
      </c>
      <c r="L2600" t="s">
        <v>892</v>
      </c>
      <c r="M2600" t="s">
        <v>94</v>
      </c>
      <c r="N2600">
        <v>0</v>
      </c>
      <c r="O2600" t="s">
        <v>47</v>
      </c>
      <c r="P2600">
        <v>38</v>
      </c>
      <c r="Q2600" t="s">
        <v>82</v>
      </c>
      <c r="R2600" t="s">
        <v>242</v>
      </c>
      <c r="S2600" t="s">
        <v>64</v>
      </c>
      <c r="T2600" t="s">
        <v>51</v>
      </c>
      <c r="U2600" t="s">
        <v>83</v>
      </c>
      <c r="V2600">
        <v>1.05</v>
      </c>
      <c r="W2600" s="1">
        <v>1433.25</v>
      </c>
      <c r="X2600">
        <v>1</v>
      </c>
      <c r="Y2600">
        <v>0</v>
      </c>
      <c r="Z2600">
        <v>5</v>
      </c>
      <c r="AA2600">
        <v>0</v>
      </c>
      <c r="AB2600" s="2">
        <v>0</v>
      </c>
      <c r="AC2600" s="1">
        <v>0</v>
      </c>
      <c r="AD2600" s="7">
        <v>43531</v>
      </c>
      <c r="AE2600" s="7">
        <v>43531</v>
      </c>
      <c r="AF2600">
        <v>0</v>
      </c>
      <c r="AG2600" t="s">
        <v>53</v>
      </c>
      <c r="AH2600" s="2">
        <v>0</v>
      </c>
      <c r="AI2600" s="1">
        <v>0</v>
      </c>
      <c r="AJ2600" s="1">
        <v>0</v>
      </c>
      <c r="AK2600" s="60" t="str">
        <f>+IF(Tabla1[[#This Row],[REQUEST_TY]]="SR MANTENIMIENTO CORRECTIVO", "EMERGENCIA", "OTROS")</f>
        <v>EMERGENCIA</v>
      </c>
      <c r="AL2600" s="6" t="str">
        <f>+_xlfn.IFS(Tabla1[[#This Row],[Veces obj]]&lt;=1,"0-1",Tabla1[[#This Row],[Veces obj]]&lt;=2,"1-2",Tabla1[[#This Row],[Veces obj]]&lt;=3,"2-3",TRUE,"&gt;3")</f>
        <v>0-1</v>
      </c>
      <c r="AM2600" s="60" t="str">
        <f>+_xlfn.IFS(MONTH(Tabla1[[#This Row],[MES]])&lt;=3,"Q1",MONTH(Tabla1[[#This Row],[MES]])&lt;=6,"Q2",MONTH(Tabla1[[#This Row],[MES]])&lt;=9,"Q3",TRUE,"Q4")</f>
        <v>Q1</v>
      </c>
      <c r="AN2600" s="15" t="str">
        <f>+IFERROR(VLOOKUP(Tabla1[[#This Row],[CUENTA]],CTAS[],2,0),"OTROS")</f>
        <v>OTROS</v>
      </c>
      <c r="AP2600" s="15" t="str">
        <f>+IFERROR(VLOOKUP(Tabla1[[#This Row],[EMPLEADO]],IS[],3,0),"OTROS")</f>
        <v>JUAREZ</v>
      </c>
      <c r="AQ2600" s="15" t="str">
        <f>+IFERROR(VLOOKUP(Tabla1[[#This Row],[EMPLEADO]],IS[[NÓMINA]:[INGENIERO]],2,0),"OTROS")</f>
        <v>CARLOS MONTOYA</v>
      </c>
    </row>
    <row r="2601" spans="1:43" x14ac:dyDescent="0.25">
      <c r="A2601" t="s">
        <v>7477</v>
      </c>
      <c r="B2601">
        <v>1</v>
      </c>
      <c r="C2601" t="s">
        <v>8294</v>
      </c>
      <c r="D2601" t="s">
        <v>38</v>
      </c>
      <c r="E2601" t="s">
        <v>98</v>
      </c>
      <c r="F2601" t="s">
        <v>8295</v>
      </c>
      <c r="G2601" s="17" t="s">
        <v>3750</v>
      </c>
      <c r="H2601" t="s">
        <v>646</v>
      </c>
      <c r="I2601" t="s">
        <v>43</v>
      </c>
      <c r="J2601" t="s">
        <v>8</v>
      </c>
      <c r="K2601" t="s">
        <v>102</v>
      </c>
      <c r="L2601" t="s">
        <v>3751</v>
      </c>
      <c r="M2601" t="s">
        <v>473</v>
      </c>
      <c r="N2601">
        <v>0</v>
      </c>
      <c r="O2601" t="s">
        <v>47</v>
      </c>
      <c r="P2601">
        <v>7</v>
      </c>
      <c r="Q2601" t="s">
        <v>194</v>
      </c>
      <c r="R2601" t="s">
        <v>63</v>
      </c>
      <c r="S2601" t="s">
        <v>64</v>
      </c>
      <c r="T2601" t="s">
        <v>51</v>
      </c>
      <c r="U2601" t="s">
        <v>195</v>
      </c>
      <c r="V2601">
        <v>0.6</v>
      </c>
      <c r="W2601" s="1">
        <v>819</v>
      </c>
      <c r="X2601">
        <v>1</v>
      </c>
      <c r="Y2601">
        <v>0.6</v>
      </c>
      <c r="Z2601">
        <v>5</v>
      </c>
      <c r="AA2601">
        <v>0.12</v>
      </c>
      <c r="AB2601" s="2">
        <v>0</v>
      </c>
      <c r="AC2601" s="1">
        <v>0</v>
      </c>
      <c r="AD2601" s="7">
        <v>43531</v>
      </c>
      <c r="AE2601" s="7">
        <v>43531</v>
      </c>
      <c r="AF2601">
        <v>0</v>
      </c>
      <c r="AG2601" t="s">
        <v>53</v>
      </c>
      <c r="AH2601" s="2">
        <v>0</v>
      </c>
      <c r="AI2601" s="1">
        <v>0</v>
      </c>
      <c r="AJ2601" s="1">
        <v>0</v>
      </c>
      <c r="AK2601" s="60" t="str">
        <f>+IF(Tabla1[[#This Row],[REQUEST_TY]]="SR MANTENIMIENTO CORRECTIVO", "EMERGENCIA", "OTROS")</f>
        <v>EMERGENCIA</v>
      </c>
      <c r="AL2601" s="6" t="str">
        <f>+_xlfn.IFS(Tabla1[[#This Row],[Veces obj]]&lt;=1,"0-1",Tabla1[[#This Row],[Veces obj]]&lt;=2,"1-2",Tabla1[[#This Row],[Veces obj]]&lt;=3,"2-3",TRUE,"&gt;3")</f>
        <v>0-1</v>
      </c>
      <c r="AM2601" s="60" t="str">
        <f>+_xlfn.IFS(MONTH(Tabla1[[#This Row],[MES]])&lt;=3,"Q1",MONTH(Tabla1[[#This Row],[MES]])&lt;=6,"Q2",MONTH(Tabla1[[#This Row],[MES]])&lt;=9,"Q3",TRUE,"Q4")</f>
        <v>Q1</v>
      </c>
      <c r="AN2601" s="15" t="str">
        <f>+IFERROR(VLOOKUP(Tabla1[[#This Row],[CUENTA]],CTAS[],2,0),"OTROS")</f>
        <v>OTROS</v>
      </c>
      <c r="AP2601" s="15" t="str">
        <f>+IFERROR(VLOOKUP(Tabla1[[#This Row],[EMPLEADO]],IS[],3,0),"OTROS")</f>
        <v>OTROS</v>
      </c>
      <c r="AQ2601" s="15" t="str">
        <f>+IFERROR(VLOOKUP(Tabla1[[#This Row],[EMPLEADO]],IS[[NÓMINA]:[INGENIERO]],2,0),"OTROS")</f>
        <v>OTROS</v>
      </c>
    </row>
    <row r="2602" spans="1:43" x14ac:dyDescent="0.25">
      <c r="A2602" t="s">
        <v>7477</v>
      </c>
      <c r="B2602">
        <v>1</v>
      </c>
      <c r="C2602" t="s">
        <v>8296</v>
      </c>
      <c r="D2602" t="s">
        <v>38</v>
      </c>
      <c r="E2602" t="s">
        <v>725</v>
      </c>
      <c r="F2602" t="s">
        <v>8297</v>
      </c>
      <c r="G2602" s="17" t="s">
        <v>1860</v>
      </c>
      <c r="H2602" t="s">
        <v>691</v>
      </c>
      <c r="I2602" t="s">
        <v>43</v>
      </c>
      <c r="J2602" t="s">
        <v>8</v>
      </c>
      <c r="K2602" t="s">
        <v>102</v>
      </c>
      <c r="L2602" t="s">
        <v>753</v>
      </c>
      <c r="M2602" t="s">
        <v>215</v>
      </c>
      <c r="N2602">
        <v>0</v>
      </c>
      <c r="O2602" t="s">
        <v>47</v>
      </c>
      <c r="P2602">
        <v>3</v>
      </c>
      <c r="Q2602" t="s">
        <v>388</v>
      </c>
      <c r="R2602" t="s">
        <v>223</v>
      </c>
      <c r="S2602" t="s">
        <v>139</v>
      </c>
      <c r="T2602" t="s">
        <v>51</v>
      </c>
      <c r="U2602" t="s">
        <v>872</v>
      </c>
      <c r="V2602">
        <v>0</v>
      </c>
      <c r="W2602" s="1">
        <v>0</v>
      </c>
      <c r="X2602">
        <v>1</v>
      </c>
      <c r="Y2602">
        <v>2.34</v>
      </c>
      <c r="Z2602">
        <v>4</v>
      </c>
      <c r="AA2602">
        <v>0.58499999999999996</v>
      </c>
      <c r="AB2602" s="2">
        <v>0</v>
      </c>
      <c r="AC2602" s="1">
        <v>0</v>
      </c>
      <c r="AD2602" s="7">
        <v>43531</v>
      </c>
      <c r="AE2602" s="7">
        <v>43532</v>
      </c>
      <c r="AF2602">
        <v>1</v>
      </c>
      <c r="AG2602" t="s">
        <v>53</v>
      </c>
      <c r="AH2602" s="2">
        <v>0</v>
      </c>
      <c r="AI2602" s="1">
        <v>0</v>
      </c>
      <c r="AJ2602" s="1">
        <v>0</v>
      </c>
      <c r="AK2602" s="60" t="str">
        <f>+IF(Tabla1[[#This Row],[REQUEST_TY]]="SR MANTENIMIENTO CORRECTIVO", "EMERGENCIA", "OTROS")</f>
        <v>EMERGENCIA</v>
      </c>
      <c r="AL2602" s="6" t="str">
        <f>+_xlfn.IFS(Tabla1[[#This Row],[Veces obj]]&lt;=1,"0-1",Tabla1[[#This Row],[Veces obj]]&lt;=2,"1-2",Tabla1[[#This Row],[Veces obj]]&lt;=3,"2-3",TRUE,"&gt;3")</f>
        <v>0-1</v>
      </c>
      <c r="AM2602" s="60" t="str">
        <f>+_xlfn.IFS(MONTH(Tabla1[[#This Row],[MES]])&lt;=3,"Q1",MONTH(Tabla1[[#This Row],[MES]])&lt;=6,"Q2",MONTH(Tabla1[[#This Row],[MES]])&lt;=9,"Q3",TRUE,"Q4")</f>
        <v>Q1</v>
      </c>
      <c r="AN2602" s="15" t="str">
        <f>+IFERROR(VLOOKUP(Tabla1[[#This Row],[CUENTA]],CTAS[],2,0),"OTROS")</f>
        <v>OTROS</v>
      </c>
      <c r="AP2602" s="15" t="str">
        <f>+IFERROR(VLOOKUP(Tabla1[[#This Row],[EMPLEADO]],IS[],3,0),"OTROS")</f>
        <v>OTROS</v>
      </c>
      <c r="AQ2602" s="15" t="str">
        <f>+IFERROR(VLOOKUP(Tabla1[[#This Row],[EMPLEADO]],IS[[NÓMINA]:[INGENIERO]],2,0),"OTROS")</f>
        <v>OTROS</v>
      </c>
    </row>
    <row r="2603" spans="1:43" x14ac:dyDescent="0.25">
      <c r="A2603" t="s">
        <v>7477</v>
      </c>
      <c r="B2603">
        <v>1</v>
      </c>
      <c r="C2603" t="s">
        <v>8298</v>
      </c>
      <c r="D2603" t="s">
        <v>38</v>
      </c>
      <c r="E2603" t="s">
        <v>1049</v>
      </c>
      <c r="F2603" t="s">
        <v>8299</v>
      </c>
      <c r="G2603" s="17" t="s">
        <v>1803</v>
      </c>
      <c r="H2603" t="s">
        <v>691</v>
      </c>
      <c r="I2603" t="s">
        <v>43</v>
      </c>
      <c r="J2603" t="s">
        <v>8</v>
      </c>
      <c r="K2603" t="s">
        <v>102</v>
      </c>
      <c r="L2603" t="s">
        <v>753</v>
      </c>
      <c r="M2603" t="s">
        <v>215</v>
      </c>
      <c r="N2603">
        <v>0</v>
      </c>
      <c r="O2603" t="s">
        <v>47</v>
      </c>
      <c r="P2603">
        <v>51</v>
      </c>
      <c r="Q2603" t="s">
        <v>82</v>
      </c>
      <c r="R2603" t="s">
        <v>223</v>
      </c>
      <c r="S2603" t="s">
        <v>139</v>
      </c>
      <c r="T2603" t="s">
        <v>51</v>
      </c>
      <c r="U2603" t="s">
        <v>140</v>
      </c>
      <c r="V2603">
        <v>1.1000000000000001</v>
      </c>
      <c r="W2603" s="1">
        <v>1730.3000000000004</v>
      </c>
      <c r="X2603">
        <v>1</v>
      </c>
      <c r="Y2603">
        <v>3.25</v>
      </c>
      <c r="Z2603">
        <v>4</v>
      </c>
      <c r="AA2603">
        <v>0.8125</v>
      </c>
      <c r="AB2603" s="2">
        <v>0</v>
      </c>
      <c r="AC2603" s="1">
        <v>0</v>
      </c>
      <c r="AD2603" s="7">
        <v>43531</v>
      </c>
      <c r="AE2603" s="7">
        <v>43532</v>
      </c>
      <c r="AF2603">
        <v>1</v>
      </c>
      <c r="AG2603" t="s">
        <v>53</v>
      </c>
      <c r="AH2603" s="2">
        <v>0</v>
      </c>
      <c r="AI2603" s="1">
        <v>0</v>
      </c>
      <c r="AJ2603" s="1">
        <v>0</v>
      </c>
      <c r="AK2603" s="60" t="str">
        <f>+IF(Tabla1[[#This Row],[REQUEST_TY]]="SR MANTENIMIENTO CORRECTIVO", "EMERGENCIA", "OTROS")</f>
        <v>EMERGENCIA</v>
      </c>
      <c r="AL2603" s="6" t="str">
        <f>+_xlfn.IFS(Tabla1[[#This Row],[Veces obj]]&lt;=1,"0-1",Tabla1[[#This Row],[Veces obj]]&lt;=2,"1-2",Tabla1[[#This Row],[Veces obj]]&lt;=3,"2-3",TRUE,"&gt;3")</f>
        <v>0-1</v>
      </c>
      <c r="AM2603" s="60" t="str">
        <f>+_xlfn.IFS(MONTH(Tabla1[[#This Row],[MES]])&lt;=3,"Q1",MONTH(Tabla1[[#This Row],[MES]])&lt;=6,"Q2",MONTH(Tabla1[[#This Row],[MES]])&lt;=9,"Q3",TRUE,"Q4")</f>
        <v>Q1</v>
      </c>
      <c r="AN2603" s="15" t="str">
        <f>+IFERROR(VLOOKUP(Tabla1[[#This Row],[CUENTA]],CTAS[],2,0),"OTROS")</f>
        <v>OTROS</v>
      </c>
      <c r="AP2603" s="15" t="str">
        <f>+IFERROR(VLOOKUP(Tabla1[[#This Row],[EMPLEADO]],IS[],3,0),"OTROS")</f>
        <v>OTROS</v>
      </c>
      <c r="AQ2603" s="15" t="str">
        <f>+IFERROR(VLOOKUP(Tabla1[[#This Row],[EMPLEADO]],IS[[NÓMINA]:[INGENIERO]],2,0),"OTROS")</f>
        <v>OTROS</v>
      </c>
    </row>
    <row r="2604" spans="1:43" x14ac:dyDescent="0.25">
      <c r="A2604" t="s">
        <v>7477</v>
      </c>
      <c r="B2604">
        <v>1</v>
      </c>
      <c r="C2604" t="s">
        <v>8300</v>
      </c>
      <c r="D2604" t="s">
        <v>38</v>
      </c>
      <c r="E2604" t="s">
        <v>76</v>
      </c>
      <c r="F2604" t="s">
        <v>8301</v>
      </c>
      <c r="G2604" s="17" t="s">
        <v>1611</v>
      </c>
      <c r="H2604" t="s">
        <v>691</v>
      </c>
      <c r="I2604" t="s">
        <v>43</v>
      </c>
      <c r="J2604" t="s">
        <v>8</v>
      </c>
      <c r="K2604" t="s">
        <v>102</v>
      </c>
      <c r="L2604" t="s">
        <v>753</v>
      </c>
      <c r="M2604" t="s">
        <v>215</v>
      </c>
      <c r="N2604">
        <v>0</v>
      </c>
      <c r="O2604" t="s">
        <v>47</v>
      </c>
      <c r="P2604">
        <v>8</v>
      </c>
      <c r="Q2604" t="s">
        <v>194</v>
      </c>
      <c r="R2604" t="s">
        <v>63</v>
      </c>
      <c r="S2604" t="s">
        <v>64</v>
      </c>
      <c r="T2604" t="s">
        <v>51</v>
      </c>
      <c r="U2604" t="s">
        <v>195</v>
      </c>
      <c r="V2604">
        <v>0.6</v>
      </c>
      <c r="W2604" s="1">
        <v>819</v>
      </c>
      <c r="X2604">
        <v>1</v>
      </c>
      <c r="Y2604">
        <v>0.93</v>
      </c>
      <c r="Z2604">
        <v>5</v>
      </c>
      <c r="AA2604">
        <v>0.186</v>
      </c>
      <c r="AB2604" s="2">
        <v>0</v>
      </c>
      <c r="AC2604" s="1">
        <v>0</v>
      </c>
      <c r="AD2604" s="7">
        <v>43531</v>
      </c>
      <c r="AE2604" s="7">
        <v>43532</v>
      </c>
      <c r="AF2604">
        <v>1</v>
      </c>
      <c r="AG2604" t="s">
        <v>53</v>
      </c>
      <c r="AH2604" s="2">
        <v>0</v>
      </c>
      <c r="AI2604" s="1">
        <v>0</v>
      </c>
      <c r="AJ2604" s="1">
        <v>0</v>
      </c>
      <c r="AK2604" s="60" t="str">
        <f>+IF(Tabla1[[#This Row],[REQUEST_TY]]="SR MANTENIMIENTO CORRECTIVO", "EMERGENCIA", "OTROS")</f>
        <v>EMERGENCIA</v>
      </c>
      <c r="AL2604" s="6" t="str">
        <f>+_xlfn.IFS(Tabla1[[#This Row],[Veces obj]]&lt;=1,"0-1",Tabla1[[#This Row],[Veces obj]]&lt;=2,"1-2",Tabla1[[#This Row],[Veces obj]]&lt;=3,"2-3",TRUE,"&gt;3")</f>
        <v>0-1</v>
      </c>
      <c r="AM2604" s="60" t="str">
        <f>+_xlfn.IFS(MONTH(Tabla1[[#This Row],[MES]])&lt;=3,"Q1",MONTH(Tabla1[[#This Row],[MES]])&lt;=6,"Q2",MONTH(Tabla1[[#This Row],[MES]])&lt;=9,"Q3",TRUE,"Q4")</f>
        <v>Q1</v>
      </c>
      <c r="AN2604" s="15" t="str">
        <f>+IFERROR(VLOOKUP(Tabla1[[#This Row],[CUENTA]],CTAS[],2,0),"OTROS")</f>
        <v>OTROS</v>
      </c>
      <c r="AP2604" s="15" t="str">
        <f>+IFERROR(VLOOKUP(Tabla1[[#This Row],[EMPLEADO]],IS[],3,0),"OTROS")</f>
        <v>OTROS</v>
      </c>
      <c r="AQ2604" s="15" t="str">
        <f>+IFERROR(VLOOKUP(Tabla1[[#This Row],[EMPLEADO]],IS[[NÓMINA]:[INGENIERO]],2,0),"OTROS")</f>
        <v>OTROS</v>
      </c>
    </row>
    <row r="2605" spans="1:43" x14ac:dyDescent="0.25">
      <c r="A2605" t="s">
        <v>7477</v>
      </c>
      <c r="B2605">
        <v>1</v>
      </c>
      <c r="C2605" t="s">
        <v>8302</v>
      </c>
      <c r="D2605" t="s">
        <v>38</v>
      </c>
      <c r="E2605" t="s">
        <v>39</v>
      </c>
      <c r="F2605" t="s">
        <v>8303</v>
      </c>
      <c r="G2605" s="17" t="s">
        <v>8304</v>
      </c>
      <c r="H2605" t="s">
        <v>58</v>
      </c>
      <c r="I2605" t="s">
        <v>43</v>
      </c>
      <c r="J2605" t="s">
        <v>8</v>
      </c>
      <c r="K2605" t="s">
        <v>8305</v>
      </c>
      <c r="L2605" t="s">
        <v>8306</v>
      </c>
      <c r="M2605" t="s">
        <v>3336</v>
      </c>
      <c r="N2605">
        <v>0</v>
      </c>
      <c r="O2605" t="s">
        <v>47</v>
      </c>
      <c r="P2605">
        <v>106</v>
      </c>
      <c r="Q2605" t="s">
        <v>48</v>
      </c>
      <c r="R2605" t="s">
        <v>49</v>
      </c>
      <c r="S2605" t="s">
        <v>50</v>
      </c>
      <c r="T2605" t="s">
        <v>51</v>
      </c>
      <c r="U2605" t="s">
        <v>52</v>
      </c>
      <c r="V2605">
        <v>1.05</v>
      </c>
      <c r="W2605" s="1">
        <v>750.75000000000011</v>
      </c>
      <c r="X2605">
        <v>1</v>
      </c>
      <c r="Y2605">
        <v>4.0599999999999996</v>
      </c>
      <c r="Z2605">
        <v>5</v>
      </c>
      <c r="AA2605">
        <v>0.81199999999999994</v>
      </c>
      <c r="AB2605" s="2">
        <v>0</v>
      </c>
      <c r="AC2605" s="1">
        <v>0</v>
      </c>
      <c r="AD2605" s="7">
        <v>43532</v>
      </c>
      <c r="AE2605" s="7">
        <v>43532</v>
      </c>
      <c r="AF2605">
        <v>0</v>
      </c>
      <c r="AG2605" t="s">
        <v>53</v>
      </c>
      <c r="AH2605" s="2">
        <v>0</v>
      </c>
      <c r="AI2605" s="1">
        <v>0</v>
      </c>
      <c r="AJ2605" s="1">
        <v>0</v>
      </c>
      <c r="AK2605" s="60" t="str">
        <f>+IF(Tabla1[[#This Row],[REQUEST_TY]]="SR MANTENIMIENTO CORRECTIVO", "EMERGENCIA", "OTROS")</f>
        <v>EMERGENCIA</v>
      </c>
      <c r="AL2605" s="6" t="str">
        <f>+_xlfn.IFS(Tabla1[[#This Row],[Veces obj]]&lt;=1,"0-1",Tabla1[[#This Row],[Veces obj]]&lt;=2,"1-2",Tabla1[[#This Row],[Veces obj]]&lt;=3,"2-3",TRUE,"&gt;3")</f>
        <v>0-1</v>
      </c>
      <c r="AM2605" s="60" t="str">
        <f>+_xlfn.IFS(MONTH(Tabla1[[#This Row],[MES]])&lt;=3,"Q1",MONTH(Tabla1[[#This Row],[MES]])&lt;=6,"Q2",MONTH(Tabla1[[#This Row],[MES]])&lt;=9,"Q3",TRUE,"Q4")</f>
        <v>Q1</v>
      </c>
      <c r="AN2605" s="15" t="str">
        <f>+IFERROR(VLOOKUP(Tabla1[[#This Row],[CUENTA]],CTAS[],2,0),"OTROS")</f>
        <v>OTROS</v>
      </c>
      <c r="AP2605" s="15" t="str">
        <f>+IFERROR(VLOOKUP(Tabla1[[#This Row],[EMPLEADO]],IS[],3,0),"OTROS")</f>
        <v>OTROS</v>
      </c>
      <c r="AQ2605" s="15" t="str">
        <f>+IFERROR(VLOOKUP(Tabla1[[#This Row],[EMPLEADO]],IS[[NÓMINA]:[INGENIERO]],2,0),"OTROS")</f>
        <v>OTROS</v>
      </c>
    </row>
    <row r="2606" spans="1:43" x14ac:dyDescent="0.25">
      <c r="A2606" t="s">
        <v>7477</v>
      </c>
      <c r="B2606">
        <v>1</v>
      </c>
      <c r="C2606" t="s">
        <v>8307</v>
      </c>
      <c r="D2606" t="s">
        <v>38</v>
      </c>
      <c r="E2606" t="s">
        <v>76</v>
      </c>
      <c r="F2606" t="s">
        <v>8308</v>
      </c>
      <c r="G2606" s="17" t="s">
        <v>2054</v>
      </c>
      <c r="H2606" t="s">
        <v>253</v>
      </c>
      <c r="I2606" t="s">
        <v>43</v>
      </c>
      <c r="J2606" t="s">
        <v>8</v>
      </c>
      <c r="K2606" t="s">
        <v>102</v>
      </c>
      <c r="L2606" t="s">
        <v>477</v>
      </c>
      <c r="M2606" t="s">
        <v>358</v>
      </c>
      <c r="N2606">
        <v>0</v>
      </c>
      <c r="O2606" t="s">
        <v>47</v>
      </c>
      <c r="P2606">
        <v>41</v>
      </c>
      <c r="Q2606" t="s">
        <v>82</v>
      </c>
      <c r="R2606" t="s">
        <v>63</v>
      </c>
      <c r="S2606" t="s">
        <v>64</v>
      </c>
      <c r="T2606" t="s">
        <v>51</v>
      </c>
      <c r="U2606" t="s">
        <v>83</v>
      </c>
      <c r="V2606">
        <v>1.05</v>
      </c>
      <c r="W2606" s="1">
        <v>1433.25</v>
      </c>
      <c r="X2606">
        <v>1</v>
      </c>
      <c r="Y2606">
        <v>2.85</v>
      </c>
      <c r="Z2606">
        <v>5</v>
      </c>
      <c r="AA2606">
        <v>0.57000000000000006</v>
      </c>
      <c r="AB2606" s="2">
        <v>0</v>
      </c>
      <c r="AC2606" s="1">
        <v>0</v>
      </c>
      <c r="AD2606" s="7">
        <v>43535</v>
      </c>
      <c r="AE2606" s="7">
        <v>43535</v>
      </c>
      <c r="AF2606">
        <v>0</v>
      </c>
      <c r="AG2606" t="s">
        <v>53</v>
      </c>
      <c r="AH2606" s="2">
        <v>0</v>
      </c>
      <c r="AI2606" s="1">
        <v>0</v>
      </c>
      <c r="AJ2606" s="1">
        <v>0</v>
      </c>
      <c r="AK2606" s="60" t="str">
        <f>+IF(Tabla1[[#This Row],[REQUEST_TY]]="SR MANTENIMIENTO CORRECTIVO", "EMERGENCIA", "OTROS")</f>
        <v>EMERGENCIA</v>
      </c>
      <c r="AL2606" s="6" t="str">
        <f>+_xlfn.IFS(Tabla1[[#This Row],[Veces obj]]&lt;=1,"0-1",Tabla1[[#This Row],[Veces obj]]&lt;=2,"1-2",Tabla1[[#This Row],[Veces obj]]&lt;=3,"2-3",TRUE,"&gt;3")</f>
        <v>0-1</v>
      </c>
      <c r="AM2606" s="60" t="str">
        <f>+_xlfn.IFS(MONTH(Tabla1[[#This Row],[MES]])&lt;=3,"Q1",MONTH(Tabla1[[#This Row],[MES]])&lt;=6,"Q2",MONTH(Tabla1[[#This Row],[MES]])&lt;=9,"Q3",TRUE,"Q4")</f>
        <v>Q1</v>
      </c>
      <c r="AN2606" s="15" t="str">
        <f>+IFERROR(VLOOKUP(Tabla1[[#This Row],[CUENTA]],CTAS[],2,0),"OTROS")</f>
        <v>OTROS</v>
      </c>
      <c r="AP2606" s="15" t="str">
        <f>+IFERROR(VLOOKUP(Tabla1[[#This Row],[EMPLEADO]],IS[],3,0),"OTROS")</f>
        <v>OTROS</v>
      </c>
      <c r="AQ2606" s="15" t="str">
        <f>+IFERROR(VLOOKUP(Tabla1[[#This Row],[EMPLEADO]],IS[[NÓMINA]:[INGENIERO]],2,0),"OTROS")</f>
        <v>OTROS</v>
      </c>
    </row>
    <row r="2607" spans="1:43" x14ac:dyDescent="0.25">
      <c r="A2607" t="s">
        <v>7477</v>
      </c>
      <c r="B2607">
        <v>1</v>
      </c>
      <c r="C2607" t="s">
        <v>8309</v>
      </c>
      <c r="D2607" t="s">
        <v>38</v>
      </c>
      <c r="E2607" t="s">
        <v>725</v>
      </c>
      <c r="F2607" t="s">
        <v>8310</v>
      </c>
      <c r="G2607" s="17" t="s">
        <v>4383</v>
      </c>
      <c r="H2607" t="s">
        <v>253</v>
      </c>
      <c r="I2607" t="s">
        <v>43</v>
      </c>
      <c r="J2607" t="s">
        <v>8</v>
      </c>
      <c r="K2607" t="s">
        <v>102</v>
      </c>
      <c r="L2607" t="s">
        <v>477</v>
      </c>
      <c r="M2607" t="s">
        <v>358</v>
      </c>
      <c r="N2607">
        <v>0</v>
      </c>
      <c r="O2607" t="s">
        <v>47</v>
      </c>
      <c r="P2607">
        <v>59</v>
      </c>
      <c r="Q2607" t="s">
        <v>82</v>
      </c>
      <c r="R2607" t="s">
        <v>223</v>
      </c>
      <c r="S2607" t="s">
        <v>139</v>
      </c>
      <c r="T2607" t="s">
        <v>51</v>
      </c>
      <c r="U2607" t="s">
        <v>140</v>
      </c>
      <c r="V2607">
        <v>1.1000000000000001</v>
      </c>
      <c r="W2607" s="1">
        <v>1730.3000000000004</v>
      </c>
      <c r="X2607">
        <v>1</v>
      </c>
      <c r="Y2607">
        <v>2.78</v>
      </c>
      <c r="Z2607">
        <v>4</v>
      </c>
      <c r="AA2607">
        <v>0.69499999999999995</v>
      </c>
      <c r="AB2607" s="2">
        <v>0</v>
      </c>
      <c r="AC2607" s="1">
        <v>0</v>
      </c>
      <c r="AD2607" s="7">
        <v>43532</v>
      </c>
      <c r="AE2607" s="7">
        <v>43532</v>
      </c>
      <c r="AF2607">
        <v>0</v>
      </c>
      <c r="AG2607" t="s">
        <v>53</v>
      </c>
      <c r="AH2607" s="2">
        <v>0</v>
      </c>
      <c r="AI2607" s="1">
        <v>0</v>
      </c>
      <c r="AJ2607" s="1">
        <v>0</v>
      </c>
      <c r="AK2607" s="60" t="str">
        <f>+IF(Tabla1[[#This Row],[REQUEST_TY]]="SR MANTENIMIENTO CORRECTIVO", "EMERGENCIA", "OTROS")</f>
        <v>EMERGENCIA</v>
      </c>
      <c r="AL2607" s="6" t="str">
        <f>+_xlfn.IFS(Tabla1[[#This Row],[Veces obj]]&lt;=1,"0-1",Tabla1[[#This Row],[Veces obj]]&lt;=2,"1-2",Tabla1[[#This Row],[Veces obj]]&lt;=3,"2-3",TRUE,"&gt;3")</f>
        <v>0-1</v>
      </c>
      <c r="AM2607" s="60" t="str">
        <f>+_xlfn.IFS(MONTH(Tabla1[[#This Row],[MES]])&lt;=3,"Q1",MONTH(Tabla1[[#This Row],[MES]])&lt;=6,"Q2",MONTH(Tabla1[[#This Row],[MES]])&lt;=9,"Q3",TRUE,"Q4")</f>
        <v>Q1</v>
      </c>
      <c r="AN2607" s="15" t="str">
        <f>+IFERROR(VLOOKUP(Tabla1[[#This Row],[CUENTA]],CTAS[],2,0),"OTROS")</f>
        <v>OTROS</v>
      </c>
      <c r="AP2607" s="15" t="str">
        <f>+IFERROR(VLOOKUP(Tabla1[[#This Row],[EMPLEADO]],IS[],3,0),"OTROS")</f>
        <v>OTROS</v>
      </c>
      <c r="AQ2607" s="15" t="str">
        <f>+IFERROR(VLOOKUP(Tabla1[[#This Row],[EMPLEADO]],IS[[NÓMINA]:[INGENIERO]],2,0),"OTROS")</f>
        <v>OTROS</v>
      </c>
    </row>
    <row r="2608" spans="1:43" x14ac:dyDescent="0.25">
      <c r="A2608" t="s">
        <v>7477</v>
      </c>
      <c r="B2608">
        <v>1</v>
      </c>
      <c r="C2608" t="s">
        <v>8311</v>
      </c>
      <c r="D2608" t="s">
        <v>38</v>
      </c>
      <c r="E2608" t="s">
        <v>725</v>
      </c>
      <c r="F2608" t="s">
        <v>8312</v>
      </c>
      <c r="G2608" s="17" t="s">
        <v>6863</v>
      </c>
      <c r="H2608" t="s">
        <v>58</v>
      </c>
      <c r="I2608" t="s">
        <v>43</v>
      </c>
      <c r="J2608" t="s">
        <v>8</v>
      </c>
      <c r="K2608" t="s">
        <v>59</v>
      </c>
      <c r="L2608" t="s">
        <v>6864</v>
      </c>
      <c r="M2608" t="s">
        <v>1496</v>
      </c>
      <c r="N2608">
        <v>0</v>
      </c>
      <c r="O2608" t="s">
        <v>47</v>
      </c>
      <c r="P2608">
        <v>14</v>
      </c>
      <c r="Q2608" t="s">
        <v>194</v>
      </c>
      <c r="R2608" t="s">
        <v>223</v>
      </c>
      <c r="S2608" t="s">
        <v>139</v>
      </c>
      <c r="T2608" t="s">
        <v>51</v>
      </c>
      <c r="U2608" t="s">
        <v>224</v>
      </c>
      <c r="V2608">
        <v>0.8</v>
      </c>
      <c r="W2608" s="1">
        <v>1258.4000000000003</v>
      </c>
      <c r="X2608">
        <v>1</v>
      </c>
      <c r="Y2608">
        <v>2.37</v>
      </c>
      <c r="Z2608">
        <v>4</v>
      </c>
      <c r="AA2608">
        <v>0.59250000000000003</v>
      </c>
      <c r="AB2608" s="2">
        <v>0</v>
      </c>
      <c r="AC2608" s="1">
        <v>0</v>
      </c>
      <c r="AD2608" s="7">
        <v>43532</v>
      </c>
      <c r="AE2608" s="7">
        <v>43532</v>
      </c>
      <c r="AF2608">
        <v>0</v>
      </c>
      <c r="AG2608" t="s">
        <v>53</v>
      </c>
      <c r="AH2608" s="2">
        <v>0</v>
      </c>
      <c r="AI2608" s="1">
        <v>0</v>
      </c>
      <c r="AJ2608" s="1">
        <v>0</v>
      </c>
      <c r="AK2608" s="60" t="str">
        <f>+IF(Tabla1[[#This Row],[REQUEST_TY]]="SR MANTENIMIENTO CORRECTIVO", "EMERGENCIA", "OTROS")</f>
        <v>EMERGENCIA</v>
      </c>
      <c r="AL2608" s="6" t="str">
        <f>+_xlfn.IFS(Tabla1[[#This Row],[Veces obj]]&lt;=1,"0-1",Tabla1[[#This Row],[Veces obj]]&lt;=2,"1-2",Tabla1[[#This Row],[Veces obj]]&lt;=3,"2-3",TRUE,"&gt;3")</f>
        <v>0-1</v>
      </c>
      <c r="AM2608" s="60" t="str">
        <f>+_xlfn.IFS(MONTH(Tabla1[[#This Row],[MES]])&lt;=3,"Q1",MONTH(Tabla1[[#This Row],[MES]])&lt;=6,"Q2",MONTH(Tabla1[[#This Row],[MES]])&lt;=9,"Q3",TRUE,"Q4")</f>
        <v>Q1</v>
      </c>
      <c r="AN2608" s="15" t="str">
        <f>+IFERROR(VLOOKUP(Tabla1[[#This Row],[CUENTA]],CTAS[],2,0),"OTROS")</f>
        <v>OTROS</v>
      </c>
      <c r="AP2608" s="15" t="str">
        <f>+IFERROR(VLOOKUP(Tabla1[[#This Row],[EMPLEADO]],IS[],3,0),"OTROS")</f>
        <v>OTROS</v>
      </c>
      <c r="AQ2608" s="15" t="str">
        <f>+IFERROR(VLOOKUP(Tabla1[[#This Row],[EMPLEADO]],IS[[NÓMINA]:[INGENIERO]],2,0),"OTROS")</f>
        <v>OTROS</v>
      </c>
    </row>
    <row r="2609" spans="1:43" x14ac:dyDescent="0.25">
      <c r="A2609" t="s">
        <v>7477</v>
      </c>
      <c r="B2609">
        <v>1</v>
      </c>
      <c r="C2609" t="s">
        <v>8313</v>
      </c>
      <c r="D2609" t="s">
        <v>38</v>
      </c>
      <c r="E2609" t="s">
        <v>237</v>
      </c>
      <c r="F2609" t="s">
        <v>8314</v>
      </c>
      <c r="G2609" s="17" t="s">
        <v>8315</v>
      </c>
      <c r="H2609" t="s">
        <v>1063</v>
      </c>
      <c r="I2609" t="s">
        <v>43</v>
      </c>
      <c r="J2609" t="s">
        <v>8</v>
      </c>
      <c r="K2609" t="s">
        <v>385</v>
      </c>
      <c r="L2609" t="s">
        <v>386</v>
      </c>
      <c r="M2609" t="s">
        <v>387</v>
      </c>
      <c r="N2609">
        <v>0</v>
      </c>
      <c r="O2609" t="s">
        <v>47</v>
      </c>
      <c r="P2609">
        <v>92</v>
      </c>
      <c r="Q2609" t="s">
        <v>48</v>
      </c>
      <c r="R2609" t="s">
        <v>242</v>
      </c>
      <c r="S2609" t="s">
        <v>64</v>
      </c>
      <c r="T2609" t="s">
        <v>51</v>
      </c>
      <c r="U2609" t="s">
        <v>96</v>
      </c>
      <c r="V2609">
        <v>1.1000000000000001</v>
      </c>
      <c r="W2609" s="1">
        <v>1501.5000000000002</v>
      </c>
      <c r="X2609">
        <v>1</v>
      </c>
      <c r="Y2609">
        <v>1.1499999999999999</v>
      </c>
      <c r="Z2609">
        <v>5</v>
      </c>
      <c r="AA2609">
        <v>0.22999999999999998</v>
      </c>
      <c r="AB2609" s="2">
        <v>0</v>
      </c>
      <c r="AC2609" s="1">
        <v>0</v>
      </c>
      <c r="AD2609" s="7">
        <v>43532</v>
      </c>
      <c r="AE2609" s="7">
        <v>43532</v>
      </c>
      <c r="AF2609">
        <v>0</v>
      </c>
      <c r="AG2609" t="s">
        <v>53</v>
      </c>
      <c r="AH2609" s="2">
        <v>0</v>
      </c>
      <c r="AI2609" s="1">
        <v>0</v>
      </c>
      <c r="AJ2609" s="1">
        <v>0</v>
      </c>
      <c r="AK2609" s="60" t="str">
        <f>+IF(Tabla1[[#This Row],[REQUEST_TY]]="SR MANTENIMIENTO CORRECTIVO", "EMERGENCIA", "OTROS")</f>
        <v>EMERGENCIA</v>
      </c>
      <c r="AL2609" s="6" t="str">
        <f>+_xlfn.IFS(Tabla1[[#This Row],[Veces obj]]&lt;=1,"0-1",Tabla1[[#This Row],[Veces obj]]&lt;=2,"1-2",Tabla1[[#This Row],[Veces obj]]&lt;=3,"2-3",TRUE,"&gt;3")</f>
        <v>0-1</v>
      </c>
      <c r="AM2609" s="60" t="str">
        <f>+_xlfn.IFS(MONTH(Tabla1[[#This Row],[MES]])&lt;=3,"Q1",MONTH(Tabla1[[#This Row],[MES]])&lt;=6,"Q2",MONTH(Tabla1[[#This Row],[MES]])&lt;=9,"Q3",TRUE,"Q4")</f>
        <v>Q1</v>
      </c>
      <c r="AN2609" s="15" t="str">
        <f>+IFERROR(VLOOKUP(Tabla1[[#This Row],[CUENTA]],CTAS[],2,0),"OTROS")</f>
        <v>OTROS</v>
      </c>
      <c r="AP2609" s="15" t="str">
        <f>+IFERROR(VLOOKUP(Tabla1[[#This Row],[EMPLEADO]],IS[],3,0),"OTROS")</f>
        <v>OTROS</v>
      </c>
      <c r="AQ2609" s="15" t="str">
        <f>+IFERROR(VLOOKUP(Tabla1[[#This Row],[EMPLEADO]],IS[[NÓMINA]:[INGENIERO]],2,0),"OTROS")</f>
        <v>OTROS</v>
      </c>
    </row>
    <row r="2610" spans="1:43" x14ac:dyDescent="0.25">
      <c r="A2610" t="s">
        <v>7477</v>
      </c>
      <c r="B2610">
        <v>1</v>
      </c>
      <c r="C2610" t="s">
        <v>7450</v>
      </c>
      <c r="D2610" t="s">
        <v>38</v>
      </c>
      <c r="E2610" t="s">
        <v>160</v>
      </c>
      <c r="F2610" t="s">
        <v>7452</v>
      </c>
      <c r="G2610" s="17" t="s">
        <v>7451</v>
      </c>
      <c r="H2610" t="s">
        <v>679</v>
      </c>
      <c r="I2610" t="s">
        <v>43</v>
      </c>
      <c r="J2610" t="s">
        <v>8</v>
      </c>
      <c r="K2610" t="s">
        <v>1308</v>
      </c>
      <c r="L2610" t="s">
        <v>2390</v>
      </c>
      <c r="M2610" t="s">
        <v>46</v>
      </c>
      <c r="N2610">
        <v>0</v>
      </c>
      <c r="O2610" t="s">
        <v>47</v>
      </c>
      <c r="P2610">
        <v>79</v>
      </c>
      <c r="Q2610" t="s">
        <v>48</v>
      </c>
      <c r="R2610" t="s">
        <v>49</v>
      </c>
      <c r="S2610" t="s">
        <v>50</v>
      </c>
      <c r="T2610" t="s">
        <v>51</v>
      </c>
      <c r="U2610" t="s">
        <v>52</v>
      </c>
      <c r="V2610">
        <v>1.05</v>
      </c>
      <c r="W2610" s="1">
        <v>750.75000000000011</v>
      </c>
      <c r="X2610">
        <v>1</v>
      </c>
      <c r="Y2610">
        <v>7.61</v>
      </c>
      <c r="Z2610">
        <v>5</v>
      </c>
      <c r="AA2610">
        <v>1.522</v>
      </c>
      <c r="AB2610" s="2">
        <v>0.1305</v>
      </c>
      <c r="AC2610" s="1">
        <v>-93.307500000000019</v>
      </c>
      <c r="AD2610" s="7">
        <v>43532</v>
      </c>
      <c r="AE2610" s="7">
        <v>43532</v>
      </c>
      <c r="AF2610">
        <v>0</v>
      </c>
      <c r="AG2610" t="s">
        <v>53</v>
      </c>
      <c r="AH2610" s="2">
        <v>0</v>
      </c>
      <c r="AI2610" s="1">
        <v>0</v>
      </c>
      <c r="AJ2610" s="1">
        <v>0</v>
      </c>
      <c r="AK2610" s="60" t="str">
        <f>+IF(Tabla1[[#This Row],[REQUEST_TY]]="SR MANTENIMIENTO CORRECTIVO", "EMERGENCIA", "OTROS")</f>
        <v>EMERGENCIA</v>
      </c>
      <c r="AL2610" s="6" t="str">
        <f>+_xlfn.IFS(Tabla1[[#This Row],[Veces obj]]&lt;=1,"0-1",Tabla1[[#This Row],[Veces obj]]&lt;=2,"1-2",Tabla1[[#This Row],[Veces obj]]&lt;=3,"2-3",TRUE,"&gt;3")</f>
        <v>1-2</v>
      </c>
      <c r="AM2610" s="60" t="str">
        <f>+_xlfn.IFS(MONTH(Tabla1[[#This Row],[MES]])&lt;=3,"Q1",MONTH(Tabla1[[#This Row],[MES]])&lt;=6,"Q2",MONTH(Tabla1[[#This Row],[MES]])&lt;=9,"Q3",TRUE,"Q4")</f>
        <v>Q1</v>
      </c>
      <c r="AN2610" s="15" t="str">
        <f>+IFERROR(VLOOKUP(Tabla1[[#This Row],[CUENTA]],CTAS[],2,0),"OTROS")</f>
        <v>OTROS</v>
      </c>
      <c r="AP2610" s="15" t="str">
        <f>+IFERROR(VLOOKUP(Tabla1[[#This Row],[EMPLEADO]],IS[],3,0),"OTROS")</f>
        <v>OTROS</v>
      </c>
      <c r="AQ2610" s="15" t="str">
        <f>+IFERROR(VLOOKUP(Tabla1[[#This Row],[EMPLEADO]],IS[[NÓMINA]:[INGENIERO]],2,0),"OTROS")</f>
        <v>OTROS</v>
      </c>
    </row>
    <row r="2611" spans="1:43" x14ac:dyDescent="0.25">
      <c r="A2611" t="s">
        <v>7477</v>
      </c>
      <c r="B2611">
        <v>1</v>
      </c>
      <c r="C2611" t="s">
        <v>8316</v>
      </c>
      <c r="D2611" t="s">
        <v>38</v>
      </c>
      <c r="E2611" t="s">
        <v>133</v>
      </c>
      <c r="F2611" t="s">
        <v>8317</v>
      </c>
      <c r="G2611" s="17" t="s">
        <v>8318</v>
      </c>
      <c r="H2611" t="s">
        <v>213</v>
      </c>
      <c r="I2611" t="s">
        <v>43</v>
      </c>
      <c r="J2611" t="s">
        <v>8</v>
      </c>
      <c r="K2611" t="s">
        <v>59</v>
      </c>
      <c r="L2611" t="s">
        <v>1807</v>
      </c>
      <c r="M2611" t="s">
        <v>1808</v>
      </c>
      <c r="N2611">
        <v>0</v>
      </c>
      <c r="O2611" t="s">
        <v>47</v>
      </c>
      <c r="P2611">
        <v>76</v>
      </c>
      <c r="Q2611" t="s">
        <v>48</v>
      </c>
      <c r="R2611" t="s">
        <v>138</v>
      </c>
      <c r="S2611" t="s">
        <v>139</v>
      </c>
      <c r="T2611" t="s">
        <v>51</v>
      </c>
      <c r="U2611" t="s">
        <v>353</v>
      </c>
      <c r="V2611">
        <v>1.1499999999999999</v>
      </c>
      <c r="W2611" s="1">
        <v>1808.95</v>
      </c>
      <c r="X2611">
        <v>1</v>
      </c>
      <c r="Y2611">
        <v>0.85</v>
      </c>
      <c r="Z2611">
        <v>4</v>
      </c>
      <c r="AA2611">
        <v>0.21249999999999999</v>
      </c>
      <c r="AB2611" s="2">
        <v>0</v>
      </c>
      <c r="AC2611" s="1">
        <v>0</v>
      </c>
      <c r="AD2611" s="7">
        <v>43536</v>
      </c>
      <c r="AE2611" s="7">
        <v>43536</v>
      </c>
      <c r="AF2611">
        <v>0</v>
      </c>
      <c r="AG2611" t="s">
        <v>53</v>
      </c>
      <c r="AH2611" s="2">
        <v>0</v>
      </c>
      <c r="AI2611" s="1">
        <v>0</v>
      </c>
      <c r="AJ2611" s="1">
        <v>0</v>
      </c>
      <c r="AK2611" s="60" t="str">
        <f>+IF(Tabla1[[#This Row],[REQUEST_TY]]="SR MANTENIMIENTO CORRECTIVO", "EMERGENCIA", "OTROS")</f>
        <v>EMERGENCIA</v>
      </c>
      <c r="AL2611" s="6" t="str">
        <f>+_xlfn.IFS(Tabla1[[#This Row],[Veces obj]]&lt;=1,"0-1",Tabla1[[#This Row],[Veces obj]]&lt;=2,"1-2",Tabla1[[#This Row],[Veces obj]]&lt;=3,"2-3",TRUE,"&gt;3")</f>
        <v>0-1</v>
      </c>
      <c r="AM2611" s="60" t="str">
        <f>+_xlfn.IFS(MONTH(Tabla1[[#This Row],[MES]])&lt;=3,"Q1",MONTH(Tabla1[[#This Row],[MES]])&lt;=6,"Q2",MONTH(Tabla1[[#This Row],[MES]])&lt;=9,"Q3",TRUE,"Q4")</f>
        <v>Q1</v>
      </c>
      <c r="AN2611" s="15" t="str">
        <f>+IFERROR(VLOOKUP(Tabla1[[#This Row],[CUENTA]],CTAS[],2,0),"OTROS")</f>
        <v>OTROS</v>
      </c>
      <c r="AP2611" s="15" t="str">
        <f>+IFERROR(VLOOKUP(Tabla1[[#This Row],[EMPLEADO]],IS[],3,0),"OTROS")</f>
        <v>OTROS</v>
      </c>
      <c r="AQ2611" s="15" t="str">
        <f>+IFERROR(VLOOKUP(Tabla1[[#This Row],[EMPLEADO]],IS[[NÓMINA]:[INGENIERO]],2,0),"OTROS")</f>
        <v>OTROS</v>
      </c>
    </row>
    <row r="2612" spans="1:43" x14ac:dyDescent="0.25">
      <c r="A2612" t="s">
        <v>7477</v>
      </c>
      <c r="B2612">
        <v>1</v>
      </c>
      <c r="C2612" t="s">
        <v>8319</v>
      </c>
      <c r="D2612" t="s">
        <v>38</v>
      </c>
      <c r="E2612" t="s">
        <v>113</v>
      </c>
      <c r="F2612" t="s">
        <v>8320</v>
      </c>
      <c r="G2612" s="17" t="s">
        <v>5119</v>
      </c>
      <c r="H2612" t="s">
        <v>409</v>
      </c>
      <c r="I2612" t="s">
        <v>43</v>
      </c>
      <c r="J2612" t="s">
        <v>8</v>
      </c>
      <c r="K2612" t="s">
        <v>199</v>
      </c>
      <c r="L2612" t="s">
        <v>5120</v>
      </c>
      <c r="M2612" t="s">
        <v>411</v>
      </c>
      <c r="N2612">
        <v>0</v>
      </c>
      <c r="O2612" t="s">
        <v>47</v>
      </c>
      <c r="P2612">
        <v>30</v>
      </c>
      <c r="Q2612" t="s">
        <v>62</v>
      </c>
      <c r="R2612" t="s">
        <v>49</v>
      </c>
      <c r="S2612" t="s">
        <v>50</v>
      </c>
      <c r="T2612" t="s">
        <v>51</v>
      </c>
      <c r="U2612" t="s">
        <v>154</v>
      </c>
      <c r="V2612">
        <v>0.6</v>
      </c>
      <c r="W2612" s="1">
        <v>429.00000000000006</v>
      </c>
      <c r="X2612">
        <v>1</v>
      </c>
      <c r="Y2612">
        <v>0.05</v>
      </c>
      <c r="Z2612">
        <v>5</v>
      </c>
      <c r="AA2612">
        <v>0.01</v>
      </c>
      <c r="AB2612" s="2">
        <v>0</v>
      </c>
      <c r="AC2612" s="1">
        <v>0</v>
      </c>
      <c r="AD2612" s="7">
        <v>43544</v>
      </c>
      <c r="AE2612" s="7">
        <v>43544</v>
      </c>
      <c r="AF2612">
        <v>0</v>
      </c>
      <c r="AG2612" t="s">
        <v>53</v>
      </c>
      <c r="AH2612" s="2">
        <v>0</v>
      </c>
      <c r="AI2612" s="1">
        <v>0</v>
      </c>
      <c r="AJ2612" s="1">
        <v>0</v>
      </c>
      <c r="AK2612" s="60" t="str">
        <f>+IF(Tabla1[[#This Row],[REQUEST_TY]]="SR MANTENIMIENTO CORRECTIVO", "EMERGENCIA", "OTROS")</f>
        <v>EMERGENCIA</v>
      </c>
      <c r="AL2612" s="6" t="str">
        <f>+_xlfn.IFS(Tabla1[[#This Row],[Veces obj]]&lt;=1,"0-1",Tabla1[[#This Row],[Veces obj]]&lt;=2,"1-2",Tabla1[[#This Row],[Veces obj]]&lt;=3,"2-3",TRUE,"&gt;3")</f>
        <v>0-1</v>
      </c>
      <c r="AM2612" s="60" t="str">
        <f>+_xlfn.IFS(MONTH(Tabla1[[#This Row],[MES]])&lt;=3,"Q1",MONTH(Tabla1[[#This Row],[MES]])&lt;=6,"Q2",MONTH(Tabla1[[#This Row],[MES]])&lt;=9,"Q3",TRUE,"Q4")</f>
        <v>Q1</v>
      </c>
      <c r="AN2612" s="15" t="str">
        <f>+IFERROR(VLOOKUP(Tabla1[[#This Row],[CUENTA]],CTAS[],2,0),"OTROS")</f>
        <v>OTROS</v>
      </c>
      <c r="AP2612" s="15" t="str">
        <f>+IFERROR(VLOOKUP(Tabla1[[#This Row],[EMPLEADO]],IS[],3,0),"OTROS")</f>
        <v>OTROS</v>
      </c>
      <c r="AQ2612" s="15" t="str">
        <f>+IFERROR(VLOOKUP(Tabla1[[#This Row],[EMPLEADO]],IS[[NÓMINA]:[INGENIERO]],2,0),"OTROS")</f>
        <v>OTROS</v>
      </c>
    </row>
    <row r="2613" spans="1:43" x14ac:dyDescent="0.25">
      <c r="A2613" t="s">
        <v>7477</v>
      </c>
      <c r="B2613">
        <v>1</v>
      </c>
      <c r="C2613" t="s">
        <v>8321</v>
      </c>
      <c r="D2613" t="s">
        <v>38</v>
      </c>
      <c r="E2613" t="s">
        <v>55</v>
      </c>
      <c r="F2613" t="s">
        <v>8322</v>
      </c>
      <c r="G2613" s="17" t="s">
        <v>4727</v>
      </c>
      <c r="H2613" t="s">
        <v>409</v>
      </c>
      <c r="I2613" t="s">
        <v>43</v>
      </c>
      <c r="J2613" t="s">
        <v>8</v>
      </c>
      <c r="K2613" t="s">
        <v>102</v>
      </c>
      <c r="L2613" t="s">
        <v>2808</v>
      </c>
      <c r="M2613" t="s">
        <v>2809</v>
      </c>
      <c r="N2613">
        <v>0</v>
      </c>
      <c r="O2613" t="s">
        <v>47</v>
      </c>
      <c r="P2613">
        <v>35</v>
      </c>
      <c r="Q2613" t="s">
        <v>82</v>
      </c>
      <c r="R2613" t="s">
        <v>63</v>
      </c>
      <c r="S2613" t="s">
        <v>64</v>
      </c>
      <c r="T2613" t="s">
        <v>51</v>
      </c>
      <c r="U2613" t="s">
        <v>83</v>
      </c>
      <c r="V2613">
        <v>1.05</v>
      </c>
      <c r="W2613" s="1">
        <v>1433.25</v>
      </c>
      <c r="X2613">
        <v>1</v>
      </c>
      <c r="Y2613">
        <v>1.67</v>
      </c>
      <c r="Z2613">
        <v>5</v>
      </c>
      <c r="AA2613">
        <v>0.33399999999999996</v>
      </c>
      <c r="AB2613" s="2">
        <v>0</v>
      </c>
      <c r="AC2613" s="1">
        <v>0</v>
      </c>
      <c r="AD2613" s="7">
        <v>43538</v>
      </c>
      <c r="AE2613" s="7">
        <v>43538</v>
      </c>
      <c r="AF2613">
        <v>0</v>
      </c>
      <c r="AG2613" t="s">
        <v>53</v>
      </c>
      <c r="AH2613" s="2">
        <v>0</v>
      </c>
      <c r="AI2613" s="1">
        <v>0</v>
      </c>
      <c r="AJ2613" s="1">
        <v>0</v>
      </c>
      <c r="AK2613" s="60" t="str">
        <f>+IF(Tabla1[[#This Row],[REQUEST_TY]]="SR MANTENIMIENTO CORRECTIVO", "EMERGENCIA", "OTROS")</f>
        <v>EMERGENCIA</v>
      </c>
      <c r="AL2613" s="6" t="str">
        <f>+_xlfn.IFS(Tabla1[[#This Row],[Veces obj]]&lt;=1,"0-1",Tabla1[[#This Row],[Veces obj]]&lt;=2,"1-2",Tabla1[[#This Row],[Veces obj]]&lt;=3,"2-3",TRUE,"&gt;3")</f>
        <v>0-1</v>
      </c>
      <c r="AM2613" s="60" t="str">
        <f>+_xlfn.IFS(MONTH(Tabla1[[#This Row],[MES]])&lt;=3,"Q1",MONTH(Tabla1[[#This Row],[MES]])&lt;=6,"Q2",MONTH(Tabla1[[#This Row],[MES]])&lt;=9,"Q3",TRUE,"Q4")</f>
        <v>Q1</v>
      </c>
      <c r="AN2613" s="15" t="str">
        <f>+IFERROR(VLOOKUP(Tabla1[[#This Row],[CUENTA]],CTAS[],2,0),"OTROS")</f>
        <v>OTROS</v>
      </c>
      <c r="AP2613" s="15" t="str">
        <f>+IFERROR(VLOOKUP(Tabla1[[#This Row],[EMPLEADO]],IS[],3,0),"OTROS")</f>
        <v>OTROS</v>
      </c>
      <c r="AQ2613" s="15" t="str">
        <f>+IFERROR(VLOOKUP(Tabla1[[#This Row],[EMPLEADO]],IS[[NÓMINA]:[INGENIERO]],2,0),"OTROS")</f>
        <v>OTROS</v>
      </c>
    </row>
    <row r="2614" spans="1:43" x14ac:dyDescent="0.25">
      <c r="A2614" t="s">
        <v>7477</v>
      </c>
      <c r="B2614">
        <v>1</v>
      </c>
      <c r="C2614" t="s">
        <v>8323</v>
      </c>
      <c r="D2614" t="s">
        <v>38</v>
      </c>
      <c r="E2614" t="s">
        <v>725</v>
      </c>
      <c r="F2614" t="s">
        <v>8324</v>
      </c>
      <c r="G2614" s="17" t="s">
        <v>4048</v>
      </c>
      <c r="H2614" t="s">
        <v>409</v>
      </c>
      <c r="I2614" t="s">
        <v>43</v>
      </c>
      <c r="J2614" t="s">
        <v>8</v>
      </c>
      <c r="K2614" t="s">
        <v>102</v>
      </c>
      <c r="L2614" t="s">
        <v>2808</v>
      </c>
      <c r="M2614" t="s">
        <v>2809</v>
      </c>
      <c r="N2614">
        <v>0</v>
      </c>
      <c r="O2614" t="s">
        <v>47</v>
      </c>
      <c r="P2614">
        <v>55</v>
      </c>
      <c r="Q2614" t="s">
        <v>82</v>
      </c>
      <c r="R2614" t="s">
        <v>223</v>
      </c>
      <c r="S2614" t="s">
        <v>139</v>
      </c>
      <c r="T2614" t="s">
        <v>51</v>
      </c>
      <c r="U2614" t="s">
        <v>140</v>
      </c>
      <c r="V2614">
        <v>1.1000000000000001</v>
      </c>
      <c r="W2614" s="1">
        <v>1730.3000000000004</v>
      </c>
      <c r="X2614">
        <v>1</v>
      </c>
      <c r="Y2614">
        <v>3.42</v>
      </c>
      <c r="Z2614">
        <v>4</v>
      </c>
      <c r="AA2614">
        <v>0.85499999999999998</v>
      </c>
      <c r="AB2614" s="2">
        <v>0</v>
      </c>
      <c r="AC2614" s="1">
        <v>0</v>
      </c>
      <c r="AD2614" s="7">
        <v>43532</v>
      </c>
      <c r="AE2614" s="7">
        <v>43532</v>
      </c>
      <c r="AF2614">
        <v>0</v>
      </c>
      <c r="AG2614" t="s">
        <v>53</v>
      </c>
      <c r="AH2614" s="2">
        <v>0</v>
      </c>
      <c r="AI2614" s="1">
        <v>0</v>
      </c>
      <c r="AJ2614" s="1">
        <v>0</v>
      </c>
      <c r="AK2614" s="60" t="str">
        <f>+IF(Tabla1[[#This Row],[REQUEST_TY]]="SR MANTENIMIENTO CORRECTIVO", "EMERGENCIA", "OTROS")</f>
        <v>EMERGENCIA</v>
      </c>
      <c r="AL2614" s="6" t="str">
        <f>+_xlfn.IFS(Tabla1[[#This Row],[Veces obj]]&lt;=1,"0-1",Tabla1[[#This Row],[Veces obj]]&lt;=2,"1-2",Tabla1[[#This Row],[Veces obj]]&lt;=3,"2-3",TRUE,"&gt;3")</f>
        <v>0-1</v>
      </c>
      <c r="AM2614" s="60" t="str">
        <f>+_xlfn.IFS(MONTH(Tabla1[[#This Row],[MES]])&lt;=3,"Q1",MONTH(Tabla1[[#This Row],[MES]])&lt;=6,"Q2",MONTH(Tabla1[[#This Row],[MES]])&lt;=9,"Q3",TRUE,"Q4")</f>
        <v>Q1</v>
      </c>
      <c r="AN2614" s="15" t="str">
        <f>+IFERROR(VLOOKUP(Tabla1[[#This Row],[CUENTA]],CTAS[],2,0),"OTROS")</f>
        <v>OTROS</v>
      </c>
      <c r="AP2614" s="15" t="str">
        <f>+IFERROR(VLOOKUP(Tabla1[[#This Row],[EMPLEADO]],IS[],3,0),"OTROS")</f>
        <v>OTROS</v>
      </c>
      <c r="AQ2614" s="15" t="str">
        <f>+IFERROR(VLOOKUP(Tabla1[[#This Row],[EMPLEADO]],IS[[NÓMINA]:[INGENIERO]],2,0),"OTROS")</f>
        <v>OTROS</v>
      </c>
    </row>
    <row r="2615" spans="1:43" x14ac:dyDescent="0.25">
      <c r="A2615" t="s">
        <v>7477</v>
      </c>
      <c r="B2615">
        <v>1</v>
      </c>
      <c r="C2615" t="s">
        <v>8325</v>
      </c>
      <c r="D2615" t="s">
        <v>3346</v>
      </c>
      <c r="E2615" t="s">
        <v>76</v>
      </c>
      <c r="F2615" t="s">
        <v>8326</v>
      </c>
      <c r="G2615" s="17" t="s">
        <v>480</v>
      </c>
      <c r="H2615" t="s">
        <v>253</v>
      </c>
      <c r="I2615" t="s">
        <v>43</v>
      </c>
      <c r="J2615" t="s">
        <v>8</v>
      </c>
      <c r="K2615" t="s">
        <v>102</v>
      </c>
      <c r="L2615" t="s">
        <v>477</v>
      </c>
      <c r="M2615" t="s">
        <v>358</v>
      </c>
      <c r="N2615">
        <v>0</v>
      </c>
      <c r="O2615" t="s">
        <v>47</v>
      </c>
      <c r="P2615" t="s">
        <v>822</v>
      </c>
      <c r="Q2615" t="s">
        <v>48</v>
      </c>
      <c r="R2615" t="s">
        <v>63</v>
      </c>
      <c r="S2615" t="s">
        <v>64</v>
      </c>
      <c r="T2615" t="s">
        <v>51</v>
      </c>
      <c r="U2615" t="s">
        <v>96</v>
      </c>
      <c r="V2615">
        <v>1</v>
      </c>
      <c r="W2615" s="1">
        <v>682.5</v>
      </c>
      <c r="X2615">
        <v>0</v>
      </c>
      <c r="Y2615">
        <v>5</v>
      </c>
      <c r="Z2615">
        <v>5</v>
      </c>
      <c r="AA2615">
        <v>1</v>
      </c>
      <c r="AB2615" s="2">
        <v>0</v>
      </c>
      <c r="AC2615" s="1">
        <v>0</v>
      </c>
      <c r="AD2615" s="7">
        <v>43532</v>
      </c>
      <c r="AE2615" s="7">
        <v>43535</v>
      </c>
      <c r="AF2615">
        <v>1</v>
      </c>
      <c r="AG2615" t="s">
        <v>53</v>
      </c>
      <c r="AH2615" s="2">
        <v>0</v>
      </c>
      <c r="AI2615" s="1">
        <v>0</v>
      </c>
      <c r="AJ2615" s="1">
        <v>0</v>
      </c>
      <c r="AK2615" s="60" t="str">
        <f>+IF(Tabla1[[#This Row],[REQUEST_TY]]="SR MANTENIMIENTO CORRECTIVO", "EMERGENCIA", "OTROS")</f>
        <v>OTROS</v>
      </c>
      <c r="AL2615" s="6" t="str">
        <f>+_xlfn.IFS(Tabla1[[#This Row],[Veces obj]]&lt;=1,"0-1",Tabla1[[#This Row],[Veces obj]]&lt;=2,"1-2",Tabla1[[#This Row],[Veces obj]]&lt;=3,"2-3",TRUE,"&gt;3")</f>
        <v>0-1</v>
      </c>
      <c r="AM2615" s="60" t="str">
        <f>+_xlfn.IFS(MONTH(Tabla1[[#This Row],[MES]])&lt;=3,"Q1",MONTH(Tabla1[[#This Row],[MES]])&lt;=6,"Q2",MONTH(Tabla1[[#This Row],[MES]])&lt;=9,"Q3",TRUE,"Q4")</f>
        <v>Q1</v>
      </c>
      <c r="AN2615" s="15" t="str">
        <f>+IFERROR(VLOOKUP(Tabla1[[#This Row],[CUENTA]],CTAS[],2,0),"OTROS")</f>
        <v>OTROS</v>
      </c>
      <c r="AP2615" s="15" t="str">
        <f>+IFERROR(VLOOKUP(Tabla1[[#This Row],[EMPLEADO]],IS[],3,0),"OTROS")</f>
        <v>OTROS</v>
      </c>
      <c r="AQ2615" s="15" t="str">
        <f>+IFERROR(VLOOKUP(Tabla1[[#This Row],[EMPLEADO]],IS[[NÓMINA]:[INGENIERO]],2,0),"OTROS")</f>
        <v>OTROS</v>
      </c>
    </row>
    <row r="2616" spans="1:43" x14ac:dyDescent="0.25">
      <c r="A2616" t="s">
        <v>7477</v>
      </c>
      <c r="B2616">
        <v>1</v>
      </c>
      <c r="C2616" t="s">
        <v>8327</v>
      </c>
      <c r="D2616" t="s">
        <v>3346</v>
      </c>
      <c r="E2616" t="s">
        <v>98</v>
      </c>
      <c r="F2616" t="s">
        <v>8328</v>
      </c>
      <c r="G2616" s="17" t="s">
        <v>476</v>
      </c>
      <c r="H2616" t="s">
        <v>253</v>
      </c>
      <c r="I2616" t="s">
        <v>43</v>
      </c>
      <c r="J2616" t="s">
        <v>8</v>
      </c>
      <c r="K2616" t="s">
        <v>102</v>
      </c>
      <c r="L2616" t="s">
        <v>477</v>
      </c>
      <c r="M2616" t="s">
        <v>358</v>
      </c>
      <c r="N2616">
        <v>0</v>
      </c>
      <c r="O2616" t="s">
        <v>47</v>
      </c>
      <c r="P2616" t="s">
        <v>822</v>
      </c>
      <c r="Q2616" t="s">
        <v>48</v>
      </c>
      <c r="R2616" t="s">
        <v>63</v>
      </c>
      <c r="S2616" t="s">
        <v>64</v>
      </c>
      <c r="T2616" t="s">
        <v>51</v>
      </c>
      <c r="U2616" t="s">
        <v>96</v>
      </c>
      <c r="V2616">
        <v>1</v>
      </c>
      <c r="W2616" s="1">
        <v>682.5</v>
      </c>
      <c r="X2616">
        <v>0</v>
      </c>
      <c r="Y2616">
        <v>5</v>
      </c>
      <c r="Z2616">
        <v>5</v>
      </c>
      <c r="AA2616">
        <v>1</v>
      </c>
      <c r="AB2616" s="2">
        <v>0</v>
      </c>
      <c r="AC2616" s="1">
        <v>0</v>
      </c>
      <c r="AD2616" s="7">
        <v>43532</v>
      </c>
      <c r="AE2616" s="7">
        <v>43532</v>
      </c>
      <c r="AF2616">
        <v>0</v>
      </c>
      <c r="AG2616" t="s">
        <v>53</v>
      </c>
      <c r="AH2616" s="2">
        <v>0</v>
      </c>
      <c r="AI2616" s="1">
        <v>0</v>
      </c>
      <c r="AJ2616" s="1">
        <v>0</v>
      </c>
      <c r="AK2616" s="60" t="str">
        <f>+IF(Tabla1[[#This Row],[REQUEST_TY]]="SR MANTENIMIENTO CORRECTIVO", "EMERGENCIA", "OTROS")</f>
        <v>OTROS</v>
      </c>
      <c r="AL2616" s="6" t="str">
        <f>+_xlfn.IFS(Tabla1[[#This Row],[Veces obj]]&lt;=1,"0-1",Tabla1[[#This Row],[Veces obj]]&lt;=2,"1-2",Tabla1[[#This Row],[Veces obj]]&lt;=3,"2-3",TRUE,"&gt;3")</f>
        <v>0-1</v>
      </c>
      <c r="AM2616" s="60" t="str">
        <f>+_xlfn.IFS(MONTH(Tabla1[[#This Row],[MES]])&lt;=3,"Q1",MONTH(Tabla1[[#This Row],[MES]])&lt;=6,"Q2",MONTH(Tabla1[[#This Row],[MES]])&lt;=9,"Q3",TRUE,"Q4")</f>
        <v>Q1</v>
      </c>
      <c r="AN2616" s="15" t="str">
        <f>+IFERROR(VLOOKUP(Tabla1[[#This Row],[CUENTA]],CTAS[],2,0),"OTROS")</f>
        <v>OTROS</v>
      </c>
      <c r="AP2616" s="15" t="str">
        <f>+IFERROR(VLOOKUP(Tabla1[[#This Row],[EMPLEADO]],IS[],3,0),"OTROS")</f>
        <v>OTROS</v>
      </c>
      <c r="AQ2616" s="15" t="str">
        <f>+IFERROR(VLOOKUP(Tabla1[[#This Row],[EMPLEADO]],IS[[NÓMINA]:[INGENIERO]],2,0),"OTROS")</f>
        <v>OTROS</v>
      </c>
    </row>
    <row r="2617" spans="1:43" x14ac:dyDescent="0.25">
      <c r="A2617" t="s">
        <v>7477</v>
      </c>
      <c r="B2617">
        <v>1</v>
      </c>
      <c r="C2617" t="s">
        <v>8329</v>
      </c>
      <c r="D2617" t="s">
        <v>3346</v>
      </c>
      <c r="E2617" t="s">
        <v>725</v>
      </c>
      <c r="F2617" t="s">
        <v>8330</v>
      </c>
      <c r="G2617" s="17" t="s">
        <v>2097</v>
      </c>
      <c r="H2617" t="s">
        <v>253</v>
      </c>
      <c r="I2617" t="s">
        <v>43</v>
      </c>
      <c r="J2617" t="s">
        <v>8</v>
      </c>
      <c r="K2617" t="s">
        <v>102</v>
      </c>
      <c r="L2617" t="s">
        <v>477</v>
      </c>
      <c r="M2617" t="s">
        <v>358</v>
      </c>
      <c r="N2617">
        <v>0</v>
      </c>
      <c r="O2617" t="s">
        <v>47</v>
      </c>
      <c r="P2617" t="s">
        <v>822</v>
      </c>
      <c r="Q2617" t="s">
        <v>48</v>
      </c>
      <c r="R2617" t="s">
        <v>223</v>
      </c>
      <c r="S2617" t="s">
        <v>139</v>
      </c>
      <c r="T2617" t="s">
        <v>51</v>
      </c>
      <c r="U2617" t="s">
        <v>353</v>
      </c>
      <c r="V2617">
        <v>1</v>
      </c>
      <c r="W2617" s="1">
        <v>786.50000000000011</v>
      </c>
      <c r="X2617">
        <v>0</v>
      </c>
      <c r="Y2617">
        <v>4</v>
      </c>
      <c r="Z2617">
        <v>4</v>
      </c>
      <c r="AA2617">
        <v>1</v>
      </c>
      <c r="AB2617" s="2">
        <v>0</v>
      </c>
      <c r="AC2617" s="1">
        <v>0</v>
      </c>
      <c r="AD2617" s="7">
        <v>43532</v>
      </c>
      <c r="AE2617" s="7">
        <v>43532</v>
      </c>
      <c r="AF2617">
        <v>0</v>
      </c>
      <c r="AG2617" t="s">
        <v>53</v>
      </c>
      <c r="AH2617" s="2">
        <v>0</v>
      </c>
      <c r="AI2617" s="1">
        <v>0</v>
      </c>
      <c r="AJ2617" s="1">
        <v>0</v>
      </c>
      <c r="AK2617" s="60" t="str">
        <f>+IF(Tabla1[[#This Row],[REQUEST_TY]]="SR MANTENIMIENTO CORRECTIVO", "EMERGENCIA", "OTROS")</f>
        <v>OTROS</v>
      </c>
      <c r="AL2617" s="6" t="str">
        <f>+_xlfn.IFS(Tabla1[[#This Row],[Veces obj]]&lt;=1,"0-1",Tabla1[[#This Row],[Veces obj]]&lt;=2,"1-2",Tabla1[[#This Row],[Veces obj]]&lt;=3,"2-3",TRUE,"&gt;3")</f>
        <v>0-1</v>
      </c>
      <c r="AM2617" s="60" t="str">
        <f>+_xlfn.IFS(MONTH(Tabla1[[#This Row],[MES]])&lt;=3,"Q1",MONTH(Tabla1[[#This Row],[MES]])&lt;=6,"Q2",MONTH(Tabla1[[#This Row],[MES]])&lt;=9,"Q3",TRUE,"Q4")</f>
        <v>Q1</v>
      </c>
      <c r="AN2617" s="15" t="str">
        <f>+IFERROR(VLOOKUP(Tabla1[[#This Row],[CUENTA]],CTAS[],2,0),"OTROS")</f>
        <v>OTROS</v>
      </c>
      <c r="AP2617" s="15" t="str">
        <f>+IFERROR(VLOOKUP(Tabla1[[#This Row],[EMPLEADO]],IS[],3,0),"OTROS")</f>
        <v>OTROS</v>
      </c>
      <c r="AQ2617" s="15" t="str">
        <f>+IFERROR(VLOOKUP(Tabla1[[#This Row],[EMPLEADO]],IS[[NÓMINA]:[INGENIERO]],2,0),"OTROS")</f>
        <v>OTROS</v>
      </c>
    </row>
    <row r="2618" spans="1:43" x14ac:dyDescent="0.25">
      <c r="A2618" t="s">
        <v>7477</v>
      </c>
      <c r="B2618">
        <v>1</v>
      </c>
      <c r="C2618" t="s">
        <v>8331</v>
      </c>
      <c r="D2618" t="s">
        <v>3346</v>
      </c>
      <c r="E2618" t="s">
        <v>332</v>
      </c>
      <c r="F2618" t="s">
        <v>8332</v>
      </c>
      <c r="G2618" s="17" t="s">
        <v>2143</v>
      </c>
      <c r="H2618" t="s">
        <v>253</v>
      </c>
      <c r="I2618" t="s">
        <v>43</v>
      </c>
      <c r="J2618" t="s">
        <v>8</v>
      </c>
      <c r="K2618" t="s">
        <v>102</v>
      </c>
      <c r="L2618" t="s">
        <v>477</v>
      </c>
      <c r="M2618" t="s">
        <v>358</v>
      </c>
      <c r="N2618">
        <v>0</v>
      </c>
      <c r="O2618" t="s">
        <v>47</v>
      </c>
      <c r="P2618" t="s">
        <v>822</v>
      </c>
      <c r="Q2618" t="s">
        <v>48</v>
      </c>
      <c r="R2618" t="s">
        <v>317</v>
      </c>
      <c r="S2618" t="s">
        <v>318</v>
      </c>
      <c r="T2618" t="s">
        <v>51</v>
      </c>
      <c r="U2618" t="s">
        <v>353</v>
      </c>
      <c r="V2618">
        <v>1</v>
      </c>
      <c r="W2618" s="1">
        <v>786.50000000000011</v>
      </c>
      <c r="X2618">
        <v>0</v>
      </c>
      <c r="Y2618">
        <v>4</v>
      </c>
      <c r="Z2618">
        <v>4</v>
      </c>
      <c r="AA2618">
        <v>1</v>
      </c>
      <c r="AB2618" s="2">
        <v>0</v>
      </c>
      <c r="AC2618" s="1">
        <v>0</v>
      </c>
      <c r="AD2618" s="7">
        <v>43532</v>
      </c>
      <c r="AE2618" s="7">
        <v>43532</v>
      </c>
      <c r="AF2618">
        <v>0</v>
      </c>
      <c r="AG2618" t="s">
        <v>53</v>
      </c>
      <c r="AH2618" s="2">
        <v>0</v>
      </c>
      <c r="AI2618" s="1">
        <v>0</v>
      </c>
      <c r="AJ2618" s="1">
        <v>0</v>
      </c>
      <c r="AK2618" s="60" t="str">
        <f>+IF(Tabla1[[#This Row],[REQUEST_TY]]="SR MANTENIMIENTO CORRECTIVO", "EMERGENCIA", "OTROS")</f>
        <v>OTROS</v>
      </c>
      <c r="AL2618" s="6" t="str">
        <f>+_xlfn.IFS(Tabla1[[#This Row],[Veces obj]]&lt;=1,"0-1",Tabla1[[#This Row],[Veces obj]]&lt;=2,"1-2",Tabla1[[#This Row],[Veces obj]]&lt;=3,"2-3",TRUE,"&gt;3")</f>
        <v>0-1</v>
      </c>
      <c r="AM2618" s="60" t="str">
        <f>+_xlfn.IFS(MONTH(Tabla1[[#This Row],[MES]])&lt;=3,"Q1",MONTH(Tabla1[[#This Row],[MES]])&lt;=6,"Q2",MONTH(Tabla1[[#This Row],[MES]])&lt;=9,"Q3",TRUE,"Q4")</f>
        <v>Q1</v>
      </c>
      <c r="AN2618" s="15" t="str">
        <f>+IFERROR(VLOOKUP(Tabla1[[#This Row],[CUENTA]],CTAS[],2,0),"OTROS")</f>
        <v>OTROS</v>
      </c>
      <c r="AP2618" s="15" t="str">
        <f>+IFERROR(VLOOKUP(Tabla1[[#This Row],[EMPLEADO]],IS[],3,0),"OTROS")</f>
        <v>OTROS</v>
      </c>
      <c r="AQ2618" s="15" t="str">
        <f>+IFERROR(VLOOKUP(Tabla1[[#This Row],[EMPLEADO]],IS[[NÓMINA]:[INGENIERO]],2,0),"OTROS")</f>
        <v>OTROS</v>
      </c>
    </row>
    <row r="2619" spans="1:43" x14ac:dyDescent="0.25">
      <c r="A2619" t="s">
        <v>7477</v>
      </c>
      <c r="B2619">
        <v>1</v>
      </c>
      <c r="C2619" t="s">
        <v>8333</v>
      </c>
      <c r="D2619" t="s">
        <v>38</v>
      </c>
      <c r="E2619" t="s">
        <v>552</v>
      </c>
      <c r="F2619" t="s">
        <v>8334</v>
      </c>
      <c r="G2619" s="17" t="s">
        <v>8335</v>
      </c>
      <c r="H2619" t="s">
        <v>79</v>
      </c>
      <c r="I2619" t="s">
        <v>43</v>
      </c>
      <c r="J2619" t="s">
        <v>8</v>
      </c>
      <c r="K2619" t="s">
        <v>3310</v>
      </c>
      <c r="L2619" t="s">
        <v>3311</v>
      </c>
      <c r="M2619" t="s">
        <v>1482</v>
      </c>
      <c r="N2619">
        <v>0</v>
      </c>
      <c r="O2619" t="s">
        <v>47</v>
      </c>
      <c r="P2619">
        <v>190</v>
      </c>
      <c r="Q2619" t="s">
        <v>48</v>
      </c>
      <c r="R2619" t="s">
        <v>95</v>
      </c>
      <c r="S2619" t="s">
        <v>64</v>
      </c>
      <c r="T2619" t="s">
        <v>51</v>
      </c>
      <c r="U2619" t="s">
        <v>96</v>
      </c>
      <c r="V2619">
        <v>1.1000000000000001</v>
      </c>
      <c r="W2619" s="1">
        <v>1501.5000000000002</v>
      </c>
      <c r="X2619">
        <v>1</v>
      </c>
      <c r="Y2619">
        <v>2.5</v>
      </c>
      <c r="Z2619">
        <v>5</v>
      </c>
      <c r="AA2619">
        <v>0.5</v>
      </c>
      <c r="AB2619" s="2">
        <v>0</v>
      </c>
      <c r="AC2619" s="1">
        <v>0</v>
      </c>
      <c r="AD2619" s="7">
        <v>43535</v>
      </c>
      <c r="AE2619" s="7">
        <v>43535</v>
      </c>
      <c r="AF2619">
        <v>0</v>
      </c>
      <c r="AG2619" t="s">
        <v>53</v>
      </c>
      <c r="AH2619" s="2">
        <v>0</v>
      </c>
      <c r="AI2619" s="1">
        <v>0</v>
      </c>
      <c r="AJ2619" s="1">
        <v>0</v>
      </c>
      <c r="AK2619" s="60" t="str">
        <f>+IF(Tabla1[[#This Row],[REQUEST_TY]]="SR MANTENIMIENTO CORRECTIVO", "EMERGENCIA", "OTROS")</f>
        <v>EMERGENCIA</v>
      </c>
      <c r="AL2619" s="6" t="str">
        <f>+_xlfn.IFS(Tabla1[[#This Row],[Veces obj]]&lt;=1,"0-1",Tabla1[[#This Row],[Veces obj]]&lt;=2,"1-2",Tabla1[[#This Row],[Veces obj]]&lt;=3,"2-3",TRUE,"&gt;3")</f>
        <v>0-1</v>
      </c>
      <c r="AM2619" s="60" t="str">
        <f>+_xlfn.IFS(MONTH(Tabla1[[#This Row],[MES]])&lt;=3,"Q1",MONTH(Tabla1[[#This Row],[MES]])&lt;=6,"Q2",MONTH(Tabla1[[#This Row],[MES]])&lt;=9,"Q3",TRUE,"Q4")</f>
        <v>Q1</v>
      </c>
      <c r="AN2619" s="15" t="str">
        <f>+IFERROR(VLOOKUP(Tabla1[[#This Row],[CUENTA]],CTAS[],2,0),"OTROS")</f>
        <v>OTROS</v>
      </c>
      <c r="AP2619" s="15" t="str">
        <f>+IFERROR(VLOOKUP(Tabla1[[#This Row],[EMPLEADO]],IS[],3,0),"OTROS")</f>
        <v>OTROS</v>
      </c>
      <c r="AQ2619" s="15" t="str">
        <f>+IFERROR(VLOOKUP(Tabla1[[#This Row],[EMPLEADO]],IS[[NÓMINA]:[INGENIERO]],2,0),"OTROS")</f>
        <v>OTROS</v>
      </c>
    </row>
    <row r="2620" spans="1:43" x14ac:dyDescent="0.25">
      <c r="A2620" t="s">
        <v>7477</v>
      </c>
      <c r="B2620">
        <v>1</v>
      </c>
      <c r="C2620" t="s">
        <v>8336</v>
      </c>
      <c r="D2620" t="s">
        <v>38</v>
      </c>
      <c r="E2620" t="s">
        <v>373</v>
      </c>
      <c r="F2620" t="s">
        <v>8337</v>
      </c>
      <c r="G2620" s="17" t="s">
        <v>8338</v>
      </c>
      <c r="H2620" t="s">
        <v>58</v>
      </c>
      <c r="I2620" t="s">
        <v>43</v>
      </c>
      <c r="J2620" t="s">
        <v>8</v>
      </c>
      <c r="K2620" t="s">
        <v>102</v>
      </c>
      <c r="L2620" t="s">
        <v>8339</v>
      </c>
      <c r="M2620" t="s">
        <v>61</v>
      </c>
      <c r="N2620">
        <v>0</v>
      </c>
      <c r="O2620" t="s">
        <v>47</v>
      </c>
      <c r="P2620">
        <v>479</v>
      </c>
      <c r="Q2620" t="s">
        <v>48</v>
      </c>
      <c r="R2620" t="s">
        <v>153</v>
      </c>
      <c r="S2620" t="s">
        <v>50</v>
      </c>
      <c r="T2620" t="s">
        <v>51</v>
      </c>
      <c r="U2620" t="s">
        <v>52</v>
      </c>
      <c r="V2620">
        <v>1.05</v>
      </c>
      <c r="W2620" s="1">
        <v>750.75000000000011</v>
      </c>
      <c r="X2620">
        <v>1</v>
      </c>
      <c r="Y2620">
        <v>3.5</v>
      </c>
      <c r="Z2620">
        <v>5</v>
      </c>
      <c r="AA2620">
        <v>0.7</v>
      </c>
      <c r="AB2620" s="2">
        <v>0</v>
      </c>
      <c r="AC2620" s="1">
        <v>0</v>
      </c>
      <c r="AD2620" s="7">
        <v>43532</v>
      </c>
      <c r="AE2620" s="7">
        <v>43532</v>
      </c>
      <c r="AF2620">
        <v>0</v>
      </c>
      <c r="AG2620" t="s">
        <v>53</v>
      </c>
      <c r="AH2620" s="2">
        <v>0</v>
      </c>
      <c r="AI2620" s="1">
        <v>0</v>
      </c>
      <c r="AJ2620" s="1">
        <v>0</v>
      </c>
      <c r="AK2620" s="60" t="str">
        <f>+IF(Tabla1[[#This Row],[REQUEST_TY]]="SR MANTENIMIENTO CORRECTIVO", "EMERGENCIA", "OTROS")</f>
        <v>EMERGENCIA</v>
      </c>
      <c r="AL2620" s="6" t="str">
        <f>+_xlfn.IFS(Tabla1[[#This Row],[Veces obj]]&lt;=1,"0-1",Tabla1[[#This Row],[Veces obj]]&lt;=2,"1-2",Tabla1[[#This Row],[Veces obj]]&lt;=3,"2-3",TRUE,"&gt;3")</f>
        <v>0-1</v>
      </c>
      <c r="AM2620" s="60" t="str">
        <f>+_xlfn.IFS(MONTH(Tabla1[[#This Row],[MES]])&lt;=3,"Q1",MONTH(Tabla1[[#This Row],[MES]])&lt;=6,"Q2",MONTH(Tabla1[[#This Row],[MES]])&lt;=9,"Q3",TRUE,"Q4")</f>
        <v>Q1</v>
      </c>
      <c r="AN2620" s="15" t="str">
        <f>+IFERROR(VLOOKUP(Tabla1[[#This Row],[CUENTA]],CTAS[],2,0),"OTROS")</f>
        <v>OTROS</v>
      </c>
      <c r="AP2620" s="15" t="str">
        <f>+IFERROR(VLOOKUP(Tabla1[[#This Row],[EMPLEADO]],IS[],3,0),"OTROS")</f>
        <v>OTROS</v>
      </c>
      <c r="AQ2620" s="15" t="str">
        <f>+IFERROR(VLOOKUP(Tabla1[[#This Row],[EMPLEADO]],IS[[NÓMINA]:[INGENIERO]],2,0),"OTROS")</f>
        <v>OTROS</v>
      </c>
    </row>
    <row r="2621" spans="1:43" x14ac:dyDescent="0.25">
      <c r="A2621" t="s">
        <v>7477</v>
      </c>
      <c r="B2621">
        <v>1</v>
      </c>
      <c r="C2621" t="s">
        <v>8340</v>
      </c>
      <c r="D2621" t="s">
        <v>3370</v>
      </c>
      <c r="E2621" t="s">
        <v>789</v>
      </c>
      <c r="F2621" t="s">
        <v>8341</v>
      </c>
      <c r="G2621" s="17" t="s">
        <v>8342</v>
      </c>
      <c r="H2621" t="s">
        <v>101</v>
      </c>
      <c r="I2621" t="s">
        <v>43</v>
      </c>
      <c r="J2621" t="s">
        <v>8</v>
      </c>
      <c r="K2621" t="s">
        <v>7790</v>
      </c>
      <c r="L2621" t="s">
        <v>8343</v>
      </c>
      <c r="M2621" t="s">
        <v>3803</v>
      </c>
      <c r="N2621">
        <v>0</v>
      </c>
      <c r="O2621" t="s">
        <v>105</v>
      </c>
      <c r="P2621" t="s">
        <v>822</v>
      </c>
      <c r="Q2621" t="s">
        <v>48</v>
      </c>
      <c r="R2621" t="s">
        <v>242</v>
      </c>
      <c r="S2621" t="s">
        <v>64</v>
      </c>
      <c r="T2621" t="s">
        <v>51</v>
      </c>
      <c r="U2621" t="s">
        <v>96</v>
      </c>
      <c r="V2621">
        <v>1</v>
      </c>
      <c r="W2621" s="1">
        <v>982.5</v>
      </c>
      <c r="X2621">
        <v>0</v>
      </c>
      <c r="Y2621">
        <v>5</v>
      </c>
      <c r="Z2621">
        <v>5</v>
      </c>
      <c r="AA2621">
        <v>1</v>
      </c>
      <c r="AB2621" s="2">
        <v>0</v>
      </c>
      <c r="AC2621" s="1">
        <v>0</v>
      </c>
      <c r="AD2621" s="7">
        <v>43532</v>
      </c>
      <c r="AE2621" s="7">
        <v>43532</v>
      </c>
      <c r="AF2621">
        <v>0</v>
      </c>
      <c r="AG2621" t="s">
        <v>53</v>
      </c>
      <c r="AH2621" s="2">
        <v>0</v>
      </c>
      <c r="AI2621" s="1">
        <v>0</v>
      </c>
      <c r="AJ2621" s="1">
        <v>0</v>
      </c>
      <c r="AK2621" s="60" t="str">
        <f>+IF(Tabla1[[#This Row],[REQUEST_TY]]="SR MANTENIMIENTO CORRECTIVO", "EMERGENCIA", "OTROS")</f>
        <v>OTROS</v>
      </c>
      <c r="AL2621" s="6" t="str">
        <f>+_xlfn.IFS(Tabla1[[#This Row],[Veces obj]]&lt;=1,"0-1",Tabla1[[#This Row],[Veces obj]]&lt;=2,"1-2",Tabla1[[#This Row],[Veces obj]]&lt;=3,"2-3",TRUE,"&gt;3")</f>
        <v>0-1</v>
      </c>
      <c r="AM2621" s="60" t="str">
        <f>+_xlfn.IFS(MONTH(Tabla1[[#This Row],[MES]])&lt;=3,"Q1",MONTH(Tabla1[[#This Row],[MES]])&lt;=6,"Q2",MONTH(Tabla1[[#This Row],[MES]])&lt;=9,"Q3",TRUE,"Q4")</f>
        <v>Q1</v>
      </c>
      <c r="AN2621" s="15" t="str">
        <f>+IFERROR(VLOOKUP(Tabla1[[#This Row],[CUENTA]],CTAS[],2,0),"OTROS")</f>
        <v>OTROS</v>
      </c>
      <c r="AP2621" s="15" t="str">
        <f>+IFERROR(VLOOKUP(Tabla1[[#This Row],[EMPLEADO]],IS[],3,0),"OTROS")</f>
        <v>OTROS</v>
      </c>
      <c r="AQ2621" s="15" t="str">
        <f>+IFERROR(VLOOKUP(Tabla1[[#This Row],[EMPLEADO]],IS[[NÓMINA]:[INGENIERO]],2,0),"OTROS")</f>
        <v>OTROS</v>
      </c>
    </row>
    <row r="2622" spans="1:43" x14ac:dyDescent="0.25">
      <c r="A2622" t="s">
        <v>7477</v>
      </c>
      <c r="B2622">
        <v>1</v>
      </c>
      <c r="C2622" t="s">
        <v>8344</v>
      </c>
      <c r="D2622" t="s">
        <v>38</v>
      </c>
      <c r="E2622" t="s">
        <v>133</v>
      </c>
      <c r="F2622" t="s">
        <v>8345</v>
      </c>
      <c r="G2622" s="17" t="s">
        <v>1898</v>
      </c>
      <c r="H2622" t="s">
        <v>106</v>
      </c>
      <c r="I2622" t="s">
        <v>43</v>
      </c>
      <c r="J2622" t="s">
        <v>8</v>
      </c>
      <c r="K2622" t="s">
        <v>59</v>
      </c>
      <c r="L2622" t="s">
        <v>315</v>
      </c>
      <c r="M2622" t="s">
        <v>316</v>
      </c>
      <c r="N2622">
        <v>0</v>
      </c>
      <c r="O2622" t="s">
        <v>47</v>
      </c>
      <c r="P2622">
        <v>10</v>
      </c>
      <c r="Q2622" t="s">
        <v>194</v>
      </c>
      <c r="R2622" t="s">
        <v>138</v>
      </c>
      <c r="S2622" t="s">
        <v>139</v>
      </c>
      <c r="T2622" t="s">
        <v>51</v>
      </c>
      <c r="U2622" t="s">
        <v>224</v>
      </c>
      <c r="V2622">
        <v>0.8</v>
      </c>
      <c r="W2622" s="1">
        <v>1258.4000000000003</v>
      </c>
      <c r="X2622">
        <v>1</v>
      </c>
      <c r="Y2622">
        <v>3.13</v>
      </c>
      <c r="Z2622">
        <v>4</v>
      </c>
      <c r="AA2622">
        <v>0.78249999999999997</v>
      </c>
      <c r="AB2622" s="2">
        <v>0</v>
      </c>
      <c r="AC2622" s="1">
        <v>0</v>
      </c>
      <c r="AD2622" s="7">
        <v>43532</v>
      </c>
      <c r="AE2622" s="7">
        <v>43532</v>
      </c>
      <c r="AF2622">
        <v>0</v>
      </c>
      <c r="AG2622" t="s">
        <v>53</v>
      </c>
      <c r="AH2622" s="2">
        <v>0</v>
      </c>
      <c r="AI2622" s="1">
        <v>0</v>
      </c>
      <c r="AJ2622" s="1">
        <v>0</v>
      </c>
      <c r="AK2622" s="60" t="str">
        <f>+IF(Tabla1[[#This Row],[REQUEST_TY]]="SR MANTENIMIENTO CORRECTIVO", "EMERGENCIA", "OTROS")</f>
        <v>EMERGENCIA</v>
      </c>
      <c r="AL2622" s="6" t="str">
        <f>+_xlfn.IFS(Tabla1[[#This Row],[Veces obj]]&lt;=1,"0-1",Tabla1[[#This Row],[Veces obj]]&lt;=2,"1-2",Tabla1[[#This Row],[Veces obj]]&lt;=3,"2-3",TRUE,"&gt;3")</f>
        <v>0-1</v>
      </c>
      <c r="AM2622" s="60" t="str">
        <f>+_xlfn.IFS(MONTH(Tabla1[[#This Row],[MES]])&lt;=3,"Q1",MONTH(Tabla1[[#This Row],[MES]])&lt;=6,"Q2",MONTH(Tabla1[[#This Row],[MES]])&lt;=9,"Q3",TRUE,"Q4")</f>
        <v>Q1</v>
      </c>
      <c r="AN2622" s="15" t="str">
        <f>+IFERROR(VLOOKUP(Tabla1[[#This Row],[CUENTA]],CTAS[],2,0),"OTROS")</f>
        <v>OTROS</v>
      </c>
      <c r="AP2622" s="15" t="str">
        <f>+IFERROR(VLOOKUP(Tabla1[[#This Row],[EMPLEADO]],IS[],3,0),"OTROS")</f>
        <v>OTROS</v>
      </c>
      <c r="AQ2622" s="15" t="str">
        <f>+IFERROR(VLOOKUP(Tabla1[[#This Row],[EMPLEADO]],IS[[NÓMINA]:[INGENIERO]],2,0),"OTROS")</f>
        <v>OTROS</v>
      </c>
    </row>
    <row r="2623" spans="1:43" x14ac:dyDescent="0.25">
      <c r="A2623" t="s">
        <v>7477</v>
      </c>
      <c r="B2623">
        <v>1</v>
      </c>
      <c r="C2623" t="s">
        <v>8346</v>
      </c>
      <c r="D2623" t="s">
        <v>38</v>
      </c>
      <c r="E2623" t="s">
        <v>3400</v>
      </c>
      <c r="F2623" t="s">
        <v>8347</v>
      </c>
      <c r="G2623" s="17" t="s">
        <v>7866</v>
      </c>
      <c r="H2623" t="s">
        <v>471</v>
      </c>
      <c r="I2623" t="s">
        <v>43</v>
      </c>
      <c r="J2623" t="s">
        <v>8</v>
      </c>
      <c r="K2623" t="s">
        <v>1969</v>
      </c>
      <c r="L2623" t="s">
        <v>7867</v>
      </c>
      <c r="M2623" t="s">
        <v>46</v>
      </c>
      <c r="N2623">
        <v>0</v>
      </c>
      <c r="O2623" t="s">
        <v>47</v>
      </c>
      <c r="P2623">
        <v>4</v>
      </c>
      <c r="Q2623" t="s">
        <v>207</v>
      </c>
      <c r="R2623" t="s">
        <v>74</v>
      </c>
      <c r="S2623" t="s">
        <v>50</v>
      </c>
      <c r="T2623" t="s">
        <v>51</v>
      </c>
      <c r="U2623" t="s">
        <v>486</v>
      </c>
      <c r="V2623">
        <v>0</v>
      </c>
      <c r="W2623" s="1">
        <v>0</v>
      </c>
      <c r="X2623">
        <v>1</v>
      </c>
      <c r="Y2623">
        <v>1</v>
      </c>
      <c r="Z2623">
        <v>5</v>
      </c>
      <c r="AA2623">
        <v>0.2</v>
      </c>
      <c r="AB2623" s="2">
        <v>0</v>
      </c>
      <c r="AC2623" s="1">
        <v>0</v>
      </c>
      <c r="AD2623" s="7">
        <v>43532</v>
      </c>
      <c r="AE2623" s="7">
        <v>43532</v>
      </c>
      <c r="AF2623">
        <v>0</v>
      </c>
      <c r="AG2623" t="s">
        <v>53</v>
      </c>
      <c r="AH2623" s="2">
        <v>0</v>
      </c>
      <c r="AI2623" s="1">
        <v>0</v>
      </c>
      <c r="AJ2623" s="1">
        <v>0</v>
      </c>
      <c r="AK2623" s="60" t="str">
        <f>+IF(Tabla1[[#This Row],[REQUEST_TY]]="SR MANTENIMIENTO CORRECTIVO", "EMERGENCIA", "OTROS")</f>
        <v>EMERGENCIA</v>
      </c>
      <c r="AL2623" s="6" t="str">
        <f>+_xlfn.IFS(Tabla1[[#This Row],[Veces obj]]&lt;=1,"0-1",Tabla1[[#This Row],[Veces obj]]&lt;=2,"1-2",Tabla1[[#This Row],[Veces obj]]&lt;=3,"2-3",TRUE,"&gt;3")</f>
        <v>0-1</v>
      </c>
      <c r="AM2623" s="60" t="str">
        <f>+_xlfn.IFS(MONTH(Tabla1[[#This Row],[MES]])&lt;=3,"Q1",MONTH(Tabla1[[#This Row],[MES]])&lt;=6,"Q2",MONTH(Tabla1[[#This Row],[MES]])&lt;=9,"Q3",TRUE,"Q4")</f>
        <v>Q1</v>
      </c>
      <c r="AN2623" s="15" t="str">
        <f>+IFERROR(VLOOKUP(Tabla1[[#This Row],[CUENTA]],CTAS[],2,0),"OTROS")</f>
        <v>OTROS</v>
      </c>
      <c r="AP2623" s="15" t="str">
        <f>+IFERROR(VLOOKUP(Tabla1[[#This Row],[EMPLEADO]],IS[],3,0),"OTROS")</f>
        <v>OTROS</v>
      </c>
      <c r="AQ2623" s="15" t="str">
        <f>+IFERROR(VLOOKUP(Tabla1[[#This Row],[EMPLEADO]],IS[[NÓMINA]:[INGENIERO]],2,0),"OTROS")</f>
        <v>OTROS</v>
      </c>
    </row>
    <row r="2624" spans="1:43" x14ac:dyDescent="0.25">
      <c r="A2624" t="s">
        <v>7477</v>
      </c>
      <c r="B2624">
        <v>1</v>
      </c>
      <c r="C2624" t="s">
        <v>8348</v>
      </c>
      <c r="D2624" t="s">
        <v>38</v>
      </c>
      <c r="E2624" t="s">
        <v>55</v>
      </c>
      <c r="F2624" t="s">
        <v>8349</v>
      </c>
      <c r="G2624" s="17" t="s">
        <v>756</v>
      </c>
      <c r="H2624" t="s">
        <v>915</v>
      </c>
      <c r="I2624" t="s">
        <v>43</v>
      </c>
      <c r="J2624" t="s">
        <v>8</v>
      </c>
      <c r="K2624" t="s">
        <v>102</v>
      </c>
      <c r="L2624" t="s">
        <v>376</v>
      </c>
      <c r="M2624" t="s">
        <v>310</v>
      </c>
      <c r="N2624">
        <v>0</v>
      </c>
      <c r="O2624" t="s">
        <v>47</v>
      </c>
      <c r="P2624">
        <v>1</v>
      </c>
      <c r="Q2624" t="s">
        <v>388</v>
      </c>
      <c r="R2624" t="s">
        <v>63</v>
      </c>
      <c r="S2624" t="s">
        <v>64</v>
      </c>
      <c r="T2624" t="s">
        <v>51</v>
      </c>
      <c r="U2624" t="s">
        <v>389</v>
      </c>
      <c r="V2624">
        <v>0</v>
      </c>
      <c r="W2624" s="1">
        <v>0</v>
      </c>
      <c r="X2624">
        <v>1</v>
      </c>
      <c r="Y2624">
        <v>3</v>
      </c>
      <c r="Z2624">
        <v>5</v>
      </c>
      <c r="AA2624">
        <v>0.6</v>
      </c>
      <c r="AB2624" s="2">
        <v>0</v>
      </c>
      <c r="AC2624" s="1">
        <v>0</v>
      </c>
      <c r="AD2624" s="7">
        <v>43532</v>
      </c>
      <c r="AE2624" s="7">
        <v>43532</v>
      </c>
      <c r="AF2624">
        <v>0</v>
      </c>
      <c r="AG2624" t="s">
        <v>53</v>
      </c>
      <c r="AH2624" s="2">
        <v>0</v>
      </c>
      <c r="AI2624" s="1">
        <v>0</v>
      </c>
      <c r="AJ2624" s="1">
        <v>0</v>
      </c>
      <c r="AK2624" s="60" t="str">
        <f>+IF(Tabla1[[#This Row],[REQUEST_TY]]="SR MANTENIMIENTO CORRECTIVO", "EMERGENCIA", "OTROS")</f>
        <v>EMERGENCIA</v>
      </c>
      <c r="AL2624" s="6" t="str">
        <f>+_xlfn.IFS(Tabla1[[#This Row],[Veces obj]]&lt;=1,"0-1",Tabla1[[#This Row],[Veces obj]]&lt;=2,"1-2",Tabla1[[#This Row],[Veces obj]]&lt;=3,"2-3",TRUE,"&gt;3")</f>
        <v>0-1</v>
      </c>
      <c r="AM2624" s="60" t="str">
        <f>+_xlfn.IFS(MONTH(Tabla1[[#This Row],[MES]])&lt;=3,"Q1",MONTH(Tabla1[[#This Row],[MES]])&lt;=6,"Q2",MONTH(Tabla1[[#This Row],[MES]])&lt;=9,"Q3",TRUE,"Q4")</f>
        <v>Q1</v>
      </c>
      <c r="AN2624" s="15" t="str">
        <f>+IFERROR(VLOOKUP(Tabla1[[#This Row],[CUENTA]],CTAS[],2,0),"OTROS")</f>
        <v>OTROS</v>
      </c>
      <c r="AP2624" s="15" t="str">
        <f>+IFERROR(VLOOKUP(Tabla1[[#This Row],[EMPLEADO]],IS[],3,0),"OTROS")</f>
        <v>OTROS</v>
      </c>
      <c r="AQ2624" s="15" t="str">
        <f>+IFERROR(VLOOKUP(Tabla1[[#This Row],[EMPLEADO]],IS[[NÓMINA]:[INGENIERO]],2,0),"OTROS")</f>
        <v>OTROS</v>
      </c>
    </row>
    <row r="2625" spans="1:43" x14ac:dyDescent="0.25">
      <c r="A2625" t="s">
        <v>7477</v>
      </c>
      <c r="B2625">
        <v>1</v>
      </c>
      <c r="C2625" t="s">
        <v>8350</v>
      </c>
      <c r="D2625" t="s">
        <v>38</v>
      </c>
      <c r="E2625" t="s">
        <v>85</v>
      </c>
      <c r="F2625" t="s">
        <v>8351</v>
      </c>
      <c r="G2625" s="17" t="s">
        <v>962</v>
      </c>
      <c r="H2625" t="s">
        <v>308</v>
      </c>
      <c r="I2625" t="s">
        <v>43</v>
      </c>
      <c r="J2625" t="s">
        <v>8</v>
      </c>
      <c r="K2625" t="s">
        <v>495</v>
      </c>
      <c r="L2625" t="s">
        <v>496</v>
      </c>
      <c r="M2625" t="s">
        <v>46</v>
      </c>
      <c r="N2625">
        <v>0</v>
      </c>
      <c r="O2625" t="s">
        <v>47</v>
      </c>
      <c r="P2625">
        <v>39</v>
      </c>
      <c r="Q2625" t="s">
        <v>82</v>
      </c>
      <c r="R2625" t="s">
        <v>49</v>
      </c>
      <c r="S2625" t="s">
        <v>50</v>
      </c>
      <c r="T2625" t="s">
        <v>51</v>
      </c>
      <c r="U2625" t="s">
        <v>120</v>
      </c>
      <c r="V2625">
        <v>0.8</v>
      </c>
      <c r="W2625" s="1">
        <v>572.00000000000011</v>
      </c>
      <c r="X2625">
        <v>1</v>
      </c>
      <c r="Y2625">
        <v>0.68</v>
      </c>
      <c r="Z2625">
        <v>5</v>
      </c>
      <c r="AA2625">
        <v>0.13600000000000001</v>
      </c>
      <c r="AB2625" s="2">
        <v>0</v>
      </c>
      <c r="AC2625" s="1">
        <v>0</v>
      </c>
      <c r="AD2625" s="7">
        <v>43532</v>
      </c>
      <c r="AE2625" s="7">
        <v>43532</v>
      </c>
      <c r="AF2625">
        <v>0</v>
      </c>
      <c r="AG2625" t="s">
        <v>53</v>
      </c>
      <c r="AH2625" s="2">
        <v>0</v>
      </c>
      <c r="AI2625" s="1">
        <v>0</v>
      </c>
      <c r="AJ2625" s="1">
        <v>0</v>
      </c>
      <c r="AK2625" s="60" t="str">
        <f>+IF(Tabla1[[#This Row],[REQUEST_TY]]="SR MANTENIMIENTO CORRECTIVO", "EMERGENCIA", "OTROS")</f>
        <v>EMERGENCIA</v>
      </c>
      <c r="AL2625" s="6" t="str">
        <f>+_xlfn.IFS(Tabla1[[#This Row],[Veces obj]]&lt;=1,"0-1",Tabla1[[#This Row],[Veces obj]]&lt;=2,"1-2",Tabla1[[#This Row],[Veces obj]]&lt;=3,"2-3",TRUE,"&gt;3")</f>
        <v>0-1</v>
      </c>
      <c r="AM2625" s="60" t="str">
        <f>+_xlfn.IFS(MONTH(Tabla1[[#This Row],[MES]])&lt;=3,"Q1",MONTH(Tabla1[[#This Row],[MES]])&lt;=6,"Q2",MONTH(Tabla1[[#This Row],[MES]])&lt;=9,"Q3",TRUE,"Q4")</f>
        <v>Q1</v>
      </c>
      <c r="AN2625" s="15" t="str">
        <f>+IFERROR(VLOOKUP(Tabla1[[#This Row],[CUENTA]],CTAS[],2,0),"OTROS")</f>
        <v>OTROS</v>
      </c>
      <c r="AP2625" s="15" t="str">
        <f>+IFERROR(VLOOKUP(Tabla1[[#This Row],[EMPLEADO]],IS[],3,0),"OTROS")</f>
        <v>OTROS</v>
      </c>
      <c r="AQ2625" s="15" t="str">
        <f>+IFERROR(VLOOKUP(Tabla1[[#This Row],[EMPLEADO]],IS[[NÓMINA]:[INGENIERO]],2,0),"OTROS")</f>
        <v>OTROS</v>
      </c>
    </row>
    <row r="2626" spans="1:43" x14ac:dyDescent="0.25">
      <c r="A2626" t="s">
        <v>7477</v>
      </c>
      <c r="B2626">
        <v>1</v>
      </c>
      <c r="C2626" t="s">
        <v>8352</v>
      </c>
      <c r="D2626" t="s">
        <v>38</v>
      </c>
      <c r="E2626" t="s">
        <v>133</v>
      </c>
      <c r="F2626" t="s">
        <v>8353</v>
      </c>
      <c r="G2626" s="17" t="s">
        <v>4327</v>
      </c>
      <c r="H2626" t="s">
        <v>646</v>
      </c>
      <c r="I2626" t="s">
        <v>43</v>
      </c>
      <c r="J2626" t="s">
        <v>8</v>
      </c>
      <c r="K2626" t="s">
        <v>59</v>
      </c>
      <c r="L2626" t="s">
        <v>472</v>
      </c>
      <c r="M2626" t="s">
        <v>473</v>
      </c>
      <c r="N2626">
        <v>0</v>
      </c>
      <c r="O2626" t="s">
        <v>47</v>
      </c>
      <c r="P2626">
        <v>32</v>
      </c>
      <c r="Q2626" t="s">
        <v>82</v>
      </c>
      <c r="R2626" t="s">
        <v>138</v>
      </c>
      <c r="S2626" t="s">
        <v>139</v>
      </c>
      <c r="T2626" t="s">
        <v>51</v>
      </c>
      <c r="U2626" t="s">
        <v>140</v>
      </c>
      <c r="V2626">
        <v>1.1000000000000001</v>
      </c>
      <c r="W2626" s="1">
        <v>1730.3000000000004</v>
      </c>
      <c r="X2626">
        <v>1</v>
      </c>
      <c r="Y2626">
        <v>1.03</v>
      </c>
      <c r="Z2626">
        <v>4</v>
      </c>
      <c r="AA2626">
        <v>0.25750000000000001</v>
      </c>
      <c r="AB2626" s="2">
        <v>0</v>
      </c>
      <c r="AC2626" s="1">
        <v>0</v>
      </c>
      <c r="AD2626" s="7">
        <v>43532</v>
      </c>
      <c r="AE2626" s="7">
        <v>43532</v>
      </c>
      <c r="AF2626">
        <v>0</v>
      </c>
      <c r="AG2626" t="s">
        <v>53</v>
      </c>
      <c r="AH2626" s="2">
        <v>0</v>
      </c>
      <c r="AI2626" s="1">
        <v>0</v>
      </c>
      <c r="AJ2626" s="1">
        <v>0</v>
      </c>
      <c r="AK2626" s="60" t="str">
        <f>+IF(Tabla1[[#This Row],[REQUEST_TY]]="SR MANTENIMIENTO CORRECTIVO", "EMERGENCIA", "OTROS")</f>
        <v>EMERGENCIA</v>
      </c>
      <c r="AL2626" s="6" t="str">
        <f>+_xlfn.IFS(Tabla1[[#This Row],[Veces obj]]&lt;=1,"0-1",Tabla1[[#This Row],[Veces obj]]&lt;=2,"1-2",Tabla1[[#This Row],[Veces obj]]&lt;=3,"2-3",TRUE,"&gt;3")</f>
        <v>0-1</v>
      </c>
      <c r="AM2626" s="60" t="str">
        <f>+_xlfn.IFS(MONTH(Tabla1[[#This Row],[MES]])&lt;=3,"Q1",MONTH(Tabla1[[#This Row],[MES]])&lt;=6,"Q2",MONTH(Tabla1[[#This Row],[MES]])&lt;=9,"Q3",TRUE,"Q4")</f>
        <v>Q1</v>
      </c>
      <c r="AN2626" s="15" t="str">
        <f>+IFERROR(VLOOKUP(Tabla1[[#This Row],[CUENTA]],CTAS[],2,0),"OTROS")</f>
        <v>OTROS</v>
      </c>
      <c r="AP2626" s="15" t="str">
        <f>+IFERROR(VLOOKUP(Tabla1[[#This Row],[EMPLEADO]],IS[],3,0),"OTROS")</f>
        <v>OTROS</v>
      </c>
      <c r="AQ2626" s="15" t="str">
        <f>+IFERROR(VLOOKUP(Tabla1[[#This Row],[EMPLEADO]],IS[[NÓMINA]:[INGENIERO]],2,0),"OTROS")</f>
        <v>OTROS</v>
      </c>
    </row>
    <row r="2627" spans="1:43" x14ac:dyDescent="0.25">
      <c r="A2627" t="s">
        <v>7477</v>
      </c>
      <c r="B2627">
        <v>1</v>
      </c>
      <c r="C2627" t="s">
        <v>8354</v>
      </c>
      <c r="D2627" t="s">
        <v>38</v>
      </c>
      <c r="E2627" t="s">
        <v>2312</v>
      </c>
      <c r="F2627" t="s">
        <v>8355</v>
      </c>
      <c r="G2627" s="17" t="s">
        <v>7851</v>
      </c>
      <c r="H2627" t="s">
        <v>691</v>
      </c>
      <c r="I2627" t="s">
        <v>43</v>
      </c>
      <c r="J2627" t="s">
        <v>8</v>
      </c>
      <c r="K2627" t="s">
        <v>117</v>
      </c>
      <c r="L2627" t="s">
        <v>7852</v>
      </c>
      <c r="M2627" t="s">
        <v>215</v>
      </c>
      <c r="N2627">
        <v>0</v>
      </c>
      <c r="O2627" t="s">
        <v>47</v>
      </c>
      <c r="P2627">
        <v>4</v>
      </c>
      <c r="Q2627" t="s">
        <v>207</v>
      </c>
      <c r="R2627" t="s">
        <v>49</v>
      </c>
      <c r="S2627" t="s">
        <v>50</v>
      </c>
      <c r="T2627" t="s">
        <v>51</v>
      </c>
      <c r="U2627" t="s">
        <v>486</v>
      </c>
      <c r="V2627">
        <v>0</v>
      </c>
      <c r="W2627" s="1">
        <v>0</v>
      </c>
      <c r="X2627">
        <v>1</v>
      </c>
      <c r="Y2627">
        <v>1.57</v>
      </c>
      <c r="Z2627">
        <v>5</v>
      </c>
      <c r="AA2627">
        <v>0.314</v>
      </c>
      <c r="AB2627" s="2">
        <v>0</v>
      </c>
      <c r="AC2627" s="1">
        <v>0</v>
      </c>
      <c r="AD2627" s="7">
        <v>43532</v>
      </c>
      <c r="AE2627" s="7">
        <v>43532</v>
      </c>
      <c r="AF2627">
        <v>0</v>
      </c>
      <c r="AG2627" t="s">
        <v>53</v>
      </c>
      <c r="AH2627" s="2">
        <v>0</v>
      </c>
      <c r="AI2627" s="1">
        <v>0</v>
      </c>
      <c r="AJ2627" s="1">
        <v>0</v>
      </c>
      <c r="AK2627" s="60" t="str">
        <f>+IF(Tabla1[[#This Row],[REQUEST_TY]]="SR MANTENIMIENTO CORRECTIVO", "EMERGENCIA", "OTROS")</f>
        <v>EMERGENCIA</v>
      </c>
      <c r="AL2627" s="6" t="str">
        <f>+_xlfn.IFS(Tabla1[[#This Row],[Veces obj]]&lt;=1,"0-1",Tabla1[[#This Row],[Veces obj]]&lt;=2,"1-2",Tabla1[[#This Row],[Veces obj]]&lt;=3,"2-3",TRUE,"&gt;3")</f>
        <v>0-1</v>
      </c>
      <c r="AM2627" s="60" t="str">
        <f>+_xlfn.IFS(MONTH(Tabla1[[#This Row],[MES]])&lt;=3,"Q1",MONTH(Tabla1[[#This Row],[MES]])&lt;=6,"Q2",MONTH(Tabla1[[#This Row],[MES]])&lt;=9,"Q3",TRUE,"Q4")</f>
        <v>Q1</v>
      </c>
      <c r="AN2627" s="15" t="str">
        <f>+IFERROR(VLOOKUP(Tabla1[[#This Row],[CUENTA]],CTAS[],2,0),"OTROS")</f>
        <v>OTROS</v>
      </c>
      <c r="AP2627" s="15" t="str">
        <f>+IFERROR(VLOOKUP(Tabla1[[#This Row],[EMPLEADO]],IS[],3,0),"OTROS")</f>
        <v>OTROS</v>
      </c>
      <c r="AQ2627" s="15" t="str">
        <f>+IFERROR(VLOOKUP(Tabla1[[#This Row],[EMPLEADO]],IS[[NÓMINA]:[INGENIERO]],2,0),"OTROS")</f>
        <v>OTROS</v>
      </c>
    </row>
    <row r="2628" spans="1:43" x14ac:dyDescent="0.25">
      <c r="A2628" t="s">
        <v>7477</v>
      </c>
      <c r="B2628">
        <v>1</v>
      </c>
      <c r="C2628" t="s">
        <v>8356</v>
      </c>
      <c r="D2628" t="s">
        <v>38</v>
      </c>
      <c r="E2628" t="s">
        <v>133</v>
      </c>
      <c r="F2628" t="s">
        <v>8357</v>
      </c>
      <c r="G2628" s="17" t="s">
        <v>2368</v>
      </c>
      <c r="H2628" t="s">
        <v>266</v>
      </c>
      <c r="I2628" t="s">
        <v>43</v>
      </c>
      <c r="J2628" t="s">
        <v>8</v>
      </c>
      <c r="K2628" t="s">
        <v>59</v>
      </c>
      <c r="L2628" t="s">
        <v>1102</v>
      </c>
      <c r="M2628" t="s">
        <v>73</v>
      </c>
      <c r="N2628">
        <v>0</v>
      </c>
      <c r="O2628" t="s">
        <v>47</v>
      </c>
      <c r="P2628">
        <v>18</v>
      </c>
      <c r="Q2628" t="s">
        <v>62</v>
      </c>
      <c r="R2628" t="s">
        <v>138</v>
      </c>
      <c r="S2628" t="s">
        <v>139</v>
      </c>
      <c r="T2628" t="s">
        <v>51</v>
      </c>
      <c r="U2628" t="s">
        <v>262</v>
      </c>
      <c r="V2628">
        <v>1.05</v>
      </c>
      <c r="W2628" s="1">
        <v>1651.6500000000003</v>
      </c>
      <c r="X2628">
        <v>1</v>
      </c>
      <c r="Y2628">
        <v>0.88</v>
      </c>
      <c r="Z2628">
        <v>4</v>
      </c>
      <c r="AA2628">
        <v>0.22</v>
      </c>
      <c r="AB2628" s="2">
        <v>0</v>
      </c>
      <c r="AC2628" s="1">
        <v>0</v>
      </c>
      <c r="AD2628" s="7">
        <v>43532</v>
      </c>
      <c r="AE2628" s="7">
        <v>43532</v>
      </c>
      <c r="AF2628">
        <v>0</v>
      </c>
      <c r="AG2628" t="s">
        <v>53</v>
      </c>
      <c r="AH2628" s="2">
        <v>0</v>
      </c>
      <c r="AI2628" s="1">
        <v>0</v>
      </c>
      <c r="AJ2628" s="1">
        <v>0</v>
      </c>
      <c r="AK2628" s="60" t="str">
        <f>+IF(Tabla1[[#This Row],[REQUEST_TY]]="SR MANTENIMIENTO CORRECTIVO", "EMERGENCIA", "OTROS")</f>
        <v>EMERGENCIA</v>
      </c>
      <c r="AL2628" s="6" t="str">
        <f>+_xlfn.IFS(Tabla1[[#This Row],[Veces obj]]&lt;=1,"0-1",Tabla1[[#This Row],[Veces obj]]&lt;=2,"1-2",Tabla1[[#This Row],[Veces obj]]&lt;=3,"2-3",TRUE,"&gt;3")</f>
        <v>0-1</v>
      </c>
      <c r="AM2628" s="60" t="str">
        <f>+_xlfn.IFS(MONTH(Tabla1[[#This Row],[MES]])&lt;=3,"Q1",MONTH(Tabla1[[#This Row],[MES]])&lt;=6,"Q2",MONTH(Tabla1[[#This Row],[MES]])&lt;=9,"Q3",TRUE,"Q4")</f>
        <v>Q1</v>
      </c>
      <c r="AN2628" s="15" t="str">
        <f>+IFERROR(VLOOKUP(Tabla1[[#This Row],[CUENTA]],CTAS[],2,0),"OTROS")</f>
        <v>OTROS</v>
      </c>
      <c r="AP2628" s="15" t="str">
        <f>+IFERROR(VLOOKUP(Tabla1[[#This Row],[EMPLEADO]],IS[],3,0),"OTROS")</f>
        <v>JUAREZ</v>
      </c>
      <c r="AQ2628" s="15" t="str">
        <f>+IFERROR(VLOOKUP(Tabla1[[#This Row],[EMPLEADO]],IS[[NÓMINA]:[INGENIERO]],2,0),"OTROS")</f>
        <v>CESAR MAR</v>
      </c>
    </row>
    <row r="2629" spans="1:43" x14ac:dyDescent="0.25">
      <c r="A2629" t="s">
        <v>7477</v>
      </c>
      <c r="B2629">
        <v>1</v>
      </c>
      <c r="C2629" t="s">
        <v>8358</v>
      </c>
      <c r="D2629" t="s">
        <v>38</v>
      </c>
      <c r="E2629" t="s">
        <v>613</v>
      </c>
      <c r="F2629" t="s">
        <v>8359</v>
      </c>
      <c r="G2629" s="17" t="s">
        <v>8360</v>
      </c>
      <c r="H2629" t="s">
        <v>308</v>
      </c>
      <c r="I2629" t="s">
        <v>43</v>
      </c>
      <c r="J2629" t="s">
        <v>8</v>
      </c>
      <c r="K2629" t="s">
        <v>144</v>
      </c>
      <c r="L2629" t="s">
        <v>616</v>
      </c>
      <c r="M2629" t="s">
        <v>46</v>
      </c>
      <c r="N2629">
        <v>0</v>
      </c>
      <c r="O2629" t="s">
        <v>47</v>
      </c>
      <c r="P2629">
        <v>199</v>
      </c>
      <c r="Q2629" t="s">
        <v>48</v>
      </c>
      <c r="R2629" t="s">
        <v>235</v>
      </c>
      <c r="S2629" t="s">
        <v>50</v>
      </c>
      <c r="T2629" t="s">
        <v>51</v>
      </c>
      <c r="U2629" t="s">
        <v>52</v>
      </c>
      <c r="V2629">
        <v>1.05</v>
      </c>
      <c r="W2629" s="1">
        <v>750.75000000000011</v>
      </c>
      <c r="X2629">
        <v>1</v>
      </c>
      <c r="Y2629">
        <v>0.73</v>
      </c>
      <c r="Z2629">
        <v>5</v>
      </c>
      <c r="AA2629">
        <v>0.14599999999999999</v>
      </c>
      <c r="AB2629" s="2">
        <v>0</v>
      </c>
      <c r="AC2629" s="1">
        <v>0</v>
      </c>
      <c r="AD2629" s="7">
        <v>43535</v>
      </c>
      <c r="AE2629" s="7">
        <v>43536</v>
      </c>
      <c r="AF2629">
        <v>1</v>
      </c>
      <c r="AG2629" t="s">
        <v>53</v>
      </c>
      <c r="AH2629" s="2">
        <v>0</v>
      </c>
      <c r="AI2629" s="1">
        <v>0</v>
      </c>
      <c r="AJ2629" s="1">
        <v>0</v>
      </c>
      <c r="AK2629" s="60" t="str">
        <f>+IF(Tabla1[[#This Row],[REQUEST_TY]]="SR MANTENIMIENTO CORRECTIVO", "EMERGENCIA", "OTROS")</f>
        <v>EMERGENCIA</v>
      </c>
      <c r="AL2629" s="6" t="str">
        <f>+_xlfn.IFS(Tabla1[[#This Row],[Veces obj]]&lt;=1,"0-1",Tabla1[[#This Row],[Veces obj]]&lt;=2,"1-2",Tabla1[[#This Row],[Veces obj]]&lt;=3,"2-3",TRUE,"&gt;3")</f>
        <v>0-1</v>
      </c>
      <c r="AM2629" s="60" t="str">
        <f>+_xlfn.IFS(MONTH(Tabla1[[#This Row],[MES]])&lt;=3,"Q1",MONTH(Tabla1[[#This Row],[MES]])&lt;=6,"Q2",MONTH(Tabla1[[#This Row],[MES]])&lt;=9,"Q3",TRUE,"Q4")</f>
        <v>Q1</v>
      </c>
      <c r="AN2629" s="15" t="str">
        <f>+IFERROR(VLOOKUP(Tabla1[[#This Row],[CUENTA]],CTAS[],2,0),"OTROS")</f>
        <v>OTROS</v>
      </c>
      <c r="AP2629" s="15" t="str">
        <f>+IFERROR(VLOOKUP(Tabla1[[#This Row],[EMPLEADO]],IS[],3,0),"OTROS")</f>
        <v>OTROS</v>
      </c>
      <c r="AQ2629" s="15" t="str">
        <f>+IFERROR(VLOOKUP(Tabla1[[#This Row],[EMPLEADO]],IS[[NÓMINA]:[INGENIERO]],2,0),"OTROS")</f>
        <v>OTROS</v>
      </c>
    </row>
    <row r="2630" spans="1:43" x14ac:dyDescent="0.25">
      <c r="A2630" t="s">
        <v>7477</v>
      </c>
      <c r="B2630">
        <v>1</v>
      </c>
      <c r="C2630" t="s">
        <v>8361</v>
      </c>
      <c r="D2630" t="s">
        <v>38</v>
      </c>
      <c r="E2630" t="s">
        <v>535</v>
      </c>
      <c r="F2630" t="s">
        <v>8362</v>
      </c>
      <c r="G2630" s="17" t="s">
        <v>8363</v>
      </c>
      <c r="H2630" t="s">
        <v>574</v>
      </c>
      <c r="I2630" t="s">
        <v>43</v>
      </c>
      <c r="J2630" t="s">
        <v>8</v>
      </c>
      <c r="K2630" t="s">
        <v>117</v>
      </c>
      <c r="L2630" t="s">
        <v>8364</v>
      </c>
      <c r="M2630" t="s">
        <v>8365</v>
      </c>
      <c r="N2630">
        <v>0</v>
      </c>
      <c r="O2630" t="s">
        <v>47</v>
      </c>
      <c r="P2630">
        <v>77</v>
      </c>
      <c r="Q2630" t="s">
        <v>48</v>
      </c>
      <c r="R2630" t="s">
        <v>49</v>
      </c>
      <c r="S2630" t="s">
        <v>50</v>
      </c>
      <c r="T2630" t="s">
        <v>51</v>
      </c>
      <c r="U2630" t="s">
        <v>52</v>
      </c>
      <c r="V2630">
        <v>1.05</v>
      </c>
      <c r="W2630" s="1">
        <v>750.75000000000011</v>
      </c>
      <c r="X2630">
        <v>1</v>
      </c>
      <c r="Y2630">
        <v>2.9</v>
      </c>
      <c r="Z2630">
        <v>5</v>
      </c>
      <c r="AA2630">
        <v>0.57999999999999996</v>
      </c>
      <c r="AB2630" s="2">
        <v>0</v>
      </c>
      <c r="AC2630" s="1">
        <v>0</v>
      </c>
      <c r="AD2630" s="7">
        <v>43532</v>
      </c>
      <c r="AE2630" s="7">
        <v>43532</v>
      </c>
      <c r="AF2630">
        <v>0</v>
      </c>
      <c r="AG2630" t="s">
        <v>53</v>
      </c>
      <c r="AH2630" s="2">
        <v>0</v>
      </c>
      <c r="AI2630" s="1">
        <v>0</v>
      </c>
      <c r="AJ2630" s="1">
        <v>0</v>
      </c>
      <c r="AK2630" s="60" t="str">
        <f>+IF(Tabla1[[#This Row],[REQUEST_TY]]="SR MANTENIMIENTO CORRECTIVO", "EMERGENCIA", "OTROS")</f>
        <v>EMERGENCIA</v>
      </c>
      <c r="AL2630" s="6" t="str">
        <f>+_xlfn.IFS(Tabla1[[#This Row],[Veces obj]]&lt;=1,"0-1",Tabla1[[#This Row],[Veces obj]]&lt;=2,"1-2",Tabla1[[#This Row],[Veces obj]]&lt;=3,"2-3",TRUE,"&gt;3")</f>
        <v>0-1</v>
      </c>
      <c r="AM2630" s="60" t="str">
        <f>+_xlfn.IFS(MONTH(Tabla1[[#This Row],[MES]])&lt;=3,"Q1",MONTH(Tabla1[[#This Row],[MES]])&lt;=6,"Q2",MONTH(Tabla1[[#This Row],[MES]])&lt;=9,"Q3",TRUE,"Q4")</f>
        <v>Q1</v>
      </c>
      <c r="AN2630" s="15" t="str">
        <f>+IFERROR(VLOOKUP(Tabla1[[#This Row],[CUENTA]],CTAS[],2,0),"OTROS")</f>
        <v>OTROS</v>
      </c>
      <c r="AP2630" s="15" t="str">
        <f>+IFERROR(VLOOKUP(Tabla1[[#This Row],[EMPLEADO]],IS[],3,0),"OTROS")</f>
        <v>OTROS</v>
      </c>
      <c r="AQ2630" s="15" t="str">
        <f>+IFERROR(VLOOKUP(Tabla1[[#This Row],[EMPLEADO]],IS[[NÓMINA]:[INGENIERO]],2,0),"OTROS")</f>
        <v>OTROS</v>
      </c>
    </row>
    <row r="2631" spans="1:43" x14ac:dyDescent="0.25">
      <c r="A2631" t="s">
        <v>7477</v>
      </c>
      <c r="B2631">
        <v>1</v>
      </c>
      <c r="C2631" t="s">
        <v>8366</v>
      </c>
      <c r="D2631" t="s">
        <v>38</v>
      </c>
      <c r="E2631" t="s">
        <v>98</v>
      </c>
      <c r="F2631" t="s">
        <v>8367</v>
      </c>
      <c r="G2631" s="17" t="s">
        <v>5526</v>
      </c>
      <c r="H2631" t="s">
        <v>707</v>
      </c>
      <c r="I2631" t="s">
        <v>43</v>
      </c>
      <c r="J2631" t="s">
        <v>8</v>
      </c>
      <c r="K2631" t="s">
        <v>71</v>
      </c>
      <c r="L2631" t="s">
        <v>1080</v>
      </c>
      <c r="M2631" t="s">
        <v>94</v>
      </c>
      <c r="N2631">
        <v>0</v>
      </c>
      <c r="O2631" t="s">
        <v>105</v>
      </c>
      <c r="P2631">
        <v>28</v>
      </c>
      <c r="Q2631" t="s">
        <v>62</v>
      </c>
      <c r="R2631" t="s">
        <v>63</v>
      </c>
      <c r="S2631" t="s">
        <v>64</v>
      </c>
      <c r="T2631" t="s">
        <v>51</v>
      </c>
      <c r="U2631" t="s">
        <v>65</v>
      </c>
      <c r="V2631">
        <v>0.8</v>
      </c>
      <c r="W2631" s="1">
        <v>524</v>
      </c>
      <c r="X2631">
        <v>1</v>
      </c>
      <c r="Y2631">
        <v>0.95</v>
      </c>
      <c r="Z2631">
        <v>5</v>
      </c>
      <c r="AA2631">
        <v>0.19</v>
      </c>
      <c r="AB2631" s="2">
        <v>0</v>
      </c>
      <c r="AC2631" s="1">
        <v>0</v>
      </c>
      <c r="AD2631" s="7">
        <v>43538</v>
      </c>
      <c r="AE2631" s="7">
        <v>43538</v>
      </c>
      <c r="AF2631">
        <v>0</v>
      </c>
      <c r="AG2631" t="s">
        <v>53</v>
      </c>
      <c r="AH2631" s="2">
        <v>0</v>
      </c>
      <c r="AI2631" s="1">
        <v>0</v>
      </c>
      <c r="AJ2631" s="1">
        <v>0</v>
      </c>
      <c r="AK2631" s="60" t="str">
        <f>+IF(Tabla1[[#This Row],[REQUEST_TY]]="SR MANTENIMIENTO CORRECTIVO", "EMERGENCIA", "OTROS")</f>
        <v>EMERGENCIA</v>
      </c>
      <c r="AL2631" s="6" t="str">
        <f>+_xlfn.IFS(Tabla1[[#This Row],[Veces obj]]&lt;=1,"0-1",Tabla1[[#This Row],[Veces obj]]&lt;=2,"1-2",Tabla1[[#This Row],[Veces obj]]&lt;=3,"2-3",TRUE,"&gt;3")</f>
        <v>0-1</v>
      </c>
      <c r="AM2631" s="60" t="str">
        <f>+_xlfn.IFS(MONTH(Tabla1[[#This Row],[MES]])&lt;=3,"Q1",MONTH(Tabla1[[#This Row],[MES]])&lt;=6,"Q2",MONTH(Tabla1[[#This Row],[MES]])&lt;=9,"Q3",TRUE,"Q4")</f>
        <v>Q1</v>
      </c>
      <c r="AN2631" s="15" t="str">
        <f>+IFERROR(VLOOKUP(Tabla1[[#This Row],[CUENTA]],CTAS[],2,0),"OTROS")</f>
        <v>OTROS</v>
      </c>
      <c r="AP2631" s="15" t="str">
        <f>+IFERROR(VLOOKUP(Tabla1[[#This Row],[EMPLEADO]],IS[],3,0),"OTROS")</f>
        <v>OTROS</v>
      </c>
      <c r="AQ2631" s="15" t="str">
        <f>+IFERROR(VLOOKUP(Tabla1[[#This Row],[EMPLEADO]],IS[[NÓMINA]:[INGENIERO]],2,0),"OTROS")</f>
        <v>OTROS</v>
      </c>
    </row>
    <row r="2632" spans="1:43" x14ac:dyDescent="0.25">
      <c r="A2632" t="s">
        <v>7477</v>
      </c>
      <c r="B2632">
        <v>1</v>
      </c>
      <c r="C2632" t="s">
        <v>8368</v>
      </c>
      <c r="D2632" t="s">
        <v>38</v>
      </c>
      <c r="E2632" t="s">
        <v>98</v>
      </c>
      <c r="F2632" t="s">
        <v>8369</v>
      </c>
      <c r="G2632" s="17" t="s">
        <v>8370</v>
      </c>
      <c r="H2632" t="s">
        <v>471</v>
      </c>
      <c r="I2632" t="s">
        <v>43</v>
      </c>
      <c r="J2632" t="s">
        <v>8</v>
      </c>
      <c r="K2632" t="s">
        <v>2028</v>
      </c>
      <c r="L2632" t="s">
        <v>8272</v>
      </c>
      <c r="M2632" t="s">
        <v>131</v>
      </c>
      <c r="N2632">
        <v>0</v>
      </c>
      <c r="O2632" t="s">
        <v>47</v>
      </c>
      <c r="P2632">
        <v>121</v>
      </c>
      <c r="Q2632" t="s">
        <v>48</v>
      </c>
      <c r="R2632" t="s">
        <v>63</v>
      </c>
      <c r="S2632" t="s">
        <v>64</v>
      </c>
      <c r="T2632" t="s">
        <v>51</v>
      </c>
      <c r="U2632" t="s">
        <v>96</v>
      </c>
      <c r="V2632">
        <v>1.1000000000000001</v>
      </c>
      <c r="W2632" s="1">
        <v>1501.5000000000002</v>
      </c>
      <c r="X2632">
        <v>1</v>
      </c>
      <c r="Y2632">
        <v>1.3</v>
      </c>
      <c r="Z2632">
        <v>5</v>
      </c>
      <c r="AA2632">
        <v>0.26</v>
      </c>
      <c r="AB2632" s="2">
        <v>0</v>
      </c>
      <c r="AC2632" s="1">
        <v>0</v>
      </c>
      <c r="AD2632" s="7">
        <v>43532</v>
      </c>
      <c r="AE2632" s="7">
        <v>43532</v>
      </c>
      <c r="AF2632">
        <v>0</v>
      </c>
      <c r="AG2632" t="s">
        <v>53</v>
      </c>
      <c r="AH2632" s="2">
        <v>0</v>
      </c>
      <c r="AI2632" s="1">
        <v>0</v>
      </c>
      <c r="AJ2632" s="1">
        <v>0</v>
      </c>
      <c r="AK2632" s="60" t="str">
        <f>+IF(Tabla1[[#This Row],[REQUEST_TY]]="SR MANTENIMIENTO CORRECTIVO", "EMERGENCIA", "OTROS")</f>
        <v>EMERGENCIA</v>
      </c>
      <c r="AL2632" s="6" t="str">
        <f>+_xlfn.IFS(Tabla1[[#This Row],[Veces obj]]&lt;=1,"0-1",Tabla1[[#This Row],[Veces obj]]&lt;=2,"1-2",Tabla1[[#This Row],[Veces obj]]&lt;=3,"2-3",TRUE,"&gt;3")</f>
        <v>0-1</v>
      </c>
      <c r="AM2632" s="60" t="str">
        <f>+_xlfn.IFS(MONTH(Tabla1[[#This Row],[MES]])&lt;=3,"Q1",MONTH(Tabla1[[#This Row],[MES]])&lt;=6,"Q2",MONTH(Tabla1[[#This Row],[MES]])&lt;=9,"Q3",TRUE,"Q4")</f>
        <v>Q1</v>
      </c>
      <c r="AN2632" s="15" t="str">
        <f>+IFERROR(VLOOKUP(Tabla1[[#This Row],[CUENTA]],CTAS[],2,0),"OTROS")</f>
        <v>OTROS</v>
      </c>
      <c r="AP2632" s="15" t="str">
        <f>+IFERROR(VLOOKUP(Tabla1[[#This Row],[EMPLEADO]],IS[],3,0),"OTROS")</f>
        <v>OTROS</v>
      </c>
      <c r="AQ2632" s="15" t="str">
        <f>+IFERROR(VLOOKUP(Tabla1[[#This Row],[EMPLEADO]],IS[[NÓMINA]:[INGENIERO]],2,0),"OTROS")</f>
        <v>OTROS</v>
      </c>
    </row>
    <row r="2633" spans="1:43" x14ac:dyDescent="0.25">
      <c r="A2633" t="s">
        <v>7477</v>
      </c>
      <c r="B2633">
        <v>1</v>
      </c>
      <c r="C2633" t="s">
        <v>8371</v>
      </c>
      <c r="D2633" t="s">
        <v>38</v>
      </c>
      <c r="E2633" t="s">
        <v>133</v>
      </c>
      <c r="F2633" t="s">
        <v>8372</v>
      </c>
      <c r="G2633" s="17" t="s">
        <v>8373</v>
      </c>
      <c r="H2633" t="s">
        <v>136</v>
      </c>
      <c r="I2633" t="s">
        <v>43</v>
      </c>
      <c r="J2633" t="s">
        <v>8</v>
      </c>
      <c r="K2633" t="s">
        <v>59</v>
      </c>
      <c r="L2633" t="s">
        <v>8374</v>
      </c>
      <c r="M2633" t="s">
        <v>736</v>
      </c>
      <c r="N2633">
        <v>0</v>
      </c>
      <c r="O2633" t="s">
        <v>47</v>
      </c>
      <c r="P2633">
        <v>104</v>
      </c>
      <c r="Q2633" t="s">
        <v>48</v>
      </c>
      <c r="R2633" t="s">
        <v>138</v>
      </c>
      <c r="S2633" t="s">
        <v>139</v>
      </c>
      <c r="T2633" t="s">
        <v>51</v>
      </c>
      <c r="U2633" t="s">
        <v>353</v>
      </c>
      <c r="V2633">
        <v>1.1499999999999999</v>
      </c>
      <c r="W2633" s="1">
        <v>1808.95</v>
      </c>
      <c r="X2633">
        <v>1</v>
      </c>
      <c r="Y2633">
        <v>1.98</v>
      </c>
      <c r="Z2633">
        <v>4</v>
      </c>
      <c r="AA2633">
        <v>0.495</v>
      </c>
      <c r="AB2633" s="2">
        <v>0</v>
      </c>
      <c r="AC2633" s="1">
        <v>0</v>
      </c>
      <c r="AD2633" s="7">
        <v>43532</v>
      </c>
      <c r="AE2633" s="7">
        <v>43532</v>
      </c>
      <c r="AF2633">
        <v>0</v>
      </c>
      <c r="AG2633" t="s">
        <v>53</v>
      </c>
      <c r="AH2633" s="2">
        <v>0</v>
      </c>
      <c r="AI2633" s="1">
        <v>0</v>
      </c>
      <c r="AJ2633" s="1">
        <v>0</v>
      </c>
      <c r="AK2633" s="60" t="str">
        <f>+IF(Tabla1[[#This Row],[REQUEST_TY]]="SR MANTENIMIENTO CORRECTIVO", "EMERGENCIA", "OTROS")</f>
        <v>EMERGENCIA</v>
      </c>
      <c r="AL2633" s="6" t="str">
        <f>+_xlfn.IFS(Tabla1[[#This Row],[Veces obj]]&lt;=1,"0-1",Tabla1[[#This Row],[Veces obj]]&lt;=2,"1-2",Tabla1[[#This Row],[Veces obj]]&lt;=3,"2-3",TRUE,"&gt;3")</f>
        <v>0-1</v>
      </c>
      <c r="AM2633" s="60" t="str">
        <f>+_xlfn.IFS(MONTH(Tabla1[[#This Row],[MES]])&lt;=3,"Q1",MONTH(Tabla1[[#This Row],[MES]])&lt;=6,"Q2",MONTH(Tabla1[[#This Row],[MES]])&lt;=9,"Q3",TRUE,"Q4")</f>
        <v>Q1</v>
      </c>
      <c r="AN2633" s="15" t="str">
        <f>+IFERROR(VLOOKUP(Tabla1[[#This Row],[CUENTA]],CTAS[],2,0),"OTROS")</f>
        <v>OTROS</v>
      </c>
      <c r="AP2633" s="15" t="str">
        <f>+IFERROR(VLOOKUP(Tabla1[[#This Row],[EMPLEADO]],IS[],3,0),"OTROS")</f>
        <v>OTROS</v>
      </c>
      <c r="AQ2633" s="15" t="str">
        <f>+IFERROR(VLOOKUP(Tabla1[[#This Row],[EMPLEADO]],IS[[NÓMINA]:[INGENIERO]],2,0),"OTROS")</f>
        <v>OTROS</v>
      </c>
    </row>
    <row r="2634" spans="1:43" x14ac:dyDescent="0.25">
      <c r="A2634" t="s">
        <v>7477</v>
      </c>
      <c r="B2634">
        <v>1</v>
      </c>
      <c r="C2634" t="s">
        <v>8375</v>
      </c>
      <c r="D2634" t="s">
        <v>38</v>
      </c>
      <c r="E2634" t="s">
        <v>2380</v>
      </c>
      <c r="F2634" t="s">
        <v>8376</v>
      </c>
      <c r="G2634" s="17" t="s">
        <v>2382</v>
      </c>
      <c r="H2634" t="s">
        <v>592</v>
      </c>
      <c r="I2634" t="s">
        <v>43</v>
      </c>
      <c r="J2634" t="s">
        <v>8</v>
      </c>
      <c r="K2634" t="s">
        <v>438</v>
      </c>
      <c r="L2634" t="s">
        <v>2383</v>
      </c>
      <c r="M2634" t="s">
        <v>165</v>
      </c>
      <c r="N2634">
        <v>0</v>
      </c>
      <c r="O2634" t="s">
        <v>47</v>
      </c>
      <c r="P2634">
        <v>3</v>
      </c>
      <c r="Q2634" t="s">
        <v>388</v>
      </c>
      <c r="R2634" t="s">
        <v>223</v>
      </c>
      <c r="S2634" t="s">
        <v>139</v>
      </c>
      <c r="T2634" t="s">
        <v>51</v>
      </c>
      <c r="U2634" t="s">
        <v>872</v>
      </c>
      <c r="V2634">
        <v>0</v>
      </c>
      <c r="W2634" s="1">
        <v>0</v>
      </c>
      <c r="X2634">
        <v>1</v>
      </c>
      <c r="Y2634">
        <v>0.28000000000000003</v>
      </c>
      <c r="Z2634">
        <v>4</v>
      </c>
      <c r="AA2634">
        <v>7.0000000000000007E-2</v>
      </c>
      <c r="AB2634" s="2">
        <v>0</v>
      </c>
      <c r="AC2634" s="1">
        <v>0</v>
      </c>
      <c r="AD2634" s="7">
        <v>43532</v>
      </c>
      <c r="AE2634" s="7">
        <v>43532</v>
      </c>
      <c r="AF2634">
        <v>0</v>
      </c>
      <c r="AG2634" t="s">
        <v>53</v>
      </c>
      <c r="AH2634" s="2">
        <v>0</v>
      </c>
      <c r="AI2634" s="1">
        <v>0</v>
      </c>
      <c r="AJ2634" s="1">
        <v>0</v>
      </c>
      <c r="AK2634" s="60" t="str">
        <f>+IF(Tabla1[[#This Row],[REQUEST_TY]]="SR MANTENIMIENTO CORRECTIVO", "EMERGENCIA", "OTROS")</f>
        <v>EMERGENCIA</v>
      </c>
      <c r="AL2634" s="6" t="str">
        <f>+_xlfn.IFS(Tabla1[[#This Row],[Veces obj]]&lt;=1,"0-1",Tabla1[[#This Row],[Veces obj]]&lt;=2,"1-2",Tabla1[[#This Row],[Veces obj]]&lt;=3,"2-3",TRUE,"&gt;3")</f>
        <v>0-1</v>
      </c>
      <c r="AM2634" s="60" t="str">
        <f>+_xlfn.IFS(MONTH(Tabla1[[#This Row],[MES]])&lt;=3,"Q1",MONTH(Tabla1[[#This Row],[MES]])&lt;=6,"Q2",MONTH(Tabla1[[#This Row],[MES]])&lt;=9,"Q3",TRUE,"Q4")</f>
        <v>Q1</v>
      </c>
      <c r="AN2634" s="15" t="str">
        <f>+IFERROR(VLOOKUP(Tabla1[[#This Row],[CUENTA]],CTAS[],2,0),"OTROS")</f>
        <v>OTROS</v>
      </c>
      <c r="AP2634" s="15" t="str">
        <f>+IFERROR(VLOOKUP(Tabla1[[#This Row],[EMPLEADO]],IS[],3,0),"OTROS")</f>
        <v>CHIHUAHUA</v>
      </c>
      <c r="AQ2634" s="15" t="str">
        <f>+IFERROR(VLOOKUP(Tabla1[[#This Row],[EMPLEADO]],IS[[NÓMINA]:[INGENIERO]],2,0),"OTROS")</f>
        <v>VICTOR MENDEZ</v>
      </c>
    </row>
    <row r="2635" spans="1:43" x14ac:dyDescent="0.25">
      <c r="A2635" t="s">
        <v>7477</v>
      </c>
      <c r="B2635">
        <v>1</v>
      </c>
      <c r="C2635" t="s">
        <v>8377</v>
      </c>
      <c r="D2635" t="s">
        <v>38</v>
      </c>
      <c r="E2635" t="s">
        <v>312</v>
      </c>
      <c r="F2635" t="s">
        <v>8378</v>
      </c>
      <c r="G2635" s="17" t="s">
        <v>5544</v>
      </c>
      <c r="H2635" t="s">
        <v>58</v>
      </c>
      <c r="I2635" t="s">
        <v>43</v>
      </c>
      <c r="J2635" t="s">
        <v>8</v>
      </c>
      <c r="K2635" t="s">
        <v>59</v>
      </c>
      <c r="L2635" t="s">
        <v>137</v>
      </c>
      <c r="M2635" t="s">
        <v>61</v>
      </c>
      <c r="N2635">
        <v>0</v>
      </c>
      <c r="O2635" t="s">
        <v>47</v>
      </c>
      <c r="P2635">
        <v>2</v>
      </c>
      <c r="Q2635" t="s">
        <v>388</v>
      </c>
      <c r="R2635" t="s">
        <v>317</v>
      </c>
      <c r="S2635" t="s">
        <v>318</v>
      </c>
      <c r="T2635" t="s">
        <v>51</v>
      </c>
      <c r="U2635" t="s">
        <v>872</v>
      </c>
      <c r="V2635">
        <v>0</v>
      </c>
      <c r="W2635" s="1">
        <v>0</v>
      </c>
      <c r="X2635">
        <v>1</v>
      </c>
      <c r="Y2635">
        <v>3.68</v>
      </c>
      <c r="Z2635">
        <v>4</v>
      </c>
      <c r="AA2635">
        <v>0.92</v>
      </c>
      <c r="AB2635" s="2">
        <v>0</v>
      </c>
      <c r="AC2635" s="1">
        <v>0</v>
      </c>
      <c r="AD2635" s="7">
        <v>43532</v>
      </c>
      <c r="AE2635" s="7">
        <v>43532</v>
      </c>
      <c r="AF2635">
        <v>0</v>
      </c>
      <c r="AG2635" t="s">
        <v>53</v>
      </c>
      <c r="AH2635" s="2">
        <v>0</v>
      </c>
      <c r="AI2635" s="1">
        <v>0</v>
      </c>
      <c r="AJ2635" s="1">
        <v>0</v>
      </c>
      <c r="AK2635" s="60" t="str">
        <f>+IF(Tabla1[[#This Row],[REQUEST_TY]]="SR MANTENIMIENTO CORRECTIVO", "EMERGENCIA", "OTROS")</f>
        <v>EMERGENCIA</v>
      </c>
      <c r="AL2635" s="6" t="str">
        <f>+_xlfn.IFS(Tabla1[[#This Row],[Veces obj]]&lt;=1,"0-1",Tabla1[[#This Row],[Veces obj]]&lt;=2,"1-2",Tabla1[[#This Row],[Veces obj]]&lt;=3,"2-3",TRUE,"&gt;3")</f>
        <v>0-1</v>
      </c>
      <c r="AM2635" s="60" t="str">
        <f>+_xlfn.IFS(MONTH(Tabla1[[#This Row],[MES]])&lt;=3,"Q1",MONTH(Tabla1[[#This Row],[MES]])&lt;=6,"Q2",MONTH(Tabla1[[#This Row],[MES]])&lt;=9,"Q3",TRUE,"Q4")</f>
        <v>Q1</v>
      </c>
      <c r="AN2635" s="15" t="str">
        <f>+IFERROR(VLOOKUP(Tabla1[[#This Row],[CUENTA]],CTAS[],2,0),"OTROS")</f>
        <v>OTROS</v>
      </c>
      <c r="AP2635" s="15" t="str">
        <f>+IFERROR(VLOOKUP(Tabla1[[#This Row],[EMPLEADO]],IS[],3,0),"OTROS")</f>
        <v>OTROS</v>
      </c>
      <c r="AQ2635" s="15" t="str">
        <f>+IFERROR(VLOOKUP(Tabla1[[#This Row],[EMPLEADO]],IS[[NÓMINA]:[INGENIERO]],2,0),"OTROS")</f>
        <v>OTROS</v>
      </c>
    </row>
    <row r="2636" spans="1:43" x14ac:dyDescent="0.25">
      <c r="A2636" t="s">
        <v>7477</v>
      </c>
      <c r="B2636">
        <v>1</v>
      </c>
      <c r="C2636" t="s">
        <v>8379</v>
      </c>
      <c r="D2636" t="s">
        <v>38</v>
      </c>
      <c r="E2636" t="s">
        <v>312</v>
      </c>
      <c r="F2636" t="s">
        <v>8380</v>
      </c>
      <c r="G2636" s="17" t="s">
        <v>6411</v>
      </c>
      <c r="H2636" t="s">
        <v>384</v>
      </c>
      <c r="I2636" t="s">
        <v>43</v>
      </c>
      <c r="J2636" t="s">
        <v>8</v>
      </c>
      <c r="K2636" t="s">
        <v>117</v>
      </c>
      <c r="L2636" t="s">
        <v>6412</v>
      </c>
      <c r="M2636" t="s">
        <v>540</v>
      </c>
      <c r="N2636">
        <v>0</v>
      </c>
      <c r="O2636" t="s">
        <v>47</v>
      </c>
      <c r="P2636">
        <v>18</v>
      </c>
      <c r="Q2636" t="s">
        <v>62</v>
      </c>
      <c r="R2636" t="s">
        <v>317</v>
      </c>
      <c r="S2636" t="s">
        <v>318</v>
      </c>
      <c r="T2636" t="s">
        <v>51</v>
      </c>
      <c r="U2636" t="s">
        <v>262</v>
      </c>
      <c r="V2636">
        <v>1.05</v>
      </c>
      <c r="W2636" s="1">
        <v>1651.6500000000003</v>
      </c>
      <c r="X2636">
        <v>1</v>
      </c>
      <c r="Y2636">
        <v>1.85</v>
      </c>
      <c r="Z2636">
        <v>4</v>
      </c>
      <c r="AA2636">
        <v>0.46250000000000002</v>
      </c>
      <c r="AB2636" s="2">
        <v>0</v>
      </c>
      <c r="AC2636" s="1">
        <v>0</v>
      </c>
      <c r="AD2636" s="7">
        <v>43532</v>
      </c>
      <c r="AE2636" s="7">
        <v>43532</v>
      </c>
      <c r="AF2636">
        <v>0</v>
      </c>
      <c r="AG2636" t="s">
        <v>53</v>
      </c>
      <c r="AH2636" s="2">
        <v>0</v>
      </c>
      <c r="AI2636" s="1">
        <v>0</v>
      </c>
      <c r="AJ2636" s="1">
        <v>0</v>
      </c>
      <c r="AK2636" s="60" t="str">
        <f>+IF(Tabla1[[#This Row],[REQUEST_TY]]="SR MANTENIMIENTO CORRECTIVO", "EMERGENCIA", "OTROS")</f>
        <v>EMERGENCIA</v>
      </c>
      <c r="AL2636" s="6" t="str">
        <f>+_xlfn.IFS(Tabla1[[#This Row],[Veces obj]]&lt;=1,"0-1",Tabla1[[#This Row],[Veces obj]]&lt;=2,"1-2",Tabla1[[#This Row],[Veces obj]]&lt;=3,"2-3",TRUE,"&gt;3")</f>
        <v>0-1</v>
      </c>
      <c r="AM2636" s="60" t="str">
        <f>+_xlfn.IFS(MONTH(Tabla1[[#This Row],[MES]])&lt;=3,"Q1",MONTH(Tabla1[[#This Row],[MES]])&lt;=6,"Q2",MONTH(Tabla1[[#This Row],[MES]])&lt;=9,"Q3",TRUE,"Q4")</f>
        <v>Q1</v>
      </c>
      <c r="AN2636" s="15" t="str">
        <f>+IFERROR(VLOOKUP(Tabla1[[#This Row],[CUENTA]],CTAS[],2,0),"OTROS")</f>
        <v>OTROS</v>
      </c>
      <c r="AP2636" s="15" t="str">
        <f>+IFERROR(VLOOKUP(Tabla1[[#This Row],[EMPLEADO]],IS[],3,0),"OTROS")</f>
        <v>OTROS</v>
      </c>
      <c r="AQ2636" s="15" t="str">
        <f>+IFERROR(VLOOKUP(Tabla1[[#This Row],[EMPLEADO]],IS[[NÓMINA]:[INGENIERO]],2,0),"OTROS")</f>
        <v>OTROS</v>
      </c>
    </row>
    <row r="2637" spans="1:43" x14ac:dyDescent="0.25">
      <c r="A2637" t="s">
        <v>7477</v>
      </c>
      <c r="B2637">
        <v>1</v>
      </c>
      <c r="C2637" t="s">
        <v>8381</v>
      </c>
      <c r="D2637" t="s">
        <v>38</v>
      </c>
      <c r="E2637" t="s">
        <v>275</v>
      </c>
      <c r="F2637" t="s">
        <v>8382</v>
      </c>
      <c r="G2637" s="17" t="s">
        <v>1441</v>
      </c>
      <c r="H2637" t="s">
        <v>568</v>
      </c>
      <c r="I2637" t="s">
        <v>43</v>
      </c>
      <c r="J2637" t="s">
        <v>8</v>
      </c>
      <c r="K2637" t="s">
        <v>71</v>
      </c>
      <c r="L2637" t="s">
        <v>1442</v>
      </c>
      <c r="M2637" t="s">
        <v>932</v>
      </c>
      <c r="N2637">
        <v>0</v>
      </c>
      <c r="O2637" t="s">
        <v>47</v>
      </c>
      <c r="P2637">
        <v>24</v>
      </c>
      <c r="Q2637" t="s">
        <v>62</v>
      </c>
      <c r="R2637" t="s">
        <v>95</v>
      </c>
      <c r="S2637" t="s">
        <v>64</v>
      </c>
      <c r="T2637" t="s">
        <v>51</v>
      </c>
      <c r="U2637" t="s">
        <v>65</v>
      </c>
      <c r="V2637">
        <v>0.8</v>
      </c>
      <c r="W2637" s="1">
        <v>1092</v>
      </c>
      <c r="X2637">
        <v>1</v>
      </c>
      <c r="Y2637">
        <v>0.33</v>
      </c>
      <c r="Z2637">
        <v>5</v>
      </c>
      <c r="AA2637">
        <v>6.6000000000000003E-2</v>
      </c>
      <c r="AB2637" s="2">
        <v>0</v>
      </c>
      <c r="AC2637" s="1">
        <v>0</v>
      </c>
      <c r="AD2637" s="7">
        <v>43532</v>
      </c>
      <c r="AE2637" s="7">
        <v>43532</v>
      </c>
      <c r="AF2637">
        <v>0</v>
      </c>
      <c r="AG2637" t="s">
        <v>53</v>
      </c>
      <c r="AH2637" s="2">
        <v>0</v>
      </c>
      <c r="AI2637" s="1">
        <v>0</v>
      </c>
      <c r="AJ2637" s="1">
        <v>0</v>
      </c>
      <c r="AK2637" s="60" t="str">
        <f>+IF(Tabla1[[#This Row],[REQUEST_TY]]="SR MANTENIMIENTO CORRECTIVO", "EMERGENCIA", "OTROS")</f>
        <v>EMERGENCIA</v>
      </c>
      <c r="AL2637" s="6" t="str">
        <f>+_xlfn.IFS(Tabla1[[#This Row],[Veces obj]]&lt;=1,"0-1",Tabla1[[#This Row],[Veces obj]]&lt;=2,"1-2",Tabla1[[#This Row],[Veces obj]]&lt;=3,"2-3",TRUE,"&gt;3")</f>
        <v>0-1</v>
      </c>
      <c r="AM2637" s="60" t="str">
        <f>+_xlfn.IFS(MONTH(Tabla1[[#This Row],[MES]])&lt;=3,"Q1",MONTH(Tabla1[[#This Row],[MES]])&lt;=6,"Q2",MONTH(Tabla1[[#This Row],[MES]])&lt;=9,"Q3",TRUE,"Q4")</f>
        <v>Q1</v>
      </c>
      <c r="AN2637" s="15" t="str">
        <f>+IFERROR(VLOOKUP(Tabla1[[#This Row],[CUENTA]],CTAS[],2,0),"OTROS")</f>
        <v>OTROS</v>
      </c>
      <c r="AP2637" s="15" t="str">
        <f>+IFERROR(VLOOKUP(Tabla1[[#This Row],[EMPLEADO]],IS[],3,0),"OTROS")</f>
        <v>OTROS</v>
      </c>
      <c r="AQ2637" s="15" t="str">
        <f>+IFERROR(VLOOKUP(Tabla1[[#This Row],[EMPLEADO]],IS[[NÓMINA]:[INGENIERO]],2,0),"OTROS")</f>
        <v>OTROS</v>
      </c>
    </row>
    <row r="2638" spans="1:43" x14ac:dyDescent="0.25">
      <c r="A2638" t="s">
        <v>7477</v>
      </c>
      <c r="B2638">
        <v>1</v>
      </c>
      <c r="C2638" t="s">
        <v>8383</v>
      </c>
      <c r="D2638" t="s">
        <v>38</v>
      </c>
      <c r="E2638" t="s">
        <v>258</v>
      </c>
      <c r="F2638" t="s">
        <v>8384</v>
      </c>
      <c r="G2638" s="17" t="s">
        <v>6018</v>
      </c>
      <c r="H2638" t="s">
        <v>740</v>
      </c>
      <c r="I2638" t="s">
        <v>43</v>
      </c>
      <c r="J2638" t="s">
        <v>8</v>
      </c>
      <c r="K2638" t="s">
        <v>102</v>
      </c>
      <c r="L2638" t="s">
        <v>2255</v>
      </c>
      <c r="M2638" t="s">
        <v>1482</v>
      </c>
      <c r="N2638">
        <v>0</v>
      </c>
      <c r="O2638" t="s">
        <v>47</v>
      </c>
      <c r="P2638">
        <v>1</v>
      </c>
      <c r="Q2638" t="s">
        <v>388</v>
      </c>
      <c r="R2638" t="s">
        <v>138</v>
      </c>
      <c r="S2638" t="s">
        <v>139</v>
      </c>
      <c r="T2638" t="s">
        <v>51</v>
      </c>
      <c r="U2638" t="s">
        <v>872</v>
      </c>
      <c r="V2638">
        <v>0</v>
      </c>
      <c r="W2638" s="1">
        <v>0</v>
      </c>
      <c r="X2638">
        <v>1</v>
      </c>
      <c r="Y2638">
        <v>1.48</v>
      </c>
      <c r="Z2638">
        <v>4</v>
      </c>
      <c r="AA2638">
        <v>0.37</v>
      </c>
      <c r="AB2638" s="2">
        <v>0</v>
      </c>
      <c r="AC2638" s="1">
        <v>0</v>
      </c>
      <c r="AD2638" s="7">
        <v>43538</v>
      </c>
      <c r="AE2638" s="7">
        <v>43538</v>
      </c>
      <c r="AF2638">
        <v>0</v>
      </c>
      <c r="AG2638" t="s">
        <v>53</v>
      </c>
      <c r="AH2638" s="2">
        <v>0</v>
      </c>
      <c r="AI2638" s="1">
        <v>0</v>
      </c>
      <c r="AJ2638" s="1">
        <v>0</v>
      </c>
      <c r="AK2638" s="60" t="str">
        <f>+IF(Tabla1[[#This Row],[REQUEST_TY]]="SR MANTENIMIENTO CORRECTIVO", "EMERGENCIA", "OTROS")</f>
        <v>EMERGENCIA</v>
      </c>
      <c r="AL2638" s="6" t="str">
        <f>+_xlfn.IFS(Tabla1[[#This Row],[Veces obj]]&lt;=1,"0-1",Tabla1[[#This Row],[Veces obj]]&lt;=2,"1-2",Tabla1[[#This Row],[Veces obj]]&lt;=3,"2-3",TRUE,"&gt;3")</f>
        <v>0-1</v>
      </c>
      <c r="AM2638" s="60" t="str">
        <f>+_xlfn.IFS(MONTH(Tabla1[[#This Row],[MES]])&lt;=3,"Q1",MONTH(Tabla1[[#This Row],[MES]])&lt;=6,"Q2",MONTH(Tabla1[[#This Row],[MES]])&lt;=9,"Q3",TRUE,"Q4")</f>
        <v>Q1</v>
      </c>
      <c r="AN2638" s="15" t="str">
        <f>+IFERROR(VLOOKUP(Tabla1[[#This Row],[CUENTA]],CTAS[],2,0),"OTROS")</f>
        <v>OTROS</v>
      </c>
      <c r="AP2638" s="15" t="str">
        <f>+IFERROR(VLOOKUP(Tabla1[[#This Row],[EMPLEADO]],IS[],3,0),"OTROS")</f>
        <v>OTROS</v>
      </c>
      <c r="AQ2638" s="15" t="str">
        <f>+IFERROR(VLOOKUP(Tabla1[[#This Row],[EMPLEADO]],IS[[NÓMINA]:[INGENIERO]],2,0),"OTROS")</f>
        <v>OTROS</v>
      </c>
    </row>
    <row r="2639" spans="1:43" x14ac:dyDescent="0.25">
      <c r="A2639" t="s">
        <v>7477</v>
      </c>
      <c r="B2639">
        <v>1</v>
      </c>
      <c r="C2639" t="s">
        <v>8385</v>
      </c>
      <c r="D2639" t="s">
        <v>38</v>
      </c>
      <c r="E2639" t="s">
        <v>725</v>
      </c>
      <c r="F2639" t="s">
        <v>8386</v>
      </c>
      <c r="G2639" s="17" t="s">
        <v>2254</v>
      </c>
      <c r="H2639" t="s">
        <v>79</v>
      </c>
      <c r="I2639" t="s">
        <v>43</v>
      </c>
      <c r="J2639" t="s">
        <v>8</v>
      </c>
      <c r="K2639" t="s">
        <v>102</v>
      </c>
      <c r="L2639" t="s">
        <v>2255</v>
      </c>
      <c r="M2639" t="s">
        <v>654</v>
      </c>
      <c r="N2639">
        <v>0</v>
      </c>
      <c r="O2639" t="s">
        <v>47</v>
      </c>
      <c r="P2639">
        <v>59</v>
      </c>
      <c r="Q2639" t="s">
        <v>82</v>
      </c>
      <c r="R2639" t="s">
        <v>223</v>
      </c>
      <c r="S2639" t="s">
        <v>139</v>
      </c>
      <c r="T2639" t="s">
        <v>51</v>
      </c>
      <c r="U2639" t="s">
        <v>140</v>
      </c>
      <c r="V2639">
        <v>1.1000000000000001</v>
      </c>
      <c r="W2639" s="1">
        <v>1730.3000000000004</v>
      </c>
      <c r="X2639">
        <v>1</v>
      </c>
      <c r="Y2639">
        <v>2.92</v>
      </c>
      <c r="Z2639">
        <v>4</v>
      </c>
      <c r="AA2639">
        <v>0.73</v>
      </c>
      <c r="AB2639" s="2">
        <v>0</v>
      </c>
      <c r="AC2639" s="1">
        <v>0</v>
      </c>
      <c r="AD2639" s="7">
        <v>43532</v>
      </c>
      <c r="AE2639" s="7">
        <v>43532</v>
      </c>
      <c r="AF2639">
        <v>0</v>
      </c>
      <c r="AG2639" t="s">
        <v>53</v>
      </c>
      <c r="AH2639" s="2">
        <v>0</v>
      </c>
      <c r="AI2639" s="1">
        <v>0</v>
      </c>
      <c r="AJ2639" s="1">
        <v>0</v>
      </c>
      <c r="AK2639" s="60" t="str">
        <f>+IF(Tabla1[[#This Row],[REQUEST_TY]]="SR MANTENIMIENTO CORRECTIVO", "EMERGENCIA", "OTROS")</f>
        <v>EMERGENCIA</v>
      </c>
      <c r="AL2639" s="6" t="str">
        <f>+_xlfn.IFS(Tabla1[[#This Row],[Veces obj]]&lt;=1,"0-1",Tabla1[[#This Row],[Veces obj]]&lt;=2,"1-2",Tabla1[[#This Row],[Veces obj]]&lt;=3,"2-3",TRUE,"&gt;3")</f>
        <v>0-1</v>
      </c>
      <c r="AM2639" s="60" t="str">
        <f>+_xlfn.IFS(MONTH(Tabla1[[#This Row],[MES]])&lt;=3,"Q1",MONTH(Tabla1[[#This Row],[MES]])&lt;=6,"Q2",MONTH(Tabla1[[#This Row],[MES]])&lt;=9,"Q3",TRUE,"Q4")</f>
        <v>Q1</v>
      </c>
      <c r="AN2639" s="15" t="str">
        <f>+IFERROR(VLOOKUP(Tabla1[[#This Row],[CUENTA]],CTAS[],2,0),"OTROS")</f>
        <v>OTROS</v>
      </c>
      <c r="AP2639" s="15" t="str">
        <f>+IFERROR(VLOOKUP(Tabla1[[#This Row],[EMPLEADO]],IS[],3,0),"OTROS")</f>
        <v>OTROS</v>
      </c>
      <c r="AQ2639" s="15" t="str">
        <f>+IFERROR(VLOOKUP(Tabla1[[#This Row],[EMPLEADO]],IS[[NÓMINA]:[INGENIERO]],2,0),"OTROS")</f>
        <v>OTROS</v>
      </c>
    </row>
    <row r="2640" spans="1:43" x14ac:dyDescent="0.25">
      <c r="A2640" t="s">
        <v>7477</v>
      </c>
      <c r="B2640">
        <v>1</v>
      </c>
      <c r="C2640" t="s">
        <v>8387</v>
      </c>
      <c r="D2640" t="s">
        <v>38</v>
      </c>
      <c r="E2640" t="s">
        <v>5313</v>
      </c>
      <c r="F2640" t="s">
        <v>8388</v>
      </c>
      <c r="G2640" s="17" t="s">
        <v>8389</v>
      </c>
      <c r="H2640" t="s">
        <v>58</v>
      </c>
      <c r="I2640" t="s">
        <v>43</v>
      </c>
      <c r="J2640" t="s">
        <v>8</v>
      </c>
      <c r="K2640" t="s">
        <v>8390</v>
      </c>
      <c r="L2640" t="s">
        <v>8391</v>
      </c>
      <c r="M2640" t="s">
        <v>2534</v>
      </c>
      <c r="N2640">
        <v>0</v>
      </c>
      <c r="O2640" t="s">
        <v>47</v>
      </c>
      <c r="P2640">
        <v>100</v>
      </c>
      <c r="Q2640" t="s">
        <v>48</v>
      </c>
      <c r="R2640" t="s">
        <v>49</v>
      </c>
      <c r="S2640" t="s">
        <v>50</v>
      </c>
      <c r="T2640" t="s">
        <v>208</v>
      </c>
      <c r="U2640" t="s">
        <v>52</v>
      </c>
      <c r="V2640">
        <v>1.05</v>
      </c>
      <c r="W2640" s="1">
        <v>750.75000000000011</v>
      </c>
      <c r="X2640">
        <v>1</v>
      </c>
      <c r="Y2640">
        <v>5.65</v>
      </c>
      <c r="Z2640">
        <v>9</v>
      </c>
      <c r="AA2640">
        <v>0.62777777777777777</v>
      </c>
      <c r="AB2640" s="2">
        <v>0</v>
      </c>
      <c r="AC2640" s="1">
        <v>0</v>
      </c>
      <c r="AD2640" s="7">
        <v>43532</v>
      </c>
      <c r="AE2640" s="7">
        <v>43535</v>
      </c>
      <c r="AF2640">
        <v>1</v>
      </c>
      <c r="AG2640" t="s">
        <v>53</v>
      </c>
      <c r="AH2640" s="2">
        <v>0</v>
      </c>
      <c r="AI2640" s="1">
        <v>0</v>
      </c>
      <c r="AJ2640" s="1">
        <v>0</v>
      </c>
      <c r="AK2640" s="60" t="str">
        <f>+IF(Tabla1[[#This Row],[REQUEST_TY]]="SR MANTENIMIENTO CORRECTIVO", "EMERGENCIA", "OTROS")</f>
        <v>EMERGENCIA</v>
      </c>
      <c r="AL2640" s="6" t="str">
        <f>+_xlfn.IFS(Tabla1[[#This Row],[Veces obj]]&lt;=1,"0-1",Tabla1[[#This Row],[Veces obj]]&lt;=2,"1-2",Tabla1[[#This Row],[Veces obj]]&lt;=3,"2-3",TRUE,"&gt;3")</f>
        <v>0-1</v>
      </c>
      <c r="AM2640" s="60" t="str">
        <f>+_xlfn.IFS(MONTH(Tabla1[[#This Row],[MES]])&lt;=3,"Q1",MONTH(Tabla1[[#This Row],[MES]])&lt;=6,"Q2",MONTH(Tabla1[[#This Row],[MES]])&lt;=9,"Q3",TRUE,"Q4")</f>
        <v>Q1</v>
      </c>
      <c r="AN2640" s="15" t="str">
        <f>+IFERROR(VLOOKUP(Tabla1[[#This Row],[CUENTA]],CTAS[],2,0),"OTROS")</f>
        <v>OTROS</v>
      </c>
      <c r="AP2640" s="15" t="str">
        <f>+IFERROR(VLOOKUP(Tabla1[[#This Row],[EMPLEADO]],IS[],3,0),"OTROS")</f>
        <v>OTROS</v>
      </c>
      <c r="AQ2640" s="15" t="str">
        <f>+IFERROR(VLOOKUP(Tabla1[[#This Row],[EMPLEADO]],IS[[NÓMINA]:[INGENIERO]],2,0),"OTROS")</f>
        <v>OTROS</v>
      </c>
    </row>
    <row r="2641" spans="1:43" x14ac:dyDescent="0.25">
      <c r="A2641" t="s">
        <v>7477</v>
      </c>
      <c r="B2641">
        <v>1</v>
      </c>
      <c r="C2641" t="s">
        <v>8392</v>
      </c>
      <c r="D2641" t="s">
        <v>38</v>
      </c>
      <c r="E2641" t="s">
        <v>217</v>
      </c>
      <c r="F2641" t="s">
        <v>8393</v>
      </c>
      <c r="G2641" s="17" t="s">
        <v>5615</v>
      </c>
      <c r="H2641" t="s">
        <v>691</v>
      </c>
      <c r="I2641" t="s">
        <v>43</v>
      </c>
      <c r="J2641" t="s">
        <v>8</v>
      </c>
      <c r="K2641" t="s">
        <v>59</v>
      </c>
      <c r="L2641" t="s">
        <v>5247</v>
      </c>
      <c r="M2641" t="s">
        <v>215</v>
      </c>
      <c r="N2641">
        <v>0</v>
      </c>
      <c r="O2641" t="s">
        <v>47</v>
      </c>
      <c r="P2641">
        <v>25</v>
      </c>
      <c r="Q2641" t="s">
        <v>62</v>
      </c>
      <c r="R2641" t="s">
        <v>223</v>
      </c>
      <c r="S2641" t="s">
        <v>139</v>
      </c>
      <c r="T2641" t="s">
        <v>51</v>
      </c>
      <c r="U2641" t="s">
        <v>262</v>
      </c>
      <c r="V2641">
        <v>1.05</v>
      </c>
      <c r="W2641" s="1">
        <v>1651.6500000000003</v>
      </c>
      <c r="X2641">
        <v>1</v>
      </c>
      <c r="Y2641">
        <v>1.8</v>
      </c>
      <c r="Z2641">
        <v>4</v>
      </c>
      <c r="AA2641">
        <v>0.45</v>
      </c>
      <c r="AB2641" s="2">
        <v>0</v>
      </c>
      <c r="AC2641" s="1">
        <v>0</v>
      </c>
      <c r="AD2641" s="7">
        <v>43532</v>
      </c>
      <c r="AE2641" s="7">
        <v>43532</v>
      </c>
      <c r="AF2641">
        <v>0</v>
      </c>
      <c r="AG2641" t="s">
        <v>53</v>
      </c>
      <c r="AH2641" s="2">
        <v>0</v>
      </c>
      <c r="AI2641" s="1">
        <v>0</v>
      </c>
      <c r="AJ2641" s="1">
        <v>0</v>
      </c>
      <c r="AK2641" s="60" t="str">
        <f>+IF(Tabla1[[#This Row],[REQUEST_TY]]="SR MANTENIMIENTO CORRECTIVO", "EMERGENCIA", "OTROS")</f>
        <v>EMERGENCIA</v>
      </c>
      <c r="AL2641" s="6" t="str">
        <f>+_xlfn.IFS(Tabla1[[#This Row],[Veces obj]]&lt;=1,"0-1",Tabla1[[#This Row],[Veces obj]]&lt;=2,"1-2",Tabla1[[#This Row],[Veces obj]]&lt;=3,"2-3",TRUE,"&gt;3")</f>
        <v>0-1</v>
      </c>
      <c r="AM2641" s="60" t="str">
        <f>+_xlfn.IFS(MONTH(Tabla1[[#This Row],[MES]])&lt;=3,"Q1",MONTH(Tabla1[[#This Row],[MES]])&lt;=6,"Q2",MONTH(Tabla1[[#This Row],[MES]])&lt;=9,"Q3",TRUE,"Q4")</f>
        <v>Q1</v>
      </c>
      <c r="AN2641" s="15" t="str">
        <f>+IFERROR(VLOOKUP(Tabla1[[#This Row],[CUENTA]],CTAS[],2,0),"OTROS")</f>
        <v>OTROS</v>
      </c>
      <c r="AP2641" s="15" t="str">
        <f>+IFERROR(VLOOKUP(Tabla1[[#This Row],[EMPLEADO]],IS[],3,0),"OTROS")</f>
        <v>OTROS</v>
      </c>
      <c r="AQ2641" s="15" t="str">
        <f>+IFERROR(VLOOKUP(Tabla1[[#This Row],[EMPLEADO]],IS[[NÓMINA]:[INGENIERO]],2,0),"OTROS")</f>
        <v>OTROS</v>
      </c>
    </row>
    <row r="2642" spans="1:43" x14ac:dyDescent="0.25">
      <c r="A2642" t="s">
        <v>7477</v>
      </c>
      <c r="B2642">
        <v>1</v>
      </c>
      <c r="C2642" t="s">
        <v>8394</v>
      </c>
      <c r="D2642" t="s">
        <v>38</v>
      </c>
      <c r="E2642" t="s">
        <v>552</v>
      </c>
      <c r="F2642" t="s">
        <v>8395</v>
      </c>
      <c r="G2642" s="17" t="s">
        <v>8396</v>
      </c>
      <c r="H2642" t="s">
        <v>79</v>
      </c>
      <c r="I2642" t="s">
        <v>43</v>
      </c>
      <c r="J2642" t="s">
        <v>8</v>
      </c>
      <c r="K2642" t="s">
        <v>3310</v>
      </c>
      <c r="L2642" t="s">
        <v>3311</v>
      </c>
      <c r="M2642" t="s">
        <v>1482</v>
      </c>
      <c r="N2642">
        <v>0</v>
      </c>
      <c r="O2642" t="s">
        <v>47</v>
      </c>
      <c r="P2642">
        <v>198</v>
      </c>
      <c r="Q2642" t="s">
        <v>48</v>
      </c>
      <c r="R2642" t="s">
        <v>95</v>
      </c>
      <c r="S2642" t="s">
        <v>64</v>
      </c>
      <c r="T2642" t="s">
        <v>51</v>
      </c>
      <c r="U2642" t="s">
        <v>96</v>
      </c>
      <c r="V2642">
        <v>1.1000000000000001</v>
      </c>
      <c r="W2642" s="1">
        <v>1501.5000000000002</v>
      </c>
      <c r="X2642">
        <v>1</v>
      </c>
      <c r="Y2642">
        <v>0.65</v>
      </c>
      <c r="Z2642">
        <v>5</v>
      </c>
      <c r="AA2642">
        <v>0.13</v>
      </c>
      <c r="AB2642" s="2">
        <v>0</v>
      </c>
      <c r="AC2642" s="1">
        <v>0</v>
      </c>
      <c r="AD2642" s="7">
        <v>43535</v>
      </c>
      <c r="AE2642" s="7">
        <v>43536</v>
      </c>
      <c r="AF2642">
        <v>1</v>
      </c>
      <c r="AG2642" t="s">
        <v>53</v>
      </c>
      <c r="AH2642" s="2">
        <v>0</v>
      </c>
      <c r="AI2642" s="1">
        <v>0</v>
      </c>
      <c r="AJ2642" s="1">
        <v>0</v>
      </c>
      <c r="AK2642" s="60" t="str">
        <f>+IF(Tabla1[[#This Row],[REQUEST_TY]]="SR MANTENIMIENTO CORRECTIVO", "EMERGENCIA", "OTROS")</f>
        <v>EMERGENCIA</v>
      </c>
      <c r="AL2642" s="6" t="str">
        <f>+_xlfn.IFS(Tabla1[[#This Row],[Veces obj]]&lt;=1,"0-1",Tabla1[[#This Row],[Veces obj]]&lt;=2,"1-2",Tabla1[[#This Row],[Veces obj]]&lt;=3,"2-3",TRUE,"&gt;3")</f>
        <v>0-1</v>
      </c>
      <c r="AM2642" s="60" t="str">
        <f>+_xlfn.IFS(MONTH(Tabla1[[#This Row],[MES]])&lt;=3,"Q1",MONTH(Tabla1[[#This Row],[MES]])&lt;=6,"Q2",MONTH(Tabla1[[#This Row],[MES]])&lt;=9,"Q3",TRUE,"Q4")</f>
        <v>Q1</v>
      </c>
      <c r="AN2642" s="15" t="str">
        <f>+IFERROR(VLOOKUP(Tabla1[[#This Row],[CUENTA]],CTAS[],2,0),"OTROS")</f>
        <v>OTROS</v>
      </c>
      <c r="AP2642" s="15" t="str">
        <f>+IFERROR(VLOOKUP(Tabla1[[#This Row],[EMPLEADO]],IS[],3,0),"OTROS")</f>
        <v>OTROS</v>
      </c>
      <c r="AQ2642" s="15" t="str">
        <f>+IFERROR(VLOOKUP(Tabla1[[#This Row],[EMPLEADO]],IS[[NÓMINA]:[INGENIERO]],2,0),"OTROS")</f>
        <v>OTROS</v>
      </c>
    </row>
    <row r="2643" spans="1:43" x14ac:dyDescent="0.25">
      <c r="A2643" t="s">
        <v>7477</v>
      </c>
      <c r="B2643">
        <v>1</v>
      </c>
      <c r="C2643" t="s">
        <v>8397</v>
      </c>
      <c r="D2643" t="s">
        <v>38</v>
      </c>
      <c r="E2643" t="s">
        <v>113</v>
      </c>
      <c r="F2643" t="s">
        <v>8398</v>
      </c>
      <c r="G2643" s="17" t="s">
        <v>8399</v>
      </c>
      <c r="H2643" t="s">
        <v>868</v>
      </c>
      <c r="I2643" t="s">
        <v>43</v>
      </c>
      <c r="J2643" t="s">
        <v>8</v>
      </c>
      <c r="K2643" t="s">
        <v>125</v>
      </c>
      <c r="L2643" t="s">
        <v>8400</v>
      </c>
      <c r="M2643" t="s">
        <v>871</v>
      </c>
      <c r="N2643">
        <v>1</v>
      </c>
      <c r="O2643" t="s">
        <v>47</v>
      </c>
      <c r="P2643">
        <v>198</v>
      </c>
      <c r="Q2643" t="s">
        <v>48</v>
      </c>
      <c r="R2643" t="s">
        <v>49</v>
      </c>
      <c r="S2643" t="s">
        <v>50</v>
      </c>
      <c r="T2643" t="s">
        <v>51</v>
      </c>
      <c r="U2643" t="s">
        <v>52</v>
      </c>
      <c r="V2643">
        <v>1.05</v>
      </c>
      <c r="W2643" s="1">
        <v>0</v>
      </c>
      <c r="X2643">
        <v>1</v>
      </c>
      <c r="Y2643">
        <v>1.4</v>
      </c>
      <c r="Z2643">
        <v>5</v>
      </c>
      <c r="AA2643">
        <v>0.27999999999999997</v>
      </c>
      <c r="AB2643" s="2">
        <v>0</v>
      </c>
      <c r="AC2643" s="1">
        <v>0</v>
      </c>
      <c r="AD2643" s="7">
        <v>43532</v>
      </c>
      <c r="AE2643" s="7">
        <v>43532</v>
      </c>
      <c r="AF2643">
        <v>0</v>
      </c>
      <c r="AG2643" t="s">
        <v>53</v>
      </c>
      <c r="AH2643" s="2">
        <v>0</v>
      </c>
      <c r="AI2643" s="1">
        <v>0</v>
      </c>
      <c r="AJ2643" s="1">
        <v>0</v>
      </c>
      <c r="AK2643" s="60" t="str">
        <f>+IF(Tabla1[[#This Row],[REQUEST_TY]]="SR MANTENIMIENTO CORRECTIVO", "EMERGENCIA", "OTROS")</f>
        <v>EMERGENCIA</v>
      </c>
      <c r="AL2643" s="6" t="str">
        <f>+_xlfn.IFS(Tabla1[[#This Row],[Veces obj]]&lt;=1,"0-1",Tabla1[[#This Row],[Veces obj]]&lt;=2,"1-2",Tabla1[[#This Row],[Veces obj]]&lt;=3,"2-3",TRUE,"&gt;3")</f>
        <v>0-1</v>
      </c>
      <c r="AM2643" s="60" t="str">
        <f>+_xlfn.IFS(MONTH(Tabla1[[#This Row],[MES]])&lt;=3,"Q1",MONTH(Tabla1[[#This Row],[MES]])&lt;=6,"Q2",MONTH(Tabla1[[#This Row],[MES]])&lt;=9,"Q3",TRUE,"Q4")</f>
        <v>Q1</v>
      </c>
      <c r="AN2643" s="15" t="str">
        <f>+IFERROR(VLOOKUP(Tabla1[[#This Row],[CUENTA]],CTAS[],2,0),"OTROS")</f>
        <v>OTROS</v>
      </c>
      <c r="AP2643" s="15" t="str">
        <f>+IFERROR(VLOOKUP(Tabla1[[#This Row],[EMPLEADO]],IS[],3,0),"OTROS")</f>
        <v>OTROS</v>
      </c>
      <c r="AQ2643" s="15" t="str">
        <f>+IFERROR(VLOOKUP(Tabla1[[#This Row],[EMPLEADO]],IS[[NÓMINA]:[INGENIERO]],2,0),"OTROS")</f>
        <v>OTROS</v>
      </c>
    </row>
    <row r="2644" spans="1:43" x14ac:dyDescent="0.25">
      <c r="A2644" t="s">
        <v>7477</v>
      </c>
      <c r="B2644">
        <v>1</v>
      </c>
      <c r="C2644" t="s">
        <v>8401</v>
      </c>
      <c r="D2644" t="s">
        <v>38</v>
      </c>
      <c r="E2644" t="s">
        <v>4100</v>
      </c>
      <c r="F2644" t="s">
        <v>8402</v>
      </c>
      <c r="G2644" s="17" t="s">
        <v>8403</v>
      </c>
      <c r="H2644" t="s">
        <v>568</v>
      </c>
      <c r="I2644" t="s">
        <v>43</v>
      </c>
      <c r="J2644" t="s">
        <v>8</v>
      </c>
      <c r="K2644" t="s">
        <v>71</v>
      </c>
      <c r="L2644" t="s">
        <v>2047</v>
      </c>
      <c r="M2644" t="s">
        <v>932</v>
      </c>
      <c r="N2644">
        <v>0</v>
      </c>
      <c r="O2644" t="s">
        <v>47</v>
      </c>
      <c r="P2644">
        <v>88</v>
      </c>
      <c r="Q2644" t="s">
        <v>48</v>
      </c>
      <c r="R2644" t="s">
        <v>1543</v>
      </c>
      <c r="S2644" t="s">
        <v>50</v>
      </c>
      <c r="T2644" t="s">
        <v>51</v>
      </c>
      <c r="U2644" t="s">
        <v>52</v>
      </c>
      <c r="V2644">
        <v>1.05</v>
      </c>
      <c r="W2644" s="1">
        <v>750.75000000000011</v>
      </c>
      <c r="X2644">
        <v>1</v>
      </c>
      <c r="Y2644">
        <v>0.23</v>
      </c>
      <c r="Z2644">
        <v>5</v>
      </c>
      <c r="AA2644">
        <v>4.5999999999999999E-2</v>
      </c>
      <c r="AB2644" s="2">
        <v>0</v>
      </c>
      <c r="AC2644" s="1">
        <v>0</v>
      </c>
      <c r="AD2644" s="7">
        <v>43536</v>
      </c>
      <c r="AE2644" s="7">
        <v>43536</v>
      </c>
      <c r="AF2644">
        <v>0</v>
      </c>
      <c r="AG2644" t="s">
        <v>53</v>
      </c>
      <c r="AH2644" s="2">
        <v>0</v>
      </c>
      <c r="AI2644" s="1">
        <v>0</v>
      </c>
      <c r="AJ2644" s="1">
        <v>0</v>
      </c>
      <c r="AK2644" s="60" t="str">
        <f>+IF(Tabla1[[#This Row],[REQUEST_TY]]="SR MANTENIMIENTO CORRECTIVO", "EMERGENCIA", "OTROS")</f>
        <v>EMERGENCIA</v>
      </c>
      <c r="AL2644" s="6" t="str">
        <f>+_xlfn.IFS(Tabla1[[#This Row],[Veces obj]]&lt;=1,"0-1",Tabla1[[#This Row],[Veces obj]]&lt;=2,"1-2",Tabla1[[#This Row],[Veces obj]]&lt;=3,"2-3",TRUE,"&gt;3")</f>
        <v>0-1</v>
      </c>
      <c r="AM2644" s="60" t="str">
        <f>+_xlfn.IFS(MONTH(Tabla1[[#This Row],[MES]])&lt;=3,"Q1",MONTH(Tabla1[[#This Row],[MES]])&lt;=6,"Q2",MONTH(Tabla1[[#This Row],[MES]])&lt;=9,"Q3",TRUE,"Q4")</f>
        <v>Q1</v>
      </c>
      <c r="AN2644" s="15" t="str">
        <f>+IFERROR(VLOOKUP(Tabla1[[#This Row],[CUENTA]],CTAS[],2,0),"OTROS")</f>
        <v>OTROS</v>
      </c>
      <c r="AP2644" s="15" t="str">
        <f>+IFERROR(VLOOKUP(Tabla1[[#This Row],[EMPLEADO]],IS[],3,0),"OTROS")</f>
        <v>OTROS</v>
      </c>
      <c r="AQ2644" s="15" t="str">
        <f>+IFERROR(VLOOKUP(Tabla1[[#This Row],[EMPLEADO]],IS[[NÓMINA]:[INGENIERO]],2,0),"OTROS")</f>
        <v>OTROS</v>
      </c>
    </row>
    <row r="2645" spans="1:43" x14ac:dyDescent="0.25">
      <c r="A2645" t="s">
        <v>7477</v>
      </c>
      <c r="B2645">
        <v>1</v>
      </c>
      <c r="C2645" t="s">
        <v>8404</v>
      </c>
      <c r="D2645" t="s">
        <v>38</v>
      </c>
      <c r="E2645" t="s">
        <v>76</v>
      </c>
      <c r="F2645" t="s">
        <v>8405</v>
      </c>
      <c r="G2645" s="17" t="s">
        <v>1705</v>
      </c>
      <c r="H2645" t="s">
        <v>1572</v>
      </c>
      <c r="I2645" t="s">
        <v>43</v>
      </c>
      <c r="J2645" t="s">
        <v>8</v>
      </c>
      <c r="K2645" t="s">
        <v>59</v>
      </c>
      <c r="L2645" t="s">
        <v>1706</v>
      </c>
      <c r="M2645" t="s">
        <v>1707</v>
      </c>
      <c r="N2645">
        <v>0</v>
      </c>
      <c r="O2645" t="s">
        <v>47</v>
      </c>
      <c r="P2645">
        <v>44</v>
      </c>
      <c r="Q2645" t="s">
        <v>82</v>
      </c>
      <c r="R2645" t="s">
        <v>63</v>
      </c>
      <c r="S2645" t="s">
        <v>64</v>
      </c>
      <c r="T2645" t="s">
        <v>51</v>
      </c>
      <c r="U2645" t="s">
        <v>83</v>
      </c>
      <c r="V2645">
        <v>1.05</v>
      </c>
      <c r="W2645" s="1">
        <v>1433.25</v>
      </c>
      <c r="X2645">
        <v>1</v>
      </c>
      <c r="Y2645">
        <v>1.1200000000000001</v>
      </c>
      <c r="Z2645">
        <v>5</v>
      </c>
      <c r="AA2645">
        <v>0.22400000000000003</v>
      </c>
      <c r="AB2645" s="2">
        <v>0</v>
      </c>
      <c r="AC2645" s="1">
        <v>0</v>
      </c>
      <c r="AD2645" s="7">
        <v>43532</v>
      </c>
      <c r="AE2645" s="7">
        <v>43532</v>
      </c>
      <c r="AF2645">
        <v>0</v>
      </c>
      <c r="AG2645" t="s">
        <v>53</v>
      </c>
      <c r="AH2645" s="2">
        <v>0</v>
      </c>
      <c r="AI2645" s="1">
        <v>0</v>
      </c>
      <c r="AJ2645" s="1">
        <v>0</v>
      </c>
      <c r="AK2645" s="60" t="str">
        <f>+IF(Tabla1[[#This Row],[REQUEST_TY]]="SR MANTENIMIENTO CORRECTIVO", "EMERGENCIA", "OTROS")</f>
        <v>EMERGENCIA</v>
      </c>
      <c r="AL2645" s="6" t="str">
        <f>+_xlfn.IFS(Tabla1[[#This Row],[Veces obj]]&lt;=1,"0-1",Tabla1[[#This Row],[Veces obj]]&lt;=2,"1-2",Tabla1[[#This Row],[Veces obj]]&lt;=3,"2-3",TRUE,"&gt;3")</f>
        <v>0-1</v>
      </c>
      <c r="AM2645" s="60" t="str">
        <f>+_xlfn.IFS(MONTH(Tabla1[[#This Row],[MES]])&lt;=3,"Q1",MONTH(Tabla1[[#This Row],[MES]])&lt;=6,"Q2",MONTH(Tabla1[[#This Row],[MES]])&lt;=9,"Q3",TRUE,"Q4")</f>
        <v>Q1</v>
      </c>
      <c r="AN2645" s="15" t="str">
        <f>+IFERROR(VLOOKUP(Tabla1[[#This Row],[CUENTA]],CTAS[],2,0),"OTROS")</f>
        <v>OTROS</v>
      </c>
      <c r="AP2645" s="15" t="str">
        <f>+IFERROR(VLOOKUP(Tabla1[[#This Row],[EMPLEADO]],IS[],3,0),"OTROS")</f>
        <v>OTROS</v>
      </c>
      <c r="AQ2645" s="15" t="str">
        <f>+IFERROR(VLOOKUP(Tabla1[[#This Row],[EMPLEADO]],IS[[NÓMINA]:[INGENIERO]],2,0),"OTROS")</f>
        <v>OTROS</v>
      </c>
    </row>
    <row r="2646" spans="1:43" x14ac:dyDescent="0.25">
      <c r="A2646" t="s">
        <v>7477</v>
      </c>
      <c r="B2646">
        <v>1</v>
      </c>
      <c r="C2646" t="s">
        <v>8406</v>
      </c>
      <c r="D2646" t="s">
        <v>3370</v>
      </c>
      <c r="E2646" t="s">
        <v>789</v>
      </c>
      <c r="F2646" t="s">
        <v>8407</v>
      </c>
      <c r="G2646" s="17" t="s">
        <v>8342</v>
      </c>
      <c r="H2646" t="s">
        <v>101</v>
      </c>
      <c r="I2646" t="s">
        <v>43</v>
      </c>
      <c r="J2646" t="s">
        <v>8</v>
      </c>
      <c r="K2646" t="s">
        <v>7790</v>
      </c>
      <c r="L2646" t="s">
        <v>8343</v>
      </c>
      <c r="M2646" t="s">
        <v>3803</v>
      </c>
      <c r="N2646">
        <v>0</v>
      </c>
      <c r="O2646" t="s">
        <v>105</v>
      </c>
      <c r="P2646" t="s">
        <v>822</v>
      </c>
      <c r="Q2646" t="s">
        <v>48</v>
      </c>
      <c r="R2646" t="s">
        <v>242</v>
      </c>
      <c r="S2646" t="s">
        <v>64</v>
      </c>
      <c r="T2646" t="s">
        <v>51</v>
      </c>
      <c r="U2646" t="s">
        <v>96</v>
      </c>
      <c r="V2646">
        <v>1</v>
      </c>
      <c r="W2646" s="1">
        <v>982.5</v>
      </c>
      <c r="X2646">
        <v>0</v>
      </c>
      <c r="Y2646">
        <v>5</v>
      </c>
      <c r="Z2646">
        <v>5</v>
      </c>
      <c r="AA2646">
        <v>1</v>
      </c>
      <c r="AB2646" s="2">
        <v>0</v>
      </c>
      <c r="AC2646" s="1">
        <v>0</v>
      </c>
      <c r="AD2646" s="7">
        <v>43535</v>
      </c>
      <c r="AE2646" s="7">
        <v>43535</v>
      </c>
      <c r="AF2646">
        <v>0</v>
      </c>
      <c r="AG2646" t="s">
        <v>53</v>
      </c>
      <c r="AH2646" s="2">
        <v>0</v>
      </c>
      <c r="AI2646" s="1">
        <v>0</v>
      </c>
      <c r="AJ2646" s="1">
        <v>0</v>
      </c>
      <c r="AK2646" s="60" t="str">
        <f>+IF(Tabla1[[#This Row],[REQUEST_TY]]="SR MANTENIMIENTO CORRECTIVO", "EMERGENCIA", "OTROS")</f>
        <v>OTROS</v>
      </c>
      <c r="AL2646" s="6" t="str">
        <f>+_xlfn.IFS(Tabla1[[#This Row],[Veces obj]]&lt;=1,"0-1",Tabla1[[#This Row],[Veces obj]]&lt;=2,"1-2",Tabla1[[#This Row],[Veces obj]]&lt;=3,"2-3",TRUE,"&gt;3")</f>
        <v>0-1</v>
      </c>
      <c r="AM2646" s="60" t="str">
        <f>+_xlfn.IFS(MONTH(Tabla1[[#This Row],[MES]])&lt;=3,"Q1",MONTH(Tabla1[[#This Row],[MES]])&lt;=6,"Q2",MONTH(Tabla1[[#This Row],[MES]])&lt;=9,"Q3",TRUE,"Q4")</f>
        <v>Q1</v>
      </c>
      <c r="AN2646" s="15" t="str">
        <f>+IFERROR(VLOOKUP(Tabla1[[#This Row],[CUENTA]],CTAS[],2,0),"OTROS")</f>
        <v>OTROS</v>
      </c>
      <c r="AP2646" s="15" t="str">
        <f>+IFERROR(VLOOKUP(Tabla1[[#This Row],[EMPLEADO]],IS[],3,0),"OTROS")</f>
        <v>OTROS</v>
      </c>
      <c r="AQ2646" s="15" t="str">
        <f>+IFERROR(VLOOKUP(Tabla1[[#This Row],[EMPLEADO]],IS[[NÓMINA]:[INGENIERO]],2,0),"OTROS")</f>
        <v>OTROS</v>
      </c>
    </row>
    <row r="2647" spans="1:43" x14ac:dyDescent="0.25">
      <c r="A2647" t="s">
        <v>7477</v>
      </c>
      <c r="B2647">
        <v>1</v>
      </c>
      <c r="C2647" t="s">
        <v>8408</v>
      </c>
      <c r="D2647" t="s">
        <v>38</v>
      </c>
      <c r="E2647" t="s">
        <v>217</v>
      </c>
      <c r="F2647" t="s">
        <v>8409</v>
      </c>
      <c r="G2647" s="17" t="s">
        <v>5884</v>
      </c>
      <c r="H2647" t="s">
        <v>266</v>
      </c>
      <c r="I2647" t="s">
        <v>43</v>
      </c>
      <c r="J2647" t="s">
        <v>8</v>
      </c>
      <c r="K2647" t="s">
        <v>59</v>
      </c>
      <c r="L2647" t="s">
        <v>1102</v>
      </c>
      <c r="M2647" t="s">
        <v>73</v>
      </c>
      <c r="N2647">
        <v>0</v>
      </c>
      <c r="O2647" t="s">
        <v>47</v>
      </c>
      <c r="P2647">
        <v>22</v>
      </c>
      <c r="Q2647" t="s">
        <v>62</v>
      </c>
      <c r="R2647" t="s">
        <v>223</v>
      </c>
      <c r="S2647" t="s">
        <v>139</v>
      </c>
      <c r="T2647" t="s">
        <v>51</v>
      </c>
      <c r="U2647" t="s">
        <v>262</v>
      </c>
      <c r="V2647">
        <v>1.05</v>
      </c>
      <c r="W2647" s="1">
        <v>1651.6500000000003</v>
      </c>
      <c r="X2647">
        <v>1</v>
      </c>
      <c r="Y2647">
        <v>0.14000000000000001</v>
      </c>
      <c r="Z2647">
        <v>4</v>
      </c>
      <c r="AA2647">
        <v>3.5000000000000003E-2</v>
      </c>
      <c r="AB2647" s="2">
        <v>0</v>
      </c>
      <c r="AC2647" s="1">
        <v>0</v>
      </c>
      <c r="AD2647" s="7">
        <v>43535</v>
      </c>
      <c r="AE2647" s="7">
        <v>43535</v>
      </c>
      <c r="AF2647">
        <v>0</v>
      </c>
      <c r="AG2647" t="s">
        <v>53</v>
      </c>
      <c r="AH2647" s="2">
        <v>0</v>
      </c>
      <c r="AI2647" s="1">
        <v>0</v>
      </c>
      <c r="AJ2647" s="1">
        <v>0</v>
      </c>
      <c r="AK2647" s="60" t="str">
        <f>+IF(Tabla1[[#This Row],[REQUEST_TY]]="SR MANTENIMIENTO CORRECTIVO", "EMERGENCIA", "OTROS")</f>
        <v>EMERGENCIA</v>
      </c>
      <c r="AL2647" s="6" t="str">
        <f>+_xlfn.IFS(Tabla1[[#This Row],[Veces obj]]&lt;=1,"0-1",Tabla1[[#This Row],[Veces obj]]&lt;=2,"1-2",Tabla1[[#This Row],[Veces obj]]&lt;=3,"2-3",TRUE,"&gt;3")</f>
        <v>0-1</v>
      </c>
      <c r="AM2647" s="60" t="str">
        <f>+_xlfn.IFS(MONTH(Tabla1[[#This Row],[MES]])&lt;=3,"Q1",MONTH(Tabla1[[#This Row],[MES]])&lt;=6,"Q2",MONTH(Tabla1[[#This Row],[MES]])&lt;=9,"Q3",TRUE,"Q4")</f>
        <v>Q1</v>
      </c>
      <c r="AN2647" s="15" t="str">
        <f>+IFERROR(VLOOKUP(Tabla1[[#This Row],[CUENTA]],CTAS[],2,0),"OTROS")</f>
        <v>OTROS</v>
      </c>
      <c r="AP2647" s="15" t="str">
        <f>+IFERROR(VLOOKUP(Tabla1[[#This Row],[EMPLEADO]],IS[],3,0),"OTROS")</f>
        <v>JUAREZ</v>
      </c>
      <c r="AQ2647" s="15" t="str">
        <f>+IFERROR(VLOOKUP(Tabla1[[#This Row],[EMPLEADO]],IS[[NÓMINA]:[INGENIERO]],2,0),"OTROS")</f>
        <v>CESAR MAR</v>
      </c>
    </row>
    <row r="2648" spans="1:43" x14ac:dyDescent="0.25">
      <c r="A2648" t="s">
        <v>7477</v>
      </c>
      <c r="B2648">
        <v>1</v>
      </c>
      <c r="C2648" t="s">
        <v>8410</v>
      </c>
      <c r="D2648" t="s">
        <v>38</v>
      </c>
      <c r="E2648" t="s">
        <v>76</v>
      </c>
      <c r="F2648" t="s">
        <v>8411</v>
      </c>
      <c r="G2648" s="17" t="s">
        <v>2188</v>
      </c>
      <c r="H2648" t="s">
        <v>58</v>
      </c>
      <c r="I2648" t="s">
        <v>43</v>
      </c>
      <c r="J2648" t="s">
        <v>8</v>
      </c>
      <c r="K2648" t="s">
        <v>59</v>
      </c>
      <c r="L2648" t="s">
        <v>137</v>
      </c>
      <c r="M2648" t="s">
        <v>61</v>
      </c>
      <c r="N2648">
        <v>0</v>
      </c>
      <c r="O2648" t="s">
        <v>47</v>
      </c>
      <c r="P2648">
        <v>2</v>
      </c>
      <c r="Q2648" t="s">
        <v>388</v>
      </c>
      <c r="R2648" t="s">
        <v>63</v>
      </c>
      <c r="S2648" t="s">
        <v>64</v>
      </c>
      <c r="T2648" t="s">
        <v>51</v>
      </c>
      <c r="U2648" t="s">
        <v>389</v>
      </c>
      <c r="V2648">
        <v>0</v>
      </c>
      <c r="W2648" s="1">
        <v>0</v>
      </c>
      <c r="X2648">
        <v>1</v>
      </c>
      <c r="Y2648">
        <v>1.8</v>
      </c>
      <c r="Z2648">
        <v>5</v>
      </c>
      <c r="AA2648">
        <v>0.36</v>
      </c>
      <c r="AB2648" s="2">
        <v>0</v>
      </c>
      <c r="AC2648" s="1">
        <v>0</v>
      </c>
      <c r="AD2648" s="7">
        <v>43532</v>
      </c>
      <c r="AE2648" s="7">
        <v>43535</v>
      </c>
      <c r="AF2648">
        <v>1</v>
      </c>
      <c r="AG2648" t="s">
        <v>53</v>
      </c>
      <c r="AH2648" s="2">
        <v>0</v>
      </c>
      <c r="AI2648" s="1">
        <v>0</v>
      </c>
      <c r="AJ2648" s="1">
        <v>0</v>
      </c>
      <c r="AK2648" s="60" t="str">
        <f>+IF(Tabla1[[#This Row],[REQUEST_TY]]="SR MANTENIMIENTO CORRECTIVO", "EMERGENCIA", "OTROS")</f>
        <v>EMERGENCIA</v>
      </c>
      <c r="AL2648" s="6" t="str">
        <f>+_xlfn.IFS(Tabla1[[#This Row],[Veces obj]]&lt;=1,"0-1",Tabla1[[#This Row],[Veces obj]]&lt;=2,"1-2",Tabla1[[#This Row],[Veces obj]]&lt;=3,"2-3",TRUE,"&gt;3")</f>
        <v>0-1</v>
      </c>
      <c r="AM2648" s="60" t="str">
        <f>+_xlfn.IFS(MONTH(Tabla1[[#This Row],[MES]])&lt;=3,"Q1",MONTH(Tabla1[[#This Row],[MES]])&lt;=6,"Q2",MONTH(Tabla1[[#This Row],[MES]])&lt;=9,"Q3",TRUE,"Q4")</f>
        <v>Q1</v>
      </c>
      <c r="AN2648" s="15" t="str">
        <f>+IFERROR(VLOOKUP(Tabla1[[#This Row],[CUENTA]],CTAS[],2,0),"OTROS")</f>
        <v>OTROS</v>
      </c>
      <c r="AP2648" s="15" t="str">
        <f>+IFERROR(VLOOKUP(Tabla1[[#This Row],[EMPLEADO]],IS[],3,0),"OTROS")</f>
        <v>OTROS</v>
      </c>
      <c r="AQ2648" s="15" t="str">
        <f>+IFERROR(VLOOKUP(Tabla1[[#This Row],[EMPLEADO]],IS[[NÓMINA]:[INGENIERO]],2,0),"OTROS")</f>
        <v>OTROS</v>
      </c>
    </row>
    <row r="2649" spans="1:43" x14ac:dyDescent="0.25">
      <c r="A2649" t="s">
        <v>7477</v>
      </c>
      <c r="B2649">
        <v>1</v>
      </c>
      <c r="C2649" t="s">
        <v>8412</v>
      </c>
      <c r="D2649" t="s">
        <v>38</v>
      </c>
      <c r="E2649" t="s">
        <v>604</v>
      </c>
      <c r="F2649" t="s">
        <v>8413</v>
      </c>
      <c r="G2649" s="17" t="s">
        <v>1973</v>
      </c>
      <c r="H2649" t="s">
        <v>297</v>
      </c>
      <c r="I2649" t="s">
        <v>43</v>
      </c>
      <c r="J2649" t="s">
        <v>8</v>
      </c>
      <c r="K2649" t="s">
        <v>71</v>
      </c>
      <c r="L2649" t="s">
        <v>836</v>
      </c>
      <c r="M2649" t="s">
        <v>73</v>
      </c>
      <c r="N2649">
        <v>0</v>
      </c>
      <c r="O2649" t="s">
        <v>47</v>
      </c>
      <c r="P2649">
        <v>64</v>
      </c>
      <c r="Q2649" t="s">
        <v>48</v>
      </c>
      <c r="R2649" t="s">
        <v>63</v>
      </c>
      <c r="S2649" t="s">
        <v>64</v>
      </c>
      <c r="T2649" t="s">
        <v>51</v>
      </c>
      <c r="U2649" t="s">
        <v>96</v>
      </c>
      <c r="V2649">
        <v>1.1000000000000001</v>
      </c>
      <c r="W2649" s="1">
        <v>1501.5000000000002</v>
      </c>
      <c r="X2649">
        <v>1</v>
      </c>
      <c r="Y2649">
        <v>0.73</v>
      </c>
      <c r="Z2649">
        <v>5</v>
      </c>
      <c r="AA2649">
        <v>0.14599999999999999</v>
      </c>
      <c r="AB2649" s="2">
        <v>0</v>
      </c>
      <c r="AC2649" s="1">
        <v>0</v>
      </c>
      <c r="AD2649" s="7">
        <v>43532</v>
      </c>
      <c r="AE2649" s="7">
        <v>43535</v>
      </c>
      <c r="AF2649">
        <v>1</v>
      </c>
      <c r="AG2649" t="s">
        <v>53</v>
      </c>
      <c r="AH2649" s="2">
        <v>0</v>
      </c>
      <c r="AI2649" s="1">
        <v>0</v>
      </c>
      <c r="AJ2649" s="1">
        <v>0</v>
      </c>
      <c r="AK2649" s="60" t="str">
        <f>+IF(Tabla1[[#This Row],[REQUEST_TY]]="SR MANTENIMIENTO CORRECTIVO", "EMERGENCIA", "OTROS")</f>
        <v>EMERGENCIA</v>
      </c>
      <c r="AL2649" s="6" t="str">
        <f>+_xlfn.IFS(Tabla1[[#This Row],[Veces obj]]&lt;=1,"0-1",Tabla1[[#This Row],[Veces obj]]&lt;=2,"1-2",Tabla1[[#This Row],[Veces obj]]&lt;=3,"2-3",TRUE,"&gt;3")</f>
        <v>0-1</v>
      </c>
      <c r="AM2649" s="60" t="str">
        <f>+_xlfn.IFS(MONTH(Tabla1[[#This Row],[MES]])&lt;=3,"Q1",MONTH(Tabla1[[#This Row],[MES]])&lt;=6,"Q2",MONTH(Tabla1[[#This Row],[MES]])&lt;=9,"Q3",TRUE,"Q4")</f>
        <v>Q1</v>
      </c>
      <c r="AN2649" s="15" t="str">
        <f>+IFERROR(VLOOKUP(Tabla1[[#This Row],[CUENTA]],CTAS[],2,0),"OTROS")</f>
        <v>OTROS</v>
      </c>
      <c r="AP2649" s="15" t="str">
        <f>+IFERROR(VLOOKUP(Tabla1[[#This Row],[EMPLEADO]],IS[],3,0),"OTROS")</f>
        <v>JUAREZ</v>
      </c>
      <c r="AQ2649" s="15" t="str">
        <f>+IFERROR(VLOOKUP(Tabla1[[#This Row],[EMPLEADO]],IS[[NÓMINA]:[INGENIERO]],2,0),"OTROS")</f>
        <v>ALFREDO TORRES</v>
      </c>
    </row>
    <row r="2650" spans="1:43" x14ac:dyDescent="0.25">
      <c r="A2650" t="s">
        <v>7477</v>
      </c>
      <c r="B2650">
        <v>1</v>
      </c>
      <c r="C2650" t="s">
        <v>8414</v>
      </c>
      <c r="D2650" t="s">
        <v>38</v>
      </c>
      <c r="E2650" t="s">
        <v>76</v>
      </c>
      <c r="F2650" t="s">
        <v>8415</v>
      </c>
      <c r="G2650" s="17" t="s">
        <v>1833</v>
      </c>
      <c r="H2650" t="s">
        <v>58</v>
      </c>
      <c r="I2650" t="s">
        <v>43</v>
      </c>
      <c r="J2650" t="s">
        <v>8</v>
      </c>
      <c r="K2650" t="s">
        <v>59</v>
      </c>
      <c r="L2650" t="s">
        <v>137</v>
      </c>
      <c r="M2650" t="s">
        <v>61</v>
      </c>
      <c r="N2650">
        <v>0</v>
      </c>
      <c r="O2650" t="s">
        <v>47</v>
      </c>
      <c r="P2650">
        <v>61</v>
      </c>
      <c r="Q2650" t="s">
        <v>48</v>
      </c>
      <c r="R2650" t="s">
        <v>63</v>
      </c>
      <c r="S2650" t="s">
        <v>64</v>
      </c>
      <c r="T2650" t="s">
        <v>51</v>
      </c>
      <c r="U2650" t="s">
        <v>96</v>
      </c>
      <c r="V2650">
        <v>1.1000000000000001</v>
      </c>
      <c r="W2650" s="1">
        <v>1501.5000000000002</v>
      </c>
      <c r="X2650">
        <v>1</v>
      </c>
      <c r="Y2650">
        <v>3.39</v>
      </c>
      <c r="Z2650">
        <v>5</v>
      </c>
      <c r="AA2650">
        <v>0.67800000000000005</v>
      </c>
      <c r="AB2650" s="2">
        <v>0</v>
      </c>
      <c r="AC2650" s="1">
        <v>0</v>
      </c>
      <c r="AD2650" s="7">
        <v>43532</v>
      </c>
      <c r="AE2650" s="7">
        <v>43535</v>
      </c>
      <c r="AF2650">
        <v>1</v>
      </c>
      <c r="AG2650" t="s">
        <v>53</v>
      </c>
      <c r="AH2650" s="2">
        <v>0</v>
      </c>
      <c r="AI2650" s="1">
        <v>0</v>
      </c>
      <c r="AJ2650" s="1">
        <v>0</v>
      </c>
      <c r="AK2650" s="60" t="str">
        <f>+IF(Tabla1[[#This Row],[REQUEST_TY]]="SR MANTENIMIENTO CORRECTIVO", "EMERGENCIA", "OTROS")</f>
        <v>EMERGENCIA</v>
      </c>
      <c r="AL2650" s="6" t="str">
        <f>+_xlfn.IFS(Tabla1[[#This Row],[Veces obj]]&lt;=1,"0-1",Tabla1[[#This Row],[Veces obj]]&lt;=2,"1-2",Tabla1[[#This Row],[Veces obj]]&lt;=3,"2-3",TRUE,"&gt;3")</f>
        <v>0-1</v>
      </c>
      <c r="AM2650" s="60" t="str">
        <f>+_xlfn.IFS(MONTH(Tabla1[[#This Row],[MES]])&lt;=3,"Q1",MONTH(Tabla1[[#This Row],[MES]])&lt;=6,"Q2",MONTH(Tabla1[[#This Row],[MES]])&lt;=9,"Q3",TRUE,"Q4")</f>
        <v>Q1</v>
      </c>
      <c r="AN2650" s="15" t="str">
        <f>+IFERROR(VLOOKUP(Tabla1[[#This Row],[CUENTA]],CTAS[],2,0),"OTROS")</f>
        <v>OTROS</v>
      </c>
      <c r="AP2650" s="15" t="str">
        <f>+IFERROR(VLOOKUP(Tabla1[[#This Row],[EMPLEADO]],IS[],3,0),"OTROS")</f>
        <v>OTROS</v>
      </c>
      <c r="AQ2650" s="15" t="str">
        <f>+IFERROR(VLOOKUP(Tabla1[[#This Row],[EMPLEADO]],IS[[NÓMINA]:[INGENIERO]],2,0),"OTROS")</f>
        <v>OTROS</v>
      </c>
    </row>
    <row r="2651" spans="1:43" x14ac:dyDescent="0.25">
      <c r="A2651" t="s">
        <v>7477</v>
      </c>
      <c r="B2651">
        <v>1</v>
      </c>
      <c r="C2651" t="s">
        <v>8416</v>
      </c>
      <c r="D2651" t="s">
        <v>38</v>
      </c>
      <c r="E2651" t="s">
        <v>558</v>
      </c>
      <c r="F2651" t="s">
        <v>8417</v>
      </c>
      <c r="G2651" s="17" t="s">
        <v>2133</v>
      </c>
      <c r="H2651" t="s">
        <v>42</v>
      </c>
      <c r="I2651" t="s">
        <v>43</v>
      </c>
      <c r="J2651" t="s">
        <v>8</v>
      </c>
      <c r="K2651" t="s">
        <v>44</v>
      </c>
      <c r="L2651" t="s">
        <v>2134</v>
      </c>
      <c r="M2651" t="s">
        <v>131</v>
      </c>
      <c r="N2651">
        <v>1</v>
      </c>
      <c r="O2651" t="s">
        <v>47</v>
      </c>
      <c r="P2651">
        <v>18</v>
      </c>
      <c r="Q2651" t="s">
        <v>62</v>
      </c>
      <c r="R2651" t="s">
        <v>95</v>
      </c>
      <c r="S2651" t="s">
        <v>64</v>
      </c>
      <c r="T2651" t="s">
        <v>51</v>
      </c>
      <c r="U2651" t="s">
        <v>65</v>
      </c>
      <c r="V2651">
        <v>0.8</v>
      </c>
      <c r="W2651" s="1">
        <v>0</v>
      </c>
      <c r="X2651">
        <v>1</v>
      </c>
      <c r="Y2651">
        <v>0.59</v>
      </c>
      <c r="Z2651">
        <v>5</v>
      </c>
      <c r="AA2651">
        <v>0.11799999999999999</v>
      </c>
      <c r="AB2651" s="2">
        <v>0</v>
      </c>
      <c r="AC2651" s="1">
        <v>0</v>
      </c>
      <c r="AD2651" s="7">
        <v>43535</v>
      </c>
      <c r="AE2651" s="7">
        <v>43535</v>
      </c>
      <c r="AF2651">
        <v>0</v>
      </c>
      <c r="AG2651" t="s">
        <v>53</v>
      </c>
      <c r="AH2651" s="2">
        <v>0</v>
      </c>
      <c r="AI2651" s="1">
        <v>0</v>
      </c>
      <c r="AJ2651" s="1">
        <v>0</v>
      </c>
      <c r="AK2651" s="60" t="str">
        <f>+IF(Tabla1[[#This Row],[REQUEST_TY]]="SR MANTENIMIENTO CORRECTIVO", "EMERGENCIA", "OTROS")</f>
        <v>EMERGENCIA</v>
      </c>
      <c r="AL2651" s="6" t="str">
        <f>+_xlfn.IFS(Tabla1[[#This Row],[Veces obj]]&lt;=1,"0-1",Tabla1[[#This Row],[Veces obj]]&lt;=2,"1-2",Tabla1[[#This Row],[Veces obj]]&lt;=3,"2-3",TRUE,"&gt;3")</f>
        <v>0-1</v>
      </c>
      <c r="AM2651" s="60" t="str">
        <f>+_xlfn.IFS(MONTH(Tabla1[[#This Row],[MES]])&lt;=3,"Q1",MONTH(Tabla1[[#This Row],[MES]])&lt;=6,"Q2",MONTH(Tabla1[[#This Row],[MES]])&lt;=9,"Q3",TRUE,"Q4")</f>
        <v>Q1</v>
      </c>
      <c r="AN2651" s="15" t="str">
        <f>+IFERROR(VLOOKUP(Tabla1[[#This Row],[CUENTA]],CTAS[],2,0),"OTROS")</f>
        <v>OTROS</v>
      </c>
      <c r="AP2651" s="15" t="str">
        <f>+IFERROR(VLOOKUP(Tabla1[[#This Row],[EMPLEADO]],IS[],3,0),"OTROS")</f>
        <v>OTROS</v>
      </c>
      <c r="AQ2651" s="15" t="str">
        <f>+IFERROR(VLOOKUP(Tabla1[[#This Row],[EMPLEADO]],IS[[NÓMINA]:[INGENIERO]],2,0),"OTROS")</f>
        <v>OTROS</v>
      </c>
    </row>
    <row r="2652" spans="1:43" x14ac:dyDescent="0.25">
      <c r="A2652" t="s">
        <v>7477</v>
      </c>
      <c r="B2652">
        <v>1</v>
      </c>
      <c r="C2652" t="s">
        <v>8418</v>
      </c>
      <c r="D2652" t="s">
        <v>38</v>
      </c>
      <c r="E2652" t="s">
        <v>39</v>
      </c>
      <c r="F2652" t="s">
        <v>8419</v>
      </c>
      <c r="G2652" s="17" t="s">
        <v>8420</v>
      </c>
      <c r="H2652" t="s">
        <v>471</v>
      </c>
      <c r="I2652" t="s">
        <v>43</v>
      </c>
      <c r="J2652" t="s">
        <v>8</v>
      </c>
      <c r="K2652" t="s">
        <v>254</v>
      </c>
      <c r="L2652" t="s">
        <v>8421</v>
      </c>
      <c r="M2652" t="s">
        <v>46</v>
      </c>
      <c r="N2652">
        <v>0</v>
      </c>
      <c r="O2652" t="s">
        <v>47</v>
      </c>
      <c r="P2652">
        <v>2654</v>
      </c>
      <c r="Q2652" t="s">
        <v>48</v>
      </c>
      <c r="R2652" t="s">
        <v>49</v>
      </c>
      <c r="S2652" t="s">
        <v>50</v>
      </c>
      <c r="T2652" t="s">
        <v>51</v>
      </c>
      <c r="U2652" t="s">
        <v>52</v>
      </c>
      <c r="V2652">
        <v>1.05</v>
      </c>
      <c r="W2652" s="1">
        <v>750.75000000000011</v>
      </c>
      <c r="X2652">
        <v>1</v>
      </c>
      <c r="Y2652">
        <v>0.88</v>
      </c>
      <c r="Z2652">
        <v>5</v>
      </c>
      <c r="AA2652">
        <v>0.17599999999999999</v>
      </c>
      <c r="AB2652" s="2">
        <v>0</v>
      </c>
      <c r="AC2652" s="1">
        <v>0</v>
      </c>
      <c r="AD2652" s="7">
        <v>43532</v>
      </c>
      <c r="AE2652" s="7">
        <v>43535</v>
      </c>
      <c r="AF2652">
        <v>1</v>
      </c>
      <c r="AG2652" t="s">
        <v>53</v>
      </c>
      <c r="AH2652" s="2">
        <v>0</v>
      </c>
      <c r="AI2652" s="1">
        <v>0</v>
      </c>
      <c r="AJ2652" s="1">
        <v>0</v>
      </c>
      <c r="AK2652" s="60" t="str">
        <f>+IF(Tabla1[[#This Row],[REQUEST_TY]]="SR MANTENIMIENTO CORRECTIVO", "EMERGENCIA", "OTROS")</f>
        <v>EMERGENCIA</v>
      </c>
      <c r="AL2652" s="6" t="str">
        <f>+_xlfn.IFS(Tabla1[[#This Row],[Veces obj]]&lt;=1,"0-1",Tabla1[[#This Row],[Veces obj]]&lt;=2,"1-2",Tabla1[[#This Row],[Veces obj]]&lt;=3,"2-3",TRUE,"&gt;3")</f>
        <v>0-1</v>
      </c>
      <c r="AM2652" s="60" t="str">
        <f>+_xlfn.IFS(MONTH(Tabla1[[#This Row],[MES]])&lt;=3,"Q1",MONTH(Tabla1[[#This Row],[MES]])&lt;=6,"Q2",MONTH(Tabla1[[#This Row],[MES]])&lt;=9,"Q3",TRUE,"Q4")</f>
        <v>Q1</v>
      </c>
      <c r="AN2652" s="15" t="str">
        <f>+IFERROR(VLOOKUP(Tabla1[[#This Row],[CUENTA]],CTAS[],2,0),"OTROS")</f>
        <v>OTROS</v>
      </c>
      <c r="AP2652" s="15" t="str">
        <f>+IFERROR(VLOOKUP(Tabla1[[#This Row],[EMPLEADO]],IS[],3,0),"OTROS")</f>
        <v>OTROS</v>
      </c>
      <c r="AQ2652" s="15" t="str">
        <f>+IFERROR(VLOOKUP(Tabla1[[#This Row],[EMPLEADO]],IS[[NÓMINA]:[INGENIERO]],2,0),"OTROS")</f>
        <v>OTROS</v>
      </c>
    </row>
    <row r="2653" spans="1:43" x14ac:dyDescent="0.25">
      <c r="A2653" t="s">
        <v>7477</v>
      </c>
      <c r="B2653">
        <v>1</v>
      </c>
      <c r="C2653" t="s">
        <v>8422</v>
      </c>
      <c r="D2653" t="s">
        <v>38</v>
      </c>
      <c r="E2653" t="s">
        <v>8423</v>
      </c>
      <c r="F2653" t="s">
        <v>8424</v>
      </c>
      <c r="G2653" s="17" t="s">
        <v>8425</v>
      </c>
      <c r="H2653" t="s">
        <v>308</v>
      </c>
      <c r="I2653" t="s">
        <v>43</v>
      </c>
      <c r="J2653" t="s">
        <v>8</v>
      </c>
      <c r="K2653" t="s">
        <v>495</v>
      </c>
      <c r="L2653" t="s">
        <v>496</v>
      </c>
      <c r="M2653" t="s">
        <v>46</v>
      </c>
      <c r="N2653">
        <v>0</v>
      </c>
      <c r="O2653" t="s">
        <v>47</v>
      </c>
      <c r="P2653">
        <v>191</v>
      </c>
      <c r="Q2653" t="s">
        <v>48</v>
      </c>
      <c r="R2653" t="s">
        <v>1543</v>
      </c>
      <c r="S2653" t="s">
        <v>50</v>
      </c>
      <c r="T2653" t="s">
        <v>51</v>
      </c>
      <c r="U2653" t="s">
        <v>52</v>
      </c>
      <c r="V2653">
        <v>1.05</v>
      </c>
      <c r="W2653" s="1">
        <v>750.75000000000011</v>
      </c>
      <c r="X2653">
        <v>1</v>
      </c>
      <c r="Y2653">
        <v>2.5</v>
      </c>
      <c r="Z2653">
        <v>5</v>
      </c>
      <c r="AA2653">
        <v>0.5</v>
      </c>
      <c r="AB2653" s="2">
        <v>0</v>
      </c>
      <c r="AC2653" s="1">
        <v>0</v>
      </c>
      <c r="AD2653" s="7">
        <v>43535</v>
      </c>
      <c r="AE2653" s="7">
        <v>43535</v>
      </c>
      <c r="AF2653">
        <v>0</v>
      </c>
      <c r="AG2653" t="s">
        <v>53</v>
      </c>
      <c r="AH2653" s="2">
        <v>0</v>
      </c>
      <c r="AI2653" s="1">
        <v>0</v>
      </c>
      <c r="AJ2653" s="1">
        <v>0</v>
      </c>
      <c r="AK2653" s="60" t="str">
        <f>+IF(Tabla1[[#This Row],[REQUEST_TY]]="SR MANTENIMIENTO CORRECTIVO", "EMERGENCIA", "OTROS")</f>
        <v>EMERGENCIA</v>
      </c>
      <c r="AL2653" s="6" t="str">
        <f>+_xlfn.IFS(Tabla1[[#This Row],[Veces obj]]&lt;=1,"0-1",Tabla1[[#This Row],[Veces obj]]&lt;=2,"1-2",Tabla1[[#This Row],[Veces obj]]&lt;=3,"2-3",TRUE,"&gt;3")</f>
        <v>0-1</v>
      </c>
      <c r="AM2653" s="60" t="str">
        <f>+_xlfn.IFS(MONTH(Tabla1[[#This Row],[MES]])&lt;=3,"Q1",MONTH(Tabla1[[#This Row],[MES]])&lt;=6,"Q2",MONTH(Tabla1[[#This Row],[MES]])&lt;=9,"Q3",TRUE,"Q4")</f>
        <v>Q1</v>
      </c>
      <c r="AN2653" s="15" t="str">
        <f>+IFERROR(VLOOKUP(Tabla1[[#This Row],[CUENTA]],CTAS[],2,0),"OTROS")</f>
        <v>OTROS</v>
      </c>
      <c r="AP2653" s="15" t="str">
        <f>+IFERROR(VLOOKUP(Tabla1[[#This Row],[EMPLEADO]],IS[],3,0),"OTROS")</f>
        <v>OTROS</v>
      </c>
      <c r="AQ2653" s="15" t="str">
        <f>+IFERROR(VLOOKUP(Tabla1[[#This Row],[EMPLEADO]],IS[[NÓMINA]:[INGENIERO]],2,0),"OTROS")</f>
        <v>OTROS</v>
      </c>
    </row>
    <row r="2654" spans="1:43" x14ac:dyDescent="0.25">
      <c r="A2654" t="s">
        <v>7477</v>
      </c>
      <c r="B2654">
        <v>1</v>
      </c>
      <c r="C2654" t="s">
        <v>8426</v>
      </c>
      <c r="D2654" t="s">
        <v>38</v>
      </c>
      <c r="E2654" t="s">
        <v>636</v>
      </c>
      <c r="F2654" t="s">
        <v>8427</v>
      </c>
      <c r="G2654" s="17" t="s">
        <v>8428</v>
      </c>
      <c r="H2654" t="s">
        <v>308</v>
      </c>
      <c r="I2654" t="s">
        <v>43</v>
      </c>
      <c r="J2654" t="s">
        <v>8</v>
      </c>
      <c r="K2654" t="s">
        <v>495</v>
      </c>
      <c r="L2654" t="s">
        <v>496</v>
      </c>
      <c r="M2654" t="s">
        <v>46</v>
      </c>
      <c r="N2654">
        <v>0</v>
      </c>
      <c r="O2654" t="s">
        <v>47</v>
      </c>
      <c r="P2654">
        <v>269</v>
      </c>
      <c r="Q2654" t="s">
        <v>48</v>
      </c>
      <c r="R2654" t="s">
        <v>153</v>
      </c>
      <c r="S2654" t="s">
        <v>50</v>
      </c>
      <c r="T2654" t="s">
        <v>51</v>
      </c>
      <c r="U2654" t="s">
        <v>52</v>
      </c>
      <c r="V2654">
        <v>1.05</v>
      </c>
      <c r="W2654" s="1">
        <v>750.75000000000011</v>
      </c>
      <c r="X2654">
        <v>1</v>
      </c>
      <c r="Y2654">
        <v>0.64</v>
      </c>
      <c r="Z2654">
        <v>5</v>
      </c>
      <c r="AA2654">
        <v>0.128</v>
      </c>
      <c r="AB2654" s="2">
        <v>0</v>
      </c>
      <c r="AC2654" s="1">
        <v>0</v>
      </c>
      <c r="AD2654" s="7">
        <v>43535</v>
      </c>
      <c r="AE2654" s="7">
        <v>43535</v>
      </c>
      <c r="AF2654">
        <v>0</v>
      </c>
      <c r="AG2654" t="s">
        <v>53</v>
      </c>
      <c r="AH2654" s="2">
        <v>0</v>
      </c>
      <c r="AI2654" s="1">
        <v>0</v>
      </c>
      <c r="AJ2654" s="1">
        <v>0</v>
      </c>
      <c r="AK2654" s="60" t="str">
        <f>+IF(Tabla1[[#This Row],[REQUEST_TY]]="SR MANTENIMIENTO CORRECTIVO", "EMERGENCIA", "OTROS")</f>
        <v>EMERGENCIA</v>
      </c>
      <c r="AL2654" s="6" t="str">
        <f>+_xlfn.IFS(Tabla1[[#This Row],[Veces obj]]&lt;=1,"0-1",Tabla1[[#This Row],[Veces obj]]&lt;=2,"1-2",Tabla1[[#This Row],[Veces obj]]&lt;=3,"2-3",TRUE,"&gt;3")</f>
        <v>0-1</v>
      </c>
      <c r="AM2654" s="60" t="str">
        <f>+_xlfn.IFS(MONTH(Tabla1[[#This Row],[MES]])&lt;=3,"Q1",MONTH(Tabla1[[#This Row],[MES]])&lt;=6,"Q2",MONTH(Tabla1[[#This Row],[MES]])&lt;=9,"Q3",TRUE,"Q4")</f>
        <v>Q1</v>
      </c>
      <c r="AN2654" s="15" t="str">
        <f>+IFERROR(VLOOKUP(Tabla1[[#This Row],[CUENTA]],CTAS[],2,0),"OTROS")</f>
        <v>OTROS</v>
      </c>
      <c r="AP2654" s="15" t="str">
        <f>+IFERROR(VLOOKUP(Tabla1[[#This Row],[EMPLEADO]],IS[],3,0),"OTROS")</f>
        <v>OTROS</v>
      </c>
      <c r="AQ2654" s="15" t="str">
        <f>+IFERROR(VLOOKUP(Tabla1[[#This Row],[EMPLEADO]],IS[[NÓMINA]:[INGENIERO]],2,0),"OTROS")</f>
        <v>OTROS</v>
      </c>
    </row>
    <row r="2655" spans="1:43" x14ac:dyDescent="0.25">
      <c r="A2655" t="s">
        <v>7477</v>
      </c>
      <c r="B2655">
        <v>1</v>
      </c>
      <c r="C2655" t="s">
        <v>8429</v>
      </c>
      <c r="D2655" t="s">
        <v>38</v>
      </c>
      <c r="E2655" t="s">
        <v>237</v>
      </c>
      <c r="F2655" t="s">
        <v>8430</v>
      </c>
      <c r="G2655" s="17" t="s">
        <v>8315</v>
      </c>
      <c r="H2655" t="s">
        <v>1063</v>
      </c>
      <c r="I2655" t="s">
        <v>43</v>
      </c>
      <c r="J2655" t="s">
        <v>8</v>
      </c>
      <c r="K2655" t="s">
        <v>385</v>
      </c>
      <c r="L2655" t="s">
        <v>386</v>
      </c>
      <c r="M2655" t="s">
        <v>387</v>
      </c>
      <c r="N2655">
        <v>0</v>
      </c>
      <c r="O2655" t="s">
        <v>47</v>
      </c>
      <c r="P2655">
        <v>1</v>
      </c>
      <c r="Q2655" t="s">
        <v>388</v>
      </c>
      <c r="R2655" t="s">
        <v>242</v>
      </c>
      <c r="S2655" t="s">
        <v>64</v>
      </c>
      <c r="T2655" t="s">
        <v>51</v>
      </c>
      <c r="U2655" t="s">
        <v>389</v>
      </c>
      <c r="V2655">
        <v>0</v>
      </c>
      <c r="W2655" s="1">
        <v>0</v>
      </c>
      <c r="X2655">
        <v>1</v>
      </c>
      <c r="Y2655">
        <v>0.73</v>
      </c>
      <c r="Z2655">
        <v>5</v>
      </c>
      <c r="AA2655">
        <v>0.14599999999999999</v>
      </c>
      <c r="AB2655" s="2">
        <v>0</v>
      </c>
      <c r="AC2655" s="1">
        <v>0</v>
      </c>
      <c r="AD2655" s="7">
        <v>43532</v>
      </c>
      <c r="AE2655" s="7">
        <v>43532</v>
      </c>
      <c r="AF2655">
        <v>0</v>
      </c>
      <c r="AG2655" t="s">
        <v>53</v>
      </c>
      <c r="AH2655" s="2">
        <v>0</v>
      </c>
      <c r="AI2655" s="1">
        <v>0</v>
      </c>
      <c r="AJ2655" s="1">
        <v>0</v>
      </c>
      <c r="AK2655" s="60" t="str">
        <f>+IF(Tabla1[[#This Row],[REQUEST_TY]]="SR MANTENIMIENTO CORRECTIVO", "EMERGENCIA", "OTROS")</f>
        <v>EMERGENCIA</v>
      </c>
      <c r="AL2655" s="6" t="str">
        <f>+_xlfn.IFS(Tabla1[[#This Row],[Veces obj]]&lt;=1,"0-1",Tabla1[[#This Row],[Veces obj]]&lt;=2,"1-2",Tabla1[[#This Row],[Veces obj]]&lt;=3,"2-3",TRUE,"&gt;3")</f>
        <v>0-1</v>
      </c>
      <c r="AM2655" s="60" t="str">
        <f>+_xlfn.IFS(MONTH(Tabla1[[#This Row],[MES]])&lt;=3,"Q1",MONTH(Tabla1[[#This Row],[MES]])&lt;=6,"Q2",MONTH(Tabla1[[#This Row],[MES]])&lt;=9,"Q3",TRUE,"Q4")</f>
        <v>Q1</v>
      </c>
      <c r="AN2655" s="15" t="str">
        <f>+IFERROR(VLOOKUP(Tabla1[[#This Row],[CUENTA]],CTAS[],2,0),"OTROS")</f>
        <v>OTROS</v>
      </c>
      <c r="AP2655" s="15" t="str">
        <f>+IFERROR(VLOOKUP(Tabla1[[#This Row],[EMPLEADO]],IS[],3,0),"OTROS")</f>
        <v>OTROS</v>
      </c>
      <c r="AQ2655" s="15" t="str">
        <f>+IFERROR(VLOOKUP(Tabla1[[#This Row],[EMPLEADO]],IS[[NÓMINA]:[INGENIERO]],2,0),"OTROS")</f>
        <v>OTROS</v>
      </c>
    </row>
    <row r="2656" spans="1:43" x14ac:dyDescent="0.25">
      <c r="A2656" t="s">
        <v>7477</v>
      </c>
      <c r="B2656">
        <v>1</v>
      </c>
      <c r="C2656" t="s">
        <v>8431</v>
      </c>
      <c r="D2656" t="s">
        <v>38</v>
      </c>
      <c r="E2656" t="s">
        <v>1077</v>
      </c>
      <c r="F2656" t="s">
        <v>8432</v>
      </c>
      <c r="G2656" s="17" t="s">
        <v>5300</v>
      </c>
      <c r="H2656" t="s">
        <v>116</v>
      </c>
      <c r="I2656" t="s">
        <v>43</v>
      </c>
      <c r="J2656" t="s">
        <v>8</v>
      </c>
      <c r="K2656" t="s">
        <v>234</v>
      </c>
      <c r="L2656" t="s">
        <v>3930</v>
      </c>
      <c r="M2656" t="s">
        <v>119</v>
      </c>
      <c r="N2656">
        <v>0</v>
      </c>
      <c r="O2656" t="s">
        <v>47</v>
      </c>
      <c r="P2656">
        <v>29</v>
      </c>
      <c r="Q2656" t="s">
        <v>62</v>
      </c>
      <c r="R2656" t="s">
        <v>63</v>
      </c>
      <c r="S2656" t="s">
        <v>64</v>
      </c>
      <c r="T2656" t="s">
        <v>51</v>
      </c>
      <c r="U2656" t="s">
        <v>65</v>
      </c>
      <c r="V2656">
        <v>0.8</v>
      </c>
      <c r="W2656" s="1">
        <v>1092</v>
      </c>
      <c r="X2656">
        <v>1</v>
      </c>
      <c r="Y2656">
        <v>0</v>
      </c>
      <c r="Z2656">
        <v>5</v>
      </c>
      <c r="AA2656">
        <v>0</v>
      </c>
      <c r="AB2656" s="2">
        <v>0</v>
      </c>
      <c r="AC2656" s="1">
        <v>0</v>
      </c>
      <c r="AD2656" s="7">
        <v>43535</v>
      </c>
      <c r="AE2656" s="7">
        <v>43535</v>
      </c>
      <c r="AF2656">
        <v>0</v>
      </c>
      <c r="AG2656" t="s">
        <v>53</v>
      </c>
      <c r="AH2656" s="2">
        <v>0</v>
      </c>
      <c r="AI2656" s="1">
        <v>0</v>
      </c>
      <c r="AJ2656" s="1">
        <v>0</v>
      </c>
      <c r="AK2656" s="60" t="str">
        <f>+IF(Tabla1[[#This Row],[REQUEST_TY]]="SR MANTENIMIENTO CORRECTIVO", "EMERGENCIA", "OTROS")</f>
        <v>EMERGENCIA</v>
      </c>
      <c r="AL2656" s="6" t="str">
        <f>+_xlfn.IFS(Tabla1[[#This Row],[Veces obj]]&lt;=1,"0-1",Tabla1[[#This Row],[Veces obj]]&lt;=2,"1-2",Tabla1[[#This Row],[Veces obj]]&lt;=3,"2-3",TRUE,"&gt;3")</f>
        <v>0-1</v>
      </c>
      <c r="AM2656" s="60" t="str">
        <f>+_xlfn.IFS(MONTH(Tabla1[[#This Row],[MES]])&lt;=3,"Q1",MONTH(Tabla1[[#This Row],[MES]])&lt;=6,"Q2",MONTH(Tabla1[[#This Row],[MES]])&lt;=9,"Q3",TRUE,"Q4")</f>
        <v>Q1</v>
      </c>
      <c r="AN2656" s="15" t="str">
        <f>+IFERROR(VLOOKUP(Tabla1[[#This Row],[CUENTA]],CTAS[],2,0),"OTROS")</f>
        <v>OTROS</v>
      </c>
      <c r="AP2656" s="15" t="str">
        <f>+IFERROR(VLOOKUP(Tabla1[[#This Row],[EMPLEADO]],IS[],3,0),"OTROS")</f>
        <v>CHIHUAHUA</v>
      </c>
      <c r="AQ2656" s="15" t="str">
        <f>+IFERROR(VLOOKUP(Tabla1[[#This Row],[EMPLEADO]],IS[[NÓMINA]:[INGENIERO]],2,0),"OTROS")</f>
        <v>FERNANDO CHAVIRA</v>
      </c>
    </row>
    <row r="2657" spans="1:43" x14ac:dyDescent="0.25">
      <c r="A2657" t="s">
        <v>7477</v>
      </c>
      <c r="B2657">
        <v>1</v>
      </c>
      <c r="C2657" t="s">
        <v>8433</v>
      </c>
      <c r="D2657" t="s">
        <v>38</v>
      </c>
      <c r="E2657" t="s">
        <v>7217</v>
      </c>
      <c r="F2657" t="s">
        <v>8434</v>
      </c>
      <c r="G2657" s="17" t="s">
        <v>7518</v>
      </c>
      <c r="H2657" t="s">
        <v>79</v>
      </c>
      <c r="I2657" t="s">
        <v>43</v>
      </c>
      <c r="J2657" t="s">
        <v>8</v>
      </c>
      <c r="K2657" t="s">
        <v>6140</v>
      </c>
      <c r="L2657" t="s">
        <v>6141</v>
      </c>
      <c r="M2657" t="s">
        <v>6142</v>
      </c>
      <c r="N2657">
        <v>0</v>
      </c>
      <c r="O2657" t="s">
        <v>47</v>
      </c>
      <c r="P2657">
        <v>16</v>
      </c>
      <c r="Q2657" t="s">
        <v>62</v>
      </c>
      <c r="R2657" t="s">
        <v>138</v>
      </c>
      <c r="S2657" t="s">
        <v>139</v>
      </c>
      <c r="T2657" t="s">
        <v>51</v>
      </c>
      <c r="U2657" t="s">
        <v>262</v>
      </c>
      <c r="V2657">
        <v>1.05</v>
      </c>
      <c r="W2657" s="1">
        <v>1651.6500000000003</v>
      </c>
      <c r="X2657">
        <v>1</v>
      </c>
      <c r="Y2657">
        <v>3.08</v>
      </c>
      <c r="Z2657">
        <v>4</v>
      </c>
      <c r="AA2657">
        <v>0.77</v>
      </c>
      <c r="AB2657" s="2">
        <v>0</v>
      </c>
      <c r="AC2657" s="1">
        <v>0</v>
      </c>
      <c r="AD2657" s="7">
        <v>43544</v>
      </c>
      <c r="AE2657" s="7">
        <v>43544</v>
      </c>
      <c r="AF2657">
        <v>0</v>
      </c>
      <c r="AG2657" t="s">
        <v>53</v>
      </c>
      <c r="AH2657" s="2">
        <v>0</v>
      </c>
      <c r="AI2657" s="1">
        <v>0</v>
      </c>
      <c r="AJ2657" s="1">
        <v>0</v>
      </c>
      <c r="AK2657" s="60" t="str">
        <f>+IF(Tabla1[[#This Row],[REQUEST_TY]]="SR MANTENIMIENTO CORRECTIVO", "EMERGENCIA", "OTROS")</f>
        <v>EMERGENCIA</v>
      </c>
      <c r="AL2657" s="6" t="str">
        <f>+_xlfn.IFS(Tabla1[[#This Row],[Veces obj]]&lt;=1,"0-1",Tabla1[[#This Row],[Veces obj]]&lt;=2,"1-2",Tabla1[[#This Row],[Veces obj]]&lt;=3,"2-3",TRUE,"&gt;3")</f>
        <v>0-1</v>
      </c>
      <c r="AM2657" s="60" t="str">
        <f>+_xlfn.IFS(MONTH(Tabla1[[#This Row],[MES]])&lt;=3,"Q1",MONTH(Tabla1[[#This Row],[MES]])&lt;=6,"Q2",MONTH(Tabla1[[#This Row],[MES]])&lt;=9,"Q3",TRUE,"Q4")</f>
        <v>Q1</v>
      </c>
      <c r="AN2657" s="15" t="str">
        <f>+IFERROR(VLOOKUP(Tabla1[[#This Row],[CUENTA]],CTAS[],2,0),"OTROS")</f>
        <v>OTROS</v>
      </c>
      <c r="AP2657" s="15" t="str">
        <f>+IFERROR(VLOOKUP(Tabla1[[#This Row],[EMPLEADO]],IS[],3,0),"OTROS")</f>
        <v>OTROS</v>
      </c>
      <c r="AQ2657" s="15" t="str">
        <f>+IFERROR(VLOOKUP(Tabla1[[#This Row],[EMPLEADO]],IS[[NÓMINA]:[INGENIERO]],2,0),"OTROS")</f>
        <v>OTROS</v>
      </c>
    </row>
    <row r="2658" spans="1:43" x14ac:dyDescent="0.25">
      <c r="A2658" t="s">
        <v>7477</v>
      </c>
      <c r="B2658">
        <v>1</v>
      </c>
      <c r="C2658" t="s">
        <v>8435</v>
      </c>
      <c r="D2658" t="s">
        <v>38</v>
      </c>
      <c r="E2658" t="s">
        <v>558</v>
      </c>
      <c r="F2658" t="s">
        <v>8434</v>
      </c>
      <c r="G2658" s="17" t="s">
        <v>8436</v>
      </c>
      <c r="H2658" t="s">
        <v>116</v>
      </c>
      <c r="I2658" t="s">
        <v>43</v>
      </c>
      <c r="J2658" t="s">
        <v>8</v>
      </c>
      <c r="K2658" t="s">
        <v>234</v>
      </c>
      <c r="L2658" t="s">
        <v>3930</v>
      </c>
      <c r="M2658" t="s">
        <v>119</v>
      </c>
      <c r="N2658">
        <v>0</v>
      </c>
      <c r="O2658" t="s">
        <v>47</v>
      </c>
      <c r="P2658">
        <v>185</v>
      </c>
      <c r="Q2658" t="s">
        <v>48</v>
      </c>
      <c r="R2658" t="s">
        <v>95</v>
      </c>
      <c r="S2658" t="s">
        <v>64</v>
      </c>
      <c r="T2658" t="s">
        <v>51</v>
      </c>
      <c r="U2658" t="s">
        <v>96</v>
      </c>
      <c r="V2658">
        <v>1.1000000000000001</v>
      </c>
      <c r="W2658" s="1">
        <v>1501.5000000000002</v>
      </c>
      <c r="X2658">
        <v>1</v>
      </c>
      <c r="Y2658">
        <v>0</v>
      </c>
      <c r="Z2658">
        <v>5</v>
      </c>
      <c r="AA2658">
        <v>0</v>
      </c>
      <c r="AB2658" s="2">
        <v>0</v>
      </c>
      <c r="AC2658" s="1">
        <v>0</v>
      </c>
      <c r="AD2658" s="7">
        <v>43535</v>
      </c>
      <c r="AE2658" s="7">
        <v>43535</v>
      </c>
      <c r="AF2658">
        <v>0</v>
      </c>
      <c r="AG2658" t="s">
        <v>53</v>
      </c>
      <c r="AH2658" s="2">
        <v>0</v>
      </c>
      <c r="AI2658" s="1">
        <v>0</v>
      </c>
      <c r="AJ2658" s="1">
        <v>0</v>
      </c>
      <c r="AK2658" s="60" t="str">
        <f>+IF(Tabla1[[#This Row],[REQUEST_TY]]="SR MANTENIMIENTO CORRECTIVO", "EMERGENCIA", "OTROS")</f>
        <v>EMERGENCIA</v>
      </c>
      <c r="AL2658" s="6" t="str">
        <f>+_xlfn.IFS(Tabla1[[#This Row],[Veces obj]]&lt;=1,"0-1",Tabla1[[#This Row],[Veces obj]]&lt;=2,"1-2",Tabla1[[#This Row],[Veces obj]]&lt;=3,"2-3",TRUE,"&gt;3")</f>
        <v>0-1</v>
      </c>
      <c r="AM2658" s="60" t="str">
        <f>+_xlfn.IFS(MONTH(Tabla1[[#This Row],[MES]])&lt;=3,"Q1",MONTH(Tabla1[[#This Row],[MES]])&lt;=6,"Q2",MONTH(Tabla1[[#This Row],[MES]])&lt;=9,"Q3",TRUE,"Q4")</f>
        <v>Q1</v>
      </c>
      <c r="AN2658" s="15" t="str">
        <f>+IFERROR(VLOOKUP(Tabla1[[#This Row],[CUENTA]],CTAS[],2,0),"OTROS")</f>
        <v>OTROS</v>
      </c>
      <c r="AP2658" s="15" t="str">
        <f>+IFERROR(VLOOKUP(Tabla1[[#This Row],[EMPLEADO]],IS[],3,0),"OTROS")</f>
        <v>CHIHUAHUA</v>
      </c>
      <c r="AQ2658" s="15" t="str">
        <f>+IFERROR(VLOOKUP(Tabla1[[#This Row],[EMPLEADO]],IS[[NÓMINA]:[INGENIERO]],2,0),"OTROS")</f>
        <v>FERNANDO CHAVIRA</v>
      </c>
    </row>
    <row r="2659" spans="1:43" x14ac:dyDescent="0.25">
      <c r="A2659" t="s">
        <v>7477</v>
      </c>
      <c r="B2659">
        <v>1</v>
      </c>
      <c r="C2659" t="s">
        <v>8437</v>
      </c>
      <c r="D2659" t="s">
        <v>38</v>
      </c>
      <c r="E2659" t="s">
        <v>373</v>
      </c>
      <c r="F2659" t="s">
        <v>8438</v>
      </c>
      <c r="G2659" s="17" t="s">
        <v>8439</v>
      </c>
      <c r="H2659" t="s">
        <v>79</v>
      </c>
      <c r="I2659" t="s">
        <v>43</v>
      </c>
      <c r="J2659" t="s">
        <v>8</v>
      </c>
      <c r="K2659" t="s">
        <v>102</v>
      </c>
      <c r="L2659" t="s">
        <v>8440</v>
      </c>
      <c r="M2659" t="s">
        <v>81</v>
      </c>
      <c r="N2659">
        <v>0</v>
      </c>
      <c r="O2659" t="s">
        <v>47</v>
      </c>
      <c r="P2659">
        <v>291</v>
      </c>
      <c r="Q2659" t="s">
        <v>48</v>
      </c>
      <c r="R2659" t="s">
        <v>153</v>
      </c>
      <c r="S2659" t="s">
        <v>50</v>
      </c>
      <c r="T2659" t="s">
        <v>51</v>
      </c>
      <c r="U2659" t="s">
        <v>52</v>
      </c>
      <c r="V2659">
        <v>1.05</v>
      </c>
      <c r="W2659" s="1">
        <v>750.75000000000011</v>
      </c>
      <c r="X2659">
        <v>1</v>
      </c>
      <c r="Y2659">
        <v>3.02</v>
      </c>
      <c r="Z2659">
        <v>5</v>
      </c>
      <c r="AA2659">
        <v>0.60399999999999998</v>
      </c>
      <c r="AB2659" s="2">
        <v>0</v>
      </c>
      <c r="AC2659" s="1">
        <v>0</v>
      </c>
      <c r="AD2659" s="7">
        <v>43537</v>
      </c>
      <c r="AE2659" s="7">
        <v>43537</v>
      </c>
      <c r="AF2659">
        <v>0</v>
      </c>
      <c r="AG2659" t="s">
        <v>53</v>
      </c>
      <c r="AH2659" s="2">
        <v>0</v>
      </c>
      <c r="AI2659" s="1">
        <v>0</v>
      </c>
      <c r="AJ2659" s="1">
        <v>0</v>
      </c>
      <c r="AK2659" s="60" t="str">
        <f>+IF(Tabla1[[#This Row],[REQUEST_TY]]="SR MANTENIMIENTO CORRECTIVO", "EMERGENCIA", "OTROS")</f>
        <v>EMERGENCIA</v>
      </c>
      <c r="AL2659" s="6" t="str">
        <f>+_xlfn.IFS(Tabla1[[#This Row],[Veces obj]]&lt;=1,"0-1",Tabla1[[#This Row],[Veces obj]]&lt;=2,"1-2",Tabla1[[#This Row],[Veces obj]]&lt;=3,"2-3",TRUE,"&gt;3")</f>
        <v>0-1</v>
      </c>
      <c r="AM2659" s="60" t="str">
        <f>+_xlfn.IFS(MONTH(Tabla1[[#This Row],[MES]])&lt;=3,"Q1",MONTH(Tabla1[[#This Row],[MES]])&lt;=6,"Q2",MONTH(Tabla1[[#This Row],[MES]])&lt;=9,"Q3",TRUE,"Q4")</f>
        <v>Q1</v>
      </c>
      <c r="AN2659" s="15" t="str">
        <f>+IFERROR(VLOOKUP(Tabla1[[#This Row],[CUENTA]],CTAS[],2,0),"OTROS")</f>
        <v>OTROS</v>
      </c>
      <c r="AP2659" s="15" t="str">
        <f>+IFERROR(VLOOKUP(Tabla1[[#This Row],[EMPLEADO]],IS[],3,0),"OTROS")</f>
        <v>OTROS</v>
      </c>
      <c r="AQ2659" s="15" t="str">
        <f>+IFERROR(VLOOKUP(Tabla1[[#This Row],[EMPLEADO]],IS[[NÓMINA]:[INGENIERO]],2,0),"OTROS")</f>
        <v>OTROS</v>
      </c>
    </row>
    <row r="2660" spans="1:43" x14ac:dyDescent="0.25">
      <c r="A2660" t="s">
        <v>7477</v>
      </c>
      <c r="B2660">
        <v>1</v>
      </c>
      <c r="C2660" t="s">
        <v>8441</v>
      </c>
      <c r="D2660" t="s">
        <v>38</v>
      </c>
      <c r="E2660" t="s">
        <v>373</v>
      </c>
      <c r="F2660" t="s">
        <v>8442</v>
      </c>
      <c r="G2660" s="17" t="s">
        <v>5986</v>
      </c>
      <c r="H2660" t="s">
        <v>646</v>
      </c>
      <c r="I2660" t="s">
        <v>43</v>
      </c>
      <c r="J2660" t="s">
        <v>8</v>
      </c>
      <c r="K2660" t="s">
        <v>102</v>
      </c>
      <c r="L2660" t="s">
        <v>3751</v>
      </c>
      <c r="M2660" t="s">
        <v>473</v>
      </c>
      <c r="N2660">
        <v>0</v>
      </c>
      <c r="O2660" t="s">
        <v>47</v>
      </c>
      <c r="P2660">
        <v>23</v>
      </c>
      <c r="Q2660" t="s">
        <v>62</v>
      </c>
      <c r="R2660" t="s">
        <v>153</v>
      </c>
      <c r="S2660" t="s">
        <v>50</v>
      </c>
      <c r="T2660" t="s">
        <v>51</v>
      </c>
      <c r="U2660" t="s">
        <v>154</v>
      </c>
      <c r="V2660">
        <v>0.6</v>
      </c>
      <c r="W2660" s="1">
        <v>429.00000000000006</v>
      </c>
      <c r="X2660">
        <v>1</v>
      </c>
      <c r="Y2660">
        <v>0.72</v>
      </c>
      <c r="Z2660">
        <v>5</v>
      </c>
      <c r="AA2660">
        <v>0.14399999999999999</v>
      </c>
      <c r="AB2660" s="2">
        <v>0</v>
      </c>
      <c r="AC2660" s="1">
        <v>0</v>
      </c>
      <c r="AD2660" s="7">
        <v>43532</v>
      </c>
      <c r="AE2660" s="7">
        <v>43532</v>
      </c>
      <c r="AF2660">
        <v>0</v>
      </c>
      <c r="AG2660" t="s">
        <v>53</v>
      </c>
      <c r="AH2660" s="2">
        <v>0</v>
      </c>
      <c r="AI2660" s="1">
        <v>0</v>
      </c>
      <c r="AJ2660" s="1">
        <v>0</v>
      </c>
      <c r="AK2660" s="60" t="str">
        <f>+IF(Tabla1[[#This Row],[REQUEST_TY]]="SR MANTENIMIENTO CORRECTIVO", "EMERGENCIA", "OTROS")</f>
        <v>EMERGENCIA</v>
      </c>
      <c r="AL2660" s="6" t="str">
        <f>+_xlfn.IFS(Tabla1[[#This Row],[Veces obj]]&lt;=1,"0-1",Tabla1[[#This Row],[Veces obj]]&lt;=2,"1-2",Tabla1[[#This Row],[Veces obj]]&lt;=3,"2-3",TRUE,"&gt;3")</f>
        <v>0-1</v>
      </c>
      <c r="AM2660" s="60" t="str">
        <f>+_xlfn.IFS(MONTH(Tabla1[[#This Row],[MES]])&lt;=3,"Q1",MONTH(Tabla1[[#This Row],[MES]])&lt;=6,"Q2",MONTH(Tabla1[[#This Row],[MES]])&lt;=9,"Q3",TRUE,"Q4")</f>
        <v>Q1</v>
      </c>
      <c r="AN2660" s="15" t="str">
        <f>+IFERROR(VLOOKUP(Tabla1[[#This Row],[CUENTA]],CTAS[],2,0),"OTROS")</f>
        <v>OTROS</v>
      </c>
      <c r="AP2660" s="15" t="str">
        <f>+IFERROR(VLOOKUP(Tabla1[[#This Row],[EMPLEADO]],IS[],3,0),"OTROS")</f>
        <v>OTROS</v>
      </c>
      <c r="AQ2660" s="15" t="str">
        <f>+IFERROR(VLOOKUP(Tabla1[[#This Row],[EMPLEADO]],IS[[NÓMINA]:[INGENIERO]],2,0),"OTROS")</f>
        <v>OTROS</v>
      </c>
    </row>
    <row r="2661" spans="1:43" x14ac:dyDescent="0.25">
      <c r="A2661" t="s">
        <v>7477</v>
      </c>
      <c r="B2661">
        <v>1</v>
      </c>
      <c r="C2661" t="s">
        <v>8443</v>
      </c>
      <c r="D2661" t="s">
        <v>38</v>
      </c>
      <c r="E2661" t="s">
        <v>558</v>
      </c>
      <c r="F2661" t="s">
        <v>8444</v>
      </c>
      <c r="G2661" s="17" t="s">
        <v>2273</v>
      </c>
      <c r="H2661" t="s">
        <v>101</v>
      </c>
      <c r="I2661" t="s">
        <v>43</v>
      </c>
      <c r="J2661" t="s">
        <v>8</v>
      </c>
      <c r="K2661" t="s">
        <v>798</v>
      </c>
      <c r="L2661" t="s">
        <v>8445</v>
      </c>
      <c r="M2661" t="s">
        <v>1269</v>
      </c>
      <c r="N2661">
        <v>1</v>
      </c>
      <c r="O2661" t="s">
        <v>105</v>
      </c>
      <c r="P2661">
        <v>18</v>
      </c>
      <c r="Q2661" t="s">
        <v>62</v>
      </c>
      <c r="R2661" t="s">
        <v>95</v>
      </c>
      <c r="S2661" t="s">
        <v>64</v>
      </c>
      <c r="T2661" t="s">
        <v>51</v>
      </c>
      <c r="U2661" t="s">
        <v>65</v>
      </c>
      <c r="V2661">
        <v>0.8</v>
      </c>
      <c r="W2661" s="1">
        <v>0</v>
      </c>
      <c r="X2661">
        <v>1</v>
      </c>
      <c r="Y2661">
        <v>1.1000000000000001</v>
      </c>
      <c r="Z2661">
        <v>5</v>
      </c>
      <c r="AA2661">
        <v>0.22000000000000003</v>
      </c>
      <c r="AB2661" s="2">
        <v>0</v>
      </c>
      <c r="AC2661" s="1">
        <v>0</v>
      </c>
      <c r="AD2661" s="7">
        <v>43536</v>
      </c>
      <c r="AE2661" s="7">
        <v>43536</v>
      </c>
      <c r="AF2661">
        <v>0</v>
      </c>
      <c r="AG2661" t="s">
        <v>53</v>
      </c>
      <c r="AH2661" s="2">
        <v>0</v>
      </c>
      <c r="AI2661" s="1">
        <v>0</v>
      </c>
      <c r="AJ2661" s="1">
        <v>0</v>
      </c>
      <c r="AK2661" s="60" t="str">
        <f>+IF(Tabla1[[#This Row],[REQUEST_TY]]="SR MANTENIMIENTO CORRECTIVO", "EMERGENCIA", "OTROS")</f>
        <v>EMERGENCIA</v>
      </c>
      <c r="AL2661" s="6" t="str">
        <f>+_xlfn.IFS(Tabla1[[#This Row],[Veces obj]]&lt;=1,"0-1",Tabla1[[#This Row],[Veces obj]]&lt;=2,"1-2",Tabla1[[#This Row],[Veces obj]]&lt;=3,"2-3",TRUE,"&gt;3")</f>
        <v>0-1</v>
      </c>
      <c r="AM2661" s="60" t="str">
        <f>+_xlfn.IFS(MONTH(Tabla1[[#This Row],[MES]])&lt;=3,"Q1",MONTH(Tabla1[[#This Row],[MES]])&lt;=6,"Q2",MONTH(Tabla1[[#This Row],[MES]])&lt;=9,"Q3",TRUE,"Q4")</f>
        <v>Q1</v>
      </c>
      <c r="AN2661" s="15" t="str">
        <f>+IFERROR(VLOOKUP(Tabla1[[#This Row],[CUENTA]],CTAS[],2,0),"OTROS")</f>
        <v>OTROS</v>
      </c>
      <c r="AP2661" s="15" t="str">
        <f>+IFERROR(VLOOKUP(Tabla1[[#This Row],[EMPLEADO]],IS[],3,0),"OTROS")</f>
        <v>OTROS</v>
      </c>
      <c r="AQ2661" s="15" t="str">
        <f>+IFERROR(VLOOKUP(Tabla1[[#This Row],[EMPLEADO]],IS[[NÓMINA]:[INGENIERO]],2,0),"OTROS")</f>
        <v>OTROS</v>
      </c>
    </row>
    <row r="2662" spans="1:43" x14ac:dyDescent="0.25">
      <c r="A2662" t="s">
        <v>7477</v>
      </c>
      <c r="B2662">
        <v>1</v>
      </c>
      <c r="C2662" t="s">
        <v>8446</v>
      </c>
      <c r="D2662" t="s">
        <v>38</v>
      </c>
      <c r="E2662" t="s">
        <v>89</v>
      </c>
      <c r="F2662" t="s">
        <v>8447</v>
      </c>
      <c r="G2662" s="17" t="s">
        <v>6837</v>
      </c>
      <c r="H2662" t="s">
        <v>163</v>
      </c>
      <c r="I2662" t="s">
        <v>43</v>
      </c>
      <c r="J2662" t="s">
        <v>8</v>
      </c>
      <c r="K2662" t="s">
        <v>151</v>
      </c>
      <c r="L2662" t="s">
        <v>229</v>
      </c>
      <c r="M2662" t="s">
        <v>165</v>
      </c>
      <c r="N2662">
        <v>0</v>
      </c>
      <c r="O2662" t="s">
        <v>47</v>
      </c>
      <c r="P2662">
        <v>15</v>
      </c>
      <c r="Q2662" t="s">
        <v>194</v>
      </c>
      <c r="R2662" t="s">
        <v>95</v>
      </c>
      <c r="S2662" t="s">
        <v>64</v>
      </c>
      <c r="T2662" t="s">
        <v>51</v>
      </c>
      <c r="U2662" t="s">
        <v>195</v>
      </c>
      <c r="V2662">
        <v>0.6</v>
      </c>
      <c r="W2662" s="1">
        <v>819</v>
      </c>
      <c r="X2662">
        <v>1</v>
      </c>
      <c r="Y2662">
        <v>0</v>
      </c>
      <c r="Z2662">
        <v>5</v>
      </c>
      <c r="AA2662">
        <v>0</v>
      </c>
      <c r="AB2662" s="2">
        <v>0</v>
      </c>
      <c r="AC2662" s="1">
        <v>0</v>
      </c>
      <c r="AD2662" s="7">
        <v>43535</v>
      </c>
      <c r="AE2662" s="7">
        <v>43535</v>
      </c>
      <c r="AF2662">
        <v>0</v>
      </c>
      <c r="AG2662" t="s">
        <v>53</v>
      </c>
      <c r="AH2662" s="2">
        <v>0</v>
      </c>
      <c r="AI2662" s="1">
        <v>0</v>
      </c>
      <c r="AJ2662" s="1">
        <v>0</v>
      </c>
      <c r="AK2662" s="60" t="str">
        <f>+IF(Tabla1[[#This Row],[REQUEST_TY]]="SR MANTENIMIENTO CORRECTIVO", "EMERGENCIA", "OTROS")</f>
        <v>EMERGENCIA</v>
      </c>
      <c r="AL2662" s="6" t="str">
        <f>+_xlfn.IFS(Tabla1[[#This Row],[Veces obj]]&lt;=1,"0-1",Tabla1[[#This Row],[Veces obj]]&lt;=2,"1-2",Tabla1[[#This Row],[Veces obj]]&lt;=3,"2-3",TRUE,"&gt;3")</f>
        <v>0-1</v>
      </c>
      <c r="AM2662" s="60" t="str">
        <f>+_xlfn.IFS(MONTH(Tabla1[[#This Row],[MES]])&lt;=3,"Q1",MONTH(Tabla1[[#This Row],[MES]])&lt;=6,"Q2",MONTH(Tabla1[[#This Row],[MES]])&lt;=9,"Q3",TRUE,"Q4")</f>
        <v>Q1</v>
      </c>
      <c r="AN2662" s="15" t="str">
        <f>+IFERROR(VLOOKUP(Tabla1[[#This Row],[CUENTA]],CTAS[],2,0),"OTROS")</f>
        <v>HONEYWELL</v>
      </c>
      <c r="AP2662" s="15" t="str">
        <f>+IFERROR(VLOOKUP(Tabla1[[#This Row],[EMPLEADO]],IS[],3,0),"OTROS")</f>
        <v>CHIHUAHUA</v>
      </c>
      <c r="AQ2662" s="15" t="str">
        <f>+IFERROR(VLOOKUP(Tabla1[[#This Row],[EMPLEADO]],IS[[NÓMINA]:[INGENIERO]],2,0),"OTROS")</f>
        <v>LUIS EDUARDO MUÑOZ</v>
      </c>
    </row>
    <row r="2663" spans="1:43" x14ac:dyDescent="0.25">
      <c r="A2663" t="s">
        <v>7477</v>
      </c>
      <c r="B2663">
        <v>1</v>
      </c>
      <c r="C2663" t="s">
        <v>8448</v>
      </c>
      <c r="D2663" t="s">
        <v>38</v>
      </c>
      <c r="E2663" t="s">
        <v>39</v>
      </c>
      <c r="F2663" t="s">
        <v>8449</v>
      </c>
      <c r="G2663" s="17" t="s">
        <v>8450</v>
      </c>
      <c r="H2663" t="s">
        <v>136</v>
      </c>
      <c r="I2663" t="s">
        <v>43</v>
      </c>
      <c r="J2663" t="s">
        <v>8</v>
      </c>
      <c r="K2663" t="s">
        <v>2237</v>
      </c>
      <c r="L2663" t="s">
        <v>8451</v>
      </c>
      <c r="M2663" t="s">
        <v>131</v>
      </c>
      <c r="N2663">
        <v>1</v>
      </c>
      <c r="O2663" t="s">
        <v>47</v>
      </c>
      <c r="P2663">
        <v>2654</v>
      </c>
      <c r="Q2663" t="s">
        <v>48</v>
      </c>
      <c r="R2663" t="s">
        <v>49</v>
      </c>
      <c r="S2663" t="s">
        <v>50</v>
      </c>
      <c r="T2663" t="s">
        <v>51</v>
      </c>
      <c r="U2663" t="s">
        <v>52</v>
      </c>
      <c r="V2663">
        <v>1.05</v>
      </c>
      <c r="W2663" s="1">
        <v>0</v>
      </c>
      <c r="X2663">
        <v>1</v>
      </c>
      <c r="Y2663">
        <v>1.72</v>
      </c>
      <c r="Z2663">
        <v>5</v>
      </c>
      <c r="AA2663">
        <v>0.34399999999999997</v>
      </c>
      <c r="AB2663" s="2">
        <v>0</v>
      </c>
      <c r="AC2663" s="1">
        <v>0</v>
      </c>
      <c r="AD2663" s="7">
        <v>43535</v>
      </c>
      <c r="AE2663" s="7">
        <v>43535</v>
      </c>
      <c r="AF2663">
        <v>0</v>
      </c>
      <c r="AG2663" t="s">
        <v>53</v>
      </c>
      <c r="AH2663" s="2">
        <v>0</v>
      </c>
      <c r="AI2663" s="1">
        <v>0</v>
      </c>
      <c r="AJ2663" s="1">
        <v>0</v>
      </c>
      <c r="AK2663" s="60" t="str">
        <f>+IF(Tabla1[[#This Row],[REQUEST_TY]]="SR MANTENIMIENTO CORRECTIVO", "EMERGENCIA", "OTROS")</f>
        <v>EMERGENCIA</v>
      </c>
      <c r="AL2663" s="6" t="str">
        <f>+_xlfn.IFS(Tabla1[[#This Row],[Veces obj]]&lt;=1,"0-1",Tabla1[[#This Row],[Veces obj]]&lt;=2,"1-2",Tabla1[[#This Row],[Veces obj]]&lt;=3,"2-3",TRUE,"&gt;3")</f>
        <v>0-1</v>
      </c>
      <c r="AM2663" s="60" t="str">
        <f>+_xlfn.IFS(MONTH(Tabla1[[#This Row],[MES]])&lt;=3,"Q1",MONTH(Tabla1[[#This Row],[MES]])&lt;=6,"Q2",MONTH(Tabla1[[#This Row],[MES]])&lt;=9,"Q3",TRUE,"Q4")</f>
        <v>Q1</v>
      </c>
      <c r="AN2663" s="15" t="str">
        <f>+IFERROR(VLOOKUP(Tabla1[[#This Row],[CUENTA]],CTAS[],2,0),"OTROS")</f>
        <v>OTROS</v>
      </c>
      <c r="AP2663" s="15" t="str">
        <f>+IFERROR(VLOOKUP(Tabla1[[#This Row],[EMPLEADO]],IS[],3,0),"OTROS")</f>
        <v>OTROS</v>
      </c>
      <c r="AQ2663" s="15" t="str">
        <f>+IFERROR(VLOOKUP(Tabla1[[#This Row],[EMPLEADO]],IS[[NÓMINA]:[INGENIERO]],2,0),"OTROS")</f>
        <v>OTROS</v>
      </c>
    </row>
    <row r="2664" spans="1:43" x14ac:dyDescent="0.25">
      <c r="A2664" t="s">
        <v>7477</v>
      </c>
      <c r="B2664">
        <v>1</v>
      </c>
      <c r="C2664" t="s">
        <v>8452</v>
      </c>
      <c r="D2664" t="s">
        <v>38</v>
      </c>
      <c r="E2664" t="s">
        <v>89</v>
      </c>
      <c r="F2664" t="s">
        <v>8453</v>
      </c>
      <c r="G2664" s="17" t="s">
        <v>3032</v>
      </c>
      <c r="H2664" t="s">
        <v>868</v>
      </c>
      <c r="I2664" t="s">
        <v>43</v>
      </c>
      <c r="J2664" t="s">
        <v>8</v>
      </c>
      <c r="K2664" t="s">
        <v>199</v>
      </c>
      <c r="L2664" t="s">
        <v>3033</v>
      </c>
      <c r="M2664" t="s">
        <v>2994</v>
      </c>
      <c r="N2664">
        <v>1</v>
      </c>
      <c r="O2664" t="s">
        <v>47</v>
      </c>
      <c r="P2664">
        <v>42</v>
      </c>
      <c r="Q2664" t="s">
        <v>82</v>
      </c>
      <c r="R2664" t="s">
        <v>95</v>
      </c>
      <c r="S2664" t="s">
        <v>64</v>
      </c>
      <c r="T2664" t="s">
        <v>51</v>
      </c>
      <c r="U2664" t="s">
        <v>83</v>
      </c>
      <c r="V2664">
        <v>1.05</v>
      </c>
      <c r="W2664" s="1">
        <v>0</v>
      </c>
      <c r="X2664">
        <v>1</v>
      </c>
      <c r="Y2664">
        <v>1.67</v>
      </c>
      <c r="Z2664">
        <v>5</v>
      </c>
      <c r="AA2664">
        <v>0.33399999999999996</v>
      </c>
      <c r="AB2664" s="2">
        <v>0</v>
      </c>
      <c r="AC2664" s="1">
        <v>0</v>
      </c>
      <c r="AD2664" s="7">
        <v>43535</v>
      </c>
      <c r="AE2664" s="7">
        <v>43535</v>
      </c>
      <c r="AF2664">
        <v>0</v>
      </c>
      <c r="AG2664" t="s">
        <v>53</v>
      </c>
      <c r="AH2664" s="2">
        <v>0</v>
      </c>
      <c r="AI2664" s="1">
        <v>0</v>
      </c>
      <c r="AJ2664" s="1">
        <v>0</v>
      </c>
      <c r="AK2664" s="60" t="str">
        <f>+IF(Tabla1[[#This Row],[REQUEST_TY]]="SR MANTENIMIENTO CORRECTIVO", "EMERGENCIA", "OTROS")</f>
        <v>EMERGENCIA</v>
      </c>
      <c r="AL2664" s="6" t="str">
        <f>+_xlfn.IFS(Tabla1[[#This Row],[Veces obj]]&lt;=1,"0-1",Tabla1[[#This Row],[Veces obj]]&lt;=2,"1-2",Tabla1[[#This Row],[Veces obj]]&lt;=3,"2-3",TRUE,"&gt;3")</f>
        <v>0-1</v>
      </c>
      <c r="AM2664" s="60" t="str">
        <f>+_xlfn.IFS(MONTH(Tabla1[[#This Row],[MES]])&lt;=3,"Q1",MONTH(Tabla1[[#This Row],[MES]])&lt;=6,"Q2",MONTH(Tabla1[[#This Row],[MES]])&lt;=9,"Q3",TRUE,"Q4")</f>
        <v>Q1</v>
      </c>
      <c r="AN2664" s="15" t="str">
        <f>+IFERROR(VLOOKUP(Tabla1[[#This Row],[CUENTA]],CTAS[],2,0),"OTROS")</f>
        <v>OTROS</v>
      </c>
      <c r="AP2664" s="15" t="str">
        <f>+IFERROR(VLOOKUP(Tabla1[[#This Row],[EMPLEADO]],IS[],3,0),"OTROS")</f>
        <v>OTROS</v>
      </c>
      <c r="AQ2664" s="15" t="str">
        <f>+IFERROR(VLOOKUP(Tabla1[[#This Row],[EMPLEADO]],IS[[NÓMINA]:[INGENIERO]],2,0),"OTROS")</f>
        <v>OTROS</v>
      </c>
    </row>
    <row r="2665" spans="1:43" x14ac:dyDescent="0.25">
      <c r="A2665" t="s">
        <v>7477</v>
      </c>
      <c r="B2665">
        <v>1</v>
      </c>
      <c r="C2665" t="s">
        <v>8454</v>
      </c>
      <c r="D2665" t="s">
        <v>38</v>
      </c>
      <c r="E2665" t="s">
        <v>275</v>
      </c>
      <c r="F2665" t="s">
        <v>8455</v>
      </c>
      <c r="G2665" s="17" t="s">
        <v>8456</v>
      </c>
      <c r="H2665" t="s">
        <v>150</v>
      </c>
      <c r="I2665" t="s">
        <v>43</v>
      </c>
      <c r="J2665" t="s">
        <v>8</v>
      </c>
      <c r="K2665" t="s">
        <v>151</v>
      </c>
      <c r="L2665" t="s">
        <v>152</v>
      </c>
      <c r="M2665" t="s">
        <v>73</v>
      </c>
      <c r="N2665">
        <v>0</v>
      </c>
      <c r="O2665" t="s">
        <v>47</v>
      </c>
      <c r="P2665">
        <v>107</v>
      </c>
      <c r="Q2665" t="s">
        <v>48</v>
      </c>
      <c r="R2665" t="s">
        <v>95</v>
      </c>
      <c r="S2665" t="s">
        <v>64</v>
      </c>
      <c r="T2665" t="s">
        <v>51</v>
      </c>
      <c r="U2665" t="s">
        <v>96</v>
      </c>
      <c r="V2665">
        <v>1.1000000000000001</v>
      </c>
      <c r="W2665" s="1">
        <v>1501.5000000000002</v>
      </c>
      <c r="X2665">
        <v>1</v>
      </c>
      <c r="Y2665">
        <v>1.1499999999999999</v>
      </c>
      <c r="Z2665">
        <v>5</v>
      </c>
      <c r="AA2665">
        <v>0.22999999999999998</v>
      </c>
      <c r="AB2665" s="2">
        <v>0</v>
      </c>
      <c r="AC2665" s="1">
        <v>0</v>
      </c>
      <c r="AD2665" s="7">
        <v>43535</v>
      </c>
      <c r="AE2665" s="7">
        <v>43535</v>
      </c>
      <c r="AF2665">
        <v>0</v>
      </c>
      <c r="AG2665" t="s">
        <v>53</v>
      </c>
      <c r="AH2665" s="2">
        <v>0</v>
      </c>
      <c r="AI2665" s="1">
        <v>0</v>
      </c>
      <c r="AJ2665" s="1">
        <v>0</v>
      </c>
      <c r="AK2665" s="60" t="str">
        <f>+IF(Tabla1[[#This Row],[REQUEST_TY]]="SR MANTENIMIENTO CORRECTIVO", "EMERGENCIA", "OTROS")</f>
        <v>EMERGENCIA</v>
      </c>
      <c r="AL2665" s="6" t="str">
        <f>+_xlfn.IFS(Tabla1[[#This Row],[Veces obj]]&lt;=1,"0-1",Tabla1[[#This Row],[Veces obj]]&lt;=2,"1-2",Tabla1[[#This Row],[Veces obj]]&lt;=3,"2-3",TRUE,"&gt;3")</f>
        <v>0-1</v>
      </c>
      <c r="AM2665" s="60" t="str">
        <f>+_xlfn.IFS(MONTH(Tabla1[[#This Row],[MES]])&lt;=3,"Q1",MONTH(Tabla1[[#This Row],[MES]])&lt;=6,"Q2",MONTH(Tabla1[[#This Row],[MES]])&lt;=9,"Q3",TRUE,"Q4")</f>
        <v>Q1</v>
      </c>
      <c r="AN2665" s="15" t="str">
        <f>+IFERROR(VLOOKUP(Tabla1[[#This Row],[CUENTA]],CTAS[],2,0),"OTROS")</f>
        <v>HONEYWELL</v>
      </c>
      <c r="AP2665" s="15" t="str">
        <f>+IFERROR(VLOOKUP(Tabla1[[#This Row],[EMPLEADO]],IS[],3,0),"OTROS")</f>
        <v>JUAREZ</v>
      </c>
      <c r="AQ2665" s="15" t="str">
        <f>+IFERROR(VLOOKUP(Tabla1[[#This Row],[EMPLEADO]],IS[[NÓMINA]:[INGENIERO]],2,0),"OTROS")</f>
        <v>CARLOS MONTOYA</v>
      </c>
    </row>
    <row r="2666" spans="1:43" x14ac:dyDescent="0.25">
      <c r="A2666" t="s">
        <v>7477</v>
      </c>
      <c r="B2666">
        <v>1</v>
      </c>
      <c r="C2666" t="s">
        <v>8457</v>
      </c>
      <c r="D2666" t="s">
        <v>38</v>
      </c>
      <c r="E2666" t="s">
        <v>604</v>
      </c>
      <c r="F2666" t="s">
        <v>8458</v>
      </c>
      <c r="G2666" s="17" t="s">
        <v>1324</v>
      </c>
      <c r="H2666" t="s">
        <v>150</v>
      </c>
      <c r="I2666" t="s">
        <v>43</v>
      </c>
      <c r="J2666" t="s">
        <v>8</v>
      </c>
      <c r="K2666" t="s">
        <v>151</v>
      </c>
      <c r="L2666" t="s">
        <v>1325</v>
      </c>
      <c r="M2666" t="s">
        <v>94</v>
      </c>
      <c r="N2666">
        <v>0</v>
      </c>
      <c r="O2666" t="s">
        <v>47</v>
      </c>
      <c r="P2666">
        <v>18</v>
      </c>
      <c r="Q2666" t="s">
        <v>62</v>
      </c>
      <c r="R2666" t="s">
        <v>63</v>
      </c>
      <c r="S2666" t="s">
        <v>64</v>
      </c>
      <c r="T2666" t="s">
        <v>51</v>
      </c>
      <c r="U2666" t="s">
        <v>65</v>
      </c>
      <c r="V2666">
        <v>0.8</v>
      </c>
      <c r="W2666" s="1">
        <v>1092</v>
      </c>
      <c r="X2666">
        <v>1</v>
      </c>
      <c r="Y2666">
        <v>2.92</v>
      </c>
      <c r="Z2666">
        <v>5</v>
      </c>
      <c r="AA2666">
        <v>0.58399999999999996</v>
      </c>
      <c r="AB2666" s="2">
        <v>0</v>
      </c>
      <c r="AC2666" s="1">
        <v>0</v>
      </c>
      <c r="AD2666" s="7">
        <v>43535</v>
      </c>
      <c r="AE2666" s="7">
        <v>43535</v>
      </c>
      <c r="AF2666">
        <v>0</v>
      </c>
      <c r="AG2666" t="s">
        <v>53</v>
      </c>
      <c r="AH2666" s="2">
        <v>0</v>
      </c>
      <c r="AI2666" s="1">
        <v>0</v>
      </c>
      <c r="AJ2666" s="1">
        <v>0</v>
      </c>
      <c r="AK2666" s="60" t="str">
        <f>+IF(Tabla1[[#This Row],[REQUEST_TY]]="SR MANTENIMIENTO CORRECTIVO", "EMERGENCIA", "OTROS")</f>
        <v>EMERGENCIA</v>
      </c>
      <c r="AL2666" s="6" t="str">
        <f>+_xlfn.IFS(Tabla1[[#This Row],[Veces obj]]&lt;=1,"0-1",Tabla1[[#This Row],[Veces obj]]&lt;=2,"1-2",Tabla1[[#This Row],[Veces obj]]&lt;=3,"2-3",TRUE,"&gt;3")</f>
        <v>0-1</v>
      </c>
      <c r="AM2666" s="60" t="str">
        <f>+_xlfn.IFS(MONTH(Tabla1[[#This Row],[MES]])&lt;=3,"Q1",MONTH(Tabla1[[#This Row],[MES]])&lt;=6,"Q2",MONTH(Tabla1[[#This Row],[MES]])&lt;=9,"Q3",TRUE,"Q4")</f>
        <v>Q1</v>
      </c>
      <c r="AN2666" s="15" t="str">
        <f>+IFERROR(VLOOKUP(Tabla1[[#This Row],[CUENTA]],CTAS[],2,0),"OTROS")</f>
        <v>HONEYWELL</v>
      </c>
      <c r="AP2666" s="15" t="str">
        <f>+IFERROR(VLOOKUP(Tabla1[[#This Row],[EMPLEADO]],IS[],3,0),"OTROS")</f>
        <v>JUAREZ</v>
      </c>
      <c r="AQ2666" s="15" t="str">
        <f>+IFERROR(VLOOKUP(Tabla1[[#This Row],[EMPLEADO]],IS[[NÓMINA]:[INGENIERO]],2,0),"OTROS")</f>
        <v>CARLOS MONTOYA</v>
      </c>
    </row>
    <row r="2667" spans="1:43" x14ac:dyDescent="0.25">
      <c r="A2667" t="s">
        <v>7477</v>
      </c>
      <c r="B2667">
        <v>1</v>
      </c>
      <c r="C2667" t="s">
        <v>8459</v>
      </c>
      <c r="D2667" t="s">
        <v>38</v>
      </c>
      <c r="E2667" t="s">
        <v>3400</v>
      </c>
      <c r="F2667" t="s">
        <v>8460</v>
      </c>
      <c r="G2667" s="17" t="s">
        <v>8461</v>
      </c>
      <c r="H2667" t="s">
        <v>213</v>
      </c>
      <c r="I2667" t="s">
        <v>43</v>
      </c>
      <c r="J2667" t="s">
        <v>8</v>
      </c>
      <c r="K2667" t="s">
        <v>8462</v>
      </c>
      <c r="L2667" t="s">
        <v>8463</v>
      </c>
      <c r="M2667" t="s">
        <v>8464</v>
      </c>
      <c r="N2667">
        <v>0</v>
      </c>
      <c r="O2667" t="s">
        <v>47</v>
      </c>
      <c r="P2667">
        <v>2654</v>
      </c>
      <c r="Q2667" t="s">
        <v>48</v>
      </c>
      <c r="R2667" t="s">
        <v>74</v>
      </c>
      <c r="S2667" t="s">
        <v>50</v>
      </c>
      <c r="T2667" t="s">
        <v>208</v>
      </c>
      <c r="U2667" t="s">
        <v>52</v>
      </c>
      <c r="V2667">
        <v>1.05</v>
      </c>
      <c r="W2667" s="1">
        <v>750.75000000000011</v>
      </c>
      <c r="X2667">
        <v>1</v>
      </c>
      <c r="Y2667">
        <v>1.08</v>
      </c>
      <c r="Z2667">
        <v>9</v>
      </c>
      <c r="AA2667">
        <v>0.12000000000000001</v>
      </c>
      <c r="AB2667" s="2">
        <v>0</v>
      </c>
      <c r="AC2667" s="1">
        <v>0</v>
      </c>
      <c r="AD2667" s="7">
        <v>43535</v>
      </c>
      <c r="AE2667" s="7">
        <v>43535</v>
      </c>
      <c r="AF2667">
        <v>0</v>
      </c>
      <c r="AG2667" t="s">
        <v>53</v>
      </c>
      <c r="AH2667" s="2">
        <v>0</v>
      </c>
      <c r="AI2667" s="1">
        <v>0</v>
      </c>
      <c r="AJ2667" s="1">
        <v>0</v>
      </c>
      <c r="AK2667" s="60" t="str">
        <f>+IF(Tabla1[[#This Row],[REQUEST_TY]]="SR MANTENIMIENTO CORRECTIVO", "EMERGENCIA", "OTROS")</f>
        <v>EMERGENCIA</v>
      </c>
      <c r="AL2667" s="6" t="str">
        <f>+_xlfn.IFS(Tabla1[[#This Row],[Veces obj]]&lt;=1,"0-1",Tabla1[[#This Row],[Veces obj]]&lt;=2,"1-2",Tabla1[[#This Row],[Veces obj]]&lt;=3,"2-3",TRUE,"&gt;3")</f>
        <v>0-1</v>
      </c>
      <c r="AM2667" s="60" t="str">
        <f>+_xlfn.IFS(MONTH(Tabla1[[#This Row],[MES]])&lt;=3,"Q1",MONTH(Tabla1[[#This Row],[MES]])&lt;=6,"Q2",MONTH(Tabla1[[#This Row],[MES]])&lt;=9,"Q3",TRUE,"Q4")</f>
        <v>Q1</v>
      </c>
      <c r="AN2667" s="15" t="str">
        <f>+IFERROR(VLOOKUP(Tabla1[[#This Row],[CUENTA]],CTAS[],2,0),"OTROS")</f>
        <v>OTROS</v>
      </c>
      <c r="AP2667" s="15" t="str">
        <f>+IFERROR(VLOOKUP(Tabla1[[#This Row],[EMPLEADO]],IS[],3,0),"OTROS")</f>
        <v>OTROS</v>
      </c>
      <c r="AQ2667" s="15" t="str">
        <f>+IFERROR(VLOOKUP(Tabla1[[#This Row],[EMPLEADO]],IS[[NÓMINA]:[INGENIERO]],2,0),"OTROS")</f>
        <v>OTROS</v>
      </c>
    </row>
    <row r="2668" spans="1:43" x14ac:dyDescent="0.25">
      <c r="A2668" t="s">
        <v>7477</v>
      </c>
      <c r="B2668">
        <v>1</v>
      </c>
      <c r="C2668" t="s">
        <v>8465</v>
      </c>
      <c r="D2668" t="s">
        <v>38</v>
      </c>
      <c r="E2668" t="s">
        <v>39</v>
      </c>
      <c r="F2668" t="s">
        <v>8460</v>
      </c>
      <c r="G2668" s="17" t="s">
        <v>8466</v>
      </c>
      <c r="H2668" t="s">
        <v>246</v>
      </c>
      <c r="I2668" t="s">
        <v>43</v>
      </c>
      <c r="J2668" t="s">
        <v>8</v>
      </c>
      <c r="K2668" t="s">
        <v>44</v>
      </c>
      <c r="L2668" t="s">
        <v>8467</v>
      </c>
      <c r="M2668" t="s">
        <v>518</v>
      </c>
      <c r="N2668">
        <v>1</v>
      </c>
      <c r="O2668" t="s">
        <v>105</v>
      </c>
      <c r="P2668">
        <v>80</v>
      </c>
      <c r="Q2668" t="s">
        <v>48</v>
      </c>
      <c r="R2668" t="s">
        <v>49</v>
      </c>
      <c r="S2668" t="s">
        <v>50</v>
      </c>
      <c r="T2668" t="s">
        <v>51</v>
      </c>
      <c r="U2668" t="s">
        <v>52</v>
      </c>
      <c r="V2668">
        <v>1.05</v>
      </c>
      <c r="W2668" s="1">
        <v>0</v>
      </c>
      <c r="X2668">
        <v>1</v>
      </c>
      <c r="Y2668">
        <v>0.83</v>
      </c>
      <c r="Z2668">
        <v>5</v>
      </c>
      <c r="AA2668">
        <v>0.16599999999999998</v>
      </c>
      <c r="AB2668" s="2">
        <v>0</v>
      </c>
      <c r="AC2668" s="1">
        <v>0</v>
      </c>
      <c r="AD2668" s="7">
        <v>43535</v>
      </c>
      <c r="AE2668" s="7">
        <v>43535</v>
      </c>
      <c r="AF2668">
        <v>0</v>
      </c>
      <c r="AG2668" t="s">
        <v>53</v>
      </c>
      <c r="AH2668" s="2">
        <v>0</v>
      </c>
      <c r="AI2668" s="1">
        <v>0</v>
      </c>
      <c r="AJ2668" s="1">
        <v>0</v>
      </c>
      <c r="AK2668" s="60" t="str">
        <f>+IF(Tabla1[[#This Row],[REQUEST_TY]]="SR MANTENIMIENTO CORRECTIVO", "EMERGENCIA", "OTROS")</f>
        <v>EMERGENCIA</v>
      </c>
      <c r="AL2668" s="6" t="str">
        <f>+_xlfn.IFS(Tabla1[[#This Row],[Veces obj]]&lt;=1,"0-1",Tabla1[[#This Row],[Veces obj]]&lt;=2,"1-2",Tabla1[[#This Row],[Veces obj]]&lt;=3,"2-3",TRUE,"&gt;3")</f>
        <v>0-1</v>
      </c>
      <c r="AM2668" s="60" t="str">
        <f>+_xlfn.IFS(MONTH(Tabla1[[#This Row],[MES]])&lt;=3,"Q1",MONTH(Tabla1[[#This Row],[MES]])&lt;=6,"Q2",MONTH(Tabla1[[#This Row],[MES]])&lt;=9,"Q3",TRUE,"Q4")</f>
        <v>Q1</v>
      </c>
      <c r="AN2668" s="15" t="str">
        <f>+IFERROR(VLOOKUP(Tabla1[[#This Row],[CUENTA]],CTAS[],2,0),"OTROS")</f>
        <v>OTROS</v>
      </c>
      <c r="AP2668" s="15" t="str">
        <f>+IFERROR(VLOOKUP(Tabla1[[#This Row],[EMPLEADO]],IS[],3,0),"OTROS")</f>
        <v>OTROS</v>
      </c>
      <c r="AQ2668" s="15" t="str">
        <f>+IFERROR(VLOOKUP(Tabla1[[#This Row],[EMPLEADO]],IS[[NÓMINA]:[INGENIERO]],2,0),"OTROS")</f>
        <v>OTROS</v>
      </c>
    </row>
    <row r="2669" spans="1:43" x14ac:dyDescent="0.25">
      <c r="A2669" t="s">
        <v>7477</v>
      </c>
      <c r="B2669">
        <v>1</v>
      </c>
      <c r="C2669" t="s">
        <v>8468</v>
      </c>
      <c r="D2669" t="s">
        <v>38</v>
      </c>
      <c r="E2669" t="s">
        <v>39</v>
      </c>
      <c r="F2669" t="s">
        <v>8469</v>
      </c>
      <c r="G2669" s="17" t="s">
        <v>41</v>
      </c>
      <c r="H2669" t="s">
        <v>42</v>
      </c>
      <c r="I2669" t="s">
        <v>43</v>
      </c>
      <c r="J2669" t="s">
        <v>8</v>
      </c>
      <c r="K2669" t="s">
        <v>44</v>
      </c>
      <c r="L2669" t="s">
        <v>45</v>
      </c>
      <c r="M2669" t="s">
        <v>46</v>
      </c>
      <c r="N2669">
        <v>1</v>
      </c>
      <c r="O2669" t="s">
        <v>47</v>
      </c>
      <c r="P2669">
        <v>7</v>
      </c>
      <c r="Q2669" t="s">
        <v>194</v>
      </c>
      <c r="R2669" t="s">
        <v>49</v>
      </c>
      <c r="S2669" t="s">
        <v>50</v>
      </c>
      <c r="T2669" t="s">
        <v>51</v>
      </c>
      <c r="U2669" t="s">
        <v>444</v>
      </c>
      <c r="V2669">
        <v>0</v>
      </c>
      <c r="W2669" s="1">
        <v>0</v>
      </c>
      <c r="X2669">
        <v>1</v>
      </c>
      <c r="Y2669">
        <v>2.9</v>
      </c>
      <c r="Z2669">
        <v>5</v>
      </c>
      <c r="AA2669">
        <v>0.57999999999999996</v>
      </c>
      <c r="AB2669" s="2">
        <v>0</v>
      </c>
      <c r="AC2669" s="1">
        <v>0</v>
      </c>
      <c r="AD2669" s="7">
        <v>43535</v>
      </c>
      <c r="AE2669" s="7">
        <v>43535</v>
      </c>
      <c r="AF2669">
        <v>0</v>
      </c>
      <c r="AG2669" t="s">
        <v>53</v>
      </c>
      <c r="AH2669" s="2">
        <v>0</v>
      </c>
      <c r="AI2669" s="1">
        <v>0</v>
      </c>
      <c r="AJ2669" s="1">
        <v>0</v>
      </c>
      <c r="AK2669" s="60" t="str">
        <f>+IF(Tabla1[[#This Row],[REQUEST_TY]]="SR MANTENIMIENTO CORRECTIVO", "EMERGENCIA", "OTROS")</f>
        <v>EMERGENCIA</v>
      </c>
      <c r="AL2669" s="6" t="str">
        <f>+_xlfn.IFS(Tabla1[[#This Row],[Veces obj]]&lt;=1,"0-1",Tabla1[[#This Row],[Veces obj]]&lt;=2,"1-2",Tabla1[[#This Row],[Veces obj]]&lt;=3,"2-3",TRUE,"&gt;3")</f>
        <v>0-1</v>
      </c>
      <c r="AM2669" s="60" t="str">
        <f>+_xlfn.IFS(MONTH(Tabla1[[#This Row],[MES]])&lt;=3,"Q1",MONTH(Tabla1[[#This Row],[MES]])&lt;=6,"Q2",MONTH(Tabla1[[#This Row],[MES]])&lt;=9,"Q3",TRUE,"Q4")</f>
        <v>Q1</v>
      </c>
      <c r="AN2669" s="15" t="str">
        <f>+IFERROR(VLOOKUP(Tabla1[[#This Row],[CUENTA]],CTAS[],2,0),"OTROS")</f>
        <v>OTROS</v>
      </c>
      <c r="AP2669" s="15" t="str">
        <f>+IFERROR(VLOOKUP(Tabla1[[#This Row],[EMPLEADO]],IS[],3,0),"OTROS")</f>
        <v>OTROS</v>
      </c>
      <c r="AQ2669" s="15" t="str">
        <f>+IFERROR(VLOOKUP(Tabla1[[#This Row],[EMPLEADO]],IS[[NÓMINA]:[INGENIERO]],2,0),"OTROS")</f>
        <v>OTROS</v>
      </c>
    </row>
    <row r="2670" spans="1:43" x14ac:dyDescent="0.25">
      <c r="A2670" t="s">
        <v>7477</v>
      </c>
      <c r="B2670">
        <v>1</v>
      </c>
      <c r="C2670" t="s">
        <v>8470</v>
      </c>
      <c r="D2670" t="s">
        <v>38</v>
      </c>
      <c r="E2670" t="s">
        <v>85</v>
      </c>
      <c r="F2670" t="s">
        <v>8471</v>
      </c>
      <c r="G2670" s="17" t="s">
        <v>8472</v>
      </c>
      <c r="H2670" t="s">
        <v>253</v>
      </c>
      <c r="I2670" t="s">
        <v>43</v>
      </c>
      <c r="J2670" t="s">
        <v>8</v>
      </c>
      <c r="K2670" t="s">
        <v>2443</v>
      </c>
      <c r="L2670" t="s">
        <v>8473</v>
      </c>
      <c r="M2670" t="s">
        <v>649</v>
      </c>
      <c r="N2670">
        <v>0</v>
      </c>
      <c r="O2670" t="s">
        <v>47</v>
      </c>
      <c r="P2670">
        <v>296</v>
      </c>
      <c r="Q2670" t="s">
        <v>48</v>
      </c>
      <c r="R2670" t="s">
        <v>49</v>
      </c>
      <c r="S2670" t="s">
        <v>50</v>
      </c>
      <c r="T2670" t="s">
        <v>51</v>
      </c>
      <c r="U2670" t="s">
        <v>52</v>
      </c>
      <c r="V2670">
        <v>1.05</v>
      </c>
      <c r="W2670" s="1">
        <v>750.75000000000011</v>
      </c>
      <c r="X2670">
        <v>1</v>
      </c>
      <c r="Y2670">
        <v>0</v>
      </c>
      <c r="Z2670">
        <v>5</v>
      </c>
      <c r="AA2670">
        <v>0</v>
      </c>
      <c r="AB2670" s="2">
        <v>0</v>
      </c>
      <c r="AC2670" s="1">
        <v>0</v>
      </c>
      <c r="AD2670" s="7">
        <v>43535</v>
      </c>
      <c r="AE2670" s="7">
        <v>43535</v>
      </c>
      <c r="AF2670">
        <v>0</v>
      </c>
      <c r="AG2670" t="s">
        <v>53</v>
      </c>
      <c r="AH2670" s="2">
        <v>0</v>
      </c>
      <c r="AI2670" s="1">
        <v>0</v>
      </c>
      <c r="AJ2670" s="1">
        <v>0</v>
      </c>
      <c r="AK2670" s="60" t="str">
        <f>+IF(Tabla1[[#This Row],[REQUEST_TY]]="SR MANTENIMIENTO CORRECTIVO", "EMERGENCIA", "OTROS")</f>
        <v>EMERGENCIA</v>
      </c>
      <c r="AL2670" s="6" t="str">
        <f>+_xlfn.IFS(Tabla1[[#This Row],[Veces obj]]&lt;=1,"0-1",Tabla1[[#This Row],[Veces obj]]&lt;=2,"1-2",Tabla1[[#This Row],[Veces obj]]&lt;=3,"2-3",TRUE,"&gt;3")</f>
        <v>0-1</v>
      </c>
      <c r="AM2670" s="60" t="str">
        <f>+_xlfn.IFS(MONTH(Tabla1[[#This Row],[MES]])&lt;=3,"Q1",MONTH(Tabla1[[#This Row],[MES]])&lt;=6,"Q2",MONTH(Tabla1[[#This Row],[MES]])&lt;=9,"Q3",TRUE,"Q4")</f>
        <v>Q1</v>
      </c>
      <c r="AN2670" s="15" t="str">
        <f>+IFERROR(VLOOKUP(Tabla1[[#This Row],[CUENTA]],CTAS[],2,0),"OTROS")</f>
        <v>OTROS</v>
      </c>
      <c r="AP2670" s="15" t="str">
        <f>+IFERROR(VLOOKUP(Tabla1[[#This Row],[EMPLEADO]],IS[],3,0),"OTROS")</f>
        <v>OTROS</v>
      </c>
      <c r="AQ2670" s="15" t="str">
        <f>+IFERROR(VLOOKUP(Tabla1[[#This Row],[EMPLEADO]],IS[[NÓMINA]:[INGENIERO]],2,0),"OTROS")</f>
        <v>OTROS</v>
      </c>
    </row>
    <row r="2671" spans="1:43" x14ac:dyDescent="0.25">
      <c r="A2671" t="s">
        <v>7477</v>
      </c>
      <c r="B2671">
        <v>1</v>
      </c>
      <c r="C2671" t="s">
        <v>8474</v>
      </c>
      <c r="D2671" t="s">
        <v>38</v>
      </c>
      <c r="E2671" t="s">
        <v>133</v>
      </c>
      <c r="F2671" t="s">
        <v>8475</v>
      </c>
      <c r="G2671" s="17" t="s">
        <v>4553</v>
      </c>
      <c r="H2671" t="s">
        <v>106</v>
      </c>
      <c r="I2671" t="s">
        <v>43</v>
      </c>
      <c r="J2671" t="s">
        <v>8</v>
      </c>
      <c r="K2671" t="s">
        <v>59</v>
      </c>
      <c r="L2671" t="s">
        <v>4554</v>
      </c>
      <c r="M2671" t="s">
        <v>316</v>
      </c>
      <c r="N2671">
        <v>0</v>
      </c>
      <c r="O2671" t="s">
        <v>47</v>
      </c>
      <c r="P2671">
        <v>7</v>
      </c>
      <c r="Q2671" t="s">
        <v>194</v>
      </c>
      <c r="R2671" t="s">
        <v>138</v>
      </c>
      <c r="S2671" t="s">
        <v>139</v>
      </c>
      <c r="T2671" t="s">
        <v>51</v>
      </c>
      <c r="U2671" t="s">
        <v>224</v>
      </c>
      <c r="V2671">
        <v>0.8</v>
      </c>
      <c r="W2671" s="1">
        <v>1258.4000000000003</v>
      </c>
      <c r="X2671">
        <v>1</v>
      </c>
      <c r="Y2671">
        <v>2.0499999999999998</v>
      </c>
      <c r="Z2671">
        <v>4</v>
      </c>
      <c r="AA2671">
        <v>0.51249999999999996</v>
      </c>
      <c r="AB2671" s="2">
        <v>0</v>
      </c>
      <c r="AC2671" s="1">
        <v>0</v>
      </c>
      <c r="AD2671" s="7">
        <v>43535</v>
      </c>
      <c r="AE2671" s="7">
        <v>43535</v>
      </c>
      <c r="AF2671">
        <v>0</v>
      </c>
      <c r="AG2671" t="s">
        <v>53</v>
      </c>
      <c r="AH2671" s="2">
        <v>0</v>
      </c>
      <c r="AI2671" s="1">
        <v>0</v>
      </c>
      <c r="AJ2671" s="1">
        <v>0</v>
      </c>
      <c r="AK2671" s="60" t="str">
        <f>+IF(Tabla1[[#This Row],[REQUEST_TY]]="SR MANTENIMIENTO CORRECTIVO", "EMERGENCIA", "OTROS")</f>
        <v>EMERGENCIA</v>
      </c>
      <c r="AL2671" s="6" t="str">
        <f>+_xlfn.IFS(Tabla1[[#This Row],[Veces obj]]&lt;=1,"0-1",Tabla1[[#This Row],[Veces obj]]&lt;=2,"1-2",Tabla1[[#This Row],[Veces obj]]&lt;=3,"2-3",TRUE,"&gt;3")</f>
        <v>0-1</v>
      </c>
      <c r="AM2671" s="60" t="str">
        <f>+_xlfn.IFS(MONTH(Tabla1[[#This Row],[MES]])&lt;=3,"Q1",MONTH(Tabla1[[#This Row],[MES]])&lt;=6,"Q2",MONTH(Tabla1[[#This Row],[MES]])&lt;=9,"Q3",TRUE,"Q4")</f>
        <v>Q1</v>
      </c>
      <c r="AN2671" s="15" t="str">
        <f>+IFERROR(VLOOKUP(Tabla1[[#This Row],[CUENTA]],CTAS[],2,0),"OTROS")</f>
        <v>OTROS</v>
      </c>
      <c r="AP2671" s="15" t="str">
        <f>+IFERROR(VLOOKUP(Tabla1[[#This Row],[EMPLEADO]],IS[],3,0),"OTROS")</f>
        <v>OTROS</v>
      </c>
      <c r="AQ2671" s="15" t="str">
        <f>+IFERROR(VLOOKUP(Tabla1[[#This Row],[EMPLEADO]],IS[[NÓMINA]:[INGENIERO]],2,0),"OTROS")</f>
        <v>OTROS</v>
      </c>
    </row>
    <row r="2672" spans="1:43" x14ac:dyDescent="0.25">
      <c r="A2672" t="s">
        <v>7477</v>
      </c>
      <c r="B2672">
        <v>1</v>
      </c>
      <c r="C2672" t="s">
        <v>8476</v>
      </c>
      <c r="D2672" t="s">
        <v>38</v>
      </c>
      <c r="E2672" t="s">
        <v>133</v>
      </c>
      <c r="F2672" t="s">
        <v>8477</v>
      </c>
      <c r="G2672" s="17" t="s">
        <v>4397</v>
      </c>
      <c r="H2672" t="s">
        <v>679</v>
      </c>
      <c r="I2672" t="s">
        <v>43</v>
      </c>
      <c r="J2672" t="s">
        <v>8</v>
      </c>
      <c r="K2672" t="s">
        <v>59</v>
      </c>
      <c r="L2672" t="s">
        <v>1070</v>
      </c>
      <c r="M2672" t="s">
        <v>1071</v>
      </c>
      <c r="N2672">
        <v>0</v>
      </c>
      <c r="O2672" t="s">
        <v>47</v>
      </c>
      <c r="P2672">
        <v>26</v>
      </c>
      <c r="Q2672" t="s">
        <v>62</v>
      </c>
      <c r="R2672" t="s">
        <v>138</v>
      </c>
      <c r="S2672" t="s">
        <v>139</v>
      </c>
      <c r="T2672" t="s">
        <v>51</v>
      </c>
      <c r="U2672" t="s">
        <v>262</v>
      </c>
      <c r="V2672">
        <v>1.05</v>
      </c>
      <c r="W2672" s="1">
        <v>1651.6500000000003</v>
      </c>
      <c r="X2672">
        <v>1</v>
      </c>
      <c r="Y2672">
        <v>0</v>
      </c>
      <c r="Z2672">
        <v>4</v>
      </c>
      <c r="AA2672">
        <v>0</v>
      </c>
      <c r="AB2672" s="2">
        <v>0</v>
      </c>
      <c r="AC2672" s="1">
        <v>0</v>
      </c>
      <c r="AD2672" s="7">
        <v>43535</v>
      </c>
      <c r="AE2672" s="7">
        <v>43535</v>
      </c>
      <c r="AF2672">
        <v>0</v>
      </c>
      <c r="AG2672" t="s">
        <v>53</v>
      </c>
      <c r="AH2672" s="2">
        <v>0</v>
      </c>
      <c r="AI2672" s="1">
        <v>0</v>
      </c>
      <c r="AJ2672" s="1">
        <v>0</v>
      </c>
      <c r="AK2672" s="60" t="str">
        <f>+IF(Tabla1[[#This Row],[REQUEST_TY]]="SR MANTENIMIENTO CORRECTIVO", "EMERGENCIA", "OTROS")</f>
        <v>EMERGENCIA</v>
      </c>
      <c r="AL2672" s="6" t="str">
        <f>+_xlfn.IFS(Tabla1[[#This Row],[Veces obj]]&lt;=1,"0-1",Tabla1[[#This Row],[Veces obj]]&lt;=2,"1-2",Tabla1[[#This Row],[Veces obj]]&lt;=3,"2-3",TRUE,"&gt;3")</f>
        <v>0-1</v>
      </c>
      <c r="AM2672" s="60" t="str">
        <f>+_xlfn.IFS(MONTH(Tabla1[[#This Row],[MES]])&lt;=3,"Q1",MONTH(Tabla1[[#This Row],[MES]])&lt;=6,"Q2",MONTH(Tabla1[[#This Row],[MES]])&lt;=9,"Q3",TRUE,"Q4")</f>
        <v>Q1</v>
      </c>
      <c r="AN2672" s="15" t="str">
        <f>+IFERROR(VLOOKUP(Tabla1[[#This Row],[CUENTA]],CTAS[],2,0),"OTROS")</f>
        <v>OTROS</v>
      </c>
      <c r="AP2672" s="15" t="str">
        <f>+IFERROR(VLOOKUP(Tabla1[[#This Row],[EMPLEADO]],IS[],3,0),"OTROS")</f>
        <v>OTROS</v>
      </c>
      <c r="AQ2672" s="15" t="str">
        <f>+IFERROR(VLOOKUP(Tabla1[[#This Row],[EMPLEADO]],IS[[NÓMINA]:[INGENIERO]],2,0),"OTROS")</f>
        <v>OTROS</v>
      </c>
    </row>
    <row r="2673" spans="1:43" x14ac:dyDescent="0.25">
      <c r="A2673" t="s">
        <v>7477</v>
      </c>
      <c r="B2673">
        <v>1</v>
      </c>
      <c r="C2673" t="s">
        <v>8478</v>
      </c>
      <c r="D2673" t="s">
        <v>38</v>
      </c>
      <c r="E2673" t="s">
        <v>725</v>
      </c>
      <c r="F2673" t="s">
        <v>8479</v>
      </c>
      <c r="G2673" s="17" t="s">
        <v>914</v>
      </c>
      <c r="H2673" t="s">
        <v>106</v>
      </c>
      <c r="I2673" t="s">
        <v>43</v>
      </c>
      <c r="J2673" t="s">
        <v>8</v>
      </c>
      <c r="K2673" t="s">
        <v>59</v>
      </c>
      <c r="L2673" t="s">
        <v>916</v>
      </c>
      <c r="M2673" t="s">
        <v>316</v>
      </c>
      <c r="N2673">
        <v>0</v>
      </c>
      <c r="O2673" t="s">
        <v>47</v>
      </c>
      <c r="P2673">
        <v>40</v>
      </c>
      <c r="Q2673" t="s">
        <v>82</v>
      </c>
      <c r="R2673" t="s">
        <v>223</v>
      </c>
      <c r="S2673" t="s">
        <v>139</v>
      </c>
      <c r="T2673" t="s">
        <v>51</v>
      </c>
      <c r="U2673" t="s">
        <v>140</v>
      </c>
      <c r="V2673">
        <v>1.1000000000000001</v>
      </c>
      <c r="W2673" s="1">
        <v>1730.3000000000004</v>
      </c>
      <c r="X2673">
        <v>1</v>
      </c>
      <c r="Y2673">
        <v>0</v>
      </c>
      <c r="Z2673">
        <v>4</v>
      </c>
      <c r="AA2673">
        <v>0</v>
      </c>
      <c r="AB2673" s="2">
        <v>0</v>
      </c>
      <c r="AC2673" s="1">
        <v>0</v>
      </c>
      <c r="AD2673" s="7">
        <v>43536</v>
      </c>
      <c r="AE2673" s="7">
        <v>43536</v>
      </c>
      <c r="AF2673">
        <v>0</v>
      </c>
      <c r="AG2673" t="s">
        <v>53</v>
      </c>
      <c r="AH2673" s="2">
        <v>0</v>
      </c>
      <c r="AI2673" s="1">
        <v>0</v>
      </c>
      <c r="AJ2673" s="1">
        <v>0</v>
      </c>
      <c r="AK2673" s="60" t="str">
        <f>+IF(Tabla1[[#This Row],[REQUEST_TY]]="SR MANTENIMIENTO CORRECTIVO", "EMERGENCIA", "OTROS")</f>
        <v>EMERGENCIA</v>
      </c>
      <c r="AL2673" s="6" t="str">
        <f>+_xlfn.IFS(Tabla1[[#This Row],[Veces obj]]&lt;=1,"0-1",Tabla1[[#This Row],[Veces obj]]&lt;=2,"1-2",Tabla1[[#This Row],[Veces obj]]&lt;=3,"2-3",TRUE,"&gt;3")</f>
        <v>0-1</v>
      </c>
      <c r="AM2673" s="60" t="str">
        <f>+_xlfn.IFS(MONTH(Tabla1[[#This Row],[MES]])&lt;=3,"Q1",MONTH(Tabla1[[#This Row],[MES]])&lt;=6,"Q2",MONTH(Tabla1[[#This Row],[MES]])&lt;=9,"Q3",TRUE,"Q4")</f>
        <v>Q1</v>
      </c>
      <c r="AN2673" s="15" t="str">
        <f>+IFERROR(VLOOKUP(Tabla1[[#This Row],[CUENTA]],CTAS[],2,0),"OTROS")</f>
        <v>OTROS</v>
      </c>
      <c r="AP2673" s="15" t="str">
        <f>+IFERROR(VLOOKUP(Tabla1[[#This Row],[EMPLEADO]],IS[],3,0),"OTROS")</f>
        <v>OTROS</v>
      </c>
      <c r="AQ2673" s="15" t="str">
        <f>+IFERROR(VLOOKUP(Tabla1[[#This Row],[EMPLEADO]],IS[[NÓMINA]:[INGENIERO]],2,0),"OTROS")</f>
        <v>OTROS</v>
      </c>
    </row>
    <row r="2674" spans="1:43" x14ac:dyDescent="0.25">
      <c r="A2674" t="s">
        <v>7477</v>
      </c>
      <c r="B2674">
        <v>1</v>
      </c>
      <c r="C2674" t="s">
        <v>8480</v>
      </c>
      <c r="D2674" t="s">
        <v>38</v>
      </c>
      <c r="E2674" t="s">
        <v>133</v>
      </c>
      <c r="F2674" t="s">
        <v>8481</v>
      </c>
      <c r="G2674" s="17" t="s">
        <v>3053</v>
      </c>
      <c r="H2674" t="s">
        <v>646</v>
      </c>
      <c r="I2674" t="s">
        <v>43</v>
      </c>
      <c r="J2674" t="s">
        <v>8</v>
      </c>
      <c r="K2674" t="s">
        <v>59</v>
      </c>
      <c r="L2674" t="s">
        <v>687</v>
      </c>
      <c r="M2674" t="s">
        <v>649</v>
      </c>
      <c r="N2674">
        <v>0</v>
      </c>
      <c r="O2674" t="s">
        <v>47</v>
      </c>
      <c r="P2674">
        <v>4</v>
      </c>
      <c r="Q2674" t="s">
        <v>207</v>
      </c>
      <c r="R2674" t="s">
        <v>138</v>
      </c>
      <c r="S2674" t="s">
        <v>139</v>
      </c>
      <c r="T2674" t="s">
        <v>51</v>
      </c>
      <c r="U2674" t="s">
        <v>879</v>
      </c>
      <c r="V2674">
        <v>0.6</v>
      </c>
      <c r="W2674" s="1">
        <v>943.80000000000007</v>
      </c>
      <c r="X2674">
        <v>1</v>
      </c>
      <c r="Y2674">
        <v>0</v>
      </c>
      <c r="Z2674">
        <v>4</v>
      </c>
      <c r="AA2674">
        <v>0</v>
      </c>
      <c r="AB2674" s="2">
        <v>0</v>
      </c>
      <c r="AC2674" s="1">
        <v>0</v>
      </c>
      <c r="AD2674" s="7">
        <v>43535</v>
      </c>
      <c r="AE2674" s="7">
        <v>43535</v>
      </c>
      <c r="AF2674">
        <v>0</v>
      </c>
      <c r="AG2674" t="s">
        <v>53</v>
      </c>
      <c r="AH2674" s="2">
        <v>0</v>
      </c>
      <c r="AI2674" s="1">
        <v>0</v>
      </c>
      <c r="AJ2674" s="1">
        <v>0</v>
      </c>
      <c r="AK2674" s="60" t="str">
        <f>+IF(Tabla1[[#This Row],[REQUEST_TY]]="SR MANTENIMIENTO CORRECTIVO", "EMERGENCIA", "OTROS")</f>
        <v>EMERGENCIA</v>
      </c>
      <c r="AL2674" s="6" t="str">
        <f>+_xlfn.IFS(Tabla1[[#This Row],[Veces obj]]&lt;=1,"0-1",Tabla1[[#This Row],[Veces obj]]&lt;=2,"1-2",Tabla1[[#This Row],[Veces obj]]&lt;=3,"2-3",TRUE,"&gt;3")</f>
        <v>0-1</v>
      </c>
      <c r="AM2674" s="60" t="str">
        <f>+_xlfn.IFS(MONTH(Tabla1[[#This Row],[MES]])&lt;=3,"Q1",MONTH(Tabla1[[#This Row],[MES]])&lt;=6,"Q2",MONTH(Tabla1[[#This Row],[MES]])&lt;=9,"Q3",TRUE,"Q4")</f>
        <v>Q1</v>
      </c>
      <c r="AN2674" s="15" t="str">
        <f>+IFERROR(VLOOKUP(Tabla1[[#This Row],[CUENTA]],CTAS[],2,0),"OTROS")</f>
        <v>OTROS</v>
      </c>
      <c r="AP2674" s="15" t="str">
        <f>+IFERROR(VLOOKUP(Tabla1[[#This Row],[EMPLEADO]],IS[],3,0),"OTROS")</f>
        <v>OTROS</v>
      </c>
      <c r="AQ2674" s="15" t="str">
        <f>+IFERROR(VLOOKUP(Tabla1[[#This Row],[EMPLEADO]],IS[[NÓMINA]:[INGENIERO]],2,0),"OTROS")</f>
        <v>OTROS</v>
      </c>
    </row>
    <row r="2675" spans="1:43" x14ac:dyDescent="0.25">
      <c r="A2675" t="s">
        <v>7477</v>
      </c>
      <c r="B2675">
        <v>1</v>
      </c>
      <c r="C2675" t="s">
        <v>8482</v>
      </c>
      <c r="D2675" t="s">
        <v>38</v>
      </c>
      <c r="E2675" t="s">
        <v>133</v>
      </c>
      <c r="F2675" t="s">
        <v>8483</v>
      </c>
      <c r="G2675" s="17" t="s">
        <v>1582</v>
      </c>
      <c r="H2675" t="s">
        <v>1211</v>
      </c>
      <c r="I2675" t="s">
        <v>43</v>
      </c>
      <c r="J2675" t="s">
        <v>8</v>
      </c>
      <c r="K2675" t="s">
        <v>59</v>
      </c>
      <c r="L2675" t="s">
        <v>1583</v>
      </c>
      <c r="M2675" t="s">
        <v>1213</v>
      </c>
      <c r="N2675">
        <v>0</v>
      </c>
      <c r="O2675" t="s">
        <v>47</v>
      </c>
      <c r="P2675">
        <v>17</v>
      </c>
      <c r="Q2675" t="s">
        <v>62</v>
      </c>
      <c r="R2675" t="s">
        <v>138</v>
      </c>
      <c r="S2675" t="s">
        <v>139</v>
      </c>
      <c r="T2675" t="s">
        <v>51</v>
      </c>
      <c r="U2675" t="s">
        <v>262</v>
      </c>
      <c r="V2675">
        <v>1.05</v>
      </c>
      <c r="W2675" s="1">
        <v>1651.6500000000003</v>
      </c>
      <c r="X2675">
        <v>1</v>
      </c>
      <c r="Y2675">
        <v>0</v>
      </c>
      <c r="Z2675">
        <v>4</v>
      </c>
      <c r="AA2675">
        <v>0</v>
      </c>
      <c r="AB2675" s="2">
        <v>0</v>
      </c>
      <c r="AC2675" s="1">
        <v>0</v>
      </c>
      <c r="AD2675" s="7">
        <v>43535</v>
      </c>
      <c r="AE2675" s="7">
        <v>43535</v>
      </c>
      <c r="AF2675">
        <v>0</v>
      </c>
      <c r="AG2675" t="s">
        <v>53</v>
      </c>
      <c r="AH2675" s="2">
        <v>0</v>
      </c>
      <c r="AI2675" s="1">
        <v>0</v>
      </c>
      <c r="AJ2675" s="1">
        <v>0</v>
      </c>
      <c r="AK2675" s="60" t="str">
        <f>+IF(Tabla1[[#This Row],[REQUEST_TY]]="SR MANTENIMIENTO CORRECTIVO", "EMERGENCIA", "OTROS")</f>
        <v>EMERGENCIA</v>
      </c>
      <c r="AL2675" s="6" t="str">
        <f>+_xlfn.IFS(Tabla1[[#This Row],[Veces obj]]&lt;=1,"0-1",Tabla1[[#This Row],[Veces obj]]&lt;=2,"1-2",Tabla1[[#This Row],[Veces obj]]&lt;=3,"2-3",TRUE,"&gt;3")</f>
        <v>0-1</v>
      </c>
      <c r="AM2675" s="60" t="str">
        <f>+_xlfn.IFS(MONTH(Tabla1[[#This Row],[MES]])&lt;=3,"Q1",MONTH(Tabla1[[#This Row],[MES]])&lt;=6,"Q2",MONTH(Tabla1[[#This Row],[MES]])&lt;=9,"Q3",TRUE,"Q4")</f>
        <v>Q1</v>
      </c>
      <c r="AN2675" s="15" t="str">
        <f>+IFERROR(VLOOKUP(Tabla1[[#This Row],[CUENTA]],CTAS[],2,0),"OTROS")</f>
        <v>OTROS</v>
      </c>
      <c r="AP2675" s="15" t="str">
        <f>+IFERROR(VLOOKUP(Tabla1[[#This Row],[EMPLEADO]],IS[],3,0),"OTROS")</f>
        <v>OTROS</v>
      </c>
      <c r="AQ2675" s="15" t="str">
        <f>+IFERROR(VLOOKUP(Tabla1[[#This Row],[EMPLEADO]],IS[[NÓMINA]:[INGENIERO]],2,0),"OTROS")</f>
        <v>OTROS</v>
      </c>
    </row>
    <row r="2676" spans="1:43" x14ac:dyDescent="0.25">
      <c r="A2676" t="s">
        <v>7477</v>
      </c>
      <c r="B2676">
        <v>1</v>
      </c>
      <c r="C2676" t="s">
        <v>8484</v>
      </c>
      <c r="D2676" t="s">
        <v>38</v>
      </c>
      <c r="E2676" t="s">
        <v>725</v>
      </c>
      <c r="F2676" t="s">
        <v>8485</v>
      </c>
      <c r="G2676" s="17" t="s">
        <v>8486</v>
      </c>
      <c r="H2676" t="s">
        <v>1211</v>
      </c>
      <c r="I2676" t="s">
        <v>43</v>
      </c>
      <c r="J2676" t="s">
        <v>8</v>
      </c>
      <c r="K2676" t="s">
        <v>59</v>
      </c>
      <c r="L2676" t="s">
        <v>1583</v>
      </c>
      <c r="M2676" t="s">
        <v>1213</v>
      </c>
      <c r="N2676">
        <v>0</v>
      </c>
      <c r="O2676" t="s">
        <v>47</v>
      </c>
      <c r="P2676">
        <v>389</v>
      </c>
      <c r="Q2676" t="s">
        <v>48</v>
      </c>
      <c r="R2676" t="s">
        <v>223</v>
      </c>
      <c r="S2676" t="s">
        <v>139</v>
      </c>
      <c r="T2676" t="s">
        <v>51</v>
      </c>
      <c r="U2676" t="s">
        <v>353</v>
      </c>
      <c r="V2676">
        <v>1.1499999999999999</v>
      </c>
      <c r="W2676" s="1">
        <v>1808.95</v>
      </c>
      <c r="X2676">
        <v>1</v>
      </c>
      <c r="Y2676">
        <v>0.85</v>
      </c>
      <c r="Z2676">
        <v>4</v>
      </c>
      <c r="AA2676">
        <v>0.21249999999999999</v>
      </c>
      <c r="AB2676" s="2">
        <v>0</v>
      </c>
      <c r="AC2676" s="1">
        <v>0</v>
      </c>
      <c r="AD2676" s="7">
        <v>43535</v>
      </c>
      <c r="AE2676" s="7">
        <v>43535</v>
      </c>
      <c r="AF2676">
        <v>0</v>
      </c>
      <c r="AG2676" t="s">
        <v>53</v>
      </c>
      <c r="AH2676" s="2">
        <v>0</v>
      </c>
      <c r="AI2676" s="1">
        <v>0</v>
      </c>
      <c r="AJ2676" s="1">
        <v>0</v>
      </c>
      <c r="AK2676" s="60" t="str">
        <f>+IF(Tabla1[[#This Row],[REQUEST_TY]]="SR MANTENIMIENTO CORRECTIVO", "EMERGENCIA", "OTROS")</f>
        <v>EMERGENCIA</v>
      </c>
      <c r="AL2676" s="6" t="str">
        <f>+_xlfn.IFS(Tabla1[[#This Row],[Veces obj]]&lt;=1,"0-1",Tabla1[[#This Row],[Veces obj]]&lt;=2,"1-2",Tabla1[[#This Row],[Veces obj]]&lt;=3,"2-3",TRUE,"&gt;3")</f>
        <v>0-1</v>
      </c>
      <c r="AM2676" s="60" t="str">
        <f>+_xlfn.IFS(MONTH(Tabla1[[#This Row],[MES]])&lt;=3,"Q1",MONTH(Tabla1[[#This Row],[MES]])&lt;=6,"Q2",MONTH(Tabla1[[#This Row],[MES]])&lt;=9,"Q3",TRUE,"Q4")</f>
        <v>Q1</v>
      </c>
      <c r="AN2676" s="15" t="str">
        <f>+IFERROR(VLOOKUP(Tabla1[[#This Row],[CUENTA]],CTAS[],2,0),"OTROS")</f>
        <v>OTROS</v>
      </c>
      <c r="AP2676" s="15" t="str">
        <f>+IFERROR(VLOOKUP(Tabla1[[#This Row],[EMPLEADO]],IS[],3,0),"OTROS")</f>
        <v>OTROS</v>
      </c>
      <c r="AQ2676" s="15" t="str">
        <f>+IFERROR(VLOOKUP(Tabla1[[#This Row],[EMPLEADO]],IS[[NÓMINA]:[INGENIERO]],2,0),"OTROS")</f>
        <v>OTROS</v>
      </c>
    </row>
    <row r="2677" spans="1:43" x14ac:dyDescent="0.25">
      <c r="A2677" t="s">
        <v>7477</v>
      </c>
      <c r="B2677">
        <v>1</v>
      </c>
      <c r="C2677" t="s">
        <v>8487</v>
      </c>
      <c r="D2677" t="s">
        <v>38</v>
      </c>
      <c r="E2677" t="s">
        <v>217</v>
      </c>
      <c r="F2677" t="s">
        <v>8488</v>
      </c>
      <c r="G2677" s="17" t="s">
        <v>5746</v>
      </c>
      <c r="H2677" t="s">
        <v>58</v>
      </c>
      <c r="I2677" t="s">
        <v>43</v>
      </c>
      <c r="J2677" t="s">
        <v>8</v>
      </c>
      <c r="K2677" t="s">
        <v>59</v>
      </c>
      <c r="L2677" t="s">
        <v>3344</v>
      </c>
      <c r="M2677" t="s">
        <v>736</v>
      </c>
      <c r="N2677">
        <v>0</v>
      </c>
      <c r="O2677" t="s">
        <v>47</v>
      </c>
      <c r="P2677">
        <v>13</v>
      </c>
      <c r="Q2677" t="s">
        <v>194</v>
      </c>
      <c r="R2677" t="s">
        <v>223</v>
      </c>
      <c r="S2677" t="s">
        <v>139</v>
      </c>
      <c r="T2677" t="s">
        <v>51</v>
      </c>
      <c r="U2677" t="s">
        <v>224</v>
      </c>
      <c r="V2677">
        <v>0.8</v>
      </c>
      <c r="W2677" s="1">
        <v>1258.4000000000003</v>
      </c>
      <c r="X2677">
        <v>1</v>
      </c>
      <c r="Y2677">
        <v>0</v>
      </c>
      <c r="Z2677">
        <v>4</v>
      </c>
      <c r="AA2677">
        <v>0</v>
      </c>
      <c r="AB2677" s="2">
        <v>0</v>
      </c>
      <c r="AC2677" s="1">
        <v>0</v>
      </c>
      <c r="AD2677" s="7">
        <v>43535</v>
      </c>
      <c r="AE2677" s="7">
        <v>43535</v>
      </c>
      <c r="AF2677">
        <v>0</v>
      </c>
      <c r="AG2677" t="s">
        <v>53</v>
      </c>
      <c r="AH2677" s="2">
        <v>0</v>
      </c>
      <c r="AI2677" s="1">
        <v>0</v>
      </c>
      <c r="AJ2677" s="1">
        <v>0</v>
      </c>
      <c r="AK2677" s="60" t="str">
        <f>+IF(Tabla1[[#This Row],[REQUEST_TY]]="SR MANTENIMIENTO CORRECTIVO", "EMERGENCIA", "OTROS")</f>
        <v>EMERGENCIA</v>
      </c>
      <c r="AL2677" s="6" t="str">
        <f>+_xlfn.IFS(Tabla1[[#This Row],[Veces obj]]&lt;=1,"0-1",Tabla1[[#This Row],[Veces obj]]&lt;=2,"1-2",Tabla1[[#This Row],[Veces obj]]&lt;=3,"2-3",TRUE,"&gt;3")</f>
        <v>0-1</v>
      </c>
      <c r="AM2677" s="60" t="str">
        <f>+_xlfn.IFS(MONTH(Tabla1[[#This Row],[MES]])&lt;=3,"Q1",MONTH(Tabla1[[#This Row],[MES]])&lt;=6,"Q2",MONTH(Tabla1[[#This Row],[MES]])&lt;=9,"Q3",TRUE,"Q4")</f>
        <v>Q1</v>
      </c>
      <c r="AN2677" s="15" t="str">
        <f>+IFERROR(VLOOKUP(Tabla1[[#This Row],[CUENTA]],CTAS[],2,0),"OTROS")</f>
        <v>OTROS</v>
      </c>
      <c r="AP2677" s="15" t="str">
        <f>+IFERROR(VLOOKUP(Tabla1[[#This Row],[EMPLEADO]],IS[],3,0),"OTROS")</f>
        <v>OTROS</v>
      </c>
      <c r="AQ2677" s="15" t="str">
        <f>+IFERROR(VLOOKUP(Tabla1[[#This Row],[EMPLEADO]],IS[[NÓMINA]:[INGENIERO]],2,0),"OTROS")</f>
        <v>OTROS</v>
      </c>
    </row>
    <row r="2678" spans="1:43" x14ac:dyDescent="0.25">
      <c r="A2678" t="s">
        <v>7477</v>
      </c>
      <c r="B2678">
        <v>1</v>
      </c>
      <c r="C2678" t="s">
        <v>8489</v>
      </c>
      <c r="D2678" t="s">
        <v>38</v>
      </c>
      <c r="E2678" t="s">
        <v>258</v>
      </c>
      <c r="F2678" t="s">
        <v>8490</v>
      </c>
      <c r="G2678" s="17" t="s">
        <v>3141</v>
      </c>
      <c r="H2678" t="s">
        <v>915</v>
      </c>
      <c r="I2678" t="s">
        <v>43</v>
      </c>
      <c r="J2678" t="s">
        <v>8</v>
      </c>
      <c r="K2678" t="s">
        <v>59</v>
      </c>
      <c r="L2678" t="s">
        <v>130</v>
      </c>
      <c r="M2678" t="s">
        <v>131</v>
      </c>
      <c r="N2678">
        <v>0</v>
      </c>
      <c r="O2678" t="s">
        <v>47</v>
      </c>
      <c r="P2678">
        <v>8</v>
      </c>
      <c r="Q2678" t="s">
        <v>194</v>
      </c>
      <c r="R2678" t="s">
        <v>138</v>
      </c>
      <c r="S2678" t="s">
        <v>139</v>
      </c>
      <c r="T2678" t="s">
        <v>51</v>
      </c>
      <c r="U2678" t="s">
        <v>224</v>
      </c>
      <c r="V2678">
        <v>0.8</v>
      </c>
      <c r="W2678" s="1">
        <v>1258.4000000000003</v>
      </c>
      <c r="X2678">
        <v>1</v>
      </c>
      <c r="Y2678">
        <v>1.5</v>
      </c>
      <c r="Z2678">
        <v>4</v>
      </c>
      <c r="AA2678">
        <v>0.375</v>
      </c>
      <c r="AB2678" s="2">
        <v>0</v>
      </c>
      <c r="AC2678" s="1">
        <v>0</v>
      </c>
      <c r="AD2678" s="7">
        <v>43535</v>
      </c>
      <c r="AE2678" s="7">
        <v>43535</v>
      </c>
      <c r="AF2678">
        <v>0</v>
      </c>
      <c r="AG2678" t="s">
        <v>53</v>
      </c>
      <c r="AH2678" s="2">
        <v>0</v>
      </c>
      <c r="AI2678" s="1">
        <v>0</v>
      </c>
      <c r="AJ2678" s="1">
        <v>0</v>
      </c>
      <c r="AK2678" s="60" t="str">
        <f>+IF(Tabla1[[#This Row],[REQUEST_TY]]="SR MANTENIMIENTO CORRECTIVO", "EMERGENCIA", "OTROS")</f>
        <v>EMERGENCIA</v>
      </c>
      <c r="AL2678" s="6" t="str">
        <f>+_xlfn.IFS(Tabla1[[#This Row],[Veces obj]]&lt;=1,"0-1",Tabla1[[#This Row],[Veces obj]]&lt;=2,"1-2",Tabla1[[#This Row],[Veces obj]]&lt;=3,"2-3",TRUE,"&gt;3")</f>
        <v>0-1</v>
      </c>
      <c r="AM2678" s="60" t="str">
        <f>+_xlfn.IFS(MONTH(Tabla1[[#This Row],[MES]])&lt;=3,"Q1",MONTH(Tabla1[[#This Row],[MES]])&lt;=6,"Q2",MONTH(Tabla1[[#This Row],[MES]])&lt;=9,"Q3",TRUE,"Q4")</f>
        <v>Q1</v>
      </c>
      <c r="AN2678" s="15" t="str">
        <f>+IFERROR(VLOOKUP(Tabla1[[#This Row],[CUENTA]],CTAS[],2,0),"OTROS")</f>
        <v>OTROS</v>
      </c>
      <c r="AP2678" s="15" t="str">
        <f>+IFERROR(VLOOKUP(Tabla1[[#This Row],[EMPLEADO]],IS[],3,0),"OTROS")</f>
        <v>OTROS</v>
      </c>
      <c r="AQ2678" s="15" t="str">
        <f>+IFERROR(VLOOKUP(Tabla1[[#This Row],[EMPLEADO]],IS[[NÓMINA]:[INGENIERO]],2,0),"OTROS")</f>
        <v>OTROS</v>
      </c>
    </row>
    <row r="2679" spans="1:43" x14ac:dyDescent="0.25">
      <c r="A2679" t="s">
        <v>7477</v>
      </c>
      <c r="B2679">
        <v>1</v>
      </c>
      <c r="C2679" t="s">
        <v>8491</v>
      </c>
      <c r="D2679" t="s">
        <v>38</v>
      </c>
      <c r="E2679" t="s">
        <v>394</v>
      </c>
      <c r="F2679" t="s">
        <v>8492</v>
      </c>
      <c r="G2679" s="17" t="s">
        <v>396</v>
      </c>
      <c r="H2679" t="s">
        <v>1063</v>
      </c>
      <c r="I2679" t="s">
        <v>43</v>
      </c>
      <c r="J2679" t="s">
        <v>8</v>
      </c>
      <c r="K2679" t="s">
        <v>385</v>
      </c>
      <c r="L2679" t="s">
        <v>397</v>
      </c>
      <c r="M2679" t="s">
        <v>387</v>
      </c>
      <c r="N2679">
        <v>0</v>
      </c>
      <c r="O2679" t="s">
        <v>47</v>
      </c>
      <c r="P2679">
        <v>28</v>
      </c>
      <c r="Q2679" t="s">
        <v>62</v>
      </c>
      <c r="R2679" t="s">
        <v>63</v>
      </c>
      <c r="S2679" t="s">
        <v>64</v>
      </c>
      <c r="T2679" t="s">
        <v>51</v>
      </c>
      <c r="U2679" t="s">
        <v>65</v>
      </c>
      <c r="V2679">
        <v>0.8</v>
      </c>
      <c r="W2679" s="1">
        <v>1092</v>
      </c>
      <c r="X2679">
        <v>1</v>
      </c>
      <c r="Y2679">
        <v>1.18</v>
      </c>
      <c r="Z2679">
        <v>5</v>
      </c>
      <c r="AA2679">
        <v>0.23599999999999999</v>
      </c>
      <c r="AB2679" s="2">
        <v>0</v>
      </c>
      <c r="AC2679" s="1">
        <v>0</v>
      </c>
      <c r="AD2679" s="7">
        <v>43535</v>
      </c>
      <c r="AE2679" s="7">
        <v>43535</v>
      </c>
      <c r="AF2679">
        <v>0</v>
      </c>
      <c r="AG2679" t="s">
        <v>53</v>
      </c>
      <c r="AH2679" s="2">
        <v>0</v>
      </c>
      <c r="AI2679" s="1">
        <v>0</v>
      </c>
      <c r="AJ2679" s="1">
        <v>0</v>
      </c>
      <c r="AK2679" s="60" t="str">
        <f>+IF(Tabla1[[#This Row],[REQUEST_TY]]="SR MANTENIMIENTO CORRECTIVO", "EMERGENCIA", "OTROS")</f>
        <v>EMERGENCIA</v>
      </c>
      <c r="AL2679" s="6" t="str">
        <f>+_xlfn.IFS(Tabla1[[#This Row],[Veces obj]]&lt;=1,"0-1",Tabla1[[#This Row],[Veces obj]]&lt;=2,"1-2",Tabla1[[#This Row],[Veces obj]]&lt;=3,"2-3",TRUE,"&gt;3")</f>
        <v>0-1</v>
      </c>
      <c r="AM2679" s="60" t="str">
        <f>+_xlfn.IFS(MONTH(Tabla1[[#This Row],[MES]])&lt;=3,"Q1",MONTH(Tabla1[[#This Row],[MES]])&lt;=6,"Q2",MONTH(Tabla1[[#This Row],[MES]])&lt;=9,"Q3",TRUE,"Q4")</f>
        <v>Q1</v>
      </c>
      <c r="AN2679" s="15" t="str">
        <f>+IFERROR(VLOOKUP(Tabla1[[#This Row],[CUENTA]],CTAS[],2,0),"OTROS")</f>
        <v>OTROS</v>
      </c>
      <c r="AP2679" s="15" t="str">
        <f>+IFERROR(VLOOKUP(Tabla1[[#This Row],[EMPLEADO]],IS[],3,0),"OTROS")</f>
        <v>OTROS</v>
      </c>
      <c r="AQ2679" s="15" t="str">
        <f>+IFERROR(VLOOKUP(Tabla1[[#This Row],[EMPLEADO]],IS[[NÓMINA]:[INGENIERO]],2,0),"OTROS")</f>
        <v>OTROS</v>
      </c>
    </row>
    <row r="2680" spans="1:43" x14ac:dyDescent="0.25">
      <c r="A2680" t="s">
        <v>7477</v>
      </c>
      <c r="B2680">
        <v>1</v>
      </c>
      <c r="C2680" t="s">
        <v>8493</v>
      </c>
      <c r="D2680" t="s">
        <v>38</v>
      </c>
      <c r="E2680" t="s">
        <v>312</v>
      </c>
      <c r="F2680" t="s">
        <v>8494</v>
      </c>
      <c r="G2680" s="17" t="s">
        <v>2425</v>
      </c>
      <c r="H2680" t="s">
        <v>471</v>
      </c>
      <c r="I2680" t="s">
        <v>43</v>
      </c>
      <c r="J2680" t="s">
        <v>8</v>
      </c>
      <c r="K2680" t="s">
        <v>59</v>
      </c>
      <c r="L2680" t="s">
        <v>780</v>
      </c>
      <c r="M2680" t="s">
        <v>310</v>
      </c>
      <c r="N2680">
        <v>0</v>
      </c>
      <c r="O2680" t="s">
        <v>47</v>
      </c>
      <c r="P2680">
        <v>53</v>
      </c>
      <c r="Q2680" t="s">
        <v>82</v>
      </c>
      <c r="R2680" t="s">
        <v>317</v>
      </c>
      <c r="S2680" t="s">
        <v>318</v>
      </c>
      <c r="T2680" t="s">
        <v>51</v>
      </c>
      <c r="U2680" t="s">
        <v>140</v>
      </c>
      <c r="V2680">
        <v>1.1000000000000001</v>
      </c>
      <c r="W2680" s="1">
        <v>1730.3000000000004</v>
      </c>
      <c r="X2680">
        <v>1</v>
      </c>
      <c r="Y2680">
        <v>1.37</v>
      </c>
      <c r="Z2680">
        <v>4</v>
      </c>
      <c r="AA2680">
        <v>0.34250000000000003</v>
      </c>
      <c r="AB2680" s="2">
        <v>0</v>
      </c>
      <c r="AC2680" s="1">
        <v>0</v>
      </c>
      <c r="AD2680" s="7">
        <v>43535</v>
      </c>
      <c r="AE2680" s="7">
        <v>43535</v>
      </c>
      <c r="AF2680">
        <v>0</v>
      </c>
      <c r="AG2680" t="s">
        <v>53</v>
      </c>
      <c r="AH2680" s="2">
        <v>0</v>
      </c>
      <c r="AI2680" s="1">
        <v>0</v>
      </c>
      <c r="AJ2680" s="1">
        <v>0</v>
      </c>
      <c r="AK2680" s="60" t="str">
        <f>+IF(Tabla1[[#This Row],[REQUEST_TY]]="SR MANTENIMIENTO CORRECTIVO", "EMERGENCIA", "OTROS")</f>
        <v>EMERGENCIA</v>
      </c>
      <c r="AL2680" s="6" t="str">
        <f>+_xlfn.IFS(Tabla1[[#This Row],[Veces obj]]&lt;=1,"0-1",Tabla1[[#This Row],[Veces obj]]&lt;=2,"1-2",Tabla1[[#This Row],[Veces obj]]&lt;=3,"2-3",TRUE,"&gt;3")</f>
        <v>0-1</v>
      </c>
      <c r="AM2680" s="60" t="str">
        <f>+_xlfn.IFS(MONTH(Tabla1[[#This Row],[MES]])&lt;=3,"Q1",MONTH(Tabla1[[#This Row],[MES]])&lt;=6,"Q2",MONTH(Tabla1[[#This Row],[MES]])&lt;=9,"Q3",TRUE,"Q4")</f>
        <v>Q1</v>
      </c>
      <c r="AN2680" s="15" t="str">
        <f>+IFERROR(VLOOKUP(Tabla1[[#This Row],[CUENTA]],CTAS[],2,0),"OTROS")</f>
        <v>OTROS</v>
      </c>
      <c r="AP2680" s="15" t="str">
        <f>+IFERROR(VLOOKUP(Tabla1[[#This Row],[EMPLEADO]],IS[],3,0),"OTROS")</f>
        <v>OTROS</v>
      </c>
      <c r="AQ2680" s="15" t="str">
        <f>+IFERROR(VLOOKUP(Tabla1[[#This Row],[EMPLEADO]],IS[[NÓMINA]:[INGENIERO]],2,0),"OTROS")</f>
        <v>OTROS</v>
      </c>
    </row>
    <row r="2681" spans="1:43" x14ac:dyDescent="0.25">
      <c r="A2681" t="s">
        <v>7477</v>
      </c>
      <c r="B2681">
        <v>1</v>
      </c>
      <c r="C2681" t="s">
        <v>8495</v>
      </c>
      <c r="D2681" t="s">
        <v>38</v>
      </c>
      <c r="E2681" t="s">
        <v>76</v>
      </c>
      <c r="F2681" t="s">
        <v>8496</v>
      </c>
      <c r="G2681" s="17" t="s">
        <v>2690</v>
      </c>
      <c r="H2681" t="s">
        <v>471</v>
      </c>
      <c r="I2681" t="s">
        <v>43</v>
      </c>
      <c r="J2681" t="s">
        <v>8</v>
      </c>
      <c r="K2681" t="s">
        <v>59</v>
      </c>
      <c r="L2681" t="s">
        <v>2692</v>
      </c>
      <c r="M2681" t="s">
        <v>46</v>
      </c>
      <c r="N2681">
        <v>0</v>
      </c>
      <c r="O2681" t="s">
        <v>47</v>
      </c>
      <c r="P2681">
        <v>7</v>
      </c>
      <c r="Q2681" t="s">
        <v>194</v>
      </c>
      <c r="R2681" t="s">
        <v>63</v>
      </c>
      <c r="S2681" t="s">
        <v>64</v>
      </c>
      <c r="T2681" t="s">
        <v>51</v>
      </c>
      <c r="U2681" t="s">
        <v>195</v>
      </c>
      <c r="V2681">
        <v>0.6</v>
      </c>
      <c r="W2681" s="1">
        <v>819</v>
      </c>
      <c r="X2681">
        <v>1</v>
      </c>
      <c r="Y2681">
        <v>0.33</v>
      </c>
      <c r="Z2681">
        <v>5</v>
      </c>
      <c r="AA2681">
        <v>6.6000000000000003E-2</v>
      </c>
      <c r="AB2681" s="2">
        <v>0</v>
      </c>
      <c r="AC2681" s="1">
        <v>0</v>
      </c>
      <c r="AD2681" s="7">
        <v>43535</v>
      </c>
      <c r="AE2681" s="7">
        <v>43535</v>
      </c>
      <c r="AF2681">
        <v>0</v>
      </c>
      <c r="AG2681" t="s">
        <v>53</v>
      </c>
      <c r="AH2681" s="2">
        <v>0</v>
      </c>
      <c r="AI2681" s="1">
        <v>0</v>
      </c>
      <c r="AJ2681" s="1">
        <v>0</v>
      </c>
      <c r="AK2681" s="60" t="str">
        <f>+IF(Tabla1[[#This Row],[REQUEST_TY]]="SR MANTENIMIENTO CORRECTIVO", "EMERGENCIA", "OTROS")</f>
        <v>EMERGENCIA</v>
      </c>
      <c r="AL2681" s="6" t="str">
        <f>+_xlfn.IFS(Tabla1[[#This Row],[Veces obj]]&lt;=1,"0-1",Tabla1[[#This Row],[Veces obj]]&lt;=2,"1-2",Tabla1[[#This Row],[Veces obj]]&lt;=3,"2-3",TRUE,"&gt;3")</f>
        <v>0-1</v>
      </c>
      <c r="AM2681" s="60" t="str">
        <f>+_xlfn.IFS(MONTH(Tabla1[[#This Row],[MES]])&lt;=3,"Q1",MONTH(Tabla1[[#This Row],[MES]])&lt;=6,"Q2",MONTH(Tabla1[[#This Row],[MES]])&lt;=9,"Q3",TRUE,"Q4")</f>
        <v>Q1</v>
      </c>
      <c r="AN2681" s="15" t="str">
        <f>+IFERROR(VLOOKUP(Tabla1[[#This Row],[CUENTA]],CTAS[],2,0),"OTROS")</f>
        <v>OTROS</v>
      </c>
      <c r="AP2681" s="15" t="str">
        <f>+IFERROR(VLOOKUP(Tabla1[[#This Row],[EMPLEADO]],IS[],3,0),"OTROS")</f>
        <v>OTROS</v>
      </c>
      <c r="AQ2681" s="15" t="str">
        <f>+IFERROR(VLOOKUP(Tabla1[[#This Row],[EMPLEADO]],IS[[NÓMINA]:[INGENIERO]],2,0),"OTROS")</f>
        <v>OTROS</v>
      </c>
    </row>
    <row r="2682" spans="1:43" x14ac:dyDescent="0.25">
      <c r="A2682" t="s">
        <v>7477</v>
      </c>
      <c r="B2682">
        <v>1</v>
      </c>
      <c r="C2682" t="s">
        <v>8497</v>
      </c>
      <c r="D2682" t="s">
        <v>38</v>
      </c>
      <c r="E2682" t="s">
        <v>133</v>
      </c>
      <c r="F2682" t="s">
        <v>8498</v>
      </c>
      <c r="G2682" s="17" t="s">
        <v>878</v>
      </c>
      <c r="H2682" t="s">
        <v>646</v>
      </c>
      <c r="I2682" t="s">
        <v>43</v>
      </c>
      <c r="J2682" t="s">
        <v>8</v>
      </c>
      <c r="K2682" t="s">
        <v>59</v>
      </c>
      <c r="L2682" t="s">
        <v>357</v>
      </c>
      <c r="M2682" t="s">
        <v>358</v>
      </c>
      <c r="N2682">
        <v>0</v>
      </c>
      <c r="O2682" t="s">
        <v>47</v>
      </c>
      <c r="P2682">
        <v>28</v>
      </c>
      <c r="Q2682" t="s">
        <v>62</v>
      </c>
      <c r="R2682" t="s">
        <v>138</v>
      </c>
      <c r="S2682" t="s">
        <v>139</v>
      </c>
      <c r="T2682" t="s">
        <v>51</v>
      </c>
      <c r="U2682" t="s">
        <v>262</v>
      </c>
      <c r="V2682">
        <v>1.05</v>
      </c>
      <c r="W2682" s="1">
        <v>1651.6500000000003</v>
      </c>
      <c r="X2682">
        <v>1</v>
      </c>
      <c r="Y2682">
        <v>1.42</v>
      </c>
      <c r="Z2682">
        <v>4</v>
      </c>
      <c r="AA2682">
        <v>0.35499999999999998</v>
      </c>
      <c r="AB2682" s="2">
        <v>0</v>
      </c>
      <c r="AC2682" s="1">
        <v>0</v>
      </c>
      <c r="AD2682" s="7">
        <v>43535</v>
      </c>
      <c r="AE2682" s="7">
        <v>43535</v>
      </c>
      <c r="AF2682">
        <v>0</v>
      </c>
      <c r="AG2682" t="s">
        <v>53</v>
      </c>
      <c r="AH2682" s="2">
        <v>0</v>
      </c>
      <c r="AI2682" s="1">
        <v>0</v>
      </c>
      <c r="AJ2682" s="1">
        <v>0</v>
      </c>
      <c r="AK2682" s="60" t="str">
        <f>+IF(Tabla1[[#This Row],[REQUEST_TY]]="SR MANTENIMIENTO CORRECTIVO", "EMERGENCIA", "OTROS")</f>
        <v>EMERGENCIA</v>
      </c>
      <c r="AL2682" s="6" t="str">
        <f>+_xlfn.IFS(Tabla1[[#This Row],[Veces obj]]&lt;=1,"0-1",Tabla1[[#This Row],[Veces obj]]&lt;=2,"1-2",Tabla1[[#This Row],[Veces obj]]&lt;=3,"2-3",TRUE,"&gt;3")</f>
        <v>0-1</v>
      </c>
      <c r="AM2682" s="60" t="str">
        <f>+_xlfn.IFS(MONTH(Tabla1[[#This Row],[MES]])&lt;=3,"Q1",MONTH(Tabla1[[#This Row],[MES]])&lt;=6,"Q2",MONTH(Tabla1[[#This Row],[MES]])&lt;=9,"Q3",TRUE,"Q4")</f>
        <v>Q1</v>
      </c>
      <c r="AN2682" s="15" t="str">
        <f>+IFERROR(VLOOKUP(Tabla1[[#This Row],[CUENTA]],CTAS[],2,0),"OTROS")</f>
        <v>OTROS</v>
      </c>
      <c r="AP2682" s="15" t="str">
        <f>+IFERROR(VLOOKUP(Tabla1[[#This Row],[EMPLEADO]],IS[],3,0),"OTROS")</f>
        <v>OTROS</v>
      </c>
      <c r="AQ2682" s="15" t="str">
        <f>+IFERROR(VLOOKUP(Tabla1[[#This Row],[EMPLEADO]],IS[[NÓMINA]:[INGENIERO]],2,0),"OTROS")</f>
        <v>OTROS</v>
      </c>
    </row>
    <row r="2683" spans="1:43" x14ac:dyDescent="0.25">
      <c r="A2683" t="s">
        <v>7477</v>
      </c>
      <c r="B2683">
        <v>1</v>
      </c>
      <c r="C2683" t="s">
        <v>8499</v>
      </c>
      <c r="D2683" t="s">
        <v>38</v>
      </c>
      <c r="E2683" t="s">
        <v>176</v>
      </c>
      <c r="F2683" t="s">
        <v>8500</v>
      </c>
      <c r="G2683" s="17" t="s">
        <v>8137</v>
      </c>
      <c r="H2683" t="s">
        <v>213</v>
      </c>
      <c r="I2683" t="s">
        <v>43</v>
      </c>
      <c r="J2683" t="s">
        <v>8</v>
      </c>
      <c r="K2683" t="s">
        <v>338</v>
      </c>
      <c r="L2683" t="s">
        <v>847</v>
      </c>
      <c r="M2683" t="s">
        <v>848</v>
      </c>
      <c r="N2683">
        <v>0</v>
      </c>
      <c r="O2683" t="s">
        <v>47</v>
      </c>
      <c r="P2683">
        <v>5</v>
      </c>
      <c r="Q2683" t="s">
        <v>207</v>
      </c>
      <c r="R2683" t="s">
        <v>49</v>
      </c>
      <c r="S2683" t="s">
        <v>50</v>
      </c>
      <c r="T2683" t="s">
        <v>51</v>
      </c>
      <c r="U2683" t="s">
        <v>486</v>
      </c>
      <c r="V2683">
        <v>0</v>
      </c>
      <c r="W2683" s="1">
        <v>0</v>
      </c>
      <c r="X2683">
        <v>1</v>
      </c>
      <c r="Y2683">
        <v>1.35</v>
      </c>
      <c r="Z2683">
        <v>5</v>
      </c>
      <c r="AA2683">
        <v>0.27</v>
      </c>
      <c r="AB2683" s="2">
        <v>0</v>
      </c>
      <c r="AC2683" s="1">
        <v>0</v>
      </c>
      <c r="AD2683" s="7">
        <v>43537</v>
      </c>
      <c r="AE2683" s="7">
        <v>43537</v>
      </c>
      <c r="AF2683">
        <v>0</v>
      </c>
      <c r="AG2683" t="s">
        <v>53</v>
      </c>
      <c r="AH2683" s="2">
        <v>0</v>
      </c>
      <c r="AI2683" s="1">
        <v>0</v>
      </c>
      <c r="AJ2683" s="1">
        <v>0</v>
      </c>
      <c r="AK2683" s="60" t="str">
        <f>+IF(Tabla1[[#This Row],[REQUEST_TY]]="SR MANTENIMIENTO CORRECTIVO", "EMERGENCIA", "OTROS")</f>
        <v>EMERGENCIA</v>
      </c>
      <c r="AL2683" s="6" t="str">
        <f>+_xlfn.IFS(Tabla1[[#This Row],[Veces obj]]&lt;=1,"0-1",Tabla1[[#This Row],[Veces obj]]&lt;=2,"1-2",Tabla1[[#This Row],[Veces obj]]&lt;=3,"2-3",TRUE,"&gt;3")</f>
        <v>0-1</v>
      </c>
      <c r="AM2683" s="60" t="str">
        <f>+_xlfn.IFS(MONTH(Tabla1[[#This Row],[MES]])&lt;=3,"Q1",MONTH(Tabla1[[#This Row],[MES]])&lt;=6,"Q2",MONTH(Tabla1[[#This Row],[MES]])&lt;=9,"Q3",TRUE,"Q4")</f>
        <v>Q1</v>
      </c>
      <c r="AN2683" s="15" t="str">
        <f>+IFERROR(VLOOKUP(Tabla1[[#This Row],[CUENTA]],CTAS[],2,0),"OTROS")</f>
        <v>OTROS</v>
      </c>
      <c r="AP2683" s="15" t="str">
        <f>+IFERROR(VLOOKUP(Tabla1[[#This Row],[EMPLEADO]],IS[],3,0),"OTROS")</f>
        <v>OTROS</v>
      </c>
      <c r="AQ2683" s="15" t="str">
        <f>+IFERROR(VLOOKUP(Tabla1[[#This Row],[EMPLEADO]],IS[[NÓMINA]:[INGENIERO]],2,0),"OTROS")</f>
        <v>OTROS</v>
      </c>
    </row>
    <row r="2684" spans="1:43" x14ac:dyDescent="0.25">
      <c r="A2684" t="s">
        <v>7477</v>
      </c>
      <c r="B2684">
        <v>1</v>
      </c>
      <c r="C2684" t="s">
        <v>8501</v>
      </c>
      <c r="D2684" t="s">
        <v>38</v>
      </c>
      <c r="E2684" t="s">
        <v>76</v>
      </c>
      <c r="F2684" t="s">
        <v>8502</v>
      </c>
      <c r="G2684" s="17" t="s">
        <v>356</v>
      </c>
      <c r="H2684" t="s">
        <v>646</v>
      </c>
      <c r="I2684" t="s">
        <v>43</v>
      </c>
      <c r="J2684" t="s">
        <v>8</v>
      </c>
      <c r="K2684" t="s">
        <v>59</v>
      </c>
      <c r="L2684" t="s">
        <v>357</v>
      </c>
      <c r="M2684" t="s">
        <v>358</v>
      </c>
      <c r="N2684">
        <v>0</v>
      </c>
      <c r="O2684" t="s">
        <v>47</v>
      </c>
      <c r="P2684">
        <v>12</v>
      </c>
      <c r="Q2684" t="s">
        <v>194</v>
      </c>
      <c r="R2684" t="s">
        <v>63</v>
      </c>
      <c r="S2684" t="s">
        <v>64</v>
      </c>
      <c r="T2684" t="s">
        <v>51</v>
      </c>
      <c r="U2684" t="s">
        <v>195</v>
      </c>
      <c r="V2684">
        <v>0.6</v>
      </c>
      <c r="W2684" s="1">
        <v>819</v>
      </c>
      <c r="X2684">
        <v>1</v>
      </c>
      <c r="Y2684">
        <v>0.57999999999999996</v>
      </c>
      <c r="Z2684">
        <v>5</v>
      </c>
      <c r="AA2684">
        <v>0.11599999999999999</v>
      </c>
      <c r="AB2684" s="2">
        <v>0</v>
      </c>
      <c r="AC2684" s="1">
        <v>0</v>
      </c>
      <c r="AD2684" s="7">
        <v>43535</v>
      </c>
      <c r="AE2684" s="7">
        <v>43535</v>
      </c>
      <c r="AF2684">
        <v>0</v>
      </c>
      <c r="AG2684" t="s">
        <v>53</v>
      </c>
      <c r="AH2684" s="2">
        <v>0</v>
      </c>
      <c r="AI2684" s="1">
        <v>0</v>
      </c>
      <c r="AJ2684" s="1">
        <v>0</v>
      </c>
      <c r="AK2684" s="60" t="str">
        <f>+IF(Tabla1[[#This Row],[REQUEST_TY]]="SR MANTENIMIENTO CORRECTIVO", "EMERGENCIA", "OTROS")</f>
        <v>EMERGENCIA</v>
      </c>
      <c r="AL2684" s="6" t="str">
        <f>+_xlfn.IFS(Tabla1[[#This Row],[Veces obj]]&lt;=1,"0-1",Tabla1[[#This Row],[Veces obj]]&lt;=2,"1-2",Tabla1[[#This Row],[Veces obj]]&lt;=3,"2-3",TRUE,"&gt;3")</f>
        <v>0-1</v>
      </c>
      <c r="AM2684" s="60" t="str">
        <f>+_xlfn.IFS(MONTH(Tabla1[[#This Row],[MES]])&lt;=3,"Q1",MONTH(Tabla1[[#This Row],[MES]])&lt;=6,"Q2",MONTH(Tabla1[[#This Row],[MES]])&lt;=9,"Q3",TRUE,"Q4")</f>
        <v>Q1</v>
      </c>
      <c r="AN2684" s="15" t="str">
        <f>+IFERROR(VLOOKUP(Tabla1[[#This Row],[CUENTA]],CTAS[],2,0),"OTROS")</f>
        <v>OTROS</v>
      </c>
      <c r="AP2684" s="15" t="str">
        <f>+IFERROR(VLOOKUP(Tabla1[[#This Row],[EMPLEADO]],IS[],3,0),"OTROS")</f>
        <v>OTROS</v>
      </c>
      <c r="AQ2684" s="15" t="str">
        <f>+IFERROR(VLOOKUP(Tabla1[[#This Row],[EMPLEADO]],IS[[NÓMINA]:[INGENIERO]],2,0),"OTROS")</f>
        <v>OTROS</v>
      </c>
    </row>
    <row r="2685" spans="1:43" x14ac:dyDescent="0.25">
      <c r="A2685" t="s">
        <v>7477</v>
      </c>
      <c r="B2685">
        <v>1</v>
      </c>
      <c r="C2685" t="s">
        <v>8503</v>
      </c>
      <c r="D2685" t="s">
        <v>38</v>
      </c>
      <c r="E2685" t="s">
        <v>373</v>
      </c>
      <c r="F2685" t="s">
        <v>8504</v>
      </c>
      <c r="G2685" s="17" t="s">
        <v>1002</v>
      </c>
      <c r="H2685" t="s">
        <v>308</v>
      </c>
      <c r="I2685" t="s">
        <v>43</v>
      </c>
      <c r="J2685" t="s">
        <v>8</v>
      </c>
      <c r="K2685" t="s">
        <v>495</v>
      </c>
      <c r="L2685" t="s">
        <v>496</v>
      </c>
      <c r="M2685" t="s">
        <v>46</v>
      </c>
      <c r="N2685">
        <v>0</v>
      </c>
      <c r="O2685" t="s">
        <v>47</v>
      </c>
      <c r="P2685">
        <v>61</v>
      </c>
      <c r="Q2685" t="s">
        <v>48</v>
      </c>
      <c r="R2685" t="s">
        <v>153</v>
      </c>
      <c r="S2685" t="s">
        <v>50</v>
      </c>
      <c r="T2685" t="s">
        <v>51</v>
      </c>
      <c r="U2685" t="s">
        <v>52</v>
      </c>
      <c r="V2685">
        <v>1.05</v>
      </c>
      <c r="W2685" s="1">
        <v>750.75000000000011</v>
      </c>
      <c r="X2685">
        <v>1</v>
      </c>
      <c r="Y2685">
        <v>0.65</v>
      </c>
      <c r="Z2685">
        <v>5</v>
      </c>
      <c r="AA2685">
        <v>0.13</v>
      </c>
      <c r="AB2685" s="2">
        <v>0</v>
      </c>
      <c r="AC2685" s="1">
        <v>0</v>
      </c>
      <c r="AD2685" s="7">
        <v>43537</v>
      </c>
      <c r="AE2685" s="7">
        <v>43537</v>
      </c>
      <c r="AF2685">
        <v>0</v>
      </c>
      <c r="AG2685" t="s">
        <v>53</v>
      </c>
      <c r="AH2685" s="2">
        <v>0</v>
      </c>
      <c r="AI2685" s="1">
        <v>0</v>
      </c>
      <c r="AJ2685" s="1">
        <v>0</v>
      </c>
      <c r="AK2685" s="60" t="str">
        <f>+IF(Tabla1[[#This Row],[REQUEST_TY]]="SR MANTENIMIENTO CORRECTIVO", "EMERGENCIA", "OTROS")</f>
        <v>EMERGENCIA</v>
      </c>
      <c r="AL2685" s="6" t="str">
        <f>+_xlfn.IFS(Tabla1[[#This Row],[Veces obj]]&lt;=1,"0-1",Tabla1[[#This Row],[Veces obj]]&lt;=2,"1-2",Tabla1[[#This Row],[Veces obj]]&lt;=3,"2-3",TRUE,"&gt;3")</f>
        <v>0-1</v>
      </c>
      <c r="AM2685" s="60" t="str">
        <f>+_xlfn.IFS(MONTH(Tabla1[[#This Row],[MES]])&lt;=3,"Q1",MONTH(Tabla1[[#This Row],[MES]])&lt;=6,"Q2",MONTH(Tabla1[[#This Row],[MES]])&lt;=9,"Q3",TRUE,"Q4")</f>
        <v>Q1</v>
      </c>
      <c r="AN2685" s="15" t="str">
        <f>+IFERROR(VLOOKUP(Tabla1[[#This Row],[CUENTA]],CTAS[],2,0),"OTROS")</f>
        <v>OTROS</v>
      </c>
      <c r="AP2685" s="15" t="str">
        <f>+IFERROR(VLOOKUP(Tabla1[[#This Row],[EMPLEADO]],IS[],3,0),"OTROS")</f>
        <v>OTROS</v>
      </c>
      <c r="AQ2685" s="15" t="str">
        <f>+IFERROR(VLOOKUP(Tabla1[[#This Row],[EMPLEADO]],IS[[NÓMINA]:[INGENIERO]],2,0),"OTROS")</f>
        <v>OTROS</v>
      </c>
    </row>
    <row r="2686" spans="1:43" x14ac:dyDescent="0.25">
      <c r="A2686" t="s">
        <v>7477</v>
      </c>
      <c r="B2686">
        <v>1</v>
      </c>
      <c r="C2686" t="s">
        <v>8505</v>
      </c>
      <c r="D2686" t="s">
        <v>38</v>
      </c>
      <c r="E2686" t="s">
        <v>98</v>
      </c>
      <c r="F2686" t="s">
        <v>8506</v>
      </c>
      <c r="G2686" s="17" t="s">
        <v>3398</v>
      </c>
      <c r="H2686" t="s">
        <v>79</v>
      </c>
      <c r="I2686" t="s">
        <v>43</v>
      </c>
      <c r="J2686" t="s">
        <v>8</v>
      </c>
      <c r="K2686" t="s">
        <v>102</v>
      </c>
      <c r="L2686" t="s">
        <v>1471</v>
      </c>
      <c r="M2686" t="s">
        <v>1150</v>
      </c>
      <c r="N2686">
        <v>0</v>
      </c>
      <c r="O2686" t="s">
        <v>47</v>
      </c>
      <c r="P2686">
        <v>5</v>
      </c>
      <c r="Q2686" t="s">
        <v>207</v>
      </c>
      <c r="R2686" t="s">
        <v>63</v>
      </c>
      <c r="S2686" t="s">
        <v>64</v>
      </c>
      <c r="T2686" t="s">
        <v>51</v>
      </c>
      <c r="U2686" t="s">
        <v>209</v>
      </c>
      <c r="V2686">
        <v>0</v>
      </c>
      <c r="W2686" s="1">
        <v>0</v>
      </c>
      <c r="X2686">
        <v>1</v>
      </c>
      <c r="Y2686">
        <v>1.75</v>
      </c>
      <c r="Z2686">
        <v>5</v>
      </c>
      <c r="AA2686">
        <v>0.35</v>
      </c>
      <c r="AB2686" s="2">
        <v>0</v>
      </c>
      <c r="AC2686" s="1">
        <v>0</v>
      </c>
      <c r="AD2686" s="7">
        <v>43535</v>
      </c>
      <c r="AE2686" s="7">
        <v>43535</v>
      </c>
      <c r="AF2686">
        <v>0</v>
      </c>
      <c r="AG2686" t="s">
        <v>53</v>
      </c>
      <c r="AH2686" s="2">
        <v>0</v>
      </c>
      <c r="AI2686" s="1">
        <v>0</v>
      </c>
      <c r="AJ2686" s="1">
        <v>0</v>
      </c>
      <c r="AK2686" s="60" t="str">
        <f>+IF(Tabla1[[#This Row],[REQUEST_TY]]="SR MANTENIMIENTO CORRECTIVO", "EMERGENCIA", "OTROS")</f>
        <v>EMERGENCIA</v>
      </c>
      <c r="AL2686" s="6" t="str">
        <f>+_xlfn.IFS(Tabla1[[#This Row],[Veces obj]]&lt;=1,"0-1",Tabla1[[#This Row],[Veces obj]]&lt;=2,"1-2",Tabla1[[#This Row],[Veces obj]]&lt;=3,"2-3",TRUE,"&gt;3")</f>
        <v>0-1</v>
      </c>
      <c r="AM2686" s="60" t="str">
        <f>+_xlfn.IFS(MONTH(Tabla1[[#This Row],[MES]])&lt;=3,"Q1",MONTH(Tabla1[[#This Row],[MES]])&lt;=6,"Q2",MONTH(Tabla1[[#This Row],[MES]])&lt;=9,"Q3",TRUE,"Q4")</f>
        <v>Q1</v>
      </c>
      <c r="AN2686" s="15" t="str">
        <f>+IFERROR(VLOOKUP(Tabla1[[#This Row],[CUENTA]],CTAS[],2,0),"OTROS")</f>
        <v>OTROS</v>
      </c>
      <c r="AP2686" s="15" t="str">
        <f>+IFERROR(VLOOKUP(Tabla1[[#This Row],[EMPLEADO]],IS[],3,0),"OTROS")</f>
        <v>OTROS</v>
      </c>
      <c r="AQ2686" s="15" t="str">
        <f>+IFERROR(VLOOKUP(Tabla1[[#This Row],[EMPLEADO]],IS[[NÓMINA]:[INGENIERO]],2,0),"OTROS")</f>
        <v>OTROS</v>
      </c>
    </row>
    <row r="2687" spans="1:43" x14ac:dyDescent="0.25">
      <c r="A2687" t="s">
        <v>7477</v>
      </c>
      <c r="B2687">
        <v>1</v>
      </c>
      <c r="C2687" t="s">
        <v>8507</v>
      </c>
      <c r="D2687" t="s">
        <v>38</v>
      </c>
      <c r="E2687" t="s">
        <v>1538</v>
      </c>
      <c r="F2687" t="s">
        <v>8508</v>
      </c>
      <c r="G2687" s="17" t="s">
        <v>8509</v>
      </c>
      <c r="H2687" t="s">
        <v>568</v>
      </c>
      <c r="I2687" t="s">
        <v>43</v>
      </c>
      <c r="J2687" t="s">
        <v>8</v>
      </c>
      <c r="K2687" t="s">
        <v>1273</v>
      </c>
      <c r="L2687" t="s">
        <v>3264</v>
      </c>
      <c r="M2687" t="s">
        <v>736</v>
      </c>
      <c r="N2687">
        <v>0</v>
      </c>
      <c r="O2687" t="s">
        <v>47</v>
      </c>
      <c r="P2687">
        <v>200</v>
      </c>
      <c r="Q2687" t="s">
        <v>48</v>
      </c>
      <c r="R2687" t="s">
        <v>1543</v>
      </c>
      <c r="S2687" t="s">
        <v>50</v>
      </c>
      <c r="T2687" t="s">
        <v>51</v>
      </c>
      <c r="U2687" t="s">
        <v>52</v>
      </c>
      <c r="V2687">
        <v>1.05</v>
      </c>
      <c r="W2687" s="1">
        <v>750.75000000000011</v>
      </c>
      <c r="X2687">
        <v>1</v>
      </c>
      <c r="Y2687">
        <v>0.97</v>
      </c>
      <c r="Z2687">
        <v>5</v>
      </c>
      <c r="AA2687">
        <v>0.19400000000000001</v>
      </c>
      <c r="AB2687" s="2">
        <v>0</v>
      </c>
      <c r="AC2687" s="1">
        <v>0</v>
      </c>
      <c r="AD2687" s="7">
        <v>43535</v>
      </c>
      <c r="AE2687" s="7">
        <v>43535</v>
      </c>
      <c r="AF2687">
        <v>0</v>
      </c>
      <c r="AG2687" t="s">
        <v>53</v>
      </c>
      <c r="AH2687" s="2">
        <v>0</v>
      </c>
      <c r="AI2687" s="1">
        <v>0</v>
      </c>
      <c r="AJ2687" s="1">
        <v>0</v>
      </c>
      <c r="AK2687" s="60" t="str">
        <f>+IF(Tabla1[[#This Row],[REQUEST_TY]]="SR MANTENIMIENTO CORRECTIVO", "EMERGENCIA", "OTROS")</f>
        <v>EMERGENCIA</v>
      </c>
      <c r="AL2687" s="6" t="str">
        <f>+_xlfn.IFS(Tabla1[[#This Row],[Veces obj]]&lt;=1,"0-1",Tabla1[[#This Row],[Veces obj]]&lt;=2,"1-2",Tabla1[[#This Row],[Veces obj]]&lt;=3,"2-3",TRUE,"&gt;3")</f>
        <v>0-1</v>
      </c>
      <c r="AM2687" s="60" t="str">
        <f>+_xlfn.IFS(MONTH(Tabla1[[#This Row],[MES]])&lt;=3,"Q1",MONTH(Tabla1[[#This Row],[MES]])&lt;=6,"Q2",MONTH(Tabla1[[#This Row],[MES]])&lt;=9,"Q3",TRUE,"Q4")</f>
        <v>Q1</v>
      </c>
      <c r="AN2687" s="15" t="str">
        <f>+IFERROR(VLOOKUP(Tabla1[[#This Row],[CUENTA]],CTAS[],2,0),"OTROS")</f>
        <v>OTROS</v>
      </c>
      <c r="AP2687" s="15" t="str">
        <f>+IFERROR(VLOOKUP(Tabla1[[#This Row],[EMPLEADO]],IS[],3,0),"OTROS")</f>
        <v>OTROS</v>
      </c>
      <c r="AQ2687" s="15" t="str">
        <f>+IFERROR(VLOOKUP(Tabla1[[#This Row],[EMPLEADO]],IS[[NÓMINA]:[INGENIERO]],2,0),"OTROS")</f>
        <v>OTROS</v>
      </c>
    </row>
    <row r="2688" spans="1:43" x14ac:dyDescent="0.25">
      <c r="A2688" t="s">
        <v>7477</v>
      </c>
      <c r="B2688">
        <v>1</v>
      </c>
      <c r="C2688" t="s">
        <v>8510</v>
      </c>
      <c r="D2688" t="s">
        <v>38</v>
      </c>
      <c r="E2688" t="s">
        <v>39</v>
      </c>
      <c r="F2688" t="s">
        <v>8511</v>
      </c>
      <c r="G2688" s="17" t="s">
        <v>1776</v>
      </c>
      <c r="H2688" t="s">
        <v>1130</v>
      </c>
      <c r="I2688" t="s">
        <v>43</v>
      </c>
      <c r="J2688" t="s">
        <v>8</v>
      </c>
      <c r="K2688" t="s">
        <v>117</v>
      </c>
      <c r="L2688" t="s">
        <v>1777</v>
      </c>
      <c r="M2688" t="s">
        <v>1778</v>
      </c>
      <c r="N2688">
        <v>0</v>
      </c>
      <c r="O2688" t="s">
        <v>47</v>
      </c>
      <c r="P2688">
        <v>53</v>
      </c>
      <c r="Q2688" t="s">
        <v>82</v>
      </c>
      <c r="R2688" t="s">
        <v>49</v>
      </c>
      <c r="S2688" t="s">
        <v>50</v>
      </c>
      <c r="T2688" t="s">
        <v>51</v>
      </c>
      <c r="U2688" t="s">
        <v>120</v>
      </c>
      <c r="V2688">
        <v>0.8</v>
      </c>
      <c r="W2688" s="1">
        <v>572.00000000000011</v>
      </c>
      <c r="X2688">
        <v>1</v>
      </c>
      <c r="Y2688">
        <v>3.77</v>
      </c>
      <c r="Z2688">
        <v>5</v>
      </c>
      <c r="AA2688">
        <v>0.754</v>
      </c>
      <c r="AB2688" s="2">
        <v>0</v>
      </c>
      <c r="AC2688" s="1">
        <v>0</v>
      </c>
      <c r="AD2688" s="7">
        <v>43535</v>
      </c>
      <c r="AE2688" s="7">
        <v>43536</v>
      </c>
      <c r="AF2688">
        <v>1</v>
      </c>
      <c r="AG2688" t="s">
        <v>53</v>
      </c>
      <c r="AH2688" s="2">
        <v>0</v>
      </c>
      <c r="AI2688" s="1">
        <v>0</v>
      </c>
      <c r="AJ2688" s="1">
        <v>0</v>
      </c>
      <c r="AK2688" s="60" t="str">
        <f>+IF(Tabla1[[#This Row],[REQUEST_TY]]="SR MANTENIMIENTO CORRECTIVO", "EMERGENCIA", "OTROS")</f>
        <v>EMERGENCIA</v>
      </c>
      <c r="AL2688" s="6" t="str">
        <f>+_xlfn.IFS(Tabla1[[#This Row],[Veces obj]]&lt;=1,"0-1",Tabla1[[#This Row],[Veces obj]]&lt;=2,"1-2",Tabla1[[#This Row],[Veces obj]]&lt;=3,"2-3",TRUE,"&gt;3")</f>
        <v>0-1</v>
      </c>
      <c r="AM2688" s="60" t="str">
        <f>+_xlfn.IFS(MONTH(Tabla1[[#This Row],[MES]])&lt;=3,"Q1",MONTH(Tabla1[[#This Row],[MES]])&lt;=6,"Q2",MONTH(Tabla1[[#This Row],[MES]])&lt;=9,"Q3",TRUE,"Q4")</f>
        <v>Q1</v>
      </c>
      <c r="AN2688" s="15" t="str">
        <f>+IFERROR(VLOOKUP(Tabla1[[#This Row],[CUENTA]],CTAS[],2,0),"OTROS")</f>
        <v>OTROS</v>
      </c>
      <c r="AP2688" s="15" t="str">
        <f>+IFERROR(VLOOKUP(Tabla1[[#This Row],[EMPLEADO]],IS[],3,0),"OTROS")</f>
        <v>OTROS</v>
      </c>
      <c r="AQ2688" s="15" t="str">
        <f>+IFERROR(VLOOKUP(Tabla1[[#This Row],[EMPLEADO]],IS[[NÓMINA]:[INGENIERO]],2,0),"OTROS")</f>
        <v>OTROS</v>
      </c>
    </row>
    <row r="2689" spans="1:43" x14ac:dyDescent="0.25">
      <c r="A2689" t="s">
        <v>7477</v>
      </c>
      <c r="B2689">
        <v>1</v>
      </c>
      <c r="C2689" t="s">
        <v>8512</v>
      </c>
      <c r="D2689" t="s">
        <v>38</v>
      </c>
      <c r="E2689" t="s">
        <v>5605</v>
      </c>
      <c r="F2689" t="s">
        <v>8513</v>
      </c>
      <c r="G2689" s="17" t="s">
        <v>8514</v>
      </c>
      <c r="H2689" t="s">
        <v>453</v>
      </c>
      <c r="I2689" t="s">
        <v>43</v>
      </c>
      <c r="J2689" t="s">
        <v>8</v>
      </c>
      <c r="K2689" t="s">
        <v>1296</v>
      </c>
      <c r="L2689" t="s">
        <v>7062</v>
      </c>
      <c r="M2689" t="s">
        <v>1761</v>
      </c>
      <c r="N2689">
        <v>0</v>
      </c>
      <c r="O2689" t="s">
        <v>47</v>
      </c>
      <c r="P2689">
        <v>2657</v>
      </c>
      <c r="Q2689" t="s">
        <v>48</v>
      </c>
      <c r="R2689" t="s">
        <v>153</v>
      </c>
      <c r="S2689" t="s">
        <v>50</v>
      </c>
      <c r="T2689" t="s">
        <v>51</v>
      </c>
      <c r="U2689" t="s">
        <v>52</v>
      </c>
      <c r="V2689">
        <v>1.05</v>
      </c>
      <c r="W2689" s="1">
        <v>750.75000000000011</v>
      </c>
      <c r="X2689">
        <v>1</v>
      </c>
      <c r="Y2689">
        <v>0.98</v>
      </c>
      <c r="Z2689">
        <v>5</v>
      </c>
      <c r="AA2689">
        <v>0.19600000000000001</v>
      </c>
      <c r="AB2689" s="2">
        <v>0</v>
      </c>
      <c r="AC2689" s="1">
        <v>0</v>
      </c>
      <c r="AD2689" s="7">
        <v>43536</v>
      </c>
      <c r="AE2689" s="7">
        <v>43536</v>
      </c>
      <c r="AF2689">
        <v>0</v>
      </c>
      <c r="AG2689" t="s">
        <v>53</v>
      </c>
      <c r="AH2689" s="2">
        <v>0</v>
      </c>
      <c r="AI2689" s="1">
        <v>0</v>
      </c>
      <c r="AJ2689" s="1">
        <v>0</v>
      </c>
      <c r="AK2689" s="60" t="str">
        <f>+IF(Tabla1[[#This Row],[REQUEST_TY]]="SR MANTENIMIENTO CORRECTIVO", "EMERGENCIA", "OTROS")</f>
        <v>EMERGENCIA</v>
      </c>
      <c r="AL2689" s="6" t="str">
        <f>+_xlfn.IFS(Tabla1[[#This Row],[Veces obj]]&lt;=1,"0-1",Tabla1[[#This Row],[Veces obj]]&lt;=2,"1-2",Tabla1[[#This Row],[Veces obj]]&lt;=3,"2-3",TRUE,"&gt;3")</f>
        <v>0-1</v>
      </c>
      <c r="AM2689" s="60" t="str">
        <f>+_xlfn.IFS(MONTH(Tabla1[[#This Row],[MES]])&lt;=3,"Q1",MONTH(Tabla1[[#This Row],[MES]])&lt;=6,"Q2",MONTH(Tabla1[[#This Row],[MES]])&lt;=9,"Q3",TRUE,"Q4")</f>
        <v>Q1</v>
      </c>
      <c r="AN2689" s="15" t="str">
        <f>+IFERROR(VLOOKUP(Tabla1[[#This Row],[CUENTA]],CTAS[],2,0),"OTROS")</f>
        <v>OTROS</v>
      </c>
      <c r="AP2689" s="15" t="str">
        <f>+IFERROR(VLOOKUP(Tabla1[[#This Row],[EMPLEADO]],IS[],3,0),"OTROS")</f>
        <v>OTROS</v>
      </c>
      <c r="AQ2689" s="15" t="str">
        <f>+IFERROR(VLOOKUP(Tabla1[[#This Row],[EMPLEADO]],IS[[NÓMINA]:[INGENIERO]],2,0),"OTROS")</f>
        <v>OTROS</v>
      </c>
    </row>
    <row r="2690" spans="1:43" x14ac:dyDescent="0.25">
      <c r="A2690" t="s">
        <v>7477</v>
      </c>
      <c r="B2690">
        <v>1</v>
      </c>
      <c r="C2690" t="s">
        <v>8515</v>
      </c>
      <c r="D2690" t="s">
        <v>38</v>
      </c>
      <c r="E2690" t="s">
        <v>1015</v>
      </c>
      <c r="F2690" t="s">
        <v>8516</v>
      </c>
      <c r="G2690" s="17" t="s">
        <v>4867</v>
      </c>
      <c r="H2690" t="s">
        <v>1572</v>
      </c>
      <c r="I2690" t="s">
        <v>43</v>
      </c>
      <c r="J2690" t="s">
        <v>8</v>
      </c>
      <c r="K2690" t="s">
        <v>1434</v>
      </c>
      <c r="L2690" t="s">
        <v>1435</v>
      </c>
      <c r="M2690" t="s">
        <v>1436</v>
      </c>
      <c r="N2690">
        <v>0</v>
      </c>
      <c r="O2690" t="s">
        <v>47</v>
      </c>
      <c r="P2690">
        <v>38</v>
      </c>
      <c r="Q2690" t="s">
        <v>82</v>
      </c>
      <c r="R2690" t="s">
        <v>317</v>
      </c>
      <c r="S2690" t="s">
        <v>318</v>
      </c>
      <c r="T2690" t="s">
        <v>51</v>
      </c>
      <c r="U2690" t="s">
        <v>140</v>
      </c>
      <c r="V2690">
        <v>1.1000000000000001</v>
      </c>
      <c r="W2690" s="1">
        <v>1730.3000000000004</v>
      </c>
      <c r="X2690">
        <v>1</v>
      </c>
      <c r="Y2690">
        <v>2.92</v>
      </c>
      <c r="Z2690">
        <v>4</v>
      </c>
      <c r="AA2690">
        <v>0.73</v>
      </c>
      <c r="AB2690" s="2">
        <v>0</v>
      </c>
      <c r="AC2690" s="1">
        <v>0</v>
      </c>
      <c r="AD2690" s="7">
        <v>43546</v>
      </c>
      <c r="AE2690" s="7">
        <v>43549</v>
      </c>
      <c r="AF2690">
        <v>1</v>
      </c>
      <c r="AG2690" t="s">
        <v>53</v>
      </c>
      <c r="AH2690" s="2">
        <v>0</v>
      </c>
      <c r="AI2690" s="1">
        <v>0</v>
      </c>
      <c r="AJ2690" s="1">
        <v>0</v>
      </c>
      <c r="AK2690" s="60" t="str">
        <f>+IF(Tabla1[[#This Row],[REQUEST_TY]]="SR MANTENIMIENTO CORRECTIVO", "EMERGENCIA", "OTROS")</f>
        <v>EMERGENCIA</v>
      </c>
      <c r="AL2690" s="6" t="str">
        <f>+_xlfn.IFS(Tabla1[[#This Row],[Veces obj]]&lt;=1,"0-1",Tabla1[[#This Row],[Veces obj]]&lt;=2,"1-2",Tabla1[[#This Row],[Veces obj]]&lt;=3,"2-3",TRUE,"&gt;3")</f>
        <v>0-1</v>
      </c>
      <c r="AM2690" s="60" t="str">
        <f>+_xlfn.IFS(MONTH(Tabla1[[#This Row],[MES]])&lt;=3,"Q1",MONTH(Tabla1[[#This Row],[MES]])&lt;=6,"Q2",MONTH(Tabla1[[#This Row],[MES]])&lt;=9,"Q3",TRUE,"Q4")</f>
        <v>Q1</v>
      </c>
      <c r="AN2690" s="15" t="str">
        <f>+IFERROR(VLOOKUP(Tabla1[[#This Row],[CUENTA]],CTAS[],2,0),"OTROS")</f>
        <v>OTROS</v>
      </c>
      <c r="AP2690" s="15" t="str">
        <f>+IFERROR(VLOOKUP(Tabla1[[#This Row],[EMPLEADO]],IS[],3,0),"OTROS")</f>
        <v>OTROS</v>
      </c>
      <c r="AQ2690" s="15" t="str">
        <f>+IFERROR(VLOOKUP(Tabla1[[#This Row],[EMPLEADO]],IS[[NÓMINA]:[INGENIERO]],2,0),"OTROS")</f>
        <v>OTROS</v>
      </c>
    </row>
    <row r="2691" spans="1:43" x14ac:dyDescent="0.25">
      <c r="A2691" t="s">
        <v>7477</v>
      </c>
      <c r="B2691">
        <v>1</v>
      </c>
      <c r="C2691" t="s">
        <v>8517</v>
      </c>
      <c r="D2691" t="s">
        <v>38</v>
      </c>
      <c r="E2691" t="s">
        <v>85</v>
      </c>
      <c r="F2691" t="s">
        <v>8518</v>
      </c>
      <c r="G2691" s="17" t="s">
        <v>8519</v>
      </c>
      <c r="H2691" t="s">
        <v>204</v>
      </c>
      <c r="I2691" t="s">
        <v>43</v>
      </c>
      <c r="J2691" t="s">
        <v>8</v>
      </c>
      <c r="K2691" t="s">
        <v>370</v>
      </c>
      <c r="L2691" t="s">
        <v>999</v>
      </c>
      <c r="M2691" t="s">
        <v>761</v>
      </c>
      <c r="N2691">
        <v>0</v>
      </c>
      <c r="O2691" t="s">
        <v>47</v>
      </c>
      <c r="P2691">
        <v>178</v>
      </c>
      <c r="Q2691" t="s">
        <v>48</v>
      </c>
      <c r="R2691" t="s">
        <v>49</v>
      </c>
      <c r="S2691" t="s">
        <v>50</v>
      </c>
      <c r="T2691" t="s">
        <v>208</v>
      </c>
      <c r="U2691" t="s">
        <v>52</v>
      </c>
      <c r="V2691">
        <v>1.05</v>
      </c>
      <c r="W2691" s="1">
        <v>750.75000000000011</v>
      </c>
      <c r="X2691">
        <v>1</v>
      </c>
      <c r="Y2691">
        <v>0.82</v>
      </c>
      <c r="Z2691">
        <v>9</v>
      </c>
      <c r="AA2691">
        <v>9.1111111111111101E-2</v>
      </c>
      <c r="AB2691" s="2">
        <v>0</v>
      </c>
      <c r="AC2691" s="1">
        <v>0</v>
      </c>
      <c r="AD2691" s="7">
        <v>43535</v>
      </c>
      <c r="AE2691" s="7">
        <v>43535</v>
      </c>
      <c r="AF2691">
        <v>0</v>
      </c>
      <c r="AG2691" t="s">
        <v>53</v>
      </c>
      <c r="AH2691" s="2">
        <v>0</v>
      </c>
      <c r="AI2691" s="1">
        <v>0</v>
      </c>
      <c r="AJ2691" s="1">
        <v>0</v>
      </c>
      <c r="AK2691" s="60" t="str">
        <f>+IF(Tabla1[[#This Row],[REQUEST_TY]]="SR MANTENIMIENTO CORRECTIVO", "EMERGENCIA", "OTROS")</f>
        <v>EMERGENCIA</v>
      </c>
      <c r="AL2691" s="6" t="str">
        <f>+_xlfn.IFS(Tabla1[[#This Row],[Veces obj]]&lt;=1,"0-1",Tabla1[[#This Row],[Veces obj]]&lt;=2,"1-2",Tabla1[[#This Row],[Veces obj]]&lt;=3,"2-3",TRUE,"&gt;3")</f>
        <v>0-1</v>
      </c>
      <c r="AM2691" s="60" t="str">
        <f>+_xlfn.IFS(MONTH(Tabla1[[#This Row],[MES]])&lt;=3,"Q1",MONTH(Tabla1[[#This Row],[MES]])&lt;=6,"Q2",MONTH(Tabla1[[#This Row],[MES]])&lt;=9,"Q3",TRUE,"Q4")</f>
        <v>Q1</v>
      </c>
      <c r="AN2691" s="15" t="str">
        <f>+IFERROR(VLOOKUP(Tabla1[[#This Row],[CUENTA]],CTAS[],2,0),"OTROS")</f>
        <v>OTROS</v>
      </c>
      <c r="AP2691" s="15" t="str">
        <f>+IFERROR(VLOOKUP(Tabla1[[#This Row],[EMPLEADO]],IS[],3,0),"OTROS")</f>
        <v>OTROS</v>
      </c>
      <c r="AQ2691" s="15" t="str">
        <f>+IFERROR(VLOOKUP(Tabla1[[#This Row],[EMPLEADO]],IS[[NÓMINA]:[INGENIERO]],2,0),"OTROS")</f>
        <v>OTROS</v>
      </c>
    </row>
    <row r="2692" spans="1:43" x14ac:dyDescent="0.25">
      <c r="A2692" t="s">
        <v>7477</v>
      </c>
      <c r="B2692">
        <v>1</v>
      </c>
      <c r="C2692" t="s">
        <v>8520</v>
      </c>
      <c r="D2692" t="s">
        <v>38</v>
      </c>
      <c r="E2692" t="s">
        <v>55</v>
      </c>
      <c r="F2692" t="s">
        <v>8521</v>
      </c>
      <c r="G2692" s="17" t="s">
        <v>573</v>
      </c>
      <c r="H2692" t="s">
        <v>574</v>
      </c>
      <c r="I2692" t="s">
        <v>43</v>
      </c>
      <c r="J2692" t="s">
        <v>8</v>
      </c>
      <c r="K2692" t="s">
        <v>59</v>
      </c>
      <c r="L2692" t="s">
        <v>575</v>
      </c>
      <c r="M2692" t="s">
        <v>576</v>
      </c>
      <c r="N2692">
        <v>0</v>
      </c>
      <c r="O2692" t="s">
        <v>47</v>
      </c>
      <c r="P2692">
        <v>10</v>
      </c>
      <c r="Q2692" t="s">
        <v>194</v>
      </c>
      <c r="R2692" t="s">
        <v>63</v>
      </c>
      <c r="S2692" t="s">
        <v>64</v>
      </c>
      <c r="T2692" t="s">
        <v>208</v>
      </c>
      <c r="U2692" t="s">
        <v>195</v>
      </c>
      <c r="V2692">
        <v>0.6</v>
      </c>
      <c r="W2692" s="1">
        <v>819</v>
      </c>
      <c r="X2692">
        <v>1</v>
      </c>
      <c r="Y2692">
        <v>4.82</v>
      </c>
      <c r="Z2692">
        <v>9</v>
      </c>
      <c r="AA2692">
        <v>0.53555555555555556</v>
      </c>
      <c r="AB2692" s="2">
        <v>0</v>
      </c>
      <c r="AC2692" s="1">
        <v>0</v>
      </c>
      <c r="AD2692" s="7">
        <v>43535</v>
      </c>
      <c r="AE2692" s="7">
        <v>43535</v>
      </c>
      <c r="AF2692">
        <v>0</v>
      </c>
      <c r="AG2692" t="s">
        <v>53</v>
      </c>
      <c r="AH2692" s="2">
        <v>0</v>
      </c>
      <c r="AI2692" s="1">
        <v>0</v>
      </c>
      <c r="AJ2692" s="1">
        <v>0</v>
      </c>
      <c r="AK2692" s="60" t="str">
        <f>+IF(Tabla1[[#This Row],[REQUEST_TY]]="SR MANTENIMIENTO CORRECTIVO", "EMERGENCIA", "OTROS")</f>
        <v>EMERGENCIA</v>
      </c>
      <c r="AL2692" s="6" t="str">
        <f>+_xlfn.IFS(Tabla1[[#This Row],[Veces obj]]&lt;=1,"0-1",Tabla1[[#This Row],[Veces obj]]&lt;=2,"1-2",Tabla1[[#This Row],[Veces obj]]&lt;=3,"2-3",TRUE,"&gt;3")</f>
        <v>0-1</v>
      </c>
      <c r="AM2692" s="60" t="str">
        <f>+_xlfn.IFS(MONTH(Tabla1[[#This Row],[MES]])&lt;=3,"Q1",MONTH(Tabla1[[#This Row],[MES]])&lt;=6,"Q2",MONTH(Tabla1[[#This Row],[MES]])&lt;=9,"Q3",TRUE,"Q4")</f>
        <v>Q1</v>
      </c>
      <c r="AN2692" s="15" t="str">
        <f>+IFERROR(VLOOKUP(Tabla1[[#This Row],[CUENTA]],CTAS[],2,0),"OTROS")</f>
        <v>OTROS</v>
      </c>
      <c r="AP2692" s="15" t="str">
        <f>+IFERROR(VLOOKUP(Tabla1[[#This Row],[EMPLEADO]],IS[],3,0),"OTROS")</f>
        <v>OTROS</v>
      </c>
      <c r="AQ2692" s="15" t="str">
        <f>+IFERROR(VLOOKUP(Tabla1[[#This Row],[EMPLEADO]],IS[[NÓMINA]:[INGENIERO]],2,0),"OTROS")</f>
        <v>OTROS</v>
      </c>
    </row>
    <row r="2693" spans="1:43" x14ac:dyDescent="0.25">
      <c r="A2693" t="s">
        <v>7477</v>
      </c>
      <c r="B2693">
        <v>1</v>
      </c>
      <c r="C2693" t="s">
        <v>8522</v>
      </c>
      <c r="D2693" t="s">
        <v>38</v>
      </c>
      <c r="E2693" t="s">
        <v>133</v>
      </c>
      <c r="F2693" t="s">
        <v>8523</v>
      </c>
      <c r="G2693" s="17" t="s">
        <v>2949</v>
      </c>
      <c r="H2693" t="s">
        <v>574</v>
      </c>
      <c r="I2693" t="s">
        <v>43</v>
      </c>
      <c r="J2693" t="s">
        <v>8</v>
      </c>
      <c r="K2693" t="s">
        <v>59</v>
      </c>
      <c r="L2693" t="s">
        <v>575</v>
      </c>
      <c r="M2693" t="s">
        <v>576</v>
      </c>
      <c r="N2693">
        <v>0</v>
      </c>
      <c r="O2693" t="s">
        <v>47</v>
      </c>
      <c r="P2693">
        <v>41</v>
      </c>
      <c r="Q2693" t="s">
        <v>82</v>
      </c>
      <c r="R2693" t="s">
        <v>138</v>
      </c>
      <c r="S2693" t="s">
        <v>139</v>
      </c>
      <c r="T2693" t="s">
        <v>208</v>
      </c>
      <c r="U2693" t="s">
        <v>140</v>
      </c>
      <c r="V2693">
        <v>1.1000000000000001</v>
      </c>
      <c r="W2693" s="1">
        <v>1730.3000000000004</v>
      </c>
      <c r="X2693">
        <v>1</v>
      </c>
      <c r="Y2693">
        <v>6.16</v>
      </c>
      <c r="Z2693">
        <v>6</v>
      </c>
      <c r="AA2693">
        <v>1.0266666666666666</v>
      </c>
      <c r="AB2693" s="2">
        <v>6.6666666666666541E-3</v>
      </c>
      <c r="AC2693" s="1">
        <v>-10.486666666666649</v>
      </c>
      <c r="AD2693" s="7">
        <v>43543</v>
      </c>
      <c r="AE2693" s="7">
        <v>43544</v>
      </c>
      <c r="AF2693">
        <v>1</v>
      </c>
      <c r="AG2693" t="s">
        <v>53</v>
      </c>
      <c r="AH2693" s="2">
        <v>0</v>
      </c>
      <c r="AI2693" s="1">
        <v>0</v>
      </c>
      <c r="AJ2693" s="1">
        <v>0</v>
      </c>
      <c r="AK2693" s="60" t="str">
        <f>+IF(Tabla1[[#This Row],[REQUEST_TY]]="SR MANTENIMIENTO CORRECTIVO", "EMERGENCIA", "OTROS")</f>
        <v>EMERGENCIA</v>
      </c>
      <c r="AL2693" s="6" t="str">
        <f>+_xlfn.IFS(Tabla1[[#This Row],[Veces obj]]&lt;=1,"0-1",Tabla1[[#This Row],[Veces obj]]&lt;=2,"1-2",Tabla1[[#This Row],[Veces obj]]&lt;=3,"2-3",TRUE,"&gt;3")</f>
        <v>1-2</v>
      </c>
      <c r="AM2693" s="60" t="str">
        <f>+_xlfn.IFS(MONTH(Tabla1[[#This Row],[MES]])&lt;=3,"Q1",MONTH(Tabla1[[#This Row],[MES]])&lt;=6,"Q2",MONTH(Tabla1[[#This Row],[MES]])&lt;=9,"Q3",TRUE,"Q4")</f>
        <v>Q1</v>
      </c>
      <c r="AN2693" s="15" t="str">
        <f>+IFERROR(VLOOKUP(Tabla1[[#This Row],[CUENTA]],CTAS[],2,0),"OTROS")</f>
        <v>OTROS</v>
      </c>
      <c r="AP2693" s="15" t="str">
        <f>+IFERROR(VLOOKUP(Tabla1[[#This Row],[EMPLEADO]],IS[],3,0),"OTROS")</f>
        <v>OTROS</v>
      </c>
      <c r="AQ2693" s="15" t="str">
        <f>+IFERROR(VLOOKUP(Tabla1[[#This Row],[EMPLEADO]],IS[[NÓMINA]:[INGENIERO]],2,0),"OTROS")</f>
        <v>OTROS</v>
      </c>
    </row>
    <row r="2694" spans="1:43" x14ac:dyDescent="0.25">
      <c r="A2694" t="s">
        <v>7477</v>
      </c>
      <c r="B2694">
        <v>1</v>
      </c>
      <c r="C2694" t="s">
        <v>8524</v>
      </c>
      <c r="D2694" t="s">
        <v>3412</v>
      </c>
      <c r="E2694" t="s">
        <v>558</v>
      </c>
      <c r="F2694" t="s">
        <v>8523</v>
      </c>
      <c r="G2694" s="17" t="s">
        <v>8525</v>
      </c>
      <c r="H2694" t="s">
        <v>70</v>
      </c>
      <c r="I2694" t="s">
        <v>43</v>
      </c>
      <c r="J2694" t="s">
        <v>8</v>
      </c>
      <c r="K2694" t="s">
        <v>71</v>
      </c>
      <c r="L2694" t="s">
        <v>510</v>
      </c>
      <c r="M2694" t="s">
        <v>94</v>
      </c>
      <c r="N2694">
        <v>1</v>
      </c>
      <c r="O2694" t="s">
        <v>47</v>
      </c>
      <c r="P2694" t="s">
        <v>822</v>
      </c>
      <c r="Q2694" t="s">
        <v>48</v>
      </c>
      <c r="R2694" t="s">
        <v>95</v>
      </c>
      <c r="S2694" t="s">
        <v>64</v>
      </c>
      <c r="T2694" t="s">
        <v>51</v>
      </c>
      <c r="U2694" t="s">
        <v>96</v>
      </c>
      <c r="V2694">
        <v>1</v>
      </c>
      <c r="W2694" s="1">
        <v>0</v>
      </c>
      <c r="X2694">
        <v>0</v>
      </c>
      <c r="Y2694">
        <v>5</v>
      </c>
      <c r="Z2694">
        <v>5</v>
      </c>
      <c r="AA2694">
        <v>1</v>
      </c>
      <c r="AB2694" s="2">
        <v>0</v>
      </c>
      <c r="AC2694" s="1">
        <v>0</v>
      </c>
      <c r="AD2694" s="7">
        <v>43535</v>
      </c>
      <c r="AE2694" s="7">
        <v>43536</v>
      </c>
      <c r="AF2694">
        <v>1</v>
      </c>
      <c r="AG2694" t="s">
        <v>53</v>
      </c>
      <c r="AH2694" s="2">
        <v>0</v>
      </c>
      <c r="AI2694" s="1">
        <v>0</v>
      </c>
      <c r="AJ2694" s="1">
        <v>0</v>
      </c>
      <c r="AK2694" s="60" t="str">
        <f>+IF(Tabla1[[#This Row],[REQUEST_TY]]="SR MANTENIMIENTO CORRECTIVO", "EMERGENCIA", "OTROS")</f>
        <v>OTROS</v>
      </c>
      <c r="AL2694" s="6" t="str">
        <f>+_xlfn.IFS(Tabla1[[#This Row],[Veces obj]]&lt;=1,"0-1",Tabla1[[#This Row],[Veces obj]]&lt;=2,"1-2",Tabla1[[#This Row],[Veces obj]]&lt;=3,"2-3",TRUE,"&gt;3")</f>
        <v>0-1</v>
      </c>
      <c r="AM2694" s="60" t="str">
        <f>+_xlfn.IFS(MONTH(Tabla1[[#This Row],[MES]])&lt;=3,"Q1",MONTH(Tabla1[[#This Row],[MES]])&lt;=6,"Q2",MONTH(Tabla1[[#This Row],[MES]])&lt;=9,"Q3",TRUE,"Q4")</f>
        <v>Q1</v>
      </c>
      <c r="AN2694" s="15" t="str">
        <f>+IFERROR(VLOOKUP(Tabla1[[#This Row],[CUENTA]],CTAS[],2,0),"OTROS")</f>
        <v>OTROS</v>
      </c>
      <c r="AP2694" s="15" t="str">
        <f>+IFERROR(VLOOKUP(Tabla1[[#This Row],[EMPLEADO]],IS[],3,0),"OTROS")</f>
        <v>OTROS</v>
      </c>
      <c r="AQ2694" s="15" t="str">
        <f>+IFERROR(VLOOKUP(Tabla1[[#This Row],[EMPLEADO]],IS[[NÓMINA]:[INGENIERO]],2,0),"OTROS")</f>
        <v>OTROS</v>
      </c>
    </row>
    <row r="2695" spans="1:43" x14ac:dyDescent="0.25">
      <c r="A2695" t="s">
        <v>7477</v>
      </c>
      <c r="B2695">
        <v>1</v>
      </c>
      <c r="C2695" t="s">
        <v>8526</v>
      </c>
      <c r="D2695" t="s">
        <v>38</v>
      </c>
      <c r="E2695" t="s">
        <v>133</v>
      </c>
      <c r="F2695" t="s">
        <v>8527</v>
      </c>
      <c r="G2695" s="17" t="s">
        <v>135</v>
      </c>
      <c r="H2695" t="s">
        <v>136</v>
      </c>
      <c r="I2695" t="s">
        <v>43</v>
      </c>
      <c r="J2695" t="s">
        <v>8</v>
      </c>
      <c r="K2695" t="s">
        <v>59</v>
      </c>
      <c r="L2695" t="s">
        <v>137</v>
      </c>
      <c r="M2695" t="s">
        <v>61</v>
      </c>
      <c r="N2695">
        <v>0</v>
      </c>
      <c r="O2695" t="s">
        <v>47</v>
      </c>
      <c r="P2695">
        <v>64</v>
      </c>
      <c r="Q2695" t="s">
        <v>48</v>
      </c>
      <c r="R2695" t="s">
        <v>138</v>
      </c>
      <c r="S2695" t="s">
        <v>139</v>
      </c>
      <c r="T2695" t="s">
        <v>51</v>
      </c>
      <c r="U2695" t="s">
        <v>353</v>
      </c>
      <c r="V2695">
        <v>1.1499999999999999</v>
      </c>
      <c r="W2695" s="1">
        <v>1808.95</v>
      </c>
      <c r="X2695">
        <v>1</v>
      </c>
      <c r="Y2695">
        <v>2.52</v>
      </c>
      <c r="Z2695">
        <v>4</v>
      </c>
      <c r="AA2695">
        <v>0.63</v>
      </c>
      <c r="AB2695" s="2">
        <v>0</v>
      </c>
      <c r="AC2695" s="1">
        <v>0</v>
      </c>
      <c r="AD2695" s="7">
        <v>43535</v>
      </c>
      <c r="AE2695" s="7">
        <v>43535</v>
      </c>
      <c r="AF2695">
        <v>0</v>
      </c>
      <c r="AG2695" t="s">
        <v>53</v>
      </c>
      <c r="AH2695" s="2">
        <v>0</v>
      </c>
      <c r="AI2695" s="1">
        <v>0</v>
      </c>
      <c r="AJ2695" s="1">
        <v>0</v>
      </c>
      <c r="AK2695" s="60" t="str">
        <f>+IF(Tabla1[[#This Row],[REQUEST_TY]]="SR MANTENIMIENTO CORRECTIVO", "EMERGENCIA", "OTROS")</f>
        <v>EMERGENCIA</v>
      </c>
      <c r="AL2695" s="6" t="str">
        <f>+_xlfn.IFS(Tabla1[[#This Row],[Veces obj]]&lt;=1,"0-1",Tabla1[[#This Row],[Veces obj]]&lt;=2,"1-2",Tabla1[[#This Row],[Veces obj]]&lt;=3,"2-3",TRUE,"&gt;3")</f>
        <v>0-1</v>
      </c>
      <c r="AM2695" s="60" t="str">
        <f>+_xlfn.IFS(MONTH(Tabla1[[#This Row],[MES]])&lt;=3,"Q1",MONTH(Tabla1[[#This Row],[MES]])&lt;=6,"Q2",MONTH(Tabla1[[#This Row],[MES]])&lt;=9,"Q3",TRUE,"Q4")</f>
        <v>Q1</v>
      </c>
      <c r="AN2695" s="15" t="str">
        <f>+IFERROR(VLOOKUP(Tabla1[[#This Row],[CUENTA]],CTAS[],2,0),"OTROS")</f>
        <v>OTROS</v>
      </c>
      <c r="AP2695" s="15" t="str">
        <f>+IFERROR(VLOOKUP(Tabla1[[#This Row],[EMPLEADO]],IS[],3,0),"OTROS")</f>
        <v>OTROS</v>
      </c>
      <c r="AQ2695" s="15" t="str">
        <f>+IFERROR(VLOOKUP(Tabla1[[#This Row],[EMPLEADO]],IS[[NÓMINA]:[INGENIERO]],2,0),"OTROS")</f>
        <v>OTROS</v>
      </c>
    </row>
    <row r="2696" spans="1:43" x14ac:dyDescent="0.25">
      <c r="A2696" t="s">
        <v>7477</v>
      </c>
      <c r="B2696">
        <v>1</v>
      </c>
      <c r="C2696" t="s">
        <v>8528</v>
      </c>
      <c r="D2696" t="s">
        <v>38</v>
      </c>
      <c r="E2696" t="s">
        <v>133</v>
      </c>
      <c r="F2696" t="s">
        <v>8527</v>
      </c>
      <c r="G2696" s="17" t="s">
        <v>5021</v>
      </c>
      <c r="H2696" t="s">
        <v>740</v>
      </c>
      <c r="I2696" t="s">
        <v>43</v>
      </c>
      <c r="J2696" t="s">
        <v>8</v>
      </c>
      <c r="K2696" t="s">
        <v>59</v>
      </c>
      <c r="L2696" t="s">
        <v>1430</v>
      </c>
      <c r="M2696" t="s">
        <v>530</v>
      </c>
      <c r="N2696">
        <v>0</v>
      </c>
      <c r="O2696" t="s">
        <v>47</v>
      </c>
      <c r="P2696">
        <v>34</v>
      </c>
      <c r="Q2696" t="s">
        <v>82</v>
      </c>
      <c r="R2696" t="s">
        <v>138</v>
      </c>
      <c r="S2696" t="s">
        <v>139</v>
      </c>
      <c r="T2696" t="s">
        <v>51</v>
      </c>
      <c r="U2696" t="s">
        <v>140</v>
      </c>
      <c r="V2696">
        <v>1.1000000000000001</v>
      </c>
      <c r="W2696" s="1">
        <v>1730.3000000000004</v>
      </c>
      <c r="X2696">
        <v>1</v>
      </c>
      <c r="Y2696">
        <v>2.77</v>
      </c>
      <c r="Z2696">
        <v>4</v>
      </c>
      <c r="AA2696">
        <v>0.6925</v>
      </c>
      <c r="AB2696" s="2">
        <v>0</v>
      </c>
      <c r="AC2696" s="1">
        <v>0</v>
      </c>
      <c r="AD2696" s="7">
        <v>43535</v>
      </c>
      <c r="AE2696" s="7">
        <v>43536</v>
      </c>
      <c r="AF2696">
        <v>1</v>
      </c>
      <c r="AG2696" t="s">
        <v>53</v>
      </c>
      <c r="AH2696" s="2">
        <v>0</v>
      </c>
      <c r="AI2696" s="1">
        <v>0</v>
      </c>
      <c r="AJ2696" s="1">
        <v>0</v>
      </c>
      <c r="AK2696" s="60" t="str">
        <f>+IF(Tabla1[[#This Row],[REQUEST_TY]]="SR MANTENIMIENTO CORRECTIVO", "EMERGENCIA", "OTROS")</f>
        <v>EMERGENCIA</v>
      </c>
      <c r="AL2696" s="6" t="str">
        <f>+_xlfn.IFS(Tabla1[[#This Row],[Veces obj]]&lt;=1,"0-1",Tabla1[[#This Row],[Veces obj]]&lt;=2,"1-2",Tabla1[[#This Row],[Veces obj]]&lt;=3,"2-3",TRUE,"&gt;3")</f>
        <v>0-1</v>
      </c>
      <c r="AM2696" s="60" t="str">
        <f>+_xlfn.IFS(MONTH(Tabla1[[#This Row],[MES]])&lt;=3,"Q1",MONTH(Tabla1[[#This Row],[MES]])&lt;=6,"Q2",MONTH(Tabla1[[#This Row],[MES]])&lt;=9,"Q3",TRUE,"Q4")</f>
        <v>Q1</v>
      </c>
      <c r="AN2696" s="15" t="str">
        <f>+IFERROR(VLOOKUP(Tabla1[[#This Row],[CUENTA]],CTAS[],2,0),"OTROS")</f>
        <v>OTROS</v>
      </c>
      <c r="AP2696" s="15" t="str">
        <f>+IFERROR(VLOOKUP(Tabla1[[#This Row],[EMPLEADO]],IS[],3,0),"OTROS")</f>
        <v>OTROS</v>
      </c>
      <c r="AQ2696" s="15" t="str">
        <f>+IFERROR(VLOOKUP(Tabla1[[#This Row],[EMPLEADO]],IS[[NÓMINA]:[INGENIERO]],2,0),"OTROS")</f>
        <v>OTROS</v>
      </c>
    </row>
    <row r="2697" spans="1:43" x14ac:dyDescent="0.25">
      <c r="A2697" t="s">
        <v>7477</v>
      </c>
      <c r="B2697">
        <v>1</v>
      </c>
      <c r="C2697" t="s">
        <v>8529</v>
      </c>
      <c r="D2697" t="s">
        <v>38</v>
      </c>
      <c r="E2697" t="s">
        <v>1015</v>
      </c>
      <c r="F2697" t="s">
        <v>8530</v>
      </c>
      <c r="G2697" s="17" t="s">
        <v>8531</v>
      </c>
      <c r="H2697" t="s">
        <v>740</v>
      </c>
      <c r="I2697" t="s">
        <v>43</v>
      </c>
      <c r="J2697" t="s">
        <v>8</v>
      </c>
      <c r="K2697" t="s">
        <v>59</v>
      </c>
      <c r="L2697" t="s">
        <v>1430</v>
      </c>
      <c r="M2697" t="s">
        <v>530</v>
      </c>
      <c r="N2697">
        <v>0</v>
      </c>
      <c r="O2697" t="s">
        <v>47</v>
      </c>
      <c r="P2697">
        <v>185</v>
      </c>
      <c r="Q2697" t="s">
        <v>48</v>
      </c>
      <c r="R2697" t="s">
        <v>317</v>
      </c>
      <c r="S2697" t="s">
        <v>318</v>
      </c>
      <c r="T2697" t="s">
        <v>51</v>
      </c>
      <c r="U2697" t="s">
        <v>353</v>
      </c>
      <c r="V2697">
        <v>1.1499999999999999</v>
      </c>
      <c r="W2697" s="1">
        <v>1808.95</v>
      </c>
      <c r="X2697">
        <v>1</v>
      </c>
      <c r="Y2697">
        <v>3.87</v>
      </c>
      <c r="Z2697">
        <v>4</v>
      </c>
      <c r="AA2697">
        <v>0.96750000000000003</v>
      </c>
      <c r="AB2697" s="2">
        <v>0</v>
      </c>
      <c r="AC2697" s="1">
        <v>0</v>
      </c>
      <c r="AD2697" s="7">
        <v>43536</v>
      </c>
      <c r="AE2697" s="7">
        <v>43537</v>
      </c>
      <c r="AF2697">
        <v>1</v>
      </c>
      <c r="AG2697" t="s">
        <v>53</v>
      </c>
      <c r="AH2697" s="2">
        <v>0</v>
      </c>
      <c r="AI2697" s="1">
        <v>0</v>
      </c>
      <c r="AJ2697" s="1">
        <v>0</v>
      </c>
      <c r="AK2697" s="60" t="str">
        <f>+IF(Tabla1[[#This Row],[REQUEST_TY]]="SR MANTENIMIENTO CORRECTIVO", "EMERGENCIA", "OTROS")</f>
        <v>EMERGENCIA</v>
      </c>
      <c r="AL2697" s="6" t="str">
        <f>+_xlfn.IFS(Tabla1[[#This Row],[Veces obj]]&lt;=1,"0-1",Tabla1[[#This Row],[Veces obj]]&lt;=2,"1-2",Tabla1[[#This Row],[Veces obj]]&lt;=3,"2-3",TRUE,"&gt;3")</f>
        <v>0-1</v>
      </c>
      <c r="AM2697" s="60" t="str">
        <f>+_xlfn.IFS(MONTH(Tabla1[[#This Row],[MES]])&lt;=3,"Q1",MONTH(Tabla1[[#This Row],[MES]])&lt;=6,"Q2",MONTH(Tabla1[[#This Row],[MES]])&lt;=9,"Q3",TRUE,"Q4")</f>
        <v>Q1</v>
      </c>
      <c r="AN2697" s="15" t="str">
        <f>+IFERROR(VLOOKUP(Tabla1[[#This Row],[CUENTA]],CTAS[],2,0),"OTROS")</f>
        <v>OTROS</v>
      </c>
      <c r="AP2697" s="15" t="str">
        <f>+IFERROR(VLOOKUP(Tabla1[[#This Row],[EMPLEADO]],IS[],3,0),"OTROS")</f>
        <v>OTROS</v>
      </c>
      <c r="AQ2697" s="15" t="str">
        <f>+IFERROR(VLOOKUP(Tabla1[[#This Row],[EMPLEADO]],IS[[NÓMINA]:[INGENIERO]],2,0),"OTROS")</f>
        <v>OTROS</v>
      </c>
    </row>
    <row r="2698" spans="1:43" x14ac:dyDescent="0.25">
      <c r="A2698" t="s">
        <v>7477</v>
      </c>
      <c r="B2698">
        <v>1</v>
      </c>
      <c r="C2698" t="s">
        <v>8532</v>
      </c>
      <c r="D2698" t="s">
        <v>38</v>
      </c>
      <c r="E2698" t="s">
        <v>856</v>
      </c>
      <c r="F2698" t="s">
        <v>8533</v>
      </c>
      <c r="G2698" s="17" t="s">
        <v>8253</v>
      </c>
      <c r="H2698" t="s">
        <v>124</v>
      </c>
      <c r="I2698" t="s">
        <v>43</v>
      </c>
      <c r="J2698" t="s">
        <v>8</v>
      </c>
      <c r="K2698" t="s">
        <v>234</v>
      </c>
      <c r="L2698" t="s">
        <v>732</v>
      </c>
      <c r="M2698" t="s">
        <v>94</v>
      </c>
      <c r="N2698">
        <v>0</v>
      </c>
      <c r="O2698" t="s">
        <v>47</v>
      </c>
      <c r="P2698">
        <v>4</v>
      </c>
      <c r="Q2698" t="s">
        <v>207</v>
      </c>
      <c r="R2698" t="s">
        <v>235</v>
      </c>
      <c r="S2698" t="s">
        <v>50</v>
      </c>
      <c r="T2698" t="s">
        <v>51</v>
      </c>
      <c r="U2698" t="s">
        <v>486</v>
      </c>
      <c r="V2698">
        <v>0</v>
      </c>
      <c r="W2698" s="1">
        <v>0</v>
      </c>
      <c r="X2698">
        <v>1</v>
      </c>
      <c r="Y2698">
        <v>0.45</v>
      </c>
      <c r="Z2698">
        <v>5</v>
      </c>
      <c r="AA2698">
        <v>0.09</v>
      </c>
      <c r="AB2698" s="2">
        <v>0</v>
      </c>
      <c r="AC2698" s="1">
        <v>0</v>
      </c>
      <c r="AD2698" s="7">
        <v>43537</v>
      </c>
      <c r="AE2698" s="7">
        <v>43537</v>
      </c>
      <c r="AF2698">
        <v>0</v>
      </c>
      <c r="AG2698" t="s">
        <v>53</v>
      </c>
      <c r="AH2698" s="2">
        <v>0</v>
      </c>
      <c r="AI2698" s="1">
        <v>0</v>
      </c>
      <c r="AJ2698" s="1">
        <v>0</v>
      </c>
      <c r="AK2698" s="60" t="str">
        <f>+IF(Tabla1[[#This Row],[REQUEST_TY]]="SR MANTENIMIENTO CORRECTIVO", "EMERGENCIA", "OTROS")</f>
        <v>EMERGENCIA</v>
      </c>
      <c r="AL2698" s="6" t="str">
        <f>+_xlfn.IFS(Tabla1[[#This Row],[Veces obj]]&lt;=1,"0-1",Tabla1[[#This Row],[Veces obj]]&lt;=2,"1-2",Tabla1[[#This Row],[Veces obj]]&lt;=3,"2-3",TRUE,"&gt;3")</f>
        <v>0-1</v>
      </c>
      <c r="AM2698" s="60" t="str">
        <f>+_xlfn.IFS(MONTH(Tabla1[[#This Row],[MES]])&lt;=3,"Q1",MONTH(Tabla1[[#This Row],[MES]])&lt;=6,"Q2",MONTH(Tabla1[[#This Row],[MES]])&lt;=9,"Q3",TRUE,"Q4")</f>
        <v>Q1</v>
      </c>
      <c r="AN2698" s="15" t="str">
        <f>+IFERROR(VLOOKUP(Tabla1[[#This Row],[CUENTA]],CTAS[],2,0),"OTROS")</f>
        <v>OTROS</v>
      </c>
      <c r="AP2698" s="15" t="str">
        <f>+IFERROR(VLOOKUP(Tabla1[[#This Row],[EMPLEADO]],IS[],3,0),"OTROS")</f>
        <v>JUAREZ</v>
      </c>
      <c r="AQ2698" s="15" t="str">
        <f>+IFERROR(VLOOKUP(Tabla1[[#This Row],[EMPLEADO]],IS[[NÓMINA]:[INGENIERO]],2,0),"OTROS")</f>
        <v>MIGUEL COTA</v>
      </c>
    </row>
    <row r="2699" spans="1:43" x14ac:dyDescent="0.25">
      <c r="A2699" t="s">
        <v>7477</v>
      </c>
      <c r="B2699">
        <v>1</v>
      </c>
      <c r="C2699" t="s">
        <v>8534</v>
      </c>
      <c r="D2699" t="s">
        <v>38</v>
      </c>
      <c r="E2699" t="s">
        <v>464</v>
      </c>
      <c r="F2699" t="s">
        <v>8535</v>
      </c>
      <c r="G2699" s="17" t="s">
        <v>1419</v>
      </c>
      <c r="H2699" t="s">
        <v>150</v>
      </c>
      <c r="I2699" t="s">
        <v>43</v>
      </c>
      <c r="J2699" t="s">
        <v>8</v>
      </c>
      <c r="K2699" t="s">
        <v>151</v>
      </c>
      <c r="L2699" t="s">
        <v>1420</v>
      </c>
      <c r="M2699" t="s">
        <v>1421</v>
      </c>
      <c r="N2699">
        <v>0</v>
      </c>
      <c r="O2699" t="s">
        <v>47</v>
      </c>
      <c r="P2699">
        <v>31</v>
      </c>
      <c r="Q2699" t="s">
        <v>82</v>
      </c>
      <c r="R2699" t="s">
        <v>242</v>
      </c>
      <c r="S2699" t="s">
        <v>64</v>
      </c>
      <c r="T2699" t="s">
        <v>51</v>
      </c>
      <c r="U2699" t="s">
        <v>83</v>
      </c>
      <c r="V2699">
        <v>1.05</v>
      </c>
      <c r="W2699" s="1">
        <v>1433.25</v>
      </c>
      <c r="X2699">
        <v>1</v>
      </c>
      <c r="Y2699">
        <v>1.52</v>
      </c>
      <c r="Z2699">
        <v>5</v>
      </c>
      <c r="AA2699">
        <v>0.30399999999999999</v>
      </c>
      <c r="AB2699" s="2">
        <v>0</v>
      </c>
      <c r="AC2699" s="1">
        <v>0</v>
      </c>
      <c r="AD2699" s="7">
        <v>43535</v>
      </c>
      <c r="AE2699" s="7">
        <v>43535</v>
      </c>
      <c r="AF2699">
        <v>0</v>
      </c>
      <c r="AG2699" t="s">
        <v>53</v>
      </c>
      <c r="AH2699" s="2">
        <v>0</v>
      </c>
      <c r="AI2699" s="1">
        <v>0</v>
      </c>
      <c r="AJ2699" s="1">
        <v>0</v>
      </c>
      <c r="AK2699" s="60" t="str">
        <f>+IF(Tabla1[[#This Row],[REQUEST_TY]]="SR MANTENIMIENTO CORRECTIVO", "EMERGENCIA", "OTROS")</f>
        <v>EMERGENCIA</v>
      </c>
      <c r="AL2699" s="6" t="str">
        <f>+_xlfn.IFS(Tabla1[[#This Row],[Veces obj]]&lt;=1,"0-1",Tabla1[[#This Row],[Veces obj]]&lt;=2,"1-2",Tabla1[[#This Row],[Veces obj]]&lt;=3,"2-3",TRUE,"&gt;3")</f>
        <v>0-1</v>
      </c>
      <c r="AM2699" s="60" t="str">
        <f>+_xlfn.IFS(MONTH(Tabla1[[#This Row],[MES]])&lt;=3,"Q1",MONTH(Tabla1[[#This Row],[MES]])&lt;=6,"Q2",MONTH(Tabla1[[#This Row],[MES]])&lt;=9,"Q3",TRUE,"Q4")</f>
        <v>Q1</v>
      </c>
      <c r="AN2699" s="15" t="str">
        <f>+IFERROR(VLOOKUP(Tabla1[[#This Row],[CUENTA]],CTAS[],2,0),"OTROS")</f>
        <v>HONEYWELL</v>
      </c>
      <c r="AP2699" s="15" t="str">
        <f>+IFERROR(VLOOKUP(Tabla1[[#This Row],[EMPLEADO]],IS[],3,0),"OTROS")</f>
        <v>JUAREZ</v>
      </c>
      <c r="AQ2699" s="15" t="str">
        <f>+IFERROR(VLOOKUP(Tabla1[[#This Row],[EMPLEADO]],IS[[NÓMINA]:[INGENIERO]],2,0),"OTROS")</f>
        <v>CARLOS MONTOYA</v>
      </c>
    </row>
    <row r="2700" spans="1:43" x14ac:dyDescent="0.25">
      <c r="A2700" t="s">
        <v>7477</v>
      </c>
      <c r="B2700">
        <v>1</v>
      </c>
      <c r="C2700" t="s">
        <v>8536</v>
      </c>
      <c r="D2700" t="s">
        <v>38</v>
      </c>
      <c r="E2700" t="s">
        <v>558</v>
      </c>
      <c r="F2700" t="s">
        <v>8537</v>
      </c>
      <c r="G2700" s="17" t="s">
        <v>4594</v>
      </c>
      <c r="H2700" t="s">
        <v>484</v>
      </c>
      <c r="I2700" t="s">
        <v>43</v>
      </c>
      <c r="J2700" t="s">
        <v>8</v>
      </c>
      <c r="K2700" t="s">
        <v>2300</v>
      </c>
      <c r="L2700" t="s">
        <v>2779</v>
      </c>
      <c r="M2700" t="s">
        <v>94</v>
      </c>
      <c r="N2700">
        <v>1</v>
      </c>
      <c r="O2700" t="s">
        <v>47</v>
      </c>
      <c r="P2700">
        <v>41</v>
      </c>
      <c r="Q2700" t="s">
        <v>82</v>
      </c>
      <c r="R2700" t="s">
        <v>95</v>
      </c>
      <c r="S2700" t="s">
        <v>64</v>
      </c>
      <c r="T2700" t="s">
        <v>51</v>
      </c>
      <c r="U2700" t="s">
        <v>83</v>
      </c>
      <c r="V2700">
        <v>1.05</v>
      </c>
      <c r="W2700" s="1">
        <v>0</v>
      </c>
      <c r="X2700">
        <v>1</v>
      </c>
      <c r="Y2700">
        <v>0.95</v>
      </c>
      <c r="Z2700">
        <v>5</v>
      </c>
      <c r="AA2700">
        <v>0.19</v>
      </c>
      <c r="AB2700" s="2">
        <v>0</v>
      </c>
      <c r="AC2700" s="1">
        <v>0</v>
      </c>
      <c r="AD2700" s="7">
        <v>43536</v>
      </c>
      <c r="AE2700" s="7">
        <v>43537</v>
      </c>
      <c r="AF2700">
        <v>1</v>
      </c>
      <c r="AG2700" t="s">
        <v>53</v>
      </c>
      <c r="AH2700" s="2">
        <v>0</v>
      </c>
      <c r="AI2700" s="1">
        <v>0</v>
      </c>
      <c r="AJ2700" s="1">
        <v>0</v>
      </c>
      <c r="AK2700" s="60" t="str">
        <f>+IF(Tabla1[[#This Row],[REQUEST_TY]]="SR MANTENIMIENTO CORRECTIVO", "EMERGENCIA", "OTROS")</f>
        <v>EMERGENCIA</v>
      </c>
      <c r="AL2700" s="6" t="str">
        <f>+_xlfn.IFS(Tabla1[[#This Row],[Veces obj]]&lt;=1,"0-1",Tabla1[[#This Row],[Veces obj]]&lt;=2,"1-2",Tabla1[[#This Row],[Veces obj]]&lt;=3,"2-3",TRUE,"&gt;3")</f>
        <v>0-1</v>
      </c>
      <c r="AM2700" s="60" t="str">
        <f>+_xlfn.IFS(MONTH(Tabla1[[#This Row],[MES]])&lt;=3,"Q1",MONTH(Tabla1[[#This Row],[MES]])&lt;=6,"Q2",MONTH(Tabla1[[#This Row],[MES]])&lt;=9,"Q3",TRUE,"Q4")</f>
        <v>Q1</v>
      </c>
      <c r="AN2700" s="15" t="str">
        <f>+IFERROR(VLOOKUP(Tabla1[[#This Row],[CUENTA]],CTAS[],2,0),"OTROS")</f>
        <v>OTROS</v>
      </c>
      <c r="AP2700" s="15" t="str">
        <f>+IFERROR(VLOOKUP(Tabla1[[#This Row],[EMPLEADO]],IS[],3,0),"OTROS")</f>
        <v>OTROS</v>
      </c>
      <c r="AQ2700" s="15" t="str">
        <f>+IFERROR(VLOOKUP(Tabla1[[#This Row],[EMPLEADO]],IS[[NÓMINA]:[INGENIERO]],2,0),"OTROS")</f>
        <v>OTROS</v>
      </c>
    </row>
    <row r="2701" spans="1:43" x14ac:dyDescent="0.25">
      <c r="A2701" t="s">
        <v>7477</v>
      </c>
      <c r="B2701">
        <v>1</v>
      </c>
      <c r="C2701" t="s">
        <v>8538</v>
      </c>
      <c r="D2701" t="s">
        <v>3346</v>
      </c>
      <c r="E2701" t="s">
        <v>599</v>
      </c>
      <c r="F2701" t="s">
        <v>8539</v>
      </c>
      <c r="G2701" s="17" t="s">
        <v>8540</v>
      </c>
      <c r="H2701" t="s">
        <v>8227</v>
      </c>
      <c r="I2701" t="s">
        <v>43</v>
      </c>
      <c r="J2701" t="s">
        <v>8</v>
      </c>
      <c r="K2701" t="s">
        <v>528</v>
      </c>
      <c r="L2701" t="s">
        <v>8541</v>
      </c>
      <c r="M2701" t="s">
        <v>8542</v>
      </c>
      <c r="N2701">
        <v>1</v>
      </c>
      <c r="O2701" t="s">
        <v>47</v>
      </c>
      <c r="P2701" t="s">
        <v>822</v>
      </c>
      <c r="Q2701" t="s">
        <v>48</v>
      </c>
      <c r="R2701" t="s">
        <v>242</v>
      </c>
      <c r="S2701" t="s">
        <v>64</v>
      </c>
      <c r="T2701" t="s">
        <v>208</v>
      </c>
      <c r="U2701" t="s">
        <v>96</v>
      </c>
      <c r="V2701">
        <v>1</v>
      </c>
      <c r="W2701" s="1">
        <v>0</v>
      </c>
      <c r="X2701">
        <v>0</v>
      </c>
      <c r="Y2701">
        <v>9</v>
      </c>
      <c r="Z2701">
        <v>9</v>
      </c>
      <c r="AA2701">
        <v>1</v>
      </c>
      <c r="AB2701" s="2">
        <v>0</v>
      </c>
      <c r="AC2701" s="1">
        <v>0</v>
      </c>
      <c r="AD2701" s="7">
        <v>43535</v>
      </c>
      <c r="AE2701" s="7">
        <v>43535</v>
      </c>
      <c r="AF2701">
        <v>0</v>
      </c>
      <c r="AG2701" t="s">
        <v>53</v>
      </c>
      <c r="AH2701" s="2">
        <v>0</v>
      </c>
      <c r="AI2701" s="1">
        <v>0</v>
      </c>
      <c r="AJ2701" s="1">
        <v>0</v>
      </c>
      <c r="AK2701" s="60" t="str">
        <f>+IF(Tabla1[[#This Row],[REQUEST_TY]]="SR MANTENIMIENTO CORRECTIVO", "EMERGENCIA", "OTROS")</f>
        <v>OTROS</v>
      </c>
      <c r="AL2701" s="6" t="str">
        <f>+_xlfn.IFS(Tabla1[[#This Row],[Veces obj]]&lt;=1,"0-1",Tabla1[[#This Row],[Veces obj]]&lt;=2,"1-2",Tabla1[[#This Row],[Veces obj]]&lt;=3,"2-3",TRUE,"&gt;3")</f>
        <v>0-1</v>
      </c>
      <c r="AM2701" s="60" t="str">
        <f>+_xlfn.IFS(MONTH(Tabla1[[#This Row],[MES]])&lt;=3,"Q1",MONTH(Tabla1[[#This Row],[MES]])&lt;=6,"Q2",MONTH(Tabla1[[#This Row],[MES]])&lt;=9,"Q3",TRUE,"Q4")</f>
        <v>Q1</v>
      </c>
      <c r="AN2701" s="15" t="str">
        <f>+IFERROR(VLOOKUP(Tabla1[[#This Row],[CUENTA]],CTAS[],2,0),"OTROS")</f>
        <v>OTROS</v>
      </c>
      <c r="AP2701" s="15" t="str">
        <f>+IFERROR(VLOOKUP(Tabla1[[#This Row],[EMPLEADO]],IS[],3,0),"OTROS")</f>
        <v>OTROS</v>
      </c>
      <c r="AQ2701" s="15" t="str">
        <f>+IFERROR(VLOOKUP(Tabla1[[#This Row],[EMPLEADO]],IS[[NÓMINA]:[INGENIERO]],2,0),"OTROS")</f>
        <v>OTROS</v>
      </c>
    </row>
    <row r="2702" spans="1:43" x14ac:dyDescent="0.25">
      <c r="A2702" t="s">
        <v>7477</v>
      </c>
      <c r="B2702">
        <v>1</v>
      </c>
      <c r="C2702" t="s">
        <v>8543</v>
      </c>
      <c r="D2702" t="s">
        <v>38</v>
      </c>
      <c r="E2702" t="s">
        <v>113</v>
      </c>
      <c r="F2702" t="s">
        <v>8544</v>
      </c>
      <c r="G2702" s="17" t="s">
        <v>8545</v>
      </c>
      <c r="H2702" t="s">
        <v>679</v>
      </c>
      <c r="I2702" t="s">
        <v>43</v>
      </c>
      <c r="J2702" t="s">
        <v>8</v>
      </c>
      <c r="K2702" t="s">
        <v>125</v>
      </c>
      <c r="L2702" t="s">
        <v>8546</v>
      </c>
      <c r="M2702" t="s">
        <v>316</v>
      </c>
      <c r="N2702">
        <v>0</v>
      </c>
      <c r="O2702" t="s">
        <v>47</v>
      </c>
      <c r="P2702">
        <v>934</v>
      </c>
      <c r="Q2702" t="s">
        <v>48</v>
      </c>
      <c r="R2702" t="s">
        <v>49</v>
      </c>
      <c r="S2702" t="s">
        <v>50</v>
      </c>
      <c r="T2702" t="s">
        <v>51</v>
      </c>
      <c r="U2702" t="s">
        <v>52</v>
      </c>
      <c r="V2702">
        <v>1.05</v>
      </c>
      <c r="W2702" s="1">
        <v>750.75000000000011</v>
      </c>
      <c r="X2702">
        <v>1</v>
      </c>
      <c r="Y2702">
        <v>1.22</v>
      </c>
      <c r="Z2702">
        <v>5</v>
      </c>
      <c r="AA2702">
        <v>0.24399999999999999</v>
      </c>
      <c r="AB2702" s="2">
        <v>0</v>
      </c>
      <c r="AC2702" s="1">
        <v>0</v>
      </c>
      <c r="AD2702" s="7">
        <v>43536</v>
      </c>
      <c r="AE2702" s="7">
        <v>43536</v>
      </c>
      <c r="AF2702">
        <v>0</v>
      </c>
      <c r="AG2702" t="s">
        <v>53</v>
      </c>
      <c r="AH2702" s="2">
        <v>0</v>
      </c>
      <c r="AI2702" s="1">
        <v>0</v>
      </c>
      <c r="AJ2702" s="1">
        <v>0</v>
      </c>
      <c r="AK2702" s="60" t="str">
        <f>+IF(Tabla1[[#This Row],[REQUEST_TY]]="SR MANTENIMIENTO CORRECTIVO", "EMERGENCIA", "OTROS")</f>
        <v>EMERGENCIA</v>
      </c>
      <c r="AL2702" s="6" t="str">
        <f>+_xlfn.IFS(Tabla1[[#This Row],[Veces obj]]&lt;=1,"0-1",Tabla1[[#This Row],[Veces obj]]&lt;=2,"1-2",Tabla1[[#This Row],[Veces obj]]&lt;=3,"2-3",TRUE,"&gt;3")</f>
        <v>0-1</v>
      </c>
      <c r="AM2702" s="60" t="str">
        <f>+_xlfn.IFS(MONTH(Tabla1[[#This Row],[MES]])&lt;=3,"Q1",MONTH(Tabla1[[#This Row],[MES]])&lt;=6,"Q2",MONTH(Tabla1[[#This Row],[MES]])&lt;=9,"Q3",TRUE,"Q4")</f>
        <v>Q1</v>
      </c>
      <c r="AN2702" s="15" t="str">
        <f>+IFERROR(VLOOKUP(Tabla1[[#This Row],[CUENTA]],CTAS[],2,0),"OTROS")</f>
        <v>OTROS</v>
      </c>
      <c r="AP2702" s="15" t="str">
        <f>+IFERROR(VLOOKUP(Tabla1[[#This Row],[EMPLEADO]],IS[],3,0),"OTROS")</f>
        <v>OTROS</v>
      </c>
      <c r="AQ2702" s="15" t="str">
        <f>+IFERROR(VLOOKUP(Tabla1[[#This Row],[EMPLEADO]],IS[[NÓMINA]:[INGENIERO]],2,0),"OTROS")</f>
        <v>OTROS</v>
      </c>
    </row>
    <row r="2703" spans="1:43" x14ac:dyDescent="0.25">
      <c r="A2703" t="s">
        <v>7477</v>
      </c>
      <c r="B2703">
        <v>1</v>
      </c>
      <c r="C2703" t="s">
        <v>8547</v>
      </c>
      <c r="D2703" t="s">
        <v>38</v>
      </c>
      <c r="E2703" t="s">
        <v>373</v>
      </c>
      <c r="F2703" t="s">
        <v>8548</v>
      </c>
      <c r="G2703" s="17" t="s">
        <v>8549</v>
      </c>
      <c r="H2703" t="s">
        <v>213</v>
      </c>
      <c r="I2703" t="s">
        <v>43</v>
      </c>
      <c r="J2703" t="s">
        <v>8</v>
      </c>
      <c r="K2703" t="s">
        <v>102</v>
      </c>
      <c r="L2703" t="s">
        <v>753</v>
      </c>
      <c r="M2703" t="s">
        <v>215</v>
      </c>
      <c r="N2703">
        <v>0</v>
      </c>
      <c r="O2703" t="s">
        <v>47</v>
      </c>
      <c r="P2703">
        <v>89</v>
      </c>
      <c r="Q2703" t="s">
        <v>48</v>
      </c>
      <c r="R2703" t="s">
        <v>153</v>
      </c>
      <c r="S2703" t="s">
        <v>50</v>
      </c>
      <c r="T2703" t="s">
        <v>51</v>
      </c>
      <c r="U2703" t="s">
        <v>52</v>
      </c>
      <c r="V2703">
        <v>1.05</v>
      </c>
      <c r="W2703" s="1">
        <v>750.75000000000011</v>
      </c>
      <c r="X2703">
        <v>1</v>
      </c>
      <c r="Y2703">
        <v>1.1100000000000001</v>
      </c>
      <c r="Z2703">
        <v>5</v>
      </c>
      <c r="AA2703">
        <v>0.22200000000000003</v>
      </c>
      <c r="AB2703" s="2">
        <v>0</v>
      </c>
      <c r="AC2703" s="1">
        <v>0</v>
      </c>
      <c r="AD2703" s="7">
        <v>43535</v>
      </c>
      <c r="AE2703" s="7">
        <v>43535</v>
      </c>
      <c r="AF2703">
        <v>0</v>
      </c>
      <c r="AG2703" t="s">
        <v>53</v>
      </c>
      <c r="AH2703" s="2">
        <v>0</v>
      </c>
      <c r="AI2703" s="1">
        <v>0</v>
      </c>
      <c r="AJ2703" s="1">
        <v>0</v>
      </c>
      <c r="AK2703" s="60" t="str">
        <f>+IF(Tabla1[[#This Row],[REQUEST_TY]]="SR MANTENIMIENTO CORRECTIVO", "EMERGENCIA", "OTROS")</f>
        <v>EMERGENCIA</v>
      </c>
      <c r="AL2703" s="6" t="str">
        <f>+_xlfn.IFS(Tabla1[[#This Row],[Veces obj]]&lt;=1,"0-1",Tabla1[[#This Row],[Veces obj]]&lt;=2,"1-2",Tabla1[[#This Row],[Veces obj]]&lt;=3,"2-3",TRUE,"&gt;3")</f>
        <v>0-1</v>
      </c>
      <c r="AM2703" s="60" t="str">
        <f>+_xlfn.IFS(MONTH(Tabla1[[#This Row],[MES]])&lt;=3,"Q1",MONTH(Tabla1[[#This Row],[MES]])&lt;=6,"Q2",MONTH(Tabla1[[#This Row],[MES]])&lt;=9,"Q3",TRUE,"Q4")</f>
        <v>Q1</v>
      </c>
      <c r="AN2703" s="15" t="str">
        <f>+IFERROR(VLOOKUP(Tabla1[[#This Row],[CUENTA]],CTAS[],2,0),"OTROS")</f>
        <v>OTROS</v>
      </c>
      <c r="AP2703" s="15" t="str">
        <f>+IFERROR(VLOOKUP(Tabla1[[#This Row],[EMPLEADO]],IS[],3,0),"OTROS")</f>
        <v>OTROS</v>
      </c>
      <c r="AQ2703" s="15" t="str">
        <f>+IFERROR(VLOOKUP(Tabla1[[#This Row],[EMPLEADO]],IS[[NÓMINA]:[INGENIERO]],2,0),"OTROS")</f>
        <v>OTROS</v>
      </c>
    </row>
    <row r="2704" spans="1:43" x14ac:dyDescent="0.25">
      <c r="A2704" t="s">
        <v>7477</v>
      </c>
      <c r="B2704">
        <v>1</v>
      </c>
      <c r="C2704" t="s">
        <v>8550</v>
      </c>
      <c r="D2704" t="s">
        <v>38</v>
      </c>
      <c r="E2704" t="s">
        <v>275</v>
      </c>
      <c r="F2704" t="s">
        <v>8551</v>
      </c>
      <c r="G2704" s="17" t="s">
        <v>8552</v>
      </c>
      <c r="H2704" t="s">
        <v>124</v>
      </c>
      <c r="I2704" t="s">
        <v>43</v>
      </c>
      <c r="J2704" t="s">
        <v>8</v>
      </c>
      <c r="K2704" t="s">
        <v>199</v>
      </c>
      <c r="L2704" t="s">
        <v>278</v>
      </c>
      <c r="M2704" t="s">
        <v>73</v>
      </c>
      <c r="N2704">
        <v>0</v>
      </c>
      <c r="O2704" t="s">
        <v>47</v>
      </c>
      <c r="P2704">
        <v>734</v>
      </c>
      <c r="Q2704" t="s">
        <v>48</v>
      </c>
      <c r="R2704" t="s">
        <v>95</v>
      </c>
      <c r="S2704" t="s">
        <v>64</v>
      </c>
      <c r="T2704" t="s">
        <v>51</v>
      </c>
      <c r="U2704" t="s">
        <v>96</v>
      </c>
      <c r="V2704">
        <v>1.1000000000000001</v>
      </c>
      <c r="W2704" s="1">
        <v>1501.5000000000002</v>
      </c>
      <c r="X2704">
        <v>1</v>
      </c>
      <c r="Y2704">
        <v>0.75</v>
      </c>
      <c r="Z2704">
        <v>5</v>
      </c>
      <c r="AA2704">
        <v>0.15</v>
      </c>
      <c r="AB2704" s="2">
        <v>0</v>
      </c>
      <c r="AC2704" s="1">
        <v>0</v>
      </c>
      <c r="AD2704" s="7">
        <v>43535</v>
      </c>
      <c r="AE2704" s="7">
        <v>43536</v>
      </c>
      <c r="AF2704">
        <v>1</v>
      </c>
      <c r="AG2704" t="s">
        <v>53</v>
      </c>
      <c r="AH2704" s="2">
        <v>0</v>
      </c>
      <c r="AI2704" s="1">
        <v>0</v>
      </c>
      <c r="AJ2704" s="1">
        <v>0</v>
      </c>
      <c r="AK2704" s="60" t="str">
        <f>+IF(Tabla1[[#This Row],[REQUEST_TY]]="SR MANTENIMIENTO CORRECTIVO", "EMERGENCIA", "OTROS")</f>
        <v>EMERGENCIA</v>
      </c>
      <c r="AL2704" s="6" t="str">
        <f>+_xlfn.IFS(Tabla1[[#This Row],[Veces obj]]&lt;=1,"0-1",Tabla1[[#This Row],[Veces obj]]&lt;=2,"1-2",Tabla1[[#This Row],[Veces obj]]&lt;=3,"2-3",TRUE,"&gt;3")</f>
        <v>0-1</v>
      </c>
      <c r="AM2704" s="60" t="str">
        <f>+_xlfn.IFS(MONTH(Tabla1[[#This Row],[MES]])&lt;=3,"Q1",MONTH(Tabla1[[#This Row],[MES]])&lt;=6,"Q2",MONTH(Tabla1[[#This Row],[MES]])&lt;=9,"Q3",TRUE,"Q4")</f>
        <v>Q1</v>
      </c>
      <c r="AN2704" s="15" t="str">
        <f>+IFERROR(VLOOKUP(Tabla1[[#This Row],[CUENTA]],CTAS[],2,0),"OTROS")</f>
        <v>OTROS</v>
      </c>
      <c r="AP2704" s="15" t="str">
        <f>+IFERROR(VLOOKUP(Tabla1[[#This Row],[EMPLEADO]],IS[],3,0),"OTROS")</f>
        <v>JUAREZ</v>
      </c>
      <c r="AQ2704" s="15" t="str">
        <f>+IFERROR(VLOOKUP(Tabla1[[#This Row],[EMPLEADO]],IS[[NÓMINA]:[INGENIERO]],2,0),"OTROS")</f>
        <v>MIGUEL COTA</v>
      </c>
    </row>
    <row r="2705" spans="1:43" x14ac:dyDescent="0.25">
      <c r="A2705" t="s">
        <v>7477</v>
      </c>
      <c r="B2705">
        <v>1</v>
      </c>
      <c r="C2705" t="s">
        <v>8553</v>
      </c>
      <c r="D2705" t="s">
        <v>38</v>
      </c>
      <c r="E2705" t="s">
        <v>275</v>
      </c>
      <c r="F2705" t="s">
        <v>8554</v>
      </c>
      <c r="G2705" s="17" t="s">
        <v>8555</v>
      </c>
      <c r="H2705" t="s">
        <v>124</v>
      </c>
      <c r="I2705" t="s">
        <v>43</v>
      </c>
      <c r="J2705" t="s">
        <v>8</v>
      </c>
      <c r="K2705" t="s">
        <v>199</v>
      </c>
      <c r="L2705" t="s">
        <v>278</v>
      </c>
      <c r="M2705" t="s">
        <v>73</v>
      </c>
      <c r="N2705">
        <v>0</v>
      </c>
      <c r="O2705" t="s">
        <v>47</v>
      </c>
      <c r="P2705">
        <v>304</v>
      </c>
      <c r="Q2705" t="s">
        <v>48</v>
      </c>
      <c r="R2705" t="s">
        <v>95</v>
      </c>
      <c r="S2705" t="s">
        <v>64</v>
      </c>
      <c r="T2705" t="s">
        <v>51</v>
      </c>
      <c r="U2705" t="s">
        <v>96</v>
      </c>
      <c r="V2705">
        <v>1.1000000000000001</v>
      </c>
      <c r="W2705" s="1">
        <v>1501.5000000000002</v>
      </c>
      <c r="X2705">
        <v>1</v>
      </c>
      <c r="Y2705">
        <v>0</v>
      </c>
      <c r="Z2705">
        <v>5</v>
      </c>
      <c r="AA2705">
        <v>0</v>
      </c>
      <c r="AB2705" s="2">
        <v>0</v>
      </c>
      <c r="AC2705" s="1">
        <v>0</v>
      </c>
      <c r="AD2705" s="7">
        <v>43536</v>
      </c>
      <c r="AE2705" s="7">
        <v>43536</v>
      </c>
      <c r="AF2705">
        <v>0</v>
      </c>
      <c r="AG2705" t="s">
        <v>53</v>
      </c>
      <c r="AH2705" s="2">
        <v>0</v>
      </c>
      <c r="AI2705" s="1">
        <v>0</v>
      </c>
      <c r="AJ2705" s="1">
        <v>0</v>
      </c>
      <c r="AK2705" s="60" t="str">
        <f>+IF(Tabla1[[#This Row],[REQUEST_TY]]="SR MANTENIMIENTO CORRECTIVO", "EMERGENCIA", "OTROS")</f>
        <v>EMERGENCIA</v>
      </c>
      <c r="AL2705" s="6" t="str">
        <f>+_xlfn.IFS(Tabla1[[#This Row],[Veces obj]]&lt;=1,"0-1",Tabla1[[#This Row],[Veces obj]]&lt;=2,"1-2",Tabla1[[#This Row],[Veces obj]]&lt;=3,"2-3",TRUE,"&gt;3")</f>
        <v>0-1</v>
      </c>
      <c r="AM2705" s="60" t="str">
        <f>+_xlfn.IFS(MONTH(Tabla1[[#This Row],[MES]])&lt;=3,"Q1",MONTH(Tabla1[[#This Row],[MES]])&lt;=6,"Q2",MONTH(Tabla1[[#This Row],[MES]])&lt;=9,"Q3",TRUE,"Q4")</f>
        <v>Q1</v>
      </c>
      <c r="AN2705" s="15" t="str">
        <f>+IFERROR(VLOOKUP(Tabla1[[#This Row],[CUENTA]],CTAS[],2,0),"OTROS")</f>
        <v>OTROS</v>
      </c>
      <c r="AP2705" s="15" t="str">
        <f>+IFERROR(VLOOKUP(Tabla1[[#This Row],[EMPLEADO]],IS[],3,0),"OTROS")</f>
        <v>JUAREZ</v>
      </c>
      <c r="AQ2705" s="15" t="str">
        <f>+IFERROR(VLOOKUP(Tabla1[[#This Row],[EMPLEADO]],IS[[NÓMINA]:[INGENIERO]],2,0),"OTROS")</f>
        <v>MIGUEL COTA</v>
      </c>
    </row>
    <row r="2706" spans="1:43" x14ac:dyDescent="0.25">
      <c r="A2706" t="s">
        <v>7477</v>
      </c>
      <c r="B2706">
        <v>1</v>
      </c>
      <c r="C2706" t="s">
        <v>8556</v>
      </c>
      <c r="D2706" t="s">
        <v>38</v>
      </c>
      <c r="E2706" t="s">
        <v>5944</v>
      </c>
      <c r="F2706" t="s">
        <v>8557</v>
      </c>
      <c r="G2706" s="17" t="s">
        <v>8558</v>
      </c>
      <c r="H2706" t="s">
        <v>58</v>
      </c>
      <c r="I2706" t="s">
        <v>43</v>
      </c>
      <c r="J2706" t="s">
        <v>8</v>
      </c>
      <c r="K2706" t="s">
        <v>785</v>
      </c>
      <c r="L2706" t="s">
        <v>8559</v>
      </c>
      <c r="M2706" t="s">
        <v>1725</v>
      </c>
      <c r="N2706">
        <v>0</v>
      </c>
      <c r="O2706" t="s">
        <v>47</v>
      </c>
      <c r="P2706">
        <v>200</v>
      </c>
      <c r="Q2706" t="s">
        <v>48</v>
      </c>
      <c r="R2706" t="s">
        <v>49</v>
      </c>
      <c r="S2706" t="s">
        <v>50</v>
      </c>
      <c r="T2706" t="s">
        <v>51</v>
      </c>
      <c r="U2706" t="s">
        <v>52</v>
      </c>
      <c r="V2706">
        <v>1.05</v>
      </c>
      <c r="W2706" s="1">
        <v>750.75000000000011</v>
      </c>
      <c r="X2706">
        <v>1</v>
      </c>
      <c r="Y2706">
        <v>1.25</v>
      </c>
      <c r="Z2706">
        <v>5</v>
      </c>
      <c r="AA2706">
        <v>0.25</v>
      </c>
      <c r="AB2706" s="2">
        <v>0</v>
      </c>
      <c r="AC2706" s="1">
        <v>0</v>
      </c>
      <c r="AD2706" s="7">
        <v>43537</v>
      </c>
      <c r="AE2706" s="7">
        <v>43537</v>
      </c>
      <c r="AF2706">
        <v>0</v>
      </c>
      <c r="AG2706" t="s">
        <v>53</v>
      </c>
      <c r="AH2706" s="2">
        <v>0</v>
      </c>
      <c r="AI2706" s="1">
        <v>0</v>
      </c>
      <c r="AJ2706" s="1">
        <v>0</v>
      </c>
      <c r="AK2706" s="60" t="str">
        <f>+IF(Tabla1[[#This Row],[REQUEST_TY]]="SR MANTENIMIENTO CORRECTIVO", "EMERGENCIA", "OTROS")</f>
        <v>EMERGENCIA</v>
      </c>
      <c r="AL2706" s="6" t="str">
        <f>+_xlfn.IFS(Tabla1[[#This Row],[Veces obj]]&lt;=1,"0-1",Tabla1[[#This Row],[Veces obj]]&lt;=2,"1-2",Tabla1[[#This Row],[Veces obj]]&lt;=3,"2-3",TRUE,"&gt;3")</f>
        <v>0-1</v>
      </c>
      <c r="AM2706" s="60" t="str">
        <f>+_xlfn.IFS(MONTH(Tabla1[[#This Row],[MES]])&lt;=3,"Q1",MONTH(Tabla1[[#This Row],[MES]])&lt;=6,"Q2",MONTH(Tabla1[[#This Row],[MES]])&lt;=9,"Q3",TRUE,"Q4")</f>
        <v>Q1</v>
      </c>
      <c r="AN2706" s="15" t="str">
        <f>+IFERROR(VLOOKUP(Tabla1[[#This Row],[CUENTA]],CTAS[],2,0),"OTROS")</f>
        <v>OTROS</v>
      </c>
      <c r="AP2706" s="15" t="str">
        <f>+IFERROR(VLOOKUP(Tabla1[[#This Row],[EMPLEADO]],IS[],3,0),"OTROS")</f>
        <v>OTROS</v>
      </c>
      <c r="AQ2706" s="15" t="str">
        <f>+IFERROR(VLOOKUP(Tabla1[[#This Row],[EMPLEADO]],IS[[NÓMINA]:[INGENIERO]],2,0),"OTROS")</f>
        <v>OTROS</v>
      </c>
    </row>
    <row r="2707" spans="1:43" x14ac:dyDescent="0.25">
      <c r="A2707" t="s">
        <v>7477</v>
      </c>
      <c r="B2707">
        <v>1</v>
      </c>
      <c r="C2707" t="s">
        <v>8560</v>
      </c>
      <c r="D2707" t="s">
        <v>818</v>
      </c>
      <c r="E2707" t="s">
        <v>39</v>
      </c>
      <c r="F2707" t="s">
        <v>8561</v>
      </c>
      <c r="G2707" s="17" t="s">
        <v>8069</v>
      </c>
      <c r="H2707" t="s">
        <v>101</v>
      </c>
      <c r="I2707" t="s">
        <v>43</v>
      </c>
      <c r="J2707" t="s">
        <v>8</v>
      </c>
      <c r="K2707" t="s">
        <v>7790</v>
      </c>
      <c r="L2707" t="s">
        <v>8070</v>
      </c>
      <c r="M2707" t="s">
        <v>8071</v>
      </c>
      <c r="N2707">
        <v>0</v>
      </c>
      <c r="O2707" t="s">
        <v>105</v>
      </c>
      <c r="P2707" t="s">
        <v>822</v>
      </c>
      <c r="Q2707" t="s">
        <v>48</v>
      </c>
      <c r="R2707" t="s">
        <v>49</v>
      </c>
      <c r="S2707" t="s">
        <v>50</v>
      </c>
      <c r="T2707" t="s">
        <v>51</v>
      </c>
      <c r="U2707" t="s">
        <v>52</v>
      </c>
      <c r="V2707">
        <v>1</v>
      </c>
      <c r="W2707" s="1">
        <v>468</v>
      </c>
      <c r="X2707">
        <v>1</v>
      </c>
      <c r="Y2707">
        <v>1.85</v>
      </c>
      <c r="Z2707">
        <v>5</v>
      </c>
      <c r="AA2707">
        <v>0.37</v>
      </c>
      <c r="AB2707" s="2">
        <v>0</v>
      </c>
      <c r="AC2707" s="1">
        <v>0</v>
      </c>
      <c r="AD2707" s="7">
        <v>43535</v>
      </c>
      <c r="AE2707" s="7">
        <v>43535</v>
      </c>
      <c r="AF2707">
        <v>0</v>
      </c>
      <c r="AG2707" t="s">
        <v>53</v>
      </c>
      <c r="AH2707" s="2">
        <v>0</v>
      </c>
      <c r="AI2707" s="1">
        <v>0</v>
      </c>
      <c r="AJ2707" s="1">
        <v>0</v>
      </c>
      <c r="AK2707" s="60" t="str">
        <f>+IF(Tabla1[[#This Row],[REQUEST_TY]]="SR MANTENIMIENTO CORRECTIVO", "EMERGENCIA", "OTROS")</f>
        <v>OTROS</v>
      </c>
      <c r="AL2707" s="6" t="str">
        <f>+_xlfn.IFS(Tabla1[[#This Row],[Veces obj]]&lt;=1,"0-1",Tabla1[[#This Row],[Veces obj]]&lt;=2,"1-2",Tabla1[[#This Row],[Veces obj]]&lt;=3,"2-3",TRUE,"&gt;3")</f>
        <v>0-1</v>
      </c>
      <c r="AM2707" s="60" t="str">
        <f>+_xlfn.IFS(MONTH(Tabla1[[#This Row],[MES]])&lt;=3,"Q1",MONTH(Tabla1[[#This Row],[MES]])&lt;=6,"Q2",MONTH(Tabla1[[#This Row],[MES]])&lt;=9,"Q3",TRUE,"Q4")</f>
        <v>Q1</v>
      </c>
      <c r="AN2707" s="15" t="str">
        <f>+IFERROR(VLOOKUP(Tabla1[[#This Row],[CUENTA]],CTAS[],2,0),"OTROS")</f>
        <v>OTROS</v>
      </c>
      <c r="AP2707" s="15" t="str">
        <f>+IFERROR(VLOOKUP(Tabla1[[#This Row],[EMPLEADO]],IS[],3,0),"OTROS")</f>
        <v>OTROS</v>
      </c>
      <c r="AQ2707" s="15" t="str">
        <f>+IFERROR(VLOOKUP(Tabla1[[#This Row],[EMPLEADO]],IS[[NÓMINA]:[INGENIERO]],2,0),"OTROS")</f>
        <v>OTROS</v>
      </c>
    </row>
    <row r="2708" spans="1:43" x14ac:dyDescent="0.25">
      <c r="A2708" t="s">
        <v>7477</v>
      </c>
      <c r="B2708">
        <v>1</v>
      </c>
      <c r="C2708" t="s">
        <v>8562</v>
      </c>
      <c r="D2708" t="s">
        <v>38</v>
      </c>
      <c r="E2708" t="s">
        <v>8563</v>
      </c>
      <c r="F2708" t="s">
        <v>8564</v>
      </c>
      <c r="G2708" s="17" t="s">
        <v>8565</v>
      </c>
      <c r="H2708" t="s">
        <v>70</v>
      </c>
      <c r="I2708" t="s">
        <v>43</v>
      </c>
      <c r="J2708" t="s">
        <v>8</v>
      </c>
      <c r="K2708" t="s">
        <v>169</v>
      </c>
      <c r="L2708" t="s">
        <v>424</v>
      </c>
      <c r="M2708" t="s">
        <v>73</v>
      </c>
      <c r="N2708">
        <v>1</v>
      </c>
      <c r="O2708" t="s">
        <v>47</v>
      </c>
      <c r="P2708">
        <v>2657</v>
      </c>
      <c r="Q2708" t="s">
        <v>48</v>
      </c>
      <c r="R2708" t="s">
        <v>95</v>
      </c>
      <c r="S2708" t="s">
        <v>64</v>
      </c>
      <c r="T2708" t="s">
        <v>51</v>
      </c>
      <c r="U2708" t="s">
        <v>96</v>
      </c>
      <c r="V2708">
        <v>1.1000000000000001</v>
      </c>
      <c r="W2708" s="1">
        <v>0</v>
      </c>
      <c r="X2708">
        <v>1</v>
      </c>
      <c r="Y2708">
        <v>1.52</v>
      </c>
      <c r="Z2708">
        <v>5</v>
      </c>
      <c r="AA2708">
        <v>0.30399999999999999</v>
      </c>
      <c r="AB2708" s="2">
        <v>0</v>
      </c>
      <c r="AC2708" s="1">
        <v>0</v>
      </c>
      <c r="AD2708" s="7">
        <v>43535</v>
      </c>
      <c r="AE2708" s="7">
        <v>43536</v>
      </c>
      <c r="AF2708">
        <v>1</v>
      </c>
      <c r="AG2708" t="s">
        <v>53</v>
      </c>
      <c r="AH2708" s="2">
        <v>0</v>
      </c>
      <c r="AI2708" s="1">
        <v>0</v>
      </c>
      <c r="AJ2708" s="1">
        <v>0</v>
      </c>
      <c r="AK2708" s="60" t="str">
        <f>+IF(Tabla1[[#This Row],[REQUEST_TY]]="SR MANTENIMIENTO CORRECTIVO", "EMERGENCIA", "OTROS")</f>
        <v>EMERGENCIA</v>
      </c>
      <c r="AL2708" s="6" t="str">
        <f>+_xlfn.IFS(Tabla1[[#This Row],[Veces obj]]&lt;=1,"0-1",Tabla1[[#This Row],[Veces obj]]&lt;=2,"1-2",Tabla1[[#This Row],[Veces obj]]&lt;=3,"2-3",TRUE,"&gt;3")</f>
        <v>0-1</v>
      </c>
      <c r="AM2708" s="60" t="str">
        <f>+_xlfn.IFS(MONTH(Tabla1[[#This Row],[MES]])&lt;=3,"Q1",MONTH(Tabla1[[#This Row],[MES]])&lt;=6,"Q2",MONTH(Tabla1[[#This Row],[MES]])&lt;=9,"Q3",TRUE,"Q4")</f>
        <v>Q1</v>
      </c>
      <c r="AN2708" s="15" t="str">
        <f>+IFERROR(VLOOKUP(Tabla1[[#This Row],[CUENTA]],CTAS[],2,0),"OTROS")</f>
        <v>OTROS</v>
      </c>
      <c r="AP2708" s="15" t="str">
        <f>+IFERROR(VLOOKUP(Tabla1[[#This Row],[EMPLEADO]],IS[],3,0),"OTROS")</f>
        <v>OTROS</v>
      </c>
      <c r="AQ2708" s="15" t="str">
        <f>+IFERROR(VLOOKUP(Tabla1[[#This Row],[EMPLEADO]],IS[[NÓMINA]:[INGENIERO]],2,0),"OTROS")</f>
        <v>OTROS</v>
      </c>
    </row>
    <row r="2709" spans="1:43" x14ac:dyDescent="0.25">
      <c r="A2709" t="s">
        <v>7477</v>
      </c>
      <c r="B2709">
        <v>1</v>
      </c>
      <c r="C2709" t="s">
        <v>8566</v>
      </c>
      <c r="D2709" t="s">
        <v>38</v>
      </c>
      <c r="E2709" t="s">
        <v>464</v>
      </c>
      <c r="F2709" t="s">
        <v>8567</v>
      </c>
      <c r="G2709" s="17" t="s">
        <v>8568</v>
      </c>
      <c r="H2709" t="s">
        <v>471</v>
      </c>
      <c r="I2709" t="s">
        <v>43</v>
      </c>
      <c r="J2709" t="s">
        <v>8</v>
      </c>
      <c r="K2709" t="s">
        <v>338</v>
      </c>
      <c r="L2709" t="s">
        <v>8569</v>
      </c>
      <c r="M2709" t="s">
        <v>316</v>
      </c>
      <c r="N2709">
        <v>0</v>
      </c>
      <c r="O2709" t="s">
        <v>47</v>
      </c>
      <c r="P2709">
        <v>140</v>
      </c>
      <c r="Q2709" t="s">
        <v>48</v>
      </c>
      <c r="R2709" t="s">
        <v>242</v>
      </c>
      <c r="S2709" t="s">
        <v>64</v>
      </c>
      <c r="T2709" t="s">
        <v>51</v>
      </c>
      <c r="U2709" t="s">
        <v>96</v>
      </c>
      <c r="V2709">
        <v>1.1000000000000001</v>
      </c>
      <c r="W2709" s="1">
        <v>1501.5000000000002</v>
      </c>
      <c r="X2709">
        <v>1</v>
      </c>
      <c r="Y2709">
        <v>0.45</v>
      </c>
      <c r="Z2709">
        <v>5</v>
      </c>
      <c r="AA2709">
        <v>0.09</v>
      </c>
      <c r="AB2709" s="2">
        <v>0</v>
      </c>
      <c r="AC2709" s="1">
        <v>0</v>
      </c>
      <c r="AD2709" s="7">
        <v>43535</v>
      </c>
      <c r="AE2709" s="7">
        <v>43536</v>
      </c>
      <c r="AF2709">
        <v>1</v>
      </c>
      <c r="AG2709" t="s">
        <v>53</v>
      </c>
      <c r="AH2709" s="2">
        <v>0</v>
      </c>
      <c r="AI2709" s="1">
        <v>0</v>
      </c>
      <c r="AJ2709" s="1">
        <v>0</v>
      </c>
      <c r="AK2709" s="60" t="str">
        <f>+IF(Tabla1[[#This Row],[REQUEST_TY]]="SR MANTENIMIENTO CORRECTIVO", "EMERGENCIA", "OTROS")</f>
        <v>EMERGENCIA</v>
      </c>
      <c r="AL2709" s="6" t="str">
        <f>+_xlfn.IFS(Tabla1[[#This Row],[Veces obj]]&lt;=1,"0-1",Tabla1[[#This Row],[Veces obj]]&lt;=2,"1-2",Tabla1[[#This Row],[Veces obj]]&lt;=3,"2-3",TRUE,"&gt;3")</f>
        <v>0-1</v>
      </c>
      <c r="AM2709" s="60" t="str">
        <f>+_xlfn.IFS(MONTH(Tabla1[[#This Row],[MES]])&lt;=3,"Q1",MONTH(Tabla1[[#This Row],[MES]])&lt;=6,"Q2",MONTH(Tabla1[[#This Row],[MES]])&lt;=9,"Q3",TRUE,"Q4")</f>
        <v>Q1</v>
      </c>
      <c r="AN2709" s="15" t="str">
        <f>+IFERROR(VLOOKUP(Tabla1[[#This Row],[CUENTA]],CTAS[],2,0),"OTROS")</f>
        <v>OTROS</v>
      </c>
      <c r="AP2709" s="15" t="str">
        <f>+IFERROR(VLOOKUP(Tabla1[[#This Row],[EMPLEADO]],IS[],3,0),"OTROS")</f>
        <v>OTROS</v>
      </c>
      <c r="AQ2709" s="15" t="str">
        <f>+IFERROR(VLOOKUP(Tabla1[[#This Row],[EMPLEADO]],IS[[NÓMINA]:[INGENIERO]],2,0),"OTROS")</f>
        <v>OTROS</v>
      </c>
    </row>
    <row r="2710" spans="1:43" x14ac:dyDescent="0.25">
      <c r="A2710" t="s">
        <v>7477</v>
      </c>
      <c r="B2710">
        <v>1</v>
      </c>
      <c r="C2710" t="s">
        <v>8570</v>
      </c>
      <c r="D2710" t="s">
        <v>38</v>
      </c>
      <c r="E2710" t="s">
        <v>133</v>
      </c>
      <c r="F2710" t="s">
        <v>8571</v>
      </c>
      <c r="G2710" s="17" t="s">
        <v>4432</v>
      </c>
      <c r="H2710" t="s">
        <v>1063</v>
      </c>
      <c r="I2710" t="s">
        <v>43</v>
      </c>
      <c r="J2710" t="s">
        <v>8</v>
      </c>
      <c r="K2710" t="s">
        <v>59</v>
      </c>
      <c r="L2710" t="s">
        <v>4230</v>
      </c>
      <c r="M2710" t="s">
        <v>1264</v>
      </c>
      <c r="N2710">
        <v>0</v>
      </c>
      <c r="O2710" t="s">
        <v>47</v>
      </c>
      <c r="P2710">
        <v>13</v>
      </c>
      <c r="Q2710" t="s">
        <v>194</v>
      </c>
      <c r="R2710" t="s">
        <v>138</v>
      </c>
      <c r="S2710" t="s">
        <v>139</v>
      </c>
      <c r="T2710" t="s">
        <v>51</v>
      </c>
      <c r="U2710" t="s">
        <v>224</v>
      </c>
      <c r="V2710">
        <v>0.8</v>
      </c>
      <c r="W2710" s="1">
        <v>1258.4000000000003</v>
      </c>
      <c r="X2710">
        <v>1</v>
      </c>
      <c r="Y2710">
        <v>3.12</v>
      </c>
      <c r="Z2710">
        <v>4</v>
      </c>
      <c r="AA2710">
        <v>0.78</v>
      </c>
      <c r="AB2710" s="2">
        <v>0</v>
      </c>
      <c r="AC2710" s="1">
        <v>0</v>
      </c>
      <c r="AD2710" s="7">
        <v>43535</v>
      </c>
      <c r="AE2710" s="7">
        <v>43535</v>
      </c>
      <c r="AF2710">
        <v>0</v>
      </c>
      <c r="AG2710" t="s">
        <v>53</v>
      </c>
      <c r="AH2710" s="2">
        <v>0</v>
      </c>
      <c r="AI2710" s="1">
        <v>0</v>
      </c>
      <c r="AJ2710" s="1">
        <v>0</v>
      </c>
      <c r="AK2710" s="60" t="str">
        <f>+IF(Tabla1[[#This Row],[REQUEST_TY]]="SR MANTENIMIENTO CORRECTIVO", "EMERGENCIA", "OTROS")</f>
        <v>EMERGENCIA</v>
      </c>
      <c r="AL2710" s="6" t="str">
        <f>+_xlfn.IFS(Tabla1[[#This Row],[Veces obj]]&lt;=1,"0-1",Tabla1[[#This Row],[Veces obj]]&lt;=2,"1-2",Tabla1[[#This Row],[Veces obj]]&lt;=3,"2-3",TRUE,"&gt;3")</f>
        <v>0-1</v>
      </c>
      <c r="AM2710" s="60" t="str">
        <f>+_xlfn.IFS(MONTH(Tabla1[[#This Row],[MES]])&lt;=3,"Q1",MONTH(Tabla1[[#This Row],[MES]])&lt;=6,"Q2",MONTH(Tabla1[[#This Row],[MES]])&lt;=9,"Q3",TRUE,"Q4")</f>
        <v>Q1</v>
      </c>
      <c r="AN2710" s="15" t="str">
        <f>+IFERROR(VLOOKUP(Tabla1[[#This Row],[CUENTA]],CTAS[],2,0),"OTROS")</f>
        <v>OTROS</v>
      </c>
      <c r="AP2710" s="15" t="str">
        <f>+IFERROR(VLOOKUP(Tabla1[[#This Row],[EMPLEADO]],IS[],3,0),"OTROS")</f>
        <v>OTROS</v>
      </c>
      <c r="AQ2710" s="15" t="str">
        <f>+IFERROR(VLOOKUP(Tabla1[[#This Row],[EMPLEADO]],IS[[NÓMINA]:[INGENIERO]],2,0),"OTROS")</f>
        <v>OTROS</v>
      </c>
    </row>
    <row r="2711" spans="1:43" x14ac:dyDescent="0.25">
      <c r="A2711" t="s">
        <v>7477</v>
      </c>
      <c r="B2711">
        <v>1</v>
      </c>
      <c r="C2711" t="s">
        <v>8572</v>
      </c>
      <c r="D2711" t="s">
        <v>38</v>
      </c>
      <c r="E2711" t="s">
        <v>332</v>
      </c>
      <c r="F2711" t="s">
        <v>8573</v>
      </c>
      <c r="G2711" s="17" t="s">
        <v>8574</v>
      </c>
      <c r="H2711" t="s">
        <v>1063</v>
      </c>
      <c r="I2711" t="s">
        <v>43</v>
      </c>
      <c r="J2711" t="s">
        <v>8</v>
      </c>
      <c r="K2711" t="s">
        <v>59</v>
      </c>
      <c r="L2711" t="s">
        <v>8575</v>
      </c>
      <c r="M2711" t="s">
        <v>1264</v>
      </c>
      <c r="N2711">
        <v>0</v>
      </c>
      <c r="O2711" t="s">
        <v>47</v>
      </c>
      <c r="P2711">
        <v>118</v>
      </c>
      <c r="Q2711" t="s">
        <v>48</v>
      </c>
      <c r="R2711" t="s">
        <v>317</v>
      </c>
      <c r="S2711" t="s">
        <v>318</v>
      </c>
      <c r="T2711" t="s">
        <v>51</v>
      </c>
      <c r="U2711" t="s">
        <v>353</v>
      </c>
      <c r="V2711">
        <v>1.1499999999999999</v>
      </c>
      <c r="W2711" s="1">
        <v>1808.95</v>
      </c>
      <c r="X2711">
        <v>1</v>
      </c>
      <c r="Y2711">
        <v>3.6</v>
      </c>
      <c r="Z2711">
        <v>4</v>
      </c>
      <c r="AA2711">
        <v>0.9</v>
      </c>
      <c r="AB2711" s="2">
        <v>0</v>
      </c>
      <c r="AC2711" s="1">
        <v>0</v>
      </c>
      <c r="AD2711" s="7">
        <v>43536</v>
      </c>
      <c r="AE2711" s="7">
        <v>43536</v>
      </c>
      <c r="AF2711">
        <v>0</v>
      </c>
      <c r="AG2711" t="s">
        <v>53</v>
      </c>
      <c r="AH2711" s="2">
        <v>0</v>
      </c>
      <c r="AI2711" s="1">
        <v>0</v>
      </c>
      <c r="AJ2711" s="1">
        <v>0</v>
      </c>
      <c r="AK2711" s="60" t="str">
        <f>+IF(Tabla1[[#This Row],[REQUEST_TY]]="SR MANTENIMIENTO CORRECTIVO", "EMERGENCIA", "OTROS")</f>
        <v>EMERGENCIA</v>
      </c>
      <c r="AL2711" s="6" t="str">
        <f>+_xlfn.IFS(Tabla1[[#This Row],[Veces obj]]&lt;=1,"0-1",Tabla1[[#This Row],[Veces obj]]&lt;=2,"1-2",Tabla1[[#This Row],[Veces obj]]&lt;=3,"2-3",TRUE,"&gt;3")</f>
        <v>0-1</v>
      </c>
      <c r="AM2711" s="60" t="str">
        <f>+_xlfn.IFS(MONTH(Tabla1[[#This Row],[MES]])&lt;=3,"Q1",MONTH(Tabla1[[#This Row],[MES]])&lt;=6,"Q2",MONTH(Tabla1[[#This Row],[MES]])&lt;=9,"Q3",TRUE,"Q4")</f>
        <v>Q1</v>
      </c>
      <c r="AN2711" s="15" t="str">
        <f>+IFERROR(VLOOKUP(Tabla1[[#This Row],[CUENTA]],CTAS[],2,0),"OTROS")</f>
        <v>OTROS</v>
      </c>
      <c r="AP2711" s="15" t="str">
        <f>+IFERROR(VLOOKUP(Tabla1[[#This Row],[EMPLEADO]],IS[],3,0),"OTROS")</f>
        <v>OTROS</v>
      </c>
      <c r="AQ2711" s="15" t="str">
        <f>+IFERROR(VLOOKUP(Tabla1[[#This Row],[EMPLEADO]],IS[[NÓMINA]:[INGENIERO]],2,0),"OTROS")</f>
        <v>OTROS</v>
      </c>
    </row>
    <row r="2712" spans="1:43" x14ac:dyDescent="0.25">
      <c r="A2712" t="s">
        <v>7477</v>
      </c>
      <c r="B2712">
        <v>1</v>
      </c>
      <c r="C2712" t="s">
        <v>8576</v>
      </c>
      <c r="D2712" t="s">
        <v>38</v>
      </c>
      <c r="E2712" t="s">
        <v>76</v>
      </c>
      <c r="F2712" t="s">
        <v>8573</v>
      </c>
      <c r="G2712" s="17" t="s">
        <v>3963</v>
      </c>
      <c r="H2712" t="s">
        <v>915</v>
      </c>
      <c r="I2712" t="s">
        <v>43</v>
      </c>
      <c r="J2712" t="s">
        <v>8</v>
      </c>
      <c r="K2712" t="s">
        <v>102</v>
      </c>
      <c r="L2712" t="s">
        <v>3734</v>
      </c>
      <c r="M2712" t="s">
        <v>794</v>
      </c>
      <c r="N2712">
        <v>0</v>
      </c>
      <c r="O2712" t="s">
        <v>47</v>
      </c>
      <c r="P2712">
        <v>28</v>
      </c>
      <c r="Q2712" t="s">
        <v>62</v>
      </c>
      <c r="R2712" t="s">
        <v>63</v>
      </c>
      <c r="S2712" t="s">
        <v>64</v>
      </c>
      <c r="T2712" t="s">
        <v>51</v>
      </c>
      <c r="U2712" t="s">
        <v>65</v>
      </c>
      <c r="V2712">
        <v>0.8</v>
      </c>
      <c r="W2712" s="1">
        <v>1092</v>
      </c>
      <c r="X2712">
        <v>1</v>
      </c>
      <c r="Y2712">
        <v>2.08</v>
      </c>
      <c r="Z2712">
        <v>5</v>
      </c>
      <c r="AA2712">
        <v>0.41600000000000004</v>
      </c>
      <c r="AB2712" s="2">
        <v>0</v>
      </c>
      <c r="AC2712" s="1">
        <v>0</v>
      </c>
      <c r="AD2712" s="7">
        <v>43535</v>
      </c>
      <c r="AE2712" s="7">
        <v>43536</v>
      </c>
      <c r="AF2712">
        <v>1</v>
      </c>
      <c r="AG2712" t="s">
        <v>53</v>
      </c>
      <c r="AH2712" s="2">
        <v>0</v>
      </c>
      <c r="AI2712" s="1">
        <v>0</v>
      </c>
      <c r="AJ2712" s="1">
        <v>0</v>
      </c>
      <c r="AK2712" s="60" t="str">
        <f>+IF(Tabla1[[#This Row],[REQUEST_TY]]="SR MANTENIMIENTO CORRECTIVO", "EMERGENCIA", "OTROS")</f>
        <v>EMERGENCIA</v>
      </c>
      <c r="AL2712" s="6" t="str">
        <f>+_xlfn.IFS(Tabla1[[#This Row],[Veces obj]]&lt;=1,"0-1",Tabla1[[#This Row],[Veces obj]]&lt;=2,"1-2",Tabla1[[#This Row],[Veces obj]]&lt;=3,"2-3",TRUE,"&gt;3")</f>
        <v>0-1</v>
      </c>
      <c r="AM2712" s="60" t="str">
        <f>+_xlfn.IFS(MONTH(Tabla1[[#This Row],[MES]])&lt;=3,"Q1",MONTH(Tabla1[[#This Row],[MES]])&lt;=6,"Q2",MONTH(Tabla1[[#This Row],[MES]])&lt;=9,"Q3",TRUE,"Q4")</f>
        <v>Q1</v>
      </c>
      <c r="AN2712" s="15" t="str">
        <f>+IFERROR(VLOOKUP(Tabla1[[#This Row],[CUENTA]],CTAS[],2,0),"OTROS")</f>
        <v>OTROS</v>
      </c>
      <c r="AP2712" s="15" t="str">
        <f>+IFERROR(VLOOKUP(Tabla1[[#This Row],[EMPLEADO]],IS[],3,0),"OTROS")</f>
        <v>OTROS</v>
      </c>
      <c r="AQ2712" s="15" t="str">
        <f>+IFERROR(VLOOKUP(Tabla1[[#This Row],[EMPLEADO]],IS[[NÓMINA]:[INGENIERO]],2,0),"OTROS")</f>
        <v>OTROS</v>
      </c>
    </row>
    <row r="2713" spans="1:43" x14ac:dyDescent="0.25">
      <c r="A2713" t="s">
        <v>7477</v>
      </c>
      <c r="B2713">
        <v>1</v>
      </c>
      <c r="C2713" t="s">
        <v>8577</v>
      </c>
      <c r="D2713" t="s">
        <v>38</v>
      </c>
      <c r="E2713" t="s">
        <v>76</v>
      </c>
      <c r="F2713" t="s">
        <v>8578</v>
      </c>
      <c r="G2713" s="17" t="s">
        <v>5393</v>
      </c>
      <c r="H2713" t="s">
        <v>106</v>
      </c>
      <c r="I2713" t="s">
        <v>43</v>
      </c>
      <c r="J2713" t="s">
        <v>8</v>
      </c>
      <c r="K2713" t="s">
        <v>144</v>
      </c>
      <c r="L2713" t="s">
        <v>3320</v>
      </c>
      <c r="M2713" t="s">
        <v>794</v>
      </c>
      <c r="N2713">
        <v>0</v>
      </c>
      <c r="O2713" t="s">
        <v>47</v>
      </c>
      <c r="P2713">
        <v>32</v>
      </c>
      <c r="Q2713" t="s">
        <v>82</v>
      </c>
      <c r="R2713" t="s">
        <v>63</v>
      </c>
      <c r="S2713" t="s">
        <v>64</v>
      </c>
      <c r="T2713" t="s">
        <v>51</v>
      </c>
      <c r="U2713" t="s">
        <v>83</v>
      </c>
      <c r="V2713">
        <v>1.05</v>
      </c>
      <c r="W2713" s="1">
        <v>1433.25</v>
      </c>
      <c r="X2713">
        <v>1</v>
      </c>
      <c r="Y2713">
        <v>4.0199999999999996</v>
      </c>
      <c r="Z2713">
        <v>5</v>
      </c>
      <c r="AA2713">
        <v>0.80399999999999994</v>
      </c>
      <c r="AB2713" s="2">
        <v>0</v>
      </c>
      <c r="AC2713" s="1">
        <v>0</v>
      </c>
      <c r="AD2713" s="7">
        <v>43536</v>
      </c>
      <c r="AE2713" s="7">
        <v>43536</v>
      </c>
      <c r="AF2713">
        <v>0</v>
      </c>
      <c r="AG2713" t="s">
        <v>53</v>
      </c>
      <c r="AH2713" s="2">
        <v>0</v>
      </c>
      <c r="AI2713" s="1">
        <v>0</v>
      </c>
      <c r="AJ2713" s="1">
        <v>0</v>
      </c>
      <c r="AK2713" s="60" t="str">
        <f>+IF(Tabla1[[#This Row],[REQUEST_TY]]="SR MANTENIMIENTO CORRECTIVO", "EMERGENCIA", "OTROS")</f>
        <v>EMERGENCIA</v>
      </c>
      <c r="AL2713" s="6" t="str">
        <f>+_xlfn.IFS(Tabla1[[#This Row],[Veces obj]]&lt;=1,"0-1",Tabla1[[#This Row],[Veces obj]]&lt;=2,"1-2",Tabla1[[#This Row],[Veces obj]]&lt;=3,"2-3",TRUE,"&gt;3")</f>
        <v>0-1</v>
      </c>
      <c r="AM2713" s="60" t="str">
        <f>+_xlfn.IFS(MONTH(Tabla1[[#This Row],[MES]])&lt;=3,"Q1",MONTH(Tabla1[[#This Row],[MES]])&lt;=6,"Q2",MONTH(Tabla1[[#This Row],[MES]])&lt;=9,"Q3",TRUE,"Q4")</f>
        <v>Q1</v>
      </c>
      <c r="AN2713" s="15" t="str">
        <f>+IFERROR(VLOOKUP(Tabla1[[#This Row],[CUENTA]],CTAS[],2,0),"OTROS")</f>
        <v>OTROS</v>
      </c>
      <c r="AP2713" s="15" t="str">
        <f>+IFERROR(VLOOKUP(Tabla1[[#This Row],[EMPLEADO]],IS[],3,0),"OTROS")</f>
        <v>OTROS</v>
      </c>
      <c r="AQ2713" s="15" t="str">
        <f>+IFERROR(VLOOKUP(Tabla1[[#This Row],[EMPLEADO]],IS[[NÓMINA]:[INGENIERO]],2,0),"OTROS")</f>
        <v>OTROS</v>
      </c>
    </row>
    <row r="2714" spans="1:43" x14ac:dyDescent="0.25">
      <c r="A2714" t="s">
        <v>7477</v>
      </c>
      <c r="B2714">
        <v>1</v>
      </c>
      <c r="C2714" t="s">
        <v>8579</v>
      </c>
      <c r="D2714" t="s">
        <v>38</v>
      </c>
      <c r="E2714" t="s">
        <v>76</v>
      </c>
      <c r="F2714" t="s">
        <v>8580</v>
      </c>
      <c r="G2714" s="17" t="s">
        <v>6651</v>
      </c>
      <c r="H2714" t="s">
        <v>8581</v>
      </c>
      <c r="I2714" t="s">
        <v>43</v>
      </c>
      <c r="J2714" t="s">
        <v>8</v>
      </c>
      <c r="K2714" t="s">
        <v>59</v>
      </c>
      <c r="L2714" t="s">
        <v>1018</v>
      </c>
      <c r="M2714" t="s">
        <v>473</v>
      </c>
      <c r="N2714">
        <v>0</v>
      </c>
      <c r="O2714" t="s">
        <v>47</v>
      </c>
      <c r="P2714">
        <v>20</v>
      </c>
      <c r="Q2714" t="s">
        <v>62</v>
      </c>
      <c r="R2714" t="s">
        <v>63</v>
      </c>
      <c r="S2714" t="s">
        <v>64</v>
      </c>
      <c r="T2714" t="s">
        <v>51</v>
      </c>
      <c r="U2714" t="s">
        <v>65</v>
      </c>
      <c r="V2714">
        <v>0.8</v>
      </c>
      <c r="W2714" s="1">
        <v>1092</v>
      </c>
      <c r="X2714">
        <v>1</v>
      </c>
      <c r="Y2714">
        <v>2.36</v>
      </c>
      <c r="Z2714">
        <v>5</v>
      </c>
      <c r="AA2714">
        <v>0.47199999999999998</v>
      </c>
      <c r="AB2714" s="2">
        <v>0</v>
      </c>
      <c r="AC2714" s="1">
        <v>0</v>
      </c>
      <c r="AD2714" s="7">
        <v>43536</v>
      </c>
      <c r="AE2714" s="7">
        <v>43536</v>
      </c>
      <c r="AF2714">
        <v>0</v>
      </c>
      <c r="AG2714" t="s">
        <v>53</v>
      </c>
      <c r="AH2714" s="2">
        <v>0</v>
      </c>
      <c r="AI2714" s="1">
        <v>0</v>
      </c>
      <c r="AJ2714" s="1">
        <v>0</v>
      </c>
      <c r="AK2714" s="60" t="str">
        <f>+IF(Tabla1[[#This Row],[REQUEST_TY]]="SR MANTENIMIENTO CORRECTIVO", "EMERGENCIA", "OTROS")</f>
        <v>EMERGENCIA</v>
      </c>
      <c r="AL2714" s="6" t="str">
        <f>+_xlfn.IFS(Tabla1[[#This Row],[Veces obj]]&lt;=1,"0-1",Tabla1[[#This Row],[Veces obj]]&lt;=2,"1-2",Tabla1[[#This Row],[Veces obj]]&lt;=3,"2-3",TRUE,"&gt;3")</f>
        <v>0-1</v>
      </c>
      <c r="AM2714" s="60" t="str">
        <f>+_xlfn.IFS(MONTH(Tabla1[[#This Row],[MES]])&lt;=3,"Q1",MONTH(Tabla1[[#This Row],[MES]])&lt;=6,"Q2",MONTH(Tabla1[[#This Row],[MES]])&lt;=9,"Q3",TRUE,"Q4")</f>
        <v>Q1</v>
      </c>
      <c r="AN2714" s="15" t="str">
        <f>+IFERROR(VLOOKUP(Tabla1[[#This Row],[CUENTA]],CTAS[],2,0),"OTROS")</f>
        <v>OTROS</v>
      </c>
      <c r="AP2714" s="15" t="str">
        <f>+IFERROR(VLOOKUP(Tabla1[[#This Row],[EMPLEADO]],IS[],3,0),"OTROS")</f>
        <v>OTROS</v>
      </c>
      <c r="AQ2714" s="15" t="str">
        <f>+IFERROR(VLOOKUP(Tabla1[[#This Row],[EMPLEADO]],IS[[NÓMINA]:[INGENIERO]],2,0),"OTROS")</f>
        <v>OTROS</v>
      </c>
    </row>
    <row r="2715" spans="1:43" x14ac:dyDescent="0.25">
      <c r="A2715" t="s">
        <v>7477</v>
      </c>
      <c r="B2715">
        <v>1</v>
      </c>
      <c r="C2715" t="s">
        <v>8582</v>
      </c>
      <c r="D2715" t="s">
        <v>38</v>
      </c>
      <c r="E2715" t="s">
        <v>133</v>
      </c>
      <c r="F2715" t="s">
        <v>8583</v>
      </c>
      <c r="G2715" s="17" t="s">
        <v>4333</v>
      </c>
      <c r="H2715" t="s">
        <v>8581</v>
      </c>
      <c r="I2715" t="s">
        <v>43</v>
      </c>
      <c r="J2715" t="s">
        <v>8</v>
      </c>
      <c r="K2715" t="s">
        <v>59</v>
      </c>
      <c r="L2715" t="s">
        <v>1018</v>
      </c>
      <c r="M2715" t="s">
        <v>473</v>
      </c>
      <c r="N2715">
        <v>0</v>
      </c>
      <c r="O2715" t="s">
        <v>47</v>
      </c>
      <c r="P2715">
        <v>75</v>
      </c>
      <c r="Q2715" t="s">
        <v>48</v>
      </c>
      <c r="R2715" t="s">
        <v>138</v>
      </c>
      <c r="S2715" t="s">
        <v>139</v>
      </c>
      <c r="T2715" t="s">
        <v>51</v>
      </c>
      <c r="U2715" t="s">
        <v>353</v>
      </c>
      <c r="V2715">
        <v>1.1499999999999999</v>
      </c>
      <c r="W2715" s="1">
        <v>1808.95</v>
      </c>
      <c r="X2715">
        <v>1</v>
      </c>
      <c r="Y2715">
        <v>2.7</v>
      </c>
      <c r="Z2715">
        <v>4</v>
      </c>
      <c r="AA2715">
        <v>0.67500000000000004</v>
      </c>
      <c r="AB2715" s="2">
        <v>0</v>
      </c>
      <c r="AC2715" s="1">
        <v>0</v>
      </c>
      <c r="AD2715" s="7">
        <v>43535</v>
      </c>
      <c r="AE2715" s="7">
        <v>43536</v>
      </c>
      <c r="AF2715">
        <v>1</v>
      </c>
      <c r="AG2715" t="s">
        <v>53</v>
      </c>
      <c r="AH2715" s="2">
        <v>0</v>
      </c>
      <c r="AI2715" s="1">
        <v>0</v>
      </c>
      <c r="AJ2715" s="1">
        <v>0</v>
      </c>
      <c r="AK2715" s="60" t="str">
        <f>+IF(Tabla1[[#This Row],[REQUEST_TY]]="SR MANTENIMIENTO CORRECTIVO", "EMERGENCIA", "OTROS")</f>
        <v>EMERGENCIA</v>
      </c>
      <c r="AL2715" s="6" t="str">
        <f>+_xlfn.IFS(Tabla1[[#This Row],[Veces obj]]&lt;=1,"0-1",Tabla1[[#This Row],[Veces obj]]&lt;=2,"1-2",Tabla1[[#This Row],[Veces obj]]&lt;=3,"2-3",TRUE,"&gt;3")</f>
        <v>0-1</v>
      </c>
      <c r="AM2715" s="60" t="str">
        <f>+_xlfn.IFS(MONTH(Tabla1[[#This Row],[MES]])&lt;=3,"Q1",MONTH(Tabla1[[#This Row],[MES]])&lt;=6,"Q2",MONTH(Tabla1[[#This Row],[MES]])&lt;=9,"Q3",TRUE,"Q4")</f>
        <v>Q1</v>
      </c>
      <c r="AN2715" s="15" t="str">
        <f>+IFERROR(VLOOKUP(Tabla1[[#This Row],[CUENTA]],CTAS[],2,0),"OTROS")</f>
        <v>OTROS</v>
      </c>
      <c r="AP2715" s="15" t="str">
        <f>+IFERROR(VLOOKUP(Tabla1[[#This Row],[EMPLEADO]],IS[],3,0),"OTROS")</f>
        <v>OTROS</v>
      </c>
      <c r="AQ2715" s="15" t="str">
        <f>+IFERROR(VLOOKUP(Tabla1[[#This Row],[EMPLEADO]],IS[[NÓMINA]:[INGENIERO]],2,0),"OTROS")</f>
        <v>OTROS</v>
      </c>
    </row>
    <row r="2716" spans="1:43" x14ac:dyDescent="0.25">
      <c r="A2716" t="s">
        <v>7477</v>
      </c>
      <c r="B2716">
        <v>1</v>
      </c>
      <c r="C2716" t="s">
        <v>8584</v>
      </c>
      <c r="D2716" t="s">
        <v>38</v>
      </c>
      <c r="E2716" t="s">
        <v>3388</v>
      </c>
      <c r="F2716" t="s">
        <v>8585</v>
      </c>
      <c r="G2716" s="17" t="s">
        <v>8586</v>
      </c>
      <c r="H2716" t="s">
        <v>1130</v>
      </c>
      <c r="I2716" t="s">
        <v>43</v>
      </c>
      <c r="J2716" t="s">
        <v>8</v>
      </c>
      <c r="K2716" t="s">
        <v>8587</v>
      </c>
      <c r="L2716" t="s">
        <v>8588</v>
      </c>
      <c r="M2716" t="s">
        <v>8589</v>
      </c>
      <c r="N2716">
        <v>0</v>
      </c>
      <c r="O2716" t="s">
        <v>47</v>
      </c>
      <c r="P2716">
        <v>201</v>
      </c>
      <c r="Q2716" t="s">
        <v>48</v>
      </c>
      <c r="R2716" t="s">
        <v>242</v>
      </c>
      <c r="S2716" t="s">
        <v>64</v>
      </c>
      <c r="T2716" t="s">
        <v>208</v>
      </c>
      <c r="U2716" t="s">
        <v>96</v>
      </c>
      <c r="V2716">
        <v>1.1000000000000001</v>
      </c>
      <c r="W2716" s="1">
        <v>1501.5000000000002</v>
      </c>
      <c r="X2716">
        <v>1</v>
      </c>
      <c r="Y2716">
        <v>6.15</v>
      </c>
      <c r="Z2716">
        <v>9</v>
      </c>
      <c r="AA2716">
        <v>0.68333333333333335</v>
      </c>
      <c r="AB2716" s="2">
        <v>0</v>
      </c>
      <c r="AC2716" s="1">
        <v>0</v>
      </c>
      <c r="AD2716" s="7">
        <v>43536</v>
      </c>
      <c r="AE2716" s="7">
        <v>43536</v>
      </c>
      <c r="AF2716">
        <v>0</v>
      </c>
      <c r="AG2716" t="s">
        <v>53</v>
      </c>
      <c r="AH2716" s="2">
        <v>0</v>
      </c>
      <c r="AI2716" s="1">
        <v>0</v>
      </c>
      <c r="AJ2716" s="1">
        <v>0</v>
      </c>
      <c r="AK2716" s="60" t="str">
        <f>+IF(Tabla1[[#This Row],[REQUEST_TY]]="SR MANTENIMIENTO CORRECTIVO", "EMERGENCIA", "OTROS")</f>
        <v>EMERGENCIA</v>
      </c>
      <c r="AL2716" s="6" t="str">
        <f>+_xlfn.IFS(Tabla1[[#This Row],[Veces obj]]&lt;=1,"0-1",Tabla1[[#This Row],[Veces obj]]&lt;=2,"1-2",Tabla1[[#This Row],[Veces obj]]&lt;=3,"2-3",TRUE,"&gt;3")</f>
        <v>0-1</v>
      </c>
      <c r="AM2716" s="60" t="str">
        <f>+_xlfn.IFS(MONTH(Tabla1[[#This Row],[MES]])&lt;=3,"Q1",MONTH(Tabla1[[#This Row],[MES]])&lt;=6,"Q2",MONTH(Tabla1[[#This Row],[MES]])&lt;=9,"Q3",TRUE,"Q4")</f>
        <v>Q1</v>
      </c>
      <c r="AN2716" s="15" t="str">
        <f>+IFERROR(VLOOKUP(Tabla1[[#This Row],[CUENTA]],CTAS[],2,0),"OTROS")</f>
        <v>OTROS</v>
      </c>
      <c r="AP2716" s="15" t="str">
        <f>+IFERROR(VLOOKUP(Tabla1[[#This Row],[EMPLEADO]],IS[],3,0),"OTROS")</f>
        <v>OTROS</v>
      </c>
      <c r="AQ2716" s="15" t="str">
        <f>+IFERROR(VLOOKUP(Tabla1[[#This Row],[EMPLEADO]],IS[[NÓMINA]:[INGENIERO]],2,0),"OTROS")</f>
        <v>OTROS</v>
      </c>
    </row>
    <row r="2717" spans="1:43" x14ac:dyDescent="0.25">
      <c r="A2717" t="s">
        <v>7477</v>
      </c>
      <c r="B2717">
        <v>1</v>
      </c>
      <c r="C2717" t="s">
        <v>8590</v>
      </c>
      <c r="D2717" t="s">
        <v>38</v>
      </c>
      <c r="E2717" t="s">
        <v>8591</v>
      </c>
      <c r="F2717" t="s">
        <v>8592</v>
      </c>
      <c r="G2717" s="17" t="s">
        <v>8593</v>
      </c>
      <c r="H2717" t="s">
        <v>150</v>
      </c>
      <c r="I2717" t="s">
        <v>43</v>
      </c>
      <c r="J2717" t="s">
        <v>8</v>
      </c>
      <c r="K2717" t="s">
        <v>404</v>
      </c>
      <c r="L2717" t="s">
        <v>405</v>
      </c>
      <c r="M2717" t="s">
        <v>94</v>
      </c>
      <c r="N2717">
        <v>0</v>
      </c>
      <c r="O2717" t="s">
        <v>47</v>
      </c>
      <c r="P2717">
        <v>94</v>
      </c>
      <c r="Q2717" t="s">
        <v>48</v>
      </c>
      <c r="R2717" t="s">
        <v>153</v>
      </c>
      <c r="S2717" t="s">
        <v>50</v>
      </c>
      <c r="T2717" t="s">
        <v>51</v>
      </c>
      <c r="U2717" t="s">
        <v>52</v>
      </c>
      <c r="V2717">
        <v>1.05</v>
      </c>
      <c r="W2717" s="1">
        <v>750.75000000000011</v>
      </c>
      <c r="X2717">
        <v>1</v>
      </c>
      <c r="Y2717">
        <v>1.08</v>
      </c>
      <c r="Z2717">
        <v>5</v>
      </c>
      <c r="AA2717">
        <v>0.21600000000000003</v>
      </c>
      <c r="AB2717" s="2">
        <v>0</v>
      </c>
      <c r="AC2717" s="1">
        <v>0</v>
      </c>
      <c r="AD2717" s="7">
        <v>43537</v>
      </c>
      <c r="AE2717" s="7">
        <v>43538</v>
      </c>
      <c r="AF2717">
        <v>1</v>
      </c>
      <c r="AG2717" t="s">
        <v>53</v>
      </c>
      <c r="AH2717" s="2">
        <v>0</v>
      </c>
      <c r="AI2717" s="1">
        <v>0</v>
      </c>
      <c r="AJ2717" s="1">
        <v>0</v>
      </c>
      <c r="AK2717" s="60" t="str">
        <f>+IF(Tabla1[[#This Row],[REQUEST_TY]]="SR MANTENIMIENTO CORRECTIVO", "EMERGENCIA", "OTROS")</f>
        <v>EMERGENCIA</v>
      </c>
      <c r="AL2717" s="6" t="str">
        <f>+_xlfn.IFS(Tabla1[[#This Row],[Veces obj]]&lt;=1,"0-1",Tabla1[[#This Row],[Veces obj]]&lt;=2,"1-2",Tabla1[[#This Row],[Veces obj]]&lt;=3,"2-3",TRUE,"&gt;3")</f>
        <v>0-1</v>
      </c>
      <c r="AM2717" s="60" t="str">
        <f>+_xlfn.IFS(MONTH(Tabla1[[#This Row],[MES]])&lt;=3,"Q1",MONTH(Tabla1[[#This Row],[MES]])&lt;=6,"Q2",MONTH(Tabla1[[#This Row],[MES]])&lt;=9,"Q3",TRUE,"Q4")</f>
        <v>Q1</v>
      </c>
      <c r="AN2717" s="15" t="str">
        <f>+IFERROR(VLOOKUP(Tabla1[[#This Row],[CUENTA]],CTAS[],2,0),"OTROS")</f>
        <v>OTROS</v>
      </c>
      <c r="AP2717" s="15" t="str">
        <f>+IFERROR(VLOOKUP(Tabla1[[#This Row],[EMPLEADO]],IS[],3,0),"OTROS")</f>
        <v>JUAREZ</v>
      </c>
      <c r="AQ2717" s="15" t="str">
        <f>+IFERROR(VLOOKUP(Tabla1[[#This Row],[EMPLEADO]],IS[[NÓMINA]:[INGENIERO]],2,0),"OTROS")</f>
        <v>CARLOS MONTOYA</v>
      </c>
    </row>
    <row r="2718" spans="1:43" x14ac:dyDescent="0.25">
      <c r="A2718" t="s">
        <v>7477</v>
      </c>
      <c r="B2718">
        <v>1</v>
      </c>
      <c r="C2718" t="s">
        <v>8594</v>
      </c>
      <c r="D2718" t="s">
        <v>38</v>
      </c>
      <c r="E2718" t="s">
        <v>2745</v>
      </c>
      <c r="F2718" t="s">
        <v>8595</v>
      </c>
      <c r="G2718" s="17" t="s">
        <v>8596</v>
      </c>
      <c r="H2718" t="s">
        <v>868</v>
      </c>
      <c r="I2718" t="s">
        <v>43</v>
      </c>
      <c r="J2718" t="s">
        <v>8</v>
      </c>
      <c r="K2718" t="s">
        <v>869</v>
      </c>
      <c r="L2718" t="s">
        <v>870</v>
      </c>
      <c r="M2718" t="s">
        <v>871</v>
      </c>
      <c r="N2718">
        <v>1</v>
      </c>
      <c r="O2718" t="s">
        <v>47</v>
      </c>
      <c r="P2718">
        <v>2657</v>
      </c>
      <c r="Q2718" t="s">
        <v>48</v>
      </c>
      <c r="R2718" t="s">
        <v>223</v>
      </c>
      <c r="S2718" t="s">
        <v>139</v>
      </c>
      <c r="T2718" t="s">
        <v>51</v>
      </c>
      <c r="U2718" t="s">
        <v>353</v>
      </c>
      <c r="V2718">
        <v>1.1499999999999999</v>
      </c>
      <c r="W2718" s="1">
        <v>0</v>
      </c>
      <c r="X2718">
        <v>1</v>
      </c>
      <c r="Y2718">
        <v>1.21</v>
      </c>
      <c r="Z2718">
        <v>4</v>
      </c>
      <c r="AA2718">
        <v>0.30249999999999999</v>
      </c>
      <c r="AB2718" s="2">
        <v>0</v>
      </c>
      <c r="AC2718" s="1">
        <v>0</v>
      </c>
      <c r="AD2718" s="7">
        <v>43535</v>
      </c>
      <c r="AE2718" s="7">
        <v>43535</v>
      </c>
      <c r="AF2718">
        <v>0</v>
      </c>
      <c r="AG2718" t="s">
        <v>53</v>
      </c>
      <c r="AH2718" s="2">
        <v>0</v>
      </c>
      <c r="AI2718" s="1">
        <v>0</v>
      </c>
      <c r="AJ2718" s="1">
        <v>0</v>
      </c>
      <c r="AK2718" s="60" t="str">
        <f>+IF(Tabla1[[#This Row],[REQUEST_TY]]="SR MANTENIMIENTO CORRECTIVO", "EMERGENCIA", "OTROS")</f>
        <v>EMERGENCIA</v>
      </c>
      <c r="AL2718" s="6" t="str">
        <f>+_xlfn.IFS(Tabla1[[#This Row],[Veces obj]]&lt;=1,"0-1",Tabla1[[#This Row],[Veces obj]]&lt;=2,"1-2",Tabla1[[#This Row],[Veces obj]]&lt;=3,"2-3",TRUE,"&gt;3")</f>
        <v>0-1</v>
      </c>
      <c r="AM2718" s="60" t="str">
        <f>+_xlfn.IFS(MONTH(Tabla1[[#This Row],[MES]])&lt;=3,"Q1",MONTH(Tabla1[[#This Row],[MES]])&lt;=6,"Q2",MONTH(Tabla1[[#This Row],[MES]])&lt;=9,"Q3",TRUE,"Q4")</f>
        <v>Q1</v>
      </c>
      <c r="AN2718" s="15" t="str">
        <f>+IFERROR(VLOOKUP(Tabla1[[#This Row],[CUENTA]],CTAS[],2,0),"OTROS")</f>
        <v>OTROS</v>
      </c>
      <c r="AP2718" s="15" t="str">
        <f>+IFERROR(VLOOKUP(Tabla1[[#This Row],[EMPLEADO]],IS[],3,0),"OTROS")</f>
        <v>OTROS</v>
      </c>
      <c r="AQ2718" s="15" t="str">
        <f>+IFERROR(VLOOKUP(Tabla1[[#This Row],[EMPLEADO]],IS[[NÓMINA]:[INGENIERO]],2,0),"OTROS")</f>
        <v>OTROS</v>
      </c>
    </row>
    <row r="2719" spans="1:43" x14ac:dyDescent="0.25">
      <c r="A2719" t="s">
        <v>7477</v>
      </c>
      <c r="B2719">
        <v>1</v>
      </c>
      <c r="C2719" t="s">
        <v>8597</v>
      </c>
      <c r="D2719" t="s">
        <v>38</v>
      </c>
      <c r="E2719" t="s">
        <v>3149</v>
      </c>
      <c r="F2719" t="s">
        <v>8598</v>
      </c>
      <c r="G2719" s="17" t="s">
        <v>8599</v>
      </c>
      <c r="H2719" t="s">
        <v>784</v>
      </c>
      <c r="I2719" t="s">
        <v>43</v>
      </c>
      <c r="J2719" t="s">
        <v>8</v>
      </c>
      <c r="K2719" t="s">
        <v>71</v>
      </c>
      <c r="L2719" t="s">
        <v>1542</v>
      </c>
      <c r="M2719" t="s">
        <v>787</v>
      </c>
      <c r="N2719">
        <v>0</v>
      </c>
      <c r="O2719" t="s">
        <v>47</v>
      </c>
      <c r="P2719">
        <v>194</v>
      </c>
      <c r="Q2719" t="s">
        <v>48</v>
      </c>
      <c r="R2719" t="s">
        <v>235</v>
      </c>
      <c r="S2719" t="s">
        <v>50</v>
      </c>
      <c r="T2719" t="s">
        <v>51</v>
      </c>
      <c r="U2719" t="s">
        <v>52</v>
      </c>
      <c r="V2719">
        <v>1.05</v>
      </c>
      <c r="W2719" s="1">
        <v>750.75000000000011</v>
      </c>
      <c r="X2719">
        <v>1</v>
      </c>
      <c r="Y2719">
        <v>3.18</v>
      </c>
      <c r="Z2719">
        <v>5</v>
      </c>
      <c r="AA2719">
        <v>0.63600000000000001</v>
      </c>
      <c r="AB2719" s="2">
        <v>0</v>
      </c>
      <c r="AC2719" s="1">
        <v>0</v>
      </c>
      <c r="AD2719" s="7">
        <v>43535</v>
      </c>
      <c r="AE2719" s="7">
        <v>43536</v>
      </c>
      <c r="AF2719">
        <v>1</v>
      </c>
      <c r="AG2719" t="s">
        <v>53</v>
      </c>
      <c r="AH2719" s="2">
        <v>0</v>
      </c>
      <c r="AI2719" s="1">
        <v>0</v>
      </c>
      <c r="AJ2719" s="1">
        <v>0</v>
      </c>
      <c r="AK2719" s="60" t="str">
        <f>+IF(Tabla1[[#This Row],[REQUEST_TY]]="SR MANTENIMIENTO CORRECTIVO", "EMERGENCIA", "OTROS")</f>
        <v>EMERGENCIA</v>
      </c>
      <c r="AL2719" s="6" t="str">
        <f>+_xlfn.IFS(Tabla1[[#This Row],[Veces obj]]&lt;=1,"0-1",Tabla1[[#This Row],[Veces obj]]&lt;=2,"1-2",Tabla1[[#This Row],[Veces obj]]&lt;=3,"2-3",TRUE,"&gt;3")</f>
        <v>0-1</v>
      </c>
      <c r="AM2719" s="60" t="str">
        <f>+_xlfn.IFS(MONTH(Tabla1[[#This Row],[MES]])&lt;=3,"Q1",MONTH(Tabla1[[#This Row],[MES]])&lt;=6,"Q2",MONTH(Tabla1[[#This Row],[MES]])&lt;=9,"Q3",TRUE,"Q4")</f>
        <v>Q1</v>
      </c>
      <c r="AN2719" s="15" t="str">
        <f>+IFERROR(VLOOKUP(Tabla1[[#This Row],[CUENTA]],CTAS[],2,0),"OTROS")</f>
        <v>OTROS</v>
      </c>
      <c r="AP2719" s="15" t="str">
        <f>+IFERROR(VLOOKUP(Tabla1[[#This Row],[EMPLEADO]],IS[],3,0),"OTROS")</f>
        <v>OTROS</v>
      </c>
      <c r="AQ2719" s="15" t="str">
        <f>+IFERROR(VLOOKUP(Tabla1[[#This Row],[EMPLEADO]],IS[[NÓMINA]:[INGENIERO]],2,0),"OTROS")</f>
        <v>OTROS</v>
      </c>
    </row>
    <row r="2720" spans="1:43" x14ac:dyDescent="0.25">
      <c r="A2720" t="s">
        <v>7477</v>
      </c>
      <c r="B2720">
        <v>1</v>
      </c>
      <c r="C2720" t="s">
        <v>8600</v>
      </c>
      <c r="D2720" t="s">
        <v>38</v>
      </c>
      <c r="E2720" t="s">
        <v>604</v>
      </c>
      <c r="F2720" t="s">
        <v>8601</v>
      </c>
      <c r="G2720" s="17" t="s">
        <v>2277</v>
      </c>
      <c r="H2720" t="s">
        <v>784</v>
      </c>
      <c r="I2720" t="s">
        <v>43</v>
      </c>
      <c r="J2720" t="s">
        <v>8</v>
      </c>
      <c r="K2720" t="s">
        <v>1541</v>
      </c>
      <c r="L2720" t="s">
        <v>1542</v>
      </c>
      <c r="M2720" t="s">
        <v>787</v>
      </c>
      <c r="N2720">
        <v>0</v>
      </c>
      <c r="O2720" t="s">
        <v>47</v>
      </c>
      <c r="P2720">
        <v>45</v>
      </c>
      <c r="Q2720" t="s">
        <v>82</v>
      </c>
      <c r="R2720" t="s">
        <v>63</v>
      </c>
      <c r="S2720" t="s">
        <v>64</v>
      </c>
      <c r="T2720" t="s">
        <v>51</v>
      </c>
      <c r="U2720" t="s">
        <v>83</v>
      </c>
      <c r="V2720">
        <v>1.05</v>
      </c>
      <c r="W2720" s="1">
        <v>1433.25</v>
      </c>
      <c r="X2720">
        <v>1</v>
      </c>
      <c r="Y2720">
        <v>1.96</v>
      </c>
      <c r="Z2720">
        <v>5</v>
      </c>
      <c r="AA2720">
        <v>0.39200000000000002</v>
      </c>
      <c r="AB2720" s="2">
        <v>0</v>
      </c>
      <c r="AC2720" s="1">
        <v>0</v>
      </c>
      <c r="AD2720" s="7">
        <v>43535</v>
      </c>
      <c r="AE2720" s="7">
        <v>43536</v>
      </c>
      <c r="AF2720">
        <v>1</v>
      </c>
      <c r="AG2720" t="s">
        <v>53</v>
      </c>
      <c r="AH2720" s="2">
        <v>0</v>
      </c>
      <c r="AI2720" s="1">
        <v>0</v>
      </c>
      <c r="AJ2720" s="1">
        <v>0</v>
      </c>
      <c r="AK2720" s="60" t="str">
        <f>+IF(Tabla1[[#This Row],[REQUEST_TY]]="SR MANTENIMIENTO CORRECTIVO", "EMERGENCIA", "OTROS")</f>
        <v>EMERGENCIA</v>
      </c>
      <c r="AL2720" s="6" t="str">
        <f>+_xlfn.IFS(Tabla1[[#This Row],[Veces obj]]&lt;=1,"0-1",Tabla1[[#This Row],[Veces obj]]&lt;=2,"1-2",Tabla1[[#This Row],[Veces obj]]&lt;=3,"2-3",TRUE,"&gt;3")</f>
        <v>0-1</v>
      </c>
      <c r="AM2720" s="60" t="str">
        <f>+_xlfn.IFS(MONTH(Tabla1[[#This Row],[MES]])&lt;=3,"Q1",MONTH(Tabla1[[#This Row],[MES]])&lt;=6,"Q2",MONTH(Tabla1[[#This Row],[MES]])&lt;=9,"Q3",TRUE,"Q4")</f>
        <v>Q1</v>
      </c>
      <c r="AN2720" s="15" t="str">
        <f>+IFERROR(VLOOKUP(Tabla1[[#This Row],[CUENTA]],CTAS[],2,0),"OTROS")</f>
        <v>OTROS</v>
      </c>
      <c r="AP2720" s="15" t="str">
        <f>+IFERROR(VLOOKUP(Tabla1[[#This Row],[EMPLEADO]],IS[],3,0),"OTROS")</f>
        <v>OTROS</v>
      </c>
      <c r="AQ2720" s="15" t="str">
        <f>+IFERROR(VLOOKUP(Tabla1[[#This Row],[EMPLEADO]],IS[[NÓMINA]:[INGENIERO]],2,0),"OTROS")</f>
        <v>OTROS</v>
      </c>
    </row>
    <row r="2721" spans="1:43" x14ac:dyDescent="0.25">
      <c r="A2721" t="s">
        <v>7477</v>
      </c>
      <c r="B2721">
        <v>1</v>
      </c>
      <c r="C2721" t="s">
        <v>8602</v>
      </c>
      <c r="D2721" t="s">
        <v>38</v>
      </c>
      <c r="E2721" t="s">
        <v>147</v>
      </c>
      <c r="F2721" t="s">
        <v>8603</v>
      </c>
      <c r="G2721" s="17" t="s">
        <v>2964</v>
      </c>
      <c r="H2721" t="s">
        <v>784</v>
      </c>
      <c r="I2721" t="s">
        <v>43</v>
      </c>
      <c r="J2721" t="s">
        <v>8</v>
      </c>
      <c r="K2721" t="s">
        <v>1541</v>
      </c>
      <c r="L2721" t="s">
        <v>1542</v>
      </c>
      <c r="M2721" t="s">
        <v>787</v>
      </c>
      <c r="N2721">
        <v>0</v>
      </c>
      <c r="O2721" t="s">
        <v>47</v>
      </c>
      <c r="P2721">
        <v>56</v>
      </c>
      <c r="Q2721" t="s">
        <v>82</v>
      </c>
      <c r="R2721" t="s">
        <v>153</v>
      </c>
      <c r="S2721" t="s">
        <v>50</v>
      </c>
      <c r="T2721" t="s">
        <v>51</v>
      </c>
      <c r="U2721" t="s">
        <v>120</v>
      </c>
      <c r="V2721">
        <v>0.8</v>
      </c>
      <c r="W2721" s="1">
        <v>572.00000000000011</v>
      </c>
      <c r="X2721">
        <v>1</v>
      </c>
      <c r="Y2721">
        <v>2.84</v>
      </c>
      <c r="Z2721">
        <v>5</v>
      </c>
      <c r="AA2721">
        <v>0.56799999999999995</v>
      </c>
      <c r="AB2721" s="2">
        <v>0</v>
      </c>
      <c r="AC2721" s="1">
        <v>0</v>
      </c>
      <c r="AD2721" s="7">
        <v>43535</v>
      </c>
      <c r="AE2721" s="7">
        <v>43536</v>
      </c>
      <c r="AF2721">
        <v>1</v>
      </c>
      <c r="AG2721" t="s">
        <v>53</v>
      </c>
      <c r="AH2721" s="2">
        <v>0</v>
      </c>
      <c r="AI2721" s="1">
        <v>0</v>
      </c>
      <c r="AJ2721" s="1">
        <v>0</v>
      </c>
      <c r="AK2721" s="60" t="str">
        <f>+IF(Tabla1[[#This Row],[REQUEST_TY]]="SR MANTENIMIENTO CORRECTIVO", "EMERGENCIA", "OTROS")</f>
        <v>EMERGENCIA</v>
      </c>
      <c r="AL2721" s="6" t="str">
        <f>+_xlfn.IFS(Tabla1[[#This Row],[Veces obj]]&lt;=1,"0-1",Tabla1[[#This Row],[Veces obj]]&lt;=2,"1-2",Tabla1[[#This Row],[Veces obj]]&lt;=3,"2-3",TRUE,"&gt;3")</f>
        <v>0-1</v>
      </c>
      <c r="AM2721" s="60" t="str">
        <f>+_xlfn.IFS(MONTH(Tabla1[[#This Row],[MES]])&lt;=3,"Q1",MONTH(Tabla1[[#This Row],[MES]])&lt;=6,"Q2",MONTH(Tabla1[[#This Row],[MES]])&lt;=9,"Q3",TRUE,"Q4")</f>
        <v>Q1</v>
      </c>
      <c r="AN2721" s="15" t="str">
        <f>+IFERROR(VLOOKUP(Tabla1[[#This Row],[CUENTA]],CTAS[],2,0),"OTROS")</f>
        <v>OTROS</v>
      </c>
      <c r="AP2721" s="15" t="str">
        <f>+IFERROR(VLOOKUP(Tabla1[[#This Row],[EMPLEADO]],IS[],3,0),"OTROS")</f>
        <v>OTROS</v>
      </c>
      <c r="AQ2721" s="15" t="str">
        <f>+IFERROR(VLOOKUP(Tabla1[[#This Row],[EMPLEADO]],IS[[NÓMINA]:[INGENIERO]],2,0),"OTROS")</f>
        <v>OTROS</v>
      </c>
    </row>
    <row r="2722" spans="1:43" x14ac:dyDescent="0.25">
      <c r="A2722" t="s">
        <v>7477</v>
      </c>
      <c r="B2722">
        <v>1</v>
      </c>
      <c r="C2722" t="s">
        <v>8604</v>
      </c>
      <c r="D2722" t="s">
        <v>38</v>
      </c>
      <c r="E2722" t="s">
        <v>217</v>
      </c>
      <c r="F2722" t="s">
        <v>8603</v>
      </c>
      <c r="G2722" s="17" t="s">
        <v>2212</v>
      </c>
      <c r="H2722" t="s">
        <v>213</v>
      </c>
      <c r="I2722" t="s">
        <v>43</v>
      </c>
      <c r="J2722" t="s">
        <v>8</v>
      </c>
      <c r="K2722" t="s">
        <v>59</v>
      </c>
      <c r="L2722" t="s">
        <v>1075</v>
      </c>
      <c r="M2722" t="s">
        <v>215</v>
      </c>
      <c r="N2722">
        <v>0</v>
      </c>
      <c r="O2722" t="s">
        <v>47</v>
      </c>
      <c r="P2722">
        <v>10</v>
      </c>
      <c r="Q2722" t="s">
        <v>194</v>
      </c>
      <c r="R2722" t="s">
        <v>223</v>
      </c>
      <c r="S2722" t="s">
        <v>139</v>
      </c>
      <c r="T2722" t="s">
        <v>51</v>
      </c>
      <c r="U2722" t="s">
        <v>224</v>
      </c>
      <c r="V2722">
        <v>0.8</v>
      </c>
      <c r="W2722" s="1">
        <v>1258.4000000000003</v>
      </c>
      <c r="X2722">
        <v>1</v>
      </c>
      <c r="Y2722">
        <v>1.45</v>
      </c>
      <c r="Z2722">
        <v>4</v>
      </c>
      <c r="AA2722">
        <v>0.36249999999999999</v>
      </c>
      <c r="AB2722" s="2">
        <v>0</v>
      </c>
      <c r="AC2722" s="1">
        <v>0</v>
      </c>
      <c r="AD2722" s="7">
        <v>43535</v>
      </c>
      <c r="AE2722" s="7">
        <v>43536</v>
      </c>
      <c r="AF2722">
        <v>1</v>
      </c>
      <c r="AG2722" t="s">
        <v>53</v>
      </c>
      <c r="AH2722" s="2">
        <v>0</v>
      </c>
      <c r="AI2722" s="1">
        <v>0</v>
      </c>
      <c r="AJ2722" s="1">
        <v>0</v>
      </c>
      <c r="AK2722" s="60" t="str">
        <f>+IF(Tabla1[[#This Row],[REQUEST_TY]]="SR MANTENIMIENTO CORRECTIVO", "EMERGENCIA", "OTROS")</f>
        <v>EMERGENCIA</v>
      </c>
      <c r="AL2722" s="6" t="str">
        <f>+_xlfn.IFS(Tabla1[[#This Row],[Veces obj]]&lt;=1,"0-1",Tabla1[[#This Row],[Veces obj]]&lt;=2,"1-2",Tabla1[[#This Row],[Veces obj]]&lt;=3,"2-3",TRUE,"&gt;3")</f>
        <v>0-1</v>
      </c>
      <c r="AM2722" s="60" t="str">
        <f>+_xlfn.IFS(MONTH(Tabla1[[#This Row],[MES]])&lt;=3,"Q1",MONTH(Tabla1[[#This Row],[MES]])&lt;=6,"Q2",MONTH(Tabla1[[#This Row],[MES]])&lt;=9,"Q3",TRUE,"Q4")</f>
        <v>Q1</v>
      </c>
      <c r="AN2722" s="15" t="str">
        <f>+IFERROR(VLOOKUP(Tabla1[[#This Row],[CUENTA]],CTAS[],2,0),"OTROS")</f>
        <v>OTROS</v>
      </c>
      <c r="AP2722" s="15" t="str">
        <f>+IFERROR(VLOOKUP(Tabla1[[#This Row],[EMPLEADO]],IS[],3,0),"OTROS")</f>
        <v>OTROS</v>
      </c>
      <c r="AQ2722" s="15" t="str">
        <f>+IFERROR(VLOOKUP(Tabla1[[#This Row],[EMPLEADO]],IS[[NÓMINA]:[INGENIERO]],2,0),"OTROS")</f>
        <v>OTROS</v>
      </c>
    </row>
    <row r="2723" spans="1:43" x14ac:dyDescent="0.25">
      <c r="A2723" t="s">
        <v>7477</v>
      </c>
      <c r="B2723">
        <v>1</v>
      </c>
      <c r="C2723" t="s">
        <v>8605</v>
      </c>
      <c r="D2723" t="s">
        <v>38</v>
      </c>
      <c r="E2723" t="s">
        <v>8037</v>
      </c>
      <c r="F2723" t="s">
        <v>8606</v>
      </c>
      <c r="G2723" s="17" t="s">
        <v>8039</v>
      </c>
      <c r="H2723" t="s">
        <v>592</v>
      </c>
      <c r="I2723" t="s">
        <v>43</v>
      </c>
      <c r="J2723" t="s">
        <v>8</v>
      </c>
      <c r="K2723" t="s">
        <v>8040</v>
      </c>
      <c r="L2723" t="s">
        <v>8041</v>
      </c>
      <c r="M2723" t="s">
        <v>119</v>
      </c>
      <c r="N2723">
        <v>0</v>
      </c>
      <c r="O2723" t="s">
        <v>47</v>
      </c>
      <c r="P2723">
        <v>6</v>
      </c>
      <c r="Q2723" t="s">
        <v>207</v>
      </c>
      <c r="R2723" t="s">
        <v>242</v>
      </c>
      <c r="S2723" t="s">
        <v>64</v>
      </c>
      <c r="T2723" t="s">
        <v>51</v>
      </c>
      <c r="U2723" t="s">
        <v>209</v>
      </c>
      <c r="V2723">
        <v>0</v>
      </c>
      <c r="W2723" s="1">
        <v>0</v>
      </c>
      <c r="X2723">
        <v>1</v>
      </c>
      <c r="Y2723">
        <v>0.92</v>
      </c>
      <c r="Z2723">
        <v>5</v>
      </c>
      <c r="AA2723">
        <v>0.184</v>
      </c>
      <c r="AB2723" s="2">
        <v>0</v>
      </c>
      <c r="AC2723" s="1">
        <v>0</v>
      </c>
      <c r="AD2723" s="7">
        <v>43537</v>
      </c>
      <c r="AE2723" s="7">
        <v>43537</v>
      </c>
      <c r="AF2723">
        <v>0</v>
      </c>
      <c r="AG2723" t="s">
        <v>53</v>
      </c>
      <c r="AH2723" s="2">
        <v>0</v>
      </c>
      <c r="AI2723" s="1">
        <v>0</v>
      </c>
      <c r="AJ2723" s="1">
        <v>0</v>
      </c>
      <c r="AK2723" s="60" t="str">
        <f>+IF(Tabla1[[#This Row],[REQUEST_TY]]="SR MANTENIMIENTO CORRECTIVO", "EMERGENCIA", "OTROS")</f>
        <v>EMERGENCIA</v>
      </c>
      <c r="AL2723" s="6" t="str">
        <f>+_xlfn.IFS(Tabla1[[#This Row],[Veces obj]]&lt;=1,"0-1",Tabla1[[#This Row],[Veces obj]]&lt;=2,"1-2",Tabla1[[#This Row],[Veces obj]]&lt;=3,"2-3",TRUE,"&gt;3")</f>
        <v>0-1</v>
      </c>
      <c r="AM2723" s="60" t="str">
        <f>+_xlfn.IFS(MONTH(Tabla1[[#This Row],[MES]])&lt;=3,"Q1",MONTH(Tabla1[[#This Row],[MES]])&lt;=6,"Q2",MONTH(Tabla1[[#This Row],[MES]])&lt;=9,"Q3",TRUE,"Q4")</f>
        <v>Q1</v>
      </c>
      <c r="AN2723" s="15" t="str">
        <f>+IFERROR(VLOOKUP(Tabla1[[#This Row],[CUENTA]],CTAS[],2,0),"OTROS")</f>
        <v>OTROS</v>
      </c>
      <c r="AP2723" s="15" t="str">
        <f>+IFERROR(VLOOKUP(Tabla1[[#This Row],[EMPLEADO]],IS[],3,0),"OTROS")</f>
        <v>CHIHUAHUA</v>
      </c>
      <c r="AQ2723" s="15" t="str">
        <f>+IFERROR(VLOOKUP(Tabla1[[#This Row],[EMPLEADO]],IS[[NÓMINA]:[INGENIERO]],2,0),"OTROS")</f>
        <v>VICTOR MENDEZ</v>
      </c>
    </row>
    <row r="2724" spans="1:43" x14ac:dyDescent="0.25">
      <c r="A2724" t="s">
        <v>7477</v>
      </c>
      <c r="B2724">
        <v>1</v>
      </c>
      <c r="C2724" t="s">
        <v>8607</v>
      </c>
      <c r="D2724" t="s">
        <v>38</v>
      </c>
      <c r="E2724" t="s">
        <v>89</v>
      </c>
      <c r="F2724" t="s">
        <v>8608</v>
      </c>
      <c r="G2724" s="17" t="s">
        <v>6761</v>
      </c>
      <c r="H2724" t="s">
        <v>266</v>
      </c>
      <c r="I2724" t="s">
        <v>43</v>
      </c>
      <c r="J2724" t="s">
        <v>8</v>
      </c>
      <c r="K2724" t="s">
        <v>151</v>
      </c>
      <c r="L2724" t="s">
        <v>185</v>
      </c>
      <c r="M2724" t="s">
        <v>73</v>
      </c>
      <c r="N2724">
        <v>0</v>
      </c>
      <c r="O2724" t="s">
        <v>47</v>
      </c>
      <c r="P2724">
        <v>19</v>
      </c>
      <c r="Q2724" t="s">
        <v>62</v>
      </c>
      <c r="R2724" t="s">
        <v>95</v>
      </c>
      <c r="S2724" t="s">
        <v>64</v>
      </c>
      <c r="T2724" t="s">
        <v>51</v>
      </c>
      <c r="U2724" t="s">
        <v>65</v>
      </c>
      <c r="V2724">
        <v>0.8</v>
      </c>
      <c r="W2724" s="1">
        <v>1092</v>
      </c>
      <c r="X2724">
        <v>1</v>
      </c>
      <c r="Y2724">
        <v>1.98</v>
      </c>
      <c r="Z2724">
        <v>5</v>
      </c>
      <c r="AA2724">
        <v>0.39600000000000002</v>
      </c>
      <c r="AB2724" s="2">
        <v>0</v>
      </c>
      <c r="AC2724" s="1">
        <v>0</v>
      </c>
      <c r="AD2724" s="7">
        <v>43536</v>
      </c>
      <c r="AE2724" s="7">
        <v>43536</v>
      </c>
      <c r="AF2724">
        <v>0</v>
      </c>
      <c r="AG2724" t="s">
        <v>53</v>
      </c>
      <c r="AH2724" s="2">
        <v>0</v>
      </c>
      <c r="AI2724" s="1">
        <v>0</v>
      </c>
      <c r="AJ2724" s="1">
        <v>0</v>
      </c>
      <c r="AK2724" s="60" t="str">
        <f>+IF(Tabla1[[#This Row],[REQUEST_TY]]="SR MANTENIMIENTO CORRECTIVO", "EMERGENCIA", "OTROS")</f>
        <v>EMERGENCIA</v>
      </c>
      <c r="AL2724" s="6" t="str">
        <f>+_xlfn.IFS(Tabla1[[#This Row],[Veces obj]]&lt;=1,"0-1",Tabla1[[#This Row],[Veces obj]]&lt;=2,"1-2",Tabla1[[#This Row],[Veces obj]]&lt;=3,"2-3",TRUE,"&gt;3")</f>
        <v>0-1</v>
      </c>
      <c r="AM2724" s="60" t="str">
        <f>+_xlfn.IFS(MONTH(Tabla1[[#This Row],[MES]])&lt;=3,"Q1",MONTH(Tabla1[[#This Row],[MES]])&lt;=6,"Q2",MONTH(Tabla1[[#This Row],[MES]])&lt;=9,"Q3",TRUE,"Q4")</f>
        <v>Q1</v>
      </c>
      <c r="AN2724" s="15" t="str">
        <f>+IFERROR(VLOOKUP(Tabla1[[#This Row],[CUENTA]],CTAS[],2,0),"OTROS")</f>
        <v>HONEYWELL</v>
      </c>
      <c r="AP2724" s="15" t="str">
        <f>+IFERROR(VLOOKUP(Tabla1[[#This Row],[EMPLEADO]],IS[],3,0),"OTROS")</f>
        <v>JUAREZ</v>
      </c>
      <c r="AQ2724" s="15" t="str">
        <f>+IFERROR(VLOOKUP(Tabla1[[#This Row],[EMPLEADO]],IS[[NÓMINA]:[INGENIERO]],2,0),"OTROS")</f>
        <v>CESAR MAR</v>
      </c>
    </row>
    <row r="2725" spans="1:43" x14ac:dyDescent="0.25">
      <c r="A2725" t="s">
        <v>7477</v>
      </c>
      <c r="B2725">
        <v>1</v>
      </c>
      <c r="C2725" t="s">
        <v>8609</v>
      </c>
      <c r="D2725" t="s">
        <v>38</v>
      </c>
      <c r="E2725" t="s">
        <v>332</v>
      </c>
      <c r="F2725" t="s">
        <v>8610</v>
      </c>
      <c r="G2725" s="17" t="s">
        <v>5698</v>
      </c>
      <c r="H2725" t="s">
        <v>1130</v>
      </c>
      <c r="I2725" t="s">
        <v>43</v>
      </c>
      <c r="J2725" t="s">
        <v>8</v>
      </c>
      <c r="K2725" t="s">
        <v>59</v>
      </c>
      <c r="L2725" t="s">
        <v>2024</v>
      </c>
      <c r="M2725" t="s">
        <v>1778</v>
      </c>
      <c r="N2725">
        <v>0</v>
      </c>
      <c r="O2725" t="s">
        <v>47</v>
      </c>
      <c r="P2725">
        <v>18</v>
      </c>
      <c r="Q2725" t="s">
        <v>62</v>
      </c>
      <c r="R2725" t="s">
        <v>317</v>
      </c>
      <c r="S2725" t="s">
        <v>318</v>
      </c>
      <c r="T2725" t="s">
        <v>51</v>
      </c>
      <c r="U2725" t="s">
        <v>262</v>
      </c>
      <c r="V2725">
        <v>1.05</v>
      </c>
      <c r="W2725" s="1">
        <v>1651.6500000000003</v>
      </c>
      <c r="X2725">
        <v>1</v>
      </c>
      <c r="Y2725">
        <v>5.34</v>
      </c>
      <c r="Z2725">
        <v>4</v>
      </c>
      <c r="AA2725">
        <v>1.335</v>
      </c>
      <c r="AB2725" s="2">
        <v>8.3749999999999991E-2</v>
      </c>
      <c r="AC2725" s="1">
        <v>-131.73875000000001</v>
      </c>
      <c r="AD2725" s="7">
        <v>43537</v>
      </c>
      <c r="AE2725" s="7">
        <v>43538</v>
      </c>
      <c r="AF2725">
        <v>1</v>
      </c>
      <c r="AG2725" t="s">
        <v>53</v>
      </c>
      <c r="AH2725" s="2">
        <v>0</v>
      </c>
      <c r="AI2725" s="1">
        <v>0</v>
      </c>
      <c r="AJ2725" s="1">
        <v>0</v>
      </c>
      <c r="AK2725" s="60" t="str">
        <f>+IF(Tabla1[[#This Row],[REQUEST_TY]]="SR MANTENIMIENTO CORRECTIVO", "EMERGENCIA", "OTROS")</f>
        <v>EMERGENCIA</v>
      </c>
      <c r="AL2725" s="6" t="str">
        <f>+_xlfn.IFS(Tabla1[[#This Row],[Veces obj]]&lt;=1,"0-1",Tabla1[[#This Row],[Veces obj]]&lt;=2,"1-2",Tabla1[[#This Row],[Veces obj]]&lt;=3,"2-3",TRUE,"&gt;3")</f>
        <v>1-2</v>
      </c>
      <c r="AM2725" s="60" t="str">
        <f>+_xlfn.IFS(MONTH(Tabla1[[#This Row],[MES]])&lt;=3,"Q1",MONTH(Tabla1[[#This Row],[MES]])&lt;=6,"Q2",MONTH(Tabla1[[#This Row],[MES]])&lt;=9,"Q3",TRUE,"Q4")</f>
        <v>Q1</v>
      </c>
      <c r="AN2725" s="15" t="str">
        <f>+IFERROR(VLOOKUP(Tabla1[[#This Row],[CUENTA]],CTAS[],2,0),"OTROS")</f>
        <v>OTROS</v>
      </c>
      <c r="AP2725" s="15" t="str">
        <f>+IFERROR(VLOOKUP(Tabla1[[#This Row],[EMPLEADO]],IS[],3,0),"OTROS")</f>
        <v>OTROS</v>
      </c>
      <c r="AQ2725" s="15" t="str">
        <f>+IFERROR(VLOOKUP(Tabla1[[#This Row],[EMPLEADO]],IS[[NÓMINA]:[INGENIERO]],2,0),"OTROS")</f>
        <v>OTROS</v>
      </c>
    </row>
    <row r="2726" spans="1:43" x14ac:dyDescent="0.25">
      <c r="A2726" t="s">
        <v>7477</v>
      </c>
      <c r="B2726">
        <v>1</v>
      </c>
      <c r="C2726" t="s">
        <v>8611</v>
      </c>
      <c r="D2726" t="s">
        <v>38</v>
      </c>
      <c r="E2726" t="s">
        <v>85</v>
      </c>
      <c r="F2726" t="s">
        <v>8612</v>
      </c>
      <c r="G2726" s="17" t="s">
        <v>8613</v>
      </c>
      <c r="H2726" t="s">
        <v>1211</v>
      </c>
      <c r="I2726" t="s">
        <v>43</v>
      </c>
      <c r="J2726" t="s">
        <v>8</v>
      </c>
      <c r="K2726" t="s">
        <v>370</v>
      </c>
      <c r="L2726" t="s">
        <v>8614</v>
      </c>
      <c r="M2726" t="s">
        <v>1523</v>
      </c>
      <c r="N2726">
        <v>0</v>
      </c>
      <c r="O2726" t="s">
        <v>47</v>
      </c>
      <c r="P2726">
        <v>122</v>
      </c>
      <c r="Q2726" t="s">
        <v>48</v>
      </c>
      <c r="R2726" t="s">
        <v>49</v>
      </c>
      <c r="S2726" t="s">
        <v>50</v>
      </c>
      <c r="T2726" t="s">
        <v>51</v>
      </c>
      <c r="U2726" t="s">
        <v>52</v>
      </c>
      <c r="V2726">
        <v>1.05</v>
      </c>
      <c r="W2726" s="1">
        <v>750.75000000000011</v>
      </c>
      <c r="X2726">
        <v>1</v>
      </c>
      <c r="Y2726">
        <v>0</v>
      </c>
      <c r="Z2726">
        <v>5</v>
      </c>
      <c r="AA2726">
        <v>0</v>
      </c>
      <c r="AB2726" s="2">
        <v>0</v>
      </c>
      <c r="AC2726" s="1">
        <v>0</v>
      </c>
      <c r="AD2726" s="7">
        <v>43536</v>
      </c>
      <c r="AE2726" s="7">
        <v>43536</v>
      </c>
      <c r="AF2726">
        <v>0</v>
      </c>
      <c r="AG2726" t="s">
        <v>53</v>
      </c>
      <c r="AH2726" s="2">
        <v>0</v>
      </c>
      <c r="AI2726" s="1">
        <v>0</v>
      </c>
      <c r="AJ2726" s="1">
        <v>0</v>
      </c>
      <c r="AK2726" s="60" t="str">
        <f>+IF(Tabla1[[#This Row],[REQUEST_TY]]="SR MANTENIMIENTO CORRECTIVO", "EMERGENCIA", "OTROS")</f>
        <v>EMERGENCIA</v>
      </c>
      <c r="AL2726" s="6" t="str">
        <f>+_xlfn.IFS(Tabla1[[#This Row],[Veces obj]]&lt;=1,"0-1",Tabla1[[#This Row],[Veces obj]]&lt;=2,"1-2",Tabla1[[#This Row],[Veces obj]]&lt;=3,"2-3",TRUE,"&gt;3")</f>
        <v>0-1</v>
      </c>
      <c r="AM2726" s="60" t="str">
        <f>+_xlfn.IFS(MONTH(Tabla1[[#This Row],[MES]])&lt;=3,"Q1",MONTH(Tabla1[[#This Row],[MES]])&lt;=6,"Q2",MONTH(Tabla1[[#This Row],[MES]])&lt;=9,"Q3",TRUE,"Q4")</f>
        <v>Q1</v>
      </c>
      <c r="AN2726" s="15" t="str">
        <f>+IFERROR(VLOOKUP(Tabla1[[#This Row],[CUENTA]],CTAS[],2,0),"OTROS")</f>
        <v>OTROS</v>
      </c>
      <c r="AP2726" s="15" t="str">
        <f>+IFERROR(VLOOKUP(Tabla1[[#This Row],[EMPLEADO]],IS[],3,0),"OTROS")</f>
        <v>OTROS</v>
      </c>
      <c r="AQ2726" s="15" t="str">
        <f>+IFERROR(VLOOKUP(Tabla1[[#This Row],[EMPLEADO]],IS[[NÓMINA]:[INGENIERO]],2,0),"OTROS")</f>
        <v>OTROS</v>
      </c>
    </row>
    <row r="2727" spans="1:43" x14ac:dyDescent="0.25">
      <c r="A2727" t="s">
        <v>7477</v>
      </c>
      <c r="B2727">
        <v>1</v>
      </c>
      <c r="C2727" t="s">
        <v>8615</v>
      </c>
      <c r="D2727" t="s">
        <v>38</v>
      </c>
      <c r="E2727" t="s">
        <v>258</v>
      </c>
      <c r="F2727" t="s">
        <v>8616</v>
      </c>
      <c r="G2727" s="17" t="s">
        <v>3116</v>
      </c>
      <c r="H2727" t="s">
        <v>136</v>
      </c>
      <c r="I2727" t="s">
        <v>43</v>
      </c>
      <c r="J2727" t="s">
        <v>8</v>
      </c>
      <c r="K2727" t="s">
        <v>102</v>
      </c>
      <c r="L2727" t="s">
        <v>261</v>
      </c>
      <c r="M2727" t="s">
        <v>736</v>
      </c>
      <c r="N2727">
        <v>0</v>
      </c>
      <c r="O2727" t="s">
        <v>47</v>
      </c>
      <c r="P2727">
        <v>42</v>
      </c>
      <c r="Q2727" t="s">
        <v>82</v>
      </c>
      <c r="R2727" t="s">
        <v>138</v>
      </c>
      <c r="S2727" t="s">
        <v>139</v>
      </c>
      <c r="T2727" t="s">
        <v>51</v>
      </c>
      <c r="U2727" t="s">
        <v>140</v>
      </c>
      <c r="V2727">
        <v>1.1000000000000001</v>
      </c>
      <c r="W2727" s="1">
        <v>1730.3000000000004</v>
      </c>
      <c r="X2727">
        <v>1</v>
      </c>
      <c r="Y2727">
        <v>2.5</v>
      </c>
      <c r="Z2727">
        <v>4</v>
      </c>
      <c r="AA2727">
        <v>0.625</v>
      </c>
      <c r="AB2727" s="2">
        <v>0</v>
      </c>
      <c r="AC2727" s="1">
        <v>0</v>
      </c>
      <c r="AD2727" s="7">
        <v>43546</v>
      </c>
      <c r="AE2727" s="7">
        <v>43546</v>
      </c>
      <c r="AF2727">
        <v>0</v>
      </c>
      <c r="AG2727" t="s">
        <v>53</v>
      </c>
      <c r="AH2727" s="2">
        <v>0</v>
      </c>
      <c r="AI2727" s="1">
        <v>0</v>
      </c>
      <c r="AJ2727" s="1">
        <v>0</v>
      </c>
      <c r="AK2727" s="60" t="str">
        <f>+IF(Tabla1[[#This Row],[REQUEST_TY]]="SR MANTENIMIENTO CORRECTIVO", "EMERGENCIA", "OTROS")</f>
        <v>EMERGENCIA</v>
      </c>
      <c r="AL2727" s="6" t="str">
        <f>+_xlfn.IFS(Tabla1[[#This Row],[Veces obj]]&lt;=1,"0-1",Tabla1[[#This Row],[Veces obj]]&lt;=2,"1-2",Tabla1[[#This Row],[Veces obj]]&lt;=3,"2-3",TRUE,"&gt;3")</f>
        <v>0-1</v>
      </c>
      <c r="AM2727" s="60" t="str">
        <f>+_xlfn.IFS(MONTH(Tabla1[[#This Row],[MES]])&lt;=3,"Q1",MONTH(Tabla1[[#This Row],[MES]])&lt;=6,"Q2",MONTH(Tabla1[[#This Row],[MES]])&lt;=9,"Q3",TRUE,"Q4")</f>
        <v>Q1</v>
      </c>
      <c r="AN2727" s="15" t="str">
        <f>+IFERROR(VLOOKUP(Tabla1[[#This Row],[CUENTA]],CTAS[],2,0),"OTROS")</f>
        <v>OTROS</v>
      </c>
      <c r="AP2727" s="15" t="str">
        <f>+IFERROR(VLOOKUP(Tabla1[[#This Row],[EMPLEADO]],IS[],3,0),"OTROS")</f>
        <v>OTROS</v>
      </c>
      <c r="AQ2727" s="15" t="str">
        <f>+IFERROR(VLOOKUP(Tabla1[[#This Row],[EMPLEADO]],IS[[NÓMINA]:[INGENIERO]],2,0),"OTROS")</f>
        <v>OTROS</v>
      </c>
    </row>
    <row r="2728" spans="1:43" x14ac:dyDescent="0.25">
      <c r="A2728" t="s">
        <v>7477</v>
      </c>
      <c r="B2728">
        <v>1</v>
      </c>
      <c r="C2728" t="s">
        <v>8617</v>
      </c>
      <c r="D2728" t="s">
        <v>38</v>
      </c>
      <c r="E2728" t="s">
        <v>98</v>
      </c>
      <c r="F2728" t="s">
        <v>8618</v>
      </c>
      <c r="G2728" s="17" t="s">
        <v>3348</v>
      </c>
      <c r="H2728" t="s">
        <v>136</v>
      </c>
      <c r="I2728" t="s">
        <v>43</v>
      </c>
      <c r="J2728" t="s">
        <v>8</v>
      </c>
      <c r="K2728" t="s">
        <v>102</v>
      </c>
      <c r="L2728" t="s">
        <v>261</v>
      </c>
      <c r="M2728" t="s">
        <v>736</v>
      </c>
      <c r="N2728">
        <v>0</v>
      </c>
      <c r="O2728" t="s">
        <v>47</v>
      </c>
      <c r="P2728">
        <v>82</v>
      </c>
      <c r="Q2728" t="s">
        <v>48</v>
      </c>
      <c r="R2728" t="s">
        <v>63</v>
      </c>
      <c r="S2728" t="s">
        <v>64</v>
      </c>
      <c r="T2728" t="s">
        <v>51</v>
      </c>
      <c r="U2728" t="s">
        <v>96</v>
      </c>
      <c r="V2728">
        <v>1.1000000000000001</v>
      </c>
      <c r="W2728" s="1">
        <v>1501.5000000000002</v>
      </c>
      <c r="X2728">
        <v>1</v>
      </c>
      <c r="Y2728">
        <v>3.67</v>
      </c>
      <c r="Z2728">
        <v>5</v>
      </c>
      <c r="AA2728">
        <v>0.73399999999999999</v>
      </c>
      <c r="AB2728" s="2">
        <v>0</v>
      </c>
      <c r="AC2728" s="1">
        <v>0</v>
      </c>
      <c r="AD2728" s="7">
        <v>43536</v>
      </c>
      <c r="AE2728" s="7">
        <v>43536</v>
      </c>
      <c r="AF2728">
        <v>0</v>
      </c>
      <c r="AG2728" t="s">
        <v>53</v>
      </c>
      <c r="AH2728" s="2">
        <v>0</v>
      </c>
      <c r="AI2728" s="1">
        <v>0</v>
      </c>
      <c r="AJ2728" s="1">
        <v>0</v>
      </c>
      <c r="AK2728" s="60" t="str">
        <f>+IF(Tabla1[[#This Row],[REQUEST_TY]]="SR MANTENIMIENTO CORRECTIVO", "EMERGENCIA", "OTROS")</f>
        <v>EMERGENCIA</v>
      </c>
      <c r="AL2728" s="6" t="str">
        <f>+_xlfn.IFS(Tabla1[[#This Row],[Veces obj]]&lt;=1,"0-1",Tabla1[[#This Row],[Veces obj]]&lt;=2,"1-2",Tabla1[[#This Row],[Veces obj]]&lt;=3,"2-3",TRUE,"&gt;3")</f>
        <v>0-1</v>
      </c>
      <c r="AM2728" s="60" t="str">
        <f>+_xlfn.IFS(MONTH(Tabla1[[#This Row],[MES]])&lt;=3,"Q1",MONTH(Tabla1[[#This Row],[MES]])&lt;=6,"Q2",MONTH(Tabla1[[#This Row],[MES]])&lt;=9,"Q3",TRUE,"Q4")</f>
        <v>Q1</v>
      </c>
      <c r="AN2728" s="15" t="str">
        <f>+IFERROR(VLOOKUP(Tabla1[[#This Row],[CUENTA]],CTAS[],2,0),"OTROS")</f>
        <v>OTROS</v>
      </c>
      <c r="AP2728" s="15" t="str">
        <f>+IFERROR(VLOOKUP(Tabla1[[#This Row],[EMPLEADO]],IS[],3,0),"OTROS")</f>
        <v>OTROS</v>
      </c>
      <c r="AQ2728" s="15" t="str">
        <f>+IFERROR(VLOOKUP(Tabla1[[#This Row],[EMPLEADO]],IS[[NÓMINA]:[INGENIERO]],2,0),"OTROS")</f>
        <v>OTROS</v>
      </c>
    </row>
    <row r="2729" spans="1:43" x14ac:dyDescent="0.25">
      <c r="A2729" t="s">
        <v>7477</v>
      </c>
      <c r="B2729">
        <v>1</v>
      </c>
      <c r="C2729" t="s">
        <v>8619</v>
      </c>
      <c r="D2729" t="s">
        <v>38</v>
      </c>
      <c r="E2729" t="s">
        <v>2034</v>
      </c>
      <c r="F2729" t="s">
        <v>8620</v>
      </c>
      <c r="G2729" s="17" t="s">
        <v>2036</v>
      </c>
      <c r="H2729" t="s">
        <v>592</v>
      </c>
      <c r="I2729" t="s">
        <v>43</v>
      </c>
      <c r="J2729" t="s">
        <v>8</v>
      </c>
      <c r="K2729" t="s">
        <v>438</v>
      </c>
      <c r="L2729" t="s">
        <v>2037</v>
      </c>
      <c r="M2729" t="s">
        <v>165</v>
      </c>
      <c r="N2729">
        <v>0</v>
      </c>
      <c r="O2729" t="s">
        <v>47</v>
      </c>
      <c r="P2729">
        <v>9</v>
      </c>
      <c r="Q2729" t="s">
        <v>194</v>
      </c>
      <c r="R2729" t="s">
        <v>2038</v>
      </c>
      <c r="S2729" t="s">
        <v>64</v>
      </c>
      <c r="T2729" t="s">
        <v>51</v>
      </c>
      <c r="U2729" t="s">
        <v>195</v>
      </c>
      <c r="V2729">
        <v>0.6</v>
      </c>
      <c r="W2729" s="1">
        <v>819</v>
      </c>
      <c r="X2729">
        <v>1</v>
      </c>
      <c r="Y2729">
        <v>0</v>
      </c>
      <c r="Z2729">
        <v>5</v>
      </c>
      <c r="AA2729">
        <v>0</v>
      </c>
      <c r="AB2729" s="2">
        <v>0</v>
      </c>
      <c r="AC2729" s="1">
        <v>0</v>
      </c>
      <c r="AD2729" s="7">
        <v>43536</v>
      </c>
      <c r="AE2729" s="7">
        <v>43536</v>
      </c>
      <c r="AF2729">
        <v>0</v>
      </c>
      <c r="AG2729" t="s">
        <v>53</v>
      </c>
      <c r="AH2729" s="2">
        <v>0</v>
      </c>
      <c r="AI2729" s="1">
        <v>0</v>
      </c>
      <c r="AJ2729" s="1">
        <v>0</v>
      </c>
      <c r="AK2729" s="60" t="str">
        <f>+IF(Tabla1[[#This Row],[REQUEST_TY]]="SR MANTENIMIENTO CORRECTIVO", "EMERGENCIA", "OTROS")</f>
        <v>EMERGENCIA</v>
      </c>
      <c r="AL2729" s="6" t="str">
        <f>+_xlfn.IFS(Tabla1[[#This Row],[Veces obj]]&lt;=1,"0-1",Tabla1[[#This Row],[Veces obj]]&lt;=2,"1-2",Tabla1[[#This Row],[Veces obj]]&lt;=3,"2-3",TRUE,"&gt;3")</f>
        <v>0-1</v>
      </c>
      <c r="AM2729" s="60" t="str">
        <f>+_xlfn.IFS(MONTH(Tabla1[[#This Row],[MES]])&lt;=3,"Q1",MONTH(Tabla1[[#This Row],[MES]])&lt;=6,"Q2",MONTH(Tabla1[[#This Row],[MES]])&lt;=9,"Q3",TRUE,"Q4")</f>
        <v>Q1</v>
      </c>
      <c r="AN2729" s="15" t="str">
        <f>+IFERROR(VLOOKUP(Tabla1[[#This Row],[CUENTA]],CTAS[],2,0),"OTROS")</f>
        <v>OTROS</v>
      </c>
      <c r="AP2729" s="15" t="str">
        <f>+IFERROR(VLOOKUP(Tabla1[[#This Row],[EMPLEADO]],IS[],3,0),"OTROS")</f>
        <v>CHIHUAHUA</v>
      </c>
      <c r="AQ2729" s="15" t="str">
        <f>+IFERROR(VLOOKUP(Tabla1[[#This Row],[EMPLEADO]],IS[[NÓMINA]:[INGENIERO]],2,0),"OTROS")</f>
        <v>VICTOR MENDEZ</v>
      </c>
    </row>
    <row r="2730" spans="1:43" x14ac:dyDescent="0.25">
      <c r="A2730" t="s">
        <v>7477</v>
      </c>
      <c r="B2730">
        <v>1</v>
      </c>
      <c r="C2730" t="s">
        <v>8621</v>
      </c>
      <c r="D2730" t="s">
        <v>3370</v>
      </c>
      <c r="E2730" t="s">
        <v>39</v>
      </c>
      <c r="F2730" t="s">
        <v>8622</v>
      </c>
      <c r="G2730" s="17" t="s">
        <v>8623</v>
      </c>
      <c r="H2730" t="s">
        <v>213</v>
      </c>
      <c r="I2730" t="s">
        <v>43</v>
      </c>
      <c r="J2730" t="s">
        <v>8</v>
      </c>
      <c r="K2730" t="s">
        <v>607</v>
      </c>
      <c r="L2730" t="s">
        <v>608</v>
      </c>
      <c r="M2730" t="s">
        <v>215</v>
      </c>
      <c r="N2730">
        <v>0</v>
      </c>
      <c r="O2730" t="s">
        <v>47</v>
      </c>
      <c r="P2730" t="s">
        <v>822</v>
      </c>
      <c r="Q2730" t="s">
        <v>48</v>
      </c>
      <c r="R2730" t="s">
        <v>49</v>
      </c>
      <c r="S2730" t="s">
        <v>50</v>
      </c>
      <c r="T2730" t="s">
        <v>51</v>
      </c>
      <c r="U2730" t="s">
        <v>52</v>
      </c>
      <c r="V2730">
        <v>1</v>
      </c>
      <c r="W2730" s="1">
        <v>1072.5000000000002</v>
      </c>
      <c r="X2730">
        <v>0</v>
      </c>
      <c r="Y2730">
        <v>5</v>
      </c>
      <c r="Z2730">
        <v>5</v>
      </c>
      <c r="AA2730">
        <v>1</v>
      </c>
      <c r="AB2730" s="2">
        <v>0</v>
      </c>
      <c r="AC2730" s="1">
        <v>0</v>
      </c>
      <c r="AD2730" s="7">
        <v>43536</v>
      </c>
      <c r="AE2730" s="7">
        <v>43538</v>
      </c>
      <c r="AF2730">
        <v>2</v>
      </c>
      <c r="AG2730" t="s">
        <v>1680</v>
      </c>
      <c r="AH2730" s="2">
        <v>0</v>
      </c>
      <c r="AI2730" s="1">
        <v>0</v>
      </c>
      <c r="AJ2730" s="1">
        <v>0</v>
      </c>
      <c r="AK2730" s="60" t="str">
        <f>+IF(Tabla1[[#This Row],[REQUEST_TY]]="SR MANTENIMIENTO CORRECTIVO", "EMERGENCIA", "OTROS")</f>
        <v>OTROS</v>
      </c>
      <c r="AL2730" s="6" t="str">
        <f>+_xlfn.IFS(Tabla1[[#This Row],[Veces obj]]&lt;=1,"0-1",Tabla1[[#This Row],[Veces obj]]&lt;=2,"1-2",Tabla1[[#This Row],[Veces obj]]&lt;=3,"2-3",TRUE,"&gt;3")</f>
        <v>0-1</v>
      </c>
      <c r="AM2730" s="60" t="str">
        <f>+_xlfn.IFS(MONTH(Tabla1[[#This Row],[MES]])&lt;=3,"Q1",MONTH(Tabla1[[#This Row],[MES]])&lt;=6,"Q2",MONTH(Tabla1[[#This Row],[MES]])&lt;=9,"Q3",TRUE,"Q4")</f>
        <v>Q1</v>
      </c>
      <c r="AN2730" s="15" t="str">
        <f>+IFERROR(VLOOKUP(Tabla1[[#This Row],[CUENTA]],CTAS[],2,0),"OTROS")</f>
        <v>OTROS</v>
      </c>
      <c r="AP2730" s="15" t="str">
        <f>+IFERROR(VLOOKUP(Tabla1[[#This Row],[EMPLEADO]],IS[],3,0),"OTROS")</f>
        <v>OTROS</v>
      </c>
      <c r="AQ2730" s="15" t="str">
        <f>+IFERROR(VLOOKUP(Tabla1[[#This Row],[EMPLEADO]],IS[[NÓMINA]:[INGENIERO]],2,0),"OTROS")</f>
        <v>OTROS</v>
      </c>
    </row>
    <row r="2731" spans="1:43" x14ac:dyDescent="0.25">
      <c r="A2731" t="s">
        <v>7477</v>
      </c>
      <c r="B2731">
        <v>1</v>
      </c>
      <c r="C2731" t="s">
        <v>8624</v>
      </c>
      <c r="D2731" t="s">
        <v>3370</v>
      </c>
      <c r="E2731" t="s">
        <v>39</v>
      </c>
      <c r="F2731" t="s">
        <v>8625</v>
      </c>
      <c r="G2731" s="17" t="s">
        <v>8626</v>
      </c>
      <c r="H2731" t="s">
        <v>1572</v>
      </c>
      <c r="I2731" t="s">
        <v>43</v>
      </c>
      <c r="J2731" t="s">
        <v>8</v>
      </c>
      <c r="K2731" t="s">
        <v>607</v>
      </c>
      <c r="L2731" t="s">
        <v>8627</v>
      </c>
      <c r="M2731" t="s">
        <v>1957</v>
      </c>
      <c r="N2731">
        <v>0</v>
      </c>
      <c r="O2731" t="s">
        <v>47</v>
      </c>
      <c r="P2731" t="s">
        <v>822</v>
      </c>
      <c r="Q2731" t="s">
        <v>48</v>
      </c>
      <c r="R2731" t="s">
        <v>49</v>
      </c>
      <c r="S2731" t="s">
        <v>50</v>
      </c>
      <c r="T2731" t="s">
        <v>51</v>
      </c>
      <c r="U2731" t="s">
        <v>52</v>
      </c>
      <c r="V2731">
        <v>1</v>
      </c>
      <c r="W2731" s="1">
        <v>1072.5000000000002</v>
      </c>
      <c r="X2731">
        <v>0</v>
      </c>
      <c r="Y2731">
        <v>5</v>
      </c>
      <c r="Z2731">
        <v>5</v>
      </c>
      <c r="AA2731">
        <v>1</v>
      </c>
      <c r="AB2731" s="2">
        <v>0</v>
      </c>
      <c r="AC2731" s="1">
        <v>0</v>
      </c>
      <c r="AD2731" s="7">
        <v>43537</v>
      </c>
      <c r="AE2731" s="7">
        <v>43538</v>
      </c>
      <c r="AF2731">
        <v>1</v>
      </c>
      <c r="AG2731" t="s">
        <v>53</v>
      </c>
      <c r="AH2731" s="2">
        <v>0</v>
      </c>
      <c r="AI2731" s="1">
        <v>0</v>
      </c>
      <c r="AJ2731" s="1">
        <v>0</v>
      </c>
      <c r="AK2731" s="60" t="str">
        <f>+IF(Tabla1[[#This Row],[REQUEST_TY]]="SR MANTENIMIENTO CORRECTIVO", "EMERGENCIA", "OTROS")</f>
        <v>OTROS</v>
      </c>
      <c r="AL2731" s="6" t="str">
        <f>+_xlfn.IFS(Tabla1[[#This Row],[Veces obj]]&lt;=1,"0-1",Tabla1[[#This Row],[Veces obj]]&lt;=2,"1-2",Tabla1[[#This Row],[Veces obj]]&lt;=3,"2-3",TRUE,"&gt;3")</f>
        <v>0-1</v>
      </c>
      <c r="AM2731" s="60" t="str">
        <f>+_xlfn.IFS(MONTH(Tabla1[[#This Row],[MES]])&lt;=3,"Q1",MONTH(Tabla1[[#This Row],[MES]])&lt;=6,"Q2",MONTH(Tabla1[[#This Row],[MES]])&lt;=9,"Q3",TRUE,"Q4")</f>
        <v>Q1</v>
      </c>
      <c r="AN2731" s="15" t="str">
        <f>+IFERROR(VLOOKUP(Tabla1[[#This Row],[CUENTA]],CTAS[],2,0),"OTROS")</f>
        <v>OTROS</v>
      </c>
      <c r="AP2731" s="15" t="str">
        <f>+IFERROR(VLOOKUP(Tabla1[[#This Row],[EMPLEADO]],IS[],3,0),"OTROS")</f>
        <v>OTROS</v>
      </c>
      <c r="AQ2731" s="15" t="str">
        <f>+IFERROR(VLOOKUP(Tabla1[[#This Row],[EMPLEADO]],IS[[NÓMINA]:[INGENIERO]],2,0),"OTROS")</f>
        <v>OTROS</v>
      </c>
    </row>
    <row r="2732" spans="1:43" x14ac:dyDescent="0.25">
      <c r="A2732" t="s">
        <v>7477</v>
      </c>
      <c r="B2732">
        <v>1</v>
      </c>
      <c r="C2732" t="s">
        <v>8628</v>
      </c>
      <c r="D2732" t="s">
        <v>38</v>
      </c>
      <c r="E2732" t="s">
        <v>1538</v>
      </c>
      <c r="F2732" t="s">
        <v>8629</v>
      </c>
      <c r="G2732" s="17" t="s">
        <v>4561</v>
      </c>
      <c r="H2732" t="s">
        <v>784</v>
      </c>
      <c r="I2732" t="s">
        <v>43</v>
      </c>
      <c r="J2732" t="s">
        <v>8</v>
      </c>
      <c r="K2732" t="s">
        <v>1541</v>
      </c>
      <c r="L2732" t="s">
        <v>1542</v>
      </c>
      <c r="M2732" t="s">
        <v>787</v>
      </c>
      <c r="N2732">
        <v>0</v>
      </c>
      <c r="O2732" t="s">
        <v>47</v>
      </c>
      <c r="P2732">
        <v>49</v>
      </c>
      <c r="Q2732" t="s">
        <v>82</v>
      </c>
      <c r="R2732" t="s">
        <v>1543</v>
      </c>
      <c r="S2732" t="s">
        <v>50</v>
      </c>
      <c r="T2732" t="s">
        <v>51</v>
      </c>
      <c r="U2732" t="s">
        <v>120</v>
      </c>
      <c r="V2732">
        <v>0.8</v>
      </c>
      <c r="W2732" s="1">
        <v>572.00000000000011</v>
      </c>
      <c r="X2732">
        <v>1</v>
      </c>
      <c r="Y2732">
        <v>2.33</v>
      </c>
      <c r="Z2732">
        <v>5</v>
      </c>
      <c r="AA2732">
        <v>0.46600000000000003</v>
      </c>
      <c r="AB2732" s="2">
        <v>0</v>
      </c>
      <c r="AC2732" s="1">
        <v>0</v>
      </c>
      <c r="AD2732" s="7">
        <v>43536</v>
      </c>
      <c r="AE2732" s="7">
        <v>43536</v>
      </c>
      <c r="AF2732">
        <v>0</v>
      </c>
      <c r="AG2732" t="s">
        <v>53</v>
      </c>
      <c r="AH2732" s="2">
        <v>0</v>
      </c>
      <c r="AI2732" s="1">
        <v>0</v>
      </c>
      <c r="AJ2732" s="1">
        <v>0</v>
      </c>
      <c r="AK2732" s="60" t="str">
        <f>+IF(Tabla1[[#This Row],[REQUEST_TY]]="SR MANTENIMIENTO CORRECTIVO", "EMERGENCIA", "OTROS")</f>
        <v>EMERGENCIA</v>
      </c>
      <c r="AL2732" s="6" t="str">
        <f>+_xlfn.IFS(Tabla1[[#This Row],[Veces obj]]&lt;=1,"0-1",Tabla1[[#This Row],[Veces obj]]&lt;=2,"1-2",Tabla1[[#This Row],[Veces obj]]&lt;=3,"2-3",TRUE,"&gt;3")</f>
        <v>0-1</v>
      </c>
      <c r="AM2732" s="60" t="str">
        <f>+_xlfn.IFS(MONTH(Tabla1[[#This Row],[MES]])&lt;=3,"Q1",MONTH(Tabla1[[#This Row],[MES]])&lt;=6,"Q2",MONTH(Tabla1[[#This Row],[MES]])&lt;=9,"Q3",TRUE,"Q4")</f>
        <v>Q1</v>
      </c>
      <c r="AN2732" s="15" t="str">
        <f>+IFERROR(VLOOKUP(Tabla1[[#This Row],[CUENTA]],CTAS[],2,0),"OTROS")</f>
        <v>OTROS</v>
      </c>
      <c r="AP2732" s="15" t="str">
        <f>+IFERROR(VLOOKUP(Tabla1[[#This Row],[EMPLEADO]],IS[],3,0),"OTROS")</f>
        <v>OTROS</v>
      </c>
      <c r="AQ2732" s="15" t="str">
        <f>+IFERROR(VLOOKUP(Tabla1[[#This Row],[EMPLEADO]],IS[[NÓMINA]:[INGENIERO]],2,0),"OTROS")</f>
        <v>OTROS</v>
      </c>
    </row>
    <row r="2733" spans="1:43" x14ac:dyDescent="0.25">
      <c r="A2733" t="s">
        <v>7477</v>
      </c>
      <c r="B2733">
        <v>1</v>
      </c>
      <c r="C2733" t="s">
        <v>8630</v>
      </c>
      <c r="D2733" t="s">
        <v>38</v>
      </c>
      <c r="E2733" t="s">
        <v>373</v>
      </c>
      <c r="F2733" t="s">
        <v>8631</v>
      </c>
      <c r="G2733" s="17" t="s">
        <v>7595</v>
      </c>
      <c r="H2733" t="s">
        <v>308</v>
      </c>
      <c r="I2733" t="s">
        <v>43</v>
      </c>
      <c r="J2733" t="s">
        <v>8</v>
      </c>
      <c r="K2733" t="s">
        <v>495</v>
      </c>
      <c r="L2733" t="s">
        <v>496</v>
      </c>
      <c r="M2733" t="s">
        <v>46</v>
      </c>
      <c r="N2733">
        <v>0</v>
      </c>
      <c r="O2733" t="s">
        <v>47</v>
      </c>
      <c r="P2733">
        <v>13</v>
      </c>
      <c r="Q2733" t="s">
        <v>194</v>
      </c>
      <c r="R2733" t="s">
        <v>153</v>
      </c>
      <c r="S2733" t="s">
        <v>50</v>
      </c>
      <c r="T2733" t="s">
        <v>51</v>
      </c>
      <c r="U2733" t="s">
        <v>444</v>
      </c>
      <c r="V2733">
        <v>0</v>
      </c>
      <c r="W2733" s="1">
        <v>0</v>
      </c>
      <c r="X2733">
        <v>1</v>
      </c>
      <c r="Y2733">
        <v>0.7</v>
      </c>
      <c r="Z2733">
        <v>5</v>
      </c>
      <c r="AA2733">
        <v>0.13999999999999999</v>
      </c>
      <c r="AB2733" s="2">
        <v>0</v>
      </c>
      <c r="AC2733" s="1">
        <v>0</v>
      </c>
      <c r="AD2733" s="7">
        <v>43536</v>
      </c>
      <c r="AE2733" s="7">
        <v>43536</v>
      </c>
      <c r="AF2733">
        <v>0</v>
      </c>
      <c r="AG2733" t="s">
        <v>53</v>
      </c>
      <c r="AH2733" s="2">
        <v>0</v>
      </c>
      <c r="AI2733" s="1">
        <v>0</v>
      </c>
      <c r="AJ2733" s="1">
        <v>0</v>
      </c>
      <c r="AK2733" s="60" t="str">
        <f>+IF(Tabla1[[#This Row],[REQUEST_TY]]="SR MANTENIMIENTO CORRECTIVO", "EMERGENCIA", "OTROS")</f>
        <v>EMERGENCIA</v>
      </c>
      <c r="AL2733" s="6" t="str">
        <f>+_xlfn.IFS(Tabla1[[#This Row],[Veces obj]]&lt;=1,"0-1",Tabla1[[#This Row],[Veces obj]]&lt;=2,"1-2",Tabla1[[#This Row],[Veces obj]]&lt;=3,"2-3",TRUE,"&gt;3")</f>
        <v>0-1</v>
      </c>
      <c r="AM2733" s="60" t="str">
        <f>+_xlfn.IFS(MONTH(Tabla1[[#This Row],[MES]])&lt;=3,"Q1",MONTH(Tabla1[[#This Row],[MES]])&lt;=6,"Q2",MONTH(Tabla1[[#This Row],[MES]])&lt;=9,"Q3",TRUE,"Q4")</f>
        <v>Q1</v>
      </c>
      <c r="AN2733" s="15" t="str">
        <f>+IFERROR(VLOOKUP(Tabla1[[#This Row],[CUENTA]],CTAS[],2,0),"OTROS")</f>
        <v>OTROS</v>
      </c>
      <c r="AP2733" s="15" t="str">
        <f>+IFERROR(VLOOKUP(Tabla1[[#This Row],[EMPLEADO]],IS[],3,0),"OTROS")</f>
        <v>OTROS</v>
      </c>
      <c r="AQ2733" s="15" t="str">
        <f>+IFERROR(VLOOKUP(Tabla1[[#This Row],[EMPLEADO]],IS[[NÓMINA]:[INGENIERO]],2,0),"OTROS")</f>
        <v>OTROS</v>
      </c>
    </row>
    <row r="2734" spans="1:43" x14ac:dyDescent="0.25">
      <c r="A2734" t="s">
        <v>7477</v>
      </c>
      <c r="B2734">
        <v>1</v>
      </c>
      <c r="C2734" t="s">
        <v>8632</v>
      </c>
      <c r="D2734" t="s">
        <v>38</v>
      </c>
      <c r="E2734" t="s">
        <v>39</v>
      </c>
      <c r="F2734" t="s">
        <v>8633</v>
      </c>
      <c r="G2734" s="17" t="s">
        <v>8634</v>
      </c>
      <c r="H2734" t="s">
        <v>79</v>
      </c>
      <c r="I2734" t="s">
        <v>43</v>
      </c>
      <c r="J2734" t="s">
        <v>8</v>
      </c>
      <c r="K2734" t="s">
        <v>117</v>
      </c>
      <c r="L2734" t="s">
        <v>8635</v>
      </c>
      <c r="M2734" t="s">
        <v>8636</v>
      </c>
      <c r="N2734">
        <v>0</v>
      </c>
      <c r="O2734" t="s">
        <v>47</v>
      </c>
      <c r="P2734">
        <v>111</v>
      </c>
      <c r="Q2734" t="s">
        <v>48</v>
      </c>
      <c r="R2734" t="s">
        <v>49</v>
      </c>
      <c r="S2734" t="s">
        <v>50</v>
      </c>
      <c r="T2734" t="s">
        <v>208</v>
      </c>
      <c r="U2734" t="s">
        <v>52</v>
      </c>
      <c r="V2734">
        <v>1.05</v>
      </c>
      <c r="W2734" s="1">
        <v>750.75000000000011</v>
      </c>
      <c r="X2734">
        <v>1</v>
      </c>
      <c r="Y2734">
        <v>3.15</v>
      </c>
      <c r="Z2734">
        <v>9</v>
      </c>
      <c r="AA2734">
        <v>0.35</v>
      </c>
      <c r="AB2734" s="2">
        <v>0</v>
      </c>
      <c r="AC2734" s="1">
        <v>0</v>
      </c>
      <c r="AD2734" s="7">
        <v>43536</v>
      </c>
      <c r="AE2734" s="7">
        <v>43536</v>
      </c>
      <c r="AF2734">
        <v>0</v>
      </c>
      <c r="AG2734" t="s">
        <v>53</v>
      </c>
      <c r="AH2734" s="2">
        <v>0</v>
      </c>
      <c r="AI2734" s="1">
        <v>0</v>
      </c>
      <c r="AJ2734" s="1">
        <v>0</v>
      </c>
      <c r="AK2734" s="60" t="str">
        <f>+IF(Tabla1[[#This Row],[REQUEST_TY]]="SR MANTENIMIENTO CORRECTIVO", "EMERGENCIA", "OTROS")</f>
        <v>EMERGENCIA</v>
      </c>
      <c r="AL2734" s="6" t="str">
        <f>+_xlfn.IFS(Tabla1[[#This Row],[Veces obj]]&lt;=1,"0-1",Tabla1[[#This Row],[Veces obj]]&lt;=2,"1-2",Tabla1[[#This Row],[Veces obj]]&lt;=3,"2-3",TRUE,"&gt;3")</f>
        <v>0-1</v>
      </c>
      <c r="AM2734" s="60" t="str">
        <f>+_xlfn.IFS(MONTH(Tabla1[[#This Row],[MES]])&lt;=3,"Q1",MONTH(Tabla1[[#This Row],[MES]])&lt;=6,"Q2",MONTH(Tabla1[[#This Row],[MES]])&lt;=9,"Q3",TRUE,"Q4")</f>
        <v>Q1</v>
      </c>
      <c r="AN2734" s="15" t="str">
        <f>+IFERROR(VLOOKUP(Tabla1[[#This Row],[CUENTA]],CTAS[],2,0),"OTROS")</f>
        <v>OTROS</v>
      </c>
      <c r="AP2734" s="15" t="str">
        <f>+IFERROR(VLOOKUP(Tabla1[[#This Row],[EMPLEADO]],IS[],3,0),"OTROS")</f>
        <v>OTROS</v>
      </c>
      <c r="AQ2734" s="15" t="str">
        <f>+IFERROR(VLOOKUP(Tabla1[[#This Row],[EMPLEADO]],IS[[NÓMINA]:[INGENIERO]],2,0),"OTROS")</f>
        <v>OTROS</v>
      </c>
    </row>
    <row r="2735" spans="1:43" x14ac:dyDescent="0.25">
      <c r="A2735" t="s">
        <v>7477</v>
      </c>
      <c r="B2735">
        <v>1</v>
      </c>
      <c r="C2735" t="s">
        <v>8637</v>
      </c>
      <c r="D2735" t="s">
        <v>38</v>
      </c>
      <c r="E2735" t="s">
        <v>133</v>
      </c>
      <c r="F2735" t="s">
        <v>8638</v>
      </c>
      <c r="G2735" s="17" t="s">
        <v>862</v>
      </c>
      <c r="H2735" t="s">
        <v>253</v>
      </c>
      <c r="I2735" t="s">
        <v>43</v>
      </c>
      <c r="J2735" t="s">
        <v>8</v>
      </c>
      <c r="K2735" t="s">
        <v>59</v>
      </c>
      <c r="L2735" t="s">
        <v>863</v>
      </c>
      <c r="M2735" t="s">
        <v>358</v>
      </c>
      <c r="N2735">
        <v>0</v>
      </c>
      <c r="O2735" t="s">
        <v>47</v>
      </c>
      <c r="P2735">
        <v>7</v>
      </c>
      <c r="Q2735" t="s">
        <v>194</v>
      </c>
      <c r="R2735" t="s">
        <v>138</v>
      </c>
      <c r="S2735" t="s">
        <v>139</v>
      </c>
      <c r="T2735" t="s">
        <v>51</v>
      </c>
      <c r="U2735" t="s">
        <v>224</v>
      </c>
      <c r="V2735">
        <v>0.8</v>
      </c>
      <c r="W2735" s="1">
        <v>1258.4000000000003</v>
      </c>
      <c r="X2735">
        <v>1</v>
      </c>
      <c r="Y2735">
        <v>0.34</v>
      </c>
      <c r="Z2735">
        <v>4</v>
      </c>
      <c r="AA2735">
        <v>8.5000000000000006E-2</v>
      </c>
      <c r="AB2735" s="2">
        <v>0</v>
      </c>
      <c r="AC2735" s="1">
        <v>0</v>
      </c>
      <c r="AD2735" s="7">
        <v>43539</v>
      </c>
      <c r="AE2735" s="7">
        <v>43539</v>
      </c>
      <c r="AF2735">
        <v>0</v>
      </c>
      <c r="AG2735" t="s">
        <v>53</v>
      </c>
      <c r="AH2735" s="2">
        <v>0</v>
      </c>
      <c r="AI2735" s="1">
        <v>0</v>
      </c>
      <c r="AJ2735" s="1">
        <v>0</v>
      </c>
      <c r="AK2735" s="60" t="str">
        <f>+IF(Tabla1[[#This Row],[REQUEST_TY]]="SR MANTENIMIENTO CORRECTIVO", "EMERGENCIA", "OTROS")</f>
        <v>EMERGENCIA</v>
      </c>
      <c r="AL2735" s="6" t="str">
        <f>+_xlfn.IFS(Tabla1[[#This Row],[Veces obj]]&lt;=1,"0-1",Tabla1[[#This Row],[Veces obj]]&lt;=2,"1-2",Tabla1[[#This Row],[Veces obj]]&lt;=3,"2-3",TRUE,"&gt;3")</f>
        <v>0-1</v>
      </c>
      <c r="AM2735" s="60" t="str">
        <f>+_xlfn.IFS(MONTH(Tabla1[[#This Row],[MES]])&lt;=3,"Q1",MONTH(Tabla1[[#This Row],[MES]])&lt;=6,"Q2",MONTH(Tabla1[[#This Row],[MES]])&lt;=9,"Q3",TRUE,"Q4")</f>
        <v>Q1</v>
      </c>
      <c r="AN2735" s="15" t="str">
        <f>+IFERROR(VLOOKUP(Tabla1[[#This Row],[CUENTA]],CTAS[],2,0),"OTROS")</f>
        <v>OTROS</v>
      </c>
      <c r="AP2735" s="15" t="str">
        <f>+IFERROR(VLOOKUP(Tabla1[[#This Row],[EMPLEADO]],IS[],3,0),"OTROS")</f>
        <v>OTROS</v>
      </c>
      <c r="AQ2735" s="15" t="str">
        <f>+IFERROR(VLOOKUP(Tabla1[[#This Row],[EMPLEADO]],IS[[NÓMINA]:[INGENIERO]],2,0),"OTROS")</f>
        <v>OTROS</v>
      </c>
    </row>
    <row r="2736" spans="1:43" x14ac:dyDescent="0.25">
      <c r="A2736" t="s">
        <v>7477</v>
      </c>
      <c r="B2736">
        <v>1</v>
      </c>
      <c r="C2736" t="s">
        <v>8639</v>
      </c>
      <c r="D2736" t="s">
        <v>38</v>
      </c>
      <c r="E2736" t="s">
        <v>133</v>
      </c>
      <c r="F2736" t="s">
        <v>8640</v>
      </c>
      <c r="G2736" s="17" t="s">
        <v>8056</v>
      </c>
      <c r="H2736" t="s">
        <v>253</v>
      </c>
      <c r="I2736" t="s">
        <v>43</v>
      </c>
      <c r="J2736" t="s">
        <v>8</v>
      </c>
      <c r="K2736" t="s">
        <v>59</v>
      </c>
      <c r="L2736" t="s">
        <v>863</v>
      </c>
      <c r="M2736" t="s">
        <v>358</v>
      </c>
      <c r="N2736">
        <v>0</v>
      </c>
      <c r="O2736" t="s">
        <v>47</v>
      </c>
      <c r="P2736">
        <v>7</v>
      </c>
      <c r="Q2736" t="s">
        <v>194</v>
      </c>
      <c r="R2736" t="s">
        <v>138</v>
      </c>
      <c r="S2736" t="s">
        <v>139</v>
      </c>
      <c r="T2736" t="s">
        <v>51</v>
      </c>
      <c r="U2736" t="s">
        <v>224</v>
      </c>
      <c r="V2736">
        <v>0.8</v>
      </c>
      <c r="W2736" s="1">
        <v>1258.4000000000003</v>
      </c>
      <c r="X2736">
        <v>1</v>
      </c>
      <c r="Y2736">
        <v>0.85</v>
      </c>
      <c r="Z2736">
        <v>4</v>
      </c>
      <c r="AA2736">
        <v>0.21249999999999999</v>
      </c>
      <c r="AB2736" s="2">
        <v>0</v>
      </c>
      <c r="AC2736" s="1">
        <v>0</v>
      </c>
      <c r="AD2736" s="7">
        <v>43538</v>
      </c>
      <c r="AE2736" s="7">
        <v>43539</v>
      </c>
      <c r="AF2736">
        <v>1</v>
      </c>
      <c r="AG2736" t="s">
        <v>53</v>
      </c>
      <c r="AH2736" s="2">
        <v>0</v>
      </c>
      <c r="AI2736" s="1">
        <v>0</v>
      </c>
      <c r="AJ2736" s="1">
        <v>0</v>
      </c>
      <c r="AK2736" s="60" t="str">
        <f>+IF(Tabla1[[#This Row],[REQUEST_TY]]="SR MANTENIMIENTO CORRECTIVO", "EMERGENCIA", "OTROS")</f>
        <v>EMERGENCIA</v>
      </c>
      <c r="AL2736" s="6" t="str">
        <f>+_xlfn.IFS(Tabla1[[#This Row],[Veces obj]]&lt;=1,"0-1",Tabla1[[#This Row],[Veces obj]]&lt;=2,"1-2",Tabla1[[#This Row],[Veces obj]]&lt;=3,"2-3",TRUE,"&gt;3")</f>
        <v>0-1</v>
      </c>
      <c r="AM2736" s="60" t="str">
        <f>+_xlfn.IFS(MONTH(Tabla1[[#This Row],[MES]])&lt;=3,"Q1",MONTH(Tabla1[[#This Row],[MES]])&lt;=6,"Q2",MONTH(Tabla1[[#This Row],[MES]])&lt;=9,"Q3",TRUE,"Q4")</f>
        <v>Q1</v>
      </c>
      <c r="AN2736" s="15" t="str">
        <f>+IFERROR(VLOOKUP(Tabla1[[#This Row],[CUENTA]],CTAS[],2,0),"OTROS")</f>
        <v>OTROS</v>
      </c>
      <c r="AP2736" s="15" t="str">
        <f>+IFERROR(VLOOKUP(Tabla1[[#This Row],[EMPLEADO]],IS[],3,0),"OTROS")</f>
        <v>OTROS</v>
      </c>
      <c r="AQ2736" s="15" t="str">
        <f>+IFERROR(VLOOKUP(Tabla1[[#This Row],[EMPLEADO]],IS[[NÓMINA]:[INGENIERO]],2,0),"OTROS")</f>
        <v>OTROS</v>
      </c>
    </row>
    <row r="2737" spans="1:43" x14ac:dyDescent="0.25">
      <c r="A2737" t="s">
        <v>7477</v>
      </c>
      <c r="B2737">
        <v>1</v>
      </c>
      <c r="C2737" t="s">
        <v>8641</v>
      </c>
      <c r="D2737" t="s">
        <v>38</v>
      </c>
      <c r="E2737" t="s">
        <v>133</v>
      </c>
      <c r="F2737" t="s">
        <v>8642</v>
      </c>
      <c r="G2737" s="17" t="s">
        <v>2799</v>
      </c>
      <c r="H2737" t="s">
        <v>1572</v>
      </c>
      <c r="I2737" t="s">
        <v>43</v>
      </c>
      <c r="J2737" t="s">
        <v>8</v>
      </c>
      <c r="K2737" t="s">
        <v>59</v>
      </c>
      <c r="L2737" t="s">
        <v>2800</v>
      </c>
      <c r="M2737" t="s">
        <v>1707</v>
      </c>
      <c r="N2737">
        <v>0</v>
      </c>
      <c r="O2737" t="s">
        <v>47</v>
      </c>
      <c r="P2737">
        <v>18</v>
      </c>
      <c r="Q2737" t="s">
        <v>62</v>
      </c>
      <c r="R2737" t="s">
        <v>138</v>
      </c>
      <c r="S2737" t="s">
        <v>139</v>
      </c>
      <c r="T2737" t="s">
        <v>51</v>
      </c>
      <c r="U2737" t="s">
        <v>262</v>
      </c>
      <c r="V2737">
        <v>1.05</v>
      </c>
      <c r="W2737" s="1">
        <v>1651.6500000000003</v>
      </c>
      <c r="X2737">
        <v>1</v>
      </c>
      <c r="Y2737">
        <v>2.5</v>
      </c>
      <c r="Z2737">
        <v>4</v>
      </c>
      <c r="AA2737">
        <v>0.625</v>
      </c>
      <c r="AB2737" s="2">
        <v>0</v>
      </c>
      <c r="AC2737" s="1">
        <v>0</v>
      </c>
      <c r="AD2737" s="7">
        <v>43550</v>
      </c>
      <c r="AE2737" s="7">
        <v>43551</v>
      </c>
      <c r="AF2737">
        <v>1</v>
      </c>
      <c r="AG2737" t="s">
        <v>53</v>
      </c>
      <c r="AH2737" s="2">
        <v>0</v>
      </c>
      <c r="AI2737" s="1">
        <v>0</v>
      </c>
      <c r="AJ2737" s="1">
        <v>0</v>
      </c>
      <c r="AK2737" s="60" t="str">
        <f>+IF(Tabla1[[#This Row],[REQUEST_TY]]="SR MANTENIMIENTO CORRECTIVO", "EMERGENCIA", "OTROS")</f>
        <v>EMERGENCIA</v>
      </c>
      <c r="AL2737" s="6" t="str">
        <f>+_xlfn.IFS(Tabla1[[#This Row],[Veces obj]]&lt;=1,"0-1",Tabla1[[#This Row],[Veces obj]]&lt;=2,"1-2",Tabla1[[#This Row],[Veces obj]]&lt;=3,"2-3",TRUE,"&gt;3")</f>
        <v>0-1</v>
      </c>
      <c r="AM2737" s="60" t="str">
        <f>+_xlfn.IFS(MONTH(Tabla1[[#This Row],[MES]])&lt;=3,"Q1",MONTH(Tabla1[[#This Row],[MES]])&lt;=6,"Q2",MONTH(Tabla1[[#This Row],[MES]])&lt;=9,"Q3",TRUE,"Q4")</f>
        <v>Q1</v>
      </c>
      <c r="AN2737" s="15" t="str">
        <f>+IFERROR(VLOOKUP(Tabla1[[#This Row],[CUENTA]],CTAS[],2,0),"OTROS")</f>
        <v>OTROS</v>
      </c>
      <c r="AP2737" s="15" t="str">
        <f>+IFERROR(VLOOKUP(Tabla1[[#This Row],[EMPLEADO]],IS[],3,0),"OTROS")</f>
        <v>OTROS</v>
      </c>
      <c r="AQ2737" s="15" t="str">
        <f>+IFERROR(VLOOKUP(Tabla1[[#This Row],[EMPLEADO]],IS[[NÓMINA]:[INGENIERO]],2,0),"OTROS")</f>
        <v>OTROS</v>
      </c>
    </row>
    <row r="2738" spans="1:43" x14ac:dyDescent="0.25">
      <c r="A2738" t="s">
        <v>7477</v>
      </c>
      <c r="B2738">
        <v>1</v>
      </c>
      <c r="C2738" t="s">
        <v>8643</v>
      </c>
      <c r="D2738" t="s">
        <v>38</v>
      </c>
      <c r="E2738" t="s">
        <v>133</v>
      </c>
      <c r="F2738" t="s">
        <v>8644</v>
      </c>
      <c r="G2738" s="17" t="s">
        <v>1351</v>
      </c>
      <c r="H2738" t="s">
        <v>253</v>
      </c>
      <c r="I2738" t="s">
        <v>43</v>
      </c>
      <c r="J2738" t="s">
        <v>8</v>
      </c>
      <c r="K2738" t="s">
        <v>59</v>
      </c>
      <c r="L2738" t="s">
        <v>863</v>
      </c>
      <c r="M2738" t="s">
        <v>358</v>
      </c>
      <c r="N2738">
        <v>0</v>
      </c>
      <c r="O2738" t="s">
        <v>47</v>
      </c>
      <c r="P2738">
        <v>7</v>
      </c>
      <c r="Q2738" t="s">
        <v>194</v>
      </c>
      <c r="R2738" t="s">
        <v>138</v>
      </c>
      <c r="S2738" t="s">
        <v>139</v>
      </c>
      <c r="T2738" t="s">
        <v>51</v>
      </c>
      <c r="U2738" t="s">
        <v>224</v>
      </c>
      <c r="V2738">
        <v>0.8</v>
      </c>
      <c r="W2738" s="1">
        <v>1258.4000000000003</v>
      </c>
      <c r="X2738">
        <v>1</v>
      </c>
      <c r="Y2738">
        <v>0</v>
      </c>
      <c r="Z2738">
        <v>4</v>
      </c>
      <c r="AA2738">
        <v>0</v>
      </c>
      <c r="AB2738" s="2">
        <v>0</v>
      </c>
      <c r="AC2738" s="1">
        <v>0</v>
      </c>
      <c r="AD2738" s="7">
        <v>43537</v>
      </c>
      <c r="AE2738" s="7">
        <v>43538</v>
      </c>
      <c r="AF2738">
        <v>1</v>
      </c>
      <c r="AG2738" t="s">
        <v>53</v>
      </c>
      <c r="AH2738" s="2">
        <v>0</v>
      </c>
      <c r="AI2738" s="1">
        <v>0</v>
      </c>
      <c r="AJ2738" s="1">
        <v>0</v>
      </c>
      <c r="AK2738" s="60" t="str">
        <f>+IF(Tabla1[[#This Row],[REQUEST_TY]]="SR MANTENIMIENTO CORRECTIVO", "EMERGENCIA", "OTROS")</f>
        <v>EMERGENCIA</v>
      </c>
      <c r="AL2738" s="6" t="str">
        <f>+_xlfn.IFS(Tabla1[[#This Row],[Veces obj]]&lt;=1,"0-1",Tabla1[[#This Row],[Veces obj]]&lt;=2,"1-2",Tabla1[[#This Row],[Veces obj]]&lt;=3,"2-3",TRUE,"&gt;3")</f>
        <v>0-1</v>
      </c>
      <c r="AM2738" s="60" t="str">
        <f>+_xlfn.IFS(MONTH(Tabla1[[#This Row],[MES]])&lt;=3,"Q1",MONTH(Tabla1[[#This Row],[MES]])&lt;=6,"Q2",MONTH(Tabla1[[#This Row],[MES]])&lt;=9,"Q3",TRUE,"Q4")</f>
        <v>Q1</v>
      </c>
      <c r="AN2738" s="15" t="str">
        <f>+IFERROR(VLOOKUP(Tabla1[[#This Row],[CUENTA]],CTAS[],2,0),"OTROS")</f>
        <v>OTROS</v>
      </c>
      <c r="AP2738" s="15" t="str">
        <f>+IFERROR(VLOOKUP(Tabla1[[#This Row],[EMPLEADO]],IS[],3,0),"OTROS")</f>
        <v>OTROS</v>
      </c>
      <c r="AQ2738" s="15" t="str">
        <f>+IFERROR(VLOOKUP(Tabla1[[#This Row],[EMPLEADO]],IS[[NÓMINA]:[INGENIERO]],2,0),"OTROS")</f>
        <v>OTROS</v>
      </c>
    </row>
    <row r="2739" spans="1:43" x14ac:dyDescent="0.25">
      <c r="A2739" t="s">
        <v>7477</v>
      </c>
      <c r="B2739">
        <v>1</v>
      </c>
      <c r="C2739" t="s">
        <v>8645</v>
      </c>
      <c r="D2739" t="s">
        <v>38</v>
      </c>
      <c r="E2739" t="s">
        <v>133</v>
      </c>
      <c r="F2739" t="s">
        <v>8646</v>
      </c>
      <c r="G2739" s="17" t="s">
        <v>8647</v>
      </c>
      <c r="H2739" t="s">
        <v>1572</v>
      </c>
      <c r="I2739" t="s">
        <v>43</v>
      </c>
      <c r="J2739" t="s">
        <v>8</v>
      </c>
      <c r="K2739" t="s">
        <v>59</v>
      </c>
      <c r="L2739" t="s">
        <v>2800</v>
      </c>
      <c r="M2739" t="s">
        <v>1707</v>
      </c>
      <c r="N2739">
        <v>0</v>
      </c>
      <c r="O2739" t="s">
        <v>47</v>
      </c>
      <c r="P2739">
        <v>76</v>
      </c>
      <c r="Q2739" t="s">
        <v>48</v>
      </c>
      <c r="R2739" t="s">
        <v>138</v>
      </c>
      <c r="S2739" t="s">
        <v>139</v>
      </c>
      <c r="T2739" t="s">
        <v>51</v>
      </c>
      <c r="U2739" t="s">
        <v>353</v>
      </c>
      <c r="V2739">
        <v>1.1499999999999999</v>
      </c>
      <c r="W2739" s="1">
        <v>1808.95</v>
      </c>
      <c r="X2739">
        <v>1</v>
      </c>
      <c r="Y2739">
        <v>3.93</v>
      </c>
      <c r="Z2739">
        <v>4</v>
      </c>
      <c r="AA2739">
        <v>0.98250000000000004</v>
      </c>
      <c r="AB2739" s="2">
        <v>0</v>
      </c>
      <c r="AC2739" s="1">
        <v>0</v>
      </c>
      <c r="AD2739" s="7">
        <v>43536</v>
      </c>
      <c r="AE2739" s="7">
        <v>43537</v>
      </c>
      <c r="AF2739">
        <v>1</v>
      </c>
      <c r="AG2739" t="s">
        <v>53</v>
      </c>
      <c r="AH2739" s="2">
        <v>0</v>
      </c>
      <c r="AI2739" s="1">
        <v>0</v>
      </c>
      <c r="AJ2739" s="1">
        <v>0</v>
      </c>
      <c r="AK2739" s="60" t="str">
        <f>+IF(Tabla1[[#This Row],[REQUEST_TY]]="SR MANTENIMIENTO CORRECTIVO", "EMERGENCIA", "OTROS")</f>
        <v>EMERGENCIA</v>
      </c>
      <c r="AL2739" s="6" t="str">
        <f>+_xlfn.IFS(Tabla1[[#This Row],[Veces obj]]&lt;=1,"0-1",Tabla1[[#This Row],[Veces obj]]&lt;=2,"1-2",Tabla1[[#This Row],[Veces obj]]&lt;=3,"2-3",TRUE,"&gt;3")</f>
        <v>0-1</v>
      </c>
      <c r="AM2739" s="60" t="str">
        <f>+_xlfn.IFS(MONTH(Tabla1[[#This Row],[MES]])&lt;=3,"Q1",MONTH(Tabla1[[#This Row],[MES]])&lt;=6,"Q2",MONTH(Tabla1[[#This Row],[MES]])&lt;=9,"Q3",TRUE,"Q4")</f>
        <v>Q1</v>
      </c>
      <c r="AN2739" s="15" t="str">
        <f>+IFERROR(VLOOKUP(Tabla1[[#This Row],[CUENTA]],CTAS[],2,0),"OTROS")</f>
        <v>OTROS</v>
      </c>
      <c r="AP2739" s="15" t="str">
        <f>+IFERROR(VLOOKUP(Tabla1[[#This Row],[EMPLEADO]],IS[],3,0),"OTROS")</f>
        <v>OTROS</v>
      </c>
      <c r="AQ2739" s="15" t="str">
        <f>+IFERROR(VLOOKUP(Tabla1[[#This Row],[EMPLEADO]],IS[[NÓMINA]:[INGENIERO]],2,0),"OTROS")</f>
        <v>OTROS</v>
      </c>
    </row>
    <row r="2740" spans="1:43" x14ac:dyDescent="0.25">
      <c r="A2740" t="s">
        <v>7477</v>
      </c>
      <c r="B2740">
        <v>1</v>
      </c>
      <c r="C2740" t="s">
        <v>8648</v>
      </c>
      <c r="D2740" t="s">
        <v>38</v>
      </c>
      <c r="E2740" t="s">
        <v>332</v>
      </c>
      <c r="F2740" t="s">
        <v>8649</v>
      </c>
      <c r="G2740" s="17" t="s">
        <v>2402</v>
      </c>
      <c r="H2740" t="s">
        <v>253</v>
      </c>
      <c r="I2740" t="s">
        <v>43</v>
      </c>
      <c r="J2740" t="s">
        <v>8</v>
      </c>
      <c r="K2740" t="s">
        <v>59</v>
      </c>
      <c r="L2740" t="s">
        <v>863</v>
      </c>
      <c r="M2740" t="s">
        <v>358</v>
      </c>
      <c r="N2740">
        <v>0</v>
      </c>
      <c r="O2740" t="s">
        <v>47</v>
      </c>
      <c r="P2740">
        <v>48</v>
      </c>
      <c r="Q2740" t="s">
        <v>82</v>
      </c>
      <c r="R2740" t="s">
        <v>317</v>
      </c>
      <c r="S2740" t="s">
        <v>318</v>
      </c>
      <c r="T2740" t="s">
        <v>51</v>
      </c>
      <c r="U2740" t="s">
        <v>140</v>
      </c>
      <c r="V2740">
        <v>1.1000000000000001</v>
      </c>
      <c r="W2740" s="1">
        <v>1730.3000000000004</v>
      </c>
      <c r="X2740">
        <v>1</v>
      </c>
      <c r="Y2740">
        <v>1.1499999999999999</v>
      </c>
      <c r="Z2740">
        <v>4</v>
      </c>
      <c r="AA2740">
        <v>0.28749999999999998</v>
      </c>
      <c r="AB2740" s="2">
        <v>0</v>
      </c>
      <c r="AC2740" s="1">
        <v>0</v>
      </c>
      <c r="AD2740" s="7">
        <v>43539</v>
      </c>
      <c r="AE2740" s="7">
        <v>43539</v>
      </c>
      <c r="AF2740">
        <v>0</v>
      </c>
      <c r="AG2740" t="s">
        <v>53</v>
      </c>
      <c r="AH2740" s="2">
        <v>0</v>
      </c>
      <c r="AI2740" s="1">
        <v>0</v>
      </c>
      <c r="AJ2740" s="1">
        <v>0</v>
      </c>
      <c r="AK2740" s="60" t="str">
        <f>+IF(Tabla1[[#This Row],[REQUEST_TY]]="SR MANTENIMIENTO CORRECTIVO", "EMERGENCIA", "OTROS")</f>
        <v>EMERGENCIA</v>
      </c>
      <c r="AL2740" s="6" t="str">
        <f>+_xlfn.IFS(Tabla1[[#This Row],[Veces obj]]&lt;=1,"0-1",Tabla1[[#This Row],[Veces obj]]&lt;=2,"1-2",Tabla1[[#This Row],[Veces obj]]&lt;=3,"2-3",TRUE,"&gt;3")</f>
        <v>0-1</v>
      </c>
      <c r="AM2740" s="60" t="str">
        <f>+_xlfn.IFS(MONTH(Tabla1[[#This Row],[MES]])&lt;=3,"Q1",MONTH(Tabla1[[#This Row],[MES]])&lt;=6,"Q2",MONTH(Tabla1[[#This Row],[MES]])&lt;=9,"Q3",TRUE,"Q4")</f>
        <v>Q1</v>
      </c>
      <c r="AN2740" s="15" t="str">
        <f>+IFERROR(VLOOKUP(Tabla1[[#This Row],[CUENTA]],CTAS[],2,0),"OTROS")</f>
        <v>OTROS</v>
      </c>
      <c r="AP2740" s="15" t="str">
        <f>+IFERROR(VLOOKUP(Tabla1[[#This Row],[EMPLEADO]],IS[],3,0),"OTROS")</f>
        <v>OTROS</v>
      </c>
      <c r="AQ2740" s="15" t="str">
        <f>+IFERROR(VLOOKUP(Tabla1[[#This Row],[EMPLEADO]],IS[[NÓMINA]:[INGENIERO]],2,0),"OTROS")</f>
        <v>OTROS</v>
      </c>
    </row>
    <row r="2741" spans="1:43" x14ac:dyDescent="0.25">
      <c r="A2741" t="s">
        <v>7477</v>
      </c>
      <c r="B2741">
        <v>1</v>
      </c>
      <c r="C2741" t="s">
        <v>8650</v>
      </c>
      <c r="D2741" t="s">
        <v>38</v>
      </c>
      <c r="E2741" t="s">
        <v>133</v>
      </c>
      <c r="F2741" t="s">
        <v>8651</v>
      </c>
      <c r="G2741" s="17" t="s">
        <v>2589</v>
      </c>
      <c r="H2741" t="s">
        <v>213</v>
      </c>
      <c r="I2741" t="s">
        <v>43</v>
      </c>
      <c r="J2741" t="s">
        <v>8</v>
      </c>
      <c r="K2741" t="s">
        <v>59</v>
      </c>
      <c r="L2741" t="s">
        <v>1807</v>
      </c>
      <c r="M2741" t="s">
        <v>1808</v>
      </c>
      <c r="N2741">
        <v>0</v>
      </c>
      <c r="O2741" t="s">
        <v>47</v>
      </c>
      <c r="P2741">
        <v>34</v>
      </c>
      <c r="Q2741" t="s">
        <v>82</v>
      </c>
      <c r="R2741" t="s">
        <v>138</v>
      </c>
      <c r="S2741" t="s">
        <v>139</v>
      </c>
      <c r="T2741" t="s">
        <v>51</v>
      </c>
      <c r="U2741" t="s">
        <v>140</v>
      </c>
      <c r="V2741">
        <v>1.1000000000000001</v>
      </c>
      <c r="W2741" s="1">
        <v>1730.3000000000004</v>
      </c>
      <c r="X2741">
        <v>1</v>
      </c>
      <c r="Y2741">
        <v>1.27</v>
      </c>
      <c r="Z2741">
        <v>4</v>
      </c>
      <c r="AA2741">
        <v>0.3175</v>
      </c>
      <c r="AB2741" s="2">
        <v>0</v>
      </c>
      <c r="AC2741" s="1">
        <v>0</v>
      </c>
      <c r="AD2741" s="7">
        <v>43539</v>
      </c>
      <c r="AE2741" s="7">
        <v>43539</v>
      </c>
      <c r="AF2741">
        <v>0</v>
      </c>
      <c r="AG2741" t="s">
        <v>53</v>
      </c>
      <c r="AH2741" s="2">
        <v>0</v>
      </c>
      <c r="AI2741" s="1">
        <v>0</v>
      </c>
      <c r="AJ2741" s="1">
        <v>0</v>
      </c>
      <c r="AK2741" s="60" t="str">
        <f>+IF(Tabla1[[#This Row],[REQUEST_TY]]="SR MANTENIMIENTO CORRECTIVO", "EMERGENCIA", "OTROS")</f>
        <v>EMERGENCIA</v>
      </c>
      <c r="AL2741" s="6" t="str">
        <f>+_xlfn.IFS(Tabla1[[#This Row],[Veces obj]]&lt;=1,"0-1",Tabla1[[#This Row],[Veces obj]]&lt;=2,"1-2",Tabla1[[#This Row],[Veces obj]]&lt;=3,"2-3",TRUE,"&gt;3")</f>
        <v>0-1</v>
      </c>
      <c r="AM2741" s="60" t="str">
        <f>+_xlfn.IFS(MONTH(Tabla1[[#This Row],[MES]])&lt;=3,"Q1",MONTH(Tabla1[[#This Row],[MES]])&lt;=6,"Q2",MONTH(Tabla1[[#This Row],[MES]])&lt;=9,"Q3",TRUE,"Q4")</f>
        <v>Q1</v>
      </c>
      <c r="AN2741" s="15" t="str">
        <f>+IFERROR(VLOOKUP(Tabla1[[#This Row],[CUENTA]],CTAS[],2,0),"OTROS")</f>
        <v>OTROS</v>
      </c>
      <c r="AP2741" s="15" t="str">
        <f>+IFERROR(VLOOKUP(Tabla1[[#This Row],[EMPLEADO]],IS[],3,0),"OTROS")</f>
        <v>OTROS</v>
      </c>
      <c r="AQ2741" s="15" t="str">
        <f>+IFERROR(VLOOKUP(Tabla1[[#This Row],[EMPLEADO]],IS[[NÓMINA]:[INGENIERO]],2,0),"OTROS")</f>
        <v>OTROS</v>
      </c>
    </row>
    <row r="2742" spans="1:43" x14ac:dyDescent="0.25">
      <c r="A2742" t="s">
        <v>7477</v>
      </c>
      <c r="B2742">
        <v>1</v>
      </c>
      <c r="C2742" t="s">
        <v>8652</v>
      </c>
      <c r="D2742" t="s">
        <v>38</v>
      </c>
      <c r="E2742" t="s">
        <v>5605</v>
      </c>
      <c r="F2742" t="s">
        <v>8653</v>
      </c>
      <c r="G2742" s="17" t="s">
        <v>8654</v>
      </c>
      <c r="H2742" t="s">
        <v>213</v>
      </c>
      <c r="I2742" t="s">
        <v>43</v>
      </c>
      <c r="J2742" t="s">
        <v>8</v>
      </c>
      <c r="K2742" t="s">
        <v>1296</v>
      </c>
      <c r="L2742" t="s">
        <v>1800</v>
      </c>
      <c r="M2742" t="s">
        <v>1298</v>
      </c>
      <c r="N2742">
        <v>0</v>
      </c>
      <c r="O2742" t="s">
        <v>47</v>
      </c>
      <c r="P2742">
        <v>306</v>
      </c>
      <c r="Q2742" t="s">
        <v>48</v>
      </c>
      <c r="R2742" t="s">
        <v>153</v>
      </c>
      <c r="S2742" t="s">
        <v>50</v>
      </c>
      <c r="T2742" t="s">
        <v>51</v>
      </c>
      <c r="U2742" t="s">
        <v>52</v>
      </c>
      <c r="V2742">
        <v>1.05</v>
      </c>
      <c r="W2742" s="1">
        <v>750.75000000000011</v>
      </c>
      <c r="X2742">
        <v>1</v>
      </c>
      <c r="Y2742">
        <v>1.23</v>
      </c>
      <c r="Z2742">
        <v>5</v>
      </c>
      <c r="AA2742">
        <v>0.246</v>
      </c>
      <c r="AB2742" s="2">
        <v>0</v>
      </c>
      <c r="AC2742" s="1">
        <v>0</v>
      </c>
      <c r="AD2742" s="7">
        <v>43539</v>
      </c>
      <c r="AE2742" s="7">
        <v>43539</v>
      </c>
      <c r="AF2742">
        <v>0</v>
      </c>
      <c r="AG2742" t="s">
        <v>53</v>
      </c>
      <c r="AH2742" s="2">
        <v>0</v>
      </c>
      <c r="AI2742" s="1">
        <v>0</v>
      </c>
      <c r="AJ2742" s="1">
        <v>0</v>
      </c>
      <c r="AK2742" s="60" t="str">
        <f>+IF(Tabla1[[#This Row],[REQUEST_TY]]="SR MANTENIMIENTO CORRECTIVO", "EMERGENCIA", "OTROS")</f>
        <v>EMERGENCIA</v>
      </c>
      <c r="AL2742" s="6" t="str">
        <f>+_xlfn.IFS(Tabla1[[#This Row],[Veces obj]]&lt;=1,"0-1",Tabla1[[#This Row],[Veces obj]]&lt;=2,"1-2",Tabla1[[#This Row],[Veces obj]]&lt;=3,"2-3",TRUE,"&gt;3")</f>
        <v>0-1</v>
      </c>
      <c r="AM2742" s="60" t="str">
        <f>+_xlfn.IFS(MONTH(Tabla1[[#This Row],[MES]])&lt;=3,"Q1",MONTH(Tabla1[[#This Row],[MES]])&lt;=6,"Q2",MONTH(Tabla1[[#This Row],[MES]])&lt;=9,"Q3",TRUE,"Q4")</f>
        <v>Q1</v>
      </c>
      <c r="AN2742" s="15" t="str">
        <f>+IFERROR(VLOOKUP(Tabla1[[#This Row],[CUENTA]],CTAS[],2,0),"OTROS")</f>
        <v>OTROS</v>
      </c>
      <c r="AP2742" s="15" t="str">
        <f>+IFERROR(VLOOKUP(Tabla1[[#This Row],[EMPLEADO]],IS[],3,0),"OTROS")</f>
        <v>OTROS</v>
      </c>
      <c r="AQ2742" s="15" t="str">
        <f>+IFERROR(VLOOKUP(Tabla1[[#This Row],[EMPLEADO]],IS[[NÓMINA]:[INGENIERO]],2,0),"OTROS")</f>
        <v>OTROS</v>
      </c>
    </row>
    <row r="2743" spans="1:43" x14ac:dyDescent="0.25">
      <c r="A2743" t="s">
        <v>7477</v>
      </c>
      <c r="B2743">
        <v>1</v>
      </c>
      <c r="C2743" t="s">
        <v>7453</v>
      </c>
      <c r="D2743" t="s">
        <v>38</v>
      </c>
      <c r="E2743" t="s">
        <v>39</v>
      </c>
      <c r="F2743" t="s">
        <v>7454</v>
      </c>
      <c r="G2743" s="17" t="s">
        <v>3445</v>
      </c>
      <c r="H2743" t="s">
        <v>101</v>
      </c>
      <c r="I2743" t="s">
        <v>43</v>
      </c>
      <c r="J2743" t="s">
        <v>8</v>
      </c>
      <c r="K2743" t="s">
        <v>1848</v>
      </c>
      <c r="L2743" t="s">
        <v>3446</v>
      </c>
      <c r="M2743" t="s">
        <v>273</v>
      </c>
      <c r="N2743">
        <v>1</v>
      </c>
      <c r="O2743" t="s">
        <v>105</v>
      </c>
      <c r="P2743">
        <v>2658</v>
      </c>
      <c r="Q2743" t="s">
        <v>48</v>
      </c>
      <c r="R2743" t="s">
        <v>49</v>
      </c>
      <c r="S2743" t="s">
        <v>50</v>
      </c>
      <c r="T2743" t="s">
        <v>51</v>
      </c>
      <c r="U2743" t="s">
        <v>52</v>
      </c>
      <c r="V2743">
        <v>1.05</v>
      </c>
      <c r="W2743" s="1">
        <v>0</v>
      </c>
      <c r="X2743">
        <v>1</v>
      </c>
      <c r="Y2743">
        <v>10.94</v>
      </c>
      <c r="Z2743">
        <v>5</v>
      </c>
      <c r="AA2743">
        <v>2.1879999999999997</v>
      </c>
      <c r="AB2743" s="2">
        <v>0.29699999999999993</v>
      </c>
      <c r="AC2743" s="1">
        <v>0</v>
      </c>
      <c r="AD2743" s="7">
        <v>43537</v>
      </c>
      <c r="AE2743" s="7">
        <v>43537</v>
      </c>
      <c r="AF2743">
        <v>0</v>
      </c>
      <c r="AG2743" t="s">
        <v>53</v>
      </c>
      <c r="AH2743" s="2">
        <v>0</v>
      </c>
      <c r="AI2743" s="1">
        <v>0</v>
      </c>
      <c r="AJ2743" s="1">
        <v>0</v>
      </c>
      <c r="AK2743" s="60" t="str">
        <f>+IF(Tabla1[[#This Row],[REQUEST_TY]]="SR MANTENIMIENTO CORRECTIVO", "EMERGENCIA", "OTROS")</f>
        <v>EMERGENCIA</v>
      </c>
      <c r="AL2743" s="6" t="str">
        <f>+_xlfn.IFS(Tabla1[[#This Row],[Veces obj]]&lt;=1,"0-1",Tabla1[[#This Row],[Veces obj]]&lt;=2,"1-2",Tabla1[[#This Row],[Veces obj]]&lt;=3,"2-3",TRUE,"&gt;3")</f>
        <v>2-3</v>
      </c>
      <c r="AM2743" s="60" t="str">
        <f>+_xlfn.IFS(MONTH(Tabla1[[#This Row],[MES]])&lt;=3,"Q1",MONTH(Tabla1[[#This Row],[MES]])&lt;=6,"Q2",MONTH(Tabla1[[#This Row],[MES]])&lt;=9,"Q3",TRUE,"Q4")</f>
        <v>Q1</v>
      </c>
      <c r="AN2743" s="15" t="str">
        <f>+IFERROR(VLOOKUP(Tabla1[[#This Row],[CUENTA]],CTAS[],2,0),"OTROS")</f>
        <v>OTROS</v>
      </c>
      <c r="AP2743" s="15" t="str">
        <f>+IFERROR(VLOOKUP(Tabla1[[#This Row],[EMPLEADO]],IS[],3,0),"OTROS")</f>
        <v>OTROS</v>
      </c>
      <c r="AQ2743" s="15" t="str">
        <f>+IFERROR(VLOOKUP(Tabla1[[#This Row],[EMPLEADO]],IS[[NÓMINA]:[INGENIERO]],2,0),"OTROS")</f>
        <v>OTROS</v>
      </c>
    </row>
    <row r="2744" spans="1:43" x14ac:dyDescent="0.25">
      <c r="A2744" t="s">
        <v>7477</v>
      </c>
      <c r="B2744">
        <v>1</v>
      </c>
      <c r="C2744" t="s">
        <v>8655</v>
      </c>
      <c r="D2744" t="s">
        <v>38</v>
      </c>
      <c r="E2744" t="s">
        <v>133</v>
      </c>
      <c r="F2744" t="s">
        <v>8656</v>
      </c>
      <c r="G2744" s="17" t="s">
        <v>1799</v>
      </c>
      <c r="H2744" t="s">
        <v>213</v>
      </c>
      <c r="I2744" t="s">
        <v>43</v>
      </c>
      <c r="J2744" t="s">
        <v>8</v>
      </c>
      <c r="K2744" t="s">
        <v>1296</v>
      </c>
      <c r="L2744" t="s">
        <v>1800</v>
      </c>
      <c r="M2744" t="s">
        <v>1298</v>
      </c>
      <c r="N2744">
        <v>0</v>
      </c>
      <c r="O2744" t="s">
        <v>47</v>
      </c>
      <c r="P2744">
        <v>57</v>
      </c>
      <c r="Q2744" t="s">
        <v>82</v>
      </c>
      <c r="R2744" t="s">
        <v>138</v>
      </c>
      <c r="S2744" t="s">
        <v>139</v>
      </c>
      <c r="T2744" t="s">
        <v>51</v>
      </c>
      <c r="U2744" t="s">
        <v>140</v>
      </c>
      <c r="V2744">
        <v>1.1000000000000001</v>
      </c>
      <c r="W2744" s="1">
        <v>1730.3000000000004</v>
      </c>
      <c r="X2744">
        <v>1</v>
      </c>
      <c r="Y2744">
        <v>1.03</v>
      </c>
      <c r="Z2744">
        <v>4</v>
      </c>
      <c r="AA2744">
        <v>0.25750000000000001</v>
      </c>
      <c r="AB2744" s="2">
        <v>0</v>
      </c>
      <c r="AC2744" s="1">
        <v>0</v>
      </c>
      <c r="AD2744" s="7">
        <v>43536</v>
      </c>
      <c r="AE2744" s="7">
        <v>43537</v>
      </c>
      <c r="AF2744">
        <v>1</v>
      </c>
      <c r="AG2744" t="s">
        <v>53</v>
      </c>
      <c r="AH2744" s="2">
        <v>0</v>
      </c>
      <c r="AI2744" s="1">
        <v>0</v>
      </c>
      <c r="AJ2744" s="1">
        <v>0</v>
      </c>
      <c r="AK2744" s="60" t="str">
        <f>+IF(Tabla1[[#This Row],[REQUEST_TY]]="SR MANTENIMIENTO CORRECTIVO", "EMERGENCIA", "OTROS")</f>
        <v>EMERGENCIA</v>
      </c>
      <c r="AL2744" s="6" t="str">
        <f>+_xlfn.IFS(Tabla1[[#This Row],[Veces obj]]&lt;=1,"0-1",Tabla1[[#This Row],[Veces obj]]&lt;=2,"1-2",Tabla1[[#This Row],[Veces obj]]&lt;=3,"2-3",TRUE,"&gt;3")</f>
        <v>0-1</v>
      </c>
      <c r="AM2744" s="60" t="str">
        <f>+_xlfn.IFS(MONTH(Tabla1[[#This Row],[MES]])&lt;=3,"Q1",MONTH(Tabla1[[#This Row],[MES]])&lt;=6,"Q2",MONTH(Tabla1[[#This Row],[MES]])&lt;=9,"Q3",TRUE,"Q4")</f>
        <v>Q1</v>
      </c>
      <c r="AN2744" s="15" t="str">
        <f>+IFERROR(VLOOKUP(Tabla1[[#This Row],[CUENTA]],CTAS[],2,0),"OTROS")</f>
        <v>OTROS</v>
      </c>
      <c r="AP2744" s="15" t="str">
        <f>+IFERROR(VLOOKUP(Tabla1[[#This Row],[EMPLEADO]],IS[],3,0),"OTROS")</f>
        <v>OTROS</v>
      </c>
      <c r="AQ2744" s="15" t="str">
        <f>+IFERROR(VLOOKUP(Tabla1[[#This Row],[EMPLEADO]],IS[[NÓMINA]:[INGENIERO]],2,0),"OTROS")</f>
        <v>OTROS</v>
      </c>
    </row>
    <row r="2745" spans="1:43" x14ac:dyDescent="0.25">
      <c r="A2745" t="s">
        <v>7477</v>
      </c>
      <c r="B2745">
        <v>1</v>
      </c>
      <c r="C2745" t="s">
        <v>8657</v>
      </c>
      <c r="D2745" t="s">
        <v>38</v>
      </c>
      <c r="E2745" t="s">
        <v>394</v>
      </c>
      <c r="F2745" t="s">
        <v>8658</v>
      </c>
      <c r="G2745" s="17" t="s">
        <v>7427</v>
      </c>
      <c r="H2745" t="s">
        <v>213</v>
      </c>
      <c r="I2745" t="s">
        <v>43</v>
      </c>
      <c r="J2745" t="s">
        <v>8</v>
      </c>
      <c r="K2745" t="s">
        <v>1296</v>
      </c>
      <c r="L2745" t="s">
        <v>1800</v>
      </c>
      <c r="M2745" t="s">
        <v>1298</v>
      </c>
      <c r="N2745">
        <v>0</v>
      </c>
      <c r="O2745" t="s">
        <v>47</v>
      </c>
      <c r="P2745">
        <v>96</v>
      </c>
      <c r="Q2745" t="s">
        <v>48</v>
      </c>
      <c r="R2745" t="s">
        <v>63</v>
      </c>
      <c r="S2745" t="s">
        <v>64</v>
      </c>
      <c r="T2745" t="s">
        <v>51</v>
      </c>
      <c r="U2745" t="s">
        <v>96</v>
      </c>
      <c r="V2745">
        <v>1.1000000000000001</v>
      </c>
      <c r="W2745" s="1">
        <v>1501.5000000000002</v>
      </c>
      <c r="X2745">
        <v>1</v>
      </c>
      <c r="Y2745">
        <v>1.42</v>
      </c>
      <c r="Z2745">
        <v>5</v>
      </c>
      <c r="AA2745">
        <v>0.28399999999999997</v>
      </c>
      <c r="AB2745" s="2">
        <v>0</v>
      </c>
      <c r="AC2745" s="1">
        <v>0</v>
      </c>
      <c r="AD2745" s="7">
        <v>43536</v>
      </c>
      <c r="AE2745" s="7">
        <v>43537</v>
      </c>
      <c r="AF2745">
        <v>1</v>
      </c>
      <c r="AG2745" t="s">
        <v>53</v>
      </c>
      <c r="AH2745" s="2">
        <v>0</v>
      </c>
      <c r="AI2745" s="1">
        <v>0</v>
      </c>
      <c r="AJ2745" s="1">
        <v>0</v>
      </c>
      <c r="AK2745" s="60" t="str">
        <f>+IF(Tabla1[[#This Row],[REQUEST_TY]]="SR MANTENIMIENTO CORRECTIVO", "EMERGENCIA", "OTROS")</f>
        <v>EMERGENCIA</v>
      </c>
      <c r="AL2745" s="6" t="str">
        <f>+_xlfn.IFS(Tabla1[[#This Row],[Veces obj]]&lt;=1,"0-1",Tabla1[[#This Row],[Veces obj]]&lt;=2,"1-2",Tabla1[[#This Row],[Veces obj]]&lt;=3,"2-3",TRUE,"&gt;3")</f>
        <v>0-1</v>
      </c>
      <c r="AM2745" s="60" t="str">
        <f>+_xlfn.IFS(MONTH(Tabla1[[#This Row],[MES]])&lt;=3,"Q1",MONTH(Tabla1[[#This Row],[MES]])&lt;=6,"Q2",MONTH(Tabla1[[#This Row],[MES]])&lt;=9,"Q3",TRUE,"Q4")</f>
        <v>Q1</v>
      </c>
      <c r="AN2745" s="15" t="str">
        <f>+IFERROR(VLOOKUP(Tabla1[[#This Row],[CUENTA]],CTAS[],2,0),"OTROS")</f>
        <v>OTROS</v>
      </c>
      <c r="AP2745" s="15" t="str">
        <f>+IFERROR(VLOOKUP(Tabla1[[#This Row],[EMPLEADO]],IS[],3,0),"OTROS")</f>
        <v>OTROS</v>
      </c>
      <c r="AQ2745" s="15" t="str">
        <f>+IFERROR(VLOOKUP(Tabla1[[#This Row],[EMPLEADO]],IS[[NÓMINA]:[INGENIERO]],2,0),"OTROS")</f>
        <v>OTROS</v>
      </c>
    </row>
    <row r="2746" spans="1:43" x14ac:dyDescent="0.25">
      <c r="A2746" t="s">
        <v>7477</v>
      </c>
      <c r="B2746">
        <v>1</v>
      </c>
      <c r="C2746" t="s">
        <v>8659</v>
      </c>
      <c r="D2746" t="s">
        <v>38</v>
      </c>
      <c r="E2746" t="s">
        <v>5146</v>
      </c>
      <c r="F2746" t="s">
        <v>8660</v>
      </c>
      <c r="G2746" s="17" t="s">
        <v>6419</v>
      </c>
      <c r="H2746" t="s">
        <v>213</v>
      </c>
      <c r="I2746" t="s">
        <v>43</v>
      </c>
      <c r="J2746" t="s">
        <v>8</v>
      </c>
      <c r="K2746" t="s">
        <v>1296</v>
      </c>
      <c r="L2746" t="s">
        <v>6420</v>
      </c>
      <c r="M2746" t="s">
        <v>1298</v>
      </c>
      <c r="N2746">
        <v>0</v>
      </c>
      <c r="O2746" t="s">
        <v>47</v>
      </c>
      <c r="P2746">
        <v>22</v>
      </c>
      <c r="Q2746" t="s">
        <v>62</v>
      </c>
      <c r="R2746" t="s">
        <v>49</v>
      </c>
      <c r="S2746" t="s">
        <v>50</v>
      </c>
      <c r="T2746" t="s">
        <v>51</v>
      </c>
      <c r="U2746" t="s">
        <v>154</v>
      </c>
      <c r="V2746">
        <v>0.6</v>
      </c>
      <c r="W2746" s="1">
        <v>429.00000000000006</v>
      </c>
      <c r="X2746">
        <v>1</v>
      </c>
      <c r="Y2746">
        <v>1.31</v>
      </c>
      <c r="Z2746">
        <v>5</v>
      </c>
      <c r="AA2746">
        <v>0.26200000000000001</v>
      </c>
      <c r="AB2746" s="2">
        <v>0</v>
      </c>
      <c r="AC2746" s="1">
        <v>0</v>
      </c>
      <c r="AD2746" s="7">
        <v>43536</v>
      </c>
      <c r="AE2746" s="7">
        <v>43537</v>
      </c>
      <c r="AF2746">
        <v>1</v>
      </c>
      <c r="AG2746" t="s">
        <v>53</v>
      </c>
      <c r="AH2746" s="2">
        <v>0</v>
      </c>
      <c r="AI2746" s="1">
        <v>0</v>
      </c>
      <c r="AJ2746" s="1">
        <v>0</v>
      </c>
      <c r="AK2746" s="60" t="str">
        <f>+IF(Tabla1[[#This Row],[REQUEST_TY]]="SR MANTENIMIENTO CORRECTIVO", "EMERGENCIA", "OTROS")</f>
        <v>EMERGENCIA</v>
      </c>
      <c r="AL2746" s="6" t="str">
        <f>+_xlfn.IFS(Tabla1[[#This Row],[Veces obj]]&lt;=1,"0-1",Tabla1[[#This Row],[Veces obj]]&lt;=2,"1-2",Tabla1[[#This Row],[Veces obj]]&lt;=3,"2-3",TRUE,"&gt;3")</f>
        <v>0-1</v>
      </c>
      <c r="AM2746" s="60" t="str">
        <f>+_xlfn.IFS(MONTH(Tabla1[[#This Row],[MES]])&lt;=3,"Q1",MONTH(Tabla1[[#This Row],[MES]])&lt;=6,"Q2",MONTH(Tabla1[[#This Row],[MES]])&lt;=9,"Q3",TRUE,"Q4")</f>
        <v>Q1</v>
      </c>
      <c r="AN2746" s="15" t="str">
        <f>+IFERROR(VLOOKUP(Tabla1[[#This Row],[CUENTA]],CTAS[],2,0),"OTROS")</f>
        <v>OTROS</v>
      </c>
      <c r="AP2746" s="15" t="str">
        <f>+IFERROR(VLOOKUP(Tabla1[[#This Row],[EMPLEADO]],IS[],3,0),"OTROS")</f>
        <v>OTROS</v>
      </c>
      <c r="AQ2746" s="15" t="str">
        <f>+IFERROR(VLOOKUP(Tabla1[[#This Row],[EMPLEADO]],IS[[NÓMINA]:[INGENIERO]],2,0),"OTROS")</f>
        <v>OTROS</v>
      </c>
    </row>
    <row r="2747" spans="1:43" x14ac:dyDescent="0.25">
      <c r="A2747" t="s">
        <v>7477</v>
      </c>
      <c r="B2747">
        <v>1</v>
      </c>
      <c r="C2747" t="s">
        <v>8661</v>
      </c>
      <c r="D2747" t="s">
        <v>38</v>
      </c>
      <c r="E2747" t="s">
        <v>725</v>
      </c>
      <c r="F2747" t="s">
        <v>8662</v>
      </c>
      <c r="G2747" s="17" t="s">
        <v>6341</v>
      </c>
      <c r="H2747" t="s">
        <v>253</v>
      </c>
      <c r="I2747" t="s">
        <v>43</v>
      </c>
      <c r="J2747" t="s">
        <v>8</v>
      </c>
      <c r="K2747" t="s">
        <v>102</v>
      </c>
      <c r="L2747" t="s">
        <v>1608</v>
      </c>
      <c r="M2747" t="s">
        <v>358</v>
      </c>
      <c r="N2747">
        <v>0</v>
      </c>
      <c r="O2747" t="s">
        <v>47</v>
      </c>
      <c r="P2747">
        <v>23</v>
      </c>
      <c r="Q2747" t="s">
        <v>62</v>
      </c>
      <c r="R2747" t="s">
        <v>223</v>
      </c>
      <c r="S2747" t="s">
        <v>139</v>
      </c>
      <c r="T2747" t="s">
        <v>51</v>
      </c>
      <c r="U2747" t="s">
        <v>262</v>
      </c>
      <c r="V2747">
        <v>1.05</v>
      </c>
      <c r="W2747" s="1">
        <v>1651.6500000000003</v>
      </c>
      <c r="X2747">
        <v>1</v>
      </c>
      <c r="Y2747">
        <v>7.52</v>
      </c>
      <c r="Z2747">
        <v>4</v>
      </c>
      <c r="AA2747">
        <v>1.88</v>
      </c>
      <c r="AB2747" s="2">
        <v>0.21999999999999997</v>
      </c>
      <c r="AC2747" s="1">
        <v>-346.06</v>
      </c>
      <c r="AD2747" s="7">
        <v>43537</v>
      </c>
      <c r="AE2747" s="7">
        <v>43537</v>
      </c>
      <c r="AF2747">
        <v>0</v>
      </c>
      <c r="AG2747" t="s">
        <v>53</v>
      </c>
      <c r="AH2747" s="2">
        <v>0</v>
      </c>
      <c r="AI2747" s="1">
        <v>0</v>
      </c>
      <c r="AJ2747" s="1">
        <v>0</v>
      </c>
      <c r="AK2747" s="60" t="str">
        <f>+IF(Tabla1[[#This Row],[REQUEST_TY]]="SR MANTENIMIENTO CORRECTIVO", "EMERGENCIA", "OTROS")</f>
        <v>EMERGENCIA</v>
      </c>
      <c r="AL2747" s="6" t="str">
        <f>+_xlfn.IFS(Tabla1[[#This Row],[Veces obj]]&lt;=1,"0-1",Tabla1[[#This Row],[Veces obj]]&lt;=2,"1-2",Tabla1[[#This Row],[Veces obj]]&lt;=3,"2-3",TRUE,"&gt;3")</f>
        <v>1-2</v>
      </c>
      <c r="AM2747" s="60" t="str">
        <f>+_xlfn.IFS(MONTH(Tabla1[[#This Row],[MES]])&lt;=3,"Q1",MONTH(Tabla1[[#This Row],[MES]])&lt;=6,"Q2",MONTH(Tabla1[[#This Row],[MES]])&lt;=9,"Q3",TRUE,"Q4")</f>
        <v>Q1</v>
      </c>
      <c r="AN2747" s="15" t="str">
        <f>+IFERROR(VLOOKUP(Tabla1[[#This Row],[CUENTA]],CTAS[],2,0),"OTROS")</f>
        <v>OTROS</v>
      </c>
      <c r="AP2747" s="15" t="str">
        <f>+IFERROR(VLOOKUP(Tabla1[[#This Row],[EMPLEADO]],IS[],3,0),"OTROS")</f>
        <v>OTROS</v>
      </c>
      <c r="AQ2747" s="15" t="str">
        <f>+IFERROR(VLOOKUP(Tabla1[[#This Row],[EMPLEADO]],IS[[NÓMINA]:[INGENIERO]],2,0),"OTROS")</f>
        <v>OTROS</v>
      </c>
    </row>
    <row r="2748" spans="1:43" x14ac:dyDescent="0.25">
      <c r="A2748" t="s">
        <v>7477</v>
      </c>
      <c r="B2748">
        <v>1</v>
      </c>
      <c r="C2748" t="s">
        <v>8663</v>
      </c>
      <c r="D2748" t="s">
        <v>38</v>
      </c>
      <c r="E2748" t="s">
        <v>747</v>
      </c>
      <c r="F2748" t="s">
        <v>8664</v>
      </c>
      <c r="G2748" s="17" t="s">
        <v>1005</v>
      </c>
      <c r="H2748" t="s">
        <v>527</v>
      </c>
      <c r="I2748" t="s">
        <v>43</v>
      </c>
      <c r="J2748" t="s">
        <v>8</v>
      </c>
      <c r="K2748" t="s">
        <v>528</v>
      </c>
      <c r="L2748" t="s">
        <v>529</v>
      </c>
      <c r="M2748" t="s">
        <v>530</v>
      </c>
      <c r="N2748">
        <v>1</v>
      </c>
      <c r="O2748" t="s">
        <v>47</v>
      </c>
      <c r="P2748">
        <v>57</v>
      </c>
      <c r="Q2748" t="s">
        <v>82</v>
      </c>
      <c r="R2748" t="s">
        <v>95</v>
      </c>
      <c r="S2748" t="s">
        <v>64</v>
      </c>
      <c r="T2748" t="s">
        <v>51</v>
      </c>
      <c r="U2748" t="s">
        <v>83</v>
      </c>
      <c r="V2748">
        <v>1.05</v>
      </c>
      <c r="W2748" s="1">
        <v>0</v>
      </c>
      <c r="X2748">
        <v>1</v>
      </c>
      <c r="Y2748">
        <v>1.6</v>
      </c>
      <c r="Z2748">
        <v>5</v>
      </c>
      <c r="AA2748">
        <v>0.32</v>
      </c>
      <c r="AB2748" s="2">
        <v>0</v>
      </c>
      <c r="AC2748" s="1">
        <v>0</v>
      </c>
      <c r="AD2748" s="7">
        <v>43536</v>
      </c>
      <c r="AE2748" s="7">
        <v>43536</v>
      </c>
      <c r="AF2748">
        <v>0</v>
      </c>
      <c r="AG2748" t="s">
        <v>53</v>
      </c>
      <c r="AH2748" s="2">
        <v>0</v>
      </c>
      <c r="AI2748" s="1">
        <v>0</v>
      </c>
      <c r="AJ2748" s="1">
        <v>0</v>
      </c>
      <c r="AK2748" s="60" t="str">
        <f>+IF(Tabla1[[#This Row],[REQUEST_TY]]="SR MANTENIMIENTO CORRECTIVO", "EMERGENCIA", "OTROS")</f>
        <v>EMERGENCIA</v>
      </c>
      <c r="AL2748" s="6" t="str">
        <f>+_xlfn.IFS(Tabla1[[#This Row],[Veces obj]]&lt;=1,"0-1",Tabla1[[#This Row],[Veces obj]]&lt;=2,"1-2",Tabla1[[#This Row],[Veces obj]]&lt;=3,"2-3",TRUE,"&gt;3")</f>
        <v>0-1</v>
      </c>
      <c r="AM2748" s="60" t="str">
        <f>+_xlfn.IFS(MONTH(Tabla1[[#This Row],[MES]])&lt;=3,"Q1",MONTH(Tabla1[[#This Row],[MES]])&lt;=6,"Q2",MONTH(Tabla1[[#This Row],[MES]])&lt;=9,"Q3",TRUE,"Q4")</f>
        <v>Q1</v>
      </c>
      <c r="AN2748" s="15" t="str">
        <f>+IFERROR(VLOOKUP(Tabla1[[#This Row],[CUENTA]],CTAS[],2,0),"OTROS")</f>
        <v>OTROS</v>
      </c>
      <c r="AP2748" s="15" t="str">
        <f>+IFERROR(VLOOKUP(Tabla1[[#This Row],[EMPLEADO]],IS[],3,0),"OTROS")</f>
        <v>OTROS</v>
      </c>
      <c r="AQ2748" s="15" t="str">
        <f>+IFERROR(VLOOKUP(Tabla1[[#This Row],[EMPLEADO]],IS[[NÓMINA]:[INGENIERO]],2,0),"OTROS")</f>
        <v>OTROS</v>
      </c>
    </row>
    <row r="2749" spans="1:43" x14ac:dyDescent="0.25">
      <c r="A2749" t="s">
        <v>7477</v>
      </c>
      <c r="B2749">
        <v>1</v>
      </c>
      <c r="C2749" t="s">
        <v>8665</v>
      </c>
      <c r="D2749" t="s">
        <v>38</v>
      </c>
      <c r="E2749" t="s">
        <v>599</v>
      </c>
      <c r="F2749" t="s">
        <v>8666</v>
      </c>
      <c r="G2749" s="17" t="s">
        <v>8667</v>
      </c>
      <c r="H2749" t="s">
        <v>527</v>
      </c>
      <c r="I2749" t="s">
        <v>43</v>
      </c>
      <c r="J2749" t="s">
        <v>8</v>
      </c>
      <c r="K2749" t="s">
        <v>528</v>
      </c>
      <c r="L2749" t="s">
        <v>529</v>
      </c>
      <c r="M2749" t="s">
        <v>530</v>
      </c>
      <c r="N2749">
        <v>1</v>
      </c>
      <c r="O2749" t="s">
        <v>47</v>
      </c>
      <c r="P2749">
        <v>110</v>
      </c>
      <c r="Q2749" t="s">
        <v>48</v>
      </c>
      <c r="R2749" t="s">
        <v>242</v>
      </c>
      <c r="S2749" t="s">
        <v>64</v>
      </c>
      <c r="T2749" t="s">
        <v>51</v>
      </c>
      <c r="U2749" t="s">
        <v>96</v>
      </c>
      <c r="V2749">
        <v>1.1000000000000001</v>
      </c>
      <c r="W2749" s="1">
        <v>0</v>
      </c>
      <c r="X2749">
        <v>1</v>
      </c>
      <c r="Y2749">
        <v>1.08</v>
      </c>
      <c r="Z2749">
        <v>5</v>
      </c>
      <c r="AA2749">
        <v>0.21600000000000003</v>
      </c>
      <c r="AB2749" s="2">
        <v>0</v>
      </c>
      <c r="AC2749" s="1">
        <v>0</v>
      </c>
      <c r="AD2749" s="7">
        <v>43536</v>
      </c>
      <c r="AE2749" s="7">
        <v>43536</v>
      </c>
      <c r="AF2749">
        <v>0</v>
      </c>
      <c r="AG2749" t="s">
        <v>53</v>
      </c>
      <c r="AH2749" s="2">
        <v>0</v>
      </c>
      <c r="AI2749" s="1">
        <v>0</v>
      </c>
      <c r="AJ2749" s="1">
        <v>0</v>
      </c>
      <c r="AK2749" s="60" t="str">
        <f>+IF(Tabla1[[#This Row],[REQUEST_TY]]="SR MANTENIMIENTO CORRECTIVO", "EMERGENCIA", "OTROS")</f>
        <v>EMERGENCIA</v>
      </c>
      <c r="AL2749" s="6" t="str">
        <f>+_xlfn.IFS(Tabla1[[#This Row],[Veces obj]]&lt;=1,"0-1",Tabla1[[#This Row],[Veces obj]]&lt;=2,"1-2",Tabla1[[#This Row],[Veces obj]]&lt;=3,"2-3",TRUE,"&gt;3")</f>
        <v>0-1</v>
      </c>
      <c r="AM2749" s="60" t="str">
        <f>+_xlfn.IFS(MONTH(Tabla1[[#This Row],[MES]])&lt;=3,"Q1",MONTH(Tabla1[[#This Row],[MES]])&lt;=6,"Q2",MONTH(Tabla1[[#This Row],[MES]])&lt;=9,"Q3",TRUE,"Q4")</f>
        <v>Q1</v>
      </c>
      <c r="AN2749" s="15" t="str">
        <f>+IFERROR(VLOOKUP(Tabla1[[#This Row],[CUENTA]],CTAS[],2,0),"OTROS")</f>
        <v>OTROS</v>
      </c>
      <c r="AP2749" s="15" t="str">
        <f>+IFERROR(VLOOKUP(Tabla1[[#This Row],[EMPLEADO]],IS[],3,0),"OTROS")</f>
        <v>OTROS</v>
      </c>
      <c r="AQ2749" s="15" t="str">
        <f>+IFERROR(VLOOKUP(Tabla1[[#This Row],[EMPLEADO]],IS[[NÓMINA]:[INGENIERO]],2,0),"OTROS")</f>
        <v>OTROS</v>
      </c>
    </row>
    <row r="2750" spans="1:43" x14ac:dyDescent="0.25">
      <c r="A2750" t="s">
        <v>7477</v>
      </c>
      <c r="B2750">
        <v>1</v>
      </c>
      <c r="C2750" t="s">
        <v>8668</v>
      </c>
      <c r="D2750" t="s">
        <v>38</v>
      </c>
      <c r="E2750" t="s">
        <v>599</v>
      </c>
      <c r="F2750" t="s">
        <v>8669</v>
      </c>
      <c r="G2750" s="17" t="s">
        <v>8670</v>
      </c>
      <c r="H2750" t="s">
        <v>527</v>
      </c>
      <c r="I2750" t="s">
        <v>43</v>
      </c>
      <c r="J2750" t="s">
        <v>8</v>
      </c>
      <c r="K2750" t="s">
        <v>528</v>
      </c>
      <c r="L2750" t="s">
        <v>529</v>
      </c>
      <c r="M2750" t="s">
        <v>530</v>
      </c>
      <c r="N2750">
        <v>1</v>
      </c>
      <c r="O2750" t="s">
        <v>47</v>
      </c>
      <c r="P2750">
        <v>110</v>
      </c>
      <c r="Q2750" t="s">
        <v>48</v>
      </c>
      <c r="R2750" t="s">
        <v>242</v>
      </c>
      <c r="S2750" t="s">
        <v>64</v>
      </c>
      <c r="T2750" t="s">
        <v>51</v>
      </c>
      <c r="U2750" t="s">
        <v>96</v>
      </c>
      <c r="V2750">
        <v>1.1000000000000001</v>
      </c>
      <c r="W2750" s="1">
        <v>0</v>
      </c>
      <c r="X2750">
        <v>1</v>
      </c>
      <c r="Y2750">
        <v>0.54</v>
      </c>
      <c r="Z2750">
        <v>5</v>
      </c>
      <c r="AA2750">
        <v>0.10800000000000001</v>
      </c>
      <c r="AB2750" s="2">
        <v>0</v>
      </c>
      <c r="AC2750" s="1">
        <v>0</v>
      </c>
      <c r="AD2750" s="7">
        <v>43537</v>
      </c>
      <c r="AE2750" s="7">
        <v>43537</v>
      </c>
      <c r="AF2750">
        <v>0</v>
      </c>
      <c r="AG2750" t="s">
        <v>53</v>
      </c>
      <c r="AH2750" s="2">
        <v>0</v>
      </c>
      <c r="AI2750" s="1">
        <v>0</v>
      </c>
      <c r="AJ2750" s="1">
        <v>0</v>
      </c>
      <c r="AK2750" s="60" t="str">
        <f>+IF(Tabla1[[#This Row],[REQUEST_TY]]="SR MANTENIMIENTO CORRECTIVO", "EMERGENCIA", "OTROS")</f>
        <v>EMERGENCIA</v>
      </c>
      <c r="AL2750" s="6" t="str">
        <f>+_xlfn.IFS(Tabla1[[#This Row],[Veces obj]]&lt;=1,"0-1",Tabla1[[#This Row],[Veces obj]]&lt;=2,"1-2",Tabla1[[#This Row],[Veces obj]]&lt;=3,"2-3",TRUE,"&gt;3")</f>
        <v>0-1</v>
      </c>
      <c r="AM2750" s="60" t="str">
        <f>+_xlfn.IFS(MONTH(Tabla1[[#This Row],[MES]])&lt;=3,"Q1",MONTH(Tabla1[[#This Row],[MES]])&lt;=6,"Q2",MONTH(Tabla1[[#This Row],[MES]])&lt;=9,"Q3",TRUE,"Q4")</f>
        <v>Q1</v>
      </c>
      <c r="AN2750" s="15" t="str">
        <f>+IFERROR(VLOOKUP(Tabla1[[#This Row],[CUENTA]],CTAS[],2,0),"OTROS")</f>
        <v>OTROS</v>
      </c>
      <c r="AP2750" s="15" t="str">
        <f>+IFERROR(VLOOKUP(Tabla1[[#This Row],[EMPLEADO]],IS[],3,0),"OTROS")</f>
        <v>OTROS</v>
      </c>
      <c r="AQ2750" s="15" t="str">
        <f>+IFERROR(VLOOKUP(Tabla1[[#This Row],[EMPLEADO]],IS[[NÓMINA]:[INGENIERO]],2,0),"OTROS")</f>
        <v>OTROS</v>
      </c>
    </row>
    <row r="2751" spans="1:43" x14ac:dyDescent="0.25">
      <c r="A2751" t="s">
        <v>7477</v>
      </c>
      <c r="B2751">
        <v>1</v>
      </c>
      <c r="C2751" t="s">
        <v>8671</v>
      </c>
      <c r="D2751" t="s">
        <v>38</v>
      </c>
      <c r="E2751" t="s">
        <v>1077</v>
      </c>
      <c r="F2751" t="s">
        <v>8672</v>
      </c>
      <c r="G2751" s="17" t="s">
        <v>1723</v>
      </c>
      <c r="H2751" t="s">
        <v>1052</v>
      </c>
      <c r="I2751" t="s">
        <v>43</v>
      </c>
      <c r="J2751" t="s">
        <v>8</v>
      </c>
      <c r="K2751" t="s">
        <v>1541</v>
      </c>
      <c r="L2751" t="s">
        <v>1724</v>
      </c>
      <c r="M2751" t="s">
        <v>1725</v>
      </c>
      <c r="N2751">
        <v>0</v>
      </c>
      <c r="O2751" t="s">
        <v>47</v>
      </c>
      <c r="P2751">
        <v>56</v>
      </c>
      <c r="Q2751" t="s">
        <v>82</v>
      </c>
      <c r="R2751" t="s">
        <v>63</v>
      </c>
      <c r="S2751" t="s">
        <v>64</v>
      </c>
      <c r="T2751" t="s">
        <v>51</v>
      </c>
      <c r="U2751" t="s">
        <v>83</v>
      </c>
      <c r="V2751">
        <v>1.05</v>
      </c>
      <c r="W2751" s="1">
        <v>1433.25</v>
      </c>
      <c r="X2751">
        <v>1</v>
      </c>
      <c r="Y2751">
        <v>1.27</v>
      </c>
      <c r="Z2751">
        <v>5</v>
      </c>
      <c r="AA2751">
        <v>0.254</v>
      </c>
      <c r="AB2751" s="2">
        <v>0</v>
      </c>
      <c r="AC2751" s="1">
        <v>0</v>
      </c>
      <c r="AD2751" s="7">
        <v>43536</v>
      </c>
      <c r="AE2751" s="7">
        <v>43536</v>
      </c>
      <c r="AF2751">
        <v>0</v>
      </c>
      <c r="AG2751" t="s">
        <v>53</v>
      </c>
      <c r="AH2751" s="2">
        <v>0</v>
      </c>
      <c r="AI2751" s="1">
        <v>0</v>
      </c>
      <c r="AJ2751" s="1">
        <v>0</v>
      </c>
      <c r="AK2751" s="60" t="str">
        <f>+IF(Tabla1[[#This Row],[REQUEST_TY]]="SR MANTENIMIENTO CORRECTIVO", "EMERGENCIA", "OTROS")</f>
        <v>EMERGENCIA</v>
      </c>
      <c r="AL2751" s="6" t="str">
        <f>+_xlfn.IFS(Tabla1[[#This Row],[Veces obj]]&lt;=1,"0-1",Tabla1[[#This Row],[Veces obj]]&lt;=2,"1-2",Tabla1[[#This Row],[Veces obj]]&lt;=3,"2-3",TRUE,"&gt;3")</f>
        <v>0-1</v>
      </c>
      <c r="AM2751" s="60" t="str">
        <f>+_xlfn.IFS(MONTH(Tabla1[[#This Row],[MES]])&lt;=3,"Q1",MONTH(Tabla1[[#This Row],[MES]])&lt;=6,"Q2",MONTH(Tabla1[[#This Row],[MES]])&lt;=9,"Q3",TRUE,"Q4")</f>
        <v>Q1</v>
      </c>
      <c r="AN2751" s="15" t="str">
        <f>+IFERROR(VLOOKUP(Tabla1[[#This Row],[CUENTA]],CTAS[],2,0),"OTROS")</f>
        <v>OTROS</v>
      </c>
      <c r="AP2751" s="15" t="str">
        <f>+IFERROR(VLOOKUP(Tabla1[[#This Row],[EMPLEADO]],IS[],3,0),"OTROS")</f>
        <v>OTROS</v>
      </c>
      <c r="AQ2751" s="15" t="str">
        <f>+IFERROR(VLOOKUP(Tabla1[[#This Row],[EMPLEADO]],IS[[NÓMINA]:[INGENIERO]],2,0),"OTROS")</f>
        <v>OTROS</v>
      </c>
    </row>
    <row r="2752" spans="1:43" x14ac:dyDescent="0.25">
      <c r="A2752" t="s">
        <v>7477</v>
      </c>
      <c r="B2752">
        <v>1</v>
      </c>
      <c r="C2752" t="s">
        <v>8673</v>
      </c>
      <c r="D2752" t="s">
        <v>38</v>
      </c>
      <c r="E2752" t="s">
        <v>294</v>
      </c>
      <c r="F2752" t="s">
        <v>8674</v>
      </c>
      <c r="G2752" s="17" t="s">
        <v>8675</v>
      </c>
      <c r="H2752" t="s">
        <v>204</v>
      </c>
      <c r="I2752" t="s">
        <v>43</v>
      </c>
      <c r="J2752" t="s">
        <v>8</v>
      </c>
      <c r="K2752" t="s">
        <v>1969</v>
      </c>
      <c r="L2752" t="s">
        <v>8676</v>
      </c>
      <c r="M2752" t="s">
        <v>8677</v>
      </c>
      <c r="N2752">
        <v>0</v>
      </c>
      <c r="O2752" t="s">
        <v>47</v>
      </c>
      <c r="P2752">
        <v>2658</v>
      </c>
      <c r="Q2752" t="s">
        <v>48</v>
      </c>
      <c r="R2752" t="s">
        <v>95</v>
      </c>
      <c r="S2752" t="s">
        <v>64</v>
      </c>
      <c r="T2752" t="s">
        <v>51</v>
      </c>
      <c r="U2752" t="s">
        <v>96</v>
      </c>
      <c r="V2752">
        <v>1.1000000000000001</v>
      </c>
      <c r="W2752" s="1">
        <v>1501.5000000000002</v>
      </c>
      <c r="X2752">
        <v>1</v>
      </c>
      <c r="Y2752">
        <v>6.91</v>
      </c>
      <c r="Z2752">
        <v>5</v>
      </c>
      <c r="AA2752">
        <v>1.3820000000000001</v>
      </c>
      <c r="AB2752" s="2">
        <v>9.5500000000000029E-2</v>
      </c>
      <c r="AC2752" s="1">
        <v>-130.35750000000004</v>
      </c>
      <c r="AD2752" s="7">
        <v>43536</v>
      </c>
      <c r="AE2752" s="7">
        <v>43537</v>
      </c>
      <c r="AF2752">
        <v>1</v>
      </c>
      <c r="AG2752" t="s">
        <v>53</v>
      </c>
      <c r="AH2752" s="2">
        <v>0</v>
      </c>
      <c r="AI2752" s="1">
        <v>0</v>
      </c>
      <c r="AJ2752" s="1">
        <v>0</v>
      </c>
      <c r="AK2752" s="60" t="str">
        <f>+IF(Tabla1[[#This Row],[REQUEST_TY]]="SR MANTENIMIENTO CORRECTIVO", "EMERGENCIA", "OTROS")</f>
        <v>EMERGENCIA</v>
      </c>
      <c r="AL2752" s="6" t="str">
        <f>+_xlfn.IFS(Tabla1[[#This Row],[Veces obj]]&lt;=1,"0-1",Tabla1[[#This Row],[Veces obj]]&lt;=2,"1-2",Tabla1[[#This Row],[Veces obj]]&lt;=3,"2-3",TRUE,"&gt;3")</f>
        <v>1-2</v>
      </c>
      <c r="AM2752" s="60" t="str">
        <f>+_xlfn.IFS(MONTH(Tabla1[[#This Row],[MES]])&lt;=3,"Q1",MONTH(Tabla1[[#This Row],[MES]])&lt;=6,"Q2",MONTH(Tabla1[[#This Row],[MES]])&lt;=9,"Q3",TRUE,"Q4")</f>
        <v>Q1</v>
      </c>
      <c r="AN2752" s="15" t="str">
        <f>+IFERROR(VLOOKUP(Tabla1[[#This Row],[CUENTA]],CTAS[],2,0),"OTROS")</f>
        <v>OTROS</v>
      </c>
      <c r="AP2752" s="15" t="str">
        <f>+IFERROR(VLOOKUP(Tabla1[[#This Row],[EMPLEADO]],IS[],3,0),"OTROS")</f>
        <v>OTROS</v>
      </c>
      <c r="AQ2752" s="15" t="str">
        <f>+IFERROR(VLOOKUP(Tabla1[[#This Row],[EMPLEADO]],IS[[NÓMINA]:[INGENIERO]],2,0),"OTROS")</f>
        <v>OTROS</v>
      </c>
    </row>
    <row r="2753" spans="1:43" x14ac:dyDescent="0.25">
      <c r="A2753" t="s">
        <v>7477</v>
      </c>
      <c r="B2753">
        <v>1</v>
      </c>
      <c r="C2753" t="s">
        <v>8678</v>
      </c>
      <c r="D2753" t="s">
        <v>38</v>
      </c>
      <c r="E2753" t="s">
        <v>865</v>
      </c>
      <c r="F2753" t="s">
        <v>8679</v>
      </c>
      <c r="G2753" s="17" t="s">
        <v>867</v>
      </c>
      <c r="H2753" t="s">
        <v>868</v>
      </c>
      <c r="I2753" t="s">
        <v>43</v>
      </c>
      <c r="J2753" t="s">
        <v>8</v>
      </c>
      <c r="K2753" t="s">
        <v>869</v>
      </c>
      <c r="L2753" t="s">
        <v>870</v>
      </c>
      <c r="M2753" t="s">
        <v>871</v>
      </c>
      <c r="N2753">
        <v>1</v>
      </c>
      <c r="O2753" t="s">
        <v>47</v>
      </c>
      <c r="P2753">
        <v>42</v>
      </c>
      <c r="Q2753" t="s">
        <v>82</v>
      </c>
      <c r="R2753" t="s">
        <v>440</v>
      </c>
      <c r="S2753" t="s">
        <v>139</v>
      </c>
      <c r="T2753" t="s">
        <v>51</v>
      </c>
      <c r="U2753" t="s">
        <v>140</v>
      </c>
      <c r="V2753">
        <v>1.1000000000000001</v>
      </c>
      <c r="W2753" s="1">
        <v>0</v>
      </c>
      <c r="X2753">
        <v>1</v>
      </c>
      <c r="Y2753">
        <v>0.69</v>
      </c>
      <c r="Z2753">
        <v>4</v>
      </c>
      <c r="AA2753">
        <v>0.17249999999999999</v>
      </c>
      <c r="AB2753" s="2">
        <v>0</v>
      </c>
      <c r="AC2753" s="1">
        <v>0</v>
      </c>
      <c r="AD2753" s="7">
        <v>43536</v>
      </c>
      <c r="AE2753" s="7">
        <v>43536</v>
      </c>
      <c r="AF2753">
        <v>0</v>
      </c>
      <c r="AG2753" t="s">
        <v>53</v>
      </c>
      <c r="AH2753" s="2">
        <v>0</v>
      </c>
      <c r="AI2753" s="1">
        <v>0</v>
      </c>
      <c r="AJ2753" s="1">
        <v>0</v>
      </c>
      <c r="AK2753" s="60" t="str">
        <f>+IF(Tabla1[[#This Row],[REQUEST_TY]]="SR MANTENIMIENTO CORRECTIVO", "EMERGENCIA", "OTROS")</f>
        <v>EMERGENCIA</v>
      </c>
      <c r="AL2753" s="6" t="str">
        <f>+_xlfn.IFS(Tabla1[[#This Row],[Veces obj]]&lt;=1,"0-1",Tabla1[[#This Row],[Veces obj]]&lt;=2,"1-2",Tabla1[[#This Row],[Veces obj]]&lt;=3,"2-3",TRUE,"&gt;3")</f>
        <v>0-1</v>
      </c>
      <c r="AM2753" s="60" t="str">
        <f>+_xlfn.IFS(MONTH(Tabla1[[#This Row],[MES]])&lt;=3,"Q1",MONTH(Tabla1[[#This Row],[MES]])&lt;=6,"Q2",MONTH(Tabla1[[#This Row],[MES]])&lt;=9,"Q3",TRUE,"Q4")</f>
        <v>Q1</v>
      </c>
      <c r="AN2753" s="15" t="str">
        <f>+IFERROR(VLOOKUP(Tabla1[[#This Row],[CUENTA]],CTAS[],2,0),"OTROS")</f>
        <v>OTROS</v>
      </c>
      <c r="AP2753" s="15" t="str">
        <f>+IFERROR(VLOOKUP(Tabla1[[#This Row],[EMPLEADO]],IS[],3,0),"OTROS")</f>
        <v>OTROS</v>
      </c>
      <c r="AQ2753" s="15" t="str">
        <f>+IFERROR(VLOOKUP(Tabla1[[#This Row],[EMPLEADO]],IS[[NÓMINA]:[INGENIERO]],2,0),"OTROS")</f>
        <v>OTROS</v>
      </c>
    </row>
    <row r="2754" spans="1:43" x14ac:dyDescent="0.25">
      <c r="A2754" t="s">
        <v>7477</v>
      </c>
      <c r="B2754">
        <v>1</v>
      </c>
      <c r="C2754" t="s">
        <v>8680</v>
      </c>
      <c r="D2754" t="s">
        <v>38</v>
      </c>
      <c r="E2754" t="s">
        <v>2745</v>
      </c>
      <c r="F2754" t="s">
        <v>8681</v>
      </c>
      <c r="G2754" s="17" t="s">
        <v>2747</v>
      </c>
      <c r="H2754" t="s">
        <v>384</v>
      </c>
      <c r="I2754" t="s">
        <v>43</v>
      </c>
      <c r="J2754" t="s">
        <v>8</v>
      </c>
      <c r="K2754" t="s">
        <v>2748</v>
      </c>
      <c r="L2754" t="s">
        <v>2749</v>
      </c>
      <c r="M2754" t="s">
        <v>736</v>
      </c>
      <c r="N2754">
        <v>0</v>
      </c>
      <c r="O2754" t="s">
        <v>47</v>
      </c>
      <c r="P2754">
        <v>33</v>
      </c>
      <c r="Q2754" t="s">
        <v>82</v>
      </c>
      <c r="R2754" t="s">
        <v>223</v>
      </c>
      <c r="S2754" t="s">
        <v>139</v>
      </c>
      <c r="T2754" t="s">
        <v>51</v>
      </c>
      <c r="U2754" t="s">
        <v>140</v>
      </c>
      <c r="V2754">
        <v>1.1000000000000001</v>
      </c>
      <c r="W2754" s="1">
        <v>1730.3000000000004</v>
      </c>
      <c r="X2754">
        <v>1</v>
      </c>
      <c r="Y2754">
        <v>1.92</v>
      </c>
      <c r="Z2754">
        <v>4</v>
      </c>
      <c r="AA2754">
        <v>0.48</v>
      </c>
      <c r="AB2754" s="2">
        <v>0</v>
      </c>
      <c r="AC2754" s="1">
        <v>0</v>
      </c>
      <c r="AD2754" s="7">
        <v>43537</v>
      </c>
      <c r="AE2754" s="7">
        <v>43538</v>
      </c>
      <c r="AF2754">
        <v>1</v>
      </c>
      <c r="AG2754" t="s">
        <v>53</v>
      </c>
      <c r="AH2754" s="2">
        <v>0</v>
      </c>
      <c r="AI2754" s="1">
        <v>0</v>
      </c>
      <c r="AJ2754" s="1">
        <v>0</v>
      </c>
      <c r="AK2754" s="60" t="str">
        <f>+IF(Tabla1[[#This Row],[REQUEST_TY]]="SR MANTENIMIENTO CORRECTIVO", "EMERGENCIA", "OTROS")</f>
        <v>EMERGENCIA</v>
      </c>
      <c r="AL2754" s="6" t="str">
        <f>+_xlfn.IFS(Tabla1[[#This Row],[Veces obj]]&lt;=1,"0-1",Tabla1[[#This Row],[Veces obj]]&lt;=2,"1-2",Tabla1[[#This Row],[Veces obj]]&lt;=3,"2-3",TRUE,"&gt;3")</f>
        <v>0-1</v>
      </c>
      <c r="AM2754" s="60" t="str">
        <f>+_xlfn.IFS(MONTH(Tabla1[[#This Row],[MES]])&lt;=3,"Q1",MONTH(Tabla1[[#This Row],[MES]])&lt;=6,"Q2",MONTH(Tabla1[[#This Row],[MES]])&lt;=9,"Q3",TRUE,"Q4")</f>
        <v>Q1</v>
      </c>
      <c r="AN2754" s="15" t="str">
        <f>+IFERROR(VLOOKUP(Tabla1[[#This Row],[CUENTA]],CTAS[],2,0),"OTROS")</f>
        <v>OTROS</v>
      </c>
      <c r="AP2754" s="15" t="str">
        <f>+IFERROR(VLOOKUP(Tabla1[[#This Row],[EMPLEADO]],IS[],3,0),"OTROS")</f>
        <v>OTROS</v>
      </c>
      <c r="AQ2754" s="15" t="str">
        <f>+IFERROR(VLOOKUP(Tabla1[[#This Row],[EMPLEADO]],IS[[NÓMINA]:[INGENIERO]],2,0),"OTROS")</f>
        <v>OTROS</v>
      </c>
    </row>
    <row r="2755" spans="1:43" x14ac:dyDescent="0.25">
      <c r="A2755" t="s">
        <v>7477</v>
      </c>
      <c r="B2755">
        <v>1</v>
      </c>
      <c r="C2755" t="s">
        <v>8682</v>
      </c>
      <c r="D2755" t="s">
        <v>38</v>
      </c>
      <c r="E2755" t="s">
        <v>39</v>
      </c>
      <c r="F2755" t="s">
        <v>8683</v>
      </c>
      <c r="G2755" s="17" t="s">
        <v>8684</v>
      </c>
      <c r="H2755" t="s">
        <v>42</v>
      </c>
      <c r="I2755" t="s">
        <v>43</v>
      </c>
      <c r="J2755" t="s">
        <v>8</v>
      </c>
      <c r="K2755" t="s">
        <v>8685</v>
      </c>
      <c r="L2755" t="s">
        <v>8686</v>
      </c>
      <c r="M2755" t="s">
        <v>131</v>
      </c>
      <c r="N2755">
        <v>1</v>
      </c>
      <c r="O2755" t="s">
        <v>47</v>
      </c>
      <c r="P2755">
        <v>2658</v>
      </c>
      <c r="Q2755" t="s">
        <v>48</v>
      </c>
      <c r="R2755" t="s">
        <v>49</v>
      </c>
      <c r="S2755" t="s">
        <v>50</v>
      </c>
      <c r="T2755" t="s">
        <v>51</v>
      </c>
      <c r="U2755" t="s">
        <v>52</v>
      </c>
      <c r="V2755">
        <v>1.05</v>
      </c>
      <c r="W2755" s="1">
        <v>0</v>
      </c>
      <c r="X2755">
        <v>1</v>
      </c>
      <c r="Y2755">
        <v>2.9</v>
      </c>
      <c r="Z2755">
        <v>5</v>
      </c>
      <c r="AA2755">
        <v>0.57999999999999996</v>
      </c>
      <c r="AB2755" s="2">
        <v>0</v>
      </c>
      <c r="AC2755" s="1">
        <v>0</v>
      </c>
      <c r="AD2755" s="7">
        <v>43536</v>
      </c>
      <c r="AE2755" s="7">
        <v>43536</v>
      </c>
      <c r="AF2755">
        <v>0</v>
      </c>
      <c r="AG2755" t="s">
        <v>53</v>
      </c>
      <c r="AH2755" s="2">
        <v>0</v>
      </c>
      <c r="AI2755" s="1">
        <v>0</v>
      </c>
      <c r="AJ2755" s="1">
        <v>0</v>
      </c>
      <c r="AK2755" s="60" t="str">
        <f>+IF(Tabla1[[#This Row],[REQUEST_TY]]="SR MANTENIMIENTO CORRECTIVO", "EMERGENCIA", "OTROS")</f>
        <v>EMERGENCIA</v>
      </c>
      <c r="AL2755" s="6" t="str">
        <f>+_xlfn.IFS(Tabla1[[#This Row],[Veces obj]]&lt;=1,"0-1",Tabla1[[#This Row],[Veces obj]]&lt;=2,"1-2",Tabla1[[#This Row],[Veces obj]]&lt;=3,"2-3",TRUE,"&gt;3")</f>
        <v>0-1</v>
      </c>
      <c r="AM2755" s="60" t="str">
        <f>+_xlfn.IFS(MONTH(Tabla1[[#This Row],[MES]])&lt;=3,"Q1",MONTH(Tabla1[[#This Row],[MES]])&lt;=6,"Q2",MONTH(Tabla1[[#This Row],[MES]])&lt;=9,"Q3",TRUE,"Q4")</f>
        <v>Q1</v>
      </c>
      <c r="AN2755" s="15" t="str">
        <f>+IFERROR(VLOOKUP(Tabla1[[#This Row],[CUENTA]],CTAS[],2,0),"OTROS")</f>
        <v>OTROS</v>
      </c>
      <c r="AP2755" s="15" t="str">
        <f>+IFERROR(VLOOKUP(Tabla1[[#This Row],[EMPLEADO]],IS[],3,0),"OTROS")</f>
        <v>OTROS</v>
      </c>
      <c r="AQ2755" s="15" t="str">
        <f>+IFERROR(VLOOKUP(Tabla1[[#This Row],[EMPLEADO]],IS[[NÓMINA]:[INGENIERO]],2,0),"OTROS")</f>
        <v>OTROS</v>
      </c>
    </row>
    <row r="2756" spans="1:43" x14ac:dyDescent="0.25">
      <c r="A2756" t="s">
        <v>7477</v>
      </c>
      <c r="B2756">
        <v>1</v>
      </c>
      <c r="C2756" t="s">
        <v>8687</v>
      </c>
      <c r="D2756" t="s">
        <v>38</v>
      </c>
      <c r="E2756" t="s">
        <v>258</v>
      </c>
      <c r="F2756" t="s">
        <v>8688</v>
      </c>
      <c r="G2756" s="17" t="s">
        <v>2818</v>
      </c>
      <c r="H2756" t="s">
        <v>1572</v>
      </c>
      <c r="I2756" t="s">
        <v>43</v>
      </c>
      <c r="J2756" t="s">
        <v>8</v>
      </c>
      <c r="K2756" t="s">
        <v>59</v>
      </c>
      <c r="L2756" t="s">
        <v>2819</v>
      </c>
      <c r="M2756" t="s">
        <v>2820</v>
      </c>
      <c r="N2756">
        <v>0</v>
      </c>
      <c r="O2756" t="s">
        <v>47</v>
      </c>
      <c r="P2756">
        <v>48</v>
      </c>
      <c r="Q2756" t="s">
        <v>82</v>
      </c>
      <c r="R2756" t="s">
        <v>138</v>
      </c>
      <c r="S2756" t="s">
        <v>139</v>
      </c>
      <c r="T2756" t="s">
        <v>51</v>
      </c>
      <c r="U2756" t="s">
        <v>140</v>
      </c>
      <c r="V2756">
        <v>1.1000000000000001</v>
      </c>
      <c r="W2756" s="1">
        <v>1730.3000000000004</v>
      </c>
      <c r="X2756">
        <v>1</v>
      </c>
      <c r="Y2756">
        <v>4.9000000000000004</v>
      </c>
      <c r="Z2756">
        <v>4</v>
      </c>
      <c r="AA2756">
        <v>1.2250000000000001</v>
      </c>
      <c r="AB2756" s="2">
        <v>5.6250000000000022E-2</v>
      </c>
      <c r="AC2756" s="1">
        <v>-88.481250000000045</v>
      </c>
      <c r="AD2756" s="7">
        <v>43536</v>
      </c>
      <c r="AE2756" s="7">
        <v>43537</v>
      </c>
      <c r="AF2756">
        <v>1</v>
      </c>
      <c r="AG2756" t="s">
        <v>53</v>
      </c>
      <c r="AH2756" s="2">
        <v>0</v>
      </c>
      <c r="AI2756" s="1">
        <v>0</v>
      </c>
      <c r="AJ2756" s="1">
        <v>0</v>
      </c>
      <c r="AK2756" s="60" t="str">
        <f>+IF(Tabla1[[#This Row],[REQUEST_TY]]="SR MANTENIMIENTO CORRECTIVO", "EMERGENCIA", "OTROS")</f>
        <v>EMERGENCIA</v>
      </c>
      <c r="AL2756" s="6" t="str">
        <f>+_xlfn.IFS(Tabla1[[#This Row],[Veces obj]]&lt;=1,"0-1",Tabla1[[#This Row],[Veces obj]]&lt;=2,"1-2",Tabla1[[#This Row],[Veces obj]]&lt;=3,"2-3",TRUE,"&gt;3")</f>
        <v>1-2</v>
      </c>
      <c r="AM2756" s="60" t="str">
        <f>+_xlfn.IFS(MONTH(Tabla1[[#This Row],[MES]])&lt;=3,"Q1",MONTH(Tabla1[[#This Row],[MES]])&lt;=6,"Q2",MONTH(Tabla1[[#This Row],[MES]])&lt;=9,"Q3",TRUE,"Q4")</f>
        <v>Q1</v>
      </c>
      <c r="AN2756" s="15" t="str">
        <f>+IFERROR(VLOOKUP(Tabla1[[#This Row],[CUENTA]],CTAS[],2,0),"OTROS")</f>
        <v>OTROS</v>
      </c>
      <c r="AP2756" s="15" t="str">
        <f>+IFERROR(VLOOKUP(Tabla1[[#This Row],[EMPLEADO]],IS[],3,0),"OTROS")</f>
        <v>OTROS</v>
      </c>
      <c r="AQ2756" s="15" t="str">
        <f>+IFERROR(VLOOKUP(Tabla1[[#This Row],[EMPLEADO]],IS[[NÓMINA]:[INGENIERO]],2,0),"OTROS")</f>
        <v>OTROS</v>
      </c>
    </row>
    <row r="2757" spans="1:43" x14ac:dyDescent="0.25">
      <c r="A2757" t="s">
        <v>7477</v>
      </c>
      <c r="B2757">
        <v>1</v>
      </c>
      <c r="C2757" t="s">
        <v>8689</v>
      </c>
      <c r="D2757" t="s">
        <v>38</v>
      </c>
      <c r="E2757" t="s">
        <v>725</v>
      </c>
      <c r="F2757" t="s">
        <v>8690</v>
      </c>
      <c r="G2757" s="17" t="s">
        <v>1474</v>
      </c>
      <c r="H2757" t="s">
        <v>308</v>
      </c>
      <c r="I2757" t="s">
        <v>43</v>
      </c>
      <c r="J2757" t="s">
        <v>8</v>
      </c>
      <c r="K2757" t="s">
        <v>495</v>
      </c>
      <c r="L2757" t="s">
        <v>496</v>
      </c>
      <c r="M2757" t="s">
        <v>46</v>
      </c>
      <c r="N2757">
        <v>0</v>
      </c>
      <c r="O2757" t="s">
        <v>47</v>
      </c>
      <c r="P2757">
        <v>54</v>
      </c>
      <c r="Q2757" t="s">
        <v>82</v>
      </c>
      <c r="R2757" t="s">
        <v>223</v>
      </c>
      <c r="S2757" t="s">
        <v>139</v>
      </c>
      <c r="T2757" t="s">
        <v>51</v>
      </c>
      <c r="U2757" t="s">
        <v>140</v>
      </c>
      <c r="V2757">
        <v>1.1000000000000001</v>
      </c>
      <c r="W2757" s="1">
        <v>1730.3000000000004</v>
      </c>
      <c r="X2757">
        <v>1</v>
      </c>
      <c r="Y2757">
        <v>0.61</v>
      </c>
      <c r="Z2757">
        <v>4</v>
      </c>
      <c r="AA2757">
        <v>0.1525</v>
      </c>
      <c r="AB2757" s="2">
        <v>0</v>
      </c>
      <c r="AC2757" s="1">
        <v>0</v>
      </c>
      <c r="AD2757" s="7">
        <v>43536</v>
      </c>
      <c r="AE2757" s="7">
        <v>43536</v>
      </c>
      <c r="AF2757">
        <v>0</v>
      </c>
      <c r="AG2757" t="s">
        <v>53</v>
      </c>
      <c r="AH2757" s="2">
        <v>0</v>
      </c>
      <c r="AI2757" s="1">
        <v>0</v>
      </c>
      <c r="AJ2757" s="1">
        <v>0</v>
      </c>
      <c r="AK2757" s="60" t="str">
        <f>+IF(Tabla1[[#This Row],[REQUEST_TY]]="SR MANTENIMIENTO CORRECTIVO", "EMERGENCIA", "OTROS")</f>
        <v>EMERGENCIA</v>
      </c>
      <c r="AL2757" s="6" t="str">
        <f>+_xlfn.IFS(Tabla1[[#This Row],[Veces obj]]&lt;=1,"0-1",Tabla1[[#This Row],[Veces obj]]&lt;=2,"1-2",Tabla1[[#This Row],[Veces obj]]&lt;=3,"2-3",TRUE,"&gt;3")</f>
        <v>0-1</v>
      </c>
      <c r="AM2757" s="60" t="str">
        <f>+_xlfn.IFS(MONTH(Tabla1[[#This Row],[MES]])&lt;=3,"Q1",MONTH(Tabla1[[#This Row],[MES]])&lt;=6,"Q2",MONTH(Tabla1[[#This Row],[MES]])&lt;=9,"Q3",TRUE,"Q4")</f>
        <v>Q1</v>
      </c>
      <c r="AN2757" s="15" t="str">
        <f>+IFERROR(VLOOKUP(Tabla1[[#This Row],[CUENTA]],CTAS[],2,0),"OTROS")</f>
        <v>OTROS</v>
      </c>
      <c r="AP2757" s="15" t="str">
        <f>+IFERROR(VLOOKUP(Tabla1[[#This Row],[EMPLEADO]],IS[],3,0),"OTROS")</f>
        <v>OTROS</v>
      </c>
      <c r="AQ2757" s="15" t="str">
        <f>+IFERROR(VLOOKUP(Tabla1[[#This Row],[EMPLEADO]],IS[[NÓMINA]:[INGENIERO]],2,0),"OTROS")</f>
        <v>OTROS</v>
      </c>
    </row>
    <row r="2758" spans="1:43" x14ac:dyDescent="0.25">
      <c r="A2758" t="s">
        <v>7477</v>
      </c>
      <c r="B2758">
        <v>1</v>
      </c>
      <c r="C2758" t="s">
        <v>8691</v>
      </c>
      <c r="D2758" t="s">
        <v>38</v>
      </c>
      <c r="E2758" t="s">
        <v>39</v>
      </c>
      <c r="F2758" t="s">
        <v>8692</v>
      </c>
      <c r="G2758" s="17" t="s">
        <v>3878</v>
      </c>
      <c r="H2758" t="s">
        <v>453</v>
      </c>
      <c r="I2758" t="s">
        <v>43</v>
      </c>
      <c r="J2758" t="s">
        <v>8</v>
      </c>
      <c r="K2758" t="s">
        <v>44</v>
      </c>
      <c r="L2758" t="s">
        <v>1283</v>
      </c>
      <c r="M2758" t="s">
        <v>1198</v>
      </c>
      <c r="N2758">
        <v>1</v>
      </c>
      <c r="O2758" t="s">
        <v>47</v>
      </c>
      <c r="P2758">
        <v>2658</v>
      </c>
      <c r="Q2758" t="s">
        <v>48</v>
      </c>
      <c r="R2758" t="s">
        <v>49</v>
      </c>
      <c r="S2758" t="s">
        <v>50</v>
      </c>
      <c r="T2758" t="s">
        <v>51</v>
      </c>
      <c r="U2758" t="s">
        <v>52</v>
      </c>
      <c r="V2758">
        <v>1.05</v>
      </c>
      <c r="W2758" s="1">
        <v>0</v>
      </c>
      <c r="X2758">
        <v>1</v>
      </c>
      <c r="Y2758">
        <v>1.1599999999999999</v>
      </c>
      <c r="Z2758">
        <v>5</v>
      </c>
      <c r="AA2758">
        <v>0.23199999999999998</v>
      </c>
      <c r="AB2758" s="2">
        <v>0</v>
      </c>
      <c r="AC2758" s="1">
        <v>0</v>
      </c>
      <c r="AD2758" s="7">
        <v>43536</v>
      </c>
      <c r="AE2758" s="7">
        <v>43536</v>
      </c>
      <c r="AF2758">
        <v>0</v>
      </c>
      <c r="AG2758" t="s">
        <v>53</v>
      </c>
      <c r="AH2758" s="2">
        <v>0</v>
      </c>
      <c r="AI2758" s="1">
        <v>0</v>
      </c>
      <c r="AJ2758" s="1">
        <v>0</v>
      </c>
      <c r="AK2758" s="60" t="str">
        <f>+IF(Tabla1[[#This Row],[REQUEST_TY]]="SR MANTENIMIENTO CORRECTIVO", "EMERGENCIA", "OTROS")</f>
        <v>EMERGENCIA</v>
      </c>
      <c r="AL2758" s="6" t="str">
        <f>+_xlfn.IFS(Tabla1[[#This Row],[Veces obj]]&lt;=1,"0-1",Tabla1[[#This Row],[Veces obj]]&lt;=2,"1-2",Tabla1[[#This Row],[Veces obj]]&lt;=3,"2-3",TRUE,"&gt;3")</f>
        <v>0-1</v>
      </c>
      <c r="AM2758" s="60" t="str">
        <f>+_xlfn.IFS(MONTH(Tabla1[[#This Row],[MES]])&lt;=3,"Q1",MONTH(Tabla1[[#This Row],[MES]])&lt;=6,"Q2",MONTH(Tabla1[[#This Row],[MES]])&lt;=9,"Q3",TRUE,"Q4")</f>
        <v>Q1</v>
      </c>
      <c r="AN2758" s="15" t="str">
        <f>+IFERROR(VLOOKUP(Tabla1[[#This Row],[CUENTA]],CTAS[],2,0),"OTROS")</f>
        <v>OTROS</v>
      </c>
      <c r="AP2758" s="15" t="str">
        <f>+IFERROR(VLOOKUP(Tabla1[[#This Row],[EMPLEADO]],IS[],3,0),"OTROS")</f>
        <v>OTROS</v>
      </c>
      <c r="AQ2758" s="15" t="str">
        <f>+IFERROR(VLOOKUP(Tabla1[[#This Row],[EMPLEADO]],IS[[NÓMINA]:[INGENIERO]],2,0),"OTROS")</f>
        <v>OTROS</v>
      </c>
    </row>
    <row r="2759" spans="1:43" x14ac:dyDescent="0.25">
      <c r="A2759" t="s">
        <v>7477</v>
      </c>
      <c r="B2759">
        <v>1</v>
      </c>
      <c r="C2759" t="s">
        <v>8693</v>
      </c>
      <c r="D2759" t="s">
        <v>38</v>
      </c>
      <c r="E2759" t="s">
        <v>39</v>
      </c>
      <c r="F2759" t="s">
        <v>8694</v>
      </c>
      <c r="G2759" s="17" t="s">
        <v>6484</v>
      </c>
      <c r="H2759" t="s">
        <v>740</v>
      </c>
      <c r="I2759" t="s">
        <v>43</v>
      </c>
      <c r="J2759" t="s">
        <v>8</v>
      </c>
      <c r="K2759" t="s">
        <v>6485</v>
      </c>
      <c r="L2759" t="s">
        <v>6486</v>
      </c>
      <c r="M2759" t="s">
        <v>951</v>
      </c>
      <c r="N2759">
        <v>0</v>
      </c>
      <c r="O2759" t="s">
        <v>47</v>
      </c>
      <c r="P2759">
        <v>8</v>
      </c>
      <c r="Q2759" t="s">
        <v>194</v>
      </c>
      <c r="R2759" t="s">
        <v>49</v>
      </c>
      <c r="S2759" t="s">
        <v>50</v>
      </c>
      <c r="T2759" t="s">
        <v>208</v>
      </c>
      <c r="U2759" t="s">
        <v>444</v>
      </c>
      <c r="V2759">
        <v>0</v>
      </c>
      <c r="W2759" s="1">
        <v>0</v>
      </c>
      <c r="X2759">
        <v>1</v>
      </c>
      <c r="Y2759">
        <v>1.5</v>
      </c>
      <c r="Z2759">
        <v>9</v>
      </c>
      <c r="AA2759">
        <v>0.16666666666666666</v>
      </c>
      <c r="AB2759" s="2">
        <v>0</v>
      </c>
      <c r="AC2759" s="1">
        <v>0</v>
      </c>
      <c r="AD2759" s="7">
        <v>43536</v>
      </c>
      <c r="AE2759" s="7">
        <v>43536</v>
      </c>
      <c r="AF2759">
        <v>0</v>
      </c>
      <c r="AG2759" t="s">
        <v>53</v>
      </c>
      <c r="AH2759" s="2">
        <v>0</v>
      </c>
      <c r="AI2759" s="1">
        <v>0</v>
      </c>
      <c r="AJ2759" s="1">
        <v>0</v>
      </c>
      <c r="AK2759" s="60" t="str">
        <f>+IF(Tabla1[[#This Row],[REQUEST_TY]]="SR MANTENIMIENTO CORRECTIVO", "EMERGENCIA", "OTROS")</f>
        <v>EMERGENCIA</v>
      </c>
      <c r="AL2759" s="6" t="str">
        <f>+_xlfn.IFS(Tabla1[[#This Row],[Veces obj]]&lt;=1,"0-1",Tabla1[[#This Row],[Veces obj]]&lt;=2,"1-2",Tabla1[[#This Row],[Veces obj]]&lt;=3,"2-3",TRUE,"&gt;3")</f>
        <v>0-1</v>
      </c>
      <c r="AM2759" s="60" t="str">
        <f>+_xlfn.IFS(MONTH(Tabla1[[#This Row],[MES]])&lt;=3,"Q1",MONTH(Tabla1[[#This Row],[MES]])&lt;=6,"Q2",MONTH(Tabla1[[#This Row],[MES]])&lt;=9,"Q3",TRUE,"Q4")</f>
        <v>Q1</v>
      </c>
      <c r="AN2759" s="15" t="str">
        <f>+IFERROR(VLOOKUP(Tabla1[[#This Row],[CUENTA]],CTAS[],2,0),"OTROS")</f>
        <v>OTROS</v>
      </c>
      <c r="AP2759" s="15" t="str">
        <f>+IFERROR(VLOOKUP(Tabla1[[#This Row],[EMPLEADO]],IS[],3,0),"OTROS")</f>
        <v>OTROS</v>
      </c>
      <c r="AQ2759" s="15" t="str">
        <f>+IFERROR(VLOOKUP(Tabla1[[#This Row],[EMPLEADO]],IS[[NÓMINA]:[INGENIERO]],2,0),"OTROS")</f>
        <v>OTROS</v>
      </c>
    </row>
    <row r="2760" spans="1:43" x14ac:dyDescent="0.25">
      <c r="A2760" t="s">
        <v>7477</v>
      </c>
      <c r="B2760">
        <v>1</v>
      </c>
      <c r="C2760" t="s">
        <v>8695</v>
      </c>
      <c r="D2760" t="s">
        <v>38</v>
      </c>
      <c r="E2760" t="s">
        <v>113</v>
      </c>
      <c r="F2760" t="s">
        <v>8696</v>
      </c>
      <c r="G2760" s="17" t="s">
        <v>8697</v>
      </c>
      <c r="H2760" t="s">
        <v>1130</v>
      </c>
      <c r="I2760" t="s">
        <v>43</v>
      </c>
      <c r="J2760" t="s">
        <v>8</v>
      </c>
      <c r="K2760" t="s">
        <v>117</v>
      </c>
      <c r="L2760" t="s">
        <v>8698</v>
      </c>
      <c r="M2760" t="s">
        <v>8699</v>
      </c>
      <c r="N2760">
        <v>0</v>
      </c>
      <c r="O2760" t="s">
        <v>47</v>
      </c>
      <c r="P2760">
        <v>197</v>
      </c>
      <c r="Q2760" t="s">
        <v>48</v>
      </c>
      <c r="R2760" t="s">
        <v>49</v>
      </c>
      <c r="S2760" t="s">
        <v>50</v>
      </c>
      <c r="T2760" t="s">
        <v>208</v>
      </c>
      <c r="U2760" t="s">
        <v>52</v>
      </c>
      <c r="V2760">
        <v>1.05</v>
      </c>
      <c r="W2760" s="1">
        <v>750.75000000000011</v>
      </c>
      <c r="X2760">
        <v>1</v>
      </c>
      <c r="Y2760">
        <v>7.76</v>
      </c>
      <c r="Z2760">
        <v>9</v>
      </c>
      <c r="AA2760">
        <v>0.86222222222222222</v>
      </c>
      <c r="AB2760" s="2">
        <v>0</v>
      </c>
      <c r="AC2760" s="1">
        <v>0</v>
      </c>
      <c r="AD2760" s="7">
        <v>43537</v>
      </c>
      <c r="AE2760" s="7">
        <v>43537</v>
      </c>
      <c r="AF2760">
        <v>0</v>
      </c>
      <c r="AG2760" t="s">
        <v>53</v>
      </c>
      <c r="AH2760" s="2">
        <v>0</v>
      </c>
      <c r="AI2760" s="1">
        <v>0</v>
      </c>
      <c r="AJ2760" s="1">
        <v>0</v>
      </c>
      <c r="AK2760" s="60" t="str">
        <f>+IF(Tabla1[[#This Row],[REQUEST_TY]]="SR MANTENIMIENTO CORRECTIVO", "EMERGENCIA", "OTROS")</f>
        <v>EMERGENCIA</v>
      </c>
      <c r="AL2760" s="6" t="str">
        <f>+_xlfn.IFS(Tabla1[[#This Row],[Veces obj]]&lt;=1,"0-1",Tabla1[[#This Row],[Veces obj]]&lt;=2,"1-2",Tabla1[[#This Row],[Veces obj]]&lt;=3,"2-3",TRUE,"&gt;3")</f>
        <v>0-1</v>
      </c>
      <c r="AM2760" s="60" t="str">
        <f>+_xlfn.IFS(MONTH(Tabla1[[#This Row],[MES]])&lt;=3,"Q1",MONTH(Tabla1[[#This Row],[MES]])&lt;=6,"Q2",MONTH(Tabla1[[#This Row],[MES]])&lt;=9,"Q3",TRUE,"Q4")</f>
        <v>Q1</v>
      </c>
      <c r="AN2760" s="15" t="str">
        <f>+IFERROR(VLOOKUP(Tabla1[[#This Row],[CUENTA]],CTAS[],2,0),"OTROS")</f>
        <v>OTROS</v>
      </c>
      <c r="AP2760" s="15" t="str">
        <f>+IFERROR(VLOOKUP(Tabla1[[#This Row],[EMPLEADO]],IS[],3,0),"OTROS")</f>
        <v>OTROS</v>
      </c>
      <c r="AQ2760" s="15" t="str">
        <f>+IFERROR(VLOOKUP(Tabla1[[#This Row],[EMPLEADO]],IS[[NÓMINA]:[INGENIERO]],2,0),"OTROS")</f>
        <v>OTROS</v>
      </c>
    </row>
    <row r="2761" spans="1:43" x14ac:dyDescent="0.25">
      <c r="A2761" t="s">
        <v>7477</v>
      </c>
      <c r="B2761">
        <v>1</v>
      </c>
      <c r="C2761" t="s">
        <v>8700</v>
      </c>
      <c r="D2761" t="s">
        <v>38</v>
      </c>
      <c r="E2761" t="s">
        <v>725</v>
      </c>
      <c r="F2761" t="s">
        <v>8701</v>
      </c>
      <c r="G2761" s="17" t="s">
        <v>2916</v>
      </c>
      <c r="H2761" t="s">
        <v>58</v>
      </c>
      <c r="I2761" t="s">
        <v>43</v>
      </c>
      <c r="J2761" t="s">
        <v>8</v>
      </c>
      <c r="K2761" t="s">
        <v>59</v>
      </c>
      <c r="L2761" t="s">
        <v>2917</v>
      </c>
      <c r="M2761" t="s">
        <v>1496</v>
      </c>
      <c r="N2761">
        <v>0</v>
      </c>
      <c r="O2761" t="s">
        <v>47</v>
      </c>
      <c r="P2761">
        <v>46</v>
      </c>
      <c r="Q2761" t="s">
        <v>82</v>
      </c>
      <c r="R2761" t="s">
        <v>223</v>
      </c>
      <c r="S2761" t="s">
        <v>139</v>
      </c>
      <c r="T2761" t="s">
        <v>51</v>
      </c>
      <c r="U2761" t="s">
        <v>140</v>
      </c>
      <c r="V2761">
        <v>1.1000000000000001</v>
      </c>
      <c r="W2761" s="1">
        <v>1730.3000000000004</v>
      </c>
      <c r="X2761">
        <v>1</v>
      </c>
      <c r="Y2761">
        <v>2.58</v>
      </c>
      <c r="Z2761">
        <v>4</v>
      </c>
      <c r="AA2761">
        <v>0.64500000000000002</v>
      </c>
      <c r="AB2761" s="2">
        <v>0</v>
      </c>
      <c r="AC2761" s="1">
        <v>0</v>
      </c>
      <c r="AD2761" s="7">
        <v>43536</v>
      </c>
      <c r="AE2761" s="7">
        <v>43536</v>
      </c>
      <c r="AF2761">
        <v>0</v>
      </c>
      <c r="AG2761" t="s">
        <v>53</v>
      </c>
      <c r="AH2761" s="2">
        <v>0</v>
      </c>
      <c r="AI2761" s="1">
        <v>0</v>
      </c>
      <c r="AJ2761" s="1">
        <v>0</v>
      </c>
      <c r="AK2761" s="60" t="str">
        <f>+IF(Tabla1[[#This Row],[REQUEST_TY]]="SR MANTENIMIENTO CORRECTIVO", "EMERGENCIA", "OTROS")</f>
        <v>EMERGENCIA</v>
      </c>
      <c r="AL2761" s="6" t="str">
        <f>+_xlfn.IFS(Tabla1[[#This Row],[Veces obj]]&lt;=1,"0-1",Tabla1[[#This Row],[Veces obj]]&lt;=2,"1-2",Tabla1[[#This Row],[Veces obj]]&lt;=3,"2-3",TRUE,"&gt;3")</f>
        <v>0-1</v>
      </c>
      <c r="AM2761" s="60" t="str">
        <f>+_xlfn.IFS(MONTH(Tabla1[[#This Row],[MES]])&lt;=3,"Q1",MONTH(Tabla1[[#This Row],[MES]])&lt;=6,"Q2",MONTH(Tabla1[[#This Row],[MES]])&lt;=9,"Q3",TRUE,"Q4")</f>
        <v>Q1</v>
      </c>
      <c r="AN2761" s="15" t="str">
        <f>+IFERROR(VLOOKUP(Tabla1[[#This Row],[CUENTA]],CTAS[],2,0),"OTROS")</f>
        <v>OTROS</v>
      </c>
      <c r="AP2761" s="15" t="str">
        <f>+IFERROR(VLOOKUP(Tabla1[[#This Row],[EMPLEADO]],IS[],3,0),"OTROS")</f>
        <v>OTROS</v>
      </c>
      <c r="AQ2761" s="15" t="str">
        <f>+IFERROR(VLOOKUP(Tabla1[[#This Row],[EMPLEADO]],IS[[NÓMINA]:[INGENIERO]],2,0),"OTROS")</f>
        <v>OTROS</v>
      </c>
    </row>
    <row r="2762" spans="1:43" x14ac:dyDescent="0.25">
      <c r="A2762" t="s">
        <v>7477</v>
      </c>
      <c r="B2762">
        <v>1</v>
      </c>
      <c r="C2762" t="s">
        <v>8702</v>
      </c>
      <c r="D2762" t="s">
        <v>38</v>
      </c>
      <c r="E2762" t="s">
        <v>113</v>
      </c>
      <c r="F2762" t="s">
        <v>8703</v>
      </c>
      <c r="G2762" s="17" t="s">
        <v>8240</v>
      </c>
      <c r="H2762" t="s">
        <v>1572</v>
      </c>
      <c r="I2762" t="s">
        <v>43</v>
      </c>
      <c r="J2762" t="s">
        <v>8</v>
      </c>
      <c r="K2762" t="s">
        <v>125</v>
      </c>
      <c r="L2762" t="s">
        <v>8241</v>
      </c>
      <c r="M2762" t="s">
        <v>1868</v>
      </c>
      <c r="N2762">
        <v>0</v>
      </c>
      <c r="O2762" t="s">
        <v>47</v>
      </c>
      <c r="P2762">
        <v>5</v>
      </c>
      <c r="Q2762" t="s">
        <v>207</v>
      </c>
      <c r="R2762" t="s">
        <v>49</v>
      </c>
      <c r="S2762" t="s">
        <v>50</v>
      </c>
      <c r="T2762" t="s">
        <v>51</v>
      </c>
      <c r="U2762" t="s">
        <v>486</v>
      </c>
      <c r="V2762">
        <v>0</v>
      </c>
      <c r="W2762" s="1">
        <v>0</v>
      </c>
      <c r="X2762">
        <v>1</v>
      </c>
      <c r="Y2762">
        <v>5.45</v>
      </c>
      <c r="Z2762">
        <v>5</v>
      </c>
      <c r="AA2762">
        <v>1.0900000000000001</v>
      </c>
      <c r="AB2762" s="2">
        <v>2.250000000000002E-2</v>
      </c>
      <c r="AC2762" s="1">
        <v>-16.087500000000016</v>
      </c>
      <c r="AD2762" s="7">
        <v>43543</v>
      </c>
      <c r="AE2762" s="7">
        <v>43543</v>
      </c>
      <c r="AF2762">
        <v>0</v>
      </c>
      <c r="AG2762" t="s">
        <v>53</v>
      </c>
      <c r="AH2762" s="2">
        <v>0</v>
      </c>
      <c r="AI2762" s="1">
        <v>0</v>
      </c>
      <c r="AJ2762" s="1">
        <v>0</v>
      </c>
      <c r="AK2762" s="60" t="str">
        <f>+IF(Tabla1[[#This Row],[REQUEST_TY]]="SR MANTENIMIENTO CORRECTIVO", "EMERGENCIA", "OTROS")</f>
        <v>EMERGENCIA</v>
      </c>
      <c r="AL2762" s="6" t="str">
        <f>+_xlfn.IFS(Tabla1[[#This Row],[Veces obj]]&lt;=1,"0-1",Tabla1[[#This Row],[Veces obj]]&lt;=2,"1-2",Tabla1[[#This Row],[Veces obj]]&lt;=3,"2-3",TRUE,"&gt;3")</f>
        <v>1-2</v>
      </c>
      <c r="AM2762" s="60" t="str">
        <f>+_xlfn.IFS(MONTH(Tabla1[[#This Row],[MES]])&lt;=3,"Q1",MONTH(Tabla1[[#This Row],[MES]])&lt;=6,"Q2",MONTH(Tabla1[[#This Row],[MES]])&lt;=9,"Q3",TRUE,"Q4")</f>
        <v>Q1</v>
      </c>
      <c r="AN2762" s="15" t="str">
        <f>+IFERROR(VLOOKUP(Tabla1[[#This Row],[CUENTA]],CTAS[],2,0),"OTROS")</f>
        <v>OTROS</v>
      </c>
      <c r="AP2762" s="15" t="str">
        <f>+IFERROR(VLOOKUP(Tabla1[[#This Row],[EMPLEADO]],IS[],3,0),"OTROS")</f>
        <v>OTROS</v>
      </c>
      <c r="AQ2762" s="15" t="str">
        <f>+IFERROR(VLOOKUP(Tabla1[[#This Row],[EMPLEADO]],IS[[NÓMINA]:[INGENIERO]],2,0),"OTROS")</f>
        <v>OTROS</v>
      </c>
    </row>
    <row r="2763" spans="1:43" x14ac:dyDescent="0.25">
      <c r="A2763" t="s">
        <v>7477</v>
      </c>
      <c r="B2763">
        <v>1</v>
      </c>
      <c r="C2763" t="s">
        <v>8704</v>
      </c>
      <c r="D2763" t="s">
        <v>38</v>
      </c>
      <c r="E2763" t="s">
        <v>76</v>
      </c>
      <c r="F2763" t="s">
        <v>8705</v>
      </c>
      <c r="G2763" s="17" t="s">
        <v>6654</v>
      </c>
      <c r="H2763" t="s">
        <v>8581</v>
      </c>
      <c r="I2763" t="s">
        <v>43</v>
      </c>
      <c r="J2763" t="s">
        <v>8</v>
      </c>
      <c r="K2763" t="s">
        <v>59</v>
      </c>
      <c r="L2763" t="s">
        <v>5585</v>
      </c>
      <c r="M2763" t="s">
        <v>256</v>
      </c>
      <c r="N2763">
        <v>0</v>
      </c>
      <c r="O2763" t="s">
        <v>47</v>
      </c>
      <c r="P2763">
        <v>21</v>
      </c>
      <c r="Q2763" t="s">
        <v>62</v>
      </c>
      <c r="R2763" t="s">
        <v>63</v>
      </c>
      <c r="S2763" t="s">
        <v>64</v>
      </c>
      <c r="T2763" t="s">
        <v>51</v>
      </c>
      <c r="U2763" t="s">
        <v>65</v>
      </c>
      <c r="V2763">
        <v>0.8</v>
      </c>
      <c r="W2763" s="1">
        <v>1092</v>
      </c>
      <c r="X2763">
        <v>1</v>
      </c>
      <c r="Y2763">
        <v>0.56999999999999995</v>
      </c>
      <c r="Z2763">
        <v>5</v>
      </c>
      <c r="AA2763">
        <v>0.11399999999999999</v>
      </c>
      <c r="AB2763" s="2">
        <v>0</v>
      </c>
      <c r="AC2763" s="1">
        <v>0</v>
      </c>
      <c r="AD2763" s="7">
        <v>43536</v>
      </c>
      <c r="AE2763" s="7">
        <v>43536</v>
      </c>
      <c r="AF2763">
        <v>0</v>
      </c>
      <c r="AG2763" t="s">
        <v>53</v>
      </c>
      <c r="AH2763" s="2">
        <v>0</v>
      </c>
      <c r="AI2763" s="1">
        <v>0</v>
      </c>
      <c r="AJ2763" s="1">
        <v>0</v>
      </c>
      <c r="AK2763" s="60" t="str">
        <f>+IF(Tabla1[[#This Row],[REQUEST_TY]]="SR MANTENIMIENTO CORRECTIVO", "EMERGENCIA", "OTROS")</f>
        <v>EMERGENCIA</v>
      </c>
      <c r="AL2763" s="6" t="str">
        <f>+_xlfn.IFS(Tabla1[[#This Row],[Veces obj]]&lt;=1,"0-1",Tabla1[[#This Row],[Veces obj]]&lt;=2,"1-2",Tabla1[[#This Row],[Veces obj]]&lt;=3,"2-3",TRUE,"&gt;3")</f>
        <v>0-1</v>
      </c>
      <c r="AM2763" s="60" t="str">
        <f>+_xlfn.IFS(MONTH(Tabla1[[#This Row],[MES]])&lt;=3,"Q1",MONTH(Tabla1[[#This Row],[MES]])&lt;=6,"Q2",MONTH(Tabla1[[#This Row],[MES]])&lt;=9,"Q3",TRUE,"Q4")</f>
        <v>Q1</v>
      </c>
      <c r="AN2763" s="15" t="str">
        <f>+IFERROR(VLOOKUP(Tabla1[[#This Row],[CUENTA]],CTAS[],2,0),"OTROS")</f>
        <v>OTROS</v>
      </c>
      <c r="AP2763" s="15" t="str">
        <f>+IFERROR(VLOOKUP(Tabla1[[#This Row],[EMPLEADO]],IS[],3,0),"OTROS")</f>
        <v>OTROS</v>
      </c>
      <c r="AQ2763" s="15" t="str">
        <f>+IFERROR(VLOOKUP(Tabla1[[#This Row],[EMPLEADO]],IS[[NÓMINA]:[INGENIERO]],2,0),"OTROS")</f>
        <v>OTROS</v>
      </c>
    </row>
    <row r="2764" spans="1:43" x14ac:dyDescent="0.25">
      <c r="A2764" t="s">
        <v>7477</v>
      </c>
      <c r="B2764">
        <v>1</v>
      </c>
      <c r="C2764" t="s">
        <v>8706</v>
      </c>
      <c r="D2764" t="s">
        <v>38</v>
      </c>
      <c r="E2764" t="s">
        <v>332</v>
      </c>
      <c r="F2764" t="s">
        <v>8707</v>
      </c>
      <c r="G2764" s="17" t="s">
        <v>1408</v>
      </c>
      <c r="H2764" t="s">
        <v>868</v>
      </c>
      <c r="I2764" t="s">
        <v>43</v>
      </c>
      <c r="J2764" t="s">
        <v>8</v>
      </c>
      <c r="K2764" t="s">
        <v>59</v>
      </c>
      <c r="L2764" t="s">
        <v>1409</v>
      </c>
      <c r="M2764" t="s">
        <v>1410</v>
      </c>
      <c r="N2764">
        <v>1</v>
      </c>
      <c r="O2764" t="s">
        <v>47</v>
      </c>
      <c r="P2764">
        <v>18</v>
      </c>
      <c r="Q2764" t="s">
        <v>62</v>
      </c>
      <c r="R2764" t="s">
        <v>317</v>
      </c>
      <c r="S2764" t="s">
        <v>318</v>
      </c>
      <c r="T2764" t="s">
        <v>51</v>
      </c>
      <c r="U2764" t="s">
        <v>262</v>
      </c>
      <c r="V2764">
        <v>1.05</v>
      </c>
      <c r="W2764" s="1">
        <v>0</v>
      </c>
      <c r="X2764">
        <v>1</v>
      </c>
      <c r="Y2764">
        <v>3.95</v>
      </c>
      <c r="Z2764">
        <v>4</v>
      </c>
      <c r="AA2764">
        <v>0.98750000000000004</v>
      </c>
      <c r="AB2764" s="2">
        <v>0</v>
      </c>
      <c r="AC2764" s="1">
        <v>0</v>
      </c>
      <c r="AD2764" s="7">
        <v>43538</v>
      </c>
      <c r="AE2764" s="7">
        <v>43538</v>
      </c>
      <c r="AF2764">
        <v>0</v>
      </c>
      <c r="AG2764" t="s">
        <v>53</v>
      </c>
      <c r="AH2764" s="2">
        <v>0</v>
      </c>
      <c r="AI2764" s="1">
        <v>0</v>
      </c>
      <c r="AJ2764" s="1">
        <v>0</v>
      </c>
      <c r="AK2764" s="60" t="str">
        <f>+IF(Tabla1[[#This Row],[REQUEST_TY]]="SR MANTENIMIENTO CORRECTIVO", "EMERGENCIA", "OTROS")</f>
        <v>EMERGENCIA</v>
      </c>
      <c r="AL2764" s="6" t="str">
        <f>+_xlfn.IFS(Tabla1[[#This Row],[Veces obj]]&lt;=1,"0-1",Tabla1[[#This Row],[Veces obj]]&lt;=2,"1-2",Tabla1[[#This Row],[Veces obj]]&lt;=3,"2-3",TRUE,"&gt;3")</f>
        <v>0-1</v>
      </c>
      <c r="AM2764" s="60" t="str">
        <f>+_xlfn.IFS(MONTH(Tabla1[[#This Row],[MES]])&lt;=3,"Q1",MONTH(Tabla1[[#This Row],[MES]])&lt;=6,"Q2",MONTH(Tabla1[[#This Row],[MES]])&lt;=9,"Q3",TRUE,"Q4")</f>
        <v>Q1</v>
      </c>
      <c r="AN2764" s="15" t="str">
        <f>+IFERROR(VLOOKUP(Tabla1[[#This Row],[CUENTA]],CTAS[],2,0),"OTROS")</f>
        <v>OTROS</v>
      </c>
      <c r="AP2764" s="15" t="str">
        <f>+IFERROR(VLOOKUP(Tabla1[[#This Row],[EMPLEADO]],IS[],3,0),"OTROS")</f>
        <v>OTROS</v>
      </c>
      <c r="AQ2764" s="15" t="str">
        <f>+IFERROR(VLOOKUP(Tabla1[[#This Row],[EMPLEADO]],IS[[NÓMINA]:[INGENIERO]],2,0),"OTROS")</f>
        <v>OTROS</v>
      </c>
    </row>
    <row r="2765" spans="1:43" x14ac:dyDescent="0.25">
      <c r="A2765" t="s">
        <v>7477</v>
      </c>
      <c r="B2765">
        <v>1</v>
      </c>
      <c r="C2765" t="s">
        <v>8708</v>
      </c>
      <c r="D2765" t="s">
        <v>38</v>
      </c>
      <c r="E2765" t="s">
        <v>348</v>
      </c>
      <c r="F2765" t="s">
        <v>8709</v>
      </c>
      <c r="G2765" s="17" t="s">
        <v>1710</v>
      </c>
      <c r="H2765" t="s">
        <v>213</v>
      </c>
      <c r="I2765" t="s">
        <v>43</v>
      </c>
      <c r="J2765" t="s">
        <v>8</v>
      </c>
      <c r="K2765" t="s">
        <v>102</v>
      </c>
      <c r="L2765" t="s">
        <v>1292</v>
      </c>
      <c r="M2765" t="s">
        <v>215</v>
      </c>
      <c r="N2765">
        <v>0</v>
      </c>
      <c r="O2765" t="s">
        <v>47</v>
      </c>
      <c r="P2765">
        <v>49</v>
      </c>
      <c r="Q2765" t="s">
        <v>82</v>
      </c>
      <c r="R2765" t="s">
        <v>223</v>
      </c>
      <c r="S2765" t="s">
        <v>139</v>
      </c>
      <c r="T2765" t="s">
        <v>51</v>
      </c>
      <c r="U2765" t="s">
        <v>140</v>
      </c>
      <c r="V2765">
        <v>1.1000000000000001</v>
      </c>
      <c r="W2765" s="1">
        <v>1730.3000000000004</v>
      </c>
      <c r="X2765">
        <v>1</v>
      </c>
      <c r="Y2765">
        <v>2.5499999999999998</v>
      </c>
      <c r="Z2765">
        <v>4</v>
      </c>
      <c r="AA2765">
        <v>0.63749999999999996</v>
      </c>
      <c r="AB2765" s="2">
        <v>0</v>
      </c>
      <c r="AC2765" s="1">
        <v>0</v>
      </c>
      <c r="AD2765" s="7">
        <v>43538</v>
      </c>
      <c r="AE2765" s="7">
        <v>43539</v>
      </c>
      <c r="AF2765">
        <v>1</v>
      </c>
      <c r="AG2765" t="s">
        <v>53</v>
      </c>
      <c r="AH2765" s="2">
        <v>0</v>
      </c>
      <c r="AI2765" s="1">
        <v>0</v>
      </c>
      <c r="AJ2765" s="1">
        <v>0</v>
      </c>
      <c r="AK2765" s="60" t="str">
        <f>+IF(Tabla1[[#This Row],[REQUEST_TY]]="SR MANTENIMIENTO CORRECTIVO", "EMERGENCIA", "OTROS")</f>
        <v>EMERGENCIA</v>
      </c>
      <c r="AL2765" s="6" t="str">
        <f>+_xlfn.IFS(Tabla1[[#This Row],[Veces obj]]&lt;=1,"0-1",Tabla1[[#This Row],[Veces obj]]&lt;=2,"1-2",Tabla1[[#This Row],[Veces obj]]&lt;=3,"2-3",TRUE,"&gt;3")</f>
        <v>0-1</v>
      </c>
      <c r="AM2765" s="60" t="str">
        <f>+_xlfn.IFS(MONTH(Tabla1[[#This Row],[MES]])&lt;=3,"Q1",MONTH(Tabla1[[#This Row],[MES]])&lt;=6,"Q2",MONTH(Tabla1[[#This Row],[MES]])&lt;=9,"Q3",TRUE,"Q4")</f>
        <v>Q1</v>
      </c>
      <c r="AN2765" s="15" t="str">
        <f>+IFERROR(VLOOKUP(Tabla1[[#This Row],[CUENTA]],CTAS[],2,0),"OTROS")</f>
        <v>OTROS</v>
      </c>
      <c r="AP2765" s="15" t="str">
        <f>+IFERROR(VLOOKUP(Tabla1[[#This Row],[EMPLEADO]],IS[],3,0),"OTROS")</f>
        <v>OTROS</v>
      </c>
      <c r="AQ2765" s="15" t="str">
        <f>+IFERROR(VLOOKUP(Tabla1[[#This Row],[EMPLEADO]],IS[[NÓMINA]:[INGENIERO]],2,0),"OTROS")</f>
        <v>OTROS</v>
      </c>
    </row>
    <row r="2766" spans="1:43" x14ac:dyDescent="0.25">
      <c r="A2766" t="s">
        <v>7477</v>
      </c>
      <c r="B2766">
        <v>1</v>
      </c>
      <c r="C2766" t="s">
        <v>8710</v>
      </c>
      <c r="D2766" t="s">
        <v>38</v>
      </c>
      <c r="E2766" t="s">
        <v>312</v>
      </c>
      <c r="F2766" t="s">
        <v>8711</v>
      </c>
      <c r="G2766" s="17" t="s">
        <v>2476</v>
      </c>
      <c r="H2766" t="s">
        <v>1572</v>
      </c>
      <c r="I2766" t="s">
        <v>43</v>
      </c>
      <c r="J2766" t="s">
        <v>8</v>
      </c>
      <c r="K2766" t="s">
        <v>59</v>
      </c>
      <c r="L2766" t="s">
        <v>2477</v>
      </c>
      <c r="M2766" t="s">
        <v>2478</v>
      </c>
      <c r="N2766">
        <v>0</v>
      </c>
      <c r="O2766" t="s">
        <v>47</v>
      </c>
      <c r="P2766">
        <v>19</v>
      </c>
      <c r="Q2766" t="s">
        <v>62</v>
      </c>
      <c r="R2766" t="s">
        <v>317</v>
      </c>
      <c r="S2766" t="s">
        <v>318</v>
      </c>
      <c r="T2766" t="s">
        <v>51</v>
      </c>
      <c r="U2766" t="s">
        <v>262</v>
      </c>
      <c r="V2766">
        <v>1.05</v>
      </c>
      <c r="W2766" s="1">
        <v>1651.6500000000003</v>
      </c>
      <c r="X2766">
        <v>1</v>
      </c>
      <c r="Y2766">
        <v>3.57</v>
      </c>
      <c r="Z2766">
        <v>4</v>
      </c>
      <c r="AA2766">
        <v>0.89249999999999996</v>
      </c>
      <c r="AB2766" s="2">
        <v>0</v>
      </c>
      <c r="AC2766" s="1">
        <v>0</v>
      </c>
      <c r="AD2766" s="7">
        <v>43536</v>
      </c>
      <c r="AE2766" s="7">
        <v>43537</v>
      </c>
      <c r="AF2766">
        <v>1</v>
      </c>
      <c r="AG2766" t="s">
        <v>53</v>
      </c>
      <c r="AH2766" s="2">
        <v>0</v>
      </c>
      <c r="AI2766" s="1">
        <v>0</v>
      </c>
      <c r="AJ2766" s="1">
        <v>0</v>
      </c>
      <c r="AK2766" s="60" t="str">
        <f>+IF(Tabla1[[#This Row],[REQUEST_TY]]="SR MANTENIMIENTO CORRECTIVO", "EMERGENCIA", "OTROS")</f>
        <v>EMERGENCIA</v>
      </c>
      <c r="AL2766" s="6" t="str">
        <f>+_xlfn.IFS(Tabla1[[#This Row],[Veces obj]]&lt;=1,"0-1",Tabla1[[#This Row],[Veces obj]]&lt;=2,"1-2",Tabla1[[#This Row],[Veces obj]]&lt;=3,"2-3",TRUE,"&gt;3")</f>
        <v>0-1</v>
      </c>
      <c r="AM2766" s="60" t="str">
        <f>+_xlfn.IFS(MONTH(Tabla1[[#This Row],[MES]])&lt;=3,"Q1",MONTH(Tabla1[[#This Row],[MES]])&lt;=6,"Q2",MONTH(Tabla1[[#This Row],[MES]])&lt;=9,"Q3",TRUE,"Q4")</f>
        <v>Q1</v>
      </c>
      <c r="AN2766" s="15" t="str">
        <f>+IFERROR(VLOOKUP(Tabla1[[#This Row],[CUENTA]],CTAS[],2,0),"OTROS")</f>
        <v>OTROS</v>
      </c>
      <c r="AP2766" s="15" t="str">
        <f>+IFERROR(VLOOKUP(Tabla1[[#This Row],[EMPLEADO]],IS[],3,0),"OTROS")</f>
        <v>OTROS</v>
      </c>
      <c r="AQ2766" s="15" t="str">
        <f>+IFERROR(VLOOKUP(Tabla1[[#This Row],[EMPLEADO]],IS[[NÓMINA]:[INGENIERO]],2,0),"OTROS")</f>
        <v>OTROS</v>
      </c>
    </row>
    <row r="2767" spans="1:43" x14ac:dyDescent="0.25">
      <c r="A2767" t="s">
        <v>7477</v>
      </c>
      <c r="B2767">
        <v>1</v>
      </c>
      <c r="C2767" t="s">
        <v>8712</v>
      </c>
      <c r="D2767" t="s">
        <v>38</v>
      </c>
      <c r="E2767" t="s">
        <v>113</v>
      </c>
      <c r="F2767" t="s">
        <v>8713</v>
      </c>
      <c r="G2767" s="17" t="s">
        <v>8714</v>
      </c>
      <c r="H2767" t="s">
        <v>308</v>
      </c>
      <c r="I2767" t="s">
        <v>43</v>
      </c>
      <c r="J2767" t="s">
        <v>8</v>
      </c>
      <c r="K2767" t="s">
        <v>144</v>
      </c>
      <c r="L2767" t="s">
        <v>616</v>
      </c>
      <c r="M2767" t="s">
        <v>46</v>
      </c>
      <c r="N2767">
        <v>0</v>
      </c>
      <c r="O2767" t="s">
        <v>47</v>
      </c>
      <c r="P2767">
        <v>2658</v>
      </c>
      <c r="Q2767" t="s">
        <v>48</v>
      </c>
      <c r="R2767" t="s">
        <v>49</v>
      </c>
      <c r="S2767" t="s">
        <v>50</v>
      </c>
      <c r="T2767" t="s">
        <v>51</v>
      </c>
      <c r="U2767" t="s">
        <v>52</v>
      </c>
      <c r="V2767">
        <v>1.05</v>
      </c>
      <c r="W2767" s="1">
        <v>750.75000000000011</v>
      </c>
      <c r="X2767">
        <v>1</v>
      </c>
      <c r="Y2767">
        <v>0.55000000000000004</v>
      </c>
      <c r="Z2767">
        <v>5</v>
      </c>
      <c r="AA2767">
        <v>0.11000000000000001</v>
      </c>
      <c r="AB2767" s="2">
        <v>0</v>
      </c>
      <c r="AC2767" s="1">
        <v>0</v>
      </c>
      <c r="AD2767" s="7">
        <v>43536</v>
      </c>
      <c r="AE2767" s="7">
        <v>43536</v>
      </c>
      <c r="AF2767">
        <v>0</v>
      </c>
      <c r="AG2767" t="s">
        <v>53</v>
      </c>
      <c r="AH2767" s="2">
        <v>0</v>
      </c>
      <c r="AI2767" s="1">
        <v>0</v>
      </c>
      <c r="AJ2767" s="1">
        <v>0</v>
      </c>
      <c r="AK2767" s="60" t="str">
        <f>+IF(Tabla1[[#This Row],[REQUEST_TY]]="SR MANTENIMIENTO CORRECTIVO", "EMERGENCIA", "OTROS")</f>
        <v>EMERGENCIA</v>
      </c>
      <c r="AL2767" s="6" t="str">
        <f>+_xlfn.IFS(Tabla1[[#This Row],[Veces obj]]&lt;=1,"0-1",Tabla1[[#This Row],[Veces obj]]&lt;=2,"1-2",Tabla1[[#This Row],[Veces obj]]&lt;=3,"2-3",TRUE,"&gt;3")</f>
        <v>0-1</v>
      </c>
      <c r="AM2767" s="60" t="str">
        <f>+_xlfn.IFS(MONTH(Tabla1[[#This Row],[MES]])&lt;=3,"Q1",MONTH(Tabla1[[#This Row],[MES]])&lt;=6,"Q2",MONTH(Tabla1[[#This Row],[MES]])&lt;=9,"Q3",TRUE,"Q4")</f>
        <v>Q1</v>
      </c>
      <c r="AN2767" s="15" t="str">
        <f>+IFERROR(VLOOKUP(Tabla1[[#This Row],[CUENTA]],CTAS[],2,0),"OTROS")</f>
        <v>OTROS</v>
      </c>
      <c r="AP2767" s="15" t="str">
        <f>+IFERROR(VLOOKUP(Tabla1[[#This Row],[EMPLEADO]],IS[],3,0),"OTROS")</f>
        <v>OTROS</v>
      </c>
      <c r="AQ2767" s="15" t="str">
        <f>+IFERROR(VLOOKUP(Tabla1[[#This Row],[EMPLEADO]],IS[[NÓMINA]:[INGENIERO]],2,0),"OTROS")</f>
        <v>OTROS</v>
      </c>
    </row>
    <row r="2768" spans="1:43" x14ac:dyDescent="0.25">
      <c r="A2768" t="s">
        <v>7477</v>
      </c>
      <c r="B2768">
        <v>1</v>
      </c>
      <c r="C2768" t="s">
        <v>8715</v>
      </c>
      <c r="D2768" t="s">
        <v>38</v>
      </c>
      <c r="E2768" t="s">
        <v>725</v>
      </c>
      <c r="F2768" t="s">
        <v>8716</v>
      </c>
      <c r="G2768" s="17" t="s">
        <v>8717</v>
      </c>
      <c r="H2768" t="s">
        <v>266</v>
      </c>
      <c r="I2768" t="s">
        <v>43</v>
      </c>
      <c r="J2768" t="s">
        <v>8</v>
      </c>
      <c r="K2768" t="s">
        <v>59</v>
      </c>
      <c r="L2768" t="s">
        <v>8718</v>
      </c>
      <c r="M2768" t="s">
        <v>73</v>
      </c>
      <c r="N2768">
        <v>0</v>
      </c>
      <c r="O2768" t="s">
        <v>47</v>
      </c>
      <c r="P2768">
        <v>84</v>
      </c>
      <c r="Q2768" t="s">
        <v>48</v>
      </c>
      <c r="R2768" t="s">
        <v>223</v>
      </c>
      <c r="S2768" t="s">
        <v>139</v>
      </c>
      <c r="T2768" t="s">
        <v>51</v>
      </c>
      <c r="U2768" t="s">
        <v>353</v>
      </c>
      <c r="V2768">
        <v>1.1499999999999999</v>
      </c>
      <c r="W2768" s="1">
        <v>1808.95</v>
      </c>
      <c r="X2768">
        <v>1</v>
      </c>
      <c r="Y2768">
        <v>1.29</v>
      </c>
      <c r="Z2768">
        <v>4</v>
      </c>
      <c r="AA2768">
        <v>0.32250000000000001</v>
      </c>
      <c r="AB2768" s="2">
        <v>0</v>
      </c>
      <c r="AC2768" s="1">
        <v>0</v>
      </c>
      <c r="AD2768" s="7">
        <v>43536</v>
      </c>
      <c r="AE2768" s="7">
        <v>43537</v>
      </c>
      <c r="AF2768">
        <v>1</v>
      </c>
      <c r="AG2768" t="s">
        <v>53</v>
      </c>
      <c r="AH2768" s="2">
        <v>0</v>
      </c>
      <c r="AI2768" s="1">
        <v>0</v>
      </c>
      <c r="AJ2768" s="1">
        <v>0</v>
      </c>
      <c r="AK2768" s="60" t="str">
        <f>+IF(Tabla1[[#This Row],[REQUEST_TY]]="SR MANTENIMIENTO CORRECTIVO", "EMERGENCIA", "OTROS")</f>
        <v>EMERGENCIA</v>
      </c>
      <c r="AL2768" s="6" t="str">
        <f>+_xlfn.IFS(Tabla1[[#This Row],[Veces obj]]&lt;=1,"0-1",Tabla1[[#This Row],[Veces obj]]&lt;=2,"1-2",Tabla1[[#This Row],[Veces obj]]&lt;=3,"2-3",TRUE,"&gt;3")</f>
        <v>0-1</v>
      </c>
      <c r="AM2768" s="60" t="str">
        <f>+_xlfn.IFS(MONTH(Tabla1[[#This Row],[MES]])&lt;=3,"Q1",MONTH(Tabla1[[#This Row],[MES]])&lt;=6,"Q2",MONTH(Tabla1[[#This Row],[MES]])&lt;=9,"Q3",TRUE,"Q4")</f>
        <v>Q1</v>
      </c>
      <c r="AN2768" s="15" t="str">
        <f>+IFERROR(VLOOKUP(Tabla1[[#This Row],[CUENTA]],CTAS[],2,0),"OTROS")</f>
        <v>OTROS</v>
      </c>
      <c r="AP2768" s="15" t="str">
        <f>+IFERROR(VLOOKUP(Tabla1[[#This Row],[EMPLEADO]],IS[],3,0),"OTROS")</f>
        <v>JUAREZ</v>
      </c>
      <c r="AQ2768" s="15" t="str">
        <f>+IFERROR(VLOOKUP(Tabla1[[#This Row],[EMPLEADO]],IS[[NÓMINA]:[INGENIERO]],2,0),"OTROS")</f>
        <v>CESAR MAR</v>
      </c>
    </row>
    <row r="2769" spans="1:43" x14ac:dyDescent="0.25">
      <c r="A2769" t="s">
        <v>7477</v>
      </c>
      <c r="B2769">
        <v>1</v>
      </c>
      <c r="C2769" t="s">
        <v>8719</v>
      </c>
      <c r="D2769" t="s">
        <v>38</v>
      </c>
      <c r="E2769" t="s">
        <v>1015</v>
      </c>
      <c r="F2769" t="s">
        <v>8720</v>
      </c>
      <c r="G2769" s="17" t="s">
        <v>2032</v>
      </c>
      <c r="H2769" t="s">
        <v>308</v>
      </c>
      <c r="I2769" t="s">
        <v>43</v>
      </c>
      <c r="J2769" t="s">
        <v>8</v>
      </c>
      <c r="K2769" t="s">
        <v>59</v>
      </c>
      <c r="L2769" t="s">
        <v>629</v>
      </c>
      <c r="M2769" t="s">
        <v>46</v>
      </c>
      <c r="N2769">
        <v>0</v>
      </c>
      <c r="O2769" t="s">
        <v>47</v>
      </c>
      <c r="P2769">
        <v>54</v>
      </c>
      <c r="Q2769" t="s">
        <v>82</v>
      </c>
      <c r="R2769" t="s">
        <v>317</v>
      </c>
      <c r="S2769" t="s">
        <v>318</v>
      </c>
      <c r="T2769" t="s">
        <v>51</v>
      </c>
      <c r="U2769" t="s">
        <v>140</v>
      </c>
      <c r="V2769">
        <v>1.1000000000000001</v>
      </c>
      <c r="W2769" s="1">
        <v>1730.3000000000004</v>
      </c>
      <c r="X2769">
        <v>1</v>
      </c>
      <c r="Y2769">
        <v>0.93</v>
      </c>
      <c r="Z2769">
        <v>4</v>
      </c>
      <c r="AA2769">
        <v>0.23250000000000001</v>
      </c>
      <c r="AB2769" s="2">
        <v>0</v>
      </c>
      <c r="AC2769" s="1">
        <v>0</v>
      </c>
      <c r="AD2769" s="7">
        <v>43536</v>
      </c>
      <c r="AE2769" s="7">
        <v>43537</v>
      </c>
      <c r="AF2769">
        <v>1</v>
      </c>
      <c r="AG2769" t="s">
        <v>53</v>
      </c>
      <c r="AH2769" s="2">
        <v>0</v>
      </c>
      <c r="AI2769" s="1">
        <v>0</v>
      </c>
      <c r="AJ2769" s="1">
        <v>0</v>
      </c>
      <c r="AK2769" s="60" t="str">
        <f>+IF(Tabla1[[#This Row],[REQUEST_TY]]="SR MANTENIMIENTO CORRECTIVO", "EMERGENCIA", "OTROS")</f>
        <v>EMERGENCIA</v>
      </c>
      <c r="AL2769" s="6" t="str">
        <f>+_xlfn.IFS(Tabla1[[#This Row],[Veces obj]]&lt;=1,"0-1",Tabla1[[#This Row],[Veces obj]]&lt;=2,"1-2",Tabla1[[#This Row],[Veces obj]]&lt;=3,"2-3",TRUE,"&gt;3")</f>
        <v>0-1</v>
      </c>
      <c r="AM2769" s="60" t="str">
        <f>+_xlfn.IFS(MONTH(Tabla1[[#This Row],[MES]])&lt;=3,"Q1",MONTH(Tabla1[[#This Row],[MES]])&lt;=6,"Q2",MONTH(Tabla1[[#This Row],[MES]])&lt;=9,"Q3",TRUE,"Q4")</f>
        <v>Q1</v>
      </c>
      <c r="AN2769" s="15" t="str">
        <f>+IFERROR(VLOOKUP(Tabla1[[#This Row],[CUENTA]],CTAS[],2,0),"OTROS")</f>
        <v>OTROS</v>
      </c>
      <c r="AP2769" s="15" t="str">
        <f>+IFERROR(VLOOKUP(Tabla1[[#This Row],[EMPLEADO]],IS[],3,0),"OTROS")</f>
        <v>OTROS</v>
      </c>
      <c r="AQ2769" s="15" t="str">
        <f>+IFERROR(VLOOKUP(Tabla1[[#This Row],[EMPLEADO]],IS[[NÓMINA]:[INGENIERO]],2,0),"OTROS")</f>
        <v>OTROS</v>
      </c>
    </row>
    <row r="2770" spans="1:43" x14ac:dyDescent="0.25">
      <c r="A2770" t="s">
        <v>7477</v>
      </c>
      <c r="B2770">
        <v>1</v>
      </c>
      <c r="C2770" t="s">
        <v>8721</v>
      </c>
      <c r="D2770" t="s">
        <v>38</v>
      </c>
      <c r="E2770" t="s">
        <v>76</v>
      </c>
      <c r="F2770" t="s">
        <v>8722</v>
      </c>
      <c r="G2770" s="17" t="s">
        <v>8723</v>
      </c>
      <c r="H2770" t="s">
        <v>266</v>
      </c>
      <c r="I2770" t="s">
        <v>43</v>
      </c>
      <c r="J2770" t="s">
        <v>8</v>
      </c>
      <c r="K2770" t="s">
        <v>59</v>
      </c>
      <c r="L2770" t="s">
        <v>1637</v>
      </c>
      <c r="M2770" t="s">
        <v>94</v>
      </c>
      <c r="N2770">
        <v>0</v>
      </c>
      <c r="O2770" t="s">
        <v>47</v>
      </c>
      <c r="P2770">
        <v>83</v>
      </c>
      <c r="Q2770" t="s">
        <v>48</v>
      </c>
      <c r="R2770" t="s">
        <v>63</v>
      </c>
      <c r="S2770" t="s">
        <v>64</v>
      </c>
      <c r="T2770" t="s">
        <v>51</v>
      </c>
      <c r="U2770" t="s">
        <v>96</v>
      </c>
      <c r="V2770">
        <v>1.1000000000000001</v>
      </c>
      <c r="W2770" s="1">
        <v>1501.5000000000002</v>
      </c>
      <c r="X2770">
        <v>1</v>
      </c>
      <c r="Y2770">
        <v>0.98</v>
      </c>
      <c r="Z2770">
        <v>5</v>
      </c>
      <c r="AA2770">
        <v>0.19600000000000001</v>
      </c>
      <c r="AB2770" s="2">
        <v>0</v>
      </c>
      <c r="AC2770" s="1">
        <v>0</v>
      </c>
      <c r="AD2770" s="7">
        <v>43536</v>
      </c>
      <c r="AE2770" s="7">
        <v>43536</v>
      </c>
      <c r="AF2770">
        <v>0</v>
      </c>
      <c r="AG2770" t="s">
        <v>53</v>
      </c>
      <c r="AH2770" s="2">
        <v>0</v>
      </c>
      <c r="AI2770" s="1">
        <v>0</v>
      </c>
      <c r="AJ2770" s="1">
        <v>0</v>
      </c>
      <c r="AK2770" s="60" t="str">
        <f>+IF(Tabla1[[#This Row],[REQUEST_TY]]="SR MANTENIMIENTO CORRECTIVO", "EMERGENCIA", "OTROS")</f>
        <v>EMERGENCIA</v>
      </c>
      <c r="AL2770" s="6" t="str">
        <f>+_xlfn.IFS(Tabla1[[#This Row],[Veces obj]]&lt;=1,"0-1",Tabla1[[#This Row],[Veces obj]]&lt;=2,"1-2",Tabla1[[#This Row],[Veces obj]]&lt;=3,"2-3",TRUE,"&gt;3")</f>
        <v>0-1</v>
      </c>
      <c r="AM2770" s="60" t="str">
        <f>+_xlfn.IFS(MONTH(Tabla1[[#This Row],[MES]])&lt;=3,"Q1",MONTH(Tabla1[[#This Row],[MES]])&lt;=6,"Q2",MONTH(Tabla1[[#This Row],[MES]])&lt;=9,"Q3",TRUE,"Q4")</f>
        <v>Q1</v>
      </c>
      <c r="AN2770" s="15" t="str">
        <f>+IFERROR(VLOOKUP(Tabla1[[#This Row],[CUENTA]],CTAS[],2,0),"OTROS")</f>
        <v>OTROS</v>
      </c>
      <c r="AP2770" s="15" t="str">
        <f>+IFERROR(VLOOKUP(Tabla1[[#This Row],[EMPLEADO]],IS[],3,0),"OTROS")</f>
        <v>JUAREZ</v>
      </c>
      <c r="AQ2770" s="15" t="str">
        <f>+IFERROR(VLOOKUP(Tabla1[[#This Row],[EMPLEADO]],IS[[NÓMINA]:[INGENIERO]],2,0),"OTROS")</f>
        <v>CESAR MAR</v>
      </c>
    </row>
    <row r="2771" spans="1:43" x14ac:dyDescent="0.25">
      <c r="A2771" t="s">
        <v>7477</v>
      </c>
      <c r="B2771">
        <v>1</v>
      </c>
      <c r="C2771" t="s">
        <v>8724</v>
      </c>
      <c r="D2771" t="s">
        <v>38</v>
      </c>
      <c r="E2771" t="s">
        <v>76</v>
      </c>
      <c r="F2771" t="s">
        <v>8725</v>
      </c>
      <c r="G2771" s="17" t="s">
        <v>5590</v>
      </c>
      <c r="H2771" t="s">
        <v>1572</v>
      </c>
      <c r="I2771" t="s">
        <v>43</v>
      </c>
      <c r="J2771" t="s">
        <v>8</v>
      </c>
      <c r="K2771" t="s">
        <v>102</v>
      </c>
      <c r="L2771" t="s">
        <v>3190</v>
      </c>
      <c r="M2771" t="s">
        <v>1868</v>
      </c>
      <c r="N2771">
        <v>0</v>
      </c>
      <c r="O2771" t="s">
        <v>47</v>
      </c>
      <c r="P2771">
        <v>6</v>
      </c>
      <c r="Q2771" t="s">
        <v>207</v>
      </c>
      <c r="R2771" t="s">
        <v>63</v>
      </c>
      <c r="S2771" t="s">
        <v>64</v>
      </c>
      <c r="T2771" t="s">
        <v>51</v>
      </c>
      <c r="U2771" t="s">
        <v>209</v>
      </c>
      <c r="V2771">
        <v>0</v>
      </c>
      <c r="W2771" s="1">
        <v>0</v>
      </c>
      <c r="X2771">
        <v>1</v>
      </c>
      <c r="Y2771">
        <v>3.96</v>
      </c>
      <c r="Z2771">
        <v>5</v>
      </c>
      <c r="AA2771">
        <v>0.79200000000000004</v>
      </c>
      <c r="AB2771" s="2">
        <v>0</v>
      </c>
      <c r="AC2771" s="1">
        <v>0</v>
      </c>
      <c r="AD2771" s="7">
        <v>43537</v>
      </c>
      <c r="AE2771" s="7">
        <v>43537</v>
      </c>
      <c r="AF2771">
        <v>0</v>
      </c>
      <c r="AG2771" t="s">
        <v>53</v>
      </c>
      <c r="AH2771" s="2">
        <v>0</v>
      </c>
      <c r="AI2771" s="1">
        <v>0</v>
      </c>
      <c r="AJ2771" s="1">
        <v>0</v>
      </c>
      <c r="AK2771" s="60" t="str">
        <f>+IF(Tabla1[[#This Row],[REQUEST_TY]]="SR MANTENIMIENTO CORRECTIVO", "EMERGENCIA", "OTROS")</f>
        <v>EMERGENCIA</v>
      </c>
      <c r="AL2771" s="6" t="str">
        <f>+_xlfn.IFS(Tabla1[[#This Row],[Veces obj]]&lt;=1,"0-1",Tabla1[[#This Row],[Veces obj]]&lt;=2,"1-2",Tabla1[[#This Row],[Veces obj]]&lt;=3,"2-3",TRUE,"&gt;3")</f>
        <v>0-1</v>
      </c>
      <c r="AM2771" s="60" t="str">
        <f>+_xlfn.IFS(MONTH(Tabla1[[#This Row],[MES]])&lt;=3,"Q1",MONTH(Tabla1[[#This Row],[MES]])&lt;=6,"Q2",MONTH(Tabla1[[#This Row],[MES]])&lt;=9,"Q3",TRUE,"Q4")</f>
        <v>Q1</v>
      </c>
      <c r="AN2771" s="15" t="str">
        <f>+IFERROR(VLOOKUP(Tabla1[[#This Row],[CUENTA]],CTAS[],2,0),"OTROS")</f>
        <v>OTROS</v>
      </c>
      <c r="AP2771" s="15" t="str">
        <f>+IFERROR(VLOOKUP(Tabla1[[#This Row],[EMPLEADO]],IS[],3,0),"OTROS")</f>
        <v>OTROS</v>
      </c>
      <c r="AQ2771" s="15" t="str">
        <f>+IFERROR(VLOOKUP(Tabla1[[#This Row],[EMPLEADO]],IS[[NÓMINA]:[INGENIERO]],2,0),"OTROS")</f>
        <v>OTROS</v>
      </c>
    </row>
    <row r="2772" spans="1:43" x14ac:dyDescent="0.25">
      <c r="A2772" t="s">
        <v>7477</v>
      </c>
      <c r="B2772">
        <v>1</v>
      </c>
      <c r="C2772" t="s">
        <v>8726</v>
      </c>
      <c r="D2772" t="s">
        <v>38</v>
      </c>
      <c r="E2772" t="s">
        <v>85</v>
      </c>
      <c r="F2772" t="s">
        <v>8727</v>
      </c>
      <c r="G2772" s="17" t="s">
        <v>2952</v>
      </c>
      <c r="H2772" t="s">
        <v>297</v>
      </c>
      <c r="I2772" t="s">
        <v>43</v>
      </c>
      <c r="J2772" t="s">
        <v>8</v>
      </c>
      <c r="K2772" t="s">
        <v>234</v>
      </c>
      <c r="L2772" t="s">
        <v>732</v>
      </c>
      <c r="M2772" t="s">
        <v>94</v>
      </c>
      <c r="N2772">
        <v>0</v>
      </c>
      <c r="O2772" t="s">
        <v>47</v>
      </c>
      <c r="P2772">
        <v>69</v>
      </c>
      <c r="Q2772" t="s">
        <v>48</v>
      </c>
      <c r="R2772" t="s">
        <v>49</v>
      </c>
      <c r="S2772" t="s">
        <v>50</v>
      </c>
      <c r="T2772" t="s">
        <v>51</v>
      </c>
      <c r="U2772" t="s">
        <v>52</v>
      </c>
      <c r="V2772">
        <v>1.05</v>
      </c>
      <c r="W2772" s="1">
        <v>750.75000000000011</v>
      </c>
      <c r="X2772">
        <v>1</v>
      </c>
      <c r="Y2772">
        <v>3.7</v>
      </c>
      <c r="Z2772">
        <v>5</v>
      </c>
      <c r="AA2772">
        <v>0.74</v>
      </c>
      <c r="AB2772" s="2">
        <v>0</v>
      </c>
      <c r="AC2772" s="1">
        <v>0</v>
      </c>
      <c r="AD2772" s="7">
        <v>43537</v>
      </c>
      <c r="AE2772" s="7">
        <v>43537</v>
      </c>
      <c r="AF2772">
        <v>0</v>
      </c>
      <c r="AG2772" t="s">
        <v>53</v>
      </c>
      <c r="AH2772" s="2">
        <v>0</v>
      </c>
      <c r="AI2772" s="1">
        <v>0</v>
      </c>
      <c r="AJ2772" s="1">
        <v>0</v>
      </c>
      <c r="AK2772" s="60" t="str">
        <f>+IF(Tabla1[[#This Row],[REQUEST_TY]]="SR MANTENIMIENTO CORRECTIVO", "EMERGENCIA", "OTROS")</f>
        <v>EMERGENCIA</v>
      </c>
      <c r="AL2772" s="6" t="str">
        <f>+_xlfn.IFS(Tabla1[[#This Row],[Veces obj]]&lt;=1,"0-1",Tabla1[[#This Row],[Veces obj]]&lt;=2,"1-2",Tabla1[[#This Row],[Veces obj]]&lt;=3,"2-3",TRUE,"&gt;3")</f>
        <v>0-1</v>
      </c>
      <c r="AM2772" s="60" t="str">
        <f>+_xlfn.IFS(MONTH(Tabla1[[#This Row],[MES]])&lt;=3,"Q1",MONTH(Tabla1[[#This Row],[MES]])&lt;=6,"Q2",MONTH(Tabla1[[#This Row],[MES]])&lt;=9,"Q3",TRUE,"Q4")</f>
        <v>Q1</v>
      </c>
      <c r="AN2772" s="15" t="str">
        <f>+IFERROR(VLOOKUP(Tabla1[[#This Row],[CUENTA]],CTAS[],2,0),"OTROS")</f>
        <v>OTROS</v>
      </c>
      <c r="AP2772" s="15" t="str">
        <f>+IFERROR(VLOOKUP(Tabla1[[#This Row],[EMPLEADO]],IS[],3,0),"OTROS")</f>
        <v>JUAREZ</v>
      </c>
      <c r="AQ2772" s="15" t="str">
        <f>+IFERROR(VLOOKUP(Tabla1[[#This Row],[EMPLEADO]],IS[[NÓMINA]:[INGENIERO]],2,0),"OTROS")</f>
        <v>ALFREDO TORRES</v>
      </c>
    </row>
    <row r="2773" spans="1:43" x14ac:dyDescent="0.25">
      <c r="A2773" t="s">
        <v>7477</v>
      </c>
      <c r="B2773">
        <v>1</v>
      </c>
      <c r="C2773" t="s">
        <v>8728</v>
      </c>
      <c r="D2773" t="s">
        <v>38</v>
      </c>
      <c r="E2773" t="s">
        <v>76</v>
      </c>
      <c r="F2773" t="s">
        <v>8729</v>
      </c>
      <c r="G2773" s="17" t="s">
        <v>1201</v>
      </c>
      <c r="H2773" t="s">
        <v>253</v>
      </c>
      <c r="I2773" t="s">
        <v>43</v>
      </c>
      <c r="J2773" t="s">
        <v>8</v>
      </c>
      <c r="K2773" t="s">
        <v>59</v>
      </c>
      <c r="L2773" t="s">
        <v>1202</v>
      </c>
      <c r="M2773" t="s">
        <v>649</v>
      </c>
      <c r="N2773">
        <v>0</v>
      </c>
      <c r="O2773" t="s">
        <v>47</v>
      </c>
      <c r="P2773">
        <v>21</v>
      </c>
      <c r="Q2773" t="s">
        <v>62</v>
      </c>
      <c r="R2773" t="s">
        <v>63</v>
      </c>
      <c r="S2773" t="s">
        <v>64</v>
      </c>
      <c r="T2773" t="s">
        <v>51</v>
      </c>
      <c r="U2773" t="s">
        <v>65</v>
      </c>
      <c r="V2773">
        <v>0.8</v>
      </c>
      <c r="W2773" s="1">
        <v>1092</v>
      </c>
      <c r="X2773">
        <v>1</v>
      </c>
      <c r="Y2773">
        <v>1.87</v>
      </c>
      <c r="Z2773">
        <v>5</v>
      </c>
      <c r="AA2773">
        <v>0.374</v>
      </c>
      <c r="AB2773" s="2">
        <v>0</v>
      </c>
      <c r="AC2773" s="1">
        <v>0</v>
      </c>
      <c r="AD2773" s="7">
        <v>43544</v>
      </c>
      <c r="AE2773" s="7">
        <v>43544</v>
      </c>
      <c r="AF2773">
        <v>0</v>
      </c>
      <c r="AG2773" t="s">
        <v>53</v>
      </c>
      <c r="AH2773" s="2">
        <v>0</v>
      </c>
      <c r="AI2773" s="1">
        <v>0</v>
      </c>
      <c r="AJ2773" s="1">
        <v>0</v>
      </c>
      <c r="AK2773" s="60" t="str">
        <f>+IF(Tabla1[[#This Row],[REQUEST_TY]]="SR MANTENIMIENTO CORRECTIVO", "EMERGENCIA", "OTROS")</f>
        <v>EMERGENCIA</v>
      </c>
      <c r="AL2773" s="6" t="str">
        <f>+_xlfn.IFS(Tabla1[[#This Row],[Veces obj]]&lt;=1,"0-1",Tabla1[[#This Row],[Veces obj]]&lt;=2,"1-2",Tabla1[[#This Row],[Veces obj]]&lt;=3,"2-3",TRUE,"&gt;3")</f>
        <v>0-1</v>
      </c>
      <c r="AM2773" s="60" t="str">
        <f>+_xlfn.IFS(MONTH(Tabla1[[#This Row],[MES]])&lt;=3,"Q1",MONTH(Tabla1[[#This Row],[MES]])&lt;=6,"Q2",MONTH(Tabla1[[#This Row],[MES]])&lt;=9,"Q3",TRUE,"Q4")</f>
        <v>Q1</v>
      </c>
      <c r="AN2773" s="15" t="str">
        <f>+IFERROR(VLOOKUP(Tabla1[[#This Row],[CUENTA]],CTAS[],2,0),"OTROS")</f>
        <v>OTROS</v>
      </c>
      <c r="AP2773" s="15" t="str">
        <f>+IFERROR(VLOOKUP(Tabla1[[#This Row],[EMPLEADO]],IS[],3,0),"OTROS")</f>
        <v>OTROS</v>
      </c>
      <c r="AQ2773" s="15" t="str">
        <f>+IFERROR(VLOOKUP(Tabla1[[#This Row],[EMPLEADO]],IS[[NÓMINA]:[INGENIERO]],2,0),"OTROS")</f>
        <v>OTROS</v>
      </c>
    </row>
    <row r="2774" spans="1:43" x14ac:dyDescent="0.25">
      <c r="A2774" t="s">
        <v>7477</v>
      </c>
      <c r="B2774">
        <v>1</v>
      </c>
      <c r="C2774" t="s">
        <v>8730</v>
      </c>
      <c r="D2774" t="s">
        <v>38</v>
      </c>
      <c r="E2774" t="s">
        <v>1208</v>
      </c>
      <c r="F2774" t="s">
        <v>8731</v>
      </c>
      <c r="G2774" s="17" t="s">
        <v>7700</v>
      </c>
      <c r="H2774" t="s">
        <v>484</v>
      </c>
      <c r="I2774" t="s">
        <v>43</v>
      </c>
      <c r="J2774" t="s">
        <v>8</v>
      </c>
      <c r="K2774" t="s">
        <v>2300</v>
      </c>
      <c r="L2774" t="s">
        <v>4065</v>
      </c>
      <c r="M2774" t="s">
        <v>94</v>
      </c>
      <c r="N2774">
        <v>1</v>
      </c>
      <c r="O2774" t="s">
        <v>47</v>
      </c>
      <c r="P2774">
        <v>11</v>
      </c>
      <c r="Q2774" t="s">
        <v>194</v>
      </c>
      <c r="R2774" t="s">
        <v>153</v>
      </c>
      <c r="S2774" t="s">
        <v>50</v>
      </c>
      <c r="T2774" t="s">
        <v>51</v>
      </c>
      <c r="U2774" t="s">
        <v>444</v>
      </c>
      <c r="V2774">
        <v>0</v>
      </c>
      <c r="W2774" s="1">
        <v>0</v>
      </c>
      <c r="X2774">
        <v>1</v>
      </c>
      <c r="Y2774">
        <v>1.93</v>
      </c>
      <c r="Z2774">
        <v>5</v>
      </c>
      <c r="AA2774">
        <v>0.38600000000000001</v>
      </c>
      <c r="AB2774" s="2">
        <v>0</v>
      </c>
      <c r="AC2774" s="1">
        <v>0</v>
      </c>
      <c r="AD2774" s="7">
        <v>43538</v>
      </c>
      <c r="AE2774" s="7">
        <v>43539</v>
      </c>
      <c r="AF2774">
        <v>1</v>
      </c>
      <c r="AG2774" t="s">
        <v>53</v>
      </c>
      <c r="AH2774" s="2">
        <v>0</v>
      </c>
      <c r="AI2774" s="1">
        <v>0</v>
      </c>
      <c r="AJ2774" s="1">
        <v>0</v>
      </c>
      <c r="AK2774" s="60" t="str">
        <f>+IF(Tabla1[[#This Row],[REQUEST_TY]]="SR MANTENIMIENTO CORRECTIVO", "EMERGENCIA", "OTROS")</f>
        <v>EMERGENCIA</v>
      </c>
      <c r="AL2774" s="6" t="str">
        <f>+_xlfn.IFS(Tabla1[[#This Row],[Veces obj]]&lt;=1,"0-1",Tabla1[[#This Row],[Veces obj]]&lt;=2,"1-2",Tabla1[[#This Row],[Veces obj]]&lt;=3,"2-3",TRUE,"&gt;3")</f>
        <v>0-1</v>
      </c>
      <c r="AM2774" s="60" t="str">
        <f>+_xlfn.IFS(MONTH(Tabla1[[#This Row],[MES]])&lt;=3,"Q1",MONTH(Tabla1[[#This Row],[MES]])&lt;=6,"Q2",MONTH(Tabla1[[#This Row],[MES]])&lt;=9,"Q3",TRUE,"Q4")</f>
        <v>Q1</v>
      </c>
      <c r="AN2774" s="15" t="str">
        <f>+IFERROR(VLOOKUP(Tabla1[[#This Row],[CUENTA]],CTAS[],2,0),"OTROS")</f>
        <v>OTROS</v>
      </c>
      <c r="AP2774" s="15" t="str">
        <f>+IFERROR(VLOOKUP(Tabla1[[#This Row],[EMPLEADO]],IS[],3,0),"OTROS")</f>
        <v>OTROS</v>
      </c>
      <c r="AQ2774" s="15" t="str">
        <f>+IFERROR(VLOOKUP(Tabla1[[#This Row],[EMPLEADO]],IS[[NÓMINA]:[INGENIERO]],2,0),"OTROS")</f>
        <v>OTROS</v>
      </c>
    </row>
    <row r="2775" spans="1:43" x14ac:dyDescent="0.25">
      <c r="A2775" t="s">
        <v>7477</v>
      </c>
      <c r="B2775">
        <v>1</v>
      </c>
      <c r="C2775" t="s">
        <v>8732</v>
      </c>
      <c r="D2775" t="s">
        <v>38</v>
      </c>
      <c r="E2775" t="s">
        <v>133</v>
      </c>
      <c r="F2775" t="s">
        <v>8733</v>
      </c>
      <c r="G2775" s="17" t="s">
        <v>878</v>
      </c>
      <c r="H2775" t="s">
        <v>646</v>
      </c>
      <c r="I2775" t="s">
        <v>43</v>
      </c>
      <c r="J2775" t="s">
        <v>8</v>
      </c>
      <c r="K2775" t="s">
        <v>59</v>
      </c>
      <c r="L2775" t="s">
        <v>357</v>
      </c>
      <c r="M2775" t="s">
        <v>358</v>
      </c>
      <c r="N2775">
        <v>0</v>
      </c>
      <c r="O2775" t="s">
        <v>47</v>
      </c>
      <c r="P2775">
        <v>1</v>
      </c>
      <c r="Q2775" t="s">
        <v>388</v>
      </c>
      <c r="R2775" t="s">
        <v>138</v>
      </c>
      <c r="S2775" t="s">
        <v>139</v>
      </c>
      <c r="T2775" t="s">
        <v>51</v>
      </c>
      <c r="U2775" t="s">
        <v>872</v>
      </c>
      <c r="V2775">
        <v>0</v>
      </c>
      <c r="W2775" s="1">
        <v>0</v>
      </c>
      <c r="X2775">
        <v>1</v>
      </c>
      <c r="Y2775">
        <v>1.68</v>
      </c>
      <c r="Z2775">
        <v>4</v>
      </c>
      <c r="AA2775">
        <v>0.42</v>
      </c>
      <c r="AB2775" s="2">
        <v>0</v>
      </c>
      <c r="AC2775" s="1">
        <v>0</v>
      </c>
      <c r="AD2775" s="7">
        <v>43537</v>
      </c>
      <c r="AE2775" s="7">
        <v>43537</v>
      </c>
      <c r="AF2775">
        <v>0</v>
      </c>
      <c r="AG2775" t="s">
        <v>53</v>
      </c>
      <c r="AH2775" s="2">
        <v>0</v>
      </c>
      <c r="AI2775" s="1">
        <v>0</v>
      </c>
      <c r="AJ2775" s="1">
        <v>0</v>
      </c>
      <c r="AK2775" s="60" t="str">
        <f>+IF(Tabla1[[#This Row],[REQUEST_TY]]="SR MANTENIMIENTO CORRECTIVO", "EMERGENCIA", "OTROS")</f>
        <v>EMERGENCIA</v>
      </c>
      <c r="AL2775" s="6" t="str">
        <f>+_xlfn.IFS(Tabla1[[#This Row],[Veces obj]]&lt;=1,"0-1",Tabla1[[#This Row],[Veces obj]]&lt;=2,"1-2",Tabla1[[#This Row],[Veces obj]]&lt;=3,"2-3",TRUE,"&gt;3")</f>
        <v>0-1</v>
      </c>
      <c r="AM2775" s="60" t="str">
        <f>+_xlfn.IFS(MONTH(Tabla1[[#This Row],[MES]])&lt;=3,"Q1",MONTH(Tabla1[[#This Row],[MES]])&lt;=6,"Q2",MONTH(Tabla1[[#This Row],[MES]])&lt;=9,"Q3",TRUE,"Q4")</f>
        <v>Q1</v>
      </c>
      <c r="AN2775" s="15" t="str">
        <f>+IFERROR(VLOOKUP(Tabla1[[#This Row],[CUENTA]],CTAS[],2,0),"OTROS")</f>
        <v>OTROS</v>
      </c>
      <c r="AP2775" s="15" t="str">
        <f>+IFERROR(VLOOKUP(Tabla1[[#This Row],[EMPLEADO]],IS[],3,0),"OTROS")</f>
        <v>OTROS</v>
      </c>
      <c r="AQ2775" s="15" t="str">
        <f>+IFERROR(VLOOKUP(Tabla1[[#This Row],[EMPLEADO]],IS[[NÓMINA]:[INGENIERO]],2,0),"OTROS")</f>
        <v>OTROS</v>
      </c>
    </row>
    <row r="2776" spans="1:43" x14ac:dyDescent="0.25">
      <c r="A2776" t="s">
        <v>7477</v>
      </c>
      <c r="B2776">
        <v>1</v>
      </c>
      <c r="C2776" t="s">
        <v>8734</v>
      </c>
      <c r="D2776" t="s">
        <v>38</v>
      </c>
      <c r="E2776" t="s">
        <v>725</v>
      </c>
      <c r="F2776" t="s">
        <v>8735</v>
      </c>
      <c r="G2776" s="17" t="s">
        <v>6863</v>
      </c>
      <c r="H2776" t="s">
        <v>58</v>
      </c>
      <c r="I2776" t="s">
        <v>43</v>
      </c>
      <c r="J2776" t="s">
        <v>8</v>
      </c>
      <c r="K2776" t="s">
        <v>59</v>
      </c>
      <c r="L2776" t="s">
        <v>6864</v>
      </c>
      <c r="M2776" t="s">
        <v>1496</v>
      </c>
      <c r="N2776">
        <v>0</v>
      </c>
      <c r="O2776" t="s">
        <v>47</v>
      </c>
      <c r="P2776">
        <v>5</v>
      </c>
      <c r="Q2776" t="s">
        <v>207</v>
      </c>
      <c r="R2776" t="s">
        <v>223</v>
      </c>
      <c r="S2776" t="s">
        <v>139</v>
      </c>
      <c r="T2776" t="s">
        <v>51</v>
      </c>
      <c r="U2776" t="s">
        <v>879</v>
      </c>
      <c r="V2776">
        <v>0.6</v>
      </c>
      <c r="W2776" s="1">
        <v>943.80000000000007</v>
      </c>
      <c r="X2776">
        <v>1</v>
      </c>
      <c r="Y2776">
        <v>1.25</v>
      </c>
      <c r="Z2776">
        <v>4</v>
      </c>
      <c r="AA2776">
        <v>0.3125</v>
      </c>
      <c r="AB2776" s="2">
        <v>0</v>
      </c>
      <c r="AC2776" s="1">
        <v>0</v>
      </c>
      <c r="AD2776" s="7">
        <v>43539</v>
      </c>
      <c r="AE2776" s="7">
        <v>43543</v>
      </c>
      <c r="AF2776">
        <v>1</v>
      </c>
      <c r="AG2776" t="s">
        <v>53</v>
      </c>
      <c r="AH2776" s="2">
        <v>0</v>
      </c>
      <c r="AI2776" s="1">
        <v>0</v>
      </c>
      <c r="AJ2776" s="1">
        <v>0</v>
      </c>
      <c r="AK2776" s="60" t="str">
        <f>+IF(Tabla1[[#This Row],[REQUEST_TY]]="SR MANTENIMIENTO CORRECTIVO", "EMERGENCIA", "OTROS")</f>
        <v>EMERGENCIA</v>
      </c>
      <c r="AL2776" s="6" t="str">
        <f>+_xlfn.IFS(Tabla1[[#This Row],[Veces obj]]&lt;=1,"0-1",Tabla1[[#This Row],[Veces obj]]&lt;=2,"1-2",Tabla1[[#This Row],[Veces obj]]&lt;=3,"2-3",TRUE,"&gt;3")</f>
        <v>0-1</v>
      </c>
      <c r="AM2776" s="60" t="str">
        <f>+_xlfn.IFS(MONTH(Tabla1[[#This Row],[MES]])&lt;=3,"Q1",MONTH(Tabla1[[#This Row],[MES]])&lt;=6,"Q2",MONTH(Tabla1[[#This Row],[MES]])&lt;=9,"Q3",TRUE,"Q4")</f>
        <v>Q1</v>
      </c>
      <c r="AN2776" s="15" t="str">
        <f>+IFERROR(VLOOKUP(Tabla1[[#This Row],[CUENTA]],CTAS[],2,0),"OTROS")</f>
        <v>OTROS</v>
      </c>
      <c r="AP2776" s="15" t="str">
        <f>+IFERROR(VLOOKUP(Tabla1[[#This Row],[EMPLEADO]],IS[],3,0),"OTROS")</f>
        <v>OTROS</v>
      </c>
      <c r="AQ2776" s="15" t="str">
        <f>+IFERROR(VLOOKUP(Tabla1[[#This Row],[EMPLEADO]],IS[[NÓMINA]:[INGENIERO]],2,0),"OTROS")</f>
        <v>OTROS</v>
      </c>
    </row>
    <row r="2777" spans="1:43" x14ac:dyDescent="0.25">
      <c r="A2777" t="s">
        <v>7477</v>
      </c>
      <c r="B2777">
        <v>1</v>
      </c>
      <c r="C2777" t="s">
        <v>8736</v>
      </c>
      <c r="D2777" t="s">
        <v>38</v>
      </c>
      <c r="E2777" t="s">
        <v>39</v>
      </c>
      <c r="F2777" t="s">
        <v>8737</v>
      </c>
      <c r="G2777" s="17" t="s">
        <v>489</v>
      </c>
      <c r="H2777" t="s">
        <v>42</v>
      </c>
      <c r="I2777" t="s">
        <v>43</v>
      </c>
      <c r="J2777" t="s">
        <v>8</v>
      </c>
      <c r="K2777" t="s">
        <v>490</v>
      </c>
      <c r="L2777" t="s">
        <v>491</v>
      </c>
      <c r="M2777" t="s">
        <v>131</v>
      </c>
      <c r="N2777">
        <v>1</v>
      </c>
      <c r="O2777" t="s">
        <v>47</v>
      </c>
      <c r="P2777">
        <v>32</v>
      </c>
      <c r="Q2777" t="s">
        <v>82</v>
      </c>
      <c r="R2777" t="s">
        <v>49</v>
      </c>
      <c r="S2777" t="s">
        <v>50</v>
      </c>
      <c r="T2777" t="s">
        <v>51</v>
      </c>
      <c r="U2777" t="s">
        <v>120</v>
      </c>
      <c r="V2777">
        <v>0.8</v>
      </c>
      <c r="W2777" s="1">
        <v>0</v>
      </c>
      <c r="X2777">
        <v>1</v>
      </c>
      <c r="Y2777">
        <v>1.05</v>
      </c>
      <c r="Z2777">
        <v>5</v>
      </c>
      <c r="AA2777">
        <v>0.21000000000000002</v>
      </c>
      <c r="AB2777" s="2">
        <v>0</v>
      </c>
      <c r="AC2777" s="1">
        <v>0</v>
      </c>
      <c r="AD2777" s="7">
        <v>43536</v>
      </c>
      <c r="AE2777" s="7">
        <v>43537</v>
      </c>
      <c r="AF2777">
        <v>1</v>
      </c>
      <c r="AG2777" t="s">
        <v>53</v>
      </c>
      <c r="AH2777" s="2">
        <v>0</v>
      </c>
      <c r="AI2777" s="1">
        <v>0</v>
      </c>
      <c r="AJ2777" s="1">
        <v>0</v>
      </c>
      <c r="AK2777" s="60" t="str">
        <f>+IF(Tabla1[[#This Row],[REQUEST_TY]]="SR MANTENIMIENTO CORRECTIVO", "EMERGENCIA", "OTROS")</f>
        <v>EMERGENCIA</v>
      </c>
      <c r="AL2777" s="6" t="str">
        <f>+_xlfn.IFS(Tabla1[[#This Row],[Veces obj]]&lt;=1,"0-1",Tabla1[[#This Row],[Veces obj]]&lt;=2,"1-2",Tabla1[[#This Row],[Veces obj]]&lt;=3,"2-3",TRUE,"&gt;3")</f>
        <v>0-1</v>
      </c>
      <c r="AM2777" s="60" t="str">
        <f>+_xlfn.IFS(MONTH(Tabla1[[#This Row],[MES]])&lt;=3,"Q1",MONTH(Tabla1[[#This Row],[MES]])&lt;=6,"Q2",MONTH(Tabla1[[#This Row],[MES]])&lt;=9,"Q3",TRUE,"Q4")</f>
        <v>Q1</v>
      </c>
      <c r="AN2777" s="15" t="str">
        <f>+IFERROR(VLOOKUP(Tabla1[[#This Row],[CUENTA]],CTAS[],2,0),"OTROS")</f>
        <v>OTROS</v>
      </c>
      <c r="AP2777" s="15" t="str">
        <f>+IFERROR(VLOOKUP(Tabla1[[#This Row],[EMPLEADO]],IS[],3,0),"OTROS")</f>
        <v>OTROS</v>
      </c>
      <c r="AQ2777" s="15" t="str">
        <f>+IFERROR(VLOOKUP(Tabla1[[#This Row],[EMPLEADO]],IS[[NÓMINA]:[INGENIERO]],2,0),"OTROS")</f>
        <v>OTROS</v>
      </c>
    </row>
    <row r="2778" spans="1:43" x14ac:dyDescent="0.25">
      <c r="A2778" t="s">
        <v>7477</v>
      </c>
      <c r="B2778">
        <v>1</v>
      </c>
      <c r="C2778" t="s">
        <v>8738</v>
      </c>
      <c r="D2778" t="s">
        <v>38</v>
      </c>
      <c r="E2778" t="s">
        <v>464</v>
      </c>
      <c r="F2778" t="s">
        <v>8739</v>
      </c>
      <c r="G2778" s="17" t="s">
        <v>739</v>
      </c>
      <c r="H2778" t="s">
        <v>79</v>
      </c>
      <c r="I2778" t="s">
        <v>43</v>
      </c>
      <c r="J2778" t="s">
        <v>8</v>
      </c>
      <c r="K2778" t="s">
        <v>741</v>
      </c>
      <c r="L2778" t="s">
        <v>742</v>
      </c>
      <c r="M2778" t="s">
        <v>743</v>
      </c>
      <c r="N2778">
        <v>0</v>
      </c>
      <c r="O2778" t="s">
        <v>47</v>
      </c>
      <c r="P2778">
        <v>74</v>
      </c>
      <c r="Q2778" t="s">
        <v>48</v>
      </c>
      <c r="R2778" t="s">
        <v>242</v>
      </c>
      <c r="S2778" t="s">
        <v>64</v>
      </c>
      <c r="T2778" t="s">
        <v>51</v>
      </c>
      <c r="U2778" t="s">
        <v>96</v>
      </c>
      <c r="V2778">
        <v>1.1000000000000001</v>
      </c>
      <c r="W2778" s="1">
        <v>1501.5000000000002</v>
      </c>
      <c r="X2778">
        <v>1</v>
      </c>
      <c r="Y2778">
        <v>0.66</v>
      </c>
      <c r="Z2778">
        <v>5</v>
      </c>
      <c r="AA2778">
        <v>0.13200000000000001</v>
      </c>
      <c r="AB2778" s="2">
        <v>0</v>
      </c>
      <c r="AC2778" s="1">
        <v>0</v>
      </c>
      <c r="AD2778" s="7">
        <v>43537</v>
      </c>
      <c r="AE2778" s="7">
        <v>43537</v>
      </c>
      <c r="AF2778">
        <v>0</v>
      </c>
      <c r="AG2778" t="s">
        <v>53</v>
      </c>
      <c r="AH2778" s="2">
        <v>0</v>
      </c>
      <c r="AI2778" s="1">
        <v>0</v>
      </c>
      <c r="AJ2778" s="1">
        <v>0</v>
      </c>
      <c r="AK2778" s="60" t="str">
        <f>+IF(Tabla1[[#This Row],[REQUEST_TY]]="SR MANTENIMIENTO CORRECTIVO", "EMERGENCIA", "OTROS")</f>
        <v>EMERGENCIA</v>
      </c>
      <c r="AL2778" s="6" t="str">
        <f>+_xlfn.IFS(Tabla1[[#This Row],[Veces obj]]&lt;=1,"0-1",Tabla1[[#This Row],[Veces obj]]&lt;=2,"1-2",Tabla1[[#This Row],[Veces obj]]&lt;=3,"2-3",TRUE,"&gt;3")</f>
        <v>0-1</v>
      </c>
      <c r="AM2778" s="60" t="str">
        <f>+_xlfn.IFS(MONTH(Tabla1[[#This Row],[MES]])&lt;=3,"Q1",MONTH(Tabla1[[#This Row],[MES]])&lt;=6,"Q2",MONTH(Tabla1[[#This Row],[MES]])&lt;=9,"Q3",TRUE,"Q4")</f>
        <v>Q1</v>
      </c>
      <c r="AN2778" s="15" t="str">
        <f>+IFERROR(VLOOKUP(Tabla1[[#This Row],[CUENTA]],CTAS[],2,0),"OTROS")</f>
        <v>OTROS</v>
      </c>
      <c r="AP2778" s="15" t="str">
        <f>+IFERROR(VLOOKUP(Tabla1[[#This Row],[EMPLEADO]],IS[],3,0),"OTROS")</f>
        <v>OTROS</v>
      </c>
      <c r="AQ2778" s="15" t="str">
        <f>+IFERROR(VLOOKUP(Tabla1[[#This Row],[EMPLEADO]],IS[[NÓMINA]:[INGENIERO]],2,0),"OTROS")</f>
        <v>OTROS</v>
      </c>
    </row>
    <row r="2779" spans="1:43" x14ac:dyDescent="0.25">
      <c r="A2779" t="s">
        <v>7477</v>
      </c>
      <c r="B2779">
        <v>1</v>
      </c>
      <c r="C2779" t="s">
        <v>8740</v>
      </c>
      <c r="D2779" t="s">
        <v>38</v>
      </c>
      <c r="E2779" t="s">
        <v>39</v>
      </c>
      <c r="F2779" t="s">
        <v>8741</v>
      </c>
      <c r="G2779" s="17" t="s">
        <v>8742</v>
      </c>
      <c r="H2779" t="s">
        <v>246</v>
      </c>
      <c r="I2779" t="s">
        <v>43</v>
      </c>
      <c r="J2779" t="s">
        <v>8</v>
      </c>
      <c r="K2779" t="s">
        <v>3698</v>
      </c>
      <c r="L2779" t="s">
        <v>8743</v>
      </c>
      <c r="M2779" t="s">
        <v>1269</v>
      </c>
      <c r="N2779">
        <v>1</v>
      </c>
      <c r="O2779" t="s">
        <v>105</v>
      </c>
      <c r="P2779">
        <v>2658</v>
      </c>
      <c r="Q2779" t="s">
        <v>48</v>
      </c>
      <c r="R2779" t="s">
        <v>49</v>
      </c>
      <c r="S2779" t="s">
        <v>50</v>
      </c>
      <c r="T2779" t="s">
        <v>51</v>
      </c>
      <c r="U2779" t="s">
        <v>52</v>
      </c>
      <c r="V2779">
        <v>1.05</v>
      </c>
      <c r="W2779" s="1">
        <v>0</v>
      </c>
      <c r="X2779">
        <v>1</v>
      </c>
      <c r="Y2779">
        <v>3.32</v>
      </c>
      <c r="Z2779">
        <v>5</v>
      </c>
      <c r="AA2779">
        <v>0.66399999999999992</v>
      </c>
      <c r="AB2779" s="2">
        <v>0</v>
      </c>
      <c r="AC2779" s="1">
        <v>0</v>
      </c>
      <c r="AD2779" s="7">
        <v>43539</v>
      </c>
      <c r="AE2779" s="7">
        <v>43539</v>
      </c>
      <c r="AF2779">
        <v>0</v>
      </c>
      <c r="AG2779" t="s">
        <v>53</v>
      </c>
      <c r="AH2779" s="2">
        <v>0</v>
      </c>
      <c r="AI2779" s="1">
        <v>0</v>
      </c>
      <c r="AJ2779" s="1">
        <v>-2000</v>
      </c>
      <c r="AK2779" s="60" t="str">
        <f>+IF(Tabla1[[#This Row],[REQUEST_TY]]="SR MANTENIMIENTO CORRECTIVO", "EMERGENCIA", "OTROS")</f>
        <v>EMERGENCIA</v>
      </c>
      <c r="AL2779" s="6" t="str">
        <f>+_xlfn.IFS(Tabla1[[#This Row],[Veces obj]]&lt;=1,"0-1",Tabla1[[#This Row],[Veces obj]]&lt;=2,"1-2",Tabla1[[#This Row],[Veces obj]]&lt;=3,"2-3",TRUE,"&gt;3")</f>
        <v>0-1</v>
      </c>
      <c r="AM2779" s="60" t="str">
        <f>+_xlfn.IFS(MONTH(Tabla1[[#This Row],[MES]])&lt;=3,"Q1",MONTH(Tabla1[[#This Row],[MES]])&lt;=6,"Q2",MONTH(Tabla1[[#This Row],[MES]])&lt;=9,"Q3",TRUE,"Q4")</f>
        <v>Q1</v>
      </c>
      <c r="AN2779" s="15" t="str">
        <f>+IFERROR(VLOOKUP(Tabla1[[#This Row],[CUENTA]],CTAS[],2,0),"OTROS")</f>
        <v>OTROS</v>
      </c>
      <c r="AP2779" s="15" t="str">
        <f>+IFERROR(VLOOKUP(Tabla1[[#This Row],[EMPLEADO]],IS[],3,0),"OTROS")</f>
        <v>OTROS</v>
      </c>
      <c r="AQ2779" s="15" t="str">
        <f>+IFERROR(VLOOKUP(Tabla1[[#This Row],[EMPLEADO]],IS[[NÓMINA]:[INGENIERO]],2,0),"OTROS")</f>
        <v>OTROS</v>
      </c>
    </row>
    <row r="2780" spans="1:43" x14ac:dyDescent="0.25">
      <c r="A2780" t="s">
        <v>7477</v>
      </c>
      <c r="B2780">
        <v>1</v>
      </c>
      <c r="C2780" t="s">
        <v>8744</v>
      </c>
      <c r="D2780" t="s">
        <v>38</v>
      </c>
      <c r="E2780" t="s">
        <v>373</v>
      </c>
      <c r="F2780" t="s">
        <v>8741</v>
      </c>
      <c r="G2780" s="17" t="s">
        <v>8745</v>
      </c>
      <c r="H2780" t="s">
        <v>1052</v>
      </c>
      <c r="I2780" t="s">
        <v>43</v>
      </c>
      <c r="J2780" t="s">
        <v>8</v>
      </c>
      <c r="K2780" t="s">
        <v>102</v>
      </c>
      <c r="L2780" t="s">
        <v>3943</v>
      </c>
      <c r="M2780" t="s">
        <v>61</v>
      </c>
      <c r="N2780">
        <v>0</v>
      </c>
      <c r="O2780" t="s">
        <v>47</v>
      </c>
      <c r="P2780">
        <v>125</v>
      </c>
      <c r="Q2780" t="s">
        <v>48</v>
      </c>
      <c r="R2780" t="s">
        <v>153</v>
      </c>
      <c r="S2780" t="s">
        <v>50</v>
      </c>
      <c r="T2780" t="s">
        <v>51</v>
      </c>
      <c r="U2780" t="s">
        <v>52</v>
      </c>
      <c r="V2780">
        <v>1.05</v>
      </c>
      <c r="W2780" s="1">
        <v>750.75000000000011</v>
      </c>
      <c r="X2780">
        <v>1</v>
      </c>
      <c r="Y2780">
        <v>0</v>
      </c>
      <c r="Z2780">
        <v>5</v>
      </c>
      <c r="AA2780">
        <v>0</v>
      </c>
      <c r="AB2780" s="2">
        <v>0</v>
      </c>
      <c r="AC2780" s="1">
        <v>0</v>
      </c>
      <c r="AD2780" s="7">
        <v>43539</v>
      </c>
      <c r="AE2780" s="7">
        <v>43539</v>
      </c>
      <c r="AF2780">
        <v>0</v>
      </c>
      <c r="AG2780" t="s">
        <v>53</v>
      </c>
      <c r="AH2780" s="2">
        <v>0</v>
      </c>
      <c r="AI2780" s="1">
        <v>0</v>
      </c>
      <c r="AJ2780" s="1">
        <v>0</v>
      </c>
      <c r="AK2780" s="60" t="str">
        <f>+IF(Tabla1[[#This Row],[REQUEST_TY]]="SR MANTENIMIENTO CORRECTIVO", "EMERGENCIA", "OTROS")</f>
        <v>EMERGENCIA</v>
      </c>
      <c r="AL2780" s="6" t="str">
        <f>+_xlfn.IFS(Tabla1[[#This Row],[Veces obj]]&lt;=1,"0-1",Tabla1[[#This Row],[Veces obj]]&lt;=2,"1-2",Tabla1[[#This Row],[Veces obj]]&lt;=3,"2-3",TRUE,"&gt;3")</f>
        <v>0-1</v>
      </c>
      <c r="AM2780" s="60" t="str">
        <f>+_xlfn.IFS(MONTH(Tabla1[[#This Row],[MES]])&lt;=3,"Q1",MONTH(Tabla1[[#This Row],[MES]])&lt;=6,"Q2",MONTH(Tabla1[[#This Row],[MES]])&lt;=9,"Q3",TRUE,"Q4")</f>
        <v>Q1</v>
      </c>
      <c r="AN2780" s="15" t="str">
        <f>+IFERROR(VLOOKUP(Tabla1[[#This Row],[CUENTA]],CTAS[],2,0),"OTROS")</f>
        <v>OTROS</v>
      </c>
      <c r="AP2780" s="15" t="str">
        <f>+IFERROR(VLOOKUP(Tabla1[[#This Row],[EMPLEADO]],IS[],3,0),"OTROS")</f>
        <v>OTROS</v>
      </c>
      <c r="AQ2780" s="15" t="str">
        <f>+IFERROR(VLOOKUP(Tabla1[[#This Row],[EMPLEADO]],IS[[NÓMINA]:[INGENIERO]],2,0),"OTROS")</f>
        <v>OTROS</v>
      </c>
    </row>
    <row r="2781" spans="1:43" x14ac:dyDescent="0.25">
      <c r="A2781" t="s">
        <v>7477</v>
      </c>
      <c r="B2781">
        <v>1</v>
      </c>
      <c r="C2781" t="s">
        <v>8746</v>
      </c>
      <c r="D2781" t="s">
        <v>38</v>
      </c>
      <c r="E2781" t="s">
        <v>113</v>
      </c>
      <c r="F2781" t="s">
        <v>8747</v>
      </c>
      <c r="G2781" s="17" t="s">
        <v>198</v>
      </c>
      <c r="H2781" t="s">
        <v>116</v>
      </c>
      <c r="I2781" t="s">
        <v>43</v>
      </c>
      <c r="J2781" t="s">
        <v>8</v>
      </c>
      <c r="K2781" t="s">
        <v>199</v>
      </c>
      <c r="L2781" t="s">
        <v>200</v>
      </c>
      <c r="M2781" t="s">
        <v>119</v>
      </c>
      <c r="N2781">
        <v>0</v>
      </c>
      <c r="O2781" t="s">
        <v>47</v>
      </c>
      <c r="P2781">
        <v>5</v>
      </c>
      <c r="Q2781" t="s">
        <v>207</v>
      </c>
      <c r="R2781" t="s">
        <v>49</v>
      </c>
      <c r="S2781" t="s">
        <v>50</v>
      </c>
      <c r="T2781" t="s">
        <v>51</v>
      </c>
      <c r="U2781" t="s">
        <v>486</v>
      </c>
      <c r="V2781">
        <v>0</v>
      </c>
      <c r="W2781" s="1">
        <v>0</v>
      </c>
      <c r="X2781">
        <v>1</v>
      </c>
      <c r="Y2781">
        <v>0</v>
      </c>
      <c r="Z2781">
        <v>5</v>
      </c>
      <c r="AA2781">
        <v>0</v>
      </c>
      <c r="AB2781" s="2">
        <v>0</v>
      </c>
      <c r="AC2781" s="1">
        <v>0</v>
      </c>
      <c r="AD2781" s="7">
        <v>43543</v>
      </c>
      <c r="AE2781" s="7">
        <v>43544</v>
      </c>
      <c r="AF2781">
        <v>1</v>
      </c>
      <c r="AG2781" t="s">
        <v>53</v>
      </c>
      <c r="AH2781" s="2">
        <v>0</v>
      </c>
      <c r="AI2781" s="1">
        <v>0</v>
      </c>
      <c r="AJ2781" s="1">
        <v>0</v>
      </c>
      <c r="AK2781" s="60" t="str">
        <f>+IF(Tabla1[[#This Row],[REQUEST_TY]]="SR MANTENIMIENTO CORRECTIVO", "EMERGENCIA", "OTROS")</f>
        <v>EMERGENCIA</v>
      </c>
      <c r="AL2781" s="6" t="str">
        <f>+_xlfn.IFS(Tabla1[[#This Row],[Veces obj]]&lt;=1,"0-1",Tabla1[[#This Row],[Veces obj]]&lt;=2,"1-2",Tabla1[[#This Row],[Veces obj]]&lt;=3,"2-3",TRUE,"&gt;3")</f>
        <v>0-1</v>
      </c>
      <c r="AM2781" s="60" t="str">
        <f>+_xlfn.IFS(MONTH(Tabla1[[#This Row],[MES]])&lt;=3,"Q1",MONTH(Tabla1[[#This Row],[MES]])&lt;=6,"Q2",MONTH(Tabla1[[#This Row],[MES]])&lt;=9,"Q3",TRUE,"Q4")</f>
        <v>Q1</v>
      </c>
      <c r="AN2781" s="15" t="str">
        <f>+IFERROR(VLOOKUP(Tabla1[[#This Row],[CUENTA]],CTAS[],2,0),"OTROS")</f>
        <v>OTROS</v>
      </c>
      <c r="AP2781" s="15" t="str">
        <f>+IFERROR(VLOOKUP(Tabla1[[#This Row],[EMPLEADO]],IS[],3,0),"OTROS")</f>
        <v>CHIHUAHUA</v>
      </c>
      <c r="AQ2781" s="15" t="str">
        <f>+IFERROR(VLOOKUP(Tabla1[[#This Row],[EMPLEADO]],IS[[NÓMINA]:[INGENIERO]],2,0),"OTROS")</f>
        <v>FERNANDO CHAVIRA</v>
      </c>
    </row>
    <row r="2782" spans="1:43" x14ac:dyDescent="0.25">
      <c r="A2782" t="s">
        <v>7477</v>
      </c>
      <c r="B2782">
        <v>1</v>
      </c>
      <c r="C2782" t="s">
        <v>7455</v>
      </c>
      <c r="D2782" t="s">
        <v>38</v>
      </c>
      <c r="E2782" t="s">
        <v>5313</v>
      </c>
      <c r="F2782" t="s">
        <v>7457</v>
      </c>
      <c r="G2782" s="17" t="s">
        <v>7456</v>
      </c>
      <c r="H2782" t="s">
        <v>574</v>
      </c>
      <c r="I2782" t="s">
        <v>43</v>
      </c>
      <c r="J2782" t="s">
        <v>8</v>
      </c>
      <c r="K2782" t="s">
        <v>8748</v>
      </c>
      <c r="L2782" t="s">
        <v>8749</v>
      </c>
      <c r="M2782" t="s">
        <v>8750</v>
      </c>
      <c r="N2782">
        <v>0</v>
      </c>
      <c r="O2782" t="s">
        <v>47</v>
      </c>
      <c r="P2782">
        <v>2658</v>
      </c>
      <c r="Q2782" t="s">
        <v>48</v>
      </c>
      <c r="R2782" t="s">
        <v>49</v>
      </c>
      <c r="S2782" t="s">
        <v>50</v>
      </c>
      <c r="T2782" t="s">
        <v>51</v>
      </c>
      <c r="U2782" t="s">
        <v>52</v>
      </c>
      <c r="V2782">
        <v>1.05</v>
      </c>
      <c r="W2782" s="1">
        <v>750.75000000000011</v>
      </c>
      <c r="X2782">
        <v>1</v>
      </c>
      <c r="Y2782">
        <v>8.83</v>
      </c>
      <c r="Z2782">
        <v>5</v>
      </c>
      <c r="AA2782">
        <v>1.766</v>
      </c>
      <c r="AB2782" s="2">
        <v>0.1915</v>
      </c>
      <c r="AC2782" s="1">
        <v>-136.92250000000001</v>
      </c>
      <c r="AD2782" s="7">
        <v>43537</v>
      </c>
      <c r="AE2782" s="7">
        <v>43538</v>
      </c>
      <c r="AF2782">
        <v>1</v>
      </c>
      <c r="AG2782" t="s">
        <v>53</v>
      </c>
      <c r="AH2782" s="2">
        <v>0</v>
      </c>
      <c r="AI2782" s="1">
        <v>0</v>
      </c>
      <c r="AJ2782" s="1">
        <v>0</v>
      </c>
      <c r="AK2782" s="60" t="str">
        <f>+IF(Tabla1[[#This Row],[REQUEST_TY]]="SR MANTENIMIENTO CORRECTIVO", "EMERGENCIA", "OTROS")</f>
        <v>EMERGENCIA</v>
      </c>
      <c r="AL2782" s="6" t="str">
        <f>+_xlfn.IFS(Tabla1[[#This Row],[Veces obj]]&lt;=1,"0-1",Tabla1[[#This Row],[Veces obj]]&lt;=2,"1-2",Tabla1[[#This Row],[Veces obj]]&lt;=3,"2-3",TRUE,"&gt;3")</f>
        <v>1-2</v>
      </c>
      <c r="AM2782" s="60" t="str">
        <f>+_xlfn.IFS(MONTH(Tabla1[[#This Row],[MES]])&lt;=3,"Q1",MONTH(Tabla1[[#This Row],[MES]])&lt;=6,"Q2",MONTH(Tabla1[[#This Row],[MES]])&lt;=9,"Q3",TRUE,"Q4")</f>
        <v>Q1</v>
      </c>
      <c r="AN2782" s="15" t="str">
        <f>+IFERROR(VLOOKUP(Tabla1[[#This Row],[CUENTA]],CTAS[],2,0),"OTROS")</f>
        <v>OTROS</v>
      </c>
      <c r="AP2782" s="15" t="str">
        <f>+IFERROR(VLOOKUP(Tabla1[[#This Row],[EMPLEADO]],IS[],3,0),"OTROS")</f>
        <v>OTROS</v>
      </c>
      <c r="AQ2782" s="15" t="str">
        <f>+IFERROR(VLOOKUP(Tabla1[[#This Row],[EMPLEADO]],IS[[NÓMINA]:[INGENIERO]],2,0),"OTROS")</f>
        <v>OTROS</v>
      </c>
    </row>
    <row r="2783" spans="1:43" x14ac:dyDescent="0.25">
      <c r="A2783" t="s">
        <v>7477</v>
      </c>
      <c r="B2783">
        <v>1</v>
      </c>
      <c r="C2783" t="s">
        <v>8751</v>
      </c>
      <c r="D2783" t="s">
        <v>38</v>
      </c>
      <c r="E2783" t="s">
        <v>725</v>
      </c>
      <c r="F2783" t="s">
        <v>8752</v>
      </c>
      <c r="G2783" s="17" t="s">
        <v>8753</v>
      </c>
      <c r="H2783" t="s">
        <v>384</v>
      </c>
      <c r="I2783" t="s">
        <v>43</v>
      </c>
      <c r="J2783" t="s">
        <v>8</v>
      </c>
      <c r="K2783" t="s">
        <v>102</v>
      </c>
      <c r="L2783" t="s">
        <v>261</v>
      </c>
      <c r="M2783" t="s">
        <v>736</v>
      </c>
      <c r="N2783">
        <v>0</v>
      </c>
      <c r="O2783" t="s">
        <v>47</v>
      </c>
      <c r="P2783">
        <v>83</v>
      </c>
      <c r="Q2783" t="s">
        <v>48</v>
      </c>
      <c r="R2783" t="s">
        <v>223</v>
      </c>
      <c r="S2783" t="s">
        <v>139</v>
      </c>
      <c r="T2783" t="s">
        <v>51</v>
      </c>
      <c r="U2783" t="s">
        <v>353</v>
      </c>
      <c r="V2783">
        <v>1.1499999999999999</v>
      </c>
      <c r="W2783" s="1">
        <v>1808.95</v>
      </c>
      <c r="X2783">
        <v>1</v>
      </c>
      <c r="Y2783">
        <v>1.83</v>
      </c>
      <c r="Z2783">
        <v>4</v>
      </c>
      <c r="AA2783">
        <v>0.45750000000000002</v>
      </c>
      <c r="AB2783" s="2">
        <v>0</v>
      </c>
      <c r="AC2783" s="1">
        <v>0</v>
      </c>
      <c r="AD2783" s="7">
        <v>43543</v>
      </c>
      <c r="AE2783" s="7">
        <v>43543</v>
      </c>
      <c r="AF2783">
        <v>0</v>
      </c>
      <c r="AG2783" t="s">
        <v>53</v>
      </c>
      <c r="AH2783" s="2">
        <v>0</v>
      </c>
      <c r="AI2783" s="1">
        <v>0</v>
      </c>
      <c r="AJ2783" s="1">
        <v>0</v>
      </c>
      <c r="AK2783" s="60" t="str">
        <f>+IF(Tabla1[[#This Row],[REQUEST_TY]]="SR MANTENIMIENTO CORRECTIVO", "EMERGENCIA", "OTROS")</f>
        <v>EMERGENCIA</v>
      </c>
      <c r="AL2783" s="6" t="str">
        <f>+_xlfn.IFS(Tabla1[[#This Row],[Veces obj]]&lt;=1,"0-1",Tabla1[[#This Row],[Veces obj]]&lt;=2,"1-2",Tabla1[[#This Row],[Veces obj]]&lt;=3,"2-3",TRUE,"&gt;3")</f>
        <v>0-1</v>
      </c>
      <c r="AM2783" s="60" t="str">
        <f>+_xlfn.IFS(MONTH(Tabla1[[#This Row],[MES]])&lt;=3,"Q1",MONTH(Tabla1[[#This Row],[MES]])&lt;=6,"Q2",MONTH(Tabla1[[#This Row],[MES]])&lt;=9,"Q3",TRUE,"Q4")</f>
        <v>Q1</v>
      </c>
      <c r="AN2783" s="15" t="str">
        <f>+IFERROR(VLOOKUP(Tabla1[[#This Row],[CUENTA]],CTAS[],2,0),"OTROS")</f>
        <v>OTROS</v>
      </c>
      <c r="AP2783" s="15" t="str">
        <f>+IFERROR(VLOOKUP(Tabla1[[#This Row],[EMPLEADO]],IS[],3,0),"OTROS")</f>
        <v>OTROS</v>
      </c>
      <c r="AQ2783" s="15" t="str">
        <f>+IFERROR(VLOOKUP(Tabla1[[#This Row],[EMPLEADO]],IS[[NÓMINA]:[INGENIERO]],2,0),"OTROS")</f>
        <v>OTROS</v>
      </c>
    </row>
    <row r="2784" spans="1:43" x14ac:dyDescent="0.25">
      <c r="A2784" t="s">
        <v>7477</v>
      </c>
      <c r="B2784">
        <v>1</v>
      </c>
      <c r="C2784" t="s">
        <v>8754</v>
      </c>
      <c r="D2784" t="s">
        <v>38</v>
      </c>
      <c r="E2784" t="s">
        <v>426</v>
      </c>
      <c r="F2784" t="s">
        <v>8755</v>
      </c>
      <c r="G2784" s="17" t="s">
        <v>8756</v>
      </c>
      <c r="H2784" t="s">
        <v>150</v>
      </c>
      <c r="I2784" t="s">
        <v>43</v>
      </c>
      <c r="J2784" t="s">
        <v>8</v>
      </c>
      <c r="K2784" t="s">
        <v>151</v>
      </c>
      <c r="L2784" t="s">
        <v>185</v>
      </c>
      <c r="M2784" t="s">
        <v>73</v>
      </c>
      <c r="N2784">
        <v>0</v>
      </c>
      <c r="O2784" t="s">
        <v>47</v>
      </c>
      <c r="P2784">
        <v>398</v>
      </c>
      <c r="Q2784" t="s">
        <v>48</v>
      </c>
      <c r="R2784" t="s">
        <v>235</v>
      </c>
      <c r="S2784" t="s">
        <v>50</v>
      </c>
      <c r="T2784" t="s">
        <v>51</v>
      </c>
      <c r="U2784" t="s">
        <v>52</v>
      </c>
      <c r="V2784">
        <v>1.05</v>
      </c>
      <c r="W2784" s="1">
        <v>750.75000000000011</v>
      </c>
      <c r="X2784">
        <v>1</v>
      </c>
      <c r="Y2784">
        <v>0.5</v>
      </c>
      <c r="Z2784">
        <v>5</v>
      </c>
      <c r="AA2784">
        <v>0.1</v>
      </c>
      <c r="AB2784" s="2">
        <v>0</v>
      </c>
      <c r="AC2784" s="1">
        <v>0</v>
      </c>
      <c r="AD2784" s="7">
        <v>43538</v>
      </c>
      <c r="AE2784" s="7">
        <v>43539</v>
      </c>
      <c r="AF2784">
        <v>1</v>
      </c>
      <c r="AG2784" t="s">
        <v>53</v>
      </c>
      <c r="AH2784" s="2">
        <v>0</v>
      </c>
      <c r="AI2784" s="1">
        <v>0</v>
      </c>
      <c r="AJ2784" s="1">
        <v>0</v>
      </c>
      <c r="AK2784" s="60" t="str">
        <f>+IF(Tabla1[[#This Row],[REQUEST_TY]]="SR MANTENIMIENTO CORRECTIVO", "EMERGENCIA", "OTROS")</f>
        <v>EMERGENCIA</v>
      </c>
      <c r="AL2784" s="6" t="str">
        <f>+_xlfn.IFS(Tabla1[[#This Row],[Veces obj]]&lt;=1,"0-1",Tabla1[[#This Row],[Veces obj]]&lt;=2,"1-2",Tabla1[[#This Row],[Veces obj]]&lt;=3,"2-3",TRUE,"&gt;3")</f>
        <v>0-1</v>
      </c>
      <c r="AM2784" s="60" t="str">
        <f>+_xlfn.IFS(MONTH(Tabla1[[#This Row],[MES]])&lt;=3,"Q1",MONTH(Tabla1[[#This Row],[MES]])&lt;=6,"Q2",MONTH(Tabla1[[#This Row],[MES]])&lt;=9,"Q3",TRUE,"Q4")</f>
        <v>Q1</v>
      </c>
      <c r="AN2784" s="15" t="str">
        <f>+IFERROR(VLOOKUP(Tabla1[[#This Row],[CUENTA]],CTAS[],2,0),"OTROS")</f>
        <v>HONEYWELL</v>
      </c>
      <c r="AP2784" s="15" t="str">
        <f>+IFERROR(VLOOKUP(Tabla1[[#This Row],[EMPLEADO]],IS[],3,0),"OTROS")</f>
        <v>JUAREZ</v>
      </c>
      <c r="AQ2784" s="15" t="str">
        <f>+IFERROR(VLOOKUP(Tabla1[[#This Row],[EMPLEADO]],IS[[NÓMINA]:[INGENIERO]],2,0),"OTROS")</f>
        <v>CARLOS MONTOYA</v>
      </c>
    </row>
    <row r="2785" spans="1:43" x14ac:dyDescent="0.25">
      <c r="A2785" t="s">
        <v>7477</v>
      </c>
      <c r="B2785">
        <v>1</v>
      </c>
      <c r="C2785" t="s">
        <v>8757</v>
      </c>
      <c r="D2785" t="s">
        <v>38</v>
      </c>
      <c r="E2785" t="s">
        <v>332</v>
      </c>
      <c r="F2785" t="s">
        <v>8758</v>
      </c>
      <c r="G2785" s="17" t="s">
        <v>5363</v>
      </c>
      <c r="H2785" t="s">
        <v>204</v>
      </c>
      <c r="I2785" t="s">
        <v>43</v>
      </c>
      <c r="J2785" t="s">
        <v>8</v>
      </c>
      <c r="K2785" t="s">
        <v>59</v>
      </c>
      <c r="L2785" t="s">
        <v>205</v>
      </c>
      <c r="M2785" t="s">
        <v>206</v>
      </c>
      <c r="N2785">
        <v>0</v>
      </c>
      <c r="O2785" t="s">
        <v>47</v>
      </c>
      <c r="P2785">
        <v>34</v>
      </c>
      <c r="Q2785" t="s">
        <v>82</v>
      </c>
      <c r="R2785" t="s">
        <v>317</v>
      </c>
      <c r="S2785" t="s">
        <v>318</v>
      </c>
      <c r="T2785" t="s">
        <v>208</v>
      </c>
      <c r="U2785" t="s">
        <v>140</v>
      </c>
      <c r="V2785">
        <v>1.1000000000000001</v>
      </c>
      <c r="W2785" s="1">
        <v>1730.3000000000004</v>
      </c>
      <c r="X2785">
        <v>1</v>
      </c>
      <c r="Y2785">
        <v>2.2999999999999998</v>
      </c>
      <c r="Z2785">
        <v>6</v>
      </c>
      <c r="AA2785">
        <v>0.3833333333333333</v>
      </c>
      <c r="AB2785" s="2">
        <v>0</v>
      </c>
      <c r="AC2785" s="1">
        <v>0</v>
      </c>
      <c r="AD2785" s="7">
        <v>43537</v>
      </c>
      <c r="AE2785" s="7">
        <v>43537</v>
      </c>
      <c r="AF2785">
        <v>0</v>
      </c>
      <c r="AG2785" t="s">
        <v>53</v>
      </c>
      <c r="AH2785" s="2">
        <v>0</v>
      </c>
      <c r="AI2785" s="1">
        <v>0</v>
      </c>
      <c r="AJ2785" s="1">
        <v>0</v>
      </c>
      <c r="AK2785" s="60" t="str">
        <f>+IF(Tabla1[[#This Row],[REQUEST_TY]]="SR MANTENIMIENTO CORRECTIVO", "EMERGENCIA", "OTROS")</f>
        <v>EMERGENCIA</v>
      </c>
      <c r="AL2785" s="6" t="str">
        <f>+_xlfn.IFS(Tabla1[[#This Row],[Veces obj]]&lt;=1,"0-1",Tabla1[[#This Row],[Veces obj]]&lt;=2,"1-2",Tabla1[[#This Row],[Veces obj]]&lt;=3,"2-3",TRUE,"&gt;3")</f>
        <v>0-1</v>
      </c>
      <c r="AM2785" s="60" t="str">
        <f>+_xlfn.IFS(MONTH(Tabla1[[#This Row],[MES]])&lt;=3,"Q1",MONTH(Tabla1[[#This Row],[MES]])&lt;=6,"Q2",MONTH(Tabla1[[#This Row],[MES]])&lt;=9,"Q3",TRUE,"Q4")</f>
        <v>Q1</v>
      </c>
      <c r="AN2785" s="15" t="str">
        <f>+IFERROR(VLOOKUP(Tabla1[[#This Row],[CUENTA]],CTAS[],2,0),"OTROS")</f>
        <v>OTROS</v>
      </c>
      <c r="AP2785" s="15" t="str">
        <f>+IFERROR(VLOOKUP(Tabla1[[#This Row],[EMPLEADO]],IS[],3,0),"OTROS")</f>
        <v>OTROS</v>
      </c>
      <c r="AQ2785" s="15" t="str">
        <f>+IFERROR(VLOOKUP(Tabla1[[#This Row],[EMPLEADO]],IS[[NÓMINA]:[INGENIERO]],2,0),"OTROS")</f>
        <v>OTROS</v>
      </c>
    </row>
    <row r="2786" spans="1:43" x14ac:dyDescent="0.25">
      <c r="A2786" t="s">
        <v>7477</v>
      </c>
      <c r="B2786">
        <v>1</v>
      </c>
      <c r="C2786" t="s">
        <v>8759</v>
      </c>
      <c r="D2786" t="s">
        <v>38</v>
      </c>
      <c r="E2786" t="s">
        <v>1015</v>
      </c>
      <c r="F2786" t="s">
        <v>8760</v>
      </c>
      <c r="G2786" s="17" t="s">
        <v>2116</v>
      </c>
      <c r="H2786" t="s">
        <v>915</v>
      </c>
      <c r="I2786" t="s">
        <v>43</v>
      </c>
      <c r="J2786" t="s">
        <v>8</v>
      </c>
      <c r="K2786" t="s">
        <v>59</v>
      </c>
      <c r="L2786" t="s">
        <v>1070</v>
      </c>
      <c r="M2786" t="s">
        <v>1071</v>
      </c>
      <c r="N2786">
        <v>0</v>
      </c>
      <c r="O2786" t="s">
        <v>47</v>
      </c>
      <c r="P2786">
        <v>43</v>
      </c>
      <c r="Q2786" t="s">
        <v>82</v>
      </c>
      <c r="R2786" t="s">
        <v>317</v>
      </c>
      <c r="S2786" t="s">
        <v>318</v>
      </c>
      <c r="T2786" t="s">
        <v>51</v>
      </c>
      <c r="U2786" t="s">
        <v>140</v>
      </c>
      <c r="V2786">
        <v>1.1000000000000001</v>
      </c>
      <c r="W2786" s="1">
        <v>1730.3000000000004</v>
      </c>
      <c r="X2786">
        <v>1</v>
      </c>
      <c r="Y2786">
        <v>1.5</v>
      </c>
      <c r="Z2786">
        <v>4</v>
      </c>
      <c r="AA2786">
        <v>0.375</v>
      </c>
      <c r="AB2786" s="2">
        <v>0</v>
      </c>
      <c r="AC2786" s="1">
        <v>0</v>
      </c>
      <c r="AD2786" s="7">
        <v>43537</v>
      </c>
      <c r="AE2786" s="7">
        <v>43537</v>
      </c>
      <c r="AF2786">
        <v>0</v>
      </c>
      <c r="AG2786" t="s">
        <v>53</v>
      </c>
      <c r="AH2786" s="2">
        <v>0</v>
      </c>
      <c r="AI2786" s="1">
        <v>0</v>
      </c>
      <c r="AJ2786" s="1">
        <v>0</v>
      </c>
      <c r="AK2786" s="60" t="str">
        <f>+IF(Tabla1[[#This Row],[REQUEST_TY]]="SR MANTENIMIENTO CORRECTIVO", "EMERGENCIA", "OTROS")</f>
        <v>EMERGENCIA</v>
      </c>
      <c r="AL2786" s="6" t="str">
        <f>+_xlfn.IFS(Tabla1[[#This Row],[Veces obj]]&lt;=1,"0-1",Tabla1[[#This Row],[Veces obj]]&lt;=2,"1-2",Tabla1[[#This Row],[Veces obj]]&lt;=3,"2-3",TRUE,"&gt;3")</f>
        <v>0-1</v>
      </c>
      <c r="AM2786" s="60" t="str">
        <f>+_xlfn.IFS(MONTH(Tabla1[[#This Row],[MES]])&lt;=3,"Q1",MONTH(Tabla1[[#This Row],[MES]])&lt;=6,"Q2",MONTH(Tabla1[[#This Row],[MES]])&lt;=9,"Q3",TRUE,"Q4")</f>
        <v>Q1</v>
      </c>
      <c r="AN2786" s="15" t="str">
        <f>+IFERROR(VLOOKUP(Tabla1[[#This Row],[CUENTA]],CTAS[],2,0),"OTROS")</f>
        <v>OTROS</v>
      </c>
      <c r="AP2786" s="15" t="str">
        <f>+IFERROR(VLOOKUP(Tabla1[[#This Row],[EMPLEADO]],IS[],3,0),"OTROS")</f>
        <v>OTROS</v>
      </c>
      <c r="AQ2786" s="15" t="str">
        <f>+IFERROR(VLOOKUP(Tabla1[[#This Row],[EMPLEADO]],IS[[NÓMINA]:[INGENIERO]],2,0),"OTROS")</f>
        <v>OTROS</v>
      </c>
    </row>
    <row r="2787" spans="1:43" x14ac:dyDescent="0.25">
      <c r="A2787" t="s">
        <v>7477</v>
      </c>
      <c r="B2787">
        <v>1</v>
      </c>
      <c r="C2787" t="s">
        <v>8761</v>
      </c>
      <c r="D2787" t="s">
        <v>38</v>
      </c>
      <c r="E2787" t="s">
        <v>613</v>
      </c>
      <c r="F2787" t="s">
        <v>8762</v>
      </c>
      <c r="G2787" s="17" t="s">
        <v>8763</v>
      </c>
      <c r="H2787" t="s">
        <v>308</v>
      </c>
      <c r="I2787" t="s">
        <v>43</v>
      </c>
      <c r="J2787" t="s">
        <v>8</v>
      </c>
      <c r="K2787" t="s">
        <v>495</v>
      </c>
      <c r="L2787" t="s">
        <v>496</v>
      </c>
      <c r="M2787" t="s">
        <v>46</v>
      </c>
      <c r="N2787">
        <v>0</v>
      </c>
      <c r="O2787" t="s">
        <v>47</v>
      </c>
      <c r="P2787">
        <v>135</v>
      </c>
      <c r="Q2787" t="s">
        <v>48</v>
      </c>
      <c r="R2787" t="s">
        <v>235</v>
      </c>
      <c r="S2787" t="s">
        <v>50</v>
      </c>
      <c r="T2787" t="s">
        <v>51</v>
      </c>
      <c r="U2787" t="s">
        <v>52</v>
      </c>
      <c r="V2787">
        <v>1.05</v>
      </c>
      <c r="W2787" s="1">
        <v>750.75000000000011</v>
      </c>
      <c r="X2787">
        <v>1</v>
      </c>
      <c r="Y2787">
        <v>0.67</v>
      </c>
      <c r="Z2787">
        <v>5</v>
      </c>
      <c r="AA2787">
        <v>0.13400000000000001</v>
      </c>
      <c r="AB2787" s="2">
        <v>0</v>
      </c>
      <c r="AC2787" s="1">
        <v>0</v>
      </c>
      <c r="AD2787" s="7">
        <v>43538</v>
      </c>
      <c r="AE2787" s="7">
        <v>43539</v>
      </c>
      <c r="AF2787">
        <v>1</v>
      </c>
      <c r="AG2787" t="s">
        <v>53</v>
      </c>
      <c r="AH2787" s="2">
        <v>0</v>
      </c>
      <c r="AI2787" s="1">
        <v>0</v>
      </c>
      <c r="AJ2787" s="1">
        <v>0</v>
      </c>
      <c r="AK2787" s="60" t="str">
        <f>+IF(Tabla1[[#This Row],[REQUEST_TY]]="SR MANTENIMIENTO CORRECTIVO", "EMERGENCIA", "OTROS")</f>
        <v>EMERGENCIA</v>
      </c>
      <c r="AL2787" s="6" t="str">
        <f>+_xlfn.IFS(Tabla1[[#This Row],[Veces obj]]&lt;=1,"0-1",Tabla1[[#This Row],[Veces obj]]&lt;=2,"1-2",Tabla1[[#This Row],[Veces obj]]&lt;=3,"2-3",TRUE,"&gt;3")</f>
        <v>0-1</v>
      </c>
      <c r="AM2787" s="60" t="str">
        <f>+_xlfn.IFS(MONTH(Tabla1[[#This Row],[MES]])&lt;=3,"Q1",MONTH(Tabla1[[#This Row],[MES]])&lt;=6,"Q2",MONTH(Tabla1[[#This Row],[MES]])&lt;=9,"Q3",TRUE,"Q4")</f>
        <v>Q1</v>
      </c>
      <c r="AN2787" s="15" t="str">
        <f>+IFERROR(VLOOKUP(Tabla1[[#This Row],[CUENTA]],CTAS[],2,0),"OTROS")</f>
        <v>OTROS</v>
      </c>
      <c r="AP2787" s="15" t="str">
        <f>+IFERROR(VLOOKUP(Tabla1[[#This Row],[EMPLEADO]],IS[],3,0),"OTROS")</f>
        <v>OTROS</v>
      </c>
      <c r="AQ2787" s="15" t="str">
        <f>+IFERROR(VLOOKUP(Tabla1[[#This Row],[EMPLEADO]],IS[[NÓMINA]:[INGENIERO]],2,0),"OTROS")</f>
        <v>OTROS</v>
      </c>
    </row>
    <row r="2788" spans="1:43" x14ac:dyDescent="0.25">
      <c r="A2788" t="s">
        <v>7477</v>
      </c>
      <c r="B2788">
        <v>1</v>
      </c>
      <c r="C2788" t="s">
        <v>8764</v>
      </c>
      <c r="D2788" t="s">
        <v>38</v>
      </c>
      <c r="E2788" t="s">
        <v>160</v>
      </c>
      <c r="F2788" t="s">
        <v>8765</v>
      </c>
      <c r="G2788" s="17" t="s">
        <v>8766</v>
      </c>
      <c r="H2788" t="s">
        <v>163</v>
      </c>
      <c r="I2788" t="s">
        <v>43</v>
      </c>
      <c r="J2788" t="s">
        <v>8</v>
      </c>
      <c r="K2788" t="s">
        <v>151</v>
      </c>
      <c r="L2788" t="s">
        <v>164</v>
      </c>
      <c r="M2788" t="s">
        <v>165</v>
      </c>
      <c r="N2788">
        <v>0</v>
      </c>
      <c r="O2788" t="s">
        <v>47</v>
      </c>
      <c r="P2788">
        <v>387</v>
      </c>
      <c r="Q2788" t="s">
        <v>48</v>
      </c>
      <c r="R2788" t="s">
        <v>49</v>
      </c>
      <c r="S2788" t="s">
        <v>50</v>
      </c>
      <c r="T2788" t="s">
        <v>51</v>
      </c>
      <c r="U2788" t="s">
        <v>52</v>
      </c>
      <c r="V2788">
        <v>1.05</v>
      </c>
      <c r="W2788" s="1">
        <v>750.75000000000011</v>
      </c>
      <c r="X2788">
        <v>1</v>
      </c>
      <c r="Y2788">
        <v>0</v>
      </c>
      <c r="Z2788">
        <v>5</v>
      </c>
      <c r="AA2788">
        <v>0</v>
      </c>
      <c r="AB2788" s="2">
        <v>0</v>
      </c>
      <c r="AC2788" s="1">
        <v>0</v>
      </c>
      <c r="AD2788" s="7">
        <v>43538</v>
      </c>
      <c r="AE2788" s="7">
        <v>43539</v>
      </c>
      <c r="AF2788">
        <v>1</v>
      </c>
      <c r="AG2788" t="s">
        <v>53</v>
      </c>
      <c r="AH2788" s="2">
        <v>0</v>
      </c>
      <c r="AI2788" s="1">
        <v>0</v>
      </c>
      <c r="AJ2788" s="1">
        <v>0</v>
      </c>
      <c r="AK2788" s="60" t="str">
        <f>+IF(Tabla1[[#This Row],[REQUEST_TY]]="SR MANTENIMIENTO CORRECTIVO", "EMERGENCIA", "OTROS")</f>
        <v>EMERGENCIA</v>
      </c>
      <c r="AL2788" s="6" t="str">
        <f>+_xlfn.IFS(Tabla1[[#This Row],[Veces obj]]&lt;=1,"0-1",Tabla1[[#This Row],[Veces obj]]&lt;=2,"1-2",Tabla1[[#This Row],[Veces obj]]&lt;=3,"2-3",TRUE,"&gt;3")</f>
        <v>0-1</v>
      </c>
      <c r="AM2788" s="60" t="str">
        <f>+_xlfn.IFS(MONTH(Tabla1[[#This Row],[MES]])&lt;=3,"Q1",MONTH(Tabla1[[#This Row],[MES]])&lt;=6,"Q2",MONTH(Tabla1[[#This Row],[MES]])&lt;=9,"Q3",TRUE,"Q4")</f>
        <v>Q1</v>
      </c>
      <c r="AN2788" s="15" t="str">
        <f>+IFERROR(VLOOKUP(Tabla1[[#This Row],[CUENTA]],CTAS[],2,0),"OTROS")</f>
        <v>HONEYWELL</v>
      </c>
      <c r="AP2788" s="15" t="str">
        <f>+IFERROR(VLOOKUP(Tabla1[[#This Row],[EMPLEADO]],IS[],3,0),"OTROS")</f>
        <v>CHIHUAHUA</v>
      </c>
      <c r="AQ2788" s="15" t="str">
        <f>+IFERROR(VLOOKUP(Tabla1[[#This Row],[EMPLEADO]],IS[[NÓMINA]:[INGENIERO]],2,0),"OTROS")</f>
        <v>LUIS EDUARDO MUÑOZ</v>
      </c>
    </row>
    <row r="2789" spans="1:43" x14ac:dyDescent="0.25">
      <c r="A2789" t="s">
        <v>7477</v>
      </c>
      <c r="B2789">
        <v>1</v>
      </c>
      <c r="C2789" t="s">
        <v>8767</v>
      </c>
      <c r="D2789" t="s">
        <v>38</v>
      </c>
      <c r="E2789" t="s">
        <v>3015</v>
      </c>
      <c r="F2789" t="s">
        <v>8768</v>
      </c>
      <c r="G2789" s="17" t="s">
        <v>3283</v>
      </c>
      <c r="H2789" t="s">
        <v>136</v>
      </c>
      <c r="I2789" t="s">
        <v>43</v>
      </c>
      <c r="J2789" t="s">
        <v>8</v>
      </c>
      <c r="K2789" t="s">
        <v>144</v>
      </c>
      <c r="L2789" t="s">
        <v>3284</v>
      </c>
      <c r="M2789" t="s">
        <v>736</v>
      </c>
      <c r="N2789">
        <v>0</v>
      </c>
      <c r="O2789" t="s">
        <v>47</v>
      </c>
      <c r="P2789">
        <v>62</v>
      </c>
      <c r="Q2789" t="s">
        <v>48</v>
      </c>
      <c r="R2789" t="s">
        <v>138</v>
      </c>
      <c r="S2789" t="s">
        <v>139</v>
      </c>
      <c r="T2789" t="s">
        <v>51</v>
      </c>
      <c r="U2789" t="s">
        <v>353</v>
      </c>
      <c r="V2789">
        <v>1.1499999999999999</v>
      </c>
      <c r="W2789" s="1">
        <v>1808.95</v>
      </c>
      <c r="X2789">
        <v>1</v>
      </c>
      <c r="Y2789">
        <v>1.42</v>
      </c>
      <c r="Z2789">
        <v>4</v>
      </c>
      <c r="AA2789">
        <v>0.35499999999999998</v>
      </c>
      <c r="AB2789" s="2">
        <v>0</v>
      </c>
      <c r="AC2789" s="1">
        <v>0</v>
      </c>
      <c r="AD2789" s="7">
        <v>43537</v>
      </c>
      <c r="AE2789" s="7">
        <v>43537</v>
      </c>
      <c r="AF2789">
        <v>0</v>
      </c>
      <c r="AG2789" t="s">
        <v>53</v>
      </c>
      <c r="AH2789" s="2">
        <v>0</v>
      </c>
      <c r="AI2789" s="1">
        <v>0</v>
      </c>
      <c r="AJ2789" s="1">
        <v>0</v>
      </c>
      <c r="AK2789" s="60" t="str">
        <f>+IF(Tabla1[[#This Row],[REQUEST_TY]]="SR MANTENIMIENTO CORRECTIVO", "EMERGENCIA", "OTROS")</f>
        <v>EMERGENCIA</v>
      </c>
      <c r="AL2789" s="6" t="str">
        <f>+_xlfn.IFS(Tabla1[[#This Row],[Veces obj]]&lt;=1,"0-1",Tabla1[[#This Row],[Veces obj]]&lt;=2,"1-2",Tabla1[[#This Row],[Veces obj]]&lt;=3,"2-3",TRUE,"&gt;3")</f>
        <v>0-1</v>
      </c>
      <c r="AM2789" s="60" t="str">
        <f>+_xlfn.IFS(MONTH(Tabla1[[#This Row],[MES]])&lt;=3,"Q1",MONTH(Tabla1[[#This Row],[MES]])&lt;=6,"Q2",MONTH(Tabla1[[#This Row],[MES]])&lt;=9,"Q3",TRUE,"Q4")</f>
        <v>Q1</v>
      </c>
      <c r="AN2789" s="15" t="str">
        <f>+IFERROR(VLOOKUP(Tabla1[[#This Row],[CUENTA]],CTAS[],2,0),"OTROS")</f>
        <v>OTROS</v>
      </c>
      <c r="AP2789" s="15" t="str">
        <f>+IFERROR(VLOOKUP(Tabla1[[#This Row],[EMPLEADO]],IS[],3,0),"OTROS")</f>
        <v>OTROS</v>
      </c>
      <c r="AQ2789" s="15" t="str">
        <f>+IFERROR(VLOOKUP(Tabla1[[#This Row],[EMPLEADO]],IS[[NÓMINA]:[INGENIERO]],2,0),"OTROS")</f>
        <v>OTROS</v>
      </c>
    </row>
    <row r="2790" spans="1:43" x14ac:dyDescent="0.25">
      <c r="A2790" t="s">
        <v>7477</v>
      </c>
      <c r="B2790">
        <v>1</v>
      </c>
      <c r="C2790" t="s">
        <v>8769</v>
      </c>
      <c r="D2790" t="s">
        <v>38</v>
      </c>
      <c r="E2790" t="s">
        <v>217</v>
      </c>
      <c r="F2790" t="s">
        <v>8770</v>
      </c>
      <c r="G2790" s="17" t="s">
        <v>5884</v>
      </c>
      <c r="H2790" t="s">
        <v>266</v>
      </c>
      <c r="I2790" t="s">
        <v>43</v>
      </c>
      <c r="J2790" t="s">
        <v>8</v>
      </c>
      <c r="K2790" t="s">
        <v>59</v>
      </c>
      <c r="L2790" t="s">
        <v>1102</v>
      </c>
      <c r="M2790" t="s">
        <v>73</v>
      </c>
      <c r="N2790">
        <v>0</v>
      </c>
      <c r="O2790" t="s">
        <v>47</v>
      </c>
      <c r="P2790">
        <v>5</v>
      </c>
      <c r="Q2790" t="s">
        <v>207</v>
      </c>
      <c r="R2790" t="s">
        <v>223</v>
      </c>
      <c r="S2790" t="s">
        <v>139</v>
      </c>
      <c r="T2790" t="s">
        <v>51</v>
      </c>
      <c r="U2790" t="s">
        <v>879</v>
      </c>
      <c r="V2790">
        <v>0.6</v>
      </c>
      <c r="W2790" s="1">
        <v>943.80000000000007</v>
      </c>
      <c r="X2790">
        <v>1</v>
      </c>
      <c r="Y2790">
        <v>1.6</v>
      </c>
      <c r="Z2790">
        <v>4</v>
      </c>
      <c r="AA2790">
        <v>0.4</v>
      </c>
      <c r="AB2790" s="2">
        <v>0</v>
      </c>
      <c r="AC2790" s="1">
        <v>0</v>
      </c>
      <c r="AD2790" s="7">
        <v>43537</v>
      </c>
      <c r="AE2790" s="7">
        <v>43537</v>
      </c>
      <c r="AF2790">
        <v>0</v>
      </c>
      <c r="AG2790" t="s">
        <v>53</v>
      </c>
      <c r="AH2790" s="2">
        <v>0</v>
      </c>
      <c r="AI2790" s="1">
        <v>0</v>
      </c>
      <c r="AJ2790" s="1">
        <v>0</v>
      </c>
      <c r="AK2790" s="60" t="str">
        <f>+IF(Tabla1[[#This Row],[REQUEST_TY]]="SR MANTENIMIENTO CORRECTIVO", "EMERGENCIA", "OTROS")</f>
        <v>EMERGENCIA</v>
      </c>
      <c r="AL2790" s="6" t="str">
        <f>+_xlfn.IFS(Tabla1[[#This Row],[Veces obj]]&lt;=1,"0-1",Tabla1[[#This Row],[Veces obj]]&lt;=2,"1-2",Tabla1[[#This Row],[Veces obj]]&lt;=3,"2-3",TRUE,"&gt;3")</f>
        <v>0-1</v>
      </c>
      <c r="AM2790" s="60" t="str">
        <f>+_xlfn.IFS(MONTH(Tabla1[[#This Row],[MES]])&lt;=3,"Q1",MONTH(Tabla1[[#This Row],[MES]])&lt;=6,"Q2",MONTH(Tabla1[[#This Row],[MES]])&lt;=9,"Q3",TRUE,"Q4")</f>
        <v>Q1</v>
      </c>
      <c r="AN2790" s="15" t="str">
        <f>+IFERROR(VLOOKUP(Tabla1[[#This Row],[CUENTA]],CTAS[],2,0),"OTROS")</f>
        <v>OTROS</v>
      </c>
      <c r="AP2790" s="15" t="str">
        <f>+IFERROR(VLOOKUP(Tabla1[[#This Row],[EMPLEADO]],IS[],3,0),"OTROS")</f>
        <v>JUAREZ</v>
      </c>
      <c r="AQ2790" s="15" t="str">
        <f>+IFERROR(VLOOKUP(Tabla1[[#This Row],[EMPLEADO]],IS[[NÓMINA]:[INGENIERO]],2,0),"OTROS")</f>
        <v>CESAR MAR</v>
      </c>
    </row>
    <row r="2791" spans="1:43" x14ac:dyDescent="0.25">
      <c r="A2791" t="s">
        <v>7477</v>
      </c>
      <c r="B2791">
        <v>1</v>
      </c>
      <c r="C2791" t="s">
        <v>7458</v>
      </c>
      <c r="D2791" t="s">
        <v>38</v>
      </c>
      <c r="E2791" t="s">
        <v>747</v>
      </c>
      <c r="F2791" t="s">
        <v>7459</v>
      </c>
      <c r="G2791" s="17" t="s">
        <v>6469</v>
      </c>
      <c r="H2791" t="s">
        <v>58</v>
      </c>
      <c r="I2791" t="s">
        <v>43</v>
      </c>
      <c r="J2791" t="s">
        <v>8</v>
      </c>
      <c r="K2791" t="s">
        <v>6470</v>
      </c>
      <c r="L2791" t="s">
        <v>6471</v>
      </c>
      <c r="M2791" t="s">
        <v>736</v>
      </c>
      <c r="N2791">
        <v>0</v>
      </c>
      <c r="O2791" t="s">
        <v>47</v>
      </c>
      <c r="P2791">
        <v>23</v>
      </c>
      <c r="Q2791" t="s">
        <v>62</v>
      </c>
      <c r="R2791" t="s">
        <v>95</v>
      </c>
      <c r="S2791" t="s">
        <v>64</v>
      </c>
      <c r="T2791" t="s">
        <v>51</v>
      </c>
      <c r="U2791" t="s">
        <v>65</v>
      </c>
      <c r="V2791">
        <v>0.8</v>
      </c>
      <c r="W2791" s="1">
        <v>1092</v>
      </c>
      <c r="X2791">
        <v>1</v>
      </c>
      <c r="Y2791">
        <v>7.47</v>
      </c>
      <c r="Z2791">
        <v>5</v>
      </c>
      <c r="AA2791">
        <v>1.494</v>
      </c>
      <c r="AB2791" s="2">
        <v>0.1235</v>
      </c>
      <c r="AC2791" s="1">
        <v>-168.57749999999999</v>
      </c>
      <c r="AD2791" s="7">
        <v>43538</v>
      </c>
      <c r="AE2791" s="7">
        <v>43538</v>
      </c>
      <c r="AF2791">
        <v>0</v>
      </c>
      <c r="AG2791" t="s">
        <v>53</v>
      </c>
      <c r="AH2791" s="2">
        <v>0</v>
      </c>
      <c r="AI2791" s="1">
        <v>0</v>
      </c>
      <c r="AJ2791" s="1">
        <v>0</v>
      </c>
      <c r="AK2791" s="60" t="str">
        <f>+IF(Tabla1[[#This Row],[REQUEST_TY]]="SR MANTENIMIENTO CORRECTIVO", "EMERGENCIA", "OTROS")</f>
        <v>EMERGENCIA</v>
      </c>
      <c r="AL2791" s="6" t="str">
        <f>+_xlfn.IFS(Tabla1[[#This Row],[Veces obj]]&lt;=1,"0-1",Tabla1[[#This Row],[Veces obj]]&lt;=2,"1-2",Tabla1[[#This Row],[Veces obj]]&lt;=3,"2-3",TRUE,"&gt;3")</f>
        <v>1-2</v>
      </c>
      <c r="AM2791" s="60" t="str">
        <f>+_xlfn.IFS(MONTH(Tabla1[[#This Row],[MES]])&lt;=3,"Q1",MONTH(Tabla1[[#This Row],[MES]])&lt;=6,"Q2",MONTH(Tabla1[[#This Row],[MES]])&lt;=9,"Q3",TRUE,"Q4")</f>
        <v>Q1</v>
      </c>
      <c r="AN2791" s="15" t="str">
        <f>+IFERROR(VLOOKUP(Tabla1[[#This Row],[CUENTA]],CTAS[],2,0),"OTROS")</f>
        <v>OTROS</v>
      </c>
      <c r="AP2791" s="15" t="str">
        <f>+IFERROR(VLOOKUP(Tabla1[[#This Row],[EMPLEADO]],IS[],3,0),"OTROS")</f>
        <v>OTROS</v>
      </c>
      <c r="AQ2791" s="15" t="str">
        <f>+IFERROR(VLOOKUP(Tabla1[[#This Row],[EMPLEADO]],IS[[NÓMINA]:[INGENIERO]],2,0),"OTROS")</f>
        <v>OTROS</v>
      </c>
    </row>
    <row r="2792" spans="1:43" x14ac:dyDescent="0.25">
      <c r="A2792" t="s">
        <v>7477</v>
      </c>
      <c r="B2792">
        <v>1</v>
      </c>
      <c r="C2792" t="s">
        <v>8771</v>
      </c>
      <c r="D2792" t="s">
        <v>38</v>
      </c>
      <c r="E2792" t="s">
        <v>312</v>
      </c>
      <c r="F2792" t="s">
        <v>8772</v>
      </c>
      <c r="G2792" s="17" t="s">
        <v>2425</v>
      </c>
      <c r="H2792" t="s">
        <v>471</v>
      </c>
      <c r="I2792" t="s">
        <v>43</v>
      </c>
      <c r="J2792" t="s">
        <v>8</v>
      </c>
      <c r="K2792" t="s">
        <v>59</v>
      </c>
      <c r="L2792" t="s">
        <v>780</v>
      </c>
      <c r="M2792" t="s">
        <v>310</v>
      </c>
      <c r="N2792">
        <v>0</v>
      </c>
      <c r="O2792" t="s">
        <v>47</v>
      </c>
      <c r="P2792">
        <v>2</v>
      </c>
      <c r="Q2792" t="s">
        <v>388</v>
      </c>
      <c r="R2792" t="s">
        <v>317</v>
      </c>
      <c r="S2792" t="s">
        <v>318</v>
      </c>
      <c r="T2792" t="s">
        <v>51</v>
      </c>
      <c r="U2792" t="s">
        <v>872</v>
      </c>
      <c r="V2792">
        <v>0</v>
      </c>
      <c r="W2792" s="1">
        <v>0</v>
      </c>
      <c r="X2792">
        <v>1</v>
      </c>
      <c r="Y2792">
        <v>1.1200000000000001</v>
      </c>
      <c r="Z2792">
        <v>4</v>
      </c>
      <c r="AA2792">
        <v>0.28000000000000003</v>
      </c>
      <c r="AB2792" s="2">
        <v>0</v>
      </c>
      <c r="AC2792" s="1">
        <v>0</v>
      </c>
      <c r="AD2792" s="7">
        <v>43537</v>
      </c>
      <c r="AE2792" s="7">
        <v>43537</v>
      </c>
      <c r="AF2792">
        <v>0</v>
      </c>
      <c r="AG2792" t="s">
        <v>53</v>
      </c>
      <c r="AH2792" s="2">
        <v>0</v>
      </c>
      <c r="AI2792" s="1">
        <v>0</v>
      </c>
      <c r="AJ2792" s="1">
        <v>0</v>
      </c>
      <c r="AK2792" s="60" t="str">
        <f>+IF(Tabla1[[#This Row],[REQUEST_TY]]="SR MANTENIMIENTO CORRECTIVO", "EMERGENCIA", "OTROS")</f>
        <v>EMERGENCIA</v>
      </c>
      <c r="AL2792" s="6" t="str">
        <f>+_xlfn.IFS(Tabla1[[#This Row],[Veces obj]]&lt;=1,"0-1",Tabla1[[#This Row],[Veces obj]]&lt;=2,"1-2",Tabla1[[#This Row],[Veces obj]]&lt;=3,"2-3",TRUE,"&gt;3")</f>
        <v>0-1</v>
      </c>
      <c r="AM2792" s="60" t="str">
        <f>+_xlfn.IFS(MONTH(Tabla1[[#This Row],[MES]])&lt;=3,"Q1",MONTH(Tabla1[[#This Row],[MES]])&lt;=6,"Q2",MONTH(Tabla1[[#This Row],[MES]])&lt;=9,"Q3",TRUE,"Q4")</f>
        <v>Q1</v>
      </c>
      <c r="AN2792" s="15" t="str">
        <f>+IFERROR(VLOOKUP(Tabla1[[#This Row],[CUENTA]],CTAS[],2,0),"OTROS")</f>
        <v>OTROS</v>
      </c>
      <c r="AP2792" s="15" t="str">
        <f>+IFERROR(VLOOKUP(Tabla1[[#This Row],[EMPLEADO]],IS[],3,0),"OTROS")</f>
        <v>OTROS</v>
      </c>
      <c r="AQ2792" s="15" t="str">
        <f>+IFERROR(VLOOKUP(Tabla1[[#This Row],[EMPLEADO]],IS[[NÓMINA]:[INGENIERO]],2,0),"OTROS")</f>
        <v>OTROS</v>
      </c>
    </row>
    <row r="2793" spans="1:43" x14ac:dyDescent="0.25">
      <c r="A2793" t="s">
        <v>7477</v>
      </c>
      <c r="B2793">
        <v>1</v>
      </c>
      <c r="C2793" t="s">
        <v>8773</v>
      </c>
      <c r="D2793" t="s">
        <v>38</v>
      </c>
      <c r="E2793" t="s">
        <v>320</v>
      </c>
      <c r="F2793" t="s">
        <v>8774</v>
      </c>
      <c r="G2793" s="17" t="s">
        <v>8775</v>
      </c>
      <c r="H2793" t="s">
        <v>8227</v>
      </c>
      <c r="I2793" t="s">
        <v>43</v>
      </c>
      <c r="J2793" t="s">
        <v>8</v>
      </c>
      <c r="K2793" t="s">
        <v>528</v>
      </c>
      <c r="L2793" t="s">
        <v>8228</v>
      </c>
      <c r="M2793" t="s">
        <v>8229</v>
      </c>
      <c r="N2793">
        <v>1</v>
      </c>
      <c r="O2793" t="s">
        <v>47</v>
      </c>
      <c r="P2793">
        <v>142</v>
      </c>
      <c r="Q2793" t="s">
        <v>48</v>
      </c>
      <c r="R2793" t="s">
        <v>49</v>
      </c>
      <c r="S2793" t="s">
        <v>50</v>
      </c>
      <c r="T2793" t="s">
        <v>208</v>
      </c>
      <c r="U2793" t="s">
        <v>52</v>
      </c>
      <c r="V2793">
        <v>1.05</v>
      </c>
      <c r="W2793" s="1">
        <v>0</v>
      </c>
      <c r="X2793">
        <v>1</v>
      </c>
      <c r="Y2793">
        <v>0.55000000000000004</v>
      </c>
      <c r="Z2793">
        <v>9</v>
      </c>
      <c r="AA2793">
        <v>6.1111111111111116E-2</v>
      </c>
      <c r="AB2793" s="2">
        <v>0</v>
      </c>
      <c r="AC2793" s="1">
        <v>0</v>
      </c>
      <c r="AD2793" s="7">
        <v>43537</v>
      </c>
      <c r="AE2793" s="7">
        <v>43537</v>
      </c>
      <c r="AF2793">
        <v>0</v>
      </c>
      <c r="AG2793" t="s">
        <v>53</v>
      </c>
      <c r="AH2793" s="2">
        <v>0</v>
      </c>
      <c r="AI2793" s="1">
        <v>0</v>
      </c>
      <c r="AJ2793" s="1">
        <v>0</v>
      </c>
      <c r="AK2793" s="60" t="str">
        <f>+IF(Tabla1[[#This Row],[REQUEST_TY]]="SR MANTENIMIENTO CORRECTIVO", "EMERGENCIA", "OTROS")</f>
        <v>EMERGENCIA</v>
      </c>
      <c r="AL2793" s="6" t="str">
        <f>+_xlfn.IFS(Tabla1[[#This Row],[Veces obj]]&lt;=1,"0-1",Tabla1[[#This Row],[Veces obj]]&lt;=2,"1-2",Tabla1[[#This Row],[Veces obj]]&lt;=3,"2-3",TRUE,"&gt;3")</f>
        <v>0-1</v>
      </c>
      <c r="AM2793" s="60" t="str">
        <f>+_xlfn.IFS(MONTH(Tabla1[[#This Row],[MES]])&lt;=3,"Q1",MONTH(Tabla1[[#This Row],[MES]])&lt;=6,"Q2",MONTH(Tabla1[[#This Row],[MES]])&lt;=9,"Q3",TRUE,"Q4")</f>
        <v>Q1</v>
      </c>
      <c r="AN2793" s="15" t="str">
        <f>+IFERROR(VLOOKUP(Tabla1[[#This Row],[CUENTA]],CTAS[],2,0),"OTROS")</f>
        <v>OTROS</v>
      </c>
      <c r="AP2793" s="15" t="str">
        <f>+IFERROR(VLOOKUP(Tabla1[[#This Row],[EMPLEADO]],IS[],3,0),"OTROS")</f>
        <v>OTROS</v>
      </c>
      <c r="AQ2793" s="15" t="str">
        <f>+IFERROR(VLOOKUP(Tabla1[[#This Row],[EMPLEADO]],IS[[NÓMINA]:[INGENIERO]],2,0),"OTROS")</f>
        <v>OTROS</v>
      </c>
    </row>
    <row r="2794" spans="1:43" x14ac:dyDescent="0.25">
      <c r="A2794" t="s">
        <v>7477</v>
      </c>
      <c r="B2794">
        <v>1</v>
      </c>
      <c r="C2794" t="s">
        <v>8776</v>
      </c>
      <c r="D2794" t="s">
        <v>38</v>
      </c>
      <c r="E2794" t="s">
        <v>226</v>
      </c>
      <c r="F2794" t="s">
        <v>8777</v>
      </c>
      <c r="G2794" s="17" t="s">
        <v>8778</v>
      </c>
      <c r="H2794" t="s">
        <v>297</v>
      </c>
      <c r="I2794" t="s">
        <v>43</v>
      </c>
      <c r="J2794" t="s">
        <v>8</v>
      </c>
      <c r="K2794" t="s">
        <v>71</v>
      </c>
      <c r="L2794" t="s">
        <v>1245</v>
      </c>
      <c r="M2794" t="s">
        <v>73</v>
      </c>
      <c r="N2794">
        <v>0</v>
      </c>
      <c r="O2794" t="s">
        <v>47</v>
      </c>
      <c r="P2794">
        <v>244</v>
      </c>
      <c r="Q2794" t="s">
        <v>48</v>
      </c>
      <c r="R2794" t="s">
        <v>153</v>
      </c>
      <c r="S2794" t="s">
        <v>50</v>
      </c>
      <c r="T2794" t="s">
        <v>51</v>
      </c>
      <c r="U2794" t="s">
        <v>52</v>
      </c>
      <c r="V2794">
        <v>1.05</v>
      </c>
      <c r="W2794" s="1">
        <v>750.75000000000011</v>
      </c>
      <c r="X2794">
        <v>1</v>
      </c>
      <c r="Y2794">
        <v>3.56</v>
      </c>
      <c r="Z2794">
        <v>5</v>
      </c>
      <c r="AA2794">
        <v>0.71199999999999997</v>
      </c>
      <c r="AB2794" s="2">
        <v>0</v>
      </c>
      <c r="AC2794" s="1">
        <v>0</v>
      </c>
      <c r="AD2794" s="7">
        <v>43537</v>
      </c>
      <c r="AE2794" s="7">
        <v>43538</v>
      </c>
      <c r="AF2794">
        <v>1</v>
      </c>
      <c r="AG2794" t="s">
        <v>53</v>
      </c>
      <c r="AH2794" s="2">
        <v>0</v>
      </c>
      <c r="AI2794" s="1">
        <v>0</v>
      </c>
      <c r="AJ2794" s="1">
        <v>0</v>
      </c>
      <c r="AK2794" s="60" t="str">
        <f>+IF(Tabla1[[#This Row],[REQUEST_TY]]="SR MANTENIMIENTO CORRECTIVO", "EMERGENCIA", "OTROS")</f>
        <v>EMERGENCIA</v>
      </c>
      <c r="AL2794" s="6" t="str">
        <f>+_xlfn.IFS(Tabla1[[#This Row],[Veces obj]]&lt;=1,"0-1",Tabla1[[#This Row],[Veces obj]]&lt;=2,"1-2",Tabla1[[#This Row],[Veces obj]]&lt;=3,"2-3",TRUE,"&gt;3")</f>
        <v>0-1</v>
      </c>
      <c r="AM2794" s="60" t="str">
        <f>+_xlfn.IFS(MONTH(Tabla1[[#This Row],[MES]])&lt;=3,"Q1",MONTH(Tabla1[[#This Row],[MES]])&lt;=6,"Q2",MONTH(Tabla1[[#This Row],[MES]])&lt;=9,"Q3",TRUE,"Q4")</f>
        <v>Q1</v>
      </c>
      <c r="AN2794" s="15" t="str">
        <f>+IFERROR(VLOOKUP(Tabla1[[#This Row],[CUENTA]],CTAS[],2,0),"OTROS")</f>
        <v>OTROS</v>
      </c>
      <c r="AP2794" s="15" t="str">
        <f>+IFERROR(VLOOKUP(Tabla1[[#This Row],[EMPLEADO]],IS[],3,0),"OTROS")</f>
        <v>JUAREZ</v>
      </c>
      <c r="AQ2794" s="15" t="str">
        <f>+IFERROR(VLOOKUP(Tabla1[[#This Row],[EMPLEADO]],IS[[NÓMINA]:[INGENIERO]],2,0),"OTROS")</f>
        <v>ALFREDO TORRES</v>
      </c>
    </row>
    <row r="2795" spans="1:43" x14ac:dyDescent="0.25">
      <c r="A2795" t="s">
        <v>7477</v>
      </c>
      <c r="B2795">
        <v>1</v>
      </c>
      <c r="C2795" t="s">
        <v>8779</v>
      </c>
      <c r="D2795" t="s">
        <v>38</v>
      </c>
      <c r="E2795" t="s">
        <v>275</v>
      </c>
      <c r="F2795" t="s">
        <v>8780</v>
      </c>
      <c r="G2795" s="17" t="s">
        <v>2224</v>
      </c>
      <c r="H2795" t="s">
        <v>297</v>
      </c>
      <c r="I2795" t="s">
        <v>43</v>
      </c>
      <c r="J2795" t="s">
        <v>8</v>
      </c>
      <c r="K2795" t="s">
        <v>71</v>
      </c>
      <c r="L2795" t="s">
        <v>859</v>
      </c>
      <c r="M2795" t="s">
        <v>73</v>
      </c>
      <c r="N2795">
        <v>0</v>
      </c>
      <c r="O2795" t="s">
        <v>47</v>
      </c>
      <c r="P2795">
        <v>12</v>
      </c>
      <c r="Q2795" t="s">
        <v>194</v>
      </c>
      <c r="R2795" t="s">
        <v>95</v>
      </c>
      <c r="S2795" t="s">
        <v>64</v>
      </c>
      <c r="T2795" t="s">
        <v>51</v>
      </c>
      <c r="U2795" t="s">
        <v>195</v>
      </c>
      <c r="V2795">
        <v>0.6</v>
      </c>
      <c r="W2795" s="1">
        <v>819</v>
      </c>
      <c r="X2795">
        <v>1</v>
      </c>
      <c r="Y2795">
        <v>2.11</v>
      </c>
      <c r="Z2795">
        <v>5</v>
      </c>
      <c r="AA2795">
        <v>0.42199999999999999</v>
      </c>
      <c r="AB2795" s="2">
        <v>0</v>
      </c>
      <c r="AC2795" s="1">
        <v>0</v>
      </c>
      <c r="AD2795" s="7">
        <v>43537</v>
      </c>
      <c r="AE2795" s="7">
        <v>43537</v>
      </c>
      <c r="AF2795">
        <v>0</v>
      </c>
      <c r="AG2795" t="s">
        <v>53</v>
      </c>
      <c r="AH2795" s="2">
        <v>0</v>
      </c>
      <c r="AI2795" s="1">
        <v>0</v>
      </c>
      <c r="AJ2795" s="1">
        <v>0</v>
      </c>
      <c r="AK2795" s="60" t="str">
        <f>+IF(Tabla1[[#This Row],[REQUEST_TY]]="SR MANTENIMIENTO CORRECTIVO", "EMERGENCIA", "OTROS")</f>
        <v>EMERGENCIA</v>
      </c>
      <c r="AL2795" s="6" t="str">
        <f>+_xlfn.IFS(Tabla1[[#This Row],[Veces obj]]&lt;=1,"0-1",Tabla1[[#This Row],[Veces obj]]&lt;=2,"1-2",Tabla1[[#This Row],[Veces obj]]&lt;=3,"2-3",TRUE,"&gt;3")</f>
        <v>0-1</v>
      </c>
      <c r="AM2795" s="60" t="str">
        <f>+_xlfn.IFS(MONTH(Tabla1[[#This Row],[MES]])&lt;=3,"Q1",MONTH(Tabla1[[#This Row],[MES]])&lt;=6,"Q2",MONTH(Tabla1[[#This Row],[MES]])&lt;=9,"Q3",TRUE,"Q4")</f>
        <v>Q1</v>
      </c>
      <c r="AN2795" s="15" t="str">
        <f>+IFERROR(VLOOKUP(Tabla1[[#This Row],[CUENTA]],CTAS[],2,0),"OTROS")</f>
        <v>OTROS</v>
      </c>
      <c r="AP2795" s="15" t="str">
        <f>+IFERROR(VLOOKUP(Tabla1[[#This Row],[EMPLEADO]],IS[],3,0),"OTROS")</f>
        <v>JUAREZ</v>
      </c>
      <c r="AQ2795" s="15" t="str">
        <f>+IFERROR(VLOOKUP(Tabla1[[#This Row],[EMPLEADO]],IS[[NÓMINA]:[INGENIERO]],2,0),"OTROS")</f>
        <v>ALFREDO TORRES</v>
      </c>
    </row>
    <row r="2796" spans="1:43" x14ac:dyDescent="0.25">
      <c r="A2796" t="s">
        <v>7477</v>
      </c>
      <c r="B2796">
        <v>1</v>
      </c>
      <c r="C2796" t="s">
        <v>8781</v>
      </c>
      <c r="D2796" t="s">
        <v>38</v>
      </c>
      <c r="E2796" t="s">
        <v>226</v>
      </c>
      <c r="F2796" t="s">
        <v>8782</v>
      </c>
      <c r="G2796" s="17" t="s">
        <v>5656</v>
      </c>
      <c r="H2796" t="s">
        <v>568</v>
      </c>
      <c r="I2796" t="s">
        <v>43</v>
      </c>
      <c r="J2796" t="s">
        <v>8</v>
      </c>
      <c r="K2796" t="s">
        <v>71</v>
      </c>
      <c r="L2796" t="s">
        <v>569</v>
      </c>
      <c r="M2796" t="s">
        <v>570</v>
      </c>
      <c r="N2796">
        <v>0</v>
      </c>
      <c r="O2796" t="s">
        <v>47</v>
      </c>
      <c r="P2796">
        <v>9</v>
      </c>
      <c r="Q2796" t="s">
        <v>194</v>
      </c>
      <c r="R2796" t="s">
        <v>153</v>
      </c>
      <c r="S2796" t="s">
        <v>50</v>
      </c>
      <c r="T2796" t="s">
        <v>51</v>
      </c>
      <c r="U2796" t="s">
        <v>444</v>
      </c>
      <c r="V2796">
        <v>0</v>
      </c>
      <c r="W2796" s="1">
        <v>0</v>
      </c>
      <c r="X2796">
        <v>1</v>
      </c>
      <c r="Y2796">
        <v>0.45</v>
      </c>
      <c r="Z2796">
        <v>5</v>
      </c>
      <c r="AA2796">
        <v>0.09</v>
      </c>
      <c r="AB2796" s="2">
        <v>0</v>
      </c>
      <c r="AC2796" s="1">
        <v>0</v>
      </c>
      <c r="AD2796" s="7">
        <v>43539</v>
      </c>
      <c r="AE2796" s="7">
        <v>43543</v>
      </c>
      <c r="AF2796">
        <v>1</v>
      </c>
      <c r="AG2796" t="s">
        <v>53</v>
      </c>
      <c r="AH2796" s="2">
        <v>0</v>
      </c>
      <c r="AI2796" s="1">
        <v>0</v>
      </c>
      <c r="AJ2796" s="1">
        <v>0</v>
      </c>
      <c r="AK2796" s="60" t="str">
        <f>+IF(Tabla1[[#This Row],[REQUEST_TY]]="SR MANTENIMIENTO CORRECTIVO", "EMERGENCIA", "OTROS")</f>
        <v>EMERGENCIA</v>
      </c>
      <c r="AL2796" s="6" t="str">
        <f>+_xlfn.IFS(Tabla1[[#This Row],[Veces obj]]&lt;=1,"0-1",Tabla1[[#This Row],[Veces obj]]&lt;=2,"1-2",Tabla1[[#This Row],[Veces obj]]&lt;=3,"2-3",TRUE,"&gt;3")</f>
        <v>0-1</v>
      </c>
      <c r="AM2796" s="60" t="str">
        <f>+_xlfn.IFS(MONTH(Tabla1[[#This Row],[MES]])&lt;=3,"Q1",MONTH(Tabla1[[#This Row],[MES]])&lt;=6,"Q2",MONTH(Tabla1[[#This Row],[MES]])&lt;=9,"Q3",TRUE,"Q4")</f>
        <v>Q1</v>
      </c>
      <c r="AN2796" s="15" t="str">
        <f>+IFERROR(VLOOKUP(Tabla1[[#This Row],[CUENTA]],CTAS[],2,0),"OTROS")</f>
        <v>OTROS</v>
      </c>
      <c r="AP2796" s="15" t="str">
        <f>+IFERROR(VLOOKUP(Tabla1[[#This Row],[EMPLEADO]],IS[],3,0),"OTROS")</f>
        <v>OTROS</v>
      </c>
      <c r="AQ2796" s="15" t="str">
        <f>+IFERROR(VLOOKUP(Tabla1[[#This Row],[EMPLEADO]],IS[[NÓMINA]:[INGENIERO]],2,0),"OTROS")</f>
        <v>OTROS</v>
      </c>
    </row>
    <row r="2797" spans="1:43" x14ac:dyDescent="0.25">
      <c r="A2797" t="s">
        <v>7477</v>
      </c>
      <c r="B2797">
        <v>1</v>
      </c>
      <c r="C2797" t="s">
        <v>8783</v>
      </c>
      <c r="D2797" t="s">
        <v>3370</v>
      </c>
      <c r="E2797" t="s">
        <v>39</v>
      </c>
      <c r="F2797" t="s">
        <v>8784</v>
      </c>
      <c r="G2797" s="17" t="s">
        <v>8785</v>
      </c>
      <c r="H2797" t="s">
        <v>213</v>
      </c>
      <c r="I2797" t="s">
        <v>43</v>
      </c>
      <c r="J2797" t="s">
        <v>8</v>
      </c>
      <c r="K2797" t="s">
        <v>607</v>
      </c>
      <c r="L2797" t="s">
        <v>8786</v>
      </c>
      <c r="M2797" t="s">
        <v>640</v>
      </c>
      <c r="N2797">
        <v>0</v>
      </c>
      <c r="O2797" t="s">
        <v>47</v>
      </c>
      <c r="P2797" t="s">
        <v>822</v>
      </c>
      <c r="Q2797" t="s">
        <v>48</v>
      </c>
      <c r="R2797" t="s">
        <v>49</v>
      </c>
      <c r="S2797" t="s">
        <v>50</v>
      </c>
      <c r="T2797" t="s">
        <v>51</v>
      </c>
      <c r="U2797" t="s">
        <v>52</v>
      </c>
      <c r="V2797">
        <v>1</v>
      </c>
      <c r="W2797" s="1">
        <v>1072.5000000000002</v>
      </c>
      <c r="X2797">
        <v>0</v>
      </c>
      <c r="Y2797">
        <v>5</v>
      </c>
      <c r="Z2797">
        <v>5</v>
      </c>
      <c r="AA2797">
        <v>1</v>
      </c>
      <c r="AB2797" s="2">
        <v>0</v>
      </c>
      <c r="AC2797" s="1">
        <v>0</v>
      </c>
      <c r="AD2797" s="7">
        <v>43537</v>
      </c>
      <c r="AE2797" s="7">
        <v>43538</v>
      </c>
      <c r="AF2797">
        <v>1</v>
      </c>
      <c r="AG2797" t="s">
        <v>53</v>
      </c>
      <c r="AH2797" s="2">
        <v>0</v>
      </c>
      <c r="AI2797" s="1">
        <v>0</v>
      </c>
      <c r="AJ2797" s="1">
        <v>0</v>
      </c>
      <c r="AK2797" s="60" t="str">
        <f>+IF(Tabla1[[#This Row],[REQUEST_TY]]="SR MANTENIMIENTO CORRECTIVO", "EMERGENCIA", "OTROS")</f>
        <v>OTROS</v>
      </c>
      <c r="AL2797" s="6" t="str">
        <f>+_xlfn.IFS(Tabla1[[#This Row],[Veces obj]]&lt;=1,"0-1",Tabla1[[#This Row],[Veces obj]]&lt;=2,"1-2",Tabla1[[#This Row],[Veces obj]]&lt;=3,"2-3",TRUE,"&gt;3")</f>
        <v>0-1</v>
      </c>
      <c r="AM2797" s="60" t="str">
        <f>+_xlfn.IFS(MONTH(Tabla1[[#This Row],[MES]])&lt;=3,"Q1",MONTH(Tabla1[[#This Row],[MES]])&lt;=6,"Q2",MONTH(Tabla1[[#This Row],[MES]])&lt;=9,"Q3",TRUE,"Q4")</f>
        <v>Q1</v>
      </c>
      <c r="AN2797" s="15" t="str">
        <f>+IFERROR(VLOOKUP(Tabla1[[#This Row],[CUENTA]],CTAS[],2,0),"OTROS")</f>
        <v>OTROS</v>
      </c>
      <c r="AP2797" s="15" t="str">
        <f>+IFERROR(VLOOKUP(Tabla1[[#This Row],[EMPLEADO]],IS[],3,0),"OTROS")</f>
        <v>OTROS</v>
      </c>
      <c r="AQ2797" s="15" t="str">
        <f>+IFERROR(VLOOKUP(Tabla1[[#This Row],[EMPLEADO]],IS[[NÓMINA]:[INGENIERO]],2,0),"OTROS")</f>
        <v>OTROS</v>
      </c>
    </row>
    <row r="2798" spans="1:43" x14ac:dyDescent="0.25">
      <c r="A2798" t="s">
        <v>7477</v>
      </c>
      <c r="B2798">
        <v>1</v>
      </c>
      <c r="C2798" t="s">
        <v>8787</v>
      </c>
      <c r="D2798" t="s">
        <v>38</v>
      </c>
      <c r="E2798" t="s">
        <v>160</v>
      </c>
      <c r="F2798" t="s">
        <v>8788</v>
      </c>
      <c r="G2798" s="17" t="s">
        <v>8789</v>
      </c>
      <c r="H2798" t="s">
        <v>213</v>
      </c>
      <c r="I2798" t="s">
        <v>43</v>
      </c>
      <c r="J2798" t="s">
        <v>8</v>
      </c>
      <c r="K2798" t="s">
        <v>125</v>
      </c>
      <c r="L2798" t="s">
        <v>8790</v>
      </c>
      <c r="M2798" t="s">
        <v>215</v>
      </c>
      <c r="N2798">
        <v>0</v>
      </c>
      <c r="O2798" t="s">
        <v>47</v>
      </c>
      <c r="P2798">
        <v>264</v>
      </c>
      <c r="Q2798" t="s">
        <v>48</v>
      </c>
      <c r="R2798" t="s">
        <v>49</v>
      </c>
      <c r="S2798" t="s">
        <v>50</v>
      </c>
      <c r="T2798" t="s">
        <v>51</v>
      </c>
      <c r="U2798" t="s">
        <v>52</v>
      </c>
      <c r="V2798">
        <v>1.05</v>
      </c>
      <c r="W2798" s="1">
        <v>750.75000000000011</v>
      </c>
      <c r="X2798">
        <v>1</v>
      </c>
      <c r="Y2798">
        <v>1.1000000000000001</v>
      </c>
      <c r="Z2798">
        <v>5</v>
      </c>
      <c r="AA2798">
        <v>0.22000000000000003</v>
      </c>
      <c r="AB2798" s="2">
        <v>0</v>
      </c>
      <c r="AC2798" s="1">
        <v>0</v>
      </c>
      <c r="AD2798" s="7">
        <v>43537</v>
      </c>
      <c r="AE2798" s="7">
        <v>43538</v>
      </c>
      <c r="AF2798">
        <v>1</v>
      </c>
      <c r="AG2798" t="s">
        <v>53</v>
      </c>
      <c r="AH2798" s="2">
        <v>0</v>
      </c>
      <c r="AI2798" s="1">
        <v>0</v>
      </c>
      <c r="AJ2798" s="1">
        <v>0</v>
      </c>
      <c r="AK2798" s="60" t="str">
        <f>+IF(Tabla1[[#This Row],[REQUEST_TY]]="SR MANTENIMIENTO CORRECTIVO", "EMERGENCIA", "OTROS")</f>
        <v>EMERGENCIA</v>
      </c>
      <c r="AL2798" s="6" t="str">
        <f>+_xlfn.IFS(Tabla1[[#This Row],[Veces obj]]&lt;=1,"0-1",Tabla1[[#This Row],[Veces obj]]&lt;=2,"1-2",Tabla1[[#This Row],[Veces obj]]&lt;=3,"2-3",TRUE,"&gt;3")</f>
        <v>0-1</v>
      </c>
      <c r="AM2798" s="60" t="str">
        <f>+_xlfn.IFS(MONTH(Tabla1[[#This Row],[MES]])&lt;=3,"Q1",MONTH(Tabla1[[#This Row],[MES]])&lt;=6,"Q2",MONTH(Tabla1[[#This Row],[MES]])&lt;=9,"Q3",TRUE,"Q4")</f>
        <v>Q1</v>
      </c>
      <c r="AN2798" s="15" t="str">
        <f>+IFERROR(VLOOKUP(Tabla1[[#This Row],[CUENTA]],CTAS[],2,0),"OTROS")</f>
        <v>OTROS</v>
      </c>
      <c r="AP2798" s="15" t="str">
        <f>+IFERROR(VLOOKUP(Tabla1[[#This Row],[EMPLEADO]],IS[],3,0),"OTROS")</f>
        <v>OTROS</v>
      </c>
      <c r="AQ2798" s="15" t="str">
        <f>+IFERROR(VLOOKUP(Tabla1[[#This Row],[EMPLEADO]],IS[[NÓMINA]:[INGENIERO]],2,0),"OTROS")</f>
        <v>OTROS</v>
      </c>
    </row>
    <row r="2799" spans="1:43" x14ac:dyDescent="0.25">
      <c r="A2799" t="s">
        <v>7477</v>
      </c>
      <c r="B2799">
        <v>1</v>
      </c>
      <c r="C2799" t="s">
        <v>8791</v>
      </c>
      <c r="D2799" t="s">
        <v>38</v>
      </c>
      <c r="E2799" t="s">
        <v>76</v>
      </c>
      <c r="F2799" t="s">
        <v>8792</v>
      </c>
      <c r="G2799" s="17" t="s">
        <v>773</v>
      </c>
      <c r="H2799" t="s">
        <v>308</v>
      </c>
      <c r="I2799" t="s">
        <v>43</v>
      </c>
      <c r="J2799" t="s">
        <v>8</v>
      </c>
      <c r="K2799" t="s">
        <v>59</v>
      </c>
      <c r="L2799" t="s">
        <v>629</v>
      </c>
      <c r="M2799" t="s">
        <v>46</v>
      </c>
      <c r="N2799">
        <v>0</v>
      </c>
      <c r="O2799" t="s">
        <v>47</v>
      </c>
      <c r="P2799">
        <v>43</v>
      </c>
      <c r="Q2799" t="s">
        <v>82</v>
      </c>
      <c r="R2799" t="s">
        <v>63</v>
      </c>
      <c r="S2799" t="s">
        <v>64</v>
      </c>
      <c r="T2799" t="s">
        <v>51</v>
      </c>
      <c r="U2799" t="s">
        <v>83</v>
      </c>
      <c r="V2799">
        <v>1.05</v>
      </c>
      <c r="W2799" s="1">
        <v>1433.25</v>
      </c>
      <c r="X2799">
        <v>1</v>
      </c>
      <c r="Y2799">
        <v>0.77</v>
      </c>
      <c r="Z2799">
        <v>5</v>
      </c>
      <c r="AA2799">
        <v>0.154</v>
      </c>
      <c r="AB2799" s="2">
        <v>0</v>
      </c>
      <c r="AC2799" s="1">
        <v>0</v>
      </c>
      <c r="AD2799" s="7">
        <v>43537</v>
      </c>
      <c r="AE2799" s="7">
        <v>43538</v>
      </c>
      <c r="AF2799">
        <v>1</v>
      </c>
      <c r="AG2799" t="s">
        <v>53</v>
      </c>
      <c r="AH2799" s="2">
        <v>0</v>
      </c>
      <c r="AI2799" s="1">
        <v>0</v>
      </c>
      <c r="AJ2799" s="1">
        <v>0</v>
      </c>
      <c r="AK2799" s="60" t="str">
        <f>+IF(Tabla1[[#This Row],[REQUEST_TY]]="SR MANTENIMIENTO CORRECTIVO", "EMERGENCIA", "OTROS")</f>
        <v>EMERGENCIA</v>
      </c>
      <c r="AL2799" s="6" t="str">
        <f>+_xlfn.IFS(Tabla1[[#This Row],[Veces obj]]&lt;=1,"0-1",Tabla1[[#This Row],[Veces obj]]&lt;=2,"1-2",Tabla1[[#This Row],[Veces obj]]&lt;=3,"2-3",TRUE,"&gt;3")</f>
        <v>0-1</v>
      </c>
      <c r="AM2799" s="60" t="str">
        <f>+_xlfn.IFS(MONTH(Tabla1[[#This Row],[MES]])&lt;=3,"Q1",MONTH(Tabla1[[#This Row],[MES]])&lt;=6,"Q2",MONTH(Tabla1[[#This Row],[MES]])&lt;=9,"Q3",TRUE,"Q4")</f>
        <v>Q1</v>
      </c>
      <c r="AN2799" s="15" t="str">
        <f>+IFERROR(VLOOKUP(Tabla1[[#This Row],[CUENTA]],CTAS[],2,0),"OTROS")</f>
        <v>OTROS</v>
      </c>
      <c r="AP2799" s="15" t="str">
        <f>+IFERROR(VLOOKUP(Tabla1[[#This Row],[EMPLEADO]],IS[],3,0),"OTROS")</f>
        <v>OTROS</v>
      </c>
      <c r="AQ2799" s="15" t="str">
        <f>+IFERROR(VLOOKUP(Tabla1[[#This Row],[EMPLEADO]],IS[[NÓMINA]:[INGENIERO]],2,0),"OTROS")</f>
        <v>OTROS</v>
      </c>
    </row>
    <row r="2800" spans="1:43" x14ac:dyDescent="0.25">
      <c r="A2800" t="s">
        <v>7477</v>
      </c>
      <c r="B2800">
        <v>1</v>
      </c>
      <c r="C2800" t="s">
        <v>8793</v>
      </c>
      <c r="D2800" t="s">
        <v>38</v>
      </c>
      <c r="E2800" t="s">
        <v>2312</v>
      </c>
      <c r="F2800" t="s">
        <v>8794</v>
      </c>
      <c r="G2800" s="17" t="s">
        <v>8795</v>
      </c>
      <c r="H2800" t="s">
        <v>409</v>
      </c>
      <c r="I2800" t="s">
        <v>43</v>
      </c>
      <c r="J2800" t="s">
        <v>8</v>
      </c>
      <c r="K2800" t="s">
        <v>117</v>
      </c>
      <c r="L2800" t="s">
        <v>8796</v>
      </c>
      <c r="M2800" t="s">
        <v>2809</v>
      </c>
      <c r="N2800">
        <v>0</v>
      </c>
      <c r="O2800" t="s">
        <v>47</v>
      </c>
      <c r="P2800">
        <v>2659</v>
      </c>
      <c r="Q2800" t="s">
        <v>48</v>
      </c>
      <c r="R2800" t="s">
        <v>49</v>
      </c>
      <c r="S2800" t="s">
        <v>50</v>
      </c>
      <c r="T2800" t="s">
        <v>51</v>
      </c>
      <c r="U2800" t="s">
        <v>52</v>
      </c>
      <c r="V2800">
        <v>1.05</v>
      </c>
      <c r="W2800" s="1">
        <v>750.75000000000011</v>
      </c>
      <c r="X2800">
        <v>1</v>
      </c>
      <c r="Y2800">
        <v>2.89</v>
      </c>
      <c r="Z2800">
        <v>5</v>
      </c>
      <c r="AA2800">
        <v>0.57800000000000007</v>
      </c>
      <c r="AB2800" s="2">
        <v>0</v>
      </c>
      <c r="AC2800" s="1">
        <v>0</v>
      </c>
      <c r="AD2800" s="7">
        <v>43537</v>
      </c>
      <c r="AE2800" s="7">
        <v>43537</v>
      </c>
      <c r="AF2800">
        <v>0</v>
      </c>
      <c r="AG2800" t="s">
        <v>53</v>
      </c>
      <c r="AH2800" s="2">
        <v>0</v>
      </c>
      <c r="AI2800" s="1">
        <v>0</v>
      </c>
      <c r="AJ2800" s="1">
        <v>0</v>
      </c>
      <c r="AK2800" s="60" t="str">
        <f>+IF(Tabla1[[#This Row],[REQUEST_TY]]="SR MANTENIMIENTO CORRECTIVO", "EMERGENCIA", "OTROS")</f>
        <v>EMERGENCIA</v>
      </c>
      <c r="AL2800" s="6" t="str">
        <f>+_xlfn.IFS(Tabla1[[#This Row],[Veces obj]]&lt;=1,"0-1",Tabla1[[#This Row],[Veces obj]]&lt;=2,"1-2",Tabla1[[#This Row],[Veces obj]]&lt;=3,"2-3",TRUE,"&gt;3")</f>
        <v>0-1</v>
      </c>
      <c r="AM2800" s="60" t="str">
        <f>+_xlfn.IFS(MONTH(Tabla1[[#This Row],[MES]])&lt;=3,"Q1",MONTH(Tabla1[[#This Row],[MES]])&lt;=6,"Q2",MONTH(Tabla1[[#This Row],[MES]])&lt;=9,"Q3",TRUE,"Q4")</f>
        <v>Q1</v>
      </c>
      <c r="AN2800" s="15" t="str">
        <f>+IFERROR(VLOOKUP(Tabla1[[#This Row],[CUENTA]],CTAS[],2,0),"OTROS")</f>
        <v>OTROS</v>
      </c>
      <c r="AP2800" s="15" t="str">
        <f>+IFERROR(VLOOKUP(Tabla1[[#This Row],[EMPLEADO]],IS[],3,0),"OTROS")</f>
        <v>OTROS</v>
      </c>
      <c r="AQ2800" s="15" t="str">
        <f>+IFERROR(VLOOKUP(Tabla1[[#This Row],[EMPLEADO]],IS[[NÓMINA]:[INGENIERO]],2,0),"OTROS")</f>
        <v>OTROS</v>
      </c>
    </row>
    <row r="2801" spans="1:43" x14ac:dyDescent="0.25">
      <c r="A2801" t="s">
        <v>7477</v>
      </c>
      <c r="B2801">
        <v>1</v>
      </c>
      <c r="C2801" t="s">
        <v>8797</v>
      </c>
      <c r="D2801" t="s">
        <v>38</v>
      </c>
      <c r="E2801" t="s">
        <v>55</v>
      </c>
      <c r="F2801" t="s">
        <v>8798</v>
      </c>
      <c r="G2801" s="17" t="s">
        <v>573</v>
      </c>
      <c r="H2801" t="s">
        <v>574</v>
      </c>
      <c r="I2801" t="s">
        <v>43</v>
      </c>
      <c r="J2801" t="s">
        <v>8</v>
      </c>
      <c r="K2801" t="s">
        <v>59</v>
      </c>
      <c r="L2801" t="s">
        <v>575</v>
      </c>
      <c r="M2801" t="s">
        <v>576</v>
      </c>
      <c r="N2801">
        <v>0</v>
      </c>
      <c r="O2801" t="s">
        <v>47</v>
      </c>
      <c r="P2801">
        <v>2</v>
      </c>
      <c r="Q2801" t="s">
        <v>388</v>
      </c>
      <c r="R2801" t="s">
        <v>63</v>
      </c>
      <c r="S2801" t="s">
        <v>64</v>
      </c>
      <c r="T2801" t="s">
        <v>208</v>
      </c>
      <c r="U2801" t="s">
        <v>389</v>
      </c>
      <c r="V2801">
        <v>0</v>
      </c>
      <c r="W2801" s="1">
        <v>0</v>
      </c>
      <c r="X2801">
        <v>1</v>
      </c>
      <c r="Y2801">
        <v>0.4</v>
      </c>
      <c r="Z2801">
        <v>9</v>
      </c>
      <c r="AA2801">
        <v>4.4444444444444446E-2</v>
      </c>
      <c r="AB2801" s="2">
        <v>0</v>
      </c>
      <c r="AC2801" s="1">
        <v>0</v>
      </c>
      <c r="AD2801" s="7">
        <v>43543</v>
      </c>
      <c r="AE2801" s="7">
        <v>43544</v>
      </c>
      <c r="AF2801">
        <v>1</v>
      </c>
      <c r="AG2801" t="s">
        <v>53</v>
      </c>
      <c r="AH2801" s="2">
        <v>0</v>
      </c>
      <c r="AI2801" s="1">
        <v>0</v>
      </c>
      <c r="AJ2801" s="1">
        <v>0</v>
      </c>
      <c r="AK2801" s="60" t="str">
        <f>+IF(Tabla1[[#This Row],[REQUEST_TY]]="SR MANTENIMIENTO CORRECTIVO", "EMERGENCIA", "OTROS")</f>
        <v>EMERGENCIA</v>
      </c>
      <c r="AL2801" s="6" t="str">
        <f>+_xlfn.IFS(Tabla1[[#This Row],[Veces obj]]&lt;=1,"0-1",Tabla1[[#This Row],[Veces obj]]&lt;=2,"1-2",Tabla1[[#This Row],[Veces obj]]&lt;=3,"2-3",TRUE,"&gt;3")</f>
        <v>0-1</v>
      </c>
      <c r="AM2801" s="60" t="str">
        <f>+_xlfn.IFS(MONTH(Tabla1[[#This Row],[MES]])&lt;=3,"Q1",MONTH(Tabla1[[#This Row],[MES]])&lt;=6,"Q2",MONTH(Tabla1[[#This Row],[MES]])&lt;=9,"Q3",TRUE,"Q4")</f>
        <v>Q1</v>
      </c>
      <c r="AN2801" s="15" t="str">
        <f>+IFERROR(VLOOKUP(Tabla1[[#This Row],[CUENTA]],CTAS[],2,0),"OTROS")</f>
        <v>OTROS</v>
      </c>
      <c r="AP2801" s="15" t="str">
        <f>+IFERROR(VLOOKUP(Tabla1[[#This Row],[EMPLEADO]],IS[],3,0),"OTROS")</f>
        <v>OTROS</v>
      </c>
      <c r="AQ2801" s="15" t="str">
        <f>+IFERROR(VLOOKUP(Tabla1[[#This Row],[EMPLEADO]],IS[[NÓMINA]:[INGENIERO]],2,0),"OTROS")</f>
        <v>OTROS</v>
      </c>
    </row>
    <row r="2802" spans="1:43" x14ac:dyDescent="0.25">
      <c r="A2802" t="s">
        <v>7477</v>
      </c>
      <c r="B2802">
        <v>1</v>
      </c>
      <c r="C2802" t="s">
        <v>8799</v>
      </c>
      <c r="D2802" t="s">
        <v>38</v>
      </c>
      <c r="E2802" t="s">
        <v>535</v>
      </c>
      <c r="F2802" t="s">
        <v>8800</v>
      </c>
      <c r="G2802" s="17" t="s">
        <v>8801</v>
      </c>
      <c r="H2802" t="s">
        <v>868</v>
      </c>
      <c r="I2802" t="s">
        <v>43</v>
      </c>
      <c r="J2802" t="s">
        <v>8</v>
      </c>
      <c r="K2802" t="s">
        <v>1755</v>
      </c>
      <c r="L2802" t="s">
        <v>8802</v>
      </c>
      <c r="M2802" t="s">
        <v>109</v>
      </c>
      <c r="N2802">
        <v>0</v>
      </c>
      <c r="O2802" t="s">
        <v>47</v>
      </c>
      <c r="P2802">
        <v>142</v>
      </c>
      <c r="Q2802" t="s">
        <v>48</v>
      </c>
      <c r="R2802" t="s">
        <v>49</v>
      </c>
      <c r="S2802" t="s">
        <v>50</v>
      </c>
      <c r="T2802" t="s">
        <v>51</v>
      </c>
      <c r="U2802" t="s">
        <v>52</v>
      </c>
      <c r="V2802">
        <v>1.05</v>
      </c>
      <c r="W2802" s="1">
        <v>750.75000000000011</v>
      </c>
      <c r="X2802">
        <v>1</v>
      </c>
      <c r="Y2802">
        <v>1.51</v>
      </c>
      <c r="Z2802">
        <v>5</v>
      </c>
      <c r="AA2802">
        <v>0.30199999999999999</v>
      </c>
      <c r="AB2802" s="2">
        <v>0</v>
      </c>
      <c r="AC2802" s="1">
        <v>0</v>
      </c>
      <c r="AD2802" s="7">
        <v>43537</v>
      </c>
      <c r="AE2802" s="7">
        <v>43538</v>
      </c>
      <c r="AF2802">
        <v>1</v>
      </c>
      <c r="AG2802" t="s">
        <v>53</v>
      </c>
      <c r="AH2802" s="2">
        <v>0</v>
      </c>
      <c r="AI2802" s="1">
        <v>0</v>
      </c>
      <c r="AJ2802" s="1">
        <v>0</v>
      </c>
      <c r="AK2802" s="60" t="str">
        <f>+IF(Tabla1[[#This Row],[REQUEST_TY]]="SR MANTENIMIENTO CORRECTIVO", "EMERGENCIA", "OTROS")</f>
        <v>EMERGENCIA</v>
      </c>
      <c r="AL2802" s="6" t="str">
        <f>+_xlfn.IFS(Tabla1[[#This Row],[Veces obj]]&lt;=1,"0-1",Tabla1[[#This Row],[Veces obj]]&lt;=2,"1-2",Tabla1[[#This Row],[Veces obj]]&lt;=3,"2-3",TRUE,"&gt;3")</f>
        <v>0-1</v>
      </c>
      <c r="AM2802" s="60" t="str">
        <f>+_xlfn.IFS(MONTH(Tabla1[[#This Row],[MES]])&lt;=3,"Q1",MONTH(Tabla1[[#This Row],[MES]])&lt;=6,"Q2",MONTH(Tabla1[[#This Row],[MES]])&lt;=9,"Q3",TRUE,"Q4")</f>
        <v>Q1</v>
      </c>
      <c r="AN2802" s="15" t="str">
        <f>+IFERROR(VLOOKUP(Tabla1[[#This Row],[CUENTA]],CTAS[],2,0),"OTROS")</f>
        <v>OTROS</v>
      </c>
      <c r="AP2802" s="15" t="str">
        <f>+IFERROR(VLOOKUP(Tabla1[[#This Row],[EMPLEADO]],IS[],3,0),"OTROS")</f>
        <v>OTROS</v>
      </c>
      <c r="AQ2802" s="15" t="str">
        <f>+IFERROR(VLOOKUP(Tabla1[[#This Row],[EMPLEADO]],IS[[NÓMINA]:[INGENIERO]],2,0),"OTROS")</f>
        <v>OTROS</v>
      </c>
    </row>
    <row r="2803" spans="1:43" x14ac:dyDescent="0.25">
      <c r="A2803" t="s">
        <v>7477</v>
      </c>
      <c r="B2803">
        <v>1</v>
      </c>
      <c r="C2803" t="s">
        <v>8803</v>
      </c>
      <c r="D2803" t="s">
        <v>38</v>
      </c>
      <c r="E2803" t="s">
        <v>172</v>
      </c>
      <c r="F2803" t="s">
        <v>8804</v>
      </c>
      <c r="G2803" s="17" t="s">
        <v>5187</v>
      </c>
      <c r="H2803" t="s">
        <v>124</v>
      </c>
      <c r="I2803" t="s">
        <v>43</v>
      </c>
      <c r="J2803" t="s">
        <v>8</v>
      </c>
      <c r="K2803" t="s">
        <v>71</v>
      </c>
      <c r="L2803" t="s">
        <v>510</v>
      </c>
      <c r="M2803" t="s">
        <v>73</v>
      </c>
      <c r="N2803">
        <v>1</v>
      </c>
      <c r="O2803" t="s">
        <v>47</v>
      </c>
      <c r="P2803">
        <v>35</v>
      </c>
      <c r="Q2803" t="s">
        <v>82</v>
      </c>
      <c r="R2803" t="s">
        <v>74</v>
      </c>
      <c r="S2803" t="s">
        <v>50</v>
      </c>
      <c r="T2803" t="s">
        <v>51</v>
      </c>
      <c r="U2803" t="s">
        <v>120</v>
      </c>
      <c r="V2803">
        <v>0.8</v>
      </c>
      <c r="W2803" s="1">
        <v>0</v>
      </c>
      <c r="X2803">
        <v>1</v>
      </c>
      <c r="Y2803">
        <v>0.43</v>
      </c>
      <c r="Z2803">
        <v>5</v>
      </c>
      <c r="AA2803">
        <v>8.5999999999999993E-2</v>
      </c>
      <c r="AB2803" s="2">
        <v>0</v>
      </c>
      <c r="AC2803" s="1">
        <v>0</v>
      </c>
      <c r="AD2803" s="7">
        <v>43539</v>
      </c>
      <c r="AE2803" s="7">
        <v>43539</v>
      </c>
      <c r="AF2803">
        <v>0</v>
      </c>
      <c r="AG2803" t="s">
        <v>53</v>
      </c>
      <c r="AH2803" s="2">
        <v>0</v>
      </c>
      <c r="AI2803" s="1">
        <v>0</v>
      </c>
      <c r="AJ2803" s="1">
        <v>0</v>
      </c>
      <c r="AK2803" s="60" t="str">
        <f>+IF(Tabla1[[#This Row],[REQUEST_TY]]="SR MANTENIMIENTO CORRECTIVO", "EMERGENCIA", "OTROS")</f>
        <v>EMERGENCIA</v>
      </c>
      <c r="AL2803" s="6" t="str">
        <f>+_xlfn.IFS(Tabla1[[#This Row],[Veces obj]]&lt;=1,"0-1",Tabla1[[#This Row],[Veces obj]]&lt;=2,"1-2",Tabla1[[#This Row],[Veces obj]]&lt;=3,"2-3",TRUE,"&gt;3")</f>
        <v>0-1</v>
      </c>
      <c r="AM2803" s="60" t="str">
        <f>+_xlfn.IFS(MONTH(Tabla1[[#This Row],[MES]])&lt;=3,"Q1",MONTH(Tabla1[[#This Row],[MES]])&lt;=6,"Q2",MONTH(Tabla1[[#This Row],[MES]])&lt;=9,"Q3",TRUE,"Q4")</f>
        <v>Q1</v>
      </c>
      <c r="AN2803" s="15" t="str">
        <f>+IFERROR(VLOOKUP(Tabla1[[#This Row],[CUENTA]],CTAS[],2,0),"OTROS")</f>
        <v>OTROS</v>
      </c>
      <c r="AP2803" s="15" t="str">
        <f>+IFERROR(VLOOKUP(Tabla1[[#This Row],[EMPLEADO]],IS[],3,0),"OTROS")</f>
        <v>JUAREZ</v>
      </c>
      <c r="AQ2803" s="15" t="str">
        <f>+IFERROR(VLOOKUP(Tabla1[[#This Row],[EMPLEADO]],IS[[NÓMINA]:[INGENIERO]],2,0),"OTROS")</f>
        <v>MIGUEL COTA</v>
      </c>
    </row>
    <row r="2804" spans="1:43" x14ac:dyDescent="0.25">
      <c r="A2804" t="s">
        <v>7477</v>
      </c>
      <c r="B2804">
        <v>1</v>
      </c>
      <c r="C2804" t="s">
        <v>8805</v>
      </c>
      <c r="D2804" t="s">
        <v>38</v>
      </c>
      <c r="E2804" t="s">
        <v>217</v>
      </c>
      <c r="F2804" t="s">
        <v>8806</v>
      </c>
      <c r="G2804" s="17" t="s">
        <v>3131</v>
      </c>
      <c r="H2804" t="s">
        <v>679</v>
      </c>
      <c r="I2804" t="s">
        <v>43</v>
      </c>
      <c r="J2804" t="s">
        <v>8</v>
      </c>
      <c r="K2804" t="s">
        <v>102</v>
      </c>
      <c r="L2804" t="s">
        <v>1651</v>
      </c>
      <c r="M2804" t="s">
        <v>46</v>
      </c>
      <c r="N2804">
        <v>0</v>
      </c>
      <c r="O2804" t="s">
        <v>47</v>
      </c>
      <c r="P2804">
        <v>8</v>
      </c>
      <c r="Q2804" t="s">
        <v>194</v>
      </c>
      <c r="R2804" t="s">
        <v>223</v>
      </c>
      <c r="S2804" t="s">
        <v>139</v>
      </c>
      <c r="T2804" t="s">
        <v>51</v>
      </c>
      <c r="U2804" t="s">
        <v>224</v>
      </c>
      <c r="V2804">
        <v>0.8</v>
      </c>
      <c r="W2804" s="1">
        <v>1258.4000000000003</v>
      </c>
      <c r="X2804">
        <v>1</v>
      </c>
      <c r="Y2804">
        <v>2.2200000000000002</v>
      </c>
      <c r="Z2804">
        <v>4</v>
      </c>
      <c r="AA2804">
        <v>0.55500000000000005</v>
      </c>
      <c r="AB2804" s="2">
        <v>0</v>
      </c>
      <c r="AC2804" s="1">
        <v>0</v>
      </c>
      <c r="AD2804" s="7">
        <v>43549</v>
      </c>
      <c r="AE2804" s="7">
        <v>43550</v>
      </c>
      <c r="AF2804">
        <v>1</v>
      </c>
      <c r="AG2804" t="s">
        <v>53</v>
      </c>
      <c r="AH2804" s="2">
        <v>0</v>
      </c>
      <c r="AI2804" s="1">
        <v>0</v>
      </c>
      <c r="AJ2804" s="1">
        <v>0</v>
      </c>
      <c r="AK2804" s="60" t="str">
        <f>+IF(Tabla1[[#This Row],[REQUEST_TY]]="SR MANTENIMIENTO CORRECTIVO", "EMERGENCIA", "OTROS")</f>
        <v>EMERGENCIA</v>
      </c>
      <c r="AL2804" s="6" t="str">
        <f>+_xlfn.IFS(Tabla1[[#This Row],[Veces obj]]&lt;=1,"0-1",Tabla1[[#This Row],[Veces obj]]&lt;=2,"1-2",Tabla1[[#This Row],[Veces obj]]&lt;=3,"2-3",TRUE,"&gt;3")</f>
        <v>0-1</v>
      </c>
      <c r="AM2804" s="60" t="str">
        <f>+_xlfn.IFS(MONTH(Tabla1[[#This Row],[MES]])&lt;=3,"Q1",MONTH(Tabla1[[#This Row],[MES]])&lt;=6,"Q2",MONTH(Tabla1[[#This Row],[MES]])&lt;=9,"Q3",TRUE,"Q4")</f>
        <v>Q1</v>
      </c>
      <c r="AN2804" s="15" t="str">
        <f>+IFERROR(VLOOKUP(Tabla1[[#This Row],[CUENTA]],CTAS[],2,0),"OTROS")</f>
        <v>OTROS</v>
      </c>
      <c r="AP2804" s="15" t="str">
        <f>+IFERROR(VLOOKUP(Tabla1[[#This Row],[EMPLEADO]],IS[],3,0),"OTROS")</f>
        <v>OTROS</v>
      </c>
      <c r="AQ2804" s="15" t="str">
        <f>+IFERROR(VLOOKUP(Tabla1[[#This Row],[EMPLEADO]],IS[[NÓMINA]:[INGENIERO]],2,0),"OTROS")</f>
        <v>OTROS</v>
      </c>
    </row>
    <row r="2805" spans="1:43" x14ac:dyDescent="0.25">
      <c r="A2805" t="s">
        <v>7477</v>
      </c>
      <c r="B2805">
        <v>1</v>
      </c>
      <c r="C2805" t="s">
        <v>8807</v>
      </c>
      <c r="D2805" t="s">
        <v>38</v>
      </c>
      <c r="E2805" t="s">
        <v>85</v>
      </c>
      <c r="F2805" t="s">
        <v>8808</v>
      </c>
      <c r="G2805" s="17" t="s">
        <v>8809</v>
      </c>
      <c r="H2805" t="s">
        <v>70</v>
      </c>
      <c r="I2805" t="s">
        <v>43</v>
      </c>
      <c r="J2805" t="s">
        <v>8</v>
      </c>
      <c r="K2805" t="s">
        <v>234</v>
      </c>
      <c r="L2805" t="s">
        <v>93</v>
      </c>
      <c r="M2805" t="s">
        <v>94</v>
      </c>
      <c r="N2805">
        <v>1</v>
      </c>
      <c r="O2805" t="s">
        <v>47</v>
      </c>
      <c r="P2805">
        <v>587</v>
      </c>
      <c r="Q2805" t="s">
        <v>48</v>
      </c>
      <c r="R2805" t="s">
        <v>49</v>
      </c>
      <c r="S2805" t="s">
        <v>50</v>
      </c>
      <c r="T2805" t="s">
        <v>51</v>
      </c>
      <c r="U2805" t="s">
        <v>52</v>
      </c>
      <c r="V2805">
        <v>1.05</v>
      </c>
      <c r="W2805" s="1">
        <v>0</v>
      </c>
      <c r="X2805">
        <v>1</v>
      </c>
      <c r="Y2805">
        <v>3.08</v>
      </c>
      <c r="Z2805">
        <v>5</v>
      </c>
      <c r="AA2805">
        <v>0.61599999999999999</v>
      </c>
      <c r="AB2805" s="2">
        <v>0</v>
      </c>
      <c r="AC2805" s="1">
        <v>0</v>
      </c>
      <c r="AD2805" s="7">
        <v>43537</v>
      </c>
      <c r="AE2805" s="7">
        <v>43538</v>
      </c>
      <c r="AF2805">
        <v>1</v>
      </c>
      <c r="AG2805" t="s">
        <v>53</v>
      </c>
      <c r="AH2805" s="2">
        <v>0</v>
      </c>
      <c r="AI2805" s="1">
        <v>0</v>
      </c>
      <c r="AJ2805" s="1">
        <v>0</v>
      </c>
      <c r="AK2805" s="60" t="str">
        <f>+IF(Tabla1[[#This Row],[REQUEST_TY]]="SR MANTENIMIENTO CORRECTIVO", "EMERGENCIA", "OTROS")</f>
        <v>EMERGENCIA</v>
      </c>
      <c r="AL2805" s="6" t="str">
        <f>+_xlfn.IFS(Tabla1[[#This Row],[Veces obj]]&lt;=1,"0-1",Tabla1[[#This Row],[Veces obj]]&lt;=2,"1-2",Tabla1[[#This Row],[Veces obj]]&lt;=3,"2-3",TRUE,"&gt;3")</f>
        <v>0-1</v>
      </c>
      <c r="AM2805" s="60" t="str">
        <f>+_xlfn.IFS(MONTH(Tabla1[[#This Row],[MES]])&lt;=3,"Q1",MONTH(Tabla1[[#This Row],[MES]])&lt;=6,"Q2",MONTH(Tabla1[[#This Row],[MES]])&lt;=9,"Q3",TRUE,"Q4")</f>
        <v>Q1</v>
      </c>
      <c r="AN2805" s="15" t="str">
        <f>+IFERROR(VLOOKUP(Tabla1[[#This Row],[CUENTA]],CTAS[],2,0),"OTROS")</f>
        <v>OTROS</v>
      </c>
      <c r="AP2805" s="15" t="str">
        <f>+IFERROR(VLOOKUP(Tabla1[[#This Row],[EMPLEADO]],IS[],3,0),"OTROS")</f>
        <v>OTROS</v>
      </c>
      <c r="AQ2805" s="15" t="str">
        <f>+IFERROR(VLOOKUP(Tabla1[[#This Row],[EMPLEADO]],IS[[NÓMINA]:[INGENIERO]],2,0),"OTROS")</f>
        <v>OTROS</v>
      </c>
    </row>
    <row r="2806" spans="1:43" x14ac:dyDescent="0.25">
      <c r="A2806" t="s">
        <v>7477</v>
      </c>
      <c r="B2806">
        <v>1</v>
      </c>
      <c r="C2806" t="s">
        <v>8810</v>
      </c>
      <c r="D2806" t="s">
        <v>38</v>
      </c>
      <c r="E2806" t="s">
        <v>993</v>
      </c>
      <c r="F2806" t="s">
        <v>8811</v>
      </c>
      <c r="G2806" s="17" t="s">
        <v>8812</v>
      </c>
      <c r="H2806" t="s">
        <v>70</v>
      </c>
      <c r="I2806" t="s">
        <v>43</v>
      </c>
      <c r="J2806" t="s">
        <v>8</v>
      </c>
      <c r="K2806" t="s">
        <v>71</v>
      </c>
      <c r="L2806" t="s">
        <v>424</v>
      </c>
      <c r="M2806" t="s">
        <v>73</v>
      </c>
      <c r="N2806">
        <v>1</v>
      </c>
      <c r="O2806" t="s">
        <v>47</v>
      </c>
      <c r="P2806">
        <v>167</v>
      </c>
      <c r="Q2806" t="s">
        <v>48</v>
      </c>
      <c r="R2806" t="s">
        <v>235</v>
      </c>
      <c r="S2806" t="s">
        <v>50</v>
      </c>
      <c r="T2806" t="s">
        <v>51</v>
      </c>
      <c r="U2806" t="s">
        <v>52</v>
      </c>
      <c r="V2806">
        <v>1.05</v>
      </c>
      <c r="W2806" s="1">
        <v>0</v>
      </c>
      <c r="X2806">
        <v>1</v>
      </c>
      <c r="Y2806">
        <v>0.15</v>
      </c>
      <c r="Z2806">
        <v>5</v>
      </c>
      <c r="AA2806">
        <v>0.03</v>
      </c>
      <c r="AB2806" s="2">
        <v>0</v>
      </c>
      <c r="AC2806" s="1">
        <v>0</v>
      </c>
      <c r="AD2806" s="7">
        <v>43543</v>
      </c>
      <c r="AE2806" s="7">
        <v>43544</v>
      </c>
      <c r="AF2806">
        <v>1</v>
      </c>
      <c r="AG2806" t="s">
        <v>53</v>
      </c>
      <c r="AH2806" s="2">
        <v>0</v>
      </c>
      <c r="AI2806" s="1">
        <v>0</v>
      </c>
      <c r="AJ2806" s="1">
        <v>0</v>
      </c>
      <c r="AK2806" s="60" t="str">
        <f>+IF(Tabla1[[#This Row],[REQUEST_TY]]="SR MANTENIMIENTO CORRECTIVO", "EMERGENCIA", "OTROS")</f>
        <v>EMERGENCIA</v>
      </c>
      <c r="AL2806" s="6" t="str">
        <f>+_xlfn.IFS(Tabla1[[#This Row],[Veces obj]]&lt;=1,"0-1",Tabla1[[#This Row],[Veces obj]]&lt;=2,"1-2",Tabla1[[#This Row],[Veces obj]]&lt;=3,"2-3",TRUE,"&gt;3")</f>
        <v>0-1</v>
      </c>
      <c r="AM2806" s="60" t="str">
        <f>+_xlfn.IFS(MONTH(Tabla1[[#This Row],[MES]])&lt;=3,"Q1",MONTH(Tabla1[[#This Row],[MES]])&lt;=6,"Q2",MONTH(Tabla1[[#This Row],[MES]])&lt;=9,"Q3",TRUE,"Q4")</f>
        <v>Q1</v>
      </c>
      <c r="AN2806" s="15" t="str">
        <f>+IFERROR(VLOOKUP(Tabla1[[#This Row],[CUENTA]],CTAS[],2,0),"OTROS")</f>
        <v>OTROS</v>
      </c>
      <c r="AP2806" s="15" t="str">
        <f>+IFERROR(VLOOKUP(Tabla1[[#This Row],[EMPLEADO]],IS[],3,0),"OTROS")</f>
        <v>OTROS</v>
      </c>
      <c r="AQ2806" s="15" t="str">
        <f>+IFERROR(VLOOKUP(Tabla1[[#This Row],[EMPLEADO]],IS[[NÓMINA]:[INGENIERO]],2,0),"OTROS")</f>
        <v>OTROS</v>
      </c>
    </row>
    <row r="2807" spans="1:43" x14ac:dyDescent="0.25">
      <c r="A2807" t="s">
        <v>7477</v>
      </c>
      <c r="B2807">
        <v>1</v>
      </c>
      <c r="C2807" t="s">
        <v>8813</v>
      </c>
      <c r="D2807" t="s">
        <v>38</v>
      </c>
      <c r="E2807" t="s">
        <v>401</v>
      </c>
      <c r="F2807" t="s">
        <v>8814</v>
      </c>
      <c r="G2807" s="17" t="s">
        <v>8815</v>
      </c>
      <c r="H2807" t="s">
        <v>70</v>
      </c>
      <c r="I2807" t="s">
        <v>43</v>
      </c>
      <c r="J2807" t="s">
        <v>8</v>
      </c>
      <c r="K2807" t="s">
        <v>92</v>
      </c>
      <c r="L2807" t="s">
        <v>93</v>
      </c>
      <c r="M2807" t="s">
        <v>94</v>
      </c>
      <c r="N2807">
        <v>1</v>
      </c>
      <c r="O2807" t="s">
        <v>47</v>
      </c>
      <c r="P2807">
        <v>91</v>
      </c>
      <c r="Q2807" t="s">
        <v>48</v>
      </c>
      <c r="R2807" t="s">
        <v>153</v>
      </c>
      <c r="S2807" t="s">
        <v>50</v>
      </c>
      <c r="T2807" t="s">
        <v>51</v>
      </c>
      <c r="U2807" t="s">
        <v>52</v>
      </c>
      <c r="V2807">
        <v>1.05</v>
      </c>
      <c r="W2807" s="1">
        <v>0</v>
      </c>
      <c r="X2807">
        <v>1</v>
      </c>
      <c r="Y2807">
        <v>0.7</v>
      </c>
      <c r="Z2807">
        <v>5</v>
      </c>
      <c r="AA2807">
        <v>0.13999999999999999</v>
      </c>
      <c r="AB2807" s="2">
        <v>0</v>
      </c>
      <c r="AC2807" s="1">
        <v>0</v>
      </c>
      <c r="AD2807" s="7">
        <v>43538</v>
      </c>
      <c r="AE2807" s="7">
        <v>43538</v>
      </c>
      <c r="AF2807">
        <v>0</v>
      </c>
      <c r="AG2807" t="s">
        <v>53</v>
      </c>
      <c r="AH2807" s="2">
        <v>0</v>
      </c>
      <c r="AI2807" s="1">
        <v>0</v>
      </c>
      <c r="AJ2807" s="1">
        <v>0</v>
      </c>
      <c r="AK2807" s="60" t="str">
        <f>+IF(Tabla1[[#This Row],[REQUEST_TY]]="SR MANTENIMIENTO CORRECTIVO", "EMERGENCIA", "OTROS")</f>
        <v>EMERGENCIA</v>
      </c>
      <c r="AL2807" s="6" t="str">
        <f>+_xlfn.IFS(Tabla1[[#This Row],[Veces obj]]&lt;=1,"0-1",Tabla1[[#This Row],[Veces obj]]&lt;=2,"1-2",Tabla1[[#This Row],[Veces obj]]&lt;=3,"2-3",TRUE,"&gt;3")</f>
        <v>0-1</v>
      </c>
      <c r="AM2807" s="60" t="str">
        <f>+_xlfn.IFS(MONTH(Tabla1[[#This Row],[MES]])&lt;=3,"Q1",MONTH(Tabla1[[#This Row],[MES]])&lt;=6,"Q2",MONTH(Tabla1[[#This Row],[MES]])&lt;=9,"Q3",TRUE,"Q4")</f>
        <v>Q1</v>
      </c>
      <c r="AN2807" s="15" t="str">
        <f>+IFERROR(VLOOKUP(Tabla1[[#This Row],[CUENTA]],CTAS[],2,0),"OTROS")</f>
        <v>OTROS</v>
      </c>
      <c r="AP2807" s="15" t="str">
        <f>+IFERROR(VLOOKUP(Tabla1[[#This Row],[EMPLEADO]],IS[],3,0),"OTROS")</f>
        <v>OTROS</v>
      </c>
      <c r="AQ2807" s="15" t="str">
        <f>+IFERROR(VLOOKUP(Tabla1[[#This Row],[EMPLEADO]],IS[[NÓMINA]:[INGENIERO]],2,0),"OTROS")</f>
        <v>OTROS</v>
      </c>
    </row>
    <row r="2808" spans="1:43" x14ac:dyDescent="0.25">
      <c r="A2808" t="s">
        <v>7477</v>
      </c>
      <c r="B2808">
        <v>1</v>
      </c>
      <c r="C2808" t="s">
        <v>8816</v>
      </c>
      <c r="D2808" t="s">
        <v>38</v>
      </c>
      <c r="E2808" t="s">
        <v>725</v>
      </c>
      <c r="F2808" t="s">
        <v>8811</v>
      </c>
      <c r="G2808" s="17" t="s">
        <v>2666</v>
      </c>
      <c r="H2808" t="s">
        <v>679</v>
      </c>
      <c r="I2808" t="s">
        <v>43</v>
      </c>
      <c r="J2808" t="s">
        <v>8</v>
      </c>
      <c r="K2808" t="s">
        <v>102</v>
      </c>
      <c r="L2808" t="s">
        <v>1651</v>
      </c>
      <c r="M2808" t="s">
        <v>46</v>
      </c>
      <c r="N2808">
        <v>0</v>
      </c>
      <c r="O2808" t="s">
        <v>47</v>
      </c>
      <c r="P2808">
        <v>24</v>
      </c>
      <c r="Q2808" t="s">
        <v>62</v>
      </c>
      <c r="R2808" t="s">
        <v>223</v>
      </c>
      <c r="S2808" t="s">
        <v>139</v>
      </c>
      <c r="T2808" t="s">
        <v>51</v>
      </c>
      <c r="U2808" t="s">
        <v>262</v>
      </c>
      <c r="V2808">
        <v>1.05</v>
      </c>
      <c r="W2808" s="1">
        <v>1651.6500000000003</v>
      </c>
      <c r="X2808">
        <v>1</v>
      </c>
      <c r="Y2808">
        <v>3.07</v>
      </c>
      <c r="Z2808">
        <v>4</v>
      </c>
      <c r="AA2808">
        <v>0.76749999999999996</v>
      </c>
      <c r="AB2808" s="2">
        <v>0</v>
      </c>
      <c r="AC2808" s="1">
        <v>0</v>
      </c>
      <c r="AD2808" s="7">
        <v>43537</v>
      </c>
      <c r="AE2808" s="7">
        <v>43538</v>
      </c>
      <c r="AF2808">
        <v>1</v>
      </c>
      <c r="AG2808" t="s">
        <v>53</v>
      </c>
      <c r="AH2808" s="2">
        <v>0</v>
      </c>
      <c r="AI2808" s="1">
        <v>0</v>
      </c>
      <c r="AJ2808" s="1">
        <v>0</v>
      </c>
      <c r="AK2808" s="60" t="str">
        <f>+IF(Tabla1[[#This Row],[REQUEST_TY]]="SR MANTENIMIENTO CORRECTIVO", "EMERGENCIA", "OTROS")</f>
        <v>EMERGENCIA</v>
      </c>
      <c r="AL2808" s="6" t="str">
        <f>+_xlfn.IFS(Tabla1[[#This Row],[Veces obj]]&lt;=1,"0-1",Tabla1[[#This Row],[Veces obj]]&lt;=2,"1-2",Tabla1[[#This Row],[Veces obj]]&lt;=3,"2-3",TRUE,"&gt;3")</f>
        <v>0-1</v>
      </c>
      <c r="AM2808" s="60" t="str">
        <f>+_xlfn.IFS(MONTH(Tabla1[[#This Row],[MES]])&lt;=3,"Q1",MONTH(Tabla1[[#This Row],[MES]])&lt;=6,"Q2",MONTH(Tabla1[[#This Row],[MES]])&lt;=9,"Q3",TRUE,"Q4")</f>
        <v>Q1</v>
      </c>
      <c r="AN2808" s="15" t="str">
        <f>+IFERROR(VLOOKUP(Tabla1[[#This Row],[CUENTA]],CTAS[],2,0),"OTROS")</f>
        <v>OTROS</v>
      </c>
      <c r="AP2808" s="15" t="str">
        <f>+IFERROR(VLOOKUP(Tabla1[[#This Row],[EMPLEADO]],IS[],3,0),"OTROS")</f>
        <v>OTROS</v>
      </c>
      <c r="AQ2808" s="15" t="str">
        <f>+IFERROR(VLOOKUP(Tabla1[[#This Row],[EMPLEADO]],IS[[NÓMINA]:[INGENIERO]],2,0),"OTROS")</f>
        <v>OTROS</v>
      </c>
    </row>
    <row r="2809" spans="1:43" x14ac:dyDescent="0.25">
      <c r="A2809" t="s">
        <v>7477</v>
      </c>
      <c r="B2809">
        <v>1</v>
      </c>
      <c r="C2809" t="s">
        <v>8817</v>
      </c>
      <c r="D2809" t="s">
        <v>38</v>
      </c>
      <c r="E2809" t="s">
        <v>558</v>
      </c>
      <c r="F2809" t="s">
        <v>8814</v>
      </c>
      <c r="G2809" s="17" t="s">
        <v>8818</v>
      </c>
      <c r="H2809" t="s">
        <v>70</v>
      </c>
      <c r="I2809" t="s">
        <v>43</v>
      </c>
      <c r="J2809" t="s">
        <v>8</v>
      </c>
      <c r="K2809" t="s">
        <v>92</v>
      </c>
      <c r="L2809" t="s">
        <v>93</v>
      </c>
      <c r="M2809" t="s">
        <v>94</v>
      </c>
      <c r="N2809">
        <v>1</v>
      </c>
      <c r="O2809" t="s">
        <v>47</v>
      </c>
      <c r="P2809">
        <v>173</v>
      </c>
      <c r="Q2809" t="s">
        <v>48</v>
      </c>
      <c r="R2809" t="s">
        <v>95</v>
      </c>
      <c r="S2809" t="s">
        <v>64</v>
      </c>
      <c r="T2809" t="s">
        <v>51</v>
      </c>
      <c r="U2809" t="s">
        <v>96</v>
      </c>
      <c r="V2809">
        <v>1.1000000000000001</v>
      </c>
      <c r="W2809" s="1">
        <v>0</v>
      </c>
      <c r="X2809">
        <v>1</v>
      </c>
      <c r="Y2809">
        <v>1.4</v>
      </c>
      <c r="Z2809">
        <v>5</v>
      </c>
      <c r="AA2809">
        <v>0.27999999999999997</v>
      </c>
      <c r="AB2809" s="2">
        <v>0</v>
      </c>
      <c r="AC2809" s="1">
        <v>0</v>
      </c>
      <c r="AD2809" s="7">
        <v>43537</v>
      </c>
      <c r="AE2809" s="7">
        <v>43538</v>
      </c>
      <c r="AF2809">
        <v>1</v>
      </c>
      <c r="AG2809" t="s">
        <v>53</v>
      </c>
      <c r="AH2809" s="2">
        <v>0</v>
      </c>
      <c r="AI2809" s="1">
        <v>0</v>
      </c>
      <c r="AJ2809" s="1">
        <v>0</v>
      </c>
      <c r="AK2809" s="60" t="str">
        <f>+IF(Tabla1[[#This Row],[REQUEST_TY]]="SR MANTENIMIENTO CORRECTIVO", "EMERGENCIA", "OTROS")</f>
        <v>EMERGENCIA</v>
      </c>
      <c r="AL2809" s="6" t="str">
        <f>+_xlfn.IFS(Tabla1[[#This Row],[Veces obj]]&lt;=1,"0-1",Tabla1[[#This Row],[Veces obj]]&lt;=2,"1-2",Tabla1[[#This Row],[Veces obj]]&lt;=3,"2-3",TRUE,"&gt;3")</f>
        <v>0-1</v>
      </c>
      <c r="AM2809" s="60" t="str">
        <f>+_xlfn.IFS(MONTH(Tabla1[[#This Row],[MES]])&lt;=3,"Q1",MONTH(Tabla1[[#This Row],[MES]])&lt;=6,"Q2",MONTH(Tabla1[[#This Row],[MES]])&lt;=9,"Q3",TRUE,"Q4")</f>
        <v>Q1</v>
      </c>
      <c r="AN2809" s="15" t="str">
        <f>+IFERROR(VLOOKUP(Tabla1[[#This Row],[CUENTA]],CTAS[],2,0),"OTROS")</f>
        <v>OTROS</v>
      </c>
      <c r="AP2809" s="15" t="str">
        <f>+IFERROR(VLOOKUP(Tabla1[[#This Row],[EMPLEADO]],IS[],3,0),"OTROS")</f>
        <v>OTROS</v>
      </c>
      <c r="AQ2809" s="15" t="str">
        <f>+IFERROR(VLOOKUP(Tabla1[[#This Row],[EMPLEADO]],IS[[NÓMINA]:[INGENIERO]],2,0),"OTROS")</f>
        <v>OTROS</v>
      </c>
    </row>
    <row r="2810" spans="1:43" x14ac:dyDescent="0.25">
      <c r="A2810" t="s">
        <v>7477</v>
      </c>
      <c r="B2810">
        <v>1</v>
      </c>
      <c r="C2810" t="s">
        <v>8819</v>
      </c>
      <c r="D2810" t="s">
        <v>38</v>
      </c>
      <c r="E2810" t="s">
        <v>190</v>
      </c>
      <c r="F2810" t="s">
        <v>8820</v>
      </c>
      <c r="G2810" s="17" t="s">
        <v>8821</v>
      </c>
      <c r="H2810" t="s">
        <v>70</v>
      </c>
      <c r="I2810" t="s">
        <v>43</v>
      </c>
      <c r="J2810" t="s">
        <v>8</v>
      </c>
      <c r="K2810" t="s">
        <v>92</v>
      </c>
      <c r="L2810" t="s">
        <v>93</v>
      </c>
      <c r="M2810" t="s">
        <v>94</v>
      </c>
      <c r="N2810">
        <v>1</v>
      </c>
      <c r="O2810" t="s">
        <v>47</v>
      </c>
      <c r="P2810">
        <v>271</v>
      </c>
      <c r="Q2810" t="s">
        <v>48</v>
      </c>
      <c r="R2810" t="s">
        <v>63</v>
      </c>
      <c r="S2810" t="s">
        <v>64</v>
      </c>
      <c r="T2810" t="s">
        <v>51</v>
      </c>
      <c r="U2810" t="s">
        <v>96</v>
      </c>
      <c r="V2810">
        <v>1.1000000000000001</v>
      </c>
      <c r="W2810" s="1">
        <v>0</v>
      </c>
      <c r="X2810">
        <v>1</v>
      </c>
      <c r="Y2810">
        <v>2.13</v>
      </c>
      <c r="Z2810">
        <v>5</v>
      </c>
      <c r="AA2810">
        <v>0.42599999999999999</v>
      </c>
      <c r="AB2810" s="2">
        <v>0</v>
      </c>
      <c r="AC2810" s="1">
        <v>0</v>
      </c>
      <c r="AD2810" s="7">
        <v>43539</v>
      </c>
      <c r="AE2810" s="7">
        <v>43539</v>
      </c>
      <c r="AF2810">
        <v>0</v>
      </c>
      <c r="AG2810" t="s">
        <v>53</v>
      </c>
      <c r="AH2810" s="2">
        <v>0</v>
      </c>
      <c r="AI2810" s="1">
        <v>0</v>
      </c>
      <c r="AJ2810" s="1">
        <v>0</v>
      </c>
      <c r="AK2810" s="60" t="str">
        <f>+IF(Tabla1[[#This Row],[REQUEST_TY]]="SR MANTENIMIENTO CORRECTIVO", "EMERGENCIA", "OTROS")</f>
        <v>EMERGENCIA</v>
      </c>
      <c r="AL2810" s="6" t="str">
        <f>+_xlfn.IFS(Tabla1[[#This Row],[Veces obj]]&lt;=1,"0-1",Tabla1[[#This Row],[Veces obj]]&lt;=2,"1-2",Tabla1[[#This Row],[Veces obj]]&lt;=3,"2-3",TRUE,"&gt;3")</f>
        <v>0-1</v>
      </c>
      <c r="AM2810" s="60" t="str">
        <f>+_xlfn.IFS(MONTH(Tabla1[[#This Row],[MES]])&lt;=3,"Q1",MONTH(Tabla1[[#This Row],[MES]])&lt;=6,"Q2",MONTH(Tabla1[[#This Row],[MES]])&lt;=9,"Q3",TRUE,"Q4")</f>
        <v>Q1</v>
      </c>
      <c r="AN2810" s="15" t="str">
        <f>+IFERROR(VLOOKUP(Tabla1[[#This Row],[CUENTA]],CTAS[],2,0),"OTROS")</f>
        <v>OTROS</v>
      </c>
      <c r="AP2810" s="15" t="str">
        <f>+IFERROR(VLOOKUP(Tabla1[[#This Row],[EMPLEADO]],IS[],3,0),"OTROS")</f>
        <v>OTROS</v>
      </c>
      <c r="AQ2810" s="15" t="str">
        <f>+IFERROR(VLOOKUP(Tabla1[[#This Row],[EMPLEADO]],IS[[NÓMINA]:[INGENIERO]],2,0),"OTROS")</f>
        <v>OTROS</v>
      </c>
    </row>
    <row r="2811" spans="1:43" x14ac:dyDescent="0.25">
      <c r="A2811" t="s">
        <v>7477</v>
      </c>
      <c r="B2811">
        <v>1</v>
      </c>
      <c r="C2811" t="s">
        <v>8822</v>
      </c>
      <c r="D2811" t="s">
        <v>38</v>
      </c>
      <c r="E2811" t="s">
        <v>76</v>
      </c>
      <c r="F2811" t="s">
        <v>8823</v>
      </c>
      <c r="G2811" s="17" t="s">
        <v>4392</v>
      </c>
      <c r="H2811" t="s">
        <v>8581</v>
      </c>
      <c r="I2811" t="s">
        <v>43</v>
      </c>
      <c r="J2811" t="s">
        <v>8</v>
      </c>
      <c r="K2811" t="s">
        <v>102</v>
      </c>
      <c r="L2811" t="s">
        <v>3751</v>
      </c>
      <c r="M2811" t="s">
        <v>473</v>
      </c>
      <c r="N2811">
        <v>0</v>
      </c>
      <c r="O2811" t="s">
        <v>47</v>
      </c>
      <c r="P2811">
        <v>13</v>
      </c>
      <c r="Q2811" t="s">
        <v>194</v>
      </c>
      <c r="R2811" t="s">
        <v>63</v>
      </c>
      <c r="S2811" t="s">
        <v>64</v>
      </c>
      <c r="T2811" t="s">
        <v>51</v>
      </c>
      <c r="U2811" t="s">
        <v>195</v>
      </c>
      <c r="V2811">
        <v>0.6</v>
      </c>
      <c r="W2811" s="1">
        <v>819</v>
      </c>
      <c r="X2811">
        <v>1</v>
      </c>
      <c r="Y2811">
        <v>1.72</v>
      </c>
      <c r="Z2811">
        <v>5</v>
      </c>
      <c r="AA2811">
        <v>0.34399999999999997</v>
      </c>
      <c r="AB2811" s="2">
        <v>0</v>
      </c>
      <c r="AC2811" s="1">
        <v>0</v>
      </c>
      <c r="AD2811" s="7">
        <v>43552</v>
      </c>
      <c r="AE2811" s="7">
        <v>43552</v>
      </c>
      <c r="AF2811">
        <v>0</v>
      </c>
      <c r="AG2811" t="s">
        <v>53</v>
      </c>
      <c r="AH2811" s="2">
        <v>0</v>
      </c>
      <c r="AI2811" s="1">
        <v>0</v>
      </c>
      <c r="AJ2811" s="1">
        <v>0</v>
      </c>
      <c r="AK2811" s="60" t="str">
        <f>+IF(Tabla1[[#This Row],[REQUEST_TY]]="SR MANTENIMIENTO CORRECTIVO", "EMERGENCIA", "OTROS")</f>
        <v>EMERGENCIA</v>
      </c>
      <c r="AL2811" s="6" t="str">
        <f>+_xlfn.IFS(Tabla1[[#This Row],[Veces obj]]&lt;=1,"0-1",Tabla1[[#This Row],[Veces obj]]&lt;=2,"1-2",Tabla1[[#This Row],[Veces obj]]&lt;=3,"2-3",TRUE,"&gt;3")</f>
        <v>0-1</v>
      </c>
      <c r="AM2811" s="60" t="str">
        <f>+_xlfn.IFS(MONTH(Tabla1[[#This Row],[MES]])&lt;=3,"Q1",MONTH(Tabla1[[#This Row],[MES]])&lt;=6,"Q2",MONTH(Tabla1[[#This Row],[MES]])&lt;=9,"Q3",TRUE,"Q4")</f>
        <v>Q1</v>
      </c>
      <c r="AN2811" s="15" t="str">
        <f>+IFERROR(VLOOKUP(Tabla1[[#This Row],[CUENTA]],CTAS[],2,0),"OTROS")</f>
        <v>OTROS</v>
      </c>
      <c r="AP2811" s="15" t="str">
        <f>+IFERROR(VLOOKUP(Tabla1[[#This Row],[EMPLEADO]],IS[],3,0),"OTROS")</f>
        <v>OTROS</v>
      </c>
      <c r="AQ2811" s="15" t="str">
        <f>+IFERROR(VLOOKUP(Tabla1[[#This Row],[EMPLEADO]],IS[[NÓMINA]:[INGENIERO]],2,0),"OTROS")</f>
        <v>OTROS</v>
      </c>
    </row>
    <row r="2812" spans="1:43" x14ac:dyDescent="0.25">
      <c r="A2812" t="s">
        <v>7477</v>
      </c>
      <c r="B2812">
        <v>1</v>
      </c>
      <c r="C2812" t="s">
        <v>8824</v>
      </c>
      <c r="D2812" t="s">
        <v>38</v>
      </c>
      <c r="E2812" t="s">
        <v>1077</v>
      </c>
      <c r="F2812" t="s">
        <v>8825</v>
      </c>
      <c r="G2812" s="17" t="s">
        <v>1272</v>
      </c>
      <c r="H2812" t="s">
        <v>646</v>
      </c>
      <c r="I2812" t="s">
        <v>43</v>
      </c>
      <c r="J2812" t="s">
        <v>8</v>
      </c>
      <c r="K2812" t="s">
        <v>966</v>
      </c>
      <c r="L2812" t="s">
        <v>6572</v>
      </c>
      <c r="M2812" t="s">
        <v>649</v>
      </c>
      <c r="N2812">
        <v>0</v>
      </c>
      <c r="O2812" t="s">
        <v>47</v>
      </c>
      <c r="P2812">
        <v>22</v>
      </c>
      <c r="Q2812" t="s">
        <v>62</v>
      </c>
      <c r="R2812" t="s">
        <v>63</v>
      </c>
      <c r="S2812" t="s">
        <v>64</v>
      </c>
      <c r="T2812" t="s">
        <v>51</v>
      </c>
      <c r="U2812" t="s">
        <v>65</v>
      </c>
      <c r="V2812">
        <v>0.8</v>
      </c>
      <c r="W2812" s="1">
        <v>1092</v>
      </c>
      <c r="X2812">
        <v>1</v>
      </c>
      <c r="Y2812">
        <v>1.37</v>
      </c>
      <c r="Z2812">
        <v>5</v>
      </c>
      <c r="AA2812">
        <v>0.27400000000000002</v>
      </c>
      <c r="AB2812" s="2">
        <v>0</v>
      </c>
      <c r="AC2812" s="1">
        <v>0</v>
      </c>
      <c r="AD2812" s="7">
        <v>43537</v>
      </c>
      <c r="AE2812" s="7">
        <v>43538</v>
      </c>
      <c r="AF2812">
        <v>1</v>
      </c>
      <c r="AG2812" t="s">
        <v>53</v>
      </c>
      <c r="AH2812" s="2">
        <v>0</v>
      </c>
      <c r="AI2812" s="1">
        <v>0</v>
      </c>
      <c r="AJ2812" s="1">
        <v>0</v>
      </c>
      <c r="AK2812" s="60" t="str">
        <f>+IF(Tabla1[[#This Row],[REQUEST_TY]]="SR MANTENIMIENTO CORRECTIVO", "EMERGENCIA", "OTROS")</f>
        <v>EMERGENCIA</v>
      </c>
      <c r="AL2812" s="6" t="str">
        <f>+_xlfn.IFS(Tabla1[[#This Row],[Veces obj]]&lt;=1,"0-1",Tabla1[[#This Row],[Veces obj]]&lt;=2,"1-2",Tabla1[[#This Row],[Veces obj]]&lt;=3,"2-3",TRUE,"&gt;3")</f>
        <v>0-1</v>
      </c>
      <c r="AM2812" s="60" t="str">
        <f>+_xlfn.IFS(MONTH(Tabla1[[#This Row],[MES]])&lt;=3,"Q1",MONTH(Tabla1[[#This Row],[MES]])&lt;=6,"Q2",MONTH(Tabla1[[#This Row],[MES]])&lt;=9,"Q3",TRUE,"Q4")</f>
        <v>Q1</v>
      </c>
      <c r="AN2812" s="15" t="str">
        <f>+IFERROR(VLOOKUP(Tabla1[[#This Row],[CUENTA]],CTAS[],2,0),"OTROS")</f>
        <v>OTROS</v>
      </c>
      <c r="AP2812" s="15" t="str">
        <f>+IFERROR(VLOOKUP(Tabla1[[#This Row],[EMPLEADO]],IS[],3,0),"OTROS")</f>
        <v>OTROS</v>
      </c>
      <c r="AQ2812" s="15" t="str">
        <f>+IFERROR(VLOOKUP(Tabla1[[#This Row],[EMPLEADO]],IS[[NÓMINA]:[INGENIERO]],2,0),"OTROS")</f>
        <v>OTROS</v>
      </c>
    </row>
    <row r="2813" spans="1:43" x14ac:dyDescent="0.25">
      <c r="A2813" t="s">
        <v>7477</v>
      </c>
      <c r="B2813">
        <v>1</v>
      </c>
      <c r="C2813" t="s">
        <v>8826</v>
      </c>
      <c r="D2813" t="s">
        <v>38</v>
      </c>
      <c r="E2813" t="s">
        <v>85</v>
      </c>
      <c r="F2813" t="s">
        <v>8827</v>
      </c>
      <c r="G2813" s="17" t="s">
        <v>8828</v>
      </c>
      <c r="H2813" t="s">
        <v>8581</v>
      </c>
      <c r="I2813" t="s">
        <v>43</v>
      </c>
      <c r="J2813" t="s">
        <v>8</v>
      </c>
      <c r="K2813" t="s">
        <v>370</v>
      </c>
      <c r="L2813" t="s">
        <v>8829</v>
      </c>
      <c r="M2813" t="s">
        <v>256</v>
      </c>
      <c r="N2813">
        <v>0</v>
      </c>
      <c r="O2813" t="s">
        <v>47</v>
      </c>
      <c r="P2813">
        <v>189</v>
      </c>
      <c r="Q2813" t="s">
        <v>48</v>
      </c>
      <c r="R2813" t="s">
        <v>49</v>
      </c>
      <c r="S2813" t="s">
        <v>50</v>
      </c>
      <c r="T2813" t="s">
        <v>51</v>
      </c>
      <c r="U2813" t="s">
        <v>52</v>
      </c>
      <c r="V2813">
        <v>1.05</v>
      </c>
      <c r="W2813" s="1">
        <v>750.75000000000011</v>
      </c>
      <c r="X2813">
        <v>1</v>
      </c>
      <c r="Y2813">
        <v>4.8499999999999996</v>
      </c>
      <c r="Z2813">
        <v>5</v>
      </c>
      <c r="AA2813">
        <v>0.97</v>
      </c>
      <c r="AB2813" s="2">
        <v>0</v>
      </c>
      <c r="AC2813" s="1">
        <v>0</v>
      </c>
      <c r="AD2813" s="7">
        <v>43538</v>
      </c>
      <c r="AE2813" s="7">
        <v>43538</v>
      </c>
      <c r="AF2813">
        <v>0</v>
      </c>
      <c r="AG2813" t="s">
        <v>53</v>
      </c>
      <c r="AH2813" s="2">
        <v>0</v>
      </c>
      <c r="AI2813" s="1">
        <v>0</v>
      </c>
      <c r="AJ2813" s="1">
        <v>0</v>
      </c>
      <c r="AK2813" s="60" t="str">
        <f>+IF(Tabla1[[#This Row],[REQUEST_TY]]="SR MANTENIMIENTO CORRECTIVO", "EMERGENCIA", "OTROS")</f>
        <v>EMERGENCIA</v>
      </c>
      <c r="AL2813" s="6" t="str">
        <f>+_xlfn.IFS(Tabla1[[#This Row],[Veces obj]]&lt;=1,"0-1",Tabla1[[#This Row],[Veces obj]]&lt;=2,"1-2",Tabla1[[#This Row],[Veces obj]]&lt;=3,"2-3",TRUE,"&gt;3")</f>
        <v>0-1</v>
      </c>
      <c r="AM2813" s="60" t="str">
        <f>+_xlfn.IFS(MONTH(Tabla1[[#This Row],[MES]])&lt;=3,"Q1",MONTH(Tabla1[[#This Row],[MES]])&lt;=6,"Q2",MONTH(Tabla1[[#This Row],[MES]])&lt;=9,"Q3",TRUE,"Q4")</f>
        <v>Q1</v>
      </c>
      <c r="AN2813" s="15" t="str">
        <f>+IFERROR(VLOOKUP(Tabla1[[#This Row],[CUENTA]],CTAS[],2,0),"OTROS")</f>
        <v>OTROS</v>
      </c>
      <c r="AP2813" s="15" t="str">
        <f>+IFERROR(VLOOKUP(Tabla1[[#This Row],[EMPLEADO]],IS[],3,0),"OTROS")</f>
        <v>OTROS</v>
      </c>
      <c r="AQ2813" s="15" t="str">
        <f>+IFERROR(VLOOKUP(Tabla1[[#This Row],[EMPLEADO]],IS[[NÓMINA]:[INGENIERO]],2,0),"OTROS")</f>
        <v>OTROS</v>
      </c>
    </row>
    <row r="2814" spans="1:43" x14ac:dyDescent="0.25">
      <c r="A2814" t="s">
        <v>7477</v>
      </c>
      <c r="B2814">
        <v>1</v>
      </c>
      <c r="C2814" t="s">
        <v>8830</v>
      </c>
      <c r="D2814" t="s">
        <v>38</v>
      </c>
      <c r="E2814" t="s">
        <v>258</v>
      </c>
      <c r="F2814" t="s">
        <v>8831</v>
      </c>
      <c r="G2814" s="17" t="s">
        <v>260</v>
      </c>
      <c r="H2814" t="s">
        <v>136</v>
      </c>
      <c r="I2814" t="s">
        <v>43</v>
      </c>
      <c r="J2814" t="s">
        <v>8</v>
      </c>
      <c r="K2814" t="s">
        <v>102</v>
      </c>
      <c r="L2814" t="s">
        <v>261</v>
      </c>
      <c r="M2814" t="s">
        <v>222</v>
      </c>
      <c r="N2814">
        <v>0</v>
      </c>
      <c r="O2814" t="s">
        <v>47</v>
      </c>
      <c r="P2814">
        <v>59</v>
      </c>
      <c r="Q2814" t="s">
        <v>82</v>
      </c>
      <c r="R2814" t="s">
        <v>138</v>
      </c>
      <c r="S2814" t="s">
        <v>139</v>
      </c>
      <c r="T2814" t="s">
        <v>51</v>
      </c>
      <c r="U2814" t="s">
        <v>140</v>
      </c>
      <c r="V2814">
        <v>1.1000000000000001</v>
      </c>
      <c r="W2814" s="1">
        <v>1730.3000000000004</v>
      </c>
      <c r="X2814">
        <v>1</v>
      </c>
      <c r="Y2814">
        <v>0.68</v>
      </c>
      <c r="Z2814">
        <v>4</v>
      </c>
      <c r="AA2814">
        <v>0.17</v>
      </c>
      <c r="AB2814" s="2">
        <v>0</v>
      </c>
      <c r="AC2814" s="1">
        <v>0</v>
      </c>
      <c r="AD2814" s="7">
        <v>43537</v>
      </c>
      <c r="AE2814" s="7">
        <v>43538</v>
      </c>
      <c r="AF2814">
        <v>1</v>
      </c>
      <c r="AG2814" t="s">
        <v>53</v>
      </c>
      <c r="AH2814" s="2">
        <v>0</v>
      </c>
      <c r="AI2814" s="1">
        <v>0</v>
      </c>
      <c r="AJ2814" s="1">
        <v>0</v>
      </c>
      <c r="AK2814" s="60" t="str">
        <f>+IF(Tabla1[[#This Row],[REQUEST_TY]]="SR MANTENIMIENTO CORRECTIVO", "EMERGENCIA", "OTROS")</f>
        <v>EMERGENCIA</v>
      </c>
      <c r="AL2814" s="6" t="str">
        <f>+_xlfn.IFS(Tabla1[[#This Row],[Veces obj]]&lt;=1,"0-1",Tabla1[[#This Row],[Veces obj]]&lt;=2,"1-2",Tabla1[[#This Row],[Veces obj]]&lt;=3,"2-3",TRUE,"&gt;3")</f>
        <v>0-1</v>
      </c>
      <c r="AM2814" s="60" t="str">
        <f>+_xlfn.IFS(MONTH(Tabla1[[#This Row],[MES]])&lt;=3,"Q1",MONTH(Tabla1[[#This Row],[MES]])&lt;=6,"Q2",MONTH(Tabla1[[#This Row],[MES]])&lt;=9,"Q3",TRUE,"Q4")</f>
        <v>Q1</v>
      </c>
      <c r="AN2814" s="15" t="str">
        <f>+IFERROR(VLOOKUP(Tabla1[[#This Row],[CUENTA]],CTAS[],2,0),"OTROS")</f>
        <v>OTROS</v>
      </c>
      <c r="AP2814" s="15" t="str">
        <f>+IFERROR(VLOOKUP(Tabla1[[#This Row],[EMPLEADO]],IS[],3,0),"OTROS")</f>
        <v>OTROS</v>
      </c>
      <c r="AQ2814" s="15" t="str">
        <f>+IFERROR(VLOOKUP(Tabla1[[#This Row],[EMPLEADO]],IS[[NÓMINA]:[INGENIERO]],2,0),"OTROS")</f>
        <v>OTROS</v>
      </c>
    </row>
    <row r="2815" spans="1:43" x14ac:dyDescent="0.25">
      <c r="A2815" t="s">
        <v>7477</v>
      </c>
      <c r="B2815">
        <v>1</v>
      </c>
      <c r="C2815" t="s">
        <v>8832</v>
      </c>
      <c r="D2815" t="s">
        <v>38</v>
      </c>
      <c r="E2815" t="s">
        <v>464</v>
      </c>
      <c r="F2815" t="s">
        <v>8833</v>
      </c>
      <c r="G2815" s="17" t="s">
        <v>1419</v>
      </c>
      <c r="H2815" t="s">
        <v>150</v>
      </c>
      <c r="I2815" t="s">
        <v>43</v>
      </c>
      <c r="J2815" t="s">
        <v>8</v>
      </c>
      <c r="K2815" t="s">
        <v>151</v>
      </c>
      <c r="L2815" t="s">
        <v>1420</v>
      </c>
      <c r="M2815" t="s">
        <v>1421</v>
      </c>
      <c r="N2815">
        <v>0</v>
      </c>
      <c r="O2815" t="s">
        <v>47</v>
      </c>
      <c r="P2815">
        <v>2</v>
      </c>
      <c r="Q2815" t="s">
        <v>388</v>
      </c>
      <c r="R2815" t="s">
        <v>242</v>
      </c>
      <c r="S2815" t="s">
        <v>64</v>
      </c>
      <c r="T2815" t="s">
        <v>51</v>
      </c>
      <c r="U2815" t="s">
        <v>389</v>
      </c>
      <c r="V2815">
        <v>0</v>
      </c>
      <c r="W2815" s="1">
        <v>0</v>
      </c>
      <c r="X2815">
        <v>1</v>
      </c>
      <c r="Y2815">
        <v>1.58</v>
      </c>
      <c r="Z2815">
        <v>5</v>
      </c>
      <c r="AA2815">
        <v>0.316</v>
      </c>
      <c r="AB2815" s="2">
        <v>0</v>
      </c>
      <c r="AC2815" s="1">
        <v>0</v>
      </c>
      <c r="AD2815" s="7">
        <v>43538</v>
      </c>
      <c r="AE2815" s="7">
        <v>43538</v>
      </c>
      <c r="AF2815">
        <v>0</v>
      </c>
      <c r="AG2815" t="s">
        <v>53</v>
      </c>
      <c r="AH2815" s="2">
        <v>0</v>
      </c>
      <c r="AI2815" s="1">
        <v>0</v>
      </c>
      <c r="AJ2815" s="1">
        <v>0</v>
      </c>
      <c r="AK2815" s="60" t="str">
        <f>+IF(Tabla1[[#This Row],[REQUEST_TY]]="SR MANTENIMIENTO CORRECTIVO", "EMERGENCIA", "OTROS")</f>
        <v>EMERGENCIA</v>
      </c>
      <c r="AL2815" s="6" t="str">
        <f>+_xlfn.IFS(Tabla1[[#This Row],[Veces obj]]&lt;=1,"0-1",Tabla1[[#This Row],[Veces obj]]&lt;=2,"1-2",Tabla1[[#This Row],[Veces obj]]&lt;=3,"2-3",TRUE,"&gt;3")</f>
        <v>0-1</v>
      </c>
      <c r="AM2815" s="60" t="str">
        <f>+_xlfn.IFS(MONTH(Tabla1[[#This Row],[MES]])&lt;=3,"Q1",MONTH(Tabla1[[#This Row],[MES]])&lt;=6,"Q2",MONTH(Tabla1[[#This Row],[MES]])&lt;=9,"Q3",TRUE,"Q4")</f>
        <v>Q1</v>
      </c>
      <c r="AN2815" s="15" t="str">
        <f>+IFERROR(VLOOKUP(Tabla1[[#This Row],[CUENTA]],CTAS[],2,0),"OTROS")</f>
        <v>HONEYWELL</v>
      </c>
      <c r="AP2815" s="15" t="str">
        <f>+IFERROR(VLOOKUP(Tabla1[[#This Row],[EMPLEADO]],IS[],3,0),"OTROS")</f>
        <v>JUAREZ</v>
      </c>
      <c r="AQ2815" s="15" t="str">
        <f>+IFERROR(VLOOKUP(Tabla1[[#This Row],[EMPLEADO]],IS[[NÓMINA]:[INGENIERO]],2,0),"OTROS")</f>
        <v>CARLOS MONTOYA</v>
      </c>
    </row>
    <row r="2816" spans="1:43" x14ac:dyDescent="0.25">
      <c r="A2816" t="s">
        <v>7477</v>
      </c>
      <c r="B2816">
        <v>1</v>
      </c>
      <c r="C2816" t="s">
        <v>8834</v>
      </c>
      <c r="D2816" t="s">
        <v>38</v>
      </c>
      <c r="E2816" t="s">
        <v>55</v>
      </c>
      <c r="F2816" t="s">
        <v>8835</v>
      </c>
      <c r="G2816" s="17" t="s">
        <v>1291</v>
      </c>
      <c r="H2816" t="s">
        <v>213</v>
      </c>
      <c r="I2816" t="s">
        <v>43</v>
      </c>
      <c r="J2816" t="s">
        <v>8</v>
      </c>
      <c r="K2816" t="s">
        <v>102</v>
      </c>
      <c r="L2816" t="s">
        <v>1292</v>
      </c>
      <c r="M2816" t="s">
        <v>215</v>
      </c>
      <c r="N2816">
        <v>0</v>
      </c>
      <c r="O2816" t="s">
        <v>47</v>
      </c>
      <c r="P2816">
        <v>22</v>
      </c>
      <c r="Q2816" t="s">
        <v>62</v>
      </c>
      <c r="R2816" t="s">
        <v>63</v>
      </c>
      <c r="S2816" t="s">
        <v>64</v>
      </c>
      <c r="T2816" t="s">
        <v>51</v>
      </c>
      <c r="U2816" t="s">
        <v>65</v>
      </c>
      <c r="V2816">
        <v>0.8</v>
      </c>
      <c r="W2816" s="1">
        <v>1092</v>
      </c>
      <c r="X2816">
        <v>1</v>
      </c>
      <c r="Y2816">
        <v>0.88</v>
      </c>
      <c r="Z2816">
        <v>5</v>
      </c>
      <c r="AA2816">
        <v>0.17599999999999999</v>
      </c>
      <c r="AB2816" s="2">
        <v>0</v>
      </c>
      <c r="AC2816" s="1">
        <v>0</v>
      </c>
      <c r="AD2816" s="7">
        <v>43543</v>
      </c>
      <c r="AE2816" s="7">
        <v>43543</v>
      </c>
      <c r="AF2816">
        <v>0</v>
      </c>
      <c r="AG2816" t="s">
        <v>53</v>
      </c>
      <c r="AH2816" s="2">
        <v>0</v>
      </c>
      <c r="AI2816" s="1">
        <v>0</v>
      </c>
      <c r="AJ2816" s="1">
        <v>0</v>
      </c>
      <c r="AK2816" s="60" t="str">
        <f>+IF(Tabla1[[#This Row],[REQUEST_TY]]="SR MANTENIMIENTO CORRECTIVO", "EMERGENCIA", "OTROS")</f>
        <v>EMERGENCIA</v>
      </c>
      <c r="AL2816" s="6" t="str">
        <f>+_xlfn.IFS(Tabla1[[#This Row],[Veces obj]]&lt;=1,"0-1",Tabla1[[#This Row],[Veces obj]]&lt;=2,"1-2",Tabla1[[#This Row],[Veces obj]]&lt;=3,"2-3",TRUE,"&gt;3")</f>
        <v>0-1</v>
      </c>
      <c r="AM2816" s="60" t="str">
        <f>+_xlfn.IFS(MONTH(Tabla1[[#This Row],[MES]])&lt;=3,"Q1",MONTH(Tabla1[[#This Row],[MES]])&lt;=6,"Q2",MONTH(Tabla1[[#This Row],[MES]])&lt;=9,"Q3",TRUE,"Q4")</f>
        <v>Q1</v>
      </c>
      <c r="AN2816" s="15" t="str">
        <f>+IFERROR(VLOOKUP(Tabla1[[#This Row],[CUENTA]],CTAS[],2,0),"OTROS")</f>
        <v>OTROS</v>
      </c>
      <c r="AP2816" s="15" t="str">
        <f>+IFERROR(VLOOKUP(Tabla1[[#This Row],[EMPLEADO]],IS[],3,0),"OTROS")</f>
        <v>OTROS</v>
      </c>
      <c r="AQ2816" s="15" t="str">
        <f>+IFERROR(VLOOKUP(Tabla1[[#This Row],[EMPLEADO]],IS[[NÓMINA]:[INGENIERO]],2,0),"OTROS")</f>
        <v>OTROS</v>
      </c>
    </row>
    <row r="2817" spans="1:43" x14ac:dyDescent="0.25">
      <c r="A2817" t="s">
        <v>7477</v>
      </c>
      <c r="B2817">
        <v>1</v>
      </c>
      <c r="C2817" t="s">
        <v>8836</v>
      </c>
      <c r="D2817" t="s">
        <v>3370</v>
      </c>
      <c r="E2817" t="s">
        <v>39</v>
      </c>
      <c r="F2817" t="s">
        <v>8837</v>
      </c>
      <c r="G2817" s="17" t="s">
        <v>8838</v>
      </c>
      <c r="H2817" t="s">
        <v>1572</v>
      </c>
      <c r="I2817" t="s">
        <v>43</v>
      </c>
      <c r="J2817" t="s">
        <v>8</v>
      </c>
      <c r="K2817" t="s">
        <v>607</v>
      </c>
      <c r="L2817" t="s">
        <v>3982</v>
      </c>
      <c r="M2817" t="s">
        <v>1574</v>
      </c>
      <c r="N2817">
        <v>0</v>
      </c>
      <c r="O2817" t="s">
        <v>47</v>
      </c>
      <c r="P2817" t="s">
        <v>822</v>
      </c>
      <c r="Q2817" t="s">
        <v>48</v>
      </c>
      <c r="R2817" t="s">
        <v>49</v>
      </c>
      <c r="S2817" t="s">
        <v>50</v>
      </c>
      <c r="T2817" t="s">
        <v>51</v>
      </c>
      <c r="U2817" t="s">
        <v>52</v>
      </c>
      <c r="V2817">
        <v>1</v>
      </c>
      <c r="W2817" s="1">
        <v>1072.5000000000002</v>
      </c>
      <c r="X2817">
        <v>0</v>
      </c>
      <c r="Y2817">
        <v>5</v>
      </c>
      <c r="Z2817">
        <v>5</v>
      </c>
      <c r="AA2817">
        <v>1</v>
      </c>
      <c r="AB2817" s="2">
        <v>0</v>
      </c>
      <c r="AC2817" s="1">
        <v>0</v>
      </c>
      <c r="AD2817" s="7">
        <v>43537</v>
      </c>
      <c r="AE2817" s="7">
        <v>43538</v>
      </c>
      <c r="AF2817">
        <v>1</v>
      </c>
      <c r="AG2817" t="s">
        <v>53</v>
      </c>
      <c r="AH2817" s="2">
        <v>0</v>
      </c>
      <c r="AI2817" s="1">
        <v>0</v>
      </c>
      <c r="AJ2817" s="1">
        <v>0</v>
      </c>
      <c r="AK2817" s="60" t="str">
        <f>+IF(Tabla1[[#This Row],[REQUEST_TY]]="SR MANTENIMIENTO CORRECTIVO", "EMERGENCIA", "OTROS")</f>
        <v>OTROS</v>
      </c>
      <c r="AL2817" s="6" t="str">
        <f>+_xlfn.IFS(Tabla1[[#This Row],[Veces obj]]&lt;=1,"0-1",Tabla1[[#This Row],[Veces obj]]&lt;=2,"1-2",Tabla1[[#This Row],[Veces obj]]&lt;=3,"2-3",TRUE,"&gt;3")</f>
        <v>0-1</v>
      </c>
      <c r="AM2817" s="60" t="str">
        <f>+_xlfn.IFS(MONTH(Tabla1[[#This Row],[MES]])&lt;=3,"Q1",MONTH(Tabla1[[#This Row],[MES]])&lt;=6,"Q2",MONTH(Tabla1[[#This Row],[MES]])&lt;=9,"Q3",TRUE,"Q4")</f>
        <v>Q1</v>
      </c>
      <c r="AN2817" s="15" t="str">
        <f>+IFERROR(VLOOKUP(Tabla1[[#This Row],[CUENTA]],CTAS[],2,0),"OTROS")</f>
        <v>OTROS</v>
      </c>
      <c r="AP2817" s="15" t="str">
        <f>+IFERROR(VLOOKUP(Tabla1[[#This Row],[EMPLEADO]],IS[],3,0),"OTROS")</f>
        <v>OTROS</v>
      </c>
      <c r="AQ2817" s="15" t="str">
        <f>+IFERROR(VLOOKUP(Tabla1[[#This Row],[EMPLEADO]],IS[[NÓMINA]:[INGENIERO]],2,0),"OTROS")</f>
        <v>OTROS</v>
      </c>
    </row>
    <row r="2818" spans="1:43" x14ac:dyDescent="0.25">
      <c r="A2818" t="s">
        <v>7477</v>
      </c>
      <c r="B2818">
        <v>1</v>
      </c>
      <c r="C2818" t="s">
        <v>8839</v>
      </c>
      <c r="D2818" t="s">
        <v>38</v>
      </c>
      <c r="E2818" t="s">
        <v>258</v>
      </c>
      <c r="F2818" t="s">
        <v>8840</v>
      </c>
      <c r="G2818" s="17" t="s">
        <v>3141</v>
      </c>
      <c r="H2818" t="s">
        <v>915</v>
      </c>
      <c r="I2818" t="s">
        <v>43</v>
      </c>
      <c r="J2818" t="s">
        <v>8</v>
      </c>
      <c r="K2818" t="s">
        <v>59</v>
      </c>
      <c r="L2818" t="s">
        <v>130</v>
      </c>
      <c r="M2818" t="s">
        <v>131</v>
      </c>
      <c r="N2818">
        <v>0</v>
      </c>
      <c r="O2818" t="s">
        <v>47</v>
      </c>
      <c r="P2818">
        <v>3</v>
      </c>
      <c r="Q2818" t="s">
        <v>388</v>
      </c>
      <c r="R2818" t="s">
        <v>138</v>
      </c>
      <c r="S2818" t="s">
        <v>139</v>
      </c>
      <c r="T2818" t="s">
        <v>51</v>
      </c>
      <c r="U2818" t="s">
        <v>872</v>
      </c>
      <c r="V2818">
        <v>0</v>
      </c>
      <c r="W2818" s="1">
        <v>0</v>
      </c>
      <c r="X2818">
        <v>1</v>
      </c>
      <c r="Y2818">
        <v>1.85</v>
      </c>
      <c r="Z2818">
        <v>4</v>
      </c>
      <c r="AA2818">
        <v>0.46250000000000002</v>
      </c>
      <c r="AB2818" s="2">
        <v>0</v>
      </c>
      <c r="AC2818" s="1">
        <v>0</v>
      </c>
      <c r="AD2818" s="7">
        <v>43538</v>
      </c>
      <c r="AE2818" s="7">
        <v>43538</v>
      </c>
      <c r="AF2818">
        <v>0</v>
      </c>
      <c r="AG2818" t="s">
        <v>53</v>
      </c>
      <c r="AH2818" s="2">
        <v>0</v>
      </c>
      <c r="AI2818" s="1">
        <v>0</v>
      </c>
      <c r="AJ2818" s="1">
        <v>0</v>
      </c>
      <c r="AK2818" s="60" t="str">
        <f>+IF(Tabla1[[#This Row],[REQUEST_TY]]="SR MANTENIMIENTO CORRECTIVO", "EMERGENCIA", "OTROS")</f>
        <v>EMERGENCIA</v>
      </c>
      <c r="AL2818" s="6" t="str">
        <f>+_xlfn.IFS(Tabla1[[#This Row],[Veces obj]]&lt;=1,"0-1",Tabla1[[#This Row],[Veces obj]]&lt;=2,"1-2",Tabla1[[#This Row],[Veces obj]]&lt;=3,"2-3",TRUE,"&gt;3")</f>
        <v>0-1</v>
      </c>
      <c r="AM2818" s="60" t="str">
        <f>+_xlfn.IFS(MONTH(Tabla1[[#This Row],[MES]])&lt;=3,"Q1",MONTH(Tabla1[[#This Row],[MES]])&lt;=6,"Q2",MONTH(Tabla1[[#This Row],[MES]])&lt;=9,"Q3",TRUE,"Q4")</f>
        <v>Q1</v>
      </c>
      <c r="AN2818" s="15" t="str">
        <f>+IFERROR(VLOOKUP(Tabla1[[#This Row],[CUENTA]],CTAS[],2,0),"OTROS")</f>
        <v>OTROS</v>
      </c>
      <c r="AP2818" s="15" t="str">
        <f>+IFERROR(VLOOKUP(Tabla1[[#This Row],[EMPLEADO]],IS[],3,0),"OTROS")</f>
        <v>OTROS</v>
      </c>
      <c r="AQ2818" s="15" t="str">
        <f>+IFERROR(VLOOKUP(Tabla1[[#This Row],[EMPLEADO]],IS[[NÓMINA]:[INGENIERO]],2,0),"OTROS")</f>
        <v>OTROS</v>
      </c>
    </row>
    <row r="2819" spans="1:43" x14ac:dyDescent="0.25">
      <c r="A2819" t="s">
        <v>7477</v>
      </c>
      <c r="B2819">
        <v>1</v>
      </c>
      <c r="C2819" t="s">
        <v>8841</v>
      </c>
      <c r="D2819" t="s">
        <v>38</v>
      </c>
      <c r="E2819" t="s">
        <v>133</v>
      </c>
      <c r="F2819" t="s">
        <v>8842</v>
      </c>
      <c r="G2819" s="17" t="s">
        <v>1898</v>
      </c>
      <c r="H2819" t="s">
        <v>915</v>
      </c>
      <c r="I2819" t="s">
        <v>43</v>
      </c>
      <c r="J2819" t="s">
        <v>8</v>
      </c>
      <c r="K2819" t="s">
        <v>59</v>
      </c>
      <c r="L2819" t="s">
        <v>315</v>
      </c>
      <c r="M2819" t="s">
        <v>316</v>
      </c>
      <c r="N2819">
        <v>0</v>
      </c>
      <c r="O2819" t="s">
        <v>47</v>
      </c>
      <c r="P2819">
        <v>5</v>
      </c>
      <c r="Q2819" t="s">
        <v>207</v>
      </c>
      <c r="R2819" t="s">
        <v>138</v>
      </c>
      <c r="S2819" t="s">
        <v>139</v>
      </c>
      <c r="T2819" t="s">
        <v>51</v>
      </c>
      <c r="U2819" t="s">
        <v>879</v>
      </c>
      <c r="V2819">
        <v>0.6</v>
      </c>
      <c r="W2819" s="1">
        <v>943.80000000000007</v>
      </c>
      <c r="X2819">
        <v>1</v>
      </c>
      <c r="Y2819">
        <v>1.27</v>
      </c>
      <c r="Z2819">
        <v>4</v>
      </c>
      <c r="AA2819">
        <v>0.3175</v>
      </c>
      <c r="AB2819" s="2">
        <v>0</v>
      </c>
      <c r="AC2819" s="1">
        <v>0</v>
      </c>
      <c r="AD2819" s="7">
        <v>43539</v>
      </c>
      <c r="AE2819" s="7">
        <v>43539</v>
      </c>
      <c r="AF2819">
        <v>0</v>
      </c>
      <c r="AG2819" t="s">
        <v>53</v>
      </c>
      <c r="AH2819" s="2">
        <v>0</v>
      </c>
      <c r="AI2819" s="1">
        <v>0</v>
      </c>
      <c r="AJ2819" s="1">
        <v>0</v>
      </c>
      <c r="AK2819" s="60" t="str">
        <f>+IF(Tabla1[[#This Row],[REQUEST_TY]]="SR MANTENIMIENTO CORRECTIVO", "EMERGENCIA", "OTROS")</f>
        <v>EMERGENCIA</v>
      </c>
      <c r="AL2819" s="6" t="str">
        <f>+_xlfn.IFS(Tabla1[[#This Row],[Veces obj]]&lt;=1,"0-1",Tabla1[[#This Row],[Veces obj]]&lt;=2,"1-2",Tabla1[[#This Row],[Veces obj]]&lt;=3,"2-3",TRUE,"&gt;3")</f>
        <v>0-1</v>
      </c>
      <c r="AM2819" s="60" t="str">
        <f>+_xlfn.IFS(MONTH(Tabla1[[#This Row],[MES]])&lt;=3,"Q1",MONTH(Tabla1[[#This Row],[MES]])&lt;=6,"Q2",MONTH(Tabla1[[#This Row],[MES]])&lt;=9,"Q3",TRUE,"Q4")</f>
        <v>Q1</v>
      </c>
      <c r="AN2819" s="15" t="str">
        <f>+IFERROR(VLOOKUP(Tabla1[[#This Row],[CUENTA]],CTAS[],2,0),"OTROS")</f>
        <v>OTROS</v>
      </c>
      <c r="AP2819" s="15" t="str">
        <f>+IFERROR(VLOOKUP(Tabla1[[#This Row],[EMPLEADO]],IS[],3,0),"OTROS")</f>
        <v>OTROS</v>
      </c>
      <c r="AQ2819" s="15" t="str">
        <f>+IFERROR(VLOOKUP(Tabla1[[#This Row],[EMPLEADO]],IS[[NÓMINA]:[INGENIERO]],2,0),"OTROS")</f>
        <v>OTROS</v>
      </c>
    </row>
    <row r="2820" spans="1:43" x14ac:dyDescent="0.25">
      <c r="A2820" t="s">
        <v>7477</v>
      </c>
      <c r="B2820">
        <v>1</v>
      </c>
      <c r="C2820" t="s">
        <v>8843</v>
      </c>
      <c r="D2820" t="s">
        <v>38</v>
      </c>
      <c r="E2820" t="s">
        <v>3400</v>
      </c>
      <c r="F2820" t="s">
        <v>8844</v>
      </c>
      <c r="G2820" s="17" t="s">
        <v>6921</v>
      </c>
      <c r="H2820" t="s">
        <v>213</v>
      </c>
      <c r="I2820" t="s">
        <v>43</v>
      </c>
      <c r="J2820" t="s">
        <v>8</v>
      </c>
      <c r="K2820" t="s">
        <v>144</v>
      </c>
      <c r="L2820" t="s">
        <v>639</v>
      </c>
      <c r="M2820" t="s">
        <v>640</v>
      </c>
      <c r="N2820">
        <v>0</v>
      </c>
      <c r="O2820" t="s">
        <v>47</v>
      </c>
      <c r="P2820">
        <v>19</v>
      </c>
      <c r="Q2820" t="s">
        <v>62</v>
      </c>
      <c r="R2820" t="s">
        <v>74</v>
      </c>
      <c r="S2820" t="s">
        <v>50</v>
      </c>
      <c r="T2820" t="s">
        <v>51</v>
      </c>
      <c r="U2820" t="s">
        <v>154</v>
      </c>
      <c r="V2820">
        <v>0.6</v>
      </c>
      <c r="W2820" s="1">
        <v>429.00000000000006</v>
      </c>
      <c r="X2820">
        <v>1</v>
      </c>
      <c r="Y2820">
        <v>1.17</v>
      </c>
      <c r="Z2820">
        <v>5</v>
      </c>
      <c r="AA2820">
        <v>0.23399999999999999</v>
      </c>
      <c r="AB2820" s="2">
        <v>0</v>
      </c>
      <c r="AC2820" s="1">
        <v>0</v>
      </c>
      <c r="AD2820" s="7">
        <v>43538</v>
      </c>
      <c r="AE2820" s="7">
        <v>43538</v>
      </c>
      <c r="AF2820">
        <v>0</v>
      </c>
      <c r="AG2820" t="s">
        <v>53</v>
      </c>
      <c r="AH2820" s="2">
        <v>0</v>
      </c>
      <c r="AI2820" s="1">
        <v>0</v>
      </c>
      <c r="AJ2820" s="1">
        <v>0</v>
      </c>
      <c r="AK2820" s="60" t="str">
        <f>+IF(Tabla1[[#This Row],[REQUEST_TY]]="SR MANTENIMIENTO CORRECTIVO", "EMERGENCIA", "OTROS")</f>
        <v>EMERGENCIA</v>
      </c>
      <c r="AL2820" s="6" t="str">
        <f>+_xlfn.IFS(Tabla1[[#This Row],[Veces obj]]&lt;=1,"0-1",Tabla1[[#This Row],[Veces obj]]&lt;=2,"1-2",Tabla1[[#This Row],[Veces obj]]&lt;=3,"2-3",TRUE,"&gt;3")</f>
        <v>0-1</v>
      </c>
      <c r="AM2820" s="60" t="str">
        <f>+_xlfn.IFS(MONTH(Tabla1[[#This Row],[MES]])&lt;=3,"Q1",MONTH(Tabla1[[#This Row],[MES]])&lt;=6,"Q2",MONTH(Tabla1[[#This Row],[MES]])&lt;=9,"Q3",TRUE,"Q4")</f>
        <v>Q1</v>
      </c>
      <c r="AN2820" s="15" t="str">
        <f>+IFERROR(VLOOKUP(Tabla1[[#This Row],[CUENTA]],CTAS[],2,0),"OTROS")</f>
        <v>OTROS</v>
      </c>
      <c r="AP2820" s="15" t="str">
        <f>+IFERROR(VLOOKUP(Tabla1[[#This Row],[EMPLEADO]],IS[],3,0),"OTROS")</f>
        <v>OTROS</v>
      </c>
      <c r="AQ2820" s="15" t="str">
        <f>+IFERROR(VLOOKUP(Tabla1[[#This Row],[EMPLEADO]],IS[[NÓMINA]:[INGENIERO]],2,0),"OTROS")</f>
        <v>OTROS</v>
      </c>
    </row>
    <row r="2821" spans="1:43" x14ac:dyDescent="0.25">
      <c r="A2821" t="s">
        <v>7477</v>
      </c>
      <c r="B2821">
        <v>1</v>
      </c>
      <c r="C2821" t="s">
        <v>8845</v>
      </c>
      <c r="D2821" t="s">
        <v>3370</v>
      </c>
      <c r="E2821" t="s">
        <v>332</v>
      </c>
      <c r="F2821" t="s">
        <v>8846</v>
      </c>
      <c r="G2821" s="17" t="s">
        <v>8847</v>
      </c>
      <c r="H2821" t="s">
        <v>220</v>
      </c>
      <c r="I2821" t="s">
        <v>43</v>
      </c>
      <c r="J2821" t="s">
        <v>8</v>
      </c>
      <c r="K2821" t="s">
        <v>4420</v>
      </c>
      <c r="L2821" t="s">
        <v>4421</v>
      </c>
      <c r="M2821" t="s">
        <v>222</v>
      </c>
      <c r="N2821">
        <v>0</v>
      </c>
      <c r="O2821" t="s">
        <v>47</v>
      </c>
      <c r="P2821" t="s">
        <v>822</v>
      </c>
      <c r="Q2821" t="s">
        <v>48</v>
      </c>
      <c r="R2821" t="s">
        <v>317</v>
      </c>
      <c r="S2821" t="s">
        <v>318</v>
      </c>
      <c r="T2821" t="s">
        <v>51</v>
      </c>
      <c r="U2821" t="s">
        <v>353</v>
      </c>
      <c r="V2821">
        <v>1</v>
      </c>
      <c r="W2821" s="1">
        <v>2359.5000000000005</v>
      </c>
      <c r="X2821">
        <v>0</v>
      </c>
      <c r="Y2821">
        <v>4</v>
      </c>
      <c r="Z2821">
        <v>4</v>
      </c>
      <c r="AA2821">
        <v>1</v>
      </c>
      <c r="AB2821" s="2">
        <v>0</v>
      </c>
      <c r="AC2821" s="1">
        <v>0</v>
      </c>
      <c r="AD2821" s="7">
        <v>43537</v>
      </c>
      <c r="AE2821" s="7">
        <v>43543</v>
      </c>
      <c r="AF2821">
        <v>3</v>
      </c>
      <c r="AG2821" t="s">
        <v>1680</v>
      </c>
      <c r="AH2821" s="2">
        <v>0</v>
      </c>
      <c r="AI2821" s="1">
        <v>0</v>
      </c>
      <c r="AJ2821" s="1">
        <v>0</v>
      </c>
      <c r="AK2821" s="60" t="str">
        <f>+IF(Tabla1[[#This Row],[REQUEST_TY]]="SR MANTENIMIENTO CORRECTIVO", "EMERGENCIA", "OTROS")</f>
        <v>OTROS</v>
      </c>
      <c r="AL2821" s="6" t="str">
        <f>+_xlfn.IFS(Tabla1[[#This Row],[Veces obj]]&lt;=1,"0-1",Tabla1[[#This Row],[Veces obj]]&lt;=2,"1-2",Tabla1[[#This Row],[Veces obj]]&lt;=3,"2-3",TRUE,"&gt;3")</f>
        <v>0-1</v>
      </c>
      <c r="AM2821" s="60" t="str">
        <f>+_xlfn.IFS(MONTH(Tabla1[[#This Row],[MES]])&lt;=3,"Q1",MONTH(Tabla1[[#This Row],[MES]])&lt;=6,"Q2",MONTH(Tabla1[[#This Row],[MES]])&lt;=9,"Q3",TRUE,"Q4")</f>
        <v>Q1</v>
      </c>
      <c r="AN2821" s="15" t="str">
        <f>+IFERROR(VLOOKUP(Tabla1[[#This Row],[CUENTA]],CTAS[],2,0),"OTROS")</f>
        <v>OTROS</v>
      </c>
      <c r="AP2821" s="15" t="str">
        <f>+IFERROR(VLOOKUP(Tabla1[[#This Row],[EMPLEADO]],IS[],3,0),"OTROS")</f>
        <v>OTROS</v>
      </c>
      <c r="AQ2821" s="15" t="str">
        <f>+IFERROR(VLOOKUP(Tabla1[[#This Row],[EMPLEADO]],IS[[NÓMINA]:[INGENIERO]],2,0),"OTROS")</f>
        <v>OTROS</v>
      </c>
    </row>
    <row r="2822" spans="1:43" x14ac:dyDescent="0.25">
      <c r="A2822" t="s">
        <v>7477</v>
      </c>
      <c r="B2822">
        <v>1</v>
      </c>
      <c r="C2822" t="s">
        <v>8848</v>
      </c>
      <c r="D2822" t="s">
        <v>38</v>
      </c>
      <c r="E2822" t="s">
        <v>332</v>
      </c>
      <c r="F2822" t="s">
        <v>8849</v>
      </c>
      <c r="G2822" s="17" t="s">
        <v>470</v>
      </c>
      <c r="H2822" t="s">
        <v>8581</v>
      </c>
      <c r="I2822" t="s">
        <v>43</v>
      </c>
      <c r="J2822" t="s">
        <v>8</v>
      </c>
      <c r="K2822" t="s">
        <v>59</v>
      </c>
      <c r="L2822" t="s">
        <v>472</v>
      </c>
      <c r="M2822" t="s">
        <v>473</v>
      </c>
      <c r="N2822">
        <v>0</v>
      </c>
      <c r="O2822" t="s">
        <v>47</v>
      </c>
      <c r="P2822">
        <v>44</v>
      </c>
      <c r="Q2822" t="s">
        <v>82</v>
      </c>
      <c r="R2822" t="s">
        <v>317</v>
      </c>
      <c r="S2822" t="s">
        <v>318</v>
      </c>
      <c r="T2822" t="s">
        <v>51</v>
      </c>
      <c r="U2822" t="s">
        <v>140</v>
      </c>
      <c r="V2822">
        <v>1.1000000000000001</v>
      </c>
      <c r="W2822" s="1">
        <v>1730.3000000000004</v>
      </c>
      <c r="X2822">
        <v>1</v>
      </c>
      <c r="Y2822">
        <v>0.92</v>
      </c>
      <c r="Z2822">
        <v>4</v>
      </c>
      <c r="AA2822">
        <v>0.23</v>
      </c>
      <c r="AB2822" s="2">
        <v>0</v>
      </c>
      <c r="AC2822" s="1">
        <v>0</v>
      </c>
      <c r="AD2822" s="7">
        <v>43538</v>
      </c>
      <c r="AE2822" s="7">
        <v>43538</v>
      </c>
      <c r="AF2822">
        <v>0</v>
      </c>
      <c r="AG2822" t="s">
        <v>53</v>
      </c>
      <c r="AH2822" s="2">
        <v>0</v>
      </c>
      <c r="AI2822" s="1">
        <v>0</v>
      </c>
      <c r="AJ2822" s="1">
        <v>0</v>
      </c>
      <c r="AK2822" s="60" t="str">
        <f>+IF(Tabla1[[#This Row],[REQUEST_TY]]="SR MANTENIMIENTO CORRECTIVO", "EMERGENCIA", "OTROS")</f>
        <v>EMERGENCIA</v>
      </c>
      <c r="AL2822" s="6" t="str">
        <f>+_xlfn.IFS(Tabla1[[#This Row],[Veces obj]]&lt;=1,"0-1",Tabla1[[#This Row],[Veces obj]]&lt;=2,"1-2",Tabla1[[#This Row],[Veces obj]]&lt;=3,"2-3",TRUE,"&gt;3")</f>
        <v>0-1</v>
      </c>
      <c r="AM2822" s="60" t="str">
        <f>+_xlfn.IFS(MONTH(Tabla1[[#This Row],[MES]])&lt;=3,"Q1",MONTH(Tabla1[[#This Row],[MES]])&lt;=6,"Q2",MONTH(Tabla1[[#This Row],[MES]])&lt;=9,"Q3",TRUE,"Q4")</f>
        <v>Q1</v>
      </c>
      <c r="AN2822" s="15" t="str">
        <f>+IFERROR(VLOOKUP(Tabla1[[#This Row],[CUENTA]],CTAS[],2,0),"OTROS")</f>
        <v>OTROS</v>
      </c>
      <c r="AP2822" s="15" t="str">
        <f>+IFERROR(VLOOKUP(Tabla1[[#This Row],[EMPLEADO]],IS[],3,0),"OTROS")</f>
        <v>OTROS</v>
      </c>
      <c r="AQ2822" s="15" t="str">
        <f>+IFERROR(VLOOKUP(Tabla1[[#This Row],[EMPLEADO]],IS[[NÓMINA]:[INGENIERO]],2,0),"OTROS")</f>
        <v>OTROS</v>
      </c>
    </row>
    <row r="2823" spans="1:43" x14ac:dyDescent="0.25">
      <c r="A2823" t="s">
        <v>7477</v>
      </c>
      <c r="B2823">
        <v>1</v>
      </c>
      <c r="C2823" t="s">
        <v>8850</v>
      </c>
      <c r="D2823" t="s">
        <v>38</v>
      </c>
      <c r="E2823" t="s">
        <v>7887</v>
      </c>
      <c r="F2823" t="s">
        <v>8851</v>
      </c>
      <c r="G2823" s="17" t="s">
        <v>8086</v>
      </c>
      <c r="H2823" t="s">
        <v>740</v>
      </c>
      <c r="I2823" t="s">
        <v>43</v>
      </c>
      <c r="J2823" t="s">
        <v>8</v>
      </c>
      <c r="K2823" t="s">
        <v>102</v>
      </c>
      <c r="L2823" t="s">
        <v>2255</v>
      </c>
      <c r="M2823" t="s">
        <v>1482</v>
      </c>
      <c r="N2823">
        <v>0</v>
      </c>
      <c r="O2823" t="s">
        <v>47</v>
      </c>
      <c r="P2823">
        <v>7</v>
      </c>
      <c r="Q2823" t="s">
        <v>194</v>
      </c>
      <c r="R2823" t="s">
        <v>317</v>
      </c>
      <c r="S2823" t="s">
        <v>318</v>
      </c>
      <c r="T2823" t="s">
        <v>51</v>
      </c>
      <c r="U2823" t="s">
        <v>224</v>
      </c>
      <c r="V2823">
        <v>0.8</v>
      </c>
      <c r="W2823" s="1">
        <v>1258.4000000000003</v>
      </c>
      <c r="X2823">
        <v>1</v>
      </c>
      <c r="Y2823">
        <v>0.83</v>
      </c>
      <c r="Z2823">
        <v>4</v>
      </c>
      <c r="AA2823">
        <v>0.20749999999999999</v>
      </c>
      <c r="AB2823" s="2">
        <v>0</v>
      </c>
      <c r="AC2823" s="1">
        <v>0</v>
      </c>
      <c r="AD2823" s="7">
        <v>43544</v>
      </c>
      <c r="AE2823" s="7">
        <v>43544</v>
      </c>
      <c r="AF2823">
        <v>0</v>
      </c>
      <c r="AG2823" t="s">
        <v>53</v>
      </c>
      <c r="AH2823" s="2">
        <v>0</v>
      </c>
      <c r="AI2823" s="1">
        <v>0</v>
      </c>
      <c r="AJ2823" s="1">
        <v>0</v>
      </c>
      <c r="AK2823" s="60" t="str">
        <f>+IF(Tabla1[[#This Row],[REQUEST_TY]]="SR MANTENIMIENTO CORRECTIVO", "EMERGENCIA", "OTROS")</f>
        <v>EMERGENCIA</v>
      </c>
      <c r="AL2823" s="6" t="str">
        <f>+_xlfn.IFS(Tabla1[[#This Row],[Veces obj]]&lt;=1,"0-1",Tabla1[[#This Row],[Veces obj]]&lt;=2,"1-2",Tabla1[[#This Row],[Veces obj]]&lt;=3,"2-3",TRUE,"&gt;3")</f>
        <v>0-1</v>
      </c>
      <c r="AM2823" s="60" t="str">
        <f>+_xlfn.IFS(MONTH(Tabla1[[#This Row],[MES]])&lt;=3,"Q1",MONTH(Tabla1[[#This Row],[MES]])&lt;=6,"Q2",MONTH(Tabla1[[#This Row],[MES]])&lt;=9,"Q3",TRUE,"Q4")</f>
        <v>Q1</v>
      </c>
      <c r="AN2823" s="15" t="str">
        <f>+IFERROR(VLOOKUP(Tabla1[[#This Row],[CUENTA]],CTAS[],2,0),"OTROS")</f>
        <v>OTROS</v>
      </c>
      <c r="AP2823" s="15" t="str">
        <f>+IFERROR(VLOOKUP(Tabla1[[#This Row],[EMPLEADO]],IS[],3,0),"OTROS")</f>
        <v>OTROS</v>
      </c>
      <c r="AQ2823" s="15" t="str">
        <f>+IFERROR(VLOOKUP(Tabla1[[#This Row],[EMPLEADO]],IS[[NÓMINA]:[INGENIERO]],2,0),"OTROS")</f>
        <v>OTROS</v>
      </c>
    </row>
    <row r="2824" spans="1:43" x14ac:dyDescent="0.25">
      <c r="A2824" t="s">
        <v>7477</v>
      </c>
      <c r="B2824">
        <v>1</v>
      </c>
      <c r="C2824" t="s">
        <v>8852</v>
      </c>
      <c r="D2824" t="s">
        <v>38</v>
      </c>
      <c r="E2824" t="s">
        <v>613</v>
      </c>
      <c r="F2824" t="s">
        <v>8853</v>
      </c>
      <c r="G2824" s="17" t="s">
        <v>8854</v>
      </c>
      <c r="H2824" t="s">
        <v>308</v>
      </c>
      <c r="I2824" t="s">
        <v>43</v>
      </c>
      <c r="J2824" t="s">
        <v>8</v>
      </c>
      <c r="K2824" t="s">
        <v>495</v>
      </c>
      <c r="L2824" t="s">
        <v>496</v>
      </c>
      <c r="M2824" t="s">
        <v>46</v>
      </c>
      <c r="N2824">
        <v>0</v>
      </c>
      <c r="O2824" t="s">
        <v>47</v>
      </c>
      <c r="P2824">
        <v>132</v>
      </c>
      <c r="Q2824" t="s">
        <v>48</v>
      </c>
      <c r="R2824" t="s">
        <v>235</v>
      </c>
      <c r="S2824" t="s">
        <v>50</v>
      </c>
      <c r="T2824" t="s">
        <v>51</v>
      </c>
      <c r="U2824" t="s">
        <v>52</v>
      </c>
      <c r="V2824">
        <v>1.05</v>
      </c>
      <c r="W2824" s="1">
        <v>750.75000000000011</v>
      </c>
      <c r="X2824">
        <v>1</v>
      </c>
      <c r="Y2824">
        <v>0.55000000000000004</v>
      </c>
      <c r="Z2824">
        <v>5</v>
      </c>
      <c r="AA2824">
        <v>0.11000000000000001</v>
      </c>
      <c r="AB2824" s="2">
        <v>0</v>
      </c>
      <c r="AC2824" s="1">
        <v>0</v>
      </c>
      <c r="AD2824" s="7">
        <v>43549</v>
      </c>
      <c r="AE2824" s="7">
        <v>43550</v>
      </c>
      <c r="AF2824">
        <v>1</v>
      </c>
      <c r="AG2824" t="s">
        <v>53</v>
      </c>
      <c r="AH2824" s="2">
        <v>0</v>
      </c>
      <c r="AI2824" s="1">
        <v>0</v>
      </c>
      <c r="AJ2824" s="1">
        <v>0</v>
      </c>
      <c r="AK2824" s="60" t="str">
        <f>+IF(Tabla1[[#This Row],[REQUEST_TY]]="SR MANTENIMIENTO CORRECTIVO", "EMERGENCIA", "OTROS")</f>
        <v>EMERGENCIA</v>
      </c>
      <c r="AL2824" s="6" t="str">
        <f>+_xlfn.IFS(Tabla1[[#This Row],[Veces obj]]&lt;=1,"0-1",Tabla1[[#This Row],[Veces obj]]&lt;=2,"1-2",Tabla1[[#This Row],[Veces obj]]&lt;=3,"2-3",TRUE,"&gt;3")</f>
        <v>0-1</v>
      </c>
      <c r="AM2824" s="60" t="str">
        <f>+_xlfn.IFS(MONTH(Tabla1[[#This Row],[MES]])&lt;=3,"Q1",MONTH(Tabla1[[#This Row],[MES]])&lt;=6,"Q2",MONTH(Tabla1[[#This Row],[MES]])&lt;=9,"Q3",TRUE,"Q4")</f>
        <v>Q1</v>
      </c>
      <c r="AN2824" s="15" t="str">
        <f>+IFERROR(VLOOKUP(Tabla1[[#This Row],[CUENTA]],CTAS[],2,0),"OTROS")</f>
        <v>OTROS</v>
      </c>
      <c r="AP2824" s="15" t="str">
        <f>+IFERROR(VLOOKUP(Tabla1[[#This Row],[EMPLEADO]],IS[],3,0),"OTROS")</f>
        <v>OTROS</v>
      </c>
      <c r="AQ2824" s="15" t="str">
        <f>+IFERROR(VLOOKUP(Tabla1[[#This Row],[EMPLEADO]],IS[[NÓMINA]:[INGENIERO]],2,0),"OTROS")</f>
        <v>OTROS</v>
      </c>
    </row>
    <row r="2825" spans="1:43" x14ac:dyDescent="0.25">
      <c r="A2825" t="s">
        <v>7477</v>
      </c>
      <c r="B2825">
        <v>1</v>
      </c>
      <c r="C2825" t="s">
        <v>8855</v>
      </c>
      <c r="D2825" t="s">
        <v>38</v>
      </c>
      <c r="E2825" t="s">
        <v>1346</v>
      </c>
      <c r="F2825" t="s">
        <v>8856</v>
      </c>
      <c r="G2825" s="17" t="s">
        <v>1348</v>
      </c>
      <c r="H2825" t="s">
        <v>868</v>
      </c>
      <c r="I2825" t="s">
        <v>43</v>
      </c>
      <c r="J2825" t="s">
        <v>8</v>
      </c>
      <c r="K2825" t="s">
        <v>869</v>
      </c>
      <c r="L2825" t="s">
        <v>870</v>
      </c>
      <c r="M2825" t="s">
        <v>871</v>
      </c>
      <c r="N2825">
        <v>1</v>
      </c>
      <c r="O2825" t="s">
        <v>47</v>
      </c>
      <c r="P2825">
        <v>20</v>
      </c>
      <c r="Q2825" t="s">
        <v>62</v>
      </c>
      <c r="R2825" t="s">
        <v>223</v>
      </c>
      <c r="S2825" t="s">
        <v>139</v>
      </c>
      <c r="T2825" t="s">
        <v>51</v>
      </c>
      <c r="U2825" t="s">
        <v>262</v>
      </c>
      <c r="V2825">
        <v>1.05</v>
      </c>
      <c r="W2825" s="1">
        <v>0</v>
      </c>
      <c r="X2825">
        <v>1</v>
      </c>
      <c r="Y2825">
        <v>0.61</v>
      </c>
      <c r="Z2825">
        <v>4</v>
      </c>
      <c r="AA2825">
        <v>0.1525</v>
      </c>
      <c r="AB2825" s="2">
        <v>0</v>
      </c>
      <c r="AC2825" s="1">
        <v>0</v>
      </c>
      <c r="AD2825" s="7">
        <v>43538</v>
      </c>
      <c r="AE2825" s="7">
        <v>43538</v>
      </c>
      <c r="AF2825">
        <v>0</v>
      </c>
      <c r="AG2825" t="s">
        <v>53</v>
      </c>
      <c r="AH2825" s="2">
        <v>0</v>
      </c>
      <c r="AI2825" s="1">
        <v>0</v>
      </c>
      <c r="AJ2825" s="1">
        <v>0</v>
      </c>
      <c r="AK2825" s="60" t="str">
        <f>+IF(Tabla1[[#This Row],[REQUEST_TY]]="SR MANTENIMIENTO CORRECTIVO", "EMERGENCIA", "OTROS")</f>
        <v>EMERGENCIA</v>
      </c>
      <c r="AL2825" s="6" t="str">
        <f>+_xlfn.IFS(Tabla1[[#This Row],[Veces obj]]&lt;=1,"0-1",Tabla1[[#This Row],[Veces obj]]&lt;=2,"1-2",Tabla1[[#This Row],[Veces obj]]&lt;=3,"2-3",TRUE,"&gt;3")</f>
        <v>0-1</v>
      </c>
      <c r="AM2825" s="60" t="str">
        <f>+_xlfn.IFS(MONTH(Tabla1[[#This Row],[MES]])&lt;=3,"Q1",MONTH(Tabla1[[#This Row],[MES]])&lt;=6,"Q2",MONTH(Tabla1[[#This Row],[MES]])&lt;=9,"Q3",TRUE,"Q4")</f>
        <v>Q1</v>
      </c>
      <c r="AN2825" s="15" t="str">
        <f>+IFERROR(VLOOKUP(Tabla1[[#This Row],[CUENTA]],CTAS[],2,0),"OTROS")</f>
        <v>OTROS</v>
      </c>
      <c r="AP2825" s="15" t="str">
        <f>+IFERROR(VLOOKUP(Tabla1[[#This Row],[EMPLEADO]],IS[],3,0),"OTROS")</f>
        <v>OTROS</v>
      </c>
      <c r="AQ2825" s="15" t="str">
        <f>+IFERROR(VLOOKUP(Tabla1[[#This Row],[EMPLEADO]],IS[[NÓMINA]:[INGENIERO]],2,0),"OTROS")</f>
        <v>OTROS</v>
      </c>
    </row>
    <row r="2826" spans="1:43" x14ac:dyDescent="0.25">
      <c r="A2826" t="s">
        <v>7477</v>
      </c>
      <c r="B2826">
        <v>1</v>
      </c>
      <c r="C2826" t="s">
        <v>8857</v>
      </c>
      <c r="D2826" t="s">
        <v>38</v>
      </c>
      <c r="E2826" t="s">
        <v>332</v>
      </c>
      <c r="F2826" t="s">
        <v>8858</v>
      </c>
      <c r="G2826" s="17" t="s">
        <v>8574</v>
      </c>
      <c r="H2826" t="s">
        <v>1063</v>
      </c>
      <c r="I2826" t="s">
        <v>43</v>
      </c>
      <c r="J2826" t="s">
        <v>8</v>
      </c>
      <c r="K2826" t="s">
        <v>59</v>
      </c>
      <c r="L2826" t="s">
        <v>8575</v>
      </c>
      <c r="M2826" t="s">
        <v>1264</v>
      </c>
      <c r="N2826">
        <v>0</v>
      </c>
      <c r="O2826" t="s">
        <v>47</v>
      </c>
      <c r="P2826">
        <v>2</v>
      </c>
      <c r="Q2826" t="s">
        <v>388</v>
      </c>
      <c r="R2826" t="s">
        <v>317</v>
      </c>
      <c r="S2826" t="s">
        <v>318</v>
      </c>
      <c r="T2826" t="s">
        <v>51</v>
      </c>
      <c r="U2826" t="s">
        <v>872</v>
      </c>
      <c r="V2826">
        <v>0</v>
      </c>
      <c r="W2826" s="1">
        <v>0</v>
      </c>
      <c r="X2826">
        <v>1</v>
      </c>
      <c r="Y2826">
        <v>3.43</v>
      </c>
      <c r="Z2826">
        <v>4</v>
      </c>
      <c r="AA2826">
        <v>0.85750000000000004</v>
      </c>
      <c r="AB2826" s="2">
        <v>0</v>
      </c>
      <c r="AC2826" s="1">
        <v>0</v>
      </c>
      <c r="AD2826" s="7">
        <v>43538</v>
      </c>
      <c r="AE2826" s="7">
        <v>43538</v>
      </c>
      <c r="AF2826">
        <v>0</v>
      </c>
      <c r="AG2826" t="s">
        <v>53</v>
      </c>
      <c r="AH2826" s="2">
        <v>0</v>
      </c>
      <c r="AI2826" s="1">
        <v>0</v>
      </c>
      <c r="AJ2826" s="1">
        <v>0</v>
      </c>
      <c r="AK2826" s="60" t="str">
        <f>+IF(Tabla1[[#This Row],[REQUEST_TY]]="SR MANTENIMIENTO CORRECTIVO", "EMERGENCIA", "OTROS")</f>
        <v>EMERGENCIA</v>
      </c>
      <c r="AL2826" s="6" t="str">
        <f>+_xlfn.IFS(Tabla1[[#This Row],[Veces obj]]&lt;=1,"0-1",Tabla1[[#This Row],[Veces obj]]&lt;=2,"1-2",Tabla1[[#This Row],[Veces obj]]&lt;=3,"2-3",TRUE,"&gt;3")</f>
        <v>0-1</v>
      </c>
      <c r="AM2826" s="60" t="str">
        <f>+_xlfn.IFS(MONTH(Tabla1[[#This Row],[MES]])&lt;=3,"Q1",MONTH(Tabla1[[#This Row],[MES]])&lt;=6,"Q2",MONTH(Tabla1[[#This Row],[MES]])&lt;=9,"Q3",TRUE,"Q4")</f>
        <v>Q1</v>
      </c>
      <c r="AN2826" s="15" t="str">
        <f>+IFERROR(VLOOKUP(Tabla1[[#This Row],[CUENTA]],CTAS[],2,0),"OTROS")</f>
        <v>OTROS</v>
      </c>
      <c r="AP2826" s="15" t="str">
        <f>+IFERROR(VLOOKUP(Tabla1[[#This Row],[EMPLEADO]],IS[],3,0),"OTROS")</f>
        <v>OTROS</v>
      </c>
      <c r="AQ2826" s="15" t="str">
        <f>+IFERROR(VLOOKUP(Tabla1[[#This Row],[EMPLEADO]],IS[[NÓMINA]:[INGENIERO]],2,0),"OTROS")</f>
        <v>OTROS</v>
      </c>
    </row>
    <row r="2827" spans="1:43" x14ac:dyDescent="0.25">
      <c r="A2827" t="s">
        <v>7477</v>
      </c>
      <c r="B2827">
        <v>1</v>
      </c>
      <c r="C2827" t="s">
        <v>8859</v>
      </c>
      <c r="D2827" t="s">
        <v>38</v>
      </c>
      <c r="E2827" t="s">
        <v>562</v>
      </c>
      <c r="F2827" t="s">
        <v>8860</v>
      </c>
      <c r="G2827" s="17" t="s">
        <v>7730</v>
      </c>
      <c r="H2827" t="s">
        <v>592</v>
      </c>
      <c r="I2827" t="s">
        <v>43</v>
      </c>
      <c r="J2827" t="s">
        <v>8</v>
      </c>
      <c r="K2827" t="s">
        <v>144</v>
      </c>
      <c r="L2827" t="s">
        <v>145</v>
      </c>
      <c r="M2827" t="s">
        <v>119</v>
      </c>
      <c r="N2827">
        <v>0</v>
      </c>
      <c r="O2827" t="s">
        <v>47</v>
      </c>
      <c r="P2827">
        <v>12</v>
      </c>
      <c r="Q2827" t="s">
        <v>194</v>
      </c>
      <c r="R2827" t="s">
        <v>63</v>
      </c>
      <c r="S2827" t="s">
        <v>64</v>
      </c>
      <c r="T2827" t="s">
        <v>51</v>
      </c>
      <c r="U2827" t="s">
        <v>195</v>
      </c>
      <c r="V2827">
        <v>0.6</v>
      </c>
      <c r="W2827" s="1">
        <v>819</v>
      </c>
      <c r="X2827">
        <v>1</v>
      </c>
      <c r="Y2827">
        <v>0</v>
      </c>
      <c r="Z2827">
        <v>5</v>
      </c>
      <c r="AA2827">
        <v>0</v>
      </c>
      <c r="AB2827" s="2">
        <v>0</v>
      </c>
      <c r="AC2827" s="1">
        <v>0</v>
      </c>
      <c r="AD2827" s="7">
        <v>43538</v>
      </c>
      <c r="AE2827" s="7">
        <v>43538</v>
      </c>
      <c r="AF2827">
        <v>0</v>
      </c>
      <c r="AG2827" t="s">
        <v>53</v>
      </c>
      <c r="AH2827" s="2">
        <v>0</v>
      </c>
      <c r="AI2827" s="1">
        <v>0</v>
      </c>
      <c r="AJ2827" s="1">
        <v>0</v>
      </c>
      <c r="AK2827" s="60" t="str">
        <f>+IF(Tabla1[[#This Row],[REQUEST_TY]]="SR MANTENIMIENTO CORRECTIVO", "EMERGENCIA", "OTROS")</f>
        <v>EMERGENCIA</v>
      </c>
      <c r="AL2827" s="6" t="str">
        <f>+_xlfn.IFS(Tabla1[[#This Row],[Veces obj]]&lt;=1,"0-1",Tabla1[[#This Row],[Veces obj]]&lt;=2,"1-2",Tabla1[[#This Row],[Veces obj]]&lt;=3,"2-3",TRUE,"&gt;3")</f>
        <v>0-1</v>
      </c>
      <c r="AM2827" s="60" t="str">
        <f>+_xlfn.IFS(MONTH(Tabla1[[#This Row],[MES]])&lt;=3,"Q1",MONTH(Tabla1[[#This Row],[MES]])&lt;=6,"Q2",MONTH(Tabla1[[#This Row],[MES]])&lt;=9,"Q3",TRUE,"Q4")</f>
        <v>Q1</v>
      </c>
      <c r="AN2827" s="15" t="str">
        <f>+IFERROR(VLOOKUP(Tabla1[[#This Row],[CUENTA]],CTAS[],2,0),"OTROS")</f>
        <v>OTROS</v>
      </c>
      <c r="AP2827" s="15" t="str">
        <f>+IFERROR(VLOOKUP(Tabla1[[#This Row],[EMPLEADO]],IS[],3,0),"OTROS")</f>
        <v>CHIHUAHUA</v>
      </c>
      <c r="AQ2827" s="15" t="str">
        <f>+IFERROR(VLOOKUP(Tabla1[[#This Row],[EMPLEADO]],IS[[NÓMINA]:[INGENIERO]],2,0),"OTROS")</f>
        <v>VICTOR MENDEZ</v>
      </c>
    </row>
    <row r="2828" spans="1:43" x14ac:dyDescent="0.25">
      <c r="A2828" t="s">
        <v>7477</v>
      </c>
      <c r="B2828">
        <v>1</v>
      </c>
      <c r="C2828" t="s">
        <v>8861</v>
      </c>
      <c r="D2828" t="s">
        <v>38</v>
      </c>
      <c r="E2828" t="s">
        <v>39</v>
      </c>
      <c r="F2828" t="s">
        <v>8862</v>
      </c>
      <c r="G2828" s="17" t="s">
        <v>8863</v>
      </c>
      <c r="H2828" t="s">
        <v>8581</v>
      </c>
      <c r="I2828" t="s">
        <v>43</v>
      </c>
      <c r="J2828" t="s">
        <v>8</v>
      </c>
      <c r="K2828" t="s">
        <v>254</v>
      </c>
      <c r="L2828" t="s">
        <v>8864</v>
      </c>
      <c r="M2828" t="s">
        <v>256</v>
      </c>
      <c r="N2828">
        <v>0</v>
      </c>
      <c r="O2828" t="s">
        <v>47</v>
      </c>
      <c r="P2828">
        <v>357</v>
      </c>
      <c r="Q2828" t="s">
        <v>48</v>
      </c>
      <c r="R2828" t="s">
        <v>49</v>
      </c>
      <c r="S2828" t="s">
        <v>50</v>
      </c>
      <c r="T2828" t="s">
        <v>51</v>
      </c>
      <c r="U2828" t="s">
        <v>52</v>
      </c>
      <c r="V2828">
        <v>1.05</v>
      </c>
      <c r="W2828" s="1">
        <v>750.75000000000011</v>
      </c>
      <c r="X2828">
        <v>1</v>
      </c>
      <c r="Y2828">
        <v>6.08</v>
      </c>
      <c r="Z2828">
        <v>5</v>
      </c>
      <c r="AA2828">
        <v>1.216</v>
      </c>
      <c r="AB2828" s="2">
        <v>5.3999999999999992E-2</v>
      </c>
      <c r="AC2828" s="1">
        <v>-38.61</v>
      </c>
      <c r="AD2828" s="7">
        <v>43538</v>
      </c>
      <c r="AE2828" s="7">
        <v>43539</v>
      </c>
      <c r="AF2828">
        <v>1</v>
      </c>
      <c r="AG2828" t="s">
        <v>53</v>
      </c>
      <c r="AH2828" s="2">
        <v>0</v>
      </c>
      <c r="AI2828" s="1">
        <v>0</v>
      </c>
      <c r="AJ2828" s="1">
        <v>0</v>
      </c>
      <c r="AK2828" s="60" t="str">
        <f>+IF(Tabla1[[#This Row],[REQUEST_TY]]="SR MANTENIMIENTO CORRECTIVO", "EMERGENCIA", "OTROS")</f>
        <v>EMERGENCIA</v>
      </c>
      <c r="AL2828" s="6" t="str">
        <f>+_xlfn.IFS(Tabla1[[#This Row],[Veces obj]]&lt;=1,"0-1",Tabla1[[#This Row],[Veces obj]]&lt;=2,"1-2",Tabla1[[#This Row],[Veces obj]]&lt;=3,"2-3",TRUE,"&gt;3")</f>
        <v>1-2</v>
      </c>
      <c r="AM2828" s="60" t="str">
        <f>+_xlfn.IFS(MONTH(Tabla1[[#This Row],[MES]])&lt;=3,"Q1",MONTH(Tabla1[[#This Row],[MES]])&lt;=6,"Q2",MONTH(Tabla1[[#This Row],[MES]])&lt;=9,"Q3",TRUE,"Q4")</f>
        <v>Q1</v>
      </c>
      <c r="AN2828" s="15" t="str">
        <f>+IFERROR(VLOOKUP(Tabla1[[#This Row],[CUENTA]],CTAS[],2,0),"OTROS")</f>
        <v>OTROS</v>
      </c>
      <c r="AP2828" s="15" t="str">
        <f>+IFERROR(VLOOKUP(Tabla1[[#This Row],[EMPLEADO]],IS[],3,0),"OTROS")</f>
        <v>OTROS</v>
      </c>
      <c r="AQ2828" s="15" t="str">
        <f>+IFERROR(VLOOKUP(Tabla1[[#This Row],[EMPLEADO]],IS[[NÓMINA]:[INGENIERO]],2,0),"OTROS")</f>
        <v>OTROS</v>
      </c>
    </row>
    <row r="2829" spans="1:43" x14ac:dyDescent="0.25">
      <c r="A2829" t="s">
        <v>7477</v>
      </c>
      <c r="B2829">
        <v>1</v>
      </c>
      <c r="C2829" t="s">
        <v>8865</v>
      </c>
      <c r="D2829" t="s">
        <v>38</v>
      </c>
      <c r="E2829" t="s">
        <v>558</v>
      </c>
      <c r="F2829" t="s">
        <v>8866</v>
      </c>
      <c r="G2829" s="17" t="s">
        <v>8867</v>
      </c>
      <c r="H2829" t="s">
        <v>1572</v>
      </c>
      <c r="I2829" t="s">
        <v>43</v>
      </c>
      <c r="J2829" t="s">
        <v>8</v>
      </c>
      <c r="K2829" t="s">
        <v>1434</v>
      </c>
      <c r="L2829" t="s">
        <v>2169</v>
      </c>
      <c r="M2829" t="s">
        <v>1436</v>
      </c>
      <c r="N2829">
        <v>0</v>
      </c>
      <c r="O2829" t="s">
        <v>47</v>
      </c>
      <c r="P2829">
        <v>171</v>
      </c>
      <c r="Q2829" t="s">
        <v>48</v>
      </c>
      <c r="R2829" t="s">
        <v>95</v>
      </c>
      <c r="S2829" t="s">
        <v>64</v>
      </c>
      <c r="T2829" t="s">
        <v>51</v>
      </c>
      <c r="U2829" t="s">
        <v>96</v>
      </c>
      <c r="V2829">
        <v>1.1000000000000001</v>
      </c>
      <c r="W2829" s="1">
        <v>1501.5000000000002</v>
      </c>
      <c r="X2829">
        <v>1</v>
      </c>
      <c r="Y2829">
        <v>3.5</v>
      </c>
      <c r="Z2829">
        <v>5</v>
      </c>
      <c r="AA2829">
        <v>0.7</v>
      </c>
      <c r="AB2829" s="2">
        <v>0</v>
      </c>
      <c r="AC2829" s="1">
        <v>0</v>
      </c>
      <c r="AD2829" s="7">
        <v>43545</v>
      </c>
      <c r="AE2829" s="7">
        <v>43545</v>
      </c>
      <c r="AF2829">
        <v>0</v>
      </c>
      <c r="AG2829" t="s">
        <v>53</v>
      </c>
      <c r="AH2829" s="2">
        <v>0</v>
      </c>
      <c r="AI2829" s="1">
        <v>0</v>
      </c>
      <c r="AJ2829" s="1">
        <v>0</v>
      </c>
      <c r="AK2829" s="60" t="str">
        <f>+IF(Tabla1[[#This Row],[REQUEST_TY]]="SR MANTENIMIENTO CORRECTIVO", "EMERGENCIA", "OTROS")</f>
        <v>EMERGENCIA</v>
      </c>
      <c r="AL2829" s="6" t="str">
        <f>+_xlfn.IFS(Tabla1[[#This Row],[Veces obj]]&lt;=1,"0-1",Tabla1[[#This Row],[Veces obj]]&lt;=2,"1-2",Tabla1[[#This Row],[Veces obj]]&lt;=3,"2-3",TRUE,"&gt;3")</f>
        <v>0-1</v>
      </c>
      <c r="AM2829" s="60" t="str">
        <f>+_xlfn.IFS(MONTH(Tabla1[[#This Row],[MES]])&lt;=3,"Q1",MONTH(Tabla1[[#This Row],[MES]])&lt;=6,"Q2",MONTH(Tabla1[[#This Row],[MES]])&lt;=9,"Q3",TRUE,"Q4")</f>
        <v>Q1</v>
      </c>
      <c r="AN2829" s="15" t="str">
        <f>+IFERROR(VLOOKUP(Tabla1[[#This Row],[CUENTA]],CTAS[],2,0),"OTROS")</f>
        <v>OTROS</v>
      </c>
      <c r="AP2829" s="15" t="str">
        <f>+IFERROR(VLOOKUP(Tabla1[[#This Row],[EMPLEADO]],IS[],3,0),"OTROS")</f>
        <v>OTROS</v>
      </c>
      <c r="AQ2829" s="15" t="str">
        <f>+IFERROR(VLOOKUP(Tabla1[[#This Row],[EMPLEADO]],IS[[NÓMINA]:[INGENIERO]],2,0),"OTROS")</f>
        <v>OTROS</v>
      </c>
    </row>
    <row r="2830" spans="1:43" x14ac:dyDescent="0.25">
      <c r="A2830" t="s">
        <v>7477</v>
      </c>
      <c r="B2830">
        <v>1</v>
      </c>
      <c r="C2830" t="s">
        <v>8868</v>
      </c>
      <c r="D2830" t="s">
        <v>38</v>
      </c>
      <c r="E2830" t="s">
        <v>226</v>
      </c>
      <c r="F2830" t="s">
        <v>8869</v>
      </c>
      <c r="G2830" s="17" t="s">
        <v>8870</v>
      </c>
      <c r="H2830" t="s">
        <v>568</v>
      </c>
      <c r="I2830" t="s">
        <v>43</v>
      </c>
      <c r="J2830" t="s">
        <v>8</v>
      </c>
      <c r="K2830" t="s">
        <v>71</v>
      </c>
      <c r="L2830" t="s">
        <v>1442</v>
      </c>
      <c r="M2830" t="s">
        <v>932</v>
      </c>
      <c r="N2830">
        <v>0</v>
      </c>
      <c r="O2830" t="s">
        <v>47</v>
      </c>
      <c r="P2830">
        <v>85</v>
      </c>
      <c r="Q2830" t="s">
        <v>48</v>
      </c>
      <c r="R2830" t="s">
        <v>153</v>
      </c>
      <c r="S2830" t="s">
        <v>50</v>
      </c>
      <c r="T2830" t="s">
        <v>51</v>
      </c>
      <c r="U2830" t="s">
        <v>52</v>
      </c>
      <c r="V2830">
        <v>1.05</v>
      </c>
      <c r="W2830" s="1">
        <v>750.75000000000011</v>
      </c>
      <c r="X2830">
        <v>1</v>
      </c>
      <c r="Y2830">
        <v>3.47</v>
      </c>
      <c r="Z2830">
        <v>5</v>
      </c>
      <c r="AA2830">
        <v>0.69400000000000006</v>
      </c>
      <c r="AB2830" s="2">
        <v>0</v>
      </c>
      <c r="AC2830" s="1">
        <v>0</v>
      </c>
      <c r="AD2830" s="7">
        <v>43538</v>
      </c>
      <c r="AE2830" s="7">
        <v>43538</v>
      </c>
      <c r="AF2830">
        <v>0</v>
      </c>
      <c r="AG2830" t="s">
        <v>53</v>
      </c>
      <c r="AH2830" s="2">
        <v>0</v>
      </c>
      <c r="AI2830" s="1">
        <v>0</v>
      </c>
      <c r="AJ2830" s="1">
        <v>0</v>
      </c>
      <c r="AK2830" s="60" t="str">
        <f>+IF(Tabla1[[#This Row],[REQUEST_TY]]="SR MANTENIMIENTO CORRECTIVO", "EMERGENCIA", "OTROS")</f>
        <v>EMERGENCIA</v>
      </c>
      <c r="AL2830" s="6" t="str">
        <f>+_xlfn.IFS(Tabla1[[#This Row],[Veces obj]]&lt;=1,"0-1",Tabla1[[#This Row],[Veces obj]]&lt;=2,"1-2",Tabla1[[#This Row],[Veces obj]]&lt;=3,"2-3",TRUE,"&gt;3")</f>
        <v>0-1</v>
      </c>
      <c r="AM2830" s="60" t="str">
        <f>+_xlfn.IFS(MONTH(Tabla1[[#This Row],[MES]])&lt;=3,"Q1",MONTH(Tabla1[[#This Row],[MES]])&lt;=6,"Q2",MONTH(Tabla1[[#This Row],[MES]])&lt;=9,"Q3",TRUE,"Q4")</f>
        <v>Q1</v>
      </c>
      <c r="AN2830" s="15" t="str">
        <f>+IFERROR(VLOOKUP(Tabla1[[#This Row],[CUENTA]],CTAS[],2,0),"OTROS")</f>
        <v>OTROS</v>
      </c>
      <c r="AP2830" s="15" t="str">
        <f>+IFERROR(VLOOKUP(Tabla1[[#This Row],[EMPLEADO]],IS[],3,0),"OTROS")</f>
        <v>OTROS</v>
      </c>
      <c r="AQ2830" s="15" t="str">
        <f>+IFERROR(VLOOKUP(Tabla1[[#This Row],[EMPLEADO]],IS[[NÓMINA]:[INGENIERO]],2,0),"OTROS")</f>
        <v>OTROS</v>
      </c>
    </row>
    <row r="2831" spans="1:43" x14ac:dyDescent="0.25">
      <c r="A2831" t="s">
        <v>7477</v>
      </c>
      <c r="B2831">
        <v>1</v>
      </c>
      <c r="C2831" t="s">
        <v>8871</v>
      </c>
      <c r="D2831" t="s">
        <v>38</v>
      </c>
      <c r="E2831" t="s">
        <v>884</v>
      </c>
      <c r="F2831" t="s">
        <v>8872</v>
      </c>
      <c r="G2831" s="17" t="s">
        <v>7706</v>
      </c>
      <c r="H2831" t="s">
        <v>308</v>
      </c>
      <c r="I2831" t="s">
        <v>43</v>
      </c>
      <c r="J2831" t="s">
        <v>8</v>
      </c>
      <c r="K2831" t="s">
        <v>144</v>
      </c>
      <c r="L2831" t="s">
        <v>616</v>
      </c>
      <c r="M2831" t="s">
        <v>46</v>
      </c>
      <c r="N2831">
        <v>0</v>
      </c>
      <c r="O2831" t="s">
        <v>47</v>
      </c>
      <c r="P2831">
        <v>13</v>
      </c>
      <c r="Q2831" t="s">
        <v>194</v>
      </c>
      <c r="R2831" t="s">
        <v>95</v>
      </c>
      <c r="S2831" t="s">
        <v>64</v>
      </c>
      <c r="T2831" t="s">
        <v>51</v>
      </c>
      <c r="U2831" t="s">
        <v>195</v>
      </c>
      <c r="V2831">
        <v>0.6</v>
      </c>
      <c r="W2831" s="1">
        <v>819</v>
      </c>
      <c r="X2831">
        <v>1</v>
      </c>
      <c r="Y2831">
        <v>0.73</v>
      </c>
      <c r="Z2831">
        <v>5</v>
      </c>
      <c r="AA2831">
        <v>0.14599999999999999</v>
      </c>
      <c r="AB2831" s="2">
        <v>0</v>
      </c>
      <c r="AC2831" s="1">
        <v>0</v>
      </c>
      <c r="AD2831" s="7">
        <v>43539</v>
      </c>
      <c r="AE2831" s="7">
        <v>43542</v>
      </c>
      <c r="AF2831">
        <v>0</v>
      </c>
      <c r="AG2831" t="s">
        <v>53</v>
      </c>
      <c r="AH2831" s="2">
        <v>0</v>
      </c>
      <c r="AI2831" s="1">
        <v>0</v>
      </c>
      <c r="AJ2831" s="1">
        <v>0</v>
      </c>
      <c r="AK2831" s="60" t="str">
        <f>+IF(Tabla1[[#This Row],[REQUEST_TY]]="SR MANTENIMIENTO CORRECTIVO", "EMERGENCIA", "OTROS")</f>
        <v>EMERGENCIA</v>
      </c>
      <c r="AL2831" s="6" t="str">
        <f>+_xlfn.IFS(Tabla1[[#This Row],[Veces obj]]&lt;=1,"0-1",Tabla1[[#This Row],[Veces obj]]&lt;=2,"1-2",Tabla1[[#This Row],[Veces obj]]&lt;=3,"2-3",TRUE,"&gt;3")</f>
        <v>0-1</v>
      </c>
      <c r="AM2831" s="60" t="str">
        <f>+_xlfn.IFS(MONTH(Tabla1[[#This Row],[MES]])&lt;=3,"Q1",MONTH(Tabla1[[#This Row],[MES]])&lt;=6,"Q2",MONTH(Tabla1[[#This Row],[MES]])&lt;=9,"Q3",TRUE,"Q4")</f>
        <v>Q1</v>
      </c>
      <c r="AN2831" s="15" t="str">
        <f>+IFERROR(VLOOKUP(Tabla1[[#This Row],[CUENTA]],CTAS[],2,0),"OTROS")</f>
        <v>OTROS</v>
      </c>
      <c r="AP2831" s="15" t="str">
        <f>+IFERROR(VLOOKUP(Tabla1[[#This Row],[EMPLEADO]],IS[],3,0),"OTROS")</f>
        <v>OTROS</v>
      </c>
      <c r="AQ2831" s="15" t="str">
        <f>+IFERROR(VLOOKUP(Tabla1[[#This Row],[EMPLEADO]],IS[[NÓMINA]:[INGENIERO]],2,0),"OTROS")</f>
        <v>OTROS</v>
      </c>
    </row>
    <row r="2832" spans="1:43" x14ac:dyDescent="0.25">
      <c r="A2832" t="s">
        <v>7477</v>
      </c>
      <c r="B2832">
        <v>1</v>
      </c>
      <c r="C2832" t="s">
        <v>8873</v>
      </c>
      <c r="D2832" t="s">
        <v>38</v>
      </c>
      <c r="E2832" t="s">
        <v>807</v>
      </c>
      <c r="F2832" t="s">
        <v>8874</v>
      </c>
      <c r="G2832" s="17" t="s">
        <v>7742</v>
      </c>
      <c r="H2832" t="s">
        <v>150</v>
      </c>
      <c r="I2832" t="s">
        <v>43</v>
      </c>
      <c r="J2832" t="s">
        <v>8</v>
      </c>
      <c r="K2832" t="s">
        <v>151</v>
      </c>
      <c r="L2832" t="s">
        <v>323</v>
      </c>
      <c r="M2832" t="s">
        <v>73</v>
      </c>
      <c r="N2832">
        <v>0</v>
      </c>
      <c r="O2832" t="s">
        <v>47</v>
      </c>
      <c r="P2832">
        <v>13</v>
      </c>
      <c r="Q2832" t="s">
        <v>194</v>
      </c>
      <c r="R2832" t="s">
        <v>95</v>
      </c>
      <c r="S2832" t="s">
        <v>64</v>
      </c>
      <c r="T2832" t="s">
        <v>51</v>
      </c>
      <c r="U2832" t="s">
        <v>195</v>
      </c>
      <c r="V2832">
        <v>0.6</v>
      </c>
      <c r="W2832" s="1">
        <v>819</v>
      </c>
      <c r="X2832">
        <v>1</v>
      </c>
      <c r="Y2832">
        <v>0.87</v>
      </c>
      <c r="Z2832">
        <v>5</v>
      </c>
      <c r="AA2832">
        <v>0.17399999999999999</v>
      </c>
      <c r="AB2832" s="2">
        <v>0</v>
      </c>
      <c r="AC2832" s="1">
        <v>0</v>
      </c>
      <c r="AD2832" s="7">
        <v>43538</v>
      </c>
      <c r="AE2832" s="7">
        <v>43538</v>
      </c>
      <c r="AF2832">
        <v>0</v>
      </c>
      <c r="AG2832" t="s">
        <v>53</v>
      </c>
      <c r="AH2832" s="2">
        <v>0</v>
      </c>
      <c r="AI2832" s="1">
        <v>0</v>
      </c>
      <c r="AJ2832" s="1">
        <v>0</v>
      </c>
      <c r="AK2832" s="60" t="str">
        <f>+IF(Tabla1[[#This Row],[REQUEST_TY]]="SR MANTENIMIENTO CORRECTIVO", "EMERGENCIA", "OTROS")</f>
        <v>EMERGENCIA</v>
      </c>
      <c r="AL2832" s="6" t="str">
        <f>+_xlfn.IFS(Tabla1[[#This Row],[Veces obj]]&lt;=1,"0-1",Tabla1[[#This Row],[Veces obj]]&lt;=2,"1-2",Tabla1[[#This Row],[Veces obj]]&lt;=3,"2-3",TRUE,"&gt;3")</f>
        <v>0-1</v>
      </c>
      <c r="AM2832" s="60" t="str">
        <f>+_xlfn.IFS(MONTH(Tabla1[[#This Row],[MES]])&lt;=3,"Q1",MONTH(Tabla1[[#This Row],[MES]])&lt;=6,"Q2",MONTH(Tabla1[[#This Row],[MES]])&lt;=9,"Q3",TRUE,"Q4")</f>
        <v>Q1</v>
      </c>
      <c r="AN2832" s="15" t="str">
        <f>+IFERROR(VLOOKUP(Tabla1[[#This Row],[CUENTA]],CTAS[],2,0),"OTROS")</f>
        <v>HONEYWELL</v>
      </c>
      <c r="AP2832" s="15" t="str">
        <f>+IFERROR(VLOOKUP(Tabla1[[#This Row],[EMPLEADO]],IS[],3,0),"OTROS")</f>
        <v>JUAREZ</v>
      </c>
      <c r="AQ2832" s="15" t="str">
        <f>+IFERROR(VLOOKUP(Tabla1[[#This Row],[EMPLEADO]],IS[[NÓMINA]:[INGENIERO]],2,0),"OTROS")</f>
        <v>CARLOS MONTOYA</v>
      </c>
    </row>
    <row r="2833" spans="1:43" x14ac:dyDescent="0.25">
      <c r="A2833" t="s">
        <v>7477</v>
      </c>
      <c r="B2833">
        <v>1</v>
      </c>
      <c r="C2833" t="s">
        <v>8875</v>
      </c>
      <c r="D2833" t="s">
        <v>38</v>
      </c>
      <c r="E2833" t="s">
        <v>275</v>
      </c>
      <c r="F2833" t="s">
        <v>8876</v>
      </c>
      <c r="G2833" s="17" t="s">
        <v>5727</v>
      </c>
      <c r="H2833" t="s">
        <v>204</v>
      </c>
      <c r="I2833" t="s">
        <v>43</v>
      </c>
      <c r="J2833" t="s">
        <v>8</v>
      </c>
      <c r="K2833" t="s">
        <v>234</v>
      </c>
      <c r="L2833" t="s">
        <v>3678</v>
      </c>
      <c r="M2833" t="s">
        <v>761</v>
      </c>
      <c r="N2833">
        <v>0</v>
      </c>
      <c r="O2833" t="s">
        <v>47</v>
      </c>
      <c r="P2833">
        <v>31</v>
      </c>
      <c r="Q2833" t="s">
        <v>82</v>
      </c>
      <c r="R2833" t="s">
        <v>95</v>
      </c>
      <c r="S2833" t="s">
        <v>64</v>
      </c>
      <c r="T2833" t="s">
        <v>208</v>
      </c>
      <c r="U2833" t="s">
        <v>83</v>
      </c>
      <c r="V2833">
        <v>1.05</v>
      </c>
      <c r="W2833" s="1">
        <v>1433.25</v>
      </c>
      <c r="X2833">
        <v>1</v>
      </c>
      <c r="Y2833">
        <v>3.55</v>
      </c>
      <c r="Z2833">
        <v>9</v>
      </c>
      <c r="AA2833">
        <v>0.39444444444444443</v>
      </c>
      <c r="AB2833" s="2">
        <v>0</v>
      </c>
      <c r="AC2833" s="1">
        <v>0</v>
      </c>
      <c r="AD2833" s="7">
        <v>43538</v>
      </c>
      <c r="AE2833" s="7">
        <v>43538</v>
      </c>
      <c r="AF2833">
        <v>0</v>
      </c>
      <c r="AG2833" t="s">
        <v>53</v>
      </c>
      <c r="AH2833" s="2">
        <v>0</v>
      </c>
      <c r="AI2833" s="1">
        <v>0</v>
      </c>
      <c r="AJ2833" s="1">
        <v>0</v>
      </c>
      <c r="AK2833" s="60" t="str">
        <f>+IF(Tabla1[[#This Row],[REQUEST_TY]]="SR MANTENIMIENTO CORRECTIVO", "EMERGENCIA", "OTROS")</f>
        <v>EMERGENCIA</v>
      </c>
      <c r="AL2833" s="6" t="str">
        <f>+_xlfn.IFS(Tabla1[[#This Row],[Veces obj]]&lt;=1,"0-1",Tabla1[[#This Row],[Veces obj]]&lt;=2,"1-2",Tabla1[[#This Row],[Veces obj]]&lt;=3,"2-3",TRUE,"&gt;3")</f>
        <v>0-1</v>
      </c>
      <c r="AM2833" s="60" t="str">
        <f>+_xlfn.IFS(MONTH(Tabla1[[#This Row],[MES]])&lt;=3,"Q1",MONTH(Tabla1[[#This Row],[MES]])&lt;=6,"Q2",MONTH(Tabla1[[#This Row],[MES]])&lt;=9,"Q3",TRUE,"Q4")</f>
        <v>Q1</v>
      </c>
      <c r="AN2833" s="15" t="str">
        <f>+IFERROR(VLOOKUP(Tabla1[[#This Row],[CUENTA]],CTAS[],2,0),"OTROS")</f>
        <v>OTROS</v>
      </c>
      <c r="AP2833" s="15" t="str">
        <f>+IFERROR(VLOOKUP(Tabla1[[#This Row],[EMPLEADO]],IS[],3,0),"OTROS")</f>
        <v>OTROS</v>
      </c>
      <c r="AQ2833" s="15" t="str">
        <f>+IFERROR(VLOOKUP(Tabla1[[#This Row],[EMPLEADO]],IS[[NÓMINA]:[INGENIERO]],2,0),"OTROS")</f>
        <v>OTROS</v>
      </c>
    </row>
    <row r="2834" spans="1:43" x14ac:dyDescent="0.25">
      <c r="A2834" t="s">
        <v>7477</v>
      </c>
      <c r="B2834">
        <v>1</v>
      </c>
      <c r="C2834" t="s">
        <v>8877</v>
      </c>
      <c r="D2834" t="s">
        <v>38</v>
      </c>
      <c r="E2834" t="s">
        <v>8092</v>
      </c>
      <c r="F2834" t="s">
        <v>8878</v>
      </c>
      <c r="G2834" s="17" t="s">
        <v>8094</v>
      </c>
      <c r="H2834" t="s">
        <v>1052</v>
      </c>
      <c r="I2834" t="s">
        <v>43</v>
      </c>
      <c r="J2834" t="s">
        <v>8</v>
      </c>
      <c r="K2834" t="s">
        <v>199</v>
      </c>
      <c r="L2834" t="s">
        <v>8095</v>
      </c>
      <c r="M2834" t="s">
        <v>736</v>
      </c>
      <c r="N2834">
        <v>0</v>
      </c>
      <c r="O2834" t="s">
        <v>47</v>
      </c>
      <c r="P2834">
        <v>8</v>
      </c>
      <c r="Q2834" t="s">
        <v>194</v>
      </c>
      <c r="R2834" t="s">
        <v>242</v>
      </c>
      <c r="S2834" t="s">
        <v>64</v>
      </c>
      <c r="T2834" t="s">
        <v>51</v>
      </c>
      <c r="U2834" t="s">
        <v>195</v>
      </c>
      <c r="V2834">
        <v>0.6</v>
      </c>
      <c r="W2834" s="1">
        <v>819</v>
      </c>
      <c r="X2834">
        <v>1</v>
      </c>
      <c r="Y2834">
        <v>3.33</v>
      </c>
      <c r="Z2834">
        <v>5</v>
      </c>
      <c r="AA2834">
        <v>0.66600000000000004</v>
      </c>
      <c r="AB2834" s="2">
        <v>0</v>
      </c>
      <c r="AC2834" s="1">
        <v>0</v>
      </c>
      <c r="AD2834" s="7">
        <v>43538</v>
      </c>
      <c r="AE2834" s="7">
        <v>43538</v>
      </c>
      <c r="AF2834">
        <v>0</v>
      </c>
      <c r="AG2834" t="s">
        <v>53</v>
      </c>
      <c r="AH2834" s="2">
        <v>0</v>
      </c>
      <c r="AI2834" s="1">
        <v>0</v>
      </c>
      <c r="AJ2834" s="1">
        <v>0</v>
      </c>
      <c r="AK2834" s="60" t="str">
        <f>+IF(Tabla1[[#This Row],[REQUEST_TY]]="SR MANTENIMIENTO CORRECTIVO", "EMERGENCIA", "OTROS")</f>
        <v>EMERGENCIA</v>
      </c>
      <c r="AL2834" s="6" t="str">
        <f>+_xlfn.IFS(Tabla1[[#This Row],[Veces obj]]&lt;=1,"0-1",Tabla1[[#This Row],[Veces obj]]&lt;=2,"1-2",Tabla1[[#This Row],[Veces obj]]&lt;=3,"2-3",TRUE,"&gt;3")</f>
        <v>0-1</v>
      </c>
      <c r="AM2834" s="60" t="str">
        <f>+_xlfn.IFS(MONTH(Tabla1[[#This Row],[MES]])&lt;=3,"Q1",MONTH(Tabla1[[#This Row],[MES]])&lt;=6,"Q2",MONTH(Tabla1[[#This Row],[MES]])&lt;=9,"Q3",TRUE,"Q4")</f>
        <v>Q1</v>
      </c>
      <c r="AN2834" s="15" t="str">
        <f>+IFERROR(VLOOKUP(Tabla1[[#This Row],[CUENTA]],CTAS[],2,0),"OTROS")</f>
        <v>OTROS</v>
      </c>
      <c r="AP2834" s="15" t="str">
        <f>+IFERROR(VLOOKUP(Tabla1[[#This Row],[EMPLEADO]],IS[],3,0),"OTROS")</f>
        <v>OTROS</v>
      </c>
      <c r="AQ2834" s="15" t="str">
        <f>+IFERROR(VLOOKUP(Tabla1[[#This Row],[EMPLEADO]],IS[[NÓMINA]:[INGENIERO]],2,0),"OTROS")</f>
        <v>OTROS</v>
      </c>
    </row>
    <row r="2835" spans="1:43" x14ac:dyDescent="0.25">
      <c r="A2835" t="s">
        <v>7477</v>
      </c>
      <c r="B2835">
        <v>1</v>
      </c>
      <c r="C2835" t="s">
        <v>8879</v>
      </c>
      <c r="D2835" t="s">
        <v>38</v>
      </c>
      <c r="E2835" t="s">
        <v>394</v>
      </c>
      <c r="F2835" t="s">
        <v>8880</v>
      </c>
      <c r="G2835" s="17" t="s">
        <v>1114</v>
      </c>
      <c r="H2835" t="s">
        <v>568</v>
      </c>
      <c r="I2835" t="s">
        <v>43</v>
      </c>
      <c r="J2835" t="s">
        <v>8</v>
      </c>
      <c r="K2835" t="s">
        <v>1115</v>
      </c>
      <c r="L2835" t="s">
        <v>1116</v>
      </c>
      <c r="M2835" t="s">
        <v>714</v>
      </c>
      <c r="N2835">
        <v>0</v>
      </c>
      <c r="O2835" t="s">
        <v>47</v>
      </c>
      <c r="P2835">
        <v>13</v>
      </c>
      <c r="Q2835" t="s">
        <v>194</v>
      </c>
      <c r="R2835" t="s">
        <v>63</v>
      </c>
      <c r="S2835" t="s">
        <v>64</v>
      </c>
      <c r="T2835" t="s">
        <v>51</v>
      </c>
      <c r="U2835" t="s">
        <v>195</v>
      </c>
      <c r="V2835">
        <v>0.6</v>
      </c>
      <c r="W2835" s="1">
        <v>819</v>
      </c>
      <c r="X2835">
        <v>1</v>
      </c>
      <c r="Y2835">
        <v>5.15</v>
      </c>
      <c r="Z2835">
        <v>5</v>
      </c>
      <c r="AA2835">
        <v>1.03</v>
      </c>
      <c r="AB2835" s="2">
        <v>7.5000000000000067E-3</v>
      </c>
      <c r="AC2835" s="1">
        <v>-10.23750000000001</v>
      </c>
      <c r="AD2835" s="7">
        <v>43539</v>
      </c>
      <c r="AE2835" s="7">
        <v>43539</v>
      </c>
      <c r="AF2835">
        <v>0</v>
      </c>
      <c r="AG2835" t="s">
        <v>53</v>
      </c>
      <c r="AH2835" s="2">
        <v>0</v>
      </c>
      <c r="AI2835" s="1">
        <v>0</v>
      </c>
      <c r="AJ2835" s="1">
        <v>0</v>
      </c>
      <c r="AK2835" s="60" t="str">
        <f>+IF(Tabla1[[#This Row],[REQUEST_TY]]="SR MANTENIMIENTO CORRECTIVO", "EMERGENCIA", "OTROS")</f>
        <v>EMERGENCIA</v>
      </c>
      <c r="AL2835" s="6" t="str">
        <f>+_xlfn.IFS(Tabla1[[#This Row],[Veces obj]]&lt;=1,"0-1",Tabla1[[#This Row],[Veces obj]]&lt;=2,"1-2",Tabla1[[#This Row],[Veces obj]]&lt;=3,"2-3",TRUE,"&gt;3")</f>
        <v>1-2</v>
      </c>
      <c r="AM2835" s="60" t="str">
        <f>+_xlfn.IFS(MONTH(Tabla1[[#This Row],[MES]])&lt;=3,"Q1",MONTH(Tabla1[[#This Row],[MES]])&lt;=6,"Q2",MONTH(Tabla1[[#This Row],[MES]])&lt;=9,"Q3",TRUE,"Q4")</f>
        <v>Q1</v>
      </c>
      <c r="AN2835" s="15" t="str">
        <f>+IFERROR(VLOOKUP(Tabla1[[#This Row],[CUENTA]],CTAS[],2,0),"OTROS")</f>
        <v>OTROS</v>
      </c>
      <c r="AP2835" s="15" t="str">
        <f>+IFERROR(VLOOKUP(Tabla1[[#This Row],[EMPLEADO]],IS[],3,0),"OTROS")</f>
        <v>OTROS</v>
      </c>
      <c r="AQ2835" s="15" t="str">
        <f>+IFERROR(VLOOKUP(Tabla1[[#This Row],[EMPLEADO]],IS[[NÓMINA]:[INGENIERO]],2,0),"OTROS")</f>
        <v>OTROS</v>
      </c>
    </row>
    <row r="2836" spans="1:43" x14ac:dyDescent="0.25">
      <c r="A2836" t="s">
        <v>7477</v>
      </c>
      <c r="B2836">
        <v>1</v>
      </c>
      <c r="C2836" t="s">
        <v>8881</v>
      </c>
      <c r="D2836" t="s">
        <v>38</v>
      </c>
      <c r="E2836" t="s">
        <v>76</v>
      </c>
      <c r="F2836" t="s">
        <v>8882</v>
      </c>
      <c r="G2836" s="17" t="s">
        <v>973</v>
      </c>
      <c r="H2836" t="s">
        <v>568</v>
      </c>
      <c r="I2836" t="s">
        <v>43</v>
      </c>
      <c r="J2836" t="s">
        <v>8</v>
      </c>
      <c r="K2836" t="s">
        <v>71</v>
      </c>
      <c r="L2836" t="s">
        <v>569</v>
      </c>
      <c r="M2836" t="s">
        <v>570</v>
      </c>
      <c r="N2836">
        <v>0</v>
      </c>
      <c r="O2836" t="s">
        <v>47</v>
      </c>
      <c r="P2836">
        <v>49</v>
      </c>
      <c r="Q2836" t="s">
        <v>82</v>
      </c>
      <c r="R2836" t="s">
        <v>63</v>
      </c>
      <c r="S2836" t="s">
        <v>64</v>
      </c>
      <c r="T2836" t="s">
        <v>51</v>
      </c>
      <c r="U2836" t="s">
        <v>83</v>
      </c>
      <c r="V2836">
        <v>1.05</v>
      </c>
      <c r="W2836" s="1">
        <v>1433.25</v>
      </c>
      <c r="X2836">
        <v>1</v>
      </c>
      <c r="Y2836">
        <v>4.4000000000000004</v>
      </c>
      <c r="Z2836">
        <v>5</v>
      </c>
      <c r="AA2836">
        <v>0.88000000000000012</v>
      </c>
      <c r="AB2836" s="2">
        <v>0</v>
      </c>
      <c r="AC2836" s="1">
        <v>0</v>
      </c>
      <c r="AD2836" s="7">
        <v>43538</v>
      </c>
      <c r="AE2836" s="7">
        <v>43538</v>
      </c>
      <c r="AF2836">
        <v>0</v>
      </c>
      <c r="AG2836" t="s">
        <v>53</v>
      </c>
      <c r="AH2836" s="2">
        <v>0</v>
      </c>
      <c r="AI2836" s="1">
        <v>0</v>
      </c>
      <c r="AJ2836" s="1">
        <v>0</v>
      </c>
      <c r="AK2836" s="60" t="str">
        <f>+IF(Tabla1[[#This Row],[REQUEST_TY]]="SR MANTENIMIENTO CORRECTIVO", "EMERGENCIA", "OTROS")</f>
        <v>EMERGENCIA</v>
      </c>
      <c r="AL2836" s="6" t="str">
        <f>+_xlfn.IFS(Tabla1[[#This Row],[Veces obj]]&lt;=1,"0-1",Tabla1[[#This Row],[Veces obj]]&lt;=2,"1-2",Tabla1[[#This Row],[Veces obj]]&lt;=3,"2-3",TRUE,"&gt;3")</f>
        <v>0-1</v>
      </c>
      <c r="AM2836" s="60" t="str">
        <f>+_xlfn.IFS(MONTH(Tabla1[[#This Row],[MES]])&lt;=3,"Q1",MONTH(Tabla1[[#This Row],[MES]])&lt;=6,"Q2",MONTH(Tabla1[[#This Row],[MES]])&lt;=9,"Q3",TRUE,"Q4")</f>
        <v>Q1</v>
      </c>
      <c r="AN2836" s="15" t="str">
        <f>+IFERROR(VLOOKUP(Tabla1[[#This Row],[CUENTA]],CTAS[],2,0),"OTROS")</f>
        <v>OTROS</v>
      </c>
      <c r="AP2836" s="15" t="str">
        <f>+IFERROR(VLOOKUP(Tabla1[[#This Row],[EMPLEADO]],IS[],3,0),"OTROS")</f>
        <v>OTROS</v>
      </c>
      <c r="AQ2836" s="15" t="str">
        <f>+IFERROR(VLOOKUP(Tabla1[[#This Row],[EMPLEADO]],IS[[NÓMINA]:[INGENIERO]],2,0),"OTROS")</f>
        <v>OTROS</v>
      </c>
    </row>
    <row r="2837" spans="1:43" x14ac:dyDescent="0.25">
      <c r="A2837" t="s">
        <v>7477</v>
      </c>
      <c r="B2837">
        <v>1</v>
      </c>
      <c r="C2837" t="s">
        <v>8883</v>
      </c>
      <c r="D2837" t="s">
        <v>38</v>
      </c>
      <c r="E2837" t="s">
        <v>5944</v>
      </c>
      <c r="F2837" t="s">
        <v>8884</v>
      </c>
      <c r="G2837" s="17" t="s">
        <v>8558</v>
      </c>
      <c r="H2837" t="s">
        <v>58</v>
      </c>
      <c r="I2837" t="s">
        <v>43</v>
      </c>
      <c r="J2837" t="s">
        <v>8</v>
      </c>
      <c r="K2837" t="s">
        <v>785</v>
      </c>
      <c r="L2837" t="s">
        <v>8559</v>
      </c>
      <c r="M2837" t="s">
        <v>1725</v>
      </c>
      <c r="N2837">
        <v>0</v>
      </c>
      <c r="O2837" t="s">
        <v>47</v>
      </c>
      <c r="P2837">
        <v>3</v>
      </c>
      <c r="Q2837" t="s">
        <v>388</v>
      </c>
      <c r="R2837" t="s">
        <v>49</v>
      </c>
      <c r="S2837" t="s">
        <v>50</v>
      </c>
      <c r="T2837" t="s">
        <v>51</v>
      </c>
      <c r="U2837" t="s">
        <v>641</v>
      </c>
      <c r="V2837">
        <v>0</v>
      </c>
      <c r="W2837" s="1">
        <v>0</v>
      </c>
      <c r="X2837">
        <v>1</v>
      </c>
      <c r="Y2837">
        <v>0.89</v>
      </c>
      <c r="Z2837">
        <v>5</v>
      </c>
      <c r="AA2837">
        <v>0.17799999999999999</v>
      </c>
      <c r="AB2837" s="2">
        <v>0</v>
      </c>
      <c r="AC2837" s="1">
        <v>0</v>
      </c>
      <c r="AD2837" s="7">
        <v>43538</v>
      </c>
      <c r="AE2837" s="7">
        <v>43538</v>
      </c>
      <c r="AF2837">
        <v>0</v>
      </c>
      <c r="AG2837" t="s">
        <v>53</v>
      </c>
      <c r="AH2837" s="2">
        <v>0</v>
      </c>
      <c r="AI2837" s="1">
        <v>0</v>
      </c>
      <c r="AJ2837" s="1">
        <v>0</v>
      </c>
      <c r="AK2837" s="60" t="str">
        <f>+IF(Tabla1[[#This Row],[REQUEST_TY]]="SR MANTENIMIENTO CORRECTIVO", "EMERGENCIA", "OTROS")</f>
        <v>EMERGENCIA</v>
      </c>
      <c r="AL2837" s="6" t="str">
        <f>+_xlfn.IFS(Tabla1[[#This Row],[Veces obj]]&lt;=1,"0-1",Tabla1[[#This Row],[Veces obj]]&lt;=2,"1-2",Tabla1[[#This Row],[Veces obj]]&lt;=3,"2-3",TRUE,"&gt;3")</f>
        <v>0-1</v>
      </c>
      <c r="AM2837" s="60" t="str">
        <f>+_xlfn.IFS(MONTH(Tabla1[[#This Row],[MES]])&lt;=3,"Q1",MONTH(Tabla1[[#This Row],[MES]])&lt;=6,"Q2",MONTH(Tabla1[[#This Row],[MES]])&lt;=9,"Q3",TRUE,"Q4")</f>
        <v>Q1</v>
      </c>
      <c r="AN2837" s="15" t="str">
        <f>+IFERROR(VLOOKUP(Tabla1[[#This Row],[CUENTA]],CTAS[],2,0),"OTROS")</f>
        <v>OTROS</v>
      </c>
      <c r="AP2837" s="15" t="str">
        <f>+IFERROR(VLOOKUP(Tabla1[[#This Row],[EMPLEADO]],IS[],3,0),"OTROS")</f>
        <v>OTROS</v>
      </c>
      <c r="AQ2837" s="15" t="str">
        <f>+IFERROR(VLOOKUP(Tabla1[[#This Row],[EMPLEADO]],IS[[NÓMINA]:[INGENIERO]],2,0),"OTROS")</f>
        <v>OTROS</v>
      </c>
    </row>
    <row r="2838" spans="1:43" x14ac:dyDescent="0.25">
      <c r="A2838" t="s">
        <v>7477</v>
      </c>
      <c r="B2838">
        <v>1</v>
      </c>
      <c r="C2838" t="s">
        <v>8885</v>
      </c>
      <c r="D2838" t="s">
        <v>38</v>
      </c>
      <c r="E2838" t="s">
        <v>3149</v>
      </c>
      <c r="F2838" t="s">
        <v>8886</v>
      </c>
      <c r="G2838" s="17" t="s">
        <v>3151</v>
      </c>
      <c r="H2838" t="s">
        <v>384</v>
      </c>
      <c r="I2838" t="s">
        <v>43</v>
      </c>
      <c r="J2838" t="s">
        <v>8</v>
      </c>
      <c r="K2838" t="s">
        <v>3152</v>
      </c>
      <c r="L2838" t="s">
        <v>3153</v>
      </c>
      <c r="M2838" t="s">
        <v>959</v>
      </c>
      <c r="N2838">
        <v>0</v>
      </c>
      <c r="O2838" t="s">
        <v>47</v>
      </c>
      <c r="P2838">
        <v>64</v>
      </c>
      <c r="Q2838" t="s">
        <v>48</v>
      </c>
      <c r="R2838" t="s">
        <v>235</v>
      </c>
      <c r="S2838" t="s">
        <v>50</v>
      </c>
      <c r="T2838" t="s">
        <v>51</v>
      </c>
      <c r="U2838" t="s">
        <v>52</v>
      </c>
      <c r="V2838">
        <v>1.05</v>
      </c>
      <c r="W2838" s="1">
        <v>750.75000000000011</v>
      </c>
      <c r="X2838">
        <v>1</v>
      </c>
      <c r="Y2838">
        <v>5.57</v>
      </c>
      <c r="Z2838">
        <v>5</v>
      </c>
      <c r="AA2838">
        <v>1.1140000000000001</v>
      </c>
      <c r="AB2838" s="2">
        <v>2.8500000000000025E-2</v>
      </c>
      <c r="AC2838" s="1">
        <v>-20.377500000000023</v>
      </c>
      <c r="AD2838" s="7">
        <v>43538</v>
      </c>
      <c r="AE2838" s="7">
        <v>43539</v>
      </c>
      <c r="AF2838">
        <v>1</v>
      </c>
      <c r="AG2838" t="s">
        <v>53</v>
      </c>
      <c r="AH2838" s="2">
        <v>0</v>
      </c>
      <c r="AI2838" s="1">
        <v>0</v>
      </c>
      <c r="AJ2838" s="1">
        <v>0</v>
      </c>
      <c r="AK2838" s="60" t="str">
        <f>+IF(Tabla1[[#This Row],[REQUEST_TY]]="SR MANTENIMIENTO CORRECTIVO", "EMERGENCIA", "OTROS")</f>
        <v>EMERGENCIA</v>
      </c>
      <c r="AL2838" s="6" t="str">
        <f>+_xlfn.IFS(Tabla1[[#This Row],[Veces obj]]&lt;=1,"0-1",Tabla1[[#This Row],[Veces obj]]&lt;=2,"1-2",Tabla1[[#This Row],[Veces obj]]&lt;=3,"2-3",TRUE,"&gt;3")</f>
        <v>1-2</v>
      </c>
      <c r="AM2838" s="60" t="str">
        <f>+_xlfn.IFS(MONTH(Tabla1[[#This Row],[MES]])&lt;=3,"Q1",MONTH(Tabla1[[#This Row],[MES]])&lt;=6,"Q2",MONTH(Tabla1[[#This Row],[MES]])&lt;=9,"Q3",TRUE,"Q4")</f>
        <v>Q1</v>
      </c>
      <c r="AN2838" s="15" t="str">
        <f>+IFERROR(VLOOKUP(Tabla1[[#This Row],[CUENTA]],CTAS[],2,0),"OTROS")</f>
        <v>OTROS</v>
      </c>
      <c r="AP2838" s="15" t="str">
        <f>+IFERROR(VLOOKUP(Tabla1[[#This Row],[EMPLEADO]],IS[],3,0),"OTROS")</f>
        <v>OTROS</v>
      </c>
      <c r="AQ2838" s="15" t="str">
        <f>+IFERROR(VLOOKUP(Tabla1[[#This Row],[EMPLEADO]],IS[[NÓMINA]:[INGENIERO]],2,0),"OTROS")</f>
        <v>OTROS</v>
      </c>
    </row>
    <row r="2839" spans="1:43" x14ac:dyDescent="0.25">
      <c r="A2839" t="s">
        <v>7477</v>
      </c>
      <c r="B2839">
        <v>1</v>
      </c>
      <c r="C2839" t="s">
        <v>8887</v>
      </c>
      <c r="D2839" t="s">
        <v>38</v>
      </c>
      <c r="E2839" t="s">
        <v>39</v>
      </c>
      <c r="F2839" t="s">
        <v>8888</v>
      </c>
      <c r="G2839" s="17" t="s">
        <v>8889</v>
      </c>
      <c r="H2839" t="s">
        <v>79</v>
      </c>
      <c r="I2839" t="s">
        <v>43</v>
      </c>
      <c r="J2839" t="s">
        <v>8</v>
      </c>
      <c r="K2839" t="s">
        <v>1236</v>
      </c>
      <c r="L2839" t="s">
        <v>2603</v>
      </c>
      <c r="M2839" t="s">
        <v>1238</v>
      </c>
      <c r="N2839">
        <v>0</v>
      </c>
      <c r="O2839" t="s">
        <v>47</v>
      </c>
      <c r="P2839">
        <v>384</v>
      </c>
      <c r="Q2839" t="s">
        <v>48</v>
      </c>
      <c r="R2839" t="s">
        <v>49</v>
      </c>
      <c r="S2839" t="s">
        <v>50</v>
      </c>
      <c r="T2839" t="s">
        <v>51</v>
      </c>
      <c r="U2839" t="s">
        <v>52</v>
      </c>
      <c r="V2839">
        <v>1.05</v>
      </c>
      <c r="W2839" s="1">
        <v>750.75000000000011</v>
      </c>
      <c r="X2839">
        <v>1</v>
      </c>
      <c r="Y2839">
        <v>2.21</v>
      </c>
      <c r="Z2839">
        <v>5</v>
      </c>
      <c r="AA2839">
        <v>0.442</v>
      </c>
      <c r="AB2839" s="2">
        <v>0</v>
      </c>
      <c r="AC2839" s="1">
        <v>0</v>
      </c>
      <c r="AD2839" s="7">
        <v>43539</v>
      </c>
      <c r="AE2839" s="7">
        <v>43539</v>
      </c>
      <c r="AF2839">
        <v>0</v>
      </c>
      <c r="AG2839" t="s">
        <v>53</v>
      </c>
      <c r="AH2839" s="2">
        <v>0</v>
      </c>
      <c r="AI2839" s="1">
        <v>0</v>
      </c>
      <c r="AJ2839" s="1">
        <v>0</v>
      </c>
      <c r="AK2839" s="60" t="str">
        <f>+IF(Tabla1[[#This Row],[REQUEST_TY]]="SR MANTENIMIENTO CORRECTIVO", "EMERGENCIA", "OTROS")</f>
        <v>EMERGENCIA</v>
      </c>
      <c r="AL2839" s="6" t="str">
        <f>+_xlfn.IFS(Tabla1[[#This Row],[Veces obj]]&lt;=1,"0-1",Tabla1[[#This Row],[Veces obj]]&lt;=2,"1-2",Tabla1[[#This Row],[Veces obj]]&lt;=3,"2-3",TRUE,"&gt;3")</f>
        <v>0-1</v>
      </c>
      <c r="AM2839" s="60" t="str">
        <f>+_xlfn.IFS(MONTH(Tabla1[[#This Row],[MES]])&lt;=3,"Q1",MONTH(Tabla1[[#This Row],[MES]])&lt;=6,"Q2",MONTH(Tabla1[[#This Row],[MES]])&lt;=9,"Q3",TRUE,"Q4")</f>
        <v>Q1</v>
      </c>
      <c r="AN2839" s="15" t="str">
        <f>+IFERROR(VLOOKUP(Tabla1[[#This Row],[CUENTA]],CTAS[],2,0),"OTROS")</f>
        <v>OTROS</v>
      </c>
      <c r="AP2839" s="15" t="str">
        <f>+IFERROR(VLOOKUP(Tabla1[[#This Row],[EMPLEADO]],IS[],3,0),"OTROS")</f>
        <v>OTROS</v>
      </c>
      <c r="AQ2839" s="15" t="str">
        <f>+IFERROR(VLOOKUP(Tabla1[[#This Row],[EMPLEADO]],IS[[NÓMINA]:[INGENIERO]],2,0),"OTROS")</f>
        <v>OTROS</v>
      </c>
    </row>
    <row r="2840" spans="1:43" x14ac:dyDescent="0.25">
      <c r="A2840" t="s">
        <v>7477</v>
      </c>
      <c r="B2840">
        <v>1</v>
      </c>
      <c r="C2840" t="s">
        <v>8890</v>
      </c>
      <c r="D2840" t="s">
        <v>38</v>
      </c>
      <c r="E2840" t="s">
        <v>39</v>
      </c>
      <c r="F2840" t="s">
        <v>8891</v>
      </c>
      <c r="G2840" s="17" t="s">
        <v>8892</v>
      </c>
      <c r="H2840" t="s">
        <v>213</v>
      </c>
      <c r="I2840" t="s">
        <v>43</v>
      </c>
      <c r="J2840" t="s">
        <v>8</v>
      </c>
      <c r="K2840" t="s">
        <v>2028</v>
      </c>
      <c r="L2840" t="s">
        <v>8893</v>
      </c>
      <c r="M2840" t="s">
        <v>640</v>
      </c>
      <c r="N2840">
        <v>0</v>
      </c>
      <c r="O2840" t="s">
        <v>47</v>
      </c>
      <c r="P2840">
        <v>135</v>
      </c>
      <c r="Q2840" t="s">
        <v>48</v>
      </c>
      <c r="R2840" t="s">
        <v>49</v>
      </c>
      <c r="S2840" t="s">
        <v>50</v>
      </c>
      <c r="T2840" t="s">
        <v>51</v>
      </c>
      <c r="U2840" t="s">
        <v>52</v>
      </c>
      <c r="V2840">
        <v>1.05</v>
      </c>
      <c r="W2840" s="1">
        <v>750.75000000000011</v>
      </c>
      <c r="X2840">
        <v>1</v>
      </c>
      <c r="Y2840">
        <v>3.32</v>
      </c>
      <c r="Z2840">
        <v>5</v>
      </c>
      <c r="AA2840">
        <v>0.66399999999999992</v>
      </c>
      <c r="AB2840" s="2">
        <v>0</v>
      </c>
      <c r="AC2840" s="1">
        <v>0</v>
      </c>
      <c r="AD2840" s="7">
        <v>43538</v>
      </c>
      <c r="AE2840" s="7">
        <v>43539</v>
      </c>
      <c r="AF2840">
        <v>1</v>
      </c>
      <c r="AG2840" t="s">
        <v>53</v>
      </c>
      <c r="AH2840" s="2">
        <v>0</v>
      </c>
      <c r="AI2840" s="1">
        <v>0</v>
      </c>
      <c r="AJ2840" s="1">
        <v>0</v>
      </c>
      <c r="AK2840" s="60" t="str">
        <f>+IF(Tabla1[[#This Row],[REQUEST_TY]]="SR MANTENIMIENTO CORRECTIVO", "EMERGENCIA", "OTROS")</f>
        <v>EMERGENCIA</v>
      </c>
      <c r="AL2840" s="6" t="str">
        <f>+_xlfn.IFS(Tabla1[[#This Row],[Veces obj]]&lt;=1,"0-1",Tabla1[[#This Row],[Veces obj]]&lt;=2,"1-2",Tabla1[[#This Row],[Veces obj]]&lt;=3,"2-3",TRUE,"&gt;3")</f>
        <v>0-1</v>
      </c>
      <c r="AM2840" s="60" t="str">
        <f>+_xlfn.IFS(MONTH(Tabla1[[#This Row],[MES]])&lt;=3,"Q1",MONTH(Tabla1[[#This Row],[MES]])&lt;=6,"Q2",MONTH(Tabla1[[#This Row],[MES]])&lt;=9,"Q3",TRUE,"Q4")</f>
        <v>Q1</v>
      </c>
      <c r="AN2840" s="15" t="str">
        <f>+IFERROR(VLOOKUP(Tabla1[[#This Row],[CUENTA]],CTAS[],2,0),"OTROS")</f>
        <v>OTROS</v>
      </c>
      <c r="AP2840" s="15" t="str">
        <f>+IFERROR(VLOOKUP(Tabla1[[#This Row],[EMPLEADO]],IS[],3,0),"OTROS")</f>
        <v>OTROS</v>
      </c>
      <c r="AQ2840" s="15" t="str">
        <f>+IFERROR(VLOOKUP(Tabla1[[#This Row],[EMPLEADO]],IS[[NÓMINA]:[INGENIERO]],2,0),"OTROS")</f>
        <v>OTROS</v>
      </c>
    </row>
    <row r="2841" spans="1:43" x14ac:dyDescent="0.25">
      <c r="A2841" t="s">
        <v>7477</v>
      </c>
      <c r="B2841">
        <v>1</v>
      </c>
      <c r="C2841" t="s">
        <v>8894</v>
      </c>
      <c r="D2841" t="s">
        <v>38</v>
      </c>
      <c r="E2841" t="s">
        <v>558</v>
      </c>
      <c r="F2841" t="s">
        <v>8895</v>
      </c>
      <c r="G2841" s="17" t="s">
        <v>3437</v>
      </c>
      <c r="H2841" t="s">
        <v>101</v>
      </c>
      <c r="I2841" t="s">
        <v>43</v>
      </c>
      <c r="J2841" t="s">
        <v>8</v>
      </c>
      <c r="K2841" t="s">
        <v>798</v>
      </c>
      <c r="L2841" t="s">
        <v>8445</v>
      </c>
      <c r="M2841" t="s">
        <v>1269</v>
      </c>
      <c r="N2841">
        <v>1</v>
      </c>
      <c r="O2841" t="s">
        <v>105</v>
      </c>
      <c r="P2841">
        <v>24</v>
      </c>
      <c r="Q2841" t="s">
        <v>62</v>
      </c>
      <c r="R2841" t="s">
        <v>95</v>
      </c>
      <c r="S2841" t="s">
        <v>64</v>
      </c>
      <c r="T2841" t="s">
        <v>51</v>
      </c>
      <c r="U2841" t="s">
        <v>65</v>
      </c>
      <c r="V2841">
        <v>0.8</v>
      </c>
      <c r="W2841" s="1">
        <v>0</v>
      </c>
      <c r="X2841">
        <v>1</v>
      </c>
      <c r="Y2841">
        <v>1.45</v>
      </c>
      <c r="Z2841">
        <v>5</v>
      </c>
      <c r="AA2841">
        <v>0.28999999999999998</v>
      </c>
      <c r="AB2841" s="2">
        <v>0</v>
      </c>
      <c r="AC2841" s="1">
        <v>0</v>
      </c>
      <c r="AD2841" s="7">
        <v>43538</v>
      </c>
      <c r="AE2841" s="7">
        <v>43538</v>
      </c>
      <c r="AF2841">
        <v>0</v>
      </c>
      <c r="AG2841" t="s">
        <v>53</v>
      </c>
      <c r="AH2841" s="2">
        <v>0</v>
      </c>
      <c r="AI2841" s="1">
        <v>0</v>
      </c>
      <c r="AJ2841" s="1">
        <v>0</v>
      </c>
      <c r="AK2841" s="60" t="str">
        <f>+IF(Tabla1[[#This Row],[REQUEST_TY]]="SR MANTENIMIENTO CORRECTIVO", "EMERGENCIA", "OTROS")</f>
        <v>EMERGENCIA</v>
      </c>
      <c r="AL2841" s="6" t="str">
        <f>+_xlfn.IFS(Tabla1[[#This Row],[Veces obj]]&lt;=1,"0-1",Tabla1[[#This Row],[Veces obj]]&lt;=2,"1-2",Tabla1[[#This Row],[Veces obj]]&lt;=3,"2-3",TRUE,"&gt;3")</f>
        <v>0-1</v>
      </c>
      <c r="AM2841" s="60" t="str">
        <f>+_xlfn.IFS(MONTH(Tabla1[[#This Row],[MES]])&lt;=3,"Q1",MONTH(Tabla1[[#This Row],[MES]])&lt;=6,"Q2",MONTH(Tabla1[[#This Row],[MES]])&lt;=9,"Q3",TRUE,"Q4")</f>
        <v>Q1</v>
      </c>
      <c r="AN2841" s="15" t="str">
        <f>+IFERROR(VLOOKUP(Tabla1[[#This Row],[CUENTA]],CTAS[],2,0),"OTROS")</f>
        <v>OTROS</v>
      </c>
      <c r="AP2841" s="15" t="str">
        <f>+IFERROR(VLOOKUP(Tabla1[[#This Row],[EMPLEADO]],IS[],3,0),"OTROS")</f>
        <v>OTROS</v>
      </c>
      <c r="AQ2841" s="15" t="str">
        <f>+IFERROR(VLOOKUP(Tabla1[[#This Row],[EMPLEADO]],IS[[NÓMINA]:[INGENIERO]],2,0),"OTROS")</f>
        <v>OTROS</v>
      </c>
    </row>
    <row r="2842" spans="1:43" x14ac:dyDescent="0.25">
      <c r="A2842" t="s">
        <v>7477</v>
      </c>
      <c r="B2842">
        <v>1</v>
      </c>
      <c r="C2842" t="s">
        <v>8896</v>
      </c>
      <c r="D2842" t="s">
        <v>38</v>
      </c>
      <c r="E2842" t="s">
        <v>217</v>
      </c>
      <c r="F2842" t="s">
        <v>8897</v>
      </c>
      <c r="G2842" s="17" t="s">
        <v>5105</v>
      </c>
      <c r="H2842" t="s">
        <v>58</v>
      </c>
      <c r="I2842" t="s">
        <v>43</v>
      </c>
      <c r="J2842" t="s">
        <v>8</v>
      </c>
      <c r="K2842" t="s">
        <v>59</v>
      </c>
      <c r="L2842" t="s">
        <v>5106</v>
      </c>
      <c r="M2842" t="s">
        <v>222</v>
      </c>
      <c r="N2842">
        <v>0</v>
      </c>
      <c r="O2842" t="s">
        <v>47</v>
      </c>
      <c r="P2842">
        <v>37</v>
      </c>
      <c r="Q2842" t="s">
        <v>82</v>
      </c>
      <c r="R2842" t="s">
        <v>223</v>
      </c>
      <c r="S2842" t="s">
        <v>139</v>
      </c>
      <c r="T2842" t="s">
        <v>51</v>
      </c>
      <c r="U2842" t="s">
        <v>140</v>
      </c>
      <c r="V2842">
        <v>1.1000000000000001</v>
      </c>
      <c r="W2842" s="1">
        <v>1730.3000000000004</v>
      </c>
      <c r="X2842">
        <v>1</v>
      </c>
      <c r="Y2842">
        <v>2.65</v>
      </c>
      <c r="Z2842">
        <v>4</v>
      </c>
      <c r="AA2842">
        <v>0.66249999999999998</v>
      </c>
      <c r="AB2842" s="2">
        <v>0</v>
      </c>
      <c r="AC2842" s="1">
        <v>0</v>
      </c>
      <c r="AD2842" s="7">
        <v>43538</v>
      </c>
      <c r="AE2842" s="7">
        <v>43538</v>
      </c>
      <c r="AF2842">
        <v>0</v>
      </c>
      <c r="AG2842" t="s">
        <v>53</v>
      </c>
      <c r="AH2842" s="2">
        <v>0</v>
      </c>
      <c r="AI2842" s="1">
        <v>0</v>
      </c>
      <c r="AJ2842" s="1">
        <v>0</v>
      </c>
      <c r="AK2842" s="60" t="str">
        <f>+IF(Tabla1[[#This Row],[REQUEST_TY]]="SR MANTENIMIENTO CORRECTIVO", "EMERGENCIA", "OTROS")</f>
        <v>EMERGENCIA</v>
      </c>
      <c r="AL2842" s="6" t="str">
        <f>+_xlfn.IFS(Tabla1[[#This Row],[Veces obj]]&lt;=1,"0-1",Tabla1[[#This Row],[Veces obj]]&lt;=2,"1-2",Tabla1[[#This Row],[Veces obj]]&lt;=3,"2-3",TRUE,"&gt;3")</f>
        <v>0-1</v>
      </c>
      <c r="AM2842" s="60" t="str">
        <f>+_xlfn.IFS(MONTH(Tabla1[[#This Row],[MES]])&lt;=3,"Q1",MONTH(Tabla1[[#This Row],[MES]])&lt;=6,"Q2",MONTH(Tabla1[[#This Row],[MES]])&lt;=9,"Q3",TRUE,"Q4")</f>
        <v>Q1</v>
      </c>
      <c r="AN2842" s="15" t="str">
        <f>+IFERROR(VLOOKUP(Tabla1[[#This Row],[CUENTA]],CTAS[],2,0),"OTROS")</f>
        <v>OTROS</v>
      </c>
      <c r="AP2842" s="15" t="str">
        <f>+IFERROR(VLOOKUP(Tabla1[[#This Row],[EMPLEADO]],IS[],3,0),"OTROS")</f>
        <v>OTROS</v>
      </c>
      <c r="AQ2842" s="15" t="str">
        <f>+IFERROR(VLOOKUP(Tabla1[[#This Row],[EMPLEADO]],IS[[NÓMINA]:[INGENIERO]],2,0),"OTROS")</f>
        <v>OTROS</v>
      </c>
    </row>
    <row r="2843" spans="1:43" x14ac:dyDescent="0.25">
      <c r="A2843" t="s">
        <v>7477</v>
      </c>
      <c r="B2843">
        <v>1</v>
      </c>
      <c r="C2843" t="s">
        <v>8898</v>
      </c>
      <c r="D2843" t="s">
        <v>38</v>
      </c>
      <c r="E2843" t="s">
        <v>113</v>
      </c>
      <c r="F2843" t="s">
        <v>8899</v>
      </c>
      <c r="G2843" s="17" t="s">
        <v>8900</v>
      </c>
      <c r="H2843" t="s">
        <v>204</v>
      </c>
      <c r="I2843" t="s">
        <v>43</v>
      </c>
      <c r="J2843" t="s">
        <v>8</v>
      </c>
      <c r="K2843" t="s">
        <v>144</v>
      </c>
      <c r="L2843" t="s">
        <v>5843</v>
      </c>
      <c r="M2843" t="s">
        <v>761</v>
      </c>
      <c r="N2843">
        <v>0</v>
      </c>
      <c r="O2843" t="s">
        <v>47</v>
      </c>
      <c r="P2843">
        <v>272</v>
      </c>
      <c r="Q2843" t="s">
        <v>48</v>
      </c>
      <c r="R2843" t="s">
        <v>49</v>
      </c>
      <c r="S2843" t="s">
        <v>50</v>
      </c>
      <c r="T2843" t="s">
        <v>208</v>
      </c>
      <c r="U2843" t="s">
        <v>52</v>
      </c>
      <c r="V2843">
        <v>1.05</v>
      </c>
      <c r="W2843" s="1">
        <v>750.75000000000011</v>
      </c>
      <c r="X2843">
        <v>1</v>
      </c>
      <c r="Y2843">
        <v>1.1100000000000001</v>
      </c>
      <c r="Z2843">
        <v>9</v>
      </c>
      <c r="AA2843">
        <v>0.12333333333333335</v>
      </c>
      <c r="AB2843" s="2">
        <v>0</v>
      </c>
      <c r="AC2843" s="1">
        <v>0</v>
      </c>
      <c r="AD2843" s="7">
        <v>43538</v>
      </c>
      <c r="AE2843" s="7">
        <v>43538</v>
      </c>
      <c r="AF2843">
        <v>0</v>
      </c>
      <c r="AG2843" t="s">
        <v>53</v>
      </c>
      <c r="AH2843" s="2">
        <v>0</v>
      </c>
      <c r="AI2843" s="1">
        <v>0</v>
      </c>
      <c r="AJ2843" s="1">
        <v>0</v>
      </c>
      <c r="AK2843" s="60" t="str">
        <f>+IF(Tabla1[[#This Row],[REQUEST_TY]]="SR MANTENIMIENTO CORRECTIVO", "EMERGENCIA", "OTROS")</f>
        <v>EMERGENCIA</v>
      </c>
      <c r="AL2843" s="6" t="str">
        <f>+_xlfn.IFS(Tabla1[[#This Row],[Veces obj]]&lt;=1,"0-1",Tabla1[[#This Row],[Veces obj]]&lt;=2,"1-2",Tabla1[[#This Row],[Veces obj]]&lt;=3,"2-3",TRUE,"&gt;3")</f>
        <v>0-1</v>
      </c>
      <c r="AM2843" s="60" t="str">
        <f>+_xlfn.IFS(MONTH(Tabla1[[#This Row],[MES]])&lt;=3,"Q1",MONTH(Tabla1[[#This Row],[MES]])&lt;=6,"Q2",MONTH(Tabla1[[#This Row],[MES]])&lt;=9,"Q3",TRUE,"Q4")</f>
        <v>Q1</v>
      </c>
      <c r="AN2843" s="15" t="str">
        <f>+IFERROR(VLOOKUP(Tabla1[[#This Row],[CUENTA]],CTAS[],2,0),"OTROS")</f>
        <v>OTROS</v>
      </c>
      <c r="AP2843" s="15" t="str">
        <f>+IFERROR(VLOOKUP(Tabla1[[#This Row],[EMPLEADO]],IS[],3,0),"OTROS")</f>
        <v>OTROS</v>
      </c>
      <c r="AQ2843" s="15" t="str">
        <f>+IFERROR(VLOOKUP(Tabla1[[#This Row],[EMPLEADO]],IS[[NÓMINA]:[INGENIERO]],2,0),"OTROS")</f>
        <v>OTROS</v>
      </c>
    </row>
    <row r="2844" spans="1:43" x14ac:dyDescent="0.25">
      <c r="A2844" t="s">
        <v>7477</v>
      </c>
      <c r="B2844">
        <v>1</v>
      </c>
      <c r="C2844" t="s">
        <v>8901</v>
      </c>
      <c r="D2844" t="s">
        <v>38</v>
      </c>
      <c r="E2844" t="s">
        <v>275</v>
      </c>
      <c r="F2844" t="s">
        <v>8902</v>
      </c>
      <c r="G2844" s="17" t="s">
        <v>6795</v>
      </c>
      <c r="H2844" t="s">
        <v>1063</v>
      </c>
      <c r="I2844" t="s">
        <v>43</v>
      </c>
      <c r="J2844" t="s">
        <v>8</v>
      </c>
      <c r="K2844" t="s">
        <v>385</v>
      </c>
      <c r="L2844" t="s">
        <v>386</v>
      </c>
      <c r="M2844" t="s">
        <v>387</v>
      </c>
      <c r="N2844">
        <v>0</v>
      </c>
      <c r="O2844" t="s">
        <v>47</v>
      </c>
      <c r="P2844">
        <v>21</v>
      </c>
      <c r="Q2844" t="s">
        <v>62</v>
      </c>
      <c r="R2844" t="s">
        <v>95</v>
      </c>
      <c r="S2844" t="s">
        <v>64</v>
      </c>
      <c r="T2844" t="s">
        <v>51</v>
      </c>
      <c r="U2844" t="s">
        <v>65</v>
      </c>
      <c r="V2844">
        <v>0.8</v>
      </c>
      <c r="W2844" s="1">
        <v>1092</v>
      </c>
      <c r="X2844">
        <v>1</v>
      </c>
      <c r="Y2844">
        <v>2.2999999999999998</v>
      </c>
      <c r="Z2844">
        <v>5</v>
      </c>
      <c r="AA2844">
        <v>0.45999999999999996</v>
      </c>
      <c r="AB2844" s="2">
        <v>0</v>
      </c>
      <c r="AC2844" s="1">
        <v>0</v>
      </c>
      <c r="AD2844" s="7">
        <v>43543</v>
      </c>
      <c r="AE2844" s="7">
        <v>43543</v>
      </c>
      <c r="AF2844">
        <v>0</v>
      </c>
      <c r="AG2844" t="s">
        <v>53</v>
      </c>
      <c r="AH2844" s="2">
        <v>0</v>
      </c>
      <c r="AI2844" s="1">
        <v>0</v>
      </c>
      <c r="AJ2844" s="1">
        <v>0</v>
      </c>
      <c r="AK2844" s="60" t="str">
        <f>+IF(Tabla1[[#This Row],[REQUEST_TY]]="SR MANTENIMIENTO CORRECTIVO", "EMERGENCIA", "OTROS")</f>
        <v>EMERGENCIA</v>
      </c>
      <c r="AL2844" s="6" t="str">
        <f>+_xlfn.IFS(Tabla1[[#This Row],[Veces obj]]&lt;=1,"0-1",Tabla1[[#This Row],[Veces obj]]&lt;=2,"1-2",Tabla1[[#This Row],[Veces obj]]&lt;=3,"2-3",TRUE,"&gt;3")</f>
        <v>0-1</v>
      </c>
      <c r="AM2844" s="60" t="str">
        <f>+_xlfn.IFS(MONTH(Tabla1[[#This Row],[MES]])&lt;=3,"Q1",MONTH(Tabla1[[#This Row],[MES]])&lt;=6,"Q2",MONTH(Tabla1[[#This Row],[MES]])&lt;=9,"Q3",TRUE,"Q4")</f>
        <v>Q1</v>
      </c>
      <c r="AN2844" s="15" t="str">
        <f>+IFERROR(VLOOKUP(Tabla1[[#This Row],[CUENTA]],CTAS[],2,0),"OTROS")</f>
        <v>OTROS</v>
      </c>
      <c r="AP2844" s="15" t="str">
        <f>+IFERROR(VLOOKUP(Tabla1[[#This Row],[EMPLEADO]],IS[],3,0),"OTROS")</f>
        <v>OTROS</v>
      </c>
      <c r="AQ2844" s="15" t="str">
        <f>+IFERROR(VLOOKUP(Tabla1[[#This Row],[EMPLEADO]],IS[[NÓMINA]:[INGENIERO]],2,0),"OTROS")</f>
        <v>OTROS</v>
      </c>
    </row>
    <row r="2845" spans="1:43" x14ac:dyDescent="0.25">
      <c r="A2845" t="s">
        <v>7477</v>
      </c>
      <c r="B2845">
        <v>1</v>
      </c>
      <c r="C2845" t="s">
        <v>8903</v>
      </c>
      <c r="D2845" t="s">
        <v>38</v>
      </c>
      <c r="E2845" t="s">
        <v>1538</v>
      </c>
      <c r="F2845" t="s">
        <v>8904</v>
      </c>
      <c r="G2845" s="17" t="s">
        <v>8509</v>
      </c>
      <c r="H2845" t="s">
        <v>568</v>
      </c>
      <c r="I2845" t="s">
        <v>43</v>
      </c>
      <c r="J2845" t="s">
        <v>8</v>
      </c>
      <c r="K2845" t="s">
        <v>1273</v>
      </c>
      <c r="L2845" t="s">
        <v>3264</v>
      </c>
      <c r="M2845" t="s">
        <v>736</v>
      </c>
      <c r="N2845">
        <v>0</v>
      </c>
      <c r="O2845" t="s">
        <v>47</v>
      </c>
      <c r="P2845">
        <v>3</v>
      </c>
      <c r="Q2845" t="s">
        <v>388</v>
      </c>
      <c r="R2845" t="s">
        <v>1543</v>
      </c>
      <c r="S2845" t="s">
        <v>50</v>
      </c>
      <c r="T2845" t="s">
        <v>51</v>
      </c>
      <c r="U2845" t="s">
        <v>641</v>
      </c>
      <c r="V2845">
        <v>0</v>
      </c>
      <c r="W2845" s="1">
        <v>0</v>
      </c>
      <c r="X2845">
        <v>1</v>
      </c>
      <c r="Y2845">
        <v>5.47</v>
      </c>
      <c r="Z2845">
        <v>5</v>
      </c>
      <c r="AA2845">
        <v>1.0939999999999999</v>
      </c>
      <c r="AB2845" s="2">
        <v>2.3499999999999965E-2</v>
      </c>
      <c r="AC2845" s="1">
        <v>-16.802499999999977</v>
      </c>
      <c r="AD2845" s="7">
        <v>43538</v>
      </c>
      <c r="AE2845" s="7">
        <v>43538</v>
      </c>
      <c r="AF2845">
        <v>0</v>
      </c>
      <c r="AG2845" t="s">
        <v>53</v>
      </c>
      <c r="AH2845" s="2">
        <v>0</v>
      </c>
      <c r="AI2845" s="1">
        <v>0</v>
      </c>
      <c r="AJ2845" s="1">
        <v>0</v>
      </c>
      <c r="AK2845" s="60" t="str">
        <f>+IF(Tabla1[[#This Row],[REQUEST_TY]]="SR MANTENIMIENTO CORRECTIVO", "EMERGENCIA", "OTROS")</f>
        <v>EMERGENCIA</v>
      </c>
      <c r="AL2845" s="6" t="str">
        <f>+_xlfn.IFS(Tabla1[[#This Row],[Veces obj]]&lt;=1,"0-1",Tabla1[[#This Row],[Veces obj]]&lt;=2,"1-2",Tabla1[[#This Row],[Veces obj]]&lt;=3,"2-3",TRUE,"&gt;3")</f>
        <v>1-2</v>
      </c>
      <c r="AM2845" s="60" t="str">
        <f>+_xlfn.IFS(MONTH(Tabla1[[#This Row],[MES]])&lt;=3,"Q1",MONTH(Tabla1[[#This Row],[MES]])&lt;=6,"Q2",MONTH(Tabla1[[#This Row],[MES]])&lt;=9,"Q3",TRUE,"Q4")</f>
        <v>Q1</v>
      </c>
      <c r="AN2845" s="15" t="str">
        <f>+IFERROR(VLOOKUP(Tabla1[[#This Row],[CUENTA]],CTAS[],2,0),"OTROS")</f>
        <v>OTROS</v>
      </c>
      <c r="AP2845" s="15" t="str">
        <f>+IFERROR(VLOOKUP(Tabla1[[#This Row],[EMPLEADO]],IS[],3,0),"OTROS")</f>
        <v>OTROS</v>
      </c>
      <c r="AQ2845" s="15" t="str">
        <f>+IFERROR(VLOOKUP(Tabla1[[#This Row],[EMPLEADO]],IS[[NÓMINA]:[INGENIERO]],2,0),"OTROS")</f>
        <v>OTROS</v>
      </c>
    </row>
    <row r="2846" spans="1:43" x14ac:dyDescent="0.25">
      <c r="A2846" t="s">
        <v>7477</v>
      </c>
      <c r="B2846">
        <v>1</v>
      </c>
      <c r="C2846" t="s">
        <v>8905</v>
      </c>
      <c r="D2846" t="s">
        <v>38</v>
      </c>
      <c r="E2846" t="s">
        <v>5487</v>
      </c>
      <c r="F2846" t="s">
        <v>8906</v>
      </c>
      <c r="G2846" s="17" t="s">
        <v>5489</v>
      </c>
      <c r="H2846" t="s">
        <v>384</v>
      </c>
      <c r="I2846" t="s">
        <v>43</v>
      </c>
      <c r="J2846" t="s">
        <v>8</v>
      </c>
      <c r="K2846" t="s">
        <v>5490</v>
      </c>
      <c r="L2846" t="s">
        <v>8907</v>
      </c>
      <c r="M2846" t="s">
        <v>5492</v>
      </c>
      <c r="N2846">
        <v>0</v>
      </c>
      <c r="O2846" t="s">
        <v>47</v>
      </c>
      <c r="P2846">
        <v>34</v>
      </c>
      <c r="Q2846" t="s">
        <v>82</v>
      </c>
      <c r="R2846" t="s">
        <v>74</v>
      </c>
      <c r="S2846" t="s">
        <v>50</v>
      </c>
      <c r="T2846" t="s">
        <v>208</v>
      </c>
      <c r="U2846" t="s">
        <v>120</v>
      </c>
      <c r="V2846">
        <v>0.8</v>
      </c>
      <c r="W2846" s="1">
        <v>572.00000000000011</v>
      </c>
      <c r="X2846">
        <v>1</v>
      </c>
      <c r="Y2846">
        <v>3.06</v>
      </c>
      <c r="Z2846">
        <v>9</v>
      </c>
      <c r="AA2846">
        <v>0.34</v>
      </c>
      <c r="AB2846" s="2">
        <v>0</v>
      </c>
      <c r="AC2846" s="1">
        <v>0</v>
      </c>
      <c r="AD2846" s="7">
        <v>43538</v>
      </c>
      <c r="AE2846" s="7">
        <v>43538</v>
      </c>
      <c r="AF2846">
        <v>0</v>
      </c>
      <c r="AG2846" t="s">
        <v>53</v>
      </c>
      <c r="AH2846" s="2">
        <v>0</v>
      </c>
      <c r="AI2846" s="1">
        <v>0</v>
      </c>
      <c r="AJ2846" s="1">
        <v>0</v>
      </c>
      <c r="AK2846" s="60" t="str">
        <f>+IF(Tabla1[[#This Row],[REQUEST_TY]]="SR MANTENIMIENTO CORRECTIVO", "EMERGENCIA", "OTROS")</f>
        <v>EMERGENCIA</v>
      </c>
      <c r="AL2846" s="6" t="str">
        <f>+_xlfn.IFS(Tabla1[[#This Row],[Veces obj]]&lt;=1,"0-1",Tabla1[[#This Row],[Veces obj]]&lt;=2,"1-2",Tabla1[[#This Row],[Veces obj]]&lt;=3,"2-3",TRUE,"&gt;3")</f>
        <v>0-1</v>
      </c>
      <c r="AM2846" s="60" t="str">
        <f>+_xlfn.IFS(MONTH(Tabla1[[#This Row],[MES]])&lt;=3,"Q1",MONTH(Tabla1[[#This Row],[MES]])&lt;=6,"Q2",MONTH(Tabla1[[#This Row],[MES]])&lt;=9,"Q3",TRUE,"Q4")</f>
        <v>Q1</v>
      </c>
      <c r="AN2846" s="15" t="str">
        <f>+IFERROR(VLOOKUP(Tabla1[[#This Row],[CUENTA]],CTAS[],2,0),"OTROS")</f>
        <v>OTROS</v>
      </c>
      <c r="AP2846" s="15" t="str">
        <f>+IFERROR(VLOOKUP(Tabla1[[#This Row],[EMPLEADO]],IS[],3,0),"OTROS")</f>
        <v>OTROS</v>
      </c>
      <c r="AQ2846" s="15" t="str">
        <f>+IFERROR(VLOOKUP(Tabla1[[#This Row],[EMPLEADO]],IS[[NÓMINA]:[INGENIERO]],2,0),"OTROS")</f>
        <v>OTROS</v>
      </c>
    </row>
    <row r="2847" spans="1:43" x14ac:dyDescent="0.25">
      <c r="A2847" t="s">
        <v>7477</v>
      </c>
      <c r="B2847">
        <v>1</v>
      </c>
      <c r="C2847" t="s">
        <v>8908</v>
      </c>
      <c r="D2847" t="s">
        <v>38</v>
      </c>
      <c r="E2847" t="s">
        <v>1346</v>
      </c>
      <c r="F2847" t="s">
        <v>8909</v>
      </c>
      <c r="G2847" s="17" t="s">
        <v>2711</v>
      </c>
      <c r="H2847" t="s">
        <v>136</v>
      </c>
      <c r="I2847" t="s">
        <v>43</v>
      </c>
      <c r="J2847" t="s">
        <v>8</v>
      </c>
      <c r="K2847" t="s">
        <v>1787</v>
      </c>
      <c r="L2847" t="s">
        <v>1788</v>
      </c>
      <c r="M2847" t="s">
        <v>736</v>
      </c>
      <c r="N2847">
        <v>0</v>
      </c>
      <c r="O2847" t="s">
        <v>47</v>
      </c>
      <c r="P2847">
        <v>51</v>
      </c>
      <c r="Q2847" t="s">
        <v>82</v>
      </c>
      <c r="R2847" t="s">
        <v>223</v>
      </c>
      <c r="S2847" t="s">
        <v>139</v>
      </c>
      <c r="T2847" t="s">
        <v>51</v>
      </c>
      <c r="U2847" t="s">
        <v>140</v>
      </c>
      <c r="V2847">
        <v>1.1000000000000001</v>
      </c>
      <c r="W2847" s="1">
        <v>1730.3000000000004</v>
      </c>
      <c r="X2847">
        <v>1</v>
      </c>
      <c r="Y2847">
        <v>2.3199999999999998</v>
      </c>
      <c r="Z2847">
        <v>4</v>
      </c>
      <c r="AA2847">
        <v>0.57999999999999996</v>
      </c>
      <c r="AB2847" s="2">
        <v>0</v>
      </c>
      <c r="AC2847" s="1">
        <v>0</v>
      </c>
      <c r="AD2847" s="7">
        <v>43538</v>
      </c>
      <c r="AE2847" s="7">
        <v>43538</v>
      </c>
      <c r="AF2847">
        <v>0</v>
      </c>
      <c r="AG2847" t="s">
        <v>53</v>
      </c>
      <c r="AH2847" s="2">
        <v>0</v>
      </c>
      <c r="AI2847" s="1">
        <v>0</v>
      </c>
      <c r="AJ2847" s="1">
        <v>0</v>
      </c>
      <c r="AK2847" s="60" t="str">
        <f>+IF(Tabla1[[#This Row],[REQUEST_TY]]="SR MANTENIMIENTO CORRECTIVO", "EMERGENCIA", "OTROS")</f>
        <v>EMERGENCIA</v>
      </c>
      <c r="AL2847" s="6" t="str">
        <f>+_xlfn.IFS(Tabla1[[#This Row],[Veces obj]]&lt;=1,"0-1",Tabla1[[#This Row],[Veces obj]]&lt;=2,"1-2",Tabla1[[#This Row],[Veces obj]]&lt;=3,"2-3",TRUE,"&gt;3")</f>
        <v>0-1</v>
      </c>
      <c r="AM2847" s="60" t="str">
        <f>+_xlfn.IFS(MONTH(Tabla1[[#This Row],[MES]])&lt;=3,"Q1",MONTH(Tabla1[[#This Row],[MES]])&lt;=6,"Q2",MONTH(Tabla1[[#This Row],[MES]])&lt;=9,"Q3",TRUE,"Q4")</f>
        <v>Q1</v>
      </c>
      <c r="AN2847" s="15" t="str">
        <f>+IFERROR(VLOOKUP(Tabla1[[#This Row],[CUENTA]],CTAS[],2,0),"OTROS")</f>
        <v>OTROS</v>
      </c>
      <c r="AP2847" s="15" t="str">
        <f>+IFERROR(VLOOKUP(Tabla1[[#This Row],[EMPLEADO]],IS[],3,0),"OTROS")</f>
        <v>OTROS</v>
      </c>
      <c r="AQ2847" s="15" t="str">
        <f>+IFERROR(VLOOKUP(Tabla1[[#This Row],[EMPLEADO]],IS[[NÓMINA]:[INGENIERO]],2,0),"OTROS")</f>
        <v>OTROS</v>
      </c>
    </row>
    <row r="2848" spans="1:43" x14ac:dyDescent="0.25">
      <c r="A2848" t="s">
        <v>7477</v>
      </c>
      <c r="B2848">
        <v>1</v>
      </c>
      <c r="C2848" t="s">
        <v>8910</v>
      </c>
      <c r="D2848" t="s">
        <v>38</v>
      </c>
      <c r="E2848" t="s">
        <v>85</v>
      </c>
      <c r="F2848" t="s">
        <v>8911</v>
      </c>
      <c r="G2848" s="17" t="s">
        <v>7993</v>
      </c>
      <c r="H2848" t="s">
        <v>58</v>
      </c>
      <c r="I2848" t="s">
        <v>43</v>
      </c>
      <c r="J2848" t="s">
        <v>8</v>
      </c>
      <c r="K2848" t="s">
        <v>370</v>
      </c>
      <c r="L2848" t="s">
        <v>6576</v>
      </c>
      <c r="M2848" t="s">
        <v>736</v>
      </c>
      <c r="N2848">
        <v>0</v>
      </c>
      <c r="O2848" t="s">
        <v>47</v>
      </c>
      <c r="P2848">
        <v>9</v>
      </c>
      <c r="Q2848" t="s">
        <v>194</v>
      </c>
      <c r="R2848" t="s">
        <v>49</v>
      </c>
      <c r="S2848" t="s">
        <v>50</v>
      </c>
      <c r="T2848" t="s">
        <v>51</v>
      </c>
      <c r="U2848" t="s">
        <v>444</v>
      </c>
      <c r="V2848">
        <v>0</v>
      </c>
      <c r="W2848" s="1">
        <v>0</v>
      </c>
      <c r="X2848">
        <v>1</v>
      </c>
      <c r="Y2848">
        <v>3.72</v>
      </c>
      <c r="Z2848">
        <v>5</v>
      </c>
      <c r="AA2848">
        <v>0.74399999999999999</v>
      </c>
      <c r="AB2848" s="2">
        <v>0</v>
      </c>
      <c r="AC2848" s="1">
        <v>0</v>
      </c>
      <c r="AD2848" s="7">
        <v>43538</v>
      </c>
      <c r="AE2848" s="7">
        <v>43538</v>
      </c>
      <c r="AF2848">
        <v>0</v>
      </c>
      <c r="AG2848" t="s">
        <v>53</v>
      </c>
      <c r="AH2848" s="2">
        <v>0</v>
      </c>
      <c r="AI2848" s="1">
        <v>0</v>
      </c>
      <c r="AJ2848" s="1">
        <v>0</v>
      </c>
      <c r="AK2848" s="60" t="str">
        <f>+IF(Tabla1[[#This Row],[REQUEST_TY]]="SR MANTENIMIENTO CORRECTIVO", "EMERGENCIA", "OTROS")</f>
        <v>EMERGENCIA</v>
      </c>
      <c r="AL2848" s="6" t="str">
        <f>+_xlfn.IFS(Tabla1[[#This Row],[Veces obj]]&lt;=1,"0-1",Tabla1[[#This Row],[Veces obj]]&lt;=2,"1-2",Tabla1[[#This Row],[Veces obj]]&lt;=3,"2-3",TRUE,"&gt;3")</f>
        <v>0-1</v>
      </c>
      <c r="AM2848" s="60" t="str">
        <f>+_xlfn.IFS(MONTH(Tabla1[[#This Row],[MES]])&lt;=3,"Q1",MONTH(Tabla1[[#This Row],[MES]])&lt;=6,"Q2",MONTH(Tabla1[[#This Row],[MES]])&lt;=9,"Q3",TRUE,"Q4")</f>
        <v>Q1</v>
      </c>
      <c r="AN2848" s="15" t="str">
        <f>+IFERROR(VLOOKUP(Tabla1[[#This Row],[CUENTA]],CTAS[],2,0),"OTROS")</f>
        <v>OTROS</v>
      </c>
      <c r="AP2848" s="15" t="str">
        <f>+IFERROR(VLOOKUP(Tabla1[[#This Row],[EMPLEADO]],IS[],3,0),"OTROS")</f>
        <v>OTROS</v>
      </c>
      <c r="AQ2848" s="15" t="str">
        <f>+IFERROR(VLOOKUP(Tabla1[[#This Row],[EMPLEADO]],IS[[NÓMINA]:[INGENIERO]],2,0),"OTROS")</f>
        <v>OTROS</v>
      </c>
    </row>
    <row r="2849" spans="1:43" x14ac:dyDescent="0.25">
      <c r="A2849" t="s">
        <v>7477</v>
      </c>
      <c r="B2849">
        <v>1</v>
      </c>
      <c r="C2849" t="s">
        <v>8912</v>
      </c>
      <c r="D2849" t="s">
        <v>38</v>
      </c>
      <c r="E2849" t="s">
        <v>113</v>
      </c>
      <c r="F2849" t="s">
        <v>8913</v>
      </c>
      <c r="G2849" s="17" t="s">
        <v>5996</v>
      </c>
      <c r="H2849" t="s">
        <v>204</v>
      </c>
      <c r="I2849" t="s">
        <v>43</v>
      </c>
      <c r="J2849" t="s">
        <v>8</v>
      </c>
      <c r="K2849" t="s">
        <v>125</v>
      </c>
      <c r="L2849" t="s">
        <v>5997</v>
      </c>
      <c r="M2849" t="s">
        <v>206</v>
      </c>
      <c r="N2849">
        <v>0</v>
      </c>
      <c r="O2849" t="s">
        <v>47</v>
      </c>
      <c r="P2849">
        <v>29</v>
      </c>
      <c r="Q2849" t="s">
        <v>62</v>
      </c>
      <c r="R2849" t="s">
        <v>49</v>
      </c>
      <c r="S2849" t="s">
        <v>50</v>
      </c>
      <c r="T2849" t="s">
        <v>208</v>
      </c>
      <c r="U2849" t="s">
        <v>154</v>
      </c>
      <c r="V2849">
        <v>0.6</v>
      </c>
      <c r="W2849" s="1">
        <v>429.00000000000006</v>
      </c>
      <c r="X2849">
        <v>1</v>
      </c>
      <c r="Y2849">
        <v>2.08</v>
      </c>
      <c r="Z2849">
        <v>9</v>
      </c>
      <c r="AA2849">
        <v>0.23111111111111113</v>
      </c>
      <c r="AB2849" s="2">
        <v>0</v>
      </c>
      <c r="AC2849" s="1">
        <v>0</v>
      </c>
      <c r="AD2849" s="7">
        <v>43538</v>
      </c>
      <c r="AE2849" s="7">
        <v>43539</v>
      </c>
      <c r="AF2849">
        <v>1</v>
      </c>
      <c r="AG2849" t="s">
        <v>53</v>
      </c>
      <c r="AH2849" s="2">
        <v>0</v>
      </c>
      <c r="AI2849" s="1">
        <v>0</v>
      </c>
      <c r="AJ2849" s="1">
        <v>0</v>
      </c>
      <c r="AK2849" s="60" t="str">
        <f>+IF(Tabla1[[#This Row],[REQUEST_TY]]="SR MANTENIMIENTO CORRECTIVO", "EMERGENCIA", "OTROS")</f>
        <v>EMERGENCIA</v>
      </c>
      <c r="AL2849" s="6" t="str">
        <f>+_xlfn.IFS(Tabla1[[#This Row],[Veces obj]]&lt;=1,"0-1",Tabla1[[#This Row],[Veces obj]]&lt;=2,"1-2",Tabla1[[#This Row],[Veces obj]]&lt;=3,"2-3",TRUE,"&gt;3")</f>
        <v>0-1</v>
      </c>
      <c r="AM2849" s="60" t="str">
        <f>+_xlfn.IFS(MONTH(Tabla1[[#This Row],[MES]])&lt;=3,"Q1",MONTH(Tabla1[[#This Row],[MES]])&lt;=6,"Q2",MONTH(Tabla1[[#This Row],[MES]])&lt;=9,"Q3",TRUE,"Q4")</f>
        <v>Q1</v>
      </c>
      <c r="AN2849" s="15" t="str">
        <f>+IFERROR(VLOOKUP(Tabla1[[#This Row],[CUENTA]],CTAS[],2,0),"OTROS")</f>
        <v>OTROS</v>
      </c>
      <c r="AP2849" s="15" t="str">
        <f>+IFERROR(VLOOKUP(Tabla1[[#This Row],[EMPLEADO]],IS[],3,0),"OTROS")</f>
        <v>OTROS</v>
      </c>
      <c r="AQ2849" s="15" t="str">
        <f>+IFERROR(VLOOKUP(Tabla1[[#This Row],[EMPLEADO]],IS[[NÓMINA]:[INGENIERO]],2,0),"OTROS")</f>
        <v>OTROS</v>
      </c>
    </row>
    <row r="2850" spans="1:43" x14ac:dyDescent="0.25">
      <c r="A2850" t="s">
        <v>7477</v>
      </c>
      <c r="B2850">
        <v>1</v>
      </c>
      <c r="C2850" t="s">
        <v>8914</v>
      </c>
      <c r="D2850" t="s">
        <v>38</v>
      </c>
      <c r="E2850" t="s">
        <v>613</v>
      </c>
      <c r="F2850" t="s">
        <v>8915</v>
      </c>
      <c r="G2850" s="17" t="s">
        <v>5751</v>
      </c>
      <c r="H2850" t="s">
        <v>308</v>
      </c>
      <c r="I2850" t="s">
        <v>43</v>
      </c>
      <c r="J2850" t="s">
        <v>8</v>
      </c>
      <c r="K2850" t="s">
        <v>549</v>
      </c>
      <c r="L2850" t="s">
        <v>550</v>
      </c>
      <c r="M2850" t="s">
        <v>46</v>
      </c>
      <c r="N2850">
        <v>0</v>
      </c>
      <c r="O2850" t="s">
        <v>47</v>
      </c>
      <c r="P2850">
        <v>30</v>
      </c>
      <c r="Q2850" t="s">
        <v>62</v>
      </c>
      <c r="R2850" t="s">
        <v>235</v>
      </c>
      <c r="S2850" t="s">
        <v>50</v>
      </c>
      <c r="T2850" t="s">
        <v>51</v>
      </c>
      <c r="U2850" t="s">
        <v>154</v>
      </c>
      <c r="V2850">
        <v>0.6</v>
      </c>
      <c r="W2850" s="1">
        <v>429.00000000000006</v>
      </c>
      <c r="X2850">
        <v>1</v>
      </c>
      <c r="Y2850">
        <v>0.62</v>
      </c>
      <c r="Z2850">
        <v>5</v>
      </c>
      <c r="AA2850">
        <v>0.124</v>
      </c>
      <c r="AB2850" s="2">
        <v>0</v>
      </c>
      <c r="AC2850" s="1">
        <v>0</v>
      </c>
      <c r="AD2850" s="7">
        <v>43539</v>
      </c>
      <c r="AE2850" s="7">
        <v>43539</v>
      </c>
      <c r="AF2850">
        <v>0</v>
      </c>
      <c r="AG2850" t="s">
        <v>53</v>
      </c>
      <c r="AH2850" s="2">
        <v>0</v>
      </c>
      <c r="AI2850" s="1">
        <v>0</v>
      </c>
      <c r="AJ2850" s="1">
        <v>0</v>
      </c>
      <c r="AK2850" s="60" t="str">
        <f>+IF(Tabla1[[#This Row],[REQUEST_TY]]="SR MANTENIMIENTO CORRECTIVO", "EMERGENCIA", "OTROS")</f>
        <v>EMERGENCIA</v>
      </c>
      <c r="AL2850" s="6" t="str">
        <f>+_xlfn.IFS(Tabla1[[#This Row],[Veces obj]]&lt;=1,"0-1",Tabla1[[#This Row],[Veces obj]]&lt;=2,"1-2",Tabla1[[#This Row],[Veces obj]]&lt;=3,"2-3",TRUE,"&gt;3")</f>
        <v>0-1</v>
      </c>
      <c r="AM2850" s="60" t="str">
        <f>+_xlfn.IFS(MONTH(Tabla1[[#This Row],[MES]])&lt;=3,"Q1",MONTH(Tabla1[[#This Row],[MES]])&lt;=6,"Q2",MONTH(Tabla1[[#This Row],[MES]])&lt;=9,"Q3",TRUE,"Q4")</f>
        <v>Q1</v>
      </c>
      <c r="AN2850" s="15" t="str">
        <f>+IFERROR(VLOOKUP(Tabla1[[#This Row],[CUENTA]],CTAS[],2,0),"OTROS")</f>
        <v>OTROS</v>
      </c>
      <c r="AP2850" s="15" t="str">
        <f>+IFERROR(VLOOKUP(Tabla1[[#This Row],[EMPLEADO]],IS[],3,0),"OTROS")</f>
        <v>OTROS</v>
      </c>
      <c r="AQ2850" s="15" t="str">
        <f>+IFERROR(VLOOKUP(Tabla1[[#This Row],[EMPLEADO]],IS[[NÓMINA]:[INGENIERO]],2,0),"OTROS")</f>
        <v>OTROS</v>
      </c>
    </row>
    <row r="2851" spans="1:43" x14ac:dyDescent="0.25">
      <c r="A2851" t="s">
        <v>7477</v>
      </c>
      <c r="B2851">
        <v>1</v>
      </c>
      <c r="C2851" t="s">
        <v>8916</v>
      </c>
      <c r="D2851" t="s">
        <v>38</v>
      </c>
      <c r="E2851" t="s">
        <v>2723</v>
      </c>
      <c r="F2851" t="s">
        <v>8917</v>
      </c>
      <c r="G2851" s="17" t="s">
        <v>8918</v>
      </c>
      <c r="H2851" t="s">
        <v>246</v>
      </c>
      <c r="I2851" t="s">
        <v>43</v>
      </c>
      <c r="J2851" t="s">
        <v>8</v>
      </c>
      <c r="K2851" t="s">
        <v>8919</v>
      </c>
      <c r="L2851" t="s">
        <v>8920</v>
      </c>
      <c r="M2851" t="s">
        <v>714</v>
      </c>
      <c r="N2851">
        <v>0</v>
      </c>
      <c r="O2851" t="s">
        <v>105</v>
      </c>
      <c r="P2851">
        <v>127</v>
      </c>
      <c r="Q2851" t="s">
        <v>48</v>
      </c>
      <c r="R2851" t="s">
        <v>242</v>
      </c>
      <c r="S2851" t="s">
        <v>64</v>
      </c>
      <c r="T2851" t="s">
        <v>51</v>
      </c>
      <c r="U2851" t="s">
        <v>96</v>
      </c>
      <c r="V2851">
        <v>1.1000000000000001</v>
      </c>
      <c r="W2851" s="1">
        <v>720.50000000000011</v>
      </c>
      <c r="X2851">
        <v>1</v>
      </c>
      <c r="Y2851">
        <v>2.52</v>
      </c>
      <c r="Z2851">
        <v>5</v>
      </c>
      <c r="AA2851">
        <v>0.504</v>
      </c>
      <c r="AB2851" s="2">
        <v>0</v>
      </c>
      <c r="AC2851" s="1">
        <v>0</v>
      </c>
      <c r="AD2851" s="7">
        <v>43538</v>
      </c>
      <c r="AE2851" s="7">
        <v>43539</v>
      </c>
      <c r="AF2851">
        <v>1</v>
      </c>
      <c r="AG2851" t="s">
        <v>53</v>
      </c>
      <c r="AH2851" s="2">
        <v>0</v>
      </c>
      <c r="AI2851" s="1">
        <v>0</v>
      </c>
      <c r="AJ2851" s="1">
        <v>0</v>
      </c>
      <c r="AK2851" s="60" t="str">
        <f>+IF(Tabla1[[#This Row],[REQUEST_TY]]="SR MANTENIMIENTO CORRECTIVO", "EMERGENCIA", "OTROS")</f>
        <v>EMERGENCIA</v>
      </c>
      <c r="AL2851" s="6" t="str">
        <f>+_xlfn.IFS(Tabla1[[#This Row],[Veces obj]]&lt;=1,"0-1",Tabla1[[#This Row],[Veces obj]]&lt;=2,"1-2",Tabla1[[#This Row],[Veces obj]]&lt;=3,"2-3",TRUE,"&gt;3")</f>
        <v>0-1</v>
      </c>
      <c r="AM2851" s="60" t="str">
        <f>+_xlfn.IFS(MONTH(Tabla1[[#This Row],[MES]])&lt;=3,"Q1",MONTH(Tabla1[[#This Row],[MES]])&lt;=6,"Q2",MONTH(Tabla1[[#This Row],[MES]])&lt;=9,"Q3",TRUE,"Q4")</f>
        <v>Q1</v>
      </c>
      <c r="AN2851" s="15" t="str">
        <f>+IFERROR(VLOOKUP(Tabla1[[#This Row],[CUENTA]],CTAS[],2,0),"OTROS")</f>
        <v>OTROS</v>
      </c>
      <c r="AP2851" s="15" t="str">
        <f>+IFERROR(VLOOKUP(Tabla1[[#This Row],[EMPLEADO]],IS[],3,0),"OTROS")</f>
        <v>OTROS</v>
      </c>
      <c r="AQ2851" s="15" t="str">
        <f>+IFERROR(VLOOKUP(Tabla1[[#This Row],[EMPLEADO]],IS[[NÓMINA]:[INGENIERO]],2,0),"OTROS")</f>
        <v>OTROS</v>
      </c>
    </row>
    <row r="2852" spans="1:43" x14ac:dyDescent="0.25">
      <c r="A2852" t="s">
        <v>7477</v>
      </c>
      <c r="B2852">
        <v>1</v>
      </c>
      <c r="C2852" t="s">
        <v>8921</v>
      </c>
      <c r="D2852" t="s">
        <v>38</v>
      </c>
      <c r="E2852" t="s">
        <v>39</v>
      </c>
      <c r="F2852" t="s">
        <v>8922</v>
      </c>
      <c r="G2852" s="17" t="s">
        <v>8923</v>
      </c>
      <c r="H2852" t="s">
        <v>384</v>
      </c>
      <c r="I2852" t="s">
        <v>43</v>
      </c>
      <c r="J2852" t="s">
        <v>8</v>
      </c>
      <c r="K2852" t="s">
        <v>117</v>
      </c>
      <c r="L2852" t="s">
        <v>3702</v>
      </c>
      <c r="M2852" t="s">
        <v>3703</v>
      </c>
      <c r="N2852">
        <v>0</v>
      </c>
      <c r="O2852" t="s">
        <v>47</v>
      </c>
      <c r="P2852">
        <v>532</v>
      </c>
      <c r="Q2852" t="s">
        <v>48</v>
      </c>
      <c r="R2852" t="s">
        <v>49</v>
      </c>
      <c r="S2852" t="s">
        <v>50</v>
      </c>
      <c r="T2852" t="s">
        <v>208</v>
      </c>
      <c r="U2852" t="s">
        <v>52</v>
      </c>
      <c r="V2852">
        <v>1.05</v>
      </c>
      <c r="W2852" s="1">
        <v>750.75000000000011</v>
      </c>
      <c r="X2852">
        <v>1</v>
      </c>
      <c r="Y2852">
        <v>4.68</v>
      </c>
      <c r="Z2852">
        <v>9</v>
      </c>
      <c r="AA2852">
        <v>0.52</v>
      </c>
      <c r="AB2852" s="2">
        <v>0</v>
      </c>
      <c r="AC2852" s="1">
        <v>0</v>
      </c>
      <c r="AD2852" s="7">
        <v>43539</v>
      </c>
      <c r="AE2852" s="7">
        <v>43539</v>
      </c>
      <c r="AF2852">
        <v>0</v>
      </c>
      <c r="AG2852" t="s">
        <v>53</v>
      </c>
      <c r="AH2852" s="2">
        <v>0</v>
      </c>
      <c r="AI2852" s="1">
        <v>0</v>
      </c>
      <c r="AJ2852" s="1">
        <v>0</v>
      </c>
      <c r="AK2852" s="60" t="str">
        <f>+IF(Tabla1[[#This Row],[REQUEST_TY]]="SR MANTENIMIENTO CORRECTIVO", "EMERGENCIA", "OTROS")</f>
        <v>EMERGENCIA</v>
      </c>
      <c r="AL2852" s="6" t="str">
        <f>+_xlfn.IFS(Tabla1[[#This Row],[Veces obj]]&lt;=1,"0-1",Tabla1[[#This Row],[Veces obj]]&lt;=2,"1-2",Tabla1[[#This Row],[Veces obj]]&lt;=3,"2-3",TRUE,"&gt;3")</f>
        <v>0-1</v>
      </c>
      <c r="AM2852" s="60" t="str">
        <f>+_xlfn.IFS(MONTH(Tabla1[[#This Row],[MES]])&lt;=3,"Q1",MONTH(Tabla1[[#This Row],[MES]])&lt;=6,"Q2",MONTH(Tabla1[[#This Row],[MES]])&lt;=9,"Q3",TRUE,"Q4")</f>
        <v>Q1</v>
      </c>
      <c r="AN2852" s="15" t="str">
        <f>+IFERROR(VLOOKUP(Tabla1[[#This Row],[CUENTA]],CTAS[],2,0),"OTROS")</f>
        <v>OTROS</v>
      </c>
      <c r="AP2852" s="15" t="str">
        <f>+IFERROR(VLOOKUP(Tabla1[[#This Row],[EMPLEADO]],IS[],3,0),"OTROS")</f>
        <v>OTROS</v>
      </c>
      <c r="AQ2852" s="15" t="str">
        <f>+IFERROR(VLOOKUP(Tabla1[[#This Row],[EMPLEADO]],IS[[NÓMINA]:[INGENIERO]],2,0),"OTROS")</f>
        <v>OTROS</v>
      </c>
    </row>
    <row r="2853" spans="1:43" x14ac:dyDescent="0.25">
      <c r="A2853" t="s">
        <v>7477</v>
      </c>
      <c r="B2853">
        <v>1</v>
      </c>
      <c r="C2853" t="s">
        <v>8924</v>
      </c>
      <c r="D2853" t="s">
        <v>38</v>
      </c>
      <c r="E2853" t="s">
        <v>2380</v>
      </c>
      <c r="F2853" t="s">
        <v>8925</v>
      </c>
      <c r="G2853" s="17" t="s">
        <v>2382</v>
      </c>
      <c r="H2853" t="s">
        <v>592</v>
      </c>
      <c r="I2853" t="s">
        <v>43</v>
      </c>
      <c r="J2853" t="s">
        <v>8</v>
      </c>
      <c r="K2853" t="s">
        <v>438</v>
      </c>
      <c r="L2853" t="s">
        <v>2383</v>
      </c>
      <c r="M2853" t="s">
        <v>165</v>
      </c>
      <c r="N2853">
        <v>0</v>
      </c>
      <c r="O2853" t="s">
        <v>47</v>
      </c>
      <c r="P2853">
        <v>6</v>
      </c>
      <c r="Q2853" t="s">
        <v>207</v>
      </c>
      <c r="R2853" t="s">
        <v>223</v>
      </c>
      <c r="S2853" t="s">
        <v>139</v>
      </c>
      <c r="T2853" t="s">
        <v>51</v>
      </c>
      <c r="U2853" t="s">
        <v>879</v>
      </c>
      <c r="V2853">
        <v>0.6</v>
      </c>
      <c r="W2853" s="1">
        <v>943.80000000000007</v>
      </c>
      <c r="X2853">
        <v>1</v>
      </c>
      <c r="Y2853">
        <v>0.12</v>
      </c>
      <c r="Z2853">
        <v>4</v>
      </c>
      <c r="AA2853">
        <v>0.03</v>
      </c>
      <c r="AB2853" s="2">
        <v>0</v>
      </c>
      <c r="AC2853" s="1">
        <v>0</v>
      </c>
      <c r="AD2853" s="7">
        <v>43538</v>
      </c>
      <c r="AE2853" s="7">
        <v>43539</v>
      </c>
      <c r="AF2853">
        <v>1</v>
      </c>
      <c r="AG2853" t="s">
        <v>53</v>
      </c>
      <c r="AH2853" s="2">
        <v>0</v>
      </c>
      <c r="AI2853" s="1">
        <v>0</v>
      </c>
      <c r="AJ2853" s="1">
        <v>0</v>
      </c>
      <c r="AK2853" s="60" t="str">
        <f>+IF(Tabla1[[#This Row],[REQUEST_TY]]="SR MANTENIMIENTO CORRECTIVO", "EMERGENCIA", "OTROS")</f>
        <v>EMERGENCIA</v>
      </c>
      <c r="AL2853" s="6" t="str">
        <f>+_xlfn.IFS(Tabla1[[#This Row],[Veces obj]]&lt;=1,"0-1",Tabla1[[#This Row],[Veces obj]]&lt;=2,"1-2",Tabla1[[#This Row],[Veces obj]]&lt;=3,"2-3",TRUE,"&gt;3")</f>
        <v>0-1</v>
      </c>
      <c r="AM2853" s="60" t="str">
        <f>+_xlfn.IFS(MONTH(Tabla1[[#This Row],[MES]])&lt;=3,"Q1",MONTH(Tabla1[[#This Row],[MES]])&lt;=6,"Q2",MONTH(Tabla1[[#This Row],[MES]])&lt;=9,"Q3",TRUE,"Q4")</f>
        <v>Q1</v>
      </c>
      <c r="AN2853" s="15" t="str">
        <f>+IFERROR(VLOOKUP(Tabla1[[#This Row],[CUENTA]],CTAS[],2,0),"OTROS")</f>
        <v>OTROS</v>
      </c>
      <c r="AP2853" s="15" t="str">
        <f>+IFERROR(VLOOKUP(Tabla1[[#This Row],[EMPLEADO]],IS[],3,0),"OTROS")</f>
        <v>CHIHUAHUA</v>
      </c>
      <c r="AQ2853" s="15" t="str">
        <f>+IFERROR(VLOOKUP(Tabla1[[#This Row],[EMPLEADO]],IS[[NÓMINA]:[INGENIERO]],2,0),"OTROS")</f>
        <v>VICTOR MENDEZ</v>
      </c>
    </row>
    <row r="2854" spans="1:43" x14ac:dyDescent="0.25">
      <c r="A2854" t="s">
        <v>7477</v>
      </c>
      <c r="B2854">
        <v>1</v>
      </c>
      <c r="C2854" t="s">
        <v>8926</v>
      </c>
      <c r="D2854" t="s">
        <v>38</v>
      </c>
      <c r="E2854" t="s">
        <v>8927</v>
      </c>
      <c r="F2854" t="s">
        <v>8928</v>
      </c>
      <c r="G2854" s="17" t="s">
        <v>8929</v>
      </c>
      <c r="H2854" t="s">
        <v>1572</v>
      </c>
      <c r="I2854" t="s">
        <v>43</v>
      </c>
      <c r="J2854" t="s">
        <v>8</v>
      </c>
      <c r="K2854" t="s">
        <v>1434</v>
      </c>
      <c r="L2854" t="s">
        <v>2169</v>
      </c>
      <c r="M2854" t="s">
        <v>1436</v>
      </c>
      <c r="N2854">
        <v>0</v>
      </c>
      <c r="O2854" t="s">
        <v>47</v>
      </c>
      <c r="P2854">
        <v>171</v>
      </c>
      <c r="Q2854" t="s">
        <v>48</v>
      </c>
      <c r="R2854" t="s">
        <v>235</v>
      </c>
      <c r="S2854" t="s">
        <v>50</v>
      </c>
      <c r="T2854" t="s">
        <v>51</v>
      </c>
      <c r="U2854" t="s">
        <v>52</v>
      </c>
      <c r="V2854">
        <v>1.05</v>
      </c>
      <c r="W2854" s="1">
        <v>750.75000000000011</v>
      </c>
      <c r="X2854">
        <v>1</v>
      </c>
      <c r="Y2854">
        <v>1.3</v>
      </c>
      <c r="Z2854">
        <v>5</v>
      </c>
      <c r="AA2854">
        <v>0.26</v>
      </c>
      <c r="AB2854" s="2">
        <v>0</v>
      </c>
      <c r="AC2854" s="1">
        <v>0</v>
      </c>
      <c r="AD2854" s="7">
        <v>43538</v>
      </c>
      <c r="AE2854" s="7">
        <v>43539</v>
      </c>
      <c r="AF2854">
        <v>1</v>
      </c>
      <c r="AG2854" t="s">
        <v>53</v>
      </c>
      <c r="AH2854" s="2">
        <v>0</v>
      </c>
      <c r="AI2854" s="1">
        <v>0</v>
      </c>
      <c r="AJ2854" s="1">
        <v>0</v>
      </c>
      <c r="AK2854" s="60" t="str">
        <f>+IF(Tabla1[[#This Row],[REQUEST_TY]]="SR MANTENIMIENTO CORRECTIVO", "EMERGENCIA", "OTROS")</f>
        <v>EMERGENCIA</v>
      </c>
      <c r="AL2854" s="6" t="str">
        <f>+_xlfn.IFS(Tabla1[[#This Row],[Veces obj]]&lt;=1,"0-1",Tabla1[[#This Row],[Veces obj]]&lt;=2,"1-2",Tabla1[[#This Row],[Veces obj]]&lt;=3,"2-3",TRUE,"&gt;3")</f>
        <v>0-1</v>
      </c>
      <c r="AM2854" s="60" t="str">
        <f>+_xlfn.IFS(MONTH(Tabla1[[#This Row],[MES]])&lt;=3,"Q1",MONTH(Tabla1[[#This Row],[MES]])&lt;=6,"Q2",MONTH(Tabla1[[#This Row],[MES]])&lt;=9,"Q3",TRUE,"Q4")</f>
        <v>Q1</v>
      </c>
      <c r="AN2854" s="15" t="str">
        <f>+IFERROR(VLOOKUP(Tabla1[[#This Row],[CUENTA]],CTAS[],2,0),"OTROS")</f>
        <v>OTROS</v>
      </c>
      <c r="AP2854" s="15" t="str">
        <f>+IFERROR(VLOOKUP(Tabla1[[#This Row],[EMPLEADO]],IS[],3,0),"OTROS")</f>
        <v>OTROS</v>
      </c>
      <c r="AQ2854" s="15" t="str">
        <f>+IFERROR(VLOOKUP(Tabla1[[#This Row],[EMPLEADO]],IS[[NÓMINA]:[INGENIERO]],2,0),"OTROS")</f>
        <v>OTROS</v>
      </c>
    </row>
    <row r="2855" spans="1:43" x14ac:dyDescent="0.25">
      <c r="A2855" t="s">
        <v>7477</v>
      </c>
      <c r="B2855">
        <v>1</v>
      </c>
      <c r="C2855" t="s">
        <v>8930</v>
      </c>
      <c r="D2855" t="s">
        <v>38</v>
      </c>
      <c r="E2855" t="s">
        <v>562</v>
      </c>
      <c r="F2855" t="s">
        <v>8931</v>
      </c>
      <c r="G2855" s="17" t="s">
        <v>1095</v>
      </c>
      <c r="H2855" t="s">
        <v>592</v>
      </c>
      <c r="I2855" t="s">
        <v>43</v>
      </c>
      <c r="J2855" t="s">
        <v>8</v>
      </c>
      <c r="K2855" t="s">
        <v>144</v>
      </c>
      <c r="L2855" t="s">
        <v>145</v>
      </c>
      <c r="M2855" t="s">
        <v>119</v>
      </c>
      <c r="N2855">
        <v>0</v>
      </c>
      <c r="O2855" t="s">
        <v>47</v>
      </c>
      <c r="P2855">
        <v>31</v>
      </c>
      <c r="Q2855" t="s">
        <v>82</v>
      </c>
      <c r="R2855" t="s">
        <v>63</v>
      </c>
      <c r="S2855" t="s">
        <v>64</v>
      </c>
      <c r="T2855" t="s">
        <v>51</v>
      </c>
      <c r="U2855" t="s">
        <v>83</v>
      </c>
      <c r="V2855">
        <v>1.05</v>
      </c>
      <c r="W2855" s="1">
        <v>1433.25</v>
      </c>
      <c r="X2855">
        <v>1</v>
      </c>
      <c r="Y2855">
        <v>1.1100000000000001</v>
      </c>
      <c r="Z2855">
        <v>5</v>
      </c>
      <c r="AA2855">
        <v>0.22200000000000003</v>
      </c>
      <c r="AB2855" s="2">
        <v>0</v>
      </c>
      <c r="AC2855" s="1">
        <v>0</v>
      </c>
      <c r="AD2855" s="7">
        <v>43538</v>
      </c>
      <c r="AE2855" s="7">
        <v>43539</v>
      </c>
      <c r="AF2855">
        <v>1</v>
      </c>
      <c r="AG2855" t="s">
        <v>53</v>
      </c>
      <c r="AH2855" s="2">
        <v>0</v>
      </c>
      <c r="AI2855" s="1">
        <v>0</v>
      </c>
      <c r="AJ2855" s="1">
        <v>0</v>
      </c>
      <c r="AK2855" s="60" t="str">
        <f>+IF(Tabla1[[#This Row],[REQUEST_TY]]="SR MANTENIMIENTO CORRECTIVO", "EMERGENCIA", "OTROS")</f>
        <v>EMERGENCIA</v>
      </c>
      <c r="AL2855" s="6" t="str">
        <f>+_xlfn.IFS(Tabla1[[#This Row],[Veces obj]]&lt;=1,"0-1",Tabla1[[#This Row],[Veces obj]]&lt;=2,"1-2",Tabla1[[#This Row],[Veces obj]]&lt;=3,"2-3",TRUE,"&gt;3")</f>
        <v>0-1</v>
      </c>
      <c r="AM2855" s="60" t="str">
        <f>+_xlfn.IFS(MONTH(Tabla1[[#This Row],[MES]])&lt;=3,"Q1",MONTH(Tabla1[[#This Row],[MES]])&lt;=6,"Q2",MONTH(Tabla1[[#This Row],[MES]])&lt;=9,"Q3",TRUE,"Q4")</f>
        <v>Q1</v>
      </c>
      <c r="AN2855" s="15" t="str">
        <f>+IFERROR(VLOOKUP(Tabla1[[#This Row],[CUENTA]],CTAS[],2,0),"OTROS")</f>
        <v>OTROS</v>
      </c>
      <c r="AP2855" s="15" t="str">
        <f>+IFERROR(VLOOKUP(Tabla1[[#This Row],[EMPLEADO]],IS[],3,0),"OTROS")</f>
        <v>CHIHUAHUA</v>
      </c>
      <c r="AQ2855" s="15" t="str">
        <f>+IFERROR(VLOOKUP(Tabla1[[#This Row],[EMPLEADO]],IS[[NÓMINA]:[INGENIERO]],2,0),"OTROS")</f>
        <v>VICTOR MENDEZ</v>
      </c>
    </row>
    <row r="2856" spans="1:43" x14ac:dyDescent="0.25">
      <c r="A2856" t="s">
        <v>7477</v>
      </c>
      <c r="B2856">
        <v>1</v>
      </c>
      <c r="C2856" t="s">
        <v>8932</v>
      </c>
      <c r="D2856" t="s">
        <v>38</v>
      </c>
      <c r="E2856" t="s">
        <v>113</v>
      </c>
      <c r="F2856" t="s">
        <v>8933</v>
      </c>
      <c r="G2856" s="17" t="s">
        <v>8934</v>
      </c>
      <c r="H2856" t="s">
        <v>163</v>
      </c>
      <c r="I2856" t="s">
        <v>43</v>
      </c>
      <c r="J2856" t="s">
        <v>8</v>
      </c>
      <c r="K2856" t="s">
        <v>448</v>
      </c>
      <c r="L2856" t="s">
        <v>449</v>
      </c>
      <c r="M2856" t="s">
        <v>165</v>
      </c>
      <c r="N2856">
        <v>0</v>
      </c>
      <c r="O2856" t="s">
        <v>47</v>
      </c>
      <c r="P2856">
        <v>246</v>
      </c>
      <c r="Q2856" t="s">
        <v>48</v>
      </c>
      <c r="R2856" t="s">
        <v>49</v>
      </c>
      <c r="S2856" t="s">
        <v>50</v>
      </c>
      <c r="T2856" t="s">
        <v>51</v>
      </c>
      <c r="U2856" t="s">
        <v>52</v>
      </c>
      <c r="V2856">
        <v>1.05</v>
      </c>
      <c r="W2856" s="1">
        <v>750.75000000000011</v>
      </c>
      <c r="X2856">
        <v>1</v>
      </c>
      <c r="Y2856">
        <v>1.5</v>
      </c>
      <c r="Z2856">
        <v>5</v>
      </c>
      <c r="AA2856">
        <v>0.3</v>
      </c>
      <c r="AB2856" s="2">
        <v>0</v>
      </c>
      <c r="AC2856" s="1">
        <v>0</v>
      </c>
      <c r="AD2856" s="7">
        <v>43538</v>
      </c>
      <c r="AE2856" s="7">
        <v>43539</v>
      </c>
      <c r="AF2856">
        <v>1</v>
      </c>
      <c r="AG2856" t="s">
        <v>53</v>
      </c>
      <c r="AH2856" s="2">
        <v>0</v>
      </c>
      <c r="AI2856" s="1">
        <v>0</v>
      </c>
      <c r="AJ2856" s="1">
        <v>0</v>
      </c>
      <c r="AK2856" s="60" t="str">
        <f>+IF(Tabla1[[#This Row],[REQUEST_TY]]="SR MANTENIMIENTO CORRECTIVO", "EMERGENCIA", "OTROS")</f>
        <v>EMERGENCIA</v>
      </c>
      <c r="AL2856" s="6" t="str">
        <f>+_xlfn.IFS(Tabla1[[#This Row],[Veces obj]]&lt;=1,"0-1",Tabla1[[#This Row],[Veces obj]]&lt;=2,"1-2",Tabla1[[#This Row],[Veces obj]]&lt;=3,"2-3",TRUE,"&gt;3")</f>
        <v>0-1</v>
      </c>
      <c r="AM2856" s="60" t="str">
        <f>+_xlfn.IFS(MONTH(Tabla1[[#This Row],[MES]])&lt;=3,"Q1",MONTH(Tabla1[[#This Row],[MES]])&lt;=6,"Q2",MONTH(Tabla1[[#This Row],[MES]])&lt;=9,"Q3",TRUE,"Q4")</f>
        <v>Q1</v>
      </c>
      <c r="AN2856" s="15" t="str">
        <f>+IFERROR(VLOOKUP(Tabla1[[#This Row],[CUENTA]],CTAS[],2,0),"OTROS")</f>
        <v>OTROS</v>
      </c>
      <c r="AP2856" s="15" t="str">
        <f>+IFERROR(VLOOKUP(Tabla1[[#This Row],[EMPLEADO]],IS[],3,0),"OTROS")</f>
        <v>CHIHUAHUA</v>
      </c>
      <c r="AQ2856" s="15" t="str">
        <f>+IFERROR(VLOOKUP(Tabla1[[#This Row],[EMPLEADO]],IS[[NÓMINA]:[INGENIERO]],2,0),"OTROS")</f>
        <v>LUIS EDUARDO MUÑOZ</v>
      </c>
    </row>
    <row r="2857" spans="1:43" x14ac:dyDescent="0.25">
      <c r="A2857" t="s">
        <v>7477</v>
      </c>
      <c r="B2857">
        <v>1</v>
      </c>
      <c r="C2857" t="s">
        <v>8935</v>
      </c>
      <c r="D2857" t="s">
        <v>3604</v>
      </c>
      <c r="E2857" t="s">
        <v>6453</v>
      </c>
      <c r="F2857" t="s">
        <v>8936</v>
      </c>
      <c r="G2857" s="17" t="s">
        <v>8937</v>
      </c>
      <c r="H2857" t="s">
        <v>58</v>
      </c>
      <c r="I2857" t="s">
        <v>43</v>
      </c>
      <c r="J2857" t="s">
        <v>8</v>
      </c>
      <c r="K2857" t="s">
        <v>2028</v>
      </c>
      <c r="L2857" t="s">
        <v>2230</v>
      </c>
      <c r="M2857" t="s">
        <v>959</v>
      </c>
      <c r="N2857">
        <v>0</v>
      </c>
      <c r="O2857" t="s">
        <v>47</v>
      </c>
      <c r="P2857" t="s">
        <v>822</v>
      </c>
      <c r="Q2857" t="s">
        <v>48</v>
      </c>
      <c r="R2857" t="s">
        <v>242</v>
      </c>
      <c r="S2857" t="s">
        <v>64</v>
      </c>
      <c r="T2857" t="s">
        <v>51</v>
      </c>
      <c r="U2857" t="s">
        <v>96</v>
      </c>
      <c r="V2857">
        <v>1</v>
      </c>
      <c r="W2857" s="1">
        <v>1365</v>
      </c>
      <c r="X2857">
        <v>0</v>
      </c>
      <c r="Y2857">
        <v>5</v>
      </c>
      <c r="Z2857">
        <v>5</v>
      </c>
      <c r="AA2857">
        <v>1</v>
      </c>
      <c r="AB2857" s="2">
        <v>0</v>
      </c>
      <c r="AC2857" s="1">
        <v>0</v>
      </c>
      <c r="AD2857" s="7">
        <v>43538</v>
      </c>
      <c r="AE2857" s="7">
        <v>43539</v>
      </c>
      <c r="AF2857">
        <v>1</v>
      </c>
      <c r="AG2857" t="s">
        <v>53</v>
      </c>
      <c r="AH2857" s="2">
        <v>0</v>
      </c>
      <c r="AI2857" s="1">
        <v>0</v>
      </c>
      <c r="AJ2857" s="1">
        <v>0</v>
      </c>
      <c r="AK2857" s="60" t="str">
        <f>+IF(Tabla1[[#This Row],[REQUEST_TY]]="SR MANTENIMIENTO CORRECTIVO", "EMERGENCIA", "OTROS")</f>
        <v>OTROS</v>
      </c>
      <c r="AL2857" s="6" t="str">
        <f>+_xlfn.IFS(Tabla1[[#This Row],[Veces obj]]&lt;=1,"0-1",Tabla1[[#This Row],[Veces obj]]&lt;=2,"1-2",Tabla1[[#This Row],[Veces obj]]&lt;=3,"2-3",TRUE,"&gt;3")</f>
        <v>0-1</v>
      </c>
      <c r="AM2857" s="60" t="str">
        <f>+_xlfn.IFS(MONTH(Tabla1[[#This Row],[MES]])&lt;=3,"Q1",MONTH(Tabla1[[#This Row],[MES]])&lt;=6,"Q2",MONTH(Tabla1[[#This Row],[MES]])&lt;=9,"Q3",TRUE,"Q4")</f>
        <v>Q1</v>
      </c>
      <c r="AN2857" s="15" t="str">
        <f>+IFERROR(VLOOKUP(Tabla1[[#This Row],[CUENTA]],CTAS[],2,0),"OTROS")</f>
        <v>OTROS</v>
      </c>
      <c r="AP2857" s="15" t="str">
        <f>+IFERROR(VLOOKUP(Tabla1[[#This Row],[EMPLEADO]],IS[],3,0),"OTROS")</f>
        <v>OTROS</v>
      </c>
      <c r="AQ2857" s="15" t="str">
        <f>+IFERROR(VLOOKUP(Tabla1[[#This Row],[EMPLEADO]],IS[[NÓMINA]:[INGENIERO]],2,0),"OTROS")</f>
        <v>OTROS</v>
      </c>
    </row>
    <row r="2858" spans="1:43" x14ac:dyDescent="0.25">
      <c r="A2858" t="s">
        <v>7477</v>
      </c>
      <c r="B2858">
        <v>1</v>
      </c>
      <c r="C2858" t="s">
        <v>8938</v>
      </c>
      <c r="D2858" t="s">
        <v>3604</v>
      </c>
      <c r="E2858" t="s">
        <v>294</v>
      </c>
      <c r="F2858" t="s">
        <v>8939</v>
      </c>
      <c r="G2858" s="17" t="s">
        <v>2229</v>
      </c>
      <c r="H2858" t="s">
        <v>58</v>
      </c>
      <c r="I2858" t="s">
        <v>43</v>
      </c>
      <c r="J2858" t="s">
        <v>8</v>
      </c>
      <c r="K2858" t="s">
        <v>2028</v>
      </c>
      <c r="L2858" t="s">
        <v>2230</v>
      </c>
      <c r="M2858" t="s">
        <v>959</v>
      </c>
      <c r="N2858">
        <v>0</v>
      </c>
      <c r="O2858" t="s">
        <v>47</v>
      </c>
      <c r="P2858" t="s">
        <v>822</v>
      </c>
      <c r="Q2858" t="s">
        <v>48</v>
      </c>
      <c r="R2858" t="s">
        <v>95</v>
      </c>
      <c r="S2858" t="s">
        <v>64</v>
      </c>
      <c r="T2858" t="s">
        <v>51</v>
      </c>
      <c r="U2858" t="s">
        <v>96</v>
      </c>
      <c r="V2858">
        <v>1</v>
      </c>
      <c r="W2858" s="1">
        <v>1365</v>
      </c>
      <c r="X2858">
        <v>0</v>
      </c>
      <c r="Y2858">
        <v>5</v>
      </c>
      <c r="Z2858">
        <v>5</v>
      </c>
      <c r="AA2858">
        <v>1</v>
      </c>
      <c r="AB2858" s="2">
        <v>0</v>
      </c>
      <c r="AC2858" s="1">
        <v>0</v>
      </c>
      <c r="AD2858" s="7">
        <v>43538</v>
      </c>
      <c r="AE2858" s="7">
        <v>43539</v>
      </c>
      <c r="AF2858">
        <v>1</v>
      </c>
      <c r="AG2858" t="s">
        <v>53</v>
      </c>
      <c r="AH2858" s="2">
        <v>0</v>
      </c>
      <c r="AI2858" s="1">
        <v>0</v>
      </c>
      <c r="AJ2858" s="1">
        <v>0</v>
      </c>
      <c r="AK2858" s="60" t="str">
        <f>+IF(Tabla1[[#This Row],[REQUEST_TY]]="SR MANTENIMIENTO CORRECTIVO", "EMERGENCIA", "OTROS")</f>
        <v>OTROS</v>
      </c>
      <c r="AL2858" s="6" t="str">
        <f>+_xlfn.IFS(Tabla1[[#This Row],[Veces obj]]&lt;=1,"0-1",Tabla1[[#This Row],[Veces obj]]&lt;=2,"1-2",Tabla1[[#This Row],[Veces obj]]&lt;=3,"2-3",TRUE,"&gt;3")</f>
        <v>0-1</v>
      </c>
      <c r="AM2858" s="60" t="str">
        <f>+_xlfn.IFS(MONTH(Tabla1[[#This Row],[MES]])&lt;=3,"Q1",MONTH(Tabla1[[#This Row],[MES]])&lt;=6,"Q2",MONTH(Tabla1[[#This Row],[MES]])&lt;=9,"Q3",TRUE,"Q4")</f>
        <v>Q1</v>
      </c>
      <c r="AN2858" s="15" t="str">
        <f>+IFERROR(VLOOKUP(Tabla1[[#This Row],[CUENTA]],CTAS[],2,0),"OTROS")</f>
        <v>OTROS</v>
      </c>
      <c r="AP2858" s="15" t="str">
        <f>+IFERROR(VLOOKUP(Tabla1[[#This Row],[EMPLEADO]],IS[],3,0),"OTROS")</f>
        <v>OTROS</v>
      </c>
      <c r="AQ2858" s="15" t="str">
        <f>+IFERROR(VLOOKUP(Tabla1[[#This Row],[EMPLEADO]],IS[[NÓMINA]:[INGENIERO]],2,0),"OTROS")</f>
        <v>OTROS</v>
      </c>
    </row>
    <row r="2859" spans="1:43" x14ac:dyDescent="0.25">
      <c r="A2859" t="s">
        <v>7477</v>
      </c>
      <c r="B2859">
        <v>1</v>
      </c>
      <c r="C2859" t="s">
        <v>8940</v>
      </c>
      <c r="D2859" t="s">
        <v>38</v>
      </c>
      <c r="E2859" t="s">
        <v>39</v>
      </c>
      <c r="F2859" t="s">
        <v>8941</v>
      </c>
      <c r="G2859" s="17" t="s">
        <v>8942</v>
      </c>
      <c r="H2859" t="s">
        <v>1052</v>
      </c>
      <c r="I2859" t="s">
        <v>43</v>
      </c>
      <c r="J2859" t="s">
        <v>8</v>
      </c>
      <c r="K2859" t="s">
        <v>2028</v>
      </c>
      <c r="L2859" t="s">
        <v>2029</v>
      </c>
      <c r="M2859" t="s">
        <v>736</v>
      </c>
      <c r="N2859">
        <v>0</v>
      </c>
      <c r="O2859" t="s">
        <v>47</v>
      </c>
      <c r="P2859">
        <v>84</v>
      </c>
      <c r="Q2859" t="s">
        <v>48</v>
      </c>
      <c r="R2859" t="s">
        <v>49</v>
      </c>
      <c r="S2859" t="s">
        <v>50</v>
      </c>
      <c r="T2859" t="s">
        <v>51</v>
      </c>
      <c r="U2859" t="s">
        <v>52</v>
      </c>
      <c r="V2859">
        <v>1.05</v>
      </c>
      <c r="W2859" s="1">
        <v>750.75000000000011</v>
      </c>
      <c r="X2859">
        <v>1</v>
      </c>
      <c r="Y2859">
        <v>2.8</v>
      </c>
      <c r="Z2859">
        <v>5</v>
      </c>
      <c r="AA2859">
        <v>0.55999999999999994</v>
      </c>
      <c r="AB2859" s="2">
        <v>0</v>
      </c>
      <c r="AC2859" s="1">
        <v>0</v>
      </c>
      <c r="AD2859" s="7">
        <v>43538</v>
      </c>
      <c r="AE2859" s="7">
        <v>43539</v>
      </c>
      <c r="AF2859">
        <v>1</v>
      </c>
      <c r="AG2859" t="s">
        <v>53</v>
      </c>
      <c r="AH2859" s="2">
        <v>0</v>
      </c>
      <c r="AI2859" s="1">
        <v>0</v>
      </c>
      <c r="AJ2859" s="1">
        <v>0</v>
      </c>
      <c r="AK2859" s="60" t="str">
        <f>+IF(Tabla1[[#This Row],[REQUEST_TY]]="SR MANTENIMIENTO CORRECTIVO", "EMERGENCIA", "OTROS")</f>
        <v>EMERGENCIA</v>
      </c>
      <c r="AL2859" s="6" t="str">
        <f>+_xlfn.IFS(Tabla1[[#This Row],[Veces obj]]&lt;=1,"0-1",Tabla1[[#This Row],[Veces obj]]&lt;=2,"1-2",Tabla1[[#This Row],[Veces obj]]&lt;=3,"2-3",TRUE,"&gt;3")</f>
        <v>0-1</v>
      </c>
      <c r="AM2859" s="60" t="str">
        <f>+_xlfn.IFS(MONTH(Tabla1[[#This Row],[MES]])&lt;=3,"Q1",MONTH(Tabla1[[#This Row],[MES]])&lt;=6,"Q2",MONTH(Tabla1[[#This Row],[MES]])&lt;=9,"Q3",TRUE,"Q4")</f>
        <v>Q1</v>
      </c>
      <c r="AN2859" s="15" t="str">
        <f>+IFERROR(VLOOKUP(Tabla1[[#This Row],[CUENTA]],CTAS[],2,0),"OTROS")</f>
        <v>OTROS</v>
      </c>
      <c r="AP2859" s="15" t="str">
        <f>+IFERROR(VLOOKUP(Tabla1[[#This Row],[EMPLEADO]],IS[],3,0),"OTROS")</f>
        <v>OTROS</v>
      </c>
      <c r="AQ2859" s="15" t="str">
        <f>+IFERROR(VLOOKUP(Tabla1[[#This Row],[EMPLEADO]],IS[[NÓMINA]:[INGENIERO]],2,0),"OTROS")</f>
        <v>OTROS</v>
      </c>
    </row>
    <row r="2860" spans="1:43" x14ac:dyDescent="0.25">
      <c r="A2860" t="s">
        <v>7477</v>
      </c>
      <c r="B2860">
        <v>1</v>
      </c>
      <c r="C2860" t="s">
        <v>8943</v>
      </c>
      <c r="D2860" t="s">
        <v>38</v>
      </c>
      <c r="E2860" t="s">
        <v>133</v>
      </c>
      <c r="F2860" t="s">
        <v>8944</v>
      </c>
      <c r="G2860" s="17" t="s">
        <v>503</v>
      </c>
      <c r="H2860" t="s">
        <v>136</v>
      </c>
      <c r="I2860" t="s">
        <v>43</v>
      </c>
      <c r="J2860" t="s">
        <v>8</v>
      </c>
      <c r="K2860" t="s">
        <v>59</v>
      </c>
      <c r="L2860" t="s">
        <v>504</v>
      </c>
      <c r="M2860" t="s">
        <v>505</v>
      </c>
      <c r="N2860">
        <v>0</v>
      </c>
      <c r="O2860" t="s">
        <v>47</v>
      </c>
      <c r="P2860">
        <v>23</v>
      </c>
      <c r="Q2860" t="s">
        <v>62</v>
      </c>
      <c r="R2860" t="s">
        <v>138</v>
      </c>
      <c r="S2860" t="s">
        <v>139</v>
      </c>
      <c r="T2860" t="s">
        <v>51</v>
      </c>
      <c r="U2860" t="s">
        <v>262</v>
      </c>
      <c r="V2860">
        <v>1.05</v>
      </c>
      <c r="W2860" s="1">
        <v>1651.6500000000003</v>
      </c>
      <c r="X2860">
        <v>1</v>
      </c>
      <c r="Y2860">
        <v>3.7</v>
      </c>
      <c r="Z2860">
        <v>4</v>
      </c>
      <c r="AA2860">
        <v>0.92500000000000004</v>
      </c>
      <c r="AB2860" s="2">
        <v>0</v>
      </c>
      <c r="AC2860" s="1">
        <v>0</v>
      </c>
      <c r="AD2860" s="7">
        <v>43539</v>
      </c>
      <c r="AE2860" s="7">
        <v>43539</v>
      </c>
      <c r="AF2860">
        <v>0</v>
      </c>
      <c r="AG2860" t="s">
        <v>53</v>
      </c>
      <c r="AH2860" s="2">
        <v>0</v>
      </c>
      <c r="AI2860" s="1">
        <v>0</v>
      </c>
      <c r="AJ2860" s="1">
        <v>0</v>
      </c>
      <c r="AK2860" s="60" t="str">
        <f>+IF(Tabla1[[#This Row],[REQUEST_TY]]="SR MANTENIMIENTO CORRECTIVO", "EMERGENCIA", "OTROS")</f>
        <v>EMERGENCIA</v>
      </c>
      <c r="AL2860" s="6" t="str">
        <f>+_xlfn.IFS(Tabla1[[#This Row],[Veces obj]]&lt;=1,"0-1",Tabla1[[#This Row],[Veces obj]]&lt;=2,"1-2",Tabla1[[#This Row],[Veces obj]]&lt;=3,"2-3",TRUE,"&gt;3")</f>
        <v>0-1</v>
      </c>
      <c r="AM2860" s="60" t="str">
        <f>+_xlfn.IFS(MONTH(Tabla1[[#This Row],[MES]])&lt;=3,"Q1",MONTH(Tabla1[[#This Row],[MES]])&lt;=6,"Q2",MONTH(Tabla1[[#This Row],[MES]])&lt;=9,"Q3",TRUE,"Q4")</f>
        <v>Q1</v>
      </c>
      <c r="AN2860" s="15" t="str">
        <f>+IFERROR(VLOOKUP(Tabla1[[#This Row],[CUENTA]],CTAS[],2,0),"OTROS")</f>
        <v>OTROS</v>
      </c>
      <c r="AP2860" s="15" t="str">
        <f>+IFERROR(VLOOKUP(Tabla1[[#This Row],[EMPLEADO]],IS[],3,0),"OTROS")</f>
        <v>OTROS</v>
      </c>
      <c r="AQ2860" s="15" t="str">
        <f>+IFERROR(VLOOKUP(Tabla1[[#This Row],[EMPLEADO]],IS[[NÓMINA]:[INGENIERO]],2,0),"OTROS")</f>
        <v>OTROS</v>
      </c>
    </row>
    <row r="2861" spans="1:43" x14ac:dyDescent="0.25">
      <c r="A2861" t="s">
        <v>7477</v>
      </c>
      <c r="B2861">
        <v>1</v>
      </c>
      <c r="C2861" t="s">
        <v>8945</v>
      </c>
      <c r="D2861" t="s">
        <v>38</v>
      </c>
      <c r="E2861" t="s">
        <v>133</v>
      </c>
      <c r="F2861" t="s">
        <v>8946</v>
      </c>
      <c r="G2861" s="17" t="s">
        <v>8318</v>
      </c>
      <c r="H2861" t="s">
        <v>213</v>
      </c>
      <c r="I2861" t="s">
        <v>43</v>
      </c>
      <c r="J2861" t="s">
        <v>8</v>
      </c>
      <c r="K2861" t="s">
        <v>59</v>
      </c>
      <c r="L2861" t="s">
        <v>1807</v>
      </c>
      <c r="M2861" t="s">
        <v>1808</v>
      </c>
      <c r="N2861">
        <v>0</v>
      </c>
      <c r="O2861" t="s">
        <v>47</v>
      </c>
      <c r="P2861">
        <v>7</v>
      </c>
      <c r="Q2861" t="s">
        <v>194</v>
      </c>
      <c r="R2861" t="s">
        <v>138</v>
      </c>
      <c r="S2861" t="s">
        <v>139</v>
      </c>
      <c r="T2861" t="s">
        <v>51</v>
      </c>
      <c r="U2861" t="s">
        <v>224</v>
      </c>
      <c r="V2861">
        <v>0.8</v>
      </c>
      <c r="W2861" s="1">
        <v>1258.4000000000003</v>
      </c>
      <c r="X2861">
        <v>1</v>
      </c>
      <c r="Y2861">
        <v>1.1599999999999999</v>
      </c>
      <c r="Z2861">
        <v>4</v>
      </c>
      <c r="AA2861">
        <v>0.28999999999999998</v>
      </c>
      <c r="AB2861" s="2">
        <v>0</v>
      </c>
      <c r="AC2861" s="1">
        <v>0</v>
      </c>
      <c r="AD2861" s="7">
        <v>43539</v>
      </c>
      <c r="AE2861" s="7">
        <v>43539</v>
      </c>
      <c r="AF2861">
        <v>0</v>
      </c>
      <c r="AG2861" t="s">
        <v>53</v>
      </c>
      <c r="AH2861" s="2">
        <v>0</v>
      </c>
      <c r="AI2861" s="1">
        <v>0</v>
      </c>
      <c r="AJ2861" s="1">
        <v>0</v>
      </c>
      <c r="AK2861" s="60" t="str">
        <f>+IF(Tabla1[[#This Row],[REQUEST_TY]]="SR MANTENIMIENTO CORRECTIVO", "EMERGENCIA", "OTROS")</f>
        <v>EMERGENCIA</v>
      </c>
      <c r="AL2861" s="6" t="str">
        <f>+_xlfn.IFS(Tabla1[[#This Row],[Veces obj]]&lt;=1,"0-1",Tabla1[[#This Row],[Veces obj]]&lt;=2,"1-2",Tabla1[[#This Row],[Veces obj]]&lt;=3,"2-3",TRUE,"&gt;3")</f>
        <v>0-1</v>
      </c>
      <c r="AM2861" s="60" t="str">
        <f>+_xlfn.IFS(MONTH(Tabla1[[#This Row],[MES]])&lt;=3,"Q1",MONTH(Tabla1[[#This Row],[MES]])&lt;=6,"Q2",MONTH(Tabla1[[#This Row],[MES]])&lt;=9,"Q3",TRUE,"Q4")</f>
        <v>Q1</v>
      </c>
      <c r="AN2861" s="15" t="str">
        <f>+IFERROR(VLOOKUP(Tabla1[[#This Row],[CUENTA]],CTAS[],2,0),"OTROS")</f>
        <v>OTROS</v>
      </c>
      <c r="AP2861" s="15" t="str">
        <f>+IFERROR(VLOOKUP(Tabla1[[#This Row],[EMPLEADO]],IS[],3,0),"OTROS")</f>
        <v>OTROS</v>
      </c>
      <c r="AQ2861" s="15" t="str">
        <f>+IFERROR(VLOOKUP(Tabla1[[#This Row],[EMPLEADO]],IS[[NÓMINA]:[INGENIERO]],2,0),"OTROS")</f>
        <v>OTROS</v>
      </c>
    </row>
    <row r="2862" spans="1:43" x14ac:dyDescent="0.25">
      <c r="A2862" t="s">
        <v>7477</v>
      </c>
      <c r="B2862">
        <v>1</v>
      </c>
      <c r="C2862" t="s">
        <v>8947</v>
      </c>
      <c r="D2862" t="s">
        <v>38</v>
      </c>
      <c r="E2862" t="s">
        <v>725</v>
      </c>
      <c r="F2862" t="s">
        <v>8948</v>
      </c>
      <c r="G2862" s="17" t="s">
        <v>2559</v>
      </c>
      <c r="H2862" t="s">
        <v>453</v>
      </c>
      <c r="I2862" t="s">
        <v>43</v>
      </c>
      <c r="J2862" t="s">
        <v>8</v>
      </c>
      <c r="K2862" t="s">
        <v>102</v>
      </c>
      <c r="L2862" t="s">
        <v>1197</v>
      </c>
      <c r="M2862" t="s">
        <v>1198</v>
      </c>
      <c r="N2862">
        <v>0</v>
      </c>
      <c r="O2862" t="s">
        <v>47</v>
      </c>
      <c r="P2862">
        <v>65</v>
      </c>
      <c r="Q2862" t="s">
        <v>48</v>
      </c>
      <c r="R2862" t="s">
        <v>223</v>
      </c>
      <c r="S2862" t="s">
        <v>139</v>
      </c>
      <c r="T2862" t="s">
        <v>51</v>
      </c>
      <c r="U2862" t="s">
        <v>353</v>
      </c>
      <c r="V2862">
        <v>1.1499999999999999</v>
      </c>
      <c r="W2862" s="1">
        <v>1808.95</v>
      </c>
      <c r="X2862">
        <v>1</v>
      </c>
      <c r="Y2862">
        <v>1.53</v>
      </c>
      <c r="Z2862">
        <v>4</v>
      </c>
      <c r="AA2862">
        <v>0.38250000000000001</v>
      </c>
      <c r="AB2862" s="2">
        <v>0</v>
      </c>
      <c r="AC2862" s="1">
        <v>0</v>
      </c>
      <c r="AD2862" s="7">
        <v>43538</v>
      </c>
      <c r="AE2862" s="7">
        <v>43539</v>
      </c>
      <c r="AF2862">
        <v>1</v>
      </c>
      <c r="AG2862" t="s">
        <v>53</v>
      </c>
      <c r="AH2862" s="2">
        <v>0</v>
      </c>
      <c r="AI2862" s="1">
        <v>0</v>
      </c>
      <c r="AJ2862" s="1">
        <v>0</v>
      </c>
      <c r="AK2862" s="60" t="str">
        <f>+IF(Tabla1[[#This Row],[REQUEST_TY]]="SR MANTENIMIENTO CORRECTIVO", "EMERGENCIA", "OTROS")</f>
        <v>EMERGENCIA</v>
      </c>
      <c r="AL2862" s="6" t="str">
        <f>+_xlfn.IFS(Tabla1[[#This Row],[Veces obj]]&lt;=1,"0-1",Tabla1[[#This Row],[Veces obj]]&lt;=2,"1-2",Tabla1[[#This Row],[Veces obj]]&lt;=3,"2-3",TRUE,"&gt;3")</f>
        <v>0-1</v>
      </c>
      <c r="AM2862" s="60" t="str">
        <f>+_xlfn.IFS(MONTH(Tabla1[[#This Row],[MES]])&lt;=3,"Q1",MONTH(Tabla1[[#This Row],[MES]])&lt;=6,"Q2",MONTH(Tabla1[[#This Row],[MES]])&lt;=9,"Q3",TRUE,"Q4")</f>
        <v>Q1</v>
      </c>
      <c r="AN2862" s="15" t="str">
        <f>+IFERROR(VLOOKUP(Tabla1[[#This Row],[CUENTA]],CTAS[],2,0),"OTROS")</f>
        <v>OTROS</v>
      </c>
      <c r="AP2862" s="15" t="str">
        <f>+IFERROR(VLOOKUP(Tabla1[[#This Row],[EMPLEADO]],IS[],3,0),"OTROS")</f>
        <v>OTROS</v>
      </c>
      <c r="AQ2862" s="15" t="str">
        <f>+IFERROR(VLOOKUP(Tabla1[[#This Row],[EMPLEADO]],IS[[NÓMINA]:[INGENIERO]],2,0),"OTROS")</f>
        <v>OTROS</v>
      </c>
    </row>
    <row r="2863" spans="1:43" x14ac:dyDescent="0.25">
      <c r="A2863" t="s">
        <v>7477</v>
      </c>
      <c r="B2863">
        <v>1</v>
      </c>
      <c r="C2863" t="s">
        <v>8949</v>
      </c>
      <c r="D2863" t="s">
        <v>38</v>
      </c>
      <c r="E2863" t="s">
        <v>1077</v>
      </c>
      <c r="F2863" t="s">
        <v>8950</v>
      </c>
      <c r="G2863" s="17" t="s">
        <v>2786</v>
      </c>
      <c r="H2863" t="s">
        <v>409</v>
      </c>
      <c r="I2863" t="s">
        <v>43</v>
      </c>
      <c r="J2863" t="s">
        <v>8</v>
      </c>
      <c r="K2863" t="s">
        <v>1521</v>
      </c>
      <c r="L2863" t="s">
        <v>2654</v>
      </c>
      <c r="M2863" t="s">
        <v>2809</v>
      </c>
      <c r="N2863">
        <v>0</v>
      </c>
      <c r="O2863" t="s">
        <v>47</v>
      </c>
      <c r="P2863">
        <v>10</v>
      </c>
      <c r="Q2863" t="s">
        <v>194</v>
      </c>
      <c r="R2863" t="s">
        <v>63</v>
      </c>
      <c r="S2863" t="s">
        <v>64</v>
      </c>
      <c r="T2863" t="s">
        <v>51</v>
      </c>
      <c r="U2863" t="s">
        <v>195</v>
      </c>
      <c r="V2863">
        <v>0.6</v>
      </c>
      <c r="W2863" s="1">
        <v>819</v>
      </c>
      <c r="X2863">
        <v>1</v>
      </c>
      <c r="Y2863">
        <v>3.08</v>
      </c>
      <c r="Z2863">
        <v>5</v>
      </c>
      <c r="AA2863">
        <v>0.61599999999999999</v>
      </c>
      <c r="AB2863" s="2">
        <v>0</v>
      </c>
      <c r="AC2863" s="1">
        <v>0</v>
      </c>
      <c r="AD2863" s="7">
        <v>43539</v>
      </c>
      <c r="AE2863" s="7">
        <v>43539</v>
      </c>
      <c r="AF2863">
        <v>0</v>
      </c>
      <c r="AG2863" t="s">
        <v>53</v>
      </c>
      <c r="AH2863" s="2">
        <v>0</v>
      </c>
      <c r="AI2863" s="1">
        <v>0</v>
      </c>
      <c r="AJ2863" s="1">
        <v>0</v>
      </c>
      <c r="AK2863" s="60" t="str">
        <f>+IF(Tabla1[[#This Row],[REQUEST_TY]]="SR MANTENIMIENTO CORRECTIVO", "EMERGENCIA", "OTROS")</f>
        <v>EMERGENCIA</v>
      </c>
      <c r="AL2863" s="6" t="str">
        <f>+_xlfn.IFS(Tabla1[[#This Row],[Veces obj]]&lt;=1,"0-1",Tabla1[[#This Row],[Veces obj]]&lt;=2,"1-2",Tabla1[[#This Row],[Veces obj]]&lt;=3,"2-3",TRUE,"&gt;3")</f>
        <v>0-1</v>
      </c>
      <c r="AM2863" s="60" t="str">
        <f>+_xlfn.IFS(MONTH(Tabla1[[#This Row],[MES]])&lt;=3,"Q1",MONTH(Tabla1[[#This Row],[MES]])&lt;=6,"Q2",MONTH(Tabla1[[#This Row],[MES]])&lt;=9,"Q3",TRUE,"Q4")</f>
        <v>Q1</v>
      </c>
      <c r="AN2863" s="15" t="str">
        <f>+IFERROR(VLOOKUP(Tabla1[[#This Row],[CUENTA]],CTAS[],2,0),"OTROS")</f>
        <v>OTROS</v>
      </c>
      <c r="AP2863" s="15" t="str">
        <f>+IFERROR(VLOOKUP(Tabla1[[#This Row],[EMPLEADO]],IS[],3,0),"OTROS")</f>
        <v>OTROS</v>
      </c>
      <c r="AQ2863" s="15" t="str">
        <f>+IFERROR(VLOOKUP(Tabla1[[#This Row],[EMPLEADO]],IS[[NÓMINA]:[INGENIERO]],2,0),"OTROS")</f>
        <v>OTROS</v>
      </c>
    </row>
    <row r="2864" spans="1:43" x14ac:dyDescent="0.25">
      <c r="A2864" t="s">
        <v>7477</v>
      </c>
      <c r="B2864">
        <v>1</v>
      </c>
      <c r="C2864" t="s">
        <v>8951</v>
      </c>
      <c r="D2864" t="s">
        <v>38</v>
      </c>
      <c r="E2864" t="s">
        <v>231</v>
      </c>
      <c r="F2864" t="s">
        <v>8952</v>
      </c>
      <c r="G2864" s="17" t="s">
        <v>8953</v>
      </c>
      <c r="H2864" t="s">
        <v>592</v>
      </c>
      <c r="I2864" t="s">
        <v>43</v>
      </c>
      <c r="J2864" t="s">
        <v>8</v>
      </c>
      <c r="K2864" t="s">
        <v>71</v>
      </c>
      <c r="L2864" t="s">
        <v>2844</v>
      </c>
      <c r="M2864" t="s">
        <v>2845</v>
      </c>
      <c r="N2864">
        <v>0</v>
      </c>
      <c r="O2864" t="s">
        <v>47</v>
      </c>
      <c r="P2864">
        <v>261</v>
      </c>
      <c r="Q2864" t="s">
        <v>48</v>
      </c>
      <c r="R2864" t="s">
        <v>235</v>
      </c>
      <c r="S2864" t="s">
        <v>50</v>
      </c>
      <c r="T2864" t="s">
        <v>208</v>
      </c>
      <c r="U2864" t="s">
        <v>52</v>
      </c>
      <c r="V2864">
        <v>1.05</v>
      </c>
      <c r="W2864" s="1">
        <v>750.75000000000011</v>
      </c>
      <c r="X2864">
        <v>1</v>
      </c>
      <c r="Y2864">
        <v>5.0999999999999996</v>
      </c>
      <c r="Z2864">
        <v>9</v>
      </c>
      <c r="AA2864">
        <v>0.56666666666666665</v>
      </c>
      <c r="AB2864" s="2">
        <v>0</v>
      </c>
      <c r="AC2864" s="1">
        <v>0</v>
      </c>
      <c r="AD2864" s="7">
        <v>43539</v>
      </c>
      <c r="AE2864" s="7">
        <v>43539</v>
      </c>
      <c r="AF2864">
        <v>0</v>
      </c>
      <c r="AG2864" t="s">
        <v>53</v>
      </c>
      <c r="AH2864" s="2">
        <v>0</v>
      </c>
      <c r="AI2864" s="1">
        <v>0</v>
      </c>
      <c r="AJ2864" s="1">
        <v>0</v>
      </c>
      <c r="AK2864" s="60" t="str">
        <f>+IF(Tabla1[[#This Row],[REQUEST_TY]]="SR MANTENIMIENTO CORRECTIVO", "EMERGENCIA", "OTROS")</f>
        <v>EMERGENCIA</v>
      </c>
      <c r="AL2864" s="6" t="str">
        <f>+_xlfn.IFS(Tabla1[[#This Row],[Veces obj]]&lt;=1,"0-1",Tabla1[[#This Row],[Veces obj]]&lt;=2,"1-2",Tabla1[[#This Row],[Veces obj]]&lt;=3,"2-3",TRUE,"&gt;3")</f>
        <v>0-1</v>
      </c>
      <c r="AM2864" s="60" t="str">
        <f>+_xlfn.IFS(MONTH(Tabla1[[#This Row],[MES]])&lt;=3,"Q1",MONTH(Tabla1[[#This Row],[MES]])&lt;=6,"Q2",MONTH(Tabla1[[#This Row],[MES]])&lt;=9,"Q3",TRUE,"Q4")</f>
        <v>Q1</v>
      </c>
      <c r="AN2864" s="15" t="str">
        <f>+IFERROR(VLOOKUP(Tabla1[[#This Row],[CUENTA]],CTAS[],2,0),"OTROS")</f>
        <v>OTROS</v>
      </c>
      <c r="AP2864" s="15" t="str">
        <f>+IFERROR(VLOOKUP(Tabla1[[#This Row],[EMPLEADO]],IS[],3,0),"OTROS")</f>
        <v>CHIHUAHUA</v>
      </c>
      <c r="AQ2864" s="15" t="str">
        <f>+IFERROR(VLOOKUP(Tabla1[[#This Row],[EMPLEADO]],IS[[NÓMINA]:[INGENIERO]],2,0),"OTROS")</f>
        <v>VICTOR MENDEZ</v>
      </c>
    </row>
    <row r="2865" spans="1:43" x14ac:dyDescent="0.25">
      <c r="A2865" t="s">
        <v>7477</v>
      </c>
      <c r="B2865">
        <v>1</v>
      </c>
      <c r="C2865" t="s">
        <v>8954</v>
      </c>
      <c r="D2865" t="s">
        <v>38</v>
      </c>
      <c r="E2865" t="s">
        <v>3897</v>
      </c>
      <c r="F2865" t="s">
        <v>8955</v>
      </c>
      <c r="G2865" s="17" t="s">
        <v>5009</v>
      </c>
      <c r="H2865" t="s">
        <v>409</v>
      </c>
      <c r="I2865" t="s">
        <v>43</v>
      </c>
      <c r="J2865" t="s">
        <v>8</v>
      </c>
      <c r="K2865" t="s">
        <v>71</v>
      </c>
      <c r="L2865" t="s">
        <v>2654</v>
      </c>
      <c r="M2865" t="s">
        <v>411</v>
      </c>
      <c r="N2865">
        <v>0</v>
      </c>
      <c r="O2865" t="s">
        <v>47</v>
      </c>
      <c r="P2865">
        <v>37</v>
      </c>
      <c r="Q2865" t="s">
        <v>82</v>
      </c>
      <c r="R2865" t="s">
        <v>153</v>
      </c>
      <c r="S2865" t="s">
        <v>50</v>
      </c>
      <c r="T2865" t="s">
        <v>51</v>
      </c>
      <c r="U2865" t="s">
        <v>120</v>
      </c>
      <c r="V2865">
        <v>0.8</v>
      </c>
      <c r="W2865" s="1">
        <v>572.00000000000011</v>
      </c>
      <c r="X2865">
        <v>1</v>
      </c>
      <c r="Y2865">
        <v>3.62</v>
      </c>
      <c r="Z2865">
        <v>5</v>
      </c>
      <c r="AA2865">
        <v>0.72399999999999998</v>
      </c>
      <c r="AB2865" s="2">
        <v>0</v>
      </c>
      <c r="AC2865" s="1">
        <v>0</v>
      </c>
      <c r="AD2865" s="7">
        <v>43544</v>
      </c>
      <c r="AE2865" s="7">
        <v>43544</v>
      </c>
      <c r="AF2865">
        <v>0</v>
      </c>
      <c r="AG2865" t="s">
        <v>53</v>
      </c>
      <c r="AH2865" s="2">
        <v>0</v>
      </c>
      <c r="AI2865" s="1">
        <v>0</v>
      </c>
      <c r="AJ2865" s="1">
        <v>0</v>
      </c>
      <c r="AK2865" s="60" t="str">
        <f>+IF(Tabla1[[#This Row],[REQUEST_TY]]="SR MANTENIMIENTO CORRECTIVO", "EMERGENCIA", "OTROS")</f>
        <v>EMERGENCIA</v>
      </c>
      <c r="AL2865" s="6" t="str">
        <f>+_xlfn.IFS(Tabla1[[#This Row],[Veces obj]]&lt;=1,"0-1",Tabla1[[#This Row],[Veces obj]]&lt;=2,"1-2",Tabla1[[#This Row],[Veces obj]]&lt;=3,"2-3",TRUE,"&gt;3")</f>
        <v>0-1</v>
      </c>
      <c r="AM2865" s="60" t="str">
        <f>+_xlfn.IFS(MONTH(Tabla1[[#This Row],[MES]])&lt;=3,"Q1",MONTH(Tabla1[[#This Row],[MES]])&lt;=6,"Q2",MONTH(Tabla1[[#This Row],[MES]])&lt;=9,"Q3",TRUE,"Q4")</f>
        <v>Q1</v>
      </c>
      <c r="AN2865" s="15" t="str">
        <f>+IFERROR(VLOOKUP(Tabla1[[#This Row],[CUENTA]],CTAS[],2,0),"OTROS")</f>
        <v>OTROS</v>
      </c>
      <c r="AP2865" s="15" t="str">
        <f>+IFERROR(VLOOKUP(Tabla1[[#This Row],[EMPLEADO]],IS[],3,0),"OTROS")</f>
        <v>OTROS</v>
      </c>
      <c r="AQ2865" s="15" t="str">
        <f>+IFERROR(VLOOKUP(Tabla1[[#This Row],[EMPLEADO]],IS[[NÓMINA]:[INGENIERO]],2,0),"OTROS")</f>
        <v>OTROS</v>
      </c>
    </row>
    <row r="2866" spans="1:43" x14ac:dyDescent="0.25">
      <c r="A2866" t="s">
        <v>7477</v>
      </c>
      <c r="B2866">
        <v>1</v>
      </c>
      <c r="C2866" t="s">
        <v>8956</v>
      </c>
      <c r="D2866" t="s">
        <v>38</v>
      </c>
      <c r="E2866" t="s">
        <v>160</v>
      </c>
      <c r="F2866" t="s">
        <v>8957</v>
      </c>
      <c r="G2866" s="17" t="s">
        <v>8958</v>
      </c>
      <c r="H2866" t="s">
        <v>124</v>
      </c>
      <c r="I2866" t="s">
        <v>43</v>
      </c>
      <c r="J2866" t="s">
        <v>8</v>
      </c>
      <c r="K2866" t="s">
        <v>240</v>
      </c>
      <c r="L2866" t="s">
        <v>241</v>
      </c>
      <c r="M2866" t="s">
        <v>94</v>
      </c>
      <c r="N2866">
        <v>0</v>
      </c>
      <c r="O2866" t="s">
        <v>47</v>
      </c>
      <c r="P2866">
        <v>93</v>
      </c>
      <c r="Q2866" t="s">
        <v>48</v>
      </c>
      <c r="R2866" t="s">
        <v>49</v>
      </c>
      <c r="S2866" t="s">
        <v>50</v>
      </c>
      <c r="T2866" t="s">
        <v>51</v>
      </c>
      <c r="U2866" t="s">
        <v>52</v>
      </c>
      <c r="V2866">
        <v>1.05</v>
      </c>
      <c r="W2866" s="1">
        <v>750.75000000000011</v>
      </c>
      <c r="X2866">
        <v>1</v>
      </c>
      <c r="Y2866">
        <v>2.5</v>
      </c>
      <c r="Z2866">
        <v>5</v>
      </c>
      <c r="AA2866">
        <v>0.5</v>
      </c>
      <c r="AB2866" s="2">
        <v>0</v>
      </c>
      <c r="AC2866" s="1">
        <v>0</v>
      </c>
      <c r="AD2866" s="7">
        <v>43539</v>
      </c>
      <c r="AE2866" s="7">
        <v>43539</v>
      </c>
      <c r="AF2866">
        <v>0</v>
      </c>
      <c r="AG2866" t="s">
        <v>53</v>
      </c>
      <c r="AH2866" s="2">
        <v>0</v>
      </c>
      <c r="AI2866" s="1">
        <v>0</v>
      </c>
      <c r="AJ2866" s="1">
        <v>0</v>
      </c>
      <c r="AK2866" s="60" t="str">
        <f>+IF(Tabla1[[#This Row],[REQUEST_TY]]="SR MANTENIMIENTO CORRECTIVO", "EMERGENCIA", "OTROS")</f>
        <v>EMERGENCIA</v>
      </c>
      <c r="AL2866" s="6" t="str">
        <f>+_xlfn.IFS(Tabla1[[#This Row],[Veces obj]]&lt;=1,"0-1",Tabla1[[#This Row],[Veces obj]]&lt;=2,"1-2",Tabla1[[#This Row],[Veces obj]]&lt;=3,"2-3",TRUE,"&gt;3")</f>
        <v>0-1</v>
      </c>
      <c r="AM2866" s="60" t="str">
        <f>+_xlfn.IFS(MONTH(Tabla1[[#This Row],[MES]])&lt;=3,"Q1",MONTH(Tabla1[[#This Row],[MES]])&lt;=6,"Q2",MONTH(Tabla1[[#This Row],[MES]])&lt;=9,"Q3",TRUE,"Q4")</f>
        <v>Q1</v>
      </c>
      <c r="AN2866" s="15" t="str">
        <f>+IFERROR(VLOOKUP(Tabla1[[#This Row],[CUENTA]],CTAS[],2,0),"OTROS")</f>
        <v>OTROS</v>
      </c>
      <c r="AP2866" s="15" t="str">
        <f>+IFERROR(VLOOKUP(Tabla1[[#This Row],[EMPLEADO]],IS[],3,0),"OTROS")</f>
        <v>JUAREZ</v>
      </c>
      <c r="AQ2866" s="15" t="str">
        <f>+IFERROR(VLOOKUP(Tabla1[[#This Row],[EMPLEADO]],IS[[NÓMINA]:[INGENIERO]],2,0),"OTROS")</f>
        <v>MIGUEL COTA</v>
      </c>
    </row>
    <row r="2867" spans="1:43" x14ac:dyDescent="0.25">
      <c r="A2867" t="s">
        <v>7477</v>
      </c>
      <c r="B2867">
        <v>1</v>
      </c>
      <c r="C2867" t="s">
        <v>8959</v>
      </c>
      <c r="D2867" t="s">
        <v>38</v>
      </c>
      <c r="E2867" t="s">
        <v>160</v>
      </c>
      <c r="F2867" t="s">
        <v>8960</v>
      </c>
      <c r="G2867" s="17" t="s">
        <v>1491</v>
      </c>
      <c r="H2867" t="s">
        <v>124</v>
      </c>
      <c r="I2867" t="s">
        <v>43</v>
      </c>
      <c r="J2867" t="s">
        <v>8</v>
      </c>
      <c r="K2867" t="s">
        <v>240</v>
      </c>
      <c r="L2867" t="s">
        <v>241</v>
      </c>
      <c r="M2867" t="s">
        <v>94</v>
      </c>
      <c r="N2867">
        <v>0</v>
      </c>
      <c r="O2867" t="s">
        <v>47</v>
      </c>
      <c r="P2867">
        <v>15</v>
      </c>
      <c r="Q2867" t="s">
        <v>194</v>
      </c>
      <c r="R2867" t="s">
        <v>49</v>
      </c>
      <c r="S2867" t="s">
        <v>50</v>
      </c>
      <c r="T2867" t="s">
        <v>51</v>
      </c>
      <c r="U2867" t="s">
        <v>444</v>
      </c>
      <c r="V2867">
        <v>0</v>
      </c>
      <c r="W2867" s="1">
        <v>0</v>
      </c>
      <c r="X2867">
        <v>1</v>
      </c>
      <c r="Y2867">
        <v>3.55</v>
      </c>
      <c r="Z2867">
        <v>5</v>
      </c>
      <c r="AA2867">
        <v>0.71</v>
      </c>
      <c r="AB2867" s="2">
        <v>0</v>
      </c>
      <c r="AC2867" s="1">
        <v>0</v>
      </c>
      <c r="AD2867" s="7">
        <v>43549</v>
      </c>
      <c r="AE2867" s="7">
        <v>43549</v>
      </c>
      <c r="AF2867">
        <v>0</v>
      </c>
      <c r="AG2867" t="s">
        <v>53</v>
      </c>
      <c r="AH2867" s="2">
        <v>0</v>
      </c>
      <c r="AI2867" s="1">
        <v>0</v>
      </c>
      <c r="AJ2867" s="1">
        <v>0</v>
      </c>
      <c r="AK2867" s="60" t="str">
        <f>+IF(Tabla1[[#This Row],[REQUEST_TY]]="SR MANTENIMIENTO CORRECTIVO", "EMERGENCIA", "OTROS")</f>
        <v>EMERGENCIA</v>
      </c>
      <c r="AL2867" s="6" t="str">
        <f>+_xlfn.IFS(Tabla1[[#This Row],[Veces obj]]&lt;=1,"0-1",Tabla1[[#This Row],[Veces obj]]&lt;=2,"1-2",Tabla1[[#This Row],[Veces obj]]&lt;=3,"2-3",TRUE,"&gt;3")</f>
        <v>0-1</v>
      </c>
      <c r="AM2867" s="60" t="str">
        <f>+_xlfn.IFS(MONTH(Tabla1[[#This Row],[MES]])&lt;=3,"Q1",MONTH(Tabla1[[#This Row],[MES]])&lt;=6,"Q2",MONTH(Tabla1[[#This Row],[MES]])&lt;=9,"Q3",TRUE,"Q4")</f>
        <v>Q1</v>
      </c>
      <c r="AN2867" s="15" t="str">
        <f>+IFERROR(VLOOKUP(Tabla1[[#This Row],[CUENTA]],CTAS[],2,0),"OTROS")</f>
        <v>OTROS</v>
      </c>
      <c r="AP2867" s="15" t="str">
        <f>+IFERROR(VLOOKUP(Tabla1[[#This Row],[EMPLEADO]],IS[],3,0),"OTROS")</f>
        <v>JUAREZ</v>
      </c>
      <c r="AQ2867" s="15" t="str">
        <f>+IFERROR(VLOOKUP(Tabla1[[#This Row],[EMPLEADO]],IS[[NÓMINA]:[INGENIERO]],2,0),"OTROS")</f>
        <v>MIGUEL COTA</v>
      </c>
    </row>
    <row r="2868" spans="1:43" x14ac:dyDescent="0.25">
      <c r="A2868" t="s">
        <v>7477</v>
      </c>
      <c r="B2868">
        <v>1</v>
      </c>
      <c r="C2868" t="s">
        <v>8961</v>
      </c>
      <c r="D2868" t="s">
        <v>38</v>
      </c>
      <c r="E2868" t="s">
        <v>160</v>
      </c>
      <c r="F2868" t="s">
        <v>8962</v>
      </c>
      <c r="G2868" s="17" t="s">
        <v>701</v>
      </c>
      <c r="H2868" t="s">
        <v>297</v>
      </c>
      <c r="I2868" t="s">
        <v>43</v>
      </c>
      <c r="J2868" t="s">
        <v>8</v>
      </c>
      <c r="K2868" t="s">
        <v>240</v>
      </c>
      <c r="L2868" t="s">
        <v>241</v>
      </c>
      <c r="M2868" t="s">
        <v>94</v>
      </c>
      <c r="N2868">
        <v>0</v>
      </c>
      <c r="O2868" t="s">
        <v>47</v>
      </c>
      <c r="P2868">
        <v>29</v>
      </c>
      <c r="Q2868" t="s">
        <v>62</v>
      </c>
      <c r="R2868" t="s">
        <v>49</v>
      </c>
      <c r="S2868" t="s">
        <v>50</v>
      </c>
      <c r="T2868" t="s">
        <v>51</v>
      </c>
      <c r="U2868" t="s">
        <v>154</v>
      </c>
      <c r="V2868">
        <v>0.6</v>
      </c>
      <c r="W2868" s="1">
        <v>429.00000000000006</v>
      </c>
      <c r="X2868">
        <v>1</v>
      </c>
      <c r="Y2868">
        <v>3.16</v>
      </c>
      <c r="Z2868">
        <v>5</v>
      </c>
      <c r="AA2868">
        <v>0.63200000000000001</v>
      </c>
      <c r="AB2868" s="2">
        <v>0</v>
      </c>
      <c r="AC2868" s="1">
        <v>0</v>
      </c>
      <c r="AD2868" s="7">
        <v>43539</v>
      </c>
      <c r="AE2868" s="7">
        <v>43539</v>
      </c>
      <c r="AF2868">
        <v>0</v>
      </c>
      <c r="AG2868" t="s">
        <v>53</v>
      </c>
      <c r="AH2868" s="2">
        <v>0</v>
      </c>
      <c r="AI2868" s="1">
        <v>0</v>
      </c>
      <c r="AJ2868" s="1">
        <v>0</v>
      </c>
      <c r="AK2868" s="60" t="str">
        <f>+IF(Tabla1[[#This Row],[REQUEST_TY]]="SR MANTENIMIENTO CORRECTIVO", "EMERGENCIA", "OTROS")</f>
        <v>EMERGENCIA</v>
      </c>
      <c r="AL2868" s="6" t="str">
        <f>+_xlfn.IFS(Tabla1[[#This Row],[Veces obj]]&lt;=1,"0-1",Tabla1[[#This Row],[Veces obj]]&lt;=2,"1-2",Tabla1[[#This Row],[Veces obj]]&lt;=3,"2-3",TRUE,"&gt;3")</f>
        <v>0-1</v>
      </c>
      <c r="AM2868" s="60" t="str">
        <f>+_xlfn.IFS(MONTH(Tabla1[[#This Row],[MES]])&lt;=3,"Q1",MONTH(Tabla1[[#This Row],[MES]])&lt;=6,"Q2",MONTH(Tabla1[[#This Row],[MES]])&lt;=9,"Q3",TRUE,"Q4")</f>
        <v>Q1</v>
      </c>
      <c r="AN2868" s="15" t="str">
        <f>+IFERROR(VLOOKUP(Tabla1[[#This Row],[CUENTA]],CTAS[],2,0),"OTROS")</f>
        <v>OTROS</v>
      </c>
      <c r="AP2868" s="15" t="str">
        <f>+IFERROR(VLOOKUP(Tabla1[[#This Row],[EMPLEADO]],IS[],3,0),"OTROS")</f>
        <v>JUAREZ</v>
      </c>
      <c r="AQ2868" s="15" t="str">
        <f>+IFERROR(VLOOKUP(Tabla1[[#This Row],[EMPLEADO]],IS[[NÓMINA]:[INGENIERO]],2,0),"OTROS")</f>
        <v>ALFREDO TORRES</v>
      </c>
    </row>
    <row r="2869" spans="1:43" x14ac:dyDescent="0.25">
      <c r="A2869" t="s">
        <v>7477</v>
      </c>
      <c r="B2869">
        <v>1</v>
      </c>
      <c r="C2869" t="s">
        <v>8963</v>
      </c>
      <c r="D2869" t="s">
        <v>38</v>
      </c>
      <c r="E2869" t="s">
        <v>133</v>
      </c>
      <c r="F2869" t="s">
        <v>8964</v>
      </c>
      <c r="G2869" s="17" t="s">
        <v>2023</v>
      </c>
      <c r="H2869" t="s">
        <v>1130</v>
      </c>
      <c r="I2869" t="s">
        <v>43</v>
      </c>
      <c r="J2869" t="s">
        <v>8</v>
      </c>
      <c r="K2869" t="s">
        <v>59</v>
      </c>
      <c r="L2869" t="s">
        <v>2024</v>
      </c>
      <c r="M2869" t="s">
        <v>1778</v>
      </c>
      <c r="N2869">
        <v>0</v>
      </c>
      <c r="O2869" t="s">
        <v>47</v>
      </c>
      <c r="P2869">
        <v>14</v>
      </c>
      <c r="Q2869" t="s">
        <v>194</v>
      </c>
      <c r="R2869" t="s">
        <v>138</v>
      </c>
      <c r="S2869" t="s">
        <v>139</v>
      </c>
      <c r="T2869" t="s">
        <v>51</v>
      </c>
      <c r="U2869" t="s">
        <v>224</v>
      </c>
      <c r="V2869">
        <v>0.8</v>
      </c>
      <c r="W2869" s="1">
        <v>1258.4000000000003</v>
      </c>
      <c r="X2869">
        <v>1</v>
      </c>
      <c r="Y2869">
        <v>2.2200000000000002</v>
      </c>
      <c r="Z2869">
        <v>4</v>
      </c>
      <c r="AA2869">
        <v>0.55500000000000005</v>
      </c>
      <c r="AB2869" s="2">
        <v>0</v>
      </c>
      <c r="AC2869" s="1">
        <v>0</v>
      </c>
      <c r="AD2869" s="7">
        <v>43544</v>
      </c>
      <c r="AE2869" s="7">
        <v>43545</v>
      </c>
      <c r="AF2869">
        <v>1</v>
      </c>
      <c r="AG2869" t="s">
        <v>53</v>
      </c>
      <c r="AH2869" s="2">
        <v>0</v>
      </c>
      <c r="AI2869" s="1">
        <v>0</v>
      </c>
      <c r="AJ2869" s="1">
        <v>0</v>
      </c>
      <c r="AK2869" s="60" t="str">
        <f>+IF(Tabla1[[#This Row],[REQUEST_TY]]="SR MANTENIMIENTO CORRECTIVO", "EMERGENCIA", "OTROS")</f>
        <v>EMERGENCIA</v>
      </c>
      <c r="AL2869" s="6" t="str">
        <f>+_xlfn.IFS(Tabla1[[#This Row],[Veces obj]]&lt;=1,"0-1",Tabla1[[#This Row],[Veces obj]]&lt;=2,"1-2",Tabla1[[#This Row],[Veces obj]]&lt;=3,"2-3",TRUE,"&gt;3")</f>
        <v>0-1</v>
      </c>
      <c r="AM2869" s="60" t="str">
        <f>+_xlfn.IFS(MONTH(Tabla1[[#This Row],[MES]])&lt;=3,"Q1",MONTH(Tabla1[[#This Row],[MES]])&lt;=6,"Q2",MONTH(Tabla1[[#This Row],[MES]])&lt;=9,"Q3",TRUE,"Q4")</f>
        <v>Q1</v>
      </c>
      <c r="AN2869" s="15" t="str">
        <f>+IFERROR(VLOOKUP(Tabla1[[#This Row],[CUENTA]],CTAS[],2,0),"OTROS")</f>
        <v>OTROS</v>
      </c>
      <c r="AP2869" s="15" t="str">
        <f>+IFERROR(VLOOKUP(Tabla1[[#This Row],[EMPLEADO]],IS[],3,0),"OTROS")</f>
        <v>OTROS</v>
      </c>
      <c r="AQ2869" s="15" t="str">
        <f>+IFERROR(VLOOKUP(Tabla1[[#This Row],[EMPLEADO]],IS[[NÓMINA]:[INGENIERO]],2,0),"OTROS")</f>
        <v>OTROS</v>
      </c>
    </row>
    <row r="2870" spans="1:43" x14ac:dyDescent="0.25">
      <c r="A2870" t="s">
        <v>7477</v>
      </c>
      <c r="B2870">
        <v>1</v>
      </c>
      <c r="C2870" t="s">
        <v>8965</v>
      </c>
      <c r="D2870" t="s">
        <v>38</v>
      </c>
      <c r="E2870" t="s">
        <v>76</v>
      </c>
      <c r="F2870" t="s">
        <v>8966</v>
      </c>
      <c r="G2870" s="17" t="s">
        <v>4942</v>
      </c>
      <c r="H2870" t="s">
        <v>58</v>
      </c>
      <c r="I2870" t="s">
        <v>43</v>
      </c>
      <c r="J2870" t="s">
        <v>8</v>
      </c>
      <c r="K2870" t="s">
        <v>102</v>
      </c>
      <c r="L2870" t="s">
        <v>3943</v>
      </c>
      <c r="M2870" t="s">
        <v>61</v>
      </c>
      <c r="N2870">
        <v>0</v>
      </c>
      <c r="O2870" t="s">
        <v>47</v>
      </c>
      <c r="P2870">
        <v>9</v>
      </c>
      <c r="Q2870" t="s">
        <v>194</v>
      </c>
      <c r="R2870" t="s">
        <v>63</v>
      </c>
      <c r="S2870" t="s">
        <v>64</v>
      </c>
      <c r="T2870" t="s">
        <v>51</v>
      </c>
      <c r="U2870" t="s">
        <v>195</v>
      </c>
      <c r="V2870">
        <v>0.6</v>
      </c>
      <c r="W2870" s="1">
        <v>819</v>
      </c>
      <c r="X2870">
        <v>1</v>
      </c>
      <c r="Y2870">
        <v>2.13</v>
      </c>
      <c r="Z2870">
        <v>5</v>
      </c>
      <c r="AA2870">
        <v>0.42599999999999999</v>
      </c>
      <c r="AB2870" s="2">
        <v>0</v>
      </c>
      <c r="AC2870" s="1">
        <v>0</v>
      </c>
      <c r="AD2870" s="7">
        <v>43539</v>
      </c>
      <c r="AE2870" s="7">
        <v>43539</v>
      </c>
      <c r="AF2870">
        <v>0</v>
      </c>
      <c r="AG2870" t="s">
        <v>53</v>
      </c>
      <c r="AH2870" s="2">
        <v>0</v>
      </c>
      <c r="AI2870" s="1">
        <v>0</v>
      </c>
      <c r="AJ2870" s="1">
        <v>0</v>
      </c>
      <c r="AK2870" s="60" t="str">
        <f>+IF(Tabla1[[#This Row],[REQUEST_TY]]="SR MANTENIMIENTO CORRECTIVO", "EMERGENCIA", "OTROS")</f>
        <v>EMERGENCIA</v>
      </c>
      <c r="AL2870" s="6" t="str">
        <f>+_xlfn.IFS(Tabla1[[#This Row],[Veces obj]]&lt;=1,"0-1",Tabla1[[#This Row],[Veces obj]]&lt;=2,"1-2",Tabla1[[#This Row],[Veces obj]]&lt;=3,"2-3",TRUE,"&gt;3")</f>
        <v>0-1</v>
      </c>
      <c r="AM2870" s="60" t="str">
        <f>+_xlfn.IFS(MONTH(Tabla1[[#This Row],[MES]])&lt;=3,"Q1",MONTH(Tabla1[[#This Row],[MES]])&lt;=6,"Q2",MONTH(Tabla1[[#This Row],[MES]])&lt;=9,"Q3",TRUE,"Q4")</f>
        <v>Q1</v>
      </c>
      <c r="AN2870" s="15" t="str">
        <f>+IFERROR(VLOOKUP(Tabla1[[#This Row],[CUENTA]],CTAS[],2,0),"OTROS")</f>
        <v>OTROS</v>
      </c>
      <c r="AP2870" s="15" t="str">
        <f>+IFERROR(VLOOKUP(Tabla1[[#This Row],[EMPLEADO]],IS[],3,0),"OTROS")</f>
        <v>OTROS</v>
      </c>
      <c r="AQ2870" s="15" t="str">
        <f>+IFERROR(VLOOKUP(Tabla1[[#This Row],[EMPLEADO]],IS[[NÓMINA]:[INGENIERO]],2,0),"OTROS")</f>
        <v>OTROS</v>
      </c>
    </row>
    <row r="2871" spans="1:43" x14ac:dyDescent="0.25">
      <c r="A2871" t="s">
        <v>7477</v>
      </c>
      <c r="B2871">
        <v>1</v>
      </c>
      <c r="C2871" t="s">
        <v>8967</v>
      </c>
      <c r="D2871" t="s">
        <v>38</v>
      </c>
      <c r="E2871" t="s">
        <v>98</v>
      </c>
      <c r="F2871" t="s">
        <v>8968</v>
      </c>
      <c r="G2871" s="17" t="s">
        <v>6583</v>
      </c>
      <c r="H2871" t="s">
        <v>213</v>
      </c>
      <c r="I2871" t="s">
        <v>43</v>
      </c>
      <c r="J2871" t="s">
        <v>8</v>
      </c>
      <c r="K2871" t="s">
        <v>102</v>
      </c>
      <c r="L2871" t="s">
        <v>1455</v>
      </c>
      <c r="M2871" t="s">
        <v>215</v>
      </c>
      <c r="N2871">
        <v>0</v>
      </c>
      <c r="O2871" t="s">
        <v>47</v>
      </c>
      <c r="P2871">
        <v>23</v>
      </c>
      <c r="Q2871" t="s">
        <v>62</v>
      </c>
      <c r="R2871" t="s">
        <v>63</v>
      </c>
      <c r="S2871" t="s">
        <v>64</v>
      </c>
      <c r="T2871" t="s">
        <v>51</v>
      </c>
      <c r="U2871" t="s">
        <v>65</v>
      </c>
      <c r="V2871">
        <v>0.8</v>
      </c>
      <c r="W2871" s="1">
        <v>1092</v>
      </c>
      <c r="X2871">
        <v>1</v>
      </c>
      <c r="Y2871">
        <v>0.75</v>
      </c>
      <c r="Z2871">
        <v>5</v>
      </c>
      <c r="AA2871">
        <v>0.15</v>
      </c>
      <c r="AB2871" s="2">
        <v>0</v>
      </c>
      <c r="AC2871" s="1">
        <v>0</v>
      </c>
      <c r="AD2871" s="7">
        <v>43538</v>
      </c>
      <c r="AE2871" s="7">
        <v>43539</v>
      </c>
      <c r="AF2871">
        <v>1</v>
      </c>
      <c r="AG2871" t="s">
        <v>53</v>
      </c>
      <c r="AH2871" s="2">
        <v>0</v>
      </c>
      <c r="AI2871" s="1">
        <v>0</v>
      </c>
      <c r="AJ2871" s="1">
        <v>0</v>
      </c>
      <c r="AK2871" s="60" t="str">
        <f>+IF(Tabla1[[#This Row],[REQUEST_TY]]="SR MANTENIMIENTO CORRECTIVO", "EMERGENCIA", "OTROS")</f>
        <v>EMERGENCIA</v>
      </c>
      <c r="AL2871" s="6" t="str">
        <f>+_xlfn.IFS(Tabla1[[#This Row],[Veces obj]]&lt;=1,"0-1",Tabla1[[#This Row],[Veces obj]]&lt;=2,"1-2",Tabla1[[#This Row],[Veces obj]]&lt;=3,"2-3",TRUE,"&gt;3")</f>
        <v>0-1</v>
      </c>
      <c r="AM2871" s="60" t="str">
        <f>+_xlfn.IFS(MONTH(Tabla1[[#This Row],[MES]])&lt;=3,"Q1",MONTH(Tabla1[[#This Row],[MES]])&lt;=6,"Q2",MONTH(Tabla1[[#This Row],[MES]])&lt;=9,"Q3",TRUE,"Q4")</f>
        <v>Q1</v>
      </c>
      <c r="AN2871" s="15" t="str">
        <f>+IFERROR(VLOOKUP(Tabla1[[#This Row],[CUENTA]],CTAS[],2,0),"OTROS")</f>
        <v>OTROS</v>
      </c>
      <c r="AP2871" s="15" t="str">
        <f>+IFERROR(VLOOKUP(Tabla1[[#This Row],[EMPLEADO]],IS[],3,0),"OTROS")</f>
        <v>OTROS</v>
      </c>
      <c r="AQ2871" s="15" t="str">
        <f>+IFERROR(VLOOKUP(Tabla1[[#This Row],[EMPLEADO]],IS[[NÓMINA]:[INGENIERO]],2,0),"OTROS")</f>
        <v>OTROS</v>
      </c>
    </row>
    <row r="2872" spans="1:43" x14ac:dyDescent="0.25">
      <c r="A2872" t="s">
        <v>7477</v>
      </c>
      <c r="B2872">
        <v>1</v>
      </c>
      <c r="C2872" t="s">
        <v>8969</v>
      </c>
      <c r="D2872" t="s">
        <v>38</v>
      </c>
      <c r="E2872" t="s">
        <v>55</v>
      </c>
      <c r="F2872" t="s">
        <v>8970</v>
      </c>
      <c r="G2872" s="17" t="s">
        <v>6588</v>
      </c>
      <c r="H2872" t="s">
        <v>213</v>
      </c>
      <c r="I2872" t="s">
        <v>43</v>
      </c>
      <c r="J2872" t="s">
        <v>8</v>
      </c>
      <c r="K2872" t="s">
        <v>102</v>
      </c>
      <c r="L2872" t="s">
        <v>1292</v>
      </c>
      <c r="M2872" t="s">
        <v>215</v>
      </c>
      <c r="N2872">
        <v>0</v>
      </c>
      <c r="O2872" t="s">
        <v>47</v>
      </c>
      <c r="P2872">
        <v>23</v>
      </c>
      <c r="Q2872" t="s">
        <v>62</v>
      </c>
      <c r="R2872" t="s">
        <v>63</v>
      </c>
      <c r="S2872" t="s">
        <v>64</v>
      </c>
      <c r="T2872" t="s">
        <v>51</v>
      </c>
      <c r="U2872" t="s">
        <v>65</v>
      </c>
      <c r="V2872">
        <v>0.8</v>
      </c>
      <c r="W2872" s="1">
        <v>1092</v>
      </c>
      <c r="X2872">
        <v>1</v>
      </c>
      <c r="Y2872">
        <v>0.9</v>
      </c>
      <c r="Z2872">
        <v>5</v>
      </c>
      <c r="AA2872">
        <v>0.18</v>
      </c>
      <c r="AB2872" s="2">
        <v>0</v>
      </c>
      <c r="AC2872" s="1">
        <v>0</v>
      </c>
      <c r="AD2872" s="7">
        <v>43543</v>
      </c>
      <c r="AE2872" s="7">
        <v>43544</v>
      </c>
      <c r="AF2872">
        <v>1</v>
      </c>
      <c r="AG2872" t="s">
        <v>53</v>
      </c>
      <c r="AH2872" s="2">
        <v>0</v>
      </c>
      <c r="AI2872" s="1">
        <v>0</v>
      </c>
      <c r="AJ2872" s="1">
        <v>0</v>
      </c>
      <c r="AK2872" s="60" t="str">
        <f>+IF(Tabla1[[#This Row],[REQUEST_TY]]="SR MANTENIMIENTO CORRECTIVO", "EMERGENCIA", "OTROS")</f>
        <v>EMERGENCIA</v>
      </c>
      <c r="AL2872" s="6" t="str">
        <f>+_xlfn.IFS(Tabla1[[#This Row],[Veces obj]]&lt;=1,"0-1",Tabla1[[#This Row],[Veces obj]]&lt;=2,"1-2",Tabla1[[#This Row],[Veces obj]]&lt;=3,"2-3",TRUE,"&gt;3")</f>
        <v>0-1</v>
      </c>
      <c r="AM2872" s="60" t="str">
        <f>+_xlfn.IFS(MONTH(Tabla1[[#This Row],[MES]])&lt;=3,"Q1",MONTH(Tabla1[[#This Row],[MES]])&lt;=6,"Q2",MONTH(Tabla1[[#This Row],[MES]])&lt;=9,"Q3",TRUE,"Q4")</f>
        <v>Q1</v>
      </c>
      <c r="AN2872" s="15" t="str">
        <f>+IFERROR(VLOOKUP(Tabla1[[#This Row],[CUENTA]],CTAS[],2,0),"OTROS")</f>
        <v>OTROS</v>
      </c>
      <c r="AP2872" s="15" t="str">
        <f>+IFERROR(VLOOKUP(Tabla1[[#This Row],[EMPLEADO]],IS[],3,0),"OTROS")</f>
        <v>OTROS</v>
      </c>
      <c r="AQ2872" s="15" t="str">
        <f>+IFERROR(VLOOKUP(Tabla1[[#This Row],[EMPLEADO]],IS[[NÓMINA]:[INGENIERO]],2,0),"OTROS")</f>
        <v>OTROS</v>
      </c>
    </row>
    <row r="2873" spans="1:43" x14ac:dyDescent="0.25">
      <c r="A2873" t="s">
        <v>7477</v>
      </c>
      <c r="B2873">
        <v>1</v>
      </c>
      <c r="C2873" t="s">
        <v>8971</v>
      </c>
      <c r="D2873" t="s">
        <v>38</v>
      </c>
      <c r="E2873" t="s">
        <v>2243</v>
      </c>
      <c r="F2873" t="s">
        <v>8972</v>
      </c>
      <c r="G2873" s="17" t="s">
        <v>6885</v>
      </c>
      <c r="H2873" t="s">
        <v>646</v>
      </c>
      <c r="I2873" t="s">
        <v>43</v>
      </c>
      <c r="J2873" t="s">
        <v>8</v>
      </c>
      <c r="K2873" t="s">
        <v>6886</v>
      </c>
      <c r="L2873" t="s">
        <v>6887</v>
      </c>
      <c r="M2873" t="s">
        <v>649</v>
      </c>
      <c r="N2873">
        <v>0</v>
      </c>
      <c r="O2873" t="s">
        <v>47</v>
      </c>
      <c r="P2873">
        <v>21</v>
      </c>
      <c r="Q2873" t="s">
        <v>62</v>
      </c>
      <c r="R2873" t="s">
        <v>440</v>
      </c>
      <c r="S2873" t="s">
        <v>139</v>
      </c>
      <c r="T2873" t="s">
        <v>51</v>
      </c>
      <c r="U2873" t="s">
        <v>262</v>
      </c>
      <c r="V2873">
        <v>1.05</v>
      </c>
      <c r="W2873" s="1">
        <v>1651.6500000000003</v>
      </c>
      <c r="X2873">
        <v>1</v>
      </c>
      <c r="Y2873">
        <v>0.52</v>
      </c>
      <c r="Z2873">
        <v>4</v>
      </c>
      <c r="AA2873">
        <v>0.13</v>
      </c>
      <c r="AB2873" s="2">
        <v>0</v>
      </c>
      <c r="AC2873" s="1">
        <v>0</v>
      </c>
      <c r="AD2873" s="7">
        <v>43544</v>
      </c>
      <c r="AE2873" s="7">
        <v>43544</v>
      </c>
      <c r="AF2873">
        <v>0</v>
      </c>
      <c r="AG2873" t="s">
        <v>53</v>
      </c>
      <c r="AH2873" s="2">
        <v>0</v>
      </c>
      <c r="AI2873" s="1">
        <v>0</v>
      </c>
      <c r="AJ2873" s="1">
        <v>0</v>
      </c>
      <c r="AK2873" s="60" t="str">
        <f>+IF(Tabla1[[#This Row],[REQUEST_TY]]="SR MANTENIMIENTO CORRECTIVO", "EMERGENCIA", "OTROS")</f>
        <v>EMERGENCIA</v>
      </c>
      <c r="AL2873" s="6" t="str">
        <f>+_xlfn.IFS(Tabla1[[#This Row],[Veces obj]]&lt;=1,"0-1",Tabla1[[#This Row],[Veces obj]]&lt;=2,"1-2",Tabla1[[#This Row],[Veces obj]]&lt;=3,"2-3",TRUE,"&gt;3")</f>
        <v>0-1</v>
      </c>
      <c r="AM2873" s="60" t="str">
        <f>+_xlfn.IFS(MONTH(Tabla1[[#This Row],[MES]])&lt;=3,"Q1",MONTH(Tabla1[[#This Row],[MES]])&lt;=6,"Q2",MONTH(Tabla1[[#This Row],[MES]])&lt;=9,"Q3",TRUE,"Q4")</f>
        <v>Q1</v>
      </c>
      <c r="AN2873" s="15" t="str">
        <f>+IFERROR(VLOOKUP(Tabla1[[#This Row],[CUENTA]],CTAS[],2,0),"OTROS")</f>
        <v>OTROS</v>
      </c>
      <c r="AP2873" s="15" t="str">
        <f>+IFERROR(VLOOKUP(Tabla1[[#This Row],[EMPLEADO]],IS[],3,0),"OTROS")</f>
        <v>OTROS</v>
      </c>
      <c r="AQ2873" s="15" t="str">
        <f>+IFERROR(VLOOKUP(Tabla1[[#This Row],[EMPLEADO]],IS[[NÓMINA]:[INGENIERO]],2,0),"OTROS")</f>
        <v>OTROS</v>
      </c>
    </row>
    <row r="2874" spans="1:43" x14ac:dyDescent="0.25">
      <c r="A2874" t="s">
        <v>7477</v>
      </c>
      <c r="B2874">
        <v>1</v>
      </c>
      <c r="C2874" t="s">
        <v>8973</v>
      </c>
      <c r="D2874" t="s">
        <v>3370</v>
      </c>
      <c r="E2874" t="s">
        <v>39</v>
      </c>
      <c r="F2874" t="s">
        <v>8974</v>
      </c>
      <c r="G2874" s="17" t="s">
        <v>8785</v>
      </c>
      <c r="H2874" t="s">
        <v>213</v>
      </c>
      <c r="I2874" t="s">
        <v>43</v>
      </c>
      <c r="J2874" t="s">
        <v>8</v>
      </c>
      <c r="K2874" t="s">
        <v>607</v>
      </c>
      <c r="L2874" t="s">
        <v>8786</v>
      </c>
      <c r="M2874" t="s">
        <v>640</v>
      </c>
      <c r="N2874">
        <v>0</v>
      </c>
      <c r="O2874" t="s">
        <v>47</v>
      </c>
      <c r="P2874" t="s">
        <v>822</v>
      </c>
      <c r="Q2874" t="s">
        <v>48</v>
      </c>
      <c r="R2874" t="s">
        <v>49</v>
      </c>
      <c r="S2874" t="s">
        <v>50</v>
      </c>
      <c r="T2874" t="s">
        <v>51</v>
      </c>
      <c r="U2874" t="s">
        <v>52</v>
      </c>
      <c r="V2874">
        <v>1</v>
      </c>
      <c r="W2874" s="1">
        <v>1072.5000000000002</v>
      </c>
      <c r="X2874">
        <v>0</v>
      </c>
      <c r="Y2874">
        <v>5</v>
      </c>
      <c r="Z2874">
        <v>5</v>
      </c>
      <c r="AA2874">
        <v>1</v>
      </c>
      <c r="AB2874" s="2">
        <v>0</v>
      </c>
      <c r="AC2874" s="1">
        <v>0</v>
      </c>
      <c r="AD2874" s="7">
        <v>43538</v>
      </c>
      <c r="AE2874" s="7">
        <v>43543</v>
      </c>
      <c r="AF2874">
        <v>2</v>
      </c>
      <c r="AG2874" t="s">
        <v>1680</v>
      </c>
      <c r="AH2874" s="2">
        <v>0</v>
      </c>
      <c r="AI2874" s="1">
        <v>0</v>
      </c>
      <c r="AJ2874" s="1">
        <v>0</v>
      </c>
      <c r="AK2874" s="60" t="str">
        <f>+IF(Tabla1[[#This Row],[REQUEST_TY]]="SR MANTENIMIENTO CORRECTIVO", "EMERGENCIA", "OTROS")</f>
        <v>OTROS</v>
      </c>
      <c r="AL2874" s="6" t="str">
        <f>+_xlfn.IFS(Tabla1[[#This Row],[Veces obj]]&lt;=1,"0-1",Tabla1[[#This Row],[Veces obj]]&lt;=2,"1-2",Tabla1[[#This Row],[Veces obj]]&lt;=3,"2-3",TRUE,"&gt;3")</f>
        <v>0-1</v>
      </c>
      <c r="AM2874" s="60" t="str">
        <f>+_xlfn.IFS(MONTH(Tabla1[[#This Row],[MES]])&lt;=3,"Q1",MONTH(Tabla1[[#This Row],[MES]])&lt;=6,"Q2",MONTH(Tabla1[[#This Row],[MES]])&lt;=9,"Q3",TRUE,"Q4")</f>
        <v>Q1</v>
      </c>
      <c r="AN2874" s="15" t="str">
        <f>+IFERROR(VLOOKUP(Tabla1[[#This Row],[CUENTA]],CTAS[],2,0),"OTROS")</f>
        <v>OTROS</v>
      </c>
      <c r="AP2874" s="15" t="str">
        <f>+IFERROR(VLOOKUP(Tabla1[[#This Row],[EMPLEADO]],IS[],3,0),"OTROS")</f>
        <v>OTROS</v>
      </c>
      <c r="AQ2874" s="15" t="str">
        <f>+IFERROR(VLOOKUP(Tabla1[[#This Row],[EMPLEADO]],IS[[NÓMINA]:[INGENIERO]],2,0),"OTROS")</f>
        <v>OTROS</v>
      </c>
    </row>
    <row r="2875" spans="1:43" x14ac:dyDescent="0.25">
      <c r="A2875" t="s">
        <v>7477</v>
      </c>
      <c r="B2875">
        <v>1</v>
      </c>
      <c r="C2875" t="s">
        <v>8975</v>
      </c>
      <c r="D2875" t="s">
        <v>38</v>
      </c>
      <c r="E2875" t="s">
        <v>39</v>
      </c>
      <c r="F2875" t="s">
        <v>8976</v>
      </c>
      <c r="G2875" s="17" t="s">
        <v>8977</v>
      </c>
      <c r="H2875" t="s">
        <v>1572</v>
      </c>
      <c r="I2875" t="s">
        <v>43</v>
      </c>
      <c r="J2875" t="s">
        <v>8</v>
      </c>
      <c r="K2875" t="s">
        <v>338</v>
      </c>
      <c r="L2875" t="s">
        <v>8978</v>
      </c>
      <c r="M2875" t="s">
        <v>8979</v>
      </c>
      <c r="N2875">
        <v>0</v>
      </c>
      <c r="O2875" t="s">
        <v>47</v>
      </c>
      <c r="P2875">
        <v>2660</v>
      </c>
      <c r="Q2875" t="s">
        <v>48</v>
      </c>
      <c r="R2875" t="s">
        <v>49</v>
      </c>
      <c r="S2875" t="s">
        <v>50</v>
      </c>
      <c r="T2875" t="s">
        <v>51</v>
      </c>
      <c r="U2875" t="s">
        <v>52</v>
      </c>
      <c r="V2875">
        <v>1.05</v>
      </c>
      <c r="W2875" s="1">
        <v>750.75000000000011</v>
      </c>
      <c r="X2875">
        <v>1</v>
      </c>
      <c r="Y2875">
        <v>2.0299999999999998</v>
      </c>
      <c r="Z2875">
        <v>5</v>
      </c>
      <c r="AA2875">
        <v>0.40599999999999997</v>
      </c>
      <c r="AB2875" s="2">
        <v>0</v>
      </c>
      <c r="AC2875" s="1">
        <v>0</v>
      </c>
      <c r="AD2875" s="7">
        <v>43539</v>
      </c>
      <c r="AE2875" s="7">
        <v>43539</v>
      </c>
      <c r="AF2875">
        <v>0</v>
      </c>
      <c r="AG2875" t="s">
        <v>53</v>
      </c>
      <c r="AH2875" s="2">
        <v>0</v>
      </c>
      <c r="AI2875" s="1">
        <v>0</v>
      </c>
      <c r="AJ2875" s="1">
        <v>0</v>
      </c>
      <c r="AK2875" s="60" t="str">
        <f>+IF(Tabla1[[#This Row],[REQUEST_TY]]="SR MANTENIMIENTO CORRECTIVO", "EMERGENCIA", "OTROS")</f>
        <v>EMERGENCIA</v>
      </c>
      <c r="AL2875" s="6" t="str">
        <f>+_xlfn.IFS(Tabla1[[#This Row],[Veces obj]]&lt;=1,"0-1",Tabla1[[#This Row],[Veces obj]]&lt;=2,"1-2",Tabla1[[#This Row],[Veces obj]]&lt;=3,"2-3",TRUE,"&gt;3")</f>
        <v>0-1</v>
      </c>
      <c r="AM2875" s="60" t="str">
        <f>+_xlfn.IFS(MONTH(Tabla1[[#This Row],[MES]])&lt;=3,"Q1",MONTH(Tabla1[[#This Row],[MES]])&lt;=6,"Q2",MONTH(Tabla1[[#This Row],[MES]])&lt;=9,"Q3",TRUE,"Q4")</f>
        <v>Q1</v>
      </c>
      <c r="AN2875" s="15" t="str">
        <f>+IFERROR(VLOOKUP(Tabla1[[#This Row],[CUENTA]],CTAS[],2,0),"OTROS")</f>
        <v>OTROS</v>
      </c>
      <c r="AP2875" s="15" t="str">
        <f>+IFERROR(VLOOKUP(Tabla1[[#This Row],[EMPLEADO]],IS[],3,0),"OTROS")</f>
        <v>OTROS</v>
      </c>
      <c r="AQ2875" s="15" t="str">
        <f>+IFERROR(VLOOKUP(Tabla1[[#This Row],[EMPLEADO]],IS[[NÓMINA]:[INGENIERO]],2,0),"OTROS")</f>
        <v>OTROS</v>
      </c>
    </row>
    <row r="2876" spans="1:43" x14ac:dyDescent="0.25">
      <c r="A2876" t="s">
        <v>7477</v>
      </c>
      <c r="B2876">
        <v>1</v>
      </c>
      <c r="C2876" t="s">
        <v>8980</v>
      </c>
      <c r="D2876" t="s">
        <v>3370</v>
      </c>
      <c r="E2876" t="s">
        <v>39</v>
      </c>
      <c r="F2876" t="s">
        <v>8981</v>
      </c>
      <c r="G2876" s="17" t="s">
        <v>8626</v>
      </c>
      <c r="H2876" t="s">
        <v>1572</v>
      </c>
      <c r="I2876" t="s">
        <v>43</v>
      </c>
      <c r="J2876" t="s">
        <v>8</v>
      </c>
      <c r="K2876" t="s">
        <v>607</v>
      </c>
      <c r="L2876" t="s">
        <v>8627</v>
      </c>
      <c r="M2876" t="s">
        <v>1957</v>
      </c>
      <c r="N2876">
        <v>0</v>
      </c>
      <c r="O2876" t="s">
        <v>47</v>
      </c>
      <c r="P2876" t="s">
        <v>822</v>
      </c>
      <c r="Q2876" t="s">
        <v>48</v>
      </c>
      <c r="R2876" t="s">
        <v>49</v>
      </c>
      <c r="S2876" t="s">
        <v>50</v>
      </c>
      <c r="T2876" t="s">
        <v>51</v>
      </c>
      <c r="U2876" t="s">
        <v>52</v>
      </c>
      <c r="V2876">
        <v>1</v>
      </c>
      <c r="W2876" s="1">
        <v>1072.5000000000002</v>
      </c>
      <c r="X2876">
        <v>0</v>
      </c>
      <c r="Y2876">
        <v>5</v>
      </c>
      <c r="Z2876">
        <v>5</v>
      </c>
      <c r="AA2876">
        <v>1</v>
      </c>
      <c r="AB2876" s="2">
        <v>0</v>
      </c>
      <c r="AC2876" s="1">
        <v>0</v>
      </c>
      <c r="AD2876" s="7">
        <v>43538</v>
      </c>
      <c r="AE2876" s="7">
        <v>43538</v>
      </c>
      <c r="AF2876">
        <v>0</v>
      </c>
      <c r="AG2876" t="s">
        <v>53</v>
      </c>
      <c r="AH2876" s="2">
        <v>0</v>
      </c>
      <c r="AI2876" s="1">
        <v>0</v>
      </c>
      <c r="AJ2876" s="1">
        <v>0</v>
      </c>
      <c r="AK2876" s="60" t="str">
        <f>+IF(Tabla1[[#This Row],[REQUEST_TY]]="SR MANTENIMIENTO CORRECTIVO", "EMERGENCIA", "OTROS")</f>
        <v>OTROS</v>
      </c>
      <c r="AL2876" s="6" t="str">
        <f>+_xlfn.IFS(Tabla1[[#This Row],[Veces obj]]&lt;=1,"0-1",Tabla1[[#This Row],[Veces obj]]&lt;=2,"1-2",Tabla1[[#This Row],[Veces obj]]&lt;=3,"2-3",TRUE,"&gt;3")</f>
        <v>0-1</v>
      </c>
      <c r="AM2876" s="60" t="str">
        <f>+_xlfn.IFS(MONTH(Tabla1[[#This Row],[MES]])&lt;=3,"Q1",MONTH(Tabla1[[#This Row],[MES]])&lt;=6,"Q2",MONTH(Tabla1[[#This Row],[MES]])&lt;=9,"Q3",TRUE,"Q4")</f>
        <v>Q1</v>
      </c>
      <c r="AN2876" s="15" t="str">
        <f>+IFERROR(VLOOKUP(Tabla1[[#This Row],[CUENTA]],CTAS[],2,0),"OTROS")</f>
        <v>OTROS</v>
      </c>
      <c r="AP2876" s="15" t="str">
        <f>+IFERROR(VLOOKUP(Tabla1[[#This Row],[EMPLEADO]],IS[],3,0),"OTROS")</f>
        <v>OTROS</v>
      </c>
      <c r="AQ2876" s="15" t="str">
        <f>+IFERROR(VLOOKUP(Tabla1[[#This Row],[EMPLEADO]],IS[[NÓMINA]:[INGENIERO]],2,0),"OTROS")</f>
        <v>OTROS</v>
      </c>
    </row>
    <row r="2877" spans="1:43" x14ac:dyDescent="0.25">
      <c r="A2877" t="s">
        <v>7477</v>
      </c>
      <c r="B2877">
        <v>1</v>
      </c>
      <c r="C2877" t="s">
        <v>8982</v>
      </c>
      <c r="D2877" t="s">
        <v>3370</v>
      </c>
      <c r="E2877" t="s">
        <v>39</v>
      </c>
      <c r="F2877" t="s">
        <v>8981</v>
      </c>
      <c r="G2877" s="17" t="s">
        <v>8623</v>
      </c>
      <c r="H2877" t="s">
        <v>213</v>
      </c>
      <c r="I2877" t="s">
        <v>43</v>
      </c>
      <c r="J2877" t="s">
        <v>8</v>
      </c>
      <c r="K2877" t="s">
        <v>607</v>
      </c>
      <c r="L2877" t="s">
        <v>608</v>
      </c>
      <c r="M2877" t="s">
        <v>215</v>
      </c>
      <c r="N2877">
        <v>0</v>
      </c>
      <c r="O2877" t="s">
        <v>47</v>
      </c>
      <c r="P2877" t="s">
        <v>822</v>
      </c>
      <c r="Q2877" t="s">
        <v>48</v>
      </c>
      <c r="R2877" t="s">
        <v>49</v>
      </c>
      <c r="S2877" t="s">
        <v>50</v>
      </c>
      <c r="T2877" t="s">
        <v>51</v>
      </c>
      <c r="U2877" t="s">
        <v>52</v>
      </c>
      <c r="V2877">
        <v>1</v>
      </c>
      <c r="W2877" s="1">
        <v>1072.5000000000002</v>
      </c>
      <c r="X2877">
        <v>0</v>
      </c>
      <c r="Y2877">
        <v>5</v>
      </c>
      <c r="Z2877">
        <v>5</v>
      </c>
      <c r="AA2877">
        <v>1</v>
      </c>
      <c r="AB2877" s="2">
        <v>0</v>
      </c>
      <c r="AC2877" s="1">
        <v>0</v>
      </c>
      <c r="AD2877" s="7">
        <v>43538</v>
      </c>
      <c r="AE2877" s="7">
        <v>43538</v>
      </c>
      <c r="AF2877">
        <v>0</v>
      </c>
      <c r="AG2877" t="s">
        <v>53</v>
      </c>
      <c r="AH2877" s="2">
        <v>0</v>
      </c>
      <c r="AI2877" s="1">
        <v>0</v>
      </c>
      <c r="AJ2877" s="1">
        <v>0</v>
      </c>
      <c r="AK2877" s="60" t="str">
        <f>+IF(Tabla1[[#This Row],[REQUEST_TY]]="SR MANTENIMIENTO CORRECTIVO", "EMERGENCIA", "OTROS")</f>
        <v>OTROS</v>
      </c>
      <c r="AL2877" s="6" t="str">
        <f>+_xlfn.IFS(Tabla1[[#This Row],[Veces obj]]&lt;=1,"0-1",Tabla1[[#This Row],[Veces obj]]&lt;=2,"1-2",Tabla1[[#This Row],[Veces obj]]&lt;=3,"2-3",TRUE,"&gt;3")</f>
        <v>0-1</v>
      </c>
      <c r="AM2877" s="60" t="str">
        <f>+_xlfn.IFS(MONTH(Tabla1[[#This Row],[MES]])&lt;=3,"Q1",MONTH(Tabla1[[#This Row],[MES]])&lt;=6,"Q2",MONTH(Tabla1[[#This Row],[MES]])&lt;=9,"Q3",TRUE,"Q4")</f>
        <v>Q1</v>
      </c>
      <c r="AN2877" s="15" t="str">
        <f>+IFERROR(VLOOKUP(Tabla1[[#This Row],[CUENTA]],CTAS[],2,0),"OTROS")</f>
        <v>OTROS</v>
      </c>
      <c r="AP2877" s="15" t="str">
        <f>+IFERROR(VLOOKUP(Tabla1[[#This Row],[EMPLEADO]],IS[],3,0),"OTROS")</f>
        <v>OTROS</v>
      </c>
      <c r="AQ2877" s="15" t="str">
        <f>+IFERROR(VLOOKUP(Tabla1[[#This Row],[EMPLEADO]],IS[[NÓMINA]:[INGENIERO]],2,0),"OTROS")</f>
        <v>OTROS</v>
      </c>
    </row>
    <row r="2878" spans="1:43" x14ac:dyDescent="0.25">
      <c r="A2878" t="s">
        <v>7477</v>
      </c>
      <c r="B2878">
        <v>1</v>
      </c>
      <c r="C2878" t="s">
        <v>8983</v>
      </c>
      <c r="D2878" t="s">
        <v>3691</v>
      </c>
      <c r="E2878" t="s">
        <v>39</v>
      </c>
      <c r="F2878" t="s">
        <v>8984</v>
      </c>
      <c r="G2878" s="17" t="s">
        <v>8626</v>
      </c>
      <c r="H2878" t="s">
        <v>1572</v>
      </c>
      <c r="I2878" t="s">
        <v>43</v>
      </c>
      <c r="J2878" t="s">
        <v>8</v>
      </c>
      <c r="K2878" t="s">
        <v>607</v>
      </c>
      <c r="L2878" t="s">
        <v>8627</v>
      </c>
      <c r="M2878" t="s">
        <v>1957</v>
      </c>
      <c r="N2878">
        <v>0</v>
      </c>
      <c r="O2878" t="s">
        <v>47</v>
      </c>
      <c r="P2878" t="s">
        <v>822</v>
      </c>
      <c r="Q2878" t="s">
        <v>48</v>
      </c>
      <c r="R2878" t="s">
        <v>49</v>
      </c>
      <c r="S2878" t="s">
        <v>50</v>
      </c>
      <c r="T2878" t="s">
        <v>51</v>
      </c>
      <c r="U2878" t="s">
        <v>52</v>
      </c>
      <c r="V2878">
        <v>1</v>
      </c>
      <c r="W2878" s="1">
        <v>715.00000000000011</v>
      </c>
      <c r="X2878">
        <v>0</v>
      </c>
      <c r="Y2878">
        <v>5</v>
      </c>
      <c r="Z2878">
        <v>5</v>
      </c>
      <c r="AA2878">
        <v>1</v>
      </c>
      <c r="AB2878" s="2">
        <v>0</v>
      </c>
      <c r="AC2878" s="1">
        <v>0</v>
      </c>
      <c r="AD2878" s="7">
        <v>43538</v>
      </c>
      <c r="AE2878" s="7">
        <v>43538</v>
      </c>
      <c r="AF2878">
        <v>0</v>
      </c>
      <c r="AG2878" t="s">
        <v>53</v>
      </c>
      <c r="AH2878" s="2">
        <v>0</v>
      </c>
      <c r="AI2878" s="1">
        <v>0</v>
      </c>
      <c r="AJ2878" s="1">
        <v>0</v>
      </c>
      <c r="AK2878" s="60" t="str">
        <f>+IF(Tabla1[[#This Row],[REQUEST_TY]]="SR MANTENIMIENTO CORRECTIVO", "EMERGENCIA", "OTROS")</f>
        <v>OTROS</v>
      </c>
      <c r="AL2878" s="6" t="str">
        <f>+_xlfn.IFS(Tabla1[[#This Row],[Veces obj]]&lt;=1,"0-1",Tabla1[[#This Row],[Veces obj]]&lt;=2,"1-2",Tabla1[[#This Row],[Veces obj]]&lt;=3,"2-3",TRUE,"&gt;3")</f>
        <v>0-1</v>
      </c>
      <c r="AM2878" s="60" t="str">
        <f>+_xlfn.IFS(MONTH(Tabla1[[#This Row],[MES]])&lt;=3,"Q1",MONTH(Tabla1[[#This Row],[MES]])&lt;=6,"Q2",MONTH(Tabla1[[#This Row],[MES]])&lt;=9,"Q3",TRUE,"Q4")</f>
        <v>Q1</v>
      </c>
      <c r="AN2878" s="15" t="str">
        <f>+IFERROR(VLOOKUP(Tabla1[[#This Row],[CUENTA]],CTAS[],2,0),"OTROS")</f>
        <v>OTROS</v>
      </c>
      <c r="AP2878" s="15" t="str">
        <f>+IFERROR(VLOOKUP(Tabla1[[#This Row],[EMPLEADO]],IS[],3,0),"OTROS")</f>
        <v>OTROS</v>
      </c>
      <c r="AQ2878" s="15" t="str">
        <f>+IFERROR(VLOOKUP(Tabla1[[#This Row],[EMPLEADO]],IS[[NÓMINA]:[INGENIERO]],2,0),"OTROS")</f>
        <v>OTROS</v>
      </c>
    </row>
    <row r="2879" spans="1:43" x14ac:dyDescent="0.25">
      <c r="A2879" t="s">
        <v>7477</v>
      </c>
      <c r="B2879">
        <v>1</v>
      </c>
      <c r="C2879" t="s">
        <v>8985</v>
      </c>
      <c r="D2879" t="s">
        <v>38</v>
      </c>
      <c r="E2879" t="s">
        <v>113</v>
      </c>
      <c r="F2879" t="s">
        <v>8986</v>
      </c>
      <c r="G2879" s="17" t="s">
        <v>8987</v>
      </c>
      <c r="H2879" t="s">
        <v>679</v>
      </c>
      <c r="I2879" t="s">
        <v>43</v>
      </c>
      <c r="J2879" t="s">
        <v>8</v>
      </c>
      <c r="K2879" t="s">
        <v>125</v>
      </c>
      <c r="L2879" t="s">
        <v>8988</v>
      </c>
      <c r="M2879" t="s">
        <v>8989</v>
      </c>
      <c r="N2879">
        <v>0</v>
      </c>
      <c r="O2879" t="s">
        <v>47</v>
      </c>
      <c r="P2879">
        <v>926</v>
      </c>
      <c r="Q2879" t="s">
        <v>48</v>
      </c>
      <c r="R2879" t="s">
        <v>49</v>
      </c>
      <c r="S2879" t="s">
        <v>50</v>
      </c>
      <c r="T2879" t="s">
        <v>51</v>
      </c>
      <c r="U2879" t="s">
        <v>52</v>
      </c>
      <c r="V2879">
        <v>1.05</v>
      </c>
      <c r="W2879" s="1">
        <v>750.75000000000011</v>
      </c>
      <c r="X2879">
        <v>1</v>
      </c>
      <c r="Y2879">
        <v>1.48</v>
      </c>
      <c r="Z2879">
        <v>5</v>
      </c>
      <c r="AA2879">
        <v>0.29599999999999999</v>
      </c>
      <c r="AB2879" s="2">
        <v>0</v>
      </c>
      <c r="AC2879" s="1">
        <v>0</v>
      </c>
      <c r="AD2879" s="7">
        <v>43539</v>
      </c>
      <c r="AE2879" s="7">
        <v>43539</v>
      </c>
      <c r="AF2879">
        <v>0</v>
      </c>
      <c r="AG2879" t="s">
        <v>53</v>
      </c>
      <c r="AH2879" s="2">
        <v>0</v>
      </c>
      <c r="AI2879" s="1">
        <v>0</v>
      </c>
      <c r="AJ2879" s="1">
        <v>0</v>
      </c>
      <c r="AK2879" s="60" t="str">
        <f>+IF(Tabla1[[#This Row],[REQUEST_TY]]="SR MANTENIMIENTO CORRECTIVO", "EMERGENCIA", "OTROS")</f>
        <v>EMERGENCIA</v>
      </c>
      <c r="AL2879" s="6" t="str">
        <f>+_xlfn.IFS(Tabla1[[#This Row],[Veces obj]]&lt;=1,"0-1",Tabla1[[#This Row],[Veces obj]]&lt;=2,"1-2",Tabla1[[#This Row],[Veces obj]]&lt;=3,"2-3",TRUE,"&gt;3")</f>
        <v>0-1</v>
      </c>
      <c r="AM2879" s="60" t="str">
        <f>+_xlfn.IFS(MONTH(Tabla1[[#This Row],[MES]])&lt;=3,"Q1",MONTH(Tabla1[[#This Row],[MES]])&lt;=6,"Q2",MONTH(Tabla1[[#This Row],[MES]])&lt;=9,"Q3",TRUE,"Q4")</f>
        <v>Q1</v>
      </c>
      <c r="AN2879" s="15" t="str">
        <f>+IFERROR(VLOOKUP(Tabla1[[#This Row],[CUENTA]],CTAS[],2,0),"OTROS")</f>
        <v>OTROS</v>
      </c>
      <c r="AP2879" s="15" t="str">
        <f>+IFERROR(VLOOKUP(Tabla1[[#This Row],[EMPLEADO]],IS[],3,0),"OTROS")</f>
        <v>OTROS</v>
      </c>
      <c r="AQ2879" s="15" t="str">
        <f>+IFERROR(VLOOKUP(Tabla1[[#This Row],[EMPLEADO]],IS[[NÓMINA]:[INGENIERO]],2,0),"OTROS")</f>
        <v>OTROS</v>
      </c>
    </row>
    <row r="2880" spans="1:43" x14ac:dyDescent="0.25">
      <c r="A2880" t="s">
        <v>7477</v>
      </c>
      <c r="B2880">
        <v>1</v>
      </c>
      <c r="C2880" t="s">
        <v>8990</v>
      </c>
      <c r="D2880" t="s">
        <v>38</v>
      </c>
      <c r="E2880" t="s">
        <v>133</v>
      </c>
      <c r="F2880" t="s">
        <v>8991</v>
      </c>
      <c r="G2880" s="17" t="s">
        <v>2946</v>
      </c>
      <c r="H2880" t="s">
        <v>868</v>
      </c>
      <c r="I2880" t="s">
        <v>43</v>
      </c>
      <c r="J2880" t="s">
        <v>8</v>
      </c>
      <c r="K2880" t="s">
        <v>59</v>
      </c>
      <c r="L2880" t="s">
        <v>1676</v>
      </c>
      <c r="M2880" t="s">
        <v>1410</v>
      </c>
      <c r="N2880">
        <v>1</v>
      </c>
      <c r="O2880" t="s">
        <v>47</v>
      </c>
      <c r="P2880">
        <v>64</v>
      </c>
      <c r="Q2880" t="s">
        <v>48</v>
      </c>
      <c r="R2880" t="s">
        <v>138</v>
      </c>
      <c r="S2880" t="s">
        <v>139</v>
      </c>
      <c r="T2880" t="s">
        <v>51</v>
      </c>
      <c r="U2880" t="s">
        <v>353</v>
      </c>
      <c r="V2880">
        <v>1.1499999999999999</v>
      </c>
      <c r="W2880" s="1">
        <v>0</v>
      </c>
      <c r="X2880">
        <v>1</v>
      </c>
      <c r="Y2880">
        <v>2.88</v>
      </c>
      <c r="Z2880">
        <v>4</v>
      </c>
      <c r="AA2880">
        <v>0.72</v>
      </c>
      <c r="AB2880" s="2">
        <v>0</v>
      </c>
      <c r="AC2880" s="1">
        <v>0</v>
      </c>
      <c r="AD2880" s="7">
        <v>43543</v>
      </c>
      <c r="AE2880" s="7">
        <v>43544</v>
      </c>
      <c r="AF2880">
        <v>1</v>
      </c>
      <c r="AG2880" t="s">
        <v>53</v>
      </c>
      <c r="AH2880" s="2">
        <v>0</v>
      </c>
      <c r="AI2880" s="1">
        <v>0</v>
      </c>
      <c r="AJ2880" s="1">
        <v>0</v>
      </c>
      <c r="AK2880" s="60" t="str">
        <f>+IF(Tabla1[[#This Row],[REQUEST_TY]]="SR MANTENIMIENTO CORRECTIVO", "EMERGENCIA", "OTROS")</f>
        <v>EMERGENCIA</v>
      </c>
      <c r="AL2880" s="6" t="str">
        <f>+_xlfn.IFS(Tabla1[[#This Row],[Veces obj]]&lt;=1,"0-1",Tabla1[[#This Row],[Veces obj]]&lt;=2,"1-2",Tabla1[[#This Row],[Veces obj]]&lt;=3,"2-3",TRUE,"&gt;3")</f>
        <v>0-1</v>
      </c>
      <c r="AM2880" s="60" t="str">
        <f>+_xlfn.IFS(MONTH(Tabla1[[#This Row],[MES]])&lt;=3,"Q1",MONTH(Tabla1[[#This Row],[MES]])&lt;=6,"Q2",MONTH(Tabla1[[#This Row],[MES]])&lt;=9,"Q3",TRUE,"Q4")</f>
        <v>Q1</v>
      </c>
      <c r="AN2880" s="15" t="str">
        <f>+IFERROR(VLOOKUP(Tabla1[[#This Row],[CUENTA]],CTAS[],2,0),"OTROS")</f>
        <v>OTROS</v>
      </c>
      <c r="AP2880" s="15" t="str">
        <f>+IFERROR(VLOOKUP(Tabla1[[#This Row],[EMPLEADO]],IS[],3,0),"OTROS")</f>
        <v>OTROS</v>
      </c>
      <c r="AQ2880" s="15" t="str">
        <f>+IFERROR(VLOOKUP(Tabla1[[#This Row],[EMPLEADO]],IS[[NÓMINA]:[INGENIERO]],2,0),"OTROS")</f>
        <v>OTROS</v>
      </c>
    </row>
    <row r="2881" spans="1:43" x14ac:dyDescent="0.25">
      <c r="A2881" t="s">
        <v>7477</v>
      </c>
      <c r="B2881">
        <v>1</v>
      </c>
      <c r="C2881" t="s">
        <v>8992</v>
      </c>
      <c r="D2881" t="s">
        <v>3370</v>
      </c>
      <c r="E2881" t="s">
        <v>1966</v>
      </c>
      <c r="F2881" t="s">
        <v>8993</v>
      </c>
      <c r="G2881" s="17" t="s">
        <v>8994</v>
      </c>
      <c r="H2881" t="s">
        <v>70</v>
      </c>
      <c r="I2881" t="s">
        <v>43</v>
      </c>
      <c r="J2881" t="s">
        <v>8</v>
      </c>
      <c r="K2881" t="s">
        <v>169</v>
      </c>
      <c r="L2881" t="s">
        <v>8995</v>
      </c>
      <c r="M2881" t="s">
        <v>73</v>
      </c>
      <c r="N2881">
        <v>1</v>
      </c>
      <c r="O2881" t="s">
        <v>47</v>
      </c>
      <c r="P2881" t="s">
        <v>822</v>
      </c>
      <c r="Q2881" t="s">
        <v>48</v>
      </c>
      <c r="R2881" t="s">
        <v>74</v>
      </c>
      <c r="S2881" t="s">
        <v>50</v>
      </c>
      <c r="T2881" t="s">
        <v>51</v>
      </c>
      <c r="U2881" t="s">
        <v>52</v>
      </c>
      <c r="V2881">
        <v>1</v>
      </c>
      <c r="W2881" s="1">
        <v>0</v>
      </c>
      <c r="X2881">
        <v>0</v>
      </c>
      <c r="Y2881">
        <v>5</v>
      </c>
      <c r="Z2881">
        <v>5</v>
      </c>
      <c r="AA2881">
        <v>1</v>
      </c>
      <c r="AB2881" s="2">
        <v>0</v>
      </c>
      <c r="AC2881" s="1">
        <v>0</v>
      </c>
      <c r="AD2881" s="7">
        <v>43544</v>
      </c>
      <c r="AE2881" s="7">
        <v>43545</v>
      </c>
      <c r="AF2881">
        <v>1</v>
      </c>
      <c r="AG2881" t="s">
        <v>53</v>
      </c>
      <c r="AH2881" s="2">
        <v>0</v>
      </c>
      <c r="AI2881" s="1">
        <v>0</v>
      </c>
      <c r="AJ2881" s="1">
        <v>0</v>
      </c>
      <c r="AK2881" s="60" t="str">
        <f>+IF(Tabla1[[#This Row],[REQUEST_TY]]="SR MANTENIMIENTO CORRECTIVO", "EMERGENCIA", "OTROS")</f>
        <v>OTROS</v>
      </c>
      <c r="AL2881" s="6" t="str">
        <f>+_xlfn.IFS(Tabla1[[#This Row],[Veces obj]]&lt;=1,"0-1",Tabla1[[#This Row],[Veces obj]]&lt;=2,"1-2",Tabla1[[#This Row],[Veces obj]]&lt;=3,"2-3",TRUE,"&gt;3")</f>
        <v>0-1</v>
      </c>
      <c r="AM2881" s="60" t="str">
        <f>+_xlfn.IFS(MONTH(Tabla1[[#This Row],[MES]])&lt;=3,"Q1",MONTH(Tabla1[[#This Row],[MES]])&lt;=6,"Q2",MONTH(Tabla1[[#This Row],[MES]])&lt;=9,"Q3",TRUE,"Q4")</f>
        <v>Q1</v>
      </c>
      <c r="AN2881" s="15" t="str">
        <f>+IFERROR(VLOOKUP(Tabla1[[#This Row],[CUENTA]],CTAS[],2,0),"OTROS")</f>
        <v>OTROS</v>
      </c>
      <c r="AP2881" s="15" t="str">
        <f>+IFERROR(VLOOKUP(Tabla1[[#This Row],[EMPLEADO]],IS[],3,0),"OTROS")</f>
        <v>OTROS</v>
      </c>
      <c r="AQ2881" s="15" t="str">
        <f>+IFERROR(VLOOKUP(Tabla1[[#This Row],[EMPLEADO]],IS[[NÓMINA]:[INGENIERO]],2,0),"OTROS")</f>
        <v>OTROS</v>
      </c>
    </row>
    <row r="2882" spans="1:43" x14ac:dyDescent="0.25">
      <c r="A2882" t="s">
        <v>7477</v>
      </c>
      <c r="B2882">
        <v>1</v>
      </c>
      <c r="C2882" t="s">
        <v>8996</v>
      </c>
      <c r="D2882" t="s">
        <v>3370</v>
      </c>
      <c r="E2882" t="s">
        <v>1966</v>
      </c>
      <c r="F2882" t="s">
        <v>8993</v>
      </c>
      <c r="G2882" s="17" t="s">
        <v>8997</v>
      </c>
      <c r="H2882" t="s">
        <v>70</v>
      </c>
      <c r="I2882" t="s">
        <v>43</v>
      </c>
      <c r="J2882" t="s">
        <v>8</v>
      </c>
      <c r="K2882" t="s">
        <v>169</v>
      </c>
      <c r="L2882" t="s">
        <v>424</v>
      </c>
      <c r="M2882" t="s">
        <v>94</v>
      </c>
      <c r="N2882">
        <v>1</v>
      </c>
      <c r="O2882" t="s">
        <v>47</v>
      </c>
      <c r="P2882" t="s">
        <v>822</v>
      </c>
      <c r="Q2882" t="s">
        <v>48</v>
      </c>
      <c r="R2882" t="s">
        <v>74</v>
      </c>
      <c r="S2882" t="s">
        <v>50</v>
      </c>
      <c r="T2882" t="s">
        <v>51</v>
      </c>
      <c r="U2882" t="s">
        <v>52</v>
      </c>
      <c r="V2882">
        <v>1</v>
      </c>
      <c r="W2882" s="1">
        <v>0</v>
      </c>
      <c r="X2882">
        <v>0</v>
      </c>
      <c r="Y2882">
        <v>5</v>
      </c>
      <c r="Z2882">
        <v>5</v>
      </c>
      <c r="AA2882">
        <v>1</v>
      </c>
      <c r="AB2882" s="2">
        <v>0</v>
      </c>
      <c r="AC2882" s="1">
        <v>0</v>
      </c>
      <c r="AD2882" s="7">
        <v>43545</v>
      </c>
      <c r="AE2882" s="7">
        <v>43545</v>
      </c>
      <c r="AF2882">
        <v>0</v>
      </c>
      <c r="AG2882" t="s">
        <v>53</v>
      </c>
      <c r="AH2882" s="2">
        <v>0</v>
      </c>
      <c r="AI2882" s="1">
        <v>0</v>
      </c>
      <c r="AJ2882" s="1">
        <v>0</v>
      </c>
      <c r="AK2882" s="60" t="str">
        <f>+IF(Tabla1[[#This Row],[REQUEST_TY]]="SR MANTENIMIENTO CORRECTIVO", "EMERGENCIA", "OTROS")</f>
        <v>OTROS</v>
      </c>
      <c r="AL2882" s="6" t="str">
        <f>+_xlfn.IFS(Tabla1[[#This Row],[Veces obj]]&lt;=1,"0-1",Tabla1[[#This Row],[Veces obj]]&lt;=2,"1-2",Tabla1[[#This Row],[Veces obj]]&lt;=3,"2-3",TRUE,"&gt;3")</f>
        <v>0-1</v>
      </c>
      <c r="AM2882" s="60" t="str">
        <f>+_xlfn.IFS(MONTH(Tabla1[[#This Row],[MES]])&lt;=3,"Q1",MONTH(Tabla1[[#This Row],[MES]])&lt;=6,"Q2",MONTH(Tabla1[[#This Row],[MES]])&lt;=9,"Q3",TRUE,"Q4")</f>
        <v>Q1</v>
      </c>
      <c r="AN2882" s="15" t="str">
        <f>+IFERROR(VLOOKUP(Tabla1[[#This Row],[CUENTA]],CTAS[],2,0),"OTROS")</f>
        <v>OTROS</v>
      </c>
      <c r="AP2882" s="15" t="str">
        <f>+IFERROR(VLOOKUP(Tabla1[[#This Row],[EMPLEADO]],IS[],3,0),"OTROS")</f>
        <v>OTROS</v>
      </c>
      <c r="AQ2882" s="15" t="str">
        <f>+IFERROR(VLOOKUP(Tabla1[[#This Row],[EMPLEADO]],IS[[NÓMINA]:[INGENIERO]],2,0),"OTROS")</f>
        <v>OTROS</v>
      </c>
    </row>
    <row r="2883" spans="1:43" x14ac:dyDescent="0.25">
      <c r="A2883" t="s">
        <v>7477</v>
      </c>
      <c r="B2883">
        <v>1</v>
      </c>
      <c r="C2883" t="s">
        <v>8998</v>
      </c>
      <c r="D2883" t="s">
        <v>3370</v>
      </c>
      <c r="E2883" t="s">
        <v>4548</v>
      </c>
      <c r="F2883" t="s">
        <v>8999</v>
      </c>
      <c r="G2883" s="17" t="s">
        <v>9000</v>
      </c>
      <c r="H2883" t="s">
        <v>1063</v>
      </c>
      <c r="I2883" t="s">
        <v>43</v>
      </c>
      <c r="J2883" t="s">
        <v>8</v>
      </c>
      <c r="K2883" t="s">
        <v>1541</v>
      </c>
      <c r="L2883" t="s">
        <v>1367</v>
      </c>
      <c r="M2883" t="s">
        <v>387</v>
      </c>
      <c r="N2883">
        <v>0</v>
      </c>
      <c r="O2883" t="s">
        <v>47</v>
      </c>
      <c r="P2883" t="s">
        <v>822</v>
      </c>
      <c r="Q2883" t="s">
        <v>48</v>
      </c>
      <c r="R2883" t="s">
        <v>49</v>
      </c>
      <c r="S2883" t="s">
        <v>50</v>
      </c>
      <c r="T2883" t="s">
        <v>51</v>
      </c>
      <c r="U2883" t="s">
        <v>52</v>
      </c>
      <c r="V2883">
        <v>1</v>
      </c>
      <c r="W2883" s="1">
        <v>1072.5000000000002</v>
      </c>
      <c r="X2883">
        <v>0</v>
      </c>
      <c r="Y2883">
        <v>5</v>
      </c>
      <c r="Z2883">
        <v>5</v>
      </c>
      <c r="AA2883">
        <v>1</v>
      </c>
      <c r="AB2883" s="2">
        <v>0</v>
      </c>
      <c r="AC2883" s="1">
        <v>0</v>
      </c>
      <c r="AD2883" s="7">
        <v>43539</v>
      </c>
      <c r="AE2883" s="7">
        <v>43546</v>
      </c>
      <c r="AF2883">
        <v>4</v>
      </c>
      <c r="AG2883" t="s">
        <v>823</v>
      </c>
      <c r="AH2883" s="2">
        <v>0</v>
      </c>
      <c r="AI2883" s="1">
        <v>0</v>
      </c>
      <c r="AJ2883" s="1">
        <v>0</v>
      </c>
      <c r="AK2883" s="60" t="str">
        <f>+IF(Tabla1[[#This Row],[REQUEST_TY]]="SR MANTENIMIENTO CORRECTIVO", "EMERGENCIA", "OTROS")</f>
        <v>OTROS</v>
      </c>
      <c r="AL2883" s="6" t="str">
        <f>+_xlfn.IFS(Tabla1[[#This Row],[Veces obj]]&lt;=1,"0-1",Tabla1[[#This Row],[Veces obj]]&lt;=2,"1-2",Tabla1[[#This Row],[Veces obj]]&lt;=3,"2-3",TRUE,"&gt;3")</f>
        <v>0-1</v>
      </c>
      <c r="AM2883" s="60" t="str">
        <f>+_xlfn.IFS(MONTH(Tabla1[[#This Row],[MES]])&lt;=3,"Q1",MONTH(Tabla1[[#This Row],[MES]])&lt;=6,"Q2",MONTH(Tabla1[[#This Row],[MES]])&lt;=9,"Q3",TRUE,"Q4")</f>
        <v>Q1</v>
      </c>
      <c r="AN2883" s="15" t="str">
        <f>+IFERROR(VLOOKUP(Tabla1[[#This Row],[CUENTA]],CTAS[],2,0),"OTROS")</f>
        <v>OTROS</v>
      </c>
      <c r="AP2883" s="15" t="str">
        <f>+IFERROR(VLOOKUP(Tabla1[[#This Row],[EMPLEADO]],IS[],3,0),"OTROS")</f>
        <v>OTROS</v>
      </c>
      <c r="AQ2883" s="15" t="str">
        <f>+IFERROR(VLOOKUP(Tabla1[[#This Row],[EMPLEADO]],IS[[NÓMINA]:[INGENIERO]],2,0),"OTROS")</f>
        <v>OTROS</v>
      </c>
    </row>
    <row r="2884" spans="1:43" x14ac:dyDescent="0.25">
      <c r="A2884" t="s">
        <v>7477</v>
      </c>
      <c r="B2884">
        <v>1</v>
      </c>
      <c r="C2884" t="s">
        <v>9001</v>
      </c>
      <c r="D2884" t="s">
        <v>38</v>
      </c>
      <c r="E2884" t="s">
        <v>39</v>
      </c>
      <c r="F2884" t="s">
        <v>9002</v>
      </c>
      <c r="G2884" s="17" t="s">
        <v>9003</v>
      </c>
      <c r="H2884" t="s">
        <v>136</v>
      </c>
      <c r="I2884" t="s">
        <v>43</v>
      </c>
      <c r="J2884" t="s">
        <v>8</v>
      </c>
      <c r="K2884" t="s">
        <v>254</v>
      </c>
      <c r="L2884" t="s">
        <v>9004</v>
      </c>
      <c r="M2884" t="s">
        <v>222</v>
      </c>
      <c r="N2884">
        <v>0</v>
      </c>
      <c r="O2884" t="s">
        <v>47</v>
      </c>
      <c r="P2884">
        <v>2661</v>
      </c>
      <c r="Q2884" t="s">
        <v>48</v>
      </c>
      <c r="R2884" t="s">
        <v>49</v>
      </c>
      <c r="S2884" t="s">
        <v>50</v>
      </c>
      <c r="T2884" t="s">
        <v>51</v>
      </c>
      <c r="U2884" t="s">
        <v>52</v>
      </c>
      <c r="V2884">
        <v>1.05</v>
      </c>
      <c r="W2884" s="1">
        <v>750.75000000000011</v>
      </c>
      <c r="X2884">
        <v>1</v>
      </c>
      <c r="Y2884">
        <v>1.5</v>
      </c>
      <c r="Z2884">
        <v>5</v>
      </c>
      <c r="AA2884">
        <v>0.3</v>
      </c>
      <c r="AB2884" s="2">
        <v>0</v>
      </c>
      <c r="AC2884" s="1">
        <v>0</v>
      </c>
      <c r="AD2884" s="7">
        <v>43539</v>
      </c>
      <c r="AE2884" s="7">
        <v>43539</v>
      </c>
      <c r="AF2884">
        <v>0</v>
      </c>
      <c r="AG2884" t="s">
        <v>53</v>
      </c>
      <c r="AH2884" s="2">
        <v>0</v>
      </c>
      <c r="AI2884" s="1">
        <v>0</v>
      </c>
      <c r="AJ2884" s="1">
        <v>0</v>
      </c>
      <c r="AK2884" s="60" t="str">
        <f>+IF(Tabla1[[#This Row],[REQUEST_TY]]="SR MANTENIMIENTO CORRECTIVO", "EMERGENCIA", "OTROS")</f>
        <v>EMERGENCIA</v>
      </c>
      <c r="AL2884" s="6" t="str">
        <f>+_xlfn.IFS(Tabla1[[#This Row],[Veces obj]]&lt;=1,"0-1",Tabla1[[#This Row],[Veces obj]]&lt;=2,"1-2",Tabla1[[#This Row],[Veces obj]]&lt;=3,"2-3",TRUE,"&gt;3")</f>
        <v>0-1</v>
      </c>
      <c r="AM2884" s="60" t="str">
        <f>+_xlfn.IFS(MONTH(Tabla1[[#This Row],[MES]])&lt;=3,"Q1",MONTH(Tabla1[[#This Row],[MES]])&lt;=6,"Q2",MONTH(Tabla1[[#This Row],[MES]])&lt;=9,"Q3",TRUE,"Q4")</f>
        <v>Q1</v>
      </c>
      <c r="AN2884" s="15" t="str">
        <f>+IFERROR(VLOOKUP(Tabla1[[#This Row],[CUENTA]],CTAS[],2,0),"OTROS")</f>
        <v>OTROS</v>
      </c>
      <c r="AP2884" s="15" t="str">
        <f>+IFERROR(VLOOKUP(Tabla1[[#This Row],[EMPLEADO]],IS[],3,0),"OTROS")</f>
        <v>OTROS</v>
      </c>
      <c r="AQ2884" s="15" t="str">
        <f>+IFERROR(VLOOKUP(Tabla1[[#This Row],[EMPLEADO]],IS[[NÓMINA]:[INGENIERO]],2,0),"OTROS")</f>
        <v>OTROS</v>
      </c>
    </row>
    <row r="2885" spans="1:43" x14ac:dyDescent="0.25">
      <c r="A2885" t="s">
        <v>7477</v>
      </c>
      <c r="B2885">
        <v>1</v>
      </c>
      <c r="C2885" t="s">
        <v>9005</v>
      </c>
      <c r="D2885" t="s">
        <v>38</v>
      </c>
      <c r="E2885" t="s">
        <v>2827</v>
      </c>
      <c r="F2885" t="s">
        <v>9006</v>
      </c>
      <c r="G2885" s="17" t="s">
        <v>2829</v>
      </c>
      <c r="H2885" t="s">
        <v>266</v>
      </c>
      <c r="I2885" t="s">
        <v>43</v>
      </c>
      <c r="J2885" t="s">
        <v>8</v>
      </c>
      <c r="K2885" t="s">
        <v>71</v>
      </c>
      <c r="L2885" t="s">
        <v>170</v>
      </c>
      <c r="M2885" t="s">
        <v>73</v>
      </c>
      <c r="N2885">
        <v>0</v>
      </c>
      <c r="O2885" t="s">
        <v>47</v>
      </c>
      <c r="P2885">
        <v>22</v>
      </c>
      <c r="Q2885" t="s">
        <v>62</v>
      </c>
      <c r="R2885" t="s">
        <v>138</v>
      </c>
      <c r="S2885" t="s">
        <v>139</v>
      </c>
      <c r="T2885" t="s">
        <v>51</v>
      </c>
      <c r="U2885" t="s">
        <v>262</v>
      </c>
      <c r="V2885">
        <v>1.05</v>
      </c>
      <c r="W2885" s="1">
        <v>1651.6500000000003</v>
      </c>
      <c r="X2885">
        <v>1</v>
      </c>
      <c r="Y2885">
        <v>0.5</v>
      </c>
      <c r="Z2885">
        <v>4</v>
      </c>
      <c r="AA2885">
        <v>0.125</v>
      </c>
      <c r="AB2885" s="2">
        <v>0</v>
      </c>
      <c r="AC2885" s="1">
        <v>0</v>
      </c>
      <c r="AD2885" s="7">
        <v>43539</v>
      </c>
      <c r="AE2885" s="7">
        <v>43539</v>
      </c>
      <c r="AF2885">
        <v>0</v>
      </c>
      <c r="AG2885" t="s">
        <v>53</v>
      </c>
      <c r="AH2885" s="2">
        <v>0</v>
      </c>
      <c r="AI2885" s="1">
        <v>0</v>
      </c>
      <c r="AJ2885" s="1">
        <v>0</v>
      </c>
      <c r="AK2885" s="60" t="str">
        <f>+IF(Tabla1[[#This Row],[REQUEST_TY]]="SR MANTENIMIENTO CORRECTIVO", "EMERGENCIA", "OTROS")</f>
        <v>EMERGENCIA</v>
      </c>
      <c r="AL2885" s="6" t="str">
        <f>+_xlfn.IFS(Tabla1[[#This Row],[Veces obj]]&lt;=1,"0-1",Tabla1[[#This Row],[Veces obj]]&lt;=2,"1-2",Tabla1[[#This Row],[Veces obj]]&lt;=3,"2-3",TRUE,"&gt;3")</f>
        <v>0-1</v>
      </c>
      <c r="AM2885" s="60" t="str">
        <f>+_xlfn.IFS(MONTH(Tabla1[[#This Row],[MES]])&lt;=3,"Q1",MONTH(Tabla1[[#This Row],[MES]])&lt;=6,"Q2",MONTH(Tabla1[[#This Row],[MES]])&lt;=9,"Q3",TRUE,"Q4")</f>
        <v>Q1</v>
      </c>
      <c r="AN2885" s="15" t="str">
        <f>+IFERROR(VLOOKUP(Tabla1[[#This Row],[CUENTA]],CTAS[],2,0),"OTROS")</f>
        <v>OTROS</v>
      </c>
      <c r="AP2885" s="15" t="str">
        <f>+IFERROR(VLOOKUP(Tabla1[[#This Row],[EMPLEADO]],IS[],3,0),"OTROS")</f>
        <v>JUAREZ</v>
      </c>
      <c r="AQ2885" s="15" t="str">
        <f>+IFERROR(VLOOKUP(Tabla1[[#This Row],[EMPLEADO]],IS[[NÓMINA]:[INGENIERO]],2,0),"OTROS")</f>
        <v>CESAR MAR</v>
      </c>
    </row>
    <row r="2886" spans="1:43" x14ac:dyDescent="0.25">
      <c r="A2886" t="s">
        <v>7477</v>
      </c>
      <c r="B2886">
        <v>1</v>
      </c>
      <c r="C2886" t="s">
        <v>9007</v>
      </c>
      <c r="D2886" t="s">
        <v>38</v>
      </c>
      <c r="E2886" t="s">
        <v>4235</v>
      </c>
      <c r="F2886" t="s">
        <v>9008</v>
      </c>
      <c r="G2886" s="17" t="s">
        <v>4429</v>
      </c>
      <c r="H2886" t="s">
        <v>484</v>
      </c>
      <c r="I2886" t="s">
        <v>43</v>
      </c>
      <c r="J2886" t="s">
        <v>8</v>
      </c>
      <c r="K2886" t="s">
        <v>2300</v>
      </c>
      <c r="L2886" t="s">
        <v>2301</v>
      </c>
      <c r="M2886" t="s">
        <v>94</v>
      </c>
      <c r="N2886">
        <v>1</v>
      </c>
      <c r="O2886" t="s">
        <v>47</v>
      </c>
      <c r="P2886">
        <v>10</v>
      </c>
      <c r="Q2886" t="s">
        <v>194</v>
      </c>
      <c r="R2886" t="s">
        <v>63</v>
      </c>
      <c r="S2886" t="s">
        <v>64</v>
      </c>
      <c r="T2886" t="s">
        <v>51</v>
      </c>
      <c r="U2886" t="s">
        <v>195</v>
      </c>
      <c r="V2886">
        <v>0.6</v>
      </c>
      <c r="W2886" s="1">
        <v>0</v>
      </c>
      <c r="X2886">
        <v>1</v>
      </c>
      <c r="Y2886">
        <v>0.17</v>
      </c>
      <c r="Z2886">
        <v>5</v>
      </c>
      <c r="AA2886">
        <v>3.4000000000000002E-2</v>
      </c>
      <c r="AB2886" s="2">
        <v>0</v>
      </c>
      <c r="AC2886" s="1">
        <v>0</v>
      </c>
      <c r="AD2886" s="7">
        <v>43539</v>
      </c>
      <c r="AE2886" s="7">
        <v>43539</v>
      </c>
      <c r="AF2886">
        <v>0</v>
      </c>
      <c r="AG2886" t="s">
        <v>53</v>
      </c>
      <c r="AH2886" s="2">
        <v>0</v>
      </c>
      <c r="AI2886" s="1">
        <v>0</v>
      </c>
      <c r="AJ2886" s="1">
        <v>0</v>
      </c>
      <c r="AK2886" s="60" t="str">
        <f>+IF(Tabla1[[#This Row],[REQUEST_TY]]="SR MANTENIMIENTO CORRECTIVO", "EMERGENCIA", "OTROS")</f>
        <v>EMERGENCIA</v>
      </c>
      <c r="AL2886" s="6" t="str">
        <f>+_xlfn.IFS(Tabla1[[#This Row],[Veces obj]]&lt;=1,"0-1",Tabla1[[#This Row],[Veces obj]]&lt;=2,"1-2",Tabla1[[#This Row],[Veces obj]]&lt;=3,"2-3",TRUE,"&gt;3")</f>
        <v>0-1</v>
      </c>
      <c r="AM2886" s="60" t="str">
        <f>+_xlfn.IFS(MONTH(Tabla1[[#This Row],[MES]])&lt;=3,"Q1",MONTH(Tabla1[[#This Row],[MES]])&lt;=6,"Q2",MONTH(Tabla1[[#This Row],[MES]])&lt;=9,"Q3",TRUE,"Q4")</f>
        <v>Q1</v>
      </c>
      <c r="AN2886" s="15" t="str">
        <f>+IFERROR(VLOOKUP(Tabla1[[#This Row],[CUENTA]],CTAS[],2,0),"OTROS")</f>
        <v>OTROS</v>
      </c>
      <c r="AP2886" s="15" t="str">
        <f>+IFERROR(VLOOKUP(Tabla1[[#This Row],[EMPLEADO]],IS[],3,0),"OTROS")</f>
        <v>OTROS</v>
      </c>
      <c r="AQ2886" s="15" t="str">
        <f>+IFERROR(VLOOKUP(Tabla1[[#This Row],[EMPLEADO]],IS[[NÓMINA]:[INGENIERO]],2,0),"OTROS")</f>
        <v>OTROS</v>
      </c>
    </row>
    <row r="2887" spans="1:43" x14ac:dyDescent="0.25">
      <c r="A2887" t="s">
        <v>7477</v>
      </c>
      <c r="B2887">
        <v>1</v>
      </c>
      <c r="C2887" t="s">
        <v>9009</v>
      </c>
      <c r="D2887" t="s">
        <v>38</v>
      </c>
      <c r="E2887" t="s">
        <v>312</v>
      </c>
      <c r="F2887" t="s">
        <v>9010</v>
      </c>
      <c r="G2887" s="17" t="s">
        <v>2425</v>
      </c>
      <c r="H2887" t="s">
        <v>471</v>
      </c>
      <c r="I2887" t="s">
        <v>43</v>
      </c>
      <c r="J2887" t="s">
        <v>8</v>
      </c>
      <c r="K2887" t="s">
        <v>59</v>
      </c>
      <c r="L2887" t="s">
        <v>780</v>
      </c>
      <c r="M2887" t="s">
        <v>310</v>
      </c>
      <c r="N2887">
        <v>0</v>
      </c>
      <c r="O2887" t="s">
        <v>47</v>
      </c>
      <c r="P2887">
        <v>2</v>
      </c>
      <c r="Q2887" t="s">
        <v>388</v>
      </c>
      <c r="R2887" t="s">
        <v>317</v>
      </c>
      <c r="S2887" t="s">
        <v>318</v>
      </c>
      <c r="T2887" t="s">
        <v>51</v>
      </c>
      <c r="U2887" t="s">
        <v>872</v>
      </c>
      <c r="V2887">
        <v>0</v>
      </c>
      <c r="W2887" s="1">
        <v>0</v>
      </c>
      <c r="X2887">
        <v>1</v>
      </c>
      <c r="Y2887">
        <v>1.31</v>
      </c>
      <c r="Z2887">
        <v>4</v>
      </c>
      <c r="AA2887">
        <v>0.32750000000000001</v>
      </c>
      <c r="AB2887" s="2">
        <v>0</v>
      </c>
      <c r="AC2887" s="1">
        <v>0</v>
      </c>
      <c r="AD2887" s="7">
        <v>43545</v>
      </c>
      <c r="AE2887" s="7">
        <v>43545</v>
      </c>
      <c r="AF2887">
        <v>0</v>
      </c>
      <c r="AG2887" t="s">
        <v>53</v>
      </c>
      <c r="AH2887" s="2">
        <v>0</v>
      </c>
      <c r="AI2887" s="1">
        <v>0</v>
      </c>
      <c r="AJ2887" s="1">
        <v>0</v>
      </c>
      <c r="AK2887" s="60" t="str">
        <f>+IF(Tabla1[[#This Row],[REQUEST_TY]]="SR MANTENIMIENTO CORRECTIVO", "EMERGENCIA", "OTROS")</f>
        <v>EMERGENCIA</v>
      </c>
      <c r="AL2887" s="6" t="str">
        <f>+_xlfn.IFS(Tabla1[[#This Row],[Veces obj]]&lt;=1,"0-1",Tabla1[[#This Row],[Veces obj]]&lt;=2,"1-2",Tabla1[[#This Row],[Veces obj]]&lt;=3,"2-3",TRUE,"&gt;3")</f>
        <v>0-1</v>
      </c>
      <c r="AM2887" s="60" t="str">
        <f>+_xlfn.IFS(MONTH(Tabla1[[#This Row],[MES]])&lt;=3,"Q1",MONTH(Tabla1[[#This Row],[MES]])&lt;=6,"Q2",MONTH(Tabla1[[#This Row],[MES]])&lt;=9,"Q3",TRUE,"Q4")</f>
        <v>Q1</v>
      </c>
      <c r="AN2887" s="15" t="str">
        <f>+IFERROR(VLOOKUP(Tabla1[[#This Row],[CUENTA]],CTAS[],2,0),"OTROS")</f>
        <v>OTROS</v>
      </c>
      <c r="AP2887" s="15" t="str">
        <f>+IFERROR(VLOOKUP(Tabla1[[#This Row],[EMPLEADO]],IS[],3,0),"OTROS")</f>
        <v>OTROS</v>
      </c>
      <c r="AQ2887" s="15" t="str">
        <f>+IFERROR(VLOOKUP(Tabla1[[#This Row],[EMPLEADO]],IS[[NÓMINA]:[INGENIERO]],2,0),"OTROS")</f>
        <v>OTROS</v>
      </c>
    </row>
    <row r="2888" spans="1:43" x14ac:dyDescent="0.25">
      <c r="A2888" t="s">
        <v>7477</v>
      </c>
      <c r="B2888">
        <v>1</v>
      </c>
      <c r="C2888" t="s">
        <v>9011</v>
      </c>
      <c r="D2888" t="s">
        <v>38</v>
      </c>
      <c r="E2888" t="s">
        <v>133</v>
      </c>
      <c r="F2888" t="s">
        <v>9012</v>
      </c>
      <c r="G2888" s="17" t="s">
        <v>1047</v>
      </c>
      <c r="H2888" t="s">
        <v>471</v>
      </c>
      <c r="I2888" t="s">
        <v>43</v>
      </c>
      <c r="J2888" t="s">
        <v>8</v>
      </c>
      <c r="K2888" t="s">
        <v>59</v>
      </c>
      <c r="L2888" t="s">
        <v>780</v>
      </c>
      <c r="M2888" t="s">
        <v>310</v>
      </c>
      <c r="N2888">
        <v>0</v>
      </c>
      <c r="O2888" t="s">
        <v>47</v>
      </c>
      <c r="P2888">
        <v>9</v>
      </c>
      <c r="Q2888" t="s">
        <v>194</v>
      </c>
      <c r="R2888" t="s">
        <v>138</v>
      </c>
      <c r="S2888" t="s">
        <v>139</v>
      </c>
      <c r="T2888" t="s">
        <v>51</v>
      </c>
      <c r="U2888" t="s">
        <v>224</v>
      </c>
      <c r="V2888">
        <v>0.8</v>
      </c>
      <c r="W2888" s="1">
        <v>1258.4000000000003</v>
      </c>
      <c r="X2888">
        <v>1</v>
      </c>
      <c r="Y2888">
        <v>2.4700000000000002</v>
      </c>
      <c r="Z2888">
        <v>4</v>
      </c>
      <c r="AA2888">
        <v>0.61750000000000005</v>
      </c>
      <c r="AB2888" s="2">
        <v>0</v>
      </c>
      <c r="AC2888" s="1">
        <v>0</v>
      </c>
      <c r="AD2888" s="7">
        <v>43552</v>
      </c>
      <c r="AE2888" s="7">
        <v>43552</v>
      </c>
      <c r="AF2888">
        <v>0</v>
      </c>
      <c r="AG2888" t="s">
        <v>53</v>
      </c>
      <c r="AH2888" s="2">
        <v>0</v>
      </c>
      <c r="AI2888" s="1">
        <v>0</v>
      </c>
      <c r="AJ2888" s="1">
        <v>0</v>
      </c>
      <c r="AK2888" s="60" t="str">
        <f>+IF(Tabla1[[#This Row],[REQUEST_TY]]="SR MANTENIMIENTO CORRECTIVO", "EMERGENCIA", "OTROS")</f>
        <v>EMERGENCIA</v>
      </c>
      <c r="AL2888" s="6" t="str">
        <f>+_xlfn.IFS(Tabla1[[#This Row],[Veces obj]]&lt;=1,"0-1",Tabla1[[#This Row],[Veces obj]]&lt;=2,"1-2",Tabla1[[#This Row],[Veces obj]]&lt;=3,"2-3",TRUE,"&gt;3")</f>
        <v>0-1</v>
      </c>
      <c r="AM2888" s="60" t="str">
        <f>+_xlfn.IFS(MONTH(Tabla1[[#This Row],[MES]])&lt;=3,"Q1",MONTH(Tabla1[[#This Row],[MES]])&lt;=6,"Q2",MONTH(Tabla1[[#This Row],[MES]])&lt;=9,"Q3",TRUE,"Q4")</f>
        <v>Q1</v>
      </c>
      <c r="AN2888" s="15" t="str">
        <f>+IFERROR(VLOOKUP(Tabla1[[#This Row],[CUENTA]],CTAS[],2,0),"OTROS")</f>
        <v>OTROS</v>
      </c>
      <c r="AP2888" s="15" t="str">
        <f>+IFERROR(VLOOKUP(Tabla1[[#This Row],[EMPLEADO]],IS[],3,0),"OTROS")</f>
        <v>OTROS</v>
      </c>
      <c r="AQ2888" s="15" t="str">
        <f>+IFERROR(VLOOKUP(Tabla1[[#This Row],[EMPLEADO]],IS[[NÓMINA]:[INGENIERO]],2,0),"OTROS")</f>
        <v>OTROS</v>
      </c>
    </row>
    <row r="2889" spans="1:43" x14ac:dyDescent="0.25">
      <c r="A2889" t="s">
        <v>7477</v>
      </c>
      <c r="B2889">
        <v>1</v>
      </c>
      <c r="C2889" t="s">
        <v>9013</v>
      </c>
      <c r="D2889" t="s">
        <v>38</v>
      </c>
      <c r="E2889" t="s">
        <v>332</v>
      </c>
      <c r="F2889" t="s">
        <v>9014</v>
      </c>
      <c r="G2889" s="17" t="s">
        <v>8120</v>
      </c>
      <c r="H2889" t="s">
        <v>1063</v>
      </c>
      <c r="I2889" t="s">
        <v>43</v>
      </c>
      <c r="J2889" t="s">
        <v>8</v>
      </c>
      <c r="K2889" t="s">
        <v>385</v>
      </c>
      <c r="L2889" t="s">
        <v>386</v>
      </c>
      <c r="M2889" t="s">
        <v>387</v>
      </c>
      <c r="N2889">
        <v>0</v>
      </c>
      <c r="O2889" t="s">
        <v>47</v>
      </c>
      <c r="P2889">
        <v>9</v>
      </c>
      <c r="Q2889" t="s">
        <v>194</v>
      </c>
      <c r="R2889" t="s">
        <v>317</v>
      </c>
      <c r="S2889" t="s">
        <v>318</v>
      </c>
      <c r="T2889" t="s">
        <v>51</v>
      </c>
      <c r="U2889" t="s">
        <v>224</v>
      </c>
      <c r="V2889">
        <v>0.8</v>
      </c>
      <c r="W2889" s="1">
        <v>1258.4000000000003</v>
      </c>
      <c r="X2889">
        <v>1</v>
      </c>
      <c r="Y2889">
        <v>2.33</v>
      </c>
      <c r="Z2889">
        <v>4</v>
      </c>
      <c r="AA2889">
        <v>0.58250000000000002</v>
      </c>
      <c r="AB2889" s="2">
        <v>0</v>
      </c>
      <c r="AC2889" s="1">
        <v>0</v>
      </c>
      <c r="AD2889" s="7">
        <v>43539</v>
      </c>
      <c r="AE2889" s="7">
        <v>43539</v>
      </c>
      <c r="AF2889">
        <v>0</v>
      </c>
      <c r="AG2889" t="s">
        <v>53</v>
      </c>
      <c r="AH2889" s="2">
        <v>0</v>
      </c>
      <c r="AI2889" s="1">
        <v>0</v>
      </c>
      <c r="AJ2889" s="1">
        <v>0</v>
      </c>
      <c r="AK2889" s="60" t="str">
        <f>+IF(Tabla1[[#This Row],[REQUEST_TY]]="SR MANTENIMIENTO CORRECTIVO", "EMERGENCIA", "OTROS")</f>
        <v>EMERGENCIA</v>
      </c>
      <c r="AL2889" s="6" t="str">
        <f>+_xlfn.IFS(Tabla1[[#This Row],[Veces obj]]&lt;=1,"0-1",Tabla1[[#This Row],[Veces obj]]&lt;=2,"1-2",Tabla1[[#This Row],[Veces obj]]&lt;=3,"2-3",TRUE,"&gt;3")</f>
        <v>0-1</v>
      </c>
      <c r="AM2889" s="60" t="str">
        <f>+_xlfn.IFS(MONTH(Tabla1[[#This Row],[MES]])&lt;=3,"Q1",MONTH(Tabla1[[#This Row],[MES]])&lt;=6,"Q2",MONTH(Tabla1[[#This Row],[MES]])&lt;=9,"Q3",TRUE,"Q4")</f>
        <v>Q1</v>
      </c>
      <c r="AN2889" s="15" t="str">
        <f>+IFERROR(VLOOKUP(Tabla1[[#This Row],[CUENTA]],CTAS[],2,0),"OTROS")</f>
        <v>OTROS</v>
      </c>
      <c r="AP2889" s="15" t="str">
        <f>+IFERROR(VLOOKUP(Tabla1[[#This Row],[EMPLEADO]],IS[],3,0),"OTROS")</f>
        <v>OTROS</v>
      </c>
      <c r="AQ2889" s="15" t="str">
        <f>+IFERROR(VLOOKUP(Tabla1[[#This Row],[EMPLEADO]],IS[[NÓMINA]:[INGENIERO]],2,0),"OTROS")</f>
        <v>OTROS</v>
      </c>
    </row>
    <row r="2890" spans="1:43" x14ac:dyDescent="0.25">
      <c r="A2890" t="s">
        <v>7477</v>
      </c>
      <c r="B2890">
        <v>1</v>
      </c>
      <c r="C2890" t="s">
        <v>9015</v>
      </c>
      <c r="D2890" t="s">
        <v>3370</v>
      </c>
      <c r="E2890" t="s">
        <v>39</v>
      </c>
      <c r="F2890" t="s">
        <v>9016</v>
      </c>
      <c r="G2890" s="17" t="s">
        <v>9017</v>
      </c>
      <c r="H2890" t="s">
        <v>79</v>
      </c>
      <c r="I2890" t="s">
        <v>43</v>
      </c>
      <c r="J2890" t="s">
        <v>8</v>
      </c>
      <c r="K2890" t="s">
        <v>607</v>
      </c>
      <c r="L2890" t="s">
        <v>9018</v>
      </c>
      <c r="M2890" t="s">
        <v>1482</v>
      </c>
      <c r="N2890">
        <v>0</v>
      </c>
      <c r="O2890" t="s">
        <v>47</v>
      </c>
      <c r="P2890" t="s">
        <v>822</v>
      </c>
      <c r="Q2890" t="s">
        <v>48</v>
      </c>
      <c r="R2890" t="s">
        <v>49</v>
      </c>
      <c r="S2890" t="s">
        <v>50</v>
      </c>
      <c r="T2890" t="s">
        <v>51</v>
      </c>
      <c r="U2890" t="s">
        <v>52</v>
      </c>
      <c r="V2890">
        <v>1</v>
      </c>
      <c r="W2890" s="1">
        <v>1072.5000000000002</v>
      </c>
      <c r="X2890">
        <v>0</v>
      </c>
      <c r="Y2890">
        <v>5</v>
      </c>
      <c r="Z2890">
        <v>5</v>
      </c>
      <c r="AA2890">
        <v>1</v>
      </c>
      <c r="AB2890" s="2">
        <v>0</v>
      </c>
      <c r="AC2890" s="1">
        <v>0</v>
      </c>
      <c r="AD2890" s="7">
        <v>43545</v>
      </c>
      <c r="AE2890" s="7">
        <v>43545</v>
      </c>
      <c r="AF2890">
        <v>0</v>
      </c>
      <c r="AG2890" t="s">
        <v>53</v>
      </c>
      <c r="AH2890" s="2">
        <v>0</v>
      </c>
      <c r="AI2890" s="1">
        <v>0</v>
      </c>
      <c r="AJ2890" s="1">
        <v>0</v>
      </c>
      <c r="AK2890" s="60" t="str">
        <f>+IF(Tabla1[[#This Row],[REQUEST_TY]]="SR MANTENIMIENTO CORRECTIVO", "EMERGENCIA", "OTROS")</f>
        <v>OTROS</v>
      </c>
      <c r="AL2890" s="6" t="str">
        <f>+_xlfn.IFS(Tabla1[[#This Row],[Veces obj]]&lt;=1,"0-1",Tabla1[[#This Row],[Veces obj]]&lt;=2,"1-2",Tabla1[[#This Row],[Veces obj]]&lt;=3,"2-3",TRUE,"&gt;3")</f>
        <v>0-1</v>
      </c>
      <c r="AM2890" s="60" t="str">
        <f>+_xlfn.IFS(MONTH(Tabla1[[#This Row],[MES]])&lt;=3,"Q1",MONTH(Tabla1[[#This Row],[MES]])&lt;=6,"Q2",MONTH(Tabla1[[#This Row],[MES]])&lt;=9,"Q3",TRUE,"Q4")</f>
        <v>Q1</v>
      </c>
      <c r="AN2890" s="15" t="str">
        <f>+IFERROR(VLOOKUP(Tabla1[[#This Row],[CUENTA]],CTAS[],2,0),"OTROS")</f>
        <v>OTROS</v>
      </c>
      <c r="AP2890" s="15" t="str">
        <f>+IFERROR(VLOOKUP(Tabla1[[#This Row],[EMPLEADO]],IS[],3,0),"OTROS")</f>
        <v>OTROS</v>
      </c>
      <c r="AQ2890" s="15" t="str">
        <f>+IFERROR(VLOOKUP(Tabla1[[#This Row],[EMPLEADO]],IS[[NÓMINA]:[INGENIERO]],2,0),"OTROS")</f>
        <v>OTROS</v>
      </c>
    </row>
    <row r="2891" spans="1:43" x14ac:dyDescent="0.25">
      <c r="A2891" t="s">
        <v>7477</v>
      </c>
      <c r="B2891">
        <v>1</v>
      </c>
      <c r="C2891" t="s">
        <v>9019</v>
      </c>
      <c r="D2891" t="s">
        <v>38</v>
      </c>
      <c r="E2891" t="s">
        <v>747</v>
      </c>
      <c r="F2891" t="s">
        <v>9020</v>
      </c>
      <c r="G2891" s="17" t="s">
        <v>9021</v>
      </c>
      <c r="H2891" t="s">
        <v>308</v>
      </c>
      <c r="I2891" t="s">
        <v>43</v>
      </c>
      <c r="J2891" t="s">
        <v>8</v>
      </c>
      <c r="K2891" t="s">
        <v>495</v>
      </c>
      <c r="L2891" t="s">
        <v>496</v>
      </c>
      <c r="M2891" t="s">
        <v>46</v>
      </c>
      <c r="N2891">
        <v>0</v>
      </c>
      <c r="O2891" t="s">
        <v>47</v>
      </c>
      <c r="P2891">
        <v>233</v>
      </c>
      <c r="Q2891" t="s">
        <v>48</v>
      </c>
      <c r="R2891" t="s">
        <v>95</v>
      </c>
      <c r="S2891" t="s">
        <v>64</v>
      </c>
      <c r="T2891" t="s">
        <v>51</v>
      </c>
      <c r="U2891" t="s">
        <v>96</v>
      </c>
      <c r="V2891">
        <v>1.1000000000000001</v>
      </c>
      <c r="W2891" s="1">
        <v>1501.5000000000002</v>
      </c>
      <c r="X2891">
        <v>1</v>
      </c>
      <c r="Y2891">
        <v>0.8</v>
      </c>
      <c r="Z2891">
        <v>5</v>
      </c>
      <c r="AA2891">
        <v>0.16</v>
      </c>
      <c r="AB2891" s="2">
        <v>0</v>
      </c>
      <c r="AC2891" s="1">
        <v>0</v>
      </c>
      <c r="AD2891" s="7">
        <v>43539</v>
      </c>
      <c r="AE2891" s="7">
        <v>43539</v>
      </c>
      <c r="AF2891">
        <v>0</v>
      </c>
      <c r="AG2891" t="s">
        <v>53</v>
      </c>
      <c r="AH2891" s="2">
        <v>0</v>
      </c>
      <c r="AI2891" s="1">
        <v>0</v>
      </c>
      <c r="AJ2891" s="1">
        <v>0</v>
      </c>
      <c r="AK2891" s="60" t="str">
        <f>+IF(Tabla1[[#This Row],[REQUEST_TY]]="SR MANTENIMIENTO CORRECTIVO", "EMERGENCIA", "OTROS")</f>
        <v>EMERGENCIA</v>
      </c>
      <c r="AL2891" s="6" t="str">
        <f>+_xlfn.IFS(Tabla1[[#This Row],[Veces obj]]&lt;=1,"0-1",Tabla1[[#This Row],[Veces obj]]&lt;=2,"1-2",Tabla1[[#This Row],[Veces obj]]&lt;=3,"2-3",TRUE,"&gt;3")</f>
        <v>0-1</v>
      </c>
      <c r="AM2891" s="60" t="str">
        <f>+_xlfn.IFS(MONTH(Tabla1[[#This Row],[MES]])&lt;=3,"Q1",MONTH(Tabla1[[#This Row],[MES]])&lt;=6,"Q2",MONTH(Tabla1[[#This Row],[MES]])&lt;=9,"Q3",TRUE,"Q4")</f>
        <v>Q1</v>
      </c>
      <c r="AN2891" s="15" t="str">
        <f>+IFERROR(VLOOKUP(Tabla1[[#This Row],[CUENTA]],CTAS[],2,0),"OTROS")</f>
        <v>OTROS</v>
      </c>
      <c r="AP2891" s="15" t="str">
        <f>+IFERROR(VLOOKUP(Tabla1[[#This Row],[EMPLEADO]],IS[],3,0),"OTROS")</f>
        <v>OTROS</v>
      </c>
      <c r="AQ2891" s="15" t="str">
        <f>+IFERROR(VLOOKUP(Tabla1[[#This Row],[EMPLEADO]],IS[[NÓMINA]:[INGENIERO]],2,0),"OTROS")</f>
        <v>OTROS</v>
      </c>
    </row>
    <row r="2892" spans="1:43" x14ac:dyDescent="0.25">
      <c r="A2892" t="s">
        <v>7477</v>
      </c>
      <c r="B2892">
        <v>1</v>
      </c>
      <c r="C2892" t="s">
        <v>9022</v>
      </c>
      <c r="D2892" t="s">
        <v>38</v>
      </c>
      <c r="E2892" t="s">
        <v>1077</v>
      </c>
      <c r="F2892" t="s">
        <v>9020</v>
      </c>
      <c r="G2892" s="17" t="s">
        <v>1272</v>
      </c>
      <c r="H2892" t="s">
        <v>646</v>
      </c>
      <c r="I2892" t="s">
        <v>43</v>
      </c>
      <c r="J2892" t="s">
        <v>8</v>
      </c>
      <c r="K2892" t="s">
        <v>966</v>
      </c>
      <c r="L2892" t="s">
        <v>6572</v>
      </c>
      <c r="M2892" t="s">
        <v>649</v>
      </c>
      <c r="N2892">
        <v>0</v>
      </c>
      <c r="O2892" t="s">
        <v>47</v>
      </c>
      <c r="P2892">
        <v>2</v>
      </c>
      <c r="Q2892" t="s">
        <v>388</v>
      </c>
      <c r="R2892" t="s">
        <v>63</v>
      </c>
      <c r="S2892" t="s">
        <v>64</v>
      </c>
      <c r="T2892" t="s">
        <v>51</v>
      </c>
      <c r="U2892" t="s">
        <v>389</v>
      </c>
      <c r="V2892">
        <v>0</v>
      </c>
      <c r="W2892" s="1">
        <v>0</v>
      </c>
      <c r="X2892">
        <v>1</v>
      </c>
      <c r="Y2892">
        <v>0.97</v>
      </c>
      <c r="Z2892">
        <v>5</v>
      </c>
      <c r="AA2892">
        <v>0.19400000000000001</v>
      </c>
      <c r="AB2892" s="2">
        <v>0</v>
      </c>
      <c r="AC2892" s="1">
        <v>0</v>
      </c>
      <c r="AD2892" s="7">
        <v>43539</v>
      </c>
      <c r="AE2892" s="7">
        <v>43539</v>
      </c>
      <c r="AF2892">
        <v>0</v>
      </c>
      <c r="AG2892" t="s">
        <v>53</v>
      </c>
      <c r="AH2892" s="2">
        <v>0</v>
      </c>
      <c r="AI2892" s="1">
        <v>0</v>
      </c>
      <c r="AJ2892" s="1">
        <v>0</v>
      </c>
      <c r="AK2892" s="60" t="str">
        <f>+IF(Tabla1[[#This Row],[REQUEST_TY]]="SR MANTENIMIENTO CORRECTIVO", "EMERGENCIA", "OTROS")</f>
        <v>EMERGENCIA</v>
      </c>
      <c r="AL2892" s="6" t="str">
        <f>+_xlfn.IFS(Tabla1[[#This Row],[Veces obj]]&lt;=1,"0-1",Tabla1[[#This Row],[Veces obj]]&lt;=2,"1-2",Tabla1[[#This Row],[Veces obj]]&lt;=3,"2-3",TRUE,"&gt;3")</f>
        <v>0-1</v>
      </c>
      <c r="AM2892" s="60" t="str">
        <f>+_xlfn.IFS(MONTH(Tabla1[[#This Row],[MES]])&lt;=3,"Q1",MONTH(Tabla1[[#This Row],[MES]])&lt;=6,"Q2",MONTH(Tabla1[[#This Row],[MES]])&lt;=9,"Q3",TRUE,"Q4")</f>
        <v>Q1</v>
      </c>
      <c r="AN2892" s="15" t="str">
        <f>+IFERROR(VLOOKUP(Tabla1[[#This Row],[CUENTA]],CTAS[],2,0),"OTROS")</f>
        <v>OTROS</v>
      </c>
      <c r="AP2892" s="15" t="str">
        <f>+IFERROR(VLOOKUP(Tabla1[[#This Row],[EMPLEADO]],IS[],3,0),"OTROS")</f>
        <v>OTROS</v>
      </c>
      <c r="AQ2892" s="15" t="str">
        <f>+IFERROR(VLOOKUP(Tabla1[[#This Row],[EMPLEADO]],IS[[NÓMINA]:[INGENIERO]],2,0),"OTROS")</f>
        <v>OTROS</v>
      </c>
    </row>
    <row r="2893" spans="1:43" x14ac:dyDescent="0.25">
      <c r="A2893" t="s">
        <v>7477</v>
      </c>
      <c r="B2893">
        <v>1</v>
      </c>
      <c r="C2893" t="s">
        <v>7460</v>
      </c>
      <c r="D2893" t="s">
        <v>38</v>
      </c>
      <c r="E2893" t="s">
        <v>1346</v>
      </c>
      <c r="F2893" t="s">
        <v>7461</v>
      </c>
      <c r="G2893" s="17" t="s">
        <v>6740</v>
      </c>
      <c r="H2893" t="s">
        <v>136</v>
      </c>
      <c r="I2893" t="s">
        <v>43</v>
      </c>
      <c r="J2893" t="s">
        <v>8</v>
      </c>
      <c r="K2893" t="s">
        <v>3324</v>
      </c>
      <c r="L2893" t="s">
        <v>3325</v>
      </c>
      <c r="M2893" t="s">
        <v>736</v>
      </c>
      <c r="N2893">
        <v>0</v>
      </c>
      <c r="O2893" t="s">
        <v>47</v>
      </c>
      <c r="P2893">
        <v>23</v>
      </c>
      <c r="Q2893" t="s">
        <v>62</v>
      </c>
      <c r="R2893" t="s">
        <v>223</v>
      </c>
      <c r="S2893" t="s">
        <v>139</v>
      </c>
      <c r="T2893" t="s">
        <v>51</v>
      </c>
      <c r="U2893" t="s">
        <v>262</v>
      </c>
      <c r="V2893">
        <v>1.05</v>
      </c>
      <c r="W2893" s="1">
        <v>1651.6500000000003</v>
      </c>
      <c r="X2893">
        <v>1</v>
      </c>
      <c r="Y2893">
        <v>4.5599999999999996</v>
      </c>
      <c r="Z2893">
        <v>4</v>
      </c>
      <c r="AA2893">
        <v>1.1399999999999999</v>
      </c>
      <c r="AB2893" s="2">
        <v>3.4999999999999976E-2</v>
      </c>
      <c r="AC2893" s="1">
        <v>-55.054999999999971</v>
      </c>
      <c r="AD2893" s="7">
        <v>43539</v>
      </c>
      <c r="AE2893" s="7">
        <v>43539</v>
      </c>
      <c r="AF2893">
        <v>0</v>
      </c>
      <c r="AG2893" t="s">
        <v>53</v>
      </c>
      <c r="AH2893" s="2">
        <v>0</v>
      </c>
      <c r="AI2893" s="1">
        <v>0</v>
      </c>
      <c r="AJ2893" s="1">
        <v>0</v>
      </c>
      <c r="AK2893" s="60" t="str">
        <f>+IF(Tabla1[[#This Row],[REQUEST_TY]]="SR MANTENIMIENTO CORRECTIVO", "EMERGENCIA", "OTROS")</f>
        <v>EMERGENCIA</v>
      </c>
      <c r="AL2893" s="6" t="str">
        <f>+_xlfn.IFS(Tabla1[[#This Row],[Veces obj]]&lt;=1,"0-1",Tabla1[[#This Row],[Veces obj]]&lt;=2,"1-2",Tabla1[[#This Row],[Veces obj]]&lt;=3,"2-3",TRUE,"&gt;3")</f>
        <v>1-2</v>
      </c>
      <c r="AM2893" s="60" t="str">
        <f>+_xlfn.IFS(MONTH(Tabla1[[#This Row],[MES]])&lt;=3,"Q1",MONTH(Tabla1[[#This Row],[MES]])&lt;=6,"Q2",MONTH(Tabla1[[#This Row],[MES]])&lt;=9,"Q3",TRUE,"Q4")</f>
        <v>Q1</v>
      </c>
      <c r="AN2893" s="15" t="str">
        <f>+IFERROR(VLOOKUP(Tabla1[[#This Row],[CUENTA]],CTAS[],2,0),"OTROS")</f>
        <v>OTROS</v>
      </c>
      <c r="AP2893" s="15" t="str">
        <f>+IFERROR(VLOOKUP(Tabla1[[#This Row],[EMPLEADO]],IS[],3,0),"OTROS")</f>
        <v>OTROS</v>
      </c>
      <c r="AQ2893" s="15" t="str">
        <f>+IFERROR(VLOOKUP(Tabla1[[#This Row],[EMPLEADO]],IS[[NÓMINA]:[INGENIERO]],2,0),"OTROS")</f>
        <v>OTROS</v>
      </c>
    </row>
    <row r="2894" spans="1:43" x14ac:dyDescent="0.25">
      <c r="A2894" t="s">
        <v>7477</v>
      </c>
      <c r="B2894">
        <v>1</v>
      </c>
      <c r="C2894" t="s">
        <v>9023</v>
      </c>
      <c r="D2894" t="s">
        <v>38</v>
      </c>
      <c r="E2894" t="s">
        <v>250</v>
      </c>
      <c r="F2894" t="s">
        <v>9024</v>
      </c>
      <c r="G2894" s="17" t="s">
        <v>9025</v>
      </c>
      <c r="H2894" t="s">
        <v>1130</v>
      </c>
      <c r="I2894" t="s">
        <v>43</v>
      </c>
      <c r="J2894" t="s">
        <v>8</v>
      </c>
      <c r="K2894" t="s">
        <v>254</v>
      </c>
      <c r="L2894" t="s">
        <v>9026</v>
      </c>
      <c r="M2894" t="s">
        <v>1778</v>
      </c>
      <c r="N2894">
        <v>0</v>
      </c>
      <c r="O2894" t="s">
        <v>47</v>
      </c>
      <c r="P2894">
        <v>2661</v>
      </c>
      <c r="Q2894" t="s">
        <v>48</v>
      </c>
      <c r="R2894" t="s">
        <v>49</v>
      </c>
      <c r="S2894" t="s">
        <v>50</v>
      </c>
      <c r="T2894" t="s">
        <v>51</v>
      </c>
      <c r="U2894" t="s">
        <v>52</v>
      </c>
      <c r="V2894">
        <v>1.05</v>
      </c>
      <c r="W2894" s="1">
        <v>750.75000000000011</v>
      </c>
      <c r="X2894">
        <v>1</v>
      </c>
      <c r="Y2894">
        <v>1.63</v>
      </c>
      <c r="Z2894">
        <v>5</v>
      </c>
      <c r="AA2894">
        <v>0.32599999999999996</v>
      </c>
      <c r="AB2894" s="2">
        <v>0</v>
      </c>
      <c r="AC2894" s="1">
        <v>0</v>
      </c>
      <c r="AD2894" s="7">
        <v>43539</v>
      </c>
      <c r="AE2894" s="7">
        <v>43539</v>
      </c>
      <c r="AF2894">
        <v>0</v>
      </c>
      <c r="AG2894" t="s">
        <v>53</v>
      </c>
      <c r="AH2894" s="2">
        <v>0</v>
      </c>
      <c r="AI2894" s="1">
        <v>0</v>
      </c>
      <c r="AJ2894" s="1">
        <v>0</v>
      </c>
      <c r="AK2894" s="60" t="str">
        <f>+IF(Tabla1[[#This Row],[REQUEST_TY]]="SR MANTENIMIENTO CORRECTIVO", "EMERGENCIA", "OTROS")</f>
        <v>EMERGENCIA</v>
      </c>
      <c r="AL2894" s="6" t="str">
        <f>+_xlfn.IFS(Tabla1[[#This Row],[Veces obj]]&lt;=1,"0-1",Tabla1[[#This Row],[Veces obj]]&lt;=2,"1-2",Tabla1[[#This Row],[Veces obj]]&lt;=3,"2-3",TRUE,"&gt;3")</f>
        <v>0-1</v>
      </c>
      <c r="AM2894" s="60" t="str">
        <f>+_xlfn.IFS(MONTH(Tabla1[[#This Row],[MES]])&lt;=3,"Q1",MONTH(Tabla1[[#This Row],[MES]])&lt;=6,"Q2",MONTH(Tabla1[[#This Row],[MES]])&lt;=9,"Q3",TRUE,"Q4")</f>
        <v>Q1</v>
      </c>
      <c r="AN2894" s="15" t="str">
        <f>+IFERROR(VLOOKUP(Tabla1[[#This Row],[CUENTA]],CTAS[],2,0),"OTROS")</f>
        <v>OTROS</v>
      </c>
      <c r="AP2894" s="15" t="str">
        <f>+IFERROR(VLOOKUP(Tabla1[[#This Row],[EMPLEADO]],IS[],3,0),"OTROS")</f>
        <v>OTROS</v>
      </c>
      <c r="AQ2894" s="15" t="str">
        <f>+IFERROR(VLOOKUP(Tabla1[[#This Row],[EMPLEADO]],IS[[NÓMINA]:[INGENIERO]],2,0),"OTROS")</f>
        <v>OTROS</v>
      </c>
    </row>
    <row r="2895" spans="1:43" x14ac:dyDescent="0.25">
      <c r="A2895" t="s">
        <v>7477</v>
      </c>
      <c r="B2895">
        <v>1</v>
      </c>
      <c r="C2895" t="s">
        <v>9027</v>
      </c>
      <c r="D2895" t="s">
        <v>38</v>
      </c>
      <c r="E2895" t="s">
        <v>2243</v>
      </c>
      <c r="F2895" t="s">
        <v>9028</v>
      </c>
      <c r="G2895" s="17" t="s">
        <v>2245</v>
      </c>
      <c r="H2895" t="s">
        <v>136</v>
      </c>
      <c r="I2895" t="s">
        <v>43</v>
      </c>
      <c r="J2895" t="s">
        <v>8</v>
      </c>
      <c r="K2895" t="s">
        <v>2246</v>
      </c>
      <c r="L2895" t="s">
        <v>2247</v>
      </c>
      <c r="M2895" t="s">
        <v>736</v>
      </c>
      <c r="N2895">
        <v>0</v>
      </c>
      <c r="O2895" t="s">
        <v>47</v>
      </c>
      <c r="P2895">
        <v>11</v>
      </c>
      <c r="Q2895" t="s">
        <v>194</v>
      </c>
      <c r="R2895" t="s">
        <v>440</v>
      </c>
      <c r="S2895" t="s">
        <v>139</v>
      </c>
      <c r="T2895" t="s">
        <v>51</v>
      </c>
      <c r="U2895" t="s">
        <v>224</v>
      </c>
      <c r="V2895">
        <v>0.8</v>
      </c>
      <c r="W2895" s="1">
        <v>1258.4000000000003</v>
      </c>
      <c r="X2895">
        <v>1</v>
      </c>
      <c r="Y2895">
        <v>1.85</v>
      </c>
      <c r="Z2895">
        <v>4</v>
      </c>
      <c r="AA2895">
        <v>0.46250000000000002</v>
      </c>
      <c r="AB2895" s="2">
        <v>0</v>
      </c>
      <c r="AC2895" s="1">
        <v>0</v>
      </c>
      <c r="AD2895" s="7">
        <v>43539</v>
      </c>
      <c r="AE2895" s="7">
        <v>43539</v>
      </c>
      <c r="AF2895">
        <v>0</v>
      </c>
      <c r="AG2895" t="s">
        <v>53</v>
      </c>
      <c r="AH2895" s="2">
        <v>0</v>
      </c>
      <c r="AI2895" s="1">
        <v>0</v>
      </c>
      <c r="AJ2895" s="1">
        <v>0</v>
      </c>
      <c r="AK2895" s="60" t="str">
        <f>+IF(Tabla1[[#This Row],[REQUEST_TY]]="SR MANTENIMIENTO CORRECTIVO", "EMERGENCIA", "OTROS")</f>
        <v>EMERGENCIA</v>
      </c>
      <c r="AL2895" s="6" t="str">
        <f>+_xlfn.IFS(Tabla1[[#This Row],[Veces obj]]&lt;=1,"0-1",Tabla1[[#This Row],[Veces obj]]&lt;=2,"1-2",Tabla1[[#This Row],[Veces obj]]&lt;=3,"2-3",TRUE,"&gt;3")</f>
        <v>0-1</v>
      </c>
      <c r="AM2895" s="60" t="str">
        <f>+_xlfn.IFS(MONTH(Tabla1[[#This Row],[MES]])&lt;=3,"Q1",MONTH(Tabla1[[#This Row],[MES]])&lt;=6,"Q2",MONTH(Tabla1[[#This Row],[MES]])&lt;=9,"Q3",TRUE,"Q4")</f>
        <v>Q1</v>
      </c>
      <c r="AN2895" s="15" t="str">
        <f>+IFERROR(VLOOKUP(Tabla1[[#This Row],[CUENTA]],CTAS[],2,0),"OTROS")</f>
        <v>OTROS</v>
      </c>
      <c r="AP2895" s="15" t="str">
        <f>+IFERROR(VLOOKUP(Tabla1[[#This Row],[EMPLEADO]],IS[],3,0),"OTROS")</f>
        <v>OTROS</v>
      </c>
      <c r="AQ2895" s="15" t="str">
        <f>+IFERROR(VLOOKUP(Tabla1[[#This Row],[EMPLEADO]],IS[[NÓMINA]:[INGENIERO]],2,0),"OTROS")</f>
        <v>OTROS</v>
      </c>
    </row>
    <row r="2896" spans="1:43" x14ac:dyDescent="0.25">
      <c r="A2896" t="s">
        <v>7477</v>
      </c>
      <c r="B2896">
        <v>1</v>
      </c>
      <c r="C2896" t="s">
        <v>9029</v>
      </c>
      <c r="D2896" t="s">
        <v>38</v>
      </c>
      <c r="E2896" t="s">
        <v>1564</v>
      </c>
      <c r="F2896" t="s">
        <v>9030</v>
      </c>
      <c r="G2896" s="17" t="s">
        <v>5668</v>
      </c>
      <c r="H2896" t="s">
        <v>297</v>
      </c>
      <c r="I2896" t="s">
        <v>43</v>
      </c>
      <c r="J2896" t="s">
        <v>8</v>
      </c>
      <c r="K2896" t="s">
        <v>71</v>
      </c>
      <c r="L2896" t="s">
        <v>298</v>
      </c>
      <c r="M2896" t="s">
        <v>94</v>
      </c>
      <c r="N2896">
        <v>0</v>
      </c>
      <c r="O2896" t="s">
        <v>47</v>
      </c>
      <c r="P2896">
        <v>32</v>
      </c>
      <c r="Q2896" t="s">
        <v>82</v>
      </c>
      <c r="R2896" t="s">
        <v>242</v>
      </c>
      <c r="S2896" t="s">
        <v>64</v>
      </c>
      <c r="T2896" t="s">
        <v>51</v>
      </c>
      <c r="U2896" t="s">
        <v>83</v>
      </c>
      <c r="V2896">
        <v>1.05</v>
      </c>
      <c r="W2896" s="1">
        <v>1433.25</v>
      </c>
      <c r="X2896">
        <v>1</v>
      </c>
      <c r="Y2896">
        <v>1.2</v>
      </c>
      <c r="Z2896">
        <v>5</v>
      </c>
      <c r="AA2896">
        <v>0.24</v>
      </c>
      <c r="AB2896" s="2">
        <v>0</v>
      </c>
      <c r="AC2896" s="1">
        <v>0</v>
      </c>
      <c r="AD2896" s="7">
        <v>43539</v>
      </c>
      <c r="AE2896" s="7">
        <v>43539</v>
      </c>
      <c r="AF2896">
        <v>0</v>
      </c>
      <c r="AG2896" t="s">
        <v>53</v>
      </c>
      <c r="AH2896" s="2">
        <v>0</v>
      </c>
      <c r="AI2896" s="1">
        <v>0</v>
      </c>
      <c r="AJ2896" s="1">
        <v>0</v>
      </c>
      <c r="AK2896" s="60" t="str">
        <f>+IF(Tabla1[[#This Row],[REQUEST_TY]]="SR MANTENIMIENTO CORRECTIVO", "EMERGENCIA", "OTROS")</f>
        <v>EMERGENCIA</v>
      </c>
      <c r="AL2896" s="6" t="str">
        <f>+_xlfn.IFS(Tabla1[[#This Row],[Veces obj]]&lt;=1,"0-1",Tabla1[[#This Row],[Veces obj]]&lt;=2,"1-2",Tabla1[[#This Row],[Veces obj]]&lt;=3,"2-3",TRUE,"&gt;3")</f>
        <v>0-1</v>
      </c>
      <c r="AM2896" s="60" t="str">
        <f>+_xlfn.IFS(MONTH(Tabla1[[#This Row],[MES]])&lt;=3,"Q1",MONTH(Tabla1[[#This Row],[MES]])&lt;=6,"Q2",MONTH(Tabla1[[#This Row],[MES]])&lt;=9,"Q3",TRUE,"Q4")</f>
        <v>Q1</v>
      </c>
      <c r="AN2896" s="15" t="str">
        <f>+IFERROR(VLOOKUP(Tabla1[[#This Row],[CUENTA]],CTAS[],2,0),"OTROS")</f>
        <v>OTROS</v>
      </c>
      <c r="AP2896" s="15" t="str">
        <f>+IFERROR(VLOOKUP(Tabla1[[#This Row],[EMPLEADO]],IS[],3,0),"OTROS")</f>
        <v>JUAREZ</v>
      </c>
      <c r="AQ2896" s="15" t="str">
        <f>+IFERROR(VLOOKUP(Tabla1[[#This Row],[EMPLEADO]],IS[[NÓMINA]:[INGENIERO]],2,0),"OTROS")</f>
        <v>ALFREDO TORRES</v>
      </c>
    </row>
    <row r="2897" spans="1:43" x14ac:dyDescent="0.25">
      <c r="A2897" t="s">
        <v>7477</v>
      </c>
      <c r="B2897">
        <v>1</v>
      </c>
      <c r="C2897" t="s">
        <v>9031</v>
      </c>
      <c r="D2897" t="s">
        <v>38</v>
      </c>
      <c r="E2897" t="s">
        <v>4100</v>
      </c>
      <c r="F2897" t="s">
        <v>9032</v>
      </c>
      <c r="G2897" s="17" t="s">
        <v>9033</v>
      </c>
      <c r="H2897" t="s">
        <v>297</v>
      </c>
      <c r="I2897" t="s">
        <v>43</v>
      </c>
      <c r="J2897" t="s">
        <v>8</v>
      </c>
      <c r="K2897" t="s">
        <v>71</v>
      </c>
      <c r="L2897" t="s">
        <v>72</v>
      </c>
      <c r="M2897" t="s">
        <v>73</v>
      </c>
      <c r="N2897">
        <v>0</v>
      </c>
      <c r="O2897" t="s">
        <v>47</v>
      </c>
      <c r="P2897">
        <v>115</v>
      </c>
      <c r="Q2897" t="s">
        <v>48</v>
      </c>
      <c r="R2897" t="s">
        <v>1543</v>
      </c>
      <c r="S2897" t="s">
        <v>50</v>
      </c>
      <c r="T2897" t="s">
        <v>51</v>
      </c>
      <c r="U2897" t="s">
        <v>52</v>
      </c>
      <c r="V2897">
        <v>1.05</v>
      </c>
      <c r="W2897" s="1">
        <v>750.75000000000011</v>
      </c>
      <c r="X2897">
        <v>1</v>
      </c>
      <c r="Y2897">
        <v>2.14</v>
      </c>
      <c r="Z2897">
        <v>5</v>
      </c>
      <c r="AA2897">
        <v>0.42800000000000005</v>
      </c>
      <c r="AB2897" s="2">
        <v>0</v>
      </c>
      <c r="AC2897" s="1">
        <v>0</v>
      </c>
      <c r="AD2897" s="7">
        <v>43539</v>
      </c>
      <c r="AE2897" s="7">
        <v>43539</v>
      </c>
      <c r="AF2897">
        <v>0</v>
      </c>
      <c r="AG2897" t="s">
        <v>53</v>
      </c>
      <c r="AH2897" s="2">
        <v>0</v>
      </c>
      <c r="AI2897" s="1">
        <v>0</v>
      </c>
      <c r="AJ2897" s="1">
        <v>0</v>
      </c>
      <c r="AK2897" s="60" t="str">
        <f>+IF(Tabla1[[#This Row],[REQUEST_TY]]="SR MANTENIMIENTO CORRECTIVO", "EMERGENCIA", "OTROS")</f>
        <v>EMERGENCIA</v>
      </c>
      <c r="AL2897" s="6" t="str">
        <f>+_xlfn.IFS(Tabla1[[#This Row],[Veces obj]]&lt;=1,"0-1",Tabla1[[#This Row],[Veces obj]]&lt;=2,"1-2",Tabla1[[#This Row],[Veces obj]]&lt;=3,"2-3",TRUE,"&gt;3")</f>
        <v>0-1</v>
      </c>
      <c r="AM2897" s="60" t="str">
        <f>+_xlfn.IFS(MONTH(Tabla1[[#This Row],[MES]])&lt;=3,"Q1",MONTH(Tabla1[[#This Row],[MES]])&lt;=6,"Q2",MONTH(Tabla1[[#This Row],[MES]])&lt;=9,"Q3",TRUE,"Q4")</f>
        <v>Q1</v>
      </c>
      <c r="AN2897" s="15" t="str">
        <f>+IFERROR(VLOOKUP(Tabla1[[#This Row],[CUENTA]],CTAS[],2,0),"OTROS")</f>
        <v>OTROS</v>
      </c>
      <c r="AP2897" s="15" t="str">
        <f>+IFERROR(VLOOKUP(Tabla1[[#This Row],[EMPLEADO]],IS[],3,0),"OTROS")</f>
        <v>JUAREZ</v>
      </c>
      <c r="AQ2897" s="15" t="str">
        <f>+IFERROR(VLOOKUP(Tabla1[[#This Row],[EMPLEADO]],IS[[NÓMINA]:[INGENIERO]],2,0),"OTROS")</f>
        <v>ALFREDO TORRES</v>
      </c>
    </row>
    <row r="2898" spans="1:43" x14ac:dyDescent="0.25">
      <c r="A2898" t="s">
        <v>7477</v>
      </c>
      <c r="B2898">
        <v>1</v>
      </c>
      <c r="C2898" t="s">
        <v>9034</v>
      </c>
      <c r="D2898" t="s">
        <v>38</v>
      </c>
      <c r="E2898" t="s">
        <v>332</v>
      </c>
      <c r="F2898" t="s">
        <v>9035</v>
      </c>
      <c r="G2898" s="17" t="s">
        <v>1806</v>
      </c>
      <c r="H2898" t="s">
        <v>213</v>
      </c>
      <c r="I2898" t="s">
        <v>43</v>
      </c>
      <c r="J2898" t="s">
        <v>8</v>
      </c>
      <c r="K2898" t="s">
        <v>59</v>
      </c>
      <c r="L2898" t="s">
        <v>1807</v>
      </c>
      <c r="M2898" t="s">
        <v>1808</v>
      </c>
      <c r="N2898">
        <v>0</v>
      </c>
      <c r="O2898" t="s">
        <v>47</v>
      </c>
      <c r="P2898">
        <v>46</v>
      </c>
      <c r="Q2898" t="s">
        <v>82</v>
      </c>
      <c r="R2898" t="s">
        <v>317</v>
      </c>
      <c r="S2898" t="s">
        <v>318</v>
      </c>
      <c r="T2898" t="s">
        <v>51</v>
      </c>
      <c r="U2898" t="s">
        <v>140</v>
      </c>
      <c r="V2898">
        <v>1.1000000000000001</v>
      </c>
      <c r="W2898" s="1">
        <v>1730.3000000000004</v>
      </c>
      <c r="X2898">
        <v>1</v>
      </c>
      <c r="Y2898">
        <v>0.88</v>
      </c>
      <c r="Z2898">
        <v>4</v>
      </c>
      <c r="AA2898">
        <v>0.22</v>
      </c>
      <c r="AB2898" s="2">
        <v>0</v>
      </c>
      <c r="AC2898" s="1">
        <v>0</v>
      </c>
      <c r="AD2898" s="7">
        <v>43539</v>
      </c>
      <c r="AE2898" s="7">
        <v>43539</v>
      </c>
      <c r="AF2898">
        <v>0</v>
      </c>
      <c r="AG2898" t="s">
        <v>53</v>
      </c>
      <c r="AH2898" s="2">
        <v>0</v>
      </c>
      <c r="AI2898" s="1">
        <v>0</v>
      </c>
      <c r="AJ2898" s="1">
        <v>0</v>
      </c>
      <c r="AK2898" s="60" t="str">
        <f>+IF(Tabla1[[#This Row],[REQUEST_TY]]="SR MANTENIMIENTO CORRECTIVO", "EMERGENCIA", "OTROS")</f>
        <v>EMERGENCIA</v>
      </c>
      <c r="AL2898" s="6" t="str">
        <f>+_xlfn.IFS(Tabla1[[#This Row],[Veces obj]]&lt;=1,"0-1",Tabla1[[#This Row],[Veces obj]]&lt;=2,"1-2",Tabla1[[#This Row],[Veces obj]]&lt;=3,"2-3",TRUE,"&gt;3")</f>
        <v>0-1</v>
      </c>
      <c r="AM2898" s="60" t="str">
        <f>+_xlfn.IFS(MONTH(Tabla1[[#This Row],[MES]])&lt;=3,"Q1",MONTH(Tabla1[[#This Row],[MES]])&lt;=6,"Q2",MONTH(Tabla1[[#This Row],[MES]])&lt;=9,"Q3",TRUE,"Q4")</f>
        <v>Q1</v>
      </c>
      <c r="AN2898" s="15" t="str">
        <f>+IFERROR(VLOOKUP(Tabla1[[#This Row],[CUENTA]],CTAS[],2,0),"OTROS")</f>
        <v>OTROS</v>
      </c>
      <c r="AP2898" s="15" t="str">
        <f>+IFERROR(VLOOKUP(Tabla1[[#This Row],[EMPLEADO]],IS[],3,0),"OTROS")</f>
        <v>OTROS</v>
      </c>
      <c r="AQ2898" s="15" t="str">
        <f>+IFERROR(VLOOKUP(Tabla1[[#This Row],[EMPLEADO]],IS[[NÓMINA]:[INGENIERO]],2,0),"OTROS")</f>
        <v>OTROS</v>
      </c>
    </row>
    <row r="2899" spans="1:43" x14ac:dyDescent="0.25">
      <c r="A2899" t="s">
        <v>7477</v>
      </c>
      <c r="B2899">
        <v>1</v>
      </c>
      <c r="C2899" t="s">
        <v>9036</v>
      </c>
      <c r="D2899" t="s">
        <v>38</v>
      </c>
      <c r="E2899" t="s">
        <v>39</v>
      </c>
      <c r="F2899" t="s">
        <v>9037</v>
      </c>
      <c r="G2899" s="17" t="s">
        <v>1319</v>
      </c>
      <c r="H2899" t="s">
        <v>58</v>
      </c>
      <c r="I2899" t="s">
        <v>43</v>
      </c>
      <c r="J2899" t="s">
        <v>8</v>
      </c>
      <c r="K2899" t="s">
        <v>1320</v>
      </c>
      <c r="L2899" t="s">
        <v>1321</v>
      </c>
      <c r="M2899" t="s">
        <v>222</v>
      </c>
      <c r="N2899">
        <v>0</v>
      </c>
      <c r="O2899" t="s">
        <v>47</v>
      </c>
      <c r="P2899">
        <v>51</v>
      </c>
      <c r="Q2899" t="s">
        <v>82</v>
      </c>
      <c r="R2899" t="s">
        <v>49</v>
      </c>
      <c r="S2899" t="s">
        <v>50</v>
      </c>
      <c r="T2899" t="s">
        <v>51</v>
      </c>
      <c r="U2899" t="s">
        <v>120</v>
      </c>
      <c r="V2899">
        <v>0.8</v>
      </c>
      <c r="W2899" s="1">
        <v>572.00000000000011</v>
      </c>
      <c r="X2899">
        <v>1</v>
      </c>
      <c r="Y2899">
        <v>2.5</v>
      </c>
      <c r="Z2899">
        <v>5</v>
      </c>
      <c r="AA2899">
        <v>0.5</v>
      </c>
      <c r="AB2899" s="2">
        <v>0</v>
      </c>
      <c r="AC2899" s="1">
        <v>0</v>
      </c>
      <c r="AD2899" s="7">
        <v>43539</v>
      </c>
      <c r="AE2899" s="7">
        <v>43539</v>
      </c>
      <c r="AF2899">
        <v>0</v>
      </c>
      <c r="AG2899" t="s">
        <v>53</v>
      </c>
      <c r="AH2899" s="2">
        <v>0</v>
      </c>
      <c r="AI2899" s="1">
        <v>0</v>
      </c>
      <c r="AJ2899" s="1">
        <v>0</v>
      </c>
      <c r="AK2899" s="60" t="str">
        <f>+IF(Tabla1[[#This Row],[REQUEST_TY]]="SR MANTENIMIENTO CORRECTIVO", "EMERGENCIA", "OTROS")</f>
        <v>EMERGENCIA</v>
      </c>
      <c r="AL2899" s="6" t="str">
        <f>+_xlfn.IFS(Tabla1[[#This Row],[Veces obj]]&lt;=1,"0-1",Tabla1[[#This Row],[Veces obj]]&lt;=2,"1-2",Tabla1[[#This Row],[Veces obj]]&lt;=3,"2-3",TRUE,"&gt;3")</f>
        <v>0-1</v>
      </c>
      <c r="AM2899" s="60" t="str">
        <f>+_xlfn.IFS(MONTH(Tabla1[[#This Row],[MES]])&lt;=3,"Q1",MONTH(Tabla1[[#This Row],[MES]])&lt;=6,"Q2",MONTH(Tabla1[[#This Row],[MES]])&lt;=9,"Q3",TRUE,"Q4")</f>
        <v>Q1</v>
      </c>
      <c r="AN2899" s="15" t="str">
        <f>+IFERROR(VLOOKUP(Tabla1[[#This Row],[CUENTA]],CTAS[],2,0),"OTROS")</f>
        <v>OTROS</v>
      </c>
      <c r="AP2899" s="15" t="str">
        <f>+IFERROR(VLOOKUP(Tabla1[[#This Row],[EMPLEADO]],IS[],3,0),"OTROS")</f>
        <v>OTROS</v>
      </c>
      <c r="AQ2899" s="15" t="str">
        <f>+IFERROR(VLOOKUP(Tabla1[[#This Row],[EMPLEADO]],IS[[NÓMINA]:[INGENIERO]],2,0),"OTROS")</f>
        <v>OTROS</v>
      </c>
    </row>
    <row r="2900" spans="1:43" x14ac:dyDescent="0.25">
      <c r="A2900" t="s">
        <v>7477</v>
      </c>
      <c r="B2900">
        <v>1</v>
      </c>
      <c r="C2900" t="s">
        <v>9038</v>
      </c>
      <c r="D2900" t="s">
        <v>38</v>
      </c>
      <c r="E2900" t="s">
        <v>558</v>
      </c>
      <c r="F2900" t="s">
        <v>9039</v>
      </c>
      <c r="G2900" s="17" t="s">
        <v>3914</v>
      </c>
      <c r="H2900" t="s">
        <v>1063</v>
      </c>
      <c r="I2900" t="s">
        <v>43</v>
      </c>
      <c r="J2900" t="s">
        <v>8</v>
      </c>
      <c r="K2900" t="s">
        <v>3915</v>
      </c>
      <c r="L2900" t="s">
        <v>3916</v>
      </c>
      <c r="M2900" t="s">
        <v>387</v>
      </c>
      <c r="N2900">
        <v>0</v>
      </c>
      <c r="O2900" t="s">
        <v>47</v>
      </c>
      <c r="P2900">
        <v>66</v>
      </c>
      <c r="Q2900" t="s">
        <v>48</v>
      </c>
      <c r="R2900" t="s">
        <v>95</v>
      </c>
      <c r="S2900" t="s">
        <v>64</v>
      </c>
      <c r="T2900" t="s">
        <v>51</v>
      </c>
      <c r="U2900" t="s">
        <v>96</v>
      </c>
      <c r="V2900">
        <v>1.1000000000000001</v>
      </c>
      <c r="W2900" s="1">
        <v>1501.5000000000002</v>
      </c>
      <c r="X2900">
        <v>1</v>
      </c>
      <c r="Y2900">
        <v>2.85</v>
      </c>
      <c r="Z2900">
        <v>5</v>
      </c>
      <c r="AA2900">
        <v>0.57000000000000006</v>
      </c>
      <c r="AB2900" s="2">
        <v>0</v>
      </c>
      <c r="AC2900" s="1">
        <v>0</v>
      </c>
      <c r="AD2900" s="7">
        <v>43539</v>
      </c>
      <c r="AE2900" s="7">
        <v>43539</v>
      </c>
      <c r="AF2900">
        <v>0</v>
      </c>
      <c r="AG2900" t="s">
        <v>53</v>
      </c>
      <c r="AH2900" s="2">
        <v>0</v>
      </c>
      <c r="AI2900" s="1">
        <v>0</v>
      </c>
      <c r="AJ2900" s="1">
        <v>0</v>
      </c>
      <c r="AK2900" s="60" t="str">
        <f>+IF(Tabla1[[#This Row],[REQUEST_TY]]="SR MANTENIMIENTO CORRECTIVO", "EMERGENCIA", "OTROS")</f>
        <v>EMERGENCIA</v>
      </c>
      <c r="AL2900" s="6" t="str">
        <f>+_xlfn.IFS(Tabla1[[#This Row],[Veces obj]]&lt;=1,"0-1",Tabla1[[#This Row],[Veces obj]]&lt;=2,"1-2",Tabla1[[#This Row],[Veces obj]]&lt;=3,"2-3",TRUE,"&gt;3")</f>
        <v>0-1</v>
      </c>
      <c r="AM2900" s="60" t="str">
        <f>+_xlfn.IFS(MONTH(Tabla1[[#This Row],[MES]])&lt;=3,"Q1",MONTH(Tabla1[[#This Row],[MES]])&lt;=6,"Q2",MONTH(Tabla1[[#This Row],[MES]])&lt;=9,"Q3",TRUE,"Q4")</f>
        <v>Q1</v>
      </c>
      <c r="AN2900" s="15" t="str">
        <f>+IFERROR(VLOOKUP(Tabla1[[#This Row],[CUENTA]],CTAS[],2,0),"OTROS")</f>
        <v>OTROS</v>
      </c>
      <c r="AP2900" s="15" t="str">
        <f>+IFERROR(VLOOKUP(Tabla1[[#This Row],[EMPLEADO]],IS[],3,0),"OTROS")</f>
        <v>OTROS</v>
      </c>
      <c r="AQ2900" s="15" t="str">
        <f>+IFERROR(VLOOKUP(Tabla1[[#This Row],[EMPLEADO]],IS[[NÓMINA]:[INGENIERO]],2,0),"OTROS")</f>
        <v>OTROS</v>
      </c>
    </row>
    <row r="2901" spans="1:43" x14ac:dyDescent="0.25">
      <c r="A2901" t="s">
        <v>7477</v>
      </c>
      <c r="B2901">
        <v>1</v>
      </c>
      <c r="C2901" t="s">
        <v>9040</v>
      </c>
      <c r="D2901" t="s">
        <v>9041</v>
      </c>
      <c r="E2901" t="s">
        <v>9042</v>
      </c>
      <c r="F2901" t="s">
        <v>9043</v>
      </c>
      <c r="G2901" s="17" t="s">
        <v>9044</v>
      </c>
      <c r="H2901" t="s">
        <v>1052</v>
      </c>
      <c r="I2901" t="s">
        <v>43</v>
      </c>
      <c r="J2901" t="s">
        <v>8</v>
      </c>
      <c r="K2901" t="s">
        <v>1750</v>
      </c>
      <c r="L2901" t="s">
        <v>1751</v>
      </c>
      <c r="M2901" t="s">
        <v>61</v>
      </c>
      <c r="N2901">
        <v>0</v>
      </c>
      <c r="O2901" t="s">
        <v>47</v>
      </c>
      <c r="P2901" t="s">
        <v>822</v>
      </c>
      <c r="Q2901" t="s">
        <v>48</v>
      </c>
      <c r="R2901" t="s">
        <v>153</v>
      </c>
      <c r="S2901" t="s">
        <v>50</v>
      </c>
      <c r="T2901" t="s">
        <v>51</v>
      </c>
      <c r="U2901" t="s">
        <v>52</v>
      </c>
      <c r="V2901">
        <v>1</v>
      </c>
      <c r="W2901" s="1">
        <v>715.00000000000011</v>
      </c>
      <c r="X2901">
        <v>0</v>
      </c>
      <c r="Y2901">
        <v>5</v>
      </c>
      <c r="Z2901">
        <v>5</v>
      </c>
      <c r="AA2901">
        <v>1</v>
      </c>
      <c r="AB2901" s="2">
        <v>0</v>
      </c>
      <c r="AC2901" s="1">
        <v>0</v>
      </c>
      <c r="AD2901" s="7">
        <v>43539</v>
      </c>
      <c r="AE2901" s="7">
        <v>43546</v>
      </c>
      <c r="AF2901">
        <v>4</v>
      </c>
      <c r="AG2901" t="s">
        <v>823</v>
      </c>
      <c r="AH2901" s="2">
        <v>0</v>
      </c>
      <c r="AI2901" s="1">
        <v>0</v>
      </c>
      <c r="AJ2901" s="1">
        <v>0</v>
      </c>
      <c r="AK2901" s="60" t="str">
        <f>+IF(Tabla1[[#This Row],[REQUEST_TY]]="SR MANTENIMIENTO CORRECTIVO", "EMERGENCIA", "OTROS")</f>
        <v>OTROS</v>
      </c>
      <c r="AL2901" s="6" t="str">
        <f>+_xlfn.IFS(Tabla1[[#This Row],[Veces obj]]&lt;=1,"0-1",Tabla1[[#This Row],[Veces obj]]&lt;=2,"1-2",Tabla1[[#This Row],[Veces obj]]&lt;=3,"2-3",TRUE,"&gt;3")</f>
        <v>0-1</v>
      </c>
      <c r="AM2901" s="60" t="str">
        <f>+_xlfn.IFS(MONTH(Tabla1[[#This Row],[MES]])&lt;=3,"Q1",MONTH(Tabla1[[#This Row],[MES]])&lt;=6,"Q2",MONTH(Tabla1[[#This Row],[MES]])&lt;=9,"Q3",TRUE,"Q4")</f>
        <v>Q1</v>
      </c>
      <c r="AN2901" s="15" t="str">
        <f>+IFERROR(VLOOKUP(Tabla1[[#This Row],[CUENTA]],CTAS[],2,0),"OTROS")</f>
        <v>OTROS</v>
      </c>
      <c r="AP2901" s="15" t="str">
        <f>+IFERROR(VLOOKUP(Tabla1[[#This Row],[EMPLEADO]],IS[],3,0),"OTROS")</f>
        <v>OTROS</v>
      </c>
      <c r="AQ2901" s="15" t="str">
        <f>+IFERROR(VLOOKUP(Tabla1[[#This Row],[EMPLEADO]],IS[[NÓMINA]:[INGENIERO]],2,0),"OTROS")</f>
        <v>OTROS</v>
      </c>
    </row>
    <row r="2902" spans="1:43" x14ac:dyDescent="0.25">
      <c r="A2902" t="s">
        <v>7477</v>
      </c>
      <c r="B2902">
        <v>1</v>
      </c>
      <c r="C2902" t="s">
        <v>9045</v>
      </c>
      <c r="D2902" t="s">
        <v>9041</v>
      </c>
      <c r="E2902" t="s">
        <v>320</v>
      </c>
      <c r="F2902" t="s">
        <v>9046</v>
      </c>
      <c r="G2902" s="17" t="s">
        <v>1749</v>
      </c>
      <c r="H2902" t="s">
        <v>1052</v>
      </c>
      <c r="I2902" t="s">
        <v>43</v>
      </c>
      <c r="J2902" t="s">
        <v>8</v>
      </c>
      <c r="K2902" t="s">
        <v>1750</v>
      </c>
      <c r="L2902" t="s">
        <v>1751</v>
      </c>
      <c r="M2902" t="s">
        <v>61</v>
      </c>
      <c r="N2902">
        <v>0</v>
      </c>
      <c r="O2902" t="s">
        <v>47</v>
      </c>
      <c r="P2902" t="s">
        <v>822</v>
      </c>
      <c r="Q2902" t="s">
        <v>48</v>
      </c>
      <c r="R2902" t="s">
        <v>49</v>
      </c>
      <c r="S2902" t="s">
        <v>50</v>
      </c>
      <c r="T2902" t="s">
        <v>51</v>
      </c>
      <c r="U2902" t="s">
        <v>52</v>
      </c>
      <c r="V2902">
        <v>1</v>
      </c>
      <c r="W2902" s="1">
        <v>715.00000000000011</v>
      </c>
      <c r="X2902">
        <v>0</v>
      </c>
      <c r="Y2902">
        <v>5</v>
      </c>
      <c r="Z2902">
        <v>5</v>
      </c>
      <c r="AA2902">
        <v>1</v>
      </c>
      <c r="AB2902" s="2">
        <v>0</v>
      </c>
      <c r="AC2902" s="1">
        <v>0</v>
      </c>
      <c r="AD2902" s="7">
        <v>43539</v>
      </c>
      <c r="AE2902" s="7">
        <v>43546</v>
      </c>
      <c r="AF2902">
        <v>4</v>
      </c>
      <c r="AG2902" t="s">
        <v>823</v>
      </c>
      <c r="AH2902" s="2">
        <v>0</v>
      </c>
      <c r="AI2902" s="1">
        <v>0</v>
      </c>
      <c r="AJ2902" s="1">
        <v>0</v>
      </c>
      <c r="AK2902" s="60" t="str">
        <f>+IF(Tabla1[[#This Row],[REQUEST_TY]]="SR MANTENIMIENTO CORRECTIVO", "EMERGENCIA", "OTROS")</f>
        <v>OTROS</v>
      </c>
      <c r="AL2902" s="6" t="str">
        <f>+_xlfn.IFS(Tabla1[[#This Row],[Veces obj]]&lt;=1,"0-1",Tabla1[[#This Row],[Veces obj]]&lt;=2,"1-2",Tabla1[[#This Row],[Veces obj]]&lt;=3,"2-3",TRUE,"&gt;3")</f>
        <v>0-1</v>
      </c>
      <c r="AM2902" s="60" t="str">
        <f>+_xlfn.IFS(MONTH(Tabla1[[#This Row],[MES]])&lt;=3,"Q1",MONTH(Tabla1[[#This Row],[MES]])&lt;=6,"Q2",MONTH(Tabla1[[#This Row],[MES]])&lt;=9,"Q3",TRUE,"Q4")</f>
        <v>Q1</v>
      </c>
      <c r="AN2902" s="15" t="str">
        <f>+IFERROR(VLOOKUP(Tabla1[[#This Row],[CUENTA]],CTAS[],2,0),"OTROS")</f>
        <v>OTROS</v>
      </c>
      <c r="AP2902" s="15" t="str">
        <f>+IFERROR(VLOOKUP(Tabla1[[#This Row],[EMPLEADO]],IS[],3,0),"OTROS")</f>
        <v>OTROS</v>
      </c>
      <c r="AQ2902" s="15" t="str">
        <f>+IFERROR(VLOOKUP(Tabla1[[#This Row],[EMPLEADO]],IS[[NÓMINA]:[INGENIERO]],2,0),"OTROS")</f>
        <v>OTROS</v>
      </c>
    </row>
    <row r="2903" spans="1:43" x14ac:dyDescent="0.25">
      <c r="A2903" t="s">
        <v>7477</v>
      </c>
      <c r="B2903">
        <v>1</v>
      </c>
      <c r="C2903" t="s">
        <v>9047</v>
      </c>
      <c r="D2903" t="s">
        <v>38</v>
      </c>
      <c r="E2903" t="s">
        <v>113</v>
      </c>
      <c r="F2903" t="s">
        <v>9048</v>
      </c>
      <c r="G2903" s="17" t="s">
        <v>9049</v>
      </c>
      <c r="H2903" t="s">
        <v>163</v>
      </c>
      <c r="I2903" t="s">
        <v>43</v>
      </c>
      <c r="J2903" t="s">
        <v>8</v>
      </c>
      <c r="K2903" t="s">
        <v>199</v>
      </c>
      <c r="L2903" t="s">
        <v>200</v>
      </c>
      <c r="M2903" t="s">
        <v>119</v>
      </c>
      <c r="N2903">
        <v>0</v>
      </c>
      <c r="O2903" t="s">
        <v>47</v>
      </c>
      <c r="P2903">
        <v>325</v>
      </c>
      <c r="Q2903" t="s">
        <v>48</v>
      </c>
      <c r="R2903" t="s">
        <v>49</v>
      </c>
      <c r="S2903" t="s">
        <v>50</v>
      </c>
      <c r="T2903" t="s">
        <v>51</v>
      </c>
      <c r="U2903" t="s">
        <v>52</v>
      </c>
      <c r="V2903">
        <v>1.05</v>
      </c>
      <c r="W2903" s="1">
        <v>750.75000000000011</v>
      </c>
      <c r="X2903">
        <v>1</v>
      </c>
      <c r="Y2903">
        <v>1.1000000000000001</v>
      </c>
      <c r="Z2903">
        <v>5</v>
      </c>
      <c r="AA2903">
        <v>0.22000000000000003</v>
      </c>
      <c r="AB2903" s="2">
        <v>0</v>
      </c>
      <c r="AC2903" s="1">
        <v>0</v>
      </c>
      <c r="AD2903" s="7">
        <v>43539</v>
      </c>
      <c r="AE2903" s="7">
        <v>43539</v>
      </c>
      <c r="AF2903">
        <v>0</v>
      </c>
      <c r="AG2903" t="s">
        <v>53</v>
      </c>
      <c r="AH2903" s="2">
        <v>0</v>
      </c>
      <c r="AI2903" s="1">
        <v>0</v>
      </c>
      <c r="AJ2903" s="1">
        <v>0</v>
      </c>
      <c r="AK2903" s="60" t="str">
        <f>+IF(Tabla1[[#This Row],[REQUEST_TY]]="SR MANTENIMIENTO CORRECTIVO", "EMERGENCIA", "OTROS")</f>
        <v>EMERGENCIA</v>
      </c>
      <c r="AL2903" s="6" t="str">
        <f>+_xlfn.IFS(Tabla1[[#This Row],[Veces obj]]&lt;=1,"0-1",Tabla1[[#This Row],[Veces obj]]&lt;=2,"1-2",Tabla1[[#This Row],[Veces obj]]&lt;=3,"2-3",TRUE,"&gt;3")</f>
        <v>0-1</v>
      </c>
      <c r="AM2903" s="60" t="str">
        <f>+_xlfn.IFS(MONTH(Tabla1[[#This Row],[MES]])&lt;=3,"Q1",MONTH(Tabla1[[#This Row],[MES]])&lt;=6,"Q2",MONTH(Tabla1[[#This Row],[MES]])&lt;=9,"Q3",TRUE,"Q4")</f>
        <v>Q1</v>
      </c>
      <c r="AN2903" s="15" t="str">
        <f>+IFERROR(VLOOKUP(Tabla1[[#This Row],[CUENTA]],CTAS[],2,0),"OTROS")</f>
        <v>OTROS</v>
      </c>
      <c r="AP2903" s="15" t="str">
        <f>+IFERROR(VLOOKUP(Tabla1[[#This Row],[EMPLEADO]],IS[],3,0),"OTROS")</f>
        <v>CHIHUAHUA</v>
      </c>
      <c r="AQ2903" s="15" t="str">
        <f>+IFERROR(VLOOKUP(Tabla1[[#This Row],[EMPLEADO]],IS[[NÓMINA]:[INGENIERO]],2,0),"OTROS")</f>
        <v>LUIS EDUARDO MUÑOZ</v>
      </c>
    </row>
    <row r="2904" spans="1:43" x14ac:dyDescent="0.25">
      <c r="A2904" t="s">
        <v>7477</v>
      </c>
      <c r="B2904">
        <v>1</v>
      </c>
      <c r="C2904" t="s">
        <v>9050</v>
      </c>
      <c r="D2904" t="s">
        <v>9041</v>
      </c>
      <c r="E2904" t="s">
        <v>2415</v>
      </c>
      <c r="F2904" t="s">
        <v>9051</v>
      </c>
      <c r="G2904" s="17" t="s">
        <v>2417</v>
      </c>
      <c r="H2904" t="s">
        <v>1052</v>
      </c>
      <c r="I2904" t="s">
        <v>43</v>
      </c>
      <c r="J2904" t="s">
        <v>8</v>
      </c>
      <c r="K2904" t="s">
        <v>1750</v>
      </c>
      <c r="L2904" t="s">
        <v>1751</v>
      </c>
      <c r="M2904" t="s">
        <v>61</v>
      </c>
      <c r="N2904">
        <v>0</v>
      </c>
      <c r="O2904" t="s">
        <v>47</v>
      </c>
      <c r="P2904" t="s">
        <v>822</v>
      </c>
      <c r="Q2904" t="s">
        <v>48</v>
      </c>
      <c r="R2904" t="s">
        <v>242</v>
      </c>
      <c r="S2904" t="s">
        <v>64</v>
      </c>
      <c r="T2904" t="s">
        <v>51</v>
      </c>
      <c r="U2904" t="s">
        <v>96</v>
      </c>
      <c r="V2904">
        <v>1</v>
      </c>
      <c r="W2904" s="1">
        <v>1365</v>
      </c>
      <c r="X2904">
        <v>0</v>
      </c>
      <c r="Y2904">
        <v>5</v>
      </c>
      <c r="Z2904">
        <v>5</v>
      </c>
      <c r="AA2904">
        <v>1</v>
      </c>
      <c r="AB2904" s="2">
        <v>0</v>
      </c>
      <c r="AC2904" s="1">
        <v>0</v>
      </c>
      <c r="AD2904" s="7">
        <v>43539</v>
      </c>
      <c r="AE2904" s="7">
        <v>43546</v>
      </c>
      <c r="AF2904">
        <v>4</v>
      </c>
      <c r="AG2904" t="s">
        <v>823</v>
      </c>
      <c r="AH2904" s="2">
        <v>0</v>
      </c>
      <c r="AI2904" s="1">
        <v>0</v>
      </c>
      <c r="AJ2904" s="1">
        <v>0</v>
      </c>
      <c r="AK2904" s="60" t="str">
        <f>+IF(Tabla1[[#This Row],[REQUEST_TY]]="SR MANTENIMIENTO CORRECTIVO", "EMERGENCIA", "OTROS")</f>
        <v>OTROS</v>
      </c>
      <c r="AL2904" s="6" t="str">
        <f>+_xlfn.IFS(Tabla1[[#This Row],[Veces obj]]&lt;=1,"0-1",Tabla1[[#This Row],[Veces obj]]&lt;=2,"1-2",Tabla1[[#This Row],[Veces obj]]&lt;=3,"2-3",TRUE,"&gt;3")</f>
        <v>0-1</v>
      </c>
      <c r="AM2904" s="60" t="str">
        <f>+_xlfn.IFS(MONTH(Tabla1[[#This Row],[MES]])&lt;=3,"Q1",MONTH(Tabla1[[#This Row],[MES]])&lt;=6,"Q2",MONTH(Tabla1[[#This Row],[MES]])&lt;=9,"Q3",TRUE,"Q4")</f>
        <v>Q1</v>
      </c>
      <c r="AN2904" s="15" t="str">
        <f>+IFERROR(VLOOKUP(Tabla1[[#This Row],[CUENTA]],CTAS[],2,0),"OTROS")</f>
        <v>OTROS</v>
      </c>
      <c r="AP2904" s="15" t="str">
        <f>+IFERROR(VLOOKUP(Tabla1[[#This Row],[EMPLEADO]],IS[],3,0),"OTROS")</f>
        <v>OTROS</v>
      </c>
      <c r="AQ2904" s="15" t="str">
        <f>+IFERROR(VLOOKUP(Tabla1[[#This Row],[EMPLEADO]],IS[[NÓMINA]:[INGENIERO]],2,0),"OTROS")</f>
        <v>OTROS</v>
      </c>
    </row>
    <row r="2905" spans="1:43" x14ac:dyDescent="0.25">
      <c r="A2905" t="s">
        <v>7477</v>
      </c>
      <c r="B2905">
        <v>1</v>
      </c>
      <c r="C2905" t="s">
        <v>9052</v>
      </c>
      <c r="D2905" t="s">
        <v>38</v>
      </c>
      <c r="E2905" t="s">
        <v>76</v>
      </c>
      <c r="F2905" t="s">
        <v>9051</v>
      </c>
      <c r="G2905" s="17" t="s">
        <v>6909</v>
      </c>
      <c r="H2905" t="s">
        <v>79</v>
      </c>
      <c r="I2905" t="s">
        <v>43</v>
      </c>
      <c r="J2905" t="s">
        <v>8</v>
      </c>
      <c r="K2905" t="s">
        <v>102</v>
      </c>
      <c r="L2905" t="s">
        <v>1471</v>
      </c>
      <c r="M2905" t="s">
        <v>1150</v>
      </c>
      <c r="N2905">
        <v>0</v>
      </c>
      <c r="O2905" t="s">
        <v>47</v>
      </c>
      <c r="P2905">
        <v>21</v>
      </c>
      <c r="Q2905" t="s">
        <v>62</v>
      </c>
      <c r="R2905" t="s">
        <v>63</v>
      </c>
      <c r="S2905" t="s">
        <v>64</v>
      </c>
      <c r="T2905" t="s">
        <v>51</v>
      </c>
      <c r="U2905" t="s">
        <v>65</v>
      </c>
      <c r="V2905">
        <v>0.8</v>
      </c>
      <c r="W2905" s="1">
        <v>1092</v>
      </c>
      <c r="X2905">
        <v>1</v>
      </c>
      <c r="Y2905">
        <v>2.0499999999999998</v>
      </c>
      <c r="Z2905">
        <v>5</v>
      </c>
      <c r="AA2905">
        <v>0.41</v>
      </c>
      <c r="AB2905" s="2">
        <v>0</v>
      </c>
      <c r="AC2905" s="1">
        <v>0</v>
      </c>
      <c r="AD2905" s="7">
        <v>43539</v>
      </c>
      <c r="AE2905" s="7">
        <v>43539</v>
      </c>
      <c r="AF2905">
        <v>0</v>
      </c>
      <c r="AG2905" t="s">
        <v>53</v>
      </c>
      <c r="AH2905" s="2">
        <v>0</v>
      </c>
      <c r="AI2905" s="1">
        <v>0</v>
      </c>
      <c r="AJ2905" s="1">
        <v>0</v>
      </c>
      <c r="AK2905" s="60" t="str">
        <f>+IF(Tabla1[[#This Row],[REQUEST_TY]]="SR MANTENIMIENTO CORRECTIVO", "EMERGENCIA", "OTROS")</f>
        <v>EMERGENCIA</v>
      </c>
      <c r="AL2905" s="6" t="str">
        <f>+_xlfn.IFS(Tabla1[[#This Row],[Veces obj]]&lt;=1,"0-1",Tabla1[[#This Row],[Veces obj]]&lt;=2,"1-2",Tabla1[[#This Row],[Veces obj]]&lt;=3,"2-3",TRUE,"&gt;3")</f>
        <v>0-1</v>
      </c>
      <c r="AM2905" s="60" t="str">
        <f>+_xlfn.IFS(MONTH(Tabla1[[#This Row],[MES]])&lt;=3,"Q1",MONTH(Tabla1[[#This Row],[MES]])&lt;=6,"Q2",MONTH(Tabla1[[#This Row],[MES]])&lt;=9,"Q3",TRUE,"Q4")</f>
        <v>Q1</v>
      </c>
      <c r="AN2905" s="15" t="str">
        <f>+IFERROR(VLOOKUP(Tabla1[[#This Row],[CUENTA]],CTAS[],2,0),"OTROS")</f>
        <v>OTROS</v>
      </c>
      <c r="AP2905" s="15" t="str">
        <f>+IFERROR(VLOOKUP(Tabla1[[#This Row],[EMPLEADO]],IS[],3,0),"OTROS")</f>
        <v>OTROS</v>
      </c>
      <c r="AQ2905" s="15" t="str">
        <f>+IFERROR(VLOOKUP(Tabla1[[#This Row],[EMPLEADO]],IS[[NÓMINA]:[INGENIERO]],2,0),"OTROS")</f>
        <v>OTROS</v>
      </c>
    </row>
    <row r="2906" spans="1:43" x14ac:dyDescent="0.25">
      <c r="A2906" t="s">
        <v>7477</v>
      </c>
      <c r="B2906">
        <v>1</v>
      </c>
      <c r="C2906" t="s">
        <v>9053</v>
      </c>
      <c r="D2906" t="s">
        <v>38</v>
      </c>
      <c r="E2906" t="s">
        <v>884</v>
      </c>
      <c r="F2906" t="s">
        <v>9054</v>
      </c>
      <c r="G2906" s="17" t="s">
        <v>5842</v>
      </c>
      <c r="H2906" t="s">
        <v>204</v>
      </c>
      <c r="I2906" t="s">
        <v>43</v>
      </c>
      <c r="J2906" t="s">
        <v>8</v>
      </c>
      <c r="K2906" t="s">
        <v>179</v>
      </c>
      <c r="L2906" t="s">
        <v>5843</v>
      </c>
      <c r="M2906" t="s">
        <v>761</v>
      </c>
      <c r="N2906">
        <v>0</v>
      </c>
      <c r="O2906" t="s">
        <v>47</v>
      </c>
      <c r="P2906">
        <v>31</v>
      </c>
      <c r="Q2906" t="s">
        <v>82</v>
      </c>
      <c r="R2906" t="s">
        <v>95</v>
      </c>
      <c r="S2906" t="s">
        <v>64</v>
      </c>
      <c r="T2906" t="s">
        <v>208</v>
      </c>
      <c r="U2906" t="s">
        <v>83</v>
      </c>
      <c r="V2906">
        <v>1.05</v>
      </c>
      <c r="W2906" s="1">
        <v>1433.25</v>
      </c>
      <c r="X2906">
        <v>1</v>
      </c>
      <c r="Y2906">
        <v>0.75</v>
      </c>
      <c r="Z2906">
        <v>9</v>
      </c>
      <c r="AA2906">
        <v>8.3333333333333329E-2</v>
      </c>
      <c r="AB2906" s="2">
        <v>0</v>
      </c>
      <c r="AC2906" s="1">
        <v>0</v>
      </c>
      <c r="AD2906" s="7">
        <v>43539</v>
      </c>
      <c r="AE2906" s="7">
        <v>43539</v>
      </c>
      <c r="AF2906">
        <v>0</v>
      </c>
      <c r="AG2906" t="s">
        <v>53</v>
      </c>
      <c r="AH2906" s="2">
        <v>0</v>
      </c>
      <c r="AI2906" s="1">
        <v>0</v>
      </c>
      <c r="AJ2906" s="1">
        <v>0</v>
      </c>
      <c r="AK2906" s="60" t="str">
        <f>+IF(Tabla1[[#This Row],[REQUEST_TY]]="SR MANTENIMIENTO CORRECTIVO", "EMERGENCIA", "OTROS")</f>
        <v>EMERGENCIA</v>
      </c>
      <c r="AL2906" s="6" t="str">
        <f>+_xlfn.IFS(Tabla1[[#This Row],[Veces obj]]&lt;=1,"0-1",Tabla1[[#This Row],[Veces obj]]&lt;=2,"1-2",Tabla1[[#This Row],[Veces obj]]&lt;=3,"2-3",TRUE,"&gt;3")</f>
        <v>0-1</v>
      </c>
      <c r="AM2906" s="60" t="str">
        <f>+_xlfn.IFS(MONTH(Tabla1[[#This Row],[MES]])&lt;=3,"Q1",MONTH(Tabla1[[#This Row],[MES]])&lt;=6,"Q2",MONTH(Tabla1[[#This Row],[MES]])&lt;=9,"Q3",TRUE,"Q4")</f>
        <v>Q1</v>
      </c>
      <c r="AN2906" s="15" t="str">
        <f>+IFERROR(VLOOKUP(Tabla1[[#This Row],[CUENTA]],CTAS[],2,0),"OTROS")</f>
        <v>OTROS</v>
      </c>
      <c r="AP2906" s="15" t="str">
        <f>+IFERROR(VLOOKUP(Tabla1[[#This Row],[EMPLEADO]],IS[],3,0),"OTROS")</f>
        <v>OTROS</v>
      </c>
      <c r="AQ2906" s="15" t="str">
        <f>+IFERROR(VLOOKUP(Tabla1[[#This Row],[EMPLEADO]],IS[[NÓMINA]:[INGENIERO]],2,0),"OTROS")</f>
        <v>OTROS</v>
      </c>
    </row>
    <row r="2907" spans="1:43" x14ac:dyDescent="0.25">
      <c r="A2907" t="s">
        <v>7477</v>
      </c>
      <c r="B2907">
        <v>1</v>
      </c>
      <c r="C2907" t="s">
        <v>9055</v>
      </c>
      <c r="D2907" t="s">
        <v>38</v>
      </c>
      <c r="E2907" t="s">
        <v>4278</v>
      </c>
      <c r="F2907" t="s">
        <v>9056</v>
      </c>
      <c r="G2907" s="17" t="s">
        <v>9057</v>
      </c>
      <c r="H2907" t="s">
        <v>784</v>
      </c>
      <c r="I2907" t="s">
        <v>43</v>
      </c>
      <c r="J2907" t="s">
        <v>8</v>
      </c>
      <c r="K2907" t="s">
        <v>1541</v>
      </c>
      <c r="L2907" t="s">
        <v>1542</v>
      </c>
      <c r="M2907" t="s">
        <v>787</v>
      </c>
      <c r="N2907">
        <v>0</v>
      </c>
      <c r="O2907" t="s">
        <v>47</v>
      </c>
      <c r="P2907">
        <v>162</v>
      </c>
      <c r="Q2907" t="s">
        <v>48</v>
      </c>
      <c r="R2907" t="s">
        <v>95</v>
      </c>
      <c r="S2907" t="s">
        <v>64</v>
      </c>
      <c r="T2907" t="s">
        <v>51</v>
      </c>
      <c r="U2907" t="s">
        <v>96</v>
      </c>
      <c r="V2907">
        <v>1.1000000000000001</v>
      </c>
      <c r="W2907" s="1">
        <v>1501.5000000000002</v>
      </c>
      <c r="X2907">
        <v>1</v>
      </c>
      <c r="Y2907">
        <v>2.82</v>
      </c>
      <c r="Z2907">
        <v>5</v>
      </c>
      <c r="AA2907">
        <v>0.56399999999999995</v>
      </c>
      <c r="AB2907" s="2">
        <v>0</v>
      </c>
      <c r="AC2907" s="1">
        <v>0</v>
      </c>
      <c r="AD2907" s="7">
        <v>43539</v>
      </c>
      <c r="AE2907" s="7">
        <v>43539</v>
      </c>
      <c r="AF2907">
        <v>0</v>
      </c>
      <c r="AG2907" t="s">
        <v>53</v>
      </c>
      <c r="AH2907" s="2">
        <v>0</v>
      </c>
      <c r="AI2907" s="1">
        <v>0</v>
      </c>
      <c r="AJ2907" s="1">
        <v>0</v>
      </c>
      <c r="AK2907" s="60" t="str">
        <f>+IF(Tabla1[[#This Row],[REQUEST_TY]]="SR MANTENIMIENTO CORRECTIVO", "EMERGENCIA", "OTROS")</f>
        <v>EMERGENCIA</v>
      </c>
      <c r="AL2907" s="6" t="str">
        <f>+_xlfn.IFS(Tabla1[[#This Row],[Veces obj]]&lt;=1,"0-1",Tabla1[[#This Row],[Veces obj]]&lt;=2,"1-2",Tabla1[[#This Row],[Veces obj]]&lt;=3,"2-3",TRUE,"&gt;3")</f>
        <v>0-1</v>
      </c>
      <c r="AM2907" s="60" t="str">
        <f>+_xlfn.IFS(MONTH(Tabla1[[#This Row],[MES]])&lt;=3,"Q1",MONTH(Tabla1[[#This Row],[MES]])&lt;=6,"Q2",MONTH(Tabla1[[#This Row],[MES]])&lt;=9,"Q3",TRUE,"Q4")</f>
        <v>Q1</v>
      </c>
      <c r="AN2907" s="15" t="str">
        <f>+IFERROR(VLOOKUP(Tabla1[[#This Row],[CUENTA]],CTAS[],2,0),"OTROS")</f>
        <v>OTROS</v>
      </c>
      <c r="AP2907" s="15" t="str">
        <f>+IFERROR(VLOOKUP(Tabla1[[#This Row],[EMPLEADO]],IS[],3,0),"OTROS")</f>
        <v>OTROS</v>
      </c>
      <c r="AQ2907" s="15" t="str">
        <f>+IFERROR(VLOOKUP(Tabla1[[#This Row],[EMPLEADO]],IS[[NÓMINA]:[INGENIERO]],2,0),"OTROS")</f>
        <v>OTROS</v>
      </c>
    </row>
    <row r="2908" spans="1:43" x14ac:dyDescent="0.25">
      <c r="A2908" t="s">
        <v>7477</v>
      </c>
      <c r="B2908">
        <v>1</v>
      </c>
      <c r="C2908" t="s">
        <v>9058</v>
      </c>
      <c r="D2908" t="s">
        <v>38</v>
      </c>
      <c r="E2908" t="s">
        <v>5944</v>
      </c>
      <c r="F2908" t="s">
        <v>9059</v>
      </c>
      <c r="G2908" s="17" t="s">
        <v>8558</v>
      </c>
      <c r="H2908" t="s">
        <v>58</v>
      </c>
      <c r="I2908" t="s">
        <v>43</v>
      </c>
      <c r="J2908" t="s">
        <v>8</v>
      </c>
      <c r="K2908" t="s">
        <v>785</v>
      </c>
      <c r="L2908" t="s">
        <v>8559</v>
      </c>
      <c r="M2908" t="s">
        <v>1725</v>
      </c>
      <c r="N2908">
        <v>0</v>
      </c>
      <c r="O2908" t="s">
        <v>47</v>
      </c>
      <c r="P2908">
        <v>1</v>
      </c>
      <c r="Q2908" t="s">
        <v>388</v>
      </c>
      <c r="R2908" t="s">
        <v>49</v>
      </c>
      <c r="S2908" t="s">
        <v>50</v>
      </c>
      <c r="T2908" t="s">
        <v>51</v>
      </c>
      <c r="U2908" t="s">
        <v>641</v>
      </c>
      <c r="V2908">
        <v>0</v>
      </c>
      <c r="W2908" s="1">
        <v>0</v>
      </c>
      <c r="X2908">
        <v>1</v>
      </c>
      <c r="Y2908">
        <v>5.77</v>
      </c>
      <c r="Z2908">
        <v>5</v>
      </c>
      <c r="AA2908">
        <v>1.1539999999999999</v>
      </c>
      <c r="AB2908" s="2">
        <v>3.8499999999999979E-2</v>
      </c>
      <c r="AC2908" s="1">
        <v>-27.527499999999989</v>
      </c>
      <c r="AD2908" s="7">
        <v>43543</v>
      </c>
      <c r="AE2908" s="7">
        <v>43544</v>
      </c>
      <c r="AF2908">
        <v>1</v>
      </c>
      <c r="AG2908" t="s">
        <v>53</v>
      </c>
      <c r="AH2908" s="2">
        <v>0</v>
      </c>
      <c r="AI2908" s="1">
        <v>0</v>
      </c>
      <c r="AJ2908" s="1">
        <v>0</v>
      </c>
      <c r="AK2908" s="60" t="str">
        <f>+IF(Tabla1[[#This Row],[REQUEST_TY]]="SR MANTENIMIENTO CORRECTIVO", "EMERGENCIA", "OTROS")</f>
        <v>EMERGENCIA</v>
      </c>
      <c r="AL2908" s="6" t="str">
        <f>+_xlfn.IFS(Tabla1[[#This Row],[Veces obj]]&lt;=1,"0-1",Tabla1[[#This Row],[Veces obj]]&lt;=2,"1-2",Tabla1[[#This Row],[Veces obj]]&lt;=3,"2-3",TRUE,"&gt;3")</f>
        <v>1-2</v>
      </c>
      <c r="AM2908" s="60" t="str">
        <f>+_xlfn.IFS(MONTH(Tabla1[[#This Row],[MES]])&lt;=3,"Q1",MONTH(Tabla1[[#This Row],[MES]])&lt;=6,"Q2",MONTH(Tabla1[[#This Row],[MES]])&lt;=9,"Q3",TRUE,"Q4")</f>
        <v>Q1</v>
      </c>
      <c r="AN2908" s="15" t="str">
        <f>+IFERROR(VLOOKUP(Tabla1[[#This Row],[CUENTA]],CTAS[],2,0),"OTROS")</f>
        <v>OTROS</v>
      </c>
      <c r="AP2908" s="15" t="str">
        <f>+IFERROR(VLOOKUP(Tabla1[[#This Row],[EMPLEADO]],IS[],3,0),"OTROS")</f>
        <v>OTROS</v>
      </c>
      <c r="AQ2908" s="15" t="str">
        <f>+IFERROR(VLOOKUP(Tabla1[[#This Row],[EMPLEADO]],IS[[NÓMINA]:[INGENIERO]],2,0),"OTROS")</f>
        <v>OTROS</v>
      </c>
    </row>
    <row r="2909" spans="1:43" x14ac:dyDescent="0.25">
      <c r="A2909" t="s">
        <v>7477</v>
      </c>
      <c r="B2909">
        <v>1</v>
      </c>
      <c r="C2909" t="s">
        <v>9060</v>
      </c>
      <c r="D2909" t="s">
        <v>38</v>
      </c>
      <c r="E2909" t="s">
        <v>2723</v>
      </c>
      <c r="F2909" t="s">
        <v>9061</v>
      </c>
      <c r="G2909" s="17" t="s">
        <v>2724</v>
      </c>
      <c r="H2909" t="s">
        <v>266</v>
      </c>
      <c r="I2909" t="s">
        <v>43</v>
      </c>
      <c r="J2909" t="s">
        <v>8</v>
      </c>
      <c r="K2909" t="s">
        <v>2725</v>
      </c>
      <c r="L2909" t="s">
        <v>2726</v>
      </c>
      <c r="M2909" t="s">
        <v>94</v>
      </c>
      <c r="N2909">
        <v>0</v>
      </c>
      <c r="O2909" t="s">
        <v>47</v>
      </c>
      <c r="P2909">
        <v>17</v>
      </c>
      <c r="Q2909" t="s">
        <v>62</v>
      </c>
      <c r="R2909" t="s">
        <v>242</v>
      </c>
      <c r="S2909" t="s">
        <v>64</v>
      </c>
      <c r="T2909" t="s">
        <v>51</v>
      </c>
      <c r="U2909" t="s">
        <v>65</v>
      </c>
      <c r="V2909">
        <v>0.8</v>
      </c>
      <c r="W2909" s="1">
        <v>1092</v>
      </c>
      <c r="X2909">
        <v>1</v>
      </c>
      <c r="Y2909">
        <v>3.7</v>
      </c>
      <c r="Z2909">
        <v>5</v>
      </c>
      <c r="AA2909">
        <v>0.74</v>
      </c>
      <c r="AB2909" s="2">
        <v>0</v>
      </c>
      <c r="AC2909" s="1">
        <v>0</v>
      </c>
      <c r="AD2909" s="7">
        <v>43539</v>
      </c>
      <c r="AE2909" s="7">
        <v>43539</v>
      </c>
      <c r="AF2909">
        <v>0</v>
      </c>
      <c r="AG2909" t="s">
        <v>53</v>
      </c>
      <c r="AH2909" s="2">
        <v>0</v>
      </c>
      <c r="AI2909" s="1">
        <v>0</v>
      </c>
      <c r="AJ2909" s="1">
        <v>0</v>
      </c>
      <c r="AK2909" s="60" t="str">
        <f>+IF(Tabla1[[#This Row],[REQUEST_TY]]="SR MANTENIMIENTO CORRECTIVO", "EMERGENCIA", "OTROS")</f>
        <v>EMERGENCIA</v>
      </c>
      <c r="AL2909" s="6" t="str">
        <f>+_xlfn.IFS(Tabla1[[#This Row],[Veces obj]]&lt;=1,"0-1",Tabla1[[#This Row],[Veces obj]]&lt;=2,"1-2",Tabla1[[#This Row],[Veces obj]]&lt;=3,"2-3",TRUE,"&gt;3")</f>
        <v>0-1</v>
      </c>
      <c r="AM2909" s="60" t="str">
        <f>+_xlfn.IFS(MONTH(Tabla1[[#This Row],[MES]])&lt;=3,"Q1",MONTH(Tabla1[[#This Row],[MES]])&lt;=6,"Q2",MONTH(Tabla1[[#This Row],[MES]])&lt;=9,"Q3",TRUE,"Q4")</f>
        <v>Q1</v>
      </c>
      <c r="AN2909" s="15" t="str">
        <f>+IFERROR(VLOOKUP(Tabla1[[#This Row],[CUENTA]],CTAS[],2,0),"OTROS")</f>
        <v>OTROS</v>
      </c>
      <c r="AP2909" s="15" t="str">
        <f>+IFERROR(VLOOKUP(Tabla1[[#This Row],[EMPLEADO]],IS[],3,0),"OTROS")</f>
        <v>JUAREZ</v>
      </c>
      <c r="AQ2909" s="15" t="str">
        <f>+IFERROR(VLOOKUP(Tabla1[[#This Row],[EMPLEADO]],IS[[NÓMINA]:[INGENIERO]],2,0),"OTROS")</f>
        <v>CESAR MAR</v>
      </c>
    </row>
    <row r="2910" spans="1:43" x14ac:dyDescent="0.25">
      <c r="A2910" t="s">
        <v>7477</v>
      </c>
      <c r="B2910">
        <v>1</v>
      </c>
      <c r="C2910" t="s">
        <v>9062</v>
      </c>
      <c r="D2910" t="s">
        <v>38</v>
      </c>
      <c r="E2910" t="s">
        <v>2312</v>
      </c>
      <c r="F2910" t="s">
        <v>9063</v>
      </c>
      <c r="G2910" s="17" t="s">
        <v>9064</v>
      </c>
      <c r="H2910" t="s">
        <v>453</v>
      </c>
      <c r="I2910" t="s">
        <v>43</v>
      </c>
      <c r="J2910" t="s">
        <v>8</v>
      </c>
      <c r="K2910" t="s">
        <v>117</v>
      </c>
      <c r="L2910" t="s">
        <v>9065</v>
      </c>
      <c r="M2910" t="s">
        <v>455</v>
      </c>
      <c r="N2910">
        <v>0</v>
      </c>
      <c r="O2910" t="s">
        <v>47</v>
      </c>
      <c r="P2910">
        <v>394</v>
      </c>
      <c r="Q2910" t="s">
        <v>48</v>
      </c>
      <c r="R2910" t="s">
        <v>49</v>
      </c>
      <c r="S2910" t="s">
        <v>50</v>
      </c>
      <c r="T2910" t="s">
        <v>51</v>
      </c>
      <c r="U2910" t="s">
        <v>52</v>
      </c>
      <c r="V2910">
        <v>1.05</v>
      </c>
      <c r="W2910" s="1">
        <v>750.75000000000011</v>
      </c>
      <c r="X2910">
        <v>1</v>
      </c>
      <c r="Y2910">
        <v>1.25</v>
      </c>
      <c r="Z2910">
        <v>5</v>
      </c>
      <c r="AA2910">
        <v>0.25</v>
      </c>
      <c r="AB2910" s="2">
        <v>0</v>
      </c>
      <c r="AC2910" s="1">
        <v>0</v>
      </c>
      <c r="AD2910" s="7">
        <v>43539</v>
      </c>
      <c r="AE2910" s="7">
        <v>43539</v>
      </c>
      <c r="AF2910">
        <v>0</v>
      </c>
      <c r="AG2910" t="s">
        <v>53</v>
      </c>
      <c r="AH2910" s="2">
        <v>0</v>
      </c>
      <c r="AI2910" s="1">
        <v>0</v>
      </c>
      <c r="AJ2910" s="1">
        <v>0</v>
      </c>
      <c r="AK2910" s="60" t="str">
        <f>+IF(Tabla1[[#This Row],[REQUEST_TY]]="SR MANTENIMIENTO CORRECTIVO", "EMERGENCIA", "OTROS")</f>
        <v>EMERGENCIA</v>
      </c>
      <c r="AL2910" s="6" t="str">
        <f>+_xlfn.IFS(Tabla1[[#This Row],[Veces obj]]&lt;=1,"0-1",Tabla1[[#This Row],[Veces obj]]&lt;=2,"1-2",Tabla1[[#This Row],[Veces obj]]&lt;=3,"2-3",TRUE,"&gt;3")</f>
        <v>0-1</v>
      </c>
      <c r="AM2910" s="60" t="str">
        <f>+_xlfn.IFS(MONTH(Tabla1[[#This Row],[MES]])&lt;=3,"Q1",MONTH(Tabla1[[#This Row],[MES]])&lt;=6,"Q2",MONTH(Tabla1[[#This Row],[MES]])&lt;=9,"Q3",TRUE,"Q4")</f>
        <v>Q1</v>
      </c>
      <c r="AN2910" s="15" t="str">
        <f>+IFERROR(VLOOKUP(Tabla1[[#This Row],[CUENTA]],CTAS[],2,0),"OTROS")</f>
        <v>OTROS</v>
      </c>
      <c r="AP2910" s="15" t="str">
        <f>+IFERROR(VLOOKUP(Tabla1[[#This Row],[EMPLEADO]],IS[],3,0),"OTROS")</f>
        <v>OTROS</v>
      </c>
      <c r="AQ2910" s="15" t="str">
        <f>+IFERROR(VLOOKUP(Tabla1[[#This Row],[EMPLEADO]],IS[[NÓMINA]:[INGENIERO]],2,0),"OTROS")</f>
        <v>OTROS</v>
      </c>
    </row>
    <row r="2911" spans="1:43" x14ac:dyDescent="0.25">
      <c r="A2911" t="s">
        <v>7477</v>
      </c>
      <c r="B2911">
        <v>1</v>
      </c>
      <c r="C2911" t="s">
        <v>9066</v>
      </c>
      <c r="D2911" t="s">
        <v>38</v>
      </c>
      <c r="E2911" t="s">
        <v>133</v>
      </c>
      <c r="F2911" t="s">
        <v>9067</v>
      </c>
      <c r="G2911" s="17" t="s">
        <v>3053</v>
      </c>
      <c r="H2911" t="s">
        <v>646</v>
      </c>
      <c r="I2911" t="s">
        <v>43</v>
      </c>
      <c r="J2911" t="s">
        <v>8</v>
      </c>
      <c r="K2911" t="s">
        <v>59</v>
      </c>
      <c r="L2911" t="s">
        <v>687</v>
      </c>
      <c r="M2911" t="s">
        <v>649</v>
      </c>
      <c r="N2911">
        <v>0</v>
      </c>
      <c r="O2911" t="s">
        <v>47</v>
      </c>
      <c r="P2911">
        <v>5</v>
      </c>
      <c r="Q2911" t="s">
        <v>207</v>
      </c>
      <c r="R2911" t="s">
        <v>138</v>
      </c>
      <c r="S2911" t="s">
        <v>139</v>
      </c>
      <c r="T2911" t="s">
        <v>51</v>
      </c>
      <c r="U2911" t="s">
        <v>879</v>
      </c>
      <c r="V2911">
        <v>0.6</v>
      </c>
      <c r="W2911" s="1">
        <v>943.80000000000007</v>
      </c>
      <c r="X2911">
        <v>1</v>
      </c>
      <c r="Y2911">
        <v>1.93</v>
      </c>
      <c r="Z2911">
        <v>4</v>
      </c>
      <c r="AA2911">
        <v>0.48249999999999998</v>
      </c>
      <c r="AB2911" s="2">
        <v>0</v>
      </c>
      <c r="AC2911" s="1">
        <v>0</v>
      </c>
      <c r="AD2911" s="7">
        <v>43539</v>
      </c>
      <c r="AE2911" s="7">
        <v>43543</v>
      </c>
      <c r="AF2911">
        <v>1</v>
      </c>
      <c r="AG2911" t="s">
        <v>53</v>
      </c>
      <c r="AH2911" s="2">
        <v>0</v>
      </c>
      <c r="AI2911" s="1">
        <v>0</v>
      </c>
      <c r="AJ2911" s="1">
        <v>0</v>
      </c>
      <c r="AK2911" s="60" t="str">
        <f>+IF(Tabla1[[#This Row],[REQUEST_TY]]="SR MANTENIMIENTO CORRECTIVO", "EMERGENCIA", "OTROS")</f>
        <v>EMERGENCIA</v>
      </c>
      <c r="AL2911" s="6" t="str">
        <f>+_xlfn.IFS(Tabla1[[#This Row],[Veces obj]]&lt;=1,"0-1",Tabla1[[#This Row],[Veces obj]]&lt;=2,"1-2",Tabla1[[#This Row],[Veces obj]]&lt;=3,"2-3",TRUE,"&gt;3")</f>
        <v>0-1</v>
      </c>
      <c r="AM2911" s="60" t="str">
        <f>+_xlfn.IFS(MONTH(Tabla1[[#This Row],[MES]])&lt;=3,"Q1",MONTH(Tabla1[[#This Row],[MES]])&lt;=6,"Q2",MONTH(Tabla1[[#This Row],[MES]])&lt;=9,"Q3",TRUE,"Q4")</f>
        <v>Q1</v>
      </c>
      <c r="AN2911" s="15" t="str">
        <f>+IFERROR(VLOOKUP(Tabla1[[#This Row],[CUENTA]],CTAS[],2,0),"OTROS")</f>
        <v>OTROS</v>
      </c>
      <c r="AP2911" s="15" t="str">
        <f>+IFERROR(VLOOKUP(Tabla1[[#This Row],[EMPLEADO]],IS[],3,0),"OTROS")</f>
        <v>OTROS</v>
      </c>
      <c r="AQ2911" s="15" t="str">
        <f>+IFERROR(VLOOKUP(Tabla1[[#This Row],[EMPLEADO]],IS[[NÓMINA]:[INGENIERO]],2,0),"OTROS")</f>
        <v>OTROS</v>
      </c>
    </row>
    <row r="2912" spans="1:43" x14ac:dyDescent="0.25">
      <c r="A2912" t="s">
        <v>7477</v>
      </c>
      <c r="B2912">
        <v>1</v>
      </c>
      <c r="C2912" t="s">
        <v>9068</v>
      </c>
      <c r="D2912" t="s">
        <v>38</v>
      </c>
      <c r="E2912" t="s">
        <v>85</v>
      </c>
      <c r="F2912" t="s">
        <v>9069</v>
      </c>
      <c r="G2912" s="17" t="s">
        <v>8519</v>
      </c>
      <c r="H2912" t="s">
        <v>204</v>
      </c>
      <c r="I2912" t="s">
        <v>43</v>
      </c>
      <c r="J2912" t="s">
        <v>8</v>
      </c>
      <c r="K2912" t="s">
        <v>370</v>
      </c>
      <c r="L2912" t="s">
        <v>999</v>
      </c>
      <c r="M2912" t="s">
        <v>761</v>
      </c>
      <c r="N2912">
        <v>0</v>
      </c>
      <c r="O2912" t="s">
        <v>47</v>
      </c>
      <c r="P2912">
        <v>4</v>
      </c>
      <c r="Q2912" t="s">
        <v>207</v>
      </c>
      <c r="R2912" t="s">
        <v>49</v>
      </c>
      <c r="S2912" t="s">
        <v>50</v>
      </c>
      <c r="T2912" t="s">
        <v>208</v>
      </c>
      <c r="U2912" t="s">
        <v>486</v>
      </c>
      <c r="V2912">
        <v>0</v>
      </c>
      <c r="W2912" s="1">
        <v>0</v>
      </c>
      <c r="X2912">
        <v>1</v>
      </c>
      <c r="Y2912">
        <v>1.38</v>
      </c>
      <c r="Z2912">
        <v>9</v>
      </c>
      <c r="AA2912">
        <v>0.15333333333333332</v>
      </c>
      <c r="AB2912" s="2">
        <v>0</v>
      </c>
      <c r="AC2912" s="1">
        <v>0</v>
      </c>
      <c r="AD2912" s="7">
        <v>43539</v>
      </c>
      <c r="AE2912" s="7">
        <v>43539</v>
      </c>
      <c r="AF2912">
        <v>0</v>
      </c>
      <c r="AG2912" t="s">
        <v>53</v>
      </c>
      <c r="AH2912" s="2">
        <v>0</v>
      </c>
      <c r="AI2912" s="1">
        <v>0</v>
      </c>
      <c r="AJ2912" s="1">
        <v>0</v>
      </c>
      <c r="AK2912" s="60" t="str">
        <f>+IF(Tabla1[[#This Row],[REQUEST_TY]]="SR MANTENIMIENTO CORRECTIVO", "EMERGENCIA", "OTROS")</f>
        <v>EMERGENCIA</v>
      </c>
      <c r="AL2912" s="6" t="str">
        <f>+_xlfn.IFS(Tabla1[[#This Row],[Veces obj]]&lt;=1,"0-1",Tabla1[[#This Row],[Veces obj]]&lt;=2,"1-2",Tabla1[[#This Row],[Veces obj]]&lt;=3,"2-3",TRUE,"&gt;3")</f>
        <v>0-1</v>
      </c>
      <c r="AM2912" s="60" t="str">
        <f>+_xlfn.IFS(MONTH(Tabla1[[#This Row],[MES]])&lt;=3,"Q1",MONTH(Tabla1[[#This Row],[MES]])&lt;=6,"Q2",MONTH(Tabla1[[#This Row],[MES]])&lt;=9,"Q3",TRUE,"Q4")</f>
        <v>Q1</v>
      </c>
      <c r="AN2912" s="15" t="str">
        <f>+IFERROR(VLOOKUP(Tabla1[[#This Row],[CUENTA]],CTAS[],2,0),"OTROS")</f>
        <v>OTROS</v>
      </c>
      <c r="AP2912" s="15" t="str">
        <f>+IFERROR(VLOOKUP(Tabla1[[#This Row],[EMPLEADO]],IS[],3,0),"OTROS")</f>
        <v>OTROS</v>
      </c>
      <c r="AQ2912" s="15" t="str">
        <f>+IFERROR(VLOOKUP(Tabla1[[#This Row],[EMPLEADO]],IS[[NÓMINA]:[INGENIERO]],2,0),"OTROS")</f>
        <v>OTROS</v>
      </c>
    </row>
    <row r="2913" spans="1:43" x14ac:dyDescent="0.25">
      <c r="A2913" t="s">
        <v>7477</v>
      </c>
      <c r="B2913">
        <v>1</v>
      </c>
      <c r="C2913" t="s">
        <v>9070</v>
      </c>
      <c r="D2913" t="s">
        <v>38</v>
      </c>
      <c r="E2913" t="s">
        <v>147</v>
      </c>
      <c r="F2913" t="s">
        <v>9071</v>
      </c>
      <c r="G2913" s="17" t="s">
        <v>1718</v>
      </c>
      <c r="H2913" t="s">
        <v>163</v>
      </c>
      <c r="I2913" t="s">
        <v>43</v>
      </c>
      <c r="J2913" t="s">
        <v>8</v>
      </c>
      <c r="K2913" t="s">
        <v>151</v>
      </c>
      <c r="L2913" t="s">
        <v>229</v>
      </c>
      <c r="M2913" t="s">
        <v>165</v>
      </c>
      <c r="N2913">
        <v>0</v>
      </c>
      <c r="O2913" t="s">
        <v>47</v>
      </c>
      <c r="P2913">
        <v>72</v>
      </c>
      <c r="Q2913" t="s">
        <v>48</v>
      </c>
      <c r="R2913" t="s">
        <v>153</v>
      </c>
      <c r="S2913" t="s">
        <v>50</v>
      </c>
      <c r="T2913" t="s">
        <v>51</v>
      </c>
      <c r="U2913" t="s">
        <v>52</v>
      </c>
      <c r="V2913">
        <v>1.05</v>
      </c>
      <c r="W2913" s="1">
        <v>750.75000000000011</v>
      </c>
      <c r="X2913">
        <v>1</v>
      </c>
      <c r="Y2913">
        <v>0</v>
      </c>
      <c r="Z2913">
        <v>5</v>
      </c>
      <c r="AA2913">
        <v>0</v>
      </c>
      <c r="AB2913" s="2">
        <v>0</v>
      </c>
      <c r="AC2913" s="1">
        <v>0</v>
      </c>
      <c r="AD2913" s="7">
        <v>43544</v>
      </c>
      <c r="AE2913" s="7">
        <v>43545</v>
      </c>
      <c r="AF2913">
        <v>1</v>
      </c>
      <c r="AG2913" t="s">
        <v>53</v>
      </c>
      <c r="AH2913" s="2">
        <v>0</v>
      </c>
      <c r="AI2913" s="1">
        <v>0</v>
      </c>
      <c r="AJ2913" s="1">
        <v>0</v>
      </c>
      <c r="AK2913" s="60" t="str">
        <f>+IF(Tabla1[[#This Row],[REQUEST_TY]]="SR MANTENIMIENTO CORRECTIVO", "EMERGENCIA", "OTROS")</f>
        <v>EMERGENCIA</v>
      </c>
      <c r="AL2913" s="6" t="str">
        <f>+_xlfn.IFS(Tabla1[[#This Row],[Veces obj]]&lt;=1,"0-1",Tabla1[[#This Row],[Veces obj]]&lt;=2,"1-2",Tabla1[[#This Row],[Veces obj]]&lt;=3,"2-3",TRUE,"&gt;3")</f>
        <v>0-1</v>
      </c>
      <c r="AM2913" s="60" t="str">
        <f>+_xlfn.IFS(MONTH(Tabla1[[#This Row],[MES]])&lt;=3,"Q1",MONTH(Tabla1[[#This Row],[MES]])&lt;=6,"Q2",MONTH(Tabla1[[#This Row],[MES]])&lt;=9,"Q3",TRUE,"Q4")</f>
        <v>Q1</v>
      </c>
      <c r="AN2913" s="15" t="str">
        <f>+IFERROR(VLOOKUP(Tabla1[[#This Row],[CUENTA]],CTAS[],2,0),"OTROS")</f>
        <v>HONEYWELL</v>
      </c>
      <c r="AP2913" s="15" t="str">
        <f>+IFERROR(VLOOKUP(Tabla1[[#This Row],[EMPLEADO]],IS[],3,0),"OTROS")</f>
        <v>CHIHUAHUA</v>
      </c>
      <c r="AQ2913" s="15" t="str">
        <f>+IFERROR(VLOOKUP(Tabla1[[#This Row],[EMPLEADO]],IS[[NÓMINA]:[INGENIERO]],2,0),"OTROS")</f>
        <v>LUIS EDUARDO MUÑOZ</v>
      </c>
    </row>
    <row r="2914" spans="1:43" x14ac:dyDescent="0.25">
      <c r="A2914" t="s">
        <v>7477</v>
      </c>
      <c r="B2914">
        <v>1</v>
      </c>
      <c r="C2914" t="s">
        <v>7462</v>
      </c>
      <c r="D2914" t="s">
        <v>38</v>
      </c>
      <c r="E2914" t="s">
        <v>7441</v>
      </c>
      <c r="F2914" t="s">
        <v>7463</v>
      </c>
      <c r="G2914" s="17" t="s">
        <v>7439</v>
      </c>
      <c r="H2914" t="s">
        <v>484</v>
      </c>
      <c r="I2914" t="s">
        <v>43</v>
      </c>
      <c r="J2914" t="s">
        <v>8</v>
      </c>
      <c r="K2914" t="s">
        <v>2300</v>
      </c>
      <c r="L2914" t="s">
        <v>2301</v>
      </c>
      <c r="M2914" t="s">
        <v>94</v>
      </c>
      <c r="N2914">
        <v>1</v>
      </c>
      <c r="O2914" t="s">
        <v>47</v>
      </c>
      <c r="P2914">
        <v>10</v>
      </c>
      <c r="Q2914" t="s">
        <v>194</v>
      </c>
      <c r="R2914" t="s">
        <v>49</v>
      </c>
      <c r="S2914" t="s">
        <v>50</v>
      </c>
      <c r="T2914" t="s">
        <v>51</v>
      </c>
      <c r="U2914" t="s">
        <v>444</v>
      </c>
      <c r="V2914">
        <v>0</v>
      </c>
      <c r="W2914" s="1">
        <v>0</v>
      </c>
      <c r="X2914">
        <v>1</v>
      </c>
      <c r="Y2914">
        <v>0.95</v>
      </c>
      <c r="Z2914">
        <v>5</v>
      </c>
      <c r="AA2914">
        <v>0.19</v>
      </c>
      <c r="AB2914" s="2">
        <v>0</v>
      </c>
      <c r="AC2914" s="1">
        <v>0</v>
      </c>
      <c r="AD2914" s="7">
        <v>43539</v>
      </c>
      <c r="AE2914" s="7">
        <v>43539</v>
      </c>
      <c r="AF2914">
        <v>0</v>
      </c>
      <c r="AG2914" t="s">
        <v>53</v>
      </c>
      <c r="AH2914" s="2">
        <v>0</v>
      </c>
      <c r="AI2914" s="1">
        <v>0</v>
      </c>
      <c r="AJ2914" s="1">
        <v>0</v>
      </c>
      <c r="AK2914" s="60" t="str">
        <f>+IF(Tabla1[[#This Row],[REQUEST_TY]]="SR MANTENIMIENTO CORRECTIVO", "EMERGENCIA", "OTROS")</f>
        <v>EMERGENCIA</v>
      </c>
      <c r="AL2914" s="6" t="str">
        <f>+_xlfn.IFS(Tabla1[[#This Row],[Veces obj]]&lt;=1,"0-1",Tabla1[[#This Row],[Veces obj]]&lt;=2,"1-2",Tabla1[[#This Row],[Veces obj]]&lt;=3,"2-3",TRUE,"&gt;3")</f>
        <v>0-1</v>
      </c>
      <c r="AM2914" s="60" t="str">
        <f>+_xlfn.IFS(MONTH(Tabla1[[#This Row],[MES]])&lt;=3,"Q1",MONTH(Tabla1[[#This Row],[MES]])&lt;=6,"Q2",MONTH(Tabla1[[#This Row],[MES]])&lt;=9,"Q3",TRUE,"Q4")</f>
        <v>Q1</v>
      </c>
      <c r="AN2914" s="15" t="str">
        <f>+IFERROR(VLOOKUP(Tabla1[[#This Row],[CUENTA]],CTAS[],2,0),"OTROS")</f>
        <v>OTROS</v>
      </c>
      <c r="AP2914" s="15" t="str">
        <f>+IFERROR(VLOOKUP(Tabla1[[#This Row],[EMPLEADO]],IS[],3,0),"OTROS")</f>
        <v>OTROS</v>
      </c>
      <c r="AQ2914" s="15" t="str">
        <f>+IFERROR(VLOOKUP(Tabla1[[#This Row],[EMPLEADO]],IS[[NÓMINA]:[INGENIERO]],2,0),"OTROS")</f>
        <v>OTROS</v>
      </c>
    </row>
    <row r="2915" spans="1:43" x14ac:dyDescent="0.25">
      <c r="A2915" t="s">
        <v>7477</v>
      </c>
      <c r="B2915">
        <v>1</v>
      </c>
      <c r="C2915" t="s">
        <v>9072</v>
      </c>
      <c r="D2915" t="s">
        <v>38</v>
      </c>
      <c r="E2915" t="s">
        <v>9073</v>
      </c>
      <c r="F2915" t="s">
        <v>9074</v>
      </c>
      <c r="G2915" s="17" t="s">
        <v>9075</v>
      </c>
      <c r="H2915" t="s">
        <v>213</v>
      </c>
      <c r="I2915" t="s">
        <v>43</v>
      </c>
      <c r="J2915" t="s">
        <v>8</v>
      </c>
      <c r="K2915" t="s">
        <v>1296</v>
      </c>
      <c r="L2915" t="s">
        <v>6420</v>
      </c>
      <c r="M2915" t="s">
        <v>1298</v>
      </c>
      <c r="N2915">
        <v>0</v>
      </c>
      <c r="O2915" t="s">
        <v>47</v>
      </c>
      <c r="P2915">
        <v>449</v>
      </c>
      <c r="Q2915" t="s">
        <v>48</v>
      </c>
      <c r="R2915" t="s">
        <v>153</v>
      </c>
      <c r="S2915" t="s">
        <v>50</v>
      </c>
      <c r="T2915" t="s">
        <v>51</v>
      </c>
      <c r="U2915" t="s">
        <v>52</v>
      </c>
      <c r="V2915">
        <v>1.05</v>
      </c>
      <c r="W2915" s="1">
        <v>750.75000000000011</v>
      </c>
      <c r="X2915">
        <v>1</v>
      </c>
      <c r="Y2915">
        <v>0.6</v>
      </c>
      <c r="Z2915">
        <v>5</v>
      </c>
      <c r="AA2915">
        <v>0.12</v>
      </c>
      <c r="AB2915" s="2">
        <v>0</v>
      </c>
      <c r="AC2915" s="1">
        <v>0</v>
      </c>
      <c r="AD2915" s="7">
        <v>43544</v>
      </c>
      <c r="AE2915" s="7">
        <v>43544</v>
      </c>
      <c r="AF2915">
        <v>0</v>
      </c>
      <c r="AG2915" t="s">
        <v>53</v>
      </c>
      <c r="AH2915" s="2">
        <v>0</v>
      </c>
      <c r="AI2915" s="1">
        <v>0</v>
      </c>
      <c r="AJ2915" s="1">
        <v>0</v>
      </c>
      <c r="AK2915" s="60" t="str">
        <f>+IF(Tabla1[[#This Row],[REQUEST_TY]]="SR MANTENIMIENTO CORRECTIVO", "EMERGENCIA", "OTROS")</f>
        <v>EMERGENCIA</v>
      </c>
      <c r="AL2915" s="6" t="str">
        <f>+_xlfn.IFS(Tabla1[[#This Row],[Veces obj]]&lt;=1,"0-1",Tabla1[[#This Row],[Veces obj]]&lt;=2,"1-2",Tabla1[[#This Row],[Veces obj]]&lt;=3,"2-3",TRUE,"&gt;3")</f>
        <v>0-1</v>
      </c>
      <c r="AM2915" s="60" t="str">
        <f>+_xlfn.IFS(MONTH(Tabla1[[#This Row],[MES]])&lt;=3,"Q1",MONTH(Tabla1[[#This Row],[MES]])&lt;=6,"Q2",MONTH(Tabla1[[#This Row],[MES]])&lt;=9,"Q3",TRUE,"Q4")</f>
        <v>Q1</v>
      </c>
      <c r="AN2915" s="15" t="str">
        <f>+IFERROR(VLOOKUP(Tabla1[[#This Row],[CUENTA]],CTAS[],2,0),"OTROS")</f>
        <v>OTROS</v>
      </c>
      <c r="AP2915" s="15" t="str">
        <f>+IFERROR(VLOOKUP(Tabla1[[#This Row],[EMPLEADO]],IS[],3,0),"OTROS")</f>
        <v>OTROS</v>
      </c>
      <c r="AQ2915" s="15" t="str">
        <f>+IFERROR(VLOOKUP(Tabla1[[#This Row],[EMPLEADO]],IS[[NÓMINA]:[INGENIERO]],2,0),"OTROS")</f>
        <v>OTROS</v>
      </c>
    </row>
    <row r="2916" spans="1:43" x14ac:dyDescent="0.25">
      <c r="A2916" t="s">
        <v>7477</v>
      </c>
      <c r="B2916">
        <v>1</v>
      </c>
      <c r="C2916" t="s">
        <v>9076</v>
      </c>
      <c r="D2916" t="s">
        <v>38</v>
      </c>
      <c r="E2916" t="s">
        <v>76</v>
      </c>
      <c r="F2916" t="s">
        <v>9077</v>
      </c>
      <c r="G2916" s="17" t="s">
        <v>1362</v>
      </c>
      <c r="H2916" t="s">
        <v>213</v>
      </c>
      <c r="I2916" t="s">
        <v>43</v>
      </c>
      <c r="J2916" t="s">
        <v>8</v>
      </c>
      <c r="K2916" t="s">
        <v>102</v>
      </c>
      <c r="L2916" t="s">
        <v>1363</v>
      </c>
      <c r="M2916" t="s">
        <v>215</v>
      </c>
      <c r="N2916">
        <v>0</v>
      </c>
      <c r="O2916" t="s">
        <v>47</v>
      </c>
      <c r="P2916">
        <v>10</v>
      </c>
      <c r="Q2916" t="s">
        <v>194</v>
      </c>
      <c r="R2916" t="s">
        <v>63</v>
      </c>
      <c r="S2916" t="s">
        <v>64</v>
      </c>
      <c r="T2916" t="s">
        <v>51</v>
      </c>
      <c r="U2916" t="s">
        <v>195</v>
      </c>
      <c r="V2916">
        <v>0.6</v>
      </c>
      <c r="W2916" s="1">
        <v>819</v>
      </c>
      <c r="X2916">
        <v>1</v>
      </c>
      <c r="Y2916">
        <v>1.08</v>
      </c>
      <c r="Z2916">
        <v>5</v>
      </c>
      <c r="AA2916">
        <v>0.21600000000000003</v>
      </c>
      <c r="AB2916" s="2">
        <v>0</v>
      </c>
      <c r="AC2916" s="1">
        <v>0</v>
      </c>
      <c r="AD2916" s="7">
        <v>43539</v>
      </c>
      <c r="AE2916" s="7">
        <v>43543</v>
      </c>
      <c r="AF2916">
        <v>1</v>
      </c>
      <c r="AG2916" t="s">
        <v>53</v>
      </c>
      <c r="AH2916" s="2">
        <v>0</v>
      </c>
      <c r="AI2916" s="1">
        <v>0</v>
      </c>
      <c r="AJ2916" s="1">
        <v>0</v>
      </c>
      <c r="AK2916" s="60" t="str">
        <f>+IF(Tabla1[[#This Row],[REQUEST_TY]]="SR MANTENIMIENTO CORRECTIVO", "EMERGENCIA", "OTROS")</f>
        <v>EMERGENCIA</v>
      </c>
      <c r="AL2916" s="6" t="str">
        <f>+_xlfn.IFS(Tabla1[[#This Row],[Veces obj]]&lt;=1,"0-1",Tabla1[[#This Row],[Veces obj]]&lt;=2,"1-2",Tabla1[[#This Row],[Veces obj]]&lt;=3,"2-3",TRUE,"&gt;3")</f>
        <v>0-1</v>
      </c>
      <c r="AM2916" s="60" t="str">
        <f>+_xlfn.IFS(MONTH(Tabla1[[#This Row],[MES]])&lt;=3,"Q1",MONTH(Tabla1[[#This Row],[MES]])&lt;=6,"Q2",MONTH(Tabla1[[#This Row],[MES]])&lt;=9,"Q3",TRUE,"Q4")</f>
        <v>Q1</v>
      </c>
      <c r="AN2916" s="15" t="str">
        <f>+IFERROR(VLOOKUP(Tabla1[[#This Row],[CUENTA]],CTAS[],2,0),"OTROS")</f>
        <v>OTROS</v>
      </c>
      <c r="AP2916" s="15" t="str">
        <f>+IFERROR(VLOOKUP(Tabla1[[#This Row],[EMPLEADO]],IS[],3,0),"OTROS")</f>
        <v>OTROS</v>
      </c>
      <c r="AQ2916" s="15" t="str">
        <f>+IFERROR(VLOOKUP(Tabla1[[#This Row],[EMPLEADO]],IS[[NÓMINA]:[INGENIERO]],2,0),"OTROS")</f>
        <v>OTROS</v>
      </c>
    </row>
    <row r="2917" spans="1:43" x14ac:dyDescent="0.25">
      <c r="A2917" t="s">
        <v>7477</v>
      </c>
      <c r="B2917">
        <v>1</v>
      </c>
      <c r="C2917" t="s">
        <v>9078</v>
      </c>
      <c r="D2917" t="s">
        <v>38</v>
      </c>
      <c r="E2917" t="s">
        <v>133</v>
      </c>
      <c r="F2917" t="s">
        <v>9079</v>
      </c>
      <c r="G2917" s="17" t="s">
        <v>5485</v>
      </c>
      <c r="H2917" t="s">
        <v>592</v>
      </c>
      <c r="I2917" t="s">
        <v>43</v>
      </c>
      <c r="J2917" t="s">
        <v>8</v>
      </c>
      <c r="K2917" t="s">
        <v>59</v>
      </c>
      <c r="L2917" t="s">
        <v>3949</v>
      </c>
      <c r="M2917" t="s">
        <v>165</v>
      </c>
      <c r="N2917">
        <v>0</v>
      </c>
      <c r="O2917" t="s">
        <v>47</v>
      </c>
      <c r="P2917">
        <v>35</v>
      </c>
      <c r="Q2917" t="s">
        <v>82</v>
      </c>
      <c r="R2917" t="s">
        <v>138</v>
      </c>
      <c r="S2917" t="s">
        <v>139</v>
      </c>
      <c r="T2917" t="s">
        <v>51</v>
      </c>
      <c r="U2917" t="s">
        <v>140</v>
      </c>
      <c r="V2917">
        <v>1.1000000000000001</v>
      </c>
      <c r="W2917" s="1">
        <v>1730.3000000000004</v>
      </c>
      <c r="X2917">
        <v>1</v>
      </c>
      <c r="Y2917">
        <v>1.62</v>
      </c>
      <c r="Z2917">
        <v>4</v>
      </c>
      <c r="AA2917">
        <v>0.40500000000000003</v>
      </c>
      <c r="AB2917" s="2">
        <v>0</v>
      </c>
      <c r="AC2917" s="1">
        <v>0</v>
      </c>
      <c r="AD2917" s="7">
        <v>43539</v>
      </c>
      <c r="AE2917" s="7">
        <v>43543</v>
      </c>
      <c r="AF2917">
        <v>1</v>
      </c>
      <c r="AG2917" t="s">
        <v>53</v>
      </c>
      <c r="AH2917" s="2">
        <v>0</v>
      </c>
      <c r="AI2917" s="1">
        <v>0</v>
      </c>
      <c r="AJ2917" s="1">
        <v>0</v>
      </c>
      <c r="AK2917" s="60" t="str">
        <f>+IF(Tabla1[[#This Row],[REQUEST_TY]]="SR MANTENIMIENTO CORRECTIVO", "EMERGENCIA", "OTROS")</f>
        <v>EMERGENCIA</v>
      </c>
      <c r="AL2917" s="6" t="str">
        <f>+_xlfn.IFS(Tabla1[[#This Row],[Veces obj]]&lt;=1,"0-1",Tabla1[[#This Row],[Veces obj]]&lt;=2,"1-2",Tabla1[[#This Row],[Veces obj]]&lt;=3,"2-3",TRUE,"&gt;3")</f>
        <v>0-1</v>
      </c>
      <c r="AM2917" s="60" t="str">
        <f>+_xlfn.IFS(MONTH(Tabla1[[#This Row],[MES]])&lt;=3,"Q1",MONTH(Tabla1[[#This Row],[MES]])&lt;=6,"Q2",MONTH(Tabla1[[#This Row],[MES]])&lt;=9,"Q3",TRUE,"Q4")</f>
        <v>Q1</v>
      </c>
      <c r="AN2917" s="15" t="str">
        <f>+IFERROR(VLOOKUP(Tabla1[[#This Row],[CUENTA]],CTAS[],2,0),"OTROS")</f>
        <v>OTROS</v>
      </c>
      <c r="AP2917" s="15" t="str">
        <f>+IFERROR(VLOOKUP(Tabla1[[#This Row],[EMPLEADO]],IS[],3,0),"OTROS")</f>
        <v>CHIHUAHUA</v>
      </c>
      <c r="AQ2917" s="15" t="str">
        <f>+IFERROR(VLOOKUP(Tabla1[[#This Row],[EMPLEADO]],IS[[NÓMINA]:[INGENIERO]],2,0),"OTROS")</f>
        <v>VICTOR MENDEZ</v>
      </c>
    </row>
    <row r="2918" spans="1:43" x14ac:dyDescent="0.25">
      <c r="A2918" t="s">
        <v>7477</v>
      </c>
      <c r="B2918">
        <v>1</v>
      </c>
      <c r="C2918" t="s">
        <v>9080</v>
      </c>
      <c r="D2918" t="s">
        <v>38</v>
      </c>
      <c r="E2918" t="s">
        <v>888</v>
      </c>
      <c r="F2918" t="s">
        <v>9081</v>
      </c>
      <c r="G2918" s="17" t="s">
        <v>6240</v>
      </c>
      <c r="H2918" t="s">
        <v>253</v>
      </c>
      <c r="I2918" t="s">
        <v>43</v>
      </c>
      <c r="J2918" t="s">
        <v>8</v>
      </c>
      <c r="K2918" t="s">
        <v>125</v>
      </c>
      <c r="L2918" t="s">
        <v>6241</v>
      </c>
      <c r="M2918" t="s">
        <v>6242</v>
      </c>
      <c r="N2918">
        <v>0</v>
      </c>
      <c r="O2918" t="s">
        <v>47</v>
      </c>
      <c r="P2918">
        <v>8</v>
      </c>
      <c r="Q2918" t="s">
        <v>194</v>
      </c>
      <c r="R2918" t="s">
        <v>49</v>
      </c>
      <c r="S2918" t="s">
        <v>50</v>
      </c>
      <c r="T2918" t="s">
        <v>208</v>
      </c>
      <c r="U2918" t="s">
        <v>444</v>
      </c>
      <c r="V2918">
        <v>0</v>
      </c>
      <c r="W2918" s="1">
        <v>0</v>
      </c>
      <c r="X2918">
        <v>1</v>
      </c>
      <c r="Y2918">
        <v>0.63</v>
      </c>
      <c r="Z2918">
        <v>9</v>
      </c>
      <c r="AA2918">
        <v>7.0000000000000007E-2</v>
      </c>
      <c r="AB2918" s="2">
        <v>0</v>
      </c>
      <c r="AC2918" s="1">
        <v>0</v>
      </c>
      <c r="AD2918" s="7">
        <v>43544</v>
      </c>
      <c r="AE2918" s="7">
        <v>43545</v>
      </c>
      <c r="AF2918">
        <v>1</v>
      </c>
      <c r="AG2918" t="s">
        <v>53</v>
      </c>
      <c r="AH2918" s="2">
        <v>0</v>
      </c>
      <c r="AI2918" s="1">
        <v>0</v>
      </c>
      <c r="AJ2918" s="1">
        <v>0</v>
      </c>
      <c r="AK2918" s="60" t="str">
        <f>+IF(Tabla1[[#This Row],[REQUEST_TY]]="SR MANTENIMIENTO CORRECTIVO", "EMERGENCIA", "OTROS")</f>
        <v>EMERGENCIA</v>
      </c>
      <c r="AL2918" s="6" t="str">
        <f>+_xlfn.IFS(Tabla1[[#This Row],[Veces obj]]&lt;=1,"0-1",Tabla1[[#This Row],[Veces obj]]&lt;=2,"1-2",Tabla1[[#This Row],[Veces obj]]&lt;=3,"2-3",TRUE,"&gt;3")</f>
        <v>0-1</v>
      </c>
      <c r="AM2918" s="60" t="str">
        <f>+_xlfn.IFS(MONTH(Tabla1[[#This Row],[MES]])&lt;=3,"Q1",MONTH(Tabla1[[#This Row],[MES]])&lt;=6,"Q2",MONTH(Tabla1[[#This Row],[MES]])&lt;=9,"Q3",TRUE,"Q4")</f>
        <v>Q1</v>
      </c>
      <c r="AN2918" s="15" t="str">
        <f>+IFERROR(VLOOKUP(Tabla1[[#This Row],[CUENTA]],CTAS[],2,0),"OTROS")</f>
        <v>OTROS</v>
      </c>
      <c r="AP2918" s="15" t="str">
        <f>+IFERROR(VLOOKUP(Tabla1[[#This Row],[EMPLEADO]],IS[],3,0),"OTROS")</f>
        <v>OTROS</v>
      </c>
      <c r="AQ2918" s="15" t="str">
        <f>+IFERROR(VLOOKUP(Tabla1[[#This Row],[EMPLEADO]],IS[[NÓMINA]:[INGENIERO]],2,0),"OTROS")</f>
        <v>OTROS</v>
      </c>
    </row>
    <row r="2919" spans="1:43" x14ac:dyDescent="0.25">
      <c r="A2919" t="s">
        <v>7477</v>
      </c>
      <c r="B2919">
        <v>1</v>
      </c>
      <c r="C2919" t="s">
        <v>9082</v>
      </c>
      <c r="D2919" t="s">
        <v>38</v>
      </c>
      <c r="E2919" t="s">
        <v>430</v>
      </c>
      <c r="F2919" t="s">
        <v>9083</v>
      </c>
      <c r="G2919" s="17" t="s">
        <v>8123</v>
      </c>
      <c r="H2919" t="s">
        <v>740</v>
      </c>
      <c r="I2919" t="s">
        <v>43</v>
      </c>
      <c r="J2919" t="s">
        <v>8</v>
      </c>
      <c r="K2919" t="s">
        <v>1480</v>
      </c>
      <c r="L2919" t="s">
        <v>1481</v>
      </c>
      <c r="M2919" t="s">
        <v>1482</v>
      </c>
      <c r="N2919">
        <v>0</v>
      </c>
      <c r="O2919" t="s">
        <v>47</v>
      </c>
      <c r="P2919">
        <v>9</v>
      </c>
      <c r="Q2919" t="s">
        <v>194</v>
      </c>
      <c r="R2919" t="s">
        <v>63</v>
      </c>
      <c r="S2919" t="s">
        <v>64</v>
      </c>
      <c r="T2919" t="s">
        <v>51</v>
      </c>
      <c r="U2919" t="s">
        <v>195</v>
      </c>
      <c r="V2919">
        <v>0.6</v>
      </c>
      <c r="W2919" s="1">
        <v>819</v>
      </c>
      <c r="X2919">
        <v>1</v>
      </c>
      <c r="Y2919">
        <v>4.58</v>
      </c>
      <c r="Z2919">
        <v>5</v>
      </c>
      <c r="AA2919">
        <v>0.91600000000000004</v>
      </c>
      <c r="AB2919" s="2">
        <v>0</v>
      </c>
      <c r="AC2919" s="1">
        <v>0</v>
      </c>
      <c r="AD2919" s="7">
        <v>43543</v>
      </c>
      <c r="AE2919" s="7">
        <v>43543</v>
      </c>
      <c r="AF2919">
        <v>0</v>
      </c>
      <c r="AG2919" t="s">
        <v>53</v>
      </c>
      <c r="AH2919" s="2">
        <v>0</v>
      </c>
      <c r="AI2919" s="1">
        <v>0</v>
      </c>
      <c r="AJ2919" s="1">
        <v>0</v>
      </c>
      <c r="AK2919" s="60" t="str">
        <f>+IF(Tabla1[[#This Row],[REQUEST_TY]]="SR MANTENIMIENTO CORRECTIVO", "EMERGENCIA", "OTROS")</f>
        <v>EMERGENCIA</v>
      </c>
      <c r="AL2919" s="6" t="str">
        <f>+_xlfn.IFS(Tabla1[[#This Row],[Veces obj]]&lt;=1,"0-1",Tabla1[[#This Row],[Veces obj]]&lt;=2,"1-2",Tabla1[[#This Row],[Veces obj]]&lt;=3,"2-3",TRUE,"&gt;3")</f>
        <v>0-1</v>
      </c>
      <c r="AM2919" s="60" t="str">
        <f>+_xlfn.IFS(MONTH(Tabla1[[#This Row],[MES]])&lt;=3,"Q1",MONTH(Tabla1[[#This Row],[MES]])&lt;=6,"Q2",MONTH(Tabla1[[#This Row],[MES]])&lt;=9,"Q3",TRUE,"Q4")</f>
        <v>Q1</v>
      </c>
      <c r="AN2919" s="15" t="str">
        <f>+IFERROR(VLOOKUP(Tabla1[[#This Row],[CUENTA]],CTAS[],2,0),"OTROS")</f>
        <v>OTROS</v>
      </c>
      <c r="AP2919" s="15" t="str">
        <f>+IFERROR(VLOOKUP(Tabla1[[#This Row],[EMPLEADO]],IS[],3,0),"OTROS")</f>
        <v>OTROS</v>
      </c>
      <c r="AQ2919" s="15" t="str">
        <f>+IFERROR(VLOOKUP(Tabla1[[#This Row],[EMPLEADO]],IS[[NÓMINA]:[INGENIERO]],2,0),"OTROS")</f>
        <v>OTROS</v>
      </c>
    </row>
    <row r="2920" spans="1:43" x14ac:dyDescent="0.25">
      <c r="A2920" t="s">
        <v>7477</v>
      </c>
      <c r="B2920">
        <v>1</v>
      </c>
      <c r="C2920" t="s">
        <v>9084</v>
      </c>
      <c r="D2920" t="s">
        <v>38</v>
      </c>
      <c r="E2920" t="s">
        <v>725</v>
      </c>
      <c r="F2920" t="s">
        <v>9085</v>
      </c>
      <c r="G2920" s="17" t="s">
        <v>9086</v>
      </c>
      <c r="H2920" t="s">
        <v>784</v>
      </c>
      <c r="I2920" t="s">
        <v>43</v>
      </c>
      <c r="J2920" t="s">
        <v>8</v>
      </c>
      <c r="K2920" t="s">
        <v>59</v>
      </c>
      <c r="L2920" t="s">
        <v>1559</v>
      </c>
      <c r="M2920" t="s">
        <v>1560</v>
      </c>
      <c r="N2920">
        <v>0</v>
      </c>
      <c r="O2920" t="s">
        <v>47</v>
      </c>
      <c r="P2920">
        <v>102</v>
      </c>
      <c r="Q2920" t="s">
        <v>48</v>
      </c>
      <c r="R2920" t="s">
        <v>223</v>
      </c>
      <c r="S2920" t="s">
        <v>139</v>
      </c>
      <c r="T2920" t="s">
        <v>51</v>
      </c>
      <c r="U2920" t="s">
        <v>353</v>
      </c>
      <c r="V2920">
        <v>1.1499999999999999</v>
      </c>
      <c r="W2920" s="1">
        <v>1808.95</v>
      </c>
      <c r="X2920">
        <v>1</v>
      </c>
      <c r="Y2920">
        <v>2.23</v>
      </c>
      <c r="Z2920">
        <v>4</v>
      </c>
      <c r="AA2920">
        <v>0.5575</v>
      </c>
      <c r="AB2920" s="2">
        <v>0</v>
      </c>
      <c r="AC2920" s="1">
        <v>0</v>
      </c>
      <c r="AD2920" s="7">
        <v>43543</v>
      </c>
      <c r="AE2920" s="7">
        <v>43543</v>
      </c>
      <c r="AF2920">
        <v>0</v>
      </c>
      <c r="AG2920" t="s">
        <v>53</v>
      </c>
      <c r="AH2920" s="2">
        <v>0</v>
      </c>
      <c r="AI2920" s="1">
        <v>0</v>
      </c>
      <c r="AJ2920" s="1">
        <v>0</v>
      </c>
      <c r="AK2920" s="60" t="str">
        <f>+IF(Tabla1[[#This Row],[REQUEST_TY]]="SR MANTENIMIENTO CORRECTIVO", "EMERGENCIA", "OTROS")</f>
        <v>EMERGENCIA</v>
      </c>
      <c r="AL2920" s="6" t="str">
        <f>+_xlfn.IFS(Tabla1[[#This Row],[Veces obj]]&lt;=1,"0-1",Tabla1[[#This Row],[Veces obj]]&lt;=2,"1-2",Tabla1[[#This Row],[Veces obj]]&lt;=3,"2-3",TRUE,"&gt;3")</f>
        <v>0-1</v>
      </c>
      <c r="AM2920" s="60" t="str">
        <f>+_xlfn.IFS(MONTH(Tabla1[[#This Row],[MES]])&lt;=3,"Q1",MONTH(Tabla1[[#This Row],[MES]])&lt;=6,"Q2",MONTH(Tabla1[[#This Row],[MES]])&lt;=9,"Q3",TRUE,"Q4")</f>
        <v>Q1</v>
      </c>
      <c r="AN2920" s="15" t="str">
        <f>+IFERROR(VLOOKUP(Tabla1[[#This Row],[CUENTA]],CTAS[],2,0),"OTROS")</f>
        <v>OTROS</v>
      </c>
      <c r="AP2920" s="15" t="str">
        <f>+IFERROR(VLOOKUP(Tabla1[[#This Row],[EMPLEADO]],IS[],3,0),"OTROS")</f>
        <v>OTROS</v>
      </c>
      <c r="AQ2920" s="15" t="str">
        <f>+IFERROR(VLOOKUP(Tabla1[[#This Row],[EMPLEADO]],IS[[NÓMINA]:[INGENIERO]],2,0),"OTROS")</f>
        <v>OTROS</v>
      </c>
    </row>
    <row r="2921" spans="1:43" x14ac:dyDescent="0.25">
      <c r="A2921" t="s">
        <v>7477</v>
      </c>
      <c r="B2921">
        <v>1</v>
      </c>
      <c r="C2921" t="s">
        <v>9087</v>
      </c>
      <c r="D2921" t="s">
        <v>38</v>
      </c>
      <c r="E2921" t="s">
        <v>993</v>
      </c>
      <c r="F2921" t="s">
        <v>9088</v>
      </c>
      <c r="G2921" s="17" t="s">
        <v>5168</v>
      </c>
      <c r="H2921" t="s">
        <v>568</v>
      </c>
      <c r="I2921" t="s">
        <v>43</v>
      </c>
      <c r="J2921" t="s">
        <v>8</v>
      </c>
      <c r="K2921" t="s">
        <v>71</v>
      </c>
      <c r="L2921" t="s">
        <v>569</v>
      </c>
      <c r="M2921" t="s">
        <v>570</v>
      </c>
      <c r="N2921">
        <v>0</v>
      </c>
      <c r="O2921" t="s">
        <v>47</v>
      </c>
      <c r="P2921">
        <v>30</v>
      </c>
      <c r="Q2921" t="s">
        <v>62</v>
      </c>
      <c r="R2921" t="s">
        <v>235</v>
      </c>
      <c r="S2921" t="s">
        <v>50</v>
      </c>
      <c r="T2921" t="s">
        <v>51</v>
      </c>
      <c r="U2921" t="s">
        <v>154</v>
      </c>
      <c r="V2921">
        <v>0.6</v>
      </c>
      <c r="W2921" s="1">
        <v>429.00000000000006</v>
      </c>
      <c r="X2921">
        <v>1</v>
      </c>
      <c r="Y2921">
        <v>0.2</v>
      </c>
      <c r="Z2921">
        <v>5</v>
      </c>
      <c r="AA2921">
        <v>0.04</v>
      </c>
      <c r="AB2921" s="2">
        <v>0</v>
      </c>
      <c r="AC2921" s="1">
        <v>0</v>
      </c>
      <c r="AD2921" s="7">
        <v>43539</v>
      </c>
      <c r="AE2921" s="7">
        <v>43543</v>
      </c>
      <c r="AF2921">
        <v>1</v>
      </c>
      <c r="AG2921" t="s">
        <v>53</v>
      </c>
      <c r="AH2921" s="2">
        <v>0</v>
      </c>
      <c r="AI2921" s="1">
        <v>0</v>
      </c>
      <c r="AJ2921" s="1">
        <v>0</v>
      </c>
      <c r="AK2921" s="60" t="str">
        <f>+IF(Tabla1[[#This Row],[REQUEST_TY]]="SR MANTENIMIENTO CORRECTIVO", "EMERGENCIA", "OTROS")</f>
        <v>EMERGENCIA</v>
      </c>
      <c r="AL2921" s="6" t="str">
        <f>+_xlfn.IFS(Tabla1[[#This Row],[Veces obj]]&lt;=1,"0-1",Tabla1[[#This Row],[Veces obj]]&lt;=2,"1-2",Tabla1[[#This Row],[Veces obj]]&lt;=3,"2-3",TRUE,"&gt;3")</f>
        <v>0-1</v>
      </c>
      <c r="AM2921" s="60" t="str">
        <f>+_xlfn.IFS(MONTH(Tabla1[[#This Row],[MES]])&lt;=3,"Q1",MONTH(Tabla1[[#This Row],[MES]])&lt;=6,"Q2",MONTH(Tabla1[[#This Row],[MES]])&lt;=9,"Q3",TRUE,"Q4")</f>
        <v>Q1</v>
      </c>
      <c r="AN2921" s="15" t="str">
        <f>+IFERROR(VLOOKUP(Tabla1[[#This Row],[CUENTA]],CTAS[],2,0),"OTROS")</f>
        <v>OTROS</v>
      </c>
      <c r="AP2921" s="15" t="str">
        <f>+IFERROR(VLOOKUP(Tabla1[[#This Row],[EMPLEADO]],IS[],3,0),"OTROS")</f>
        <v>OTROS</v>
      </c>
      <c r="AQ2921" s="15" t="str">
        <f>+IFERROR(VLOOKUP(Tabla1[[#This Row],[EMPLEADO]],IS[[NÓMINA]:[INGENIERO]],2,0),"OTROS")</f>
        <v>OTROS</v>
      </c>
    </row>
    <row r="2922" spans="1:43" x14ac:dyDescent="0.25">
      <c r="A2922" t="s">
        <v>7477</v>
      </c>
      <c r="B2922">
        <v>1</v>
      </c>
      <c r="C2922" t="s">
        <v>9089</v>
      </c>
      <c r="D2922" t="s">
        <v>38</v>
      </c>
      <c r="E2922" t="s">
        <v>562</v>
      </c>
      <c r="F2922" t="s">
        <v>9090</v>
      </c>
      <c r="G2922" s="17" t="s">
        <v>839</v>
      </c>
      <c r="H2922" t="s">
        <v>163</v>
      </c>
      <c r="I2922" t="s">
        <v>43</v>
      </c>
      <c r="J2922" t="s">
        <v>8</v>
      </c>
      <c r="K2922" t="s">
        <v>151</v>
      </c>
      <c r="L2922" t="s">
        <v>229</v>
      </c>
      <c r="M2922" t="s">
        <v>165</v>
      </c>
      <c r="N2922">
        <v>0</v>
      </c>
      <c r="O2922" t="s">
        <v>47</v>
      </c>
      <c r="P2922">
        <v>44</v>
      </c>
      <c r="Q2922" t="s">
        <v>82</v>
      </c>
      <c r="R2922" t="s">
        <v>63</v>
      </c>
      <c r="S2922" t="s">
        <v>64</v>
      </c>
      <c r="T2922" t="s">
        <v>51</v>
      </c>
      <c r="U2922" t="s">
        <v>83</v>
      </c>
      <c r="V2922">
        <v>1.05</v>
      </c>
      <c r="W2922" s="1">
        <v>1433.25</v>
      </c>
      <c r="X2922">
        <v>1</v>
      </c>
      <c r="Y2922">
        <v>0</v>
      </c>
      <c r="Z2922">
        <v>5</v>
      </c>
      <c r="AA2922">
        <v>0</v>
      </c>
      <c r="AB2922" s="2">
        <v>0</v>
      </c>
      <c r="AC2922" s="1">
        <v>0</v>
      </c>
      <c r="AD2922" s="7">
        <v>43543</v>
      </c>
      <c r="AE2922" s="7">
        <v>43543</v>
      </c>
      <c r="AF2922">
        <v>0</v>
      </c>
      <c r="AG2922" t="s">
        <v>53</v>
      </c>
      <c r="AH2922" s="2">
        <v>0</v>
      </c>
      <c r="AI2922" s="1">
        <v>0</v>
      </c>
      <c r="AJ2922" s="1">
        <v>0</v>
      </c>
      <c r="AK2922" s="60" t="str">
        <f>+IF(Tabla1[[#This Row],[REQUEST_TY]]="SR MANTENIMIENTO CORRECTIVO", "EMERGENCIA", "OTROS")</f>
        <v>EMERGENCIA</v>
      </c>
      <c r="AL2922" s="6" t="str">
        <f>+_xlfn.IFS(Tabla1[[#This Row],[Veces obj]]&lt;=1,"0-1",Tabla1[[#This Row],[Veces obj]]&lt;=2,"1-2",Tabla1[[#This Row],[Veces obj]]&lt;=3,"2-3",TRUE,"&gt;3")</f>
        <v>0-1</v>
      </c>
      <c r="AM2922" s="60" t="str">
        <f>+_xlfn.IFS(MONTH(Tabla1[[#This Row],[MES]])&lt;=3,"Q1",MONTH(Tabla1[[#This Row],[MES]])&lt;=6,"Q2",MONTH(Tabla1[[#This Row],[MES]])&lt;=9,"Q3",TRUE,"Q4")</f>
        <v>Q1</v>
      </c>
      <c r="AN2922" s="15" t="str">
        <f>+IFERROR(VLOOKUP(Tabla1[[#This Row],[CUENTA]],CTAS[],2,0),"OTROS")</f>
        <v>HONEYWELL</v>
      </c>
      <c r="AP2922" s="15" t="str">
        <f>+IFERROR(VLOOKUP(Tabla1[[#This Row],[EMPLEADO]],IS[],3,0),"OTROS")</f>
        <v>CHIHUAHUA</v>
      </c>
      <c r="AQ2922" s="15" t="str">
        <f>+IFERROR(VLOOKUP(Tabla1[[#This Row],[EMPLEADO]],IS[[NÓMINA]:[INGENIERO]],2,0),"OTROS")</f>
        <v>LUIS EDUARDO MUÑOZ</v>
      </c>
    </row>
    <row r="2923" spans="1:43" x14ac:dyDescent="0.25">
      <c r="A2923" t="s">
        <v>7477</v>
      </c>
      <c r="B2923">
        <v>1</v>
      </c>
      <c r="C2923" t="s">
        <v>9091</v>
      </c>
      <c r="D2923" t="s">
        <v>3370</v>
      </c>
      <c r="E2923" t="s">
        <v>3897</v>
      </c>
      <c r="F2923" t="s">
        <v>9092</v>
      </c>
      <c r="G2923" s="17" t="s">
        <v>9093</v>
      </c>
      <c r="H2923" t="s">
        <v>1052</v>
      </c>
      <c r="I2923" t="s">
        <v>43</v>
      </c>
      <c r="J2923" t="s">
        <v>8</v>
      </c>
      <c r="K2923" t="s">
        <v>1750</v>
      </c>
      <c r="L2923" t="s">
        <v>1751</v>
      </c>
      <c r="M2923" t="s">
        <v>61</v>
      </c>
      <c r="N2923">
        <v>0</v>
      </c>
      <c r="O2923" t="s">
        <v>47</v>
      </c>
      <c r="P2923" t="s">
        <v>822</v>
      </c>
      <c r="Q2923" t="s">
        <v>48</v>
      </c>
      <c r="R2923" t="s">
        <v>153</v>
      </c>
      <c r="S2923" t="s">
        <v>50</v>
      </c>
      <c r="T2923" t="s">
        <v>51</v>
      </c>
      <c r="U2923" t="s">
        <v>52</v>
      </c>
      <c r="V2923">
        <v>1</v>
      </c>
      <c r="W2923" s="1">
        <v>1072.5000000000002</v>
      </c>
      <c r="X2923">
        <v>0</v>
      </c>
      <c r="Y2923">
        <v>5</v>
      </c>
      <c r="Z2923">
        <v>5</v>
      </c>
      <c r="AA2923">
        <v>1</v>
      </c>
      <c r="AB2923" s="2">
        <v>0</v>
      </c>
      <c r="AC2923" s="1">
        <v>0</v>
      </c>
      <c r="AD2923" s="7">
        <v>43539</v>
      </c>
      <c r="AE2923" s="7">
        <v>43546</v>
      </c>
      <c r="AF2923">
        <v>4</v>
      </c>
      <c r="AG2923" t="s">
        <v>823</v>
      </c>
      <c r="AH2923" s="2">
        <v>0</v>
      </c>
      <c r="AI2923" s="1">
        <v>0</v>
      </c>
      <c r="AJ2923" s="1">
        <v>0</v>
      </c>
      <c r="AK2923" s="60" t="str">
        <f>+IF(Tabla1[[#This Row],[REQUEST_TY]]="SR MANTENIMIENTO CORRECTIVO", "EMERGENCIA", "OTROS")</f>
        <v>OTROS</v>
      </c>
      <c r="AL2923" s="6" t="str">
        <f>+_xlfn.IFS(Tabla1[[#This Row],[Veces obj]]&lt;=1,"0-1",Tabla1[[#This Row],[Veces obj]]&lt;=2,"1-2",Tabla1[[#This Row],[Veces obj]]&lt;=3,"2-3",TRUE,"&gt;3")</f>
        <v>0-1</v>
      </c>
      <c r="AM2923" s="60" t="str">
        <f>+_xlfn.IFS(MONTH(Tabla1[[#This Row],[MES]])&lt;=3,"Q1",MONTH(Tabla1[[#This Row],[MES]])&lt;=6,"Q2",MONTH(Tabla1[[#This Row],[MES]])&lt;=9,"Q3",TRUE,"Q4")</f>
        <v>Q1</v>
      </c>
      <c r="AN2923" s="15" t="str">
        <f>+IFERROR(VLOOKUP(Tabla1[[#This Row],[CUENTA]],CTAS[],2,0),"OTROS")</f>
        <v>OTROS</v>
      </c>
      <c r="AP2923" s="15" t="str">
        <f>+IFERROR(VLOOKUP(Tabla1[[#This Row],[EMPLEADO]],IS[],3,0),"OTROS")</f>
        <v>OTROS</v>
      </c>
      <c r="AQ2923" s="15" t="str">
        <f>+IFERROR(VLOOKUP(Tabla1[[#This Row],[EMPLEADO]],IS[[NÓMINA]:[INGENIERO]],2,0),"OTROS")</f>
        <v>OTROS</v>
      </c>
    </row>
    <row r="2924" spans="1:43" x14ac:dyDescent="0.25">
      <c r="A2924" t="s">
        <v>7477</v>
      </c>
      <c r="B2924">
        <v>1</v>
      </c>
      <c r="C2924" t="s">
        <v>9094</v>
      </c>
      <c r="D2924" t="s">
        <v>3370</v>
      </c>
      <c r="E2924" t="s">
        <v>535</v>
      </c>
      <c r="F2924" t="s">
        <v>9095</v>
      </c>
      <c r="G2924" s="17" t="s">
        <v>9096</v>
      </c>
      <c r="H2924" t="s">
        <v>1052</v>
      </c>
      <c r="I2924" t="s">
        <v>43</v>
      </c>
      <c r="J2924" t="s">
        <v>8</v>
      </c>
      <c r="K2924" t="s">
        <v>1750</v>
      </c>
      <c r="L2924" t="s">
        <v>1751</v>
      </c>
      <c r="M2924" t="s">
        <v>61</v>
      </c>
      <c r="N2924">
        <v>0</v>
      </c>
      <c r="O2924" t="s">
        <v>47</v>
      </c>
      <c r="P2924" t="s">
        <v>822</v>
      </c>
      <c r="Q2924" t="s">
        <v>48</v>
      </c>
      <c r="R2924" t="s">
        <v>49</v>
      </c>
      <c r="S2924" t="s">
        <v>50</v>
      </c>
      <c r="T2924" t="s">
        <v>51</v>
      </c>
      <c r="U2924" t="s">
        <v>52</v>
      </c>
      <c r="V2924">
        <v>1</v>
      </c>
      <c r="W2924" s="1">
        <v>1072.5000000000002</v>
      </c>
      <c r="X2924">
        <v>0</v>
      </c>
      <c r="Y2924">
        <v>5</v>
      </c>
      <c r="Z2924">
        <v>5</v>
      </c>
      <c r="AA2924">
        <v>1</v>
      </c>
      <c r="AB2924" s="2">
        <v>0</v>
      </c>
      <c r="AC2924" s="1">
        <v>0</v>
      </c>
      <c r="AD2924" s="7">
        <v>43539</v>
      </c>
      <c r="AE2924" s="7">
        <v>43546</v>
      </c>
      <c r="AF2924">
        <v>4</v>
      </c>
      <c r="AG2924" t="s">
        <v>823</v>
      </c>
      <c r="AH2924" s="2">
        <v>0</v>
      </c>
      <c r="AI2924" s="1">
        <v>0</v>
      </c>
      <c r="AJ2924" s="1">
        <v>0</v>
      </c>
      <c r="AK2924" s="60" t="str">
        <f>+IF(Tabla1[[#This Row],[REQUEST_TY]]="SR MANTENIMIENTO CORRECTIVO", "EMERGENCIA", "OTROS")</f>
        <v>OTROS</v>
      </c>
      <c r="AL2924" s="6" t="str">
        <f>+_xlfn.IFS(Tabla1[[#This Row],[Veces obj]]&lt;=1,"0-1",Tabla1[[#This Row],[Veces obj]]&lt;=2,"1-2",Tabla1[[#This Row],[Veces obj]]&lt;=3,"2-3",TRUE,"&gt;3")</f>
        <v>0-1</v>
      </c>
      <c r="AM2924" s="60" t="str">
        <f>+_xlfn.IFS(MONTH(Tabla1[[#This Row],[MES]])&lt;=3,"Q1",MONTH(Tabla1[[#This Row],[MES]])&lt;=6,"Q2",MONTH(Tabla1[[#This Row],[MES]])&lt;=9,"Q3",TRUE,"Q4")</f>
        <v>Q1</v>
      </c>
      <c r="AN2924" s="15" t="str">
        <f>+IFERROR(VLOOKUP(Tabla1[[#This Row],[CUENTA]],CTAS[],2,0),"OTROS")</f>
        <v>OTROS</v>
      </c>
      <c r="AP2924" s="15" t="str">
        <f>+IFERROR(VLOOKUP(Tabla1[[#This Row],[EMPLEADO]],IS[],3,0),"OTROS")</f>
        <v>OTROS</v>
      </c>
      <c r="AQ2924" s="15" t="str">
        <f>+IFERROR(VLOOKUP(Tabla1[[#This Row],[EMPLEADO]],IS[[NÓMINA]:[INGENIERO]],2,0),"OTROS")</f>
        <v>OTROS</v>
      </c>
    </row>
    <row r="2925" spans="1:43" x14ac:dyDescent="0.25">
      <c r="A2925" t="s">
        <v>7477</v>
      </c>
      <c r="B2925">
        <v>1</v>
      </c>
      <c r="C2925" t="s">
        <v>9097</v>
      </c>
      <c r="D2925" t="s">
        <v>3370</v>
      </c>
      <c r="E2925" t="s">
        <v>789</v>
      </c>
      <c r="F2925" t="s">
        <v>9098</v>
      </c>
      <c r="G2925" s="17" t="s">
        <v>9099</v>
      </c>
      <c r="H2925" t="s">
        <v>1052</v>
      </c>
      <c r="I2925" t="s">
        <v>43</v>
      </c>
      <c r="J2925" t="s">
        <v>8</v>
      </c>
      <c r="K2925" t="s">
        <v>1750</v>
      </c>
      <c r="L2925" t="s">
        <v>1751</v>
      </c>
      <c r="M2925" t="s">
        <v>61</v>
      </c>
      <c r="N2925">
        <v>0</v>
      </c>
      <c r="O2925" t="s">
        <v>47</v>
      </c>
      <c r="P2925" t="s">
        <v>822</v>
      </c>
      <c r="Q2925" t="s">
        <v>48</v>
      </c>
      <c r="R2925" t="s">
        <v>242</v>
      </c>
      <c r="S2925" t="s">
        <v>64</v>
      </c>
      <c r="T2925" t="s">
        <v>51</v>
      </c>
      <c r="U2925" t="s">
        <v>96</v>
      </c>
      <c r="V2925">
        <v>1</v>
      </c>
      <c r="W2925" s="1">
        <v>2047.5</v>
      </c>
      <c r="X2925">
        <v>0</v>
      </c>
      <c r="Y2925">
        <v>5</v>
      </c>
      <c r="Z2925">
        <v>5</v>
      </c>
      <c r="AA2925">
        <v>1</v>
      </c>
      <c r="AB2925" s="2">
        <v>0</v>
      </c>
      <c r="AC2925" s="1">
        <v>0</v>
      </c>
      <c r="AD2925" s="7">
        <v>43539</v>
      </c>
      <c r="AE2925" s="7">
        <v>43546</v>
      </c>
      <c r="AF2925">
        <v>4</v>
      </c>
      <c r="AG2925" t="s">
        <v>823</v>
      </c>
      <c r="AH2925" s="2">
        <v>0</v>
      </c>
      <c r="AI2925" s="1">
        <v>0</v>
      </c>
      <c r="AJ2925" s="1">
        <v>0</v>
      </c>
      <c r="AK2925" s="60" t="str">
        <f>+IF(Tabla1[[#This Row],[REQUEST_TY]]="SR MANTENIMIENTO CORRECTIVO", "EMERGENCIA", "OTROS")</f>
        <v>OTROS</v>
      </c>
      <c r="AL2925" s="6" t="str">
        <f>+_xlfn.IFS(Tabla1[[#This Row],[Veces obj]]&lt;=1,"0-1",Tabla1[[#This Row],[Veces obj]]&lt;=2,"1-2",Tabla1[[#This Row],[Veces obj]]&lt;=3,"2-3",TRUE,"&gt;3")</f>
        <v>0-1</v>
      </c>
      <c r="AM2925" s="60" t="str">
        <f>+_xlfn.IFS(MONTH(Tabla1[[#This Row],[MES]])&lt;=3,"Q1",MONTH(Tabla1[[#This Row],[MES]])&lt;=6,"Q2",MONTH(Tabla1[[#This Row],[MES]])&lt;=9,"Q3",TRUE,"Q4")</f>
        <v>Q1</v>
      </c>
      <c r="AN2925" s="15" t="str">
        <f>+IFERROR(VLOOKUP(Tabla1[[#This Row],[CUENTA]],CTAS[],2,0),"OTROS")</f>
        <v>OTROS</v>
      </c>
      <c r="AP2925" s="15" t="str">
        <f>+IFERROR(VLOOKUP(Tabla1[[#This Row],[EMPLEADO]],IS[],3,0),"OTROS")</f>
        <v>OTROS</v>
      </c>
      <c r="AQ2925" s="15" t="str">
        <f>+IFERROR(VLOOKUP(Tabla1[[#This Row],[EMPLEADO]],IS[[NÓMINA]:[INGENIERO]],2,0),"OTROS")</f>
        <v>OTROS</v>
      </c>
    </row>
    <row r="2926" spans="1:43" x14ac:dyDescent="0.25">
      <c r="A2926" t="s">
        <v>7477</v>
      </c>
      <c r="B2926">
        <v>1</v>
      </c>
      <c r="C2926" t="s">
        <v>9100</v>
      </c>
      <c r="D2926" t="s">
        <v>38</v>
      </c>
      <c r="E2926" t="s">
        <v>39</v>
      </c>
      <c r="F2926" t="s">
        <v>9101</v>
      </c>
      <c r="G2926" s="17" t="s">
        <v>3536</v>
      </c>
      <c r="H2926" t="s">
        <v>101</v>
      </c>
      <c r="I2926" t="s">
        <v>43</v>
      </c>
      <c r="J2926" t="s">
        <v>8</v>
      </c>
      <c r="K2926" t="s">
        <v>44</v>
      </c>
      <c r="L2926" t="s">
        <v>3459</v>
      </c>
      <c r="M2926" t="s">
        <v>1510</v>
      </c>
      <c r="N2926">
        <v>1</v>
      </c>
      <c r="O2926" t="s">
        <v>105</v>
      </c>
      <c r="P2926">
        <v>2661</v>
      </c>
      <c r="Q2926" t="s">
        <v>48</v>
      </c>
      <c r="R2926" t="s">
        <v>49</v>
      </c>
      <c r="S2926" t="s">
        <v>50</v>
      </c>
      <c r="T2926" t="s">
        <v>51</v>
      </c>
      <c r="U2926" t="s">
        <v>52</v>
      </c>
      <c r="V2926">
        <v>1.05</v>
      </c>
      <c r="W2926" s="1">
        <v>0</v>
      </c>
      <c r="X2926">
        <v>1</v>
      </c>
      <c r="Y2926">
        <v>1.3</v>
      </c>
      <c r="Z2926">
        <v>5</v>
      </c>
      <c r="AA2926">
        <v>0.26</v>
      </c>
      <c r="AB2926" s="2">
        <v>0</v>
      </c>
      <c r="AC2926" s="1">
        <v>0</v>
      </c>
      <c r="AD2926" s="7">
        <v>43543</v>
      </c>
      <c r="AE2926" s="7">
        <v>43543</v>
      </c>
      <c r="AF2926">
        <v>0</v>
      </c>
      <c r="AG2926" t="s">
        <v>53</v>
      </c>
      <c r="AH2926" s="2">
        <v>0</v>
      </c>
      <c r="AI2926" s="1">
        <v>0</v>
      </c>
      <c r="AJ2926" s="1">
        <v>0</v>
      </c>
      <c r="AK2926" s="60" t="str">
        <f>+IF(Tabla1[[#This Row],[REQUEST_TY]]="SR MANTENIMIENTO CORRECTIVO", "EMERGENCIA", "OTROS")</f>
        <v>EMERGENCIA</v>
      </c>
      <c r="AL2926" s="6" t="str">
        <f>+_xlfn.IFS(Tabla1[[#This Row],[Veces obj]]&lt;=1,"0-1",Tabla1[[#This Row],[Veces obj]]&lt;=2,"1-2",Tabla1[[#This Row],[Veces obj]]&lt;=3,"2-3",TRUE,"&gt;3")</f>
        <v>0-1</v>
      </c>
      <c r="AM2926" s="60" t="str">
        <f>+_xlfn.IFS(MONTH(Tabla1[[#This Row],[MES]])&lt;=3,"Q1",MONTH(Tabla1[[#This Row],[MES]])&lt;=6,"Q2",MONTH(Tabla1[[#This Row],[MES]])&lt;=9,"Q3",TRUE,"Q4")</f>
        <v>Q1</v>
      </c>
      <c r="AN2926" s="15" t="str">
        <f>+IFERROR(VLOOKUP(Tabla1[[#This Row],[CUENTA]],CTAS[],2,0),"OTROS")</f>
        <v>OTROS</v>
      </c>
      <c r="AP2926" s="15" t="str">
        <f>+IFERROR(VLOOKUP(Tabla1[[#This Row],[EMPLEADO]],IS[],3,0),"OTROS")</f>
        <v>OTROS</v>
      </c>
      <c r="AQ2926" s="15" t="str">
        <f>+IFERROR(VLOOKUP(Tabla1[[#This Row],[EMPLEADO]],IS[[NÓMINA]:[INGENIERO]],2,0),"OTROS")</f>
        <v>OTROS</v>
      </c>
    </row>
    <row r="2927" spans="1:43" x14ac:dyDescent="0.25">
      <c r="A2927" t="s">
        <v>7477</v>
      </c>
      <c r="B2927">
        <v>1</v>
      </c>
      <c r="C2927" t="s">
        <v>9102</v>
      </c>
      <c r="D2927" t="s">
        <v>4401</v>
      </c>
      <c r="E2927" t="s">
        <v>725</v>
      </c>
      <c r="F2927" t="s">
        <v>9103</v>
      </c>
      <c r="G2927" s="17" t="s">
        <v>5331</v>
      </c>
      <c r="H2927" t="s">
        <v>308</v>
      </c>
      <c r="I2927" t="s">
        <v>43</v>
      </c>
      <c r="J2927" t="s">
        <v>8</v>
      </c>
      <c r="K2927" t="s">
        <v>102</v>
      </c>
      <c r="L2927" t="s">
        <v>1039</v>
      </c>
      <c r="M2927" t="s">
        <v>310</v>
      </c>
      <c r="N2927">
        <v>0</v>
      </c>
      <c r="O2927" t="s">
        <v>47</v>
      </c>
      <c r="P2927" t="s">
        <v>822</v>
      </c>
      <c r="Q2927" t="s">
        <v>48</v>
      </c>
      <c r="R2927" t="s">
        <v>223</v>
      </c>
      <c r="S2927" t="s">
        <v>139</v>
      </c>
      <c r="T2927" t="s">
        <v>51</v>
      </c>
      <c r="U2927" t="s">
        <v>353</v>
      </c>
      <c r="V2927">
        <v>1</v>
      </c>
      <c r="W2927" s="1">
        <v>1573.0000000000002</v>
      </c>
      <c r="X2927">
        <v>1</v>
      </c>
      <c r="Y2927">
        <v>0.72</v>
      </c>
      <c r="Z2927">
        <v>4</v>
      </c>
      <c r="AA2927">
        <v>0.18</v>
      </c>
      <c r="AB2927" s="2">
        <v>0</v>
      </c>
      <c r="AC2927" s="1">
        <v>0</v>
      </c>
      <c r="AD2927" s="7">
        <v>43543</v>
      </c>
      <c r="AE2927" s="7">
        <v>43543</v>
      </c>
      <c r="AF2927">
        <v>0</v>
      </c>
      <c r="AG2927" t="s">
        <v>53</v>
      </c>
      <c r="AH2927" s="2">
        <v>0</v>
      </c>
      <c r="AI2927" s="1">
        <v>0</v>
      </c>
      <c r="AJ2927" s="1">
        <v>0</v>
      </c>
      <c r="AK2927" s="60" t="str">
        <f>+IF(Tabla1[[#This Row],[REQUEST_TY]]="SR MANTENIMIENTO CORRECTIVO", "EMERGENCIA", "OTROS")</f>
        <v>OTROS</v>
      </c>
      <c r="AL2927" s="6" t="str">
        <f>+_xlfn.IFS(Tabla1[[#This Row],[Veces obj]]&lt;=1,"0-1",Tabla1[[#This Row],[Veces obj]]&lt;=2,"1-2",Tabla1[[#This Row],[Veces obj]]&lt;=3,"2-3",TRUE,"&gt;3")</f>
        <v>0-1</v>
      </c>
      <c r="AM2927" s="60" t="str">
        <f>+_xlfn.IFS(MONTH(Tabla1[[#This Row],[MES]])&lt;=3,"Q1",MONTH(Tabla1[[#This Row],[MES]])&lt;=6,"Q2",MONTH(Tabla1[[#This Row],[MES]])&lt;=9,"Q3",TRUE,"Q4")</f>
        <v>Q1</v>
      </c>
      <c r="AN2927" s="15" t="str">
        <f>+IFERROR(VLOOKUP(Tabla1[[#This Row],[CUENTA]],CTAS[],2,0),"OTROS")</f>
        <v>OTROS</v>
      </c>
      <c r="AP2927" s="15" t="str">
        <f>+IFERROR(VLOOKUP(Tabla1[[#This Row],[EMPLEADO]],IS[],3,0),"OTROS")</f>
        <v>OTROS</v>
      </c>
      <c r="AQ2927" s="15" t="str">
        <f>+IFERROR(VLOOKUP(Tabla1[[#This Row],[EMPLEADO]],IS[[NÓMINA]:[INGENIERO]],2,0),"OTROS")</f>
        <v>OTROS</v>
      </c>
    </row>
    <row r="2928" spans="1:43" x14ac:dyDescent="0.25">
      <c r="A2928" t="s">
        <v>7477</v>
      </c>
      <c r="B2928">
        <v>1</v>
      </c>
      <c r="C2928" t="s">
        <v>9104</v>
      </c>
      <c r="D2928" t="s">
        <v>38</v>
      </c>
      <c r="E2928" t="s">
        <v>133</v>
      </c>
      <c r="F2928" t="s">
        <v>9105</v>
      </c>
      <c r="G2928" s="17" t="s">
        <v>212</v>
      </c>
      <c r="H2928" t="s">
        <v>213</v>
      </c>
      <c r="I2928" t="s">
        <v>43</v>
      </c>
      <c r="J2928" t="s">
        <v>8</v>
      </c>
      <c r="K2928" t="s">
        <v>59</v>
      </c>
      <c r="L2928" t="s">
        <v>214</v>
      </c>
      <c r="M2928" t="s">
        <v>215</v>
      </c>
      <c r="N2928">
        <v>0</v>
      </c>
      <c r="O2928" t="s">
        <v>47</v>
      </c>
      <c r="P2928">
        <v>29</v>
      </c>
      <c r="Q2928" t="s">
        <v>62</v>
      </c>
      <c r="R2928" t="s">
        <v>138</v>
      </c>
      <c r="S2928" t="s">
        <v>139</v>
      </c>
      <c r="T2928" t="s">
        <v>51</v>
      </c>
      <c r="U2928" t="s">
        <v>262</v>
      </c>
      <c r="V2928">
        <v>1.05</v>
      </c>
      <c r="W2928" s="1">
        <v>1651.6500000000003</v>
      </c>
      <c r="X2928">
        <v>1</v>
      </c>
      <c r="Y2928">
        <v>0.68</v>
      </c>
      <c r="Z2928">
        <v>4</v>
      </c>
      <c r="AA2928">
        <v>0.17</v>
      </c>
      <c r="AB2928" s="2">
        <v>0</v>
      </c>
      <c r="AC2928" s="1">
        <v>0</v>
      </c>
      <c r="AD2928" s="7">
        <v>43543</v>
      </c>
      <c r="AE2928" s="7">
        <v>43543</v>
      </c>
      <c r="AF2928">
        <v>0</v>
      </c>
      <c r="AG2928" t="s">
        <v>53</v>
      </c>
      <c r="AH2928" s="2">
        <v>0</v>
      </c>
      <c r="AI2928" s="1">
        <v>0</v>
      </c>
      <c r="AJ2928" s="1">
        <v>0</v>
      </c>
      <c r="AK2928" s="60" t="str">
        <f>+IF(Tabla1[[#This Row],[REQUEST_TY]]="SR MANTENIMIENTO CORRECTIVO", "EMERGENCIA", "OTROS")</f>
        <v>EMERGENCIA</v>
      </c>
      <c r="AL2928" s="6" t="str">
        <f>+_xlfn.IFS(Tabla1[[#This Row],[Veces obj]]&lt;=1,"0-1",Tabla1[[#This Row],[Veces obj]]&lt;=2,"1-2",Tabla1[[#This Row],[Veces obj]]&lt;=3,"2-3",TRUE,"&gt;3")</f>
        <v>0-1</v>
      </c>
      <c r="AM2928" s="60" t="str">
        <f>+_xlfn.IFS(MONTH(Tabla1[[#This Row],[MES]])&lt;=3,"Q1",MONTH(Tabla1[[#This Row],[MES]])&lt;=6,"Q2",MONTH(Tabla1[[#This Row],[MES]])&lt;=9,"Q3",TRUE,"Q4")</f>
        <v>Q1</v>
      </c>
      <c r="AN2928" s="15" t="str">
        <f>+IFERROR(VLOOKUP(Tabla1[[#This Row],[CUENTA]],CTAS[],2,0),"OTROS")</f>
        <v>OTROS</v>
      </c>
      <c r="AP2928" s="15" t="str">
        <f>+IFERROR(VLOOKUP(Tabla1[[#This Row],[EMPLEADO]],IS[],3,0),"OTROS")</f>
        <v>OTROS</v>
      </c>
      <c r="AQ2928" s="15" t="str">
        <f>+IFERROR(VLOOKUP(Tabla1[[#This Row],[EMPLEADO]],IS[[NÓMINA]:[INGENIERO]],2,0),"OTROS")</f>
        <v>OTROS</v>
      </c>
    </row>
    <row r="2929" spans="1:43" x14ac:dyDescent="0.25">
      <c r="A2929" t="s">
        <v>7477</v>
      </c>
      <c r="B2929">
        <v>1</v>
      </c>
      <c r="C2929" t="s">
        <v>9106</v>
      </c>
      <c r="D2929" t="s">
        <v>38</v>
      </c>
      <c r="E2929" t="s">
        <v>807</v>
      </c>
      <c r="F2929" t="s">
        <v>9107</v>
      </c>
      <c r="G2929" s="17" t="s">
        <v>9108</v>
      </c>
      <c r="H2929" t="s">
        <v>163</v>
      </c>
      <c r="I2929" t="s">
        <v>43</v>
      </c>
      <c r="J2929" t="s">
        <v>8</v>
      </c>
      <c r="K2929" t="s">
        <v>151</v>
      </c>
      <c r="L2929" t="s">
        <v>229</v>
      </c>
      <c r="M2929" t="s">
        <v>165</v>
      </c>
      <c r="N2929">
        <v>0</v>
      </c>
      <c r="O2929" t="s">
        <v>47</v>
      </c>
      <c r="P2929">
        <v>113</v>
      </c>
      <c r="Q2929" t="s">
        <v>48</v>
      </c>
      <c r="R2929" t="s">
        <v>95</v>
      </c>
      <c r="S2929" t="s">
        <v>64</v>
      </c>
      <c r="T2929" t="s">
        <v>51</v>
      </c>
      <c r="U2929" t="s">
        <v>96</v>
      </c>
      <c r="V2929">
        <v>1.1000000000000001</v>
      </c>
      <c r="W2929" s="1">
        <v>1501.5000000000002</v>
      </c>
      <c r="X2929">
        <v>1</v>
      </c>
      <c r="Y2929">
        <v>0</v>
      </c>
      <c r="Z2929">
        <v>5</v>
      </c>
      <c r="AA2929">
        <v>0</v>
      </c>
      <c r="AB2929" s="2">
        <v>0</v>
      </c>
      <c r="AC2929" s="1">
        <v>0</v>
      </c>
      <c r="AD2929" s="7">
        <v>43544</v>
      </c>
      <c r="AE2929" s="7">
        <v>43544</v>
      </c>
      <c r="AF2929">
        <v>0</v>
      </c>
      <c r="AG2929" t="s">
        <v>53</v>
      </c>
      <c r="AH2929" s="2">
        <v>0</v>
      </c>
      <c r="AI2929" s="1">
        <v>0</v>
      </c>
      <c r="AJ2929" s="1">
        <v>0</v>
      </c>
      <c r="AK2929" s="60" t="str">
        <f>+IF(Tabla1[[#This Row],[REQUEST_TY]]="SR MANTENIMIENTO CORRECTIVO", "EMERGENCIA", "OTROS")</f>
        <v>EMERGENCIA</v>
      </c>
      <c r="AL2929" s="6" t="str">
        <f>+_xlfn.IFS(Tabla1[[#This Row],[Veces obj]]&lt;=1,"0-1",Tabla1[[#This Row],[Veces obj]]&lt;=2,"1-2",Tabla1[[#This Row],[Veces obj]]&lt;=3,"2-3",TRUE,"&gt;3")</f>
        <v>0-1</v>
      </c>
      <c r="AM2929" s="60" t="str">
        <f>+_xlfn.IFS(MONTH(Tabla1[[#This Row],[MES]])&lt;=3,"Q1",MONTH(Tabla1[[#This Row],[MES]])&lt;=6,"Q2",MONTH(Tabla1[[#This Row],[MES]])&lt;=9,"Q3",TRUE,"Q4")</f>
        <v>Q1</v>
      </c>
      <c r="AN2929" s="15" t="str">
        <f>+IFERROR(VLOOKUP(Tabla1[[#This Row],[CUENTA]],CTAS[],2,0),"OTROS")</f>
        <v>HONEYWELL</v>
      </c>
      <c r="AP2929" s="15" t="str">
        <f>+IFERROR(VLOOKUP(Tabla1[[#This Row],[EMPLEADO]],IS[],3,0),"OTROS")</f>
        <v>CHIHUAHUA</v>
      </c>
      <c r="AQ2929" s="15" t="str">
        <f>+IFERROR(VLOOKUP(Tabla1[[#This Row],[EMPLEADO]],IS[[NÓMINA]:[INGENIERO]],2,0),"OTROS")</f>
        <v>LUIS EDUARDO MUÑOZ</v>
      </c>
    </row>
    <row r="2930" spans="1:43" x14ac:dyDescent="0.25">
      <c r="A2930" t="s">
        <v>7477</v>
      </c>
      <c r="B2930">
        <v>1</v>
      </c>
      <c r="C2930" t="s">
        <v>9109</v>
      </c>
      <c r="D2930" t="s">
        <v>38</v>
      </c>
      <c r="E2930" t="s">
        <v>133</v>
      </c>
      <c r="F2930" t="s">
        <v>9110</v>
      </c>
      <c r="G2930" s="17" t="s">
        <v>5957</v>
      </c>
      <c r="H2930" t="s">
        <v>868</v>
      </c>
      <c r="I2930" t="s">
        <v>43</v>
      </c>
      <c r="J2930" t="s">
        <v>8</v>
      </c>
      <c r="K2930" t="s">
        <v>59</v>
      </c>
      <c r="L2930" t="s">
        <v>1676</v>
      </c>
      <c r="M2930" t="s">
        <v>1410</v>
      </c>
      <c r="N2930">
        <v>1</v>
      </c>
      <c r="O2930" t="s">
        <v>47</v>
      </c>
      <c r="P2930">
        <v>30</v>
      </c>
      <c r="Q2930" t="s">
        <v>62</v>
      </c>
      <c r="R2930" t="s">
        <v>138</v>
      </c>
      <c r="S2930" t="s">
        <v>139</v>
      </c>
      <c r="T2930" t="s">
        <v>51</v>
      </c>
      <c r="U2930" t="s">
        <v>262</v>
      </c>
      <c r="V2930">
        <v>1.05</v>
      </c>
      <c r="W2930" s="1">
        <v>0</v>
      </c>
      <c r="X2930">
        <v>1</v>
      </c>
      <c r="Y2930">
        <v>4.41</v>
      </c>
      <c r="Z2930">
        <v>4</v>
      </c>
      <c r="AA2930">
        <v>1.1025</v>
      </c>
      <c r="AB2930" s="2">
        <v>2.5625000000000009E-2</v>
      </c>
      <c r="AC2930" s="1">
        <v>-40.308125000000018</v>
      </c>
      <c r="AD2930" s="7">
        <v>43543</v>
      </c>
      <c r="AE2930" s="7">
        <v>43543</v>
      </c>
      <c r="AF2930">
        <v>0</v>
      </c>
      <c r="AG2930" t="s">
        <v>53</v>
      </c>
      <c r="AH2930" s="2">
        <v>0</v>
      </c>
      <c r="AI2930" s="1">
        <v>0</v>
      </c>
      <c r="AJ2930" s="1">
        <v>0</v>
      </c>
      <c r="AK2930" s="60" t="str">
        <f>+IF(Tabla1[[#This Row],[REQUEST_TY]]="SR MANTENIMIENTO CORRECTIVO", "EMERGENCIA", "OTROS")</f>
        <v>EMERGENCIA</v>
      </c>
      <c r="AL2930" s="6" t="str">
        <f>+_xlfn.IFS(Tabla1[[#This Row],[Veces obj]]&lt;=1,"0-1",Tabla1[[#This Row],[Veces obj]]&lt;=2,"1-2",Tabla1[[#This Row],[Veces obj]]&lt;=3,"2-3",TRUE,"&gt;3")</f>
        <v>1-2</v>
      </c>
      <c r="AM2930" s="60" t="str">
        <f>+_xlfn.IFS(MONTH(Tabla1[[#This Row],[MES]])&lt;=3,"Q1",MONTH(Tabla1[[#This Row],[MES]])&lt;=6,"Q2",MONTH(Tabla1[[#This Row],[MES]])&lt;=9,"Q3",TRUE,"Q4")</f>
        <v>Q1</v>
      </c>
      <c r="AN2930" s="15" t="str">
        <f>+IFERROR(VLOOKUP(Tabla1[[#This Row],[CUENTA]],CTAS[],2,0),"OTROS")</f>
        <v>OTROS</v>
      </c>
      <c r="AP2930" s="15" t="str">
        <f>+IFERROR(VLOOKUP(Tabla1[[#This Row],[EMPLEADO]],IS[],3,0),"OTROS")</f>
        <v>OTROS</v>
      </c>
      <c r="AQ2930" s="15" t="str">
        <f>+IFERROR(VLOOKUP(Tabla1[[#This Row],[EMPLEADO]],IS[[NÓMINA]:[INGENIERO]],2,0),"OTROS")</f>
        <v>OTROS</v>
      </c>
    </row>
    <row r="2931" spans="1:43" x14ac:dyDescent="0.25">
      <c r="A2931" t="s">
        <v>7477</v>
      </c>
      <c r="B2931">
        <v>1</v>
      </c>
      <c r="C2931" t="s">
        <v>9111</v>
      </c>
      <c r="D2931" t="s">
        <v>4762</v>
      </c>
      <c r="E2931" t="s">
        <v>39</v>
      </c>
      <c r="F2931" t="s">
        <v>9112</v>
      </c>
      <c r="G2931" s="17" t="s">
        <v>9113</v>
      </c>
      <c r="H2931" t="s">
        <v>453</v>
      </c>
      <c r="I2931" t="s">
        <v>43</v>
      </c>
      <c r="J2931" t="s">
        <v>8</v>
      </c>
      <c r="K2931" t="s">
        <v>3698</v>
      </c>
      <c r="L2931" t="s">
        <v>9114</v>
      </c>
      <c r="M2931" t="s">
        <v>1761</v>
      </c>
      <c r="N2931">
        <v>1</v>
      </c>
      <c r="O2931" t="s">
        <v>47</v>
      </c>
      <c r="P2931" t="s">
        <v>822</v>
      </c>
      <c r="Q2931" t="s">
        <v>48</v>
      </c>
      <c r="R2931" t="s">
        <v>49</v>
      </c>
      <c r="S2931" t="s">
        <v>50</v>
      </c>
      <c r="T2931" t="s">
        <v>51</v>
      </c>
      <c r="U2931" t="s">
        <v>52</v>
      </c>
      <c r="V2931">
        <v>1</v>
      </c>
      <c r="W2931" s="1">
        <v>0</v>
      </c>
      <c r="X2931">
        <v>0</v>
      </c>
      <c r="Y2931">
        <v>5</v>
      </c>
      <c r="Z2931">
        <v>5</v>
      </c>
      <c r="AA2931">
        <v>1</v>
      </c>
      <c r="AB2931" s="2">
        <v>0</v>
      </c>
      <c r="AC2931" s="1">
        <v>0</v>
      </c>
      <c r="AD2931" s="7">
        <v>43543</v>
      </c>
      <c r="AE2931" s="7">
        <v>43545</v>
      </c>
      <c r="AF2931">
        <v>2</v>
      </c>
      <c r="AG2931" t="s">
        <v>1680</v>
      </c>
      <c r="AH2931" s="2">
        <v>0</v>
      </c>
      <c r="AI2931" s="1">
        <v>0</v>
      </c>
      <c r="AJ2931" s="1">
        <v>0</v>
      </c>
      <c r="AK2931" s="60" t="str">
        <f>+IF(Tabla1[[#This Row],[REQUEST_TY]]="SR MANTENIMIENTO CORRECTIVO", "EMERGENCIA", "OTROS")</f>
        <v>OTROS</v>
      </c>
      <c r="AL2931" s="6" t="str">
        <f>+_xlfn.IFS(Tabla1[[#This Row],[Veces obj]]&lt;=1,"0-1",Tabla1[[#This Row],[Veces obj]]&lt;=2,"1-2",Tabla1[[#This Row],[Veces obj]]&lt;=3,"2-3",TRUE,"&gt;3")</f>
        <v>0-1</v>
      </c>
      <c r="AM2931" s="60" t="str">
        <f>+_xlfn.IFS(MONTH(Tabla1[[#This Row],[MES]])&lt;=3,"Q1",MONTH(Tabla1[[#This Row],[MES]])&lt;=6,"Q2",MONTH(Tabla1[[#This Row],[MES]])&lt;=9,"Q3",TRUE,"Q4")</f>
        <v>Q1</v>
      </c>
      <c r="AN2931" s="15" t="str">
        <f>+IFERROR(VLOOKUP(Tabla1[[#This Row],[CUENTA]],CTAS[],2,0),"OTROS")</f>
        <v>OTROS</v>
      </c>
      <c r="AP2931" s="15" t="str">
        <f>+IFERROR(VLOOKUP(Tabla1[[#This Row],[EMPLEADO]],IS[],3,0),"OTROS")</f>
        <v>OTROS</v>
      </c>
      <c r="AQ2931" s="15" t="str">
        <f>+IFERROR(VLOOKUP(Tabla1[[#This Row],[EMPLEADO]],IS[[NÓMINA]:[INGENIERO]],2,0),"OTROS")</f>
        <v>OTROS</v>
      </c>
    </row>
    <row r="2932" spans="1:43" x14ac:dyDescent="0.25">
      <c r="A2932" t="s">
        <v>7477</v>
      </c>
      <c r="B2932">
        <v>1</v>
      </c>
      <c r="C2932" t="s">
        <v>9115</v>
      </c>
      <c r="D2932" t="s">
        <v>38</v>
      </c>
      <c r="E2932" t="s">
        <v>133</v>
      </c>
      <c r="F2932" t="s">
        <v>9116</v>
      </c>
      <c r="G2932" s="17" t="s">
        <v>135</v>
      </c>
      <c r="H2932" t="s">
        <v>58</v>
      </c>
      <c r="I2932" t="s">
        <v>43</v>
      </c>
      <c r="J2932" t="s">
        <v>8</v>
      </c>
      <c r="K2932" t="s">
        <v>59</v>
      </c>
      <c r="L2932" t="s">
        <v>137</v>
      </c>
      <c r="M2932" t="s">
        <v>61</v>
      </c>
      <c r="N2932">
        <v>0</v>
      </c>
      <c r="O2932" t="s">
        <v>47</v>
      </c>
      <c r="P2932">
        <v>4</v>
      </c>
      <c r="Q2932" t="s">
        <v>207</v>
      </c>
      <c r="R2932" t="s">
        <v>138</v>
      </c>
      <c r="S2932" t="s">
        <v>139</v>
      </c>
      <c r="T2932" t="s">
        <v>51</v>
      </c>
      <c r="U2932" t="s">
        <v>879</v>
      </c>
      <c r="V2932">
        <v>0.6</v>
      </c>
      <c r="W2932" s="1">
        <v>943.80000000000007</v>
      </c>
      <c r="X2932">
        <v>1</v>
      </c>
      <c r="Y2932">
        <v>1.5</v>
      </c>
      <c r="Z2932">
        <v>4</v>
      </c>
      <c r="AA2932">
        <v>0.375</v>
      </c>
      <c r="AB2932" s="2">
        <v>0</v>
      </c>
      <c r="AC2932" s="1">
        <v>0</v>
      </c>
      <c r="AD2932" s="7">
        <v>43543</v>
      </c>
      <c r="AE2932" s="7">
        <v>43543</v>
      </c>
      <c r="AF2932">
        <v>0</v>
      </c>
      <c r="AG2932" t="s">
        <v>53</v>
      </c>
      <c r="AH2932" s="2">
        <v>0</v>
      </c>
      <c r="AI2932" s="1">
        <v>0</v>
      </c>
      <c r="AJ2932" s="1">
        <v>0</v>
      </c>
      <c r="AK2932" s="60" t="str">
        <f>+IF(Tabla1[[#This Row],[REQUEST_TY]]="SR MANTENIMIENTO CORRECTIVO", "EMERGENCIA", "OTROS")</f>
        <v>EMERGENCIA</v>
      </c>
      <c r="AL2932" s="6" t="str">
        <f>+_xlfn.IFS(Tabla1[[#This Row],[Veces obj]]&lt;=1,"0-1",Tabla1[[#This Row],[Veces obj]]&lt;=2,"1-2",Tabla1[[#This Row],[Veces obj]]&lt;=3,"2-3",TRUE,"&gt;3")</f>
        <v>0-1</v>
      </c>
      <c r="AM2932" s="60" t="str">
        <f>+_xlfn.IFS(MONTH(Tabla1[[#This Row],[MES]])&lt;=3,"Q1",MONTH(Tabla1[[#This Row],[MES]])&lt;=6,"Q2",MONTH(Tabla1[[#This Row],[MES]])&lt;=9,"Q3",TRUE,"Q4")</f>
        <v>Q1</v>
      </c>
      <c r="AN2932" s="15" t="str">
        <f>+IFERROR(VLOOKUP(Tabla1[[#This Row],[CUENTA]],CTAS[],2,0),"OTROS")</f>
        <v>OTROS</v>
      </c>
      <c r="AP2932" s="15" t="str">
        <f>+IFERROR(VLOOKUP(Tabla1[[#This Row],[EMPLEADO]],IS[],3,0),"OTROS")</f>
        <v>OTROS</v>
      </c>
      <c r="AQ2932" s="15" t="str">
        <f>+IFERROR(VLOOKUP(Tabla1[[#This Row],[EMPLEADO]],IS[[NÓMINA]:[INGENIERO]],2,0),"OTROS")</f>
        <v>OTROS</v>
      </c>
    </row>
    <row r="2933" spans="1:43" x14ac:dyDescent="0.25">
      <c r="A2933" t="s">
        <v>7477</v>
      </c>
      <c r="B2933">
        <v>1</v>
      </c>
      <c r="C2933" t="s">
        <v>9117</v>
      </c>
      <c r="D2933" t="s">
        <v>38</v>
      </c>
      <c r="E2933" t="s">
        <v>217</v>
      </c>
      <c r="F2933" t="s">
        <v>9118</v>
      </c>
      <c r="G2933" s="17" t="s">
        <v>5884</v>
      </c>
      <c r="H2933" t="s">
        <v>821</v>
      </c>
      <c r="I2933" t="s">
        <v>43</v>
      </c>
      <c r="J2933" t="s">
        <v>8</v>
      </c>
      <c r="K2933" t="s">
        <v>59</v>
      </c>
      <c r="L2933" t="s">
        <v>1102</v>
      </c>
      <c r="M2933" t="s">
        <v>73</v>
      </c>
      <c r="N2933">
        <v>0</v>
      </c>
      <c r="O2933" t="s">
        <v>47</v>
      </c>
      <c r="P2933">
        <v>3</v>
      </c>
      <c r="Q2933" t="s">
        <v>388</v>
      </c>
      <c r="R2933" t="s">
        <v>223</v>
      </c>
      <c r="S2933" t="s">
        <v>139</v>
      </c>
      <c r="T2933" t="s">
        <v>51</v>
      </c>
      <c r="U2933" t="s">
        <v>872</v>
      </c>
      <c r="V2933">
        <v>0</v>
      </c>
      <c r="W2933" s="1">
        <v>0</v>
      </c>
      <c r="X2933">
        <v>1</v>
      </c>
      <c r="Y2933">
        <v>2</v>
      </c>
      <c r="Z2933">
        <v>4</v>
      </c>
      <c r="AA2933">
        <v>0.5</v>
      </c>
      <c r="AB2933" s="2">
        <v>0</v>
      </c>
      <c r="AC2933" s="1">
        <v>0</v>
      </c>
      <c r="AD2933" s="7">
        <v>43543</v>
      </c>
      <c r="AE2933" s="7">
        <v>43543</v>
      </c>
      <c r="AF2933">
        <v>0</v>
      </c>
      <c r="AG2933" t="s">
        <v>53</v>
      </c>
      <c r="AH2933" s="2">
        <v>0</v>
      </c>
      <c r="AI2933" s="1">
        <v>0</v>
      </c>
      <c r="AJ2933" s="1">
        <v>0</v>
      </c>
      <c r="AK2933" s="60" t="str">
        <f>+IF(Tabla1[[#This Row],[REQUEST_TY]]="SR MANTENIMIENTO CORRECTIVO", "EMERGENCIA", "OTROS")</f>
        <v>EMERGENCIA</v>
      </c>
      <c r="AL2933" s="6" t="str">
        <f>+_xlfn.IFS(Tabla1[[#This Row],[Veces obj]]&lt;=1,"0-1",Tabla1[[#This Row],[Veces obj]]&lt;=2,"1-2",Tabla1[[#This Row],[Veces obj]]&lt;=3,"2-3",TRUE,"&gt;3")</f>
        <v>0-1</v>
      </c>
      <c r="AM2933" s="60" t="str">
        <f>+_xlfn.IFS(MONTH(Tabla1[[#This Row],[MES]])&lt;=3,"Q1",MONTH(Tabla1[[#This Row],[MES]])&lt;=6,"Q2",MONTH(Tabla1[[#This Row],[MES]])&lt;=9,"Q3",TRUE,"Q4")</f>
        <v>Q1</v>
      </c>
      <c r="AN2933" s="15" t="str">
        <f>+IFERROR(VLOOKUP(Tabla1[[#This Row],[CUENTA]],CTAS[],2,0),"OTROS")</f>
        <v>OTROS</v>
      </c>
      <c r="AP2933" s="15" t="str">
        <f>+IFERROR(VLOOKUP(Tabla1[[#This Row],[EMPLEADO]],IS[],3,0),"OTROS")</f>
        <v>JUAREZ</v>
      </c>
      <c r="AQ2933" s="15" t="str">
        <f>+IFERROR(VLOOKUP(Tabla1[[#This Row],[EMPLEADO]],IS[[NÓMINA]:[INGENIERO]],2,0),"OTROS")</f>
        <v>ERASMO ALEJANDRO</v>
      </c>
    </row>
    <row r="2934" spans="1:43" x14ac:dyDescent="0.25">
      <c r="A2934" t="s">
        <v>7477</v>
      </c>
      <c r="B2934">
        <v>1</v>
      </c>
      <c r="C2934" t="s">
        <v>9119</v>
      </c>
      <c r="D2934" t="s">
        <v>38</v>
      </c>
      <c r="E2934" t="s">
        <v>133</v>
      </c>
      <c r="F2934" t="s">
        <v>9120</v>
      </c>
      <c r="G2934" s="17" t="s">
        <v>4432</v>
      </c>
      <c r="H2934" t="s">
        <v>1063</v>
      </c>
      <c r="I2934" t="s">
        <v>43</v>
      </c>
      <c r="J2934" t="s">
        <v>8</v>
      </c>
      <c r="K2934" t="s">
        <v>59</v>
      </c>
      <c r="L2934" t="s">
        <v>4230</v>
      </c>
      <c r="M2934" t="s">
        <v>1264</v>
      </c>
      <c r="N2934">
        <v>0</v>
      </c>
      <c r="O2934" t="s">
        <v>47</v>
      </c>
      <c r="P2934">
        <v>5</v>
      </c>
      <c r="Q2934" t="s">
        <v>207</v>
      </c>
      <c r="R2934" t="s">
        <v>138</v>
      </c>
      <c r="S2934" t="s">
        <v>139</v>
      </c>
      <c r="T2934" t="s">
        <v>51</v>
      </c>
      <c r="U2934" t="s">
        <v>879</v>
      </c>
      <c r="V2934">
        <v>0.6</v>
      </c>
      <c r="W2934" s="1">
        <v>943.80000000000007</v>
      </c>
      <c r="X2934">
        <v>1</v>
      </c>
      <c r="Y2934">
        <v>3.02</v>
      </c>
      <c r="Z2934">
        <v>4</v>
      </c>
      <c r="AA2934">
        <v>0.755</v>
      </c>
      <c r="AB2934" s="2">
        <v>0</v>
      </c>
      <c r="AC2934" s="1">
        <v>0</v>
      </c>
      <c r="AD2934" s="7">
        <v>43543</v>
      </c>
      <c r="AE2934" s="7">
        <v>43543</v>
      </c>
      <c r="AF2934">
        <v>0</v>
      </c>
      <c r="AG2934" t="s">
        <v>53</v>
      </c>
      <c r="AH2934" s="2">
        <v>0</v>
      </c>
      <c r="AI2934" s="1">
        <v>0</v>
      </c>
      <c r="AJ2934" s="1">
        <v>0</v>
      </c>
      <c r="AK2934" s="60" t="str">
        <f>+IF(Tabla1[[#This Row],[REQUEST_TY]]="SR MANTENIMIENTO CORRECTIVO", "EMERGENCIA", "OTROS")</f>
        <v>EMERGENCIA</v>
      </c>
      <c r="AL2934" s="6" t="str">
        <f>+_xlfn.IFS(Tabla1[[#This Row],[Veces obj]]&lt;=1,"0-1",Tabla1[[#This Row],[Veces obj]]&lt;=2,"1-2",Tabla1[[#This Row],[Veces obj]]&lt;=3,"2-3",TRUE,"&gt;3")</f>
        <v>0-1</v>
      </c>
      <c r="AM2934" s="60" t="str">
        <f>+_xlfn.IFS(MONTH(Tabla1[[#This Row],[MES]])&lt;=3,"Q1",MONTH(Tabla1[[#This Row],[MES]])&lt;=6,"Q2",MONTH(Tabla1[[#This Row],[MES]])&lt;=9,"Q3",TRUE,"Q4")</f>
        <v>Q1</v>
      </c>
      <c r="AN2934" s="15" t="str">
        <f>+IFERROR(VLOOKUP(Tabla1[[#This Row],[CUENTA]],CTAS[],2,0),"OTROS")</f>
        <v>OTROS</v>
      </c>
      <c r="AP2934" s="15" t="str">
        <f>+IFERROR(VLOOKUP(Tabla1[[#This Row],[EMPLEADO]],IS[],3,0),"OTROS")</f>
        <v>OTROS</v>
      </c>
      <c r="AQ2934" s="15" t="str">
        <f>+IFERROR(VLOOKUP(Tabla1[[#This Row],[EMPLEADO]],IS[[NÓMINA]:[INGENIERO]],2,0),"OTROS")</f>
        <v>OTROS</v>
      </c>
    </row>
    <row r="2935" spans="1:43" x14ac:dyDescent="0.25">
      <c r="A2935" t="s">
        <v>7477</v>
      </c>
      <c r="B2935">
        <v>1</v>
      </c>
      <c r="C2935" t="s">
        <v>9121</v>
      </c>
      <c r="D2935" t="s">
        <v>38</v>
      </c>
      <c r="E2935" t="s">
        <v>133</v>
      </c>
      <c r="F2935" t="s">
        <v>9122</v>
      </c>
      <c r="G2935" s="17" t="s">
        <v>2332</v>
      </c>
      <c r="H2935" t="s">
        <v>1063</v>
      </c>
      <c r="I2935" t="s">
        <v>43</v>
      </c>
      <c r="J2935" t="s">
        <v>8</v>
      </c>
      <c r="K2935" t="s">
        <v>59</v>
      </c>
      <c r="L2935" t="s">
        <v>2333</v>
      </c>
      <c r="M2935" t="s">
        <v>387</v>
      </c>
      <c r="N2935">
        <v>0</v>
      </c>
      <c r="O2935" t="s">
        <v>47</v>
      </c>
      <c r="P2935">
        <v>18</v>
      </c>
      <c r="Q2935" t="s">
        <v>62</v>
      </c>
      <c r="R2935" t="s">
        <v>138</v>
      </c>
      <c r="S2935" t="s">
        <v>139</v>
      </c>
      <c r="T2935" t="s">
        <v>51</v>
      </c>
      <c r="U2935" t="s">
        <v>262</v>
      </c>
      <c r="V2935">
        <v>1.05</v>
      </c>
      <c r="W2935" s="1">
        <v>1651.6500000000003</v>
      </c>
      <c r="X2935">
        <v>1</v>
      </c>
      <c r="Y2935">
        <v>0.37</v>
      </c>
      <c r="Z2935">
        <v>4</v>
      </c>
      <c r="AA2935">
        <v>9.2499999999999999E-2</v>
      </c>
      <c r="AB2935" s="2">
        <v>0</v>
      </c>
      <c r="AC2935" s="1">
        <v>0</v>
      </c>
      <c r="AD2935" s="7">
        <v>43546</v>
      </c>
      <c r="AE2935" s="7">
        <v>43546</v>
      </c>
      <c r="AF2935">
        <v>0</v>
      </c>
      <c r="AG2935" t="s">
        <v>53</v>
      </c>
      <c r="AH2935" s="2">
        <v>0</v>
      </c>
      <c r="AI2935" s="1">
        <v>0</v>
      </c>
      <c r="AJ2935" s="1">
        <v>0</v>
      </c>
      <c r="AK2935" s="60" t="str">
        <f>+IF(Tabla1[[#This Row],[REQUEST_TY]]="SR MANTENIMIENTO CORRECTIVO", "EMERGENCIA", "OTROS")</f>
        <v>EMERGENCIA</v>
      </c>
      <c r="AL2935" s="6" t="str">
        <f>+_xlfn.IFS(Tabla1[[#This Row],[Veces obj]]&lt;=1,"0-1",Tabla1[[#This Row],[Veces obj]]&lt;=2,"1-2",Tabla1[[#This Row],[Veces obj]]&lt;=3,"2-3",TRUE,"&gt;3")</f>
        <v>0-1</v>
      </c>
      <c r="AM2935" s="60" t="str">
        <f>+_xlfn.IFS(MONTH(Tabla1[[#This Row],[MES]])&lt;=3,"Q1",MONTH(Tabla1[[#This Row],[MES]])&lt;=6,"Q2",MONTH(Tabla1[[#This Row],[MES]])&lt;=9,"Q3",TRUE,"Q4")</f>
        <v>Q1</v>
      </c>
      <c r="AN2935" s="15" t="str">
        <f>+IFERROR(VLOOKUP(Tabla1[[#This Row],[CUENTA]],CTAS[],2,0),"OTROS")</f>
        <v>OTROS</v>
      </c>
      <c r="AP2935" s="15" t="str">
        <f>+IFERROR(VLOOKUP(Tabla1[[#This Row],[EMPLEADO]],IS[],3,0),"OTROS")</f>
        <v>OTROS</v>
      </c>
      <c r="AQ2935" s="15" t="str">
        <f>+IFERROR(VLOOKUP(Tabla1[[#This Row],[EMPLEADO]],IS[[NÓMINA]:[INGENIERO]],2,0),"OTROS")</f>
        <v>OTROS</v>
      </c>
    </row>
    <row r="2936" spans="1:43" x14ac:dyDescent="0.25">
      <c r="A2936" t="s">
        <v>7477</v>
      </c>
      <c r="B2936">
        <v>1</v>
      </c>
      <c r="C2936" t="s">
        <v>9123</v>
      </c>
      <c r="D2936" t="s">
        <v>38</v>
      </c>
      <c r="E2936" t="s">
        <v>865</v>
      </c>
      <c r="F2936" t="s">
        <v>9124</v>
      </c>
      <c r="G2936" s="17" t="s">
        <v>867</v>
      </c>
      <c r="H2936" t="s">
        <v>868</v>
      </c>
      <c r="I2936" t="s">
        <v>43</v>
      </c>
      <c r="J2936" t="s">
        <v>8</v>
      </c>
      <c r="K2936" t="s">
        <v>869</v>
      </c>
      <c r="L2936" t="s">
        <v>870</v>
      </c>
      <c r="M2936" t="s">
        <v>871</v>
      </c>
      <c r="N2936">
        <v>1</v>
      </c>
      <c r="O2936" t="s">
        <v>47</v>
      </c>
      <c r="P2936">
        <v>4</v>
      </c>
      <c r="Q2936" t="s">
        <v>207</v>
      </c>
      <c r="R2936" t="s">
        <v>440</v>
      </c>
      <c r="S2936" t="s">
        <v>139</v>
      </c>
      <c r="T2936" t="s">
        <v>51</v>
      </c>
      <c r="U2936" t="s">
        <v>879</v>
      </c>
      <c r="V2936">
        <v>0.6</v>
      </c>
      <c r="W2936" s="1">
        <v>0</v>
      </c>
      <c r="X2936">
        <v>1</v>
      </c>
      <c r="Y2936">
        <v>0.33</v>
      </c>
      <c r="Z2936">
        <v>4</v>
      </c>
      <c r="AA2936">
        <v>8.2500000000000004E-2</v>
      </c>
      <c r="AB2936" s="2">
        <v>0</v>
      </c>
      <c r="AC2936" s="1">
        <v>0</v>
      </c>
      <c r="AD2936" s="7">
        <v>43543</v>
      </c>
      <c r="AE2936" s="7">
        <v>43544</v>
      </c>
      <c r="AF2936">
        <v>1</v>
      </c>
      <c r="AG2936" t="s">
        <v>53</v>
      </c>
      <c r="AH2936" s="2">
        <v>0</v>
      </c>
      <c r="AI2936" s="1">
        <v>0</v>
      </c>
      <c r="AJ2936" s="1">
        <v>0</v>
      </c>
      <c r="AK2936" s="60" t="str">
        <f>+IF(Tabla1[[#This Row],[REQUEST_TY]]="SR MANTENIMIENTO CORRECTIVO", "EMERGENCIA", "OTROS")</f>
        <v>EMERGENCIA</v>
      </c>
      <c r="AL2936" s="6" t="str">
        <f>+_xlfn.IFS(Tabla1[[#This Row],[Veces obj]]&lt;=1,"0-1",Tabla1[[#This Row],[Veces obj]]&lt;=2,"1-2",Tabla1[[#This Row],[Veces obj]]&lt;=3,"2-3",TRUE,"&gt;3")</f>
        <v>0-1</v>
      </c>
      <c r="AM2936" s="60" t="str">
        <f>+_xlfn.IFS(MONTH(Tabla1[[#This Row],[MES]])&lt;=3,"Q1",MONTH(Tabla1[[#This Row],[MES]])&lt;=6,"Q2",MONTH(Tabla1[[#This Row],[MES]])&lt;=9,"Q3",TRUE,"Q4")</f>
        <v>Q1</v>
      </c>
      <c r="AN2936" s="15" t="str">
        <f>+IFERROR(VLOOKUP(Tabla1[[#This Row],[CUENTA]],CTAS[],2,0),"OTROS")</f>
        <v>OTROS</v>
      </c>
      <c r="AP2936" s="15" t="str">
        <f>+IFERROR(VLOOKUP(Tabla1[[#This Row],[EMPLEADO]],IS[],3,0),"OTROS")</f>
        <v>OTROS</v>
      </c>
      <c r="AQ2936" s="15" t="str">
        <f>+IFERROR(VLOOKUP(Tabla1[[#This Row],[EMPLEADO]],IS[[NÓMINA]:[INGENIERO]],2,0),"OTROS")</f>
        <v>OTROS</v>
      </c>
    </row>
    <row r="2937" spans="1:43" x14ac:dyDescent="0.25">
      <c r="A2937" t="s">
        <v>7477</v>
      </c>
      <c r="B2937">
        <v>1</v>
      </c>
      <c r="C2937" t="s">
        <v>9125</v>
      </c>
      <c r="D2937" t="s">
        <v>38</v>
      </c>
      <c r="E2937" t="s">
        <v>725</v>
      </c>
      <c r="F2937" t="s">
        <v>9126</v>
      </c>
      <c r="G2937" s="17" t="s">
        <v>1700</v>
      </c>
      <c r="H2937" t="s">
        <v>691</v>
      </c>
      <c r="I2937" t="s">
        <v>43</v>
      </c>
      <c r="J2937" t="s">
        <v>8</v>
      </c>
      <c r="K2937" t="s">
        <v>102</v>
      </c>
      <c r="L2937" t="s">
        <v>1142</v>
      </c>
      <c r="M2937" t="s">
        <v>640</v>
      </c>
      <c r="N2937">
        <v>0</v>
      </c>
      <c r="O2937" t="s">
        <v>47</v>
      </c>
      <c r="P2937">
        <v>54</v>
      </c>
      <c r="Q2937" t="s">
        <v>82</v>
      </c>
      <c r="R2937" t="s">
        <v>223</v>
      </c>
      <c r="S2937" t="s">
        <v>139</v>
      </c>
      <c r="T2937" t="s">
        <v>51</v>
      </c>
      <c r="U2937" t="s">
        <v>140</v>
      </c>
      <c r="V2937">
        <v>1.1000000000000001</v>
      </c>
      <c r="W2937" s="1">
        <v>1730.3000000000004</v>
      </c>
      <c r="X2937">
        <v>1</v>
      </c>
      <c r="Y2937">
        <v>0.5</v>
      </c>
      <c r="Z2937">
        <v>4</v>
      </c>
      <c r="AA2937">
        <v>0.125</v>
      </c>
      <c r="AB2937" s="2">
        <v>0</v>
      </c>
      <c r="AC2937" s="1">
        <v>0</v>
      </c>
      <c r="AD2937" s="7">
        <v>43543</v>
      </c>
      <c r="AE2937" s="7">
        <v>43543</v>
      </c>
      <c r="AF2937">
        <v>0</v>
      </c>
      <c r="AG2937" t="s">
        <v>53</v>
      </c>
      <c r="AH2937" s="2">
        <v>0</v>
      </c>
      <c r="AI2937" s="1">
        <v>0</v>
      </c>
      <c r="AJ2937" s="1">
        <v>0</v>
      </c>
      <c r="AK2937" s="60" t="str">
        <f>+IF(Tabla1[[#This Row],[REQUEST_TY]]="SR MANTENIMIENTO CORRECTIVO", "EMERGENCIA", "OTROS")</f>
        <v>EMERGENCIA</v>
      </c>
      <c r="AL2937" s="6" t="str">
        <f>+_xlfn.IFS(Tabla1[[#This Row],[Veces obj]]&lt;=1,"0-1",Tabla1[[#This Row],[Veces obj]]&lt;=2,"1-2",Tabla1[[#This Row],[Veces obj]]&lt;=3,"2-3",TRUE,"&gt;3")</f>
        <v>0-1</v>
      </c>
      <c r="AM2937" s="60" t="str">
        <f>+_xlfn.IFS(MONTH(Tabla1[[#This Row],[MES]])&lt;=3,"Q1",MONTH(Tabla1[[#This Row],[MES]])&lt;=6,"Q2",MONTH(Tabla1[[#This Row],[MES]])&lt;=9,"Q3",TRUE,"Q4")</f>
        <v>Q1</v>
      </c>
      <c r="AN2937" s="15" t="str">
        <f>+IFERROR(VLOOKUP(Tabla1[[#This Row],[CUENTA]],CTAS[],2,0),"OTROS")</f>
        <v>OTROS</v>
      </c>
      <c r="AP2937" s="15" t="str">
        <f>+IFERROR(VLOOKUP(Tabla1[[#This Row],[EMPLEADO]],IS[],3,0),"OTROS")</f>
        <v>OTROS</v>
      </c>
      <c r="AQ2937" s="15" t="str">
        <f>+IFERROR(VLOOKUP(Tabla1[[#This Row],[EMPLEADO]],IS[[NÓMINA]:[INGENIERO]],2,0),"OTROS")</f>
        <v>OTROS</v>
      </c>
    </row>
    <row r="2938" spans="1:43" x14ac:dyDescent="0.25">
      <c r="A2938" t="s">
        <v>7477</v>
      </c>
      <c r="B2938">
        <v>1</v>
      </c>
      <c r="C2938" t="s">
        <v>9127</v>
      </c>
      <c r="D2938" t="s">
        <v>38</v>
      </c>
      <c r="E2938" t="s">
        <v>725</v>
      </c>
      <c r="F2938" t="s">
        <v>9128</v>
      </c>
      <c r="G2938" s="17" t="s">
        <v>1764</v>
      </c>
      <c r="H2938" t="s">
        <v>691</v>
      </c>
      <c r="I2938" t="s">
        <v>43</v>
      </c>
      <c r="J2938" t="s">
        <v>8</v>
      </c>
      <c r="K2938" t="s">
        <v>102</v>
      </c>
      <c r="L2938" t="s">
        <v>1142</v>
      </c>
      <c r="M2938" t="s">
        <v>640</v>
      </c>
      <c r="N2938">
        <v>0</v>
      </c>
      <c r="O2938" t="s">
        <v>47</v>
      </c>
      <c r="P2938">
        <v>54</v>
      </c>
      <c r="Q2938" t="s">
        <v>82</v>
      </c>
      <c r="R2938" t="s">
        <v>223</v>
      </c>
      <c r="S2938" t="s">
        <v>139</v>
      </c>
      <c r="T2938" t="s">
        <v>51</v>
      </c>
      <c r="U2938" t="s">
        <v>140</v>
      </c>
      <c r="V2938">
        <v>1.1000000000000001</v>
      </c>
      <c r="W2938" s="1">
        <v>1730.3000000000004</v>
      </c>
      <c r="X2938">
        <v>1</v>
      </c>
      <c r="Y2938">
        <v>2.15</v>
      </c>
      <c r="Z2938">
        <v>4</v>
      </c>
      <c r="AA2938">
        <v>0.53749999999999998</v>
      </c>
      <c r="AB2938" s="2">
        <v>0</v>
      </c>
      <c r="AC2938" s="1">
        <v>0</v>
      </c>
      <c r="AD2938" s="7">
        <v>43544</v>
      </c>
      <c r="AE2938" s="7">
        <v>43545</v>
      </c>
      <c r="AF2938">
        <v>1</v>
      </c>
      <c r="AG2938" t="s">
        <v>53</v>
      </c>
      <c r="AH2938" s="2">
        <v>0</v>
      </c>
      <c r="AI2938" s="1">
        <v>0</v>
      </c>
      <c r="AJ2938" s="1">
        <v>0</v>
      </c>
      <c r="AK2938" s="60" t="str">
        <f>+IF(Tabla1[[#This Row],[REQUEST_TY]]="SR MANTENIMIENTO CORRECTIVO", "EMERGENCIA", "OTROS")</f>
        <v>EMERGENCIA</v>
      </c>
      <c r="AL2938" s="6" t="str">
        <f>+_xlfn.IFS(Tabla1[[#This Row],[Veces obj]]&lt;=1,"0-1",Tabla1[[#This Row],[Veces obj]]&lt;=2,"1-2",Tabla1[[#This Row],[Veces obj]]&lt;=3,"2-3",TRUE,"&gt;3")</f>
        <v>0-1</v>
      </c>
      <c r="AM2938" s="60" t="str">
        <f>+_xlfn.IFS(MONTH(Tabla1[[#This Row],[MES]])&lt;=3,"Q1",MONTH(Tabla1[[#This Row],[MES]])&lt;=6,"Q2",MONTH(Tabla1[[#This Row],[MES]])&lt;=9,"Q3",TRUE,"Q4")</f>
        <v>Q1</v>
      </c>
      <c r="AN2938" s="15" t="str">
        <f>+IFERROR(VLOOKUP(Tabla1[[#This Row],[CUENTA]],CTAS[],2,0),"OTROS")</f>
        <v>OTROS</v>
      </c>
      <c r="AP2938" s="15" t="str">
        <f>+IFERROR(VLOOKUP(Tabla1[[#This Row],[EMPLEADO]],IS[],3,0),"OTROS")</f>
        <v>OTROS</v>
      </c>
      <c r="AQ2938" s="15" t="str">
        <f>+IFERROR(VLOOKUP(Tabla1[[#This Row],[EMPLEADO]],IS[[NÓMINA]:[INGENIERO]],2,0),"OTROS")</f>
        <v>OTROS</v>
      </c>
    </row>
    <row r="2939" spans="1:43" x14ac:dyDescent="0.25">
      <c r="A2939" t="s">
        <v>7477</v>
      </c>
      <c r="B2939">
        <v>1</v>
      </c>
      <c r="C2939" t="s">
        <v>9129</v>
      </c>
      <c r="D2939" t="s">
        <v>38</v>
      </c>
      <c r="E2939" t="s">
        <v>98</v>
      </c>
      <c r="F2939" t="s">
        <v>9130</v>
      </c>
      <c r="G2939" s="17" t="s">
        <v>752</v>
      </c>
      <c r="H2939" t="s">
        <v>691</v>
      </c>
      <c r="I2939" t="s">
        <v>43</v>
      </c>
      <c r="J2939" t="s">
        <v>8</v>
      </c>
      <c r="K2939" t="s">
        <v>102</v>
      </c>
      <c r="L2939" t="s">
        <v>753</v>
      </c>
      <c r="M2939" t="s">
        <v>215</v>
      </c>
      <c r="N2939">
        <v>0</v>
      </c>
      <c r="O2939" t="s">
        <v>47</v>
      </c>
      <c r="P2939">
        <v>39</v>
      </c>
      <c r="Q2939" t="s">
        <v>82</v>
      </c>
      <c r="R2939" t="s">
        <v>63</v>
      </c>
      <c r="S2939" t="s">
        <v>64</v>
      </c>
      <c r="T2939" t="s">
        <v>51</v>
      </c>
      <c r="U2939" t="s">
        <v>83</v>
      </c>
      <c r="V2939">
        <v>1.05</v>
      </c>
      <c r="W2939" s="1">
        <v>1433.25</v>
      </c>
      <c r="X2939">
        <v>1</v>
      </c>
      <c r="Y2939">
        <v>0</v>
      </c>
      <c r="Z2939">
        <v>5</v>
      </c>
      <c r="AA2939">
        <v>0</v>
      </c>
      <c r="AB2939" s="2">
        <v>0</v>
      </c>
      <c r="AC2939" s="1">
        <v>0</v>
      </c>
      <c r="AD2939" s="7">
        <v>43543</v>
      </c>
      <c r="AE2939" s="7">
        <v>43543</v>
      </c>
      <c r="AF2939">
        <v>0</v>
      </c>
      <c r="AG2939" t="s">
        <v>53</v>
      </c>
      <c r="AH2939" s="2">
        <v>0</v>
      </c>
      <c r="AI2939" s="1">
        <v>0</v>
      </c>
      <c r="AJ2939" s="1">
        <v>0</v>
      </c>
      <c r="AK2939" s="60" t="str">
        <f>+IF(Tabla1[[#This Row],[REQUEST_TY]]="SR MANTENIMIENTO CORRECTIVO", "EMERGENCIA", "OTROS")</f>
        <v>EMERGENCIA</v>
      </c>
      <c r="AL2939" s="6" t="str">
        <f>+_xlfn.IFS(Tabla1[[#This Row],[Veces obj]]&lt;=1,"0-1",Tabla1[[#This Row],[Veces obj]]&lt;=2,"1-2",Tabla1[[#This Row],[Veces obj]]&lt;=3,"2-3",TRUE,"&gt;3")</f>
        <v>0-1</v>
      </c>
      <c r="AM2939" s="60" t="str">
        <f>+_xlfn.IFS(MONTH(Tabla1[[#This Row],[MES]])&lt;=3,"Q1",MONTH(Tabla1[[#This Row],[MES]])&lt;=6,"Q2",MONTH(Tabla1[[#This Row],[MES]])&lt;=9,"Q3",TRUE,"Q4")</f>
        <v>Q1</v>
      </c>
      <c r="AN2939" s="15" t="str">
        <f>+IFERROR(VLOOKUP(Tabla1[[#This Row],[CUENTA]],CTAS[],2,0),"OTROS")</f>
        <v>OTROS</v>
      </c>
      <c r="AP2939" s="15" t="str">
        <f>+IFERROR(VLOOKUP(Tabla1[[#This Row],[EMPLEADO]],IS[],3,0),"OTROS")</f>
        <v>OTROS</v>
      </c>
      <c r="AQ2939" s="15" t="str">
        <f>+IFERROR(VLOOKUP(Tabla1[[#This Row],[EMPLEADO]],IS[[NÓMINA]:[INGENIERO]],2,0),"OTROS")</f>
        <v>OTROS</v>
      </c>
    </row>
    <row r="2940" spans="1:43" x14ac:dyDescent="0.25">
      <c r="A2940" t="s">
        <v>7477</v>
      </c>
      <c r="B2940">
        <v>1</v>
      </c>
      <c r="C2940" t="s">
        <v>9131</v>
      </c>
      <c r="D2940" t="s">
        <v>38</v>
      </c>
      <c r="E2940" t="s">
        <v>725</v>
      </c>
      <c r="F2940" t="s">
        <v>9132</v>
      </c>
      <c r="G2940" s="17" t="s">
        <v>7819</v>
      </c>
      <c r="H2940" t="s">
        <v>213</v>
      </c>
      <c r="I2940" t="s">
        <v>43</v>
      </c>
      <c r="J2940" t="s">
        <v>8</v>
      </c>
      <c r="K2940" t="s">
        <v>59</v>
      </c>
      <c r="L2940" t="s">
        <v>6913</v>
      </c>
      <c r="M2940" t="s">
        <v>640</v>
      </c>
      <c r="N2940">
        <v>0</v>
      </c>
      <c r="O2940" t="s">
        <v>47</v>
      </c>
      <c r="P2940">
        <v>13</v>
      </c>
      <c r="Q2940" t="s">
        <v>194</v>
      </c>
      <c r="R2940" t="s">
        <v>223</v>
      </c>
      <c r="S2940" t="s">
        <v>139</v>
      </c>
      <c r="T2940" t="s">
        <v>51</v>
      </c>
      <c r="U2940" t="s">
        <v>224</v>
      </c>
      <c r="V2940">
        <v>0.8</v>
      </c>
      <c r="W2940" s="1">
        <v>1258.4000000000003</v>
      </c>
      <c r="X2940">
        <v>1</v>
      </c>
      <c r="Y2940">
        <v>0</v>
      </c>
      <c r="Z2940">
        <v>4</v>
      </c>
      <c r="AA2940">
        <v>0</v>
      </c>
      <c r="AB2940" s="2">
        <v>0</v>
      </c>
      <c r="AC2940" s="1">
        <v>0</v>
      </c>
      <c r="AD2940" s="7">
        <v>43543</v>
      </c>
      <c r="AE2940" s="7">
        <v>43543</v>
      </c>
      <c r="AF2940">
        <v>0</v>
      </c>
      <c r="AG2940" t="s">
        <v>53</v>
      </c>
      <c r="AH2940" s="2">
        <v>0</v>
      </c>
      <c r="AI2940" s="1">
        <v>0</v>
      </c>
      <c r="AJ2940" s="1">
        <v>0</v>
      </c>
      <c r="AK2940" s="60" t="str">
        <f>+IF(Tabla1[[#This Row],[REQUEST_TY]]="SR MANTENIMIENTO CORRECTIVO", "EMERGENCIA", "OTROS")</f>
        <v>EMERGENCIA</v>
      </c>
      <c r="AL2940" s="6" t="str">
        <f>+_xlfn.IFS(Tabla1[[#This Row],[Veces obj]]&lt;=1,"0-1",Tabla1[[#This Row],[Veces obj]]&lt;=2,"1-2",Tabla1[[#This Row],[Veces obj]]&lt;=3,"2-3",TRUE,"&gt;3")</f>
        <v>0-1</v>
      </c>
      <c r="AM2940" s="60" t="str">
        <f>+_xlfn.IFS(MONTH(Tabla1[[#This Row],[MES]])&lt;=3,"Q1",MONTH(Tabla1[[#This Row],[MES]])&lt;=6,"Q2",MONTH(Tabla1[[#This Row],[MES]])&lt;=9,"Q3",TRUE,"Q4")</f>
        <v>Q1</v>
      </c>
      <c r="AN2940" s="15" t="str">
        <f>+IFERROR(VLOOKUP(Tabla1[[#This Row],[CUENTA]],CTAS[],2,0),"OTROS")</f>
        <v>OTROS</v>
      </c>
      <c r="AP2940" s="15" t="str">
        <f>+IFERROR(VLOOKUP(Tabla1[[#This Row],[EMPLEADO]],IS[],3,0),"OTROS")</f>
        <v>OTROS</v>
      </c>
      <c r="AQ2940" s="15" t="str">
        <f>+IFERROR(VLOOKUP(Tabla1[[#This Row],[EMPLEADO]],IS[[NÓMINA]:[INGENIERO]],2,0),"OTROS")</f>
        <v>OTROS</v>
      </c>
    </row>
    <row r="2941" spans="1:43" x14ac:dyDescent="0.25">
      <c r="A2941" t="s">
        <v>7477</v>
      </c>
      <c r="B2941">
        <v>1</v>
      </c>
      <c r="C2941" t="s">
        <v>9133</v>
      </c>
      <c r="D2941" t="s">
        <v>38</v>
      </c>
      <c r="E2941" t="s">
        <v>2034</v>
      </c>
      <c r="F2941" t="s">
        <v>9134</v>
      </c>
      <c r="G2941" s="17" t="s">
        <v>2036</v>
      </c>
      <c r="H2941" t="s">
        <v>592</v>
      </c>
      <c r="I2941" t="s">
        <v>43</v>
      </c>
      <c r="J2941" t="s">
        <v>8</v>
      </c>
      <c r="K2941" t="s">
        <v>438</v>
      </c>
      <c r="L2941" t="s">
        <v>2037</v>
      </c>
      <c r="M2941" t="s">
        <v>165</v>
      </c>
      <c r="N2941">
        <v>0</v>
      </c>
      <c r="O2941" t="s">
        <v>47</v>
      </c>
      <c r="P2941">
        <v>7</v>
      </c>
      <c r="Q2941" t="s">
        <v>194</v>
      </c>
      <c r="R2941" t="s">
        <v>2038</v>
      </c>
      <c r="S2941" t="s">
        <v>64</v>
      </c>
      <c r="T2941" t="s">
        <v>51</v>
      </c>
      <c r="U2941" t="s">
        <v>195</v>
      </c>
      <c r="V2941">
        <v>0.6</v>
      </c>
      <c r="W2941" s="1">
        <v>819</v>
      </c>
      <c r="X2941">
        <v>1</v>
      </c>
      <c r="Y2941">
        <v>1.5</v>
      </c>
      <c r="Z2941">
        <v>5</v>
      </c>
      <c r="AA2941">
        <v>0.3</v>
      </c>
      <c r="AB2941" s="2">
        <v>0</v>
      </c>
      <c r="AC2941" s="1">
        <v>0</v>
      </c>
      <c r="AD2941" s="7">
        <v>43543</v>
      </c>
      <c r="AE2941" s="7">
        <v>43543</v>
      </c>
      <c r="AF2941">
        <v>0</v>
      </c>
      <c r="AG2941" t="s">
        <v>53</v>
      </c>
      <c r="AH2941" s="2">
        <v>0</v>
      </c>
      <c r="AI2941" s="1">
        <v>0</v>
      </c>
      <c r="AJ2941" s="1">
        <v>0</v>
      </c>
      <c r="AK2941" s="60" t="str">
        <f>+IF(Tabla1[[#This Row],[REQUEST_TY]]="SR MANTENIMIENTO CORRECTIVO", "EMERGENCIA", "OTROS")</f>
        <v>EMERGENCIA</v>
      </c>
      <c r="AL2941" s="6" t="str">
        <f>+_xlfn.IFS(Tabla1[[#This Row],[Veces obj]]&lt;=1,"0-1",Tabla1[[#This Row],[Veces obj]]&lt;=2,"1-2",Tabla1[[#This Row],[Veces obj]]&lt;=3,"2-3",TRUE,"&gt;3")</f>
        <v>0-1</v>
      </c>
      <c r="AM2941" s="60" t="str">
        <f>+_xlfn.IFS(MONTH(Tabla1[[#This Row],[MES]])&lt;=3,"Q1",MONTH(Tabla1[[#This Row],[MES]])&lt;=6,"Q2",MONTH(Tabla1[[#This Row],[MES]])&lt;=9,"Q3",TRUE,"Q4")</f>
        <v>Q1</v>
      </c>
      <c r="AN2941" s="15" t="str">
        <f>+IFERROR(VLOOKUP(Tabla1[[#This Row],[CUENTA]],CTAS[],2,0),"OTROS")</f>
        <v>OTROS</v>
      </c>
      <c r="AP2941" s="15" t="str">
        <f>+IFERROR(VLOOKUP(Tabla1[[#This Row],[EMPLEADO]],IS[],3,0),"OTROS")</f>
        <v>CHIHUAHUA</v>
      </c>
      <c r="AQ2941" s="15" t="str">
        <f>+IFERROR(VLOOKUP(Tabla1[[#This Row],[EMPLEADO]],IS[[NÓMINA]:[INGENIERO]],2,0),"OTROS")</f>
        <v>VICTOR MENDEZ</v>
      </c>
    </row>
    <row r="2942" spans="1:43" x14ac:dyDescent="0.25">
      <c r="A2942" t="s">
        <v>7477</v>
      </c>
      <c r="B2942">
        <v>1</v>
      </c>
      <c r="C2942" t="s">
        <v>9135</v>
      </c>
      <c r="D2942" t="s">
        <v>38</v>
      </c>
      <c r="E2942" t="s">
        <v>312</v>
      </c>
      <c r="F2942" t="s">
        <v>9136</v>
      </c>
      <c r="G2942" s="17" t="s">
        <v>314</v>
      </c>
      <c r="H2942" t="s">
        <v>915</v>
      </c>
      <c r="I2942" t="s">
        <v>43</v>
      </c>
      <c r="J2942" t="s">
        <v>8</v>
      </c>
      <c r="K2942" t="s">
        <v>59</v>
      </c>
      <c r="L2942" t="s">
        <v>315</v>
      </c>
      <c r="M2942" t="s">
        <v>316</v>
      </c>
      <c r="N2942">
        <v>0</v>
      </c>
      <c r="O2942" t="s">
        <v>47</v>
      </c>
      <c r="P2942">
        <v>26</v>
      </c>
      <c r="Q2942" t="s">
        <v>62</v>
      </c>
      <c r="R2942" t="s">
        <v>317</v>
      </c>
      <c r="S2942" t="s">
        <v>318</v>
      </c>
      <c r="T2942" t="s">
        <v>51</v>
      </c>
      <c r="U2942" t="s">
        <v>262</v>
      </c>
      <c r="V2942">
        <v>1.05</v>
      </c>
      <c r="W2942" s="1">
        <v>1651.6500000000003</v>
      </c>
      <c r="X2942">
        <v>1</v>
      </c>
      <c r="Y2942">
        <v>0.5</v>
      </c>
      <c r="Z2942">
        <v>4</v>
      </c>
      <c r="AA2942">
        <v>0.125</v>
      </c>
      <c r="AB2942" s="2">
        <v>0</v>
      </c>
      <c r="AC2942" s="1">
        <v>0</v>
      </c>
      <c r="AD2942" s="7">
        <v>43543</v>
      </c>
      <c r="AE2942" s="7">
        <v>43543</v>
      </c>
      <c r="AF2942">
        <v>0</v>
      </c>
      <c r="AG2942" t="s">
        <v>53</v>
      </c>
      <c r="AH2942" s="2">
        <v>0</v>
      </c>
      <c r="AI2942" s="1">
        <v>0</v>
      </c>
      <c r="AJ2942" s="1">
        <v>0</v>
      </c>
      <c r="AK2942" s="60" t="str">
        <f>+IF(Tabla1[[#This Row],[REQUEST_TY]]="SR MANTENIMIENTO CORRECTIVO", "EMERGENCIA", "OTROS")</f>
        <v>EMERGENCIA</v>
      </c>
      <c r="AL2942" s="6" t="str">
        <f>+_xlfn.IFS(Tabla1[[#This Row],[Veces obj]]&lt;=1,"0-1",Tabla1[[#This Row],[Veces obj]]&lt;=2,"1-2",Tabla1[[#This Row],[Veces obj]]&lt;=3,"2-3",TRUE,"&gt;3")</f>
        <v>0-1</v>
      </c>
      <c r="AM2942" s="60" t="str">
        <f>+_xlfn.IFS(MONTH(Tabla1[[#This Row],[MES]])&lt;=3,"Q1",MONTH(Tabla1[[#This Row],[MES]])&lt;=6,"Q2",MONTH(Tabla1[[#This Row],[MES]])&lt;=9,"Q3",TRUE,"Q4")</f>
        <v>Q1</v>
      </c>
      <c r="AN2942" s="15" t="str">
        <f>+IFERROR(VLOOKUP(Tabla1[[#This Row],[CUENTA]],CTAS[],2,0),"OTROS")</f>
        <v>OTROS</v>
      </c>
      <c r="AP2942" s="15" t="str">
        <f>+IFERROR(VLOOKUP(Tabla1[[#This Row],[EMPLEADO]],IS[],3,0),"OTROS")</f>
        <v>OTROS</v>
      </c>
      <c r="AQ2942" s="15" t="str">
        <f>+IFERROR(VLOOKUP(Tabla1[[#This Row],[EMPLEADO]],IS[[NÓMINA]:[INGENIERO]],2,0),"OTROS")</f>
        <v>OTROS</v>
      </c>
    </row>
    <row r="2943" spans="1:43" x14ac:dyDescent="0.25">
      <c r="A2943" t="s">
        <v>7477</v>
      </c>
      <c r="B2943">
        <v>1</v>
      </c>
      <c r="C2943" t="s">
        <v>9137</v>
      </c>
      <c r="D2943" t="s">
        <v>38</v>
      </c>
      <c r="E2943" t="s">
        <v>258</v>
      </c>
      <c r="F2943" t="s">
        <v>9138</v>
      </c>
      <c r="G2943" s="17" t="s">
        <v>3141</v>
      </c>
      <c r="H2943" t="s">
        <v>915</v>
      </c>
      <c r="I2943" t="s">
        <v>43</v>
      </c>
      <c r="J2943" t="s">
        <v>8</v>
      </c>
      <c r="K2943" t="s">
        <v>59</v>
      </c>
      <c r="L2943" t="s">
        <v>130</v>
      </c>
      <c r="M2943" t="s">
        <v>131</v>
      </c>
      <c r="N2943">
        <v>0</v>
      </c>
      <c r="O2943" t="s">
        <v>47</v>
      </c>
      <c r="P2943">
        <v>6</v>
      </c>
      <c r="Q2943" t="s">
        <v>207</v>
      </c>
      <c r="R2943" t="s">
        <v>138</v>
      </c>
      <c r="S2943" t="s">
        <v>139</v>
      </c>
      <c r="T2943" t="s">
        <v>51</v>
      </c>
      <c r="U2943" t="s">
        <v>879</v>
      </c>
      <c r="V2943">
        <v>0.6</v>
      </c>
      <c r="W2943" s="1">
        <v>943.80000000000007</v>
      </c>
      <c r="X2943">
        <v>1</v>
      </c>
      <c r="Y2943">
        <v>0</v>
      </c>
      <c r="Z2943">
        <v>4</v>
      </c>
      <c r="AA2943">
        <v>0</v>
      </c>
      <c r="AB2943" s="2">
        <v>0</v>
      </c>
      <c r="AC2943" s="1">
        <v>0</v>
      </c>
      <c r="AD2943" s="7">
        <v>43543</v>
      </c>
      <c r="AE2943" s="7">
        <v>43544</v>
      </c>
      <c r="AF2943">
        <v>1</v>
      </c>
      <c r="AG2943" t="s">
        <v>53</v>
      </c>
      <c r="AH2943" s="2">
        <v>0</v>
      </c>
      <c r="AI2943" s="1">
        <v>0</v>
      </c>
      <c r="AJ2943" s="1">
        <v>0</v>
      </c>
      <c r="AK2943" s="60" t="str">
        <f>+IF(Tabla1[[#This Row],[REQUEST_TY]]="SR MANTENIMIENTO CORRECTIVO", "EMERGENCIA", "OTROS")</f>
        <v>EMERGENCIA</v>
      </c>
      <c r="AL2943" s="6" t="str">
        <f>+_xlfn.IFS(Tabla1[[#This Row],[Veces obj]]&lt;=1,"0-1",Tabla1[[#This Row],[Veces obj]]&lt;=2,"1-2",Tabla1[[#This Row],[Veces obj]]&lt;=3,"2-3",TRUE,"&gt;3")</f>
        <v>0-1</v>
      </c>
      <c r="AM2943" s="60" t="str">
        <f>+_xlfn.IFS(MONTH(Tabla1[[#This Row],[MES]])&lt;=3,"Q1",MONTH(Tabla1[[#This Row],[MES]])&lt;=6,"Q2",MONTH(Tabla1[[#This Row],[MES]])&lt;=9,"Q3",TRUE,"Q4")</f>
        <v>Q1</v>
      </c>
      <c r="AN2943" s="15" t="str">
        <f>+IFERROR(VLOOKUP(Tabla1[[#This Row],[CUENTA]],CTAS[],2,0),"OTROS")</f>
        <v>OTROS</v>
      </c>
      <c r="AP2943" s="15" t="str">
        <f>+IFERROR(VLOOKUP(Tabla1[[#This Row],[EMPLEADO]],IS[],3,0),"OTROS")</f>
        <v>OTROS</v>
      </c>
      <c r="AQ2943" s="15" t="str">
        <f>+IFERROR(VLOOKUP(Tabla1[[#This Row],[EMPLEADO]],IS[[NÓMINA]:[INGENIERO]],2,0),"OTROS")</f>
        <v>OTROS</v>
      </c>
    </row>
    <row r="2944" spans="1:43" x14ac:dyDescent="0.25">
      <c r="A2944" t="s">
        <v>7477</v>
      </c>
      <c r="B2944">
        <v>1</v>
      </c>
      <c r="C2944" t="s">
        <v>9139</v>
      </c>
      <c r="D2944" t="s">
        <v>38</v>
      </c>
      <c r="E2944" t="s">
        <v>133</v>
      </c>
      <c r="F2944" t="s">
        <v>9140</v>
      </c>
      <c r="G2944" s="17" t="s">
        <v>878</v>
      </c>
      <c r="H2944" t="s">
        <v>646</v>
      </c>
      <c r="I2944" t="s">
        <v>43</v>
      </c>
      <c r="J2944" t="s">
        <v>8</v>
      </c>
      <c r="K2944" t="s">
        <v>59</v>
      </c>
      <c r="L2944" t="s">
        <v>357</v>
      </c>
      <c r="M2944" t="s">
        <v>358</v>
      </c>
      <c r="N2944">
        <v>0</v>
      </c>
      <c r="O2944" t="s">
        <v>47</v>
      </c>
      <c r="P2944">
        <v>7</v>
      </c>
      <c r="Q2944" t="s">
        <v>194</v>
      </c>
      <c r="R2944" t="s">
        <v>138</v>
      </c>
      <c r="S2944" t="s">
        <v>139</v>
      </c>
      <c r="T2944" t="s">
        <v>51</v>
      </c>
      <c r="U2944" t="s">
        <v>224</v>
      </c>
      <c r="V2944">
        <v>0.8</v>
      </c>
      <c r="W2944" s="1">
        <v>1258.4000000000003</v>
      </c>
      <c r="X2944">
        <v>1</v>
      </c>
      <c r="Y2944">
        <v>1.52</v>
      </c>
      <c r="Z2944">
        <v>4</v>
      </c>
      <c r="AA2944">
        <v>0.38</v>
      </c>
      <c r="AB2944" s="2">
        <v>0</v>
      </c>
      <c r="AC2944" s="1">
        <v>0</v>
      </c>
      <c r="AD2944" s="7">
        <v>43543</v>
      </c>
      <c r="AE2944" s="7">
        <v>43543</v>
      </c>
      <c r="AF2944">
        <v>0</v>
      </c>
      <c r="AG2944" t="s">
        <v>53</v>
      </c>
      <c r="AH2944" s="2">
        <v>0</v>
      </c>
      <c r="AI2944" s="1">
        <v>0</v>
      </c>
      <c r="AJ2944" s="1">
        <v>0</v>
      </c>
      <c r="AK2944" s="60" t="str">
        <f>+IF(Tabla1[[#This Row],[REQUEST_TY]]="SR MANTENIMIENTO CORRECTIVO", "EMERGENCIA", "OTROS")</f>
        <v>EMERGENCIA</v>
      </c>
      <c r="AL2944" s="6" t="str">
        <f>+_xlfn.IFS(Tabla1[[#This Row],[Veces obj]]&lt;=1,"0-1",Tabla1[[#This Row],[Veces obj]]&lt;=2,"1-2",Tabla1[[#This Row],[Veces obj]]&lt;=3,"2-3",TRUE,"&gt;3")</f>
        <v>0-1</v>
      </c>
      <c r="AM2944" s="60" t="str">
        <f>+_xlfn.IFS(MONTH(Tabla1[[#This Row],[MES]])&lt;=3,"Q1",MONTH(Tabla1[[#This Row],[MES]])&lt;=6,"Q2",MONTH(Tabla1[[#This Row],[MES]])&lt;=9,"Q3",TRUE,"Q4")</f>
        <v>Q1</v>
      </c>
      <c r="AN2944" s="15" t="str">
        <f>+IFERROR(VLOOKUP(Tabla1[[#This Row],[CUENTA]],CTAS[],2,0),"OTROS")</f>
        <v>OTROS</v>
      </c>
      <c r="AP2944" s="15" t="str">
        <f>+IFERROR(VLOOKUP(Tabla1[[#This Row],[EMPLEADO]],IS[],3,0),"OTROS")</f>
        <v>OTROS</v>
      </c>
      <c r="AQ2944" s="15" t="str">
        <f>+IFERROR(VLOOKUP(Tabla1[[#This Row],[EMPLEADO]],IS[[NÓMINA]:[INGENIERO]],2,0),"OTROS")</f>
        <v>OTROS</v>
      </c>
    </row>
    <row r="2945" spans="1:43" x14ac:dyDescent="0.25">
      <c r="A2945" t="s">
        <v>7477</v>
      </c>
      <c r="B2945">
        <v>1</v>
      </c>
      <c r="C2945" t="s">
        <v>7474</v>
      </c>
      <c r="D2945" t="s">
        <v>38</v>
      </c>
      <c r="E2945" t="s">
        <v>217</v>
      </c>
      <c r="F2945" t="s">
        <v>7476</v>
      </c>
      <c r="G2945" s="17" t="s">
        <v>7475</v>
      </c>
      <c r="H2945" t="s">
        <v>586</v>
      </c>
      <c r="I2945" t="s">
        <v>43</v>
      </c>
      <c r="J2945" t="s">
        <v>8</v>
      </c>
      <c r="K2945" t="s">
        <v>59</v>
      </c>
      <c r="L2945" t="s">
        <v>2686</v>
      </c>
      <c r="M2945" t="s">
        <v>2687</v>
      </c>
      <c r="N2945">
        <v>0</v>
      </c>
      <c r="O2945" t="s">
        <v>47</v>
      </c>
      <c r="P2945">
        <v>98</v>
      </c>
      <c r="Q2945" t="s">
        <v>48</v>
      </c>
      <c r="R2945" t="s">
        <v>223</v>
      </c>
      <c r="S2945" t="s">
        <v>139</v>
      </c>
      <c r="T2945" t="s">
        <v>51</v>
      </c>
      <c r="U2945" t="s">
        <v>353</v>
      </c>
      <c r="V2945">
        <v>1.1499999999999999</v>
      </c>
      <c r="W2945" s="1">
        <v>1808.95</v>
      </c>
      <c r="X2945">
        <v>1</v>
      </c>
      <c r="Y2945">
        <v>15.07</v>
      </c>
      <c r="Z2945">
        <v>4</v>
      </c>
      <c r="AA2945">
        <v>3.7675000000000001</v>
      </c>
      <c r="AB2945" s="2">
        <v>1</v>
      </c>
      <c r="AC2945" s="1">
        <v>-1573.0000000000002</v>
      </c>
      <c r="AD2945" s="7">
        <v>43544</v>
      </c>
      <c r="AE2945" s="7">
        <v>43545</v>
      </c>
      <c r="AF2945">
        <v>1</v>
      </c>
      <c r="AG2945" t="s">
        <v>53</v>
      </c>
      <c r="AH2945" s="2">
        <v>0</v>
      </c>
      <c r="AI2945" s="1">
        <v>0</v>
      </c>
      <c r="AJ2945" s="1">
        <v>0</v>
      </c>
      <c r="AK2945" s="60" t="str">
        <f>+IF(Tabla1[[#This Row],[REQUEST_TY]]="SR MANTENIMIENTO CORRECTIVO", "EMERGENCIA", "OTROS")</f>
        <v>EMERGENCIA</v>
      </c>
      <c r="AL2945" s="6" t="str">
        <f>+_xlfn.IFS(Tabla1[[#This Row],[Veces obj]]&lt;=1,"0-1",Tabla1[[#This Row],[Veces obj]]&lt;=2,"1-2",Tabla1[[#This Row],[Veces obj]]&lt;=3,"2-3",TRUE,"&gt;3")</f>
        <v>&gt;3</v>
      </c>
      <c r="AM2945" s="60" t="str">
        <f>+_xlfn.IFS(MONTH(Tabla1[[#This Row],[MES]])&lt;=3,"Q1",MONTH(Tabla1[[#This Row],[MES]])&lt;=6,"Q2",MONTH(Tabla1[[#This Row],[MES]])&lt;=9,"Q3",TRUE,"Q4")</f>
        <v>Q1</v>
      </c>
      <c r="AN2945" s="15" t="str">
        <f>+IFERROR(VLOOKUP(Tabla1[[#This Row],[CUENTA]],CTAS[],2,0),"OTROS")</f>
        <v>OTROS</v>
      </c>
      <c r="AP2945" s="15" t="str">
        <f>+IFERROR(VLOOKUP(Tabla1[[#This Row],[EMPLEADO]],IS[],3,0),"OTROS")</f>
        <v>OTROS</v>
      </c>
      <c r="AQ2945" s="15" t="str">
        <f>+IFERROR(VLOOKUP(Tabla1[[#This Row],[EMPLEADO]],IS[[NÓMINA]:[INGENIERO]],2,0),"OTROS")</f>
        <v>OTROS</v>
      </c>
    </row>
    <row r="2946" spans="1:43" x14ac:dyDescent="0.25">
      <c r="A2946" t="s">
        <v>7477</v>
      </c>
      <c r="B2946">
        <v>1</v>
      </c>
      <c r="C2946" t="s">
        <v>9141</v>
      </c>
      <c r="D2946" t="s">
        <v>38</v>
      </c>
      <c r="E2946" t="s">
        <v>133</v>
      </c>
      <c r="F2946" t="s">
        <v>9142</v>
      </c>
      <c r="G2946" s="17" t="s">
        <v>1960</v>
      </c>
      <c r="H2946" t="s">
        <v>220</v>
      </c>
      <c r="I2946" t="s">
        <v>43</v>
      </c>
      <c r="J2946" t="s">
        <v>8</v>
      </c>
      <c r="K2946" t="s">
        <v>59</v>
      </c>
      <c r="L2946" t="s">
        <v>1961</v>
      </c>
      <c r="M2946" t="s">
        <v>1496</v>
      </c>
      <c r="N2946">
        <v>0</v>
      </c>
      <c r="O2946" t="s">
        <v>47</v>
      </c>
      <c r="P2946">
        <v>18</v>
      </c>
      <c r="Q2946" t="s">
        <v>62</v>
      </c>
      <c r="R2946" t="s">
        <v>138</v>
      </c>
      <c r="S2946" t="s">
        <v>139</v>
      </c>
      <c r="T2946" t="s">
        <v>51</v>
      </c>
      <c r="U2946" t="s">
        <v>262</v>
      </c>
      <c r="V2946">
        <v>1.05</v>
      </c>
      <c r="W2946" s="1">
        <v>1651.6500000000003</v>
      </c>
      <c r="X2946">
        <v>1</v>
      </c>
      <c r="Y2946">
        <v>1.67</v>
      </c>
      <c r="Z2946">
        <v>4</v>
      </c>
      <c r="AA2946">
        <v>0.41749999999999998</v>
      </c>
      <c r="AB2946" s="2">
        <v>0</v>
      </c>
      <c r="AC2946" s="1">
        <v>0</v>
      </c>
      <c r="AD2946" s="7">
        <v>43546</v>
      </c>
      <c r="AE2946" s="7">
        <v>43546</v>
      </c>
      <c r="AF2946">
        <v>0</v>
      </c>
      <c r="AG2946" t="s">
        <v>53</v>
      </c>
      <c r="AH2946" s="2">
        <v>0</v>
      </c>
      <c r="AI2946" s="1">
        <v>0</v>
      </c>
      <c r="AJ2946" s="1">
        <v>0</v>
      </c>
      <c r="AK2946" s="60" t="str">
        <f>+IF(Tabla1[[#This Row],[REQUEST_TY]]="SR MANTENIMIENTO CORRECTIVO", "EMERGENCIA", "OTROS")</f>
        <v>EMERGENCIA</v>
      </c>
      <c r="AL2946" s="6" t="str">
        <f>+_xlfn.IFS(Tabla1[[#This Row],[Veces obj]]&lt;=1,"0-1",Tabla1[[#This Row],[Veces obj]]&lt;=2,"1-2",Tabla1[[#This Row],[Veces obj]]&lt;=3,"2-3",TRUE,"&gt;3")</f>
        <v>0-1</v>
      </c>
      <c r="AM2946" s="60" t="str">
        <f>+_xlfn.IFS(MONTH(Tabla1[[#This Row],[MES]])&lt;=3,"Q1",MONTH(Tabla1[[#This Row],[MES]])&lt;=6,"Q2",MONTH(Tabla1[[#This Row],[MES]])&lt;=9,"Q3",TRUE,"Q4")</f>
        <v>Q1</v>
      </c>
      <c r="AN2946" s="15" t="str">
        <f>+IFERROR(VLOOKUP(Tabla1[[#This Row],[CUENTA]],CTAS[],2,0),"OTROS")</f>
        <v>OTROS</v>
      </c>
      <c r="AP2946" s="15" t="str">
        <f>+IFERROR(VLOOKUP(Tabla1[[#This Row],[EMPLEADO]],IS[],3,0),"OTROS")</f>
        <v>OTROS</v>
      </c>
      <c r="AQ2946" s="15" t="str">
        <f>+IFERROR(VLOOKUP(Tabla1[[#This Row],[EMPLEADO]],IS[[NÓMINA]:[INGENIERO]],2,0),"OTROS")</f>
        <v>OTROS</v>
      </c>
    </row>
    <row r="2947" spans="1:43" x14ac:dyDescent="0.25">
      <c r="A2947" t="s">
        <v>7477</v>
      </c>
      <c r="B2947">
        <v>1</v>
      </c>
      <c r="C2947" t="s">
        <v>9143</v>
      </c>
      <c r="D2947" t="s">
        <v>38</v>
      </c>
      <c r="E2947" t="s">
        <v>613</v>
      </c>
      <c r="F2947" t="s">
        <v>9144</v>
      </c>
      <c r="G2947" s="17" t="s">
        <v>5751</v>
      </c>
      <c r="H2947" t="s">
        <v>308</v>
      </c>
      <c r="I2947" t="s">
        <v>43</v>
      </c>
      <c r="J2947" t="s">
        <v>8</v>
      </c>
      <c r="K2947" t="s">
        <v>549</v>
      </c>
      <c r="L2947" t="s">
        <v>550</v>
      </c>
      <c r="M2947" t="s">
        <v>46</v>
      </c>
      <c r="N2947">
        <v>0</v>
      </c>
      <c r="O2947" t="s">
        <v>47</v>
      </c>
      <c r="P2947">
        <v>5</v>
      </c>
      <c r="Q2947" t="s">
        <v>207</v>
      </c>
      <c r="R2947" t="s">
        <v>235</v>
      </c>
      <c r="S2947" t="s">
        <v>50</v>
      </c>
      <c r="T2947" t="s">
        <v>51</v>
      </c>
      <c r="U2947" t="s">
        <v>486</v>
      </c>
      <c r="V2947">
        <v>0</v>
      </c>
      <c r="W2947" s="1">
        <v>0</v>
      </c>
      <c r="X2947">
        <v>1</v>
      </c>
      <c r="Y2947">
        <v>1.5</v>
      </c>
      <c r="Z2947">
        <v>5</v>
      </c>
      <c r="AA2947">
        <v>0.3</v>
      </c>
      <c r="AB2947" s="2">
        <v>0</v>
      </c>
      <c r="AC2947" s="1">
        <v>0</v>
      </c>
      <c r="AD2947" s="7">
        <v>43544</v>
      </c>
      <c r="AE2947" s="7">
        <v>43544</v>
      </c>
      <c r="AF2947">
        <v>0</v>
      </c>
      <c r="AG2947" t="s">
        <v>53</v>
      </c>
      <c r="AH2947" s="2">
        <v>0</v>
      </c>
      <c r="AI2947" s="1">
        <v>0</v>
      </c>
      <c r="AJ2947" s="1">
        <v>0</v>
      </c>
      <c r="AK2947" s="60" t="str">
        <f>+IF(Tabla1[[#This Row],[REQUEST_TY]]="SR MANTENIMIENTO CORRECTIVO", "EMERGENCIA", "OTROS")</f>
        <v>EMERGENCIA</v>
      </c>
      <c r="AL2947" s="6" t="str">
        <f>+_xlfn.IFS(Tabla1[[#This Row],[Veces obj]]&lt;=1,"0-1",Tabla1[[#This Row],[Veces obj]]&lt;=2,"1-2",Tabla1[[#This Row],[Veces obj]]&lt;=3,"2-3",TRUE,"&gt;3")</f>
        <v>0-1</v>
      </c>
      <c r="AM2947" s="60" t="str">
        <f>+_xlfn.IFS(MONTH(Tabla1[[#This Row],[MES]])&lt;=3,"Q1",MONTH(Tabla1[[#This Row],[MES]])&lt;=6,"Q2",MONTH(Tabla1[[#This Row],[MES]])&lt;=9,"Q3",TRUE,"Q4")</f>
        <v>Q1</v>
      </c>
      <c r="AN2947" s="15" t="str">
        <f>+IFERROR(VLOOKUP(Tabla1[[#This Row],[CUENTA]],CTAS[],2,0),"OTROS")</f>
        <v>OTROS</v>
      </c>
      <c r="AP2947" s="15" t="str">
        <f>+IFERROR(VLOOKUP(Tabla1[[#This Row],[EMPLEADO]],IS[],3,0),"OTROS")</f>
        <v>OTROS</v>
      </c>
      <c r="AQ2947" s="15" t="str">
        <f>+IFERROR(VLOOKUP(Tabla1[[#This Row],[EMPLEADO]],IS[[NÓMINA]:[INGENIERO]],2,0),"OTROS")</f>
        <v>OTROS</v>
      </c>
    </row>
    <row r="2948" spans="1:43" x14ac:dyDescent="0.25">
      <c r="A2948" t="s">
        <v>7477</v>
      </c>
      <c r="B2948">
        <v>1</v>
      </c>
      <c r="C2948" t="s">
        <v>9145</v>
      </c>
      <c r="D2948" t="s">
        <v>38</v>
      </c>
      <c r="E2948" t="s">
        <v>373</v>
      </c>
      <c r="F2948" t="s">
        <v>9146</v>
      </c>
      <c r="G2948" s="17" t="s">
        <v>9147</v>
      </c>
      <c r="H2948" t="s">
        <v>308</v>
      </c>
      <c r="I2948" t="s">
        <v>43</v>
      </c>
      <c r="J2948" t="s">
        <v>8</v>
      </c>
      <c r="K2948" t="s">
        <v>549</v>
      </c>
      <c r="L2948" t="s">
        <v>550</v>
      </c>
      <c r="M2948" t="s">
        <v>46</v>
      </c>
      <c r="N2948">
        <v>0</v>
      </c>
      <c r="O2948" t="s">
        <v>47</v>
      </c>
      <c r="P2948">
        <v>2665</v>
      </c>
      <c r="Q2948" t="s">
        <v>48</v>
      </c>
      <c r="R2948" t="s">
        <v>153</v>
      </c>
      <c r="S2948" t="s">
        <v>50</v>
      </c>
      <c r="T2948" t="s">
        <v>51</v>
      </c>
      <c r="U2948" t="s">
        <v>52</v>
      </c>
      <c r="V2948">
        <v>1.05</v>
      </c>
      <c r="W2948" s="1">
        <v>750.75000000000011</v>
      </c>
      <c r="X2948">
        <v>1</v>
      </c>
      <c r="Y2948">
        <v>0.81</v>
      </c>
      <c r="Z2948">
        <v>5</v>
      </c>
      <c r="AA2948">
        <v>0.16200000000000001</v>
      </c>
      <c r="AB2948" s="2">
        <v>0</v>
      </c>
      <c r="AC2948" s="1">
        <v>0</v>
      </c>
      <c r="AD2948" s="7">
        <v>43544</v>
      </c>
      <c r="AE2948" s="7">
        <v>43545</v>
      </c>
      <c r="AF2948">
        <v>1</v>
      </c>
      <c r="AG2948" t="s">
        <v>53</v>
      </c>
      <c r="AH2948" s="2">
        <v>0</v>
      </c>
      <c r="AI2948" s="1">
        <v>0</v>
      </c>
      <c r="AJ2948" s="1">
        <v>0</v>
      </c>
      <c r="AK2948" s="60" t="str">
        <f>+IF(Tabla1[[#This Row],[REQUEST_TY]]="SR MANTENIMIENTO CORRECTIVO", "EMERGENCIA", "OTROS")</f>
        <v>EMERGENCIA</v>
      </c>
      <c r="AL2948" s="6" t="str">
        <f>+_xlfn.IFS(Tabla1[[#This Row],[Veces obj]]&lt;=1,"0-1",Tabla1[[#This Row],[Veces obj]]&lt;=2,"1-2",Tabla1[[#This Row],[Veces obj]]&lt;=3,"2-3",TRUE,"&gt;3")</f>
        <v>0-1</v>
      </c>
      <c r="AM2948" s="60" t="str">
        <f>+_xlfn.IFS(MONTH(Tabla1[[#This Row],[MES]])&lt;=3,"Q1",MONTH(Tabla1[[#This Row],[MES]])&lt;=6,"Q2",MONTH(Tabla1[[#This Row],[MES]])&lt;=9,"Q3",TRUE,"Q4")</f>
        <v>Q1</v>
      </c>
      <c r="AN2948" s="15" t="str">
        <f>+IFERROR(VLOOKUP(Tabla1[[#This Row],[CUENTA]],CTAS[],2,0),"OTROS")</f>
        <v>OTROS</v>
      </c>
      <c r="AP2948" s="15" t="str">
        <f>+IFERROR(VLOOKUP(Tabla1[[#This Row],[EMPLEADO]],IS[],3,0),"OTROS")</f>
        <v>OTROS</v>
      </c>
      <c r="AQ2948" s="15" t="str">
        <f>+IFERROR(VLOOKUP(Tabla1[[#This Row],[EMPLEADO]],IS[[NÓMINA]:[INGENIERO]],2,0),"OTROS")</f>
        <v>OTROS</v>
      </c>
    </row>
    <row r="2949" spans="1:43" x14ac:dyDescent="0.25">
      <c r="A2949" t="s">
        <v>7477</v>
      </c>
      <c r="B2949">
        <v>1</v>
      </c>
      <c r="C2949" t="s">
        <v>9148</v>
      </c>
      <c r="D2949" t="s">
        <v>38</v>
      </c>
      <c r="E2949" t="s">
        <v>373</v>
      </c>
      <c r="F2949" t="s">
        <v>9149</v>
      </c>
      <c r="G2949" s="17" t="s">
        <v>7595</v>
      </c>
      <c r="H2949" t="s">
        <v>308</v>
      </c>
      <c r="I2949" t="s">
        <v>43</v>
      </c>
      <c r="J2949" t="s">
        <v>8</v>
      </c>
      <c r="K2949" t="s">
        <v>495</v>
      </c>
      <c r="L2949" t="s">
        <v>496</v>
      </c>
      <c r="M2949" t="s">
        <v>46</v>
      </c>
      <c r="N2949">
        <v>0</v>
      </c>
      <c r="O2949" t="s">
        <v>47</v>
      </c>
      <c r="P2949">
        <v>7</v>
      </c>
      <c r="Q2949" t="s">
        <v>194</v>
      </c>
      <c r="R2949" t="s">
        <v>153</v>
      </c>
      <c r="S2949" t="s">
        <v>50</v>
      </c>
      <c r="T2949" t="s">
        <v>51</v>
      </c>
      <c r="U2949" t="s">
        <v>444</v>
      </c>
      <c r="V2949">
        <v>0</v>
      </c>
      <c r="W2949" s="1">
        <v>0</v>
      </c>
      <c r="X2949">
        <v>1</v>
      </c>
      <c r="Y2949">
        <v>2.12</v>
      </c>
      <c r="Z2949">
        <v>5</v>
      </c>
      <c r="AA2949">
        <v>0.42400000000000004</v>
      </c>
      <c r="AB2949" s="2">
        <v>0</v>
      </c>
      <c r="AC2949" s="1">
        <v>0</v>
      </c>
      <c r="AD2949" s="7">
        <v>43544</v>
      </c>
      <c r="AE2949" s="7">
        <v>43544</v>
      </c>
      <c r="AF2949">
        <v>0</v>
      </c>
      <c r="AG2949" t="s">
        <v>53</v>
      </c>
      <c r="AH2949" s="2">
        <v>0</v>
      </c>
      <c r="AI2949" s="1">
        <v>0</v>
      </c>
      <c r="AJ2949" s="1">
        <v>0</v>
      </c>
      <c r="AK2949" s="60" t="str">
        <f>+IF(Tabla1[[#This Row],[REQUEST_TY]]="SR MANTENIMIENTO CORRECTIVO", "EMERGENCIA", "OTROS")</f>
        <v>EMERGENCIA</v>
      </c>
      <c r="AL2949" s="6" t="str">
        <f>+_xlfn.IFS(Tabla1[[#This Row],[Veces obj]]&lt;=1,"0-1",Tabla1[[#This Row],[Veces obj]]&lt;=2,"1-2",Tabla1[[#This Row],[Veces obj]]&lt;=3,"2-3",TRUE,"&gt;3")</f>
        <v>0-1</v>
      </c>
      <c r="AM2949" s="60" t="str">
        <f>+_xlfn.IFS(MONTH(Tabla1[[#This Row],[MES]])&lt;=3,"Q1",MONTH(Tabla1[[#This Row],[MES]])&lt;=6,"Q2",MONTH(Tabla1[[#This Row],[MES]])&lt;=9,"Q3",TRUE,"Q4")</f>
        <v>Q1</v>
      </c>
      <c r="AN2949" s="15" t="str">
        <f>+IFERROR(VLOOKUP(Tabla1[[#This Row],[CUENTA]],CTAS[],2,0),"OTROS")</f>
        <v>OTROS</v>
      </c>
      <c r="AP2949" s="15" t="str">
        <f>+IFERROR(VLOOKUP(Tabla1[[#This Row],[EMPLEADO]],IS[],3,0),"OTROS")</f>
        <v>OTROS</v>
      </c>
      <c r="AQ2949" s="15" t="str">
        <f>+IFERROR(VLOOKUP(Tabla1[[#This Row],[EMPLEADO]],IS[[NÓMINA]:[INGENIERO]],2,0),"OTROS")</f>
        <v>OTROS</v>
      </c>
    </row>
    <row r="2950" spans="1:43" x14ac:dyDescent="0.25">
      <c r="A2950" t="s">
        <v>7477</v>
      </c>
      <c r="B2950">
        <v>1</v>
      </c>
      <c r="C2950" t="s">
        <v>9150</v>
      </c>
      <c r="D2950" t="s">
        <v>38</v>
      </c>
      <c r="E2950" t="s">
        <v>4278</v>
      </c>
      <c r="F2950" t="s">
        <v>9151</v>
      </c>
      <c r="G2950" s="17" t="s">
        <v>9152</v>
      </c>
      <c r="H2950" t="s">
        <v>1052</v>
      </c>
      <c r="I2950" t="s">
        <v>43</v>
      </c>
      <c r="J2950" t="s">
        <v>8</v>
      </c>
      <c r="K2950" t="s">
        <v>199</v>
      </c>
      <c r="L2950" t="s">
        <v>9153</v>
      </c>
      <c r="M2950" t="s">
        <v>556</v>
      </c>
      <c r="N2950">
        <v>0</v>
      </c>
      <c r="O2950" t="s">
        <v>47</v>
      </c>
      <c r="P2950">
        <v>174</v>
      </c>
      <c r="Q2950" t="s">
        <v>48</v>
      </c>
      <c r="R2950" t="s">
        <v>95</v>
      </c>
      <c r="S2950" t="s">
        <v>64</v>
      </c>
      <c r="T2950" t="s">
        <v>208</v>
      </c>
      <c r="U2950" t="s">
        <v>96</v>
      </c>
      <c r="V2950">
        <v>1.1000000000000001</v>
      </c>
      <c r="W2950" s="1">
        <v>1501.5000000000002</v>
      </c>
      <c r="X2950">
        <v>1</v>
      </c>
      <c r="Y2950">
        <v>1.72</v>
      </c>
      <c r="Z2950">
        <v>9</v>
      </c>
      <c r="AA2950">
        <v>0.19111111111111112</v>
      </c>
      <c r="AB2950" s="2">
        <v>0</v>
      </c>
      <c r="AC2950" s="1">
        <v>0</v>
      </c>
      <c r="AD2950" s="7">
        <v>43545</v>
      </c>
      <c r="AE2950" s="7">
        <v>43545</v>
      </c>
      <c r="AF2950">
        <v>0</v>
      </c>
      <c r="AG2950" t="s">
        <v>53</v>
      </c>
      <c r="AH2950" s="2">
        <v>0</v>
      </c>
      <c r="AI2950" s="1">
        <v>0</v>
      </c>
      <c r="AJ2950" s="1">
        <v>0</v>
      </c>
      <c r="AK2950" s="60" t="str">
        <f>+IF(Tabla1[[#This Row],[REQUEST_TY]]="SR MANTENIMIENTO CORRECTIVO", "EMERGENCIA", "OTROS")</f>
        <v>EMERGENCIA</v>
      </c>
      <c r="AL2950" s="6" t="str">
        <f>+_xlfn.IFS(Tabla1[[#This Row],[Veces obj]]&lt;=1,"0-1",Tabla1[[#This Row],[Veces obj]]&lt;=2,"1-2",Tabla1[[#This Row],[Veces obj]]&lt;=3,"2-3",TRUE,"&gt;3")</f>
        <v>0-1</v>
      </c>
      <c r="AM2950" s="60" t="str">
        <f>+_xlfn.IFS(MONTH(Tabla1[[#This Row],[MES]])&lt;=3,"Q1",MONTH(Tabla1[[#This Row],[MES]])&lt;=6,"Q2",MONTH(Tabla1[[#This Row],[MES]])&lt;=9,"Q3",TRUE,"Q4")</f>
        <v>Q1</v>
      </c>
      <c r="AN2950" s="15" t="str">
        <f>+IFERROR(VLOOKUP(Tabla1[[#This Row],[CUENTA]],CTAS[],2,0),"OTROS")</f>
        <v>OTROS</v>
      </c>
      <c r="AP2950" s="15" t="str">
        <f>+IFERROR(VLOOKUP(Tabla1[[#This Row],[EMPLEADO]],IS[],3,0),"OTROS")</f>
        <v>OTROS</v>
      </c>
      <c r="AQ2950" s="15" t="str">
        <f>+IFERROR(VLOOKUP(Tabla1[[#This Row],[EMPLEADO]],IS[[NÓMINA]:[INGENIERO]],2,0),"OTROS")</f>
        <v>OTROS</v>
      </c>
    </row>
    <row r="2951" spans="1:43" x14ac:dyDescent="0.25">
      <c r="A2951" t="s">
        <v>7477</v>
      </c>
      <c r="B2951">
        <v>1</v>
      </c>
      <c r="C2951" t="s">
        <v>9154</v>
      </c>
      <c r="D2951" t="s">
        <v>38</v>
      </c>
      <c r="E2951" t="s">
        <v>98</v>
      </c>
      <c r="F2951" t="s">
        <v>9151</v>
      </c>
      <c r="G2951" s="17" t="s">
        <v>2017</v>
      </c>
      <c r="H2951" t="s">
        <v>384</v>
      </c>
      <c r="I2951" t="s">
        <v>43</v>
      </c>
      <c r="J2951" t="s">
        <v>8</v>
      </c>
      <c r="K2951" t="s">
        <v>102</v>
      </c>
      <c r="L2951" t="s">
        <v>1500</v>
      </c>
      <c r="M2951" t="s">
        <v>1501</v>
      </c>
      <c r="N2951">
        <v>0</v>
      </c>
      <c r="O2951" t="s">
        <v>47</v>
      </c>
      <c r="P2951">
        <v>8</v>
      </c>
      <c r="Q2951" t="s">
        <v>194</v>
      </c>
      <c r="R2951" t="s">
        <v>63</v>
      </c>
      <c r="S2951" t="s">
        <v>64</v>
      </c>
      <c r="T2951" t="s">
        <v>51</v>
      </c>
      <c r="U2951" t="s">
        <v>195</v>
      </c>
      <c r="V2951">
        <v>0.6</v>
      </c>
      <c r="W2951" s="1">
        <v>819</v>
      </c>
      <c r="X2951">
        <v>1</v>
      </c>
      <c r="Y2951">
        <v>2.39</v>
      </c>
      <c r="Z2951">
        <v>5</v>
      </c>
      <c r="AA2951">
        <v>0.47800000000000004</v>
      </c>
      <c r="AB2951" s="2">
        <v>0</v>
      </c>
      <c r="AC2951" s="1">
        <v>0</v>
      </c>
      <c r="AD2951" s="7">
        <v>43543</v>
      </c>
      <c r="AE2951" s="7">
        <v>43543</v>
      </c>
      <c r="AF2951">
        <v>0</v>
      </c>
      <c r="AG2951" t="s">
        <v>53</v>
      </c>
      <c r="AH2951" s="2">
        <v>0</v>
      </c>
      <c r="AI2951" s="1">
        <v>0</v>
      </c>
      <c r="AJ2951" s="1">
        <v>0</v>
      </c>
      <c r="AK2951" s="60" t="str">
        <f>+IF(Tabla1[[#This Row],[REQUEST_TY]]="SR MANTENIMIENTO CORRECTIVO", "EMERGENCIA", "OTROS")</f>
        <v>EMERGENCIA</v>
      </c>
      <c r="AL2951" s="6" t="str">
        <f>+_xlfn.IFS(Tabla1[[#This Row],[Veces obj]]&lt;=1,"0-1",Tabla1[[#This Row],[Veces obj]]&lt;=2,"1-2",Tabla1[[#This Row],[Veces obj]]&lt;=3,"2-3",TRUE,"&gt;3")</f>
        <v>0-1</v>
      </c>
      <c r="AM2951" s="60" t="str">
        <f>+_xlfn.IFS(MONTH(Tabla1[[#This Row],[MES]])&lt;=3,"Q1",MONTH(Tabla1[[#This Row],[MES]])&lt;=6,"Q2",MONTH(Tabla1[[#This Row],[MES]])&lt;=9,"Q3",TRUE,"Q4")</f>
        <v>Q1</v>
      </c>
      <c r="AN2951" s="15" t="str">
        <f>+IFERROR(VLOOKUP(Tabla1[[#This Row],[CUENTA]],CTAS[],2,0),"OTROS")</f>
        <v>OTROS</v>
      </c>
      <c r="AP2951" s="15" t="str">
        <f>+IFERROR(VLOOKUP(Tabla1[[#This Row],[EMPLEADO]],IS[],3,0),"OTROS")</f>
        <v>OTROS</v>
      </c>
      <c r="AQ2951" s="15" t="str">
        <f>+IFERROR(VLOOKUP(Tabla1[[#This Row],[EMPLEADO]],IS[[NÓMINA]:[INGENIERO]],2,0),"OTROS")</f>
        <v>OTROS</v>
      </c>
    </row>
    <row r="2952" spans="1:43" x14ac:dyDescent="0.25">
      <c r="A2952" t="s">
        <v>7477</v>
      </c>
      <c r="B2952">
        <v>1</v>
      </c>
      <c r="C2952" t="s">
        <v>9155</v>
      </c>
      <c r="D2952" t="s">
        <v>38</v>
      </c>
      <c r="E2952" t="s">
        <v>725</v>
      </c>
      <c r="F2952" t="s">
        <v>9156</v>
      </c>
      <c r="G2952" s="17" t="s">
        <v>2916</v>
      </c>
      <c r="H2952" t="s">
        <v>58</v>
      </c>
      <c r="I2952" t="s">
        <v>43</v>
      </c>
      <c r="J2952" t="s">
        <v>8</v>
      </c>
      <c r="K2952" t="s">
        <v>59</v>
      </c>
      <c r="L2952" t="s">
        <v>2917</v>
      </c>
      <c r="M2952" t="s">
        <v>1496</v>
      </c>
      <c r="N2952">
        <v>0</v>
      </c>
      <c r="O2952" t="s">
        <v>47</v>
      </c>
      <c r="P2952">
        <v>7</v>
      </c>
      <c r="Q2952" t="s">
        <v>194</v>
      </c>
      <c r="R2952" t="s">
        <v>223</v>
      </c>
      <c r="S2952" t="s">
        <v>139</v>
      </c>
      <c r="T2952" t="s">
        <v>51</v>
      </c>
      <c r="U2952" t="s">
        <v>224</v>
      </c>
      <c r="V2952">
        <v>0.8</v>
      </c>
      <c r="W2952" s="1">
        <v>1258.4000000000003</v>
      </c>
      <c r="X2952">
        <v>1</v>
      </c>
      <c r="Y2952">
        <v>3.12</v>
      </c>
      <c r="Z2952">
        <v>4</v>
      </c>
      <c r="AA2952">
        <v>0.78</v>
      </c>
      <c r="AB2952" s="2">
        <v>0</v>
      </c>
      <c r="AC2952" s="1">
        <v>0</v>
      </c>
      <c r="AD2952" s="7">
        <v>43546</v>
      </c>
      <c r="AE2952" s="7">
        <v>43546</v>
      </c>
      <c r="AF2952">
        <v>0</v>
      </c>
      <c r="AG2952" t="s">
        <v>53</v>
      </c>
      <c r="AH2952" s="2">
        <v>0</v>
      </c>
      <c r="AI2952" s="1">
        <v>0</v>
      </c>
      <c r="AJ2952" s="1">
        <v>0</v>
      </c>
      <c r="AK2952" s="60" t="str">
        <f>+IF(Tabla1[[#This Row],[REQUEST_TY]]="SR MANTENIMIENTO CORRECTIVO", "EMERGENCIA", "OTROS")</f>
        <v>EMERGENCIA</v>
      </c>
      <c r="AL2952" s="6" t="str">
        <f>+_xlfn.IFS(Tabla1[[#This Row],[Veces obj]]&lt;=1,"0-1",Tabla1[[#This Row],[Veces obj]]&lt;=2,"1-2",Tabla1[[#This Row],[Veces obj]]&lt;=3,"2-3",TRUE,"&gt;3")</f>
        <v>0-1</v>
      </c>
      <c r="AM2952" s="60" t="str">
        <f>+_xlfn.IFS(MONTH(Tabla1[[#This Row],[MES]])&lt;=3,"Q1",MONTH(Tabla1[[#This Row],[MES]])&lt;=6,"Q2",MONTH(Tabla1[[#This Row],[MES]])&lt;=9,"Q3",TRUE,"Q4")</f>
        <v>Q1</v>
      </c>
      <c r="AN2952" s="15" t="str">
        <f>+IFERROR(VLOOKUP(Tabla1[[#This Row],[CUENTA]],CTAS[],2,0),"OTROS")</f>
        <v>OTROS</v>
      </c>
      <c r="AP2952" s="15" t="str">
        <f>+IFERROR(VLOOKUP(Tabla1[[#This Row],[EMPLEADO]],IS[],3,0),"OTROS")</f>
        <v>OTROS</v>
      </c>
      <c r="AQ2952" s="15" t="str">
        <f>+IFERROR(VLOOKUP(Tabla1[[#This Row],[EMPLEADO]],IS[[NÓMINA]:[INGENIERO]],2,0),"OTROS")</f>
        <v>OTROS</v>
      </c>
    </row>
    <row r="2953" spans="1:43" x14ac:dyDescent="0.25">
      <c r="A2953" t="s">
        <v>7477</v>
      </c>
      <c r="B2953">
        <v>1</v>
      </c>
      <c r="C2953" t="s">
        <v>9157</v>
      </c>
      <c r="D2953" t="s">
        <v>38</v>
      </c>
      <c r="E2953" t="s">
        <v>98</v>
      </c>
      <c r="F2953" t="s">
        <v>9158</v>
      </c>
      <c r="G2953" s="17" t="s">
        <v>3351</v>
      </c>
      <c r="H2953" t="s">
        <v>106</v>
      </c>
      <c r="I2953" t="s">
        <v>43</v>
      </c>
      <c r="J2953" t="s">
        <v>8</v>
      </c>
      <c r="K2953" t="s">
        <v>102</v>
      </c>
      <c r="L2953" t="s">
        <v>1651</v>
      </c>
      <c r="M2953" t="s">
        <v>46</v>
      </c>
      <c r="N2953">
        <v>0</v>
      </c>
      <c r="O2953" t="s">
        <v>47</v>
      </c>
      <c r="P2953">
        <v>152</v>
      </c>
      <c r="Q2953" t="s">
        <v>48</v>
      </c>
      <c r="R2953" t="s">
        <v>63</v>
      </c>
      <c r="S2953" t="s">
        <v>64</v>
      </c>
      <c r="T2953" t="s">
        <v>51</v>
      </c>
      <c r="U2953" t="s">
        <v>96</v>
      </c>
      <c r="V2953">
        <v>1.1000000000000001</v>
      </c>
      <c r="W2953" s="1">
        <v>1501.5000000000002</v>
      </c>
      <c r="X2953">
        <v>1</v>
      </c>
      <c r="Y2953">
        <v>1.19</v>
      </c>
      <c r="Z2953">
        <v>5</v>
      </c>
      <c r="AA2953">
        <v>0.23799999999999999</v>
      </c>
      <c r="AB2953" s="2">
        <v>0</v>
      </c>
      <c r="AC2953" s="1">
        <v>0</v>
      </c>
      <c r="AD2953" s="7">
        <v>43543</v>
      </c>
      <c r="AE2953" s="7">
        <v>43544</v>
      </c>
      <c r="AF2953">
        <v>1</v>
      </c>
      <c r="AG2953" t="s">
        <v>53</v>
      </c>
      <c r="AH2953" s="2">
        <v>0</v>
      </c>
      <c r="AI2953" s="1">
        <v>0</v>
      </c>
      <c r="AJ2953" s="1">
        <v>0</v>
      </c>
      <c r="AK2953" s="60" t="str">
        <f>+IF(Tabla1[[#This Row],[REQUEST_TY]]="SR MANTENIMIENTO CORRECTIVO", "EMERGENCIA", "OTROS")</f>
        <v>EMERGENCIA</v>
      </c>
      <c r="AL2953" s="6" t="str">
        <f>+_xlfn.IFS(Tabla1[[#This Row],[Veces obj]]&lt;=1,"0-1",Tabla1[[#This Row],[Veces obj]]&lt;=2,"1-2",Tabla1[[#This Row],[Veces obj]]&lt;=3,"2-3",TRUE,"&gt;3")</f>
        <v>0-1</v>
      </c>
      <c r="AM2953" s="60" t="str">
        <f>+_xlfn.IFS(MONTH(Tabla1[[#This Row],[MES]])&lt;=3,"Q1",MONTH(Tabla1[[#This Row],[MES]])&lt;=6,"Q2",MONTH(Tabla1[[#This Row],[MES]])&lt;=9,"Q3",TRUE,"Q4")</f>
        <v>Q1</v>
      </c>
      <c r="AN2953" s="15" t="str">
        <f>+IFERROR(VLOOKUP(Tabla1[[#This Row],[CUENTA]],CTAS[],2,0),"OTROS")</f>
        <v>OTROS</v>
      </c>
      <c r="AP2953" s="15" t="str">
        <f>+IFERROR(VLOOKUP(Tabla1[[#This Row],[EMPLEADO]],IS[],3,0),"OTROS")</f>
        <v>OTROS</v>
      </c>
      <c r="AQ2953" s="15" t="str">
        <f>+IFERROR(VLOOKUP(Tabla1[[#This Row],[EMPLEADO]],IS[[NÓMINA]:[INGENIERO]],2,0),"OTROS")</f>
        <v>OTROS</v>
      </c>
    </row>
    <row r="2954" spans="1:43" x14ac:dyDescent="0.25">
      <c r="A2954" t="s">
        <v>7477</v>
      </c>
      <c r="B2954">
        <v>1</v>
      </c>
      <c r="C2954" t="s">
        <v>7422</v>
      </c>
      <c r="D2954" t="s">
        <v>38</v>
      </c>
      <c r="E2954" t="s">
        <v>1784</v>
      </c>
      <c r="F2954" t="s">
        <v>7423</v>
      </c>
      <c r="G2954" s="17" t="s">
        <v>3323</v>
      </c>
      <c r="H2954" t="s">
        <v>136</v>
      </c>
      <c r="I2954" t="s">
        <v>43</v>
      </c>
      <c r="J2954" t="s">
        <v>8</v>
      </c>
      <c r="K2954" t="s">
        <v>3324</v>
      </c>
      <c r="L2954" t="s">
        <v>3325</v>
      </c>
      <c r="M2954" t="s">
        <v>736</v>
      </c>
      <c r="N2954">
        <v>0</v>
      </c>
      <c r="O2954" t="s">
        <v>47</v>
      </c>
      <c r="P2954">
        <v>27</v>
      </c>
      <c r="Q2954" t="s">
        <v>62</v>
      </c>
      <c r="R2954" t="s">
        <v>1789</v>
      </c>
      <c r="S2954" t="s">
        <v>110</v>
      </c>
      <c r="T2954" t="s">
        <v>51</v>
      </c>
      <c r="U2954" t="s">
        <v>363</v>
      </c>
      <c r="V2954">
        <v>1.1000000000000001</v>
      </c>
      <c r="W2954" s="1">
        <v>2359.5</v>
      </c>
      <c r="X2954">
        <v>1</v>
      </c>
      <c r="Y2954">
        <v>6.1</v>
      </c>
      <c r="Z2954">
        <v>3</v>
      </c>
      <c r="AA2954">
        <v>2.0333333333333332</v>
      </c>
      <c r="AB2954" s="2">
        <v>0.2583333333333333</v>
      </c>
      <c r="AC2954" s="1">
        <v>-554.12499999999989</v>
      </c>
      <c r="AD2954" s="7">
        <v>43545</v>
      </c>
      <c r="AE2954" s="7">
        <v>43546</v>
      </c>
      <c r="AF2954">
        <v>1</v>
      </c>
      <c r="AG2954" t="s">
        <v>53</v>
      </c>
      <c r="AH2954" s="2">
        <v>0</v>
      </c>
      <c r="AI2954" s="1">
        <v>0</v>
      </c>
      <c r="AJ2954" s="1">
        <v>0</v>
      </c>
      <c r="AK2954" s="60" t="str">
        <f>+IF(Tabla1[[#This Row],[REQUEST_TY]]="SR MANTENIMIENTO CORRECTIVO", "EMERGENCIA", "OTROS")</f>
        <v>EMERGENCIA</v>
      </c>
      <c r="AL2954" s="6" t="str">
        <f>+_xlfn.IFS(Tabla1[[#This Row],[Veces obj]]&lt;=1,"0-1",Tabla1[[#This Row],[Veces obj]]&lt;=2,"1-2",Tabla1[[#This Row],[Veces obj]]&lt;=3,"2-3",TRUE,"&gt;3")</f>
        <v>2-3</v>
      </c>
      <c r="AM2954" s="60" t="str">
        <f>+_xlfn.IFS(MONTH(Tabla1[[#This Row],[MES]])&lt;=3,"Q1",MONTH(Tabla1[[#This Row],[MES]])&lt;=6,"Q2",MONTH(Tabla1[[#This Row],[MES]])&lt;=9,"Q3",TRUE,"Q4")</f>
        <v>Q1</v>
      </c>
      <c r="AN2954" s="15" t="str">
        <f>+IFERROR(VLOOKUP(Tabla1[[#This Row],[CUENTA]],CTAS[],2,0),"OTROS")</f>
        <v>OTROS</v>
      </c>
      <c r="AP2954" s="15" t="str">
        <f>+IFERROR(VLOOKUP(Tabla1[[#This Row],[EMPLEADO]],IS[],3,0),"OTROS")</f>
        <v>OTROS</v>
      </c>
      <c r="AQ2954" s="15" t="str">
        <f>+IFERROR(VLOOKUP(Tabla1[[#This Row],[EMPLEADO]],IS[[NÓMINA]:[INGENIERO]],2,0),"OTROS")</f>
        <v>OTROS</v>
      </c>
    </row>
    <row r="2955" spans="1:43" x14ac:dyDescent="0.25">
      <c r="A2955" t="s">
        <v>7477</v>
      </c>
      <c r="B2955">
        <v>1</v>
      </c>
      <c r="C2955" t="s">
        <v>9159</v>
      </c>
      <c r="D2955" t="s">
        <v>38</v>
      </c>
      <c r="E2955" t="s">
        <v>1966</v>
      </c>
      <c r="F2955" t="s">
        <v>9160</v>
      </c>
      <c r="G2955" s="17" t="s">
        <v>9161</v>
      </c>
      <c r="H2955" t="s">
        <v>8581</v>
      </c>
      <c r="I2955" t="s">
        <v>43</v>
      </c>
      <c r="J2955" t="s">
        <v>8</v>
      </c>
      <c r="K2955" t="s">
        <v>9162</v>
      </c>
      <c r="L2955" t="s">
        <v>9163</v>
      </c>
      <c r="M2955" t="s">
        <v>256</v>
      </c>
      <c r="N2955">
        <v>0</v>
      </c>
      <c r="O2955" t="s">
        <v>47</v>
      </c>
      <c r="P2955">
        <v>2665</v>
      </c>
      <c r="Q2955" t="s">
        <v>48</v>
      </c>
      <c r="R2955" t="s">
        <v>74</v>
      </c>
      <c r="S2955" t="s">
        <v>50</v>
      </c>
      <c r="T2955" t="s">
        <v>51</v>
      </c>
      <c r="U2955" t="s">
        <v>52</v>
      </c>
      <c r="V2955">
        <v>1.05</v>
      </c>
      <c r="W2955" s="1">
        <v>750.75000000000011</v>
      </c>
      <c r="X2955">
        <v>1</v>
      </c>
      <c r="Y2955">
        <v>2.58</v>
      </c>
      <c r="Z2955">
        <v>5</v>
      </c>
      <c r="AA2955">
        <v>0.51600000000000001</v>
      </c>
      <c r="AB2955" s="2">
        <v>0</v>
      </c>
      <c r="AC2955" s="1">
        <v>0</v>
      </c>
      <c r="AD2955" s="7">
        <v>43550</v>
      </c>
      <c r="AE2955" s="7">
        <v>43551</v>
      </c>
      <c r="AF2955">
        <v>1</v>
      </c>
      <c r="AG2955" t="s">
        <v>53</v>
      </c>
      <c r="AH2955" s="2">
        <v>0</v>
      </c>
      <c r="AI2955" s="1">
        <v>0</v>
      </c>
      <c r="AJ2955" s="1">
        <v>0</v>
      </c>
      <c r="AK2955" s="60" t="str">
        <f>+IF(Tabla1[[#This Row],[REQUEST_TY]]="SR MANTENIMIENTO CORRECTIVO", "EMERGENCIA", "OTROS")</f>
        <v>EMERGENCIA</v>
      </c>
      <c r="AL2955" s="6" t="str">
        <f>+_xlfn.IFS(Tabla1[[#This Row],[Veces obj]]&lt;=1,"0-1",Tabla1[[#This Row],[Veces obj]]&lt;=2,"1-2",Tabla1[[#This Row],[Veces obj]]&lt;=3,"2-3",TRUE,"&gt;3")</f>
        <v>0-1</v>
      </c>
      <c r="AM2955" s="60" t="str">
        <f>+_xlfn.IFS(MONTH(Tabla1[[#This Row],[MES]])&lt;=3,"Q1",MONTH(Tabla1[[#This Row],[MES]])&lt;=6,"Q2",MONTH(Tabla1[[#This Row],[MES]])&lt;=9,"Q3",TRUE,"Q4")</f>
        <v>Q1</v>
      </c>
      <c r="AN2955" s="15" t="str">
        <f>+IFERROR(VLOOKUP(Tabla1[[#This Row],[CUENTA]],CTAS[],2,0),"OTROS")</f>
        <v>OTROS</v>
      </c>
      <c r="AP2955" s="15" t="str">
        <f>+IFERROR(VLOOKUP(Tabla1[[#This Row],[EMPLEADO]],IS[],3,0),"OTROS")</f>
        <v>OTROS</v>
      </c>
      <c r="AQ2955" s="15" t="str">
        <f>+IFERROR(VLOOKUP(Tabla1[[#This Row],[EMPLEADO]],IS[[NÓMINA]:[INGENIERO]],2,0),"OTROS")</f>
        <v>OTROS</v>
      </c>
    </row>
    <row r="2956" spans="1:43" x14ac:dyDescent="0.25">
      <c r="A2956" t="s">
        <v>7477</v>
      </c>
      <c r="B2956">
        <v>1</v>
      </c>
      <c r="C2956" t="s">
        <v>9164</v>
      </c>
      <c r="D2956" t="s">
        <v>38</v>
      </c>
      <c r="E2956" t="s">
        <v>558</v>
      </c>
      <c r="F2956" t="s">
        <v>9165</v>
      </c>
      <c r="G2956" s="17" t="s">
        <v>9166</v>
      </c>
      <c r="H2956" t="s">
        <v>471</v>
      </c>
      <c r="I2956" t="s">
        <v>43</v>
      </c>
      <c r="J2956" t="s">
        <v>8</v>
      </c>
      <c r="K2956" t="s">
        <v>966</v>
      </c>
      <c r="L2956" t="s">
        <v>5288</v>
      </c>
      <c r="M2956" t="s">
        <v>4271</v>
      </c>
      <c r="N2956">
        <v>0</v>
      </c>
      <c r="O2956" t="s">
        <v>47</v>
      </c>
      <c r="P2956">
        <v>2665</v>
      </c>
      <c r="Q2956" t="s">
        <v>48</v>
      </c>
      <c r="R2956" t="s">
        <v>95</v>
      </c>
      <c r="S2956" t="s">
        <v>64</v>
      </c>
      <c r="T2956" t="s">
        <v>51</v>
      </c>
      <c r="U2956" t="s">
        <v>96</v>
      </c>
      <c r="V2956">
        <v>1.1000000000000001</v>
      </c>
      <c r="W2956" s="1">
        <v>1501.5000000000002</v>
      </c>
      <c r="X2956">
        <v>1</v>
      </c>
      <c r="Y2956">
        <v>0.62</v>
      </c>
      <c r="Z2956">
        <v>5</v>
      </c>
      <c r="AA2956">
        <v>0.124</v>
      </c>
      <c r="AB2956" s="2">
        <v>0</v>
      </c>
      <c r="AC2956" s="1">
        <v>0</v>
      </c>
      <c r="AD2956" s="7">
        <v>43543</v>
      </c>
      <c r="AE2956" s="7">
        <v>43543</v>
      </c>
      <c r="AF2956">
        <v>0</v>
      </c>
      <c r="AG2956" t="s">
        <v>53</v>
      </c>
      <c r="AH2956" s="2">
        <v>0</v>
      </c>
      <c r="AI2956" s="1">
        <v>0</v>
      </c>
      <c r="AJ2956" s="1">
        <v>0</v>
      </c>
      <c r="AK2956" s="60" t="str">
        <f>+IF(Tabla1[[#This Row],[REQUEST_TY]]="SR MANTENIMIENTO CORRECTIVO", "EMERGENCIA", "OTROS")</f>
        <v>EMERGENCIA</v>
      </c>
      <c r="AL2956" s="6" t="str">
        <f>+_xlfn.IFS(Tabla1[[#This Row],[Veces obj]]&lt;=1,"0-1",Tabla1[[#This Row],[Veces obj]]&lt;=2,"1-2",Tabla1[[#This Row],[Veces obj]]&lt;=3,"2-3",TRUE,"&gt;3")</f>
        <v>0-1</v>
      </c>
      <c r="AM2956" s="60" t="str">
        <f>+_xlfn.IFS(MONTH(Tabla1[[#This Row],[MES]])&lt;=3,"Q1",MONTH(Tabla1[[#This Row],[MES]])&lt;=6,"Q2",MONTH(Tabla1[[#This Row],[MES]])&lt;=9,"Q3",TRUE,"Q4")</f>
        <v>Q1</v>
      </c>
      <c r="AN2956" s="15" t="str">
        <f>+IFERROR(VLOOKUP(Tabla1[[#This Row],[CUENTA]],CTAS[],2,0),"OTROS")</f>
        <v>OTROS</v>
      </c>
      <c r="AP2956" s="15" t="str">
        <f>+IFERROR(VLOOKUP(Tabla1[[#This Row],[EMPLEADO]],IS[],3,0),"OTROS")</f>
        <v>OTROS</v>
      </c>
      <c r="AQ2956" s="15" t="str">
        <f>+IFERROR(VLOOKUP(Tabla1[[#This Row],[EMPLEADO]],IS[[NÓMINA]:[INGENIERO]],2,0),"OTROS")</f>
        <v>OTROS</v>
      </c>
    </row>
    <row r="2957" spans="1:43" x14ac:dyDescent="0.25">
      <c r="A2957" t="s">
        <v>7477</v>
      </c>
      <c r="B2957">
        <v>1</v>
      </c>
      <c r="C2957" t="s">
        <v>9167</v>
      </c>
      <c r="D2957" t="s">
        <v>38</v>
      </c>
      <c r="E2957" t="s">
        <v>558</v>
      </c>
      <c r="F2957" t="s">
        <v>9168</v>
      </c>
      <c r="G2957" s="17" t="s">
        <v>5287</v>
      </c>
      <c r="H2957" t="s">
        <v>471</v>
      </c>
      <c r="I2957" t="s">
        <v>43</v>
      </c>
      <c r="J2957" t="s">
        <v>8</v>
      </c>
      <c r="K2957" t="s">
        <v>966</v>
      </c>
      <c r="L2957" t="s">
        <v>5288</v>
      </c>
      <c r="M2957" t="s">
        <v>4271</v>
      </c>
      <c r="N2957">
        <v>0</v>
      </c>
      <c r="O2957" t="s">
        <v>47</v>
      </c>
      <c r="P2957">
        <v>40</v>
      </c>
      <c r="Q2957" t="s">
        <v>82</v>
      </c>
      <c r="R2957" t="s">
        <v>95</v>
      </c>
      <c r="S2957" t="s">
        <v>64</v>
      </c>
      <c r="T2957" t="s">
        <v>51</v>
      </c>
      <c r="U2957" t="s">
        <v>83</v>
      </c>
      <c r="V2957">
        <v>1.05</v>
      </c>
      <c r="W2957" s="1">
        <v>1433.25</v>
      </c>
      <c r="X2957">
        <v>1</v>
      </c>
      <c r="Y2957">
        <v>1.27</v>
      </c>
      <c r="Z2957">
        <v>5</v>
      </c>
      <c r="AA2957">
        <v>0.254</v>
      </c>
      <c r="AB2957" s="2">
        <v>0</v>
      </c>
      <c r="AC2957" s="1">
        <v>0</v>
      </c>
      <c r="AD2957" s="7">
        <v>43545</v>
      </c>
      <c r="AE2957" s="7">
        <v>43545</v>
      </c>
      <c r="AF2957">
        <v>0</v>
      </c>
      <c r="AG2957" t="s">
        <v>53</v>
      </c>
      <c r="AH2957" s="2">
        <v>0</v>
      </c>
      <c r="AI2957" s="1">
        <v>0</v>
      </c>
      <c r="AJ2957" s="1">
        <v>0</v>
      </c>
      <c r="AK2957" s="60" t="str">
        <f>+IF(Tabla1[[#This Row],[REQUEST_TY]]="SR MANTENIMIENTO CORRECTIVO", "EMERGENCIA", "OTROS")</f>
        <v>EMERGENCIA</v>
      </c>
      <c r="AL2957" s="6" t="str">
        <f>+_xlfn.IFS(Tabla1[[#This Row],[Veces obj]]&lt;=1,"0-1",Tabla1[[#This Row],[Veces obj]]&lt;=2,"1-2",Tabla1[[#This Row],[Veces obj]]&lt;=3,"2-3",TRUE,"&gt;3")</f>
        <v>0-1</v>
      </c>
      <c r="AM2957" s="60" t="str">
        <f>+_xlfn.IFS(MONTH(Tabla1[[#This Row],[MES]])&lt;=3,"Q1",MONTH(Tabla1[[#This Row],[MES]])&lt;=6,"Q2",MONTH(Tabla1[[#This Row],[MES]])&lt;=9,"Q3",TRUE,"Q4")</f>
        <v>Q1</v>
      </c>
      <c r="AN2957" s="15" t="str">
        <f>+IFERROR(VLOOKUP(Tabla1[[#This Row],[CUENTA]],CTAS[],2,0),"OTROS")</f>
        <v>OTROS</v>
      </c>
      <c r="AP2957" s="15" t="str">
        <f>+IFERROR(VLOOKUP(Tabla1[[#This Row],[EMPLEADO]],IS[],3,0),"OTROS")</f>
        <v>OTROS</v>
      </c>
      <c r="AQ2957" s="15" t="str">
        <f>+IFERROR(VLOOKUP(Tabla1[[#This Row],[EMPLEADO]],IS[[NÓMINA]:[INGENIERO]],2,0),"OTROS")</f>
        <v>OTROS</v>
      </c>
    </row>
    <row r="2958" spans="1:43" x14ac:dyDescent="0.25">
      <c r="A2958" t="s">
        <v>7477</v>
      </c>
      <c r="B2958">
        <v>1</v>
      </c>
      <c r="C2958" t="s">
        <v>9169</v>
      </c>
      <c r="D2958" t="s">
        <v>38</v>
      </c>
      <c r="E2958" t="s">
        <v>76</v>
      </c>
      <c r="F2958" t="s">
        <v>9170</v>
      </c>
      <c r="G2958" s="17" t="s">
        <v>9171</v>
      </c>
      <c r="H2958" t="s">
        <v>79</v>
      </c>
      <c r="I2958" t="s">
        <v>43</v>
      </c>
      <c r="J2958" t="s">
        <v>8</v>
      </c>
      <c r="K2958" t="s">
        <v>59</v>
      </c>
      <c r="L2958" t="s">
        <v>1149</v>
      </c>
      <c r="M2958" t="s">
        <v>1150</v>
      </c>
      <c r="N2958">
        <v>0</v>
      </c>
      <c r="O2958" t="s">
        <v>47</v>
      </c>
      <c r="P2958">
        <v>116</v>
      </c>
      <c r="Q2958" t="s">
        <v>48</v>
      </c>
      <c r="R2958" t="s">
        <v>63</v>
      </c>
      <c r="S2958" t="s">
        <v>64</v>
      </c>
      <c r="T2958" t="s">
        <v>51</v>
      </c>
      <c r="U2958" t="s">
        <v>96</v>
      </c>
      <c r="V2958">
        <v>1.1000000000000001</v>
      </c>
      <c r="W2958" s="1">
        <v>1501.5000000000002</v>
      </c>
      <c r="X2958">
        <v>1</v>
      </c>
      <c r="Y2958">
        <v>3.38</v>
      </c>
      <c r="Z2958">
        <v>5</v>
      </c>
      <c r="AA2958">
        <v>0.67599999999999993</v>
      </c>
      <c r="AB2958" s="2">
        <v>0</v>
      </c>
      <c r="AC2958" s="1">
        <v>0</v>
      </c>
      <c r="AD2958" s="7">
        <v>43544</v>
      </c>
      <c r="AE2958" s="7">
        <v>43545</v>
      </c>
      <c r="AF2958">
        <v>1</v>
      </c>
      <c r="AG2958" t="s">
        <v>53</v>
      </c>
      <c r="AH2958" s="2">
        <v>0</v>
      </c>
      <c r="AI2958" s="1">
        <v>0</v>
      </c>
      <c r="AJ2958" s="1">
        <v>0</v>
      </c>
      <c r="AK2958" s="60" t="str">
        <f>+IF(Tabla1[[#This Row],[REQUEST_TY]]="SR MANTENIMIENTO CORRECTIVO", "EMERGENCIA", "OTROS")</f>
        <v>EMERGENCIA</v>
      </c>
      <c r="AL2958" s="6" t="str">
        <f>+_xlfn.IFS(Tabla1[[#This Row],[Veces obj]]&lt;=1,"0-1",Tabla1[[#This Row],[Veces obj]]&lt;=2,"1-2",Tabla1[[#This Row],[Veces obj]]&lt;=3,"2-3",TRUE,"&gt;3")</f>
        <v>0-1</v>
      </c>
      <c r="AM2958" s="60" t="str">
        <f>+_xlfn.IFS(MONTH(Tabla1[[#This Row],[MES]])&lt;=3,"Q1",MONTH(Tabla1[[#This Row],[MES]])&lt;=6,"Q2",MONTH(Tabla1[[#This Row],[MES]])&lt;=9,"Q3",TRUE,"Q4")</f>
        <v>Q1</v>
      </c>
      <c r="AN2958" s="15" t="str">
        <f>+IFERROR(VLOOKUP(Tabla1[[#This Row],[CUENTA]],CTAS[],2,0),"OTROS")</f>
        <v>OTROS</v>
      </c>
      <c r="AP2958" s="15" t="str">
        <f>+IFERROR(VLOOKUP(Tabla1[[#This Row],[EMPLEADO]],IS[],3,0),"OTROS")</f>
        <v>OTROS</v>
      </c>
      <c r="AQ2958" s="15" t="str">
        <f>+IFERROR(VLOOKUP(Tabla1[[#This Row],[EMPLEADO]],IS[[NÓMINA]:[INGENIERO]],2,0),"OTROS")</f>
        <v>OTROS</v>
      </c>
    </row>
    <row r="2959" spans="1:43" x14ac:dyDescent="0.25">
      <c r="A2959" t="s">
        <v>7477</v>
      </c>
      <c r="B2959">
        <v>1</v>
      </c>
      <c r="C2959" t="s">
        <v>9172</v>
      </c>
      <c r="D2959" t="s">
        <v>38</v>
      </c>
      <c r="E2959" t="s">
        <v>6590</v>
      </c>
      <c r="F2959" t="s">
        <v>9173</v>
      </c>
      <c r="G2959" s="17" t="s">
        <v>6592</v>
      </c>
      <c r="H2959" t="s">
        <v>220</v>
      </c>
      <c r="I2959" t="s">
        <v>43</v>
      </c>
      <c r="J2959" t="s">
        <v>8</v>
      </c>
      <c r="K2959" t="s">
        <v>199</v>
      </c>
      <c r="L2959" t="s">
        <v>6593</v>
      </c>
      <c r="M2959" t="s">
        <v>736</v>
      </c>
      <c r="N2959">
        <v>0</v>
      </c>
      <c r="O2959" t="s">
        <v>47</v>
      </c>
      <c r="P2959">
        <v>19</v>
      </c>
      <c r="Q2959" t="s">
        <v>62</v>
      </c>
      <c r="R2959" t="s">
        <v>63</v>
      </c>
      <c r="S2959" t="s">
        <v>64</v>
      </c>
      <c r="T2959" t="s">
        <v>51</v>
      </c>
      <c r="U2959" t="s">
        <v>65</v>
      </c>
      <c r="V2959">
        <v>0.8</v>
      </c>
      <c r="W2959" s="1">
        <v>1092</v>
      </c>
      <c r="X2959">
        <v>1</v>
      </c>
      <c r="Y2959">
        <v>2.84</v>
      </c>
      <c r="Z2959">
        <v>5</v>
      </c>
      <c r="AA2959">
        <v>0.56799999999999995</v>
      </c>
      <c r="AB2959" s="2">
        <v>0</v>
      </c>
      <c r="AC2959" s="1">
        <v>0</v>
      </c>
      <c r="AD2959" s="7">
        <v>43552</v>
      </c>
      <c r="AE2959" s="7">
        <v>43552</v>
      </c>
      <c r="AF2959">
        <v>0</v>
      </c>
      <c r="AG2959" t="s">
        <v>53</v>
      </c>
      <c r="AH2959" s="2">
        <v>0</v>
      </c>
      <c r="AI2959" s="1">
        <v>0</v>
      </c>
      <c r="AJ2959" s="1">
        <v>0</v>
      </c>
      <c r="AK2959" s="60" t="str">
        <f>+IF(Tabla1[[#This Row],[REQUEST_TY]]="SR MANTENIMIENTO CORRECTIVO", "EMERGENCIA", "OTROS")</f>
        <v>EMERGENCIA</v>
      </c>
      <c r="AL2959" s="6" t="str">
        <f>+_xlfn.IFS(Tabla1[[#This Row],[Veces obj]]&lt;=1,"0-1",Tabla1[[#This Row],[Veces obj]]&lt;=2,"1-2",Tabla1[[#This Row],[Veces obj]]&lt;=3,"2-3",TRUE,"&gt;3")</f>
        <v>0-1</v>
      </c>
      <c r="AM2959" s="60" t="str">
        <f>+_xlfn.IFS(MONTH(Tabla1[[#This Row],[MES]])&lt;=3,"Q1",MONTH(Tabla1[[#This Row],[MES]])&lt;=6,"Q2",MONTH(Tabla1[[#This Row],[MES]])&lt;=9,"Q3",TRUE,"Q4")</f>
        <v>Q1</v>
      </c>
      <c r="AN2959" s="15" t="str">
        <f>+IFERROR(VLOOKUP(Tabla1[[#This Row],[CUENTA]],CTAS[],2,0),"OTROS")</f>
        <v>OTROS</v>
      </c>
      <c r="AP2959" s="15" t="str">
        <f>+IFERROR(VLOOKUP(Tabla1[[#This Row],[EMPLEADO]],IS[],3,0),"OTROS")</f>
        <v>OTROS</v>
      </c>
      <c r="AQ2959" s="15" t="str">
        <f>+IFERROR(VLOOKUP(Tabla1[[#This Row],[EMPLEADO]],IS[[NÓMINA]:[INGENIERO]],2,0),"OTROS")</f>
        <v>OTROS</v>
      </c>
    </row>
    <row r="2960" spans="1:43" x14ac:dyDescent="0.25">
      <c r="A2960" t="s">
        <v>7477</v>
      </c>
      <c r="B2960">
        <v>1</v>
      </c>
      <c r="C2960" t="s">
        <v>9174</v>
      </c>
      <c r="D2960" t="s">
        <v>38</v>
      </c>
      <c r="E2960" t="s">
        <v>8037</v>
      </c>
      <c r="F2960" t="s">
        <v>9175</v>
      </c>
      <c r="G2960" s="17" t="s">
        <v>8039</v>
      </c>
      <c r="H2960" t="s">
        <v>163</v>
      </c>
      <c r="I2960" t="s">
        <v>43</v>
      </c>
      <c r="J2960" t="s">
        <v>8</v>
      </c>
      <c r="K2960" t="s">
        <v>8040</v>
      </c>
      <c r="L2960" t="s">
        <v>8041</v>
      </c>
      <c r="M2960" t="s">
        <v>119</v>
      </c>
      <c r="N2960">
        <v>0</v>
      </c>
      <c r="O2960" t="s">
        <v>47</v>
      </c>
      <c r="P2960">
        <v>8</v>
      </c>
      <c r="Q2960" t="s">
        <v>194</v>
      </c>
      <c r="R2960" t="s">
        <v>242</v>
      </c>
      <c r="S2960" t="s">
        <v>64</v>
      </c>
      <c r="T2960" t="s">
        <v>51</v>
      </c>
      <c r="U2960" t="s">
        <v>195</v>
      </c>
      <c r="V2960">
        <v>0.6</v>
      </c>
      <c r="W2960" s="1">
        <v>819</v>
      </c>
      <c r="X2960">
        <v>1</v>
      </c>
      <c r="Y2960">
        <v>2.61</v>
      </c>
      <c r="Z2960">
        <v>5</v>
      </c>
      <c r="AA2960">
        <v>0.52200000000000002</v>
      </c>
      <c r="AB2960" s="2">
        <v>0</v>
      </c>
      <c r="AC2960" s="1">
        <v>0</v>
      </c>
      <c r="AD2960" s="7">
        <v>43543</v>
      </c>
      <c r="AE2960" s="7">
        <v>43544</v>
      </c>
      <c r="AF2960">
        <v>1</v>
      </c>
      <c r="AG2960" t="s">
        <v>53</v>
      </c>
      <c r="AH2960" s="2">
        <v>0</v>
      </c>
      <c r="AI2960" s="1">
        <v>0</v>
      </c>
      <c r="AJ2960" s="1">
        <v>0</v>
      </c>
      <c r="AK2960" s="60" t="str">
        <f>+IF(Tabla1[[#This Row],[REQUEST_TY]]="SR MANTENIMIENTO CORRECTIVO", "EMERGENCIA", "OTROS")</f>
        <v>EMERGENCIA</v>
      </c>
      <c r="AL2960" s="6" t="str">
        <f>+_xlfn.IFS(Tabla1[[#This Row],[Veces obj]]&lt;=1,"0-1",Tabla1[[#This Row],[Veces obj]]&lt;=2,"1-2",Tabla1[[#This Row],[Veces obj]]&lt;=3,"2-3",TRUE,"&gt;3")</f>
        <v>0-1</v>
      </c>
      <c r="AM2960" s="60" t="str">
        <f>+_xlfn.IFS(MONTH(Tabla1[[#This Row],[MES]])&lt;=3,"Q1",MONTH(Tabla1[[#This Row],[MES]])&lt;=6,"Q2",MONTH(Tabla1[[#This Row],[MES]])&lt;=9,"Q3",TRUE,"Q4")</f>
        <v>Q1</v>
      </c>
      <c r="AN2960" s="15" t="str">
        <f>+IFERROR(VLOOKUP(Tabla1[[#This Row],[CUENTA]],CTAS[],2,0),"OTROS")</f>
        <v>OTROS</v>
      </c>
      <c r="AP2960" s="15" t="str">
        <f>+IFERROR(VLOOKUP(Tabla1[[#This Row],[EMPLEADO]],IS[],3,0),"OTROS")</f>
        <v>CHIHUAHUA</v>
      </c>
      <c r="AQ2960" s="15" t="str">
        <f>+IFERROR(VLOOKUP(Tabla1[[#This Row],[EMPLEADO]],IS[[NÓMINA]:[INGENIERO]],2,0),"OTROS")</f>
        <v>LUIS EDUARDO MUÑOZ</v>
      </c>
    </row>
    <row r="2961" spans="1:43" x14ac:dyDescent="0.25">
      <c r="A2961" t="s">
        <v>7477</v>
      </c>
      <c r="B2961">
        <v>1</v>
      </c>
      <c r="C2961" t="s">
        <v>9176</v>
      </c>
      <c r="D2961" t="s">
        <v>38</v>
      </c>
      <c r="E2961" t="s">
        <v>226</v>
      </c>
      <c r="F2961" t="s">
        <v>9177</v>
      </c>
      <c r="G2961" s="17" t="s">
        <v>9178</v>
      </c>
      <c r="H2961" t="s">
        <v>163</v>
      </c>
      <c r="I2961" t="s">
        <v>43</v>
      </c>
      <c r="J2961" t="s">
        <v>8</v>
      </c>
      <c r="K2961" t="s">
        <v>151</v>
      </c>
      <c r="L2961" t="s">
        <v>164</v>
      </c>
      <c r="M2961" t="s">
        <v>165</v>
      </c>
      <c r="N2961">
        <v>0</v>
      </c>
      <c r="O2961" t="s">
        <v>47</v>
      </c>
      <c r="P2961">
        <v>378</v>
      </c>
      <c r="Q2961" t="s">
        <v>48</v>
      </c>
      <c r="R2961" t="s">
        <v>153</v>
      </c>
      <c r="S2961" t="s">
        <v>50</v>
      </c>
      <c r="T2961" t="s">
        <v>51</v>
      </c>
      <c r="U2961" t="s">
        <v>52</v>
      </c>
      <c r="V2961">
        <v>1.05</v>
      </c>
      <c r="W2961" s="1">
        <v>750.75000000000011</v>
      </c>
      <c r="X2961">
        <v>1</v>
      </c>
      <c r="Y2961">
        <v>0</v>
      </c>
      <c r="Z2961">
        <v>5</v>
      </c>
      <c r="AA2961">
        <v>0</v>
      </c>
      <c r="AB2961" s="2">
        <v>0</v>
      </c>
      <c r="AC2961" s="1">
        <v>0</v>
      </c>
      <c r="AD2961" s="7">
        <v>43544</v>
      </c>
      <c r="AE2961" s="7">
        <v>43545</v>
      </c>
      <c r="AF2961">
        <v>1</v>
      </c>
      <c r="AG2961" t="s">
        <v>53</v>
      </c>
      <c r="AH2961" s="2">
        <v>0</v>
      </c>
      <c r="AI2961" s="1">
        <v>0</v>
      </c>
      <c r="AJ2961" s="1">
        <v>0</v>
      </c>
      <c r="AK2961" s="60" t="str">
        <f>+IF(Tabla1[[#This Row],[REQUEST_TY]]="SR MANTENIMIENTO CORRECTIVO", "EMERGENCIA", "OTROS")</f>
        <v>EMERGENCIA</v>
      </c>
      <c r="AL2961" s="6" t="str">
        <f>+_xlfn.IFS(Tabla1[[#This Row],[Veces obj]]&lt;=1,"0-1",Tabla1[[#This Row],[Veces obj]]&lt;=2,"1-2",Tabla1[[#This Row],[Veces obj]]&lt;=3,"2-3",TRUE,"&gt;3")</f>
        <v>0-1</v>
      </c>
      <c r="AM2961" s="60" t="str">
        <f>+_xlfn.IFS(MONTH(Tabla1[[#This Row],[MES]])&lt;=3,"Q1",MONTH(Tabla1[[#This Row],[MES]])&lt;=6,"Q2",MONTH(Tabla1[[#This Row],[MES]])&lt;=9,"Q3",TRUE,"Q4")</f>
        <v>Q1</v>
      </c>
      <c r="AN2961" s="15" t="str">
        <f>+IFERROR(VLOOKUP(Tabla1[[#This Row],[CUENTA]],CTAS[],2,0),"OTROS")</f>
        <v>HONEYWELL</v>
      </c>
      <c r="AP2961" s="15" t="str">
        <f>+IFERROR(VLOOKUP(Tabla1[[#This Row],[EMPLEADO]],IS[],3,0),"OTROS")</f>
        <v>CHIHUAHUA</v>
      </c>
      <c r="AQ2961" s="15" t="str">
        <f>+IFERROR(VLOOKUP(Tabla1[[#This Row],[EMPLEADO]],IS[[NÓMINA]:[INGENIERO]],2,0),"OTROS")</f>
        <v>LUIS EDUARDO MUÑOZ</v>
      </c>
    </row>
    <row r="2962" spans="1:43" x14ac:dyDescent="0.25">
      <c r="A2962" t="s">
        <v>7477</v>
      </c>
      <c r="B2962">
        <v>1</v>
      </c>
      <c r="C2962" t="s">
        <v>9179</v>
      </c>
      <c r="D2962" t="s">
        <v>38</v>
      </c>
      <c r="E2962" t="s">
        <v>147</v>
      </c>
      <c r="F2962" t="s">
        <v>9180</v>
      </c>
      <c r="G2962" s="17" t="s">
        <v>9181</v>
      </c>
      <c r="H2962" t="s">
        <v>150</v>
      </c>
      <c r="I2962" t="s">
        <v>43</v>
      </c>
      <c r="J2962" t="s">
        <v>8</v>
      </c>
      <c r="K2962" t="s">
        <v>151</v>
      </c>
      <c r="L2962" t="s">
        <v>185</v>
      </c>
      <c r="M2962" t="s">
        <v>73</v>
      </c>
      <c r="N2962">
        <v>0</v>
      </c>
      <c r="O2962" t="s">
        <v>47</v>
      </c>
      <c r="P2962">
        <v>544</v>
      </c>
      <c r="Q2962" t="s">
        <v>48</v>
      </c>
      <c r="R2962" t="s">
        <v>153</v>
      </c>
      <c r="S2962" t="s">
        <v>50</v>
      </c>
      <c r="T2962" t="s">
        <v>51</v>
      </c>
      <c r="U2962" t="s">
        <v>52</v>
      </c>
      <c r="V2962">
        <v>1.05</v>
      </c>
      <c r="W2962" s="1">
        <v>750.75000000000011</v>
      </c>
      <c r="X2962">
        <v>1</v>
      </c>
      <c r="Y2962">
        <v>0.65</v>
      </c>
      <c r="Z2962">
        <v>5</v>
      </c>
      <c r="AA2962">
        <v>0.13</v>
      </c>
      <c r="AB2962" s="2">
        <v>0</v>
      </c>
      <c r="AC2962" s="1">
        <v>0</v>
      </c>
      <c r="AD2962" s="7">
        <v>43544</v>
      </c>
      <c r="AE2962" s="7">
        <v>43544</v>
      </c>
      <c r="AF2962">
        <v>0</v>
      </c>
      <c r="AG2962" t="s">
        <v>53</v>
      </c>
      <c r="AH2962" s="2">
        <v>0</v>
      </c>
      <c r="AI2962" s="1">
        <v>0</v>
      </c>
      <c r="AJ2962" s="1">
        <v>0</v>
      </c>
      <c r="AK2962" s="60" t="str">
        <f>+IF(Tabla1[[#This Row],[REQUEST_TY]]="SR MANTENIMIENTO CORRECTIVO", "EMERGENCIA", "OTROS")</f>
        <v>EMERGENCIA</v>
      </c>
      <c r="AL2962" s="6" t="str">
        <f>+_xlfn.IFS(Tabla1[[#This Row],[Veces obj]]&lt;=1,"0-1",Tabla1[[#This Row],[Veces obj]]&lt;=2,"1-2",Tabla1[[#This Row],[Veces obj]]&lt;=3,"2-3",TRUE,"&gt;3")</f>
        <v>0-1</v>
      </c>
      <c r="AM2962" s="60" t="str">
        <f>+_xlfn.IFS(MONTH(Tabla1[[#This Row],[MES]])&lt;=3,"Q1",MONTH(Tabla1[[#This Row],[MES]])&lt;=6,"Q2",MONTH(Tabla1[[#This Row],[MES]])&lt;=9,"Q3",TRUE,"Q4")</f>
        <v>Q1</v>
      </c>
      <c r="AN2962" s="15" t="str">
        <f>+IFERROR(VLOOKUP(Tabla1[[#This Row],[CUENTA]],CTAS[],2,0),"OTROS")</f>
        <v>HONEYWELL</v>
      </c>
      <c r="AP2962" s="15" t="str">
        <f>+IFERROR(VLOOKUP(Tabla1[[#This Row],[EMPLEADO]],IS[],3,0),"OTROS")</f>
        <v>JUAREZ</v>
      </c>
      <c r="AQ2962" s="15" t="str">
        <f>+IFERROR(VLOOKUP(Tabla1[[#This Row],[EMPLEADO]],IS[[NÓMINA]:[INGENIERO]],2,0),"OTROS")</f>
        <v>CARLOS MONTOYA</v>
      </c>
    </row>
    <row r="2963" spans="1:43" x14ac:dyDescent="0.25">
      <c r="A2963" t="s">
        <v>7477</v>
      </c>
      <c r="B2963">
        <v>1</v>
      </c>
      <c r="C2963" t="s">
        <v>9182</v>
      </c>
      <c r="D2963" t="s">
        <v>3346</v>
      </c>
      <c r="E2963" t="s">
        <v>320</v>
      </c>
      <c r="F2963" t="s">
        <v>9183</v>
      </c>
      <c r="G2963" s="17" t="s">
        <v>9184</v>
      </c>
      <c r="H2963" t="s">
        <v>8227</v>
      </c>
      <c r="I2963" t="s">
        <v>43</v>
      </c>
      <c r="J2963" t="s">
        <v>8</v>
      </c>
      <c r="K2963" t="s">
        <v>528</v>
      </c>
      <c r="L2963" t="s">
        <v>8228</v>
      </c>
      <c r="M2963" t="s">
        <v>8229</v>
      </c>
      <c r="N2963">
        <v>1</v>
      </c>
      <c r="O2963" t="s">
        <v>47</v>
      </c>
      <c r="P2963" t="s">
        <v>822</v>
      </c>
      <c r="Q2963" t="s">
        <v>48</v>
      </c>
      <c r="R2963" t="s">
        <v>49</v>
      </c>
      <c r="S2963" t="s">
        <v>50</v>
      </c>
      <c r="T2963" t="s">
        <v>208</v>
      </c>
      <c r="U2963" t="s">
        <v>52</v>
      </c>
      <c r="V2963">
        <v>1</v>
      </c>
      <c r="W2963" s="1">
        <v>0</v>
      </c>
      <c r="X2963">
        <v>0</v>
      </c>
      <c r="Y2963">
        <v>9</v>
      </c>
      <c r="Z2963">
        <v>9</v>
      </c>
      <c r="AA2963">
        <v>1</v>
      </c>
      <c r="AB2963" s="2">
        <v>0</v>
      </c>
      <c r="AC2963" s="1">
        <v>0</v>
      </c>
      <c r="AD2963" s="7">
        <v>43543</v>
      </c>
      <c r="AE2963" s="7">
        <v>43544</v>
      </c>
      <c r="AF2963">
        <v>1</v>
      </c>
      <c r="AG2963" t="s">
        <v>53</v>
      </c>
      <c r="AH2963" s="2">
        <v>0</v>
      </c>
      <c r="AI2963" s="1">
        <v>0</v>
      </c>
      <c r="AJ2963" s="1">
        <v>0</v>
      </c>
      <c r="AK2963" s="60" t="str">
        <f>+IF(Tabla1[[#This Row],[REQUEST_TY]]="SR MANTENIMIENTO CORRECTIVO", "EMERGENCIA", "OTROS")</f>
        <v>OTROS</v>
      </c>
      <c r="AL2963" s="6" t="str">
        <f>+_xlfn.IFS(Tabla1[[#This Row],[Veces obj]]&lt;=1,"0-1",Tabla1[[#This Row],[Veces obj]]&lt;=2,"1-2",Tabla1[[#This Row],[Veces obj]]&lt;=3,"2-3",TRUE,"&gt;3")</f>
        <v>0-1</v>
      </c>
      <c r="AM2963" s="60" t="str">
        <f>+_xlfn.IFS(MONTH(Tabla1[[#This Row],[MES]])&lt;=3,"Q1",MONTH(Tabla1[[#This Row],[MES]])&lt;=6,"Q2",MONTH(Tabla1[[#This Row],[MES]])&lt;=9,"Q3",TRUE,"Q4")</f>
        <v>Q1</v>
      </c>
      <c r="AN2963" s="15" t="str">
        <f>+IFERROR(VLOOKUP(Tabla1[[#This Row],[CUENTA]],CTAS[],2,0),"OTROS")</f>
        <v>OTROS</v>
      </c>
      <c r="AP2963" s="15" t="str">
        <f>+IFERROR(VLOOKUP(Tabla1[[#This Row],[EMPLEADO]],IS[],3,0),"OTROS")</f>
        <v>OTROS</v>
      </c>
      <c r="AQ2963" s="15" t="str">
        <f>+IFERROR(VLOOKUP(Tabla1[[#This Row],[EMPLEADO]],IS[[NÓMINA]:[INGENIERO]],2,0),"OTROS")</f>
        <v>OTROS</v>
      </c>
    </row>
    <row r="2964" spans="1:43" x14ac:dyDescent="0.25">
      <c r="A2964" t="s">
        <v>7477</v>
      </c>
      <c r="B2964">
        <v>1</v>
      </c>
      <c r="C2964" t="s">
        <v>9185</v>
      </c>
      <c r="D2964" t="s">
        <v>38</v>
      </c>
      <c r="E2964" t="s">
        <v>258</v>
      </c>
      <c r="F2964" t="s">
        <v>9186</v>
      </c>
      <c r="G2964" s="17" t="s">
        <v>5643</v>
      </c>
      <c r="H2964" t="s">
        <v>453</v>
      </c>
      <c r="I2964" t="s">
        <v>43</v>
      </c>
      <c r="J2964" t="s">
        <v>8</v>
      </c>
      <c r="K2964" t="s">
        <v>59</v>
      </c>
      <c r="L2964" t="s">
        <v>5644</v>
      </c>
      <c r="M2964" t="s">
        <v>1198</v>
      </c>
      <c r="N2964">
        <v>0</v>
      </c>
      <c r="O2964" t="s">
        <v>47</v>
      </c>
      <c r="P2964">
        <v>36</v>
      </c>
      <c r="Q2964" t="s">
        <v>82</v>
      </c>
      <c r="R2964" t="s">
        <v>138</v>
      </c>
      <c r="S2964" t="s">
        <v>139</v>
      </c>
      <c r="T2964" t="s">
        <v>51</v>
      </c>
      <c r="U2964" t="s">
        <v>140</v>
      </c>
      <c r="V2964">
        <v>1.1000000000000001</v>
      </c>
      <c r="W2964" s="1">
        <v>1730.3000000000004</v>
      </c>
      <c r="X2964">
        <v>1</v>
      </c>
      <c r="Y2964">
        <v>3.05</v>
      </c>
      <c r="Z2964">
        <v>4</v>
      </c>
      <c r="AA2964">
        <v>0.76249999999999996</v>
      </c>
      <c r="AB2964" s="2">
        <v>0</v>
      </c>
      <c r="AC2964" s="1">
        <v>0</v>
      </c>
      <c r="AD2964" s="7">
        <v>43544</v>
      </c>
      <c r="AE2964" s="7">
        <v>43544</v>
      </c>
      <c r="AF2964">
        <v>0</v>
      </c>
      <c r="AG2964" t="s">
        <v>53</v>
      </c>
      <c r="AH2964" s="2">
        <v>0</v>
      </c>
      <c r="AI2964" s="1">
        <v>0</v>
      </c>
      <c r="AJ2964" s="1">
        <v>0</v>
      </c>
      <c r="AK2964" s="60" t="str">
        <f>+IF(Tabla1[[#This Row],[REQUEST_TY]]="SR MANTENIMIENTO CORRECTIVO", "EMERGENCIA", "OTROS")</f>
        <v>EMERGENCIA</v>
      </c>
      <c r="AL2964" s="6" t="str">
        <f>+_xlfn.IFS(Tabla1[[#This Row],[Veces obj]]&lt;=1,"0-1",Tabla1[[#This Row],[Veces obj]]&lt;=2,"1-2",Tabla1[[#This Row],[Veces obj]]&lt;=3,"2-3",TRUE,"&gt;3")</f>
        <v>0-1</v>
      </c>
      <c r="AM2964" s="60" t="str">
        <f>+_xlfn.IFS(MONTH(Tabla1[[#This Row],[MES]])&lt;=3,"Q1",MONTH(Tabla1[[#This Row],[MES]])&lt;=6,"Q2",MONTH(Tabla1[[#This Row],[MES]])&lt;=9,"Q3",TRUE,"Q4")</f>
        <v>Q1</v>
      </c>
      <c r="AN2964" s="15" t="str">
        <f>+IFERROR(VLOOKUP(Tabla1[[#This Row],[CUENTA]],CTAS[],2,0),"OTROS")</f>
        <v>OTROS</v>
      </c>
      <c r="AP2964" s="15" t="str">
        <f>+IFERROR(VLOOKUP(Tabla1[[#This Row],[EMPLEADO]],IS[],3,0),"OTROS")</f>
        <v>OTROS</v>
      </c>
      <c r="AQ2964" s="15" t="str">
        <f>+IFERROR(VLOOKUP(Tabla1[[#This Row],[EMPLEADO]],IS[[NÓMINA]:[INGENIERO]],2,0),"OTROS")</f>
        <v>OTROS</v>
      </c>
    </row>
    <row r="2965" spans="1:43" x14ac:dyDescent="0.25">
      <c r="A2965" t="s">
        <v>7477</v>
      </c>
      <c r="B2965">
        <v>1</v>
      </c>
      <c r="C2965" t="s">
        <v>9187</v>
      </c>
      <c r="D2965" t="s">
        <v>4762</v>
      </c>
      <c r="E2965" t="s">
        <v>6453</v>
      </c>
      <c r="F2965" t="s">
        <v>9188</v>
      </c>
      <c r="G2965" s="17" t="s">
        <v>8937</v>
      </c>
      <c r="H2965" t="s">
        <v>1063</v>
      </c>
      <c r="I2965" t="s">
        <v>43</v>
      </c>
      <c r="J2965" t="s">
        <v>8</v>
      </c>
      <c r="K2965" t="s">
        <v>2028</v>
      </c>
      <c r="L2965" t="s">
        <v>2230</v>
      </c>
      <c r="M2965" t="s">
        <v>959</v>
      </c>
      <c r="N2965">
        <v>0</v>
      </c>
      <c r="O2965" t="s">
        <v>47</v>
      </c>
      <c r="P2965" t="s">
        <v>822</v>
      </c>
      <c r="Q2965" t="s">
        <v>48</v>
      </c>
      <c r="R2965" t="s">
        <v>242</v>
      </c>
      <c r="S2965" t="s">
        <v>64</v>
      </c>
      <c r="T2965" t="s">
        <v>51</v>
      </c>
      <c r="U2965" t="s">
        <v>96</v>
      </c>
      <c r="V2965">
        <v>1</v>
      </c>
      <c r="W2965" s="1">
        <v>1365</v>
      </c>
      <c r="X2965">
        <v>0</v>
      </c>
      <c r="Y2965">
        <v>5</v>
      </c>
      <c r="Z2965">
        <v>5</v>
      </c>
      <c r="AA2965">
        <v>1</v>
      </c>
      <c r="AB2965" s="2">
        <v>0</v>
      </c>
      <c r="AC2965" s="1">
        <v>0</v>
      </c>
      <c r="AD2965" s="7">
        <v>43543</v>
      </c>
      <c r="AE2965" s="7">
        <v>43546</v>
      </c>
      <c r="AF2965">
        <v>3</v>
      </c>
      <c r="AG2965" t="s">
        <v>1680</v>
      </c>
      <c r="AH2965" s="2">
        <v>0</v>
      </c>
      <c r="AI2965" s="1">
        <v>0</v>
      </c>
      <c r="AJ2965" s="1">
        <v>0</v>
      </c>
      <c r="AK2965" s="60" t="str">
        <f>+IF(Tabla1[[#This Row],[REQUEST_TY]]="SR MANTENIMIENTO CORRECTIVO", "EMERGENCIA", "OTROS")</f>
        <v>OTROS</v>
      </c>
      <c r="AL2965" s="6" t="str">
        <f>+_xlfn.IFS(Tabla1[[#This Row],[Veces obj]]&lt;=1,"0-1",Tabla1[[#This Row],[Veces obj]]&lt;=2,"1-2",Tabla1[[#This Row],[Veces obj]]&lt;=3,"2-3",TRUE,"&gt;3")</f>
        <v>0-1</v>
      </c>
      <c r="AM2965" s="60" t="str">
        <f>+_xlfn.IFS(MONTH(Tabla1[[#This Row],[MES]])&lt;=3,"Q1",MONTH(Tabla1[[#This Row],[MES]])&lt;=6,"Q2",MONTH(Tabla1[[#This Row],[MES]])&lt;=9,"Q3",TRUE,"Q4")</f>
        <v>Q1</v>
      </c>
      <c r="AN2965" s="15" t="str">
        <f>+IFERROR(VLOOKUP(Tabla1[[#This Row],[CUENTA]],CTAS[],2,0),"OTROS")</f>
        <v>OTROS</v>
      </c>
      <c r="AP2965" s="15" t="str">
        <f>+IFERROR(VLOOKUP(Tabla1[[#This Row],[EMPLEADO]],IS[],3,0),"OTROS")</f>
        <v>OTROS</v>
      </c>
      <c r="AQ2965" s="15" t="str">
        <f>+IFERROR(VLOOKUP(Tabla1[[#This Row],[EMPLEADO]],IS[[NÓMINA]:[INGENIERO]],2,0),"OTROS")</f>
        <v>OTROS</v>
      </c>
    </row>
    <row r="2966" spans="1:43" x14ac:dyDescent="0.25">
      <c r="A2966" t="s">
        <v>7477</v>
      </c>
      <c r="B2966">
        <v>1</v>
      </c>
      <c r="C2966" t="s">
        <v>9189</v>
      </c>
      <c r="D2966" t="s">
        <v>4762</v>
      </c>
      <c r="E2966" t="s">
        <v>294</v>
      </c>
      <c r="F2966" t="s">
        <v>9190</v>
      </c>
      <c r="G2966" s="17" t="s">
        <v>2229</v>
      </c>
      <c r="H2966" t="s">
        <v>1063</v>
      </c>
      <c r="I2966" t="s">
        <v>43</v>
      </c>
      <c r="J2966" t="s">
        <v>8</v>
      </c>
      <c r="K2966" t="s">
        <v>2028</v>
      </c>
      <c r="L2966" t="s">
        <v>2230</v>
      </c>
      <c r="M2966" t="s">
        <v>959</v>
      </c>
      <c r="N2966">
        <v>0</v>
      </c>
      <c r="O2966" t="s">
        <v>47</v>
      </c>
      <c r="P2966" t="s">
        <v>822</v>
      </c>
      <c r="Q2966" t="s">
        <v>48</v>
      </c>
      <c r="R2966" t="s">
        <v>95</v>
      </c>
      <c r="S2966" t="s">
        <v>64</v>
      </c>
      <c r="T2966" t="s">
        <v>51</v>
      </c>
      <c r="U2966" t="s">
        <v>96</v>
      </c>
      <c r="V2966">
        <v>1</v>
      </c>
      <c r="W2966" s="1">
        <v>1365</v>
      </c>
      <c r="X2966">
        <v>0</v>
      </c>
      <c r="Y2966">
        <v>5</v>
      </c>
      <c r="Z2966">
        <v>5</v>
      </c>
      <c r="AA2966">
        <v>1</v>
      </c>
      <c r="AB2966" s="2">
        <v>0</v>
      </c>
      <c r="AC2966" s="1">
        <v>0</v>
      </c>
      <c r="AD2966" s="7">
        <v>43543</v>
      </c>
      <c r="AE2966" s="7">
        <v>43546</v>
      </c>
      <c r="AF2966">
        <v>3</v>
      </c>
      <c r="AG2966" t="s">
        <v>1680</v>
      </c>
      <c r="AH2966" s="2">
        <v>0</v>
      </c>
      <c r="AI2966" s="1">
        <v>0</v>
      </c>
      <c r="AJ2966" s="1">
        <v>0</v>
      </c>
      <c r="AK2966" s="60" t="str">
        <f>+IF(Tabla1[[#This Row],[REQUEST_TY]]="SR MANTENIMIENTO CORRECTIVO", "EMERGENCIA", "OTROS")</f>
        <v>OTROS</v>
      </c>
      <c r="AL2966" s="6" t="str">
        <f>+_xlfn.IFS(Tabla1[[#This Row],[Veces obj]]&lt;=1,"0-1",Tabla1[[#This Row],[Veces obj]]&lt;=2,"1-2",Tabla1[[#This Row],[Veces obj]]&lt;=3,"2-3",TRUE,"&gt;3")</f>
        <v>0-1</v>
      </c>
      <c r="AM2966" s="60" t="str">
        <f>+_xlfn.IFS(MONTH(Tabla1[[#This Row],[MES]])&lt;=3,"Q1",MONTH(Tabla1[[#This Row],[MES]])&lt;=6,"Q2",MONTH(Tabla1[[#This Row],[MES]])&lt;=9,"Q3",TRUE,"Q4")</f>
        <v>Q1</v>
      </c>
      <c r="AN2966" s="15" t="str">
        <f>+IFERROR(VLOOKUP(Tabla1[[#This Row],[CUENTA]],CTAS[],2,0),"OTROS")</f>
        <v>OTROS</v>
      </c>
      <c r="AP2966" s="15" t="str">
        <f>+IFERROR(VLOOKUP(Tabla1[[#This Row],[EMPLEADO]],IS[],3,0),"OTROS")</f>
        <v>OTROS</v>
      </c>
      <c r="AQ2966" s="15" t="str">
        <f>+IFERROR(VLOOKUP(Tabla1[[#This Row],[EMPLEADO]],IS[[NÓMINA]:[INGENIERO]],2,0),"OTROS")</f>
        <v>OTROS</v>
      </c>
    </row>
    <row r="2967" spans="1:43" x14ac:dyDescent="0.25">
      <c r="A2967" t="s">
        <v>7477</v>
      </c>
      <c r="B2967">
        <v>1</v>
      </c>
      <c r="C2967" t="s">
        <v>9191</v>
      </c>
      <c r="D2967" t="s">
        <v>38</v>
      </c>
      <c r="E2967" t="s">
        <v>558</v>
      </c>
      <c r="F2967" t="s">
        <v>9192</v>
      </c>
      <c r="G2967" s="17" t="s">
        <v>3465</v>
      </c>
      <c r="H2967" t="s">
        <v>246</v>
      </c>
      <c r="I2967" t="s">
        <v>43</v>
      </c>
      <c r="J2967" t="s">
        <v>8</v>
      </c>
      <c r="K2967" t="s">
        <v>798</v>
      </c>
      <c r="L2967" t="s">
        <v>1509</v>
      </c>
      <c r="M2967" t="s">
        <v>1510</v>
      </c>
      <c r="N2967">
        <v>1</v>
      </c>
      <c r="O2967" t="s">
        <v>105</v>
      </c>
      <c r="P2967">
        <v>34</v>
      </c>
      <c r="Q2967" t="s">
        <v>82</v>
      </c>
      <c r="R2967" t="s">
        <v>95</v>
      </c>
      <c r="S2967" t="s">
        <v>64</v>
      </c>
      <c r="T2967" t="s">
        <v>51</v>
      </c>
      <c r="U2967" t="s">
        <v>83</v>
      </c>
      <c r="V2967">
        <v>1.05</v>
      </c>
      <c r="W2967" s="1">
        <v>0</v>
      </c>
      <c r="X2967">
        <v>1</v>
      </c>
      <c r="Y2967">
        <v>1.93</v>
      </c>
      <c r="Z2967">
        <v>5</v>
      </c>
      <c r="AA2967">
        <v>0.38600000000000001</v>
      </c>
      <c r="AB2967" s="2">
        <v>0</v>
      </c>
      <c r="AC2967" s="1">
        <v>0</v>
      </c>
      <c r="AD2967" s="7">
        <v>43543</v>
      </c>
      <c r="AE2967" s="7">
        <v>43544</v>
      </c>
      <c r="AF2967">
        <v>1</v>
      </c>
      <c r="AG2967" t="s">
        <v>53</v>
      </c>
      <c r="AH2967" s="2">
        <v>0</v>
      </c>
      <c r="AI2967" s="1">
        <v>0</v>
      </c>
      <c r="AJ2967" s="1">
        <v>0</v>
      </c>
      <c r="AK2967" s="60" t="str">
        <f>+IF(Tabla1[[#This Row],[REQUEST_TY]]="SR MANTENIMIENTO CORRECTIVO", "EMERGENCIA", "OTROS")</f>
        <v>EMERGENCIA</v>
      </c>
      <c r="AL2967" s="6" t="str">
        <f>+_xlfn.IFS(Tabla1[[#This Row],[Veces obj]]&lt;=1,"0-1",Tabla1[[#This Row],[Veces obj]]&lt;=2,"1-2",Tabla1[[#This Row],[Veces obj]]&lt;=3,"2-3",TRUE,"&gt;3")</f>
        <v>0-1</v>
      </c>
      <c r="AM2967" s="60" t="str">
        <f>+_xlfn.IFS(MONTH(Tabla1[[#This Row],[MES]])&lt;=3,"Q1",MONTH(Tabla1[[#This Row],[MES]])&lt;=6,"Q2",MONTH(Tabla1[[#This Row],[MES]])&lt;=9,"Q3",TRUE,"Q4")</f>
        <v>Q1</v>
      </c>
      <c r="AN2967" s="15" t="str">
        <f>+IFERROR(VLOOKUP(Tabla1[[#This Row],[CUENTA]],CTAS[],2,0),"OTROS")</f>
        <v>OTROS</v>
      </c>
      <c r="AP2967" s="15" t="str">
        <f>+IFERROR(VLOOKUP(Tabla1[[#This Row],[EMPLEADO]],IS[],3,0),"OTROS")</f>
        <v>OTROS</v>
      </c>
      <c r="AQ2967" s="15" t="str">
        <f>+IFERROR(VLOOKUP(Tabla1[[#This Row],[EMPLEADO]],IS[[NÓMINA]:[INGENIERO]],2,0),"OTROS")</f>
        <v>OTROS</v>
      </c>
    </row>
    <row r="2968" spans="1:43" x14ac:dyDescent="0.25">
      <c r="A2968" t="s">
        <v>7477</v>
      </c>
      <c r="B2968">
        <v>1</v>
      </c>
      <c r="C2968" t="s">
        <v>9193</v>
      </c>
      <c r="D2968" t="s">
        <v>38</v>
      </c>
      <c r="E2968" t="s">
        <v>39</v>
      </c>
      <c r="F2968" t="s">
        <v>9194</v>
      </c>
      <c r="G2968" s="17" t="s">
        <v>2704</v>
      </c>
      <c r="H2968" t="s">
        <v>246</v>
      </c>
      <c r="I2968" t="s">
        <v>43</v>
      </c>
      <c r="J2968" t="s">
        <v>8</v>
      </c>
      <c r="K2968" t="s">
        <v>798</v>
      </c>
      <c r="L2968" t="s">
        <v>1509</v>
      </c>
      <c r="M2968" t="s">
        <v>1510</v>
      </c>
      <c r="N2968">
        <v>1</v>
      </c>
      <c r="O2968" t="s">
        <v>105</v>
      </c>
      <c r="P2968">
        <v>34</v>
      </c>
      <c r="Q2968" t="s">
        <v>82</v>
      </c>
      <c r="R2968" t="s">
        <v>49</v>
      </c>
      <c r="S2968" t="s">
        <v>50</v>
      </c>
      <c r="T2968" t="s">
        <v>51</v>
      </c>
      <c r="U2968" t="s">
        <v>120</v>
      </c>
      <c r="V2968">
        <v>0.8</v>
      </c>
      <c r="W2968" s="1">
        <v>0</v>
      </c>
      <c r="X2968">
        <v>1</v>
      </c>
      <c r="Y2968">
        <v>3.27</v>
      </c>
      <c r="Z2968">
        <v>5</v>
      </c>
      <c r="AA2968">
        <v>0.65400000000000003</v>
      </c>
      <c r="AB2968" s="2">
        <v>0</v>
      </c>
      <c r="AC2968" s="1">
        <v>0</v>
      </c>
      <c r="AD2968" s="7">
        <v>43543</v>
      </c>
      <c r="AE2968" s="7">
        <v>43544</v>
      </c>
      <c r="AF2968">
        <v>1</v>
      </c>
      <c r="AG2968" t="s">
        <v>53</v>
      </c>
      <c r="AH2968" s="2">
        <v>0</v>
      </c>
      <c r="AI2968" s="1">
        <v>0</v>
      </c>
      <c r="AJ2968" s="1">
        <v>0</v>
      </c>
      <c r="AK2968" s="60" t="str">
        <f>+IF(Tabla1[[#This Row],[REQUEST_TY]]="SR MANTENIMIENTO CORRECTIVO", "EMERGENCIA", "OTROS")</f>
        <v>EMERGENCIA</v>
      </c>
      <c r="AL2968" s="6" t="str">
        <f>+_xlfn.IFS(Tabla1[[#This Row],[Veces obj]]&lt;=1,"0-1",Tabla1[[#This Row],[Veces obj]]&lt;=2,"1-2",Tabla1[[#This Row],[Veces obj]]&lt;=3,"2-3",TRUE,"&gt;3")</f>
        <v>0-1</v>
      </c>
      <c r="AM2968" s="60" t="str">
        <f>+_xlfn.IFS(MONTH(Tabla1[[#This Row],[MES]])&lt;=3,"Q1",MONTH(Tabla1[[#This Row],[MES]])&lt;=6,"Q2",MONTH(Tabla1[[#This Row],[MES]])&lt;=9,"Q3",TRUE,"Q4")</f>
        <v>Q1</v>
      </c>
      <c r="AN2968" s="15" t="str">
        <f>+IFERROR(VLOOKUP(Tabla1[[#This Row],[CUENTA]],CTAS[],2,0),"OTROS")</f>
        <v>OTROS</v>
      </c>
      <c r="AP2968" s="15" t="str">
        <f>+IFERROR(VLOOKUP(Tabla1[[#This Row],[EMPLEADO]],IS[],3,0),"OTROS")</f>
        <v>OTROS</v>
      </c>
      <c r="AQ2968" s="15" t="str">
        <f>+IFERROR(VLOOKUP(Tabla1[[#This Row],[EMPLEADO]],IS[[NÓMINA]:[INGENIERO]],2,0),"OTROS")</f>
        <v>OTROS</v>
      </c>
    </row>
    <row r="2969" spans="1:43" x14ac:dyDescent="0.25">
      <c r="A2969" t="s">
        <v>7477</v>
      </c>
      <c r="B2969">
        <v>1</v>
      </c>
      <c r="C2969" t="s">
        <v>9195</v>
      </c>
      <c r="D2969" t="s">
        <v>38</v>
      </c>
      <c r="E2969" t="s">
        <v>558</v>
      </c>
      <c r="F2969" t="s">
        <v>9196</v>
      </c>
      <c r="G2969" s="17" t="s">
        <v>2592</v>
      </c>
      <c r="H2969" t="s">
        <v>101</v>
      </c>
      <c r="I2969" t="s">
        <v>43</v>
      </c>
      <c r="J2969" t="s">
        <v>8</v>
      </c>
      <c r="K2969" t="s">
        <v>798</v>
      </c>
      <c r="L2969" t="s">
        <v>1509</v>
      </c>
      <c r="M2969" t="s">
        <v>1510</v>
      </c>
      <c r="N2969">
        <v>1</v>
      </c>
      <c r="O2969" t="s">
        <v>105</v>
      </c>
      <c r="P2969">
        <v>20</v>
      </c>
      <c r="Q2969" t="s">
        <v>62</v>
      </c>
      <c r="R2969" t="s">
        <v>95</v>
      </c>
      <c r="S2969" t="s">
        <v>64</v>
      </c>
      <c r="T2969" t="s">
        <v>51</v>
      </c>
      <c r="U2969" t="s">
        <v>65</v>
      </c>
      <c r="V2969">
        <v>0.8</v>
      </c>
      <c r="W2969" s="1">
        <v>0</v>
      </c>
      <c r="X2969">
        <v>1</v>
      </c>
      <c r="Y2969">
        <v>2.2000000000000002</v>
      </c>
      <c r="Z2969">
        <v>5</v>
      </c>
      <c r="AA2969">
        <v>0.44000000000000006</v>
      </c>
      <c r="AB2969" s="2">
        <v>0</v>
      </c>
      <c r="AC2969" s="1">
        <v>0</v>
      </c>
      <c r="AD2969" s="7">
        <v>43543</v>
      </c>
      <c r="AE2969" s="7">
        <v>43544</v>
      </c>
      <c r="AF2969">
        <v>1</v>
      </c>
      <c r="AG2969" t="s">
        <v>53</v>
      </c>
      <c r="AH2969" s="2">
        <v>0</v>
      </c>
      <c r="AI2969" s="1">
        <v>0</v>
      </c>
      <c r="AJ2969" s="1">
        <v>0</v>
      </c>
      <c r="AK2969" s="60" t="str">
        <f>+IF(Tabla1[[#This Row],[REQUEST_TY]]="SR MANTENIMIENTO CORRECTIVO", "EMERGENCIA", "OTROS")</f>
        <v>EMERGENCIA</v>
      </c>
      <c r="AL2969" s="6" t="str">
        <f>+_xlfn.IFS(Tabla1[[#This Row],[Veces obj]]&lt;=1,"0-1",Tabla1[[#This Row],[Veces obj]]&lt;=2,"1-2",Tabla1[[#This Row],[Veces obj]]&lt;=3,"2-3",TRUE,"&gt;3")</f>
        <v>0-1</v>
      </c>
      <c r="AM2969" s="60" t="str">
        <f>+_xlfn.IFS(MONTH(Tabla1[[#This Row],[MES]])&lt;=3,"Q1",MONTH(Tabla1[[#This Row],[MES]])&lt;=6,"Q2",MONTH(Tabla1[[#This Row],[MES]])&lt;=9,"Q3",TRUE,"Q4")</f>
        <v>Q1</v>
      </c>
      <c r="AN2969" s="15" t="str">
        <f>+IFERROR(VLOOKUP(Tabla1[[#This Row],[CUENTA]],CTAS[],2,0),"OTROS")</f>
        <v>OTROS</v>
      </c>
      <c r="AP2969" s="15" t="str">
        <f>+IFERROR(VLOOKUP(Tabla1[[#This Row],[EMPLEADO]],IS[],3,0),"OTROS")</f>
        <v>OTROS</v>
      </c>
      <c r="AQ2969" s="15" t="str">
        <f>+IFERROR(VLOOKUP(Tabla1[[#This Row],[EMPLEADO]],IS[[NÓMINA]:[INGENIERO]],2,0),"OTROS")</f>
        <v>OTROS</v>
      </c>
    </row>
    <row r="2970" spans="1:43" x14ac:dyDescent="0.25">
      <c r="A2970" t="s">
        <v>7477</v>
      </c>
      <c r="B2970">
        <v>1</v>
      </c>
      <c r="C2970" t="s">
        <v>9197</v>
      </c>
      <c r="D2970" t="s">
        <v>38</v>
      </c>
      <c r="E2970" t="s">
        <v>39</v>
      </c>
      <c r="F2970" t="s">
        <v>9198</v>
      </c>
      <c r="G2970" s="17" t="s">
        <v>3499</v>
      </c>
      <c r="H2970" t="s">
        <v>101</v>
      </c>
      <c r="I2970" t="s">
        <v>43</v>
      </c>
      <c r="J2970" t="s">
        <v>8</v>
      </c>
      <c r="K2970" t="s">
        <v>798</v>
      </c>
      <c r="L2970" t="s">
        <v>1509</v>
      </c>
      <c r="M2970" t="s">
        <v>1510</v>
      </c>
      <c r="N2970">
        <v>1</v>
      </c>
      <c r="O2970" t="s">
        <v>105</v>
      </c>
      <c r="P2970">
        <v>98</v>
      </c>
      <c r="Q2970" t="s">
        <v>48</v>
      </c>
      <c r="R2970" t="s">
        <v>49</v>
      </c>
      <c r="S2970" t="s">
        <v>50</v>
      </c>
      <c r="T2970" t="s">
        <v>51</v>
      </c>
      <c r="U2970" t="s">
        <v>52</v>
      </c>
      <c r="V2970">
        <v>1.05</v>
      </c>
      <c r="W2970" s="1">
        <v>0</v>
      </c>
      <c r="X2970">
        <v>1</v>
      </c>
      <c r="Y2970">
        <v>3.25</v>
      </c>
      <c r="Z2970">
        <v>5</v>
      </c>
      <c r="AA2970">
        <v>0.65</v>
      </c>
      <c r="AB2970" s="2">
        <v>0</v>
      </c>
      <c r="AC2970" s="1">
        <v>0</v>
      </c>
      <c r="AD2970" s="7">
        <v>43543</v>
      </c>
      <c r="AE2970" s="7">
        <v>43544</v>
      </c>
      <c r="AF2970">
        <v>1</v>
      </c>
      <c r="AG2970" t="s">
        <v>53</v>
      </c>
      <c r="AH2970" s="2">
        <v>0</v>
      </c>
      <c r="AI2970" s="1">
        <v>0</v>
      </c>
      <c r="AJ2970" s="1">
        <v>0</v>
      </c>
      <c r="AK2970" s="60" t="str">
        <f>+IF(Tabla1[[#This Row],[REQUEST_TY]]="SR MANTENIMIENTO CORRECTIVO", "EMERGENCIA", "OTROS")</f>
        <v>EMERGENCIA</v>
      </c>
      <c r="AL2970" s="6" t="str">
        <f>+_xlfn.IFS(Tabla1[[#This Row],[Veces obj]]&lt;=1,"0-1",Tabla1[[#This Row],[Veces obj]]&lt;=2,"1-2",Tabla1[[#This Row],[Veces obj]]&lt;=3,"2-3",TRUE,"&gt;3")</f>
        <v>0-1</v>
      </c>
      <c r="AM2970" s="60" t="str">
        <f>+_xlfn.IFS(MONTH(Tabla1[[#This Row],[MES]])&lt;=3,"Q1",MONTH(Tabla1[[#This Row],[MES]])&lt;=6,"Q2",MONTH(Tabla1[[#This Row],[MES]])&lt;=9,"Q3",TRUE,"Q4")</f>
        <v>Q1</v>
      </c>
      <c r="AN2970" s="15" t="str">
        <f>+IFERROR(VLOOKUP(Tabla1[[#This Row],[CUENTA]],CTAS[],2,0),"OTROS")</f>
        <v>OTROS</v>
      </c>
      <c r="AP2970" s="15" t="str">
        <f>+IFERROR(VLOOKUP(Tabla1[[#This Row],[EMPLEADO]],IS[],3,0),"OTROS")</f>
        <v>OTROS</v>
      </c>
      <c r="AQ2970" s="15" t="str">
        <f>+IFERROR(VLOOKUP(Tabla1[[#This Row],[EMPLEADO]],IS[[NÓMINA]:[INGENIERO]],2,0),"OTROS")</f>
        <v>OTROS</v>
      </c>
    </row>
    <row r="2971" spans="1:43" x14ac:dyDescent="0.25">
      <c r="A2971" t="s">
        <v>7477</v>
      </c>
      <c r="B2971">
        <v>1</v>
      </c>
      <c r="C2971" t="s">
        <v>9199</v>
      </c>
      <c r="D2971" t="s">
        <v>38</v>
      </c>
      <c r="E2971" t="s">
        <v>312</v>
      </c>
      <c r="F2971" t="s">
        <v>9200</v>
      </c>
      <c r="G2971" s="17" t="s">
        <v>1839</v>
      </c>
      <c r="H2971" t="s">
        <v>592</v>
      </c>
      <c r="I2971" t="s">
        <v>43</v>
      </c>
      <c r="J2971" t="s">
        <v>8</v>
      </c>
      <c r="K2971" t="s">
        <v>117</v>
      </c>
      <c r="L2971" t="s">
        <v>1840</v>
      </c>
      <c r="M2971" t="s">
        <v>165</v>
      </c>
      <c r="N2971">
        <v>0</v>
      </c>
      <c r="O2971" t="s">
        <v>47</v>
      </c>
      <c r="P2971">
        <v>55</v>
      </c>
      <c r="Q2971" t="s">
        <v>82</v>
      </c>
      <c r="R2971" t="s">
        <v>317</v>
      </c>
      <c r="S2971" t="s">
        <v>318</v>
      </c>
      <c r="T2971" t="s">
        <v>51</v>
      </c>
      <c r="U2971" t="s">
        <v>140</v>
      </c>
      <c r="V2971">
        <v>1.1000000000000001</v>
      </c>
      <c r="W2971" s="1">
        <v>1730.3000000000004</v>
      </c>
      <c r="X2971">
        <v>1</v>
      </c>
      <c r="Y2971">
        <v>2.15</v>
      </c>
      <c r="Z2971">
        <v>4</v>
      </c>
      <c r="AA2971">
        <v>0.53749999999999998</v>
      </c>
      <c r="AB2971" s="2">
        <v>0</v>
      </c>
      <c r="AC2971" s="1">
        <v>0</v>
      </c>
      <c r="AD2971" s="7">
        <v>43543</v>
      </c>
      <c r="AE2971" s="7">
        <v>43544</v>
      </c>
      <c r="AF2971">
        <v>1</v>
      </c>
      <c r="AG2971" t="s">
        <v>53</v>
      </c>
      <c r="AH2971" s="2">
        <v>0</v>
      </c>
      <c r="AI2971" s="1">
        <v>0</v>
      </c>
      <c r="AJ2971" s="1">
        <v>0</v>
      </c>
      <c r="AK2971" s="60" t="str">
        <f>+IF(Tabla1[[#This Row],[REQUEST_TY]]="SR MANTENIMIENTO CORRECTIVO", "EMERGENCIA", "OTROS")</f>
        <v>EMERGENCIA</v>
      </c>
      <c r="AL2971" s="6" t="str">
        <f>+_xlfn.IFS(Tabla1[[#This Row],[Veces obj]]&lt;=1,"0-1",Tabla1[[#This Row],[Veces obj]]&lt;=2,"1-2",Tabla1[[#This Row],[Veces obj]]&lt;=3,"2-3",TRUE,"&gt;3")</f>
        <v>0-1</v>
      </c>
      <c r="AM2971" s="60" t="str">
        <f>+_xlfn.IFS(MONTH(Tabla1[[#This Row],[MES]])&lt;=3,"Q1",MONTH(Tabla1[[#This Row],[MES]])&lt;=6,"Q2",MONTH(Tabla1[[#This Row],[MES]])&lt;=9,"Q3",TRUE,"Q4")</f>
        <v>Q1</v>
      </c>
      <c r="AN2971" s="15" t="str">
        <f>+IFERROR(VLOOKUP(Tabla1[[#This Row],[CUENTA]],CTAS[],2,0),"OTROS")</f>
        <v>OTROS</v>
      </c>
      <c r="AP2971" s="15" t="str">
        <f>+IFERROR(VLOOKUP(Tabla1[[#This Row],[EMPLEADO]],IS[],3,0),"OTROS")</f>
        <v>CHIHUAHUA</v>
      </c>
      <c r="AQ2971" s="15" t="str">
        <f>+IFERROR(VLOOKUP(Tabla1[[#This Row],[EMPLEADO]],IS[[NÓMINA]:[INGENIERO]],2,0),"OTROS")</f>
        <v>VICTOR MENDEZ</v>
      </c>
    </row>
    <row r="2972" spans="1:43" x14ac:dyDescent="0.25">
      <c r="A2972" t="s">
        <v>7477</v>
      </c>
      <c r="B2972">
        <v>1</v>
      </c>
      <c r="C2972" t="s">
        <v>9201</v>
      </c>
      <c r="D2972" t="s">
        <v>38</v>
      </c>
      <c r="E2972" t="s">
        <v>113</v>
      </c>
      <c r="F2972" t="s">
        <v>9202</v>
      </c>
      <c r="G2972" s="17" t="s">
        <v>9203</v>
      </c>
      <c r="H2972" t="s">
        <v>308</v>
      </c>
      <c r="I2972" t="s">
        <v>43</v>
      </c>
      <c r="J2972" t="s">
        <v>8</v>
      </c>
      <c r="K2972" t="s">
        <v>144</v>
      </c>
      <c r="L2972" t="s">
        <v>616</v>
      </c>
      <c r="M2972" t="s">
        <v>46</v>
      </c>
      <c r="N2972">
        <v>0</v>
      </c>
      <c r="O2972" t="s">
        <v>47</v>
      </c>
      <c r="P2972">
        <v>2665</v>
      </c>
      <c r="Q2972" t="s">
        <v>48</v>
      </c>
      <c r="R2972" t="s">
        <v>49</v>
      </c>
      <c r="S2972" t="s">
        <v>50</v>
      </c>
      <c r="T2972" t="s">
        <v>51</v>
      </c>
      <c r="U2972" t="s">
        <v>52</v>
      </c>
      <c r="V2972">
        <v>1.05</v>
      </c>
      <c r="W2972" s="1">
        <v>750.75000000000011</v>
      </c>
      <c r="X2972">
        <v>1</v>
      </c>
      <c r="Y2972">
        <v>0.63</v>
      </c>
      <c r="Z2972">
        <v>5</v>
      </c>
      <c r="AA2972">
        <v>0.126</v>
      </c>
      <c r="AB2972" s="2">
        <v>0</v>
      </c>
      <c r="AC2972" s="1">
        <v>0</v>
      </c>
      <c r="AD2972" s="7">
        <v>43545</v>
      </c>
      <c r="AE2972" s="7">
        <v>43545</v>
      </c>
      <c r="AF2972">
        <v>0</v>
      </c>
      <c r="AG2972" t="s">
        <v>53</v>
      </c>
      <c r="AH2972" s="2">
        <v>0</v>
      </c>
      <c r="AI2972" s="1">
        <v>0</v>
      </c>
      <c r="AJ2972" s="1">
        <v>0</v>
      </c>
      <c r="AK2972" s="60" t="str">
        <f>+IF(Tabla1[[#This Row],[REQUEST_TY]]="SR MANTENIMIENTO CORRECTIVO", "EMERGENCIA", "OTROS")</f>
        <v>EMERGENCIA</v>
      </c>
      <c r="AL2972" s="6" t="str">
        <f>+_xlfn.IFS(Tabla1[[#This Row],[Veces obj]]&lt;=1,"0-1",Tabla1[[#This Row],[Veces obj]]&lt;=2,"1-2",Tabla1[[#This Row],[Veces obj]]&lt;=3,"2-3",TRUE,"&gt;3")</f>
        <v>0-1</v>
      </c>
      <c r="AM2972" s="60" t="str">
        <f>+_xlfn.IFS(MONTH(Tabla1[[#This Row],[MES]])&lt;=3,"Q1",MONTH(Tabla1[[#This Row],[MES]])&lt;=6,"Q2",MONTH(Tabla1[[#This Row],[MES]])&lt;=9,"Q3",TRUE,"Q4")</f>
        <v>Q1</v>
      </c>
      <c r="AN2972" s="15" t="str">
        <f>+IFERROR(VLOOKUP(Tabla1[[#This Row],[CUENTA]],CTAS[],2,0),"OTROS")</f>
        <v>OTROS</v>
      </c>
      <c r="AP2972" s="15" t="str">
        <f>+IFERROR(VLOOKUP(Tabla1[[#This Row],[EMPLEADO]],IS[],3,0),"OTROS")</f>
        <v>OTROS</v>
      </c>
      <c r="AQ2972" s="15" t="str">
        <f>+IFERROR(VLOOKUP(Tabla1[[#This Row],[EMPLEADO]],IS[[NÓMINA]:[INGENIERO]],2,0),"OTROS")</f>
        <v>OTROS</v>
      </c>
    </row>
    <row r="2973" spans="1:43" x14ac:dyDescent="0.25">
      <c r="A2973" t="s">
        <v>7477</v>
      </c>
      <c r="B2973">
        <v>1</v>
      </c>
      <c r="C2973" t="s">
        <v>7464</v>
      </c>
      <c r="D2973" t="s">
        <v>38</v>
      </c>
      <c r="E2973" t="s">
        <v>6453</v>
      </c>
      <c r="F2973" t="s">
        <v>7466</v>
      </c>
      <c r="G2973" s="17" t="s">
        <v>7465</v>
      </c>
      <c r="H2973" t="s">
        <v>691</v>
      </c>
      <c r="I2973" t="s">
        <v>43</v>
      </c>
      <c r="J2973" t="s">
        <v>8</v>
      </c>
      <c r="K2973" t="s">
        <v>2028</v>
      </c>
      <c r="L2973" t="s">
        <v>8893</v>
      </c>
      <c r="M2973" t="s">
        <v>640</v>
      </c>
      <c r="N2973">
        <v>0</v>
      </c>
      <c r="O2973" t="s">
        <v>47</v>
      </c>
      <c r="P2973">
        <v>140</v>
      </c>
      <c r="Q2973" t="s">
        <v>48</v>
      </c>
      <c r="R2973" t="s">
        <v>242</v>
      </c>
      <c r="S2973" t="s">
        <v>64</v>
      </c>
      <c r="T2973" t="s">
        <v>51</v>
      </c>
      <c r="U2973" t="s">
        <v>96</v>
      </c>
      <c r="V2973">
        <v>1.1000000000000001</v>
      </c>
      <c r="W2973" s="1">
        <v>1501.5000000000002</v>
      </c>
      <c r="X2973">
        <v>1</v>
      </c>
      <c r="Y2973">
        <v>6.18</v>
      </c>
      <c r="Z2973">
        <v>5</v>
      </c>
      <c r="AA2973">
        <v>1.236</v>
      </c>
      <c r="AB2973" s="2">
        <v>5.8999999999999997E-2</v>
      </c>
      <c r="AC2973" s="1">
        <v>-80.534999999999997</v>
      </c>
      <c r="AD2973" s="7">
        <v>43543</v>
      </c>
      <c r="AE2973" s="7">
        <v>43543</v>
      </c>
      <c r="AF2973">
        <v>0</v>
      </c>
      <c r="AG2973" t="s">
        <v>53</v>
      </c>
      <c r="AH2973" s="2">
        <v>0</v>
      </c>
      <c r="AI2973" s="1">
        <v>0</v>
      </c>
      <c r="AJ2973" s="1">
        <v>0</v>
      </c>
      <c r="AK2973" s="60" t="str">
        <f>+IF(Tabla1[[#This Row],[REQUEST_TY]]="SR MANTENIMIENTO CORRECTIVO", "EMERGENCIA", "OTROS")</f>
        <v>EMERGENCIA</v>
      </c>
      <c r="AL2973" s="6" t="str">
        <f>+_xlfn.IFS(Tabla1[[#This Row],[Veces obj]]&lt;=1,"0-1",Tabla1[[#This Row],[Veces obj]]&lt;=2,"1-2",Tabla1[[#This Row],[Veces obj]]&lt;=3,"2-3",TRUE,"&gt;3")</f>
        <v>1-2</v>
      </c>
      <c r="AM2973" s="60" t="str">
        <f>+_xlfn.IFS(MONTH(Tabla1[[#This Row],[MES]])&lt;=3,"Q1",MONTH(Tabla1[[#This Row],[MES]])&lt;=6,"Q2",MONTH(Tabla1[[#This Row],[MES]])&lt;=9,"Q3",TRUE,"Q4")</f>
        <v>Q1</v>
      </c>
      <c r="AN2973" s="15" t="str">
        <f>+IFERROR(VLOOKUP(Tabla1[[#This Row],[CUENTA]],CTAS[],2,0),"OTROS")</f>
        <v>OTROS</v>
      </c>
      <c r="AP2973" s="15" t="str">
        <f>+IFERROR(VLOOKUP(Tabla1[[#This Row],[EMPLEADO]],IS[],3,0),"OTROS")</f>
        <v>OTROS</v>
      </c>
      <c r="AQ2973" s="15" t="str">
        <f>+IFERROR(VLOOKUP(Tabla1[[#This Row],[EMPLEADO]],IS[[NÓMINA]:[INGENIERO]],2,0),"OTROS")</f>
        <v>OTROS</v>
      </c>
    </row>
    <row r="2974" spans="1:43" x14ac:dyDescent="0.25">
      <c r="A2974" t="s">
        <v>7477</v>
      </c>
      <c r="B2974">
        <v>1</v>
      </c>
      <c r="C2974" t="s">
        <v>9204</v>
      </c>
      <c r="D2974" t="s">
        <v>38</v>
      </c>
      <c r="E2974" t="s">
        <v>89</v>
      </c>
      <c r="F2974" t="s">
        <v>9205</v>
      </c>
      <c r="G2974" s="17" t="s">
        <v>5103</v>
      </c>
      <c r="H2974" t="s">
        <v>784</v>
      </c>
      <c r="I2974" t="s">
        <v>43</v>
      </c>
      <c r="J2974" t="s">
        <v>8</v>
      </c>
      <c r="K2974" t="s">
        <v>1541</v>
      </c>
      <c r="L2974" t="s">
        <v>2251</v>
      </c>
      <c r="M2974" t="s">
        <v>787</v>
      </c>
      <c r="N2974">
        <v>0</v>
      </c>
      <c r="O2974" t="s">
        <v>47</v>
      </c>
      <c r="P2974">
        <v>20</v>
      </c>
      <c r="Q2974" t="s">
        <v>62</v>
      </c>
      <c r="R2974" t="s">
        <v>95</v>
      </c>
      <c r="S2974" t="s">
        <v>64</v>
      </c>
      <c r="T2974" t="s">
        <v>51</v>
      </c>
      <c r="U2974" t="s">
        <v>65</v>
      </c>
      <c r="V2974">
        <v>0.8</v>
      </c>
      <c r="W2974" s="1">
        <v>1092</v>
      </c>
      <c r="X2974">
        <v>1</v>
      </c>
      <c r="Y2974">
        <v>1.47</v>
      </c>
      <c r="Z2974">
        <v>5</v>
      </c>
      <c r="AA2974">
        <v>0.29399999999999998</v>
      </c>
      <c r="AB2974" s="2">
        <v>0</v>
      </c>
      <c r="AC2974" s="1">
        <v>0</v>
      </c>
      <c r="AD2974" s="7">
        <v>43549</v>
      </c>
      <c r="AE2974" s="7">
        <v>43550</v>
      </c>
      <c r="AF2974">
        <v>1</v>
      </c>
      <c r="AG2974" t="s">
        <v>53</v>
      </c>
      <c r="AH2974" s="2">
        <v>0</v>
      </c>
      <c r="AI2974" s="1">
        <v>0</v>
      </c>
      <c r="AJ2974" s="1">
        <v>0</v>
      </c>
      <c r="AK2974" s="60" t="str">
        <f>+IF(Tabla1[[#This Row],[REQUEST_TY]]="SR MANTENIMIENTO CORRECTIVO", "EMERGENCIA", "OTROS")</f>
        <v>EMERGENCIA</v>
      </c>
      <c r="AL2974" s="6" t="str">
        <f>+_xlfn.IFS(Tabla1[[#This Row],[Veces obj]]&lt;=1,"0-1",Tabla1[[#This Row],[Veces obj]]&lt;=2,"1-2",Tabla1[[#This Row],[Veces obj]]&lt;=3,"2-3",TRUE,"&gt;3")</f>
        <v>0-1</v>
      </c>
      <c r="AM2974" s="60" t="str">
        <f>+_xlfn.IFS(MONTH(Tabla1[[#This Row],[MES]])&lt;=3,"Q1",MONTH(Tabla1[[#This Row],[MES]])&lt;=6,"Q2",MONTH(Tabla1[[#This Row],[MES]])&lt;=9,"Q3",TRUE,"Q4")</f>
        <v>Q1</v>
      </c>
      <c r="AN2974" s="15" t="str">
        <f>+IFERROR(VLOOKUP(Tabla1[[#This Row],[CUENTA]],CTAS[],2,0),"OTROS")</f>
        <v>OTROS</v>
      </c>
      <c r="AP2974" s="15" t="str">
        <f>+IFERROR(VLOOKUP(Tabla1[[#This Row],[EMPLEADO]],IS[],3,0),"OTROS")</f>
        <v>OTROS</v>
      </c>
      <c r="AQ2974" s="15" t="str">
        <f>+IFERROR(VLOOKUP(Tabla1[[#This Row],[EMPLEADO]],IS[[NÓMINA]:[INGENIERO]],2,0),"OTROS")</f>
        <v>OTROS</v>
      </c>
    </row>
    <row r="2975" spans="1:43" x14ac:dyDescent="0.25">
      <c r="A2975" t="s">
        <v>7477</v>
      </c>
      <c r="B2975">
        <v>1</v>
      </c>
      <c r="C2975" t="s">
        <v>9206</v>
      </c>
      <c r="D2975" t="s">
        <v>38</v>
      </c>
      <c r="E2975" t="s">
        <v>39</v>
      </c>
      <c r="F2975" t="s">
        <v>9207</v>
      </c>
      <c r="G2975" s="17" t="s">
        <v>9208</v>
      </c>
      <c r="H2975" t="s">
        <v>253</v>
      </c>
      <c r="I2975" t="s">
        <v>43</v>
      </c>
      <c r="J2975" t="s">
        <v>8</v>
      </c>
      <c r="K2975" t="s">
        <v>2028</v>
      </c>
      <c r="L2975" t="s">
        <v>6456</v>
      </c>
      <c r="M2975" t="s">
        <v>649</v>
      </c>
      <c r="N2975">
        <v>0</v>
      </c>
      <c r="O2975" t="s">
        <v>47</v>
      </c>
      <c r="P2975">
        <v>140</v>
      </c>
      <c r="Q2975" t="s">
        <v>48</v>
      </c>
      <c r="R2975" t="s">
        <v>49</v>
      </c>
      <c r="S2975" t="s">
        <v>50</v>
      </c>
      <c r="T2975" t="s">
        <v>51</v>
      </c>
      <c r="U2975" t="s">
        <v>52</v>
      </c>
      <c r="V2975">
        <v>1.05</v>
      </c>
      <c r="W2975" s="1">
        <v>750.75000000000011</v>
      </c>
      <c r="X2975">
        <v>1</v>
      </c>
      <c r="Y2975">
        <v>1.68</v>
      </c>
      <c r="Z2975">
        <v>5</v>
      </c>
      <c r="AA2975">
        <v>0.33599999999999997</v>
      </c>
      <c r="AB2975" s="2">
        <v>0</v>
      </c>
      <c r="AC2975" s="1">
        <v>0</v>
      </c>
      <c r="AD2975" s="7">
        <v>43543</v>
      </c>
      <c r="AE2975" s="7">
        <v>43544</v>
      </c>
      <c r="AF2975">
        <v>1</v>
      </c>
      <c r="AG2975" t="s">
        <v>53</v>
      </c>
      <c r="AH2975" s="2">
        <v>0</v>
      </c>
      <c r="AI2975" s="1">
        <v>0</v>
      </c>
      <c r="AJ2975" s="1">
        <v>0</v>
      </c>
      <c r="AK2975" s="60" t="str">
        <f>+IF(Tabla1[[#This Row],[REQUEST_TY]]="SR MANTENIMIENTO CORRECTIVO", "EMERGENCIA", "OTROS")</f>
        <v>EMERGENCIA</v>
      </c>
      <c r="AL2975" s="6" t="str">
        <f>+_xlfn.IFS(Tabla1[[#This Row],[Veces obj]]&lt;=1,"0-1",Tabla1[[#This Row],[Veces obj]]&lt;=2,"1-2",Tabla1[[#This Row],[Veces obj]]&lt;=3,"2-3",TRUE,"&gt;3")</f>
        <v>0-1</v>
      </c>
      <c r="AM2975" s="60" t="str">
        <f>+_xlfn.IFS(MONTH(Tabla1[[#This Row],[MES]])&lt;=3,"Q1",MONTH(Tabla1[[#This Row],[MES]])&lt;=6,"Q2",MONTH(Tabla1[[#This Row],[MES]])&lt;=9,"Q3",TRUE,"Q4")</f>
        <v>Q1</v>
      </c>
      <c r="AN2975" s="15" t="str">
        <f>+IFERROR(VLOOKUP(Tabla1[[#This Row],[CUENTA]],CTAS[],2,0),"OTROS")</f>
        <v>OTROS</v>
      </c>
      <c r="AP2975" s="15" t="str">
        <f>+IFERROR(VLOOKUP(Tabla1[[#This Row],[EMPLEADO]],IS[],3,0),"OTROS")</f>
        <v>OTROS</v>
      </c>
      <c r="AQ2975" s="15" t="str">
        <f>+IFERROR(VLOOKUP(Tabla1[[#This Row],[EMPLEADO]],IS[[NÓMINA]:[INGENIERO]],2,0),"OTROS")</f>
        <v>OTROS</v>
      </c>
    </row>
    <row r="2976" spans="1:43" x14ac:dyDescent="0.25">
      <c r="A2976" t="s">
        <v>7477</v>
      </c>
      <c r="B2976">
        <v>1</v>
      </c>
      <c r="C2976" t="s">
        <v>9209</v>
      </c>
      <c r="D2976" t="s">
        <v>38</v>
      </c>
      <c r="E2976" t="s">
        <v>98</v>
      </c>
      <c r="F2976" t="s">
        <v>9210</v>
      </c>
      <c r="G2976" s="17" t="s">
        <v>2545</v>
      </c>
      <c r="H2976" t="s">
        <v>116</v>
      </c>
      <c r="I2976" t="s">
        <v>43</v>
      </c>
      <c r="J2976" t="s">
        <v>8</v>
      </c>
      <c r="K2976" t="s">
        <v>102</v>
      </c>
      <c r="L2976" t="s">
        <v>2546</v>
      </c>
      <c r="M2976" t="s">
        <v>119</v>
      </c>
      <c r="N2976">
        <v>0</v>
      </c>
      <c r="O2976" t="s">
        <v>47</v>
      </c>
      <c r="P2976">
        <v>28</v>
      </c>
      <c r="Q2976" t="s">
        <v>62</v>
      </c>
      <c r="R2976" t="s">
        <v>63</v>
      </c>
      <c r="S2976" t="s">
        <v>64</v>
      </c>
      <c r="T2976" t="s">
        <v>51</v>
      </c>
      <c r="U2976" t="s">
        <v>65</v>
      </c>
      <c r="V2976">
        <v>0.8</v>
      </c>
      <c r="W2976" s="1">
        <v>1092</v>
      </c>
      <c r="X2976">
        <v>1</v>
      </c>
      <c r="Y2976">
        <v>0</v>
      </c>
      <c r="Z2976">
        <v>5</v>
      </c>
      <c r="AA2976">
        <v>0</v>
      </c>
      <c r="AB2976" s="2">
        <v>0</v>
      </c>
      <c r="AC2976" s="1">
        <v>0</v>
      </c>
      <c r="AD2976" s="7">
        <v>43543</v>
      </c>
      <c r="AE2976" s="7">
        <v>43544</v>
      </c>
      <c r="AF2976">
        <v>1</v>
      </c>
      <c r="AG2976" t="s">
        <v>53</v>
      </c>
      <c r="AH2976" s="2">
        <v>0</v>
      </c>
      <c r="AI2976" s="1">
        <v>0</v>
      </c>
      <c r="AJ2976" s="1">
        <v>0</v>
      </c>
      <c r="AK2976" s="60" t="str">
        <f>+IF(Tabla1[[#This Row],[REQUEST_TY]]="SR MANTENIMIENTO CORRECTIVO", "EMERGENCIA", "OTROS")</f>
        <v>EMERGENCIA</v>
      </c>
      <c r="AL2976" s="6" t="str">
        <f>+_xlfn.IFS(Tabla1[[#This Row],[Veces obj]]&lt;=1,"0-1",Tabla1[[#This Row],[Veces obj]]&lt;=2,"1-2",Tabla1[[#This Row],[Veces obj]]&lt;=3,"2-3",TRUE,"&gt;3")</f>
        <v>0-1</v>
      </c>
      <c r="AM2976" s="60" t="str">
        <f>+_xlfn.IFS(MONTH(Tabla1[[#This Row],[MES]])&lt;=3,"Q1",MONTH(Tabla1[[#This Row],[MES]])&lt;=6,"Q2",MONTH(Tabla1[[#This Row],[MES]])&lt;=9,"Q3",TRUE,"Q4")</f>
        <v>Q1</v>
      </c>
      <c r="AN2976" s="15" t="str">
        <f>+IFERROR(VLOOKUP(Tabla1[[#This Row],[CUENTA]],CTAS[],2,0),"OTROS")</f>
        <v>OTROS</v>
      </c>
      <c r="AP2976" s="15" t="str">
        <f>+IFERROR(VLOOKUP(Tabla1[[#This Row],[EMPLEADO]],IS[],3,0),"OTROS")</f>
        <v>CHIHUAHUA</v>
      </c>
      <c r="AQ2976" s="15" t="str">
        <f>+IFERROR(VLOOKUP(Tabla1[[#This Row],[EMPLEADO]],IS[[NÓMINA]:[INGENIERO]],2,0),"OTROS")</f>
        <v>FERNANDO CHAVIRA</v>
      </c>
    </row>
    <row r="2977" spans="1:43" x14ac:dyDescent="0.25">
      <c r="A2977" t="s">
        <v>7477</v>
      </c>
      <c r="B2977">
        <v>1</v>
      </c>
      <c r="C2977" t="s">
        <v>9211</v>
      </c>
      <c r="D2977" t="s">
        <v>38</v>
      </c>
      <c r="E2977" t="s">
        <v>725</v>
      </c>
      <c r="F2977" t="s">
        <v>9212</v>
      </c>
      <c r="G2977" s="17" t="s">
        <v>5574</v>
      </c>
      <c r="H2977" t="s">
        <v>116</v>
      </c>
      <c r="I2977" t="s">
        <v>43</v>
      </c>
      <c r="J2977" t="s">
        <v>8</v>
      </c>
      <c r="K2977" t="s">
        <v>102</v>
      </c>
      <c r="L2977" t="s">
        <v>671</v>
      </c>
      <c r="M2977" t="s">
        <v>165</v>
      </c>
      <c r="N2977">
        <v>0</v>
      </c>
      <c r="O2977" t="s">
        <v>47</v>
      </c>
      <c r="P2977">
        <v>27</v>
      </c>
      <c r="Q2977" t="s">
        <v>62</v>
      </c>
      <c r="R2977" t="s">
        <v>223</v>
      </c>
      <c r="S2977" t="s">
        <v>139</v>
      </c>
      <c r="T2977" t="s">
        <v>51</v>
      </c>
      <c r="U2977" t="s">
        <v>262</v>
      </c>
      <c r="V2977">
        <v>1.05</v>
      </c>
      <c r="W2977" s="1">
        <v>1651.6500000000003</v>
      </c>
      <c r="X2977">
        <v>1</v>
      </c>
      <c r="Y2977">
        <v>0</v>
      </c>
      <c r="Z2977">
        <v>4</v>
      </c>
      <c r="AA2977">
        <v>0</v>
      </c>
      <c r="AB2977" s="2">
        <v>0</v>
      </c>
      <c r="AC2977" s="1">
        <v>0</v>
      </c>
      <c r="AD2977" s="7">
        <v>43543</v>
      </c>
      <c r="AE2977" s="7">
        <v>43544</v>
      </c>
      <c r="AF2977">
        <v>1</v>
      </c>
      <c r="AG2977" t="s">
        <v>53</v>
      </c>
      <c r="AH2977" s="2">
        <v>0</v>
      </c>
      <c r="AI2977" s="1">
        <v>0</v>
      </c>
      <c r="AJ2977" s="1">
        <v>0</v>
      </c>
      <c r="AK2977" s="60" t="str">
        <f>+IF(Tabla1[[#This Row],[REQUEST_TY]]="SR MANTENIMIENTO CORRECTIVO", "EMERGENCIA", "OTROS")</f>
        <v>EMERGENCIA</v>
      </c>
      <c r="AL2977" s="6" t="str">
        <f>+_xlfn.IFS(Tabla1[[#This Row],[Veces obj]]&lt;=1,"0-1",Tabla1[[#This Row],[Veces obj]]&lt;=2,"1-2",Tabla1[[#This Row],[Veces obj]]&lt;=3,"2-3",TRUE,"&gt;3")</f>
        <v>0-1</v>
      </c>
      <c r="AM2977" s="60" t="str">
        <f>+_xlfn.IFS(MONTH(Tabla1[[#This Row],[MES]])&lt;=3,"Q1",MONTH(Tabla1[[#This Row],[MES]])&lt;=6,"Q2",MONTH(Tabla1[[#This Row],[MES]])&lt;=9,"Q3",TRUE,"Q4")</f>
        <v>Q1</v>
      </c>
      <c r="AN2977" s="15" t="str">
        <f>+IFERROR(VLOOKUP(Tabla1[[#This Row],[CUENTA]],CTAS[],2,0),"OTROS")</f>
        <v>OTROS</v>
      </c>
      <c r="AP2977" s="15" t="str">
        <f>+IFERROR(VLOOKUP(Tabla1[[#This Row],[EMPLEADO]],IS[],3,0),"OTROS")</f>
        <v>CHIHUAHUA</v>
      </c>
      <c r="AQ2977" s="15" t="str">
        <f>+IFERROR(VLOOKUP(Tabla1[[#This Row],[EMPLEADO]],IS[[NÓMINA]:[INGENIERO]],2,0),"OTROS")</f>
        <v>FERNANDO CHAVIRA</v>
      </c>
    </row>
    <row r="2978" spans="1:43" x14ac:dyDescent="0.25">
      <c r="A2978" t="s">
        <v>7477</v>
      </c>
      <c r="B2978">
        <v>1</v>
      </c>
      <c r="C2978" t="s">
        <v>9213</v>
      </c>
      <c r="D2978" t="s">
        <v>38</v>
      </c>
      <c r="E2978" t="s">
        <v>76</v>
      </c>
      <c r="F2978" t="s">
        <v>9214</v>
      </c>
      <c r="G2978" s="17" t="s">
        <v>2447</v>
      </c>
      <c r="H2978" t="s">
        <v>915</v>
      </c>
      <c r="I2978" t="s">
        <v>43</v>
      </c>
      <c r="J2978" t="s">
        <v>8</v>
      </c>
      <c r="K2978" t="s">
        <v>102</v>
      </c>
      <c r="L2978" t="s">
        <v>2448</v>
      </c>
      <c r="M2978" t="s">
        <v>2449</v>
      </c>
      <c r="N2978">
        <v>0</v>
      </c>
      <c r="O2978" t="s">
        <v>47</v>
      </c>
      <c r="P2978">
        <v>31</v>
      </c>
      <c r="Q2978" t="s">
        <v>82</v>
      </c>
      <c r="R2978" t="s">
        <v>63</v>
      </c>
      <c r="S2978" t="s">
        <v>64</v>
      </c>
      <c r="T2978" t="s">
        <v>51</v>
      </c>
      <c r="U2978" t="s">
        <v>83</v>
      </c>
      <c r="V2978">
        <v>1.05</v>
      </c>
      <c r="W2978" s="1">
        <v>1433.25</v>
      </c>
      <c r="X2978">
        <v>1</v>
      </c>
      <c r="Y2978">
        <v>0.67</v>
      </c>
      <c r="Z2978">
        <v>5</v>
      </c>
      <c r="AA2978">
        <v>0.13400000000000001</v>
      </c>
      <c r="AB2978" s="2">
        <v>0</v>
      </c>
      <c r="AC2978" s="1">
        <v>0</v>
      </c>
      <c r="AD2978" s="7">
        <v>43545</v>
      </c>
      <c r="AE2978" s="7">
        <v>43546</v>
      </c>
      <c r="AF2978">
        <v>1</v>
      </c>
      <c r="AG2978" t="s">
        <v>53</v>
      </c>
      <c r="AH2978" s="2">
        <v>0</v>
      </c>
      <c r="AI2978" s="1">
        <v>0</v>
      </c>
      <c r="AJ2978" s="1">
        <v>0</v>
      </c>
      <c r="AK2978" s="60" t="str">
        <f>+IF(Tabla1[[#This Row],[REQUEST_TY]]="SR MANTENIMIENTO CORRECTIVO", "EMERGENCIA", "OTROS")</f>
        <v>EMERGENCIA</v>
      </c>
      <c r="AL2978" s="6" t="str">
        <f>+_xlfn.IFS(Tabla1[[#This Row],[Veces obj]]&lt;=1,"0-1",Tabla1[[#This Row],[Veces obj]]&lt;=2,"1-2",Tabla1[[#This Row],[Veces obj]]&lt;=3,"2-3",TRUE,"&gt;3")</f>
        <v>0-1</v>
      </c>
      <c r="AM2978" s="60" t="str">
        <f>+_xlfn.IFS(MONTH(Tabla1[[#This Row],[MES]])&lt;=3,"Q1",MONTH(Tabla1[[#This Row],[MES]])&lt;=6,"Q2",MONTH(Tabla1[[#This Row],[MES]])&lt;=9,"Q3",TRUE,"Q4")</f>
        <v>Q1</v>
      </c>
      <c r="AN2978" s="15" t="str">
        <f>+IFERROR(VLOOKUP(Tabla1[[#This Row],[CUENTA]],CTAS[],2,0),"OTROS")</f>
        <v>OTROS</v>
      </c>
      <c r="AP2978" s="15" t="str">
        <f>+IFERROR(VLOOKUP(Tabla1[[#This Row],[EMPLEADO]],IS[],3,0),"OTROS")</f>
        <v>OTROS</v>
      </c>
      <c r="AQ2978" s="15" t="str">
        <f>+IFERROR(VLOOKUP(Tabla1[[#This Row],[EMPLEADO]],IS[[NÓMINA]:[INGENIERO]],2,0),"OTROS")</f>
        <v>OTROS</v>
      </c>
    </row>
    <row r="2979" spans="1:43" x14ac:dyDescent="0.25">
      <c r="A2979" t="s">
        <v>7477</v>
      </c>
      <c r="B2979">
        <v>1</v>
      </c>
      <c r="C2979" t="s">
        <v>9215</v>
      </c>
      <c r="D2979" t="s">
        <v>38</v>
      </c>
      <c r="E2979" t="s">
        <v>348</v>
      </c>
      <c r="F2979" t="s">
        <v>9216</v>
      </c>
      <c r="G2979" s="17" t="s">
        <v>4567</v>
      </c>
      <c r="H2979" t="s">
        <v>79</v>
      </c>
      <c r="I2979" t="s">
        <v>43</v>
      </c>
      <c r="J2979" t="s">
        <v>8</v>
      </c>
      <c r="K2979" t="s">
        <v>102</v>
      </c>
      <c r="L2979" t="s">
        <v>2255</v>
      </c>
      <c r="M2979" t="s">
        <v>1482</v>
      </c>
      <c r="N2979">
        <v>0</v>
      </c>
      <c r="O2979" t="s">
        <v>47</v>
      </c>
      <c r="P2979">
        <v>13</v>
      </c>
      <c r="Q2979" t="s">
        <v>194</v>
      </c>
      <c r="R2979" t="s">
        <v>223</v>
      </c>
      <c r="S2979" t="s">
        <v>139</v>
      </c>
      <c r="T2979" t="s">
        <v>51</v>
      </c>
      <c r="U2979" t="s">
        <v>224</v>
      </c>
      <c r="V2979">
        <v>0.8</v>
      </c>
      <c r="W2979" s="1">
        <v>1258.4000000000003</v>
      </c>
      <c r="X2979">
        <v>1</v>
      </c>
      <c r="Y2979">
        <v>2.0699999999999998</v>
      </c>
      <c r="Z2979">
        <v>4</v>
      </c>
      <c r="AA2979">
        <v>0.51749999999999996</v>
      </c>
      <c r="AB2979" s="2">
        <v>0</v>
      </c>
      <c r="AC2979" s="1">
        <v>0</v>
      </c>
      <c r="AD2979" s="7">
        <v>43545</v>
      </c>
      <c r="AE2979" s="7">
        <v>43545</v>
      </c>
      <c r="AF2979">
        <v>0</v>
      </c>
      <c r="AG2979" t="s">
        <v>53</v>
      </c>
      <c r="AH2979" s="2">
        <v>0</v>
      </c>
      <c r="AI2979" s="1">
        <v>0</v>
      </c>
      <c r="AJ2979" s="1">
        <v>0</v>
      </c>
      <c r="AK2979" s="60" t="str">
        <f>+IF(Tabla1[[#This Row],[REQUEST_TY]]="SR MANTENIMIENTO CORRECTIVO", "EMERGENCIA", "OTROS")</f>
        <v>EMERGENCIA</v>
      </c>
      <c r="AL2979" s="6" t="str">
        <f>+_xlfn.IFS(Tabla1[[#This Row],[Veces obj]]&lt;=1,"0-1",Tabla1[[#This Row],[Veces obj]]&lt;=2,"1-2",Tabla1[[#This Row],[Veces obj]]&lt;=3,"2-3",TRUE,"&gt;3")</f>
        <v>0-1</v>
      </c>
      <c r="AM2979" s="60" t="str">
        <f>+_xlfn.IFS(MONTH(Tabla1[[#This Row],[MES]])&lt;=3,"Q1",MONTH(Tabla1[[#This Row],[MES]])&lt;=6,"Q2",MONTH(Tabla1[[#This Row],[MES]])&lt;=9,"Q3",TRUE,"Q4")</f>
        <v>Q1</v>
      </c>
      <c r="AN2979" s="15" t="str">
        <f>+IFERROR(VLOOKUP(Tabla1[[#This Row],[CUENTA]],CTAS[],2,0),"OTROS")</f>
        <v>OTROS</v>
      </c>
      <c r="AP2979" s="15" t="str">
        <f>+IFERROR(VLOOKUP(Tabla1[[#This Row],[EMPLEADO]],IS[],3,0),"OTROS")</f>
        <v>OTROS</v>
      </c>
      <c r="AQ2979" s="15" t="str">
        <f>+IFERROR(VLOOKUP(Tabla1[[#This Row],[EMPLEADO]],IS[[NÓMINA]:[INGENIERO]],2,0),"OTROS")</f>
        <v>OTROS</v>
      </c>
    </row>
    <row r="2980" spans="1:43" x14ac:dyDescent="0.25">
      <c r="A2980" t="s">
        <v>7477</v>
      </c>
      <c r="B2980">
        <v>1</v>
      </c>
      <c r="C2980" t="s">
        <v>9217</v>
      </c>
      <c r="D2980" t="s">
        <v>38</v>
      </c>
      <c r="E2980" t="s">
        <v>113</v>
      </c>
      <c r="F2980" t="s">
        <v>9218</v>
      </c>
      <c r="G2980" s="17" t="s">
        <v>9219</v>
      </c>
      <c r="H2980" t="s">
        <v>124</v>
      </c>
      <c r="I2980" t="s">
        <v>43</v>
      </c>
      <c r="J2980" t="s">
        <v>8</v>
      </c>
      <c r="K2980" t="s">
        <v>125</v>
      </c>
      <c r="L2980" t="s">
        <v>9220</v>
      </c>
      <c r="M2980" t="s">
        <v>94</v>
      </c>
      <c r="N2980">
        <v>0</v>
      </c>
      <c r="O2980" t="s">
        <v>47</v>
      </c>
      <c r="P2980">
        <v>111</v>
      </c>
      <c r="Q2980" t="s">
        <v>48</v>
      </c>
      <c r="R2980" t="s">
        <v>49</v>
      </c>
      <c r="S2980" t="s">
        <v>50</v>
      </c>
      <c r="T2980" t="s">
        <v>51</v>
      </c>
      <c r="U2980" t="s">
        <v>52</v>
      </c>
      <c r="V2980">
        <v>1.05</v>
      </c>
      <c r="W2980" s="1">
        <v>750.75000000000011</v>
      </c>
      <c r="X2980">
        <v>1</v>
      </c>
      <c r="Y2980">
        <v>2.57</v>
      </c>
      <c r="Z2980">
        <v>5</v>
      </c>
      <c r="AA2980">
        <v>0.51400000000000001</v>
      </c>
      <c r="AB2980" s="2">
        <v>0</v>
      </c>
      <c r="AC2980" s="1">
        <v>0</v>
      </c>
      <c r="AD2980" s="7">
        <v>43543</v>
      </c>
      <c r="AE2980" s="7">
        <v>43544</v>
      </c>
      <c r="AF2980">
        <v>1</v>
      </c>
      <c r="AG2980" t="s">
        <v>53</v>
      </c>
      <c r="AH2980" s="2">
        <v>0</v>
      </c>
      <c r="AI2980" s="1">
        <v>0</v>
      </c>
      <c r="AJ2980" s="1">
        <v>0</v>
      </c>
      <c r="AK2980" s="60" t="str">
        <f>+IF(Tabla1[[#This Row],[REQUEST_TY]]="SR MANTENIMIENTO CORRECTIVO", "EMERGENCIA", "OTROS")</f>
        <v>EMERGENCIA</v>
      </c>
      <c r="AL2980" s="6" t="str">
        <f>+_xlfn.IFS(Tabla1[[#This Row],[Veces obj]]&lt;=1,"0-1",Tabla1[[#This Row],[Veces obj]]&lt;=2,"1-2",Tabla1[[#This Row],[Veces obj]]&lt;=3,"2-3",TRUE,"&gt;3")</f>
        <v>0-1</v>
      </c>
      <c r="AM2980" s="60" t="str">
        <f>+_xlfn.IFS(MONTH(Tabla1[[#This Row],[MES]])&lt;=3,"Q1",MONTH(Tabla1[[#This Row],[MES]])&lt;=6,"Q2",MONTH(Tabla1[[#This Row],[MES]])&lt;=9,"Q3",TRUE,"Q4")</f>
        <v>Q1</v>
      </c>
      <c r="AN2980" s="15" t="str">
        <f>+IFERROR(VLOOKUP(Tabla1[[#This Row],[CUENTA]],CTAS[],2,0),"OTROS")</f>
        <v>OTROS</v>
      </c>
      <c r="AP2980" s="15" t="str">
        <f>+IFERROR(VLOOKUP(Tabla1[[#This Row],[EMPLEADO]],IS[],3,0),"OTROS")</f>
        <v>JUAREZ</v>
      </c>
      <c r="AQ2980" s="15" t="str">
        <f>+IFERROR(VLOOKUP(Tabla1[[#This Row],[EMPLEADO]],IS[[NÓMINA]:[INGENIERO]],2,0),"OTROS")</f>
        <v>MIGUEL COTA</v>
      </c>
    </row>
    <row r="2981" spans="1:43" x14ac:dyDescent="0.25">
      <c r="A2981" t="s">
        <v>7477</v>
      </c>
      <c r="B2981">
        <v>1</v>
      </c>
      <c r="C2981" t="s">
        <v>9221</v>
      </c>
      <c r="D2981" t="s">
        <v>38</v>
      </c>
      <c r="E2981" t="s">
        <v>558</v>
      </c>
      <c r="F2981" t="s">
        <v>9222</v>
      </c>
      <c r="G2981" s="17" t="s">
        <v>9223</v>
      </c>
      <c r="H2981" t="s">
        <v>740</v>
      </c>
      <c r="I2981" t="s">
        <v>43</v>
      </c>
      <c r="J2981" t="s">
        <v>8</v>
      </c>
      <c r="K2981" t="s">
        <v>1236</v>
      </c>
      <c r="L2981" t="s">
        <v>2603</v>
      </c>
      <c r="M2981" t="s">
        <v>1238</v>
      </c>
      <c r="N2981">
        <v>0</v>
      </c>
      <c r="O2981" t="s">
        <v>47</v>
      </c>
      <c r="P2981">
        <v>104</v>
      </c>
      <c r="Q2981" t="s">
        <v>48</v>
      </c>
      <c r="R2981" t="s">
        <v>95</v>
      </c>
      <c r="S2981" t="s">
        <v>64</v>
      </c>
      <c r="T2981" t="s">
        <v>51</v>
      </c>
      <c r="U2981" t="s">
        <v>96</v>
      </c>
      <c r="V2981">
        <v>1.1000000000000001</v>
      </c>
      <c r="W2981" s="1">
        <v>1501.5000000000002</v>
      </c>
      <c r="X2981">
        <v>1</v>
      </c>
      <c r="Y2981">
        <v>1.25</v>
      </c>
      <c r="Z2981">
        <v>5</v>
      </c>
      <c r="AA2981">
        <v>0.25</v>
      </c>
      <c r="AB2981" s="2">
        <v>0</v>
      </c>
      <c r="AC2981" s="1">
        <v>0</v>
      </c>
      <c r="AD2981" s="7">
        <v>43543</v>
      </c>
      <c r="AE2981" s="7">
        <v>43544</v>
      </c>
      <c r="AF2981">
        <v>1</v>
      </c>
      <c r="AG2981" t="s">
        <v>53</v>
      </c>
      <c r="AH2981" s="2">
        <v>0</v>
      </c>
      <c r="AI2981" s="1">
        <v>0</v>
      </c>
      <c r="AJ2981" s="1">
        <v>0</v>
      </c>
      <c r="AK2981" s="60" t="str">
        <f>+IF(Tabla1[[#This Row],[REQUEST_TY]]="SR MANTENIMIENTO CORRECTIVO", "EMERGENCIA", "OTROS")</f>
        <v>EMERGENCIA</v>
      </c>
      <c r="AL2981" s="6" t="str">
        <f>+_xlfn.IFS(Tabla1[[#This Row],[Veces obj]]&lt;=1,"0-1",Tabla1[[#This Row],[Veces obj]]&lt;=2,"1-2",Tabla1[[#This Row],[Veces obj]]&lt;=3,"2-3",TRUE,"&gt;3")</f>
        <v>0-1</v>
      </c>
      <c r="AM2981" s="60" t="str">
        <f>+_xlfn.IFS(MONTH(Tabla1[[#This Row],[MES]])&lt;=3,"Q1",MONTH(Tabla1[[#This Row],[MES]])&lt;=6,"Q2",MONTH(Tabla1[[#This Row],[MES]])&lt;=9,"Q3",TRUE,"Q4")</f>
        <v>Q1</v>
      </c>
      <c r="AN2981" s="15" t="str">
        <f>+IFERROR(VLOOKUP(Tabla1[[#This Row],[CUENTA]],CTAS[],2,0),"OTROS")</f>
        <v>OTROS</v>
      </c>
      <c r="AP2981" s="15" t="str">
        <f>+IFERROR(VLOOKUP(Tabla1[[#This Row],[EMPLEADO]],IS[],3,0),"OTROS")</f>
        <v>OTROS</v>
      </c>
      <c r="AQ2981" s="15" t="str">
        <f>+IFERROR(VLOOKUP(Tabla1[[#This Row],[EMPLEADO]],IS[[NÓMINA]:[INGENIERO]],2,0),"OTROS")</f>
        <v>OTROS</v>
      </c>
    </row>
    <row r="2982" spans="1:43" x14ac:dyDescent="0.25">
      <c r="A2982" t="s">
        <v>7477</v>
      </c>
      <c r="B2982">
        <v>1</v>
      </c>
      <c r="C2982" t="s">
        <v>9224</v>
      </c>
      <c r="D2982" t="s">
        <v>38</v>
      </c>
      <c r="E2982" t="s">
        <v>76</v>
      </c>
      <c r="F2982" t="s">
        <v>9225</v>
      </c>
      <c r="G2982" s="17" t="s">
        <v>9226</v>
      </c>
      <c r="H2982" t="s">
        <v>79</v>
      </c>
      <c r="I2982" t="s">
        <v>43</v>
      </c>
      <c r="J2982" t="s">
        <v>8</v>
      </c>
      <c r="K2982" t="s">
        <v>102</v>
      </c>
      <c r="L2982" t="s">
        <v>950</v>
      </c>
      <c r="M2982" t="s">
        <v>951</v>
      </c>
      <c r="N2982">
        <v>0</v>
      </c>
      <c r="O2982" t="s">
        <v>47</v>
      </c>
      <c r="P2982">
        <v>200</v>
      </c>
      <c r="Q2982" t="s">
        <v>48</v>
      </c>
      <c r="R2982" t="s">
        <v>63</v>
      </c>
      <c r="S2982" t="s">
        <v>64</v>
      </c>
      <c r="T2982" t="s">
        <v>208</v>
      </c>
      <c r="U2982" t="s">
        <v>96</v>
      </c>
      <c r="V2982">
        <v>1.1000000000000001</v>
      </c>
      <c r="W2982" s="1">
        <v>1501.5000000000002</v>
      </c>
      <c r="X2982">
        <v>1</v>
      </c>
      <c r="Y2982">
        <v>2.42</v>
      </c>
      <c r="Z2982">
        <v>9</v>
      </c>
      <c r="AA2982">
        <v>0.2688888888888889</v>
      </c>
      <c r="AB2982" s="2">
        <v>0</v>
      </c>
      <c r="AC2982" s="1">
        <v>0</v>
      </c>
      <c r="AD2982" s="7">
        <v>43543</v>
      </c>
      <c r="AE2982" s="7">
        <v>43544</v>
      </c>
      <c r="AF2982">
        <v>1</v>
      </c>
      <c r="AG2982" t="s">
        <v>53</v>
      </c>
      <c r="AH2982" s="2">
        <v>0</v>
      </c>
      <c r="AI2982" s="1">
        <v>0</v>
      </c>
      <c r="AJ2982" s="1">
        <v>0</v>
      </c>
      <c r="AK2982" s="60" t="str">
        <f>+IF(Tabla1[[#This Row],[REQUEST_TY]]="SR MANTENIMIENTO CORRECTIVO", "EMERGENCIA", "OTROS")</f>
        <v>EMERGENCIA</v>
      </c>
      <c r="AL2982" s="6" t="str">
        <f>+_xlfn.IFS(Tabla1[[#This Row],[Veces obj]]&lt;=1,"0-1",Tabla1[[#This Row],[Veces obj]]&lt;=2,"1-2",Tabla1[[#This Row],[Veces obj]]&lt;=3,"2-3",TRUE,"&gt;3")</f>
        <v>0-1</v>
      </c>
      <c r="AM2982" s="60" t="str">
        <f>+_xlfn.IFS(MONTH(Tabla1[[#This Row],[MES]])&lt;=3,"Q1",MONTH(Tabla1[[#This Row],[MES]])&lt;=6,"Q2",MONTH(Tabla1[[#This Row],[MES]])&lt;=9,"Q3",TRUE,"Q4")</f>
        <v>Q1</v>
      </c>
      <c r="AN2982" s="15" t="str">
        <f>+IFERROR(VLOOKUP(Tabla1[[#This Row],[CUENTA]],CTAS[],2,0),"OTROS")</f>
        <v>OTROS</v>
      </c>
      <c r="AP2982" s="15" t="str">
        <f>+IFERROR(VLOOKUP(Tabla1[[#This Row],[EMPLEADO]],IS[],3,0),"OTROS")</f>
        <v>OTROS</v>
      </c>
      <c r="AQ2982" s="15" t="str">
        <f>+IFERROR(VLOOKUP(Tabla1[[#This Row],[EMPLEADO]],IS[[NÓMINA]:[INGENIERO]],2,0),"OTROS")</f>
        <v>OTROS</v>
      </c>
    </row>
    <row r="2983" spans="1:43" x14ac:dyDescent="0.25">
      <c r="A2983" t="s">
        <v>7477</v>
      </c>
      <c r="B2983">
        <v>1</v>
      </c>
      <c r="C2983" t="s">
        <v>9227</v>
      </c>
      <c r="D2983" t="s">
        <v>38</v>
      </c>
      <c r="E2983" t="s">
        <v>599</v>
      </c>
      <c r="F2983" t="s">
        <v>9228</v>
      </c>
      <c r="G2983" s="17" t="s">
        <v>9229</v>
      </c>
      <c r="H2983" t="s">
        <v>527</v>
      </c>
      <c r="I2983" t="s">
        <v>43</v>
      </c>
      <c r="J2983" t="s">
        <v>8</v>
      </c>
      <c r="K2983" t="s">
        <v>528</v>
      </c>
      <c r="L2983" t="s">
        <v>529</v>
      </c>
      <c r="M2983" t="s">
        <v>530</v>
      </c>
      <c r="N2983">
        <v>1</v>
      </c>
      <c r="O2983" t="s">
        <v>47</v>
      </c>
      <c r="P2983">
        <v>218</v>
      </c>
      <c r="Q2983" t="s">
        <v>48</v>
      </c>
      <c r="R2983" t="s">
        <v>242</v>
      </c>
      <c r="S2983" t="s">
        <v>64</v>
      </c>
      <c r="T2983" t="s">
        <v>51</v>
      </c>
      <c r="U2983" t="s">
        <v>96</v>
      </c>
      <c r="V2983">
        <v>1.1000000000000001</v>
      </c>
      <c r="W2983" s="1">
        <v>0</v>
      </c>
      <c r="X2983">
        <v>1</v>
      </c>
      <c r="Y2983">
        <v>0.3</v>
      </c>
      <c r="Z2983">
        <v>5</v>
      </c>
      <c r="AA2983">
        <v>0.06</v>
      </c>
      <c r="AB2983" s="2">
        <v>0</v>
      </c>
      <c r="AC2983" s="1">
        <v>0</v>
      </c>
      <c r="AD2983" s="7">
        <v>43544</v>
      </c>
      <c r="AE2983" s="7">
        <v>43544</v>
      </c>
      <c r="AF2983">
        <v>0</v>
      </c>
      <c r="AG2983" t="s">
        <v>53</v>
      </c>
      <c r="AH2983" s="2">
        <v>0</v>
      </c>
      <c r="AI2983" s="1">
        <v>0</v>
      </c>
      <c r="AJ2983" s="1">
        <v>0</v>
      </c>
      <c r="AK2983" s="60" t="str">
        <f>+IF(Tabla1[[#This Row],[REQUEST_TY]]="SR MANTENIMIENTO CORRECTIVO", "EMERGENCIA", "OTROS")</f>
        <v>EMERGENCIA</v>
      </c>
      <c r="AL2983" s="6" t="str">
        <f>+_xlfn.IFS(Tabla1[[#This Row],[Veces obj]]&lt;=1,"0-1",Tabla1[[#This Row],[Veces obj]]&lt;=2,"1-2",Tabla1[[#This Row],[Veces obj]]&lt;=3,"2-3",TRUE,"&gt;3")</f>
        <v>0-1</v>
      </c>
      <c r="AM2983" s="60" t="str">
        <f>+_xlfn.IFS(MONTH(Tabla1[[#This Row],[MES]])&lt;=3,"Q1",MONTH(Tabla1[[#This Row],[MES]])&lt;=6,"Q2",MONTH(Tabla1[[#This Row],[MES]])&lt;=9,"Q3",TRUE,"Q4")</f>
        <v>Q1</v>
      </c>
      <c r="AN2983" s="15" t="str">
        <f>+IFERROR(VLOOKUP(Tabla1[[#This Row],[CUENTA]],CTAS[],2,0),"OTROS")</f>
        <v>OTROS</v>
      </c>
      <c r="AP2983" s="15" t="str">
        <f>+IFERROR(VLOOKUP(Tabla1[[#This Row],[EMPLEADO]],IS[],3,0),"OTROS")</f>
        <v>OTROS</v>
      </c>
      <c r="AQ2983" s="15" t="str">
        <f>+IFERROR(VLOOKUP(Tabla1[[#This Row],[EMPLEADO]],IS[[NÓMINA]:[INGENIERO]],2,0),"OTROS")</f>
        <v>OTROS</v>
      </c>
    </row>
    <row r="2984" spans="1:43" x14ac:dyDescent="0.25">
      <c r="A2984" t="s">
        <v>7477</v>
      </c>
      <c r="B2984">
        <v>1</v>
      </c>
      <c r="C2984" t="s">
        <v>9230</v>
      </c>
      <c r="D2984" t="s">
        <v>38</v>
      </c>
      <c r="E2984" t="s">
        <v>1015</v>
      </c>
      <c r="F2984" t="s">
        <v>9231</v>
      </c>
      <c r="G2984" s="17" t="s">
        <v>1017</v>
      </c>
      <c r="H2984" t="s">
        <v>8581</v>
      </c>
      <c r="I2984" t="s">
        <v>43</v>
      </c>
      <c r="J2984" t="s">
        <v>8</v>
      </c>
      <c r="K2984" t="s">
        <v>59</v>
      </c>
      <c r="L2984" t="s">
        <v>1018</v>
      </c>
      <c r="M2984" t="s">
        <v>473</v>
      </c>
      <c r="N2984">
        <v>0</v>
      </c>
      <c r="O2984" t="s">
        <v>47</v>
      </c>
      <c r="P2984">
        <v>17</v>
      </c>
      <c r="Q2984" t="s">
        <v>62</v>
      </c>
      <c r="R2984" t="s">
        <v>317</v>
      </c>
      <c r="S2984" t="s">
        <v>318</v>
      </c>
      <c r="T2984" t="s">
        <v>51</v>
      </c>
      <c r="U2984" t="s">
        <v>262</v>
      </c>
      <c r="V2984">
        <v>1.05</v>
      </c>
      <c r="W2984" s="1">
        <v>1651.6500000000003</v>
      </c>
      <c r="X2984">
        <v>1</v>
      </c>
      <c r="Y2984">
        <v>1.32</v>
      </c>
      <c r="Z2984">
        <v>4</v>
      </c>
      <c r="AA2984">
        <v>0.33</v>
      </c>
      <c r="AB2984" s="2">
        <v>0</v>
      </c>
      <c r="AC2984" s="1">
        <v>0</v>
      </c>
      <c r="AD2984" s="7">
        <v>43543</v>
      </c>
      <c r="AE2984" s="7">
        <v>43544</v>
      </c>
      <c r="AF2984">
        <v>1</v>
      </c>
      <c r="AG2984" t="s">
        <v>53</v>
      </c>
      <c r="AH2984" s="2">
        <v>0</v>
      </c>
      <c r="AI2984" s="1">
        <v>0</v>
      </c>
      <c r="AJ2984" s="1">
        <v>0</v>
      </c>
      <c r="AK2984" s="60" t="str">
        <f>+IF(Tabla1[[#This Row],[REQUEST_TY]]="SR MANTENIMIENTO CORRECTIVO", "EMERGENCIA", "OTROS")</f>
        <v>EMERGENCIA</v>
      </c>
      <c r="AL2984" s="6" t="str">
        <f>+_xlfn.IFS(Tabla1[[#This Row],[Veces obj]]&lt;=1,"0-1",Tabla1[[#This Row],[Veces obj]]&lt;=2,"1-2",Tabla1[[#This Row],[Veces obj]]&lt;=3,"2-3",TRUE,"&gt;3")</f>
        <v>0-1</v>
      </c>
      <c r="AM2984" s="60" t="str">
        <f>+_xlfn.IFS(MONTH(Tabla1[[#This Row],[MES]])&lt;=3,"Q1",MONTH(Tabla1[[#This Row],[MES]])&lt;=6,"Q2",MONTH(Tabla1[[#This Row],[MES]])&lt;=9,"Q3",TRUE,"Q4")</f>
        <v>Q1</v>
      </c>
      <c r="AN2984" s="15" t="str">
        <f>+IFERROR(VLOOKUP(Tabla1[[#This Row],[CUENTA]],CTAS[],2,0),"OTROS")</f>
        <v>OTROS</v>
      </c>
      <c r="AP2984" s="15" t="str">
        <f>+IFERROR(VLOOKUP(Tabla1[[#This Row],[EMPLEADO]],IS[],3,0),"OTROS")</f>
        <v>OTROS</v>
      </c>
      <c r="AQ2984" s="15" t="str">
        <f>+IFERROR(VLOOKUP(Tabla1[[#This Row],[EMPLEADO]],IS[[NÓMINA]:[INGENIERO]],2,0),"OTROS")</f>
        <v>OTROS</v>
      </c>
    </row>
    <row r="2985" spans="1:43" x14ac:dyDescent="0.25">
      <c r="A2985" t="s">
        <v>7477</v>
      </c>
      <c r="B2985">
        <v>1</v>
      </c>
      <c r="C2985" t="s">
        <v>9232</v>
      </c>
      <c r="D2985" t="s">
        <v>38</v>
      </c>
      <c r="E2985" t="s">
        <v>113</v>
      </c>
      <c r="F2985" t="s">
        <v>9228</v>
      </c>
      <c r="G2985" s="17" t="s">
        <v>9233</v>
      </c>
      <c r="H2985" t="s">
        <v>471</v>
      </c>
      <c r="I2985" t="s">
        <v>43</v>
      </c>
      <c r="J2985" t="s">
        <v>8</v>
      </c>
      <c r="K2985" t="s">
        <v>9234</v>
      </c>
      <c r="L2985" t="s">
        <v>9235</v>
      </c>
      <c r="M2985" t="s">
        <v>131</v>
      </c>
      <c r="N2985">
        <v>0</v>
      </c>
      <c r="O2985" t="s">
        <v>47</v>
      </c>
      <c r="P2985">
        <v>188</v>
      </c>
      <c r="Q2985" t="s">
        <v>48</v>
      </c>
      <c r="R2985" t="s">
        <v>49</v>
      </c>
      <c r="S2985" t="s">
        <v>50</v>
      </c>
      <c r="T2985" t="s">
        <v>51</v>
      </c>
      <c r="U2985" t="s">
        <v>52</v>
      </c>
      <c r="V2985">
        <v>1.05</v>
      </c>
      <c r="W2985" s="1">
        <v>750.75000000000011</v>
      </c>
      <c r="X2985">
        <v>1</v>
      </c>
      <c r="Y2985">
        <v>0.63</v>
      </c>
      <c r="Z2985">
        <v>5</v>
      </c>
      <c r="AA2985">
        <v>0.126</v>
      </c>
      <c r="AB2985" s="2">
        <v>0</v>
      </c>
      <c r="AC2985" s="1">
        <v>0</v>
      </c>
      <c r="AD2985" s="7">
        <v>43543</v>
      </c>
      <c r="AE2985" s="7">
        <v>43544</v>
      </c>
      <c r="AF2985">
        <v>1</v>
      </c>
      <c r="AG2985" t="s">
        <v>53</v>
      </c>
      <c r="AH2985" s="2">
        <v>0</v>
      </c>
      <c r="AI2985" s="1">
        <v>0</v>
      </c>
      <c r="AJ2985" s="1">
        <v>0</v>
      </c>
      <c r="AK2985" s="60" t="str">
        <f>+IF(Tabla1[[#This Row],[REQUEST_TY]]="SR MANTENIMIENTO CORRECTIVO", "EMERGENCIA", "OTROS")</f>
        <v>EMERGENCIA</v>
      </c>
      <c r="AL2985" s="6" t="str">
        <f>+_xlfn.IFS(Tabla1[[#This Row],[Veces obj]]&lt;=1,"0-1",Tabla1[[#This Row],[Veces obj]]&lt;=2,"1-2",Tabla1[[#This Row],[Veces obj]]&lt;=3,"2-3",TRUE,"&gt;3")</f>
        <v>0-1</v>
      </c>
      <c r="AM2985" s="60" t="str">
        <f>+_xlfn.IFS(MONTH(Tabla1[[#This Row],[MES]])&lt;=3,"Q1",MONTH(Tabla1[[#This Row],[MES]])&lt;=6,"Q2",MONTH(Tabla1[[#This Row],[MES]])&lt;=9,"Q3",TRUE,"Q4")</f>
        <v>Q1</v>
      </c>
      <c r="AN2985" s="15" t="str">
        <f>+IFERROR(VLOOKUP(Tabla1[[#This Row],[CUENTA]],CTAS[],2,0),"OTROS")</f>
        <v>OTROS</v>
      </c>
      <c r="AP2985" s="15" t="str">
        <f>+IFERROR(VLOOKUP(Tabla1[[#This Row],[EMPLEADO]],IS[],3,0),"OTROS")</f>
        <v>OTROS</v>
      </c>
      <c r="AQ2985" s="15" t="str">
        <f>+IFERROR(VLOOKUP(Tabla1[[#This Row],[EMPLEADO]],IS[[NÓMINA]:[INGENIERO]],2,0),"OTROS")</f>
        <v>OTROS</v>
      </c>
    </row>
    <row r="2986" spans="1:43" x14ac:dyDescent="0.25">
      <c r="A2986" t="s">
        <v>7477</v>
      </c>
      <c r="B2986">
        <v>1</v>
      </c>
      <c r="C2986" t="s">
        <v>9236</v>
      </c>
      <c r="D2986" t="s">
        <v>38</v>
      </c>
      <c r="E2986" t="s">
        <v>373</v>
      </c>
      <c r="F2986" t="s">
        <v>9237</v>
      </c>
      <c r="G2986" s="17" t="s">
        <v>5986</v>
      </c>
      <c r="H2986" t="s">
        <v>8581</v>
      </c>
      <c r="I2986" t="s">
        <v>43</v>
      </c>
      <c r="J2986" t="s">
        <v>8</v>
      </c>
      <c r="K2986" t="s">
        <v>102</v>
      </c>
      <c r="L2986" t="s">
        <v>3751</v>
      </c>
      <c r="M2986" t="s">
        <v>473</v>
      </c>
      <c r="N2986">
        <v>0</v>
      </c>
      <c r="O2986" t="s">
        <v>47</v>
      </c>
      <c r="P2986">
        <v>11</v>
      </c>
      <c r="Q2986" t="s">
        <v>194</v>
      </c>
      <c r="R2986" t="s">
        <v>153</v>
      </c>
      <c r="S2986" t="s">
        <v>50</v>
      </c>
      <c r="T2986" t="s">
        <v>51</v>
      </c>
      <c r="U2986" t="s">
        <v>444</v>
      </c>
      <c r="V2986">
        <v>0</v>
      </c>
      <c r="W2986" s="1">
        <v>0</v>
      </c>
      <c r="X2986">
        <v>1</v>
      </c>
      <c r="Y2986">
        <v>2.2799999999999998</v>
      </c>
      <c r="Z2986">
        <v>5</v>
      </c>
      <c r="AA2986">
        <v>0.45599999999999996</v>
      </c>
      <c r="AB2986" s="2">
        <v>0</v>
      </c>
      <c r="AC2986" s="1">
        <v>0</v>
      </c>
      <c r="AD2986" s="7">
        <v>43549</v>
      </c>
      <c r="AE2986" s="7">
        <v>43549</v>
      </c>
      <c r="AF2986">
        <v>0</v>
      </c>
      <c r="AG2986" t="s">
        <v>53</v>
      </c>
      <c r="AH2986" s="2">
        <v>0</v>
      </c>
      <c r="AI2986" s="1">
        <v>0</v>
      </c>
      <c r="AJ2986" s="1">
        <v>0</v>
      </c>
      <c r="AK2986" s="60" t="str">
        <f>+IF(Tabla1[[#This Row],[REQUEST_TY]]="SR MANTENIMIENTO CORRECTIVO", "EMERGENCIA", "OTROS")</f>
        <v>EMERGENCIA</v>
      </c>
      <c r="AL2986" s="6" t="str">
        <f>+_xlfn.IFS(Tabla1[[#This Row],[Veces obj]]&lt;=1,"0-1",Tabla1[[#This Row],[Veces obj]]&lt;=2,"1-2",Tabla1[[#This Row],[Veces obj]]&lt;=3,"2-3",TRUE,"&gt;3")</f>
        <v>0-1</v>
      </c>
      <c r="AM2986" s="60" t="str">
        <f>+_xlfn.IFS(MONTH(Tabla1[[#This Row],[MES]])&lt;=3,"Q1",MONTH(Tabla1[[#This Row],[MES]])&lt;=6,"Q2",MONTH(Tabla1[[#This Row],[MES]])&lt;=9,"Q3",TRUE,"Q4")</f>
        <v>Q1</v>
      </c>
      <c r="AN2986" s="15" t="str">
        <f>+IFERROR(VLOOKUP(Tabla1[[#This Row],[CUENTA]],CTAS[],2,0),"OTROS")</f>
        <v>OTROS</v>
      </c>
      <c r="AP2986" s="15" t="str">
        <f>+IFERROR(VLOOKUP(Tabla1[[#This Row],[EMPLEADO]],IS[],3,0),"OTROS")</f>
        <v>OTROS</v>
      </c>
      <c r="AQ2986" s="15" t="str">
        <f>+IFERROR(VLOOKUP(Tabla1[[#This Row],[EMPLEADO]],IS[[NÓMINA]:[INGENIERO]],2,0),"OTROS")</f>
        <v>OTROS</v>
      </c>
    </row>
    <row r="2987" spans="1:43" x14ac:dyDescent="0.25">
      <c r="A2987" t="s">
        <v>7477</v>
      </c>
      <c r="B2987">
        <v>1</v>
      </c>
      <c r="C2987" t="s">
        <v>9238</v>
      </c>
      <c r="D2987" t="s">
        <v>38</v>
      </c>
      <c r="E2987" t="s">
        <v>133</v>
      </c>
      <c r="F2987" t="s">
        <v>9239</v>
      </c>
      <c r="G2987" s="17" t="s">
        <v>1582</v>
      </c>
      <c r="H2987" t="s">
        <v>1211</v>
      </c>
      <c r="I2987" t="s">
        <v>43</v>
      </c>
      <c r="J2987" t="s">
        <v>8</v>
      </c>
      <c r="K2987" t="s">
        <v>59</v>
      </c>
      <c r="L2987" t="s">
        <v>1583</v>
      </c>
      <c r="M2987" t="s">
        <v>1213</v>
      </c>
      <c r="N2987">
        <v>0</v>
      </c>
      <c r="O2987" t="s">
        <v>47</v>
      </c>
      <c r="P2987">
        <v>9</v>
      </c>
      <c r="Q2987" t="s">
        <v>194</v>
      </c>
      <c r="R2987" t="s">
        <v>138</v>
      </c>
      <c r="S2987" t="s">
        <v>139</v>
      </c>
      <c r="T2987" t="s">
        <v>51</v>
      </c>
      <c r="U2987" t="s">
        <v>224</v>
      </c>
      <c r="V2987">
        <v>0.8</v>
      </c>
      <c r="W2987" s="1">
        <v>1258.4000000000003</v>
      </c>
      <c r="X2987">
        <v>1</v>
      </c>
      <c r="Y2987">
        <v>2.17</v>
      </c>
      <c r="Z2987">
        <v>4</v>
      </c>
      <c r="AA2987">
        <v>0.54249999999999998</v>
      </c>
      <c r="AB2987" s="2">
        <v>0</v>
      </c>
      <c r="AC2987" s="1">
        <v>0</v>
      </c>
      <c r="AD2987" s="7">
        <v>43543</v>
      </c>
      <c r="AE2987" s="7">
        <v>43544</v>
      </c>
      <c r="AF2987">
        <v>1</v>
      </c>
      <c r="AG2987" t="s">
        <v>53</v>
      </c>
      <c r="AH2987" s="2">
        <v>0</v>
      </c>
      <c r="AI2987" s="1">
        <v>0</v>
      </c>
      <c r="AJ2987" s="1">
        <v>0</v>
      </c>
      <c r="AK2987" s="60" t="str">
        <f>+IF(Tabla1[[#This Row],[REQUEST_TY]]="SR MANTENIMIENTO CORRECTIVO", "EMERGENCIA", "OTROS")</f>
        <v>EMERGENCIA</v>
      </c>
      <c r="AL2987" s="6" t="str">
        <f>+_xlfn.IFS(Tabla1[[#This Row],[Veces obj]]&lt;=1,"0-1",Tabla1[[#This Row],[Veces obj]]&lt;=2,"1-2",Tabla1[[#This Row],[Veces obj]]&lt;=3,"2-3",TRUE,"&gt;3")</f>
        <v>0-1</v>
      </c>
      <c r="AM2987" s="60" t="str">
        <f>+_xlfn.IFS(MONTH(Tabla1[[#This Row],[MES]])&lt;=3,"Q1",MONTH(Tabla1[[#This Row],[MES]])&lt;=6,"Q2",MONTH(Tabla1[[#This Row],[MES]])&lt;=9,"Q3",TRUE,"Q4")</f>
        <v>Q1</v>
      </c>
      <c r="AN2987" s="15" t="str">
        <f>+IFERROR(VLOOKUP(Tabla1[[#This Row],[CUENTA]],CTAS[],2,0),"OTROS")</f>
        <v>OTROS</v>
      </c>
      <c r="AP2987" s="15" t="str">
        <f>+IFERROR(VLOOKUP(Tabla1[[#This Row],[EMPLEADO]],IS[],3,0),"OTROS")</f>
        <v>OTROS</v>
      </c>
      <c r="AQ2987" s="15" t="str">
        <f>+IFERROR(VLOOKUP(Tabla1[[#This Row],[EMPLEADO]],IS[[NÓMINA]:[INGENIERO]],2,0),"OTROS")</f>
        <v>OTROS</v>
      </c>
    </row>
    <row r="2988" spans="1:43" x14ac:dyDescent="0.25">
      <c r="A2988" t="s">
        <v>7477</v>
      </c>
      <c r="B2988">
        <v>1</v>
      </c>
      <c r="C2988" t="s">
        <v>9240</v>
      </c>
      <c r="D2988" t="s">
        <v>38</v>
      </c>
      <c r="E2988" t="s">
        <v>3400</v>
      </c>
      <c r="F2988" t="s">
        <v>9241</v>
      </c>
      <c r="G2988" s="17" t="s">
        <v>7826</v>
      </c>
      <c r="H2988" t="s">
        <v>484</v>
      </c>
      <c r="I2988" t="s">
        <v>43</v>
      </c>
      <c r="J2988" t="s">
        <v>8</v>
      </c>
      <c r="K2988" t="s">
        <v>2300</v>
      </c>
      <c r="L2988" t="s">
        <v>2779</v>
      </c>
      <c r="M2988" t="s">
        <v>94</v>
      </c>
      <c r="N2988">
        <v>1</v>
      </c>
      <c r="O2988" t="s">
        <v>47</v>
      </c>
      <c r="P2988">
        <v>15</v>
      </c>
      <c r="Q2988" t="s">
        <v>194</v>
      </c>
      <c r="R2988" t="s">
        <v>74</v>
      </c>
      <c r="S2988" t="s">
        <v>50</v>
      </c>
      <c r="T2988" t="s">
        <v>51</v>
      </c>
      <c r="U2988" t="s">
        <v>444</v>
      </c>
      <c r="V2988">
        <v>0</v>
      </c>
      <c r="W2988" s="1">
        <v>0</v>
      </c>
      <c r="X2988">
        <v>1</v>
      </c>
      <c r="Y2988">
        <v>0.47</v>
      </c>
      <c r="Z2988">
        <v>5</v>
      </c>
      <c r="AA2988">
        <v>9.4E-2</v>
      </c>
      <c r="AB2988" s="2">
        <v>0</v>
      </c>
      <c r="AC2988" s="1">
        <v>0</v>
      </c>
      <c r="AD2988" s="7">
        <v>43545</v>
      </c>
      <c r="AE2988" s="7">
        <v>43545</v>
      </c>
      <c r="AF2988">
        <v>0</v>
      </c>
      <c r="AG2988" t="s">
        <v>53</v>
      </c>
      <c r="AH2988" s="2">
        <v>0</v>
      </c>
      <c r="AI2988" s="1">
        <v>0</v>
      </c>
      <c r="AJ2988" s="1">
        <v>0</v>
      </c>
      <c r="AK2988" s="60" t="str">
        <f>+IF(Tabla1[[#This Row],[REQUEST_TY]]="SR MANTENIMIENTO CORRECTIVO", "EMERGENCIA", "OTROS")</f>
        <v>EMERGENCIA</v>
      </c>
      <c r="AL2988" s="6" t="str">
        <f>+_xlfn.IFS(Tabla1[[#This Row],[Veces obj]]&lt;=1,"0-1",Tabla1[[#This Row],[Veces obj]]&lt;=2,"1-2",Tabla1[[#This Row],[Veces obj]]&lt;=3,"2-3",TRUE,"&gt;3")</f>
        <v>0-1</v>
      </c>
      <c r="AM2988" s="60" t="str">
        <f>+_xlfn.IFS(MONTH(Tabla1[[#This Row],[MES]])&lt;=3,"Q1",MONTH(Tabla1[[#This Row],[MES]])&lt;=6,"Q2",MONTH(Tabla1[[#This Row],[MES]])&lt;=9,"Q3",TRUE,"Q4")</f>
        <v>Q1</v>
      </c>
      <c r="AN2988" s="15" t="str">
        <f>+IFERROR(VLOOKUP(Tabla1[[#This Row],[CUENTA]],CTAS[],2,0),"OTROS")</f>
        <v>OTROS</v>
      </c>
      <c r="AP2988" s="15" t="str">
        <f>+IFERROR(VLOOKUP(Tabla1[[#This Row],[EMPLEADO]],IS[],3,0),"OTROS")</f>
        <v>OTROS</v>
      </c>
      <c r="AQ2988" s="15" t="str">
        <f>+IFERROR(VLOOKUP(Tabla1[[#This Row],[EMPLEADO]],IS[[NÓMINA]:[INGENIERO]],2,0),"OTROS")</f>
        <v>OTROS</v>
      </c>
    </row>
    <row r="2989" spans="1:43" x14ac:dyDescent="0.25">
      <c r="A2989" t="s">
        <v>7477</v>
      </c>
      <c r="B2989">
        <v>1</v>
      </c>
      <c r="C2989" t="s">
        <v>9242</v>
      </c>
      <c r="D2989" t="s">
        <v>38</v>
      </c>
      <c r="E2989" t="s">
        <v>39</v>
      </c>
      <c r="F2989" t="s">
        <v>9243</v>
      </c>
      <c r="G2989" s="17" t="s">
        <v>6395</v>
      </c>
      <c r="H2989" t="s">
        <v>101</v>
      </c>
      <c r="I2989" t="s">
        <v>43</v>
      </c>
      <c r="J2989" t="s">
        <v>8</v>
      </c>
      <c r="K2989" t="s">
        <v>798</v>
      </c>
      <c r="L2989" t="s">
        <v>8445</v>
      </c>
      <c r="M2989" t="s">
        <v>1269</v>
      </c>
      <c r="N2989">
        <v>1</v>
      </c>
      <c r="O2989" t="s">
        <v>105</v>
      </c>
      <c r="P2989">
        <v>29</v>
      </c>
      <c r="Q2989" t="s">
        <v>62</v>
      </c>
      <c r="R2989" t="s">
        <v>49</v>
      </c>
      <c r="S2989" t="s">
        <v>50</v>
      </c>
      <c r="T2989" t="s">
        <v>51</v>
      </c>
      <c r="U2989" t="s">
        <v>154</v>
      </c>
      <c r="V2989">
        <v>0.6</v>
      </c>
      <c r="W2989" s="1">
        <v>0</v>
      </c>
      <c r="X2989">
        <v>1</v>
      </c>
      <c r="Y2989">
        <v>1.82</v>
      </c>
      <c r="Z2989">
        <v>5</v>
      </c>
      <c r="AA2989">
        <v>0.36399999999999999</v>
      </c>
      <c r="AB2989" s="2">
        <v>0</v>
      </c>
      <c r="AC2989" s="1">
        <v>0</v>
      </c>
      <c r="AD2989" s="7">
        <v>43544</v>
      </c>
      <c r="AE2989" s="7">
        <v>43544</v>
      </c>
      <c r="AF2989">
        <v>0</v>
      </c>
      <c r="AG2989" t="s">
        <v>53</v>
      </c>
      <c r="AH2989" s="2">
        <v>0</v>
      </c>
      <c r="AI2989" s="1">
        <v>0</v>
      </c>
      <c r="AJ2989" s="1">
        <v>0</v>
      </c>
      <c r="AK2989" s="60" t="str">
        <f>+IF(Tabla1[[#This Row],[REQUEST_TY]]="SR MANTENIMIENTO CORRECTIVO", "EMERGENCIA", "OTROS")</f>
        <v>EMERGENCIA</v>
      </c>
      <c r="AL2989" s="6" t="str">
        <f>+_xlfn.IFS(Tabla1[[#This Row],[Veces obj]]&lt;=1,"0-1",Tabla1[[#This Row],[Veces obj]]&lt;=2,"1-2",Tabla1[[#This Row],[Veces obj]]&lt;=3,"2-3",TRUE,"&gt;3")</f>
        <v>0-1</v>
      </c>
      <c r="AM2989" s="60" t="str">
        <f>+_xlfn.IFS(MONTH(Tabla1[[#This Row],[MES]])&lt;=3,"Q1",MONTH(Tabla1[[#This Row],[MES]])&lt;=6,"Q2",MONTH(Tabla1[[#This Row],[MES]])&lt;=9,"Q3",TRUE,"Q4")</f>
        <v>Q1</v>
      </c>
      <c r="AN2989" s="15" t="str">
        <f>+IFERROR(VLOOKUP(Tabla1[[#This Row],[CUENTA]],CTAS[],2,0),"OTROS")</f>
        <v>OTROS</v>
      </c>
      <c r="AP2989" s="15" t="str">
        <f>+IFERROR(VLOOKUP(Tabla1[[#This Row],[EMPLEADO]],IS[],3,0),"OTROS")</f>
        <v>OTROS</v>
      </c>
      <c r="AQ2989" s="15" t="str">
        <f>+IFERROR(VLOOKUP(Tabla1[[#This Row],[EMPLEADO]],IS[[NÓMINA]:[INGENIERO]],2,0),"OTROS")</f>
        <v>OTROS</v>
      </c>
    </row>
    <row r="2990" spans="1:43" x14ac:dyDescent="0.25">
      <c r="A2990" t="s">
        <v>7477</v>
      </c>
      <c r="B2990">
        <v>1</v>
      </c>
      <c r="C2990" t="s">
        <v>9244</v>
      </c>
      <c r="D2990" t="s">
        <v>38</v>
      </c>
      <c r="E2990" t="s">
        <v>217</v>
      </c>
      <c r="F2990" t="s">
        <v>9245</v>
      </c>
      <c r="G2990" s="17" t="s">
        <v>779</v>
      </c>
      <c r="H2990" t="s">
        <v>915</v>
      </c>
      <c r="I2990" t="s">
        <v>43</v>
      </c>
      <c r="J2990" t="s">
        <v>8</v>
      </c>
      <c r="K2990" t="s">
        <v>59</v>
      </c>
      <c r="L2990" t="s">
        <v>780</v>
      </c>
      <c r="M2990" t="s">
        <v>310</v>
      </c>
      <c r="N2990">
        <v>0</v>
      </c>
      <c r="O2990" t="s">
        <v>47</v>
      </c>
      <c r="P2990">
        <v>36</v>
      </c>
      <c r="Q2990" t="s">
        <v>82</v>
      </c>
      <c r="R2990" t="s">
        <v>223</v>
      </c>
      <c r="S2990" t="s">
        <v>139</v>
      </c>
      <c r="T2990" t="s">
        <v>51</v>
      </c>
      <c r="U2990" t="s">
        <v>140</v>
      </c>
      <c r="V2990">
        <v>1.1000000000000001</v>
      </c>
      <c r="W2990" s="1">
        <v>1730.3000000000004</v>
      </c>
      <c r="X2990">
        <v>1</v>
      </c>
      <c r="Y2990">
        <v>1.52</v>
      </c>
      <c r="Z2990">
        <v>4</v>
      </c>
      <c r="AA2990">
        <v>0.38</v>
      </c>
      <c r="AB2990" s="2">
        <v>0</v>
      </c>
      <c r="AC2990" s="1">
        <v>0</v>
      </c>
      <c r="AD2990" s="7">
        <v>43546</v>
      </c>
      <c r="AE2990" s="7">
        <v>43546</v>
      </c>
      <c r="AF2990">
        <v>0</v>
      </c>
      <c r="AG2990" t="s">
        <v>53</v>
      </c>
      <c r="AH2990" s="2">
        <v>0</v>
      </c>
      <c r="AI2990" s="1">
        <v>0</v>
      </c>
      <c r="AJ2990" s="1">
        <v>0</v>
      </c>
      <c r="AK2990" s="60" t="str">
        <f>+IF(Tabla1[[#This Row],[REQUEST_TY]]="SR MANTENIMIENTO CORRECTIVO", "EMERGENCIA", "OTROS")</f>
        <v>EMERGENCIA</v>
      </c>
      <c r="AL2990" s="6" t="str">
        <f>+_xlfn.IFS(Tabla1[[#This Row],[Veces obj]]&lt;=1,"0-1",Tabla1[[#This Row],[Veces obj]]&lt;=2,"1-2",Tabla1[[#This Row],[Veces obj]]&lt;=3,"2-3",TRUE,"&gt;3")</f>
        <v>0-1</v>
      </c>
      <c r="AM2990" s="60" t="str">
        <f>+_xlfn.IFS(MONTH(Tabla1[[#This Row],[MES]])&lt;=3,"Q1",MONTH(Tabla1[[#This Row],[MES]])&lt;=6,"Q2",MONTH(Tabla1[[#This Row],[MES]])&lt;=9,"Q3",TRUE,"Q4")</f>
        <v>Q1</v>
      </c>
      <c r="AN2990" s="15" t="str">
        <f>+IFERROR(VLOOKUP(Tabla1[[#This Row],[CUENTA]],CTAS[],2,0),"OTROS")</f>
        <v>OTROS</v>
      </c>
      <c r="AP2990" s="15" t="str">
        <f>+IFERROR(VLOOKUP(Tabla1[[#This Row],[EMPLEADO]],IS[],3,0),"OTROS")</f>
        <v>OTROS</v>
      </c>
      <c r="AQ2990" s="15" t="str">
        <f>+IFERROR(VLOOKUP(Tabla1[[#This Row],[EMPLEADO]],IS[[NÓMINA]:[INGENIERO]],2,0),"OTROS")</f>
        <v>OTROS</v>
      </c>
    </row>
    <row r="2991" spans="1:43" x14ac:dyDescent="0.25">
      <c r="A2991" t="s">
        <v>7477</v>
      </c>
      <c r="B2991">
        <v>1</v>
      </c>
      <c r="C2991" t="s">
        <v>9246</v>
      </c>
      <c r="D2991" t="s">
        <v>38</v>
      </c>
      <c r="E2991" t="s">
        <v>2415</v>
      </c>
      <c r="F2991" t="s">
        <v>9247</v>
      </c>
      <c r="G2991" s="17" t="s">
        <v>9248</v>
      </c>
      <c r="H2991" t="s">
        <v>79</v>
      </c>
      <c r="I2991" t="s">
        <v>43</v>
      </c>
      <c r="J2991" t="s">
        <v>8</v>
      </c>
      <c r="K2991" t="s">
        <v>741</v>
      </c>
      <c r="L2991" t="s">
        <v>742</v>
      </c>
      <c r="M2991" t="s">
        <v>743</v>
      </c>
      <c r="N2991">
        <v>0</v>
      </c>
      <c r="O2991" t="s">
        <v>47</v>
      </c>
      <c r="P2991">
        <v>228</v>
      </c>
      <c r="Q2991" t="s">
        <v>48</v>
      </c>
      <c r="R2991" t="s">
        <v>242</v>
      </c>
      <c r="S2991" t="s">
        <v>64</v>
      </c>
      <c r="T2991" t="s">
        <v>51</v>
      </c>
      <c r="U2991" t="s">
        <v>96</v>
      </c>
      <c r="V2991">
        <v>1.1000000000000001</v>
      </c>
      <c r="W2991" s="1">
        <v>1501.5000000000002</v>
      </c>
      <c r="X2991">
        <v>1</v>
      </c>
      <c r="Y2991">
        <v>1</v>
      </c>
      <c r="Z2991">
        <v>5</v>
      </c>
      <c r="AA2991">
        <v>0.2</v>
      </c>
      <c r="AB2991" s="2">
        <v>0</v>
      </c>
      <c r="AC2991" s="1">
        <v>0</v>
      </c>
      <c r="AD2991" s="7">
        <v>43546</v>
      </c>
      <c r="AE2991" s="7">
        <v>43546</v>
      </c>
      <c r="AF2991">
        <v>0</v>
      </c>
      <c r="AG2991" t="s">
        <v>53</v>
      </c>
      <c r="AH2991" s="2">
        <v>0</v>
      </c>
      <c r="AI2991" s="1">
        <v>0</v>
      </c>
      <c r="AJ2991" s="1">
        <v>0</v>
      </c>
      <c r="AK2991" s="60" t="str">
        <f>+IF(Tabla1[[#This Row],[REQUEST_TY]]="SR MANTENIMIENTO CORRECTIVO", "EMERGENCIA", "OTROS")</f>
        <v>EMERGENCIA</v>
      </c>
      <c r="AL2991" s="6" t="str">
        <f>+_xlfn.IFS(Tabla1[[#This Row],[Veces obj]]&lt;=1,"0-1",Tabla1[[#This Row],[Veces obj]]&lt;=2,"1-2",Tabla1[[#This Row],[Veces obj]]&lt;=3,"2-3",TRUE,"&gt;3")</f>
        <v>0-1</v>
      </c>
      <c r="AM2991" s="60" t="str">
        <f>+_xlfn.IFS(MONTH(Tabla1[[#This Row],[MES]])&lt;=3,"Q1",MONTH(Tabla1[[#This Row],[MES]])&lt;=6,"Q2",MONTH(Tabla1[[#This Row],[MES]])&lt;=9,"Q3",TRUE,"Q4")</f>
        <v>Q1</v>
      </c>
      <c r="AN2991" s="15" t="str">
        <f>+IFERROR(VLOOKUP(Tabla1[[#This Row],[CUENTA]],CTAS[],2,0),"OTROS")</f>
        <v>OTROS</v>
      </c>
      <c r="AP2991" s="15" t="str">
        <f>+IFERROR(VLOOKUP(Tabla1[[#This Row],[EMPLEADO]],IS[],3,0),"OTROS")</f>
        <v>OTROS</v>
      </c>
      <c r="AQ2991" s="15" t="str">
        <f>+IFERROR(VLOOKUP(Tabla1[[#This Row],[EMPLEADO]],IS[[NÓMINA]:[INGENIERO]],2,0),"OTROS")</f>
        <v>OTROS</v>
      </c>
    </row>
    <row r="2992" spans="1:43" x14ac:dyDescent="0.25">
      <c r="A2992" t="s">
        <v>7477</v>
      </c>
      <c r="B2992">
        <v>1</v>
      </c>
      <c r="C2992" t="s">
        <v>9249</v>
      </c>
      <c r="D2992" t="s">
        <v>818</v>
      </c>
      <c r="E2992" t="s">
        <v>39</v>
      </c>
      <c r="F2992" t="s">
        <v>9250</v>
      </c>
      <c r="G2992" s="17" t="s">
        <v>9251</v>
      </c>
      <c r="H2992" t="s">
        <v>384</v>
      </c>
      <c r="I2992" t="s">
        <v>43</v>
      </c>
      <c r="J2992" t="s">
        <v>8</v>
      </c>
      <c r="K2992" t="s">
        <v>44</v>
      </c>
      <c r="L2992" t="s">
        <v>9252</v>
      </c>
      <c r="M2992" t="s">
        <v>2634</v>
      </c>
      <c r="N2992">
        <v>1</v>
      </c>
      <c r="O2992" t="s">
        <v>47</v>
      </c>
      <c r="P2992" t="s">
        <v>822</v>
      </c>
      <c r="Q2992" t="s">
        <v>48</v>
      </c>
      <c r="R2992" t="s">
        <v>49</v>
      </c>
      <c r="S2992" t="s">
        <v>50</v>
      </c>
      <c r="T2992" t="s">
        <v>51</v>
      </c>
      <c r="U2992" t="s">
        <v>52</v>
      </c>
      <c r="V2992">
        <v>1</v>
      </c>
      <c r="W2992" s="1">
        <v>0</v>
      </c>
      <c r="X2992">
        <v>1</v>
      </c>
      <c r="Y2992">
        <v>12.32</v>
      </c>
      <c r="Z2992">
        <v>5</v>
      </c>
      <c r="AA2992">
        <v>2.464</v>
      </c>
      <c r="AB2992" s="2">
        <v>0.36599999999999999</v>
      </c>
      <c r="AC2992" s="1">
        <v>0</v>
      </c>
      <c r="AD2992" s="7">
        <v>43545</v>
      </c>
      <c r="AE2992" s="7">
        <v>43546</v>
      </c>
      <c r="AF2992">
        <v>1</v>
      </c>
      <c r="AG2992" t="s">
        <v>53</v>
      </c>
      <c r="AH2992" s="2">
        <v>0</v>
      </c>
      <c r="AI2992" s="1">
        <v>0</v>
      </c>
      <c r="AJ2992" s="1">
        <v>0</v>
      </c>
      <c r="AK2992" s="60" t="str">
        <f>+IF(Tabla1[[#This Row],[REQUEST_TY]]="SR MANTENIMIENTO CORRECTIVO", "EMERGENCIA", "OTROS")</f>
        <v>OTROS</v>
      </c>
      <c r="AL2992" s="6" t="str">
        <f>+_xlfn.IFS(Tabla1[[#This Row],[Veces obj]]&lt;=1,"0-1",Tabla1[[#This Row],[Veces obj]]&lt;=2,"1-2",Tabla1[[#This Row],[Veces obj]]&lt;=3,"2-3",TRUE,"&gt;3")</f>
        <v>2-3</v>
      </c>
      <c r="AM2992" s="60" t="str">
        <f>+_xlfn.IFS(MONTH(Tabla1[[#This Row],[MES]])&lt;=3,"Q1",MONTH(Tabla1[[#This Row],[MES]])&lt;=6,"Q2",MONTH(Tabla1[[#This Row],[MES]])&lt;=9,"Q3",TRUE,"Q4")</f>
        <v>Q1</v>
      </c>
      <c r="AN2992" s="15" t="str">
        <f>+IFERROR(VLOOKUP(Tabla1[[#This Row],[CUENTA]],CTAS[],2,0),"OTROS")</f>
        <v>OTROS</v>
      </c>
      <c r="AP2992" s="15" t="str">
        <f>+IFERROR(VLOOKUP(Tabla1[[#This Row],[EMPLEADO]],IS[],3,0),"OTROS")</f>
        <v>OTROS</v>
      </c>
      <c r="AQ2992" s="15" t="str">
        <f>+IFERROR(VLOOKUP(Tabla1[[#This Row],[EMPLEADO]],IS[[NÓMINA]:[INGENIERO]],2,0),"OTROS")</f>
        <v>OTROS</v>
      </c>
    </row>
    <row r="2993" spans="1:43" x14ac:dyDescent="0.25">
      <c r="A2993" t="s">
        <v>7477</v>
      </c>
      <c r="B2993">
        <v>1</v>
      </c>
      <c r="C2993" t="s">
        <v>9253</v>
      </c>
      <c r="D2993" t="s">
        <v>38</v>
      </c>
      <c r="E2993" t="s">
        <v>604</v>
      </c>
      <c r="F2993" t="s">
        <v>9254</v>
      </c>
      <c r="G2993" s="17" t="s">
        <v>2277</v>
      </c>
      <c r="H2993" t="s">
        <v>784</v>
      </c>
      <c r="I2993" t="s">
        <v>43</v>
      </c>
      <c r="J2993" t="s">
        <v>8</v>
      </c>
      <c r="K2993" t="s">
        <v>1541</v>
      </c>
      <c r="L2993" t="s">
        <v>1542</v>
      </c>
      <c r="M2993" t="s">
        <v>787</v>
      </c>
      <c r="N2993">
        <v>0</v>
      </c>
      <c r="O2993" t="s">
        <v>47</v>
      </c>
      <c r="P2993">
        <v>8</v>
      </c>
      <c r="Q2993" t="s">
        <v>194</v>
      </c>
      <c r="R2993" t="s">
        <v>63</v>
      </c>
      <c r="S2993" t="s">
        <v>64</v>
      </c>
      <c r="T2993" t="s">
        <v>51</v>
      </c>
      <c r="U2993" t="s">
        <v>195</v>
      </c>
      <c r="V2993">
        <v>0.6</v>
      </c>
      <c r="W2993" s="1">
        <v>819</v>
      </c>
      <c r="X2993">
        <v>1</v>
      </c>
      <c r="Y2993">
        <v>0.6</v>
      </c>
      <c r="Z2993">
        <v>5</v>
      </c>
      <c r="AA2993">
        <v>0.12</v>
      </c>
      <c r="AB2993" s="2">
        <v>0</v>
      </c>
      <c r="AC2993" s="1">
        <v>0</v>
      </c>
      <c r="AD2993" s="7">
        <v>43549</v>
      </c>
      <c r="AE2993" s="7">
        <v>43550</v>
      </c>
      <c r="AF2993">
        <v>1</v>
      </c>
      <c r="AG2993" t="s">
        <v>53</v>
      </c>
      <c r="AH2993" s="2">
        <v>0</v>
      </c>
      <c r="AI2993" s="1">
        <v>0</v>
      </c>
      <c r="AJ2993" s="1">
        <v>0</v>
      </c>
      <c r="AK2993" s="60" t="str">
        <f>+IF(Tabla1[[#This Row],[REQUEST_TY]]="SR MANTENIMIENTO CORRECTIVO", "EMERGENCIA", "OTROS")</f>
        <v>EMERGENCIA</v>
      </c>
      <c r="AL2993" s="6" t="str">
        <f>+_xlfn.IFS(Tabla1[[#This Row],[Veces obj]]&lt;=1,"0-1",Tabla1[[#This Row],[Veces obj]]&lt;=2,"1-2",Tabla1[[#This Row],[Veces obj]]&lt;=3,"2-3",TRUE,"&gt;3")</f>
        <v>0-1</v>
      </c>
      <c r="AM2993" s="60" t="str">
        <f>+_xlfn.IFS(MONTH(Tabla1[[#This Row],[MES]])&lt;=3,"Q1",MONTH(Tabla1[[#This Row],[MES]])&lt;=6,"Q2",MONTH(Tabla1[[#This Row],[MES]])&lt;=9,"Q3",TRUE,"Q4")</f>
        <v>Q1</v>
      </c>
      <c r="AN2993" s="15" t="str">
        <f>+IFERROR(VLOOKUP(Tabla1[[#This Row],[CUENTA]],CTAS[],2,0),"OTROS")</f>
        <v>OTROS</v>
      </c>
      <c r="AP2993" s="15" t="str">
        <f>+IFERROR(VLOOKUP(Tabla1[[#This Row],[EMPLEADO]],IS[],3,0),"OTROS")</f>
        <v>OTROS</v>
      </c>
      <c r="AQ2993" s="15" t="str">
        <f>+IFERROR(VLOOKUP(Tabla1[[#This Row],[EMPLEADO]],IS[[NÓMINA]:[INGENIERO]],2,0),"OTROS")</f>
        <v>OTROS</v>
      </c>
    </row>
    <row r="2994" spans="1:43" x14ac:dyDescent="0.25">
      <c r="A2994" t="s">
        <v>7477</v>
      </c>
      <c r="B2994">
        <v>1</v>
      </c>
      <c r="C2994" t="s">
        <v>9255</v>
      </c>
      <c r="D2994" t="s">
        <v>38</v>
      </c>
      <c r="E2994" t="s">
        <v>373</v>
      </c>
      <c r="F2994" t="s">
        <v>9256</v>
      </c>
      <c r="G2994" s="17" t="s">
        <v>9257</v>
      </c>
      <c r="H2994" t="s">
        <v>150</v>
      </c>
      <c r="I2994" t="s">
        <v>43</v>
      </c>
      <c r="J2994" t="s">
        <v>8</v>
      </c>
      <c r="K2994" t="s">
        <v>151</v>
      </c>
      <c r="L2994" t="s">
        <v>185</v>
      </c>
      <c r="M2994" t="s">
        <v>73</v>
      </c>
      <c r="N2994">
        <v>0</v>
      </c>
      <c r="O2994" t="s">
        <v>47</v>
      </c>
      <c r="P2994">
        <v>679</v>
      </c>
      <c r="Q2994" t="s">
        <v>48</v>
      </c>
      <c r="R2994" t="s">
        <v>153</v>
      </c>
      <c r="S2994" t="s">
        <v>50</v>
      </c>
      <c r="T2994" t="s">
        <v>51</v>
      </c>
      <c r="U2994" t="s">
        <v>52</v>
      </c>
      <c r="V2994">
        <v>1.05</v>
      </c>
      <c r="W2994" s="1">
        <v>750.75000000000011</v>
      </c>
      <c r="X2994">
        <v>1</v>
      </c>
      <c r="Y2994">
        <v>0.28000000000000003</v>
      </c>
      <c r="Z2994">
        <v>5</v>
      </c>
      <c r="AA2994">
        <v>5.6000000000000008E-2</v>
      </c>
      <c r="AB2994" s="2">
        <v>0</v>
      </c>
      <c r="AC2994" s="1">
        <v>0</v>
      </c>
      <c r="AD2994" s="7">
        <v>43551</v>
      </c>
      <c r="AE2994" s="7">
        <v>43551</v>
      </c>
      <c r="AF2994">
        <v>0</v>
      </c>
      <c r="AG2994" t="s">
        <v>53</v>
      </c>
      <c r="AH2994" s="2">
        <v>0</v>
      </c>
      <c r="AI2994" s="1">
        <v>0</v>
      </c>
      <c r="AJ2994" s="1">
        <v>0</v>
      </c>
      <c r="AK2994" s="60" t="str">
        <f>+IF(Tabla1[[#This Row],[REQUEST_TY]]="SR MANTENIMIENTO CORRECTIVO", "EMERGENCIA", "OTROS")</f>
        <v>EMERGENCIA</v>
      </c>
      <c r="AL2994" s="6" t="str">
        <f>+_xlfn.IFS(Tabla1[[#This Row],[Veces obj]]&lt;=1,"0-1",Tabla1[[#This Row],[Veces obj]]&lt;=2,"1-2",Tabla1[[#This Row],[Veces obj]]&lt;=3,"2-3",TRUE,"&gt;3")</f>
        <v>0-1</v>
      </c>
      <c r="AM2994" s="60" t="str">
        <f>+_xlfn.IFS(MONTH(Tabla1[[#This Row],[MES]])&lt;=3,"Q1",MONTH(Tabla1[[#This Row],[MES]])&lt;=6,"Q2",MONTH(Tabla1[[#This Row],[MES]])&lt;=9,"Q3",TRUE,"Q4")</f>
        <v>Q1</v>
      </c>
      <c r="AN2994" s="15" t="str">
        <f>+IFERROR(VLOOKUP(Tabla1[[#This Row],[CUENTA]],CTAS[],2,0),"OTROS")</f>
        <v>HONEYWELL</v>
      </c>
      <c r="AP2994" s="15" t="str">
        <f>+IFERROR(VLOOKUP(Tabla1[[#This Row],[EMPLEADO]],IS[],3,0),"OTROS")</f>
        <v>JUAREZ</v>
      </c>
      <c r="AQ2994" s="15" t="str">
        <f>+IFERROR(VLOOKUP(Tabla1[[#This Row],[EMPLEADO]],IS[[NÓMINA]:[INGENIERO]],2,0),"OTROS")</f>
        <v>CARLOS MONTOYA</v>
      </c>
    </row>
    <row r="2995" spans="1:43" x14ac:dyDescent="0.25">
      <c r="A2995" t="s">
        <v>7477</v>
      </c>
      <c r="B2995">
        <v>1</v>
      </c>
      <c r="C2995" t="s">
        <v>9258</v>
      </c>
      <c r="D2995" t="s">
        <v>38</v>
      </c>
      <c r="E2995" t="s">
        <v>133</v>
      </c>
      <c r="F2995" t="s">
        <v>9256</v>
      </c>
      <c r="G2995" s="17" t="s">
        <v>3109</v>
      </c>
      <c r="H2995" t="s">
        <v>136</v>
      </c>
      <c r="I2995" t="s">
        <v>43</v>
      </c>
      <c r="J2995" t="s">
        <v>8</v>
      </c>
      <c r="K2995" t="s">
        <v>59</v>
      </c>
      <c r="L2995" t="s">
        <v>3110</v>
      </c>
      <c r="M2995" t="s">
        <v>222</v>
      </c>
      <c r="N2995">
        <v>0</v>
      </c>
      <c r="O2995" t="s">
        <v>47</v>
      </c>
      <c r="P2995">
        <v>24</v>
      </c>
      <c r="Q2995" t="s">
        <v>62</v>
      </c>
      <c r="R2995" t="s">
        <v>138</v>
      </c>
      <c r="S2995" t="s">
        <v>139</v>
      </c>
      <c r="T2995" t="s">
        <v>51</v>
      </c>
      <c r="U2995" t="s">
        <v>262</v>
      </c>
      <c r="V2995">
        <v>1.05</v>
      </c>
      <c r="W2995" s="1">
        <v>1651.6500000000003</v>
      </c>
      <c r="X2995">
        <v>1</v>
      </c>
      <c r="Y2995">
        <v>0.28000000000000003</v>
      </c>
      <c r="Z2995">
        <v>4</v>
      </c>
      <c r="AA2995">
        <v>7.0000000000000007E-2</v>
      </c>
      <c r="AB2995" s="2">
        <v>0</v>
      </c>
      <c r="AC2995" s="1">
        <v>0</v>
      </c>
      <c r="AD2995" s="7">
        <v>43544</v>
      </c>
      <c r="AE2995" s="7">
        <v>43544</v>
      </c>
      <c r="AF2995">
        <v>0</v>
      </c>
      <c r="AG2995" t="s">
        <v>53</v>
      </c>
      <c r="AH2995" s="2">
        <v>0</v>
      </c>
      <c r="AI2995" s="1">
        <v>0</v>
      </c>
      <c r="AJ2995" s="1">
        <v>0</v>
      </c>
      <c r="AK2995" s="60" t="str">
        <f>+IF(Tabla1[[#This Row],[REQUEST_TY]]="SR MANTENIMIENTO CORRECTIVO", "EMERGENCIA", "OTROS")</f>
        <v>EMERGENCIA</v>
      </c>
      <c r="AL2995" s="6" t="str">
        <f>+_xlfn.IFS(Tabla1[[#This Row],[Veces obj]]&lt;=1,"0-1",Tabla1[[#This Row],[Veces obj]]&lt;=2,"1-2",Tabla1[[#This Row],[Veces obj]]&lt;=3,"2-3",TRUE,"&gt;3")</f>
        <v>0-1</v>
      </c>
      <c r="AM2995" s="60" t="str">
        <f>+_xlfn.IFS(MONTH(Tabla1[[#This Row],[MES]])&lt;=3,"Q1",MONTH(Tabla1[[#This Row],[MES]])&lt;=6,"Q2",MONTH(Tabla1[[#This Row],[MES]])&lt;=9,"Q3",TRUE,"Q4")</f>
        <v>Q1</v>
      </c>
      <c r="AN2995" s="15" t="str">
        <f>+IFERROR(VLOOKUP(Tabla1[[#This Row],[CUENTA]],CTAS[],2,0),"OTROS")</f>
        <v>OTROS</v>
      </c>
      <c r="AP2995" s="15" t="str">
        <f>+IFERROR(VLOOKUP(Tabla1[[#This Row],[EMPLEADO]],IS[],3,0),"OTROS")</f>
        <v>OTROS</v>
      </c>
      <c r="AQ2995" s="15" t="str">
        <f>+IFERROR(VLOOKUP(Tabla1[[#This Row],[EMPLEADO]],IS[[NÓMINA]:[INGENIERO]],2,0),"OTROS")</f>
        <v>OTROS</v>
      </c>
    </row>
    <row r="2996" spans="1:43" x14ac:dyDescent="0.25">
      <c r="A2996" t="s">
        <v>7477</v>
      </c>
      <c r="B2996">
        <v>1</v>
      </c>
      <c r="C2996" t="s">
        <v>9259</v>
      </c>
      <c r="D2996" t="s">
        <v>38</v>
      </c>
      <c r="E2996" t="s">
        <v>613</v>
      </c>
      <c r="F2996" t="s">
        <v>9260</v>
      </c>
      <c r="G2996" s="17" t="s">
        <v>9261</v>
      </c>
      <c r="H2996" t="s">
        <v>308</v>
      </c>
      <c r="I2996" t="s">
        <v>43</v>
      </c>
      <c r="J2996" t="s">
        <v>8</v>
      </c>
      <c r="K2996" t="s">
        <v>495</v>
      </c>
      <c r="L2996" t="s">
        <v>496</v>
      </c>
      <c r="M2996" t="s">
        <v>46</v>
      </c>
      <c r="N2996">
        <v>0</v>
      </c>
      <c r="O2996" t="s">
        <v>47</v>
      </c>
      <c r="P2996">
        <v>669</v>
      </c>
      <c r="Q2996" t="s">
        <v>48</v>
      </c>
      <c r="R2996" t="s">
        <v>235</v>
      </c>
      <c r="S2996" t="s">
        <v>50</v>
      </c>
      <c r="T2996" t="s">
        <v>51</v>
      </c>
      <c r="U2996" t="s">
        <v>52</v>
      </c>
      <c r="V2996">
        <v>1.05</v>
      </c>
      <c r="W2996" s="1">
        <v>750.75000000000011</v>
      </c>
      <c r="X2996">
        <v>1</v>
      </c>
      <c r="Y2996">
        <v>0.25</v>
      </c>
      <c r="Z2996">
        <v>5</v>
      </c>
      <c r="AA2996">
        <v>0.05</v>
      </c>
      <c r="AB2996" s="2">
        <v>0</v>
      </c>
      <c r="AC2996" s="1">
        <v>0</v>
      </c>
      <c r="AD2996" s="7">
        <v>43544</v>
      </c>
      <c r="AE2996" s="7">
        <v>43544</v>
      </c>
      <c r="AF2996">
        <v>0</v>
      </c>
      <c r="AG2996" t="s">
        <v>53</v>
      </c>
      <c r="AH2996" s="2">
        <v>0</v>
      </c>
      <c r="AI2996" s="1">
        <v>0</v>
      </c>
      <c r="AJ2996" s="1">
        <v>0</v>
      </c>
      <c r="AK2996" s="60" t="str">
        <f>+IF(Tabla1[[#This Row],[REQUEST_TY]]="SR MANTENIMIENTO CORRECTIVO", "EMERGENCIA", "OTROS")</f>
        <v>EMERGENCIA</v>
      </c>
      <c r="AL2996" s="6" t="str">
        <f>+_xlfn.IFS(Tabla1[[#This Row],[Veces obj]]&lt;=1,"0-1",Tabla1[[#This Row],[Veces obj]]&lt;=2,"1-2",Tabla1[[#This Row],[Veces obj]]&lt;=3,"2-3",TRUE,"&gt;3")</f>
        <v>0-1</v>
      </c>
      <c r="AM2996" s="60" t="str">
        <f>+_xlfn.IFS(MONTH(Tabla1[[#This Row],[MES]])&lt;=3,"Q1",MONTH(Tabla1[[#This Row],[MES]])&lt;=6,"Q2",MONTH(Tabla1[[#This Row],[MES]])&lt;=9,"Q3",TRUE,"Q4")</f>
        <v>Q1</v>
      </c>
      <c r="AN2996" s="15" t="str">
        <f>+IFERROR(VLOOKUP(Tabla1[[#This Row],[CUENTA]],CTAS[],2,0),"OTROS")</f>
        <v>OTROS</v>
      </c>
      <c r="AP2996" s="15" t="str">
        <f>+IFERROR(VLOOKUP(Tabla1[[#This Row],[EMPLEADO]],IS[],3,0),"OTROS")</f>
        <v>OTROS</v>
      </c>
      <c r="AQ2996" s="15" t="str">
        <f>+IFERROR(VLOOKUP(Tabla1[[#This Row],[EMPLEADO]],IS[[NÓMINA]:[INGENIERO]],2,0),"OTROS")</f>
        <v>OTROS</v>
      </c>
    </row>
    <row r="2997" spans="1:43" x14ac:dyDescent="0.25">
      <c r="A2997" t="s">
        <v>7477</v>
      </c>
      <c r="B2997">
        <v>1</v>
      </c>
      <c r="C2997" t="s">
        <v>9262</v>
      </c>
      <c r="D2997" t="s">
        <v>3370</v>
      </c>
      <c r="E2997" t="s">
        <v>7887</v>
      </c>
      <c r="F2997" t="s">
        <v>9263</v>
      </c>
      <c r="G2997" s="17" t="s">
        <v>9264</v>
      </c>
      <c r="H2997" t="s">
        <v>116</v>
      </c>
      <c r="I2997" t="s">
        <v>43</v>
      </c>
      <c r="J2997" t="s">
        <v>8</v>
      </c>
      <c r="K2997" t="s">
        <v>117</v>
      </c>
      <c r="L2997" t="s">
        <v>9265</v>
      </c>
      <c r="M2997" t="s">
        <v>165</v>
      </c>
      <c r="N2997">
        <v>0</v>
      </c>
      <c r="O2997" t="s">
        <v>47</v>
      </c>
      <c r="P2997" t="s">
        <v>822</v>
      </c>
      <c r="Q2997" t="s">
        <v>48</v>
      </c>
      <c r="R2997" t="s">
        <v>317</v>
      </c>
      <c r="S2997" t="s">
        <v>318</v>
      </c>
      <c r="T2997" t="s">
        <v>51</v>
      </c>
      <c r="U2997" t="s">
        <v>353</v>
      </c>
      <c r="V2997">
        <v>1</v>
      </c>
      <c r="W2997" s="1">
        <v>2359.5000000000005</v>
      </c>
      <c r="X2997">
        <v>0</v>
      </c>
      <c r="Y2997">
        <v>4</v>
      </c>
      <c r="Z2997">
        <v>4</v>
      </c>
      <c r="AA2997">
        <v>1</v>
      </c>
      <c r="AB2997" s="2">
        <v>0</v>
      </c>
      <c r="AC2997" s="1">
        <v>0</v>
      </c>
      <c r="AD2997" s="7">
        <v>43544</v>
      </c>
      <c r="AE2997" s="7">
        <v>43546</v>
      </c>
      <c r="AF2997">
        <v>2</v>
      </c>
      <c r="AG2997" t="s">
        <v>1680</v>
      </c>
      <c r="AH2997" s="2">
        <v>0</v>
      </c>
      <c r="AI2997" s="1">
        <v>0</v>
      </c>
      <c r="AJ2997" s="1">
        <v>0</v>
      </c>
      <c r="AK2997" s="60" t="str">
        <f>+IF(Tabla1[[#This Row],[REQUEST_TY]]="SR MANTENIMIENTO CORRECTIVO", "EMERGENCIA", "OTROS")</f>
        <v>OTROS</v>
      </c>
      <c r="AL2997" s="6" t="str">
        <f>+_xlfn.IFS(Tabla1[[#This Row],[Veces obj]]&lt;=1,"0-1",Tabla1[[#This Row],[Veces obj]]&lt;=2,"1-2",Tabla1[[#This Row],[Veces obj]]&lt;=3,"2-3",TRUE,"&gt;3")</f>
        <v>0-1</v>
      </c>
      <c r="AM2997" s="60" t="str">
        <f>+_xlfn.IFS(MONTH(Tabla1[[#This Row],[MES]])&lt;=3,"Q1",MONTH(Tabla1[[#This Row],[MES]])&lt;=6,"Q2",MONTH(Tabla1[[#This Row],[MES]])&lt;=9,"Q3",TRUE,"Q4")</f>
        <v>Q1</v>
      </c>
      <c r="AN2997" s="15" t="str">
        <f>+IFERROR(VLOOKUP(Tabla1[[#This Row],[CUENTA]],CTAS[],2,0),"OTROS")</f>
        <v>OTROS</v>
      </c>
      <c r="AP2997" s="15" t="str">
        <f>+IFERROR(VLOOKUP(Tabla1[[#This Row],[EMPLEADO]],IS[],3,0),"OTROS")</f>
        <v>CHIHUAHUA</v>
      </c>
      <c r="AQ2997" s="15" t="str">
        <f>+IFERROR(VLOOKUP(Tabla1[[#This Row],[EMPLEADO]],IS[[NÓMINA]:[INGENIERO]],2,0),"OTROS")</f>
        <v>FERNANDO CHAVIRA</v>
      </c>
    </row>
    <row r="2998" spans="1:43" x14ac:dyDescent="0.25">
      <c r="A2998" t="s">
        <v>7477</v>
      </c>
      <c r="B2998">
        <v>1</v>
      </c>
      <c r="C2998" t="s">
        <v>9266</v>
      </c>
      <c r="D2998" t="s">
        <v>38</v>
      </c>
      <c r="E2998" t="s">
        <v>133</v>
      </c>
      <c r="F2998" t="s">
        <v>9267</v>
      </c>
      <c r="G2998" s="17" t="s">
        <v>4572</v>
      </c>
      <c r="H2998" t="s">
        <v>9268</v>
      </c>
      <c r="I2998" t="s">
        <v>43</v>
      </c>
      <c r="J2998" t="s">
        <v>8</v>
      </c>
      <c r="K2998" t="s">
        <v>59</v>
      </c>
      <c r="L2998" t="s">
        <v>1559</v>
      </c>
      <c r="M2998" t="s">
        <v>787</v>
      </c>
      <c r="N2998">
        <v>0</v>
      </c>
      <c r="O2998" t="s">
        <v>47</v>
      </c>
      <c r="P2998">
        <v>44</v>
      </c>
      <c r="Q2998" t="s">
        <v>82</v>
      </c>
      <c r="R2998" t="s">
        <v>138</v>
      </c>
      <c r="S2998" t="s">
        <v>139</v>
      </c>
      <c r="T2998" t="s">
        <v>51</v>
      </c>
      <c r="U2998" t="s">
        <v>140</v>
      </c>
      <c r="V2998">
        <v>1.1000000000000001</v>
      </c>
      <c r="W2998" s="1">
        <v>1730.3000000000004</v>
      </c>
      <c r="X2998">
        <v>1</v>
      </c>
      <c r="Y2998">
        <v>5.5</v>
      </c>
      <c r="Z2998">
        <v>4</v>
      </c>
      <c r="AA2998">
        <v>1.375</v>
      </c>
      <c r="AB2998" s="2">
        <v>9.375E-2</v>
      </c>
      <c r="AC2998" s="1">
        <v>-147.46875000000003</v>
      </c>
      <c r="AD2998" s="7">
        <v>43544</v>
      </c>
      <c r="AE2998" s="7">
        <v>43544</v>
      </c>
      <c r="AF2998">
        <v>0</v>
      </c>
      <c r="AG2998" t="s">
        <v>53</v>
      </c>
      <c r="AH2998" s="2">
        <v>0</v>
      </c>
      <c r="AI2998" s="1">
        <v>0</v>
      </c>
      <c r="AJ2998" s="1">
        <v>0</v>
      </c>
      <c r="AK2998" s="60" t="str">
        <f>+IF(Tabla1[[#This Row],[REQUEST_TY]]="SR MANTENIMIENTO CORRECTIVO", "EMERGENCIA", "OTROS")</f>
        <v>EMERGENCIA</v>
      </c>
      <c r="AL2998" s="6" t="str">
        <f>+_xlfn.IFS(Tabla1[[#This Row],[Veces obj]]&lt;=1,"0-1",Tabla1[[#This Row],[Veces obj]]&lt;=2,"1-2",Tabla1[[#This Row],[Veces obj]]&lt;=3,"2-3",TRUE,"&gt;3")</f>
        <v>1-2</v>
      </c>
      <c r="AM2998" s="60" t="str">
        <f>+_xlfn.IFS(MONTH(Tabla1[[#This Row],[MES]])&lt;=3,"Q1",MONTH(Tabla1[[#This Row],[MES]])&lt;=6,"Q2",MONTH(Tabla1[[#This Row],[MES]])&lt;=9,"Q3",TRUE,"Q4")</f>
        <v>Q1</v>
      </c>
      <c r="AN2998" s="15" t="str">
        <f>+IFERROR(VLOOKUP(Tabla1[[#This Row],[CUENTA]],CTAS[],2,0),"OTROS")</f>
        <v>OTROS</v>
      </c>
      <c r="AP2998" s="15" t="str">
        <f>+IFERROR(VLOOKUP(Tabla1[[#This Row],[EMPLEADO]],IS[],3,0),"OTROS")</f>
        <v>OTROS</v>
      </c>
      <c r="AQ2998" s="15" t="str">
        <f>+IFERROR(VLOOKUP(Tabla1[[#This Row],[EMPLEADO]],IS[[NÓMINA]:[INGENIERO]],2,0),"OTROS")</f>
        <v>OTROS</v>
      </c>
    </row>
    <row r="2999" spans="1:43" x14ac:dyDescent="0.25">
      <c r="A2999" t="s">
        <v>7477</v>
      </c>
      <c r="B2999">
        <v>1</v>
      </c>
      <c r="C2999" t="s">
        <v>7467</v>
      </c>
      <c r="D2999" t="s">
        <v>38</v>
      </c>
      <c r="E2999" t="s">
        <v>39</v>
      </c>
      <c r="F2999" t="s">
        <v>7468</v>
      </c>
      <c r="G2999" s="17" t="s">
        <v>7173</v>
      </c>
      <c r="H2999" t="s">
        <v>106</v>
      </c>
      <c r="I2999" t="s">
        <v>43</v>
      </c>
      <c r="J2999" t="s">
        <v>8</v>
      </c>
      <c r="K2999" t="s">
        <v>254</v>
      </c>
      <c r="L2999" t="s">
        <v>7174</v>
      </c>
      <c r="M2999" t="s">
        <v>131</v>
      </c>
      <c r="N2999">
        <v>0</v>
      </c>
      <c r="O2999" t="s">
        <v>47</v>
      </c>
      <c r="P2999">
        <v>22</v>
      </c>
      <c r="Q2999" t="s">
        <v>62</v>
      </c>
      <c r="R2999" t="s">
        <v>49</v>
      </c>
      <c r="S2999" t="s">
        <v>50</v>
      </c>
      <c r="T2999" t="s">
        <v>51</v>
      </c>
      <c r="U2999" t="s">
        <v>154</v>
      </c>
      <c r="V2999">
        <v>0.6</v>
      </c>
      <c r="W2999" s="1">
        <v>429.00000000000006</v>
      </c>
      <c r="X2999">
        <v>1</v>
      </c>
      <c r="Y2999">
        <v>6.95</v>
      </c>
      <c r="Z2999">
        <v>5</v>
      </c>
      <c r="AA2999">
        <v>1.3900000000000001</v>
      </c>
      <c r="AB2999" s="2">
        <v>9.7500000000000031E-2</v>
      </c>
      <c r="AC2999" s="1">
        <v>-69.712500000000034</v>
      </c>
      <c r="AD2999" s="7">
        <v>43544</v>
      </c>
      <c r="AE2999" s="7">
        <v>43544</v>
      </c>
      <c r="AF2999">
        <v>0</v>
      </c>
      <c r="AG2999" t="s">
        <v>53</v>
      </c>
      <c r="AH2999" s="2">
        <v>0</v>
      </c>
      <c r="AI2999" s="1">
        <v>0</v>
      </c>
      <c r="AJ2999" s="1">
        <v>0</v>
      </c>
      <c r="AK2999" s="60" t="str">
        <f>+IF(Tabla1[[#This Row],[REQUEST_TY]]="SR MANTENIMIENTO CORRECTIVO", "EMERGENCIA", "OTROS")</f>
        <v>EMERGENCIA</v>
      </c>
      <c r="AL2999" s="6" t="str">
        <f>+_xlfn.IFS(Tabla1[[#This Row],[Veces obj]]&lt;=1,"0-1",Tabla1[[#This Row],[Veces obj]]&lt;=2,"1-2",Tabla1[[#This Row],[Veces obj]]&lt;=3,"2-3",TRUE,"&gt;3")</f>
        <v>1-2</v>
      </c>
      <c r="AM2999" s="60" t="str">
        <f>+_xlfn.IFS(MONTH(Tabla1[[#This Row],[MES]])&lt;=3,"Q1",MONTH(Tabla1[[#This Row],[MES]])&lt;=6,"Q2",MONTH(Tabla1[[#This Row],[MES]])&lt;=9,"Q3",TRUE,"Q4")</f>
        <v>Q1</v>
      </c>
      <c r="AN2999" s="15" t="str">
        <f>+IFERROR(VLOOKUP(Tabla1[[#This Row],[CUENTA]],CTAS[],2,0),"OTROS")</f>
        <v>OTROS</v>
      </c>
      <c r="AP2999" s="15" t="str">
        <f>+IFERROR(VLOOKUP(Tabla1[[#This Row],[EMPLEADO]],IS[],3,0),"OTROS")</f>
        <v>OTROS</v>
      </c>
      <c r="AQ2999" s="15" t="str">
        <f>+IFERROR(VLOOKUP(Tabla1[[#This Row],[EMPLEADO]],IS[[NÓMINA]:[INGENIERO]],2,0),"OTROS")</f>
        <v>OTROS</v>
      </c>
    </row>
    <row r="3000" spans="1:43" x14ac:dyDescent="0.25">
      <c r="A3000" t="s">
        <v>7477</v>
      </c>
      <c r="B3000">
        <v>1</v>
      </c>
      <c r="C3000" t="s">
        <v>9269</v>
      </c>
      <c r="D3000" t="s">
        <v>38</v>
      </c>
      <c r="E3000" t="s">
        <v>98</v>
      </c>
      <c r="F3000" t="s">
        <v>9270</v>
      </c>
      <c r="G3000" s="17" t="s">
        <v>752</v>
      </c>
      <c r="H3000" t="s">
        <v>691</v>
      </c>
      <c r="I3000" t="s">
        <v>43</v>
      </c>
      <c r="J3000" t="s">
        <v>8</v>
      </c>
      <c r="K3000" t="s">
        <v>102</v>
      </c>
      <c r="L3000" t="s">
        <v>753</v>
      </c>
      <c r="M3000" t="s">
        <v>215</v>
      </c>
      <c r="N3000">
        <v>0</v>
      </c>
      <c r="O3000" t="s">
        <v>47</v>
      </c>
      <c r="P3000">
        <v>4</v>
      </c>
      <c r="Q3000" t="s">
        <v>207</v>
      </c>
      <c r="R3000" t="s">
        <v>63</v>
      </c>
      <c r="S3000" t="s">
        <v>64</v>
      </c>
      <c r="T3000" t="s">
        <v>51</v>
      </c>
      <c r="U3000" t="s">
        <v>209</v>
      </c>
      <c r="V3000">
        <v>0</v>
      </c>
      <c r="W3000" s="1">
        <v>0</v>
      </c>
      <c r="X3000">
        <v>1</v>
      </c>
      <c r="Y3000">
        <v>1.37</v>
      </c>
      <c r="Z3000">
        <v>5</v>
      </c>
      <c r="AA3000">
        <v>0.27400000000000002</v>
      </c>
      <c r="AB3000" s="2">
        <v>0</v>
      </c>
      <c r="AC3000" s="1">
        <v>0</v>
      </c>
      <c r="AD3000" s="7">
        <v>43545</v>
      </c>
      <c r="AE3000" s="7">
        <v>43545</v>
      </c>
      <c r="AF3000">
        <v>0</v>
      </c>
      <c r="AG3000" t="s">
        <v>53</v>
      </c>
      <c r="AH3000" s="2">
        <v>0</v>
      </c>
      <c r="AI3000" s="1">
        <v>0</v>
      </c>
      <c r="AJ3000" s="1">
        <v>0</v>
      </c>
      <c r="AK3000" s="60" t="str">
        <f>+IF(Tabla1[[#This Row],[REQUEST_TY]]="SR MANTENIMIENTO CORRECTIVO", "EMERGENCIA", "OTROS")</f>
        <v>EMERGENCIA</v>
      </c>
      <c r="AL3000" s="6" t="str">
        <f>+_xlfn.IFS(Tabla1[[#This Row],[Veces obj]]&lt;=1,"0-1",Tabla1[[#This Row],[Veces obj]]&lt;=2,"1-2",Tabla1[[#This Row],[Veces obj]]&lt;=3,"2-3",TRUE,"&gt;3")</f>
        <v>0-1</v>
      </c>
      <c r="AM3000" s="60" t="str">
        <f>+_xlfn.IFS(MONTH(Tabla1[[#This Row],[MES]])&lt;=3,"Q1",MONTH(Tabla1[[#This Row],[MES]])&lt;=6,"Q2",MONTH(Tabla1[[#This Row],[MES]])&lt;=9,"Q3",TRUE,"Q4")</f>
        <v>Q1</v>
      </c>
      <c r="AN3000" s="15" t="str">
        <f>+IFERROR(VLOOKUP(Tabla1[[#This Row],[CUENTA]],CTAS[],2,0),"OTROS")</f>
        <v>OTROS</v>
      </c>
      <c r="AP3000" s="15" t="str">
        <f>+IFERROR(VLOOKUP(Tabla1[[#This Row],[EMPLEADO]],IS[],3,0),"OTROS")</f>
        <v>OTROS</v>
      </c>
      <c r="AQ3000" s="15" t="str">
        <f>+IFERROR(VLOOKUP(Tabla1[[#This Row],[EMPLEADO]],IS[[NÓMINA]:[INGENIERO]],2,0),"OTROS")</f>
        <v>OTROS</v>
      </c>
    </row>
    <row r="3001" spans="1:43" x14ac:dyDescent="0.25">
      <c r="A3001" t="s">
        <v>7477</v>
      </c>
      <c r="B3001">
        <v>1</v>
      </c>
      <c r="C3001" t="s">
        <v>9271</v>
      </c>
      <c r="D3001" t="s">
        <v>38</v>
      </c>
      <c r="E3001" t="s">
        <v>133</v>
      </c>
      <c r="F3001" t="s">
        <v>9272</v>
      </c>
      <c r="G3001" s="17" t="s">
        <v>4252</v>
      </c>
      <c r="H3001" t="s">
        <v>471</v>
      </c>
      <c r="I3001" t="s">
        <v>43</v>
      </c>
      <c r="J3001" t="s">
        <v>8</v>
      </c>
      <c r="K3001" t="s">
        <v>59</v>
      </c>
      <c r="L3001" t="s">
        <v>309</v>
      </c>
      <c r="M3001" t="s">
        <v>310</v>
      </c>
      <c r="N3001">
        <v>0</v>
      </c>
      <c r="O3001" t="s">
        <v>47</v>
      </c>
      <c r="P3001">
        <v>44</v>
      </c>
      <c r="Q3001" t="s">
        <v>82</v>
      </c>
      <c r="R3001" t="s">
        <v>138</v>
      </c>
      <c r="S3001" t="s">
        <v>139</v>
      </c>
      <c r="T3001" t="s">
        <v>51</v>
      </c>
      <c r="U3001" t="s">
        <v>140</v>
      </c>
      <c r="V3001">
        <v>1.1000000000000001</v>
      </c>
      <c r="W3001" s="1">
        <v>1730.3000000000004</v>
      </c>
      <c r="X3001">
        <v>1</v>
      </c>
      <c r="Y3001">
        <v>0.17</v>
      </c>
      <c r="Z3001">
        <v>4</v>
      </c>
      <c r="AA3001">
        <v>4.2500000000000003E-2</v>
      </c>
      <c r="AB3001" s="2">
        <v>0</v>
      </c>
      <c r="AC3001" s="1">
        <v>0</v>
      </c>
      <c r="AD3001" s="7">
        <v>43544</v>
      </c>
      <c r="AE3001" s="7">
        <v>43544</v>
      </c>
      <c r="AF3001">
        <v>0</v>
      </c>
      <c r="AG3001" t="s">
        <v>53</v>
      </c>
      <c r="AH3001" s="2">
        <v>0</v>
      </c>
      <c r="AI3001" s="1">
        <v>0</v>
      </c>
      <c r="AJ3001" s="1">
        <v>0</v>
      </c>
      <c r="AK3001" s="60" t="str">
        <f>+IF(Tabla1[[#This Row],[REQUEST_TY]]="SR MANTENIMIENTO CORRECTIVO", "EMERGENCIA", "OTROS")</f>
        <v>EMERGENCIA</v>
      </c>
      <c r="AL3001" s="6" t="str">
        <f>+_xlfn.IFS(Tabla1[[#This Row],[Veces obj]]&lt;=1,"0-1",Tabla1[[#This Row],[Veces obj]]&lt;=2,"1-2",Tabla1[[#This Row],[Veces obj]]&lt;=3,"2-3",TRUE,"&gt;3")</f>
        <v>0-1</v>
      </c>
      <c r="AM3001" s="60" t="str">
        <f>+_xlfn.IFS(MONTH(Tabla1[[#This Row],[MES]])&lt;=3,"Q1",MONTH(Tabla1[[#This Row],[MES]])&lt;=6,"Q2",MONTH(Tabla1[[#This Row],[MES]])&lt;=9,"Q3",TRUE,"Q4")</f>
        <v>Q1</v>
      </c>
      <c r="AN3001" s="15" t="str">
        <f>+IFERROR(VLOOKUP(Tabla1[[#This Row],[CUENTA]],CTAS[],2,0),"OTROS")</f>
        <v>OTROS</v>
      </c>
      <c r="AP3001" s="15" t="str">
        <f>+IFERROR(VLOOKUP(Tabla1[[#This Row],[EMPLEADO]],IS[],3,0),"OTROS")</f>
        <v>OTROS</v>
      </c>
      <c r="AQ3001" s="15" t="str">
        <f>+IFERROR(VLOOKUP(Tabla1[[#This Row],[EMPLEADO]],IS[[NÓMINA]:[INGENIERO]],2,0),"OTROS")</f>
        <v>OTROS</v>
      </c>
    </row>
    <row r="3002" spans="1:43" x14ac:dyDescent="0.25">
      <c r="A3002" t="s">
        <v>7477</v>
      </c>
      <c r="B3002">
        <v>1</v>
      </c>
      <c r="C3002" t="s">
        <v>9273</v>
      </c>
      <c r="D3002" t="s">
        <v>38</v>
      </c>
      <c r="E3002" t="s">
        <v>133</v>
      </c>
      <c r="F3002" t="s">
        <v>9274</v>
      </c>
      <c r="G3002" s="17" t="s">
        <v>307</v>
      </c>
      <c r="H3002" t="s">
        <v>471</v>
      </c>
      <c r="I3002" t="s">
        <v>43</v>
      </c>
      <c r="J3002" t="s">
        <v>8</v>
      </c>
      <c r="K3002" t="s">
        <v>59</v>
      </c>
      <c r="L3002" t="s">
        <v>309</v>
      </c>
      <c r="M3002" t="s">
        <v>310</v>
      </c>
      <c r="N3002">
        <v>0</v>
      </c>
      <c r="O3002" t="s">
        <v>47</v>
      </c>
      <c r="P3002">
        <v>50</v>
      </c>
      <c r="Q3002" t="s">
        <v>82</v>
      </c>
      <c r="R3002" t="s">
        <v>138</v>
      </c>
      <c r="S3002" t="s">
        <v>139</v>
      </c>
      <c r="T3002" t="s">
        <v>51</v>
      </c>
      <c r="U3002" t="s">
        <v>140</v>
      </c>
      <c r="V3002">
        <v>1.1000000000000001</v>
      </c>
      <c r="W3002" s="1">
        <v>1730.3000000000004</v>
      </c>
      <c r="X3002">
        <v>1</v>
      </c>
      <c r="Y3002">
        <v>1.25</v>
      </c>
      <c r="Z3002">
        <v>4</v>
      </c>
      <c r="AA3002">
        <v>0.3125</v>
      </c>
      <c r="AB3002" s="2">
        <v>0</v>
      </c>
      <c r="AC3002" s="1">
        <v>0</v>
      </c>
      <c r="AD3002" s="7">
        <v>43544</v>
      </c>
      <c r="AE3002" s="7">
        <v>43544</v>
      </c>
      <c r="AF3002">
        <v>0</v>
      </c>
      <c r="AG3002" t="s">
        <v>53</v>
      </c>
      <c r="AH3002" s="2">
        <v>0</v>
      </c>
      <c r="AI3002" s="1">
        <v>0</v>
      </c>
      <c r="AJ3002" s="1">
        <v>0</v>
      </c>
      <c r="AK3002" s="60" t="str">
        <f>+IF(Tabla1[[#This Row],[REQUEST_TY]]="SR MANTENIMIENTO CORRECTIVO", "EMERGENCIA", "OTROS")</f>
        <v>EMERGENCIA</v>
      </c>
      <c r="AL3002" s="6" t="str">
        <f>+_xlfn.IFS(Tabla1[[#This Row],[Veces obj]]&lt;=1,"0-1",Tabla1[[#This Row],[Veces obj]]&lt;=2,"1-2",Tabla1[[#This Row],[Veces obj]]&lt;=3,"2-3",TRUE,"&gt;3")</f>
        <v>0-1</v>
      </c>
      <c r="AM3002" s="60" t="str">
        <f>+_xlfn.IFS(MONTH(Tabla1[[#This Row],[MES]])&lt;=3,"Q1",MONTH(Tabla1[[#This Row],[MES]])&lt;=6,"Q2",MONTH(Tabla1[[#This Row],[MES]])&lt;=9,"Q3",TRUE,"Q4")</f>
        <v>Q1</v>
      </c>
      <c r="AN3002" s="15" t="str">
        <f>+IFERROR(VLOOKUP(Tabla1[[#This Row],[CUENTA]],CTAS[],2,0),"OTROS")</f>
        <v>OTROS</v>
      </c>
      <c r="AP3002" s="15" t="str">
        <f>+IFERROR(VLOOKUP(Tabla1[[#This Row],[EMPLEADO]],IS[],3,0),"OTROS")</f>
        <v>OTROS</v>
      </c>
      <c r="AQ3002" s="15" t="str">
        <f>+IFERROR(VLOOKUP(Tabla1[[#This Row],[EMPLEADO]],IS[[NÓMINA]:[INGENIERO]],2,0),"OTROS")</f>
        <v>OTROS</v>
      </c>
    </row>
    <row r="3003" spans="1:43" x14ac:dyDescent="0.25">
      <c r="A3003" t="s">
        <v>7477</v>
      </c>
      <c r="B3003">
        <v>1</v>
      </c>
      <c r="C3003" t="s">
        <v>9275</v>
      </c>
      <c r="D3003" t="s">
        <v>38</v>
      </c>
      <c r="E3003" t="s">
        <v>55</v>
      </c>
      <c r="F3003" t="s">
        <v>9276</v>
      </c>
      <c r="G3003" s="17" t="s">
        <v>976</v>
      </c>
      <c r="H3003" t="s">
        <v>106</v>
      </c>
      <c r="I3003" t="s">
        <v>43</v>
      </c>
      <c r="J3003" t="s">
        <v>8</v>
      </c>
      <c r="K3003" t="s">
        <v>59</v>
      </c>
      <c r="L3003" t="s">
        <v>309</v>
      </c>
      <c r="M3003" t="s">
        <v>310</v>
      </c>
      <c r="N3003">
        <v>0</v>
      </c>
      <c r="O3003" t="s">
        <v>47</v>
      </c>
      <c r="P3003">
        <v>51</v>
      </c>
      <c r="Q3003" t="s">
        <v>82</v>
      </c>
      <c r="R3003" t="s">
        <v>63</v>
      </c>
      <c r="S3003" t="s">
        <v>64</v>
      </c>
      <c r="T3003" t="s">
        <v>51</v>
      </c>
      <c r="U3003" t="s">
        <v>83</v>
      </c>
      <c r="V3003">
        <v>1.05</v>
      </c>
      <c r="W3003" s="1">
        <v>1433.25</v>
      </c>
      <c r="X3003">
        <v>1</v>
      </c>
      <c r="Y3003">
        <v>1.75</v>
      </c>
      <c r="Z3003">
        <v>5</v>
      </c>
      <c r="AA3003">
        <v>0.35</v>
      </c>
      <c r="AB3003" s="2">
        <v>0</v>
      </c>
      <c r="AC3003" s="1">
        <v>0</v>
      </c>
      <c r="AD3003" s="7">
        <v>43546</v>
      </c>
      <c r="AE3003" s="7">
        <v>43546</v>
      </c>
      <c r="AF3003">
        <v>0</v>
      </c>
      <c r="AG3003" t="s">
        <v>53</v>
      </c>
      <c r="AH3003" s="2">
        <v>0</v>
      </c>
      <c r="AI3003" s="1">
        <v>0</v>
      </c>
      <c r="AJ3003" s="1">
        <v>0</v>
      </c>
      <c r="AK3003" s="60" t="str">
        <f>+IF(Tabla1[[#This Row],[REQUEST_TY]]="SR MANTENIMIENTO CORRECTIVO", "EMERGENCIA", "OTROS")</f>
        <v>EMERGENCIA</v>
      </c>
      <c r="AL3003" s="6" t="str">
        <f>+_xlfn.IFS(Tabla1[[#This Row],[Veces obj]]&lt;=1,"0-1",Tabla1[[#This Row],[Veces obj]]&lt;=2,"1-2",Tabla1[[#This Row],[Veces obj]]&lt;=3,"2-3",TRUE,"&gt;3")</f>
        <v>0-1</v>
      </c>
      <c r="AM3003" s="60" t="str">
        <f>+_xlfn.IFS(MONTH(Tabla1[[#This Row],[MES]])&lt;=3,"Q1",MONTH(Tabla1[[#This Row],[MES]])&lt;=6,"Q2",MONTH(Tabla1[[#This Row],[MES]])&lt;=9,"Q3",TRUE,"Q4")</f>
        <v>Q1</v>
      </c>
      <c r="AN3003" s="15" t="str">
        <f>+IFERROR(VLOOKUP(Tabla1[[#This Row],[CUENTA]],CTAS[],2,0),"OTROS")</f>
        <v>OTROS</v>
      </c>
      <c r="AP3003" s="15" t="str">
        <f>+IFERROR(VLOOKUP(Tabla1[[#This Row],[EMPLEADO]],IS[],3,0),"OTROS")</f>
        <v>OTROS</v>
      </c>
      <c r="AQ3003" s="15" t="str">
        <f>+IFERROR(VLOOKUP(Tabla1[[#This Row],[EMPLEADO]],IS[[NÓMINA]:[INGENIERO]],2,0),"OTROS")</f>
        <v>OTROS</v>
      </c>
    </row>
    <row r="3004" spans="1:43" x14ac:dyDescent="0.25">
      <c r="A3004" t="s">
        <v>7477</v>
      </c>
      <c r="B3004">
        <v>1</v>
      </c>
      <c r="C3004" t="s">
        <v>9277</v>
      </c>
      <c r="D3004" t="s">
        <v>38</v>
      </c>
      <c r="E3004" t="s">
        <v>4100</v>
      </c>
      <c r="F3004" t="s">
        <v>9278</v>
      </c>
      <c r="G3004" s="17" t="s">
        <v>4102</v>
      </c>
      <c r="H3004" t="s">
        <v>9268</v>
      </c>
      <c r="I3004" t="s">
        <v>43</v>
      </c>
      <c r="J3004" t="s">
        <v>8</v>
      </c>
      <c r="K3004" t="s">
        <v>1541</v>
      </c>
      <c r="L3004" t="s">
        <v>1542</v>
      </c>
      <c r="M3004" t="s">
        <v>787</v>
      </c>
      <c r="N3004">
        <v>0</v>
      </c>
      <c r="O3004" t="s">
        <v>47</v>
      </c>
      <c r="P3004">
        <v>57</v>
      </c>
      <c r="Q3004" t="s">
        <v>82</v>
      </c>
      <c r="R3004" t="s">
        <v>1543</v>
      </c>
      <c r="S3004" t="s">
        <v>50</v>
      </c>
      <c r="T3004" t="s">
        <v>51</v>
      </c>
      <c r="U3004" t="s">
        <v>120</v>
      </c>
      <c r="V3004">
        <v>0.8</v>
      </c>
      <c r="W3004" s="1">
        <v>572.00000000000011</v>
      </c>
      <c r="X3004">
        <v>1</v>
      </c>
      <c r="Y3004">
        <v>1.83</v>
      </c>
      <c r="Z3004">
        <v>5</v>
      </c>
      <c r="AA3004">
        <v>0.36599999999999999</v>
      </c>
      <c r="AB3004" s="2">
        <v>0</v>
      </c>
      <c r="AC3004" s="1">
        <v>0</v>
      </c>
      <c r="AD3004" s="7">
        <v>43544</v>
      </c>
      <c r="AE3004" s="7">
        <v>43544</v>
      </c>
      <c r="AF3004">
        <v>0</v>
      </c>
      <c r="AG3004" t="s">
        <v>53</v>
      </c>
      <c r="AH3004" s="2">
        <v>0</v>
      </c>
      <c r="AI3004" s="1">
        <v>0</v>
      </c>
      <c r="AJ3004" s="1">
        <v>0</v>
      </c>
      <c r="AK3004" s="60" t="str">
        <f>+IF(Tabla1[[#This Row],[REQUEST_TY]]="SR MANTENIMIENTO CORRECTIVO", "EMERGENCIA", "OTROS")</f>
        <v>EMERGENCIA</v>
      </c>
      <c r="AL3004" s="6" t="str">
        <f>+_xlfn.IFS(Tabla1[[#This Row],[Veces obj]]&lt;=1,"0-1",Tabla1[[#This Row],[Veces obj]]&lt;=2,"1-2",Tabla1[[#This Row],[Veces obj]]&lt;=3,"2-3",TRUE,"&gt;3")</f>
        <v>0-1</v>
      </c>
      <c r="AM3004" s="60" t="str">
        <f>+_xlfn.IFS(MONTH(Tabla1[[#This Row],[MES]])&lt;=3,"Q1",MONTH(Tabla1[[#This Row],[MES]])&lt;=6,"Q2",MONTH(Tabla1[[#This Row],[MES]])&lt;=9,"Q3",TRUE,"Q4")</f>
        <v>Q1</v>
      </c>
      <c r="AN3004" s="15" t="str">
        <f>+IFERROR(VLOOKUP(Tabla1[[#This Row],[CUENTA]],CTAS[],2,0),"OTROS")</f>
        <v>OTROS</v>
      </c>
      <c r="AP3004" s="15" t="str">
        <f>+IFERROR(VLOOKUP(Tabla1[[#This Row],[EMPLEADO]],IS[],3,0),"OTROS")</f>
        <v>OTROS</v>
      </c>
      <c r="AQ3004" s="15" t="str">
        <f>+IFERROR(VLOOKUP(Tabla1[[#This Row],[EMPLEADO]],IS[[NÓMINA]:[INGENIERO]],2,0),"OTROS")</f>
        <v>OTROS</v>
      </c>
    </row>
    <row r="3005" spans="1:43" x14ac:dyDescent="0.25">
      <c r="A3005" t="s">
        <v>7477</v>
      </c>
      <c r="B3005">
        <v>1</v>
      </c>
      <c r="C3005" t="s">
        <v>9279</v>
      </c>
      <c r="D3005" t="s">
        <v>38</v>
      </c>
      <c r="E3005" t="s">
        <v>133</v>
      </c>
      <c r="F3005" t="s">
        <v>9280</v>
      </c>
      <c r="G3005" s="17" t="s">
        <v>4397</v>
      </c>
      <c r="H3005" t="s">
        <v>915</v>
      </c>
      <c r="I3005" t="s">
        <v>43</v>
      </c>
      <c r="J3005" t="s">
        <v>8</v>
      </c>
      <c r="K3005" t="s">
        <v>59</v>
      </c>
      <c r="L3005" t="s">
        <v>1070</v>
      </c>
      <c r="M3005" t="s">
        <v>1071</v>
      </c>
      <c r="N3005">
        <v>0</v>
      </c>
      <c r="O3005" t="s">
        <v>47</v>
      </c>
      <c r="P3005">
        <v>11</v>
      </c>
      <c r="Q3005" t="s">
        <v>194</v>
      </c>
      <c r="R3005" t="s">
        <v>138</v>
      </c>
      <c r="S3005" t="s">
        <v>139</v>
      </c>
      <c r="T3005" t="s">
        <v>51</v>
      </c>
      <c r="U3005" t="s">
        <v>224</v>
      </c>
      <c r="V3005">
        <v>0.8</v>
      </c>
      <c r="W3005" s="1">
        <v>1258.4000000000003</v>
      </c>
      <c r="X3005">
        <v>1</v>
      </c>
      <c r="Y3005">
        <v>3</v>
      </c>
      <c r="Z3005">
        <v>4</v>
      </c>
      <c r="AA3005">
        <v>0.75</v>
      </c>
      <c r="AB3005" s="2">
        <v>0</v>
      </c>
      <c r="AC3005" s="1">
        <v>0</v>
      </c>
      <c r="AD3005" s="7">
        <v>43544</v>
      </c>
      <c r="AE3005" s="7">
        <v>43544</v>
      </c>
      <c r="AF3005">
        <v>0</v>
      </c>
      <c r="AG3005" t="s">
        <v>53</v>
      </c>
      <c r="AH3005" s="2">
        <v>0</v>
      </c>
      <c r="AI3005" s="1">
        <v>0</v>
      </c>
      <c r="AJ3005" s="1">
        <v>0</v>
      </c>
      <c r="AK3005" s="60" t="str">
        <f>+IF(Tabla1[[#This Row],[REQUEST_TY]]="SR MANTENIMIENTO CORRECTIVO", "EMERGENCIA", "OTROS")</f>
        <v>EMERGENCIA</v>
      </c>
      <c r="AL3005" s="6" t="str">
        <f>+_xlfn.IFS(Tabla1[[#This Row],[Veces obj]]&lt;=1,"0-1",Tabla1[[#This Row],[Veces obj]]&lt;=2,"1-2",Tabla1[[#This Row],[Veces obj]]&lt;=3,"2-3",TRUE,"&gt;3")</f>
        <v>0-1</v>
      </c>
      <c r="AM3005" s="60" t="str">
        <f>+_xlfn.IFS(MONTH(Tabla1[[#This Row],[MES]])&lt;=3,"Q1",MONTH(Tabla1[[#This Row],[MES]])&lt;=6,"Q2",MONTH(Tabla1[[#This Row],[MES]])&lt;=9,"Q3",TRUE,"Q4")</f>
        <v>Q1</v>
      </c>
      <c r="AN3005" s="15" t="str">
        <f>+IFERROR(VLOOKUP(Tabla1[[#This Row],[CUENTA]],CTAS[],2,0),"OTROS")</f>
        <v>OTROS</v>
      </c>
      <c r="AP3005" s="15" t="str">
        <f>+IFERROR(VLOOKUP(Tabla1[[#This Row],[EMPLEADO]],IS[],3,0),"OTROS")</f>
        <v>OTROS</v>
      </c>
      <c r="AQ3005" s="15" t="str">
        <f>+IFERROR(VLOOKUP(Tabla1[[#This Row],[EMPLEADO]],IS[[NÓMINA]:[INGENIERO]],2,0),"OTROS")</f>
        <v>OTROS</v>
      </c>
    </row>
    <row r="3006" spans="1:43" x14ac:dyDescent="0.25">
      <c r="A3006" t="s">
        <v>7477</v>
      </c>
      <c r="B3006">
        <v>1</v>
      </c>
      <c r="C3006" t="s">
        <v>9281</v>
      </c>
      <c r="D3006" t="s">
        <v>38</v>
      </c>
      <c r="E3006" t="s">
        <v>133</v>
      </c>
      <c r="F3006" t="s">
        <v>9282</v>
      </c>
      <c r="G3006" s="17" t="s">
        <v>1069</v>
      </c>
      <c r="H3006" t="s">
        <v>915</v>
      </c>
      <c r="I3006" t="s">
        <v>43</v>
      </c>
      <c r="J3006" t="s">
        <v>8</v>
      </c>
      <c r="K3006" t="s">
        <v>59</v>
      </c>
      <c r="L3006" t="s">
        <v>1070</v>
      </c>
      <c r="M3006" t="s">
        <v>1071</v>
      </c>
      <c r="N3006">
        <v>0</v>
      </c>
      <c r="O3006" t="s">
        <v>47</v>
      </c>
      <c r="P3006">
        <v>57</v>
      </c>
      <c r="Q3006" t="s">
        <v>82</v>
      </c>
      <c r="R3006" t="s">
        <v>138</v>
      </c>
      <c r="S3006" t="s">
        <v>139</v>
      </c>
      <c r="T3006" t="s">
        <v>51</v>
      </c>
      <c r="U3006" t="s">
        <v>140</v>
      </c>
      <c r="V3006">
        <v>1.1000000000000001</v>
      </c>
      <c r="W3006" s="1">
        <v>1730.3000000000004</v>
      </c>
      <c r="X3006">
        <v>1</v>
      </c>
      <c r="Y3006">
        <v>3</v>
      </c>
      <c r="Z3006">
        <v>4</v>
      </c>
      <c r="AA3006">
        <v>0.75</v>
      </c>
      <c r="AB3006" s="2">
        <v>0</v>
      </c>
      <c r="AC3006" s="1">
        <v>0</v>
      </c>
      <c r="AD3006" s="7">
        <v>43546</v>
      </c>
      <c r="AE3006" s="7">
        <v>43546</v>
      </c>
      <c r="AF3006">
        <v>0</v>
      </c>
      <c r="AG3006" t="s">
        <v>53</v>
      </c>
      <c r="AH3006" s="2">
        <v>0</v>
      </c>
      <c r="AI3006" s="1">
        <v>0</v>
      </c>
      <c r="AJ3006" s="1">
        <v>0</v>
      </c>
      <c r="AK3006" s="60" t="str">
        <f>+IF(Tabla1[[#This Row],[REQUEST_TY]]="SR MANTENIMIENTO CORRECTIVO", "EMERGENCIA", "OTROS")</f>
        <v>EMERGENCIA</v>
      </c>
      <c r="AL3006" s="6" t="str">
        <f>+_xlfn.IFS(Tabla1[[#This Row],[Veces obj]]&lt;=1,"0-1",Tabla1[[#This Row],[Veces obj]]&lt;=2,"1-2",Tabla1[[#This Row],[Veces obj]]&lt;=3,"2-3",TRUE,"&gt;3")</f>
        <v>0-1</v>
      </c>
      <c r="AM3006" s="60" t="str">
        <f>+_xlfn.IFS(MONTH(Tabla1[[#This Row],[MES]])&lt;=3,"Q1",MONTH(Tabla1[[#This Row],[MES]])&lt;=6,"Q2",MONTH(Tabla1[[#This Row],[MES]])&lt;=9,"Q3",TRUE,"Q4")</f>
        <v>Q1</v>
      </c>
      <c r="AN3006" s="15" t="str">
        <f>+IFERROR(VLOOKUP(Tabla1[[#This Row],[CUENTA]],CTAS[],2,0),"OTROS")</f>
        <v>OTROS</v>
      </c>
      <c r="AP3006" s="15" t="str">
        <f>+IFERROR(VLOOKUP(Tabla1[[#This Row],[EMPLEADO]],IS[],3,0),"OTROS")</f>
        <v>OTROS</v>
      </c>
      <c r="AQ3006" s="15" t="str">
        <f>+IFERROR(VLOOKUP(Tabla1[[#This Row],[EMPLEADO]],IS[[NÓMINA]:[INGENIERO]],2,0),"OTROS")</f>
        <v>OTROS</v>
      </c>
    </row>
    <row r="3007" spans="1:43" x14ac:dyDescent="0.25">
      <c r="A3007" t="s">
        <v>7477</v>
      </c>
      <c r="B3007">
        <v>1</v>
      </c>
      <c r="C3007" t="s">
        <v>9283</v>
      </c>
      <c r="D3007" t="s">
        <v>38</v>
      </c>
      <c r="E3007" t="s">
        <v>133</v>
      </c>
      <c r="F3007" t="s">
        <v>9284</v>
      </c>
      <c r="G3007" s="17" t="s">
        <v>2958</v>
      </c>
      <c r="H3007" t="s">
        <v>136</v>
      </c>
      <c r="I3007" t="s">
        <v>43</v>
      </c>
      <c r="J3007" t="s">
        <v>8</v>
      </c>
      <c r="K3007" t="s">
        <v>59</v>
      </c>
      <c r="L3007" t="s">
        <v>2959</v>
      </c>
      <c r="M3007" t="s">
        <v>736</v>
      </c>
      <c r="N3007">
        <v>0</v>
      </c>
      <c r="O3007" t="s">
        <v>47</v>
      </c>
      <c r="P3007">
        <v>21</v>
      </c>
      <c r="Q3007" t="s">
        <v>62</v>
      </c>
      <c r="R3007" t="s">
        <v>138</v>
      </c>
      <c r="S3007" t="s">
        <v>139</v>
      </c>
      <c r="T3007" t="s">
        <v>51</v>
      </c>
      <c r="U3007" t="s">
        <v>262</v>
      </c>
      <c r="V3007">
        <v>1.05</v>
      </c>
      <c r="W3007" s="1">
        <v>1651.6500000000003</v>
      </c>
      <c r="X3007">
        <v>1</v>
      </c>
      <c r="Y3007">
        <v>1.68</v>
      </c>
      <c r="Z3007">
        <v>4</v>
      </c>
      <c r="AA3007">
        <v>0.42</v>
      </c>
      <c r="AB3007" s="2">
        <v>0</v>
      </c>
      <c r="AC3007" s="1">
        <v>0</v>
      </c>
      <c r="AD3007" s="7">
        <v>43544</v>
      </c>
      <c r="AE3007" s="7">
        <v>43544</v>
      </c>
      <c r="AF3007">
        <v>0</v>
      </c>
      <c r="AG3007" t="s">
        <v>53</v>
      </c>
      <c r="AH3007" s="2">
        <v>0</v>
      </c>
      <c r="AI3007" s="1">
        <v>0</v>
      </c>
      <c r="AJ3007" s="1">
        <v>0</v>
      </c>
      <c r="AK3007" s="60" t="str">
        <f>+IF(Tabla1[[#This Row],[REQUEST_TY]]="SR MANTENIMIENTO CORRECTIVO", "EMERGENCIA", "OTROS")</f>
        <v>EMERGENCIA</v>
      </c>
      <c r="AL3007" s="6" t="str">
        <f>+_xlfn.IFS(Tabla1[[#This Row],[Veces obj]]&lt;=1,"0-1",Tabla1[[#This Row],[Veces obj]]&lt;=2,"1-2",Tabla1[[#This Row],[Veces obj]]&lt;=3,"2-3",TRUE,"&gt;3")</f>
        <v>0-1</v>
      </c>
      <c r="AM3007" s="60" t="str">
        <f>+_xlfn.IFS(MONTH(Tabla1[[#This Row],[MES]])&lt;=3,"Q1",MONTH(Tabla1[[#This Row],[MES]])&lt;=6,"Q2",MONTH(Tabla1[[#This Row],[MES]])&lt;=9,"Q3",TRUE,"Q4")</f>
        <v>Q1</v>
      </c>
      <c r="AN3007" s="15" t="str">
        <f>+IFERROR(VLOOKUP(Tabla1[[#This Row],[CUENTA]],CTAS[],2,0),"OTROS")</f>
        <v>OTROS</v>
      </c>
      <c r="AP3007" s="15" t="str">
        <f>+IFERROR(VLOOKUP(Tabla1[[#This Row],[EMPLEADO]],IS[],3,0),"OTROS")</f>
        <v>OTROS</v>
      </c>
      <c r="AQ3007" s="15" t="str">
        <f>+IFERROR(VLOOKUP(Tabla1[[#This Row],[EMPLEADO]],IS[[NÓMINA]:[INGENIERO]],2,0),"OTROS")</f>
        <v>OTROS</v>
      </c>
    </row>
    <row r="3008" spans="1:43" x14ac:dyDescent="0.25">
      <c r="A3008" t="s">
        <v>7477</v>
      </c>
      <c r="B3008">
        <v>1</v>
      </c>
      <c r="C3008" t="s">
        <v>9285</v>
      </c>
      <c r="D3008" t="s">
        <v>38</v>
      </c>
      <c r="E3008" t="s">
        <v>133</v>
      </c>
      <c r="F3008" t="s">
        <v>9286</v>
      </c>
      <c r="G3008" s="17" t="s">
        <v>4147</v>
      </c>
      <c r="H3008" t="s">
        <v>915</v>
      </c>
      <c r="I3008" t="s">
        <v>43</v>
      </c>
      <c r="J3008" t="s">
        <v>8</v>
      </c>
      <c r="K3008" t="s">
        <v>59</v>
      </c>
      <c r="L3008" t="s">
        <v>780</v>
      </c>
      <c r="M3008" t="s">
        <v>310</v>
      </c>
      <c r="N3008">
        <v>0</v>
      </c>
      <c r="O3008" t="s">
        <v>47</v>
      </c>
      <c r="P3008">
        <v>14</v>
      </c>
      <c r="Q3008" t="s">
        <v>194</v>
      </c>
      <c r="R3008" t="s">
        <v>138</v>
      </c>
      <c r="S3008" t="s">
        <v>139</v>
      </c>
      <c r="T3008" t="s">
        <v>51</v>
      </c>
      <c r="U3008" t="s">
        <v>224</v>
      </c>
      <c r="V3008">
        <v>0.8</v>
      </c>
      <c r="W3008" s="1">
        <v>1258.4000000000003</v>
      </c>
      <c r="X3008">
        <v>1</v>
      </c>
      <c r="Y3008">
        <v>1.1000000000000001</v>
      </c>
      <c r="Z3008">
        <v>4</v>
      </c>
      <c r="AA3008">
        <v>0.27500000000000002</v>
      </c>
      <c r="AB3008" s="2">
        <v>0</v>
      </c>
      <c r="AC3008" s="1">
        <v>0</v>
      </c>
      <c r="AD3008" s="7">
        <v>43546</v>
      </c>
      <c r="AE3008" s="7">
        <v>43546</v>
      </c>
      <c r="AF3008">
        <v>0</v>
      </c>
      <c r="AG3008" t="s">
        <v>53</v>
      </c>
      <c r="AH3008" s="2">
        <v>0</v>
      </c>
      <c r="AI3008" s="1">
        <v>0</v>
      </c>
      <c r="AJ3008" s="1">
        <v>0</v>
      </c>
      <c r="AK3008" s="60" t="str">
        <f>+IF(Tabla1[[#This Row],[REQUEST_TY]]="SR MANTENIMIENTO CORRECTIVO", "EMERGENCIA", "OTROS")</f>
        <v>EMERGENCIA</v>
      </c>
      <c r="AL3008" s="6" t="str">
        <f>+_xlfn.IFS(Tabla1[[#This Row],[Veces obj]]&lt;=1,"0-1",Tabla1[[#This Row],[Veces obj]]&lt;=2,"1-2",Tabla1[[#This Row],[Veces obj]]&lt;=3,"2-3",TRUE,"&gt;3")</f>
        <v>0-1</v>
      </c>
      <c r="AM3008" s="60" t="str">
        <f>+_xlfn.IFS(MONTH(Tabla1[[#This Row],[MES]])&lt;=3,"Q1",MONTH(Tabla1[[#This Row],[MES]])&lt;=6,"Q2",MONTH(Tabla1[[#This Row],[MES]])&lt;=9,"Q3",TRUE,"Q4")</f>
        <v>Q1</v>
      </c>
      <c r="AN3008" s="15" t="str">
        <f>+IFERROR(VLOOKUP(Tabla1[[#This Row],[CUENTA]],CTAS[],2,0),"OTROS")</f>
        <v>OTROS</v>
      </c>
      <c r="AP3008" s="15" t="str">
        <f>+IFERROR(VLOOKUP(Tabla1[[#This Row],[EMPLEADO]],IS[],3,0),"OTROS")</f>
        <v>OTROS</v>
      </c>
      <c r="AQ3008" s="15" t="str">
        <f>+IFERROR(VLOOKUP(Tabla1[[#This Row],[EMPLEADO]],IS[[NÓMINA]:[INGENIERO]],2,0),"OTROS")</f>
        <v>OTROS</v>
      </c>
    </row>
    <row r="3009" spans="1:43" x14ac:dyDescent="0.25">
      <c r="A3009" t="s">
        <v>7477</v>
      </c>
      <c r="B3009">
        <v>1</v>
      </c>
      <c r="C3009" t="s">
        <v>9287</v>
      </c>
      <c r="D3009" t="s">
        <v>38</v>
      </c>
      <c r="E3009" t="s">
        <v>373</v>
      </c>
      <c r="F3009" t="s">
        <v>9288</v>
      </c>
      <c r="G3009" s="17" t="s">
        <v>1517</v>
      </c>
      <c r="H3009" t="s">
        <v>308</v>
      </c>
      <c r="I3009" t="s">
        <v>43</v>
      </c>
      <c r="J3009" t="s">
        <v>8</v>
      </c>
      <c r="K3009" t="s">
        <v>495</v>
      </c>
      <c r="L3009" t="s">
        <v>496</v>
      </c>
      <c r="M3009" t="s">
        <v>46</v>
      </c>
      <c r="N3009">
        <v>0</v>
      </c>
      <c r="O3009" t="s">
        <v>47</v>
      </c>
      <c r="P3009">
        <v>62</v>
      </c>
      <c r="Q3009" t="s">
        <v>48</v>
      </c>
      <c r="R3009" t="s">
        <v>153</v>
      </c>
      <c r="S3009" t="s">
        <v>50</v>
      </c>
      <c r="T3009" t="s">
        <v>51</v>
      </c>
      <c r="U3009" t="s">
        <v>52</v>
      </c>
      <c r="V3009">
        <v>1.05</v>
      </c>
      <c r="W3009" s="1">
        <v>750.75000000000011</v>
      </c>
      <c r="X3009">
        <v>1</v>
      </c>
      <c r="Y3009">
        <v>0.45</v>
      </c>
      <c r="Z3009">
        <v>5</v>
      </c>
      <c r="AA3009">
        <v>0.09</v>
      </c>
      <c r="AB3009" s="2">
        <v>0</v>
      </c>
      <c r="AC3009" s="1">
        <v>0</v>
      </c>
      <c r="AD3009" s="7">
        <v>43545</v>
      </c>
      <c r="AE3009" s="7">
        <v>43546</v>
      </c>
      <c r="AF3009">
        <v>1</v>
      </c>
      <c r="AG3009" t="s">
        <v>53</v>
      </c>
      <c r="AH3009" s="2">
        <v>0</v>
      </c>
      <c r="AI3009" s="1">
        <v>0</v>
      </c>
      <c r="AJ3009" s="1">
        <v>0</v>
      </c>
      <c r="AK3009" s="60" t="str">
        <f>+IF(Tabla1[[#This Row],[REQUEST_TY]]="SR MANTENIMIENTO CORRECTIVO", "EMERGENCIA", "OTROS")</f>
        <v>EMERGENCIA</v>
      </c>
      <c r="AL3009" s="6" t="str">
        <f>+_xlfn.IFS(Tabla1[[#This Row],[Veces obj]]&lt;=1,"0-1",Tabla1[[#This Row],[Veces obj]]&lt;=2,"1-2",Tabla1[[#This Row],[Veces obj]]&lt;=3,"2-3",TRUE,"&gt;3")</f>
        <v>0-1</v>
      </c>
      <c r="AM3009" s="60" t="str">
        <f>+_xlfn.IFS(MONTH(Tabla1[[#This Row],[MES]])&lt;=3,"Q1",MONTH(Tabla1[[#This Row],[MES]])&lt;=6,"Q2",MONTH(Tabla1[[#This Row],[MES]])&lt;=9,"Q3",TRUE,"Q4")</f>
        <v>Q1</v>
      </c>
      <c r="AN3009" s="15" t="str">
        <f>+IFERROR(VLOOKUP(Tabla1[[#This Row],[CUENTA]],CTAS[],2,0),"OTROS")</f>
        <v>OTROS</v>
      </c>
      <c r="AP3009" s="15" t="str">
        <f>+IFERROR(VLOOKUP(Tabla1[[#This Row],[EMPLEADO]],IS[],3,0),"OTROS")</f>
        <v>OTROS</v>
      </c>
      <c r="AQ3009" s="15" t="str">
        <f>+IFERROR(VLOOKUP(Tabla1[[#This Row],[EMPLEADO]],IS[[NÓMINA]:[INGENIERO]],2,0),"OTROS")</f>
        <v>OTROS</v>
      </c>
    </row>
    <row r="3010" spans="1:43" x14ac:dyDescent="0.25">
      <c r="A3010" t="s">
        <v>7477</v>
      </c>
      <c r="B3010">
        <v>1</v>
      </c>
      <c r="C3010" t="s">
        <v>9289</v>
      </c>
      <c r="D3010" t="s">
        <v>38</v>
      </c>
      <c r="E3010" t="s">
        <v>332</v>
      </c>
      <c r="F3010" t="s">
        <v>9290</v>
      </c>
      <c r="G3010" s="17" t="s">
        <v>8120</v>
      </c>
      <c r="H3010" t="s">
        <v>1063</v>
      </c>
      <c r="I3010" t="s">
        <v>43</v>
      </c>
      <c r="J3010" t="s">
        <v>8</v>
      </c>
      <c r="K3010" t="s">
        <v>385</v>
      </c>
      <c r="L3010" t="s">
        <v>386</v>
      </c>
      <c r="M3010" t="s">
        <v>387</v>
      </c>
      <c r="N3010">
        <v>0</v>
      </c>
      <c r="O3010" t="s">
        <v>47</v>
      </c>
      <c r="P3010">
        <v>5</v>
      </c>
      <c r="Q3010" t="s">
        <v>207</v>
      </c>
      <c r="R3010" t="s">
        <v>317</v>
      </c>
      <c r="S3010" t="s">
        <v>318</v>
      </c>
      <c r="T3010" t="s">
        <v>51</v>
      </c>
      <c r="U3010" t="s">
        <v>879</v>
      </c>
      <c r="V3010">
        <v>0.6</v>
      </c>
      <c r="W3010" s="1">
        <v>943.80000000000007</v>
      </c>
      <c r="X3010">
        <v>1</v>
      </c>
      <c r="Y3010">
        <v>1.71</v>
      </c>
      <c r="Z3010">
        <v>4</v>
      </c>
      <c r="AA3010">
        <v>0.42749999999999999</v>
      </c>
      <c r="AB3010" s="2">
        <v>0</v>
      </c>
      <c r="AC3010" s="1">
        <v>0</v>
      </c>
      <c r="AD3010" s="7">
        <v>43544</v>
      </c>
      <c r="AE3010" s="7">
        <v>43544</v>
      </c>
      <c r="AF3010">
        <v>0</v>
      </c>
      <c r="AG3010" t="s">
        <v>53</v>
      </c>
      <c r="AH3010" s="2">
        <v>0</v>
      </c>
      <c r="AI3010" s="1">
        <v>0</v>
      </c>
      <c r="AJ3010" s="1">
        <v>0</v>
      </c>
      <c r="AK3010" s="60" t="str">
        <f>+IF(Tabla1[[#This Row],[REQUEST_TY]]="SR MANTENIMIENTO CORRECTIVO", "EMERGENCIA", "OTROS")</f>
        <v>EMERGENCIA</v>
      </c>
      <c r="AL3010" s="6" t="str">
        <f>+_xlfn.IFS(Tabla1[[#This Row],[Veces obj]]&lt;=1,"0-1",Tabla1[[#This Row],[Veces obj]]&lt;=2,"1-2",Tabla1[[#This Row],[Veces obj]]&lt;=3,"2-3",TRUE,"&gt;3")</f>
        <v>0-1</v>
      </c>
      <c r="AM3010" s="60" t="str">
        <f>+_xlfn.IFS(MONTH(Tabla1[[#This Row],[MES]])&lt;=3,"Q1",MONTH(Tabla1[[#This Row],[MES]])&lt;=6,"Q2",MONTH(Tabla1[[#This Row],[MES]])&lt;=9,"Q3",TRUE,"Q4")</f>
        <v>Q1</v>
      </c>
      <c r="AN3010" s="15" t="str">
        <f>+IFERROR(VLOOKUP(Tabla1[[#This Row],[CUENTA]],CTAS[],2,0),"OTROS")</f>
        <v>OTROS</v>
      </c>
      <c r="AP3010" s="15" t="str">
        <f>+IFERROR(VLOOKUP(Tabla1[[#This Row],[EMPLEADO]],IS[],3,0),"OTROS")</f>
        <v>OTROS</v>
      </c>
      <c r="AQ3010" s="15" t="str">
        <f>+IFERROR(VLOOKUP(Tabla1[[#This Row],[EMPLEADO]],IS[[NÓMINA]:[INGENIERO]],2,0),"OTROS")</f>
        <v>OTROS</v>
      </c>
    </row>
    <row r="3011" spans="1:43" x14ac:dyDescent="0.25">
      <c r="A3011" t="s">
        <v>7477</v>
      </c>
      <c r="B3011">
        <v>1</v>
      </c>
      <c r="C3011" t="s">
        <v>7469</v>
      </c>
      <c r="D3011" t="s">
        <v>38</v>
      </c>
      <c r="E3011" t="s">
        <v>250</v>
      </c>
      <c r="F3011" t="s">
        <v>7471</v>
      </c>
      <c r="G3011" s="17" t="s">
        <v>7470</v>
      </c>
      <c r="H3011" t="s">
        <v>1063</v>
      </c>
      <c r="I3011" t="s">
        <v>43</v>
      </c>
      <c r="J3011" t="s">
        <v>8</v>
      </c>
      <c r="K3011" t="s">
        <v>254</v>
      </c>
      <c r="L3011" t="s">
        <v>3095</v>
      </c>
      <c r="M3011" t="s">
        <v>1264</v>
      </c>
      <c r="N3011">
        <v>0</v>
      </c>
      <c r="O3011" t="s">
        <v>47</v>
      </c>
      <c r="P3011">
        <v>2666</v>
      </c>
      <c r="Q3011" t="s">
        <v>48</v>
      </c>
      <c r="R3011" t="s">
        <v>49</v>
      </c>
      <c r="S3011" t="s">
        <v>50</v>
      </c>
      <c r="T3011" t="s">
        <v>51</v>
      </c>
      <c r="U3011" t="s">
        <v>52</v>
      </c>
      <c r="V3011">
        <v>1.05</v>
      </c>
      <c r="W3011" s="1">
        <v>750.75000000000011</v>
      </c>
      <c r="X3011">
        <v>1</v>
      </c>
      <c r="Y3011">
        <v>5.41</v>
      </c>
      <c r="Z3011">
        <v>5</v>
      </c>
      <c r="AA3011">
        <v>1.0820000000000001</v>
      </c>
      <c r="AB3011" s="2">
        <v>2.0500000000000018E-2</v>
      </c>
      <c r="AC3011" s="1">
        <v>-14.657500000000015</v>
      </c>
      <c r="AD3011" s="7">
        <v>43544</v>
      </c>
      <c r="AE3011" s="7">
        <v>43544</v>
      </c>
      <c r="AF3011">
        <v>0</v>
      </c>
      <c r="AG3011" t="s">
        <v>53</v>
      </c>
      <c r="AH3011" s="2">
        <v>0</v>
      </c>
      <c r="AI3011" s="1">
        <v>0</v>
      </c>
      <c r="AJ3011" s="1">
        <v>0</v>
      </c>
      <c r="AK3011" s="60" t="str">
        <f>+IF(Tabla1[[#This Row],[REQUEST_TY]]="SR MANTENIMIENTO CORRECTIVO", "EMERGENCIA", "OTROS")</f>
        <v>EMERGENCIA</v>
      </c>
      <c r="AL3011" s="6" t="str">
        <f>+_xlfn.IFS(Tabla1[[#This Row],[Veces obj]]&lt;=1,"0-1",Tabla1[[#This Row],[Veces obj]]&lt;=2,"1-2",Tabla1[[#This Row],[Veces obj]]&lt;=3,"2-3",TRUE,"&gt;3")</f>
        <v>1-2</v>
      </c>
      <c r="AM3011" s="60" t="str">
        <f>+_xlfn.IFS(MONTH(Tabla1[[#This Row],[MES]])&lt;=3,"Q1",MONTH(Tabla1[[#This Row],[MES]])&lt;=6,"Q2",MONTH(Tabla1[[#This Row],[MES]])&lt;=9,"Q3",TRUE,"Q4")</f>
        <v>Q1</v>
      </c>
      <c r="AN3011" s="15" t="str">
        <f>+IFERROR(VLOOKUP(Tabla1[[#This Row],[CUENTA]],CTAS[],2,0),"OTROS")</f>
        <v>OTROS</v>
      </c>
      <c r="AP3011" s="15" t="str">
        <f>+IFERROR(VLOOKUP(Tabla1[[#This Row],[EMPLEADO]],IS[],3,0),"OTROS")</f>
        <v>OTROS</v>
      </c>
      <c r="AQ3011" s="15" t="str">
        <f>+IFERROR(VLOOKUP(Tabla1[[#This Row],[EMPLEADO]],IS[[NÓMINA]:[INGENIERO]],2,0),"OTROS")</f>
        <v>OTROS</v>
      </c>
    </row>
    <row r="3012" spans="1:43" x14ac:dyDescent="0.25">
      <c r="A3012" t="s">
        <v>7477</v>
      </c>
      <c r="B3012">
        <v>1</v>
      </c>
      <c r="C3012" t="s">
        <v>9291</v>
      </c>
      <c r="D3012" t="s">
        <v>3370</v>
      </c>
      <c r="E3012" t="s">
        <v>7887</v>
      </c>
      <c r="F3012" t="s">
        <v>9292</v>
      </c>
      <c r="G3012" s="17" t="s">
        <v>9293</v>
      </c>
      <c r="H3012" t="s">
        <v>220</v>
      </c>
      <c r="I3012" t="s">
        <v>43</v>
      </c>
      <c r="J3012" t="s">
        <v>8</v>
      </c>
      <c r="K3012" t="s">
        <v>4420</v>
      </c>
      <c r="L3012" t="s">
        <v>4421</v>
      </c>
      <c r="M3012" t="s">
        <v>222</v>
      </c>
      <c r="N3012">
        <v>0</v>
      </c>
      <c r="O3012" t="s">
        <v>47</v>
      </c>
      <c r="P3012" t="s">
        <v>822</v>
      </c>
      <c r="Q3012" t="s">
        <v>48</v>
      </c>
      <c r="R3012" t="s">
        <v>317</v>
      </c>
      <c r="S3012" t="s">
        <v>318</v>
      </c>
      <c r="T3012" t="s">
        <v>51</v>
      </c>
      <c r="U3012" t="s">
        <v>353</v>
      </c>
      <c r="V3012">
        <v>1</v>
      </c>
      <c r="W3012" s="1">
        <v>2359.5000000000005</v>
      </c>
      <c r="X3012">
        <v>0</v>
      </c>
      <c r="Y3012">
        <v>4</v>
      </c>
      <c r="Z3012">
        <v>4</v>
      </c>
      <c r="AA3012">
        <v>1</v>
      </c>
      <c r="AB3012" s="2">
        <v>0</v>
      </c>
      <c r="AC3012" s="1">
        <v>0</v>
      </c>
      <c r="AD3012" s="7">
        <v>43550</v>
      </c>
      <c r="AE3012" s="7">
        <v>43551</v>
      </c>
      <c r="AF3012">
        <v>1</v>
      </c>
      <c r="AG3012" t="s">
        <v>53</v>
      </c>
      <c r="AH3012" s="2">
        <v>0</v>
      </c>
      <c r="AI3012" s="1">
        <v>0</v>
      </c>
      <c r="AJ3012" s="1">
        <v>0</v>
      </c>
      <c r="AK3012" s="60" t="str">
        <f>+IF(Tabla1[[#This Row],[REQUEST_TY]]="SR MANTENIMIENTO CORRECTIVO", "EMERGENCIA", "OTROS")</f>
        <v>OTROS</v>
      </c>
      <c r="AL3012" s="6" t="str">
        <f>+_xlfn.IFS(Tabla1[[#This Row],[Veces obj]]&lt;=1,"0-1",Tabla1[[#This Row],[Veces obj]]&lt;=2,"1-2",Tabla1[[#This Row],[Veces obj]]&lt;=3,"2-3",TRUE,"&gt;3")</f>
        <v>0-1</v>
      </c>
      <c r="AM3012" s="60" t="str">
        <f>+_xlfn.IFS(MONTH(Tabla1[[#This Row],[MES]])&lt;=3,"Q1",MONTH(Tabla1[[#This Row],[MES]])&lt;=6,"Q2",MONTH(Tabla1[[#This Row],[MES]])&lt;=9,"Q3",TRUE,"Q4")</f>
        <v>Q1</v>
      </c>
      <c r="AN3012" s="15" t="str">
        <f>+IFERROR(VLOOKUP(Tabla1[[#This Row],[CUENTA]],CTAS[],2,0),"OTROS")</f>
        <v>OTROS</v>
      </c>
      <c r="AP3012" s="15" t="str">
        <f>+IFERROR(VLOOKUP(Tabla1[[#This Row],[EMPLEADO]],IS[],3,0),"OTROS")</f>
        <v>OTROS</v>
      </c>
      <c r="AQ3012" s="15" t="str">
        <f>+IFERROR(VLOOKUP(Tabla1[[#This Row],[EMPLEADO]],IS[[NÓMINA]:[INGENIERO]],2,0),"OTROS")</f>
        <v>OTROS</v>
      </c>
    </row>
    <row r="3013" spans="1:43" x14ac:dyDescent="0.25">
      <c r="A3013" t="s">
        <v>7477</v>
      </c>
      <c r="B3013">
        <v>1</v>
      </c>
      <c r="C3013" t="s">
        <v>9294</v>
      </c>
      <c r="D3013" t="s">
        <v>38</v>
      </c>
      <c r="E3013" t="s">
        <v>176</v>
      </c>
      <c r="F3013" t="s">
        <v>9295</v>
      </c>
      <c r="G3013" s="17" t="s">
        <v>9296</v>
      </c>
      <c r="H3013" t="s">
        <v>384</v>
      </c>
      <c r="I3013" t="s">
        <v>43</v>
      </c>
      <c r="J3013" t="s">
        <v>8</v>
      </c>
      <c r="K3013" t="s">
        <v>179</v>
      </c>
      <c r="L3013" t="s">
        <v>9297</v>
      </c>
      <c r="M3013" t="s">
        <v>9298</v>
      </c>
      <c r="N3013">
        <v>0</v>
      </c>
      <c r="O3013" t="s">
        <v>47</v>
      </c>
      <c r="P3013">
        <v>721</v>
      </c>
      <c r="Q3013" t="s">
        <v>48</v>
      </c>
      <c r="R3013" t="s">
        <v>49</v>
      </c>
      <c r="S3013" t="s">
        <v>50</v>
      </c>
      <c r="T3013" t="s">
        <v>51</v>
      </c>
      <c r="U3013" t="s">
        <v>52</v>
      </c>
      <c r="V3013">
        <v>1.05</v>
      </c>
      <c r="W3013" s="1">
        <v>750.75000000000011</v>
      </c>
      <c r="X3013">
        <v>1</v>
      </c>
      <c r="Y3013">
        <v>7</v>
      </c>
      <c r="Z3013">
        <v>5</v>
      </c>
      <c r="AA3013">
        <v>1.4</v>
      </c>
      <c r="AB3013" s="2">
        <v>9.9999999999999978E-2</v>
      </c>
      <c r="AC3013" s="1">
        <v>-71.5</v>
      </c>
      <c r="AD3013" s="7">
        <v>43544</v>
      </c>
      <c r="AE3013" s="7">
        <v>43545</v>
      </c>
      <c r="AF3013">
        <v>1</v>
      </c>
      <c r="AG3013" t="s">
        <v>53</v>
      </c>
      <c r="AH3013" s="2">
        <v>0</v>
      </c>
      <c r="AI3013" s="1">
        <v>0</v>
      </c>
      <c r="AJ3013" s="1">
        <v>0</v>
      </c>
      <c r="AK3013" s="60" t="str">
        <f>+IF(Tabla1[[#This Row],[REQUEST_TY]]="SR MANTENIMIENTO CORRECTIVO", "EMERGENCIA", "OTROS")</f>
        <v>EMERGENCIA</v>
      </c>
      <c r="AL3013" s="6" t="str">
        <f>+_xlfn.IFS(Tabla1[[#This Row],[Veces obj]]&lt;=1,"0-1",Tabla1[[#This Row],[Veces obj]]&lt;=2,"1-2",Tabla1[[#This Row],[Veces obj]]&lt;=3,"2-3",TRUE,"&gt;3")</f>
        <v>1-2</v>
      </c>
      <c r="AM3013" s="60" t="str">
        <f>+_xlfn.IFS(MONTH(Tabla1[[#This Row],[MES]])&lt;=3,"Q1",MONTH(Tabla1[[#This Row],[MES]])&lt;=6,"Q2",MONTH(Tabla1[[#This Row],[MES]])&lt;=9,"Q3",TRUE,"Q4")</f>
        <v>Q1</v>
      </c>
      <c r="AN3013" s="15" t="str">
        <f>+IFERROR(VLOOKUP(Tabla1[[#This Row],[CUENTA]],CTAS[],2,0),"OTROS")</f>
        <v>OTROS</v>
      </c>
      <c r="AP3013" s="15" t="str">
        <f>+IFERROR(VLOOKUP(Tabla1[[#This Row],[EMPLEADO]],IS[],3,0),"OTROS")</f>
        <v>OTROS</v>
      </c>
      <c r="AQ3013" s="15" t="str">
        <f>+IFERROR(VLOOKUP(Tabla1[[#This Row],[EMPLEADO]],IS[[NÓMINA]:[INGENIERO]],2,0),"OTROS")</f>
        <v>OTROS</v>
      </c>
    </row>
    <row r="3014" spans="1:43" x14ac:dyDescent="0.25">
      <c r="A3014" t="s">
        <v>7477</v>
      </c>
      <c r="B3014">
        <v>1</v>
      </c>
      <c r="C3014" t="s">
        <v>9299</v>
      </c>
      <c r="D3014" t="s">
        <v>38</v>
      </c>
      <c r="E3014" t="s">
        <v>558</v>
      </c>
      <c r="F3014" t="s">
        <v>9300</v>
      </c>
      <c r="G3014" s="17" t="s">
        <v>3451</v>
      </c>
      <c r="H3014" t="s">
        <v>42</v>
      </c>
      <c r="I3014" t="s">
        <v>43</v>
      </c>
      <c r="J3014" t="s">
        <v>8</v>
      </c>
      <c r="K3014" t="s">
        <v>798</v>
      </c>
      <c r="L3014" t="s">
        <v>3147</v>
      </c>
      <c r="M3014" t="s">
        <v>794</v>
      </c>
      <c r="N3014">
        <v>1</v>
      </c>
      <c r="O3014" t="s">
        <v>47</v>
      </c>
      <c r="P3014">
        <v>183</v>
      </c>
      <c r="Q3014" t="s">
        <v>48</v>
      </c>
      <c r="R3014" t="s">
        <v>95</v>
      </c>
      <c r="S3014" t="s">
        <v>64</v>
      </c>
      <c r="T3014" t="s">
        <v>51</v>
      </c>
      <c r="U3014" t="s">
        <v>96</v>
      </c>
      <c r="V3014">
        <v>1.1000000000000001</v>
      </c>
      <c r="W3014" s="1">
        <v>0</v>
      </c>
      <c r="X3014">
        <v>1</v>
      </c>
      <c r="Y3014">
        <v>2.62</v>
      </c>
      <c r="Z3014">
        <v>5</v>
      </c>
      <c r="AA3014">
        <v>0.52400000000000002</v>
      </c>
      <c r="AB3014" s="2">
        <v>0</v>
      </c>
      <c r="AC3014" s="1">
        <v>0</v>
      </c>
      <c r="AD3014" s="7">
        <v>43546</v>
      </c>
      <c r="AE3014" s="7">
        <v>43546</v>
      </c>
      <c r="AF3014">
        <v>0</v>
      </c>
      <c r="AG3014" t="s">
        <v>53</v>
      </c>
      <c r="AH3014" s="2">
        <v>0</v>
      </c>
      <c r="AI3014" s="1">
        <v>0</v>
      </c>
      <c r="AJ3014" s="1">
        <v>0</v>
      </c>
      <c r="AK3014" s="60" t="str">
        <f>+IF(Tabla1[[#This Row],[REQUEST_TY]]="SR MANTENIMIENTO CORRECTIVO", "EMERGENCIA", "OTROS")</f>
        <v>EMERGENCIA</v>
      </c>
      <c r="AL3014" s="6" t="str">
        <f>+_xlfn.IFS(Tabla1[[#This Row],[Veces obj]]&lt;=1,"0-1",Tabla1[[#This Row],[Veces obj]]&lt;=2,"1-2",Tabla1[[#This Row],[Veces obj]]&lt;=3,"2-3",TRUE,"&gt;3")</f>
        <v>0-1</v>
      </c>
      <c r="AM3014" s="60" t="str">
        <f>+_xlfn.IFS(MONTH(Tabla1[[#This Row],[MES]])&lt;=3,"Q1",MONTH(Tabla1[[#This Row],[MES]])&lt;=6,"Q2",MONTH(Tabla1[[#This Row],[MES]])&lt;=9,"Q3",TRUE,"Q4")</f>
        <v>Q1</v>
      </c>
      <c r="AN3014" s="15" t="str">
        <f>+IFERROR(VLOOKUP(Tabla1[[#This Row],[CUENTA]],CTAS[],2,0),"OTROS")</f>
        <v>OTROS</v>
      </c>
      <c r="AP3014" s="15" t="str">
        <f>+IFERROR(VLOOKUP(Tabla1[[#This Row],[EMPLEADO]],IS[],3,0),"OTROS")</f>
        <v>OTROS</v>
      </c>
      <c r="AQ3014" s="15" t="str">
        <f>+IFERROR(VLOOKUP(Tabla1[[#This Row],[EMPLEADO]],IS[[NÓMINA]:[INGENIERO]],2,0),"OTROS")</f>
        <v>OTROS</v>
      </c>
    </row>
    <row r="3015" spans="1:43" x14ac:dyDescent="0.25">
      <c r="A3015" t="s">
        <v>7477</v>
      </c>
      <c r="B3015">
        <v>1</v>
      </c>
      <c r="C3015" t="s">
        <v>9301</v>
      </c>
      <c r="D3015" t="s">
        <v>38</v>
      </c>
      <c r="E3015" t="s">
        <v>3400</v>
      </c>
      <c r="F3015" t="s">
        <v>9302</v>
      </c>
      <c r="G3015" s="17" t="s">
        <v>6852</v>
      </c>
      <c r="H3015" t="s">
        <v>409</v>
      </c>
      <c r="I3015" t="s">
        <v>43</v>
      </c>
      <c r="J3015" t="s">
        <v>8</v>
      </c>
      <c r="K3015" t="s">
        <v>1889</v>
      </c>
      <c r="L3015" t="s">
        <v>6853</v>
      </c>
      <c r="M3015" t="s">
        <v>411</v>
      </c>
      <c r="N3015">
        <v>0</v>
      </c>
      <c r="O3015" t="s">
        <v>47</v>
      </c>
      <c r="P3015">
        <v>22</v>
      </c>
      <c r="Q3015" t="s">
        <v>62</v>
      </c>
      <c r="R3015" t="s">
        <v>74</v>
      </c>
      <c r="S3015" t="s">
        <v>50</v>
      </c>
      <c r="T3015" t="s">
        <v>51</v>
      </c>
      <c r="U3015" t="s">
        <v>154</v>
      </c>
      <c r="V3015">
        <v>0.6</v>
      </c>
      <c r="W3015" s="1">
        <v>429.00000000000006</v>
      </c>
      <c r="X3015">
        <v>1</v>
      </c>
      <c r="Y3015">
        <v>4.76</v>
      </c>
      <c r="Z3015">
        <v>5</v>
      </c>
      <c r="AA3015">
        <v>0.95199999999999996</v>
      </c>
      <c r="AB3015" s="2">
        <v>0</v>
      </c>
      <c r="AC3015" s="1">
        <v>0</v>
      </c>
      <c r="AD3015" s="7">
        <v>43546</v>
      </c>
      <c r="AE3015" s="7">
        <v>43549</v>
      </c>
      <c r="AF3015">
        <v>1</v>
      </c>
      <c r="AG3015" t="s">
        <v>53</v>
      </c>
      <c r="AH3015" s="2">
        <v>0</v>
      </c>
      <c r="AI3015" s="1">
        <v>0</v>
      </c>
      <c r="AJ3015" s="1">
        <v>0</v>
      </c>
      <c r="AK3015" s="60" t="str">
        <f>+IF(Tabla1[[#This Row],[REQUEST_TY]]="SR MANTENIMIENTO CORRECTIVO", "EMERGENCIA", "OTROS")</f>
        <v>EMERGENCIA</v>
      </c>
      <c r="AL3015" s="6" t="str">
        <f>+_xlfn.IFS(Tabla1[[#This Row],[Veces obj]]&lt;=1,"0-1",Tabla1[[#This Row],[Veces obj]]&lt;=2,"1-2",Tabla1[[#This Row],[Veces obj]]&lt;=3,"2-3",TRUE,"&gt;3")</f>
        <v>0-1</v>
      </c>
      <c r="AM3015" s="60" t="str">
        <f>+_xlfn.IFS(MONTH(Tabla1[[#This Row],[MES]])&lt;=3,"Q1",MONTH(Tabla1[[#This Row],[MES]])&lt;=6,"Q2",MONTH(Tabla1[[#This Row],[MES]])&lt;=9,"Q3",TRUE,"Q4")</f>
        <v>Q1</v>
      </c>
      <c r="AN3015" s="15" t="str">
        <f>+IFERROR(VLOOKUP(Tabla1[[#This Row],[CUENTA]],CTAS[],2,0),"OTROS")</f>
        <v>OTROS</v>
      </c>
      <c r="AP3015" s="15" t="str">
        <f>+IFERROR(VLOOKUP(Tabla1[[#This Row],[EMPLEADO]],IS[],3,0),"OTROS")</f>
        <v>OTROS</v>
      </c>
      <c r="AQ3015" s="15" t="str">
        <f>+IFERROR(VLOOKUP(Tabla1[[#This Row],[EMPLEADO]],IS[[NÓMINA]:[INGENIERO]],2,0),"OTROS")</f>
        <v>OTROS</v>
      </c>
    </row>
    <row r="3016" spans="1:43" x14ac:dyDescent="0.25">
      <c r="A3016" t="s">
        <v>7477</v>
      </c>
      <c r="B3016">
        <v>1</v>
      </c>
      <c r="C3016" t="s">
        <v>9303</v>
      </c>
      <c r="D3016" t="s">
        <v>38</v>
      </c>
      <c r="E3016" t="s">
        <v>1077</v>
      </c>
      <c r="F3016" t="s">
        <v>9304</v>
      </c>
      <c r="G3016" s="17" t="s">
        <v>9305</v>
      </c>
      <c r="H3016" t="s">
        <v>484</v>
      </c>
      <c r="I3016" t="s">
        <v>43</v>
      </c>
      <c r="J3016" t="s">
        <v>8</v>
      </c>
      <c r="K3016" t="s">
        <v>2300</v>
      </c>
      <c r="L3016" t="s">
        <v>4065</v>
      </c>
      <c r="M3016" t="s">
        <v>94</v>
      </c>
      <c r="N3016">
        <v>1</v>
      </c>
      <c r="O3016" t="s">
        <v>47</v>
      </c>
      <c r="P3016">
        <v>147</v>
      </c>
      <c r="Q3016" t="s">
        <v>48</v>
      </c>
      <c r="R3016" t="s">
        <v>63</v>
      </c>
      <c r="S3016" t="s">
        <v>64</v>
      </c>
      <c r="T3016" t="s">
        <v>51</v>
      </c>
      <c r="U3016" t="s">
        <v>96</v>
      </c>
      <c r="V3016">
        <v>1.1000000000000001</v>
      </c>
      <c r="W3016" s="1">
        <v>0</v>
      </c>
      <c r="X3016">
        <v>1</v>
      </c>
      <c r="Y3016">
        <v>0.54</v>
      </c>
      <c r="Z3016">
        <v>5</v>
      </c>
      <c r="AA3016">
        <v>0.10800000000000001</v>
      </c>
      <c r="AB3016" s="2">
        <v>0</v>
      </c>
      <c r="AC3016" s="1">
        <v>0</v>
      </c>
      <c r="AD3016" s="7">
        <v>43544</v>
      </c>
      <c r="AE3016" s="7">
        <v>43544</v>
      </c>
      <c r="AF3016">
        <v>0</v>
      </c>
      <c r="AG3016" t="s">
        <v>53</v>
      </c>
      <c r="AH3016" s="2">
        <v>0</v>
      </c>
      <c r="AI3016" s="1">
        <v>0</v>
      </c>
      <c r="AJ3016" s="1">
        <v>0</v>
      </c>
      <c r="AK3016" s="60" t="str">
        <f>+IF(Tabla1[[#This Row],[REQUEST_TY]]="SR MANTENIMIENTO CORRECTIVO", "EMERGENCIA", "OTROS")</f>
        <v>EMERGENCIA</v>
      </c>
      <c r="AL3016" s="6" t="str">
        <f>+_xlfn.IFS(Tabla1[[#This Row],[Veces obj]]&lt;=1,"0-1",Tabla1[[#This Row],[Veces obj]]&lt;=2,"1-2",Tabla1[[#This Row],[Veces obj]]&lt;=3,"2-3",TRUE,"&gt;3")</f>
        <v>0-1</v>
      </c>
      <c r="AM3016" s="60" t="str">
        <f>+_xlfn.IFS(MONTH(Tabla1[[#This Row],[MES]])&lt;=3,"Q1",MONTH(Tabla1[[#This Row],[MES]])&lt;=6,"Q2",MONTH(Tabla1[[#This Row],[MES]])&lt;=9,"Q3",TRUE,"Q4")</f>
        <v>Q1</v>
      </c>
      <c r="AN3016" s="15" t="str">
        <f>+IFERROR(VLOOKUP(Tabla1[[#This Row],[CUENTA]],CTAS[],2,0),"OTROS")</f>
        <v>OTROS</v>
      </c>
      <c r="AP3016" s="15" t="str">
        <f>+IFERROR(VLOOKUP(Tabla1[[#This Row],[EMPLEADO]],IS[],3,0),"OTROS")</f>
        <v>OTROS</v>
      </c>
      <c r="AQ3016" s="15" t="str">
        <f>+IFERROR(VLOOKUP(Tabla1[[#This Row],[EMPLEADO]],IS[[NÓMINA]:[INGENIERO]],2,0),"OTROS")</f>
        <v>OTROS</v>
      </c>
    </row>
    <row r="3017" spans="1:43" x14ac:dyDescent="0.25">
      <c r="A3017" t="s">
        <v>7477</v>
      </c>
      <c r="B3017">
        <v>1</v>
      </c>
      <c r="C3017" t="s">
        <v>9306</v>
      </c>
      <c r="D3017" t="s">
        <v>38</v>
      </c>
      <c r="E3017" t="s">
        <v>747</v>
      </c>
      <c r="F3017" t="s">
        <v>9307</v>
      </c>
      <c r="G3017" s="17" t="s">
        <v>1248</v>
      </c>
      <c r="H3017" t="s">
        <v>308</v>
      </c>
      <c r="I3017" t="s">
        <v>43</v>
      </c>
      <c r="J3017" t="s">
        <v>8</v>
      </c>
      <c r="K3017" t="s">
        <v>495</v>
      </c>
      <c r="L3017" t="s">
        <v>496</v>
      </c>
      <c r="M3017" t="s">
        <v>46</v>
      </c>
      <c r="N3017">
        <v>0</v>
      </c>
      <c r="O3017" t="s">
        <v>47</v>
      </c>
      <c r="P3017">
        <v>27</v>
      </c>
      <c r="Q3017" t="s">
        <v>62</v>
      </c>
      <c r="R3017" t="s">
        <v>95</v>
      </c>
      <c r="S3017" t="s">
        <v>64</v>
      </c>
      <c r="T3017" t="s">
        <v>51</v>
      </c>
      <c r="U3017" t="s">
        <v>65</v>
      </c>
      <c r="V3017">
        <v>0.8</v>
      </c>
      <c r="W3017" s="1">
        <v>1092</v>
      </c>
      <c r="X3017">
        <v>1</v>
      </c>
      <c r="Y3017">
        <v>0.52</v>
      </c>
      <c r="Z3017">
        <v>5</v>
      </c>
      <c r="AA3017">
        <v>0.10400000000000001</v>
      </c>
      <c r="AB3017" s="2">
        <v>0</v>
      </c>
      <c r="AC3017" s="1">
        <v>0</v>
      </c>
      <c r="AD3017" s="7">
        <v>43549</v>
      </c>
      <c r="AE3017" s="7">
        <v>43549</v>
      </c>
      <c r="AF3017">
        <v>0</v>
      </c>
      <c r="AG3017" t="s">
        <v>53</v>
      </c>
      <c r="AH3017" s="2">
        <v>0</v>
      </c>
      <c r="AI3017" s="1">
        <v>0</v>
      </c>
      <c r="AJ3017" s="1">
        <v>0</v>
      </c>
      <c r="AK3017" s="60" t="str">
        <f>+IF(Tabla1[[#This Row],[REQUEST_TY]]="SR MANTENIMIENTO CORRECTIVO", "EMERGENCIA", "OTROS")</f>
        <v>EMERGENCIA</v>
      </c>
      <c r="AL3017" s="6" t="str">
        <f>+_xlfn.IFS(Tabla1[[#This Row],[Veces obj]]&lt;=1,"0-1",Tabla1[[#This Row],[Veces obj]]&lt;=2,"1-2",Tabla1[[#This Row],[Veces obj]]&lt;=3,"2-3",TRUE,"&gt;3")</f>
        <v>0-1</v>
      </c>
      <c r="AM3017" s="60" t="str">
        <f>+_xlfn.IFS(MONTH(Tabla1[[#This Row],[MES]])&lt;=3,"Q1",MONTH(Tabla1[[#This Row],[MES]])&lt;=6,"Q2",MONTH(Tabla1[[#This Row],[MES]])&lt;=9,"Q3",TRUE,"Q4")</f>
        <v>Q1</v>
      </c>
      <c r="AN3017" s="15" t="str">
        <f>+IFERROR(VLOOKUP(Tabla1[[#This Row],[CUENTA]],CTAS[],2,0),"OTROS")</f>
        <v>OTROS</v>
      </c>
      <c r="AP3017" s="15" t="str">
        <f>+IFERROR(VLOOKUP(Tabla1[[#This Row],[EMPLEADO]],IS[],3,0),"OTROS")</f>
        <v>OTROS</v>
      </c>
      <c r="AQ3017" s="15" t="str">
        <f>+IFERROR(VLOOKUP(Tabla1[[#This Row],[EMPLEADO]],IS[[NÓMINA]:[INGENIERO]],2,0),"OTROS")</f>
        <v>OTROS</v>
      </c>
    </row>
    <row r="3018" spans="1:43" x14ac:dyDescent="0.25">
      <c r="A3018" t="s">
        <v>7477</v>
      </c>
      <c r="B3018">
        <v>1</v>
      </c>
      <c r="C3018" t="s">
        <v>9308</v>
      </c>
      <c r="D3018" t="s">
        <v>38</v>
      </c>
      <c r="E3018" t="s">
        <v>4235</v>
      </c>
      <c r="F3018" t="s">
        <v>9309</v>
      </c>
      <c r="G3018" s="17" t="s">
        <v>4429</v>
      </c>
      <c r="H3018" t="s">
        <v>484</v>
      </c>
      <c r="I3018" t="s">
        <v>43</v>
      </c>
      <c r="J3018" t="s">
        <v>8</v>
      </c>
      <c r="K3018" t="s">
        <v>2300</v>
      </c>
      <c r="L3018" t="s">
        <v>2301</v>
      </c>
      <c r="M3018" t="s">
        <v>94</v>
      </c>
      <c r="N3018">
        <v>1</v>
      </c>
      <c r="O3018" t="s">
        <v>47</v>
      </c>
      <c r="P3018">
        <v>5</v>
      </c>
      <c r="Q3018" t="s">
        <v>207</v>
      </c>
      <c r="R3018" t="s">
        <v>63</v>
      </c>
      <c r="S3018" t="s">
        <v>64</v>
      </c>
      <c r="T3018" t="s">
        <v>51</v>
      </c>
      <c r="U3018" t="s">
        <v>209</v>
      </c>
      <c r="V3018">
        <v>0</v>
      </c>
      <c r="W3018" s="1">
        <v>0</v>
      </c>
      <c r="X3018">
        <v>1</v>
      </c>
      <c r="Y3018">
        <v>2.63</v>
      </c>
      <c r="Z3018">
        <v>5</v>
      </c>
      <c r="AA3018">
        <v>0.52600000000000002</v>
      </c>
      <c r="AB3018" s="2">
        <v>0</v>
      </c>
      <c r="AC3018" s="1">
        <v>0</v>
      </c>
      <c r="AD3018" s="7">
        <v>43544</v>
      </c>
      <c r="AE3018" s="7">
        <v>43544</v>
      </c>
      <c r="AF3018">
        <v>0</v>
      </c>
      <c r="AG3018" t="s">
        <v>53</v>
      </c>
      <c r="AH3018" s="2">
        <v>0</v>
      </c>
      <c r="AI3018" s="1">
        <v>0</v>
      </c>
      <c r="AJ3018" s="1">
        <v>0</v>
      </c>
      <c r="AK3018" s="60" t="str">
        <f>+IF(Tabla1[[#This Row],[REQUEST_TY]]="SR MANTENIMIENTO CORRECTIVO", "EMERGENCIA", "OTROS")</f>
        <v>EMERGENCIA</v>
      </c>
      <c r="AL3018" s="6" t="str">
        <f>+_xlfn.IFS(Tabla1[[#This Row],[Veces obj]]&lt;=1,"0-1",Tabla1[[#This Row],[Veces obj]]&lt;=2,"1-2",Tabla1[[#This Row],[Veces obj]]&lt;=3,"2-3",TRUE,"&gt;3")</f>
        <v>0-1</v>
      </c>
      <c r="AM3018" s="60" t="str">
        <f>+_xlfn.IFS(MONTH(Tabla1[[#This Row],[MES]])&lt;=3,"Q1",MONTH(Tabla1[[#This Row],[MES]])&lt;=6,"Q2",MONTH(Tabla1[[#This Row],[MES]])&lt;=9,"Q3",TRUE,"Q4")</f>
        <v>Q1</v>
      </c>
      <c r="AN3018" s="15" t="str">
        <f>+IFERROR(VLOOKUP(Tabla1[[#This Row],[CUENTA]],CTAS[],2,0),"OTROS")</f>
        <v>OTROS</v>
      </c>
      <c r="AP3018" s="15" t="str">
        <f>+IFERROR(VLOOKUP(Tabla1[[#This Row],[EMPLEADO]],IS[],3,0),"OTROS")</f>
        <v>OTROS</v>
      </c>
      <c r="AQ3018" s="15" t="str">
        <f>+IFERROR(VLOOKUP(Tabla1[[#This Row],[EMPLEADO]],IS[[NÓMINA]:[INGENIERO]],2,0),"OTROS")</f>
        <v>OTROS</v>
      </c>
    </row>
    <row r="3019" spans="1:43" x14ac:dyDescent="0.25">
      <c r="A3019" t="s">
        <v>7477</v>
      </c>
      <c r="B3019">
        <v>1</v>
      </c>
      <c r="C3019" t="s">
        <v>9310</v>
      </c>
      <c r="D3019" t="s">
        <v>3370</v>
      </c>
      <c r="E3019" t="s">
        <v>39</v>
      </c>
      <c r="F3019" t="s">
        <v>9311</v>
      </c>
      <c r="G3019" s="17" t="s">
        <v>9312</v>
      </c>
      <c r="H3019" t="s">
        <v>58</v>
      </c>
      <c r="I3019" t="s">
        <v>43</v>
      </c>
      <c r="J3019" t="s">
        <v>8</v>
      </c>
      <c r="K3019" t="s">
        <v>607</v>
      </c>
      <c r="L3019" t="s">
        <v>9313</v>
      </c>
      <c r="M3019" t="s">
        <v>5371</v>
      </c>
      <c r="N3019">
        <v>0</v>
      </c>
      <c r="O3019" t="s">
        <v>47</v>
      </c>
      <c r="P3019" t="s">
        <v>822</v>
      </c>
      <c r="Q3019" t="s">
        <v>48</v>
      </c>
      <c r="R3019" t="s">
        <v>49</v>
      </c>
      <c r="S3019" t="s">
        <v>50</v>
      </c>
      <c r="T3019" t="s">
        <v>208</v>
      </c>
      <c r="U3019" t="s">
        <v>52</v>
      </c>
      <c r="V3019">
        <v>1</v>
      </c>
      <c r="W3019" s="1">
        <v>1072.5000000000002</v>
      </c>
      <c r="X3019">
        <v>0</v>
      </c>
      <c r="Y3019">
        <v>9</v>
      </c>
      <c r="Z3019">
        <v>9</v>
      </c>
      <c r="AA3019">
        <v>1</v>
      </c>
      <c r="AB3019" s="2">
        <v>0</v>
      </c>
      <c r="AC3019" s="1">
        <v>0</v>
      </c>
      <c r="AD3019" s="7">
        <v>43544</v>
      </c>
      <c r="AE3019" s="7">
        <v>43546</v>
      </c>
      <c r="AF3019">
        <v>2</v>
      </c>
      <c r="AG3019" t="s">
        <v>1680</v>
      </c>
      <c r="AH3019" s="2">
        <v>0</v>
      </c>
      <c r="AI3019" s="1">
        <v>0</v>
      </c>
      <c r="AJ3019" s="1">
        <v>0</v>
      </c>
      <c r="AK3019" s="60" t="str">
        <f>+IF(Tabla1[[#This Row],[REQUEST_TY]]="SR MANTENIMIENTO CORRECTIVO", "EMERGENCIA", "OTROS")</f>
        <v>OTROS</v>
      </c>
      <c r="AL3019" s="6" t="str">
        <f>+_xlfn.IFS(Tabla1[[#This Row],[Veces obj]]&lt;=1,"0-1",Tabla1[[#This Row],[Veces obj]]&lt;=2,"1-2",Tabla1[[#This Row],[Veces obj]]&lt;=3,"2-3",TRUE,"&gt;3")</f>
        <v>0-1</v>
      </c>
      <c r="AM3019" s="60" t="str">
        <f>+_xlfn.IFS(MONTH(Tabla1[[#This Row],[MES]])&lt;=3,"Q1",MONTH(Tabla1[[#This Row],[MES]])&lt;=6,"Q2",MONTH(Tabla1[[#This Row],[MES]])&lt;=9,"Q3",TRUE,"Q4")</f>
        <v>Q1</v>
      </c>
      <c r="AN3019" s="15" t="str">
        <f>+IFERROR(VLOOKUP(Tabla1[[#This Row],[CUENTA]],CTAS[],2,0),"OTROS")</f>
        <v>OTROS</v>
      </c>
      <c r="AP3019" s="15" t="str">
        <f>+IFERROR(VLOOKUP(Tabla1[[#This Row],[EMPLEADO]],IS[],3,0),"OTROS")</f>
        <v>OTROS</v>
      </c>
      <c r="AQ3019" s="15" t="str">
        <f>+IFERROR(VLOOKUP(Tabla1[[#This Row],[EMPLEADO]],IS[[NÓMINA]:[INGENIERO]],2,0),"OTROS")</f>
        <v>OTROS</v>
      </c>
    </row>
    <row r="3020" spans="1:43" x14ac:dyDescent="0.25">
      <c r="A3020" t="s">
        <v>7477</v>
      </c>
      <c r="B3020">
        <v>1</v>
      </c>
      <c r="C3020" t="s">
        <v>9314</v>
      </c>
      <c r="D3020" t="s">
        <v>38</v>
      </c>
      <c r="E3020" t="s">
        <v>373</v>
      </c>
      <c r="F3020" t="s">
        <v>9315</v>
      </c>
      <c r="G3020" s="17" t="s">
        <v>9316</v>
      </c>
      <c r="H3020" t="s">
        <v>740</v>
      </c>
      <c r="I3020" t="s">
        <v>43</v>
      </c>
      <c r="J3020" t="s">
        <v>8</v>
      </c>
      <c r="K3020" t="s">
        <v>102</v>
      </c>
      <c r="L3020" t="s">
        <v>950</v>
      </c>
      <c r="M3020" t="s">
        <v>951</v>
      </c>
      <c r="N3020">
        <v>0</v>
      </c>
      <c r="O3020" t="s">
        <v>47</v>
      </c>
      <c r="P3020">
        <v>377</v>
      </c>
      <c r="Q3020" t="s">
        <v>48</v>
      </c>
      <c r="R3020" t="s">
        <v>153</v>
      </c>
      <c r="S3020" t="s">
        <v>50</v>
      </c>
      <c r="T3020" t="s">
        <v>208</v>
      </c>
      <c r="U3020" t="s">
        <v>52</v>
      </c>
      <c r="V3020">
        <v>1.05</v>
      </c>
      <c r="W3020" s="1">
        <v>750.75000000000011</v>
      </c>
      <c r="X3020">
        <v>1</v>
      </c>
      <c r="Y3020">
        <v>0.62</v>
      </c>
      <c r="Z3020">
        <v>9</v>
      </c>
      <c r="AA3020">
        <v>6.8888888888888888E-2</v>
      </c>
      <c r="AB3020" s="2">
        <v>0</v>
      </c>
      <c r="AC3020" s="1">
        <v>0</v>
      </c>
      <c r="AD3020" s="7">
        <v>43545</v>
      </c>
      <c r="AE3020" s="7">
        <v>43545</v>
      </c>
      <c r="AF3020">
        <v>0</v>
      </c>
      <c r="AG3020" t="s">
        <v>53</v>
      </c>
      <c r="AH3020" s="2">
        <v>0</v>
      </c>
      <c r="AI3020" s="1">
        <v>0</v>
      </c>
      <c r="AJ3020" s="1">
        <v>0</v>
      </c>
      <c r="AK3020" s="60" t="str">
        <f>+IF(Tabla1[[#This Row],[REQUEST_TY]]="SR MANTENIMIENTO CORRECTIVO", "EMERGENCIA", "OTROS")</f>
        <v>EMERGENCIA</v>
      </c>
      <c r="AL3020" s="6" t="str">
        <f>+_xlfn.IFS(Tabla1[[#This Row],[Veces obj]]&lt;=1,"0-1",Tabla1[[#This Row],[Veces obj]]&lt;=2,"1-2",Tabla1[[#This Row],[Veces obj]]&lt;=3,"2-3",TRUE,"&gt;3")</f>
        <v>0-1</v>
      </c>
      <c r="AM3020" s="60" t="str">
        <f>+_xlfn.IFS(MONTH(Tabla1[[#This Row],[MES]])&lt;=3,"Q1",MONTH(Tabla1[[#This Row],[MES]])&lt;=6,"Q2",MONTH(Tabla1[[#This Row],[MES]])&lt;=9,"Q3",TRUE,"Q4")</f>
        <v>Q1</v>
      </c>
      <c r="AN3020" s="15" t="str">
        <f>+IFERROR(VLOOKUP(Tabla1[[#This Row],[CUENTA]],CTAS[],2,0),"OTROS")</f>
        <v>OTROS</v>
      </c>
      <c r="AP3020" s="15" t="str">
        <f>+IFERROR(VLOOKUP(Tabla1[[#This Row],[EMPLEADO]],IS[],3,0),"OTROS")</f>
        <v>OTROS</v>
      </c>
      <c r="AQ3020" s="15" t="str">
        <f>+IFERROR(VLOOKUP(Tabla1[[#This Row],[EMPLEADO]],IS[[NÓMINA]:[INGENIERO]],2,0),"OTROS")</f>
        <v>OTROS</v>
      </c>
    </row>
    <row r="3021" spans="1:43" x14ac:dyDescent="0.25">
      <c r="A3021" t="s">
        <v>7477</v>
      </c>
      <c r="B3021">
        <v>1</v>
      </c>
      <c r="C3021" t="s">
        <v>9317</v>
      </c>
      <c r="D3021" t="s">
        <v>38</v>
      </c>
      <c r="E3021" t="s">
        <v>258</v>
      </c>
      <c r="F3021" t="s">
        <v>9318</v>
      </c>
      <c r="G3021" s="17" t="s">
        <v>7492</v>
      </c>
      <c r="H3021" t="s">
        <v>740</v>
      </c>
      <c r="I3021" t="s">
        <v>43</v>
      </c>
      <c r="J3021" t="s">
        <v>8</v>
      </c>
      <c r="K3021" t="s">
        <v>102</v>
      </c>
      <c r="L3021" t="s">
        <v>1471</v>
      </c>
      <c r="M3021" t="s">
        <v>1150</v>
      </c>
      <c r="N3021">
        <v>0</v>
      </c>
      <c r="O3021" t="s">
        <v>47</v>
      </c>
      <c r="P3021">
        <v>34</v>
      </c>
      <c r="Q3021" t="s">
        <v>82</v>
      </c>
      <c r="R3021" t="s">
        <v>138</v>
      </c>
      <c r="S3021" t="s">
        <v>139</v>
      </c>
      <c r="T3021" t="s">
        <v>51</v>
      </c>
      <c r="U3021" t="s">
        <v>140</v>
      </c>
      <c r="V3021">
        <v>1.1000000000000001</v>
      </c>
      <c r="W3021" s="1">
        <v>1730.3000000000004</v>
      </c>
      <c r="X3021">
        <v>1</v>
      </c>
      <c r="Y3021">
        <v>5.22</v>
      </c>
      <c r="Z3021">
        <v>4</v>
      </c>
      <c r="AA3021">
        <v>1.3049999999999999</v>
      </c>
      <c r="AB3021" s="2">
        <v>7.6249999999999984E-2</v>
      </c>
      <c r="AC3021" s="1">
        <v>-119.94125</v>
      </c>
      <c r="AD3021" s="7">
        <v>43544</v>
      </c>
      <c r="AE3021" s="7">
        <v>43545</v>
      </c>
      <c r="AF3021">
        <v>1</v>
      </c>
      <c r="AG3021" t="s">
        <v>53</v>
      </c>
      <c r="AH3021" s="2">
        <v>0</v>
      </c>
      <c r="AI3021" s="1">
        <v>0</v>
      </c>
      <c r="AJ3021" s="1">
        <v>0</v>
      </c>
      <c r="AK3021" s="60" t="str">
        <f>+IF(Tabla1[[#This Row],[REQUEST_TY]]="SR MANTENIMIENTO CORRECTIVO", "EMERGENCIA", "OTROS")</f>
        <v>EMERGENCIA</v>
      </c>
      <c r="AL3021" s="6" t="str">
        <f>+_xlfn.IFS(Tabla1[[#This Row],[Veces obj]]&lt;=1,"0-1",Tabla1[[#This Row],[Veces obj]]&lt;=2,"1-2",Tabla1[[#This Row],[Veces obj]]&lt;=3,"2-3",TRUE,"&gt;3")</f>
        <v>1-2</v>
      </c>
      <c r="AM3021" s="60" t="str">
        <f>+_xlfn.IFS(MONTH(Tabla1[[#This Row],[MES]])&lt;=3,"Q1",MONTH(Tabla1[[#This Row],[MES]])&lt;=6,"Q2",MONTH(Tabla1[[#This Row],[MES]])&lt;=9,"Q3",TRUE,"Q4")</f>
        <v>Q1</v>
      </c>
      <c r="AN3021" s="15" t="str">
        <f>+IFERROR(VLOOKUP(Tabla1[[#This Row],[CUENTA]],CTAS[],2,0),"OTROS")</f>
        <v>OTROS</v>
      </c>
      <c r="AP3021" s="15" t="str">
        <f>+IFERROR(VLOOKUP(Tabla1[[#This Row],[EMPLEADO]],IS[],3,0),"OTROS")</f>
        <v>OTROS</v>
      </c>
      <c r="AQ3021" s="15" t="str">
        <f>+IFERROR(VLOOKUP(Tabla1[[#This Row],[EMPLEADO]],IS[[NÓMINA]:[INGENIERO]],2,0),"OTROS")</f>
        <v>OTROS</v>
      </c>
    </row>
    <row r="3022" spans="1:43" x14ac:dyDescent="0.25">
      <c r="A3022" t="s">
        <v>7477</v>
      </c>
      <c r="B3022">
        <v>1</v>
      </c>
      <c r="C3022" t="s">
        <v>9319</v>
      </c>
      <c r="D3022" t="s">
        <v>3370</v>
      </c>
      <c r="E3022" t="s">
        <v>39</v>
      </c>
      <c r="F3022" t="s">
        <v>9320</v>
      </c>
      <c r="G3022" s="17" t="s">
        <v>9321</v>
      </c>
      <c r="H3022" t="s">
        <v>58</v>
      </c>
      <c r="I3022" t="s">
        <v>43</v>
      </c>
      <c r="J3022" t="s">
        <v>8</v>
      </c>
      <c r="K3022" t="s">
        <v>607</v>
      </c>
      <c r="L3022" t="s">
        <v>9322</v>
      </c>
      <c r="M3022" t="s">
        <v>736</v>
      </c>
      <c r="N3022">
        <v>0</v>
      </c>
      <c r="O3022" t="s">
        <v>47</v>
      </c>
      <c r="P3022" t="s">
        <v>822</v>
      </c>
      <c r="Q3022" t="s">
        <v>48</v>
      </c>
      <c r="R3022" t="s">
        <v>49</v>
      </c>
      <c r="S3022" t="s">
        <v>50</v>
      </c>
      <c r="T3022" t="s">
        <v>51</v>
      </c>
      <c r="U3022" t="s">
        <v>52</v>
      </c>
      <c r="V3022">
        <v>1</v>
      </c>
      <c r="W3022" s="1">
        <v>1072.5000000000002</v>
      </c>
      <c r="X3022">
        <v>0</v>
      </c>
      <c r="Y3022">
        <v>5</v>
      </c>
      <c r="Z3022">
        <v>5</v>
      </c>
      <c r="AA3022">
        <v>1</v>
      </c>
      <c r="AB3022" s="2">
        <v>0</v>
      </c>
      <c r="AC3022" s="1">
        <v>0</v>
      </c>
      <c r="AD3022" s="7">
        <v>43544</v>
      </c>
      <c r="AE3022" s="7">
        <v>43552</v>
      </c>
      <c r="AF3022">
        <v>6</v>
      </c>
      <c r="AG3022" t="s">
        <v>3648</v>
      </c>
      <c r="AH3022" s="2">
        <v>0</v>
      </c>
      <c r="AI3022" s="1">
        <v>0</v>
      </c>
      <c r="AJ3022" s="1">
        <v>0</v>
      </c>
      <c r="AK3022" s="60" t="str">
        <f>+IF(Tabla1[[#This Row],[REQUEST_TY]]="SR MANTENIMIENTO CORRECTIVO", "EMERGENCIA", "OTROS")</f>
        <v>OTROS</v>
      </c>
      <c r="AL3022" s="6" t="str">
        <f>+_xlfn.IFS(Tabla1[[#This Row],[Veces obj]]&lt;=1,"0-1",Tabla1[[#This Row],[Veces obj]]&lt;=2,"1-2",Tabla1[[#This Row],[Veces obj]]&lt;=3,"2-3",TRUE,"&gt;3")</f>
        <v>0-1</v>
      </c>
      <c r="AM3022" s="60" t="str">
        <f>+_xlfn.IFS(MONTH(Tabla1[[#This Row],[MES]])&lt;=3,"Q1",MONTH(Tabla1[[#This Row],[MES]])&lt;=6,"Q2",MONTH(Tabla1[[#This Row],[MES]])&lt;=9,"Q3",TRUE,"Q4")</f>
        <v>Q1</v>
      </c>
      <c r="AN3022" s="15" t="str">
        <f>+IFERROR(VLOOKUP(Tabla1[[#This Row],[CUENTA]],CTAS[],2,0),"OTROS")</f>
        <v>OTROS</v>
      </c>
      <c r="AP3022" s="15" t="str">
        <f>+IFERROR(VLOOKUP(Tabla1[[#This Row],[EMPLEADO]],IS[],3,0),"OTROS")</f>
        <v>OTROS</v>
      </c>
      <c r="AQ3022" s="15" t="str">
        <f>+IFERROR(VLOOKUP(Tabla1[[#This Row],[EMPLEADO]],IS[[NÓMINA]:[INGENIERO]],2,0),"OTROS")</f>
        <v>OTROS</v>
      </c>
    </row>
    <row r="3023" spans="1:43" x14ac:dyDescent="0.25">
      <c r="A3023" t="s">
        <v>7477</v>
      </c>
      <c r="B3023">
        <v>1</v>
      </c>
      <c r="C3023" t="s">
        <v>9323</v>
      </c>
      <c r="D3023" t="s">
        <v>38</v>
      </c>
      <c r="E3023" t="s">
        <v>39</v>
      </c>
      <c r="F3023" t="s">
        <v>9324</v>
      </c>
      <c r="G3023" s="17" t="s">
        <v>9325</v>
      </c>
      <c r="H3023" t="s">
        <v>58</v>
      </c>
      <c r="I3023" t="s">
        <v>43</v>
      </c>
      <c r="J3023" t="s">
        <v>8</v>
      </c>
      <c r="K3023" t="s">
        <v>8045</v>
      </c>
      <c r="L3023" t="s">
        <v>9326</v>
      </c>
      <c r="M3023" t="s">
        <v>222</v>
      </c>
      <c r="N3023">
        <v>0</v>
      </c>
      <c r="O3023" t="s">
        <v>47</v>
      </c>
      <c r="P3023">
        <v>2666</v>
      </c>
      <c r="Q3023" t="s">
        <v>48</v>
      </c>
      <c r="R3023" t="s">
        <v>49</v>
      </c>
      <c r="S3023" t="s">
        <v>50</v>
      </c>
      <c r="T3023" t="s">
        <v>51</v>
      </c>
      <c r="U3023" t="s">
        <v>52</v>
      </c>
      <c r="V3023">
        <v>1.05</v>
      </c>
      <c r="W3023" s="1">
        <v>750.75000000000011</v>
      </c>
      <c r="X3023">
        <v>1</v>
      </c>
      <c r="Y3023">
        <v>0.5</v>
      </c>
      <c r="Z3023">
        <v>5</v>
      </c>
      <c r="AA3023">
        <v>0.1</v>
      </c>
      <c r="AB3023" s="2">
        <v>0</v>
      </c>
      <c r="AC3023" s="1">
        <v>0</v>
      </c>
      <c r="AD3023" s="7">
        <v>43544</v>
      </c>
      <c r="AE3023" s="7">
        <v>43544</v>
      </c>
      <c r="AF3023">
        <v>0</v>
      </c>
      <c r="AG3023" t="s">
        <v>53</v>
      </c>
      <c r="AH3023" s="2">
        <v>0</v>
      </c>
      <c r="AI3023" s="1">
        <v>0</v>
      </c>
      <c r="AJ3023" s="1">
        <v>0</v>
      </c>
      <c r="AK3023" s="60" t="str">
        <f>+IF(Tabla1[[#This Row],[REQUEST_TY]]="SR MANTENIMIENTO CORRECTIVO", "EMERGENCIA", "OTROS")</f>
        <v>EMERGENCIA</v>
      </c>
      <c r="AL3023" s="6" t="str">
        <f>+_xlfn.IFS(Tabla1[[#This Row],[Veces obj]]&lt;=1,"0-1",Tabla1[[#This Row],[Veces obj]]&lt;=2,"1-2",Tabla1[[#This Row],[Veces obj]]&lt;=3,"2-3",TRUE,"&gt;3")</f>
        <v>0-1</v>
      </c>
      <c r="AM3023" s="60" t="str">
        <f>+_xlfn.IFS(MONTH(Tabla1[[#This Row],[MES]])&lt;=3,"Q1",MONTH(Tabla1[[#This Row],[MES]])&lt;=6,"Q2",MONTH(Tabla1[[#This Row],[MES]])&lt;=9,"Q3",TRUE,"Q4")</f>
        <v>Q1</v>
      </c>
      <c r="AN3023" s="15" t="str">
        <f>+IFERROR(VLOOKUP(Tabla1[[#This Row],[CUENTA]],CTAS[],2,0),"OTROS")</f>
        <v>OTROS</v>
      </c>
      <c r="AP3023" s="15" t="str">
        <f>+IFERROR(VLOOKUP(Tabla1[[#This Row],[EMPLEADO]],IS[],3,0),"OTROS")</f>
        <v>OTROS</v>
      </c>
      <c r="AQ3023" s="15" t="str">
        <f>+IFERROR(VLOOKUP(Tabla1[[#This Row],[EMPLEADO]],IS[[NÓMINA]:[INGENIERO]],2,0),"OTROS")</f>
        <v>OTROS</v>
      </c>
    </row>
    <row r="3024" spans="1:43" x14ac:dyDescent="0.25">
      <c r="A3024" t="s">
        <v>7477</v>
      </c>
      <c r="B3024">
        <v>1</v>
      </c>
      <c r="C3024" t="s">
        <v>9327</v>
      </c>
      <c r="D3024" t="s">
        <v>38</v>
      </c>
      <c r="E3024" t="s">
        <v>98</v>
      </c>
      <c r="F3024" t="s">
        <v>9328</v>
      </c>
      <c r="G3024" s="17" t="s">
        <v>7645</v>
      </c>
      <c r="H3024" t="s">
        <v>740</v>
      </c>
      <c r="I3024" t="s">
        <v>43</v>
      </c>
      <c r="J3024" t="s">
        <v>8</v>
      </c>
      <c r="K3024" t="s">
        <v>7646</v>
      </c>
      <c r="L3024" t="s">
        <v>7647</v>
      </c>
      <c r="M3024" t="s">
        <v>2091</v>
      </c>
      <c r="N3024">
        <v>0</v>
      </c>
      <c r="O3024" t="s">
        <v>47</v>
      </c>
      <c r="P3024">
        <v>20</v>
      </c>
      <c r="Q3024" t="s">
        <v>62</v>
      </c>
      <c r="R3024" t="s">
        <v>63</v>
      </c>
      <c r="S3024" t="s">
        <v>64</v>
      </c>
      <c r="T3024" t="s">
        <v>51</v>
      </c>
      <c r="U3024" t="s">
        <v>65</v>
      </c>
      <c r="V3024">
        <v>0.8</v>
      </c>
      <c r="W3024" s="1">
        <v>1092</v>
      </c>
      <c r="X3024">
        <v>1</v>
      </c>
      <c r="Y3024">
        <v>1.9</v>
      </c>
      <c r="Z3024">
        <v>5</v>
      </c>
      <c r="AA3024">
        <v>0.38</v>
      </c>
      <c r="AB3024" s="2">
        <v>0</v>
      </c>
      <c r="AC3024" s="1">
        <v>0</v>
      </c>
      <c r="AD3024" s="7">
        <v>43544</v>
      </c>
      <c r="AE3024" s="7">
        <v>43544</v>
      </c>
      <c r="AF3024">
        <v>0</v>
      </c>
      <c r="AG3024" t="s">
        <v>53</v>
      </c>
      <c r="AH3024" s="2">
        <v>0</v>
      </c>
      <c r="AI3024" s="1">
        <v>0</v>
      </c>
      <c r="AJ3024" s="1">
        <v>0</v>
      </c>
      <c r="AK3024" s="60" t="str">
        <f>+IF(Tabla1[[#This Row],[REQUEST_TY]]="SR MANTENIMIENTO CORRECTIVO", "EMERGENCIA", "OTROS")</f>
        <v>EMERGENCIA</v>
      </c>
      <c r="AL3024" s="6" t="str">
        <f>+_xlfn.IFS(Tabla1[[#This Row],[Veces obj]]&lt;=1,"0-1",Tabla1[[#This Row],[Veces obj]]&lt;=2,"1-2",Tabla1[[#This Row],[Veces obj]]&lt;=3,"2-3",TRUE,"&gt;3")</f>
        <v>0-1</v>
      </c>
      <c r="AM3024" s="60" t="str">
        <f>+_xlfn.IFS(MONTH(Tabla1[[#This Row],[MES]])&lt;=3,"Q1",MONTH(Tabla1[[#This Row],[MES]])&lt;=6,"Q2",MONTH(Tabla1[[#This Row],[MES]])&lt;=9,"Q3",TRUE,"Q4")</f>
        <v>Q1</v>
      </c>
      <c r="AN3024" s="15" t="str">
        <f>+IFERROR(VLOOKUP(Tabla1[[#This Row],[CUENTA]],CTAS[],2,0),"OTROS")</f>
        <v>OTROS</v>
      </c>
      <c r="AP3024" s="15" t="str">
        <f>+IFERROR(VLOOKUP(Tabla1[[#This Row],[EMPLEADO]],IS[],3,0),"OTROS")</f>
        <v>OTROS</v>
      </c>
      <c r="AQ3024" s="15" t="str">
        <f>+IFERROR(VLOOKUP(Tabla1[[#This Row],[EMPLEADO]],IS[[NÓMINA]:[INGENIERO]],2,0),"OTROS")</f>
        <v>OTROS</v>
      </c>
    </row>
    <row r="3025" spans="1:43" x14ac:dyDescent="0.25">
      <c r="A3025" t="s">
        <v>7477</v>
      </c>
      <c r="B3025">
        <v>1</v>
      </c>
      <c r="C3025" t="s">
        <v>9329</v>
      </c>
      <c r="D3025" t="s">
        <v>38</v>
      </c>
      <c r="E3025" t="s">
        <v>133</v>
      </c>
      <c r="F3025" t="s">
        <v>9330</v>
      </c>
      <c r="G3025" s="17" t="s">
        <v>346</v>
      </c>
      <c r="H3025" t="s">
        <v>266</v>
      </c>
      <c r="I3025" t="s">
        <v>43</v>
      </c>
      <c r="J3025" t="s">
        <v>8</v>
      </c>
      <c r="K3025" t="s">
        <v>59</v>
      </c>
      <c r="L3025" t="s">
        <v>267</v>
      </c>
      <c r="M3025" t="s">
        <v>73</v>
      </c>
      <c r="N3025">
        <v>0</v>
      </c>
      <c r="O3025" t="s">
        <v>47</v>
      </c>
      <c r="P3025">
        <v>37</v>
      </c>
      <c r="Q3025" t="s">
        <v>82</v>
      </c>
      <c r="R3025" t="s">
        <v>138</v>
      </c>
      <c r="S3025" t="s">
        <v>139</v>
      </c>
      <c r="T3025" t="s">
        <v>51</v>
      </c>
      <c r="U3025" t="s">
        <v>140</v>
      </c>
      <c r="V3025">
        <v>1.1000000000000001</v>
      </c>
      <c r="W3025" s="1">
        <v>1730.3000000000004</v>
      </c>
      <c r="X3025">
        <v>1</v>
      </c>
      <c r="Y3025">
        <v>0.93</v>
      </c>
      <c r="Z3025">
        <v>4</v>
      </c>
      <c r="AA3025">
        <v>0.23250000000000001</v>
      </c>
      <c r="AB3025" s="2">
        <v>0</v>
      </c>
      <c r="AC3025" s="1">
        <v>0</v>
      </c>
      <c r="AD3025" s="7">
        <v>43552</v>
      </c>
      <c r="AE3025" s="7">
        <v>43552</v>
      </c>
      <c r="AF3025">
        <v>0</v>
      </c>
      <c r="AG3025" t="s">
        <v>53</v>
      </c>
      <c r="AH3025" s="2">
        <v>0</v>
      </c>
      <c r="AI3025" s="1">
        <v>0</v>
      </c>
      <c r="AJ3025" s="1">
        <v>0</v>
      </c>
      <c r="AK3025" s="60" t="str">
        <f>+IF(Tabla1[[#This Row],[REQUEST_TY]]="SR MANTENIMIENTO CORRECTIVO", "EMERGENCIA", "OTROS")</f>
        <v>EMERGENCIA</v>
      </c>
      <c r="AL3025" s="6" t="str">
        <f>+_xlfn.IFS(Tabla1[[#This Row],[Veces obj]]&lt;=1,"0-1",Tabla1[[#This Row],[Veces obj]]&lt;=2,"1-2",Tabla1[[#This Row],[Veces obj]]&lt;=3,"2-3",TRUE,"&gt;3")</f>
        <v>0-1</v>
      </c>
      <c r="AM3025" s="60" t="str">
        <f>+_xlfn.IFS(MONTH(Tabla1[[#This Row],[MES]])&lt;=3,"Q1",MONTH(Tabla1[[#This Row],[MES]])&lt;=6,"Q2",MONTH(Tabla1[[#This Row],[MES]])&lt;=9,"Q3",TRUE,"Q4")</f>
        <v>Q1</v>
      </c>
      <c r="AN3025" s="15" t="str">
        <f>+IFERROR(VLOOKUP(Tabla1[[#This Row],[CUENTA]],CTAS[],2,0),"OTROS")</f>
        <v>OTROS</v>
      </c>
      <c r="AP3025" s="15" t="str">
        <f>+IFERROR(VLOOKUP(Tabla1[[#This Row],[EMPLEADO]],IS[],3,0),"OTROS")</f>
        <v>JUAREZ</v>
      </c>
      <c r="AQ3025" s="15" t="str">
        <f>+IFERROR(VLOOKUP(Tabla1[[#This Row],[EMPLEADO]],IS[[NÓMINA]:[INGENIERO]],2,0),"OTROS")</f>
        <v>CESAR MAR</v>
      </c>
    </row>
    <row r="3026" spans="1:43" x14ac:dyDescent="0.25">
      <c r="A3026" t="s">
        <v>7477</v>
      </c>
      <c r="B3026">
        <v>1</v>
      </c>
      <c r="C3026" t="s">
        <v>9331</v>
      </c>
      <c r="D3026" t="s">
        <v>38</v>
      </c>
      <c r="E3026" t="s">
        <v>133</v>
      </c>
      <c r="F3026" t="s">
        <v>9332</v>
      </c>
      <c r="G3026" s="17" t="s">
        <v>1224</v>
      </c>
      <c r="H3026" t="s">
        <v>384</v>
      </c>
      <c r="I3026" t="s">
        <v>43</v>
      </c>
      <c r="J3026" t="s">
        <v>8</v>
      </c>
      <c r="K3026" t="s">
        <v>59</v>
      </c>
      <c r="L3026" t="s">
        <v>1225</v>
      </c>
      <c r="M3026" t="s">
        <v>1226</v>
      </c>
      <c r="N3026">
        <v>0</v>
      </c>
      <c r="O3026" t="s">
        <v>47</v>
      </c>
      <c r="P3026">
        <v>61</v>
      </c>
      <c r="Q3026" t="s">
        <v>48</v>
      </c>
      <c r="R3026" t="s">
        <v>138</v>
      </c>
      <c r="S3026" t="s">
        <v>139</v>
      </c>
      <c r="T3026" t="s">
        <v>51</v>
      </c>
      <c r="U3026" t="s">
        <v>353</v>
      </c>
      <c r="V3026">
        <v>1.1499999999999999</v>
      </c>
      <c r="W3026" s="1">
        <v>1808.95</v>
      </c>
      <c r="X3026">
        <v>1</v>
      </c>
      <c r="Y3026">
        <v>7.07</v>
      </c>
      <c r="Z3026">
        <v>4</v>
      </c>
      <c r="AA3026">
        <v>1.7675000000000001</v>
      </c>
      <c r="AB3026" s="2">
        <v>0.19187500000000002</v>
      </c>
      <c r="AC3026" s="1">
        <v>-301.81937500000009</v>
      </c>
      <c r="AD3026" s="7">
        <v>43551</v>
      </c>
      <c r="AE3026" s="7">
        <v>43551</v>
      </c>
      <c r="AF3026">
        <v>0</v>
      </c>
      <c r="AG3026" t="s">
        <v>53</v>
      </c>
      <c r="AH3026" s="2">
        <v>0</v>
      </c>
      <c r="AI3026" s="1">
        <v>0</v>
      </c>
      <c r="AJ3026" s="1">
        <v>0</v>
      </c>
      <c r="AK3026" s="60" t="str">
        <f>+IF(Tabla1[[#This Row],[REQUEST_TY]]="SR MANTENIMIENTO CORRECTIVO", "EMERGENCIA", "OTROS")</f>
        <v>EMERGENCIA</v>
      </c>
      <c r="AL3026" s="6" t="str">
        <f>+_xlfn.IFS(Tabla1[[#This Row],[Veces obj]]&lt;=1,"0-1",Tabla1[[#This Row],[Veces obj]]&lt;=2,"1-2",Tabla1[[#This Row],[Veces obj]]&lt;=3,"2-3",TRUE,"&gt;3")</f>
        <v>1-2</v>
      </c>
      <c r="AM3026" s="60" t="str">
        <f>+_xlfn.IFS(MONTH(Tabla1[[#This Row],[MES]])&lt;=3,"Q1",MONTH(Tabla1[[#This Row],[MES]])&lt;=6,"Q2",MONTH(Tabla1[[#This Row],[MES]])&lt;=9,"Q3",TRUE,"Q4")</f>
        <v>Q1</v>
      </c>
      <c r="AN3026" s="15" t="str">
        <f>+IFERROR(VLOOKUP(Tabla1[[#This Row],[CUENTA]],CTAS[],2,0),"OTROS")</f>
        <v>OTROS</v>
      </c>
      <c r="AP3026" s="15" t="str">
        <f>+IFERROR(VLOOKUP(Tabla1[[#This Row],[EMPLEADO]],IS[],3,0),"OTROS")</f>
        <v>OTROS</v>
      </c>
      <c r="AQ3026" s="15" t="str">
        <f>+IFERROR(VLOOKUP(Tabla1[[#This Row],[EMPLEADO]],IS[[NÓMINA]:[INGENIERO]],2,0),"OTROS")</f>
        <v>OTROS</v>
      </c>
    </row>
    <row r="3027" spans="1:43" x14ac:dyDescent="0.25">
      <c r="A3027" t="s">
        <v>7477</v>
      </c>
      <c r="B3027">
        <v>1</v>
      </c>
      <c r="C3027" t="s">
        <v>9333</v>
      </c>
      <c r="D3027" t="s">
        <v>3346</v>
      </c>
      <c r="E3027" t="s">
        <v>558</v>
      </c>
      <c r="F3027" t="s">
        <v>9334</v>
      </c>
      <c r="G3027" s="17" t="s">
        <v>9335</v>
      </c>
      <c r="H3027" t="s">
        <v>1572</v>
      </c>
      <c r="I3027" t="s">
        <v>43</v>
      </c>
      <c r="J3027" t="s">
        <v>8</v>
      </c>
      <c r="K3027" t="s">
        <v>1434</v>
      </c>
      <c r="L3027" t="s">
        <v>2169</v>
      </c>
      <c r="M3027" t="s">
        <v>1436</v>
      </c>
      <c r="N3027">
        <v>0</v>
      </c>
      <c r="O3027" t="s">
        <v>47</v>
      </c>
      <c r="P3027" t="s">
        <v>822</v>
      </c>
      <c r="Q3027" t="s">
        <v>48</v>
      </c>
      <c r="R3027" t="s">
        <v>95</v>
      </c>
      <c r="S3027" t="s">
        <v>64</v>
      </c>
      <c r="T3027" t="s">
        <v>51</v>
      </c>
      <c r="U3027" t="s">
        <v>96</v>
      </c>
      <c r="V3027">
        <v>1</v>
      </c>
      <c r="W3027" s="1">
        <v>1365</v>
      </c>
      <c r="X3027">
        <v>0</v>
      </c>
      <c r="Y3027">
        <v>5</v>
      </c>
      <c r="Z3027">
        <v>5</v>
      </c>
      <c r="AA3027">
        <v>1</v>
      </c>
      <c r="AB3027" s="2">
        <v>0</v>
      </c>
      <c r="AC3027" s="1">
        <v>0</v>
      </c>
      <c r="AD3027" s="7">
        <v>43545</v>
      </c>
      <c r="AE3027" s="7">
        <v>43546</v>
      </c>
      <c r="AF3027">
        <v>1</v>
      </c>
      <c r="AG3027" t="s">
        <v>53</v>
      </c>
      <c r="AH3027" s="2">
        <v>0</v>
      </c>
      <c r="AI3027" s="1">
        <v>0</v>
      </c>
      <c r="AJ3027" s="1">
        <v>0</v>
      </c>
      <c r="AK3027" s="60" t="str">
        <f>+IF(Tabla1[[#This Row],[REQUEST_TY]]="SR MANTENIMIENTO CORRECTIVO", "EMERGENCIA", "OTROS")</f>
        <v>OTROS</v>
      </c>
      <c r="AL3027" s="6" t="str">
        <f>+_xlfn.IFS(Tabla1[[#This Row],[Veces obj]]&lt;=1,"0-1",Tabla1[[#This Row],[Veces obj]]&lt;=2,"1-2",Tabla1[[#This Row],[Veces obj]]&lt;=3,"2-3",TRUE,"&gt;3")</f>
        <v>0-1</v>
      </c>
      <c r="AM3027" s="60" t="str">
        <f>+_xlfn.IFS(MONTH(Tabla1[[#This Row],[MES]])&lt;=3,"Q1",MONTH(Tabla1[[#This Row],[MES]])&lt;=6,"Q2",MONTH(Tabla1[[#This Row],[MES]])&lt;=9,"Q3",TRUE,"Q4")</f>
        <v>Q1</v>
      </c>
      <c r="AN3027" s="15" t="str">
        <f>+IFERROR(VLOOKUP(Tabla1[[#This Row],[CUENTA]],CTAS[],2,0),"OTROS")</f>
        <v>OTROS</v>
      </c>
      <c r="AP3027" s="15" t="str">
        <f>+IFERROR(VLOOKUP(Tabla1[[#This Row],[EMPLEADO]],IS[],3,0),"OTROS")</f>
        <v>OTROS</v>
      </c>
      <c r="AQ3027" s="15" t="str">
        <f>+IFERROR(VLOOKUP(Tabla1[[#This Row],[EMPLEADO]],IS[[NÓMINA]:[INGENIERO]],2,0),"OTROS")</f>
        <v>OTROS</v>
      </c>
    </row>
    <row r="3028" spans="1:43" x14ac:dyDescent="0.25">
      <c r="A3028" t="s">
        <v>7477</v>
      </c>
      <c r="B3028">
        <v>1</v>
      </c>
      <c r="C3028" t="s">
        <v>9336</v>
      </c>
      <c r="D3028" t="s">
        <v>3346</v>
      </c>
      <c r="E3028" t="s">
        <v>558</v>
      </c>
      <c r="F3028" t="s">
        <v>9337</v>
      </c>
      <c r="G3028" s="17" t="s">
        <v>5732</v>
      </c>
      <c r="H3028" t="s">
        <v>1572</v>
      </c>
      <c r="I3028" t="s">
        <v>43</v>
      </c>
      <c r="J3028" t="s">
        <v>8</v>
      </c>
      <c r="K3028" t="s">
        <v>1434</v>
      </c>
      <c r="L3028" t="s">
        <v>2169</v>
      </c>
      <c r="M3028" t="s">
        <v>1436</v>
      </c>
      <c r="N3028">
        <v>0</v>
      </c>
      <c r="O3028" t="s">
        <v>47</v>
      </c>
      <c r="P3028" t="s">
        <v>822</v>
      </c>
      <c r="Q3028" t="s">
        <v>48</v>
      </c>
      <c r="R3028" t="s">
        <v>95</v>
      </c>
      <c r="S3028" t="s">
        <v>64</v>
      </c>
      <c r="T3028" t="s">
        <v>51</v>
      </c>
      <c r="U3028" t="s">
        <v>96</v>
      </c>
      <c r="V3028">
        <v>1</v>
      </c>
      <c r="W3028" s="1">
        <v>1365</v>
      </c>
      <c r="X3028">
        <v>0</v>
      </c>
      <c r="Y3028">
        <v>5</v>
      </c>
      <c r="Z3028">
        <v>5</v>
      </c>
      <c r="AA3028">
        <v>1</v>
      </c>
      <c r="AB3028" s="2">
        <v>0</v>
      </c>
      <c r="AC3028" s="1">
        <v>0</v>
      </c>
      <c r="AD3028" s="7">
        <v>43545</v>
      </c>
      <c r="AE3028" s="7">
        <v>43546</v>
      </c>
      <c r="AF3028">
        <v>1</v>
      </c>
      <c r="AG3028" t="s">
        <v>53</v>
      </c>
      <c r="AH3028" s="2">
        <v>0</v>
      </c>
      <c r="AI3028" s="1">
        <v>0</v>
      </c>
      <c r="AJ3028" s="1">
        <v>0</v>
      </c>
      <c r="AK3028" s="60" t="str">
        <f>+IF(Tabla1[[#This Row],[REQUEST_TY]]="SR MANTENIMIENTO CORRECTIVO", "EMERGENCIA", "OTROS")</f>
        <v>OTROS</v>
      </c>
      <c r="AL3028" s="6" t="str">
        <f>+_xlfn.IFS(Tabla1[[#This Row],[Veces obj]]&lt;=1,"0-1",Tabla1[[#This Row],[Veces obj]]&lt;=2,"1-2",Tabla1[[#This Row],[Veces obj]]&lt;=3,"2-3",TRUE,"&gt;3")</f>
        <v>0-1</v>
      </c>
      <c r="AM3028" s="60" t="str">
        <f>+_xlfn.IFS(MONTH(Tabla1[[#This Row],[MES]])&lt;=3,"Q1",MONTH(Tabla1[[#This Row],[MES]])&lt;=6,"Q2",MONTH(Tabla1[[#This Row],[MES]])&lt;=9,"Q3",TRUE,"Q4")</f>
        <v>Q1</v>
      </c>
      <c r="AN3028" s="15" t="str">
        <f>+IFERROR(VLOOKUP(Tabla1[[#This Row],[CUENTA]],CTAS[],2,0),"OTROS")</f>
        <v>OTROS</v>
      </c>
      <c r="AP3028" s="15" t="str">
        <f>+IFERROR(VLOOKUP(Tabla1[[#This Row],[EMPLEADO]],IS[],3,0),"OTROS")</f>
        <v>OTROS</v>
      </c>
      <c r="AQ3028" s="15" t="str">
        <f>+IFERROR(VLOOKUP(Tabla1[[#This Row],[EMPLEADO]],IS[[NÓMINA]:[INGENIERO]],2,0),"OTROS")</f>
        <v>OTROS</v>
      </c>
    </row>
    <row r="3029" spans="1:43" x14ac:dyDescent="0.25">
      <c r="A3029" t="s">
        <v>7477</v>
      </c>
      <c r="B3029">
        <v>1</v>
      </c>
      <c r="C3029" t="s">
        <v>9338</v>
      </c>
      <c r="D3029" t="s">
        <v>3346</v>
      </c>
      <c r="E3029" t="s">
        <v>558</v>
      </c>
      <c r="F3029" t="s">
        <v>9339</v>
      </c>
      <c r="G3029" s="17" t="s">
        <v>9340</v>
      </c>
      <c r="H3029" t="s">
        <v>1572</v>
      </c>
      <c r="I3029" t="s">
        <v>43</v>
      </c>
      <c r="J3029" t="s">
        <v>8</v>
      </c>
      <c r="K3029" t="s">
        <v>1434</v>
      </c>
      <c r="L3029" t="s">
        <v>2169</v>
      </c>
      <c r="M3029" t="s">
        <v>1436</v>
      </c>
      <c r="N3029">
        <v>0</v>
      </c>
      <c r="O3029" t="s">
        <v>47</v>
      </c>
      <c r="P3029" t="s">
        <v>822</v>
      </c>
      <c r="Q3029" t="s">
        <v>48</v>
      </c>
      <c r="R3029" t="s">
        <v>95</v>
      </c>
      <c r="S3029" t="s">
        <v>64</v>
      </c>
      <c r="T3029" t="s">
        <v>51</v>
      </c>
      <c r="U3029" t="s">
        <v>96</v>
      </c>
      <c r="V3029">
        <v>1</v>
      </c>
      <c r="W3029" s="1">
        <v>1365</v>
      </c>
      <c r="X3029">
        <v>0</v>
      </c>
      <c r="Y3029">
        <v>5</v>
      </c>
      <c r="Z3029">
        <v>5</v>
      </c>
      <c r="AA3029">
        <v>1</v>
      </c>
      <c r="AB3029" s="2">
        <v>0</v>
      </c>
      <c r="AC3029" s="1">
        <v>0</v>
      </c>
      <c r="AD3029" s="7">
        <v>43545</v>
      </c>
      <c r="AE3029" s="7">
        <v>43546</v>
      </c>
      <c r="AF3029">
        <v>1</v>
      </c>
      <c r="AG3029" t="s">
        <v>53</v>
      </c>
      <c r="AH3029" s="2">
        <v>0</v>
      </c>
      <c r="AI3029" s="1">
        <v>0</v>
      </c>
      <c r="AJ3029" s="1">
        <v>0</v>
      </c>
      <c r="AK3029" s="60" t="str">
        <f>+IF(Tabla1[[#This Row],[REQUEST_TY]]="SR MANTENIMIENTO CORRECTIVO", "EMERGENCIA", "OTROS")</f>
        <v>OTROS</v>
      </c>
      <c r="AL3029" s="6" t="str">
        <f>+_xlfn.IFS(Tabla1[[#This Row],[Veces obj]]&lt;=1,"0-1",Tabla1[[#This Row],[Veces obj]]&lt;=2,"1-2",Tabla1[[#This Row],[Veces obj]]&lt;=3,"2-3",TRUE,"&gt;3")</f>
        <v>0-1</v>
      </c>
      <c r="AM3029" s="60" t="str">
        <f>+_xlfn.IFS(MONTH(Tabla1[[#This Row],[MES]])&lt;=3,"Q1",MONTH(Tabla1[[#This Row],[MES]])&lt;=6,"Q2",MONTH(Tabla1[[#This Row],[MES]])&lt;=9,"Q3",TRUE,"Q4")</f>
        <v>Q1</v>
      </c>
      <c r="AN3029" s="15" t="str">
        <f>+IFERROR(VLOOKUP(Tabla1[[#This Row],[CUENTA]],CTAS[],2,0),"OTROS")</f>
        <v>OTROS</v>
      </c>
      <c r="AP3029" s="15" t="str">
        <f>+IFERROR(VLOOKUP(Tabla1[[#This Row],[EMPLEADO]],IS[],3,0),"OTROS")</f>
        <v>OTROS</v>
      </c>
      <c r="AQ3029" s="15" t="str">
        <f>+IFERROR(VLOOKUP(Tabla1[[#This Row],[EMPLEADO]],IS[[NÓMINA]:[INGENIERO]],2,0),"OTROS")</f>
        <v>OTROS</v>
      </c>
    </row>
    <row r="3030" spans="1:43" x14ac:dyDescent="0.25">
      <c r="A3030" t="s">
        <v>7477</v>
      </c>
      <c r="B3030">
        <v>1</v>
      </c>
      <c r="C3030" t="s">
        <v>9341</v>
      </c>
      <c r="D3030" t="s">
        <v>3346</v>
      </c>
      <c r="E3030" t="s">
        <v>558</v>
      </c>
      <c r="F3030" t="s">
        <v>9339</v>
      </c>
      <c r="G3030" s="17" t="s">
        <v>9342</v>
      </c>
      <c r="H3030" t="s">
        <v>1572</v>
      </c>
      <c r="I3030" t="s">
        <v>43</v>
      </c>
      <c r="J3030" t="s">
        <v>8</v>
      </c>
      <c r="K3030" t="s">
        <v>1434</v>
      </c>
      <c r="L3030" t="s">
        <v>2169</v>
      </c>
      <c r="M3030" t="s">
        <v>1436</v>
      </c>
      <c r="N3030">
        <v>0</v>
      </c>
      <c r="O3030" t="s">
        <v>47</v>
      </c>
      <c r="P3030" t="s">
        <v>822</v>
      </c>
      <c r="Q3030" t="s">
        <v>48</v>
      </c>
      <c r="R3030" t="s">
        <v>95</v>
      </c>
      <c r="S3030" t="s">
        <v>64</v>
      </c>
      <c r="T3030" t="s">
        <v>51</v>
      </c>
      <c r="U3030" t="s">
        <v>96</v>
      </c>
      <c r="V3030">
        <v>1</v>
      </c>
      <c r="W3030" s="1">
        <v>1365</v>
      </c>
      <c r="X3030">
        <v>0</v>
      </c>
      <c r="Y3030">
        <v>5</v>
      </c>
      <c r="Z3030">
        <v>5</v>
      </c>
      <c r="AA3030">
        <v>1</v>
      </c>
      <c r="AB3030" s="2">
        <v>0</v>
      </c>
      <c r="AC3030" s="1">
        <v>0</v>
      </c>
      <c r="AD3030" s="7">
        <v>43545</v>
      </c>
      <c r="AE3030" s="7">
        <v>43545</v>
      </c>
      <c r="AF3030">
        <v>0</v>
      </c>
      <c r="AG3030" t="s">
        <v>53</v>
      </c>
      <c r="AH3030" s="2">
        <v>0</v>
      </c>
      <c r="AI3030" s="1">
        <v>0</v>
      </c>
      <c r="AJ3030" s="1">
        <v>0</v>
      </c>
      <c r="AK3030" s="60" t="str">
        <f>+IF(Tabla1[[#This Row],[REQUEST_TY]]="SR MANTENIMIENTO CORRECTIVO", "EMERGENCIA", "OTROS")</f>
        <v>OTROS</v>
      </c>
      <c r="AL3030" s="6" t="str">
        <f>+_xlfn.IFS(Tabla1[[#This Row],[Veces obj]]&lt;=1,"0-1",Tabla1[[#This Row],[Veces obj]]&lt;=2,"1-2",Tabla1[[#This Row],[Veces obj]]&lt;=3,"2-3",TRUE,"&gt;3")</f>
        <v>0-1</v>
      </c>
      <c r="AM3030" s="60" t="str">
        <f>+_xlfn.IFS(MONTH(Tabla1[[#This Row],[MES]])&lt;=3,"Q1",MONTH(Tabla1[[#This Row],[MES]])&lt;=6,"Q2",MONTH(Tabla1[[#This Row],[MES]])&lt;=9,"Q3",TRUE,"Q4")</f>
        <v>Q1</v>
      </c>
      <c r="AN3030" s="15" t="str">
        <f>+IFERROR(VLOOKUP(Tabla1[[#This Row],[CUENTA]],CTAS[],2,0),"OTROS")</f>
        <v>OTROS</v>
      </c>
      <c r="AP3030" s="15" t="str">
        <f>+IFERROR(VLOOKUP(Tabla1[[#This Row],[EMPLEADO]],IS[],3,0),"OTROS")</f>
        <v>OTROS</v>
      </c>
      <c r="AQ3030" s="15" t="str">
        <f>+IFERROR(VLOOKUP(Tabla1[[#This Row],[EMPLEADO]],IS[[NÓMINA]:[INGENIERO]],2,0),"OTROS")</f>
        <v>OTROS</v>
      </c>
    </row>
    <row r="3031" spans="1:43" x14ac:dyDescent="0.25">
      <c r="A3031" t="s">
        <v>7477</v>
      </c>
      <c r="B3031">
        <v>1</v>
      </c>
      <c r="C3031" t="s">
        <v>9343</v>
      </c>
      <c r="D3031" t="s">
        <v>38</v>
      </c>
      <c r="E3031" t="s">
        <v>725</v>
      </c>
      <c r="F3031" t="s">
        <v>9344</v>
      </c>
      <c r="G3031" s="17" t="s">
        <v>8098</v>
      </c>
      <c r="H3031" t="s">
        <v>592</v>
      </c>
      <c r="I3031" t="s">
        <v>43</v>
      </c>
      <c r="J3031" t="s">
        <v>8</v>
      </c>
      <c r="K3031" t="s">
        <v>59</v>
      </c>
      <c r="L3031" t="s">
        <v>3949</v>
      </c>
      <c r="M3031" t="s">
        <v>165</v>
      </c>
      <c r="N3031">
        <v>0</v>
      </c>
      <c r="O3031" t="s">
        <v>47</v>
      </c>
      <c r="P3031">
        <v>14</v>
      </c>
      <c r="Q3031" t="s">
        <v>194</v>
      </c>
      <c r="R3031" t="s">
        <v>223</v>
      </c>
      <c r="S3031" t="s">
        <v>139</v>
      </c>
      <c r="T3031" t="s">
        <v>51</v>
      </c>
      <c r="U3031" t="s">
        <v>224</v>
      </c>
      <c r="V3031">
        <v>0.8</v>
      </c>
      <c r="W3031" s="1">
        <v>1258.4000000000003</v>
      </c>
      <c r="X3031">
        <v>1</v>
      </c>
      <c r="Y3031">
        <v>2.02</v>
      </c>
      <c r="Z3031">
        <v>4</v>
      </c>
      <c r="AA3031">
        <v>0.505</v>
      </c>
      <c r="AB3031" s="2">
        <v>0</v>
      </c>
      <c r="AC3031" s="1">
        <v>0</v>
      </c>
      <c r="AD3031" s="7">
        <v>43544</v>
      </c>
      <c r="AE3031" s="7">
        <v>43545</v>
      </c>
      <c r="AF3031">
        <v>1</v>
      </c>
      <c r="AG3031" t="s">
        <v>53</v>
      </c>
      <c r="AH3031" s="2">
        <v>0</v>
      </c>
      <c r="AI3031" s="1">
        <v>0</v>
      </c>
      <c r="AJ3031" s="1">
        <v>0</v>
      </c>
      <c r="AK3031" s="60" t="str">
        <f>+IF(Tabla1[[#This Row],[REQUEST_TY]]="SR MANTENIMIENTO CORRECTIVO", "EMERGENCIA", "OTROS")</f>
        <v>EMERGENCIA</v>
      </c>
      <c r="AL3031" s="6" t="str">
        <f>+_xlfn.IFS(Tabla1[[#This Row],[Veces obj]]&lt;=1,"0-1",Tabla1[[#This Row],[Veces obj]]&lt;=2,"1-2",Tabla1[[#This Row],[Veces obj]]&lt;=3,"2-3",TRUE,"&gt;3")</f>
        <v>0-1</v>
      </c>
      <c r="AM3031" s="60" t="str">
        <f>+_xlfn.IFS(MONTH(Tabla1[[#This Row],[MES]])&lt;=3,"Q1",MONTH(Tabla1[[#This Row],[MES]])&lt;=6,"Q2",MONTH(Tabla1[[#This Row],[MES]])&lt;=9,"Q3",TRUE,"Q4")</f>
        <v>Q1</v>
      </c>
      <c r="AN3031" s="15" t="str">
        <f>+IFERROR(VLOOKUP(Tabla1[[#This Row],[CUENTA]],CTAS[],2,0),"OTROS")</f>
        <v>OTROS</v>
      </c>
      <c r="AP3031" s="15" t="str">
        <f>+IFERROR(VLOOKUP(Tabla1[[#This Row],[EMPLEADO]],IS[],3,0),"OTROS")</f>
        <v>CHIHUAHUA</v>
      </c>
      <c r="AQ3031" s="15" t="str">
        <f>+IFERROR(VLOOKUP(Tabla1[[#This Row],[EMPLEADO]],IS[[NÓMINA]:[INGENIERO]],2,0),"OTROS")</f>
        <v>VICTOR MENDEZ</v>
      </c>
    </row>
    <row r="3032" spans="1:43" x14ac:dyDescent="0.25">
      <c r="A3032" t="s">
        <v>7477</v>
      </c>
      <c r="B3032">
        <v>1</v>
      </c>
      <c r="C3032" t="s">
        <v>9345</v>
      </c>
      <c r="D3032" t="s">
        <v>38</v>
      </c>
      <c r="E3032" t="s">
        <v>147</v>
      </c>
      <c r="F3032" t="s">
        <v>9346</v>
      </c>
      <c r="G3032" s="17" t="s">
        <v>9347</v>
      </c>
      <c r="H3032" t="s">
        <v>163</v>
      </c>
      <c r="I3032" t="s">
        <v>43</v>
      </c>
      <c r="J3032" t="s">
        <v>8</v>
      </c>
      <c r="K3032" t="s">
        <v>151</v>
      </c>
      <c r="L3032" t="s">
        <v>229</v>
      </c>
      <c r="M3032" t="s">
        <v>165</v>
      </c>
      <c r="N3032">
        <v>0</v>
      </c>
      <c r="O3032" t="s">
        <v>47</v>
      </c>
      <c r="P3032">
        <v>288</v>
      </c>
      <c r="Q3032" t="s">
        <v>48</v>
      </c>
      <c r="R3032" t="s">
        <v>153</v>
      </c>
      <c r="S3032" t="s">
        <v>50</v>
      </c>
      <c r="T3032" t="s">
        <v>51</v>
      </c>
      <c r="U3032" t="s">
        <v>52</v>
      </c>
      <c r="V3032">
        <v>1.05</v>
      </c>
      <c r="W3032" s="1">
        <v>750.75000000000011</v>
      </c>
      <c r="X3032">
        <v>1</v>
      </c>
      <c r="Y3032">
        <v>0</v>
      </c>
      <c r="Z3032">
        <v>5</v>
      </c>
      <c r="AA3032">
        <v>0</v>
      </c>
      <c r="AB3032" s="2">
        <v>0</v>
      </c>
      <c r="AC3032" s="1">
        <v>0</v>
      </c>
      <c r="AD3032" s="7">
        <v>43546</v>
      </c>
      <c r="AE3032" s="7">
        <v>43546</v>
      </c>
      <c r="AF3032">
        <v>0</v>
      </c>
      <c r="AG3032" t="s">
        <v>53</v>
      </c>
      <c r="AH3032" s="2">
        <v>0</v>
      </c>
      <c r="AI3032" s="1">
        <v>0</v>
      </c>
      <c r="AJ3032" s="1">
        <v>0</v>
      </c>
      <c r="AK3032" s="60" t="str">
        <f>+IF(Tabla1[[#This Row],[REQUEST_TY]]="SR MANTENIMIENTO CORRECTIVO", "EMERGENCIA", "OTROS")</f>
        <v>EMERGENCIA</v>
      </c>
      <c r="AL3032" s="6" t="str">
        <f>+_xlfn.IFS(Tabla1[[#This Row],[Veces obj]]&lt;=1,"0-1",Tabla1[[#This Row],[Veces obj]]&lt;=2,"1-2",Tabla1[[#This Row],[Veces obj]]&lt;=3,"2-3",TRUE,"&gt;3")</f>
        <v>0-1</v>
      </c>
      <c r="AM3032" s="60" t="str">
        <f>+_xlfn.IFS(MONTH(Tabla1[[#This Row],[MES]])&lt;=3,"Q1",MONTH(Tabla1[[#This Row],[MES]])&lt;=6,"Q2",MONTH(Tabla1[[#This Row],[MES]])&lt;=9,"Q3",TRUE,"Q4")</f>
        <v>Q1</v>
      </c>
      <c r="AN3032" s="15" t="str">
        <f>+IFERROR(VLOOKUP(Tabla1[[#This Row],[CUENTA]],CTAS[],2,0),"OTROS")</f>
        <v>HONEYWELL</v>
      </c>
      <c r="AP3032" s="15" t="str">
        <f>+IFERROR(VLOOKUP(Tabla1[[#This Row],[EMPLEADO]],IS[],3,0),"OTROS")</f>
        <v>CHIHUAHUA</v>
      </c>
      <c r="AQ3032" s="15" t="str">
        <f>+IFERROR(VLOOKUP(Tabla1[[#This Row],[EMPLEADO]],IS[[NÓMINA]:[INGENIERO]],2,0),"OTROS")</f>
        <v>LUIS EDUARDO MUÑOZ</v>
      </c>
    </row>
    <row r="3033" spans="1:43" x14ac:dyDescent="0.25">
      <c r="A3033" t="s">
        <v>7477</v>
      </c>
      <c r="B3033">
        <v>1</v>
      </c>
      <c r="C3033" t="s">
        <v>9348</v>
      </c>
      <c r="D3033" t="s">
        <v>38</v>
      </c>
      <c r="E3033" t="s">
        <v>133</v>
      </c>
      <c r="F3033" t="s">
        <v>9346</v>
      </c>
      <c r="G3033" s="17" t="s">
        <v>2368</v>
      </c>
      <c r="H3033" t="s">
        <v>266</v>
      </c>
      <c r="I3033" t="s">
        <v>43</v>
      </c>
      <c r="J3033" t="s">
        <v>8</v>
      </c>
      <c r="K3033" t="s">
        <v>59</v>
      </c>
      <c r="L3033" t="s">
        <v>1102</v>
      </c>
      <c r="M3033" t="s">
        <v>73</v>
      </c>
      <c r="N3033">
        <v>0</v>
      </c>
      <c r="O3033" t="s">
        <v>47</v>
      </c>
      <c r="P3033">
        <v>12</v>
      </c>
      <c r="Q3033" t="s">
        <v>194</v>
      </c>
      <c r="R3033" t="s">
        <v>138</v>
      </c>
      <c r="S3033" t="s">
        <v>139</v>
      </c>
      <c r="T3033" t="s">
        <v>51</v>
      </c>
      <c r="U3033" t="s">
        <v>224</v>
      </c>
      <c r="V3033">
        <v>0.8</v>
      </c>
      <c r="W3033" s="1">
        <v>1258.4000000000003</v>
      </c>
      <c r="X3033">
        <v>1</v>
      </c>
      <c r="Y3033">
        <v>2.6</v>
      </c>
      <c r="Z3033">
        <v>4</v>
      </c>
      <c r="AA3033">
        <v>0.65</v>
      </c>
      <c r="AB3033" s="2">
        <v>0</v>
      </c>
      <c r="AC3033" s="1">
        <v>0</v>
      </c>
      <c r="AD3033" s="7">
        <v>43544</v>
      </c>
      <c r="AE3033" s="7">
        <v>43544</v>
      </c>
      <c r="AF3033">
        <v>0</v>
      </c>
      <c r="AG3033" t="s">
        <v>53</v>
      </c>
      <c r="AH3033" s="2">
        <v>0</v>
      </c>
      <c r="AI3033" s="1">
        <v>0</v>
      </c>
      <c r="AJ3033" s="1">
        <v>0</v>
      </c>
      <c r="AK3033" s="60" t="str">
        <f>+IF(Tabla1[[#This Row],[REQUEST_TY]]="SR MANTENIMIENTO CORRECTIVO", "EMERGENCIA", "OTROS")</f>
        <v>EMERGENCIA</v>
      </c>
      <c r="AL3033" s="6" t="str">
        <f>+_xlfn.IFS(Tabla1[[#This Row],[Veces obj]]&lt;=1,"0-1",Tabla1[[#This Row],[Veces obj]]&lt;=2,"1-2",Tabla1[[#This Row],[Veces obj]]&lt;=3,"2-3",TRUE,"&gt;3")</f>
        <v>0-1</v>
      </c>
      <c r="AM3033" s="60" t="str">
        <f>+_xlfn.IFS(MONTH(Tabla1[[#This Row],[MES]])&lt;=3,"Q1",MONTH(Tabla1[[#This Row],[MES]])&lt;=6,"Q2",MONTH(Tabla1[[#This Row],[MES]])&lt;=9,"Q3",TRUE,"Q4")</f>
        <v>Q1</v>
      </c>
      <c r="AN3033" s="15" t="str">
        <f>+IFERROR(VLOOKUP(Tabla1[[#This Row],[CUENTA]],CTAS[],2,0),"OTROS")</f>
        <v>OTROS</v>
      </c>
      <c r="AP3033" s="15" t="str">
        <f>+IFERROR(VLOOKUP(Tabla1[[#This Row],[EMPLEADO]],IS[],3,0),"OTROS")</f>
        <v>JUAREZ</v>
      </c>
      <c r="AQ3033" s="15" t="str">
        <f>+IFERROR(VLOOKUP(Tabla1[[#This Row],[EMPLEADO]],IS[[NÓMINA]:[INGENIERO]],2,0),"OTROS")</f>
        <v>CESAR MAR</v>
      </c>
    </row>
    <row r="3034" spans="1:43" x14ac:dyDescent="0.25">
      <c r="A3034" t="s">
        <v>7477</v>
      </c>
      <c r="B3034">
        <v>1</v>
      </c>
      <c r="C3034" t="s">
        <v>9349</v>
      </c>
      <c r="D3034" t="s">
        <v>38</v>
      </c>
      <c r="E3034" t="s">
        <v>76</v>
      </c>
      <c r="F3034" t="s">
        <v>9350</v>
      </c>
      <c r="G3034" s="17" t="s">
        <v>1101</v>
      </c>
      <c r="H3034" t="s">
        <v>124</v>
      </c>
      <c r="I3034" t="s">
        <v>43</v>
      </c>
      <c r="J3034" t="s">
        <v>8</v>
      </c>
      <c r="K3034" t="s">
        <v>59</v>
      </c>
      <c r="L3034" t="s">
        <v>1102</v>
      </c>
      <c r="M3034" t="s">
        <v>73</v>
      </c>
      <c r="N3034">
        <v>0</v>
      </c>
      <c r="O3034" t="s">
        <v>47</v>
      </c>
      <c r="P3034">
        <v>27</v>
      </c>
      <c r="Q3034" t="s">
        <v>62</v>
      </c>
      <c r="R3034" t="s">
        <v>63</v>
      </c>
      <c r="S3034" t="s">
        <v>64</v>
      </c>
      <c r="T3034" t="s">
        <v>51</v>
      </c>
      <c r="U3034" t="s">
        <v>65</v>
      </c>
      <c r="V3034">
        <v>0.8</v>
      </c>
      <c r="W3034" s="1">
        <v>1092</v>
      </c>
      <c r="X3034">
        <v>1</v>
      </c>
      <c r="Y3034">
        <v>0.9</v>
      </c>
      <c r="Z3034">
        <v>5</v>
      </c>
      <c r="AA3034">
        <v>0.18</v>
      </c>
      <c r="AB3034" s="2">
        <v>0</v>
      </c>
      <c r="AC3034" s="1">
        <v>0</v>
      </c>
      <c r="AD3034" s="7">
        <v>43544</v>
      </c>
      <c r="AE3034" s="7">
        <v>43544</v>
      </c>
      <c r="AF3034">
        <v>0</v>
      </c>
      <c r="AG3034" t="s">
        <v>53</v>
      </c>
      <c r="AH3034" s="2">
        <v>0</v>
      </c>
      <c r="AI3034" s="1">
        <v>0</v>
      </c>
      <c r="AJ3034" s="1">
        <v>0</v>
      </c>
      <c r="AK3034" s="60" t="str">
        <f>+IF(Tabla1[[#This Row],[REQUEST_TY]]="SR MANTENIMIENTO CORRECTIVO", "EMERGENCIA", "OTROS")</f>
        <v>EMERGENCIA</v>
      </c>
      <c r="AL3034" s="6" t="str">
        <f>+_xlfn.IFS(Tabla1[[#This Row],[Veces obj]]&lt;=1,"0-1",Tabla1[[#This Row],[Veces obj]]&lt;=2,"1-2",Tabla1[[#This Row],[Veces obj]]&lt;=3,"2-3",TRUE,"&gt;3")</f>
        <v>0-1</v>
      </c>
      <c r="AM3034" s="60" t="str">
        <f>+_xlfn.IFS(MONTH(Tabla1[[#This Row],[MES]])&lt;=3,"Q1",MONTH(Tabla1[[#This Row],[MES]])&lt;=6,"Q2",MONTH(Tabla1[[#This Row],[MES]])&lt;=9,"Q3",TRUE,"Q4")</f>
        <v>Q1</v>
      </c>
      <c r="AN3034" s="15" t="str">
        <f>+IFERROR(VLOOKUP(Tabla1[[#This Row],[CUENTA]],CTAS[],2,0),"OTROS")</f>
        <v>OTROS</v>
      </c>
      <c r="AP3034" s="15" t="str">
        <f>+IFERROR(VLOOKUP(Tabla1[[#This Row],[EMPLEADO]],IS[],3,0),"OTROS")</f>
        <v>JUAREZ</v>
      </c>
      <c r="AQ3034" s="15" t="str">
        <f>+IFERROR(VLOOKUP(Tabla1[[#This Row],[EMPLEADO]],IS[[NÓMINA]:[INGENIERO]],2,0),"OTROS")</f>
        <v>MIGUEL COTA</v>
      </c>
    </row>
    <row r="3035" spans="1:43" x14ac:dyDescent="0.25">
      <c r="A3035" t="s">
        <v>7477</v>
      </c>
      <c r="B3035">
        <v>1</v>
      </c>
      <c r="C3035" t="s">
        <v>9351</v>
      </c>
      <c r="D3035" t="s">
        <v>38</v>
      </c>
      <c r="E3035" t="s">
        <v>76</v>
      </c>
      <c r="F3035" t="s">
        <v>9352</v>
      </c>
      <c r="G3035" s="17" t="s">
        <v>7192</v>
      </c>
      <c r="H3035" t="s">
        <v>453</v>
      </c>
      <c r="I3035" t="s">
        <v>43</v>
      </c>
      <c r="J3035" t="s">
        <v>8</v>
      </c>
      <c r="K3035" t="s">
        <v>102</v>
      </c>
      <c r="L3035" t="s">
        <v>1197</v>
      </c>
      <c r="M3035" t="s">
        <v>1198</v>
      </c>
      <c r="N3035">
        <v>0</v>
      </c>
      <c r="O3035" t="s">
        <v>47</v>
      </c>
      <c r="P3035">
        <v>22</v>
      </c>
      <c r="Q3035" t="s">
        <v>62</v>
      </c>
      <c r="R3035" t="s">
        <v>63</v>
      </c>
      <c r="S3035" t="s">
        <v>64</v>
      </c>
      <c r="T3035" t="s">
        <v>51</v>
      </c>
      <c r="U3035" t="s">
        <v>65</v>
      </c>
      <c r="V3035">
        <v>0.8</v>
      </c>
      <c r="W3035" s="1">
        <v>1092</v>
      </c>
      <c r="X3035">
        <v>1</v>
      </c>
      <c r="Y3035">
        <v>0.9</v>
      </c>
      <c r="Z3035">
        <v>5</v>
      </c>
      <c r="AA3035">
        <v>0.18</v>
      </c>
      <c r="AB3035" s="2">
        <v>0</v>
      </c>
      <c r="AC3035" s="1">
        <v>0</v>
      </c>
      <c r="AD3035" s="7">
        <v>43545</v>
      </c>
      <c r="AE3035" s="7">
        <v>43545</v>
      </c>
      <c r="AF3035">
        <v>0</v>
      </c>
      <c r="AG3035" t="s">
        <v>53</v>
      </c>
      <c r="AH3035" s="2">
        <v>0</v>
      </c>
      <c r="AI3035" s="1">
        <v>0</v>
      </c>
      <c r="AJ3035" s="1">
        <v>0</v>
      </c>
      <c r="AK3035" s="60" t="str">
        <f>+IF(Tabla1[[#This Row],[REQUEST_TY]]="SR MANTENIMIENTO CORRECTIVO", "EMERGENCIA", "OTROS")</f>
        <v>EMERGENCIA</v>
      </c>
      <c r="AL3035" s="6" t="str">
        <f>+_xlfn.IFS(Tabla1[[#This Row],[Veces obj]]&lt;=1,"0-1",Tabla1[[#This Row],[Veces obj]]&lt;=2,"1-2",Tabla1[[#This Row],[Veces obj]]&lt;=3,"2-3",TRUE,"&gt;3")</f>
        <v>0-1</v>
      </c>
      <c r="AM3035" s="60" t="str">
        <f>+_xlfn.IFS(MONTH(Tabla1[[#This Row],[MES]])&lt;=3,"Q1",MONTH(Tabla1[[#This Row],[MES]])&lt;=6,"Q2",MONTH(Tabla1[[#This Row],[MES]])&lt;=9,"Q3",TRUE,"Q4")</f>
        <v>Q1</v>
      </c>
      <c r="AN3035" s="15" t="str">
        <f>+IFERROR(VLOOKUP(Tabla1[[#This Row],[CUENTA]],CTAS[],2,0),"OTROS")</f>
        <v>OTROS</v>
      </c>
      <c r="AP3035" s="15" t="str">
        <f>+IFERROR(VLOOKUP(Tabla1[[#This Row],[EMPLEADO]],IS[],3,0),"OTROS")</f>
        <v>OTROS</v>
      </c>
      <c r="AQ3035" s="15" t="str">
        <f>+IFERROR(VLOOKUP(Tabla1[[#This Row],[EMPLEADO]],IS[[NÓMINA]:[INGENIERO]],2,0),"OTROS")</f>
        <v>OTROS</v>
      </c>
    </row>
    <row r="3036" spans="1:43" x14ac:dyDescent="0.25">
      <c r="A3036" t="s">
        <v>7477</v>
      </c>
      <c r="B3036">
        <v>1</v>
      </c>
      <c r="C3036" t="s">
        <v>9353</v>
      </c>
      <c r="D3036" t="s">
        <v>38</v>
      </c>
      <c r="E3036" t="s">
        <v>133</v>
      </c>
      <c r="F3036" t="s">
        <v>9354</v>
      </c>
      <c r="G3036" s="17" t="s">
        <v>9355</v>
      </c>
      <c r="H3036" t="s">
        <v>646</v>
      </c>
      <c r="I3036" t="s">
        <v>43</v>
      </c>
      <c r="J3036" t="s">
        <v>8</v>
      </c>
      <c r="K3036" t="s">
        <v>59</v>
      </c>
      <c r="L3036" t="s">
        <v>1202</v>
      </c>
      <c r="M3036" t="s">
        <v>649</v>
      </c>
      <c r="N3036">
        <v>0</v>
      </c>
      <c r="O3036" t="s">
        <v>47</v>
      </c>
      <c r="P3036">
        <v>93</v>
      </c>
      <c r="Q3036" t="s">
        <v>48</v>
      </c>
      <c r="R3036" t="s">
        <v>138</v>
      </c>
      <c r="S3036" t="s">
        <v>139</v>
      </c>
      <c r="T3036" t="s">
        <v>51</v>
      </c>
      <c r="U3036" t="s">
        <v>353</v>
      </c>
      <c r="V3036">
        <v>1.1499999999999999</v>
      </c>
      <c r="W3036" s="1">
        <v>1808.95</v>
      </c>
      <c r="X3036">
        <v>1</v>
      </c>
      <c r="Y3036">
        <v>1.88</v>
      </c>
      <c r="Z3036">
        <v>4</v>
      </c>
      <c r="AA3036">
        <v>0.47</v>
      </c>
      <c r="AB3036" s="2">
        <v>0</v>
      </c>
      <c r="AC3036" s="1">
        <v>0</v>
      </c>
      <c r="AD3036" s="7">
        <v>43549</v>
      </c>
      <c r="AE3036" s="7">
        <v>43549</v>
      </c>
      <c r="AF3036">
        <v>0</v>
      </c>
      <c r="AG3036" t="s">
        <v>53</v>
      </c>
      <c r="AH3036" s="2">
        <v>0</v>
      </c>
      <c r="AI3036" s="1">
        <v>0</v>
      </c>
      <c r="AJ3036" s="1">
        <v>0</v>
      </c>
      <c r="AK3036" s="60" t="str">
        <f>+IF(Tabla1[[#This Row],[REQUEST_TY]]="SR MANTENIMIENTO CORRECTIVO", "EMERGENCIA", "OTROS")</f>
        <v>EMERGENCIA</v>
      </c>
      <c r="AL3036" s="6" t="str">
        <f>+_xlfn.IFS(Tabla1[[#This Row],[Veces obj]]&lt;=1,"0-1",Tabla1[[#This Row],[Veces obj]]&lt;=2,"1-2",Tabla1[[#This Row],[Veces obj]]&lt;=3,"2-3",TRUE,"&gt;3")</f>
        <v>0-1</v>
      </c>
      <c r="AM3036" s="60" t="str">
        <f>+_xlfn.IFS(MONTH(Tabla1[[#This Row],[MES]])&lt;=3,"Q1",MONTH(Tabla1[[#This Row],[MES]])&lt;=6,"Q2",MONTH(Tabla1[[#This Row],[MES]])&lt;=9,"Q3",TRUE,"Q4")</f>
        <v>Q1</v>
      </c>
      <c r="AN3036" s="15" t="str">
        <f>+IFERROR(VLOOKUP(Tabla1[[#This Row],[CUENTA]],CTAS[],2,0),"OTROS")</f>
        <v>OTROS</v>
      </c>
      <c r="AP3036" s="15" t="str">
        <f>+IFERROR(VLOOKUP(Tabla1[[#This Row],[EMPLEADO]],IS[],3,0),"OTROS")</f>
        <v>OTROS</v>
      </c>
      <c r="AQ3036" s="15" t="str">
        <f>+IFERROR(VLOOKUP(Tabla1[[#This Row],[EMPLEADO]],IS[[NÓMINA]:[INGENIERO]],2,0),"OTROS")</f>
        <v>OTROS</v>
      </c>
    </row>
    <row r="3037" spans="1:43" x14ac:dyDescent="0.25">
      <c r="A3037" t="s">
        <v>7477</v>
      </c>
      <c r="B3037">
        <v>1</v>
      </c>
      <c r="C3037" t="s">
        <v>9356</v>
      </c>
      <c r="D3037" t="s">
        <v>38</v>
      </c>
      <c r="E3037" t="s">
        <v>89</v>
      </c>
      <c r="F3037" t="s">
        <v>9357</v>
      </c>
      <c r="G3037" s="17" t="s">
        <v>9358</v>
      </c>
      <c r="H3037" t="s">
        <v>1063</v>
      </c>
      <c r="I3037" t="s">
        <v>43</v>
      </c>
      <c r="J3037" t="s">
        <v>8</v>
      </c>
      <c r="K3037" t="s">
        <v>199</v>
      </c>
      <c r="L3037" t="s">
        <v>1263</v>
      </c>
      <c r="M3037" t="s">
        <v>1264</v>
      </c>
      <c r="N3037">
        <v>0</v>
      </c>
      <c r="O3037" t="s">
        <v>47</v>
      </c>
      <c r="P3037">
        <v>306</v>
      </c>
      <c r="Q3037" t="s">
        <v>48</v>
      </c>
      <c r="R3037" t="s">
        <v>95</v>
      </c>
      <c r="S3037" t="s">
        <v>64</v>
      </c>
      <c r="T3037" t="s">
        <v>51</v>
      </c>
      <c r="U3037" t="s">
        <v>96</v>
      </c>
      <c r="V3037">
        <v>1.1000000000000001</v>
      </c>
      <c r="W3037" s="1">
        <v>1501.5000000000002</v>
      </c>
      <c r="X3037">
        <v>1</v>
      </c>
      <c r="Y3037">
        <v>2.52</v>
      </c>
      <c r="Z3037">
        <v>5</v>
      </c>
      <c r="AA3037">
        <v>0.504</v>
      </c>
      <c r="AB3037" s="2">
        <v>0</v>
      </c>
      <c r="AC3037" s="1">
        <v>0</v>
      </c>
      <c r="AD3037" s="7">
        <v>43545</v>
      </c>
      <c r="AE3037" s="7">
        <v>43545</v>
      </c>
      <c r="AF3037">
        <v>0</v>
      </c>
      <c r="AG3037" t="s">
        <v>53</v>
      </c>
      <c r="AH3037" s="2">
        <v>0</v>
      </c>
      <c r="AI3037" s="1">
        <v>0</v>
      </c>
      <c r="AJ3037" s="1">
        <v>0</v>
      </c>
      <c r="AK3037" s="60" t="str">
        <f>+IF(Tabla1[[#This Row],[REQUEST_TY]]="SR MANTENIMIENTO CORRECTIVO", "EMERGENCIA", "OTROS")</f>
        <v>EMERGENCIA</v>
      </c>
      <c r="AL3037" s="6" t="str">
        <f>+_xlfn.IFS(Tabla1[[#This Row],[Veces obj]]&lt;=1,"0-1",Tabla1[[#This Row],[Veces obj]]&lt;=2,"1-2",Tabla1[[#This Row],[Veces obj]]&lt;=3,"2-3",TRUE,"&gt;3")</f>
        <v>0-1</v>
      </c>
      <c r="AM3037" s="60" t="str">
        <f>+_xlfn.IFS(MONTH(Tabla1[[#This Row],[MES]])&lt;=3,"Q1",MONTH(Tabla1[[#This Row],[MES]])&lt;=6,"Q2",MONTH(Tabla1[[#This Row],[MES]])&lt;=9,"Q3",TRUE,"Q4")</f>
        <v>Q1</v>
      </c>
      <c r="AN3037" s="15" t="str">
        <f>+IFERROR(VLOOKUP(Tabla1[[#This Row],[CUENTA]],CTAS[],2,0),"OTROS")</f>
        <v>OTROS</v>
      </c>
      <c r="AP3037" s="15" t="str">
        <f>+IFERROR(VLOOKUP(Tabla1[[#This Row],[EMPLEADO]],IS[],3,0),"OTROS")</f>
        <v>OTROS</v>
      </c>
      <c r="AQ3037" s="15" t="str">
        <f>+IFERROR(VLOOKUP(Tabla1[[#This Row],[EMPLEADO]],IS[[NÓMINA]:[INGENIERO]],2,0),"OTROS")</f>
        <v>OTROS</v>
      </c>
    </row>
    <row r="3038" spans="1:43" x14ac:dyDescent="0.25">
      <c r="A3038" t="s">
        <v>7477</v>
      </c>
      <c r="B3038">
        <v>1</v>
      </c>
      <c r="C3038" t="s">
        <v>9359</v>
      </c>
      <c r="D3038" t="s">
        <v>38</v>
      </c>
      <c r="E3038" t="s">
        <v>89</v>
      </c>
      <c r="F3038" t="s">
        <v>9360</v>
      </c>
      <c r="G3038" s="17" t="s">
        <v>9361</v>
      </c>
      <c r="H3038" t="s">
        <v>1063</v>
      </c>
      <c r="I3038" t="s">
        <v>43</v>
      </c>
      <c r="J3038" t="s">
        <v>8</v>
      </c>
      <c r="K3038" t="s">
        <v>199</v>
      </c>
      <c r="L3038" t="s">
        <v>1263</v>
      </c>
      <c r="M3038" t="s">
        <v>1264</v>
      </c>
      <c r="N3038">
        <v>0</v>
      </c>
      <c r="O3038" t="s">
        <v>47</v>
      </c>
      <c r="P3038">
        <v>103</v>
      </c>
      <c r="Q3038" t="s">
        <v>48</v>
      </c>
      <c r="R3038" t="s">
        <v>95</v>
      </c>
      <c r="S3038" t="s">
        <v>64</v>
      </c>
      <c r="T3038" t="s">
        <v>51</v>
      </c>
      <c r="U3038" t="s">
        <v>96</v>
      </c>
      <c r="V3038">
        <v>1.1000000000000001</v>
      </c>
      <c r="W3038" s="1">
        <v>1501.5000000000002</v>
      </c>
      <c r="X3038">
        <v>1</v>
      </c>
      <c r="Y3038">
        <v>1.48</v>
      </c>
      <c r="Z3038">
        <v>5</v>
      </c>
      <c r="AA3038">
        <v>0.29599999999999999</v>
      </c>
      <c r="AB3038" s="2">
        <v>0</v>
      </c>
      <c r="AC3038" s="1">
        <v>0</v>
      </c>
      <c r="AD3038" s="7">
        <v>43544</v>
      </c>
      <c r="AE3038" s="7">
        <v>43545</v>
      </c>
      <c r="AF3038">
        <v>1</v>
      </c>
      <c r="AG3038" t="s">
        <v>53</v>
      </c>
      <c r="AH3038" s="2">
        <v>0</v>
      </c>
      <c r="AI3038" s="1">
        <v>0</v>
      </c>
      <c r="AJ3038" s="1">
        <v>0</v>
      </c>
      <c r="AK3038" s="60" t="str">
        <f>+IF(Tabla1[[#This Row],[REQUEST_TY]]="SR MANTENIMIENTO CORRECTIVO", "EMERGENCIA", "OTROS")</f>
        <v>EMERGENCIA</v>
      </c>
      <c r="AL3038" s="6" t="str">
        <f>+_xlfn.IFS(Tabla1[[#This Row],[Veces obj]]&lt;=1,"0-1",Tabla1[[#This Row],[Veces obj]]&lt;=2,"1-2",Tabla1[[#This Row],[Veces obj]]&lt;=3,"2-3",TRUE,"&gt;3")</f>
        <v>0-1</v>
      </c>
      <c r="AM3038" s="60" t="str">
        <f>+_xlfn.IFS(MONTH(Tabla1[[#This Row],[MES]])&lt;=3,"Q1",MONTH(Tabla1[[#This Row],[MES]])&lt;=6,"Q2",MONTH(Tabla1[[#This Row],[MES]])&lt;=9,"Q3",TRUE,"Q4")</f>
        <v>Q1</v>
      </c>
      <c r="AN3038" s="15" t="str">
        <f>+IFERROR(VLOOKUP(Tabla1[[#This Row],[CUENTA]],CTAS[],2,0),"OTROS")</f>
        <v>OTROS</v>
      </c>
      <c r="AP3038" s="15" t="str">
        <f>+IFERROR(VLOOKUP(Tabla1[[#This Row],[EMPLEADO]],IS[],3,0),"OTROS")</f>
        <v>OTROS</v>
      </c>
      <c r="AQ3038" s="15" t="str">
        <f>+IFERROR(VLOOKUP(Tabla1[[#This Row],[EMPLEADO]],IS[[NÓMINA]:[INGENIERO]],2,0),"OTROS")</f>
        <v>OTROS</v>
      </c>
    </row>
    <row r="3039" spans="1:43" x14ac:dyDescent="0.25">
      <c r="A3039" t="s">
        <v>7477</v>
      </c>
      <c r="B3039">
        <v>1</v>
      </c>
      <c r="C3039" t="s">
        <v>9362</v>
      </c>
      <c r="D3039" t="s">
        <v>38</v>
      </c>
      <c r="E3039" t="s">
        <v>394</v>
      </c>
      <c r="F3039" t="s">
        <v>9363</v>
      </c>
      <c r="G3039" s="17" t="s">
        <v>1114</v>
      </c>
      <c r="H3039" t="s">
        <v>568</v>
      </c>
      <c r="I3039" t="s">
        <v>43</v>
      </c>
      <c r="J3039" t="s">
        <v>8</v>
      </c>
      <c r="K3039" t="s">
        <v>1115</v>
      </c>
      <c r="L3039" t="s">
        <v>1116</v>
      </c>
      <c r="M3039" t="s">
        <v>714</v>
      </c>
      <c r="N3039">
        <v>0</v>
      </c>
      <c r="O3039" t="s">
        <v>47</v>
      </c>
      <c r="P3039">
        <v>6</v>
      </c>
      <c r="Q3039" t="s">
        <v>207</v>
      </c>
      <c r="R3039" t="s">
        <v>63</v>
      </c>
      <c r="S3039" t="s">
        <v>64</v>
      </c>
      <c r="T3039" t="s">
        <v>51</v>
      </c>
      <c r="U3039" t="s">
        <v>209</v>
      </c>
      <c r="V3039">
        <v>0</v>
      </c>
      <c r="W3039" s="1">
        <v>0</v>
      </c>
      <c r="X3039">
        <v>1</v>
      </c>
      <c r="Y3039">
        <v>0.6</v>
      </c>
      <c r="Z3039">
        <v>5</v>
      </c>
      <c r="AA3039">
        <v>0.12</v>
      </c>
      <c r="AB3039" s="2">
        <v>0</v>
      </c>
      <c r="AC3039" s="1">
        <v>0</v>
      </c>
      <c r="AD3039" s="7">
        <v>43545</v>
      </c>
      <c r="AE3039" s="7">
        <v>43545</v>
      </c>
      <c r="AF3039">
        <v>0</v>
      </c>
      <c r="AG3039" t="s">
        <v>53</v>
      </c>
      <c r="AH3039" s="2">
        <v>0</v>
      </c>
      <c r="AI3039" s="1">
        <v>0</v>
      </c>
      <c r="AJ3039" s="1">
        <v>0</v>
      </c>
      <c r="AK3039" s="60" t="str">
        <f>+IF(Tabla1[[#This Row],[REQUEST_TY]]="SR MANTENIMIENTO CORRECTIVO", "EMERGENCIA", "OTROS")</f>
        <v>EMERGENCIA</v>
      </c>
      <c r="AL3039" s="6" t="str">
        <f>+_xlfn.IFS(Tabla1[[#This Row],[Veces obj]]&lt;=1,"0-1",Tabla1[[#This Row],[Veces obj]]&lt;=2,"1-2",Tabla1[[#This Row],[Veces obj]]&lt;=3,"2-3",TRUE,"&gt;3")</f>
        <v>0-1</v>
      </c>
      <c r="AM3039" s="60" t="str">
        <f>+_xlfn.IFS(MONTH(Tabla1[[#This Row],[MES]])&lt;=3,"Q1",MONTH(Tabla1[[#This Row],[MES]])&lt;=6,"Q2",MONTH(Tabla1[[#This Row],[MES]])&lt;=9,"Q3",TRUE,"Q4")</f>
        <v>Q1</v>
      </c>
      <c r="AN3039" s="15" t="str">
        <f>+IFERROR(VLOOKUP(Tabla1[[#This Row],[CUENTA]],CTAS[],2,0),"OTROS")</f>
        <v>OTROS</v>
      </c>
      <c r="AP3039" s="15" t="str">
        <f>+IFERROR(VLOOKUP(Tabla1[[#This Row],[EMPLEADO]],IS[],3,0),"OTROS")</f>
        <v>OTROS</v>
      </c>
      <c r="AQ3039" s="15" t="str">
        <f>+IFERROR(VLOOKUP(Tabla1[[#This Row],[EMPLEADO]],IS[[NÓMINA]:[INGENIERO]],2,0),"OTROS")</f>
        <v>OTROS</v>
      </c>
    </row>
    <row r="3040" spans="1:43" x14ac:dyDescent="0.25">
      <c r="A3040" t="s">
        <v>7477</v>
      </c>
      <c r="B3040">
        <v>1</v>
      </c>
      <c r="C3040" t="s">
        <v>9364</v>
      </c>
      <c r="D3040" t="s">
        <v>38</v>
      </c>
      <c r="E3040" t="s">
        <v>604</v>
      </c>
      <c r="F3040" t="s">
        <v>9365</v>
      </c>
      <c r="G3040" s="17" t="s">
        <v>9366</v>
      </c>
      <c r="H3040" t="s">
        <v>58</v>
      </c>
      <c r="I3040" t="s">
        <v>43</v>
      </c>
      <c r="J3040" t="s">
        <v>8</v>
      </c>
      <c r="K3040" t="s">
        <v>1541</v>
      </c>
      <c r="L3040" t="s">
        <v>1724</v>
      </c>
      <c r="M3040" t="s">
        <v>1725</v>
      </c>
      <c r="N3040">
        <v>0</v>
      </c>
      <c r="O3040" t="s">
        <v>47</v>
      </c>
      <c r="P3040">
        <v>148</v>
      </c>
      <c r="Q3040" t="s">
        <v>48</v>
      </c>
      <c r="R3040" t="s">
        <v>63</v>
      </c>
      <c r="S3040" t="s">
        <v>64</v>
      </c>
      <c r="T3040" t="s">
        <v>51</v>
      </c>
      <c r="U3040" t="s">
        <v>96</v>
      </c>
      <c r="V3040">
        <v>1.1000000000000001</v>
      </c>
      <c r="W3040" s="1">
        <v>1501.5000000000002</v>
      </c>
      <c r="X3040">
        <v>1</v>
      </c>
      <c r="Y3040">
        <v>2.27</v>
      </c>
      <c r="Z3040">
        <v>5</v>
      </c>
      <c r="AA3040">
        <v>0.45400000000000001</v>
      </c>
      <c r="AB3040" s="2">
        <v>0</v>
      </c>
      <c r="AC3040" s="1">
        <v>0</v>
      </c>
      <c r="AD3040" s="7">
        <v>43544</v>
      </c>
      <c r="AE3040" s="7">
        <v>43545</v>
      </c>
      <c r="AF3040">
        <v>1</v>
      </c>
      <c r="AG3040" t="s">
        <v>53</v>
      </c>
      <c r="AH3040" s="2">
        <v>0</v>
      </c>
      <c r="AI3040" s="1">
        <v>0</v>
      </c>
      <c r="AJ3040" s="1">
        <v>0</v>
      </c>
      <c r="AK3040" s="60" t="str">
        <f>+IF(Tabla1[[#This Row],[REQUEST_TY]]="SR MANTENIMIENTO CORRECTIVO", "EMERGENCIA", "OTROS")</f>
        <v>EMERGENCIA</v>
      </c>
      <c r="AL3040" s="6" t="str">
        <f>+_xlfn.IFS(Tabla1[[#This Row],[Veces obj]]&lt;=1,"0-1",Tabla1[[#This Row],[Veces obj]]&lt;=2,"1-2",Tabla1[[#This Row],[Veces obj]]&lt;=3,"2-3",TRUE,"&gt;3")</f>
        <v>0-1</v>
      </c>
      <c r="AM3040" s="60" t="str">
        <f>+_xlfn.IFS(MONTH(Tabla1[[#This Row],[MES]])&lt;=3,"Q1",MONTH(Tabla1[[#This Row],[MES]])&lt;=6,"Q2",MONTH(Tabla1[[#This Row],[MES]])&lt;=9,"Q3",TRUE,"Q4")</f>
        <v>Q1</v>
      </c>
      <c r="AN3040" s="15" t="str">
        <f>+IFERROR(VLOOKUP(Tabla1[[#This Row],[CUENTA]],CTAS[],2,0),"OTROS")</f>
        <v>OTROS</v>
      </c>
      <c r="AP3040" s="15" t="str">
        <f>+IFERROR(VLOOKUP(Tabla1[[#This Row],[EMPLEADO]],IS[],3,0),"OTROS")</f>
        <v>OTROS</v>
      </c>
      <c r="AQ3040" s="15" t="str">
        <f>+IFERROR(VLOOKUP(Tabla1[[#This Row],[EMPLEADO]],IS[[NÓMINA]:[INGENIERO]],2,0),"OTROS")</f>
        <v>OTROS</v>
      </c>
    </row>
    <row r="3041" spans="1:43" x14ac:dyDescent="0.25">
      <c r="A3041" t="s">
        <v>7477</v>
      </c>
      <c r="B3041">
        <v>1</v>
      </c>
      <c r="C3041" t="s">
        <v>9367</v>
      </c>
      <c r="D3041" t="s">
        <v>38</v>
      </c>
      <c r="E3041" t="s">
        <v>5944</v>
      </c>
      <c r="F3041" t="s">
        <v>9368</v>
      </c>
      <c r="G3041" s="17" t="s">
        <v>8558</v>
      </c>
      <c r="H3041" t="s">
        <v>58</v>
      </c>
      <c r="I3041" t="s">
        <v>43</v>
      </c>
      <c r="J3041" t="s">
        <v>8</v>
      </c>
      <c r="K3041" t="s">
        <v>785</v>
      </c>
      <c r="L3041" t="s">
        <v>8559</v>
      </c>
      <c r="M3041" t="s">
        <v>1725</v>
      </c>
      <c r="N3041">
        <v>0</v>
      </c>
      <c r="O3041" t="s">
        <v>47</v>
      </c>
      <c r="P3041">
        <v>5</v>
      </c>
      <c r="Q3041" t="s">
        <v>207</v>
      </c>
      <c r="R3041" t="s">
        <v>49</v>
      </c>
      <c r="S3041" t="s">
        <v>50</v>
      </c>
      <c r="T3041" t="s">
        <v>51</v>
      </c>
      <c r="U3041" t="s">
        <v>486</v>
      </c>
      <c r="V3041">
        <v>0</v>
      </c>
      <c r="W3041" s="1">
        <v>0</v>
      </c>
      <c r="X3041">
        <v>1</v>
      </c>
      <c r="Y3041">
        <v>1.1499999999999999</v>
      </c>
      <c r="Z3041">
        <v>5</v>
      </c>
      <c r="AA3041">
        <v>0.22999999999999998</v>
      </c>
      <c r="AB3041" s="2">
        <v>0</v>
      </c>
      <c r="AC3041" s="1">
        <v>0</v>
      </c>
      <c r="AD3041" s="7">
        <v>43550</v>
      </c>
      <c r="AE3041" s="7">
        <v>43550</v>
      </c>
      <c r="AF3041">
        <v>0</v>
      </c>
      <c r="AG3041" t="s">
        <v>53</v>
      </c>
      <c r="AH3041" s="2">
        <v>0</v>
      </c>
      <c r="AI3041" s="1">
        <v>0</v>
      </c>
      <c r="AJ3041" s="1">
        <v>0</v>
      </c>
      <c r="AK3041" s="60" t="str">
        <f>+IF(Tabla1[[#This Row],[REQUEST_TY]]="SR MANTENIMIENTO CORRECTIVO", "EMERGENCIA", "OTROS")</f>
        <v>EMERGENCIA</v>
      </c>
      <c r="AL3041" s="6" t="str">
        <f>+_xlfn.IFS(Tabla1[[#This Row],[Veces obj]]&lt;=1,"0-1",Tabla1[[#This Row],[Veces obj]]&lt;=2,"1-2",Tabla1[[#This Row],[Veces obj]]&lt;=3,"2-3",TRUE,"&gt;3")</f>
        <v>0-1</v>
      </c>
      <c r="AM3041" s="60" t="str">
        <f>+_xlfn.IFS(MONTH(Tabla1[[#This Row],[MES]])&lt;=3,"Q1",MONTH(Tabla1[[#This Row],[MES]])&lt;=6,"Q2",MONTH(Tabla1[[#This Row],[MES]])&lt;=9,"Q3",TRUE,"Q4")</f>
        <v>Q1</v>
      </c>
      <c r="AN3041" s="15" t="str">
        <f>+IFERROR(VLOOKUP(Tabla1[[#This Row],[CUENTA]],CTAS[],2,0),"OTROS")</f>
        <v>OTROS</v>
      </c>
      <c r="AP3041" s="15" t="str">
        <f>+IFERROR(VLOOKUP(Tabla1[[#This Row],[EMPLEADO]],IS[],3,0),"OTROS")</f>
        <v>OTROS</v>
      </c>
      <c r="AQ3041" s="15" t="str">
        <f>+IFERROR(VLOOKUP(Tabla1[[#This Row],[EMPLEADO]],IS[[NÓMINA]:[INGENIERO]],2,0),"OTROS")</f>
        <v>OTROS</v>
      </c>
    </row>
    <row r="3042" spans="1:43" x14ac:dyDescent="0.25">
      <c r="A3042" t="s">
        <v>7477</v>
      </c>
      <c r="B3042">
        <v>1</v>
      </c>
      <c r="C3042" t="s">
        <v>9369</v>
      </c>
      <c r="D3042" t="s">
        <v>38</v>
      </c>
      <c r="E3042" t="s">
        <v>217</v>
      </c>
      <c r="F3042" t="s">
        <v>9370</v>
      </c>
      <c r="G3042" s="17" t="s">
        <v>6191</v>
      </c>
      <c r="H3042" t="s">
        <v>213</v>
      </c>
      <c r="I3042" t="s">
        <v>43</v>
      </c>
      <c r="J3042" t="s">
        <v>8</v>
      </c>
      <c r="K3042" t="s">
        <v>59</v>
      </c>
      <c r="L3042" t="s">
        <v>2783</v>
      </c>
      <c r="M3042" t="s">
        <v>640</v>
      </c>
      <c r="N3042">
        <v>0</v>
      </c>
      <c r="O3042" t="s">
        <v>47</v>
      </c>
      <c r="P3042">
        <v>31</v>
      </c>
      <c r="Q3042" t="s">
        <v>82</v>
      </c>
      <c r="R3042" t="s">
        <v>223</v>
      </c>
      <c r="S3042" t="s">
        <v>139</v>
      </c>
      <c r="T3042" t="s">
        <v>51</v>
      </c>
      <c r="U3042" t="s">
        <v>140</v>
      </c>
      <c r="V3042">
        <v>1.1000000000000001</v>
      </c>
      <c r="W3042" s="1">
        <v>1730.3000000000004</v>
      </c>
      <c r="X3042">
        <v>1</v>
      </c>
      <c r="Y3042">
        <v>1.38</v>
      </c>
      <c r="Z3042">
        <v>4</v>
      </c>
      <c r="AA3042">
        <v>0.34499999999999997</v>
      </c>
      <c r="AB3042" s="2">
        <v>0</v>
      </c>
      <c r="AC3042" s="1">
        <v>0</v>
      </c>
      <c r="AD3042" s="7">
        <v>43544</v>
      </c>
      <c r="AE3042" s="7">
        <v>43544</v>
      </c>
      <c r="AF3042">
        <v>0</v>
      </c>
      <c r="AG3042" t="s">
        <v>53</v>
      </c>
      <c r="AH3042" s="2">
        <v>0</v>
      </c>
      <c r="AI3042" s="1">
        <v>0</v>
      </c>
      <c r="AJ3042" s="1">
        <v>0</v>
      </c>
      <c r="AK3042" s="60" t="str">
        <f>+IF(Tabla1[[#This Row],[REQUEST_TY]]="SR MANTENIMIENTO CORRECTIVO", "EMERGENCIA", "OTROS")</f>
        <v>EMERGENCIA</v>
      </c>
      <c r="AL3042" s="6" t="str">
        <f>+_xlfn.IFS(Tabla1[[#This Row],[Veces obj]]&lt;=1,"0-1",Tabla1[[#This Row],[Veces obj]]&lt;=2,"1-2",Tabla1[[#This Row],[Veces obj]]&lt;=3,"2-3",TRUE,"&gt;3")</f>
        <v>0-1</v>
      </c>
      <c r="AM3042" s="60" t="str">
        <f>+_xlfn.IFS(MONTH(Tabla1[[#This Row],[MES]])&lt;=3,"Q1",MONTH(Tabla1[[#This Row],[MES]])&lt;=6,"Q2",MONTH(Tabla1[[#This Row],[MES]])&lt;=9,"Q3",TRUE,"Q4")</f>
        <v>Q1</v>
      </c>
      <c r="AN3042" s="15" t="str">
        <f>+IFERROR(VLOOKUP(Tabla1[[#This Row],[CUENTA]],CTAS[],2,0),"OTROS")</f>
        <v>OTROS</v>
      </c>
      <c r="AP3042" s="15" t="str">
        <f>+IFERROR(VLOOKUP(Tabla1[[#This Row],[EMPLEADO]],IS[],3,0),"OTROS")</f>
        <v>OTROS</v>
      </c>
      <c r="AQ3042" s="15" t="str">
        <f>+IFERROR(VLOOKUP(Tabla1[[#This Row],[EMPLEADO]],IS[[NÓMINA]:[INGENIERO]],2,0),"OTROS")</f>
        <v>OTROS</v>
      </c>
    </row>
    <row r="3043" spans="1:43" x14ac:dyDescent="0.25">
      <c r="A3043" t="s">
        <v>7477</v>
      </c>
      <c r="B3043">
        <v>1</v>
      </c>
      <c r="C3043" t="s">
        <v>9371</v>
      </c>
      <c r="D3043" t="s">
        <v>38</v>
      </c>
      <c r="E3043" t="s">
        <v>133</v>
      </c>
      <c r="F3043" t="s">
        <v>9372</v>
      </c>
      <c r="G3043" s="17" t="s">
        <v>4297</v>
      </c>
      <c r="H3043" t="s">
        <v>915</v>
      </c>
      <c r="I3043" t="s">
        <v>43</v>
      </c>
      <c r="J3043" t="s">
        <v>8</v>
      </c>
      <c r="K3043" t="s">
        <v>59</v>
      </c>
      <c r="L3043" t="s">
        <v>916</v>
      </c>
      <c r="M3043" t="s">
        <v>316</v>
      </c>
      <c r="N3043">
        <v>0</v>
      </c>
      <c r="O3043" t="s">
        <v>47</v>
      </c>
      <c r="P3043">
        <v>31</v>
      </c>
      <c r="Q3043" t="s">
        <v>82</v>
      </c>
      <c r="R3043" t="s">
        <v>138</v>
      </c>
      <c r="S3043" t="s">
        <v>139</v>
      </c>
      <c r="T3043" t="s">
        <v>51</v>
      </c>
      <c r="U3043" t="s">
        <v>140</v>
      </c>
      <c r="V3043">
        <v>1.1000000000000001</v>
      </c>
      <c r="W3043" s="1">
        <v>1730.3000000000004</v>
      </c>
      <c r="X3043">
        <v>1</v>
      </c>
      <c r="Y3043">
        <v>2.93</v>
      </c>
      <c r="Z3043">
        <v>4</v>
      </c>
      <c r="AA3043">
        <v>0.73250000000000004</v>
      </c>
      <c r="AB3043" s="2">
        <v>0</v>
      </c>
      <c r="AC3043" s="1">
        <v>0</v>
      </c>
      <c r="AD3043" s="7">
        <v>43549</v>
      </c>
      <c r="AE3043" s="7">
        <v>43549</v>
      </c>
      <c r="AF3043">
        <v>0</v>
      </c>
      <c r="AG3043" t="s">
        <v>53</v>
      </c>
      <c r="AH3043" s="2">
        <v>0</v>
      </c>
      <c r="AI3043" s="1">
        <v>0</v>
      </c>
      <c r="AJ3043" s="1">
        <v>0</v>
      </c>
      <c r="AK3043" s="60" t="str">
        <f>+IF(Tabla1[[#This Row],[REQUEST_TY]]="SR MANTENIMIENTO CORRECTIVO", "EMERGENCIA", "OTROS")</f>
        <v>EMERGENCIA</v>
      </c>
      <c r="AL3043" s="6" t="str">
        <f>+_xlfn.IFS(Tabla1[[#This Row],[Veces obj]]&lt;=1,"0-1",Tabla1[[#This Row],[Veces obj]]&lt;=2,"1-2",Tabla1[[#This Row],[Veces obj]]&lt;=3,"2-3",TRUE,"&gt;3")</f>
        <v>0-1</v>
      </c>
      <c r="AM3043" s="60" t="str">
        <f>+_xlfn.IFS(MONTH(Tabla1[[#This Row],[MES]])&lt;=3,"Q1",MONTH(Tabla1[[#This Row],[MES]])&lt;=6,"Q2",MONTH(Tabla1[[#This Row],[MES]])&lt;=9,"Q3",TRUE,"Q4")</f>
        <v>Q1</v>
      </c>
      <c r="AN3043" s="15" t="str">
        <f>+IFERROR(VLOOKUP(Tabla1[[#This Row],[CUENTA]],CTAS[],2,0),"OTROS")</f>
        <v>OTROS</v>
      </c>
      <c r="AP3043" s="15" t="str">
        <f>+IFERROR(VLOOKUP(Tabla1[[#This Row],[EMPLEADO]],IS[],3,0),"OTROS")</f>
        <v>OTROS</v>
      </c>
      <c r="AQ3043" s="15" t="str">
        <f>+IFERROR(VLOOKUP(Tabla1[[#This Row],[EMPLEADO]],IS[[NÓMINA]:[INGENIERO]],2,0),"OTROS")</f>
        <v>OTROS</v>
      </c>
    </row>
    <row r="3044" spans="1:43" x14ac:dyDescent="0.25">
      <c r="A3044" t="s">
        <v>7477</v>
      </c>
      <c r="B3044">
        <v>1</v>
      </c>
      <c r="C3044" t="s">
        <v>9373</v>
      </c>
      <c r="D3044" t="s">
        <v>38</v>
      </c>
      <c r="E3044" t="s">
        <v>76</v>
      </c>
      <c r="F3044" t="s">
        <v>9372</v>
      </c>
      <c r="G3044" s="17" t="s">
        <v>499</v>
      </c>
      <c r="H3044" t="s">
        <v>471</v>
      </c>
      <c r="I3044" t="s">
        <v>43</v>
      </c>
      <c r="J3044" t="s">
        <v>8</v>
      </c>
      <c r="K3044" t="s">
        <v>102</v>
      </c>
      <c r="L3044" t="s">
        <v>500</v>
      </c>
      <c r="M3044" t="s">
        <v>310</v>
      </c>
      <c r="N3044">
        <v>0</v>
      </c>
      <c r="O3044" t="s">
        <v>47</v>
      </c>
      <c r="P3044">
        <v>34</v>
      </c>
      <c r="Q3044" t="s">
        <v>82</v>
      </c>
      <c r="R3044" t="s">
        <v>63</v>
      </c>
      <c r="S3044" t="s">
        <v>64</v>
      </c>
      <c r="T3044" t="s">
        <v>51</v>
      </c>
      <c r="U3044" t="s">
        <v>83</v>
      </c>
      <c r="V3044">
        <v>1.05</v>
      </c>
      <c r="W3044" s="1">
        <v>1433.25</v>
      </c>
      <c r="X3044">
        <v>1</v>
      </c>
      <c r="Y3044">
        <v>0.76</v>
      </c>
      <c r="Z3044">
        <v>5</v>
      </c>
      <c r="AA3044">
        <v>0.152</v>
      </c>
      <c r="AB3044" s="2">
        <v>0</v>
      </c>
      <c r="AC3044" s="1">
        <v>0</v>
      </c>
      <c r="AD3044" s="7">
        <v>43544</v>
      </c>
      <c r="AE3044" s="7">
        <v>43544</v>
      </c>
      <c r="AF3044">
        <v>0</v>
      </c>
      <c r="AG3044" t="s">
        <v>53</v>
      </c>
      <c r="AH3044" s="2">
        <v>0</v>
      </c>
      <c r="AI3044" s="1">
        <v>0</v>
      </c>
      <c r="AJ3044" s="1">
        <v>0</v>
      </c>
      <c r="AK3044" s="60" t="str">
        <f>+IF(Tabla1[[#This Row],[REQUEST_TY]]="SR MANTENIMIENTO CORRECTIVO", "EMERGENCIA", "OTROS")</f>
        <v>EMERGENCIA</v>
      </c>
      <c r="AL3044" s="6" t="str">
        <f>+_xlfn.IFS(Tabla1[[#This Row],[Veces obj]]&lt;=1,"0-1",Tabla1[[#This Row],[Veces obj]]&lt;=2,"1-2",Tabla1[[#This Row],[Veces obj]]&lt;=3,"2-3",TRUE,"&gt;3")</f>
        <v>0-1</v>
      </c>
      <c r="AM3044" s="60" t="str">
        <f>+_xlfn.IFS(MONTH(Tabla1[[#This Row],[MES]])&lt;=3,"Q1",MONTH(Tabla1[[#This Row],[MES]])&lt;=6,"Q2",MONTH(Tabla1[[#This Row],[MES]])&lt;=9,"Q3",TRUE,"Q4")</f>
        <v>Q1</v>
      </c>
      <c r="AN3044" s="15" t="str">
        <f>+IFERROR(VLOOKUP(Tabla1[[#This Row],[CUENTA]],CTAS[],2,0),"OTROS")</f>
        <v>OTROS</v>
      </c>
      <c r="AP3044" s="15" t="str">
        <f>+IFERROR(VLOOKUP(Tabla1[[#This Row],[EMPLEADO]],IS[],3,0),"OTROS")</f>
        <v>OTROS</v>
      </c>
      <c r="AQ3044" s="15" t="str">
        <f>+IFERROR(VLOOKUP(Tabla1[[#This Row],[EMPLEADO]],IS[[NÓMINA]:[INGENIERO]],2,0),"OTROS")</f>
        <v>OTROS</v>
      </c>
    </row>
    <row r="3045" spans="1:43" x14ac:dyDescent="0.25">
      <c r="A3045" t="s">
        <v>7477</v>
      </c>
      <c r="B3045">
        <v>1</v>
      </c>
      <c r="C3045" t="s">
        <v>9374</v>
      </c>
      <c r="D3045" t="s">
        <v>38</v>
      </c>
      <c r="E3045" t="s">
        <v>113</v>
      </c>
      <c r="F3045" t="s">
        <v>9375</v>
      </c>
      <c r="G3045" s="17" t="s">
        <v>9376</v>
      </c>
      <c r="H3045" t="s">
        <v>574</v>
      </c>
      <c r="I3045" t="s">
        <v>43</v>
      </c>
      <c r="J3045" t="s">
        <v>8</v>
      </c>
      <c r="K3045" t="s">
        <v>125</v>
      </c>
      <c r="L3045" t="s">
        <v>9377</v>
      </c>
      <c r="M3045" t="s">
        <v>1198</v>
      </c>
      <c r="N3045">
        <v>0</v>
      </c>
      <c r="O3045" t="s">
        <v>47</v>
      </c>
      <c r="P3045">
        <v>943</v>
      </c>
      <c r="Q3045" t="s">
        <v>48</v>
      </c>
      <c r="R3045" t="s">
        <v>49</v>
      </c>
      <c r="S3045" t="s">
        <v>50</v>
      </c>
      <c r="T3045" t="s">
        <v>51</v>
      </c>
      <c r="U3045" t="s">
        <v>52</v>
      </c>
      <c r="V3045">
        <v>1.05</v>
      </c>
      <c r="W3045" s="1">
        <v>750.75000000000011</v>
      </c>
      <c r="X3045">
        <v>1</v>
      </c>
      <c r="Y3045">
        <v>2.62</v>
      </c>
      <c r="Z3045">
        <v>5</v>
      </c>
      <c r="AA3045">
        <v>0.52400000000000002</v>
      </c>
      <c r="AB3045" s="2">
        <v>0</v>
      </c>
      <c r="AC3045" s="1">
        <v>0</v>
      </c>
      <c r="AD3045" s="7">
        <v>43546</v>
      </c>
      <c r="AE3045" s="7">
        <v>43546</v>
      </c>
      <c r="AF3045">
        <v>0</v>
      </c>
      <c r="AG3045" t="s">
        <v>53</v>
      </c>
      <c r="AH3045" s="2">
        <v>0</v>
      </c>
      <c r="AI3045" s="1">
        <v>0</v>
      </c>
      <c r="AJ3045" s="1">
        <v>0</v>
      </c>
      <c r="AK3045" s="60" t="str">
        <f>+IF(Tabla1[[#This Row],[REQUEST_TY]]="SR MANTENIMIENTO CORRECTIVO", "EMERGENCIA", "OTROS")</f>
        <v>EMERGENCIA</v>
      </c>
      <c r="AL3045" s="6" t="str">
        <f>+_xlfn.IFS(Tabla1[[#This Row],[Veces obj]]&lt;=1,"0-1",Tabla1[[#This Row],[Veces obj]]&lt;=2,"1-2",Tabla1[[#This Row],[Veces obj]]&lt;=3,"2-3",TRUE,"&gt;3")</f>
        <v>0-1</v>
      </c>
      <c r="AM3045" s="60" t="str">
        <f>+_xlfn.IFS(MONTH(Tabla1[[#This Row],[MES]])&lt;=3,"Q1",MONTH(Tabla1[[#This Row],[MES]])&lt;=6,"Q2",MONTH(Tabla1[[#This Row],[MES]])&lt;=9,"Q3",TRUE,"Q4")</f>
        <v>Q1</v>
      </c>
      <c r="AN3045" s="15" t="str">
        <f>+IFERROR(VLOOKUP(Tabla1[[#This Row],[CUENTA]],CTAS[],2,0),"OTROS")</f>
        <v>OTROS</v>
      </c>
      <c r="AP3045" s="15" t="str">
        <f>+IFERROR(VLOOKUP(Tabla1[[#This Row],[EMPLEADO]],IS[],3,0),"OTROS")</f>
        <v>OTROS</v>
      </c>
      <c r="AQ3045" s="15" t="str">
        <f>+IFERROR(VLOOKUP(Tabla1[[#This Row],[EMPLEADO]],IS[[NÓMINA]:[INGENIERO]],2,0),"OTROS")</f>
        <v>OTROS</v>
      </c>
    </row>
    <row r="3046" spans="1:43" x14ac:dyDescent="0.25">
      <c r="A3046" t="s">
        <v>7477</v>
      </c>
      <c r="B3046">
        <v>1</v>
      </c>
      <c r="C3046" t="s">
        <v>9378</v>
      </c>
      <c r="D3046" t="s">
        <v>38</v>
      </c>
      <c r="E3046" t="s">
        <v>190</v>
      </c>
      <c r="F3046" t="s">
        <v>9379</v>
      </c>
      <c r="G3046" s="17" t="s">
        <v>192</v>
      </c>
      <c r="H3046" t="s">
        <v>150</v>
      </c>
      <c r="I3046" t="s">
        <v>43</v>
      </c>
      <c r="J3046" t="s">
        <v>8</v>
      </c>
      <c r="K3046" t="s">
        <v>151</v>
      </c>
      <c r="L3046" t="s">
        <v>193</v>
      </c>
      <c r="M3046" t="s">
        <v>73</v>
      </c>
      <c r="N3046">
        <v>0</v>
      </c>
      <c r="O3046" t="s">
        <v>47</v>
      </c>
      <c r="P3046">
        <v>30</v>
      </c>
      <c r="Q3046" t="s">
        <v>62</v>
      </c>
      <c r="R3046" t="s">
        <v>63</v>
      </c>
      <c r="S3046" t="s">
        <v>64</v>
      </c>
      <c r="T3046" t="s">
        <v>51</v>
      </c>
      <c r="U3046" t="s">
        <v>65</v>
      </c>
      <c r="V3046">
        <v>0.8</v>
      </c>
      <c r="W3046" s="1">
        <v>1092</v>
      </c>
      <c r="X3046">
        <v>1</v>
      </c>
      <c r="Y3046">
        <v>1.1100000000000001</v>
      </c>
      <c r="Z3046">
        <v>5</v>
      </c>
      <c r="AA3046">
        <v>0.22200000000000003</v>
      </c>
      <c r="AB3046" s="2">
        <v>0</v>
      </c>
      <c r="AC3046" s="1">
        <v>0</v>
      </c>
      <c r="AD3046" s="7">
        <v>43544</v>
      </c>
      <c r="AE3046" s="7">
        <v>43545</v>
      </c>
      <c r="AF3046">
        <v>1</v>
      </c>
      <c r="AG3046" t="s">
        <v>53</v>
      </c>
      <c r="AH3046" s="2">
        <v>0</v>
      </c>
      <c r="AI3046" s="1">
        <v>0</v>
      </c>
      <c r="AJ3046" s="1">
        <v>0</v>
      </c>
      <c r="AK3046" s="60" t="str">
        <f>+IF(Tabla1[[#This Row],[REQUEST_TY]]="SR MANTENIMIENTO CORRECTIVO", "EMERGENCIA", "OTROS")</f>
        <v>EMERGENCIA</v>
      </c>
      <c r="AL3046" s="6" t="str">
        <f>+_xlfn.IFS(Tabla1[[#This Row],[Veces obj]]&lt;=1,"0-1",Tabla1[[#This Row],[Veces obj]]&lt;=2,"1-2",Tabla1[[#This Row],[Veces obj]]&lt;=3,"2-3",TRUE,"&gt;3")</f>
        <v>0-1</v>
      </c>
      <c r="AM3046" s="60" t="str">
        <f>+_xlfn.IFS(MONTH(Tabla1[[#This Row],[MES]])&lt;=3,"Q1",MONTH(Tabla1[[#This Row],[MES]])&lt;=6,"Q2",MONTH(Tabla1[[#This Row],[MES]])&lt;=9,"Q3",TRUE,"Q4")</f>
        <v>Q1</v>
      </c>
      <c r="AN3046" s="15" t="str">
        <f>+IFERROR(VLOOKUP(Tabla1[[#This Row],[CUENTA]],CTAS[],2,0),"OTROS")</f>
        <v>HONEYWELL</v>
      </c>
      <c r="AP3046" s="15" t="str">
        <f>+IFERROR(VLOOKUP(Tabla1[[#This Row],[EMPLEADO]],IS[],3,0),"OTROS")</f>
        <v>JUAREZ</v>
      </c>
      <c r="AQ3046" s="15" t="str">
        <f>+IFERROR(VLOOKUP(Tabla1[[#This Row],[EMPLEADO]],IS[[NÓMINA]:[INGENIERO]],2,0),"OTROS")</f>
        <v>CARLOS MONTOYA</v>
      </c>
    </row>
    <row r="3047" spans="1:43" x14ac:dyDescent="0.25">
      <c r="A3047" t="s">
        <v>7477</v>
      </c>
      <c r="B3047">
        <v>1</v>
      </c>
      <c r="C3047" t="s">
        <v>9380</v>
      </c>
      <c r="D3047" t="s">
        <v>38</v>
      </c>
      <c r="E3047" t="s">
        <v>133</v>
      </c>
      <c r="F3047" t="s">
        <v>9381</v>
      </c>
      <c r="G3047" s="17" t="s">
        <v>663</v>
      </c>
      <c r="H3047" t="s">
        <v>136</v>
      </c>
      <c r="I3047" t="s">
        <v>43</v>
      </c>
      <c r="J3047" t="s">
        <v>8</v>
      </c>
      <c r="K3047" t="s">
        <v>59</v>
      </c>
      <c r="L3047" t="s">
        <v>221</v>
      </c>
      <c r="M3047" t="s">
        <v>222</v>
      </c>
      <c r="N3047">
        <v>0</v>
      </c>
      <c r="O3047" t="s">
        <v>47</v>
      </c>
      <c r="P3047">
        <v>28</v>
      </c>
      <c r="Q3047" t="s">
        <v>62</v>
      </c>
      <c r="R3047" t="s">
        <v>138</v>
      </c>
      <c r="S3047" t="s">
        <v>139</v>
      </c>
      <c r="T3047" t="s">
        <v>51</v>
      </c>
      <c r="U3047" t="s">
        <v>262</v>
      </c>
      <c r="V3047">
        <v>1.05</v>
      </c>
      <c r="W3047" s="1">
        <v>1651.6500000000003</v>
      </c>
      <c r="X3047">
        <v>1</v>
      </c>
      <c r="Y3047">
        <v>0.74</v>
      </c>
      <c r="Z3047">
        <v>4</v>
      </c>
      <c r="AA3047">
        <v>0.185</v>
      </c>
      <c r="AB3047" s="2">
        <v>0</v>
      </c>
      <c r="AC3047" s="1">
        <v>0</v>
      </c>
      <c r="AD3047" s="7">
        <v>43550</v>
      </c>
      <c r="AE3047" s="7">
        <v>43550</v>
      </c>
      <c r="AF3047">
        <v>0</v>
      </c>
      <c r="AG3047" t="s">
        <v>53</v>
      </c>
      <c r="AH3047" s="2">
        <v>0</v>
      </c>
      <c r="AI3047" s="1">
        <v>0</v>
      </c>
      <c r="AJ3047" s="1">
        <v>0</v>
      </c>
      <c r="AK3047" s="60" t="str">
        <f>+IF(Tabla1[[#This Row],[REQUEST_TY]]="SR MANTENIMIENTO CORRECTIVO", "EMERGENCIA", "OTROS")</f>
        <v>EMERGENCIA</v>
      </c>
      <c r="AL3047" s="6" t="str">
        <f>+_xlfn.IFS(Tabla1[[#This Row],[Veces obj]]&lt;=1,"0-1",Tabla1[[#This Row],[Veces obj]]&lt;=2,"1-2",Tabla1[[#This Row],[Veces obj]]&lt;=3,"2-3",TRUE,"&gt;3")</f>
        <v>0-1</v>
      </c>
      <c r="AM3047" s="60" t="str">
        <f>+_xlfn.IFS(MONTH(Tabla1[[#This Row],[MES]])&lt;=3,"Q1",MONTH(Tabla1[[#This Row],[MES]])&lt;=6,"Q2",MONTH(Tabla1[[#This Row],[MES]])&lt;=9,"Q3",TRUE,"Q4")</f>
        <v>Q1</v>
      </c>
      <c r="AN3047" s="15" t="str">
        <f>+IFERROR(VLOOKUP(Tabla1[[#This Row],[CUENTA]],CTAS[],2,0),"OTROS")</f>
        <v>OTROS</v>
      </c>
      <c r="AP3047" s="15" t="str">
        <f>+IFERROR(VLOOKUP(Tabla1[[#This Row],[EMPLEADO]],IS[],3,0),"OTROS")</f>
        <v>OTROS</v>
      </c>
      <c r="AQ3047" s="15" t="str">
        <f>+IFERROR(VLOOKUP(Tabla1[[#This Row],[EMPLEADO]],IS[[NÓMINA]:[INGENIERO]],2,0),"OTROS")</f>
        <v>OTROS</v>
      </c>
    </row>
    <row r="3048" spans="1:43" x14ac:dyDescent="0.25">
      <c r="A3048" t="s">
        <v>7477</v>
      </c>
      <c r="B3048">
        <v>1</v>
      </c>
      <c r="C3048" t="s">
        <v>9382</v>
      </c>
      <c r="D3048" t="s">
        <v>38</v>
      </c>
      <c r="E3048" t="s">
        <v>725</v>
      </c>
      <c r="F3048" t="s">
        <v>9383</v>
      </c>
      <c r="G3048" s="17" t="s">
        <v>1700</v>
      </c>
      <c r="H3048" t="s">
        <v>691</v>
      </c>
      <c r="I3048" t="s">
        <v>43</v>
      </c>
      <c r="J3048" t="s">
        <v>8</v>
      </c>
      <c r="K3048" t="s">
        <v>102</v>
      </c>
      <c r="L3048" t="s">
        <v>1142</v>
      </c>
      <c r="M3048" t="s">
        <v>640</v>
      </c>
      <c r="N3048">
        <v>0</v>
      </c>
      <c r="O3048" t="s">
        <v>47</v>
      </c>
      <c r="P3048">
        <v>4</v>
      </c>
      <c r="Q3048" t="s">
        <v>207</v>
      </c>
      <c r="R3048" t="s">
        <v>223</v>
      </c>
      <c r="S3048" t="s">
        <v>139</v>
      </c>
      <c r="T3048" t="s">
        <v>51</v>
      </c>
      <c r="U3048" t="s">
        <v>879</v>
      </c>
      <c r="V3048">
        <v>0.6</v>
      </c>
      <c r="W3048" s="1">
        <v>943.80000000000007</v>
      </c>
      <c r="X3048">
        <v>1</v>
      </c>
      <c r="Y3048">
        <v>1.85</v>
      </c>
      <c r="Z3048">
        <v>4</v>
      </c>
      <c r="AA3048">
        <v>0.46250000000000002</v>
      </c>
      <c r="AB3048" s="2">
        <v>0</v>
      </c>
      <c r="AC3048" s="1">
        <v>0</v>
      </c>
      <c r="AD3048" s="7">
        <v>43544</v>
      </c>
      <c r="AE3048" s="7">
        <v>43545</v>
      </c>
      <c r="AF3048">
        <v>1</v>
      </c>
      <c r="AG3048" t="s">
        <v>53</v>
      </c>
      <c r="AH3048" s="2">
        <v>0</v>
      </c>
      <c r="AI3048" s="1">
        <v>0</v>
      </c>
      <c r="AJ3048" s="1">
        <v>0</v>
      </c>
      <c r="AK3048" s="60" t="str">
        <f>+IF(Tabla1[[#This Row],[REQUEST_TY]]="SR MANTENIMIENTO CORRECTIVO", "EMERGENCIA", "OTROS")</f>
        <v>EMERGENCIA</v>
      </c>
      <c r="AL3048" s="6" t="str">
        <f>+_xlfn.IFS(Tabla1[[#This Row],[Veces obj]]&lt;=1,"0-1",Tabla1[[#This Row],[Veces obj]]&lt;=2,"1-2",Tabla1[[#This Row],[Veces obj]]&lt;=3,"2-3",TRUE,"&gt;3")</f>
        <v>0-1</v>
      </c>
      <c r="AM3048" s="60" t="str">
        <f>+_xlfn.IFS(MONTH(Tabla1[[#This Row],[MES]])&lt;=3,"Q1",MONTH(Tabla1[[#This Row],[MES]])&lt;=6,"Q2",MONTH(Tabla1[[#This Row],[MES]])&lt;=9,"Q3",TRUE,"Q4")</f>
        <v>Q1</v>
      </c>
      <c r="AN3048" s="15" t="str">
        <f>+IFERROR(VLOOKUP(Tabla1[[#This Row],[CUENTA]],CTAS[],2,0),"OTROS")</f>
        <v>OTROS</v>
      </c>
      <c r="AP3048" s="15" t="str">
        <f>+IFERROR(VLOOKUP(Tabla1[[#This Row],[EMPLEADO]],IS[],3,0),"OTROS")</f>
        <v>OTROS</v>
      </c>
      <c r="AQ3048" s="15" t="str">
        <f>+IFERROR(VLOOKUP(Tabla1[[#This Row],[EMPLEADO]],IS[[NÓMINA]:[INGENIERO]],2,0),"OTROS")</f>
        <v>OTROS</v>
      </c>
    </row>
    <row r="3049" spans="1:43" x14ac:dyDescent="0.25">
      <c r="A3049" t="s">
        <v>7477</v>
      </c>
      <c r="B3049">
        <v>1</v>
      </c>
      <c r="C3049" t="s">
        <v>9384</v>
      </c>
      <c r="D3049" t="s">
        <v>38</v>
      </c>
      <c r="E3049" t="s">
        <v>725</v>
      </c>
      <c r="F3049" t="s">
        <v>9385</v>
      </c>
      <c r="G3049" s="17" t="s">
        <v>9386</v>
      </c>
      <c r="H3049" t="s">
        <v>213</v>
      </c>
      <c r="I3049" t="s">
        <v>43</v>
      </c>
      <c r="J3049" t="s">
        <v>8</v>
      </c>
      <c r="K3049" t="s">
        <v>59</v>
      </c>
      <c r="L3049" t="s">
        <v>214</v>
      </c>
      <c r="M3049" t="s">
        <v>640</v>
      </c>
      <c r="N3049">
        <v>0</v>
      </c>
      <c r="O3049" t="s">
        <v>47</v>
      </c>
      <c r="P3049">
        <v>104</v>
      </c>
      <c r="Q3049" t="s">
        <v>48</v>
      </c>
      <c r="R3049" t="s">
        <v>223</v>
      </c>
      <c r="S3049" t="s">
        <v>139</v>
      </c>
      <c r="T3049" t="s">
        <v>51</v>
      </c>
      <c r="U3049" t="s">
        <v>353</v>
      </c>
      <c r="V3049">
        <v>1.1499999999999999</v>
      </c>
      <c r="W3049" s="1">
        <v>1808.95</v>
      </c>
      <c r="X3049">
        <v>1</v>
      </c>
      <c r="Y3049">
        <v>0.7</v>
      </c>
      <c r="Z3049">
        <v>4</v>
      </c>
      <c r="AA3049">
        <v>0.17499999999999999</v>
      </c>
      <c r="AB3049" s="2">
        <v>0</v>
      </c>
      <c r="AC3049" s="1">
        <v>0</v>
      </c>
      <c r="AD3049" s="7">
        <v>43545</v>
      </c>
      <c r="AE3049" s="7">
        <v>43545</v>
      </c>
      <c r="AF3049">
        <v>0</v>
      </c>
      <c r="AG3049" t="s">
        <v>53</v>
      </c>
      <c r="AH3049" s="2">
        <v>0</v>
      </c>
      <c r="AI3049" s="1">
        <v>0</v>
      </c>
      <c r="AJ3049" s="1">
        <v>0</v>
      </c>
      <c r="AK3049" s="60" t="str">
        <f>+IF(Tabla1[[#This Row],[REQUEST_TY]]="SR MANTENIMIENTO CORRECTIVO", "EMERGENCIA", "OTROS")</f>
        <v>EMERGENCIA</v>
      </c>
      <c r="AL3049" s="6" t="str">
        <f>+_xlfn.IFS(Tabla1[[#This Row],[Veces obj]]&lt;=1,"0-1",Tabla1[[#This Row],[Veces obj]]&lt;=2,"1-2",Tabla1[[#This Row],[Veces obj]]&lt;=3,"2-3",TRUE,"&gt;3")</f>
        <v>0-1</v>
      </c>
      <c r="AM3049" s="60" t="str">
        <f>+_xlfn.IFS(MONTH(Tabla1[[#This Row],[MES]])&lt;=3,"Q1",MONTH(Tabla1[[#This Row],[MES]])&lt;=6,"Q2",MONTH(Tabla1[[#This Row],[MES]])&lt;=9,"Q3",TRUE,"Q4")</f>
        <v>Q1</v>
      </c>
      <c r="AN3049" s="15" t="str">
        <f>+IFERROR(VLOOKUP(Tabla1[[#This Row],[CUENTA]],CTAS[],2,0),"OTROS")</f>
        <v>OTROS</v>
      </c>
      <c r="AP3049" s="15" t="str">
        <f>+IFERROR(VLOOKUP(Tabla1[[#This Row],[EMPLEADO]],IS[],3,0),"OTROS")</f>
        <v>OTROS</v>
      </c>
      <c r="AQ3049" s="15" t="str">
        <f>+IFERROR(VLOOKUP(Tabla1[[#This Row],[EMPLEADO]],IS[[NÓMINA]:[INGENIERO]],2,0),"OTROS")</f>
        <v>OTROS</v>
      </c>
    </row>
    <row r="3050" spans="1:43" x14ac:dyDescent="0.25">
      <c r="A3050" t="s">
        <v>7477</v>
      </c>
      <c r="B3050">
        <v>1</v>
      </c>
      <c r="C3050" t="s">
        <v>9387</v>
      </c>
      <c r="D3050" t="s">
        <v>38</v>
      </c>
      <c r="E3050" t="s">
        <v>4278</v>
      </c>
      <c r="F3050" t="s">
        <v>9388</v>
      </c>
      <c r="G3050" s="17" t="s">
        <v>9057</v>
      </c>
      <c r="H3050" t="s">
        <v>784</v>
      </c>
      <c r="I3050" t="s">
        <v>43</v>
      </c>
      <c r="J3050" t="s">
        <v>8</v>
      </c>
      <c r="K3050" t="s">
        <v>1541</v>
      </c>
      <c r="L3050" t="s">
        <v>1542</v>
      </c>
      <c r="M3050" t="s">
        <v>787</v>
      </c>
      <c r="N3050">
        <v>0</v>
      </c>
      <c r="O3050" t="s">
        <v>47</v>
      </c>
      <c r="P3050">
        <v>5</v>
      </c>
      <c r="Q3050" t="s">
        <v>207</v>
      </c>
      <c r="R3050" t="s">
        <v>95</v>
      </c>
      <c r="S3050" t="s">
        <v>64</v>
      </c>
      <c r="T3050" t="s">
        <v>51</v>
      </c>
      <c r="U3050" t="s">
        <v>209</v>
      </c>
      <c r="V3050">
        <v>0</v>
      </c>
      <c r="W3050" s="1">
        <v>0</v>
      </c>
      <c r="X3050">
        <v>1</v>
      </c>
      <c r="Y3050">
        <v>1.5</v>
      </c>
      <c r="Z3050">
        <v>5</v>
      </c>
      <c r="AA3050">
        <v>0.3</v>
      </c>
      <c r="AB3050" s="2">
        <v>0</v>
      </c>
      <c r="AC3050" s="1">
        <v>0</v>
      </c>
      <c r="AD3050" s="7">
        <v>43546</v>
      </c>
      <c r="AE3050" s="7">
        <v>43546</v>
      </c>
      <c r="AF3050">
        <v>0</v>
      </c>
      <c r="AG3050" t="s">
        <v>53</v>
      </c>
      <c r="AH3050" s="2">
        <v>0</v>
      </c>
      <c r="AI3050" s="1">
        <v>0</v>
      </c>
      <c r="AJ3050" s="1">
        <v>0</v>
      </c>
      <c r="AK3050" s="60" t="str">
        <f>+IF(Tabla1[[#This Row],[REQUEST_TY]]="SR MANTENIMIENTO CORRECTIVO", "EMERGENCIA", "OTROS")</f>
        <v>EMERGENCIA</v>
      </c>
      <c r="AL3050" s="6" t="str">
        <f>+_xlfn.IFS(Tabla1[[#This Row],[Veces obj]]&lt;=1,"0-1",Tabla1[[#This Row],[Veces obj]]&lt;=2,"1-2",Tabla1[[#This Row],[Veces obj]]&lt;=3,"2-3",TRUE,"&gt;3")</f>
        <v>0-1</v>
      </c>
      <c r="AM3050" s="60" t="str">
        <f>+_xlfn.IFS(MONTH(Tabla1[[#This Row],[MES]])&lt;=3,"Q1",MONTH(Tabla1[[#This Row],[MES]])&lt;=6,"Q2",MONTH(Tabla1[[#This Row],[MES]])&lt;=9,"Q3",TRUE,"Q4")</f>
        <v>Q1</v>
      </c>
      <c r="AN3050" s="15" t="str">
        <f>+IFERROR(VLOOKUP(Tabla1[[#This Row],[CUENTA]],CTAS[],2,0),"OTROS")</f>
        <v>OTROS</v>
      </c>
      <c r="AP3050" s="15" t="str">
        <f>+IFERROR(VLOOKUP(Tabla1[[#This Row],[EMPLEADO]],IS[],3,0),"OTROS")</f>
        <v>OTROS</v>
      </c>
      <c r="AQ3050" s="15" t="str">
        <f>+IFERROR(VLOOKUP(Tabla1[[#This Row],[EMPLEADO]],IS[[NÓMINA]:[INGENIERO]],2,0),"OTROS")</f>
        <v>OTROS</v>
      </c>
    </row>
    <row r="3051" spans="1:43" x14ac:dyDescent="0.25">
      <c r="A3051" t="s">
        <v>7477</v>
      </c>
      <c r="B3051">
        <v>1</v>
      </c>
      <c r="C3051" t="s">
        <v>9389</v>
      </c>
      <c r="D3051" t="s">
        <v>38</v>
      </c>
      <c r="E3051" t="s">
        <v>133</v>
      </c>
      <c r="F3051" t="s">
        <v>9390</v>
      </c>
      <c r="G3051" s="17" t="s">
        <v>4085</v>
      </c>
      <c r="H3051" t="s">
        <v>592</v>
      </c>
      <c r="I3051" t="s">
        <v>43</v>
      </c>
      <c r="J3051" t="s">
        <v>8</v>
      </c>
      <c r="K3051" t="s">
        <v>59</v>
      </c>
      <c r="L3051" t="s">
        <v>2364</v>
      </c>
      <c r="M3051" t="s">
        <v>2365</v>
      </c>
      <c r="N3051">
        <v>0</v>
      </c>
      <c r="O3051" t="s">
        <v>47</v>
      </c>
      <c r="P3051">
        <v>56</v>
      </c>
      <c r="Q3051" t="s">
        <v>82</v>
      </c>
      <c r="R3051" t="s">
        <v>138</v>
      </c>
      <c r="S3051" t="s">
        <v>139</v>
      </c>
      <c r="T3051" t="s">
        <v>208</v>
      </c>
      <c r="U3051" t="s">
        <v>140</v>
      </c>
      <c r="V3051">
        <v>1.1000000000000001</v>
      </c>
      <c r="W3051" s="1">
        <v>1730.3000000000004</v>
      </c>
      <c r="X3051">
        <v>1</v>
      </c>
      <c r="Y3051">
        <v>3.43</v>
      </c>
      <c r="Z3051">
        <v>6</v>
      </c>
      <c r="AA3051">
        <v>0.57166666666666666</v>
      </c>
      <c r="AB3051" s="2">
        <v>0</v>
      </c>
      <c r="AC3051" s="1">
        <v>0</v>
      </c>
      <c r="AD3051" s="7">
        <v>43545</v>
      </c>
      <c r="AE3051" s="7">
        <v>43545</v>
      </c>
      <c r="AF3051">
        <v>0</v>
      </c>
      <c r="AG3051" t="s">
        <v>53</v>
      </c>
      <c r="AH3051" s="2">
        <v>0</v>
      </c>
      <c r="AI3051" s="1">
        <v>0</v>
      </c>
      <c r="AJ3051" s="1">
        <v>0</v>
      </c>
      <c r="AK3051" s="60" t="str">
        <f>+IF(Tabla1[[#This Row],[REQUEST_TY]]="SR MANTENIMIENTO CORRECTIVO", "EMERGENCIA", "OTROS")</f>
        <v>EMERGENCIA</v>
      </c>
      <c r="AL3051" s="6" t="str">
        <f>+_xlfn.IFS(Tabla1[[#This Row],[Veces obj]]&lt;=1,"0-1",Tabla1[[#This Row],[Veces obj]]&lt;=2,"1-2",Tabla1[[#This Row],[Veces obj]]&lt;=3,"2-3",TRUE,"&gt;3")</f>
        <v>0-1</v>
      </c>
      <c r="AM3051" s="60" t="str">
        <f>+_xlfn.IFS(MONTH(Tabla1[[#This Row],[MES]])&lt;=3,"Q1",MONTH(Tabla1[[#This Row],[MES]])&lt;=6,"Q2",MONTH(Tabla1[[#This Row],[MES]])&lt;=9,"Q3",TRUE,"Q4")</f>
        <v>Q1</v>
      </c>
      <c r="AN3051" s="15" t="str">
        <f>+IFERROR(VLOOKUP(Tabla1[[#This Row],[CUENTA]],CTAS[],2,0),"OTROS")</f>
        <v>OTROS</v>
      </c>
      <c r="AP3051" s="15" t="str">
        <f>+IFERROR(VLOOKUP(Tabla1[[#This Row],[EMPLEADO]],IS[],3,0),"OTROS")</f>
        <v>CHIHUAHUA</v>
      </c>
      <c r="AQ3051" s="15" t="str">
        <f>+IFERROR(VLOOKUP(Tabla1[[#This Row],[EMPLEADO]],IS[[NÓMINA]:[INGENIERO]],2,0),"OTROS")</f>
        <v>VICTOR MENDEZ</v>
      </c>
    </row>
    <row r="3052" spans="1:43" x14ac:dyDescent="0.25">
      <c r="A3052" t="s">
        <v>7477</v>
      </c>
      <c r="B3052">
        <v>1</v>
      </c>
      <c r="C3052" t="s">
        <v>9391</v>
      </c>
      <c r="D3052" t="s">
        <v>38</v>
      </c>
      <c r="E3052" t="s">
        <v>76</v>
      </c>
      <c r="F3052" t="s">
        <v>9392</v>
      </c>
      <c r="G3052" s="17" t="s">
        <v>2363</v>
      </c>
      <c r="H3052" t="s">
        <v>592</v>
      </c>
      <c r="I3052" t="s">
        <v>43</v>
      </c>
      <c r="J3052" t="s">
        <v>8</v>
      </c>
      <c r="K3052" t="s">
        <v>59</v>
      </c>
      <c r="L3052" t="s">
        <v>2364</v>
      </c>
      <c r="M3052" t="s">
        <v>2365</v>
      </c>
      <c r="N3052">
        <v>0</v>
      </c>
      <c r="O3052" t="s">
        <v>47</v>
      </c>
      <c r="P3052">
        <v>41</v>
      </c>
      <c r="Q3052" t="s">
        <v>82</v>
      </c>
      <c r="R3052" t="s">
        <v>63</v>
      </c>
      <c r="S3052" t="s">
        <v>64</v>
      </c>
      <c r="T3052" t="s">
        <v>208</v>
      </c>
      <c r="U3052" t="s">
        <v>83</v>
      </c>
      <c r="V3052">
        <v>1.05</v>
      </c>
      <c r="W3052" s="1">
        <v>1433.25</v>
      </c>
      <c r="X3052">
        <v>1</v>
      </c>
      <c r="Y3052">
        <v>2.12</v>
      </c>
      <c r="Z3052">
        <v>9</v>
      </c>
      <c r="AA3052">
        <v>0.23555555555555557</v>
      </c>
      <c r="AB3052" s="2">
        <v>0</v>
      </c>
      <c r="AC3052" s="1">
        <v>0</v>
      </c>
      <c r="AD3052" s="7">
        <v>43545</v>
      </c>
      <c r="AE3052" s="7">
        <v>43545</v>
      </c>
      <c r="AF3052">
        <v>0</v>
      </c>
      <c r="AG3052" t="s">
        <v>53</v>
      </c>
      <c r="AH3052" s="2">
        <v>0</v>
      </c>
      <c r="AI3052" s="1">
        <v>0</v>
      </c>
      <c r="AJ3052" s="1">
        <v>0</v>
      </c>
      <c r="AK3052" s="60" t="str">
        <f>+IF(Tabla1[[#This Row],[REQUEST_TY]]="SR MANTENIMIENTO CORRECTIVO", "EMERGENCIA", "OTROS")</f>
        <v>EMERGENCIA</v>
      </c>
      <c r="AL3052" s="6" t="str">
        <f>+_xlfn.IFS(Tabla1[[#This Row],[Veces obj]]&lt;=1,"0-1",Tabla1[[#This Row],[Veces obj]]&lt;=2,"1-2",Tabla1[[#This Row],[Veces obj]]&lt;=3,"2-3",TRUE,"&gt;3")</f>
        <v>0-1</v>
      </c>
      <c r="AM3052" s="60" t="str">
        <f>+_xlfn.IFS(MONTH(Tabla1[[#This Row],[MES]])&lt;=3,"Q1",MONTH(Tabla1[[#This Row],[MES]])&lt;=6,"Q2",MONTH(Tabla1[[#This Row],[MES]])&lt;=9,"Q3",TRUE,"Q4")</f>
        <v>Q1</v>
      </c>
      <c r="AN3052" s="15" t="str">
        <f>+IFERROR(VLOOKUP(Tabla1[[#This Row],[CUENTA]],CTAS[],2,0),"OTROS")</f>
        <v>OTROS</v>
      </c>
      <c r="AP3052" s="15" t="str">
        <f>+IFERROR(VLOOKUP(Tabla1[[#This Row],[EMPLEADO]],IS[],3,0),"OTROS")</f>
        <v>CHIHUAHUA</v>
      </c>
      <c r="AQ3052" s="15" t="str">
        <f>+IFERROR(VLOOKUP(Tabla1[[#This Row],[EMPLEADO]],IS[[NÓMINA]:[INGENIERO]],2,0),"OTROS")</f>
        <v>VICTOR MENDEZ</v>
      </c>
    </row>
    <row r="3053" spans="1:43" x14ac:dyDescent="0.25">
      <c r="A3053" t="s">
        <v>7477</v>
      </c>
      <c r="B3053">
        <v>1</v>
      </c>
      <c r="C3053" t="s">
        <v>9393</v>
      </c>
      <c r="D3053" t="s">
        <v>3370</v>
      </c>
      <c r="E3053" t="s">
        <v>7887</v>
      </c>
      <c r="F3053" t="s">
        <v>9394</v>
      </c>
      <c r="G3053" s="17" t="s">
        <v>9395</v>
      </c>
      <c r="H3053" t="s">
        <v>220</v>
      </c>
      <c r="I3053" t="s">
        <v>43</v>
      </c>
      <c r="J3053" t="s">
        <v>8</v>
      </c>
      <c r="K3053" t="s">
        <v>117</v>
      </c>
      <c r="L3053" t="s">
        <v>9396</v>
      </c>
      <c r="M3053" t="s">
        <v>2495</v>
      </c>
      <c r="N3053">
        <v>0</v>
      </c>
      <c r="O3053" t="s">
        <v>47</v>
      </c>
      <c r="P3053" t="s">
        <v>822</v>
      </c>
      <c r="Q3053" t="s">
        <v>48</v>
      </c>
      <c r="R3053" t="s">
        <v>317</v>
      </c>
      <c r="S3053" t="s">
        <v>318</v>
      </c>
      <c r="T3053" t="s">
        <v>51</v>
      </c>
      <c r="U3053" t="s">
        <v>353</v>
      </c>
      <c r="V3053">
        <v>1</v>
      </c>
      <c r="W3053" s="1">
        <v>2359.5000000000005</v>
      </c>
      <c r="X3053">
        <v>0</v>
      </c>
      <c r="Y3053">
        <v>4</v>
      </c>
      <c r="Z3053">
        <v>4</v>
      </c>
      <c r="AA3053">
        <v>1</v>
      </c>
      <c r="AB3053" s="2">
        <v>0</v>
      </c>
      <c r="AC3053" s="1">
        <v>0</v>
      </c>
      <c r="AD3053" s="7">
        <v>43544</v>
      </c>
      <c r="AE3053" s="7">
        <v>43549</v>
      </c>
      <c r="AF3053">
        <v>3</v>
      </c>
      <c r="AG3053" t="s">
        <v>1680</v>
      </c>
      <c r="AH3053" s="2">
        <v>0</v>
      </c>
      <c r="AI3053" s="1">
        <v>0</v>
      </c>
      <c r="AJ3053" s="1">
        <v>0</v>
      </c>
      <c r="AK3053" s="60" t="str">
        <f>+IF(Tabla1[[#This Row],[REQUEST_TY]]="SR MANTENIMIENTO CORRECTIVO", "EMERGENCIA", "OTROS")</f>
        <v>OTROS</v>
      </c>
      <c r="AL3053" s="6" t="str">
        <f>+_xlfn.IFS(Tabla1[[#This Row],[Veces obj]]&lt;=1,"0-1",Tabla1[[#This Row],[Veces obj]]&lt;=2,"1-2",Tabla1[[#This Row],[Veces obj]]&lt;=3,"2-3",TRUE,"&gt;3")</f>
        <v>0-1</v>
      </c>
      <c r="AM3053" s="60" t="str">
        <f>+_xlfn.IFS(MONTH(Tabla1[[#This Row],[MES]])&lt;=3,"Q1",MONTH(Tabla1[[#This Row],[MES]])&lt;=6,"Q2",MONTH(Tabla1[[#This Row],[MES]])&lt;=9,"Q3",TRUE,"Q4")</f>
        <v>Q1</v>
      </c>
      <c r="AN3053" s="15" t="str">
        <f>+IFERROR(VLOOKUP(Tabla1[[#This Row],[CUENTA]],CTAS[],2,0),"OTROS")</f>
        <v>OTROS</v>
      </c>
      <c r="AP3053" s="15" t="str">
        <f>+IFERROR(VLOOKUP(Tabla1[[#This Row],[EMPLEADO]],IS[],3,0),"OTROS")</f>
        <v>OTROS</v>
      </c>
      <c r="AQ3053" s="15" t="str">
        <f>+IFERROR(VLOOKUP(Tabla1[[#This Row],[EMPLEADO]],IS[[NÓMINA]:[INGENIERO]],2,0),"OTROS")</f>
        <v>OTROS</v>
      </c>
    </row>
    <row r="3054" spans="1:43" x14ac:dyDescent="0.25">
      <c r="A3054" t="s">
        <v>7477</v>
      </c>
      <c r="B3054">
        <v>1</v>
      </c>
      <c r="C3054" t="s">
        <v>9397</v>
      </c>
      <c r="D3054" t="s">
        <v>38</v>
      </c>
      <c r="E3054" t="s">
        <v>55</v>
      </c>
      <c r="F3054" t="s">
        <v>9398</v>
      </c>
      <c r="G3054" s="17" t="s">
        <v>9399</v>
      </c>
      <c r="H3054" t="s">
        <v>409</v>
      </c>
      <c r="I3054" t="s">
        <v>43</v>
      </c>
      <c r="J3054" t="s">
        <v>8</v>
      </c>
      <c r="K3054" t="s">
        <v>7478</v>
      </c>
      <c r="L3054" t="s">
        <v>9400</v>
      </c>
      <c r="M3054" t="s">
        <v>714</v>
      </c>
      <c r="N3054">
        <v>0</v>
      </c>
      <c r="O3054" t="s">
        <v>47</v>
      </c>
      <c r="P3054">
        <v>212</v>
      </c>
      <c r="Q3054" t="s">
        <v>48</v>
      </c>
      <c r="R3054" t="s">
        <v>63</v>
      </c>
      <c r="S3054" t="s">
        <v>64</v>
      </c>
      <c r="T3054" t="s">
        <v>51</v>
      </c>
      <c r="U3054" t="s">
        <v>96</v>
      </c>
      <c r="V3054">
        <v>1.1000000000000001</v>
      </c>
      <c r="W3054" s="1">
        <v>1501.5000000000002</v>
      </c>
      <c r="X3054">
        <v>1</v>
      </c>
      <c r="Y3054">
        <v>1.3</v>
      </c>
      <c r="Z3054">
        <v>5</v>
      </c>
      <c r="AA3054">
        <v>0.26</v>
      </c>
      <c r="AB3054" s="2">
        <v>0</v>
      </c>
      <c r="AC3054" s="1">
        <v>0</v>
      </c>
      <c r="AD3054" s="7">
        <v>43550</v>
      </c>
      <c r="AE3054" s="7">
        <v>43550</v>
      </c>
      <c r="AF3054">
        <v>0</v>
      </c>
      <c r="AG3054" t="s">
        <v>53</v>
      </c>
      <c r="AH3054" s="2">
        <v>0</v>
      </c>
      <c r="AI3054" s="1">
        <v>0</v>
      </c>
      <c r="AJ3054" s="1">
        <v>0</v>
      </c>
      <c r="AK3054" s="60" t="str">
        <f>+IF(Tabla1[[#This Row],[REQUEST_TY]]="SR MANTENIMIENTO CORRECTIVO", "EMERGENCIA", "OTROS")</f>
        <v>EMERGENCIA</v>
      </c>
      <c r="AL3054" s="6" t="str">
        <f>+_xlfn.IFS(Tabla1[[#This Row],[Veces obj]]&lt;=1,"0-1",Tabla1[[#This Row],[Veces obj]]&lt;=2,"1-2",Tabla1[[#This Row],[Veces obj]]&lt;=3,"2-3",TRUE,"&gt;3")</f>
        <v>0-1</v>
      </c>
      <c r="AM3054" s="60" t="str">
        <f>+_xlfn.IFS(MONTH(Tabla1[[#This Row],[MES]])&lt;=3,"Q1",MONTH(Tabla1[[#This Row],[MES]])&lt;=6,"Q2",MONTH(Tabla1[[#This Row],[MES]])&lt;=9,"Q3",TRUE,"Q4")</f>
        <v>Q1</v>
      </c>
      <c r="AN3054" s="15" t="str">
        <f>+IFERROR(VLOOKUP(Tabla1[[#This Row],[CUENTA]],CTAS[],2,0),"OTROS")</f>
        <v>OTROS</v>
      </c>
      <c r="AP3054" s="15" t="str">
        <f>+IFERROR(VLOOKUP(Tabla1[[#This Row],[EMPLEADO]],IS[],3,0),"OTROS")</f>
        <v>OTROS</v>
      </c>
      <c r="AQ3054" s="15" t="str">
        <f>+IFERROR(VLOOKUP(Tabla1[[#This Row],[EMPLEADO]],IS[[NÓMINA]:[INGENIERO]],2,0),"OTROS")</f>
        <v>OTROS</v>
      </c>
    </row>
    <row r="3055" spans="1:43" x14ac:dyDescent="0.25">
      <c r="A3055" t="s">
        <v>7477</v>
      </c>
      <c r="B3055">
        <v>1</v>
      </c>
      <c r="C3055" t="s">
        <v>9401</v>
      </c>
      <c r="D3055" t="s">
        <v>38</v>
      </c>
      <c r="E3055" t="s">
        <v>133</v>
      </c>
      <c r="F3055" t="s">
        <v>9402</v>
      </c>
      <c r="G3055" s="17" t="s">
        <v>408</v>
      </c>
      <c r="H3055" t="s">
        <v>409</v>
      </c>
      <c r="I3055" t="s">
        <v>43</v>
      </c>
      <c r="J3055" t="s">
        <v>8</v>
      </c>
      <c r="K3055" t="s">
        <v>59</v>
      </c>
      <c r="L3055" t="s">
        <v>410</v>
      </c>
      <c r="M3055" t="s">
        <v>411</v>
      </c>
      <c r="N3055">
        <v>0</v>
      </c>
      <c r="O3055" t="s">
        <v>47</v>
      </c>
      <c r="P3055">
        <v>43</v>
      </c>
      <c r="Q3055" t="s">
        <v>82</v>
      </c>
      <c r="R3055" t="s">
        <v>138</v>
      </c>
      <c r="S3055" t="s">
        <v>139</v>
      </c>
      <c r="T3055" t="s">
        <v>51</v>
      </c>
      <c r="U3055" t="s">
        <v>140</v>
      </c>
      <c r="V3055">
        <v>1.1000000000000001</v>
      </c>
      <c r="W3055" s="1">
        <v>1730.3000000000004</v>
      </c>
      <c r="X3055">
        <v>1</v>
      </c>
      <c r="Y3055">
        <v>4.1500000000000004</v>
      </c>
      <c r="Z3055">
        <v>4</v>
      </c>
      <c r="AA3055">
        <v>1.0375000000000001</v>
      </c>
      <c r="AB3055" s="2">
        <v>9.3750000000000222E-3</v>
      </c>
      <c r="AC3055" s="1">
        <v>-14.746875000000037</v>
      </c>
      <c r="AD3055" s="7">
        <v>43549</v>
      </c>
      <c r="AE3055" s="7">
        <v>43549</v>
      </c>
      <c r="AF3055">
        <v>0</v>
      </c>
      <c r="AG3055" t="s">
        <v>53</v>
      </c>
      <c r="AH3055" s="2">
        <v>0</v>
      </c>
      <c r="AI3055" s="1">
        <v>0</v>
      </c>
      <c r="AJ3055" s="1">
        <v>0</v>
      </c>
      <c r="AK3055" s="60" t="str">
        <f>+IF(Tabla1[[#This Row],[REQUEST_TY]]="SR MANTENIMIENTO CORRECTIVO", "EMERGENCIA", "OTROS")</f>
        <v>EMERGENCIA</v>
      </c>
      <c r="AL3055" s="6" t="str">
        <f>+_xlfn.IFS(Tabla1[[#This Row],[Veces obj]]&lt;=1,"0-1",Tabla1[[#This Row],[Veces obj]]&lt;=2,"1-2",Tabla1[[#This Row],[Veces obj]]&lt;=3,"2-3",TRUE,"&gt;3")</f>
        <v>1-2</v>
      </c>
      <c r="AM3055" s="60" t="str">
        <f>+_xlfn.IFS(MONTH(Tabla1[[#This Row],[MES]])&lt;=3,"Q1",MONTH(Tabla1[[#This Row],[MES]])&lt;=6,"Q2",MONTH(Tabla1[[#This Row],[MES]])&lt;=9,"Q3",TRUE,"Q4")</f>
        <v>Q1</v>
      </c>
      <c r="AN3055" s="15" t="str">
        <f>+IFERROR(VLOOKUP(Tabla1[[#This Row],[CUENTA]],CTAS[],2,0),"OTROS")</f>
        <v>OTROS</v>
      </c>
      <c r="AP3055" s="15" t="str">
        <f>+IFERROR(VLOOKUP(Tabla1[[#This Row],[EMPLEADO]],IS[],3,0),"OTROS")</f>
        <v>OTROS</v>
      </c>
      <c r="AQ3055" s="15" t="str">
        <f>+IFERROR(VLOOKUP(Tabla1[[#This Row],[EMPLEADO]],IS[[NÓMINA]:[INGENIERO]],2,0),"OTROS")</f>
        <v>OTROS</v>
      </c>
    </row>
    <row r="3056" spans="1:43" x14ac:dyDescent="0.25">
      <c r="A3056" t="s">
        <v>7477</v>
      </c>
      <c r="B3056">
        <v>1</v>
      </c>
      <c r="C3056" t="s">
        <v>9403</v>
      </c>
      <c r="D3056" t="s">
        <v>38</v>
      </c>
      <c r="E3056" t="s">
        <v>332</v>
      </c>
      <c r="F3056" t="s">
        <v>9404</v>
      </c>
      <c r="G3056" s="17" t="s">
        <v>9405</v>
      </c>
      <c r="H3056" t="s">
        <v>213</v>
      </c>
      <c r="I3056" t="s">
        <v>43</v>
      </c>
      <c r="J3056" t="s">
        <v>8</v>
      </c>
      <c r="K3056" t="s">
        <v>59</v>
      </c>
      <c r="L3056" t="s">
        <v>2783</v>
      </c>
      <c r="M3056" t="s">
        <v>640</v>
      </c>
      <c r="N3056">
        <v>0</v>
      </c>
      <c r="O3056" t="s">
        <v>47</v>
      </c>
      <c r="P3056">
        <v>196</v>
      </c>
      <c r="Q3056" t="s">
        <v>48</v>
      </c>
      <c r="R3056" t="s">
        <v>317</v>
      </c>
      <c r="S3056" t="s">
        <v>318</v>
      </c>
      <c r="T3056" t="s">
        <v>51</v>
      </c>
      <c r="U3056" t="s">
        <v>353</v>
      </c>
      <c r="V3056">
        <v>1.1499999999999999</v>
      </c>
      <c r="W3056" s="1">
        <v>1808.95</v>
      </c>
      <c r="X3056">
        <v>1</v>
      </c>
      <c r="Y3056">
        <v>1.1000000000000001</v>
      </c>
      <c r="Z3056">
        <v>4</v>
      </c>
      <c r="AA3056">
        <v>0.27500000000000002</v>
      </c>
      <c r="AB3056" s="2">
        <v>0</v>
      </c>
      <c r="AC3056" s="1">
        <v>0</v>
      </c>
      <c r="AD3056" s="7">
        <v>43545</v>
      </c>
      <c r="AE3056" s="7">
        <v>43545</v>
      </c>
      <c r="AF3056">
        <v>0</v>
      </c>
      <c r="AG3056" t="s">
        <v>53</v>
      </c>
      <c r="AH3056" s="2">
        <v>0</v>
      </c>
      <c r="AI3056" s="1">
        <v>0</v>
      </c>
      <c r="AJ3056" s="1">
        <v>0</v>
      </c>
      <c r="AK3056" s="60" t="str">
        <f>+IF(Tabla1[[#This Row],[REQUEST_TY]]="SR MANTENIMIENTO CORRECTIVO", "EMERGENCIA", "OTROS")</f>
        <v>EMERGENCIA</v>
      </c>
      <c r="AL3056" s="6" t="str">
        <f>+_xlfn.IFS(Tabla1[[#This Row],[Veces obj]]&lt;=1,"0-1",Tabla1[[#This Row],[Veces obj]]&lt;=2,"1-2",Tabla1[[#This Row],[Veces obj]]&lt;=3,"2-3",TRUE,"&gt;3")</f>
        <v>0-1</v>
      </c>
      <c r="AM3056" s="60" t="str">
        <f>+_xlfn.IFS(MONTH(Tabla1[[#This Row],[MES]])&lt;=3,"Q1",MONTH(Tabla1[[#This Row],[MES]])&lt;=6,"Q2",MONTH(Tabla1[[#This Row],[MES]])&lt;=9,"Q3",TRUE,"Q4")</f>
        <v>Q1</v>
      </c>
      <c r="AN3056" s="15" t="str">
        <f>+IFERROR(VLOOKUP(Tabla1[[#This Row],[CUENTA]],CTAS[],2,0),"OTROS")</f>
        <v>OTROS</v>
      </c>
      <c r="AP3056" s="15" t="str">
        <f>+IFERROR(VLOOKUP(Tabla1[[#This Row],[EMPLEADO]],IS[],3,0),"OTROS")</f>
        <v>OTROS</v>
      </c>
      <c r="AQ3056" s="15" t="str">
        <f>+IFERROR(VLOOKUP(Tabla1[[#This Row],[EMPLEADO]],IS[[NÓMINA]:[INGENIERO]],2,0),"OTROS")</f>
        <v>OTROS</v>
      </c>
    </row>
    <row r="3057" spans="1:43" x14ac:dyDescent="0.25">
      <c r="A3057" t="s">
        <v>7477</v>
      </c>
      <c r="B3057">
        <v>1</v>
      </c>
      <c r="C3057" t="s">
        <v>9406</v>
      </c>
      <c r="D3057" t="s">
        <v>38</v>
      </c>
      <c r="E3057" t="s">
        <v>5605</v>
      </c>
      <c r="F3057" t="s">
        <v>9407</v>
      </c>
      <c r="G3057" s="17" t="s">
        <v>8654</v>
      </c>
      <c r="H3057" t="s">
        <v>691</v>
      </c>
      <c r="I3057" t="s">
        <v>43</v>
      </c>
      <c r="J3057" t="s">
        <v>8</v>
      </c>
      <c r="K3057" t="s">
        <v>1296</v>
      </c>
      <c r="L3057" t="s">
        <v>1800</v>
      </c>
      <c r="M3057" t="s">
        <v>1298</v>
      </c>
      <c r="N3057">
        <v>0</v>
      </c>
      <c r="O3057" t="s">
        <v>47</v>
      </c>
      <c r="P3057">
        <v>8</v>
      </c>
      <c r="Q3057" t="s">
        <v>194</v>
      </c>
      <c r="R3057" t="s">
        <v>153</v>
      </c>
      <c r="S3057" t="s">
        <v>50</v>
      </c>
      <c r="T3057" t="s">
        <v>51</v>
      </c>
      <c r="U3057" t="s">
        <v>444</v>
      </c>
      <c r="V3057">
        <v>0</v>
      </c>
      <c r="W3057" s="1">
        <v>0</v>
      </c>
      <c r="X3057">
        <v>1</v>
      </c>
      <c r="Y3057">
        <v>2.33</v>
      </c>
      <c r="Z3057">
        <v>5</v>
      </c>
      <c r="AA3057">
        <v>0.46600000000000003</v>
      </c>
      <c r="AB3057" s="2">
        <v>0</v>
      </c>
      <c r="AC3057" s="1">
        <v>0</v>
      </c>
      <c r="AD3057" s="7">
        <v>43545</v>
      </c>
      <c r="AE3057" s="7">
        <v>43545</v>
      </c>
      <c r="AF3057">
        <v>0</v>
      </c>
      <c r="AG3057" t="s">
        <v>53</v>
      </c>
      <c r="AH3057" s="2">
        <v>0</v>
      </c>
      <c r="AI3057" s="1">
        <v>0</v>
      </c>
      <c r="AJ3057" s="1">
        <v>0</v>
      </c>
      <c r="AK3057" s="60" t="str">
        <f>+IF(Tabla1[[#This Row],[REQUEST_TY]]="SR MANTENIMIENTO CORRECTIVO", "EMERGENCIA", "OTROS")</f>
        <v>EMERGENCIA</v>
      </c>
      <c r="AL3057" s="6" t="str">
        <f>+_xlfn.IFS(Tabla1[[#This Row],[Veces obj]]&lt;=1,"0-1",Tabla1[[#This Row],[Veces obj]]&lt;=2,"1-2",Tabla1[[#This Row],[Veces obj]]&lt;=3,"2-3",TRUE,"&gt;3")</f>
        <v>0-1</v>
      </c>
      <c r="AM3057" s="60" t="str">
        <f>+_xlfn.IFS(MONTH(Tabla1[[#This Row],[MES]])&lt;=3,"Q1",MONTH(Tabla1[[#This Row],[MES]])&lt;=6,"Q2",MONTH(Tabla1[[#This Row],[MES]])&lt;=9,"Q3",TRUE,"Q4")</f>
        <v>Q1</v>
      </c>
      <c r="AN3057" s="15" t="str">
        <f>+IFERROR(VLOOKUP(Tabla1[[#This Row],[CUENTA]],CTAS[],2,0),"OTROS")</f>
        <v>OTROS</v>
      </c>
      <c r="AP3057" s="15" t="str">
        <f>+IFERROR(VLOOKUP(Tabla1[[#This Row],[EMPLEADO]],IS[],3,0),"OTROS")</f>
        <v>OTROS</v>
      </c>
      <c r="AQ3057" s="15" t="str">
        <f>+IFERROR(VLOOKUP(Tabla1[[#This Row],[EMPLEADO]],IS[[NÓMINA]:[INGENIERO]],2,0),"OTROS")</f>
        <v>OTROS</v>
      </c>
    </row>
    <row r="3058" spans="1:43" x14ac:dyDescent="0.25">
      <c r="A3058" t="s">
        <v>7477</v>
      </c>
      <c r="B3058">
        <v>1</v>
      </c>
      <c r="C3058" t="s">
        <v>9408</v>
      </c>
      <c r="D3058" t="s">
        <v>38</v>
      </c>
      <c r="E3058" t="s">
        <v>604</v>
      </c>
      <c r="F3058" t="s">
        <v>9409</v>
      </c>
      <c r="G3058" s="17" t="s">
        <v>5407</v>
      </c>
      <c r="H3058" t="s">
        <v>740</v>
      </c>
      <c r="I3058" t="s">
        <v>43</v>
      </c>
      <c r="J3058" t="s">
        <v>8</v>
      </c>
      <c r="K3058" t="s">
        <v>741</v>
      </c>
      <c r="L3058" t="s">
        <v>742</v>
      </c>
      <c r="M3058" t="s">
        <v>743</v>
      </c>
      <c r="N3058">
        <v>0</v>
      </c>
      <c r="O3058" t="s">
        <v>47</v>
      </c>
      <c r="P3058">
        <v>41</v>
      </c>
      <c r="Q3058" t="s">
        <v>82</v>
      </c>
      <c r="R3058" t="s">
        <v>63</v>
      </c>
      <c r="S3058" t="s">
        <v>64</v>
      </c>
      <c r="T3058" t="s">
        <v>51</v>
      </c>
      <c r="U3058" t="s">
        <v>83</v>
      </c>
      <c r="V3058">
        <v>1.05</v>
      </c>
      <c r="W3058" s="1">
        <v>1433.25</v>
      </c>
      <c r="X3058">
        <v>1</v>
      </c>
      <c r="Y3058">
        <v>1.03</v>
      </c>
      <c r="Z3058">
        <v>5</v>
      </c>
      <c r="AA3058">
        <v>0.20600000000000002</v>
      </c>
      <c r="AB3058" s="2">
        <v>0</v>
      </c>
      <c r="AC3058" s="1">
        <v>0</v>
      </c>
      <c r="AD3058" s="7">
        <v>43549</v>
      </c>
      <c r="AE3058" s="7">
        <v>43549</v>
      </c>
      <c r="AF3058">
        <v>0</v>
      </c>
      <c r="AG3058" t="s">
        <v>53</v>
      </c>
      <c r="AH3058" s="2">
        <v>0</v>
      </c>
      <c r="AI3058" s="1">
        <v>0</v>
      </c>
      <c r="AJ3058" s="1">
        <v>0</v>
      </c>
      <c r="AK3058" s="60" t="str">
        <f>+IF(Tabla1[[#This Row],[REQUEST_TY]]="SR MANTENIMIENTO CORRECTIVO", "EMERGENCIA", "OTROS")</f>
        <v>EMERGENCIA</v>
      </c>
      <c r="AL3058" s="6" t="str">
        <f>+_xlfn.IFS(Tabla1[[#This Row],[Veces obj]]&lt;=1,"0-1",Tabla1[[#This Row],[Veces obj]]&lt;=2,"1-2",Tabla1[[#This Row],[Veces obj]]&lt;=3,"2-3",TRUE,"&gt;3")</f>
        <v>0-1</v>
      </c>
      <c r="AM3058" s="60" t="str">
        <f>+_xlfn.IFS(MONTH(Tabla1[[#This Row],[MES]])&lt;=3,"Q1",MONTH(Tabla1[[#This Row],[MES]])&lt;=6,"Q2",MONTH(Tabla1[[#This Row],[MES]])&lt;=9,"Q3",TRUE,"Q4")</f>
        <v>Q1</v>
      </c>
      <c r="AN3058" s="15" t="str">
        <f>+IFERROR(VLOOKUP(Tabla1[[#This Row],[CUENTA]],CTAS[],2,0),"OTROS")</f>
        <v>OTROS</v>
      </c>
      <c r="AP3058" s="15" t="str">
        <f>+IFERROR(VLOOKUP(Tabla1[[#This Row],[EMPLEADO]],IS[],3,0),"OTROS")</f>
        <v>OTROS</v>
      </c>
      <c r="AQ3058" s="15" t="str">
        <f>+IFERROR(VLOOKUP(Tabla1[[#This Row],[EMPLEADO]],IS[[NÓMINA]:[INGENIERO]],2,0),"OTROS")</f>
        <v>OTROS</v>
      </c>
    </row>
    <row r="3059" spans="1:43" x14ac:dyDescent="0.25">
      <c r="A3059" t="s">
        <v>7477</v>
      </c>
      <c r="B3059">
        <v>1</v>
      </c>
      <c r="C3059" t="s">
        <v>9410</v>
      </c>
      <c r="D3059" t="s">
        <v>3370</v>
      </c>
      <c r="E3059" t="s">
        <v>7887</v>
      </c>
      <c r="F3059" t="s">
        <v>9411</v>
      </c>
      <c r="G3059" s="17" t="s">
        <v>9395</v>
      </c>
      <c r="H3059" t="s">
        <v>220</v>
      </c>
      <c r="I3059" t="s">
        <v>43</v>
      </c>
      <c r="J3059" t="s">
        <v>8</v>
      </c>
      <c r="K3059" t="s">
        <v>117</v>
      </c>
      <c r="L3059" t="s">
        <v>9396</v>
      </c>
      <c r="M3059" t="s">
        <v>2495</v>
      </c>
      <c r="N3059">
        <v>0</v>
      </c>
      <c r="O3059" t="s">
        <v>47</v>
      </c>
      <c r="P3059" t="s">
        <v>822</v>
      </c>
      <c r="Q3059" t="s">
        <v>48</v>
      </c>
      <c r="R3059" t="s">
        <v>317</v>
      </c>
      <c r="S3059" t="s">
        <v>318</v>
      </c>
      <c r="T3059" t="s">
        <v>51</v>
      </c>
      <c r="U3059" t="s">
        <v>353</v>
      </c>
      <c r="V3059">
        <v>1</v>
      </c>
      <c r="W3059" s="1">
        <v>2359.5000000000005</v>
      </c>
      <c r="X3059">
        <v>0</v>
      </c>
      <c r="Y3059">
        <v>4</v>
      </c>
      <c r="Z3059">
        <v>4</v>
      </c>
      <c r="AA3059">
        <v>1</v>
      </c>
      <c r="AB3059" s="2">
        <v>0</v>
      </c>
      <c r="AC3059" s="1">
        <v>0</v>
      </c>
      <c r="AD3059" s="7">
        <v>43544</v>
      </c>
      <c r="AE3059" s="7">
        <v>43549</v>
      </c>
      <c r="AF3059">
        <v>3</v>
      </c>
      <c r="AG3059" t="s">
        <v>1680</v>
      </c>
      <c r="AH3059" s="2">
        <v>0</v>
      </c>
      <c r="AI3059" s="1">
        <v>0</v>
      </c>
      <c r="AJ3059" s="1">
        <v>0</v>
      </c>
      <c r="AK3059" s="60" t="str">
        <f>+IF(Tabla1[[#This Row],[REQUEST_TY]]="SR MANTENIMIENTO CORRECTIVO", "EMERGENCIA", "OTROS")</f>
        <v>OTROS</v>
      </c>
      <c r="AL3059" s="6" t="str">
        <f>+_xlfn.IFS(Tabla1[[#This Row],[Veces obj]]&lt;=1,"0-1",Tabla1[[#This Row],[Veces obj]]&lt;=2,"1-2",Tabla1[[#This Row],[Veces obj]]&lt;=3,"2-3",TRUE,"&gt;3")</f>
        <v>0-1</v>
      </c>
      <c r="AM3059" s="60" t="str">
        <f>+_xlfn.IFS(MONTH(Tabla1[[#This Row],[MES]])&lt;=3,"Q1",MONTH(Tabla1[[#This Row],[MES]])&lt;=6,"Q2",MONTH(Tabla1[[#This Row],[MES]])&lt;=9,"Q3",TRUE,"Q4")</f>
        <v>Q1</v>
      </c>
      <c r="AN3059" s="15" t="str">
        <f>+IFERROR(VLOOKUP(Tabla1[[#This Row],[CUENTA]],CTAS[],2,0),"OTROS")</f>
        <v>OTROS</v>
      </c>
      <c r="AP3059" s="15" t="str">
        <f>+IFERROR(VLOOKUP(Tabla1[[#This Row],[EMPLEADO]],IS[],3,0),"OTROS")</f>
        <v>OTROS</v>
      </c>
      <c r="AQ3059" s="15" t="str">
        <f>+IFERROR(VLOOKUP(Tabla1[[#This Row],[EMPLEADO]],IS[[NÓMINA]:[INGENIERO]],2,0),"OTROS")</f>
        <v>OTROS</v>
      </c>
    </row>
    <row r="3060" spans="1:43" x14ac:dyDescent="0.25">
      <c r="A3060" t="s">
        <v>7477</v>
      </c>
      <c r="B3060">
        <v>1</v>
      </c>
      <c r="C3060" t="s">
        <v>9412</v>
      </c>
      <c r="D3060" t="s">
        <v>38</v>
      </c>
      <c r="E3060" t="s">
        <v>464</v>
      </c>
      <c r="F3060" t="s">
        <v>9413</v>
      </c>
      <c r="G3060" s="17" t="s">
        <v>9414</v>
      </c>
      <c r="H3060" t="s">
        <v>58</v>
      </c>
      <c r="I3060" t="s">
        <v>43</v>
      </c>
      <c r="J3060" t="s">
        <v>8</v>
      </c>
      <c r="K3060" t="s">
        <v>338</v>
      </c>
      <c r="L3060" t="s">
        <v>9415</v>
      </c>
      <c r="M3060" t="s">
        <v>736</v>
      </c>
      <c r="N3060">
        <v>0</v>
      </c>
      <c r="O3060" t="s">
        <v>47</v>
      </c>
      <c r="P3060">
        <v>433</v>
      </c>
      <c r="Q3060" t="s">
        <v>48</v>
      </c>
      <c r="R3060" t="s">
        <v>242</v>
      </c>
      <c r="S3060" t="s">
        <v>64</v>
      </c>
      <c r="T3060" t="s">
        <v>51</v>
      </c>
      <c r="U3060" t="s">
        <v>96</v>
      </c>
      <c r="V3060">
        <v>1.1000000000000001</v>
      </c>
      <c r="W3060" s="1">
        <v>1501.5000000000002</v>
      </c>
      <c r="X3060">
        <v>1</v>
      </c>
      <c r="Y3060">
        <v>1.5</v>
      </c>
      <c r="Z3060">
        <v>5</v>
      </c>
      <c r="AA3060">
        <v>0.3</v>
      </c>
      <c r="AB3060" s="2">
        <v>0</v>
      </c>
      <c r="AC3060" s="1">
        <v>0</v>
      </c>
      <c r="AD3060" s="7">
        <v>43545</v>
      </c>
      <c r="AE3060" s="7">
        <v>43545</v>
      </c>
      <c r="AF3060">
        <v>0</v>
      </c>
      <c r="AG3060" t="s">
        <v>53</v>
      </c>
      <c r="AH3060" s="2">
        <v>0</v>
      </c>
      <c r="AI3060" s="1">
        <v>0</v>
      </c>
      <c r="AJ3060" s="1">
        <v>0</v>
      </c>
      <c r="AK3060" s="60" t="str">
        <f>+IF(Tabla1[[#This Row],[REQUEST_TY]]="SR MANTENIMIENTO CORRECTIVO", "EMERGENCIA", "OTROS")</f>
        <v>EMERGENCIA</v>
      </c>
      <c r="AL3060" s="6" t="str">
        <f>+_xlfn.IFS(Tabla1[[#This Row],[Veces obj]]&lt;=1,"0-1",Tabla1[[#This Row],[Veces obj]]&lt;=2,"1-2",Tabla1[[#This Row],[Veces obj]]&lt;=3,"2-3",TRUE,"&gt;3")</f>
        <v>0-1</v>
      </c>
      <c r="AM3060" s="60" t="str">
        <f>+_xlfn.IFS(MONTH(Tabla1[[#This Row],[MES]])&lt;=3,"Q1",MONTH(Tabla1[[#This Row],[MES]])&lt;=6,"Q2",MONTH(Tabla1[[#This Row],[MES]])&lt;=9,"Q3",TRUE,"Q4")</f>
        <v>Q1</v>
      </c>
      <c r="AN3060" s="15" t="str">
        <f>+IFERROR(VLOOKUP(Tabla1[[#This Row],[CUENTA]],CTAS[],2,0),"OTROS")</f>
        <v>OTROS</v>
      </c>
      <c r="AP3060" s="15" t="str">
        <f>+IFERROR(VLOOKUP(Tabla1[[#This Row],[EMPLEADO]],IS[],3,0),"OTROS")</f>
        <v>OTROS</v>
      </c>
      <c r="AQ3060" s="15" t="str">
        <f>+IFERROR(VLOOKUP(Tabla1[[#This Row],[EMPLEADO]],IS[[NÓMINA]:[INGENIERO]],2,0),"OTROS")</f>
        <v>OTROS</v>
      </c>
    </row>
    <row r="3061" spans="1:43" x14ac:dyDescent="0.25">
      <c r="A3061" t="s">
        <v>7477</v>
      </c>
      <c r="B3061">
        <v>1</v>
      </c>
      <c r="C3061" t="s">
        <v>9416</v>
      </c>
      <c r="D3061" t="s">
        <v>38</v>
      </c>
      <c r="E3061" t="s">
        <v>133</v>
      </c>
      <c r="F3061" t="s">
        <v>9417</v>
      </c>
      <c r="G3061" s="17" t="s">
        <v>1898</v>
      </c>
      <c r="H3061" t="s">
        <v>915</v>
      </c>
      <c r="I3061" t="s">
        <v>43</v>
      </c>
      <c r="J3061" t="s">
        <v>8</v>
      </c>
      <c r="K3061" t="s">
        <v>59</v>
      </c>
      <c r="L3061" t="s">
        <v>315</v>
      </c>
      <c r="M3061" t="s">
        <v>316</v>
      </c>
      <c r="N3061">
        <v>0</v>
      </c>
      <c r="O3061" t="s">
        <v>47</v>
      </c>
      <c r="P3061">
        <v>8</v>
      </c>
      <c r="Q3061" t="s">
        <v>194</v>
      </c>
      <c r="R3061" t="s">
        <v>138</v>
      </c>
      <c r="S3061" t="s">
        <v>139</v>
      </c>
      <c r="T3061" t="s">
        <v>51</v>
      </c>
      <c r="U3061" t="s">
        <v>224</v>
      </c>
      <c r="V3061">
        <v>0.8</v>
      </c>
      <c r="W3061" s="1">
        <v>1258.4000000000003</v>
      </c>
      <c r="X3061">
        <v>1</v>
      </c>
      <c r="Y3061">
        <v>2</v>
      </c>
      <c r="Z3061">
        <v>4</v>
      </c>
      <c r="AA3061">
        <v>0.5</v>
      </c>
      <c r="AB3061" s="2">
        <v>0</v>
      </c>
      <c r="AC3061" s="1">
        <v>0</v>
      </c>
      <c r="AD3061" s="7">
        <v>43546</v>
      </c>
      <c r="AE3061" s="7">
        <v>43549</v>
      </c>
      <c r="AF3061">
        <v>1</v>
      </c>
      <c r="AG3061" t="s">
        <v>53</v>
      </c>
      <c r="AH3061" s="2">
        <v>0</v>
      </c>
      <c r="AI3061" s="1">
        <v>0</v>
      </c>
      <c r="AJ3061" s="1">
        <v>0</v>
      </c>
      <c r="AK3061" s="60" t="str">
        <f>+IF(Tabla1[[#This Row],[REQUEST_TY]]="SR MANTENIMIENTO CORRECTIVO", "EMERGENCIA", "OTROS")</f>
        <v>EMERGENCIA</v>
      </c>
      <c r="AL3061" s="6" t="str">
        <f>+_xlfn.IFS(Tabla1[[#This Row],[Veces obj]]&lt;=1,"0-1",Tabla1[[#This Row],[Veces obj]]&lt;=2,"1-2",Tabla1[[#This Row],[Veces obj]]&lt;=3,"2-3",TRUE,"&gt;3")</f>
        <v>0-1</v>
      </c>
      <c r="AM3061" s="60" t="str">
        <f>+_xlfn.IFS(MONTH(Tabla1[[#This Row],[MES]])&lt;=3,"Q1",MONTH(Tabla1[[#This Row],[MES]])&lt;=6,"Q2",MONTH(Tabla1[[#This Row],[MES]])&lt;=9,"Q3",TRUE,"Q4")</f>
        <v>Q1</v>
      </c>
      <c r="AN3061" s="15" t="str">
        <f>+IFERROR(VLOOKUP(Tabla1[[#This Row],[CUENTA]],CTAS[],2,0),"OTROS")</f>
        <v>OTROS</v>
      </c>
      <c r="AP3061" s="15" t="str">
        <f>+IFERROR(VLOOKUP(Tabla1[[#This Row],[EMPLEADO]],IS[],3,0),"OTROS")</f>
        <v>OTROS</v>
      </c>
      <c r="AQ3061" s="15" t="str">
        <f>+IFERROR(VLOOKUP(Tabla1[[#This Row],[EMPLEADO]],IS[[NÓMINA]:[INGENIERO]],2,0),"OTROS")</f>
        <v>OTROS</v>
      </c>
    </row>
    <row r="3062" spans="1:43" x14ac:dyDescent="0.25">
      <c r="A3062" t="s">
        <v>7477</v>
      </c>
      <c r="B3062">
        <v>1</v>
      </c>
      <c r="C3062" t="s">
        <v>9418</v>
      </c>
      <c r="D3062" t="s">
        <v>38</v>
      </c>
      <c r="E3062" t="s">
        <v>636</v>
      </c>
      <c r="F3062" t="s">
        <v>9419</v>
      </c>
      <c r="G3062" s="17" t="s">
        <v>9420</v>
      </c>
      <c r="H3062" t="s">
        <v>308</v>
      </c>
      <c r="I3062" t="s">
        <v>43</v>
      </c>
      <c r="J3062" t="s">
        <v>8</v>
      </c>
      <c r="K3062" t="s">
        <v>495</v>
      </c>
      <c r="L3062" t="s">
        <v>496</v>
      </c>
      <c r="M3062" t="s">
        <v>46</v>
      </c>
      <c r="N3062">
        <v>0</v>
      </c>
      <c r="O3062" t="s">
        <v>47</v>
      </c>
      <c r="P3062">
        <v>2667</v>
      </c>
      <c r="Q3062" t="s">
        <v>48</v>
      </c>
      <c r="R3062" t="s">
        <v>153</v>
      </c>
      <c r="S3062" t="s">
        <v>50</v>
      </c>
      <c r="T3062" t="s">
        <v>51</v>
      </c>
      <c r="U3062" t="s">
        <v>52</v>
      </c>
      <c r="V3062">
        <v>1.05</v>
      </c>
      <c r="W3062" s="1">
        <v>750.75000000000011</v>
      </c>
      <c r="X3062">
        <v>1</v>
      </c>
      <c r="Y3062">
        <v>0.33</v>
      </c>
      <c r="Z3062">
        <v>5</v>
      </c>
      <c r="AA3062">
        <v>6.6000000000000003E-2</v>
      </c>
      <c r="AB3062" s="2">
        <v>0</v>
      </c>
      <c r="AC3062" s="1">
        <v>0</v>
      </c>
      <c r="AD3062" s="7">
        <v>43546</v>
      </c>
      <c r="AE3062" s="7">
        <v>43546</v>
      </c>
      <c r="AF3062">
        <v>0</v>
      </c>
      <c r="AG3062" t="s">
        <v>53</v>
      </c>
      <c r="AH3062" s="2">
        <v>0</v>
      </c>
      <c r="AI3062" s="1">
        <v>0</v>
      </c>
      <c r="AJ3062" s="1">
        <v>0</v>
      </c>
      <c r="AK3062" s="60" t="str">
        <f>+IF(Tabla1[[#This Row],[REQUEST_TY]]="SR MANTENIMIENTO CORRECTIVO", "EMERGENCIA", "OTROS")</f>
        <v>EMERGENCIA</v>
      </c>
      <c r="AL3062" s="6" t="str">
        <f>+_xlfn.IFS(Tabla1[[#This Row],[Veces obj]]&lt;=1,"0-1",Tabla1[[#This Row],[Veces obj]]&lt;=2,"1-2",Tabla1[[#This Row],[Veces obj]]&lt;=3,"2-3",TRUE,"&gt;3")</f>
        <v>0-1</v>
      </c>
      <c r="AM3062" s="60" t="str">
        <f>+_xlfn.IFS(MONTH(Tabla1[[#This Row],[MES]])&lt;=3,"Q1",MONTH(Tabla1[[#This Row],[MES]])&lt;=6,"Q2",MONTH(Tabla1[[#This Row],[MES]])&lt;=9,"Q3",TRUE,"Q4")</f>
        <v>Q1</v>
      </c>
      <c r="AN3062" s="15" t="str">
        <f>+IFERROR(VLOOKUP(Tabla1[[#This Row],[CUENTA]],CTAS[],2,0),"OTROS")</f>
        <v>OTROS</v>
      </c>
      <c r="AP3062" s="15" t="str">
        <f>+IFERROR(VLOOKUP(Tabla1[[#This Row],[EMPLEADO]],IS[],3,0),"OTROS")</f>
        <v>OTROS</v>
      </c>
      <c r="AQ3062" s="15" t="str">
        <f>+IFERROR(VLOOKUP(Tabla1[[#This Row],[EMPLEADO]],IS[[NÓMINA]:[INGENIERO]],2,0),"OTROS")</f>
        <v>OTROS</v>
      </c>
    </row>
    <row r="3063" spans="1:43" x14ac:dyDescent="0.25">
      <c r="A3063" t="s">
        <v>7477</v>
      </c>
      <c r="B3063">
        <v>1</v>
      </c>
      <c r="C3063" t="s">
        <v>9421</v>
      </c>
      <c r="D3063" t="s">
        <v>38</v>
      </c>
      <c r="E3063" t="s">
        <v>133</v>
      </c>
      <c r="F3063" t="s">
        <v>9422</v>
      </c>
      <c r="G3063" s="17" t="s">
        <v>8647</v>
      </c>
      <c r="H3063" t="s">
        <v>213</v>
      </c>
      <c r="I3063" t="s">
        <v>43</v>
      </c>
      <c r="J3063" t="s">
        <v>8</v>
      </c>
      <c r="K3063" t="s">
        <v>59</v>
      </c>
      <c r="L3063" t="s">
        <v>2800</v>
      </c>
      <c r="M3063" t="s">
        <v>1707</v>
      </c>
      <c r="N3063">
        <v>0</v>
      </c>
      <c r="O3063" t="s">
        <v>47</v>
      </c>
      <c r="P3063">
        <v>9</v>
      </c>
      <c r="Q3063" t="s">
        <v>194</v>
      </c>
      <c r="R3063" t="s">
        <v>138</v>
      </c>
      <c r="S3063" t="s">
        <v>139</v>
      </c>
      <c r="T3063" t="s">
        <v>51</v>
      </c>
      <c r="U3063" t="s">
        <v>224</v>
      </c>
      <c r="V3063">
        <v>0.8</v>
      </c>
      <c r="W3063" s="1">
        <v>1258.4000000000003</v>
      </c>
      <c r="X3063">
        <v>1</v>
      </c>
      <c r="Y3063">
        <v>2.0499999999999998</v>
      </c>
      <c r="Z3063">
        <v>4</v>
      </c>
      <c r="AA3063">
        <v>0.51249999999999996</v>
      </c>
      <c r="AB3063" s="2">
        <v>0</v>
      </c>
      <c r="AC3063" s="1">
        <v>0</v>
      </c>
      <c r="AD3063" s="7">
        <v>43545</v>
      </c>
      <c r="AE3063" s="7">
        <v>43545</v>
      </c>
      <c r="AF3063">
        <v>0</v>
      </c>
      <c r="AG3063" t="s">
        <v>53</v>
      </c>
      <c r="AH3063" s="2">
        <v>0</v>
      </c>
      <c r="AI3063" s="1">
        <v>0</v>
      </c>
      <c r="AJ3063" s="1">
        <v>0</v>
      </c>
      <c r="AK3063" s="60" t="str">
        <f>+IF(Tabla1[[#This Row],[REQUEST_TY]]="SR MANTENIMIENTO CORRECTIVO", "EMERGENCIA", "OTROS")</f>
        <v>EMERGENCIA</v>
      </c>
      <c r="AL3063" s="6" t="str">
        <f>+_xlfn.IFS(Tabla1[[#This Row],[Veces obj]]&lt;=1,"0-1",Tabla1[[#This Row],[Veces obj]]&lt;=2,"1-2",Tabla1[[#This Row],[Veces obj]]&lt;=3,"2-3",TRUE,"&gt;3")</f>
        <v>0-1</v>
      </c>
      <c r="AM3063" s="60" t="str">
        <f>+_xlfn.IFS(MONTH(Tabla1[[#This Row],[MES]])&lt;=3,"Q1",MONTH(Tabla1[[#This Row],[MES]])&lt;=6,"Q2",MONTH(Tabla1[[#This Row],[MES]])&lt;=9,"Q3",TRUE,"Q4")</f>
        <v>Q1</v>
      </c>
      <c r="AN3063" s="15" t="str">
        <f>+IFERROR(VLOOKUP(Tabla1[[#This Row],[CUENTA]],CTAS[],2,0),"OTROS")</f>
        <v>OTROS</v>
      </c>
      <c r="AP3063" s="15" t="str">
        <f>+IFERROR(VLOOKUP(Tabla1[[#This Row],[EMPLEADO]],IS[],3,0),"OTROS")</f>
        <v>OTROS</v>
      </c>
      <c r="AQ3063" s="15" t="str">
        <f>+IFERROR(VLOOKUP(Tabla1[[#This Row],[EMPLEADO]],IS[[NÓMINA]:[INGENIERO]],2,0),"OTROS")</f>
        <v>OTROS</v>
      </c>
    </row>
    <row r="3064" spans="1:43" x14ac:dyDescent="0.25">
      <c r="A3064" t="s">
        <v>7477</v>
      </c>
      <c r="B3064">
        <v>1</v>
      </c>
      <c r="C3064" t="s">
        <v>9423</v>
      </c>
      <c r="D3064" t="s">
        <v>38</v>
      </c>
      <c r="E3064" t="s">
        <v>133</v>
      </c>
      <c r="F3064" t="s">
        <v>9424</v>
      </c>
      <c r="G3064" s="17" t="s">
        <v>3109</v>
      </c>
      <c r="H3064" t="s">
        <v>136</v>
      </c>
      <c r="I3064" t="s">
        <v>43</v>
      </c>
      <c r="J3064" t="s">
        <v>8</v>
      </c>
      <c r="K3064" t="s">
        <v>59</v>
      </c>
      <c r="L3064" t="s">
        <v>3110</v>
      </c>
      <c r="M3064" t="s">
        <v>222</v>
      </c>
      <c r="N3064">
        <v>0</v>
      </c>
      <c r="O3064" t="s">
        <v>47</v>
      </c>
      <c r="P3064">
        <v>2</v>
      </c>
      <c r="Q3064" t="s">
        <v>388</v>
      </c>
      <c r="R3064" t="s">
        <v>138</v>
      </c>
      <c r="S3064" t="s">
        <v>139</v>
      </c>
      <c r="T3064" t="s">
        <v>51</v>
      </c>
      <c r="U3064" t="s">
        <v>872</v>
      </c>
      <c r="V3064">
        <v>0</v>
      </c>
      <c r="W3064" s="1">
        <v>0</v>
      </c>
      <c r="X3064">
        <v>1</v>
      </c>
      <c r="Y3064">
        <v>3.95</v>
      </c>
      <c r="Z3064">
        <v>4</v>
      </c>
      <c r="AA3064">
        <v>0.98750000000000004</v>
      </c>
      <c r="AB3064" s="2">
        <v>0</v>
      </c>
      <c r="AC3064" s="1">
        <v>0</v>
      </c>
      <c r="AD3064" s="7">
        <v>43550</v>
      </c>
      <c r="AE3064" s="7">
        <v>43550</v>
      </c>
      <c r="AF3064">
        <v>0</v>
      </c>
      <c r="AG3064" t="s">
        <v>53</v>
      </c>
      <c r="AH3064" s="2">
        <v>0</v>
      </c>
      <c r="AI3064" s="1">
        <v>0</v>
      </c>
      <c r="AJ3064" s="1">
        <v>0</v>
      </c>
      <c r="AK3064" s="60" t="str">
        <f>+IF(Tabla1[[#This Row],[REQUEST_TY]]="SR MANTENIMIENTO CORRECTIVO", "EMERGENCIA", "OTROS")</f>
        <v>EMERGENCIA</v>
      </c>
      <c r="AL3064" s="6" t="str">
        <f>+_xlfn.IFS(Tabla1[[#This Row],[Veces obj]]&lt;=1,"0-1",Tabla1[[#This Row],[Veces obj]]&lt;=2,"1-2",Tabla1[[#This Row],[Veces obj]]&lt;=3,"2-3",TRUE,"&gt;3")</f>
        <v>0-1</v>
      </c>
      <c r="AM3064" s="60" t="str">
        <f>+_xlfn.IFS(MONTH(Tabla1[[#This Row],[MES]])&lt;=3,"Q1",MONTH(Tabla1[[#This Row],[MES]])&lt;=6,"Q2",MONTH(Tabla1[[#This Row],[MES]])&lt;=9,"Q3",TRUE,"Q4")</f>
        <v>Q1</v>
      </c>
      <c r="AN3064" s="15" t="str">
        <f>+IFERROR(VLOOKUP(Tabla1[[#This Row],[CUENTA]],CTAS[],2,0),"OTROS")</f>
        <v>OTROS</v>
      </c>
      <c r="AP3064" s="15" t="str">
        <f>+IFERROR(VLOOKUP(Tabla1[[#This Row],[EMPLEADO]],IS[],3,0),"OTROS")</f>
        <v>OTROS</v>
      </c>
      <c r="AQ3064" s="15" t="str">
        <f>+IFERROR(VLOOKUP(Tabla1[[#This Row],[EMPLEADO]],IS[[NÓMINA]:[INGENIERO]],2,0),"OTROS")</f>
        <v>OTROS</v>
      </c>
    </row>
    <row r="3065" spans="1:43" x14ac:dyDescent="0.25">
      <c r="A3065" t="s">
        <v>7477</v>
      </c>
      <c r="B3065">
        <v>1</v>
      </c>
      <c r="C3065" t="s">
        <v>9425</v>
      </c>
      <c r="D3065" t="s">
        <v>38</v>
      </c>
      <c r="E3065" t="s">
        <v>558</v>
      </c>
      <c r="F3065" t="s">
        <v>9426</v>
      </c>
      <c r="G3065" s="17" t="s">
        <v>3465</v>
      </c>
      <c r="H3065" t="s">
        <v>246</v>
      </c>
      <c r="I3065" t="s">
        <v>43</v>
      </c>
      <c r="J3065" t="s">
        <v>8</v>
      </c>
      <c r="K3065" t="s">
        <v>798</v>
      </c>
      <c r="L3065" t="s">
        <v>1509</v>
      </c>
      <c r="M3065" t="s">
        <v>1510</v>
      </c>
      <c r="N3065">
        <v>1</v>
      </c>
      <c r="O3065" t="s">
        <v>105</v>
      </c>
      <c r="P3065">
        <v>2</v>
      </c>
      <c r="Q3065" t="s">
        <v>388</v>
      </c>
      <c r="R3065" t="s">
        <v>95</v>
      </c>
      <c r="S3065" t="s">
        <v>64</v>
      </c>
      <c r="T3065" t="s">
        <v>51</v>
      </c>
      <c r="U3065" t="s">
        <v>389</v>
      </c>
      <c r="V3065">
        <v>0</v>
      </c>
      <c r="W3065" s="1">
        <v>0</v>
      </c>
      <c r="X3065">
        <v>1</v>
      </c>
      <c r="Y3065">
        <v>1.85</v>
      </c>
      <c r="Z3065">
        <v>5</v>
      </c>
      <c r="AA3065">
        <v>0.37</v>
      </c>
      <c r="AB3065" s="2">
        <v>0</v>
      </c>
      <c r="AC3065" s="1">
        <v>0</v>
      </c>
      <c r="AD3065" s="7">
        <v>43545</v>
      </c>
      <c r="AE3065" s="7">
        <v>43545</v>
      </c>
      <c r="AF3065">
        <v>0</v>
      </c>
      <c r="AG3065" t="s">
        <v>53</v>
      </c>
      <c r="AH3065" s="2">
        <v>0</v>
      </c>
      <c r="AI3065" s="1">
        <v>0</v>
      </c>
      <c r="AJ3065" s="1">
        <v>0</v>
      </c>
      <c r="AK3065" s="60" t="str">
        <f>+IF(Tabla1[[#This Row],[REQUEST_TY]]="SR MANTENIMIENTO CORRECTIVO", "EMERGENCIA", "OTROS")</f>
        <v>EMERGENCIA</v>
      </c>
      <c r="AL3065" s="6" t="str">
        <f>+_xlfn.IFS(Tabla1[[#This Row],[Veces obj]]&lt;=1,"0-1",Tabla1[[#This Row],[Veces obj]]&lt;=2,"1-2",Tabla1[[#This Row],[Veces obj]]&lt;=3,"2-3",TRUE,"&gt;3")</f>
        <v>0-1</v>
      </c>
      <c r="AM3065" s="60" t="str">
        <f>+_xlfn.IFS(MONTH(Tabla1[[#This Row],[MES]])&lt;=3,"Q1",MONTH(Tabla1[[#This Row],[MES]])&lt;=6,"Q2",MONTH(Tabla1[[#This Row],[MES]])&lt;=9,"Q3",TRUE,"Q4")</f>
        <v>Q1</v>
      </c>
      <c r="AN3065" s="15" t="str">
        <f>+IFERROR(VLOOKUP(Tabla1[[#This Row],[CUENTA]],CTAS[],2,0),"OTROS")</f>
        <v>OTROS</v>
      </c>
      <c r="AP3065" s="15" t="str">
        <f>+IFERROR(VLOOKUP(Tabla1[[#This Row],[EMPLEADO]],IS[],3,0),"OTROS")</f>
        <v>OTROS</v>
      </c>
      <c r="AQ3065" s="15" t="str">
        <f>+IFERROR(VLOOKUP(Tabla1[[#This Row],[EMPLEADO]],IS[[NÓMINA]:[INGENIERO]],2,0),"OTROS")</f>
        <v>OTROS</v>
      </c>
    </row>
    <row r="3066" spans="1:43" x14ac:dyDescent="0.25">
      <c r="A3066" t="s">
        <v>7477</v>
      </c>
      <c r="B3066">
        <v>1</v>
      </c>
      <c r="C3066" t="s">
        <v>9427</v>
      </c>
      <c r="D3066" t="s">
        <v>38</v>
      </c>
      <c r="E3066" t="s">
        <v>76</v>
      </c>
      <c r="F3066" t="s">
        <v>9428</v>
      </c>
      <c r="G3066" s="17" t="s">
        <v>2050</v>
      </c>
      <c r="H3066" t="s">
        <v>384</v>
      </c>
      <c r="I3066" t="s">
        <v>43</v>
      </c>
      <c r="J3066" t="s">
        <v>8</v>
      </c>
      <c r="K3066" t="s">
        <v>102</v>
      </c>
      <c r="L3066" t="s">
        <v>2051</v>
      </c>
      <c r="M3066" t="s">
        <v>61</v>
      </c>
      <c r="N3066">
        <v>0</v>
      </c>
      <c r="O3066" t="s">
        <v>47</v>
      </c>
      <c r="P3066">
        <v>22</v>
      </c>
      <c r="Q3066" t="s">
        <v>62</v>
      </c>
      <c r="R3066" t="s">
        <v>63</v>
      </c>
      <c r="S3066" t="s">
        <v>64</v>
      </c>
      <c r="T3066" t="s">
        <v>51</v>
      </c>
      <c r="U3066" t="s">
        <v>65</v>
      </c>
      <c r="V3066">
        <v>0.8</v>
      </c>
      <c r="W3066" s="1">
        <v>1092</v>
      </c>
      <c r="X3066">
        <v>1</v>
      </c>
      <c r="Y3066">
        <v>3.5</v>
      </c>
      <c r="Z3066">
        <v>5</v>
      </c>
      <c r="AA3066">
        <v>0.7</v>
      </c>
      <c r="AB3066" s="2">
        <v>0</v>
      </c>
      <c r="AC3066" s="1">
        <v>0</v>
      </c>
      <c r="AD3066" s="7">
        <v>43549</v>
      </c>
      <c r="AE3066" s="7">
        <v>43549</v>
      </c>
      <c r="AF3066">
        <v>0</v>
      </c>
      <c r="AG3066" t="s">
        <v>53</v>
      </c>
      <c r="AH3066" s="2">
        <v>0</v>
      </c>
      <c r="AI3066" s="1">
        <v>0</v>
      </c>
      <c r="AJ3066" s="1">
        <v>0</v>
      </c>
      <c r="AK3066" s="60" t="str">
        <f>+IF(Tabla1[[#This Row],[REQUEST_TY]]="SR MANTENIMIENTO CORRECTIVO", "EMERGENCIA", "OTROS")</f>
        <v>EMERGENCIA</v>
      </c>
      <c r="AL3066" s="6" t="str">
        <f>+_xlfn.IFS(Tabla1[[#This Row],[Veces obj]]&lt;=1,"0-1",Tabla1[[#This Row],[Veces obj]]&lt;=2,"1-2",Tabla1[[#This Row],[Veces obj]]&lt;=3,"2-3",TRUE,"&gt;3")</f>
        <v>0-1</v>
      </c>
      <c r="AM3066" s="60" t="str">
        <f>+_xlfn.IFS(MONTH(Tabla1[[#This Row],[MES]])&lt;=3,"Q1",MONTH(Tabla1[[#This Row],[MES]])&lt;=6,"Q2",MONTH(Tabla1[[#This Row],[MES]])&lt;=9,"Q3",TRUE,"Q4")</f>
        <v>Q1</v>
      </c>
      <c r="AN3066" s="15" t="str">
        <f>+IFERROR(VLOOKUP(Tabla1[[#This Row],[CUENTA]],CTAS[],2,0),"OTROS")</f>
        <v>OTROS</v>
      </c>
      <c r="AP3066" s="15" t="str">
        <f>+IFERROR(VLOOKUP(Tabla1[[#This Row],[EMPLEADO]],IS[],3,0),"OTROS")</f>
        <v>OTROS</v>
      </c>
      <c r="AQ3066" s="15" t="str">
        <f>+IFERROR(VLOOKUP(Tabla1[[#This Row],[EMPLEADO]],IS[[NÓMINA]:[INGENIERO]],2,0),"OTROS")</f>
        <v>OTROS</v>
      </c>
    </row>
    <row r="3067" spans="1:43" x14ac:dyDescent="0.25">
      <c r="A3067" t="s">
        <v>7477</v>
      </c>
      <c r="B3067">
        <v>1</v>
      </c>
      <c r="C3067" t="s">
        <v>9429</v>
      </c>
      <c r="D3067" t="s">
        <v>38</v>
      </c>
      <c r="E3067" t="s">
        <v>98</v>
      </c>
      <c r="F3067" t="s">
        <v>9430</v>
      </c>
      <c r="G3067" s="17" t="s">
        <v>2017</v>
      </c>
      <c r="H3067" t="s">
        <v>384</v>
      </c>
      <c r="I3067" t="s">
        <v>43</v>
      </c>
      <c r="J3067" t="s">
        <v>8</v>
      </c>
      <c r="K3067" t="s">
        <v>102</v>
      </c>
      <c r="L3067" t="s">
        <v>1500</v>
      </c>
      <c r="M3067" t="s">
        <v>1501</v>
      </c>
      <c r="N3067">
        <v>0</v>
      </c>
      <c r="O3067" t="s">
        <v>47</v>
      </c>
      <c r="P3067">
        <v>2</v>
      </c>
      <c r="Q3067" t="s">
        <v>388</v>
      </c>
      <c r="R3067" t="s">
        <v>63</v>
      </c>
      <c r="S3067" t="s">
        <v>64</v>
      </c>
      <c r="T3067" t="s">
        <v>51</v>
      </c>
      <c r="U3067" t="s">
        <v>389</v>
      </c>
      <c r="V3067">
        <v>0</v>
      </c>
      <c r="W3067" s="1">
        <v>0</v>
      </c>
      <c r="X3067">
        <v>1</v>
      </c>
      <c r="Y3067">
        <v>1.82</v>
      </c>
      <c r="Z3067">
        <v>5</v>
      </c>
      <c r="AA3067">
        <v>0.36399999999999999</v>
      </c>
      <c r="AB3067" s="2">
        <v>0</v>
      </c>
      <c r="AC3067" s="1">
        <v>0</v>
      </c>
      <c r="AD3067" s="7">
        <v>43545</v>
      </c>
      <c r="AE3067" s="7">
        <v>43545</v>
      </c>
      <c r="AF3067">
        <v>0</v>
      </c>
      <c r="AG3067" t="s">
        <v>53</v>
      </c>
      <c r="AH3067" s="2">
        <v>0</v>
      </c>
      <c r="AI3067" s="1">
        <v>0</v>
      </c>
      <c r="AJ3067" s="1">
        <v>0</v>
      </c>
      <c r="AK3067" s="60" t="str">
        <f>+IF(Tabla1[[#This Row],[REQUEST_TY]]="SR MANTENIMIENTO CORRECTIVO", "EMERGENCIA", "OTROS")</f>
        <v>EMERGENCIA</v>
      </c>
      <c r="AL3067" s="6" t="str">
        <f>+_xlfn.IFS(Tabla1[[#This Row],[Veces obj]]&lt;=1,"0-1",Tabla1[[#This Row],[Veces obj]]&lt;=2,"1-2",Tabla1[[#This Row],[Veces obj]]&lt;=3,"2-3",TRUE,"&gt;3")</f>
        <v>0-1</v>
      </c>
      <c r="AM3067" s="60" t="str">
        <f>+_xlfn.IFS(MONTH(Tabla1[[#This Row],[MES]])&lt;=3,"Q1",MONTH(Tabla1[[#This Row],[MES]])&lt;=6,"Q2",MONTH(Tabla1[[#This Row],[MES]])&lt;=9,"Q3",TRUE,"Q4")</f>
        <v>Q1</v>
      </c>
      <c r="AN3067" s="15" t="str">
        <f>+IFERROR(VLOOKUP(Tabla1[[#This Row],[CUENTA]],CTAS[],2,0),"OTROS")</f>
        <v>OTROS</v>
      </c>
      <c r="AP3067" s="15" t="str">
        <f>+IFERROR(VLOOKUP(Tabla1[[#This Row],[EMPLEADO]],IS[],3,0),"OTROS")</f>
        <v>OTROS</v>
      </c>
      <c r="AQ3067" s="15" t="str">
        <f>+IFERROR(VLOOKUP(Tabla1[[#This Row],[EMPLEADO]],IS[[NÓMINA]:[INGENIERO]],2,0),"OTROS")</f>
        <v>OTROS</v>
      </c>
    </row>
    <row r="3068" spans="1:43" x14ac:dyDescent="0.25">
      <c r="A3068" t="s">
        <v>7477</v>
      </c>
      <c r="B3068">
        <v>1</v>
      </c>
      <c r="C3068" t="s">
        <v>9431</v>
      </c>
      <c r="D3068" t="s">
        <v>38</v>
      </c>
      <c r="E3068" t="s">
        <v>39</v>
      </c>
      <c r="F3068" t="s">
        <v>9432</v>
      </c>
      <c r="G3068" s="17" t="s">
        <v>2324</v>
      </c>
      <c r="H3068" t="s">
        <v>106</v>
      </c>
      <c r="I3068" t="s">
        <v>43</v>
      </c>
      <c r="J3068" t="s">
        <v>8</v>
      </c>
      <c r="K3068" t="s">
        <v>117</v>
      </c>
      <c r="L3068" t="s">
        <v>2325</v>
      </c>
      <c r="M3068" t="s">
        <v>222</v>
      </c>
      <c r="N3068">
        <v>0</v>
      </c>
      <c r="O3068" t="s">
        <v>47</v>
      </c>
      <c r="P3068">
        <v>65</v>
      </c>
      <c r="Q3068" t="s">
        <v>48</v>
      </c>
      <c r="R3068" t="s">
        <v>49</v>
      </c>
      <c r="S3068" t="s">
        <v>50</v>
      </c>
      <c r="T3068" t="s">
        <v>51</v>
      </c>
      <c r="U3068" t="s">
        <v>52</v>
      </c>
      <c r="V3068">
        <v>1.05</v>
      </c>
      <c r="W3068" s="1">
        <v>750.75000000000011</v>
      </c>
      <c r="X3068">
        <v>1</v>
      </c>
      <c r="Y3068">
        <v>4.24</v>
      </c>
      <c r="Z3068">
        <v>5</v>
      </c>
      <c r="AA3068">
        <v>0.84800000000000009</v>
      </c>
      <c r="AB3068" s="2">
        <v>0</v>
      </c>
      <c r="AC3068" s="1">
        <v>0</v>
      </c>
      <c r="AD3068" s="7">
        <v>43545</v>
      </c>
      <c r="AE3068" s="7">
        <v>43545</v>
      </c>
      <c r="AF3068">
        <v>0</v>
      </c>
      <c r="AG3068" t="s">
        <v>53</v>
      </c>
      <c r="AH3068" s="2">
        <v>0</v>
      </c>
      <c r="AI3068" s="1">
        <v>0</v>
      </c>
      <c r="AJ3068" s="1">
        <v>0</v>
      </c>
      <c r="AK3068" s="60" t="str">
        <f>+IF(Tabla1[[#This Row],[REQUEST_TY]]="SR MANTENIMIENTO CORRECTIVO", "EMERGENCIA", "OTROS")</f>
        <v>EMERGENCIA</v>
      </c>
      <c r="AL3068" s="6" t="str">
        <f>+_xlfn.IFS(Tabla1[[#This Row],[Veces obj]]&lt;=1,"0-1",Tabla1[[#This Row],[Veces obj]]&lt;=2,"1-2",Tabla1[[#This Row],[Veces obj]]&lt;=3,"2-3",TRUE,"&gt;3")</f>
        <v>0-1</v>
      </c>
      <c r="AM3068" s="60" t="str">
        <f>+_xlfn.IFS(MONTH(Tabla1[[#This Row],[MES]])&lt;=3,"Q1",MONTH(Tabla1[[#This Row],[MES]])&lt;=6,"Q2",MONTH(Tabla1[[#This Row],[MES]])&lt;=9,"Q3",TRUE,"Q4")</f>
        <v>Q1</v>
      </c>
      <c r="AN3068" s="15" t="str">
        <f>+IFERROR(VLOOKUP(Tabla1[[#This Row],[CUENTA]],CTAS[],2,0),"OTROS")</f>
        <v>OTROS</v>
      </c>
      <c r="AP3068" s="15" t="str">
        <f>+IFERROR(VLOOKUP(Tabla1[[#This Row],[EMPLEADO]],IS[],3,0),"OTROS")</f>
        <v>OTROS</v>
      </c>
      <c r="AQ3068" s="15" t="str">
        <f>+IFERROR(VLOOKUP(Tabla1[[#This Row],[EMPLEADO]],IS[[NÓMINA]:[INGENIERO]],2,0),"OTROS")</f>
        <v>OTROS</v>
      </c>
    </row>
    <row r="3069" spans="1:43" x14ac:dyDescent="0.25">
      <c r="A3069" t="s">
        <v>7477</v>
      </c>
      <c r="B3069">
        <v>1</v>
      </c>
      <c r="C3069" t="s">
        <v>9433</v>
      </c>
      <c r="D3069" t="s">
        <v>38</v>
      </c>
      <c r="E3069" t="s">
        <v>133</v>
      </c>
      <c r="F3069" t="s">
        <v>9434</v>
      </c>
      <c r="G3069" s="17" t="s">
        <v>2576</v>
      </c>
      <c r="H3069" t="s">
        <v>868</v>
      </c>
      <c r="I3069" t="s">
        <v>43</v>
      </c>
      <c r="J3069" t="s">
        <v>8</v>
      </c>
      <c r="K3069" t="s">
        <v>59</v>
      </c>
      <c r="L3069" t="s">
        <v>2577</v>
      </c>
      <c r="M3069" t="s">
        <v>2578</v>
      </c>
      <c r="N3069">
        <v>1</v>
      </c>
      <c r="O3069" t="s">
        <v>47</v>
      </c>
      <c r="P3069">
        <v>31</v>
      </c>
      <c r="Q3069" t="s">
        <v>82</v>
      </c>
      <c r="R3069" t="s">
        <v>138</v>
      </c>
      <c r="S3069" t="s">
        <v>139</v>
      </c>
      <c r="T3069" t="s">
        <v>51</v>
      </c>
      <c r="U3069" t="s">
        <v>140</v>
      </c>
      <c r="V3069">
        <v>1.1000000000000001</v>
      </c>
      <c r="W3069" s="1">
        <v>0</v>
      </c>
      <c r="X3069">
        <v>1</v>
      </c>
      <c r="Y3069">
        <v>1.3</v>
      </c>
      <c r="Z3069">
        <v>4</v>
      </c>
      <c r="AA3069">
        <v>0.32500000000000001</v>
      </c>
      <c r="AB3069" s="2">
        <v>0</v>
      </c>
      <c r="AC3069" s="1">
        <v>0</v>
      </c>
      <c r="AD3069" s="7">
        <v>43545</v>
      </c>
      <c r="AE3069" s="7">
        <v>43545</v>
      </c>
      <c r="AF3069">
        <v>0</v>
      </c>
      <c r="AG3069" t="s">
        <v>53</v>
      </c>
      <c r="AH3069" s="2">
        <v>0</v>
      </c>
      <c r="AI3069" s="1">
        <v>0</v>
      </c>
      <c r="AJ3069" s="1">
        <v>0</v>
      </c>
      <c r="AK3069" s="60" t="str">
        <f>+IF(Tabla1[[#This Row],[REQUEST_TY]]="SR MANTENIMIENTO CORRECTIVO", "EMERGENCIA", "OTROS")</f>
        <v>EMERGENCIA</v>
      </c>
      <c r="AL3069" s="6" t="str">
        <f>+_xlfn.IFS(Tabla1[[#This Row],[Veces obj]]&lt;=1,"0-1",Tabla1[[#This Row],[Veces obj]]&lt;=2,"1-2",Tabla1[[#This Row],[Veces obj]]&lt;=3,"2-3",TRUE,"&gt;3")</f>
        <v>0-1</v>
      </c>
      <c r="AM3069" s="60" t="str">
        <f>+_xlfn.IFS(MONTH(Tabla1[[#This Row],[MES]])&lt;=3,"Q1",MONTH(Tabla1[[#This Row],[MES]])&lt;=6,"Q2",MONTH(Tabla1[[#This Row],[MES]])&lt;=9,"Q3",TRUE,"Q4")</f>
        <v>Q1</v>
      </c>
      <c r="AN3069" s="15" t="str">
        <f>+IFERROR(VLOOKUP(Tabla1[[#This Row],[CUENTA]],CTAS[],2,0),"OTROS")</f>
        <v>OTROS</v>
      </c>
      <c r="AP3069" s="15" t="str">
        <f>+IFERROR(VLOOKUP(Tabla1[[#This Row],[EMPLEADO]],IS[],3,0),"OTROS")</f>
        <v>OTROS</v>
      </c>
      <c r="AQ3069" s="15" t="str">
        <f>+IFERROR(VLOOKUP(Tabla1[[#This Row],[EMPLEADO]],IS[[NÓMINA]:[INGENIERO]],2,0),"OTROS")</f>
        <v>OTROS</v>
      </c>
    </row>
    <row r="3070" spans="1:43" x14ac:dyDescent="0.25">
      <c r="A3070" t="s">
        <v>7477</v>
      </c>
      <c r="B3070">
        <v>1</v>
      </c>
      <c r="C3070" t="s">
        <v>9435</v>
      </c>
      <c r="D3070" t="s">
        <v>3691</v>
      </c>
      <c r="E3070" t="s">
        <v>39</v>
      </c>
      <c r="F3070" t="s">
        <v>9436</v>
      </c>
      <c r="G3070" s="17" t="s">
        <v>9017</v>
      </c>
      <c r="H3070" t="s">
        <v>79</v>
      </c>
      <c r="I3070" t="s">
        <v>43</v>
      </c>
      <c r="J3070" t="s">
        <v>8</v>
      </c>
      <c r="K3070" t="s">
        <v>607</v>
      </c>
      <c r="L3070" t="s">
        <v>9018</v>
      </c>
      <c r="M3070" t="s">
        <v>1482</v>
      </c>
      <c r="N3070">
        <v>0</v>
      </c>
      <c r="O3070" t="s">
        <v>47</v>
      </c>
      <c r="P3070" t="s">
        <v>822</v>
      </c>
      <c r="Q3070" t="s">
        <v>48</v>
      </c>
      <c r="R3070" t="s">
        <v>49</v>
      </c>
      <c r="S3070" t="s">
        <v>50</v>
      </c>
      <c r="T3070" t="s">
        <v>51</v>
      </c>
      <c r="U3070" t="s">
        <v>52</v>
      </c>
      <c r="V3070">
        <v>1</v>
      </c>
      <c r="W3070" s="1">
        <v>715.00000000000011</v>
      </c>
      <c r="X3070">
        <v>0</v>
      </c>
      <c r="Y3070">
        <v>5</v>
      </c>
      <c r="Z3070">
        <v>5</v>
      </c>
      <c r="AA3070">
        <v>1</v>
      </c>
      <c r="AB3070" s="2">
        <v>0</v>
      </c>
      <c r="AC3070" s="1">
        <v>0</v>
      </c>
      <c r="AD3070" s="7">
        <v>43545</v>
      </c>
      <c r="AE3070" s="7">
        <v>43545</v>
      </c>
      <c r="AF3070">
        <v>0</v>
      </c>
      <c r="AG3070" t="s">
        <v>53</v>
      </c>
      <c r="AH3070" s="2">
        <v>0</v>
      </c>
      <c r="AI3070" s="1">
        <v>0</v>
      </c>
      <c r="AJ3070" s="1">
        <v>0</v>
      </c>
      <c r="AK3070" s="60" t="str">
        <f>+IF(Tabla1[[#This Row],[REQUEST_TY]]="SR MANTENIMIENTO CORRECTIVO", "EMERGENCIA", "OTROS")</f>
        <v>OTROS</v>
      </c>
      <c r="AL3070" s="6" t="str">
        <f>+_xlfn.IFS(Tabla1[[#This Row],[Veces obj]]&lt;=1,"0-1",Tabla1[[#This Row],[Veces obj]]&lt;=2,"1-2",Tabla1[[#This Row],[Veces obj]]&lt;=3,"2-3",TRUE,"&gt;3")</f>
        <v>0-1</v>
      </c>
      <c r="AM3070" s="60" t="str">
        <f>+_xlfn.IFS(MONTH(Tabla1[[#This Row],[MES]])&lt;=3,"Q1",MONTH(Tabla1[[#This Row],[MES]])&lt;=6,"Q2",MONTH(Tabla1[[#This Row],[MES]])&lt;=9,"Q3",TRUE,"Q4")</f>
        <v>Q1</v>
      </c>
      <c r="AN3070" s="15" t="str">
        <f>+IFERROR(VLOOKUP(Tabla1[[#This Row],[CUENTA]],CTAS[],2,0),"OTROS")</f>
        <v>OTROS</v>
      </c>
      <c r="AP3070" s="15" t="str">
        <f>+IFERROR(VLOOKUP(Tabla1[[#This Row],[EMPLEADO]],IS[],3,0),"OTROS")</f>
        <v>OTROS</v>
      </c>
      <c r="AQ3070" s="15" t="str">
        <f>+IFERROR(VLOOKUP(Tabla1[[#This Row],[EMPLEADO]],IS[[NÓMINA]:[INGENIERO]],2,0),"OTROS")</f>
        <v>OTROS</v>
      </c>
    </row>
    <row r="3071" spans="1:43" x14ac:dyDescent="0.25">
      <c r="A3071" t="s">
        <v>7477</v>
      </c>
      <c r="B3071">
        <v>1</v>
      </c>
      <c r="C3071" t="s">
        <v>9437</v>
      </c>
      <c r="D3071" t="s">
        <v>38</v>
      </c>
      <c r="E3071" t="s">
        <v>694</v>
      </c>
      <c r="F3071" t="s">
        <v>9438</v>
      </c>
      <c r="G3071" s="17" t="s">
        <v>696</v>
      </c>
      <c r="H3071" t="s">
        <v>220</v>
      </c>
      <c r="I3071" t="s">
        <v>43</v>
      </c>
      <c r="J3071" t="s">
        <v>8</v>
      </c>
      <c r="K3071" t="s">
        <v>59</v>
      </c>
      <c r="L3071" t="s">
        <v>697</v>
      </c>
      <c r="M3071" t="s">
        <v>698</v>
      </c>
      <c r="N3071">
        <v>0</v>
      </c>
      <c r="O3071" t="s">
        <v>47</v>
      </c>
      <c r="P3071">
        <v>14</v>
      </c>
      <c r="Q3071" t="s">
        <v>194</v>
      </c>
      <c r="R3071" t="s">
        <v>138</v>
      </c>
      <c r="S3071" t="s">
        <v>139</v>
      </c>
      <c r="T3071" t="s">
        <v>208</v>
      </c>
      <c r="U3071" t="s">
        <v>224</v>
      </c>
      <c r="V3071">
        <v>0.8</v>
      </c>
      <c r="W3071" s="1">
        <v>1258.4000000000003</v>
      </c>
      <c r="X3071">
        <v>1</v>
      </c>
      <c r="Y3071">
        <v>3.47</v>
      </c>
      <c r="Z3071">
        <v>6</v>
      </c>
      <c r="AA3071">
        <v>0.57833333333333337</v>
      </c>
      <c r="AB3071" s="2">
        <v>0</v>
      </c>
      <c r="AC3071" s="1">
        <v>0</v>
      </c>
      <c r="AD3071" s="7">
        <v>43545</v>
      </c>
      <c r="AE3071" s="7">
        <v>43545</v>
      </c>
      <c r="AF3071">
        <v>0</v>
      </c>
      <c r="AG3071" t="s">
        <v>53</v>
      </c>
      <c r="AH3071" s="2">
        <v>0</v>
      </c>
      <c r="AI3071" s="1">
        <v>0</v>
      </c>
      <c r="AJ3071" s="1">
        <v>0</v>
      </c>
      <c r="AK3071" s="60" t="str">
        <f>+IF(Tabla1[[#This Row],[REQUEST_TY]]="SR MANTENIMIENTO CORRECTIVO", "EMERGENCIA", "OTROS")</f>
        <v>EMERGENCIA</v>
      </c>
      <c r="AL3071" s="6" t="str">
        <f>+_xlfn.IFS(Tabla1[[#This Row],[Veces obj]]&lt;=1,"0-1",Tabla1[[#This Row],[Veces obj]]&lt;=2,"1-2",Tabla1[[#This Row],[Veces obj]]&lt;=3,"2-3",TRUE,"&gt;3")</f>
        <v>0-1</v>
      </c>
      <c r="AM3071" s="60" t="str">
        <f>+_xlfn.IFS(MONTH(Tabla1[[#This Row],[MES]])&lt;=3,"Q1",MONTH(Tabla1[[#This Row],[MES]])&lt;=6,"Q2",MONTH(Tabla1[[#This Row],[MES]])&lt;=9,"Q3",TRUE,"Q4")</f>
        <v>Q1</v>
      </c>
      <c r="AN3071" s="15" t="str">
        <f>+IFERROR(VLOOKUP(Tabla1[[#This Row],[CUENTA]],CTAS[],2,0),"OTROS")</f>
        <v>OTROS</v>
      </c>
      <c r="AP3071" s="15" t="str">
        <f>+IFERROR(VLOOKUP(Tabla1[[#This Row],[EMPLEADO]],IS[],3,0),"OTROS")</f>
        <v>OTROS</v>
      </c>
      <c r="AQ3071" s="15" t="str">
        <f>+IFERROR(VLOOKUP(Tabla1[[#This Row],[EMPLEADO]],IS[[NÓMINA]:[INGENIERO]],2,0),"OTROS")</f>
        <v>OTROS</v>
      </c>
    </row>
    <row r="3072" spans="1:43" x14ac:dyDescent="0.25">
      <c r="A3072" t="s">
        <v>7477</v>
      </c>
      <c r="B3072">
        <v>1</v>
      </c>
      <c r="C3072" t="s">
        <v>9439</v>
      </c>
      <c r="D3072" t="s">
        <v>38</v>
      </c>
      <c r="E3072" t="s">
        <v>89</v>
      </c>
      <c r="F3072" t="s">
        <v>9440</v>
      </c>
      <c r="G3072" s="17" t="s">
        <v>168</v>
      </c>
      <c r="H3072" t="s">
        <v>150</v>
      </c>
      <c r="I3072" t="s">
        <v>43</v>
      </c>
      <c r="J3072" t="s">
        <v>8</v>
      </c>
      <c r="K3072" t="s">
        <v>169</v>
      </c>
      <c r="L3072" t="s">
        <v>170</v>
      </c>
      <c r="M3072" t="s">
        <v>94</v>
      </c>
      <c r="N3072">
        <v>0</v>
      </c>
      <c r="O3072" t="s">
        <v>47</v>
      </c>
      <c r="P3072">
        <v>48</v>
      </c>
      <c r="Q3072" t="s">
        <v>82</v>
      </c>
      <c r="R3072" t="s">
        <v>95</v>
      </c>
      <c r="S3072" t="s">
        <v>64</v>
      </c>
      <c r="T3072" t="s">
        <v>51</v>
      </c>
      <c r="U3072" t="s">
        <v>83</v>
      </c>
      <c r="V3072">
        <v>1.05</v>
      </c>
      <c r="W3072" s="1">
        <v>1433.25</v>
      </c>
      <c r="X3072">
        <v>1</v>
      </c>
      <c r="Y3072">
        <v>0.73</v>
      </c>
      <c r="Z3072">
        <v>5</v>
      </c>
      <c r="AA3072">
        <v>0.14599999999999999</v>
      </c>
      <c r="AB3072" s="2">
        <v>0</v>
      </c>
      <c r="AC3072" s="1">
        <v>0</v>
      </c>
      <c r="AD3072" s="7">
        <v>43545</v>
      </c>
      <c r="AE3072" s="7">
        <v>43545</v>
      </c>
      <c r="AF3072">
        <v>0</v>
      </c>
      <c r="AG3072" t="s">
        <v>53</v>
      </c>
      <c r="AH3072" s="2">
        <v>0</v>
      </c>
      <c r="AI3072" s="1">
        <v>0</v>
      </c>
      <c r="AJ3072" s="1">
        <v>0</v>
      </c>
      <c r="AK3072" s="60" t="str">
        <f>+IF(Tabla1[[#This Row],[REQUEST_TY]]="SR MANTENIMIENTO CORRECTIVO", "EMERGENCIA", "OTROS")</f>
        <v>EMERGENCIA</v>
      </c>
      <c r="AL3072" s="6" t="str">
        <f>+_xlfn.IFS(Tabla1[[#This Row],[Veces obj]]&lt;=1,"0-1",Tabla1[[#This Row],[Veces obj]]&lt;=2,"1-2",Tabla1[[#This Row],[Veces obj]]&lt;=3,"2-3",TRUE,"&gt;3")</f>
        <v>0-1</v>
      </c>
      <c r="AM3072" s="60" t="str">
        <f>+_xlfn.IFS(MONTH(Tabla1[[#This Row],[MES]])&lt;=3,"Q1",MONTH(Tabla1[[#This Row],[MES]])&lt;=6,"Q2",MONTH(Tabla1[[#This Row],[MES]])&lt;=9,"Q3",TRUE,"Q4")</f>
        <v>Q1</v>
      </c>
      <c r="AN3072" s="15" t="str">
        <f>+IFERROR(VLOOKUP(Tabla1[[#This Row],[CUENTA]],CTAS[],2,0),"OTROS")</f>
        <v>OTROS</v>
      </c>
      <c r="AP3072" s="15" t="str">
        <f>+IFERROR(VLOOKUP(Tabla1[[#This Row],[EMPLEADO]],IS[],3,0),"OTROS")</f>
        <v>JUAREZ</v>
      </c>
      <c r="AQ3072" s="15" t="str">
        <f>+IFERROR(VLOOKUP(Tabla1[[#This Row],[EMPLEADO]],IS[[NÓMINA]:[INGENIERO]],2,0),"OTROS")</f>
        <v>CARLOS MONTOYA</v>
      </c>
    </row>
    <row r="3073" spans="1:43" x14ac:dyDescent="0.25">
      <c r="A3073" t="s">
        <v>7477</v>
      </c>
      <c r="B3073">
        <v>1</v>
      </c>
      <c r="C3073" t="s">
        <v>9441</v>
      </c>
      <c r="D3073" t="s">
        <v>38</v>
      </c>
      <c r="E3073" t="s">
        <v>76</v>
      </c>
      <c r="F3073" t="s">
        <v>9442</v>
      </c>
      <c r="G3073" s="17" t="s">
        <v>9443</v>
      </c>
      <c r="H3073" t="s">
        <v>136</v>
      </c>
      <c r="I3073" t="s">
        <v>43</v>
      </c>
      <c r="J3073" t="s">
        <v>8</v>
      </c>
      <c r="K3073" t="s">
        <v>59</v>
      </c>
      <c r="L3073" t="s">
        <v>697</v>
      </c>
      <c r="M3073" t="s">
        <v>698</v>
      </c>
      <c r="N3073">
        <v>0</v>
      </c>
      <c r="O3073" t="s">
        <v>47</v>
      </c>
      <c r="P3073">
        <v>147</v>
      </c>
      <c r="Q3073" t="s">
        <v>48</v>
      </c>
      <c r="R3073" t="s">
        <v>63</v>
      </c>
      <c r="S3073" t="s">
        <v>64</v>
      </c>
      <c r="T3073" t="s">
        <v>208</v>
      </c>
      <c r="U3073" t="s">
        <v>96</v>
      </c>
      <c r="V3073">
        <v>1.1000000000000001</v>
      </c>
      <c r="W3073" s="1">
        <v>1501.5000000000002</v>
      </c>
      <c r="X3073">
        <v>1</v>
      </c>
      <c r="Y3073">
        <v>3.13</v>
      </c>
      <c r="Z3073">
        <v>9</v>
      </c>
      <c r="AA3073">
        <v>0.34777777777777774</v>
      </c>
      <c r="AB3073" s="2">
        <v>0</v>
      </c>
      <c r="AC3073" s="1">
        <v>0</v>
      </c>
      <c r="AD3073" s="7">
        <v>43545</v>
      </c>
      <c r="AE3073" s="7">
        <v>43546</v>
      </c>
      <c r="AF3073">
        <v>1</v>
      </c>
      <c r="AG3073" t="s">
        <v>53</v>
      </c>
      <c r="AH3073" s="2">
        <v>0</v>
      </c>
      <c r="AI3073" s="1">
        <v>0</v>
      </c>
      <c r="AJ3073" s="1">
        <v>0</v>
      </c>
      <c r="AK3073" s="60" t="str">
        <f>+IF(Tabla1[[#This Row],[REQUEST_TY]]="SR MANTENIMIENTO CORRECTIVO", "EMERGENCIA", "OTROS")</f>
        <v>EMERGENCIA</v>
      </c>
      <c r="AL3073" s="6" t="str">
        <f>+_xlfn.IFS(Tabla1[[#This Row],[Veces obj]]&lt;=1,"0-1",Tabla1[[#This Row],[Veces obj]]&lt;=2,"1-2",Tabla1[[#This Row],[Veces obj]]&lt;=3,"2-3",TRUE,"&gt;3")</f>
        <v>0-1</v>
      </c>
      <c r="AM3073" s="60" t="str">
        <f>+_xlfn.IFS(MONTH(Tabla1[[#This Row],[MES]])&lt;=3,"Q1",MONTH(Tabla1[[#This Row],[MES]])&lt;=6,"Q2",MONTH(Tabla1[[#This Row],[MES]])&lt;=9,"Q3",TRUE,"Q4")</f>
        <v>Q1</v>
      </c>
      <c r="AN3073" s="15" t="str">
        <f>+IFERROR(VLOOKUP(Tabla1[[#This Row],[CUENTA]],CTAS[],2,0),"OTROS")</f>
        <v>OTROS</v>
      </c>
      <c r="AP3073" s="15" t="str">
        <f>+IFERROR(VLOOKUP(Tabla1[[#This Row],[EMPLEADO]],IS[],3,0),"OTROS")</f>
        <v>OTROS</v>
      </c>
      <c r="AQ3073" s="15" t="str">
        <f>+IFERROR(VLOOKUP(Tabla1[[#This Row],[EMPLEADO]],IS[[NÓMINA]:[INGENIERO]],2,0),"OTROS")</f>
        <v>OTROS</v>
      </c>
    </row>
    <row r="3074" spans="1:43" x14ac:dyDescent="0.25">
      <c r="A3074" t="s">
        <v>7477</v>
      </c>
      <c r="B3074">
        <v>1</v>
      </c>
      <c r="C3074" t="s">
        <v>9444</v>
      </c>
      <c r="D3074" t="s">
        <v>38</v>
      </c>
      <c r="E3074" t="s">
        <v>4404</v>
      </c>
      <c r="F3074" t="s">
        <v>9445</v>
      </c>
      <c r="G3074" s="17" t="s">
        <v>9446</v>
      </c>
      <c r="H3074" t="s">
        <v>106</v>
      </c>
      <c r="I3074" t="s">
        <v>43</v>
      </c>
      <c r="J3074" t="s">
        <v>8</v>
      </c>
      <c r="K3074" t="s">
        <v>2443</v>
      </c>
      <c r="L3074" t="s">
        <v>2444</v>
      </c>
      <c r="M3074" t="s">
        <v>131</v>
      </c>
      <c r="N3074">
        <v>0</v>
      </c>
      <c r="O3074" t="s">
        <v>47</v>
      </c>
      <c r="P3074">
        <v>185</v>
      </c>
      <c r="Q3074" t="s">
        <v>48</v>
      </c>
      <c r="R3074" t="s">
        <v>74</v>
      </c>
      <c r="S3074" t="s">
        <v>50</v>
      </c>
      <c r="T3074" t="s">
        <v>51</v>
      </c>
      <c r="U3074" t="s">
        <v>52</v>
      </c>
      <c r="V3074">
        <v>1.05</v>
      </c>
      <c r="W3074" s="1">
        <v>750.75000000000011</v>
      </c>
      <c r="X3074">
        <v>1</v>
      </c>
      <c r="Y3074">
        <v>2.4500000000000002</v>
      </c>
      <c r="Z3074">
        <v>5</v>
      </c>
      <c r="AA3074">
        <v>0.49000000000000005</v>
      </c>
      <c r="AB3074" s="2">
        <v>0</v>
      </c>
      <c r="AC3074" s="1">
        <v>0</v>
      </c>
      <c r="AD3074" s="7">
        <v>43545</v>
      </c>
      <c r="AE3074" s="7">
        <v>43546</v>
      </c>
      <c r="AF3074">
        <v>1</v>
      </c>
      <c r="AG3074" t="s">
        <v>53</v>
      </c>
      <c r="AH3074" s="2">
        <v>0</v>
      </c>
      <c r="AI3074" s="1">
        <v>0</v>
      </c>
      <c r="AJ3074" s="1">
        <v>0</v>
      </c>
      <c r="AK3074" s="60" t="str">
        <f>+IF(Tabla1[[#This Row],[REQUEST_TY]]="SR MANTENIMIENTO CORRECTIVO", "EMERGENCIA", "OTROS")</f>
        <v>EMERGENCIA</v>
      </c>
      <c r="AL3074" s="6" t="str">
        <f>+_xlfn.IFS(Tabla1[[#This Row],[Veces obj]]&lt;=1,"0-1",Tabla1[[#This Row],[Veces obj]]&lt;=2,"1-2",Tabla1[[#This Row],[Veces obj]]&lt;=3,"2-3",TRUE,"&gt;3")</f>
        <v>0-1</v>
      </c>
      <c r="AM3074" s="60" t="str">
        <f>+_xlfn.IFS(MONTH(Tabla1[[#This Row],[MES]])&lt;=3,"Q1",MONTH(Tabla1[[#This Row],[MES]])&lt;=6,"Q2",MONTH(Tabla1[[#This Row],[MES]])&lt;=9,"Q3",TRUE,"Q4")</f>
        <v>Q1</v>
      </c>
      <c r="AN3074" s="15" t="str">
        <f>+IFERROR(VLOOKUP(Tabla1[[#This Row],[CUENTA]],CTAS[],2,0),"OTROS")</f>
        <v>OTROS</v>
      </c>
      <c r="AP3074" s="15" t="str">
        <f>+IFERROR(VLOOKUP(Tabla1[[#This Row],[EMPLEADO]],IS[],3,0),"OTROS")</f>
        <v>OTROS</v>
      </c>
      <c r="AQ3074" s="15" t="str">
        <f>+IFERROR(VLOOKUP(Tabla1[[#This Row],[EMPLEADO]],IS[[NÓMINA]:[INGENIERO]],2,0),"OTROS")</f>
        <v>OTROS</v>
      </c>
    </row>
    <row r="3075" spans="1:43" x14ac:dyDescent="0.25">
      <c r="A3075" t="s">
        <v>7477</v>
      </c>
      <c r="B3075">
        <v>1</v>
      </c>
      <c r="C3075" t="s">
        <v>9447</v>
      </c>
      <c r="D3075" t="s">
        <v>38</v>
      </c>
      <c r="E3075" t="s">
        <v>113</v>
      </c>
      <c r="F3075" t="s">
        <v>9448</v>
      </c>
      <c r="G3075" s="17" t="s">
        <v>1401</v>
      </c>
      <c r="H3075" t="s">
        <v>308</v>
      </c>
      <c r="I3075" t="s">
        <v>43</v>
      </c>
      <c r="J3075" t="s">
        <v>8</v>
      </c>
      <c r="K3075" t="s">
        <v>144</v>
      </c>
      <c r="L3075" t="s">
        <v>616</v>
      </c>
      <c r="M3075" t="s">
        <v>46</v>
      </c>
      <c r="N3075">
        <v>0</v>
      </c>
      <c r="O3075" t="s">
        <v>47</v>
      </c>
      <c r="P3075">
        <v>71</v>
      </c>
      <c r="Q3075" t="s">
        <v>48</v>
      </c>
      <c r="R3075" t="s">
        <v>49</v>
      </c>
      <c r="S3075" t="s">
        <v>50</v>
      </c>
      <c r="T3075" t="s">
        <v>51</v>
      </c>
      <c r="U3075" t="s">
        <v>52</v>
      </c>
      <c r="V3075">
        <v>1.05</v>
      </c>
      <c r="W3075" s="1">
        <v>750.75000000000011</v>
      </c>
      <c r="X3075">
        <v>1</v>
      </c>
      <c r="Y3075">
        <v>0.75</v>
      </c>
      <c r="Z3075">
        <v>5</v>
      </c>
      <c r="AA3075">
        <v>0.15</v>
      </c>
      <c r="AB3075" s="2">
        <v>0</v>
      </c>
      <c r="AC3075" s="1">
        <v>0</v>
      </c>
      <c r="AD3075" s="7">
        <v>43546</v>
      </c>
      <c r="AE3075" s="7">
        <v>43546</v>
      </c>
      <c r="AF3075">
        <v>0</v>
      </c>
      <c r="AG3075" t="s">
        <v>53</v>
      </c>
      <c r="AH3075" s="2">
        <v>0</v>
      </c>
      <c r="AI3075" s="1">
        <v>0</v>
      </c>
      <c r="AJ3075" s="1">
        <v>0</v>
      </c>
      <c r="AK3075" s="60" t="str">
        <f>+IF(Tabla1[[#This Row],[REQUEST_TY]]="SR MANTENIMIENTO CORRECTIVO", "EMERGENCIA", "OTROS")</f>
        <v>EMERGENCIA</v>
      </c>
      <c r="AL3075" s="6" t="str">
        <f>+_xlfn.IFS(Tabla1[[#This Row],[Veces obj]]&lt;=1,"0-1",Tabla1[[#This Row],[Veces obj]]&lt;=2,"1-2",Tabla1[[#This Row],[Veces obj]]&lt;=3,"2-3",TRUE,"&gt;3")</f>
        <v>0-1</v>
      </c>
      <c r="AM3075" s="60" t="str">
        <f>+_xlfn.IFS(MONTH(Tabla1[[#This Row],[MES]])&lt;=3,"Q1",MONTH(Tabla1[[#This Row],[MES]])&lt;=6,"Q2",MONTH(Tabla1[[#This Row],[MES]])&lt;=9,"Q3",TRUE,"Q4")</f>
        <v>Q1</v>
      </c>
      <c r="AN3075" s="15" t="str">
        <f>+IFERROR(VLOOKUP(Tabla1[[#This Row],[CUENTA]],CTAS[],2,0),"OTROS")</f>
        <v>OTROS</v>
      </c>
      <c r="AP3075" s="15" t="str">
        <f>+IFERROR(VLOOKUP(Tabla1[[#This Row],[EMPLEADO]],IS[],3,0),"OTROS")</f>
        <v>OTROS</v>
      </c>
      <c r="AQ3075" s="15" t="str">
        <f>+IFERROR(VLOOKUP(Tabla1[[#This Row],[EMPLEADO]],IS[[NÓMINA]:[INGENIERO]],2,0),"OTROS")</f>
        <v>OTROS</v>
      </c>
    </row>
    <row r="3076" spans="1:43" x14ac:dyDescent="0.25">
      <c r="A3076" t="s">
        <v>7477</v>
      </c>
      <c r="B3076">
        <v>1</v>
      </c>
      <c r="C3076" t="s">
        <v>9449</v>
      </c>
      <c r="D3076" t="s">
        <v>38</v>
      </c>
      <c r="E3076" t="s">
        <v>113</v>
      </c>
      <c r="F3076" t="s">
        <v>9450</v>
      </c>
      <c r="G3076" s="17" t="s">
        <v>9451</v>
      </c>
      <c r="H3076" t="s">
        <v>308</v>
      </c>
      <c r="I3076" t="s">
        <v>43</v>
      </c>
      <c r="J3076" t="s">
        <v>8</v>
      </c>
      <c r="K3076" t="s">
        <v>144</v>
      </c>
      <c r="L3076" t="s">
        <v>616</v>
      </c>
      <c r="M3076" t="s">
        <v>46</v>
      </c>
      <c r="N3076">
        <v>0</v>
      </c>
      <c r="O3076" t="s">
        <v>47</v>
      </c>
      <c r="P3076">
        <v>846</v>
      </c>
      <c r="Q3076" t="s">
        <v>48</v>
      </c>
      <c r="R3076" t="s">
        <v>49</v>
      </c>
      <c r="S3076" t="s">
        <v>50</v>
      </c>
      <c r="T3076" t="s">
        <v>51</v>
      </c>
      <c r="U3076" t="s">
        <v>52</v>
      </c>
      <c r="V3076">
        <v>1.05</v>
      </c>
      <c r="W3076" s="1">
        <v>750.75000000000011</v>
      </c>
      <c r="X3076">
        <v>1</v>
      </c>
      <c r="Y3076">
        <v>1.48</v>
      </c>
      <c r="Z3076">
        <v>5</v>
      </c>
      <c r="AA3076">
        <v>0.29599999999999999</v>
      </c>
      <c r="AB3076" s="2">
        <v>0</v>
      </c>
      <c r="AC3076" s="1">
        <v>0</v>
      </c>
      <c r="AD3076" s="7">
        <v>43546</v>
      </c>
      <c r="AE3076" s="7">
        <v>43549</v>
      </c>
      <c r="AF3076">
        <v>1</v>
      </c>
      <c r="AG3076" t="s">
        <v>53</v>
      </c>
      <c r="AH3076" s="2">
        <v>0</v>
      </c>
      <c r="AI3076" s="1">
        <v>0</v>
      </c>
      <c r="AJ3076" s="1">
        <v>0</v>
      </c>
      <c r="AK3076" s="60" t="str">
        <f>+IF(Tabla1[[#This Row],[REQUEST_TY]]="SR MANTENIMIENTO CORRECTIVO", "EMERGENCIA", "OTROS")</f>
        <v>EMERGENCIA</v>
      </c>
      <c r="AL3076" s="6" t="str">
        <f>+_xlfn.IFS(Tabla1[[#This Row],[Veces obj]]&lt;=1,"0-1",Tabla1[[#This Row],[Veces obj]]&lt;=2,"1-2",Tabla1[[#This Row],[Veces obj]]&lt;=3,"2-3",TRUE,"&gt;3")</f>
        <v>0-1</v>
      </c>
      <c r="AM3076" s="60" t="str">
        <f>+_xlfn.IFS(MONTH(Tabla1[[#This Row],[MES]])&lt;=3,"Q1",MONTH(Tabla1[[#This Row],[MES]])&lt;=6,"Q2",MONTH(Tabla1[[#This Row],[MES]])&lt;=9,"Q3",TRUE,"Q4")</f>
        <v>Q1</v>
      </c>
      <c r="AN3076" s="15" t="str">
        <f>+IFERROR(VLOOKUP(Tabla1[[#This Row],[CUENTA]],CTAS[],2,0),"OTROS")</f>
        <v>OTROS</v>
      </c>
      <c r="AP3076" s="15" t="str">
        <f>+IFERROR(VLOOKUP(Tabla1[[#This Row],[EMPLEADO]],IS[],3,0),"OTROS")</f>
        <v>OTROS</v>
      </c>
      <c r="AQ3076" s="15" t="str">
        <f>+IFERROR(VLOOKUP(Tabla1[[#This Row],[EMPLEADO]],IS[[NÓMINA]:[INGENIERO]],2,0),"OTROS")</f>
        <v>OTROS</v>
      </c>
    </row>
    <row r="3077" spans="1:43" x14ac:dyDescent="0.25">
      <c r="A3077" t="s">
        <v>7477</v>
      </c>
      <c r="B3077">
        <v>1</v>
      </c>
      <c r="C3077" t="s">
        <v>9452</v>
      </c>
      <c r="D3077" t="s">
        <v>38</v>
      </c>
      <c r="E3077" t="s">
        <v>89</v>
      </c>
      <c r="F3077" t="s">
        <v>9453</v>
      </c>
      <c r="G3077" s="17" t="s">
        <v>9454</v>
      </c>
      <c r="H3077" t="s">
        <v>1063</v>
      </c>
      <c r="I3077" t="s">
        <v>43</v>
      </c>
      <c r="J3077" t="s">
        <v>8</v>
      </c>
      <c r="K3077" t="s">
        <v>199</v>
      </c>
      <c r="L3077" t="s">
        <v>1263</v>
      </c>
      <c r="M3077" t="s">
        <v>1264</v>
      </c>
      <c r="N3077">
        <v>0</v>
      </c>
      <c r="O3077" t="s">
        <v>47</v>
      </c>
      <c r="P3077">
        <v>472</v>
      </c>
      <c r="Q3077" t="s">
        <v>48</v>
      </c>
      <c r="R3077" t="s">
        <v>95</v>
      </c>
      <c r="S3077" t="s">
        <v>64</v>
      </c>
      <c r="T3077" t="s">
        <v>51</v>
      </c>
      <c r="U3077" t="s">
        <v>96</v>
      </c>
      <c r="V3077">
        <v>1.1000000000000001</v>
      </c>
      <c r="W3077" s="1">
        <v>1501.5000000000002</v>
      </c>
      <c r="X3077">
        <v>1</v>
      </c>
      <c r="Y3077">
        <v>0.7</v>
      </c>
      <c r="Z3077">
        <v>5</v>
      </c>
      <c r="AA3077">
        <v>0.13999999999999999</v>
      </c>
      <c r="AB3077" s="2">
        <v>0</v>
      </c>
      <c r="AC3077" s="1">
        <v>0</v>
      </c>
      <c r="AD3077" s="7">
        <v>43550</v>
      </c>
      <c r="AE3077" s="7">
        <v>43550</v>
      </c>
      <c r="AF3077">
        <v>0</v>
      </c>
      <c r="AG3077" t="s">
        <v>53</v>
      </c>
      <c r="AH3077" s="2">
        <v>0</v>
      </c>
      <c r="AI3077" s="1">
        <v>0</v>
      </c>
      <c r="AJ3077" s="1">
        <v>0</v>
      </c>
      <c r="AK3077" s="60" t="str">
        <f>+IF(Tabla1[[#This Row],[REQUEST_TY]]="SR MANTENIMIENTO CORRECTIVO", "EMERGENCIA", "OTROS")</f>
        <v>EMERGENCIA</v>
      </c>
      <c r="AL3077" s="6" t="str">
        <f>+_xlfn.IFS(Tabla1[[#This Row],[Veces obj]]&lt;=1,"0-1",Tabla1[[#This Row],[Veces obj]]&lt;=2,"1-2",Tabla1[[#This Row],[Veces obj]]&lt;=3,"2-3",TRUE,"&gt;3")</f>
        <v>0-1</v>
      </c>
      <c r="AM3077" s="60" t="str">
        <f>+_xlfn.IFS(MONTH(Tabla1[[#This Row],[MES]])&lt;=3,"Q1",MONTH(Tabla1[[#This Row],[MES]])&lt;=6,"Q2",MONTH(Tabla1[[#This Row],[MES]])&lt;=9,"Q3",TRUE,"Q4")</f>
        <v>Q1</v>
      </c>
      <c r="AN3077" s="15" t="str">
        <f>+IFERROR(VLOOKUP(Tabla1[[#This Row],[CUENTA]],CTAS[],2,0),"OTROS")</f>
        <v>OTROS</v>
      </c>
      <c r="AP3077" s="15" t="str">
        <f>+IFERROR(VLOOKUP(Tabla1[[#This Row],[EMPLEADO]],IS[],3,0),"OTROS")</f>
        <v>OTROS</v>
      </c>
      <c r="AQ3077" s="15" t="str">
        <f>+IFERROR(VLOOKUP(Tabla1[[#This Row],[EMPLEADO]],IS[[NÓMINA]:[INGENIERO]],2,0),"OTROS")</f>
        <v>OTROS</v>
      </c>
    </row>
    <row r="3078" spans="1:43" x14ac:dyDescent="0.25">
      <c r="A3078" t="s">
        <v>7477</v>
      </c>
      <c r="B3078">
        <v>1</v>
      </c>
      <c r="C3078" t="s">
        <v>9455</v>
      </c>
      <c r="D3078" t="s">
        <v>38</v>
      </c>
      <c r="E3078" t="s">
        <v>176</v>
      </c>
      <c r="F3078" t="s">
        <v>9456</v>
      </c>
      <c r="G3078" s="17" t="s">
        <v>9457</v>
      </c>
      <c r="H3078" t="s">
        <v>384</v>
      </c>
      <c r="I3078" t="s">
        <v>43</v>
      </c>
      <c r="J3078" t="s">
        <v>8</v>
      </c>
      <c r="K3078" t="s">
        <v>338</v>
      </c>
      <c r="L3078" t="s">
        <v>9458</v>
      </c>
      <c r="M3078" t="s">
        <v>1226</v>
      </c>
      <c r="N3078">
        <v>0</v>
      </c>
      <c r="O3078" t="s">
        <v>47</v>
      </c>
      <c r="P3078">
        <v>1564</v>
      </c>
      <c r="Q3078" t="s">
        <v>48</v>
      </c>
      <c r="R3078" t="s">
        <v>49</v>
      </c>
      <c r="S3078" t="s">
        <v>50</v>
      </c>
      <c r="T3078" t="s">
        <v>51</v>
      </c>
      <c r="U3078" t="s">
        <v>52</v>
      </c>
      <c r="V3078">
        <v>1.05</v>
      </c>
      <c r="W3078" s="1">
        <v>750.75000000000011</v>
      </c>
      <c r="X3078">
        <v>1</v>
      </c>
      <c r="Y3078">
        <v>1.65</v>
      </c>
      <c r="Z3078">
        <v>5</v>
      </c>
      <c r="AA3078">
        <v>0.32999999999999996</v>
      </c>
      <c r="AB3078" s="2">
        <v>0</v>
      </c>
      <c r="AC3078" s="1">
        <v>0</v>
      </c>
      <c r="AD3078" s="7">
        <v>43545</v>
      </c>
      <c r="AE3078" s="7">
        <v>43545</v>
      </c>
      <c r="AF3078">
        <v>0</v>
      </c>
      <c r="AG3078" t="s">
        <v>53</v>
      </c>
      <c r="AH3078" s="2">
        <v>0</v>
      </c>
      <c r="AI3078" s="1">
        <v>0</v>
      </c>
      <c r="AJ3078" s="1">
        <v>0</v>
      </c>
      <c r="AK3078" s="60" t="str">
        <f>+IF(Tabla1[[#This Row],[REQUEST_TY]]="SR MANTENIMIENTO CORRECTIVO", "EMERGENCIA", "OTROS")</f>
        <v>EMERGENCIA</v>
      </c>
      <c r="AL3078" s="6" t="str">
        <f>+_xlfn.IFS(Tabla1[[#This Row],[Veces obj]]&lt;=1,"0-1",Tabla1[[#This Row],[Veces obj]]&lt;=2,"1-2",Tabla1[[#This Row],[Veces obj]]&lt;=3,"2-3",TRUE,"&gt;3")</f>
        <v>0-1</v>
      </c>
      <c r="AM3078" s="60" t="str">
        <f>+_xlfn.IFS(MONTH(Tabla1[[#This Row],[MES]])&lt;=3,"Q1",MONTH(Tabla1[[#This Row],[MES]])&lt;=6,"Q2",MONTH(Tabla1[[#This Row],[MES]])&lt;=9,"Q3",TRUE,"Q4")</f>
        <v>Q1</v>
      </c>
      <c r="AN3078" s="15" t="str">
        <f>+IFERROR(VLOOKUP(Tabla1[[#This Row],[CUENTA]],CTAS[],2,0),"OTROS")</f>
        <v>OTROS</v>
      </c>
      <c r="AP3078" s="15" t="str">
        <f>+IFERROR(VLOOKUP(Tabla1[[#This Row],[EMPLEADO]],IS[],3,0),"OTROS")</f>
        <v>OTROS</v>
      </c>
      <c r="AQ3078" s="15" t="str">
        <f>+IFERROR(VLOOKUP(Tabla1[[#This Row],[EMPLEADO]],IS[[NÓMINA]:[INGENIERO]],2,0),"OTROS")</f>
        <v>OTROS</v>
      </c>
    </row>
    <row r="3079" spans="1:43" x14ac:dyDescent="0.25">
      <c r="A3079" t="s">
        <v>7477</v>
      </c>
      <c r="B3079">
        <v>1</v>
      </c>
      <c r="C3079" t="s">
        <v>9459</v>
      </c>
      <c r="D3079" t="s">
        <v>38</v>
      </c>
      <c r="E3079" t="s">
        <v>98</v>
      </c>
      <c r="F3079" t="s">
        <v>9460</v>
      </c>
      <c r="G3079" s="17" t="s">
        <v>7282</v>
      </c>
      <c r="H3079" t="s">
        <v>79</v>
      </c>
      <c r="I3079" t="s">
        <v>43</v>
      </c>
      <c r="J3079" t="s">
        <v>8</v>
      </c>
      <c r="K3079" t="s">
        <v>7646</v>
      </c>
      <c r="L3079" t="s">
        <v>7647</v>
      </c>
      <c r="M3079" t="s">
        <v>2091</v>
      </c>
      <c r="N3079">
        <v>0</v>
      </c>
      <c r="O3079" t="s">
        <v>47</v>
      </c>
      <c r="P3079">
        <v>22</v>
      </c>
      <c r="Q3079" t="s">
        <v>62</v>
      </c>
      <c r="R3079" t="s">
        <v>63</v>
      </c>
      <c r="S3079" t="s">
        <v>64</v>
      </c>
      <c r="T3079" t="s">
        <v>51</v>
      </c>
      <c r="U3079" t="s">
        <v>65</v>
      </c>
      <c r="V3079">
        <v>0.8</v>
      </c>
      <c r="W3079" s="1">
        <v>1092</v>
      </c>
      <c r="X3079">
        <v>1</v>
      </c>
      <c r="Y3079">
        <v>3.05</v>
      </c>
      <c r="Z3079">
        <v>5</v>
      </c>
      <c r="AA3079">
        <v>0.61</v>
      </c>
      <c r="AB3079" s="2">
        <v>0</v>
      </c>
      <c r="AC3079" s="1">
        <v>0</v>
      </c>
      <c r="AD3079" s="7">
        <v>43545</v>
      </c>
      <c r="AE3079" s="7">
        <v>43545</v>
      </c>
      <c r="AF3079">
        <v>0</v>
      </c>
      <c r="AG3079" t="s">
        <v>53</v>
      </c>
      <c r="AH3079" s="2">
        <v>0</v>
      </c>
      <c r="AI3079" s="1">
        <v>0</v>
      </c>
      <c r="AJ3079" s="1">
        <v>0</v>
      </c>
      <c r="AK3079" s="60" t="str">
        <f>+IF(Tabla1[[#This Row],[REQUEST_TY]]="SR MANTENIMIENTO CORRECTIVO", "EMERGENCIA", "OTROS")</f>
        <v>EMERGENCIA</v>
      </c>
      <c r="AL3079" s="6" t="str">
        <f>+_xlfn.IFS(Tabla1[[#This Row],[Veces obj]]&lt;=1,"0-1",Tabla1[[#This Row],[Veces obj]]&lt;=2,"1-2",Tabla1[[#This Row],[Veces obj]]&lt;=3,"2-3",TRUE,"&gt;3")</f>
        <v>0-1</v>
      </c>
      <c r="AM3079" s="60" t="str">
        <f>+_xlfn.IFS(MONTH(Tabla1[[#This Row],[MES]])&lt;=3,"Q1",MONTH(Tabla1[[#This Row],[MES]])&lt;=6,"Q2",MONTH(Tabla1[[#This Row],[MES]])&lt;=9,"Q3",TRUE,"Q4")</f>
        <v>Q1</v>
      </c>
      <c r="AN3079" s="15" t="str">
        <f>+IFERROR(VLOOKUP(Tabla1[[#This Row],[CUENTA]],CTAS[],2,0),"OTROS")</f>
        <v>OTROS</v>
      </c>
      <c r="AP3079" s="15" t="str">
        <f>+IFERROR(VLOOKUP(Tabla1[[#This Row],[EMPLEADO]],IS[],3,0),"OTROS")</f>
        <v>OTROS</v>
      </c>
      <c r="AQ3079" s="15" t="str">
        <f>+IFERROR(VLOOKUP(Tabla1[[#This Row],[EMPLEADO]],IS[[NÓMINA]:[INGENIERO]],2,0),"OTROS")</f>
        <v>OTROS</v>
      </c>
    </row>
    <row r="3080" spans="1:43" x14ac:dyDescent="0.25">
      <c r="A3080" t="s">
        <v>7477</v>
      </c>
      <c r="B3080">
        <v>1</v>
      </c>
      <c r="C3080" t="s">
        <v>9461</v>
      </c>
      <c r="D3080" t="s">
        <v>38</v>
      </c>
      <c r="E3080" t="s">
        <v>89</v>
      </c>
      <c r="F3080" t="s">
        <v>9460</v>
      </c>
      <c r="G3080" s="17" t="s">
        <v>6890</v>
      </c>
      <c r="H3080" t="s">
        <v>163</v>
      </c>
      <c r="I3080" t="s">
        <v>43</v>
      </c>
      <c r="J3080" t="s">
        <v>8</v>
      </c>
      <c r="K3080" t="s">
        <v>151</v>
      </c>
      <c r="L3080" t="s">
        <v>229</v>
      </c>
      <c r="M3080" t="s">
        <v>165</v>
      </c>
      <c r="N3080">
        <v>0</v>
      </c>
      <c r="O3080" t="s">
        <v>47</v>
      </c>
      <c r="P3080">
        <v>28</v>
      </c>
      <c r="Q3080" t="s">
        <v>62</v>
      </c>
      <c r="R3080" t="s">
        <v>95</v>
      </c>
      <c r="S3080" t="s">
        <v>64</v>
      </c>
      <c r="T3080" t="s">
        <v>51</v>
      </c>
      <c r="U3080" t="s">
        <v>65</v>
      </c>
      <c r="V3080">
        <v>0.8</v>
      </c>
      <c r="W3080" s="1">
        <v>1092</v>
      </c>
      <c r="X3080">
        <v>1</v>
      </c>
      <c r="Y3080">
        <v>0</v>
      </c>
      <c r="Z3080">
        <v>5</v>
      </c>
      <c r="AA3080">
        <v>0</v>
      </c>
      <c r="AB3080" s="2">
        <v>0</v>
      </c>
      <c r="AC3080" s="1">
        <v>0</v>
      </c>
      <c r="AD3080" s="7">
        <v>43546</v>
      </c>
      <c r="AE3080" s="7">
        <v>43546</v>
      </c>
      <c r="AF3080">
        <v>0</v>
      </c>
      <c r="AG3080" t="s">
        <v>53</v>
      </c>
      <c r="AH3080" s="2">
        <v>0</v>
      </c>
      <c r="AI3080" s="1">
        <v>0</v>
      </c>
      <c r="AJ3080" s="1">
        <v>0</v>
      </c>
      <c r="AK3080" s="60" t="str">
        <f>+IF(Tabla1[[#This Row],[REQUEST_TY]]="SR MANTENIMIENTO CORRECTIVO", "EMERGENCIA", "OTROS")</f>
        <v>EMERGENCIA</v>
      </c>
      <c r="AL3080" s="6" t="str">
        <f>+_xlfn.IFS(Tabla1[[#This Row],[Veces obj]]&lt;=1,"0-1",Tabla1[[#This Row],[Veces obj]]&lt;=2,"1-2",Tabla1[[#This Row],[Veces obj]]&lt;=3,"2-3",TRUE,"&gt;3")</f>
        <v>0-1</v>
      </c>
      <c r="AM3080" s="60" t="str">
        <f>+_xlfn.IFS(MONTH(Tabla1[[#This Row],[MES]])&lt;=3,"Q1",MONTH(Tabla1[[#This Row],[MES]])&lt;=6,"Q2",MONTH(Tabla1[[#This Row],[MES]])&lt;=9,"Q3",TRUE,"Q4")</f>
        <v>Q1</v>
      </c>
      <c r="AN3080" s="15" t="str">
        <f>+IFERROR(VLOOKUP(Tabla1[[#This Row],[CUENTA]],CTAS[],2,0),"OTROS")</f>
        <v>HONEYWELL</v>
      </c>
      <c r="AP3080" s="15" t="str">
        <f>+IFERROR(VLOOKUP(Tabla1[[#This Row],[EMPLEADO]],IS[],3,0),"OTROS")</f>
        <v>CHIHUAHUA</v>
      </c>
      <c r="AQ3080" s="15" t="str">
        <f>+IFERROR(VLOOKUP(Tabla1[[#This Row],[EMPLEADO]],IS[[NÓMINA]:[INGENIERO]],2,0),"OTROS")</f>
        <v>LUIS EDUARDO MUÑOZ</v>
      </c>
    </row>
    <row r="3081" spans="1:43" x14ac:dyDescent="0.25">
      <c r="A3081" t="s">
        <v>7477</v>
      </c>
      <c r="B3081">
        <v>1</v>
      </c>
      <c r="C3081" t="s">
        <v>9462</v>
      </c>
      <c r="D3081" t="s">
        <v>38</v>
      </c>
      <c r="E3081" t="s">
        <v>993</v>
      </c>
      <c r="F3081" t="s">
        <v>9463</v>
      </c>
      <c r="G3081" s="17" t="s">
        <v>9464</v>
      </c>
      <c r="H3081" t="s">
        <v>266</v>
      </c>
      <c r="I3081" t="s">
        <v>43</v>
      </c>
      <c r="J3081" t="s">
        <v>8</v>
      </c>
      <c r="K3081" t="s">
        <v>71</v>
      </c>
      <c r="L3081" t="s">
        <v>836</v>
      </c>
      <c r="M3081" t="s">
        <v>73</v>
      </c>
      <c r="N3081">
        <v>0</v>
      </c>
      <c r="O3081" t="s">
        <v>47</v>
      </c>
      <c r="P3081">
        <v>133</v>
      </c>
      <c r="Q3081" t="s">
        <v>48</v>
      </c>
      <c r="R3081" t="s">
        <v>235</v>
      </c>
      <c r="S3081" t="s">
        <v>50</v>
      </c>
      <c r="T3081" t="s">
        <v>51</v>
      </c>
      <c r="U3081" t="s">
        <v>52</v>
      </c>
      <c r="V3081">
        <v>1.05</v>
      </c>
      <c r="W3081" s="1">
        <v>750.75000000000011</v>
      </c>
      <c r="X3081">
        <v>1</v>
      </c>
      <c r="Y3081">
        <v>0.91</v>
      </c>
      <c r="Z3081">
        <v>5</v>
      </c>
      <c r="AA3081">
        <v>0.182</v>
      </c>
      <c r="AB3081" s="2">
        <v>0</v>
      </c>
      <c r="AC3081" s="1">
        <v>0</v>
      </c>
      <c r="AD3081" s="7">
        <v>43545</v>
      </c>
      <c r="AE3081" s="7">
        <v>43545</v>
      </c>
      <c r="AF3081">
        <v>0</v>
      </c>
      <c r="AG3081" t="s">
        <v>53</v>
      </c>
      <c r="AH3081" s="2">
        <v>0</v>
      </c>
      <c r="AI3081" s="1">
        <v>0</v>
      </c>
      <c r="AJ3081" s="1">
        <v>0</v>
      </c>
      <c r="AK3081" s="60" t="str">
        <f>+IF(Tabla1[[#This Row],[REQUEST_TY]]="SR MANTENIMIENTO CORRECTIVO", "EMERGENCIA", "OTROS")</f>
        <v>EMERGENCIA</v>
      </c>
      <c r="AL3081" s="6" t="str">
        <f>+_xlfn.IFS(Tabla1[[#This Row],[Veces obj]]&lt;=1,"0-1",Tabla1[[#This Row],[Veces obj]]&lt;=2,"1-2",Tabla1[[#This Row],[Veces obj]]&lt;=3,"2-3",TRUE,"&gt;3")</f>
        <v>0-1</v>
      </c>
      <c r="AM3081" s="60" t="str">
        <f>+_xlfn.IFS(MONTH(Tabla1[[#This Row],[MES]])&lt;=3,"Q1",MONTH(Tabla1[[#This Row],[MES]])&lt;=6,"Q2",MONTH(Tabla1[[#This Row],[MES]])&lt;=9,"Q3",TRUE,"Q4")</f>
        <v>Q1</v>
      </c>
      <c r="AN3081" s="15" t="str">
        <f>+IFERROR(VLOOKUP(Tabla1[[#This Row],[CUENTA]],CTAS[],2,0),"OTROS")</f>
        <v>OTROS</v>
      </c>
      <c r="AP3081" s="15" t="str">
        <f>+IFERROR(VLOOKUP(Tabla1[[#This Row],[EMPLEADO]],IS[],3,0),"OTROS")</f>
        <v>JUAREZ</v>
      </c>
      <c r="AQ3081" s="15" t="str">
        <f>+IFERROR(VLOOKUP(Tabla1[[#This Row],[EMPLEADO]],IS[[NÓMINA]:[INGENIERO]],2,0),"OTROS")</f>
        <v>CESAR MAR</v>
      </c>
    </row>
    <row r="3082" spans="1:43" x14ac:dyDescent="0.25">
      <c r="A3082" t="s">
        <v>7477</v>
      </c>
      <c r="B3082">
        <v>1</v>
      </c>
      <c r="C3082" t="s">
        <v>9465</v>
      </c>
      <c r="D3082" t="s">
        <v>38</v>
      </c>
      <c r="E3082" t="s">
        <v>76</v>
      </c>
      <c r="F3082" t="s">
        <v>9466</v>
      </c>
      <c r="G3082" s="17" t="s">
        <v>2690</v>
      </c>
      <c r="H3082" t="s">
        <v>679</v>
      </c>
      <c r="I3082" t="s">
        <v>43</v>
      </c>
      <c r="J3082" t="s">
        <v>8</v>
      </c>
      <c r="K3082" t="s">
        <v>59</v>
      </c>
      <c r="L3082" t="s">
        <v>2692</v>
      </c>
      <c r="M3082" t="s">
        <v>46</v>
      </c>
      <c r="N3082">
        <v>0</v>
      </c>
      <c r="O3082" t="s">
        <v>47</v>
      </c>
      <c r="P3082">
        <v>10</v>
      </c>
      <c r="Q3082" t="s">
        <v>194</v>
      </c>
      <c r="R3082" t="s">
        <v>63</v>
      </c>
      <c r="S3082" t="s">
        <v>64</v>
      </c>
      <c r="T3082" t="s">
        <v>51</v>
      </c>
      <c r="U3082" t="s">
        <v>195</v>
      </c>
      <c r="V3082">
        <v>0.6</v>
      </c>
      <c r="W3082" s="1">
        <v>819</v>
      </c>
      <c r="X3082">
        <v>1</v>
      </c>
      <c r="Y3082">
        <v>1.3</v>
      </c>
      <c r="Z3082">
        <v>5</v>
      </c>
      <c r="AA3082">
        <v>0.26</v>
      </c>
      <c r="AB3082" s="2">
        <v>0</v>
      </c>
      <c r="AC3082" s="1">
        <v>0</v>
      </c>
      <c r="AD3082" s="7">
        <v>43549</v>
      </c>
      <c r="AE3082" s="7">
        <v>43549</v>
      </c>
      <c r="AF3082">
        <v>0</v>
      </c>
      <c r="AG3082" t="s">
        <v>53</v>
      </c>
      <c r="AH3082" s="2">
        <v>0</v>
      </c>
      <c r="AI3082" s="1">
        <v>0</v>
      </c>
      <c r="AJ3082" s="1">
        <v>0</v>
      </c>
      <c r="AK3082" s="60" t="str">
        <f>+IF(Tabla1[[#This Row],[REQUEST_TY]]="SR MANTENIMIENTO CORRECTIVO", "EMERGENCIA", "OTROS")</f>
        <v>EMERGENCIA</v>
      </c>
      <c r="AL3082" s="6" t="str">
        <f>+_xlfn.IFS(Tabla1[[#This Row],[Veces obj]]&lt;=1,"0-1",Tabla1[[#This Row],[Veces obj]]&lt;=2,"1-2",Tabla1[[#This Row],[Veces obj]]&lt;=3,"2-3",TRUE,"&gt;3")</f>
        <v>0-1</v>
      </c>
      <c r="AM3082" s="60" t="str">
        <f>+_xlfn.IFS(MONTH(Tabla1[[#This Row],[MES]])&lt;=3,"Q1",MONTH(Tabla1[[#This Row],[MES]])&lt;=6,"Q2",MONTH(Tabla1[[#This Row],[MES]])&lt;=9,"Q3",TRUE,"Q4")</f>
        <v>Q1</v>
      </c>
      <c r="AN3082" s="15" t="str">
        <f>+IFERROR(VLOOKUP(Tabla1[[#This Row],[CUENTA]],CTAS[],2,0),"OTROS")</f>
        <v>OTROS</v>
      </c>
      <c r="AP3082" s="15" t="str">
        <f>+IFERROR(VLOOKUP(Tabla1[[#This Row],[EMPLEADO]],IS[],3,0),"OTROS")</f>
        <v>OTROS</v>
      </c>
      <c r="AQ3082" s="15" t="str">
        <f>+IFERROR(VLOOKUP(Tabla1[[#This Row],[EMPLEADO]],IS[[NÓMINA]:[INGENIERO]],2,0),"OTROS")</f>
        <v>OTROS</v>
      </c>
    </row>
    <row r="3083" spans="1:43" x14ac:dyDescent="0.25">
      <c r="A3083" t="s">
        <v>7477</v>
      </c>
      <c r="B3083">
        <v>1</v>
      </c>
      <c r="C3083" t="s">
        <v>9467</v>
      </c>
      <c r="D3083" t="s">
        <v>38</v>
      </c>
      <c r="E3083" t="s">
        <v>604</v>
      </c>
      <c r="F3083" t="s">
        <v>9468</v>
      </c>
      <c r="G3083" s="17" t="s">
        <v>9469</v>
      </c>
      <c r="H3083" t="s">
        <v>58</v>
      </c>
      <c r="I3083" t="s">
        <v>43</v>
      </c>
      <c r="J3083" t="s">
        <v>8</v>
      </c>
      <c r="K3083" t="s">
        <v>2377</v>
      </c>
      <c r="L3083" t="s">
        <v>2378</v>
      </c>
      <c r="M3083" t="s">
        <v>1501</v>
      </c>
      <c r="N3083">
        <v>0</v>
      </c>
      <c r="O3083" t="s">
        <v>47</v>
      </c>
      <c r="P3083">
        <v>108</v>
      </c>
      <c r="Q3083" t="s">
        <v>48</v>
      </c>
      <c r="R3083" t="s">
        <v>63</v>
      </c>
      <c r="S3083" t="s">
        <v>64</v>
      </c>
      <c r="T3083" t="s">
        <v>51</v>
      </c>
      <c r="U3083" t="s">
        <v>96</v>
      </c>
      <c r="V3083">
        <v>1.1000000000000001</v>
      </c>
      <c r="W3083" s="1">
        <v>1501.5000000000002</v>
      </c>
      <c r="X3083">
        <v>1</v>
      </c>
      <c r="Y3083">
        <v>3.42</v>
      </c>
      <c r="Z3083">
        <v>5</v>
      </c>
      <c r="AA3083">
        <v>0.68399999999999994</v>
      </c>
      <c r="AB3083" s="2">
        <v>0</v>
      </c>
      <c r="AC3083" s="1">
        <v>0</v>
      </c>
      <c r="AD3083" s="7">
        <v>43545</v>
      </c>
      <c r="AE3083" s="7">
        <v>43546</v>
      </c>
      <c r="AF3083">
        <v>1</v>
      </c>
      <c r="AG3083" t="s">
        <v>53</v>
      </c>
      <c r="AH3083" s="2">
        <v>0</v>
      </c>
      <c r="AI3083" s="1">
        <v>0</v>
      </c>
      <c r="AJ3083" s="1">
        <v>0</v>
      </c>
      <c r="AK3083" s="60" t="str">
        <f>+IF(Tabla1[[#This Row],[REQUEST_TY]]="SR MANTENIMIENTO CORRECTIVO", "EMERGENCIA", "OTROS")</f>
        <v>EMERGENCIA</v>
      </c>
      <c r="AL3083" s="6" t="str">
        <f>+_xlfn.IFS(Tabla1[[#This Row],[Veces obj]]&lt;=1,"0-1",Tabla1[[#This Row],[Veces obj]]&lt;=2,"1-2",Tabla1[[#This Row],[Veces obj]]&lt;=3,"2-3",TRUE,"&gt;3")</f>
        <v>0-1</v>
      </c>
      <c r="AM3083" s="60" t="str">
        <f>+_xlfn.IFS(MONTH(Tabla1[[#This Row],[MES]])&lt;=3,"Q1",MONTH(Tabla1[[#This Row],[MES]])&lt;=6,"Q2",MONTH(Tabla1[[#This Row],[MES]])&lt;=9,"Q3",TRUE,"Q4")</f>
        <v>Q1</v>
      </c>
      <c r="AN3083" s="15" t="str">
        <f>+IFERROR(VLOOKUP(Tabla1[[#This Row],[CUENTA]],CTAS[],2,0),"OTROS")</f>
        <v>OTROS</v>
      </c>
      <c r="AP3083" s="15" t="str">
        <f>+IFERROR(VLOOKUP(Tabla1[[#This Row],[EMPLEADO]],IS[],3,0),"OTROS")</f>
        <v>OTROS</v>
      </c>
      <c r="AQ3083" s="15" t="str">
        <f>+IFERROR(VLOOKUP(Tabla1[[#This Row],[EMPLEADO]],IS[[NÓMINA]:[INGENIERO]],2,0),"OTROS")</f>
        <v>OTROS</v>
      </c>
    </row>
    <row r="3084" spans="1:43" x14ac:dyDescent="0.25">
      <c r="A3084" t="s">
        <v>7477</v>
      </c>
      <c r="B3084">
        <v>1</v>
      </c>
      <c r="C3084" t="s">
        <v>9470</v>
      </c>
      <c r="D3084" t="s">
        <v>38</v>
      </c>
      <c r="E3084" t="s">
        <v>98</v>
      </c>
      <c r="F3084" t="s">
        <v>9471</v>
      </c>
      <c r="G3084" s="17" t="s">
        <v>7003</v>
      </c>
      <c r="H3084" t="s">
        <v>646</v>
      </c>
      <c r="I3084" t="s">
        <v>43</v>
      </c>
      <c r="J3084" t="s">
        <v>8</v>
      </c>
      <c r="K3084" t="s">
        <v>102</v>
      </c>
      <c r="L3084" t="s">
        <v>1608</v>
      </c>
      <c r="M3084" t="s">
        <v>358</v>
      </c>
      <c r="N3084">
        <v>0</v>
      </c>
      <c r="O3084" t="s">
        <v>47</v>
      </c>
      <c r="P3084">
        <v>18</v>
      </c>
      <c r="Q3084" t="s">
        <v>62</v>
      </c>
      <c r="R3084" t="s">
        <v>63</v>
      </c>
      <c r="S3084" t="s">
        <v>64</v>
      </c>
      <c r="T3084" t="s">
        <v>51</v>
      </c>
      <c r="U3084" t="s">
        <v>65</v>
      </c>
      <c r="V3084">
        <v>0.8</v>
      </c>
      <c r="W3084" s="1">
        <v>1092</v>
      </c>
      <c r="X3084">
        <v>1</v>
      </c>
      <c r="Y3084">
        <v>0.67</v>
      </c>
      <c r="Z3084">
        <v>5</v>
      </c>
      <c r="AA3084">
        <v>0.13400000000000001</v>
      </c>
      <c r="AB3084" s="2">
        <v>0</v>
      </c>
      <c r="AC3084" s="1">
        <v>0</v>
      </c>
      <c r="AD3084" s="7">
        <v>43545</v>
      </c>
      <c r="AE3084" s="7">
        <v>43545</v>
      </c>
      <c r="AF3084">
        <v>0</v>
      </c>
      <c r="AG3084" t="s">
        <v>53</v>
      </c>
      <c r="AH3084" s="2">
        <v>0</v>
      </c>
      <c r="AI3084" s="1">
        <v>0</v>
      </c>
      <c r="AJ3084" s="1">
        <v>0</v>
      </c>
      <c r="AK3084" s="60" t="str">
        <f>+IF(Tabla1[[#This Row],[REQUEST_TY]]="SR MANTENIMIENTO CORRECTIVO", "EMERGENCIA", "OTROS")</f>
        <v>EMERGENCIA</v>
      </c>
      <c r="AL3084" s="6" t="str">
        <f>+_xlfn.IFS(Tabla1[[#This Row],[Veces obj]]&lt;=1,"0-1",Tabla1[[#This Row],[Veces obj]]&lt;=2,"1-2",Tabla1[[#This Row],[Veces obj]]&lt;=3,"2-3",TRUE,"&gt;3")</f>
        <v>0-1</v>
      </c>
      <c r="AM3084" s="60" t="str">
        <f>+_xlfn.IFS(MONTH(Tabla1[[#This Row],[MES]])&lt;=3,"Q1",MONTH(Tabla1[[#This Row],[MES]])&lt;=6,"Q2",MONTH(Tabla1[[#This Row],[MES]])&lt;=9,"Q3",TRUE,"Q4")</f>
        <v>Q1</v>
      </c>
      <c r="AN3084" s="15" t="str">
        <f>+IFERROR(VLOOKUP(Tabla1[[#This Row],[CUENTA]],CTAS[],2,0),"OTROS")</f>
        <v>OTROS</v>
      </c>
      <c r="AP3084" s="15" t="str">
        <f>+IFERROR(VLOOKUP(Tabla1[[#This Row],[EMPLEADO]],IS[],3,0),"OTROS")</f>
        <v>OTROS</v>
      </c>
      <c r="AQ3084" s="15" t="str">
        <f>+IFERROR(VLOOKUP(Tabla1[[#This Row],[EMPLEADO]],IS[[NÓMINA]:[INGENIERO]],2,0),"OTROS")</f>
        <v>OTROS</v>
      </c>
    </row>
    <row r="3085" spans="1:43" x14ac:dyDescent="0.25">
      <c r="A3085" t="s">
        <v>7477</v>
      </c>
      <c r="B3085">
        <v>1</v>
      </c>
      <c r="C3085" t="s">
        <v>9472</v>
      </c>
      <c r="D3085" t="s">
        <v>38</v>
      </c>
      <c r="E3085" t="s">
        <v>747</v>
      </c>
      <c r="F3085" t="s">
        <v>9473</v>
      </c>
      <c r="G3085" s="17" t="s">
        <v>2407</v>
      </c>
      <c r="H3085" t="s">
        <v>527</v>
      </c>
      <c r="I3085" t="s">
        <v>43</v>
      </c>
      <c r="J3085" t="s">
        <v>8</v>
      </c>
      <c r="K3085" t="s">
        <v>528</v>
      </c>
      <c r="L3085" t="s">
        <v>529</v>
      </c>
      <c r="M3085" t="s">
        <v>530</v>
      </c>
      <c r="N3085">
        <v>1</v>
      </c>
      <c r="O3085" t="s">
        <v>47</v>
      </c>
      <c r="P3085">
        <v>31</v>
      </c>
      <c r="Q3085" t="s">
        <v>82</v>
      </c>
      <c r="R3085" t="s">
        <v>95</v>
      </c>
      <c r="S3085" t="s">
        <v>64</v>
      </c>
      <c r="T3085" t="s">
        <v>51</v>
      </c>
      <c r="U3085" t="s">
        <v>83</v>
      </c>
      <c r="V3085">
        <v>1.05</v>
      </c>
      <c r="W3085" s="1">
        <v>0</v>
      </c>
      <c r="X3085">
        <v>1</v>
      </c>
      <c r="Y3085">
        <v>2.0499999999999998</v>
      </c>
      <c r="Z3085">
        <v>5</v>
      </c>
      <c r="AA3085">
        <v>0.41</v>
      </c>
      <c r="AB3085" s="2">
        <v>0</v>
      </c>
      <c r="AC3085" s="1">
        <v>0</v>
      </c>
      <c r="AD3085" s="7">
        <v>43546</v>
      </c>
      <c r="AE3085" s="7">
        <v>43546</v>
      </c>
      <c r="AF3085">
        <v>0</v>
      </c>
      <c r="AG3085" t="s">
        <v>53</v>
      </c>
      <c r="AH3085" s="2">
        <v>0</v>
      </c>
      <c r="AI3085" s="1">
        <v>0</v>
      </c>
      <c r="AJ3085" s="1">
        <v>0</v>
      </c>
      <c r="AK3085" s="60" t="str">
        <f>+IF(Tabla1[[#This Row],[REQUEST_TY]]="SR MANTENIMIENTO CORRECTIVO", "EMERGENCIA", "OTROS")</f>
        <v>EMERGENCIA</v>
      </c>
      <c r="AL3085" s="6" t="str">
        <f>+_xlfn.IFS(Tabla1[[#This Row],[Veces obj]]&lt;=1,"0-1",Tabla1[[#This Row],[Veces obj]]&lt;=2,"1-2",Tabla1[[#This Row],[Veces obj]]&lt;=3,"2-3",TRUE,"&gt;3")</f>
        <v>0-1</v>
      </c>
      <c r="AM3085" s="60" t="str">
        <f>+_xlfn.IFS(MONTH(Tabla1[[#This Row],[MES]])&lt;=3,"Q1",MONTH(Tabla1[[#This Row],[MES]])&lt;=6,"Q2",MONTH(Tabla1[[#This Row],[MES]])&lt;=9,"Q3",TRUE,"Q4")</f>
        <v>Q1</v>
      </c>
      <c r="AN3085" s="15" t="str">
        <f>+IFERROR(VLOOKUP(Tabla1[[#This Row],[CUENTA]],CTAS[],2,0),"OTROS")</f>
        <v>OTROS</v>
      </c>
      <c r="AP3085" s="15" t="str">
        <f>+IFERROR(VLOOKUP(Tabla1[[#This Row],[EMPLEADO]],IS[],3,0),"OTROS")</f>
        <v>OTROS</v>
      </c>
      <c r="AQ3085" s="15" t="str">
        <f>+IFERROR(VLOOKUP(Tabla1[[#This Row],[EMPLEADO]],IS[[NÓMINA]:[INGENIERO]],2,0),"OTROS")</f>
        <v>OTROS</v>
      </c>
    </row>
    <row r="3086" spans="1:43" x14ac:dyDescent="0.25">
      <c r="A3086" t="s">
        <v>7477</v>
      </c>
      <c r="B3086">
        <v>1</v>
      </c>
      <c r="C3086" t="s">
        <v>9474</v>
      </c>
      <c r="D3086" t="s">
        <v>38</v>
      </c>
      <c r="E3086" t="s">
        <v>599</v>
      </c>
      <c r="F3086" t="s">
        <v>9475</v>
      </c>
      <c r="G3086" s="17" t="s">
        <v>776</v>
      </c>
      <c r="H3086" t="s">
        <v>527</v>
      </c>
      <c r="I3086" t="s">
        <v>43</v>
      </c>
      <c r="J3086" t="s">
        <v>8</v>
      </c>
      <c r="K3086" t="s">
        <v>528</v>
      </c>
      <c r="L3086" t="s">
        <v>529</v>
      </c>
      <c r="M3086" t="s">
        <v>530</v>
      </c>
      <c r="N3086">
        <v>1</v>
      </c>
      <c r="O3086" t="s">
        <v>47</v>
      </c>
      <c r="P3086">
        <v>64</v>
      </c>
      <c r="Q3086" t="s">
        <v>48</v>
      </c>
      <c r="R3086" t="s">
        <v>242</v>
      </c>
      <c r="S3086" t="s">
        <v>64</v>
      </c>
      <c r="T3086" t="s">
        <v>51</v>
      </c>
      <c r="U3086" t="s">
        <v>96</v>
      </c>
      <c r="V3086">
        <v>1.1000000000000001</v>
      </c>
      <c r="W3086" s="1">
        <v>0</v>
      </c>
      <c r="X3086">
        <v>1</v>
      </c>
      <c r="Y3086">
        <v>0.86</v>
      </c>
      <c r="Z3086">
        <v>5</v>
      </c>
      <c r="AA3086">
        <v>0.17199999999999999</v>
      </c>
      <c r="AB3086" s="2">
        <v>0</v>
      </c>
      <c r="AC3086" s="1">
        <v>0</v>
      </c>
      <c r="AD3086" s="7">
        <v>43546</v>
      </c>
      <c r="AE3086" s="7">
        <v>43546</v>
      </c>
      <c r="AF3086">
        <v>0</v>
      </c>
      <c r="AG3086" t="s">
        <v>53</v>
      </c>
      <c r="AH3086" s="2">
        <v>0</v>
      </c>
      <c r="AI3086" s="1">
        <v>0</v>
      </c>
      <c r="AJ3086" s="1">
        <v>0</v>
      </c>
      <c r="AK3086" s="60" t="str">
        <f>+IF(Tabla1[[#This Row],[REQUEST_TY]]="SR MANTENIMIENTO CORRECTIVO", "EMERGENCIA", "OTROS")</f>
        <v>EMERGENCIA</v>
      </c>
      <c r="AL3086" s="6" t="str">
        <f>+_xlfn.IFS(Tabla1[[#This Row],[Veces obj]]&lt;=1,"0-1",Tabla1[[#This Row],[Veces obj]]&lt;=2,"1-2",Tabla1[[#This Row],[Veces obj]]&lt;=3,"2-3",TRUE,"&gt;3")</f>
        <v>0-1</v>
      </c>
      <c r="AM3086" s="60" t="str">
        <f>+_xlfn.IFS(MONTH(Tabla1[[#This Row],[MES]])&lt;=3,"Q1",MONTH(Tabla1[[#This Row],[MES]])&lt;=6,"Q2",MONTH(Tabla1[[#This Row],[MES]])&lt;=9,"Q3",TRUE,"Q4")</f>
        <v>Q1</v>
      </c>
      <c r="AN3086" s="15" t="str">
        <f>+IFERROR(VLOOKUP(Tabla1[[#This Row],[CUENTA]],CTAS[],2,0),"OTROS")</f>
        <v>OTROS</v>
      </c>
      <c r="AP3086" s="15" t="str">
        <f>+IFERROR(VLOOKUP(Tabla1[[#This Row],[EMPLEADO]],IS[],3,0),"OTROS")</f>
        <v>OTROS</v>
      </c>
      <c r="AQ3086" s="15" t="str">
        <f>+IFERROR(VLOOKUP(Tabla1[[#This Row],[EMPLEADO]],IS[[NÓMINA]:[INGENIERO]],2,0),"OTROS")</f>
        <v>OTROS</v>
      </c>
    </row>
    <row r="3087" spans="1:43" x14ac:dyDescent="0.25">
      <c r="A3087" t="s">
        <v>7477</v>
      </c>
      <c r="B3087">
        <v>1</v>
      </c>
      <c r="C3087" t="s">
        <v>9476</v>
      </c>
      <c r="D3087" t="s">
        <v>38</v>
      </c>
      <c r="E3087" t="s">
        <v>294</v>
      </c>
      <c r="F3087" t="s">
        <v>9477</v>
      </c>
      <c r="G3087" s="17" t="s">
        <v>9478</v>
      </c>
      <c r="H3087" t="s">
        <v>484</v>
      </c>
      <c r="I3087" t="s">
        <v>43</v>
      </c>
      <c r="J3087" t="s">
        <v>8</v>
      </c>
      <c r="K3087" t="s">
        <v>1273</v>
      </c>
      <c r="L3087" t="s">
        <v>1274</v>
      </c>
      <c r="M3087" t="s">
        <v>968</v>
      </c>
      <c r="N3087">
        <v>1</v>
      </c>
      <c r="O3087" t="s">
        <v>47</v>
      </c>
      <c r="P3087">
        <v>2667</v>
      </c>
      <c r="Q3087" t="s">
        <v>48</v>
      </c>
      <c r="R3087" t="s">
        <v>95</v>
      </c>
      <c r="S3087" t="s">
        <v>64</v>
      </c>
      <c r="T3087" t="s">
        <v>51</v>
      </c>
      <c r="U3087" t="s">
        <v>96</v>
      </c>
      <c r="V3087">
        <v>1.1000000000000001</v>
      </c>
      <c r="W3087" s="1">
        <v>0</v>
      </c>
      <c r="X3087">
        <v>1</v>
      </c>
      <c r="Y3087">
        <v>0.95</v>
      </c>
      <c r="Z3087">
        <v>5</v>
      </c>
      <c r="AA3087">
        <v>0.19</v>
      </c>
      <c r="AB3087" s="2">
        <v>0</v>
      </c>
      <c r="AC3087" s="1">
        <v>0</v>
      </c>
      <c r="AD3087" s="7">
        <v>43545</v>
      </c>
      <c r="AE3087" s="7">
        <v>43546</v>
      </c>
      <c r="AF3087">
        <v>1</v>
      </c>
      <c r="AG3087" t="s">
        <v>53</v>
      </c>
      <c r="AH3087" s="2">
        <v>0</v>
      </c>
      <c r="AI3087" s="1">
        <v>0</v>
      </c>
      <c r="AJ3087" s="1">
        <v>0</v>
      </c>
      <c r="AK3087" s="60" t="str">
        <f>+IF(Tabla1[[#This Row],[REQUEST_TY]]="SR MANTENIMIENTO CORRECTIVO", "EMERGENCIA", "OTROS")</f>
        <v>EMERGENCIA</v>
      </c>
      <c r="AL3087" s="6" t="str">
        <f>+_xlfn.IFS(Tabla1[[#This Row],[Veces obj]]&lt;=1,"0-1",Tabla1[[#This Row],[Veces obj]]&lt;=2,"1-2",Tabla1[[#This Row],[Veces obj]]&lt;=3,"2-3",TRUE,"&gt;3")</f>
        <v>0-1</v>
      </c>
      <c r="AM3087" s="60" t="str">
        <f>+_xlfn.IFS(MONTH(Tabla1[[#This Row],[MES]])&lt;=3,"Q1",MONTH(Tabla1[[#This Row],[MES]])&lt;=6,"Q2",MONTH(Tabla1[[#This Row],[MES]])&lt;=9,"Q3",TRUE,"Q4")</f>
        <v>Q1</v>
      </c>
      <c r="AN3087" s="15" t="str">
        <f>+IFERROR(VLOOKUP(Tabla1[[#This Row],[CUENTA]],CTAS[],2,0),"OTROS")</f>
        <v>OTROS</v>
      </c>
      <c r="AP3087" s="15" t="str">
        <f>+IFERROR(VLOOKUP(Tabla1[[#This Row],[EMPLEADO]],IS[],3,0),"OTROS")</f>
        <v>OTROS</v>
      </c>
      <c r="AQ3087" s="15" t="str">
        <f>+IFERROR(VLOOKUP(Tabla1[[#This Row],[EMPLEADO]],IS[[NÓMINA]:[INGENIERO]],2,0),"OTROS")</f>
        <v>OTROS</v>
      </c>
    </row>
    <row r="3088" spans="1:43" x14ac:dyDescent="0.25">
      <c r="A3088" t="s">
        <v>7477</v>
      </c>
      <c r="B3088">
        <v>1</v>
      </c>
      <c r="C3088" t="s">
        <v>9479</v>
      </c>
      <c r="D3088" t="s">
        <v>3370</v>
      </c>
      <c r="E3088" t="s">
        <v>39</v>
      </c>
      <c r="F3088" t="s">
        <v>9480</v>
      </c>
      <c r="G3088" s="17" t="s">
        <v>9481</v>
      </c>
      <c r="H3088" t="s">
        <v>592</v>
      </c>
      <c r="I3088" t="s">
        <v>43</v>
      </c>
      <c r="J3088" t="s">
        <v>8</v>
      </c>
      <c r="K3088" t="s">
        <v>607</v>
      </c>
      <c r="L3088" t="s">
        <v>9482</v>
      </c>
      <c r="M3088" t="s">
        <v>119</v>
      </c>
      <c r="N3088">
        <v>0</v>
      </c>
      <c r="O3088" t="s">
        <v>47</v>
      </c>
      <c r="P3088" t="s">
        <v>822</v>
      </c>
      <c r="Q3088" t="s">
        <v>48</v>
      </c>
      <c r="R3088" t="s">
        <v>49</v>
      </c>
      <c r="S3088" t="s">
        <v>50</v>
      </c>
      <c r="T3088" t="s">
        <v>51</v>
      </c>
      <c r="U3088" t="s">
        <v>52</v>
      </c>
      <c r="V3088">
        <v>1</v>
      </c>
      <c r="W3088" s="1">
        <v>1072.5000000000002</v>
      </c>
      <c r="X3088">
        <v>0</v>
      </c>
      <c r="Y3088">
        <v>5</v>
      </c>
      <c r="Z3088">
        <v>5</v>
      </c>
      <c r="AA3088">
        <v>1</v>
      </c>
      <c r="AB3088" s="2">
        <v>0</v>
      </c>
      <c r="AC3088" s="1">
        <v>0</v>
      </c>
      <c r="AD3088" s="7">
        <v>43545</v>
      </c>
      <c r="AE3088" s="7">
        <v>43545</v>
      </c>
      <c r="AF3088">
        <v>0</v>
      </c>
      <c r="AG3088" t="s">
        <v>53</v>
      </c>
      <c r="AH3088" s="2">
        <v>0</v>
      </c>
      <c r="AI3088" s="1">
        <v>0</v>
      </c>
      <c r="AJ3088" s="1">
        <v>0</v>
      </c>
      <c r="AK3088" s="60" t="str">
        <f>+IF(Tabla1[[#This Row],[REQUEST_TY]]="SR MANTENIMIENTO CORRECTIVO", "EMERGENCIA", "OTROS")</f>
        <v>OTROS</v>
      </c>
      <c r="AL3088" s="6" t="str">
        <f>+_xlfn.IFS(Tabla1[[#This Row],[Veces obj]]&lt;=1,"0-1",Tabla1[[#This Row],[Veces obj]]&lt;=2,"1-2",Tabla1[[#This Row],[Veces obj]]&lt;=3,"2-3",TRUE,"&gt;3")</f>
        <v>0-1</v>
      </c>
      <c r="AM3088" s="60" t="str">
        <f>+_xlfn.IFS(MONTH(Tabla1[[#This Row],[MES]])&lt;=3,"Q1",MONTH(Tabla1[[#This Row],[MES]])&lt;=6,"Q2",MONTH(Tabla1[[#This Row],[MES]])&lt;=9,"Q3",TRUE,"Q4")</f>
        <v>Q1</v>
      </c>
      <c r="AN3088" s="15" t="str">
        <f>+IFERROR(VLOOKUP(Tabla1[[#This Row],[CUENTA]],CTAS[],2,0),"OTROS")</f>
        <v>OTROS</v>
      </c>
      <c r="AP3088" s="15" t="str">
        <f>+IFERROR(VLOOKUP(Tabla1[[#This Row],[EMPLEADO]],IS[],3,0),"OTROS")</f>
        <v>CHIHUAHUA</v>
      </c>
      <c r="AQ3088" s="15" t="str">
        <f>+IFERROR(VLOOKUP(Tabla1[[#This Row],[EMPLEADO]],IS[[NÓMINA]:[INGENIERO]],2,0),"OTROS")</f>
        <v>VICTOR MENDEZ</v>
      </c>
    </row>
    <row r="3089" spans="1:43" x14ac:dyDescent="0.25">
      <c r="A3089" t="s">
        <v>7477</v>
      </c>
      <c r="B3089">
        <v>1</v>
      </c>
      <c r="C3089" t="s">
        <v>9483</v>
      </c>
      <c r="D3089" t="s">
        <v>38</v>
      </c>
      <c r="E3089" t="s">
        <v>464</v>
      </c>
      <c r="F3089" t="s">
        <v>9484</v>
      </c>
      <c r="G3089" s="17" t="s">
        <v>6309</v>
      </c>
      <c r="H3089" t="s">
        <v>79</v>
      </c>
      <c r="I3089" t="s">
        <v>43</v>
      </c>
      <c r="J3089" t="s">
        <v>8</v>
      </c>
      <c r="K3089" t="s">
        <v>741</v>
      </c>
      <c r="L3089" t="s">
        <v>1505</v>
      </c>
      <c r="M3089" t="s">
        <v>743</v>
      </c>
      <c r="N3089">
        <v>0</v>
      </c>
      <c r="O3089" t="s">
        <v>47</v>
      </c>
      <c r="P3089">
        <v>34</v>
      </c>
      <c r="Q3089" t="s">
        <v>82</v>
      </c>
      <c r="R3089" t="s">
        <v>242</v>
      </c>
      <c r="S3089" t="s">
        <v>64</v>
      </c>
      <c r="T3089" t="s">
        <v>51</v>
      </c>
      <c r="U3089" t="s">
        <v>83</v>
      </c>
      <c r="V3089">
        <v>1.05</v>
      </c>
      <c r="W3089" s="1">
        <v>1433.25</v>
      </c>
      <c r="X3089">
        <v>1</v>
      </c>
      <c r="Y3089">
        <v>2.94</v>
      </c>
      <c r="Z3089">
        <v>5</v>
      </c>
      <c r="AA3089">
        <v>0.58799999999999997</v>
      </c>
      <c r="AB3089" s="2">
        <v>0</v>
      </c>
      <c r="AC3089" s="1">
        <v>0</v>
      </c>
      <c r="AD3089" s="7">
        <v>43545</v>
      </c>
      <c r="AE3089" s="7">
        <v>43545</v>
      </c>
      <c r="AF3089">
        <v>0</v>
      </c>
      <c r="AG3089" t="s">
        <v>53</v>
      </c>
      <c r="AH3089" s="2">
        <v>0</v>
      </c>
      <c r="AI3089" s="1">
        <v>0</v>
      </c>
      <c r="AJ3089" s="1">
        <v>0</v>
      </c>
      <c r="AK3089" s="60" t="str">
        <f>+IF(Tabla1[[#This Row],[REQUEST_TY]]="SR MANTENIMIENTO CORRECTIVO", "EMERGENCIA", "OTROS")</f>
        <v>EMERGENCIA</v>
      </c>
      <c r="AL3089" s="6" t="str">
        <f>+_xlfn.IFS(Tabla1[[#This Row],[Veces obj]]&lt;=1,"0-1",Tabla1[[#This Row],[Veces obj]]&lt;=2,"1-2",Tabla1[[#This Row],[Veces obj]]&lt;=3,"2-3",TRUE,"&gt;3")</f>
        <v>0-1</v>
      </c>
      <c r="AM3089" s="60" t="str">
        <f>+_xlfn.IFS(MONTH(Tabla1[[#This Row],[MES]])&lt;=3,"Q1",MONTH(Tabla1[[#This Row],[MES]])&lt;=6,"Q2",MONTH(Tabla1[[#This Row],[MES]])&lt;=9,"Q3",TRUE,"Q4")</f>
        <v>Q1</v>
      </c>
      <c r="AN3089" s="15" t="str">
        <f>+IFERROR(VLOOKUP(Tabla1[[#This Row],[CUENTA]],CTAS[],2,0),"OTROS")</f>
        <v>OTROS</v>
      </c>
      <c r="AP3089" s="15" t="str">
        <f>+IFERROR(VLOOKUP(Tabla1[[#This Row],[EMPLEADO]],IS[],3,0),"OTROS")</f>
        <v>OTROS</v>
      </c>
      <c r="AQ3089" s="15" t="str">
        <f>+IFERROR(VLOOKUP(Tabla1[[#This Row],[EMPLEADO]],IS[[NÓMINA]:[INGENIERO]],2,0),"OTROS")</f>
        <v>OTROS</v>
      </c>
    </row>
    <row r="3090" spans="1:43" x14ac:dyDescent="0.25">
      <c r="A3090" t="s">
        <v>7477</v>
      </c>
      <c r="B3090">
        <v>1</v>
      </c>
      <c r="C3090" t="s">
        <v>9485</v>
      </c>
      <c r="D3090" t="s">
        <v>3370</v>
      </c>
      <c r="E3090" t="s">
        <v>39</v>
      </c>
      <c r="F3090" t="s">
        <v>9486</v>
      </c>
      <c r="G3090" s="17" t="s">
        <v>9487</v>
      </c>
      <c r="H3090" t="s">
        <v>124</v>
      </c>
      <c r="I3090" t="s">
        <v>43</v>
      </c>
      <c r="J3090" t="s">
        <v>8</v>
      </c>
      <c r="K3090" t="s">
        <v>607</v>
      </c>
      <c r="L3090" t="s">
        <v>6988</v>
      </c>
      <c r="M3090" t="s">
        <v>94</v>
      </c>
      <c r="N3090">
        <v>0</v>
      </c>
      <c r="O3090" t="s">
        <v>47</v>
      </c>
      <c r="P3090" t="s">
        <v>822</v>
      </c>
      <c r="Q3090" t="s">
        <v>48</v>
      </c>
      <c r="R3090" t="s">
        <v>49</v>
      </c>
      <c r="S3090" t="s">
        <v>50</v>
      </c>
      <c r="T3090" t="s">
        <v>51</v>
      </c>
      <c r="U3090" t="s">
        <v>52</v>
      </c>
      <c r="V3090">
        <v>1</v>
      </c>
      <c r="W3090" s="1">
        <v>1072.5000000000002</v>
      </c>
      <c r="X3090">
        <v>0</v>
      </c>
      <c r="Y3090">
        <v>5</v>
      </c>
      <c r="Z3090">
        <v>5</v>
      </c>
      <c r="AA3090">
        <v>1</v>
      </c>
      <c r="AB3090" s="2">
        <v>0</v>
      </c>
      <c r="AC3090" s="1">
        <v>0</v>
      </c>
      <c r="AD3090" s="7">
        <v>43545</v>
      </c>
      <c r="AE3090" s="7">
        <v>43546</v>
      </c>
      <c r="AF3090">
        <v>1</v>
      </c>
      <c r="AG3090" t="s">
        <v>53</v>
      </c>
      <c r="AH3090" s="2">
        <v>0</v>
      </c>
      <c r="AI3090" s="1">
        <v>0</v>
      </c>
      <c r="AJ3090" s="1">
        <v>0</v>
      </c>
      <c r="AK3090" s="60" t="str">
        <f>+IF(Tabla1[[#This Row],[REQUEST_TY]]="SR MANTENIMIENTO CORRECTIVO", "EMERGENCIA", "OTROS")</f>
        <v>OTROS</v>
      </c>
      <c r="AL3090" s="6" t="str">
        <f>+_xlfn.IFS(Tabla1[[#This Row],[Veces obj]]&lt;=1,"0-1",Tabla1[[#This Row],[Veces obj]]&lt;=2,"1-2",Tabla1[[#This Row],[Veces obj]]&lt;=3,"2-3",TRUE,"&gt;3")</f>
        <v>0-1</v>
      </c>
      <c r="AM3090" s="60" t="str">
        <f>+_xlfn.IFS(MONTH(Tabla1[[#This Row],[MES]])&lt;=3,"Q1",MONTH(Tabla1[[#This Row],[MES]])&lt;=6,"Q2",MONTH(Tabla1[[#This Row],[MES]])&lt;=9,"Q3",TRUE,"Q4")</f>
        <v>Q1</v>
      </c>
      <c r="AN3090" s="15" t="str">
        <f>+IFERROR(VLOOKUP(Tabla1[[#This Row],[CUENTA]],CTAS[],2,0),"OTROS")</f>
        <v>OTROS</v>
      </c>
      <c r="AP3090" s="15" t="str">
        <f>+IFERROR(VLOOKUP(Tabla1[[#This Row],[EMPLEADO]],IS[],3,0),"OTROS")</f>
        <v>JUAREZ</v>
      </c>
      <c r="AQ3090" s="15" t="str">
        <f>+IFERROR(VLOOKUP(Tabla1[[#This Row],[EMPLEADO]],IS[[NÓMINA]:[INGENIERO]],2,0),"OTROS")</f>
        <v>MIGUEL COTA</v>
      </c>
    </row>
    <row r="3091" spans="1:43" x14ac:dyDescent="0.25">
      <c r="A3091" t="s">
        <v>7477</v>
      </c>
      <c r="B3091">
        <v>1</v>
      </c>
      <c r="C3091" t="s">
        <v>9488</v>
      </c>
      <c r="D3091" t="s">
        <v>3370</v>
      </c>
      <c r="E3091" t="s">
        <v>39</v>
      </c>
      <c r="F3091" t="s">
        <v>9486</v>
      </c>
      <c r="G3091" s="17" t="s">
        <v>8838</v>
      </c>
      <c r="H3091" t="s">
        <v>1572</v>
      </c>
      <c r="I3091" t="s">
        <v>43</v>
      </c>
      <c r="J3091" t="s">
        <v>8</v>
      </c>
      <c r="K3091" t="s">
        <v>607</v>
      </c>
      <c r="L3091" t="s">
        <v>3982</v>
      </c>
      <c r="M3091" t="s">
        <v>1574</v>
      </c>
      <c r="N3091">
        <v>0</v>
      </c>
      <c r="O3091" t="s">
        <v>47</v>
      </c>
      <c r="P3091" t="s">
        <v>822</v>
      </c>
      <c r="Q3091" t="s">
        <v>48</v>
      </c>
      <c r="R3091" t="s">
        <v>49</v>
      </c>
      <c r="S3091" t="s">
        <v>50</v>
      </c>
      <c r="T3091" t="s">
        <v>51</v>
      </c>
      <c r="U3091" t="s">
        <v>52</v>
      </c>
      <c r="V3091">
        <v>1</v>
      </c>
      <c r="W3091" s="1">
        <v>1072.5000000000002</v>
      </c>
      <c r="X3091">
        <v>0</v>
      </c>
      <c r="Y3091">
        <v>5</v>
      </c>
      <c r="Z3091">
        <v>5</v>
      </c>
      <c r="AA3091">
        <v>1</v>
      </c>
      <c r="AB3091" s="2">
        <v>0</v>
      </c>
      <c r="AC3091" s="1">
        <v>0</v>
      </c>
      <c r="AD3091" s="7">
        <v>43545</v>
      </c>
      <c r="AE3091" s="7">
        <v>43545</v>
      </c>
      <c r="AF3091">
        <v>0</v>
      </c>
      <c r="AG3091" t="s">
        <v>53</v>
      </c>
      <c r="AH3091" s="2">
        <v>0</v>
      </c>
      <c r="AI3091" s="1">
        <v>0</v>
      </c>
      <c r="AJ3091" s="1">
        <v>0</v>
      </c>
      <c r="AK3091" s="60" t="str">
        <f>+IF(Tabla1[[#This Row],[REQUEST_TY]]="SR MANTENIMIENTO CORRECTIVO", "EMERGENCIA", "OTROS")</f>
        <v>OTROS</v>
      </c>
      <c r="AL3091" s="6" t="str">
        <f>+_xlfn.IFS(Tabla1[[#This Row],[Veces obj]]&lt;=1,"0-1",Tabla1[[#This Row],[Veces obj]]&lt;=2,"1-2",Tabla1[[#This Row],[Veces obj]]&lt;=3,"2-3",TRUE,"&gt;3")</f>
        <v>0-1</v>
      </c>
      <c r="AM3091" s="60" t="str">
        <f>+_xlfn.IFS(MONTH(Tabla1[[#This Row],[MES]])&lt;=3,"Q1",MONTH(Tabla1[[#This Row],[MES]])&lt;=6,"Q2",MONTH(Tabla1[[#This Row],[MES]])&lt;=9,"Q3",TRUE,"Q4")</f>
        <v>Q1</v>
      </c>
      <c r="AN3091" s="15" t="str">
        <f>+IFERROR(VLOOKUP(Tabla1[[#This Row],[CUENTA]],CTAS[],2,0),"OTROS")</f>
        <v>OTROS</v>
      </c>
      <c r="AP3091" s="15" t="str">
        <f>+IFERROR(VLOOKUP(Tabla1[[#This Row],[EMPLEADO]],IS[],3,0),"OTROS")</f>
        <v>OTROS</v>
      </c>
      <c r="AQ3091" s="15" t="str">
        <f>+IFERROR(VLOOKUP(Tabla1[[#This Row],[EMPLEADO]],IS[[NÓMINA]:[INGENIERO]],2,0),"OTROS")</f>
        <v>OTROS</v>
      </c>
    </row>
    <row r="3092" spans="1:43" x14ac:dyDescent="0.25">
      <c r="A3092" t="s">
        <v>7477</v>
      </c>
      <c r="B3092">
        <v>1</v>
      </c>
      <c r="C3092" t="s">
        <v>9489</v>
      </c>
      <c r="D3092" t="s">
        <v>3370</v>
      </c>
      <c r="E3092" t="s">
        <v>39</v>
      </c>
      <c r="F3092" t="s">
        <v>9486</v>
      </c>
      <c r="G3092" s="17" t="s">
        <v>9490</v>
      </c>
      <c r="H3092" t="s">
        <v>163</v>
      </c>
      <c r="I3092" t="s">
        <v>43</v>
      </c>
      <c r="J3092" t="s">
        <v>8</v>
      </c>
      <c r="K3092" t="s">
        <v>607</v>
      </c>
      <c r="L3092" t="s">
        <v>9491</v>
      </c>
      <c r="M3092" t="s">
        <v>119</v>
      </c>
      <c r="N3092">
        <v>0</v>
      </c>
      <c r="O3092" t="s">
        <v>47</v>
      </c>
      <c r="P3092" t="s">
        <v>822</v>
      </c>
      <c r="Q3092" t="s">
        <v>48</v>
      </c>
      <c r="R3092" t="s">
        <v>49</v>
      </c>
      <c r="S3092" t="s">
        <v>50</v>
      </c>
      <c r="T3092" t="s">
        <v>51</v>
      </c>
      <c r="U3092" t="s">
        <v>52</v>
      </c>
      <c r="V3092">
        <v>1</v>
      </c>
      <c r="W3092" s="1">
        <v>1072.5000000000002</v>
      </c>
      <c r="X3092">
        <v>0</v>
      </c>
      <c r="Y3092">
        <v>5</v>
      </c>
      <c r="Z3092">
        <v>5</v>
      </c>
      <c r="AA3092">
        <v>1</v>
      </c>
      <c r="AB3092" s="2">
        <v>0</v>
      </c>
      <c r="AC3092" s="1">
        <v>0</v>
      </c>
      <c r="AD3092" s="7">
        <v>43545</v>
      </c>
      <c r="AE3092" s="7">
        <v>43545</v>
      </c>
      <c r="AF3092">
        <v>0</v>
      </c>
      <c r="AG3092" t="s">
        <v>53</v>
      </c>
      <c r="AH3092" s="2">
        <v>0</v>
      </c>
      <c r="AI3092" s="1">
        <v>0</v>
      </c>
      <c r="AJ3092" s="1">
        <v>0</v>
      </c>
      <c r="AK3092" s="60" t="str">
        <f>+IF(Tabla1[[#This Row],[REQUEST_TY]]="SR MANTENIMIENTO CORRECTIVO", "EMERGENCIA", "OTROS")</f>
        <v>OTROS</v>
      </c>
      <c r="AL3092" s="6" t="str">
        <f>+_xlfn.IFS(Tabla1[[#This Row],[Veces obj]]&lt;=1,"0-1",Tabla1[[#This Row],[Veces obj]]&lt;=2,"1-2",Tabla1[[#This Row],[Veces obj]]&lt;=3,"2-3",TRUE,"&gt;3")</f>
        <v>0-1</v>
      </c>
      <c r="AM3092" s="60" t="str">
        <f>+_xlfn.IFS(MONTH(Tabla1[[#This Row],[MES]])&lt;=3,"Q1",MONTH(Tabla1[[#This Row],[MES]])&lt;=6,"Q2",MONTH(Tabla1[[#This Row],[MES]])&lt;=9,"Q3",TRUE,"Q4")</f>
        <v>Q1</v>
      </c>
      <c r="AN3092" s="15" t="str">
        <f>+IFERROR(VLOOKUP(Tabla1[[#This Row],[CUENTA]],CTAS[],2,0),"OTROS")</f>
        <v>OTROS</v>
      </c>
      <c r="AP3092" s="15" t="str">
        <f>+IFERROR(VLOOKUP(Tabla1[[#This Row],[EMPLEADO]],IS[],3,0),"OTROS")</f>
        <v>CHIHUAHUA</v>
      </c>
      <c r="AQ3092" s="15" t="str">
        <f>+IFERROR(VLOOKUP(Tabla1[[#This Row],[EMPLEADO]],IS[[NÓMINA]:[INGENIERO]],2,0),"OTROS")</f>
        <v>LUIS EDUARDO MUÑOZ</v>
      </c>
    </row>
    <row r="3093" spans="1:43" x14ac:dyDescent="0.25">
      <c r="A3093" t="s">
        <v>7477</v>
      </c>
      <c r="B3093">
        <v>1</v>
      </c>
      <c r="C3093" t="s">
        <v>9492</v>
      </c>
      <c r="D3093" t="s">
        <v>3370</v>
      </c>
      <c r="E3093" t="s">
        <v>7887</v>
      </c>
      <c r="F3093" t="s">
        <v>9493</v>
      </c>
      <c r="G3093" s="17" t="s">
        <v>9293</v>
      </c>
      <c r="H3093" t="s">
        <v>220</v>
      </c>
      <c r="I3093" t="s">
        <v>43</v>
      </c>
      <c r="J3093" t="s">
        <v>8</v>
      </c>
      <c r="K3093" t="s">
        <v>4420</v>
      </c>
      <c r="L3093" t="s">
        <v>4421</v>
      </c>
      <c r="M3093" t="s">
        <v>222</v>
      </c>
      <c r="N3093">
        <v>0</v>
      </c>
      <c r="O3093" t="s">
        <v>47</v>
      </c>
      <c r="P3093" t="s">
        <v>822</v>
      </c>
      <c r="Q3093" t="s">
        <v>48</v>
      </c>
      <c r="R3093" t="s">
        <v>317</v>
      </c>
      <c r="S3093" t="s">
        <v>318</v>
      </c>
      <c r="T3093" t="s">
        <v>51</v>
      </c>
      <c r="U3093" t="s">
        <v>353</v>
      </c>
      <c r="V3093">
        <v>1</v>
      </c>
      <c r="W3093" s="1">
        <v>2359.5000000000005</v>
      </c>
      <c r="X3093">
        <v>0</v>
      </c>
      <c r="Y3093">
        <v>4</v>
      </c>
      <c r="Z3093">
        <v>4</v>
      </c>
      <c r="AA3093">
        <v>1</v>
      </c>
      <c r="AB3093" s="2">
        <v>0</v>
      </c>
      <c r="AC3093" s="1">
        <v>0</v>
      </c>
      <c r="AD3093" s="7">
        <v>43551</v>
      </c>
      <c r="AE3093" s="7">
        <v>43551</v>
      </c>
      <c r="AF3093">
        <v>0</v>
      </c>
      <c r="AG3093" t="s">
        <v>53</v>
      </c>
      <c r="AH3093" s="2">
        <v>0</v>
      </c>
      <c r="AI3093" s="1">
        <v>0</v>
      </c>
      <c r="AJ3093" s="1">
        <v>0</v>
      </c>
      <c r="AK3093" s="60" t="str">
        <f>+IF(Tabla1[[#This Row],[REQUEST_TY]]="SR MANTENIMIENTO CORRECTIVO", "EMERGENCIA", "OTROS")</f>
        <v>OTROS</v>
      </c>
      <c r="AL3093" s="6" t="str">
        <f>+_xlfn.IFS(Tabla1[[#This Row],[Veces obj]]&lt;=1,"0-1",Tabla1[[#This Row],[Veces obj]]&lt;=2,"1-2",Tabla1[[#This Row],[Veces obj]]&lt;=3,"2-3",TRUE,"&gt;3")</f>
        <v>0-1</v>
      </c>
      <c r="AM3093" s="60" t="str">
        <f>+_xlfn.IFS(MONTH(Tabla1[[#This Row],[MES]])&lt;=3,"Q1",MONTH(Tabla1[[#This Row],[MES]])&lt;=6,"Q2",MONTH(Tabla1[[#This Row],[MES]])&lt;=9,"Q3",TRUE,"Q4")</f>
        <v>Q1</v>
      </c>
      <c r="AN3093" s="15" t="str">
        <f>+IFERROR(VLOOKUP(Tabla1[[#This Row],[CUENTA]],CTAS[],2,0),"OTROS")</f>
        <v>OTROS</v>
      </c>
      <c r="AP3093" s="15" t="str">
        <f>+IFERROR(VLOOKUP(Tabla1[[#This Row],[EMPLEADO]],IS[],3,0),"OTROS")</f>
        <v>OTROS</v>
      </c>
      <c r="AQ3093" s="15" t="str">
        <f>+IFERROR(VLOOKUP(Tabla1[[#This Row],[EMPLEADO]],IS[[NÓMINA]:[INGENIERO]],2,0),"OTROS")</f>
        <v>OTROS</v>
      </c>
    </row>
    <row r="3094" spans="1:43" x14ac:dyDescent="0.25">
      <c r="A3094" t="s">
        <v>7477</v>
      </c>
      <c r="B3094">
        <v>1</v>
      </c>
      <c r="C3094" t="s">
        <v>9494</v>
      </c>
      <c r="D3094" t="s">
        <v>3370</v>
      </c>
      <c r="E3094" t="s">
        <v>3897</v>
      </c>
      <c r="F3094" t="s">
        <v>9493</v>
      </c>
      <c r="G3094" s="17" t="s">
        <v>9093</v>
      </c>
      <c r="H3094" t="s">
        <v>1052</v>
      </c>
      <c r="I3094" t="s">
        <v>43</v>
      </c>
      <c r="J3094" t="s">
        <v>8</v>
      </c>
      <c r="K3094" t="s">
        <v>1750</v>
      </c>
      <c r="L3094" t="s">
        <v>1751</v>
      </c>
      <c r="M3094" t="s">
        <v>61</v>
      </c>
      <c r="N3094">
        <v>0</v>
      </c>
      <c r="O3094" t="s">
        <v>47</v>
      </c>
      <c r="P3094" t="s">
        <v>822</v>
      </c>
      <c r="Q3094" t="s">
        <v>48</v>
      </c>
      <c r="R3094" t="s">
        <v>153</v>
      </c>
      <c r="S3094" t="s">
        <v>50</v>
      </c>
      <c r="T3094" t="s">
        <v>51</v>
      </c>
      <c r="U3094" t="s">
        <v>52</v>
      </c>
      <c r="V3094">
        <v>1</v>
      </c>
      <c r="W3094" s="1">
        <v>1072.5000000000002</v>
      </c>
      <c r="X3094">
        <v>0</v>
      </c>
      <c r="Y3094">
        <v>5</v>
      </c>
      <c r="Z3094">
        <v>5</v>
      </c>
      <c r="AA3094">
        <v>1</v>
      </c>
      <c r="AB3094" s="2">
        <v>0</v>
      </c>
      <c r="AC3094" s="1">
        <v>0</v>
      </c>
      <c r="AD3094" s="7">
        <v>43545</v>
      </c>
      <c r="AE3094" s="7">
        <v>43548</v>
      </c>
      <c r="AF3094">
        <v>1</v>
      </c>
      <c r="AG3094" t="s">
        <v>53</v>
      </c>
      <c r="AH3094" s="2">
        <v>0</v>
      </c>
      <c r="AI3094" s="1">
        <v>0</v>
      </c>
      <c r="AJ3094" s="1">
        <v>0</v>
      </c>
      <c r="AK3094" s="60" t="str">
        <f>+IF(Tabla1[[#This Row],[REQUEST_TY]]="SR MANTENIMIENTO CORRECTIVO", "EMERGENCIA", "OTROS")</f>
        <v>OTROS</v>
      </c>
      <c r="AL3094" s="6" t="str">
        <f>+_xlfn.IFS(Tabla1[[#This Row],[Veces obj]]&lt;=1,"0-1",Tabla1[[#This Row],[Veces obj]]&lt;=2,"1-2",Tabla1[[#This Row],[Veces obj]]&lt;=3,"2-3",TRUE,"&gt;3")</f>
        <v>0-1</v>
      </c>
      <c r="AM3094" s="60" t="str">
        <f>+_xlfn.IFS(MONTH(Tabla1[[#This Row],[MES]])&lt;=3,"Q1",MONTH(Tabla1[[#This Row],[MES]])&lt;=6,"Q2",MONTH(Tabla1[[#This Row],[MES]])&lt;=9,"Q3",TRUE,"Q4")</f>
        <v>Q1</v>
      </c>
      <c r="AN3094" s="15" t="str">
        <f>+IFERROR(VLOOKUP(Tabla1[[#This Row],[CUENTA]],CTAS[],2,0),"OTROS")</f>
        <v>OTROS</v>
      </c>
      <c r="AP3094" s="15" t="str">
        <f>+IFERROR(VLOOKUP(Tabla1[[#This Row],[EMPLEADO]],IS[],3,0),"OTROS")</f>
        <v>OTROS</v>
      </c>
      <c r="AQ3094" s="15" t="str">
        <f>+IFERROR(VLOOKUP(Tabla1[[#This Row],[EMPLEADO]],IS[[NÓMINA]:[INGENIERO]],2,0),"OTROS")</f>
        <v>OTROS</v>
      </c>
    </row>
    <row r="3095" spans="1:43" x14ac:dyDescent="0.25">
      <c r="A3095" t="s">
        <v>7477</v>
      </c>
      <c r="B3095">
        <v>1</v>
      </c>
      <c r="C3095" t="s">
        <v>9495</v>
      </c>
      <c r="D3095" t="s">
        <v>3370</v>
      </c>
      <c r="E3095" t="s">
        <v>535</v>
      </c>
      <c r="F3095" t="s">
        <v>9493</v>
      </c>
      <c r="G3095" s="17" t="s">
        <v>9096</v>
      </c>
      <c r="H3095" t="s">
        <v>1052</v>
      </c>
      <c r="I3095" t="s">
        <v>43</v>
      </c>
      <c r="J3095" t="s">
        <v>8</v>
      </c>
      <c r="K3095" t="s">
        <v>1750</v>
      </c>
      <c r="L3095" t="s">
        <v>1751</v>
      </c>
      <c r="M3095" t="s">
        <v>61</v>
      </c>
      <c r="N3095">
        <v>0</v>
      </c>
      <c r="O3095" t="s">
        <v>47</v>
      </c>
      <c r="P3095" t="s">
        <v>822</v>
      </c>
      <c r="Q3095" t="s">
        <v>48</v>
      </c>
      <c r="R3095" t="s">
        <v>49</v>
      </c>
      <c r="S3095" t="s">
        <v>50</v>
      </c>
      <c r="T3095" t="s">
        <v>51</v>
      </c>
      <c r="U3095" t="s">
        <v>52</v>
      </c>
      <c r="V3095">
        <v>1</v>
      </c>
      <c r="W3095" s="1">
        <v>1072.5000000000002</v>
      </c>
      <c r="X3095">
        <v>0</v>
      </c>
      <c r="Y3095">
        <v>5</v>
      </c>
      <c r="Z3095">
        <v>5</v>
      </c>
      <c r="AA3095">
        <v>1</v>
      </c>
      <c r="AB3095" s="2">
        <v>0</v>
      </c>
      <c r="AC3095" s="1">
        <v>0</v>
      </c>
      <c r="AD3095" s="7">
        <v>43545</v>
      </c>
      <c r="AE3095" s="7">
        <v>43546</v>
      </c>
      <c r="AF3095">
        <v>1</v>
      </c>
      <c r="AG3095" t="s">
        <v>53</v>
      </c>
      <c r="AH3095" s="2">
        <v>0</v>
      </c>
      <c r="AI3095" s="1">
        <v>0</v>
      </c>
      <c r="AJ3095" s="1">
        <v>0</v>
      </c>
      <c r="AK3095" s="60" t="str">
        <f>+IF(Tabla1[[#This Row],[REQUEST_TY]]="SR MANTENIMIENTO CORRECTIVO", "EMERGENCIA", "OTROS")</f>
        <v>OTROS</v>
      </c>
      <c r="AL3095" s="6" t="str">
        <f>+_xlfn.IFS(Tabla1[[#This Row],[Veces obj]]&lt;=1,"0-1",Tabla1[[#This Row],[Veces obj]]&lt;=2,"1-2",Tabla1[[#This Row],[Veces obj]]&lt;=3,"2-3",TRUE,"&gt;3")</f>
        <v>0-1</v>
      </c>
      <c r="AM3095" s="60" t="str">
        <f>+_xlfn.IFS(MONTH(Tabla1[[#This Row],[MES]])&lt;=3,"Q1",MONTH(Tabla1[[#This Row],[MES]])&lt;=6,"Q2",MONTH(Tabla1[[#This Row],[MES]])&lt;=9,"Q3",TRUE,"Q4")</f>
        <v>Q1</v>
      </c>
      <c r="AN3095" s="15" t="str">
        <f>+IFERROR(VLOOKUP(Tabla1[[#This Row],[CUENTA]],CTAS[],2,0),"OTROS")</f>
        <v>OTROS</v>
      </c>
      <c r="AP3095" s="15" t="str">
        <f>+IFERROR(VLOOKUP(Tabla1[[#This Row],[EMPLEADO]],IS[],3,0),"OTROS")</f>
        <v>OTROS</v>
      </c>
      <c r="AQ3095" s="15" t="str">
        <f>+IFERROR(VLOOKUP(Tabla1[[#This Row],[EMPLEADO]],IS[[NÓMINA]:[INGENIERO]],2,0),"OTROS")</f>
        <v>OTROS</v>
      </c>
    </row>
    <row r="3096" spans="1:43" x14ac:dyDescent="0.25">
      <c r="A3096" t="s">
        <v>7477</v>
      </c>
      <c r="B3096">
        <v>1</v>
      </c>
      <c r="C3096" t="s">
        <v>9496</v>
      </c>
      <c r="D3096" t="s">
        <v>3370</v>
      </c>
      <c r="E3096" t="s">
        <v>789</v>
      </c>
      <c r="F3096" t="s">
        <v>9493</v>
      </c>
      <c r="G3096" s="17" t="s">
        <v>9099</v>
      </c>
      <c r="H3096" t="s">
        <v>1052</v>
      </c>
      <c r="I3096" t="s">
        <v>43</v>
      </c>
      <c r="J3096" t="s">
        <v>8</v>
      </c>
      <c r="K3096" t="s">
        <v>1750</v>
      </c>
      <c r="L3096" t="s">
        <v>1751</v>
      </c>
      <c r="M3096" t="s">
        <v>61</v>
      </c>
      <c r="N3096">
        <v>0</v>
      </c>
      <c r="O3096" t="s">
        <v>47</v>
      </c>
      <c r="P3096" t="s">
        <v>822</v>
      </c>
      <c r="Q3096" t="s">
        <v>48</v>
      </c>
      <c r="R3096" t="s">
        <v>242</v>
      </c>
      <c r="S3096" t="s">
        <v>64</v>
      </c>
      <c r="T3096" t="s">
        <v>51</v>
      </c>
      <c r="U3096" t="s">
        <v>96</v>
      </c>
      <c r="V3096">
        <v>1</v>
      </c>
      <c r="W3096" s="1">
        <v>2047.5</v>
      </c>
      <c r="X3096">
        <v>0</v>
      </c>
      <c r="Y3096">
        <v>5</v>
      </c>
      <c r="Z3096">
        <v>5</v>
      </c>
      <c r="AA3096">
        <v>1</v>
      </c>
      <c r="AB3096" s="2">
        <v>0</v>
      </c>
      <c r="AC3096" s="1">
        <v>0</v>
      </c>
      <c r="AD3096" s="7">
        <v>43545</v>
      </c>
      <c r="AE3096" s="7">
        <v>43546</v>
      </c>
      <c r="AF3096">
        <v>1</v>
      </c>
      <c r="AG3096" t="s">
        <v>53</v>
      </c>
      <c r="AH3096" s="2">
        <v>0</v>
      </c>
      <c r="AI3096" s="1">
        <v>0</v>
      </c>
      <c r="AJ3096" s="1">
        <v>0</v>
      </c>
      <c r="AK3096" s="60" t="str">
        <f>+IF(Tabla1[[#This Row],[REQUEST_TY]]="SR MANTENIMIENTO CORRECTIVO", "EMERGENCIA", "OTROS")</f>
        <v>OTROS</v>
      </c>
      <c r="AL3096" s="6" t="str">
        <f>+_xlfn.IFS(Tabla1[[#This Row],[Veces obj]]&lt;=1,"0-1",Tabla1[[#This Row],[Veces obj]]&lt;=2,"1-2",Tabla1[[#This Row],[Veces obj]]&lt;=3,"2-3",TRUE,"&gt;3")</f>
        <v>0-1</v>
      </c>
      <c r="AM3096" s="60" t="str">
        <f>+_xlfn.IFS(MONTH(Tabla1[[#This Row],[MES]])&lt;=3,"Q1",MONTH(Tabla1[[#This Row],[MES]])&lt;=6,"Q2",MONTH(Tabla1[[#This Row],[MES]])&lt;=9,"Q3",TRUE,"Q4")</f>
        <v>Q1</v>
      </c>
      <c r="AN3096" s="15" t="str">
        <f>+IFERROR(VLOOKUP(Tabla1[[#This Row],[CUENTA]],CTAS[],2,0),"OTROS")</f>
        <v>OTROS</v>
      </c>
      <c r="AP3096" s="15" t="str">
        <f>+IFERROR(VLOOKUP(Tabla1[[#This Row],[EMPLEADO]],IS[],3,0),"OTROS")</f>
        <v>OTROS</v>
      </c>
      <c r="AQ3096" s="15" t="str">
        <f>+IFERROR(VLOOKUP(Tabla1[[#This Row],[EMPLEADO]],IS[[NÓMINA]:[INGENIERO]],2,0),"OTROS")</f>
        <v>OTROS</v>
      </c>
    </row>
    <row r="3097" spans="1:43" x14ac:dyDescent="0.25">
      <c r="A3097" t="s">
        <v>7477</v>
      </c>
      <c r="B3097">
        <v>1</v>
      </c>
      <c r="C3097" t="s">
        <v>9497</v>
      </c>
      <c r="D3097" t="s">
        <v>3691</v>
      </c>
      <c r="E3097" t="s">
        <v>39</v>
      </c>
      <c r="F3097" t="s">
        <v>9498</v>
      </c>
      <c r="G3097" s="17" t="s">
        <v>8838</v>
      </c>
      <c r="H3097" t="s">
        <v>1572</v>
      </c>
      <c r="I3097" t="s">
        <v>43</v>
      </c>
      <c r="J3097" t="s">
        <v>8</v>
      </c>
      <c r="K3097" t="s">
        <v>607</v>
      </c>
      <c r="L3097" t="s">
        <v>3982</v>
      </c>
      <c r="M3097" t="s">
        <v>1574</v>
      </c>
      <c r="N3097">
        <v>0</v>
      </c>
      <c r="O3097" t="s">
        <v>47</v>
      </c>
      <c r="P3097" t="s">
        <v>822</v>
      </c>
      <c r="Q3097" t="s">
        <v>48</v>
      </c>
      <c r="R3097" t="s">
        <v>49</v>
      </c>
      <c r="S3097" t="s">
        <v>50</v>
      </c>
      <c r="T3097" t="s">
        <v>51</v>
      </c>
      <c r="U3097" t="s">
        <v>52</v>
      </c>
      <c r="V3097">
        <v>1</v>
      </c>
      <c r="W3097" s="1">
        <v>715.00000000000011</v>
      </c>
      <c r="X3097">
        <v>0</v>
      </c>
      <c r="Y3097">
        <v>5</v>
      </c>
      <c r="Z3097">
        <v>5</v>
      </c>
      <c r="AA3097">
        <v>1</v>
      </c>
      <c r="AB3097" s="2">
        <v>0</v>
      </c>
      <c r="AC3097" s="1">
        <v>0</v>
      </c>
      <c r="AD3097" s="7">
        <v>43545</v>
      </c>
      <c r="AE3097" s="7">
        <v>43545</v>
      </c>
      <c r="AF3097">
        <v>0</v>
      </c>
      <c r="AG3097" t="s">
        <v>53</v>
      </c>
      <c r="AH3097" s="2">
        <v>0</v>
      </c>
      <c r="AI3097" s="1">
        <v>0</v>
      </c>
      <c r="AJ3097" s="1">
        <v>0</v>
      </c>
      <c r="AK3097" s="60" t="str">
        <f>+IF(Tabla1[[#This Row],[REQUEST_TY]]="SR MANTENIMIENTO CORRECTIVO", "EMERGENCIA", "OTROS")</f>
        <v>OTROS</v>
      </c>
      <c r="AL3097" s="6" t="str">
        <f>+_xlfn.IFS(Tabla1[[#This Row],[Veces obj]]&lt;=1,"0-1",Tabla1[[#This Row],[Veces obj]]&lt;=2,"1-2",Tabla1[[#This Row],[Veces obj]]&lt;=3,"2-3",TRUE,"&gt;3")</f>
        <v>0-1</v>
      </c>
      <c r="AM3097" s="60" t="str">
        <f>+_xlfn.IFS(MONTH(Tabla1[[#This Row],[MES]])&lt;=3,"Q1",MONTH(Tabla1[[#This Row],[MES]])&lt;=6,"Q2",MONTH(Tabla1[[#This Row],[MES]])&lt;=9,"Q3",TRUE,"Q4")</f>
        <v>Q1</v>
      </c>
      <c r="AN3097" s="15" t="str">
        <f>+IFERROR(VLOOKUP(Tabla1[[#This Row],[CUENTA]],CTAS[],2,0),"OTROS")</f>
        <v>OTROS</v>
      </c>
      <c r="AP3097" s="15" t="str">
        <f>+IFERROR(VLOOKUP(Tabla1[[#This Row],[EMPLEADO]],IS[],3,0),"OTROS")</f>
        <v>OTROS</v>
      </c>
      <c r="AQ3097" s="15" t="str">
        <f>+IFERROR(VLOOKUP(Tabla1[[#This Row],[EMPLEADO]],IS[[NÓMINA]:[INGENIERO]],2,0),"OTROS")</f>
        <v>OTROS</v>
      </c>
    </row>
    <row r="3098" spans="1:43" x14ac:dyDescent="0.25">
      <c r="A3098" t="s">
        <v>7477</v>
      </c>
      <c r="B3098">
        <v>1</v>
      </c>
      <c r="C3098" t="s">
        <v>9499</v>
      </c>
      <c r="D3098" t="s">
        <v>38</v>
      </c>
      <c r="E3098" t="s">
        <v>725</v>
      </c>
      <c r="F3098" t="s">
        <v>9500</v>
      </c>
      <c r="G3098" s="17" t="s">
        <v>1860</v>
      </c>
      <c r="H3098" t="s">
        <v>691</v>
      </c>
      <c r="I3098" t="s">
        <v>43</v>
      </c>
      <c r="J3098" t="s">
        <v>8</v>
      </c>
      <c r="K3098" t="s">
        <v>102</v>
      </c>
      <c r="L3098" t="s">
        <v>753</v>
      </c>
      <c r="M3098" t="s">
        <v>215</v>
      </c>
      <c r="N3098">
        <v>0</v>
      </c>
      <c r="O3098" t="s">
        <v>47</v>
      </c>
      <c r="P3098">
        <v>14</v>
      </c>
      <c r="Q3098" t="s">
        <v>194</v>
      </c>
      <c r="R3098" t="s">
        <v>223</v>
      </c>
      <c r="S3098" t="s">
        <v>139</v>
      </c>
      <c r="T3098" t="s">
        <v>51</v>
      </c>
      <c r="U3098" t="s">
        <v>224</v>
      </c>
      <c r="V3098">
        <v>0.8</v>
      </c>
      <c r="W3098" s="1">
        <v>1258.4000000000003</v>
      </c>
      <c r="X3098">
        <v>1</v>
      </c>
      <c r="Y3098">
        <v>3.42</v>
      </c>
      <c r="Z3098">
        <v>4</v>
      </c>
      <c r="AA3098">
        <v>0.85499999999999998</v>
      </c>
      <c r="AB3098" s="2">
        <v>0</v>
      </c>
      <c r="AC3098" s="1">
        <v>0</v>
      </c>
      <c r="AD3098" s="7">
        <v>43545</v>
      </c>
      <c r="AE3098" s="7">
        <v>43546</v>
      </c>
      <c r="AF3098">
        <v>1</v>
      </c>
      <c r="AG3098" t="s">
        <v>53</v>
      </c>
      <c r="AH3098" s="2">
        <v>0</v>
      </c>
      <c r="AI3098" s="1">
        <v>0</v>
      </c>
      <c r="AJ3098" s="1">
        <v>0</v>
      </c>
      <c r="AK3098" s="60" t="str">
        <f>+IF(Tabla1[[#This Row],[REQUEST_TY]]="SR MANTENIMIENTO CORRECTIVO", "EMERGENCIA", "OTROS")</f>
        <v>EMERGENCIA</v>
      </c>
      <c r="AL3098" s="6" t="str">
        <f>+_xlfn.IFS(Tabla1[[#This Row],[Veces obj]]&lt;=1,"0-1",Tabla1[[#This Row],[Veces obj]]&lt;=2,"1-2",Tabla1[[#This Row],[Veces obj]]&lt;=3,"2-3",TRUE,"&gt;3")</f>
        <v>0-1</v>
      </c>
      <c r="AM3098" s="60" t="str">
        <f>+_xlfn.IFS(MONTH(Tabla1[[#This Row],[MES]])&lt;=3,"Q1",MONTH(Tabla1[[#This Row],[MES]])&lt;=6,"Q2",MONTH(Tabla1[[#This Row],[MES]])&lt;=9,"Q3",TRUE,"Q4")</f>
        <v>Q1</v>
      </c>
      <c r="AN3098" s="15" t="str">
        <f>+IFERROR(VLOOKUP(Tabla1[[#This Row],[CUENTA]],CTAS[],2,0),"OTROS")</f>
        <v>OTROS</v>
      </c>
      <c r="AP3098" s="15" t="str">
        <f>+IFERROR(VLOOKUP(Tabla1[[#This Row],[EMPLEADO]],IS[],3,0),"OTROS")</f>
        <v>OTROS</v>
      </c>
      <c r="AQ3098" s="15" t="str">
        <f>+IFERROR(VLOOKUP(Tabla1[[#This Row],[EMPLEADO]],IS[[NÓMINA]:[INGENIERO]],2,0),"OTROS")</f>
        <v>OTROS</v>
      </c>
    </row>
    <row r="3099" spans="1:43" x14ac:dyDescent="0.25">
      <c r="A3099" t="s">
        <v>7477</v>
      </c>
      <c r="B3099">
        <v>1</v>
      </c>
      <c r="C3099" t="s">
        <v>9501</v>
      </c>
      <c r="D3099" t="s">
        <v>38</v>
      </c>
      <c r="E3099" t="s">
        <v>76</v>
      </c>
      <c r="F3099" t="s">
        <v>9502</v>
      </c>
      <c r="G3099" s="17" t="s">
        <v>1611</v>
      </c>
      <c r="H3099" t="s">
        <v>691</v>
      </c>
      <c r="I3099" t="s">
        <v>43</v>
      </c>
      <c r="J3099" t="s">
        <v>8</v>
      </c>
      <c r="K3099" t="s">
        <v>102</v>
      </c>
      <c r="L3099" t="s">
        <v>753</v>
      </c>
      <c r="M3099" t="s">
        <v>215</v>
      </c>
      <c r="N3099">
        <v>0</v>
      </c>
      <c r="O3099" t="s">
        <v>47</v>
      </c>
      <c r="P3099">
        <v>14</v>
      </c>
      <c r="Q3099" t="s">
        <v>194</v>
      </c>
      <c r="R3099" t="s">
        <v>63</v>
      </c>
      <c r="S3099" t="s">
        <v>64</v>
      </c>
      <c r="T3099" t="s">
        <v>51</v>
      </c>
      <c r="U3099" t="s">
        <v>195</v>
      </c>
      <c r="V3099">
        <v>0.6</v>
      </c>
      <c r="W3099" s="1">
        <v>819</v>
      </c>
      <c r="X3099">
        <v>1</v>
      </c>
      <c r="Y3099">
        <v>3.14</v>
      </c>
      <c r="Z3099">
        <v>5</v>
      </c>
      <c r="AA3099">
        <v>0.628</v>
      </c>
      <c r="AB3099" s="2">
        <v>0</v>
      </c>
      <c r="AC3099" s="1">
        <v>0</v>
      </c>
      <c r="AD3099" s="7">
        <v>43545</v>
      </c>
      <c r="AE3099" s="7">
        <v>43546</v>
      </c>
      <c r="AF3099">
        <v>1</v>
      </c>
      <c r="AG3099" t="s">
        <v>53</v>
      </c>
      <c r="AH3099" s="2">
        <v>0</v>
      </c>
      <c r="AI3099" s="1">
        <v>0</v>
      </c>
      <c r="AJ3099" s="1">
        <v>0</v>
      </c>
      <c r="AK3099" s="60" t="str">
        <f>+IF(Tabla1[[#This Row],[REQUEST_TY]]="SR MANTENIMIENTO CORRECTIVO", "EMERGENCIA", "OTROS")</f>
        <v>EMERGENCIA</v>
      </c>
      <c r="AL3099" s="6" t="str">
        <f>+_xlfn.IFS(Tabla1[[#This Row],[Veces obj]]&lt;=1,"0-1",Tabla1[[#This Row],[Veces obj]]&lt;=2,"1-2",Tabla1[[#This Row],[Veces obj]]&lt;=3,"2-3",TRUE,"&gt;3")</f>
        <v>0-1</v>
      </c>
      <c r="AM3099" s="60" t="str">
        <f>+_xlfn.IFS(MONTH(Tabla1[[#This Row],[MES]])&lt;=3,"Q1",MONTH(Tabla1[[#This Row],[MES]])&lt;=6,"Q2",MONTH(Tabla1[[#This Row],[MES]])&lt;=9,"Q3",TRUE,"Q4")</f>
        <v>Q1</v>
      </c>
      <c r="AN3099" s="15" t="str">
        <f>+IFERROR(VLOOKUP(Tabla1[[#This Row],[CUENTA]],CTAS[],2,0),"OTROS")</f>
        <v>OTROS</v>
      </c>
      <c r="AP3099" s="15" t="str">
        <f>+IFERROR(VLOOKUP(Tabla1[[#This Row],[EMPLEADO]],IS[],3,0),"OTROS")</f>
        <v>OTROS</v>
      </c>
      <c r="AQ3099" s="15" t="str">
        <f>+IFERROR(VLOOKUP(Tabla1[[#This Row],[EMPLEADO]],IS[[NÓMINA]:[INGENIERO]],2,0),"OTROS")</f>
        <v>OTROS</v>
      </c>
    </row>
    <row r="3100" spans="1:43" x14ac:dyDescent="0.25">
      <c r="A3100" t="s">
        <v>7477</v>
      </c>
      <c r="B3100">
        <v>1</v>
      </c>
      <c r="C3100" t="s">
        <v>9503</v>
      </c>
      <c r="D3100" t="s">
        <v>38</v>
      </c>
      <c r="E3100" t="s">
        <v>558</v>
      </c>
      <c r="F3100" t="s">
        <v>9504</v>
      </c>
      <c r="G3100" s="17" t="s">
        <v>560</v>
      </c>
      <c r="H3100" t="s">
        <v>70</v>
      </c>
      <c r="I3100" t="s">
        <v>43</v>
      </c>
      <c r="J3100" t="s">
        <v>8</v>
      </c>
      <c r="K3100" t="s">
        <v>92</v>
      </c>
      <c r="L3100" t="s">
        <v>93</v>
      </c>
      <c r="M3100" t="s">
        <v>94</v>
      </c>
      <c r="N3100">
        <v>1</v>
      </c>
      <c r="O3100" t="s">
        <v>47</v>
      </c>
      <c r="P3100">
        <v>70</v>
      </c>
      <c r="Q3100" t="s">
        <v>48</v>
      </c>
      <c r="R3100" t="s">
        <v>95</v>
      </c>
      <c r="S3100" t="s">
        <v>64</v>
      </c>
      <c r="T3100" t="s">
        <v>51</v>
      </c>
      <c r="U3100" t="s">
        <v>96</v>
      </c>
      <c r="V3100">
        <v>1.1000000000000001</v>
      </c>
      <c r="W3100" s="1">
        <v>0</v>
      </c>
      <c r="X3100">
        <v>1</v>
      </c>
      <c r="Y3100">
        <v>0.48</v>
      </c>
      <c r="Z3100">
        <v>5</v>
      </c>
      <c r="AA3100">
        <v>9.6000000000000002E-2</v>
      </c>
      <c r="AB3100" s="2">
        <v>0</v>
      </c>
      <c r="AC3100" s="1">
        <v>0</v>
      </c>
      <c r="AD3100" s="7">
        <v>43549</v>
      </c>
      <c r="AE3100" s="7">
        <v>43549</v>
      </c>
      <c r="AF3100">
        <v>0</v>
      </c>
      <c r="AG3100" t="s">
        <v>53</v>
      </c>
      <c r="AH3100" s="2">
        <v>0</v>
      </c>
      <c r="AI3100" s="1">
        <v>0</v>
      </c>
      <c r="AJ3100" s="1">
        <v>0</v>
      </c>
      <c r="AK3100" s="60" t="str">
        <f>+IF(Tabla1[[#This Row],[REQUEST_TY]]="SR MANTENIMIENTO CORRECTIVO", "EMERGENCIA", "OTROS")</f>
        <v>EMERGENCIA</v>
      </c>
      <c r="AL3100" s="6" t="str">
        <f>+_xlfn.IFS(Tabla1[[#This Row],[Veces obj]]&lt;=1,"0-1",Tabla1[[#This Row],[Veces obj]]&lt;=2,"1-2",Tabla1[[#This Row],[Veces obj]]&lt;=3,"2-3",TRUE,"&gt;3")</f>
        <v>0-1</v>
      </c>
      <c r="AM3100" s="60" t="str">
        <f>+_xlfn.IFS(MONTH(Tabla1[[#This Row],[MES]])&lt;=3,"Q1",MONTH(Tabla1[[#This Row],[MES]])&lt;=6,"Q2",MONTH(Tabla1[[#This Row],[MES]])&lt;=9,"Q3",TRUE,"Q4")</f>
        <v>Q1</v>
      </c>
      <c r="AN3100" s="15" t="str">
        <f>+IFERROR(VLOOKUP(Tabla1[[#This Row],[CUENTA]],CTAS[],2,0),"OTROS")</f>
        <v>OTROS</v>
      </c>
      <c r="AP3100" s="15" t="str">
        <f>+IFERROR(VLOOKUP(Tabla1[[#This Row],[EMPLEADO]],IS[],3,0),"OTROS")</f>
        <v>OTROS</v>
      </c>
      <c r="AQ3100" s="15" t="str">
        <f>+IFERROR(VLOOKUP(Tabla1[[#This Row],[EMPLEADO]],IS[[NÓMINA]:[INGENIERO]],2,0),"OTROS")</f>
        <v>OTROS</v>
      </c>
    </row>
    <row r="3101" spans="1:43" x14ac:dyDescent="0.25">
      <c r="A3101" t="s">
        <v>7477</v>
      </c>
      <c r="B3101">
        <v>1</v>
      </c>
      <c r="C3101" t="s">
        <v>9505</v>
      </c>
      <c r="D3101" t="s">
        <v>38</v>
      </c>
      <c r="E3101" t="s">
        <v>89</v>
      </c>
      <c r="F3101" t="s">
        <v>9506</v>
      </c>
      <c r="G3101" s="17" t="s">
        <v>288</v>
      </c>
      <c r="H3101" t="s">
        <v>70</v>
      </c>
      <c r="I3101" t="s">
        <v>43</v>
      </c>
      <c r="J3101" t="s">
        <v>8</v>
      </c>
      <c r="K3101" t="s">
        <v>92</v>
      </c>
      <c r="L3101" t="s">
        <v>93</v>
      </c>
      <c r="M3101" t="s">
        <v>94</v>
      </c>
      <c r="N3101">
        <v>1</v>
      </c>
      <c r="O3101" t="s">
        <v>47</v>
      </c>
      <c r="P3101">
        <v>23</v>
      </c>
      <c r="Q3101" t="s">
        <v>62</v>
      </c>
      <c r="R3101" t="s">
        <v>95</v>
      </c>
      <c r="S3101" t="s">
        <v>64</v>
      </c>
      <c r="T3101" t="s">
        <v>51</v>
      </c>
      <c r="U3101" t="s">
        <v>65</v>
      </c>
      <c r="V3101">
        <v>0.8</v>
      </c>
      <c r="W3101" s="1">
        <v>0</v>
      </c>
      <c r="X3101">
        <v>1</v>
      </c>
      <c r="Y3101">
        <v>1.23</v>
      </c>
      <c r="Z3101">
        <v>5</v>
      </c>
      <c r="AA3101">
        <v>0.246</v>
      </c>
      <c r="AB3101" s="2">
        <v>0</v>
      </c>
      <c r="AC3101" s="1">
        <v>0</v>
      </c>
      <c r="AD3101" s="7">
        <v>43549</v>
      </c>
      <c r="AE3101" s="7">
        <v>43549</v>
      </c>
      <c r="AF3101">
        <v>0</v>
      </c>
      <c r="AG3101" t="s">
        <v>53</v>
      </c>
      <c r="AH3101" s="2">
        <v>0</v>
      </c>
      <c r="AI3101" s="1">
        <v>0</v>
      </c>
      <c r="AJ3101" s="1">
        <v>0</v>
      </c>
      <c r="AK3101" s="60" t="str">
        <f>+IF(Tabla1[[#This Row],[REQUEST_TY]]="SR MANTENIMIENTO CORRECTIVO", "EMERGENCIA", "OTROS")</f>
        <v>EMERGENCIA</v>
      </c>
      <c r="AL3101" s="6" t="str">
        <f>+_xlfn.IFS(Tabla1[[#This Row],[Veces obj]]&lt;=1,"0-1",Tabla1[[#This Row],[Veces obj]]&lt;=2,"1-2",Tabla1[[#This Row],[Veces obj]]&lt;=3,"2-3",TRUE,"&gt;3")</f>
        <v>0-1</v>
      </c>
      <c r="AM3101" s="60" t="str">
        <f>+_xlfn.IFS(MONTH(Tabla1[[#This Row],[MES]])&lt;=3,"Q1",MONTH(Tabla1[[#This Row],[MES]])&lt;=6,"Q2",MONTH(Tabla1[[#This Row],[MES]])&lt;=9,"Q3",TRUE,"Q4")</f>
        <v>Q1</v>
      </c>
      <c r="AN3101" s="15" t="str">
        <f>+IFERROR(VLOOKUP(Tabla1[[#This Row],[CUENTA]],CTAS[],2,0),"OTROS")</f>
        <v>OTROS</v>
      </c>
      <c r="AP3101" s="15" t="str">
        <f>+IFERROR(VLOOKUP(Tabla1[[#This Row],[EMPLEADO]],IS[],3,0),"OTROS")</f>
        <v>OTROS</v>
      </c>
      <c r="AQ3101" s="15" t="str">
        <f>+IFERROR(VLOOKUP(Tabla1[[#This Row],[EMPLEADO]],IS[[NÓMINA]:[INGENIERO]],2,0),"OTROS")</f>
        <v>OTROS</v>
      </c>
    </row>
    <row r="3102" spans="1:43" x14ac:dyDescent="0.25">
      <c r="A3102" t="s">
        <v>7477</v>
      </c>
      <c r="B3102">
        <v>1</v>
      </c>
      <c r="C3102" t="s">
        <v>9507</v>
      </c>
      <c r="D3102" t="s">
        <v>38</v>
      </c>
      <c r="E3102" t="s">
        <v>332</v>
      </c>
      <c r="F3102" t="s">
        <v>9506</v>
      </c>
      <c r="G3102" s="17" t="s">
        <v>4615</v>
      </c>
      <c r="H3102" t="s">
        <v>740</v>
      </c>
      <c r="I3102" t="s">
        <v>43</v>
      </c>
      <c r="J3102" t="s">
        <v>8</v>
      </c>
      <c r="K3102" t="s">
        <v>59</v>
      </c>
      <c r="L3102" t="s">
        <v>1430</v>
      </c>
      <c r="M3102" t="s">
        <v>530</v>
      </c>
      <c r="N3102">
        <v>0</v>
      </c>
      <c r="O3102" t="s">
        <v>47</v>
      </c>
      <c r="P3102">
        <v>51</v>
      </c>
      <c r="Q3102" t="s">
        <v>82</v>
      </c>
      <c r="R3102" t="s">
        <v>317</v>
      </c>
      <c r="S3102" t="s">
        <v>318</v>
      </c>
      <c r="T3102" t="s">
        <v>51</v>
      </c>
      <c r="U3102" t="s">
        <v>140</v>
      </c>
      <c r="V3102">
        <v>1.1000000000000001</v>
      </c>
      <c r="W3102" s="1">
        <v>1730.3000000000004</v>
      </c>
      <c r="X3102">
        <v>1</v>
      </c>
      <c r="Y3102">
        <v>2.85</v>
      </c>
      <c r="Z3102">
        <v>4</v>
      </c>
      <c r="AA3102">
        <v>0.71250000000000002</v>
      </c>
      <c r="AB3102" s="2">
        <v>0</v>
      </c>
      <c r="AC3102" s="1">
        <v>0</v>
      </c>
      <c r="AD3102" s="7">
        <v>43549</v>
      </c>
      <c r="AE3102" s="7">
        <v>43550</v>
      </c>
      <c r="AF3102">
        <v>1</v>
      </c>
      <c r="AG3102" t="s">
        <v>53</v>
      </c>
      <c r="AH3102" s="2">
        <v>0</v>
      </c>
      <c r="AI3102" s="1">
        <v>0</v>
      </c>
      <c r="AJ3102" s="1">
        <v>0</v>
      </c>
      <c r="AK3102" s="60" t="str">
        <f>+IF(Tabla1[[#This Row],[REQUEST_TY]]="SR MANTENIMIENTO CORRECTIVO", "EMERGENCIA", "OTROS")</f>
        <v>EMERGENCIA</v>
      </c>
      <c r="AL3102" s="6" t="str">
        <f>+_xlfn.IFS(Tabla1[[#This Row],[Veces obj]]&lt;=1,"0-1",Tabla1[[#This Row],[Veces obj]]&lt;=2,"1-2",Tabla1[[#This Row],[Veces obj]]&lt;=3,"2-3",TRUE,"&gt;3")</f>
        <v>0-1</v>
      </c>
      <c r="AM3102" s="60" t="str">
        <f>+_xlfn.IFS(MONTH(Tabla1[[#This Row],[MES]])&lt;=3,"Q1",MONTH(Tabla1[[#This Row],[MES]])&lt;=6,"Q2",MONTH(Tabla1[[#This Row],[MES]])&lt;=9,"Q3",TRUE,"Q4")</f>
        <v>Q1</v>
      </c>
      <c r="AN3102" s="15" t="str">
        <f>+IFERROR(VLOOKUP(Tabla1[[#This Row],[CUENTA]],CTAS[],2,0),"OTROS")</f>
        <v>OTROS</v>
      </c>
      <c r="AP3102" s="15" t="str">
        <f>+IFERROR(VLOOKUP(Tabla1[[#This Row],[EMPLEADO]],IS[],3,0),"OTROS")</f>
        <v>OTROS</v>
      </c>
      <c r="AQ3102" s="15" t="str">
        <f>+IFERROR(VLOOKUP(Tabla1[[#This Row],[EMPLEADO]],IS[[NÓMINA]:[INGENIERO]],2,0),"OTROS")</f>
        <v>OTROS</v>
      </c>
    </row>
    <row r="3103" spans="1:43" x14ac:dyDescent="0.25">
      <c r="A3103" t="s">
        <v>7477</v>
      </c>
      <c r="B3103">
        <v>1</v>
      </c>
      <c r="C3103" t="s">
        <v>9508</v>
      </c>
      <c r="D3103" t="s">
        <v>38</v>
      </c>
      <c r="E3103" t="s">
        <v>1015</v>
      </c>
      <c r="F3103" t="s">
        <v>9509</v>
      </c>
      <c r="G3103" s="17" t="s">
        <v>8531</v>
      </c>
      <c r="H3103" t="s">
        <v>740</v>
      </c>
      <c r="I3103" t="s">
        <v>43</v>
      </c>
      <c r="J3103" t="s">
        <v>8</v>
      </c>
      <c r="K3103" t="s">
        <v>59</v>
      </c>
      <c r="L3103" t="s">
        <v>1430</v>
      </c>
      <c r="M3103" t="s">
        <v>530</v>
      </c>
      <c r="N3103">
        <v>0</v>
      </c>
      <c r="O3103" t="s">
        <v>47</v>
      </c>
      <c r="P3103">
        <v>10</v>
      </c>
      <c r="Q3103" t="s">
        <v>194</v>
      </c>
      <c r="R3103" t="s">
        <v>317</v>
      </c>
      <c r="S3103" t="s">
        <v>318</v>
      </c>
      <c r="T3103" t="s">
        <v>51</v>
      </c>
      <c r="U3103" t="s">
        <v>224</v>
      </c>
      <c r="V3103">
        <v>0.8</v>
      </c>
      <c r="W3103" s="1">
        <v>1258.4000000000003</v>
      </c>
      <c r="X3103">
        <v>1</v>
      </c>
      <c r="Y3103">
        <v>3.3</v>
      </c>
      <c r="Z3103">
        <v>4</v>
      </c>
      <c r="AA3103">
        <v>0.82499999999999996</v>
      </c>
      <c r="AB3103" s="2">
        <v>0</v>
      </c>
      <c r="AC3103" s="1">
        <v>0</v>
      </c>
      <c r="AD3103" s="7">
        <v>43546</v>
      </c>
      <c r="AE3103" s="7">
        <v>43546</v>
      </c>
      <c r="AF3103">
        <v>0</v>
      </c>
      <c r="AG3103" t="s">
        <v>53</v>
      </c>
      <c r="AH3103" s="2">
        <v>0</v>
      </c>
      <c r="AI3103" s="1">
        <v>0</v>
      </c>
      <c r="AJ3103" s="1">
        <v>0</v>
      </c>
      <c r="AK3103" s="60" t="str">
        <f>+IF(Tabla1[[#This Row],[REQUEST_TY]]="SR MANTENIMIENTO CORRECTIVO", "EMERGENCIA", "OTROS")</f>
        <v>EMERGENCIA</v>
      </c>
      <c r="AL3103" s="6" t="str">
        <f>+_xlfn.IFS(Tabla1[[#This Row],[Veces obj]]&lt;=1,"0-1",Tabla1[[#This Row],[Veces obj]]&lt;=2,"1-2",Tabla1[[#This Row],[Veces obj]]&lt;=3,"2-3",TRUE,"&gt;3")</f>
        <v>0-1</v>
      </c>
      <c r="AM3103" s="60" t="str">
        <f>+_xlfn.IFS(MONTH(Tabla1[[#This Row],[MES]])&lt;=3,"Q1",MONTH(Tabla1[[#This Row],[MES]])&lt;=6,"Q2",MONTH(Tabla1[[#This Row],[MES]])&lt;=9,"Q3",TRUE,"Q4")</f>
        <v>Q1</v>
      </c>
      <c r="AN3103" s="15" t="str">
        <f>+IFERROR(VLOOKUP(Tabla1[[#This Row],[CUENTA]],CTAS[],2,0),"OTROS")</f>
        <v>OTROS</v>
      </c>
      <c r="AP3103" s="15" t="str">
        <f>+IFERROR(VLOOKUP(Tabla1[[#This Row],[EMPLEADO]],IS[],3,0),"OTROS")</f>
        <v>OTROS</v>
      </c>
      <c r="AQ3103" s="15" t="str">
        <f>+IFERROR(VLOOKUP(Tabla1[[#This Row],[EMPLEADO]],IS[[NÓMINA]:[INGENIERO]],2,0),"OTROS")</f>
        <v>OTROS</v>
      </c>
    </row>
    <row r="3104" spans="1:43" x14ac:dyDescent="0.25">
      <c r="A3104" t="s">
        <v>7477</v>
      </c>
      <c r="B3104">
        <v>1</v>
      </c>
      <c r="C3104" t="s">
        <v>9510</v>
      </c>
      <c r="D3104" t="s">
        <v>38</v>
      </c>
      <c r="E3104" t="s">
        <v>300</v>
      </c>
      <c r="F3104" t="s">
        <v>9511</v>
      </c>
      <c r="G3104" s="17" t="s">
        <v>4914</v>
      </c>
      <c r="H3104" t="s">
        <v>691</v>
      </c>
      <c r="I3104" t="s">
        <v>43</v>
      </c>
      <c r="J3104" t="s">
        <v>8</v>
      </c>
      <c r="K3104" t="s">
        <v>102</v>
      </c>
      <c r="L3104" t="s">
        <v>1830</v>
      </c>
      <c r="M3104" t="s">
        <v>215</v>
      </c>
      <c r="N3104">
        <v>0</v>
      </c>
      <c r="O3104" t="s">
        <v>47</v>
      </c>
      <c r="P3104">
        <v>16</v>
      </c>
      <c r="Q3104" t="s">
        <v>62</v>
      </c>
      <c r="R3104" t="s">
        <v>223</v>
      </c>
      <c r="S3104" t="s">
        <v>139</v>
      </c>
      <c r="T3104" t="s">
        <v>51</v>
      </c>
      <c r="U3104" t="s">
        <v>262</v>
      </c>
      <c r="V3104">
        <v>1.05</v>
      </c>
      <c r="W3104" s="1">
        <v>1651.6500000000003</v>
      </c>
      <c r="X3104">
        <v>1</v>
      </c>
      <c r="Y3104">
        <v>2.95</v>
      </c>
      <c r="Z3104">
        <v>4</v>
      </c>
      <c r="AA3104">
        <v>0.73750000000000004</v>
      </c>
      <c r="AB3104" s="2">
        <v>0</v>
      </c>
      <c r="AC3104" s="1">
        <v>0</v>
      </c>
      <c r="AD3104" s="7">
        <v>43551</v>
      </c>
      <c r="AE3104" s="7">
        <v>43551</v>
      </c>
      <c r="AF3104">
        <v>0</v>
      </c>
      <c r="AG3104" t="s">
        <v>53</v>
      </c>
      <c r="AH3104" s="2">
        <v>0</v>
      </c>
      <c r="AI3104" s="1">
        <v>0</v>
      </c>
      <c r="AJ3104" s="1">
        <v>0</v>
      </c>
      <c r="AK3104" s="60" t="str">
        <f>+IF(Tabla1[[#This Row],[REQUEST_TY]]="SR MANTENIMIENTO CORRECTIVO", "EMERGENCIA", "OTROS")</f>
        <v>EMERGENCIA</v>
      </c>
      <c r="AL3104" s="6" t="str">
        <f>+_xlfn.IFS(Tabla1[[#This Row],[Veces obj]]&lt;=1,"0-1",Tabla1[[#This Row],[Veces obj]]&lt;=2,"1-2",Tabla1[[#This Row],[Veces obj]]&lt;=3,"2-3",TRUE,"&gt;3")</f>
        <v>0-1</v>
      </c>
      <c r="AM3104" s="60" t="str">
        <f>+_xlfn.IFS(MONTH(Tabla1[[#This Row],[MES]])&lt;=3,"Q1",MONTH(Tabla1[[#This Row],[MES]])&lt;=6,"Q2",MONTH(Tabla1[[#This Row],[MES]])&lt;=9,"Q3",TRUE,"Q4")</f>
        <v>Q1</v>
      </c>
      <c r="AN3104" s="15" t="str">
        <f>+IFERROR(VLOOKUP(Tabla1[[#This Row],[CUENTA]],CTAS[],2,0),"OTROS")</f>
        <v>OTROS</v>
      </c>
      <c r="AP3104" s="15" t="str">
        <f>+IFERROR(VLOOKUP(Tabla1[[#This Row],[EMPLEADO]],IS[],3,0),"OTROS")</f>
        <v>OTROS</v>
      </c>
      <c r="AQ3104" s="15" t="str">
        <f>+IFERROR(VLOOKUP(Tabla1[[#This Row],[EMPLEADO]],IS[[NÓMINA]:[INGENIERO]],2,0),"OTROS")</f>
        <v>OTROS</v>
      </c>
    </row>
    <row r="3105" spans="1:43" x14ac:dyDescent="0.25">
      <c r="A3105" t="s">
        <v>7477</v>
      </c>
      <c r="B3105">
        <v>1</v>
      </c>
      <c r="C3105" t="s">
        <v>9512</v>
      </c>
      <c r="D3105" t="s">
        <v>38</v>
      </c>
      <c r="E3105" t="s">
        <v>39</v>
      </c>
      <c r="F3105" t="s">
        <v>9513</v>
      </c>
      <c r="G3105" s="17" t="s">
        <v>1951</v>
      </c>
      <c r="H3105" t="s">
        <v>220</v>
      </c>
      <c r="I3105" t="s">
        <v>43</v>
      </c>
      <c r="J3105" t="s">
        <v>8</v>
      </c>
      <c r="K3105" t="s">
        <v>117</v>
      </c>
      <c r="L3105" t="s">
        <v>1952</v>
      </c>
      <c r="M3105" t="s">
        <v>540</v>
      </c>
      <c r="N3105">
        <v>0</v>
      </c>
      <c r="O3105" t="s">
        <v>47</v>
      </c>
      <c r="P3105">
        <v>29</v>
      </c>
      <c r="Q3105" t="s">
        <v>62</v>
      </c>
      <c r="R3105" t="s">
        <v>49</v>
      </c>
      <c r="S3105" t="s">
        <v>50</v>
      </c>
      <c r="T3105" t="s">
        <v>51</v>
      </c>
      <c r="U3105" t="s">
        <v>154</v>
      </c>
      <c r="V3105">
        <v>0.6</v>
      </c>
      <c r="W3105" s="1">
        <v>429.00000000000006</v>
      </c>
      <c r="X3105">
        <v>1</v>
      </c>
      <c r="Y3105">
        <v>1.75</v>
      </c>
      <c r="Z3105">
        <v>5</v>
      </c>
      <c r="AA3105">
        <v>0.35</v>
      </c>
      <c r="AB3105" s="2">
        <v>0</v>
      </c>
      <c r="AC3105" s="1">
        <v>0</v>
      </c>
      <c r="AD3105" s="7">
        <v>43545</v>
      </c>
      <c r="AE3105" s="7">
        <v>43546</v>
      </c>
      <c r="AF3105">
        <v>1</v>
      </c>
      <c r="AG3105" t="s">
        <v>53</v>
      </c>
      <c r="AH3105" s="2">
        <v>0</v>
      </c>
      <c r="AI3105" s="1">
        <v>0</v>
      </c>
      <c r="AJ3105" s="1">
        <v>0</v>
      </c>
      <c r="AK3105" s="60" t="str">
        <f>+IF(Tabla1[[#This Row],[REQUEST_TY]]="SR MANTENIMIENTO CORRECTIVO", "EMERGENCIA", "OTROS")</f>
        <v>EMERGENCIA</v>
      </c>
      <c r="AL3105" s="6" t="str">
        <f>+_xlfn.IFS(Tabla1[[#This Row],[Veces obj]]&lt;=1,"0-1",Tabla1[[#This Row],[Veces obj]]&lt;=2,"1-2",Tabla1[[#This Row],[Veces obj]]&lt;=3,"2-3",TRUE,"&gt;3")</f>
        <v>0-1</v>
      </c>
      <c r="AM3105" s="60" t="str">
        <f>+_xlfn.IFS(MONTH(Tabla1[[#This Row],[MES]])&lt;=3,"Q1",MONTH(Tabla1[[#This Row],[MES]])&lt;=6,"Q2",MONTH(Tabla1[[#This Row],[MES]])&lt;=9,"Q3",TRUE,"Q4")</f>
        <v>Q1</v>
      </c>
      <c r="AN3105" s="15" t="str">
        <f>+IFERROR(VLOOKUP(Tabla1[[#This Row],[CUENTA]],CTAS[],2,0),"OTROS")</f>
        <v>OTROS</v>
      </c>
      <c r="AP3105" s="15" t="str">
        <f>+IFERROR(VLOOKUP(Tabla1[[#This Row],[EMPLEADO]],IS[],3,0),"OTROS")</f>
        <v>OTROS</v>
      </c>
      <c r="AQ3105" s="15" t="str">
        <f>+IFERROR(VLOOKUP(Tabla1[[#This Row],[EMPLEADO]],IS[[NÓMINA]:[INGENIERO]],2,0),"OTROS")</f>
        <v>OTROS</v>
      </c>
    </row>
    <row r="3106" spans="1:43" x14ac:dyDescent="0.25">
      <c r="A3106" t="s">
        <v>7477</v>
      </c>
      <c r="B3106">
        <v>1</v>
      </c>
      <c r="C3106" t="s">
        <v>9514</v>
      </c>
      <c r="D3106" t="s">
        <v>38</v>
      </c>
      <c r="E3106" t="s">
        <v>373</v>
      </c>
      <c r="F3106" t="s">
        <v>9515</v>
      </c>
      <c r="G3106" s="17" t="s">
        <v>9516</v>
      </c>
      <c r="H3106" t="s">
        <v>308</v>
      </c>
      <c r="I3106" t="s">
        <v>43</v>
      </c>
      <c r="J3106" t="s">
        <v>8</v>
      </c>
      <c r="K3106" t="s">
        <v>495</v>
      </c>
      <c r="L3106" t="s">
        <v>496</v>
      </c>
      <c r="M3106" t="s">
        <v>46</v>
      </c>
      <c r="N3106">
        <v>0</v>
      </c>
      <c r="O3106" t="s">
        <v>47</v>
      </c>
      <c r="P3106">
        <v>147</v>
      </c>
      <c r="Q3106" t="s">
        <v>48</v>
      </c>
      <c r="R3106" t="s">
        <v>153</v>
      </c>
      <c r="S3106" t="s">
        <v>50</v>
      </c>
      <c r="T3106" t="s">
        <v>51</v>
      </c>
      <c r="U3106" t="s">
        <v>52</v>
      </c>
      <c r="V3106">
        <v>1.05</v>
      </c>
      <c r="W3106" s="1">
        <v>750.75000000000011</v>
      </c>
      <c r="X3106">
        <v>1</v>
      </c>
      <c r="Y3106">
        <v>1.07</v>
      </c>
      <c r="Z3106">
        <v>5</v>
      </c>
      <c r="AA3106">
        <v>0.21400000000000002</v>
      </c>
      <c r="AB3106" s="2">
        <v>0</v>
      </c>
      <c r="AC3106" s="1">
        <v>0</v>
      </c>
      <c r="AD3106" s="7">
        <v>43546</v>
      </c>
      <c r="AE3106" s="7">
        <v>43546</v>
      </c>
      <c r="AF3106">
        <v>0</v>
      </c>
      <c r="AG3106" t="s">
        <v>53</v>
      </c>
      <c r="AH3106" s="2">
        <v>0</v>
      </c>
      <c r="AI3106" s="1">
        <v>0</v>
      </c>
      <c r="AJ3106" s="1">
        <v>0</v>
      </c>
      <c r="AK3106" s="60" t="str">
        <f>+IF(Tabla1[[#This Row],[REQUEST_TY]]="SR MANTENIMIENTO CORRECTIVO", "EMERGENCIA", "OTROS")</f>
        <v>EMERGENCIA</v>
      </c>
      <c r="AL3106" s="6" t="str">
        <f>+_xlfn.IFS(Tabla1[[#This Row],[Veces obj]]&lt;=1,"0-1",Tabla1[[#This Row],[Veces obj]]&lt;=2,"1-2",Tabla1[[#This Row],[Veces obj]]&lt;=3,"2-3",TRUE,"&gt;3")</f>
        <v>0-1</v>
      </c>
      <c r="AM3106" s="60" t="str">
        <f>+_xlfn.IFS(MONTH(Tabla1[[#This Row],[MES]])&lt;=3,"Q1",MONTH(Tabla1[[#This Row],[MES]])&lt;=6,"Q2",MONTH(Tabla1[[#This Row],[MES]])&lt;=9,"Q3",TRUE,"Q4")</f>
        <v>Q1</v>
      </c>
      <c r="AN3106" s="15" t="str">
        <f>+IFERROR(VLOOKUP(Tabla1[[#This Row],[CUENTA]],CTAS[],2,0),"OTROS")</f>
        <v>OTROS</v>
      </c>
      <c r="AP3106" s="15" t="str">
        <f>+IFERROR(VLOOKUP(Tabla1[[#This Row],[EMPLEADO]],IS[],3,0),"OTROS")</f>
        <v>OTROS</v>
      </c>
      <c r="AQ3106" s="15" t="str">
        <f>+IFERROR(VLOOKUP(Tabla1[[#This Row],[EMPLEADO]],IS[[NÓMINA]:[INGENIERO]],2,0),"OTROS")</f>
        <v>OTROS</v>
      </c>
    </row>
    <row r="3107" spans="1:43" x14ac:dyDescent="0.25">
      <c r="A3107" t="s">
        <v>7477</v>
      </c>
      <c r="B3107">
        <v>1</v>
      </c>
      <c r="C3107" t="s">
        <v>9517</v>
      </c>
      <c r="D3107" t="s">
        <v>38</v>
      </c>
      <c r="E3107" t="s">
        <v>55</v>
      </c>
      <c r="F3107" t="s">
        <v>9518</v>
      </c>
      <c r="G3107" s="17" t="s">
        <v>7086</v>
      </c>
      <c r="H3107" t="s">
        <v>471</v>
      </c>
      <c r="I3107" t="s">
        <v>43</v>
      </c>
      <c r="J3107" t="s">
        <v>8</v>
      </c>
      <c r="K3107" t="s">
        <v>102</v>
      </c>
      <c r="L3107" t="s">
        <v>376</v>
      </c>
      <c r="M3107" t="s">
        <v>310</v>
      </c>
      <c r="N3107">
        <v>0</v>
      </c>
      <c r="O3107" t="s">
        <v>47</v>
      </c>
      <c r="P3107">
        <v>14</v>
      </c>
      <c r="Q3107" t="s">
        <v>194</v>
      </c>
      <c r="R3107" t="s">
        <v>63</v>
      </c>
      <c r="S3107" t="s">
        <v>64</v>
      </c>
      <c r="T3107" t="s">
        <v>51</v>
      </c>
      <c r="U3107" t="s">
        <v>195</v>
      </c>
      <c r="V3107">
        <v>0.6</v>
      </c>
      <c r="W3107" s="1">
        <v>819</v>
      </c>
      <c r="X3107">
        <v>1</v>
      </c>
      <c r="Y3107">
        <v>0.82</v>
      </c>
      <c r="Z3107">
        <v>5</v>
      </c>
      <c r="AA3107">
        <v>0.16399999999999998</v>
      </c>
      <c r="AB3107" s="2">
        <v>0</v>
      </c>
      <c r="AC3107" s="1">
        <v>0</v>
      </c>
      <c r="AD3107" s="7">
        <v>43545</v>
      </c>
      <c r="AE3107" s="7">
        <v>43546</v>
      </c>
      <c r="AF3107">
        <v>1</v>
      </c>
      <c r="AG3107" t="s">
        <v>53</v>
      </c>
      <c r="AH3107" s="2">
        <v>0</v>
      </c>
      <c r="AI3107" s="1">
        <v>0</v>
      </c>
      <c r="AJ3107" s="1">
        <v>0</v>
      </c>
      <c r="AK3107" s="60" t="str">
        <f>+IF(Tabla1[[#This Row],[REQUEST_TY]]="SR MANTENIMIENTO CORRECTIVO", "EMERGENCIA", "OTROS")</f>
        <v>EMERGENCIA</v>
      </c>
      <c r="AL3107" s="6" t="str">
        <f>+_xlfn.IFS(Tabla1[[#This Row],[Veces obj]]&lt;=1,"0-1",Tabla1[[#This Row],[Veces obj]]&lt;=2,"1-2",Tabla1[[#This Row],[Veces obj]]&lt;=3,"2-3",TRUE,"&gt;3")</f>
        <v>0-1</v>
      </c>
      <c r="AM3107" s="60" t="str">
        <f>+_xlfn.IFS(MONTH(Tabla1[[#This Row],[MES]])&lt;=3,"Q1",MONTH(Tabla1[[#This Row],[MES]])&lt;=6,"Q2",MONTH(Tabla1[[#This Row],[MES]])&lt;=9,"Q3",TRUE,"Q4")</f>
        <v>Q1</v>
      </c>
      <c r="AN3107" s="15" t="str">
        <f>+IFERROR(VLOOKUP(Tabla1[[#This Row],[CUENTA]],CTAS[],2,0),"OTROS")</f>
        <v>OTROS</v>
      </c>
      <c r="AP3107" s="15" t="str">
        <f>+IFERROR(VLOOKUP(Tabla1[[#This Row],[EMPLEADO]],IS[],3,0),"OTROS")</f>
        <v>OTROS</v>
      </c>
      <c r="AQ3107" s="15" t="str">
        <f>+IFERROR(VLOOKUP(Tabla1[[#This Row],[EMPLEADO]],IS[[NÓMINA]:[INGENIERO]],2,0),"OTROS")</f>
        <v>OTROS</v>
      </c>
    </row>
    <row r="3108" spans="1:43" x14ac:dyDescent="0.25">
      <c r="A3108" t="s">
        <v>7477</v>
      </c>
      <c r="B3108">
        <v>1</v>
      </c>
      <c r="C3108" t="s">
        <v>9519</v>
      </c>
      <c r="D3108" t="s">
        <v>38</v>
      </c>
      <c r="E3108" t="s">
        <v>55</v>
      </c>
      <c r="F3108" t="s">
        <v>9520</v>
      </c>
      <c r="G3108" s="17" t="s">
        <v>756</v>
      </c>
      <c r="H3108" t="s">
        <v>471</v>
      </c>
      <c r="I3108" t="s">
        <v>43</v>
      </c>
      <c r="J3108" t="s">
        <v>8</v>
      </c>
      <c r="K3108" t="s">
        <v>102</v>
      </c>
      <c r="L3108" t="s">
        <v>376</v>
      </c>
      <c r="M3108" t="s">
        <v>310</v>
      </c>
      <c r="N3108">
        <v>0</v>
      </c>
      <c r="O3108" t="s">
        <v>47</v>
      </c>
      <c r="P3108">
        <v>13</v>
      </c>
      <c r="Q3108" t="s">
        <v>194</v>
      </c>
      <c r="R3108" t="s">
        <v>63</v>
      </c>
      <c r="S3108" t="s">
        <v>64</v>
      </c>
      <c r="T3108" t="s">
        <v>51</v>
      </c>
      <c r="U3108" t="s">
        <v>195</v>
      </c>
      <c r="V3108">
        <v>0.6</v>
      </c>
      <c r="W3108" s="1">
        <v>819</v>
      </c>
      <c r="X3108">
        <v>1</v>
      </c>
      <c r="Y3108">
        <v>0.53</v>
      </c>
      <c r="Z3108">
        <v>5</v>
      </c>
      <c r="AA3108">
        <v>0.10600000000000001</v>
      </c>
      <c r="AB3108" s="2">
        <v>0</v>
      </c>
      <c r="AC3108" s="1">
        <v>0</v>
      </c>
      <c r="AD3108" s="7">
        <v>43550</v>
      </c>
      <c r="AE3108" s="7">
        <v>43550</v>
      </c>
      <c r="AF3108">
        <v>0</v>
      </c>
      <c r="AG3108" t="s">
        <v>53</v>
      </c>
      <c r="AH3108" s="2">
        <v>0</v>
      </c>
      <c r="AI3108" s="1">
        <v>0</v>
      </c>
      <c r="AJ3108" s="1">
        <v>0</v>
      </c>
      <c r="AK3108" s="60" t="str">
        <f>+IF(Tabla1[[#This Row],[REQUEST_TY]]="SR MANTENIMIENTO CORRECTIVO", "EMERGENCIA", "OTROS")</f>
        <v>EMERGENCIA</v>
      </c>
      <c r="AL3108" s="6" t="str">
        <f>+_xlfn.IFS(Tabla1[[#This Row],[Veces obj]]&lt;=1,"0-1",Tabla1[[#This Row],[Veces obj]]&lt;=2,"1-2",Tabla1[[#This Row],[Veces obj]]&lt;=3,"2-3",TRUE,"&gt;3")</f>
        <v>0-1</v>
      </c>
      <c r="AM3108" s="60" t="str">
        <f>+_xlfn.IFS(MONTH(Tabla1[[#This Row],[MES]])&lt;=3,"Q1",MONTH(Tabla1[[#This Row],[MES]])&lt;=6,"Q2",MONTH(Tabla1[[#This Row],[MES]])&lt;=9,"Q3",TRUE,"Q4")</f>
        <v>Q1</v>
      </c>
      <c r="AN3108" s="15" t="str">
        <f>+IFERROR(VLOOKUP(Tabla1[[#This Row],[CUENTA]],CTAS[],2,0),"OTROS")</f>
        <v>OTROS</v>
      </c>
      <c r="AP3108" s="15" t="str">
        <f>+IFERROR(VLOOKUP(Tabla1[[#This Row],[EMPLEADO]],IS[],3,0),"OTROS")</f>
        <v>OTROS</v>
      </c>
      <c r="AQ3108" s="15" t="str">
        <f>+IFERROR(VLOOKUP(Tabla1[[#This Row],[EMPLEADO]],IS[[NÓMINA]:[INGENIERO]],2,0),"OTROS")</f>
        <v>OTROS</v>
      </c>
    </row>
    <row r="3109" spans="1:43" x14ac:dyDescent="0.25">
      <c r="A3109" t="s">
        <v>7477</v>
      </c>
      <c r="B3109">
        <v>1</v>
      </c>
      <c r="C3109" t="s">
        <v>7424</v>
      </c>
      <c r="D3109" t="s">
        <v>38</v>
      </c>
      <c r="E3109" t="s">
        <v>133</v>
      </c>
      <c r="F3109" t="s">
        <v>7425</v>
      </c>
      <c r="G3109" s="17" t="s">
        <v>1799</v>
      </c>
      <c r="H3109" t="s">
        <v>691</v>
      </c>
      <c r="I3109" t="s">
        <v>43</v>
      </c>
      <c r="J3109" t="s">
        <v>8</v>
      </c>
      <c r="K3109" t="s">
        <v>1296</v>
      </c>
      <c r="L3109" t="s">
        <v>1800</v>
      </c>
      <c r="M3109" t="s">
        <v>1298</v>
      </c>
      <c r="N3109">
        <v>0</v>
      </c>
      <c r="O3109" t="s">
        <v>47</v>
      </c>
      <c r="P3109">
        <v>9</v>
      </c>
      <c r="Q3109" t="s">
        <v>194</v>
      </c>
      <c r="R3109" t="s">
        <v>138</v>
      </c>
      <c r="S3109" t="s">
        <v>139</v>
      </c>
      <c r="T3109" t="s">
        <v>51</v>
      </c>
      <c r="U3109" t="s">
        <v>224</v>
      </c>
      <c r="V3109">
        <v>0.8</v>
      </c>
      <c r="W3109" s="1">
        <v>1258.4000000000003</v>
      </c>
      <c r="X3109">
        <v>1</v>
      </c>
      <c r="Y3109">
        <v>9.48</v>
      </c>
      <c r="Z3109">
        <v>4</v>
      </c>
      <c r="AA3109">
        <v>2.37</v>
      </c>
      <c r="AB3109" s="2">
        <v>0.34250000000000003</v>
      </c>
      <c r="AC3109" s="1">
        <v>-538.75250000000017</v>
      </c>
      <c r="AD3109" s="7">
        <v>43549</v>
      </c>
      <c r="AE3109" s="7">
        <v>43549</v>
      </c>
      <c r="AF3109">
        <v>0</v>
      </c>
      <c r="AG3109" t="s">
        <v>53</v>
      </c>
      <c r="AH3109" s="2">
        <v>0</v>
      </c>
      <c r="AI3109" s="1">
        <v>0</v>
      </c>
      <c r="AJ3109" s="1">
        <v>0</v>
      </c>
      <c r="AK3109" s="60" t="str">
        <f>+IF(Tabla1[[#This Row],[REQUEST_TY]]="SR MANTENIMIENTO CORRECTIVO", "EMERGENCIA", "OTROS")</f>
        <v>EMERGENCIA</v>
      </c>
      <c r="AL3109" s="6" t="str">
        <f>+_xlfn.IFS(Tabla1[[#This Row],[Veces obj]]&lt;=1,"0-1",Tabla1[[#This Row],[Veces obj]]&lt;=2,"1-2",Tabla1[[#This Row],[Veces obj]]&lt;=3,"2-3",TRUE,"&gt;3")</f>
        <v>2-3</v>
      </c>
      <c r="AM3109" s="60" t="str">
        <f>+_xlfn.IFS(MONTH(Tabla1[[#This Row],[MES]])&lt;=3,"Q1",MONTH(Tabla1[[#This Row],[MES]])&lt;=6,"Q2",MONTH(Tabla1[[#This Row],[MES]])&lt;=9,"Q3",TRUE,"Q4")</f>
        <v>Q1</v>
      </c>
      <c r="AN3109" s="15" t="str">
        <f>+IFERROR(VLOOKUP(Tabla1[[#This Row],[CUENTA]],CTAS[],2,0),"OTROS")</f>
        <v>OTROS</v>
      </c>
      <c r="AP3109" s="15" t="str">
        <f>+IFERROR(VLOOKUP(Tabla1[[#This Row],[EMPLEADO]],IS[],3,0),"OTROS")</f>
        <v>OTROS</v>
      </c>
      <c r="AQ3109" s="15" t="str">
        <f>+IFERROR(VLOOKUP(Tabla1[[#This Row],[EMPLEADO]],IS[[NÓMINA]:[INGENIERO]],2,0),"OTROS")</f>
        <v>OTROS</v>
      </c>
    </row>
    <row r="3110" spans="1:43" x14ac:dyDescent="0.25">
      <c r="A3110" t="s">
        <v>7477</v>
      </c>
      <c r="B3110">
        <v>1</v>
      </c>
      <c r="C3110" t="s">
        <v>7426</v>
      </c>
      <c r="D3110" t="s">
        <v>38</v>
      </c>
      <c r="E3110" t="s">
        <v>394</v>
      </c>
      <c r="F3110" t="s">
        <v>7428</v>
      </c>
      <c r="G3110" s="17" t="s">
        <v>7427</v>
      </c>
      <c r="H3110" t="s">
        <v>691</v>
      </c>
      <c r="I3110" t="s">
        <v>43</v>
      </c>
      <c r="J3110" t="s">
        <v>8</v>
      </c>
      <c r="K3110" t="s">
        <v>1296</v>
      </c>
      <c r="L3110" t="s">
        <v>1800</v>
      </c>
      <c r="M3110" t="s">
        <v>1298</v>
      </c>
      <c r="N3110">
        <v>0</v>
      </c>
      <c r="O3110" t="s">
        <v>47</v>
      </c>
      <c r="P3110">
        <v>9</v>
      </c>
      <c r="Q3110" t="s">
        <v>194</v>
      </c>
      <c r="R3110" t="s">
        <v>63</v>
      </c>
      <c r="S3110" t="s">
        <v>64</v>
      </c>
      <c r="T3110" t="s">
        <v>51</v>
      </c>
      <c r="U3110" t="s">
        <v>195</v>
      </c>
      <c r="V3110">
        <v>0.6</v>
      </c>
      <c r="W3110" s="1">
        <v>819</v>
      </c>
      <c r="X3110">
        <v>1</v>
      </c>
      <c r="Y3110">
        <v>10</v>
      </c>
      <c r="Z3110">
        <v>5</v>
      </c>
      <c r="AA3110">
        <v>2</v>
      </c>
      <c r="AB3110" s="2">
        <v>0.25</v>
      </c>
      <c r="AC3110" s="1">
        <v>-341.25</v>
      </c>
      <c r="AD3110" s="7">
        <v>43549</v>
      </c>
      <c r="AE3110" s="7">
        <v>43549</v>
      </c>
      <c r="AF3110">
        <v>0</v>
      </c>
      <c r="AG3110" t="s">
        <v>53</v>
      </c>
      <c r="AH3110" s="2">
        <v>0</v>
      </c>
      <c r="AI3110" s="1">
        <v>0</v>
      </c>
      <c r="AJ3110" s="1">
        <v>0</v>
      </c>
      <c r="AK3110" s="60" t="str">
        <f>+IF(Tabla1[[#This Row],[REQUEST_TY]]="SR MANTENIMIENTO CORRECTIVO", "EMERGENCIA", "OTROS")</f>
        <v>EMERGENCIA</v>
      </c>
      <c r="AL3110" s="6" t="str">
        <f>+_xlfn.IFS(Tabla1[[#This Row],[Veces obj]]&lt;=1,"0-1",Tabla1[[#This Row],[Veces obj]]&lt;=2,"1-2",Tabla1[[#This Row],[Veces obj]]&lt;=3,"2-3",TRUE,"&gt;3")</f>
        <v>1-2</v>
      </c>
      <c r="AM3110" s="60" t="str">
        <f>+_xlfn.IFS(MONTH(Tabla1[[#This Row],[MES]])&lt;=3,"Q1",MONTH(Tabla1[[#This Row],[MES]])&lt;=6,"Q2",MONTH(Tabla1[[#This Row],[MES]])&lt;=9,"Q3",TRUE,"Q4")</f>
        <v>Q1</v>
      </c>
      <c r="AN3110" s="15" t="str">
        <f>+IFERROR(VLOOKUP(Tabla1[[#This Row],[CUENTA]],CTAS[],2,0),"OTROS")</f>
        <v>OTROS</v>
      </c>
      <c r="AP3110" s="15" t="str">
        <f>+IFERROR(VLOOKUP(Tabla1[[#This Row],[EMPLEADO]],IS[],3,0),"OTROS")</f>
        <v>OTROS</v>
      </c>
      <c r="AQ3110" s="15" t="str">
        <f>+IFERROR(VLOOKUP(Tabla1[[#This Row],[EMPLEADO]],IS[[NÓMINA]:[INGENIERO]],2,0),"OTROS")</f>
        <v>OTROS</v>
      </c>
    </row>
    <row r="3111" spans="1:43" x14ac:dyDescent="0.25">
      <c r="A3111" t="s">
        <v>7477</v>
      </c>
      <c r="B3111">
        <v>1</v>
      </c>
      <c r="C3111" t="s">
        <v>7472</v>
      </c>
      <c r="D3111" t="s">
        <v>38</v>
      </c>
      <c r="E3111" t="s">
        <v>85</v>
      </c>
      <c r="F3111" t="s">
        <v>7473</v>
      </c>
      <c r="G3111" s="17" t="s">
        <v>5053</v>
      </c>
      <c r="H3111" t="s">
        <v>79</v>
      </c>
      <c r="I3111" t="s">
        <v>43</v>
      </c>
      <c r="J3111" t="s">
        <v>8</v>
      </c>
      <c r="K3111" t="s">
        <v>1296</v>
      </c>
      <c r="L3111" t="s">
        <v>1800</v>
      </c>
      <c r="M3111" t="s">
        <v>1298</v>
      </c>
      <c r="N3111">
        <v>0</v>
      </c>
      <c r="O3111" t="s">
        <v>47</v>
      </c>
      <c r="P3111">
        <v>44</v>
      </c>
      <c r="Q3111" t="s">
        <v>82</v>
      </c>
      <c r="R3111" t="s">
        <v>49</v>
      </c>
      <c r="S3111" t="s">
        <v>50</v>
      </c>
      <c r="T3111" t="s">
        <v>51</v>
      </c>
      <c r="U3111" t="s">
        <v>120</v>
      </c>
      <c r="V3111">
        <v>0.8</v>
      </c>
      <c r="W3111" s="1">
        <v>572.00000000000011</v>
      </c>
      <c r="X3111">
        <v>1</v>
      </c>
      <c r="Y3111">
        <v>10.68</v>
      </c>
      <c r="Z3111">
        <v>5</v>
      </c>
      <c r="AA3111">
        <v>2.1360000000000001</v>
      </c>
      <c r="AB3111" s="2">
        <v>0.28400000000000003</v>
      </c>
      <c r="AC3111" s="1">
        <v>-203.06000000000006</v>
      </c>
      <c r="AD3111" s="7">
        <v>43553</v>
      </c>
      <c r="AE3111" s="7">
        <v>43553</v>
      </c>
      <c r="AF3111">
        <v>0</v>
      </c>
      <c r="AG3111" t="s">
        <v>53</v>
      </c>
      <c r="AH3111" s="2">
        <v>0</v>
      </c>
      <c r="AI3111" s="1">
        <v>0</v>
      </c>
      <c r="AJ3111" s="1">
        <v>0</v>
      </c>
      <c r="AK3111" s="60" t="str">
        <f>+IF(Tabla1[[#This Row],[REQUEST_TY]]="SR MANTENIMIENTO CORRECTIVO", "EMERGENCIA", "OTROS")</f>
        <v>EMERGENCIA</v>
      </c>
      <c r="AL3111" s="6" t="str">
        <f>+_xlfn.IFS(Tabla1[[#This Row],[Veces obj]]&lt;=1,"0-1",Tabla1[[#This Row],[Veces obj]]&lt;=2,"1-2",Tabla1[[#This Row],[Veces obj]]&lt;=3,"2-3",TRUE,"&gt;3")</f>
        <v>2-3</v>
      </c>
      <c r="AM3111" s="60" t="str">
        <f>+_xlfn.IFS(MONTH(Tabla1[[#This Row],[MES]])&lt;=3,"Q1",MONTH(Tabla1[[#This Row],[MES]])&lt;=6,"Q2",MONTH(Tabla1[[#This Row],[MES]])&lt;=9,"Q3",TRUE,"Q4")</f>
        <v>Q1</v>
      </c>
      <c r="AN3111" s="15" t="str">
        <f>+IFERROR(VLOOKUP(Tabla1[[#This Row],[CUENTA]],CTAS[],2,0),"OTROS")</f>
        <v>OTROS</v>
      </c>
      <c r="AP3111" s="15" t="str">
        <f>+IFERROR(VLOOKUP(Tabla1[[#This Row],[EMPLEADO]],IS[],3,0),"OTROS")</f>
        <v>OTROS</v>
      </c>
      <c r="AQ3111" s="15" t="str">
        <f>+IFERROR(VLOOKUP(Tabla1[[#This Row],[EMPLEADO]],IS[[NÓMINA]:[INGENIERO]],2,0),"OTROS")</f>
        <v>OTROS</v>
      </c>
    </row>
    <row r="3112" spans="1:43" x14ac:dyDescent="0.25">
      <c r="A3112" t="s">
        <v>7477</v>
      </c>
      <c r="B3112">
        <v>1</v>
      </c>
      <c r="C3112" t="s">
        <v>9521</v>
      </c>
      <c r="D3112" t="s">
        <v>38</v>
      </c>
      <c r="E3112" t="s">
        <v>258</v>
      </c>
      <c r="F3112" t="s">
        <v>9522</v>
      </c>
      <c r="G3112" s="17" t="s">
        <v>260</v>
      </c>
      <c r="H3112" t="s">
        <v>136</v>
      </c>
      <c r="I3112" t="s">
        <v>43</v>
      </c>
      <c r="J3112" t="s">
        <v>8</v>
      </c>
      <c r="K3112" t="s">
        <v>102</v>
      </c>
      <c r="L3112" t="s">
        <v>261</v>
      </c>
      <c r="M3112" t="s">
        <v>222</v>
      </c>
      <c r="N3112">
        <v>0</v>
      </c>
      <c r="O3112" t="s">
        <v>47</v>
      </c>
      <c r="P3112">
        <v>8</v>
      </c>
      <c r="Q3112" t="s">
        <v>194</v>
      </c>
      <c r="R3112" t="s">
        <v>138</v>
      </c>
      <c r="S3112" t="s">
        <v>139</v>
      </c>
      <c r="T3112" t="s">
        <v>51</v>
      </c>
      <c r="U3112" t="s">
        <v>224</v>
      </c>
      <c r="V3112">
        <v>0.8</v>
      </c>
      <c r="W3112" s="1">
        <v>1258.4000000000003</v>
      </c>
      <c r="X3112">
        <v>1</v>
      </c>
      <c r="Y3112">
        <v>2.23</v>
      </c>
      <c r="Z3112">
        <v>4</v>
      </c>
      <c r="AA3112">
        <v>0.5575</v>
      </c>
      <c r="AB3112" s="2">
        <v>0</v>
      </c>
      <c r="AC3112" s="1">
        <v>0</v>
      </c>
      <c r="AD3112" s="7">
        <v>43546</v>
      </c>
      <c r="AE3112" s="7">
        <v>43546</v>
      </c>
      <c r="AF3112">
        <v>0</v>
      </c>
      <c r="AG3112" t="s">
        <v>53</v>
      </c>
      <c r="AH3112" s="2">
        <v>0</v>
      </c>
      <c r="AI3112" s="1">
        <v>0</v>
      </c>
      <c r="AJ3112" s="1">
        <v>0</v>
      </c>
      <c r="AK3112" s="60" t="str">
        <f>+IF(Tabla1[[#This Row],[REQUEST_TY]]="SR MANTENIMIENTO CORRECTIVO", "EMERGENCIA", "OTROS")</f>
        <v>EMERGENCIA</v>
      </c>
      <c r="AL3112" s="6" t="str">
        <f>+_xlfn.IFS(Tabla1[[#This Row],[Veces obj]]&lt;=1,"0-1",Tabla1[[#This Row],[Veces obj]]&lt;=2,"1-2",Tabla1[[#This Row],[Veces obj]]&lt;=3,"2-3",TRUE,"&gt;3")</f>
        <v>0-1</v>
      </c>
      <c r="AM3112" s="60" t="str">
        <f>+_xlfn.IFS(MONTH(Tabla1[[#This Row],[MES]])&lt;=3,"Q1",MONTH(Tabla1[[#This Row],[MES]])&lt;=6,"Q2",MONTH(Tabla1[[#This Row],[MES]])&lt;=9,"Q3",TRUE,"Q4")</f>
        <v>Q1</v>
      </c>
      <c r="AN3112" s="15" t="str">
        <f>+IFERROR(VLOOKUP(Tabla1[[#This Row],[CUENTA]],CTAS[],2,0),"OTROS")</f>
        <v>OTROS</v>
      </c>
      <c r="AP3112" s="15" t="str">
        <f>+IFERROR(VLOOKUP(Tabla1[[#This Row],[EMPLEADO]],IS[],3,0),"OTROS")</f>
        <v>OTROS</v>
      </c>
      <c r="AQ3112" s="15" t="str">
        <f>+IFERROR(VLOOKUP(Tabla1[[#This Row],[EMPLEADO]],IS[[NÓMINA]:[INGENIERO]],2,0),"OTROS")</f>
        <v>OTROS</v>
      </c>
    </row>
    <row r="3113" spans="1:43" x14ac:dyDescent="0.25">
      <c r="A3113" t="s">
        <v>7477</v>
      </c>
      <c r="B3113">
        <v>1</v>
      </c>
      <c r="C3113" t="s">
        <v>9523</v>
      </c>
      <c r="D3113" t="s">
        <v>38</v>
      </c>
      <c r="E3113" t="s">
        <v>1171</v>
      </c>
      <c r="F3113" t="s">
        <v>9524</v>
      </c>
      <c r="G3113" s="17" t="s">
        <v>1173</v>
      </c>
      <c r="H3113" t="s">
        <v>1063</v>
      </c>
      <c r="I3113" t="s">
        <v>43</v>
      </c>
      <c r="J3113" t="s">
        <v>8</v>
      </c>
      <c r="K3113" t="s">
        <v>385</v>
      </c>
      <c r="L3113" t="s">
        <v>397</v>
      </c>
      <c r="M3113" t="s">
        <v>387</v>
      </c>
      <c r="N3113">
        <v>0</v>
      </c>
      <c r="O3113" t="s">
        <v>47</v>
      </c>
      <c r="P3113">
        <v>79</v>
      </c>
      <c r="Q3113" t="s">
        <v>48</v>
      </c>
      <c r="R3113" t="s">
        <v>49</v>
      </c>
      <c r="S3113" t="s">
        <v>50</v>
      </c>
      <c r="T3113" t="s">
        <v>51</v>
      </c>
      <c r="U3113" t="s">
        <v>52</v>
      </c>
      <c r="V3113">
        <v>1.05</v>
      </c>
      <c r="W3113" s="1">
        <v>750.75000000000011</v>
      </c>
      <c r="X3113">
        <v>1</v>
      </c>
      <c r="Y3113">
        <v>3.4</v>
      </c>
      <c r="Z3113">
        <v>5</v>
      </c>
      <c r="AA3113">
        <v>0.67999999999999994</v>
      </c>
      <c r="AB3113" s="2">
        <v>0</v>
      </c>
      <c r="AC3113" s="1">
        <v>0</v>
      </c>
      <c r="AD3113" s="7">
        <v>43552</v>
      </c>
      <c r="AE3113" s="7">
        <v>43552</v>
      </c>
      <c r="AF3113">
        <v>0</v>
      </c>
      <c r="AG3113" t="s">
        <v>53</v>
      </c>
      <c r="AH3113" s="2">
        <v>0</v>
      </c>
      <c r="AI3113" s="1">
        <v>0</v>
      </c>
      <c r="AJ3113" s="1">
        <v>0</v>
      </c>
      <c r="AK3113" s="60" t="str">
        <f>+IF(Tabla1[[#This Row],[REQUEST_TY]]="SR MANTENIMIENTO CORRECTIVO", "EMERGENCIA", "OTROS")</f>
        <v>EMERGENCIA</v>
      </c>
      <c r="AL3113" s="6" t="str">
        <f>+_xlfn.IFS(Tabla1[[#This Row],[Veces obj]]&lt;=1,"0-1",Tabla1[[#This Row],[Veces obj]]&lt;=2,"1-2",Tabla1[[#This Row],[Veces obj]]&lt;=3,"2-3",TRUE,"&gt;3")</f>
        <v>0-1</v>
      </c>
      <c r="AM3113" s="60" t="str">
        <f>+_xlfn.IFS(MONTH(Tabla1[[#This Row],[MES]])&lt;=3,"Q1",MONTH(Tabla1[[#This Row],[MES]])&lt;=6,"Q2",MONTH(Tabla1[[#This Row],[MES]])&lt;=9,"Q3",TRUE,"Q4")</f>
        <v>Q1</v>
      </c>
      <c r="AN3113" s="15" t="str">
        <f>+IFERROR(VLOOKUP(Tabla1[[#This Row],[CUENTA]],CTAS[],2,0),"OTROS")</f>
        <v>OTROS</v>
      </c>
      <c r="AP3113" s="15" t="str">
        <f>+IFERROR(VLOOKUP(Tabla1[[#This Row],[EMPLEADO]],IS[],3,0),"OTROS")</f>
        <v>OTROS</v>
      </c>
      <c r="AQ3113" s="15" t="str">
        <f>+IFERROR(VLOOKUP(Tabla1[[#This Row],[EMPLEADO]],IS[[NÓMINA]:[INGENIERO]],2,0),"OTROS")</f>
        <v>OTROS</v>
      </c>
    </row>
    <row r="3114" spans="1:43" x14ac:dyDescent="0.25">
      <c r="A3114" t="s">
        <v>7477</v>
      </c>
      <c r="B3114">
        <v>1</v>
      </c>
      <c r="C3114" t="s">
        <v>9525</v>
      </c>
      <c r="D3114" t="s">
        <v>38</v>
      </c>
      <c r="E3114" t="s">
        <v>294</v>
      </c>
      <c r="F3114" t="s">
        <v>9526</v>
      </c>
      <c r="G3114" s="17" t="s">
        <v>9527</v>
      </c>
      <c r="H3114" t="s">
        <v>1063</v>
      </c>
      <c r="I3114" t="s">
        <v>43</v>
      </c>
      <c r="J3114" t="s">
        <v>8</v>
      </c>
      <c r="K3114" t="s">
        <v>71</v>
      </c>
      <c r="L3114" t="s">
        <v>397</v>
      </c>
      <c r="M3114" t="s">
        <v>387</v>
      </c>
      <c r="N3114">
        <v>0</v>
      </c>
      <c r="O3114" t="s">
        <v>47</v>
      </c>
      <c r="P3114">
        <v>120</v>
      </c>
      <c r="Q3114" t="s">
        <v>48</v>
      </c>
      <c r="R3114" t="s">
        <v>95</v>
      </c>
      <c r="S3114" t="s">
        <v>64</v>
      </c>
      <c r="T3114" t="s">
        <v>51</v>
      </c>
      <c r="U3114" t="s">
        <v>96</v>
      </c>
      <c r="V3114">
        <v>1.1000000000000001</v>
      </c>
      <c r="W3114" s="1">
        <v>1501.5000000000002</v>
      </c>
      <c r="X3114">
        <v>1</v>
      </c>
      <c r="Y3114">
        <v>2.4300000000000002</v>
      </c>
      <c r="Z3114">
        <v>5</v>
      </c>
      <c r="AA3114">
        <v>0.48600000000000004</v>
      </c>
      <c r="AB3114" s="2">
        <v>0</v>
      </c>
      <c r="AC3114" s="1">
        <v>0</v>
      </c>
      <c r="AD3114" s="7">
        <v>43546</v>
      </c>
      <c r="AE3114" s="7">
        <v>43546</v>
      </c>
      <c r="AF3114">
        <v>0</v>
      </c>
      <c r="AG3114" t="s">
        <v>53</v>
      </c>
      <c r="AH3114" s="2">
        <v>0</v>
      </c>
      <c r="AI3114" s="1">
        <v>0</v>
      </c>
      <c r="AJ3114" s="1">
        <v>0</v>
      </c>
      <c r="AK3114" s="60" t="str">
        <f>+IF(Tabla1[[#This Row],[REQUEST_TY]]="SR MANTENIMIENTO CORRECTIVO", "EMERGENCIA", "OTROS")</f>
        <v>EMERGENCIA</v>
      </c>
      <c r="AL3114" s="6" t="str">
        <f>+_xlfn.IFS(Tabla1[[#This Row],[Veces obj]]&lt;=1,"0-1",Tabla1[[#This Row],[Veces obj]]&lt;=2,"1-2",Tabla1[[#This Row],[Veces obj]]&lt;=3,"2-3",TRUE,"&gt;3")</f>
        <v>0-1</v>
      </c>
      <c r="AM3114" s="60" t="str">
        <f>+_xlfn.IFS(MONTH(Tabla1[[#This Row],[MES]])&lt;=3,"Q1",MONTH(Tabla1[[#This Row],[MES]])&lt;=6,"Q2",MONTH(Tabla1[[#This Row],[MES]])&lt;=9,"Q3",TRUE,"Q4")</f>
        <v>Q1</v>
      </c>
      <c r="AN3114" s="15" t="str">
        <f>+IFERROR(VLOOKUP(Tabla1[[#This Row],[CUENTA]],CTAS[],2,0),"OTROS")</f>
        <v>OTROS</v>
      </c>
      <c r="AP3114" s="15" t="str">
        <f>+IFERROR(VLOOKUP(Tabla1[[#This Row],[EMPLEADO]],IS[],3,0),"OTROS")</f>
        <v>OTROS</v>
      </c>
      <c r="AQ3114" s="15" t="str">
        <f>+IFERROR(VLOOKUP(Tabla1[[#This Row],[EMPLEADO]],IS[[NÓMINA]:[INGENIERO]],2,0),"OTROS")</f>
        <v>OTROS</v>
      </c>
    </row>
    <row r="3115" spans="1:43" x14ac:dyDescent="0.25">
      <c r="A3115" t="s">
        <v>7477</v>
      </c>
      <c r="B3115">
        <v>1</v>
      </c>
      <c r="C3115" t="s">
        <v>9528</v>
      </c>
      <c r="D3115" t="s">
        <v>38</v>
      </c>
      <c r="E3115" t="s">
        <v>613</v>
      </c>
      <c r="F3115" t="s">
        <v>9529</v>
      </c>
      <c r="G3115" s="17" t="s">
        <v>812</v>
      </c>
      <c r="H3115" t="s">
        <v>308</v>
      </c>
      <c r="I3115" t="s">
        <v>43</v>
      </c>
      <c r="J3115" t="s">
        <v>8</v>
      </c>
      <c r="K3115" t="s">
        <v>144</v>
      </c>
      <c r="L3115" t="s">
        <v>616</v>
      </c>
      <c r="M3115" t="s">
        <v>46</v>
      </c>
      <c r="N3115">
        <v>0</v>
      </c>
      <c r="O3115" t="s">
        <v>47</v>
      </c>
      <c r="P3115">
        <v>57</v>
      </c>
      <c r="Q3115" t="s">
        <v>82</v>
      </c>
      <c r="R3115" t="s">
        <v>235</v>
      </c>
      <c r="S3115" t="s">
        <v>50</v>
      </c>
      <c r="T3115" t="s">
        <v>51</v>
      </c>
      <c r="U3115" t="s">
        <v>120</v>
      </c>
      <c r="V3115">
        <v>0.8</v>
      </c>
      <c r="W3115" s="1">
        <v>572.00000000000011</v>
      </c>
      <c r="X3115">
        <v>1</v>
      </c>
      <c r="Y3115">
        <v>0.5</v>
      </c>
      <c r="Z3115">
        <v>5</v>
      </c>
      <c r="AA3115">
        <v>0.1</v>
      </c>
      <c r="AB3115" s="2">
        <v>0</v>
      </c>
      <c r="AC3115" s="1">
        <v>0</v>
      </c>
      <c r="AD3115" s="7">
        <v>43546</v>
      </c>
      <c r="AE3115" s="7">
        <v>43549</v>
      </c>
      <c r="AF3115">
        <v>1</v>
      </c>
      <c r="AG3115" t="s">
        <v>53</v>
      </c>
      <c r="AH3115" s="2">
        <v>0</v>
      </c>
      <c r="AI3115" s="1">
        <v>0</v>
      </c>
      <c r="AJ3115" s="1">
        <v>0</v>
      </c>
      <c r="AK3115" s="60" t="str">
        <f>+IF(Tabla1[[#This Row],[REQUEST_TY]]="SR MANTENIMIENTO CORRECTIVO", "EMERGENCIA", "OTROS")</f>
        <v>EMERGENCIA</v>
      </c>
      <c r="AL3115" s="6" t="str">
        <f>+_xlfn.IFS(Tabla1[[#This Row],[Veces obj]]&lt;=1,"0-1",Tabla1[[#This Row],[Veces obj]]&lt;=2,"1-2",Tabla1[[#This Row],[Veces obj]]&lt;=3,"2-3",TRUE,"&gt;3")</f>
        <v>0-1</v>
      </c>
      <c r="AM3115" s="60" t="str">
        <f>+_xlfn.IFS(MONTH(Tabla1[[#This Row],[MES]])&lt;=3,"Q1",MONTH(Tabla1[[#This Row],[MES]])&lt;=6,"Q2",MONTH(Tabla1[[#This Row],[MES]])&lt;=9,"Q3",TRUE,"Q4")</f>
        <v>Q1</v>
      </c>
      <c r="AN3115" s="15" t="str">
        <f>+IFERROR(VLOOKUP(Tabla1[[#This Row],[CUENTA]],CTAS[],2,0),"OTROS")</f>
        <v>OTROS</v>
      </c>
      <c r="AP3115" s="15" t="str">
        <f>+IFERROR(VLOOKUP(Tabla1[[#This Row],[EMPLEADO]],IS[],3,0),"OTROS")</f>
        <v>OTROS</v>
      </c>
      <c r="AQ3115" s="15" t="str">
        <f>+IFERROR(VLOOKUP(Tabla1[[#This Row],[EMPLEADO]],IS[[NÓMINA]:[INGENIERO]],2,0),"OTROS")</f>
        <v>OTROS</v>
      </c>
    </row>
    <row r="3116" spans="1:43" x14ac:dyDescent="0.25">
      <c r="A3116" t="s">
        <v>7477</v>
      </c>
      <c r="B3116">
        <v>1</v>
      </c>
      <c r="C3116" t="s">
        <v>9530</v>
      </c>
      <c r="D3116" t="s">
        <v>38</v>
      </c>
      <c r="E3116" t="s">
        <v>275</v>
      </c>
      <c r="F3116" t="s">
        <v>9531</v>
      </c>
      <c r="G3116" s="17" t="s">
        <v>4758</v>
      </c>
      <c r="H3116" t="s">
        <v>204</v>
      </c>
      <c r="I3116" t="s">
        <v>43</v>
      </c>
      <c r="J3116" t="s">
        <v>8</v>
      </c>
      <c r="K3116" t="s">
        <v>234</v>
      </c>
      <c r="L3116" t="s">
        <v>3678</v>
      </c>
      <c r="M3116" t="s">
        <v>761</v>
      </c>
      <c r="N3116">
        <v>0</v>
      </c>
      <c r="O3116" t="s">
        <v>47</v>
      </c>
      <c r="P3116">
        <v>49</v>
      </c>
      <c r="Q3116" t="s">
        <v>82</v>
      </c>
      <c r="R3116" t="s">
        <v>95</v>
      </c>
      <c r="S3116" t="s">
        <v>64</v>
      </c>
      <c r="T3116" t="s">
        <v>208</v>
      </c>
      <c r="U3116" t="s">
        <v>83</v>
      </c>
      <c r="V3116">
        <v>1.05</v>
      </c>
      <c r="W3116" s="1">
        <v>1433.25</v>
      </c>
      <c r="X3116">
        <v>1</v>
      </c>
      <c r="Y3116">
        <v>9</v>
      </c>
      <c r="Z3116">
        <v>9</v>
      </c>
      <c r="AA3116">
        <v>1</v>
      </c>
      <c r="AB3116" s="2">
        <v>0</v>
      </c>
      <c r="AC3116" s="1">
        <v>0</v>
      </c>
      <c r="AD3116" s="7">
        <v>43549</v>
      </c>
      <c r="AE3116" s="7">
        <v>43549</v>
      </c>
      <c r="AF3116">
        <v>0</v>
      </c>
      <c r="AG3116" t="s">
        <v>53</v>
      </c>
      <c r="AH3116" s="2">
        <v>0</v>
      </c>
      <c r="AI3116" s="1">
        <v>0</v>
      </c>
      <c r="AJ3116" s="1">
        <v>0</v>
      </c>
      <c r="AK3116" s="60" t="str">
        <f>+IF(Tabla1[[#This Row],[REQUEST_TY]]="SR MANTENIMIENTO CORRECTIVO", "EMERGENCIA", "OTROS")</f>
        <v>EMERGENCIA</v>
      </c>
      <c r="AL3116" s="6" t="str">
        <f>+_xlfn.IFS(Tabla1[[#This Row],[Veces obj]]&lt;=1,"0-1",Tabla1[[#This Row],[Veces obj]]&lt;=2,"1-2",Tabla1[[#This Row],[Veces obj]]&lt;=3,"2-3",TRUE,"&gt;3")</f>
        <v>0-1</v>
      </c>
      <c r="AM3116" s="60" t="str">
        <f>+_xlfn.IFS(MONTH(Tabla1[[#This Row],[MES]])&lt;=3,"Q1",MONTH(Tabla1[[#This Row],[MES]])&lt;=6,"Q2",MONTH(Tabla1[[#This Row],[MES]])&lt;=9,"Q3",TRUE,"Q4")</f>
        <v>Q1</v>
      </c>
      <c r="AN3116" s="15" t="str">
        <f>+IFERROR(VLOOKUP(Tabla1[[#This Row],[CUENTA]],CTAS[],2,0),"OTROS")</f>
        <v>OTROS</v>
      </c>
      <c r="AP3116" s="15" t="str">
        <f>+IFERROR(VLOOKUP(Tabla1[[#This Row],[EMPLEADO]],IS[],3,0),"OTROS")</f>
        <v>OTROS</v>
      </c>
      <c r="AQ3116" s="15" t="str">
        <f>+IFERROR(VLOOKUP(Tabla1[[#This Row],[EMPLEADO]],IS[[NÓMINA]:[INGENIERO]],2,0),"OTROS")</f>
        <v>OTROS</v>
      </c>
    </row>
    <row r="3117" spans="1:43" x14ac:dyDescent="0.25">
      <c r="A3117" t="s">
        <v>7477</v>
      </c>
      <c r="B3117">
        <v>1</v>
      </c>
      <c r="C3117" t="s">
        <v>9532</v>
      </c>
      <c r="D3117" t="s">
        <v>38</v>
      </c>
      <c r="E3117" t="s">
        <v>725</v>
      </c>
      <c r="F3117" t="s">
        <v>9533</v>
      </c>
      <c r="G3117" s="17" t="s">
        <v>9534</v>
      </c>
      <c r="H3117" t="s">
        <v>58</v>
      </c>
      <c r="I3117" t="s">
        <v>43</v>
      </c>
      <c r="J3117" t="s">
        <v>8</v>
      </c>
      <c r="K3117" t="s">
        <v>59</v>
      </c>
      <c r="L3117" t="s">
        <v>2516</v>
      </c>
      <c r="M3117" t="s">
        <v>1496</v>
      </c>
      <c r="N3117">
        <v>0</v>
      </c>
      <c r="O3117" t="s">
        <v>47</v>
      </c>
      <c r="P3117">
        <v>115</v>
      </c>
      <c r="Q3117" t="s">
        <v>48</v>
      </c>
      <c r="R3117" t="s">
        <v>223</v>
      </c>
      <c r="S3117" t="s">
        <v>139</v>
      </c>
      <c r="T3117" t="s">
        <v>51</v>
      </c>
      <c r="U3117" t="s">
        <v>353</v>
      </c>
      <c r="V3117">
        <v>1.1499999999999999</v>
      </c>
      <c r="W3117" s="1">
        <v>1808.95</v>
      </c>
      <c r="X3117">
        <v>1</v>
      </c>
      <c r="Y3117">
        <v>0.97</v>
      </c>
      <c r="Z3117">
        <v>4</v>
      </c>
      <c r="AA3117">
        <v>0.24249999999999999</v>
      </c>
      <c r="AB3117" s="2">
        <v>0</v>
      </c>
      <c r="AC3117" s="1">
        <v>0</v>
      </c>
      <c r="AD3117" s="7">
        <v>43546</v>
      </c>
      <c r="AE3117" s="7">
        <v>43546</v>
      </c>
      <c r="AF3117">
        <v>0</v>
      </c>
      <c r="AG3117" t="s">
        <v>53</v>
      </c>
      <c r="AH3117" s="2">
        <v>0</v>
      </c>
      <c r="AI3117" s="1">
        <v>0</v>
      </c>
      <c r="AJ3117" s="1">
        <v>0</v>
      </c>
      <c r="AK3117" s="60" t="str">
        <f>+IF(Tabla1[[#This Row],[REQUEST_TY]]="SR MANTENIMIENTO CORRECTIVO", "EMERGENCIA", "OTROS")</f>
        <v>EMERGENCIA</v>
      </c>
      <c r="AL3117" s="6" t="str">
        <f>+_xlfn.IFS(Tabla1[[#This Row],[Veces obj]]&lt;=1,"0-1",Tabla1[[#This Row],[Veces obj]]&lt;=2,"1-2",Tabla1[[#This Row],[Veces obj]]&lt;=3,"2-3",TRUE,"&gt;3")</f>
        <v>0-1</v>
      </c>
      <c r="AM3117" s="60" t="str">
        <f>+_xlfn.IFS(MONTH(Tabla1[[#This Row],[MES]])&lt;=3,"Q1",MONTH(Tabla1[[#This Row],[MES]])&lt;=6,"Q2",MONTH(Tabla1[[#This Row],[MES]])&lt;=9,"Q3",TRUE,"Q4")</f>
        <v>Q1</v>
      </c>
      <c r="AN3117" s="15" t="str">
        <f>+IFERROR(VLOOKUP(Tabla1[[#This Row],[CUENTA]],CTAS[],2,0),"OTROS")</f>
        <v>OTROS</v>
      </c>
      <c r="AP3117" s="15" t="str">
        <f>+IFERROR(VLOOKUP(Tabla1[[#This Row],[EMPLEADO]],IS[],3,0),"OTROS")</f>
        <v>OTROS</v>
      </c>
      <c r="AQ3117" s="15" t="str">
        <f>+IFERROR(VLOOKUP(Tabla1[[#This Row],[EMPLEADO]],IS[[NÓMINA]:[INGENIERO]],2,0),"OTROS")</f>
        <v>OTROS</v>
      </c>
    </row>
    <row r="3118" spans="1:43" x14ac:dyDescent="0.25">
      <c r="A3118" t="s">
        <v>7477</v>
      </c>
      <c r="B3118">
        <v>1</v>
      </c>
      <c r="C3118" t="s">
        <v>9535</v>
      </c>
      <c r="D3118" t="s">
        <v>38</v>
      </c>
      <c r="E3118" t="s">
        <v>725</v>
      </c>
      <c r="F3118" t="s">
        <v>9536</v>
      </c>
      <c r="G3118" s="17" t="s">
        <v>8753</v>
      </c>
      <c r="H3118" t="s">
        <v>136</v>
      </c>
      <c r="I3118" t="s">
        <v>43</v>
      </c>
      <c r="J3118" t="s">
        <v>8</v>
      </c>
      <c r="K3118" t="s">
        <v>102</v>
      </c>
      <c r="L3118" t="s">
        <v>261</v>
      </c>
      <c r="M3118" t="s">
        <v>736</v>
      </c>
      <c r="N3118">
        <v>0</v>
      </c>
      <c r="O3118" t="s">
        <v>47</v>
      </c>
      <c r="P3118">
        <v>10</v>
      </c>
      <c r="Q3118" t="s">
        <v>194</v>
      </c>
      <c r="R3118" t="s">
        <v>223</v>
      </c>
      <c r="S3118" t="s">
        <v>139</v>
      </c>
      <c r="T3118" t="s">
        <v>51</v>
      </c>
      <c r="U3118" t="s">
        <v>224</v>
      </c>
      <c r="V3118">
        <v>0.8</v>
      </c>
      <c r="W3118" s="1">
        <v>1258.4000000000003</v>
      </c>
      <c r="X3118">
        <v>1</v>
      </c>
      <c r="Y3118">
        <v>3.23</v>
      </c>
      <c r="Z3118">
        <v>4</v>
      </c>
      <c r="AA3118">
        <v>0.8075</v>
      </c>
      <c r="AB3118" s="2">
        <v>0</v>
      </c>
      <c r="AC3118" s="1">
        <v>0</v>
      </c>
      <c r="AD3118" s="7">
        <v>43546</v>
      </c>
      <c r="AE3118" s="7">
        <v>43546</v>
      </c>
      <c r="AF3118">
        <v>0</v>
      </c>
      <c r="AG3118" t="s">
        <v>53</v>
      </c>
      <c r="AH3118" s="2">
        <v>0</v>
      </c>
      <c r="AI3118" s="1">
        <v>0</v>
      </c>
      <c r="AJ3118" s="1">
        <v>0</v>
      </c>
      <c r="AK3118" s="60" t="str">
        <f>+IF(Tabla1[[#This Row],[REQUEST_TY]]="SR MANTENIMIENTO CORRECTIVO", "EMERGENCIA", "OTROS")</f>
        <v>EMERGENCIA</v>
      </c>
      <c r="AL3118" s="6" t="str">
        <f>+_xlfn.IFS(Tabla1[[#This Row],[Veces obj]]&lt;=1,"0-1",Tabla1[[#This Row],[Veces obj]]&lt;=2,"1-2",Tabla1[[#This Row],[Veces obj]]&lt;=3,"2-3",TRUE,"&gt;3")</f>
        <v>0-1</v>
      </c>
      <c r="AM3118" s="60" t="str">
        <f>+_xlfn.IFS(MONTH(Tabla1[[#This Row],[MES]])&lt;=3,"Q1",MONTH(Tabla1[[#This Row],[MES]])&lt;=6,"Q2",MONTH(Tabla1[[#This Row],[MES]])&lt;=9,"Q3",TRUE,"Q4")</f>
        <v>Q1</v>
      </c>
      <c r="AN3118" s="15" t="str">
        <f>+IFERROR(VLOOKUP(Tabla1[[#This Row],[CUENTA]],CTAS[],2,0),"OTROS")</f>
        <v>OTROS</v>
      </c>
      <c r="AP3118" s="15" t="str">
        <f>+IFERROR(VLOOKUP(Tabla1[[#This Row],[EMPLEADO]],IS[],3,0),"OTROS")</f>
        <v>OTROS</v>
      </c>
      <c r="AQ3118" s="15" t="str">
        <f>+IFERROR(VLOOKUP(Tabla1[[#This Row],[EMPLEADO]],IS[[NÓMINA]:[INGENIERO]],2,0),"OTROS")</f>
        <v>OTROS</v>
      </c>
    </row>
    <row r="3119" spans="1:43" x14ac:dyDescent="0.25">
      <c r="A3119" t="s">
        <v>7477</v>
      </c>
      <c r="B3119">
        <v>1</v>
      </c>
      <c r="C3119" t="s">
        <v>9537</v>
      </c>
      <c r="D3119" t="s">
        <v>9041</v>
      </c>
      <c r="E3119" t="s">
        <v>4548</v>
      </c>
      <c r="F3119" t="s">
        <v>9538</v>
      </c>
      <c r="G3119" s="17" t="s">
        <v>9000</v>
      </c>
      <c r="H3119" t="s">
        <v>1063</v>
      </c>
      <c r="I3119" t="s">
        <v>43</v>
      </c>
      <c r="J3119" t="s">
        <v>8</v>
      </c>
      <c r="K3119" t="s">
        <v>1541</v>
      </c>
      <c r="L3119" t="s">
        <v>1367</v>
      </c>
      <c r="M3119" t="s">
        <v>387</v>
      </c>
      <c r="N3119">
        <v>0</v>
      </c>
      <c r="O3119" t="s">
        <v>47</v>
      </c>
      <c r="P3119" t="s">
        <v>822</v>
      </c>
      <c r="Q3119" t="s">
        <v>48</v>
      </c>
      <c r="R3119" t="s">
        <v>49</v>
      </c>
      <c r="S3119" t="s">
        <v>50</v>
      </c>
      <c r="T3119" t="s">
        <v>51</v>
      </c>
      <c r="U3119" t="s">
        <v>52</v>
      </c>
      <c r="V3119">
        <v>1</v>
      </c>
      <c r="W3119" s="1">
        <v>715.00000000000011</v>
      </c>
      <c r="X3119">
        <v>0</v>
      </c>
      <c r="Y3119">
        <v>5</v>
      </c>
      <c r="Z3119">
        <v>5</v>
      </c>
      <c r="AA3119">
        <v>1</v>
      </c>
      <c r="AB3119" s="2">
        <v>0</v>
      </c>
      <c r="AC3119" s="1">
        <v>0</v>
      </c>
      <c r="AD3119" s="7">
        <v>43546</v>
      </c>
      <c r="AE3119" s="7">
        <v>43550</v>
      </c>
      <c r="AF3119">
        <v>2</v>
      </c>
      <c r="AG3119" t="s">
        <v>1680</v>
      </c>
      <c r="AH3119" s="2">
        <v>0</v>
      </c>
      <c r="AI3119" s="1">
        <v>0</v>
      </c>
      <c r="AJ3119" s="1">
        <v>0</v>
      </c>
      <c r="AK3119" s="60" t="str">
        <f>+IF(Tabla1[[#This Row],[REQUEST_TY]]="SR MANTENIMIENTO CORRECTIVO", "EMERGENCIA", "OTROS")</f>
        <v>OTROS</v>
      </c>
      <c r="AL3119" s="6" t="str">
        <f>+_xlfn.IFS(Tabla1[[#This Row],[Veces obj]]&lt;=1,"0-1",Tabla1[[#This Row],[Veces obj]]&lt;=2,"1-2",Tabla1[[#This Row],[Veces obj]]&lt;=3,"2-3",TRUE,"&gt;3")</f>
        <v>0-1</v>
      </c>
      <c r="AM3119" s="60" t="str">
        <f>+_xlfn.IFS(MONTH(Tabla1[[#This Row],[MES]])&lt;=3,"Q1",MONTH(Tabla1[[#This Row],[MES]])&lt;=6,"Q2",MONTH(Tabla1[[#This Row],[MES]])&lt;=9,"Q3",TRUE,"Q4")</f>
        <v>Q1</v>
      </c>
      <c r="AN3119" s="15" t="str">
        <f>+IFERROR(VLOOKUP(Tabla1[[#This Row],[CUENTA]],CTAS[],2,0),"OTROS")</f>
        <v>OTROS</v>
      </c>
      <c r="AP3119" s="15" t="str">
        <f>+IFERROR(VLOOKUP(Tabla1[[#This Row],[EMPLEADO]],IS[],3,0),"OTROS")</f>
        <v>OTROS</v>
      </c>
      <c r="AQ3119" s="15" t="str">
        <f>+IFERROR(VLOOKUP(Tabla1[[#This Row],[EMPLEADO]],IS[[NÓMINA]:[INGENIERO]],2,0),"OTROS")</f>
        <v>OTROS</v>
      </c>
    </row>
    <row r="3120" spans="1:43" x14ac:dyDescent="0.25">
      <c r="A3120" t="s">
        <v>7477</v>
      </c>
      <c r="B3120">
        <v>1</v>
      </c>
      <c r="C3120" t="s">
        <v>9539</v>
      </c>
      <c r="D3120" t="s">
        <v>38</v>
      </c>
      <c r="E3120" t="s">
        <v>894</v>
      </c>
      <c r="F3120" t="s">
        <v>9540</v>
      </c>
      <c r="G3120" s="17" t="s">
        <v>896</v>
      </c>
      <c r="H3120" t="s">
        <v>136</v>
      </c>
      <c r="I3120" t="s">
        <v>43</v>
      </c>
      <c r="J3120" t="s">
        <v>8</v>
      </c>
      <c r="K3120" t="s">
        <v>897</v>
      </c>
      <c r="L3120" t="s">
        <v>898</v>
      </c>
      <c r="M3120" t="s">
        <v>222</v>
      </c>
      <c r="N3120">
        <v>0</v>
      </c>
      <c r="O3120" t="s">
        <v>47</v>
      </c>
      <c r="P3120">
        <v>18</v>
      </c>
      <c r="Q3120" t="s">
        <v>62</v>
      </c>
      <c r="R3120" t="s">
        <v>899</v>
      </c>
      <c r="S3120" t="s">
        <v>110</v>
      </c>
      <c r="T3120" t="s">
        <v>51</v>
      </c>
      <c r="U3120" t="s">
        <v>363</v>
      </c>
      <c r="V3120">
        <v>1.1000000000000001</v>
      </c>
      <c r="W3120" s="1">
        <v>2359.5</v>
      </c>
      <c r="X3120">
        <v>1</v>
      </c>
      <c r="Y3120">
        <v>1.97</v>
      </c>
      <c r="Z3120">
        <v>3</v>
      </c>
      <c r="AA3120">
        <v>0.65666666666666662</v>
      </c>
      <c r="AB3120" s="2">
        <v>0</v>
      </c>
      <c r="AC3120" s="1">
        <v>0</v>
      </c>
      <c r="AD3120" s="7">
        <v>43546</v>
      </c>
      <c r="AE3120" s="7">
        <v>43546</v>
      </c>
      <c r="AF3120">
        <v>0</v>
      </c>
      <c r="AG3120" t="s">
        <v>53</v>
      </c>
      <c r="AH3120" s="2">
        <v>0</v>
      </c>
      <c r="AI3120" s="1">
        <v>0</v>
      </c>
      <c r="AJ3120" s="1">
        <v>0</v>
      </c>
      <c r="AK3120" s="60" t="str">
        <f>+IF(Tabla1[[#This Row],[REQUEST_TY]]="SR MANTENIMIENTO CORRECTIVO", "EMERGENCIA", "OTROS")</f>
        <v>EMERGENCIA</v>
      </c>
      <c r="AL3120" s="6" t="str">
        <f>+_xlfn.IFS(Tabla1[[#This Row],[Veces obj]]&lt;=1,"0-1",Tabla1[[#This Row],[Veces obj]]&lt;=2,"1-2",Tabla1[[#This Row],[Veces obj]]&lt;=3,"2-3",TRUE,"&gt;3")</f>
        <v>0-1</v>
      </c>
      <c r="AM3120" s="60" t="str">
        <f>+_xlfn.IFS(MONTH(Tabla1[[#This Row],[MES]])&lt;=3,"Q1",MONTH(Tabla1[[#This Row],[MES]])&lt;=6,"Q2",MONTH(Tabla1[[#This Row],[MES]])&lt;=9,"Q3",TRUE,"Q4")</f>
        <v>Q1</v>
      </c>
      <c r="AN3120" s="15" t="str">
        <f>+IFERROR(VLOOKUP(Tabla1[[#This Row],[CUENTA]],CTAS[],2,0),"OTROS")</f>
        <v>OTROS</v>
      </c>
      <c r="AP3120" s="15" t="str">
        <f>+IFERROR(VLOOKUP(Tabla1[[#This Row],[EMPLEADO]],IS[],3,0),"OTROS")</f>
        <v>OTROS</v>
      </c>
      <c r="AQ3120" s="15" t="str">
        <f>+IFERROR(VLOOKUP(Tabla1[[#This Row],[EMPLEADO]],IS[[NÓMINA]:[INGENIERO]],2,0),"OTROS")</f>
        <v>OTROS</v>
      </c>
    </row>
    <row r="3121" spans="1:43" x14ac:dyDescent="0.25">
      <c r="A3121" t="s">
        <v>7477</v>
      </c>
      <c r="B3121">
        <v>1</v>
      </c>
      <c r="C3121" t="s">
        <v>9541</v>
      </c>
      <c r="D3121" t="s">
        <v>818</v>
      </c>
      <c r="E3121" t="s">
        <v>7887</v>
      </c>
      <c r="F3121" t="s">
        <v>9542</v>
      </c>
      <c r="G3121" s="17" t="s">
        <v>7889</v>
      </c>
      <c r="H3121" t="s">
        <v>213</v>
      </c>
      <c r="I3121" t="s">
        <v>43</v>
      </c>
      <c r="J3121" t="s">
        <v>8</v>
      </c>
      <c r="K3121" t="s">
        <v>102</v>
      </c>
      <c r="L3121" t="s">
        <v>7890</v>
      </c>
      <c r="M3121" t="s">
        <v>215</v>
      </c>
      <c r="N3121">
        <v>0</v>
      </c>
      <c r="O3121" t="s">
        <v>47</v>
      </c>
      <c r="P3121" t="s">
        <v>822</v>
      </c>
      <c r="Q3121" t="s">
        <v>48</v>
      </c>
      <c r="R3121" t="s">
        <v>317</v>
      </c>
      <c r="S3121" t="s">
        <v>318</v>
      </c>
      <c r="T3121" t="s">
        <v>51</v>
      </c>
      <c r="U3121" t="s">
        <v>353</v>
      </c>
      <c r="V3121">
        <v>1</v>
      </c>
      <c r="W3121" s="1">
        <v>1573.0000000000002</v>
      </c>
      <c r="X3121">
        <v>1</v>
      </c>
      <c r="Y3121">
        <v>0.56999999999999995</v>
      </c>
      <c r="Z3121">
        <v>4</v>
      </c>
      <c r="AA3121">
        <v>0.14249999999999999</v>
      </c>
      <c r="AB3121" s="2">
        <v>0</v>
      </c>
      <c r="AC3121" s="1">
        <v>0</v>
      </c>
      <c r="AD3121" s="7">
        <v>43546</v>
      </c>
      <c r="AE3121" s="7">
        <v>43546</v>
      </c>
      <c r="AF3121">
        <v>0</v>
      </c>
      <c r="AG3121" t="s">
        <v>53</v>
      </c>
      <c r="AH3121" s="2">
        <v>0</v>
      </c>
      <c r="AI3121" s="1">
        <v>0</v>
      </c>
      <c r="AJ3121" s="1">
        <v>0</v>
      </c>
      <c r="AK3121" s="60" t="str">
        <f>+IF(Tabla1[[#This Row],[REQUEST_TY]]="SR MANTENIMIENTO CORRECTIVO", "EMERGENCIA", "OTROS")</f>
        <v>OTROS</v>
      </c>
      <c r="AL3121" s="6" t="str">
        <f>+_xlfn.IFS(Tabla1[[#This Row],[Veces obj]]&lt;=1,"0-1",Tabla1[[#This Row],[Veces obj]]&lt;=2,"1-2",Tabla1[[#This Row],[Veces obj]]&lt;=3,"2-3",TRUE,"&gt;3")</f>
        <v>0-1</v>
      </c>
      <c r="AM3121" s="60" t="str">
        <f>+_xlfn.IFS(MONTH(Tabla1[[#This Row],[MES]])&lt;=3,"Q1",MONTH(Tabla1[[#This Row],[MES]])&lt;=6,"Q2",MONTH(Tabla1[[#This Row],[MES]])&lt;=9,"Q3",TRUE,"Q4")</f>
        <v>Q1</v>
      </c>
      <c r="AN3121" s="15" t="str">
        <f>+IFERROR(VLOOKUP(Tabla1[[#This Row],[CUENTA]],CTAS[],2,0),"OTROS")</f>
        <v>OTROS</v>
      </c>
      <c r="AP3121" s="15" t="str">
        <f>+IFERROR(VLOOKUP(Tabla1[[#This Row],[EMPLEADO]],IS[],3,0),"OTROS")</f>
        <v>OTROS</v>
      </c>
      <c r="AQ3121" s="15" t="str">
        <f>+IFERROR(VLOOKUP(Tabla1[[#This Row],[EMPLEADO]],IS[[NÓMINA]:[INGENIERO]],2,0),"OTROS")</f>
        <v>OTROS</v>
      </c>
    </row>
    <row r="3122" spans="1:43" x14ac:dyDescent="0.25">
      <c r="A3122" t="s">
        <v>7477</v>
      </c>
      <c r="B3122">
        <v>1</v>
      </c>
      <c r="C3122" t="s">
        <v>7429</v>
      </c>
      <c r="D3122" t="s">
        <v>38</v>
      </c>
      <c r="E3122" t="s">
        <v>133</v>
      </c>
      <c r="F3122" t="s">
        <v>7430</v>
      </c>
      <c r="G3122" s="17" t="s">
        <v>3328</v>
      </c>
      <c r="H3122" t="s">
        <v>136</v>
      </c>
      <c r="I3122" t="s">
        <v>43</v>
      </c>
      <c r="J3122" t="s">
        <v>8</v>
      </c>
      <c r="K3122" t="s">
        <v>59</v>
      </c>
      <c r="L3122" t="s">
        <v>1164</v>
      </c>
      <c r="M3122" t="s">
        <v>222</v>
      </c>
      <c r="N3122">
        <v>0</v>
      </c>
      <c r="O3122" t="s">
        <v>47</v>
      </c>
      <c r="P3122">
        <v>34</v>
      </c>
      <c r="Q3122" t="s">
        <v>82</v>
      </c>
      <c r="R3122" t="s">
        <v>138</v>
      </c>
      <c r="S3122" t="s">
        <v>139</v>
      </c>
      <c r="T3122" t="s">
        <v>51</v>
      </c>
      <c r="U3122" t="s">
        <v>140</v>
      </c>
      <c r="V3122">
        <v>1.1000000000000001</v>
      </c>
      <c r="W3122" s="1">
        <v>1730.3000000000004</v>
      </c>
      <c r="X3122">
        <v>1</v>
      </c>
      <c r="Y3122">
        <v>4.17</v>
      </c>
      <c r="Z3122">
        <v>4</v>
      </c>
      <c r="AA3122">
        <v>1.0425</v>
      </c>
      <c r="AB3122" s="2">
        <v>1.0624999999999996E-2</v>
      </c>
      <c r="AC3122" s="1">
        <v>-16.713124999999994</v>
      </c>
      <c r="AD3122" s="7">
        <v>43546</v>
      </c>
      <c r="AE3122" s="7">
        <v>43549</v>
      </c>
      <c r="AF3122">
        <v>1</v>
      </c>
      <c r="AG3122" t="s">
        <v>53</v>
      </c>
      <c r="AH3122" s="2">
        <v>0</v>
      </c>
      <c r="AI3122" s="1">
        <v>0</v>
      </c>
      <c r="AJ3122" s="1">
        <v>0</v>
      </c>
      <c r="AK3122" s="60" t="str">
        <f>+IF(Tabla1[[#This Row],[REQUEST_TY]]="SR MANTENIMIENTO CORRECTIVO", "EMERGENCIA", "OTROS")</f>
        <v>EMERGENCIA</v>
      </c>
      <c r="AL3122" s="6" t="str">
        <f>+_xlfn.IFS(Tabla1[[#This Row],[Veces obj]]&lt;=1,"0-1",Tabla1[[#This Row],[Veces obj]]&lt;=2,"1-2",Tabla1[[#This Row],[Veces obj]]&lt;=3,"2-3",TRUE,"&gt;3")</f>
        <v>1-2</v>
      </c>
      <c r="AM3122" s="60" t="str">
        <f>+_xlfn.IFS(MONTH(Tabla1[[#This Row],[MES]])&lt;=3,"Q1",MONTH(Tabla1[[#This Row],[MES]])&lt;=6,"Q2",MONTH(Tabla1[[#This Row],[MES]])&lt;=9,"Q3",TRUE,"Q4")</f>
        <v>Q1</v>
      </c>
      <c r="AN3122" s="15" t="str">
        <f>+IFERROR(VLOOKUP(Tabla1[[#This Row],[CUENTA]],CTAS[],2,0),"OTROS")</f>
        <v>OTROS</v>
      </c>
      <c r="AP3122" s="15" t="str">
        <f>+IFERROR(VLOOKUP(Tabla1[[#This Row],[EMPLEADO]],IS[],3,0),"OTROS")</f>
        <v>OTROS</v>
      </c>
      <c r="AQ3122" s="15" t="str">
        <f>+IFERROR(VLOOKUP(Tabla1[[#This Row],[EMPLEADO]],IS[[NÓMINA]:[INGENIERO]],2,0),"OTROS")</f>
        <v>OTROS</v>
      </c>
    </row>
    <row r="3123" spans="1:43" x14ac:dyDescent="0.25">
      <c r="A3123" t="s">
        <v>7477</v>
      </c>
      <c r="B3123">
        <v>1</v>
      </c>
      <c r="C3123" t="s">
        <v>9543</v>
      </c>
      <c r="D3123" t="s">
        <v>38</v>
      </c>
      <c r="E3123" t="s">
        <v>76</v>
      </c>
      <c r="F3123" t="s">
        <v>9544</v>
      </c>
      <c r="G3123" s="17" t="s">
        <v>3942</v>
      </c>
      <c r="H3123" t="s">
        <v>58</v>
      </c>
      <c r="I3123" t="s">
        <v>43</v>
      </c>
      <c r="J3123" t="s">
        <v>8</v>
      </c>
      <c r="K3123" t="s">
        <v>102</v>
      </c>
      <c r="L3123" t="s">
        <v>3943</v>
      </c>
      <c r="M3123" t="s">
        <v>61</v>
      </c>
      <c r="N3123">
        <v>0</v>
      </c>
      <c r="O3123" t="s">
        <v>47</v>
      </c>
      <c r="P3123">
        <v>17</v>
      </c>
      <c r="Q3123" t="s">
        <v>62</v>
      </c>
      <c r="R3123" t="s">
        <v>63</v>
      </c>
      <c r="S3123" t="s">
        <v>64</v>
      </c>
      <c r="T3123" t="s">
        <v>51</v>
      </c>
      <c r="U3123" t="s">
        <v>65</v>
      </c>
      <c r="V3123">
        <v>0.8</v>
      </c>
      <c r="W3123" s="1">
        <v>1092</v>
      </c>
      <c r="X3123">
        <v>1</v>
      </c>
      <c r="Y3123">
        <v>1.88</v>
      </c>
      <c r="Z3123">
        <v>5</v>
      </c>
      <c r="AA3123">
        <v>0.376</v>
      </c>
      <c r="AB3123" s="2">
        <v>0</v>
      </c>
      <c r="AC3123" s="1">
        <v>0</v>
      </c>
      <c r="AD3123" s="7">
        <v>43546</v>
      </c>
      <c r="AE3123" s="7">
        <v>43546</v>
      </c>
      <c r="AF3123">
        <v>0</v>
      </c>
      <c r="AG3123" t="s">
        <v>53</v>
      </c>
      <c r="AH3123" s="2">
        <v>0</v>
      </c>
      <c r="AI3123" s="1">
        <v>0</v>
      </c>
      <c r="AJ3123" s="1">
        <v>0</v>
      </c>
      <c r="AK3123" s="60" t="str">
        <f>+IF(Tabla1[[#This Row],[REQUEST_TY]]="SR MANTENIMIENTO CORRECTIVO", "EMERGENCIA", "OTROS")</f>
        <v>EMERGENCIA</v>
      </c>
      <c r="AL3123" s="6" t="str">
        <f>+_xlfn.IFS(Tabla1[[#This Row],[Veces obj]]&lt;=1,"0-1",Tabla1[[#This Row],[Veces obj]]&lt;=2,"1-2",Tabla1[[#This Row],[Veces obj]]&lt;=3,"2-3",TRUE,"&gt;3")</f>
        <v>0-1</v>
      </c>
      <c r="AM3123" s="60" t="str">
        <f>+_xlfn.IFS(MONTH(Tabla1[[#This Row],[MES]])&lt;=3,"Q1",MONTH(Tabla1[[#This Row],[MES]])&lt;=6,"Q2",MONTH(Tabla1[[#This Row],[MES]])&lt;=9,"Q3",TRUE,"Q4")</f>
        <v>Q1</v>
      </c>
      <c r="AN3123" s="15" t="str">
        <f>+IFERROR(VLOOKUP(Tabla1[[#This Row],[CUENTA]],CTAS[],2,0),"OTROS")</f>
        <v>OTROS</v>
      </c>
      <c r="AP3123" s="15" t="str">
        <f>+IFERROR(VLOOKUP(Tabla1[[#This Row],[EMPLEADO]],IS[],3,0),"OTROS")</f>
        <v>OTROS</v>
      </c>
      <c r="AQ3123" s="15" t="str">
        <f>+IFERROR(VLOOKUP(Tabla1[[#This Row],[EMPLEADO]],IS[[NÓMINA]:[INGENIERO]],2,0),"OTROS")</f>
        <v>OTROS</v>
      </c>
    </row>
    <row r="3124" spans="1:43" x14ac:dyDescent="0.25">
      <c r="A3124" t="s">
        <v>7477</v>
      </c>
      <c r="B3124">
        <v>1</v>
      </c>
      <c r="C3124" t="s">
        <v>9545</v>
      </c>
      <c r="D3124" t="s">
        <v>38</v>
      </c>
      <c r="E3124" t="s">
        <v>76</v>
      </c>
      <c r="F3124" t="s">
        <v>9546</v>
      </c>
      <c r="G3124" s="17" t="s">
        <v>5004</v>
      </c>
      <c r="H3124" t="s">
        <v>58</v>
      </c>
      <c r="I3124" t="s">
        <v>43</v>
      </c>
      <c r="J3124" t="s">
        <v>8</v>
      </c>
      <c r="K3124" t="s">
        <v>1541</v>
      </c>
      <c r="L3124" t="s">
        <v>3006</v>
      </c>
      <c r="M3124" t="s">
        <v>3007</v>
      </c>
      <c r="N3124">
        <v>0</v>
      </c>
      <c r="O3124" t="s">
        <v>47</v>
      </c>
      <c r="P3124">
        <v>17</v>
      </c>
      <c r="Q3124" t="s">
        <v>62</v>
      </c>
      <c r="R3124" t="s">
        <v>63</v>
      </c>
      <c r="S3124" t="s">
        <v>64</v>
      </c>
      <c r="T3124" t="s">
        <v>208</v>
      </c>
      <c r="U3124" t="s">
        <v>65</v>
      </c>
      <c r="V3124">
        <v>0.8</v>
      </c>
      <c r="W3124" s="1">
        <v>1092</v>
      </c>
      <c r="X3124">
        <v>1</v>
      </c>
      <c r="Y3124">
        <v>3.73</v>
      </c>
      <c r="Z3124">
        <v>9</v>
      </c>
      <c r="AA3124">
        <v>0.41444444444444445</v>
      </c>
      <c r="AB3124" s="2">
        <v>0</v>
      </c>
      <c r="AC3124" s="1">
        <v>0</v>
      </c>
      <c r="AD3124" s="7">
        <v>43546</v>
      </c>
      <c r="AE3124" s="7">
        <v>43546</v>
      </c>
      <c r="AF3124">
        <v>0</v>
      </c>
      <c r="AG3124" t="s">
        <v>53</v>
      </c>
      <c r="AH3124" s="2">
        <v>0</v>
      </c>
      <c r="AI3124" s="1">
        <v>0</v>
      </c>
      <c r="AJ3124" s="1">
        <v>0</v>
      </c>
      <c r="AK3124" s="60" t="str">
        <f>+IF(Tabla1[[#This Row],[REQUEST_TY]]="SR MANTENIMIENTO CORRECTIVO", "EMERGENCIA", "OTROS")</f>
        <v>EMERGENCIA</v>
      </c>
      <c r="AL3124" s="6" t="str">
        <f>+_xlfn.IFS(Tabla1[[#This Row],[Veces obj]]&lt;=1,"0-1",Tabla1[[#This Row],[Veces obj]]&lt;=2,"1-2",Tabla1[[#This Row],[Veces obj]]&lt;=3,"2-3",TRUE,"&gt;3")</f>
        <v>0-1</v>
      </c>
      <c r="AM3124" s="60" t="str">
        <f>+_xlfn.IFS(MONTH(Tabla1[[#This Row],[MES]])&lt;=3,"Q1",MONTH(Tabla1[[#This Row],[MES]])&lt;=6,"Q2",MONTH(Tabla1[[#This Row],[MES]])&lt;=9,"Q3",TRUE,"Q4")</f>
        <v>Q1</v>
      </c>
      <c r="AN3124" s="15" t="str">
        <f>+IFERROR(VLOOKUP(Tabla1[[#This Row],[CUENTA]],CTAS[],2,0),"OTROS")</f>
        <v>OTROS</v>
      </c>
      <c r="AP3124" s="15" t="str">
        <f>+IFERROR(VLOOKUP(Tabla1[[#This Row],[EMPLEADO]],IS[],3,0),"OTROS")</f>
        <v>OTROS</v>
      </c>
      <c r="AQ3124" s="15" t="str">
        <f>+IFERROR(VLOOKUP(Tabla1[[#This Row],[EMPLEADO]],IS[[NÓMINA]:[INGENIERO]],2,0),"OTROS")</f>
        <v>OTROS</v>
      </c>
    </row>
    <row r="3125" spans="1:43" x14ac:dyDescent="0.25">
      <c r="A3125" t="s">
        <v>7477</v>
      </c>
      <c r="B3125">
        <v>1</v>
      </c>
      <c r="C3125" t="s">
        <v>9547</v>
      </c>
      <c r="D3125" t="s">
        <v>38</v>
      </c>
      <c r="E3125" t="s">
        <v>133</v>
      </c>
      <c r="F3125" t="s">
        <v>9548</v>
      </c>
      <c r="G3125" s="17" t="s">
        <v>4432</v>
      </c>
      <c r="H3125" t="s">
        <v>1063</v>
      </c>
      <c r="I3125" t="s">
        <v>43</v>
      </c>
      <c r="J3125" t="s">
        <v>8</v>
      </c>
      <c r="K3125" t="s">
        <v>59</v>
      </c>
      <c r="L3125" t="s">
        <v>4230</v>
      </c>
      <c r="M3125" t="s">
        <v>1264</v>
      </c>
      <c r="N3125">
        <v>0</v>
      </c>
      <c r="O3125" t="s">
        <v>47</v>
      </c>
      <c r="P3125">
        <v>6</v>
      </c>
      <c r="Q3125" t="s">
        <v>207</v>
      </c>
      <c r="R3125" t="s">
        <v>138</v>
      </c>
      <c r="S3125" t="s">
        <v>139</v>
      </c>
      <c r="T3125" t="s">
        <v>51</v>
      </c>
      <c r="U3125" t="s">
        <v>879</v>
      </c>
      <c r="V3125">
        <v>0.6</v>
      </c>
      <c r="W3125" s="1">
        <v>943.80000000000007</v>
      </c>
      <c r="X3125">
        <v>1</v>
      </c>
      <c r="Y3125">
        <v>4.88</v>
      </c>
      <c r="Z3125">
        <v>4</v>
      </c>
      <c r="AA3125">
        <v>1.22</v>
      </c>
      <c r="AB3125" s="2">
        <v>5.4999999999999993E-2</v>
      </c>
      <c r="AC3125" s="1">
        <v>-86.515000000000001</v>
      </c>
      <c r="AD3125" s="7">
        <v>43546</v>
      </c>
      <c r="AE3125" s="7">
        <v>43546</v>
      </c>
      <c r="AF3125">
        <v>0</v>
      </c>
      <c r="AG3125" t="s">
        <v>53</v>
      </c>
      <c r="AH3125" s="2">
        <v>0</v>
      </c>
      <c r="AI3125" s="1">
        <v>0</v>
      </c>
      <c r="AJ3125" s="1">
        <v>0</v>
      </c>
      <c r="AK3125" s="60" t="str">
        <f>+IF(Tabla1[[#This Row],[REQUEST_TY]]="SR MANTENIMIENTO CORRECTIVO", "EMERGENCIA", "OTROS")</f>
        <v>EMERGENCIA</v>
      </c>
      <c r="AL3125" s="6" t="str">
        <f>+_xlfn.IFS(Tabla1[[#This Row],[Veces obj]]&lt;=1,"0-1",Tabla1[[#This Row],[Veces obj]]&lt;=2,"1-2",Tabla1[[#This Row],[Veces obj]]&lt;=3,"2-3",TRUE,"&gt;3")</f>
        <v>1-2</v>
      </c>
      <c r="AM3125" s="60" t="str">
        <f>+_xlfn.IFS(MONTH(Tabla1[[#This Row],[MES]])&lt;=3,"Q1",MONTH(Tabla1[[#This Row],[MES]])&lt;=6,"Q2",MONTH(Tabla1[[#This Row],[MES]])&lt;=9,"Q3",TRUE,"Q4")</f>
        <v>Q1</v>
      </c>
      <c r="AN3125" s="15" t="str">
        <f>+IFERROR(VLOOKUP(Tabla1[[#This Row],[CUENTA]],CTAS[],2,0),"OTROS")</f>
        <v>OTROS</v>
      </c>
      <c r="AP3125" s="15" t="str">
        <f>+IFERROR(VLOOKUP(Tabla1[[#This Row],[EMPLEADO]],IS[],3,0),"OTROS")</f>
        <v>OTROS</v>
      </c>
      <c r="AQ3125" s="15" t="str">
        <f>+IFERROR(VLOOKUP(Tabla1[[#This Row],[EMPLEADO]],IS[[NÓMINA]:[INGENIERO]],2,0),"OTROS")</f>
        <v>OTROS</v>
      </c>
    </row>
    <row r="3126" spans="1:43" x14ac:dyDescent="0.25">
      <c r="A3126" t="s">
        <v>7477</v>
      </c>
      <c r="B3126">
        <v>1</v>
      </c>
      <c r="C3126" t="s">
        <v>9549</v>
      </c>
      <c r="D3126" t="s">
        <v>38</v>
      </c>
      <c r="E3126" t="s">
        <v>332</v>
      </c>
      <c r="F3126" t="s">
        <v>9550</v>
      </c>
      <c r="G3126" s="17" t="s">
        <v>8120</v>
      </c>
      <c r="H3126" t="s">
        <v>1063</v>
      </c>
      <c r="I3126" t="s">
        <v>43</v>
      </c>
      <c r="J3126" t="s">
        <v>8</v>
      </c>
      <c r="K3126" t="s">
        <v>385</v>
      </c>
      <c r="L3126" t="s">
        <v>386</v>
      </c>
      <c r="M3126" t="s">
        <v>387</v>
      </c>
      <c r="N3126">
        <v>0</v>
      </c>
      <c r="O3126" t="s">
        <v>47</v>
      </c>
      <c r="P3126">
        <v>2</v>
      </c>
      <c r="Q3126" t="s">
        <v>388</v>
      </c>
      <c r="R3126" t="s">
        <v>317</v>
      </c>
      <c r="S3126" t="s">
        <v>318</v>
      </c>
      <c r="T3126" t="s">
        <v>51</v>
      </c>
      <c r="U3126" t="s">
        <v>872</v>
      </c>
      <c r="V3126">
        <v>0</v>
      </c>
      <c r="W3126" s="1">
        <v>0</v>
      </c>
      <c r="X3126">
        <v>1</v>
      </c>
      <c r="Y3126">
        <v>5.85</v>
      </c>
      <c r="Z3126">
        <v>4</v>
      </c>
      <c r="AA3126">
        <v>1.4624999999999999</v>
      </c>
      <c r="AB3126" s="2">
        <v>0.11562499999999998</v>
      </c>
      <c r="AC3126" s="1">
        <v>-181.87812499999998</v>
      </c>
      <c r="AD3126" s="7">
        <v>43546</v>
      </c>
      <c r="AE3126" s="7">
        <v>43546</v>
      </c>
      <c r="AF3126">
        <v>0</v>
      </c>
      <c r="AG3126" t="s">
        <v>53</v>
      </c>
      <c r="AH3126" s="2">
        <v>0</v>
      </c>
      <c r="AI3126" s="1">
        <v>0</v>
      </c>
      <c r="AJ3126" s="1">
        <v>0</v>
      </c>
      <c r="AK3126" s="60" t="str">
        <f>+IF(Tabla1[[#This Row],[REQUEST_TY]]="SR MANTENIMIENTO CORRECTIVO", "EMERGENCIA", "OTROS")</f>
        <v>EMERGENCIA</v>
      </c>
      <c r="AL3126" s="6" t="str">
        <f>+_xlfn.IFS(Tabla1[[#This Row],[Veces obj]]&lt;=1,"0-1",Tabla1[[#This Row],[Veces obj]]&lt;=2,"1-2",Tabla1[[#This Row],[Veces obj]]&lt;=3,"2-3",TRUE,"&gt;3")</f>
        <v>1-2</v>
      </c>
      <c r="AM3126" s="60" t="str">
        <f>+_xlfn.IFS(MONTH(Tabla1[[#This Row],[MES]])&lt;=3,"Q1",MONTH(Tabla1[[#This Row],[MES]])&lt;=6,"Q2",MONTH(Tabla1[[#This Row],[MES]])&lt;=9,"Q3",TRUE,"Q4")</f>
        <v>Q1</v>
      </c>
      <c r="AN3126" s="15" t="str">
        <f>+IFERROR(VLOOKUP(Tabla1[[#This Row],[CUENTA]],CTAS[],2,0),"OTROS")</f>
        <v>OTROS</v>
      </c>
      <c r="AP3126" s="15" t="str">
        <f>+IFERROR(VLOOKUP(Tabla1[[#This Row],[EMPLEADO]],IS[],3,0),"OTROS")</f>
        <v>OTROS</v>
      </c>
      <c r="AQ3126" s="15" t="str">
        <f>+IFERROR(VLOOKUP(Tabla1[[#This Row],[EMPLEADO]],IS[[NÓMINA]:[INGENIERO]],2,0),"OTROS")</f>
        <v>OTROS</v>
      </c>
    </row>
    <row r="3127" spans="1:43" x14ac:dyDescent="0.25">
      <c r="A3127" t="s">
        <v>7477</v>
      </c>
      <c r="B3127">
        <v>1</v>
      </c>
      <c r="C3127" t="s">
        <v>9551</v>
      </c>
      <c r="D3127" t="s">
        <v>38</v>
      </c>
      <c r="E3127" t="s">
        <v>2745</v>
      </c>
      <c r="F3127" t="s">
        <v>9552</v>
      </c>
      <c r="G3127" s="17" t="s">
        <v>9553</v>
      </c>
      <c r="H3127" t="s">
        <v>915</v>
      </c>
      <c r="I3127" t="s">
        <v>43</v>
      </c>
      <c r="J3127" t="s">
        <v>8</v>
      </c>
      <c r="K3127" t="s">
        <v>4015</v>
      </c>
      <c r="L3127" t="s">
        <v>9554</v>
      </c>
      <c r="M3127" t="s">
        <v>46</v>
      </c>
      <c r="N3127">
        <v>0</v>
      </c>
      <c r="O3127" t="s">
        <v>47</v>
      </c>
      <c r="P3127">
        <v>2668</v>
      </c>
      <c r="Q3127" t="s">
        <v>48</v>
      </c>
      <c r="R3127" t="s">
        <v>223</v>
      </c>
      <c r="S3127" t="s">
        <v>139</v>
      </c>
      <c r="T3127" t="s">
        <v>51</v>
      </c>
      <c r="U3127" t="s">
        <v>353</v>
      </c>
      <c r="V3127">
        <v>1.1499999999999999</v>
      </c>
      <c r="W3127" s="1">
        <v>1808.95</v>
      </c>
      <c r="X3127">
        <v>1</v>
      </c>
      <c r="Y3127">
        <v>2.83</v>
      </c>
      <c r="Z3127">
        <v>4</v>
      </c>
      <c r="AA3127">
        <v>0.70750000000000002</v>
      </c>
      <c r="AB3127" s="2">
        <v>0</v>
      </c>
      <c r="AC3127" s="1">
        <v>0</v>
      </c>
      <c r="AD3127" s="7">
        <v>43546</v>
      </c>
      <c r="AE3127" s="7">
        <v>43549</v>
      </c>
      <c r="AF3127">
        <v>1</v>
      </c>
      <c r="AG3127" t="s">
        <v>53</v>
      </c>
      <c r="AH3127" s="2">
        <v>0</v>
      </c>
      <c r="AI3127" s="1">
        <v>0</v>
      </c>
      <c r="AJ3127" s="1">
        <v>0</v>
      </c>
      <c r="AK3127" s="60" t="str">
        <f>+IF(Tabla1[[#This Row],[REQUEST_TY]]="SR MANTENIMIENTO CORRECTIVO", "EMERGENCIA", "OTROS")</f>
        <v>EMERGENCIA</v>
      </c>
      <c r="AL3127" s="6" t="str">
        <f>+_xlfn.IFS(Tabla1[[#This Row],[Veces obj]]&lt;=1,"0-1",Tabla1[[#This Row],[Veces obj]]&lt;=2,"1-2",Tabla1[[#This Row],[Veces obj]]&lt;=3,"2-3",TRUE,"&gt;3")</f>
        <v>0-1</v>
      </c>
      <c r="AM3127" s="60" t="str">
        <f>+_xlfn.IFS(MONTH(Tabla1[[#This Row],[MES]])&lt;=3,"Q1",MONTH(Tabla1[[#This Row],[MES]])&lt;=6,"Q2",MONTH(Tabla1[[#This Row],[MES]])&lt;=9,"Q3",TRUE,"Q4")</f>
        <v>Q1</v>
      </c>
      <c r="AN3127" s="15" t="str">
        <f>+IFERROR(VLOOKUP(Tabla1[[#This Row],[CUENTA]],CTAS[],2,0),"OTROS")</f>
        <v>OTROS</v>
      </c>
      <c r="AP3127" s="15" t="str">
        <f>+IFERROR(VLOOKUP(Tabla1[[#This Row],[EMPLEADO]],IS[],3,0),"OTROS")</f>
        <v>OTROS</v>
      </c>
      <c r="AQ3127" s="15" t="str">
        <f>+IFERROR(VLOOKUP(Tabla1[[#This Row],[EMPLEADO]],IS[[NÓMINA]:[INGENIERO]],2,0),"OTROS")</f>
        <v>OTROS</v>
      </c>
    </row>
    <row r="3128" spans="1:43" x14ac:dyDescent="0.25">
      <c r="A3128" t="s">
        <v>7477</v>
      </c>
      <c r="B3128">
        <v>1</v>
      </c>
      <c r="C3128" t="s">
        <v>9555</v>
      </c>
      <c r="D3128" t="s">
        <v>38</v>
      </c>
      <c r="E3128" t="s">
        <v>1784</v>
      </c>
      <c r="F3128" t="s">
        <v>9556</v>
      </c>
      <c r="G3128" s="17" t="s">
        <v>3323</v>
      </c>
      <c r="H3128" t="s">
        <v>136</v>
      </c>
      <c r="I3128" t="s">
        <v>43</v>
      </c>
      <c r="J3128" t="s">
        <v>8</v>
      </c>
      <c r="K3128" t="s">
        <v>3324</v>
      </c>
      <c r="L3128" t="s">
        <v>3325</v>
      </c>
      <c r="M3128" t="s">
        <v>736</v>
      </c>
      <c r="N3128">
        <v>0</v>
      </c>
      <c r="O3128" t="s">
        <v>47</v>
      </c>
      <c r="P3128">
        <v>3</v>
      </c>
      <c r="Q3128" t="s">
        <v>388</v>
      </c>
      <c r="R3128" t="s">
        <v>1789</v>
      </c>
      <c r="S3128" t="s">
        <v>110</v>
      </c>
      <c r="T3128" t="s">
        <v>51</v>
      </c>
      <c r="U3128" t="s">
        <v>9557</v>
      </c>
      <c r="V3128">
        <v>0.6</v>
      </c>
      <c r="W3128" s="1">
        <v>1287</v>
      </c>
      <c r="X3128">
        <v>1</v>
      </c>
      <c r="Y3128">
        <v>2.25</v>
      </c>
      <c r="Z3128">
        <v>3</v>
      </c>
      <c r="AA3128">
        <v>0.75</v>
      </c>
      <c r="AB3128" s="2">
        <v>0</v>
      </c>
      <c r="AC3128" s="1">
        <v>0</v>
      </c>
      <c r="AD3128" s="7">
        <v>43546</v>
      </c>
      <c r="AE3128" s="7">
        <v>43549</v>
      </c>
      <c r="AF3128">
        <v>1</v>
      </c>
      <c r="AG3128" t="s">
        <v>53</v>
      </c>
      <c r="AH3128" s="2">
        <v>0</v>
      </c>
      <c r="AI3128" s="1">
        <v>0</v>
      </c>
      <c r="AJ3128" s="1">
        <v>0</v>
      </c>
      <c r="AK3128" s="60" t="str">
        <f>+IF(Tabla1[[#This Row],[REQUEST_TY]]="SR MANTENIMIENTO CORRECTIVO", "EMERGENCIA", "OTROS")</f>
        <v>EMERGENCIA</v>
      </c>
      <c r="AL3128" s="6" t="str">
        <f>+_xlfn.IFS(Tabla1[[#This Row],[Veces obj]]&lt;=1,"0-1",Tabla1[[#This Row],[Veces obj]]&lt;=2,"1-2",Tabla1[[#This Row],[Veces obj]]&lt;=3,"2-3",TRUE,"&gt;3")</f>
        <v>0-1</v>
      </c>
      <c r="AM3128" s="60" t="str">
        <f>+_xlfn.IFS(MONTH(Tabla1[[#This Row],[MES]])&lt;=3,"Q1",MONTH(Tabla1[[#This Row],[MES]])&lt;=6,"Q2",MONTH(Tabla1[[#This Row],[MES]])&lt;=9,"Q3",TRUE,"Q4")</f>
        <v>Q1</v>
      </c>
      <c r="AN3128" s="15" t="str">
        <f>+IFERROR(VLOOKUP(Tabla1[[#This Row],[CUENTA]],CTAS[],2,0),"OTROS")</f>
        <v>OTROS</v>
      </c>
      <c r="AP3128" s="15" t="str">
        <f>+IFERROR(VLOOKUP(Tabla1[[#This Row],[EMPLEADO]],IS[],3,0),"OTROS")</f>
        <v>OTROS</v>
      </c>
      <c r="AQ3128" s="15" t="str">
        <f>+IFERROR(VLOOKUP(Tabla1[[#This Row],[EMPLEADO]],IS[[NÓMINA]:[INGENIERO]],2,0),"OTROS")</f>
        <v>OTROS</v>
      </c>
    </row>
    <row r="3129" spans="1:43" x14ac:dyDescent="0.25">
      <c r="A3129" t="s">
        <v>7477</v>
      </c>
      <c r="B3129">
        <v>1</v>
      </c>
      <c r="C3129" t="s">
        <v>9558</v>
      </c>
      <c r="D3129" t="s">
        <v>38</v>
      </c>
      <c r="E3129" t="s">
        <v>76</v>
      </c>
      <c r="F3129" t="s">
        <v>9559</v>
      </c>
      <c r="G3129" s="17" t="s">
        <v>4942</v>
      </c>
      <c r="H3129" t="s">
        <v>58</v>
      </c>
      <c r="I3129" t="s">
        <v>43</v>
      </c>
      <c r="J3129" t="s">
        <v>8</v>
      </c>
      <c r="K3129" t="s">
        <v>102</v>
      </c>
      <c r="L3129" t="s">
        <v>3943</v>
      </c>
      <c r="M3129" t="s">
        <v>61</v>
      </c>
      <c r="N3129">
        <v>0</v>
      </c>
      <c r="O3129" t="s">
        <v>47</v>
      </c>
      <c r="P3129">
        <v>8</v>
      </c>
      <c r="Q3129" t="s">
        <v>194</v>
      </c>
      <c r="R3129" t="s">
        <v>63</v>
      </c>
      <c r="S3129" t="s">
        <v>64</v>
      </c>
      <c r="T3129" t="s">
        <v>51</v>
      </c>
      <c r="U3129" t="s">
        <v>195</v>
      </c>
      <c r="V3129">
        <v>0.6</v>
      </c>
      <c r="W3129" s="1">
        <v>819</v>
      </c>
      <c r="X3129">
        <v>1</v>
      </c>
      <c r="Y3129">
        <v>0.35</v>
      </c>
      <c r="Z3129">
        <v>5</v>
      </c>
      <c r="AA3129">
        <v>6.9999999999999993E-2</v>
      </c>
      <c r="AB3129" s="2">
        <v>0</v>
      </c>
      <c r="AC3129" s="1">
        <v>0</v>
      </c>
      <c r="AD3129" s="7">
        <v>43546</v>
      </c>
      <c r="AE3129" s="7">
        <v>43546</v>
      </c>
      <c r="AF3129">
        <v>0</v>
      </c>
      <c r="AG3129" t="s">
        <v>53</v>
      </c>
      <c r="AH3129" s="2">
        <v>0</v>
      </c>
      <c r="AI3129" s="1">
        <v>0</v>
      </c>
      <c r="AJ3129" s="1">
        <v>0</v>
      </c>
      <c r="AK3129" s="60" t="str">
        <f>+IF(Tabla1[[#This Row],[REQUEST_TY]]="SR MANTENIMIENTO CORRECTIVO", "EMERGENCIA", "OTROS")</f>
        <v>EMERGENCIA</v>
      </c>
      <c r="AL3129" s="6" t="str">
        <f>+_xlfn.IFS(Tabla1[[#This Row],[Veces obj]]&lt;=1,"0-1",Tabla1[[#This Row],[Veces obj]]&lt;=2,"1-2",Tabla1[[#This Row],[Veces obj]]&lt;=3,"2-3",TRUE,"&gt;3")</f>
        <v>0-1</v>
      </c>
      <c r="AM3129" s="60" t="str">
        <f>+_xlfn.IFS(MONTH(Tabla1[[#This Row],[MES]])&lt;=3,"Q1",MONTH(Tabla1[[#This Row],[MES]])&lt;=6,"Q2",MONTH(Tabla1[[#This Row],[MES]])&lt;=9,"Q3",TRUE,"Q4")</f>
        <v>Q1</v>
      </c>
      <c r="AN3129" s="15" t="str">
        <f>+IFERROR(VLOOKUP(Tabla1[[#This Row],[CUENTA]],CTAS[],2,0),"OTROS")</f>
        <v>OTROS</v>
      </c>
      <c r="AP3129" s="15" t="str">
        <f>+IFERROR(VLOOKUP(Tabla1[[#This Row],[EMPLEADO]],IS[],3,0),"OTROS")</f>
        <v>OTROS</v>
      </c>
      <c r="AQ3129" s="15" t="str">
        <f>+IFERROR(VLOOKUP(Tabla1[[#This Row],[EMPLEADO]],IS[[NÓMINA]:[INGENIERO]],2,0),"OTROS")</f>
        <v>OTROS</v>
      </c>
    </row>
    <row r="3130" spans="1:43" x14ac:dyDescent="0.25">
      <c r="A3130" t="s">
        <v>7477</v>
      </c>
      <c r="B3130">
        <v>1</v>
      </c>
      <c r="C3130" t="s">
        <v>9560</v>
      </c>
      <c r="D3130" t="s">
        <v>38</v>
      </c>
      <c r="E3130" t="s">
        <v>2034</v>
      </c>
      <c r="F3130" t="s">
        <v>9561</v>
      </c>
      <c r="G3130" s="17" t="s">
        <v>2036</v>
      </c>
      <c r="H3130" t="s">
        <v>116</v>
      </c>
      <c r="I3130" t="s">
        <v>43</v>
      </c>
      <c r="J3130" t="s">
        <v>8</v>
      </c>
      <c r="K3130" t="s">
        <v>438</v>
      </c>
      <c r="L3130" t="s">
        <v>2037</v>
      </c>
      <c r="M3130" t="s">
        <v>165</v>
      </c>
      <c r="N3130">
        <v>0</v>
      </c>
      <c r="O3130" t="s">
        <v>47</v>
      </c>
      <c r="P3130">
        <v>4</v>
      </c>
      <c r="Q3130" t="s">
        <v>207</v>
      </c>
      <c r="R3130" t="s">
        <v>2038</v>
      </c>
      <c r="S3130" t="s">
        <v>64</v>
      </c>
      <c r="T3130" t="s">
        <v>51</v>
      </c>
      <c r="U3130" t="s">
        <v>209</v>
      </c>
      <c r="V3130">
        <v>0</v>
      </c>
      <c r="W3130" s="1">
        <v>0</v>
      </c>
      <c r="X3130">
        <v>1</v>
      </c>
      <c r="Y3130">
        <v>0</v>
      </c>
      <c r="Z3130">
        <v>5</v>
      </c>
      <c r="AA3130">
        <v>0</v>
      </c>
      <c r="AB3130" s="2">
        <v>0</v>
      </c>
      <c r="AC3130" s="1">
        <v>0</v>
      </c>
      <c r="AD3130" s="7">
        <v>43549</v>
      </c>
      <c r="AE3130" s="7">
        <v>43550</v>
      </c>
      <c r="AF3130">
        <v>1</v>
      </c>
      <c r="AG3130" t="s">
        <v>53</v>
      </c>
      <c r="AH3130" s="2">
        <v>0</v>
      </c>
      <c r="AI3130" s="1">
        <v>0</v>
      </c>
      <c r="AJ3130" s="1">
        <v>0</v>
      </c>
      <c r="AK3130" s="60" t="str">
        <f>+IF(Tabla1[[#This Row],[REQUEST_TY]]="SR MANTENIMIENTO CORRECTIVO", "EMERGENCIA", "OTROS")</f>
        <v>EMERGENCIA</v>
      </c>
      <c r="AL3130" s="6" t="str">
        <f>+_xlfn.IFS(Tabla1[[#This Row],[Veces obj]]&lt;=1,"0-1",Tabla1[[#This Row],[Veces obj]]&lt;=2,"1-2",Tabla1[[#This Row],[Veces obj]]&lt;=3,"2-3",TRUE,"&gt;3")</f>
        <v>0-1</v>
      </c>
      <c r="AM3130" s="60" t="str">
        <f>+_xlfn.IFS(MONTH(Tabla1[[#This Row],[MES]])&lt;=3,"Q1",MONTH(Tabla1[[#This Row],[MES]])&lt;=6,"Q2",MONTH(Tabla1[[#This Row],[MES]])&lt;=9,"Q3",TRUE,"Q4")</f>
        <v>Q1</v>
      </c>
      <c r="AN3130" s="15" t="str">
        <f>+IFERROR(VLOOKUP(Tabla1[[#This Row],[CUENTA]],CTAS[],2,0),"OTROS")</f>
        <v>OTROS</v>
      </c>
      <c r="AP3130" s="15" t="str">
        <f>+IFERROR(VLOOKUP(Tabla1[[#This Row],[EMPLEADO]],IS[],3,0),"OTROS")</f>
        <v>CHIHUAHUA</v>
      </c>
      <c r="AQ3130" s="15" t="str">
        <f>+IFERROR(VLOOKUP(Tabla1[[#This Row],[EMPLEADO]],IS[[NÓMINA]:[INGENIERO]],2,0),"OTROS")</f>
        <v>FERNANDO CHAVIRA</v>
      </c>
    </row>
    <row r="3131" spans="1:43" x14ac:dyDescent="0.25">
      <c r="A3131" t="s">
        <v>7477</v>
      </c>
      <c r="B3131">
        <v>1</v>
      </c>
      <c r="C3131" t="s">
        <v>9562</v>
      </c>
      <c r="D3131" t="s">
        <v>38</v>
      </c>
      <c r="E3131" t="s">
        <v>332</v>
      </c>
      <c r="F3131" t="s">
        <v>9563</v>
      </c>
      <c r="G3131" s="17" t="s">
        <v>4983</v>
      </c>
      <c r="H3131" t="s">
        <v>220</v>
      </c>
      <c r="I3131" t="s">
        <v>43</v>
      </c>
      <c r="J3131" t="s">
        <v>8</v>
      </c>
      <c r="K3131" t="s">
        <v>59</v>
      </c>
      <c r="L3131" t="s">
        <v>504</v>
      </c>
      <c r="M3131" t="s">
        <v>505</v>
      </c>
      <c r="N3131">
        <v>0</v>
      </c>
      <c r="O3131" t="s">
        <v>47</v>
      </c>
      <c r="P3131">
        <v>45</v>
      </c>
      <c r="Q3131" t="s">
        <v>82</v>
      </c>
      <c r="R3131" t="s">
        <v>317</v>
      </c>
      <c r="S3131" t="s">
        <v>318</v>
      </c>
      <c r="T3131" t="s">
        <v>51</v>
      </c>
      <c r="U3131" t="s">
        <v>140</v>
      </c>
      <c r="V3131">
        <v>1.1000000000000001</v>
      </c>
      <c r="W3131" s="1">
        <v>1730.3000000000004</v>
      </c>
      <c r="X3131">
        <v>1</v>
      </c>
      <c r="Y3131">
        <v>1.92</v>
      </c>
      <c r="Z3131">
        <v>4</v>
      </c>
      <c r="AA3131">
        <v>0.48</v>
      </c>
      <c r="AB3131" s="2">
        <v>0</v>
      </c>
      <c r="AC3131" s="1">
        <v>0</v>
      </c>
      <c r="AD3131" s="7">
        <v>43549</v>
      </c>
      <c r="AE3131" s="7">
        <v>43549</v>
      </c>
      <c r="AF3131">
        <v>0</v>
      </c>
      <c r="AG3131" t="s">
        <v>53</v>
      </c>
      <c r="AH3131" s="2">
        <v>0</v>
      </c>
      <c r="AI3131" s="1">
        <v>0</v>
      </c>
      <c r="AJ3131" s="1">
        <v>0</v>
      </c>
      <c r="AK3131" s="60" t="str">
        <f>+IF(Tabla1[[#This Row],[REQUEST_TY]]="SR MANTENIMIENTO CORRECTIVO", "EMERGENCIA", "OTROS")</f>
        <v>EMERGENCIA</v>
      </c>
      <c r="AL3131" s="6" t="str">
        <f>+_xlfn.IFS(Tabla1[[#This Row],[Veces obj]]&lt;=1,"0-1",Tabla1[[#This Row],[Veces obj]]&lt;=2,"1-2",Tabla1[[#This Row],[Veces obj]]&lt;=3,"2-3",TRUE,"&gt;3")</f>
        <v>0-1</v>
      </c>
      <c r="AM3131" s="60" t="str">
        <f>+_xlfn.IFS(MONTH(Tabla1[[#This Row],[MES]])&lt;=3,"Q1",MONTH(Tabla1[[#This Row],[MES]])&lt;=6,"Q2",MONTH(Tabla1[[#This Row],[MES]])&lt;=9,"Q3",TRUE,"Q4")</f>
        <v>Q1</v>
      </c>
      <c r="AN3131" s="15" t="str">
        <f>+IFERROR(VLOOKUP(Tabla1[[#This Row],[CUENTA]],CTAS[],2,0),"OTROS")</f>
        <v>OTROS</v>
      </c>
      <c r="AP3131" s="15" t="str">
        <f>+IFERROR(VLOOKUP(Tabla1[[#This Row],[EMPLEADO]],IS[],3,0),"OTROS")</f>
        <v>OTROS</v>
      </c>
      <c r="AQ3131" s="15" t="str">
        <f>+IFERROR(VLOOKUP(Tabla1[[#This Row],[EMPLEADO]],IS[[NÓMINA]:[INGENIERO]],2,0),"OTROS")</f>
        <v>OTROS</v>
      </c>
    </row>
    <row r="3132" spans="1:43" x14ac:dyDescent="0.25">
      <c r="A3132" t="s">
        <v>7477</v>
      </c>
      <c r="B3132">
        <v>1</v>
      </c>
      <c r="C3132" t="s">
        <v>9564</v>
      </c>
      <c r="D3132" t="s">
        <v>38</v>
      </c>
      <c r="E3132" t="s">
        <v>133</v>
      </c>
      <c r="F3132" t="s">
        <v>9565</v>
      </c>
      <c r="G3132" s="17" t="s">
        <v>3053</v>
      </c>
      <c r="H3132" t="s">
        <v>646</v>
      </c>
      <c r="I3132" t="s">
        <v>43</v>
      </c>
      <c r="J3132" t="s">
        <v>8</v>
      </c>
      <c r="K3132" t="s">
        <v>59</v>
      </c>
      <c r="L3132" t="s">
        <v>687</v>
      </c>
      <c r="M3132" t="s">
        <v>649</v>
      </c>
      <c r="N3132">
        <v>0</v>
      </c>
      <c r="O3132" t="s">
        <v>47</v>
      </c>
      <c r="P3132">
        <v>7</v>
      </c>
      <c r="Q3132" t="s">
        <v>194</v>
      </c>
      <c r="R3132" t="s">
        <v>138</v>
      </c>
      <c r="S3132" t="s">
        <v>139</v>
      </c>
      <c r="T3132" t="s">
        <v>51</v>
      </c>
      <c r="U3132" t="s">
        <v>224</v>
      </c>
      <c r="V3132">
        <v>0.8</v>
      </c>
      <c r="W3132" s="1">
        <v>1258.4000000000003</v>
      </c>
      <c r="X3132">
        <v>1</v>
      </c>
      <c r="Y3132">
        <v>1.1299999999999999</v>
      </c>
      <c r="Z3132">
        <v>4</v>
      </c>
      <c r="AA3132">
        <v>0.28249999999999997</v>
      </c>
      <c r="AB3132" s="2">
        <v>0</v>
      </c>
      <c r="AC3132" s="1">
        <v>0</v>
      </c>
      <c r="AD3132" s="7">
        <v>43546</v>
      </c>
      <c r="AE3132" s="7">
        <v>43549</v>
      </c>
      <c r="AF3132">
        <v>1</v>
      </c>
      <c r="AG3132" t="s">
        <v>53</v>
      </c>
      <c r="AH3132" s="2">
        <v>0</v>
      </c>
      <c r="AI3132" s="1">
        <v>0</v>
      </c>
      <c r="AJ3132" s="1">
        <v>0</v>
      </c>
      <c r="AK3132" s="60" t="str">
        <f>+IF(Tabla1[[#This Row],[REQUEST_TY]]="SR MANTENIMIENTO CORRECTIVO", "EMERGENCIA", "OTROS")</f>
        <v>EMERGENCIA</v>
      </c>
      <c r="AL3132" s="6" t="str">
        <f>+_xlfn.IFS(Tabla1[[#This Row],[Veces obj]]&lt;=1,"0-1",Tabla1[[#This Row],[Veces obj]]&lt;=2,"1-2",Tabla1[[#This Row],[Veces obj]]&lt;=3,"2-3",TRUE,"&gt;3")</f>
        <v>0-1</v>
      </c>
      <c r="AM3132" s="60" t="str">
        <f>+_xlfn.IFS(MONTH(Tabla1[[#This Row],[MES]])&lt;=3,"Q1",MONTH(Tabla1[[#This Row],[MES]])&lt;=6,"Q2",MONTH(Tabla1[[#This Row],[MES]])&lt;=9,"Q3",TRUE,"Q4")</f>
        <v>Q1</v>
      </c>
      <c r="AN3132" s="15" t="str">
        <f>+IFERROR(VLOOKUP(Tabla1[[#This Row],[CUENTA]],CTAS[],2,0),"OTROS")</f>
        <v>OTROS</v>
      </c>
      <c r="AP3132" s="15" t="str">
        <f>+IFERROR(VLOOKUP(Tabla1[[#This Row],[EMPLEADO]],IS[],3,0),"OTROS")</f>
        <v>OTROS</v>
      </c>
      <c r="AQ3132" s="15" t="str">
        <f>+IFERROR(VLOOKUP(Tabla1[[#This Row],[EMPLEADO]],IS[[NÓMINA]:[INGENIERO]],2,0),"OTROS")</f>
        <v>OTROS</v>
      </c>
    </row>
    <row r="3133" spans="1:43" x14ac:dyDescent="0.25">
      <c r="A3133" t="s">
        <v>7477</v>
      </c>
      <c r="B3133">
        <v>1</v>
      </c>
      <c r="C3133" t="s">
        <v>9566</v>
      </c>
      <c r="D3133" t="s">
        <v>7143</v>
      </c>
      <c r="E3133" t="s">
        <v>6453</v>
      </c>
      <c r="F3133" t="s">
        <v>9567</v>
      </c>
      <c r="G3133" s="17" t="s">
        <v>9568</v>
      </c>
      <c r="H3133" t="s">
        <v>116</v>
      </c>
      <c r="I3133" t="s">
        <v>43</v>
      </c>
      <c r="J3133" t="s">
        <v>8</v>
      </c>
      <c r="K3133" t="s">
        <v>2028</v>
      </c>
      <c r="L3133" t="s">
        <v>8193</v>
      </c>
      <c r="M3133" t="s">
        <v>119</v>
      </c>
      <c r="N3133">
        <v>0</v>
      </c>
      <c r="O3133" t="s">
        <v>47</v>
      </c>
      <c r="P3133" t="s">
        <v>822</v>
      </c>
      <c r="Q3133" t="s">
        <v>48</v>
      </c>
      <c r="R3133" t="s">
        <v>242</v>
      </c>
      <c r="S3133" t="s">
        <v>64</v>
      </c>
      <c r="T3133" t="s">
        <v>51</v>
      </c>
      <c r="U3133" t="s">
        <v>96</v>
      </c>
      <c r="V3133">
        <v>1</v>
      </c>
      <c r="W3133" s="1">
        <v>1365</v>
      </c>
      <c r="X3133">
        <v>0</v>
      </c>
      <c r="Y3133">
        <v>5</v>
      </c>
      <c r="Z3133">
        <v>5</v>
      </c>
      <c r="AA3133">
        <v>1</v>
      </c>
      <c r="AB3133" s="2">
        <v>0</v>
      </c>
      <c r="AC3133" s="1">
        <v>0</v>
      </c>
      <c r="AD3133" s="7">
        <v>43550</v>
      </c>
      <c r="AE3133" s="7">
        <v>43550</v>
      </c>
      <c r="AF3133">
        <v>0</v>
      </c>
      <c r="AG3133" t="s">
        <v>53</v>
      </c>
      <c r="AH3133" s="2">
        <v>0</v>
      </c>
      <c r="AI3133" s="1">
        <v>0</v>
      </c>
      <c r="AJ3133" s="1">
        <v>0</v>
      </c>
      <c r="AK3133" s="60" t="str">
        <f>+IF(Tabla1[[#This Row],[REQUEST_TY]]="SR MANTENIMIENTO CORRECTIVO", "EMERGENCIA", "OTROS")</f>
        <v>OTROS</v>
      </c>
      <c r="AL3133" s="6" t="str">
        <f>+_xlfn.IFS(Tabla1[[#This Row],[Veces obj]]&lt;=1,"0-1",Tabla1[[#This Row],[Veces obj]]&lt;=2,"1-2",Tabla1[[#This Row],[Veces obj]]&lt;=3,"2-3",TRUE,"&gt;3")</f>
        <v>0-1</v>
      </c>
      <c r="AM3133" s="60" t="str">
        <f>+_xlfn.IFS(MONTH(Tabla1[[#This Row],[MES]])&lt;=3,"Q1",MONTH(Tabla1[[#This Row],[MES]])&lt;=6,"Q2",MONTH(Tabla1[[#This Row],[MES]])&lt;=9,"Q3",TRUE,"Q4")</f>
        <v>Q1</v>
      </c>
      <c r="AN3133" s="15" t="str">
        <f>+IFERROR(VLOOKUP(Tabla1[[#This Row],[CUENTA]],CTAS[],2,0),"OTROS")</f>
        <v>OTROS</v>
      </c>
      <c r="AP3133" s="15" t="str">
        <f>+IFERROR(VLOOKUP(Tabla1[[#This Row],[EMPLEADO]],IS[],3,0),"OTROS")</f>
        <v>CHIHUAHUA</v>
      </c>
      <c r="AQ3133" s="15" t="str">
        <f>+IFERROR(VLOOKUP(Tabla1[[#This Row],[EMPLEADO]],IS[[NÓMINA]:[INGENIERO]],2,0),"OTROS")</f>
        <v>FERNANDO CHAVIRA</v>
      </c>
    </row>
    <row r="3134" spans="1:43" x14ac:dyDescent="0.25">
      <c r="A3134" t="s">
        <v>7477</v>
      </c>
      <c r="B3134">
        <v>1</v>
      </c>
      <c r="C3134" t="s">
        <v>9569</v>
      </c>
      <c r="D3134" t="s">
        <v>38</v>
      </c>
      <c r="E3134" t="s">
        <v>133</v>
      </c>
      <c r="F3134" t="s">
        <v>9570</v>
      </c>
      <c r="G3134" s="17" t="s">
        <v>4085</v>
      </c>
      <c r="H3134" t="s">
        <v>592</v>
      </c>
      <c r="I3134" t="s">
        <v>43</v>
      </c>
      <c r="J3134" t="s">
        <v>8</v>
      </c>
      <c r="K3134" t="s">
        <v>59</v>
      </c>
      <c r="L3134" t="s">
        <v>2364</v>
      </c>
      <c r="M3134" t="s">
        <v>2365</v>
      </c>
      <c r="N3134">
        <v>0</v>
      </c>
      <c r="O3134" t="s">
        <v>47</v>
      </c>
      <c r="P3134">
        <v>2</v>
      </c>
      <c r="Q3134" t="s">
        <v>388</v>
      </c>
      <c r="R3134" t="s">
        <v>138</v>
      </c>
      <c r="S3134" t="s">
        <v>139</v>
      </c>
      <c r="T3134" t="s">
        <v>208</v>
      </c>
      <c r="U3134" t="s">
        <v>872</v>
      </c>
      <c r="V3134">
        <v>0</v>
      </c>
      <c r="W3134" s="1">
        <v>0</v>
      </c>
      <c r="X3134">
        <v>1</v>
      </c>
      <c r="Y3134">
        <v>2.97</v>
      </c>
      <c r="Z3134">
        <v>6</v>
      </c>
      <c r="AA3134">
        <v>0.49500000000000005</v>
      </c>
      <c r="AB3134" s="2">
        <v>0</v>
      </c>
      <c r="AC3134" s="1">
        <v>0</v>
      </c>
      <c r="AD3134" s="7">
        <v>43549</v>
      </c>
      <c r="AE3134" s="7">
        <v>43549</v>
      </c>
      <c r="AF3134">
        <v>0</v>
      </c>
      <c r="AG3134" t="s">
        <v>53</v>
      </c>
      <c r="AH3134" s="2">
        <v>0</v>
      </c>
      <c r="AI3134" s="1">
        <v>0</v>
      </c>
      <c r="AJ3134" s="1">
        <v>0</v>
      </c>
      <c r="AK3134" s="60" t="str">
        <f>+IF(Tabla1[[#This Row],[REQUEST_TY]]="SR MANTENIMIENTO CORRECTIVO", "EMERGENCIA", "OTROS")</f>
        <v>EMERGENCIA</v>
      </c>
      <c r="AL3134" s="6" t="str">
        <f>+_xlfn.IFS(Tabla1[[#This Row],[Veces obj]]&lt;=1,"0-1",Tabla1[[#This Row],[Veces obj]]&lt;=2,"1-2",Tabla1[[#This Row],[Veces obj]]&lt;=3,"2-3",TRUE,"&gt;3")</f>
        <v>0-1</v>
      </c>
      <c r="AM3134" s="60" t="str">
        <f>+_xlfn.IFS(MONTH(Tabla1[[#This Row],[MES]])&lt;=3,"Q1",MONTH(Tabla1[[#This Row],[MES]])&lt;=6,"Q2",MONTH(Tabla1[[#This Row],[MES]])&lt;=9,"Q3",TRUE,"Q4")</f>
        <v>Q1</v>
      </c>
      <c r="AN3134" s="15" t="str">
        <f>+IFERROR(VLOOKUP(Tabla1[[#This Row],[CUENTA]],CTAS[],2,0),"OTROS")</f>
        <v>OTROS</v>
      </c>
      <c r="AP3134" s="15" t="str">
        <f>+IFERROR(VLOOKUP(Tabla1[[#This Row],[EMPLEADO]],IS[],3,0),"OTROS")</f>
        <v>CHIHUAHUA</v>
      </c>
      <c r="AQ3134" s="15" t="str">
        <f>+IFERROR(VLOOKUP(Tabla1[[#This Row],[EMPLEADO]],IS[[NÓMINA]:[INGENIERO]],2,0),"OTROS")</f>
        <v>VICTOR MENDEZ</v>
      </c>
    </row>
    <row r="3135" spans="1:43" x14ac:dyDescent="0.25">
      <c r="A3135" t="s">
        <v>7477</v>
      </c>
      <c r="B3135">
        <v>1</v>
      </c>
      <c r="C3135" t="s">
        <v>9571</v>
      </c>
      <c r="D3135" t="s">
        <v>38</v>
      </c>
      <c r="E3135" t="s">
        <v>2243</v>
      </c>
      <c r="F3135" t="s">
        <v>9572</v>
      </c>
      <c r="G3135" s="17" t="s">
        <v>2245</v>
      </c>
      <c r="H3135" t="s">
        <v>136</v>
      </c>
      <c r="I3135" t="s">
        <v>43</v>
      </c>
      <c r="J3135" t="s">
        <v>8</v>
      </c>
      <c r="K3135" t="s">
        <v>2246</v>
      </c>
      <c r="L3135" t="s">
        <v>2247</v>
      </c>
      <c r="M3135" t="s">
        <v>736</v>
      </c>
      <c r="N3135">
        <v>0</v>
      </c>
      <c r="O3135" t="s">
        <v>47</v>
      </c>
      <c r="P3135">
        <v>7</v>
      </c>
      <c r="Q3135" t="s">
        <v>194</v>
      </c>
      <c r="R3135" t="s">
        <v>440</v>
      </c>
      <c r="S3135" t="s">
        <v>139</v>
      </c>
      <c r="T3135" t="s">
        <v>51</v>
      </c>
      <c r="U3135" t="s">
        <v>224</v>
      </c>
      <c r="V3135">
        <v>0.8</v>
      </c>
      <c r="W3135" s="1">
        <v>1258.4000000000003</v>
      </c>
      <c r="X3135">
        <v>1</v>
      </c>
      <c r="Y3135">
        <v>0.45</v>
      </c>
      <c r="Z3135">
        <v>4</v>
      </c>
      <c r="AA3135">
        <v>0.1125</v>
      </c>
      <c r="AB3135" s="2">
        <v>0</v>
      </c>
      <c r="AC3135" s="1">
        <v>0</v>
      </c>
      <c r="AD3135" s="7">
        <v>43549</v>
      </c>
      <c r="AE3135" s="7">
        <v>43549</v>
      </c>
      <c r="AF3135">
        <v>0</v>
      </c>
      <c r="AG3135" t="s">
        <v>53</v>
      </c>
      <c r="AH3135" s="2">
        <v>0</v>
      </c>
      <c r="AI3135" s="1">
        <v>0</v>
      </c>
      <c r="AJ3135" s="1">
        <v>0</v>
      </c>
      <c r="AK3135" s="60" t="str">
        <f>+IF(Tabla1[[#This Row],[REQUEST_TY]]="SR MANTENIMIENTO CORRECTIVO", "EMERGENCIA", "OTROS")</f>
        <v>EMERGENCIA</v>
      </c>
      <c r="AL3135" s="6" t="str">
        <f>+_xlfn.IFS(Tabla1[[#This Row],[Veces obj]]&lt;=1,"0-1",Tabla1[[#This Row],[Veces obj]]&lt;=2,"1-2",Tabla1[[#This Row],[Veces obj]]&lt;=3,"2-3",TRUE,"&gt;3")</f>
        <v>0-1</v>
      </c>
      <c r="AM3135" s="60" t="str">
        <f>+_xlfn.IFS(MONTH(Tabla1[[#This Row],[MES]])&lt;=3,"Q1",MONTH(Tabla1[[#This Row],[MES]])&lt;=6,"Q2",MONTH(Tabla1[[#This Row],[MES]])&lt;=9,"Q3",TRUE,"Q4")</f>
        <v>Q1</v>
      </c>
      <c r="AN3135" s="15" t="str">
        <f>+IFERROR(VLOOKUP(Tabla1[[#This Row],[CUENTA]],CTAS[],2,0),"OTROS")</f>
        <v>OTROS</v>
      </c>
      <c r="AP3135" s="15" t="str">
        <f>+IFERROR(VLOOKUP(Tabla1[[#This Row],[EMPLEADO]],IS[],3,0),"OTROS")</f>
        <v>OTROS</v>
      </c>
      <c r="AQ3135" s="15" t="str">
        <f>+IFERROR(VLOOKUP(Tabla1[[#This Row],[EMPLEADO]],IS[[NÓMINA]:[INGENIERO]],2,0),"OTROS")</f>
        <v>OTROS</v>
      </c>
    </row>
    <row r="3136" spans="1:43" x14ac:dyDescent="0.25">
      <c r="A3136" t="s">
        <v>7477</v>
      </c>
      <c r="B3136">
        <v>1</v>
      </c>
      <c r="C3136" t="s">
        <v>9573</v>
      </c>
      <c r="D3136" t="s">
        <v>38</v>
      </c>
      <c r="E3136" t="s">
        <v>190</v>
      </c>
      <c r="F3136" t="s">
        <v>9574</v>
      </c>
      <c r="G3136" s="17" t="s">
        <v>192</v>
      </c>
      <c r="H3136" t="s">
        <v>150</v>
      </c>
      <c r="I3136" t="s">
        <v>43</v>
      </c>
      <c r="J3136" t="s">
        <v>8</v>
      </c>
      <c r="K3136" t="s">
        <v>151</v>
      </c>
      <c r="L3136" t="s">
        <v>193</v>
      </c>
      <c r="M3136" t="s">
        <v>73</v>
      </c>
      <c r="N3136">
        <v>0</v>
      </c>
      <c r="O3136" t="s">
        <v>47</v>
      </c>
      <c r="P3136">
        <v>2</v>
      </c>
      <c r="Q3136" t="s">
        <v>388</v>
      </c>
      <c r="R3136" t="s">
        <v>63</v>
      </c>
      <c r="S3136" t="s">
        <v>64</v>
      </c>
      <c r="T3136" t="s">
        <v>51</v>
      </c>
      <c r="U3136" t="s">
        <v>389</v>
      </c>
      <c r="V3136">
        <v>0</v>
      </c>
      <c r="W3136" s="1">
        <v>0</v>
      </c>
      <c r="X3136">
        <v>1</v>
      </c>
      <c r="Y3136">
        <v>0</v>
      </c>
      <c r="Z3136">
        <v>5</v>
      </c>
      <c r="AA3136">
        <v>0</v>
      </c>
      <c r="AB3136" s="2">
        <v>0</v>
      </c>
      <c r="AC3136" s="1">
        <v>0</v>
      </c>
      <c r="AD3136" s="7">
        <v>43550</v>
      </c>
      <c r="AE3136" s="7">
        <v>43550</v>
      </c>
      <c r="AF3136">
        <v>0</v>
      </c>
      <c r="AG3136" t="s">
        <v>53</v>
      </c>
      <c r="AH3136" s="2">
        <v>0</v>
      </c>
      <c r="AI3136" s="1">
        <v>0</v>
      </c>
      <c r="AJ3136" s="1">
        <v>0</v>
      </c>
      <c r="AK3136" s="60" t="str">
        <f>+IF(Tabla1[[#This Row],[REQUEST_TY]]="SR MANTENIMIENTO CORRECTIVO", "EMERGENCIA", "OTROS")</f>
        <v>EMERGENCIA</v>
      </c>
      <c r="AL3136" s="6" t="str">
        <f>+_xlfn.IFS(Tabla1[[#This Row],[Veces obj]]&lt;=1,"0-1",Tabla1[[#This Row],[Veces obj]]&lt;=2,"1-2",Tabla1[[#This Row],[Veces obj]]&lt;=3,"2-3",TRUE,"&gt;3")</f>
        <v>0-1</v>
      </c>
      <c r="AM3136" s="60" t="str">
        <f>+_xlfn.IFS(MONTH(Tabla1[[#This Row],[MES]])&lt;=3,"Q1",MONTH(Tabla1[[#This Row],[MES]])&lt;=6,"Q2",MONTH(Tabla1[[#This Row],[MES]])&lt;=9,"Q3",TRUE,"Q4")</f>
        <v>Q1</v>
      </c>
      <c r="AN3136" s="15" t="str">
        <f>+IFERROR(VLOOKUP(Tabla1[[#This Row],[CUENTA]],CTAS[],2,0),"OTROS")</f>
        <v>HONEYWELL</v>
      </c>
      <c r="AP3136" s="15" t="str">
        <f>+IFERROR(VLOOKUP(Tabla1[[#This Row],[EMPLEADO]],IS[],3,0),"OTROS")</f>
        <v>JUAREZ</v>
      </c>
      <c r="AQ3136" s="15" t="str">
        <f>+IFERROR(VLOOKUP(Tabla1[[#This Row],[EMPLEADO]],IS[[NÓMINA]:[INGENIERO]],2,0),"OTROS")</f>
        <v>CARLOS MONTOYA</v>
      </c>
    </row>
    <row r="3137" spans="1:43" x14ac:dyDescent="0.25">
      <c r="A3137" t="s">
        <v>7477</v>
      </c>
      <c r="B3137">
        <v>1</v>
      </c>
      <c r="C3137" t="s">
        <v>9575</v>
      </c>
      <c r="D3137" t="s">
        <v>38</v>
      </c>
      <c r="E3137" t="s">
        <v>5895</v>
      </c>
      <c r="F3137" t="s">
        <v>9576</v>
      </c>
      <c r="G3137" s="17" t="s">
        <v>9577</v>
      </c>
      <c r="H3137" t="s">
        <v>740</v>
      </c>
      <c r="I3137" t="s">
        <v>43</v>
      </c>
      <c r="J3137" t="s">
        <v>8</v>
      </c>
      <c r="K3137" t="s">
        <v>1273</v>
      </c>
      <c r="L3137" t="s">
        <v>3264</v>
      </c>
      <c r="M3137" t="s">
        <v>736</v>
      </c>
      <c r="N3137">
        <v>0</v>
      </c>
      <c r="O3137" t="s">
        <v>47</v>
      </c>
      <c r="P3137">
        <v>1072</v>
      </c>
      <c r="Q3137" t="s">
        <v>48</v>
      </c>
      <c r="R3137" t="s">
        <v>235</v>
      </c>
      <c r="S3137" t="s">
        <v>50</v>
      </c>
      <c r="T3137" t="s">
        <v>51</v>
      </c>
      <c r="U3137" t="s">
        <v>52</v>
      </c>
      <c r="V3137">
        <v>1.05</v>
      </c>
      <c r="W3137" s="1">
        <v>750.75000000000011</v>
      </c>
      <c r="X3137">
        <v>1</v>
      </c>
      <c r="Y3137">
        <v>0</v>
      </c>
      <c r="Z3137">
        <v>5</v>
      </c>
      <c r="AA3137">
        <v>0</v>
      </c>
      <c r="AB3137" s="2">
        <v>0</v>
      </c>
      <c r="AC3137" s="1">
        <v>0</v>
      </c>
      <c r="AD3137" s="7">
        <v>43551</v>
      </c>
      <c r="AE3137" s="7">
        <v>43551</v>
      </c>
      <c r="AF3137">
        <v>0</v>
      </c>
      <c r="AG3137" t="s">
        <v>53</v>
      </c>
      <c r="AH3137" s="2">
        <v>0</v>
      </c>
      <c r="AI3137" s="1">
        <v>0</v>
      </c>
      <c r="AJ3137" s="1">
        <v>0</v>
      </c>
      <c r="AK3137" s="60" t="str">
        <f>+IF(Tabla1[[#This Row],[REQUEST_TY]]="SR MANTENIMIENTO CORRECTIVO", "EMERGENCIA", "OTROS")</f>
        <v>EMERGENCIA</v>
      </c>
      <c r="AL3137" s="6" t="str">
        <f>+_xlfn.IFS(Tabla1[[#This Row],[Veces obj]]&lt;=1,"0-1",Tabla1[[#This Row],[Veces obj]]&lt;=2,"1-2",Tabla1[[#This Row],[Veces obj]]&lt;=3,"2-3",TRUE,"&gt;3")</f>
        <v>0-1</v>
      </c>
      <c r="AM3137" s="60" t="str">
        <f>+_xlfn.IFS(MONTH(Tabla1[[#This Row],[MES]])&lt;=3,"Q1",MONTH(Tabla1[[#This Row],[MES]])&lt;=6,"Q2",MONTH(Tabla1[[#This Row],[MES]])&lt;=9,"Q3",TRUE,"Q4")</f>
        <v>Q1</v>
      </c>
      <c r="AN3137" s="15" t="str">
        <f>+IFERROR(VLOOKUP(Tabla1[[#This Row],[CUENTA]],CTAS[],2,0),"OTROS")</f>
        <v>OTROS</v>
      </c>
      <c r="AP3137" s="15" t="str">
        <f>+IFERROR(VLOOKUP(Tabla1[[#This Row],[EMPLEADO]],IS[],3,0),"OTROS")</f>
        <v>OTROS</v>
      </c>
      <c r="AQ3137" s="15" t="str">
        <f>+IFERROR(VLOOKUP(Tabla1[[#This Row],[EMPLEADO]],IS[[NÓMINA]:[INGENIERO]],2,0),"OTROS")</f>
        <v>OTROS</v>
      </c>
    </row>
    <row r="3138" spans="1:43" x14ac:dyDescent="0.25">
      <c r="A3138" t="s">
        <v>7477</v>
      </c>
      <c r="B3138">
        <v>1</v>
      </c>
      <c r="C3138" t="s">
        <v>9578</v>
      </c>
      <c r="D3138" t="s">
        <v>38</v>
      </c>
      <c r="E3138" t="s">
        <v>39</v>
      </c>
      <c r="F3138" t="s">
        <v>9579</v>
      </c>
      <c r="G3138" s="17" t="s">
        <v>8304</v>
      </c>
      <c r="H3138" t="s">
        <v>384</v>
      </c>
      <c r="I3138" t="s">
        <v>43</v>
      </c>
      <c r="J3138" t="s">
        <v>8</v>
      </c>
      <c r="K3138" t="s">
        <v>8305</v>
      </c>
      <c r="L3138" t="s">
        <v>8306</v>
      </c>
      <c r="M3138" t="s">
        <v>3336</v>
      </c>
      <c r="N3138">
        <v>0</v>
      </c>
      <c r="O3138" t="s">
        <v>47</v>
      </c>
      <c r="P3138">
        <v>16</v>
      </c>
      <c r="Q3138" t="s">
        <v>62</v>
      </c>
      <c r="R3138" t="s">
        <v>49</v>
      </c>
      <c r="S3138" t="s">
        <v>50</v>
      </c>
      <c r="T3138" t="s">
        <v>51</v>
      </c>
      <c r="U3138" t="s">
        <v>154</v>
      </c>
      <c r="V3138">
        <v>0.6</v>
      </c>
      <c r="W3138" s="1">
        <v>429.00000000000006</v>
      </c>
      <c r="X3138">
        <v>1</v>
      </c>
      <c r="Y3138">
        <v>1.53</v>
      </c>
      <c r="Z3138">
        <v>5</v>
      </c>
      <c r="AA3138">
        <v>0.30599999999999999</v>
      </c>
      <c r="AB3138" s="2">
        <v>0</v>
      </c>
      <c r="AC3138" s="1">
        <v>0</v>
      </c>
      <c r="AD3138" s="7">
        <v>43551</v>
      </c>
      <c r="AE3138" s="7">
        <v>43551</v>
      </c>
      <c r="AF3138">
        <v>0</v>
      </c>
      <c r="AG3138" t="s">
        <v>53</v>
      </c>
      <c r="AH3138" s="2">
        <v>0</v>
      </c>
      <c r="AI3138" s="1">
        <v>0</v>
      </c>
      <c r="AJ3138" s="1">
        <v>0</v>
      </c>
      <c r="AK3138" s="60" t="str">
        <f>+IF(Tabla1[[#This Row],[REQUEST_TY]]="SR MANTENIMIENTO CORRECTIVO", "EMERGENCIA", "OTROS")</f>
        <v>EMERGENCIA</v>
      </c>
      <c r="AL3138" s="6" t="str">
        <f>+_xlfn.IFS(Tabla1[[#This Row],[Veces obj]]&lt;=1,"0-1",Tabla1[[#This Row],[Veces obj]]&lt;=2,"1-2",Tabla1[[#This Row],[Veces obj]]&lt;=3,"2-3",TRUE,"&gt;3")</f>
        <v>0-1</v>
      </c>
      <c r="AM3138" s="60" t="str">
        <f>+_xlfn.IFS(MONTH(Tabla1[[#This Row],[MES]])&lt;=3,"Q1",MONTH(Tabla1[[#This Row],[MES]])&lt;=6,"Q2",MONTH(Tabla1[[#This Row],[MES]])&lt;=9,"Q3",TRUE,"Q4")</f>
        <v>Q1</v>
      </c>
      <c r="AN3138" s="15" t="str">
        <f>+IFERROR(VLOOKUP(Tabla1[[#This Row],[CUENTA]],CTAS[],2,0),"OTROS")</f>
        <v>OTROS</v>
      </c>
      <c r="AP3138" s="15" t="str">
        <f>+IFERROR(VLOOKUP(Tabla1[[#This Row],[EMPLEADO]],IS[],3,0),"OTROS")</f>
        <v>OTROS</v>
      </c>
      <c r="AQ3138" s="15" t="str">
        <f>+IFERROR(VLOOKUP(Tabla1[[#This Row],[EMPLEADO]],IS[[NÓMINA]:[INGENIERO]],2,0),"OTROS")</f>
        <v>OTROS</v>
      </c>
    </row>
    <row r="3139" spans="1:43" x14ac:dyDescent="0.25">
      <c r="A3139" t="s">
        <v>7477</v>
      </c>
      <c r="B3139">
        <v>1</v>
      </c>
      <c r="C3139" t="s">
        <v>9580</v>
      </c>
      <c r="D3139" t="s">
        <v>38</v>
      </c>
      <c r="E3139" t="s">
        <v>76</v>
      </c>
      <c r="F3139" t="s">
        <v>9581</v>
      </c>
      <c r="G3139" s="17" t="s">
        <v>717</v>
      </c>
      <c r="H3139" t="s">
        <v>471</v>
      </c>
      <c r="I3139" t="s">
        <v>43</v>
      </c>
      <c r="J3139" t="s">
        <v>8</v>
      </c>
      <c r="K3139" t="s">
        <v>102</v>
      </c>
      <c r="L3139" t="s">
        <v>718</v>
      </c>
      <c r="M3139" t="s">
        <v>46</v>
      </c>
      <c r="N3139">
        <v>0</v>
      </c>
      <c r="O3139" t="s">
        <v>47</v>
      </c>
      <c r="P3139">
        <v>37</v>
      </c>
      <c r="Q3139" t="s">
        <v>82</v>
      </c>
      <c r="R3139" t="s">
        <v>63</v>
      </c>
      <c r="S3139" t="s">
        <v>64</v>
      </c>
      <c r="T3139" t="s">
        <v>51</v>
      </c>
      <c r="U3139" t="s">
        <v>83</v>
      </c>
      <c r="V3139">
        <v>1.05</v>
      </c>
      <c r="W3139" s="1">
        <v>1433.25</v>
      </c>
      <c r="X3139">
        <v>1</v>
      </c>
      <c r="Y3139">
        <v>0</v>
      </c>
      <c r="Z3139">
        <v>5</v>
      </c>
      <c r="AA3139">
        <v>0</v>
      </c>
      <c r="AB3139" s="2">
        <v>0</v>
      </c>
      <c r="AC3139" s="1">
        <v>0</v>
      </c>
      <c r="AD3139" s="7">
        <v>43549</v>
      </c>
      <c r="AE3139" s="7">
        <v>43549</v>
      </c>
      <c r="AF3139">
        <v>0</v>
      </c>
      <c r="AG3139" t="s">
        <v>53</v>
      </c>
      <c r="AH3139" s="2">
        <v>0</v>
      </c>
      <c r="AI3139" s="1">
        <v>0</v>
      </c>
      <c r="AJ3139" s="1">
        <v>0</v>
      </c>
      <c r="AK3139" s="60" t="str">
        <f>+IF(Tabla1[[#This Row],[REQUEST_TY]]="SR MANTENIMIENTO CORRECTIVO", "EMERGENCIA", "OTROS")</f>
        <v>EMERGENCIA</v>
      </c>
      <c r="AL3139" s="6" t="str">
        <f>+_xlfn.IFS(Tabla1[[#This Row],[Veces obj]]&lt;=1,"0-1",Tabla1[[#This Row],[Veces obj]]&lt;=2,"1-2",Tabla1[[#This Row],[Veces obj]]&lt;=3,"2-3",TRUE,"&gt;3")</f>
        <v>0-1</v>
      </c>
      <c r="AM3139" s="60" t="str">
        <f>+_xlfn.IFS(MONTH(Tabla1[[#This Row],[MES]])&lt;=3,"Q1",MONTH(Tabla1[[#This Row],[MES]])&lt;=6,"Q2",MONTH(Tabla1[[#This Row],[MES]])&lt;=9,"Q3",TRUE,"Q4")</f>
        <v>Q1</v>
      </c>
      <c r="AN3139" s="15" t="str">
        <f>+IFERROR(VLOOKUP(Tabla1[[#This Row],[CUENTA]],CTAS[],2,0),"OTROS")</f>
        <v>OTROS</v>
      </c>
      <c r="AP3139" s="15" t="str">
        <f>+IFERROR(VLOOKUP(Tabla1[[#This Row],[EMPLEADO]],IS[],3,0),"OTROS")</f>
        <v>OTROS</v>
      </c>
      <c r="AQ3139" s="15" t="str">
        <f>+IFERROR(VLOOKUP(Tabla1[[#This Row],[EMPLEADO]],IS[[NÓMINA]:[INGENIERO]],2,0),"OTROS")</f>
        <v>OTROS</v>
      </c>
    </row>
    <row r="3140" spans="1:43" x14ac:dyDescent="0.25">
      <c r="A3140" t="s">
        <v>7477</v>
      </c>
      <c r="B3140">
        <v>1</v>
      </c>
      <c r="C3140" t="s">
        <v>9582</v>
      </c>
      <c r="D3140" t="s">
        <v>38</v>
      </c>
      <c r="E3140" t="s">
        <v>98</v>
      </c>
      <c r="F3140" t="s">
        <v>9583</v>
      </c>
      <c r="G3140" s="17" t="s">
        <v>1586</v>
      </c>
      <c r="H3140" t="s">
        <v>471</v>
      </c>
      <c r="I3140" t="s">
        <v>43</v>
      </c>
      <c r="J3140" t="s">
        <v>8</v>
      </c>
      <c r="K3140" t="s">
        <v>102</v>
      </c>
      <c r="L3140" t="s">
        <v>718</v>
      </c>
      <c r="M3140" t="s">
        <v>46</v>
      </c>
      <c r="N3140">
        <v>0</v>
      </c>
      <c r="O3140" t="s">
        <v>47</v>
      </c>
      <c r="P3140">
        <v>18</v>
      </c>
      <c r="Q3140" t="s">
        <v>62</v>
      </c>
      <c r="R3140" t="s">
        <v>63</v>
      </c>
      <c r="S3140" t="s">
        <v>64</v>
      </c>
      <c r="T3140" t="s">
        <v>51</v>
      </c>
      <c r="U3140" t="s">
        <v>65</v>
      </c>
      <c r="V3140">
        <v>0.8</v>
      </c>
      <c r="W3140" s="1">
        <v>1092</v>
      </c>
      <c r="X3140">
        <v>1</v>
      </c>
      <c r="Y3140">
        <v>0.9</v>
      </c>
      <c r="Z3140">
        <v>5</v>
      </c>
      <c r="AA3140">
        <v>0.18</v>
      </c>
      <c r="AB3140" s="2">
        <v>0</v>
      </c>
      <c r="AC3140" s="1">
        <v>0</v>
      </c>
      <c r="AD3140" s="7">
        <v>43549</v>
      </c>
      <c r="AE3140" s="7">
        <v>43549</v>
      </c>
      <c r="AF3140">
        <v>0</v>
      </c>
      <c r="AG3140" t="s">
        <v>53</v>
      </c>
      <c r="AH3140" s="2">
        <v>0</v>
      </c>
      <c r="AI3140" s="1">
        <v>0</v>
      </c>
      <c r="AJ3140" s="1">
        <v>0</v>
      </c>
      <c r="AK3140" s="60" t="str">
        <f>+IF(Tabla1[[#This Row],[REQUEST_TY]]="SR MANTENIMIENTO CORRECTIVO", "EMERGENCIA", "OTROS")</f>
        <v>EMERGENCIA</v>
      </c>
      <c r="AL3140" s="6" t="str">
        <f>+_xlfn.IFS(Tabla1[[#This Row],[Veces obj]]&lt;=1,"0-1",Tabla1[[#This Row],[Veces obj]]&lt;=2,"1-2",Tabla1[[#This Row],[Veces obj]]&lt;=3,"2-3",TRUE,"&gt;3")</f>
        <v>0-1</v>
      </c>
      <c r="AM3140" s="60" t="str">
        <f>+_xlfn.IFS(MONTH(Tabla1[[#This Row],[MES]])&lt;=3,"Q1",MONTH(Tabla1[[#This Row],[MES]])&lt;=6,"Q2",MONTH(Tabla1[[#This Row],[MES]])&lt;=9,"Q3",TRUE,"Q4")</f>
        <v>Q1</v>
      </c>
      <c r="AN3140" s="15" t="str">
        <f>+IFERROR(VLOOKUP(Tabla1[[#This Row],[CUENTA]],CTAS[],2,0),"OTROS")</f>
        <v>OTROS</v>
      </c>
      <c r="AP3140" s="15" t="str">
        <f>+IFERROR(VLOOKUP(Tabla1[[#This Row],[EMPLEADO]],IS[],3,0),"OTROS")</f>
        <v>OTROS</v>
      </c>
      <c r="AQ3140" s="15" t="str">
        <f>+IFERROR(VLOOKUP(Tabla1[[#This Row],[EMPLEADO]],IS[[NÓMINA]:[INGENIERO]],2,0),"OTROS")</f>
        <v>OTROS</v>
      </c>
    </row>
    <row r="3141" spans="1:43" x14ac:dyDescent="0.25">
      <c r="A3141" t="s">
        <v>7477</v>
      </c>
      <c r="B3141">
        <v>1</v>
      </c>
      <c r="C3141" t="s">
        <v>9584</v>
      </c>
      <c r="D3141" t="s">
        <v>38</v>
      </c>
      <c r="E3141" t="s">
        <v>133</v>
      </c>
      <c r="F3141" t="s">
        <v>9585</v>
      </c>
      <c r="G3141" s="17" t="s">
        <v>4436</v>
      </c>
      <c r="H3141" t="s">
        <v>915</v>
      </c>
      <c r="I3141" t="s">
        <v>43</v>
      </c>
      <c r="J3141" t="s">
        <v>8</v>
      </c>
      <c r="K3141" t="s">
        <v>59</v>
      </c>
      <c r="L3141" t="s">
        <v>946</v>
      </c>
      <c r="M3141" t="s">
        <v>316</v>
      </c>
      <c r="N3141">
        <v>0</v>
      </c>
      <c r="O3141" t="s">
        <v>47</v>
      </c>
      <c r="P3141">
        <v>26</v>
      </c>
      <c r="Q3141" t="s">
        <v>62</v>
      </c>
      <c r="R3141" t="s">
        <v>138</v>
      </c>
      <c r="S3141" t="s">
        <v>139</v>
      </c>
      <c r="T3141" t="s">
        <v>51</v>
      </c>
      <c r="U3141" t="s">
        <v>262</v>
      </c>
      <c r="V3141">
        <v>1.05</v>
      </c>
      <c r="W3141" s="1">
        <v>1651.6500000000003</v>
      </c>
      <c r="X3141">
        <v>1</v>
      </c>
      <c r="Y3141">
        <v>2</v>
      </c>
      <c r="Z3141">
        <v>4</v>
      </c>
      <c r="AA3141">
        <v>0.5</v>
      </c>
      <c r="AB3141" s="2">
        <v>0</v>
      </c>
      <c r="AC3141" s="1">
        <v>0</v>
      </c>
      <c r="AD3141" s="7">
        <v>43550</v>
      </c>
      <c r="AE3141" s="7">
        <v>43550</v>
      </c>
      <c r="AF3141">
        <v>0</v>
      </c>
      <c r="AG3141" t="s">
        <v>53</v>
      </c>
      <c r="AH3141" s="2">
        <v>0</v>
      </c>
      <c r="AI3141" s="1">
        <v>0</v>
      </c>
      <c r="AJ3141" s="1">
        <v>0</v>
      </c>
      <c r="AK3141" s="60" t="str">
        <f>+IF(Tabla1[[#This Row],[REQUEST_TY]]="SR MANTENIMIENTO CORRECTIVO", "EMERGENCIA", "OTROS")</f>
        <v>EMERGENCIA</v>
      </c>
      <c r="AL3141" s="6" t="str">
        <f>+_xlfn.IFS(Tabla1[[#This Row],[Veces obj]]&lt;=1,"0-1",Tabla1[[#This Row],[Veces obj]]&lt;=2,"1-2",Tabla1[[#This Row],[Veces obj]]&lt;=3,"2-3",TRUE,"&gt;3")</f>
        <v>0-1</v>
      </c>
      <c r="AM3141" s="60" t="str">
        <f>+_xlfn.IFS(MONTH(Tabla1[[#This Row],[MES]])&lt;=3,"Q1",MONTH(Tabla1[[#This Row],[MES]])&lt;=6,"Q2",MONTH(Tabla1[[#This Row],[MES]])&lt;=9,"Q3",TRUE,"Q4")</f>
        <v>Q1</v>
      </c>
      <c r="AN3141" s="15" t="str">
        <f>+IFERROR(VLOOKUP(Tabla1[[#This Row],[CUENTA]],CTAS[],2,0),"OTROS")</f>
        <v>OTROS</v>
      </c>
      <c r="AP3141" s="15" t="str">
        <f>+IFERROR(VLOOKUP(Tabla1[[#This Row],[EMPLEADO]],IS[],3,0),"OTROS")</f>
        <v>OTROS</v>
      </c>
      <c r="AQ3141" s="15" t="str">
        <f>+IFERROR(VLOOKUP(Tabla1[[#This Row],[EMPLEADO]],IS[[NÓMINA]:[INGENIERO]],2,0),"OTROS")</f>
        <v>OTROS</v>
      </c>
    </row>
    <row r="3142" spans="1:43" x14ac:dyDescent="0.25">
      <c r="A3142" t="s">
        <v>7477</v>
      </c>
      <c r="B3142">
        <v>1</v>
      </c>
      <c r="C3142" t="s">
        <v>9586</v>
      </c>
      <c r="D3142" t="s">
        <v>38</v>
      </c>
      <c r="E3142" t="s">
        <v>133</v>
      </c>
      <c r="F3142" t="s">
        <v>9587</v>
      </c>
      <c r="G3142" s="17" t="s">
        <v>4252</v>
      </c>
      <c r="H3142" t="s">
        <v>106</v>
      </c>
      <c r="I3142" t="s">
        <v>43</v>
      </c>
      <c r="J3142" t="s">
        <v>8</v>
      </c>
      <c r="K3142" t="s">
        <v>59</v>
      </c>
      <c r="L3142" t="s">
        <v>309</v>
      </c>
      <c r="M3142" t="s">
        <v>310</v>
      </c>
      <c r="N3142">
        <v>0</v>
      </c>
      <c r="O3142" t="s">
        <v>47</v>
      </c>
      <c r="P3142">
        <v>4</v>
      </c>
      <c r="Q3142" t="s">
        <v>207</v>
      </c>
      <c r="R3142" t="s">
        <v>138</v>
      </c>
      <c r="S3142" t="s">
        <v>139</v>
      </c>
      <c r="T3142" t="s">
        <v>51</v>
      </c>
      <c r="U3142" t="s">
        <v>879</v>
      </c>
      <c r="V3142">
        <v>0.6</v>
      </c>
      <c r="W3142" s="1">
        <v>943.80000000000007</v>
      </c>
      <c r="X3142">
        <v>1</v>
      </c>
      <c r="Y3142">
        <v>0</v>
      </c>
      <c r="Z3142">
        <v>4</v>
      </c>
      <c r="AA3142">
        <v>0</v>
      </c>
      <c r="AB3142" s="2">
        <v>0</v>
      </c>
      <c r="AC3142" s="1">
        <v>0</v>
      </c>
      <c r="AD3142" s="7">
        <v>43549</v>
      </c>
      <c r="AE3142" s="7">
        <v>43549</v>
      </c>
      <c r="AF3142">
        <v>0</v>
      </c>
      <c r="AG3142" t="s">
        <v>53</v>
      </c>
      <c r="AH3142" s="2">
        <v>0</v>
      </c>
      <c r="AI3142" s="1">
        <v>0</v>
      </c>
      <c r="AJ3142" s="1">
        <v>0</v>
      </c>
      <c r="AK3142" s="60" t="str">
        <f>+IF(Tabla1[[#This Row],[REQUEST_TY]]="SR MANTENIMIENTO CORRECTIVO", "EMERGENCIA", "OTROS")</f>
        <v>EMERGENCIA</v>
      </c>
      <c r="AL3142" s="6" t="str">
        <f>+_xlfn.IFS(Tabla1[[#This Row],[Veces obj]]&lt;=1,"0-1",Tabla1[[#This Row],[Veces obj]]&lt;=2,"1-2",Tabla1[[#This Row],[Veces obj]]&lt;=3,"2-3",TRUE,"&gt;3")</f>
        <v>0-1</v>
      </c>
      <c r="AM3142" s="60" t="str">
        <f>+_xlfn.IFS(MONTH(Tabla1[[#This Row],[MES]])&lt;=3,"Q1",MONTH(Tabla1[[#This Row],[MES]])&lt;=6,"Q2",MONTH(Tabla1[[#This Row],[MES]])&lt;=9,"Q3",TRUE,"Q4")</f>
        <v>Q1</v>
      </c>
      <c r="AN3142" s="15" t="str">
        <f>+IFERROR(VLOOKUP(Tabla1[[#This Row],[CUENTA]],CTAS[],2,0),"OTROS")</f>
        <v>OTROS</v>
      </c>
      <c r="AP3142" s="15" t="str">
        <f>+IFERROR(VLOOKUP(Tabla1[[#This Row],[EMPLEADO]],IS[],3,0),"OTROS")</f>
        <v>OTROS</v>
      </c>
      <c r="AQ3142" s="15" t="str">
        <f>+IFERROR(VLOOKUP(Tabla1[[#This Row],[EMPLEADO]],IS[[NÓMINA]:[INGENIERO]],2,0),"OTROS")</f>
        <v>OTROS</v>
      </c>
    </row>
    <row r="3143" spans="1:43" x14ac:dyDescent="0.25">
      <c r="A3143" t="s">
        <v>7477</v>
      </c>
      <c r="B3143">
        <v>1</v>
      </c>
      <c r="C3143" t="s">
        <v>9588</v>
      </c>
      <c r="D3143" t="s">
        <v>38</v>
      </c>
      <c r="E3143" t="s">
        <v>133</v>
      </c>
      <c r="F3143" t="s">
        <v>9589</v>
      </c>
      <c r="G3143" s="17" t="s">
        <v>307</v>
      </c>
      <c r="H3143" t="s">
        <v>106</v>
      </c>
      <c r="I3143" t="s">
        <v>43</v>
      </c>
      <c r="J3143" t="s">
        <v>8</v>
      </c>
      <c r="K3143" t="s">
        <v>59</v>
      </c>
      <c r="L3143" t="s">
        <v>309</v>
      </c>
      <c r="M3143" t="s">
        <v>310</v>
      </c>
      <c r="N3143">
        <v>0</v>
      </c>
      <c r="O3143" t="s">
        <v>47</v>
      </c>
      <c r="P3143">
        <v>4</v>
      </c>
      <c r="Q3143" t="s">
        <v>207</v>
      </c>
      <c r="R3143" t="s">
        <v>138</v>
      </c>
      <c r="S3143" t="s">
        <v>139</v>
      </c>
      <c r="T3143" t="s">
        <v>51</v>
      </c>
      <c r="U3143" t="s">
        <v>879</v>
      </c>
      <c r="V3143">
        <v>0.6</v>
      </c>
      <c r="W3143" s="1">
        <v>943.80000000000007</v>
      </c>
      <c r="X3143">
        <v>1</v>
      </c>
      <c r="Y3143">
        <v>1.1499999999999999</v>
      </c>
      <c r="Z3143">
        <v>4</v>
      </c>
      <c r="AA3143">
        <v>0.28749999999999998</v>
      </c>
      <c r="AB3143" s="2">
        <v>0</v>
      </c>
      <c r="AC3143" s="1">
        <v>0</v>
      </c>
      <c r="AD3143" s="7">
        <v>43549</v>
      </c>
      <c r="AE3143" s="7">
        <v>43549</v>
      </c>
      <c r="AF3143">
        <v>0</v>
      </c>
      <c r="AG3143" t="s">
        <v>53</v>
      </c>
      <c r="AH3143" s="2">
        <v>0</v>
      </c>
      <c r="AI3143" s="1">
        <v>0</v>
      </c>
      <c r="AJ3143" s="1">
        <v>0</v>
      </c>
      <c r="AK3143" s="60" t="str">
        <f>+IF(Tabla1[[#This Row],[REQUEST_TY]]="SR MANTENIMIENTO CORRECTIVO", "EMERGENCIA", "OTROS")</f>
        <v>EMERGENCIA</v>
      </c>
      <c r="AL3143" s="6" t="str">
        <f>+_xlfn.IFS(Tabla1[[#This Row],[Veces obj]]&lt;=1,"0-1",Tabla1[[#This Row],[Veces obj]]&lt;=2,"1-2",Tabla1[[#This Row],[Veces obj]]&lt;=3,"2-3",TRUE,"&gt;3")</f>
        <v>0-1</v>
      </c>
      <c r="AM3143" s="60" t="str">
        <f>+_xlfn.IFS(MONTH(Tabla1[[#This Row],[MES]])&lt;=3,"Q1",MONTH(Tabla1[[#This Row],[MES]])&lt;=6,"Q2",MONTH(Tabla1[[#This Row],[MES]])&lt;=9,"Q3",TRUE,"Q4")</f>
        <v>Q1</v>
      </c>
      <c r="AN3143" s="15" t="str">
        <f>+IFERROR(VLOOKUP(Tabla1[[#This Row],[CUENTA]],CTAS[],2,0),"OTROS")</f>
        <v>OTROS</v>
      </c>
      <c r="AP3143" s="15" t="str">
        <f>+IFERROR(VLOOKUP(Tabla1[[#This Row],[EMPLEADO]],IS[],3,0),"OTROS")</f>
        <v>OTROS</v>
      </c>
      <c r="AQ3143" s="15" t="str">
        <f>+IFERROR(VLOOKUP(Tabla1[[#This Row],[EMPLEADO]],IS[[NÓMINA]:[INGENIERO]],2,0),"OTROS")</f>
        <v>OTROS</v>
      </c>
    </row>
    <row r="3144" spans="1:43" x14ac:dyDescent="0.25">
      <c r="A3144" t="s">
        <v>7477</v>
      </c>
      <c r="B3144">
        <v>1</v>
      </c>
      <c r="C3144" t="s">
        <v>9590</v>
      </c>
      <c r="D3144" t="s">
        <v>38</v>
      </c>
      <c r="E3144" t="s">
        <v>725</v>
      </c>
      <c r="F3144" t="s">
        <v>9591</v>
      </c>
      <c r="G3144" s="17" t="s">
        <v>9592</v>
      </c>
      <c r="H3144" t="s">
        <v>58</v>
      </c>
      <c r="I3144" t="s">
        <v>43</v>
      </c>
      <c r="J3144" t="s">
        <v>8</v>
      </c>
      <c r="K3144" t="s">
        <v>59</v>
      </c>
      <c r="L3144" t="s">
        <v>1598</v>
      </c>
      <c r="M3144" t="s">
        <v>222</v>
      </c>
      <c r="N3144">
        <v>0</v>
      </c>
      <c r="O3144" t="s">
        <v>47</v>
      </c>
      <c r="P3144">
        <v>111</v>
      </c>
      <c r="Q3144" t="s">
        <v>48</v>
      </c>
      <c r="R3144" t="s">
        <v>223</v>
      </c>
      <c r="S3144" t="s">
        <v>139</v>
      </c>
      <c r="T3144" t="s">
        <v>51</v>
      </c>
      <c r="U3144" t="s">
        <v>353</v>
      </c>
      <c r="V3144">
        <v>1.1499999999999999</v>
      </c>
      <c r="W3144" s="1">
        <v>1808.95</v>
      </c>
      <c r="X3144">
        <v>1</v>
      </c>
      <c r="Y3144">
        <v>0</v>
      </c>
      <c r="Z3144">
        <v>4</v>
      </c>
      <c r="AA3144">
        <v>0</v>
      </c>
      <c r="AB3144" s="2">
        <v>0</v>
      </c>
      <c r="AC3144" s="1">
        <v>0</v>
      </c>
      <c r="AD3144" s="7">
        <v>43549</v>
      </c>
      <c r="AE3144" s="7">
        <v>43549</v>
      </c>
      <c r="AF3144">
        <v>0</v>
      </c>
      <c r="AG3144" t="s">
        <v>53</v>
      </c>
      <c r="AH3144" s="2">
        <v>0</v>
      </c>
      <c r="AI3144" s="1">
        <v>0</v>
      </c>
      <c r="AJ3144" s="1">
        <v>0</v>
      </c>
      <c r="AK3144" s="60" t="str">
        <f>+IF(Tabla1[[#This Row],[REQUEST_TY]]="SR MANTENIMIENTO CORRECTIVO", "EMERGENCIA", "OTROS")</f>
        <v>EMERGENCIA</v>
      </c>
      <c r="AL3144" s="6" t="str">
        <f>+_xlfn.IFS(Tabla1[[#This Row],[Veces obj]]&lt;=1,"0-1",Tabla1[[#This Row],[Veces obj]]&lt;=2,"1-2",Tabla1[[#This Row],[Veces obj]]&lt;=3,"2-3",TRUE,"&gt;3")</f>
        <v>0-1</v>
      </c>
      <c r="AM3144" s="60" t="str">
        <f>+_xlfn.IFS(MONTH(Tabla1[[#This Row],[MES]])&lt;=3,"Q1",MONTH(Tabla1[[#This Row],[MES]])&lt;=6,"Q2",MONTH(Tabla1[[#This Row],[MES]])&lt;=9,"Q3",TRUE,"Q4")</f>
        <v>Q1</v>
      </c>
      <c r="AN3144" s="15" t="str">
        <f>+IFERROR(VLOOKUP(Tabla1[[#This Row],[CUENTA]],CTAS[],2,0),"OTROS")</f>
        <v>OTROS</v>
      </c>
      <c r="AP3144" s="15" t="str">
        <f>+IFERROR(VLOOKUP(Tabla1[[#This Row],[EMPLEADO]],IS[],3,0),"OTROS")</f>
        <v>OTROS</v>
      </c>
      <c r="AQ3144" s="15" t="str">
        <f>+IFERROR(VLOOKUP(Tabla1[[#This Row],[EMPLEADO]],IS[[NÓMINA]:[INGENIERO]],2,0),"OTROS")</f>
        <v>OTROS</v>
      </c>
    </row>
    <row r="3145" spans="1:43" x14ac:dyDescent="0.25">
      <c r="A3145" t="s">
        <v>7477</v>
      </c>
      <c r="B3145">
        <v>1</v>
      </c>
      <c r="C3145" t="s">
        <v>9593</v>
      </c>
      <c r="D3145" t="s">
        <v>38</v>
      </c>
      <c r="E3145" t="s">
        <v>217</v>
      </c>
      <c r="F3145" t="s">
        <v>9594</v>
      </c>
      <c r="G3145" s="17" t="s">
        <v>2615</v>
      </c>
      <c r="H3145" t="s">
        <v>58</v>
      </c>
      <c r="I3145" t="s">
        <v>43</v>
      </c>
      <c r="J3145" t="s">
        <v>8</v>
      </c>
      <c r="K3145" t="s">
        <v>59</v>
      </c>
      <c r="L3145" t="s">
        <v>60</v>
      </c>
      <c r="M3145" t="s">
        <v>61</v>
      </c>
      <c r="N3145">
        <v>0</v>
      </c>
      <c r="O3145" t="s">
        <v>47</v>
      </c>
      <c r="P3145">
        <v>81</v>
      </c>
      <c r="Q3145" t="s">
        <v>48</v>
      </c>
      <c r="R3145" t="s">
        <v>223</v>
      </c>
      <c r="S3145" t="s">
        <v>139</v>
      </c>
      <c r="T3145" t="s">
        <v>51</v>
      </c>
      <c r="U3145" t="s">
        <v>353</v>
      </c>
      <c r="V3145">
        <v>1.1499999999999999</v>
      </c>
      <c r="W3145" s="1">
        <v>1808.95</v>
      </c>
      <c r="X3145">
        <v>1</v>
      </c>
      <c r="Y3145">
        <v>2</v>
      </c>
      <c r="Z3145">
        <v>4</v>
      </c>
      <c r="AA3145">
        <v>0.5</v>
      </c>
      <c r="AB3145" s="2">
        <v>0</v>
      </c>
      <c r="AC3145" s="1">
        <v>0</v>
      </c>
      <c r="AD3145" s="7">
        <v>43549</v>
      </c>
      <c r="AE3145" s="7">
        <v>43549</v>
      </c>
      <c r="AF3145">
        <v>0</v>
      </c>
      <c r="AG3145" t="s">
        <v>53</v>
      </c>
      <c r="AH3145" s="2">
        <v>0</v>
      </c>
      <c r="AI3145" s="1">
        <v>0</v>
      </c>
      <c r="AJ3145" s="1">
        <v>0</v>
      </c>
      <c r="AK3145" s="60" t="str">
        <f>+IF(Tabla1[[#This Row],[REQUEST_TY]]="SR MANTENIMIENTO CORRECTIVO", "EMERGENCIA", "OTROS")</f>
        <v>EMERGENCIA</v>
      </c>
      <c r="AL3145" s="6" t="str">
        <f>+_xlfn.IFS(Tabla1[[#This Row],[Veces obj]]&lt;=1,"0-1",Tabla1[[#This Row],[Veces obj]]&lt;=2,"1-2",Tabla1[[#This Row],[Veces obj]]&lt;=3,"2-3",TRUE,"&gt;3")</f>
        <v>0-1</v>
      </c>
      <c r="AM3145" s="60" t="str">
        <f>+_xlfn.IFS(MONTH(Tabla1[[#This Row],[MES]])&lt;=3,"Q1",MONTH(Tabla1[[#This Row],[MES]])&lt;=6,"Q2",MONTH(Tabla1[[#This Row],[MES]])&lt;=9,"Q3",TRUE,"Q4")</f>
        <v>Q1</v>
      </c>
      <c r="AN3145" s="15" t="str">
        <f>+IFERROR(VLOOKUP(Tabla1[[#This Row],[CUENTA]],CTAS[],2,0),"OTROS")</f>
        <v>OTROS</v>
      </c>
      <c r="AP3145" s="15" t="str">
        <f>+IFERROR(VLOOKUP(Tabla1[[#This Row],[EMPLEADO]],IS[],3,0),"OTROS")</f>
        <v>OTROS</v>
      </c>
      <c r="AQ3145" s="15" t="str">
        <f>+IFERROR(VLOOKUP(Tabla1[[#This Row],[EMPLEADO]],IS[[NÓMINA]:[INGENIERO]],2,0),"OTROS")</f>
        <v>OTROS</v>
      </c>
    </row>
    <row r="3146" spans="1:43" x14ac:dyDescent="0.25">
      <c r="A3146" t="s">
        <v>7477</v>
      </c>
      <c r="B3146">
        <v>1</v>
      </c>
      <c r="C3146" t="s">
        <v>9595</v>
      </c>
      <c r="D3146" t="s">
        <v>38</v>
      </c>
      <c r="E3146" t="s">
        <v>5920</v>
      </c>
      <c r="F3146" t="s">
        <v>9596</v>
      </c>
      <c r="G3146" s="17" t="s">
        <v>9597</v>
      </c>
      <c r="H3146" t="s">
        <v>8227</v>
      </c>
      <c r="I3146" t="s">
        <v>43</v>
      </c>
      <c r="J3146" t="s">
        <v>8</v>
      </c>
      <c r="K3146" t="s">
        <v>528</v>
      </c>
      <c r="L3146" t="s">
        <v>8228</v>
      </c>
      <c r="M3146" t="s">
        <v>8229</v>
      </c>
      <c r="N3146">
        <v>1</v>
      </c>
      <c r="O3146" t="s">
        <v>47</v>
      </c>
      <c r="P3146">
        <v>152</v>
      </c>
      <c r="Q3146" t="s">
        <v>48</v>
      </c>
      <c r="R3146" t="s">
        <v>153</v>
      </c>
      <c r="S3146" t="s">
        <v>50</v>
      </c>
      <c r="T3146" t="s">
        <v>208</v>
      </c>
      <c r="U3146" t="s">
        <v>52</v>
      </c>
      <c r="V3146">
        <v>1.05</v>
      </c>
      <c r="W3146" s="1">
        <v>0</v>
      </c>
      <c r="X3146">
        <v>1</v>
      </c>
      <c r="Y3146">
        <v>0.9</v>
      </c>
      <c r="Z3146">
        <v>9</v>
      </c>
      <c r="AA3146">
        <v>0.1</v>
      </c>
      <c r="AB3146" s="2">
        <v>0</v>
      </c>
      <c r="AC3146" s="1">
        <v>0</v>
      </c>
      <c r="AD3146" s="7">
        <v>43549</v>
      </c>
      <c r="AE3146" s="7">
        <v>43549</v>
      </c>
      <c r="AF3146">
        <v>0</v>
      </c>
      <c r="AG3146" t="s">
        <v>53</v>
      </c>
      <c r="AH3146" s="2">
        <v>0</v>
      </c>
      <c r="AI3146" s="1">
        <v>0</v>
      </c>
      <c r="AJ3146" s="1">
        <v>0</v>
      </c>
      <c r="AK3146" s="60" t="str">
        <f>+IF(Tabla1[[#This Row],[REQUEST_TY]]="SR MANTENIMIENTO CORRECTIVO", "EMERGENCIA", "OTROS")</f>
        <v>EMERGENCIA</v>
      </c>
      <c r="AL3146" s="6" t="str">
        <f>+_xlfn.IFS(Tabla1[[#This Row],[Veces obj]]&lt;=1,"0-1",Tabla1[[#This Row],[Veces obj]]&lt;=2,"1-2",Tabla1[[#This Row],[Veces obj]]&lt;=3,"2-3",TRUE,"&gt;3")</f>
        <v>0-1</v>
      </c>
      <c r="AM3146" s="60" t="str">
        <f>+_xlfn.IFS(MONTH(Tabla1[[#This Row],[MES]])&lt;=3,"Q1",MONTH(Tabla1[[#This Row],[MES]])&lt;=6,"Q2",MONTH(Tabla1[[#This Row],[MES]])&lt;=9,"Q3",TRUE,"Q4")</f>
        <v>Q1</v>
      </c>
      <c r="AN3146" s="15" t="str">
        <f>+IFERROR(VLOOKUP(Tabla1[[#This Row],[CUENTA]],CTAS[],2,0),"OTROS")</f>
        <v>OTROS</v>
      </c>
      <c r="AP3146" s="15" t="str">
        <f>+IFERROR(VLOOKUP(Tabla1[[#This Row],[EMPLEADO]],IS[],3,0),"OTROS")</f>
        <v>OTROS</v>
      </c>
      <c r="AQ3146" s="15" t="str">
        <f>+IFERROR(VLOOKUP(Tabla1[[#This Row],[EMPLEADO]],IS[[NÓMINA]:[INGENIERO]],2,0),"OTROS")</f>
        <v>OTROS</v>
      </c>
    </row>
    <row r="3147" spans="1:43" x14ac:dyDescent="0.25">
      <c r="A3147" t="s">
        <v>7477</v>
      </c>
      <c r="B3147">
        <v>1</v>
      </c>
      <c r="C3147" t="s">
        <v>9598</v>
      </c>
      <c r="D3147" t="s">
        <v>38</v>
      </c>
      <c r="E3147" t="s">
        <v>98</v>
      </c>
      <c r="F3147" t="s">
        <v>9599</v>
      </c>
      <c r="G3147" s="17" t="s">
        <v>3351</v>
      </c>
      <c r="H3147" t="s">
        <v>679</v>
      </c>
      <c r="I3147" t="s">
        <v>43</v>
      </c>
      <c r="J3147" t="s">
        <v>8</v>
      </c>
      <c r="K3147" t="s">
        <v>102</v>
      </c>
      <c r="L3147" t="s">
        <v>1651</v>
      </c>
      <c r="M3147" t="s">
        <v>46</v>
      </c>
      <c r="N3147">
        <v>0</v>
      </c>
      <c r="O3147" t="s">
        <v>47</v>
      </c>
      <c r="P3147">
        <v>6</v>
      </c>
      <c r="Q3147" t="s">
        <v>207</v>
      </c>
      <c r="R3147" t="s">
        <v>63</v>
      </c>
      <c r="S3147" t="s">
        <v>64</v>
      </c>
      <c r="T3147" t="s">
        <v>51</v>
      </c>
      <c r="U3147" t="s">
        <v>209</v>
      </c>
      <c r="V3147">
        <v>0</v>
      </c>
      <c r="W3147" s="1">
        <v>0</v>
      </c>
      <c r="X3147">
        <v>1</v>
      </c>
      <c r="Y3147">
        <v>2.81</v>
      </c>
      <c r="Z3147">
        <v>5</v>
      </c>
      <c r="AA3147">
        <v>0.56200000000000006</v>
      </c>
      <c r="AB3147" s="2">
        <v>0</v>
      </c>
      <c r="AC3147" s="1">
        <v>0</v>
      </c>
      <c r="AD3147" s="7">
        <v>43549</v>
      </c>
      <c r="AE3147" s="7">
        <v>43549</v>
      </c>
      <c r="AF3147">
        <v>0</v>
      </c>
      <c r="AG3147" t="s">
        <v>53</v>
      </c>
      <c r="AH3147" s="2">
        <v>0</v>
      </c>
      <c r="AI3147" s="1">
        <v>0</v>
      </c>
      <c r="AJ3147" s="1">
        <v>0</v>
      </c>
      <c r="AK3147" s="60" t="str">
        <f>+IF(Tabla1[[#This Row],[REQUEST_TY]]="SR MANTENIMIENTO CORRECTIVO", "EMERGENCIA", "OTROS")</f>
        <v>EMERGENCIA</v>
      </c>
      <c r="AL3147" s="6" t="str">
        <f>+_xlfn.IFS(Tabla1[[#This Row],[Veces obj]]&lt;=1,"0-1",Tabla1[[#This Row],[Veces obj]]&lt;=2,"1-2",Tabla1[[#This Row],[Veces obj]]&lt;=3,"2-3",TRUE,"&gt;3")</f>
        <v>0-1</v>
      </c>
      <c r="AM3147" s="60" t="str">
        <f>+_xlfn.IFS(MONTH(Tabla1[[#This Row],[MES]])&lt;=3,"Q1",MONTH(Tabla1[[#This Row],[MES]])&lt;=6,"Q2",MONTH(Tabla1[[#This Row],[MES]])&lt;=9,"Q3",TRUE,"Q4")</f>
        <v>Q1</v>
      </c>
      <c r="AN3147" s="15" t="str">
        <f>+IFERROR(VLOOKUP(Tabla1[[#This Row],[CUENTA]],CTAS[],2,0),"OTROS")</f>
        <v>OTROS</v>
      </c>
      <c r="AP3147" s="15" t="str">
        <f>+IFERROR(VLOOKUP(Tabla1[[#This Row],[EMPLEADO]],IS[],3,0),"OTROS")</f>
        <v>OTROS</v>
      </c>
      <c r="AQ3147" s="15" t="str">
        <f>+IFERROR(VLOOKUP(Tabla1[[#This Row],[EMPLEADO]],IS[[NÓMINA]:[INGENIERO]],2,0),"OTROS")</f>
        <v>OTROS</v>
      </c>
    </row>
    <row r="3148" spans="1:43" x14ac:dyDescent="0.25">
      <c r="A3148" t="s">
        <v>7477</v>
      </c>
      <c r="B3148">
        <v>1</v>
      </c>
      <c r="C3148" t="s">
        <v>9600</v>
      </c>
      <c r="D3148" t="s">
        <v>3370</v>
      </c>
      <c r="E3148" t="s">
        <v>7887</v>
      </c>
      <c r="F3148" t="s">
        <v>9601</v>
      </c>
      <c r="G3148" s="17" t="s">
        <v>9602</v>
      </c>
      <c r="H3148" t="s">
        <v>213</v>
      </c>
      <c r="I3148" t="s">
        <v>43</v>
      </c>
      <c r="J3148" t="s">
        <v>8</v>
      </c>
      <c r="K3148" t="s">
        <v>117</v>
      </c>
      <c r="L3148" t="s">
        <v>9603</v>
      </c>
      <c r="M3148" t="s">
        <v>215</v>
      </c>
      <c r="N3148">
        <v>0</v>
      </c>
      <c r="O3148" t="s">
        <v>47</v>
      </c>
      <c r="P3148" t="s">
        <v>822</v>
      </c>
      <c r="Q3148" t="s">
        <v>48</v>
      </c>
      <c r="R3148" t="s">
        <v>317</v>
      </c>
      <c r="S3148" t="s">
        <v>318</v>
      </c>
      <c r="T3148" t="s">
        <v>51</v>
      </c>
      <c r="U3148" t="s">
        <v>353</v>
      </c>
      <c r="V3148">
        <v>1</v>
      </c>
      <c r="W3148" s="1">
        <v>2359.5000000000005</v>
      </c>
      <c r="X3148">
        <v>0</v>
      </c>
      <c r="Y3148">
        <v>4</v>
      </c>
      <c r="Z3148">
        <v>4</v>
      </c>
      <c r="AA3148">
        <v>1</v>
      </c>
      <c r="AB3148" s="2">
        <v>0</v>
      </c>
      <c r="AC3148" s="1">
        <v>0</v>
      </c>
      <c r="AD3148" s="7">
        <v>43549</v>
      </c>
      <c r="AE3148" s="7">
        <v>43552</v>
      </c>
      <c r="AF3148">
        <v>3</v>
      </c>
      <c r="AG3148" t="s">
        <v>1680</v>
      </c>
      <c r="AH3148" s="2">
        <v>0</v>
      </c>
      <c r="AI3148" s="1">
        <v>0</v>
      </c>
      <c r="AJ3148" s="1">
        <v>0</v>
      </c>
      <c r="AK3148" s="60" t="str">
        <f>+IF(Tabla1[[#This Row],[REQUEST_TY]]="SR MANTENIMIENTO CORRECTIVO", "EMERGENCIA", "OTROS")</f>
        <v>OTROS</v>
      </c>
      <c r="AL3148" s="6" t="str">
        <f>+_xlfn.IFS(Tabla1[[#This Row],[Veces obj]]&lt;=1,"0-1",Tabla1[[#This Row],[Veces obj]]&lt;=2,"1-2",Tabla1[[#This Row],[Veces obj]]&lt;=3,"2-3",TRUE,"&gt;3")</f>
        <v>0-1</v>
      </c>
      <c r="AM3148" s="60" t="str">
        <f>+_xlfn.IFS(MONTH(Tabla1[[#This Row],[MES]])&lt;=3,"Q1",MONTH(Tabla1[[#This Row],[MES]])&lt;=6,"Q2",MONTH(Tabla1[[#This Row],[MES]])&lt;=9,"Q3",TRUE,"Q4")</f>
        <v>Q1</v>
      </c>
      <c r="AN3148" s="15" t="str">
        <f>+IFERROR(VLOOKUP(Tabla1[[#This Row],[CUENTA]],CTAS[],2,0),"OTROS")</f>
        <v>OTROS</v>
      </c>
      <c r="AP3148" s="15" t="str">
        <f>+IFERROR(VLOOKUP(Tabla1[[#This Row],[EMPLEADO]],IS[],3,0),"OTROS")</f>
        <v>OTROS</v>
      </c>
      <c r="AQ3148" s="15" t="str">
        <f>+IFERROR(VLOOKUP(Tabla1[[#This Row],[EMPLEADO]],IS[[NÓMINA]:[INGENIERO]],2,0),"OTROS")</f>
        <v>OTROS</v>
      </c>
    </row>
    <row r="3149" spans="1:43" x14ac:dyDescent="0.25">
      <c r="A3149" t="s">
        <v>7477</v>
      </c>
      <c r="B3149">
        <v>1</v>
      </c>
      <c r="C3149" t="s">
        <v>9604</v>
      </c>
      <c r="D3149" t="s">
        <v>38</v>
      </c>
      <c r="E3149" t="s">
        <v>1784</v>
      </c>
      <c r="F3149" t="s">
        <v>9601</v>
      </c>
      <c r="G3149" s="17" t="s">
        <v>3323</v>
      </c>
      <c r="H3149" t="s">
        <v>136</v>
      </c>
      <c r="I3149" t="s">
        <v>43</v>
      </c>
      <c r="J3149" t="s">
        <v>8</v>
      </c>
      <c r="K3149" t="s">
        <v>3324</v>
      </c>
      <c r="L3149" t="s">
        <v>3325</v>
      </c>
      <c r="M3149" t="s">
        <v>736</v>
      </c>
      <c r="N3149">
        <v>0</v>
      </c>
      <c r="O3149" t="s">
        <v>47</v>
      </c>
      <c r="P3149">
        <v>3</v>
      </c>
      <c r="Q3149" t="s">
        <v>388</v>
      </c>
      <c r="R3149" t="s">
        <v>1789</v>
      </c>
      <c r="S3149" t="s">
        <v>110</v>
      </c>
      <c r="T3149" t="s">
        <v>51</v>
      </c>
      <c r="U3149" t="s">
        <v>9557</v>
      </c>
      <c r="V3149">
        <v>0.6</v>
      </c>
      <c r="W3149" s="1">
        <v>1287</v>
      </c>
      <c r="X3149">
        <v>1</v>
      </c>
      <c r="Y3149">
        <v>2.95</v>
      </c>
      <c r="Z3149">
        <v>3</v>
      </c>
      <c r="AA3149">
        <v>0.98333333333333339</v>
      </c>
      <c r="AB3149" s="2">
        <v>0</v>
      </c>
      <c r="AC3149" s="1">
        <v>0</v>
      </c>
      <c r="AD3149" s="7">
        <v>43551</v>
      </c>
      <c r="AE3149" s="7">
        <v>43551</v>
      </c>
      <c r="AF3149">
        <v>0</v>
      </c>
      <c r="AG3149" t="s">
        <v>53</v>
      </c>
      <c r="AH3149" s="2">
        <v>0</v>
      </c>
      <c r="AI3149" s="1">
        <v>0</v>
      </c>
      <c r="AJ3149" s="1">
        <v>0</v>
      </c>
      <c r="AK3149" s="60" t="str">
        <f>+IF(Tabla1[[#This Row],[REQUEST_TY]]="SR MANTENIMIENTO CORRECTIVO", "EMERGENCIA", "OTROS")</f>
        <v>EMERGENCIA</v>
      </c>
      <c r="AL3149" s="6" t="str">
        <f>+_xlfn.IFS(Tabla1[[#This Row],[Veces obj]]&lt;=1,"0-1",Tabla1[[#This Row],[Veces obj]]&lt;=2,"1-2",Tabla1[[#This Row],[Veces obj]]&lt;=3,"2-3",TRUE,"&gt;3")</f>
        <v>0-1</v>
      </c>
      <c r="AM3149" s="60" t="str">
        <f>+_xlfn.IFS(MONTH(Tabla1[[#This Row],[MES]])&lt;=3,"Q1",MONTH(Tabla1[[#This Row],[MES]])&lt;=6,"Q2",MONTH(Tabla1[[#This Row],[MES]])&lt;=9,"Q3",TRUE,"Q4")</f>
        <v>Q1</v>
      </c>
      <c r="AN3149" s="15" t="str">
        <f>+IFERROR(VLOOKUP(Tabla1[[#This Row],[CUENTA]],CTAS[],2,0),"OTROS")</f>
        <v>OTROS</v>
      </c>
      <c r="AP3149" s="15" t="str">
        <f>+IFERROR(VLOOKUP(Tabla1[[#This Row],[EMPLEADO]],IS[],3,0),"OTROS")</f>
        <v>OTROS</v>
      </c>
      <c r="AQ3149" s="15" t="str">
        <f>+IFERROR(VLOOKUP(Tabla1[[#This Row],[EMPLEADO]],IS[[NÓMINA]:[INGENIERO]],2,0),"OTROS")</f>
        <v>OTROS</v>
      </c>
    </row>
    <row r="3150" spans="1:43" x14ac:dyDescent="0.25">
      <c r="A3150" t="s">
        <v>7477</v>
      </c>
      <c r="B3150">
        <v>1</v>
      </c>
      <c r="C3150" t="s">
        <v>9605</v>
      </c>
      <c r="D3150" t="s">
        <v>38</v>
      </c>
      <c r="E3150" t="s">
        <v>226</v>
      </c>
      <c r="F3150" t="s">
        <v>9606</v>
      </c>
      <c r="G3150" s="17" t="s">
        <v>9607</v>
      </c>
      <c r="H3150" t="s">
        <v>8581</v>
      </c>
      <c r="I3150" t="s">
        <v>43</v>
      </c>
      <c r="J3150" t="s">
        <v>8</v>
      </c>
      <c r="K3150" t="s">
        <v>151</v>
      </c>
      <c r="L3150" t="s">
        <v>4005</v>
      </c>
      <c r="M3150" t="s">
        <v>256</v>
      </c>
      <c r="N3150">
        <v>0</v>
      </c>
      <c r="O3150" t="s">
        <v>47</v>
      </c>
      <c r="P3150">
        <v>96</v>
      </c>
      <c r="Q3150" t="s">
        <v>48</v>
      </c>
      <c r="R3150" t="s">
        <v>153</v>
      </c>
      <c r="S3150" t="s">
        <v>50</v>
      </c>
      <c r="T3150" t="s">
        <v>51</v>
      </c>
      <c r="U3150" t="s">
        <v>52</v>
      </c>
      <c r="V3150">
        <v>1.05</v>
      </c>
      <c r="W3150" s="1">
        <v>750.75000000000011</v>
      </c>
      <c r="X3150">
        <v>1</v>
      </c>
      <c r="Y3150">
        <v>5.56</v>
      </c>
      <c r="Z3150">
        <v>5</v>
      </c>
      <c r="AA3150">
        <v>1.1119999999999999</v>
      </c>
      <c r="AB3150" s="2">
        <v>2.7999999999999969E-2</v>
      </c>
      <c r="AC3150" s="1">
        <v>-20.019999999999982</v>
      </c>
      <c r="AD3150" s="7">
        <v>43549</v>
      </c>
      <c r="AE3150" s="7">
        <v>43549</v>
      </c>
      <c r="AF3150">
        <v>0</v>
      </c>
      <c r="AG3150" t="s">
        <v>53</v>
      </c>
      <c r="AH3150" s="2">
        <v>0</v>
      </c>
      <c r="AI3150" s="1">
        <v>0</v>
      </c>
      <c r="AJ3150" s="1">
        <v>0</v>
      </c>
      <c r="AK3150" s="60" t="str">
        <f>+IF(Tabla1[[#This Row],[REQUEST_TY]]="SR MANTENIMIENTO CORRECTIVO", "EMERGENCIA", "OTROS")</f>
        <v>EMERGENCIA</v>
      </c>
      <c r="AL3150" s="6" t="str">
        <f>+_xlfn.IFS(Tabla1[[#This Row],[Veces obj]]&lt;=1,"0-1",Tabla1[[#This Row],[Veces obj]]&lt;=2,"1-2",Tabla1[[#This Row],[Veces obj]]&lt;=3,"2-3",TRUE,"&gt;3")</f>
        <v>1-2</v>
      </c>
      <c r="AM3150" s="60" t="str">
        <f>+_xlfn.IFS(MONTH(Tabla1[[#This Row],[MES]])&lt;=3,"Q1",MONTH(Tabla1[[#This Row],[MES]])&lt;=6,"Q2",MONTH(Tabla1[[#This Row],[MES]])&lt;=9,"Q3",TRUE,"Q4")</f>
        <v>Q1</v>
      </c>
      <c r="AN3150" s="15" t="str">
        <f>+IFERROR(VLOOKUP(Tabla1[[#This Row],[CUENTA]],CTAS[],2,0),"OTROS")</f>
        <v>HONEYWELL</v>
      </c>
      <c r="AP3150" s="15" t="str">
        <f>+IFERROR(VLOOKUP(Tabla1[[#This Row],[EMPLEADO]],IS[],3,0),"OTROS")</f>
        <v>OTROS</v>
      </c>
      <c r="AQ3150" s="15" t="str">
        <f>+IFERROR(VLOOKUP(Tabla1[[#This Row],[EMPLEADO]],IS[[NÓMINA]:[INGENIERO]],2,0),"OTROS")</f>
        <v>OTROS</v>
      </c>
    </row>
    <row r="3151" spans="1:43" x14ac:dyDescent="0.25">
      <c r="A3151" t="s">
        <v>7477</v>
      </c>
      <c r="B3151">
        <v>1</v>
      </c>
      <c r="C3151" t="s">
        <v>9608</v>
      </c>
      <c r="D3151" t="s">
        <v>38</v>
      </c>
      <c r="E3151" t="s">
        <v>888</v>
      </c>
      <c r="F3151" t="s">
        <v>9609</v>
      </c>
      <c r="G3151" s="17" t="s">
        <v>4088</v>
      </c>
      <c r="H3151" t="s">
        <v>124</v>
      </c>
      <c r="I3151" t="s">
        <v>43</v>
      </c>
      <c r="J3151" t="s">
        <v>8</v>
      </c>
      <c r="K3151" t="s">
        <v>1881</v>
      </c>
      <c r="L3151" t="s">
        <v>1882</v>
      </c>
      <c r="M3151" t="s">
        <v>73</v>
      </c>
      <c r="N3151">
        <v>0</v>
      </c>
      <c r="O3151" t="s">
        <v>47</v>
      </c>
      <c r="P3151">
        <v>42</v>
      </c>
      <c r="Q3151" t="s">
        <v>82</v>
      </c>
      <c r="R3151" t="s">
        <v>49</v>
      </c>
      <c r="S3151" t="s">
        <v>50</v>
      </c>
      <c r="T3151" t="s">
        <v>51</v>
      </c>
      <c r="U3151" t="s">
        <v>120</v>
      </c>
      <c r="V3151">
        <v>0.8</v>
      </c>
      <c r="W3151" s="1">
        <v>572.00000000000011</v>
      </c>
      <c r="X3151">
        <v>1</v>
      </c>
      <c r="Y3151">
        <v>1.35</v>
      </c>
      <c r="Z3151">
        <v>5</v>
      </c>
      <c r="AA3151">
        <v>0.27</v>
      </c>
      <c r="AB3151" s="2">
        <v>0</v>
      </c>
      <c r="AC3151" s="1">
        <v>0</v>
      </c>
      <c r="AD3151" s="7">
        <v>43549</v>
      </c>
      <c r="AE3151" s="7">
        <v>43549</v>
      </c>
      <c r="AF3151">
        <v>0</v>
      </c>
      <c r="AG3151" t="s">
        <v>53</v>
      </c>
      <c r="AH3151" s="2">
        <v>0</v>
      </c>
      <c r="AI3151" s="1">
        <v>0</v>
      </c>
      <c r="AJ3151" s="1">
        <v>0</v>
      </c>
      <c r="AK3151" s="60" t="str">
        <f>+IF(Tabla1[[#This Row],[REQUEST_TY]]="SR MANTENIMIENTO CORRECTIVO", "EMERGENCIA", "OTROS")</f>
        <v>EMERGENCIA</v>
      </c>
      <c r="AL3151" s="6" t="str">
        <f>+_xlfn.IFS(Tabla1[[#This Row],[Veces obj]]&lt;=1,"0-1",Tabla1[[#This Row],[Veces obj]]&lt;=2,"1-2",Tabla1[[#This Row],[Veces obj]]&lt;=3,"2-3",TRUE,"&gt;3")</f>
        <v>0-1</v>
      </c>
      <c r="AM3151" s="60" t="str">
        <f>+_xlfn.IFS(MONTH(Tabla1[[#This Row],[MES]])&lt;=3,"Q1",MONTH(Tabla1[[#This Row],[MES]])&lt;=6,"Q2",MONTH(Tabla1[[#This Row],[MES]])&lt;=9,"Q3",TRUE,"Q4")</f>
        <v>Q1</v>
      </c>
      <c r="AN3151" s="15" t="str">
        <f>+IFERROR(VLOOKUP(Tabla1[[#This Row],[CUENTA]],CTAS[],2,0),"OTROS")</f>
        <v>OTROS</v>
      </c>
      <c r="AP3151" s="15" t="str">
        <f>+IFERROR(VLOOKUP(Tabla1[[#This Row],[EMPLEADO]],IS[],3,0),"OTROS")</f>
        <v>JUAREZ</v>
      </c>
      <c r="AQ3151" s="15" t="str">
        <f>+IFERROR(VLOOKUP(Tabla1[[#This Row],[EMPLEADO]],IS[[NÓMINA]:[INGENIERO]],2,0),"OTROS")</f>
        <v>MIGUEL COTA</v>
      </c>
    </row>
    <row r="3152" spans="1:43" x14ac:dyDescent="0.25">
      <c r="A3152" t="s">
        <v>7477</v>
      </c>
      <c r="B3152">
        <v>1</v>
      </c>
      <c r="C3152" t="s">
        <v>9610</v>
      </c>
      <c r="D3152" t="s">
        <v>38</v>
      </c>
      <c r="E3152" t="s">
        <v>694</v>
      </c>
      <c r="F3152" t="s">
        <v>9611</v>
      </c>
      <c r="G3152" s="17" t="s">
        <v>1920</v>
      </c>
      <c r="H3152" t="s">
        <v>1572</v>
      </c>
      <c r="I3152" t="s">
        <v>43</v>
      </c>
      <c r="J3152" t="s">
        <v>8</v>
      </c>
      <c r="K3152" t="s">
        <v>59</v>
      </c>
      <c r="L3152" t="s">
        <v>1706</v>
      </c>
      <c r="M3152" t="s">
        <v>1707</v>
      </c>
      <c r="N3152">
        <v>0</v>
      </c>
      <c r="O3152" t="s">
        <v>47</v>
      </c>
      <c r="P3152">
        <v>33</v>
      </c>
      <c r="Q3152" t="s">
        <v>82</v>
      </c>
      <c r="R3152" t="s">
        <v>138</v>
      </c>
      <c r="S3152" t="s">
        <v>139</v>
      </c>
      <c r="T3152" t="s">
        <v>51</v>
      </c>
      <c r="U3152" t="s">
        <v>140</v>
      </c>
      <c r="V3152">
        <v>1.1000000000000001</v>
      </c>
      <c r="W3152" s="1">
        <v>1730.3000000000004</v>
      </c>
      <c r="X3152">
        <v>1</v>
      </c>
      <c r="Y3152">
        <v>2.33</v>
      </c>
      <c r="Z3152">
        <v>4</v>
      </c>
      <c r="AA3152">
        <v>0.58250000000000002</v>
      </c>
      <c r="AB3152" s="2">
        <v>0</v>
      </c>
      <c r="AC3152" s="1">
        <v>0</v>
      </c>
      <c r="AD3152" s="7">
        <v>43550</v>
      </c>
      <c r="AE3152" s="7">
        <v>43550</v>
      </c>
      <c r="AF3152">
        <v>0</v>
      </c>
      <c r="AG3152" t="s">
        <v>53</v>
      </c>
      <c r="AH3152" s="2">
        <v>0</v>
      </c>
      <c r="AI3152" s="1">
        <v>0</v>
      </c>
      <c r="AJ3152" s="1">
        <v>0</v>
      </c>
      <c r="AK3152" s="60" t="str">
        <f>+IF(Tabla1[[#This Row],[REQUEST_TY]]="SR MANTENIMIENTO CORRECTIVO", "EMERGENCIA", "OTROS")</f>
        <v>EMERGENCIA</v>
      </c>
      <c r="AL3152" s="6" t="str">
        <f>+_xlfn.IFS(Tabla1[[#This Row],[Veces obj]]&lt;=1,"0-1",Tabla1[[#This Row],[Veces obj]]&lt;=2,"1-2",Tabla1[[#This Row],[Veces obj]]&lt;=3,"2-3",TRUE,"&gt;3")</f>
        <v>0-1</v>
      </c>
      <c r="AM3152" s="60" t="str">
        <f>+_xlfn.IFS(MONTH(Tabla1[[#This Row],[MES]])&lt;=3,"Q1",MONTH(Tabla1[[#This Row],[MES]])&lt;=6,"Q2",MONTH(Tabla1[[#This Row],[MES]])&lt;=9,"Q3",TRUE,"Q4")</f>
        <v>Q1</v>
      </c>
      <c r="AN3152" s="15" t="str">
        <f>+IFERROR(VLOOKUP(Tabla1[[#This Row],[CUENTA]],CTAS[],2,0),"OTROS")</f>
        <v>OTROS</v>
      </c>
      <c r="AP3152" s="15" t="str">
        <f>+IFERROR(VLOOKUP(Tabla1[[#This Row],[EMPLEADO]],IS[],3,0),"OTROS")</f>
        <v>OTROS</v>
      </c>
      <c r="AQ3152" s="15" t="str">
        <f>+IFERROR(VLOOKUP(Tabla1[[#This Row],[EMPLEADO]],IS[[NÓMINA]:[INGENIERO]],2,0),"OTROS")</f>
        <v>OTROS</v>
      </c>
    </row>
    <row r="3153" spans="1:43" x14ac:dyDescent="0.25">
      <c r="A3153" t="s">
        <v>7477</v>
      </c>
      <c r="B3153">
        <v>1</v>
      </c>
      <c r="C3153" t="s">
        <v>9612</v>
      </c>
      <c r="D3153" t="s">
        <v>38</v>
      </c>
      <c r="E3153" t="s">
        <v>332</v>
      </c>
      <c r="F3153" t="s">
        <v>9613</v>
      </c>
      <c r="G3153" s="17" t="s">
        <v>6231</v>
      </c>
      <c r="H3153" t="s">
        <v>1572</v>
      </c>
      <c r="I3153" t="s">
        <v>43</v>
      </c>
      <c r="J3153" t="s">
        <v>8</v>
      </c>
      <c r="K3153" t="s">
        <v>59</v>
      </c>
      <c r="L3153" t="s">
        <v>1706</v>
      </c>
      <c r="M3153" t="s">
        <v>1707</v>
      </c>
      <c r="N3153">
        <v>0</v>
      </c>
      <c r="O3153" t="s">
        <v>47</v>
      </c>
      <c r="P3153">
        <v>38</v>
      </c>
      <c r="Q3153" t="s">
        <v>82</v>
      </c>
      <c r="R3153" t="s">
        <v>317</v>
      </c>
      <c r="S3153" t="s">
        <v>318</v>
      </c>
      <c r="T3153" t="s">
        <v>51</v>
      </c>
      <c r="U3153" t="s">
        <v>140</v>
      </c>
      <c r="V3153">
        <v>1.1000000000000001</v>
      </c>
      <c r="W3153" s="1">
        <v>1730.3000000000004</v>
      </c>
      <c r="X3153">
        <v>1</v>
      </c>
      <c r="Y3153">
        <v>3.27</v>
      </c>
      <c r="Z3153">
        <v>4</v>
      </c>
      <c r="AA3153">
        <v>0.8175</v>
      </c>
      <c r="AB3153" s="2">
        <v>0</v>
      </c>
      <c r="AC3153" s="1">
        <v>0</v>
      </c>
      <c r="AD3153" s="7">
        <v>43550</v>
      </c>
      <c r="AE3153" s="7">
        <v>43550</v>
      </c>
      <c r="AF3153">
        <v>0</v>
      </c>
      <c r="AG3153" t="s">
        <v>53</v>
      </c>
      <c r="AH3153" s="2">
        <v>0</v>
      </c>
      <c r="AI3153" s="1">
        <v>0</v>
      </c>
      <c r="AJ3153" s="1">
        <v>0</v>
      </c>
      <c r="AK3153" s="60" t="str">
        <f>+IF(Tabla1[[#This Row],[REQUEST_TY]]="SR MANTENIMIENTO CORRECTIVO", "EMERGENCIA", "OTROS")</f>
        <v>EMERGENCIA</v>
      </c>
      <c r="AL3153" s="6" t="str">
        <f>+_xlfn.IFS(Tabla1[[#This Row],[Veces obj]]&lt;=1,"0-1",Tabla1[[#This Row],[Veces obj]]&lt;=2,"1-2",Tabla1[[#This Row],[Veces obj]]&lt;=3,"2-3",TRUE,"&gt;3")</f>
        <v>0-1</v>
      </c>
      <c r="AM3153" s="60" t="str">
        <f>+_xlfn.IFS(MONTH(Tabla1[[#This Row],[MES]])&lt;=3,"Q1",MONTH(Tabla1[[#This Row],[MES]])&lt;=6,"Q2",MONTH(Tabla1[[#This Row],[MES]])&lt;=9,"Q3",TRUE,"Q4")</f>
        <v>Q1</v>
      </c>
      <c r="AN3153" s="15" t="str">
        <f>+IFERROR(VLOOKUP(Tabla1[[#This Row],[CUENTA]],CTAS[],2,0),"OTROS")</f>
        <v>OTROS</v>
      </c>
      <c r="AP3153" s="15" t="str">
        <f>+IFERROR(VLOOKUP(Tabla1[[#This Row],[EMPLEADO]],IS[],3,0),"OTROS")</f>
        <v>OTROS</v>
      </c>
      <c r="AQ3153" s="15" t="str">
        <f>+IFERROR(VLOOKUP(Tabla1[[#This Row],[EMPLEADO]],IS[[NÓMINA]:[INGENIERO]],2,0),"OTROS")</f>
        <v>OTROS</v>
      </c>
    </row>
    <row r="3154" spans="1:43" x14ac:dyDescent="0.25">
      <c r="A3154" t="s">
        <v>7477</v>
      </c>
      <c r="B3154">
        <v>1</v>
      </c>
      <c r="C3154" t="s">
        <v>9614</v>
      </c>
      <c r="D3154" t="s">
        <v>38</v>
      </c>
      <c r="E3154" t="s">
        <v>133</v>
      </c>
      <c r="F3154" t="s">
        <v>9615</v>
      </c>
      <c r="G3154" s="17" t="s">
        <v>2368</v>
      </c>
      <c r="H3154" t="s">
        <v>266</v>
      </c>
      <c r="I3154" t="s">
        <v>43</v>
      </c>
      <c r="J3154" t="s">
        <v>8</v>
      </c>
      <c r="K3154" t="s">
        <v>59</v>
      </c>
      <c r="L3154" t="s">
        <v>1102</v>
      </c>
      <c r="M3154" t="s">
        <v>73</v>
      </c>
      <c r="N3154">
        <v>0</v>
      </c>
      <c r="O3154" t="s">
        <v>47</v>
      </c>
      <c r="P3154">
        <v>5</v>
      </c>
      <c r="Q3154" t="s">
        <v>207</v>
      </c>
      <c r="R3154" t="s">
        <v>138</v>
      </c>
      <c r="S3154" t="s">
        <v>139</v>
      </c>
      <c r="T3154" t="s">
        <v>51</v>
      </c>
      <c r="U3154" t="s">
        <v>879</v>
      </c>
      <c r="V3154">
        <v>0.6</v>
      </c>
      <c r="W3154" s="1">
        <v>943.80000000000007</v>
      </c>
      <c r="X3154">
        <v>1</v>
      </c>
      <c r="Y3154">
        <v>1.5</v>
      </c>
      <c r="Z3154">
        <v>4</v>
      </c>
      <c r="AA3154">
        <v>0.375</v>
      </c>
      <c r="AB3154" s="2">
        <v>0</v>
      </c>
      <c r="AC3154" s="1">
        <v>0</v>
      </c>
      <c r="AD3154" s="7">
        <v>43549</v>
      </c>
      <c r="AE3154" s="7">
        <v>43549</v>
      </c>
      <c r="AF3154">
        <v>0</v>
      </c>
      <c r="AG3154" t="s">
        <v>53</v>
      </c>
      <c r="AH3154" s="2">
        <v>0</v>
      </c>
      <c r="AI3154" s="1">
        <v>0</v>
      </c>
      <c r="AJ3154" s="1">
        <v>0</v>
      </c>
      <c r="AK3154" s="60" t="str">
        <f>+IF(Tabla1[[#This Row],[REQUEST_TY]]="SR MANTENIMIENTO CORRECTIVO", "EMERGENCIA", "OTROS")</f>
        <v>EMERGENCIA</v>
      </c>
      <c r="AL3154" s="6" t="str">
        <f>+_xlfn.IFS(Tabla1[[#This Row],[Veces obj]]&lt;=1,"0-1",Tabla1[[#This Row],[Veces obj]]&lt;=2,"1-2",Tabla1[[#This Row],[Veces obj]]&lt;=3,"2-3",TRUE,"&gt;3")</f>
        <v>0-1</v>
      </c>
      <c r="AM3154" s="60" t="str">
        <f>+_xlfn.IFS(MONTH(Tabla1[[#This Row],[MES]])&lt;=3,"Q1",MONTH(Tabla1[[#This Row],[MES]])&lt;=6,"Q2",MONTH(Tabla1[[#This Row],[MES]])&lt;=9,"Q3",TRUE,"Q4")</f>
        <v>Q1</v>
      </c>
      <c r="AN3154" s="15" t="str">
        <f>+IFERROR(VLOOKUP(Tabla1[[#This Row],[CUENTA]],CTAS[],2,0),"OTROS")</f>
        <v>OTROS</v>
      </c>
      <c r="AP3154" s="15" t="str">
        <f>+IFERROR(VLOOKUP(Tabla1[[#This Row],[EMPLEADO]],IS[],3,0),"OTROS")</f>
        <v>JUAREZ</v>
      </c>
      <c r="AQ3154" s="15" t="str">
        <f>+IFERROR(VLOOKUP(Tabla1[[#This Row],[EMPLEADO]],IS[[NÓMINA]:[INGENIERO]],2,0),"OTROS")</f>
        <v>CESAR MAR</v>
      </c>
    </row>
    <row r="3155" spans="1:43" x14ac:dyDescent="0.25">
      <c r="A3155" t="s">
        <v>7477</v>
      </c>
      <c r="B3155">
        <v>1</v>
      </c>
      <c r="C3155" t="s">
        <v>9616</v>
      </c>
      <c r="D3155" t="s">
        <v>3370</v>
      </c>
      <c r="E3155" t="s">
        <v>39</v>
      </c>
      <c r="F3155" t="s">
        <v>9617</v>
      </c>
      <c r="G3155" s="17" t="s">
        <v>9618</v>
      </c>
      <c r="H3155" t="s">
        <v>691</v>
      </c>
      <c r="I3155" t="s">
        <v>43</v>
      </c>
      <c r="J3155" t="s">
        <v>8</v>
      </c>
      <c r="K3155" t="s">
        <v>102</v>
      </c>
      <c r="L3155" t="s">
        <v>753</v>
      </c>
      <c r="M3155" t="s">
        <v>215</v>
      </c>
      <c r="N3155">
        <v>0</v>
      </c>
      <c r="O3155" t="s">
        <v>47</v>
      </c>
      <c r="P3155" t="s">
        <v>822</v>
      </c>
      <c r="Q3155" t="s">
        <v>48</v>
      </c>
      <c r="R3155" t="s">
        <v>49</v>
      </c>
      <c r="S3155" t="s">
        <v>50</v>
      </c>
      <c r="T3155" t="s">
        <v>51</v>
      </c>
      <c r="U3155" t="s">
        <v>52</v>
      </c>
      <c r="V3155">
        <v>1</v>
      </c>
      <c r="W3155" s="1">
        <v>1072.5000000000002</v>
      </c>
      <c r="X3155">
        <v>0</v>
      </c>
      <c r="Y3155">
        <v>5</v>
      </c>
      <c r="Z3155">
        <v>5</v>
      </c>
      <c r="AA3155">
        <v>1</v>
      </c>
      <c r="AB3155" s="2">
        <v>0</v>
      </c>
      <c r="AC3155" s="1">
        <v>0</v>
      </c>
      <c r="AD3155" s="7">
        <v>43552</v>
      </c>
      <c r="AE3155" s="7">
        <v>43552</v>
      </c>
      <c r="AF3155">
        <v>0</v>
      </c>
      <c r="AG3155" t="s">
        <v>53</v>
      </c>
      <c r="AH3155" s="2">
        <v>0</v>
      </c>
      <c r="AI3155" s="1">
        <v>0</v>
      </c>
      <c r="AJ3155" s="1">
        <v>0</v>
      </c>
      <c r="AK3155" s="60" t="str">
        <f>+IF(Tabla1[[#This Row],[REQUEST_TY]]="SR MANTENIMIENTO CORRECTIVO", "EMERGENCIA", "OTROS")</f>
        <v>OTROS</v>
      </c>
      <c r="AL3155" s="6" t="str">
        <f>+_xlfn.IFS(Tabla1[[#This Row],[Veces obj]]&lt;=1,"0-1",Tabla1[[#This Row],[Veces obj]]&lt;=2,"1-2",Tabla1[[#This Row],[Veces obj]]&lt;=3,"2-3",TRUE,"&gt;3")</f>
        <v>0-1</v>
      </c>
      <c r="AM3155" s="60" t="str">
        <f>+_xlfn.IFS(MONTH(Tabla1[[#This Row],[MES]])&lt;=3,"Q1",MONTH(Tabla1[[#This Row],[MES]])&lt;=6,"Q2",MONTH(Tabla1[[#This Row],[MES]])&lt;=9,"Q3",TRUE,"Q4")</f>
        <v>Q1</v>
      </c>
      <c r="AN3155" s="15" t="str">
        <f>+IFERROR(VLOOKUP(Tabla1[[#This Row],[CUENTA]],CTAS[],2,0),"OTROS")</f>
        <v>OTROS</v>
      </c>
      <c r="AP3155" s="15" t="str">
        <f>+IFERROR(VLOOKUP(Tabla1[[#This Row],[EMPLEADO]],IS[],3,0),"OTROS")</f>
        <v>OTROS</v>
      </c>
      <c r="AQ3155" s="15" t="str">
        <f>+IFERROR(VLOOKUP(Tabla1[[#This Row],[EMPLEADO]],IS[[NÓMINA]:[INGENIERO]],2,0),"OTROS")</f>
        <v>OTROS</v>
      </c>
    </row>
    <row r="3156" spans="1:43" x14ac:dyDescent="0.25">
      <c r="A3156" t="s">
        <v>7477</v>
      </c>
      <c r="B3156">
        <v>1</v>
      </c>
      <c r="C3156" t="s">
        <v>9619</v>
      </c>
      <c r="D3156" t="s">
        <v>3691</v>
      </c>
      <c r="E3156" t="s">
        <v>7887</v>
      </c>
      <c r="F3156" t="s">
        <v>9620</v>
      </c>
      <c r="G3156" s="17" t="s">
        <v>9395</v>
      </c>
      <c r="H3156" t="s">
        <v>220</v>
      </c>
      <c r="I3156" t="s">
        <v>43</v>
      </c>
      <c r="J3156" t="s">
        <v>8</v>
      </c>
      <c r="K3156" t="s">
        <v>117</v>
      </c>
      <c r="L3156" t="s">
        <v>9396</v>
      </c>
      <c r="M3156" t="s">
        <v>2495</v>
      </c>
      <c r="N3156">
        <v>0</v>
      </c>
      <c r="O3156" t="s">
        <v>47</v>
      </c>
      <c r="P3156" t="s">
        <v>822</v>
      </c>
      <c r="Q3156" t="s">
        <v>48</v>
      </c>
      <c r="R3156" t="s">
        <v>317</v>
      </c>
      <c r="S3156" t="s">
        <v>318</v>
      </c>
      <c r="T3156" t="s">
        <v>51</v>
      </c>
      <c r="U3156" t="s">
        <v>353</v>
      </c>
      <c r="V3156">
        <v>1</v>
      </c>
      <c r="W3156" s="1">
        <v>1573.0000000000002</v>
      </c>
      <c r="X3156">
        <v>0</v>
      </c>
      <c r="Y3156">
        <v>4</v>
      </c>
      <c r="Z3156">
        <v>4</v>
      </c>
      <c r="AA3156">
        <v>1</v>
      </c>
      <c r="AB3156" s="2">
        <v>0</v>
      </c>
      <c r="AC3156" s="1">
        <v>0</v>
      </c>
      <c r="AD3156" s="7">
        <v>43549</v>
      </c>
      <c r="AE3156" s="7">
        <v>43551</v>
      </c>
      <c r="AF3156">
        <v>2</v>
      </c>
      <c r="AG3156" t="s">
        <v>1680</v>
      </c>
      <c r="AH3156" s="2">
        <v>0</v>
      </c>
      <c r="AI3156" s="1">
        <v>0</v>
      </c>
      <c r="AJ3156" s="1">
        <v>0</v>
      </c>
      <c r="AK3156" s="60" t="str">
        <f>+IF(Tabla1[[#This Row],[REQUEST_TY]]="SR MANTENIMIENTO CORRECTIVO", "EMERGENCIA", "OTROS")</f>
        <v>OTROS</v>
      </c>
      <c r="AL3156" s="6" t="str">
        <f>+_xlfn.IFS(Tabla1[[#This Row],[Veces obj]]&lt;=1,"0-1",Tabla1[[#This Row],[Veces obj]]&lt;=2,"1-2",Tabla1[[#This Row],[Veces obj]]&lt;=3,"2-3",TRUE,"&gt;3")</f>
        <v>0-1</v>
      </c>
      <c r="AM3156" s="60" t="str">
        <f>+_xlfn.IFS(MONTH(Tabla1[[#This Row],[MES]])&lt;=3,"Q1",MONTH(Tabla1[[#This Row],[MES]])&lt;=6,"Q2",MONTH(Tabla1[[#This Row],[MES]])&lt;=9,"Q3",TRUE,"Q4")</f>
        <v>Q1</v>
      </c>
      <c r="AN3156" s="15" t="str">
        <f>+IFERROR(VLOOKUP(Tabla1[[#This Row],[CUENTA]],CTAS[],2,0),"OTROS")</f>
        <v>OTROS</v>
      </c>
      <c r="AP3156" s="15" t="str">
        <f>+IFERROR(VLOOKUP(Tabla1[[#This Row],[EMPLEADO]],IS[],3,0),"OTROS")</f>
        <v>OTROS</v>
      </c>
      <c r="AQ3156" s="15" t="str">
        <f>+IFERROR(VLOOKUP(Tabla1[[#This Row],[EMPLEADO]],IS[[NÓMINA]:[INGENIERO]],2,0),"OTROS")</f>
        <v>OTROS</v>
      </c>
    </row>
    <row r="3157" spans="1:43" x14ac:dyDescent="0.25">
      <c r="A3157" t="s">
        <v>7477</v>
      </c>
      <c r="B3157">
        <v>1</v>
      </c>
      <c r="C3157" t="s">
        <v>9621</v>
      </c>
      <c r="D3157" t="s">
        <v>38</v>
      </c>
      <c r="E3157" t="s">
        <v>1346</v>
      </c>
      <c r="F3157" t="s">
        <v>9622</v>
      </c>
      <c r="G3157" s="17" t="s">
        <v>1348</v>
      </c>
      <c r="H3157" t="s">
        <v>868</v>
      </c>
      <c r="I3157" t="s">
        <v>43</v>
      </c>
      <c r="J3157" t="s">
        <v>8</v>
      </c>
      <c r="K3157" t="s">
        <v>869</v>
      </c>
      <c r="L3157" t="s">
        <v>870</v>
      </c>
      <c r="M3157" t="s">
        <v>871</v>
      </c>
      <c r="N3157">
        <v>1</v>
      </c>
      <c r="O3157" t="s">
        <v>47</v>
      </c>
      <c r="P3157">
        <v>12</v>
      </c>
      <c r="Q3157" t="s">
        <v>194</v>
      </c>
      <c r="R3157" t="s">
        <v>223</v>
      </c>
      <c r="S3157" t="s">
        <v>139</v>
      </c>
      <c r="T3157" t="s">
        <v>51</v>
      </c>
      <c r="U3157" t="s">
        <v>224</v>
      </c>
      <c r="V3157">
        <v>0.8</v>
      </c>
      <c r="W3157" s="1">
        <v>0</v>
      </c>
      <c r="X3157">
        <v>1</v>
      </c>
      <c r="Y3157">
        <v>2.13</v>
      </c>
      <c r="Z3157">
        <v>4</v>
      </c>
      <c r="AA3157">
        <v>0.53249999999999997</v>
      </c>
      <c r="AB3157" s="2">
        <v>0</v>
      </c>
      <c r="AC3157" s="1">
        <v>0</v>
      </c>
      <c r="AD3157" s="7">
        <v>43550</v>
      </c>
      <c r="AE3157" s="7">
        <v>43550</v>
      </c>
      <c r="AF3157">
        <v>0</v>
      </c>
      <c r="AG3157" t="s">
        <v>53</v>
      </c>
      <c r="AH3157" s="2">
        <v>0</v>
      </c>
      <c r="AI3157" s="1">
        <v>0</v>
      </c>
      <c r="AJ3157" s="1">
        <v>0</v>
      </c>
      <c r="AK3157" s="60" t="str">
        <f>+IF(Tabla1[[#This Row],[REQUEST_TY]]="SR MANTENIMIENTO CORRECTIVO", "EMERGENCIA", "OTROS")</f>
        <v>EMERGENCIA</v>
      </c>
      <c r="AL3157" s="6" t="str">
        <f>+_xlfn.IFS(Tabla1[[#This Row],[Veces obj]]&lt;=1,"0-1",Tabla1[[#This Row],[Veces obj]]&lt;=2,"1-2",Tabla1[[#This Row],[Veces obj]]&lt;=3,"2-3",TRUE,"&gt;3")</f>
        <v>0-1</v>
      </c>
      <c r="AM3157" s="60" t="str">
        <f>+_xlfn.IFS(MONTH(Tabla1[[#This Row],[MES]])&lt;=3,"Q1",MONTH(Tabla1[[#This Row],[MES]])&lt;=6,"Q2",MONTH(Tabla1[[#This Row],[MES]])&lt;=9,"Q3",TRUE,"Q4")</f>
        <v>Q1</v>
      </c>
      <c r="AN3157" s="15" t="str">
        <f>+IFERROR(VLOOKUP(Tabla1[[#This Row],[CUENTA]],CTAS[],2,0),"OTROS")</f>
        <v>OTROS</v>
      </c>
      <c r="AP3157" s="15" t="str">
        <f>+IFERROR(VLOOKUP(Tabla1[[#This Row],[EMPLEADO]],IS[],3,0),"OTROS")</f>
        <v>OTROS</v>
      </c>
      <c r="AQ3157" s="15" t="str">
        <f>+IFERROR(VLOOKUP(Tabla1[[#This Row],[EMPLEADO]],IS[[NÓMINA]:[INGENIERO]],2,0),"OTROS")</f>
        <v>OTROS</v>
      </c>
    </row>
    <row r="3158" spans="1:43" x14ac:dyDescent="0.25">
      <c r="A3158" t="s">
        <v>7477</v>
      </c>
      <c r="B3158">
        <v>1</v>
      </c>
      <c r="C3158" t="s">
        <v>9623</v>
      </c>
      <c r="D3158" t="s">
        <v>38</v>
      </c>
      <c r="E3158" t="s">
        <v>865</v>
      </c>
      <c r="F3158" t="s">
        <v>9624</v>
      </c>
      <c r="G3158" s="17" t="s">
        <v>867</v>
      </c>
      <c r="H3158" t="s">
        <v>868</v>
      </c>
      <c r="I3158" t="s">
        <v>43</v>
      </c>
      <c r="J3158" t="s">
        <v>8</v>
      </c>
      <c r="K3158" t="s">
        <v>869</v>
      </c>
      <c r="L3158" t="s">
        <v>870</v>
      </c>
      <c r="M3158" t="s">
        <v>871</v>
      </c>
      <c r="N3158">
        <v>1</v>
      </c>
      <c r="O3158" t="s">
        <v>47</v>
      </c>
      <c r="P3158">
        <v>9</v>
      </c>
      <c r="Q3158" t="s">
        <v>194</v>
      </c>
      <c r="R3158" t="s">
        <v>440</v>
      </c>
      <c r="S3158" t="s">
        <v>139</v>
      </c>
      <c r="T3158" t="s">
        <v>51</v>
      </c>
      <c r="U3158" t="s">
        <v>224</v>
      </c>
      <c r="V3158">
        <v>0.8</v>
      </c>
      <c r="W3158" s="1">
        <v>0</v>
      </c>
      <c r="X3158">
        <v>1</v>
      </c>
      <c r="Y3158">
        <v>1.05</v>
      </c>
      <c r="Z3158">
        <v>4</v>
      </c>
      <c r="AA3158">
        <v>0.26250000000000001</v>
      </c>
      <c r="AB3158" s="2">
        <v>0</v>
      </c>
      <c r="AC3158" s="1">
        <v>0</v>
      </c>
      <c r="AD3158" s="7">
        <v>43552</v>
      </c>
      <c r="AE3158" s="7">
        <v>43552</v>
      </c>
      <c r="AF3158">
        <v>0</v>
      </c>
      <c r="AG3158" t="s">
        <v>53</v>
      </c>
      <c r="AH3158" s="2">
        <v>0</v>
      </c>
      <c r="AI3158" s="1">
        <v>0</v>
      </c>
      <c r="AJ3158" s="1">
        <v>0</v>
      </c>
      <c r="AK3158" s="60" t="str">
        <f>+IF(Tabla1[[#This Row],[REQUEST_TY]]="SR MANTENIMIENTO CORRECTIVO", "EMERGENCIA", "OTROS")</f>
        <v>EMERGENCIA</v>
      </c>
      <c r="AL3158" s="6" t="str">
        <f>+_xlfn.IFS(Tabla1[[#This Row],[Veces obj]]&lt;=1,"0-1",Tabla1[[#This Row],[Veces obj]]&lt;=2,"1-2",Tabla1[[#This Row],[Veces obj]]&lt;=3,"2-3",TRUE,"&gt;3")</f>
        <v>0-1</v>
      </c>
      <c r="AM3158" s="60" t="str">
        <f>+_xlfn.IFS(MONTH(Tabla1[[#This Row],[MES]])&lt;=3,"Q1",MONTH(Tabla1[[#This Row],[MES]])&lt;=6,"Q2",MONTH(Tabla1[[#This Row],[MES]])&lt;=9,"Q3",TRUE,"Q4")</f>
        <v>Q1</v>
      </c>
      <c r="AN3158" s="15" t="str">
        <f>+IFERROR(VLOOKUP(Tabla1[[#This Row],[CUENTA]],CTAS[],2,0),"OTROS")</f>
        <v>OTROS</v>
      </c>
      <c r="AP3158" s="15" t="str">
        <f>+IFERROR(VLOOKUP(Tabla1[[#This Row],[EMPLEADO]],IS[],3,0),"OTROS")</f>
        <v>OTROS</v>
      </c>
      <c r="AQ3158" s="15" t="str">
        <f>+IFERROR(VLOOKUP(Tabla1[[#This Row],[EMPLEADO]],IS[[NÓMINA]:[INGENIERO]],2,0),"OTROS")</f>
        <v>OTROS</v>
      </c>
    </row>
    <row r="3159" spans="1:43" x14ac:dyDescent="0.25">
      <c r="A3159" t="s">
        <v>7477</v>
      </c>
      <c r="B3159">
        <v>1</v>
      </c>
      <c r="C3159" t="s">
        <v>9625</v>
      </c>
      <c r="D3159" t="s">
        <v>38</v>
      </c>
      <c r="E3159" t="s">
        <v>807</v>
      </c>
      <c r="F3159" t="s">
        <v>9626</v>
      </c>
      <c r="G3159" s="17" t="s">
        <v>9627</v>
      </c>
      <c r="H3159" t="s">
        <v>163</v>
      </c>
      <c r="I3159" t="s">
        <v>43</v>
      </c>
      <c r="J3159" t="s">
        <v>8</v>
      </c>
      <c r="K3159" t="s">
        <v>151</v>
      </c>
      <c r="L3159" t="s">
        <v>229</v>
      </c>
      <c r="M3159" t="s">
        <v>165</v>
      </c>
      <c r="N3159">
        <v>0</v>
      </c>
      <c r="O3159" t="s">
        <v>47</v>
      </c>
      <c r="P3159">
        <v>203</v>
      </c>
      <c r="Q3159" t="s">
        <v>48</v>
      </c>
      <c r="R3159" t="s">
        <v>95</v>
      </c>
      <c r="S3159" t="s">
        <v>64</v>
      </c>
      <c r="T3159" t="s">
        <v>51</v>
      </c>
      <c r="U3159" t="s">
        <v>96</v>
      </c>
      <c r="V3159">
        <v>1.1000000000000001</v>
      </c>
      <c r="W3159" s="1">
        <v>1501.5000000000002</v>
      </c>
      <c r="X3159">
        <v>1</v>
      </c>
      <c r="Y3159">
        <v>0.56999999999999995</v>
      </c>
      <c r="Z3159">
        <v>5</v>
      </c>
      <c r="AA3159">
        <v>0.11399999999999999</v>
      </c>
      <c r="AB3159" s="2">
        <v>0</v>
      </c>
      <c r="AC3159" s="1">
        <v>0</v>
      </c>
      <c r="AD3159" s="7">
        <v>43550</v>
      </c>
      <c r="AE3159" s="7">
        <v>43550</v>
      </c>
      <c r="AF3159">
        <v>0</v>
      </c>
      <c r="AG3159" t="s">
        <v>53</v>
      </c>
      <c r="AH3159" s="2">
        <v>0</v>
      </c>
      <c r="AI3159" s="1">
        <v>0</v>
      </c>
      <c r="AJ3159" s="1">
        <v>0</v>
      </c>
      <c r="AK3159" s="60" t="str">
        <f>+IF(Tabla1[[#This Row],[REQUEST_TY]]="SR MANTENIMIENTO CORRECTIVO", "EMERGENCIA", "OTROS")</f>
        <v>EMERGENCIA</v>
      </c>
      <c r="AL3159" s="6" t="str">
        <f>+_xlfn.IFS(Tabla1[[#This Row],[Veces obj]]&lt;=1,"0-1",Tabla1[[#This Row],[Veces obj]]&lt;=2,"1-2",Tabla1[[#This Row],[Veces obj]]&lt;=3,"2-3",TRUE,"&gt;3")</f>
        <v>0-1</v>
      </c>
      <c r="AM3159" s="60" t="str">
        <f>+_xlfn.IFS(MONTH(Tabla1[[#This Row],[MES]])&lt;=3,"Q1",MONTH(Tabla1[[#This Row],[MES]])&lt;=6,"Q2",MONTH(Tabla1[[#This Row],[MES]])&lt;=9,"Q3",TRUE,"Q4")</f>
        <v>Q1</v>
      </c>
      <c r="AN3159" s="15" t="str">
        <f>+IFERROR(VLOOKUP(Tabla1[[#This Row],[CUENTA]],CTAS[],2,0),"OTROS")</f>
        <v>HONEYWELL</v>
      </c>
      <c r="AP3159" s="15" t="str">
        <f>+IFERROR(VLOOKUP(Tabla1[[#This Row],[EMPLEADO]],IS[],3,0),"OTROS")</f>
        <v>CHIHUAHUA</v>
      </c>
      <c r="AQ3159" s="15" t="str">
        <f>+IFERROR(VLOOKUP(Tabla1[[#This Row],[EMPLEADO]],IS[[NÓMINA]:[INGENIERO]],2,0),"OTROS")</f>
        <v>LUIS EDUARDO MUÑOZ</v>
      </c>
    </row>
    <row r="3160" spans="1:43" x14ac:dyDescent="0.25">
      <c r="A3160" t="s">
        <v>7477</v>
      </c>
      <c r="B3160">
        <v>1</v>
      </c>
      <c r="C3160" t="s">
        <v>9628</v>
      </c>
      <c r="D3160" t="s">
        <v>38</v>
      </c>
      <c r="E3160" t="s">
        <v>133</v>
      </c>
      <c r="F3160" t="s">
        <v>9629</v>
      </c>
      <c r="G3160" s="17" t="s">
        <v>1636</v>
      </c>
      <c r="H3160" t="s">
        <v>266</v>
      </c>
      <c r="I3160" t="s">
        <v>43</v>
      </c>
      <c r="J3160" t="s">
        <v>8</v>
      </c>
      <c r="K3160" t="s">
        <v>59</v>
      </c>
      <c r="L3160" t="s">
        <v>1637</v>
      </c>
      <c r="M3160" t="s">
        <v>94</v>
      </c>
      <c r="N3160">
        <v>0</v>
      </c>
      <c r="O3160" t="s">
        <v>47</v>
      </c>
      <c r="P3160">
        <v>19</v>
      </c>
      <c r="Q3160" t="s">
        <v>62</v>
      </c>
      <c r="R3160" t="s">
        <v>138</v>
      </c>
      <c r="S3160" t="s">
        <v>139</v>
      </c>
      <c r="T3160" t="s">
        <v>51</v>
      </c>
      <c r="U3160" t="s">
        <v>262</v>
      </c>
      <c r="V3160">
        <v>1.05</v>
      </c>
      <c r="W3160" s="1">
        <v>1651.6500000000003</v>
      </c>
      <c r="X3160">
        <v>1</v>
      </c>
      <c r="Y3160">
        <v>2.35</v>
      </c>
      <c r="Z3160">
        <v>4</v>
      </c>
      <c r="AA3160">
        <v>0.58750000000000002</v>
      </c>
      <c r="AB3160" s="2">
        <v>0</v>
      </c>
      <c r="AC3160" s="1">
        <v>0</v>
      </c>
      <c r="AD3160" s="7">
        <v>43549</v>
      </c>
      <c r="AE3160" s="7">
        <v>43549</v>
      </c>
      <c r="AF3160">
        <v>0</v>
      </c>
      <c r="AG3160" t="s">
        <v>53</v>
      </c>
      <c r="AH3160" s="2">
        <v>0</v>
      </c>
      <c r="AI3160" s="1">
        <v>0</v>
      </c>
      <c r="AJ3160" s="1">
        <v>0</v>
      </c>
      <c r="AK3160" s="60" t="str">
        <f>+IF(Tabla1[[#This Row],[REQUEST_TY]]="SR MANTENIMIENTO CORRECTIVO", "EMERGENCIA", "OTROS")</f>
        <v>EMERGENCIA</v>
      </c>
      <c r="AL3160" s="6" t="str">
        <f>+_xlfn.IFS(Tabla1[[#This Row],[Veces obj]]&lt;=1,"0-1",Tabla1[[#This Row],[Veces obj]]&lt;=2,"1-2",Tabla1[[#This Row],[Veces obj]]&lt;=3,"2-3",TRUE,"&gt;3")</f>
        <v>0-1</v>
      </c>
      <c r="AM3160" s="60" t="str">
        <f>+_xlfn.IFS(MONTH(Tabla1[[#This Row],[MES]])&lt;=3,"Q1",MONTH(Tabla1[[#This Row],[MES]])&lt;=6,"Q2",MONTH(Tabla1[[#This Row],[MES]])&lt;=9,"Q3",TRUE,"Q4")</f>
        <v>Q1</v>
      </c>
      <c r="AN3160" s="15" t="str">
        <f>+IFERROR(VLOOKUP(Tabla1[[#This Row],[CUENTA]],CTAS[],2,0),"OTROS")</f>
        <v>OTROS</v>
      </c>
      <c r="AP3160" s="15" t="str">
        <f>+IFERROR(VLOOKUP(Tabla1[[#This Row],[EMPLEADO]],IS[],3,0),"OTROS")</f>
        <v>JUAREZ</v>
      </c>
      <c r="AQ3160" s="15" t="str">
        <f>+IFERROR(VLOOKUP(Tabla1[[#This Row],[EMPLEADO]],IS[[NÓMINA]:[INGENIERO]],2,0),"OTROS")</f>
        <v>CESAR MAR</v>
      </c>
    </row>
    <row r="3161" spans="1:43" x14ac:dyDescent="0.25">
      <c r="A3161" t="s">
        <v>7477</v>
      </c>
      <c r="B3161">
        <v>1</v>
      </c>
      <c r="C3161" t="s">
        <v>9630</v>
      </c>
      <c r="D3161" t="s">
        <v>38</v>
      </c>
      <c r="E3161" t="s">
        <v>133</v>
      </c>
      <c r="F3161" t="s">
        <v>9631</v>
      </c>
      <c r="G3161" s="17" t="s">
        <v>2023</v>
      </c>
      <c r="H3161" t="s">
        <v>384</v>
      </c>
      <c r="I3161" t="s">
        <v>43</v>
      </c>
      <c r="J3161" t="s">
        <v>8</v>
      </c>
      <c r="K3161" t="s">
        <v>59</v>
      </c>
      <c r="L3161" t="s">
        <v>2024</v>
      </c>
      <c r="M3161" t="s">
        <v>1778</v>
      </c>
      <c r="N3161">
        <v>0</v>
      </c>
      <c r="O3161" t="s">
        <v>47</v>
      </c>
      <c r="P3161">
        <v>11</v>
      </c>
      <c r="Q3161" t="s">
        <v>194</v>
      </c>
      <c r="R3161" t="s">
        <v>138</v>
      </c>
      <c r="S3161" t="s">
        <v>139</v>
      </c>
      <c r="T3161" t="s">
        <v>51</v>
      </c>
      <c r="U3161" t="s">
        <v>224</v>
      </c>
      <c r="V3161">
        <v>0.8</v>
      </c>
      <c r="W3161" s="1">
        <v>1258.4000000000003</v>
      </c>
      <c r="X3161">
        <v>1</v>
      </c>
      <c r="Y3161">
        <v>3.72</v>
      </c>
      <c r="Z3161">
        <v>4</v>
      </c>
      <c r="AA3161">
        <v>0.93</v>
      </c>
      <c r="AB3161" s="2">
        <v>0</v>
      </c>
      <c r="AC3161" s="1">
        <v>0</v>
      </c>
      <c r="AD3161" s="7">
        <v>43549</v>
      </c>
      <c r="AE3161" s="7">
        <v>43550</v>
      </c>
      <c r="AF3161">
        <v>1</v>
      </c>
      <c r="AG3161" t="s">
        <v>53</v>
      </c>
      <c r="AH3161" s="2">
        <v>0</v>
      </c>
      <c r="AI3161" s="1">
        <v>0</v>
      </c>
      <c r="AJ3161" s="1">
        <v>0</v>
      </c>
      <c r="AK3161" s="60" t="str">
        <f>+IF(Tabla1[[#This Row],[REQUEST_TY]]="SR MANTENIMIENTO CORRECTIVO", "EMERGENCIA", "OTROS")</f>
        <v>EMERGENCIA</v>
      </c>
      <c r="AL3161" s="6" t="str">
        <f>+_xlfn.IFS(Tabla1[[#This Row],[Veces obj]]&lt;=1,"0-1",Tabla1[[#This Row],[Veces obj]]&lt;=2,"1-2",Tabla1[[#This Row],[Veces obj]]&lt;=3,"2-3",TRUE,"&gt;3")</f>
        <v>0-1</v>
      </c>
      <c r="AM3161" s="60" t="str">
        <f>+_xlfn.IFS(MONTH(Tabla1[[#This Row],[MES]])&lt;=3,"Q1",MONTH(Tabla1[[#This Row],[MES]])&lt;=6,"Q2",MONTH(Tabla1[[#This Row],[MES]])&lt;=9,"Q3",TRUE,"Q4")</f>
        <v>Q1</v>
      </c>
      <c r="AN3161" s="15" t="str">
        <f>+IFERROR(VLOOKUP(Tabla1[[#This Row],[CUENTA]],CTAS[],2,0),"OTROS")</f>
        <v>OTROS</v>
      </c>
      <c r="AP3161" s="15" t="str">
        <f>+IFERROR(VLOOKUP(Tabla1[[#This Row],[EMPLEADO]],IS[],3,0),"OTROS")</f>
        <v>OTROS</v>
      </c>
      <c r="AQ3161" s="15" t="str">
        <f>+IFERROR(VLOOKUP(Tabla1[[#This Row],[EMPLEADO]],IS[[NÓMINA]:[INGENIERO]],2,0),"OTROS")</f>
        <v>OTROS</v>
      </c>
    </row>
    <row r="3162" spans="1:43" x14ac:dyDescent="0.25">
      <c r="A3162" t="s">
        <v>7477</v>
      </c>
      <c r="B3162">
        <v>1</v>
      </c>
      <c r="C3162" t="s">
        <v>9632</v>
      </c>
      <c r="D3162" t="s">
        <v>38</v>
      </c>
      <c r="E3162" t="s">
        <v>294</v>
      </c>
      <c r="F3162" t="s">
        <v>9633</v>
      </c>
      <c r="G3162" s="17" t="s">
        <v>9634</v>
      </c>
      <c r="H3162" t="s">
        <v>79</v>
      </c>
      <c r="I3162" t="s">
        <v>43</v>
      </c>
      <c r="J3162" t="s">
        <v>8</v>
      </c>
      <c r="K3162" t="s">
        <v>1236</v>
      </c>
      <c r="L3162" t="s">
        <v>9635</v>
      </c>
      <c r="M3162" t="s">
        <v>654</v>
      </c>
      <c r="N3162">
        <v>0</v>
      </c>
      <c r="O3162" t="s">
        <v>47</v>
      </c>
      <c r="P3162">
        <v>96</v>
      </c>
      <c r="Q3162" t="s">
        <v>48</v>
      </c>
      <c r="R3162" t="s">
        <v>95</v>
      </c>
      <c r="S3162" t="s">
        <v>64</v>
      </c>
      <c r="T3162" t="s">
        <v>51</v>
      </c>
      <c r="U3162" t="s">
        <v>96</v>
      </c>
      <c r="V3162">
        <v>1.1000000000000001</v>
      </c>
      <c r="W3162" s="1">
        <v>1501.5000000000002</v>
      </c>
      <c r="X3162">
        <v>1</v>
      </c>
      <c r="Y3162">
        <v>2.4300000000000002</v>
      </c>
      <c r="Z3162">
        <v>5</v>
      </c>
      <c r="AA3162">
        <v>0.48600000000000004</v>
      </c>
      <c r="AB3162" s="2">
        <v>0</v>
      </c>
      <c r="AC3162" s="1">
        <v>0</v>
      </c>
      <c r="AD3162" s="7">
        <v>43549</v>
      </c>
      <c r="AE3162" s="7">
        <v>43549</v>
      </c>
      <c r="AF3162">
        <v>0</v>
      </c>
      <c r="AG3162" t="s">
        <v>53</v>
      </c>
      <c r="AH3162" s="2">
        <v>0</v>
      </c>
      <c r="AI3162" s="1">
        <v>0</v>
      </c>
      <c r="AJ3162" s="1">
        <v>0</v>
      </c>
      <c r="AK3162" s="60" t="str">
        <f>+IF(Tabla1[[#This Row],[REQUEST_TY]]="SR MANTENIMIENTO CORRECTIVO", "EMERGENCIA", "OTROS")</f>
        <v>EMERGENCIA</v>
      </c>
      <c r="AL3162" s="6" t="str">
        <f>+_xlfn.IFS(Tabla1[[#This Row],[Veces obj]]&lt;=1,"0-1",Tabla1[[#This Row],[Veces obj]]&lt;=2,"1-2",Tabla1[[#This Row],[Veces obj]]&lt;=3,"2-3",TRUE,"&gt;3")</f>
        <v>0-1</v>
      </c>
      <c r="AM3162" s="60" t="str">
        <f>+_xlfn.IFS(MONTH(Tabla1[[#This Row],[MES]])&lt;=3,"Q1",MONTH(Tabla1[[#This Row],[MES]])&lt;=6,"Q2",MONTH(Tabla1[[#This Row],[MES]])&lt;=9,"Q3",TRUE,"Q4")</f>
        <v>Q1</v>
      </c>
      <c r="AN3162" s="15" t="str">
        <f>+IFERROR(VLOOKUP(Tabla1[[#This Row],[CUENTA]],CTAS[],2,0),"OTROS")</f>
        <v>OTROS</v>
      </c>
      <c r="AP3162" s="15" t="str">
        <f>+IFERROR(VLOOKUP(Tabla1[[#This Row],[EMPLEADO]],IS[],3,0),"OTROS")</f>
        <v>OTROS</v>
      </c>
      <c r="AQ3162" s="15" t="str">
        <f>+IFERROR(VLOOKUP(Tabla1[[#This Row],[EMPLEADO]],IS[[NÓMINA]:[INGENIERO]],2,0),"OTROS")</f>
        <v>OTROS</v>
      </c>
    </row>
    <row r="3163" spans="1:43" x14ac:dyDescent="0.25">
      <c r="A3163" t="s">
        <v>7477</v>
      </c>
      <c r="B3163">
        <v>1</v>
      </c>
      <c r="C3163" t="s">
        <v>9636</v>
      </c>
      <c r="D3163" t="s">
        <v>38</v>
      </c>
      <c r="E3163" t="s">
        <v>98</v>
      </c>
      <c r="F3163" t="s">
        <v>9637</v>
      </c>
      <c r="G3163" s="17" t="s">
        <v>752</v>
      </c>
      <c r="H3163" t="s">
        <v>691</v>
      </c>
      <c r="I3163" t="s">
        <v>43</v>
      </c>
      <c r="J3163" t="s">
        <v>8</v>
      </c>
      <c r="K3163" t="s">
        <v>102</v>
      </c>
      <c r="L3163" t="s">
        <v>753</v>
      </c>
      <c r="M3163" t="s">
        <v>215</v>
      </c>
      <c r="N3163">
        <v>0</v>
      </c>
      <c r="O3163" t="s">
        <v>47</v>
      </c>
      <c r="P3163">
        <v>5</v>
      </c>
      <c r="Q3163" t="s">
        <v>207</v>
      </c>
      <c r="R3163" t="s">
        <v>63</v>
      </c>
      <c r="S3163" t="s">
        <v>64</v>
      </c>
      <c r="T3163" t="s">
        <v>51</v>
      </c>
      <c r="U3163" t="s">
        <v>209</v>
      </c>
      <c r="V3163">
        <v>0</v>
      </c>
      <c r="W3163" s="1">
        <v>0</v>
      </c>
      <c r="X3163">
        <v>1</v>
      </c>
      <c r="Y3163">
        <v>2.59</v>
      </c>
      <c r="Z3163">
        <v>5</v>
      </c>
      <c r="AA3163">
        <v>0.51800000000000002</v>
      </c>
      <c r="AB3163" s="2">
        <v>0</v>
      </c>
      <c r="AC3163" s="1">
        <v>0</v>
      </c>
      <c r="AD3163" s="7">
        <v>43549</v>
      </c>
      <c r="AE3163" s="7">
        <v>43549</v>
      </c>
      <c r="AF3163">
        <v>0</v>
      </c>
      <c r="AG3163" t="s">
        <v>53</v>
      </c>
      <c r="AH3163" s="2">
        <v>0</v>
      </c>
      <c r="AI3163" s="1">
        <v>0</v>
      </c>
      <c r="AJ3163" s="1">
        <v>0</v>
      </c>
      <c r="AK3163" s="60" t="str">
        <f>+IF(Tabla1[[#This Row],[REQUEST_TY]]="SR MANTENIMIENTO CORRECTIVO", "EMERGENCIA", "OTROS")</f>
        <v>EMERGENCIA</v>
      </c>
      <c r="AL3163" s="6" t="str">
        <f>+_xlfn.IFS(Tabla1[[#This Row],[Veces obj]]&lt;=1,"0-1",Tabla1[[#This Row],[Veces obj]]&lt;=2,"1-2",Tabla1[[#This Row],[Veces obj]]&lt;=3,"2-3",TRUE,"&gt;3")</f>
        <v>0-1</v>
      </c>
      <c r="AM3163" s="60" t="str">
        <f>+_xlfn.IFS(MONTH(Tabla1[[#This Row],[MES]])&lt;=3,"Q1",MONTH(Tabla1[[#This Row],[MES]])&lt;=6,"Q2",MONTH(Tabla1[[#This Row],[MES]])&lt;=9,"Q3",TRUE,"Q4")</f>
        <v>Q1</v>
      </c>
      <c r="AN3163" s="15" t="str">
        <f>+IFERROR(VLOOKUP(Tabla1[[#This Row],[CUENTA]],CTAS[],2,0),"OTROS")</f>
        <v>OTROS</v>
      </c>
      <c r="AP3163" s="15" t="str">
        <f>+IFERROR(VLOOKUP(Tabla1[[#This Row],[EMPLEADO]],IS[],3,0),"OTROS")</f>
        <v>OTROS</v>
      </c>
      <c r="AQ3163" s="15" t="str">
        <f>+IFERROR(VLOOKUP(Tabla1[[#This Row],[EMPLEADO]],IS[[NÓMINA]:[INGENIERO]],2,0),"OTROS")</f>
        <v>OTROS</v>
      </c>
    </row>
    <row r="3164" spans="1:43" x14ac:dyDescent="0.25">
      <c r="A3164" t="s">
        <v>7477</v>
      </c>
      <c r="B3164">
        <v>1</v>
      </c>
      <c r="C3164" t="s">
        <v>9638</v>
      </c>
      <c r="D3164" t="s">
        <v>38</v>
      </c>
      <c r="E3164" t="s">
        <v>725</v>
      </c>
      <c r="F3164" t="s">
        <v>9639</v>
      </c>
      <c r="G3164" s="17" t="s">
        <v>5574</v>
      </c>
      <c r="H3164" t="s">
        <v>592</v>
      </c>
      <c r="I3164" t="s">
        <v>43</v>
      </c>
      <c r="J3164" t="s">
        <v>8</v>
      </c>
      <c r="K3164" t="s">
        <v>102</v>
      </c>
      <c r="L3164" t="s">
        <v>671</v>
      </c>
      <c r="M3164" t="s">
        <v>165</v>
      </c>
      <c r="N3164">
        <v>0</v>
      </c>
      <c r="O3164" t="s">
        <v>47</v>
      </c>
      <c r="P3164">
        <v>6</v>
      </c>
      <c r="Q3164" t="s">
        <v>207</v>
      </c>
      <c r="R3164" t="s">
        <v>223</v>
      </c>
      <c r="S3164" t="s">
        <v>139</v>
      </c>
      <c r="T3164" t="s">
        <v>51</v>
      </c>
      <c r="U3164" t="s">
        <v>879</v>
      </c>
      <c r="V3164">
        <v>0.6</v>
      </c>
      <c r="W3164" s="1">
        <v>943.80000000000007</v>
      </c>
      <c r="X3164">
        <v>1</v>
      </c>
      <c r="Y3164">
        <v>1.77</v>
      </c>
      <c r="Z3164">
        <v>4</v>
      </c>
      <c r="AA3164">
        <v>0.4425</v>
      </c>
      <c r="AB3164" s="2">
        <v>0</v>
      </c>
      <c r="AC3164" s="1">
        <v>0</v>
      </c>
      <c r="AD3164" s="7">
        <v>43550</v>
      </c>
      <c r="AE3164" s="7">
        <v>43550</v>
      </c>
      <c r="AF3164">
        <v>0</v>
      </c>
      <c r="AG3164" t="s">
        <v>53</v>
      </c>
      <c r="AH3164" s="2">
        <v>0</v>
      </c>
      <c r="AI3164" s="1">
        <v>0</v>
      </c>
      <c r="AJ3164" s="1">
        <v>0</v>
      </c>
      <c r="AK3164" s="60" t="str">
        <f>+IF(Tabla1[[#This Row],[REQUEST_TY]]="SR MANTENIMIENTO CORRECTIVO", "EMERGENCIA", "OTROS")</f>
        <v>EMERGENCIA</v>
      </c>
      <c r="AL3164" s="6" t="str">
        <f>+_xlfn.IFS(Tabla1[[#This Row],[Veces obj]]&lt;=1,"0-1",Tabla1[[#This Row],[Veces obj]]&lt;=2,"1-2",Tabla1[[#This Row],[Veces obj]]&lt;=3,"2-3",TRUE,"&gt;3")</f>
        <v>0-1</v>
      </c>
      <c r="AM3164" s="60" t="str">
        <f>+_xlfn.IFS(MONTH(Tabla1[[#This Row],[MES]])&lt;=3,"Q1",MONTH(Tabla1[[#This Row],[MES]])&lt;=6,"Q2",MONTH(Tabla1[[#This Row],[MES]])&lt;=9,"Q3",TRUE,"Q4")</f>
        <v>Q1</v>
      </c>
      <c r="AN3164" s="15" t="str">
        <f>+IFERROR(VLOOKUP(Tabla1[[#This Row],[CUENTA]],CTAS[],2,0),"OTROS")</f>
        <v>OTROS</v>
      </c>
      <c r="AP3164" s="15" t="str">
        <f>+IFERROR(VLOOKUP(Tabla1[[#This Row],[EMPLEADO]],IS[],3,0),"OTROS")</f>
        <v>CHIHUAHUA</v>
      </c>
      <c r="AQ3164" s="15" t="str">
        <f>+IFERROR(VLOOKUP(Tabla1[[#This Row],[EMPLEADO]],IS[[NÓMINA]:[INGENIERO]],2,0),"OTROS")</f>
        <v>VICTOR MENDEZ</v>
      </c>
    </row>
    <row r="3165" spans="1:43" x14ac:dyDescent="0.25">
      <c r="A3165" t="s">
        <v>7477</v>
      </c>
      <c r="B3165">
        <v>1</v>
      </c>
      <c r="C3165" t="s">
        <v>9640</v>
      </c>
      <c r="D3165" t="s">
        <v>38</v>
      </c>
      <c r="E3165" t="s">
        <v>98</v>
      </c>
      <c r="F3165" t="s">
        <v>9641</v>
      </c>
      <c r="G3165" s="17" t="s">
        <v>2545</v>
      </c>
      <c r="H3165" t="s">
        <v>163</v>
      </c>
      <c r="I3165" t="s">
        <v>43</v>
      </c>
      <c r="J3165" t="s">
        <v>8</v>
      </c>
      <c r="K3165" t="s">
        <v>102</v>
      </c>
      <c r="L3165" t="s">
        <v>2546</v>
      </c>
      <c r="M3165" t="s">
        <v>119</v>
      </c>
      <c r="N3165">
        <v>0</v>
      </c>
      <c r="O3165" t="s">
        <v>47</v>
      </c>
      <c r="P3165">
        <v>6</v>
      </c>
      <c r="Q3165" t="s">
        <v>207</v>
      </c>
      <c r="R3165" t="s">
        <v>63</v>
      </c>
      <c r="S3165" t="s">
        <v>64</v>
      </c>
      <c r="T3165" t="s">
        <v>51</v>
      </c>
      <c r="U3165" t="s">
        <v>209</v>
      </c>
      <c r="V3165">
        <v>0</v>
      </c>
      <c r="W3165" s="1">
        <v>0</v>
      </c>
      <c r="X3165">
        <v>1</v>
      </c>
      <c r="Y3165">
        <v>0</v>
      </c>
      <c r="Z3165">
        <v>5</v>
      </c>
      <c r="AA3165">
        <v>0</v>
      </c>
      <c r="AB3165" s="2">
        <v>0</v>
      </c>
      <c r="AC3165" s="1">
        <v>0</v>
      </c>
      <c r="AD3165" s="7">
        <v>43549</v>
      </c>
      <c r="AE3165" s="7">
        <v>43549</v>
      </c>
      <c r="AF3165">
        <v>0</v>
      </c>
      <c r="AG3165" t="s">
        <v>53</v>
      </c>
      <c r="AH3165" s="2">
        <v>0</v>
      </c>
      <c r="AI3165" s="1">
        <v>0</v>
      </c>
      <c r="AJ3165" s="1">
        <v>0</v>
      </c>
      <c r="AK3165" s="60" t="str">
        <f>+IF(Tabla1[[#This Row],[REQUEST_TY]]="SR MANTENIMIENTO CORRECTIVO", "EMERGENCIA", "OTROS")</f>
        <v>EMERGENCIA</v>
      </c>
      <c r="AL3165" s="6" t="str">
        <f>+_xlfn.IFS(Tabla1[[#This Row],[Veces obj]]&lt;=1,"0-1",Tabla1[[#This Row],[Veces obj]]&lt;=2,"1-2",Tabla1[[#This Row],[Veces obj]]&lt;=3,"2-3",TRUE,"&gt;3")</f>
        <v>0-1</v>
      </c>
      <c r="AM3165" s="60" t="str">
        <f>+_xlfn.IFS(MONTH(Tabla1[[#This Row],[MES]])&lt;=3,"Q1",MONTH(Tabla1[[#This Row],[MES]])&lt;=6,"Q2",MONTH(Tabla1[[#This Row],[MES]])&lt;=9,"Q3",TRUE,"Q4")</f>
        <v>Q1</v>
      </c>
      <c r="AN3165" s="15" t="str">
        <f>+IFERROR(VLOOKUP(Tabla1[[#This Row],[CUENTA]],CTAS[],2,0),"OTROS")</f>
        <v>OTROS</v>
      </c>
      <c r="AP3165" s="15" t="str">
        <f>+IFERROR(VLOOKUP(Tabla1[[#This Row],[EMPLEADO]],IS[],3,0),"OTROS")</f>
        <v>CHIHUAHUA</v>
      </c>
      <c r="AQ3165" s="15" t="str">
        <f>+IFERROR(VLOOKUP(Tabla1[[#This Row],[EMPLEADO]],IS[[NÓMINA]:[INGENIERO]],2,0),"OTROS")</f>
        <v>LUIS EDUARDO MUÑOZ</v>
      </c>
    </row>
    <row r="3166" spans="1:43" x14ac:dyDescent="0.25">
      <c r="A3166" t="s">
        <v>7477</v>
      </c>
      <c r="B3166">
        <v>1</v>
      </c>
      <c r="C3166" t="s">
        <v>9642</v>
      </c>
      <c r="D3166" t="s">
        <v>38</v>
      </c>
      <c r="E3166" t="s">
        <v>300</v>
      </c>
      <c r="F3166" t="s">
        <v>9643</v>
      </c>
      <c r="G3166" s="17" t="s">
        <v>9644</v>
      </c>
      <c r="H3166" t="s">
        <v>163</v>
      </c>
      <c r="I3166" t="s">
        <v>43</v>
      </c>
      <c r="J3166" t="s">
        <v>8</v>
      </c>
      <c r="K3166" t="s">
        <v>102</v>
      </c>
      <c r="L3166" t="s">
        <v>671</v>
      </c>
      <c r="M3166" t="s">
        <v>165</v>
      </c>
      <c r="N3166">
        <v>0</v>
      </c>
      <c r="O3166" t="s">
        <v>47</v>
      </c>
      <c r="P3166">
        <v>126</v>
      </c>
      <c r="Q3166" t="s">
        <v>48</v>
      </c>
      <c r="R3166" t="s">
        <v>223</v>
      </c>
      <c r="S3166" t="s">
        <v>139</v>
      </c>
      <c r="T3166" t="s">
        <v>51</v>
      </c>
      <c r="U3166" t="s">
        <v>353</v>
      </c>
      <c r="V3166">
        <v>1.1499999999999999</v>
      </c>
      <c r="W3166" s="1">
        <v>1808.95</v>
      </c>
      <c r="X3166">
        <v>1</v>
      </c>
      <c r="Y3166">
        <v>0.95</v>
      </c>
      <c r="Z3166">
        <v>4</v>
      </c>
      <c r="AA3166">
        <v>0.23749999999999999</v>
      </c>
      <c r="AB3166" s="2">
        <v>0</v>
      </c>
      <c r="AC3166" s="1">
        <v>0</v>
      </c>
      <c r="AD3166" s="7">
        <v>43549</v>
      </c>
      <c r="AE3166" s="7">
        <v>43549</v>
      </c>
      <c r="AF3166">
        <v>0</v>
      </c>
      <c r="AG3166" t="s">
        <v>53</v>
      </c>
      <c r="AH3166" s="2">
        <v>0</v>
      </c>
      <c r="AI3166" s="1">
        <v>0</v>
      </c>
      <c r="AJ3166" s="1">
        <v>0</v>
      </c>
      <c r="AK3166" s="60" t="str">
        <f>+IF(Tabla1[[#This Row],[REQUEST_TY]]="SR MANTENIMIENTO CORRECTIVO", "EMERGENCIA", "OTROS")</f>
        <v>EMERGENCIA</v>
      </c>
      <c r="AL3166" s="6" t="str">
        <f>+_xlfn.IFS(Tabla1[[#This Row],[Veces obj]]&lt;=1,"0-1",Tabla1[[#This Row],[Veces obj]]&lt;=2,"1-2",Tabla1[[#This Row],[Veces obj]]&lt;=3,"2-3",TRUE,"&gt;3")</f>
        <v>0-1</v>
      </c>
      <c r="AM3166" s="60" t="str">
        <f>+_xlfn.IFS(MONTH(Tabla1[[#This Row],[MES]])&lt;=3,"Q1",MONTH(Tabla1[[#This Row],[MES]])&lt;=6,"Q2",MONTH(Tabla1[[#This Row],[MES]])&lt;=9,"Q3",TRUE,"Q4")</f>
        <v>Q1</v>
      </c>
      <c r="AN3166" s="15" t="str">
        <f>+IFERROR(VLOOKUP(Tabla1[[#This Row],[CUENTA]],CTAS[],2,0),"OTROS")</f>
        <v>OTROS</v>
      </c>
      <c r="AP3166" s="15" t="str">
        <f>+IFERROR(VLOOKUP(Tabla1[[#This Row],[EMPLEADO]],IS[],3,0),"OTROS")</f>
        <v>CHIHUAHUA</v>
      </c>
      <c r="AQ3166" s="15" t="str">
        <f>+IFERROR(VLOOKUP(Tabla1[[#This Row],[EMPLEADO]],IS[[NÓMINA]:[INGENIERO]],2,0),"OTROS")</f>
        <v>LUIS EDUARDO MUÑOZ</v>
      </c>
    </row>
    <row r="3167" spans="1:43" x14ac:dyDescent="0.25">
      <c r="A3167" t="s">
        <v>7477</v>
      </c>
      <c r="B3167">
        <v>1</v>
      </c>
      <c r="C3167" t="s">
        <v>9645</v>
      </c>
      <c r="D3167" t="s">
        <v>38</v>
      </c>
      <c r="E3167" t="s">
        <v>113</v>
      </c>
      <c r="F3167" t="s">
        <v>9646</v>
      </c>
      <c r="G3167" s="17" t="s">
        <v>9647</v>
      </c>
      <c r="H3167" t="s">
        <v>646</v>
      </c>
      <c r="I3167" t="s">
        <v>43</v>
      </c>
      <c r="J3167" t="s">
        <v>8</v>
      </c>
      <c r="K3167" t="s">
        <v>125</v>
      </c>
      <c r="L3167" t="s">
        <v>9648</v>
      </c>
      <c r="M3167" t="s">
        <v>9649</v>
      </c>
      <c r="N3167">
        <v>0</v>
      </c>
      <c r="O3167" t="s">
        <v>47</v>
      </c>
      <c r="P3167">
        <v>476</v>
      </c>
      <c r="Q3167" t="s">
        <v>48</v>
      </c>
      <c r="R3167" t="s">
        <v>49</v>
      </c>
      <c r="S3167" t="s">
        <v>50</v>
      </c>
      <c r="T3167" t="s">
        <v>51</v>
      </c>
      <c r="U3167" t="s">
        <v>52</v>
      </c>
      <c r="V3167">
        <v>1.05</v>
      </c>
      <c r="W3167" s="1">
        <v>750.75000000000011</v>
      </c>
      <c r="X3167">
        <v>1</v>
      </c>
      <c r="Y3167">
        <v>2.6</v>
      </c>
      <c r="Z3167">
        <v>5</v>
      </c>
      <c r="AA3167">
        <v>0.52</v>
      </c>
      <c r="AB3167" s="2">
        <v>0</v>
      </c>
      <c r="AC3167" s="1">
        <v>0</v>
      </c>
      <c r="AD3167" s="7">
        <v>43549</v>
      </c>
      <c r="AE3167" s="7">
        <v>43550</v>
      </c>
      <c r="AF3167">
        <v>1</v>
      </c>
      <c r="AG3167" t="s">
        <v>53</v>
      </c>
      <c r="AH3167" s="2">
        <v>0</v>
      </c>
      <c r="AI3167" s="1">
        <v>0</v>
      </c>
      <c r="AJ3167" s="1">
        <v>0</v>
      </c>
      <c r="AK3167" s="60" t="str">
        <f>+IF(Tabla1[[#This Row],[REQUEST_TY]]="SR MANTENIMIENTO CORRECTIVO", "EMERGENCIA", "OTROS")</f>
        <v>EMERGENCIA</v>
      </c>
      <c r="AL3167" s="6" t="str">
        <f>+_xlfn.IFS(Tabla1[[#This Row],[Veces obj]]&lt;=1,"0-1",Tabla1[[#This Row],[Veces obj]]&lt;=2,"1-2",Tabla1[[#This Row],[Veces obj]]&lt;=3,"2-3",TRUE,"&gt;3")</f>
        <v>0-1</v>
      </c>
      <c r="AM3167" s="60" t="str">
        <f>+_xlfn.IFS(MONTH(Tabla1[[#This Row],[MES]])&lt;=3,"Q1",MONTH(Tabla1[[#This Row],[MES]])&lt;=6,"Q2",MONTH(Tabla1[[#This Row],[MES]])&lt;=9,"Q3",TRUE,"Q4")</f>
        <v>Q1</v>
      </c>
      <c r="AN3167" s="15" t="str">
        <f>+IFERROR(VLOOKUP(Tabla1[[#This Row],[CUENTA]],CTAS[],2,0),"OTROS")</f>
        <v>OTROS</v>
      </c>
      <c r="AP3167" s="15" t="str">
        <f>+IFERROR(VLOOKUP(Tabla1[[#This Row],[EMPLEADO]],IS[],3,0),"OTROS")</f>
        <v>OTROS</v>
      </c>
      <c r="AQ3167" s="15" t="str">
        <f>+IFERROR(VLOOKUP(Tabla1[[#This Row],[EMPLEADO]],IS[[NÓMINA]:[INGENIERO]],2,0),"OTROS")</f>
        <v>OTROS</v>
      </c>
    </row>
    <row r="3168" spans="1:43" x14ac:dyDescent="0.25">
      <c r="A3168" t="s">
        <v>7477</v>
      </c>
      <c r="B3168">
        <v>1</v>
      </c>
      <c r="C3168" t="s">
        <v>9650</v>
      </c>
      <c r="D3168" t="s">
        <v>38</v>
      </c>
      <c r="E3168" t="s">
        <v>604</v>
      </c>
      <c r="F3168" t="s">
        <v>9651</v>
      </c>
      <c r="G3168" s="17" t="s">
        <v>9652</v>
      </c>
      <c r="H3168" t="s">
        <v>220</v>
      </c>
      <c r="I3168" t="s">
        <v>43</v>
      </c>
      <c r="J3168" t="s">
        <v>8</v>
      </c>
      <c r="K3168" t="s">
        <v>2443</v>
      </c>
      <c r="L3168" t="s">
        <v>2759</v>
      </c>
      <c r="M3168" t="s">
        <v>1501</v>
      </c>
      <c r="N3168">
        <v>0</v>
      </c>
      <c r="O3168" t="s">
        <v>47</v>
      </c>
      <c r="P3168">
        <v>808</v>
      </c>
      <c r="Q3168" t="s">
        <v>48</v>
      </c>
      <c r="R3168" t="s">
        <v>63</v>
      </c>
      <c r="S3168" t="s">
        <v>64</v>
      </c>
      <c r="T3168" t="s">
        <v>51</v>
      </c>
      <c r="U3168" t="s">
        <v>96</v>
      </c>
      <c r="V3168">
        <v>1.1000000000000001</v>
      </c>
      <c r="W3168" s="1">
        <v>1501.5000000000002</v>
      </c>
      <c r="X3168">
        <v>1</v>
      </c>
      <c r="Y3168">
        <v>2.2599999999999998</v>
      </c>
      <c r="Z3168">
        <v>5</v>
      </c>
      <c r="AA3168">
        <v>0.45199999999999996</v>
      </c>
      <c r="AB3168" s="2">
        <v>0</v>
      </c>
      <c r="AC3168" s="1">
        <v>0</v>
      </c>
      <c r="AD3168" s="7">
        <v>43549</v>
      </c>
      <c r="AE3168" s="7">
        <v>43551</v>
      </c>
      <c r="AF3168">
        <v>2</v>
      </c>
      <c r="AG3168" t="s">
        <v>1680</v>
      </c>
      <c r="AH3168" s="2">
        <v>0.25</v>
      </c>
      <c r="AI3168" s="1">
        <v>-341.25</v>
      </c>
      <c r="AJ3168" s="1">
        <v>0</v>
      </c>
      <c r="AK3168" s="60" t="str">
        <f>+IF(Tabla1[[#This Row],[REQUEST_TY]]="SR MANTENIMIENTO CORRECTIVO", "EMERGENCIA", "OTROS")</f>
        <v>EMERGENCIA</v>
      </c>
      <c r="AL3168" s="6" t="str">
        <f>+_xlfn.IFS(Tabla1[[#This Row],[Veces obj]]&lt;=1,"0-1",Tabla1[[#This Row],[Veces obj]]&lt;=2,"1-2",Tabla1[[#This Row],[Veces obj]]&lt;=3,"2-3",TRUE,"&gt;3")</f>
        <v>0-1</v>
      </c>
      <c r="AM3168" s="60" t="str">
        <f>+_xlfn.IFS(MONTH(Tabla1[[#This Row],[MES]])&lt;=3,"Q1",MONTH(Tabla1[[#This Row],[MES]])&lt;=6,"Q2",MONTH(Tabla1[[#This Row],[MES]])&lt;=9,"Q3",TRUE,"Q4")</f>
        <v>Q1</v>
      </c>
      <c r="AN3168" s="15" t="str">
        <f>+IFERROR(VLOOKUP(Tabla1[[#This Row],[CUENTA]],CTAS[],2,0),"OTROS")</f>
        <v>OTROS</v>
      </c>
      <c r="AP3168" s="15" t="str">
        <f>+IFERROR(VLOOKUP(Tabla1[[#This Row],[EMPLEADO]],IS[],3,0),"OTROS")</f>
        <v>OTROS</v>
      </c>
      <c r="AQ3168" s="15" t="str">
        <f>+IFERROR(VLOOKUP(Tabla1[[#This Row],[EMPLEADO]],IS[[NÓMINA]:[INGENIERO]],2,0),"OTROS")</f>
        <v>OTROS</v>
      </c>
    </row>
    <row r="3169" spans="1:43" x14ac:dyDescent="0.25">
      <c r="A3169" t="s">
        <v>7477</v>
      </c>
      <c r="B3169">
        <v>1</v>
      </c>
      <c r="C3169" t="s">
        <v>9653</v>
      </c>
      <c r="D3169" t="s">
        <v>38</v>
      </c>
      <c r="E3169" t="s">
        <v>226</v>
      </c>
      <c r="F3169" t="s">
        <v>9654</v>
      </c>
      <c r="G3169" s="17" t="s">
        <v>9655</v>
      </c>
      <c r="H3169" t="s">
        <v>691</v>
      </c>
      <c r="I3169" t="s">
        <v>43</v>
      </c>
      <c r="J3169" t="s">
        <v>8</v>
      </c>
      <c r="K3169" t="s">
        <v>144</v>
      </c>
      <c r="L3169" t="s">
        <v>639</v>
      </c>
      <c r="M3169" t="s">
        <v>640</v>
      </c>
      <c r="N3169">
        <v>0</v>
      </c>
      <c r="O3169" t="s">
        <v>47</v>
      </c>
      <c r="P3169">
        <v>241</v>
      </c>
      <c r="Q3169" t="s">
        <v>48</v>
      </c>
      <c r="R3169" t="s">
        <v>153</v>
      </c>
      <c r="S3169" t="s">
        <v>50</v>
      </c>
      <c r="T3169" t="s">
        <v>51</v>
      </c>
      <c r="U3169" t="s">
        <v>52</v>
      </c>
      <c r="V3169">
        <v>1.05</v>
      </c>
      <c r="W3169" s="1">
        <v>750.75000000000011</v>
      </c>
      <c r="X3169">
        <v>1</v>
      </c>
      <c r="Y3169">
        <v>3.25</v>
      </c>
      <c r="Z3169">
        <v>5</v>
      </c>
      <c r="AA3169">
        <v>0.65</v>
      </c>
      <c r="AB3169" s="2">
        <v>0</v>
      </c>
      <c r="AC3169" s="1">
        <v>0</v>
      </c>
      <c r="AD3169" s="7">
        <v>43549</v>
      </c>
      <c r="AE3169" s="7">
        <v>43550</v>
      </c>
      <c r="AF3169">
        <v>1</v>
      </c>
      <c r="AG3169" t="s">
        <v>53</v>
      </c>
      <c r="AH3169" s="2">
        <v>0</v>
      </c>
      <c r="AI3169" s="1">
        <v>0</v>
      </c>
      <c r="AJ3169" s="1">
        <v>0</v>
      </c>
      <c r="AK3169" s="60" t="str">
        <f>+IF(Tabla1[[#This Row],[REQUEST_TY]]="SR MANTENIMIENTO CORRECTIVO", "EMERGENCIA", "OTROS")</f>
        <v>EMERGENCIA</v>
      </c>
      <c r="AL3169" s="6" t="str">
        <f>+_xlfn.IFS(Tabla1[[#This Row],[Veces obj]]&lt;=1,"0-1",Tabla1[[#This Row],[Veces obj]]&lt;=2,"1-2",Tabla1[[#This Row],[Veces obj]]&lt;=3,"2-3",TRUE,"&gt;3")</f>
        <v>0-1</v>
      </c>
      <c r="AM3169" s="60" t="str">
        <f>+_xlfn.IFS(MONTH(Tabla1[[#This Row],[MES]])&lt;=3,"Q1",MONTH(Tabla1[[#This Row],[MES]])&lt;=6,"Q2",MONTH(Tabla1[[#This Row],[MES]])&lt;=9,"Q3",TRUE,"Q4")</f>
        <v>Q1</v>
      </c>
      <c r="AN3169" s="15" t="str">
        <f>+IFERROR(VLOOKUP(Tabla1[[#This Row],[CUENTA]],CTAS[],2,0),"OTROS")</f>
        <v>OTROS</v>
      </c>
      <c r="AP3169" s="15" t="str">
        <f>+IFERROR(VLOOKUP(Tabla1[[#This Row],[EMPLEADO]],IS[],3,0),"OTROS")</f>
        <v>OTROS</v>
      </c>
      <c r="AQ3169" s="15" t="str">
        <f>+IFERROR(VLOOKUP(Tabla1[[#This Row],[EMPLEADO]],IS[[NÓMINA]:[INGENIERO]],2,0),"OTROS")</f>
        <v>OTROS</v>
      </c>
    </row>
    <row r="3170" spans="1:43" x14ac:dyDescent="0.25">
      <c r="A3170" t="s">
        <v>7477</v>
      </c>
      <c r="B3170">
        <v>1</v>
      </c>
      <c r="C3170" t="s">
        <v>9656</v>
      </c>
      <c r="D3170" t="s">
        <v>38</v>
      </c>
      <c r="E3170" t="s">
        <v>133</v>
      </c>
      <c r="F3170" t="s">
        <v>9657</v>
      </c>
      <c r="G3170" s="17" t="s">
        <v>2674</v>
      </c>
      <c r="H3170" t="s">
        <v>136</v>
      </c>
      <c r="I3170" t="s">
        <v>43</v>
      </c>
      <c r="J3170" t="s">
        <v>8</v>
      </c>
      <c r="K3170" t="s">
        <v>59</v>
      </c>
      <c r="L3170" t="s">
        <v>2014</v>
      </c>
      <c r="M3170" t="s">
        <v>222</v>
      </c>
      <c r="N3170">
        <v>0</v>
      </c>
      <c r="O3170" t="s">
        <v>47</v>
      </c>
      <c r="P3170">
        <v>46</v>
      </c>
      <c r="Q3170" t="s">
        <v>82</v>
      </c>
      <c r="R3170" t="s">
        <v>138</v>
      </c>
      <c r="S3170" t="s">
        <v>139</v>
      </c>
      <c r="T3170" t="s">
        <v>51</v>
      </c>
      <c r="U3170" t="s">
        <v>140</v>
      </c>
      <c r="V3170">
        <v>1.1000000000000001</v>
      </c>
      <c r="W3170" s="1">
        <v>1730.3000000000004</v>
      </c>
      <c r="X3170">
        <v>1</v>
      </c>
      <c r="Y3170">
        <v>3.43</v>
      </c>
      <c r="Z3170">
        <v>4</v>
      </c>
      <c r="AA3170">
        <v>0.85750000000000004</v>
      </c>
      <c r="AB3170" s="2">
        <v>0</v>
      </c>
      <c r="AC3170" s="1">
        <v>0</v>
      </c>
      <c r="AD3170" s="7">
        <v>43549</v>
      </c>
      <c r="AE3170" s="7">
        <v>43550</v>
      </c>
      <c r="AF3170">
        <v>1</v>
      </c>
      <c r="AG3170" t="s">
        <v>53</v>
      </c>
      <c r="AH3170" s="2">
        <v>0</v>
      </c>
      <c r="AI3170" s="1">
        <v>0</v>
      </c>
      <c r="AJ3170" s="1">
        <v>0</v>
      </c>
      <c r="AK3170" s="60" t="str">
        <f>+IF(Tabla1[[#This Row],[REQUEST_TY]]="SR MANTENIMIENTO CORRECTIVO", "EMERGENCIA", "OTROS")</f>
        <v>EMERGENCIA</v>
      </c>
      <c r="AL3170" s="6" t="str">
        <f>+_xlfn.IFS(Tabla1[[#This Row],[Veces obj]]&lt;=1,"0-1",Tabla1[[#This Row],[Veces obj]]&lt;=2,"1-2",Tabla1[[#This Row],[Veces obj]]&lt;=3,"2-3",TRUE,"&gt;3")</f>
        <v>0-1</v>
      </c>
      <c r="AM3170" s="60" t="str">
        <f>+_xlfn.IFS(MONTH(Tabla1[[#This Row],[MES]])&lt;=3,"Q1",MONTH(Tabla1[[#This Row],[MES]])&lt;=6,"Q2",MONTH(Tabla1[[#This Row],[MES]])&lt;=9,"Q3",TRUE,"Q4")</f>
        <v>Q1</v>
      </c>
      <c r="AN3170" s="15" t="str">
        <f>+IFERROR(VLOOKUP(Tabla1[[#This Row],[CUENTA]],CTAS[],2,0),"OTROS")</f>
        <v>OTROS</v>
      </c>
      <c r="AP3170" s="15" t="str">
        <f>+IFERROR(VLOOKUP(Tabla1[[#This Row],[EMPLEADO]],IS[],3,0),"OTROS")</f>
        <v>OTROS</v>
      </c>
      <c r="AQ3170" s="15" t="str">
        <f>+IFERROR(VLOOKUP(Tabla1[[#This Row],[EMPLEADO]],IS[[NÓMINA]:[INGENIERO]],2,0),"OTROS")</f>
        <v>OTROS</v>
      </c>
    </row>
    <row r="3171" spans="1:43" x14ac:dyDescent="0.25">
      <c r="A3171" t="s">
        <v>7477</v>
      </c>
      <c r="B3171">
        <v>1</v>
      </c>
      <c r="C3171" t="s">
        <v>9658</v>
      </c>
      <c r="D3171" t="s">
        <v>38</v>
      </c>
      <c r="E3171" t="s">
        <v>217</v>
      </c>
      <c r="F3171" t="s">
        <v>9659</v>
      </c>
      <c r="G3171" s="17" t="s">
        <v>9660</v>
      </c>
      <c r="H3171" t="s">
        <v>453</v>
      </c>
      <c r="I3171" t="s">
        <v>43</v>
      </c>
      <c r="J3171" t="s">
        <v>8</v>
      </c>
      <c r="K3171" t="s">
        <v>59</v>
      </c>
      <c r="L3171" t="s">
        <v>454</v>
      </c>
      <c r="M3171" t="s">
        <v>455</v>
      </c>
      <c r="N3171">
        <v>0</v>
      </c>
      <c r="O3171" t="s">
        <v>47</v>
      </c>
      <c r="P3171">
        <v>108</v>
      </c>
      <c r="Q3171" t="s">
        <v>48</v>
      </c>
      <c r="R3171" t="s">
        <v>223</v>
      </c>
      <c r="S3171" t="s">
        <v>139</v>
      </c>
      <c r="T3171" t="s">
        <v>51</v>
      </c>
      <c r="U3171" t="s">
        <v>353</v>
      </c>
      <c r="V3171">
        <v>1.1499999999999999</v>
      </c>
      <c r="W3171" s="1">
        <v>1808.95</v>
      </c>
      <c r="X3171">
        <v>1</v>
      </c>
      <c r="Y3171">
        <v>1.66</v>
      </c>
      <c r="Z3171">
        <v>4</v>
      </c>
      <c r="AA3171">
        <v>0.41499999999999998</v>
      </c>
      <c r="AB3171" s="2">
        <v>0</v>
      </c>
      <c r="AC3171" s="1">
        <v>0</v>
      </c>
      <c r="AD3171" s="7">
        <v>43551</v>
      </c>
      <c r="AE3171" s="7">
        <v>43551</v>
      </c>
      <c r="AF3171">
        <v>0</v>
      </c>
      <c r="AG3171" t="s">
        <v>53</v>
      </c>
      <c r="AH3171" s="2">
        <v>0</v>
      </c>
      <c r="AI3171" s="1">
        <v>0</v>
      </c>
      <c r="AJ3171" s="1">
        <v>0</v>
      </c>
      <c r="AK3171" s="60" t="str">
        <f>+IF(Tabla1[[#This Row],[REQUEST_TY]]="SR MANTENIMIENTO CORRECTIVO", "EMERGENCIA", "OTROS")</f>
        <v>EMERGENCIA</v>
      </c>
      <c r="AL3171" s="6" t="str">
        <f>+_xlfn.IFS(Tabla1[[#This Row],[Veces obj]]&lt;=1,"0-1",Tabla1[[#This Row],[Veces obj]]&lt;=2,"1-2",Tabla1[[#This Row],[Veces obj]]&lt;=3,"2-3",TRUE,"&gt;3")</f>
        <v>0-1</v>
      </c>
      <c r="AM3171" s="60" t="str">
        <f>+_xlfn.IFS(MONTH(Tabla1[[#This Row],[MES]])&lt;=3,"Q1",MONTH(Tabla1[[#This Row],[MES]])&lt;=6,"Q2",MONTH(Tabla1[[#This Row],[MES]])&lt;=9,"Q3",TRUE,"Q4")</f>
        <v>Q1</v>
      </c>
      <c r="AN3171" s="15" t="str">
        <f>+IFERROR(VLOOKUP(Tabla1[[#This Row],[CUENTA]],CTAS[],2,0),"OTROS")</f>
        <v>OTROS</v>
      </c>
      <c r="AP3171" s="15" t="str">
        <f>+IFERROR(VLOOKUP(Tabla1[[#This Row],[EMPLEADO]],IS[],3,0),"OTROS")</f>
        <v>OTROS</v>
      </c>
      <c r="AQ3171" s="15" t="str">
        <f>+IFERROR(VLOOKUP(Tabla1[[#This Row],[EMPLEADO]],IS[[NÓMINA]:[INGENIERO]],2,0),"OTROS")</f>
        <v>OTROS</v>
      </c>
    </row>
    <row r="3172" spans="1:43" x14ac:dyDescent="0.25">
      <c r="A3172" t="s">
        <v>7477</v>
      </c>
      <c r="B3172">
        <v>1</v>
      </c>
      <c r="C3172" t="s">
        <v>9661</v>
      </c>
      <c r="D3172" t="s">
        <v>38</v>
      </c>
      <c r="E3172" t="s">
        <v>76</v>
      </c>
      <c r="F3172" t="s">
        <v>9662</v>
      </c>
      <c r="G3172" s="17" t="s">
        <v>9663</v>
      </c>
      <c r="H3172" t="s">
        <v>116</v>
      </c>
      <c r="I3172" t="s">
        <v>43</v>
      </c>
      <c r="J3172" t="s">
        <v>8</v>
      </c>
      <c r="K3172" t="s">
        <v>144</v>
      </c>
      <c r="L3172" t="s">
        <v>145</v>
      </c>
      <c r="M3172" t="s">
        <v>119</v>
      </c>
      <c r="N3172">
        <v>0</v>
      </c>
      <c r="O3172" t="s">
        <v>47</v>
      </c>
      <c r="P3172">
        <v>124</v>
      </c>
      <c r="Q3172" t="s">
        <v>48</v>
      </c>
      <c r="R3172" t="s">
        <v>63</v>
      </c>
      <c r="S3172" t="s">
        <v>64</v>
      </c>
      <c r="T3172" t="s">
        <v>51</v>
      </c>
      <c r="U3172" t="s">
        <v>96</v>
      </c>
      <c r="V3172">
        <v>1.1000000000000001</v>
      </c>
      <c r="W3172" s="1">
        <v>1501.5000000000002</v>
      </c>
      <c r="X3172">
        <v>1</v>
      </c>
      <c r="Y3172">
        <v>0</v>
      </c>
      <c r="Z3172">
        <v>5</v>
      </c>
      <c r="AA3172">
        <v>0</v>
      </c>
      <c r="AB3172" s="2">
        <v>0</v>
      </c>
      <c r="AC3172" s="1">
        <v>0</v>
      </c>
      <c r="AD3172" s="7">
        <v>43551</v>
      </c>
      <c r="AE3172" s="7">
        <v>43551</v>
      </c>
      <c r="AF3172">
        <v>0</v>
      </c>
      <c r="AG3172" t="s">
        <v>53</v>
      </c>
      <c r="AH3172" s="2">
        <v>0</v>
      </c>
      <c r="AI3172" s="1">
        <v>0</v>
      </c>
      <c r="AJ3172" s="1">
        <v>0</v>
      </c>
      <c r="AK3172" s="60" t="str">
        <f>+IF(Tabla1[[#This Row],[REQUEST_TY]]="SR MANTENIMIENTO CORRECTIVO", "EMERGENCIA", "OTROS")</f>
        <v>EMERGENCIA</v>
      </c>
      <c r="AL3172" s="6" t="str">
        <f>+_xlfn.IFS(Tabla1[[#This Row],[Veces obj]]&lt;=1,"0-1",Tabla1[[#This Row],[Veces obj]]&lt;=2,"1-2",Tabla1[[#This Row],[Veces obj]]&lt;=3,"2-3",TRUE,"&gt;3")</f>
        <v>0-1</v>
      </c>
      <c r="AM3172" s="60" t="str">
        <f>+_xlfn.IFS(MONTH(Tabla1[[#This Row],[MES]])&lt;=3,"Q1",MONTH(Tabla1[[#This Row],[MES]])&lt;=6,"Q2",MONTH(Tabla1[[#This Row],[MES]])&lt;=9,"Q3",TRUE,"Q4")</f>
        <v>Q1</v>
      </c>
      <c r="AN3172" s="15" t="str">
        <f>+IFERROR(VLOOKUP(Tabla1[[#This Row],[CUENTA]],CTAS[],2,0),"OTROS")</f>
        <v>OTROS</v>
      </c>
      <c r="AP3172" s="15" t="str">
        <f>+IFERROR(VLOOKUP(Tabla1[[#This Row],[EMPLEADO]],IS[],3,0),"OTROS")</f>
        <v>CHIHUAHUA</v>
      </c>
      <c r="AQ3172" s="15" t="str">
        <f>+IFERROR(VLOOKUP(Tabla1[[#This Row],[EMPLEADO]],IS[[NÓMINA]:[INGENIERO]],2,0),"OTROS")</f>
        <v>FERNANDO CHAVIRA</v>
      </c>
    </row>
    <row r="3173" spans="1:43" x14ac:dyDescent="0.25">
      <c r="A3173" t="s">
        <v>7477</v>
      </c>
      <c r="B3173">
        <v>1</v>
      </c>
      <c r="C3173" t="s">
        <v>9664</v>
      </c>
      <c r="D3173" t="s">
        <v>3370</v>
      </c>
      <c r="E3173" t="s">
        <v>39</v>
      </c>
      <c r="F3173" t="s">
        <v>9665</v>
      </c>
      <c r="G3173" s="17" t="s">
        <v>9666</v>
      </c>
      <c r="H3173" t="s">
        <v>646</v>
      </c>
      <c r="I3173" t="s">
        <v>43</v>
      </c>
      <c r="J3173" t="s">
        <v>8</v>
      </c>
      <c r="K3173" t="s">
        <v>5375</v>
      </c>
      <c r="L3173" t="s">
        <v>8451</v>
      </c>
      <c r="M3173" t="s">
        <v>131</v>
      </c>
      <c r="N3173">
        <v>0</v>
      </c>
      <c r="O3173" t="s">
        <v>47</v>
      </c>
      <c r="P3173" t="s">
        <v>822</v>
      </c>
      <c r="Q3173" t="s">
        <v>48</v>
      </c>
      <c r="R3173" t="s">
        <v>49</v>
      </c>
      <c r="S3173" t="s">
        <v>50</v>
      </c>
      <c r="T3173" t="s">
        <v>51</v>
      </c>
      <c r="U3173" t="s">
        <v>52</v>
      </c>
      <c r="V3173">
        <v>1</v>
      </c>
      <c r="W3173" s="1">
        <v>1072.5000000000002</v>
      </c>
      <c r="X3173">
        <v>0</v>
      </c>
      <c r="Y3173">
        <v>5</v>
      </c>
      <c r="Z3173">
        <v>5</v>
      </c>
      <c r="AA3173">
        <v>1</v>
      </c>
      <c r="AB3173" s="2">
        <v>0</v>
      </c>
      <c r="AC3173" s="1">
        <v>0</v>
      </c>
      <c r="AD3173" s="7">
        <v>43549</v>
      </c>
      <c r="AE3173" s="7">
        <v>43551</v>
      </c>
      <c r="AF3173">
        <v>2</v>
      </c>
      <c r="AG3173" t="s">
        <v>1680</v>
      </c>
      <c r="AH3173" s="2">
        <v>0</v>
      </c>
      <c r="AI3173" s="1">
        <v>0</v>
      </c>
      <c r="AJ3173" s="1">
        <v>0</v>
      </c>
      <c r="AK3173" s="60" t="str">
        <f>+IF(Tabla1[[#This Row],[REQUEST_TY]]="SR MANTENIMIENTO CORRECTIVO", "EMERGENCIA", "OTROS")</f>
        <v>OTROS</v>
      </c>
      <c r="AL3173" s="6" t="str">
        <f>+_xlfn.IFS(Tabla1[[#This Row],[Veces obj]]&lt;=1,"0-1",Tabla1[[#This Row],[Veces obj]]&lt;=2,"1-2",Tabla1[[#This Row],[Veces obj]]&lt;=3,"2-3",TRUE,"&gt;3")</f>
        <v>0-1</v>
      </c>
      <c r="AM3173" s="60" t="str">
        <f>+_xlfn.IFS(MONTH(Tabla1[[#This Row],[MES]])&lt;=3,"Q1",MONTH(Tabla1[[#This Row],[MES]])&lt;=6,"Q2",MONTH(Tabla1[[#This Row],[MES]])&lt;=9,"Q3",TRUE,"Q4")</f>
        <v>Q1</v>
      </c>
      <c r="AN3173" s="15" t="str">
        <f>+IFERROR(VLOOKUP(Tabla1[[#This Row],[CUENTA]],CTAS[],2,0),"OTROS")</f>
        <v>OTROS</v>
      </c>
      <c r="AP3173" s="15" t="str">
        <f>+IFERROR(VLOOKUP(Tabla1[[#This Row],[EMPLEADO]],IS[],3,0),"OTROS")</f>
        <v>OTROS</v>
      </c>
      <c r="AQ3173" s="15" t="str">
        <f>+IFERROR(VLOOKUP(Tabla1[[#This Row],[EMPLEADO]],IS[[NÓMINA]:[INGENIERO]],2,0),"OTROS")</f>
        <v>OTROS</v>
      </c>
    </row>
    <row r="3174" spans="1:43" x14ac:dyDescent="0.25">
      <c r="A3174" t="s">
        <v>7477</v>
      </c>
      <c r="B3174">
        <v>1</v>
      </c>
      <c r="C3174" t="s">
        <v>9667</v>
      </c>
      <c r="D3174" t="s">
        <v>3370</v>
      </c>
      <c r="E3174" t="s">
        <v>39</v>
      </c>
      <c r="F3174" t="s">
        <v>9668</v>
      </c>
      <c r="G3174" s="17" t="s">
        <v>9669</v>
      </c>
      <c r="H3174" t="s">
        <v>646</v>
      </c>
      <c r="I3174" t="s">
        <v>43</v>
      </c>
      <c r="J3174" t="s">
        <v>8</v>
      </c>
      <c r="K3174" t="s">
        <v>5375</v>
      </c>
      <c r="L3174" t="s">
        <v>8451</v>
      </c>
      <c r="M3174" t="s">
        <v>131</v>
      </c>
      <c r="N3174">
        <v>0</v>
      </c>
      <c r="O3174" t="s">
        <v>47</v>
      </c>
      <c r="P3174" t="s">
        <v>822</v>
      </c>
      <c r="Q3174" t="s">
        <v>48</v>
      </c>
      <c r="R3174" t="s">
        <v>49</v>
      </c>
      <c r="S3174" t="s">
        <v>50</v>
      </c>
      <c r="T3174" t="s">
        <v>51</v>
      </c>
      <c r="U3174" t="s">
        <v>52</v>
      </c>
      <c r="V3174">
        <v>1</v>
      </c>
      <c r="W3174" s="1">
        <v>1072.5000000000002</v>
      </c>
      <c r="X3174">
        <v>0</v>
      </c>
      <c r="Y3174">
        <v>5</v>
      </c>
      <c r="Z3174">
        <v>5</v>
      </c>
      <c r="AA3174">
        <v>1</v>
      </c>
      <c r="AB3174" s="2">
        <v>0</v>
      </c>
      <c r="AC3174" s="1">
        <v>0</v>
      </c>
      <c r="AD3174" s="7">
        <v>43549</v>
      </c>
      <c r="AE3174" s="7">
        <v>43551</v>
      </c>
      <c r="AF3174">
        <v>2</v>
      </c>
      <c r="AG3174" t="s">
        <v>1680</v>
      </c>
      <c r="AH3174" s="2">
        <v>0</v>
      </c>
      <c r="AI3174" s="1">
        <v>0</v>
      </c>
      <c r="AJ3174" s="1">
        <v>0</v>
      </c>
      <c r="AK3174" s="60" t="str">
        <f>+IF(Tabla1[[#This Row],[REQUEST_TY]]="SR MANTENIMIENTO CORRECTIVO", "EMERGENCIA", "OTROS")</f>
        <v>OTROS</v>
      </c>
      <c r="AL3174" s="6" t="str">
        <f>+_xlfn.IFS(Tabla1[[#This Row],[Veces obj]]&lt;=1,"0-1",Tabla1[[#This Row],[Veces obj]]&lt;=2,"1-2",Tabla1[[#This Row],[Veces obj]]&lt;=3,"2-3",TRUE,"&gt;3")</f>
        <v>0-1</v>
      </c>
      <c r="AM3174" s="60" t="str">
        <f>+_xlfn.IFS(MONTH(Tabla1[[#This Row],[MES]])&lt;=3,"Q1",MONTH(Tabla1[[#This Row],[MES]])&lt;=6,"Q2",MONTH(Tabla1[[#This Row],[MES]])&lt;=9,"Q3",TRUE,"Q4")</f>
        <v>Q1</v>
      </c>
      <c r="AN3174" s="15" t="str">
        <f>+IFERROR(VLOOKUP(Tabla1[[#This Row],[CUENTA]],CTAS[],2,0),"OTROS")</f>
        <v>OTROS</v>
      </c>
      <c r="AP3174" s="15" t="str">
        <f>+IFERROR(VLOOKUP(Tabla1[[#This Row],[EMPLEADO]],IS[],3,0),"OTROS")</f>
        <v>OTROS</v>
      </c>
      <c r="AQ3174" s="15" t="str">
        <f>+IFERROR(VLOOKUP(Tabla1[[#This Row],[EMPLEADO]],IS[[NÓMINA]:[INGENIERO]],2,0),"OTROS")</f>
        <v>OTROS</v>
      </c>
    </row>
    <row r="3175" spans="1:43" x14ac:dyDescent="0.25">
      <c r="A3175" t="s">
        <v>7477</v>
      </c>
      <c r="B3175">
        <v>1</v>
      </c>
      <c r="C3175" t="s">
        <v>9670</v>
      </c>
      <c r="D3175" t="s">
        <v>38</v>
      </c>
      <c r="E3175" t="s">
        <v>604</v>
      </c>
      <c r="F3175" t="s">
        <v>9671</v>
      </c>
      <c r="G3175" s="17" t="s">
        <v>9672</v>
      </c>
      <c r="H3175" t="s">
        <v>220</v>
      </c>
      <c r="I3175" t="s">
        <v>43</v>
      </c>
      <c r="J3175" t="s">
        <v>8</v>
      </c>
      <c r="K3175" t="s">
        <v>2443</v>
      </c>
      <c r="L3175" t="s">
        <v>2759</v>
      </c>
      <c r="M3175" t="s">
        <v>1501</v>
      </c>
      <c r="N3175">
        <v>0</v>
      </c>
      <c r="O3175" t="s">
        <v>47</v>
      </c>
      <c r="P3175">
        <v>230</v>
      </c>
      <c r="Q3175" t="s">
        <v>48</v>
      </c>
      <c r="R3175" t="s">
        <v>63</v>
      </c>
      <c r="S3175" t="s">
        <v>64</v>
      </c>
      <c r="T3175" t="s">
        <v>51</v>
      </c>
      <c r="U3175" t="s">
        <v>96</v>
      </c>
      <c r="V3175">
        <v>1.1000000000000001</v>
      </c>
      <c r="W3175" s="1">
        <v>1501.5000000000002</v>
      </c>
      <c r="X3175">
        <v>1</v>
      </c>
      <c r="Y3175">
        <v>2.68</v>
      </c>
      <c r="Z3175">
        <v>5</v>
      </c>
      <c r="AA3175">
        <v>0.53600000000000003</v>
      </c>
      <c r="AB3175" s="2">
        <v>0</v>
      </c>
      <c r="AC3175" s="1">
        <v>0</v>
      </c>
      <c r="AD3175" s="7">
        <v>43549</v>
      </c>
      <c r="AE3175" s="7">
        <v>43550</v>
      </c>
      <c r="AF3175">
        <v>1</v>
      </c>
      <c r="AG3175" t="s">
        <v>53</v>
      </c>
      <c r="AH3175" s="2">
        <v>0</v>
      </c>
      <c r="AI3175" s="1">
        <v>0</v>
      </c>
      <c r="AJ3175" s="1">
        <v>0</v>
      </c>
      <c r="AK3175" s="60" t="str">
        <f>+IF(Tabla1[[#This Row],[REQUEST_TY]]="SR MANTENIMIENTO CORRECTIVO", "EMERGENCIA", "OTROS")</f>
        <v>EMERGENCIA</v>
      </c>
      <c r="AL3175" s="6" t="str">
        <f>+_xlfn.IFS(Tabla1[[#This Row],[Veces obj]]&lt;=1,"0-1",Tabla1[[#This Row],[Veces obj]]&lt;=2,"1-2",Tabla1[[#This Row],[Veces obj]]&lt;=3,"2-3",TRUE,"&gt;3")</f>
        <v>0-1</v>
      </c>
      <c r="AM3175" s="60" t="str">
        <f>+_xlfn.IFS(MONTH(Tabla1[[#This Row],[MES]])&lt;=3,"Q1",MONTH(Tabla1[[#This Row],[MES]])&lt;=6,"Q2",MONTH(Tabla1[[#This Row],[MES]])&lt;=9,"Q3",TRUE,"Q4")</f>
        <v>Q1</v>
      </c>
      <c r="AN3175" s="15" t="str">
        <f>+IFERROR(VLOOKUP(Tabla1[[#This Row],[CUENTA]],CTAS[],2,0),"OTROS")</f>
        <v>OTROS</v>
      </c>
      <c r="AP3175" s="15" t="str">
        <f>+IFERROR(VLOOKUP(Tabla1[[#This Row],[EMPLEADO]],IS[],3,0),"OTROS")</f>
        <v>OTROS</v>
      </c>
      <c r="AQ3175" s="15" t="str">
        <f>+IFERROR(VLOOKUP(Tabla1[[#This Row],[EMPLEADO]],IS[[NÓMINA]:[INGENIERO]],2,0),"OTROS")</f>
        <v>OTROS</v>
      </c>
    </row>
    <row r="3176" spans="1:43" x14ac:dyDescent="0.25">
      <c r="A3176" t="s">
        <v>7477</v>
      </c>
      <c r="B3176">
        <v>1</v>
      </c>
      <c r="C3176" t="s">
        <v>9673</v>
      </c>
      <c r="D3176" t="s">
        <v>38</v>
      </c>
      <c r="E3176" t="s">
        <v>133</v>
      </c>
      <c r="F3176" t="s">
        <v>9674</v>
      </c>
      <c r="G3176" s="17" t="s">
        <v>5650</v>
      </c>
      <c r="H3176" t="s">
        <v>58</v>
      </c>
      <c r="I3176" t="s">
        <v>43</v>
      </c>
      <c r="J3176" t="s">
        <v>8</v>
      </c>
      <c r="K3176" t="s">
        <v>59</v>
      </c>
      <c r="L3176" t="s">
        <v>697</v>
      </c>
      <c r="M3176" t="s">
        <v>698</v>
      </c>
      <c r="N3176">
        <v>0</v>
      </c>
      <c r="O3176" t="s">
        <v>47</v>
      </c>
      <c r="P3176">
        <v>42</v>
      </c>
      <c r="Q3176" t="s">
        <v>82</v>
      </c>
      <c r="R3176" t="s">
        <v>138</v>
      </c>
      <c r="S3176" t="s">
        <v>139</v>
      </c>
      <c r="T3176" t="s">
        <v>208</v>
      </c>
      <c r="U3176" t="s">
        <v>140</v>
      </c>
      <c r="V3176">
        <v>1.1000000000000001</v>
      </c>
      <c r="W3176" s="1">
        <v>1730.3000000000004</v>
      </c>
      <c r="X3176">
        <v>1</v>
      </c>
      <c r="Y3176">
        <v>1.72</v>
      </c>
      <c r="Z3176">
        <v>6</v>
      </c>
      <c r="AA3176">
        <v>0.28666666666666668</v>
      </c>
      <c r="AB3176" s="2">
        <v>0</v>
      </c>
      <c r="AC3176" s="1">
        <v>0</v>
      </c>
      <c r="AD3176" s="7">
        <v>43552</v>
      </c>
      <c r="AE3176" s="7">
        <v>43552</v>
      </c>
      <c r="AF3176">
        <v>0</v>
      </c>
      <c r="AG3176" t="s">
        <v>53</v>
      </c>
      <c r="AH3176" s="2">
        <v>0</v>
      </c>
      <c r="AI3176" s="1">
        <v>0</v>
      </c>
      <c r="AJ3176" s="1">
        <v>0</v>
      </c>
      <c r="AK3176" s="60" t="str">
        <f>+IF(Tabla1[[#This Row],[REQUEST_TY]]="SR MANTENIMIENTO CORRECTIVO", "EMERGENCIA", "OTROS")</f>
        <v>EMERGENCIA</v>
      </c>
      <c r="AL3176" s="6" t="str">
        <f>+_xlfn.IFS(Tabla1[[#This Row],[Veces obj]]&lt;=1,"0-1",Tabla1[[#This Row],[Veces obj]]&lt;=2,"1-2",Tabla1[[#This Row],[Veces obj]]&lt;=3,"2-3",TRUE,"&gt;3")</f>
        <v>0-1</v>
      </c>
      <c r="AM3176" s="60" t="str">
        <f>+_xlfn.IFS(MONTH(Tabla1[[#This Row],[MES]])&lt;=3,"Q1",MONTH(Tabla1[[#This Row],[MES]])&lt;=6,"Q2",MONTH(Tabla1[[#This Row],[MES]])&lt;=9,"Q3",TRUE,"Q4")</f>
        <v>Q1</v>
      </c>
      <c r="AN3176" s="15" t="str">
        <f>+IFERROR(VLOOKUP(Tabla1[[#This Row],[CUENTA]],CTAS[],2,0),"OTROS")</f>
        <v>OTROS</v>
      </c>
      <c r="AP3176" s="15" t="str">
        <f>+IFERROR(VLOOKUP(Tabla1[[#This Row],[EMPLEADO]],IS[],3,0),"OTROS")</f>
        <v>OTROS</v>
      </c>
      <c r="AQ3176" s="15" t="str">
        <f>+IFERROR(VLOOKUP(Tabla1[[#This Row],[EMPLEADO]],IS[[NÓMINA]:[INGENIERO]],2,0),"OTROS")</f>
        <v>OTROS</v>
      </c>
    </row>
    <row r="3177" spans="1:43" x14ac:dyDescent="0.25">
      <c r="A3177" t="s">
        <v>7477</v>
      </c>
      <c r="B3177">
        <v>1</v>
      </c>
      <c r="C3177" t="s">
        <v>9675</v>
      </c>
      <c r="D3177" t="s">
        <v>38</v>
      </c>
      <c r="E3177" t="s">
        <v>39</v>
      </c>
      <c r="F3177" t="s">
        <v>9671</v>
      </c>
      <c r="G3177" s="17" t="s">
        <v>5427</v>
      </c>
      <c r="H3177" t="s">
        <v>409</v>
      </c>
      <c r="I3177" t="s">
        <v>43</v>
      </c>
      <c r="J3177" t="s">
        <v>8</v>
      </c>
      <c r="K3177" t="s">
        <v>117</v>
      </c>
      <c r="L3177" t="s">
        <v>5428</v>
      </c>
      <c r="M3177" t="s">
        <v>2809</v>
      </c>
      <c r="N3177">
        <v>0</v>
      </c>
      <c r="O3177" t="s">
        <v>47</v>
      </c>
      <c r="P3177">
        <v>45</v>
      </c>
      <c r="Q3177" t="s">
        <v>82</v>
      </c>
      <c r="R3177" t="s">
        <v>49</v>
      </c>
      <c r="S3177" t="s">
        <v>50</v>
      </c>
      <c r="T3177" t="s">
        <v>51</v>
      </c>
      <c r="U3177" t="s">
        <v>120</v>
      </c>
      <c r="V3177">
        <v>0.8</v>
      </c>
      <c r="W3177" s="1">
        <v>572.00000000000011</v>
      </c>
      <c r="X3177">
        <v>1</v>
      </c>
      <c r="Y3177">
        <v>2.4500000000000002</v>
      </c>
      <c r="Z3177">
        <v>5</v>
      </c>
      <c r="AA3177">
        <v>0.49000000000000005</v>
      </c>
      <c r="AB3177" s="2">
        <v>0</v>
      </c>
      <c r="AC3177" s="1">
        <v>0</v>
      </c>
      <c r="AD3177" s="7">
        <v>43549</v>
      </c>
      <c r="AE3177" s="7">
        <v>43549</v>
      </c>
      <c r="AF3177">
        <v>0</v>
      </c>
      <c r="AG3177" t="s">
        <v>53</v>
      </c>
      <c r="AH3177" s="2">
        <v>0</v>
      </c>
      <c r="AI3177" s="1">
        <v>0</v>
      </c>
      <c r="AJ3177" s="1">
        <v>0</v>
      </c>
      <c r="AK3177" s="60" t="str">
        <f>+IF(Tabla1[[#This Row],[REQUEST_TY]]="SR MANTENIMIENTO CORRECTIVO", "EMERGENCIA", "OTROS")</f>
        <v>EMERGENCIA</v>
      </c>
      <c r="AL3177" s="6" t="str">
        <f>+_xlfn.IFS(Tabla1[[#This Row],[Veces obj]]&lt;=1,"0-1",Tabla1[[#This Row],[Veces obj]]&lt;=2,"1-2",Tabla1[[#This Row],[Veces obj]]&lt;=3,"2-3",TRUE,"&gt;3")</f>
        <v>0-1</v>
      </c>
      <c r="AM3177" s="60" t="str">
        <f>+_xlfn.IFS(MONTH(Tabla1[[#This Row],[MES]])&lt;=3,"Q1",MONTH(Tabla1[[#This Row],[MES]])&lt;=6,"Q2",MONTH(Tabla1[[#This Row],[MES]])&lt;=9,"Q3",TRUE,"Q4")</f>
        <v>Q1</v>
      </c>
      <c r="AN3177" s="15" t="str">
        <f>+IFERROR(VLOOKUP(Tabla1[[#This Row],[CUENTA]],CTAS[],2,0),"OTROS")</f>
        <v>OTROS</v>
      </c>
      <c r="AP3177" s="15" t="str">
        <f>+IFERROR(VLOOKUP(Tabla1[[#This Row],[EMPLEADO]],IS[],3,0),"OTROS")</f>
        <v>OTROS</v>
      </c>
      <c r="AQ3177" s="15" t="str">
        <f>+IFERROR(VLOOKUP(Tabla1[[#This Row],[EMPLEADO]],IS[[NÓMINA]:[INGENIERO]],2,0),"OTROS")</f>
        <v>OTROS</v>
      </c>
    </row>
    <row r="3178" spans="1:43" x14ac:dyDescent="0.25">
      <c r="A3178" t="s">
        <v>7477</v>
      </c>
      <c r="B3178">
        <v>1</v>
      </c>
      <c r="C3178" t="s">
        <v>9676</v>
      </c>
      <c r="D3178" t="s">
        <v>38</v>
      </c>
      <c r="E3178" t="s">
        <v>599</v>
      </c>
      <c r="F3178" t="s">
        <v>9677</v>
      </c>
      <c r="G3178" s="17" t="s">
        <v>9678</v>
      </c>
      <c r="H3178" t="s">
        <v>527</v>
      </c>
      <c r="I3178" t="s">
        <v>43</v>
      </c>
      <c r="J3178" t="s">
        <v>8</v>
      </c>
      <c r="K3178" t="s">
        <v>528</v>
      </c>
      <c r="L3178" t="s">
        <v>9679</v>
      </c>
      <c r="M3178" t="s">
        <v>1482</v>
      </c>
      <c r="N3178">
        <v>1</v>
      </c>
      <c r="O3178" t="s">
        <v>47</v>
      </c>
      <c r="P3178">
        <v>273</v>
      </c>
      <c r="Q3178" t="s">
        <v>48</v>
      </c>
      <c r="R3178" t="s">
        <v>242</v>
      </c>
      <c r="S3178" t="s">
        <v>64</v>
      </c>
      <c r="T3178" t="s">
        <v>51</v>
      </c>
      <c r="U3178" t="s">
        <v>96</v>
      </c>
      <c r="V3178">
        <v>1.1000000000000001</v>
      </c>
      <c r="W3178" s="1">
        <v>0</v>
      </c>
      <c r="X3178">
        <v>1</v>
      </c>
      <c r="Y3178">
        <v>0.2</v>
      </c>
      <c r="Z3178">
        <v>5</v>
      </c>
      <c r="AA3178">
        <v>0.04</v>
      </c>
      <c r="AB3178" s="2">
        <v>0</v>
      </c>
      <c r="AC3178" s="1">
        <v>0</v>
      </c>
      <c r="AD3178" s="7">
        <v>43550</v>
      </c>
      <c r="AE3178" s="7">
        <v>43551</v>
      </c>
      <c r="AF3178">
        <v>1</v>
      </c>
      <c r="AG3178" t="s">
        <v>53</v>
      </c>
      <c r="AH3178" s="2">
        <v>0</v>
      </c>
      <c r="AI3178" s="1">
        <v>0</v>
      </c>
      <c r="AJ3178" s="1">
        <v>0</v>
      </c>
      <c r="AK3178" s="60" t="str">
        <f>+IF(Tabla1[[#This Row],[REQUEST_TY]]="SR MANTENIMIENTO CORRECTIVO", "EMERGENCIA", "OTROS")</f>
        <v>EMERGENCIA</v>
      </c>
      <c r="AL3178" s="6" t="str">
        <f>+_xlfn.IFS(Tabla1[[#This Row],[Veces obj]]&lt;=1,"0-1",Tabla1[[#This Row],[Veces obj]]&lt;=2,"1-2",Tabla1[[#This Row],[Veces obj]]&lt;=3,"2-3",TRUE,"&gt;3")</f>
        <v>0-1</v>
      </c>
      <c r="AM3178" s="60" t="str">
        <f>+_xlfn.IFS(MONTH(Tabla1[[#This Row],[MES]])&lt;=3,"Q1",MONTH(Tabla1[[#This Row],[MES]])&lt;=6,"Q2",MONTH(Tabla1[[#This Row],[MES]])&lt;=9,"Q3",TRUE,"Q4")</f>
        <v>Q1</v>
      </c>
      <c r="AN3178" s="15" t="str">
        <f>+IFERROR(VLOOKUP(Tabla1[[#This Row],[CUENTA]],CTAS[],2,0),"OTROS")</f>
        <v>OTROS</v>
      </c>
      <c r="AP3178" s="15" t="str">
        <f>+IFERROR(VLOOKUP(Tabla1[[#This Row],[EMPLEADO]],IS[],3,0),"OTROS")</f>
        <v>OTROS</v>
      </c>
      <c r="AQ3178" s="15" t="str">
        <f>+IFERROR(VLOOKUP(Tabla1[[#This Row],[EMPLEADO]],IS[[NÓMINA]:[INGENIERO]],2,0),"OTROS")</f>
        <v>OTROS</v>
      </c>
    </row>
    <row r="3179" spans="1:43" x14ac:dyDescent="0.25">
      <c r="A3179" t="s">
        <v>7477</v>
      </c>
      <c r="B3179">
        <v>1</v>
      </c>
      <c r="C3179" t="s">
        <v>9680</v>
      </c>
      <c r="D3179" t="s">
        <v>38</v>
      </c>
      <c r="E3179" t="s">
        <v>113</v>
      </c>
      <c r="F3179" t="s">
        <v>9681</v>
      </c>
      <c r="G3179" s="17" t="s">
        <v>9682</v>
      </c>
      <c r="H3179" t="s">
        <v>527</v>
      </c>
      <c r="I3179" t="s">
        <v>43</v>
      </c>
      <c r="J3179" t="s">
        <v>8</v>
      </c>
      <c r="K3179" t="s">
        <v>528</v>
      </c>
      <c r="L3179" t="s">
        <v>9679</v>
      </c>
      <c r="M3179" t="s">
        <v>1482</v>
      </c>
      <c r="N3179">
        <v>1</v>
      </c>
      <c r="O3179" t="s">
        <v>47</v>
      </c>
      <c r="P3179">
        <v>216</v>
      </c>
      <c r="Q3179" t="s">
        <v>48</v>
      </c>
      <c r="R3179" t="s">
        <v>49</v>
      </c>
      <c r="S3179" t="s">
        <v>50</v>
      </c>
      <c r="T3179" t="s">
        <v>51</v>
      </c>
      <c r="U3179" t="s">
        <v>52</v>
      </c>
      <c r="V3179">
        <v>1.05</v>
      </c>
      <c r="W3179" s="1">
        <v>0</v>
      </c>
      <c r="X3179">
        <v>1</v>
      </c>
      <c r="Y3179">
        <v>0.61</v>
      </c>
      <c r="Z3179">
        <v>5</v>
      </c>
      <c r="AA3179">
        <v>0.122</v>
      </c>
      <c r="AB3179" s="2">
        <v>0</v>
      </c>
      <c r="AC3179" s="1">
        <v>0</v>
      </c>
      <c r="AD3179" s="7">
        <v>43550</v>
      </c>
      <c r="AE3179" s="7">
        <v>43551</v>
      </c>
      <c r="AF3179">
        <v>1</v>
      </c>
      <c r="AG3179" t="s">
        <v>53</v>
      </c>
      <c r="AH3179" s="2">
        <v>0</v>
      </c>
      <c r="AI3179" s="1">
        <v>0</v>
      </c>
      <c r="AJ3179" s="1">
        <v>0</v>
      </c>
      <c r="AK3179" s="60" t="str">
        <f>+IF(Tabla1[[#This Row],[REQUEST_TY]]="SR MANTENIMIENTO CORRECTIVO", "EMERGENCIA", "OTROS")</f>
        <v>EMERGENCIA</v>
      </c>
      <c r="AL3179" s="6" t="str">
        <f>+_xlfn.IFS(Tabla1[[#This Row],[Veces obj]]&lt;=1,"0-1",Tabla1[[#This Row],[Veces obj]]&lt;=2,"1-2",Tabla1[[#This Row],[Veces obj]]&lt;=3,"2-3",TRUE,"&gt;3")</f>
        <v>0-1</v>
      </c>
      <c r="AM3179" s="60" t="str">
        <f>+_xlfn.IFS(MONTH(Tabla1[[#This Row],[MES]])&lt;=3,"Q1",MONTH(Tabla1[[#This Row],[MES]])&lt;=6,"Q2",MONTH(Tabla1[[#This Row],[MES]])&lt;=9,"Q3",TRUE,"Q4")</f>
        <v>Q1</v>
      </c>
      <c r="AN3179" s="15" t="str">
        <f>+IFERROR(VLOOKUP(Tabla1[[#This Row],[CUENTA]],CTAS[],2,0),"OTROS")</f>
        <v>OTROS</v>
      </c>
      <c r="AP3179" s="15" t="str">
        <f>+IFERROR(VLOOKUP(Tabla1[[#This Row],[EMPLEADO]],IS[],3,0),"OTROS")</f>
        <v>OTROS</v>
      </c>
      <c r="AQ3179" s="15" t="str">
        <f>+IFERROR(VLOOKUP(Tabla1[[#This Row],[EMPLEADO]],IS[[NÓMINA]:[INGENIERO]],2,0),"OTROS")</f>
        <v>OTROS</v>
      </c>
    </row>
    <row r="3180" spans="1:43" x14ac:dyDescent="0.25">
      <c r="A3180" t="s">
        <v>7477</v>
      </c>
      <c r="B3180">
        <v>1</v>
      </c>
      <c r="C3180" t="s">
        <v>9683</v>
      </c>
      <c r="D3180" t="s">
        <v>38</v>
      </c>
      <c r="E3180" t="s">
        <v>1049</v>
      </c>
      <c r="F3180" t="s">
        <v>9684</v>
      </c>
      <c r="G3180" s="17" t="s">
        <v>1803</v>
      </c>
      <c r="H3180" t="s">
        <v>691</v>
      </c>
      <c r="I3180" t="s">
        <v>43</v>
      </c>
      <c r="J3180" t="s">
        <v>8</v>
      </c>
      <c r="K3180" t="s">
        <v>102</v>
      </c>
      <c r="L3180" t="s">
        <v>753</v>
      </c>
      <c r="M3180" t="s">
        <v>215</v>
      </c>
      <c r="N3180">
        <v>0</v>
      </c>
      <c r="O3180" t="s">
        <v>47</v>
      </c>
      <c r="P3180">
        <v>18</v>
      </c>
      <c r="Q3180" t="s">
        <v>62</v>
      </c>
      <c r="R3180" t="s">
        <v>223</v>
      </c>
      <c r="S3180" t="s">
        <v>139</v>
      </c>
      <c r="T3180" t="s">
        <v>51</v>
      </c>
      <c r="U3180" t="s">
        <v>262</v>
      </c>
      <c r="V3180">
        <v>1.05</v>
      </c>
      <c r="W3180" s="1">
        <v>1651.6500000000003</v>
      </c>
      <c r="X3180">
        <v>1</v>
      </c>
      <c r="Y3180">
        <v>0.84</v>
      </c>
      <c r="Z3180">
        <v>4</v>
      </c>
      <c r="AA3180">
        <v>0.21</v>
      </c>
      <c r="AB3180" s="2">
        <v>0</v>
      </c>
      <c r="AC3180" s="1">
        <v>0</v>
      </c>
      <c r="AD3180" s="7">
        <v>43549</v>
      </c>
      <c r="AE3180" s="7">
        <v>43550</v>
      </c>
      <c r="AF3180">
        <v>1</v>
      </c>
      <c r="AG3180" t="s">
        <v>53</v>
      </c>
      <c r="AH3180" s="2">
        <v>0</v>
      </c>
      <c r="AI3180" s="1">
        <v>0</v>
      </c>
      <c r="AJ3180" s="1">
        <v>0</v>
      </c>
      <c r="AK3180" s="60" t="str">
        <f>+IF(Tabla1[[#This Row],[REQUEST_TY]]="SR MANTENIMIENTO CORRECTIVO", "EMERGENCIA", "OTROS")</f>
        <v>EMERGENCIA</v>
      </c>
      <c r="AL3180" s="6" t="str">
        <f>+_xlfn.IFS(Tabla1[[#This Row],[Veces obj]]&lt;=1,"0-1",Tabla1[[#This Row],[Veces obj]]&lt;=2,"1-2",Tabla1[[#This Row],[Veces obj]]&lt;=3,"2-3",TRUE,"&gt;3")</f>
        <v>0-1</v>
      </c>
      <c r="AM3180" s="60" t="str">
        <f>+_xlfn.IFS(MONTH(Tabla1[[#This Row],[MES]])&lt;=3,"Q1",MONTH(Tabla1[[#This Row],[MES]])&lt;=6,"Q2",MONTH(Tabla1[[#This Row],[MES]])&lt;=9,"Q3",TRUE,"Q4")</f>
        <v>Q1</v>
      </c>
      <c r="AN3180" s="15" t="str">
        <f>+IFERROR(VLOOKUP(Tabla1[[#This Row],[CUENTA]],CTAS[],2,0),"OTROS")</f>
        <v>OTROS</v>
      </c>
      <c r="AP3180" s="15" t="str">
        <f>+IFERROR(VLOOKUP(Tabla1[[#This Row],[EMPLEADO]],IS[],3,0),"OTROS")</f>
        <v>OTROS</v>
      </c>
      <c r="AQ3180" s="15" t="str">
        <f>+IFERROR(VLOOKUP(Tabla1[[#This Row],[EMPLEADO]],IS[[NÓMINA]:[INGENIERO]],2,0),"OTROS")</f>
        <v>OTROS</v>
      </c>
    </row>
    <row r="3181" spans="1:43" x14ac:dyDescent="0.25">
      <c r="A3181" t="s">
        <v>7477</v>
      </c>
      <c r="B3181">
        <v>1</v>
      </c>
      <c r="C3181" t="s">
        <v>9685</v>
      </c>
      <c r="D3181" t="s">
        <v>38</v>
      </c>
      <c r="E3181" t="s">
        <v>113</v>
      </c>
      <c r="F3181" t="s">
        <v>9681</v>
      </c>
      <c r="G3181" s="17" t="s">
        <v>9686</v>
      </c>
      <c r="H3181" t="s">
        <v>915</v>
      </c>
      <c r="I3181" t="s">
        <v>43</v>
      </c>
      <c r="J3181" t="s">
        <v>8</v>
      </c>
      <c r="K3181" t="s">
        <v>125</v>
      </c>
      <c r="L3181" t="s">
        <v>9687</v>
      </c>
      <c r="M3181" t="s">
        <v>316</v>
      </c>
      <c r="N3181">
        <v>0</v>
      </c>
      <c r="O3181" t="s">
        <v>47</v>
      </c>
      <c r="P3181">
        <v>147</v>
      </c>
      <c r="Q3181" t="s">
        <v>48</v>
      </c>
      <c r="R3181" t="s">
        <v>49</v>
      </c>
      <c r="S3181" t="s">
        <v>50</v>
      </c>
      <c r="T3181" t="s">
        <v>51</v>
      </c>
      <c r="U3181" t="s">
        <v>52</v>
      </c>
      <c r="V3181">
        <v>1.05</v>
      </c>
      <c r="W3181" s="1">
        <v>750.75000000000011</v>
      </c>
      <c r="X3181">
        <v>1</v>
      </c>
      <c r="Y3181">
        <v>1.28</v>
      </c>
      <c r="Z3181">
        <v>5</v>
      </c>
      <c r="AA3181">
        <v>0.25600000000000001</v>
      </c>
      <c r="AB3181" s="2">
        <v>0</v>
      </c>
      <c r="AC3181" s="1">
        <v>0</v>
      </c>
      <c r="AD3181" s="7">
        <v>43550</v>
      </c>
      <c r="AE3181" s="7">
        <v>43550</v>
      </c>
      <c r="AF3181">
        <v>0</v>
      </c>
      <c r="AG3181" t="s">
        <v>53</v>
      </c>
      <c r="AH3181" s="2">
        <v>0</v>
      </c>
      <c r="AI3181" s="1">
        <v>0</v>
      </c>
      <c r="AJ3181" s="1">
        <v>0</v>
      </c>
      <c r="AK3181" s="60" t="str">
        <f>+IF(Tabla1[[#This Row],[REQUEST_TY]]="SR MANTENIMIENTO CORRECTIVO", "EMERGENCIA", "OTROS")</f>
        <v>EMERGENCIA</v>
      </c>
      <c r="AL3181" s="6" t="str">
        <f>+_xlfn.IFS(Tabla1[[#This Row],[Veces obj]]&lt;=1,"0-1",Tabla1[[#This Row],[Veces obj]]&lt;=2,"1-2",Tabla1[[#This Row],[Veces obj]]&lt;=3,"2-3",TRUE,"&gt;3")</f>
        <v>0-1</v>
      </c>
      <c r="AM3181" s="60" t="str">
        <f>+_xlfn.IFS(MONTH(Tabla1[[#This Row],[MES]])&lt;=3,"Q1",MONTH(Tabla1[[#This Row],[MES]])&lt;=6,"Q2",MONTH(Tabla1[[#This Row],[MES]])&lt;=9,"Q3",TRUE,"Q4")</f>
        <v>Q1</v>
      </c>
      <c r="AN3181" s="15" t="str">
        <f>+IFERROR(VLOOKUP(Tabla1[[#This Row],[CUENTA]],CTAS[],2,0),"OTROS")</f>
        <v>OTROS</v>
      </c>
      <c r="AP3181" s="15" t="str">
        <f>+IFERROR(VLOOKUP(Tabla1[[#This Row],[EMPLEADO]],IS[],3,0),"OTROS")</f>
        <v>OTROS</v>
      </c>
      <c r="AQ3181" s="15" t="str">
        <f>+IFERROR(VLOOKUP(Tabla1[[#This Row],[EMPLEADO]],IS[[NÓMINA]:[INGENIERO]],2,0),"OTROS")</f>
        <v>OTROS</v>
      </c>
    </row>
    <row r="3182" spans="1:43" x14ac:dyDescent="0.25">
      <c r="A3182" t="s">
        <v>7477</v>
      </c>
      <c r="B3182">
        <v>1</v>
      </c>
      <c r="C3182" t="s">
        <v>9688</v>
      </c>
      <c r="D3182" t="s">
        <v>38</v>
      </c>
      <c r="E3182" t="s">
        <v>558</v>
      </c>
      <c r="F3182" t="s">
        <v>9689</v>
      </c>
      <c r="G3182" s="17" t="s">
        <v>3507</v>
      </c>
      <c r="H3182" t="s">
        <v>42</v>
      </c>
      <c r="I3182" t="s">
        <v>43</v>
      </c>
      <c r="J3182" t="s">
        <v>8</v>
      </c>
      <c r="K3182" t="s">
        <v>3508</v>
      </c>
      <c r="L3182" t="s">
        <v>3509</v>
      </c>
      <c r="M3182" t="s">
        <v>131</v>
      </c>
      <c r="N3182">
        <v>1</v>
      </c>
      <c r="O3182" t="s">
        <v>47</v>
      </c>
      <c r="P3182">
        <v>40</v>
      </c>
      <c r="Q3182" t="s">
        <v>82</v>
      </c>
      <c r="R3182" t="s">
        <v>95</v>
      </c>
      <c r="S3182" t="s">
        <v>64</v>
      </c>
      <c r="T3182" t="s">
        <v>51</v>
      </c>
      <c r="U3182" t="s">
        <v>83</v>
      </c>
      <c r="V3182">
        <v>1.05</v>
      </c>
      <c r="W3182" s="1">
        <v>0</v>
      </c>
      <c r="X3182">
        <v>1</v>
      </c>
      <c r="Y3182">
        <v>3.72</v>
      </c>
      <c r="Z3182">
        <v>5</v>
      </c>
      <c r="AA3182">
        <v>0.74399999999999999</v>
      </c>
      <c r="AB3182" s="2">
        <v>0</v>
      </c>
      <c r="AC3182" s="1">
        <v>0</v>
      </c>
      <c r="AD3182" s="7">
        <v>43549</v>
      </c>
      <c r="AE3182" s="7">
        <v>43550</v>
      </c>
      <c r="AF3182">
        <v>1</v>
      </c>
      <c r="AG3182" t="s">
        <v>53</v>
      </c>
      <c r="AH3182" s="2">
        <v>0</v>
      </c>
      <c r="AI3182" s="1">
        <v>0</v>
      </c>
      <c r="AJ3182" s="1">
        <v>0</v>
      </c>
      <c r="AK3182" s="60" t="str">
        <f>+IF(Tabla1[[#This Row],[REQUEST_TY]]="SR MANTENIMIENTO CORRECTIVO", "EMERGENCIA", "OTROS")</f>
        <v>EMERGENCIA</v>
      </c>
      <c r="AL3182" s="6" t="str">
        <f>+_xlfn.IFS(Tabla1[[#This Row],[Veces obj]]&lt;=1,"0-1",Tabla1[[#This Row],[Veces obj]]&lt;=2,"1-2",Tabla1[[#This Row],[Veces obj]]&lt;=3,"2-3",TRUE,"&gt;3")</f>
        <v>0-1</v>
      </c>
      <c r="AM3182" s="60" t="str">
        <f>+_xlfn.IFS(MONTH(Tabla1[[#This Row],[MES]])&lt;=3,"Q1",MONTH(Tabla1[[#This Row],[MES]])&lt;=6,"Q2",MONTH(Tabla1[[#This Row],[MES]])&lt;=9,"Q3",TRUE,"Q4")</f>
        <v>Q1</v>
      </c>
      <c r="AN3182" s="15" t="str">
        <f>+IFERROR(VLOOKUP(Tabla1[[#This Row],[CUENTA]],CTAS[],2,0),"OTROS")</f>
        <v>OTROS</v>
      </c>
      <c r="AP3182" s="15" t="str">
        <f>+IFERROR(VLOOKUP(Tabla1[[#This Row],[EMPLEADO]],IS[],3,0),"OTROS")</f>
        <v>OTROS</v>
      </c>
      <c r="AQ3182" s="15" t="str">
        <f>+IFERROR(VLOOKUP(Tabla1[[#This Row],[EMPLEADO]],IS[[NÓMINA]:[INGENIERO]],2,0),"OTROS")</f>
        <v>OTROS</v>
      </c>
    </row>
    <row r="3183" spans="1:43" x14ac:dyDescent="0.25">
      <c r="A3183" t="s">
        <v>7477</v>
      </c>
      <c r="B3183">
        <v>1</v>
      </c>
      <c r="C3183" t="s">
        <v>9690</v>
      </c>
      <c r="D3183" t="s">
        <v>38</v>
      </c>
      <c r="E3183" t="s">
        <v>2745</v>
      </c>
      <c r="F3183" t="s">
        <v>9691</v>
      </c>
      <c r="G3183" s="17" t="s">
        <v>9553</v>
      </c>
      <c r="H3183" t="s">
        <v>868</v>
      </c>
      <c r="I3183" t="s">
        <v>43</v>
      </c>
      <c r="J3183" t="s">
        <v>8</v>
      </c>
      <c r="K3183" t="s">
        <v>4015</v>
      </c>
      <c r="L3183" t="s">
        <v>9554</v>
      </c>
      <c r="M3183" t="s">
        <v>46</v>
      </c>
      <c r="N3183">
        <v>0</v>
      </c>
      <c r="O3183" t="s">
        <v>47</v>
      </c>
      <c r="P3183">
        <v>3</v>
      </c>
      <c r="Q3183" t="s">
        <v>388</v>
      </c>
      <c r="R3183" t="s">
        <v>223</v>
      </c>
      <c r="S3183" t="s">
        <v>139</v>
      </c>
      <c r="T3183" t="s">
        <v>51</v>
      </c>
      <c r="U3183" t="s">
        <v>872</v>
      </c>
      <c r="V3183">
        <v>0</v>
      </c>
      <c r="W3183" s="1">
        <v>0</v>
      </c>
      <c r="X3183">
        <v>1</v>
      </c>
      <c r="Y3183">
        <v>2.71</v>
      </c>
      <c r="Z3183">
        <v>4</v>
      </c>
      <c r="AA3183">
        <v>0.67749999999999999</v>
      </c>
      <c r="AB3183" s="2">
        <v>0</v>
      </c>
      <c r="AC3183" s="1">
        <v>0</v>
      </c>
      <c r="AD3183" s="7">
        <v>43549</v>
      </c>
      <c r="AE3183" s="7">
        <v>43550</v>
      </c>
      <c r="AF3183">
        <v>1</v>
      </c>
      <c r="AG3183" t="s">
        <v>53</v>
      </c>
      <c r="AH3183" s="2">
        <v>0</v>
      </c>
      <c r="AI3183" s="1">
        <v>0</v>
      </c>
      <c r="AJ3183" s="1">
        <v>0</v>
      </c>
      <c r="AK3183" s="60" t="str">
        <f>+IF(Tabla1[[#This Row],[REQUEST_TY]]="SR MANTENIMIENTO CORRECTIVO", "EMERGENCIA", "OTROS")</f>
        <v>EMERGENCIA</v>
      </c>
      <c r="AL3183" s="6" t="str">
        <f>+_xlfn.IFS(Tabla1[[#This Row],[Veces obj]]&lt;=1,"0-1",Tabla1[[#This Row],[Veces obj]]&lt;=2,"1-2",Tabla1[[#This Row],[Veces obj]]&lt;=3,"2-3",TRUE,"&gt;3")</f>
        <v>0-1</v>
      </c>
      <c r="AM3183" s="60" t="str">
        <f>+_xlfn.IFS(MONTH(Tabla1[[#This Row],[MES]])&lt;=3,"Q1",MONTH(Tabla1[[#This Row],[MES]])&lt;=6,"Q2",MONTH(Tabla1[[#This Row],[MES]])&lt;=9,"Q3",TRUE,"Q4")</f>
        <v>Q1</v>
      </c>
      <c r="AN3183" s="15" t="str">
        <f>+IFERROR(VLOOKUP(Tabla1[[#This Row],[CUENTA]],CTAS[],2,0),"OTROS")</f>
        <v>OTROS</v>
      </c>
      <c r="AP3183" s="15" t="str">
        <f>+IFERROR(VLOOKUP(Tabla1[[#This Row],[EMPLEADO]],IS[],3,0),"OTROS")</f>
        <v>OTROS</v>
      </c>
      <c r="AQ3183" s="15" t="str">
        <f>+IFERROR(VLOOKUP(Tabla1[[#This Row],[EMPLEADO]],IS[[NÓMINA]:[INGENIERO]],2,0),"OTROS")</f>
        <v>OTROS</v>
      </c>
    </row>
    <row r="3184" spans="1:43" x14ac:dyDescent="0.25">
      <c r="A3184" t="s">
        <v>7477</v>
      </c>
      <c r="B3184">
        <v>1</v>
      </c>
      <c r="C3184" t="s">
        <v>9692</v>
      </c>
      <c r="D3184" t="s">
        <v>38</v>
      </c>
      <c r="E3184" t="s">
        <v>76</v>
      </c>
      <c r="F3184" t="s">
        <v>9693</v>
      </c>
      <c r="G3184" s="17" t="s">
        <v>2188</v>
      </c>
      <c r="H3184" t="s">
        <v>58</v>
      </c>
      <c r="I3184" t="s">
        <v>43</v>
      </c>
      <c r="J3184" t="s">
        <v>8</v>
      </c>
      <c r="K3184" t="s">
        <v>59</v>
      </c>
      <c r="L3184" t="s">
        <v>137</v>
      </c>
      <c r="M3184" t="s">
        <v>61</v>
      </c>
      <c r="N3184">
        <v>0</v>
      </c>
      <c r="O3184" t="s">
        <v>47</v>
      </c>
      <c r="P3184">
        <v>17</v>
      </c>
      <c r="Q3184" t="s">
        <v>62</v>
      </c>
      <c r="R3184" t="s">
        <v>63</v>
      </c>
      <c r="S3184" t="s">
        <v>64</v>
      </c>
      <c r="T3184" t="s">
        <v>51</v>
      </c>
      <c r="U3184" t="s">
        <v>65</v>
      </c>
      <c r="V3184">
        <v>0.8</v>
      </c>
      <c r="W3184" s="1">
        <v>1092</v>
      </c>
      <c r="X3184">
        <v>1</v>
      </c>
      <c r="Y3184">
        <v>1.0900000000000001</v>
      </c>
      <c r="Z3184">
        <v>5</v>
      </c>
      <c r="AA3184">
        <v>0.21800000000000003</v>
      </c>
      <c r="AB3184" s="2">
        <v>0</v>
      </c>
      <c r="AC3184" s="1">
        <v>0</v>
      </c>
      <c r="AD3184" s="7">
        <v>43550</v>
      </c>
      <c r="AE3184" s="7">
        <v>43550</v>
      </c>
      <c r="AF3184">
        <v>0</v>
      </c>
      <c r="AG3184" t="s">
        <v>53</v>
      </c>
      <c r="AH3184" s="2">
        <v>0</v>
      </c>
      <c r="AI3184" s="1">
        <v>0</v>
      </c>
      <c r="AJ3184" s="1">
        <v>0</v>
      </c>
      <c r="AK3184" s="60" t="str">
        <f>+IF(Tabla1[[#This Row],[REQUEST_TY]]="SR MANTENIMIENTO CORRECTIVO", "EMERGENCIA", "OTROS")</f>
        <v>EMERGENCIA</v>
      </c>
      <c r="AL3184" s="6" t="str">
        <f>+_xlfn.IFS(Tabla1[[#This Row],[Veces obj]]&lt;=1,"0-1",Tabla1[[#This Row],[Veces obj]]&lt;=2,"1-2",Tabla1[[#This Row],[Veces obj]]&lt;=3,"2-3",TRUE,"&gt;3")</f>
        <v>0-1</v>
      </c>
      <c r="AM3184" s="60" t="str">
        <f>+_xlfn.IFS(MONTH(Tabla1[[#This Row],[MES]])&lt;=3,"Q1",MONTH(Tabla1[[#This Row],[MES]])&lt;=6,"Q2",MONTH(Tabla1[[#This Row],[MES]])&lt;=9,"Q3",TRUE,"Q4")</f>
        <v>Q1</v>
      </c>
      <c r="AN3184" s="15" t="str">
        <f>+IFERROR(VLOOKUP(Tabla1[[#This Row],[CUENTA]],CTAS[],2,0),"OTROS")</f>
        <v>OTROS</v>
      </c>
      <c r="AP3184" s="15" t="str">
        <f>+IFERROR(VLOOKUP(Tabla1[[#This Row],[EMPLEADO]],IS[],3,0),"OTROS")</f>
        <v>OTROS</v>
      </c>
      <c r="AQ3184" s="15" t="str">
        <f>+IFERROR(VLOOKUP(Tabla1[[#This Row],[EMPLEADO]],IS[[NÓMINA]:[INGENIERO]],2,0),"OTROS")</f>
        <v>OTROS</v>
      </c>
    </row>
    <row r="3185" spans="1:43" x14ac:dyDescent="0.25">
      <c r="A3185" t="s">
        <v>7477</v>
      </c>
      <c r="B3185">
        <v>1</v>
      </c>
      <c r="C3185" t="s">
        <v>9694</v>
      </c>
      <c r="D3185" t="s">
        <v>38</v>
      </c>
      <c r="E3185" t="s">
        <v>76</v>
      </c>
      <c r="F3185" t="s">
        <v>9695</v>
      </c>
      <c r="G3185" s="17" t="s">
        <v>1833</v>
      </c>
      <c r="H3185" t="s">
        <v>58</v>
      </c>
      <c r="I3185" t="s">
        <v>43</v>
      </c>
      <c r="J3185" t="s">
        <v>8</v>
      </c>
      <c r="K3185" t="s">
        <v>59</v>
      </c>
      <c r="L3185" t="s">
        <v>137</v>
      </c>
      <c r="M3185" t="s">
        <v>61</v>
      </c>
      <c r="N3185">
        <v>0</v>
      </c>
      <c r="O3185" t="s">
        <v>47</v>
      </c>
      <c r="P3185">
        <v>17</v>
      </c>
      <c r="Q3185" t="s">
        <v>62</v>
      </c>
      <c r="R3185" t="s">
        <v>63</v>
      </c>
      <c r="S3185" t="s">
        <v>64</v>
      </c>
      <c r="T3185" t="s">
        <v>51</v>
      </c>
      <c r="U3185" t="s">
        <v>65</v>
      </c>
      <c r="V3185">
        <v>0.8</v>
      </c>
      <c r="W3185" s="1">
        <v>1092</v>
      </c>
      <c r="X3185">
        <v>1</v>
      </c>
      <c r="Y3185">
        <v>2.17</v>
      </c>
      <c r="Z3185">
        <v>5</v>
      </c>
      <c r="AA3185">
        <v>0.434</v>
      </c>
      <c r="AB3185" s="2">
        <v>0</v>
      </c>
      <c r="AC3185" s="1">
        <v>0</v>
      </c>
      <c r="AD3185" s="7">
        <v>43552</v>
      </c>
      <c r="AE3185" s="7">
        <v>43552</v>
      </c>
      <c r="AF3185">
        <v>0</v>
      </c>
      <c r="AG3185" t="s">
        <v>53</v>
      </c>
      <c r="AH3185" s="2">
        <v>0</v>
      </c>
      <c r="AI3185" s="1">
        <v>0</v>
      </c>
      <c r="AJ3185" s="1">
        <v>0</v>
      </c>
      <c r="AK3185" s="60" t="str">
        <f>+IF(Tabla1[[#This Row],[REQUEST_TY]]="SR MANTENIMIENTO CORRECTIVO", "EMERGENCIA", "OTROS")</f>
        <v>EMERGENCIA</v>
      </c>
      <c r="AL3185" s="6" t="str">
        <f>+_xlfn.IFS(Tabla1[[#This Row],[Veces obj]]&lt;=1,"0-1",Tabla1[[#This Row],[Veces obj]]&lt;=2,"1-2",Tabla1[[#This Row],[Veces obj]]&lt;=3,"2-3",TRUE,"&gt;3")</f>
        <v>0-1</v>
      </c>
      <c r="AM3185" s="60" t="str">
        <f>+_xlfn.IFS(MONTH(Tabla1[[#This Row],[MES]])&lt;=3,"Q1",MONTH(Tabla1[[#This Row],[MES]])&lt;=6,"Q2",MONTH(Tabla1[[#This Row],[MES]])&lt;=9,"Q3",TRUE,"Q4")</f>
        <v>Q1</v>
      </c>
      <c r="AN3185" s="15" t="str">
        <f>+IFERROR(VLOOKUP(Tabla1[[#This Row],[CUENTA]],CTAS[],2,0),"OTROS")</f>
        <v>OTROS</v>
      </c>
      <c r="AP3185" s="15" t="str">
        <f>+IFERROR(VLOOKUP(Tabla1[[#This Row],[EMPLEADO]],IS[],3,0),"OTROS")</f>
        <v>OTROS</v>
      </c>
      <c r="AQ3185" s="15" t="str">
        <f>+IFERROR(VLOOKUP(Tabla1[[#This Row],[EMPLEADO]],IS[[NÓMINA]:[INGENIERO]],2,0),"OTROS")</f>
        <v>OTROS</v>
      </c>
    </row>
    <row r="3186" spans="1:43" x14ac:dyDescent="0.25">
      <c r="A3186" t="s">
        <v>7477</v>
      </c>
      <c r="B3186">
        <v>1</v>
      </c>
      <c r="C3186" t="s">
        <v>9696</v>
      </c>
      <c r="D3186" t="s">
        <v>38</v>
      </c>
      <c r="E3186" t="s">
        <v>725</v>
      </c>
      <c r="F3186" t="s">
        <v>9697</v>
      </c>
      <c r="G3186" s="17" t="s">
        <v>6691</v>
      </c>
      <c r="H3186" t="s">
        <v>384</v>
      </c>
      <c r="I3186" t="s">
        <v>43</v>
      </c>
      <c r="J3186" t="s">
        <v>8</v>
      </c>
      <c r="K3186" t="s">
        <v>102</v>
      </c>
      <c r="L3186" t="s">
        <v>1906</v>
      </c>
      <c r="M3186" t="s">
        <v>1501</v>
      </c>
      <c r="N3186">
        <v>0</v>
      </c>
      <c r="O3186" t="s">
        <v>47</v>
      </c>
      <c r="P3186">
        <v>21</v>
      </c>
      <c r="Q3186" t="s">
        <v>62</v>
      </c>
      <c r="R3186" t="s">
        <v>223</v>
      </c>
      <c r="S3186" t="s">
        <v>139</v>
      </c>
      <c r="T3186" t="s">
        <v>51</v>
      </c>
      <c r="U3186" t="s">
        <v>262</v>
      </c>
      <c r="V3186">
        <v>1.05</v>
      </c>
      <c r="W3186" s="1">
        <v>1651.6500000000003</v>
      </c>
      <c r="X3186">
        <v>1</v>
      </c>
      <c r="Y3186">
        <v>2.13</v>
      </c>
      <c r="Z3186">
        <v>4</v>
      </c>
      <c r="AA3186">
        <v>0.53249999999999997</v>
      </c>
      <c r="AB3186" s="2">
        <v>0</v>
      </c>
      <c r="AC3186" s="1">
        <v>0</v>
      </c>
      <c r="AD3186" s="7">
        <v>43550</v>
      </c>
      <c r="AE3186" s="7">
        <v>43550</v>
      </c>
      <c r="AF3186">
        <v>0</v>
      </c>
      <c r="AG3186" t="s">
        <v>53</v>
      </c>
      <c r="AH3186" s="2">
        <v>0</v>
      </c>
      <c r="AI3186" s="1">
        <v>0</v>
      </c>
      <c r="AJ3186" s="1">
        <v>0</v>
      </c>
      <c r="AK3186" s="60" t="str">
        <f>+IF(Tabla1[[#This Row],[REQUEST_TY]]="SR MANTENIMIENTO CORRECTIVO", "EMERGENCIA", "OTROS")</f>
        <v>EMERGENCIA</v>
      </c>
      <c r="AL3186" s="6" t="str">
        <f>+_xlfn.IFS(Tabla1[[#This Row],[Veces obj]]&lt;=1,"0-1",Tabla1[[#This Row],[Veces obj]]&lt;=2,"1-2",Tabla1[[#This Row],[Veces obj]]&lt;=3,"2-3",TRUE,"&gt;3")</f>
        <v>0-1</v>
      </c>
      <c r="AM3186" s="60" t="str">
        <f>+_xlfn.IFS(MONTH(Tabla1[[#This Row],[MES]])&lt;=3,"Q1",MONTH(Tabla1[[#This Row],[MES]])&lt;=6,"Q2",MONTH(Tabla1[[#This Row],[MES]])&lt;=9,"Q3",TRUE,"Q4")</f>
        <v>Q1</v>
      </c>
      <c r="AN3186" s="15" t="str">
        <f>+IFERROR(VLOOKUP(Tabla1[[#This Row],[CUENTA]],CTAS[],2,0),"OTROS")</f>
        <v>OTROS</v>
      </c>
      <c r="AP3186" s="15" t="str">
        <f>+IFERROR(VLOOKUP(Tabla1[[#This Row],[EMPLEADO]],IS[],3,0),"OTROS")</f>
        <v>OTROS</v>
      </c>
      <c r="AQ3186" s="15" t="str">
        <f>+IFERROR(VLOOKUP(Tabla1[[#This Row],[EMPLEADO]],IS[[NÓMINA]:[INGENIERO]],2,0),"OTROS")</f>
        <v>OTROS</v>
      </c>
    </row>
    <row r="3187" spans="1:43" x14ac:dyDescent="0.25">
      <c r="A3187" t="s">
        <v>7477</v>
      </c>
      <c r="B3187">
        <v>1</v>
      </c>
      <c r="C3187" t="s">
        <v>9698</v>
      </c>
      <c r="D3187" t="s">
        <v>38</v>
      </c>
      <c r="E3187" t="s">
        <v>237</v>
      </c>
      <c r="F3187" t="s">
        <v>9699</v>
      </c>
      <c r="G3187" s="17" t="s">
        <v>9700</v>
      </c>
      <c r="H3187" t="s">
        <v>297</v>
      </c>
      <c r="I3187" t="s">
        <v>43</v>
      </c>
      <c r="J3187" t="s">
        <v>8</v>
      </c>
      <c r="K3187" t="s">
        <v>2868</v>
      </c>
      <c r="L3187" t="s">
        <v>2869</v>
      </c>
      <c r="M3187" t="s">
        <v>94</v>
      </c>
      <c r="N3187">
        <v>0</v>
      </c>
      <c r="O3187" t="s">
        <v>47</v>
      </c>
      <c r="P3187">
        <v>110</v>
      </c>
      <c r="Q3187" t="s">
        <v>48</v>
      </c>
      <c r="R3187" t="s">
        <v>242</v>
      </c>
      <c r="S3187" t="s">
        <v>64</v>
      </c>
      <c r="T3187" t="s">
        <v>51</v>
      </c>
      <c r="U3187" t="s">
        <v>96</v>
      </c>
      <c r="V3187">
        <v>1.1000000000000001</v>
      </c>
      <c r="W3187" s="1">
        <v>1501.5000000000002</v>
      </c>
      <c r="X3187">
        <v>1</v>
      </c>
      <c r="Y3187">
        <v>1.98</v>
      </c>
      <c r="Z3187">
        <v>5</v>
      </c>
      <c r="AA3187">
        <v>0.39600000000000002</v>
      </c>
      <c r="AB3187" s="2">
        <v>0</v>
      </c>
      <c r="AC3187" s="1">
        <v>0</v>
      </c>
      <c r="AD3187" s="7">
        <v>43550</v>
      </c>
      <c r="AE3187" s="7">
        <v>43550</v>
      </c>
      <c r="AF3187">
        <v>0</v>
      </c>
      <c r="AG3187" t="s">
        <v>53</v>
      </c>
      <c r="AH3187" s="2">
        <v>0</v>
      </c>
      <c r="AI3187" s="1">
        <v>0</v>
      </c>
      <c r="AJ3187" s="1">
        <v>0</v>
      </c>
      <c r="AK3187" s="60" t="str">
        <f>+IF(Tabla1[[#This Row],[REQUEST_TY]]="SR MANTENIMIENTO CORRECTIVO", "EMERGENCIA", "OTROS")</f>
        <v>EMERGENCIA</v>
      </c>
      <c r="AL3187" s="6" t="str">
        <f>+_xlfn.IFS(Tabla1[[#This Row],[Veces obj]]&lt;=1,"0-1",Tabla1[[#This Row],[Veces obj]]&lt;=2,"1-2",Tabla1[[#This Row],[Veces obj]]&lt;=3,"2-3",TRUE,"&gt;3")</f>
        <v>0-1</v>
      </c>
      <c r="AM3187" s="60" t="str">
        <f>+_xlfn.IFS(MONTH(Tabla1[[#This Row],[MES]])&lt;=3,"Q1",MONTH(Tabla1[[#This Row],[MES]])&lt;=6,"Q2",MONTH(Tabla1[[#This Row],[MES]])&lt;=9,"Q3",TRUE,"Q4")</f>
        <v>Q1</v>
      </c>
      <c r="AN3187" s="15" t="str">
        <f>+IFERROR(VLOOKUP(Tabla1[[#This Row],[CUENTA]],CTAS[],2,0),"OTROS")</f>
        <v>OTROS</v>
      </c>
      <c r="AP3187" s="15" t="str">
        <f>+IFERROR(VLOOKUP(Tabla1[[#This Row],[EMPLEADO]],IS[],3,0),"OTROS")</f>
        <v>JUAREZ</v>
      </c>
      <c r="AQ3187" s="15" t="str">
        <f>+IFERROR(VLOOKUP(Tabla1[[#This Row],[EMPLEADO]],IS[[NÓMINA]:[INGENIERO]],2,0),"OTROS")</f>
        <v>ALFREDO TORRES</v>
      </c>
    </row>
    <row r="3188" spans="1:43" x14ac:dyDescent="0.25">
      <c r="A3188" t="s">
        <v>7477</v>
      </c>
      <c r="B3188">
        <v>1</v>
      </c>
      <c r="C3188" t="s">
        <v>9701</v>
      </c>
      <c r="D3188" t="s">
        <v>38</v>
      </c>
      <c r="E3188" t="s">
        <v>1015</v>
      </c>
      <c r="F3188" t="s">
        <v>9702</v>
      </c>
      <c r="G3188" s="17" t="s">
        <v>9703</v>
      </c>
      <c r="H3188" t="s">
        <v>915</v>
      </c>
      <c r="I3188" t="s">
        <v>43</v>
      </c>
      <c r="J3188" t="s">
        <v>8</v>
      </c>
      <c r="K3188" t="s">
        <v>59</v>
      </c>
      <c r="L3188" t="s">
        <v>315</v>
      </c>
      <c r="M3188" t="s">
        <v>316</v>
      </c>
      <c r="N3188">
        <v>0</v>
      </c>
      <c r="O3188" t="s">
        <v>47</v>
      </c>
      <c r="P3188">
        <v>131</v>
      </c>
      <c r="Q3188" t="s">
        <v>48</v>
      </c>
      <c r="R3188" t="s">
        <v>317</v>
      </c>
      <c r="S3188" t="s">
        <v>318</v>
      </c>
      <c r="T3188" t="s">
        <v>51</v>
      </c>
      <c r="U3188" t="s">
        <v>353</v>
      </c>
      <c r="V3188">
        <v>1.1499999999999999</v>
      </c>
      <c r="W3188" s="1">
        <v>1808.95</v>
      </c>
      <c r="X3188">
        <v>1</v>
      </c>
      <c r="Y3188">
        <v>1.47</v>
      </c>
      <c r="Z3188">
        <v>4</v>
      </c>
      <c r="AA3188">
        <v>0.36749999999999999</v>
      </c>
      <c r="AB3188" s="2">
        <v>0</v>
      </c>
      <c r="AC3188" s="1">
        <v>0</v>
      </c>
      <c r="AD3188" s="7">
        <v>43550</v>
      </c>
      <c r="AE3188" s="7">
        <v>43550</v>
      </c>
      <c r="AF3188">
        <v>0</v>
      </c>
      <c r="AG3188" t="s">
        <v>53</v>
      </c>
      <c r="AH3188" s="2">
        <v>0</v>
      </c>
      <c r="AI3188" s="1">
        <v>0</v>
      </c>
      <c r="AJ3188" s="1">
        <v>0</v>
      </c>
      <c r="AK3188" s="60" t="str">
        <f>+IF(Tabla1[[#This Row],[REQUEST_TY]]="SR MANTENIMIENTO CORRECTIVO", "EMERGENCIA", "OTROS")</f>
        <v>EMERGENCIA</v>
      </c>
      <c r="AL3188" s="6" t="str">
        <f>+_xlfn.IFS(Tabla1[[#This Row],[Veces obj]]&lt;=1,"0-1",Tabla1[[#This Row],[Veces obj]]&lt;=2,"1-2",Tabla1[[#This Row],[Veces obj]]&lt;=3,"2-3",TRUE,"&gt;3")</f>
        <v>0-1</v>
      </c>
      <c r="AM3188" s="60" t="str">
        <f>+_xlfn.IFS(MONTH(Tabla1[[#This Row],[MES]])&lt;=3,"Q1",MONTH(Tabla1[[#This Row],[MES]])&lt;=6,"Q2",MONTH(Tabla1[[#This Row],[MES]])&lt;=9,"Q3",TRUE,"Q4")</f>
        <v>Q1</v>
      </c>
      <c r="AN3188" s="15" t="str">
        <f>+IFERROR(VLOOKUP(Tabla1[[#This Row],[CUENTA]],CTAS[],2,0),"OTROS")</f>
        <v>OTROS</v>
      </c>
      <c r="AP3188" s="15" t="str">
        <f>+IFERROR(VLOOKUP(Tabla1[[#This Row],[EMPLEADO]],IS[],3,0),"OTROS")</f>
        <v>OTROS</v>
      </c>
      <c r="AQ3188" s="15" t="str">
        <f>+IFERROR(VLOOKUP(Tabla1[[#This Row],[EMPLEADO]],IS[[NÓMINA]:[INGENIERO]],2,0),"OTROS")</f>
        <v>OTROS</v>
      </c>
    </row>
    <row r="3189" spans="1:43" x14ac:dyDescent="0.25">
      <c r="A3189" t="s">
        <v>7477</v>
      </c>
      <c r="B3189">
        <v>1</v>
      </c>
      <c r="C3189" t="s">
        <v>9704</v>
      </c>
      <c r="D3189" t="s">
        <v>38</v>
      </c>
      <c r="E3189" t="s">
        <v>373</v>
      </c>
      <c r="F3189" t="s">
        <v>9705</v>
      </c>
      <c r="G3189" s="17" t="s">
        <v>9706</v>
      </c>
      <c r="H3189" t="s">
        <v>163</v>
      </c>
      <c r="I3189" t="s">
        <v>43</v>
      </c>
      <c r="J3189" t="s">
        <v>8</v>
      </c>
      <c r="K3189" t="s">
        <v>151</v>
      </c>
      <c r="L3189" t="s">
        <v>164</v>
      </c>
      <c r="M3189" t="s">
        <v>165</v>
      </c>
      <c r="N3189">
        <v>0</v>
      </c>
      <c r="O3189" t="s">
        <v>47</v>
      </c>
      <c r="P3189">
        <v>111</v>
      </c>
      <c r="Q3189" t="s">
        <v>48</v>
      </c>
      <c r="R3189" t="s">
        <v>153</v>
      </c>
      <c r="S3189" t="s">
        <v>50</v>
      </c>
      <c r="T3189" t="s">
        <v>51</v>
      </c>
      <c r="U3189" t="s">
        <v>52</v>
      </c>
      <c r="V3189">
        <v>1.05</v>
      </c>
      <c r="W3189" s="1">
        <v>750.75000000000011</v>
      </c>
      <c r="X3189">
        <v>1</v>
      </c>
      <c r="Y3189">
        <v>1.17</v>
      </c>
      <c r="Z3189">
        <v>5</v>
      </c>
      <c r="AA3189">
        <v>0.23399999999999999</v>
      </c>
      <c r="AB3189" s="2">
        <v>0</v>
      </c>
      <c r="AC3189" s="1">
        <v>0</v>
      </c>
      <c r="AD3189" s="7">
        <v>43552</v>
      </c>
      <c r="AE3189" s="7">
        <v>43552</v>
      </c>
      <c r="AF3189">
        <v>0</v>
      </c>
      <c r="AG3189" t="s">
        <v>53</v>
      </c>
      <c r="AH3189" s="2">
        <v>0</v>
      </c>
      <c r="AI3189" s="1">
        <v>0</v>
      </c>
      <c r="AJ3189" s="1">
        <v>0</v>
      </c>
      <c r="AK3189" s="60" t="str">
        <f>+IF(Tabla1[[#This Row],[REQUEST_TY]]="SR MANTENIMIENTO CORRECTIVO", "EMERGENCIA", "OTROS")</f>
        <v>EMERGENCIA</v>
      </c>
      <c r="AL3189" s="6" t="str">
        <f>+_xlfn.IFS(Tabla1[[#This Row],[Veces obj]]&lt;=1,"0-1",Tabla1[[#This Row],[Veces obj]]&lt;=2,"1-2",Tabla1[[#This Row],[Veces obj]]&lt;=3,"2-3",TRUE,"&gt;3")</f>
        <v>0-1</v>
      </c>
      <c r="AM3189" s="60" t="str">
        <f>+_xlfn.IFS(MONTH(Tabla1[[#This Row],[MES]])&lt;=3,"Q1",MONTH(Tabla1[[#This Row],[MES]])&lt;=6,"Q2",MONTH(Tabla1[[#This Row],[MES]])&lt;=9,"Q3",TRUE,"Q4")</f>
        <v>Q1</v>
      </c>
      <c r="AN3189" s="15" t="str">
        <f>+IFERROR(VLOOKUP(Tabla1[[#This Row],[CUENTA]],CTAS[],2,0),"OTROS")</f>
        <v>HONEYWELL</v>
      </c>
      <c r="AP3189" s="15" t="str">
        <f>+IFERROR(VLOOKUP(Tabla1[[#This Row],[EMPLEADO]],IS[],3,0),"OTROS")</f>
        <v>CHIHUAHUA</v>
      </c>
      <c r="AQ3189" s="15" t="str">
        <f>+IFERROR(VLOOKUP(Tabla1[[#This Row],[EMPLEADO]],IS[[NÓMINA]:[INGENIERO]],2,0),"OTROS")</f>
        <v>LUIS EDUARDO MUÑOZ</v>
      </c>
    </row>
    <row r="3190" spans="1:43" x14ac:dyDescent="0.25">
      <c r="A3190" t="s">
        <v>7477</v>
      </c>
      <c r="B3190">
        <v>1</v>
      </c>
      <c r="C3190" t="s">
        <v>9707</v>
      </c>
      <c r="D3190" t="s">
        <v>38</v>
      </c>
      <c r="E3190" t="s">
        <v>98</v>
      </c>
      <c r="F3190" t="s">
        <v>9708</v>
      </c>
      <c r="G3190" s="17" t="s">
        <v>1586</v>
      </c>
      <c r="H3190" t="s">
        <v>471</v>
      </c>
      <c r="I3190" t="s">
        <v>43</v>
      </c>
      <c r="J3190" t="s">
        <v>8</v>
      </c>
      <c r="K3190" t="s">
        <v>102</v>
      </c>
      <c r="L3190" t="s">
        <v>718</v>
      </c>
      <c r="M3190" t="s">
        <v>46</v>
      </c>
      <c r="N3190">
        <v>0</v>
      </c>
      <c r="O3190" t="s">
        <v>47</v>
      </c>
      <c r="P3190">
        <v>2</v>
      </c>
      <c r="Q3190" t="s">
        <v>388</v>
      </c>
      <c r="R3190" t="s">
        <v>63</v>
      </c>
      <c r="S3190" t="s">
        <v>64</v>
      </c>
      <c r="T3190" t="s">
        <v>51</v>
      </c>
      <c r="U3190" t="s">
        <v>389</v>
      </c>
      <c r="V3190">
        <v>0</v>
      </c>
      <c r="W3190" s="1">
        <v>0</v>
      </c>
      <c r="X3190">
        <v>1</v>
      </c>
      <c r="Y3190">
        <v>0.68</v>
      </c>
      <c r="Z3190">
        <v>5</v>
      </c>
      <c r="AA3190">
        <v>0.13600000000000001</v>
      </c>
      <c r="AB3190" s="2">
        <v>0</v>
      </c>
      <c r="AC3190" s="1">
        <v>0</v>
      </c>
      <c r="AD3190" s="7">
        <v>43550</v>
      </c>
      <c r="AE3190" s="7">
        <v>43550</v>
      </c>
      <c r="AF3190">
        <v>0</v>
      </c>
      <c r="AG3190" t="s">
        <v>53</v>
      </c>
      <c r="AH3190" s="2">
        <v>0</v>
      </c>
      <c r="AI3190" s="1">
        <v>0</v>
      </c>
      <c r="AJ3190" s="1">
        <v>0</v>
      </c>
      <c r="AK3190" s="60" t="str">
        <f>+IF(Tabla1[[#This Row],[REQUEST_TY]]="SR MANTENIMIENTO CORRECTIVO", "EMERGENCIA", "OTROS")</f>
        <v>EMERGENCIA</v>
      </c>
      <c r="AL3190" s="6" t="str">
        <f>+_xlfn.IFS(Tabla1[[#This Row],[Veces obj]]&lt;=1,"0-1",Tabla1[[#This Row],[Veces obj]]&lt;=2,"1-2",Tabla1[[#This Row],[Veces obj]]&lt;=3,"2-3",TRUE,"&gt;3")</f>
        <v>0-1</v>
      </c>
      <c r="AM3190" s="60" t="str">
        <f>+_xlfn.IFS(MONTH(Tabla1[[#This Row],[MES]])&lt;=3,"Q1",MONTH(Tabla1[[#This Row],[MES]])&lt;=6,"Q2",MONTH(Tabla1[[#This Row],[MES]])&lt;=9,"Q3",TRUE,"Q4")</f>
        <v>Q1</v>
      </c>
      <c r="AN3190" s="15" t="str">
        <f>+IFERROR(VLOOKUP(Tabla1[[#This Row],[CUENTA]],CTAS[],2,0),"OTROS")</f>
        <v>OTROS</v>
      </c>
      <c r="AP3190" s="15" t="str">
        <f>+IFERROR(VLOOKUP(Tabla1[[#This Row],[EMPLEADO]],IS[],3,0),"OTROS")</f>
        <v>OTROS</v>
      </c>
      <c r="AQ3190" s="15" t="str">
        <f>+IFERROR(VLOOKUP(Tabla1[[#This Row],[EMPLEADO]],IS[[NÓMINA]:[INGENIERO]],2,0),"OTROS")</f>
        <v>OTROS</v>
      </c>
    </row>
    <row r="3191" spans="1:43" x14ac:dyDescent="0.25">
      <c r="A3191" t="s">
        <v>7477</v>
      </c>
      <c r="B3191">
        <v>1</v>
      </c>
      <c r="C3191" t="s">
        <v>9709</v>
      </c>
      <c r="D3191" t="s">
        <v>3370</v>
      </c>
      <c r="E3191" t="s">
        <v>4548</v>
      </c>
      <c r="F3191" t="s">
        <v>9710</v>
      </c>
      <c r="G3191" s="17" t="s">
        <v>9711</v>
      </c>
      <c r="H3191" t="s">
        <v>1063</v>
      </c>
      <c r="I3191" t="s">
        <v>43</v>
      </c>
      <c r="J3191" t="s">
        <v>8</v>
      </c>
      <c r="K3191" t="s">
        <v>1541</v>
      </c>
      <c r="L3191" t="s">
        <v>1367</v>
      </c>
      <c r="M3191" t="s">
        <v>387</v>
      </c>
      <c r="N3191">
        <v>0</v>
      </c>
      <c r="O3191" t="s">
        <v>47</v>
      </c>
      <c r="P3191" t="s">
        <v>822</v>
      </c>
      <c r="Q3191" t="s">
        <v>48</v>
      </c>
      <c r="R3191" t="s">
        <v>49</v>
      </c>
      <c r="S3191" t="s">
        <v>50</v>
      </c>
      <c r="T3191" t="s">
        <v>51</v>
      </c>
      <c r="U3191" t="s">
        <v>52</v>
      </c>
      <c r="V3191">
        <v>1</v>
      </c>
      <c r="W3191" s="1">
        <v>1072.5000000000002</v>
      </c>
      <c r="X3191">
        <v>0</v>
      </c>
      <c r="Y3191">
        <v>5</v>
      </c>
      <c r="Z3191">
        <v>5</v>
      </c>
      <c r="AA3191">
        <v>1</v>
      </c>
      <c r="AB3191" s="2">
        <v>0</v>
      </c>
      <c r="AC3191" s="1">
        <v>0</v>
      </c>
      <c r="AD3191" s="7">
        <v>43549</v>
      </c>
      <c r="AE3191" s="7">
        <v>43551</v>
      </c>
      <c r="AF3191">
        <v>2</v>
      </c>
      <c r="AG3191" t="s">
        <v>1680</v>
      </c>
      <c r="AH3191" s="2">
        <v>0</v>
      </c>
      <c r="AI3191" s="1">
        <v>0</v>
      </c>
      <c r="AJ3191" s="1">
        <v>0</v>
      </c>
      <c r="AK3191" s="60" t="str">
        <f>+IF(Tabla1[[#This Row],[REQUEST_TY]]="SR MANTENIMIENTO CORRECTIVO", "EMERGENCIA", "OTROS")</f>
        <v>OTROS</v>
      </c>
      <c r="AL3191" s="6" t="str">
        <f>+_xlfn.IFS(Tabla1[[#This Row],[Veces obj]]&lt;=1,"0-1",Tabla1[[#This Row],[Veces obj]]&lt;=2,"1-2",Tabla1[[#This Row],[Veces obj]]&lt;=3,"2-3",TRUE,"&gt;3")</f>
        <v>0-1</v>
      </c>
      <c r="AM3191" s="60" t="str">
        <f>+_xlfn.IFS(MONTH(Tabla1[[#This Row],[MES]])&lt;=3,"Q1",MONTH(Tabla1[[#This Row],[MES]])&lt;=6,"Q2",MONTH(Tabla1[[#This Row],[MES]])&lt;=9,"Q3",TRUE,"Q4")</f>
        <v>Q1</v>
      </c>
      <c r="AN3191" s="15" t="str">
        <f>+IFERROR(VLOOKUP(Tabla1[[#This Row],[CUENTA]],CTAS[],2,0),"OTROS")</f>
        <v>OTROS</v>
      </c>
      <c r="AP3191" s="15" t="str">
        <f>+IFERROR(VLOOKUP(Tabla1[[#This Row],[EMPLEADO]],IS[],3,0),"OTROS")</f>
        <v>OTROS</v>
      </c>
      <c r="AQ3191" s="15" t="str">
        <f>+IFERROR(VLOOKUP(Tabla1[[#This Row],[EMPLEADO]],IS[[NÓMINA]:[INGENIERO]],2,0),"OTROS")</f>
        <v>OTROS</v>
      </c>
    </row>
    <row r="3192" spans="1:43" x14ac:dyDescent="0.25">
      <c r="A3192" t="s">
        <v>7477</v>
      </c>
      <c r="B3192">
        <v>1</v>
      </c>
      <c r="C3192" t="s">
        <v>9712</v>
      </c>
      <c r="D3192" t="s">
        <v>38</v>
      </c>
      <c r="E3192" t="s">
        <v>725</v>
      </c>
      <c r="F3192" t="s">
        <v>9713</v>
      </c>
      <c r="G3192" s="17" t="s">
        <v>9714</v>
      </c>
      <c r="H3192" t="s">
        <v>8581</v>
      </c>
      <c r="I3192" t="s">
        <v>43</v>
      </c>
      <c r="J3192" t="s">
        <v>8</v>
      </c>
      <c r="K3192" t="s">
        <v>59</v>
      </c>
      <c r="L3192" t="s">
        <v>9715</v>
      </c>
      <c r="M3192" t="s">
        <v>473</v>
      </c>
      <c r="N3192">
        <v>0</v>
      </c>
      <c r="O3192" t="s">
        <v>47</v>
      </c>
      <c r="P3192">
        <v>474</v>
      </c>
      <c r="Q3192" t="s">
        <v>48</v>
      </c>
      <c r="R3192" t="s">
        <v>223</v>
      </c>
      <c r="S3192" t="s">
        <v>139</v>
      </c>
      <c r="T3192" t="s">
        <v>51</v>
      </c>
      <c r="U3192" t="s">
        <v>353</v>
      </c>
      <c r="V3192">
        <v>1.1499999999999999</v>
      </c>
      <c r="W3192" s="1">
        <v>1808.95</v>
      </c>
      <c r="X3192">
        <v>1</v>
      </c>
      <c r="Y3192">
        <v>0.27</v>
      </c>
      <c r="Z3192">
        <v>4</v>
      </c>
      <c r="AA3192">
        <v>6.7500000000000004E-2</v>
      </c>
      <c r="AB3192" s="2">
        <v>0</v>
      </c>
      <c r="AC3192" s="1">
        <v>0</v>
      </c>
      <c r="AD3192" s="7">
        <v>43550</v>
      </c>
      <c r="AE3192" s="7">
        <v>43550</v>
      </c>
      <c r="AF3192">
        <v>0</v>
      </c>
      <c r="AG3192" t="s">
        <v>53</v>
      </c>
      <c r="AH3192" s="2">
        <v>0</v>
      </c>
      <c r="AI3192" s="1">
        <v>0</v>
      </c>
      <c r="AJ3192" s="1">
        <v>0</v>
      </c>
      <c r="AK3192" s="60" t="str">
        <f>+IF(Tabla1[[#This Row],[REQUEST_TY]]="SR MANTENIMIENTO CORRECTIVO", "EMERGENCIA", "OTROS")</f>
        <v>EMERGENCIA</v>
      </c>
      <c r="AL3192" s="6" t="str">
        <f>+_xlfn.IFS(Tabla1[[#This Row],[Veces obj]]&lt;=1,"0-1",Tabla1[[#This Row],[Veces obj]]&lt;=2,"1-2",Tabla1[[#This Row],[Veces obj]]&lt;=3,"2-3",TRUE,"&gt;3")</f>
        <v>0-1</v>
      </c>
      <c r="AM3192" s="60" t="str">
        <f>+_xlfn.IFS(MONTH(Tabla1[[#This Row],[MES]])&lt;=3,"Q1",MONTH(Tabla1[[#This Row],[MES]])&lt;=6,"Q2",MONTH(Tabla1[[#This Row],[MES]])&lt;=9,"Q3",TRUE,"Q4")</f>
        <v>Q1</v>
      </c>
      <c r="AN3192" s="15" t="str">
        <f>+IFERROR(VLOOKUP(Tabla1[[#This Row],[CUENTA]],CTAS[],2,0),"OTROS")</f>
        <v>OTROS</v>
      </c>
      <c r="AP3192" s="15" t="str">
        <f>+IFERROR(VLOOKUP(Tabla1[[#This Row],[EMPLEADO]],IS[],3,0),"OTROS")</f>
        <v>OTROS</v>
      </c>
      <c r="AQ3192" s="15" t="str">
        <f>+IFERROR(VLOOKUP(Tabla1[[#This Row],[EMPLEADO]],IS[[NÓMINA]:[INGENIERO]],2,0),"OTROS")</f>
        <v>OTROS</v>
      </c>
    </row>
    <row r="3193" spans="1:43" x14ac:dyDescent="0.25">
      <c r="A3193" t="s">
        <v>7477</v>
      </c>
      <c r="B3193">
        <v>1</v>
      </c>
      <c r="C3193" t="s">
        <v>9716</v>
      </c>
      <c r="D3193" t="s">
        <v>38</v>
      </c>
      <c r="E3193" t="s">
        <v>76</v>
      </c>
      <c r="F3193" t="s">
        <v>9717</v>
      </c>
      <c r="G3193" s="17" t="s">
        <v>6995</v>
      </c>
      <c r="H3193" t="s">
        <v>253</v>
      </c>
      <c r="I3193" t="s">
        <v>43</v>
      </c>
      <c r="J3193" t="s">
        <v>8</v>
      </c>
      <c r="K3193" t="s">
        <v>59</v>
      </c>
      <c r="L3193" t="s">
        <v>723</v>
      </c>
      <c r="M3193" t="s">
        <v>358</v>
      </c>
      <c r="N3193">
        <v>0</v>
      </c>
      <c r="O3193" t="s">
        <v>47</v>
      </c>
      <c r="P3193">
        <v>30</v>
      </c>
      <c r="Q3193" t="s">
        <v>62</v>
      </c>
      <c r="R3193" t="s">
        <v>63</v>
      </c>
      <c r="S3193" t="s">
        <v>64</v>
      </c>
      <c r="T3193" t="s">
        <v>51</v>
      </c>
      <c r="U3193" t="s">
        <v>65</v>
      </c>
      <c r="V3193">
        <v>0.8</v>
      </c>
      <c r="W3193" s="1">
        <v>1092</v>
      </c>
      <c r="X3193">
        <v>1</v>
      </c>
      <c r="Y3193">
        <v>0</v>
      </c>
      <c r="Z3193">
        <v>5</v>
      </c>
      <c r="AA3193">
        <v>0</v>
      </c>
      <c r="AB3193" s="2">
        <v>0</v>
      </c>
      <c r="AC3193" s="1">
        <v>0</v>
      </c>
      <c r="AD3193" s="7">
        <v>43550</v>
      </c>
      <c r="AE3193" s="7">
        <v>43550</v>
      </c>
      <c r="AF3193">
        <v>0</v>
      </c>
      <c r="AG3193" t="s">
        <v>53</v>
      </c>
      <c r="AH3193" s="2">
        <v>0</v>
      </c>
      <c r="AI3193" s="1">
        <v>0</v>
      </c>
      <c r="AJ3193" s="1">
        <v>0</v>
      </c>
      <c r="AK3193" s="60" t="str">
        <f>+IF(Tabla1[[#This Row],[REQUEST_TY]]="SR MANTENIMIENTO CORRECTIVO", "EMERGENCIA", "OTROS")</f>
        <v>EMERGENCIA</v>
      </c>
      <c r="AL3193" s="6" t="str">
        <f>+_xlfn.IFS(Tabla1[[#This Row],[Veces obj]]&lt;=1,"0-1",Tabla1[[#This Row],[Veces obj]]&lt;=2,"1-2",Tabla1[[#This Row],[Veces obj]]&lt;=3,"2-3",TRUE,"&gt;3")</f>
        <v>0-1</v>
      </c>
      <c r="AM3193" s="60" t="str">
        <f>+_xlfn.IFS(MONTH(Tabla1[[#This Row],[MES]])&lt;=3,"Q1",MONTH(Tabla1[[#This Row],[MES]])&lt;=6,"Q2",MONTH(Tabla1[[#This Row],[MES]])&lt;=9,"Q3",TRUE,"Q4")</f>
        <v>Q1</v>
      </c>
      <c r="AN3193" s="15" t="str">
        <f>+IFERROR(VLOOKUP(Tabla1[[#This Row],[CUENTA]],CTAS[],2,0),"OTROS")</f>
        <v>OTROS</v>
      </c>
      <c r="AP3193" s="15" t="str">
        <f>+IFERROR(VLOOKUP(Tabla1[[#This Row],[EMPLEADO]],IS[],3,0),"OTROS")</f>
        <v>OTROS</v>
      </c>
      <c r="AQ3193" s="15" t="str">
        <f>+IFERROR(VLOOKUP(Tabla1[[#This Row],[EMPLEADO]],IS[[NÓMINA]:[INGENIERO]],2,0),"OTROS")</f>
        <v>OTROS</v>
      </c>
    </row>
    <row r="3194" spans="1:43" x14ac:dyDescent="0.25">
      <c r="A3194" t="s">
        <v>7477</v>
      </c>
      <c r="B3194">
        <v>1</v>
      </c>
      <c r="C3194" t="s">
        <v>9718</v>
      </c>
      <c r="D3194" t="s">
        <v>38</v>
      </c>
      <c r="E3194" t="s">
        <v>562</v>
      </c>
      <c r="F3194" t="s">
        <v>9719</v>
      </c>
      <c r="G3194" s="17" t="s">
        <v>6518</v>
      </c>
      <c r="H3194" t="s">
        <v>163</v>
      </c>
      <c r="I3194" t="s">
        <v>43</v>
      </c>
      <c r="J3194" t="s">
        <v>8</v>
      </c>
      <c r="K3194" t="s">
        <v>144</v>
      </c>
      <c r="L3194" t="s">
        <v>145</v>
      </c>
      <c r="M3194" t="s">
        <v>119</v>
      </c>
      <c r="N3194">
        <v>0</v>
      </c>
      <c r="O3194" t="s">
        <v>47</v>
      </c>
      <c r="P3194">
        <v>34</v>
      </c>
      <c r="Q3194" t="s">
        <v>82</v>
      </c>
      <c r="R3194" t="s">
        <v>63</v>
      </c>
      <c r="S3194" t="s">
        <v>64</v>
      </c>
      <c r="T3194" t="s">
        <v>51</v>
      </c>
      <c r="U3194" t="s">
        <v>83</v>
      </c>
      <c r="V3194">
        <v>1.05</v>
      </c>
      <c r="W3194" s="1">
        <v>1433.25</v>
      </c>
      <c r="X3194">
        <v>1</v>
      </c>
      <c r="Y3194">
        <v>0</v>
      </c>
      <c r="Z3194">
        <v>5</v>
      </c>
      <c r="AA3194">
        <v>0</v>
      </c>
      <c r="AB3194" s="2">
        <v>0</v>
      </c>
      <c r="AC3194" s="1">
        <v>0</v>
      </c>
      <c r="AD3194" s="7">
        <v>43550</v>
      </c>
      <c r="AE3194" s="7">
        <v>43550</v>
      </c>
      <c r="AF3194">
        <v>0</v>
      </c>
      <c r="AG3194" t="s">
        <v>53</v>
      </c>
      <c r="AH3194" s="2">
        <v>0</v>
      </c>
      <c r="AI3194" s="1">
        <v>0</v>
      </c>
      <c r="AJ3194" s="1">
        <v>0</v>
      </c>
      <c r="AK3194" s="60" t="str">
        <f>+IF(Tabla1[[#This Row],[REQUEST_TY]]="SR MANTENIMIENTO CORRECTIVO", "EMERGENCIA", "OTROS")</f>
        <v>EMERGENCIA</v>
      </c>
      <c r="AL3194" s="6" t="str">
        <f>+_xlfn.IFS(Tabla1[[#This Row],[Veces obj]]&lt;=1,"0-1",Tabla1[[#This Row],[Veces obj]]&lt;=2,"1-2",Tabla1[[#This Row],[Veces obj]]&lt;=3,"2-3",TRUE,"&gt;3")</f>
        <v>0-1</v>
      </c>
      <c r="AM3194" s="60" t="str">
        <f>+_xlfn.IFS(MONTH(Tabla1[[#This Row],[MES]])&lt;=3,"Q1",MONTH(Tabla1[[#This Row],[MES]])&lt;=6,"Q2",MONTH(Tabla1[[#This Row],[MES]])&lt;=9,"Q3",TRUE,"Q4")</f>
        <v>Q1</v>
      </c>
      <c r="AN3194" s="15" t="str">
        <f>+IFERROR(VLOOKUP(Tabla1[[#This Row],[CUENTA]],CTAS[],2,0),"OTROS")</f>
        <v>OTROS</v>
      </c>
      <c r="AP3194" s="15" t="str">
        <f>+IFERROR(VLOOKUP(Tabla1[[#This Row],[EMPLEADO]],IS[],3,0),"OTROS")</f>
        <v>CHIHUAHUA</v>
      </c>
      <c r="AQ3194" s="15" t="str">
        <f>+IFERROR(VLOOKUP(Tabla1[[#This Row],[EMPLEADO]],IS[[NÓMINA]:[INGENIERO]],2,0),"OTROS")</f>
        <v>LUIS EDUARDO MUÑOZ</v>
      </c>
    </row>
    <row r="3195" spans="1:43" x14ac:dyDescent="0.25">
      <c r="A3195" t="s">
        <v>7477</v>
      </c>
      <c r="B3195">
        <v>1</v>
      </c>
      <c r="C3195" t="s">
        <v>9720</v>
      </c>
      <c r="D3195" t="s">
        <v>38</v>
      </c>
      <c r="E3195" t="s">
        <v>725</v>
      </c>
      <c r="F3195" t="s">
        <v>9721</v>
      </c>
      <c r="G3195" s="17" t="s">
        <v>8753</v>
      </c>
      <c r="H3195" t="s">
        <v>58</v>
      </c>
      <c r="I3195" t="s">
        <v>43</v>
      </c>
      <c r="J3195" t="s">
        <v>8</v>
      </c>
      <c r="K3195" t="s">
        <v>102</v>
      </c>
      <c r="L3195" t="s">
        <v>261</v>
      </c>
      <c r="M3195" t="s">
        <v>736</v>
      </c>
      <c r="N3195">
        <v>0</v>
      </c>
      <c r="O3195" t="s">
        <v>47</v>
      </c>
      <c r="P3195">
        <v>3</v>
      </c>
      <c r="Q3195" t="s">
        <v>388</v>
      </c>
      <c r="R3195" t="s">
        <v>223</v>
      </c>
      <c r="S3195" t="s">
        <v>139</v>
      </c>
      <c r="T3195" t="s">
        <v>51</v>
      </c>
      <c r="U3195" t="s">
        <v>872</v>
      </c>
      <c r="V3195">
        <v>0</v>
      </c>
      <c r="W3195" s="1">
        <v>0</v>
      </c>
      <c r="X3195">
        <v>1</v>
      </c>
      <c r="Y3195">
        <v>1.5</v>
      </c>
      <c r="Z3195">
        <v>4</v>
      </c>
      <c r="AA3195">
        <v>0.375</v>
      </c>
      <c r="AB3195" s="2">
        <v>0</v>
      </c>
      <c r="AC3195" s="1">
        <v>0</v>
      </c>
      <c r="AD3195" s="7">
        <v>43552</v>
      </c>
      <c r="AE3195" s="7">
        <v>43552</v>
      </c>
      <c r="AF3195">
        <v>0</v>
      </c>
      <c r="AG3195" t="s">
        <v>53</v>
      </c>
      <c r="AH3195" s="2">
        <v>0</v>
      </c>
      <c r="AI3195" s="1">
        <v>0</v>
      </c>
      <c r="AJ3195" s="1">
        <v>0</v>
      </c>
      <c r="AK3195" s="60" t="str">
        <f>+IF(Tabla1[[#This Row],[REQUEST_TY]]="SR MANTENIMIENTO CORRECTIVO", "EMERGENCIA", "OTROS")</f>
        <v>EMERGENCIA</v>
      </c>
      <c r="AL3195" s="6" t="str">
        <f>+_xlfn.IFS(Tabla1[[#This Row],[Veces obj]]&lt;=1,"0-1",Tabla1[[#This Row],[Veces obj]]&lt;=2,"1-2",Tabla1[[#This Row],[Veces obj]]&lt;=3,"2-3",TRUE,"&gt;3")</f>
        <v>0-1</v>
      </c>
      <c r="AM3195" s="60" t="str">
        <f>+_xlfn.IFS(MONTH(Tabla1[[#This Row],[MES]])&lt;=3,"Q1",MONTH(Tabla1[[#This Row],[MES]])&lt;=6,"Q2",MONTH(Tabla1[[#This Row],[MES]])&lt;=9,"Q3",TRUE,"Q4")</f>
        <v>Q1</v>
      </c>
      <c r="AN3195" s="15" t="str">
        <f>+IFERROR(VLOOKUP(Tabla1[[#This Row],[CUENTA]],CTAS[],2,0),"OTROS")</f>
        <v>OTROS</v>
      </c>
      <c r="AP3195" s="15" t="str">
        <f>+IFERROR(VLOOKUP(Tabla1[[#This Row],[EMPLEADO]],IS[],3,0),"OTROS")</f>
        <v>OTROS</v>
      </c>
      <c r="AQ3195" s="15" t="str">
        <f>+IFERROR(VLOOKUP(Tabla1[[#This Row],[EMPLEADO]],IS[[NÓMINA]:[INGENIERO]],2,0),"OTROS")</f>
        <v>OTROS</v>
      </c>
    </row>
    <row r="3196" spans="1:43" x14ac:dyDescent="0.25">
      <c r="A3196" t="s">
        <v>7477</v>
      </c>
      <c r="B3196">
        <v>1</v>
      </c>
      <c r="C3196" t="s">
        <v>9722</v>
      </c>
      <c r="D3196" t="s">
        <v>38</v>
      </c>
      <c r="E3196" t="s">
        <v>258</v>
      </c>
      <c r="F3196" t="s">
        <v>9723</v>
      </c>
      <c r="G3196" s="17" t="s">
        <v>5584</v>
      </c>
      <c r="H3196" t="s">
        <v>646</v>
      </c>
      <c r="I3196" t="s">
        <v>43</v>
      </c>
      <c r="J3196" t="s">
        <v>8</v>
      </c>
      <c r="K3196" t="s">
        <v>59</v>
      </c>
      <c r="L3196" t="s">
        <v>5585</v>
      </c>
      <c r="M3196" t="s">
        <v>256</v>
      </c>
      <c r="N3196">
        <v>0</v>
      </c>
      <c r="O3196" t="s">
        <v>47</v>
      </c>
      <c r="P3196">
        <v>22</v>
      </c>
      <c r="Q3196" t="s">
        <v>62</v>
      </c>
      <c r="R3196" t="s">
        <v>138</v>
      </c>
      <c r="S3196" t="s">
        <v>139</v>
      </c>
      <c r="T3196" t="s">
        <v>51</v>
      </c>
      <c r="U3196" t="s">
        <v>262</v>
      </c>
      <c r="V3196">
        <v>1.05</v>
      </c>
      <c r="W3196" s="1">
        <v>1651.6500000000003</v>
      </c>
      <c r="X3196">
        <v>1</v>
      </c>
      <c r="Y3196">
        <v>1.48</v>
      </c>
      <c r="Z3196">
        <v>4</v>
      </c>
      <c r="AA3196">
        <v>0.37</v>
      </c>
      <c r="AB3196" s="2">
        <v>0</v>
      </c>
      <c r="AC3196" s="1">
        <v>0</v>
      </c>
      <c r="AD3196" s="7">
        <v>43550</v>
      </c>
      <c r="AE3196" s="7">
        <v>43550</v>
      </c>
      <c r="AF3196">
        <v>0</v>
      </c>
      <c r="AG3196" t="s">
        <v>53</v>
      </c>
      <c r="AH3196" s="2">
        <v>0</v>
      </c>
      <c r="AI3196" s="1">
        <v>0</v>
      </c>
      <c r="AJ3196" s="1">
        <v>0</v>
      </c>
      <c r="AK3196" s="60" t="str">
        <f>+IF(Tabla1[[#This Row],[REQUEST_TY]]="SR MANTENIMIENTO CORRECTIVO", "EMERGENCIA", "OTROS")</f>
        <v>EMERGENCIA</v>
      </c>
      <c r="AL3196" s="6" t="str">
        <f>+_xlfn.IFS(Tabla1[[#This Row],[Veces obj]]&lt;=1,"0-1",Tabla1[[#This Row],[Veces obj]]&lt;=2,"1-2",Tabla1[[#This Row],[Veces obj]]&lt;=3,"2-3",TRUE,"&gt;3")</f>
        <v>0-1</v>
      </c>
      <c r="AM3196" s="60" t="str">
        <f>+_xlfn.IFS(MONTH(Tabla1[[#This Row],[MES]])&lt;=3,"Q1",MONTH(Tabla1[[#This Row],[MES]])&lt;=6,"Q2",MONTH(Tabla1[[#This Row],[MES]])&lt;=9,"Q3",TRUE,"Q4")</f>
        <v>Q1</v>
      </c>
      <c r="AN3196" s="15" t="str">
        <f>+IFERROR(VLOOKUP(Tabla1[[#This Row],[CUENTA]],CTAS[],2,0),"OTROS")</f>
        <v>OTROS</v>
      </c>
      <c r="AP3196" s="15" t="str">
        <f>+IFERROR(VLOOKUP(Tabla1[[#This Row],[EMPLEADO]],IS[],3,0),"OTROS")</f>
        <v>OTROS</v>
      </c>
      <c r="AQ3196" s="15" t="str">
        <f>+IFERROR(VLOOKUP(Tabla1[[#This Row],[EMPLEADO]],IS[[NÓMINA]:[INGENIERO]],2,0),"OTROS")</f>
        <v>OTROS</v>
      </c>
    </row>
    <row r="3197" spans="1:43" x14ac:dyDescent="0.25">
      <c r="A3197" t="s">
        <v>7477</v>
      </c>
      <c r="B3197">
        <v>1</v>
      </c>
      <c r="C3197" t="s">
        <v>9724</v>
      </c>
      <c r="D3197" t="s">
        <v>38</v>
      </c>
      <c r="E3197" t="s">
        <v>133</v>
      </c>
      <c r="F3197" t="s">
        <v>9725</v>
      </c>
      <c r="G3197" s="17" t="s">
        <v>1767</v>
      </c>
      <c r="H3197" t="s">
        <v>106</v>
      </c>
      <c r="I3197" t="s">
        <v>43</v>
      </c>
      <c r="J3197" t="s">
        <v>8</v>
      </c>
      <c r="K3197" t="s">
        <v>59</v>
      </c>
      <c r="L3197" t="s">
        <v>1768</v>
      </c>
      <c r="M3197" t="s">
        <v>310</v>
      </c>
      <c r="N3197">
        <v>0</v>
      </c>
      <c r="O3197" t="s">
        <v>47</v>
      </c>
      <c r="P3197">
        <v>35</v>
      </c>
      <c r="Q3197" t="s">
        <v>82</v>
      </c>
      <c r="R3197" t="s">
        <v>138</v>
      </c>
      <c r="S3197" t="s">
        <v>139</v>
      </c>
      <c r="T3197" t="s">
        <v>51</v>
      </c>
      <c r="U3197" t="s">
        <v>140</v>
      </c>
      <c r="V3197">
        <v>1.1000000000000001</v>
      </c>
      <c r="W3197" s="1">
        <v>1730.3000000000004</v>
      </c>
      <c r="X3197">
        <v>1</v>
      </c>
      <c r="Y3197">
        <v>2.13</v>
      </c>
      <c r="Z3197">
        <v>4</v>
      </c>
      <c r="AA3197">
        <v>0.53249999999999997</v>
      </c>
      <c r="AB3197" s="2">
        <v>0</v>
      </c>
      <c r="AC3197" s="1">
        <v>0</v>
      </c>
      <c r="AD3197" s="7">
        <v>43550</v>
      </c>
      <c r="AE3197" s="7">
        <v>43550</v>
      </c>
      <c r="AF3197">
        <v>0</v>
      </c>
      <c r="AG3197" t="s">
        <v>53</v>
      </c>
      <c r="AH3197" s="2">
        <v>0</v>
      </c>
      <c r="AI3197" s="1">
        <v>0</v>
      </c>
      <c r="AJ3197" s="1">
        <v>0</v>
      </c>
      <c r="AK3197" s="60" t="str">
        <f>+IF(Tabla1[[#This Row],[REQUEST_TY]]="SR MANTENIMIENTO CORRECTIVO", "EMERGENCIA", "OTROS")</f>
        <v>EMERGENCIA</v>
      </c>
      <c r="AL3197" s="6" t="str">
        <f>+_xlfn.IFS(Tabla1[[#This Row],[Veces obj]]&lt;=1,"0-1",Tabla1[[#This Row],[Veces obj]]&lt;=2,"1-2",Tabla1[[#This Row],[Veces obj]]&lt;=3,"2-3",TRUE,"&gt;3")</f>
        <v>0-1</v>
      </c>
      <c r="AM3197" s="60" t="str">
        <f>+_xlfn.IFS(MONTH(Tabla1[[#This Row],[MES]])&lt;=3,"Q1",MONTH(Tabla1[[#This Row],[MES]])&lt;=6,"Q2",MONTH(Tabla1[[#This Row],[MES]])&lt;=9,"Q3",TRUE,"Q4")</f>
        <v>Q1</v>
      </c>
      <c r="AN3197" s="15" t="str">
        <f>+IFERROR(VLOOKUP(Tabla1[[#This Row],[CUENTA]],CTAS[],2,0),"OTROS")</f>
        <v>OTROS</v>
      </c>
      <c r="AP3197" s="15" t="str">
        <f>+IFERROR(VLOOKUP(Tabla1[[#This Row],[EMPLEADO]],IS[],3,0),"OTROS")</f>
        <v>OTROS</v>
      </c>
      <c r="AQ3197" s="15" t="str">
        <f>+IFERROR(VLOOKUP(Tabla1[[#This Row],[EMPLEADO]],IS[[NÓMINA]:[INGENIERO]],2,0),"OTROS")</f>
        <v>OTROS</v>
      </c>
    </row>
    <row r="3198" spans="1:43" x14ac:dyDescent="0.25">
      <c r="A3198" t="s">
        <v>7477</v>
      </c>
      <c r="B3198">
        <v>1</v>
      </c>
      <c r="C3198" t="s">
        <v>7431</v>
      </c>
      <c r="D3198" t="s">
        <v>38</v>
      </c>
      <c r="E3198" t="s">
        <v>332</v>
      </c>
      <c r="F3198" t="s">
        <v>7432</v>
      </c>
      <c r="G3198" s="17" t="s">
        <v>1806</v>
      </c>
      <c r="H3198" t="s">
        <v>691</v>
      </c>
      <c r="I3198" t="s">
        <v>43</v>
      </c>
      <c r="J3198" t="s">
        <v>8</v>
      </c>
      <c r="K3198" t="s">
        <v>59</v>
      </c>
      <c r="L3198" t="s">
        <v>1807</v>
      </c>
      <c r="M3198" t="s">
        <v>1808</v>
      </c>
      <c r="N3198">
        <v>0</v>
      </c>
      <c r="O3198" t="s">
        <v>47</v>
      </c>
      <c r="P3198">
        <v>11</v>
      </c>
      <c r="Q3198" t="s">
        <v>194</v>
      </c>
      <c r="R3198" t="s">
        <v>317</v>
      </c>
      <c r="S3198" t="s">
        <v>318</v>
      </c>
      <c r="T3198" t="s">
        <v>51</v>
      </c>
      <c r="U3198" t="s">
        <v>224</v>
      </c>
      <c r="V3198">
        <v>0.8</v>
      </c>
      <c r="W3198" s="1">
        <v>1258.4000000000003</v>
      </c>
      <c r="X3198">
        <v>1</v>
      </c>
      <c r="Y3198">
        <v>4.18</v>
      </c>
      <c r="Z3198">
        <v>4</v>
      </c>
      <c r="AA3198">
        <v>1.0449999999999999</v>
      </c>
      <c r="AB3198" s="2">
        <v>1.1249999999999982E-2</v>
      </c>
      <c r="AC3198" s="1">
        <v>-17.696249999999974</v>
      </c>
      <c r="AD3198" s="7">
        <v>43550</v>
      </c>
      <c r="AE3198" s="7">
        <v>43550</v>
      </c>
      <c r="AF3198">
        <v>0</v>
      </c>
      <c r="AG3198" t="s">
        <v>53</v>
      </c>
      <c r="AH3198" s="2">
        <v>0</v>
      </c>
      <c r="AI3198" s="1">
        <v>0</v>
      </c>
      <c r="AJ3198" s="1">
        <v>0</v>
      </c>
      <c r="AK3198" s="60" t="str">
        <f>+IF(Tabla1[[#This Row],[REQUEST_TY]]="SR MANTENIMIENTO CORRECTIVO", "EMERGENCIA", "OTROS")</f>
        <v>EMERGENCIA</v>
      </c>
      <c r="AL3198" s="6" t="str">
        <f>+_xlfn.IFS(Tabla1[[#This Row],[Veces obj]]&lt;=1,"0-1",Tabla1[[#This Row],[Veces obj]]&lt;=2,"1-2",Tabla1[[#This Row],[Veces obj]]&lt;=3,"2-3",TRUE,"&gt;3")</f>
        <v>1-2</v>
      </c>
      <c r="AM3198" s="60" t="str">
        <f>+_xlfn.IFS(MONTH(Tabla1[[#This Row],[MES]])&lt;=3,"Q1",MONTH(Tabla1[[#This Row],[MES]])&lt;=6,"Q2",MONTH(Tabla1[[#This Row],[MES]])&lt;=9,"Q3",TRUE,"Q4")</f>
        <v>Q1</v>
      </c>
      <c r="AN3198" s="15" t="str">
        <f>+IFERROR(VLOOKUP(Tabla1[[#This Row],[CUENTA]],CTAS[],2,0),"OTROS")</f>
        <v>OTROS</v>
      </c>
      <c r="AP3198" s="15" t="str">
        <f>+IFERROR(VLOOKUP(Tabla1[[#This Row],[EMPLEADO]],IS[],3,0),"OTROS")</f>
        <v>OTROS</v>
      </c>
      <c r="AQ3198" s="15" t="str">
        <f>+IFERROR(VLOOKUP(Tabla1[[#This Row],[EMPLEADO]],IS[[NÓMINA]:[INGENIERO]],2,0),"OTROS")</f>
        <v>OTROS</v>
      </c>
    </row>
    <row r="3199" spans="1:43" x14ac:dyDescent="0.25">
      <c r="A3199" t="s">
        <v>7477</v>
      </c>
      <c r="B3199">
        <v>1</v>
      </c>
      <c r="C3199" t="s">
        <v>9726</v>
      </c>
      <c r="D3199" t="s">
        <v>38</v>
      </c>
      <c r="E3199" t="s">
        <v>133</v>
      </c>
      <c r="F3199" t="s">
        <v>9727</v>
      </c>
      <c r="G3199" s="17" t="s">
        <v>9355</v>
      </c>
      <c r="H3199" t="s">
        <v>253</v>
      </c>
      <c r="I3199" t="s">
        <v>43</v>
      </c>
      <c r="J3199" t="s">
        <v>8</v>
      </c>
      <c r="K3199" t="s">
        <v>59</v>
      </c>
      <c r="L3199" t="s">
        <v>1202</v>
      </c>
      <c r="M3199" t="s">
        <v>649</v>
      </c>
      <c r="N3199">
        <v>0</v>
      </c>
      <c r="O3199" t="s">
        <v>47</v>
      </c>
      <c r="P3199">
        <v>6</v>
      </c>
      <c r="Q3199" t="s">
        <v>207</v>
      </c>
      <c r="R3199" t="s">
        <v>138</v>
      </c>
      <c r="S3199" t="s">
        <v>139</v>
      </c>
      <c r="T3199" t="s">
        <v>51</v>
      </c>
      <c r="U3199" t="s">
        <v>879</v>
      </c>
      <c r="V3199">
        <v>0.6</v>
      </c>
      <c r="W3199" s="1">
        <v>943.80000000000007</v>
      </c>
      <c r="X3199">
        <v>1</v>
      </c>
      <c r="Y3199">
        <v>1.02</v>
      </c>
      <c r="Z3199">
        <v>4</v>
      </c>
      <c r="AA3199">
        <v>0.255</v>
      </c>
      <c r="AB3199" s="2">
        <v>0</v>
      </c>
      <c r="AC3199" s="1">
        <v>0</v>
      </c>
      <c r="AD3199" s="7">
        <v>43550</v>
      </c>
      <c r="AE3199" s="7">
        <v>43550</v>
      </c>
      <c r="AF3199">
        <v>0</v>
      </c>
      <c r="AG3199" t="s">
        <v>53</v>
      </c>
      <c r="AH3199" s="2">
        <v>0</v>
      </c>
      <c r="AI3199" s="1">
        <v>0</v>
      </c>
      <c r="AJ3199" s="1">
        <v>0</v>
      </c>
      <c r="AK3199" s="60" t="str">
        <f>+IF(Tabla1[[#This Row],[REQUEST_TY]]="SR MANTENIMIENTO CORRECTIVO", "EMERGENCIA", "OTROS")</f>
        <v>EMERGENCIA</v>
      </c>
      <c r="AL3199" s="6" t="str">
        <f>+_xlfn.IFS(Tabla1[[#This Row],[Veces obj]]&lt;=1,"0-1",Tabla1[[#This Row],[Veces obj]]&lt;=2,"1-2",Tabla1[[#This Row],[Veces obj]]&lt;=3,"2-3",TRUE,"&gt;3")</f>
        <v>0-1</v>
      </c>
      <c r="AM3199" s="60" t="str">
        <f>+_xlfn.IFS(MONTH(Tabla1[[#This Row],[MES]])&lt;=3,"Q1",MONTH(Tabla1[[#This Row],[MES]])&lt;=6,"Q2",MONTH(Tabla1[[#This Row],[MES]])&lt;=9,"Q3",TRUE,"Q4")</f>
        <v>Q1</v>
      </c>
      <c r="AN3199" s="15" t="str">
        <f>+IFERROR(VLOOKUP(Tabla1[[#This Row],[CUENTA]],CTAS[],2,0),"OTROS")</f>
        <v>OTROS</v>
      </c>
      <c r="AP3199" s="15" t="str">
        <f>+IFERROR(VLOOKUP(Tabla1[[#This Row],[EMPLEADO]],IS[],3,0),"OTROS")</f>
        <v>OTROS</v>
      </c>
      <c r="AQ3199" s="15" t="str">
        <f>+IFERROR(VLOOKUP(Tabla1[[#This Row],[EMPLEADO]],IS[[NÓMINA]:[INGENIERO]],2,0),"OTROS")</f>
        <v>OTROS</v>
      </c>
    </row>
    <row r="3200" spans="1:43" x14ac:dyDescent="0.25">
      <c r="A3200" t="s">
        <v>7477</v>
      </c>
      <c r="B3200">
        <v>1</v>
      </c>
      <c r="C3200" t="s">
        <v>9728</v>
      </c>
      <c r="D3200" t="s">
        <v>38</v>
      </c>
      <c r="E3200" t="s">
        <v>39</v>
      </c>
      <c r="F3200" t="s">
        <v>9729</v>
      </c>
      <c r="G3200" s="17" t="s">
        <v>9730</v>
      </c>
      <c r="H3200" t="s">
        <v>204</v>
      </c>
      <c r="I3200" t="s">
        <v>43</v>
      </c>
      <c r="J3200" t="s">
        <v>8</v>
      </c>
      <c r="K3200" t="s">
        <v>117</v>
      </c>
      <c r="L3200" t="s">
        <v>760</v>
      </c>
      <c r="M3200" t="s">
        <v>761</v>
      </c>
      <c r="N3200">
        <v>0</v>
      </c>
      <c r="O3200" t="s">
        <v>47</v>
      </c>
      <c r="P3200">
        <v>544</v>
      </c>
      <c r="Q3200" t="s">
        <v>48</v>
      </c>
      <c r="R3200" t="s">
        <v>49</v>
      </c>
      <c r="S3200" t="s">
        <v>50</v>
      </c>
      <c r="T3200" t="s">
        <v>208</v>
      </c>
      <c r="U3200" t="s">
        <v>52</v>
      </c>
      <c r="V3200">
        <v>1.05</v>
      </c>
      <c r="W3200" s="1">
        <v>750.75000000000011</v>
      </c>
      <c r="X3200">
        <v>1</v>
      </c>
      <c r="Y3200">
        <v>1.4</v>
      </c>
      <c r="Z3200">
        <v>9</v>
      </c>
      <c r="AA3200">
        <v>0.15555555555555556</v>
      </c>
      <c r="AB3200" s="2">
        <v>0</v>
      </c>
      <c r="AC3200" s="1">
        <v>0</v>
      </c>
      <c r="AD3200" s="7">
        <v>43550</v>
      </c>
      <c r="AE3200" s="7">
        <v>43550</v>
      </c>
      <c r="AF3200">
        <v>0</v>
      </c>
      <c r="AG3200" t="s">
        <v>53</v>
      </c>
      <c r="AH3200" s="2">
        <v>0</v>
      </c>
      <c r="AI3200" s="1">
        <v>0</v>
      </c>
      <c r="AJ3200" s="1">
        <v>0</v>
      </c>
      <c r="AK3200" s="60" t="str">
        <f>+IF(Tabla1[[#This Row],[REQUEST_TY]]="SR MANTENIMIENTO CORRECTIVO", "EMERGENCIA", "OTROS")</f>
        <v>EMERGENCIA</v>
      </c>
      <c r="AL3200" s="6" t="str">
        <f>+_xlfn.IFS(Tabla1[[#This Row],[Veces obj]]&lt;=1,"0-1",Tabla1[[#This Row],[Veces obj]]&lt;=2,"1-2",Tabla1[[#This Row],[Veces obj]]&lt;=3,"2-3",TRUE,"&gt;3")</f>
        <v>0-1</v>
      </c>
      <c r="AM3200" s="60" t="str">
        <f>+_xlfn.IFS(MONTH(Tabla1[[#This Row],[MES]])&lt;=3,"Q1",MONTH(Tabla1[[#This Row],[MES]])&lt;=6,"Q2",MONTH(Tabla1[[#This Row],[MES]])&lt;=9,"Q3",TRUE,"Q4")</f>
        <v>Q1</v>
      </c>
      <c r="AN3200" s="15" t="str">
        <f>+IFERROR(VLOOKUP(Tabla1[[#This Row],[CUENTA]],CTAS[],2,0),"OTROS")</f>
        <v>OTROS</v>
      </c>
      <c r="AP3200" s="15" t="str">
        <f>+IFERROR(VLOOKUP(Tabla1[[#This Row],[EMPLEADO]],IS[],3,0),"OTROS")</f>
        <v>OTROS</v>
      </c>
      <c r="AQ3200" s="15" t="str">
        <f>+IFERROR(VLOOKUP(Tabla1[[#This Row],[EMPLEADO]],IS[[NÓMINA]:[INGENIERO]],2,0),"OTROS")</f>
        <v>OTROS</v>
      </c>
    </row>
    <row r="3201" spans="1:43" x14ac:dyDescent="0.25">
      <c r="A3201" t="s">
        <v>7477</v>
      </c>
      <c r="B3201">
        <v>1</v>
      </c>
      <c r="C3201" t="s">
        <v>9731</v>
      </c>
      <c r="D3201" t="s">
        <v>38</v>
      </c>
      <c r="E3201" t="s">
        <v>507</v>
      </c>
      <c r="F3201" t="s">
        <v>9732</v>
      </c>
      <c r="G3201" s="17" t="s">
        <v>8262</v>
      </c>
      <c r="H3201" t="s">
        <v>1211</v>
      </c>
      <c r="I3201" t="s">
        <v>43</v>
      </c>
      <c r="J3201" t="s">
        <v>8</v>
      </c>
      <c r="K3201" t="s">
        <v>1521</v>
      </c>
      <c r="L3201" t="s">
        <v>1522</v>
      </c>
      <c r="M3201" t="s">
        <v>1523</v>
      </c>
      <c r="N3201">
        <v>0</v>
      </c>
      <c r="O3201" t="s">
        <v>47</v>
      </c>
      <c r="P3201">
        <v>19</v>
      </c>
      <c r="Q3201" t="s">
        <v>62</v>
      </c>
      <c r="R3201" t="s">
        <v>242</v>
      </c>
      <c r="S3201" t="s">
        <v>64</v>
      </c>
      <c r="T3201" t="s">
        <v>51</v>
      </c>
      <c r="U3201" t="s">
        <v>65</v>
      </c>
      <c r="V3201">
        <v>0.8</v>
      </c>
      <c r="W3201" s="1">
        <v>1092</v>
      </c>
      <c r="X3201">
        <v>1</v>
      </c>
      <c r="Y3201">
        <v>1.83</v>
      </c>
      <c r="Z3201">
        <v>5</v>
      </c>
      <c r="AA3201">
        <v>0.36599999999999999</v>
      </c>
      <c r="AB3201" s="2">
        <v>0</v>
      </c>
      <c r="AC3201" s="1">
        <v>0</v>
      </c>
      <c r="AD3201" s="7">
        <v>43552</v>
      </c>
      <c r="AE3201" s="7">
        <v>43552</v>
      </c>
      <c r="AF3201">
        <v>0</v>
      </c>
      <c r="AG3201" t="s">
        <v>53</v>
      </c>
      <c r="AH3201" s="2">
        <v>0</v>
      </c>
      <c r="AI3201" s="1">
        <v>0</v>
      </c>
      <c r="AJ3201" s="1">
        <v>0</v>
      </c>
      <c r="AK3201" s="60" t="str">
        <f>+IF(Tabla1[[#This Row],[REQUEST_TY]]="SR MANTENIMIENTO CORRECTIVO", "EMERGENCIA", "OTROS")</f>
        <v>EMERGENCIA</v>
      </c>
      <c r="AL3201" s="6" t="str">
        <f>+_xlfn.IFS(Tabla1[[#This Row],[Veces obj]]&lt;=1,"0-1",Tabla1[[#This Row],[Veces obj]]&lt;=2,"1-2",Tabla1[[#This Row],[Veces obj]]&lt;=3,"2-3",TRUE,"&gt;3")</f>
        <v>0-1</v>
      </c>
      <c r="AM3201" s="60" t="str">
        <f>+_xlfn.IFS(MONTH(Tabla1[[#This Row],[MES]])&lt;=3,"Q1",MONTH(Tabla1[[#This Row],[MES]])&lt;=6,"Q2",MONTH(Tabla1[[#This Row],[MES]])&lt;=9,"Q3",TRUE,"Q4")</f>
        <v>Q1</v>
      </c>
      <c r="AN3201" s="15" t="str">
        <f>+IFERROR(VLOOKUP(Tabla1[[#This Row],[CUENTA]],CTAS[],2,0),"OTROS")</f>
        <v>OTROS</v>
      </c>
      <c r="AP3201" s="15" t="str">
        <f>+IFERROR(VLOOKUP(Tabla1[[#This Row],[EMPLEADO]],IS[],3,0),"OTROS")</f>
        <v>OTROS</v>
      </c>
      <c r="AQ3201" s="15" t="str">
        <f>+IFERROR(VLOOKUP(Tabla1[[#This Row],[EMPLEADO]],IS[[NÓMINA]:[INGENIERO]],2,0),"OTROS")</f>
        <v>OTROS</v>
      </c>
    </row>
    <row r="3202" spans="1:43" x14ac:dyDescent="0.25">
      <c r="A3202" t="s">
        <v>7477</v>
      </c>
      <c r="B3202">
        <v>1</v>
      </c>
      <c r="C3202" t="s">
        <v>9733</v>
      </c>
      <c r="D3202" t="s">
        <v>38</v>
      </c>
      <c r="E3202" t="s">
        <v>76</v>
      </c>
      <c r="F3202" t="s">
        <v>9734</v>
      </c>
      <c r="G3202" s="17" t="s">
        <v>1925</v>
      </c>
      <c r="H3202" t="s">
        <v>213</v>
      </c>
      <c r="I3202" t="s">
        <v>43</v>
      </c>
      <c r="J3202" t="s">
        <v>8</v>
      </c>
      <c r="K3202" t="s">
        <v>102</v>
      </c>
      <c r="L3202" t="s">
        <v>1926</v>
      </c>
      <c r="M3202" t="s">
        <v>640</v>
      </c>
      <c r="N3202">
        <v>0</v>
      </c>
      <c r="O3202" t="s">
        <v>47</v>
      </c>
      <c r="P3202">
        <v>67</v>
      </c>
      <c r="Q3202" t="s">
        <v>48</v>
      </c>
      <c r="R3202" t="s">
        <v>63</v>
      </c>
      <c r="S3202" t="s">
        <v>64</v>
      </c>
      <c r="T3202" t="s">
        <v>51</v>
      </c>
      <c r="U3202" t="s">
        <v>96</v>
      </c>
      <c r="V3202">
        <v>1.1000000000000001</v>
      </c>
      <c r="W3202" s="1">
        <v>1501.5000000000002</v>
      </c>
      <c r="X3202">
        <v>1</v>
      </c>
      <c r="Y3202">
        <v>1.01</v>
      </c>
      <c r="Z3202">
        <v>5</v>
      </c>
      <c r="AA3202">
        <v>0.20200000000000001</v>
      </c>
      <c r="AB3202" s="2">
        <v>0</v>
      </c>
      <c r="AC3202" s="1">
        <v>0</v>
      </c>
      <c r="AD3202" s="7">
        <v>43550</v>
      </c>
      <c r="AE3202" s="7">
        <v>43550</v>
      </c>
      <c r="AF3202">
        <v>0</v>
      </c>
      <c r="AG3202" t="s">
        <v>53</v>
      </c>
      <c r="AH3202" s="2">
        <v>0</v>
      </c>
      <c r="AI3202" s="1">
        <v>0</v>
      </c>
      <c r="AJ3202" s="1">
        <v>0</v>
      </c>
      <c r="AK3202" s="60" t="str">
        <f>+IF(Tabla1[[#This Row],[REQUEST_TY]]="SR MANTENIMIENTO CORRECTIVO", "EMERGENCIA", "OTROS")</f>
        <v>EMERGENCIA</v>
      </c>
      <c r="AL3202" s="6" t="str">
        <f>+_xlfn.IFS(Tabla1[[#This Row],[Veces obj]]&lt;=1,"0-1",Tabla1[[#This Row],[Veces obj]]&lt;=2,"1-2",Tabla1[[#This Row],[Veces obj]]&lt;=3,"2-3",TRUE,"&gt;3")</f>
        <v>0-1</v>
      </c>
      <c r="AM3202" s="60" t="str">
        <f>+_xlfn.IFS(MONTH(Tabla1[[#This Row],[MES]])&lt;=3,"Q1",MONTH(Tabla1[[#This Row],[MES]])&lt;=6,"Q2",MONTH(Tabla1[[#This Row],[MES]])&lt;=9,"Q3",TRUE,"Q4")</f>
        <v>Q1</v>
      </c>
      <c r="AN3202" s="15" t="str">
        <f>+IFERROR(VLOOKUP(Tabla1[[#This Row],[CUENTA]],CTAS[],2,0),"OTROS")</f>
        <v>OTROS</v>
      </c>
      <c r="AP3202" s="15" t="str">
        <f>+IFERROR(VLOOKUP(Tabla1[[#This Row],[EMPLEADO]],IS[],3,0),"OTROS")</f>
        <v>OTROS</v>
      </c>
      <c r="AQ3202" s="15" t="str">
        <f>+IFERROR(VLOOKUP(Tabla1[[#This Row],[EMPLEADO]],IS[[NÓMINA]:[INGENIERO]],2,0),"OTROS")</f>
        <v>OTROS</v>
      </c>
    </row>
    <row r="3203" spans="1:43" x14ac:dyDescent="0.25">
      <c r="A3203" t="s">
        <v>7477</v>
      </c>
      <c r="B3203">
        <v>1</v>
      </c>
      <c r="C3203" t="s">
        <v>9735</v>
      </c>
      <c r="D3203" t="s">
        <v>38</v>
      </c>
      <c r="E3203" t="s">
        <v>55</v>
      </c>
      <c r="F3203" t="s">
        <v>9736</v>
      </c>
      <c r="G3203" s="17" t="s">
        <v>7996</v>
      </c>
      <c r="H3203" t="s">
        <v>213</v>
      </c>
      <c r="I3203" t="s">
        <v>43</v>
      </c>
      <c r="J3203" t="s">
        <v>8</v>
      </c>
      <c r="K3203" t="s">
        <v>102</v>
      </c>
      <c r="L3203" t="s">
        <v>1926</v>
      </c>
      <c r="M3203" t="s">
        <v>640</v>
      </c>
      <c r="N3203">
        <v>0</v>
      </c>
      <c r="O3203" t="s">
        <v>47</v>
      </c>
      <c r="P3203">
        <v>21</v>
      </c>
      <c r="Q3203" t="s">
        <v>62</v>
      </c>
      <c r="R3203" t="s">
        <v>63</v>
      </c>
      <c r="S3203" t="s">
        <v>64</v>
      </c>
      <c r="T3203" t="s">
        <v>51</v>
      </c>
      <c r="U3203" t="s">
        <v>65</v>
      </c>
      <c r="V3203">
        <v>0.8</v>
      </c>
      <c r="W3203" s="1">
        <v>1092</v>
      </c>
      <c r="X3203">
        <v>1</v>
      </c>
      <c r="Y3203">
        <v>1.45</v>
      </c>
      <c r="Z3203">
        <v>5</v>
      </c>
      <c r="AA3203">
        <v>0.28999999999999998</v>
      </c>
      <c r="AB3203" s="2">
        <v>0</v>
      </c>
      <c r="AC3203" s="1">
        <v>0</v>
      </c>
      <c r="AD3203" s="7">
        <v>43550</v>
      </c>
      <c r="AE3203" s="7">
        <v>43551</v>
      </c>
      <c r="AF3203">
        <v>1</v>
      </c>
      <c r="AG3203" t="s">
        <v>53</v>
      </c>
      <c r="AH3203" s="2">
        <v>0</v>
      </c>
      <c r="AI3203" s="1">
        <v>0</v>
      </c>
      <c r="AJ3203" s="1">
        <v>0</v>
      </c>
      <c r="AK3203" s="60" t="str">
        <f>+IF(Tabla1[[#This Row],[REQUEST_TY]]="SR MANTENIMIENTO CORRECTIVO", "EMERGENCIA", "OTROS")</f>
        <v>EMERGENCIA</v>
      </c>
      <c r="AL3203" s="6" t="str">
        <f>+_xlfn.IFS(Tabla1[[#This Row],[Veces obj]]&lt;=1,"0-1",Tabla1[[#This Row],[Veces obj]]&lt;=2,"1-2",Tabla1[[#This Row],[Veces obj]]&lt;=3,"2-3",TRUE,"&gt;3")</f>
        <v>0-1</v>
      </c>
      <c r="AM3203" s="60" t="str">
        <f>+_xlfn.IFS(MONTH(Tabla1[[#This Row],[MES]])&lt;=3,"Q1",MONTH(Tabla1[[#This Row],[MES]])&lt;=6,"Q2",MONTH(Tabla1[[#This Row],[MES]])&lt;=9,"Q3",TRUE,"Q4")</f>
        <v>Q1</v>
      </c>
      <c r="AN3203" s="15" t="str">
        <f>+IFERROR(VLOOKUP(Tabla1[[#This Row],[CUENTA]],CTAS[],2,0),"OTROS")</f>
        <v>OTROS</v>
      </c>
      <c r="AP3203" s="15" t="str">
        <f>+IFERROR(VLOOKUP(Tabla1[[#This Row],[EMPLEADO]],IS[],3,0),"OTROS")</f>
        <v>OTROS</v>
      </c>
      <c r="AQ3203" s="15" t="str">
        <f>+IFERROR(VLOOKUP(Tabla1[[#This Row],[EMPLEADO]],IS[[NÓMINA]:[INGENIERO]],2,0),"OTROS")</f>
        <v>OTROS</v>
      </c>
    </row>
    <row r="3204" spans="1:43" x14ac:dyDescent="0.25">
      <c r="A3204" t="s">
        <v>7477</v>
      </c>
      <c r="B3204">
        <v>1</v>
      </c>
      <c r="C3204" t="s">
        <v>9737</v>
      </c>
      <c r="D3204" t="s">
        <v>38</v>
      </c>
      <c r="E3204" t="s">
        <v>4235</v>
      </c>
      <c r="F3204" t="s">
        <v>9738</v>
      </c>
      <c r="G3204" s="17" t="s">
        <v>4429</v>
      </c>
      <c r="H3204" t="s">
        <v>484</v>
      </c>
      <c r="I3204" t="s">
        <v>43</v>
      </c>
      <c r="J3204" t="s">
        <v>8</v>
      </c>
      <c r="K3204" t="s">
        <v>2300</v>
      </c>
      <c r="L3204" t="s">
        <v>2301</v>
      </c>
      <c r="M3204" t="s">
        <v>94</v>
      </c>
      <c r="N3204">
        <v>1</v>
      </c>
      <c r="O3204" t="s">
        <v>47</v>
      </c>
      <c r="P3204">
        <v>6</v>
      </c>
      <c r="Q3204" t="s">
        <v>207</v>
      </c>
      <c r="R3204" t="s">
        <v>63</v>
      </c>
      <c r="S3204" t="s">
        <v>64</v>
      </c>
      <c r="T3204" t="s">
        <v>51</v>
      </c>
      <c r="U3204" t="s">
        <v>209</v>
      </c>
      <c r="V3204">
        <v>0</v>
      </c>
      <c r="W3204" s="1">
        <v>0</v>
      </c>
      <c r="X3204">
        <v>1</v>
      </c>
      <c r="Y3204">
        <v>0.5</v>
      </c>
      <c r="Z3204">
        <v>5</v>
      </c>
      <c r="AA3204">
        <v>0.1</v>
      </c>
      <c r="AB3204" s="2">
        <v>0</v>
      </c>
      <c r="AC3204" s="1">
        <v>0</v>
      </c>
      <c r="AD3204" s="7">
        <v>43550</v>
      </c>
      <c r="AE3204" s="7">
        <v>43550</v>
      </c>
      <c r="AF3204">
        <v>0</v>
      </c>
      <c r="AG3204" t="s">
        <v>53</v>
      </c>
      <c r="AH3204" s="2">
        <v>0</v>
      </c>
      <c r="AI3204" s="1">
        <v>0</v>
      </c>
      <c r="AJ3204" s="1">
        <v>0</v>
      </c>
      <c r="AK3204" s="60" t="str">
        <f>+IF(Tabla1[[#This Row],[REQUEST_TY]]="SR MANTENIMIENTO CORRECTIVO", "EMERGENCIA", "OTROS")</f>
        <v>EMERGENCIA</v>
      </c>
      <c r="AL3204" s="6" t="str">
        <f>+_xlfn.IFS(Tabla1[[#This Row],[Veces obj]]&lt;=1,"0-1",Tabla1[[#This Row],[Veces obj]]&lt;=2,"1-2",Tabla1[[#This Row],[Veces obj]]&lt;=3,"2-3",TRUE,"&gt;3")</f>
        <v>0-1</v>
      </c>
      <c r="AM3204" s="60" t="str">
        <f>+_xlfn.IFS(MONTH(Tabla1[[#This Row],[MES]])&lt;=3,"Q1",MONTH(Tabla1[[#This Row],[MES]])&lt;=6,"Q2",MONTH(Tabla1[[#This Row],[MES]])&lt;=9,"Q3",TRUE,"Q4")</f>
        <v>Q1</v>
      </c>
      <c r="AN3204" s="15" t="str">
        <f>+IFERROR(VLOOKUP(Tabla1[[#This Row],[CUENTA]],CTAS[],2,0),"OTROS")</f>
        <v>OTROS</v>
      </c>
      <c r="AP3204" s="15" t="str">
        <f>+IFERROR(VLOOKUP(Tabla1[[#This Row],[EMPLEADO]],IS[],3,0),"OTROS")</f>
        <v>OTROS</v>
      </c>
      <c r="AQ3204" s="15" t="str">
        <f>+IFERROR(VLOOKUP(Tabla1[[#This Row],[EMPLEADO]],IS[[NÓMINA]:[INGENIERO]],2,0),"OTROS")</f>
        <v>OTROS</v>
      </c>
    </row>
    <row r="3205" spans="1:43" x14ac:dyDescent="0.25">
      <c r="A3205" t="s">
        <v>7477</v>
      </c>
      <c r="B3205">
        <v>1</v>
      </c>
      <c r="C3205" t="s">
        <v>9739</v>
      </c>
      <c r="D3205" t="s">
        <v>38</v>
      </c>
      <c r="E3205" t="s">
        <v>76</v>
      </c>
      <c r="F3205" t="s">
        <v>9740</v>
      </c>
      <c r="G3205" s="17" t="s">
        <v>1362</v>
      </c>
      <c r="H3205" t="s">
        <v>213</v>
      </c>
      <c r="I3205" t="s">
        <v>43</v>
      </c>
      <c r="J3205" t="s">
        <v>8</v>
      </c>
      <c r="K3205" t="s">
        <v>102</v>
      </c>
      <c r="L3205" t="s">
        <v>1363</v>
      </c>
      <c r="M3205" t="s">
        <v>215</v>
      </c>
      <c r="N3205">
        <v>0</v>
      </c>
      <c r="O3205" t="s">
        <v>47</v>
      </c>
      <c r="P3205">
        <v>11</v>
      </c>
      <c r="Q3205" t="s">
        <v>194</v>
      </c>
      <c r="R3205" t="s">
        <v>63</v>
      </c>
      <c r="S3205" t="s">
        <v>64</v>
      </c>
      <c r="T3205" t="s">
        <v>51</v>
      </c>
      <c r="U3205" t="s">
        <v>195</v>
      </c>
      <c r="V3205">
        <v>0.6</v>
      </c>
      <c r="W3205" s="1">
        <v>819</v>
      </c>
      <c r="X3205">
        <v>1</v>
      </c>
      <c r="Y3205">
        <v>1.1000000000000001</v>
      </c>
      <c r="Z3205">
        <v>5</v>
      </c>
      <c r="AA3205">
        <v>0.22000000000000003</v>
      </c>
      <c r="AB3205" s="2">
        <v>0</v>
      </c>
      <c r="AC3205" s="1">
        <v>0</v>
      </c>
      <c r="AD3205" s="7">
        <v>43550</v>
      </c>
      <c r="AE3205" s="7">
        <v>43551</v>
      </c>
      <c r="AF3205">
        <v>1</v>
      </c>
      <c r="AG3205" t="s">
        <v>53</v>
      </c>
      <c r="AH3205" s="2">
        <v>0</v>
      </c>
      <c r="AI3205" s="1">
        <v>0</v>
      </c>
      <c r="AJ3205" s="1">
        <v>0</v>
      </c>
      <c r="AK3205" s="60" t="str">
        <f>+IF(Tabla1[[#This Row],[REQUEST_TY]]="SR MANTENIMIENTO CORRECTIVO", "EMERGENCIA", "OTROS")</f>
        <v>EMERGENCIA</v>
      </c>
      <c r="AL3205" s="6" t="str">
        <f>+_xlfn.IFS(Tabla1[[#This Row],[Veces obj]]&lt;=1,"0-1",Tabla1[[#This Row],[Veces obj]]&lt;=2,"1-2",Tabla1[[#This Row],[Veces obj]]&lt;=3,"2-3",TRUE,"&gt;3")</f>
        <v>0-1</v>
      </c>
      <c r="AM3205" s="60" t="str">
        <f>+_xlfn.IFS(MONTH(Tabla1[[#This Row],[MES]])&lt;=3,"Q1",MONTH(Tabla1[[#This Row],[MES]])&lt;=6,"Q2",MONTH(Tabla1[[#This Row],[MES]])&lt;=9,"Q3",TRUE,"Q4")</f>
        <v>Q1</v>
      </c>
      <c r="AN3205" s="15" t="str">
        <f>+IFERROR(VLOOKUP(Tabla1[[#This Row],[CUENTA]],CTAS[],2,0),"OTROS")</f>
        <v>OTROS</v>
      </c>
      <c r="AP3205" s="15" t="str">
        <f>+IFERROR(VLOOKUP(Tabla1[[#This Row],[EMPLEADO]],IS[],3,0),"OTROS")</f>
        <v>OTROS</v>
      </c>
      <c r="AQ3205" s="15" t="str">
        <f>+IFERROR(VLOOKUP(Tabla1[[#This Row],[EMPLEADO]],IS[[NÓMINA]:[INGENIERO]],2,0),"OTROS")</f>
        <v>OTROS</v>
      </c>
    </row>
    <row r="3206" spans="1:43" x14ac:dyDescent="0.25">
      <c r="A3206" t="s">
        <v>7477</v>
      </c>
      <c r="B3206">
        <v>1</v>
      </c>
      <c r="C3206" t="s">
        <v>9741</v>
      </c>
      <c r="D3206" t="s">
        <v>38</v>
      </c>
      <c r="E3206" t="s">
        <v>275</v>
      </c>
      <c r="F3206" t="s">
        <v>9742</v>
      </c>
      <c r="G3206" s="17" t="s">
        <v>1251</v>
      </c>
      <c r="H3206" t="s">
        <v>568</v>
      </c>
      <c r="I3206" t="s">
        <v>43</v>
      </c>
      <c r="J3206" t="s">
        <v>8</v>
      </c>
      <c r="K3206" t="s">
        <v>71</v>
      </c>
      <c r="L3206" t="s">
        <v>569</v>
      </c>
      <c r="M3206" t="s">
        <v>570</v>
      </c>
      <c r="N3206">
        <v>0</v>
      </c>
      <c r="O3206" t="s">
        <v>47</v>
      </c>
      <c r="P3206">
        <v>36</v>
      </c>
      <c r="Q3206" t="s">
        <v>82</v>
      </c>
      <c r="R3206" t="s">
        <v>95</v>
      </c>
      <c r="S3206" t="s">
        <v>64</v>
      </c>
      <c r="T3206" t="s">
        <v>51</v>
      </c>
      <c r="U3206" t="s">
        <v>83</v>
      </c>
      <c r="V3206">
        <v>1.05</v>
      </c>
      <c r="W3206" s="1">
        <v>1433.25</v>
      </c>
      <c r="X3206">
        <v>1</v>
      </c>
      <c r="Y3206">
        <v>0.47</v>
      </c>
      <c r="Z3206">
        <v>5</v>
      </c>
      <c r="AA3206">
        <v>9.4E-2</v>
      </c>
      <c r="AB3206" s="2">
        <v>0</v>
      </c>
      <c r="AC3206" s="1">
        <v>0</v>
      </c>
      <c r="AD3206" s="7">
        <v>43550</v>
      </c>
      <c r="AE3206" s="7">
        <v>43550</v>
      </c>
      <c r="AF3206">
        <v>0</v>
      </c>
      <c r="AG3206" t="s">
        <v>53</v>
      </c>
      <c r="AH3206" s="2">
        <v>0</v>
      </c>
      <c r="AI3206" s="1">
        <v>0</v>
      </c>
      <c r="AJ3206" s="1">
        <v>0</v>
      </c>
      <c r="AK3206" s="60" t="str">
        <f>+IF(Tabla1[[#This Row],[REQUEST_TY]]="SR MANTENIMIENTO CORRECTIVO", "EMERGENCIA", "OTROS")</f>
        <v>EMERGENCIA</v>
      </c>
      <c r="AL3206" s="6" t="str">
        <f>+_xlfn.IFS(Tabla1[[#This Row],[Veces obj]]&lt;=1,"0-1",Tabla1[[#This Row],[Veces obj]]&lt;=2,"1-2",Tabla1[[#This Row],[Veces obj]]&lt;=3,"2-3",TRUE,"&gt;3")</f>
        <v>0-1</v>
      </c>
      <c r="AM3206" s="60" t="str">
        <f>+_xlfn.IFS(MONTH(Tabla1[[#This Row],[MES]])&lt;=3,"Q1",MONTH(Tabla1[[#This Row],[MES]])&lt;=6,"Q2",MONTH(Tabla1[[#This Row],[MES]])&lt;=9,"Q3",TRUE,"Q4")</f>
        <v>Q1</v>
      </c>
      <c r="AN3206" s="15" t="str">
        <f>+IFERROR(VLOOKUP(Tabla1[[#This Row],[CUENTA]],CTAS[],2,0),"OTROS")</f>
        <v>OTROS</v>
      </c>
      <c r="AP3206" s="15" t="str">
        <f>+IFERROR(VLOOKUP(Tabla1[[#This Row],[EMPLEADO]],IS[],3,0),"OTROS")</f>
        <v>OTROS</v>
      </c>
      <c r="AQ3206" s="15" t="str">
        <f>+IFERROR(VLOOKUP(Tabla1[[#This Row],[EMPLEADO]],IS[[NÓMINA]:[INGENIERO]],2,0),"OTROS")</f>
        <v>OTROS</v>
      </c>
    </row>
    <row r="3207" spans="1:43" x14ac:dyDescent="0.25">
      <c r="A3207" t="s">
        <v>7477</v>
      </c>
      <c r="B3207">
        <v>1</v>
      </c>
      <c r="C3207" t="s">
        <v>9743</v>
      </c>
      <c r="D3207" t="s">
        <v>38</v>
      </c>
      <c r="E3207" t="s">
        <v>76</v>
      </c>
      <c r="F3207" t="s">
        <v>9744</v>
      </c>
      <c r="G3207" s="17" t="s">
        <v>973</v>
      </c>
      <c r="H3207" t="s">
        <v>568</v>
      </c>
      <c r="I3207" t="s">
        <v>43</v>
      </c>
      <c r="J3207" t="s">
        <v>8</v>
      </c>
      <c r="K3207" t="s">
        <v>71</v>
      </c>
      <c r="L3207" t="s">
        <v>569</v>
      </c>
      <c r="M3207" t="s">
        <v>570</v>
      </c>
      <c r="N3207">
        <v>0</v>
      </c>
      <c r="O3207" t="s">
        <v>47</v>
      </c>
      <c r="P3207">
        <v>12</v>
      </c>
      <c r="Q3207" t="s">
        <v>194</v>
      </c>
      <c r="R3207" t="s">
        <v>63</v>
      </c>
      <c r="S3207" t="s">
        <v>64</v>
      </c>
      <c r="T3207" t="s">
        <v>51</v>
      </c>
      <c r="U3207" t="s">
        <v>195</v>
      </c>
      <c r="V3207">
        <v>0.6</v>
      </c>
      <c r="W3207" s="1">
        <v>819</v>
      </c>
      <c r="X3207">
        <v>1</v>
      </c>
      <c r="Y3207">
        <v>2.2200000000000002</v>
      </c>
      <c r="Z3207">
        <v>5</v>
      </c>
      <c r="AA3207">
        <v>0.44400000000000006</v>
      </c>
      <c r="AB3207" s="2">
        <v>0</v>
      </c>
      <c r="AC3207" s="1">
        <v>0</v>
      </c>
      <c r="AD3207" s="7">
        <v>43551</v>
      </c>
      <c r="AE3207" s="7">
        <v>43552</v>
      </c>
      <c r="AF3207">
        <v>1</v>
      </c>
      <c r="AG3207" t="s">
        <v>53</v>
      </c>
      <c r="AH3207" s="2">
        <v>0</v>
      </c>
      <c r="AI3207" s="1">
        <v>0</v>
      </c>
      <c r="AJ3207" s="1">
        <v>0</v>
      </c>
      <c r="AK3207" s="60" t="str">
        <f>+IF(Tabla1[[#This Row],[REQUEST_TY]]="SR MANTENIMIENTO CORRECTIVO", "EMERGENCIA", "OTROS")</f>
        <v>EMERGENCIA</v>
      </c>
      <c r="AL3207" s="6" t="str">
        <f>+_xlfn.IFS(Tabla1[[#This Row],[Veces obj]]&lt;=1,"0-1",Tabla1[[#This Row],[Veces obj]]&lt;=2,"1-2",Tabla1[[#This Row],[Veces obj]]&lt;=3,"2-3",TRUE,"&gt;3")</f>
        <v>0-1</v>
      </c>
      <c r="AM3207" s="60" t="str">
        <f>+_xlfn.IFS(MONTH(Tabla1[[#This Row],[MES]])&lt;=3,"Q1",MONTH(Tabla1[[#This Row],[MES]])&lt;=6,"Q2",MONTH(Tabla1[[#This Row],[MES]])&lt;=9,"Q3",TRUE,"Q4")</f>
        <v>Q1</v>
      </c>
      <c r="AN3207" s="15" t="str">
        <f>+IFERROR(VLOOKUP(Tabla1[[#This Row],[CUENTA]],CTAS[],2,0),"OTROS")</f>
        <v>OTROS</v>
      </c>
      <c r="AP3207" s="15" t="str">
        <f>+IFERROR(VLOOKUP(Tabla1[[#This Row],[EMPLEADO]],IS[],3,0),"OTROS")</f>
        <v>OTROS</v>
      </c>
      <c r="AQ3207" s="15" t="str">
        <f>+IFERROR(VLOOKUP(Tabla1[[#This Row],[EMPLEADO]],IS[[NÓMINA]:[INGENIERO]],2,0),"OTROS")</f>
        <v>OTROS</v>
      </c>
    </row>
    <row r="3208" spans="1:43" x14ac:dyDescent="0.25">
      <c r="A3208" t="s">
        <v>7477</v>
      </c>
      <c r="B3208">
        <v>1</v>
      </c>
      <c r="C3208" t="s">
        <v>9745</v>
      </c>
      <c r="D3208" t="s">
        <v>38</v>
      </c>
      <c r="E3208" t="s">
        <v>89</v>
      </c>
      <c r="F3208" t="s">
        <v>9746</v>
      </c>
      <c r="G3208" s="17" t="s">
        <v>6761</v>
      </c>
      <c r="H3208" t="s">
        <v>150</v>
      </c>
      <c r="I3208" t="s">
        <v>43</v>
      </c>
      <c r="J3208" t="s">
        <v>8</v>
      </c>
      <c r="K3208" t="s">
        <v>151</v>
      </c>
      <c r="L3208" t="s">
        <v>185</v>
      </c>
      <c r="M3208" t="s">
        <v>73</v>
      </c>
      <c r="N3208">
        <v>0</v>
      </c>
      <c r="O3208" t="s">
        <v>47</v>
      </c>
      <c r="P3208">
        <v>15</v>
      </c>
      <c r="Q3208" t="s">
        <v>194</v>
      </c>
      <c r="R3208" t="s">
        <v>95</v>
      </c>
      <c r="S3208" t="s">
        <v>64</v>
      </c>
      <c r="T3208" t="s">
        <v>51</v>
      </c>
      <c r="U3208" t="s">
        <v>195</v>
      </c>
      <c r="V3208">
        <v>0.6</v>
      </c>
      <c r="W3208" s="1">
        <v>819</v>
      </c>
      <c r="X3208">
        <v>1</v>
      </c>
      <c r="Y3208">
        <v>0.53</v>
      </c>
      <c r="Z3208">
        <v>5</v>
      </c>
      <c r="AA3208">
        <v>0.10600000000000001</v>
      </c>
      <c r="AB3208" s="2">
        <v>0</v>
      </c>
      <c r="AC3208" s="1">
        <v>0</v>
      </c>
      <c r="AD3208" s="7">
        <v>43550</v>
      </c>
      <c r="AE3208" s="7">
        <v>43550</v>
      </c>
      <c r="AF3208">
        <v>0</v>
      </c>
      <c r="AG3208" t="s">
        <v>53</v>
      </c>
      <c r="AH3208" s="2">
        <v>0</v>
      </c>
      <c r="AI3208" s="1">
        <v>0</v>
      </c>
      <c r="AJ3208" s="1">
        <v>0</v>
      </c>
      <c r="AK3208" s="60" t="str">
        <f>+IF(Tabla1[[#This Row],[REQUEST_TY]]="SR MANTENIMIENTO CORRECTIVO", "EMERGENCIA", "OTROS")</f>
        <v>EMERGENCIA</v>
      </c>
      <c r="AL3208" s="6" t="str">
        <f>+_xlfn.IFS(Tabla1[[#This Row],[Veces obj]]&lt;=1,"0-1",Tabla1[[#This Row],[Veces obj]]&lt;=2,"1-2",Tabla1[[#This Row],[Veces obj]]&lt;=3,"2-3",TRUE,"&gt;3")</f>
        <v>0-1</v>
      </c>
      <c r="AM3208" s="60" t="str">
        <f>+_xlfn.IFS(MONTH(Tabla1[[#This Row],[MES]])&lt;=3,"Q1",MONTH(Tabla1[[#This Row],[MES]])&lt;=6,"Q2",MONTH(Tabla1[[#This Row],[MES]])&lt;=9,"Q3",TRUE,"Q4")</f>
        <v>Q1</v>
      </c>
      <c r="AN3208" s="15" t="str">
        <f>+IFERROR(VLOOKUP(Tabla1[[#This Row],[CUENTA]],CTAS[],2,0),"OTROS")</f>
        <v>HONEYWELL</v>
      </c>
      <c r="AP3208" s="15" t="str">
        <f>+IFERROR(VLOOKUP(Tabla1[[#This Row],[EMPLEADO]],IS[],3,0),"OTROS")</f>
        <v>JUAREZ</v>
      </c>
      <c r="AQ3208" s="15" t="str">
        <f>+IFERROR(VLOOKUP(Tabla1[[#This Row],[EMPLEADO]],IS[[NÓMINA]:[INGENIERO]],2,0),"OTROS")</f>
        <v>CARLOS MONTOYA</v>
      </c>
    </row>
    <row r="3209" spans="1:43" x14ac:dyDescent="0.25">
      <c r="A3209" t="s">
        <v>7477</v>
      </c>
      <c r="B3209">
        <v>1</v>
      </c>
      <c r="C3209" t="s">
        <v>9747</v>
      </c>
      <c r="D3209" t="s">
        <v>38</v>
      </c>
      <c r="E3209" t="s">
        <v>217</v>
      </c>
      <c r="F3209" t="s">
        <v>9748</v>
      </c>
      <c r="G3209" s="17" t="s">
        <v>1328</v>
      </c>
      <c r="H3209" t="s">
        <v>8581</v>
      </c>
      <c r="I3209" t="s">
        <v>43</v>
      </c>
      <c r="J3209" t="s">
        <v>8</v>
      </c>
      <c r="K3209" t="s">
        <v>59</v>
      </c>
      <c r="L3209" t="s">
        <v>1329</v>
      </c>
      <c r="M3209" t="s">
        <v>473</v>
      </c>
      <c r="N3209">
        <v>0</v>
      </c>
      <c r="O3209" t="s">
        <v>47</v>
      </c>
      <c r="P3209">
        <v>23</v>
      </c>
      <c r="Q3209" t="s">
        <v>62</v>
      </c>
      <c r="R3209" t="s">
        <v>223</v>
      </c>
      <c r="S3209" t="s">
        <v>139</v>
      </c>
      <c r="T3209" t="s">
        <v>51</v>
      </c>
      <c r="U3209" t="s">
        <v>262</v>
      </c>
      <c r="V3209">
        <v>1.05</v>
      </c>
      <c r="W3209" s="1">
        <v>1651.6500000000003</v>
      </c>
      <c r="X3209">
        <v>1</v>
      </c>
      <c r="Y3209">
        <v>1.42</v>
      </c>
      <c r="Z3209">
        <v>4</v>
      </c>
      <c r="AA3209">
        <v>0.35499999999999998</v>
      </c>
      <c r="AB3209" s="2">
        <v>0</v>
      </c>
      <c r="AC3209" s="1">
        <v>0</v>
      </c>
      <c r="AD3209" s="7">
        <v>43550</v>
      </c>
      <c r="AE3209" s="7">
        <v>43550</v>
      </c>
      <c r="AF3209">
        <v>0</v>
      </c>
      <c r="AG3209" t="s">
        <v>53</v>
      </c>
      <c r="AH3209" s="2">
        <v>0</v>
      </c>
      <c r="AI3209" s="1">
        <v>0</v>
      </c>
      <c r="AJ3209" s="1">
        <v>0</v>
      </c>
      <c r="AK3209" s="60" t="str">
        <f>+IF(Tabla1[[#This Row],[REQUEST_TY]]="SR MANTENIMIENTO CORRECTIVO", "EMERGENCIA", "OTROS")</f>
        <v>EMERGENCIA</v>
      </c>
      <c r="AL3209" s="6" t="str">
        <f>+_xlfn.IFS(Tabla1[[#This Row],[Veces obj]]&lt;=1,"0-1",Tabla1[[#This Row],[Veces obj]]&lt;=2,"1-2",Tabla1[[#This Row],[Veces obj]]&lt;=3,"2-3",TRUE,"&gt;3")</f>
        <v>0-1</v>
      </c>
      <c r="AM3209" s="60" t="str">
        <f>+_xlfn.IFS(MONTH(Tabla1[[#This Row],[MES]])&lt;=3,"Q1",MONTH(Tabla1[[#This Row],[MES]])&lt;=6,"Q2",MONTH(Tabla1[[#This Row],[MES]])&lt;=9,"Q3",TRUE,"Q4")</f>
        <v>Q1</v>
      </c>
      <c r="AN3209" s="15" t="str">
        <f>+IFERROR(VLOOKUP(Tabla1[[#This Row],[CUENTA]],CTAS[],2,0),"OTROS")</f>
        <v>OTROS</v>
      </c>
      <c r="AP3209" s="15" t="str">
        <f>+IFERROR(VLOOKUP(Tabla1[[#This Row],[EMPLEADO]],IS[],3,0),"OTROS")</f>
        <v>OTROS</v>
      </c>
      <c r="AQ3209" s="15" t="str">
        <f>+IFERROR(VLOOKUP(Tabla1[[#This Row],[EMPLEADO]],IS[[NÓMINA]:[INGENIERO]],2,0),"OTROS")</f>
        <v>OTROS</v>
      </c>
    </row>
    <row r="3210" spans="1:43" x14ac:dyDescent="0.25">
      <c r="A3210" t="s">
        <v>7477</v>
      </c>
      <c r="B3210">
        <v>1</v>
      </c>
      <c r="C3210" t="s">
        <v>9749</v>
      </c>
      <c r="D3210" t="s">
        <v>38</v>
      </c>
      <c r="E3210" t="s">
        <v>39</v>
      </c>
      <c r="F3210" t="s">
        <v>9750</v>
      </c>
      <c r="G3210" s="17" t="s">
        <v>9751</v>
      </c>
      <c r="H3210" t="s">
        <v>679</v>
      </c>
      <c r="I3210" t="s">
        <v>43</v>
      </c>
      <c r="J3210" t="s">
        <v>8</v>
      </c>
      <c r="K3210" t="s">
        <v>9752</v>
      </c>
      <c r="L3210" t="s">
        <v>9753</v>
      </c>
      <c r="M3210" t="s">
        <v>9754</v>
      </c>
      <c r="N3210">
        <v>0</v>
      </c>
      <c r="O3210" t="s">
        <v>47</v>
      </c>
      <c r="P3210">
        <v>2672</v>
      </c>
      <c r="Q3210" t="s">
        <v>48</v>
      </c>
      <c r="R3210" t="s">
        <v>49</v>
      </c>
      <c r="S3210" t="s">
        <v>50</v>
      </c>
      <c r="T3210" t="s">
        <v>51</v>
      </c>
      <c r="U3210" t="s">
        <v>52</v>
      </c>
      <c r="V3210">
        <v>1.05</v>
      </c>
      <c r="W3210" s="1">
        <v>750.75000000000011</v>
      </c>
      <c r="X3210">
        <v>1</v>
      </c>
      <c r="Y3210">
        <v>4.8499999999999996</v>
      </c>
      <c r="Z3210">
        <v>5</v>
      </c>
      <c r="AA3210">
        <v>0.97</v>
      </c>
      <c r="AB3210" s="2">
        <v>0</v>
      </c>
      <c r="AC3210" s="1">
        <v>0</v>
      </c>
      <c r="AD3210" s="7">
        <v>43550</v>
      </c>
      <c r="AE3210" s="7">
        <v>43551</v>
      </c>
      <c r="AF3210">
        <v>1</v>
      </c>
      <c r="AG3210" t="s">
        <v>53</v>
      </c>
      <c r="AH3210" s="2">
        <v>0</v>
      </c>
      <c r="AI3210" s="1">
        <v>0</v>
      </c>
      <c r="AJ3210" s="1">
        <v>0</v>
      </c>
      <c r="AK3210" s="60" t="str">
        <f>+IF(Tabla1[[#This Row],[REQUEST_TY]]="SR MANTENIMIENTO CORRECTIVO", "EMERGENCIA", "OTROS")</f>
        <v>EMERGENCIA</v>
      </c>
      <c r="AL3210" s="6" t="str">
        <f>+_xlfn.IFS(Tabla1[[#This Row],[Veces obj]]&lt;=1,"0-1",Tabla1[[#This Row],[Veces obj]]&lt;=2,"1-2",Tabla1[[#This Row],[Veces obj]]&lt;=3,"2-3",TRUE,"&gt;3")</f>
        <v>0-1</v>
      </c>
      <c r="AM3210" s="60" t="str">
        <f>+_xlfn.IFS(MONTH(Tabla1[[#This Row],[MES]])&lt;=3,"Q1",MONTH(Tabla1[[#This Row],[MES]])&lt;=6,"Q2",MONTH(Tabla1[[#This Row],[MES]])&lt;=9,"Q3",TRUE,"Q4")</f>
        <v>Q1</v>
      </c>
      <c r="AN3210" s="15" t="str">
        <f>+IFERROR(VLOOKUP(Tabla1[[#This Row],[CUENTA]],CTAS[],2,0),"OTROS")</f>
        <v>OTROS</v>
      </c>
      <c r="AP3210" s="15" t="str">
        <f>+IFERROR(VLOOKUP(Tabla1[[#This Row],[EMPLEADO]],IS[],3,0),"OTROS")</f>
        <v>OTROS</v>
      </c>
      <c r="AQ3210" s="15" t="str">
        <f>+IFERROR(VLOOKUP(Tabla1[[#This Row],[EMPLEADO]],IS[[NÓMINA]:[INGENIERO]],2,0),"OTROS")</f>
        <v>OTROS</v>
      </c>
    </row>
    <row r="3211" spans="1:43" x14ac:dyDescent="0.25">
      <c r="A3211" t="s">
        <v>7477</v>
      </c>
      <c r="B3211">
        <v>1</v>
      </c>
      <c r="C3211" t="s">
        <v>9755</v>
      </c>
      <c r="D3211" t="s">
        <v>38</v>
      </c>
      <c r="E3211" t="s">
        <v>275</v>
      </c>
      <c r="F3211" t="s">
        <v>9756</v>
      </c>
      <c r="G3211" s="17" t="s">
        <v>5727</v>
      </c>
      <c r="H3211" t="s">
        <v>204</v>
      </c>
      <c r="I3211" t="s">
        <v>43</v>
      </c>
      <c r="J3211" t="s">
        <v>8</v>
      </c>
      <c r="K3211" t="s">
        <v>234</v>
      </c>
      <c r="L3211" t="s">
        <v>3678</v>
      </c>
      <c r="M3211" t="s">
        <v>761</v>
      </c>
      <c r="N3211">
        <v>0</v>
      </c>
      <c r="O3211" t="s">
        <v>47</v>
      </c>
      <c r="P3211">
        <v>12</v>
      </c>
      <c r="Q3211" t="s">
        <v>194</v>
      </c>
      <c r="R3211" t="s">
        <v>95</v>
      </c>
      <c r="S3211" t="s">
        <v>64</v>
      </c>
      <c r="T3211" t="s">
        <v>208</v>
      </c>
      <c r="U3211" t="s">
        <v>195</v>
      </c>
      <c r="V3211">
        <v>0.6</v>
      </c>
      <c r="W3211" s="1">
        <v>819</v>
      </c>
      <c r="X3211">
        <v>1</v>
      </c>
      <c r="Y3211">
        <v>3.09</v>
      </c>
      <c r="Z3211">
        <v>9</v>
      </c>
      <c r="AA3211">
        <v>0.34333333333333332</v>
      </c>
      <c r="AB3211" s="2">
        <v>0</v>
      </c>
      <c r="AC3211" s="1">
        <v>0</v>
      </c>
      <c r="AD3211" s="7">
        <v>43550</v>
      </c>
      <c r="AE3211" s="7">
        <v>43551</v>
      </c>
      <c r="AF3211">
        <v>1</v>
      </c>
      <c r="AG3211" t="s">
        <v>53</v>
      </c>
      <c r="AH3211" s="2">
        <v>0</v>
      </c>
      <c r="AI3211" s="1">
        <v>0</v>
      </c>
      <c r="AJ3211" s="1">
        <v>0</v>
      </c>
      <c r="AK3211" s="60" t="str">
        <f>+IF(Tabla1[[#This Row],[REQUEST_TY]]="SR MANTENIMIENTO CORRECTIVO", "EMERGENCIA", "OTROS")</f>
        <v>EMERGENCIA</v>
      </c>
      <c r="AL3211" s="6" t="str">
        <f>+_xlfn.IFS(Tabla1[[#This Row],[Veces obj]]&lt;=1,"0-1",Tabla1[[#This Row],[Veces obj]]&lt;=2,"1-2",Tabla1[[#This Row],[Veces obj]]&lt;=3,"2-3",TRUE,"&gt;3")</f>
        <v>0-1</v>
      </c>
      <c r="AM3211" s="60" t="str">
        <f>+_xlfn.IFS(MONTH(Tabla1[[#This Row],[MES]])&lt;=3,"Q1",MONTH(Tabla1[[#This Row],[MES]])&lt;=6,"Q2",MONTH(Tabla1[[#This Row],[MES]])&lt;=9,"Q3",TRUE,"Q4")</f>
        <v>Q1</v>
      </c>
      <c r="AN3211" s="15" t="str">
        <f>+IFERROR(VLOOKUP(Tabla1[[#This Row],[CUENTA]],CTAS[],2,0),"OTROS")</f>
        <v>OTROS</v>
      </c>
      <c r="AP3211" s="15" t="str">
        <f>+IFERROR(VLOOKUP(Tabla1[[#This Row],[EMPLEADO]],IS[],3,0),"OTROS")</f>
        <v>OTROS</v>
      </c>
      <c r="AQ3211" s="15" t="str">
        <f>+IFERROR(VLOOKUP(Tabla1[[#This Row],[EMPLEADO]],IS[[NÓMINA]:[INGENIERO]],2,0),"OTROS")</f>
        <v>OTROS</v>
      </c>
    </row>
    <row r="3212" spans="1:43" x14ac:dyDescent="0.25">
      <c r="A3212" t="s">
        <v>7477</v>
      </c>
      <c r="B3212">
        <v>1</v>
      </c>
      <c r="C3212" t="s">
        <v>9757</v>
      </c>
      <c r="D3212" t="s">
        <v>38</v>
      </c>
      <c r="E3212" t="s">
        <v>275</v>
      </c>
      <c r="F3212" t="s">
        <v>9758</v>
      </c>
      <c r="G3212" s="17" t="s">
        <v>4758</v>
      </c>
      <c r="H3212" t="s">
        <v>204</v>
      </c>
      <c r="I3212" t="s">
        <v>43</v>
      </c>
      <c r="J3212" t="s">
        <v>8</v>
      </c>
      <c r="K3212" t="s">
        <v>234</v>
      </c>
      <c r="L3212" t="s">
        <v>3678</v>
      </c>
      <c r="M3212" t="s">
        <v>761</v>
      </c>
      <c r="N3212">
        <v>0</v>
      </c>
      <c r="O3212" t="s">
        <v>47</v>
      </c>
      <c r="P3212">
        <v>4</v>
      </c>
      <c r="Q3212" t="s">
        <v>207</v>
      </c>
      <c r="R3212" t="s">
        <v>95</v>
      </c>
      <c r="S3212" t="s">
        <v>64</v>
      </c>
      <c r="T3212" t="s">
        <v>208</v>
      </c>
      <c r="U3212" t="s">
        <v>209</v>
      </c>
      <c r="V3212">
        <v>0</v>
      </c>
      <c r="W3212" s="1">
        <v>0</v>
      </c>
      <c r="X3212">
        <v>1</v>
      </c>
      <c r="Y3212">
        <v>4.7300000000000004</v>
      </c>
      <c r="Z3212">
        <v>9</v>
      </c>
      <c r="AA3212">
        <v>0.52555555555555555</v>
      </c>
      <c r="AB3212" s="2">
        <v>0</v>
      </c>
      <c r="AC3212" s="1">
        <v>0</v>
      </c>
      <c r="AD3212" s="7">
        <v>43550</v>
      </c>
      <c r="AE3212" s="7">
        <v>43551</v>
      </c>
      <c r="AF3212">
        <v>1</v>
      </c>
      <c r="AG3212" t="s">
        <v>53</v>
      </c>
      <c r="AH3212" s="2">
        <v>0</v>
      </c>
      <c r="AI3212" s="1">
        <v>0</v>
      </c>
      <c r="AJ3212" s="1">
        <v>0</v>
      </c>
      <c r="AK3212" s="60" t="str">
        <f>+IF(Tabla1[[#This Row],[REQUEST_TY]]="SR MANTENIMIENTO CORRECTIVO", "EMERGENCIA", "OTROS")</f>
        <v>EMERGENCIA</v>
      </c>
      <c r="AL3212" s="6" t="str">
        <f>+_xlfn.IFS(Tabla1[[#This Row],[Veces obj]]&lt;=1,"0-1",Tabla1[[#This Row],[Veces obj]]&lt;=2,"1-2",Tabla1[[#This Row],[Veces obj]]&lt;=3,"2-3",TRUE,"&gt;3")</f>
        <v>0-1</v>
      </c>
      <c r="AM3212" s="60" t="str">
        <f>+_xlfn.IFS(MONTH(Tabla1[[#This Row],[MES]])&lt;=3,"Q1",MONTH(Tabla1[[#This Row],[MES]])&lt;=6,"Q2",MONTH(Tabla1[[#This Row],[MES]])&lt;=9,"Q3",TRUE,"Q4")</f>
        <v>Q1</v>
      </c>
      <c r="AN3212" s="15" t="str">
        <f>+IFERROR(VLOOKUP(Tabla1[[#This Row],[CUENTA]],CTAS[],2,0),"OTROS")</f>
        <v>OTROS</v>
      </c>
      <c r="AP3212" s="15" t="str">
        <f>+IFERROR(VLOOKUP(Tabla1[[#This Row],[EMPLEADO]],IS[],3,0),"OTROS")</f>
        <v>OTROS</v>
      </c>
      <c r="AQ3212" s="15" t="str">
        <f>+IFERROR(VLOOKUP(Tabla1[[#This Row],[EMPLEADO]],IS[[NÓMINA]:[INGENIERO]],2,0),"OTROS")</f>
        <v>OTROS</v>
      </c>
    </row>
    <row r="3213" spans="1:43" x14ac:dyDescent="0.25">
      <c r="A3213" t="s">
        <v>7477</v>
      </c>
      <c r="B3213">
        <v>1</v>
      </c>
      <c r="C3213" t="s">
        <v>9759</v>
      </c>
      <c r="D3213" t="s">
        <v>38</v>
      </c>
      <c r="E3213" t="s">
        <v>39</v>
      </c>
      <c r="F3213" t="s">
        <v>9760</v>
      </c>
      <c r="G3213" s="17" t="s">
        <v>6267</v>
      </c>
      <c r="H3213" t="s">
        <v>101</v>
      </c>
      <c r="I3213" t="s">
        <v>43</v>
      </c>
      <c r="J3213" t="s">
        <v>8</v>
      </c>
      <c r="K3213" t="s">
        <v>3698</v>
      </c>
      <c r="L3213" t="s">
        <v>6268</v>
      </c>
      <c r="M3213" t="s">
        <v>5377</v>
      </c>
      <c r="N3213">
        <v>1</v>
      </c>
      <c r="O3213" t="s">
        <v>105</v>
      </c>
      <c r="P3213">
        <v>19</v>
      </c>
      <c r="Q3213" t="s">
        <v>62</v>
      </c>
      <c r="R3213" t="s">
        <v>49</v>
      </c>
      <c r="S3213" t="s">
        <v>50</v>
      </c>
      <c r="T3213" t="s">
        <v>51</v>
      </c>
      <c r="U3213" t="s">
        <v>154</v>
      </c>
      <c r="V3213">
        <v>0.6</v>
      </c>
      <c r="W3213" s="1">
        <v>0</v>
      </c>
      <c r="X3213">
        <v>1</v>
      </c>
      <c r="Y3213">
        <v>3.99</v>
      </c>
      <c r="Z3213">
        <v>5</v>
      </c>
      <c r="AA3213">
        <v>0.79800000000000004</v>
      </c>
      <c r="AB3213" s="2">
        <v>0</v>
      </c>
      <c r="AC3213" s="1">
        <v>0</v>
      </c>
      <c r="AD3213" s="7">
        <v>43550</v>
      </c>
      <c r="AE3213" s="7">
        <v>43550</v>
      </c>
      <c r="AF3213">
        <v>0</v>
      </c>
      <c r="AG3213" t="s">
        <v>53</v>
      </c>
      <c r="AH3213" s="2">
        <v>0</v>
      </c>
      <c r="AI3213" s="1">
        <v>0</v>
      </c>
      <c r="AJ3213" s="1">
        <v>0</v>
      </c>
      <c r="AK3213" s="60" t="str">
        <f>+IF(Tabla1[[#This Row],[REQUEST_TY]]="SR MANTENIMIENTO CORRECTIVO", "EMERGENCIA", "OTROS")</f>
        <v>EMERGENCIA</v>
      </c>
      <c r="AL3213" s="6" t="str">
        <f>+_xlfn.IFS(Tabla1[[#This Row],[Veces obj]]&lt;=1,"0-1",Tabla1[[#This Row],[Veces obj]]&lt;=2,"1-2",Tabla1[[#This Row],[Veces obj]]&lt;=3,"2-3",TRUE,"&gt;3")</f>
        <v>0-1</v>
      </c>
      <c r="AM3213" s="60" t="str">
        <f>+_xlfn.IFS(MONTH(Tabla1[[#This Row],[MES]])&lt;=3,"Q1",MONTH(Tabla1[[#This Row],[MES]])&lt;=6,"Q2",MONTH(Tabla1[[#This Row],[MES]])&lt;=9,"Q3",TRUE,"Q4")</f>
        <v>Q1</v>
      </c>
      <c r="AN3213" s="15" t="str">
        <f>+IFERROR(VLOOKUP(Tabla1[[#This Row],[CUENTA]],CTAS[],2,0),"OTROS")</f>
        <v>OTROS</v>
      </c>
      <c r="AP3213" s="15" t="str">
        <f>+IFERROR(VLOOKUP(Tabla1[[#This Row],[EMPLEADO]],IS[],3,0),"OTROS")</f>
        <v>OTROS</v>
      </c>
      <c r="AQ3213" s="15" t="str">
        <f>+IFERROR(VLOOKUP(Tabla1[[#This Row],[EMPLEADO]],IS[[NÓMINA]:[INGENIERO]],2,0),"OTROS")</f>
        <v>OTROS</v>
      </c>
    </row>
    <row r="3214" spans="1:43" x14ac:dyDescent="0.25">
      <c r="A3214" t="s">
        <v>7477</v>
      </c>
      <c r="B3214">
        <v>1</v>
      </c>
      <c r="C3214" t="s">
        <v>9761</v>
      </c>
      <c r="D3214" t="s">
        <v>38</v>
      </c>
      <c r="E3214" t="s">
        <v>884</v>
      </c>
      <c r="F3214" t="s">
        <v>9762</v>
      </c>
      <c r="G3214" s="17" t="s">
        <v>9763</v>
      </c>
      <c r="H3214" t="s">
        <v>453</v>
      </c>
      <c r="I3214" t="s">
        <v>43</v>
      </c>
      <c r="J3214" t="s">
        <v>8</v>
      </c>
      <c r="K3214" t="s">
        <v>144</v>
      </c>
      <c r="L3214" t="s">
        <v>1760</v>
      </c>
      <c r="M3214" t="s">
        <v>1761</v>
      </c>
      <c r="N3214">
        <v>0</v>
      </c>
      <c r="O3214" t="s">
        <v>47</v>
      </c>
      <c r="P3214">
        <v>873</v>
      </c>
      <c r="Q3214" t="s">
        <v>48</v>
      </c>
      <c r="R3214" t="s">
        <v>95</v>
      </c>
      <c r="S3214" t="s">
        <v>64</v>
      </c>
      <c r="T3214" t="s">
        <v>51</v>
      </c>
      <c r="U3214" t="s">
        <v>96</v>
      </c>
      <c r="V3214">
        <v>1.1000000000000001</v>
      </c>
      <c r="W3214" s="1">
        <v>1501.5000000000002</v>
      </c>
      <c r="X3214">
        <v>1</v>
      </c>
      <c r="Y3214">
        <v>4.3899999999999997</v>
      </c>
      <c r="Z3214">
        <v>5</v>
      </c>
      <c r="AA3214">
        <v>0.87799999999999989</v>
      </c>
      <c r="AB3214" s="2">
        <v>0</v>
      </c>
      <c r="AC3214" s="1">
        <v>0</v>
      </c>
      <c r="AD3214" s="7">
        <v>43551</v>
      </c>
      <c r="AE3214" s="7">
        <v>43551</v>
      </c>
      <c r="AF3214">
        <v>0</v>
      </c>
      <c r="AG3214" t="s">
        <v>53</v>
      </c>
      <c r="AH3214" s="2">
        <v>0</v>
      </c>
      <c r="AI3214" s="1">
        <v>0</v>
      </c>
      <c r="AJ3214" s="1">
        <v>0</v>
      </c>
      <c r="AK3214" s="60" t="str">
        <f>+IF(Tabla1[[#This Row],[REQUEST_TY]]="SR MANTENIMIENTO CORRECTIVO", "EMERGENCIA", "OTROS")</f>
        <v>EMERGENCIA</v>
      </c>
      <c r="AL3214" s="6" t="str">
        <f>+_xlfn.IFS(Tabla1[[#This Row],[Veces obj]]&lt;=1,"0-1",Tabla1[[#This Row],[Veces obj]]&lt;=2,"1-2",Tabla1[[#This Row],[Veces obj]]&lt;=3,"2-3",TRUE,"&gt;3")</f>
        <v>0-1</v>
      </c>
      <c r="AM3214" s="60" t="str">
        <f>+_xlfn.IFS(MONTH(Tabla1[[#This Row],[MES]])&lt;=3,"Q1",MONTH(Tabla1[[#This Row],[MES]])&lt;=6,"Q2",MONTH(Tabla1[[#This Row],[MES]])&lt;=9,"Q3",TRUE,"Q4")</f>
        <v>Q1</v>
      </c>
      <c r="AN3214" s="15" t="str">
        <f>+IFERROR(VLOOKUP(Tabla1[[#This Row],[CUENTA]],CTAS[],2,0),"OTROS")</f>
        <v>OTROS</v>
      </c>
      <c r="AP3214" s="15" t="str">
        <f>+IFERROR(VLOOKUP(Tabla1[[#This Row],[EMPLEADO]],IS[],3,0),"OTROS")</f>
        <v>OTROS</v>
      </c>
      <c r="AQ3214" s="15" t="str">
        <f>+IFERROR(VLOOKUP(Tabla1[[#This Row],[EMPLEADO]],IS[[NÓMINA]:[INGENIERO]],2,0),"OTROS")</f>
        <v>OTROS</v>
      </c>
    </row>
    <row r="3215" spans="1:43" x14ac:dyDescent="0.25">
      <c r="A3215" t="s">
        <v>7477</v>
      </c>
      <c r="B3215">
        <v>1</v>
      </c>
      <c r="C3215" t="s">
        <v>9764</v>
      </c>
      <c r="D3215" t="s">
        <v>38</v>
      </c>
      <c r="E3215" t="s">
        <v>217</v>
      </c>
      <c r="F3215" t="s">
        <v>9765</v>
      </c>
      <c r="G3215" s="17" t="s">
        <v>9766</v>
      </c>
      <c r="H3215" t="s">
        <v>471</v>
      </c>
      <c r="I3215" t="s">
        <v>43</v>
      </c>
      <c r="J3215" t="s">
        <v>8</v>
      </c>
      <c r="K3215" t="s">
        <v>59</v>
      </c>
      <c r="L3215" t="s">
        <v>309</v>
      </c>
      <c r="M3215" t="s">
        <v>310</v>
      </c>
      <c r="N3215">
        <v>0</v>
      </c>
      <c r="O3215" t="s">
        <v>47</v>
      </c>
      <c r="P3215">
        <v>102</v>
      </c>
      <c r="Q3215" t="s">
        <v>48</v>
      </c>
      <c r="R3215" t="s">
        <v>223</v>
      </c>
      <c r="S3215" t="s">
        <v>139</v>
      </c>
      <c r="T3215" t="s">
        <v>51</v>
      </c>
      <c r="U3215" t="s">
        <v>353</v>
      </c>
      <c r="V3215">
        <v>1.1499999999999999</v>
      </c>
      <c r="W3215" s="1">
        <v>1808.95</v>
      </c>
      <c r="X3215">
        <v>1</v>
      </c>
      <c r="Y3215">
        <v>0.95</v>
      </c>
      <c r="Z3215">
        <v>4</v>
      </c>
      <c r="AA3215">
        <v>0.23749999999999999</v>
      </c>
      <c r="AB3215" s="2">
        <v>0</v>
      </c>
      <c r="AC3215" s="1">
        <v>0</v>
      </c>
      <c r="AD3215" s="7">
        <v>43550</v>
      </c>
      <c r="AE3215" s="7">
        <v>43551</v>
      </c>
      <c r="AF3215">
        <v>1</v>
      </c>
      <c r="AG3215" t="s">
        <v>53</v>
      </c>
      <c r="AH3215" s="2">
        <v>0</v>
      </c>
      <c r="AI3215" s="1">
        <v>0</v>
      </c>
      <c r="AJ3215" s="1">
        <v>0</v>
      </c>
      <c r="AK3215" s="60" t="str">
        <f>+IF(Tabla1[[#This Row],[REQUEST_TY]]="SR MANTENIMIENTO CORRECTIVO", "EMERGENCIA", "OTROS")</f>
        <v>EMERGENCIA</v>
      </c>
      <c r="AL3215" s="6" t="str">
        <f>+_xlfn.IFS(Tabla1[[#This Row],[Veces obj]]&lt;=1,"0-1",Tabla1[[#This Row],[Veces obj]]&lt;=2,"1-2",Tabla1[[#This Row],[Veces obj]]&lt;=3,"2-3",TRUE,"&gt;3")</f>
        <v>0-1</v>
      </c>
      <c r="AM3215" s="60" t="str">
        <f>+_xlfn.IFS(MONTH(Tabla1[[#This Row],[MES]])&lt;=3,"Q1",MONTH(Tabla1[[#This Row],[MES]])&lt;=6,"Q2",MONTH(Tabla1[[#This Row],[MES]])&lt;=9,"Q3",TRUE,"Q4")</f>
        <v>Q1</v>
      </c>
      <c r="AN3215" s="15" t="str">
        <f>+IFERROR(VLOOKUP(Tabla1[[#This Row],[CUENTA]],CTAS[],2,0),"OTROS")</f>
        <v>OTROS</v>
      </c>
      <c r="AP3215" s="15" t="str">
        <f>+IFERROR(VLOOKUP(Tabla1[[#This Row],[EMPLEADO]],IS[],3,0),"OTROS")</f>
        <v>OTROS</v>
      </c>
      <c r="AQ3215" s="15" t="str">
        <f>+IFERROR(VLOOKUP(Tabla1[[#This Row],[EMPLEADO]],IS[[NÓMINA]:[INGENIERO]],2,0),"OTROS")</f>
        <v>OTROS</v>
      </c>
    </row>
    <row r="3216" spans="1:43" x14ac:dyDescent="0.25">
      <c r="A3216" t="s">
        <v>7477</v>
      </c>
      <c r="B3216">
        <v>1</v>
      </c>
      <c r="C3216" t="s">
        <v>9767</v>
      </c>
      <c r="D3216" t="s">
        <v>38</v>
      </c>
      <c r="E3216" t="s">
        <v>226</v>
      </c>
      <c r="F3216" t="s">
        <v>9768</v>
      </c>
      <c r="G3216" s="17" t="s">
        <v>9769</v>
      </c>
      <c r="H3216" t="s">
        <v>124</v>
      </c>
      <c r="I3216" t="s">
        <v>43</v>
      </c>
      <c r="J3216" t="s">
        <v>8</v>
      </c>
      <c r="K3216" t="s">
        <v>404</v>
      </c>
      <c r="L3216" t="s">
        <v>405</v>
      </c>
      <c r="M3216" t="s">
        <v>94</v>
      </c>
      <c r="N3216">
        <v>0</v>
      </c>
      <c r="O3216" t="s">
        <v>47</v>
      </c>
      <c r="P3216">
        <v>252</v>
      </c>
      <c r="Q3216" t="s">
        <v>48</v>
      </c>
      <c r="R3216" t="s">
        <v>153</v>
      </c>
      <c r="S3216" t="s">
        <v>50</v>
      </c>
      <c r="T3216" t="s">
        <v>51</v>
      </c>
      <c r="U3216" t="s">
        <v>52</v>
      </c>
      <c r="V3216">
        <v>1.05</v>
      </c>
      <c r="W3216" s="1">
        <v>750.75000000000011</v>
      </c>
      <c r="X3216">
        <v>1</v>
      </c>
      <c r="Y3216">
        <v>0.92</v>
      </c>
      <c r="Z3216">
        <v>5</v>
      </c>
      <c r="AA3216">
        <v>0.184</v>
      </c>
      <c r="AB3216" s="2">
        <v>0</v>
      </c>
      <c r="AC3216" s="1">
        <v>0</v>
      </c>
      <c r="AD3216" s="7">
        <v>43550</v>
      </c>
      <c r="AE3216" s="7">
        <v>43550</v>
      </c>
      <c r="AF3216">
        <v>0</v>
      </c>
      <c r="AG3216" t="s">
        <v>53</v>
      </c>
      <c r="AH3216" s="2">
        <v>0</v>
      </c>
      <c r="AI3216" s="1">
        <v>0</v>
      </c>
      <c r="AJ3216" s="1">
        <v>0</v>
      </c>
      <c r="AK3216" s="60" t="str">
        <f>+IF(Tabla1[[#This Row],[REQUEST_TY]]="SR MANTENIMIENTO CORRECTIVO", "EMERGENCIA", "OTROS")</f>
        <v>EMERGENCIA</v>
      </c>
      <c r="AL3216" s="6" t="str">
        <f>+_xlfn.IFS(Tabla1[[#This Row],[Veces obj]]&lt;=1,"0-1",Tabla1[[#This Row],[Veces obj]]&lt;=2,"1-2",Tabla1[[#This Row],[Veces obj]]&lt;=3,"2-3",TRUE,"&gt;3")</f>
        <v>0-1</v>
      </c>
      <c r="AM3216" s="60" t="str">
        <f>+_xlfn.IFS(MONTH(Tabla1[[#This Row],[MES]])&lt;=3,"Q1",MONTH(Tabla1[[#This Row],[MES]])&lt;=6,"Q2",MONTH(Tabla1[[#This Row],[MES]])&lt;=9,"Q3",TRUE,"Q4")</f>
        <v>Q1</v>
      </c>
      <c r="AN3216" s="15" t="str">
        <f>+IFERROR(VLOOKUP(Tabla1[[#This Row],[CUENTA]],CTAS[],2,0),"OTROS")</f>
        <v>OTROS</v>
      </c>
      <c r="AP3216" s="15" t="str">
        <f>+IFERROR(VLOOKUP(Tabla1[[#This Row],[EMPLEADO]],IS[],3,0),"OTROS")</f>
        <v>JUAREZ</v>
      </c>
      <c r="AQ3216" s="15" t="str">
        <f>+IFERROR(VLOOKUP(Tabla1[[#This Row],[EMPLEADO]],IS[[NÓMINA]:[INGENIERO]],2,0),"OTROS")</f>
        <v>MIGUEL COTA</v>
      </c>
    </row>
    <row r="3217" spans="1:43" x14ac:dyDescent="0.25">
      <c r="A3217" t="s">
        <v>7477</v>
      </c>
      <c r="B3217">
        <v>1</v>
      </c>
      <c r="C3217" t="s">
        <v>9770</v>
      </c>
      <c r="D3217" t="s">
        <v>38</v>
      </c>
      <c r="E3217" t="s">
        <v>133</v>
      </c>
      <c r="F3217" t="s">
        <v>9771</v>
      </c>
      <c r="G3217" s="17" t="s">
        <v>3328</v>
      </c>
      <c r="H3217" t="s">
        <v>220</v>
      </c>
      <c r="I3217" t="s">
        <v>43</v>
      </c>
      <c r="J3217" t="s">
        <v>8</v>
      </c>
      <c r="K3217" t="s">
        <v>59</v>
      </c>
      <c r="L3217" t="s">
        <v>1164</v>
      </c>
      <c r="M3217" t="s">
        <v>222</v>
      </c>
      <c r="N3217">
        <v>0</v>
      </c>
      <c r="O3217" t="s">
        <v>47</v>
      </c>
      <c r="P3217">
        <v>4</v>
      </c>
      <c r="Q3217" t="s">
        <v>207</v>
      </c>
      <c r="R3217" t="s">
        <v>138</v>
      </c>
      <c r="S3217" t="s">
        <v>139</v>
      </c>
      <c r="T3217" t="s">
        <v>51</v>
      </c>
      <c r="U3217" t="s">
        <v>879</v>
      </c>
      <c r="V3217">
        <v>0.6</v>
      </c>
      <c r="W3217" s="1">
        <v>943.80000000000007</v>
      </c>
      <c r="X3217">
        <v>1</v>
      </c>
      <c r="Y3217">
        <v>3.62</v>
      </c>
      <c r="Z3217">
        <v>4</v>
      </c>
      <c r="AA3217">
        <v>0.90500000000000003</v>
      </c>
      <c r="AB3217" s="2">
        <v>0</v>
      </c>
      <c r="AC3217" s="1">
        <v>0</v>
      </c>
      <c r="AD3217" s="7">
        <v>43550</v>
      </c>
      <c r="AE3217" s="7">
        <v>43551</v>
      </c>
      <c r="AF3217">
        <v>1</v>
      </c>
      <c r="AG3217" t="s">
        <v>53</v>
      </c>
      <c r="AH3217" s="2">
        <v>0</v>
      </c>
      <c r="AI3217" s="1">
        <v>0</v>
      </c>
      <c r="AJ3217" s="1">
        <v>0</v>
      </c>
      <c r="AK3217" s="60" t="str">
        <f>+IF(Tabla1[[#This Row],[REQUEST_TY]]="SR MANTENIMIENTO CORRECTIVO", "EMERGENCIA", "OTROS")</f>
        <v>EMERGENCIA</v>
      </c>
      <c r="AL3217" s="6" t="str">
        <f>+_xlfn.IFS(Tabla1[[#This Row],[Veces obj]]&lt;=1,"0-1",Tabla1[[#This Row],[Veces obj]]&lt;=2,"1-2",Tabla1[[#This Row],[Veces obj]]&lt;=3,"2-3",TRUE,"&gt;3")</f>
        <v>0-1</v>
      </c>
      <c r="AM3217" s="60" t="str">
        <f>+_xlfn.IFS(MONTH(Tabla1[[#This Row],[MES]])&lt;=3,"Q1",MONTH(Tabla1[[#This Row],[MES]])&lt;=6,"Q2",MONTH(Tabla1[[#This Row],[MES]])&lt;=9,"Q3",TRUE,"Q4")</f>
        <v>Q1</v>
      </c>
      <c r="AN3217" s="15" t="str">
        <f>+IFERROR(VLOOKUP(Tabla1[[#This Row],[CUENTA]],CTAS[],2,0),"OTROS")</f>
        <v>OTROS</v>
      </c>
      <c r="AP3217" s="15" t="str">
        <f>+IFERROR(VLOOKUP(Tabla1[[#This Row],[EMPLEADO]],IS[],3,0),"OTROS")</f>
        <v>OTROS</v>
      </c>
      <c r="AQ3217" s="15" t="str">
        <f>+IFERROR(VLOOKUP(Tabla1[[#This Row],[EMPLEADO]],IS[[NÓMINA]:[INGENIERO]],2,0),"OTROS")</f>
        <v>OTROS</v>
      </c>
    </row>
    <row r="3218" spans="1:43" x14ac:dyDescent="0.25">
      <c r="A3218" t="s">
        <v>7477</v>
      </c>
      <c r="B3218">
        <v>1</v>
      </c>
      <c r="C3218" t="s">
        <v>9772</v>
      </c>
      <c r="D3218" t="s">
        <v>38</v>
      </c>
      <c r="E3218" t="s">
        <v>133</v>
      </c>
      <c r="F3218" t="s">
        <v>9773</v>
      </c>
      <c r="G3218" s="17" t="s">
        <v>2958</v>
      </c>
      <c r="H3218" t="s">
        <v>1052</v>
      </c>
      <c r="I3218" t="s">
        <v>43</v>
      </c>
      <c r="J3218" t="s">
        <v>8</v>
      </c>
      <c r="K3218" t="s">
        <v>59</v>
      </c>
      <c r="L3218" t="s">
        <v>2959</v>
      </c>
      <c r="M3218" t="s">
        <v>736</v>
      </c>
      <c r="N3218">
        <v>0</v>
      </c>
      <c r="O3218" t="s">
        <v>47</v>
      </c>
      <c r="P3218">
        <v>6</v>
      </c>
      <c r="Q3218" t="s">
        <v>207</v>
      </c>
      <c r="R3218" t="s">
        <v>138</v>
      </c>
      <c r="S3218" t="s">
        <v>139</v>
      </c>
      <c r="T3218" t="s">
        <v>51</v>
      </c>
      <c r="U3218" t="s">
        <v>879</v>
      </c>
      <c r="V3218">
        <v>0.6</v>
      </c>
      <c r="W3218" s="1">
        <v>943.80000000000007</v>
      </c>
      <c r="X3218">
        <v>1</v>
      </c>
      <c r="Y3218">
        <v>3.73</v>
      </c>
      <c r="Z3218">
        <v>4</v>
      </c>
      <c r="AA3218">
        <v>0.9325</v>
      </c>
      <c r="AB3218" s="2">
        <v>0</v>
      </c>
      <c r="AC3218" s="1">
        <v>0</v>
      </c>
      <c r="AD3218" s="7">
        <v>43550</v>
      </c>
      <c r="AE3218" s="7">
        <v>43551</v>
      </c>
      <c r="AF3218">
        <v>1</v>
      </c>
      <c r="AG3218" t="s">
        <v>53</v>
      </c>
      <c r="AH3218" s="2">
        <v>0</v>
      </c>
      <c r="AI3218" s="1">
        <v>0</v>
      </c>
      <c r="AJ3218" s="1">
        <v>0</v>
      </c>
      <c r="AK3218" s="60" t="str">
        <f>+IF(Tabla1[[#This Row],[REQUEST_TY]]="SR MANTENIMIENTO CORRECTIVO", "EMERGENCIA", "OTROS")</f>
        <v>EMERGENCIA</v>
      </c>
      <c r="AL3218" s="6" t="str">
        <f>+_xlfn.IFS(Tabla1[[#This Row],[Veces obj]]&lt;=1,"0-1",Tabla1[[#This Row],[Veces obj]]&lt;=2,"1-2",Tabla1[[#This Row],[Veces obj]]&lt;=3,"2-3",TRUE,"&gt;3")</f>
        <v>0-1</v>
      </c>
      <c r="AM3218" s="60" t="str">
        <f>+_xlfn.IFS(MONTH(Tabla1[[#This Row],[MES]])&lt;=3,"Q1",MONTH(Tabla1[[#This Row],[MES]])&lt;=6,"Q2",MONTH(Tabla1[[#This Row],[MES]])&lt;=9,"Q3",TRUE,"Q4")</f>
        <v>Q1</v>
      </c>
      <c r="AN3218" s="15" t="str">
        <f>+IFERROR(VLOOKUP(Tabla1[[#This Row],[CUENTA]],CTAS[],2,0),"OTROS")</f>
        <v>OTROS</v>
      </c>
      <c r="AP3218" s="15" t="str">
        <f>+IFERROR(VLOOKUP(Tabla1[[#This Row],[EMPLEADO]],IS[],3,0),"OTROS")</f>
        <v>OTROS</v>
      </c>
      <c r="AQ3218" s="15" t="str">
        <f>+IFERROR(VLOOKUP(Tabla1[[#This Row],[EMPLEADO]],IS[[NÓMINA]:[INGENIERO]],2,0),"OTROS")</f>
        <v>OTROS</v>
      </c>
    </row>
    <row r="3219" spans="1:43" x14ac:dyDescent="0.25">
      <c r="A3219" t="s">
        <v>7477</v>
      </c>
      <c r="B3219">
        <v>1</v>
      </c>
      <c r="C3219" t="s">
        <v>9774</v>
      </c>
      <c r="D3219" t="s">
        <v>38</v>
      </c>
      <c r="E3219" t="s">
        <v>133</v>
      </c>
      <c r="F3219" t="s">
        <v>9775</v>
      </c>
      <c r="G3219" s="17" t="s">
        <v>3343</v>
      </c>
      <c r="H3219" t="s">
        <v>58</v>
      </c>
      <c r="I3219" t="s">
        <v>43</v>
      </c>
      <c r="J3219" t="s">
        <v>8</v>
      </c>
      <c r="K3219" t="s">
        <v>59</v>
      </c>
      <c r="L3219" t="s">
        <v>3344</v>
      </c>
      <c r="M3219" t="s">
        <v>736</v>
      </c>
      <c r="N3219">
        <v>0</v>
      </c>
      <c r="O3219" t="s">
        <v>47</v>
      </c>
      <c r="P3219">
        <v>21</v>
      </c>
      <c r="Q3219" t="s">
        <v>62</v>
      </c>
      <c r="R3219" t="s">
        <v>138</v>
      </c>
      <c r="S3219" t="s">
        <v>139</v>
      </c>
      <c r="T3219" t="s">
        <v>51</v>
      </c>
      <c r="U3219" t="s">
        <v>262</v>
      </c>
      <c r="V3219">
        <v>1.05</v>
      </c>
      <c r="W3219" s="1">
        <v>1651.6500000000003</v>
      </c>
      <c r="X3219">
        <v>1</v>
      </c>
      <c r="Y3219">
        <v>2.25</v>
      </c>
      <c r="Z3219">
        <v>4</v>
      </c>
      <c r="AA3219">
        <v>0.5625</v>
      </c>
      <c r="AB3219" s="2">
        <v>0</v>
      </c>
      <c r="AC3219" s="1">
        <v>0</v>
      </c>
      <c r="AD3219" s="7">
        <v>43550</v>
      </c>
      <c r="AE3219" s="7">
        <v>43551</v>
      </c>
      <c r="AF3219">
        <v>1</v>
      </c>
      <c r="AG3219" t="s">
        <v>53</v>
      </c>
      <c r="AH3219" s="2">
        <v>0</v>
      </c>
      <c r="AI3219" s="1">
        <v>0</v>
      </c>
      <c r="AJ3219" s="1">
        <v>0</v>
      </c>
      <c r="AK3219" s="60" t="str">
        <f>+IF(Tabla1[[#This Row],[REQUEST_TY]]="SR MANTENIMIENTO CORRECTIVO", "EMERGENCIA", "OTROS")</f>
        <v>EMERGENCIA</v>
      </c>
      <c r="AL3219" s="6" t="str">
        <f>+_xlfn.IFS(Tabla1[[#This Row],[Veces obj]]&lt;=1,"0-1",Tabla1[[#This Row],[Veces obj]]&lt;=2,"1-2",Tabla1[[#This Row],[Veces obj]]&lt;=3,"2-3",TRUE,"&gt;3")</f>
        <v>0-1</v>
      </c>
      <c r="AM3219" s="60" t="str">
        <f>+_xlfn.IFS(MONTH(Tabla1[[#This Row],[MES]])&lt;=3,"Q1",MONTH(Tabla1[[#This Row],[MES]])&lt;=6,"Q2",MONTH(Tabla1[[#This Row],[MES]])&lt;=9,"Q3",TRUE,"Q4")</f>
        <v>Q1</v>
      </c>
      <c r="AN3219" s="15" t="str">
        <f>+IFERROR(VLOOKUP(Tabla1[[#This Row],[CUENTA]],CTAS[],2,0),"OTROS")</f>
        <v>OTROS</v>
      </c>
      <c r="AP3219" s="15" t="str">
        <f>+IFERROR(VLOOKUP(Tabla1[[#This Row],[EMPLEADO]],IS[],3,0),"OTROS")</f>
        <v>OTROS</v>
      </c>
      <c r="AQ3219" s="15" t="str">
        <f>+IFERROR(VLOOKUP(Tabla1[[#This Row],[EMPLEADO]],IS[[NÓMINA]:[INGENIERO]],2,0),"OTROS")</f>
        <v>OTROS</v>
      </c>
    </row>
    <row r="3220" spans="1:43" x14ac:dyDescent="0.25">
      <c r="A3220" t="s">
        <v>7477</v>
      </c>
      <c r="B3220">
        <v>1</v>
      </c>
      <c r="C3220" t="s">
        <v>9776</v>
      </c>
      <c r="D3220" t="s">
        <v>38</v>
      </c>
      <c r="E3220" t="s">
        <v>430</v>
      </c>
      <c r="F3220" t="s">
        <v>9777</v>
      </c>
      <c r="G3220" s="17" t="s">
        <v>9778</v>
      </c>
      <c r="H3220" t="s">
        <v>691</v>
      </c>
      <c r="I3220" t="s">
        <v>43</v>
      </c>
      <c r="J3220" t="s">
        <v>8</v>
      </c>
      <c r="K3220" t="s">
        <v>370</v>
      </c>
      <c r="L3220" t="s">
        <v>3061</v>
      </c>
      <c r="M3220" t="s">
        <v>640</v>
      </c>
      <c r="N3220">
        <v>0</v>
      </c>
      <c r="O3220" t="s">
        <v>47</v>
      </c>
      <c r="P3220">
        <v>133</v>
      </c>
      <c r="Q3220" t="s">
        <v>48</v>
      </c>
      <c r="R3220" t="s">
        <v>63</v>
      </c>
      <c r="S3220" t="s">
        <v>64</v>
      </c>
      <c r="T3220" t="s">
        <v>51</v>
      </c>
      <c r="U3220" t="s">
        <v>96</v>
      </c>
      <c r="V3220">
        <v>1.1000000000000001</v>
      </c>
      <c r="W3220" s="1">
        <v>1501.5000000000002</v>
      </c>
      <c r="X3220">
        <v>1</v>
      </c>
      <c r="Y3220">
        <v>2.5299999999999998</v>
      </c>
      <c r="Z3220">
        <v>5</v>
      </c>
      <c r="AA3220">
        <v>0.50600000000000001</v>
      </c>
      <c r="AB3220" s="2">
        <v>0</v>
      </c>
      <c r="AC3220" s="1">
        <v>0</v>
      </c>
      <c r="AD3220" s="7">
        <v>43550</v>
      </c>
      <c r="AE3220" s="7">
        <v>43551</v>
      </c>
      <c r="AF3220">
        <v>1</v>
      </c>
      <c r="AG3220" t="s">
        <v>53</v>
      </c>
      <c r="AH3220" s="2">
        <v>0</v>
      </c>
      <c r="AI3220" s="1">
        <v>0</v>
      </c>
      <c r="AJ3220" s="1">
        <v>0</v>
      </c>
      <c r="AK3220" s="60" t="str">
        <f>+IF(Tabla1[[#This Row],[REQUEST_TY]]="SR MANTENIMIENTO CORRECTIVO", "EMERGENCIA", "OTROS")</f>
        <v>EMERGENCIA</v>
      </c>
      <c r="AL3220" s="6" t="str">
        <f>+_xlfn.IFS(Tabla1[[#This Row],[Veces obj]]&lt;=1,"0-1",Tabla1[[#This Row],[Veces obj]]&lt;=2,"1-2",Tabla1[[#This Row],[Veces obj]]&lt;=3,"2-3",TRUE,"&gt;3")</f>
        <v>0-1</v>
      </c>
      <c r="AM3220" s="60" t="str">
        <f>+_xlfn.IFS(MONTH(Tabla1[[#This Row],[MES]])&lt;=3,"Q1",MONTH(Tabla1[[#This Row],[MES]])&lt;=6,"Q2",MONTH(Tabla1[[#This Row],[MES]])&lt;=9,"Q3",TRUE,"Q4")</f>
        <v>Q1</v>
      </c>
      <c r="AN3220" s="15" t="str">
        <f>+IFERROR(VLOOKUP(Tabla1[[#This Row],[CUENTA]],CTAS[],2,0),"OTROS")</f>
        <v>OTROS</v>
      </c>
      <c r="AP3220" s="15" t="str">
        <f>+IFERROR(VLOOKUP(Tabla1[[#This Row],[EMPLEADO]],IS[],3,0),"OTROS")</f>
        <v>OTROS</v>
      </c>
      <c r="AQ3220" s="15" t="str">
        <f>+IFERROR(VLOOKUP(Tabla1[[#This Row],[EMPLEADO]],IS[[NÓMINA]:[INGENIERO]],2,0),"OTROS")</f>
        <v>OTROS</v>
      </c>
    </row>
    <row r="3221" spans="1:43" x14ac:dyDescent="0.25">
      <c r="A3221" t="s">
        <v>7477</v>
      </c>
      <c r="B3221">
        <v>1</v>
      </c>
      <c r="C3221" t="s">
        <v>9779</v>
      </c>
      <c r="D3221" t="s">
        <v>38</v>
      </c>
      <c r="E3221" t="s">
        <v>9780</v>
      </c>
      <c r="F3221" t="s">
        <v>9781</v>
      </c>
      <c r="G3221" s="17" t="s">
        <v>9782</v>
      </c>
      <c r="H3221" t="s">
        <v>246</v>
      </c>
      <c r="I3221" t="s">
        <v>43</v>
      </c>
      <c r="J3221" t="s">
        <v>8</v>
      </c>
      <c r="K3221" t="s">
        <v>9783</v>
      </c>
      <c r="L3221" t="s">
        <v>9784</v>
      </c>
      <c r="M3221" t="s">
        <v>248</v>
      </c>
      <c r="N3221">
        <v>0</v>
      </c>
      <c r="O3221" t="s">
        <v>105</v>
      </c>
      <c r="P3221">
        <v>2672</v>
      </c>
      <c r="Q3221" t="s">
        <v>48</v>
      </c>
      <c r="R3221" t="s">
        <v>49</v>
      </c>
      <c r="S3221" t="s">
        <v>50</v>
      </c>
      <c r="T3221" t="s">
        <v>51</v>
      </c>
      <c r="U3221" t="s">
        <v>52</v>
      </c>
      <c r="V3221">
        <v>1.05</v>
      </c>
      <c r="W3221" s="1">
        <v>491.40000000000003</v>
      </c>
      <c r="X3221">
        <v>1</v>
      </c>
      <c r="Y3221">
        <v>3.8</v>
      </c>
      <c r="Z3221">
        <v>5</v>
      </c>
      <c r="AA3221">
        <v>0.76</v>
      </c>
      <c r="AB3221" s="2">
        <v>0</v>
      </c>
      <c r="AC3221" s="1">
        <v>0</v>
      </c>
      <c r="AD3221" s="7">
        <v>43551</v>
      </c>
      <c r="AE3221" s="7">
        <v>43551</v>
      </c>
      <c r="AF3221">
        <v>0</v>
      </c>
      <c r="AG3221" t="s">
        <v>53</v>
      </c>
      <c r="AH3221" s="2">
        <v>0</v>
      </c>
      <c r="AI3221" s="1">
        <v>0</v>
      </c>
      <c r="AJ3221" s="1">
        <v>0</v>
      </c>
      <c r="AK3221" s="60" t="str">
        <f>+IF(Tabla1[[#This Row],[REQUEST_TY]]="SR MANTENIMIENTO CORRECTIVO", "EMERGENCIA", "OTROS")</f>
        <v>EMERGENCIA</v>
      </c>
      <c r="AL3221" s="6" t="str">
        <f>+_xlfn.IFS(Tabla1[[#This Row],[Veces obj]]&lt;=1,"0-1",Tabla1[[#This Row],[Veces obj]]&lt;=2,"1-2",Tabla1[[#This Row],[Veces obj]]&lt;=3,"2-3",TRUE,"&gt;3")</f>
        <v>0-1</v>
      </c>
      <c r="AM3221" s="60" t="str">
        <f>+_xlfn.IFS(MONTH(Tabla1[[#This Row],[MES]])&lt;=3,"Q1",MONTH(Tabla1[[#This Row],[MES]])&lt;=6,"Q2",MONTH(Tabla1[[#This Row],[MES]])&lt;=9,"Q3",TRUE,"Q4")</f>
        <v>Q1</v>
      </c>
      <c r="AN3221" s="15" t="str">
        <f>+IFERROR(VLOOKUP(Tabla1[[#This Row],[CUENTA]],CTAS[],2,0),"OTROS")</f>
        <v>OTROS</v>
      </c>
      <c r="AP3221" s="15" t="str">
        <f>+IFERROR(VLOOKUP(Tabla1[[#This Row],[EMPLEADO]],IS[],3,0),"OTROS")</f>
        <v>OTROS</v>
      </c>
      <c r="AQ3221" s="15" t="str">
        <f>+IFERROR(VLOOKUP(Tabla1[[#This Row],[EMPLEADO]],IS[[NÓMINA]:[INGENIERO]],2,0),"OTROS")</f>
        <v>OTROS</v>
      </c>
    </row>
    <row r="3222" spans="1:43" x14ac:dyDescent="0.25">
      <c r="A3222" t="s">
        <v>7477</v>
      </c>
      <c r="B3222">
        <v>1</v>
      </c>
      <c r="C3222" t="s">
        <v>9785</v>
      </c>
      <c r="D3222" t="s">
        <v>38</v>
      </c>
      <c r="E3222" t="s">
        <v>789</v>
      </c>
      <c r="F3222" t="s">
        <v>9786</v>
      </c>
      <c r="G3222" s="17" t="s">
        <v>3134</v>
      </c>
      <c r="H3222" t="s">
        <v>409</v>
      </c>
      <c r="I3222" t="s">
        <v>43</v>
      </c>
      <c r="J3222" t="s">
        <v>8</v>
      </c>
      <c r="K3222" t="s">
        <v>1521</v>
      </c>
      <c r="L3222" t="s">
        <v>2654</v>
      </c>
      <c r="M3222" t="s">
        <v>411</v>
      </c>
      <c r="N3222">
        <v>0</v>
      </c>
      <c r="O3222" t="s">
        <v>47</v>
      </c>
      <c r="P3222">
        <v>76</v>
      </c>
      <c r="Q3222" t="s">
        <v>48</v>
      </c>
      <c r="R3222" t="s">
        <v>242</v>
      </c>
      <c r="S3222" t="s">
        <v>64</v>
      </c>
      <c r="T3222" t="s">
        <v>51</v>
      </c>
      <c r="U3222" t="s">
        <v>96</v>
      </c>
      <c r="V3222">
        <v>1.1000000000000001</v>
      </c>
      <c r="W3222" s="1">
        <v>1501.5000000000002</v>
      </c>
      <c r="X3222">
        <v>1</v>
      </c>
      <c r="Y3222">
        <v>2.8</v>
      </c>
      <c r="Z3222">
        <v>5</v>
      </c>
      <c r="AA3222">
        <v>0.55999999999999994</v>
      </c>
      <c r="AB3222" s="2">
        <v>0</v>
      </c>
      <c r="AC3222" s="1">
        <v>0</v>
      </c>
      <c r="AD3222" s="7">
        <v>43551</v>
      </c>
      <c r="AE3222" s="7">
        <v>43551</v>
      </c>
      <c r="AF3222">
        <v>0</v>
      </c>
      <c r="AG3222" t="s">
        <v>53</v>
      </c>
      <c r="AH3222" s="2">
        <v>0</v>
      </c>
      <c r="AI3222" s="1">
        <v>0</v>
      </c>
      <c r="AJ3222" s="1">
        <v>0</v>
      </c>
      <c r="AK3222" s="60" t="str">
        <f>+IF(Tabla1[[#This Row],[REQUEST_TY]]="SR MANTENIMIENTO CORRECTIVO", "EMERGENCIA", "OTROS")</f>
        <v>EMERGENCIA</v>
      </c>
      <c r="AL3222" s="6" t="str">
        <f>+_xlfn.IFS(Tabla1[[#This Row],[Veces obj]]&lt;=1,"0-1",Tabla1[[#This Row],[Veces obj]]&lt;=2,"1-2",Tabla1[[#This Row],[Veces obj]]&lt;=3,"2-3",TRUE,"&gt;3")</f>
        <v>0-1</v>
      </c>
      <c r="AM3222" s="60" t="str">
        <f>+_xlfn.IFS(MONTH(Tabla1[[#This Row],[MES]])&lt;=3,"Q1",MONTH(Tabla1[[#This Row],[MES]])&lt;=6,"Q2",MONTH(Tabla1[[#This Row],[MES]])&lt;=9,"Q3",TRUE,"Q4")</f>
        <v>Q1</v>
      </c>
      <c r="AN3222" s="15" t="str">
        <f>+IFERROR(VLOOKUP(Tabla1[[#This Row],[CUENTA]],CTAS[],2,0),"OTROS")</f>
        <v>OTROS</v>
      </c>
      <c r="AP3222" s="15" t="str">
        <f>+IFERROR(VLOOKUP(Tabla1[[#This Row],[EMPLEADO]],IS[],3,0),"OTROS")</f>
        <v>OTROS</v>
      </c>
      <c r="AQ3222" s="15" t="str">
        <f>+IFERROR(VLOOKUP(Tabla1[[#This Row],[EMPLEADO]],IS[[NÓMINA]:[INGENIERO]],2,0),"OTROS")</f>
        <v>OTROS</v>
      </c>
    </row>
    <row r="3223" spans="1:43" x14ac:dyDescent="0.25">
      <c r="A3223" t="s">
        <v>7477</v>
      </c>
      <c r="B3223">
        <v>1</v>
      </c>
      <c r="C3223" t="s">
        <v>9787</v>
      </c>
      <c r="D3223" t="s">
        <v>38</v>
      </c>
      <c r="E3223" t="s">
        <v>421</v>
      </c>
      <c r="F3223" t="s">
        <v>9788</v>
      </c>
      <c r="G3223" s="17" t="s">
        <v>423</v>
      </c>
      <c r="H3223" t="s">
        <v>70</v>
      </c>
      <c r="I3223" t="s">
        <v>43</v>
      </c>
      <c r="J3223" t="s">
        <v>8</v>
      </c>
      <c r="K3223" t="s">
        <v>92</v>
      </c>
      <c r="L3223" t="s">
        <v>93</v>
      </c>
      <c r="M3223" t="s">
        <v>94</v>
      </c>
      <c r="N3223">
        <v>1</v>
      </c>
      <c r="O3223" t="s">
        <v>47</v>
      </c>
      <c r="P3223">
        <v>69</v>
      </c>
      <c r="Q3223" t="s">
        <v>48</v>
      </c>
      <c r="R3223" t="s">
        <v>235</v>
      </c>
      <c r="S3223" t="s">
        <v>50</v>
      </c>
      <c r="T3223" t="s">
        <v>51</v>
      </c>
      <c r="U3223" t="s">
        <v>52</v>
      </c>
      <c r="V3223">
        <v>1.05</v>
      </c>
      <c r="W3223" s="1">
        <v>0</v>
      </c>
      <c r="X3223">
        <v>1</v>
      </c>
      <c r="Y3223">
        <v>0.55000000000000004</v>
      </c>
      <c r="Z3223">
        <v>5</v>
      </c>
      <c r="AA3223">
        <v>0.11000000000000001</v>
      </c>
      <c r="AB3223" s="2">
        <v>0</v>
      </c>
      <c r="AC3223" s="1">
        <v>0</v>
      </c>
      <c r="AD3223" s="7">
        <v>43551</v>
      </c>
      <c r="AE3223" s="7">
        <v>43551</v>
      </c>
      <c r="AF3223">
        <v>0</v>
      </c>
      <c r="AG3223" t="s">
        <v>53</v>
      </c>
      <c r="AH3223" s="2">
        <v>0</v>
      </c>
      <c r="AI3223" s="1">
        <v>0</v>
      </c>
      <c r="AJ3223" s="1">
        <v>0</v>
      </c>
      <c r="AK3223" s="60" t="str">
        <f>+IF(Tabla1[[#This Row],[REQUEST_TY]]="SR MANTENIMIENTO CORRECTIVO", "EMERGENCIA", "OTROS")</f>
        <v>EMERGENCIA</v>
      </c>
      <c r="AL3223" s="6" t="str">
        <f>+_xlfn.IFS(Tabla1[[#This Row],[Veces obj]]&lt;=1,"0-1",Tabla1[[#This Row],[Veces obj]]&lt;=2,"1-2",Tabla1[[#This Row],[Veces obj]]&lt;=3,"2-3",TRUE,"&gt;3")</f>
        <v>0-1</v>
      </c>
      <c r="AM3223" s="60" t="str">
        <f>+_xlfn.IFS(MONTH(Tabla1[[#This Row],[MES]])&lt;=3,"Q1",MONTH(Tabla1[[#This Row],[MES]])&lt;=6,"Q2",MONTH(Tabla1[[#This Row],[MES]])&lt;=9,"Q3",TRUE,"Q4")</f>
        <v>Q1</v>
      </c>
      <c r="AN3223" s="15" t="str">
        <f>+IFERROR(VLOOKUP(Tabla1[[#This Row],[CUENTA]],CTAS[],2,0),"OTROS")</f>
        <v>OTROS</v>
      </c>
      <c r="AP3223" s="15" t="str">
        <f>+IFERROR(VLOOKUP(Tabla1[[#This Row],[EMPLEADO]],IS[],3,0),"OTROS")</f>
        <v>OTROS</v>
      </c>
      <c r="AQ3223" s="15" t="str">
        <f>+IFERROR(VLOOKUP(Tabla1[[#This Row],[EMPLEADO]],IS[[NÓMINA]:[INGENIERO]],2,0),"OTROS")</f>
        <v>OTROS</v>
      </c>
    </row>
    <row r="3224" spans="1:43" x14ac:dyDescent="0.25">
      <c r="A3224" t="s">
        <v>7477</v>
      </c>
      <c r="B3224">
        <v>1</v>
      </c>
      <c r="C3224" t="s">
        <v>9789</v>
      </c>
      <c r="D3224" t="s">
        <v>38</v>
      </c>
      <c r="E3224" t="s">
        <v>89</v>
      </c>
      <c r="F3224" t="s">
        <v>9790</v>
      </c>
      <c r="G3224" s="17" t="s">
        <v>6837</v>
      </c>
      <c r="H3224" t="s">
        <v>163</v>
      </c>
      <c r="I3224" t="s">
        <v>43</v>
      </c>
      <c r="J3224" t="s">
        <v>8</v>
      </c>
      <c r="K3224" t="s">
        <v>151</v>
      </c>
      <c r="L3224" t="s">
        <v>229</v>
      </c>
      <c r="M3224" t="s">
        <v>165</v>
      </c>
      <c r="N3224">
        <v>0</v>
      </c>
      <c r="O3224" t="s">
        <v>47</v>
      </c>
      <c r="P3224">
        <v>18</v>
      </c>
      <c r="Q3224" t="s">
        <v>62</v>
      </c>
      <c r="R3224" t="s">
        <v>95</v>
      </c>
      <c r="S3224" t="s">
        <v>64</v>
      </c>
      <c r="T3224" t="s">
        <v>51</v>
      </c>
      <c r="U3224" t="s">
        <v>65</v>
      </c>
      <c r="V3224">
        <v>0.8</v>
      </c>
      <c r="W3224" s="1">
        <v>1092</v>
      </c>
      <c r="X3224">
        <v>1</v>
      </c>
      <c r="Y3224">
        <v>0.9</v>
      </c>
      <c r="Z3224">
        <v>5</v>
      </c>
      <c r="AA3224">
        <v>0.18</v>
      </c>
      <c r="AB3224" s="2">
        <v>0</v>
      </c>
      <c r="AC3224" s="1">
        <v>0</v>
      </c>
      <c r="AD3224" s="7">
        <v>43552</v>
      </c>
      <c r="AE3224" s="7">
        <v>43552</v>
      </c>
      <c r="AF3224">
        <v>0</v>
      </c>
      <c r="AG3224" t="s">
        <v>53</v>
      </c>
      <c r="AH3224" s="2">
        <v>0</v>
      </c>
      <c r="AI3224" s="1">
        <v>0</v>
      </c>
      <c r="AJ3224" s="1">
        <v>0</v>
      </c>
      <c r="AK3224" s="60" t="str">
        <f>+IF(Tabla1[[#This Row],[REQUEST_TY]]="SR MANTENIMIENTO CORRECTIVO", "EMERGENCIA", "OTROS")</f>
        <v>EMERGENCIA</v>
      </c>
      <c r="AL3224" s="6" t="str">
        <f>+_xlfn.IFS(Tabla1[[#This Row],[Veces obj]]&lt;=1,"0-1",Tabla1[[#This Row],[Veces obj]]&lt;=2,"1-2",Tabla1[[#This Row],[Veces obj]]&lt;=3,"2-3",TRUE,"&gt;3")</f>
        <v>0-1</v>
      </c>
      <c r="AM3224" s="60" t="str">
        <f>+_xlfn.IFS(MONTH(Tabla1[[#This Row],[MES]])&lt;=3,"Q1",MONTH(Tabla1[[#This Row],[MES]])&lt;=6,"Q2",MONTH(Tabla1[[#This Row],[MES]])&lt;=9,"Q3",TRUE,"Q4")</f>
        <v>Q1</v>
      </c>
      <c r="AN3224" s="15" t="str">
        <f>+IFERROR(VLOOKUP(Tabla1[[#This Row],[CUENTA]],CTAS[],2,0),"OTROS")</f>
        <v>HONEYWELL</v>
      </c>
      <c r="AP3224" s="15" t="str">
        <f>+IFERROR(VLOOKUP(Tabla1[[#This Row],[EMPLEADO]],IS[],3,0),"OTROS")</f>
        <v>CHIHUAHUA</v>
      </c>
      <c r="AQ3224" s="15" t="str">
        <f>+IFERROR(VLOOKUP(Tabla1[[#This Row],[EMPLEADO]],IS[[NÓMINA]:[INGENIERO]],2,0),"OTROS")</f>
        <v>LUIS EDUARDO MUÑOZ</v>
      </c>
    </row>
    <row r="3225" spans="1:43" x14ac:dyDescent="0.25">
      <c r="A3225" t="s">
        <v>7477</v>
      </c>
      <c r="B3225">
        <v>1</v>
      </c>
      <c r="C3225" t="s">
        <v>9791</v>
      </c>
      <c r="D3225" t="s">
        <v>38</v>
      </c>
      <c r="E3225" t="s">
        <v>39</v>
      </c>
      <c r="F3225" t="s">
        <v>9792</v>
      </c>
      <c r="G3225" s="17" t="s">
        <v>3492</v>
      </c>
      <c r="H3225" t="s">
        <v>42</v>
      </c>
      <c r="I3225" t="s">
        <v>43</v>
      </c>
      <c r="J3225" t="s">
        <v>8</v>
      </c>
      <c r="K3225" t="s">
        <v>1848</v>
      </c>
      <c r="L3225" t="s">
        <v>3493</v>
      </c>
      <c r="M3225" t="s">
        <v>794</v>
      </c>
      <c r="N3225">
        <v>1</v>
      </c>
      <c r="O3225" t="s">
        <v>47</v>
      </c>
      <c r="P3225">
        <v>2672</v>
      </c>
      <c r="Q3225" t="s">
        <v>48</v>
      </c>
      <c r="R3225" t="s">
        <v>49</v>
      </c>
      <c r="S3225" t="s">
        <v>50</v>
      </c>
      <c r="T3225" t="s">
        <v>51</v>
      </c>
      <c r="U3225" t="s">
        <v>52</v>
      </c>
      <c r="V3225">
        <v>1.05</v>
      </c>
      <c r="W3225" s="1">
        <v>0</v>
      </c>
      <c r="X3225">
        <v>1</v>
      </c>
      <c r="Y3225">
        <v>1.83</v>
      </c>
      <c r="Z3225">
        <v>5</v>
      </c>
      <c r="AA3225">
        <v>0.36599999999999999</v>
      </c>
      <c r="AB3225" s="2">
        <v>0</v>
      </c>
      <c r="AC3225" s="1">
        <v>0</v>
      </c>
      <c r="AD3225" s="7">
        <v>43550</v>
      </c>
      <c r="AE3225" s="7">
        <v>43551</v>
      </c>
      <c r="AF3225">
        <v>1</v>
      </c>
      <c r="AG3225" t="s">
        <v>53</v>
      </c>
      <c r="AH3225" s="2">
        <v>0</v>
      </c>
      <c r="AI3225" s="1">
        <v>0</v>
      </c>
      <c r="AJ3225" s="1">
        <v>0</v>
      </c>
      <c r="AK3225" s="60" t="str">
        <f>+IF(Tabla1[[#This Row],[REQUEST_TY]]="SR MANTENIMIENTO CORRECTIVO", "EMERGENCIA", "OTROS")</f>
        <v>EMERGENCIA</v>
      </c>
      <c r="AL3225" s="6" t="str">
        <f>+_xlfn.IFS(Tabla1[[#This Row],[Veces obj]]&lt;=1,"0-1",Tabla1[[#This Row],[Veces obj]]&lt;=2,"1-2",Tabla1[[#This Row],[Veces obj]]&lt;=3,"2-3",TRUE,"&gt;3")</f>
        <v>0-1</v>
      </c>
      <c r="AM3225" s="60" t="str">
        <f>+_xlfn.IFS(MONTH(Tabla1[[#This Row],[MES]])&lt;=3,"Q1",MONTH(Tabla1[[#This Row],[MES]])&lt;=6,"Q2",MONTH(Tabla1[[#This Row],[MES]])&lt;=9,"Q3",TRUE,"Q4")</f>
        <v>Q1</v>
      </c>
      <c r="AN3225" s="15" t="str">
        <f>+IFERROR(VLOOKUP(Tabla1[[#This Row],[CUENTA]],CTAS[],2,0),"OTROS")</f>
        <v>OTROS</v>
      </c>
      <c r="AP3225" s="15" t="str">
        <f>+IFERROR(VLOOKUP(Tabla1[[#This Row],[EMPLEADO]],IS[],3,0),"OTROS")</f>
        <v>OTROS</v>
      </c>
      <c r="AQ3225" s="15" t="str">
        <f>+IFERROR(VLOOKUP(Tabla1[[#This Row],[EMPLEADO]],IS[[NÓMINA]:[INGENIERO]],2,0),"OTROS")</f>
        <v>OTROS</v>
      </c>
    </row>
    <row r="3226" spans="1:43" x14ac:dyDescent="0.25">
      <c r="A3226" t="s">
        <v>7477</v>
      </c>
      <c r="B3226">
        <v>1</v>
      </c>
      <c r="C3226" t="s">
        <v>9793</v>
      </c>
      <c r="D3226" t="s">
        <v>38</v>
      </c>
      <c r="E3226" t="s">
        <v>7887</v>
      </c>
      <c r="F3226" t="s">
        <v>9794</v>
      </c>
      <c r="G3226" s="17" t="s">
        <v>8086</v>
      </c>
      <c r="H3226" t="s">
        <v>740</v>
      </c>
      <c r="I3226" t="s">
        <v>43</v>
      </c>
      <c r="J3226" t="s">
        <v>8</v>
      </c>
      <c r="K3226" t="s">
        <v>102</v>
      </c>
      <c r="L3226" t="s">
        <v>2255</v>
      </c>
      <c r="M3226" t="s">
        <v>1482</v>
      </c>
      <c r="N3226">
        <v>0</v>
      </c>
      <c r="O3226" t="s">
        <v>47</v>
      </c>
      <c r="P3226">
        <v>13</v>
      </c>
      <c r="Q3226" t="s">
        <v>194</v>
      </c>
      <c r="R3226" t="s">
        <v>317</v>
      </c>
      <c r="S3226" t="s">
        <v>318</v>
      </c>
      <c r="T3226" t="s">
        <v>51</v>
      </c>
      <c r="U3226" t="s">
        <v>224</v>
      </c>
      <c r="V3226">
        <v>0.8</v>
      </c>
      <c r="W3226" s="1">
        <v>1258.4000000000003</v>
      </c>
      <c r="X3226">
        <v>1</v>
      </c>
      <c r="Y3226">
        <v>3.12</v>
      </c>
      <c r="Z3226">
        <v>4</v>
      </c>
      <c r="AA3226">
        <v>0.78</v>
      </c>
      <c r="AB3226" s="2">
        <v>0</v>
      </c>
      <c r="AC3226" s="1">
        <v>0</v>
      </c>
      <c r="AD3226" s="7">
        <v>43551</v>
      </c>
      <c r="AE3226" s="7">
        <v>43551</v>
      </c>
      <c r="AF3226">
        <v>0</v>
      </c>
      <c r="AG3226" t="s">
        <v>53</v>
      </c>
      <c r="AH3226" s="2">
        <v>0</v>
      </c>
      <c r="AI3226" s="1">
        <v>0</v>
      </c>
      <c r="AJ3226" s="1">
        <v>0</v>
      </c>
      <c r="AK3226" s="60" t="str">
        <f>+IF(Tabla1[[#This Row],[REQUEST_TY]]="SR MANTENIMIENTO CORRECTIVO", "EMERGENCIA", "OTROS")</f>
        <v>EMERGENCIA</v>
      </c>
      <c r="AL3226" s="6" t="str">
        <f>+_xlfn.IFS(Tabla1[[#This Row],[Veces obj]]&lt;=1,"0-1",Tabla1[[#This Row],[Veces obj]]&lt;=2,"1-2",Tabla1[[#This Row],[Veces obj]]&lt;=3,"2-3",TRUE,"&gt;3")</f>
        <v>0-1</v>
      </c>
      <c r="AM3226" s="60" t="str">
        <f>+_xlfn.IFS(MONTH(Tabla1[[#This Row],[MES]])&lt;=3,"Q1",MONTH(Tabla1[[#This Row],[MES]])&lt;=6,"Q2",MONTH(Tabla1[[#This Row],[MES]])&lt;=9,"Q3",TRUE,"Q4")</f>
        <v>Q1</v>
      </c>
      <c r="AN3226" s="15" t="str">
        <f>+IFERROR(VLOOKUP(Tabla1[[#This Row],[CUENTA]],CTAS[],2,0),"OTROS")</f>
        <v>OTROS</v>
      </c>
      <c r="AP3226" s="15" t="str">
        <f>+IFERROR(VLOOKUP(Tabla1[[#This Row],[EMPLEADO]],IS[],3,0),"OTROS")</f>
        <v>OTROS</v>
      </c>
      <c r="AQ3226" s="15" t="str">
        <f>+IFERROR(VLOOKUP(Tabla1[[#This Row],[EMPLEADO]],IS[[NÓMINA]:[INGENIERO]],2,0),"OTROS")</f>
        <v>OTROS</v>
      </c>
    </row>
    <row r="3227" spans="1:43" x14ac:dyDescent="0.25">
      <c r="A3227" t="s">
        <v>7477</v>
      </c>
      <c r="B3227">
        <v>1</v>
      </c>
      <c r="C3227" t="s">
        <v>9795</v>
      </c>
      <c r="D3227" t="s">
        <v>38</v>
      </c>
      <c r="E3227" t="s">
        <v>332</v>
      </c>
      <c r="F3227" t="s">
        <v>9796</v>
      </c>
      <c r="G3227" s="17" t="s">
        <v>2046</v>
      </c>
      <c r="H3227" t="s">
        <v>568</v>
      </c>
      <c r="I3227" t="s">
        <v>43</v>
      </c>
      <c r="J3227" t="s">
        <v>8</v>
      </c>
      <c r="K3227" t="s">
        <v>71</v>
      </c>
      <c r="L3227" t="s">
        <v>2047</v>
      </c>
      <c r="M3227" t="s">
        <v>932</v>
      </c>
      <c r="N3227">
        <v>0</v>
      </c>
      <c r="O3227" t="s">
        <v>47</v>
      </c>
      <c r="P3227">
        <v>83</v>
      </c>
      <c r="Q3227" t="s">
        <v>48</v>
      </c>
      <c r="R3227" t="s">
        <v>317</v>
      </c>
      <c r="S3227" t="s">
        <v>318</v>
      </c>
      <c r="T3227" t="s">
        <v>51</v>
      </c>
      <c r="U3227" t="s">
        <v>353</v>
      </c>
      <c r="V3227">
        <v>1.1499999999999999</v>
      </c>
      <c r="W3227" s="1">
        <v>1808.95</v>
      </c>
      <c r="X3227">
        <v>1</v>
      </c>
      <c r="Y3227">
        <v>1.47</v>
      </c>
      <c r="Z3227">
        <v>4</v>
      </c>
      <c r="AA3227">
        <v>0.36749999999999999</v>
      </c>
      <c r="AB3227" s="2">
        <v>0</v>
      </c>
      <c r="AC3227" s="1">
        <v>0</v>
      </c>
      <c r="AD3227" s="7">
        <v>43551</v>
      </c>
      <c r="AE3227" s="7">
        <v>43551</v>
      </c>
      <c r="AF3227">
        <v>0</v>
      </c>
      <c r="AG3227" t="s">
        <v>53</v>
      </c>
      <c r="AH3227" s="2">
        <v>0</v>
      </c>
      <c r="AI3227" s="1">
        <v>0</v>
      </c>
      <c r="AJ3227" s="1">
        <v>0</v>
      </c>
      <c r="AK3227" s="60" t="str">
        <f>+IF(Tabla1[[#This Row],[REQUEST_TY]]="SR MANTENIMIENTO CORRECTIVO", "EMERGENCIA", "OTROS")</f>
        <v>EMERGENCIA</v>
      </c>
      <c r="AL3227" s="6" t="str">
        <f>+_xlfn.IFS(Tabla1[[#This Row],[Veces obj]]&lt;=1,"0-1",Tabla1[[#This Row],[Veces obj]]&lt;=2,"1-2",Tabla1[[#This Row],[Veces obj]]&lt;=3,"2-3",TRUE,"&gt;3")</f>
        <v>0-1</v>
      </c>
      <c r="AM3227" s="60" t="str">
        <f>+_xlfn.IFS(MONTH(Tabla1[[#This Row],[MES]])&lt;=3,"Q1",MONTH(Tabla1[[#This Row],[MES]])&lt;=6,"Q2",MONTH(Tabla1[[#This Row],[MES]])&lt;=9,"Q3",TRUE,"Q4")</f>
        <v>Q1</v>
      </c>
      <c r="AN3227" s="15" t="str">
        <f>+IFERROR(VLOOKUP(Tabla1[[#This Row],[CUENTA]],CTAS[],2,0),"OTROS")</f>
        <v>OTROS</v>
      </c>
      <c r="AP3227" s="15" t="str">
        <f>+IFERROR(VLOOKUP(Tabla1[[#This Row],[EMPLEADO]],IS[],3,0),"OTROS")</f>
        <v>OTROS</v>
      </c>
      <c r="AQ3227" s="15" t="str">
        <f>+IFERROR(VLOOKUP(Tabla1[[#This Row],[EMPLEADO]],IS[[NÓMINA]:[INGENIERO]],2,0),"OTROS")</f>
        <v>OTROS</v>
      </c>
    </row>
    <row r="3228" spans="1:43" x14ac:dyDescent="0.25">
      <c r="A3228" t="s">
        <v>7477</v>
      </c>
      <c r="B3228">
        <v>1</v>
      </c>
      <c r="C3228" t="s">
        <v>9797</v>
      </c>
      <c r="D3228" t="s">
        <v>38</v>
      </c>
      <c r="E3228" t="s">
        <v>725</v>
      </c>
      <c r="F3228" t="s">
        <v>9798</v>
      </c>
      <c r="G3228" s="17" t="s">
        <v>6856</v>
      </c>
      <c r="H3228" t="s">
        <v>8581</v>
      </c>
      <c r="I3228" t="s">
        <v>43</v>
      </c>
      <c r="J3228" t="s">
        <v>8</v>
      </c>
      <c r="K3228" t="s">
        <v>102</v>
      </c>
      <c r="L3228" t="s">
        <v>6857</v>
      </c>
      <c r="M3228" t="s">
        <v>256</v>
      </c>
      <c r="N3228">
        <v>0</v>
      </c>
      <c r="O3228" t="s">
        <v>47</v>
      </c>
      <c r="P3228">
        <v>26</v>
      </c>
      <c r="Q3228" t="s">
        <v>62</v>
      </c>
      <c r="R3228" t="s">
        <v>223</v>
      </c>
      <c r="S3228" t="s">
        <v>139</v>
      </c>
      <c r="T3228" t="s">
        <v>51</v>
      </c>
      <c r="U3228" t="s">
        <v>262</v>
      </c>
      <c r="V3228">
        <v>1.05</v>
      </c>
      <c r="W3228" s="1">
        <v>1651.6500000000003</v>
      </c>
      <c r="X3228">
        <v>1</v>
      </c>
      <c r="Y3228">
        <v>6.8</v>
      </c>
      <c r="Z3228">
        <v>4</v>
      </c>
      <c r="AA3228">
        <v>1.7</v>
      </c>
      <c r="AB3228" s="2">
        <v>0.17499999999999999</v>
      </c>
      <c r="AC3228" s="1">
        <v>-275.27500000000003</v>
      </c>
      <c r="AD3228" s="7">
        <v>43551</v>
      </c>
      <c r="AE3228" s="7">
        <v>43551</v>
      </c>
      <c r="AF3228">
        <v>0</v>
      </c>
      <c r="AG3228" t="s">
        <v>53</v>
      </c>
      <c r="AH3228" s="2">
        <v>0</v>
      </c>
      <c r="AI3228" s="1">
        <v>0</v>
      </c>
      <c r="AJ3228" s="1">
        <v>0</v>
      </c>
      <c r="AK3228" s="60" t="str">
        <f>+IF(Tabla1[[#This Row],[REQUEST_TY]]="SR MANTENIMIENTO CORRECTIVO", "EMERGENCIA", "OTROS")</f>
        <v>EMERGENCIA</v>
      </c>
      <c r="AL3228" s="6" t="str">
        <f>+_xlfn.IFS(Tabla1[[#This Row],[Veces obj]]&lt;=1,"0-1",Tabla1[[#This Row],[Veces obj]]&lt;=2,"1-2",Tabla1[[#This Row],[Veces obj]]&lt;=3,"2-3",TRUE,"&gt;3")</f>
        <v>1-2</v>
      </c>
      <c r="AM3228" s="60" t="str">
        <f>+_xlfn.IFS(MONTH(Tabla1[[#This Row],[MES]])&lt;=3,"Q1",MONTH(Tabla1[[#This Row],[MES]])&lt;=6,"Q2",MONTH(Tabla1[[#This Row],[MES]])&lt;=9,"Q3",TRUE,"Q4")</f>
        <v>Q1</v>
      </c>
      <c r="AN3228" s="15" t="str">
        <f>+IFERROR(VLOOKUP(Tabla1[[#This Row],[CUENTA]],CTAS[],2,0),"OTROS")</f>
        <v>OTROS</v>
      </c>
      <c r="AP3228" s="15" t="str">
        <f>+IFERROR(VLOOKUP(Tabla1[[#This Row],[EMPLEADO]],IS[],3,0),"OTROS")</f>
        <v>OTROS</v>
      </c>
      <c r="AQ3228" s="15" t="str">
        <f>+IFERROR(VLOOKUP(Tabla1[[#This Row],[EMPLEADO]],IS[[NÓMINA]:[INGENIERO]],2,0),"OTROS")</f>
        <v>OTROS</v>
      </c>
    </row>
    <row r="3229" spans="1:43" x14ac:dyDescent="0.25">
      <c r="A3229" t="s">
        <v>7477</v>
      </c>
      <c r="B3229">
        <v>1</v>
      </c>
      <c r="C3229" t="s">
        <v>9799</v>
      </c>
      <c r="D3229" t="s">
        <v>38</v>
      </c>
      <c r="E3229" t="s">
        <v>1077</v>
      </c>
      <c r="F3229" t="s">
        <v>9800</v>
      </c>
      <c r="G3229" s="17" t="s">
        <v>9801</v>
      </c>
      <c r="H3229" t="s">
        <v>484</v>
      </c>
      <c r="I3229" t="s">
        <v>43</v>
      </c>
      <c r="J3229" t="s">
        <v>8</v>
      </c>
      <c r="K3229" t="s">
        <v>2300</v>
      </c>
      <c r="L3229" t="s">
        <v>4065</v>
      </c>
      <c r="M3229" t="s">
        <v>94</v>
      </c>
      <c r="N3229">
        <v>1</v>
      </c>
      <c r="O3229" t="s">
        <v>47</v>
      </c>
      <c r="P3229">
        <v>2672</v>
      </c>
      <c r="Q3229" t="s">
        <v>48</v>
      </c>
      <c r="R3229" t="s">
        <v>63</v>
      </c>
      <c r="S3229" t="s">
        <v>64</v>
      </c>
      <c r="T3229" t="s">
        <v>51</v>
      </c>
      <c r="U3229" t="s">
        <v>96</v>
      </c>
      <c r="V3229">
        <v>1.1000000000000001</v>
      </c>
      <c r="W3229" s="1">
        <v>0</v>
      </c>
      <c r="X3229">
        <v>1</v>
      </c>
      <c r="Y3229">
        <v>1.1499999999999999</v>
      </c>
      <c r="Z3229">
        <v>5</v>
      </c>
      <c r="AA3229">
        <v>0.22999999999999998</v>
      </c>
      <c r="AB3229" s="2">
        <v>0</v>
      </c>
      <c r="AC3229" s="1">
        <v>0</v>
      </c>
      <c r="AD3229" s="7">
        <v>43552</v>
      </c>
      <c r="AE3229" s="7">
        <v>43552</v>
      </c>
      <c r="AF3229">
        <v>0</v>
      </c>
      <c r="AG3229" t="s">
        <v>53</v>
      </c>
      <c r="AH3229" s="2">
        <v>0</v>
      </c>
      <c r="AI3229" s="1">
        <v>0</v>
      </c>
      <c r="AJ3229" s="1">
        <v>0</v>
      </c>
      <c r="AK3229" s="60" t="str">
        <f>+IF(Tabla1[[#This Row],[REQUEST_TY]]="SR MANTENIMIENTO CORRECTIVO", "EMERGENCIA", "OTROS")</f>
        <v>EMERGENCIA</v>
      </c>
      <c r="AL3229" s="6" t="str">
        <f>+_xlfn.IFS(Tabla1[[#This Row],[Veces obj]]&lt;=1,"0-1",Tabla1[[#This Row],[Veces obj]]&lt;=2,"1-2",Tabla1[[#This Row],[Veces obj]]&lt;=3,"2-3",TRUE,"&gt;3")</f>
        <v>0-1</v>
      </c>
      <c r="AM3229" s="60" t="str">
        <f>+_xlfn.IFS(MONTH(Tabla1[[#This Row],[MES]])&lt;=3,"Q1",MONTH(Tabla1[[#This Row],[MES]])&lt;=6,"Q2",MONTH(Tabla1[[#This Row],[MES]])&lt;=9,"Q3",TRUE,"Q4")</f>
        <v>Q1</v>
      </c>
      <c r="AN3229" s="15" t="str">
        <f>+IFERROR(VLOOKUP(Tabla1[[#This Row],[CUENTA]],CTAS[],2,0),"OTROS")</f>
        <v>OTROS</v>
      </c>
      <c r="AP3229" s="15" t="str">
        <f>+IFERROR(VLOOKUP(Tabla1[[#This Row],[EMPLEADO]],IS[],3,0),"OTROS")</f>
        <v>OTROS</v>
      </c>
      <c r="AQ3229" s="15" t="str">
        <f>+IFERROR(VLOOKUP(Tabla1[[#This Row],[EMPLEADO]],IS[[NÓMINA]:[INGENIERO]],2,0),"OTROS")</f>
        <v>OTROS</v>
      </c>
    </row>
    <row r="3230" spans="1:43" x14ac:dyDescent="0.25">
      <c r="A3230" t="s">
        <v>7477</v>
      </c>
      <c r="B3230">
        <v>1</v>
      </c>
      <c r="C3230" t="s">
        <v>9802</v>
      </c>
      <c r="D3230" t="s">
        <v>38</v>
      </c>
      <c r="E3230" t="s">
        <v>160</v>
      </c>
      <c r="F3230" t="s">
        <v>9803</v>
      </c>
      <c r="G3230" s="17" t="s">
        <v>8766</v>
      </c>
      <c r="H3230" t="s">
        <v>163</v>
      </c>
      <c r="I3230" t="s">
        <v>43</v>
      </c>
      <c r="J3230" t="s">
        <v>8</v>
      </c>
      <c r="K3230" t="s">
        <v>151</v>
      </c>
      <c r="L3230" t="s">
        <v>164</v>
      </c>
      <c r="M3230" t="s">
        <v>165</v>
      </c>
      <c r="N3230">
        <v>0</v>
      </c>
      <c r="O3230" t="s">
        <v>47</v>
      </c>
      <c r="P3230">
        <v>13</v>
      </c>
      <c r="Q3230" t="s">
        <v>194</v>
      </c>
      <c r="R3230" t="s">
        <v>49</v>
      </c>
      <c r="S3230" t="s">
        <v>50</v>
      </c>
      <c r="T3230" t="s">
        <v>51</v>
      </c>
      <c r="U3230" t="s">
        <v>444</v>
      </c>
      <c r="V3230">
        <v>0</v>
      </c>
      <c r="W3230" s="1">
        <v>0</v>
      </c>
      <c r="X3230">
        <v>1</v>
      </c>
      <c r="Y3230">
        <v>1.05</v>
      </c>
      <c r="Z3230">
        <v>5</v>
      </c>
      <c r="AA3230">
        <v>0.21000000000000002</v>
      </c>
      <c r="AB3230" s="2">
        <v>0</v>
      </c>
      <c r="AC3230" s="1">
        <v>0</v>
      </c>
      <c r="AD3230" s="7">
        <v>43552</v>
      </c>
      <c r="AE3230" s="7">
        <v>43552</v>
      </c>
      <c r="AF3230">
        <v>0</v>
      </c>
      <c r="AG3230" t="s">
        <v>53</v>
      </c>
      <c r="AH3230" s="2">
        <v>0</v>
      </c>
      <c r="AI3230" s="1">
        <v>0</v>
      </c>
      <c r="AJ3230" s="1">
        <v>0</v>
      </c>
      <c r="AK3230" s="60" t="str">
        <f>+IF(Tabla1[[#This Row],[REQUEST_TY]]="SR MANTENIMIENTO CORRECTIVO", "EMERGENCIA", "OTROS")</f>
        <v>EMERGENCIA</v>
      </c>
      <c r="AL3230" s="6" t="str">
        <f>+_xlfn.IFS(Tabla1[[#This Row],[Veces obj]]&lt;=1,"0-1",Tabla1[[#This Row],[Veces obj]]&lt;=2,"1-2",Tabla1[[#This Row],[Veces obj]]&lt;=3,"2-3",TRUE,"&gt;3")</f>
        <v>0-1</v>
      </c>
      <c r="AM3230" s="60" t="str">
        <f>+_xlfn.IFS(MONTH(Tabla1[[#This Row],[MES]])&lt;=3,"Q1",MONTH(Tabla1[[#This Row],[MES]])&lt;=6,"Q2",MONTH(Tabla1[[#This Row],[MES]])&lt;=9,"Q3",TRUE,"Q4")</f>
        <v>Q1</v>
      </c>
      <c r="AN3230" s="15" t="str">
        <f>+IFERROR(VLOOKUP(Tabla1[[#This Row],[CUENTA]],CTAS[],2,0),"OTROS")</f>
        <v>HONEYWELL</v>
      </c>
      <c r="AP3230" s="15" t="str">
        <f>+IFERROR(VLOOKUP(Tabla1[[#This Row],[EMPLEADO]],IS[],3,0),"OTROS")</f>
        <v>CHIHUAHUA</v>
      </c>
      <c r="AQ3230" s="15" t="str">
        <f>+IFERROR(VLOOKUP(Tabla1[[#This Row],[EMPLEADO]],IS[[NÓMINA]:[INGENIERO]],2,0),"OTROS")</f>
        <v>LUIS EDUARDO MUÑOZ</v>
      </c>
    </row>
    <row r="3231" spans="1:43" x14ac:dyDescent="0.25">
      <c r="A3231" t="s">
        <v>7477</v>
      </c>
      <c r="B3231">
        <v>1</v>
      </c>
      <c r="C3231" t="s">
        <v>9804</v>
      </c>
      <c r="D3231" t="s">
        <v>38</v>
      </c>
      <c r="E3231" t="s">
        <v>643</v>
      </c>
      <c r="F3231" t="s">
        <v>9805</v>
      </c>
      <c r="G3231" s="17" t="s">
        <v>9806</v>
      </c>
      <c r="H3231" t="s">
        <v>253</v>
      </c>
      <c r="I3231" t="s">
        <v>43</v>
      </c>
      <c r="J3231" t="s">
        <v>8</v>
      </c>
      <c r="K3231" t="s">
        <v>9807</v>
      </c>
      <c r="L3231" t="s">
        <v>9808</v>
      </c>
      <c r="M3231" t="s">
        <v>1436</v>
      </c>
      <c r="N3231">
        <v>0</v>
      </c>
      <c r="O3231" t="s">
        <v>47</v>
      </c>
      <c r="P3231">
        <v>2672</v>
      </c>
      <c r="Q3231" t="s">
        <v>48</v>
      </c>
      <c r="R3231" t="s">
        <v>49</v>
      </c>
      <c r="S3231" t="s">
        <v>50</v>
      </c>
      <c r="T3231" t="s">
        <v>51</v>
      </c>
      <c r="U3231" t="s">
        <v>52</v>
      </c>
      <c r="V3231">
        <v>1.05</v>
      </c>
      <c r="W3231" s="1">
        <v>750.75000000000011</v>
      </c>
      <c r="X3231">
        <v>1</v>
      </c>
      <c r="Y3231">
        <v>0.53</v>
      </c>
      <c r="Z3231">
        <v>5</v>
      </c>
      <c r="AA3231">
        <v>0.10600000000000001</v>
      </c>
      <c r="AB3231" s="2">
        <v>0</v>
      </c>
      <c r="AC3231" s="1">
        <v>0</v>
      </c>
      <c r="AD3231" s="7">
        <v>43551</v>
      </c>
      <c r="AE3231" s="7">
        <v>43551</v>
      </c>
      <c r="AF3231">
        <v>0</v>
      </c>
      <c r="AG3231" t="s">
        <v>53</v>
      </c>
      <c r="AH3231" s="2">
        <v>0</v>
      </c>
      <c r="AI3231" s="1">
        <v>0</v>
      </c>
      <c r="AJ3231" s="1">
        <v>0</v>
      </c>
      <c r="AK3231" s="60" t="str">
        <f>+IF(Tabla1[[#This Row],[REQUEST_TY]]="SR MANTENIMIENTO CORRECTIVO", "EMERGENCIA", "OTROS")</f>
        <v>EMERGENCIA</v>
      </c>
      <c r="AL3231" s="6" t="str">
        <f>+_xlfn.IFS(Tabla1[[#This Row],[Veces obj]]&lt;=1,"0-1",Tabla1[[#This Row],[Veces obj]]&lt;=2,"1-2",Tabla1[[#This Row],[Veces obj]]&lt;=3,"2-3",TRUE,"&gt;3")</f>
        <v>0-1</v>
      </c>
      <c r="AM3231" s="60" t="str">
        <f>+_xlfn.IFS(MONTH(Tabla1[[#This Row],[MES]])&lt;=3,"Q1",MONTH(Tabla1[[#This Row],[MES]])&lt;=6,"Q2",MONTH(Tabla1[[#This Row],[MES]])&lt;=9,"Q3",TRUE,"Q4")</f>
        <v>Q1</v>
      </c>
      <c r="AN3231" s="15" t="str">
        <f>+IFERROR(VLOOKUP(Tabla1[[#This Row],[CUENTA]],CTAS[],2,0),"OTROS")</f>
        <v>OTROS</v>
      </c>
      <c r="AP3231" s="15" t="str">
        <f>+IFERROR(VLOOKUP(Tabla1[[#This Row],[EMPLEADO]],IS[],3,0),"OTROS")</f>
        <v>OTROS</v>
      </c>
      <c r="AQ3231" s="15" t="str">
        <f>+IFERROR(VLOOKUP(Tabla1[[#This Row],[EMPLEADO]],IS[[NÓMINA]:[INGENIERO]],2,0),"OTROS")</f>
        <v>OTROS</v>
      </c>
    </row>
    <row r="3232" spans="1:43" x14ac:dyDescent="0.25">
      <c r="A3232" t="s">
        <v>7477</v>
      </c>
      <c r="B3232">
        <v>1</v>
      </c>
      <c r="C3232" t="s">
        <v>9809</v>
      </c>
      <c r="D3232" t="s">
        <v>38</v>
      </c>
      <c r="E3232" t="s">
        <v>133</v>
      </c>
      <c r="F3232" t="s">
        <v>9810</v>
      </c>
      <c r="G3232" s="17" t="s">
        <v>1944</v>
      </c>
      <c r="H3232" t="s">
        <v>136</v>
      </c>
      <c r="I3232" t="s">
        <v>43</v>
      </c>
      <c r="J3232" t="s">
        <v>8</v>
      </c>
      <c r="K3232" t="s">
        <v>59</v>
      </c>
      <c r="L3232" t="s">
        <v>1945</v>
      </c>
      <c r="M3232" t="s">
        <v>736</v>
      </c>
      <c r="N3232">
        <v>0</v>
      </c>
      <c r="O3232" t="s">
        <v>47</v>
      </c>
      <c r="P3232">
        <v>64</v>
      </c>
      <c r="Q3232" t="s">
        <v>48</v>
      </c>
      <c r="R3232" t="s">
        <v>138</v>
      </c>
      <c r="S3232" t="s">
        <v>139</v>
      </c>
      <c r="T3232" t="s">
        <v>51</v>
      </c>
      <c r="U3232" t="s">
        <v>353</v>
      </c>
      <c r="V3232">
        <v>1.1499999999999999</v>
      </c>
      <c r="W3232" s="1">
        <v>1808.95</v>
      </c>
      <c r="X3232">
        <v>1</v>
      </c>
      <c r="Y3232">
        <v>3.67</v>
      </c>
      <c r="Z3232">
        <v>4</v>
      </c>
      <c r="AA3232">
        <v>0.91749999999999998</v>
      </c>
      <c r="AB3232" s="2">
        <v>0</v>
      </c>
      <c r="AC3232" s="1">
        <v>0</v>
      </c>
      <c r="AD3232" s="7">
        <v>43553</v>
      </c>
      <c r="AE3232" s="7">
        <v>43553</v>
      </c>
      <c r="AF3232">
        <v>0</v>
      </c>
      <c r="AG3232" t="s">
        <v>53</v>
      </c>
      <c r="AH3232" s="2">
        <v>0</v>
      </c>
      <c r="AI3232" s="1">
        <v>0</v>
      </c>
      <c r="AJ3232" s="1">
        <v>0</v>
      </c>
      <c r="AK3232" s="60" t="str">
        <f>+IF(Tabla1[[#This Row],[REQUEST_TY]]="SR MANTENIMIENTO CORRECTIVO", "EMERGENCIA", "OTROS")</f>
        <v>EMERGENCIA</v>
      </c>
      <c r="AL3232" s="6" t="str">
        <f>+_xlfn.IFS(Tabla1[[#This Row],[Veces obj]]&lt;=1,"0-1",Tabla1[[#This Row],[Veces obj]]&lt;=2,"1-2",Tabla1[[#This Row],[Veces obj]]&lt;=3,"2-3",TRUE,"&gt;3")</f>
        <v>0-1</v>
      </c>
      <c r="AM3232" s="60" t="str">
        <f>+_xlfn.IFS(MONTH(Tabla1[[#This Row],[MES]])&lt;=3,"Q1",MONTH(Tabla1[[#This Row],[MES]])&lt;=6,"Q2",MONTH(Tabla1[[#This Row],[MES]])&lt;=9,"Q3",TRUE,"Q4")</f>
        <v>Q1</v>
      </c>
      <c r="AN3232" s="15" t="str">
        <f>+IFERROR(VLOOKUP(Tabla1[[#This Row],[CUENTA]],CTAS[],2,0),"OTROS")</f>
        <v>OTROS</v>
      </c>
      <c r="AP3232" s="15" t="str">
        <f>+IFERROR(VLOOKUP(Tabla1[[#This Row],[EMPLEADO]],IS[],3,0),"OTROS")</f>
        <v>OTROS</v>
      </c>
      <c r="AQ3232" s="15" t="str">
        <f>+IFERROR(VLOOKUP(Tabla1[[#This Row],[EMPLEADO]],IS[[NÓMINA]:[INGENIERO]],2,0),"OTROS")</f>
        <v>OTROS</v>
      </c>
    </row>
    <row r="3233" spans="1:43" x14ac:dyDescent="0.25">
      <c r="A3233" t="s">
        <v>7477</v>
      </c>
      <c r="B3233">
        <v>1</v>
      </c>
      <c r="C3233" t="s">
        <v>9811</v>
      </c>
      <c r="D3233" t="s">
        <v>38</v>
      </c>
      <c r="E3233" t="s">
        <v>133</v>
      </c>
      <c r="F3233" t="s">
        <v>9812</v>
      </c>
      <c r="G3233" s="17" t="s">
        <v>135</v>
      </c>
      <c r="H3233" t="s">
        <v>220</v>
      </c>
      <c r="I3233" t="s">
        <v>43</v>
      </c>
      <c r="J3233" t="s">
        <v>8</v>
      </c>
      <c r="K3233" t="s">
        <v>59</v>
      </c>
      <c r="L3233" t="s">
        <v>137</v>
      </c>
      <c r="M3233" t="s">
        <v>61</v>
      </c>
      <c r="N3233">
        <v>0</v>
      </c>
      <c r="O3233" t="s">
        <v>47</v>
      </c>
      <c r="P3233">
        <v>11</v>
      </c>
      <c r="Q3233" t="s">
        <v>194</v>
      </c>
      <c r="R3233" t="s">
        <v>138</v>
      </c>
      <c r="S3233" t="s">
        <v>139</v>
      </c>
      <c r="T3233" t="s">
        <v>51</v>
      </c>
      <c r="U3233" t="s">
        <v>224</v>
      </c>
      <c r="V3233">
        <v>0.8</v>
      </c>
      <c r="W3233" s="1">
        <v>1258.4000000000003</v>
      </c>
      <c r="X3233">
        <v>1</v>
      </c>
      <c r="Y3233">
        <v>3.57</v>
      </c>
      <c r="Z3233">
        <v>4</v>
      </c>
      <c r="AA3233">
        <v>0.89249999999999996</v>
      </c>
      <c r="AB3233" s="2">
        <v>0</v>
      </c>
      <c r="AC3233" s="1">
        <v>0</v>
      </c>
      <c r="AD3233" s="7">
        <v>43551</v>
      </c>
      <c r="AE3233" s="7">
        <v>43551</v>
      </c>
      <c r="AF3233">
        <v>0</v>
      </c>
      <c r="AG3233" t="s">
        <v>53</v>
      </c>
      <c r="AH3233" s="2">
        <v>0</v>
      </c>
      <c r="AI3233" s="1">
        <v>0</v>
      </c>
      <c r="AJ3233" s="1">
        <v>0</v>
      </c>
      <c r="AK3233" s="60" t="str">
        <f>+IF(Tabla1[[#This Row],[REQUEST_TY]]="SR MANTENIMIENTO CORRECTIVO", "EMERGENCIA", "OTROS")</f>
        <v>EMERGENCIA</v>
      </c>
      <c r="AL3233" s="6" t="str">
        <f>+_xlfn.IFS(Tabla1[[#This Row],[Veces obj]]&lt;=1,"0-1",Tabla1[[#This Row],[Veces obj]]&lt;=2,"1-2",Tabla1[[#This Row],[Veces obj]]&lt;=3,"2-3",TRUE,"&gt;3")</f>
        <v>0-1</v>
      </c>
      <c r="AM3233" s="60" t="str">
        <f>+_xlfn.IFS(MONTH(Tabla1[[#This Row],[MES]])&lt;=3,"Q1",MONTH(Tabla1[[#This Row],[MES]])&lt;=6,"Q2",MONTH(Tabla1[[#This Row],[MES]])&lt;=9,"Q3",TRUE,"Q4")</f>
        <v>Q1</v>
      </c>
      <c r="AN3233" s="15" t="str">
        <f>+IFERROR(VLOOKUP(Tabla1[[#This Row],[CUENTA]],CTAS[],2,0),"OTROS")</f>
        <v>OTROS</v>
      </c>
      <c r="AP3233" s="15" t="str">
        <f>+IFERROR(VLOOKUP(Tabla1[[#This Row],[EMPLEADO]],IS[],3,0),"OTROS")</f>
        <v>OTROS</v>
      </c>
      <c r="AQ3233" s="15" t="str">
        <f>+IFERROR(VLOOKUP(Tabla1[[#This Row],[EMPLEADO]],IS[[NÓMINA]:[INGENIERO]],2,0),"OTROS")</f>
        <v>OTROS</v>
      </c>
    </row>
    <row r="3234" spans="1:43" x14ac:dyDescent="0.25">
      <c r="A3234" t="s">
        <v>7477</v>
      </c>
      <c r="B3234">
        <v>1</v>
      </c>
      <c r="C3234" t="s">
        <v>9813</v>
      </c>
      <c r="D3234" t="s">
        <v>38</v>
      </c>
      <c r="E3234" t="s">
        <v>300</v>
      </c>
      <c r="F3234" t="s">
        <v>9814</v>
      </c>
      <c r="G3234" s="17" t="s">
        <v>9644</v>
      </c>
      <c r="H3234" t="s">
        <v>592</v>
      </c>
      <c r="I3234" t="s">
        <v>43</v>
      </c>
      <c r="J3234" t="s">
        <v>8</v>
      </c>
      <c r="K3234" t="s">
        <v>102</v>
      </c>
      <c r="L3234" t="s">
        <v>671</v>
      </c>
      <c r="M3234" t="s">
        <v>165</v>
      </c>
      <c r="N3234">
        <v>0</v>
      </c>
      <c r="O3234" t="s">
        <v>47</v>
      </c>
      <c r="P3234">
        <v>1</v>
      </c>
      <c r="Q3234" t="s">
        <v>388</v>
      </c>
      <c r="R3234" t="s">
        <v>223</v>
      </c>
      <c r="S3234" t="s">
        <v>139</v>
      </c>
      <c r="T3234" t="s">
        <v>51</v>
      </c>
      <c r="U3234" t="s">
        <v>872</v>
      </c>
      <c r="V3234">
        <v>0</v>
      </c>
      <c r="W3234" s="1">
        <v>0</v>
      </c>
      <c r="X3234">
        <v>1</v>
      </c>
      <c r="Y3234">
        <v>2.5</v>
      </c>
      <c r="Z3234">
        <v>4</v>
      </c>
      <c r="AA3234">
        <v>0.625</v>
      </c>
      <c r="AB3234" s="2">
        <v>0</v>
      </c>
      <c r="AC3234" s="1">
        <v>0</v>
      </c>
      <c r="AD3234" s="7">
        <v>43551</v>
      </c>
      <c r="AE3234" s="7">
        <v>43551</v>
      </c>
      <c r="AF3234">
        <v>0</v>
      </c>
      <c r="AG3234" t="s">
        <v>53</v>
      </c>
      <c r="AH3234" s="2">
        <v>0</v>
      </c>
      <c r="AI3234" s="1">
        <v>0</v>
      </c>
      <c r="AJ3234" s="1">
        <v>0</v>
      </c>
      <c r="AK3234" s="60" t="str">
        <f>+IF(Tabla1[[#This Row],[REQUEST_TY]]="SR MANTENIMIENTO CORRECTIVO", "EMERGENCIA", "OTROS")</f>
        <v>EMERGENCIA</v>
      </c>
      <c r="AL3234" s="6" t="str">
        <f>+_xlfn.IFS(Tabla1[[#This Row],[Veces obj]]&lt;=1,"0-1",Tabla1[[#This Row],[Veces obj]]&lt;=2,"1-2",Tabla1[[#This Row],[Veces obj]]&lt;=3,"2-3",TRUE,"&gt;3")</f>
        <v>0-1</v>
      </c>
      <c r="AM3234" s="60" t="str">
        <f>+_xlfn.IFS(MONTH(Tabla1[[#This Row],[MES]])&lt;=3,"Q1",MONTH(Tabla1[[#This Row],[MES]])&lt;=6,"Q2",MONTH(Tabla1[[#This Row],[MES]])&lt;=9,"Q3",TRUE,"Q4")</f>
        <v>Q1</v>
      </c>
      <c r="AN3234" s="15" t="str">
        <f>+IFERROR(VLOOKUP(Tabla1[[#This Row],[CUENTA]],CTAS[],2,0),"OTROS")</f>
        <v>OTROS</v>
      </c>
      <c r="AP3234" s="15" t="str">
        <f>+IFERROR(VLOOKUP(Tabla1[[#This Row],[EMPLEADO]],IS[],3,0),"OTROS")</f>
        <v>CHIHUAHUA</v>
      </c>
      <c r="AQ3234" s="15" t="str">
        <f>+IFERROR(VLOOKUP(Tabla1[[#This Row],[EMPLEADO]],IS[[NÓMINA]:[INGENIERO]],2,0),"OTROS")</f>
        <v>VICTOR MENDEZ</v>
      </c>
    </row>
    <row r="3235" spans="1:43" x14ac:dyDescent="0.25">
      <c r="A3235" t="s">
        <v>7477</v>
      </c>
      <c r="B3235">
        <v>1</v>
      </c>
      <c r="C3235" t="s">
        <v>9815</v>
      </c>
      <c r="D3235" t="s">
        <v>38</v>
      </c>
      <c r="E3235" t="s">
        <v>2723</v>
      </c>
      <c r="F3235" t="s">
        <v>9816</v>
      </c>
      <c r="G3235" s="17" t="s">
        <v>2724</v>
      </c>
      <c r="H3235" t="s">
        <v>266</v>
      </c>
      <c r="I3235" t="s">
        <v>43</v>
      </c>
      <c r="J3235" t="s">
        <v>8</v>
      </c>
      <c r="K3235" t="s">
        <v>2725</v>
      </c>
      <c r="L3235" t="s">
        <v>2726</v>
      </c>
      <c r="M3235" t="s">
        <v>94</v>
      </c>
      <c r="N3235">
        <v>0</v>
      </c>
      <c r="O3235" t="s">
        <v>47</v>
      </c>
      <c r="P3235">
        <v>12</v>
      </c>
      <c r="Q3235" t="s">
        <v>194</v>
      </c>
      <c r="R3235" t="s">
        <v>242</v>
      </c>
      <c r="S3235" t="s">
        <v>64</v>
      </c>
      <c r="T3235" t="s">
        <v>51</v>
      </c>
      <c r="U3235" t="s">
        <v>195</v>
      </c>
      <c r="V3235">
        <v>0.6</v>
      </c>
      <c r="W3235" s="1">
        <v>819</v>
      </c>
      <c r="X3235">
        <v>1</v>
      </c>
      <c r="Y3235">
        <v>0.75</v>
      </c>
      <c r="Z3235">
        <v>5</v>
      </c>
      <c r="AA3235">
        <v>0.15</v>
      </c>
      <c r="AB3235" s="2">
        <v>0</v>
      </c>
      <c r="AC3235" s="1">
        <v>0</v>
      </c>
      <c r="AD3235" s="7">
        <v>43551</v>
      </c>
      <c r="AE3235" s="7">
        <v>43551</v>
      </c>
      <c r="AF3235">
        <v>0</v>
      </c>
      <c r="AG3235" t="s">
        <v>53</v>
      </c>
      <c r="AH3235" s="2">
        <v>0</v>
      </c>
      <c r="AI3235" s="1">
        <v>0</v>
      </c>
      <c r="AJ3235" s="1">
        <v>0</v>
      </c>
      <c r="AK3235" s="60" t="str">
        <f>+IF(Tabla1[[#This Row],[REQUEST_TY]]="SR MANTENIMIENTO CORRECTIVO", "EMERGENCIA", "OTROS")</f>
        <v>EMERGENCIA</v>
      </c>
      <c r="AL3235" s="6" t="str">
        <f>+_xlfn.IFS(Tabla1[[#This Row],[Veces obj]]&lt;=1,"0-1",Tabla1[[#This Row],[Veces obj]]&lt;=2,"1-2",Tabla1[[#This Row],[Veces obj]]&lt;=3,"2-3",TRUE,"&gt;3")</f>
        <v>0-1</v>
      </c>
      <c r="AM3235" s="60" t="str">
        <f>+_xlfn.IFS(MONTH(Tabla1[[#This Row],[MES]])&lt;=3,"Q1",MONTH(Tabla1[[#This Row],[MES]])&lt;=6,"Q2",MONTH(Tabla1[[#This Row],[MES]])&lt;=9,"Q3",TRUE,"Q4")</f>
        <v>Q1</v>
      </c>
      <c r="AN3235" s="15" t="str">
        <f>+IFERROR(VLOOKUP(Tabla1[[#This Row],[CUENTA]],CTAS[],2,0),"OTROS")</f>
        <v>OTROS</v>
      </c>
      <c r="AP3235" s="15" t="str">
        <f>+IFERROR(VLOOKUP(Tabla1[[#This Row],[EMPLEADO]],IS[],3,0),"OTROS")</f>
        <v>JUAREZ</v>
      </c>
      <c r="AQ3235" s="15" t="str">
        <f>+IFERROR(VLOOKUP(Tabla1[[#This Row],[EMPLEADO]],IS[[NÓMINA]:[INGENIERO]],2,0),"OTROS")</f>
        <v>CESAR MAR</v>
      </c>
    </row>
    <row r="3236" spans="1:43" x14ac:dyDescent="0.25">
      <c r="A3236" t="s">
        <v>7477</v>
      </c>
      <c r="B3236">
        <v>1</v>
      </c>
      <c r="C3236" t="s">
        <v>9817</v>
      </c>
      <c r="D3236" t="s">
        <v>38</v>
      </c>
      <c r="E3236" t="s">
        <v>98</v>
      </c>
      <c r="F3236" t="s">
        <v>9818</v>
      </c>
      <c r="G3236" s="17" t="s">
        <v>1586</v>
      </c>
      <c r="H3236" t="s">
        <v>915</v>
      </c>
      <c r="I3236" t="s">
        <v>43</v>
      </c>
      <c r="J3236" t="s">
        <v>8</v>
      </c>
      <c r="K3236" t="s">
        <v>102</v>
      </c>
      <c r="L3236" t="s">
        <v>718</v>
      </c>
      <c r="M3236" t="s">
        <v>46</v>
      </c>
      <c r="N3236">
        <v>0</v>
      </c>
      <c r="O3236" t="s">
        <v>47</v>
      </c>
      <c r="P3236">
        <v>2</v>
      </c>
      <c r="Q3236" t="s">
        <v>388</v>
      </c>
      <c r="R3236" t="s">
        <v>63</v>
      </c>
      <c r="S3236" t="s">
        <v>64</v>
      </c>
      <c r="T3236" t="s">
        <v>51</v>
      </c>
      <c r="U3236" t="s">
        <v>389</v>
      </c>
      <c r="V3236">
        <v>0</v>
      </c>
      <c r="W3236" s="1">
        <v>0</v>
      </c>
      <c r="X3236">
        <v>1</v>
      </c>
      <c r="Y3236">
        <v>1.17</v>
      </c>
      <c r="Z3236">
        <v>5</v>
      </c>
      <c r="AA3236">
        <v>0.23399999999999999</v>
      </c>
      <c r="AB3236" s="2">
        <v>0</v>
      </c>
      <c r="AC3236" s="1">
        <v>0</v>
      </c>
      <c r="AD3236" s="7">
        <v>43551</v>
      </c>
      <c r="AE3236" s="7">
        <v>43551</v>
      </c>
      <c r="AF3236">
        <v>0</v>
      </c>
      <c r="AG3236" t="s">
        <v>53</v>
      </c>
      <c r="AH3236" s="2">
        <v>0</v>
      </c>
      <c r="AI3236" s="1">
        <v>0</v>
      </c>
      <c r="AJ3236" s="1">
        <v>0</v>
      </c>
      <c r="AK3236" s="60" t="str">
        <f>+IF(Tabla1[[#This Row],[REQUEST_TY]]="SR MANTENIMIENTO CORRECTIVO", "EMERGENCIA", "OTROS")</f>
        <v>EMERGENCIA</v>
      </c>
      <c r="AL3236" s="6" t="str">
        <f>+_xlfn.IFS(Tabla1[[#This Row],[Veces obj]]&lt;=1,"0-1",Tabla1[[#This Row],[Veces obj]]&lt;=2,"1-2",Tabla1[[#This Row],[Veces obj]]&lt;=3,"2-3",TRUE,"&gt;3")</f>
        <v>0-1</v>
      </c>
      <c r="AM3236" s="60" t="str">
        <f>+_xlfn.IFS(MONTH(Tabla1[[#This Row],[MES]])&lt;=3,"Q1",MONTH(Tabla1[[#This Row],[MES]])&lt;=6,"Q2",MONTH(Tabla1[[#This Row],[MES]])&lt;=9,"Q3",TRUE,"Q4")</f>
        <v>Q1</v>
      </c>
      <c r="AN3236" s="15" t="str">
        <f>+IFERROR(VLOOKUP(Tabla1[[#This Row],[CUENTA]],CTAS[],2,0),"OTROS")</f>
        <v>OTROS</v>
      </c>
      <c r="AP3236" s="15" t="str">
        <f>+IFERROR(VLOOKUP(Tabla1[[#This Row],[EMPLEADO]],IS[],3,0),"OTROS")</f>
        <v>OTROS</v>
      </c>
      <c r="AQ3236" s="15" t="str">
        <f>+IFERROR(VLOOKUP(Tabla1[[#This Row],[EMPLEADO]],IS[[NÓMINA]:[INGENIERO]],2,0),"OTROS")</f>
        <v>OTROS</v>
      </c>
    </row>
    <row r="3237" spans="1:43" x14ac:dyDescent="0.25">
      <c r="A3237" t="s">
        <v>7477</v>
      </c>
      <c r="B3237">
        <v>1</v>
      </c>
      <c r="C3237" t="s">
        <v>9819</v>
      </c>
      <c r="D3237" t="s">
        <v>38</v>
      </c>
      <c r="E3237" t="s">
        <v>401</v>
      </c>
      <c r="F3237" t="s">
        <v>9820</v>
      </c>
      <c r="G3237" s="17" t="s">
        <v>1244</v>
      </c>
      <c r="H3237" t="s">
        <v>297</v>
      </c>
      <c r="I3237" t="s">
        <v>43</v>
      </c>
      <c r="J3237" t="s">
        <v>8</v>
      </c>
      <c r="K3237" t="s">
        <v>169</v>
      </c>
      <c r="L3237" t="s">
        <v>1245</v>
      </c>
      <c r="M3237" t="s">
        <v>73</v>
      </c>
      <c r="N3237">
        <v>0</v>
      </c>
      <c r="O3237" t="s">
        <v>47</v>
      </c>
      <c r="P3237">
        <v>65</v>
      </c>
      <c r="Q3237" t="s">
        <v>48</v>
      </c>
      <c r="R3237" t="s">
        <v>153</v>
      </c>
      <c r="S3237" t="s">
        <v>50</v>
      </c>
      <c r="T3237" t="s">
        <v>51</v>
      </c>
      <c r="U3237" t="s">
        <v>52</v>
      </c>
      <c r="V3237">
        <v>1.05</v>
      </c>
      <c r="W3237" s="1">
        <v>750.75000000000011</v>
      </c>
      <c r="X3237">
        <v>1</v>
      </c>
      <c r="Y3237">
        <v>0.78</v>
      </c>
      <c r="Z3237">
        <v>5</v>
      </c>
      <c r="AA3237">
        <v>0.156</v>
      </c>
      <c r="AB3237" s="2">
        <v>0</v>
      </c>
      <c r="AC3237" s="1">
        <v>0</v>
      </c>
      <c r="AD3237" s="7">
        <v>43551</v>
      </c>
      <c r="AE3237" s="7">
        <v>43551</v>
      </c>
      <c r="AF3237">
        <v>0</v>
      </c>
      <c r="AG3237" t="s">
        <v>53</v>
      </c>
      <c r="AH3237" s="2">
        <v>0</v>
      </c>
      <c r="AI3237" s="1">
        <v>0</v>
      </c>
      <c r="AJ3237" s="1">
        <v>0</v>
      </c>
      <c r="AK3237" s="60" t="str">
        <f>+IF(Tabla1[[#This Row],[REQUEST_TY]]="SR MANTENIMIENTO CORRECTIVO", "EMERGENCIA", "OTROS")</f>
        <v>EMERGENCIA</v>
      </c>
      <c r="AL3237" s="6" t="str">
        <f>+_xlfn.IFS(Tabla1[[#This Row],[Veces obj]]&lt;=1,"0-1",Tabla1[[#This Row],[Veces obj]]&lt;=2,"1-2",Tabla1[[#This Row],[Veces obj]]&lt;=3,"2-3",TRUE,"&gt;3")</f>
        <v>0-1</v>
      </c>
      <c r="AM3237" s="60" t="str">
        <f>+_xlfn.IFS(MONTH(Tabla1[[#This Row],[MES]])&lt;=3,"Q1",MONTH(Tabla1[[#This Row],[MES]])&lt;=6,"Q2",MONTH(Tabla1[[#This Row],[MES]])&lt;=9,"Q3",TRUE,"Q4")</f>
        <v>Q1</v>
      </c>
      <c r="AN3237" s="15" t="str">
        <f>+IFERROR(VLOOKUP(Tabla1[[#This Row],[CUENTA]],CTAS[],2,0),"OTROS")</f>
        <v>OTROS</v>
      </c>
      <c r="AP3237" s="15" t="str">
        <f>+IFERROR(VLOOKUP(Tabla1[[#This Row],[EMPLEADO]],IS[],3,0),"OTROS")</f>
        <v>JUAREZ</v>
      </c>
      <c r="AQ3237" s="15" t="str">
        <f>+IFERROR(VLOOKUP(Tabla1[[#This Row],[EMPLEADO]],IS[[NÓMINA]:[INGENIERO]],2,0),"OTROS")</f>
        <v>ALFREDO TORRES</v>
      </c>
    </row>
    <row r="3238" spans="1:43" x14ac:dyDescent="0.25">
      <c r="A3238" t="s">
        <v>7477</v>
      </c>
      <c r="B3238">
        <v>1</v>
      </c>
      <c r="C3238" t="s">
        <v>9821</v>
      </c>
      <c r="D3238" t="s">
        <v>38</v>
      </c>
      <c r="E3238" t="s">
        <v>599</v>
      </c>
      <c r="F3238" t="s">
        <v>9822</v>
      </c>
      <c r="G3238" s="17" t="s">
        <v>9823</v>
      </c>
      <c r="H3238" t="s">
        <v>8227</v>
      </c>
      <c r="I3238" t="s">
        <v>43</v>
      </c>
      <c r="J3238" t="s">
        <v>8</v>
      </c>
      <c r="K3238" t="s">
        <v>528</v>
      </c>
      <c r="L3238" t="s">
        <v>8541</v>
      </c>
      <c r="M3238" t="s">
        <v>8542</v>
      </c>
      <c r="N3238">
        <v>1</v>
      </c>
      <c r="O3238" t="s">
        <v>47</v>
      </c>
      <c r="P3238">
        <v>180</v>
      </c>
      <c r="Q3238" t="s">
        <v>48</v>
      </c>
      <c r="R3238" t="s">
        <v>242</v>
      </c>
      <c r="S3238" t="s">
        <v>64</v>
      </c>
      <c r="T3238" t="s">
        <v>208</v>
      </c>
      <c r="U3238" t="s">
        <v>96</v>
      </c>
      <c r="V3238">
        <v>1.1000000000000001</v>
      </c>
      <c r="W3238" s="1">
        <v>0</v>
      </c>
      <c r="X3238">
        <v>1</v>
      </c>
      <c r="Y3238">
        <v>0.67</v>
      </c>
      <c r="Z3238">
        <v>9</v>
      </c>
      <c r="AA3238">
        <v>7.4444444444444452E-2</v>
      </c>
      <c r="AB3238" s="2">
        <v>0</v>
      </c>
      <c r="AC3238" s="1">
        <v>0</v>
      </c>
      <c r="AD3238" s="7">
        <v>43551</v>
      </c>
      <c r="AE3238" s="7">
        <v>43552</v>
      </c>
      <c r="AF3238">
        <v>1</v>
      </c>
      <c r="AG3238" t="s">
        <v>53</v>
      </c>
      <c r="AH3238" s="2">
        <v>0</v>
      </c>
      <c r="AI3238" s="1">
        <v>0</v>
      </c>
      <c r="AJ3238" s="1">
        <v>0</v>
      </c>
      <c r="AK3238" s="60" t="str">
        <f>+IF(Tabla1[[#This Row],[REQUEST_TY]]="SR MANTENIMIENTO CORRECTIVO", "EMERGENCIA", "OTROS")</f>
        <v>EMERGENCIA</v>
      </c>
      <c r="AL3238" s="6" t="str">
        <f>+_xlfn.IFS(Tabla1[[#This Row],[Veces obj]]&lt;=1,"0-1",Tabla1[[#This Row],[Veces obj]]&lt;=2,"1-2",Tabla1[[#This Row],[Veces obj]]&lt;=3,"2-3",TRUE,"&gt;3")</f>
        <v>0-1</v>
      </c>
      <c r="AM3238" s="60" t="str">
        <f>+_xlfn.IFS(MONTH(Tabla1[[#This Row],[MES]])&lt;=3,"Q1",MONTH(Tabla1[[#This Row],[MES]])&lt;=6,"Q2",MONTH(Tabla1[[#This Row],[MES]])&lt;=9,"Q3",TRUE,"Q4")</f>
        <v>Q1</v>
      </c>
      <c r="AN3238" s="15" t="str">
        <f>+IFERROR(VLOOKUP(Tabla1[[#This Row],[CUENTA]],CTAS[],2,0),"OTROS")</f>
        <v>OTROS</v>
      </c>
      <c r="AP3238" s="15" t="str">
        <f>+IFERROR(VLOOKUP(Tabla1[[#This Row],[EMPLEADO]],IS[],3,0),"OTROS")</f>
        <v>OTROS</v>
      </c>
      <c r="AQ3238" s="15" t="str">
        <f>+IFERROR(VLOOKUP(Tabla1[[#This Row],[EMPLEADO]],IS[[NÓMINA]:[INGENIERO]],2,0),"OTROS")</f>
        <v>OTROS</v>
      </c>
    </row>
    <row r="3239" spans="1:43" x14ac:dyDescent="0.25">
      <c r="A3239" t="s">
        <v>7477</v>
      </c>
      <c r="B3239">
        <v>1</v>
      </c>
      <c r="C3239" t="s">
        <v>9824</v>
      </c>
      <c r="D3239" t="s">
        <v>38</v>
      </c>
      <c r="E3239" t="s">
        <v>856</v>
      </c>
      <c r="F3239" t="s">
        <v>9825</v>
      </c>
      <c r="G3239" s="17" t="s">
        <v>8253</v>
      </c>
      <c r="H3239" t="s">
        <v>297</v>
      </c>
      <c r="I3239" t="s">
        <v>43</v>
      </c>
      <c r="J3239" t="s">
        <v>8</v>
      </c>
      <c r="K3239" t="s">
        <v>234</v>
      </c>
      <c r="L3239" t="s">
        <v>732</v>
      </c>
      <c r="M3239" t="s">
        <v>94</v>
      </c>
      <c r="N3239">
        <v>0</v>
      </c>
      <c r="O3239" t="s">
        <v>47</v>
      </c>
      <c r="P3239">
        <v>16</v>
      </c>
      <c r="Q3239" t="s">
        <v>62</v>
      </c>
      <c r="R3239" t="s">
        <v>235</v>
      </c>
      <c r="S3239" t="s">
        <v>50</v>
      </c>
      <c r="T3239" t="s">
        <v>51</v>
      </c>
      <c r="U3239" t="s">
        <v>154</v>
      </c>
      <c r="V3239">
        <v>0.6</v>
      </c>
      <c r="W3239" s="1">
        <v>429.00000000000006</v>
      </c>
      <c r="X3239">
        <v>1</v>
      </c>
      <c r="Y3239">
        <v>2.82</v>
      </c>
      <c r="Z3239">
        <v>5</v>
      </c>
      <c r="AA3239">
        <v>0.56399999999999995</v>
      </c>
      <c r="AB3239" s="2">
        <v>0</v>
      </c>
      <c r="AC3239" s="1">
        <v>0</v>
      </c>
      <c r="AD3239" s="7">
        <v>43551</v>
      </c>
      <c r="AE3239" s="7">
        <v>43551</v>
      </c>
      <c r="AF3239">
        <v>0</v>
      </c>
      <c r="AG3239" t="s">
        <v>53</v>
      </c>
      <c r="AH3239" s="2">
        <v>0</v>
      </c>
      <c r="AI3239" s="1">
        <v>0</v>
      </c>
      <c r="AJ3239" s="1">
        <v>0</v>
      </c>
      <c r="AK3239" s="60" t="str">
        <f>+IF(Tabla1[[#This Row],[REQUEST_TY]]="SR MANTENIMIENTO CORRECTIVO", "EMERGENCIA", "OTROS")</f>
        <v>EMERGENCIA</v>
      </c>
      <c r="AL3239" s="6" t="str">
        <f>+_xlfn.IFS(Tabla1[[#This Row],[Veces obj]]&lt;=1,"0-1",Tabla1[[#This Row],[Veces obj]]&lt;=2,"1-2",Tabla1[[#This Row],[Veces obj]]&lt;=3,"2-3",TRUE,"&gt;3")</f>
        <v>0-1</v>
      </c>
      <c r="AM3239" s="60" t="str">
        <f>+_xlfn.IFS(MONTH(Tabla1[[#This Row],[MES]])&lt;=3,"Q1",MONTH(Tabla1[[#This Row],[MES]])&lt;=6,"Q2",MONTH(Tabla1[[#This Row],[MES]])&lt;=9,"Q3",TRUE,"Q4")</f>
        <v>Q1</v>
      </c>
      <c r="AN3239" s="15" t="str">
        <f>+IFERROR(VLOOKUP(Tabla1[[#This Row],[CUENTA]],CTAS[],2,0),"OTROS")</f>
        <v>OTROS</v>
      </c>
      <c r="AP3239" s="15" t="str">
        <f>+IFERROR(VLOOKUP(Tabla1[[#This Row],[EMPLEADO]],IS[],3,0),"OTROS")</f>
        <v>JUAREZ</v>
      </c>
      <c r="AQ3239" s="15" t="str">
        <f>+IFERROR(VLOOKUP(Tabla1[[#This Row],[EMPLEADO]],IS[[NÓMINA]:[INGENIERO]],2,0),"OTROS")</f>
        <v>ALFREDO TORRES</v>
      </c>
    </row>
    <row r="3240" spans="1:43" x14ac:dyDescent="0.25">
      <c r="A3240" t="s">
        <v>7477</v>
      </c>
      <c r="B3240">
        <v>1</v>
      </c>
      <c r="C3240" t="s">
        <v>9826</v>
      </c>
      <c r="D3240" t="s">
        <v>38</v>
      </c>
      <c r="E3240" t="s">
        <v>430</v>
      </c>
      <c r="F3240" t="s">
        <v>9827</v>
      </c>
      <c r="G3240" s="17" t="s">
        <v>1825</v>
      </c>
      <c r="H3240" t="s">
        <v>691</v>
      </c>
      <c r="I3240" t="s">
        <v>43</v>
      </c>
      <c r="J3240" t="s">
        <v>8</v>
      </c>
      <c r="K3240" t="s">
        <v>59</v>
      </c>
      <c r="L3240" t="s">
        <v>1826</v>
      </c>
      <c r="M3240" t="s">
        <v>215</v>
      </c>
      <c r="N3240">
        <v>0</v>
      </c>
      <c r="O3240" t="s">
        <v>47</v>
      </c>
      <c r="P3240">
        <v>76</v>
      </c>
      <c r="Q3240" t="s">
        <v>48</v>
      </c>
      <c r="R3240" t="s">
        <v>63</v>
      </c>
      <c r="S3240" t="s">
        <v>64</v>
      </c>
      <c r="T3240" t="s">
        <v>51</v>
      </c>
      <c r="U3240" t="s">
        <v>96</v>
      </c>
      <c r="V3240">
        <v>1.1000000000000001</v>
      </c>
      <c r="W3240" s="1">
        <v>1501.5000000000002</v>
      </c>
      <c r="X3240">
        <v>1</v>
      </c>
      <c r="Y3240">
        <v>2.75</v>
      </c>
      <c r="Z3240">
        <v>5</v>
      </c>
      <c r="AA3240">
        <v>0.55000000000000004</v>
      </c>
      <c r="AB3240" s="2">
        <v>0</v>
      </c>
      <c r="AC3240" s="1">
        <v>0</v>
      </c>
      <c r="AD3240" s="7">
        <v>43551</v>
      </c>
      <c r="AE3240" s="7">
        <v>43552</v>
      </c>
      <c r="AF3240">
        <v>1</v>
      </c>
      <c r="AG3240" t="s">
        <v>53</v>
      </c>
      <c r="AH3240" s="2">
        <v>0</v>
      </c>
      <c r="AI3240" s="1">
        <v>0</v>
      </c>
      <c r="AJ3240" s="1">
        <v>0</v>
      </c>
      <c r="AK3240" s="60" t="str">
        <f>+IF(Tabla1[[#This Row],[REQUEST_TY]]="SR MANTENIMIENTO CORRECTIVO", "EMERGENCIA", "OTROS")</f>
        <v>EMERGENCIA</v>
      </c>
      <c r="AL3240" s="6" t="str">
        <f>+_xlfn.IFS(Tabla1[[#This Row],[Veces obj]]&lt;=1,"0-1",Tabla1[[#This Row],[Veces obj]]&lt;=2,"1-2",Tabla1[[#This Row],[Veces obj]]&lt;=3,"2-3",TRUE,"&gt;3")</f>
        <v>0-1</v>
      </c>
      <c r="AM3240" s="60" t="str">
        <f>+_xlfn.IFS(MONTH(Tabla1[[#This Row],[MES]])&lt;=3,"Q1",MONTH(Tabla1[[#This Row],[MES]])&lt;=6,"Q2",MONTH(Tabla1[[#This Row],[MES]])&lt;=9,"Q3",TRUE,"Q4")</f>
        <v>Q1</v>
      </c>
      <c r="AN3240" s="15" t="str">
        <f>+IFERROR(VLOOKUP(Tabla1[[#This Row],[CUENTA]],CTAS[],2,0),"OTROS")</f>
        <v>OTROS</v>
      </c>
      <c r="AP3240" s="15" t="str">
        <f>+IFERROR(VLOOKUP(Tabla1[[#This Row],[EMPLEADO]],IS[],3,0),"OTROS")</f>
        <v>OTROS</v>
      </c>
      <c r="AQ3240" s="15" t="str">
        <f>+IFERROR(VLOOKUP(Tabla1[[#This Row],[EMPLEADO]],IS[[NÓMINA]:[INGENIERO]],2,0),"OTROS")</f>
        <v>OTROS</v>
      </c>
    </row>
    <row r="3241" spans="1:43" x14ac:dyDescent="0.25">
      <c r="A3241" t="s">
        <v>7477</v>
      </c>
      <c r="B3241">
        <v>1</v>
      </c>
      <c r="C3241" t="s">
        <v>9828</v>
      </c>
      <c r="D3241" t="s">
        <v>38</v>
      </c>
      <c r="E3241" t="s">
        <v>133</v>
      </c>
      <c r="F3241" t="s">
        <v>9829</v>
      </c>
      <c r="G3241" s="17" t="s">
        <v>4261</v>
      </c>
      <c r="H3241" t="s">
        <v>868</v>
      </c>
      <c r="I3241" t="s">
        <v>43</v>
      </c>
      <c r="J3241" t="s">
        <v>8</v>
      </c>
      <c r="K3241" t="s">
        <v>59</v>
      </c>
      <c r="L3241" t="s">
        <v>2577</v>
      </c>
      <c r="M3241" t="s">
        <v>2578</v>
      </c>
      <c r="N3241">
        <v>1</v>
      </c>
      <c r="O3241" t="s">
        <v>47</v>
      </c>
      <c r="P3241">
        <v>54</v>
      </c>
      <c r="Q3241" t="s">
        <v>82</v>
      </c>
      <c r="R3241" t="s">
        <v>138</v>
      </c>
      <c r="S3241" t="s">
        <v>139</v>
      </c>
      <c r="T3241" t="s">
        <v>51</v>
      </c>
      <c r="U3241" t="s">
        <v>140</v>
      </c>
      <c r="V3241">
        <v>1.1000000000000001</v>
      </c>
      <c r="W3241" s="1">
        <v>0</v>
      </c>
      <c r="X3241">
        <v>1</v>
      </c>
      <c r="Y3241">
        <v>1.99</v>
      </c>
      <c r="Z3241">
        <v>4</v>
      </c>
      <c r="AA3241">
        <v>0.4975</v>
      </c>
      <c r="AB3241" s="2">
        <v>0</v>
      </c>
      <c r="AC3241" s="1">
        <v>0</v>
      </c>
      <c r="AD3241" s="7">
        <v>43552</v>
      </c>
      <c r="AE3241" s="7">
        <v>43552</v>
      </c>
      <c r="AF3241">
        <v>0</v>
      </c>
      <c r="AG3241" t="s">
        <v>53</v>
      </c>
      <c r="AH3241" s="2">
        <v>0</v>
      </c>
      <c r="AI3241" s="1">
        <v>0</v>
      </c>
      <c r="AJ3241" s="1">
        <v>0</v>
      </c>
      <c r="AK3241" s="60" t="str">
        <f>+IF(Tabla1[[#This Row],[REQUEST_TY]]="SR MANTENIMIENTO CORRECTIVO", "EMERGENCIA", "OTROS")</f>
        <v>EMERGENCIA</v>
      </c>
      <c r="AL3241" s="6" t="str">
        <f>+_xlfn.IFS(Tabla1[[#This Row],[Veces obj]]&lt;=1,"0-1",Tabla1[[#This Row],[Veces obj]]&lt;=2,"1-2",Tabla1[[#This Row],[Veces obj]]&lt;=3,"2-3",TRUE,"&gt;3")</f>
        <v>0-1</v>
      </c>
      <c r="AM3241" s="60" t="str">
        <f>+_xlfn.IFS(MONTH(Tabla1[[#This Row],[MES]])&lt;=3,"Q1",MONTH(Tabla1[[#This Row],[MES]])&lt;=6,"Q2",MONTH(Tabla1[[#This Row],[MES]])&lt;=9,"Q3",TRUE,"Q4")</f>
        <v>Q1</v>
      </c>
      <c r="AN3241" s="15" t="str">
        <f>+IFERROR(VLOOKUP(Tabla1[[#This Row],[CUENTA]],CTAS[],2,0),"OTROS")</f>
        <v>OTROS</v>
      </c>
      <c r="AP3241" s="15" t="str">
        <f>+IFERROR(VLOOKUP(Tabla1[[#This Row],[EMPLEADO]],IS[],3,0),"OTROS")</f>
        <v>OTROS</v>
      </c>
      <c r="AQ3241" s="15" t="str">
        <f>+IFERROR(VLOOKUP(Tabla1[[#This Row],[EMPLEADO]],IS[[NÓMINA]:[INGENIERO]],2,0),"OTROS")</f>
        <v>OTROS</v>
      </c>
    </row>
    <row r="3242" spans="1:43" x14ac:dyDescent="0.25">
      <c r="A3242" t="s">
        <v>7477</v>
      </c>
      <c r="B3242">
        <v>1</v>
      </c>
      <c r="C3242" t="s">
        <v>9830</v>
      </c>
      <c r="D3242" t="s">
        <v>38</v>
      </c>
      <c r="E3242" t="s">
        <v>231</v>
      </c>
      <c r="F3242" t="s">
        <v>9831</v>
      </c>
      <c r="G3242" s="17" t="s">
        <v>9832</v>
      </c>
      <c r="H3242" t="s">
        <v>58</v>
      </c>
      <c r="I3242" t="s">
        <v>43</v>
      </c>
      <c r="J3242" t="s">
        <v>8</v>
      </c>
      <c r="K3242" t="s">
        <v>1273</v>
      </c>
      <c r="L3242" t="s">
        <v>3264</v>
      </c>
      <c r="M3242" t="s">
        <v>736</v>
      </c>
      <c r="N3242">
        <v>0</v>
      </c>
      <c r="O3242" t="s">
        <v>47</v>
      </c>
      <c r="P3242">
        <v>149</v>
      </c>
      <c r="Q3242" t="s">
        <v>48</v>
      </c>
      <c r="R3242" t="s">
        <v>235</v>
      </c>
      <c r="S3242" t="s">
        <v>50</v>
      </c>
      <c r="T3242" t="s">
        <v>51</v>
      </c>
      <c r="U3242" t="s">
        <v>52</v>
      </c>
      <c r="V3242">
        <v>1.05</v>
      </c>
      <c r="W3242" s="1">
        <v>750.75000000000011</v>
      </c>
      <c r="X3242">
        <v>1</v>
      </c>
      <c r="Y3242">
        <v>3.3</v>
      </c>
      <c r="Z3242">
        <v>5</v>
      </c>
      <c r="AA3242">
        <v>0.65999999999999992</v>
      </c>
      <c r="AB3242" s="2">
        <v>0</v>
      </c>
      <c r="AC3242" s="1">
        <v>0</v>
      </c>
      <c r="AD3242" s="7">
        <v>43551</v>
      </c>
      <c r="AE3242" s="7">
        <v>43551</v>
      </c>
      <c r="AF3242">
        <v>0</v>
      </c>
      <c r="AG3242" t="s">
        <v>53</v>
      </c>
      <c r="AH3242" s="2">
        <v>0</v>
      </c>
      <c r="AI3242" s="1">
        <v>0</v>
      </c>
      <c r="AJ3242" s="1">
        <v>0</v>
      </c>
      <c r="AK3242" s="60" t="str">
        <f>+IF(Tabla1[[#This Row],[REQUEST_TY]]="SR MANTENIMIENTO CORRECTIVO", "EMERGENCIA", "OTROS")</f>
        <v>EMERGENCIA</v>
      </c>
      <c r="AL3242" s="6" t="str">
        <f>+_xlfn.IFS(Tabla1[[#This Row],[Veces obj]]&lt;=1,"0-1",Tabla1[[#This Row],[Veces obj]]&lt;=2,"1-2",Tabla1[[#This Row],[Veces obj]]&lt;=3,"2-3",TRUE,"&gt;3")</f>
        <v>0-1</v>
      </c>
      <c r="AM3242" s="60" t="str">
        <f>+_xlfn.IFS(MONTH(Tabla1[[#This Row],[MES]])&lt;=3,"Q1",MONTH(Tabla1[[#This Row],[MES]])&lt;=6,"Q2",MONTH(Tabla1[[#This Row],[MES]])&lt;=9,"Q3",TRUE,"Q4")</f>
        <v>Q1</v>
      </c>
      <c r="AN3242" s="15" t="str">
        <f>+IFERROR(VLOOKUP(Tabla1[[#This Row],[CUENTA]],CTAS[],2,0),"OTROS")</f>
        <v>OTROS</v>
      </c>
      <c r="AP3242" s="15" t="str">
        <f>+IFERROR(VLOOKUP(Tabla1[[#This Row],[EMPLEADO]],IS[],3,0),"OTROS")</f>
        <v>OTROS</v>
      </c>
      <c r="AQ3242" s="15" t="str">
        <f>+IFERROR(VLOOKUP(Tabla1[[#This Row],[EMPLEADO]],IS[[NÓMINA]:[INGENIERO]],2,0),"OTROS")</f>
        <v>OTROS</v>
      </c>
    </row>
    <row r="3243" spans="1:43" x14ac:dyDescent="0.25">
      <c r="A3243" t="s">
        <v>7477</v>
      </c>
      <c r="B3243">
        <v>1</v>
      </c>
      <c r="C3243" t="s">
        <v>9833</v>
      </c>
      <c r="D3243" t="s">
        <v>38</v>
      </c>
      <c r="E3243" t="s">
        <v>176</v>
      </c>
      <c r="F3243" t="s">
        <v>9834</v>
      </c>
      <c r="G3243" s="17" t="s">
        <v>9835</v>
      </c>
      <c r="H3243" t="s">
        <v>1052</v>
      </c>
      <c r="I3243" t="s">
        <v>43</v>
      </c>
      <c r="J3243" t="s">
        <v>8</v>
      </c>
      <c r="K3243" t="s">
        <v>9836</v>
      </c>
      <c r="L3243" t="s">
        <v>9837</v>
      </c>
      <c r="M3243" t="s">
        <v>61</v>
      </c>
      <c r="N3243">
        <v>0</v>
      </c>
      <c r="O3243" t="s">
        <v>47</v>
      </c>
      <c r="P3243">
        <v>317</v>
      </c>
      <c r="Q3243" t="s">
        <v>48</v>
      </c>
      <c r="R3243" t="s">
        <v>49</v>
      </c>
      <c r="S3243" t="s">
        <v>50</v>
      </c>
      <c r="T3243" t="s">
        <v>51</v>
      </c>
      <c r="U3243" t="s">
        <v>52</v>
      </c>
      <c r="V3243">
        <v>1.05</v>
      </c>
      <c r="W3243" s="1">
        <v>750.75000000000011</v>
      </c>
      <c r="X3243">
        <v>1</v>
      </c>
      <c r="Y3243">
        <v>1.23</v>
      </c>
      <c r="Z3243">
        <v>5</v>
      </c>
      <c r="AA3243">
        <v>0.246</v>
      </c>
      <c r="AB3243" s="2">
        <v>0</v>
      </c>
      <c r="AC3243" s="1">
        <v>0</v>
      </c>
      <c r="AD3243" s="7">
        <v>43551</v>
      </c>
      <c r="AE3243" s="7">
        <v>43551</v>
      </c>
      <c r="AF3243">
        <v>0</v>
      </c>
      <c r="AG3243" t="s">
        <v>53</v>
      </c>
      <c r="AH3243" s="2">
        <v>0</v>
      </c>
      <c r="AI3243" s="1">
        <v>0</v>
      </c>
      <c r="AJ3243" s="1">
        <v>0</v>
      </c>
      <c r="AK3243" s="60" t="str">
        <f>+IF(Tabla1[[#This Row],[REQUEST_TY]]="SR MANTENIMIENTO CORRECTIVO", "EMERGENCIA", "OTROS")</f>
        <v>EMERGENCIA</v>
      </c>
      <c r="AL3243" s="6" t="str">
        <f>+_xlfn.IFS(Tabla1[[#This Row],[Veces obj]]&lt;=1,"0-1",Tabla1[[#This Row],[Veces obj]]&lt;=2,"1-2",Tabla1[[#This Row],[Veces obj]]&lt;=3,"2-3",TRUE,"&gt;3")</f>
        <v>0-1</v>
      </c>
      <c r="AM3243" s="60" t="str">
        <f>+_xlfn.IFS(MONTH(Tabla1[[#This Row],[MES]])&lt;=3,"Q1",MONTH(Tabla1[[#This Row],[MES]])&lt;=6,"Q2",MONTH(Tabla1[[#This Row],[MES]])&lt;=9,"Q3",TRUE,"Q4")</f>
        <v>Q1</v>
      </c>
      <c r="AN3243" s="15" t="str">
        <f>+IFERROR(VLOOKUP(Tabla1[[#This Row],[CUENTA]],CTAS[],2,0),"OTROS")</f>
        <v>OTROS</v>
      </c>
      <c r="AP3243" s="15" t="str">
        <f>+IFERROR(VLOOKUP(Tabla1[[#This Row],[EMPLEADO]],IS[],3,0),"OTROS")</f>
        <v>OTROS</v>
      </c>
      <c r="AQ3243" s="15" t="str">
        <f>+IFERROR(VLOOKUP(Tabla1[[#This Row],[EMPLEADO]],IS[[NÓMINA]:[INGENIERO]],2,0),"OTROS")</f>
        <v>OTROS</v>
      </c>
    </row>
    <row r="3244" spans="1:43" x14ac:dyDescent="0.25">
      <c r="A3244" t="s">
        <v>7477</v>
      </c>
      <c r="B3244">
        <v>1</v>
      </c>
      <c r="C3244" t="s">
        <v>9838</v>
      </c>
      <c r="D3244" t="s">
        <v>38</v>
      </c>
      <c r="E3244" t="s">
        <v>176</v>
      </c>
      <c r="F3244" t="s">
        <v>9839</v>
      </c>
      <c r="G3244" s="17" t="s">
        <v>9840</v>
      </c>
      <c r="H3244" t="s">
        <v>1052</v>
      </c>
      <c r="I3244" t="s">
        <v>43</v>
      </c>
      <c r="J3244" t="s">
        <v>8</v>
      </c>
      <c r="K3244" t="s">
        <v>9836</v>
      </c>
      <c r="L3244" t="s">
        <v>9837</v>
      </c>
      <c r="M3244" t="s">
        <v>61</v>
      </c>
      <c r="N3244">
        <v>0</v>
      </c>
      <c r="O3244" t="s">
        <v>47</v>
      </c>
      <c r="P3244">
        <v>219</v>
      </c>
      <c r="Q3244" t="s">
        <v>48</v>
      </c>
      <c r="R3244" t="s">
        <v>49</v>
      </c>
      <c r="S3244" t="s">
        <v>50</v>
      </c>
      <c r="T3244" t="s">
        <v>51</v>
      </c>
      <c r="U3244" t="s">
        <v>52</v>
      </c>
      <c r="V3244">
        <v>1.05</v>
      </c>
      <c r="W3244" s="1">
        <v>750.75000000000011</v>
      </c>
      <c r="X3244">
        <v>1</v>
      </c>
      <c r="Y3244">
        <v>1.9</v>
      </c>
      <c r="Z3244">
        <v>5</v>
      </c>
      <c r="AA3244">
        <v>0.38</v>
      </c>
      <c r="AB3244" s="2">
        <v>0</v>
      </c>
      <c r="AC3244" s="1">
        <v>0</v>
      </c>
      <c r="AD3244" s="7">
        <v>43551</v>
      </c>
      <c r="AE3244" s="7">
        <v>43551</v>
      </c>
      <c r="AF3244">
        <v>0</v>
      </c>
      <c r="AG3244" t="s">
        <v>53</v>
      </c>
      <c r="AH3244" s="2">
        <v>0</v>
      </c>
      <c r="AI3244" s="1">
        <v>0</v>
      </c>
      <c r="AJ3244" s="1">
        <v>0</v>
      </c>
      <c r="AK3244" s="60" t="str">
        <f>+IF(Tabla1[[#This Row],[REQUEST_TY]]="SR MANTENIMIENTO CORRECTIVO", "EMERGENCIA", "OTROS")</f>
        <v>EMERGENCIA</v>
      </c>
      <c r="AL3244" s="6" t="str">
        <f>+_xlfn.IFS(Tabla1[[#This Row],[Veces obj]]&lt;=1,"0-1",Tabla1[[#This Row],[Veces obj]]&lt;=2,"1-2",Tabla1[[#This Row],[Veces obj]]&lt;=3,"2-3",TRUE,"&gt;3")</f>
        <v>0-1</v>
      </c>
      <c r="AM3244" s="60" t="str">
        <f>+_xlfn.IFS(MONTH(Tabla1[[#This Row],[MES]])&lt;=3,"Q1",MONTH(Tabla1[[#This Row],[MES]])&lt;=6,"Q2",MONTH(Tabla1[[#This Row],[MES]])&lt;=9,"Q3",TRUE,"Q4")</f>
        <v>Q1</v>
      </c>
      <c r="AN3244" s="15" t="str">
        <f>+IFERROR(VLOOKUP(Tabla1[[#This Row],[CUENTA]],CTAS[],2,0),"OTROS")</f>
        <v>OTROS</v>
      </c>
      <c r="AP3244" s="15" t="str">
        <f>+IFERROR(VLOOKUP(Tabla1[[#This Row],[EMPLEADO]],IS[],3,0),"OTROS")</f>
        <v>OTROS</v>
      </c>
      <c r="AQ3244" s="15" t="str">
        <f>+IFERROR(VLOOKUP(Tabla1[[#This Row],[EMPLEADO]],IS[[NÓMINA]:[INGENIERO]],2,0),"OTROS")</f>
        <v>OTROS</v>
      </c>
    </row>
    <row r="3245" spans="1:43" x14ac:dyDescent="0.25">
      <c r="A3245" t="s">
        <v>7477</v>
      </c>
      <c r="B3245">
        <v>1</v>
      </c>
      <c r="C3245" t="s">
        <v>9841</v>
      </c>
      <c r="D3245" t="s">
        <v>38</v>
      </c>
      <c r="E3245" t="s">
        <v>747</v>
      </c>
      <c r="F3245" t="s">
        <v>9842</v>
      </c>
      <c r="G3245" s="17" t="s">
        <v>9843</v>
      </c>
      <c r="H3245" t="s">
        <v>124</v>
      </c>
      <c r="I3245" t="s">
        <v>43</v>
      </c>
      <c r="J3245" t="s">
        <v>8</v>
      </c>
      <c r="K3245" t="s">
        <v>2868</v>
      </c>
      <c r="L3245" t="s">
        <v>2869</v>
      </c>
      <c r="M3245" t="s">
        <v>94</v>
      </c>
      <c r="N3245">
        <v>0</v>
      </c>
      <c r="O3245" t="s">
        <v>47</v>
      </c>
      <c r="P3245">
        <v>195</v>
      </c>
      <c r="Q3245" t="s">
        <v>48</v>
      </c>
      <c r="R3245" t="s">
        <v>95</v>
      </c>
      <c r="S3245" t="s">
        <v>64</v>
      </c>
      <c r="T3245" t="s">
        <v>51</v>
      </c>
      <c r="U3245" t="s">
        <v>96</v>
      </c>
      <c r="V3245">
        <v>1.1000000000000001</v>
      </c>
      <c r="W3245" s="1">
        <v>1501.5000000000002</v>
      </c>
      <c r="X3245">
        <v>1</v>
      </c>
      <c r="Y3245">
        <v>2.33</v>
      </c>
      <c r="Z3245">
        <v>5</v>
      </c>
      <c r="AA3245">
        <v>0.46600000000000003</v>
      </c>
      <c r="AB3245" s="2">
        <v>0</v>
      </c>
      <c r="AC3245" s="1">
        <v>0</v>
      </c>
      <c r="AD3245" s="7">
        <v>43551</v>
      </c>
      <c r="AE3245" s="7">
        <v>43551</v>
      </c>
      <c r="AF3245">
        <v>0</v>
      </c>
      <c r="AG3245" t="s">
        <v>53</v>
      </c>
      <c r="AH3245" s="2">
        <v>0</v>
      </c>
      <c r="AI3245" s="1">
        <v>0</v>
      </c>
      <c r="AJ3245" s="1">
        <v>0</v>
      </c>
      <c r="AK3245" s="60" t="str">
        <f>+IF(Tabla1[[#This Row],[REQUEST_TY]]="SR MANTENIMIENTO CORRECTIVO", "EMERGENCIA", "OTROS")</f>
        <v>EMERGENCIA</v>
      </c>
      <c r="AL3245" s="6" t="str">
        <f>+_xlfn.IFS(Tabla1[[#This Row],[Veces obj]]&lt;=1,"0-1",Tabla1[[#This Row],[Veces obj]]&lt;=2,"1-2",Tabla1[[#This Row],[Veces obj]]&lt;=3,"2-3",TRUE,"&gt;3")</f>
        <v>0-1</v>
      </c>
      <c r="AM3245" s="60" t="str">
        <f>+_xlfn.IFS(MONTH(Tabla1[[#This Row],[MES]])&lt;=3,"Q1",MONTH(Tabla1[[#This Row],[MES]])&lt;=6,"Q2",MONTH(Tabla1[[#This Row],[MES]])&lt;=9,"Q3",TRUE,"Q4")</f>
        <v>Q1</v>
      </c>
      <c r="AN3245" s="15" t="str">
        <f>+IFERROR(VLOOKUP(Tabla1[[#This Row],[CUENTA]],CTAS[],2,0),"OTROS")</f>
        <v>OTROS</v>
      </c>
      <c r="AP3245" s="15" t="str">
        <f>+IFERROR(VLOOKUP(Tabla1[[#This Row],[EMPLEADO]],IS[],3,0),"OTROS")</f>
        <v>JUAREZ</v>
      </c>
      <c r="AQ3245" s="15" t="str">
        <f>+IFERROR(VLOOKUP(Tabla1[[#This Row],[EMPLEADO]],IS[[NÓMINA]:[INGENIERO]],2,0),"OTROS")</f>
        <v>MIGUEL COTA</v>
      </c>
    </row>
    <row r="3246" spans="1:43" x14ac:dyDescent="0.25">
      <c r="A3246" t="s">
        <v>7477</v>
      </c>
      <c r="B3246">
        <v>1</v>
      </c>
      <c r="C3246" t="s">
        <v>9844</v>
      </c>
      <c r="D3246" t="s">
        <v>38</v>
      </c>
      <c r="E3246" t="s">
        <v>76</v>
      </c>
      <c r="F3246" t="s">
        <v>9845</v>
      </c>
      <c r="G3246" s="17" t="s">
        <v>265</v>
      </c>
      <c r="H3246" t="s">
        <v>266</v>
      </c>
      <c r="I3246" t="s">
        <v>43</v>
      </c>
      <c r="J3246" t="s">
        <v>8</v>
      </c>
      <c r="K3246" t="s">
        <v>59</v>
      </c>
      <c r="L3246" t="s">
        <v>267</v>
      </c>
      <c r="M3246" t="s">
        <v>73</v>
      </c>
      <c r="N3246">
        <v>0</v>
      </c>
      <c r="O3246" t="s">
        <v>47</v>
      </c>
      <c r="P3246">
        <v>48</v>
      </c>
      <c r="Q3246" t="s">
        <v>82</v>
      </c>
      <c r="R3246" t="s">
        <v>63</v>
      </c>
      <c r="S3246" t="s">
        <v>64</v>
      </c>
      <c r="T3246" t="s">
        <v>51</v>
      </c>
      <c r="U3246" t="s">
        <v>83</v>
      </c>
      <c r="V3246">
        <v>1.05</v>
      </c>
      <c r="W3246" s="1">
        <v>1433.25</v>
      </c>
      <c r="X3246">
        <v>1</v>
      </c>
      <c r="Y3246">
        <v>0.6</v>
      </c>
      <c r="Z3246">
        <v>5</v>
      </c>
      <c r="AA3246">
        <v>0.12</v>
      </c>
      <c r="AB3246" s="2">
        <v>0</v>
      </c>
      <c r="AC3246" s="1">
        <v>0</v>
      </c>
      <c r="AD3246" s="7">
        <v>43551</v>
      </c>
      <c r="AE3246" s="7">
        <v>43551</v>
      </c>
      <c r="AF3246">
        <v>0</v>
      </c>
      <c r="AG3246" t="s">
        <v>53</v>
      </c>
      <c r="AH3246" s="2">
        <v>0</v>
      </c>
      <c r="AI3246" s="1">
        <v>0</v>
      </c>
      <c r="AJ3246" s="1">
        <v>0</v>
      </c>
      <c r="AK3246" s="60" t="str">
        <f>+IF(Tabla1[[#This Row],[REQUEST_TY]]="SR MANTENIMIENTO CORRECTIVO", "EMERGENCIA", "OTROS")</f>
        <v>EMERGENCIA</v>
      </c>
      <c r="AL3246" s="6" t="str">
        <f>+_xlfn.IFS(Tabla1[[#This Row],[Veces obj]]&lt;=1,"0-1",Tabla1[[#This Row],[Veces obj]]&lt;=2,"1-2",Tabla1[[#This Row],[Veces obj]]&lt;=3,"2-3",TRUE,"&gt;3")</f>
        <v>0-1</v>
      </c>
      <c r="AM3246" s="60" t="str">
        <f>+_xlfn.IFS(MONTH(Tabla1[[#This Row],[MES]])&lt;=3,"Q1",MONTH(Tabla1[[#This Row],[MES]])&lt;=6,"Q2",MONTH(Tabla1[[#This Row],[MES]])&lt;=9,"Q3",TRUE,"Q4")</f>
        <v>Q1</v>
      </c>
      <c r="AN3246" s="15" t="str">
        <f>+IFERROR(VLOOKUP(Tabla1[[#This Row],[CUENTA]],CTAS[],2,0),"OTROS")</f>
        <v>OTROS</v>
      </c>
      <c r="AP3246" s="15" t="str">
        <f>+IFERROR(VLOOKUP(Tabla1[[#This Row],[EMPLEADO]],IS[],3,0),"OTROS")</f>
        <v>JUAREZ</v>
      </c>
      <c r="AQ3246" s="15" t="str">
        <f>+IFERROR(VLOOKUP(Tabla1[[#This Row],[EMPLEADO]],IS[[NÓMINA]:[INGENIERO]],2,0),"OTROS")</f>
        <v>CESAR MAR</v>
      </c>
    </row>
    <row r="3247" spans="1:43" x14ac:dyDescent="0.25">
      <c r="A3247" t="s">
        <v>7477</v>
      </c>
      <c r="B3247">
        <v>1</v>
      </c>
      <c r="C3247" t="s">
        <v>9846</v>
      </c>
      <c r="D3247" t="s">
        <v>3370</v>
      </c>
      <c r="E3247" t="s">
        <v>39</v>
      </c>
      <c r="F3247" t="s">
        <v>9847</v>
      </c>
      <c r="G3247" s="17" t="s">
        <v>9618</v>
      </c>
      <c r="H3247" t="s">
        <v>691</v>
      </c>
      <c r="I3247" t="s">
        <v>43</v>
      </c>
      <c r="J3247" t="s">
        <v>8</v>
      </c>
      <c r="K3247" t="s">
        <v>102</v>
      </c>
      <c r="L3247" t="s">
        <v>753</v>
      </c>
      <c r="M3247" t="s">
        <v>215</v>
      </c>
      <c r="N3247">
        <v>0</v>
      </c>
      <c r="O3247" t="s">
        <v>47</v>
      </c>
      <c r="P3247" t="s">
        <v>822</v>
      </c>
      <c r="Q3247" t="s">
        <v>48</v>
      </c>
      <c r="R3247" t="s">
        <v>49</v>
      </c>
      <c r="S3247" t="s">
        <v>50</v>
      </c>
      <c r="T3247" t="s">
        <v>51</v>
      </c>
      <c r="U3247" t="s">
        <v>52</v>
      </c>
      <c r="V3247">
        <v>1</v>
      </c>
      <c r="W3247" s="1">
        <v>1072.5000000000002</v>
      </c>
      <c r="X3247">
        <v>0</v>
      </c>
      <c r="Y3247">
        <v>5</v>
      </c>
      <c r="Z3247">
        <v>5</v>
      </c>
      <c r="AA3247">
        <v>1</v>
      </c>
      <c r="AB3247" s="2">
        <v>0</v>
      </c>
      <c r="AC3247" s="1">
        <v>0</v>
      </c>
      <c r="AD3247" s="7">
        <v>43551</v>
      </c>
      <c r="AE3247" s="7">
        <v>43552</v>
      </c>
      <c r="AF3247">
        <v>1</v>
      </c>
      <c r="AG3247" t="s">
        <v>53</v>
      </c>
      <c r="AH3247" s="2">
        <v>0</v>
      </c>
      <c r="AI3247" s="1">
        <v>0</v>
      </c>
      <c r="AJ3247" s="1">
        <v>0</v>
      </c>
      <c r="AK3247" s="60" t="str">
        <f>+IF(Tabla1[[#This Row],[REQUEST_TY]]="SR MANTENIMIENTO CORRECTIVO", "EMERGENCIA", "OTROS")</f>
        <v>OTROS</v>
      </c>
      <c r="AL3247" s="6" t="str">
        <f>+_xlfn.IFS(Tabla1[[#This Row],[Veces obj]]&lt;=1,"0-1",Tabla1[[#This Row],[Veces obj]]&lt;=2,"1-2",Tabla1[[#This Row],[Veces obj]]&lt;=3,"2-3",TRUE,"&gt;3")</f>
        <v>0-1</v>
      </c>
      <c r="AM3247" s="60" t="str">
        <f>+_xlfn.IFS(MONTH(Tabla1[[#This Row],[MES]])&lt;=3,"Q1",MONTH(Tabla1[[#This Row],[MES]])&lt;=6,"Q2",MONTH(Tabla1[[#This Row],[MES]])&lt;=9,"Q3",TRUE,"Q4")</f>
        <v>Q1</v>
      </c>
      <c r="AN3247" s="15" t="str">
        <f>+IFERROR(VLOOKUP(Tabla1[[#This Row],[CUENTA]],CTAS[],2,0),"OTROS")</f>
        <v>OTROS</v>
      </c>
      <c r="AP3247" s="15" t="str">
        <f>+IFERROR(VLOOKUP(Tabla1[[#This Row],[EMPLEADO]],IS[],3,0),"OTROS")</f>
        <v>OTROS</v>
      </c>
      <c r="AQ3247" s="15" t="str">
        <f>+IFERROR(VLOOKUP(Tabla1[[#This Row],[EMPLEADO]],IS[[NÓMINA]:[INGENIERO]],2,0),"OTROS")</f>
        <v>OTROS</v>
      </c>
    </row>
    <row r="3248" spans="1:43" x14ac:dyDescent="0.25">
      <c r="A3248" t="s">
        <v>7477</v>
      </c>
      <c r="B3248">
        <v>1</v>
      </c>
      <c r="C3248" t="s">
        <v>9848</v>
      </c>
      <c r="D3248" t="s">
        <v>38</v>
      </c>
      <c r="E3248" t="s">
        <v>39</v>
      </c>
      <c r="F3248" t="s">
        <v>9849</v>
      </c>
      <c r="G3248" s="17" t="s">
        <v>9850</v>
      </c>
      <c r="H3248" t="s">
        <v>42</v>
      </c>
      <c r="I3248" t="s">
        <v>43</v>
      </c>
      <c r="J3248" t="s">
        <v>8</v>
      </c>
      <c r="K3248" t="s">
        <v>44</v>
      </c>
      <c r="L3248" t="s">
        <v>9851</v>
      </c>
      <c r="M3248" t="s">
        <v>9852</v>
      </c>
      <c r="N3248">
        <v>1</v>
      </c>
      <c r="O3248" t="s">
        <v>47</v>
      </c>
      <c r="P3248">
        <v>181</v>
      </c>
      <c r="Q3248" t="s">
        <v>48</v>
      </c>
      <c r="R3248" t="s">
        <v>49</v>
      </c>
      <c r="S3248" t="s">
        <v>50</v>
      </c>
      <c r="T3248" t="s">
        <v>51</v>
      </c>
      <c r="U3248" t="s">
        <v>52</v>
      </c>
      <c r="V3248">
        <v>1.05</v>
      </c>
      <c r="W3248" s="1">
        <v>0</v>
      </c>
      <c r="X3248">
        <v>1</v>
      </c>
      <c r="Y3248">
        <v>0.51</v>
      </c>
      <c r="Z3248">
        <v>5</v>
      </c>
      <c r="AA3248">
        <v>0.10200000000000001</v>
      </c>
      <c r="AB3248" s="2">
        <v>0</v>
      </c>
      <c r="AC3248" s="1">
        <v>0</v>
      </c>
      <c r="AD3248" s="7">
        <v>43551</v>
      </c>
      <c r="AE3248" s="7">
        <v>43551</v>
      </c>
      <c r="AF3248">
        <v>0</v>
      </c>
      <c r="AG3248" t="s">
        <v>53</v>
      </c>
      <c r="AH3248" s="2">
        <v>0</v>
      </c>
      <c r="AI3248" s="1">
        <v>0</v>
      </c>
      <c r="AJ3248" s="1">
        <v>0</v>
      </c>
      <c r="AK3248" s="60" t="str">
        <f>+IF(Tabla1[[#This Row],[REQUEST_TY]]="SR MANTENIMIENTO CORRECTIVO", "EMERGENCIA", "OTROS")</f>
        <v>EMERGENCIA</v>
      </c>
      <c r="AL3248" s="6" t="str">
        <f>+_xlfn.IFS(Tabla1[[#This Row],[Veces obj]]&lt;=1,"0-1",Tabla1[[#This Row],[Veces obj]]&lt;=2,"1-2",Tabla1[[#This Row],[Veces obj]]&lt;=3,"2-3",TRUE,"&gt;3")</f>
        <v>0-1</v>
      </c>
      <c r="AM3248" s="60" t="str">
        <f>+_xlfn.IFS(MONTH(Tabla1[[#This Row],[MES]])&lt;=3,"Q1",MONTH(Tabla1[[#This Row],[MES]])&lt;=6,"Q2",MONTH(Tabla1[[#This Row],[MES]])&lt;=9,"Q3",TRUE,"Q4")</f>
        <v>Q1</v>
      </c>
      <c r="AN3248" s="15" t="str">
        <f>+IFERROR(VLOOKUP(Tabla1[[#This Row],[CUENTA]],CTAS[],2,0),"OTROS")</f>
        <v>OTROS</v>
      </c>
      <c r="AP3248" s="15" t="str">
        <f>+IFERROR(VLOOKUP(Tabla1[[#This Row],[EMPLEADO]],IS[],3,0),"OTROS")</f>
        <v>OTROS</v>
      </c>
      <c r="AQ3248" s="15" t="str">
        <f>+IFERROR(VLOOKUP(Tabla1[[#This Row],[EMPLEADO]],IS[[NÓMINA]:[INGENIERO]],2,0),"OTROS")</f>
        <v>OTROS</v>
      </c>
    </row>
    <row r="3249" spans="1:43" x14ac:dyDescent="0.25">
      <c r="A3249" t="s">
        <v>7477</v>
      </c>
      <c r="B3249">
        <v>1</v>
      </c>
      <c r="C3249" t="s">
        <v>9853</v>
      </c>
      <c r="D3249" t="s">
        <v>3346</v>
      </c>
      <c r="E3249" t="s">
        <v>39</v>
      </c>
      <c r="F3249" t="s">
        <v>9854</v>
      </c>
      <c r="G3249" s="17" t="s">
        <v>6395</v>
      </c>
      <c r="H3249" t="s">
        <v>101</v>
      </c>
      <c r="I3249" t="s">
        <v>43</v>
      </c>
      <c r="J3249" t="s">
        <v>8</v>
      </c>
      <c r="K3249" t="s">
        <v>798</v>
      </c>
      <c r="L3249" t="s">
        <v>8445</v>
      </c>
      <c r="M3249" t="s">
        <v>1269</v>
      </c>
      <c r="N3249">
        <v>1</v>
      </c>
      <c r="O3249" t="s">
        <v>105</v>
      </c>
      <c r="P3249" t="s">
        <v>822</v>
      </c>
      <c r="Q3249" t="s">
        <v>48</v>
      </c>
      <c r="R3249" t="s">
        <v>49</v>
      </c>
      <c r="S3249" t="s">
        <v>50</v>
      </c>
      <c r="T3249" t="s">
        <v>51</v>
      </c>
      <c r="U3249" t="s">
        <v>52</v>
      </c>
      <c r="V3249">
        <v>1</v>
      </c>
      <c r="W3249" s="1">
        <v>0</v>
      </c>
      <c r="X3249">
        <v>0</v>
      </c>
      <c r="Y3249">
        <v>5</v>
      </c>
      <c r="Z3249">
        <v>5</v>
      </c>
      <c r="AA3249">
        <v>1</v>
      </c>
      <c r="AB3249" s="2">
        <v>0</v>
      </c>
      <c r="AC3249" s="1">
        <v>0</v>
      </c>
      <c r="AD3249" s="7">
        <v>43551</v>
      </c>
      <c r="AE3249" s="7">
        <v>43551</v>
      </c>
      <c r="AF3249">
        <v>0</v>
      </c>
      <c r="AG3249" t="s">
        <v>53</v>
      </c>
      <c r="AH3249" s="2">
        <v>0</v>
      </c>
      <c r="AI3249" s="1">
        <v>0</v>
      </c>
      <c r="AJ3249" s="1">
        <v>0</v>
      </c>
      <c r="AK3249" s="60" t="str">
        <f>+IF(Tabla1[[#This Row],[REQUEST_TY]]="SR MANTENIMIENTO CORRECTIVO", "EMERGENCIA", "OTROS")</f>
        <v>OTROS</v>
      </c>
      <c r="AL3249" s="6" t="str">
        <f>+_xlfn.IFS(Tabla1[[#This Row],[Veces obj]]&lt;=1,"0-1",Tabla1[[#This Row],[Veces obj]]&lt;=2,"1-2",Tabla1[[#This Row],[Veces obj]]&lt;=3,"2-3",TRUE,"&gt;3")</f>
        <v>0-1</v>
      </c>
      <c r="AM3249" s="60" t="str">
        <f>+_xlfn.IFS(MONTH(Tabla1[[#This Row],[MES]])&lt;=3,"Q1",MONTH(Tabla1[[#This Row],[MES]])&lt;=6,"Q2",MONTH(Tabla1[[#This Row],[MES]])&lt;=9,"Q3",TRUE,"Q4")</f>
        <v>Q1</v>
      </c>
      <c r="AN3249" s="15" t="str">
        <f>+IFERROR(VLOOKUP(Tabla1[[#This Row],[CUENTA]],CTAS[],2,0),"OTROS")</f>
        <v>OTROS</v>
      </c>
      <c r="AP3249" s="15" t="str">
        <f>+IFERROR(VLOOKUP(Tabla1[[#This Row],[EMPLEADO]],IS[],3,0),"OTROS")</f>
        <v>OTROS</v>
      </c>
      <c r="AQ3249" s="15" t="str">
        <f>+IFERROR(VLOOKUP(Tabla1[[#This Row],[EMPLEADO]],IS[[NÓMINA]:[INGENIERO]],2,0),"OTROS")</f>
        <v>OTROS</v>
      </c>
    </row>
    <row r="3250" spans="1:43" x14ac:dyDescent="0.25">
      <c r="A3250" t="s">
        <v>7477</v>
      </c>
      <c r="B3250">
        <v>1</v>
      </c>
      <c r="C3250" t="s">
        <v>9855</v>
      </c>
      <c r="D3250" t="s">
        <v>3346</v>
      </c>
      <c r="E3250" t="s">
        <v>558</v>
      </c>
      <c r="F3250" t="s">
        <v>9856</v>
      </c>
      <c r="G3250" s="17" t="s">
        <v>2273</v>
      </c>
      <c r="H3250" t="s">
        <v>101</v>
      </c>
      <c r="I3250" t="s">
        <v>43</v>
      </c>
      <c r="J3250" t="s">
        <v>8</v>
      </c>
      <c r="K3250" t="s">
        <v>798</v>
      </c>
      <c r="L3250" t="s">
        <v>8445</v>
      </c>
      <c r="M3250" t="s">
        <v>1269</v>
      </c>
      <c r="N3250">
        <v>1</v>
      </c>
      <c r="O3250" t="s">
        <v>105</v>
      </c>
      <c r="P3250" t="s">
        <v>822</v>
      </c>
      <c r="Q3250" t="s">
        <v>48</v>
      </c>
      <c r="R3250" t="s">
        <v>95</v>
      </c>
      <c r="S3250" t="s">
        <v>64</v>
      </c>
      <c r="T3250" t="s">
        <v>51</v>
      </c>
      <c r="U3250" t="s">
        <v>96</v>
      </c>
      <c r="V3250">
        <v>1</v>
      </c>
      <c r="W3250" s="1">
        <v>0</v>
      </c>
      <c r="X3250">
        <v>0</v>
      </c>
      <c r="Y3250">
        <v>5</v>
      </c>
      <c r="Z3250">
        <v>5</v>
      </c>
      <c r="AA3250">
        <v>1</v>
      </c>
      <c r="AB3250" s="2">
        <v>0</v>
      </c>
      <c r="AC3250" s="1">
        <v>0</v>
      </c>
      <c r="AD3250" s="7">
        <v>43553</v>
      </c>
      <c r="AE3250" s="7">
        <v>43553</v>
      </c>
      <c r="AF3250">
        <v>0</v>
      </c>
      <c r="AG3250" t="s">
        <v>53</v>
      </c>
      <c r="AH3250" s="2">
        <v>0</v>
      </c>
      <c r="AI3250" s="1">
        <v>0</v>
      </c>
      <c r="AJ3250" s="1">
        <v>0</v>
      </c>
      <c r="AK3250" s="60" t="str">
        <f>+IF(Tabla1[[#This Row],[REQUEST_TY]]="SR MANTENIMIENTO CORRECTIVO", "EMERGENCIA", "OTROS")</f>
        <v>OTROS</v>
      </c>
      <c r="AL3250" s="6" t="str">
        <f>+_xlfn.IFS(Tabla1[[#This Row],[Veces obj]]&lt;=1,"0-1",Tabla1[[#This Row],[Veces obj]]&lt;=2,"1-2",Tabla1[[#This Row],[Veces obj]]&lt;=3,"2-3",TRUE,"&gt;3")</f>
        <v>0-1</v>
      </c>
      <c r="AM3250" s="60" t="str">
        <f>+_xlfn.IFS(MONTH(Tabla1[[#This Row],[MES]])&lt;=3,"Q1",MONTH(Tabla1[[#This Row],[MES]])&lt;=6,"Q2",MONTH(Tabla1[[#This Row],[MES]])&lt;=9,"Q3",TRUE,"Q4")</f>
        <v>Q1</v>
      </c>
      <c r="AN3250" s="15" t="str">
        <f>+IFERROR(VLOOKUP(Tabla1[[#This Row],[CUENTA]],CTAS[],2,0),"OTROS")</f>
        <v>OTROS</v>
      </c>
      <c r="AP3250" s="15" t="str">
        <f>+IFERROR(VLOOKUP(Tabla1[[#This Row],[EMPLEADO]],IS[],3,0),"OTROS")</f>
        <v>OTROS</v>
      </c>
      <c r="AQ3250" s="15" t="str">
        <f>+IFERROR(VLOOKUP(Tabla1[[#This Row],[EMPLEADO]],IS[[NÓMINA]:[INGENIERO]],2,0),"OTROS")</f>
        <v>OTROS</v>
      </c>
    </row>
    <row r="3251" spans="1:43" x14ac:dyDescent="0.25">
      <c r="A3251" t="s">
        <v>7477</v>
      </c>
      <c r="B3251">
        <v>1</v>
      </c>
      <c r="C3251" t="s">
        <v>9857</v>
      </c>
      <c r="D3251" t="s">
        <v>3346</v>
      </c>
      <c r="E3251" t="s">
        <v>2723</v>
      </c>
      <c r="F3251" t="s">
        <v>9858</v>
      </c>
      <c r="G3251" s="17" t="s">
        <v>4730</v>
      </c>
      <c r="H3251" t="s">
        <v>101</v>
      </c>
      <c r="I3251" t="s">
        <v>43</v>
      </c>
      <c r="J3251" t="s">
        <v>8</v>
      </c>
      <c r="K3251" t="s">
        <v>798</v>
      </c>
      <c r="L3251" t="s">
        <v>8445</v>
      </c>
      <c r="M3251" t="s">
        <v>1269</v>
      </c>
      <c r="N3251">
        <v>1</v>
      </c>
      <c r="O3251" t="s">
        <v>105</v>
      </c>
      <c r="P3251" t="s">
        <v>822</v>
      </c>
      <c r="Q3251" t="s">
        <v>48</v>
      </c>
      <c r="R3251" t="s">
        <v>242</v>
      </c>
      <c r="S3251" t="s">
        <v>64</v>
      </c>
      <c r="T3251" t="s">
        <v>51</v>
      </c>
      <c r="U3251" t="s">
        <v>96</v>
      </c>
      <c r="V3251">
        <v>1</v>
      </c>
      <c r="W3251" s="1">
        <v>0</v>
      </c>
      <c r="X3251">
        <v>0</v>
      </c>
      <c r="Y3251">
        <v>5</v>
      </c>
      <c r="Z3251">
        <v>5</v>
      </c>
      <c r="AA3251">
        <v>1</v>
      </c>
      <c r="AB3251" s="2">
        <v>0</v>
      </c>
      <c r="AC3251" s="1">
        <v>0</v>
      </c>
      <c r="AD3251" s="7">
        <v>43551</v>
      </c>
      <c r="AE3251" s="7">
        <v>43552</v>
      </c>
      <c r="AF3251">
        <v>1</v>
      </c>
      <c r="AG3251" t="s">
        <v>53</v>
      </c>
      <c r="AH3251" s="2">
        <v>0</v>
      </c>
      <c r="AI3251" s="1">
        <v>0</v>
      </c>
      <c r="AJ3251" s="1">
        <v>0</v>
      </c>
      <c r="AK3251" s="60" t="str">
        <f>+IF(Tabla1[[#This Row],[REQUEST_TY]]="SR MANTENIMIENTO CORRECTIVO", "EMERGENCIA", "OTROS")</f>
        <v>OTROS</v>
      </c>
      <c r="AL3251" s="6" t="str">
        <f>+_xlfn.IFS(Tabla1[[#This Row],[Veces obj]]&lt;=1,"0-1",Tabla1[[#This Row],[Veces obj]]&lt;=2,"1-2",Tabla1[[#This Row],[Veces obj]]&lt;=3,"2-3",TRUE,"&gt;3")</f>
        <v>0-1</v>
      </c>
      <c r="AM3251" s="60" t="str">
        <f>+_xlfn.IFS(MONTH(Tabla1[[#This Row],[MES]])&lt;=3,"Q1",MONTH(Tabla1[[#This Row],[MES]])&lt;=6,"Q2",MONTH(Tabla1[[#This Row],[MES]])&lt;=9,"Q3",TRUE,"Q4")</f>
        <v>Q1</v>
      </c>
      <c r="AN3251" s="15" t="str">
        <f>+IFERROR(VLOOKUP(Tabla1[[#This Row],[CUENTA]],CTAS[],2,0),"OTROS")</f>
        <v>OTROS</v>
      </c>
      <c r="AP3251" s="15" t="str">
        <f>+IFERROR(VLOOKUP(Tabla1[[#This Row],[EMPLEADO]],IS[],3,0),"OTROS")</f>
        <v>OTROS</v>
      </c>
      <c r="AQ3251" s="15" t="str">
        <f>+IFERROR(VLOOKUP(Tabla1[[#This Row],[EMPLEADO]],IS[[NÓMINA]:[INGENIERO]],2,0),"OTROS")</f>
        <v>OTROS</v>
      </c>
    </row>
    <row r="3252" spans="1:43" x14ac:dyDescent="0.25">
      <c r="A3252" t="s">
        <v>7477</v>
      </c>
      <c r="B3252">
        <v>1</v>
      </c>
      <c r="C3252" t="s">
        <v>9859</v>
      </c>
      <c r="D3252" t="s">
        <v>3346</v>
      </c>
      <c r="E3252" t="s">
        <v>558</v>
      </c>
      <c r="F3252" t="s">
        <v>9860</v>
      </c>
      <c r="G3252" s="17" t="s">
        <v>3437</v>
      </c>
      <c r="H3252" t="s">
        <v>101</v>
      </c>
      <c r="I3252" t="s">
        <v>43</v>
      </c>
      <c r="J3252" t="s">
        <v>8</v>
      </c>
      <c r="K3252" t="s">
        <v>798</v>
      </c>
      <c r="L3252" t="s">
        <v>8445</v>
      </c>
      <c r="M3252" t="s">
        <v>1269</v>
      </c>
      <c r="N3252">
        <v>1</v>
      </c>
      <c r="O3252" t="s">
        <v>105</v>
      </c>
      <c r="P3252" t="s">
        <v>822</v>
      </c>
      <c r="Q3252" t="s">
        <v>48</v>
      </c>
      <c r="R3252" t="s">
        <v>95</v>
      </c>
      <c r="S3252" t="s">
        <v>64</v>
      </c>
      <c r="T3252" t="s">
        <v>51</v>
      </c>
      <c r="U3252" t="s">
        <v>96</v>
      </c>
      <c r="V3252">
        <v>1</v>
      </c>
      <c r="W3252" s="1">
        <v>0</v>
      </c>
      <c r="X3252">
        <v>0</v>
      </c>
      <c r="Y3252">
        <v>5</v>
      </c>
      <c r="Z3252">
        <v>5</v>
      </c>
      <c r="AA3252">
        <v>1</v>
      </c>
      <c r="AB3252" s="2">
        <v>0</v>
      </c>
      <c r="AC3252" s="1">
        <v>0</v>
      </c>
      <c r="AD3252" s="7">
        <v>43551</v>
      </c>
      <c r="AE3252" s="7">
        <v>43551</v>
      </c>
      <c r="AF3252">
        <v>0</v>
      </c>
      <c r="AG3252" t="s">
        <v>53</v>
      </c>
      <c r="AH3252" s="2">
        <v>0</v>
      </c>
      <c r="AI3252" s="1">
        <v>0</v>
      </c>
      <c r="AJ3252" s="1">
        <v>0</v>
      </c>
      <c r="AK3252" s="60" t="str">
        <f>+IF(Tabla1[[#This Row],[REQUEST_TY]]="SR MANTENIMIENTO CORRECTIVO", "EMERGENCIA", "OTROS")</f>
        <v>OTROS</v>
      </c>
      <c r="AL3252" s="6" t="str">
        <f>+_xlfn.IFS(Tabla1[[#This Row],[Veces obj]]&lt;=1,"0-1",Tabla1[[#This Row],[Veces obj]]&lt;=2,"1-2",Tabla1[[#This Row],[Veces obj]]&lt;=3,"2-3",TRUE,"&gt;3")</f>
        <v>0-1</v>
      </c>
      <c r="AM3252" s="60" t="str">
        <f>+_xlfn.IFS(MONTH(Tabla1[[#This Row],[MES]])&lt;=3,"Q1",MONTH(Tabla1[[#This Row],[MES]])&lt;=6,"Q2",MONTH(Tabla1[[#This Row],[MES]])&lt;=9,"Q3",TRUE,"Q4")</f>
        <v>Q1</v>
      </c>
      <c r="AN3252" s="15" t="str">
        <f>+IFERROR(VLOOKUP(Tabla1[[#This Row],[CUENTA]],CTAS[],2,0),"OTROS")</f>
        <v>OTROS</v>
      </c>
      <c r="AP3252" s="15" t="str">
        <f>+IFERROR(VLOOKUP(Tabla1[[#This Row],[EMPLEADO]],IS[],3,0),"OTROS")</f>
        <v>OTROS</v>
      </c>
      <c r="AQ3252" s="15" t="str">
        <f>+IFERROR(VLOOKUP(Tabla1[[#This Row],[EMPLEADO]],IS[[NÓMINA]:[INGENIERO]],2,0),"OTROS")</f>
        <v>OTROS</v>
      </c>
    </row>
    <row r="3253" spans="1:43" x14ac:dyDescent="0.25">
      <c r="A3253" t="s">
        <v>7477</v>
      </c>
      <c r="B3253">
        <v>1</v>
      </c>
      <c r="C3253" t="s">
        <v>9861</v>
      </c>
      <c r="D3253" t="s">
        <v>38</v>
      </c>
      <c r="E3253" t="s">
        <v>2312</v>
      </c>
      <c r="F3253" t="s">
        <v>9862</v>
      </c>
      <c r="G3253" s="17" t="s">
        <v>9863</v>
      </c>
      <c r="H3253" t="s">
        <v>592</v>
      </c>
      <c r="I3253" t="s">
        <v>43</v>
      </c>
      <c r="J3253" t="s">
        <v>8</v>
      </c>
      <c r="K3253" t="s">
        <v>117</v>
      </c>
      <c r="L3253" t="s">
        <v>118</v>
      </c>
      <c r="M3253" t="s">
        <v>119</v>
      </c>
      <c r="N3253">
        <v>0</v>
      </c>
      <c r="O3253" t="s">
        <v>47</v>
      </c>
      <c r="P3253">
        <v>2673</v>
      </c>
      <c r="Q3253" t="s">
        <v>48</v>
      </c>
      <c r="R3253" t="s">
        <v>49</v>
      </c>
      <c r="S3253" t="s">
        <v>50</v>
      </c>
      <c r="T3253" t="s">
        <v>51</v>
      </c>
      <c r="U3253" t="s">
        <v>52</v>
      </c>
      <c r="V3253">
        <v>1.05</v>
      </c>
      <c r="W3253" s="1">
        <v>750.75000000000011</v>
      </c>
      <c r="X3253">
        <v>1</v>
      </c>
      <c r="Y3253">
        <v>0.42</v>
      </c>
      <c r="Z3253">
        <v>5</v>
      </c>
      <c r="AA3253">
        <v>8.3999999999999991E-2</v>
      </c>
      <c r="AB3253" s="2">
        <v>0</v>
      </c>
      <c r="AC3253" s="1">
        <v>0</v>
      </c>
      <c r="AD3253" s="7">
        <v>43551</v>
      </c>
      <c r="AE3253" s="7">
        <v>43551</v>
      </c>
      <c r="AF3253">
        <v>0</v>
      </c>
      <c r="AG3253" t="s">
        <v>53</v>
      </c>
      <c r="AH3253" s="2">
        <v>0</v>
      </c>
      <c r="AI3253" s="1">
        <v>0</v>
      </c>
      <c r="AJ3253" s="1">
        <v>0</v>
      </c>
      <c r="AK3253" s="60" t="str">
        <f>+IF(Tabla1[[#This Row],[REQUEST_TY]]="SR MANTENIMIENTO CORRECTIVO", "EMERGENCIA", "OTROS")</f>
        <v>EMERGENCIA</v>
      </c>
      <c r="AL3253" s="6" t="str">
        <f>+_xlfn.IFS(Tabla1[[#This Row],[Veces obj]]&lt;=1,"0-1",Tabla1[[#This Row],[Veces obj]]&lt;=2,"1-2",Tabla1[[#This Row],[Veces obj]]&lt;=3,"2-3",TRUE,"&gt;3")</f>
        <v>0-1</v>
      </c>
      <c r="AM3253" s="60" t="str">
        <f>+_xlfn.IFS(MONTH(Tabla1[[#This Row],[MES]])&lt;=3,"Q1",MONTH(Tabla1[[#This Row],[MES]])&lt;=6,"Q2",MONTH(Tabla1[[#This Row],[MES]])&lt;=9,"Q3",TRUE,"Q4")</f>
        <v>Q1</v>
      </c>
      <c r="AN3253" s="15" t="str">
        <f>+IFERROR(VLOOKUP(Tabla1[[#This Row],[CUENTA]],CTAS[],2,0),"OTROS")</f>
        <v>OTROS</v>
      </c>
      <c r="AP3253" s="15" t="str">
        <f>+IFERROR(VLOOKUP(Tabla1[[#This Row],[EMPLEADO]],IS[],3,0),"OTROS")</f>
        <v>CHIHUAHUA</v>
      </c>
      <c r="AQ3253" s="15" t="str">
        <f>+IFERROR(VLOOKUP(Tabla1[[#This Row],[EMPLEADO]],IS[[NÓMINA]:[INGENIERO]],2,0),"OTROS")</f>
        <v>VICTOR MENDEZ</v>
      </c>
    </row>
    <row r="3254" spans="1:43" x14ac:dyDescent="0.25">
      <c r="A3254" t="s">
        <v>7477</v>
      </c>
      <c r="B3254">
        <v>1</v>
      </c>
      <c r="C3254" t="s">
        <v>9864</v>
      </c>
      <c r="D3254" t="s">
        <v>4762</v>
      </c>
      <c r="E3254" t="s">
        <v>2312</v>
      </c>
      <c r="F3254" t="s">
        <v>9865</v>
      </c>
      <c r="G3254" s="17" t="s">
        <v>9866</v>
      </c>
      <c r="H3254" t="s">
        <v>124</v>
      </c>
      <c r="I3254" t="s">
        <v>43</v>
      </c>
      <c r="J3254" t="s">
        <v>8</v>
      </c>
      <c r="K3254" t="s">
        <v>117</v>
      </c>
      <c r="L3254" t="s">
        <v>9867</v>
      </c>
      <c r="M3254" t="s">
        <v>94</v>
      </c>
      <c r="N3254">
        <v>0</v>
      </c>
      <c r="O3254" t="s">
        <v>47</v>
      </c>
      <c r="P3254" t="s">
        <v>822</v>
      </c>
      <c r="Q3254" t="s">
        <v>48</v>
      </c>
      <c r="R3254" t="s">
        <v>49</v>
      </c>
      <c r="S3254" t="s">
        <v>50</v>
      </c>
      <c r="T3254" t="s">
        <v>51</v>
      </c>
      <c r="U3254" t="s">
        <v>52</v>
      </c>
      <c r="V3254">
        <v>1</v>
      </c>
      <c r="W3254" s="1">
        <v>715.00000000000011</v>
      </c>
      <c r="X3254">
        <v>0</v>
      </c>
      <c r="Y3254">
        <v>5</v>
      </c>
      <c r="Z3254">
        <v>5</v>
      </c>
      <c r="AA3254">
        <v>1</v>
      </c>
      <c r="AB3254" s="2">
        <v>0</v>
      </c>
      <c r="AC3254" s="1">
        <v>0</v>
      </c>
      <c r="AD3254" s="7">
        <v>43551</v>
      </c>
      <c r="AE3254" s="7">
        <v>43552</v>
      </c>
      <c r="AF3254">
        <v>1</v>
      </c>
      <c r="AG3254" t="s">
        <v>53</v>
      </c>
      <c r="AH3254" s="2">
        <v>0</v>
      </c>
      <c r="AI3254" s="1">
        <v>0</v>
      </c>
      <c r="AJ3254" s="1">
        <v>0</v>
      </c>
      <c r="AK3254" s="60" t="str">
        <f>+IF(Tabla1[[#This Row],[REQUEST_TY]]="SR MANTENIMIENTO CORRECTIVO", "EMERGENCIA", "OTROS")</f>
        <v>OTROS</v>
      </c>
      <c r="AL3254" s="6" t="str">
        <f>+_xlfn.IFS(Tabla1[[#This Row],[Veces obj]]&lt;=1,"0-1",Tabla1[[#This Row],[Veces obj]]&lt;=2,"1-2",Tabla1[[#This Row],[Veces obj]]&lt;=3,"2-3",TRUE,"&gt;3")</f>
        <v>0-1</v>
      </c>
      <c r="AM3254" s="60" t="str">
        <f>+_xlfn.IFS(MONTH(Tabla1[[#This Row],[MES]])&lt;=3,"Q1",MONTH(Tabla1[[#This Row],[MES]])&lt;=6,"Q2",MONTH(Tabla1[[#This Row],[MES]])&lt;=9,"Q3",TRUE,"Q4")</f>
        <v>Q1</v>
      </c>
      <c r="AN3254" s="15" t="str">
        <f>+IFERROR(VLOOKUP(Tabla1[[#This Row],[CUENTA]],CTAS[],2,0),"OTROS")</f>
        <v>OTROS</v>
      </c>
      <c r="AP3254" s="15" t="str">
        <f>+IFERROR(VLOOKUP(Tabla1[[#This Row],[EMPLEADO]],IS[],3,0),"OTROS")</f>
        <v>JUAREZ</v>
      </c>
      <c r="AQ3254" s="15" t="str">
        <f>+IFERROR(VLOOKUP(Tabla1[[#This Row],[EMPLEADO]],IS[[NÓMINA]:[INGENIERO]],2,0),"OTROS")</f>
        <v>MIGUEL COTA</v>
      </c>
    </row>
    <row r="3255" spans="1:43" x14ac:dyDescent="0.25">
      <c r="A3255" t="s">
        <v>7477</v>
      </c>
      <c r="B3255">
        <v>1</v>
      </c>
      <c r="C3255" t="s">
        <v>9868</v>
      </c>
      <c r="D3255" t="s">
        <v>38</v>
      </c>
      <c r="E3255" t="s">
        <v>332</v>
      </c>
      <c r="F3255" t="s">
        <v>9869</v>
      </c>
      <c r="G3255" s="17" t="s">
        <v>2695</v>
      </c>
      <c r="H3255" t="s">
        <v>915</v>
      </c>
      <c r="I3255" t="s">
        <v>43</v>
      </c>
      <c r="J3255" t="s">
        <v>8</v>
      </c>
      <c r="K3255" t="s">
        <v>59</v>
      </c>
      <c r="L3255" t="s">
        <v>1768</v>
      </c>
      <c r="M3255" t="s">
        <v>310</v>
      </c>
      <c r="N3255">
        <v>0</v>
      </c>
      <c r="O3255" t="s">
        <v>47</v>
      </c>
      <c r="P3255">
        <v>44</v>
      </c>
      <c r="Q3255" t="s">
        <v>82</v>
      </c>
      <c r="R3255" t="s">
        <v>317</v>
      </c>
      <c r="S3255" t="s">
        <v>318</v>
      </c>
      <c r="T3255" t="s">
        <v>51</v>
      </c>
      <c r="U3255" t="s">
        <v>140</v>
      </c>
      <c r="V3255">
        <v>1.1000000000000001</v>
      </c>
      <c r="W3255" s="1">
        <v>1730.3000000000004</v>
      </c>
      <c r="X3255">
        <v>1</v>
      </c>
      <c r="Y3255">
        <v>1.43</v>
      </c>
      <c r="Z3255">
        <v>4</v>
      </c>
      <c r="AA3255">
        <v>0.35749999999999998</v>
      </c>
      <c r="AB3255" s="2">
        <v>0</v>
      </c>
      <c r="AC3255" s="1">
        <v>0</v>
      </c>
      <c r="AD3255" s="7">
        <v>43551</v>
      </c>
      <c r="AE3255" s="7">
        <v>43551</v>
      </c>
      <c r="AF3255">
        <v>0</v>
      </c>
      <c r="AG3255" t="s">
        <v>53</v>
      </c>
      <c r="AH3255" s="2">
        <v>0</v>
      </c>
      <c r="AI3255" s="1">
        <v>0</v>
      </c>
      <c r="AJ3255" s="1">
        <v>0</v>
      </c>
      <c r="AK3255" s="60" t="str">
        <f>+IF(Tabla1[[#This Row],[REQUEST_TY]]="SR MANTENIMIENTO CORRECTIVO", "EMERGENCIA", "OTROS")</f>
        <v>EMERGENCIA</v>
      </c>
      <c r="AL3255" s="6" t="str">
        <f>+_xlfn.IFS(Tabla1[[#This Row],[Veces obj]]&lt;=1,"0-1",Tabla1[[#This Row],[Veces obj]]&lt;=2,"1-2",Tabla1[[#This Row],[Veces obj]]&lt;=3,"2-3",TRUE,"&gt;3")</f>
        <v>0-1</v>
      </c>
      <c r="AM3255" s="60" t="str">
        <f>+_xlfn.IFS(MONTH(Tabla1[[#This Row],[MES]])&lt;=3,"Q1",MONTH(Tabla1[[#This Row],[MES]])&lt;=6,"Q2",MONTH(Tabla1[[#This Row],[MES]])&lt;=9,"Q3",TRUE,"Q4")</f>
        <v>Q1</v>
      </c>
      <c r="AN3255" s="15" t="str">
        <f>+IFERROR(VLOOKUP(Tabla1[[#This Row],[CUENTA]],CTAS[],2,0),"OTROS")</f>
        <v>OTROS</v>
      </c>
      <c r="AP3255" s="15" t="str">
        <f>+IFERROR(VLOOKUP(Tabla1[[#This Row],[EMPLEADO]],IS[],3,0),"OTROS")</f>
        <v>OTROS</v>
      </c>
      <c r="AQ3255" s="15" t="str">
        <f>+IFERROR(VLOOKUP(Tabla1[[#This Row],[EMPLEADO]],IS[[NÓMINA]:[INGENIERO]],2,0),"OTROS")</f>
        <v>OTROS</v>
      </c>
    </row>
    <row r="3256" spans="1:43" x14ac:dyDescent="0.25">
      <c r="A3256" t="s">
        <v>7477</v>
      </c>
      <c r="B3256">
        <v>1</v>
      </c>
      <c r="C3256" t="s">
        <v>9870</v>
      </c>
      <c r="D3256" t="s">
        <v>38</v>
      </c>
      <c r="E3256" t="s">
        <v>332</v>
      </c>
      <c r="F3256" t="s">
        <v>9869</v>
      </c>
      <c r="G3256" s="17" t="s">
        <v>5079</v>
      </c>
      <c r="H3256" t="s">
        <v>213</v>
      </c>
      <c r="I3256" t="s">
        <v>43</v>
      </c>
      <c r="J3256" t="s">
        <v>8</v>
      </c>
      <c r="K3256" t="s">
        <v>102</v>
      </c>
      <c r="L3256" t="s">
        <v>753</v>
      </c>
      <c r="M3256" t="s">
        <v>215</v>
      </c>
      <c r="N3256">
        <v>0</v>
      </c>
      <c r="O3256" t="s">
        <v>47</v>
      </c>
      <c r="P3256">
        <v>50</v>
      </c>
      <c r="Q3256" t="s">
        <v>82</v>
      </c>
      <c r="R3256" t="s">
        <v>317</v>
      </c>
      <c r="S3256" t="s">
        <v>318</v>
      </c>
      <c r="T3256" t="s">
        <v>51</v>
      </c>
      <c r="U3256" t="s">
        <v>140</v>
      </c>
      <c r="V3256">
        <v>1.1000000000000001</v>
      </c>
      <c r="W3256" s="1">
        <v>1730.3000000000004</v>
      </c>
      <c r="X3256">
        <v>1</v>
      </c>
      <c r="Y3256">
        <v>1.26</v>
      </c>
      <c r="Z3256">
        <v>4</v>
      </c>
      <c r="AA3256">
        <v>0.315</v>
      </c>
      <c r="AB3256" s="2">
        <v>0</v>
      </c>
      <c r="AC3256" s="1">
        <v>0</v>
      </c>
      <c r="AD3256" s="7">
        <v>43551</v>
      </c>
      <c r="AE3256" s="7">
        <v>43552</v>
      </c>
      <c r="AF3256">
        <v>1</v>
      </c>
      <c r="AG3256" t="s">
        <v>53</v>
      </c>
      <c r="AH3256" s="2">
        <v>0</v>
      </c>
      <c r="AI3256" s="1">
        <v>0</v>
      </c>
      <c r="AJ3256" s="1">
        <v>0</v>
      </c>
      <c r="AK3256" s="60" t="str">
        <f>+IF(Tabla1[[#This Row],[REQUEST_TY]]="SR MANTENIMIENTO CORRECTIVO", "EMERGENCIA", "OTROS")</f>
        <v>EMERGENCIA</v>
      </c>
      <c r="AL3256" s="6" t="str">
        <f>+_xlfn.IFS(Tabla1[[#This Row],[Veces obj]]&lt;=1,"0-1",Tabla1[[#This Row],[Veces obj]]&lt;=2,"1-2",Tabla1[[#This Row],[Veces obj]]&lt;=3,"2-3",TRUE,"&gt;3")</f>
        <v>0-1</v>
      </c>
      <c r="AM3256" s="60" t="str">
        <f>+_xlfn.IFS(MONTH(Tabla1[[#This Row],[MES]])&lt;=3,"Q1",MONTH(Tabla1[[#This Row],[MES]])&lt;=6,"Q2",MONTH(Tabla1[[#This Row],[MES]])&lt;=9,"Q3",TRUE,"Q4")</f>
        <v>Q1</v>
      </c>
      <c r="AN3256" s="15" t="str">
        <f>+IFERROR(VLOOKUP(Tabla1[[#This Row],[CUENTA]],CTAS[],2,0),"OTROS")</f>
        <v>OTROS</v>
      </c>
      <c r="AP3256" s="15" t="str">
        <f>+IFERROR(VLOOKUP(Tabla1[[#This Row],[EMPLEADO]],IS[],3,0),"OTROS")</f>
        <v>OTROS</v>
      </c>
      <c r="AQ3256" s="15" t="str">
        <f>+IFERROR(VLOOKUP(Tabla1[[#This Row],[EMPLEADO]],IS[[NÓMINA]:[INGENIERO]],2,0),"OTROS")</f>
        <v>OTROS</v>
      </c>
    </row>
    <row r="3257" spans="1:43" x14ac:dyDescent="0.25">
      <c r="A3257" t="s">
        <v>7477</v>
      </c>
      <c r="B3257">
        <v>1</v>
      </c>
      <c r="C3257" t="s">
        <v>9871</v>
      </c>
      <c r="D3257" t="s">
        <v>38</v>
      </c>
      <c r="E3257" t="s">
        <v>1015</v>
      </c>
      <c r="F3257" t="s">
        <v>9872</v>
      </c>
      <c r="G3257" s="17" t="s">
        <v>2422</v>
      </c>
      <c r="H3257" t="s">
        <v>679</v>
      </c>
      <c r="I3257" t="s">
        <v>43</v>
      </c>
      <c r="J3257" t="s">
        <v>8</v>
      </c>
      <c r="K3257" t="s">
        <v>59</v>
      </c>
      <c r="L3257" t="s">
        <v>1768</v>
      </c>
      <c r="M3257" t="s">
        <v>310</v>
      </c>
      <c r="N3257">
        <v>0</v>
      </c>
      <c r="O3257" t="s">
        <v>47</v>
      </c>
      <c r="P3257">
        <v>37</v>
      </c>
      <c r="Q3257" t="s">
        <v>82</v>
      </c>
      <c r="R3257" t="s">
        <v>317</v>
      </c>
      <c r="S3257" t="s">
        <v>318</v>
      </c>
      <c r="T3257" t="s">
        <v>51</v>
      </c>
      <c r="U3257" t="s">
        <v>140</v>
      </c>
      <c r="V3257">
        <v>1.1000000000000001</v>
      </c>
      <c r="W3257" s="1">
        <v>1730.3000000000004</v>
      </c>
      <c r="X3257">
        <v>1</v>
      </c>
      <c r="Y3257">
        <v>1.21</v>
      </c>
      <c r="Z3257">
        <v>4</v>
      </c>
      <c r="AA3257">
        <v>0.30249999999999999</v>
      </c>
      <c r="AB3257" s="2">
        <v>0</v>
      </c>
      <c r="AC3257" s="1">
        <v>0</v>
      </c>
      <c r="AD3257" s="7">
        <v>43551</v>
      </c>
      <c r="AE3257" s="7">
        <v>43551</v>
      </c>
      <c r="AF3257">
        <v>0</v>
      </c>
      <c r="AG3257" t="s">
        <v>53</v>
      </c>
      <c r="AH3257" s="2">
        <v>0</v>
      </c>
      <c r="AI3257" s="1">
        <v>0</v>
      </c>
      <c r="AJ3257" s="1">
        <v>0</v>
      </c>
      <c r="AK3257" s="60" t="str">
        <f>+IF(Tabla1[[#This Row],[REQUEST_TY]]="SR MANTENIMIENTO CORRECTIVO", "EMERGENCIA", "OTROS")</f>
        <v>EMERGENCIA</v>
      </c>
      <c r="AL3257" s="6" t="str">
        <f>+_xlfn.IFS(Tabla1[[#This Row],[Veces obj]]&lt;=1,"0-1",Tabla1[[#This Row],[Veces obj]]&lt;=2,"1-2",Tabla1[[#This Row],[Veces obj]]&lt;=3,"2-3",TRUE,"&gt;3")</f>
        <v>0-1</v>
      </c>
      <c r="AM3257" s="60" t="str">
        <f>+_xlfn.IFS(MONTH(Tabla1[[#This Row],[MES]])&lt;=3,"Q1",MONTH(Tabla1[[#This Row],[MES]])&lt;=6,"Q2",MONTH(Tabla1[[#This Row],[MES]])&lt;=9,"Q3",TRUE,"Q4")</f>
        <v>Q1</v>
      </c>
      <c r="AN3257" s="15" t="str">
        <f>+IFERROR(VLOOKUP(Tabla1[[#This Row],[CUENTA]],CTAS[],2,0),"OTROS")</f>
        <v>OTROS</v>
      </c>
      <c r="AP3257" s="15" t="str">
        <f>+IFERROR(VLOOKUP(Tabla1[[#This Row],[EMPLEADO]],IS[],3,0),"OTROS")</f>
        <v>OTROS</v>
      </c>
      <c r="AQ3257" s="15" t="str">
        <f>+IFERROR(VLOOKUP(Tabla1[[#This Row],[EMPLEADO]],IS[[NÓMINA]:[INGENIERO]],2,0),"OTROS")</f>
        <v>OTROS</v>
      </c>
    </row>
    <row r="3258" spans="1:43" x14ac:dyDescent="0.25">
      <c r="A3258" t="s">
        <v>7477</v>
      </c>
      <c r="B3258">
        <v>1</v>
      </c>
      <c r="C3258" t="s">
        <v>9873</v>
      </c>
      <c r="D3258" t="s">
        <v>38</v>
      </c>
      <c r="E3258" t="s">
        <v>275</v>
      </c>
      <c r="F3258" t="s">
        <v>9874</v>
      </c>
      <c r="G3258" s="17" t="s">
        <v>4680</v>
      </c>
      <c r="H3258" t="s">
        <v>691</v>
      </c>
      <c r="I3258" t="s">
        <v>43</v>
      </c>
      <c r="J3258" t="s">
        <v>8</v>
      </c>
      <c r="K3258" t="s">
        <v>370</v>
      </c>
      <c r="L3258" t="s">
        <v>3061</v>
      </c>
      <c r="M3258" t="s">
        <v>640</v>
      </c>
      <c r="N3258">
        <v>0</v>
      </c>
      <c r="O3258" t="s">
        <v>47</v>
      </c>
      <c r="P3258">
        <v>55</v>
      </c>
      <c r="Q3258" t="s">
        <v>82</v>
      </c>
      <c r="R3258" t="s">
        <v>95</v>
      </c>
      <c r="S3258" t="s">
        <v>64</v>
      </c>
      <c r="T3258" t="s">
        <v>51</v>
      </c>
      <c r="U3258" t="s">
        <v>83</v>
      </c>
      <c r="V3258">
        <v>1.05</v>
      </c>
      <c r="W3258" s="1">
        <v>1433.25</v>
      </c>
      <c r="X3258">
        <v>1</v>
      </c>
      <c r="Y3258">
        <v>2.87</v>
      </c>
      <c r="Z3258">
        <v>5</v>
      </c>
      <c r="AA3258">
        <v>0.57400000000000007</v>
      </c>
      <c r="AB3258" s="2">
        <v>0</v>
      </c>
      <c r="AC3258" s="1">
        <v>0</v>
      </c>
      <c r="AD3258" s="7">
        <v>43552</v>
      </c>
      <c r="AE3258" s="7">
        <v>43552</v>
      </c>
      <c r="AF3258">
        <v>0</v>
      </c>
      <c r="AG3258" t="s">
        <v>53</v>
      </c>
      <c r="AH3258" s="2">
        <v>0</v>
      </c>
      <c r="AI3258" s="1">
        <v>0</v>
      </c>
      <c r="AJ3258" s="1">
        <v>0</v>
      </c>
      <c r="AK3258" s="60" t="str">
        <f>+IF(Tabla1[[#This Row],[REQUEST_TY]]="SR MANTENIMIENTO CORRECTIVO", "EMERGENCIA", "OTROS")</f>
        <v>EMERGENCIA</v>
      </c>
      <c r="AL3258" s="6" t="str">
        <f>+_xlfn.IFS(Tabla1[[#This Row],[Veces obj]]&lt;=1,"0-1",Tabla1[[#This Row],[Veces obj]]&lt;=2,"1-2",Tabla1[[#This Row],[Veces obj]]&lt;=3,"2-3",TRUE,"&gt;3")</f>
        <v>0-1</v>
      </c>
      <c r="AM3258" s="60" t="str">
        <f>+_xlfn.IFS(MONTH(Tabla1[[#This Row],[MES]])&lt;=3,"Q1",MONTH(Tabla1[[#This Row],[MES]])&lt;=6,"Q2",MONTH(Tabla1[[#This Row],[MES]])&lt;=9,"Q3",TRUE,"Q4")</f>
        <v>Q1</v>
      </c>
      <c r="AN3258" s="15" t="str">
        <f>+IFERROR(VLOOKUP(Tabla1[[#This Row],[CUENTA]],CTAS[],2,0),"OTROS")</f>
        <v>OTROS</v>
      </c>
      <c r="AP3258" s="15" t="str">
        <f>+IFERROR(VLOOKUP(Tabla1[[#This Row],[EMPLEADO]],IS[],3,0),"OTROS")</f>
        <v>OTROS</v>
      </c>
      <c r="AQ3258" s="15" t="str">
        <f>+IFERROR(VLOOKUP(Tabla1[[#This Row],[EMPLEADO]],IS[[NÓMINA]:[INGENIERO]],2,0),"OTROS")</f>
        <v>OTROS</v>
      </c>
    </row>
    <row r="3259" spans="1:43" x14ac:dyDescent="0.25">
      <c r="A3259" t="s">
        <v>7477</v>
      </c>
      <c r="B3259">
        <v>1</v>
      </c>
      <c r="C3259" t="s">
        <v>9875</v>
      </c>
      <c r="D3259" t="s">
        <v>38</v>
      </c>
      <c r="E3259" t="s">
        <v>85</v>
      </c>
      <c r="F3259" t="s">
        <v>9876</v>
      </c>
      <c r="G3259" s="17" t="s">
        <v>9877</v>
      </c>
      <c r="H3259" t="s">
        <v>471</v>
      </c>
      <c r="I3259" t="s">
        <v>43</v>
      </c>
      <c r="J3259" t="s">
        <v>8</v>
      </c>
      <c r="K3259" t="s">
        <v>370</v>
      </c>
      <c r="L3259" t="s">
        <v>4698</v>
      </c>
      <c r="M3259" t="s">
        <v>131</v>
      </c>
      <c r="N3259">
        <v>0</v>
      </c>
      <c r="O3259" t="s">
        <v>47</v>
      </c>
      <c r="P3259">
        <v>99</v>
      </c>
      <c r="Q3259" t="s">
        <v>48</v>
      </c>
      <c r="R3259" t="s">
        <v>49</v>
      </c>
      <c r="S3259" t="s">
        <v>50</v>
      </c>
      <c r="T3259" t="s">
        <v>51</v>
      </c>
      <c r="U3259" t="s">
        <v>52</v>
      </c>
      <c r="V3259">
        <v>1.05</v>
      </c>
      <c r="W3259" s="1">
        <v>750.75000000000011</v>
      </c>
      <c r="X3259">
        <v>1</v>
      </c>
      <c r="Y3259">
        <v>0.95</v>
      </c>
      <c r="Z3259">
        <v>5</v>
      </c>
      <c r="AA3259">
        <v>0.19</v>
      </c>
      <c r="AB3259" s="2">
        <v>0</v>
      </c>
      <c r="AC3259" s="1">
        <v>0</v>
      </c>
      <c r="AD3259" s="7">
        <v>43551</v>
      </c>
      <c r="AE3259" s="7">
        <v>43551</v>
      </c>
      <c r="AF3259">
        <v>0</v>
      </c>
      <c r="AG3259" t="s">
        <v>53</v>
      </c>
      <c r="AH3259" s="2">
        <v>0</v>
      </c>
      <c r="AI3259" s="1">
        <v>0</v>
      </c>
      <c r="AJ3259" s="1">
        <v>0</v>
      </c>
      <c r="AK3259" s="60" t="str">
        <f>+IF(Tabla1[[#This Row],[REQUEST_TY]]="SR MANTENIMIENTO CORRECTIVO", "EMERGENCIA", "OTROS")</f>
        <v>EMERGENCIA</v>
      </c>
      <c r="AL3259" s="6" t="str">
        <f>+_xlfn.IFS(Tabla1[[#This Row],[Veces obj]]&lt;=1,"0-1",Tabla1[[#This Row],[Veces obj]]&lt;=2,"1-2",Tabla1[[#This Row],[Veces obj]]&lt;=3,"2-3",TRUE,"&gt;3")</f>
        <v>0-1</v>
      </c>
      <c r="AM3259" s="60" t="str">
        <f>+_xlfn.IFS(MONTH(Tabla1[[#This Row],[MES]])&lt;=3,"Q1",MONTH(Tabla1[[#This Row],[MES]])&lt;=6,"Q2",MONTH(Tabla1[[#This Row],[MES]])&lt;=9,"Q3",TRUE,"Q4")</f>
        <v>Q1</v>
      </c>
      <c r="AN3259" s="15" t="str">
        <f>+IFERROR(VLOOKUP(Tabla1[[#This Row],[CUENTA]],CTAS[],2,0),"OTROS")</f>
        <v>OTROS</v>
      </c>
      <c r="AP3259" s="15" t="str">
        <f>+IFERROR(VLOOKUP(Tabla1[[#This Row],[EMPLEADO]],IS[],3,0),"OTROS")</f>
        <v>OTROS</v>
      </c>
      <c r="AQ3259" s="15" t="str">
        <f>+IFERROR(VLOOKUP(Tabla1[[#This Row],[EMPLEADO]],IS[[NÓMINA]:[INGENIERO]],2,0),"OTROS")</f>
        <v>OTROS</v>
      </c>
    </row>
    <row r="3260" spans="1:43" x14ac:dyDescent="0.25">
      <c r="A3260" t="s">
        <v>7477</v>
      </c>
      <c r="B3260">
        <v>1</v>
      </c>
      <c r="C3260" t="s">
        <v>9878</v>
      </c>
      <c r="D3260" t="s">
        <v>38</v>
      </c>
      <c r="E3260" t="s">
        <v>76</v>
      </c>
      <c r="F3260" t="s">
        <v>9879</v>
      </c>
      <c r="G3260" s="17" t="s">
        <v>78</v>
      </c>
      <c r="H3260" t="s">
        <v>79</v>
      </c>
      <c r="I3260" t="s">
        <v>43</v>
      </c>
      <c r="J3260" t="s">
        <v>8</v>
      </c>
      <c r="K3260" t="s">
        <v>59</v>
      </c>
      <c r="L3260" t="s">
        <v>80</v>
      </c>
      <c r="M3260" t="s">
        <v>81</v>
      </c>
      <c r="N3260">
        <v>0</v>
      </c>
      <c r="O3260" t="s">
        <v>47</v>
      </c>
      <c r="P3260">
        <v>35</v>
      </c>
      <c r="Q3260" t="s">
        <v>82</v>
      </c>
      <c r="R3260" t="s">
        <v>63</v>
      </c>
      <c r="S3260" t="s">
        <v>64</v>
      </c>
      <c r="T3260" t="s">
        <v>51</v>
      </c>
      <c r="U3260" t="s">
        <v>83</v>
      </c>
      <c r="V3260">
        <v>1.05</v>
      </c>
      <c r="W3260" s="1">
        <v>1433.25</v>
      </c>
      <c r="X3260">
        <v>1</v>
      </c>
      <c r="Y3260">
        <v>0.7</v>
      </c>
      <c r="Z3260">
        <v>5</v>
      </c>
      <c r="AA3260">
        <v>0.13999999999999999</v>
      </c>
      <c r="AB3260" s="2">
        <v>0</v>
      </c>
      <c r="AC3260" s="1">
        <v>0</v>
      </c>
      <c r="AD3260" s="7">
        <v>43551</v>
      </c>
      <c r="AE3260" s="7">
        <v>43552</v>
      </c>
      <c r="AF3260">
        <v>1</v>
      </c>
      <c r="AG3260" t="s">
        <v>53</v>
      </c>
      <c r="AH3260" s="2">
        <v>0</v>
      </c>
      <c r="AI3260" s="1">
        <v>0</v>
      </c>
      <c r="AJ3260" s="1">
        <v>0</v>
      </c>
      <c r="AK3260" s="60" t="str">
        <f>+IF(Tabla1[[#This Row],[REQUEST_TY]]="SR MANTENIMIENTO CORRECTIVO", "EMERGENCIA", "OTROS")</f>
        <v>EMERGENCIA</v>
      </c>
      <c r="AL3260" s="6" t="str">
        <f>+_xlfn.IFS(Tabla1[[#This Row],[Veces obj]]&lt;=1,"0-1",Tabla1[[#This Row],[Veces obj]]&lt;=2,"1-2",Tabla1[[#This Row],[Veces obj]]&lt;=3,"2-3",TRUE,"&gt;3")</f>
        <v>0-1</v>
      </c>
      <c r="AM3260" s="60" t="str">
        <f>+_xlfn.IFS(MONTH(Tabla1[[#This Row],[MES]])&lt;=3,"Q1",MONTH(Tabla1[[#This Row],[MES]])&lt;=6,"Q2",MONTH(Tabla1[[#This Row],[MES]])&lt;=9,"Q3",TRUE,"Q4")</f>
        <v>Q1</v>
      </c>
      <c r="AN3260" s="15" t="str">
        <f>+IFERROR(VLOOKUP(Tabla1[[#This Row],[CUENTA]],CTAS[],2,0),"OTROS")</f>
        <v>OTROS</v>
      </c>
      <c r="AP3260" s="15" t="str">
        <f>+IFERROR(VLOOKUP(Tabla1[[#This Row],[EMPLEADO]],IS[],3,0),"OTROS")</f>
        <v>OTROS</v>
      </c>
      <c r="AQ3260" s="15" t="str">
        <f>+IFERROR(VLOOKUP(Tabla1[[#This Row],[EMPLEADO]],IS[[NÓMINA]:[INGENIERO]],2,0),"OTROS")</f>
        <v>OTROS</v>
      </c>
    </row>
    <row r="3261" spans="1:43" x14ac:dyDescent="0.25">
      <c r="A3261" t="s">
        <v>7477</v>
      </c>
      <c r="B3261">
        <v>1</v>
      </c>
      <c r="C3261" t="s">
        <v>9880</v>
      </c>
      <c r="D3261" t="s">
        <v>9881</v>
      </c>
      <c r="E3261" t="s">
        <v>67</v>
      </c>
      <c r="F3261" t="s">
        <v>9882</v>
      </c>
      <c r="G3261" s="17" t="s">
        <v>6612</v>
      </c>
      <c r="H3261" t="s">
        <v>784</v>
      </c>
      <c r="I3261" t="s">
        <v>43</v>
      </c>
      <c r="J3261" t="s">
        <v>8</v>
      </c>
      <c r="K3261" t="s">
        <v>71</v>
      </c>
      <c r="L3261" t="s">
        <v>6613</v>
      </c>
      <c r="M3261" t="s">
        <v>387</v>
      </c>
      <c r="N3261">
        <v>0</v>
      </c>
      <c r="O3261" t="s">
        <v>47</v>
      </c>
      <c r="P3261" t="s">
        <v>822</v>
      </c>
      <c r="Q3261" t="s">
        <v>48</v>
      </c>
      <c r="R3261" t="s">
        <v>74</v>
      </c>
      <c r="S3261" t="s">
        <v>50</v>
      </c>
      <c r="T3261" t="s">
        <v>51</v>
      </c>
      <c r="U3261" t="s">
        <v>52</v>
      </c>
      <c r="V3261">
        <v>1</v>
      </c>
      <c r="W3261" s="1">
        <v>715.00000000000011</v>
      </c>
      <c r="X3261">
        <v>1</v>
      </c>
      <c r="Y3261">
        <v>1.58</v>
      </c>
      <c r="Z3261">
        <v>5</v>
      </c>
      <c r="AA3261">
        <v>0.316</v>
      </c>
      <c r="AB3261" s="2">
        <v>0</v>
      </c>
      <c r="AC3261" s="1">
        <v>0</v>
      </c>
      <c r="AD3261" s="7">
        <v>43552</v>
      </c>
      <c r="AE3261" s="7">
        <v>43552</v>
      </c>
      <c r="AF3261">
        <v>0</v>
      </c>
      <c r="AG3261" t="s">
        <v>53</v>
      </c>
      <c r="AH3261" s="2">
        <v>0</v>
      </c>
      <c r="AI3261" s="1">
        <v>0</v>
      </c>
      <c r="AJ3261" s="1">
        <v>0</v>
      </c>
      <c r="AK3261" s="60" t="str">
        <f>+IF(Tabla1[[#This Row],[REQUEST_TY]]="SR MANTENIMIENTO CORRECTIVO", "EMERGENCIA", "OTROS")</f>
        <v>OTROS</v>
      </c>
      <c r="AL3261" s="6" t="str">
        <f>+_xlfn.IFS(Tabla1[[#This Row],[Veces obj]]&lt;=1,"0-1",Tabla1[[#This Row],[Veces obj]]&lt;=2,"1-2",Tabla1[[#This Row],[Veces obj]]&lt;=3,"2-3",TRUE,"&gt;3")</f>
        <v>0-1</v>
      </c>
      <c r="AM3261" s="60" t="str">
        <f>+_xlfn.IFS(MONTH(Tabla1[[#This Row],[MES]])&lt;=3,"Q1",MONTH(Tabla1[[#This Row],[MES]])&lt;=6,"Q2",MONTH(Tabla1[[#This Row],[MES]])&lt;=9,"Q3",TRUE,"Q4")</f>
        <v>Q1</v>
      </c>
      <c r="AN3261" s="15" t="str">
        <f>+IFERROR(VLOOKUP(Tabla1[[#This Row],[CUENTA]],CTAS[],2,0),"OTROS")</f>
        <v>OTROS</v>
      </c>
      <c r="AP3261" s="15" t="str">
        <f>+IFERROR(VLOOKUP(Tabla1[[#This Row],[EMPLEADO]],IS[],3,0),"OTROS")</f>
        <v>OTROS</v>
      </c>
      <c r="AQ3261" s="15" t="str">
        <f>+IFERROR(VLOOKUP(Tabla1[[#This Row],[EMPLEADO]],IS[[NÓMINA]:[INGENIERO]],2,0),"OTROS")</f>
        <v>OTROS</v>
      </c>
    </row>
    <row r="3262" spans="1:43" x14ac:dyDescent="0.25">
      <c r="A3262" t="s">
        <v>7477</v>
      </c>
      <c r="B3262">
        <v>1</v>
      </c>
      <c r="C3262" t="s">
        <v>9883</v>
      </c>
      <c r="D3262" t="s">
        <v>38</v>
      </c>
      <c r="E3262" t="s">
        <v>258</v>
      </c>
      <c r="F3262" t="s">
        <v>9884</v>
      </c>
      <c r="G3262" s="17" t="s">
        <v>5523</v>
      </c>
      <c r="H3262" t="s">
        <v>42</v>
      </c>
      <c r="I3262" t="s">
        <v>43</v>
      </c>
      <c r="J3262" t="s">
        <v>8</v>
      </c>
      <c r="K3262" t="s">
        <v>798</v>
      </c>
      <c r="L3262" t="s">
        <v>3530</v>
      </c>
      <c r="M3262" t="s">
        <v>131</v>
      </c>
      <c r="N3262">
        <v>1</v>
      </c>
      <c r="O3262" t="s">
        <v>47</v>
      </c>
      <c r="P3262">
        <v>29</v>
      </c>
      <c r="Q3262" t="s">
        <v>62</v>
      </c>
      <c r="R3262" t="s">
        <v>138</v>
      </c>
      <c r="S3262" t="s">
        <v>139</v>
      </c>
      <c r="T3262" t="s">
        <v>51</v>
      </c>
      <c r="U3262" t="s">
        <v>262</v>
      </c>
      <c r="V3262">
        <v>1.05</v>
      </c>
      <c r="W3262" s="1">
        <v>0</v>
      </c>
      <c r="X3262">
        <v>1</v>
      </c>
      <c r="Y3262">
        <v>0.81</v>
      </c>
      <c r="Z3262">
        <v>4</v>
      </c>
      <c r="AA3262">
        <v>0.20250000000000001</v>
      </c>
      <c r="AB3262" s="2">
        <v>0</v>
      </c>
      <c r="AC3262" s="1">
        <v>0</v>
      </c>
      <c r="AD3262" s="7">
        <v>43553</v>
      </c>
      <c r="AE3262" s="7">
        <v>43553</v>
      </c>
      <c r="AF3262">
        <v>0</v>
      </c>
      <c r="AG3262" t="s">
        <v>53</v>
      </c>
      <c r="AH3262" s="2">
        <v>0</v>
      </c>
      <c r="AI3262" s="1">
        <v>0</v>
      </c>
      <c r="AJ3262" s="1">
        <v>0</v>
      </c>
      <c r="AK3262" s="60" t="str">
        <f>+IF(Tabla1[[#This Row],[REQUEST_TY]]="SR MANTENIMIENTO CORRECTIVO", "EMERGENCIA", "OTROS")</f>
        <v>EMERGENCIA</v>
      </c>
      <c r="AL3262" s="6" t="str">
        <f>+_xlfn.IFS(Tabla1[[#This Row],[Veces obj]]&lt;=1,"0-1",Tabla1[[#This Row],[Veces obj]]&lt;=2,"1-2",Tabla1[[#This Row],[Veces obj]]&lt;=3,"2-3",TRUE,"&gt;3")</f>
        <v>0-1</v>
      </c>
      <c r="AM3262" s="60" t="str">
        <f>+_xlfn.IFS(MONTH(Tabla1[[#This Row],[MES]])&lt;=3,"Q1",MONTH(Tabla1[[#This Row],[MES]])&lt;=6,"Q2",MONTH(Tabla1[[#This Row],[MES]])&lt;=9,"Q3",TRUE,"Q4")</f>
        <v>Q1</v>
      </c>
      <c r="AN3262" s="15" t="str">
        <f>+IFERROR(VLOOKUP(Tabla1[[#This Row],[CUENTA]],CTAS[],2,0),"OTROS")</f>
        <v>OTROS</v>
      </c>
      <c r="AP3262" s="15" t="str">
        <f>+IFERROR(VLOOKUP(Tabla1[[#This Row],[EMPLEADO]],IS[],3,0),"OTROS")</f>
        <v>OTROS</v>
      </c>
      <c r="AQ3262" s="15" t="str">
        <f>+IFERROR(VLOOKUP(Tabla1[[#This Row],[EMPLEADO]],IS[[NÓMINA]:[INGENIERO]],2,0),"OTROS")</f>
        <v>OTROS</v>
      </c>
    </row>
    <row r="3263" spans="1:43" x14ac:dyDescent="0.25">
      <c r="A3263" t="s">
        <v>7477</v>
      </c>
      <c r="B3263">
        <v>1</v>
      </c>
      <c r="C3263" t="s">
        <v>9885</v>
      </c>
      <c r="D3263" t="s">
        <v>38</v>
      </c>
      <c r="E3263" t="s">
        <v>2827</v>
      </c>
      <c r="F3263" t="s">
        <v>9886</v>
      </c>
      <c r="G3263" s="17" t="s">
        <v>9887</v>
      </c>
      <c r="H3263" t="s">
        <v>592</v>
      </c>
      <c r="I3263" t="s">
        <v>43</v>
      </c>
      <c r="J3263" t="s">
        <v>8</v>
      </c>
      <c r="K3263" t="s">
        <v>169</v>
      </c>
      <c r="L3263" t="s">
        <v>3630</v>
      </c>
      <c r="M3263" t="s">
        <v>3631</v>
      </c>
      <c r="N3263">
        <v>0</v>
      </c>
      <c r="O3263" t="s">
        <v>47</v>
      </c>
      <c r="P3263">
        <v>233</v>
      </c>
      <c r="Q3263" t="s">
        <v>48</v>
      </c>
      <c r="R3263" t="s">
        <v>138</v>
      </c>
      <c r="S3263" t="s">
        <v>139</v>
      </c>
      <c r="T3263" t="s">
        <v>208</v>
      </c>
      <c r="U3263" t="s">
        <v>353</v>
      </c>
      <c r="V3263">
        <v>1.1499999999999999</v>
      </c>
      <c r="W3263" s="1">
        <v>1808.95</v>
      </c>
      <c r="X3263">
        <v>1</v>
      </c>
      <c r="Y3263">
        <v>1.02</v>
      </c>
      <c r="Z3263">
        <v>6</v>
      </c>
      <c r="AA3263">
        <v>0.17</v>
      </c>
      <c r="AB3263" s="2">
        <v>0</v>
      </c>
      <c r="AC3263" s="1">
        <v>0</v>
      </c>
      <c r="AD3263" s="7">
        <v>43552</v>
      </c>
      <c r="AE3263" s="7">
        <v>43552</v>
      </c>
      <c r="AF3263">
        <v>0</v>
      </c>
      <c r="AG3263" t="s">
        <v>53</v>
      </c>
      <c r="AH3263" s="2">
        <v>0</v>
      </c>
      <c r="AI3263" s="1">
        <v>0</v>
      </c>
      <c r="AJ3263" s="1">
        <v>0</v>
      </c>
      <c r="AK3263" s="60" t="str">
        <f>+IF(Tabla1[[#This Row],[REQUEST_TY]]="SR MANTENIMIENTO CORRECTIVO", "EMERGENCIA", "OTROS")</f>
        <v>EMERGENCIA</v>
      </c>
      <c r="AL3263" s="6" t="str">
        <f>+_xlfn.IFS(Tabla1[[#This Row],[Veces obj]]&lt;=1,"0-1",Tabla1[[#This Row],[Veces obj]]&lt;=2,"1-2",Tabla1[[#This Row],[Veces obj]]&lt;=3,"2-3",TRUE,"&gt;3")</f>
        <v>0-1</v>
      </c>
      <c r="AM3263" s="60" t="str">
        <f>+_xlfn.IFS(MONTH(Tabla1[[#This Row],[MES]])&lt;=3,"Q1",MONTH(Tabla1[[#This Row],[MES]])&lt;=6,"Q2",MONTH(Tabla1[[#This Row],[MES]])&lt;=9,"Q3",TRUE,"Q4")</f>
        <v>Q1</v>
      </c>
      <c r="AN3263" s="15" t="str">
        <f>+IFERROR(VLOOKUP(Tabla1[[#This Row],[CUENTA]],CTAS[],2,0),"OTROS")</f>
        <v>OTROS</v>
      </c>
      <c r="AP3263" s="15" t="str">
        <f>+IFERROR(VLOOKUP(Tabla1[[#This Row],[EMPLEADO]],IS[],3,0),"OTROS")</f>
        <v>CHIHUAHUA</v>
      </c>
      <c r="AQ3263" s="15" t="str">
        <f>+IFERROR(VLOOKUP(Tabla1[[#This Row],[EMPLEADO]],IS[[NÓMINA]:[INGENIERO]],2,0),"OTROS")</f>
        <v>VICTOR MENDEZ</v>
      </c>
    </row>
    <row r="3264" spans="1:43" x14ac:dyDescent="0.25">
      <c r="A3264" t="s">
        <v>7477</v>
      </c>
      <c r="B3264">
        <v>1</v>
      </c>
      <c r="C3264" t="s">
        <v>9888</v>
      </c>
      <c r="D3264" t="s">
        <v>38</v>
      </c>
      <c r="E3264" t="s">
        <v>373</v>
      </c>
      <c r="F3264" t="s">
        <v>9889</v>
      </c>
      <c r="G3264" s="17" t="s">
        <v>9890</v>
      </c>
      <c r="H3264" t="s">
        <v>213</v>
      </c>
      <c r="I3264" t="s">
        <v>43</v>
      </c>
      <c r="J3264" t="s">
        <v>8</v>
      </c>
      <c r="K3264" t="s">
        <v>102</v>
      </c>
      <c r="L3264" t="s">
        <v>753</v>
      </c>
      <c r="M3264" t="s">
        <v>215</v>
      </c>
      <c r="N3264">
        <v>0</v>
      </c>
      <c r="O3264" t="s">
        <v>47</v>
      </c>
      <c r="P3264">
        <v>302</v>
      </c>
      <c r="Q3264" t="s">
        <v>48</v>
      </c>
      <c r="R3264" t="s">
        <v>153</v>
      </c>
      <c r="S3264" t="s">
        <v>50</v>
      </c>
      <c r="T3264" t="s">
        <v>51</v>
      </c>
      <c r="U3264" t="s">
        <v>52</v>
      </c>
      <c r="V3264">
        <v>1.05</v>
      </c>
      <c r="W3264" s="1">
        <v>750.75000000000011</v>
      </c>
      <c r="X3264">
        <v>1</v>
      </c>
      <c r="Y3264">
        <v>0.83</v>
      </c>
      <c r="Z3264">
        <v>5</v>
      </c>
      <c r="AA3264">
        <v>0.16599999999999998</v>
      </c>
      <c r="AB3264" s="2">
        <v>0</v>
      </c>
      <c r="AC3264" s="1">
        <v>0</v>
      </c>
      <c r="AD3264" s="7">
        <v>43552</v>
      </c>
      <c r="AE3264" s="7">
        <v>43552</v>
      </c>
      <c r="AF3264">
        <v>0</v>
      </c>
      <c r="AG3264" t="s">
        <v>53</v>
      </c>
      <c r="AH3264" s="2">
        <v>0</v>
      </c>
      <c r="AI3264" s="1">
        <v>0</v>
      </c>
      <c r="AJ3264" s="1">
        <v>0</v>
      </c>
      <c r="AK3264" s="60" t="str">
        <f>+IF(Tabla1[[#This Row],[REQUEST_TY]]="SR MANTENIMIENTO CORRECTIVO", "EMERGENCIA", "OTROS")</f>
        <v>EMERGENCIA</v>
      </c>
      <c r="AL3264" s="6" t="str">
        <f>+_xlfn.IFS(Tabla1[[#This Row],[Veces obj]]&lt;=1,"0-1",Tabla1[[#This Row],[Veces obj]]&lt;=2,"1-2",Tabla1[[#This Row],[Veces obj]]&lt;=3,"2-3",TRUE,"&gt;3")</f>
        <v>0-1</v>
      </c>
      <c r="AM3264" s="60" t="str">
        <f>+_xlfn.IFS(MONTH(Tabla1[[#This Row],[MES]])&lt;=3,"Q1",MONTH(Tabla1[[#This Row],[MES]])&lt;=6,"Q2",MONTH(Tabla1[[#This Row],[MES]])&lt;=9,"Q3",TRUE,"Q4")</f>
        <v>Q1</v>
      </c>
      <c r="AN3264" s="15" t="str">
        <f>+IFERROR(VLOOKUP(Tabla1[[#This Row],[CUENTA]],CTAS[],2,0),"OTROS")</f>
        <v>OTROS</v>
      </c>
      <c r="AP3264" s="15" t="str">
        <f>+IFERROR(VLOOKUP(Tabla1[[#This Row],[EMPLEADO]],IS[],3,0),"OTROS")</f>
        <v>OTROS</v>
      </c>
      <c r="AQ3264" s="15" t="str">
        <f>+IFERROR(VLOOKUP(Tabla1[[#This Row],[EMPLEADO]],IS[[NÓMINA]:[INGENIERO]],2,0),"OTROS")</f>
        <v>OTROS</v>
      </c>
    </row>
    <row r="3265" spans="1:43" x14ac:dyDescent="0.25">
      <c r="A3265" t="s">
        <v>7477</v>
      </c>
      <c r="B3265">
        <v>1</v>
      </c>
      <c r="C3265" t="s">
        <v>9891</v>
      </c>
      <c r="D3265" t="s">
        <v>38</v>
      </c>
      <c r="E3265" t="s">
        <v>373</v>
      </c>
      <c r="F3265" t="s">
        <v>9892</v>
      </c>
      <c r="G3265" s="17" t="s">
        <v>9893</v>
      </c>
      <c r="H3265" t="s">
        <v>8581</v>
      </c>
      <c r="I3265" t="s">
        <v>43</v>
      </c>
      <c r="J3265" t="s">
        <v>8</v>
      </c>
      <c r="K3265" t="s">
        <v>102</v>
      </c>
      <c r="L3265" t="s">
        <v>2741</v>
      </c>
      <c r="M3265" t="s">
        <v>473</v>
      </c>
      <c r="N3265">
        <v>0</v>
      </c>
      <c r="O3265" t="s">
        <v>47</v>
      </c>
      <c r="P3265">
        <v>243</v>
      </c>
      <c r="Q3265" t="s">
        <v>48</v>
      </c>
      <c r="R3265" t="s">
        <v>153</v>
      </c>
      <c r="S3265" t="s">
        <v>50</v>
      </c>
      <c r="T3265" t="s">
        <v>51</v>
      </c>
      <c r="U3265" t="s">
        <v>52</v>
      </c>
      <c r="V3265">
        <v>1.05</v>
      </c>
      <c r="W3265" s="1">
        <v>750.75000000000011</v>
      </c>
      <c r="X3265">
        <v>1</v>
      </c>
      <c r="Y3265">
        <v>3.75</v>
      </c>
      <c r="Z3265">
        <v>5</v>
      </c>
      <c r="AA3265">
        <v>0.75</v>
      </c>
      <c r="AB3265" s="2">
        <v>0</v>
      </c>
      <c r="AC3265" s="1">
        <v>0</v>
      </c>
      <c r="AD3265" s="7">
        <v>43552</v>
      </c>
      <c r="AE3265" s="7">
        <v>43552</v>
      </c>
      <c r="AF3265">
        <v>0</v>
      </c>
      <c r="AG3265" t="s">
        <v>53</v>
      </c>
      <c r="AH3265" s="2">
        <v>0</v>
      </c>
      <c r="AI3265" s="1">
        <v>0</v>
      </c>
      <c r="AJ3265" s="1">
        <v>0</v>
      </c>
      <c r="AK3265" s="60" t="str">
        <f>+IF(Tabla1[[#This Row],[REQUEST_TY]]="SR MANTENIMIENTO CORRECTIVO", "EMERGENCIA", "OTROS")</f>
        <v>EMERGENCIA</v>
      </c>
      <c r="AL3265" s="6" t="str">
        <f>+_xlfn.IFS(Tabla1[[#This Row],[Veces obj]]&lt;=1,"0-1",Tabla1[[#This Row],[Veces obj]]&lt;=2,"1-2",Tabla1[[#This Row],[Veces obj]]&lt;=3,"2-3",TRUE,"&gt;3")</f>
        <v>0-1</v>
      </c>
      <c r="AM3265" s="60" t="str">
        <f>+_xlfn.IFS(MONTH(Tabla1[[#This Row],[MES]])&lt;=3,"Q1",MONTH(Tabla1[[#This Row],[MES]])&lt;=6,"Q2",MONTH(Tabla1[[#This Row],[MES]])&lt;=9,"Q3",TRUE,"Q4")</f>
        <v>Q1</v>
      </c>
      <c r="AN3265" s="15" t="str">
        <f>+IFERROR(VLOOKUP(Tabla1[[#This Row],[CUENTA]],CTAS[],2,0),"OTROS")</f>
        <v>OTROS</v>
      </c>
      <c r="AP3265" s="15" t="str">
        <f>+IFERROR(VLOOKUP(Tabla1[[#This Row],[EMPLEADO]],IS[],3,0),"OTROS")</f>
        <v>OTROS</v>
      </c>
      <c r="AQ3265" s="15" t="str">
        <f>+IFERROR(VLOOKUP(Tabla1[[#This Row],[EMPLEADO]],IS[[NÓMINA]:[INGENIERO]],2,0),"OTROS")</f>
        <v>OTROS</v>
      </c>
    </row>
    <row r="3266" spans="1:43" x14ac:dyDescent="0.25">
      <c r="A3266" t="s">
        <v>7477</v>
      </c>
      <c r="B3266">
        <v>1</v>
      </c>
      <c r="C3266" t="s">
        <v>9894</v>
      </c>
      <c r="D3266" t="s">
        <v>38</v>
      </c>
      <c r="E3266" t="s">
        <v>133</v>
      </c>
      <c r="F3266" t="s">
        <v>9895</v>
      </c>
      <c r="G3266" s="17" t="s">
        <v>2792</v>
      </c>
      <c r="H3266" t="s">
        <v>106</v>
      </c>
      <c r="I3266" t="s">
        <v>43</v>
      </c>
      <c r="J3266" t="s">
        <v>8</v>
      </c>
      <c r="K3266" t="s">
        <v>59</v>
      </c>
      <c r="L3266" t="s">
        <v>1768</v>
      </c>
      <c r="M3266" t="s">
        <v>310</v>
      </c>
      <c r="N3266">
        <v>0</v>
      </c>
      <c r="O3266" t="s">
        <v>47</v>
      </c>
      <c r="P3266">
        <v>49</v>
      </c>
      <c r="Q3266" t="s">
        <v>82</v>
      </c>
      <c r="R3266" t="s">
        <v>138</v>
      </c>
      <c r="S3266" t="s">
        <v>139</v>
      </c>
      <c r="T3266" t="s">
        <v>51</v>
      </c>
      <c r="U3266" t="s">
        <v>140</v>
      </c>
      <c r="V3266">
        <v>1.1000000000000001</v>
      </c>
      <c r="W3266" s="1">
        <v>1730.3000000000004</v>
      </c>
      <c r="X3266">
        <v>1</v>
      </c>
      <c r="Y3266">
        <v>2.4</v>
      </c>
      <c r="Z3266">
        <v>4</v>
      </c>
      <c r="AA3266">
        <v>0.6</v>
      </c>
      <c r="AB3266" s="2">
        <v>0</v>
      </c>
      <c r="AC3266" s="1">
        <v>0</v>
      </c>
      <c r="AD3266" s="7">
        <v>43552</v>
      </c>
      <c r="AE3266" s="7">
        <v>43553</v>
      </c>
      <c r="AF3266">
        <v>1</v>
      </c>
      <c r="AG3266" t="s">
        <v>53</v>
      </c>
      <c r="AH3266" s="2">
        <v>0</v>
      </c>
      <c r="AI3266" s="1">
        <v>0</v>
      </c>
      <c r="AJ3266" s="1">
        <v>0</v>
      </c>
      <c r="AK3266" s="60" t="str">
        <f>+IF(Tabla1[[#This Row],[REQUEST_TY]]="SR MANTENIMIENTO CORRECTIVO", "EMERGENCIA", "OTROS")</f>
        <v>EMERGENCIA</v>
      </c>
      <c r="AL3266" s="6" t="str">
        <f>+_xlfn.IFS(Tabla1[[#This Row],[Veces obj]]&lt;=1,"0-1",Tabla1[[#This Row],[Veces obj]]&lt;=2,"1-2",Tabla1[[#This Row],[Veces obj]]&lt;=3,"2-3",TRUE,"&gt;3")</f>
        <v>0-1</v>
      </c>
      <c r="AM3266" s="60" t="str">
        <f>+_xlfn.IFS(MONTH(Tabla1[[#This Row],[MES]])&lt;=3,"Q1",MONTH(Tabla1[[#This Row],[MES]])&lt;=6,"Q2",MONTH(Tabla1[[#This Row],[MES]])&lt;=9,"Q3",TRUE,"Q4")</f>
        <v>Q1</v>
      </c>
      <c r="AN3266" s="15" t="str">
        <f>+IFERROR(VLOOKUP(Tabla1[[#This Row],[CUENTA]],CTAS[],2,0),"OTROS")</f>
        <v>OTROS</v>
      </c>
      <c r="AP3266" s="15" t="str">
        <f>+IFERROR(VLOOKUP(Tabla1[[#This Row],[EMPLEADO]],IS[],3,0),"OTROS")</f>
        <v>OTROS</v>
      </c>
      <c r="AQ3266" s="15" t="str">
        <f>+IFERROR(VLOOKUP(Tabla1[[#This Row],[EMPLEADO]],IS[[NÓMINA]:[INGENIERO]],2,0),"OTROS")</f>
        <v>OTROS</v>
      </c>
    </row>
    <row r="3267" spans="1:43" x14ac:dyDescent="0.25">
      <c r="A3267" t="s">
        <v>7477</v>
      </c>
      <c r="B3267">
        <v>1</v>
      </c>
      <c r="C3267" t="s">
        <v>9896</v>
      </c>
      <c r="D3267" t="s">
        <v>38</v>
      </c>
      <c r="E3267" t="s">
        <v>133</v>
      </c>
      <c r="F3267" t="s">
        <v>9897</v>
      </c>
      <c r="G3267" s="17" t="s">
        <v>2914</v>
      </c>
      <c r="H3267" t="s">
        <v>915</v>
      </c>
      <c r="I3267" t="s">
        <v>43</v>
      </c>
      <c r="J3267" t="s">
        <v>8</v>
      </c>
      <c r="K3267" t="s">
        <v>59</v>
      </c>
      <c r="L3267" t="s">
        <v>315</v>
      </c>
      <c r="M3267" t="s">
        <v>316</v>
      </c>
      <c r="N3267">
        <v>0</v>
      </c>
      <c r="O3267" t="s">
        <v>47</v>
      </c>
      <c r="P3267">
        <v>59</v>
      </c>
      <c r="Q3267" t="s">
        <v>82</v>
      </c>
      <c r="R3267" t="s">
        <v>138</v>
      </c>
      <c r="S3267" t="s">
        <v>139</v>
      </c>
      <c r="T3267" t="s">
        <v>51</v>
      </c>
      <c r="U3267" t="s">
        <v>140</v>
      </c>
      <c r="V3267">
        <v>1.1000000000000001</v>
      </c>
      <c r="W3267" s="1">
        <v>1730.3000000000004</v>
      </c>
      <c r="X3267">
        <v>1</v>
      </c>
      <c r="Y3267">
        <v>1.17</v>
      </c>
      <c r="Z3267">
        <v>4</v>
      </c>
      <c r="AA3267">
        <v>0.29249999999999998</v>
      </c>
      <c r="AB3267" s="2">
        <v>0</v>
      </c>
      <c r="AC3267" s="1">
        <v>0</v>
      </c>
      <c r="AD3267" s="7">
        <v>43552</v>
      </c>
      <c r="AE3267" s="7">
        <v>43552</v>
      </c>
      <c r="AF3267">
        <v>0</v>
      </c>
      <c r="AG3267" t="s">
        <v>53</v>
      </c>
      <c r="AH3267" s="2">
        <v>0</v>
      </c>
      <c r="AI3267" s="1">
        <v>0</v>
      </c>
      <c r="AJ3267" s="1">
        <v>0</v>
      </c>
      <c r="AK3267" s="60" t="str">
        <f>+IF(Tabla1[[#This Row],[REQUEST_TY]]="SR MANTENIMIENTO CORRECTIVO", "EMERGENCIA", "OTROS")</f>
        <v>EMERGENCIA</v>
      </c>
      <c r="AL3267" s="6" t="str">
        <f>+_xlfn.IFS(Tabla1[[#This Row],[Veces obj]]&lt;=1,"0-1",Tabla1[[#This Row],[Veces obj]]&lt;=2,"1-2",Tabla1[[#This Row],[Veces obj]]&lt;=3,"2-3",TRUE,"&gt;3")</f>
        <v>0-1</v>
      </c>
      <c r="AM3267" s="60" t="str">
        <f>+_xlfn.IFS(MONTH(Tabla1[[#This Row],[MES]])&lt;=3,"Q1",MONTH(Tabla1[[#This Row],[MES]])&lt;=6,"Q2",MONTH(Tabla1[[#This Row],[MES]])&lt;=9,"Q3",TRUE,"Q4")</f>
        <v>Q1</v>
      </c>
      <c r="AN3267" s="15" t="str">
        <f>+IFERROR(VLOOKUP(Tabla1[[#This Row],[CUENTA]],CTAS[],2,0),"OTROS")</f>
        <v>OTROS</v>
      </c>
      <c r="AP3267" s="15" t="str">
        <f>+IFERROR(VLOOKUP(Tabla1[[#This Row],[EMPLEADO]],IS[],3,0),"OTROS")</f>
        <v>OTROS</v>
      </c>
      <c r="AQ3267" s="15" t="str">
        <f>+IFERROR(VLOOKUP(Tabla1[[#This Row],[EMPLEADO]],IS[[NÓMINA]:[INGENIERO]],2,0),"OTROS")</f>
        <v>OTROS</v>
      </c>
    </row>
    <row r="3268" spans="1:43" x14ac:dyDescent="0.25">
      <c r="A3268" t="s">
        <v>7477</v>
      </c>
      <c r="B3268">
        <v>1</v>
      </c>
      <c r="C3268" t="s">
        <v>9898</v>
      </c>
      <c r="D3268" t="s">
        <v>38</v>
      </c>
      <c r="E3268" t="s">
        <v>604</v>
      </c>
      <c r="F3268" t="s">
        <v>9897</v>
      </c>
      <c r="G3268" s="17" t="s">
        <v>9899</v>
      </c>
      <c r="H3268" t="s">
        <v>679</v>
      </c>
      <c r="I3268" t="s">
        <v>43</v>
      </c>
      <c r="J3268" t="s">
        <v>8</v>
      </c>
      <c r="K3268" t="s">
        <v>2568</v>
      </c>
      <c r="L3268" t="s">
        <v>2569</v>
      </c>
      <c r="M3268" t="s">
        <v>794</v>
      </c>
      <c r="N3268">
        <v>0</v>
      </c>
      <c r="O3268" t="s">
        <v>47</v>
      </c>
      <c r="P3268">
        <v>106</v>
      </c>
      <c r="Q3268" t="s">
        <v>48</v>
      </c>
      <c r="R3268" t="s">
        <v>63</v>
      </c>
      <c r="S3268" t="s">
        <v>64</v>
      </c>
      <c r="T3268" t="s">
        <v>51</v>
      </c>
      <c r="U3268" t="s">
        <v>96</v>
      </c>
      <c r="V3268">
        <v>1.1000000000000001</v>
      </c>
      <c r="W3268" s="1">
        <v>1501.5000000000002</v>
      </c>
      <c r="X3268">
        <v>1</v>
      </c>
      <c r="Y3268">
        <v>1.7</v>
      </c>
      <c r="Z3268">
        <v>5</v>
      </c>
      <c r="AA3268">
        <v>0.33999999999999997</v>
      </c>
      <c r="AB3268" s="2">
        <v>0</v>
      </c>
      <c r="AC3268" s="1">
        <v>0</v>
      </c>
      <c r="AD3268" s="7">
        <v>43552</v>
      </c>
      <c r="AE3268" s="7">
        <v>43552</v>
      </c>
      <c r="AF3268">
        <v>0</v>
      </c>
      <c r="AG3268" t="s">
        <v>53</v>
      </c>
      <c r="AH3268" s="2">
        <v>0</v>
      </c>
      <c r="AI3268" s="1">
        <v>0</v>
      </c>
      <c r="AJ3268" s="1">
        <v>0</v>
      </c>
      <c r="AK3268" s="60" t="str">
        <f>+IF(Tabla1[[#This Row],[REQUEST_TY]]="SR MANTENIMIENTO CORRECTIVO", "EMERGENCIA", "OTROS")</f>
        <v>EMERGENCIA</v>
      </c>
      <c r="AL3268" s="6" t="str">
        <f>+_xlfn.IFS(Tabla1[[#This Row],[Veces obj]]&lt;=1,"0-1",Tabla1[[#This Row],[Veces obj]]&lt;=2,"1-2",Tabla1[[#This Row],[Veces obj]]&lt;=3,"2-3",TRUE,"&gt;3")</f>
        <v>0-1</v>
      </c>
      <c r="AM3268" s="60" t="str">
        <f>+_xlfn.IFS(MONTH(Tabla1[[#This Row],[MES]])&lt;=3,"Q1",MONTH(Tabla1[[#This Row],[MES]])&lt;=6,"Q2",MONTH(Tabla1[[#This Row],[MES]])&lt;=9,"Q3",TRUE,"Q4")</f>
        <v>Q1</v>
      </c>
      <c r="AN3268" s="15" t="str">
        <f>+IFERROR(VLOOKUP(Tabla1[[#This Row],[CUENTA]],CTAS[],2,0),"OTROS")</f>
        <v>OTROS</v>
      </c>
      <c r="AP3268" s="15" t="str">
        <f>+IFERROR(VLOOKUP(Tabla1[[#This Row],[EMPLEADO]],IS[],3,0),"OTROS")</f>
        <v>OTROS</v>
      </c>
      <c r="AQ3268" s="15" t="str">
        <f>+IFERROR(VLOOKUP(Tabla1[[#This Row],[EMPLEADO]],IS[[NÓMINA]:[INGENIERO]],2,0),"OTROS")</f>
        <v>OTROS</v>
      </c>
    </row>
    <row r="3269" spans="1:43" x14ac:dyDescent="0.25">
      <c r="A3269" t="s">
        <v>7477</v>
      </c>
      <c r="B3269">
        <v>1</v>
      </c>
      <c r="C3269" t="s">
        <v>9900</v>
      </c>
      <c r="D3269" t="s">
        <v>38</v>
      </c>
      <c r="E3269" t="s">
        <v>133</v>
      </c>
      <c r="F3269" t="s">
        <v>9901</v>
      </c>
      <c r="G3269" s="17" t="s">
        <v>1898</v>
      </c>
      <c r="H3269" t="s">
        <v>915</v>
      </c>
      <c r="I3269" t="s">
        <v>43</v>
      </c>
      <c r="J3269" t="s">
        <v>8</v>
      </c>
      <c r="K3269" t="s">
        <v>59</v>
      </c>
      <c r="L3269" t="s">
        <v>315</v>
      </c>
      <c r="M3269" t="s">
        <v>316</v>
      </c>
      <c r="N3269">
        <v>0</v>
      </c>
      <c r="O3269" t="s">
        <v>47</v>
      </c>
      <c r="P3269">
        <v>7</v>
      </c>
      <c r="Q3269" t="s">
        <v>194</v>
      </c>
      <c r="R3269" t="s">
        <v>138</v>
      </c>
      <c r="S3269" t="s">
        <v>139</v>
      </c>
      <c r="T3269" t="s">
        <v>51</v>
      </c>
      <c r="U3269" t="s">
        <v>224</v>
      </c>
      <c r="V3269">
        <v>0.8</v>
      </c>
      <c r="W3269" s="1">
        <v>1258.4000000000003</v>
      </c>
      <c r="X3269">
        <v>1</v>
      </c>
      <c r="Y3269">
        <v>1.5</v>
      </c>
      <c r="Z3269">
        <v>4</v>
      </c>
      <c r="AA3269">
        <v>0.375</v>
      </c>
      <c r="AB3269" s="2">
        <v>0</v>
      </c>
      <c r="AC3269" s="1">
        <v>0</v>
      </c>
      <c r="AD3269" s="7">
        <v>43552</v>
      </c>
      <c r="AE3269" s="7">
        <v>43553</v>
      </c>
      <c r="AF3269">
        <v>1</v>
      </c>
      <c r="AG3269" t="s">
        <v>53</v>
      </c>
      <c r="AH3269" s="2">
        <v>0</v>
      </c>
      <c r="AI3269" s="1">
        <v>0</v>
      </c>
      <c r="AJ3269" s="1">
        <v>0</v>
      </c>
      <c r="AK3269" s="60" t="str">
        <f>+IF(Tabla1[[#This Row],[REQUEST_TY]]="SR MANTENIMIENTO CORRECTIVO", "EMERGENCIA", "OTROS")</f>
        <v>EMERGENCIA</v>
      </c>
      <c r="AL3269" s="6" t="str">
        <f>+_xlfn.IFS(Tabla1[[#This Row],[Veces obj]]&lt;=1,"0-1",Tabla1[[#This Row],[Veces obj]]&lt;=2,"1-2",Tabla1[[#This Row],[Veces obj]]&lt;=3,"2-3",TRUE,"&gt;3")</f>
        <v>0-1</v>
      </c>
      <c r="AM3269" s="60" t="str">
        <f>+_xlfn.IFS(MONTH(Tabla1[[#This Row],[MES]])&lt;=3,"Q1",MONTH(Tabla1[[#This Row],[MES]])&lt;=6,"Q2",MONTH(Tabla1[[#This Row],[MES]])&lt;=9,"Q3",TRUE,"Q4")</f>
        <v>Q1</v>
      </c>
      <c r="AN3269" s="15" t="str">
        <f>+IFERROR(VLOOKUP(Tabla1[[#This Row],[CUENTA]],CTAS[],2,0),"OTROS")</f>
        <v>OTROS</v>
      </c>
      <c r="AP3269" s="15" t="str">
        <f>+IFERROR(VLOOKUP(Tabla1[[#This Row],[EMPLEADO]],IS[],3,0),"OTROS")</f>
        <v>OTROS</v>
      </c>
      <c r="AQ3269" s="15" t="str">
        <f>+IFERROR(VLOOKUP(Tabla1[[#This Row],[EMPLEADO]],IS[[NÓMINA]:[INGENIERO]],2,0),"OTROS")</f>
        <v>OTROS</v>
      </c>
    </row>
    <row r="3270" spans="1:43" x14ac:dyDescent="0.25">
      <c r="A3270" t="s">
        <v>7477</v>
      </c>
      <c r="B3270">
        <v>1</v>
      </c>
      <c r="C3270" t="s">
        <v>9902</v>
      </c>
      <c r="D3270" t="s">
        <v>3370</v>
      </c>
      <c r="E3270" t="s">
        <v>535</v>
      </c>
      <c r="F3270" t="s">
        <v>9903</v>
      </c>
      <c r="G3270" s="17" t="s">
        <v>9904</v>
      </c>
      <c r="H3270" t="s">
        <v>204</v>
      </c>
      <c r="I3270" t="s">
        <v>43</v>
      </c>
      <c r="J3270" t="s">
        <v>8</v>
      </c>
      <c r="K3270" t="s">
        <v>117</v>
      </c>
      <c r="L3270" t="s">
        <v>927</v>
      </c>
      <c r="M3270" t="s">
        <v>206</v>
      </c>
      <c r="N3270">
        <v>0</v>
      </c>
      <c r="O3270" t="s">
        <v>47</v>
      </c>
      <c r="P3270" t="s">
        <v>822</v>
      </c>
      <c r="Q3270" t="s">
        <v>48</v>
      </c>
      <c r="R3270" t="s">
        <v>49</v>
      </c>
      <c r="S3270" t="s">
        <v>50</v>
      </c>
      <c r="T3270" t="s">
        <v>208</v>
      </c>
      <c r="U3270" t="s">
        <v>52</v>
      </c>
      <c r="V3270">
        <v>1</v>
      </c>
      <c r="W3270" s="1">
        <v>1072.5000000000002</v>
      </c>
      <c r="X3270">
        <v>0</v>
      </c>
      <c r="Y3270">
        <v>9</v>
      </c>
      <c r="Z3270">
        <v>9</v>
      </c>
      <c r="AA3270">
        <v>1</v>
      </c>
      <c r="AB3270" s="2">
        <v>0</v>
      </c>
      <c r="AC3270" s="1">
        <v>0</v>
      </c>
      <c r="AD3270" s="7">
        <v>43552</v>
      </c>
      <c r="AE3270" s="7">
        <v>43552</v>
      </c>
      <c r="AF3270">
        <v>0</v>
      </c>
      <c r="AG3270" t="s">
        <v>53</v>
      </c>
      <c r="AH3270" s="2">
        <v>0</v>
      </c>
      <c r="AI3270" s="1">
        <v>0</v>
      </c>
      <c r="AJ3270" s="1">
        <v>0</v>
      </c>
      <c r="AK3270" s="60" t="str">
        <f>+IF(Tabla1[[#This Row],[REQUEST_TY]]="SR MANTENIMIENTO CORRECTIVO", "EMERGENCIA", "OTROS")</f>
        <v>OTROS</v>
      </c>
      <c r="AL3270" s="6" t="str">
        <f>+_xlfn.IFS(Tabla1[[#This Row],[Veces obj]]&lt;=1,"0-1",Tabla1[[#This Row],[Veces obj]]&lt;=2,"1-2",Tabla1[[#This Row],[Veces obj]]&lt;=3,"2-3",TRUE,"&gt;3")</f>
        <v>0-1</v>
      </c>
      <c r="AM3270" s="60" t="str">
        <f>+_xlfn.IFS(MONTH(Tabla1[[#This Row],[MES]])&lt;=3,"Q1",MONTH(Tabla1[[#This Row],[MES]])&lt;=6,"Q2",MONTH(Tabla1[[#This Row],[MES]])&lt;=9,"Q3",TRUE,"Q4")</f>
        <v>Q1</v>
      </c>
      <c r="AN3270" s="15" t="str">
        <f>+IFERROR(VLOOKUP(Tabla1[[#This Row],[CUENTA]],CTAS[],2,0),"OTROS")</f>
        <v>OTROS</v>
      </c>
      <c r="AP3270" s="15" t="str">
        <f>+IFERROR(VLOOKUP(Tabla1[[#This Row],[EMPLEADO]],IS[],3,0),"OTROS")</f>
        <v>OTROS</v>
      </c>
      <c r="AQ3270" s="15" t="str">
        <f>+IFERROR(VLOOKUP(Tabla1[[#This Row],[EMPLEADO]],IS[[NÓMINA]:[INGENIERO]],2,0),"OTROS")</f>
        <v>OTROS</v>
      </c>
    </row>
    <row r="3271" spans="1:43" x14ac:dyDescent="0.25">
      <c r="A3271" t="s">
        <v>7477</v>
      </c>
      <c r="B3271">
        <v>1</v>
      </c>
      <c r="C3271" t="s">
        <v>9905</v>
      </c>
      <c r="D3271" t="s">
        <v>38</v>
      </c>
      <c r="E3271" t="s">
        <v>258</v>
      </c>
      <c r="F3271" t="s">
        <v>9906</v>
      </c>
      <c r="G3271" s="17" t="s">
        <v>2818</v>
      </c>
      <c r="H3271" t="s">
        <v>1572</v>
      </c>
      <c r="I3271" t="s">
        <v>43</v>
      </c>
      <c r="J3271" t="s">
        <v>8</v>
      </c>
      <c r="K3271" t="s">
        <v>59</v>
      </c>
      <c r="L3271" t="s">
        <v>2819</v>
      </c>
      <c r="M3271" t="s">
        <v>2820</v>
      </c>
      <c r="N3271">
        <v>0</v>
      </c>
      <c r="O3271" t="s">
        <v>47</v>
      </c>
      <c r="P3271">
        <v>16</v>
      </c>
      <c r="Q3271" t="s">
        <v>62</v>
      </c>
      <c r="R3271" t="s">
        <v>138</v>
      </c>
      <c r="S3271" t="s">
        <v>139</v>
      </c>
      <c r="T3271" t="s">
        <v>51</v>
      </c>
      <c r="U3271" t="s">
        <v>262</v>
      </c>
      <c r="V3271">
        <v>1.05</v>
      </c>
      <c r="W3271" s="1">
        <v>1651.6500000000003</v>
      </c>
      <c r="X3271">
        <v>1</v>
      </c>
      <c r="Y3271">
        <v>1.55</v>
      </c>
      <c r="Z3271">
        <v>4</v>
      </c>
      <c r="AA3271">
        <v>0.38750000000000001</v>
      </c>
      <c r="AB3271" s="2">
        <v>0</v>
      </c>
      <c r="AC3271" s="1">
        <v>0</v>
      </c>
      <c r="AD3271" s="7">
        <v>43552</v>
      </c>
      <c r="AE3271" s="7">
        <v>43552</v>
      </c>
      <c r="AF3271">
        <v>0</v>
      </c>
      <c r="AG3271" t="s">
        <v>53</v>
      </c>
      <c r="AH3271" s="2">
        <v>0</v>
      </c>
      <c r="AI3271" s="1">
        <v>0</v>
      </c>
      <c r="AJ3271" s="1">
        <v>0</v>
      </c>
      <c r="AK3271" s="60" t="str">
        <f>+IF(Tabla1[[#This Row],[REQUEST_TY]]="SR MANTENIMIENTO CORRECTIVO", "EMERGENCIA", "OTROS")</f>
        <v>EMERGENCIA</v>
      </c>
      <c r="AL3271" s="6" t="str">
        <f>+_xlfn.IFS(Tabla1[[#This Row],[Veces obj]]&lt;=1,"0-1",Tabla1[[#This Row],[Veces obj]]&lt;=2,"1-2",Tabla1[[#This Row],[Veces obj]]&lt;=3,"2-3",TRUE,"&gt;3")</f>
        <v>0-1</v>
      </c>
      <c r="AM3271" s="60" t="str">
        <f>+_xlfn.IFS(MONTH(Tabla1[[#This Row],[MES]])&lt;=3,"Q1",MONTH(Tabla1[[#This Row],[MES]])&lt;=6,"Q2",MONTH(Tabla1[[#This Row],[MES]])&lt;=9,"Q3",TRUE,"Q4")</f>
        <v>Q1</v>
      </c>
      <c r="AN3271" s="15" t="str">
        <f>+IFERROR(VLOOKUP(Tabla1[[#This Row],[CUENTA]],CTAS[],2,0),"OTROS")</f>
        <v>OTROS</v>
      </c>
      <c r="AP3271" s="15" t="str">
        <f>+IFERROR(VLOOKUP(Tabla1[[#This Row],[EMPLEADO]],IS[],3,0),"OTROS")</f>
        <v>OTROS</v>
      </c>
      <c r="AQ3271" s="15" t="str">
        <f>+IFERROR(VLOOKUP(Tabla1[[#This Row],[EMPLEADO]],IS[[NÓMINA]:[INGENIERO]],2,0),"OTROS")</f>
        <v>OTROS</v>
      </c>
    </row>
    <row r="3272" spans="1:43" x14ac:dyDescent="0.25">
      <c r="A3272" t="s">
        <v>7477</v>
      </c>
      <c r="B3272">
        <v>1</v>
      </c>
      <c r="C3272" t="s">
        <v>9907</v>
      </c>
      <c r="D3272" t="s">
        <v>3370</v>
      </c>
      <c r="E3272" t="s">
        <v>535</v>
      </c>
      <c r="F3272" t="s">
        <v>9908</v>
      </c>
      <c r="G3272" s="17" t="s">
        <v>9909</v>
      </c>
      <c r="H3272" t="s">
        <v>220</v>
      </c>
      <c r="I3272" t="s">
        <v>43</v>
      </c>
      <c r="J3272" t="s">
        <v>8</v>
      </c>
      <c r="K3272" t="s">
        <v>117</v>
      </c>
      <c r="L3272" t="s">
        <v>9910</v>
      </c>
      <c r="M3272" t="s">
        <v>9911</v>
      </c>
      <c r="N3272">
        <v>0</v>
      </c>
      <c r="O3272" t="s">
        <v>47</v>
      </c>
      <c r="P3272" t="s">
        <v>822</v>
      </c>
      <c r="Q3272" t="s">
        <v>48</v>
      </c>
      <c r="R3272" t="s">
        <v>49</v>
      </c>
      <c r="S3272" t="s">
        <v>50</v>
      </c>
      <c r="T3272" t="s">
        <v>51</v>
      </c>
      <c r="U3272" t="s">
        <v>52</v>
      </c>
      <c r="V3272">
        <v>1</v>
      </c>
      <c r="W3272" s="1">
        <v>1072.5000000000002</v>
      </c>
      <c r="X3272">
        <v>0</v>
      </c>
      <c r="Y3272">
        <v>5</v>
      </c>
      <c r="Z3272">
        <v>5</v>
      </c>
      <c r="AA3272">
        <v>1</v>
      </c>
      <c r="AB3272" s="2">
        <v>0</v>
      </c>
      <c r="AC3272" s="1">
        <v>0</v>
      </c>
      <c r="AD3272" s="7">
        <v>43552</v>
      </c>
      <c r="AE3272" s="7">
        <v>43553</v>
      </c>
      <c r="AF3272">
        <v>1</v>
      </c>
      <c r="AG3272" t="s">
        <v>53</v>
      </c>
      <c r="AH3272" s="2">
        <v>0</v>
      </c>
      <c r="AI3272" s="1">
        <v>0</v>
      </c>
      <c r="AJ3272" s="1">
        <v>0</v>
      </c>
      <c r="AK3272" s="60" t="str">
        <f>+IF(Tabla1[[#This Row],[REQUEST_TY]]="SR MANTENIMIENTO CORRECTIVO", "EMERGENCIA", "OTROS")</f>
        <v>OTROS</v>
      </c>
      <c r="AL3272" s="6" t="str">
        <f>+_xlfn.IFS(Tabla1[[#This Row],[Veces obj]]&lt;=1,"0-1",Tabla1[[#This Row],[Veces obj]]&lt;=2,"1-2",Tabla1[[#This Row],[Veces obj]]&lt;=3,"2-3",TRUE,"&gt;3")</f>
        <v>0-1</v>
      </c>
      <c r="AM3272" s="60" t="str">
        <f>+_xlfn.IFS(MONTH(Tabla1[[#This Row],[MES]])&lt;=3,"Q1",MONTH(Tabla1[[#This Row],[MES]])&lt;=6,"Q2",MONTH(Tabla1[[#This Row],[MES]])&lt;=9,"Q3",TRUE,"Q4")</f>
        <v>Q1</v>
      </c>
      <c r="AN3272" s="15" t="str">
        <f>+IFERROR(VLOOKUP(Tabla1[[#This Row],[CUENTA]],CTAS[],2,0),"OTROS")</f>
        <v>OTROS</v>
      </c>
      <c r="AP3272" s="15" t="str">
        <f>+IFERROR(VLOOKUP(Tabla1[[#This Row],[EMPLEADO]],IS[],3,0),"OTROS")</f>
        <v>OTROS</v>
      </c>
      <c r="AQ3272" s="15" t="str">
        <f>+IFERROR(VLOOKUP(Tabla1[[#This Row],[EMPLEADO]],IS[[NÓMINA]:[INGENIERO]],2,0),"OTROS")</f>
        <v>OTROS</v>
      </c>
    </row>
    <row r="3273" spans="1:43" x14ac:dyDescent="0.25">
      <c r="A3273" t="s">
        <v>7477</v>
      </c>
      <c r="B3273">
        <v>1</v>
      </c>
      <c r="C3273" t="s">
        <v>9912</v>
      </c>
      <c r="D3273" t="s">
        <v>3370</v>
      </c>
      <c r="E3273" t="s">
        <v>535</v>
      </c>
      <c r="F3273" t="s">
        <v>9913</v>
      </c>
      <c r="G3273" s="17" t="s">
        <v>9914</v>
      </c>
      <c r="H3273" t="s">
        <v>691</v>
      </c>
      <c r="I3273" t="s">
        <v>43</v>
      </c>
      <c r="J3273" t="s">
        <v>8</v>
      </c>
      <c r="K3273" t="s">
        <v>117</v>
      </c>
      <c r="L3273" t="s">
        <v>9915</v>
      </c>
      <c r="M3273" t="s">
        <v>640</v>
      </c>
      <c r="N3273">
        <v>0</v>
      </c>
      <c r="O3273" t="s">
        <v>47</v>
      </c>
      <c r="P3273" t="s">
        <v>822</v>
      </c>
      <c r="Q3273" t="s">
        <v>48</v>
      </c>
      <c r="R3273" t="s">
        <v>49</v>
      </c>
      <c r="S3273" t="s">
        <v>50</v>
      </c>
      <c r="T3273" t="s">
        <v>51</v>
      </c>
      <c r="U3273" t="s">
        <v>52</v>
      </c>
      <c r="V3273">
        <v>1</v>
      </c>
      <c r="W3273" s="1">
        <v>1072.5000000000002</v>
      </c>
      <c r="X3273">
        <v>0</v>
      </c>
      <c r="Y3273">
        <v>5</v>
      </c>
      <c r="Z3273">
        <v>5</v>
      </c>
      <c r="AA3273">
        <v>1</v>
      </c>
      <c r="AB3273" s="2">
        <v>0</v>
      </c>
      <c r="AC3273" s="1">
        <v>0</v>
      </c>
      <c r="AD3273" s="7">
        <v>43552</v>
      </c>
      <c r="AE3273" s="7">
        <v>43553</v>
      </c>
      <c r="AF3273">
        <v>1</v>
      </c>
      <c r="AG3273" t="s">
        <v>53</v>
      </c>
      <c r="AH3273" s="2">
        <v>0</v>
      </c>
      <c r="AI3273" s="1">
        <v>0</v>
      </c>
      <c r="AJ3273" s="1">
        <v>0</v>
      </c>
      <c r="AK3273" s="60" t="str">
        <f>+IF(Tabla1[[#This Row],[REQUEST_TY]]="SR MANTENIMIENTO CORRECTIVO", "EMERGENCIA", "OTROS")</f>
        <v>OTROS</v>
      </c>
      <c r="AL3273" s="6" t="str">
        <f>+_xlfn.IFS(Tabla1[[#This Row],[Veces obj]]&lt;=1,"0-1",Tabla1[[#This Row],[Veces obj]]&lt;=2,"1-2",Tabla1[[#This Row],[Veces obj]]&lt;=3,"2-3",TRUE,"&gt;3")</f>
        <v>0-1</v>
      </c>
      <c r="AM3273" s="60" t="str">
        <f>+_xlfn.IFS(MONTH(Tabla1[[#This Row],[MES]])&lt;=3,"Q1",MONTH(Tabla1[[#This Row],[MES]])&lt;=6,"Q2",MONTH(Tabla1[[#This Row],[MES]])&lt;=9,"Q3",TRUE,"Q4")</f>
        <v>Q1</v>
      </c>
      <c r="AN3273" s="15" t="str">
        <f>+IFERROR(VLOOKUP(Tabla1[[#This Row],[CUENTA]],CTAS[],2,0),"OTROS")</f>
        <v>OTROS</v>
      </c>
      <c r="AP3273" s="15" t="str">
        <f>+IFERROR(VLOOKUP(Tabla1[[#This Row],[EMPLEADO]],IS[],3,0),"OTROS")</f>
        <v>OTROS</v>
      </c>
      <c r="AQ3273" s="15" t="str">
        <f>+IFERROR(VLOOKUP(Tabla1[[#This Row],[EMPLEADO]],IS[[NÓMINA]:[INGENIERO]],2,0),"OTROS")</f>
        <v>OTROS</v>
      </c>
    </row>
    <row r="3274" spans="1:43" x14ac:dyDescent="0.25">
      <c r="A3274" t="s">
        <v>7477</v>
      </c>
      <c r="B3274">
        <v>1</v>
      </c>
      <c r="C3274" t="s">
        <v>9916</v>
      </c>
      <c r="D3274" t="s">
        <v>38</v>
      </c>
      <c r="E3274" t="s">
        <v>39</v>
      </c>
      <c r="F3274" t="s">
        <v>9917</v>
      </c>
      <c r="G3274" s="17" t="s">
        <v>3636</v>
      </c>
      <c r="H3274" t="s">
        <v>101</v>
      </c>
      <c r="I3274" t="s">
        <v>43</v>
      </c>
      <c r="J3274" t="s">
        <v>8</v>
      </c>
      <c r="K3274" t="s">
        <v>2237</v>
      </c>
      <c r="L3274" t="s">
        <v>3482</v>
      </c>
      <c r="M3274" t="s">
        <v>3483</v>
      </c>
      <c r="N3274">
        <v>1</v>
      </c>
      <c r="O3274" t="s">
        <v>105</v>
      </c>
      <c r="P3274">
        <v>28</v>
      </c>
      <c r="Q3274" t="s">
        <v>62</v>
      </c>
      <c r="R3274" t="s">
        <v>49</v>
      </c>
      <c r="S3274" t="s">
        <v>50</v>
      </c>
      <c r="T3274" t="s">
        <v>51</v>
      </c>
      <c r="U3274" t="s">
        <v>154</v>
      </c>
      <c r="V3274">
        <v>0.6</v>
      </c>
      <c r="W3274" s="1">
        <v>0</v>
      </c>
      <c r="X3274">
        <v>1</v>
      </c>
      <c r="Y3274">
        <v>2.61</v>
      </c>
      <c r="Z3274">
        <v>5</v>
      </c>
      <c r="AA3274">
        <v>0.52200000000000002</v>
      </c>
      <c r="AB3274" s="2">
        <v>0</v>
      </c>
      <c r="AC3274" s="1">
        <v>0</v>
      </c>
      <c r="AD3274" s="7">
        <v>43552</v>
      </c>
      <c r="AE3274" s="7">
        <v>43553</v>
      </c>
      <c r="AF3274">
        <v>1</v>
      </c>
      <c r="AG3274" t="s">
        <v>53</v>
      </c>
      <c r="AH3274" s="2">
        <v>0</v>
      </c>
      <c r="AI3274" s="1">
        <v>0</v>
      </c>
      <c r="AJ3274" s="1">
        <v>0</v>
      </c>
      <c r="AK3274" s="60" t="str">
        <f>+IF(Tabla1[[#This Row],[REQUEST_TY]]="SR MANTENIMIENTO CORRECTIVO", "EMERGENCIA", "OTROS")</f>
        <v>EMERGENCIA</v>
      </c>
      <c r="AL3274" s="6" t="str">
        <f>+_xlfn.IFS(Tabla1[[#This Row],[Veces obj]]&lt;=1,"0-1",Tabla1[[#This Row],[Veces obj]]&lt;=2,"1-2",Tabla1[[#This Row],[Veces obj]]&lt;=3,"2-3",TRUE,"&gt;3")</f>
        <v>0-1</v>
      </c>
      <c r="AM3274" s="60" t="str">
        <f>+_xlfn.IFS(MONTH(Tabla1[[#This Row],[MES]])&lt;=3,"Q1",MONTH(Tabla1[[#This Row],[MES]])&lt;=6,"Q2",MONTH(Tabla1[[#This Row],[MES]])&lt;=9,"Q3",TRUE,"Q4")</f>
        <v>Q1</v>
      </c>
      <c r="AN3274" s="15" t="str">
        <f>+IFERROR(VLOOKUP(Tabla1[[#This Row],[CUENTA]],CTAS[],2,0),"OTROS")</f>
        <v>OTROS</v>
      </c>
      <c r="AP3274" s="15" t="str">
        <f>+IFERROR(VLOOKUP(Tabla1[[#This Row],[EMPLEADO]],IS[],3,0),"OTROS")</f>
        <v>OTROS</v>
      </c>
      <c r="AQ3274" s="15" t="str">
        <f>+IFERROR(VLOOKUP(Tabla1[[#This Row],[EMPLEADO]],IS[[NÓMINA]:[INGENIERO]],2,0),"OTROS")</f>
        <v>OTROS</v>
      </c>
    </row>
    <row r="3275" spans="1:43" x14ac:dyDescent="0.25">
      <c r="A3275" t="s">
        <v>7477</v>
      </c>
      <c r="B3275">
        <v>1</v>
      </c>
      <c r="C3275" t="s">
        <v>9918</v>
      </c>
      <c r="D3275" t="s">
        <v>38</v>
      </c>
      <c r="E3275" t="s">
        <v>133</v>
      </c>
      <c r="F3275" t="s">
        <v>9919</v>
      </c>
      <c r="G3275" s="17" t="s">
        <v>3243</v>
      </c>
      <c r="H3275" t="s">
        <v>266</v>
      </c>
      <c r="I3275" t="s">
        <v>43</v>
      </c>
      <c r="J3275" t="s">
        <v>8</v>
      </c>
      <c r="K3275" t="s">
        <v>59</v>
      </c>
      <c r="L3275" t="s">
        <v>3244</v>
      </c>
      <c r="M3275" t="s">
        <v>94</v>
      </c>
      <c r="N3275">
        <v>0</v>
      </c>
      <c r="O3275" t="s">
        <v>47</v>
      </c>
      <c r="P3275">
        <v>21</v>
      </c>
      <c r="Q3275" t="s">
        <v>62</v>
      </c>
      <c r="R3275" t="s">
        <v>138</v>
      </c>
      <c r="S3275" t="s">
        <v>139</v>
      </c>
      <c r="T3275" t="s">
        <v>51</v>
      </c>
      <c r="U3275" t="s">
        <v>262</v>
      </c>
      <c r="V3275">
        <v>1.05</v>
      </c>
      <c r="W3275" s="1">
        <v>1651.6500000000003</v>
      </c>
      <c r="X3275">
        <v>1</v>
      </c>
      <c r="Y3275">
        <v>3.21</v>
      </c>
      <c r="Z3275">
        <v>4</v>
      </c>
      <c r="AA3275">
        <v>0.80249999999999999</v>
      </c>
      <c r="AB3275" s="2">
        <v>0</v>
      </c>
      <c r="AC3275" s="1">
        <v>0</v>
      </c>
      <c r="AD3275" s="7">
        <v>43552</v>
      </c>
      <c r="AE3275" s="7">
        <v>43553</v>
      </c>
      <c r="AF3275">
        <v>1</v>
      </c>
      <c r="AG3275" t="s">
        <v>53</v>
      </c>
      <c r="AH3275" s="2">
        <v>0</v>
      </c>
      <c r="AI3275" s="1">
        <v>0</v>
      </c>
      <c r="AJ3275" s="1">
        <v>0</v>
      </c>
      <c r="AK3275" s="60" t="str">
        <f>+IF(Tabla1[[#This Row],[REQUEST_TY]]="SR MANTENIMIENTO CORRECTIVO", "EMERGENCIA", "OTROS")</f>
        <v>EMERGENCIA</v>
      </c>
      <c r="AL3275" s="6" t="str">
        <f>+_xlfn.IFS(Tabla1[[#This Row],[Veces obj]]&lt;=1,"0-1",Tabla1[[#This Row],[Veces obj]]&lt;=2,"1-2",Tabla1[[#This Row],[Veces obj]]&lt;=3,"2-3",TRUE,"&gt;3")</f>
        <v>0-1</v>
      </c>
      <c r="AM3275" s="60" t="str">
        <f>+_xlfn.IFS(MONTH(Tabla1[[#This Row],[MES]])&lt;=3,"Q1",MONTH(Tabla1[[#This Row],[MES]])&lt;=6,"Q2",MONTH(Tabla1[[#This Row],[MES]])&lt;=9,"Q3",TRUE,"Q4")</f>
        <v>Q1</v>
      </c>
      <c r="AN3275" s="15" t="str">
        <f>+IFERROR(VLOOKUP(Tabla1[[#This Row],[CUENTA]],CTAS[],2,0),"OTROS")</f>
        <v>OTROS</v>
      </c>
      <c r="AP3275" s="15" t="str">
        <f>+IFERROR(VLOOKUP(Tabla1[[#This Row],[EMPLEADO]],IS[],3,0),"OTROS")</f>
        <v>JUAREZ</v>
      </c>
      <c r="AQ3275" s="15" t="str">
        <f>+IFERROR(VLOOKUP(Tabla1[[#This Row],[EMPLEADO]],IS[[NÓMINA]:[INGENIERO]],2,0),"OTROS")</f>
        <v>CESAR MAR</v>
      </c>
    </row>
    <row r="3276" spans="1:43" x14ac:dyDescent="0.25">
      <c r="A3276" t="s">
        <v>7477</v>
      </c>
      <c r="B3276">
        <v>1</v>
      </c>
      <c r="C3276" t="s">
        <v>9920</v>
      </c>
      <c r="D3276" t="s">
        <v>38</v>
      </c>
      <c r="E3276" t="s">
        <v>226</v>
      </c>
      <c r="F3276" t="s">
        <v>9921</v>
      </c>
      <c r="G3276" s="17" t="s">
        <v>443</v>
      </c>
      <c r="H3276" t="s">
        <v>150</v>
      </c>
      <c r="I3276" t="s">
        <v>43</v>
      </c>
      <c r="J3276" t="s">
        <v>8</v>
      </c>
      <c r="K3276" t="s">
        <v>151</v>
      </c>
      <c r="L3276" t="s">
        <v>323</v>
      </c>
      <c r="M3276" t="s">
        <v>73</v>
      </c>
      <c r="N3276">
        <v>0</v>
      </c>
      <c r="O3276" t="s">
        <v>47</v>
      </c>
      <c r="P3276">
        <v>59</v>
      </c>
      <c r="Q3276" t="s">
        <v>82</v>
      </c>
      <c r="R3276" t="s">
        <v>153</v>
      </c>
      <c r="S3276" t="s">
        <v>50</v>
      </c>
      <c r="T3276" t="s">
        <v>51</v>
      </c>
      <c r="U3276" t="s">
        <v>120</v>
      </c>
      <c r="V3276">
        <v>0.8</v>
      </c>
      <c r="W3276" s="1">
        <v>572.00000000000011</v>
      </c>
      <c r="X3276">
        <v>1</v>
      </c>
      <c r="Y3276">
        <v>1.07</v>
      </c>
      <c r="Z3276">
        <v>5</v>
      </c>
      <c r="AA3276">
        <v>0.21400000000000002</v>
      </c>
      <c r="AB3276" s="2">
        <v>0</v>
      </c>
      <c r="AC3276" s="1">
        <v>0</v>
      </c>
      <c r="AD3276" s="7">
        <v>43553</v>
      </c>
      <c r="AE3276" s="7">
        <v>43553</v>
      </c>
      <c r="AF3276">
        <v>0</v>
      </c>
      <c r="AG3276" t="s">
        <v>53</v>
      </c>
      <c r="AH3276" s="2">
        <v>0</v>
      </c>
      <c r="AI3276" s="1">
        <v>0</v>
      </c>
      <c r="AJ3276" s="1">
        <v>0</v>
      </c>
      <c r="AK3276" s="60" t="str">
        <f>+IF(Tabla1[[#This Row],[REQUEST_TY]]="SR MANTENIMIENTO CORRECTIVO", "EMERGENCIA", "OTROS")</f>
        <v>EMERGENCIA</v>
      </c>
      <c r="AL3276" s="6" t="str">
        <f>+_xlfn.IFS(Tabla1[[#This Row],[Veces obj]]&lt;=1,"0-1",Tabla1[[#This Row],[Veces obj]]&lt;=2,"1-2",Tabla1[[#This Row],[Veces obj]]&lt;=3,"2-3",TRUE,"&gt;3")</f>
        <v>0-1</v>
      </c>
      <c r="AM3276" s="60" t="str">
        <f>+_xlfn.IFS(MONTH(Tabla1[[#This Row],[MES]])&lt;=3,"Q1",MONTH(Tabla1[[#This Row],[MES]])&lt;=6,"Q2",MONTH(Tabla1[[#This Row],[MES]])&lt;=9,"Q3",TRUE,"Q4")</f>
        <v>Q1</v>
      </c>
      <c r="AN3276" s="15" t="str">
        <f>+IFERROR(VLOOKUP(Tabla1[[#This Row],[CUENTA]],CTAS[],2,0),"OTROS")</f>
        <v>HONEYWELL</v>
      </c>
      <c r="AP3276" s="15" t="str">
        <f>+IFERROR(VLOOKUP(Tabla1[[#This Row],[EMPLEADO]],IS[],3,0),"OTROS")</f>
        <v>JUAREZ</v>
      </c>
      <c r="AQ3276" s="15" t="str">
        <f>+IFERROR(VLOOKUP(Tabla1[[#This Row],[EMPLEADO]],IS[[NÓMINA]:[INGENIERO]],2,0),"OTROS")</f>
        <v>CARLOS MONTOYA</v>
      </c>
    </row>
    <row r="3277" spans="1:43" x14ac:dyDescent="0.25">
      <c r="A3277" t="s">
        <v>7477</v>
      </c>
      <c r="B3277">
        <v>1</v>
      </c>
      <c r="C3277" t="s">
        <v>9922</v>
      </c>
      <c r="D3277" t="s">
        <v>38</v>
      </c>
      <c r="E3277" t="s">
        <v>113</v>
      </c>
      <c r="F3277" t="s">
        <v>9923</v>
      </c>
      <c r="G3277" s="17" t="s">
        <v>7124</v>
      </c>
      <c r="H3277" t="s">
        <v>471</v>
      </c>
      <c r="I3277" t="s">
        <v>43</v>
      </c>
      <c r="J3277" t="s">
        <v>8</v>
      </c>
      <c r="K3277" t="s">
        <v>144</v>
      </c>
      <c r="L3277" t="s">
        <v>616</v>
      </c>
      <c r="M3277" t="s">
        <v>46</v>
      </c>
      <c r="N3277">
        <v>0</v>
      </c>
      <c r="O3277" t="s">
        <v>47</v>
      </c>
      <c r="P3277">
        <v>30</v>
      </c>
      <c r="Q3277" t="s">
        <v>62</v>
      </c>
      <c r="R3277" t="s">
        <v>49</v>
      </c>
      <c r="S3277" t="s">
        <v>50</v>
      </c>
      <c r="T3277" t="s">
        <v>51</v>
      </c>
      <c r="U3277" t="s">
        <v>154</v>
      </c>
      <c r="V3277">
        <v>0.6</v>
      </c>
      <c r="W3277" s="1">
        <v>429.00000000000006</v>
      </c>
      <c r="X3277">
        <v>1</v>
      </c>
      <c r="Y3277">
        <v>3.02</v>
      </c>
      <c r="Z3277">
        <v>5</v>
      </c>
      <c r="AA3277">
        <v>0.60399999999999998</v>
      </c>
      <c r="AB3277" s="2">
        <v>0</v>
      </c>
      <c r="AC3277" s="1">
        <v>0</v>
      </c>
      <c r="AD3277" s="7">
        <v>43552</v>
      </c>
      <c r="AE3277" s="7">
        <v>43552</v>
      </c>
      <c r="AF3277">
        <v>0</v>
      </c>
      <c r="AG3277" t="s">
        <v>53</v>
      </c>
      <c r="AH3277" s="2">
        <v>0</v>
      </c>
      <c r="AI3277" s="1">
        <v>0</v>
      </c>
      <c r="AJ3277" s="1">
        <v>0</v>
      </c>
      <c r="AK3277" s="60" t="str">
        <f>+IF(Tabla1[[#This Row],[REQUEST_TY]]="SR MANTENIMIENTO CORRECTIVO", "EMERGENCIA", "OTROS")</f>
        <v>EMERGENCIA</v>
      </c>
      <c r="AL3277" s="6" t="str">
        <f>+_xlfn.IFS(Tabla1[[#This Row],[Veces obj]]&lt;=1,"0-1",Tabla1[[#This Row],[Veces obj]]&lt;=2,"1-2",Tabla1[[#This Row],[Veces obj]]&lt;=3,"2-3",TRUE,"&gt;3")</f>
        <v>0-1</v>
      </c>
      <c r="AM3277" s="60" t="str">
        <f>+_xlfn.IFS(MONTH(Tabla1[[#This Row],[MES]])&lt;=3,"Q1",MONTH(Tabla1[[#This Row],[MES]])&lt;=6,"Q2",MONTH(Tabla1[[#This Row],[MES]])&lt;=9,"Q3",TRUE,"Q4")</f>
        <v>Q1</v>
      </c>
      <c r="AN3277" s="15" t="str">
        <f>+IFERROR(VLOOKUP(Tabla1[[#This Row],[CUENTA]],CTAS[],2,0),"OTROS")</f>
        <v>OTROS</v>
      </c>
      <c r="AP3277" s="15" t="str">
        <f>+IFERROR(VLOOKUP(Tabla1[[#This Row],[EMPLEADO]],IS[],3,0),"OTROS")</f>
        <v>OTROS</v>
      </c>
      <c r="AQ3277" s="15" t="str">
        <f>+IFERROR(VLOOKUP(Tabla1[[#This Row],[EMPLEADO]],IS[[NÓMINA]:[INGENIERO]],2,0),"OTROS")</f>
        <v>OTROS</v>
      </c>
    </row>
    <row r="3278" spans="1:43" x14ac:dyDescent="0.25">
      <c r="A3278" t="s">
        <v>7477</v>
      </c>
      <c r="B3278">
        <v>1</v>
      </c>
      <c r="C3278" t="s">
        <v>9924</v>
      </c>
      <c r="D3278" t="s">
        <v>38</v>
      </c>
      <c r="E3278" t="s">
        <v>76</v>
      </c>
      <c r="F3278" t="s">
        <v>9925</v>
      </c>
      <c r="G3278" s="17" t="s">
        <v>3963</v>
      </c>
      <c r="H3278" t="s">
        <v>679</v>
      </c>
      <c r="I3278" t="s">
        <v>43</v>
      </c>
      <c r="J3278" t="s">
        <v>8</v>
      </c>
      <c r="K3278" t="s">
        <v>102</v>
      </c>
      <c r="L3278" t="s">
        <v>3734</v>
      </c>
      <c r="M3278" t="s">
        <v>794</v>
      </c>
      <c r="N3278">
        <v>0</v>
      </c>
      <c r="O3278" t="s">
        <v>47</v>
      </c>
      <c r="P3278">
        <v>17</v>
      </c>
      <c r="Q3278" t="s">
        <v>62</v>
      </c>
      <c r="R3278" t="s">
        <v>63</v>
      </c>
      <c r="S3278" t="s">
        <v>64</v>
      </c>
      <c r="T3278" t="s">
        <v>51</v>
      </c>
      <c r="U3278" t="s">
        <v>65</v>
      </c>
      <c r="V3278">
        <v>0.8</v>
      </c>
      <c r="W3278" s="1">
        <v>1092</v>
      </c>
      <c r="X3278">
        <v>1</v>
      </c>
      <c r="Y3278">
        <v>4.5599999999999996</v>
      </c>
      <c r="Z3278">
        <v>5</v>
      </c>
      <c r="AA3278">
        <v>0.91199999999999992</v>
      </c>
      <c r="AB3278" s="2">
        <v>0</v>
      </c>
      <c r="AC3278" s="1">
        <v>0</v>
      </c>
      <c r="AD3278" s="7">
        <v>43552</v>
      </c>
      <c r="AE3278" s="7">
        <v>43552</v>
      </c>
      <c r="AF3278">
        <v>0</v>
      </c>
      <c r="AG3278" t="s">
        <v>53</v>
      </c>
      <c r="AH3278" s="2">
        <v>0</v>
      </c>
      <c r="AI3278" s="1">
        <v>0</v>
      </c>
      <c r="AJ3278" s="1">
        <v>0</v>
      </c>
      <c r="AK3278" s="60" t="str">
        <f>+IF(Tabla1[[#This Row],[REQUEST_TY]]="SR MANTENIMIENTO CORRECTIVO", "EMERGENCIA", "OTROS")</f>
        <v>EMERGENCIA</v>
      </c>
      <c r="AL3278" s="6" t="str">
        <f>+_xlfn.IFS(Tabla1[[#This Row],[Veces obj]]&lt;=1,"0-1",Tabla1[[#This Row],[Veces obj]]&lt;=2,"1-2",Tabla1[[#This Row],[Veces obj]]&lt;=3,"2-3",TRUE,"&gt;3")</f>
        <v>0-1</v>
      </c>
      <c r="AM3278" s="60" t="str">
        <f>+_xlfn.IFS(MONTH(Tabla1[[#This Row],[MES]])&lt;=3,"Q1",MONTH(Tabla1[[#This Row],[MES]])&lt;=6,"Q2",MONTH(Tabla1[[#This Row],[MES]])&lt;=9,"Q3",TRUE,"Q4")</f>
        <v>Q1</v>
      </c>
      <c r="AN3278" s="15" t="str">
        <f>+IFERROR(VLOOKUP(Tabla1[[#This Row],[CUENTA]],CTAS[],2,0),"OTROS")</f>
        <v>OTROS</v>
      </c>
      <c r="AP3278" s="15" t="str">
        <f>+IFERROR(VLOOKUP(Tabla1[[#This Row],[EMPLEADO]],IS[],3,0),"OTROS")</f>
        <v>OTROS</v>
      </c>
      <c r="AQ3278" s="15" t="str">
        <f>+IFERROR(VLOOKUP(Tabla1[[#This Row],[EMPLEADO]],IS[[NÓMINA]:[INGENIERO]],2,0),"OTROS")</f>
        <v>OTROS</v>
      </c>
    </row>
    <row r="3279" spans="1:43" x14ac:dyDescent="0.25">
      <c r="A3279" t="s">
        <v>7477</v>
      </c>
      <c r="B3279">
        <v>1</v>
      </c>
      <c r="C3279" t="s">
        <v>9926</v>
      </c>
      <c r="D3279" t="s">
        <v>38</v>
      </c>
      <c r="E3279" t="s">
        <v>725</v>
      </c>
      <c r="F3279" t="s">
        <v>9927</v>
      </c>
      <c r="G3279" s="17" t="s">
        <v>4233</v>
      </c>
      <c r="H3279" t="s">
        <v>679</v>
      </c>
      <c r="I3279" t="s">
        <v>43</v>
      </c>
      <c r="J3279" t="s">
        <v>8</v>
      </c>
      <c r="K3279" t="s">
        <v>102</v>
      </c>
      <c r="L3279" t="s">
        <v>3734</v>
      </c>
      <c r="M3279" t="s">
        <v>794</v>
      </c>
      <c r="N3279">
        <v>0</v>
      </c>
      <c r="O3279" t="s">
        <v>47</v>
      </c>
      <c r="P3279">
        <v>68</v>
      </c>
      <c r="Q3279" t="s">
        <v>48</v>
      </c>
      <c r="R3279" t="s">
        <v>223</v>
      </c>
      <c r="S3279" t="s">
        <v>139</v>
      </c>
      <c r="T3279" t="s">
        <v>51</v>
      </c>
      <c r="U3279" t="s">
        <v>353</v>
      </c>
      <c r="V3279">
        <v>1.1499999999999999</v>
      </c>
      <c r="W3279" s="1">
        <v>1808.95</v>
      </c>
      <c r="X3279">
        <v>1</v>
      </c>
      <c r="Y3279">
        <v>2.15</v>
      </c>
      <c r="Z3279">
        <v>4</v>
      </c>
      <c r="AA3279">
        <v>0.53749999999999998</v>
      </c>
      <c r="AB3279" s="2">
        <v>0</v>
      </c>
      <c r="AC3279" s="1">
        <v>0</v>
      </c>
      <c r="AD3279" s="7">
        <v>43552</v>
      </c>
      <c r="AE3279" s="7">
        <v>43552</v>
      </c>
      <c r="AF3279">
        <v>0</v>
      </c>
      <c r="AG3279" t="s">
        <v>53</v>
      </c>
      <c r="AH3279" s="2">
        <v>0</v>
      </c>
      <c r="AI3279" s="1">
        <v>0</v>
      </c>
      <c r="AJ3279" s="1">
        <v>0</v>
      </c>
      <c r="AK3279" s="60" t="str">
        <f>+IF(Tabla1[[#This Row],[REQUEST_TY]]="SR MANTENIMIENTO CORRECTIVO", "EMERGENCIA", "OTROS")</f>
        <v>EMERGENCIA</v>
      </c>
      <c r="AL3279" s="6" t="str">
        <f>+_xlfn.IFS(Tabla1[[#This Row],[Veces obj]]&lt;=1,"0-1",Tabla1[[#This Row],[Veces obj]]&lt;=2,"1-2",Tabla1[[#This Row],[Veces obj]]&lt;=3,"2-3",TRUE,"&gt;3")</f>
        <v>0-1</v>
      </c>
      <c r="AM3279" s="60" t="str">
        <f>+_xlfn.IFS(MONTH(Tabla1[[#This Row],[MES]])&lt;=3,"Q1",MONTH(Tabla1[[#This Row],[MES]])&lt;=6,"Q2",MONTH(Tabla1[[#This Row],[MES]])&lt;=9,"Q3",TRUE,"Q4")</f>
        <v>Q1</v>
      </c>
      <c r="AN3279" s="15" t="str">
        <f>+IFERROR(VLOOKUP(Tabla1[[#This Row],[CUENTA]],CTAS[],2,0),"OTROS")</f>
        <v>OTROS</v>
      </c>
      <c r="AP3279" s="15" t="str">
        <f>+IFERROR(VLOOKUP(Tabla1[[#This Row],[EMPLEADO]],IS[],3,0),"OTROS")</f>
        <v>OTROS</v>
      </c>
      <c r="AQ3279" s="15" t="str">
        <f>+IFERROR(VLOOKUP(Tabla1[[#This Row],[EMPLEADO]],IS[[NÓMINA]:[INGENIERO]],2,0),"OTROS")</f>
        <v>OTROS</v>
      </c>
    </row>
    <row r="3280" spans="1:43" x14ac:dyDescent="0.25">
      <c r="A3280" t="s">
        <v>7477</v>
      </c>
      <c r="B3280">
        <v>1</v>
      </c>
      <c r="C3280" t="s">
        <v>9928</v>
      </c>
      <c r="D3280" t="s">
        <v>38</v>
      </c>
      <c r="E3280" t="s">
        <v>98</v>
      </c>
      <c r="F3280" t="s">
        <v>9929</v>
      </c>
      <c r="G3280" s="17" t="s">
        <v>3733</v>
      </c>
      <c r="H3280" t="s">
        <v>679</v>
      </c>
      <c r="I3280" t="s">
        <v>43</v>
      </c>
      <c r="J3280" t="s">
        <v>8</v>
      </c>
      <c r="K3280" t="s">
        <v>102</v>
      </c>
      <c r="L3280" t="s">
        <v>3734</v>
      </c>
      <c r="M3280" t="s">
        <v>794</v>
      </c>
      <c r="N3280">
        <v>0</v>
      </c>
      <c r="O3280" t="s">
        <v>47</v>
      </c>
      <c r="P3280">
        <v>45</v>
      </c>
      <c r="Q3280" t="s">
        <v>82</v>
      </c>
      <c r="R3280" t="s">
        <v>63</v>
      </c>
      <c r="S3280" t="s">
        <v>64</v>
      </c>
      <c r="T3280" t="s">
        <v>51</v>
      </c>
      <c r="U3280" t="s">
        <v>83</v>
      </c>
      <c r="V3280">
        <v>1.05</v>
      </c>
      <c r="W3280" s="1">
        <v>1433.25</v>
      </c>
      <c r="X3280">
        <v>1</v>
      </c>
      <c r="Y3280">
        <v>3.94</v>
      </c>
      <c r="Z3280">
        <v>5</v>
      </c>
      <c r="AA3280">
        <v>0.78800000000000003</v>
      </c>
      <c r="AB3280" s="2">
        <v>0</v>
      </c>
      <c r="AC3280" s="1">
        <v>0</v>
      </c>
      <c r="AD3280" s="7">
        <v>43552</v>
      </c>
      <c r="AE3280" s="7">
        <v>43552</v>
      </c>
      <c r="AF3280">
        <v>0</v>
      </c>
      <c r="AG3280" t="s">
        <v>53</v>
      </c>
      <c r="AH3280" s="2">
        <v>0</v>
      </c>
      <c r="AI3280" s="1">
        <v>0</v>
      </c>
      <c r="AJ3280" s="1">
        <v>0</v>
      </c>
      <c r="AK3280" s="60" t="str">
        <f>+IF(Tabla1[[#This Row],[REQUEST_TY]]="SR MANTENIMIENTO CORRECTIVO", "EMERGENCIA", "OTROS")</f>
        <v>EMERGENCIA</v>
      </c>
      <c r="AL3280" s="6" t="str">
        <f>+_xlfn.IFS(Tabla1[[#This Row],[Veces obj]]&lt;=1,"0-1",Tabla1[[#This Row],[Veces obj]]&lt;=2,"1-2",Tabla1[[#This Row],[Veces obj]]&lt;=3,"2-3",TRUE,"&gt;3")</f>
        <v>0-1</v>
      </c>
      <c r="AM3280" s="60" t="str">
        <f>+_xlfn.IFS(MONTH(Tabla1[[#This Row],[MES]])&lt;=3,"Q1",MONTH(Tabla1[[#This Row],[MES]])&lt;=6,"Q2",MONTH(Tabla1[[#This Row],[MES]])&lt;=9,"Q3",TRUE,"Q4")</f>
        <v>Q1</v>
      </c>
      <c r="AN3280" s="15" t="str">
        <f>+IFERROR(VLOOKUP(Tabla1[[#This Row],[CUENTA]],CTAS[],2,0),"OTROS")</f>
        <v>OTROS</v>
      </c>
      <c r="AP3280" s="15" t="str">
        <f>+IFERROR(VLOOKUP(Tabla1[[#This Row],[EMPLEADO]],IS[],3,0),"OTROS")</f>
        <v>OTROS</v>
      </c>
      <c r="AQ3280" s="15" t="str">
        <f>+IFERROR(VLOOKUP(Tabla1[[#This Row],[EMPLEADO]],IS[[NÓMINA]:[INGENIERO]],2,0),"OTROS")</f>
        <v>OTROS</v>
      </c>
    </row>
    <row r="3281" spans="1:43" x14ac:dyDescent="0.25">
      <c r="A3281" t="s">
        <v>7477</v>
      </c>
      <c r="B3281">
        <v>1</v>
      </c>
      <c r="C3281" t="s">
        <v>9930</v>
      </c>
      <c r="D3281" t="s">
        <v>38</v>
      </c>
      <c r="E3281" t="s">
        <v>76</v>
      </c>
      <c r="F3281" t="s">
        <v>9931</v>
      </c>
      <c r="G3281" s="17" t="s">
        <v>7573</v>
      </c>
      <c r="H3281" t="s">
        <v>592</v>
      </c>
      <c r="I3281" t="s">
        <v>43</v>
      </c>
      <c r="J3281" t="s">
        <v>8</v>
      </c>
      <c r="K3281" t="s">
        <v>169</v>
      </c>
      <c r="L3281" t="s">
        <v>3630</v>
      </c>
      <c r="M3281" t="s">
        <v>3631</v>
      </c>
      <c r="N3281">
        <v>0</v>
      </c>
      <c r="O3281" t="s">
        <v>47</v>
      </c>
      <c r="P3281">
        <v>30</v>
      </c>
      <c r="Q3281" t="s">
        <v>62</v>
      </c>
      <c r="R3281" t="s">
        <v>63</v>
      </c>
      <c r="S3281" t="s">
        <v>64</v>
      </c>
      <c r="T3281" t="s">
        <v>208</v>
      </c>
      <c r="U3281" t="s">
        <v>65</v>
      </c>
      <c r="V3281">
        <v>0.8</v>
      </c>
      <c r="W3281" s="1">
        <v>1092</v>
      </c>
      <c r="X3281">
        <v>1</v>
      </c>
      <c r="Y3281">
        <v>0</v>
      </c>
      <c r="Z3281">
        <v>9</v>
      </c>
      <c r="AA3281">
        <v>0</v>
      </c>
      <c r="AB3281" s="2">
        <v>0</v>
      </c>
      <c r="AC3281" s="1">
        <v>0</v>
      </c>
      <c r="AD3281" s="7">
        <v>43552</v>
      </c>
      <c r="AE3281" s="7">
        <v>43552</v>
      </c>
      <c r="AF3281">
        <v>0</v>
      </c>
      <c r="AG3281" t="s">
        <v>53</v>
      </c>
      <c r="AH3281" s="2">
        <v>0</v>
      </c>
      <c r="AI3281" s="1">
        <v>0</v>
      </c>
      <c r="AJ3281" s="1">
        <v>0</v>
      </c>
      <c r="AK3281" s="60" t="str">
        <f>+IF(Tabla1[[#This Row],[REQUEST_TY]]="SR MANTENIMIENTO CORRECTIVO", "EMERGENCIA", "OTROS")</f>
        <v>EMERGENCIA</v>
      </c>
      <c r="AL3281" s="6" t="str">
        <f>+_xlfn.IFS(Tabla1[[#This Row],[Veces obj]]&lt;=1,"0-1",Tabla1[[#This Row],[Veces obj]]&lt;=2,"1-2",Tabla1[[#This Row],[Veces obj]]&lt;=3,"2-3",TRUE,"&gt;3")</f>
        <v>0-1</v>
      </c>
      <c r="AM3281" s="60" t="str">
        <f>+_xlfn.IFS(MONTH(Tabla1[[#This Row],[MES]])&lt;=3,"Q1",MONTH(Tabla1[[#This Row],[MES]])&lt;=6,"Q2",MONTH(Tabla1[[#This Row],[MES]])&lt;=9,"Q3",TRUE,"Q4")</f>
        <v>Q1</v>
      </c>
      <c r="AN3281" s="15" t="str">
        <f>+IFERROR(VLOOKUP(Tabla1[[#This Row],[CUENTA]],CTAS[],2,0),"OTROS")</f>
        <v>OTROS</v>
      </c>
      <c r="AP3281" s="15" t="str">
        <f>+IFERROR(VLOOKUP(Tabla1[[#This Row],[EMPLEADO]],IS[],3,0),"OTROS")</f>
        <v>CHIHUAHUA</v>
      </c>
      <c r="AQ3281" s="15" t="str">
        <f>+IFERROR(VLOOKUP(Tabla1[[#This Row],[EMPLEADO]],IS[[NÓMINA]:[INGENIERO]],2,0),"OTROS")</f>
        <v>VICTOR MENDEZ</v>
      </c>
    </row>
    <row r="3282" spans="1:43" x14ac:dyDescent="0.25">
      <c r="A3282" t="s">
        <v>7477</v>
      </c>
      <c r="B3282">
        <v>1</v>
      </c>
      <c r="C3282" t="s">
        <v>9932</v>
      </c>
      <c r="D3282" t="s">
        <v>38</v>
      </c>
      <c r="E3282" t="s">
        <v>85</v>
      </c>
      <c r="F3282" t="s">
        <v>9933</v>
      </c>
      <c r="G3282" s="17" t="s">
        <v>9934</v>
      </c>
      <c r="H3282" t="s">
        <v>471</v>
      </c>
      <c r="I3282" t="s">
        <v>43</v>
      </c>
      <c r="J3282" t="s">
        <v>8</v>
      </c>
      <c r="K3282" t="s">
        <v>370</v>
      </c>
      <c r="L3282" t="s">
        <v>4698</v>
      </c>
      <c r="M3282" t="s">
        <v>131</v>
      </c>
      <c r="N3282">
        <v>0</v>
      </c>
      <c r="O3282" t="s">
        <v>47</v>
      </c>
      <c r="P3282">
        <v>153</v>
      </c>
      <c r="Q3282" t="s">
        <v>48</v>
      </c>
      <c r="R3282" t="s">
        <v>49</v>
      </c>
      <c r="S3282" t="s">
        <v>50</v>
      </c>
      <c r="T3282" t="s">
        <v>51</v>
      </c>
      <c r="U3282" t="s">
        <v>52</v>
      </c>
      <c r="V3282">
        <v>1.05</v>
      </c>
      <c r="W3282" s="1">
        <v>750.75000000000011</v>
      </c>
      <c r="X3282">
        <v>1</v>
      </c>
      <c r="Y3282">
        <v>1.4</v>
      </c>
      <c r="Z3282">
        <v>5</v>
      </c>
      <c r="AA3282">
        <v>0.27999999999999997</v>
      </c>
      <c r="AB3282" s="2">
        <v>0</v>
      </c>
      <c r="AC3282" s="1">
        <v>0</v>
      </c>
      <c r="AD3282" s="7">
        <v>43552</v>
      </c>
      <c r="AE3282" s="7">
        <v>43552</v>
      </c>
      <c r="AF3282">
        <v>0</v>
      </c>
      <c r="AG3282" t="s">
        <v>53</v>
      </c>
      <c r="AH3282" s="2">
        <v>0</v>
      </c>
      <c r="AI3282" s="1">
        <v>0</v>
      </c>
      <c r="AJ3282" s="1">
        <v>0</v>
      </c>
      <c r="AK3282" s="60" t="str">
        <f>+IF(Tabla1[[#This Row],[REQUEST_TY]]="SR MANTENIMIENTO CORRECTIVO", "EMERGENCIA", "OTROS")</f>
        <v>EMERGENCIA</v>
      </c>
      <c r="AL3282" s="6" t="str">
        <f>+_xlfn.IFS(Tabla1[[#This Row],[Veces obj]]&lt;=1,"0-1",Tabla1[[#This Row],[Veces obj]]&lt;=2,"1-2",Tabla1[[#This Row],[Veces obj]]&lt;=3,"2-3",TRUE,"&gt;3")</f>
        <v>0-1</v>
      </c>
      <c r="AM3282" s="60" t="str">
        <f>+_xlfn.IFS(MONTH(Tabla1[[#This Row],[MES]])&lt;=3,"Q1",MONTH(Tabla1[[#This Row],[MES]])&lt;=6,"Q2",MONTH(Tabla1[[#This Row],[MES]])&lt;=9,"Q3",TRUE,"Q4")</f>
        <v>Q1</v>
      </c>
      <c r="AN3282" s="15" t="str">
        <f>+IFERROR(VLOOKUP(Tabla1[[#This Row],[CUENTA]],CTAS[],2,0),"OTROS")</f>
        <v>OTROS</v>
      </c>
      <c r="AP3282" s="15" t="str">
        <f>+IFERROR(VLOOKUP(Tabla1[[#This Row],[EMPLEADO]],IS[],3,0),"OTROS")</f>
        <v>OTROS</v>
      </c>
      <c r="AQ3282" s="15" t="str">
        <f>+IFERROR(VLOOKUP(Tabla1[[#This Row],[EMPLEADO]],IS[[NÓMINA]:[INGENIERO]],2,0),"OTROS")</f>
        <v>OTROS</v>
      </c>
    </row>
    <row r="3283" spans="1:43" x14ac:dyDescent="0.25">
      <c r="A3283" t="s">
        <v>7477</v>
      </c>
      <c r="B3283">
        <v>1</v>
      </c>
      <c r="C3283" t="s">
        <v>9935</v>
      </c>
      <c r="D3283" t="s">
        <v>38</v>
      </c>
      <c r="E3283" t="s">
        <v>294</v>
      </c>
      <c r="F3283" t="s">
        <v>9936</v>
      </c>
      <c r="G3283" s="17" t="s">
        <v>9937</v>
      </c>
      <c r="H3283" t="s">
        <v>70</v>
      </c>
      <c r="I3283" t="s">
        <v>43</v>
      </c>
      <c r="J3283" t="s">
        <v>8</v>
      </c>
      <c r="K3283" t="s">
        <v>71</v>
      </c>
      <c r="L3283" t="s">
        <v>170</v>
      </c>
      <c r="M3283" t="s">
        <v>94</v>
      </c>
      <c r="N3283">
        <v>1</v>
      </c>
      <c r="O3283" t="s">
        <v>47</v>
      </c>
      <c r="P3283">
        <v>329</v>
      </c>
      <c r="Q3283" t="s">
        <v>48</v>
      </c>
      <c r="R3283" t="s">
        <v>95</v>
      </c>
      <c r="S3283" t="s">
        <v>64</v>
      </c>
      <c r="T3283" t="s">
        <v>51</v>
      </c>
      <c r="U3283" t="s">
        <v>96</v>
      </c>
      <c r="V3283">
        <v>1.1000000000000001</v>
      </c>
      <c r="W3283" s="1">
        <v>0</v>
      </c>
      <c r="X3283">
        <v>1</v>
      </c>
      <c r="Y3283">
        <v>0.4</v>
      </c>
      <c r="Z3283">
        <v>5</v>
      </c>
      <c r="AA3283">
        <v>0.08</v>
      </c>
      <c r="AB3283" s="2">
        <v>0</v>
      </c>
      <c r="AC3283" s="1">
        <v>0</v>
      </c>
      <c r="AD3283" s="7">
        <v>43552</v>
      </c>
      <c r="AE3283" s="7">
        <v>43552</v>
      </c>
      <c r="AF3283">
        <v>0</v>
      </c>
      <c r="AG3283" t="s">
        <v>53</v>
      </c>
      <c r="AH3283" s="2">
        <v>0</v>
      </c>
      <c r="AI3283" s="1">
        <v>0</v>
      </c>
      <c r="AJ3283" s="1">
        <v>0</v>
      </c>
      <c r="AK3283" s="60" t="str">
        <f>+IF(Tabla1[[#This Row],[REQUEST_TY]]="SR MANTENIMIENTO CORRECTIVO", "EMERGENCIA", "OTROS")</f>
        <v>EMERGENCIA</v>
      </c>
      <c r="AL3283" s="6" t="str">
        <f>+_xlfn.IFS(Tabla1[[#This Row],[Veces obj]]&lt;=1,"0-1",Tabla1[[#This Row],[Veces obj]]&lt;=2,"1-2",Tabla1[[#This Row],[Veces obj]]&lt;=3,"2-3",TRUE,"&gt;3")</f>
        <v>0-1</v>
      </c>
      <c r="AM3283" s="60" t="str">
        <f>+_xlfn.IFS(MONTH(Tabla1[[#This Row],[MES]])&lt;=3,"Q1",MONTH(Tabla1[[#This Row],[MES]])&lt;=6,"Q2",MONTH(Tabla1[[#This Row],[MES]])&lt;=9,"Q3",TRUE,"Q4")</f>
        <v>Q1</v>
      </c>
      <c r="AN3283" s="15" t="str">
        <f>+IFERROR(VLOOKUP(Tabla1[[#This Row],[CUENTA]],CTAS[],2,0),"OTROS")</f>
        <v>OTROS</v>
      </c>
      <c r="AP3283" s="15" t="str">
        <f>+IFERROR(VLOOKUP(Tabla1[[#This Row],[EMPLEADO]],IS[],3,0),"OTROS")</f>
        <v>OTROS</v>
      </c>
      <c r="AQ3283" s="15" t="str">
        <f>+IFERROR(VLOOKUP(Tabla1[[#This Row],[EMPLEADO]],IS[[NÓMINA]:[INGENIERO]],2,0),"OTROS")</f>
        <v>OTROS</v>
      </c>
    </row>
    <row r="3284" spans="1:43" x14ac:dyDescent="0.25">
      <c r="A3284" t="s">
        <v>7477</v>
      </c>
      <c r="B3284">
        <v>1</v>
      </c>
      <c r="C3284" t="s">
        <v>9938</v>
      </c>
      <c r="D3284" t="s">
        <v>38</v>
      </c>
      <c r="E3284" t="s">
        <v>258</v>
      </c>
      <c r="F3284" t="s">
        <v>9939</v>
      </c>
      <c r="G3284" s="17" t="s">
        <v>2215</v>
      </c>
      <c r="H3284" t="s">
        <v>106</v>
      </c>
      <c r="I3284" t="s">
        <v>43</v>
      </c>
      <c r="J3284" t="s">
        <v>8</v>
      </c>
      <c r="K3284" t="s">
        <v>59</v>
      </c>
      <c r="L3284" t="s">
        <v>629</v>
      </c>
      <c r="M3284" t="s">
        <v>46</v>
      </c>
      <c r="N3284">
        <v>0</v>
      </c>
      <c r="O3284" t="s">
        <v>47</v>
      </c>
      <c r="P3284">
        <v>62</v>
      </c>
      <c r="Q3284" t="s">
        <v>48</v>
      </c>
      <c r="R3284" t="s">
        <v>138</v>
      </c>
      <c r="S3284" t="s">
        <v>139</v>
      </c>
      <c r="T3284" t="s">
        <v>51</v>
      </c>
      <c r="U3284" t="s">
        <v>353</v>
      </c>
      <c r="V3284">
        <v>1.1499999999999999</v>
      </c>
      <c r="W3284" s="1">
        <v>1808.95</v>
      </c>
      <c r="X3284">
        <v>1</v>
      </c>
      <c r="Y3284">
        <v>1.69</v>
      </c>
      <c r="Z3284">
        <v>4</v>
      </c>
      <c r="AA3284">
        <v>0.42249999999999999</v>
      </c>
      <c r="AB3284" s="2">
        <v>0</v>
      </c>
      <c r="AC3284" s="1">
        <v>0</v>
      </c>
      <c r="AD3284" s="7">
        <v>43553</v>
      </c>
      <c r="AE3284" s="7">
        <v>43553</v>
      </c>
      <c r="AF3284">
        <v>0</v>
      </c>
      <c r="AG3284" t="s">
        <v>53</v>
      </c>
      <c r="AH3284" s="2">
        <v>0</v>
      </c>
      <c r="AI3284" s="1">
        <v>0</v>
      </c>
      <c r="AJ3284" s="1">
        <v>0</v>
      </c>
      <c r="AK3284" s="60" t="str">
        <f>+IF(Tabla1[[#This Row],[REQUEST_TY]]="SR MANTENIMIENTO CORRECTIVO", "EMERGENCIA", "OTROS")</f>
        <v>EMERGENCIA</v>
      </c>
      <c r="AL3284" s="6" t="str">
        <f>+_xlfn.IFS(Tabla1[[#This Row],[Veces obj]]&lt;=1,"0-1",Tabla1[[#This Row],[Veces obj]]&lt;=2,"1-2",Tabla1[[#This Row],[Veces obj]]&lt;=3,"2-3",TRUE,"&gt;3")</f>
        <v>0-1</v>
      </c>
      <c r="AM3284" s="60" t="str">
        <f>+_xlfn.IFS(MONTH(Tabla1[[#This Row],[MES]])&lt;=3,"Q1",MONTH(Tabla1[[#This Row],[MES]])&lt;=6,"Q2",MONTH(Tabla1[[#This Row],[MES]])&lt;=9,"Q3",TRUE,"Q4")</f>
        <v>Q1</v>
      </c>
      <c r="AN3284" s="15" t="str">
        <f>+IFERROR(VLOOKUP(Tabla1[[#This Row],[CUENTA]],CTAS[],2,0),"OTROS")</f>
        <v>OTROS</v>
      </c>
      <c r="AP3284" s="15" t="str">
        <f>+IFERROR(VLOOKUP(Tabla1[[#This Row],[EMPLEADO]],IS[],3,0),"OTROS")</f>
        <v>OTROS</v>
      </c>
      <c r="AQ3284" s="15" t="str">
        <f>+IFERROR(VLOOKUP(Tabla1[[#This Row],[EMPLEADO]],IS[[NÓMINA]:[INGENIERO]],2,0),"OTROS")</f>
        <v>OTROS</v>
      </c>
    </row>
    <row r="3285" spans="1:43" x14ac:dyDescent="0.25">
      <c r="A3285" t="s">
        <v>7477</v>
      </c>
      <c r="B3285">
        <v>1</v>
      </c>
      <c r="C3285" t="s">
        <v>9940</v>
      </c>
      <c r="D3285" t="s">
        <v>38</v>
      </c>
      <c r="E3285" t="s">
        <v>332</v>
      </c>
      <c r="F3285" t="s">
        <v>9941</v>
      </c>
      <c r="G3285" s="17" t="s">
        <v>9405</v>
      </c>
      <c r="H3285" t="s">
        <v>213</v>
      </c>
      <c r="I3285" t="s">
        <v>43</v>
      </c>
      <c r="J3285" t="s">
        <v>8</v>
      </c>
      <c r="K3285" t="s">
        <v>59</v>
      </c>
      <c r="L3285" t="s">
        <v>2783</v>
      </c>
      <c r="M3285" t="s">
        <v>640</v>
      </c>
      <c r="N3285">
        <v>0</v>
      </c>
      <c r="O3285" t="s">
        <v>47</v>
      </c>
      <c r="P3285">
        <v>8</v>
      </c>
      <c r="Q3285" t="s">
        <v>194</v>
      </c>
      <c r="R3285" t="s">
        <v>317</v>
      </c>
      <c r="S3285" t="s">
        <v>318</v>
      </c>
      <c r="T3285" t="s">
        <v>51</v>
      </c>
      <c r="U3285" t="s">
        <v>224</v>
      </c>
      <c r="V3285">
        <v>0.8</v>
      </c>
      <c r="W3285" s="1">
        <v>1258.4000000000003</v>
      </c>
      <c r="X3285">
        <v>1</v>
      </c>
      <c r="Y3285">
        <v>1.1399999999999999</v>
      </c>
      <c r="Z3285">
        <v>4</v>
      </c>
      <c r="AA3285">
        <v>0.28499999999999998</v>
      </c>
      <c r="AB3285" s="2">
        <v>0</v>
      </c>
      <c r="AC3285" s="1">
        <v>0</v>
      </c>
      <c r="AD3285" s="7">
        <v>43553</v>
      </c>
      <c r="AE3285" s="7">
        <v>43553</v>
      </c>
      <c r="AF3285">
        <v>0</v>
      </c>
      <c r="AG3285" t="s">
        <v>53</v>
      </c>
      <c r="AH3285" s="2">
        <v>0</v>
      </c>
      <c r="AI3285" s="1">
        <v>0</v>
      </c>
      <c r="AJ3285" s="1">
        <v>0</v>
      </c>
      <c r="AK3285" s="60" t="str">
        <f>+IF(Tabla1[[#This Row],[REQUEST_TY]]="SR MANTENIMIENTO CORRECTIVO", "EMERGENCIA", "OTROS")</f>
        <v>EMERGENCIA</v>
      </c>
      <c r="AL3285" s="6" t="str">
        <f>+_xlfn.IFS(Tabla1[[#This Row],[Veces obj]]&lt;=1,"0-1",Tabla1[[#This Row],[Veces obj]]&lt;=2,"1-2",Tabla1[[#This Row],[Veces obj]]&lt;=3,"2-3",TRUE,"&gt;3")</f>
        <v>0-1</v>
      </c>
      <c r="AM3285" s="60" t="str">
        <f>+_xlfn.IFS(MONTH(Tabla1[[#This Row],[MES]])&lt;=3,"Q1",MONTH(Tabla1[[#This Row],[MES]])&lt;=6,"Q2",MONTH(Tabla1[[#This Row],[MES]])&lt;=9,"Q3",TRUE,"Q4")</f>
        <v>Q1</v>
      </c>
      <c r="AN3285" s="15" t="str">
        <f>+IFERROR(VLOOKUP(Tabla1[[#This Row],[CUENTA]],CTAS[],2,0),"OTROS")</f>
        <v>OTROS</v>
      </c>
      <c r="AP3285" s="15" t="str">
        <f>+IFERROR(VLOOKUP(Tabla1[[#This Row],[EMPLEADO]],IS[],3,0),"OTROS")</f>
        <v>OTROS</v>
      </c>
      <c r="AQ3285" s="15" t="str">
        <f>+IFERROR(VLOOKUP(Tabla1[[#This Row],[EMPLEADO]],IS[[NÓMINA]:[INGENIERO]],2,0),"OTROS")</f>
        <v>OTROS</v>
      </c>
    </row>
    <row r="3286" spans="1:43" x14ac:dyDescent="0.25">
      <c r="A3286" t="s">
        <v>7477</v>
      </c>
      <c r="B3286">
        <v>1</v>
      </c>
      <c r="C3286" t="s">
        <v>9942</v>
      </c>
      <c r="D3286" t="s">
        <v>38</v>
      </c>
      <c r="E3286" t="s">
        <v>725</v>
      </c>
      <c r="F3286" t="s">
        <v>9943</v>
      </c>
      <c r="G3286" s="17" t="s">
        <v>5509</v>
      </c>
      <c r="H3286" t="s">
        <v>106</v>
      </c>
      <c r="I3286" t="s">
        <v>43</v>
      </c>
      <c r="J3286" t="s">
        <v>8</v>
      </c>
      <c r="K3286" t="s">
        <v>59</v>
      </c>
      <c r="L3286" t="s">
        <v>629</v>
      </c>
      <c r="M3286" t="s">
        <v>46</v>
      </c>
      <c r="N3286">
        <v>0</v>
      </c>
      <c r="O3286" t="s">
        <v>47</v>
      </c>
      <c r="P3286">
        <v>48</v>
      </c>
      <c r="Q3286" t="s">
        <v>82</v>
      </c>
      <c r="R3286" t="s">
        <v>223</v>
      </c>
      <c r="S3286" t="s">
        <v>139</v>
      </c>
      <c r="T3286" t="s">
        <v>51</v>
      </c>
      <c r="U3286" t="s">
        <v>140</v>
      </c>
      <c r="V3286">
        <v>1.1000000000000001</v>
      </c>
      <c r="W3286" s="1">
        <v>1730.3000000000004</v>
      </c>
      <c r="X3286">
        <v>1</v>
      </c>
      <c r="Y3286">
        <v>3.23</v>
      </c>
      <c r="Z3286">
        <v>4</v>
      </c>
      <c r="AA3286">
        <v>0.8075</v>
      </c>
      <c r="AB3286" s="2">
        <v>0</v>
      </c>
      <c r="AC3286" s="1">
        <v>0</v>
      </c>
      <c r="AD3286" s="7">
        <v>43552</v>
      </c>
      <c r="AE3286" s="7">
        <v>43552</v>
      </c>
      <c r="AF3286">
        <v>0</v>
      </c>
      <c r="AG3286" t="s">
        <v>53</v>
      </c>
      <c r="AH3286" s="2">
        <v>0</v>
      </c>
      <c r="AI3286" s="1">
        <v>0</v>
      </c>
      <c r="AJ3286" s="1">
        <v>0</v>
      </c>
      <c r="AK3286" s="60" t="str">
        <f>+IF(Tabla1[[#This Row],[REQUEST_TY]]="SR MANTENIMIENTO CORRECTIVO", "EMERGENCIA", "OTROS")</f>
        <v>EMERGENCIA</v>
      </c>
      <c r="AL3286" s="6" t="str">
        <f>+_xlfn.IFS(Tabla1[[#This Row],[Veces obj]]&lt;=1,"0-1",Tabla1[[#This Row],[Veces obj]]&lt;=2,"1-2",Tabla1[[#This Row],[Veces obj]]&lt;=3,"2-3",TRUE,"&gt;3")</f>
        <v>0-1</v>
      </c>
      <c r="AM3286" s="60" t="str">
        <f>+_xlfn.IFS(MONTH(Tabla1[[#This Row],[MES]])&lt;=3,"Q1",MONTH(Tabla1[[#This Row],[MES]])&lt;=6,"Q2",MONTH(Tabla1[[#This Row],[MES]])&lt;=9,"Q3",TRUE,"Q4")</f>
        <v>Q1</v>
      </c>
      <c r="AN3286" s="15" t="str">
        <f>+IFERROR(VLOOKUP(Tabla1[[#This Row],[CUENTA]],CTAS[],2,0),"OTROS")</f>
        <v>OTROS</v>
      </c>
      <c r="AP3286" s="15" t="str">
        <f>+IFERROR(VLOOKUP(Tabla1[[#This Row],[EMPLEADO]],IS[],3,0),"OTROS")</f>
        <v>OTROS</v>
      </c>
      <c r="AQ3286" s="15" t="str">
        <f>+IFERROR(VLOOKUP(Tabla1[[#This Row],[EMPLEADO]],IS[[NÓMINA]:[INGENIERO]],2,0),"OTROS")</f>
        <v>OTROS</v>
      </c>
    </row>
    <row r="3287" spans="1:43" x14ac:dyDescent="0.25">
      <c r="A3287" t="s">
        <v>7477</v>
      </c>
      <c r="B3287">
        <v>1</v>
      </c>
      <c r="C3287" t="s">
        <v>9944</v>
      </c>
      <c r="D3287" t="s">
        <v>38</v>
      </c>
      <c r="E3287" t="s">
        <v>332</v>
      </c>
      <c r="F3287" t="s">
        <v>9945</v>
      </c>
      <c r="G3287" s="17" t="s">
        <v>5240</v>
      </c>
      <c r="H3287" t="s">
        <v>213</v>
      </c>
      <c r="I3287" t="s">
        <v>43</v>
      </c>
      <c r="J3287" t="s">
        <v>8</v>
      </c>
      <c r="K3287" t="s">
        <v>102</v>
      </c>
      <c r="L3287" t="s">
        <v>1830</v>
      </c>
      <c r="M3287" t="s">
        <v>215</v>
      </c>
      <c r="N3287">
        <v>0</v>
      </c>
      <c r="O3287" t="s">
        <v>47</v>
      </c>
      <c r="P3287">
        <v>50</v>
      </c>
      <c r="Q3287" t="s">
        <v>82</v>
      </c>
      <c r="R3287" t="s">
        <v>317</v>
      </c>
      <c r="S3287" t="s">
        <v>318</v>
      </c>
      <c r="T3287" t="s">
        <v>51</v>
      </c>
      <c r="U3287" t="s">
        <v>140</v>
      </c>
      <c r="V3287">
        <v>1.1000000000000001</v>
      </c>
      <c r="W3287" s="1">
        <v>1730.3000000000004</v>
      </c>
      <c r="X3287">
        <v>1</v>
      </c>
      <c r="Y3287">
        <v>1.51</v>
      </c>
      <c r="Z3287">
        <v>4</v>
      </c>
      <c r="AA3287">
        <v>0.3775</v>
      </c>
      <c r="AB3287" s="2">
        <v>0</v>
      </c>
      <c r="AC3287" s="1">
        <v>0</v>
      </c>
      <c r="AD3287" s="7">
        <v>43552</v>
      </c>
      <c r="AE3287" s="7">
        <v>43553</v>
      </c>
      <c r="AF3287">
        <v>1</v>
      </c>
      <c r="AG3287" t="s">
        <v>53</v>
      </c>
      <c r="AH3287" s="2">
        <v>0</v>
      </c>
      <c r="AI3287" s="1">
        <v>0</v>
      </c>
      <c r="AJ3287" s="1">
        <v>0</v>
      </c>
      <c r="AK3287" s="60" t="str">
        <f>+IF(Tabla1[[#This Row],[REQUEST_TY]]="SR MANTENIMIENTO CORRECTIVO", "EMERGENCIA", "OTROS")</f>
        <v>EMERGENCIA</v>
      </c>
      <c r="AL3287" s="6" t="str">
        <f>+_xlfn.IFS(Tabla1[[#This Row],[Veces obj]]&lt;=1,"0-1",Tabla1[[#This Row],[Veces obj]]&lt;=2,"1-2",Tabla1[[#This Row],[Veces obj]]&lt;=3,"2-3",TRUE,"&gt;3")</f>
        <v>0-1</v>
      </c>
      <c r="AM3287" s="60" t="str">
        <f>+_xlfn.IFS(MONTH(Tabla1[[#This Row],[MES]])&lt;=3,"Q1",MONTH(Tabla1[[#This Row],[MES]])&lt;=6,"Q2",MONTH(Tabla1[[#This Row],[MES]])&lt;=9,"Q3",TRUE,"Q4")</f>
        <v>Q1</v>
      </c>
      <c r="AN3287" s="15" t="str">
        <f>+IFERROR(VLOOKUP(Tabla1[[#This Row],[CUENTA]],CTAS[],2,0),"OTROS")</f>
        <v>OTROS</v>
      </c>
      <c r="AP3287" s="15" t="str">
        <f>+IFERROR(VLOOKUP(Tabla1[[#This Row],[EMPLEADO]],IS[],3,0),"OTROS")</f>
        <v>OTROS</v>
      </c>
      <c r="AQ3287" s="15" t="str">
        <f>+IFERROR(VLOOKUP(Tabla1[[#This Row],[EMPLEADO]],IS[[NÓMINA]:[INGENIERO]],2,0),"OTROS")</f>
        <v>OTROS</v>
      </c>
    </row>
    <row r="3288" spans="1:43" x14ac:dyDescent="0.25">
      <c r="A3288" t="s">
        <v>7477</v>
      </c>
      <c r="B3288">
        <v>1</v>
      </c>
      <c r="C3288" t="s">
        <v>9946</v>
      </c>
      <c r="D3288" t="s">
        <v>38</v>
      </c>
      <c r="E3288" t="s">
        <v>39</v>
      </c>
      <c r="F3288" t="s">
        <v>9947</v>
      </c>
      <c r="G3288" s="17" t="s">
        <v>9948</v>
      </c>
      <c r="H3288" t="s">
        <v>204</v>
      </c>
      <c r="I3288" t="s">
        <v>43</v>
      </c>
      <c r="J3288" t="s">
        <v>8</v>
      </c>
      <c r="K3288" t="s">
        <v>9949</v>
      </c>
      <c r="L3288" t="s">
        <v>9950</v>
      </c>
      <c r="M3288" t="s">
        <v>761</v>
      </c>
      <c r="N3288">
        <v>0</v>
      </c>
      <c r="O3288" t="s">
        <v>47</v>
      </c>
      <c r="P3288">
        <v>2674</v>
      </c>
      <c r="Q3288" t="s">
        <v>48</v>
      </c>
      <c r="R3288" t="s">
        <v>49</v>
      </c>
      <c r="S3288" t="s">
        <v>50</v>
      </c>
      <c r="T3288" t="s">
        <v>208</v>
      </c>
      <c r="U3288" t="s">
        <v>52</v>
      </c>
      <c r="V3288">
        <v>1.05</v>
      </c>
      <c r="W3288" s="1">
        <v>750.75000000000011</v>
      </c>
      <c r="X3288">
        <v>1</v>
      </c>
      <c r="Y3288">
        <v>2.2799999999999998</v>
      </c>
      <c r="Z3288">
        <v>9</v>
      </c>
      <c r="AA3288">
        <v>0.2533333333333333</v>
      </c>
      <c r="AB3288" s="2">
        <v>0</v>
      </c>
      <c r="AC3288" s="1">
        <v>0</v>
      </c>
      <c r="AD3288" s="7">
        <v>43552</v>
      </c>
      <c r="AE3288" s="7">
        <v>43552</v>
      </c>
      <c r="AF3288">
        <v>0</v>
      </c>
      <c r="AG3288" t="s">
        <v>53</v>
      </c>
      <c r="AH3288" s="2">
        <v>0</v>
      </c>
      <c r="AI3288" s="1">
        <v>0</v>
      </c>
      <c r="AJ3288" s="1">
        <v>0</v>
      </c>
      <c r="AK3288" s="60" t="str">
        <f>+IF(Tabla1[[#This Row],[REQUEST_TY]]="SR MANTENIMIENTO CORRECTIVO", "EMERGENCIA", "OTROS")</f>
        <v>EMERGENCIA</v>
      </c>
      <c r="AL3288" s="6" t="str">
        <f>+_xlfn.IFS(Tabla1[[#This Row],[Veces obj]]&lt;=1,"0-1",Tabla1[[#This Row],[Veces obj]]&lt;=2,"1-2",Tabla1[[#This Row],[Veces obj]]&lt;=3,"2-3",TRUE,"&gt;3")</f>
        <v>0-1</v>
      </c>
      <c r="AM3288" s="60" t="str">
        <f>+_xlfn.IFS(MONTH(Tabla1[[#This Row],[MES]])&lt;=3,"Q1",MONTH(Tabla1[[#This Row],[MES]])&lt;=6,"Q2",MONTH(Tabla1[[#This Row],[MES]])&lt;=9,"Q3",TRUE,"Q4")</f>
        <v>Q1</v>
      </c>
      <c r="AN3288" s="15" t="str">
        <f>+IFERROR(VLOOKUP(Tabla1[[#This Row],[CUENTA]],CTAS[],2,0),"OTROS")</f>
        <v>OTROS</v>
      </c>
      <c r="AP3288" s="15" t="str">
        <f>+IFERROR(VLOOKUP(Tabla1[[#This Row],[EMPLEADO]],IS[],3,0),"OTROS")</f>
        <v>OTROS</v>
      </c>
      <c r="AQ3288" s="15" t="str">
        <f>+IFERROR(VLOOKUP(Tabla1[[#This Row],[EMPLEADO]],IS[[NÓMINA]:[INGENIERO]],2,0),"OTROS")</f>
        <v>OTROS</v>
      </c>
    </row>
    <row r="3289" spans="1:43" x14ac:dyDescent="0.25">
      <c r="A3289" t="s">
        <v>7477</v>
      </c>
      <c r="B3289">
        <v>1</v>
      </c>
      <c r="C3289" t="s">
        <v>9951</v>
      </c>
      <c r="D3289" t="s">
        <v>38</v>
      </c>
      <c r="E3289" t="s">
        <v>113</v>
      </c>
      <c r="F3289" t="s">
        <v>9952</v>
      </c>
      <c r="G3289" s="17" t="s">
        <v>2707</v>
      </c>
      <c r="H3289" t="s">
        <v>1572</v>
      </c>
      <c r="I3289" t="s">
        <v>43</v>
      </c>
      <c r="J3289" t="s">
        <v>8</v>
      </c>
      <c r="K3289" t="s">
        <v>125</v>
      </c>
      <c r="L3289" t="s">
        <v>2708</v>
      </c>
      <c r="M3289" t="s">
        <v>2478</v>
      </c>
      <c r="N3289">
        <v>0</v>
      </c>
      <c r="O3289" t="s">
        <v>47</v>
      </c>
      <c r="P3289">
        <v>70</v>
      </c>
      <c r="Q3289" t="s">
        <v>48</v>
      </c>
      <c r="R3289" t="s">
        <v>49</v>
      </c>
      <c r="S3289" t="s">
        <v>50</v>
      </c>
      <c r="T3289" t="s">
        <v>51</v>
      </c>
      <c r="U3289" t="s">
        <v>52</v>
      </c>
      <c r="V3289">
        <v>1.05</v>
      </c>
      <c r="W3289" s="1">
        <v>750.75000000000011</v>
      </c>
      <c r="X3289">
        <v>1</v>
      </c>
      <c r="Y3289">
        <v>1.01</v>
      </c>
      <c r="Z3289">
        <v>5</v>
      </c>
      <c r="AA3289">
        <v>0.20200000000000001</v>
      </c>
      <c r="AB3289" s="2">
        <v>0</v>
      </c>
      <c r="AC3289" s="1">
        <v>0</v>
      </c>
      <c r="AD3289" s="7">
        <v>43552</v>
      </c>
      <c r="AE3289" s="7">
        <v>43552</v>
      </c>
      <c r="AF3289">
        <v>0</v>
      </c>
      <c r="AG3289" t="s">
        <v>53</v>
      </c>
      <c r="AH3289" s="2">
        <v>0</v>
      </c>
      <c r="AI3289" s="1">
        <v>0</v>
      </c>
      <c r="AJ3289" s="1">
        <v>0</v>
      </c>
      <c r="AK3289" s="60" t="str">
        <f>+IF(Tabla1[[#This Row],[REQUEST_TY]]="SR MANTENIMIENTO CORRECTIVO", "EMERGENCIA", "OTROS")</f>
        <v>EMERGENCIA</v>
      </c>
      <c r="AL3289" s="6" t="str">
        <f>+_xlfn.IFS(Tabla1[[#This Row],[Veces obj]]&lt;=1,"0-1",Tabla1[[#This Row],[Veces obj]]&lt;=2,"1-2",Tabla1[[#This Row],[Veces obj]]&lt;=3,"2-3",TRUE,"&gt;3")</f>
        <v>0-1</v>
      </c>
      <c r="AM3289" s="60" t="str">
        <f>+_xlfn.IFS(MONTH(Tabla1[[#This Row],[MES]])&lt;=3,"Q1",MONTH(Tabla1[[#This Row],[MES]])&lt;=6,"Q2",MONTH(Tabla1[[#This Row],[MES]])&lt;=9,"Q3",TRUE,"Q4")</f>
        <v>Q1</v>
      </c>
      <c r="AN3289" s="15" t="str">
        <f>+IFERROR(VLOOKUP(Tabla1[[#This Row],[CUENTA]],CTAS[],2,0),"OTROS")</f>
        <v>OTROS</v>
      </c>
      <c r="AP3289" s="15" t="str">
        <f>+IFERROR(VLOOKUP(Tabla1[[#This Row],[EMPLEADO]],IS[],3,0),"OTROS")</f>
        <v>OTROS</v>
      </c>
      <c r="AQ3289" s="15" t="str">
        <f>+IFERROR(VLOOKUP(Tabla1[[#This Row],[EMPLEADO]],IS[[NÓMINA]:[INGENIERO]],2,0),"OTROS")</f>
        <v>OTROS</v>
      </c>
    </row>
    <row r="3290" spans="1:43" x14ac:dyDescent="0.25">
      <c r="A3290" t="s">
        <v>7477</v>
      </c>
      <c r="B3290">
        <v>1</v>
      </c>
      <c r="C3290" t="s">
        <v>9953</v>
      </c>
      <c r="D3290" t="s">
        <v>38</v>
      </c>
      <c r="E3290" t="s">
        <v>113</v>
      </c>
      <c r="F3290" t="s">
        <v>9954</v>
      </c>
      <c r="G3290" s="17" t="s">
        <v>9955</v>
      </c>
      <c r="H3290" t="s">
        <v>453</v>
      </c>
      <c r="I3290" t="s">
        <v>43</v>
      </c>
      <c r="J3290" t="s">
        <v>8</v>
      </c>
      <c r="K3290" t="s">
        <v>125</v>
      </c>
      <c r="L3290" t="s">
        <v>9956</v>
      </c>
      <c r="M3290" t="s">
        <v>455</v>
      </c>
      <c r="N3290">
        <v>0</v>
      </c>
      <c r="O3290" t="s">
        <v>47</v>
      </c>
      <c r="P3290">
        <v>380</v>
      </c>
      <c r="Q3290" t="s">
        <v>48</v>
      </c>
      <c r="R3290" t="s">
        <v>49</v>
      </c>
      <c r="S3290" t="s">
        <v>50</v>
      </c>
      <c r="T3290" t="s">
        <v>51</v>
      </c>
      <c r="U3290" t="s">
        <v>52</v>
      </c>
      <c r="V3290">
        <v>1.05</v>
      </c>
      <c r="W3290" s="1">
        <v>750.75000000000011</v>
      </c>
      <c r="X3290">
        <v>1</v>
      </c>
      <c r="Y3290">
        <v>1.6</v>
      </c>
      <c r="Z3290">
        <v>5</v>
      </c>
      <c r="AA3290">
        <v>0.32</v>
      </c>
      <c r="AB3290" s="2">
        <v>0</v>
      </c>
      <c r="AC3290" s="1">
        <v>0</v>
      </c>
      <c r="AD3290" s="7">
        <v>43552</v>
      </c>
      <c r="AE3290" s="7">
        <v>43552</v>
      </c>
      <c r="AF3290">
        <v>0</v>
      </c>
      <c r="AG3290" t="s">
        <v>53</v>
      </c>
      <c r="AH3290" s="2">
        <v>0</v>
      </c>
      <c r="AI3290" s="1">
        <v>0</v>
      </c>
      <c r="AJ3290" s="1">
        <v>0</v>
      </c>
      <c r="AK3290" s="60" t="str">
        <f>+IF(Tabla1[[#This Row],[REQUEST_TY]]="SR MANTENIMIENTO CORRECTIVO", "EMERGENCIA", "OTROS")</f>
        <v>EMERGENCIA</v>
      </c>
      <c r="AL3290" s="6" t="str">
        <f>+_xlfn.IFS(Tabla1[[#This Row],[Veces obj]]&lt;=1,"0-1",Tabla1[[#This Row],[Veces obj]]&lt;=2,"1-2",Tabla1[[#This Row],[Veces obj]]&lt;=3,"2-3",TRUE,"&gt;3")</f>
        <v>0-1</v>
      </c>
      <c r="AM3290" s="60" t="str">
        <f>+_xlfn.IFS(MONTH(Tabla1[[#This Row],[MES]])&lt;=3,"Q1",MONTH(Tabla1[[#This Row],[MES]])&lt;=6,"Q2",MONTH(Tabla1[[#This Row],[MES]])&lt;=9,"Q3",TRUE,"Q4")</f>
        <v>Q1</v>
      </c>
      <c r="AN3290" s="15" t="str">
        <f>+IFERROR(VLOOKUP(Tabla1[[#This Row],[CUENTA]],CTAS[],2,0),"OTROS")</f>
        <v>OTROS</v>
      </c>
      <c r="AP3290" s="15" t="str">
        <f>+IFERROR(VLOOKUP(Tabla1[[#This Row],[EMPLEADO]],IS[],3,0),"OTROS")</f>
        <v>OTROS</v>
      </c>
      <c r="AQ3290" s="15" t="str">
        <f>+IFERROR(VLOOKUP(Tabla1[[#This Row],[EMPLEADO]],IS[[NÓMINA]:[INGENIERO]],2,0),"OTROS")</f>
        <v>OTROS</v>
      </c>
    </row>
    <row r="3291" spans="1:43" x14ac:dyDescent="0.25">
      <c r="A3291" t="s">
        <v>7477</v>
      </c>
      <c r="B3291">
        <v>1</v>
      </c>
      <c r="C3291" t="s">
        <v>9957</v>
      </c>
      <c r="D3291" t="s">
        <v>38</v>
      </c>
      <c r="E3291" t="s">
        <v>636</v>
      </c>
      <c r="F3291" t="s">
        <v>9958</v>
      </c>
      <c r="G3291" s="17" t="s">
        <v>9959</v>
      </c>
      <c r="H3291" t="s">
        <v>471</v>
      </c>
      <c r="I3291" t="s">
        <v>43</v>
      </c>
      <c r="J3291" t="s">
        <v>8</v>
      </c>
      <c r="K3291" t="s">
        <v>495</v>
      </c>
      <c r="L3291" t="s">
        <v>496</v>
      </c>
      <c r="M3291" t="s">
        <v>46</v>
      </c>
      <c r="N3291">
        <v>0</v>
      </c>
      <c r="O3291" t="s">
        <v>47</v>
      </c>
      <c r="P3291">
        <v>342</v>
      </c>
      <c r="Q3291" t="s">
        <v>48</v>
      </c>
      <c r="R3291" t="s">
        <v>153</v>
      </c>
      <c r="S3291" t="s">
        <v>50</v>
      </c>
      <c r="T3291" t="s">
        <v>51</v>
      </c>
      <c r="U3291" t="s">
        <v>52</v>
      </c>
      <c r="V3291">
        <v>1.05</v>
      </c>
      <c r="W3291" s="1">
        <v>750.75000000000011</v>
      </c>
      <c r="X3291">
        <v>1</v>
      </c>
      <c r="Y3291">
        <v>2.15</v>
      </c>
      <c r="Z3291">
        <v>5</v>
      </c>
      <c r="AA3291">
        <v>0.43</v>
      </c>
      <c r="AB3291" s="2">
        <v>0</v>
      </c>
      <c r="AC3291" s="1">
        <v>0</v>
      </c>
      <c r="AD3291" s="7">
        <v>43552</v>
      </c>
      <c r="AE3291" s="7">
        <v>43553</v>
      </c>
      <c r="AF3291">
        <v>1</v>
      </c>
      <c r="AG3291" t="s">
        <v>53</v>
      </c>
      <c r="AH3291" s="2">
        <v>0</v>
      </c>
      <c r="AI3291" s="1">
        <v>0</v>
      </c>
      <c r="AJ3291" s="1">
        <v>0</v>
      </c>
      <c r="AK3291" s="60" t="str">
        <f>+IF(Tabla1[[#This Row],[REQUEST_TY]]="SR MANTENIMIENTO CORRECTIVO", "EMERGENCIA", "OTROS")</f>
        <v>EMERGENCIA</v>
      </c>
      <c r="AL3291" s="6" t="str">
        <f>+_xlfn.IFS(Tabla1[[#This Row],[Veces obj]]&lt;=1,"0-1",Tabla1[[#This Row],[Veces obj]]&lt;=2,"1-2",Tabla1[[#This Row],[Veces obj]]&lt;=3,"2-3",TRUE,"&gt;3")</f>
        <v>0-1</v>
      </c>
      <c r="AM3291" s="60" t="str">
        <f>+_xlfn.IFS(MONTH(Tabla1[[#This Row],[MES]])&lt;=3,"Q1",MONTH(Tabla1[[#This Row],[MES]])&lt;=6,"Q2",MONTH(Tabla1[[#This Row],[MES]])&lt;=9,"Q3",TRUE,"Q4")</f>
        <v>Q1</v>
      </c>
      <c r="AN3291" s="15" t="str">
        <f>+IFERROR(VLOOKUP(Tabla1[[#This Row],[CUENTA]],CTAS[],2,0),"OTROS")</f>
        <v>OTROS</v>
      </c>
      <c r="AP3291" s="15" t="str">
        <f>+IFERROR(VLOOKUP(Tabla1[[#This Row],[EMPLEADO]],IS[],3,0),"OTROS")</f>
        <v>OTROS</v>
      </c>
      <c r="AQ3291" s="15" t="str">
        <f>+IFERROR(VLOOKUP(Tabla1[[#This Row],[EMPLEADO]],IS[[NÓMINA]:[INGENIERO]],2,0),"OTROS")</f>
        <v>OTROS</v>
      </c>
    </row>
    <row r="3292" spans="1:43" x14ac:dyDescent="0.25">
      <c r="A3292" t="s">
        <v>7477</v>
      </c>
      <c r="B3292">
        <v>1</v>
      </c>
      <c r="C3292" t="s">
        <v>9960</v>
      </c>
      <c r="D3292" t="s">
        <v>38</v>
      </c>
      <c r="E3292" t="s">
        <v>133</v>
      </c>
      <c r="F3292" t="s">
        <v>9961</v>
      </c>
      <c r="G3292" s="17" t="s">
        <v>1960</v>
      </c>
      <c r="H3292" t="s">
        <v>136</v>
      </c>
      <c r="I3292" t="s">
        <v>43</v>
      </c>
      <c r="J3292" t="s">
        <v>8</v>
      </c>
      <c r="K3292" t="s">
        <v>59</v>
      </c>
      <c r="L3292" t="s">
        <v>1961</v>
      </c>
      <c r="M3292" t="s">
        <v>1496</v>
      </c>
      <c r="N3292">
        <v>0</v>
      </c>
      <c r="O3292" t="s">
        <v>47</v>
      </c>
      <c r="P3292">
        <v>9</v>
      </c>
      <c r="Q3292" t="s">
        <v>194</v>
      </c>
      <c r="R3292" t="s">
        <v>138</v>
      </c>
      <c r="S3292" t="s">
        <v>139</v>
      </c>
      <c r="T3292" t="s">
        <v>51</v>
      </c>
      <c r="U3292" t="s">
        <v>224</v>
      </c>
      <c r="V3292">
        <v>0.8</v>
      </c>
      <c r="W3292" s="1">
        <v>1258.4000000000003</v>
      </c>
      <c r="X3292">
        <v>1</v>
      </c>
      <c r="Y3292">
        <v>2.48</v>
      </c>
      <c r="Z3292">
        <v>4</v>
      </c>
      <c r="AA3292">
        <v>0.62</v>
      </c>
      <c r="AB3292" s="2">
        <v>0</v>
      </c>
      <c r="AC3292" s="1">
        <v>0</v>
      </c>
      <c r="AD3292" s="7">
        <v>43552</v>
      </c>
      <c r="AE3292" s="7">
        <v>43553</v>
      </c>
      <c r="AF3292">
        <v>1</v>
      </c>
      <c r="AG3292" t="s">
        <v>53</v>
      </c>
      <c r="AH3292" s="2">
        <v>0</v>
      </c>
      <c r="AI3292" s="1">
        <v>0</v>
      </c>
      <c r="AJ3292" s="1">
        <v>0</v>
      </c>
      <c r="AK3292" s="60" t="str">
        <f>+IF(Tabla1[[#This Row],[REQUEST_TY]]="SR MANTENIMIENTO CORRECTIVO", "EMERGENCIA", "OTROS")</f>
        <v>EMERGENCIA</v>
      </c>
      <c r="AL3292" s="6" t="str">
        <f>+_xlfn.IFS(Tabla1[[#This Row],[Veces obj]]&lt;=1,"0-1",Tabla1[[#This Row],[Veces obj]]&lt;=2,"1-2",Tabla1[[#This Row],[Veces obj]]&lt;=3,"2-3",TRUE,"&gt;3")</f>
        <v>0-1</v>
      </c>
      <c r="AM3292" s="60" t="str">
        <f>+_xlfn.IFS(MONTH(Tabla1[[#This Row],[MES]])&lt;=3,"Q1",MONTH(Tabla1[[#This Row],[MES]])&lt;=6,"Q2",MONTH(Tabla1[[#This Row],[MES]])&lt;=9,"Q3",TRUE,"Q4")</f>
        <v>Q1</v>
      </c>
      <c r="AN3292" s="15" t="str">
        <f>+IFERROR(VLOOKUP(Tabla1[[#This Row],[CUENTA]],CTAS[],2,0),"OTROS")</f>
        <v>OTROS</v>
      </c>
      <c r="AP3292" s="15" t="str">
        <f>+IFERROR(VLOOKUP(Tabla1[[#This Row],[EMPLEADO]],IS[],3,0),"OTROS")</f>
        <v>OTROS</v>
      </c>
      <c r="AQ3292" s="15" t="str">
        <f>+IFERROR(VLOOKUP(Tabla1[[#This Row],[EMPLEADO]],IS[[NÓMINA]:[INGENIERO]],2,0),"OTROS")</f>
        <v>OTROS</v>
      </c>
    </row>
    <row r="3293" spans="1:43" x14ac:dyDescent="0.25">
      <c r="A3293" t="s">
        <v>7477</v>
      </c>
      <c r="B3293">
        <v>1</v>
      </c>
      <c r="C3293" t="s">
        <v>9962</v>
      </c>
      <c r="D3293" t="s">
        <v>38</v>
      </c>
      <c r="E3293" t="s">
        <v>76</v>
      </c>
      <c r="F3293" t="s">
        <v>9963</v>
      </c>
      <c r="G3293" s="17" t="s">
        <v>9964</v>
      </c>
      <c r="H3293" t="s">
        <v>1052</v>
      </c>
      <c r="I3293" t="s">
        <v>43</v>
      </c>
      <c r="J3293" t="s">
        <v>8</v>
      </c>
      <c r="K3293" t="s">
        <v>59</v>
      </c>
      <c r="L3293" t="s">
        <v>9965</v>
      </c>
      <c r="M3293" t="s">
        <v>1642</v>
      </c>
      <c r="N3293">
        <v>0</v>
      </c>
      <c r="O3293" t="s">
        <v>47</v>
      </c>
      <c r="P3293">
        <v>122</v>
      </c>
      <c r="Q3293" t="s">
        <v>48</v>
      </c>
      <c r="R3293" t="s">
        <v>63</v>
      </c>
      <c r="S3293" t="s">
        <v>64</v>
      </c>
      <c r="T3293" t="s">
        <v>51</v>
      </c>
      <c r="U3293" t="s">
        <v>96</v>
      </c>
      <c r="V3293">
        <v>1.1000000000000001</v>
      </c>
      <c r="W3293" s="1">
        <v>1501.5000000000002</v>
      </c>
      <c r="X3293">
        <v>1</v>
      </c>
      <c r="Y3293">
        <v>2</v>
      </c>
      <c r="Z3293">
        <v>5</v>
      </c>
      <c r="AA3293">
        <v>0.4</v>
      </c>
      <c r="AB3293" s="2">
        <v>0</v>
      </c>
      <c r="AC3293" s="1">
        <v>0</v>
      </c>
      <c r="AD3293" s="7">
        <v>43553</v>
      </c>
      <c r="AE3293" s="7">
        <v>43553</v>
      </c>
      <c r="AF3293">
        <v>0</v>
      </c>
      <c r="AG3293" t="s">
        <v>53</v>
      </c>
      <c r="AH3293" s="2">
        <v>0</v>
      </c>
      <c r="AI3293" s="1">
        <v>0</v>
      </c>
      <c r="AJ3293" s="1">
        <v>0</v>
      </c>
      <c r="AK3293" s="60" t="str">
        <f>+IF(Tabla1[[#This Row],[REQUEST_TY]]="SR MANTENIMIENTO CORRECTIVO", "EMERGENCIA", "OTROS")</f>
        <v>EMERGENCIA</v>
      </c>
      <c r="AL3293" s="6" t="str">
        <f>+_xlfn.IFS(Tabla1[[#This Row],[Veces obj]]&lt;=1,"0-1",Tabla1[[#This Row],[Veces obj]]&lt;=2,"1-2",Tabla1[[#This Row],[Veces obj]]&lt;=3,"2-3",TRUE,"&gt;3")</f>
        <v>0-1</v>
      </c>
      <c r="AM3293" s="60" t="str">
        <f>+_xlfn.IFS(MONTH(Tabla1[[#This Row],[MES]])&lt;=3,"Q1",MONTH(Tabla1[[#This Row],[MES]])&lt;=6,"Q2",MONTH(Tabla1[[#This Row],[MES]])&lt;=9,"Q3",TRUE,"Q4")</f>
        <v>Q1</v>
      </c>
      <c r="AN3293" s="15" t="str">
        <f>+IFERROR(VLOOKUP(Tabla1[[#This Row],[CUENTA]],CTAS[],2,0),"OTROS")</f>
        <v>OTROS</v>
      </c>
      <c r="AP3293" s="15" t="str">
        <f>+IFERROR(VLOOKUP(Tabla1[[#This Row],[EMPLEADO]],IS[],3,0),"OTROS")</f>
        <v>OTROS</v>
      </c>
      <c r="AQ3293" s="15" t="str">
        <f>+IFERROR(VLOOKUP(Tabla1[[#This Row],[EMPLEADO]],IS[[NÓMINA]:[INGENIERO]],2,0),"OTROS")</f>
        <v>OTROS</v>
      </c>
    </row>
    <row r="3294" spans="1:43" x14ac:dyDescent="0.25">
      <c r="A3294" t="s">
        <v>7477</v>
      </c>
      <c r="B3294">
        <v>1</v>
      </c>
      <c r="C3294" t="s">
        <v>9966</v>
      </c>
      <c r="D3294" t="s">
        <v>38</v>
      </c>
      <c r="E3294" t="s">
        <v>76</v>
      </c>
      <c r="F3294" t="s">
        <v>9967</v>
      </c>
      <c r="G3294" s="17" t="s">
        <v>2050</v>
      </c>
      <c r="H3294" t="s">
        <v>58</v>
      </c>
      <c r="I3294" t="s">
        <v>43</v>
      </c>
      <c r="J3294" t="s">
        <v>8</v>
      </c>
      <c r="K3294" t="s">
        <v>102</v>
      </c>
      <c r="L3294" t="s">
        <v>2051</v>
      </c>
      <c r="M3294" t="s">
        <v>61</v>
      </c>
      <c r="N3294">
        <v>0</v>
      </c>
      <c r="O3294" t="s">
        <v>47</v>
      </c>
      <c r="P3294">
        <v>7</v>
      </c>
      <c r="Q3294" t="s">
        <v>194</v>
      </c>
      <c r="R3294" t="s">
        <v>63</v>
      </c>
      <c r="S3294" t="s">
        <v>64</v>
      </c>
      <c r="T3294" t="s">
        <v>51</v>
      </c>
      <c r="U3294" t="s">
        <v>195</v>
      </c>
      <c r="V3294">
        <v>0.6</v>
      </c>
      <c r="W3294" s="1">
        <v>819</v>
      </c>
      <c r="X3294">
        <v>1</v>
      </c>
      <c r="Y3294">
        <v>1.42</v>
      </c>
      <c r="Z3294">
        <v>5</v>
      </c>
      <c r="AA3294">
        <v>0.28399999999999997</v>
      </c>
      <c r="AB3294" s="2">
        <v>0</v>
      </c>
      <c r="AC3294" s="1">
        <v>0</v>
      </c>
      <c r="AD3294" s="7">
        <v>43552</v>
      </c>
      <c r="AE3294" s="7">
        <v>43553</v>
      </c>
      <c r="AF3294">
        <v>1</v>
      </c>
      <c r="AG3294" t="s">
        <v>53</v>
      </c>
      <c r="AH3294" s="2">
        <v>0</v>
      </c>
      <c r="AI3294" s="1">
        <v>0</v>
      </c>
      <c r="AJ3294" s="1">
        <v>0</v>
      </c>
      <c r="AK3294" s="60" t="str">
        <f>+IF(Tabla1[[#This Row],[REQUEST_TY]]="SR MANTENIMIENTO CORRECTIVO", "EMERGENCIA", "OTROS")</f>
        <v>EMERGENCIA</v>
      </c>
      <c r="AL3294" s="6" t="str">
        <f>+_xlfn.IFS(Tabla1[[#This Row],[Veces obj]]&lt;=1,"0-1",Tabla1[[#This Row],[Veces obj]]&lt;=2,"1-2",Tabla1[[#This Row],[Veces obj]]&lt;=3,"2-3",TRUE,"&gt;3")</f>
        <v>0-1</v>
      </c>
      <c r="AM3294" s="60" t="str">
        <f>+_xlfn.IFS(MONTH(Tabla1[[#This Row],[MES]])&lt;=3,"Q1",MONTH(Tabla1[[#This Row],[MES]])&lt;=6,"Q2",MONTH(Tabla1[[#This Row],[MES]])&lt;=9,"Q3",TRUE,"Q4")</f>
        <v>Q1</v>
      </c>
      <c r="AN3294" s="15" t="str">
        <f>+IFERROR(VLOOKUP(Tabla1[[#This Row],[CUENTA]],CTAS[],2,0),"OTROS")</f>
        <v>OTROS</v>
      </c>
      <c r="AP3294" s="15" t="str">
        <f>+IFERROR(VLOOKUP(Tabla1[[#This Row],[EMPLEADO]],IS[],3,0),"OTROS")</f>
        <v>OTROS</v>
      </c>
      <c r="AQ3294" s="15" t="str">
        <f>+IFERROR(VLOOKUP(Tabla1[[#This Row],[EMPLEADO]],IS[[NÓMINA]:[INGENIERO]],2,0),"OTROS")</f>
        <v>OTROS</v>
      </c>
    </row>
    <row r="3295" spans="1:43" x14ac:dyDescent="0.25">
      <c r="A3295" t="s">
        <v>7477</v>
      </c>
      <c r="B3295">
        <v>1</v>
      </c>
      <c r="C3295" t="s">
        <v>9968</v>
      </c>
      <c r="D3295" t="s">
        <v>38</v>
      </c>
      <c r="E3295" t="s">
        <v>133</v>
      </c>
      <c r="F3295" t="s">
        <v>9969</v>
      </c>
      <c r="G3295" s="17" t="s">
        <v>408</v>
      </c>
      <c r="H3295" t="s">
        <v>409</v>
      </c>
      <c r="I3295" t="s">
        <v>43</v>
      </c>
      <c r="J3295" t="s">
        <v>8</v>
      </c>
      <c r="K3295" t="s">
        <v>59</v>
      </c>
      <c r="L3295" t="s">
        <v>410</v>
      </c>
      <c r="M3295" t="s">
        <v>411</v>
      </c>
      <c r="N3295">
        <v>0</v>
      </c>
      <c r="O3295" t="s">
        <v>47</v>
      </c>
      <c r="P3295">
        <v>8</v>
      </c>
      <c r="Q3295" t="s">
        <v>194</v>
      </c>
      <c r="R3295" t="s">
        <v>138</v>
      </c>
      <c r="S3295" t="s">
        <v>139</v>
      </c>
      <c r="T3295" t="s">
        <v>51</v>
      </c>
      <c r="U3295" t="s">
        <v>224</v>
      </c>
      <c r="V3295">
        <v>0.8</v>
      </c>
      <c r="W3295" s="1">
        <v>1258.4000000000003</v>
      </c>
      <c r="X3295">
        <v>1</v>
      </c>
      <c r="Y3295">
        <v>1.35</v>
      </c>
      <c r="Z3295">
        <v>4</v>
      </c>
      <c r="AA3295">
        <v>0.33750000000000002</v>
      </c>
      <c r="AB3295" s="2">
        <v>0</v>
      </c>
      <c r="AC3295" s="1">
        <v>0</v>
      </c>
      <c r="AD3295" s="7">
        <v>43553</v>
      </c>
      <c r="AE3295" s="7">
        <v>43553</v>
      </c>
      <c r="AF3295">
        <v>0</v>
      </c>
      <c r="AG3295" t="s">
        <v>53</v>
      </c>
      <c r="AH3295" s="2">
        <v>0</v>
      </c>
      <c r="AI3295" s="1">
        <v>0</v>
      </c>
      <c r="AJ3295" s="1">
        <v>0</v>
      </c>
      <c r="AK3295" s="60" t="str">
        <f>+IF(Tabla1[[#This Row],[REQUEST_TY]]="SR MANTENIMIENTO CORRECTIVO", "EMERGENCIA", "OTROS")</f>
        <v>EMERGENCIA</v>
      </c>
      <c r="AL3295" s="6" t="str">
        <f>+_xlfn.IFS(Tabla1[[#This Row],[Veces obj]]&lt;=1,"0-1",Tabla1[[#This Row],[Veces obj]]&lt;=2,"1-2",Tabla1[[#This Row],[Veces obj]]&lt;=3,"2-3",TRUE,"&gt;3")</f>
        <v>0-1</v>
      </c>
      <c r="AM3295" s="60" t="str">
        <f>+_xlfn.IFS(MONTH(Tabla1[[#This Row],[MES]])&lt;=3,"Q1",MONTH(Tabla1[[#This Row],[MES]])&lt;=6,"Q2",MONTH(Tabla1[[#This Row],[MES]])&lt;=9,"Q3",TRUE,"Q4")</f>
        <v>Q1</v>
      </c>
      <c r="AN3295" s="15" t="str">
        <f>+IFERROR(VLOOKUP(Tabla1[[#This Row],[CUENTA]],CTAS[],2,0),"OTROS")</f>
        <v>OTROS</v>
      </c>
      <c r="AP3295" s="15" t="str">
        <f>+IFERROR(VLOOKUP(Tabla1[[#This Row],[EMPLEADO]],IS[],3,0),"OTROS")</f>
        <v>OTROS</v>
      </c>
      <c r="AQ3295" s="15" t="str">
        <f>+IFERROR(VLOOKUP(Tabla1[[#This Row],[EMPLEADO]],IS[[NÓMINA]:[INGENIERO]],2,0),"OTROS")</f>
        <v>OTROS</v>
      </c>
    </row>
    <row r="3296" spans="1:43" x14ac:dyDescent="0.25">
      <c r="A3296" t="s">
        <v>7477</v>
      </c>
      <c r="B3296">
        <v>1</v>
      </c>
      <c r="C3296" t="s">
        <v>9970</v>
      </c>
      <c r="D3296" t="s">
        <v>38</v>
      </c>
      <c r="E3296" t="s">
        <v>604</v>
      </c>
      <c r="F3296" t="s">
        <v>9971</v>
      </c>
      <c r="G3296" s="17" t="s">
        <v>9972</v>
      </c>
      <c r="H3296" t="s">
        <v>58</v>
      </c>
      <c r="I3296" t="s">
        <v>43</v>
      </c>
      <c r="J3296" t="s">
        <v>8</v>
      </c>
      <c r="K3296" t="s">
        <v>2377</v>
      </c>
      <c r="L3296" t="s">
        <v>2378</v>
      </c>
      <c r="M3296" t="s">
        <v>1501</v>
      </c>
      <c r="N3296">
        <v>0</v>
      </c>
      <c r="O3296" t="s">
        <v>47</v>
      </c>
      <c r="P3296">
        <v>209</v>
      </c>
      <c r="Q3296" t="s">
        <v>48</v>
      </c>
      <c r="R3296" t="s">
        <v>63</v>
      </c>
      <c r="S3296" t="s">
        <v>64</v>
      </c>
      <c r="T3296" t="s">
        <v>51</v>
      </c>
      <c r="U3296" t="s">
        <v>96</v>
      </c>
      <c r="V3296">
        <v>1.1000000000000001</v>
      </c>
      <c r="W3296" s="1">
        <v>1501.5000000000002</v>
      </c>
      <c r="X3296">
        <v>1</v>
      </c>
      <c r="Y3296">
        <v>0.15</v>
      </c>
      <c r="Z3296">
        <v>5</v>
      </c>
      <c r="AA3296">
        <v>0.03</v>
      </c>
      <c r="AB3296" s="2">
        <v>0</v>
      </c>
      <c r="AC3296" s="1">
        <v>0</v>
      </c>
      <c r="AD3296" s="7">
        <v>43553</v>
      </c>
      <c r="AE3296" s="7">
        <v>43553</v>
      </c>
      <c r="AF3296">
        <v>0</v>
      </c>
      <c r="AG3296" t="s">
        <v>53</v>
      </c>
      <c r="AH3296" s="2">
        <v>0</v>
      </c>
      <c r="AI3296" s="1">
        <v>0</v>
      </c>
      <c r="AJ3296" s="1">
        <v>0</v>
      </c>
      <c r="AK3296" s="60" t="str">
        <f>+IF(Tabla1[[#This Row],[REQUEST_TY]]="SR MANTENIMIENTO CORRECTIVO", "EMERGENCIA", "OTROS")</f>
        <v>EMERGENCIA</v>
      </c>
      <c r="AL3296" s="6" t="str">
        <f>+_xlfn.IFS(Tabla1[[#This Row],[Veces obj]]&lt;=1,"0-1",Tabla1[[#This Row],[Veces obj]]&lt;=2,"1-2",Tabla1[[#This Row],[Veces obj]]&lt;=3,"2-3",TRUE,"&gt;3")</f>
        <v>0-1</v>
      </c>
      <c r="AM3296" s="60" t="str">
        <f>+_xlfn.IFS(MONTH(Tabla1[[#This Row],[MES]])&lt;=3,"Q1",MONTH(Tabla1[[#This Row],[MES]])&lt;=6,"Q2",MONTH(Tabla1[[#This Row],[MES]])&lt;=9,"Q3",TRUE,"Q4")</f>
        <v>Q1</v>
      </c>
      <c r="AN3296" s="15" t="str">
        <f>+IFERROR(VLOOKUP(Tabla1[[#This Row],[CUENTA]],CTAS[],2,0),"OTROS")</f>
        <v>OTROS</v>
      </c>
      <c r="AP3296" s="15" t="str">
        <f>+IFERROR(VLOOKUP(Tabla1[[#This Row],[EMPLEADO]],IS[],3,0),"OTROS")</f>
        <v>OTROS</v>
      </c>
      <c r="AQ3296" s="15" t="str">
        <f>+IFERROR(VLOOKUP(Tabla1[[#This Row],[EMPLEADO]],IS[[NÓMINA]:[INGENIERO]],2,0),"OTROS")</f>
        <v>OTROS</v>
      </c>
    </row>
    <row r="3297" spans="1:43" x14ac:dyDescent="0.25">
      <c r="A3297" t="s">
        <v>7477</v>
      </c>
      <c r="B3297">
        <v>1</v>
      </c>
      <c r="C3297" t="s">
        <v>9973</v>
      </c>
      <c r="D3297" t="s">
        <v>38</v>
      </c>
      <c r="E3297" t="s">
        <v>7926</v>
      </c>
      <c r="F3297" t="s">
        <v>9974</v>
      </c>
      <c r="G3297" s="17" t="s">
        <v>9975</v>
      </c>
      <c r="H3297" t="s">
        <v>740</v>
      </c>
      <c r="I3297" t="s">
        <v>43</v>
      </c>
      <c r="J3297" t="s">
        <v>8</v>
      </c>
      <c r="K3297" t="s">
        <v>741</v>
      </c>
      <c r="L3297" t="s">
        <v>742</v>
      </c>
      <c r="M3297" t="s">
        <v>743</v>
      </c>
      <c r="N3297">
        <v>0</v>
      </c>
      <c r="O3297" t="s">
        <v>47</v>
      </c>
      <c r="P3297">
        <v>198</v>
      </c>
      <c r="Q3297" t="s">
        <v>48</v>
      </c>
      <c r="R3297" t="s">
        <v>74</v>
      </c>
      <c r="S3297" t="s">
        <v>50</v>
      </c>
      <c r="T3297" t="s">
        <v>51</v>
      </c>
      <c r="U3297" t="s">
        <v>52</v>
      </c>
      <c r="V3297">
        <v>1.05</v>
      </c>
      <c r="W3297" s="1">
        <v>750.75000000000011</v>
      </c>
      <c r="X3297">
        <v>1</v>
      </c>
      <c r="Y3297">
        <v>0.03</v>
      </c>
      <c r="Z3297">
        <v>5</v>
      </c>
      <c r="AA3297">
        <v>6.0000000000000001E-3</v>
      </c>
      <c r="AB3297" s="2">
        <v>0</v>
      </c>
      <c r="AC3297" s="1">
        <v>0</v>
      </c>
      <c r="AD3297" s="7">
        <v>43553</v>
      </c>
      <c r="AE3297" s="7">
        <v>43553</v>
      </c>
      <c r="AF3297">
        <v>0</v>
      </c>
      <c r="AG3297" t="s">
        <v>53</v>
      </c>
      <c r="AH3297" s="2">
        <v>0</v>
      </c>
      <c r="AI3297" s="1">
        <v>0</v>
      </c>
      <c r="AJ3297" s="1">
        <v>0</v>
      </c>
      <c r="AK3297" s="60" t="str">
        <f>+IF(Tabla1[[#This Row],[REQUEST_TY]]="SR MANTENIMIENTO CORRECTIVO", "EMERGENCIA", "OTROS")</f>
        <v>EMERGENCIA</v>
      </c>
      <c r="AL3297" s="6" t="str">
        <f>+_xlfn.IFS(Tabla1[[#This Row],[Veces obj]]&lt;=1,"0-1",Tabla1[[#This Row],[Veces obj]]&lt;=2,"1-2",Tabla1[[#This Row],[Veces obj]]&lt;=3,"2-3",TRUE,"&gt;3")</f>
        <v>0-1</v>
      </c>
      <c r="AM3297" s="60" t="str">
        <f>+_xlfn.IFS(MONTH(Tabla1[[#This Row],[MES]])&lt;=3,"Q1",MONTH(Tabla1[[#This Row],[MES]])&lt;=6,"Q2",MONTH(Tabla1[[#This Row],[MES]])&lt;=9,"Q3",TRUE,"Q4")</f>
        <v>Q1</v>
      </c>
      <c r="AN3297" s="15" t="str">
        <f>+IFERROR(VLOOKUP(Tabla1[[#This Row],[CUENTA]],CTAS[],2,0),"OTROS")</f>
        <v>OTROS</v>
      </c>
      <c r="AP3297" s="15" t="str">
        <f>+IFERROR(VLOOKUP(Tabla1[[#This Row],[EMPLEADO]],IS[],3,0),"OTROS")</f>
        <v>OTROS</v>
      </c>
      <c r="AQ3297" s="15" t="str">
        <f>+IFERROR(VLOOKUP(Tabla1[[#This Row],[EMPLEADO]],IS[[NÓMINA]:[INGENIERO]],2,0),"OTROS")</f>
        <v>OTROS</v>
      </c>
    </row>
    <row r="3298" spans="1:43" x14ac:dyDescent="0.25">
      <c r="A3298" t="s">
        <v>7477</v>
      </c>
      <c r="B3298">
        <v>1</v>
      </c>
      <c r="C3298" t="s">
        <v>9976</v>
      </c>
      <c r="D3298" t="s">
        <v>38</v>
      </c>
      <c r="E3298" t="s">
        <v>89</v>
      </c>
      <c r="F3298" t="s">
        <v>9977</v>
      </c>
      <c r="G3298" s="17" t="s">
        <v>6837</v>
      </c>
      <c r="H3298" t="s">
        <v>163</v>
      </c>
      <c r="I3298" t="s">
        <v>43</v>
      </c>
      <c r="J3298" t="s">
        <v>8</v>
      </c>
      <c r="K3298" t="s">
        <v>151</v>
      </c>
      <c r="L3298" t="s">
        <v>229</v>
      </c>
      <c r="M3298" t="s">
        <v>165</v>
      </c>
      <c r="N3298">
        <v>0</v>
      </c>
      <c r="O3298" t="s">
        <v>47</v>
      </c>
      <c r="P3298">
        <v>2</v>
      </c>
      <c r="Q3298" t="s">
        <v>388</v>
      </c>
      <c r="R3298" t="s">
        <v>95</v>
      </c>
      <c r="S3298" t="s">
        <v>64</v>
      </c>
      <c r="T3298" t="s">
        <v>51</v>
      </c>
      <c r="U3298" t="s">
        <v>389</v>
      </c>
      <c r="V3298">
        <v>0</v>
      </c>
      <c r="W3298" s="1">
        <v>0</v>
      </c>
      <c r="X3298">
        <v>1</v>
      </c>
      <c r="Y3298">
        <v>0</v>
      </c>
      <c r="Z3298">
        <v>5</v>
      </c>
      <c r="AA3298">
        <v>0</v>
      </c>
      <c r="AB3298" s="2">
        <v>0</v>
      </c>
      <c r="AC3298" s="1">
        <v>0</v>
      </c>
      <c r="AD3298" s="7">
        <v>43553</v>
      </c>
      <c r="AE3298" s="7">
        <v>43553</v>
      </c>
      <c r="AF3298">
        <v>0</v>
      </c>
      <c r="AG3298" t="s">
        <v>53</v>
      </c>
      <c r="AH3298" s="2">
        <v>0</v>
      </c>
      <c r="AI3298" s="1">
        <v>0</v>
      </c>
      <c r="AJ3298" s="1">
        <v>0</v>
      </c>
      <c r="AK3298" s="60" t="str">
        <f>+IF(Tabla1[[#This Row],[REQUEST_TY]]="SR MANTENIMIENTO CORRECTIVO", "EMERGENCIA", "OTROS")</f>
        <v>EMERGENCIA</v>
      </c>
      <c r="AL3298" s="6" t="str">
        <f>+_xlfn.IFS(Tabla1[[#This Row],[Veces obj]]&lt;=1,"0-1",Tabla1[[#This Row],[Veces obj]]&lt;=2,"1-2",Tabla1[[#This Row],[Veces obj]]&lt;=3,"2-3",TRUE,"&gt;3")</f>
        <v>0-1</v>
      </c>
      <c r="AM3298" s="60" t="str">
        <f>+_xlfn.IFS(MONTH(Tabla1[[#This Row],[MES]])&lt;=3,"Q1",MONTH(Tabla1[[#This Row],[MES]])&lt;=6,"Q2",MONTH(Tabla1[[#This Row],[MES]])&lt;=9,"Q3",TRUE,"Q4")</f>
        <v>Q1</v>
      </c>
      <c r="AN3298" s="15" t="str">
        <f>+IFERROR(VLOOKUP(Tabla1[[#This Row],[CUENTA]],CTAS[],2,0),"OTROS")</f>
        <v>HONEYWELL</v>
      </c>
      <c r="AP3298" s="15" t="str">
        <f>+IFERROR(VLOOKUP(Tabla1[[#This Row],[EMPLEADO]],IS[],3,0),"OTROS")</f>
        <v>CHIHUAHUA</v>
      </c>
      <c r="AQ3298" s="15" t="str">
        <f>+IFERROR(VLOOKUP(Tabla1[[#This Row],[EMPLEADO]],IS[[NÓMINA]:[INGENIERO]],2,0),"OTROS")</f>
        <v>LUIS EDUARDO MUÑOZ</v>
      </c>
    </row>
    <row r="3299" spans="1:43" x14ac:dyDescent="0.25">
      <c r="A3299" t="s">
        <v>7477</v>
      </c>
      <c r="B3299">
        <v>1</v>
      </c>
      <c r="C3299" t="s">
        <v>9978</v>
      </c>
      <c r="D3299" t="s">
        <v>38</v>
      </c>
      <c r="E3299" t="s">
        <v>39</v>
      </c>
      <c r="F3299" t="s">
        <v>9979</v>
      </c>
      <c r="G3299" s="17" t="s">
        <v>9948</v>
      </c>
      <c r="H3299" t="s">
        <v>204</v>
      </c>
      <c r="I3299" t="s">
        <v>43</v>
      </c>
      <c r="J3299" t="s">
        <v>8</v>
      </c>
      <c r="K3299" t="s">
        <v>9949</v>
      </c>
      <c r="L3299" t="s">
        <v>9950</v>
      </c>
      <c r="M3299" t="s">
        <v>761</v>
      </c>
      <c r="N3299">
        <v>0</v>
      </c>
      <c r="O3299" t="s">
        <v>47</v>
      </c>
      <c r="P3299">
        <v>0</v>
      </c>
      <c r="Q3299" t="s">
        <v>388</v>
      </c>
      <c r="R3299" t="s">
        <v>49</v>
      </c>
      <c r="S3299" t="s">
        <v>50</v>
      </c>
      <c r="T3299" t="s">
        <v>208</v>
      </c>
      <c r="U3299" t="s">
        <v>641</v>
      </c>
      <c r="V3299">
        <v>0</v>
      </c>
      <c r="W3299" s="1">
        <v>0</v>
      </c>
      <c r="X3299">
        <v>1</v>
      </c>
      <c r="Y3299">
        <v>1.22</v>
      </c>
      <c r="Z3299">
        <v>9</v>
      </c>
      <c r="AA3299">
        <v>0.13555555555555554</v>
      </c>
      <c r="AB3299" s="2">
        <v>0</v>
      </c>
      <c r="AC3299" s="1">
        <v>0</v>
      </c>
      <c r="AD3299" s="7">
        <v>43553</v>
      </c>
      <c r="AE3299" s="7">
        <v>43553</v>
      </c>
      <c r="AF3299">
        <v>0</v>
      </c>
      <c r="AG3299" t="s">
        <v>53</v>
      </c>
      <c r="AH3299" s="2">
        <v>0</v>
      </c>
      <c r="AI3299" s="1">
        <v>0</v>
      </c>
      <c r="AJ3299" s="1">
        <v>0</v>
      </c>
      <c r="AK3299" s="60" t="str">
        <f>+IF(Tabla1[[#This Row],[REQUEST_TY]]="SR MANTENIMIENTO CORRECTIVO", "EMERGENCIA", "OTROS")</f>
        <v>EMERGENCIA</v>
      </c>
      <c r="AL3299" s="6" t="str">
        <f>+_xlfn.IFS(Tabla1[[#This Row],[Veces obj]]&lt;=1,"0-1",Tabla1[[#This Row],[Veces obj]]&lt;=2,"1-2",Tabla1[[#This Row],[Veces obj]]&lt;=3,"2-3",TRUE,"&gt;3")</f>
        <v>0-1</v>
      </c>
      <c r="AM3299" s="60" t="str">
        <f>+_xlfn.IFS(MONTH(Tabla1[[#This Row],[MES]])&lt;=3,"Q1",MONTH(Tabla1[[#This Row],[MES]])&lt;=6,"Q2",MONTH(Tabla1[[#This Row],[MES]])&lt;=9,"Q3",TRUE,"Q4")</f>
        <v>Q1</v>
      </c>
      <c r="AN3299" s="15" t="str">
        <f>+IFERROR(VLOOKUP(Tabla1[[#This Row],[CUENTA]],CTAS[],2,0),"OTROS")</f>
        <v>OTROS</v>
      </c>
      <c r="AP3299" s="15" t="str">
        <f>+IFERROR(VLOOKUP(Tabla1[[#This Row],[EMPLEADO]],IS[],3,0),"OTROS")</f>
        <v>OTROS</v>
      </c>
      <c r="AQ3299" s="15" t="str">
        <f>+IFERROR(VLOOKUP(Tabla1[[#This Row],[EMPLEADO]],IS[[NÓMINA]:[INGENIERO]],2,0),"OTROS")</f>
        <v>OTROS</v>
      </c>
    </row>
    <row r="3300" spans="1:43" x14ac:dyDescent="0.25">
      <c r="A3300" t="s">
        <v>7477</v>
      </c>
      <c r="B3300">
        <v>1</v>
      </c>
      <c r="C3300" t="s">
        <v>9980</v>
      </c>
      <c r="D3300" t="s">
        <v>38</v>
      </c>
      <c r="E3300" t="s">
        <v>562</v>
      </c>
      <c r="F3300" t="s">
        <v>9981</v>
      </c>
      <c r="G3300" s="17" t="s">
        <v>9982</v>
      </c>
      <c r="H3300" t="s">
        <v>116</v>
      </c>
      <c r="I3300" t="s">
        <v>43</v>
      </c>
      <c r="J3300" t="s">
        <v>8</v>
      </c>
      <c r="K3300" t="s">
        <v>144</v>
      </c>
      <c r="L3300" t="s">
        <v>145</v>
      </c>
      <c r="M3300" t="s">
        <v>119</v>
      </c>
      <c r="N3300">
        <v>0</v>
      </c>
      <c r="O3300" t="s">
        <v>47</v>
      </c>
      <c r="P3300">
        <v>360</v>
      </c>
      <c r="Q3300" t="s">
        <v>48</v>
      </c>
      <c r="R3300" t="s">
        <v>63</v>
      </c>
      <c r="S3300" t="s">
        <v>64</v>
      </c>
      <c r="T3300" t="s">
        <v>51</v>
      </c>
      <c r="U3300" t="s">
        <v>96</v>
      </c>
      <c r="V3300">
        <v>1.1000000000000001</v>
      </c>
      <c r="W3300" s="1">
        <v>1501.5000000000002</v>
      </c>
      <c r="X3300">
        <v>1</v>
      </c>
      <c r="Y3300">
        <v>0</v>
      </c>
      <c r="Z3300">
        <v>5</v>
      </c>
      <c r="AA3300">
        <v>0</v>
      </c>
      <c r="AB3300" s="2">
        <v>0</v>
      </c>
      <c r="AC3300" s="1">
        <v>0</v>
      </c>
      <c r="AD3300" s="7">
        <v>43553</v>
      </c>
      <c r="AE3300" s="7">
        <v>43553</v>
      </c>
      <c r="AF3300">
        <v>0</v>
      </c>
      <c r="AG3300" t="s">
        <v>53</v>
      </c>
      <c r="AH3300" s="2">
        <v>0</v>
      </c>
      <c r="AI3300" s="1">
        <v>0</v>
      </c>
      <c r="AJ3300" s="1">
        <v>0</v>
      </c>
      <c r="AK3300" s="60" t="str">
        <f>+IF(Tabla1[[#This Row],[REQUEST_TY]]="SR MANTENIMIENTO CORRECTIVO", "EMERGENCIA", "OTROS")</f>
        <v>EMERGENCIA</v>
      </c>
      <c r="AL3300" s="6" t="str">
        <f>+_xlfn.IFS(Tabla1[[#This Row],[Veces obj]]&lt;=1,"0-1",Tabla1[[#This Row],[Veces obj]]&lt;=2,"1-2",Tabla1[[#This Row],[Veces obj]]&lt;=3,"2-3",TRUE,"&gt;3")</f>
        <v>0-1</v>
      </c>
      <c r="AM3300" s="60" t="str">
        <f>+_xlfn.IFS(MONTH(Tabla1[[#This Row],[MES]])&lt;=3,"Q1",MONTH(Tabla1[[#This Row],[MES]])&lt;=6,"Q2",MONTH(Tabla1[[#This Row],[MES]])&lt;=9,"Q3",TRUE,"Q4")</f>
        <v>Q1</v>
      </c>
      <c r="AN3300" s="15" t="str">
        <f>+IFERROR(VLOOKUP(Tabla1[[#This Row],[CUENTA]],CTAS[],2,0),"OTROS")</f>
        <v>OTROS</v>
      </c>
      <c r="AP3300" s="15" t="str">
        <f>+IFERROR(VLOOKUP(Tabla1[[#This Row],[EMPLEADO]],IS[],3,0),"OTROS")</f>
        <v>CHIHUAHUA</v>
      </c>
      <c r="AQ3300" s="15" t="str">
        <f>+IFERROR(VLOOKUP(Tabla1[[#This Row],[EMPLEADO]],IS[[NÓMINA]:[INGENIERO]],2,0),"OTROS")</f>
        <v>FERNANDO CHAVIRA</v>
      </c>
    </row>
    <row r="3301" spans="1:43" x14ac:dyDescent="0.25">
      <c r="A3301" t="s">
        <v>7477</v>
      </c>
      <c r="B3301">
        <v>1</v>
      </c>
      <c r="C3301" t="s">
        <v>9983</v>
      </c>
      <c r="D3301" t="s">
        <v>38</v>
      </c>
      <c r="E3301" t="s">
        <v>856</v>
      </c>
      <c r="F3301" t="s">
        <v>9984</v>
      </c>
      <c r="G3301" s="17" t="s">
        <v>858</v>
      </c>
      <c r="H3301" t="s">
        <v>297</v>
      </c>
      <c r="I3301" t="s">
        <v>43</v>
      </c>
      <c r="J3301" t="s">
        <v>8</v>
      </c>
      <c r="K3301" t="s">
        <v>71</v>
      </c>
      <c r="L3301" t="s">
        <v>859</v>
      </c>
      <c r="M3301" t="s">
        <v>73</v>
      </c>
      <c r="N3301">
        <v>0</v>
      </c>
      <c r="O3301" t="s">
        <v>47</v>
      </c>
      <c r="P3301">
        <v>58</v>
      </c>
      <c r="Q3301" t="s">
        <v>82</v>
      </c>
      <c r="R3301" t="s">
        <v>235</v>
      </c>
      <c r="S3301" t="s">
        <v>50</v>
      </c>
      <c r="T3301" t="s">
        <v>51</v>
      </c>
      <c r="U3301" t="s">
        <v>120</v>
      </c>
      <c r="V3301">
        <v>0.8</v>
      </c>
      <c r="W3301" s="1">
        <v>572.00000000000011</v>
      </c>
      <c r="X3301">
        <v>1</v>
      </c>
      <c r="Y3301">
        <v>1.37</v>
      </c>
      <c r="Z3301">
        <v>5</v>
      </c>
      <c r="AA3301">
        <v>0.27400000000000002</v>
      </c>
      <c r="AB3301" s="2">
        <v>0</v>
      </c>
      <c r="AC3301" s="1">
        <v>0</v>
      </c>
      <c r="AD3301" s="7">
        <v>43553</v>
      </c>
      <c r="AE3301" s="7">
        <v>43553</v>
      </c>
      <c r="AF3301">
        <v>0</v>
      </c>
      <c r="AG3301" t="s">
        <v>53</v>
      </c>
      <c r="AH3301" s="2">
        <v>0</v>
      </c>
      <c r="AI3301" s="1">
        <v>0</v>
      </c>
      <c r="AJ3301" s="1">
        <v>0</v>
      </c>
      <c r="AK3301" s="60" t="str">
        <f>+IF(Tabla1[[#This Row],[REQUEST_TY]]="SR MANTENIMIENTO CORRECTIVO", "EMERGENCIA", "OTROS")</f>
        <v>EMERGENCIA</v>
      </c>
      <c r="AL3301" s="6" t="str">
        <f>+_xlfn.IFS(Tabla1[[#This Row],[Veces obj]]&lt;=1,"0-1",Tabla1[[#This Row],[Veces obj]]&lt;=2,"1-2",Tabla1[[#This Row],[Veces obj]]&lt;=3,"2-3",TRUE,"&gt;3")</f>
        <v>0-1</v>
      </c>
      <c r="AM3301" s="60" t="str">
        <f>+_xlfn.IFS(MONTH(Tabla1[[#This Row],[MES]])&lt;=3,"Q1",MONTH(Tabla1[[#This Row],[MES]])&lt;=6,"Q2",MONTH(Tabla1[[#This Row],[MES]])&lt;=9,"Q3",TRUE,"Q4")</f>
        <v>Q1</v>
      </c>
      <c r="AN3301" s="15" t="str">
        <f>+IFERROR(VLOOKUP(Tabla1[[#This Row],[CUENTA]],CTAS[],2,0),"OTROS")</f>
        <v>OTROS</v>
      </c>
      <c r="AP3301" s="15" t="str">
        <f>+IFERROR(VLOOKUP(Tabla1[[#This Row],[EMPLEADO]],IS[],3,0),"OTROS")</f>
        <v>JUAREZ</v>
      </c>
      <c r="AQ3301" s="15" t="str">
        <f>+IFERROR(VLOOKUP(Tabla1[[#This Row],[EMPLEADO]],IS[[NÓMINA]:[INGENIERO]],2,0),"OTROS")</f>
        <v>ALFREDO TORRES</v>
      </c>
    </row>
    <row r="3302" spans="1:43" x14ac:dyDescent="0.25">
      <c r="A3302" t="s">
        <v>7477</v>
      </c>
      <c r="B3302">
        <v>1</v>
      </c>
      <c r="C3302" t="s">
        <v>9985</v>
      </c>
      <c r="D3302" t="s">
        <v>38</v>
      </c>
      <c r="E3302" t="s">
        <v>5920</v>
      </c>
      <c r="F3302" t="s">
        <v>9986</v>
      </c>
      <c r="G3302" s="17" t="s">
        <v>9987</v>
      </c>
      <c r="H3302" t="s">
        <v>8227</v>
      </c>
      <c r="I3302" t="s">
        <v>43</v>
      </c>
      <c r="J3302" t="s">
        <v>8</v>
      </c>
      <c r="K3302" t="s">
        <v>528</v>
      </c>
      <c r="L3302" t="s">
        <v>8228</v>
      </c>
      <c r="M3302" t="s">
        <v>8229</v>
      </c>
      <c r="N3302">
        <v>1</v>
      </c>
      <c r="O3302" t="s">
        <v>47</v>
      </c>
      <c r="P3302">
        <v>246</v>
      </c>
      <c r="Q3302" t="s">
        <v>48</v>
      </c>
      <c r="R3302" t="s">
        <v>153</v>
      </c>
      <c r="S3302" t="s">
        <v>50</v>
      </c>
      <c r="T3302" t="s">
        <v>208</v>
      </c>
      <c r="U3302" t="s">
        <v>52</v>
      </c>
      <c r="V3302">
        <v>1.05</v>
      </c>
      <c r="W3302" s="1">
        <v>0</v>
      </c>
      <c r="X3302">
        <v>1</v>
      </c>
      <c r="Y3302">
        <v>0.43</v>
      </c>
      <c r="Z3302">
        <v>9</v>
      </c>
      <c r="AA3302">
        <v>4.777777777777778E-2</v>
      </c>
      <c r="AB3302" s="2">
        <v>0</v>
      </c>
      <c r="AC3302" s="1">
        <v>0</v>
      </c>
      <c r="AD3302" s="7">
        <v>43553</v>
      </c>
      <c r="AE3302" s="7">
        <v>43553</v>
      </c>
      <c r="AF3302">
        <v>0</v>
      </c>
      <c r="AG3302" t="s">
        <v>53</v>
      </c>
      <c r="AH3302" s="2">
        <v>0</v>
      </c>
      <c r="AI3302" s="1">
        <v>0</v>
      </c>
      <c r="AJ3302" s="1">
        <v>0</v>
      </c>
      <c r="AK3302" s="60" t="str">
        <f>+IF(Tabla1[[#This Row],[REQUEST_TY]]="SR MANTENIMIENTO CORRECTIVO", "EMERGENCIA", "OTROS")</f>
        <v>EMERGENCIA</v>
      </c>
      <c r="AL3302" s="6" t="str">
        <f>+_xlfn.IFS(Tabla1[[#This Row],[Veces obj]]&lt;=1,"0-1",Tabla1[[#This Row],[Veces obj]]&lt;=2,"1-2",Tabla1[[#This Row],[Veces obj]]&lt;=3,"2-3",TRUE,"&gt;3")</f>
        <v>0-1</v>
      </c>
      <c r="AM3302" s="60" t="str">
        <f>+_xlfn.IFS(MONTH(Tabla1[[#This Row],[MES]])&lt;=3,"Q1",MONTH(Tabla1[[#This Row],[MES]])&lt;=6,"Q2",MONTH(Tabla1[[#This Row],[MES]])&lt;=9,"Q3",TRUE,"Q4")</f>
        <v>Q1</v>
      </c>
      <c r="AN3302" s="15" t="str">
        <f>+IFERROR(VLOOKUP(Tabla1[[#This Row],[CUENTA]],CTAS[],2,0),"OTROS")</f>
        <v>OTROS</v>
      </c>
      <c r="AP3302" s="15" t="str">
        <f>+IFERROR(VLOOKUP(Tabla1[[#This Row],[EMPLEADO]],IS[],3,0),"OTROS")</f>
        <v>OTROS</v>
      </c>
      <c r="AQ3302" s="15" t="str">
        <f>+IFERROR(VLOOKUP(Tabla1[[#This Row],[EMPLEADO]],IS[[NÓMINA]:[INGENIERO]],2,0),"OTROS")</f>
        <v>OTROS</v>
      </c>
    </row>
    <row r="3303" spans="1:43" x14ac:dyDescent="0.25">
      <c r="A3303" t="s">
        <v>7477</v>
      </c>
      <c r="B3303">
        <v>1</v>
      </c>
      <c r="C3303" t="s">
        <v>9988</v>
      </c>
      <c r="D3303" t="s">
        <v>3370</v>
      </c>
      <c r="E3303" t="s">
        <v>39</v>
      </c>
      <c r="F3303" t="s">
        <v>9989</v>
      </c>
      <c r="G3303" s="17" t="s">
        <v>9990</v>
      </c>
      <c r="H3303" t="s">
        <v>79</v>
      </c>
      <c r="I3303" t="s">
        <v>43</v>
      </c>
      <c r="J3303" t="s">
        <v>8</v>
      </c>
      <c r="K3303" t="s">
        <v>5375</v>
      </c>
      <c r="L3303" t="s">
        <v>9991</v>
      </c>
      <c r="M3303" t="s">
        <v>1238</v>
      </c>
      <c r="N3303">
        <v>0</v>
      </c>
      <c r="O3303" t="s">
        <v>47</v>
      </c>
      <c r="P3303" t="s">
        <v>822</v>
      </c>
      <c r="Q3303" t="s">
        <v>48</v>
      </c>
      <c r="R3303" t="s">
        <v>49</v>
      </c>
      <c r="S3303" t="s">
        <v>50</v>
      </c>
      <c r="T3303" t="s">
        <v>51</v>
      </c>
      <c r="U3303" t="s">
        <v>52</v>
      </c>
      <c r="V3303">
        <v>1</v>
      </c>
      <c r="W3303" s="1">
        <v>1072.5000000000002</v>
      </c>
      <c r="X3303">
        <v>0</v>
      </c>
      <c r="Y3303">
        <v>5</v>
      </c>
      <c r="Z3303">
        <v>5</v>
      </c>
      <c r="AA3303">
        <v>1</v>
      </c>
      <c r="AB3303" s="2">
        <v>0</v>
      </c>
      <c r="AC3303" s="1">
        <v>0</v>
      </c>
      <c r="AD3303" s="7">
        <v>43553</v>
      </c>
      <c r="AE3303" s="7">
        <v>43553</v>
      </c>
      <c r="AF3303">
        <v>0</v>
      </c>
      <c r="AG3303" t="s">
        <v>53</v>
      </c>
      <c r="AH3303" s="2">
        <v>0</v>
      </c>
      <c r="AI3303" s="1">
        <v>0</v>
      </c>
      <c r="AJ3303" s="1">
        <v>0</v>
      </c>
      <c r="AK3303" s="60" t="str">
        <f>+IF(Tabla1[[#This Row],[REQUEST_TY]]="SR MANTENIMIENTO CORRECTIVO", "EMERGENCIA", "OTROS")</f>
        <v>OTROS</v>
      </c>
      <c r="AL3303" s="6" t="str">
        <f>+_xlfn.IFS(Tabla1[[#This Row],[Veces obj]]&lt;=1,"0-1",Tabla1[[#This Row],[Veces obj]]&lt;=2,"1-2",Tabla1[[#This Row],[Veces obj]]&lt;=3,"2-3",TRUE,"&gt;3")</f>
        <v>0-1</v>
      </c>
      <c r="AM3303" s="60" t="str">
        <f>+_xlfn.IFS(MONTH(Tabla1[[#This Row],[MES]])&lt;=3,"Q1",MONTH(Tabla1[[#This Row],[MES]])&lt;=6,"Q2",MONTH(Tabla1[[#This Row],[MES]])&lt;=9,"Q3",TRUE,"Q4")</f>
        <v>Q1</v>
      </c>
      <c r="AN3303" s="15" t="str">
        <f>+IFERROR(VLOOKUP(Tabla1[[#This Row],[CUENTA]],CTAS[],2,0),"OTROS")</f>
        <v>OTROS</v>
      </c>
      <c r="AP3303" s="15" t="str">
        <f>+IFERROR(VLOOKUP(Tabla1[[#This Row],[EMPLEADO]],IS[],3,0),"OTROS")</f>
        <v>OTROS</v>
      </c>
      <c r="AQ3303" s="15" t="str">
        <f>+IFERROR(VLOOKUP(Tabla1[[#This Row],[EMPLEADO]],IS[[NÓMINA]:[INGENIERO]],2,0),"OTROS")</f>
        <v>OTROS</v>
      </c>
    </row>
    <row r="3304" spans="1:43" x14ac:dyDescent="0.25">
      <c r="A3304" t="s">
        <v>7477</v>
      </c>
      <c r="B3304">
        <v>1</v>
      </c>
      <c r="C3304" t="s">
        <v>9992</v>
      </c>
      <c r="D3304" t="s">
        <v>38</v>
      </c>
      <c r="E3304" t="s">
        <v>558</v>
      </c>
      <c r="F3304" t="s">
        <v>9993</v>
      </c>
      <c r="G3304" s="17" t="s">
        <v>1508</v>
      </c>
      <c r="H3304" t="s">
        <v>101</v>
      </c>
      <c r="I3304" t="s">
        <v>43</v>
      </c>
      <c r="J3304" t="s">
        <v>8</v>
      </c>
      <c r="K3304" t="s">
        <v>798</v>
      </c>
      <c r="L3304" t="s">
        <v>1509</v>
      </c>
      <c r="M3304" t="s">
        <v>1510</v>
      </c>
      <c r="N3304">
        <v>1</v>
      </c>
      <c r="O3304" t="s">
        <v>105</v>
      </c>
      <c r="P3304">
        <v>50</v>
      </c>
      <c r="Q3304" t="s">
        <v>82</v>
      </c>
      <c r="R3304" t="s">
        <v>95</v>
      </c>
      <c r="S3304" t="s">
        <v>64</v>
      </c>
      <c r="T3304" t="s">
        <v>51</v>
      </c>
      <c r="U3304" t="s">
        <v>83</v>
      </c>
      <c r="V3304">
        <v>1.05</v>
      </c>
      <c r="W3304" s="1">
        <v>0</v>
      </c>
      <c r="X3304">
        <v>1</v>
      </c>
      <c r="Y3304">
        <v>1.8</v>
      </c>
      <c r="Z3304">
        <v>5</v>
      </c>
      <c r="AA3304">
        <v>0.36</v>
      </c>
      <c r="AB3304" s="2">
        <v>0</v>
      </c>
      <c r="AC3304" s="1">
        <v>0</v>
      </c>
      <c r="AD3304" s="7">
        <v>43553</v>
      </c>
      <c r="AE3304" s="7">
        <v>43553</v>
      </c>
      <c r="AF3304">
        <v>0</v>
      </c>
      <c r="AG3304" t="s">
        <v>53</v>
      </c>
      <c r="AH3304" s="2">
        <v>0</v>
      </c>
      <c r="AI3304" s="1">
        <v>0</v>
      </c>
      <c r="AJ3304" s="1">
        <v>0</v>
      </c>
      <c r="AK3304" s="60" t="str">
        <f>+IF(Tabla1[[#This Row],[REQUEST_TY]]="SR MANTENIMIENTO CORRECTIVO", "EMERGENCIA", "OTROS")</f>
        <v>EMERGENCIA</v>
      </c>
      <c r="AL3304" s="6" t="str">
        <f>+_xlfn.IFS(Tabla1[[#This Row],[Veces obj]]&lt;=1,"0-1",Tabla1[[#This Row],[Veces obj]]&lt;=2,"1-2",Tabla1[[#This Row],[Veces obj]]&lt;=3,"2-3",TRUE,"&gt;3")</f>
        <v>0-1</v>
      </c>
      <c r="AM3304" s="60" t="str">
        <f>+_xlfn.IFS(MONTH(Tabla1[[#This Row],[MES]])&lt;=3,"Q1",MONTH(Tabla1[[#This Row],[MES]])&lt;=6,"Q2",MONTH(Tabla1[[#This Row],[MES]])&lt;=9,"Q3",TRUE,"Q4")</f>
        <v>Q1</v>
      </c>
      <c r="AN3304" s="15" t="str">
        <f>+IFERROR(VLOOKUP(Tabla1[[#This Row],[CUENTA]],CTAS[],2,0),"OTROS")</f>
        <v>OTROS</v>
      </c>
      <c r="AP3304" s="15" t="str">
        <f>+IFERROR(VLOOKUP(Tabla1[[#This Row],[EMPLEADO]],IS[],3,0),"OTROS")</f>
        <v>OTROS</v>
      </c>
      <c r="AQ3304" s="15" t="str">
        <f>+IFERROR(VLOOKUP(Tabla1[[#This Row],[EMPLEADO]],IS[[NÓMINA]:[INGENIERO]],2,0),"OTROS")</f>
        <v>OTROS</v>
      </c>
    </row>
    <row r="3305" spans="1:43" x14ac:dyDescent="0.25">
      <c r="A3305" t="s">
        <v>7477</v>
      </c>
      <c r="B3305">
        <v>1</v>
      </c>
      <c r="C3305" t="s">
        <v>9994</v>
      </c>
      <c r="D3305" t="s">
        <v>38</v>
      </c>
      <c r="E3305" t="s">
        <v>85</v>
      </c>
      <c r="F3305" t="s">
        <v>9995</v>
      </c>
      <c r="G3305" s="17" t="s">
        <v>8613</v>
      </c>
      <c r="H3305" t="s">
        <v>1211</v>
      </c>
      <c r="I3305" t="s">
        <v>43</v>
      </c>
      <c r="J3305" t="s">
        <v>8</v>
      </c>
      <c r="K3305" t="s">
        <v>370</v>
      </c>
      <c r="L3305" t="s">
        <v>8614</v>
      </c>
      <c r="M3305" t="s">
        <v>1523</v>
      </c>
      <c r="N3305">
        <v>0</v>
      </c>
      <c r="O3305" t="s">
        <v>47</v>
      </c>
      <c r="P3305">
        <v>18</v>
      </c>
      <c r="Q3305" t="s">
        <v>62</v>
      </c>
      <c r="R3305" t="s">
        <v>49</v>
      </c>
      <c r="S3305" t="s">
        <v>50</v>
      </c>
      <c r="T3305" t="s">
        <v>51</v>
      </c>
      <c r="U3305" t="s">
        <v>154</v>
      </c>
      <c r="V3305">
        <v>0.6</v>
      </c>
      <c r="W3305" s="1">
        <v>429.00000000000006</v>
      </c>
      <c r="X3305">
        <v>1</v>
      </c>
      <c r="Y3305">
        <v>1.6</v>
      </c>
      <c r="Z3305">
        <v>5</v>
      </c>
      <c r="AA3305">
        <v>0.32</v>
      </c>
      <c r="AB3305" s="2">
        <v>0</v>
      </c>
      <c r="AC3305" s="1">
        <v>0</v>
      </c>
      <c r="AD3305" s="7">
        <v>43553</v>
      </c>
      <c r="AE3305" s="7">
        <v>43553</v>
      </c>
      <c r="AF3305">
        <v>0</v>
      </c>
      <c r="AG3305" t="s">
        <v>53</v>
      </c>
      <c r="AH3305" s="2">
        <v>0</v>
      </c>
      <c r="AI3305" s="1">
        <v>0</v>
      </c>
      <c r="AJ3305" s="1">
        <v>0</v>
      </c>
      <c r="AK3305" s="60" t="str">
        <f>+IF(Tabla1[[#This Row],[REQUEST_TY]]="SR MANTENIMIENTO CORRECTIVO", "EMERGENCIA", "OTROS")</f>
        <v>EMERGENCIA</v>
      </c>
      <c r="AL3305" s="6" t="str">
        <f>+_xlfn.IFS(Tabla1[[#This Row],[Veces obj]]&lt;=1,"0-1",Tabla1[[#This Row],[Veces obj]]&lt;=2,"1-2",Tabla1[[#This Row],[Veces obj]]&lt;=3,"2-3",TRUE,"&gt;3")</f>
        <v>0-1</v>
      </c>
      <c r="AM3305" s="60" t="str">
        <f>+_xlfn.IFS(MONTH(Tabla1[[#This Row],[MES]])&lt;=3,"Q1",MONTH(Tabla1[[#This Row],[MES]])&lt;=6,"Q2",MONTH(Tabla1[[#This Row],[MES]])&lt;=9,"Q3",TRUE,"Q4")</f>
        <v>Q1</v>
      </c>
      <c r="AN3305" s="15" t="str">
        <f>+IFERROR(VLOOKUP(Tabla1[[#This Row],[CUENTA]],CTAS[],2,0),"OTROS")</f>
        <v>OTROS</v>
      </c>
      <c r="AP3305" s="15" t="str">
        <f>+IFERROR(VLOOKUP(Tabla1[[#This Row],[EMPLEADO]],IS[],3,0),"OTROS")</f>
        <v>OTROS</v>
      </c>
      <c r="AQ3305" s="15" t="str">
        <f>+IFERROR(VLOOKUP(Tabla1[[#This Row],[EMPLEADO]],IS[[NÓMINA]:[INGENIERO]],2,0),"OTROS")</f>
        <v>OTROS</v>
      </c>
    </row>
    <row r="3306" spans="1:43" x14ac:dyDescent="0.25">
      <c r="A3306" t="s">
        <v>7477</v>
      </c>
      <c r="B3306">
        <v>1</v>
      </c>
      <c r="C3306" t="s">
        <v>9996</v>
      </c>
      <c r="D3306" t="s">
        <v>38</v>
      </c>
      <c r="E3306" t="s">
        <v>172</v>
      </c>
      <c r="F3306" t="s">
        <v>9997</v>
      </c>
      <c r="G3306" s="17" t="s">
        <v>9998</v>
      </c>
      <c r="H3306" t="s">
        <v>70</v>
      </c>
      <c r="I3306" t="s">
        <v>43</v>
      </c>
      <c r="J3306" t="s">
        <v>8</v>
      </c>
      <c r="K3306" t="s">
        <v>92</v>
      </c>
      <c r="L3306" t="s">
        <v>93</v>
      </c>
      <c r="M3306" t="s">
        <v>94</v>
      </c>
      <c r="N3306">
        <v>1</v>
      </c>
      <c r="O3306" t="s">
        <v>47</v>
      </c>
      <c r="P3306">
        <v>290</v>
      </c>
      <c r="Q3306" t="s">
        <v>48</v>
      </c>
      <c r="R3306" t="s">
        <v>74</v>
      </c>
      <c r="S3306" t="s">
        <v>50</v>
      </c>
      <c r="T3306" t="s">
        <v>51</v>
      </c>
      <c r="U3306" t="s">
        <v>52</v>
      </c>
      <c r="V3306">
        <v>1.05</v>
      </c>
      <c r="W3306" s="1">
        <v>0</v>
      </c>
      <c r="X3306">
        <v>1</v>
      </c>
      <c r="Y3306">
        <v>0.2</v>
      </c>
      <c r="Z3306">
        <v>5</v>
      </c>
      <c r="AA3306">
        <v>0.04</v>
      </c>
      <c r="AB3306" s="2">
        <v>0</v>
      </c>
      <c r="AC3306" s="1">
        <v>0</v>
      </c>
      <c r="AD3306" s="7">
        <v>43553</v>
      </c>
      <c r="AE3306" s="7">
        <v>43553</v>
      </c>
      <c r="AF3306">
        <v>0</v>
      </c>
      <c r="AG3306" t="s">
        <v>53</v>
      </c>
      <c r="AH3306" s="2">
        <v>0</v>
      </c>
      <c r="AI3306" s="1">
        <v>0</v>
      </c>
      <c r="AJ3306" s="1">
        <v>0</v>
      </c>
      <c r="AK3306" s="60" t="str">
        <f>+IF(Tabla1[[#This Row],[REQUEST_TY]]="SR MANTENIMIENTO CORRECTIVO", "EMERGENCIA", "OTROS")</f>
        <v>EMERGENCIA</v>
      </c>
      <c r="AL3306" s="6" t="str">
        <f>+_xlfn.IFS(Tabla1[[#This Row],[Veces obj]]&lt;=1,"0-1",Tabla1[[#This Row],[Veces obj]]&lt;=2,"1-2",Tabla1[[#This Row],[Veces obj]]&lt;=3,"2-3",TRUE,"&gt;3")</f>
        <v>0-1</v>
      </c>
      <c r="AM3306" s="60" t="str">
        <f>+_xlfn.IFS(MONTH(Tabla1[[#This Row],[MES]])&lt;=3,"Q1",MONTH(Tabla1[[#This Row],[MES]])&lt;=6,"Q2",MONTH(Tabla1[[#This Row],[MES]])&lt;=9,"Q3",TRUE,"Q4")</f>
        <v>Q1</v>
      </c>
      <c r="AN3306" s="15" t="str">
        <f>+IFERROR(VLOOKUP(Tabla1[[#This Row],[CUENTA]],CTAS[],2,0),"OTROS")</f>
        <v>OTROS</v>
      </c>
      <c r="AP3306" s="15" t="str">
        <f>+IFERROR(VLOOKUP(Tabla1[[#This Row],[EMPLEADO]],IS[],3,0),"OTROS")</f>
        <v>OTROS</v>
      </c>
      <c r="AQ3306" s="15" t="str">
        <f>+IFERROR(VLOOKUP(Tabla1[[#This Row],[EMPLEADO]],IS[[NÓMINA]:[INGENIERO]],2,0),"OTROS")</f>
        <v>OTROS</v>
      </c>
    </row>
    <row r="3307" spans="1:43" x14ac:dyDescent="0.25">
      <c r="A3307" s="28" t="s">
        <v>10019</v>
      </c>
      <c r="B3307" s="29">
        <v>1</v>
      </c>
      <c r="C3307" s="29" t="s">
        <v>10020</v>
      </c>
      <c r="D3307" s="30" t="s">
        <v>38</v>
      </c>
      <c r="E3307" s="31" t="s">
        <v>613</v>
      </c>
      <c r="F3307" s="31" t="s">
        <v>10021</v>
      </c>
      <c r="G3307" s="88" t="s">
        <v>3545</v>
      </c>
      <c r="H3307" s="29" t="s">
        <v>116</v>
      </c>
      <c r="I3307" s="32" t="s">
        <v>43</v>
      </c>
      <c r="J3307" s="29" t="s">
        <v>8</v>
      </c>
      <c r="K3307" s="33" t="s">
        <v>144</v>
      </c>
      <c r="L3307" s="33" t="s">
        <v>145</v>
      </c>
      <c r="M3307" s="29" t="s">
        <v>119</v>
      </c>
      <c r="N3307" s="29">
        <v>0</v>
      </c>
      <c r="O3307" s="29" t="s">
        <v>47</v>
      </c>
      <c r="P3307" s="33">
        <v>162</v>
      </c>
      <c r="Q3307" s="33" t="s">
        <v>48</v>
      </c>
      <c r="R3307" s="80" t="s">
        <v>235</v>
      </c>
      <c r="S3307" s="81" t="s">
        <v>50</v>
      </c>
      <c r="T3307" s="81" t="s">
        <v>51</v>
      </c>
      <c r="U3307" s="82" t="s">
        <v>52</v>
      </c>
      <c r="V3307" s="83">
        <v>1.05</v>
      </c>
      <c r="W3307" s="89">
        <v>750.75000000000011</v>
      </c>
      <c r="X3307" s="85">
        <v>1</v>
      </c>
      <c r="Y3307" s="86">
        <v>0</v>
      </c>
      <c r="Z3307" s="82">
        <v>5</v>
      </c>
      <c r="AA3307" s="87">
        <v>0</v>
      </c>
      <c r="AB3307" s="83">
        <v>0</v>
      </c>
      <c r="AC3307" s="89">
        <v>0</v>
      </c>
      <c r="AD3307" s="90">
        <v>43553</v>
      </c>
      <c r="AE3307" s="90">
        <v>43556</v>
      </c>
      <c r="AF3307" s="82">
        <v>1</v>
      </c>
      <c r="AG3307" s="84" t="s">
        <v>53</v>
      </c>
      <c r="AH3307" s="83">
        <v>0</v>
      </c>
      <c r="AI3307" s="89">
        <v>0</v>
      </c>
      <c r="AJ3307" s="89">
        <v>0</v>
      </c>
      <c r="AK3307" s="60" t="str">
        <f>+IF(Tabla1[[#This Row],[REQUEST_TY]]="SR MANTENIMIENTO CORRECTIVO", "EMERGENCIA", "OTROS")</f>
        <v>EMERGENCIA</v>
      </c>
      <c r="AL3307" s="6" t="str">
        <f>+_xlfn.IFS(Tabla1[[#This Row],[Veces obj]]&lt;=1,"0-1",Tabla1[[#This Row],[Veces obj]]&lt;=2,"1-2",Tabla1[[#This Row],[Veces obj]]&lt;=3,"2-3",TRUE,"&gt;3")</f>
        <v>0-1</v>
      </c>
      <c r="AM3307" s="60" t="str">
        <f>+_xlfn.IFS(MONTH(Tabla1[[#This Row],[MES]])&lt;=3,"Q1",MONTH(Tabla1[[#This Row],[MES]])&lt;=6,"Q2",MONTH(Tabla1[[#This Row],[MES]])&lt;=9,"Q3",TRUE,"Q4")</f>
        <v>Q2</v>
      </c>
      <c r="AN3307" s="15" t="str">
        <f>+IFERROR(VLOOKUP(Tabla1[[#This Row],[CUENTA]],CTAS[],2,0),"OTROS")</f>
        <v>OTROS</v>
      </c>
      <c r="AP3307" s="15" t="str">
        <f>+IFERROR(VLOOKUP(Tabla1[[#This Row],[EMPLEADO]],IS[],3,0),"OTROS")</f>
        <v>CHIHUAHUA</v>
      </c>
      <c r="AQ3307" s="15" t="str">
        <f>+IFERROR(VLOOKUP(Tabla1[[#This Row],[EMPLEADO]],IS[[NÓMINA]:[INGENIERO]],2,0),"OTROS")</f>
        <v>FERNANDO CHAVIRA</v>
      </c>
    </row>
    <row r="3308" spans="1:43" x14ac:dyDescent="0.25">
      <c r="A3308" s="28" t="s">
        <v>10019</v>
      </c>
      <c r="B3308" s="29">
        <v>1</v>
      </c>
      <c r="C3308" s="29" t="s">
        <v>10022</v>
      </c>
      <c r="D3308" s="30" t="s">
        <v>38</v>
      </c>
      <c r="E3308" s="31" t="s">
        <v>894</v>
      </c>
      <c r="F3308" s="31" t="s">
        <v>10023</v>
      </c>
      <c r="G3308" s="88" t="s">
        <v>896</v>
      </c>
      <c r="H3308" s="29" t="s">
        <v>136</v>
      </c>
      <c r="I3308" s="32" t="s">
        <v>43</v>
      </c>
      <c r="J3308" s="29" t="s">
        <v>8</v>
      </c>
      <c r="K3308" s="33" t="s">
        <v>897</v>
      </c>
      <c r="L3308" s="33" t="s">
        <v>898</v>
      </c>
      <c r="M3308" s="29" t="s">
        <v>222</v>
      </c>
      <c r="N3308" s="29">
        <v>0</v>
      </c>
      <c r="O3308" s="29" t="s">
        <v>47</v>
      </c>
      <c r="P3308" s="33">
        <v>7</v>
      </c>
      <c r="Q3308" s="33" t="s">
        <v>194</v>
      </c>
      <c r="R3308" s="80" t="s">
        <v>899</v>
      </c>
      <c r="S3308" s="81" t="s">
        <v>110</v>
      </c>
      <c r="T3308" s="81" t="s">
        <v>51</v>
      </c>
      <c r="U3308" s="82" t="s">
        <v>1885</v>
      </c>
      <c r="V3308" s="83">
        <v>1.05</v>
      </c>
      <c r="W3308" s="89">
        <v>2252.25</v>
      </c>
      <c r="X3308" s="85">
        <v>1</v>
      </c>
      <c r="Y3308" s="86">
        <v>3.1</v>
      </c>
      <c r="Z3308" s="82">
        <v>3</v>
      </c>
      <c r="AA3308" s="87">
        <v>1.0333333333333334</v>
      </c>
      <c r="AB3308" s="83">
        <v>8.3333333333333592E-3</v>
      </c>
      <c r="AC3308" s="89">
        <v>-17.875000000000057</v>
      </c>
      <c r="AD3308" s="90">
        <v>43553</v>
      </c>
      <c r="AE3308" s="90">
        <v>43556</v>
      </c>
      <c r="AF3308" s="82">
        <v>1</v>
      </c>
      <c r="AG3308" s="84" t="s">
        <v>53</v>
      </c>
      <c r="AH3308" s="83">
        <v>0</v>
      </c>
      <c r="AI3308" s="89">
        <v>0</v>
      </c>
      <c r="AJ3308" s="89">
        <v>0</v>
      </c>
      <c r="AK3308" s="60" t="str">
        <f>+IF(Tabla1[[#This Row],[REQUEST_TY]]="SR MANTENIMIENTO CORRECTIVO", "EMERGENCIA", "OTROS")</f>
        <v>EMERGENCIA</v>
      </c>
      <c r="AL3308" s="6" t="str">
        <f>+_xlfn.IFS(Tabla1[[#This Row],[Veces obj]]&lt;=1,"0-1",Tabla1[[#This Row],[Veces obj]]&lt;=2,"1-2",Tabla1[[#This Row],[Veces obj]]&lt;=3,"2-3",TRUE,"&gt;3")</f>
        <v>1-2</v>
      </c>
      <c r="AM3308" s="60" t="str">
        <f>+_xlfn.IFS(MONTH(Tabla1[[#This Row],[MES]])&lt;=3,"Q1",MONTH(Tabla1[[#This Row],[MES]])&lt;=6,"Q2",MONTH(Tabla1[[#This Row],[MES]])&lt;=9,"Q3",TRUE,"Q4")</f>
        <v>Q2</v>
      </c>
      <c r="AN3308" s="15" t="str">
        <f>+IFERROR(VLOOKUP(Tabla1[[#This Row],[CUENTA]],CTAS[],2,0),"OTROS")</f>
        <v>OTROS</v>
      </c>
      <c r="AP3308" s="15" t="str">
        <f>+IFERROR(VLOOKUP(Tabla1[[#This Row],[EMPLEADO]],IS[],3,0),"OTROS")</f>
        <v>OTROS</v>
      </c>
      <c r="AQ3308" s="15" t="str">
        <f>+IFERROR(VLOOKUP(Tabla1[[#This Row],[EMPLEADO]],IS[[NÓMINA]:[INGENIERO]],2,0),"OTROS")</f>
        <v>OTROS</v>
      </c>
    </row>
    <row r="3309" spans="1:43" x14ac:dyDescent="0.25">
      <c r="A3309" s="28" t="s">
        <v>10019</v>
      </c>
      <c r="B3309" s="29">
        <v>1</v>
      </c>
      <c r="C3309" s="29" t="s">
        <v>10024</v>
      </c>
      <c r="D3309" s="30" t="s">
        <v>38</v>
      </c>
      <c r="E3309" s="31" t="s">
        <v>113</v>
      </c>
      <c r="F3309" s="31" t="s">
        <v>10025</v>
      </c>
      <c r="G3309" s="88" t="s">
        <v>10026</v>
      </c>
      <c r="H3309" s="29" t="s">
        <v>646</v>
      </c>
      <c r="I3309" s="32" t="s">
        <v>43</v>
      </c>
      <c r="J3309" s="29" t="s">
        <v>8</v>
      </c>
      <c r="K3309" s="33" t="s">
        <v>125</v>
      </c>
      <c r="L3309" s="33" t="s">
        <v>10027</v>
      </c>
      <c r="M3309" s="29" t="s">
        <v>358</v>
      </c>
      <c r="N3309" s="29">
        <v>0</v>
      </c>
      <c r="O3309" s="29" t="s">
        <v>47</v>
      </c>
      <c r="P3309" s="33">
        <v>540</v>
      </c>
      <c r="Q3309" s="33" t="s">
        <v>48</v>
      </c>
      <c r="R3309" s="80" t="s">
        <v>49</v>
      </c>
      <c r="S3309" s="81" t="s">
        <v>50</v>
      </c>
      <c r="T3309" s="81" t="s">
        <v>51</v>
      </c>
      <c r="U3309" s="82" t="s">
        <v>52</v>
      </c>
      <c r="V3309" s="83">
        <v>1.05</v>
      </c>
      <c r="W3309" s="89">
        <v>750.75000000000011</v>
      </c>
      <c r="X3309" s="85">
        <v>1</v>
      </c>
      <c r="Y3309" s="86">
        <v>0.84</v>
      </c>
      <c r="Z3309" s="82">
        <v>5</v>
      </c>
      <c r="AA3309" s="87">
        <v>0.16799999999999998</v>
      </c>
      <c r="AB3309" s="83">
        <v>0</v>
      </c>
      <c r="AC3309" s="89">
        <v>0</v>
      </c>
      <c r="AD3309" s="90">
        <v>43553</v>
      </c>
      <c r="AE3309" s="90">
        <v>43556</v>
      </c>
      <c r="AF3309" s="82">
        <v>1</v>
      </c>
      <c r="AG3309" s="84" t="s">
        <v>53</v>
      </c>
      <c r="AH3309" s="83">
        <v>0</v>
      </c>
      <c r="AI3309" s="89">
        <v>0</v>
      </c>
      <c r="AJ3309" s="89">
        <v>0</v>
      </c>
      <c r="AK3309" s="60" t="str">
        <f>+IF(Tabla1[[#This Row],[REQUEST_TY]]="SR MANTENIMIENTO CORRECTIVO", "EMERGENCIA", "OTROS")</f>
        <v>EMERGENCIA</v>
      </c>
      <c r="AL3309" s="6" t="str">
        <f>+_xlfn.IFS(Tabla1[[#This Row],[Veces obj]]&lt;=1,"0-1",Tabla1[[#This Row],[Veces obj]]&lt;=2,"1-2",Tabla1[[#This Row],[Veces obj]]&lt;=3,"2-3",TRUE,"&gt;3")</f>
        <v>0-1</v>
      </c>
      <c r="AM3309" s="60" t="str">
        <f>+_xlfn.IFS(MONTH(Tabla1[[#This Row],[MES]])&lt;=3,"Q1",MONTH(Tabla1[[#This Row],[MES]])&lt;=6,"Q2",MONTH(Tabla1[[#This Row],[MES]])&lt;=9,"Q3",TRUE,"Q4")</f>
        <v>Q2</v>
      </c>
      <c r="AN3309" s="15" t="str">
        <f>+IFERROR(VLOOKUP(Tabla1[[#This Row],[CUENTA]],CTAS[],2,0),"OTROS")</f>
        <v>OTROS</v>
      </c>
      <c r="AP3309" s="15" t="str">
        <f>+IFERROR(VLOOKUP(Tabla1[[#This Row],[EMPLEADO]],IS[],3,0),"OTROS")</f>
        <v>OTROS</v>
      </c>
      <c r="AQ3309" s="15" t="str">
        <f>+IFERROR(VLOOKUP(Tabla1[[#This Row],[EMPLEADO]],IS[[NÓMINA]:[INGENIERO]],2,0),"OTROS")</f>
        <v>OTROS</v>
      </c>
    </row>
    <row r="3310" spans="1:43" x14ac:dyDescent="0.25">
      <c r="A3310" s="28" t="s">
        <v>10019</v>
      </c>
      <c r="B3310" s="29">
        <v>1</v>
      </c>
      <c r="C3310" s="29" t="s">
        <v>10028</v>
      </c>
      <c r="D3310" s="30" t="s">
        <v>38</v>
      </c>
      <c r="E3310" s="31" t="s">
        <v>401</v>
      </c>
      <c r="F3310" s="31" t="s">
        <v>10029</v>
      </c>
      <c r="G3310" s="88" t="s">
        <v>6616</v>
      </c>
      <c r="H3310" s="29" t="s">
        <v>568</v>
      </c>
      <c r="I3310" s="32" t="s">
        <v>43</v>
      </c>
      <c r="J3310" s="29" t="s">
        <v>8</v>
      </c>
      <c r="K3310" s="33" t="s">
        <v>71</v>
      </c>
      <c r="L3310" s="33" t="s">
        <v>569</v>
      </c>
      <c r="M3310" s="29" t="s">
        <v>570</v>
      </c>
      <c r="N3310" s="29">
        <v>0</v>
      </c>
      <c r="O3310" s="29" t="s">
        <v>47</v>
      </c>
      <c r="P3310" s="33">
        <v>37</v>
      </c>
      <c r="Q3310" s="33" t="s">
        <v>82</v>
      </c>
      <c r="R3310" s="80" t="s">
        <v>153</v>
      </c>
      <c r="S3310" s="81" t="s">
        <v>50</v>
      </c>
      <c r="T3310" s="81" t="s">
        <v>51</v>
      </c>
      <c r="U3310" s="82" t="s">
        <v>120</v>
      </c>
      <c r="V3310" s="83">
        <v>0.8</v>
      </c>
      <c r="W3310" s="89">
        <v>572.00000000000011</v>
      </c>
      <c r="X3310" s="85">
        <v>1</v>
      </c>
      <c r="Y3310" s="86">
        <v>0.55000000000000004</v>
      </c>
      <c r="Z3310" s="82">
        <v>5</v>
      </c>
      <c r="AA3310" s="87">
        <v>0.11000000000000001</v>
      </c>
      <c r="AB3310" s="83">
        <v>0</v>
      </c>
      <c r="AC3310" s="89">
        <v>0</v>
      </c>
      <c r="AD3310" s="90">
        <v>43553</v>
      </c>
      <c r="AE3310" s="90">
        <v>43556</v>
      </c>
      <c r="AF3310" s="82">
        <v>1</v>
      </c>
      <c r="AG3310" s="84" t="s">
        <v>53</v>
      </c>
      <c r="AH3310" s="83">
        <v>0</v>
      </c>
      <c r="AI3310" s="89">
        <v>0</v>
      </c>
      <c r="AJ3310" s="89">
        <v>0</v>
      </c>
      <c r="AK3310" s="60" t="str">
        <f>+IF(Tabla1[[#This Row],[REQUEST_TY]]="SR MANTENIMIENTO CORRECTIVO", "EMERGENCIA", "OTROS")</f>
        <v>EMERGENCIA</v>
      </c>
      <c r="AL3310" s="6" t="str">
        <f>+_xlfn.IFS(Tabla1[[#This Row],[Veces obj]]&lt;=1,"0-1",Tabla1[[#This Row],[Veces obj]]&lt;=2,"1-2",Tabla1[[#This Row],[Veces obj]]&lt;=3,"2-3",TRUE,"&gt;3")</f>
        <v>0-1</v>
      </c>
      <c r="AM3310" s="60" t="str">
        <f>+_xlfn.IFS(MONTH(Tabla1[[#This Row],[MES]])&lt;=3,"Q1",MONTH(Tabla1[[#This Row],[MES]])&lt;=6,"Q2",MONTH(Tabla1[[#This Row],[MES]])&lt;=9,"Q3",TRUE,"Q4")</f>
        <v>Q2</v>
      </c>
      <c r="AN3310" s="15" t="str">
        <f>+IFERROR(VLOOKUP(Tabla1[[#This Row],[CUENTA]],CTAS[],2,0),"OTROS")</f>
        <v>OTROS</v>
      </c>
      <c r="AP3310" s="15" t="str">
        <f>+IFERROR(VLOOKUP(Tabla1[[#This Row],[EMPLEADO]],IS[],3,0),"OTROS")</f>
        <v>OTROS</v>
      </c>
      <c r="AQ3310" s="15" t="str">
        <f>+IFERROR(VLOOKUP(Tabla1[[#This Row],[EMPLEADO]],IS[[NÓMINA]:[INGENIERO]],2,0),"OTROS")</f>
        <v>OTROS</v>
      </c>
    </row>
    <row r="3311" spans="1:43" x14ac:dyDescent="0.25">
      <c r="A3311" s="28" t="s">
        <v>10019</v>
      </c>
      <c r="B3311" s="29">
        <v>1</v>
      </c>
      <c r="C3311" s="29" t="s">
        <v>10030</v>
      </c>
      <c r="D3311" s="30" t="s">
        <v>38</v>
      </c>
      <c r="E3311" s="31" t="s">
        <v>39</v>
      </c>
      <c r="F3311" s="31" t="s">
        <v>10031</v>
      </c>
      <c r="G3311" s="88" t="s">
        <v>3481</v>
      </c>
      <c r="H3311" s="29" t="s">
        <v>246</v>
      </c>
      <c r="I3311" s="32" t="s">
        <v>43</v>
      </c>
      <c r="J3311" s="29" t="s">
        <v>8</v>
      </c>
      <c r="K3311" s="33" t="s">
        <v>2237</v>
      </c>
      <c r="L3311" s="33" t="s">
        <v>3482</v>
      </c>
      <c r="M3311" s="29" t="s">
        <v>3483</v>
      </c>
      <c r="N3311" s="29">
        <v>1</v>
      </c>
      <c r="O3311" s="29" t="s">
        <v>105</v>
      </c>
      <c r="P3311" s="33">
        <v>2675</v>
      </c>
      <c r="Q3311" s="33" t="s">
        <v>48</v>
      </c>
      <c r="R3311" s="80" t="s">
        <v>49</v>
      </c>
      <c r="S3311" s="81" t="s">
        <v>50</v>
      </c>
      <c r="T3311" s="81" t="s">
        <v>51</v>
      </c>
      <c r="U3311" s="82" t="s">
        <v>52</v>
      </c>
      <c r="V3311" s="83">
        <v>1.05</v>
      </c>
      <c r="W3311" s="89">
        <v>0</v>
      </c>
      <c r="X3311" s="85">
        <v>1</v>
      </c>
      <c r="Y3311" s="86">
        <v>3.26</v>
      </c>
      <c r="Z3311" s="82">
        <v>5</v>
      </c>
      <c r="AA3311" s="87">
        <v>0.65199999999999991</v>
      </c>
      <c r="AB3311" s="83">
        <v>0</v>
      </c>
      <c r="AC3311" s="89">
        <v>0</v>
      </c>
      <c r="AD3311" s="90">
        <v>43553</v>
      </c>
      <c r="AE3311" s="90">
        <v>43556</v>
      </c>
      <c r="AF3311" s="82">
        <v>1</v>
      </c>
      <c r="AG3311" s="84" t="s">
        <v>53</v>
      </c>
      <c r="AH3311" s="83">
        <v>0</v>
      </c>
      <c r="AI3311" s="89">
        <v>0</v>
      </c>
      <c r="AJ3311" s="89">
        <v>0</v>
      </c>
      <c r="AK3311" s="60" t="str">
        <f>+IF(Tabla1[[#This Row],[REQUEST_TY]]="SR MANTENIMIENTO CORRECTIVO", "EMERGENCIA", "OTROS")</f>
        <v>EMERGENCIA</v>
      </c>
      <c r="AL3311" s="6" t="str">
        <f>+_xlfn.IFS(Tabla1[[#This Row],[Veces obj]]&lt;=1,"0-1",Tabla1[[#This Row],[Veces obj]]&lt;=2,"1-2",Tabla1[[#This Row],[Veces obj]]&lt;=3,"2-3",TRUE,"&gt;3")</f>
        <v>0-1</v>
      </c>
      <c r="AM3311" s="60" t="str">
        <f>+_xlfn.IFS(MONTH(Tabla1[[#This Row],[MES]])&lt;=3,"Q1",MONTH(Tabla1[[#This Row],[MES]])&lt;=6,"Q2",MONTH(Tabla1[[#This Row],[MES]])&lt;=9,"Q3",TRUE,"Q4")</f>
        <v>Q2</v>
      </c>
      <c r="AN3311" s="15" t="str">
        <f>+IFERROR(VLOOKUP(Tabla1[[#This Row],[CUENTA]],CTAS[],2,0),"OTROS")</f>
        <v>OTROS</v>
      </c>
      <c r="AP3311" s="15" t="str">
        <f>+IFERROR(VLOOKUP(Tabla1[[#This Row],[EMPLEADO]],IS[],3,0),"OTROS")</f>
        <v>OTROS</v>
      </c>
      <c r="AQ3311" s="15" t="str">
        <f>+IFERROR(VLOOKUP(Tabla1[[#This Row],[EMPLEADO]],IS[[NÓMINA]:[INGENIERO]],2,0),"OTROS")</f>
        <v>OTROS</v>
      </c>
    </row>
    <row r="3312" spans="1:43" x14ac:dyDescent="0.25">
      <c r="A3312" s="28" t="s">
        <v>10019</v>
      </c>
      <c r="B3312" s="29">
        <v>1</v>
      </c>
      <c r="C3312" s="29" t="s">
        <v>10032</v>
      </c>
      <c r="D3312" s="30" t="s">
        <v>38</v>
      </c>
      <c r="E3312" s="31" t="s">
        <v>176</v>
      </c>
      <c r="F3312" s="31" t="s">
        <v>10033</v>
      </c>
      <c r="G3312" s="88" t="s">
        <v>10034</v>
      </c>
      <c r="H3312" s="29" t="s">
        <v>4657</v>
      </c>
      <c r="I3312" s="32" t="s">
        <v>43</v>
      </c>
      <c r="J3312" s="29" t="s">
        <v>8</v>
      </c>
      <c r="K3312" s="33" t="s">
        <v>179</v>
      </c>
      <c r="L3312" s="33" t="s">
        <v>10035</v>
      </c>
      <c r="M3312" s="29" t="s">
        <v>94</v>
      </c>
      <c r="N3312" s="29">
        <v>0</v>
      </c>
      <c r="O3312" s="29" t="s">
        <v>47</v>
      </c>
      <c r="P3312" s="33">
        <v>728</v>
      </c>
      <c r="Q3312" s="33" t="s">
        <v>48</v>
      </c>
      <c r="R3312" s="80" t="s">
        <v>49</v>
      </c>
      <c r="S3312" s="81" t="s">
        <v>50</v>
      </c>
      <c r="T3312" s="81" t="s">
        <v>51</v>
      </c>
      <c r="U3312" s="82" t="s">
        <v>52</v>
      </c>
      <c r="V3312" s="83">
        <v>1.05</v>
      </c>
      <c r="W3312" s="89">
        <v>750.75000000000011</v>
      </c>
      <c r="X3312" s="85">
        <v>1</v>
      </c>
      <c r="Y3312" s="86">
        <v>1.1000000000000001</v>
      </c>
      <c r="Z3312" s="82">
        <v>5</v>
      </c>
      <c r="AA3312" s="87">
        <v>0.22000000000000003</v>
      </c>
      <c r="AB3312" s="83">
        <v>0</v>
      </c>
      <c r="AC3312" s="89">
        <v>0</v>
      </c>
      <c r="AD3312" s="90">
        <v>43553</v>
      </c>
      <c r="AE3312" s="90">
        <v>43556</v>
      </c>
      <c r="AF3312" s="82">
        <v>1</v>
      </c>
      <c r="AG3312" s="84" t="s">
        <v>53</v>
      </c>
      <c r="AH3312" s="83">
        <v>0</v>
      </c>
      <c r="AI3312" s="89">
        <v>0</v>
      </c>
      <c r="AJ3312" s="89">
        <v>0</v>
      </c>
      <c r="AK3312" s="60" t="str">
        <f>+IF(Tabla1[[#This Row],[REQUEST_TY]]="SR MANTENIMIENTO CORRECTIVO", "EMERGENCIA", "OTROS")</f>
        <v>EMERGENCIA</v>
      </c>
      <c r="AL3312" s="6" t="str">
        <f>+_xlfn.IFS(Tabla1[[#This Row],[Veces obj]]&lt;=1,"0-1",Tabla1[[#This Row],[Veces obj]]&lt;=2,"1-2",Tabla1[[#This Row],[Veces obj]]&lt;=3,"2-3",TRUE,"&gt;3")</f>
        <v>0-1</v>
      </c>
      <c r="AM3312" s="60" t="str">
        <f>+_xlfn.IFS(MONTH(Tabla1[[#This Row],[MES]])&lt;=3,"Q1",MONTH(Tabla1[[#This Row],[MES]])&lt;=6,"Q2",MONTH(Tabla1[[#This Row],[MES]])&lt;=9,"Q3",TRUE,"Q4")</f>
        <v>Q2</v>
      </c>
      <c r="AN3312" s="15" t="str">
        <f>+IFERROR(VLOOKUP(Tabla1[[#This Row],[CUENTA]],CTAS[],2,0),"OTROS")</f>
        <v>OTROS</v>
      </c>
      <c r="AP3312" s="15" t="str">
        <f>+IFERROR(VLOOKUP(Tabla1[[#This Row],[EMPLEADO]],IS[],3,0),"OTROS")</f>
        <v>OTROS</v>
      </c>
      <c r="AQ3312" s="15" t="str">
        <f>+IFERROR(VLOOKUP(Tabla1[[#This Row],[EMPLEADO]],IS[[NÓMINA]:[INGENIERO]],2,0),"OTROS")</f>
        <v>OTROS</v>
      </c>
    </row>
    <row r="3313" spans="1:43" x14ac:dyDescent="0.25">
      <c r="A3313" s="28" t="s">
        <v>10019</v>
      </c>
      <c r="B3313" s="29">
        <v>1</v>
      </c>
      <c r="C3313" s="29" t="s">
        <v>10036</v>
      </c>
      <c r="D3313" s="30" t="s">
        <v>38</v>
      </c>
      <c r="E3313" s="31" t="s">
        <v>113</v>
      </c>
      <c r="F3313" s="31" t="s">
        <v>10037</v>
      </c>
      <c r="G3313" s="88" t="s">
        <v>10038</v>
      </c>
      <c r="H3313" s="29" t="s">
        <v>213</v>
      </c>
      <c r="I3313" s="32" t="s">
        <v>43</v>
      </c>
      <c r="J3313" s="29" t="s">
        <v>8</v>
      </c>
      <c r="K3313" s="33" t="s">
        <v>144</v>
      </c>
      <c r="L3313" s="33" t="s">
        <v>639</v>
      </c>
      <c r="M3313" s="29" t="s">
        <v>640</v>
      </c>
      <c r="N3313" s="29">
        <v>0</v>
      </c>
      <c r="O3313" s="29" t="s">
        <v>47</v>
      </c>
      <c r="P3313" s="33">
        <v>220</v>
      </c>
      <c r="Q3313" s="33" t="s">
        <v>48</v>
      </c>
      <c r="R3313" s="80" t="s">
        <v>49</v>
      </c>
      <c r="S3313" s="81" t="s">
        <v>50</v>
      </c>
      <c r="T3313" s="81" t="s">
        <v>51</v>
      </c>
      <c r="U3313" s="82" t="s">
        <v>52</v>
      </c>
      <c r="V3313" s="83">
        <v>1.05</v>
      </c>
      <c r="W3313" s="89">
        <v>750.75000000000011</v>
      </c>
      <c r="X3313" s="85">
        <v>1</v>
      </c>
      <c r="Y3313" s="86">
        <v>0.92</v>
      </c>
      <c r="Z3313" s="82">
        <v>5</v>
      </c>
      <c r="AA3313" s="87">
        <v>0.184</v>
      </c>
      <c r="AB3313" s="83">
        <v>0</v>
      </c>
      <c r="AC3313" s="89">
        <v>0</v>
      </c>
      <c r="AD3313" s="90">
        <v>43553</v>
      </c>
      <c r="AE3313" s="90">
        <v>43556</v>
      </c>
      <c r="AF3313" s="82">
        <v>1</v>
      </c>
      <c r="AG3313" s="84" t="s">
        <v>53</v>
      </c>
      <c r="AH3313" s="83">
        <v>0</v>
      </c>
      <c r="AI3313" s="89">
        <v>0</v>
      </c>
      <c r="AJ3313" s="89">
        <v>0</v>
      </c>
      <c r="AK3313" s="60" t="str">
        <f>+IF(Tabla1[[#This Row],[REQUEST_TY]]="SR MANTENIMIENTO CORRECTIVO", "EMERGENCIA", "OTROS")</f>
        <v>EMERGENCIA</v>
      </c>
      <c r="AL3313" s="6" t="str">
        <f>+_xlfn.IFS(Tabla1[[#This Row],[Veces obj]]&lt;=1,"0-1",Tabla1[[#This Row],[Veces obj]]&lt;=2,"1-2",Tabla1[[#This Row],[Veces obj]]&lt;=3,"2-3",TRUE,"&gt;3")</f>
        <v>0-1</v>
      </c>
      <c r="AM3313" s="60" t="str">
        <f>+_xlfn.IFS(MONTH(Tabla1[[#This Row],[MES]])&lt;=3,"Q1",MONTH(Tabla1[[#This Row],[MES]])&lt;=6,"Q2",MONTH(Tabla1[[#This Row],[MES]])&lt;=9,"Q3",TRUE,"Q4")</f>
        <v>Q2</v>
      </c>
      <c r="AN3313" s="15" t="str">
        <f>+IFERROR(VLOOKUP(Tabla1[[#This Row],[CUENTA]],CTAS[],2,0),"OTROS")</f>
        <v>OTROS</v>
      </c>
      <c r="AP3313" s="15" t="str">
        <f>+IFERROR(VLOOKUP(Tabla1[[#This Row],[EMPLEADO]],IS[],3,0),"OTROS")</f>
        <v>OTROS</v>
      </c>
      <c r="AQ3313" s="15" t="str">
        <f>+IFERROR(VLOOKUP(Tabla1[[#This Row],[EMPLEADO]],IS[[NÓMINA]:[INGENIERO]],2,0),"OTROS")</f>
        <v>OTROS</v>
      </c>
    </row>
    <row r="3314" spans="1:43" x14ac:dyDescent="0.25">
      <c r="A3314" s="28" t="s">
        <v>10019</v>
      </c>
      <c r="B3314" s="29">
        <v>1</v>
      </c>
      <c r="C3314" s="29" t="s">
        <v>10039</v>
      </c>
      <c r="D3314" s="30" t="s">
        <v>38</v>
      </c>
      <c r="E3314" s="31" t="s">
        <v>39</v>
      </c>
      <c r="F3314" s="31" t="s">
        <v>10040</v>
      </c>
      <c r="G3314" s="88" t="s">
        <v>2872</v>
      </c>
      <c r="H3314" s="29" t="s">
        <v>220</v>
      </c>
      <c r="I3314" s="32" t="s">
        <v>43</v>
      </c>
      <c r="J3314" s="29" t="s">
        <v>8</v>
      </c>
      <c r="K3314" s="33" t="s">
        <v>44</v>
      </c>
      <c r="L3314" s="33" t="s">
        <v>2873</v>
      </c>
      <c r="M3314" s="29" t="s">
        <v>736</v>
      </c>
      <c r="N3314" s="29">
        <v>1</v>
      </c>
      <c r="O3314" s="29" t="s">
        <v>47</v>
      </c>
      <c r="P3314" s="33">
        <v>22</v>
      </c>
      <c r="Q3314" s="33" t="s">
        <v>62</v>
      </c>
      <c r="R3314" s="80" t="s">
        <v>49</v>
      </c>
      <c r="S3314" s="81" t="s">
        <v>50</v>
      </c>
      <c r="T3314" s="81" t="s">
        <v>51</v>
      </c>
      <c r="U3314" s="82" t="s">
        <v>154</v>
      </c>
      <c r="V3314" s="83">
        <v>0.6</v>
      </c>
      <c r="W3314" s="89">
        <v>0</v>
      </c>
      <c r="X3314" s="85">
        <v>1</v>
      </c>
      <c r="Y3314" s="86">
        <v>1.55</v>
      </c>
      <c r="Z3314" s="82">
        <v>5</v>
      </c>
      <c r="AA3314" s="87">
        <v>0.31</v>
      </c>
      <c r="AB3314" s="83">
        <v>0</v>
      </c>
      <c r="AC3314" s="89">
        <v>0</v>
      </c>
      <c r="AD3314" s="90">
        <v>43553</v>
      </c>
      <c r="AE3314" s="90">
        <v>43556</v>
      </c>
      <c r="AF3314" s="82">
        <v>1</v>
      </c>
      <c r="AG3314" s="84" t="s">
        <v>53</v>
      </c>
      <c r="AH3314" s="83">
        <v>0</v>
      </c>
      <c r="AI3314" s="89">
        <v>0</v>
      </c>
      <c r="AJ3314" s="89">
        <v>0</v>
      </c>
      <c r="AK3314" s="60" t="str">
        <f>+IF(Tabla1[[#This Row],[REQUEST_TY]]="SR MANTENIMIENTO CORRECTIVO", "EMERGENCIA", "OTROS")</f>
        <v>EMERGENCIA</v>
      </c>
      <c r="AL3314" s="6" t="str">
        <f>+_xlfn.IFS(Tabla1[[#This Row],[Veces obj]]&lt;=1,"0-1",Tabla1[[#This Row],[Veces obj]]&lt;=2,"1-2",Tabla1[[#This Row],[Veces obj]]&lt;=3,"2-3",TRUE,"&gt;3")</f>
        <v>0-1</v>
      </c>
      <c r="AM3314" s="60" t="str">
        <f>+_xlfn.IFS(MONTH(Tabla1[[#This Row],[MES]])&lt;=3,"Q1",MONTH(Tabla1[[#This Row],[MES]])&lt;=6,"Q2",MONTH(Tabla1[[#This Row],[MES]])&lt;=9,"Q3",TRUE,"Q4")</f>
        <v>Q2</v>
      </c>
      <c r="AN3314" s="15" t="str">
        <f>+IFERROR(VLOOKUP(Tabla1[[#This Row],[CUENTA]],CTAS[],2,0),"OTROS")</f>
        <v>OTROS</v>
      </c>
      <c r="AP3314" s="15" t="str">
        <f>+IFERROR(VLOOKUP(Tabla1[[#This Row],[EMPLEADO]],IS[],3,0),"OTROS")</f>
        <v>OTROS</v>
      </c>
      <c r="AQ3314" s="15" t="str">
        <f>+IFERROR(VLOOKUP(Tabla1[[#This Row],[EMPLEADO]],IS[[NÓMINA]:[INGENIERO]],2,0),"OTROS")</f>
        <v>OTROS</v>
      </c>
    </row>
    <row r="3315" spans="1:43" x14ac:dyDescent="0.25">
      <c r="A3315" s="28" t="s">
        <v>10019</v>
      </c>
      <c r="B3315" s="29">
        <v>1</v>
      </c>
      <c r="C3315" s="29" t="s">
        <v>10041</v>
      </c>
      <c r="D3315" s="30" t="s">
        <v>38</v>
      </c>
      <c r="E3315" s="31" t="s">
        <v>76</v>
      </c>
      <c r="F3315" s="31" t="s">
        <v>10042</v>
      </c>
      <c r="G3315" s="88" t="s">
        <v>1101</v>
      </c>
      <c r="H3315" s="29" t="s">
        <v>266</v>
      </c>
      <c r="I3315" s="32" t="s">
        <v>43</v>
      </c>
      <c r="J3315" s="29" t="s">
        <v>8</v>
      </c>
      <c r="K3315" s="33" t="s">
        <v>59</v>
      </c>
      <c r="L3315" s="33" t="s">
        <v>1102</v>
      </c>
      <c r="M3315" s="29" t="s">
        <v>73</v>
      </c>
      <c r="N3315" s="29">
        <v>0</v>
      </c>
      <c r="O3315" s="29" t="s">
        <v>47</v>
      </c>
      <c r="P3315" s="33">
        <v>9</v>
      </c>
      <c r="Q3315" s="33" t="s">
        <v>194</v>
      </c>
      <c r="R3315" s="80" t="s">
        <v>63</v>
      </c>
      <c r="S3315" s="81" t="s">
        <v>64</v>
      </c>
      <c r="T3315" s="81" t="s">
        <v>51</v>
      </c>
      <c r="U3315" s="82" t="s">
        <v>195</v>
      </c>
      <c r="V3315" s="83">
        <v>0.6</v>
      </c>
      <c r="W3315" s="89">
        <v>819</v>
      </c>
      <c r="X3315" s="85">
        <v>1</v>
      </c>
      <c r="Y3315" s="86">
        <v>1.77</v>
      </c>
      <c r="Z3315" s="82">
        <v>5</v>
      </c>
      <c r="AA3315" s="87">
        <v>0.35399999999999998</v>
      </c>
      <c r="AB3315" s="83">
        <v>0</v>
      </c>
      <c r="AC3315" s="89">
        <v>0</v>
      </c>
      <c r="AD3315" s="90">
        <v>43553</v>
      </c>
      <c r="AE3315" s="90">
        <v>43556</v>
      </c>
      <c r="AF3315" s="82">
        <v>1</v>
      </c>
      <c r="AG3315" s="84" t="s">
        <v>53</v>
      </c>
      <c r="AH3315" s="83">
        <v>0</v>
      </c>
      <c r="AI3315" s="89">
        <v>0</v>
      </c>
      <c r="AJ3315" s="89">
        <v>0</v>
      </c>
      <c r="AK3315" s="60" t="str">
        <f>+IF(Tabla1[[#This Row],[REQUEST_TY]]="SR MANTENIMIENTO CORRECTIVO", "EMERGENCIA", "OTROS")</f>
        <v>EMERGENCIA</v>
      </c>
      <c r="AL3315" s="6" t="str">
        <f>+_xlfn.IFS(Tabla1[[#This Row],[Veces obj]]&lt;=1,"0-1",Tabla1[[#This Row],[Veces obj]]&lt;=2,"1-2",Tabla1[[#This Row],[Veces obj]]&lt;=3,"2-3",TRUE,"&gt;3")</f>
        <v>0-1</v>
      </c>
      <c r="AM3315" s="60" t="str">
        <f>+_xlfn.IFS(MONTH(Tabla1[[#This Row],[MES]])&lt;=3,"Q1",MONTH(Tabla1[[#This Row],[MES]])&lt;=6,"Q2",MONTH(Tabla1[[#This Row],[MES]])&lt;=9,"Q3",TRUE,"Q4")</f>
        <v>Q2</v>
      </c>
      <c r="AN3315" s="15" t="str">
        <f>+IFERROR(VLOOKUP(Tabla1[[#This Row],[CUENTA]],CTAS[],2,0),"OTROS")</f>
        <v>OTROS</v>
      </c>
      <c r="AP3315" s="15" t="str">
        <f>+IFERROR(VLOOKUP(Tabla1[[#This Row],[EMPLEADO]],IS[],3,0),"OTROS")</f>
        <v>JUAREZ</v>
      </c>
      <c r="AQ3315" s="15" t="str">
        <f>+IFERROR(VLOOKUP(Tabla1[[#This Row],[EMPLEADO]],IS[[NÓMINA]:[INGENIERO]],2,0),"OTROS")</f>
        <v>CESAR MAR</v>
      </c>
    </row>
    <row r="3316" spans="1:43" x14ac:dyDescent="0.25">
      <c r="A3316" s="28" t="s">
        <v>10019</v>
      </c>
      <c r="B3316" s="29">
        <v>1</v>
      </c>
      <c r="C3316" s="29" t="s">
        <v>10043</v>
      </c>
      <c r="D3316" s="30" t="s">
        <v>38</v>
      </c>
      <c r="E3316" s="31" t="s">
        <v>39</v>
      </c>
      <c r="F3316" s="31" t="s">
        <v>10044</v>
      </c>
      <c r="G3316" s="88" t="s">
        <v>10045</v>
      </c>
      <c r="H3316" s="29" t="s">
        <v>101</v>
      </c>
      <c r="I3316" s="32" t="s">
        <v>43</v>
      </c>
      <c r="J3316" s="29" t="s">
        <v>8</v>
      </c>
      <c r="K3316" s="33" t="s">
        <v>3698</v>
      </c>
      <c r="L3316" s="33" t="s">
        <v>10046</v>
      </c>
      <c r="M3316" s="29" t="s">
        <v>10047</v>
      </c>
      <c r="N3316" s="29">
        <v>1</v>
      </c>
      <c r="O3316" s="29" t="s">
        <v>105</v>
      </c>
      <c r="P3316" s="33">
        <v>2674</v>
      </c>
      <c r="Q3316" s="33" t="s">
        <v>48</v>
      </c>
      <c r="R3316" s="80" t="s">
        <v>49</v>
      </c>
      <c r="S3316" s="81" t="s">
        <v>50</v>
      </c>
      <c r="T3316" s="81" t="s">
        <v>51</v>
      </c>
      <c r="U3316" s="82" t="s">
        <v>52</v>
      </c>
      <c r="V3316" s="83">
        <v>1.05</v>
      </c>
      <c r="W3316" s="89">
        <v>0</v>
      </c>
      <c r="X3316" s="85">
        <v>1</v>
      </c>
      <c r="Y3316" s="86">
        <v>6.7</v>
      </c>
      <c r="Z3316" s="82">
        <v>5</v>
      </c>
      <c r="AA3316" s="87">
        <v>1.34</v>
      </c>
      <c r="AB3316" s="83">
        <v>8.500000000000002E-2</v>
      </c>
      <c r="AC3316" s="89">
        <v>0</v>
      </c>
      <c r="AD3316" s="90">
        <v>43553</v>
      </c>
      <c r="AE3316" s="90">
        <v>43556</v>
      </c>
      <c r="AF3316" s="82">
        <v>1</v>
      </c>
      <c r="AG3316" s="84" t="s">
        <v>53</v>
      </c>
      <c r="AH3316" s="83">
        <v>0</v>
      </c>
      <c r="AI3316" s="89">
        <v>0</v>
      </c>
      <c r="AJ3316" s="89">
        <v>0</v>
      </c>
      <c r="AK3316" s="60" t="str">
        <f>+IF(Tabla1[[#This Row],[REQUEST_TY]]="SR MANTENIMIENTO CORRECTIVO", "EMERGENCIA", "OTROS")</f>
        <v>EMERGENCIA</v>
      </c>
      <c r="AL3316" s="6" t="str">
        <f>+_xlfn.IFS(Tabla1[[#This Row],[Veces obj]]&lt;=1,"0-1",Tabla1[[#This Row],[Veces obj]]&lt;=2,"1-2",Tabla1[[#This Row],[Veces obj]]&lt;=3,"2-3",TRUE,"&gt;3")</f>
        <v>1-2</v>
      </c>
      <c r="AM3316" s="60" t="str">
        <f>+_xlfn.IFS(MONTH(Tabla1[[#This Row],[MES]])&lt;=3,"Q1",MONTH(Tabla1[[#This Row],[MES]])&lt;=6,"Q2",MONTH(Tabla1[[#This Row],[MES]])&lt;=9,"Q3",TRUE,"Q4")</f>
        <v>Q2</v>
      </c>
      <c r="AN3316" s="15" t="str">
        <f>+IFERROR(VLOOKUP(Tabla1[[#This Row],[CUENTA]],CTAS[],2,0),"OTROS")</f>
        <v>OTROS</v>
      </c>
      <c r="AP3316" s="15" t="str">
        <f>+IFERROR(VLOOKUP(Tabla1[[#This Row],[EMPLEADO]],IS[],3,0),"OTROS")</f>
        <v>OTROS</v>
      </c>
      <c r="AQ3316" s="15" t="str">
        <f>+IFERROR(VLOOKUP(Tabla1[[#This Row],[EMPLEADO]],IS[[NÓMINA]:[INGENIERO]],2,0),"OTROS")</f>
        <v>OTROS</v>
      </c>
    </row>
    <row r="3317" spans="1:43" x14ac:dyDescent="0.25">
      <c r="A3317" s="28" t="s">
        <v>10019</v>
      </c>
      <c r="B3317" s="29">
        <v>1</v>
      </c>
      <c r="C3317" s="29" t="s">
        <v>10048</v>
      </c>
      <c r="D3317" s="30" t="s">
        <v>38</v>
      </c>
      <c r="E3317" s="31" t="s">
        <v>558</v>
      </c>
      <c r="F3317" s="31" t="s">
        <v>10049</v>
      </c>
      <c r="G3317" s="88" t="s">
        <v>9223</v>
      </c>
      <c r="H3317" s="29" t="s">
        <v>740</v>
      </c>
      <c r="I3317" s="32" t="s">
        <v>43</v>
      </c>
      <c r="J3317" s="29" t="s">
        <v>8</v>
      </c>
      <c r="K3317" s="33" t="s">
        <v>1236</v>
      </c>
      <c r="L3317" s="33" t="s">
        <v>2603</v>
      </c>
      <c r="M3317" s="29" t="s">
        <v>1238</v>
      </c>
      <c r="N3317" s="29">
        <v>0</v>
      </c>
      <c r="O3317" s="29" t="s">
        <v>47</v>
      </c>
      <c r="P3317" s="33">
        <v>3</v>
      </c>
      <c r="Q3317" s="33" t="s">
        <v>388</v>
      </c>
      <c r="R3317" s="80" t="s">
        <v>95</v>
      </c>
      <c r="S3317" s="81" t="s">
        <v>64</v>
      </c>
      <c r="T3317" s="81" t="s">
        <v>51</v>
      </c>
      <c r="U3317" s="82" t="s">
        <v>389</v>
      </c>
      <c r="V3317" s="83">
        <v>0</v>
      </c>
      <c r="W3317" s="89">
        <v>0</v>
      </c>
      <c r="X3317" s="85">
        <v>1</v>
      </c>
      <c r="Y3317" s="86">
        <v>0.93</v>
      </c>
      <c r="Z3317" s="82">
        <v>5</v>
      </c>
      <c r="AA3317" s="87">
        <v>0.186</v>
      </c>
      <c r="AB3317" s="83">
        <v>0</v>
      </c>
      <c r="AC3317" s="89">
        <v>0</v>
      </c>
      <c r="AD3317" s="90">
        <v>43553</v>
      </c>
      <c r="AE3317" s="90">
        <v>43556</v>
      </c>
      <c r="AF3317" s="82">
        <v>1</v>
      </c>
      <c r="AG3317" s="84" t="s">
        <v>53</v>
      </c>
      <c r="AH3317" s="83">
        <v>0</v>
      </c>
      <c r="AI3317" s="89">
        <v>0</v>
      </c>
      <c r="AJ3317" s="89">
        <v>0</v>
      </c>
      <c r="AK3317" s="60" t="str">
        <f>+IF(Tabla1[[#This Row],[REQUEST_TY]]="SR MANTENIMIENTO CORRECTIVO", "EMERGENCIA", "OTROS")</f>
        <v>EMERGENCIA</v>
      </c>
      <c r="AL3317" s="6" t="str">
        <f>+_xlfn.IFS(Tabla1[[#This Row],[Veces obj]]&lt;=1,"0-1",Tabla1[[#This Row],[Veces obj]]&lt;=2,"1-2",Tabla1[[#This Row],[Veces obj]]&lt;=3,"2-3",TRUE,"&gt;3")</f>
        <v>0-1</v>
      </c>
      <c r="AM3317" s="60" t="str">
        <f>+_xlfn.IFS(MONTH(Tabla1[[#This Row],[MES]])&lt;=3,"Q1",MONTH(Tabla1[[#This Row],[MES]])&lt;=6,"Q2",MONTH(Tabla1[[#This Row],[MES]])&lt;=9,"Q3",TRUE,"Q4")</f>
        <v>Q2</v>
      </c>
      <c r="AN3317" s="15" t="str">
        <f>+IFERROR(VLOOKUP(Tabla1[[#This Row],[CUENTA]],CTAS[],2,0),"OTROS")</f>
        <v>OTROS</v>
      </c>
      <c r="AP3317" s="15" t="str">
        <f>+IFERROR(VLOOKUP(Tabla1[[#This Row],[EMPLEADO]],IS[],3,0),"OTROS")</f>
        <v>OTROS</v>
      </c>
      <c r="AQ3317" s="15" t="str">
        <f>+IFERROR(VLOOKUP(Tabla1[[#This Row],[EMPLEADO]],IS[[NÓMINA]:[INGENIERO]],2,0),"OTROS")</f>
        <v>OTROS</v>
      </c>
    </row>
    <row r="3318" spans="1:43" x14ac:dyDescent="0.25">
      <c r="A3318" s="28" t="s">
        <v>10019</v>
      </c>
      <c r="B3318" s="29">
        <v>1</v>
      </c>
      <c r="C3318" s="29" t="s">
        <v>10050</v>
      </c>
      <c r="D3318" s="30" t="s">
        <v>38</v>
      </c>
      <c r="E3318" s="31" t="s">
        <v>39</v>
      </c>
      <c r="F3318" s="31" t="s">
        <v>10051</v>
      </c>
      <c r="G3318" s="88" t="s">
        <v>3890</v>
      </c>
      <c r="H3318" s="29" t="s">
        <v>204</v>
      </c>
      <c r="I3318" s="32" t="s">
        <v>43</v>
      </c>
      <c r="J3318" s="29" t="s">
        <v>8</v>
      </c>
      <c r="K3318" s="33" t="s">
        <v>117</v>
      </c>
      <c r="L3318" s="33" t="s">
        <v>3728</v>
      </c>
      <c r="M3318" s="29" t="s">
        <v>206</v>
      </c>
      <c r="N3318" s="29">
        <v>0</v>
      </c>
      <c r="O3318" s="29" t="s">
        <v>47</v>
      </c>
      <c r="P3318" s="33">
        <v>134</v>
      </c>
      <c r="Q3318" s="33" t="s">
        <v>48</v>
      </c>
      <c r="R3318" s="80" t="s">
        <v>49</v>
      </c>
      <c r="S3318" s="81" t="s">
        <v>50</v>
      </c>
      <c r="T3318" s="81" t="s">
        <v>208</v>
      </c>
      <c r="U3318" s="82" t="s">
        <v>52</v>
      </c>
      <c r="V3318" s="83">
        <v>1.05</v>
      </c>
      <c r="W3318" s="89">
        <v>750.75000000000011</v>
      </c>
      <c r="X3318" s="85">
        <v>1</v>
      </c>
      <c r="Y3318" s="86">
        <v>1.26</v>
      </c>
      <c r="Z3318" s="82">
        <v>9</v>
      </c>
      <c r="AA3318" s="87">
        <v>0.14000000000000001</v>
      </c>
      <c r="AB3318" s="83">
        <v>0</v>
      </c>
      <c r="AC3318" s="89">
        <v>0</v>
      </c>
      <c r="AD3318" s="90">
        <v>43553</v>
      </c>
      <c r="AE3318" s="90">
        <v>43556</v>
      </c>
      <c r="AF3318" s="82">
        <v>1</v>
      </c>
      <c r="AG3318" s="84" t="s">
        <v>53</v>
      </c>
      <c r="AH3318" s="83">
        <v>0</v>
      </c>
      <c r="AI3318" s="89">
        <v>0</v>
      </c>
      <c r="AJ3318" s="89">
        <v>0</v>
      </c>
      <c r="AK3318" s="60" t="str">
        <f>+IF(Tabla1[[#This Row],[REQUEST_TY]]="SR MANTENIMIENTO CORRECTIVO", "EMERGENCIA", "OTROS")</f>
        <v>EMERGENCIA</v>
      </c>
      <c r="AL3318" s="6" t="str">
        <f>+_xlfn.IFS(Tabla1[[#This Row],[Veces obj]]&lt;=1,"0-1",Tabla1[[#This Row],[Veces obj]]&lt;=2,"1-2",Tabla1[[#This Row],[Veces obj]]&lt;=3,"2-3",TRUE,"&gt;3")</f>
        <v>0-1</v>
      </c>
      <c r="AM3318" s="60" t="str">
        <f>+_xlfn.IFS(MONTH(Tabla1[[#This Row],[MES]])&lt;=3,"Q1",MONTH(Tabla1[[#This Row],[MES]])&lt;=6,"Q2",MONTH(Tabla1[[#This Row],[MES]])&lt;=9,"Q3",TRUE,"Q4")</f>
        <v>Q2</v>
      </c>
      <c r="AN3318" s="15" t="str">
        <f>+IFERROR(VLOOKUP(Tabla1[[#This Row],[CUENTA]],CTAS[],2,0),"OTROS")</f>
        <v>OTROS</v>
      </c>
      <c r="AP3318" s="15" t="str">
        <f>+IFERROR(VLOOKUP(Tabla1[[#This Row],[EMPLEADO]],IS[],3,0),"OTROS")</f>
        <v>OTROS</v>
      </c>
      <c r="AQ3318" s="15" t="str">
        <f>+IFERROR(VLOOKUP(Tabla1[[#This Row],[EMPLEADO]],IS[[NÓMINA]:[INGENIERO]],2,0),"OTROS")</f>
        <v>OTROS</v>
      </c>
    </row>
    <row r="3319" spans="1:43" x14ac:dyDescent="0.25">
      <c r="A3319" s="28" t="s">
        <v>10019</v>
      </c>
      <c r="B3319" s="29">
        <v>1</v>
      </c>
      <c r="C3319" s="29" t="s">
        <v>10052</v>
      </c>
      <c r="D3319" s="30" t="s">
        <v>38</v>
      </c>
      <c r="E3319" s="31" t="s">
        <v>558</v>
      </c>
      <c r="F3319" s="31" t="s">
        <v>10053</v>
      </c>
      <c r="G3319" s="88" t="s">
        <v>2273</v>
      </c>
      <c r="H3319" s="29" t="s">
        <v>101</v>
      </c>
      <c r="I3319" s="32" t="s">
        <v>43</v>
      </c>
      <c r="J3319" s="29" t="s">
        <v>8</v>
      </c>
      <c r="K3319" s="33" t="s">
        <v>798</v>
      </c>
      <c r="L3319" s="33" t="s">
        <v>8445</v>
      </c>
      <c r="M3319" s="29" t="s">
        <v>1269</v>
      </c>
      <c r="N3319" s="29">
        <v>1</v>
      </c>
      <c r="O3319" s="29" t="s">
        <v>105</v>
      </c>
      <c r="P3319" s="33">
        <v>21</v>
      </c>
      <c r="Q3319" s="33" t="s">
        <v>62</v>
      </c>
      <c r="R3319" s="80" t="s">
        <v>95</v>
      </c>
      <c r="S3319" s="81" t="s">
        <v>64</v>
      </c>
      <c r="T3319" s="81" t="s">
        <v>51</v>
      </c>
      <c r="U3319" s="82" t="s">
        <v>65</v>
      </c>
      <c r="V3319" s="83">
        <v>0.8</v>
      </c>
      <c r="W3319" s="89">
        <v>0</v>
      </c>
      <c r="X3319" s="85">
        <v>1</v>
      </c>
      <c r="Y3319" s="86">
        <v>0.72</v>
      </c>
      <c r="Z3319" s="82">
        <v>5</v>
      </c>
      <c r="AA3319" s="87">
        <v>0.14399999999999999</v>
      </c>
      <c r="AB3319" s="83">
        <v>0</v>
      </c>
      <c r="AC3319" s="89">
        <v>0</v>
      </c>
      <c r="AD3319" s="90">
        <v>43556</v>
      </c>
      <c r="AE3319" s="90">
        <v>43556</v>
      </c>
      <c r="AF3319" s="82">
        <v>0</v>
      </c>
      <c r="AG3319" s="84" t="s">
        <v>53</v>
      </c>
      <c r="AH3319" s="83">
        <v>0</v>
      </c>
      <c r="AI3319" s="89">
        <v>0</v>
      </c>
      <c r="AJ3319" s="89">
        <v>0</v>
      </c>
      <c r="AK3319" s="60" t="str">
        <f>+IF(Tabla1[[#This Row],[REQUEST_TY]]="SR MANTENIMIENTO CORRECTIVO", "EMERGENCIA", "OTROS")</f>
        <v>EMERGENCIA</v>
      </c>
      <c r="AL3319" s="6" t="str">
        <f>+_xlfn.IFS(Tabla1[[#This Row],[Veces obj]]&lt;=1,"0-1",Tabla1[[#This Row],[Veces obj]]&lt;=2,"1-2",Tabla1[[#This Row],[Veces obj]]&lt;=3,"2-3",TRUE,"&gt;3")</f>
        <v>0-1</v>
      </c>
      <c r="AM3319" s="60" t="str">
        <f>+_xlfn.IFS(MONTH(Tabla1[[#This Row],[MES]])&lt;=3,"Q1",MONTH(Tabla1[[#This Row],[MES]])&lt;=6,"Q2",MONTH(Tabla1[[#This Row],[MES]])&lt;=9,"Q3",TRUE,"Q4")</f>
        <v>Q2</v>
      </c>
      <c r="AN3319" s="15" t="str">
        <f>+IFERROR(VLOOKUP(Tabla1[[#This Row],[CUENTA]],CTAS[],2,0),"OTROS")</f>
        <v>OTROS</v>
      </c>
      <c r="AP3319" s="15" t="str">
        <f>+IFERROR(VLOOKUP(Tabla1[[#This Row],[EMPLEADO]],IS[],3,0),"OTROS")</f>
        <v>OTROS</v>
      </c>
      <c r="AQ3319" s="15" t="str">
        <f>+IFERROR(VLOOKUP(Tabla1[[#This Row],[EMPLEADO]],IS[[NÓMINA]:[INGENIERO]],2,0),"OTROS")</f>
        <v>OTROS</v>
      </c>
    </row>
    <row r="3320" spans="1:43" x14ac:dyDescent="0.25">
      <c r="A3320" s="28" t="s">
        <v>10019</v>
      </c>
      <c r="B3320" s="29">
        <v>1</v>
      </c>
      <c r="C3320" s="29" t="s">
        <v>10054</v>
      </c>
      <c r="D3320" s="30" t="s">
        <v>38</v>
      </c>
      <c r="E3320" s="31" t="s">
        <v>558</v>
      </c>
      <c r="F3320" s="31" t="s">
        <v>10055</v>
      </c>
      <c r="G3320" s="88" t="s">
        <v>3914</v>
      </c>
      <c r="H3320" s="29" t="s">
        <v>1063</v>
      </c>
      <c r="I3320" s="32" t="s">
        <v>43</v>
      </c>
      <c r="J3320" s="29" t="s">
        <v>8</v>
      </c>
      <c r="K3320" s="33" t="s">
        <v>3915</v>
      </c>
      <c r="L3320" s="33" t="s">
        <v>3916</v>
      </c>
      <c r="M3320" s="29" t="s">
        <v>387</v>
      </c>
      <c r="N3320" s="29">
        <v>0</v>
      </c>
      <c r="O3320" s="29" t="s">
        <v>47</v>
      </c>
      <c r="P3320" s="33">
        <v>15</v>
      </c>
      <c r="Q3320" s="33" t="s">
        <v>194</v>
      </c>
      <c r="R3320" s="80" t="s">
        <v>95</v>
      </c>
      <c r="S3320" s="81" t="s">
        <v>64</v>
      </c>
      <c r="T3320" s="81" t="s">
        <v>51</v>
      </c>
      <c r="U3320" s="82" t="s">
        <v>195</v>
      </c>
      <c r="V3320" s="83">
        <v>0.6</v>
      </c>
      <c r="W3320" s="89">
        <v>819</v>
      </c>
      <c r="X3320" s="85">
        <v>1</v>
      </c>
      <c r="Y3320" s="86">
        <v>0</v>
      </c>
      <c r="Z3320" s="82">
        <v>5</v>
      </c>
      <c r="AA3320" s="87">
        <v>0</v>
      </c>
      <c r="AB3320" s="83">
        <v>0</v>
      </c>
      <c r="AC3320" s="89">
        <v>0</v>
      </c>
      <c r="AD3320" s="90">
        <v>43556</v>
      </c>
      <c r="AE3320" s="90">
        <v>43556</v>
      </c>
      <c r="AF3320" s="82">
        <v>0</v>
      </c>
      <c r="AG3320" s="84" t="s">
        <v>53</v>
      </c>
      <c r="AH3320" s="83">
        <v>0</v>
      </c>
      <c r="AI3320" s="89">
        <v>0</v>
      </c>
      <c r="AJ3320" s="89">
        <v>0</v>
      </c>
      <c r="AK3320" s="60" t="str">
        <f>+IF(Tabla1[[#This Row],[REQUEST_TY]]="SR MANTENIMIENTO CORRECTIVO", "EMERGENCIA", "OTROS")</f>
        <v>EMERGENCIA</v>
      </c>
      <c r="AL3320" s="6" t="str">
        <f>+_xlfn.IFS(Tabla1[[#This Row],[Veces obj]]&lt;=1,"0-1",Tabla1[[#This Row],[Veces obj]]&lt;=2,"1-2",Tabla1[[#This Row],[Veces obj]]&lt;=3,"2-3",TRUE,"&gt;3")</f>
        <v>0-1</v>
      </c>
      <c r="AM3320" s="60" t="str">
        <f>+_xlfn.IFS(MONTH(Tabla1[[#This Row],[MES]])&lt;=3,"Q1",MONTH(Tabla1[[#This Row],[MES]])&lt;=6,"Q2",MONTH(Tabla1[[#This Row],[MES]])&lt;=9,"Q3",TRUE,"Q4")</f>
        <v>Q2</v>
      </c>
      <c r="AN3320" s="15" t="str">
        <f>+IFERROR(VLOOKUP(Tabla1[[#This Row],[CUENTA]],CTAS[],2,0),"OTROS")</f>
        <v>OTROS</v>
      </c>
      <c r="AP3320" s="15" t="str">
        <f>+IFERROR(VLOOKUP(Tabla1[[#This Row],[EMPLEADO]],IS[],3,0),"OTROS")</f>
        <v>OTROS</v>
      </c>
      <c r="AQ3320" s="15" t="str">
        <f>+IFERROR(VLOOKUP(Tabla1[[#This Row],[EMPLEADO]],IS[[NÓMINA]:[INGENIERO]],2,0),"OTROS")</f>
        <v>OTROS</v>
      </c>
    </row>
    <row r="3321" spans="1:43" x14ac:dyDescent="0.25">
      <c r="A3321" s="28" t="s">
        <v>10019</v>
      </c>
      <c r="B3321" s="29">
        <v>1</v>
      </c>
      <c r="C3321" s="29" t="s">
        <v>10056</v>
      </c>
      <c r="D3321" s="30" t="s">
        <v>38</v>
      </c>
      <c r="E3321" s="31" t="s">
        <v>76</v>
      </c>
      <c r="F3321" s="31" t="s">
        <v>10057</v>
      </c>
      <c r="G3321" s="88" t="s">
        <v>957</v>
      </c>
      <c r="H3321" s="29" t="s">
        <v>384</v>
      </c>
      <c r="I3321" s="32" t="s">
        <v>43</v>
      </c>
      <c r="J3321" s="29" t="s">
        <v>8</v>
      </c>
      <c r="K3321" s="33" t="s">
        <v>59</v>
      </c>
      <c r="L3321" s="33" t="s">
        <v>958</v>
      </c>
      <c r="M3321" s="29" t="s">
        <v>959</v>
      </c>
      <c r="N3321" s="29">
        <v>0</v>
      </c>
      <c r="O3321" s="29" t="s">
        <v>47</v>
      </c>
      <c r="P3321" s="33">
        <v>35</v>
      </c>
      <c r="Q3321" s="33" t="s">
        <v>82</v>
      </c>
      <c r="R3321" s="80" t="s">
        <v>63</v>
      </c>
      <c r="S3321" s="81" t="s">
        <v>64</v>
      </c>
      <c r="T3321" s="81" t="s">
        <v>51</v>
      </c>
      <c r="U3321" s="82" t="s">
        <v>83</v>
      </c>
      <c r="V3321" s="83">
        <v>1.05</v>
      </c>
      <c r="W3321" s="89">
        <v>1433.25</v>
      </c>
      <c r="X3321" s="85">
        <v>1</v>
      </c>
      <c r="Y3321" s="86">
        <v>4.2300000000000004</v>
      </c>
      <c r="Z3321" s="82">
        <v>5</v>
      </c>
      <c r="AA3321" s="87">
        <v>0.84600000000000009</v>
      </c>
      <c r="AB3321" s="83">
        <v>0</v>
      </c>
      <c r="AC3321" s="89">
        <v>0</v>
      </c>
      <c r="AD3321" s="90">
        <v>43556</v>
      </c>
      <c r="AE3321" s="90">
        <v>43556</v>
      </c>
      <c r="AF3321" s="82">
        <v>0</v>
      </c>
      <c r="AG3321" s="84" t="s">
        <v>53</v>
      </c>
      <c r="AH3321" s="83">
        <v>0</v>
      </c>
      <c r="AI3321" s="89">
        <v>0</v>
      </c>
      <c r="AJ3321" s="89">
        <v>0</v>
      </c>
      <c r="AK3321" s="60" t="str">
        <f>+IF(Tabla1[[#This Row],[REQUEST_TY]]="SR MANTENIMIENTO CORRECTIVO", "EMERGENCIA", "OTROS")</f>
        <v>EMERGENCIA</v>
      </c>
      <c r="AL3321" s="6" t="str">
        <f>+_xlfn.IFS(Tabla1[[#This Row],[Veces obj]]&lt;=1,"0-1",Tabla1[[#This Row],[Veces obj]]&lt;=2,"1-2",Tabla1[[#This Row],[Veces obj]]&lt;=3,"2-3",TRUE,"&gt;3")</f>
        <v>0-1</v>
      </c>
      <c r="AM3321" s="60" t="str">
        <f>+_xlfn.IFS(MONTH(Tabla1[[#This Row],[MES]])&lt;=3,"Q1",MONTH(Tabla1[[#This Row],[MES]])&lt;=6,"Q2",MONTH(Tabla1[[#This Row],[MES]])&lt;=9,"Q3",TRUE,"Q4")</f>
        <v>Q2</v>
      </c>
      <c r="AN3321" s="15" t="str">
        <f>+IFERROR(VLOOKUP(Tabla1[[#This Row],[CUENTA]],CTAS[],2,0),"OTROS")</f>
        <v>OTROS</v>
      </c>
      <c r="AP3321" s="15" t="str">
        <f>+IFERROR(VLOOKUP(Tabla1[[#This Row],[EMPLEADO]],IS[],3,0),"OTROS")</f>
        <v>OTROS</v>
      </c>
      <c r="AQ3321" s="15" t="str">
        <f>+IFERROR(VLOOKUP(Tabla1[[#This Row],[EMPLEADO]],IS[[NÓMINA]:[INGENIERO]],2,0),"OTROS")</f>
        <v>OTROS</v>
      </c>
    </row>
    <row r="3322" spans="1:43" x14ac:dyDescent="0.25">
      <c r="A3322" s="28" t="s">
        <v>10019</v>
      </c>
      <c r="B3322" s="29">
        <v>1</v>
      </c>
      <c r="C3322" s="29" t="s">
        <v>10058</v>
      </c>
      <c r="D3322" s="30" t="s">
        <v>38</v>
      </c>
      <c r="E3322" s="31" t="s">
        <v>725</v>
      </c>
      <c r="F3322" s="31" t="s">
        <v>10059</v>
      </c>
      <c r="G3322" s="88" t="s">
        <v>1675</v>
      </c>
      <c r="H3322" s="29" t="s">
        <v>868</v>
      </c>
      <c r="I3322" s="32" t="s">
        <v>43</v>
      </c>
      <c r="J3322" s="29" t="s">
        <v>8</v>
      </c>
      <c r="K3322" s="33" t="s">
        <v>59</v>
      </c>
      <c r="L3322" s="33" t="s">
        <v>1676</v>
      </c>
      <c r="M3322" s="29" t="s">
        <v>1410</v>
      </c>
      <c r="N3322" s="29">
        <v>1</v>
      </c>
      <c r="O3322" s="29" t="s">
        <v>47</v>
      </c>
      <c r="P3322" s="33">
        <v>39</v>
      </c>
      <c r="Q3322" s="33" t="s">
        <v>82</v>
      </c>
      <c r="R3322" s="80" t="s">
        <v>223</v>
      </c>
      <c r="S3322" s="81" t="s">
        <v>139</v>
      </c>
      <c r="T3322" s="81" t="s">
        <v>51</v>
      </c>
      <c r="U3322" s="82" t="s">
        <v>140</v>
      </c>
      <c r="V3322" s="83">
        <v>1.1000000000000001</v>
      </c>
      <c r="W3322" s="89">
        <v>0</v>
      </c>
      <c r="X3322" s="85">
        <v>1</v>
      </c>
      <c r="Y3322" s="86">
        <v>1.08</v>
      </c>
      <c r="Z3322" s="82">
        <v>4</v>
      </c>
      <c r="AA3322" s="87">
        <v>0.27</v>
      </c>
      <c r="AB3322" s="83">
        <v>0</v>
      </c>
      <c r="AC3322" s="89">
        <v>0</v>
      </c>
      <c r="AD3322" s="90">
        <v>43556</v>
      </c>
      <c r="AE3322" s="90">
        <v>43556</v>
      </c>
      <c r="AF3322" s="82">
        <v>0</v>
      </c>
      <c r="AG3322" s="84" t="s">
        <v>53</v>
      </c>
      <c r="AH3322" s="83">
        <v>0</v>
      </c>
      <c r="AI3322" s="89">
        <v>0</v>
      </c>
      <c r="AJ3322" s="89">
        <v>0</v>
      </c>
      <c r="AK3322" s="60" t="str">
        <f>+IF(Tabla1[[#This Row],[REQUEST_TY]]="SR MANTENIMIENTO CORRECTIVO", "EMERGENCIA", "OTROS")</f>
        <v>EMERGENCIA</v>
      </c>
      <c r="AL3322" s="6" t="str">
        <f>+_xlfn.IFS(Tabla1[[#This Row],[Veces obj]]&lt;=1,"0-1",Tabla1[[#This Row],[Veces obj]]&lt;=2,"1-2",Tabla1[[#This Row],[Veces obj]]&lt;=3,"2-3",TRUE,"&gt;3")</f>
        <v>0-1</v>
      </c>
      <c r="AM3322" s="60" t="str">
        <f>+_xlfn.IFS(MONTH(Tabla1[[#This Row],[MES]])&lt;=3,"Q1",MONTH(Tabla1[[#This Row],[MES]])&lt;=6,"Q2",MONTH(Tabla1[[#This Row],[MES]])&lt;=9,"Q3",TRUE,"Q4")</f>
        <v>Q2</v>
      </c>
      <c r="AN3322" s="15" t="str">
        <f>+IFERROR(VLOOKUP(Tabla1[[#This Row],[CUENTA]],CTAS[],2,0),"OTROS")</f>
        <v>OTROS</v>
      </c>
      <c r="AP3322" s="15" t="str">
        <f>+IFERROR(VLOOKUP(Tabla1[[#This Row],[EMPLEADO]],IS[],3,0),"OTROS")</f>
        <v>OTROS</v>
      </c>
      <c r="AQ3322" s="15" t="str">
        <f>+IFERROR(VLOOKUP(Tabla1[[#This Row],[EMPLEADO]],IS[[NÓMINA]:[INGENIERO]],2,0),"OTROS")</f>
        <v>OTROS</v>
      </c>
    </row>
    <row r="3323" spans="1:43" x14ac:dyDescent="0.25">
      <c r="A3323" s="28" t="s">
        <v>10019</v>
      </c>
      <c r="B3323" s="29">
        <v>1</v>
      </c>
      <c r="C3323" s="29" t="s">
        <v>10060</v>
      </c>
      <c r="D3323" s="30" t="s">
        <v>38</v>
      </c>
      <c r="E3323" s="31" t="s">
        <v>39</v>
      </c>
      <c r="F3323" s="31" t="s">
        <v>10061</v>
      </c>
      <c r="G3323" s="88" t="s">
        <v>1319</v>
      </c>
      <c r="H3323" s="29" t="s">
        <v>58</v>
      </c>
      <c r="I3323" s="32" t="s">
        <v>43</v>
      </c>
      <c r="J3323" s="29" t="s">
        <v>8</v>
      </c>
      <c r="K3323" s="33" t="s">
        <v>1320</v>
      </c>
      <c r="L3323" s="33" t="s">
        <v>1321</v>
      </c>
      <c r="M3323" s="29" t="s">
        <v>222</v>
      </c>
      <c r="N3323" s="29">
        <v>0</v>
      </c>
      <c r="O3323" s="29" t="s">
        <v>47</v>
      </c>
      <c r="P3323" s="33">
        <v>17</v>
      </c>
      <c r="Q3323" s="33" t="s">
        <v>62</v>
      </c>
      <c r="R3323" s="80" t="s">
        <v>49</v>
      </c>
      <c r="S3323" s="81" t="s">
        <v>50</v>
      </c>
      <c r="T3323" s="81" t="s">
        <v>51</v>
      </c>
      <c r="U3323" s="82" t="s">
        <v>154</v>
      </c>
      <c r="V3323" s="83">
        <v>0.6</v>
      </c>
      <c r="W3323" s="89">
        <v>429.00000000000006</v>
      </c>
      <c r="X3323" s="85">
        <v>1</v>
      </c>
      <c r="Y3323" s="86">
        <v>1</v>
      </c>
      <c r="Z3323" s="82">
        <v>5</v>
      </c>
      <c r="AA3323" s="87">
        <v>0.2</v>
      </c>
      <c r="AB3323" s="83">
        <v>0</v>
      </c>
      <c r="AC3323" s="89">
        <v>0</v>
      </c>
      <c r="AD3323" s="90">
        <v>43556</v>
      </c>
      <c r="AE3323" s="90">
        <v>43556</v>
      </c>
      <c r="AF3323" s="82">
        <v>0</v>
      </c>
      <c r="AG3323" s="84" t="s">
        <v>53</v>
      </c>
      <c r="AH3323" s="83">
        <v>0</v>
      </c>
      <c r="AI3323" s="89">
        <v>0</v>
      </c>
      <c r="AJ3323" s="89">
        <v>0</v>
      </c>
      <c r="AK3323" s="60" t="str">
        <f>+IF(Tabla1[[#This Row],[REQUEST_TY]]="SR MANTENIMIENTO CORRECTIVO", "EMERGENCIA", "OTROS")</f>
        <v>EMERGENCIA</v>
      </c>
      <c r="AL3323" s="6" t="str">
        <f>+_xlfn.IFS(Tabla1[[#This Row],[Veces obj]]&lt;=1,"0-1",Tabla1[[#This Row],[Veces obj]]&lt;=2,"1-2",Tabla1[[#This Row],[Veces obj]]&lt;=3,"2-3",TRUE,"&gt;3")</f>
        <v>0-1</v>
      </c>
      <c r="AM3323" s="60" t="str">
        <f>+_xlfn.IFS(MONTH(Tabla1[[#This Row],[MES]])&lt;=3,"Q1",MONTH(Tabla1[[#This Row],[MES]])&lt;=6,"Q2",MONTH(Tabla1[[#This Row],[MES]])&lt;=9,"Q3",TRUE,"Q4")</f>
        <v>Q2</v>
      </c>
      <c r="AN3323" s="15" t="str">
        <f>+IFERROR(VLOOKUP(Tabla1[[#This Row],[CUENTA]],CTAS[],2,0),"OTROS")</f>
        <v>OTROS</v>
      </c>
      <c r="AP3323" s="15" t="str">
        <f>+IFERROR(VLOOKUP(Tabla1[[#This Row],[EMPLEADO]],IS[],3,0),"OTROS")</f>
        <v>OTROS</v>
      </c>
      <c r="AQ3323" s="15" t="str">
        <f>+IFERROR(VLOOKUP(Tabla1[[#This Row],[EMPLEADO]],IS[[NÓMINA]:[INGENIERO]],2,0),"OTROS")</f>
        <v>OTROS</v>
      </c>
    </row>
    <row r="3324" spans="1:43" x14ac:dyDescent="0.25">
      <c r="A3324" s="28" t="s">
        <v>10019</v>
      </c>
      <c r="B3324" s="29">
        <v>1</v>
      </c>
      <c r="C3324" s="29" t="s">
        <v>10062</v>
      </c>
      <c r="D3324" s="30" t="s">
        <v>38</v>
      </c>
      <c r="E3324" s="31" t="s">
        <v>725</v>
      </c>
      <c r="F3324" s="31" t="s">
        <v>9927</v>
      </c>
      <c r="G3324" s="88" t="s">
        <v>1860</v>
      </c>
      <c r="H3324" s="29" t="s">
        <v>213</v>
      </c>
      <c r="I3324" s="32" t="s">
        <v>43</v>
      </c>
      <c r="J3324" s="29" t="s">
        <v>8</v>
      </c>
      <c r="K3324" s="33" t="s">
        <v>102</v>
      </c>
      <c r="L3324" s="33" t="s">
        <v>753</v>
      </c>
      <c r="M3324" s="29" t="s">
        <v>215</v>
      </c>
      <c r="N3324" s="29">
        <v>0</v>
      </c>
      <c r="O3324" s="29" t="s">
        <v>47</v>
      </c>
      <c r="P3324" s="33">
        <v>7</v>
      </c>
      <c r="Q3324" s="33" t="s">
        <v>194</v>
      </c>
      <c r="R3324" s="80" t="s">
        <v>223</v>
      </c>
      <c r="S3324" s="81" t="s">
        <v>139</v>
      </c>
      <c r="T3324" s="81" t="s">
        <v>51</v>
      </c>
      <c r="U3324" s="82" t="s">
        <v>224</v>
      </c>
      <c r="V3324" s="83">
        <v>0.8</v>
      </c>
      <c r="W3324" s="89">
        <v>1258.4000000000003</v>
      </c>
      <c r="X3324" s="85">
        <v>1</v>
      </c>
      <c r="Y3324" s="86">
        <v>1.31</v>
      </c>
      <c r="Z3324" s="82">
        <v>4</v>
      </c>
      <c r="AA3324" s="87">
        <v>0.32750000000000001</v>
      </c>
      <c r="AB3324" s="83">
        <v>0</v>
      </c>
      <c r="AC3324" s="89">
        <v>0</v>
      </c>
      <c r="AD3324" s="90">
        <v>43552</v>
      </c>
      <c r="AE3324" s="90">
        <v>43556</v>
      </c>
      <c r="AF3324" s="82">
        <v>2</v>
      </c>
      <c r="AG3324" s="84" t="s">
        <v>1680</v>
      </c>
      <c r="AH3324" s="83">
        <v>0.25</v>
      </c>
      <c r="AI3324" s="89">
        <v>-393.25000000000006</v>
      </c>
      <c r="AJ3324" s="89">
        <v>0</v>
      </c>
      <c r="AK3324" s="60" t="str">
        <f>+IF(Tabla1[[#This Row],[REQUEST_TY]]="SR MANTENIMIENTO CORRECTIVO", "EMERGENCIA", "OTROS")</f>
        <v>EMERGENCIA</v>
      </c>
      <c r="AL3324" s="6" t="str">
        <f>+_xlfn.IFS(Tabla1[[#This Row],[Veces obj]]&lt;=1,"0-1",Tabla1[[#This Row],[Veces obj]]&lt;=2,"1-2",Tabla1[[#This Row],[Veces obj]]&lt;=3,"2-3",TRUE,"&gt;3")</f>
        <v>0-1</v>
      </c>
      <c r="AM3324" s="60" t="str">
        <f>+_xlfn.IFS(MONTH(Tabla1[[#This Row],[MES]])&lt;=3,"Q1",MONTH(Tabla1[[#This Row],[MES]])&lt;=6,"Q2",MONTH(Tabla1[[#This Row],[MES]])&lt;=9,"Q3",TRUE,"Q4")</f>
        <v>Q2</v>
      </c>
      <c r="AN3324" s="15" t="str">
        <f>+IFERROR(VLOOKUP(Tabla1[[#This Row],[CUENTA]],CTAS[],2,0),"OTROS")</f>
        <v>OTROS</v>
      </c>
      <c r="AP3324" s="15" t="str">
        <f>+IFERROR(VLOOKUP(Tabla1[[#This Row],[EMPLEADO]],IS[],3,0),"OTROS")</f>
        <v>OTROS</v>
      </c>
      <c r="AQ3324" s="15" t="str">
        <f>+IFERROR(VLOOKUP(Tabla1[[#This Row],[EMPLEADO]],IS[[NÓMINA]:[INGENIERO]],2,0),"OTROS")</f>
        <v>OTROS</v>
      </c>
    </row>
    <row r="3325" spans="1:43" x14ac:dyDescent="0.25">
      <c r="A3325" s="28" t="s">
        <v>10019</v>
      </c>
      <c r="B3325" s="29">
        <v>1</v>
      </c>
      <c r="C3325" s="29" t="s">
        <v>10063</v>
      </c>
      <c r="D3325" s="30" t="s">
        <v>38</v>
      </c>
      <c r="E3325" s="31" t="s">
        <v>430</v>
      </c>
      <c r="F3325" s="31" t="s">
        <v>10064</v>
      </c>
      <c r="G3325" s="88" t="s">
        <v>9778</v>
      </c>
      <c r="H3325" s="29" t="s">
        <v>691</v>
      </c>
      <c r="I3325" s="32" t="s">
        <v>43</v>
      </c>
      <c r="J3325" s="29" t="s">
        <v>8</v>
      </c>
      <c r="K3325" s="33" t="s">
        <v>370</v>
      </c>
      <c r="L3325" s="33" t="s">
        <v>3061</v>
      </c>
      <c r="M3325" s="29" t="s">
        <v>640</v>
      </c>
      <c r="N3325" s="29">
        <v>0</v>
      </c>
      <c r="O3325" s="29" t="s">
        <v>47</v>
      </c>
      <c r="P3325" s="33">
        <v>3</v>
      </c>
      <c r="Q3325" s="33" t="s">
        <v>388</v>
      </c>
      <c r="R3325" s="80" t="s">
        <v>63</v>
      </c>
      <c r="S3325" s="81" t="s">
        <v>64</v>
      </c>
      <c r="T3325" s="81" t="s">
        <v>51</v>
      </c>
      <c r="U3325" s="82" t="s">
        <v>389</v>
      </c>
      <c r="V3325" s="83">
        <v>0</v>
      </c>
      <c r="W3325" s="89">
        <v>0</v>
      </c>
      <c r="X3325" s="85">
        <v>1</v>
      </c>
      <c r="Y3325" s="86">
        <v>0.5</v>
      </c>
      <c r="Z3325" s="82">
        <v>5</v>
      </c>
      <c r="AA3325" s="87">
        <v>0.1</v>
      </c>
      <c r="AB3325" s="83">
        <v>0</v>
      </c>
      <c r="AC3325" s="89">
        <v>0</v>
      </c>
      <c r="AD3325" s="90">
        <v>43556</v>
      </c>
      <c r="AE3325" s="90">
        <v>43556</v>
      </c>
      <c r="AF3325" s="82">
        <v>0</v>
      </c>
      <c r="AG3325" s="84" t="s">
        <v>53</v>
      </c>
      <c r="AH3325" s="83">
        <v>0</v>
      </c>
      <c r="AI3325" s="89">
        <v>0</v>
      </c>
      <c r="AJ3325" s="89">
        <v>0</v>
      </c>
      <c r="AK3325" s="60" t="str">
        <f>+IF(Tabla1[[#This Row],[REQUEST_TY]]="SR MANTENIMIENTO CORRECTIVO", "EMERGENCIA", "OTROS")</f>
        <v>EMERGENCIA</v>
      </c>
      <c r="AL3325" s="6" t="str">
        <f>+_xlfn.IFS(Tabla1[[#This Row],[Veces obj]]&lt;=1,"0-1",Tabla1[[#This Row],[Veces obj]]&lt;=2,"1-2",Tabla1[[#This Row],[Veces obj]]&lt;=3,"2-3",TRUE,"&gt;3")</f>
        <v>0-1</v>
      </c>
      <c r="AM3325" s="60" t="str">
        <f>+_xlfn.IFS(MONTH(Tabla1[[#This Row],[MES]])&lt;=3,"Q1",MONTH(Tabla1[[#This Row],[MES]])&lt;=6,"Q2",MONTH(Tabla1[[#This Row],[MES]])&lt;=9,"Q3",TRUE,"Q4")</f>
        <v>Q2</v>
      </c>
      <c r="AN3325" s="15" t="str">
        <f>+IFERROR(VLOOKUP(Tabla1[[#This Row],[CUENTA]],CTAS[],2,0),"OTROS")</f>
        <v>OTROS</v>
      </c>
      <c r="AP3325" s="15" t="str">
        <f>+IFERROR(VLOOKUP(Tabla1[[#This Row],[EMPLEADO]],IS[],3,0),"OTROS")</f>
        <v>OTROS</v>
      </c>
      <c r="AQ3325" s="15" t="str">
        <f>+IFERROR(VLOOKUP(Tabla1[[#This Row],[EMPLEADO]],IS[[NÓMINA]:[INGENIERO]],2,0),"OTROS")</f>
        <v>OTROS</v>
      </c>
    </row>
    <row r="3326" spans="1:43" x14ac:dyDescent="0.25">
      <c r="A3326" s="28" t="s">
        <v>10019</v>
      </c>
      <c r="B3326" s="29">
        <v>1</v>
      </c>
      <c r="C3326" s="29" t="s">
        <v>10065</v>
      </c>
      <c r="D3326" s="30" t="s">
        <v>38</v>
      </c>
      <c r="E3326" s="31" t="s">
        <v>176</v>
      </c>
      <c r="F3326" s="31" t="s">
        <v>10066</v>
      </c>
      <c r="G3326" s="88" t="s">
        <v>10067</v>
      </c>
      <c r="H3326" s="29" t="s">
        <v>8581</v>
      </c>
      <c r="I3326" s="32" t="s">
        <v>43</v>
      </c>
      <c r="J3326" s="29" t="s">
        <v>8</v>
      </c>
      <c r="K3326" s="33" t="s">
        <v>8045</v>
      </c>
      <c r="L3326" s="33" t="s">
        <v>10068</v>
      </c>
      <c r="M3326" s="29" t="s">
        <v>256</v>
      </c>
      <c r="N3326" s="29">
        <v>0</v>
      </c>
      <c r="O3326" s="29" t="s">
        <v>47</v>
      </c>
      <c r="P3326" s="33">
        <v>1171</v>
      </c>
      <c r="Q3326" s="33" t="s">
        <v>48</v>
      </c>
      <c r="R3326" s="80" t="s">
        <v>49</v>
      </c>
      <c r="S3326" s="81" t="s">
        <v>50</v>
      </c>
      <c r="T3326" s="81" t="s">
        <v>51</v>
      </c>
      <c r="U3326" s="82" t="s">
        <v>52</v>
      </c>
      <c r="V3326" s="83">
        <v>1.05</v>
      </c>
      <c r="W3326" s="89">
        <v>750.75000000000011</v>
      </c>
      <c r="X3326" s="85">
        <v>1</v>
      </c>
      <c r="Y3326" s="86">
        <v>1.85</v>
      </c>
      <c r="Z3326" s="82">
        <v>5</v>
      </c>
      <c r="AA3326" s="87">
        <v>0.37</v>
      </c>
      <c r="AB3326" s="83">
        <v>0</v>
      </c>
      <c r="AC3326" s="89">
        <v>0</v>
      </c>
      <c r="AD3326" s="90">
        <v>43552</v>
      </c>
      <c r="AE3326" s="90">
        <v>43556</v>
      </c>
      <c r="AF3326" s="82">
        <v>2</v>
      </c>
      <c r="AG3326" s="84" t="s">
        <v>1680</v>
      </c>
      <c r="AH3326" s="83">
        <v>0.25</v>
      </c>
      <c r="AI3326" s="89">
        <v>-178.75000000000003</v>
      </c>
      <c r="AJ3326" s="89">
        <v>0</v>
      </c>
      <c r="AK3326" s="60" t="str">
        <f>+IF(Tabla1[[#This Row],[REQUEST_TY]]="SR MANTENIMIENTO CORRECTIVO", "EMERGENCIA", "OTROS")</f>
        <v>EMERGENCIA</v>
      </c>
      <c r="AL3326" s="6" t="str">
        <f>+_xlfn.IFS(Tabla1[[#This Row],[Veces obj]]&lt;=1,"0-1",Tabla1[[#This Row],[Veces obj]]&lt;=2,"1-2",Tabla1[[#This Row],[Veces obj]]&lt;=3,"2-3",TRUE,"&gt;3")</f>
        <v>0-1</v>
      </c>
      <c r="AM3326" s="60" t="str">
        <f>+_xlfn.IFS(MONTH(Tabla1[[#This Row],[MES]])&lt;=3,"Q1",MONTH(Tabla1[[#This Row],[MES]])&lt;=6,"Q2",MONTH(Tabla1[[#This Row],[MES]])&lt;=9,"Q3",TRUE,"Q4")</f>
        <v>Q2</v>
      </c>
      <c r="AN3326" s="15" t="str">
        <f>+IFERROR(VLOOKUP(Tabla1[[#This Row],[CUENTA]],CTAS[],2,0),"OTROS")</f>
        <v>OTROS</v>
      </c>
      <c r="AP3326" s="15" t="str">
        <f>+IFERROR(VLOOKUP(Tabla1[[#This Row],[EMPLEADO]],IS[],3,0),"OTROS")</f>
        <v>OTROS</v>
      </c>
      <c r="AQ3326" s="15" t="str">
        <f>+IFERROR(VLOOKUP(Tabla1[[#This Row],[EMPLEADO]],IS[[NÓMINA]:[INGENIERO]],2,0),"OTROS")</f>
        <v>OTROS</v>
      </c>
    </row>
    <row r="3327" spans="1:43" x14ac:dyDescent="0.25">
      <c r="A3327" s="28" t="s">
        <v>10019</v>
      </c>
      <c r="B3327" s="29">
        <v>1</v>
      </c>
      <c r="C3327" s="29" t="s">
        <v>10069</v>
      </c>
      <c r="D3327" s="30" t="s">
        <v>38</v>
      </c>
      <c r="E3327" s="31" t="s">
        <v>3169</v>
      </c>
      <c r="F3327" s="31" t="s">
        <v>10070</v>
      </c>
      <c r="G3327" s="88" t="s">
        <v>10071</v>
      </c>
      <c r="H3327" s="29" t="s">
        <v>1572</v>
      </c>
      <c r="I3327" s="32" t="s">
        <v>43</v>
      </c>
      <c r="J3327" s="29" t="s">
        <v>8</v>
      </c>
      <c r="K3327" s="33" t="s">
        <v>10072</v>
      </c>
      <c r="L3327" s="33" t="s">
        <v>10073</v>
      </c>
      <c r="M3327" s="29" t="s">
        <v>1436</v>
      </c>
      <c r="N3327" s="29">
        <v>0</v>
      </c>
      <c r="O3327" s="29" t="s">
        <v>47</v>
      </c>
      <c r="P3327" s="33">
        <v>2675</v>
      </c>
      <c r="Q3327" s="33" t="s">
        <v>48</v>
      </c>
      <c r="R3327" s="80" t="s">
        <v>242</v>
      </c>
      <c r="S3327" s="81" t="s">
        <v>64</v>
      </c>
      <c r="T3327" s="81" t="s">
        <v>51</v>
      </c>
      <c r="U3327" s="82" t="s">
        <v>96</v>
      </c>
      <c r="V3327" s="83">
        <v>1.1000000000000001</v>
      </c>
      <c r="W3327" s="89">
        <v>1501.5000000000002</v>
      </c>
      <c r="X3327" s="85">
        <v>1</v>
      </c>
      <c r="Y3327" s="86">
        <v>6.23</v>
      </c>
      <c r="Z3327" s="82">
        <v>5</v>
      </c>
      <c r="AA3327" s="87">
        <v>1.246</v>
      </c>
      <c r="AB3327" s="83">
        <v>6.1499999999999999E-2</v>
      </c>
      <c r="AC3327" s="89">
        <v>-83.947500000000005</v>
      </c>
      <c r="AD3327" s="90">
        <v>43556</v>
      </c>
      <c r="AE3327" s="90">
        <v>43556</v>
      </c>
      <c r="AF3327" s="82">
        <v>0</v>
      </c>
      <c r="AG3327" s="84" t="s">
        <v>53</v>
      </c>
      <c r="AH3327" s="83">
        <v>0</v>
      </c>
      <c r="AI3327" s="89">
        <v>0</v>
      </c>
      <c r="AJ3327" s="89">
        <v>0</v>
      </c>
      <c r="AK3327" s="60" t="str">
        <f>+IF(Tabla1[[#This Row],[REQUEST_TY]]="SR MANTENIMIENTO CORRECTIVO", "EMERGENCIA", "OTROS")</f>
        <v>EMERGENCIA</v>
      </c>
      <c r="AL3327" s="6" t="str">
        <f>+_xlfn.IFS(Tabla1[[#This Row],[Veces obj]]&lt;=1,"0-1",Tabla1[[#This Row],[Veces obj]]&lt;=2,"1-2",Tabla1[[#This Row],[Veces obj]]&lt;=3,"2-3",TRUE,"&gt;3")</f>
        <v>1-2</v>
      </c>
      <c r="AM3327" s="60" t="str">
        <f>+_xlfn.IFS(MONTH(Tabla1[[#This Row],[MES]])&lt;=3,"Q1",MONTH(Tabla1[[#This Row],[MES]])&lt;=6,"Q2",MONTH(Tabla1[[#This Row],[MES]])&lt;=9,"Q3",TRUE,"Q4")</f>
        <v>Q2</v>
      </c>
      <c r="AN3327" s="15" t="str">
        <f>+IFERROR(VLOOKUP(Tabla1[[#This Row],[CUENTA]],CTAS[],2,0),"OTROS")</f>
        <v>OTROS</v>
      </c>
      <c r="AP3327" s="15" t="str">
        <f>+IFERROR(VLOOKUP(Tabla1[[#This Row],[EMPLEADO]],IS[],3,0),"OTROS")</f>
        <v>OTROS</v>
      </c>
      <c r="AQ3327" s="15" t="str">
        <f>+IFERROR(VLOOKUP(Tabla1[[#This Row],[EMPLEADO]],IS[[NÓMINA]:[INGENIERO]],2,0),"OTROS")</f>
        <v>OTROS</v>
      </c>
    </row>
    <row r="3328" spans="1:43" x14ac:dyDescent="0.25">
      <c r="A3328" s="28" t="s">
        <v>10019</v>
      </c>
      <c r="B3328" s="29">
        <v>1</v>
      </c>
      <c r="C3328" s="29" t="s">
        <v>10074</v>
      </c>
      <c r="D3328" s="30" t="s">
        <v>38</v>
      </c>
      <c r="E3328" s="31" t="s">
        <v>373</v>
      </c>
      <c r="F3328" s="31" t="s">
        <v>10075</v>
      </c>
      <c r="G3328" s="88" t="s">
        <v>5979</v>
      </c>
      <c r="H3328" s="29" t="s">
        <v>691</v>
      </c>
      <c r="I3328" s="32" t="s">
        <v>43</v>
      </c>
      <c r="J3328" s="29" t="s">
        <v>8</v>
      </c>
      <c r="K3328" s="33" t="s">
        <v>102</v>
      </c>
      <c r="L3328" s="33" t="s">
        <v>5980</v>
      </c>
      <c r="M3328" s="29" t="s">
        <v>215</v>
      </c>
      <c r="N3328" s="29">
        <v>0</v>
      </c>
      <c r="O3328" s="29" t="s">
        <v>47</v>
      </c>
      <c r="P3328" s="33">
        <v>42</v>
      </c>
      <c r="Q3328" s="33" t="s">
        <v>82</v>
      </c>
      <c r="R3328" s="80" t="s">
        <v>153</v>
      </c>
      <c r="S3328" s="81" t="s">
        <v>50</v>
      </c>
      <c r="T3328" s="81" t="s">
        <v>51</v>
      </c>
      <c r="U3328" s="82" t="s">
        <v>120</v>
      </c>
      <c r="V3328" s="83">
        <v>0.8</v>
      </c>
      <c r="W3328" s="89">
        <v>572.00000000000011</v>
      </c>
      <c r="X3328" s="85">
        <v>1</v>
      </c>
      <c r="Y3328" s="86">
        <v>2.76</v>
      </c>
      <c r="Z3328" s="82">
        <v>5</v>
      </c>
      <c r="AA3328" s="87">
        <v>0.55199999999999994</v>
      </c>
      <c r="AB3328" s="83">
        <v>0</v>
      </c>
      <c r="AC3328" s="89">
        <v>0</v>
      </c>
      <c r="AD3328" s="90">
        <v>43553</v>
      </c>
      <c r="AE3328" s="90">
        <v>43556</v>
      </c>
      <c r="AF3328" s="82">
        <v>1</v>
      </c>
      <c r="AG3328" s="84" t="s">
        <v>53</v>
      </c>
      <c r="AH3328" s="83">
        <v>0</v>
      </c>
      <c r="AI3328" s="89">
        <v>0</v>
      </c>
      <c r="AJ3328" s="89">
        <v>0</v>
      </c>
      <c r="AK3328" s="60" t="str">
        <f>+IF(Tabla1[[#This Row],[REQUEST_TY]]="SR MANTENIMIENTO CORRECTIVO", "EMERGENCIA", "OTROS")</f>
        <v>EMERGENCIA</v>
      </c>
      <c r="AL3328" s="6" t="str">
        <f>+_xlfn.IFS(Tabla1[[#This Row],[Veces obj]]&lt;=1,"0-1",Tabla1[[#This Row],[Veces obj]]&lt;=2,"1-2",Tabla1[[#This Row],[Veces obj]]&lt;=3,"2-3",TRUE,"&gt;3")</f>
        <v>0-1</v>
      </c>
      <c r="AM3328" s="60" t="str">
        <f>+_xlfn.IFS(MONTH(Tabla1[[#This Row],[MES]])&lt;=3,"Q1",MONTH(Tabla1[[#This Row],[MES]])&lt;=6,"Q2",MONTH(Tabla1[[#This Row],[MES]])&lt;=9,"Q3",TRUE,"Q4")</f>
        <v>Q2</v>
      </c>
      <c r="AN3328" s="15" t="str">
        <f>+IFERROR(VLOOKUP(Tabla1[[#This Row],[CUENTA]],CTAS[],2,0),"OTROS")</f>
        <v>OTROS</v>
      </c>
      <c r="AP3328" s="15" t="str">
        <f>+IFERROR(VLOOKUP(Tabla1[[#This Row],[EMPLEADO]],IS[],3,0),"OTROS")</f>
        <v>OTROS</v>
      </c>
      <c r="AQ3328" s="15" t="str">
        <f>+IFERROR(VLOOKUP(Tabla1[[#This Row],[EMPLEADO]],IS[[NÓMINA]:[INGENIERO]],2,0),"OTROS")</f>
        <v>OTROS</v>
      </c>
    </row>
    <row r="3329" spans="1:43" x14ac:dyDescent="0.25">
      <c r="A3329" s="28" t="s">
        <v>10019</v>
      </c>
      <c r="B3329" s="29">
        <v>1</v>
      </c>
      <c r="C3329" s="29" t="s">
        <v>10076</v>
      </c>
      <c r="D3329" s="30" t="s">
        <v>38</v>
      </c>
      <c r="E3329" s="31" t="s">
        <v>160</v>
      </c>
      <c r="F3329" s="31" t="s">
        <v>10077</v>
      </c>
      <c r="G3329" s="88" t="s">
        <v>6430</v>
      </c>
      <c r="H3329" s="29" t="s">
        <v>124</v>
      </c>
      <c r="I3329" s="32" t="s">
        <v>43</v>
      </c>
      <c r="J3329" s="29" t="s">
        <v>8</v>
      </c>
      <c r="K3329" s="33" t="s">
        <v>240</v>
      </c>
      <c r="L3329" s="33" t="s">
        <v>241</v>
      </c>
      <c r="M3329" s="29" t="s">
        <v>94</v>
      </c>
      <c r="N3329" s="29">
        <v>0</v>
      </c>
      <c r="O3329" s="29" t="s">
        <v>47</v>
      </c>
      <c r="P3329" s="33">
        <v>32</v>
      </c>
      <c r="Q3329" s="33" t="s">
        <v>82</v>
      </c>
      <c r="R3329" s="80" t="s">
        <v>49</v>
      </c>
      <c r="S3329" s="81" t="s">
        <v>50</v>
      </c>
      <c r="T3329" s="81" t="s">
        <v>51</v>
      </c>
      <c r="U3329" s="82" t="s">
        <v>120</v>
      </c>
      <c r="V3329" s="83">
        <v>0.8</v>
      </c>
      <c r="W3329" s="89">
        <v>572.00000000000011</v>
      </c>
      <c r="X3329" s="85">
        <v>1</v>
      </c>
      <c r="Y3329" s="86">
        <v>0.53</v>
      </c>
      <c r="Z3329" s="82">
        <v>5</v>
      </c>
      <c r="AA3329" s="87">
        <v>0.10600000000000001</v>
      </c>
      <c r="AB3329" s="83">
        <v>0</v>
      </c>
      <c r="AC3329" s="89">
        <v>0</v>
      </c>
      <c r="AD3329" s="90">
        <v>43556</v>
      </c>
      <c r="AE3329" s="90">
        <v>43556</v>
      </c>
      <c r="AF3329" s="82">
        <v>0</v>
      </c>
      <c r="AG3329" s="84" t="s">
        <v>53</v>
      </c>
      <c r="AH3329" s="83">
        <v>0</v>
      </c>
      <c r="AI3329" s="89">
        <v>0</v>
      </c>
      <c r="AJ3329" s="89">
        <v>0</v>
      </c>
      <c r="AK3329" s="60" t="str">
        <f>+IF(Tabla1[[#This Row],[REQUEST_TY]]="SR MANTENIMIENTO CORRECTIVO", "EMERGENCIA", "OTROS")</f>
        <v>EMERGENCIA</v>
      </c>
      <c r="AL3329" s="6" t="str">
        <f>+_xlfn.IFS(Tabla1[[#This Row],[Veces obj]]&lt;=1,"0-1",Tabla1[[#This Row],[Veces obj]]&lt;=2,"1-2",Tabla1[[#This Row],[Veces obj]]&lt;=3,"2-3",TRUE,"&gt;3")</f>
        <v>0-1</v>
      </c>
      <c r="AM3329" s="60" t="str">
        <f>+_xlfn.IFS(MONTH(Tabla1[[#This Row],[MES]])&lt;=3,"Q1",MONTH(Tabla1[[#This Row],[MES]])&lt;=6,"Q2",MONTH(Tabla1[[#This Row],[MES]])&lt;=9,"Q3",TRUE,"Q4")</f>
        <v>Q2</v>
      </c>
      <c r="AN3329" s="15" t="str">
        <f>+IFERROR(VLOOKUP(Tabla1[[#This Row],[CUENTA]],CTAS[],2,0),"OTROS")</f>
        <v>OTROS</v>
      </c>
      <c r="AP3329" s="15" t="str">
        <f>+IFERROR(VLOOKUP(Tabla1[[#This Row],[EMPLEADO]],IS[],3,0),"OTROS")</f>
        <v>JUAREZ</v>
      </c>
      <c r="AQ3329" s="15" t="str">
        <f>+IFERROR(VLOOKUP(Tabla1[[#This Row],[EMPLEADO]],IS[[NÓMINA]:[INGENIERO]],2,0),"OTROS")</f>
        <v>MIGUEL COTA</v>
      </c>
    </row>
    <row r="3330" spans="1:43" x14ac:dyDescent="0.25">
      <c r="A3330" s="28" t="s">
        <v>10019</v>
      </c>
      <c r="B3330" s="29">
        <v>1</v>
      </c>
      <c r="C3330" s="29" t="s">
        <v>10078</v>
      </c>
      <c r="D3330" s="30" t="s">
        <v>38</v>
      </c>
      <c r="E3330" s="31" t="s">
        <v>10079</v>
      </c>
      <c r="F3330" s="31" t="s">
        <v>8688</v>
      </c>
      <c r="G3330" s="88" t="s">
        <v>10080</v>
      </c>
      <c r="H3330" s="29" t="s">
        <v>106</v>
      </c>
      <c r="I3330" s="32" t="s">
        <v>43</v>
      </c>
      <c r="J3330" s="29" t="s">
        <v>8</v>
      </c>
      <c r="K3330" s="33" t="s">
        <v>107</v>
      </c>
      <c r="L3330" s="33" t="s">
        <v>108</v>
      </c>
      <c r="M3330" s="29" t="s">
        <v>109</v>
      </c>
      <c r="N3330" s="29">
        <v>0</v>
      </c>
      <c r="O3330" s="29" t="s">
        <v>47</v>
      </c>
      <c r="P3330" s="33">
        <v>12</v>
      </c>
      <c r="Q3330" s="33" t="s">
        <v>194</v>
      </c>
      <c r="R3330" s="80" t="s">
        <v>10081</v>
      </c>
      <c r="S3330" s="81" t="s">
        <v>110</v>
      </c>
      <c r="T3330" s="81" t="s">
        <v>51</v>
      </c>
      <c r="U3330" s="82" t="s">
        <v>1885</v>
      </c>
      <c r="V3330" s="83">
        <v>1.05</v>
      </c>
      <c r="W3330" s="89">
        <v>2252.25</v>
      </c>
      <c r="X3330" s="85">
        <v>1</v>
      </c>
      <c r="Y3330" s="86">
        <v>2.8899999999999988</v>
      </c>
      <c r="Z3330" s="82">
        <v>3</v>
      </c>
      <c r="AA3330" s="87">
        <v>0.96333333333333293</v>
      </c>
      <c r="AB3330" s="83">
        <v>0</v>
      </c>
      <c r="AC3330" s="89">
        <v>0</v>
      </c>
      <c r="AD3330" s="90">
        <v>43556</v>
      </c>
      <c r="AE3330" s="90">
        <v>43556</v>
      </c>
      <c r="AF3330" s="82">
        <v>0</v>
      </c>
      <c r="AG3330" s="84" t="s">
        <v>53</v>
      </c>
      <c r="AH3330" s="83">
        <v>0</v>
      </c>
      <c r="AI3330" s="89">
        <v>0</v>
      </c>
      <c r="AJ3330" s="89">
        <v>0</v>
      </c>
      <c r="AK3330" s="60" t="str">
        <f>+IF(Tabla1[[#This Row],[REQUEST_TY]]="SR MANTENIMIENTO CORRECTIVO", "EMERGENCIA", "OTROS")</f>
        <v>EMERGENCIA</v>
      </c>
      <c r="AL3330" s="6" t="str">
        <f>+_xlfn.IFS(Tabla1[[#This Row],[Veces obj]]&lt;=1,"0-1",Tabla1[[#This Row],[Veces obj]]&lt;=2,"1-2",Tabla1[[#This Row],[Veces obj]]&lt;=3,"2-3",TRUE,"&gt;3")</f>
        <v>0-1</v>
      </c>
      <c r="AM3330" s="60" t="str">
        <f>+_xlfn.IFS(MONTH(Tabla1[[#This Row],[MES]])&lt;=3,"Q1",MONTH(Tabla1[[#This Row],[MES]])&lt;=6,"Q2",MONTH(Tabla1[[#This Row],[MES]])&lt;=9,"Q3",TRUE,"Q4")</f>
        <v>Q2</v>
      </c>
      <c r="AN3330" s="15" t="str">
        <f>+IFERROR(VLOOKUP(Tabla1[[#This Row],[CUENTA]],CTAS[],2,0),"OTROS")</f>
        <v>OTROS</v>
      </c>
      <c r="AP3330" s="15" t="str">
        <f>+IFERROR(VLOOKUP(Tabla1[[#This Row],[EMPLEADO]],IS[],3,0),"OTROS")</f>
        <v>OTROS</v>
      </c>
      <c r="AQ3330" s="15" t="str">
        <f>+IFERROR(VLOOKUP(Tabla1[[#This Row],[EMPLEADO]],IS[[NÓMINA]:[INGENIERO]],2,0),"OTROS")</f>
        <v>OTROS</v>
      </c>
    </row>
    <row r="3331" spans="1:43" x14ac:dyDescent="0.25">
      <c r="A3331" s="28" t="s">
        <v>10019</v>
      </c>
      <c r="B3331" s="29">
        <v>1</v>
      </c>
      <c r="C3331" s="29" t="s">
        <v>10082</v>
      </c>
      <c r="D3331" s="30" t="s">
        <v>38</v>
      </c>
      <c r="E3331" s="31" t="s">
        <v>2171</v>
      </c>
      <c r="F3331" s="31" t="s">
        <v>9849</v>
      </c>
      <c r="G3331" s="88" t="s">
        <v>10083</v>
      </c>
      <c r="H3331" s="29" t="s">
        <v>691</v>
      </c>
      <c r="I3331" s="32" t="s">
        <v>43</v>
      </c>
      <c r="J3331" s="29" t="s">
        <v>8</v>
      </c>
      <c r="K3331" s="33" t="s">
        <v>10084</v>
      </c>
      <c r="L3331" s="33" t="s">
        <v>10085</v>
      </c>
      <c r="M3331" s="29" t="s">
        <v>640</v>
      </c>
      <c r="N3331" s="29">
        <v>0</v>
      </c>
      <c r="O3331" s="29" t="s">
        <v>47</v>
      </c>
      <c r="P3331" s="33">
        <v>2673</v>
      </c>
      <c r="Q3331" s="33" t="s">
        <v>48</v>
      </c>
      <c r="R3331" s="80" t="s">
        <v>49</v>
      </c>
      <c r="S3331" s="81" t="s">
        <v>50</v>
      </c>
      <c r="T3331" s="81" t="s">
        <v>51</v>
      </c>
      <c r="U3331" s="82" t="s">
        <v>52</v>
      </c>
      <c r="V3331" s="83">
        <v>1.05</v>
      </c>
      <c r="W3331" s="89">
        <v>750.75000000000011</v>
      </c>
      <c r="X3331" s="85">
        <v>1</v>
      </c>
      <c r="Y3331" s="86">
        <v>3.46</v>
      </c>
      <c r="Z3331" s="82">
        <v>5</v>
      </c>
      <c r="AA3331" s="87">
        <v>0.69199999999999995</v>
      </c>
      <c r="AB3331" s="83">
        <v>0</v>
      </c>
      <c r="AC3331" s="89">
        <v>0</v>
      </c>
      <c r="AD3331" s="90">
        <v>43556</v>
      </c>
      <c r="AE3331" s="90">
        <v>43556</v>
      </c>
      <c r="AF3331" s="82">
        <v>0</v>
      </c>
      <c r="AG3331" s="84" t="s">
        <v>53</v>
      </c>
      <c r="AH3331" s="83">
        <v>0</v>
      </c>
      <c r="AI3331" s="89">
        <v>0</v>
      </c>
      <c r="AJ3331" s="89">
        <v>0</v>
      </c>
      <c r="AK3331" s="60" t="str">
        <f>+IF(Tabla1[[#This Row],[REQUEST_TY]]="SR MANTENIMIENTO CORRECTIVO", "EMERGENCIA", "OTROS")</f>
        <v>EMERGENCIA</v>
      </c>
      <c r="AL3331" s="6" t="str">
        <f>+_xlfn.IFS(Tabla1[[#This Row],[Veces obj]]&lt;=1,"0-1",Tabla1[[#This Row],[Veces obj]]&lt;=2,"1-2",Tabla1[[#This Row],[Veces obj]]&lt;=3,"2-3",TRUE,"&gt;3")</f>
        <v>0-1</v>
      </c>
      <c r="AM3331" s="60" t="str">
        <f>+_xlfn.IFS(MONTH(Tabla1[[#This Row],[MES]])&lt;=3,"Q1",MONTH(Tabla1[[#This Row],[MES]])&lt;=6,"Q2",MONTH(Tabla1[[#This Row],[MES]])&lt;=9,"Q3",TRUE,"Q4")</f>
        <v>Q2</v>
      </c>
      <c r="AN3331" s="15" t="str">
        <f>+IFERROR(VLOOKUP(Tabla1[[#This Row],[CUENTA]],CTAS[],2,0),"OTROS")</f>
        <v>OTROS</v>
      </c>
      <c r="AP3331" s="15" t="str">
        <f>+IFERROR(VLOOKUP(Tabla1[[#This Row],[EMPLEADO]],IS[],3,0),"OTROS")</f>
        <v>OTROS</v>
      </c>
      <c r="AQ3331" s="15" t="str">
        <f>+IFERROR(VLOOKUP(Tabla1[[#This Row],[EMPLEADO]],IS[[NÓMINA]:[INGENIERO]],2,0),"OTROS")</f>
        <v>OTROS</v>
      </c>
    </row>
    <row r="3332" spans="1:43" x14ac:dyDescent="0.25">
      <c r="A3332" s="28" t="s">
        <v>10019</v>
      </c>
      <c r="B3332" s="29">
        <v>1</v>
      </c>
      <c r="C3332" s="29" t="s">
        <v>10086</v>
      </c>
      <c r="D3332" s="30" t="s">
        <v>38</v>
      </c>
      <c r="E3332" s="31" t="s">
        <v>562</v>
      </c>
      <c r="F3332" s="31" t="s">
        <v>10087</v>
      </c>
      <c r="G3332" s="88" t="s">
        <v>5404</v>
      </c>
      <c r="H3332" s="29" t="s">
        <v>4657</v>
      </c>
      <c r="I3332" s="32" t="s">
        <v>43</v>
      </c>
      <c r="J3332" s="29" t="s">
        <v>8</v>
      </c>
      <c r="K3332" s="33" t="s">
        <v>5204</v>
      </c>
      <c r="L3332" s="33" t="s">
        <v>2321</v>
      </c>
      <c r="M3332" s="29" t="s">
        <v>73</v>
      </c>
      <c r="N3332" s="29">
        <v>0</v>
      </c>
      <c r="O3332" s="29" t="s">
        <v>47</v>
      </c>
      <c r="P3332" s="33">
        <v>53</v>
      </c>
      <c r="Q3332" s="33" t="s">
        <v>82</v>
      </c>
      <c r="R3332" s="80" t="s">
        <v>63</v>
      </c>
      <c r="S3332" s="81" t="s">
        <v>64</v>
      </c>
      <c r="T3332" s="81" t="s">
        <v>51</v>
      </c>
      <c r="U3332" s="82" t="s">
        <v>83</v>
      </c>
      <c r="V3332" s="83">
        <v>1.05</v>
      </c>
      <c r="W3332" s="89">
        <v>1433.25</v>
      </c>
      <c r="X3332" s="85">
        <v>1</v>
      </c>
      <c r="Y3332" s="86">
        <v>1.32</v>
      </c>
      <c r="Z3332" s="82">
        <v>5</v>
      </c>
      <c r="AA3332" s="87">
        <v>0.26400000000000001</v>
      </c>
      <c r="AB3332" s="83">
        <v>0</v>
      </c>
      <c r="AC3332" s="89">
        <v>0</v>
      </c>
      <c r="AD3332" s="90">
        <v>43556</v>
      </c>
      <c r="AE3332" s="90">
        <v>43556</v>
      </c>
      <c r="AF3332" s="82">
        <v>0</v>
      </c>
      <c r="AG3332" s="84" t="s">
        <v>53</v>
      </c>
      <c r="AH3332" s="83">
        <v>0</v>
      </c>
      <c r="AI3332" s="89">
        <v>0</v>
      </c>
      <c r="AJ3332" s="89">
        <v>0</v>
      </c>
      <c r="AK3332" s="60" t="str">
        <f>+IF(Tabla1[[#This Row],[REQUEST_TY]]="SR MANTENIMIENTO CORRECTIVO", "EMERGENCIA", "OTROS")</f>
        <v>EMERGENCIA</v>
      </c>
      <c r="AL3332" s="6" t="str">
        <f>+_xlfn.IFS(Tabla1[[#This Row],[Veces obj]]&lt;=1,"0-1",Tabla1[[#This Row],[Veces obj]]&lt;=2,"1-2",Tabla1[[#This Row],[Veces obj]]&lt;=3,"2-3",TRUE,"&gt;3")</f>
        <v>0-1</v>
      </c>
      <c r="AM3332" s="60" t="str">
        <f>+_xlfn.IFS(MONTH(Tabla1[[#This Row],[MES]])&lt;=3,"Q1",MONTH(Tabla1[[#This Row],[MES]])&lt;=6,"Q2",MONTH(Tabla1[[#This Row],[MES]])&lt;=9,"Q3",TRUE,"Q4")</f>
        <v>Q2</v>
      </c>
      <c r="AN3332" s="15" t="str">
        <f>+IFERROR(VLOOKUP(Tabla1[[#This Row],[CUENTA]],CTAS[],2,0),"OTROS")</f>
        <v>OTROS</v>
      </c>
      <c r="AP3332" s="15" t="str">
        <f>+IFERROR(VLOOKUP(Tabla1[[#This Row],[EMPLEADO]],IS[],3,0),"OTROS")</f>
        <v>OTROS</v>
      </c>
      <c r="AQ3332" s="15" t="str">
        <f>+IFERROR(VLOOKUP(Tabla1[[#This Row],[EMPLEADO]],IS[[NÓMINA]:[INGENIERO]],2,0),"OTROS")</f>
        <v>OTROS</v>
      </c>
    </row>
    <row r="3333" spans="1:43" x14ac:dyDescent="0.25">
      <c r="A3333" s="28" t="s">
        <v>10019</v>
      </c>
      <c r="B3333" s="29">
        <v>1</v>
      </c>
      <c r="C3333" s="29" t="s">
        <v>10088</v>
      </c>
      <c r="D3333" s="30" t="s">
        <v>38</v>
      </c>
      <c r="E3333" s="31" t="s">
        <v>435</v>
      </c>
      <c r="F3333" s="31" t="s">
        <v>10089</v>
      </c>
      <c r="G3333" s="88" t="s">
        <v>437</v>
      </c>
      <c r="H3333" s="29" t="s">
        <v>163</v>
      </c>
      <c r="I3333" s="32" t="s">
        <v>43</v>
      </c>
      <c r="J3333" s="29" t="s">
        <v>8</v>
      </c>
      <c r="K3333" s="33" t="s">
        <v>438</v>
      </c>
      <c r="L3333" s="33" t="s">
        <v>439</v>
      </c>
      <c r="M3333" s="29" t="s">
        <v>165</v>
      </c>
      <c r="N3333" s="29">
        <v>0</v>
      </c>
      <c r="O3333" s="29" t="s">
        <v>47</v>
      </c>
      <c r="P3333" s="33">
        <v>28</v>
      </c>
      <c r="Q3333" s="33" t="s">
        <v>62</v>
      </c>
      <c r="R3333" s="80" t="s">
        <v>440</v>
      </c>
      <c r="S3333" s="81" t="s">
        <v>139</v>
      </c>
      <c r="T3333" s="81" t="s">
        <v>51</v>
      </c>
      <c r="U3333" s="82" t="s">
        <v>262</v>
      </c>
      <c r="V3333" s="83">
        <v>1.05</v>
      </c>
      <c r="W3333" s="89">
        <v>1651.6500000000003</v>
      </c>
      <c r="X3333" s="85">
        <v>1</v>
      </c>
      <c r="Y3333" s="86">
        <v>0.47</v>
      </c>
      <c r="Z3333" s="82">
        <v>4</v>
      </c>
      <c r="AA3333" s="87">
        <v>0.11749999999999999</v>
      </c>
      <c r="AB3333" s="83">
        <v>0</v>
      </c>
      <c r="AC3333" s="89">
        <v>0</v>
      </c>
      <c r="AD3333" s="90">
        <v>43556</v>
      </c>
      <c r="AE3333" s="90">
        <v>43556</v>
      </c>
      <c r="AF3333" s="82">
        <v>0</v>
      </c>
      <c r="AG3333" s="84" t="s">
        <v>53</v>
      </c>
      <c r="AH3333" s="83">
        <v>0</v>
      </c>
      <c r="AI3333" s="89">
        <v>0</v>
      </c>
      <c r="AJ3333" s="89">
        <v>0</v>
      </c>
      <c r="AK3333" s="60" t="str">
        <f>+IF(Tabla1[[#This Row],[REQUEST_TY]]="SR MANTENIMIENTO CORRECTIVO", "EMERGENCIA", "OTROS")</f>
        <v>EMERGENCIA</v>
      </c>
      <c r="AL3333" s="6" t="str">
        <f>+_xlfn.IFS(Tabla1[[#This Row],[Veces obj]]&lt;=1,"0-1",Tabla1[[#This Row],[Veces obj]]&lt;=2,"1-2",Tabla1[[#This Row],[Veces obj]]&lt;=3,"2-3",TRUE,"&gt;3")</f>
        <v>0-1</v>
      </c>
      <c r="AM3333" s="60" t="str">
        <f>+_xlfn.IFS(MONTH(Tabla1[[#This Row],[MES]])&lt;=3,"Q1",MONTH(Tabla1[[#This Row],[MES]])&lt;=6,"Q2",MONTH(Tabla1[[#This Row],[MES]])&lt;=9,"Q3",TRUE,"Q4")</f>
        <v>Q2</v>
      </c>
      <c r="AN3333" s="15" t="str">
        <f>+IFERROR(VLOOKUP(Tabla1[[#This Row],[CUENTA]],CTAS[],2,0),"OTROS")</f>
        <v>OTROS</v>
      </c>
      <c r="AP3333" s="15" t="str">
        <f>+IFERROR(VLOOKUP(Tabla1[[#This Row],[EMPLEADO]],IS[],3,0),"OTROS")</f>
        <v>CHIHUAHUA</v>
      </c>
      <c r="AQ3333" s="15" t="str">
        <f>+IFERROR(VLOOKUP(Tabla1[[#This Row],[EMPLEADO]],IS[[NÓMINA]:[INGENIERO]],2,0),"OTROS")</f>
        <v>LUIS EDUARDO MUÑOZ</v>
      </c>
    </row>
    <row r="3334" spans="1:43" x14ac:dyDescent="0.25">
      <c r="A3334" s="28" t="s">
        <v>10019</v>
      </c>
      <c r="B3334" s="29">
        <v>1</v>
      </c>
      <c r="C3334" s="29" t="s">
        <v>10090</v>
      </c>
      <c r="D3334" s="30" t="s">
        <v>38</v>
      </c>
      <c r="E3334" s="31" t="s">
        <v>217</v>
      </c>
      <c r="F3334" s="31" t="s">
        <v>10091</v>
      </c>
      <c r="G3334" s="88" t="s">
        <v>5884</v>
      </c>
      <c r="H3334" s="29" t="s">
        <v>266</v>
      </c>
      <c r="I3334" s="32" t="s">
        <v>43</v>
      </c>
      <c r="J3334" s="29" t="s">
        <v>8</v>
      </c>
      <c r="K3334" s="33" t="s">
        <v>59</v>
      </c>
      <c r="L3334" s="33" t="s">
        <v>1102</v>
      </c>
      <c r="M3334" s="29" t="s">
        <v>73</v>
      </c>
      <c r="N3334" s="29">
        <v>0</v>
      </c>
      <c r="O3334" s="29" t="s">
        <v>47</v>
      </c>
      <c r="P3334" s="33">
        <v>16</v>
      </c>
      <c r="Q3334" s="33" t="s">
        <v>62</v>
      </c>
      <c r="R3334" s="80" t="s">
        <v>223</v>
      </c>
      <c r="S3334" s="81" t="s">
        <v>139</v>
      </c>
      <c r="T3334" s="81" t="s">
        <v>51</v>
      </c>
      <c r="U3334" s="82" t="s">
        <v>262</v>
      </c>
      <c r="V3334" s="83">
        <v>1.05</v>
      </c>
      <c r="W3334" s="89">
        <v>1651.6500000000003</v>
      </c>
      <c r="X3334" s="85">
        <v>1</v>
      </c>
      <c r="Y3334" s="86">
        <v>1.25</v>
      </c>
      <c r="Z3334" s="82">
        <v>4</v>
      </c>
      <c r="AA3334" s="87">
        <v>0.3125</v>
      </c>
      <c r="AB3334" s="83">
        <v>0</v>
      </c>
      <c r="AC3334" s="89">
        <v>0</v>
      </c>
      <c r="AD3334" s="90">
        <v>43556</v>
      </c>
      <c r="AE3334" s="90">
        <v>43556</v>
      </c>
      <c r="AF3334" s="82">
        <v>0</v>
      </c>
      <c r="AG3334" s="84" t="s">
        <v>53</v>
      </c>
      <c r="AH3334" s="83">
        <v>0</v>
      </c>
      <c r="AI3334" s="89">
        <v>0</v>
      </c>
      <c r="AJ3334" s="89">
        <v>0</v>
      </c>
      <c r="AK3334" s="60" t="str">
        <f>+IF(Tabla1[[#This Row],[REQUEST_TY]]="SR MANTENIMIENTO CORRECTIVO", "EMERGENCIA", "OTROS")</f>
        <v>EMERGENCIA</v>
      </c>
      <c r="AL3334" s="6" t="str">
        <f>+_xlfn.IFS(Tabla1[[#This Row],[Veces obj]]&lt;=1,"0-1",Tabla1[[#This Row],[Veces obj]]&lt;=2,"1-2",Tabla1[[#This Row],[Veces obj]]&lt;=3,"2-3",TRUE,"&gt;3")</f>
        <v>0-1</v>
      </c>
      <c r="AM3334" s="60" t="str">
        <f>+_xlfn.IFS(MONTH(Tabla1[[#This Row],[MES]])&lt;=3,"Q1",MONTH(Tabla1[[#This Row],[MES]])&lt;=6,"Q2",MONTH(Tabla1[[#This Row],[MES]])&lt;=9,"Q3",TRUE,"Q4")</f>
        <v>Q2</v>
      </c>
      <c r="AN3334" s="15" t="str">
        <f>+IFERROR(VLOOKUP(Tabla1[[#This Row],[CUENTA]],CTAS[],2,0),"OTROS")</f>
        <v>OTROS</v>
      </c>
      <c r="AP3334" s="15" t="str">
        <f>+IFERROR(VLOOKUP(Tabla1[[#This Row],[EMPLEADO]],IS[],3,0),"OTROS")</f>
        <v>JUAREZ</v>
      </c>
      <c r="AQ3334" s="15" t="str">
        <f>+IFERROR(VLOOKUP(Tabla1[[#This Row],[EMPLEADO]],IS[[NÓMINA]:[INGENIERO]],2,0),"OTROS")</f>
        <v>CESAR MAR</v>
      </c>
    </row>
    <row r="3335" spans="1:43" x14ac:dyDescent="0.25">
      <c r="A3335" s="28" t="s">
        <v>10019</v>
      </c>
      <c r="B3335" s="29">
        <v>1</v>
      </c>
      <c r="C3335" s="29" t="s">
        <v>10092</v>
      </c>
      <c r="D3335" s="30" t="s">
        <v>38</v>
      </c>
      <c r="E3335" s="31" t="s">
        <v>133</v>
      </c>
      <c r="F3335" s="31" t="s">
        <v>10093</v>
      </c>
      <c r="G3335" s="88" t="s">
        <v>982</v>
      </c>
      <c r="H3335" s="29" t="s">
        <v>204</v>
      </c>
      <c r="I3335" s="32" t="s">
        <v>43</v>
      </c>
      <c r="J3335" s="29" t="s">
        <v>8</v>
      </c>
      <c r="K3335" s="33" t="s">
        <v>59</v>
      </c>
      <c r="L3335" s="33" t="s">
        <v>205</v>
      </c>
      <c r="M3335" s="29" t="s">
        <v>206</v>
      </c>
      <c r="N3335" s="29">
        <v>0</v>
      </c>
      <c r="O3335" s="29" t="s">
        <v>47</v>
      </c>
      <c r="P3335" s="33">
        <v>58</v>
      </c>
      <c r="Q3335" s="33" t="s">
        <v>82</v>
      </c>
      <c r="R3335" s="80" t="s">
        <v>138</v>
      </c>
      <c r="S3335" s="81" t="s">
        <v>139</v>
      </c>
      <c r="T3335" s="81" t="s">
        <v>208</v>
      </c>
      <c r="U3335" s="82" t="s">
        <v>140</v>
      </c>
      <c r="V3335" s="83">
        <v>1.1000000000000001</v>
      </c>
      <c r="W3335" s="89">
        <v>1730.3000000000004</v>
      </c>
      <c r="X3335" s="85">
        <v>1</v>
      </c>
      <c r="Y3335" s="86">
        <v>1.53</v>
      </c>
      <c r="Z3335" s="82">
        <v>6</v>
      </c>
      <c r="AA3335" s="87">
        <v>0.255</v>
      </c>
      <c r="AB3335" s="83">
        <v>0</v>
      </c>
      <c r="AC3335" s="89">
        <v>0</v>
      </c>
      <c r="AD3335" s="90">
        <v>43556</v>
      </c>
      <c r="AE3335" s="90">
        <v>43556</v>
      </c>
      <c r="AF3335" s="82">
        <v>0</v>
      </c>
      <c r="AG3335" s="84" t="s">
        <v>53</v>
      </c>
      <c r="AH3335" s="83">
        <v>0</v>
      </c>
      <c r="AI3335" s="89">
        <v>0</v>
      </c>
      <c r="AJ3335" s="89">
        <v>0</v>
      </c>
      <c r="AK3335" s="60" t="str">
        <f>+IF(Tabla1[[#This Row],[REQUEST_TY]]="SR MANTENIMIENTO CORRECTIVO", "EMERGENCIA", "OTROS")</f>
        <v>EMERGENCIA</v>
      </c>
      <c r="AL3335" s="6" t="str">
        <f>+_xlfn.IFS(Tabla1[[#This Row],[Veces obj]]&lt;=1,"0-1",Tabla1[[#This Row],[Veces obj]]&lt;=2,"1-2",Tabla1[[#This Row],[Veces obj]]&lt;=3,"2-3",TRUE,"&gt;3")</f>
        <v>0-1</v>
      </c>
      <c r="AM3335" s="60" t="str">
        <f>+_xlfn.IFS(MONTH(Tabla1[[#This Row],[MES]])&lt;=3,"Q1",MONTH(Tabla1[[#This Row],[MES]])&lt;=6,"Q2",MONTH(Tabla1[[#This Row],[MES]])&lt;=9,"Q3",TRUE,"Q4")</f>
        <v>Q2</v>
      </c>
      <c r="AN3335" s="15" t="str">
        <f>+IFERROR(VLOOKUP(Tabla1[[#This Row],[CUENTA]],CTAS[],2,0),"OTROS")</f>
        <v>OTROS</v>
      </c>
      <c r="AP3335" s="15" t="str">
        <f>+IFERROR(VLOOKUP(Tabla1[[#This Row],[EMPLEADO]],IS[],3,0),"OTROS")</f>
        <v>OTROS</v>
      </c>
      <c r="AQ3335" s="15" t="str">
        <f>+IFERROR(VLOOKUP(Tabla1[[#This Row],[EMPLEADO]],IS[[NÓMINA]:[INGENIERO]],2,0),"OTROS")</f>
        <v>OTROS</v>
      </c>
    </row>
    <row r="3336" spans="1:43" x14ac:dyDescent="0.25">
      <c r="A3336" s="28" t="s">
        <v>10019</v>
      </c>
      <c r="B3336" s="29">
        <v>1</v>
      </c>
      <c r="C3336" s="29" t="s">
        <v>10094</v>
      </c>
      <c r="D3336" s="30" t="s">
        <v>38</v>
      </c>
      <c r="E3336" s="31" t="s">
        <v>332</v>
      </c>
      <c r="F3336" s="31" t="s">
        <v>10095</v>
      </c>
      <c r="G3336" s="88" t="s">
        <v>521</v>
      </c>
      <c r="H3336" s="29" t="s">
        <v>70</v>
      </c>
      <c r="I3336" s="32" t="s">
        <v>43</v>
      </c>
      <c r="J3336" s="29" t="s">
        <v>8</v>
      </c>
      <c r="K3336" s="33" t="s">
        <v>169</v>
      </c>
      <c r="L3336" s="33" t="s">
        <v>522</v>
      </c>
      <c r="M3336" s="29" t="s">
        <v>94</v>
      </c>
      <c r="N3336" s="29">
        <v>1</v>
      </c>
      <c r="O3336" s="29" t="s">
        <v>47</v>
      </c>
      <c r="P3336" s="33">
        <v>54</v>
      </c>
      <c r="Q3336" s="33" t="s">
        <v>82</v>
      </c>
      <c r="R3336" s="80" t="s">
        <v>317</v>
      </c>
      <c r="S3336" s="81" t="s">
        <v>318</v>
      </c>
      <c r="T3336" s="81" t="s">
        <v>51</v>
      </c>
      <c r="U3336" s="82" t="s">
        <v>140</v>
      </c>
      <c r="V3336" s="83">
        <v>1.1000000000000001</v>
      </c>
      <c r="W3336" s="89">
        <v>0</v>
      </c>
      <c r="X3336" s="85">
        <v>1</v>
      </c>
      <c r="Y3336" s="86">
        <v>0.53</v>
      </c>
      <c r="Z3336" s="82">
        <v>4</v>
      </c>
      <c r="AA3336" s="87">
        <v>0.13250000000000001</v>
      </c>
      <c r="AB3336" s="83">
        <v>0</v>
      </c>
      <c r="AC3336" s="89">
        <v>0</v>
      </c>
      <c r="AD3336" s="90">
        <v>43556</v>
      </c>
      <c r="AE3336" s="90">
        <v>43556</v>
      </c>
      <c r="AF3336" s="82">
        <v>0</v>
      </c>
      <c r="AG3336" s="84" t="s">
        <v>53</v>
      </c>
      <c r="AH3336" s="83">
        <v>0</v>
      </c>
      <c r="AI3336" s="89">
        <v>0</v>
      </c>
      <c r="AJ3336" s="89">
        <v>0</v>
      </c>
      <c r="AK3336" s="60" t="str">
        <f>+IF(Tabla1[[#This Row],[REQUEST_TY]]="SR MANTENIMIENTO CORRECTIVO", "EMERGENCIA", "OTROS")</f>
        <v>EMERGENCIA</v>
      </c>
      <c r="AL3336" s="6" t="str">
        <f>+_xlfn.IFS(Tabla1[[#This Row],[Veces obj]]&lt;=1,"0-1",Tabla1[[#This Row],[Veces obj]]&lt;=2,"1-2",Tabla1[[#This Row],[Veces obj]]&lt;=3,"2-3",TRUE,"&gt;3")</f>
        <v>0-1</v>
      </c>
      <c r="AM3336" s="60" t="str">
        <f>+_xlfn.IFS(MONTH(Tabla1[[#This Row],[MES]])&lt;=3,"Q1",MONTH(Tabla1[[#This Row],[MES]])&lt;=6,"Q2",MONTH(Tabla1[[#This Row],[MES]])&lt;=9,"Q3",TRUE,"Q4")</f>
        <v>Q2</v>
      </c>
      <c r="AN3336" s="15" t="str">
        <f>+IFERROR(VLOOKUP(Tabla1[[#This Row],[CUENTA]],CTAS[],2,0),"OTROS")</f>
        <v>OTROS</v>
      </c>
      <c r="AP3336" s="15" t="str">
        <f>+IFERROR(VLOOKUP(Tabla1[[#This Row],[EMPLEADO]],IS[],3,0),"OTROS")</f>
        <v>OTROS</v>
      </c>
      <c r="AQ3336" s="15" t="str">
        <f>+IFERROR(VLOOKUP(Tabla1[[#This Row],[EMPLEADO]],IS[[NÓMINA]:[INGENIERO]],2,0),"OTROS")</f>
        <v>OTROS</v>
      </c>
    </row>
    <row r="3337" spans="1:43" x14ac:dyDescent="0.25">
      <c r="A3337" s="28" t="s">
        <v>10019</v>
      </c>
      <c r="B3337" s="29">
        <v>1</v>
      </c>
      <c r="C3337" s="29" t="s">
        <v>10096</v>
      </c>
      <c r="D3337" s="30" t="s">
        <v>38</v>
      </c>
      <c r="E3337" s="31" t="s">
        <v>604</v>
      </c>
      <c r="F3337" s="31" t="s">
        <v>10097</v>
      </c>
      <c r="G3337" s="88" t="s">
        <v>10098</v>
      </c>
      <c r="H3337" s="29" t="s">
        <v>915</v>
      </c>
      <c r="I3337" s="32" t="s">
        <v>43</v>
      </c>
      <c r="J3337" s="29" t="s">
        <v>8</v>
      </c>
      <c r="K3337" s="33" t="s">
        <v>338</v>
      </c>
      <c r="L3337" s="33" t="s">
        <v>8569</v>
      </c>
      <c r="M3337" s="29" t="s">
        <v>316</v>
      </c>
      <c r="N3337" s="29">
        <v>0</v>
      </c>
      <c r="O3337" s="29" t="s">
        <v>47</v>
      </c>
      <c r="P3337" s="33">
        <v>264</v>
      </c>
      <c r="Q3337" s="33" t="s">
        <v>48</v>
      </c>
      <c r="R3337" s="80" t="s">
        <v>63</v>
      </c>
      <c r="S3337" s="81" t="s">
        <v>64</v>
      </c>
      <c r="T3337" s="81" t="s">
        <v>51</v>
      </c>
      <c r="U3337" s="82" t="s">
        <v>96</v>
      </c>
      <c r="V3337" s="83">
        <v>1.1000000000000001</v>
      </c>
      <c r="W3337" s="89">
        <v>1501.5000000000002</v>
      </c>
      <c r="X3337" s="85">
        <v>1</v>
      </c>
      <c r="Y3337" s="86">
        <v>2.0699999999999998</v>
      </c>
      <c r="Z3337" s="82">
        <v>5</v>
      </c>
      <c r="AA3337" s="87">
        <v>0.41399999999999998</v>
      </c>
      <c r="AB3337" s="83">
        <v>0</v>
      </c>
      <c r="AC3337" s="89">
        <v>0</v>
      </c>
      <c r="AD3337" s="90">
        <v>43556</v>
      </c>
      <c r="AE3337" s="90">
        <v>43556</v>
      </c>
      <c r="AF3337" s="82">
        <v>0</v>
      </c>
      <c r="AG3337" s="84" t="s">
        <v>53</v>
      </c>
      <c r="AH3337" s="83">
        <v>0</v>
      </c>
      <c r="AI3337" s="89">
        <v>0</v>
      </c>
      <c r="AJ3337" s="89">
        <v>0</v>
      </c>
      <c r="AK3337" s="60" t="str">
        <f>+IF(Tabla1[[#This Row],[REQUEST_TY]]="SR MANTENIMIENTO CORRECTIVO", "EMERGENCIA", "OTROS")</f>
        <v>EMERGENCIA</v>
      </c>
      <c r="AL3337" s="6" t="str">
        <f>+_xlfn.IFS(Tabla1[[#This Row],[Veces obj]]&lt;=1,"0-1",Tabla1[[#This Row],[Veces obj]]&lt;=2,"1-2",Tabla1[[#This Row],[Veces obj]]&lt;=3,"2-3",TRUE,"&gt;3")</f>
        <v>0-1</v>
      </c>
      <c r="AM3337" s="60" t="str">
        <f>+_xlfn.IFS(MONTH(Tabla1[[#This Row],[MES]])&lt;=3,"Q1",MONTH(Tabla1[[#This Row],[MES]])&lt;=6,"Q2",MONTH(Tabla1[[#This Row],[MES]])&lt;=9,"Q3",TRUE,"Q4")</f>
        <v>Q2</v>
      </c>
      <c r="AN3337" s="15" t="str">
        <f>+IFERROR(VLOOKUP(Tabla1[[#This Row],[CUENTA]],CTAS[],2,0),"OTROS")</f>
        <v>OTROS</v>
      </c>
      <c r="AP3337" s="15" t="str">
        <f>+IFERROR(VLOOKUP(Tabla1[[#This Row],[EMPLEADO]],IS[],3,0),"OTROS")</f>
        <v>OTROS</v>
      </c>
      <c r="AQ3337" s="15" t="str">
        <f>+IFERROR(VLOOKUP(Tabla1[[#This Row],[EMPLEADO]],IS[[NÓMINA]:[INGENIERO]],2,0),"OTROS")</f>
        <v>OTROS</v>
      </c>
    </row>
    <row r="3338" spans="1:43" x14ac:dyDescent="0.25">
      <c r="A3338" s="28" t="s">
        <v>10019</v>
      </c>
      <c r="B3338" s="29">
        <v>1</v>
      </c>
      <c r="C3338" s="29" t="s">
        <v>10099</v>
      </c>
      <c r="D3338" s="30" t="s">
        <v>38</v>
      </c>
      <c r="E3338" s="31" t="s">
        <v>2034</v>
      </c>
      <c r="F3338" s="31" t="s">
        <v>10100</v>
      </c>
      <c r="G3338" s="88" t="s">
        <v>2036</v>
      </c>
      <c r="H3338" s="29" t="s">
        <v>592</v>
      </c>
      <c r="I3338" s="32" t="s">
        <v>43</v>
      </c>
      <c r="J3338" s="29" t="s">
        <v>8</v>
      </c>
      <c r="K3338" s="33" t="s">
        <v>438</v>
      </c>
      <c r="L3338" s="33" t="s">
        <v>2037</v>
      </c>
      <c r="M3338" s="29" t="s">
        <v>165</v>
      </c>
      <c r="N3338" s="29">
        <v>0</v>
      </c>
      <c r="O3338" s="29" t="s">
        <v>47</v>
      </c>
      <c r="P3338" s="33">
        <v>10</v>
      </c>
      <c r="Q3338" s="33" t="s">
        <v>194</v>
      </c>
      <c r="R3338" s="80" t="s">
        <v>2038</v>
      </c>
      <c r="S3338" s="81" t="s">
        <v>64</v>
      </c>
      <c r="T3338" s="81" t="s">
        <v>51</v>
      </c>
      <c r="U3338" s="82" t="s">
        <v>195</v>
      </c>
      <c r="V3338" s="83">
        <v>0.6</v>
      </c>
      <c r="W3338" s="89">
        <v>819</v>
      </c>
      <c r="X3338" s="85">
        <v>1</v>
      </c>
      <c r="Y3338" s="86">
        <v>0</v>
      </c>
      <c r="Z3338" s="82">
        <v>5</v>
      </c>
      <c r="AA3338" s="87">
        <v>0</v>
      </c>
      <c r="AB3338" s="83">
        <v>0</v>
      </c>
      <c r="AC3338" s="89">
        <v>0</v>
      </c>
      <c r="AD3338" s="90">
        <v>43556</v>
      </c>
      <c r="AE3338" s="90">
        <v>43556</v>
      </c>
      <c r="AF3338" s="82">
        <v>0</v>
      </c>
      <c r="AG3338" s="84" t="s">
        <v>53</v>
      </c>
      <c r="AH3338" s="83">
        <v>0</v>
      </c>
      <c r="AI3338" s="89">
        <v>0</v>
      </c>
      <c r="AJ3338" s="89">
        <v>0</v>
      </c>
      <c r="AK3338" s="60" t="str">
        <f>+IF(Tabla1[[#This Row],[REQUEST_TY]]="SR MANTENIMIENTO CORRECTIVO", "EMERGENCIA", "OTROS")</f>
        <v>EMERGENCIA</v>
      </c>
      <c r="AL3338" s="6" t="str">
        <f>+_xlfn.IFS(Tabla1[[#This Row],[Veces obj]]&lt;=1,"0-1",Tabla1[[#This Row],[Veces obj]]&lt;=2,"1-2",Tabla1[[#This Row],[Veces obj]]&lt;=3,"2-3",TRUE,"&gt;3")</f>
        <v>0-1</v>
      </c>
      <c r="AM3338" s="60" t="str">
        <f>+_xlfn.IFS(MONTH(Tabla1[[#This Row],[MES]])&lt;=3,"Q1",MONTH(Tabla1[[#This Row],[MES]])&lt;=6,"Q2",MONTH(Tabla1[[#This Row],[MES]])&lt;=9,"Q3",TRUE,"Q4")</f>
        <v>Q2</v>
      </c>
      <c r="AN3338" s="15" t="str">
        <f>+IFERROR(VLOOKUP(Tabla1[[#This Row],[CUENTA]],CTAS[],2,0),"OTROS")</f>
        <v>OTROS</v>
      </c>
      <c r="AP3338" s="15" t="str">
        <f>+IFERROR(VLOOKUP(Tabla1[[#This Row],[EMPLEADO]],IS[],3,0),"OTROS")</f>
        <v>CHIHUAHUA</v>
      </c>
      <c r="AQ3338" s="15" t="str">
        <f>+IFERROR(VLOOKUP(Tabla1[[#This Row],[EMPLEADO]],IS[[NÓMINA]:[INGENIERO]],2,0),"OTROS")</f>
        <v>VICTOR MENDEZ</v>
      </c>
    </row>
    <row r="3339" spans="1:43" x14ac:dyDescent="0.25">
      <c r="A3339" s="28" t="s">
        <v>10019</v>
      </c>
      <c r="B3339" s="29">
        <v>1</v>
      </c>
      <c r="C3339" s="29" t="s">
        <v>10101</v>
      </c>
      <c r="D3339" s="30" t="s">
        <v>38</v>
      </c>
      <c r="E3339" s="31" t="s">
        <v>275</v>
      </c>
      <c r="F3339" s="31" t="s">
        <v>10102</v>
      </c>
      <c r="G3339" s="88" t="s">
        <v>4758</v>
      </c>
      <c r="H3339" s="29" t="s">
        <v>204</v>
      </c>
      <c r="I3339" s="32" t="s">
        <v>43</v>
      </c>
      <c r="J3339" s="29" t="s">
        <v>8</v>
      </c>
      <c r="K3339" s="33" t="s">
        <v>234</v>
      </c>
      <c r="L3339" s="33" t="s">
        <v>3678</v>
      </c>
      <c r="M3339" s="29" t="s">
        <v>761</v>
      </c>
      <c r="N3339" s="29">
        <v>0</v>
      </c>
      <c r="O3339" s="29" t="s">
        <v>47</v>
      </c>
      <c r="P3339" s="33">
        <v>6</v>
      </c>
      <c r="Q3339" s="33" t="s">
        <v>207</v>
      </c>
      <c r="R3339" s="80" t="s">
        <v>95</v>
      </c>
      <c r="S3339" s="81" t="s">
        <v>64</v>
      </c>
      <c r="T3339" s="81" t="s">
        <v>208</v>
      </c>
      <c r="U3339" s="82" t="s">
        <v>209</v>
      </c>
      <c r="V3339" s="83">
        <v>0</v>
      </c>
      <c r="W3339" s="89">
        <v>0</v>
      </c>
      <c r="X3339" s="85">
        <v>1</v>
      </c>
      <c r="Y3339" s="86">
        <v>5.35</v>
      </c>
      <c r="Z3339" s="82">
        <v>9</v>
      </c>
      <c r="AA3339" s="87">
        <v>0.59444444444444444</v>
      </c>
      <c r="AB3339" s="83">
        <v>0</v>
      </c>
      <c r="AC3339" s="89">
        <v>0</v>
      </c>
      <c r="AD3339" s="90">
        <v>43556</v>
      </c>
      <c r="AE3339" s="90">
        <v>43556</v>
      </c>
      <c r="AF3339" s="82">
        <v>0</v>
      </c>
      <c r="AG3339" s="84" t="s">
        <v>53</v>
      </c>
      <c r="AH3339" s="83">
        <v>0</v>
      </c>
      <c r="AI3339" s="89">
        <v>0</v>
      </c>
      <c r="AJ3339" s="89">
        <v>0</v>
      </c>
      <c r="AK3339" s="60" t="str">
        <f>+IF(Tabla1[[#This Row],[REQUEST_TY]]="SR MANTENIMIENTO CORRECTIVO", "EMERGENCIA", "OTROS")</f>
        <v>EMERGENCIA</v>
      </c>
      <c r="AL3339" s="6" t="str">
        <f>+_xlfn.IFS(Tabla1[[#This Row],[Veces obj]]&lt;=1,"0-1",Tabla1[[#This Row],[Veces obj]]&lt;=2,"1-2",Tabla1[[#This Row],[Veces obj]]&lt;=3,"2-3",TRUE,"&gt;3")</f>
        <v>0-1</v>
      </c>
      <c r="AM3339" s="60" t="str">
        <f>+_xlfn.IFS(MONTH(Tabla1[[#This Row],[MES]])&lt;=3,"Q1",MONTH(Tabla1[[#This Row],[MES]])&lt;=6,"Q2",MONTH(Tabla1[[#This Row],[MES]])&lt;=9,"Q3",TRUE,"Q4")</f>
        <v>Q2</v>
      </c>
      <c r="AN3339" s="15" t="str">
        <f>+IFERROR(VLOOKUP(Tabla1[[#This Row],[CUENTA]],CTAS[],2,0),"OTROS")</f>
        <v>OTROS</v>
      </c>
      <c r="AP3339" s="15" t="str">
        <f>+IFERROR(VLOOKUP(Tabla1[[#This Row],[EMPLEADO]],IS[],3,0),"OTROS")</f>
        <v>OTROS</v>
      </c>
      <c r="AQ3339" s="15" t="str">
        <f>+IFERROR(VLOOKUP(Tabla1[[#This Row],[EMPLEADO]],IS[[NÓMINA]:[INGENIERO]],2,0),"OTROS")</f>
        <v>OTROS</v>
      </c>
    </row>
    <row r="3340" spans="1:43" x14ac:dyDescent="0.25">
      <c r="A3340" s="28" t="s">
        <v>10019</v>
      </c>
      <c r="B3340" s="29">
        <v>1</v>
      </c>
      <c r="C3340" s="29" t="s">
        <v>10103</v>
      </c>
      <c r="D3340" s="30" t="s">
        <v>38</v>
      </c>
      <c r="E3340" s="31" t="s">
        <v>237</v>
      </c>
      <c r="F3340" s="31" t="s">
        <v>10104</v>
      </c>
      <c r="G3340" s="88" t="s">
        <v>10105</v>
      </c>
      <c r="H3340" s="29" t="s">
        <v>297</v>
      </c>
      <c r="I3340" s="32" t="s">
        <v>43</v>
      </c>
      <c r="J3340" s="29" t="s">
        <v>8</v>
      </c>
      <c r="K3340" s="33" t="s">
        <v>2868</v>
      </c>
      <c r="L3340" s="33" t="s">
        <v>2869</v>
      </c>
      <c r="M3340" s="29" t="s">
        <v>94</v>
      </c>
      <c r="N3340" s="29">
        <v>0</v>
      </c>
      <c r="O3340" s="29" t="s">
        <v>47</v>
      </c>
      <c r="P3340" s="33">
        <v>255</v>
      </c>
      <c r="Q3340" s="33" t="s">
        <v>48</v>
      </c>
      <c r="R3340" s="80" t="s">
        <v>242</v>
      </c>
      <c r="S3340" s="81" t="s">
        <v>64</v>
      </c>
      <c r="T3340" s="81" t="s">
        <v>51</v>
      </c>
      <c r="U3340" s="82" t="s">
        <v>96</v>
      </c>
      <c r="V3340" s="83">
        <v>1.1000000000000001</v>
      </c>
      <c r="W3340" s="89">
        <v>1501.5000000000002</v>
      </c>
      <c r="X3340" s="85">
        <v>1</v>
      </c>
      <c r="Y3340" s="86">
        <v>1.86</v>
      </c>
      <c r="Z3340" s="82">
        <v>5</v>
      </c>
      <c r="AA3340" s="87">
        <v>0.372</v>
      </c>
      <c r="AB3340" s="83">
        <v>0</v>
      </c>
      <c r="AC3340" s="89">
        <v>0</v>
      </c>
      <c r="AD3340" s="90">
        <v>43556</v>
      </c>
      <c r="AE3340" s="90">
        <v>43556</v>
      </c>
      <c r="AF3340" s="82">
        <v>0</v>
      </c>
      <c r="AG3340" s="84" t="s">
        <v>53</v>
      </c>
      <c r="AH3340" s="83">
        <v>0</v>
      </c>
      <c r="AI3340" s="89">
        <v>0</v>
      </c>
      <c r="AJ3340" s="89">
        <v>0</v>
      </c>
      <c r="AK3340" s="60" t="str">
        <f>+IF(Tabla1[[#This Row],[REQUEST_TY]]="SR MANTENIMIENTO CORRECTIVO", "EMERGENCIA", "OTROS")</f>
        <v>EMERGENCIA</v>
      </c>
      <c r="AL3340" s="6" t="str">
        <f>+_xlfn.IFS(Tabla1[[#This Row],[Veces obj]]&lt;=1,"0-1",Tabla1[[#This Row],[Veces obj]]&lt;=2,"1-2",Tabla1[[#This Row],[Veces obj]]&lt;=3,"2-3",TRUE,"&gt;3")</f>
        <v>0-1</v>
      </c>
      <c r="AM3340" s="60" t="str">
        <f>+_xlfn.IFS(MONTH(Tabla1[[#This Row],[MES]])&lt;=3,"Q1",MONTH(Tabla1[[#This Row],[MES]])&lt;=6,"Q2",MONTH(Tabla1[[#This Row],[MES]])&lt;=9,"Q3",TRUE,"Q4")</f>
        <v>Q2</v>
      </c>
      <c r="AN3340" s="15" t="str">
        <f>+IFERROR(VLOOKUP(Tabla1[[#This Row],[CUENTA]],CTAS[],2,0),"OTROS")</f>
        <v>OTROS</v>
      </c>
      <c r="AP3340" s="15" t="str">
        <f>+IFERROR(VLOOKUP(Tabla1[[#This Row],[EMPLEADO]],IS[],3,0),"OTROS")</f>
        <v>JUAREZ</v>
      </c>
      <c r="AQ3340" s="15" t="str">
        <f>+IFERROR(VLOOKUP(Tabla1[[#This Row],[EMPLEADO]],IS[[NÓMINA]:[INGENIERO]],2,0),"OTROS")</f>
        <v>ALFREDO TORRES</v>
      </c>
    </row>
    <row r="3341" spans="1:43" x14ac:dyDescent="0.25">
      <c r="A3341" s="28" t="s">
        <v>10019</v>
      </c>
      <c r="B3341" s="29">
        <v>1</v>
      </c>
      <c r="C3341" s="29" t="s">
        <v>10106</v>
      </c>
      <c r="D3341" s="30" t="s">
        <v>3370</v>
      </c>
      <c r="E3341" s="31" t="s">
        <v>39</v>
      </c>
      <c r="F3341" s="31" t="s">
        <v>10107</v>
      </c>
      <c r="G3341" s="88" t="s">
        <v>10108</v>
      </c>
      <c r="H3341" s="29" t="s">
        <v>592</v>
      </c>
      <c r="I3341" s="32" t="s">
        <v>43</v>
      </c>
      <c r="J3341" s="29" t="s">
        <v>8</v>
      </c>
      <c r="K3341" s="33" t="s">
        <v>607</v>
      </c>
      <c r="L3341" s="33" t="s">
        <v>10109</v>
      </c>
      <c r="M3341" s="29" t="s">
        <v>119</v>
      </c>
      <c r="N3341" s="29">
        <v>0</v>
      </c>
      <c r="O3341" s="29" t="s">
        <v>47</v>
      </c>
      <c r="P3341" s="33" t="s">
        <v>822</v>
      </c>
      <c r="Q3341" s="33" t="s">
        <v>48</v>
      </c>
      <c r="R3341" s="80" t="s">
        <v>49</v>
      </c>
      <c r="S3341" s="81" t="s">
        <v>50</v>
      </c>
      <c r="T3341" s="81" t="s">
        <v>51</v>
      </c>
      <c r="U3341" s="82" t="s">
        <v>52</v>
      </c>
      <c r="V3341" s="83">
        <v>1</v>
      </c>
      <c r="W3341" s="89">
        <v>1072.5000000000002</v>
      </c>
      <c r="X3341" s="85">
        <v>0</v>
      </c>
      <c r="Y3341" s="86">
        <v>5</v>
      </c>
      <c r="Z3341" s="82">
        <v>5</v>
      </c>
      <c r="AA3341" s="87">
        <v>1</v>
      </c>
      <c r="AB3341" s="83">
        <v>0</v>
      </c>
      <c r="AC3341" s="89">
        <v>0</v>
      </c>
      <c r="AD3341" s="90">
        <v>43556</v>
      </c>
      <c r="AE3341" s="90">
        <v>43556</v>
      </c>
      <c r="AF3341" s="82">
        <v>0</v>
      </c>
      <c r="AG3341" s="84" t="s">
        <v>53</v>
      </c>
      <c r="AH3341" s="83">
        <v>0</v>
      </c>
      <c r="AI3341" s="89">
        <v>0</v>
      </c>
      <c r="AJ3341" s="89">
        <v>0</v>
      </c>
      <c r="AK3341" s="60" t="str">
        <f>+IF(Tabla1[[#This Row],[REQUEST_TY]]="SR MANTENIMIENTO CORRECTIVO", "EMERGENCIA", "OTROS")</f>
        <v>OTROS</v>
      </c>
      <c r="AL3341" s="6" t="str">
        <f>+_xlfn.IFS(Tabla1[[#This Row],[Veces obj]]&lt;=1,"0-1",Tabla1[[#This Row],[Veces obj]]&lt;=2,"1-2",Tabla1[[#This Row],[Veces obj]]&lt;=3,"2-3",TRUE,"&gt;3")</f>
        <v>0-1</v>
      </c>
      <c r="AM3341" s="60" t="str">
        <f>+_xlfn.IFS(MONTH(Tabla1[[#This Row],[MES]])&lt;=3,"Q1",MONTH(Tabla1[[#This Row],[MES]])&lt;=6,"Q2",MONTH(Tabla1[[#This Row],[MES]])&lt;=9,"Q3",TRUE,"Q4")</f>
        <v>Q2</v>
      </c>
      <c r="AN3341" s="15" t="str">
        <f>+IFERROR(VLOOKUP(Tabla1[[#This Row],[CUENTA]],CTAS[],2,0),"OTROS")</f>
        <v>OTROS</v>
      </c>
      <c r="AP3341" s="15" t="str">
        <f>+IFERROR(VLOOKUP(Tabla1[[#This Row],[EMPLEADO]],IS[],3,0),"OTROS")</f>
        <v>CHIHUAHUA</v>
      </c>
      <c r="AQ3341" s="15" t="str">
        <f>+IFERROR(VLOOKUP(Tabla1[[#This Row],[EMPLEADO]],IS[[NÓMINA]:[INGENIERO]],2,0),"OTROS")</f>
        <v>VICTOR MENDEZ</v>
      </c>
    </row>
    <row r="3342" spans="1:43" x14ac:dyDescent="0.25">
      <c r="A3342" s="28" t="s">
        <v>10019</v>
      </c>
      <c r="B3342" s="29">
        <v>1</v>
      </c>
      <c r="C3342" s="29" t="s">
        <v>10110</v>
      </c>
      <c r="D3342" s="30" t="s">
        <v>38</v>
      </c>
      <c r="E3342" s="31" t="s">
        <v>294</v>
      </c>
      <c r="F3342" s="31" t="s">
        <v>10111</v>
      </c>
      <c r="G3342" s="88" t="s">
        <v>10112</v>
      </c>
      <c r="H3342" s="29" t="s">
        <v>679</v>
      </c>
      <c r="I3342" s="32" t="s">
        <v>43</v>
      </c>
      <c r="J3342" s="29" t="s">
        <v>8</v>
      </c>
      <c r="K3342" s="33" t="s">
        <v>10113</v>
      </c>
      <c r="L3342" s="33" t="s">
        <v>10114</v>
      </c>
      <c r="M3342" s="29" t="s">
        <v>109</v>
      </c>
      <c r="N3342" s="29">
        <v>0</v>
      </c>
      <c r="O3342" s="29" t="s">
        <v>47</v>
      </c>
      <c r="P3342" s="33">
        <v>2675</v>
      </c>
      <c r="Q3342" s="33" t="s">
        <v>48</v>
      </c>
      <c r="R3342" s="80" t="s">
        <v>95</v>
      </c>
      <c r="S3342" s="81" t="s">
        <v>64</v>
      </c>
      <c r="T3342" s="81" t="s">
        <v>51</v>
      </c>
      <c r="U3342" s="82" t="s">
        <v>96</v>
      </c>
      <c r="V3342" s="83">
        <v>1.1000000000000001</v>
      </c>
      <c r="W3342" s="89">
        <v>1501.5000000000002</v>
      </c>
      <c r="X3342" s="85">
        <v>1</v>
      </c>
      <c r="Y3342" s="86">
        <v>5.95</v>
      </c>
      <c r="Z3342" s="82">
        <v>5</v>
      </c>
      <c r="AA3342" s="87">
        <v>1.19</v>
      </c>
      <c r="AB3342" s="83">
        <v>4.7499999999999987E-2</v>
      </c>
      <c r="AC3342" s="89">
        <v>-64.837499999999977</v>
      </c>
      <c r="AD3342" s="90">
        <v>43556</v>
      </c>
      <c r="AE3342" s="90">
        <v>43556</v>
      </c>
      <c r="AF3342" s="82">
        <v>0</v>
      </c>
      <c r="AG3342" s="84" t="s">
        <v>53</v>
      </c>
      <c r="AH3342" s="83">
        <v>0</v>
      </c>
      <c r="AI3342" s="89">
        <v>0</v>
      </c>
      <c r="AJ3342" s="89">
        <v>0</v>
      </c>
      <c r="AK3342" s="60" t="str">
        <f>+IF(Tabla1[[#This Row],[REQUEST_TY]]="SR MANTENIMIENTO CORRECTIVO", "EMERGENCIA", "OTROS")</f>
        <v>EMERGENCIA</v>
      </c>
      <c r="AL3342" s="6" t="str">
        <f>+_xlfn.IFS(Tabla1[[#This Row],[Veces obj]]&lt;=1,"0-1",Tabla1[[#This Row],[Veces obj]]&lt;=2,"1-2",Tabla1[[#This Row],[Veces obj]]&lt;=3,"2-3",TRUE,"&gt;3")</f>
        <v>1-2</v>
      </c>
      <c r="AM3342" s="60" t="str">
        <f>+_xlfn.IFS(MONTH(Tabla1[[#This Row],[MES]])&lt;=3,"Q1",MONTH(Tabla1[[#This Row],[MES]])&lt;=6,"Q2",MONTH(Tabla1[[#This Row],[MES]])&lt;=9,"Q3",TRUE,"Q4")</f>
        <v>Q2</v>
      </c>
      <c r="AN3342" s="15" t="str">
        <f>+IFERROR(VLOOKUP(Tabla1[[#This Row],[CUENTA]],CTAS[],2,0),"OTROS")</f>
        <v>OTROS</v>
      </c>
      <c r="AP3342" s="15" t="str">
        <f>+IFERROR(VLOOKUP(Tabla1[[#This Row],[EMPLEADO]],IS[],3,0),"OTROS")</f>
        <v>OTROS</v>
      </c>
      <c r="AQ3342" s="15" t="str">
        <f>+IFERROR(VLOOKUP(Tabla1[[#This Row],[EMPLEADO]],IS[[NÓMINA]:[INGENIERO]],2,0),"OTROS")</f>
        <v>OTROS</v>
      </c>
    </row>
    <row r="3343" spans="1:43" x14ac:dyDescent="0.25">
      <c r="A3343" s="28" t="s">
        <v>10019</v>
      </c>
      <c r="B3343" s="29">
        <v>1</v>
      </c>
      <c r="C3343" s="29" t="s">
        <v>10115</v>
      </c>
      <c r="D3343" s="30" t="s">
        <v>38</v>
      </c>
      <c r="E3343" s="31" t="s">
        <v>85</v>
      </c>
      <c r="F3343" s="31" t="s">
        <v>10116</v>
      </c>
      <c r="G3343" s="88" t="s">
        <v>8613</v>
      </c>
      <c r="H3343" s="29" t="s">
        <v>1211</v>
      </c>
      <c r="I3343" s="32" t="s">
        <v>43</v>
      </c>
      <c r="J3343" s="29" t="s">
        <v>8</v>
      </c>
      <c r="K3343" s="33" t="s">
        <v>370</v>
      </c>
      <c r="L3343" s="33" t="s">
        <v>8614</v>
      </c>
      <c r="M3343" s="29" t="s">
        <v>1523</v>
      </c>
      <c r="N3343" s="29">
        <v>0</v>
      </c>
      <c r="O3343" s="29" t="s">
        <v>47</v>
      </c>
      <c r="P3343" s="33">
        <v>3</v>
      </c>
      <c r="Q3343" s="33" t="s">
        <v>388</v>
      </c>
      <c r="R3343" s="80" t="s">
        <v>49</v>
      </c>
      <c r="S3343" s="81" t="s">
        <v>50</v>
      </c>
      <c r="T3343" s="81" t="s">
        <v>51</v>
      </c>
      <c r="U3343" s="82" t="s">
        <v>641</v>
      </c>
      <c r="V3343" s="83">
        <v>0</v>
      </c>
      <c r="W3343" s="89">
        <v>0</v>
      </c>
      <c r="X3343" s="85">
        <v>1</v>
      </c>
      <c r="Y3343" s="86">
        <v>1.87</v>
      </c>
      <c r="Z3343" s="82">
        <v>5</v>
      </c>
      <c r="AA3343" s="87">
        <v>0.374</v>
      </c>
      <c r="AB3343" s="83">
        <v>0</v>
      </c>
      <c r="AC3343" s="89">
        <v>0</v>
      </c>
      <c r="AD3343" s="90">
        <v>43556</v>
      </c>
      <c r="AE3343" s="90">
        <v>43556</v>
      </c>
      <c r="AF3343" s="82">
        <v>0</v>
      </c>
      <c r="AG3343" s="84" t="s">
        <v>53</v>
      </c>
      <c r="AH3343" s="83">
        <v>0</v>
      </c>
      <c r="AI3343" s="89">
        <v>0</v>
      </c>
      <c r="AJ3343" s="89">
        <v>0</v>
      </c>
      <c r="AK3343" s="60" t="str">
        <f>+IF(Tabla1[[#This Row],[REQUEST_TY]]="SR MANTENIMIENTO CORRECTIVO", "EMERGENCIA", "OTROS")</f>
        <v>EMERGENCIA</v>
      </c>
      <c r="AL3343" s="6" t="str">
        <f>+_xlfn.IFS(Tabla1[[#This Row],[Veces obj]]&lt;=1,"0-1",Tabla1[[#This Row],[Veces obj]]&lt;=2,"1-2",Tabla1[[#This Row],[Veces obj]]&lt;=3,"2-3",TRUE,"&gt;3")</f>
        <v>0-1</v>
      </c>
      <c r="AM3343" s="60" t="str">
        <f>+_xlfn.IFS(MONTH(Tabla1[[#This Row],[MES]])&lt;=3,"Q1",MONTH(Tabla1[[#This Row],[MES]])&lt;=6,"Q2",MONTH(Tabla1[[#This Row],[MES]])&lt;=9,"Q3",TRUE,"Q4")</f>
        <v>Q2</v>
      </c>
      <c r="AN3343" s="15" t="str">
        <f>+IFERROR(VLOOKUP(Tabla1[[#This Row],[CUENTA]],CTAS[],2,0),"OTROS")</f>
        <v>OTROS</v>
      </c>
      <c r="AP3343" s="15" t="str">
        <f>+IFERROR(VLOOKUP(Tabla1[[#This Row],[EMPLEADO]],IS[],3,0),"OTROS")</f>
        <v>OTROS</v>
      </c>
      <c r="AQ3343" s="15" t="str">
        <f>+IFERROR(VLOOKUP(Tabla1[[#This Row],[EMPLEADO]],IS[[NÓMINA]:[INGENIERO]],2,0),"OTROS")</f>
        <v>OTROS</v>
      </c>
    </row>
    <row r="3344" spans="1:43" x14ac:dyDescent="0.25">
      <c r="A3344" s="28" t="s">
        <v>10019</v>
      </c>
      <c r="B3344" s="29">
        <v>1</v>
      </c>
      <c r="C3344" s="29" t="s">
        <v>10117</v>
      </c>
      <c r="D3344" s="30" t="s">
        <v>38</v>
      </c>
      <c r="E3344" s="31" t="s">
        <v>7217</v>
      </c>
      <c r="F3344" s="31" t="s">
        <v>9974</v>
      </c>
      <c r="G3344" s="88" t="s">
        <v>7518</v>
      </c>
      <c r="H3344" s="29" t="s">
        <v>79</v>
      </c>
      <c r="I3344" s="32" t="s">
        <v>43</v>
      </c>
      <c r="J3344" s="29" t="s">
        <v>8</v>
      </c>
      <c r="K3344" s="33" t="s">
        <v>6140</v>
      </c>
      <c r="L3344" s="33" t="s">
        <v>6141</v>
      </c>
      <c r="M3344" s="29" t="s">
        <v>6142</v>
      </c>
      <c r="N3344" s="29">
        <v>0</v>
      </c>
      <c r="O3344" s="29" t="s">
        <v>47</v>
      </c>
      <c r="P3344" s="33">
        <v>20</v>
      </c>
      <c r="Q3344" s="33" t="s">
        <v>62</v>
      </c>
      <c r="R3344" s="80" t="s">
        <v>138</v>
      </c>
      <c r="S3344" s="81" t="s">
        <v>139</v>
      </c>
      <c r="T3344" s="81" t="s">
        <v>51</v>
      </c>
      <c r="U3344" s="82" t="s">
        <v>262</v>
      </c>
      <c r="V3344" s="83">
        <v>1.05</v>
      </c>
      <c r="W3344" s="89">
        <v>1651.6500000000003</v>
      </c>
      <c r="X3344" s="85">
        <v>1</v>
      </c>
      <c r="Y3344" s="86">
        <v>0.03</v>
      </c>
      <c r="Z3344" s="82">
        <v>4</v>
      </c>
      <c r="AA3344" s="87">
        <v>7.4999999999999997E-3</v>
      </c>
      <c r="AB3344" s="83">
        <v>0</v>
      </c>
      <c r="AC3344" s="89">
        <v>0</v>
      </c>
      <c r="AD3344" s="90">
        <v>43553</v>
      </c>
      <c r="AE3344" s="90">
        <v>43556</v>
      </c>
      <c r="AF3344" s="82">
        <v>1</v>
      </c>
      <c r="AG3344" s="84" t="s">
        <v>53</v>
      </c>
      <c r="AH3344" s="83">
        <v>0</v>
      </c>
      <c r="AI3344" s="89">
        <v>0</v>
      </c>
      <c r="AJ3344" s="89">
        <v>0</v>
      </c>
      <c r="AK3344" s="60" t="str">
        <f>+IF(Tabla1[[#This Row],[REQUEST_TY]]="SR MANTENIMIENTO CORRECTIVO", "EMERGENCIA", "OTROS")</f>
        <v>EMERGENCIA</v>
      </c>
      <c r="AL3344" s="6" t="str">
        <f>+_xlfn.IFS(Tabla1[[#This Row],[Veces obj]]&lt;=1,"0-1",Tabla1[[#This Row],[Veces obj]]&lt;=2,"1-2",Tabla1[[#This Row],[Veces obj]]&lt;=3,"2-3",TRUE,"&gt;3")</f>
        <v>0-1</v>
      </c>
      <c r="AM3344" s="60" t="str">
        <f>+_xlfn.IFS(MONTH(Tabla1[[#This Row],[MES]])&lt;=3,"Q1",MONTH(Tabla1[[#This Row],[MES]])&lt;=6,"Q2",MONTH(Tabla1[[#This Row],[MES]])&lt;=9,"Q3",TRUE,"Q4")</f>
        <v>Q2</v>
      </c>
      <c r="AN3344" s="15" t="str">
        <f>+IFERROR(VLOOKUP(Tabla1[[#This Row],[CUENTA]],CTAS[],2,0),"OTROS")</f>
        <v>OTROS</v>
      </c>
      <c r="AP3344" s="15" t="str">
        <f>+IFERROR(VLOOKUP(Tabla1[[#This Row],[EMPLEADO]],IS[],3,0),"OTROS")</f>
        <v>OTROS</v>
      </c>
      <c r="AQ3344" s="15" t="str">
        <f>+IFERROR(VLOOKUP(Tabla1[[#This Row],[EMPLEADO]],IS[[NÓMINA]:[INGENIERO]],2,0),"OTROS")</f>
        <v>OTROS</v>
      </c>
    </row>
    <row r="3345" spans="1:43" x14ac:dyDescent="0.25">
      <c r="A3345" s="28" t="s">
        <v>10019</v>
      </c>
      <c r="B3345" s="29">
        <v>1</v>
      </c>
      <c r="C3345" s="29" t="s">
        <v>10118</v>
      </c>
      <c r="D3345" s="30" t="s">
        <v>38</v>
      </c>
      <c r="E3345" s="31" t="s">
        <v>76</v>
      </c>
      <c r="F3345" s="31" t="s">
        <v>10119</v>
      </c>
      <c r="G3345" s="88" t="s">
        <v>5590</v>
      </c>
      <c r="H3345" s="29" t="s">
        <v>1572</v>
      </c>
      <c r="I3345" s="32" t="s">
        <v>43</v>
      </c>
      <c r="J3345" s="29" t="s">
        <v>8</v>
      </c>
      <c r="K3345" s="33" t="s">
        <v>102</v>
      </c>
      <c r="L3345" s="33" t="s">
        <v>3190</v>
      </c>
      <c r="M3345" s="29" t="s">
        <v>1868</v>
      </c>
      <c r="N3345" s="29">
        <v>0</v>
      </c>
      <c r="O3345" s="29" t="s">
        <v>47</v>
      </c>
      <c r="P3345" s="33">
        <v>17</v>
      </c>
      <c r="Q3345" s="33" t="s">
        <v>62</v>
      </c>
      <c r="R3345" s="80" t="s">
        <v>63</v>
      </c>
      <c r="S3345" s="81" t="s">
        <v>64</v>
      </c>
      <c r="T3345" s="81" t="s">
        <v>51</v>
      </c>
      <c r="U3345" s="82" t="s">
        <v>65</v>
      </c>
      <c r="V3345" s="83">
        <v>0.8</v>
      </c>
      <c r="W3345" s="89">
        <v>1092</v>
      </c>
      <c r="X3345" s="85">
        <v>1</v>
      </c>
      <c r="Y3345" s="86">
        <v>0.98</v>
      </c>
      <c r="Z3345" s="82">
        <v>5</v>
      </c>
      <c r="AA3345" s="87">
        <v>0.19600000000000001</v>
      </c>
      <c r="AB3345" s="83">
        <v>0</v>
      </c>
      <c r="AC3345" s="89">
        <v>0</v>
      </c>
      <c r="AD3345" s="90">
        <v>43553</v>
      </c>
      <c r="AE3345" s="90">
        <v>43556</v>
      </c>
      <c r="AF3345" s="82">
        <v>1</v>
      </c>
      <c r="AG3345" s="84" t="s">
        <v>53</v>
      </c>
      <c r="AH3345" s="83">
        <v>0</v>
      </c>
      <c r="AI3345" s="89">
        <v>0</v>
      </c>
      <c r="AJ3345" s="89">
        <v>0</v>
      </c>
      <c r="AK3345" s="60" t="str">
        <f>+IF(Tabla1[[#This Row],[REQUEST_TY]]="SR MANTENIMIENTO CORRECTIVO", "EMERGENCIA", "OTROS")</f>
        <v>EMERGENCIA</v>
      </c>
      <c r="AL3345" s="6" t="str">
        <f>+_xlfn.IFS(Tabla1[[#This Row],[Veces obj]]&lt;=1,"0-1",Tabla1[[#This Row],[Veces obj]]&lt;=2,"1-2",Tabla1[[#This Row],[Veces obj]]&lt;=3,"2-3",TRUE,"&gt;3")</f>
        <v>0-1</v>
      </c>
      <c r="AM3345" s="60" t="str">
        <f>+_xlfn.IFS(MONTH(Tabla1[[#This Row],[MES]])&lt;=3,"Q1",MONTH(Tabla1[[#This Row],[MES]])&lt;=6,"Q2",MONTH(Tabla1[[#This Row],[MES]])&lt;=9,"Q3",TRUE,"Q4")</f>
        <v>Q2</v>
      </c>
      <c r="AN3345" s="15" t="str">
        <f>+IFERROR(VLOOKUP(Tabla1[[#This Row],[CUENTA]],CTAS[],2,0),"OTROS")</f>
        <v>OTROS</v>
      </c>
      <c r="AP3345" s="15" t="str">
        <f>+IFERROR(VLOOKUP(Tabla1[[#This Row],[EMPLEADO]],IS[],3,0),"OTROS")</f>
        <v>OTROS</v>
      </c>
      <c r="AQ3345" s="15" t="str">
        <f>+IFERROR(VLOOKUP(Tabla1[[#This Row],[EMPLEADO]],IS[[NÓMINA]:[INGENIERO]],2,0),"OTROS")</f>
        <v>OTROS</v>
      </c>
    </row>
    <row r="3346" spans="1:43" x14ac:dyDescent="0.25">
      <c r="A3346" s="28" t="s">
        <v>10019</v>
      </c>
      <c r="B3346" s="29">
        <v>1</v>
      </c>
      <c r="C3346" s="29" t="s">
        <v>10120</v>
      </c>
      <c r="D3346" s="30" t="s">
        <v>38</v>
      </c>
      <c r="E3346" s="31" t="s">
        <v>850</v>
      </c>
      <c r="F3346" s="31" t="s">
        <v>10121</v>
      </c>
      <c r="G3346" s="88" t="s">
        <v>2119</v>
      </c>
      <c r="H3346" s="29" t="s">
        <v>266</v>
      </c>
      <c r="I3346" s="32" t="s">
        <v>43</v>
      </c>
      <c r="J3346" s="29" t="s">
        <v>8</v>
      </c>
      <c r="K3346" s="33" t="s">
        <v>240</v>
      </c>
      <c r="L3346" s="33" t="s">
        <v>241</v>
      </c>
      <c r="M3346" s="29" t="s">
        <v>94</v>
      </c>
      <c r="N3346" s="29">
        <v>0</v>
      </c>
      <c r="O3346" s="29" t="s">
        <v>47</v>
      </c>
      <c r="P3346" s="33">
        <v>50</v>
      </c>
      <c r="Q3346" s="33" t="s">
        <v>82</v>
      </c>
      <c r="R3346" s="80" t="s">
        <v>242</v>
      </c>
      <c r="S3346" s="81" t="s">
        <v>64</v>
      </c>
      <c r="T3346" s="81" t="s">
        <v>51</v>
      </c>
      <c r="U3346" s="82" t="s">
        <v>83</v>
      </c>
      <c r="V3346" s="83">
        <v>1.05</v>
      </c>
      <c r="W3346" s="89">
        <v>1433.25</v>
      </c>
      <c r="X3346" s="85">
        <v>1</v>
      </c>
      <c r="Y3346" s="86">
        <v>2.73</v>
      </c>
      <c r="Z3346" s="82">
        <v>5</v>
      </c>
      <c r="AA3346" s="87">
        <v>0.54600000000000004</v>
      </c>
      <c r="AB3346" s="83">
        <v>0</v>
      </c>
      <c r="AC3346" s="89">
        <v>0</v>
      </c>
      <c r="AD3346" s="90">
        <v>43553</v>
      </c>
      <c r="AE3346" s="90">
        <v>43556</v>
      </c>
      <c r="AF3346" s="82">
        <v>1</v>
      </c>
      <c r="AG3346" s="84" t="s">
        <v>53</v>
      </c>
      <c r="AH3346" s="83">
        <v>0</v>
      </c>
      <c r="AI3346" s="89">
        <v>0</v>
      </c>
      <c r="AJ3346" s="89">
        <v>0</v>
      </c>
      <c r="AK3346" s="60" t="str">
        <f>+IF(Tabla1[[#This Row],[REQUEST_TY]]="SR MANTENIMIENTO CORRECTIVO", "EMERGENCIA", "OTROS")</f>
        <v>EMERGENCIA</v>
      </c>
      <c r="AL3346" s="6" t="str">
        <f>+_xlfn.IFS(Tabla1[[#This Row],[Veces obj]]&lt;=1,"0-1",Tabla1[[#This Row],[Veces obj]]&lt;=2,"1-2",Tabla1[[#This Row],[Veces obj]]&lt;=3,"2-3",TRUE,"&gt;3")</f>
        <v>0-1</v>
      </c>
      <c r="AM3346" s="60" t="str">
        <f>+_xlfn.IFS(MONTH(Tabla1[[#This Row],[MES]])&lt;=3,"Q1",MONTH(Tabla1[[#This Row],[MES]])&lt;=6,"Q2",MONTH(Tabla1[[#This Row],[MES]])&lt;=9,"Q3",TRUE,"Q4")</f>
        <v>Q2</v>
      </c>
      <c r="AN3346" s="15" t="str">
        <f>+IFERROR(VLOOKUP(Tabla1[[#This Row],[CUENTA]],CTAS[],2,0),"OTROS")</f>
        <v>OTROS</v>
      </c>
      <c r="AP3346" s="15" t="str">
        <f>+IFERROR(VLOOKUP(Tabla1[[#This Row],[EMPLEADO]],IS[],3,0),"OTROS")</f>
        <v>JUAREZ</v>
      </c>
      <c r="AQ3346" s="15" t="str">
        <f>+IFERROR(VLOOKUP(Tabla1[[#This Row],[EMPLEADO]],IS[[NÓMINA]:[INGENIERO]],2,0),"OTROS")</f>
        <v>CESAR MAR</v>
      </c>
    </row>
    <row r="3347" spans="1:43" x14ac:dyDescent="0.25">
      <c r="A3347" s="28" t="s">
        <v>10019</v>
      </c>
      <c r="B3347" s="29">
        <v>1</v>
      </c>
      <c r="C3347" s="29" t="s">
        <v>10122</v>
      </c>
      <c r="D3347" s="30" t="s">
        <v>38</v>
      </c>
      <c r="E3347" s="31" t="s">
        <v>133</v>
      </c>
      <c r="F3347" s="31" t="s">
        <v>10123</v>
      </c>
      <c r="G3347" s="88" t="s">
        <v>2368</v>
      </c>
      <c r="H3347" s="29" t="s">
        <v>266</v>
      </c>
      <c r="I3347" s="32" t="s">
        <v>43</v>
      </c>
      <c r="J3347" s="29" t="s">
        <v>8</v>
      </c>
      <c r="K3347" s="33" t="s">
        <v>59</v>
      </c>
      <c r="L3347" s="33" t="s">
        <v>1102</v>
      </c>
      <c r="M3347" s="29" t="s">
        <v>73</v>
      </c>
      <c r="N3347" s="29">
        <v>0</v>
      </c>
      <c r="O3347" s="29" t="s">
        <v>47</v>
      </c>
      <c r="P3347" s="33">
        <v>4</v>
      </c>
      <c r="Q3347" s="33" t="s">
        <v>207</v>
      </c>
      <c r="R3347" s="80" t="s">
        <v>138</v>
      </c>
      <c r="S3347" s="81" t="s">
        <v>139</v>
      </c>
      <c r="T3347" s="81" t="s">
        <v>51</v>
      </c>
      <c r="U3347" s="82" t="s">
        <v>879</v>
      </c>
      <c r="V3347" s="83">
        <v>0.6</v>
      </c>
      <c r="W3347" s="89">
        <v>943.80000000000007</v>
      </c>
      <c r="X3347" s="85">
        <v>1</v>
      </c>
      <c r="Y3347" s="86">
        <v>0.91</v>
      </c>
      <c r="Z3347" s="82">
        <v>4</v>
      </c>
      <c r="AA3347" s="87">
        <v>0.22750000000000001</v>
      </c>
      <c r="AB3347" s="83">
        <v>0</v>
      </c>
      <c r="AC3347" s="89">
        <v>0</v>
      </c>
      <c r="AD3347" s="90">
        <v>43553</v>
      </c>
      <c r="AE3347" s="90">
        <v>43556</v>
      </c>
      <c r="AF3347" s="82">
        <v>1</v>
      </c>
      <c r="AG3347" s="84" t="s">
        <v>53</v>
      </c>
      <c r="AH3347" s="83">
        <v>0</v>
      </c>
      <c r="AI3347" s="89">
        <v>0</v>
      </c>
      <c r="AJ3347" s="89">
        <v>0</v>
      </c>
      <c r="AK3347" s="60" t="str">
        <f>+IF(Tabla1[[#This Row],[REQUEST_TY]]="SR MANTENIMIENTO CORRECTIVO", "EMERGENCIA", "OTROS")</f>
        <v>EMERGENCIA</v>
      </c>
      <c r="AL3347" s="6" t="str">
        <f>+_xlfn.IFS(Tabla1[[#This Row],[Veces obj]]&lt;=1,"0-1",Tabla1[[#This Row],[Veces obj]]&lt;=2,"1-2",Tabla1[[#This Row],[Veces obj]]&lt;=3,"2-3",TRUE,"&gt;3")</f>
        <v>0-1</v>
      </c>
      <c r="AM3347" s="60" t="str">
        <f>+_xlfn.IFS(MONTH(Tabla1[[#This Row],[MES]])&lt;=3,"Q1",MONTH(Tabla1[[#This Row],[MES]])&lt;=6,"Q2",MONTH(Tabla1[[#This Row],[MES]])&lt;=9,"Q3",TRUE,"Q4")</f>
        <v>Q2</v>
      </c>
      <c r="AN3347" s="15" t="str">
        <f>+IFERROR(VLOOKUP(Tabla1[[#This Row],[CUENTA]],CTAS[],2,0),"OTROS")</f>
        <v>OTROS</v>
      </c>
      <c r="AP3347" s="15" t="str">
        <f>+IFERROR(VLOOKUP(Tabla1[[#This Row],[EMPLEADO]],IS[],3,0),"OTROS")</f>
        <v>JUAREZ</v>
      </c>
      <c r="AQ3347" s="15" t="str">
        <f>+IFERROR(VLOOKUP(Tabla1[[#This Row],[EMPLEADO]],IS[[NÓMINA]:[INGENIERO]],2,0),"OTROS")</f>
        <v>CESAR MAR</v>
      </c>
    </row>
    <row r="3348" spans="1:43" x14ac:dyDescent="0.25">
      <c r="A3348" s="28" t="s">
        <v>10019</v>
      </c>
      <c r="B3348" s="29">
        <v>1</v>
      </c>
      <c r="C3348" s="29" t="s">
        <v>10124</v>
      </c>
      <c r="D3348" s="30" t="s">
        <v>38</v>
      </c>
      <c r="E3348" s="31" t="s">
        <v>133</v>
      </c>
      <c r="F3348" s="31" t="s">
        <v>10125</v>
      </c>
      <c r="G3348" s="88" t="s">
        <v>2789</v>
      </c>
      <c r="H3348" s="29" t="s">
        <v>740</v>
      </c>
      <c r="I3348" s="32" t="s">
        <v>43</v>
      </c>
      <c r="J3348" s="29" t="s">
        <v>8</v>
      </c>
      <c r="K3348" s="33" t="s">
        <v>59</v>
      </c>
      <c r="L3348" s="33" t="s">
        <v>1430</v>
      </c>
      <c r="M3348" s="29" t="s">
        <v>530</v>
      </c>
      <c r="N3348" s="29">
        <v>0</v>
      </c>
      <c r="O3348" s="29" t="s">
        <v>47</v>
      </c>
      <c r="P3348" s="33">
        <v>36</v>
      </c>
      <c r="Q3348" s="33" t="s">
        <v>82</v>
      </c>
      <c r="R3348" s="80" t="s">
        <v>138</v>
      </c>
      <c r="S3348" s="81" t="s">
        <v>139</v>
      </c>
      <c r="T3348" s="81" t="s">
        <v>51</v>
      </c>
      <c r="U3348" s="82" t="s">
        <v>140</v>
      </c>
      <c r="V3348" s="83">
        <v>1.1000000000000001</v>
      </c>
      <c r="W3348" s="89">
        <v>1730.3000000000004</v>
      </c>
      <c r="X3348" s="85">
        <v>1</v>
      </c>
      <c r="Y3348" s="86">
        <v>1.42</v>
      </c>
      <c r="Z3348" s="82">
        <v>4</v>
      </c>
      <c r="AA3348" s="87">
        <v>0.35499999999999998</v>
      </c>
      <c r="AB3348" s="83">
        <v>0</v>
      </c>
      <c r="AC3348" s="89">
        <v>0</v>
      </c>
      <c r="AD3348" s="90">
        <v>43556</v>
      </c>
      <c r="AE3348" s="90">
        <v>43557</v>
      </c>
      <c r="AF3348" s="82">
        <v>1</v>
      </c>
      <c r="AG3348" s="84" t="s">
        <v>53</v>
      </c>
      <c r="AH3348" s="83">
        <v>0</v>
      </c>
      <c r="AI3348" s="89">
        <v>0</v>
      </c>
      <c r="AJ3348" s="89">
        <v>0</v>
      </c>
      <c r="AK3348" s="60" t="str">
        <f>+IF(Tabla1[[#This Row],[REQUEST_TY]]="SR MANTENIMIENTO CORRECTIVO", "EMERGENCIA", "OTROS")</f>
        <v>EMERGENCIA</v>
      </c>
      <c r="AL3348" s="6" t="str">
        <f>+_xlfn.IFS(Tabla1[[#This Row],[Veces obj]]&lt;=1,"0-1",Tabla1[[#This Row],[Veces obj]]&lt;=2,"1-2",Tabla1[[#This Row],[Veces obj]]&lt;=3,"2-3",TRUE,"&gt;3")</f>
        <v>0-1</v>
      </c>
      <c r="AM3348" s="60" t="str">
        <f>+_xlfn.IFS(MONTH(Tabla1[[#This Row],[MES]])&lt;=3,"Q1",MONTH(Tabla1[[#This Row],[MES]])&lt;=6,"Q2",MONTH(Tabla1[[#This Row],[MES]])&lt;=9,"Q3",TRUE,"Q4")</f>
        <v>Q2</v>
      </c>
      <c r="AN3348" s="15" t="str">
        <f>+IFERROR(VLOOKUP(Tabla1[[#This Row],[CUENTA]],CTAS[],2,0),"OTROS")</f>
        <v>OTROS</v>
      </c>
      <c r="AP3348" s="15" t="str">
        <f>+IFERROR(VLOOKUP(Tabla1[[#This Row],[EMPLEADO]],IS[],3,0),"OTROS")</f>
        <v>OTROS</v>
      </c>
      <c r="AQ3348" s="15" t="str">
        <f>+IFERROR(VLOOKUP(Tabla1[[#This Row],[EMPLEADO]],IS[[NÓMINA]:[INGENIERO]],2,0),"OTROS")</f>
        <v>OTROS</v>
      </c>
    </row>
    <row r="3349" spans="1:43" x14ac:dyDescent="0.25">
      <c r="A3349" s="28" t="s">
        <v>10019</v>
      </c>
      <c r="B3349" s="29">
        <v>1</v>
      </c>
      <c r="C3349" s="29" t="s">
        <v>10126</v>
      </c>
      <c r="D3349" s="30" t="s">
        <v>38</v>
      </c>
      <c r="E3349" s="31" t="s">
        <v>76</v>
      </c>
      <c r="F3349" s="31" t="s">
        <v>10127</v>
      </c>
      <c r="G3349" s="88" t="s">
        <v>499</v>
      </c>
      <c r="H3349" s="29" t="s">
        <v>915</v>
      </c>
      <c r="I3349" s="32" t="s">
        <v>43</v>
      </c>
      <c r="J3349" s="29" t="s">
        <v>8</v>
      </c>
      <c r="K3349" s="33" t="s">
        <v>102</v>
      </c>
      <c r="L3349" s="33" t="s">
        <v>500</v>
      </c>
      <c r="M3349" s="29" t="s">
        <v>310</v>
      </c>
      <c r="N3349" s="29">
        <v>0</v>
      </c>
      <c r="O3349" s="29" t="s">
        <v>47</v>
      </c>
      <c r="P3349" s="33">
        <v>8</v>
      </c>
      <c r="Q3349" s="33" t="s">
        <v>194</v>
      </c>
      <c r="R3349" s="80" t="s">
        <v>63</v>
      </c>
      <c r="S3349" s="81" t="s">
        <v>64</v>
      </c>
      <c r="T3349" s="81" t="s">
        <v>51</v>
      </c>
      <c r="U3349" s="82" t="s">
        <v>195</v>
      </c>
      <c r="V3349" s="83">
        <v>0.6</v>
      </c>
      <c r="W3349" s="89">
        <v>819</v>
      </c>
      <c r="X3349" s="85">
        <v>1</v>
      </c>
      <c r="Y3349" s="86">
        <v>0</v>
      </c>
      <c r="Z3349" s="82">
        <v>5</v>
      </c>
      <c r="AA3349" s="87">
        <v>0</v>
      </c>
      <c r="AB3349" s="83">
        <v>0</v>
      </c>
      <c r="AC3349" s="89">
        <v>0</v>
      </c>
      <c r="AD3349" s="90">
        <v>43556</v>
      </c>
      <c r="AE3349" s="90">
        <v>43557</v>
      </c>
      <c r="AF3349" s="82">
        <v>1</v>
      </c>
      <c r="AG3349" s="84" t="s">
        <v>53</v>
      </c>
      <c r="AH3349" s="83">
        <v>0</v>
      </c>
      <c r="AI3349" s="89">
        <v>0</v>
      </c>
      <c r="AJ3349" s="89">
        <v>0</v>
      </c>
      <c r="AK3349" s="60" t="str">
        <f>+IF(Tabla1[[#This Row],[REQUEST_TY]]="SR MANTENIMIENTO CORRECTIVO", "EMERGENCIA", "OTROS")</f>
        <v>EMERGENCIA</v>
      </c>
      <c r="AL3349" s="6" t="str">
        <f>+_xlfn.IFS(Tabla1[[#This Row],[Veces obj]]&lt;=1,"0-1",Tabla1[[#This Row],[Veces obj]]&lt;=2,"1-2",Tabla1[[#This Row],[Veces obj]]&lt;=3,"2-3",TRUE,"&gt;3")</f>
        <v>0-1</v>
      </c>
      <c r="AM3349" s="60" t="str">
        <f>+_xlfn.IFS(MONTH(Tabla1[[#This Row],[MES]])&lt;=3,"Q1",MONTH(Tabla1[[#This Row],[MES]])&lt;=6,"Q2",MONTH(Tabla1[[#This Row],[MES]])&lt;=9,"Q3",TRUE,"Q4")</f>
        <v>Q2</v>
      </c>
      <c r="AN3349" s="15" t="str">
        <f>+IFERROR(VLOOKUP(Tabla1[[#This Row],[CUENTA]],CTAS[],2,0),"OTROS")</f>
        <v>OTROS</v>
      </c>
      <c r="AP3349" s="15" t="str">
        <f>+IFERROR(VLOOKUP(Tabla1[[#This Row],[EMPLEADO]],IS[],3,0),"OTROS")</f>
        <v>OTROS</v>
      </c>
      <c r="AQ3349" s="15" t="str">
        <f>+IFERROR(VLOOKUP(Tabla1[[#This Row],[EMPLEADO]],IS[[NÓMINA]:[INGENIERO]],2,0),"OTROS")</f>
        <v>OTROS</v>
      </c>
    </row>
    <row r="3350" spans="1:43" x14ac:dyDescent="0.25">
      <c r="A3350" s="28" t="s">
        <v>10019</v>
      </c>
      <c r="B3350" s="29">
        <v>1</v>
      </c>
      <c r="C3350" s="29" t="s">
        <v>10128</v>
      </c>
      <c r="D3350" s="30" t="s">
        <v>38</v>
      </c>
      <c r="E3350" s="31" t="s">
        <v>190</v>
      </c>
      <c r="F3350" s="31" t="s">
        <v>10129</v>
      </c>
      <c r="G3350" s="88" t="s">
        <v>192</v>
      </c>
      <c r="H3350" s="29" t="s">
        <v>150</v>
      </c>
      <c r="I3350" s="32" t="s">
        <v>43</v>
      </c>
      <c r="J3350" s="29" t="s">
        <v>8</v>
      </c>
      <c r="K3350" s="33" t="s">
        <v>151</v>
      </c>
      <c r="L3350" s="33" t="s">
        <v>193</v>
      </c>
      <c r="M3350" s="29" t="s">
        <v>73</v>
      </c>
      <c r="N3350" s="29">
        <v>0</v>
      </c>
      <c r="O3350" s="29" t="s">
        <v>47</v>
      </c>
      <c r="P3350" s="33">
        <v>10</v>
      </c>
      <c r="Q3350" s="33" t="s">
        <v>194</v>
      </c>
      <c r="R3350" s="80" t="s">
        <v>63</v>
      </c>
      <c r="S3350" s="81" t="s">
        <v>64</v>
      </c>
      <c r="T3350" s="81" t="s">
        <v>51</v>
      </c>
      <c r="U3350" s="82" t="s">
        <v>195</v>
      </c>
      <c r="V3350" s="83">
        <v>0.6</v>
      </c>
      <c r="W3350" s="89">
        <v>819</v>
      </c>
      <c r="X3350" s="85">
        <v>1</v>
      </c>
      <c r="Y3350" s="86">
        <v>2.35</v>
      </c>
      <c r="Z3350" s="82">
        <v>5</v>
      </c>
      <c r="AA3350" s="87">
        <v>0.47000000000000003</v>
      </c>
      <c r="AB3350" s="83">
        <v>0</v>
      </c>
      <c r="AC3350" s="89">
        <v>0</v>
      </c>
      <c r="AD3350" s="90">
        <v>43556</v>
      </c>
      <c r="AE3350" s="90">
        <v>43557</v>
      </c>
      <c r="AF3350" s="82">
        <v>1</v>
      </c>
      <c r="AG3350" s="84" t="s">
        <v>53</v>
      </c>
      <c r="AH3350" s="83">
        <v>0</v>
      </c>
      <c r="AI3350" s="89">
        <v>0</v>
      </c>
      <c r="AJ3350" s="89">
        <v>0</v>
      </c>
      <c r="AK3350" s="60" t="str">
        <f>+IF(Tabla1[[#This Row],[REQUEST_TY]]="SR MANTENIMIENTO CORRECTIVO", "EMERGENCIA", "OTROS")</f>
        <v>EMERGENCIA</v>
      </c>
      <c r="AL3350" s="6" t="str">
        <f>+_xlfn.IFS(Tabla1[[#This Row],[Veces obj]]&lt;=1,"0-1",Tabla1[[#This Row],[Veces obj]]&lt;=2,"1-2",Tabla1[[#This Row],[Veces obj]]&lt;=3,"2-3",TRUE,"&gt;3")</f>
        <v>0-1</v>
      </c>
      <c r="AM3350" s="60" t="str">
        <f>+_xlfn.IFS(MONTH(Tabla1[[#This Row],[MES]])&lt;=3,"Q1",MONTH(Tabla1[[#This Row],[MES]])&lt;=6,"Q2",MONTH(Tabla1[[#This Row],[MES]])&lt;=9,"Q3",TRUE,"Q4")</f>
        <v>Q2</v>
      </c>
      <c r="AN3350" s="15" t="str">
        <f>+IFERROR(VLOOKUP(Tabla1[[#This Row],[CUENTA]],CTAS[],2,0),"OTROS")</f>
        <v>HONEYWELL</v>
      </c>
      <c r="AP3350" s="15" t="str">
        <f>+IFERROR(VLOOKUP(Tabla1[[#This Row],[EMPLEADO]],IS[],3,0),"OTROS")</f>
        <v>JUAREZ</v>
      </c>
      <c r="AQ3350" s="15" t="str">
        <f>+IFERROR(VLOOKUP(Tabla1[[#This Row],[EMPLEADO]],IS[[NÓMINA]:[INGENIERO]],2,0),"OTROS")</f>
        <v>CARLOS MONTOYA</v>
      </c>
    </row>
    <row r="3351" spans="1:43" x14ac:dyDescent="0.25">
      <c r="A3351" s="28" t="s">
        <v>10019</v>
      </c>
      <c r="B3351" s="29">
        <v>1</v>
      </c>
      <c r="C3351" s="29" t="s">
        <v>10130</v>
      </c>
      <c r="D3351" s="30" t="s">
        <v>38</v>
      </c>
      <c r="E3351" s="31" t="s">
        <v>535</v>
      </c>
      <c r="F3351" s="31" t="s">
        <v>10131</v>
      </c>
      <c r="G3351" s="88" t="s">
        <v>10132</v>
      </c>
      <c r="H3351" s="29" t="s">
        <v>116</v>
      </c>
      <c r="I3351" s="32" t="s">
        <v>43</v>
      </c>
      <c r="J3351" s="29" t="s">
        <v>8</v>
      </c>
      <c r="K3351" s="33" t="s">
        <v>117</v>
      </c>
      <c r="L3351" s="33" t="s">
        <v>10133</v>
      </c>
      <c r="M3351" s="29" t="s">
        <v>119</v>
      </c>
      <c r="N3351" s="29">
        <v>0</v>
      </c>
      <c r="O3351" s="29" t="s">
        <v>47</v>
      </c>
      <c r="P3351" s="33">
        <v>210</v>
      </c>
      <c r="Q3351" s="33" t="s">
        <v>48</v>
      </c>
      <c r="R3351" s="80" t="s">
        <v>49</v>
      </c>
      <c r="S3351" s="81" t="s">
        <v>50</v>
      </c>
      <c r="T3351" s="81" t="s">
        <v>51</v>
      </c>
      <c r="U3351" s="82" t="s">
        <v>52</v>
      </c>
      <c r="V3351" s="83">
        <v>1.05</v>
      </c>
      <c r="W3351" s="89">
        <v>750.75000000000011</v>
      </c>
      <c r="X3351" s="85">
        <v>1</v>
      </c>
      <c r="Y3351" s="86">
        <v>0</v>
      </c>
      <c r="Z3351" s="82">
        <v>5</v>
      </c>
      <c r="AA3351" s="87">
        <v>0</v>
      </c>
      <c r="AB3351" s="83">
        <v>0</v>
      </c>
      <c r="AC3351" s="89">
        <v>0</v>
      </c>
      <c r="AD3351" s="90">
        <v>43556</v>
      </c>
      <c r="AE3351" s="90">
        <v>43557</v>
      </c>
      <c r="AF3351" s="82">
        <v>1</v>
      </c>
      <c r="AG3351" s="84" t="s">
        <v>53</v>
      </c>
      <c r="AH3351" s="83">
        <v>0</v>
      </c>
      <c r="AI3351" s="89">
        <v>0</v>
      </c>
      <c r="AJ3351" s="89">
        <v>0</v>
      </c>
      <c r="AK3351" s="60" t="str">
        <f>+IF(Tabla1[[#This Row],[REQUEST_TY]]="SR MANTENIMIENTO CORRECTIVO", "EMERGENCIA", "OTROS")</f>
        <v>EMERGENCIA</v>
      </c>
      <c r="AL3351" s="6" t="str">
        <f>+_xlfn.IFS(Tabla1[[#This Row],[Veces obj]]&lt;=1,"0-1",Tabla1[[#This Row],[Veces obj]]&lt;=2,"1-2",Tabla1[[#This Row],[Veces obj]]&lt;=3,"2-3",TRUE,"&gt;3")</f>
        <v>0-1</v>
      </c>
      <c r="AM3351" s="60" t="str">
        <f>+_xlfn.IFS(MONTH(Tabla1[[#This Row],[MES]])&lt;=3,"Q1",MONTH(Tabla1[[#This Row],[MES]])&lt;=6,"Q2",MONTH(Tabla1[[#This Row],[MES]])&lt;=9,"Q3",TRUE,"Q4")</f>
        <v>Q2</v>
      </c>
      <c r="AN3351" s="15" t="str">
        <f>+IFERROR(VLOOKUP(Tabla1[[#This Row],[CUENTA]],CTAS[],2,0),"OTROS")</f>
        <v>OTROS</v>
      </c>
      <c r="AP3351" s="15" t="str">
        <f>+IFERROR(VLOOKUP(Tabla1[[#This Row],[EMPLEADO]],IS[],3,0),"OTROS")</f>
        <v>CHIHUAHUA</v>
      </c>
      <c r="AQ3351" s="15" t="str">
        <f>+IFERROR(VLOOKUP(Tabla1[[#This Row],[EMPLEADO]],IS[[NÓMINA]:[INGENIERO]],2,0),"OTROS")</f>
        <v>FERNANDO CHAVIRA</v>
      </c>
    </row>
    <row r="3352" spans="1:43" x14ac:dyDescent="0.25">
      <c r="A3352" s="28" t="s">
        <v>10019</v>
      </c>
      <c r="B3352" s="29">
        <v>1</v>
      </c>
      <c r="C3352" s="29" t="s">
        <v>10134</v>
      </c>
      <c r="D3352" s="30" t="s">
        <v>38</v>
      </c>
      <c r="E3352" s="31" t="s">
        <v>133</v>
      </c>
      <c r="F3352" s="31" t="s">
        <v>10135</v>
      </c>
      <c r="G3352" s="88" t="s">
        <v>1636</v>
      </c>
      <c r="H3352" s="29" t="s">
        <v>266</v>
      </c>
      <c r="I3352" s="32" t="s">
        <v>43</v>
      </c>
      <c r="J3352" s="29" t="s">
        <v>8</v>
      </c>
      <c r="K3352" s="33" t="s">
        <v>59</v>
      </c>
      <c r="L3352" s="33" t="s">
        <v>1637</v>
      </c>
      <c r="M3352" s="29" t="s">
        <v>94</v>
      </c>
      <c r="N3352" s="29">
        <v>0</v>
      </c>
      <c r="O3352" s="29" t="s">
        <v>47</v>
      </c>
      <c r="P3352" s="33">
        <v>3</v>
      </c>
      <c r="Q3352" s="33" t="s">
        <v>388</v>
      </c>
      <c r="R3352" s="80" t="s">
        <v>138</v>
      </c>
      <c r="S3352" s="81" t="s">
        <v>139</v>
      </c>
      <c r="T3352" s="81" t="s">
        <v>51</v>
      </c>
      <c r="U3352" s="82" t="s">
        <v>872</v>
      </c>
      <c r="V3352" s="83">
        <v>0</v>
      </c>
      <c r="W3352" s="89">
        <v>0</v>
      </c>
      <c r="X3352" s="85">
        <v>1</v>
      </c>
      <c r="Y3352" s="86">
        <v>2.3199999999999998</v>
      </c>
      <c r="Z3352" s="82">
        <v>4</v>
      </c>
      <c r="AA3352" s="87">
        <v>0.57999999999999996</v>
      </c>
      <c r="AB3352" s="83">
        <v>0</v>
      </c>
      <c r="AC3352" s="89">
        <v>0</v>
      </c>
      <c r="AD3352" s="90">
        <v>43556</v>
      </c>
      <c r="AE3352" s="90">
        <v>43557</v>
      </c>
      <c r="AF3352" s="82">
        <v>1</v>
      </c>
      <c r="AG3352" s="84" t="s">
        <v>53</v>
      </c>
      <c r="AH3352" s="83">
        <v>0</v>
      </c>
      <c r="AI3352" s="89">
        <v>0</v>
      </c>
      <c r="AJ3352" s="89">
        <v>0</v>
      </c>
      <c r="AK3352" s="60" t="str">
        <f>+IF(Tabla1[[#This Row],[REQUEST_TY]]="SR MANTENIMIENTO CORRECTIVO", "EMERGENCIA", "OTROS")</f>
        <v>EMERGENCIA</v>
      </c>
      <c r="AL3352" s="6" t="str">
        <f>+_xlfn.IFS(Tabla1[[#This Row],[Veces obj]]&lt;=1,"0-1",Tabla1[[#This Row],[Veces obj]]&lt;=2,"1-2",Tabla1[[#This Row],[Veces obj]]&lt;=3,"2-3",TRUE,"&gt;3")</f>
        <v>0-1</v>
      </c>
      <c r="AM3352" s="60" t="str">
        <f>+_xlfn.IFS(MONTH(Tabla1[[#This Row],[MES]])&lt;=3,"Q1",MONTH(Tabla1[[#This Row],[MES]])&lt;=6,"Q2",MONTH(Tabla1[[#This Row],[MES]])&lt;=9,"Q3",TRUE,"Q4")</f>
        <v>Q2</v>
      </c>
      <c r="AN3352" s="15" t="str">
        <f>+IFERROR(VLOOKUP(Tabla1[[#This Row],[CUENTA]],CTAS[],2,0),"OTROS")</f>
        <v>OTROS</v>
      </c>
      <c r="AP3352" s="15" t="str">
        <f>+IFERROR(VLOOKUP(Tabla1[[#This Row],[EMPLEADO]],IS[],3,0),"OTROS")</f>
        <v>JUAREZ</v>
      </c>
      <c r="AQ3352" s="15" t="str">
        <f>+IFERROR(VLOOKUP(Tabla1[[#This Row],[EMPLEADO]],IS[[NÓMINA]:[INGENIERO]],2,0),"OTROS")</f>
        <v>CESAR MAR</v>
      </c>
    </row>
    <row r="3353" spans="1:43" x14ac:dyDescent="0.25">
      <c r="A3353" s="28" t="s">
        <v>10019</v>
      </c>
      <c r="B3353" s="29">
        <v>1</v>
      </c>
      <c r="C3353" s="29" t="s">
        <v>10136</v>
      </c>
      <c r="D3353" s="30" t="s">
        <v>38</v>
      </c>
      <c r="E3353" s="31" t="s">
        <v>98</v>
      </c>
      <c r="F3353" s="31" t="s">
        <v>10137</v>
      </c>
      <c r="G3353" s="88" t="s">
        <v>7003</v>
      </c>
      <c r="H3353" s="29" t="s">
        <v>646</v>
      </c>
      <c r="I3353" s="32" t="s">
        <v>43</v>
      </c>
      <c r="J3353" s="29" t="s">
        <v>8</v>
      </c>
      <c r="K3353" s="33" t="s">
        <v>102</v>
      </c>
      <c r="L3353" s="33" t="s">
        <v>1608</v>
      </c>
      <c r="M3353" s="29" t="s">
        <v>358</v>
      </c>
      <c r="N3353" s="29">
        <v>0</v>
      </c>
      <c r="O3353" s="29" t="s">
        <v>47</v>
      </c>
      <c r="P3353" s="33">
        <v>11</v>
      </c>
      <c r="Q3353" s="33" t="s">
        <v>194</v>
      </c>
      <c r="R3353" s="80" t="s">
        <v>63</v>
      </c>
      <c r="S3353" s="81" t="s">
        <v>64</v>
      </c>
      <c r="T3353" s="81" t="s">
        <v>51</v>
      </c>
      <c r="U3353" s="82" t="s">
        <v>195</v>
      </c>
      <c r="V3353" s="83">
        <v>0.6</v>
      </c>
      <c r="W3353" s="89">
        <v>819</v>
      </c>
      <c r="X3353" s="85">
        <v>1</v>
      </c>
      <c r="Y3353" s="86">
        <v>1.29</v>
      </c>
      <c r="Z3353" s="82">
        <v>5</v>
      </c>
      <c r="AA3353" s="87">
        <v>0.25800000000000001</v>
      </c>
      <c r="AB3353" s="83">
        <v>0</v>
      </c>
      <c r="AC3353" s="89">
        <v>0</v>
      </c>
      <c r="AD3353" s="90">
        <v>43556</v>
      </c>
      <c r="AE3353" s="90">
        <v>43557</v>
      </c>
      <c r="AF3353" s="82">
        <v>1</v>
      </c>
      <c r="AG3353" s="84" t="s">
        <v>53</v>
      </c>
      <c r="AH3353" s="83">
        <v>0</v>
      </c>
      <c r="AI3353" s="89">
        <v>0</v>
      </c>
      <c r="AJ3353" s="89">
        <v>0</v>
      </c>
      <c r="AK3353" s="60" t="str">
        <f>+IF(Tabla1[[#This Row],[REQUEST_TY]]="SR MANTENIMIENTO CORRECTIVO", "EMERGENCIA", "OTROS")</f>
        <v>EMERGENCIA</v>
      </c>
      <c r="AL3353" s="6" t="str">
        <f>+_xlfn.IFS(Tabla1[[#This Row],[Veces obj]]&lt;=1,"0-1",Tabla1[[#This Row],[Veces obj]]&lt;=2,"1-2",Tabla1[[#This Row],[Veces obj]]&lt;=3,"2-3",TRUE,"&gt;3")</f>
        <v>0-1</v>
      </c>
      <c r="AM3353" s="60" t="str">
        <f>+_xlfn.IFS(MONTH(Tabla1[[#This Row],[MES]])&lt;=3,"Q1",MONTH(Tabla1[[#This Row],[MES]])&lt;=6,"Q2",MONTH(Tabla1[[#This Row],[MES]])&lt;=9,"Q3",TRUE,"Q4")</f>
        <v>Q2</v>
      </c>
      <c r="AN3353" s="15" t="str">
        <f>+IFERROR(VLOOKUP(Tabla1[[#This Row],[CUENTA]],CTAS[],2,0),"OTROS")</f>
        <v>OTROS</v>
      </c>
      <c r="AP3353" s="15" t="str">
        <f>+IFERROR(VLOOKUP(Tabla1[[#This Row],[EMPLEADO]],IS[],3,0),"OTROS")</f>
        <v>OTROS</v>
      </c>
      <c r="AQ3353" s="15" t="str">
        <f>+IFERROR(VLOOKUP(Tabla1[[#This Row],[EMPLEADO]],IS[[NÓMINA]:[INGENIERO]],2,0),"OTROS")</f>
        <v>OTROS</v>
      </c>
    </row>
    <row r="3354" spans="1:43" x14ac:dyDescent="0.25">
      <c r="A3354" s="28" t="s">
        <v>10019</v>
      </c>
      <c r="B3354" s="29">
        <v>1</v>
      </c>
      <c r="C3354" s="29" t="s">
        <v>10138</v>
      </c>
      <c r="D3354" s="30" t="s">
        <v>38</v>
      </c>
      <c r="E3354" s="31" t="s">
        <v>39</v>
      </c>
      <c r="F3354" s="31" t="s">
        <v>10139</v>
      </c>
      <c r="G3354" s="88" t="s">
        <v>10140</v>
      </c>
      <c r="H3354" s="29" t="s">
        <v>58</v>
      </c>
      <c r="I3354" s="32" t="s">
        <v>43</v>
      </c>
      <c r="J3354" s="29" t="s">
        <v>8</v>
      </c>
      <c r="K3354" s="33" t="s">
        <v>2028</v>
      </c>
      <c r="L3354" s="33" t="s">
        <v>2029</v>
      </c>
      <c r="M3354" s="29" t="s">
        <v>736</v>
      </c>
      <c r="N3354" s="29">
        <v>0</v>
      </c>
      <c r="O3354" s="29" t="s">
        <v>47</v>
      </c>
      <c r="P3354" s="33">
        <v>2678</v>
      </c>
      <c r="Q3354" s="33" t="s">
        <v>48</v>
      </c>
      <c r="R3354" s="80" t="s">
        <v>49</v>
      </c>
      <c r="S3354" s="81" t="s">
        <v>50</v>
      </c>
      <c r="T3354" s="81" t="s">
        <v>51</v>
      </c>
      <c r="U3354" s="82" t="s">
        <v>52</v>
      </c>
      <c r="V3354" s="83">
        <v>1.05</v>
      </c>
      <c r="W3354" s="89">
        <v>750.75000000000011</v>
      </c>
      <c r="X3354" s="85">
        <v>1</v>
      </c>
      <c r="Y3354" s="86">
        <v>3.31</v>
      </c>
      <c r="Z3354" s="82">
        <v>5</v>
      </c>
      <c r="AA3354" s="87">
        <v>0.66200000000000003</v>
      </c>
      <c r="AB3354" s="83">
        <v>0</v>
      </c>
      <c r="AC3354" s="89">
        <v>0</v>
      </c>
      <c r="AD3354" s="90">
        <v>43556</v>
      </c>
      <c r="AE3354" s="90">
        <v>43557</v>
      </c>
      <c r="AF3354" s="82">
        <v>1</v>
      </c>
      <c r="AG3354" s="84" t="s">
        <v>53</v>
      </c>
      <c r="AH3354" s="83">
        <v>0</v>
      </c>
      <c r="AI3354" s="89">
        <v>0</v>
      </c>
      <c r="AJ3354" s="89">
        <v>0</v>
      </c>
      <c r="AK3354" s="60" t="str">
        <f>+IF(Tabla1[[#This Row],[REQUEST_TY]]="SR MANTENIMIENTO CORRECTIVO", "EMERGENCIA", "OTROS")</f>
        <v>EMERGENCIA</v>
      </c>
      <c r="AL3354" s="6" t="str">
        <f>+_xlfn.IFS(Tabla1[[#This Row],[Veces obj]]&lt;=1,"0-1",Tabla1[[#This Row],[Veces obj]]&lt;=2,"1-2",Tabla1[[#This Row],[Veces obj]]&lt;=3,"2-3",TRUE,"&gt;3")</f>
        <v>0-1</v>
      </c>
      <c r="AM3354" s="60" t="str">
        <f>+_xlfn.IFS(MONTH(Tabla1[[#This Row],[MES]])&lt;=3,"Q1",MONTH(Tabla1[[#This Row],[MES]])&lt;=6,"Q2",MONTH(Tabla1[[#This Row],[MES]])&lt;=9,"Q3",TRUE,"Q4")</f>
        <v>Q2</v>
      </c>
      <c r="AN3354" s="15" t="str">
        <f>+IFERROR(VLOOKUP(Tabla1[[#This Row],[CUENTA]],CTAS[],2,0),"OTROS")</f>
        <v>OTROS</v>
      </c>
      <c r="AP3354" s="15" t="str">
        <f>+IFERROR(VLOOKUP(Tabla1[[#This Row],[EMPLEADO]],IS[],3,0),"OTROS")</f>
        <v>OTROS</v>
      </c>
      <c r="AQ3354" s="15" t="str">
        <f>+IFERROR(VLOOKUP(Tabla1[[#This Row],[EMPLEADO]],IS[[NÓMINA]:[INGENIERO]],2,0),"OTROS")</f>
        <v>OTROS</v>
      </c>
    </row>
    <row r="3355" spans="1:43" x14ac:dyDescent="0.25">
      <c r="A3355" s="28" t="s">
        <v>10019</v>
      </c>
      <c r="B3355" s="29">
        <v>1</v>
      </c>
      <c r="C3355" s="29" t="s">
        <v>10141</v>
      </c>
      <c r="D3355" s="30" t="s">
        <v>38</v>
      </c>
      <c r="E3355" s="31" t="s">
        <v>1538</v>
      </c>
      <c r="F3355" s="31" t="s">
        <v>10142</v>
      </c>
      <c r="G3355" s="88" t="s">
        <v>4561</v>
      </c>
      <c r="H3355" s="29" t="s">
        <v>784</v>
      </c>
      <c r="I3355" s="32" t="s">
        <v>43</v>
      </c>
      <c r="J3355" s="29" t="s">
        <v>8</v>
      </c>
      <c r="K3355" s="33" t="s">
        <v>1541</v>
      </c>
      <c r="L3355" s="33" t="s">
        <v>1542</v>
      </c>
      <c r="M3355" s="29" t="s">
        <v>787</v>
      </c>
      <c r="N3355" s="29">
        <v>0</v>
      </c>
      <c r="O3355" s="29" t="s">
        <v>47</v>
      </c>
      <c r="P3355" s="33">
        <v>20</v>
      </c>
      <c r="Q3355" s="33" t="s">
        <v>62</v>
      </c>
      <c r="R3355" s="80" t="s">
        <v>1543</v>
      </c>
      <c r="S3355" s="81" t="s">
        <v>50</v>
      </c>
      <c r="T3355" s="81" t="s">
        <v>51</v>
      </c>
      <c r="U3355" s="82" t="s">
        <v>154</v>
      </c>
      <c r="V3355" s="83">
        <v>0.6</v>
      </c>
      <c r="W3355" s="89">
        <v>429.00000000000006</v>
      </c>
      <c r="X3355" s="85">
        <v>1</v>
      </c>
      <c r="Y3355" s="86">
        <v>5.08</v>
      </c>
      <c r="Z3355" s="82">
        <v>5</v>
      </c>
      <c r="AA3355" s="87">
        <v>1.016</v>
      </c>
      <c r="AB3355" s="83">
        <v>4.0000000000000036E-3</v>
      </c>
      <c r="AC3355" s="89">
        <v>-2.860000000000003</v>
      </c>
      <c r="AD3355" s="90">
        <v>43556</v>
      </c>
      <c r="AE3355" s="90">
        <v>43557</v>
      </c>
      <c r="AF3355" s="82">
        <v>1</v>
      </c>
      <c r="AG3355" s="84" t="s">
        <v>53</v>
      </c>
      <c r="AH3355" s="83">
        <v>0</v>
      </c>
      <c r="AI3355" s="89">
        <v>0</v>
      </c>
      <c r="AJ3355" s="89">
        <v>0</v>
      </c>
      <c r="AK3355" s="60" t="str">
        <f>+IF(Tabla1[[#This Row],[REQUEST_TY]]="SR MANTENIMIENTO CORRECTIVO", "EMERGENCIA", "OTROS")</f>
        <v>EMERGENCIA</v>
      </c>
      <c r="AL3355" s="6" t="str">
        <f>+_xlfn.IFS(Tabla1[[#This Row],[Veces obj]]&lt;=1,"0-1",Tabla1[[#This Row],[Veces obj]]&lt;=2,"1-2",Tabla1[[#This Row],[Veces obj]]&lt;=3,"2-3",TRUE,"&gt;3")</f>
        <v>1-2</v>
      </c>
      <c r="AM3355" s="60" t="str">
        <f>+_xlfn.IFS(MONTH(Tabla1[[#This Row],[MES]])&lt;=3,"Q1",MONTH(Tabla1[[#This Row],[MES]])&lt;=6,"Q2",MONTH(Tabla1[[#This Row],[MES]])&lt;=9,"Q3",TRUE,"Q4")</f>
        <v>Q2</v>
      </c>
      <c r="AN3355" s="15" t="str">
        <f>+IFERROR(VLOOKUP(Tabla1[[#This Row],[CUENTA]],CTAS[],2,0),"OTROS")</f>
        <v>OTROS</v>
      </c>
      <c r="AP3355" s="15" t="str">
        <f>+IFERROR(VLOOKUP(Tabla1[[#This Row],[EMPLEADO]],IS[],3,0),"OTROS")</f>
        <v>OTROS</v>
      </c>
      <c r="AQ3355" s="15" t="str">
        <f>+IFERROR(VLOOKUP(Tabla1[[#This Row],[EMPLEADO]],IS[[NÓMINA]:[INGENIERO]],2,0),"OTROS")</f>
        <v>OTROS</v>
      </c>
    </row>
    <row r="3356" spans="1:43" x14ac:dyDescent="0.25">
      <c r="A3356" s="28" t="s">
        <v>10019</v>
      </c>
      <c r="B3356" s="29">
        <v>1</v>
      </c>
      <c r="C3356" s="29" t="s">
        <v>10143</v>
      </c>
      <c r="D3356" s="30" t="s">
        <v>38</v>
      </c>
      <c r="E3356" s="31" t="s">
        <v>558</v>
      </c>
      <c r="F3356" s="31" t="s">
        <v>10144</v>
      </c>
      <c r="G3356" s="88" t="s">
        <v>6095</v>
      </c>
      <c r="H3356" s="29" t="s">
        <v>42</v>
      </c>
      <c r="I3356" s="32" t="s">
        <v>43</v>
      </c>
      <c r="J3356" s="29" t="s">
        <v>8</v>
      </c>
      <c r="K3356" s="33" t="s">
        <v>2237</v>
      </c>
      <c r="L3356" s="33" t="s">
        <v>3429</v>
      </c>
      <c r="M3356" s="29" t="s">
        <v>794</v>
      </c>
      <c r="N3356" s="29">
        <v>1</v>
      </c>
      <c r="O3356" s="29" t="s">
        <v>47</v>
      </c>
      <c r="P3356" s="33">
        <v>195</v>
      </c>
      <c r="Q3356" s="33" t="s">
        <v>48</v>
      </c>
      <c r="R3356" s="80" t="s">
        <v>95</v>
      </c>
      <c r="S3356" s="81" t="s">
        <v>64</v>
      </c>
      <c r="T3356" s="81" t="s">
        <v>51</v>
      </c>
      <c r="U3356" s="82" t="s">
        <v>96</v>
      </c>
      <c r="V3356" s="83">
        <v>1.1000000000000001</v>
      </c>
      <c r="W3356" s="89">
        <v>0</v>
      </c>
      <c r="X3356" s="85">
        <v>1</v>
      </c>
      <c r="Y3356" s="86">
        <v>1.65</v>
      </c>
      <c r="Z3356" s="82">
        <v>5</v>
      </c>
      <c r="AA3356" s="87">
        <v>0.32999999999999996</v>
      </c>
      <c r="AB3356" s="83">
        <v>0</v>
      </c>
      <c r="AC3356" s="89">
        <v>0</v>
      </c>
      <c r="AD3356" s="90">
        <v>43556</v>
      </c>
      <c r="AE3356" s="90">
        <v>43557</v>
      </c>
      <c r="AF3356" s="82">
        <v>1</v>
      </c>
      <c r="AG3356" s="84" t="s">
        <v>53</v>
      </c>
      <c r="AH3356" s="83">
        <v>0</v>
      </c>
      <c r="AI3356" s="89">
        <v>0</v>
      </c>
      <c r="AJ3356" s="89">
        <v>0</v>
      </c>
      <c r="AK3356" s="60" t="str">
        <f>+IF(Tabla1[[#This Row],[REQUEST_TY]]="SR MANTENIMIENTO CORRECTIVO", "EMERGENCIA", "OTROS")</f>
        <v>EMERGENCIA</v>
      </c>
      <c r="AL3356" s="6" t="str">
        <f>+_xlfn.IFS(Tabla1[[#This Row],[Veces obj]]&lt;=1,"0-1",Tabla1[[#This Row],[Veces obj]]&lt;=2,"1-2",Tabla1[[#This Row],[Veces obj]]&lt;=3,"2-3",TRUE,"&gt;3")</f>
        <v>0-1</v>
      </c>
      <c r="AM3356" s="60" t="str">
        <f>+_xlfn.IFS(MONTH(Tabla1[[#This Row],[MES]])&lt;=3,"Q1",MONTH(Tabla1[[#This Row],[MES]])&lt;=6,"Q2",MONTH(Tabla1[[#This Row],[MES]])&lt;=9,"Q3",TRUE,"Q4")</f>
        <v>Q2</v>
      </c>
      <c r="AN3356" s="15" t="str">
        <f>+IFERROR(VLOOKUP(Tabla1[[#This Row],[CUENTA]],CTAS[],2,0),"OTROS")</f>
        <v>OTROS</v>
      </c>
      <c r="AP3356" s="15" t="str">
        <f>+IFERROR(VLOOKUP(Tabla1[[#This Row],[EMPLEADO]],IS[],3,0),"OTROS")</f>
        <v>OTROS</v>
      </c>
      <c r="AQ3356" s="15" t="str">
        <f>+IFERROR(VLOOKUP(Tabla1[[#This Row],[EMPLEADO]],IS[[NÓMINA]:[INGENIERO]],2,0),"OTROS")</f>
        <v>OTROS</v>
      </c>
    </row>
    <row r="3357" spans="1:43" x14ac:dyDescent="0.25">
      <c r="A3357" s="28" t="s">
        <v>10019</v>
      </c>
      <c r="B3357" s="29">
        <v>1</v>
      </c>
      <c r="C3357" s="29" t="s">
        <v>10145</v>
      </c>
      <c r="D3357" s="30" t="s">
        <v>38</v>
      </c>
      <c r="E3357" s="31" t="s">
        <v>1538</v>
      </c>
      <c r="F3357" s="31" t="s">
        <v>10146</v>
      </c>
      <c r="G3357" s="88" t="s">
        <v>1540</v>
      </c>
      <c r="H3357" s="29" t="s">
        <v>784</v>
      </c>
      <c r="I3357" s="32" t="s">
        <v>43</v>
      </c>
      <c r="J3357" s="29" t="s">
        <v>8</v>
      </c>
      <c r="K3357" s="33" t="s">
        <v>1541</v>
      </c>
      <c r="L3357" s="33" t="s">
        <v>1542</v>
      </c>
      <c r="M3357" s="29" t="s">
        <v>787</v>
      </c>
      <c r="N3357" s="29">
        <v>0</v>
      </c>
      <c r="O3357" s="29" t="s">
        <v>47</v>
      </c>
      <c r="P3357" s="33">
        <v>69</v>
      </c>
      <c r="Q3357" s="33" t="s">
        <v>48</v>
      </c>
      <c r="R3357" s="80" t="s">
        <v>1543</v>
      </c>
      <c r="S3357" s="81" t="s">
        <v>50</v>
      </c>
      <c r="T3357" s="81" t="s">
        <v>51</v>
      </c>
      <c r="U3357" s="82" t="s">
        <v>52</v>
      </c>
      <c r="V3357" s="83">
        <v>1.05</v>
      </c>
      <c r="W3357" s="89">
        <v>750.75000000000011</v>
      </c>
      <c r="X3357" s="85">
        <v>1</v>
      </c>
      <c r="Y3357" s="86">
        <v>7.49</v>
      </c>
      <c r="Z3357" s="82">
        <v>5</v>
      </c>
      <c r="AA3357" s="87">
        <v>1.498</v>
      </c>
      <c r="AB3357" s="83">
        <v>0.1245</v>
      </c>
      <c r="AC3357" s="89">
        <v>-89.017500000000013</v>
      </c>
      <c r="AD3357" s="90">
        <v>43556</v>
      </c>
      <c r="AE3357" s="90">
        <v>43557</v>
      </c>
      <c r="AF3357" s="82">
        <v>1</v>
      </c>
      <c r="AG3357" s="84" t="s">
        <v>53</v>
      </c>
      <c r="AH3357" s="83">
        <v>0</v>
      </c>
      <c r="AI3357" s="89">
        <v>0</v>
      </c>
      <c r="AJ3357" s="89">
        <v>0</v>
      </c>
      <c r="AK3357" s="60" t="str">
        <f>+IF(Tabla1[[#This Row],[REQUEST_TY]]="SR MANTENIMIENTO CORRECTIVO", "EMERGENCIA", "OTROS")</f>
        <v>EMERGENCIA</v>
      </c>
      <c r="AL3357" s="6" t="str">
        <f>+_xlfn.IFS(Tabla1[[#This Row],[Veces obj]]&lt;=1,"0-1",Tabla1[[#This Row],[Veces obj]]&lt;=2,"1-2",Tabla1[[#This Row],[Veces obj]]&lt;=3,"2-3",TRUE,"&gt;3")</f>
        <v>1-2</v>
      </c>
      <c r="AM3357" s="60" t="str">
        <f>+_xlfn.IFS(MONTH(Tabla1[[#This Row],[MES]])&lt;=3,"Q1",MONTH(Tabla1[[#This Row],[MES]])&lt;=6,"Q2",MONTH(Tabla1[[#This Row],[MES]])&lt;=9,"Q3",TRUE,"Q4")</f>
        <v>Q2</v>
      </c>
      <c r="AN3357" s="15" t="str">
        <f>+IFERROR(VLOOKUP(Tabla1[[#This Row],[CUENTA]],CTAS[],2,0),"OTROS")</f>
        <v>OTROS</v>
      </c>
      <c r="AP3357" s="15" t="str">
        <f>+IFERROR(VLOOKUP(Tabla1[[#This Row],[EMPLEADO]],IS[],3,0),"OTROS")</f>
        <v>OTROS</v>
      </c>
      <c r="AQ3357" s="15" t="str">
        <f>+IFERROR(VLOOKUP(Tabla1[[#This Row],[EMPLEADO]],IS[[NÓMINA]:[INGENIERO]],2,0),"OTROS")</f>
        <v>OTROS</v>
      </c>
    </row>
    <row r="3358" spans="1:43" x14ac:dyDescent="0.25">
      <c r="A3358" s="28" t="s">
        <v>10019</v>
      </c>
      <c r="B3358" s="29">
        <v>1</v>
      </c>
      <c r="C3358" s="29" t="s">
        <v>10147</v>
      </c>
      <c r="D3358" s="30" t="s">
        <v>38</v>
      </c>
      <c r="E3358" s="31" t="s">
        <v>720</v>
      </c>
      <c r="F3358" s="31" t="s">
        <v>10148</v>
      </c>
      <c r="G3358" s="88" t="s">
        <v>10149</v>
      </c>
      <c r="H3358" s="29" t="s">
        <v>646</v>
      </c>
      <c r="I3358" s="32" t="s">
        <v>43</v>
      </c>
      <c r="J3358" s="29" t="s">
        <v>8</v>
      </c>
      <c r="K3358" s="33" t="s">
        <v>59</v>
      </c>
      <c r="L3358" s="33" t="s">
        <v>863</v>
      </c>
      <c r="M3358" s="29" t="s">
        <v>358</v>
      </c>
      <c r="N3358" s="29">
        <v>0</v>
      </c>
      <c r="O3358" s="29" t="s">
        <v>47</v>
      </c>
      <c r="P3358" s="33">
        <v>552</v>
      </c>
      <c r="Q3358" s="33" t="s">
        <v>48</v>
      </c>
      <c r="R3358" s="80" t="s">
        <v>242</v>
      </c>
      <c r="S3358" s="81" t="s">
        <v>64</v>
      </c>
      <c r="T3358" s="81" t="s">
        <v>51</v>
      </c>
      <c r="U3358" s="82" t="s">
        <v>96</v>
      </c>
      <c r="V3358" s="83">
        <v>1.1000000000000001</v>
      </c>
      <c r="W3358" s="89">
        <v>1501.5000000000002</v>
      </c>
      <c r="X3358" s="85">
        <v>1</v>
      </c>
      <c r="Y3358" s="86">
        <v>0.03</v>
      </c>
      <c r="Z3358" s="82">
        <v>5</v>
      </c>
      <c r="AA3358" s="87">
        <v>6.0000000000000001E-3</v>
      </c>
      <c r="AB3358" s="83">
        <v>0</v>
      </c>
      <c r="AC3358" s="89">
        <v>0</v>
      </c>
      <c r="AD3358" s="90">
        <v>43557</v>
      </c>
      <c r="AE3358" s="90">
        <v>43557</v>
      </c>
      <c r="AF3358" s="82">
        <v>0</v>
      </c>
      <c r="AG3358" s="84" t="s">
        <v>53</v>
      </c>
      <c r="AH3358" s="83">
        <v>0</v>
      </c>
      <c r="AI3358" s="89">
        <v>0</v>
      </c>
      <c r="AJ3358" s="89">
        <v>0</v>
      </c>
      <c r="AK3358" s="60" t="str">
        <f>+IF(Tabla1[[#This Row],[REQUEST_TY]]="SR MANTENIMIENTO CORRECTIVO", "EMERGENCIA", "OTROS")</f>
        <v>EMERGENCIA</v>
      </c>
      <c r="AL3358" s="6" t="str">
        <f>+_xlfn.IFS(Tabla1[[#This Row],[Veces obj]]&lt;=1,"0-1",Tabla1[[#This Row],[Veces obj]]&lt;=2,"1-2",Tabla1[[#This Row],[Veces obj]]&lt;=3,"2-3",TRUE,"&gt;3")</f>
        <v>0-1</v>
      </c>
      <c r="AM3358" s="60" t="str">
        <f>+_xlfn.IFS(MONTH(Tabla1[[#This Row],[MES]])&lt;=3,"Q1",MONTH(Tabla1[[#This Row],[MES]])&lt;=6,"Q2",MONTH(Tabla1[[#This Row],[MES]])&lt;=9,"Q3",TRUE,"Q4")</f>
        <v>Q2</v>
      </c>
      <c r="AN3358" s="15" t="str">
        <f>+IFERROR(VLOOKUP(Tabla1[[#This Row],[CUENTA]],CTAS[],2,0),"OTROS")</f>
        <v>OTROS</v>
      </c>
      <c r="AP3358" s="15" t="str">
        <f>+IFERROR(VLOOKUP(Tabla1[[#This Row],[EMPLEADO]],IS[],3,0),"OTROS")</f>
        <v>OTROS</v>
      </c>
      <c r="AQ3358" s="15" t="str">
        <f>+IFERROR(VLOOKUP(Tabla1[[#This Row],[EMPLEADO]],IS[[NÓMINA]:[INGENIERO]],2,0),"OTROS")</f>
        <v>OTROS</v>
      </c>
    </row>
    <row r="3359" spans="1:43" x14ac:dyDescent="0.25">
      <c r="A3359" s="28" t="s">
        <v>10019</v>
      </c>
      <c r="B3359" s="29">
        <v>1</v>
      </c>
      <c r="C3359" s="29" t="s">
        <v>10150</v>
      </c>
      <c r="D3359" s="30" t="s">
        <v>38</v>
      </c>
      <c r="E3359" s="31" t="s">
        <v>1784</v>
      </c>
      <c r="F3359" s="31" t="s">
        <v>10151</v>
      </c>
      <c r="G3359" s="88" t="s">
        <v>4014</v>
      </c>
      <c r="H3359" s="29" t="s">
        <v>106</v>
      </c>
      <c r="I3359" s="32" t="s">
        <v>43</v>
      </c>
      <c r="J3359" s="29" t="s">
        <v>8</v>
      </c>
      <c r="K3359" s="33" t="s">
        <v>4015</v>
      </c>
      <c r="L3359" s="33" t="s">
        <v>4016</v>
      </c>
      <c r="M3359" s="29" t="s">
        <v>46</v>
      </c>
      <c r="N3359" s="29">
        <v>0</v>
      </c>
      <c r="O3359" s="29" t="s">
        <v>47</v>
      </c>
      <c r="P3359" s="33">
        <v>42</v>
      </c>
      <c r="Q3359" s="33" t="s">
        <v>82</v>
      </c>
      <c r="R3359" s="80" t="s">
        <v>1789</v>
      </c>
      <c r="S3359" s="81" t="s">
        <v>110</v>
      </c>
      <c r="T3359" s="81" t="s">
        <v>51</v>
      </c>
      <c r="U3359" s="82" t="s">
        <v>3326</v>
      </c>
      <c r="V3359" s="83">
        <v>1.1499999999999999</v>
      </c>
      <c r="W3359" s="89">
        <v>2466.75</v>
      </c>
      <c r="X3359" s="85">
        <v>1</v>
      </c>
      <c r="Y3359" s="86">
        <v>0.93</v>
      </c>
      <c r="Z3359" s="82">
        <v>3</v>
      </c>
      <c r="AA3359" s="87">
        <v>0.31</v>
      </c>
      <c r="AB3359" s="83">
        <v>0</v>
      </c>
      <c r="AC3359" s="89">
        <v>0</v>
      </c>
      <c r="AD3359" s="90">
        <v>43557</v>
      </c>
      <c r="AE3359" s="90">
        <v>43557</v>
      </c>
      <c r="AF3359" s="82">
        <v>0</v>
      </c>
      <c r="AG3359" s="84" t="s">
        <v>53</v>
      </c>
      <c r="AH3359" s="83">
        <v>0</v>
      </c>
      <c r="AI3359" s="89">
        <v>0</v>
      </c>
      <c r="AJ3359" s="89">
        <v>0</v>
      </c>
      <c r="AK3359" s="60" t="str">
        <f>+IF(Tabla1[[#This Row],[REQUEST_TY]]="SR MANTENIMIENTO CORRECTIVO", "EMERGENCIA", "OTROS")</f>
        <v>EMERGENCIA</v>
      </c>
      <c r="AL3359" s="6" t="str">
        <f>+_xlfn.IFS(Tabla1[[#This Row],[Veces obj]]&lt;=1,"0-1",Tabla1[[#This Row],[Veces obj]]&lt;=2,"1-2",Tabla1[[#This Row],[Veces obj]]&lt;=3,"2-3",TRUE,"&gt;3")</f>
        <v>0-1</v>
      </c>
      <c r="AM3359" s="60" t="str">
        <f>+_xlfn.IFS(MONTH(Tabla1[[#This Row],[MES]])&lt;=3,"Q1",MONTH(Tabla1[[#This Row],[MES]])&lt;=6,"Q2",MONTH(Tabla1[[#This Row],[MES]])&lt;=9,"Q3",TRUE,"Q4")</f>
        <v>Q2</v>
      </c>
      <c r="AN3359" s="15" t="str">
        <f>+IFERROR(VLOOKUP(Tabla1[[#This Row],[CUENTA]],CTAS[],2,0),"OTROS")</f>
        <v>OTROS</v>
      </c>
      <c r="AP3359" s="15" t="str">
        <f>+IFERROR(VLOOKUP(Tabla1[[#This Row],[EMPLEADO]],IS[],3,0),"OTROS")</f>
        <v>OTROS</v>
      </c>
      <c r="AQ3359" s="15" t="str">
        <f>+IFERROR(VLOOKUP(Tabla1[[#This Row],[EMPLEADO]],IS[[NÓMINA]:[INGENIERO]],2,0),"OTROS")</f>
        <v>OTROS</v>
      </c>
    </row>
    <row r="3360" spans="1:43" x14ac:dyDescent="0.25">
      <c r="A3360" s="28" t="s">
        <v>10019</v>
      </c>
      <c r="B3360" s="29">
        <v>1</v>
      </c>
      <c r="C3360" s="29" t="s">
        <v>10152</v>
      </c>
      <c r="D3360" s="30" t="s">
        <v>38</v>
      </c>
      <c r="E3360" s="31" t="s">
        <v>725</v>
      </c>
      <c r="F3360" s="31" t="s">
        <v>10153</v>
      </c>
      <c r="G3360" s="88" t="s">
        <v>3087</v>
      </c>
      <c r="H3360" s="29" t="s">
        <v>784</v>
      </c>
      <c r="I3360" s="32" t="s">
        <v>43</v>
      </c>
      <c r="J3360" s="29" t="s">
        <v>8</v>
      </c>
      <c r="K3360" s="33" t="s">
        <v>59</v>
      </c>
      <c r="L3360" s="33" t="s">
        <v>3088</v>
      </c>
      <c r="M3360" s="29" t="s">
        <v>787</v>
      </c>
      <c r="N3360" s="29">
        <v>0</v>
      </c>
      <c r="O3360" s="29" t="s">
        <v>47</v>
      </c>
      <c r="P3360" s="33">
        <v>46</v>
      </c>
      <c r="Q3360" s="33" t="s">
        <v>82</v>
      </c>
      <c r="R3360" s="80" t="s">
        <v>223</v>
      </c>
      <c r="S3360" s="81" t="s">
        <v>139</v>
      </c>
      <c r="T3360" s="81" t="s">
        <v>51</v>
      </c>
      <c r="U3360" s="82" t="s">
        <v>140</v>
      </c>
      <c r="V3360" s="83">
        <v>1.1000000000000001</v>
      </c>
      <c r="W3360" s="89">
        <v>1730.3000000000004</v>
      </c>
      <c r="X3360" s="85">
        <v>1</v>
      </c>
      <c r="Y3360" s="86">
        <v>2.83</v>
      </c>
      <c r="Z3360" s="82">
        <v>4</v>
      </c>
      <c r="AA3360" s="87">
        <v>0.70750000000000002</v>
      </c>
      <c r="AB3360" s="83">
        <v>0</v>
      </c>
      <c r="AC3360" s="89">
        <v>0</v>
      </c>
      <c r="AD3360" s="90">
        <v>43556</v>
      </c>
      <c r="AE3360" s="90">
        <v>43557</v>
      </c>
      <c r="AF3360" s="82">
        <v>1</v>
      </c>
      <c r="AG3360" s="84" t="s">
        <v>53</v>
      </c>
      <c r="AH3360" s="83">
        <v>0</v>
      </c>
      <c r="AI3360" s="89">
        <v>0</v>
      </c>
      <c r="AJ3360" s="89">
        <v>0</v>
      </c>
      <c r="AK3360" s="60" t="str">
        <f>+IF(Tabla1[[#This Row],[REQUEST_TY]]="SR MANTENIMIENTO CORRECTIVO", "EMERGENCIA", "OTROS")</f>
        <v>EMERGENCIA</v>
      </c>
      <c r="AL3360" s="6" t="str">
        <f>+_xlfn.IFS(Tabla1[[#This Row],[Veces obj]]&lt;=1,"0-1",Tabla1[[#This Row],[Veces obj]]&lt;=2,"1-2",Tabla1[[#This Row],[Veces obj]]&lt;=3,"2-3",TRUE,"&gt;3")</f>
        <v>0-1</v>
      </c>
      <c r="AM3360" s="60" t="str">
        <f>+_xlfn.IFS(MONTH(Tabla1[[#This Row],[MES]])&lt;=3,"Q1",MONTH(Tabla1[[#This Row],[MES]])&lt;=6,"Q2",MONTH(Tabla1[[#This Row],[MES]])&lt;=9,"Q3",TRUE,"Q4")</f>
        <v>Q2</v>
      </c>
      <c r="AN3360" s="15" t="str">
        <f>+IFERROR(VLOOKUP(Tabla1[[#This Row],[CUENTA]],CTAS[],2,0),"OTROS")</f>
        <v>OTROS</v>
      </c>
      <c r="AP3360" s="15" t="str">
        <f>+IFERROR(VLOOKUP(Tabla1[[#This Row],[EMPLEADO]],IS[],3,0),"OTROS")</f>
        <v>OTROS</v>
      </c>
      <c r="AQ3360" s="15" t="str">
        <f>+IFERROR(VLOOKUP(Tabla1[[#This Row],[EMPLEADO]],IS[[NÓMINA]:[INGENIERO]],2,0),"OTROS")</f>
        <v>OTROS</v>
      </c>
    </row>
    <row r="3361" spans="1:43" x14ac:dyDescent="0.25">
      <c r="A3361" s="28" t="s">
        <v>10019</v>
      </c>
      <c r="B3361" s="29">
        <v>1</v>
      </c>
      <c r="C3361" s="29" t="s">
        <v>10154</v>
      </c>
      <c r="D3361" s="30" t="s">
        <v>38</v>
      </c>
      <c r="E3361" s="31" t="s">
        <v>3742</v>
      </c>
      <c r="F3361" s="31" t="s">
        <v>10155</v>
      </c>
      <c r="G3361" s="88" t="s">
        <v>10156</v>
      </c>
      <c r="H3361" s="29" t="s">
        <v>1052</v>
      </c>
      <c r="I3361" s="32" t="s">
        <v>43</v>
      </c>
      <c r="J3361" s="29" t="s">
        <v>8</v>
      </c>
      <c r="K3361" s="33" t="s">
        <v>199</v>
      </c>
      <c r="L3361" s="33" t="s">
        <v>10157</v>
      </c>
      <c r="M3361" s="29" t="s">
        <v>736</v>
      </c>
      <c r="N3361" s="29">
        <v>0</v>
      </c>
      <c r="O3361" s="29" t="s">
        <v>47</v>
      </c>
      <c r="P3361" s="33">
        <v>2678</v>
      </c>
      <c r="Q3361" s="33" t="s">
        <v>48</v>
      </c>
      <c r="R3361" s="80" t="s">
        <v>49</v>
      </c>
      <c r="S3361" s="81" t="s">
        <v>50</v>
      </c>
      <c r="T3361" s="81" t="s">
        <v>51</v>
      </c>
      <c r="U3361" s="82" t="s">
        <v>52</v>
      </c>
      <c r="V3361" s="83">
        <v>1.05</v>
      </c>
      <c r="W3361" s="89">
        <v>750.75000000000011</v>
      </c>
      <c r="X3361" s="85">
        <v>1</v>
      </c>
      <c r="Y3361" s="86">
        <v>1.6</v>
      </c>
      <c r="Z3361" s="82">
        <v>5</v>
      </c>
      <c r="AA3361" s="87">
        <v>0.32</v>
      </c>
      <c r="AB3361" s="83">
        <v>0</v>
      </c>
      <c r="AC3361" s="89">
        <v>0</v>
      </c>
      <c r="AD3361" s="90">
        <v>43557</v>
      </c>
      <c r="AE3361" s="90">
        <v>43557</v>
      </c>
      <c r="AF3361" s="82">
        <v>0</v>
      </c>
      <c r="AG3361" s="84" t="s">
        <v>53</v>
      </c>
      <c r="AH3361" s="83">
        <v>0</v>
      </c>
      <c r="AI3361" s="89">
        <v>0</v>
      </c>
      <c r="AJ3361" s="89">
        <v>0</v>
      </c>
      <c r="AK3361" s="60" t="str">
        <f>+IF(Tabla1[[#This Row],[REQUEST_TY]]="SR MANTENIMIENTO CORRECTIVO", "EMERGENCIA", "OTROS")</f>
        <v>EMERGENCIA</v>
      </c>
      <c r="AL3361" s="6" t="str">
        <f>+_xlfn.IFS(Tabla1[[#This Row],[Veces obj]]&lt;=1,"0-1",Tabla1[[#This Row],[Veces obj]]&lt;=2,"1-2",Tabla1[[#This Row],[Veces obj]]&lt;=3,"2-3",TRUE,"&gt;3")</f>
        <v>0-1</v>
      </c>
      <c r="AM3361" s="60" t="str">
        <f>+_xlfn.IFS(MONTH(Tabla1[[#This Row],[MES]])&lt;=3,"Q1",MONTH(Tabla1[[#This Row],[MES]])&lt;=6,"Q2",MONTH(Tabla1[[#This Row],[MES]])&lt;=9,"Q3",TRUE,"Q4")</f>
        <v>Q2</v>
      </c>
      <c r="AN3361" s="15" t="str">
        <f>+IFERROR(VLOOKUP(Tabla1[[#This Row],[CUENTA]],CTAS[],2,0),"OTROS")</f>
        <v>OTROS</v>
      </c>
      <c r="AP3361" s="15" t="str">
        <f>+IFERROR(VLOOKUP(Tabla1[[#This Row],[EMPLEADO]],IS[],3,0),"OTROS")</f>
        <v>OTROS</v>
      </c>
      <c r="AQ3361" s="15" t="str">
        <f>+IFERROR(VLOOKUP(Tabla1[[#This Row],[EMPLEADO]],IS[[NÓMINA]:[INGENIERO]],2,0),"OTROS")</f>
        <v>OTROS</v>
      </c>
    </row>
    <row r="3362" spans="1:43" x14ac:dyDescent="0.25">
      <c r="A3362" s="28" t="s">
        <v>10019</v>
      </c>
      <c r="B3362" s="29">
        <v>1</v>
      </c>
      <c r="C3362" s="29" t="s">
        <v>10158</v>
      </c>
      <c r="D3362" s="30" t="s">
        <v>38</v>
      </c>
      <c r="E3362" s="31" t="s">
        <v>76</v>
      </c>
      <c r="F3362" s="31" t="s">
        <v>10159</v>
      </c>
      <c r="G3362" s="88" t="s">
        <v>10160</v>
      </c>
      <c r="H3362" s="29" t="s">
        <v>384</v>
      </c>
      <c r="I3362" s="32" t="s">
        <v>43</v>
      </c>
      <c r="J3362" s="29" t="s">
        <v>8</v>
      </c>
      <c r="K3362" s="33" t="s">
        <v>59</v>
      </c>
      <c r="L3362" s="33" t="s">
        <v>10161</v>
      </c>
      <c r="M3362" s="29" t="s">
        <v>2181</v>
      </c>
      <c r="N3362" s="29">
        <v>0</v>
      </c>
      <c r="O3362" s="29" t="s">
        <v>47</v>
      </c>
      <c r="P3362" s="33">
        <v>348</v>
      </c>
      <c r="Q3362" s="33" t="s">
        <v>48</v>
      </c>
      <c r="R3362" s="80" t="s">
        <v>63</v>
      </c>
      <c r="S3362" s="81" t="s">
        <v>64</v>
      </c>
      <c r="T3362" s="81" t="s">
        <v>51</v>
      </c>
      <c r="U3362" s="82" t="s">
        <v>96</v>
      </c>
      <c r="V3362" s="83">
        <v>1.1000000000000001</v>
      </c>
      <c r="W3362" s="89">
        <v>1501.5000000000002</v>
      </c>
      <c r="X3362" s="85">
        <v>1</v>
      </c>
      <c r="Y3362" s="86">
        <v>5.17</v>
      </c>
      <c r="Z3362" s="82">
        <v>5</v>
      </c>
      <c r="AA3362" s="87">
        <v>1.034</v>
      </c>
      <c r="AB3362" s="83">
        <v>8.5000000000000075E-3</v>
      </c>
      <c r="AC3362" s="89">
        <v>-11.60250000000001</v>
      </c>
      <c r="AD3362" s="90">
        <v>43556</v>
      </c>
      <c r="AE3362" s="90">
        <v>43557</v>
      </c>
      <c r="AF3362" s="82">
        <v>1</v>
      </c>
      <c r="AG3362" s="84" t="s">
        <v>53</v>
      </c>
      <c r="AH3362" s="83">
        <v>0</v>
      </c>
      <c r="AI3362" s="89">
        <v>0</v>
      </c>
      <c r="AJ3362" s="89">
        <v>0</v>
      </c>
      <c r="AK3362" s="60" t="str">
        <f>+IF(Tabla1[[#This Row],[REQUEST_TY]]="SR MANTENIMIENTO CORRECTIVO", "EMERGENCIA", "OTROS")</f>
        <v>EMERGENCIA</v>
      </c>
      <c r="AL3362" s="6" t="str">
        <f>+_xlfn.IFS(Tabla1[[#This Row],[Veces obj]]&lt;=1,"0-1",Tabla1[[#This Row],[Veces obj]]&lt;=2,"1-2",Tabla1[[#This Row],[Veces obj]]&lt;=3,"2-3",TRUE,"&gt;3")</f>
        <v>1-2</v>
      </c>
      <c r="AM3362" s="60" t="str">
        <f>+_xlfn.IFS(MONTH(Tabla1[[#This Row],[MES]])&lt;=3,"Q1",MONTH(Tabla1[[#This Row],[MES]])&lt;=6,"Q2",MONTH(Tabla1[[#This Row],[MES]])&lt;=9,"Q3",TRUE,"Q4")</f>
        <v>Q2</v>
      </c>
      <c r="AN3362" s="15" t="str">
        <f>+IFERROR(VLOOKUP(Tabla1[[#This Row],[CUENTA]],CTAS[],2,0),"OTROS")</f>
        <v>OTROS</v>
      </c>
      <c r="AP3362" s="15" t="str">
        <f>+IFERROR(VLOOKUP(Tabla1[[#This Row],[EMPLEADO]],IS[],3,0),"OTROS")</f>
        <v>OTROS</v>
      </c>
      <c r="AQ3362" s="15" t="str">
        <f>+IFERROR(VLOOKUP(Tabla1[[#This Row],[EMPLEADO]],IS[[NÓMINA]:[INGENIERO]],2,0),"OTROS")</f>
        <v>OTROS</v>
      </c>
    </row>
    <row r="3363" spans="1:43" x14ac:dyDescent="0.25">
      <c r="A3363" s="28" t="s">
        <v>10019</v>
      </c>
      <c r="B3363" s="29">
        <v>1</v>
      </c>
      <c r="C3363" s="29" t="s">
        <v>10162</v>
      </c>
      <c r="D3363" s="30" t="s">
        <v>38</v>
      </c>
      <c r="E3363" s="31" t="s">
        <v>2745</v>
      </c>
      <c r="F3363" s="31" t="s">
        <v>10163</v>
      </c>
      <c r="G3363" s="88" t="s">
        <v>8596</v>
      </c>
      <c r="H3363" s="29" t="s">
        <v>868</v>
      </c>
      <c r="I3363" s="32" t="s">
        <v>43</v>
      </c>
      <c r="J3363" s="29" t="s">
        <v>8</v>
      </c>
      <c r="K3363" s="33" t="s">
        <v>869</v>
      </c>
      <c r="L3363" s="33" t="s">
        <v>870</v>
      </c>
      <c r="M3363" s="29" t="s">
        <v>871</v>
      </c>
      <c r="N3363" s="29">
        <v>1</v>
      </c>
      <c r="O3363" s="29" t="s">
        <v>47</v>
      </c>
      <c r="P3363" s="33">
        <v>21</v>
      </c>
      <c r="Q3363" s="33" t="s">
        <v>62</v>
      </c>
      <c r="R3363" s="80" t="s">
        <v>223</v>
      </c>
      <c r="S3363" s="81" t="s">
        <v>139</v>
      </c>
      <c r="T3363" s="81" t="s">
        <v>51</v>
      </c>
      <c r="U3363" s="82" t="s">
        <v>262</v>
      </c>
      <c r="V3363" s="83">
        <v>1.05</v>
      </c>
      <c r="W3363" s="89">
        <v>0</v>
      </c>
      <c r="X3363" s="85">
        <v>1</v>
      </c>
      <c r="Y3363" s="86">
        <v>0.62</v>
      </c>
      <c r="Z3363" s="82">
        <v>4</v>
      </c>
      <c r="AA3363" s="87">
        <v>0.155</v>
      </c>
      <c r="AB3363" s="83">
        <v>0</v>
      </c>
      <c r="AC3363" s="89">
        <v>0</v>
      </c>
      <c r="AD3363" s="90">
        <v>43557</v>
      </c>
      <c r="AE3363" s="90">
        <v>43557</v>
      </c>
      <c r="AF3363" s="82">
        <v>0</v>
      </c>
      <c r="AG3363" s="84" t="s">
        <v>53</v>
      </c>
      <c r="AH3363" s="83">
        <v>0</v>
      </c>
      <c r="AI3363" s="89">
        <v>0</v>
      </c>
      <c r="AJ3363" s="89">
        <v>0</v>
      </c>
      <c r="AK3363" s="60" t="str">
        <f>+IF(Tabla1[[#This Row],[REQUEST_TY]]="SR MANTENIMIENTO CORRECTIVO", "EMERGENCIA", "OTROS")</f>
        <v>EMERGENCIA</v>
      </c>
      <c r="AL3363" s="6" t="str">
        <f>+_xlfn.IFS(Tabla1[[#This Row],[Veces obj]]&lt;=1,"0-1",Tabla1[[#This Row],[Veces obj]]&lt;=2,"1-2",Tabla1[[#This Row],[Veces obj]]&lt;=3,"2-3",TRUE,"&gt;3")</f>
        <v>0-1</v>
      </c>
      <c r="AM3363" s="60" t="str">
        <f>+_xlfn.IFS(MONTH(Tabla1[[#This Row],[MES]])&lt;=3,"Q1",MONTH(Tabla1[[#This Row],[MES]])&lt;=6,"Q2",MONTH(Tabla1[[#This Row],[MES]])&lt;=9,"Q3",TRUE,"Q4")</f>
        <v>Q2</v>
      </c>
      <c r="AN3363" s="15" t="str">
        <f>+IFERROR(VLOOKUP(Tabla1[[#This Row],[CUENTA]],CTAS[],2,0),"OTROS")</f>
        <v>OTROS</v>
      </c>
      <c r="AP3363" s="15" t="str">
        <f>+IFERROR(VLOOKUP(Tabla1[[#This Row],[EMPLEADO]],IS[],3,0),"OTROS")</f>
        <v>OTROS</v>
      </c>
      <c r="AQ3363" s="15" t="str">
        <f>+IFERROR(VLOOKUP(Tabla1[[#This Row],[EMPLEADO]],IS[[NÓMINA]:[INGENIERO]],2,0),"OTROS")</f>
        <v>OTROS</v>
      </c>
    </row>
    <row r="3364" spans="1:43" x14ac:dyDescent="0.25">
      <c r="A3364" s="28" t="s">
        <v>10019</v>
      </c>
      <c r="B3364" s="29">
        <v>1</v>
      </c>
      <c r="C3364" s="29" t="s">
        <v>10164</v>
      </c>
      <c r="D3364" s="30" t="s">
        <v>38</v>
      </c>
      <c r="E3364" s="31" t="s">
        <v>76</v>
      </c>
      <c r="F3364" s="31" t="s">
        <v>10165</v>
      </c>
      <c r="G3364" s="88" t="s">
        <v>6909</v>
      </c>
      <c r="H3364" s="29" t="s">
        <v>79</v>
      </c>
      <c r="I3364" s="32" t="s">
        <v>43</v>
      </c>
      <c r="J3364" s="29" t="s">
        <v>8</v>
      </c>
      <c r="K3364" s="33" t="s">
        <v>102</v>
      </c>
      <c r="L3364" s="33" t="s">
        <v>1471</v>
      </c>
      <c r="M3364" s="29" t="s">
        <v>1150</v>
      </c>
      <c r="N3364" s="29">
        <v>0</v>
      </c>
      <c r="O3364" s="29" t="s">
        <v>47</v>
      </c>
      <c r="P3364" s="33">
        <v>18</v>
      </c>
      <c r="Q3364" s="33" t="s">
        <v>62</v>
      </c>
      <c r="R3364" s="80" t="s">
        <v>63</v>
      </c>
      <c r="S3364" s="81" t="s">
        <v>64</v>
      </c>
      <c r="T3364" s="81" t="s">
        <v>51</v>
      </c>
      <c r="U3364" s="82" t="s">
        <v>65</v>
      </c>
      <c r="V3364" s="83">
        <v>0.8</v>
      </c>
      <c r="W3364" s="89">
        <v>1092</v>
      </c>
      <c r="X3364" s="85">
        <v>1</v>
      </c>
      <c r="Y3364" s="86">
        <v>1.36</v>
      </c>
      <c r="Z3364" s="82">
        <v>5</v>
      </c>
      <c r="AA3364" s="87">
        <v>0.27200000000000002</v>
      </c>
      <c r="AB3364" s="83">
        <v>0</v>
      </c>
      <c r="AC3364" s="89">
        <v>0</v>
      </c>
      <c r="AD3364" s="90">
        <v>43557</v>
      </c>
      <c r="AE3364" s="90">
        <v>43557</v>
      </c>
      <c r="AF3364" s="82">
        <v>0</v>
      </c>
      <c r="AG3364" s="84" t="s">
        <v>53</v>
      </c>
      <c r="AH3364" s="83">
        <v>0</v>
      </c>
      <c r="AI3364" s="89">
        <v>0</v>
      </c>
      <c r="AJ3364" s="89">
        <v>0</v>
      </c>
      <c r="AK3364" s="60" t="str">
        <f>+IF(Tabla1[[#This Row],[REQUEST_TY]]="SR MANTENIMIENTO CORRECTIVO", "EMERGENCIA", "OTROS")</f>
        <v>EMERGENCIA</v>
      </c>
      <c r="AL3364" s="6" t="str">
        <f>+_xlfn.IFS(Tabla1[[#This Row],[Veces obj]]&lt;=1,"0-1",Tabla1[[#This Row],[Veces obj]]&lt;=2,"1-2",Tabla1[[#This Row],[Veces obj]]&lt;=3,"2-3",TRUE,"&gt;3")</f>
        <v>0-1</v>
      </c>
      <c r="AM3364" s="60" t="str">
        <f>+_xlfn.IFS(MONTH(Tabla1[[#This Row],[MES]])&lt;=3,"Q1",MONTH(Tabla1[[#This Row],[MES]])&lt;=6,"Q2",MONTH(Tabla1[[#This Row],[MES]])&lt;=9,"Q3",TRUE,"Q4")</f>
        <v>Q2</v>
      </c>
      <c r="AN3364" s="15" t="str">
        <f>+IFERROR(VLOOKUP(Tabla1[[#This Row],[CUENTA]],CTAS[],2,0),"OTROS")</f>
        <v>OTROS</v>
      </c>
      <c r="AP3364" s="15" t="str">
        <f>+IFERROR(VLOOKUP(Tabla1[[#This Row],[EMPLEADO]],IS[],3,0),"OTROS")</f>
        <v>OTROS</v>
      </c>
      <c r="AQ3364" s="15" t="str">
        <f>+IFERROR(VLOOKUP(Tabla1[[#This Row],[EMPLEADO]],IS[[NÓMINA]:[INGENIERO]],2,0),"OTROS")</f>
        <v>OTROS</v>
      </c>
    </row>
    <row r="3365" spans="1:43" x14ac:dyDescent="0.25">
      <c r="A3365" s="28" t="s">
        <v>10019</v>
      </c>
      <c r="B3365" s="29">
        <v>1</v>
      </c>
      <c r="C3365" s="29" t="s">
        <v>10166</v>
      </c>
      <c r="D3365" s="30" t="s">
        <v>38</v>
      </c>
      <c r="E3365" s="31" t="s">
        <v>133</v>
      </c>
      <c r="F3365" s="31" t="s">
        <v>10167</v>
      </c>
      <c r="G3365" s="88" t="s">
        <v>878</v>
      </c>
      <c r="H3365" s="29" t="s">
        <v>253</v>
      </c>
      <c r="I3365" s="32" t="s">
        <v>43</v>
      </c>
      <c r="J3365" s="29" t="s">
        <v>8</v>
      </c>
      <c r="K3365" s="33" t="s">
        <v>59</v>
      </c>
      <c r="L3365" s="33" t="s">
        <v>357</v>
      </c>
      <c r="M3365" s="29" t="s">
        <v>358</v>
      </c>
      <c r="N3365" s="29">
        <v>0</v>
      </c>
      <c r="O3365" s="29" t="s">
        <v>47</v>
      </c>
      <c r="P3365" s="33">
        <v>7</v>
      </c>
      <c r="Q3365" s="33" t="s">
        <v>194</v>
      </c>
      <c r="R3365" s="80" t="s">
        <v>138</v>
      </c>
      <c r="S3365" s="81" t="s">
        <v>139</v>
      </c>
      <c r="T3365" s="81" t="s">
        <v>51</v>
      </c>
      <c r="U3365" s="82" t="s">
        <v>224</v>
      </c>
      <c r="V3365" s="83">
        <v>0.8</v>
      </c>
      <c r="W3365" s="89">
        <v>1258.4000000000003</v>
      </c>
      <c r="X3365" s="85">
        <v>1</v>
      </c>
      <c r="Y3365" s="86">
        <v>1.01</v>
      </c>
      <c r="Z3365" s="82">
        <v>4</v>
      </c>
      <c r="AA3365" s="87">
        <v>0.2525</v>
      </c>
      <c r="AB3365" s="83">
        <v>0</v>
      </c>
      <c r="AC3365" s="89">
        <v>0</v>
      </c>
      <c r="AD3365" s="90">
        <v>43557</v>
      </c>
      <c r="AE3365" s="90">
        <v>43557</v>
      </c>
      <c r="AF3365" s="82">
        <v>0</v>
      </c>
      <c r="AG3365" s="84" t="s">
        <v>53</v>
      </c>
      <c r="AH3365" s="83">
        <v>0</v>
      </c>
      <c r="AI3365" s="89">
        <v>0</v>
      </c>
      <c r="AJ3365" s="89">
        <v>0</v>
      </c>
      <c r="AK3365" s="60" t="str">
        <f>+IF(Tabla1[[#This Row],[REQUEST_TY]]="SR MANTENIMIENTO CORRECTIVO", "EMERGENCIA", "OTROS")</f>
        <v>EMERGENCIA</v>
      </c>
      <c r="AL3365" s="6" t="str">
        <f>+_xlfn.IFS(Tabla1[[#This Row],[Veces obj]]&lt;=1,"0-1",Tabla1[[#This Row],[Veces obj]]&lt;=2,"1-2",Tabla1[[#This Row],[Veces obj]]&lt;=3,"2-3",TRUE,"&gt;3")</f>
        <v>0-1</v>
      </c>
      <c r="AM3365" s="60" t="str">
        <f>+_xlfn.IFS(MONTH(Tabla1[[#This Row],[MES]])&lt;=3,"Q1",MONTH(Tabla1[[#This Row],[MES]])&lt;=6,"Q2",MONTH(Tabla1[[#This Row],[MES]])&lt;=9,"Q3",TRUE,"Q4")</f>
        <v>Q2</v>
      </c>
      <c r="AN3365" s="15" t="str">
        <f>+IFERROR(VLOOKUP(Tabla1[[#This Row],[CUENTA]],CTAS[],2,0),"OTROS")</f>
        <v>OTROS</v>
      </c>
      <c r="AP3365" s="15" t="str">
        <f>+IFERROR(VLOOKUP(Tabla1[[#This Row],[EMPLEADO]],IS[],3,0),"OTROS")</f>
        <v>OTROS</v>
      </c>
      <c r="AQ3365" s="15" t="str">
        <f>+IFERROR(VLOOKUP(Tabla1[[#This Row],[EMPLEADO]],IS[[NÓMINA]:[INGENIERO]],2,0),"OTROS")</f>
        <v>OTROS</v>
      </c>
    </row>
    <row r="3366" spans="1:43" x14ac:dyDescent="0.25">
      <c r="A3366" s="28" t="s">
        <v>10019</v>
      </c>
      <c r="B3366" s="29">
        <v>1</v>
      </c>
      <c r="C3366" s="29" t="s">
        <v>10168</v>
      </c>
      <c r="D3366" s="30" t="s">
        <v>38</v>
      </c>
      <c r="E3366" s="31" t="s">
        <v>98</v>
      </c>
      <c r="F3366" s="31" t="s">
        <v>10169</v>
      </c>
      <c r="G3366" s="88" t="s">
        <v>2017</v>
      </c>
      <c r="H3366" s="29" t="s">
        <v>58</v>
      </c>
      <c r="I3366" s="32" t="s">
        <v>43</v>
      </c>
      <c r="J3366" s="29" t="s">
        <v>8</v>
      </c>
      <c r="K3366" s="33" t="s">
        <v>102</v>
      </c>
      <c r="L3366" s="33" t="s">
        <v>1500</v>
      </c>
      <c r="M3366" s="29" t="s">
        <v>1501</v>
      </c>
      <c r="N3366" s="29">
        <v>0</v>
      </c>
      <c r="O3366" s="29" t="s">
        <v>47</v>
      </c>
      <c r="P3366" s="33">
        <v>7</v>
      </c>
      <c r="Q3366" s="33" t="s">
        <v>194</v>
      </c>
      <c r="R3366" s="80" t="s">
        <v>63</v>
      </c>
      <c r="S3366" s="81" t="s">
        <v>64</v>
      </c>
      <c r="T3366" s="81" t="s">
        <v>51</v>
      </c>
      <c r="U3366" s="82" t="s">
        <v>195</v>
      </c>
      <c r="V3366" s="83">
        <v>0.6</v>
      </c>
      <c r="W3366" s="89">
        <v>819</v>
      </c>
      <c r="X3366" s="85">
        <v>1</v>
      </c>
      <c r="Y3366" s="86">
        <v>0.38</v>
      </c>
      <c r="Z3366" s="82">
        <v>5</v>
      </c>
      <c r="AA3366" s="87">
        <v>7.5999999999999998E-2</v>
      </c>
      <c r="AB3366" s="83">
        <v>0</v>
      </c>
      <c r="AC3366" s="89">
        <v>0</v>
      </c>
      <c r="AD3366" s="90">
        <v>43557</v>
      </c>
      <c r="AE3366" s="90">
        <v>43557</v>
      </c>
      <c r="AF3366" s="82">
        <v>0</v>
      </c>
      <c r="AG3366" s="84" t="s">
        <v>53</v>
      </c>
      <c r="AH3366" s="83">
        <v>0</v>
      </c>
      <c r="AI3366" s="89">
        <v>0</v>
      </c>
      <c r="AJ3366" s="89">
        <v>0</v>
      </c>
      <c r="AK3366" s="60" t="str">
        <f>+IF(Tabla1[[#This Row],[REQUEST_TY]]="SR MANTENIMIENTO CORRECTIVO", "EMERGENCIA", "OTROS")</f>
        <v>EMERGENCIA</v>
      </c>
      <c r="AL3366" s="6" t="str">
        <f>+_xlfn.IFS(Tabla1[[#This Row],[Veces obj]]&lt;=1,"0-1",Tabla1[[#This Row],[Veces obj]]&lt;=2,"1-2",Tabla1[[#This Row],[Veces obj]]&lt;=3,"2-3",TRUE,"&gt;3")</f>
        <v>0-1</v>
      </c>
      <c r="AM3366" s="60" t="str">
        <f>+_xlfn.IFS(MONTH(Tabla1[[#This Row],[MES]])&lt;=3,"Q1",MONTH(Tabla1[[#This Row],[MES]])&lt;=6,"Q2",MONTH(Tabla1[[#This Row],[MES]])&lt;=9,"Q3",TRUE,"Q4")</f>
        <v>Q2</v>
      </c>
      <c r="AN3366" s="15" t="str">
        <f>+IFERROR(VLOOKUP(Tabla1[[#This Row],[CUENTA]],CTAS[],2,0),"OTROS")</f>
        <v>OTROS</v>
      </c>
      <c r="AP3366" s="15" t="str">
        <f>+IFERROR(VLOOKUP(Tabla1[[#This Row],[EMPLEADO]],IS[],3,0),"OTROS")</f>
        <v>OTROS</v>
      </c>
      <c r="AQ3366" s="15" t="str">
        <f>+IFERROR(VLOOKUP(Tabla1[[#This Row],[EMPLEADO]],IS[[NÓMINA]:[INGENIERO]],2,0),"OTROS")</f>
        <v>OTROS</v>
      </c>
    </row>
    <row r="3367" spans="1:43" x14ac:dyDescent="0.25">
      <c r="A3367" s="28" t="s">
        <v>10019</v>
      </c>
      <c r="B3367" s="29">
        <v>1</v>
      </c>
      <c r="C3367" s="29" t="s">
        <v>10170</v>
      </c>
      <c r="D3367" s="30" t="s">
        <v>38</v>
      </c>
      <c r="E3367" s="31" t="s">
        <v>2380</v>
      </c>
      <c r="F3367" s="31" t="s">
        <v>10171</v>
      </c>
      <c r="G3367" s="88" t="s">
        <v>2382</v>
      </c>
      <c r="H3367" s="29" t="s">
        <v>592</v>
      </c>
      <c r="I3367" s="32" t="s">
        <v>43</v>
      </c>
      <c r="J3367" s="29" t="s">
        <v>8</v>
      </c>
      <c r="K3367" s="33" t="s">
        <v>438</v>
      </c>
      <c r="L3367" s="33" t="s">
        <v>2383</v>
      </c>
      <c r="M3367" s="29" t="s">
        <v>165</v>
      </c>
      <c r="N3367" s="29">
        <v>0</v>
      </c>
      <c r="O3367" s="29" t="s">
        <v>47</v>
      </c>
      <c r="P3367" s="33">
        <v>15</v>
      </c>
      <c r="Q3367" s="33" t="s">
        <v>194</v>
      </c>
      <c r="R3367" s="80" t="s">
        <v>223</v>
      </c>
      <c r="S3367" s="81" t="s">
        <v>139</v>
      </c>
      <c r="T3367" s="81" t="s">
        <v>51</v>
      </c>
      <c r="U3367" s="82" t="s">
        <v>224</v>
      </c>
      <c r="V3367" s="83">
        <v>0.8</v>
      </c>
      <c r="W3367" s="89">
        <v>1258.4000000000003</v>
      </c>
      <c r="X3367" s="85">
        <v>1</v>
      </c>
      <c r="Y3367" s="86">
        <v>1.75</v>
      </c>
      <c r="Z3367" s="82">
        <v>4</v>
      </c>
      <c r="AA3367" s="87">
        <v>0.4375</v>
      </c>
      <c r="AB3367" s="83">
        <v>0</v>
      </c>
      <c r="AC3367" s="89">
        <v>0</v>
      </c>
      <c r="AD3367" s="90">
        <v>43557</v>
      </c>
      <c r="AE3367" s="90">
        <v>43557</v>
      </c>
      <c r="AF3367" s="82">
        <v>0</v>
      </c>
      <c r="AG3367" s="84" t="s">
        <v>53</v>
      </c>
      <c r="AH3367" s="83">
        <v>0</v>
      </c>
      <c r="AI3367" s="89">
        <v>0</v>
      </c>
      <c r="AJ3367" s="89">
        <v>0</v>
      </c>
      <c r="AK3367" s="60" t="str">
        <f>+IF(Tabla1[[#This Row],[REQUEST_TY]]="SR MANTENIMIENTO CORRECTIVO", "EMERGENCIA", "OTROS")</f>
        <v>EMERGENCIA</v>
      </c>
      <c r="AL3367" s="6" t="str">
        <f>+_xlfn.IFS(Tabla1[[#This Row],[Veces obj]]&lt;=1,"0-1",Tabla1[[#This Row],[Veces obj]]&lt;=2,"1-2",Tabla1[[#This Row],[Veces obj]]&lt;=3,"2-3",TRUE,"&gt;3")</f>
        <v>0-1</v>
      </c>
      <c r="AM3367" s="60" t="str">
        <f>+_xlfn.IFS(MONTH(Tabla1[[#This Row],[MES]])&lt;=3,"Q1",MONTH(Tabla1[[#This Row],[MES]])&lt;=6,"Q2",MONTH(Tabla1[[#This Row],[MES]])&lt;=9,"Q3",TRUE,"Q4")</f>
        <v>Q2</v>
      </c>
      <c r="AN3367" s="15" t="str">
        <f>+IFERROR(VLOOKUP(Tabla1[[#This Row],[CUENTA]],CTAS[],2,0),"OTROS")</f>
        <v>OTROS</v>
      </c>
      <c r="AP3367" s="15" t="str">
        <f>+IFERROR(VLOOKUP(Tabla1[[#This Row],[EMPLEADO]],IS[],3,0),"OTROS")</f>
        <v>CHIHUAHUA</v>
      </c>
      <c r="AQ3367" s="15" t="str">
        <f>+IFERROR(VLOOKUP(Tabla1[[#This Row],[EMPLEADO]],IS[[NÓMINA]:[INGENIERO]],2,0),"OTROS")</f>
        <v>VICTOR MENDEZ</v>
      </c>
    </row>
    <row r="3368" spans="1:43" x14ac:dyDescent="0.25">
      <c r="A3368" s="28" t="s">
        <v>10019</v>
      </c>
      <c r="B3368" s="29">
        <v>1</v>
      </c>
      <c r="C3368" s="29" t="s">
        <v>10172</v>
      </c>
      <c r="D3368" s="30" t="s">
        <v>38</v>
      </c>
      <c r="E3368" s="31" t="s">
        <v>76</v>
      </c>
      <c r="F3368" s="31" t="s">
        <v>10173</v>
      </c>
      <c r="G3368" s="88" t="s">
        <v>4631</v>
      </c>
      <c r="H3368" s="29" t="s">
        <v>8581</v>
      </c>
      <c r="I3368" s="32" t="s">
        <v>43</v>
      </c>
      <c r="J3368" s="29" t="s">
        <v>8</v>
      </c>
      <c r="K3368" s="33" t="s">
        <v>102</v>
      </c>
      <c r="L3368" s="33" t="s">
        <v>2741</v>
      </c>
      <c r="M3368" s="29" t="s">
        <v>473</v>
      </c>
      <c r="N3368" s="29">
        <v>0</v>
      </c>
      <c r="O3368" s="29" t="s">
        <v>47</v>
      </c>
      <c r="P3368" s="33">
        <v>29</v>
      </c>
      <c r="Q3368" s="33" t="s">
        <v>62</v>
      </c>
      <c r="R3368" s="80" t="s">
        <v>63</v>
      </c>
      <c r="S3368" s="81" t="s">
        <v>64</v>
      </c>
      <c r="T3368" s="81" t="s">
        <v>51</v>
      </c>
      <c r="U3368" s="82" t="s">
        <v>65</v>
      </c>
      <c r="V3368" s="83">
        <v>0.8</v>
      </c>
      <c r="W3368" s="89">
        <v>1092</v>
      </c>
      <c r="X3368" s="85">
        <v>1</v>
      </c>
      <c r="Y3368" s="86">
        <v>1.52</v>
      </c>
      <c r="Z3368" s="82">
        <v>5</v>
      </c>
      <c r="AA3368" s="87">
        <v>0.30399999999999999</v>
      </c>
      <c r="AB3368" s="83">
        <v>0</v>
      </c>
      <c r="AC3368" s="89">
        <v>0</v>
      </c>
      <c r="AD3368" s="90">
        <v>43557</v>
      </c>
      <c r="AE3368" s="90">
        <v>43557</v>
      </c>
      <c r="AF3368" s="82">
        <v>0</v>
      </c>
      <c r="AG3368" s="84" t="s">
        <v>53</v>
      </c>
      <c r="AH3368" s="83">
        <v>0</v>
      </c>
      <c r="AI3368" s="89">
        <v>0</v>
      </c>
      <c r="AJ3368" s="89">
        <v>0</v>
      </c>
      <c r="AK3368" s="60" t="str">
        <f>+IF(Tabla1[[#This Row],[REQUEST_TY]]="SR MANTENIMIENTO CORRECTIVO", "EMERGENCIA", "OTROS")</f>
        <v>EMERGENCIA</v>
      </c>
      <c r="AL3368" s="6" t="str">
        <f>+_xlfn.IFS(Tabla1[[#This Row],[Veces obj]]&lt;=1,"0-1",Tabla1[[#This Row],[Veces obj]]&lt;=2,"1-2",Tabla1[[#This Row],[Veces obj]]&lt;=3,"2-3",TRUE,"&gt;3")</f>
        <v>0-1</v>
      </c>
      <c r="AM3368" s="60" t="str">
        <f>+_xlfn.IFS(MONTH(Tabla1[[#This Row],[MES]])&lt;=3,"Q1",MONTH(Tabla1[[#This Row],[MES]])&lt;=6,"Q2",MONTH(Tabla1[[#This Row],[MES]])&lt;=9,"Q3",TRUE,"Q4")</f>
        <v>Q2</v>
      </c>
      <c r="AN3368" s="15" t="str">
        <f>+IFERROR(VLOOKUP(Tabla1[[#This Row],[CUENTA]],CTAS[],2,0),"OTROS")</f>
        <v>OTROS</v>
      </c>
      <c r="AP3368" s="15" t="str">
        <f>+IFERROR(VLOOKUP(Tabla1[[#This Row],[EMPLEADO]],IS[],3,0),"OTROS")</f>
        <v>OTROS</v>
      </c>
      <c r="AQ3368" s="15" t="str">
        <f>+IFERROR(VLOOKUP(Tabla1[[#This Row],[EMPLEADO]],IS[[NÓMINA]:[INGENIERO]],2,0),"OTROS")</f>
        <v>OTROS</v>
      </c>
    </row>
    <row r="3369" spans="1:43" x14ac:dyDescent="0.25">
      <c r="A3369" s="28" t="s">
        <v>10019</v>
      </c>
      <c r="B3369" s="29">
        <v>1</v>
      </c>
      <c r="C3369" s="29" t="s">
        <v>10174</v>
      </c>
      <c r="D3369" s="30" t="s">
        <v>38</v>
      </c>
      <c r="E3369" s="31" t="s">
        <v>113</v>
      </c>
      <c r="F3369" s="31" t="s">
        <v>10175</v>
      </c>
      <c r="G3369" s="88" t="s">
        <v>1381</v>
      </c>
      <c r="H3369" s="29" t="s">
        <v>220</v>
      </c>
      <c r="I3369" s="32" t="s">
        <v>43</v>
      </c>
      <c r="J3369" s="29" t="s">
        <v>8</v>
      </c>
      <c r="K3369" s="33" t="s">
        <v>1382</v>
      </c>
      <c r="L3369" s="33" t="s">
        <v>1383</v>
      </c>
      <c r="M3369" s="29" t="s">
        <v>545</v>
      </c>
      <c r="N3369" s="29">
        <v>0</v>
      </c>
      <c r="O3369" s="29" t="s">
        <v>47</v>
      </c>
      <c r="P3369" s="33">
        <v>76</v>
      </c>
      <c r="Q3369" s="33" t="s">
        <v>48</v>
      </c>
      <c r="R3369" s="80" t="s">
        <v>49</v>
      </c>
      <c r="S3369" s="81" t="s">
        <v>50</v>
      </c>
      <c r="T3369" s="81" t="s">
        <v>208</v>
      </c>
      <c r="U3369" s="82" t="s">
        <v>52</v>
      </c>
      <c r="V3369" s="83">
        <v>1.05</v>
      </c>
      <c r="W3369" s="89">
        <v>750.75000000000011</v>
      </c>
      <c r="X3369" s="85">
        <v>1</v>
      </c>
      <c r="Y3369" s="86">
        <v>1.17</v>
      </c>
      <c r="Z3369" s="82">
        <v>9</v>
      </c>
      <c r="AA3369" s="87">
        <v>0.13</v>
      </c>
      <c r="AB3369" s="83">
        <v>0</v>
      </c>
      <c r="AC3369" s="89">
        <v>0</v>
      </c>
      <c r="AD3369" s="90">
        <v>43557</v>
      </c>
      <c r="AE3369" s="90">
        <v>43557</v>
      </c>
      <c r="AF3369" s="82">
        <v>0</v>
      </c>
      <c r="AG3369" s="84" t="s">
        <v>53</v>
      </c>
      <c r="AH3369" s="83">
        <v>0</v>
      </c>
      <c r="AI3369" s="89">
        <v>0</v>
      </c>
      <c r="AJ3369" s="89">
        <v>0</v>
      </c>
      <c r="AK3369" s="60" t="str">
        <f>+IF(Tabla1[[#This Row],[REQUEST_TY]]="SR MANTENIMIENTO CORRECTIVO", "EMERGENCIA", "OTROS")</f>
        <v>EMERGENCIA</v>
      </c>
      <c r="AL3369" s="6" t="str">
        <f>+_xlfn.IFS(Tabla1[[#This Row],[Veces obj]]&lt;=1,"0-1",Tabla1[[#This Row],[Veces obj]]&lt;=2,"1-2",Tabla1[[#This Row],[Veces obj]]&lt;=3,"2-3",TRUE,"&gt;3")</f>
        <v>0-1</v>
      </c>
      <c r="AM3369" s="60" t="str">
        <f>+_xlfn.IFS(MONTH(Tabla1[[#This Row],[MES]])&lt;=3,"Q1",MONTH(Tabla1[[#This Row],[MES]])&lt;=6,"Q2",MONTH(Tabla1[[#This Row],[MES]])&lt;=9,"Q3",TRUE,"Q4")</f>
        <v>Q2</v>
      </c>
      <c r="AN3369" s="15" t="str">
        <f>+IFERROR(VLOOKUP(Tabla1[[#This Row],[CUENTA]],CTAS[],2,0),"OTROS")</f>
        <v>OTROS</v>
      </c>
      <c r="AP3369" s="15" t="str">
        <f>+IFERROR(VLOOKUP(Tabla1[[#This Row],[EMPLEADO]],IS[],3,0),"OTROS")</f>
        <v>OTROS</v>
      </c>
      <c r="AQ3369" s="15" t="str">
        <f>+IFERROR(VLOOKUP(Tabla1[[#This Row],[EMPLEADO]],IS[[NÓMINA]:[INGENIERO]],2,0),"OTROS")</f>
        <v>OTROS</v>
      </c>
    </row>
    <row r="3370" spans="1:43" x14ac:dyDescent="0.25">
      <c r="A3370" s="28" t="s">
        <v>10019</v>
      </c>
      <c r="B3370" s="29">
        <v>1</v>
      </c>
      <c r="C3370" s="29" t="s">
        <v>10176</v>
      </c>
      <c r="D3370" s="30" t="s">
        <v>38</v>
      </c>
      <c r="E3370" s="31" t="s">
        <v>113</v>
      </c>
      <c r="F3370" s="31" t="s">
        <v>10177</v>
      </c>
      <c r="G3370" s="88" t="s">
        <v>10178</v>
      </c>
      <c r="H3370" s="29" t="s">
        <v>1572</v>
      </c>
      <c r="I3370" s="32" t="s">
        <v>43</v>
      </c>
      <c r="J3370" s="29" t="s">
        <v>8</v>
      </c>
      <c r="K3370" s="33" t="s">
        <v>125</v>
      </c>
      <c r="L3370" s="33" t="s">
        <v>10179</v>
      </c>
      <c r="M3370" s="29" t="s">
        <v>1707</v>
      </c>
      <c r="N3370" s="29">
        <v>0</v>
      </c>
      <c r="O3370" s="29" t="s">
        <v>47</v>
      </c>
      <c r="P3370" s="33">
        <v>2679</v>
      </c>
      <c r="Q3370" s="33" t="s">
        <v>48</v>
      </c>
      <c r="R3370" s="80" t="s">
        <v>49</v>
      </c>
      <c r="S3370" s="81" t="s">
        <v>50</v>
      </c>
      <c r="T3370" s="81" t="s">
        <v>51</v>
      </c>
      <c r="U3370" s="82" t="s">
        <v>52</v>
      </c>
      <c r="V3370" s="83">
        <v>1.05</v>
      </c>
      <c r="W3370" s="89">
        <v>750.75000000000011</v>
      </c>
      <c r="X3370" s="85">
        <v>1</v>
      </c>
      <c r="Y3370" s="86">
        <v>2.5</v>
      </c>
      <c r="Z3370" s="82">
        <v>5</v>
      </c>
      <c r="AA3370" s="87">
        <v>0.5</v>
      </c>
      <c r="AB3370" s="83">
        <v>0</v>
      </c>
      <c r="AC3370" s="89">
        <v>0</v>
      </c>
      <c r="AD3370" s="90">
        <v>43557</v>
      </c>
      <c r="AE3370" s="90">
        <v>43557</v>
      </c>
      <c r="AF3370" s="82">
        <v>0</v>
      </c>
      <c r="AG3370" s="84" t="s">
        <v>53</v>
      </c>
      <c r="AH3370" s="83">
        <v>0</v>
      </c>
      <c r="AI3370" s="89">
        <v>0</v>
      </c>
      <c r="AJ3370" s="89">
        <v>0</v>
      </c>
      <c r="AK3370" s="60" t="str">
        <f>+IF(Tabla1[[#This Row],[REQUEST_TY]]="SR MANTENIMIENTO CORRECTIVO", "EMERGENCIA", "OTROS")</f>
        <v>EMERGENCIA</v>
      </c>
      <c r="AL3370" s="6" t="str">
        <f>+_xlfn.IFS(Tabla1[[#This Row],[Veces obj]]&lt;=1,"0-1",Tabla1[[#This Row],[Veces obj]]&lt;=2,"1-2",Tabla1[[#This Row],[Veces obj]]&lt;=3,"2-3",TRUE,"&gt;3")</f>
        <v>0-1</v>
      </c>
      <c r="AM3370" s="60" t="str">
        <f>+_xlfn.IFS(MONTH(Tabla1[[#This Row],[MES]])&lt;=3,"Q1",MONTH(Tabla1[[#This Row],[MES]])&lt;=6,"Q2",MONTH(Tabla1[[#This Row],[MES]])&lt;=9,"Q3",TRUE,"Q4")</f>
        <v>Q2</v>
      </c>
      <c r="AN3370" s="15" t="str">
        <f>+IFERROR(VLOOKUP(Tabla1[[#This Row],[CUENTA]],CTAS[],2,0),"OTROS")</f>
        <v>OTROS</v>
      </c>
      <c r="AP3370" s="15" t="str">
        <f>+IFERROR(VLOOKUP(Tabla1[[#This Row],[EMPLEADO]],IS[],3,0),"OTROS")</f>
        <v>OTROS</v>
      </c>
      <c r="AQ3370" s="15" t="str">
        <f>+IFERROR(VLOOKUP(Tabla1[[#This Row],[EMPLEADO]],IS[[NÓMINA]:[INGENIERO]],2,0),"OTROS")</f>
        <v>OTROS</v>
      </c>
    </row>
    <row r="3371" spans="1:43" x14ac:dyDescent="0.25">
      <c r="A3371" s="28" t="s">
        <v>10019</v>
      </c>
      <c r="B3371" s="29">
        <v>1</v>
      </c>
      <c r="C3371" s="29" t="s">
        <v>10180</v>
      </c>
      <c r="D3371" s="30" t="s">
        <v>3370</v>
      </c>
      <c r="E3371" s="31" t="s">
        <v>39</v>
      </c>
      <c r="F3371" s="31" t="s">
        <v>10181</v>
      </c>
      <c r="G3371" s="88" t="s">
        <v>10108</v>
      </c>
      <c r="H3371" s="29" t="s">
        <v>592</v>
      </c>
      <c r="I3371" s="32" t="s">
        <v>43</v>
      </c>
      <c r="J3371" s="29" t="s">
        <v>8</v>
      </c>
      <c r="K3371" s="33" t="s">
        <v>607</v>
      </c>
      <c r="L3371" s="33" t="s">
        <v>10109</v>
      </c>
      <c r="M3371" s="29" t="s">
        <v>119</v>
      </c>
      <c r="N3371" s="29">
        <v>0</v>
      </c>
      <c r="O3371" s="29" t="s">
        <v>47</v>
      </c>
      <c r="P3371" s="33" t="s">
        <v>822</v>
      </c>
      <c r="Q3371" s="33" t="s">
        <v>48</v>
      </c>
      <c r="R3371" s="80" t="s">
        <v>49</v>
      </c>
      <c r="S3371" s="81" t="s">
        <v>50</v>
      </c>
      <c r="T3371" s="81" t="s">
        <v>51</v>
      </c>
      <c r="U3371" s="82" t="s">
        <v>52</v>
      </c>
      <c r="V3371" s="83">
        <v>1</v>
      </c>
      <c r="W3371" s="89">
        <v>1072.5000000000002</v>
      </c>
      <c r="X3371" s="85">
        <v>0</v>
      </c>
      <c r="Y3371" s="86">
        <v>5</v>
      </c>
      <c r="Z3371" s="82">
        <v>5</v>
      </c>
      <c r="AA3371" s="87">
        <v>1</v>
      </c>
      <c r="AB3371" s="83">
        <v>0</v>
      </c>
      <c r="AC3371" s="89">
        <v>0</v>
      </c>
      <c r="AD3371" s="90">
        <v>43545</v>
      </c>
      <c r="AE3371" s="90">
        <v>43557</v>
      </c>
      <c r="AF3371" s="82">
        <v>8</v>
      </c>
      <c r="AG3371" s="84" t="s">
        <v>3648</v>
      </c>
      <c r="AH3371" s="83">
        <v>0</v>
      </c>
      <c r="AI3371" s="89">
        <v>0</v>
      </c>
      <c r="AJ3371" s="89">
        <v>0</v>
      </c>
      <c r="AK3371" s="60" t="str">
        <f>+IF(Tabla1[[#This Row],[REQUEST_TY]]="SR MANTENIMIENTO CORRECTIVO", "EMERGENCIA", "OTROS")</f>
        <v>OTROS</v>
      </c>
      <c r="AL3371" s="6" t="str">
        <f>+_xlfn.IFS(Tabla1[[#This Row],[Veces obj]]&lt;=1,"0-1",Tabla1[[#This Row],[Veces obj]]&lt;=2,"1-2",Tabla1[[#This Row],[Veces obj]]&lt;=3,"2-3",TRUE,"&gt;3")</f>
        <v>0-1</v>
      </c>
      <c r="AM3371" s="60" t="str">
        <f>+_xlfn.IFS(MONTH(Tabla1[[#This Row],[MES]])&lt;=3,"Q1",MONTH(Tabla1[[#This Row],[MES]])&lt;=6,"Q2",MONTH(Tabla1[[#This Row],[MES]])&lt;=9,"Q3",TRUE,"Q4")</f>
        <v>Q2</v>
      </c>
      <c r="AN3371" s="15" t="str">
        <f>+IFERROR(VLOOKUP(Tabla1[[#This Row],[CUENTA]],CTAS[],2,0),"OTROS")</f>
        <v>OTROS</v>
      </c>
      <c r="AP3371" s="15" t="str">
        <f>+IFERROR(VLOOKUP(Tabla1[[#This Row],[EMPLEADO]],IS[],3,0),"OTROS")</f>
        <v>CHIHUAHUA</v>
      </c>
      <c r="AQ3371" s="15" t="str">
        <f>+IFERROR(VLOOKUP(Tabla1[[#This Row],[EMPLEADO]],IS[[NÓMINA]:[INGENIERO]],2,0),"OTROS")</f>
        <v>VICTOR MENDEZ</v>
      </c>
    </row>
    <row r="3372" spans="1:43" x14ac:dyDescent="0.25">
      <c r="A3372" s="28" t="s">
        <v>10019</v>
      </c>
      <c r="B3372" s="29">
        <v>1</v>
      </c>
      <c r="C3372" s="29" t="s">
        <v>10182</v>
      </c>
      <c r="D3372" s="30" t="s">
        <v>38</v>
      </c>
      <c r="E3372" s="31" t="s">
        <v>98</v>
      </c>
      <c r="F3372" s="31" t="s">
        <v>10183</v>
      </c>
      <c r="G3372" s="88" t="s">
        <v>2233</v>
      </c>
      <c r="H3372" s="29" t="s">
        <v>106</v>
      </c>
      <c r="I3372" s="32" t="s">
        <v>43</v>
      </c>
      <c r="J3372" s="29" t="s">
        <v>8</v>
      </c>
      <c r="K3372" s="33" t="s">
        <v>102</v>
      </c>
      <c r="L3372" s="33" t="s">
        <v>500</v>
      </c>
      <c r="M3372" s="29" t="s">
        <v>310</v>
      </c>
      <c r="N3372" s="29">
        <v>0</v>
      </c>
      <c r="O3372" s="29" t="s">
        <v>47</v>
      </c>
      <c r="P3372" s="33">
        <v>77</v>
      </c>
      <c r="Q3372" s="33" t="s">
        <v>48</v>
      </c>
      <c r="R3372" s="80" t="s">
        <v>63</v>
      </c>
      <c r="S3372" s="81" t="s">
        <v>64</v>
      </c>
      <c r="T3372" s="81" t="s">
        <v>51</v>
      </c>
      <c r="U3372" s="82" t="s">
        <v>96</v>
      </c>
      <c r="V3372" s="83">
        <v>1.1000000000000001</v>
      </c>
      <c r="W3372" s="89">
        <v>1501.5000000000002</v>
      </c>
      <c r="X3372" s="85">
        <v>1</v>
      </c>
      <c r="Y3372" s="86">
        <v>1.87</v>
      </c>
      <c r="Z3372" s="82">
        <v>5</v>
      </c>
      <c r="AA3372" s="87">
        <v>0.374</v>
      </c>
      <c r="AB3372" s="83">
        <v>0</v>
      </c>
      <c r="AC3372" s="89">
        <v>0</v>
      </c>
      <c r="AD3372" s="90">
        <v>43557</v>
      </c>
      <c r="AE3372" s="90">
        <v>43557</v>
      </c>
      <c r="AF3372" s="82">
        <v>0</v>
      </c>
      <c r="AG3372" s="84" t="s">
        <v>53</v>
      </c>
      <c r="AH3372" s="83">
        <v>0</v>
      </c>
      <c r="AI3372" s="89">
        <v>0</v>
      </c>
      <c r="AJ3372" s="89">
        <v>0</v>
      </c>
      <c r="AK3372" s="60" t="str">
        <f>+IF(Tabla1[[#This Row],[REQUEST_TY]]="SR MANTENIMIENTO CORRECTIVO", "EMERGENCIA", "OTROS")</f>
        <v>EMERGENCIA</v>
      </c>
      <c r="AL3372" s="6" t="str">
        <f>+_xlfn.IFS(Tabla1[[#This Row],[Veces obj]]&lt;=1,"0-1",Tabla1[[#This Row],[Veces obj]]&lt;=2,"1-2",Tabla1[[#This Row],[Veces obj]]&lt;=3,"2-3",TRUE,"&gt;3")</f>
        <v>0-1</v>
      </c>
      <c r="AM3372" s="60" t="str">
        <f>+_xlfn.IFS(MONTH(Tabla1[[#This Row],[MES]])&lt;=3,"Q1",MONTH(Tabla1[[#This Row],[MES]])&lt;=6,"Q2",MONTH(Tabla1[[#This Row],[MES]])&lt;=9,"Q3",TRUE,"Q4")</f>
        <v>Q2</v>
      </c>
      <c r="AN3372" s="15" t="str">
        <f>+IFERROR(VLOOKUP(Tabla1[[#This Row],[CUENTA]],CTAS[],2,0),"OTROS")</f>
        <v>OTROS</v>
      </c>
      <c r="AP3372" s="15" t="str">
        <f>+IFERROR(VLOOKUP(Tabla1[[#This Row],[EMPLEADO]],IS[],3,0),"OTROS")</f>
        <v>OTROS</v>
      </c>
      <c r="AQ3372" s="15" t="str">
        <f>+IFERROR(VLOOKUP(Tabla1[[#This Row],[EMPLEADO]],IS[[NÓMINA]:[INGENIERO]],2,0),"OTROS")</f>
        <v>OTROS</v>
      </c>
    </row>
    <row r="3373" spans="1:43" x14ac:dyDescent="0.25">
      <c r="A3373" s="28" t="s">
        <v>10019</v>
      </c>
      <c r="B3373" s="29">
        <v>1</v>
      </c>
      <c r="C3373" s="29" t="s">
        <v>10184</v>
      </c>
      <c r="D3373" s="30" t="s">
        <v>38</v>
      </c>
      <c r="E3373" s="31" t="s">
        <v>133</v>
      </c>
      <c r="F3373" s="31" t="s">
        <v>10185</v>
      </c>
      <c r="G3373" s="88" t="s">
        <v>1351</v>
      </c>
      <c r="H3373" s="29" t="s">
        <v>253</v>
      </c>
      <c r="I3373" s="32" t="s">
        <v>43</v>
      </c>
      <c r="J3373" s="29" t="s">
        <v>8</v>
      </c>
      <c r="K3373" s="33" t="s">
        <v>59</v>
      </c>
      <c r="L3373" s="33" t="s">
        <v>863</v>
      </c>
      <c r="M3373" s="29" t="s">
        <v>358</v>
      </c>
      <c r="N3373" s="29">
        <v>0</v>
      </c>
      <c r="O3373" s="29" t="s">
        <v>47</v>
      </c>
      <c r="P3373" s="33">
        <v>20</v>
      </c>
      <c r="Q3373" s="33" t="s">
        <v>62</v>
      </c>
      <c r="R3373" s="80" t="s">
        <v>138</v>
      </c>
      <c r="S3373" s="81" t="s">
        <v>139</v>
      </c>
      <c r="T3373" s="81" t="s">
        <v>51</v>
      </c>
      <c r="U3373" s="82" t="s">
        <v>262</v>
      </c>
      <c r="V3373" s="83">
        <v>1.05</v>
      </c>
      <c r="W3373" s="89">
        <v>1651.6500000000003</v>
      </c>
      <c r="X3373" s="85">
        <v>1</v>
      </c>
      <c r="Y3373" s="86">
        <v>1.33</v>
      </c>
      <c r="Z3373" s="82">
        <v>4</v>
      </c>
      <c r="AA3373" s="87">
        <v>0.33250000000000002</v>
      </c>
      <c r="AB3373" s="83">
        <v>0</v>
      </c>
      <c r="AC3373" s="89">
        <v>0</v>
      </c>
      <c r="AD3373" s="90">
        <v>43557</v>
      </c>
      <c r="AE3373" s="90">
        <v>43557</v>
      </c>
      <c r="AF3373" s="82">
        <v>0</v>
      </c>
      <c r="AG3373" s="84" t="s">
        <v>53</v>
      </c>
      <c r="AH3373" s="83">
        <v>0</v>
      </c>
      <c r="AI3373" s="89">
        <v>0</v>
      </c>
      <c r="AJ3373" s="89">
        <v>0</v>
      </c>
      <c r="AK3373" s="60" t="str">
        <f>+IF(Tabla1[[#This Row],[REQUEST_TY]]="SR MANTENIMIENTO CORRECTIVO", "EMERGENCIA", "OTROS")</f>
        <v>EMERGENCIA</v>
      </c>
      <c r="AL3373" s="6" t="str">
        <f>+_xlfn.IFS(Tabla1[[#This Row],[Veces obj]]&lt;=1,"0-1",Tabla1[[#This Row],[Veces obj]]&lt;=2,"1-2",Tabla1[[#This Row],[Veces obj]]&lt;=3,"2-3",TRUE,"&gt;3")</f>
        <v>0-1</v>
      </c>
      <c r="AM3373" s="60" t="str">
        <f>+_xlfn.IFS(MONTH(Tabla1[[#This Row],[MES]])&lt;=3,"Q1",MONTH(Tabla1[[#This Row],[MES]])&lt;=6,"Q2",MONTH(Tabla1[[#This Row],[MES]])&lt;=9,"Q3",TRUE,"Q4")</f>
        <v>Q2</v>
      </c>
      <c r="AN3373" s="15" t="str">
        <f>+IFERROR(VLOOKUP(Tabla1[[#This Row],[CUENTA]],CTAS[],2,0),"OTROS")</f>
        <v>OTROS</v>
      </c>
      <c r="AP3373" s="15" t="str">
        <f>+IFERROR(VLOOKUP(Tabla1[[#This Row],[EMPLEADO]],IS[],3,0),"OTROS")</f>
        <v>OTROS</v>
      </c>
      <c r="AQ3373" s="15" t="str">
        <f>+IFERROR(VLOOKUP(Tabla1[[#This Row],[EMPLEADO]],IS[[NÓMINA]:[INGENIERO]],2,0),"OTROS")</f>
        <v>OTROS</v>
      </c>
    </row>
    <row r="3374" spans="1:43" x14ac:dyDescent="0.25">
      <c r="A3374" s="28" t="s">
        <v>10019</v>
      </c>
      <c r="B3374" s="29">
        <v>1</v>
      </c>
      <c r="C3374" s="29" t="s">
        <v>10186</v>
      </c>
      <c r="D3374" s="30" t="s">
        <v>38</v>
      </c>
      <c r="E3374" s="31" t="s">
        <v>55</v>
      </c>
      <c r="F3374" s="31" t="s">
        <v>10187</v>
      </c>
      <c r="G3374" s="88" t="s">
        <v>573</v>
      </c>
      <c r="H3374" s="29" t="s">
        <v>574</v>
      </c>
      <c r="I3374" s="32" t="s">
        <v>43</v>
      </c>
      <c r="J3374" s="29" t="s">
        <v>8</v>
      </c>
      <c r="K3374" s="33" t="s">
        <v>59</v>
      </c>
      <c r="L3374" s="33" t="s">
        <v>575</v>
      </c>
      <c r="M3374" s="29" t="s">
        <v>576</v>
      </c>
      <c r="N3374" s="29">
        <v>0</v>
      </c>
      <c r="O3374" s="29" t="s">
        <v>47</v>
      </c>
      <c r="P3374" s="33">
        <v>20</v>
      </c>
      <c r="Q3374" s="33" t="s">
        <v>62</v>
      </c>
      <c r="R3374" s="80" t="s">
        <v>63</v>
      </c>
      <c r="S3374" s="81" t="s">
        <v>64</v>
      </c>
      <c r="T3374" s="81" t="s">
        <v>208</v>
      </c>
      <c r="U3374" s="82" t="s">
        <v>65</v>
      </c>
      <c r="V3374" s="83">
        <v>0.8</v>
      </c>
      <c r="W3374" s="89">
        <v>1092</v>
      </c>
      <c r="X3374" s="85">
        <v>1</v>
      </c>
      <c r="Y3374" s="86">
        <v>1.83</v>
      </c>
      <c r="Z3374" s="82">
        <v>9</v>
      </c>
      <c r="AA3374" s="87">
        <v>0.20333333333333334</v>
      </c>
      <c r="AB3374" s="83">
        <v>0</v>
      </c>
      <c r="AC3374" s="89">
        <v>0</v>
      </c>
      <c r="AD3374" s="90">
        <v>43557</v>
      </c>
      <c r="AE3374" s="90">
        <v>43557</v>
      </c>
      <c r="AF3374" s="82">
        <v>0</v>
      </c>
      <c r="AG3374" s="84" t="s">
        <v>53</v>
      </c>
      <c r="AH3374" s="83">
        <v>0</v>
      </c>
      <c r="AI3374" s="89">
        <v>0</v>
      </c>
      <c r="AJ3374" s="89">
        <v>0</v>
      </c>
      <c r="AK3374" s="60" t="str">
        <f>+IF(Tabla1[[#This Row],[REQUEST_TY]]="SR MANTENIMIENTO CORRECTIVO", "EMERGENCIA", "OTROS")</f>
        <v>EMERGENCIA</v>
      </c>
      <c r="AL3374" s="6" t="str">
        <f>+_xlfn.IFS(Tabla1[[#This Row],[Veces obj]]&lt;=1,"0-1",Tabla1[[#This Row],[Veces obj]]&lt;=2,"1-2",Tabla1[[#This Row],[Veces obj]]&lt;=3,"2-3",TRUE,"&gt;3")</f>
        <v>0-1</v>
      </c>
      <c r="AM3374" s="60" t="str">
        <f>+_xlfn.IFS(MONTH(Tabla1[[#This Row],[MES]])&lt;=3,"Q1",MONTH(Tabla1[[#This Row],[MES]])&lt;=6,"Q2",MONTH(Tabla1[[#This Row],[MES]])&lt;=9,"Q3",TRUE,"Q4")</f>
        <v>Q2</v>
      </c>
      <c r="AN3374" s="15" t="str">
        <f>+IFERROR(VLOOKUP(Tabla1[[#This Row],[CUENTA]],CTAS[],2,0),"OTROS")</f>
        <v>OTROS</v>
      </c>
      <c r="AP3374" s="15" t="str">
        <f>+IFERROR(VLOOKUP(Tabla1[[#This Row],[EMPLEADO]],IS[],3,0),"OTROS")</f>
        <v>OTROS</v>
      </c>
      <c r="AQ3374" s="15" t="str">
        <f>+IFERROR(VLOOKUP(Tabla1[[#This Row],[EMPLEADO]],IS[[NÓMINA]:[INGENIERO]],2,0),"OTROS")</f>
        <v>OTROS</v>
      </c>
    </row>
    <row r="3375" spans="1:43" x14ac:dyDescent="0.25">
      <c r="A3375" s="28" t="s">
        <v>10019</v>
      </c>
      <c r="B3375" s="29">
        <v>1</v>
      </c>
      <c r="C3375" s="29" t="s">
        <v>10188</v>
      </c>
      <c r="D3375" s="30" t="s">
        <v>38</v>
      </c>
      <c r="E3375" s="31" t="s">
        <v>552</v>
      </c>
      <c r="F3375" s="31" t="s">
        <v>10189</v>
      </c>
      <c r="G3375" s="88" t="s">
        <v>10190</v>
      </c>
      <c r="H3375" s="29" t="s">
        <v>266</v>
      </c>
      <c r="I3375" s="32" t="s">
        <v>43</v>
      </c>
      <c r="J3375" s="29" t="s">
        <v>8</v>
      </c>
      <c r="K3375" s="33" t="s">
        <v>891</v>
      </c>
      <c r="L3375" s="33" t="s">
        <v>892</v>
      </c>
      <c r="M3375" s="29" t="s">
        <v>94</v>
      </c>
      <c r="N3375" s="29">
        <v>0</v>
      </c>
      <c r="O3375" s="29" t="s">
        <v>47</v>
      </c>
      <c r="P3375" s="33">
        <v>253</v>
      </c>
      <c r="Q3375" s="33" t="s">
        <v>48</v>
      </c>
      <c r="R3375" s="80" t="s">
        <v>95</v>
      </c>
      <c r="S3375" s="81" t="s">
        <v>64</v>
      </c>
      <c r="T3375" s="81" t="s">
        <v>51</v>
      </c>
      <c r="U3375" s="82" t="s">
        <v>96</v>
      </c>
      <c r="V3375" s="83">
        <v>1.1000000000000001</v>
      </c>
      <c r="W3375" s="89">
        <v>1501.5000000000002</v>
      </c>
      <c r="X3375" s="85">
        <v>1</v>
      </c>
      <c r="Y3375" s="86">
        <v>2.0499999999999998</v>
      </c>
      <c r="Z3375" s="82">
        <v>5</v>
      </c>
      <c r="AA3375" s="87">
        <v>0.41</v>
      </c>
      <c r="AB3375" s="83">
        <v>0</v>
      </c>
      <c r="AC3375" s="89">
        <v>0</v>
      </c>
      <c r="AD3375" s="90">
        <v>43557</v>
      </c>
      <c r="AE3375" s="90">
        <v>43557</v>
      </c>
      <c r="AF3375" s="82">
        <v>0</v>
      </c>
      <c r="AG3375" s="84" t="s">
        <v>53</v>
      </c>
      <c r="AH3375" s="83">
        <v>0</v>
      </c>
      <c r="AI3375" s="89">
        <v>0</v>
      </c>
      <c r="AJ3375" s="89">
        <v>0</v>
      </c>
      <c r="AK3375" s="60" t="str">
        <f>+IF(Tabla1[[#This Row],[REQUEST_TY]]="SR MANTENIMIENTO CORRECTIVO", "EMERGENCIA", "OTROS")</f>
        <v>EMERGENCIA</v>
      </c>
      <c r="AL3375" s="6" t="str">
        <f>+_xlfn.IFS(Tabla1[[#This Row],[Veces obj]]&lt;=1,"0-1",Tabla1[[#This Row],[Veces obj]]&lt;=2,"1-2",Tabla1[[#This Row],[Veces obj]]&lt;=3,"2-3",TRUE,"&gt;3")</f>
        <v>0-1</v>
      </c>
      <c r="AM3375" s="60" t="str">
        <f>+_xlfn.IFS(MONTH(Tabla1[[#This Row],[MES]])&lt;=3,"Q1",MONTH(Tabla1[[#This Row],[MES]])&lt;=6,"Q2",MONTH(Tabla1[[#This Row],[MES]])&lt;=9,"Q3",TRUE,"Q4")</f>
        <v>Q2</v>
      </c>
      <c r="AN3375" s="15" t="str">
        <f>+IFERROR(VLOOKUP(Tabla1[[#This Row],[CUENTA]],CTAS[],2,0),"OTROS")</f>
        <v>OTROS</v>
      </c>
      <c r="AP3375" s="15" t="str">
        <f>+IFERROR(VLOOKUP(Tabla1[[#This Row],[EMPLEADO]],IS[],3,0),"OTROS")</f>
        <v>JUAREZ</v>
      </c>
      <c r="AQ3375" s="15" t="str">
        <f>+IFERROR(VLOOKUP(Tabla1[[#This Row],[EMPLEADO]],IS[[NÓMINA]:[INGENIERO]],2,0),"OTROS")</f>
        <v>CESAR MAR</v>
      </c>
    </row>
    <row r="3376" spans="1:43" x14ac:dyDescent="0.25">
      <c r="A3376" s="28" t="s">
        <v>10019</v>
      </c>
      <c r="B3376" s="29">
        <v>1</v>
      </c>
      <c r="C3376" s="29" t="s">
        <v>10191</v>
      </c>
      <c r="D3376" s="30" t="s">
        <v>38</v>
      </c>
      <c r="E3376" s="31" t="s">
        <v>113</v>
      </c>
      <c r="F3376" s="31" t="s">
        <v>10192</v>
      </c>
      <c r="G3376" s="88" t="s">
        <v>10193</v>
      </c>
      <c r="H3376" s="29" t="s">
        <v>471</v>
      </c>
      <c r="I3376" s="32" t="s">
        <v>43</v>
      </c>
      <c r="J3376" s="29" t="s">
        <v>8</v>
      </c>
      <c r="K3376" s="33" t="s">
        <v>125</v>
      </c>
      <c r="L3376" s="33" t="s">
        <v>10194</v>
      </c>
      <c r="M3376" s="29" t="s">
        <v>10195</v>
      </c>
      <c r="N3376" s="29">
        <v>0</v>
      </c>
      <c r="O3376" s="29" t="s">
        <v>47</v>
      </c>
      <c r="P3376" s="33">
        <v>754</v>
      </c>
      <c r="Q3376" s="33" t="s">
        <v>48</v>
      </c>
      <c r="R3376" s="80" t="s">
        <v>49</v>
      </c>
      <c r="S3376" s="81" t="s">
        <v>50</v>
      </c>
      <c r="T3376" s="81" t="s">
        <v>51</v>
      </c>
      <c r="U3376" s="82" t="s">
        <v>52</v>
      </c>
      <c r="V3376" s="83">
        <v>1.05</v>
      </c>
      <c r="W3376" s="89">
        <v>750.75000000000011</v>
      </c>
      <c r="X3376" s="85">
        <v>1</v>
      </c>
      <c r="Y3376" s="86">
        <v>0</v>
      </c>
      <c r="Z3376" s="82">
        <v>5</v>
      </c>
      <c r="AA3376" s="87">
        <v>0</v>
      </c>
      <c r="AB3376" s="83">
        <v>0</v>
      </c>
      <c r="AC3376" s="89">
        <v>0</v>
      </c>
      <c r="AD3376" s="90">
        <v>43557</v>
      </c>
      <c r="AE3376" s="90">
        <v>43557</v>
      </c>
      <c r="AF3376" s="82">
        <v>0</v>
      </c>
      <c r="AG3376" s="84" t="s">
        <v>53</v>
      </c>
      <c r="AH3376" s="83">
        <v>0</v>
      </c>
      <c r="AI3376" s="89">
        <v>0</v>
      </c>
      <c r="AJ3376" s="89">
        <v>0</v>
      </c>
      <c r="AK3376" s="60" t="str">
        <f>+IF(Tabla1[[#This Row],[REQUEST_TY]]="SR MANTENIMIENTO CORRECTIVO", "EMERGENCIA", "OTROS")</f>
        <v>EMERGENCIA</v>
      </c>
      <c r="AL3376" s="6" t="str">
        <f>+_xlfn.IFS(Tabla1[[#This Row],[Veces obj]]&lt;=1,"0-1",Tabla1[[#This Row],[Veces obj]]&lt;=2,"1-2",Tabla1[[#This Row],[Veces obj]]&lt;=3,"2-3",TRUE,"&gt;3")</f>
        <v>0-1</v>
      </c>
      <c r="AM3376" s="60" t="str">
        <f>+_xlfn.IFS(MONTH(Tabla1[[#This Row],[MES]])&lt;=3,"Q1",MONTH(Tabla1[[#This Row],[MES]])&lt;=6,"Q2",MONTH(Tabla1[[#This Row],[MES]])&lt;=9,"Q3",TRUE,"Q4")</f>
        <v>Q2</v>
      </c>
      <c r="AN3376" s="15" t="str">
        <f>+IFERROR(VLOOKUP(Tabla1[[#This Row],[CUENTA]],CTAS[],2,0),"OTROS")</f>
        <v>OTROS</v>
      </c>
      <c r="AP3376" s="15" t="str">
        <f>+IFERROR(VLOOKUP(Tabla1[[#This Row],[EMPLEADO]],IS[],3,0),"OTROS")</f>
        <v>OTROS</v>
      </c>
      <c r="AQ3376" s="15" t="str">
        <f>+IFERROR(VLOOKUP(Tabla1[[#This Row],[EMPLEADO]],IS[[NÓMINA]:[INGENIERO]],2,0),"OTROS")</f>
        <v>OTROS</v>
      </c>
    </row>
    <row r="3377" spans="1:43" x14ac:dyDescent="0.25">
      <c r="A3377" s="28" t="s">
        <v>10019</v>
      </c>
      <c r="B3377" s="29">
        <v>1</v>
      </c>
      <c r="C3377" s="29" t="s">
        <v>10196</v>
      </c>
      <c r="D3377" s="30" t="s">
        <v>38</v>
      </c>
      <c r="E3377" s="31" t="s">
        <v>562</v>
      </c>
      <c r="F3377" s="31" t="s">
        <v>10197</v>
      </c>
      <c r="G3377" s="88" t="s">
        <v>6518</v>
      </c>
      <c r="H3377" s="29" t="s">
        <v>592</v>
      </c>
      <c r="I3377" s="32" t="s">
        <v>43</v>
      </c>
      <c r="J3377" s="29" t="s">
        <v>8</v>
      </c>
      <c r="K3377" s="33" t="s">
        <v>144</v>
      </c>
      <c r="L3377" s="33" t="s">
        <v>145</v>
      </c>
      <c r="M3377" s="29" t="s">
        <v>119</v>
      </c>
      <c r="N3377" s="29">
        <v>0</v>
      </c>
      <c r="O3377" s="29" t="s">
        <v>47</v>
      </c>
      <c r="P3377" s="33">
        <v>8</v>
      </c>
      <c r="Q3377" s="33" t="s">
        <v>194</v>
      </c>
      <c r="R3377" s="80" t="s">
        <v>63</v>
      </c>
      <c r="S3377" s="81" t="s">
        <v>64</v>
      </c>
      <c r="T3377" s="81" t="s">
        <v>51</v>
      </c>
      <c r="U3377" s="82" t="s">
        <v>195</v>
      </c>
      <c r="V3377" s="83">
        <v>0.6</v>
      </c>
      <c r="W3377" s="89">
        <v>819</v>
      </c>
      <c r="X3377" s="85">
        <v>1</v>
      </c>
      <c r="Y3377" s="86">
        <v>0</v>
      </c>
      <c r="Z3377" s="82">
        <v>5</v>
      </c>
      <c r="AA3377" s="87">
        <v>0</v>
      </c>
      <c r="AB3377" s="83">
        <v>0</v>
      </c>
      <c r="AC3377" s="89">
        <v>0</v>
      </c>
      <c r="AD3377" s="90">
        <v>43557</v>
      </c>
      <c r="AE3377" s="90">
        <v>43557</v>
      </c>
      <c r="AF3377" s="82">
        <v>0</v>
      </c>
      <c r="AG3377" s="84" t="s">
        <v>53</v>
      </c>
      <c r="AH3377" s="83">
        <v>0</v>
      </c>
      <c r="AI3377" s="89">
        <v>0</v>
      </c>
      <c r="AJ3377" s="89">
        <v>0</v>
      </c>
      <c r="AK3377" s="60" t="str">
        <f>+IF(Tabla1[[#This Row],[REQUEST_TY]]="SR MANTENIMIENTO CORRECTIVO", "EMERGENCIA", "OTROS")</f>
        <v>EMERGENCIA</v>
      </c>
      <c r="AL3377" s="6" t="str">
        <f>+_xlfn.IFS(Tabla1[[#This Row],[Veces obj]]&lt;=1,"0-1",Tabla1[[#This Row],[Veces obj]]&lt;=2,"1-2",Tabla1[[#This Row],[Veces obj]]&lt;=3,"2-3",TRUE,"&gt;3")</f>
        <v>0-1</v>
      </c>
      <c r="AM3377" s="60" t="str">
        <f>+_xlfn.IFS(MONTH(Tabla1[[#This Row],[MES]])&lt;=3,"Q1",MONTH(Tabla1[[#This Row],[MES]])&lt;=6,"Q2",MONTH(Tabla1[[#This Row],[MES]])&lt;=9,"Q3",TRUE,"Q4")</f>
        <v>Q2</v>
      </c>
      <c r="AN3377" s="15" t="str">
        <f>+IFERROR(VLOOKUP(Tabla1[[#This Row],[CUENTA]],CTAS[],2,0),"OTROS")</f>
        <v>OTROS</v>
      </c>
      <c r="AP3377" s="15" t="str">
        <f>+IFERROR(VLOOKUP(Tabla1[[#This Row],[EMPLEADO]],IS[],3,0),"OTROS")</f>
        <v>CHIHUAHUA</v>
      </c>
      <c r="AQ3377" s="15" t="str">
        <f>+IFERROR(VLOOKUP(Tabla1[[#This Row],[EMPLEADO]],IS[[NÓMINA]:[INGENIERO]],2,0),"OTROS")</f>
        <v>VICTOR MENDEZ</v>
      </c>
    </row>
    <row r="3378" spans="1:43" x14ac:dyDescent="0.25">
      <c r="A3378" s="28" t="s">
        <v>10019</v>
      </c>
      <c r="B3378" s="29">
        <v>1</v>
      </c>
      <c r="C3378" s="29" t="s">
        <v>10198</v>
      </c>
      <c r="D3378" s="30" t="s">
        <v>38</v>
      </c>
      <c r="E3378" s="31" t="s">
        <v>725</v>
      </c>
      <c r="F3378" s="31" t="s">
        <v>10199</v>
      </c>
      <c r="G3378" s="88" t="s">
        <v>2916</v>
      </c>
      <c r="H3378" s="29" t="s">
        <v>220</v>
      </c>
      <c r="I3378" s="32" t="s">
        <v>43</v>
      </c>
      <c r="J3378" s="29" t="s">
        <v>8</v>
      </c>
      <c r="K3378" s="33" t="s">
        <v>59</v>
      </c>
      <c r="L3378" s="33" t="s">
        <v>2917</v>
      </c>
      <c r="M3378" s="29" t="s">
        <v>1496</v>
      </c>
      <c r="N3378" s="29">
        <v>0</v>
      </c>
      <c r="O3378" s="29" t="s">
        <v>47</v>
      </c>
      <c r="P3378" s="33">
        <v>14</v>
      </c>
      <c r="Q3378" s="33" t="s">
        <v>194</v>
      </c>
      <c r="R3378" s="80" t="s">
        <v>223</v>
      </c>
      <c r="S3378" s="81" t="s">
        <v>139</v>
      </c>
      <c r="T3378" s="81" t="s">
        <v>51</v>
      </c>
      <c r="U3378" s="82" t="s">
        <v>224</v>
      </c>
      <c r="V3378" s="83">
        <v>0.8</v>
      </c>
      <c r="W3378" s="89">
        <v>1258.4000000000003</v>
      </c>
      <c r="X3378" s="85">
        <v>1</v>
      </c>
      <c r="Y3378" s="86">
        <v>1.38</v>
      </c>
      <c r="Z3378" s="82">
        <v>4</v>
      </c>
      <c r="AA3378" s="87">
        <v>0.34499999999999997</v>
      </c>
      <c r="AB3378" s="83">
        <v>0</v>
      </c>
      <c r="AC3378" s="89">
        <v>0</v>
      </c>
      <c r="AD3378" s="90">
        <v>43557</v>
      </c>
      <c r="AE3378" s="90">
        <v>43557</v>
      </c>
      <c r="AF3378" s="82">
        <v>0</v>
      </c>
      <c r="AG3378" s="84" t="s">
        <v>53</v>
      </c>
      <c r="AH3378" s="83">
        <v>0</v>
      </c>
      <c r="AI3378" s="89">
        <v>0</v>
      </c>
      <c r="AJ3378" s="89">
        <v>0</v>
      </c>
      <c r="AK3378" s="60" t="str">
        <f>+IF(Tabla1[[#This Row],[REQUEST_TY]]="SR MANTENIMIENTO CORRECTIVO", "EMERGENCIA", "OTROS")</f>
        <v>EMERGENCIA</v>
      </c>
      <c r="AL3378" s="6" t="str">
        <f>+_xlfn.IFS(Tabla1[[#This Row],[Veces obj]]&lt;=1,"0-1",Tabla1[[#This Row],[Veces obj]]&lt;=2,"1-2",Tabla1[[#This Row],[Veces obj]]&lt;=3,"2-3",TRUE,"&gt;3")</f>
        <v>0-1</v>
      </c>
      <c r="AM3378" s="60" t="str">
        <f>+_xlfn.IFS(MONTH(Tabla1[[#This Row],[MES]])&lt;=3,"Q1",MONTH(Tabla1[[#This Row],[MES]])&lt;=6,"Q2",MONTH(Tabla1[[#This Row],[MES]])&lt;=9,"Q3",TRUE,"Q4")</f>
        <v>Q2</v>
      </c>
      <c r="AN3378" s="15" t="str">
        <f>+IFERROR(VLOOKUP(Tabla1[[#This Row],[CUENTA]],CTAS[],2,0),"OTROS")</f>
        <v>OTROS</v>
      </c>
      <c r="AP3378" s="15" t="str">
        <f>+IFERROR(VLOOKUP(Tabla1[[#This Row],[EMPLEADO]],IS[],3,0),"OTROS")</f>
        <v>OTROS</v>
      </c>
      <c r="AQ3378" s="15" t="str">
        <f>+IFERROR(VLOOKUP(Tabla1[[#This Row],[EMPLEADO]],IS[[NÓMINA]:[INGENIERO]],2,0),"OTROS")</f>
        <v>OTROS</v>
      </c>
    </row>
    <row r="3379" spans="1:43" x14ac:dyDescent="0.25">
      <c r="A3379" s="28" t="s">
        <v>10019</v>
      </c>
      <c r="B3379" s="29">
        <v>1</v>
      </c>
      <c r="C3379" s="29" t="s">
        <v>10200</v>
      </c>
      <c r="D3379" s="30" t="s">
        <v>38</v>
      </c>
      <c r="E3379" s="31" t="s">
        <v>583</v>
      </c>
      <c r="F3379" s="31" t="s">
        <v>10201</v>
      </c>
      <c r="G3379" s="88" t="s">
        <v>10202</v>
      </c>
      <c r="H3379" s="29" t="s">
        <v>220</v>
      </c>
      <c r="I3379" s="32" t="s">
        <v>43</v>
      </c>
      <c r="J3379" s="29" t="s">
        <v>8</v>
      </c>
      <c r="K3379" s="33" t="s">
        <v>10203</v>
      </c>
      <c r="L3379" s="33" t="s">
        <v>10204</v>
      </c>
      <c r="M3379" s="29" t="s">
        <v>736</v>
      </c>
      <c r="N3379" s="29">
        <v>0</v>
      </c>
      <c r="O3379" s="29" t="s">
        <v>47</v>
      </c>
      <c r="P3379" s="33">
        <v>2660</v>
      </c>
      <c r="Q3379" s="33" t="s">
        <v>48</v>
      </c>
      <c r="R3379" s="80" t="s">
        <v>95</v>
      </c>
      <c r="S3379" s="81" t="s">
        <v>64</v>
      </c>
      <c r="T3379" s="81" t="s">
        <v>51</v>
      </c>
      <c r="U3379" s="82" t="s">
        <v>96</v>
      </c>
      <c r="V3379" s="83">
        <v>1.1000000000000001</v>
      </c>
      <c r="W3379" s="89">
        <v>1501.5000000000002</v>
      </c>
      <c r="X3379" s="85">
        <v>1</v>
      </c>
      <c r="Y3379" s="86">
        <v>2.42</v>
      </c>
      <c r="Z3379" s="82">
        <v>5</v>
      </c>
      <c r="AA3379" s="87">
        <v>0.48399999999999999</v>
      </c>
      <c r="AB3379" s="83">
        <v>0</v>
      </c>
      <c r="AC3379" s="89">
        <v>0</v>
      </c>
      <c r="AD3379" s="90">
        <v>43557</v>
      </c>
      <c r="AE3379" s="90">
        <v>43557</v>
      </c>
      <c r="AF3379" s="82">
        <v>0</v>
      </c>
      <c r="AG3379" s="84" t="s">
        <v>53</v>
      </c>
      <c r="AH3379" s="83">
        <v>0</v>
      </c>
      <c r="AI3379" s="89">
        <v>0</v>
      </c>
      <c r="AJ3379" s="89">
        <v>0</v>
      </c>
      <c r="AK3379" s="60" t="str">
        <f>+IF(Tabla1[[#This Row],[REQUEST_TY]]="SR MANTENIMIENTO CORRECTIVO", "EMERGENCIA", "OTROS")</f>
        <v>EMERGENCIA</v>
      </c>
      <c r="AL3379" s="6" t="str">
        <f>+_xlfn.IFS(Tabla1[[#This Row],[Veces obj]]&lt;=1,"0-1",Tabla1[[#This Row],[Veces obj]]&lt;=2,"1-2",Tabla1[[#This Row],[Veces obj]]&lt;=3,"2-3",TRUE,"&gt;3")</f>
        <v>0-1</v>
      </c>
      <c r="AM3379" s="60" t="str">
        <f>+_xlfn.IFS(MONTH(Tabla1[[#This Row],[MES]])&lt;=3,"Q1",MONTH(Tabla1[[#This Row],[MES]])&lt;=6,"Q2",MONTH(Tabla1[[#This Row],[MES]])&lt;=9,"Q3",TRUE,"Q4")</f>
        <v>Q2</v>
      </c>
      <c r="AN3379" s="15" t="str">
        <f>+IFERROR(VLOOKUP(Tabla1[[#This Row],[CUENTA]],CTAS[],2,0),"OTROS")</f>
        <v>OTROS</v>
      </c>
      <c r="AP3379" s="15" t="str">
        <f>+IFERROR(VLOOKUP(Tabla1[[#This Row],[EMPLEADO]],IS[],3,0),"OTROS")</f>
        <v>OTROS</v>
      </c>
      <c r="AQ3379" s="15" t="str">
        <f>+IFERROR(VLOOKUP(Tabla1[[#This Row],[EMPLEADO]],IS[[NÓMINA]:[INGENIERO]],2,0),"OTROS")</f>
        <v>OTROS</v>
      </c>
    </row>
    <row r="3380" spans="1:43" x14ac:dyDescent="0.25">
      <c r="A3380" s="28" t="s">
        <v>10019</v>
      </c>
      <c r="B3380" s="29">
        <v>1</v>
      </c>
      <c r="C3380" s="29" t="s">
        <v>10205</v>
      </c>
      <c r="D3380" s="30" t="s">
        <v>38</v>
      </c>
      <c r="E3380" s="31" t="s">
        <v>133</v>
      </c>
      <c r="F3380" s="31" t="s">
        <v>9626</v>
      </c>
      <c r="G3380" s="88" t="s">
        <v>5021</v>
      </c>
      <c r="H3380" s="29" t="s">
        <v>740</v>
      </c>
      <c r="I3380" s="32" t="s">
        <v>43</v>
      </c>
      <c r="J3380" s="29" t="s">
        <v>8</v>
      </c>
      <c r="K3380" s="33" t="s">
        <v>59</v>
      </c>
      <c r="L3380" s="33" t="s">
        <v>1430</v>
      </c>
      <c r="M3380" s="29" t="s">
        <v>530</v>
      </c>
      <c r="N3380" s="29">
        <v>0</v>
      </c>
      <c r="O3380" s="29" t="s">
        <v>47</v>
      </c>
      <c r="P3380" s="33">
        <v>14</v>
      </c>
      <c r="Q3380" s="33" t="s">
        <v>194</v>
      </c>
      <c r="R3380" s="80" t="s">
        <v>138</v>
      </c>
      <c r="S3380" s="81" t="s">
        <v>139</v>
      </c>
      <c r="T3380" s="81" t="s">
        <v>51</v>
      </c>
      <c r="U3380" s="82" t="s">
        <v>224</v>
      </c>
      <c r="V3380" s="83">
        <v>0.8</v>
      </c>
      <c r="W3380" s="89">
        <v>1258.4000000000003</v>
      </c>
      <c r="X3380" s="85">
        <v>1</v>
      </c>
      <c r="Y3380" s="86">
        <v>3.32</v>
      </c>
      <c r="Z3380" s="82">
        <v>4</v>
      </c>
      <c r="AA3380" s="87">
        <v>0.83</v>
      </c>
      <c r="AB3380" s="83">
        <v>0</v>
      </c>
      <c r="AC3380" s="89">
        <v>0</v>
      </c>
      <c r="AD3380" s="90">
        <v>43557</v>
      </c>
      <c r="AE3380" s="90">
        <v>43557</v>
      </c>
      <c r="AF3380" s="82">
        <v>0</v>
      </c>
      <c r="AG3380" s="84" t="s">
        <v>53</v>
      </c>
      <c r="AH3380" s="83">
        <v>0</v>
      </c>
      <c r="AI3380" s="89">
        <v>0</v>
      </c>
      <c r="AJ3380" s="89">
        <v>0</v>
      </c>
      <c r="AK3380" s="60" t="str">
        <f>+IF(Tabla1[[#This Row],[REQUEST_TY]]="SR MANTENIMIENTO CORRECTIVO", "EMERGENCIA", "OTROS")</f>
        <v>EMERGENCIA</v>
      </c>
      <c r="AL3380" s="6" t="str">
        <f>+_xlfn.IFS(Tabla1[[#This Row],[Veces obj]]&lt;=1,"0-1",Tabla1[[#This Row],[Veces obj]]&lt;=2,"1-2",Tabla1[[#This Row],[Veces obj]]&lt;=3,"2-3",TRUE,"&gt;3")</f>
        <v>0-1</v>
      </c>
      <c r="AM3380" s="60" t="str">
        <f>+_xlfn.IFS(MONTH(Tabla1[[#This Row],[MES]])&lt;=3,"Q1",MONTH(Tabla1[[#This Row],[MES]])&lt;=6,"Q2",MONTH(Tabla1[[#This Row],[MES]])&lt;=9,"Q3",TRUE,"Q4")</f>
        <v>Q2</v>
      </c>
      <c r="AN3380" s="15" t="str">
        <f>+IFERROR(VLOOKUP(Tabla1[[#This Row],[CUENTA]],CTAS[],2,0),"OTROS")</f>
        <v>OTROS</v>
      </c>
      <c r="AP3380" s="15" t="str">
        <f>+IFERROR(VLOOKUP(Tabla1[[#This Row],[EMPLEADO]],IS[],3,0),"OTROS")</f>
        <v>OTROS</v>
      </c>
      <c r="AQ3380" s="15" t="str">
        <f>+IFERROR(VLOOKUP(Tabla1[[#This Row],[EMPLEADO]],IS[[NÓMINA]:[INGENIERO]],2,0),"OTROS")</f>
        <v>OTROS</v>
      </c>
    </row>
    <row r="3381" spans="1:43" x14ac:dyDescent="0.25">
      <c r="A3381" s="28" t="s">
        <v>10019</v>
      </c>
      <c r="B3381" s="29">
        <v>1</v>
      </c>
      <c r="C3381" s="29" t="s">
        <v>10206</v>
      </c>
      <c r="D3381" s="30" t="s">
        <v>38</v>
      </c>
      <c r="E3381" s="31" t="s">
        <v>1077</v>
      </c>
      <c r="F3381" s="31" t="s">
        <v>10207</v>
      </c>
      <c r="G3381" s="88" t="s">
        <v>5253</v>
      </c>
      <c r="H3381" s="29" t="s">
        <v>484</v>
      </c>
      <c r="I3381" s="32" t="s">
        <v>43</v>
      </c>
      <c r="J3381" s="29" t="s">
        <v>8</v>
      </c>
      <c r="K3381" s="33" t="s">
        <v>2300</v>
      </c>
      <c r="L3381" s="33" t="s">
        <v>2301</v>
      </c>
      <c r="M3381" s="29" t="s">
        <v>94</v>
      </c>
      <c r="N3381" s="29">
        <v>1</v>
      </c>
      <c r="O3381" s="29" t="s">
        <v>47</v>
      </c>
      <c r="P3381" s="33">
        <v>28</v>
      </c>
      <c r="Q3381" s="33" t="s">
        <v>62</v>
      </c>
      <c r="R3381" s="80" t="s">
        <v>63</v>
      </c>
      <c r="S3381" s="81" t="s">
        <v>64</v>
      </c>
      <c r="T3381" s="81" t="s">
        <v>51</v>
      </c>
      <c r="U3381" s="82" t="s">
        <v>65</v>
      </c>
      <c r="V3381" s="83">
        <v>0.8</v>
      </c>
      <c r="W3381" s="89">
        <v>0</v>
      </c>
      <c r="X3381" s="85">
        <v>1</v>
      </c>
      <c r="Y3381" s="86">
        <v>0.63</v>
      </c>
      <c r="Z3381" s="82">
        <v>5</v>
      </c>
      <c r="AA3381" s="87">
        <v>0.126</v>
      </c>
      <c r="AB3381" s="83">
        <v>0</v>
      </c>
      <c r="AC3381" s="89">
        <v>0</v>
      </c>
      <c r="AD3381" s="90">
        <v>43557</v>
      </c>
      <c r="AE3381" s="90">
        <v>43557</v>
      </c>
      <c r="AF3381" s="82">
        <v>0</v>
      </c>
      <c r="AG3381" s="84" t="s">
        <v>53</v>
      </c>
      <c r="AH3381" s="83">
        <v>0</v>
      </c>
      <c r="AI3381" s="89">
        <v>0</v>
      </c>
      <c r="AJ3381" s="89">
        <v>0</v>
      </c>
      <c r="AK3381" s="60" t="str">
        <f>+IF(Tabla1[[#This Row],[REQUEST_TY]]="SR MANTENIMIENTO CORRECTIVO", "EMERGENCIA", "OTROS")</f>
        <v>EMERGENCIA</v>
      </c>
      <c r="AL3381" s="6" t="str">
        <f>+_xlfn.IFS(Tabla1[[#This Row],[Veces obj]]&lt;=1,"0-1",Tabla1[[#This Row],[Veces obj]]&lt;=2,"1-2",Tabla1[[#This Row],[Veces obj]]&lt;=3,"2-3",TRUE,"&gt;3")</f>
        <v>0-1</v>
      </c>
      <c r="AM3381" s="60" t="str">
        <f>+_xlfn.IFS(MONTH(Tabla1[[#This Row],[MES]])&lt;=3,"Q1",MONTH(Tabla1[[#This Row],[MES]])&lt;=6,"Q2",MONTH(Tabla1[[#This Row],[MES]])&lt;=9,"Q3",TRUE,"Q4")</f>
        <v>Q2</v>
      </c>
      <c r="AN3381" s="15" t="str">
        <f>+IFERROR(VLOOKUP(Tabla1[[#This Row],[CUENTA]],CTAS[],2,0),"OTROS")</f>
        <v>OTROS</v>
      </c>
      <c r="AP3381" s="15" t="str">
        <f>+IFERROR(VLOOKUP(Tabla1[[#This Row],[EMPLEADO]],IS[],3,0),"OTROS")</f>
        <v>OTROS</v>
      </c>
      <c r="AQ3381" s="15" t="str">
        <f>+IFERROR(VLOOKUP(Tabla1[[#This Row],[EMPLEADO]],IS[[NÓMINA]:[INGENIERO]],2,0),"OTROS")</f>
        <v>OTROS</v>
      </c>
    </row>
    <row r="3382" spans="1:43" x14ac:dyDescent="0.25">
      <c r="A3382" s="28" t="s">
        <v>10019</v>
      </c>
      <c r="B3382" s="29">
        <v>1</v>
      </c>
      <c r="C3382" s="29" t="s">
        <v>10208</v>
      </c>
      <c r="D3382" s="30" t="s">
        <v>38</v>
      </c>
      <c r="E3382" s="31" t="s">
        <v>76</v>
      </c>
      <c r="F3382" s="31" t="s">
        <v>10209</v>
      </c>
      <c r="G3382" s="88" t="s">
        <v>1038</v>
      </c>
      <c r="H3382" s="29" t="s">
        <v>471</v>
      </c>
      <c r="I3382" s="32" t="s">
        <v>43</v>
      </c>
      <c r="J3382" s="29" t="s">
        <v>8</v>
      </c>
      <c r="K3382" s="33" t="s">
        <v>102</v>
      </c>
      <c r="L3382" s="33" t="s">
        <v>1039</v>
      </c>
      <c r="M3382" s="29" t="s">
        <v>310</v>
      </c>
      <c r="N3382" s="29">
        <v>0</v>
      </c>
      <c r="O3382" s="29" t="s">
        <v>47</v>
      </c>
      <c r="P3382" s="33">
        <v>26</v>
      </c>
      <c r="Q3382" s="33" t="s">
        <v>62</v>
      </c>
      <c r="R3382" s="80" t="s">
        <v>63</v>
      </c>
      <c r="S3382" s="81" t="s">
        <v>64</v>
      </c>
      <c r="T3382" s="81" t="s">
        <v>51</v>
      </c>
      <c r="U3382" s="82" t="s">
        <v>65</v>
      </c>
      <c r="V3382" s="83">
        <v>0.8</v>
      </c>
      <c r="W3382" s="89">
        <v>1092</v>
      </c>
      <c r="X3382" s="85">
        <v>1</v>
      </c>
      <c r="Y3382" s="86">
        <v>0.67</v>
      </c>
      <c r="Z3382" s="82">
        <v>5</v>
      </c>
      <c r="AA3382" s="87">
        <v>0.13400000000000001</v>
      </c>
      <c r="AB3382" s="83">
        <v>0</v>
      </c>
      <c r="AC3382" s="89">
        <v>0</v>
      </c>
      <c r="AD3382" s="90">
        <v>43556</v>
      </c>
      <c r="AE3382" s="90">
        <v>43557</v>
      </c>
      <c r="AF3382" s="82">
        <v>1</v>
      </c>
      <c r="AG3382" s="84" t="s">
        <v>53</v>
      </c>
      <c r="AH3382" s="83">
        <v>0</v>
      </c>
      <c r="AI3382" s="89">
        <v>0</v>
      </c>
      <c r="AJ3382" s="89">
        <v>0</v>
      </c>
      <c r="AK3382" s="60" t="str">
        <f>+IF(Tabla1[[#This Row],[REQUEST_TY]]="SR MANTENIMIENTO CORRECTIVO", "EMERGENCIA", "OTROS")</f>
        <v>EMERGENCIA</v>
      </c>
      <c r="AL3382" s="6" t="str">
        <f>+_xlfn.IFS(Tabla1[[#This Row],[Veces obj]]&lt;=1,"0-1",Tabla1[[#This Row],[Veces obj]]&lt;=2,"1-2",Tabla1[[#This Row],[Veces obj]]&lt;=3,"2-3",TRUE,"&gt;3")</f>
        <v>0-1</v>
      </c>
      <c r="AM3382" s="60" t="str">
        <f>+_xlfn.IFS(MONTH(Tabla1[[#This Row],[MES]])&lt;=3,"Q1",MONTH(Tabla1[[#This Row],[MES]])&lt;=6,"Q2",MONTH(Tabla1[[#This Row],[MES]])&lt;=9,"Q3",TRUE,"Q4")</f>
        <v>Q2</v>
      </c>
      <c r="AN3382" s="15" t="str">
        <f>+IFERROR(VLOOKUP(Tabla1[[#This Row],[CUENTA]],CTAS[],2,0),"OTROS")</f>
        <v>OTROS</v>
      </c>
      <c r="AP3382" s="15" t="str">
        <f>+IFERROR(VLOOKUP(Tabla1[[#This Row],[EMPLEADO]],IS[],3,0),"OTROS")</f>
        <v>OTROS</v>
      </c>
      <c r="AQ3382" s="15" t="str">
        <f>+IFERROR(VLOOKUP(Tabla1[[#This Row],[EMPLEADO]],IS[[NÓMINA]:[INGENIERO]],2,0),"OTROS")</f>
        <v>OTROS</v>
      </c>
    </row>
    <row r="3383" spans="1:43" x14ac:dyDescent="0.25">
      <c r="A3383" s="28" t="s">
        <v>10019</v>
      </c>
      <c r="B3383" s="29">
        <v>1</v>
      </c>
      <c r="C3383" s="29" t="s">
        <v>10210</v>
      </c>
      <c r="D3383" s="30" t="s">
        <v>38</v>
      </c>
      <c r="E3383" s="31" t="s">
        <v>217</v>
      </c>
      <c r="F3383" s="31" t="s">
        <v>10211</v>
      </c>
      <c r="G3383" s="88" t="s">
        <v>10212</v>
      </c>
      <c r="H3383" s="29" t="s">
        <v>646</v>
      </c>
      <c r="I3383" s="32" t="s">
        <v>43</v>
      </c>
      <c r="J3383" s="29" t="s">
        <v>8</v>
      </c>
      <c r="K3383" s="33" t="s">
        <v>59</v>
      </c>
      <c r="L3383" s="33" t="s">
        <v>863</v>
      </c>
      <c r="M3383" s="29" t="s">
        <v>358</v>
      </c>
      <c r="N3383" s="29">
        <v>0</v>
      </c>
      <c r="O3383" s="29" t="s">
        <v>47</v>
      </c>
      <c r="P3383" s="33">
        <v>96</v>
      </c>
      <c r="Q3383" s="33" t="s">
        <v>48</v>
      </c>
      <c r="R3383" s="80" t="s">
        <v>223</v>
      </c>
      <c r="S3383" s="81" t="s">
        <v>139</v>
      </c>
      <c r="T3383" s="81" t="s">
        <v>51</v>
      </c>
      <c r="U3383" s="82" t="s">
        <v>353</v>
      </c>
      <c r="V3383" s="83">
        <v>1.1499999999999999</v>
      </c>
      <c r="W3383" s="89">
        <v>1808.95</v>
      </c>
      <c r="X3383" s="85">
        <v>1</v>
      </c>
      <c r="Y3383" s="86">
        <v>1.25</v>
      </c>
      <c r="Z3383" s="82">
        <v>4</v>
      </c>
      <c r="AA3383" s="87">
        <v>0.3125</v>
      </c>
      <c r="AB3383" s="83">
        <v>0</v>
      </c>
      <c r="AC3383" s="89">
        <v>0</v>
      </c>
      <c r="AD3383" s="90">
        <v>43557</v>
      </c>
      <c r="AE3383" s="90">
        <v>43557</v>
      </c>
      <c r="AF3383" s="82">
        <v>0</v>
      </c>
      <c r="AG3383" s="84" t="s">
        <v>53</v>
      </c>
      <c r="AH3383" s="83">
        <v>0</v>
      </c>
      <c r="AI3383" s="89">
        <v>0</v>
      </c>
      <c r="AJ3383" s="89">
        <v>0</v>
      </c>
      <c r="AK3383" s="60" t="str">
        <f>+IF(Tabla1[[#This Row],[REQUEST_TY]]="SR MANTENIMIENTO CORRECTIVO", "EMERGENCIA", "OTROS")</f>
        <v>EMERGENCIA</v>
      </c>
      <c r="AL3383" s="6" t="str">
        <f>+_xlfn.IFS(Tabla1[[#This Row],[Veces obj]]&lt;=1,"0-1",Tabla1[[#This Row],[Veces obj]]&lt;=2,"1-2",Tabla1[[#This Row],[Veces obj]]&lt;=3,"2-3",TRUE,"&gt;3")</f>
        <v>0-1</v>
      </c>
      <c r="AM3383" s="60" t="str">
        <f>+_xlfn.IFS(MONTH(Tabla1[[#This Row],[MES]])&lt;=3,"Q1",MONTH(Tabla1[[#This Row],[MES]])&lt;=6,"Q2",MONTH(Tabla1[[#This Row],[MES]])&lt;=9,"Q3",TRUE,"Q4")</f>
        <v>Q2</v>
      </c>
      <c r="AN3383" s="15" t="str">
        <f>+IFERROR(VLOOKUP(Tabla1[[#This Row],[CUENTA]],CTAS[],2,0),"OTROS")</f>
        <v>OTROS</v>
      </c>
      <c r="AP3383" s="15" t="str">
        <f>+IFERROR(VLOOKUP(Tabla1[[#This Row],[EMPLEADO]],IS[],3,0),"OTROS")</f>
        <v>OTROS</v>
      </c>
      <c r="AQ3383" s="15" t="str">
        <f>+IFERROR(VLOOKUP(Tabla1[[#This Row],[EMPLEADO]],IS[[NÓMINA]:[INGENIERO]],2,0),"OTROS")</f>
        <v>OTROS</v>
      </c>
    </row>
    <row r="3384" spans="1:43" x14ac:dyDescent="0.25">
      <c r="A3384" s="28" t="s">
        <v>10019</v>
      </c>
      <c r="B3384" s="29">
        <v>1</v>
      </c>
      <c r="C3384" s="29" t="s">
        <v>10213</v>
      </c>
      <c r="D3384" s="30" t="s">
        <v>38</v>
      </c>
      <c r="E3384" s="31" t="s">
        <v>725</v>
      </c>
      <c r="F3384" s="31" t="s">
        <v>10214</v>
      </c>
      <c r="G3384" s="88" t="s">
        <v>10215</v>
      </c>
      <c r="H3384" s="29" t="s">
        <v>915</v>
      </c>
      <c r="I3384" s="32" t="s">
        <v>43</v>
      </c>
      <c r="J3384" s="29" t="s">
        <v>8</v>
      </c>
      <c r="K3384" s="33" t="s">
        <v>59</v>
      </c>
      <c r="L3384" s="33" t="s">
        <v>3186</v>
      </c>
      <c r="M3384" s="29" t="s">
        <v>1071</v>
      </c>
      <c r="N3384" s="29">
        <v>0</v>
      </c>
      <c r="O3384" s="29" t="s">
        <v>47</v>
      </c>
      <c r="P3384" s="33">
        <v>126</v>
      </c>
      <c r="Q3384" s="33" t="s">
        <v>48</v>
      </c>
      <c r="R3384" s="80" t="s">
        <v>223</v>
      </c>
      <c r="S3384" s="81" t="s">
        <v>139</v>
      </c>
      <c r="T3384" s="81" t="s">
        <v>51</v>
      </c>
      <c r="U3384" s="82" t="s">
        <v>353</v>
      </c>
      <c r="V3384" s="83">
        <v>1.1499999999999999</v>
      </c>
      <c r="W3384" s="89">
        <v>1808.95</v>
      </c>
      <c r="X3384" s="85">
        <v>1</v>
      </c>
      <c r="Y3384" s="86">
        <v>2</v>
      </c>
      <c r="Z3384" s="82">
        <v>4</v>
      </c>
      <c r="AA3384" s="87">
        <v>0.5</v>
      </c>
      <c r="AB3384" s="83">
        <v>0</v>
      </c>
      <c r="AC3384" s="89">
        <v>0</v>
      </c>
      <c r="AD3384" s="90">
        <v>43557</v>
      </c>
      <c r="AE3384" s="90">
        <v>43557</v>
      </c>
      <c r="AF3384" s="82">
        <v>0</v>
      </c>
      <c r="AG3384" s="84" t="s">
        <v>53</v>
      </c>
      <c r="AH3384" s="83">
        <v>0</v>
      </c>
      <c r="AI3384" s="89">
        <v>0</v>
      </c>
      <c r="AJ3384" s="89">
        <v>0</v>
      </c>
      <c r="AK3384" s="60" t="str">
        <f>+IF(Tabla1[[#This Row],[REQUEST_TY]]="SR MANTENIMIENTO CORRECTIVO", "EMERGENCIA", "OTROS")</f>
        <v>EMERGENCIA</v>
      </c>
      <c r="AL3384" s="6" t="str">
        <f>+_xlfn.IFS(Tabla1[[#This Row],[Veces obj]]&lt;=1,"0-1",Tabla1[[#This Row],[Veces obj]]&lt;=2,"1-2",Tabla1[[#This Row],[Veces obj]]&lt;=3,"2-3",TRUE,"&gt;3")</f>
        <v>0-1</v>
      </c>
      <c r="AM3384" s="60" t="str">
        <f>+_xlfn.IFS(MONTH(Tabla1[[#This Row],[MES]])&lt;=3,"Q1",MONTH(Tabla1[[#This Row],[MES]])&lt;=6,"Q2",MONTH(Tabla1[[#This Row],[MES]])&lt;=9,"Q3",TRUE,"Q4")</f>
        <v>Q2</v>
      </c>
      <c r="AN3384" s="15" t="str">
        <f>+IFERROR(VLOOKUP(Tabla1[[#This Row],[CUENTA]],CTAS[],2,0),"OTROS")</f>
        <v>OTROS</v>
      </c>
      <c r="AP3384" s="15" t="str">
        <f>+IFERROR(VLOOKUP(Tabla1[[#This Row],[EMPLEADO]],IS[],3,0),"OTROS")</f>
        <v>OTROS</v>
      </c>
      <c r="AQ3384" s="15" t="str">
        <f>+IFERROR(VLOOKUP(Tabla1[[#This Row],[EMPLEADO]],IS[[NÓMINA]:[INGENIERO]],2,0),"OTROS")</f>
        <v>OTROS</v>
      </c>
    </row>
    <row r="3385" spans="1:43" x14ac:dyDescent="0.25">
      <c r="A3385" s="28" t="s">
        <v>10019</v>
      </c>
      <c r="B3385" s="29">
        <v>1</v>
      </c>
      <c r="C3385" s="29" t="s">
        <v>10216</v>
      </c>
      <c r="D3385" s="30" t="s">
        <v>38</v>
      </c>
      <c r="E3385" s="31" t="s">
        <v>76</v>
      </c>
      <c r="F3385" s="31" t="s">
        <v>10217</v>
      </c>
      <c r="G3385" s="88" t="s">
        <v>5393</v>
      </c>
      <c r="H3385" s="29" t="s">
        <v>679</v>
      </c>
      <c r="I3385" s="32" t="s">
        <v>43</v>
      </c>
      <c r="J3385" s="29" t="s">
        <v>8</v>
      </c>
      <c r="K3385" s="33" t="s">
        <v>144</v>
      </c>
      <c r="L3385" s="33" t="s">
        <v>3320</v>
      </c>
      <c r="M3385" s="29" t="s">
        <v>794</v>
      </c>
      <c r="N3385" s="29">
        <v>0</v>
      </c>
      <c r="O3385" s="29" t="s">
        <v>47</v>
      </c>
      <c r="P3385" s="33">
        <v>22</v>
      </c>
      <c r="Q3385" s="33" t="s">
        <v>62</v>
      </c>
      <c r="R3385" s="80" t="s">
        <v>63</v>
      </c>
      <c r="S3385" s="81" t="s">
        <v>64</v>
      </c>
      <c r="T3385" s="81" t="s">
        <v>51</v>
      </c>
      <c r="U3385" s="82" t="s">
        <v>65</v>
      </c>
      <c r="V3385" s="83">
        <v>0.8</v>
      </c>
      <c r="W3385" s="89">
        <v>1092</v>
      </c>
      <c r="X3385" s="85">
        <v>1</v>
      </c>
      <c r="Y3385" s="86">
        <v>3.02</v>
      </c>
      <c r="Z3385" s="82">
        <v>5</v>
      </c>
      <c r="AA3385" s="87">
        <v>0.60399999999999998</v>
      </c>
      <c r="AB3385" s="83">
        <v>0</v>
      </c>
      <c r="AC3385" s="89">
        <v>0</v>
      </c>
      <c r="AD3385" s="90">
        <v>43557</v>
      </c>
      <c r="AE3385" s="90">
        <v>43557</v>
      </c>
      <c r="AF3385" s="82">
        <v>0</v>
      </c>
      <c r="AG3385" s="84" t="s">
        <v>53</v>
      </c>
      <c r="AH3385" s="83">
        <v>0</v>
      </c>
      <c r="AI3385" s="89">
        <v>0</v>
      </c>
      <c r="AJ3385" s="89">
        <v>0</v>
      </c>
      <c r="AK3385" s="60" t="str">
        <f>+IF(Tabla1[[#This Row],[REQUEST_TY]]="SR MANTENIMIENTO CORRECTIVO", "EMERGENCIA", "OTROS")</f>
        <v>EMERGENCIA</v>
      </c>
      <c r="AL3385" s="6" t="str">
        <f>+_xlfn.IFS(Tabla1[[#This Row],[Veces obj]]&lt;=1,"0-1",Tabla1[[#This Row],[Veces obj]]&lt;=2,"1-2",Tabla1[[#This Row],[Veces obj]]&lt;=3,"2-3",TRUE,"&gt;3")</f>
        <v>0-1</v>
      </c>
      <c r="AM3385" s="60" t="str">
        <f>+_xlfn.IFS(MONTH(Tabla1[[#This Row],[MES]])&lt;=3,"Q1",MONTH(Tabla1[[#This Row],[MES]])&lt;=6,"Q2",MONTH(Tabla1[[#This Row],[MES]])&lt;=9,"Q3",TRUE,"Q4")</f>
        <v>Q2</v>
      </c>
      <c r="AN3385" s="15" t="str">
        <f>+IFERROR(VLOOKUP(Tabla1[[#This Row],[CUENTA]],CTAS[],2,0),"OTROS")</f>
        <v>OTROS</v>
      </c>
      <c r="AP3385" s="15" t="str">
        <f>+IFERROR(VLOOKUP(Tabla1[[#This Row],[EMPLEADO]],IS[],3,0),"OTROS")</f>
        <v>OTROS</v>
      </c>
      <c r="AQ3385" s="15" t="str">
        <f>+IFERROR(VLOOKUP(Tabla1[[#This Row],[EMPLEADO]],IS[[NÓMINA]:[INGENIERO]],2,0),"OTROS")</f>
        <v>OTROS</v>
      </c>
    </row>
    <row r="3386" spans="1:43" x14ac:dyDescent="0.25">
      <c r="A3386" s="28" t="s">
        <v>10019</v>
      </c>
      <c r="B3386" s="29">
        <v>1</v>
      </c>
      <c r="C3386" s="29" t="s">
        <v>10218</v>
      </c>
      <c r="D3386" s="30" t="s">
        <v>38</v>
      </c>
      <c r="E3386" s="31" t="s">
        <v>394</v>
      </c>
      <c r="F3386" s="31" t="s">
        <v>10219</v>
      </c>
      <c r="G3386" s="88" t="s">
        <v>1114</v>
      </c>
      <c r="H3386" s="29" t="s">
        <v>568</v>
      </c>
      <c r="I3386" s="32" t="s">
        <v>43</v>
      </c>
      <c r="J3386" s="29" t="s">
        <v>8</v>
      </c>
      <c r="K3386" s="33" t="s">
        <v>1115</v>
      </c>
      <c r="L3386" s="33" t="s">
        <v>1116</v>
      </c>
      <c r="M3386" s="29" t="s">
        <v>714</v>
      </c>
      <c r="N3386" s="29">
        <v>0</v>
      </c>
      <c r="O3386" s="29" t="s">
        <v>47</v>
      </c>
      <c r="P3386" s="33">
        <v>12</v>
      </c>
      <c r="Q3386" s="33" t="s">
        <v>194</v>
      </c>
      <c r="R3386" s="80" t="s">
        <v>63</v>
      </c>
      <c r="S3386" s="81" t="s">
        <v>64</v>
      </c>
      <c r="T3386" s="81" t="s">
        <v>51</v>
      </c>
      <c r="U3386" s="82" t="s">
        <v>195</v>
      </c>
      <c r="V3386" s="83">
        <v>0.6</v>
      </c>
      <c r="W3386" s="89">
        <v>819</v>
      </c>
      <c r="X3386" s="85">
        <v>1</v>
      </c>
      <c r="Y3386" s="86">
        <v>0.68</v>
      </c>
      <c r="Z3386" s="82">
        <v>5</v>
      </c>
      <c r="AA3386" s="87">
        <v>0.13600000000000001</v>
      </c>
      <c r="AB3386" s="83">
        <v>0</v>
      </c>
      <c r="AC3386" s="89">
        <v>0</v>
      </c>
      <c r="AD3386" s="90">
        <v>43557</v>
      </c>
      <c r="AE3386" s="90">
        <v>43557</v>
      </c>
      <c r="AF3386" s="82">
        <v>0</v>
      </c>
      <c r="AG3386" s="84" t="s">
        <v>53</v>
      </c>
      <c r="AH3386" s="83">
        <v>0</v>
      </c>
      <c r="AI3386" s="89">
        <v>0</v>
      </c>
      <c r="AJ3386" s="89">
        <v>0</v>
      </c>
      <c r="AK3386" s="60" t="str">
        <f>+IF(Tabla1[[#This Row],[REQUEST_TY]]="SR MANTENIMIENTO CORRECTIVO", "EMERGENCIA", "OTROS")</f>
        <v>EMERGENCIA</v>
      </c>
      <c r="AL3386" s="6" t="str">
        <f>+_xlfn.IFS(Tabla1[[#This Row],[Veces obj]]&lt;=1,"0-1",Tabla1[[#This Row],[Veces obj]]&lt;=2,"1-2",Tabla1[[#This Row],[Veces obj]]&lt;=3,"2-3",TRUE,"&gt;3")</f>
        <v>0-1</v>
      </c>
      <c r="AM3386" s="60" t="str">
        <f>+_xlfn.IFS(MONTH(Tabla1[[#This Row],[MES]])&lt;=3,"Q1",MONTH(Tabla1[[#This Row],[MES]])&lt;=6,"Q2",MONTH(Tabla1[[#This Row],[MES]])&lt;=9,"Q3",TRUE,"Q4")</f>
        <v>Q2</v>
      </c>
      <c r="AN3386" s="15" t="str">
        <f>+IFERROR(VLOOKUP(Tabla1[[#This Row],[CUENTA]],CTAS[],2,0),"OTROS")</f>
        <v>OTROS</v>
      </c>
      <c r="AP3386" s="15" t="str">
        <f>+IFERROR(VLOOKUP(Tabla1[[#This Row],[EMPLEADO]],IS[],3,0),"OTROS")</f>
        <v>OTROS</v>
      </c>
      <c r="AQ3386" s="15" t="str">
        <f>+IFERROR(VLOOKUP(Tabla1[[#This Row],[EMPLEADO]],IS[[NÓMINA]:[INGENIERO]],2,0),"OTROS")</f>
        <v>OTROS</v>
      </c>
    </row>
    <row r="3387" spans="1:43" x14ac:dyDescent="0.25">
      <c r="A3387" s="28" t="s">
        <v>10019</v>
      </c>
      <c r="B3387" s="29">
        <v>1</v>
      </c>
      <c r="C3387" s="29" t="s">
        <v>10220</v>
      </c>
      <c r="D3387" s="30" t="s">
        <v>38</v>
      </c>
      <c r="E3387" s="31" t="s">
        <v>39</v>
      </c>
      <c r="F3387" s="31" t="s">
        <v>10221</v>
      </c>
      <c r="G3387" s="88" t="s">
        <v>9990</v>
      </c>
      <c r="H3387" s="29" t="s">
        <v>79</v>
      </c>
      <c r="I3387" s="32" t="s">
        <v>43</v>
      </c>
      <c r="J3387" s="29" t="s">
        <v>8</v>
      </c>
      <c r="K3387" s="33" t="s">
        <v>5375</v>
      </c>
      <c r="L3387" s="33" t="s">
        <v>9991</v>
      </c>
      <c r="M3387" s="29" t="s">
        <v>1238</v>
      </c>
      <c r="N3387" s="29">
        <v>0</v>
      </c>
      <c r="O3387" s="29" t="s">
        <v>47</v>
      </c>
      <c r="P3387" s="33">
        <v>4</v>
      </c>
      <c r="Q3387" s="33" t="s">
        <v>207</v>
      </c>
      <c r="R3387" s="80" t="s">
        <v>49</v>
      </c>
      <c r="S3387" s="81" t="s">
        <v>50</v>
      </c>
      <c r="T3387" s="81" t="s">
        <v>51</v>
      </c>
      <c r="U3387" s="82" t="s">
        <v>486</v>
      </c>
      <c r="V3387" s="83">
        <v>0</v>
      </c>
      <c r="W3387" s="89">
        <v>0</v>
      </c>
      <c r="X3387" s="85">
        <v>1</v>
      </c>
      <c r="Y3387" s="86">
        <v>0.63</v>
      </c>
      <c r="Z3387" s="82">
        <v>5</v>
      </c>
      <c r="AA3387" s="87">
        <v>0.126</v>
      </c>
      <c r="AB3387" s="83">
        <v>0</v>
      </c>
      <c r="AC3387" s="89">
        <v>0</v>
      </c>
      <c r="AD3387" s="90">
        <v>43557</v>
      </c>
      <c r="AE3387" s="90">
        <v>43557</v>
      </c>
      <c r="AF3387" s="82">
        <v>0</v>
      </c>
      <c r="AG3387" s="84" t="s">
        <v>53</v>
      </c>
      <c r="AH3387" s="83">
        <v>0</v>
      </c>
      <c r="AI3387" s="89">
        <v>0</v>
      </c>
      <c r="AJ3387" s="89">
        <v>0</v>
      </c>
      <c r="AK3387" s="60" t="str">
        <f>+IF(Tabla1[[#This Row],[REQUEST_TY]]="SR MANTENIMIENTO CORRECTIVO", "EMERGENCIA", "OTROS")</f>
        <v>EMERGENCIA</v>
      </c>
      <c r="AL3387" s="6" t="str">
        <f>+_xlfn.IFS(Tabla1[[#This Row],[Veces obj]]&lt;=1,"0-1",Tabla1[[#This Row],[Veces obj]]&lt;=2,"1-2",Tabla1[[#This Row],[Veces obj]]&lt;=3,"2-3",TRUE,"&gt;3")</f>
        <v>0-1</v>
      </c>
      <c r="AM3387" s="60" t="str">
        <f>+_xlfn.IFS(MONTH(Tabla1[[#This Row],[MES]])&lt;=3,"Q1",MONTH(Tabla1[[#This Row],[MES]])&lt;=6,"Q2",MONTH(Tabla1[[#This Row],[MES]])&lt;=9,"Q3",TRUE,"Q4")</f>
        <v>Q2</v>
      </c>
      <c r="AN3387" s="15" t="str">
        <f>+IFERROR(VLOOKUP(Tabla1[[#This Row],[CUENTA]],CTAS[],2,0),"OTROS")</f>
        <v>OTROS</v>
      </c>
      <c r="AP3387" s="15" t="str">
        <f>+IFERROR(VLOOKUP(Tabla1[[#This Row],[EMPLEADO]],IS[],3,0),"OTROS")</f>
        <v>OTROS</v>
      </c>
      <c r="AQ3387" s="15" t="str">
        <f>+IFERROR(VLOOKUP(Tabla1[[#This Row],[EMPLEADO]],IS[[NÓMINA]:[INGENIERO]],2,0),"OTROS")</f>
        <v>OTROS</v>
      </c>
    </row>
    <row r="3388" spans="1:43" x14ac:dyDescent="0.25">
      <c r="A3388" s="28" t="s">
        <v>10019</v>
      </c>
      <c r="B3388" s="29">
        <v>1</v>
      </c>
      <c r="C3388" s="29" t="s">
        <v>10222</v>
      </c>
      <c r="D3388" s="30" t="s">
        <v>38</v>
      </c>
      <c r="E3388" s="31" t="s">
        <v>89</v>
      </c>
      <c r="F3388" s="31" t="s">
        <v>10223</v>
      </c>
      <c r="G3388" s="88" t="s">
        <v>6761</v>
      </c>
      <c r="H3388" s="29" t="s">
        <v>150</v>
      </c>
      <c r="I3388" s="32" t="s">
        <v>43</v>
      </c>
      <c r="J3388" s="29" t="s">
        <v>8</v>
      </c>
      <c r="K3388" s="33" t="s">
        <v>151</v>
      </c>
      <c r="L3388" s="33" t="s">
        <v>185</v>
      </c>
      <c r="M3388" s="29" t="s">
        <v>73</v>
      </c>
      <c r="N3388" s="29">
        <v>0</v>
      </c>
      <c r="O3388" s="29" t="s">
        <v>47</v>
      </c>
      <c r="P3388" s="33">
        <v>7</v>
      </c>
      <c r="Q3388" s="33" t="s">
        <v>194</v>
      </c>
      <c r="R3388" s="80" t="s">
        <v>95</v>
      </c>
      <c r="S3388" s="81" t="s">
        <v>64</v>
      </c>
      <c r="T3388" s="81" t="s">
        <v>51</v>
      </c>
      <c r="U3388" s="82" t="s">
        <v>195</v>
      </c>
      <c r="V3388" s="83">
        <v>0.6</v>
      </c>
      <c r="W3388" s="89">
        <v>819</v>
      </c>
      <c r="X3388" s="85">
        <v>1</v>
      </c>
      <c r="Y3388" s="86">
        <v>0.8</v>
      </c>
      <c r="Z3388" s="82">
        <v>5</v>
      </c>
      <c r="AA3388" s="87">
        <v>0.16</v>
      </c>
      <c r="AB3388" s="83">
        <v>0</v>
      </c>
      <c r="AC3388" s="89">
        <v>0</v>
      </c>
      <c r="AD3388" s="90">
        <v>43557</v>
      </c>
      <c r="AE3388" s="90">
        <v>43557</v>
      </c>
      <c r="AF3388" s="82">
        <v>0</v>
      </c>
      <c r="AG3388" s="84" t="s">
        <v>53</v>
      </c>
      <c r="AH3388" s="83">
        <v>0</v>
      </c>
      <c r="AI3388" s="89">
        <v>0</v>
      </c>
      <c r="AJ3388" s="89">
        <v>0</v>
      </c>
      <c r="AK3388" s="60" t="str">
        <f>+IF(Tabla1[[#This Row],[REQUEST_TY]]="SR MANTENIMIENTO CORRECTIVO", "EMERGENCIA", "OTROS")</f>
        <v>EMERGENCIA</v>
      </c>
      <c r="AL3388" s="6" t="str">
        <f>+_xlfn.IFS(Tabla1[[#This Row],[Veces obj]]&lt;=1,"0-1",Tabla1[[#This Row],[Veces obj]]&lt;=2,"1-2",Tabla1[[#This Row],[Veces obj]]&lt;=3,"2-3",TRUE,"&gt;3")</f>
        <v>0-1</v>
      </c>
      <c r="AM3388" s="60" t="str">
        <f>+_xlfn.IFS(MONTH(Tabla1[[#This Row],[MES]])&lt;=3,"Q1",MONTH(Tabla1[[#This Row],[MES]])&lt;=6,"Q2",MONTH(Tabla1[[#This Row],[MES]])&lt;=9,"Q3",TRUE,"Q4")</f>
        <v>Q2</v>
      </c>
      <c r="AN3388" s="15" t="str">
        <f>+IFERROR(VLOOKUP(Tabla1[[#This Row],[CUENTA]],CTAS[],2,0),"OTROS")</f>
        <v>HONEYWELL</v>
      </c>
      <c r="AP3388" s="15" t="str">
        <f>+IFERROR(VLOOKUP(Tabla1[[#This Row],[EMPLEADO]],IS[],3,0),"OTROS")</f>
        <v>JUAREZ</v>
      </c>
      <c r="AQ3388" s="15" t="str">
        <f>+IFERROR(VLOOKUP(Tabla1[[#This Row],[EMPLEADO]],IS[[NÓMINA]:[INGENIERO]],2,0),"OTROS")</f>
        <v>CARLOS MONTOYA</v>
      </c>
    </row>
    <row r="3389" spans="1:43" x14ac:dyDescent="0.25">
      <c r="A3389" s="28" t="s">
        <v>10019</v>
      </c>
      <c r="B3389" s="29">
        <v>1</v>
      </c>
      <c r="C3389" s="29" t="s">
        <v>10224</v>
      </c>
      <c r="D3389" s="30" t="s">
        <v>38</v>
      </c>
      <c r="E3389" s="31" t="s">
        <v>250</v>
      </c>
      <c r="F3389" s="31" t="s">
        <v>10225</v>
      </c>
      <c r="G3389" s="88" t="s">
        <v>284</v>
      </c>
      <c r="H3389" s="29" t="s">
        <v>124</v>
      </c>
      <c r="I3389" s="32" t="s">
        <v>43</v>
      </c>
      <c r="J3389" s="29" t="s">
        <v>8</v>
      </c>
      <c r="K3389" s="33" t="s">
        <v>240</v>
      </c>
      <c r="L3389" s="33" t="s">
        <v>285</v>
      </c>
      <c r="M3389" s="29" t="s">
        <v>94</v>
      </c>
      <c r="N3389" s="29">
        <v>0</v>
      </c>
      <c r="O3389" s="29" t="s">
        <v>47</v>
      </c>
      <c r="P3389" s="33">
        <v>48</v>
      </c>
      <c r="Q3389" s="33" t="s">
        <v>82</v>
      </c>
      <c r="R3389" s="80" t="s">
        <v>49</v>
      </c>
      <c r="S3389" s="81" t="s">
        <v>50</v>
      </c>
      <c r="T3389" s="81" t="s">
        <v>51</v>
      </c>
      <c r="U3389" s="82" t="s">
        <v>120</v>
      </c>
      <c r="V3389" s="83">
        <v>0.8</v>
      </c>
      <c r="W3389" s="89">
        <v>572.00000000000011</v>
      </c>
      <c r="X3389" s="85">
        <v>1</v>
      </c>
      <c r="Y3389" s="86">
        <v>2.88</v>
      </c>
      <c r="Z3389" s="82">
        <v>5</v>
      </c>
      <c r="AA3389" s="87">
        <v>0.57599999999999996</v>
      </c>
      <c r="AB3389" s="83">
        <v>0</v>
      </c>
      <c r="AC3389" s="89">
        <v>0</v>
      </c>
      <c r="AD3389" s="90">
        <v>43557</v>
      </c>
      <c r="AE3389" s="90">
        <v>43557</v>
      </c>
      <c r="AF3389" s="82">
        <v>0</v>
      </c>
      <c r="AG3389" s="84" t="s">
        <v>53</v>
      </c>
      <c r="AH3389" s="83">
        <v>0</v>
      </c>
      <c r="AI3389" s="89">
        <v>0</v>
      </c>
      <c r="AJ3389" s="89">
        <v>0</v>
      </c>
      <c r="AK3389" s="60" t="str">
        <f>+IF(Tabla1[[#This Row],[REQUEST_TY]]="SR MANTENIMIENTO CORRECTIVO", "EMERGENCIA", "OTROS")</f>
        <v>EMERGENCIA</v>
      </c>
      <c r="AL3389" s="6" t="str">
        <f>+_xlfn.IFS(Tabla1[[#This Row],[Veces obj]]&lt;=1,"0-1",Tabla1[[#This Row],[Veces obj]]&lt;=2,"1-2",Tabla1[[#This Row],[Veces obj]]&lt;=3,"2-3",TRUE,"&gt;3")</f>
        <v>0-1</v>
      </c>
      <c r="AM3389" s="60" t="str">
        <f>+_xlfn.IFS(MONTH(Tabla1[[#This Row],[MES]])&lt;=3,"Q1",MONTH(Tabla1[[#This Row],[MES]])&lt;=6,"Q2",MONTH(Tabla1[[#This Row],[MES]])&lt;=9,"Q3",TRUE,"Q4")</f>
        <v>Q2</v>
      </c>
      <c r="AN3389" s="15" t="str">
        <f>+IFERROR(VLOOKUP(Tabla1[[#This Row],[CUENTA]],CTAS[],2,0),"OTROS")</f>
        <v>OTROS</v>
      </c>
      <c r="AP3389" s="15" t="str">
        <f>+IFERROR(VLOOKUP(Tabla1[[#This Row],[EMPLEADO]],IS[],3,0),"OTROS")</f>
        <v>JUAREZ</v>
      </c>
      <c r="AQ3389" s="15" t="str">
        <f>+IFERROR(VLOOKUP(Tabla1[[#This Row],[EMPLEADO]],IS[[NÓMINA]:[INGENIERO]],2,0),"OTROS")</f>
        <v>MIGUEL COTA</v>
      </c>
    </row>
    <row r="3390" spans="1:43" x14ac:dyDescent="0.25">
      <c r="A3390" s="28" t="s">
        <v>10019</v>
      </c>
      <c r="B3390" s="29">
        <v>1</v>
      </c>
      <c r="C3390" s="29" t="s">
        <v>10226</v>
      </c>
      <c r="D3390" s="30" t="s">
        <v>38</v>
      </c>
      <c r="E3390" s="31" t="s">
        <v>98</v>
      </c>
      <c r="F3390" s="31" t="s">
        <v>10227</v>
      </c>
      <c r="G3390" s="88" t="s">
        <v>3348</v>
      </c>
      <c r="H3390" s="29" t="s">
        <v>58</v>
      </c>
      <c r="I3390" s="32" t="s">
        <v>43</v>
      </c>
      <c r="J3390" s="29" t="s">
        <v>8</v>
      </c>
      <c r="K3390" s="33" t="s">
        <v>102</v>
      </c>
      <c r="L3390" s="33" t="s">
        <v>261</v>
      </c>
      <c r="M3390" s="29" t="s">
        <v>736</v>
      </c>
      <c r="N3390" s="29">
        <v>0</v>
      </c>
      <c r="O3390" s="29" t="s">
        <v>47</v>
      </c>
      <c r="P3390" s="33">
        <v>22</v>
      </c>
      <c r="Q3390" s="33" t="s">
        <v>62</v>
      </c>
      <c r="R3390" s="80" t="s">
        <v>63</v>
      </c>
      <c r="S3390" s="81" t="s">
        <v>64</v>
      </c>
      <c r="T3390" s="81" t="s">
        <v>51</v>
      </c>
      <c r="U3390" s="82" t="s">
        <v>65</v>
      </c>
      <c r="V3390" s="83">
        <v>0.8</v>
      </c>
      <c r="W3390" s="89">
        <v>1092</v>
      </c>
      <c r="X3390" s="85">
        <v>1</v>
      </c>
      <c r="Y3390" s="86">
        <v>0.5</v>
      </c>
      <c r="Z3390" s="82">
        <v>5</v>
      </c>
      <c r="AA3390" s="87">
        <v>0.1</v>
      </c>
      <c r="AB3390" s="83">
        <v>0</v>
      </c>
      <c r="AC3390" s="89">
        <v>0</v>
      </c>
      <c r="AD3390" s="90">
        <v>43557</v>
      </c>
      <c r="AE3390" s="90">
        <v>43557</v>
      </c>
      <c r="AF3390" s="82">
        <v>0</v>
      </c>
      <c r="AG3390" s="84" t="s">
        <v>53</v>
      </c>
      <c r="AH3390" s="83">
        <v>0</v>
      </c>
      <c r="AI3390" s="89">
        <v>0</v>
      </c>
      <c r="AJ3390" s="89">
        <v>0</v>
      </c>
      <c r="AK3390" s="60" t="str">
        <f>+IF(Tabla1[[#This Row],[REQUEST_TY]]="SR MANTENIMIENTO CORRECTIVO", "EMERGENCIA", "OTROS")</f>
        <v>EMERGENCIA</v>
      </c>
      <c r="AL3390" s="6" t="str">
        <f>+_xlfn.IFS(Tabla1[[#This Row],[Veces obj]]&lt;=1,"0-1",Tabla1[[#This Row],[Veces obj]]&lt;=2,"1-2",Tabla1[[#This Row],[Veces obj]]&lt;=3,"2-3",TRUE,"&gt;3")</f>
        <v>0-1</v>
      </c>
      <c r="AM3390" s="60" t="str">
        <f>+_xlfn.IFS(MONTH(Tabla1[[#This Row],[MES]])&lt;=3,"Q1",MONTH(Tabla1[[#This Row],[MES]])&lt;=6,"Q2",MONTH(Tabla1[[#This Row],[MES]])&lt;=9,"Q3",TRUE,"Q4")</f>
        <v>Q2</v>
      </c>
      <c r="AN3390" s="15" t="str">
        <f>+IFERROR(VLOOKUP(Tabla1[[#This Row],[CUENTA]],CTAS[],2,0),"OTROS")</f>
        <v>OTROS</v>
      </c>
      <c r="AP3390" s="15" t="str">
        <f>+IFERROR(VLOOKUP(Tabla1[[#This Row],[EMPLEADO]],IS[],3,0),"OTROS")</f>
        <v>OTROS</v>
      </c>
      <c r="AQ3390" s="15" t="str">
        <f>+IFERROR(VLOOKUP(Tabla1[[#This Row],[EMPLEADO]],IS[[NÓMINA]:[INGENIERO]],2,0),"OTROS")</f>
        <v>OTROS</v>
      </c>
    </row>
    <row r="3391" spans="1:43" x14ac:dyDescent="0.25">
      <c r="A3391" s="28" t="s">
        <v>10019</v>
      </c>
      <c r="B3391" s="29">
        <v>1</v>
      </c>
      <c r="C3391" s="29" t="s">
        <v>10228</v>
      </c>
      <c r="D3391" s="30" t="s">
        <v>38</v>
      </c>
      <c r="E3391" s="31" t="s">
        <v>558</v>
      </c>
      <c r="F3391" s="31" t="s">
        <v>10229</v>
      </c>
      <c r="G3391" s="88" t="s">
        <v>3465</v>
      </c>
      <c r="H3391" s="29" t="s">
        <v>246</v>
      </c>
      <c r="I3391" s="32" t="s">
        <v>43</v>
      </c>
      <c r="J3391" s="29" t="s">
        <v>8</v>
      </c>
      <c r="K3391" s="33" t="s">
        <v>798</v>
      </c>
      <c r="L3391" s="33" t="s">
        <v>1509</v>
      </c>
      <c r="M3391" s="29" t="s">
        <v>1510</v>
      </c>
      <c r="N3391" s="29">
        <v>1</v>
      </c>
      <c r="O3391" s="29" t="s">
        <v>105</v>
      </c>
      <c r="P3391" s="33">
        <v>12</v>
      </c>
      <c r="Q3391" s="33" t="s">
        <v>194</v>
      </c>
      <c r="R3391" s="80" t="s">
        <v>95</v>
      </c>
      <c r="S3391" s="81" t="s">
        <v>64</v>
      </c>
      <c r="T3391" s="81" t="s">
        <v>51</v>
      </c>
      <c r="U3391" s="82" t="s">
        <v>195</v>
      </c>
      <c r="V3391" s="83">
        <v>0.6</v>
      </c>
      <c r="W3391" s="89">
        <v>0</v>
      </c>
      <c r="X3391" s="85">
        <v>1</v>
      </c>
      <c r="Y3391" s="86">
        <v>2.81</v>
      </c>
      <c r="Z3391" s="82">
        <v>5</v>
      </c>
      <c r="AA3391" s="87">
        <v>0.56200000000000006</v>
      </c>
      <c r="AB3391" s="83">
        <v>0</v>
      </c>
      <c r="AC3391" s="89">
        <v>0</v>
      </c>
      <c r="AD3391" s="90">
        <v>43557</v>
      </c>
      <c r="AE3391" s="90">
        <v>43557</v>
      </c>
      <c r="AF3391" s="82">
        <v>0</v>
      </c>
      <c r="AG3391" s="84" t="s">
        <v>53</v>
      </c>
      <c r="AH3391" s="83">
        <v>0</v>
      </c>
      <c r="AI3391" s="89">
        <v>0</v>
      </c>
      <c r="AJ3391" s="89">
        <v>0</v>
      </c>
      <c r="AK3391" s="60" t="str">
        <f>+IF(Tabla1[[#This Row],[REQUEST_TY]]="SR MANTENIMIENTO CORRECTIVO", "EMERGENCIA", "OTROS")</f>
        <v>EMERGENCIA</v>
      </c>
      <c r="AL3391" s="6" t="str">
        <f>+_xlfn.IFS(Tabla1[[#This Row],[Veces obj]]&lt;=1,"0-1",Tabla1[[#This Row],[Veces obj]]&lt;=2,"1-2",Tabla1[[#This Row],[Veces obj]]&lt;=3,"2-3",TRUE,"&gt;3")</f>
        <v>0-1</v>
      </c>
      <c r="AM3391" s="60" t="str">
        <f>+_xlfn.IFS(MONTH(Tabla1[[#This Row],[MES]])&lt;=3,"Q1",MONTH(Tabla1[[#This Row],[MES]])&lt;=6,"Q2",MONTH(Tabla1[[#This Row],[MES]])&lt;=9,"Q3",TRUE,"Q4")</f>
        <v>Q2</v>
      </c>
      <c r="AN3391" s="15" t="str">
        <f>+IFERROR(VLOOKUP(Tabla1[[#This Row],[CUENTA]],CTAS[],2,0),"OTROS")</f>
        <v>OTROS</v>
      </c>
      <c r="AP3391" s="15" t="str">
        <f>+IFERROR(VLOOKUP(Tabla1[[#This Row],[EMPLEADO]],IS[],3,0),"OTROS")</f>
        <v>OTROS</v>
      </c>
      <c r="AQ3391" s="15" t="str">
        <f>+IFERROR(VLOOKUP(Tabla1[[#This Row],[EMPLEADO]],IS[[NÓMINA]:[INGENIERO]],2,0),"OTROS")</f>
        <v>OTROS</v>
      </c>
    </row>
    <row r="3392" spans="1:43" x14ac:dyDescent="0.25">
      <c r="A3392" s="28" t="s">
        <v>10019</v>
      </c>
      <c r="B3392" s="29">
        <v>1</v>
      </c>
      <c r="C3392" s="29" t="s">
        <v>10230</v>
      </c>
      <c r="D3392" s="30" t="s">
        <v>38</v>
      </c>
      <c r="E3392" s="31" t="s">
        <v>76</v>
      </c>
      <c r="F3392" s="31" t="s">
        <v>10231</v>
      </c>
      <c r="G3392" s="88" t="s">
        <v>1201</v>
      </c>
      <c r="H3392" s="29" t="s">
        <v>253</v>
      </c>
      <c r="I3392" s="32" t="s">
        <v>43</v>
      </c>
      <c r="J3392" s="29" t="s">
        <v>8</v>
      </c>
      <c r="K3392" s="33" t="s">
        <v>59</v>
      </c>
      <c r="L3392" s="33" t="s">
        <v>1202</v>
      </c>
      <c r="M3392" s="29" t="s">
        <v>649</v>
      </c>
      <c r="N3392" s="29">
        <v>0</v>
      </c>
      <c r="O3392" s="29" t="s">
        <v>47</v>
      </c>
      <c r="P3392" s="33">
        <v>15</v>
      </c>
      <c r="Q3392" s="33" t="s">
        <v>194</v>
      </c>
      <c r="R3392" s="80" t="s">
        <v>63</v>
      </c>
      <c r="S3392" s="81" t="s">
        <v>64</v>
      </c>
      <c r="T3392" s="81" t="s">
        <v>51</v>
      </c>
      <c r="U3392" s="82" t="s">
        <v>195</v>
      </c>
      <c r="V3392" s="83">
        <v>0.6</v>
      </c>
      <c r="W3392" s="89">
        <v>819</v>
      </c>
      <c r="X3392" s="85">
        <v>1</v>
      </c>
      <c r="Y3392" s="86">
        <v>0.28000000000000003</v>
      </c>
      <c r="Z3392" s="82">
        <v>5</v>
      </c>
      <c r="AA3392" s="87">
        <v>5.6000000000000008E-2</v>
      </c>
      <c r="AB3392" s="83">
        <v>0</v>
      </c>
      <c r="AC3392" s="89">
        <v>0</v>
      </c>
      <c r="AD3392" s="90">
        <v>43557</v>
      </c>
      <c r="AE3392" s="90">
        <v>43558</v>
      </c>
      <c r="AF3392" s="82">
        <v>1</v>
      </c>
      <c r="AG3392" s="84" t="s">
        <v>53</v>
      </c>
      <c r="AH3392" s="83">
        <v>0</v>
      </c>
      <c r="AI3392" s="89">
        <v>0</v>
      </c>
      <c r="AJ3392" s="89">
        <v>0</v>
      </c>
      <c r="AK3392" s="60" t="str">
        <f>+IF(Tabla1[[#This Row],[REQUEST_TY]]="SR MANTENIMIENTO CORRECTIVO", "EMERGENCIA", "OTROS")</f>
        <v>EMERGENCIA</v>
      </c>
      <c r="AL3392" s="6" t="str">
        <f>+_xlfn.IFS(Tabla1[[#This Row],[Veces obj]]&lt;=1,"0-1",Tabla1[[#This Row],[Veces obj]]&lt;=2,"1-2",Tabla1[[#This Row],[Veces obj]]&lt;=3,"2-3",TRUE,"&gt;3")</f>
        <v>0-1</v>
      </c>
      <c r="AM3392" s="60" t="str">
        <f>+_xlfn.IFS(MONTH(Tabla1[[#This Row],[MES]])&lt;=3,"Q1",MONTH(Tabla1[[#This Row],[MES]])&lt;=6,"Q2",MONTH(Tabla1[[#This Row],[MES]])&lt;=9,"Q3",TRUE,"Q4")</f>
        <v>Q2</v>
      </c>
      <c r="AN3392" s="15" t="str">
        <f>+IFERROR(VLOOKUP(Tabla1[[#This Row],[CUENTA]],CTAS[],2,0),"OTROS")</f>
        <v>OTROS</v>
      </c>
      <c r="AP3392" s="15" t="str">
        <f>+IFERROR(VLOOKUP(Tabla1[[#This Row],[EMPLEADO]],IS[],3,0),"OTROS")</f>
        <v>OTROS</v>
      </c>
      <c r="AQ3392" s="15" t="str">
        <f>+IFERROR(VLOOKUP(Tabla1[[#This Row],[EMPLEADO]],IS[[NÓMINA]:[INGENIERO]],2,0),"OTROS")</f>
        <v>OTROS</v>
      </c>
    </row>
    <row r="3393" spans="1:43" x14ac:dyDescent="0.25">
      <c r="A3393" s="28" t="s">
        <v>10019</v>
      </c>
      <c r="B3393" s="29">
        <v>1</v>
      </c>
      <c r="C3393" s="29" t="s">
        <v>10232</v>
      </c>
      <c r="D3393" s="30" t="s">
        <v>38</v>
      </c>
      <c r="E3393" s="31" t="s">
        <v>113</v>
      </c>
      <c r="F3393" s="31" t="s">
        <v>10233</v>
      </c>
      <c r="G3393" s="88" t="s">
        <v>10234</v>
      </c>
      <c r="H3393" s="29" t="s">
        <v>915</v>
      </c>
      <c r="I3393" s="32" t="s">
        <v>43</v>
      </c>
      <c r="J3393" s="29" t="s">
        <v>8</v>
      </c>
      <c r="K3393" s="33" t="s">
        <v>125</v>
      </c>
      <c r="L3393" s="33" t="s">
        <v>10235</v>
      </c>
      <c r="M3393" s="29" t="s">
        <v>316</v>
      </c>
      <c r="N3393" s="29">
        <v>0</v>
      </c>
      <c r="O3393" s="29" t="s">
        <v>47</v>
      </c>
      <c r="P3393" s="33">
        <v>278</v>
      </c>
      <c r="Q3393" s="33" t="s">
        <v>48</v>
      </c>
      <c r="R3393" s="80" t="s">
        <v>49</v>
      </c>
      <c r="S3393" s="81" t="s">
        <v>50</v>
      </c>
      <c r="T3393" s="81" t="s">
        <v>51</v>
      </c>
      <c r="U3393" s="82" t="s">
        <v>52</v>
      </c>
      <c r="V3393" s="83">
        <v>1.05</v>
      </c>
      <c r="W3393" s="89">
        <v>750.75000000000011</v>
      </c>
      <c r="X3393" s="85">
        <v>1</v>
      </c>
      <c r="Y3393" s="86">
        <v>1.8</v>
      </c>
      <c r="Z3393" s="82">
        <v>5</v>
      </c>
      <c r="AA3393" s="87">
        <v>0.36</v>
      </c>
      <c r="AB3393" s="83">
        <v>0</v>
      </c>
      <c r="AC3393" s="89">
        <v>0</v>
      </c>
      <c r="AD3393" s="90">
        <v>43557</v>
      </c>
      <c r="AE3393" s="90">
        <v>43558</v>
      </c>
      <c r="AF3393" s="82">
        <v>1</v>
      </c>
      <c r="AG3393" s="84" t="s">
        <v>53</v>
      </c>
      <c r="AH3393" s="83">
        <v>0</v>
      </c>
      <c r="AI3393" s="89">
        <v>0</v>
      </c>
      <c r="AJ3393" s="89">
        <v>0</v>
      </c>
      <c r="AK3393" s="60" t="str">
        <f>+IF(Tabla1[[#This Row],[REQUEST_TY]]="SR MANTENIMIENTO CORRECTIVO", "EMERGENCIA", "OTROS")</f>
        <v>EMERGENCIA</v>
      </c>
      <c r="AL3393" s="6" t="str">
        <f>+_xlfn.IFS(Tabla1[[#This Row],[Veces obj]]&lt;=1,"0-1",Tabla1[[#This Row],[Veces obj]]&lt;=2,"1-2",Tabla1[[#This Row],[Veces obj]]&lt;=3,"2-3",TRUE,"&gt;3")</f>
        <v>0-1</v>
      </c>
      <c r="AM3393" s="60" t="str">
        <f>+_xlfn.IFS(MONTH(Tabla1[[#This Row],[MES]])&lt;=3,"Q1",MONTH(Tabla1[[#This Row],[MES]])&lt;=6,"Q2",MONTH(Tabla1[[#This Row],[MES]])&lt;=9,"Q3",TRUE,"Q4")</f>
        <v>Q2</v>
      </c>
      <c r="AN3393" s="15" t="str">
        <f>+IFERROR(VLOOKUP(Tabla1[[#This Row],[CUENTA]],CTAS[],2,0),"OTROS")</f>
        <v>OTROS</v>
      </c>
      <c r="AP3393" s="15" t="str">
        <f>+IFERROR(VLOOKUP(Tabla1[[#This Row],[EMPLEADO]],IS[],3,0),"OTROS")</f>
        <v>OTROS</v>
      </c>
      <c r="AQ3393" s="15" t="str">
        <f>+IFERROR(VLOOKUP(Tabla1[[#This Row],[EMPLEADO]],IS[[NÓMINA]:[INGENIERO]],2,0),"OTROS")</f>
        <v>OTROS</v>
      </c>
    </row>
    <row r="3394" spans="1:43" x14ac:dyDescent="0.25">
      <c r="A3394" s="28" t="s">
        <v>10019</v>
      </c>
      <c r="B3394" s="29">
        <v>1</v>
      </c>
      <c r="C3394" s="29" t="s">
        <v>10236</v>
      </c>
      <c r="D3394" s="30" t="s">
        <v>818</v>
      </c>
      <c r="E3394" s="31" t="s">
        <v>2745</v>
      </c>
      <c r="F3394" s="31" t="s">
        <v>9986</v>
      </c>
      <c r="G3394" s="88" t="s">
        <v>9553</v>
      </c>
      <c r="H3394" s="29" t="s">
        <v>868</v>
      </c>
      <c r="I3394" s="32" t="s">
        <v>43</v>
      </c>
      <c r="J3394" s="29" t="s">
        <v>8</v>
      </c>
      <c r="K3394" s="33" t="s">
        <v>10237</v>
      </c>
      <c r="L3394" s="33" t="s">
        <v>10238</v>
      </c>
      <c r="M3394" s="29" t="s">
        <v>871</v>
      </c>
      <c r="N3394" s="29">
        <v>1</v>
      </c>
      <c r="O3394" s="29" t="s">
        <v>47</v>
      </c>
      <c r="P3394" s="33" t="s">
        <v>822</v>
      </c>
      <c r="Q3394" s="33" t="s">
        <v>48</v>
      </c>
      <c r="R3394" s="80" t="s">
        <v>223</v>
      </c>
      <c r="S3394" s="81" t="s">
        <v>139</v>
      </c>
      <c r="T3394" s="81" t="s">
        <v>51</v>
      </c>
      <c r="U3394" s="82" t="s">
        <v>353</v>
      </c>
      <c r="V3394" s="83">
        <v>1</v>
      </c>
      <c r="W3394" s="89">
        <v>0</v>
      </c>
      <c r="X3394" s="85">
        <v>1</v>
      </c>
      <c r="Y3394" s="86">
        <v>9.91</v>
      </c>
      <c r="Z3394" s="82">
        <v>4</v>
      </c>
      <c r="AA3394" s="87">
        <v>2.4775</v>
      </c>
      <c r="AB3394" s="83">
        <v>0.36937500000000001</v>
      </c>
      <c r="AC3394" s="89">
        <v>-581.02687500000013</v>
      </c>
      <c r="AD3394" s="90">
        <v>43557</v>
      </c>
      <c r="AE3394" s="90">
        <v>43558</v>
      </c>
      <c r="AF3394" s="82">
        <v>1</v>
      </c>
      <c r="AG3394" s="84" t="s">
        <v>53</v>
      </c>
      <c r="AH3394" s="83">
        <v>0</v>
      </c>
      <c r="AI3394" s="89">
        <v>0</v>
      </c>
      <c r="AJ3394" s="89">
        <v>0</v>
      </c>
      <c r="AK3394" s="60" t="str">
        <f>+IF(Tabla1[[#This Row],[REQUEST_TY]]="SR MANTENIMIENTO CORRECTIVO", "EMERGENCIA", "OTROS")</f>
        <v>OTROS</v>
      </c>
      <c r="AL3394" s="6" t="str">
        <f>+_xlfn.IFS(Tabla1[[#This Row],[Veces obj]]&lt;=1,"0-1",Tabla1[[#This Row],[Veces obj]]&lt;=2,"1-2",Tabla1[[#This Row],[Veces obj]]&lt;=3,"2-3",TRUE,"&gt;3")</f>
        <v>2-3</v>
      </c>
      <c r="AM3394" s="60" t="str">
        <f>+_xlfn.IFS(MONTH(Tabla1[[#This Row],[MES]])&lt;=3,"Q1",MONTH(Tabla1[[#This Row],[MES]])&lt;=6,"Q2",MONTH(Tabla1[[#This Row],[MES]])&lt;=9,"Q3",TRUE,"Q4")</f>
        <v>Q2</v>
      </c>
      <c r="AN3394" s="15" t="str">
        <f>+IFERROR(VLOOKUP(Tabla1[[#This Row],[CUENTA]],CTAS[],2,0),"OTROS")</f>
        <v>OTROS</v>
      </c>
      <c r="AP3394" s="15" t="str">
        <f>+IFERROR(VLOOKUP(Tabla1[[#This Row],[EMPLEADO]],IS[],3,0),"OTROS")</f>
        <v>OTROS</v>
      </c>
      <c r="AQ3394" s="15" t="str">
        <f>+IFERROR(VLOOKUP(Tabla1[[#This Row],[EMPLEADO]],IS[[NÓMINA]:[INGENIERO]],2,0),"OTROS")</f>
        <v>OTROS</v>
      </c>
    </row>
    <row r="3395" spans="1:43" x14ac:dyDescent="0.25">
      <c r="A3395" s="28" t="s">
        <v>10019</v>
      </c>
      <c r="B3395" s="29">
        <v>1</v>
      </c>
      <c r="C3395" s="29" t="s">
        <v>10239</v>
      </c>
      <c r="D3395" s="30" t="s">
        <v>38</v>
      </c>
      <c r="E3395" s="31" t="s">
        <v>725</v>
      </c>
      <c r="F3395" s="31" t="s">
        <v>10240</v>
      </c>
      <c r="G3395" s="88" t="s">
        <v>8753</v>
      </c>
      <c r="H3395" s="29" t="s">
        <v>58</v>
      </c>
      <c r="I3395" s="32" t="s">
        <v>43</v>
      </c>
      <c r="J3395" s="29" t="s">
        <v>8</v>
      </c>
      <c r="K3395" s="33" t="s">
        <v>102</v>
      </c>
      <c r="L3395" s="33" t="s">
        <v>261</v>
      </c>
      <c r="M3395" s="29" t="s">
        <v>736</v>
      </c>
      <c r="N3395" s="29">
        <v>0</v>
      </c>
      <c r="O3395" s="29" t="s">
        <v>47</v>
      </c>
      <c r="P3395" s="33">
        <v>8</v>
      </c>
      <c r="Q3395" s="33" t="s">
        <v>194</v>
      </c>
      <c r="R3395" s="80" t="s">
        <v>223</v>
      </c>
      <c r="S3395" s="81" t="s">
        <v>139</v>
      </c>
      <c r="T3395" s="81" t="s">
        <v>51</v>
      </c>
      <c r="U3395" s="82" t="s">
        <v>224</v>
      </c>
      <c r="V3395" s="83">
        <v>0.8</v>
      </c>
      <c r="W3395" s="89">
        <v>1258.4000000000003</v>
      </c>
      <c r="X3395" s="85">
        <v>1</v>
      </c>
      <c r="Y3395" s="86">
        <v>1.47</v>
      </c>
      <c r="Z3395" s="82">
        <v>4</v>
      </c>
      <c r="AA3395" s="87">
        <v>0.36749999999999999</v>
      </c>
      <c r="AB3395" s="83">
        <v>0</v>
      </c>
      <c r="AC3395" s="89">
        <v>0</v>
      </c>
      <c r="AD3395" s="90">
        <v>43557</v>
      </c>
      <c r="AE3395" s="90">
        <v>43558</v>
      </c>
      <c r="AF3395" s="82">
        <v>1</v>
      </c>
      <c r="AG3395" s="84" t="s">
        <v>53</v>
      </c>
      <c r="AH3395" s="83">
        <v>0</v>
      </c>
      <c r="AI3395" s="89">
        <v>0</v>
      </c>
      <c r="AJ3395" s="89">
        <v>0</v>
      </c>
      <c r="AK3395" s="60" t="str">
        <f>+IF(Tabla1[[#This Row],[REQUEST_TY]]="SR MANTENIMIENTO CORRECTIVO", "EMERGENCIA", "OTROS")</f>
        <v>EMERGENCIA</v>
      </c>
      <c r="AL3395" s="6" t="str">
        <f>+_xlfn.IFS(Tabla1[[#This Row],[Veces obj]]&lt;=1,"0-1",Tabla1[[#This Row],[Veces obj]]&lt;=2,"1-2",Tabla1[[#This Row],[Veces obj]]&lt;=3,"2-3",TRUE,"&gt;3")</f>
        <v>0-1</v>
      </c>
      <c r="AM3395" s="60" t="str">
        <f>+_xlfn.IFS(MONTH(Tabla1[[#This Row],[MES]])&lt;=3,"Q1",MONTH(Tabla1[[#This Row],[MES]])&lt;=6,"Q2",MONTH(Tabla1[[#This Row],[MES]])&lt;=9,"Q3",TRUE,"Q4")</f>
        <v>Q2</v>
      </c>
      <c r="AN3395" s="15" t="str">
        <f>+IFERROR(VLOOKUP(Tabla1[[#This Row],[CUENTA]],CTAS[],2,0),"OTROS")</f>
        <v>OTROS</v>
      </c>
      <c r="AP3395" s="15" t="str">
        <f>+IFERROR(VLOOKUP(Tabla1[[#This Row],[EMPLEADO]],IS[],3,0),"OTROS")</f>
        <v>OTROS</v>
      </c>
      <c r="AQ3395" s="15" t="str">
        <f>+IFERROR(VLOOKUP(Tabla1[[#This Row],[EMPLEADO]],IS[[NÓMINA]:[INGENIERO]],2,0),"OTROS")</f>
        <v>OTROS</v>
      </c>
    </row>
    <row r="3396" spans="1:43" x14ac:dyDescent="0.25">
      <c r="A3396" s="28" t="s">
        <v>10019</v>
      </c>
      <c r="B3396" s="29">
        <v>1</v>
      </c>
      <c r="C3396" s="29" t="s">
        <v>10241</v>
      </c>
      <c r="D3396" s="30" t="s">
        <v>38</v>
      </c>
      <c r="E3396" s="31" t="s">
        <v>133</v>
      </c>
      <c r="F3396" s="31" t="s">
        <v>10242</v>
      </c>
      <c r="G3396" s="88" t="s">
        <v>862</v>
      </c>
      <c r="H3396" s="29" t="s">
        <v>646</v>
      </c>
      <c r="I3396" s="32" t="s">
        <v>43</v>
      </c>
      <c r="J3396" s="29" t="s">
        <v>8</v>
      </c>
      <c r="K3396" s="33" t="s">
        <v>59</v>
      </c>
      <c r="L3396" s="33" t="s">
        <v>863</v>
      </c>
      <c r="M3396" s="29" t="s">
        <v>358</v>
      </c>
      <c r="N3396" s="29">
        <v>0</v>
      </c>
      <c r="O3396" s="29" t="s">
        <v>47</v>
      </c>
      <c r="P3396" s="33">
        <v>21</v>
      </c>
      <c r="Q3396" s="33" t="s">
        <v>62</v>
      </c>
      <c r="R3396" s="80" t="s">
        <v>138</v>
      </c>
      <c r="S3396" s="81" t="s">
        <v>139</v>
      </c>
      <c r="T3396" s="81" t="s">
        <v>51</v>
      </c>
      <c r="U3396" s="82" t="s">
        <v>262</v>
      </c>
      <c r="V3396" s="83">
        <v>1.05</v>
      </c>
      <c r="W3396" s="89">
        <v>1651.6500000000003</v>
      </c>
      <c r="X3396" s="85">
        <v>1</v>
      </c>
      <c r="Y3396" s="86">
        <v>1.1000000000000001</v>
      </c>
      <c r="Z3396" s="82">
        <v>4</v>
      </c>
      <c r="AA3396" s="87">
        <v>0.27500000000000002</v>
      </c>
      <c r="AB3396" s="83">
        <v>0</v>
      </c>
      <c r="AC3396" s="89">
        <v>0</v>
      </c>
      <c r="AD3396" s="90">
        <v>43557</v>
      </c>
      <c r="AE3396" s="90">
        <v>43558</v>
      </c>
      <c r="AF3396" s="82">
        <v>1</v>
      </c>
      <c r="AG3396" s="84" t="s">
        <v>53</v>
      </c>
      <c r="AH3396" s="83">
        <v>0</v>
      </c>
      <c r="AI3396" s="89">
        <v>0</v>
      </c>
      <c r="AJ3396" s="89">
        <v>0</v>
      </c>
      <c r="AK3396" s="60" t="str">
        <f>+IF(Tabla1[[#This Row],[REQUEST_TY]]="SR MANTENIMIENTO CORRECTIVO", "EMERGENCIA", "OTROS")</f>
        <v>EMERGENCIA</v>
      </c>
      <c r="AL3396" s="6" t="str">
        <f>+_xlfn.IFS(Tabla1[[#This Row],[Veces obj]]&lt;=1,"0-1",Tabla1[[#This Row],[Veces obj]]&lt;=2,"1-2",Tabla1[[#This Row],[Veces obj]]&lt;=3,"2-3",TRUE,"&gt;3")</f>
        <v>0-1</v>
      </c>
      <c r="AM3396" s="60" t="str">
        <f>+_xlfn.IFS(MONTH(Tabla1[[#This Row],[MES]])&lt;=3,"Q1",MONTH(Tabla1[[#This Row],[MES]])&lt;=6,"Q2",MONTH(Tabla1[[#This Row],[MES]])&lt;=9,"Q3",TRUE,"Q4")</f>
        <v>Q2</v>
      </c>
      <c r="AN3396" s="15" t="str">
        <f>+IFERROR(VLOOKUP(Tabla1[[#This Row],[CUENTA]],CTAS[],2,0),"OTROS")</f>
        <v>OTROS</v>
      </c>
      <c r="AP3396" s="15" t="str">
        <f>+IFERROR(VLOOKUP(Tabla1[[#This Row],[EMPLEADO]],IS[],3,0),"OTROS")</f>
        <v>OTROS</v>
      </c>
      <c r="AQ3396" s="15" t="str">
        <f>+IFERROR(VLOOKUP(Tabla1[[#This Row],[EMPLEADO]],IS[[NÓMINA]:[INGENIERO]],2,0),"OTROS")</f>
        <v>OTROS</v>
      </c>
    </row>
    <row r="3397" spans="1:43" x14ac:dyDescent="0.25">
      <c r="A3397" s="28" t="s">
        <v>10019</v>
      </c>
      <c r="B3397" s="29">
        <v>1</v>
      </c>
      <c r="C3397" s="29" t="s">
        <v>10243</v>
      </c>
      <c r="D3397" s="30" t="s">
        <v>38</v>
      </c>
      <c r="E3397" s="31" t="s">
        <v>1077</v>
      </c>
      <c r="F3397" s="31" t="s">
        <v>10244</v>
      </c>
      <c r="G3397" s="88" t="s">
        <v>7310</v>
      </c>
      <c r="H3397" s="29" t="s">
        <v>568</v>
      </c>
      <c r="I3397" s="32" t="s">
        <v>43</v>
      </c>
      <c r="J3397" s="29" t="s">
        <v>8</v>
      </c>
      <c r="K3397" s="33" t="s">
        <v>71</v>
      </c>
      <c r="L3397" s="33" t="s">
        <v>2047</v>
      </c>
      <c r="M3397" s="29" t="s">
        <v>932</v>
      </c>
      <c r="N3397" s="29">
        <v>0</v>
      </c>
      <c r="O3397" s="29" t="s">
        <v>47</v>
      </c>
      <c r="P3397" s="33">
        <v>32</v>
      </c>
      <c r="Q3397" s="33" t="s">
        <v>82</v>
      </c>
      <c r="R3397" s="80" t="s">
        <v>63</v>
      </c>
      <c r="S3397" s="81" t="s">
        <v>64</v>
      </c>
      <c r="T3397" s="81" t="s">
        <v>51</v>
      </c>
      <c r="U3397" s="82" t="s">
        <v>83</v>
      </c>
      <c r="V3397" s="83">
        <v>1.05</v>
      </c>
      <c r="W3397" s="89">
        <v>1433.25</v>
      </c>
      <c r="X3397" s="85">
        <v>1</v>
      </c>
      <c r="Y3397" s="86">
        <v>0.82</v>
      </c>
      <c r="Z3397" s="82">
        <v>5</v>
      </c>
      <c r="AA3397" s="87">
        <v>0.16399999999999998</v>
      </c>
      <c r="AB3397" s="83">
        <v>0</v>
      </c>
      <c r="AC3397" s="89">
        <v>0</v>
      </c>
      <c r="AD3397" s="90">
        <v>43557</v>
      </c>
      <c r="AE3397" s="90">
        <v>43558</v>
      </c>
      <c r="AF3397" s="82">
        <v>1</v>
      </c>
      <c r="AG3397" s="84" t="s">
        <v>53</v>
      </c>
      <c r="AH3397" s="83">
        <v>0</v>
      </c>
      <c r="AI3397" s="89">
        <v>0</v>
      </c>
      <c r="AJ3397" s="89">
        <v>0</v>
      </c>
      <c r="AK3397" s="60" t="str">
        <f>+IF(Tabla1[[#This Row],[REQUEST_TY]]="SR MANTENIMIENTO CORRECTIVO", "EMERGENCIA", "OTROS")</f>
        <v>EMERGENCIA</v>
      </c>
      <c r="AL3397" s="6" t="str">
        <f>+_xlfn.IFS(Tabla1[[#This Row],[Veces obj]]&lt;=1,"0-1",Tabla1[[#This Row],[Veces obj]]&lt;=2,"1-2",Tabla1[[#This Row],[Veces obj]]&lt;=3,"2-3",TRUE,"&gt;3")</f>
        <v>0-1</v>
      </c>
      <c r="AM3397" s="60" t="str">
        <f>+_xlfn.IFS(MONTH(Tabla1[[#This Row],[MES]])&lt;=3,"Q1",MONTH(Tabla1[[#This Row],[MES]])&lt;=6,"Q2",MONTH(Tabla1[[#This Row],[MES]])&lt;=9,"Q3",TRUE,"Q4")</f>
        <v>Q2</v>
      </c>
      <c r="AN3397" s="15" t="str">
        <f>+IFERROR(VLOOKUP(Tabla1[[#This Row],[CUENTA]],CTAS[],2,0),"OTROS")</f>
        <v>OTROS</v>
      </c>
      <c r="AP3397" s="15" t="str">
        <f>+IFERROR(VLOOKUP(Tabla1[[#This Row],[EMPLEADO]],IS[],3,0),"OTROS")</f>
        <v>OTROS</v>
      </c>
      <c r="AQ3397" s="15" t="str">
        <f>+IFERROR(VLOOKUP(Tabla1[[#This Row],[EMPLEADO]],IS[[NÓMINA]:[INGENIERO]],2,0),"OTROS")</f>
        <v>OTROS</v>
      </c>
    </row>
    <row r="3398" spans="1:43" x14ac:dyDescent="0.25">
      <c r="A3398" s="28" t="s">
        <v>10019</v>
      </c>
      <c r="B3398" s="29">
        <v>1</v>
      </c>
      <c r="C3398" s="29" t="s">
        <v>10245</v>
      </c>
      <c r="D3398" s="30" t="s">
        <v>38</v>
      </c>
      <c r="E3398" s="31" t="s">
        <v>39</v>
      </c>
      <c r="F3398" s="31" t="s">
        <v>10246</v>
      </c>
      <c r="G3398" s="88" t="s">
        <v>10247</v>
      </c>
      <c r="H3398" s="29" t="s">
        <v>1130</v>
      </c>
      <c r="I3398" s="32" t="s">
        <v>43</v>
      </c>
      <c r="J3398" s="29" t="s">
        <v>8</v>
      </c>
      <c r="K3398" s="33" t="s">
        <v>254</v>
      </c>
      <c r="L3398" s="33" t="s">
        <v>10248</v>
      </c>
      <c r="M3398" s="29" t="s">
        <v>2181</v>
      </c>
      <c r="N3398" s="29">
        <v>0</v>
      </c>
      <c r="O3398" s="29" t="s">
        <v>47</v>
      </c>
      <c r="P3398" s="33">
        <v>2674</v>
      </c>
      <c r="Q3398" s="33" t="s">
        <v>48</v>
      </c>
      <c r="R3398" s="80" t="s">
        <v>49</v>
      </c>
      <c r="S3398" s="81" t="s">
        <v>50</v>
      </c>
      <c r="T3398" s="81" t="s">
        <v>51</v>
      </c>
      <c r="U3398" s="82" t="s">
        <v>52</v>
      </c>
      <c r="V3398" s="83">
        <v>1.05</v>
      </c>
      <c r="W3398" s="89">
        <v>750.75000000000011</v>
      </c>
      <c r="X3398" s="85">
        <v>1</v>
      </c>
      <c r="Y3398" s="86">
        <v>9</v>
      </c>
      <c r="Z3398" s="82">
        <v>5</v>
      </c>
      <c r="AA3398" s="87">
        <v>1.8</v>
      </c>
      <c r="AB3398" s="83">
        <v>0.2</v>
      </c>
      <c r="AC3398" s="89">
        <v>-143.00000000000003</v>
      </c>
      <c r="AD3398" s="90">
        <v>43557</v>
      </c>
      <c r="AE3398" s="90">
        <v>43558</v>
      </c>
      <c r="AF3398" s="82">
        <v>1</v>
      </c>
      <c r="AG3398" s="84" t="s">
        <v>53</v>
      </c>
      <c r="AH3398" s="83">
        <v>0</v>
      </c>
      <c r="AI3398" s="89">
        <v>0</v>
      </c>
      <c r="AJ3398" s="89">
        <v>0</v>
      </c>
      <c r="AK3398" s="60" t="str">
        <f>+IF(Tabla1[[#This Row],[REQUEST_TY]]="SR MANTENIMIENTO CORRECTIVO", "EMERGENCIA", "OTROS")</f>
        <v>EMERGENCIA</v>
      </c>
      <c r="AL3398" s="6" t="str">
        <f>+_xlfn.IFS(Tabla1[[#This Row],[Veces obj]]&lt;=1,"0-1",Tabla1[[#This Row],[Veces obj]]&lt;=2,"1-2",Tabla1[[#This Row],[Veces obj]]&lt;=3,"2-3",TRUE,"&gt;3")</f>
        <v>1-2</v>
      </c>
      <c r="AM3398" s="60" t="str">
        <f>+_xlfn.IFS(MONTH(Tabla1[[#This Row],[MES]])&lt;=3,"Q1",MONTH(Tabla1[[#This Row],[MES]])&lt;=6,"Q2",MONTH(Tabla1[[#This Row],[MES]])&lt;=9,"Q3",TRUE,"Q4")</f>
        <v>Q2</v>
      </c>
      <c r="AN3398" s="15" t="str">
        <f>+IFERROR(VLOOKUP(Tabla1[[#This Row],[CUENTA]],CTAS[],2,0),"OTROS")</f>
        <v>OTROS</v>
      </c>
      <c r="AP3398" s="15" t="str">
        <f>+IFERROR(VLOOKUP(Tabla1[[#This Row],[EMPLEADO]],IS[],3,0),"OTROS")</f>
        <v>OTROS</v>
      </c>
      <c r="AQ3398" s="15" t="str">
        <f>+IFERROR(VLOOKUP(Tabla1[[#This Row],[EMPLEADO]],IS[[NÓMINA]:[INGENIERO]],2,0),"OTROS")</f>
        <v>OTROS</v>
      </c>
    </row>
    <row r="3399" spans="1:43" x14ac:dyDescent="0.25">
      <c r="A3399" s="28" t="s">
        <v>10019</v>
      </c>
      <c r="B3399" s="29">
        <v>1</v>
      </c>
      <c r="C3399" s="29" t="s">
        <v>10249</v>
      </c>
      <c r="D3399" s="30" t="s">
        <v>38</v>
      </c>
      <c r="E3399" s="31" t="s">
        <v>373</v>
      </c>
      <c r="F3399" s="31" t="s">
        <v>10250</v>
      </c>
      <c r="G3399" s="88" t="s">
        <v>10251</v>
      </c>
      <c r="H3399" s="29" t="s">
        <v>150</v>
      </c>
      <c r="I3399" s="32" t="s">
        <v>43</v>
      </c>
      <c r="J3399" s="29" t="s">
        <v>8</v>
      </c>
      <c r="K3399" s="33" t="s">
        <v>151</v>
      </c>
      <c r="L3399" s="33" t="s">
        <v>185</v>
      </c>
      <c r="M3399" s="29" t="s">
        <v>73</v>
      </c>
      <c r="N3399" s="29">
        <v>0</v>
      </c>
      <c r="O3399" s="29" t="s">
        <v>47</v>
      </c>
      <c r="P3399" s="33">
        <v>423</v>
      </c>
      <c r="Q3399" s="33" t="s">
        <v>48</v>
      </c>
      <c r="R3399" s="80" t="s">
        <v>153</v>
      </c>
      <c r="S3399" s="81" t="s">
        <v>50</v>
      </c>
      <c r="T3399" s="81" t="s">
        <v>51</v>
      </c>
      <c r="U3399" s="82" t="s">
        <v>52</v>
      </c>
      <c r="V3399" s="83">
        <v>1.05</v>
      </c>
      <c r="W3399" s="89">
        <v>750.75000000000011</v>
      </c>
      <c r="X3399" s="85">
        <v>1</v>
      </c>
      <c r="Y3399" s="86">
        <v>1</v>
      </c>
      <c r="Z3399" s="82">
        <v>5</v>
      </c>
      <c r="AA3399" s="87">
        <v>0.2</v>
      </c>
      <c r="AB3399" s="83">
        <v>0</v>
      </c>
      <c r="AC3399" s="89">
        <v>0</v>
      </c>
      <c r="AD3399" s="90">
        <v>43558</v>
      </c>
      <c r="AE3399" s="90">
        <v>43558</v>
      </c>
      <c r="AF3399" s="82">
        <v>0</v>
      </c>
      <c r="AG3399" s="84" t="s">
        <v>53</v>
      </c>
      <c r="AH3399" s="83">
        <v>0</v>
      </c>
      <c r="AI3399" s="89">
        <v>0</v>
      </c>
      <c r="AJ3399" s="89">
        <v>0</v>
      </c>
      <c r="AK3399" s="60" t="str">
        <f>+IF(Tabla1[[#This Row],[REQUEST_TY]]="SR MANTENIMIENTO CORRECTIVO", "EMERGENCIA", "OTROS")</f>
        <v>EMERGENCIA</v>
      </c>
      <c r="AL3399" s="6" t="str">
        <f>+_xlfn.IFS(Tabla1[[#This Row],[Veces obj]]&lt;=1,"0-1",Tabla1[[#This Row],[Veces obj]]&lt;=2,"1-2",Tabla1[[#This Row],[Veces obj]]&lt;=3,"2-3",TRUE,"&gt;3")</f>
        <v>0-1</v>
      </c>
      <c r="AM3399" s="60" t="str">
        <f>+_xlfn.IFS(MONTH(Tabla1[[#This Row],[MES]])&lt;=3,"Q1",MONTH(Tabla1[[#This Row],[MES]])&lt;=6,"Q2",MONTH(Tabla1[[#This Row],[MES]])&lt;=9,"Q3",TRUE,"Q4")</f>
        <v>Q2</v>
      </c>
      <c r="AN3399" s="15" t="str">
        <f>+IFERROR(VLOOKUP(Tabla1[[#This Row],[CUENTA]],CTAS[],2,0),"OTROS")</f>
        <v>HONEYWELL</v>
      </c>
      <c r="AP3399" s="15" t="str">
        <f>+IFERROR(VLOOKUP(Tabla1[[#This Row],[EMPLEADO]],IS[],3,0),"OTROS")</f>
        <v>JUAREZ</v>
      </c>
      <c r="AQ3399" s="15" t="str">
        <f>+IFERROR(VLOOKUP(Tabla1[[#This Row],[EMPLEADO]],IS[[NÓMINA]:[INGENIERO]],2,0),"OTROS")</f>
        <v>CARLOS MONTOYA</v>
      </c>
    </row>
    <row r="3400" spans="1:43" x14ac:dyDescent="0.25">
      <c r="A3400" s="28" t="s">
        <v>10019</v>
      </c>
      <c r="B3400" s="29">
        <v>1</v>
      </c>
      <c r="C3400" s="29" t="s">
        <v>10252</v>
      </c>
      <c r="D3400" s="30" t="s">
        <v>38</v>
      </c>
      <c r="E3400" s="31" t="s">
        <v>133</v>
      </c>
      <c r="F3400" s="31" t="s">
        <v>10253</v>
      </c>
      <c r="G3400" s="88" t="s">
        <v>4330</v>
      </c>
      <c r="H3400" s="29" t="s">
        <v>253</v>
      </c>
      <c r="I3400" s="32" t="s">
        <v>43</v>
      </c>
      <c r="J3400" s="29" t="s">
        <v>8</v>
      </c>
      <c r="K3400" s="33" t="s">
        <v>59</v>
      </c>
      <c r="L3400" s="33" t="s">
        <v>723</v>
      </c>
      <c r="M3400" s="29" t="s">
        <v>358</v>
      </c>
      <c r="N3400" s="29">
        <v>0</v>
      </c>
      <c r="O3400" s="29" t="s">
        <v>47</v>
      </c>
      <c r="P3400" s="33">
        <v>38</v>
      </c>
      <c r="Q3400" s="33" t="s">
        <v>82</v>
      </c>
      <c r="R3400" s="80" t="s">
        <v>138</v>
      </c>
      <c r="S3400" s="81" t="s">
        <v>139</v>
      </c>
      <c r="T3400" s="81" t="s">
        <v>51</v>
      </c>
      <c r="U3400" s="82" t="s">
        <v>140</v>
      </c>
      <c r="V3400" s="83">
        <v>1.1000000000000001</v>
      </c>
      <c r="W3400" s="89">
        <v>1730.3000000000004</v>
      </c>
      <c r="X3400" s="85">
        <v>1</v>
      </c>
      <c r="Y3400" s="86">
        <v>1.93</v>
      </c>
      <c r="Z3400" s="82">
        <v>4</v>
      </c>
      <c r="AA3400" s="87">
        <v>0.48249999999999998</v>
      </c>
      <c r="AB3400" s="83">
        <v>0</v>
      </c>
      <c r="AC3400" s="89">
        <v>0</v>
      </c>
      <c r="AD3400" s="90">
        <v>43558</v>
      </c>
      <c r="AE3400" s="90">
        <v>43558</v>
      </c>
      <c r="AF3400" s="82">
        <v>0</v>
      </c>
      <c r="AG3400" s="84" t="s">
        <v>53</v>
      </c>
      <c r="AH3400" s="83">
        <v>0</v>
      </c>
      <c r="AI3400" s="89">
        <v>0</v>
      </c>
      <c r="AJ3400" s="89">
        <v>0</v>
      </c>
      <c r="AK3400" s="60" t="str">
        <f>+IF(Tabla1[[#This Row],[REQUEST_TY]]="SR MANTENIMIENTO CORRECTIVO", "EMERGENCIA", "OTROS")</f>
        <v>EMERGENCIA</v>
      </c>
      <c r="AL3400" s="6" t="str">
        <f>+_xlfn.IFS(Tabla1[[#This Row],[Veces obj]]&lt;=1,"0-1",Tabla1[[#This Row],[Veces obj]]&lt;=2,"1-2",Tabla1[[#This Row],[Veces obj]]&lt;=3,"2-3",TRUE,"&gt;3")</f>
        <v>0-1</v>
      </c>
      <c r="AM3400" s="60" t="str">
        <f>+_xlfn.IFS(MONTH(Tabla1[[#This Row],[MES]])&lt;=3,"Q1",MONTH(Tabla1[[#This Row],[MES]])&lt;=6,"Q2",MONTH(Tabla1[[#This Row],[MES]])&lt;=9,"Q3",TRUE,"Q4")</f>
        <v>Q2</v>
      </c>
      <c r="AN3400" s="15" t="str">
        <f>+IFERROR(VLOOKUP(Tabla1[[#This Row],[CUENTA]],CTAS[],2,0),"OTROS")</f>
        <v>OTROS</v>
      </c>
      <c r="AP3400" s="15" t="str">
        <f>+IFERROR(VLOOKUP(Tabla1[[#This Row],[EMPLEADO]],IS[],3,0),"OTROS")</f>
        <v>OTROS</v>
      </c>
      <c r="AQ3400" s="15" t="str">
        <f>+IFERROR(VLOOKUP(Tabla1[[#This Row],[EMPLEADO]],IS[[NÓMINA]:[INGENIERO]],2,0),"OTROS")</f>
        <v>OTROS</v>
      </c>
    </row>
    <row r="3401" spans="1:43" x14ac:dyDescent="0.25">
      <c r="A3401" s="28" t="s">
        <v>10019</v>
      </c>
      <c r="B3401" s="29">
        <v>1</v>
      </c>
      <c r="C3401" s="29" t="s">
        <v>10254</v>
      </c>
      <c r="D3401" s="30" t="s">
        <v>38</v>
      </c>
      <c r="E3401" s="31" t="s">
        <v>2745</v>
      </c>
      <c r="F3401" s="31" t="s">
        <v>10255</v>
      </c>
      <c r="G3401" s="88" t="s">
        <v>10256</v>
      </c>
      <c r="H3401" s="29" t="s">
        <v>136</v>
      </c>
      <c r="I3401" s="32" t="s">
        <v>43</v>
      </c>
      <c r="J3401" s="29" t="s">
        <v>8</v>
      </c>
      <c r="K3401" s="33" t="s">
        <v>2028</v>
      </c>
      <c r="L3401" s="33" t="s">
        <v>2029</v>
      </c>
      <c r="M3401" s="29" t="s">
        <v>736</v>
      </c>
      <c r="N3401" s="29">
        <v>0</v>
      </c>
      <c r="O3401" s="29" t="s">
        <v>47</v>
      </c>
      <c r="P3401" s="33">
        <v>112</v>
      </c>
      <c r="Q3401" s="33" t="s">
        <v>48</v>
      </c>
      <c r="R3401" s="80" t="s">
        <v>223</v>
      </c>
      <c r="S3401" s="81" t="s">
        <v>139</v>
      </c>
      <c r="T3401" s="81" t="s">
        <v>51</v>
      </c>
      <c r="U3401" s="82" t="s">
        <v>353</v>
      </c>
      <c r="V3401" s="83">
        <v>1.1499999999999999</v>
      </c>
      <c r="W3401" s="89">
        <v>1808.95</v>
      </c>
      <c r="X3401" s="85">
        <v>1</v>
      </c>
      <c r="Y3401" s="86">
        <v>1.17</v>
      </c>
      <c r="Z3401" s="82">
        <v>4</v>
      </c>
      <c r="AA3401" s="87">
        <v>0.29249999999999998</v>
      </c>
      <c r="AB3401" s="83">
        <v>0</v>
      </c>
      <c r="AC3401" s="89">
        <v>0</v>
      </c>
      <c r="AD3401" s="90">
        <v>43558</v>
      </c>
      <c r="AE3401" s="90">
        <v>43558</v>
      </c>
      <c r="AF3401" s="82">
        <v>0</v>
      </c>
      <c r="AG3401" s="84" t="s">
        <v>53</v>
      </c>
      <c r="AH3401" s="83">
        <v>0</v>
      </c>
      <c r="AI3401" s="89">
        <v>0</v>
      </c>
      <c r="AJ3401" s="89">
        <v>0</v>
      </c>
      <c r="AK3401" s="60" t="str">
        <f>+IF(Tabla1[[#This Row],[REQUEST_TY]]="SR MANTENIMIENTO CORRECTIVO", "EMERGENCIA", "OTROS")</f>
        <v>EMERGENCIA</v>
      </c>
      <c r="AL3401" s="6" t="str">
        <f>+_xlfn.IFS(Tabla1[[#This Row],[Veces obj]]&lt;=1,"0-1",Tabla1[[#This Row],[Veces obj]]&lt;=2,"1-2",Tabla1[[#This Row],[Veces obj]]&lt;=3,"2-3",TRUE,"&gt;3")</f>
        <v>0-1</v>
      </c>
      <c r="AM3401" s="60" t="str">
        <f>+_xlfn.IFS(MONTH(Tabla1[[#This Row],[MES]])&lt;=3,"Q1",MONTH(Tabla1[[#This Row],[MES]])&lt;=6,"Q2",MONTH(Tabla1[[#This Row],[MES]])&lt;=9,"Q3",TRUE,"Q4")</f>
        <v>Q2</v>
      </c>
      <c r="AN3401" s="15" t="str">
        <f>+IFERROR(VLOOKUP(Tabla1[[#This Row],[CUENTA]],CTAS[],2,0),"OTROS")</f>
        <v>OTROS</v>
      </c>
      <c r="AP3401" s="15" t="str">
        <f>+IFERROR(VLOOKUP(Tabla1[[#This Row],[EMPLEADO]],IS[],3,0),"OTROS")</f>
        <v>OTROS</v>
      </c>
      <c r="AQ3401" s="15" t="str">
        <f>+IFERROR(VLOOKUP(Tabla1[[#This Row],[EMPLEADO]],IS[[NÓMINA]:[INGENIERO]],2,0),"OTROS")</f>
        <v>OTROS</v>
      </c>
    </row>
    <row r="3402" spans="1:43" x14ac:dyDescent="0.25">
      <c r="A3402" s="28" t="s">
        <v>10019</v>
      </c>
      <c r="B3402" s="29">
        <v>1</v>
      </c>
      <c r="C3402" s="29" t="s">
        <v>10257</v>
      </c>
      <c r="D3402" s="30" t="s">
        <v>38</v>
      </c>
      <c r="E3402" s="31" t="s">
        <v>160</v>
      </c>
      <c r="F3402" s="31" t="s">
        <v>10258</v>
      </c>
      <c r="G3402" s="88" t="s">
        <v>10259</v>
      </c>
      <c r="H3402" s="29" t="s">
        <v>679</v>
      </c>
      <c r="I3402" s="32" t="s">
        <v>43</v>
      </c>
      <c r="J3402" s="29" t="s">
        <v>8</v>
      </c>
      <c r="K3402" s="33" t="s">
        <v>1308</v>
      </c>
      <c r="L3402" s="33" t="s">
        <v>2390</v>
      </c>
      <c r="M3402" s="29" t="s">
        <v>46</v>
      </c>
      <c r="N3402" s="29">
        <v>0</v>
      </c>
      <c r="O3402" s="29" t="s">
        <v>47</v>
      </c>
      <c r="P3402" s="33">
        <v>453</v>
      </c>
      <c r="Q3402" s="33" t="s">
        <v>48</v>
      </c>
      <c r="R3402" s="80" t="s">
        <v>49</v>
      </c>
      <c r="S3402" s="81" t="s">
        <v>50</v>
      </c>
      <c r="T3402" s="81" t="s">
        <v>51</v>
      </c>
      <c r="U3402" s="82" t="s">
        <v>52</v>
      </c>
      <c r="V3402" s="83">
        <v>1.05</v>
      </c>
      <c r="W3402" s="89">
        <v>750.75000000000011</v>
      </c>
      <c r="X3402" s="85">
        <v>1</v>
      </c>
      <c r="Y3402" s="86">
        <v>3.98</v>
      </c>
      <c r="Z3402" s="82">
        <v>5</v>
      </c>
      <c r="AA3402" s="87">
        <v>0.79600000000000004</v>
      </c>
      <c r="AB3402" s="83">
        <v>0</v>
      </c>
      <c r="AC3402" s="89">
        <v>0</v>
      </c>
      <c r="AD3402" s="90">
        <v>43558</v>
      </c>
      <c r="AE3402" s="90">
        <v>43558</v>
      </c>
      <c r="AF3402" s="82">
        <v>0</v>
      </c>
      <c r="AG3402" s="84" t="s">
        <v>53</v>
      </c>
      <c r="AH3402" s="83">
        <v>0</v>
      </c>
      <c r="AI3402" s="89">
        <v>0</v>
      </c>
      <c r="AJ3402" s="89">
        <v>0</v>
      </c>
      <c r="AK3402" s="60" t="str">
        <f>+IF(Tabla1[[#This Row],[REQUEST_TY]]="SR MANTENIMIENTO CORRECTIVO", "EMERGENCIA", "OTROS")</f>
        <v>EMERGENCIA</v>
      </c>
      <c r="AL3402" s="6" t="str">
        <f>+_xlfn.IFS(Tabla1[[#This Row],[Veces obj]]&lt;=1,"0-1",Tabla1[[#This Row],[Veces obj]]&lt;=2,"1-2",Tabla1[[#This Row],[Veces obj]]&lt;=3,"2-3",TRUE,"&gt;3")</f>
        <v>0-1</v>
      </c>
      <c r="AM3402" s="60" t="str">
        <f>+_xlfn.IFS(MONTH(Tabla1[[#This Row],[MES]])&lt;=3,"Q1",MONTH(Tabla1[[#This Row],[MES]])&lt;=6,"Q2",MONTH(Tabla1[[#This Row],[MES]])&lt;=9,"Q3",TRUE,"Q4")</f>
        <v>Q2</v>
      </c>
      <c r="AN3402" s="15" t="str">
        <f>+IFERROR(VLOOKUP(Tabla1[[#This Row],[CUENTA]],CTAS[],2,0),"OTROS")</f>
        <v>OTROS</v>
      </c>
      <c r="AP3402" s="15" t="str">
        <f>+IFERROR(VLOOKUP(Tabla1[[#This Row],[EMPLEADO]],IS[],3,0),"OTROS")</f>
        <v>OTROS</v>
      </c>
      <c r="AQ3402" s="15" t="str">
        <f>+IFERROR(VLOOKUP(Tabla1[[#This Row],[EMPLEADO]],IS[[NÓMINA]:[INGENIERO]],2,0),"OTROS")</f>
        <v>OTROS</v>
      </c>
    </row>
    <row r="3403" spans="1:43" x14ac:dyDescent="0.25">
      <c r="A3403" s="28" t="s">
        <v>10019</v>
      </c>
      <c r="B3403" s="29">
        <v>1</v>
      </c>
      <c r="C3403" s="29" t="s">
        <v>10260</v>
      </c>
      <c r="D3403" s="30" t="s">
        <v>38</v>
      </c>
      <c r="E3403" s="31" t="s">
        <v>558</v>
      </c>
      <c r="F3403" s="31" t="s">
        <v>10261</v>
      </c>
      <c r="G3403" s="88" t="s">
        <v>10262</v>
      </c>
      <c r="H3403" s="29" t="s">
        <v>246</v>
      </c>
      <c r="I3403" s="32" t="s">
        <v>43</v>
      </c>
      <c r="J3403" s="29" t="s">
        <v>8</v>
      </c>
      <c r="K3403" s="33" t="s">
        <v>44</v>
      </c>
      <c r="L3403" s="33" t="s">
        <v>3425</v>
      </c>
      <c r="M3403" s="29" t="s">
        <v>518</v>
      </c>
      <c r="N3403" s="29">
        <v>1</v>
      </c>
      <c r="O3403" s="29" t="s">
        <v>105</v>
      </c>
      <c r="P3403" s="33">
        <v>112</v>
      </c>
      <c r="Q3403" s="33" t="s">
        <v>48</v>
      </c>
      <c r="R3403" s="80" t="s">
        <v>95</v>
      </c>
      <c r="S3403" s="81" t="s">
        <v>64</v>
      </c>
      <c r="T3403" s="81" t="s">
        <v>51</v>
      </c>
      <c r="U3403" s="82" t="s">
        <v>96</v>
      </c>
      <c r="V3403" s="83">
        <v>1.1000000000000001</v>
      </c>
      <c r="W3403" s="89">
        <v>0</v>
      </c>
      <c r="X3403" s="85">
        <v>1</v>
      </c>
      <c r="Y3403" s="86">
        <v>2.12</v>
      </c>
      <c r="Z3403" s="82">
        <v>5</v>
      </c>
      <c r="AA3403" s="87">
        <v>0.42400000000000004</v>
      </c>
      <c r="AB3403" s="83">
        <v>0</v>
      </c>
      <c r="AC3403" s="89">
        <v>0</v>
      </c>
      <c r="AD3403" s="90">
        <v>43558</v>
      </c>
      <c r="AE3403" s="90">
        <v>43558</v>
      </c>
      <c r="AF3403" s="82">
        <v>0</v>
      </c>
      <c r="AG3403" s="84" t="s">
        <v>53</v>
      </c>
      <c r="AH3403" s="83">
        <v>0</v>
      </c>
      <c r="AI3403" s="89">
        <v>0</v>
      </c>
      <c r="AJ3403" s="89">
        <v>0</v>
      </c>
      <c r="AK3403" s="60" t="str">
        <f>+IF(Tabla1[[#This Row],[REQUEST_TY]]="SR MANTENIMIENTO CORRECTIVO", "EMERGENCIA", "OTROS")</f>
        <v>EMERGENCIA</v>
      </c>
      <c r="AL3403" s="6" t="str">
        <f>+_xlfn.IFS(Tabla1[[#This Row],[Veces obj]]&lt;=1,"0-1",Tabla1[[#This Row],[Veces obj]]&lt;=2,"1-2",Tabla1[[#This Row],[Veces obj]]&lt;=3,"2-3",TRUE,"&gt;3")</f>
        <v>0-1</v>
      </c>
      <c r="AM3403" s="60" t="str">
        <f>+_xlfn.IFS(MONTH(Tabla1[[#This Row],[MES]])&lt;=3,"Q1",MONTH(Tabla1[[#This Row],[MES]])&lt;=6,"Q2",MONTH(Tabla1[[#This Row],[MES]])&lt;=9,"Q3",TRUE,"Q4")</f>
        <v>Q2</v>
      </c>
      <c r="AN3403" s="15" t="str">
        <f>+IFERROR(VLOOKUP(Tabla1[[#This Row],[CUENTA]],CTAS[],2,0),"OTROS")</f>
        <v>OTROS</v>
      </c>
      <c r="AP3403" s="15" t="str">
        <f>+IFERROR(VLOOKUP(Tabla1[[#This Row],[EMPLEADO]],IS[],3,0),"OTROS")</f>
        <v>OTROS</v>
      </c>
      <c r="AQ3403" s="15" t="str">
        <f>+IFERROR(VLOOKUP(Tabla1[[#This Row],[EMPLEADO]],IS[[NÓMINA]:[INGENIERO]],2,0),"OTROS")</f>
        <v>OTROS</v>
      </c>
    </row>
    <row r="3404" spans="1:43" x14ac:dyDescent="0.25">
      <c r="A3404" s="28" t="s">
        <v>10019</v>
      </c>
      <c r="B3404" s="29">
        <v>1</v>
      </c>
      <c r="C3404" s="29" t="s">
        <v>10263</v>
      </c>
      <c r="D3404" s="30" t="s">
        <v>38</v>
      </c>
      <c r="E3404" s="31" t="s">
        <v>113</v>
      </c>
      <c r="F3404" s="31" t="s">
        <v>10264</v>
      </c>
      <c r="G3404" s="88" t="s">
        <v>1381</v>
      </c>
      <c r="H3404" s="29" t="s">
        <v>58</v>
      </c>
      <c r="I3404" s="32" t="s">
        <v>43</v>
      </c>
      <c r="J3404" s="29" t="s">
        <v>8</v>
      </c>
      <c r="K3404" s="33" t="s">
        <v>1382</v>
      </c>
      <c r="L3404" s="33" t="s">
        <v>1383</v>
      </c>
      <c r="M3404" s="29" t="s">
        <v>545</v>
      </c>
      <c r="N3404" s="29">
        <v>0</v>
      </c>
      <c r="O3404" s="29" t="s">
        <v>47</v>
      </c>
      <c r="P3404" s="33">
        <v>1</v>
      </c>
      <c r="Q3404" s="33" t="s">
        <v>388</v>
      </c>
      <c r="R3404" s="80" t="s">
        <v>49</v>
      </c>
      <c r="S3404" s="81" t="s">
        <v>50</v>
      </c>
      <c r="T3404" s="81" t="s">
        <v>208</v>
      </c>
      <c r="U3404" s="82" t="s">
        <v>641</v>
      </c>
      <c r="V3404" s="83">
        <v>0</v>
      </c>
      <c r="W3404" s="89">
        <v>0</v>
      </c>
      <c r="X3404" s="85">
        <v>1</v>
      </c>
      <c r="Y3404" s="86">
        <v>1.98</v>
      </c>
      <c r="Z3404" s="82">
        <v>9</v>
      </c>
      <c r="AA3404" s="87">
        <v>0.22</v>
      </c>
      <c r="AB3404" s="83">
        <v>0</v>
      </c>
      <c r="AC3404" s="89">
        <v>0</v>
      </c>
      <c r="AD3404" s="90">
        <v>43558</v>
      </c>
      <c r="AE3404" s="90">
        <v>43558</v>
      </c>
      <c r="AF3404" s="82">
        <v>0</v>
      </c>
      <c r="AG3404" s="84" t="s">
        <v>53</v>
      </c>
      <c r="AH3404" s="83">
        <v>0</v>
      </c>
      <c r="AI3404" s="89">
        <v>0</v>
      </c>
      <c r="AJ3404" s="89">
        <v>0</v>
      </c>
      <c r="AK3404" s="60" t="str">
        <f>+IF(Tabla1[[#This Row],[REQUEST_TY]]="SR MANTENIMIENTO CORRECTIVO", "EMERGENCIA", "OTROS")</f>
        <v>EMERGENCIA</v>
      </c>
      <c r="AL3404" s="6" t="str">
        <f>+_xlfn.IFS(Tabla1[[#This Row],[Veces obj]]&lt;=1,"0-1",Tabla1[[#This Row],[Veces obj]]&lt;=2,"1-2",Tabla1[[#This Row],[Veces obj]]&lt;=3,"2-3",TRUE,"&gt;3")</f>
        <v>0-1</v>
      </c>
      <c r="AM3404" s="60" t="str">
        <f>+_xlfn.IFS(MONTH(Tabla1[[#This Row],[MES]])&lt;=3,"Q1",MONTH(Tabla1[[#This Row],[MES]])&lt;=6,"Q2",MONTH(Tabla1[[#This Row],[MES]])&lt;=9,"Q3",TRUE,"Q4")</f>
        <v>Q2</v>
      </c>
      <c r="AN3404" s="15" t="str">
        <f>+IFERROR(VLOOKUP(Tabla1[[#This Row],[CUENTA]],CTAS[],2,0),"OTROS")</f>
        <v>OTROS</v>
      </c>
      <c r="AP3404" s="15" t="str">
        <f>+IFERROR(VLOOKUP(Tabla1[[#This Row],[EMPLEADO]],IS[],3,0),"OTROS")</f>
        <v>OTROS</v>
      </c>
      <c r="AQ3404" s="15" t="str">
        <f>+IFERROR(VLOOKUP(Tabla1[[#This Row],[EMPLEADO]],IS[[NÓMINA]:[INGENIERO]],2,0),"OTROS")</f>
        <v>OTROS</v>
      </c>
    </row>
    <row r="3405" spans="1:43" x14ac:dyDescent="0.25">
      <c r="A3405" s="28" t="s">
        <v>10019</v>
      </c>
      <c r="B3405" s="29">
        <v>1</v>
      </c>
      <c r="C3405" s="29" t="s">
        <v>10265</v>
      </c>
      <c r="D3405" s="30" t="s">
        <v>38</v>
      </c>
      <c r="E3405" s="31" t="s">
        <v>176</v>
      </c>
      <c r="F3405" s="31" t="s">
        <v>10266</v>
      </c>
      <c r="G3405" s="88" t="s">
        <v>1390</v>
      </c>
      <c r="H3405" s="29" t="s">
        <v>1130</v>
      </c>
      <c r="I3405" s="32" t="s">
        <v>43</v>
      </c>
      <c r="J3405" s="29" t="s">
        <v>8</v>
      </c>
      <c r="K3405" s="33" t="s">
        <v>179</v>
      </c>
      <c r="L3405" s="33" t="s">
        <v>1391</v>
      </c>
      <c r="M3405" s="29" t="s">
        <v>1392</v>
      </c>
      <c r="N3405" s="29">
        <v>0</v>
      </c>
      <c r="O3405" s="29" t="s">
        <v>47</v>
      </c>
      <c r="P3405" s="33">
        <v>66</v>
      </c>
      <c r="Q3405" s="33" t="s">
        <v>48</v>
      </c>
      <c r="R3405" s="80" t="s">
        <v>49</v>
      </c>
      <c r="S3405" s="81" t="s">
        <v>50</v>
      </c>
      <c r="T3405" s="81" t="s">
        <v>208</v>
      </c>
      <c r="U3405" s="82" t="s">
        <v>52</v>
      </c>
      <c r="V3405" s="83">
        <v>1.05</v>
      </c>
      <c r="W3405" s="89">
        <v>750.75000000000011</v>
      </c>
      <c r="X3405" s="85">
        <v>1</v>
      </c>
      <c r="Y3405" s="86">
        <v>4.3</v>
      </c>
      <c r="Z3405" s="82">
        <v>9</v>
      </c>
      <c r="AA3405" s="87">
        <v>0.47777777777777775</v>
      </c>
      <c r="AB3405" s="83">
        <v>0</v>
      </c>
      <c r="AC3405" s="89">
        <v>0</v>
      </c>
      <c r="AD3405" s="90">
        <v>43558</v>
      </c>
      <c r="AE3405" s="90">
        <v>43558</v>
      </c>
      <c r="AF3405" s="82">
        <v>0</v>
      </c>
      <c r="AG3405" s="84" t="s">
        <v>53</v>
      </c>
      <c r="AH3405" s="83">
        <v>0</v>
      </c>
      <c r="AI3405" s="89">
        <v>0</v>
      </c>
      <c r="AJ3405" s="89">
        <v>0</v>
      </c>
      <c r="AK3405" s="60" t="str">
        <f>+IF(Tabla1[[#This Row],[REQUEST_TY]]="SR MANTENIMIENTO CORRECTIVO", "EMERGENCIA", "OTROS")</f>
        <v>EMERGENCIA</v>
      </c>
      <c r="AL3405" s="6" t="str">
        <f>+_xlfn.IFS(Tabla1[[#This Row],[Veces obj]]&lt;=1,"0-1",Tabla1[[#This Row],[Veces obj]]&lt;=2,"1-2",Tabla1[[#This Row],[Veces obj]]&lt;=3,"2-3",TRUE,"&gt;3")</f>
        <v>0-1</v>
      </c>
      <c r="AM3405" s="60" t="str">
        <f>+_xlfn.IFS(MONTH(Tabla1[[#This Row],[MES]])&lt;=3,"Q1",MONTH(Tabla1[[#This Row],[MES]])&lt;=6,"Q2",MONTH(Tabla1[[#This Row],[MES]])&lt;=9,"Q3",TRUE,"Q4")</f>
        <v>Q2</v>
      </c>
      <c r="AN3405" s="15" t="str">
        <f>+IFERROR(VLOOKUP(Tabla1[[#This Row],[CUENTA]],CTAS[],2,0),"OTROS")</f>
        <v>OTROS</v>
      </c>
      <c r="AP3405" s="15" t="str">
        <f>+IFERROR(VLOOKUP(Tabla1[[#This Row],[EMPLEADO]],IS[],3,0),"OTROS")</f>
        <v>OTROS</v>
      </c>
      <c r="AQ3405" s="15" t="str">
        <f>+IFERROR(VLOOKUP(Tabla1[[#This Row],[EMPLEADO]],IS[[NÓMINA]:[INGENIERO]],2,0),"OTROS")</f>
        <v>OTROS</v>
      </c>
    </row>
    <row r="3406" spans="1:43" x14ac:dyDescent="0.25">
      <c r="A3406" s="28" t="s">
        <v>10019</v>
      </c>
      <c r="B3406" s="29">
        <v>1</v>
      </c>
      <c r="C3406" s="29" t="s">
        <v>10267</v>
      </c>
      <c r="D3406" s="30" t="s">
        <v>38</v>
      </c>
      <c r="E3406" s="31" t="s">
        <v>275</v>
      </c>
      <c r="F3406" s="31" t="s">
        <v>10268</v>
      </c>
      <c r="G3406" s="88" t="s">
        <v>4680</v>
      </c>
      <c r="H3406" s="29" t="s">
        <v>691</v>
      </c>
      <c r="I3406" s="32" t="s">
        <v>43</v>
      </c>
      <c r="J3406" s="29" t="s">
        <v>8</v>
      </c>
      <c r="K3406" s="33" t="s">
        <v>370</v>
      </c>
      <c r="L3406" s="33" t="s">
        <v>3061</v>
      </c>
      <c r="M3406" s="29" t="s">
        <v>640</v>
      </c>
      <c r="N3406" s="29">
        <v>0</v>
      </c>
      <c r="O3406" s="29" t="s">
        <v>47</v>
      </c>
      <c r="P3406" s="33">
        <v>5</v>
      </c>
      <c r="Q3406" s="33" t="s">
        <v>207</v>
      </c>
      <c r="R3406" s="80" t="s">
        <v>95</v>
      </c>
      <c r="S3406" s="81" t="s">
        <v>64</v>
      </c>
      <c r="T3406" s="81" t="s">
        <v>51</v>
      </c>
      <c r="U3406" s="82" t="s">
        <v>209</v>
      </c>
      <c r="V3406" s="83">
        <v>0</v>
      </c>
      <c r="W3406" s="89">
        <v>0</v>
      </c>
      <c r="X3406" s="85">
        <v>1</v>
      </c>
      <c r="Y3406" s="86">
        <v>0</v>
      </c>
      <c r="Z3406" s="82">
        <v>5</v>
      </c>
      <c r="AA3406" s="87">
        <v>0</v>
      </c>
      <c r="AB3406" s="83">
        <v>0</v>
      </c>
      <c r="AC3406" s="89">
        <v>0</v>
      </c>
      <c r="AD3406" s="90">
        <v>43558</v>
      </c>
      <c r="AE3406" s="90">
        <v>43558</v>
      </c>
      <c r="AF3406" s="82">
        <v>0</v>
      </c>
      <c r="AG3406" s="84" t="s">
        <v>53</v>
      </c>
      <c r="AH3406" s="83">
        <v>0</v>
      </c>
      <c r="AI3406" s="89">
        <v>0</v>
      </c>
      <c r="AJ3406" s="89">
        <v>0</v>
      </c>
      <c r="AK3406" s="60" t="str">
        <f>+IF(Tabla1[[#This Row],[REQUEST_TY]]="SR MANTENIMIENTO CORRECTIVO", "EMERGENCIA", "OTROS")</f>
        <v>EMERGENCIA</v>
      </c>
      <c r="AL3406" s="6" t="str">
        <f>+_xlfn.IFS(Tabla1[[#This Row],[Veces obj]]&lt;=1,"0-1",Tabla1[[#This Row],[Veces obj]]&lt;=2,"1-2",Tabla1[[#This Row],[Veces obj]]&lt;=3,"2-3",TRUE,"&gt;3")</f>
        <v>0-1</v>
      </c>
      <c r="AM3406" s="60" t="str">
        <f>+_xlfn.IFS(MONTH(Tabla1[[#This Row],[MES]])&lt;=3,"Q1",MONTH(Tabla1[[#This Row],[MES]])&lt;=6,"Q2",MONTH(Tabla1[[#This Row],[MES]])&lt;=9,"Q3",TRUE,"Q4")</f>
        <v>Q2</v>
      </c>
      <c r="AN3406" s="15" t="str">
        <f>+IFERROR(VLOOKUP(Tabla1[[#This Row],[CUENTA]],CTAS[],2,0),"OTROS")</f>
        <v>OTROS</v>
      </c>
      <c r="AP3406" s="15" t="str">
        <f>+IFERROR(VLOOKUP(Tabla1[[#This Row],[EMPLEADO]],IS[],3,0),"OTROS")</f>
        <v>OTROS</v>
      </c>
      <c r="AQ3406" s="15" t="str">
        <f>+IFERROR(VLOOKUP(Tabla1[[#This Row],[EMPLEADO]],IS[[NÓMINA]:[INGENIERO]],2,0),"OTROS")</f>
        <v>OTROS</v>
      </c>
    </row>
    <row r="3407" spans="1:43" x14ac:dyDescent="0.25">
      <c r="A3407" s="28" t="s">
        <v>10019</v>
      </c>
      <c r="B3407" s="29">
        <v>1</v>
      </c>
      <c r="C3407" s="29" t="s">
        <v>10269</v>
      </c>
      <c r="D3407" s="30" t="s">
        <v>38</v>
      </c>
      <c r="E3407" s="31" t="s">
        <v>850</v>
      </c>
      <c r="F3407" s="31" t="s">
        <v>10270</v>
      </c>
      <c r="G3407" s="88" t="s">
        <v>2119</v>
      </c>
      <c r="H3407" s="29" t="s">
        <v>821</v>
      </c>
      <c r="I3407" s="32" t="s">
        <v>43</v>
      </c>
      <c r="J3407" s="29" t="s">
        <v>8</v>
      </c>
      <c r="K3407" s="33" t="s">
        <v>240</v>
      </c>
      <c r="L3407" s="33" t="s">
        <v>241</v>
      </c>
      <c r="M3407" s="29" t="s">
        <v>94</v>
      </c>
      <c r="N3407" s="29">
        <v>0</v>
      </c>
      <c r="O3407" s="29" t="s">
        <v>47</v>
      </c>
      <c r="P3407" s="33">
        <v>4</v>
      </c>
      <c r="Q3407" s="33" t="s">
        <v>207</v>
      </c>
      <c r="R3407" s="80" t="s">
        <v>242</v>
      </c>
      <c r="S3407" s="81" t="s">
        <v>64</v>
      </c>
      <c r="T3407" s="81" t="s">
        <v>51</v>
      </c>
      <c r="U3407" s="82" t="s">
        <v>209</v>
      </c>
      <c r="V3407" s="83">
        <v>0</v>
      </c>
      <c r="W3407" s="89">
        <v>0</v>
      </c>
      <c r="X3407" s="85">
        <v>1</v>
      </c>
      <c r="Y3407" s="86">
        <v>3.33</v>
      </c>
      <c r="Z3407" s="82">
        <v>5</v>
      </c>
      <c r="AA3407" s="87">
        <v>0.66600000000000004</v>
      </c>
      <c r="AB3407" s="83">
        <v>0</v>
      </c>
      <c r="AC3407" s="89">
        <v>0</v>
      </c>
      <c r="AD3407" s="90">
        <v>43557</v>
      </c>
      <c r="AE3407" s="90">
        <v>43558</v>
      </c>
      <c r="AF3407" s="82">
        <v>1</v>
      </c>
      <c r="AG3407" s="84" t="s">
        <v>53</v>
      </c>
      <c r="AH3407" s="83">
        <v>0</v>
      </c>
      <c r="AI3407" s="89">
        <v>0</v>
      </c>
      <c r="AJ3407" s="89">
        <v>0</v>
      </c>
      <c r="AK3407" s="60" t="str">
        <f>+IF(Tabla1[[#This Row],[REQUEST_TY]]="SR MANTENIMIENTO CORRECTIVO", "EMERGENCIA", "OTROS")</f>
        <v>EMERGENCIA</v>
      </c>
      <c r="AL3407" s="6" t="str">
        <f>+_xlfn.IFS(Tabla1[[#This Row],[Veces obj]]&lt;=1,"0-1",Tabla1[[#This Row],[Veces obj]]&lt;=2,"1-2",Tabla1[[#This Row],[Veces obj]]&lt;=3,"2-3",TRUE,"&gt;3")</f>
        <v>0-1</v>
      </c>
      <c r="AM3407" s="60" t="str">
        <f>+_xlfn.IFS(MONTH(Tabla1[[#This Row],[MES]])&lt;=3,"Q1",MONTH(Tabla1[[#This Row],[MES]])&lt;=6,"Q2",MONTH(Tabla1[[#This Row],[MES]])&lt;=9,"Q3",TRUE,"Q4")</f>
        <v>Q2</v>
      </c>
      <c r="AN3407" s="15" t="str">
        <f>+IFERROR(VLOOKUP(Tabla1[[#This Row],[CUENTA]],CTAS[],2,0),"OTROS")</f>
        <v>OTROS</v>
      </c>
      <c r="AP3407" s="15" t="str">
        <f>+IFERROR(VLOOKUP(Tabla1[[#This Row],[EMPLEADO]],IS[],3,0),"OTROS")</f>
        <v>JUAREZ</v>
      </c>
      <c r="AQ3407" s="15" t="str">
        <f>+IFERROR(VLOOKUP(Tabla1[[#This Row],[EMPLEADO]],IS[[NÓMINA]:[INGENIERO]],2,0),"OTROS")</f>
        <v>ERASMO ALEJANDRO</v>
      </c>
    </row>
    <row r="3408" spans="1:43" x14ac:dyDescent="0.25">
      <c r="A3408" s="28" t="s">
        <v>10019</v>
      </c>
      <c r="B3408" s="29">
        <v>1</v>
      </c>
      <c r="C3408" s="29" t="s">
        <v>10271</v>
      </c>
      <c r="D3408" s="30" t="s">
        <v>38</v>
      </c>
      <c r="E3408" s="31" t="s">
        <v>113</v>
      </c>
      <c r="F3408" s="31" t="s">
        <v>10272</v>
      </c>
      <c r="G3408" s="88" t="s">
        <v>10273</v>
      </c>
      <c r="H3408" s="29" t="s">
        <v>10274</v>
      </c>
      <c r="I3408" s="32" t="s">
        <v>43</v>
      </c>
      <c r="J3408" s="29" t="s">
        <v>8</v>
      </c>
      <c r="K3408" s="33" t="s">
        <v>144</v>
      </c>
      <c r="L3408" s="33" t="s">
        <v>616</v>
      </c>
      <c r="M3408" s="29" t="s">
        <v>46</v>
      </c>
      <c r="N3408" s="29">
        <v>0</v>
      </c>
      <c r="O3408" s="29" t="s">
        <v>47</v>
      </c>
      <c r="P3408" s="33">
        <v>236</v>
      </c>
      <c r="Q3408" s="33" t="s">
        <v>48</v>
      </c>
      <c r="R3408" s="80" t="s">
        <v>49</v>
      </c>
      <c r="S3408" s="81" t="s">
        <v>50</v>
      </c>
      <c r="T3408" s="81" t="s">
        <v>51</v>
      </c>
      <c r="U3408" s="82" t="s">
        <v>52</v>
      </c>
      <c r="V3408" s="83">
        <v>1.05</v>
      </c>
      <c r="W3408" s="89">
        <v>750.75000000000011</v>
      </c>
      <c r="X3408" s="85">
        <v>1</v>
      </c>
      <c r="Y3408" s="86">
        <v>2.8</v>
      </c>
      <c r="Z3408" s="82">
        <v>5</v>
      </c>
      <c r="AA3408" s="87">
        <v>0.55999999999999994</v>
      </c>
      <c r="AB3408" s="83">
        <v>0</v>
      </c>
      <c r="AC3408" s="89">
        <v>0</v>
      </c>
      <c r="AD3408" s="90">
        <v>43558</v>
      </c>
      <c r="AE3408" s="90">
        <v>43558</v>
      </c>
      <c r="AF3408" s="82">
        <v>0</v>
      </c>
      <c r="AG3408" s="84" t="s">
        <v>53</v>
      </c>
      <c r="AH3408" s="83">
        <v>0</v>
      </c>
      <c r="AI3408" s="89">
        <v>0</v>
      </c>
      <c r="AJ3408" s="89">
        <v>0</v>
      </c>
      <c r="AK3408" s="60" t="str">
        <f>+IF(Tabla1[[#This Row],[REQUEST_TY]]="SR MANTENIMIENTO CORRECTIVO", "EMERGENCIA", "OTROS")</f>
        <v>EMERGENCIA</v>
      </c>
      <c r="AL3408" s="6" t="str">
        <f>+_xlfn.IFS(Tabla1[[#This Row],[Veces obj]]&lt;=1,"0-1",Tabla1[[#This Row],[Veces obj]]&lt;=2,"1-2",Tabla1[[#This Row],[Veces obj]]&lt;=3,"2-3",TRUE,"&gt;3")</f>
        <v>0-1</v>
      </c>
      <c r="AM3408" s="60" t="str">
        <f>+_xlfn.IFS(MONTH(Tabla1[[#This Row],[MES]])&lt;=3,"Q1",MONTH(Tabla1[[#This Row],[MES]])&lt;=6,"Q2",MONTH(Tabla1[[#This Row],[MES]])&lt;=9,"Q3",TRUE,"Q4")</f>
        <v>Q2</v>
      </c>
      <c r="AN3408" s="15" t="str">
        <f>+IFERROR(VLOOKUP(Tabla1[[#This Row],[CUENTA]],CTAS[],2,0),"OTROS")</f>
        <v>OTROS</v>
      </c>
      <c r="AP3408" s="15" t="str">
        <f>+IFERROR(VLOOKUP(Tabla1[[#This Row],[EMPLEADO]],IS[],3,0),"OTROS")</f>
        <v>OTROS</v>
      </c>
      <c r="AQ3408" s="15" t="str">
        <f>+IFERROR(VLOOKUP(Tabla1[[#This Row],[EMPLEADO]],IS[[NÓMINA]:[INGENIERO]],2,0),"OTROS")</f>
        <v>OTROS</v>
      </c>
    </row>
    <row r="3409" spans="1:43" x14ac:dyDescent="0.25">
      <c r="A3409" s="28" t="s">
        <v>10019</v>
      </c>
      <c r="B3409" s="29">
        <v>1</v>
      </c>
      <c r="C3409" s="29" t="s">
        <v>10275</v>
      </c>
      <c r="D3409" s="30" t="s">
        <v>38</v>
      </c>
      <c r="E3409" s="31" t="s">
        <v>2527</v>
      </c>
      <c r="F3409" s="31" t="s">
        <v>10276</v>
      </c>
      <c r="G3409" s="88" t="s">
        <v>10277</v>
      </c>
      <c r="H3409" s="29" t="s">
        <v>150</v>
      </c>
      <c r="I3409" s="32" t="s">
        <v>43</v>
      </c>
      <c r="J3409" s="29" t="s">
        <v>8</v>
      </c>
      <c r="K3409" s="33" t="s">
        <v>151</v>
      </c>
      <c r="L3409" s="33" t="s">
        <v>152</v>
      </c>
      <c r="M3409" s="29" t="s">
        <v>73</v>
      </c>
      <c r="N3409" s="29">
        <v>0</v>
      </c>
      <c r="O3409" s="29" t="s">
        <v>47</v>
      </c>
      <c r="P3409" s="33">
        <v>599</v>
      </c>
      <c r="Q3409" s="33" t="s">
        <v>48</v>
      </c>
      <c r="R3409" s="80" t="s">
        <v>153</v>
      </c>
      <c r="S3409" s="81" t="s">
        <v>50</v>
      </c>
      <c r="T3409" s="81" t="s">
        <v>51</v>
      </c>
      <c r="U3409" s="82" t="s">
        <v>52</v>
      </c>
      <c r="V3409" s="83">
        <v>1.05</v>
      </c>
      <c r="W3409" s="89">
        <v>750.75000000000011</v>
      </c>
      <c r="X3409" s="85">
        <v>1</v>
      </c>
      <c r="Y3409" s="86">
        <v>1.87</v>
      </c>
      <c r="Z3409" s="82">
        <v>5</v>
      </c>
      <c r="AA3409" s="87">
        <v>0.374</v>
      </c>
      <c r="AB3409" s="83">
        <v>0</v>
      </c>
      <c r="AC3409" s="89">
        <v>0</v>
      </c>
      <c r="AD3409" s="90">
        <v>43558</v>
      </c>
      <c r="AE3409" s="90">
        <v>43558</v>
      </c>
      <c r="AF3409" s="82">
        <v>0</v>
      </c>
      <c r="AG3409" s="84" t="s">
        <v>53</v>
      </c>
      <c r="AH3409" s="83">
        <v>0</v>
      </c>
      <c r="AI3409" s="89">
        <v>0</v>
      </c>
      <c r="AJ3409" s="89">
        <v>0</v>
      </c>
      <c r="AK3409" s="60" t="str">
        <f>+IF(Tabla1[[#This Row],[REQUEST_TY]]="SR MANTENIMIENTO CORRECTIVO", "EMERGENCIA", "OTROS")</f>
        <v>EMERGENCIA</v>
      </c>
      <c r="AL3409" s="6" t="str">
        <f>+_xlfn.IFS(Tabla1[[#This Row],[Veces obj]]&lt;=1,"0-1",Tabla1[[#This Row],[Veces obj]]&lt;=2,"1-2",Tabla1[[#This Row],[Veces obj]]&lt;=3,"2-3",TRUE,"&gt;3")</f>
        <v>0-1</v>
      </c>
      <c r="AM3409" s="60" t="str">
        <f>+_xlfn.IFS(MONTH(Tabla1[[#This Row],[MES]])&lt;=3,"Q1",MONTH(Tabla1[[#This Row],[MES]])&lt;=6,"Q2",MONTH(Tabla1[[#This Row],[MES]])&lt;=9,"Q3",TRUE,"Q4")</f>
        <v>Q2</v>
      </c>
      <c r="AN3409" s="15" t="str">
        <f>+IFERROR(VLOOKUP(Tabla1[[#This Row],[CUENTA]],CTAS[],2,0),"OTROS")</f>
        <v>HONEYWELL</v>
      </c>
      <c r="AP3409" s="15" t="str">
        <f>+IFERROR(VLOOKUP(Tabla1[[#This Row],[EMPLEADO]],IS[],3,0),"OTROS")</f>
        <v>JUAREZ</v>
      </c>
      <c r="AQ3409" s="15" t="str">
        <f>+IFERROR(VLOOKUP(Tabla1[[#This Row],[EMPLEADO]],IS[[NÓMINA]:[INGENIERO]],2,0),"OTROS")</f>
        <v>CARLOS MONTOYA</v>
      </c>
    </row>
    <row r="3410" spans="1:43" x14ac:dyDescent="0.25">
      <c r="A3410" s="28" t="s">
        <v>10019</v>
      </c>
      <c r="B3410" s="29">
        <v>1</v>
      </c>
      <c r="C3410" s="29" t="s">
        <v>10278</v>
      </c>
      <c r="D3410" s="30" t="s">
        <v>38</v>
      </c>
      <c r="E3410" s="31" t="s">
        <v>373</v>
      </c>
      <c r="F3410" s="31" t="s">
        <v>10279</v>
      </c>
      <c r="G3410" s="88" t="s">
        <v>10280</v>
      </c>
      <c r="H3410" s="29" t="s">
        <v>253</v>
      </c>
      <c r="I3410" s="32" t="s">
        <v>43</v>
      </c>
      <c r="J3410" s="29" t="s">
        <v>8</v>
      </c>
      <c r="K3410" s="33" t="s">
        <v>102</v>
      </c>
      <c r="L3410" s="33" t="s">
        <v>477</v>
      </c>
      <c r="M3410" s="29" t="s">
        <v>358</v>
      </c>
      <c r="N3410" s="29">
        <v>0</v>
      </c>
      <c r="O3410" s="29" t="s">
        <v>47</v>
      </c>
      <c r="P3410" s="33">
        <v>384</v>
      </c>
      <c r="Q3410" s="33" t="s">
        <v>48</v>
      </c>
      <c r="R3410" s="80" t="s">
        <v>153</v>
      </c>
      <c r="S3410" s="81" t="s">
        <v>50</v>
      </c>
      <c r="T3410" s="81" t="s">
        <v>51</v>
      </c>
      <c r="U3410" s="82" t="s">
        <v>52</v>
      </c>
      <c r="V3410" s="83">
        <v>1.05</v>
      </c>
      <c r="W3410" s="89">
        <v>750.75000000000011</v>
      </c>
      <c r="X3410" s="85">
        <v>1</v>
      </c>
      <c r="Y3410" s="86">
        <v>0.25</v>
      </c>
      <c r="Z3410" s="82">
        <v>5</v>
      </c>
      <c r="AA3410" s="87">
        <v>0.05</v>
      </c>
      <c r="AB3410" s="83">
        <v>0</v>
      </c>
      <c r="AC3410" s="89">
        <v>0</v>
      </c>
      <c r="AD3410" s="90">
        <v>43558</v>
      </c>
      <c r="AE3410" s="90">
        <v>43558</v>
      </c>
      <c r="AF3410" s="82">
        <v>0</v>
      </c>
      <c r="AG3410" s="84" t="s">
        <v>53</v>
      </c>
      <c r="AH3410" s="83">
        <v>0</v>
      </c>
      <c r="AI3410" s="89">
        <v>0</v>
      </c>
      <c r="AJ3410" s="89">
        <v>0</v>
      </c>
      <c r="AK3410" s="60" t="str">
        <f>+IF(Tabla1[[#This Row],[REQUEST_TY]]="SR MANTENIMIENTO CORRECTIVO", "EMERGENCIA", "OTROS")</f>
        <v>EMERGENCIA</v>
      </c>
      <c r="AL3410" s="6" t="str">
        <f>+_xlfn.IFS(Tabla1[[#This Row],[Veces obj]]&lt;=1,"0-1",Tabla1[[#This Row],[Veces obj]]&lt;=2,"1-2",Tabla1[[#This Row],[Veces obj]]&lt;=3,"2-3",TRUE,"&gt;3")</f>
        <v>0-1</v>
      </c>
      <c r="AM3410" s="60" t="str">
        <f>+_xlfn.IFS(MONTH(Tabla1[[#This Row],[MES]])&lt;=3,"Q1",MONTH(Tabla1[[#This Row],[MES]])&lt;=6,"Q2",MONTH(Tabla1[[#This Row],[MES]])&lt;=9,"Q3",TRUE,"Q4")</f>
        <v>Q2</v>
      </c>
      <c r="AN3410" s="15" t="str">
        <f>+IFERROR(VLOOKUP(Tabla1[[#This Row],[CUENTA]],CTAS[],2,0),"OTROS")</f>
        <v>OTROS</v>
      </c>
      <c r="AP3410" s="15" t="str">
        <f>+IFERROR(VLOOKUP(Tabla1[[#This Row],[EMPLEADO]],IS[],3,0),"OTROS")</f>
        <v>OTROS</v>
      </c>
      <c r="AQ3410" s="15" t="str">
        <f>+IFERROR(VLOOKUP(Tabla1[[#This Row],[EMPLEADO]],IS[[NÓMINA]:[INGENIERO]],2,0),"OTROS")</f>
        <v>OTROS</v>
      </c>
    </row>
    <row r="3411" spans="1:43" x14ac:dyDescent="0.25">
      <c r="A3411" s="28" t="s">
        <v>10019</v>
      </c>
      <c r="B3411" s="29">
        <v>1</v>
      </c>
      <c r="C3411" s="29" t="s">
        <v>10281</v>
      </c>
      <c r="D3411" s="30" t="s">
        <v>38</v>
      </c>
      <c r="E3411" s="31" t="s">
        <v>237</v>
      </c>
      <c r="F3411" s="31" t="s">
        <v>10282</v>
      </c>
      <c r="G3411" s="88" t="s">
        <v>7250</v>
      </c>
      <c r="H3411" s="29" t="s">
        <v>297</v>
      </c>
      <c r="I3411" s="32" t="s">
        <v>43</v>
      </c>
      <c r="J3411" s="29" t="s">
        <v>8</v>
      </c>
      <c r="K3411" s="33" t="s">
        <v>240</v>
      </c>
      <c r="L3411" s="33" t="s">
        <v>241</v>
      </c>
      <c r="M3411" s="29" t="s">
        <v>94</v>
      </c>
      <c r="N3411" s="29">
        <v>0</v>
      </c>
      <c r="O3411" s="29" t="s">
        <v>47</v>
      </c>
      <c r="P3411" s="33">
        <v>33</v>
      </c>
      <c r="Q3411" s="33" t="s">
        <v>82</v>
      </c>
      <c r="R3411" s="80" t="s">
        <v>242</v>
      </c>
      <c r="S3411" s="81" t="s">
        <v>64</v>
      </c>
      <c r="T3411" s="81" t="s">
        <v>51</v>
      </c>
      <c r="U3411" s="82" t="s">
        <v>83</v>
      </c>
      <c r="V3411" s="83">
        <v>1.05</v>
      </c>
      <c r="W3411" s="89">
        <v>1433.25</v>
      </c>
      <c r="X3411" s="85">
        <v>1</v>
      </c>
      <c r="Y3411" s="86">
        <v>3.15</v>
      </c>
      <c r="Z3411" s="82">
        <v>5</v>
      </c>
      <c r="AA3411" s="87">
        <v>0.63</v>
      </c>
      <c r="AB3411" s="83">
        <v>0</v>
      </c>
      <c r="AC3411" s="89">
        <v>0</v>
      </c>
      <c r="AD3411" s="90">
        <v>43558</v>
      </c>
      <c r="AE3411" s="90">
        <v>43558</v>
      </c>
      <c r="AF3411" s="82">
        <v>0</v>
      </c>
      <c r="AG3411" s="84" t="s">
        <v>53</v>
      </c>
      <c r="AH3411" s="83">
        <v>0</v>
      </c>
      <c r="AI3411" s="89">
        <v>0</v>
      </c>
      <c r="AJ3411" s="89">
        <v>0</v>
      </c>
      <c r="AK3411" s="60" t="str">
        <f>+IF(Tabla1[[#This Row],[REQUEST_TY]]="SR MANTENIMIENTO CORRECTIVO", "EMERGENCIA", "OTROS")</f>
        <v>EMERGENCIA</v>
      </c>
      <c r="AL3411" s="6" t="str">
        <f>+_xlfn.IFS(Tabla1[[#This Row],[Veces obj]]&lt;=1,"0-1",Tabla1[[#This Row],[Veces obj]]&lt;=2,"1-2",Tabla1[[#This Row],[Veces obj]]&lt;=3,"2-3",TRUE,"&gt;3")</f>
        <v>0-1</v>
      </c>
      <c r="AM3411" s="60" t="str">
        <f>+_xlfn.IFS(MONTH(Tabla1[[#This Row],[MES]])&lt;=3,"Q1",MONTH(Tabla1[[#This Row],[MES]])&lt;=6,"Q2",MONTH(Tabla1[[#This Row],[MES]])&lt;=9,"Q3",TRUE,"Q4")</f>
        <v>Q2</v>
      </c>
      <c r="AN3411" s="15" t="str">
        <f>+IFERROR(VLOOKUP(Tabla1[[#This Row],[CUENTA]],CTAS[],2,0),"OTROS")</f>
        <v>OTROS</v>
      </c>
      <c r="AP3411" s="15" t="str">
        <f>+IFERROR(VLOOKUP(Tabla1[[#This Row],[EMPLEADO]],IS[],3,0),"OTROS")</f>
        <v>JUAREZ</v>
      </c>
      <c r="AQ3411" s="15" t="str">
        <f>+IFERROR(VLOOKUP(Tabla1[[#This Row],[EMPLEADO]],IS[[NÓMINA]:[INGENIERO]],2,0),"OTROS")</f>
        <v>ALFREDO TORRES</v>
      </c>
    </row>
    <row r="3412" spans="1:43" x14ac:dyDescent="0.25">
      <c r="A3412" s="28" t="s">
        <v>10019</v>
      </c>
      <c r="B3412" s="29">
        <v>1</v>
      </c>
      <c r="C3412" s="29" t="s">
        <v>10283</v>
      </c>
      <c r="D3412" s="30" t="s">
        <v>38</v>
      </c>
      <c r="E3412" s="31" t="s">
        <v>231</v>
      </c>
      <c r="F3412" s="31" t="s">
        <v>10284</v>
      </c>
      <c r="G3412" s="88" t="s">
        <v>3263</v>
      </c>
      <c r="H3412" s="29" t="s">
        <v>592</v>
      </c>
      <c r="I3412" s="32" t="s">
        <v>43</v>
      </c>
      <c r="J3412" s="29" t="s">
        <v>8</v>
      </c>
      <c r="K3412" s="33" t="s">
        <v>1273</v>
      </c>
      <c r="L3412" s="33" t="s">
        <v>3264</v>
      </c>
      <c r="M3412" s="29" t="s">
        <v>736</v>
      </c>
      <c r="N3412" s="29">
        <v>0</v>
      </c>
      <c r="O3412" s="29" t="s">
        <v>47</v>
      </c>
      <c r="P3412" s="33">
        <v>71</v>
      </c>
      <c r="Q3412" s="33" t="s">
        <v>48</v>
      </c>
      <c r="R3412" s="80" t="s">
        <v>235</v>
      </c>
      <c r="S3412" s="81" t="s">
        <v>50</v>
      </c>
      <c r="T3412" s="81" t="s">
        <v>51</v>
      </c>
      <c r="U3412" s="82" t="s">
        <v>52</v>
      </c>
      <c r="V3412" s="83">
        <v>1.05</v>
      </c>
      <c r="W3412" s="89">
        <v>750.75000000000011</v>
      </c>
      <c r="X3412" s="85">
        <v>1</v>
      </c>
      <c r="Y3412" s="86">
        <v>1.65</v>
      </c>
      <c r="Z3412" s="82">
        <v>5</v>
      </c>
      <c r="AA3412" s="87">
        <v>0.32999999999999996</v>
      </c>
      <c r="AB3412" s="83">
        <v>0</v>
      </c>
      <c r="AC3412" s="89">
        <v>0</v>
      </c>
      <c r="AD3412" s="90">
        <v>43558</v>
      </c>
      <c r="AE3412" s="90">
        <v>43558</v>
      </c>
      <c r="AF3412" s="82">
        <v>0</v>
      </c>
      <c r="AG3412" s="84" t="s">
        <v>53</v>
      </c>
      <c r="AH3412" s="83">
        <v>0</v>
      </c>
      <c r="AI3412" s="89">
        <v>0</v>
      </c>
      <c r="AJ3412" s="89">
        <v>0</v>
      </c>
      <c r="AK3412" s="60" t="str">
        <f>+IF(Tabla1[[#This Row],[REQUEST_TY]]="SR MANTENIMIENTO CORRECTIVO", "EMERGENCIA", "OTROS")</f>
        <v>EMERGENCIA</v>
      </c>
      <c r="AL3412" s="6" t="str">
        <f>+_xlfn.IFS(Tabla1[[#This Row],[Veces obj]]&lt;=1,"0-1",Tabla1[[#This Row],[Veces obj]]&lt;=2,"1-2",Tabla1[[#This Row],[Veces obj]]&lt;=3,"2-3",TRUE,"&gt;3")</f>
        <v>0-1</v>
      </c>
      <c r="AM3412" s="60" t="str">
        <f>+_xlfn.IFS(MONTH(Tabla1[[#This Row],[MES]])&lt;=3,"Q1",MONTH(Tabla1[[#This Row],[MES]])&lt;=6,"Q2",MONTH(Tabla1[[#This Row],[MES]])&lt;=9,"Q3",TRUE,"Q4")</f>
        <v>Q2</v>
      </c>
      <c r="AN3412" s="15" t="str">
        <f>+IFERROR(VLOOKUP(Tabla1[[#This Row],[CUENTA]],CTAS[],2,0),"OTROS")</f>
        <v>OTROS</v>
      </c>
      <c r="AP3412" s="15" t="str">
        <f>+IFERROR(VLOOKUP(Tabla1[[#This Row],[EMPLEADO]],IS[],3,0),"OTROS")</f>
        <v>CHIHUAHUA</v>
      </c>
      <c r="AQ3412" s="15" t="str">
        <f>+IFERROR(VLOOKUP(Tabla1[[#This Row],[EMPLEADO]],IS[[NÓMINA]:[INGENIERO]],2,0),"OTROS")</f>
        <v>VICTOR MENDEZ</v>
      </c>
    </row>
    <row r="3413" spans="1:43" x14ac:dyDescent="0.25">
      <c r="A3413" s="28" t="s">
        <v>10019</v>
      </c>
      <c r="B3413" s="29">
        <v>1</v>
      </c>
      <c r="C3413" s="29" t="s">
        <v>10285</v>
      </c>
      <c r="D3413" s="30" t="s">
        <v>38</v>
      </c>
      <c r="E3413" s="31" t="s">
        <v>55</v>
      </c>
      <c r="F3413" s="31" t="s">
        <v>10286</v>
      </c>
      <c r="G3413" s="88" t="s">
        <v>756</v>
      </c>
      <c r="H3413" s="29" t="s">
        <v>471</v>
      </c>
      <c r="I3413" s="32" t="s">
        <v>43</v>
      </c>
      <c r="J3413" s="29" t="s">
        <v>8</v>
      </c>
      <c r="K3413" s="33" t="s">
        <v>102</v>
      </c>
      <c r="L3413" s="33" t="s">
        <v>376</v>
      </c>
      <c r="M3413" s="29" t="s">
        <v>310</v>
      </c>
      <c r="N3413" s="29">
        <v>0</v>
      </c>
      <c r="O3413" s="29" t="s">
        <v>47</v>
      </c>
      <c r="P3413" s="33">
        <v>12</v>
      </c>
      <c r="Q3413" s="33" t="s">
        <v>194</v>
      </c>
      <c r="R3413" s="80" t="s">
        <v>63</v>
      </c>
      <c r="S3413" s="81" t="s">
        <v>64</v>
      </c>
      <c r="T3413" s="81" t="s">
        <v>51</v>
      </c>
      <c r="U3413" s="82" t="s">
        <v>195</v>
      </c>
      <c r="V3413" s="83">
        <v>0.6</v>
      </c>
      <c r="W3413" s="89">
        <v>819</v>
      </c>
      <c r="X3413" s="85">
        <v>1</v>
      </c>
      <c r="Y3413" s="86">
        <v>0.57999999999999996</v>
      </c>
      <c r="Z3413" s="82">
        <v>5</v>
      </c>
      <c r="AA3413" s="87">
        <v>0.11599999999999999</v>
      </c>
      <c r="AB3413" s="83">
        <v>0</v>
      </c>
      <c r="AC3413" s="89">
        <v>0</v>
      </c>
      <c r="AD3413" s="90">
        <v>43558</v>
      </c>
      <c r="AE3413" s="90">
        <v>43558</v>
      </c>
      <c r="AF3413" s="82">
        <v>0</v>
      </c>
      <c r="AG3413" s="84" t="s">
        <v>53</v>
      </c>
      <c r="AH3413" s="83">
        <v>0</v>
      </c>
      <c r="AI3413" s="89">
        <v>0</v>
      </c>
      <c r="AJ3413" s="89">
        <v>0</v>
      </c>
      <c r="AK3413" s="60" t="str">
        <f>+IF(Tabla1[[#This Row],[REQUEST_TY]]="SR MANTENIMIENTO CORRECTIVO", "EMERGENCIA", "OTROS")</f>
        <v>EMERGENCIA</v>
      </c>
      <c r="AL3413" s="6" t="str">
        <f>+_xlfn.IFS(Tabla1[[#This Row],[Veces obj]]&lt;=1,"0-1",Tabla1[[#This Row],[Veces obj]]&lt;=2,"1-2",Tabla1[[#This Row],[Veces obj]]&lt;=3,"2-3",TRUE,"&gt;3")</f>
        <v>0-1</v>
      </c>
      <c r="AM3413" s="60" t="str">
        <f>+_xlfn.IFS(MONTH(Tabla1[[#This Row],[MES]])&lt;=3,"Q1",MONTH(Tabla1[[#This Row],[MES]])&lt;=6,"Q2",MONTH(Tabla1[[#This Row],[MES]])&lt;=9,"Q3",TRUE,"Q4")</f>
        <v>Q2</v>
      </c>
      <c r="AN3413" s="15" t="str">
        <f>+IFERROR(VLOOKUP(Tabla1[[#This Row],[CUENTA]],CTAS[],2,0),"OTROS")</f>
        <v>OTROS</v>
      </c>
      <c r="AP3413" s="15" t="str">
        <f>+IFERROR(VLOOKUP(Tabla1[[#This Row],[EMPLEADO]],IS[],3,0),"OTROS")</f>
        <v>OTROS</v>
      </c>
      <c r="AQ3413" s="15" t="str">
        <f>+IFERROR(VLOOKUP(Tabla1[[#This Row],[EMPLEADO]],IS[[NÓMINA]:[INGENIERO]],2,0),"OTROS")</f>
        <v>OTROS</v>
      </c>
    </row>
    <row r="3414" spans="1:43" x14ac:dyDescent="0.25">
      <c r="A3414" s="28" t="s">
        <v>10019</v>
      </c>
      <c r="B3414" s="29">
        <v>1</v>
      </c>
      <c r="C3414" s="29" t="s">
        <v>10287</v>
      </c>
      <c r="D3414" s="30" t="s">
        <v>38</v>
      </c>
      <c r="E3414" s="31" t="s">
        <v>76</v>
      </c>
      <c r="F3414" s="31" t="s">
        <v>10288</v>
      </c>
      <c r="G3414" s="88" t="s">
        <v>10160</v>
      </c>
      <c r="H3414" s="29" t="s">
        <v>1130</v>
      </c>
      <c r="I3414" s="32" t="s">
        <v>43</v>
      </c>
      <c r="J3414" s="29" t="s">
        <v>8</v>
      </c>
      <c r="K3414" s="33" t="s">
        <v>59</v>
      </c>
      <c r="L3414" s="33" t="s">
        <v>10161</v>
      </c>
      <c r="M3414" s="29" t="s">
        <v>2181</v>
      </c>
      <c r="N3414" s="29">
        <v>0</v>
      </c>
      <c r="O3414" s="29" t="s">
        <v>47</v>
      </c>
      <c r="P3414" s="33">
        <v>9</v>
      </c>
      <c r="Q3414" s="33" t="s">
        <v>194</v>
      </c>
      <c r="R3414" s="80" t="s">
        <v>63</v>
      </c>
      <c r="S3414" s="81" t="s">
        <v>64</v>
      </c>
      <c r="T3414" s="81" t="s">
        <v>51</v>
      </c>
      <c r="U3414" s="82" t="s">
        <v>195</v>
      </c>
      <c r="V3414" s="83">
        <v>0.6</v>
      </c>
      <c r="W3414" s="89">
        <v>819</v>
      </c>
      <c r="X3414" s="85">
        <v>1</v>
      </c>
      <c r="Y3414" s="86">
        <v>2.39</v>
      </c>
      <c r="Z3414" s="82">
        <v>5</v>
      </c>
      <c r="AA3414" s="87">
        <v>0.47800000000000004</v>
      </c>
      <c r="AB3414" s="83">
        <v>0</v>
      </c>
      <c r="AC3414" s="89">
        <v>0</v>
      </c>
      <c r="AD3414" s="90">
        <v>43558</v>
      </c>
      <c r="AE3414" s="90">
        <v>43558</v>
      </c>
      <c r="AF3414" s="82">
        <v>0</v>
      </c>
      <c r="AG3414" s="84" t="s">
        <v>53</v>
      </c>
      <c r="AH3414" s="83">
        <v>0</v>
      </c>
      <c r="AI3414" s="89">
        <v>0</v>
      </c>
      <c r="AJ3414" s="89">
        <v>0</v>
      </c>
      <c r="AK3414" s="60" t="str">
        <f>+IF(Tabla1[[#This Row],[REQUEST_TY]]="SR MANTENIMIENTO CORRECTIVO", "EMERGENCIA", "OTROS")</f>
        <v>EMERGENCIA</v>
      </c>
      <c r="AL3414" s="6" t="str">
        <f>+_xlfn.IFS(Tabla1[[#This Row],[Veces obj]]&lt;=1,"0-1",Tabla1[[#This Row],[Veces obj]]&lt;=2,"1-2",Tabla1[[#This Row],[Veces obj]]&lt;=3,"2-3",TRUE,"&gt;3")</f>
        <v>0-1</v>
      </c>
      <c r="AM3414" s="60" t="str">
        <f>+_xlfn.IFS(MONTH(Tabla1[[#This Row],[MES]])&lt;=3,"Q1",MONTH(Tabla1[[#This Row],[MES]])&lt;=6,"Q2",MONTH(Tabla1[[#This Row],[MES]])&lt;=9,"Q3",TRUE,"Q4")</f>
        <v>Q2</v>
      </c>
      <c r="AN3414" s="15" t="str">
        <f>+IFERROR(VLOOKUP(Tabla1[[#This Row],[CUENTA]],CTAS[],2,0),"OTROS")</f>
        <v>OTROS</v>
      </c>
      <c r="AP3414" s="15" t="str">
        <f>+IFERROR(VLOOKUP(Tabla1[[#This Row],[EMPLEADO]],IS[],3,0),"OTROS")</f>
        <v>OTROS</v>
      </c>
      <c r="AQ3414" s="15" t="str">
        <f>+IFERROR(VLOOKUP(Tabla1[[#This Row],[EMPLEADO]],IS[[NÓMINA]:[INGENIERO]],2,0),"OTROS")</f>
        <v>OTROS</v>
      </c>
    </row>
    <row r="3415" spans="1:43" x14ac:dyDescent="0.25">
      <c r="A3415" s="28" t="s">
        <v>10019</v>
      </c>
      <c r="B3415" s="29">
        <v>1</v>
      </c>
      <c r="C3415" s="29" t="s">
        <v>10289</v>
      </c>
      <c r="D3415" s="30" t="s">
        <v>38</v>
      </c>
      <c r="E3415" s="31" t="s">
        <v>160</v>
      </c>
      <c r="F3415" s="31" t="s">
        <v>10290</v>
      </c>
      <c r="G3415" s="88" t="s">
        <v>10291</v>
      </c>
      <c r="H3415" s="29" t="s">
        <v>915</v>
      </c>
      <c r="I3415" s="32" t="s">
        <v>43</v>
      </c>
      <c r="J3415" s="29" t="s">
        <v>8</v>
      </c>
      <c r="K3415" s="33" t="s">
        <v>125</v>
      </c>
      <c r="L3415" s="33" t="s">
        <v>10292</v>
      </c>
      <c r="M3415" s="29" t="s">
        <v>316</v>
      </c>
      <c r="N3415" s="29">
        <v>0</v>
      </c>
      <c r="O3415" s="29" t="s">
        <v>47</v>
      </c>
      <c r="P3415" s="33">
        <v>106</v>
      </c>
      <c r="Q3415" s="33" t="s">
        <v>48</v>
      </c>
      <c r="R3415" s="80" t="s">
        <v>49</v>
      </c>
      <c r="S3415" s="81" t="s">
        <v>50</v>
      </c>
      <c r="T3415" s="81" t="s">
        <v>51</v>
      </c>
      <c r="U3415" s="82" t="s">
        <v>52</v>
      </c>
      <c r="V3415" s="83">
        <v>1.05</v>
      </c>
      <c r="W3415" s="89">
        <v>750.75000000000011</v>
      </c>
      <c r="X3415" s="85">
        <v>1</v>
      </c>
      <c r="Y3415" s="86">
        <v>2.2200000000000002</v>
      </c>
      <c r="Z3415" s="82">
        <v>5</v>
      </c>
      <c r="AA3415" s="87">
        <v>0.44400000000000006</v>
      </c>
      <c r="AB3415" s="83">
        <v>0</v>
      </c>
      <c r="AC3415" s="89">
        <v>0</v>
      </c>
      <c r="AD3415" s="90">
        <v>43558</v>
      </c>
      <c r="AE3415" s="90">
        <v>43558</v>
      </c>
      <c r="AF3415" s="82">
        <v>0</v>
      </c>
      <c r="AG3415" s="84" t="s">
        <v>53</v>
      </c>
      <c r="AH3415" s="83">
        <v>0</v>
      </c>
      <c r="AI3415" s="89">
        <v>0</v>
      </c>
      <c r="AJ3415" s="89">
        <v>0</v>
      </c>
      <c r="AK3415" s="60" t="str">
        <f>+IF(Tabla1[[#This Row],[REQUEST_TY]]="SR MANTENIMIENTO CORRECTIVO", "EMERGENCIA", "OTROS")</f>
        <v>EMERGENCIA</v>
      </c>
      <c r="AL3415" s="6" t="str">
        <f>+_xlfn.IFS(Tabla1[[#This Row],[Veces obj]]&lt;=1,"0-1",Tabla1[[#This Row],[Veces obj]]&lt;=2,"1-2",Tabla1[[#This Row],[Veces obj]]&lt;=3,"2-3",TRUE,"&gt;3")</f>
        <v>0-1</v>
      </c>
      <c r="AM3415" s="60" t="str">
        <f>+_xlfn.IFS(MONTH(Tabla1[[#This Row],[MES]])&lt;=3,"Q1",MONTH(Tabla1[[#This Row],[MES]])&lt;=6,"Q2",MONTH(Tabla1[[#This Row],[MES]])&lt;=9,"Q3",TRUE,"Q4")</f>
        <v>Q2</v>
      </c>
      <c r="AN3415" s="15" t="str">
        <f>+IFERROR(VLOOKUP(Tabla1[[#This Row],[CUENTA]],CTAS[],2,0),"OTROS")</f>
        <v>OTROS</v>
      </c>
      <c r="AP3415" s="15" t="str">
        <f>+IFERROR(VLOOKUP(Tabla1[[#This Row],[EMPLEADO]],IS[],3,0),"OTROS")</f>
        <v>OTROS</v>
      </c>
      <c r="AQ3415" s="15" t="str">
        <f>+IFERROR(VLOOKUP(Tabla1[[#This Row],[EMPLEADO]],IS[[NÓMINA]:[INGENIERO]],2,0),"OTROS")</f>
        <v>OTROS</v>
      </c>
    </row>
    <row r="3416" spans="1:43" x14ac:dyDescent="0.25">
      <c r="A3416" s="28" t="s">
        <v>10019</v>
      </c>
      <c r="B3416" s="29">
        <v>1</v>
      </c>
      <c r="C3416" s="29" t="s">
        <v>10293</v>
      </c>
      <c r="D3416" s="30" t="s">
        <v>38</v>
      </c>
      <c r="E3416" s="31" t="s">
        <v>76</v>
      </c>
      <c r="F3416" s="31" t="s">
        <v>10294</v>
      </c>
      <c r="G3416" s="88" t="s">
        <v>10295</v>
      </c>
      <c r="H3416" s="29" t="s">
        <v>409</v>
      </c>
      <c r="I3416" s="32" t="s">
        <v>43</v>
      </c>
      <c r="J3416" s="29" t="s">
        <v>8</v>
      </c>
      <c r="K3416" s="33" t="s">
        <v>59</v>
      </c>
      <c r="L3416" s="33" t="s">
        <v>410</v>
      </c>
      <c r="M3416" s="29" t="s">
        <v>411</v>
      </c>
      <c r="N3416" s="29">
        <v>0</v>
      </c>
      <c r="O3416" s="29" t="s">
        <v>47</v>
      </c>
      <c r="P3416" s="33">
        <v>128</v>
      </c>
      <c r="Q3416" s="33" t="s">
        <v>48</v>
      </c>
      <c r="R3416" s="80" t="s">
        <v>63</v>
      </c>
      <c r="S3416" s="81" t="s">
        <v>64</v>
      </c>
      <c r="T3416" s="81" t="s">
        <v>51</v>
      </c>
      <c r="U3416" s="82" t="s">
        <v>96</v>
      </c>
      <c r="V3416" s="83">
        <v>1.1000000000000001</v>
      </c>
      <c r="W3416" s="89">
        <v>1501.5000000000002</v>
      </c>
      <c r="X3416" s="85">
        <v>1</v>
      </c>
      <c r="Y3416" s="86">
        <v>3.16</v>
      </c>
      <c r="Z3416" s="82">
        <v>5</v>
      </c>
      <c r="AA3416" s="87">
        <v>0.63200000000000001</v>
      </c>
      <c r="AB3416" s="83">
        <v>0</v>
      </c>
      <c r="AC3416" s="89">
        <v>0</v>
      </c>
      <c r="AD3416" s="90">
        <v>43558</v>
      </c>
      <c r="AE3416" s="90">
        <v>43558</v>
      </c>
      <c r="AF3416" s="82">
        <v>0</v>
      </c>
      <c r="AG3416" s="84" t="s">
        <v>53</v>
      </c>
      <c r="AH3416" s="83">
        <v>0</v>
      </c>
      <c r="AI3416" s="89">
        <v>0</v>
      </c>
      <c r="AJ3416" s="89">
        <v>0</v>
      </c>
      <c r="AK3416" s="60" t="str">
        <f>+IF(Tabla1[[#This Row],[REQUEST_TY]]="SR MANTENIMIENTO CORRECTIVO", "EMERGENCIA", "OTROS")</f>
        <v>EMERGENCIA</v>
      </c>
      <c r="AL3416" s="6" t="str">
        <f>+_xlfn.IFS(Tabla1[[#This Row],[Veces obj]]&lt;=1,"0-1",Tabla1[[#This Row],[Veces obj]]&lt;=2,"1-2",Tabla1[[#This Row],[Veces obj]]&lt;=3,"2-3",TRUE,"&gt;3")</f>
        <v>0-1</v>
      </c>
      <c r="AM3416" s="60" t="str">
        <f>+_xlfn.IFS(MONTH(Tabla1[[#This Row],[MES]])&lt;=3,"Q1",MONTH(Tabla1[[#This Row],[MES]])&lt;=6,"Q2",MONTH(Tabla1[[#This Row],[MES]])&lt;=9,"Q3",TRUE,"Q4")</f>
        <v>Q2</v>
      </c>
      <c r="AN3416" s="15" t="str">
        <f>+IFERROR(VLOOKUP(Tabla1[[#This Row],[CUENTA]],CTAS[],2,0),"OTROS")</f>
        <v>OTROS</v>
      </c>
      <c r="AP3416" s="15" t="str">
        <f>+IFERROR(VLOOKUP(Tabla1[[#This Row],[EMPLEADO]],IS[],3,0),"OTROS")</f>
        <v>OTROS</v>
      </c>
      <c r="AQ3416" s="15" t="str">
        <f>+IFERROR(VLOOKUP(Tabla1[[#This Row],[EMPLEADO]],IS[[NÓMINA]:[INGENIERO]],2,0),"OTROS")</f>
        <v>OTROS</v>
      </c>
    </row>
    <row r="3417" spans="1:43" x14ac:dyDescent="0.25">
      <c r="A3417" s="28" t="s">
        <v>10019</v>
      </c>
      <c r="B3417" s="29">
        <v>1</v>
      </c>
      <c r="C3417" s="29" t="s">
        <v>10296</v>
      </c>
      <c r="D3417" s="30" t="s">
        <v>38</v>
      </c>
      <c r="E3417" s="31" t="s">
        <v>217</v>
      </c>
      <c r="F3417" s="31" t="s">
        <v>10297</v>
      </c>
      <c r="G3417" s="88" t="s">
        <v>10298</v>
      </c>
      <c r="H3417" s="29" t="s">
        <v>1572</v>
      </c>
      <c r="I3417" s="32" t="s">
        <v>43</v>
      </c>
      <c r="J3417" s="29" t="s">
        <v>8</v>
      </c>
      <c r="K3417" s="33" t="s">
        <v>59</v>
      </c>
      <c r="L3417" s="33" t="s">
        <v>1706</v>
      </c>
      <c r="M3417" s="29" t="s">
        <v>1707</v>
      </c>
      <c r="N3417" s="29">
        <v>0</v>
      </c>
      <c r="O3417" s="29" t="s">
        <v>47</v>
      </c>
      <c r="P3417" s="33">
        <v>117</v>
      </c>
      <c r="Q3417" s="33" t="s">
        <v>48</v>
      </c>
      <c r="R3417" s="80" t="s">
        <v>223</v>
      </c>
      <c r="S3417" s="81" t="s">
        <v>139</v>
      </c>
      <c r="T3417" s="81" t="s">
        <v>51</v>
      </c>
      <c r="U3417" s="82" t="s">
        <v>353</v>
      </c>
      <c r="V3417" s="83">
        <v>1.1499999999999999</v>
      </c>
      <c r="W3417" s="89">
        <v>1808.95</v>
      </c>
      <c r="X3417" s="85">
        <v>1</v>
      </c>
      <c r="Y3417" s="86">
        <v>1.1200000000000001</v>
      </c>
      <c r="Z3417" s="82">
        <v>4</v>
      </c>
      <c r="AA3417" s="87">
        <v>0.28000000000000003</v>
      </c>
      <c r="AB3417" s="83">
        <v>0</v>
      </c>
      <c r="AC3417" s="89">
        <v>0</v>
      </c>
      <c r="AD3417" s="90">
        <v>43557</v>
      </c>
      <c r="AE3417" s="90">
        <v>43558</v>
      </c>
      <c r="AF3417" s="82">
        <v>1</v>
      </c>
      <c r="AG3417" s="84" t="s">
        <v>53</v>
      </c>
      <c r="AH3417" s="83">
        <v>0</v>
      </c>
      <c r="AI3417" s="89">
        <v>0</v>
      </c>
      <c r="AJ3417" s="89">
        <v>0</v>
      </c>
      <c r="AK3417" s="60" t="str">
        <f>+IF(Tabla1[[#This Row],[REQUEST_TY]]="SR MANTENIMIENTO CORRECTIVO", "EMERGENCIA", "OTROS")</f>
        <v>EMERGENCIA</v>
      </c>
      <c r="AL3417" s="6" t="str">
        <f>+_xlfn.IFS(Tabla1[[#This Row],[Veces obj]]&lt;=1,"0-1",Tabla1[[#This Row],[Veces obj]]&lt;=2,"1-2",Tabla1[[#This Row],[Veces obj]]&lt;=3,"2-3",TRUE,"&gt;3")</f>
        <v>0-1</v>
      </c>
      <c r="AM3417" s="60" t="str">
        <f>+_xlfn.IFS(MONTH(Tabla1[[#This Row],[MES]])&lt;=3,"Q1",MONTH(Tabla1[[#This Row],[MES]])&lt;=6,"Q2",MONTH(Tabla1[[#This Row],[MES]])&lt;=9,"Q3",TRUE,"Q4")</f>
        <v>Q2</v>
      </c>
      <c r="AN3417" s="15" t="str">
        <f>+IFERROR(VLOOKUP(Tabla1[[#This Row],[CUENTA]],CTAS[],2,0),"OTROS")</f>
        <v>OTROS</v>
      </c>
      <c r="AP3417" s="15" t="str">
        <f>+IFERROR(VLOOKUP(Tabla1[[#This Row],[EMPLEADO]],IS[],3,0),"OTROS")</f>
        <v>OTROS</v>
      </c>
      <c r="AQ3417" s="15" t="str">
        <f>+IFERROR(VLOOKUP(Tabla1[[#This Row],[EMPLEADO]],IS[[NÓMINA]:[INGENIERO]],2,0),"OTROS")</f>
        <v>OTROS</v>
      </c>
    </row>
    <row r="3418" spans="1:43" x14ac:dyDescent="0.25">
      <c r="A3418" s="28" t="s">
        <v>10019</v>
      </c>
      <c r="B3418" s="29">
        <v>1</v>
      </c>
      <c r="C3418" s="29" t="s">
        <v>10299</v>
      </c>
      <c r="D3418" s="30" t="s">
        <v>38</v>
      </c>
      <c r="E3418" s="31" t="s">
        <v>76</v>
      </c>
      <c r="F3418" s="31" t="s">
        <v>10300</v>
      </c>
      <c r="G3418" s="88" t="s">
        <v>2054</v>
      </c>
      <c r="H3418" s="29" t="s">
        <v>253</v>
      </c>
      <c r="I3418" s="32" t="s">
        <v>43</v>
      </c>
      <c r="J3418" s="29" t="s">
        <v>8</v>
      </c>
      <c r="K3418" s="33" t="s">
        <v>102</v>
      </c>
      <c r="L3418" s="33" t="s">
        <v>477</v>
      </c>
      <c r="M3418" s="29" t="s">
        <v>358</v>
      </c>
      <c r="N3418" s="29">
        <v>0</v>
      </c>
      <c r="O3418" s="29" t="s">
        <v>47</v>
      </c>
      <c r="P3418" s="33">
        <v>25</v>
      </c>
      <c r="Q3418" s="33" t="s">
        <v>62</v>
      </c>
      <c r="R3418" s="80" t="s">
        <v>63</v>
      </c>
      <c r="S3418" s="81" t="s">
        <v>64</v>
      </c>
      <c r="T3418" s="81" t="s">
        <v>51</v>
      </c>
      <c r="U3418" s="82" t="s">
        <v>65</v>
      </c>
      <c r="V3418" s="83">
        <v>0.8</v>
      </c>
      <c r="W3418" s="89">
        <v>1092</v>
      </c>
      <c r="X3418" s="85">
        <v>1</v>
      </c>
      <c r="Y3418" s="86">
        <v>0.28000000000000003</v>
      </c>
      <c r="Z3418" s="82">
        <v>5</v>
      </c>
      <c r="AA3418" s="87">
        <v>5.6000000000000008E-2</v>
      </c>
      <c r="AB3418" s="83">
        <v>0</v>
      </c>
      <c r="AC3418" s="89">
        <v>0</v>
      </c>
      <c r="AD3418" s="90">
        <v>43558</v>
      </c>
      <c r="AE3418" s="90">
        <v>43558</v>
      </c>
      <c r="AF3418" s="82">
        <v>0</v>
      </c>
      <c r="AG3418" s="84" t="s">
        <v>53</v>
      </c>
      <c r="AH3418" s="83">
        <v>0</v>
      </c>
      <c r="AI3418" s="89">
        <v>0</v>
      </c>
      <c r="AJ3418" s="89">
        <v>0</v>
      </c>
      <c r="AK3418" s="60" t="str">
        <f>+IF(Tabla1[[#This Row],[REQUEST_TY]]="SR MANTENIMIENTO CORRECTIVO", "EMERGENCIA", "OTROS")</f>
        <v>EMERGENCIA</v>
      </c>
      <c r="AL3418" s="6" t="str">
        <f>+_xlfn.IFS(Tabla1[[#This Row],[Veces obj]]&lt;=1,"0-1",Tabla1[[#This Row],[Veces obj]]&lt;=2,"1-2",Tabla1[[#This Row],[Veces obj]]&lt;=3,"2-3",TRUE,"&gt;3")</f>
        <v>0-1</v>
      </c>
      <c r="AM3418" s="60" t="str">
        <f>+_xlfn.IFS(MONTH(Tabla1[[#This Row],[MES]])&lt;=3,"Q1",MONTH(Tabla1[[#This Row],[MES]])&lt;=6,"Q2",MONTH(Tabla1[[#This Row],[MES]])&lt;=9,"Q3",TRUE,"Q4")</f>
        <v>Q2</v>
      </c>
      <c r="AN3418" s="15" t="str">
        <f>+IFERROR(VLOOKUP(Tabla1[[#This Row],[CUENTA]],CTAS[],2,0),"OTROS")</f>
        <v>OTROS</v>
      </c>
      <c r="AP3418" s="15" t="str">
        <f>+IFERROR(VLOOKUP(Tabla1[[#This Row],[EMPLEADO]],IS[],3,0),"OTROS")</f>
        <v>OTROS</v>
      </c>
      <c r="AQ3418" s="15" t="str">
        <f>+IFERROR(VLOOKUP(Tabla1[[#This Row],[EMPLEADO]],IS[[NÓMINA]:[INGENIERO]],2,0),"OTROS")</f>
        <v>OTROS</v>
      </c>
    </row>
    <row r="3419" spans="1:43" x14ac:dyDescent="0.25">
      <c r="A3419" s="28" t="s">
        <v>10019</v>
      </c>
      <c r="B3419" s="29">
        <v>1</v>
      </c>
      <c r="C3419" s="29" t="s">
        <v>10301</v>
      </c>
      <c r="D3419" s="30" t="s">
        <v>38</v>
      </c>
      <c r="E3419" s="31" t="s">
        <v>217</v>
      </c>
      <c r="F3419" s="31" t="s">
        <v>10302</v>
      </c>
      <c r="G3419" s="88" t="s">
        <v>9766</v>
      </c>
      <c r="H3419" s="29" t="s">
        <v>471</v>
      </c>
      <c r="I3419" s="32" t="s">
        <v>43</v>
      </c>
      <c r="J3419" s="29" t="s">
        <v>8</v>
      </c>
      <c r="K3419" s="33" t="s">
        <v>59</v>
      </c>
      <c r="L3419" s="33" t="s">
        <v>309</v>
      </c>
      <c r="M3419" s="29" t="s">
        <v>310</v>
      </c>
      <c r="N3419" s="29">
        <v>0</v>
      </c>
      <c r="O3419" s="29" t="s">
        <v>47</v>
      </c>
      <c r="P3419" s="33">
        <v>6</v>
      </c>
      <c r="Q3419" s="33" t="s">
        <v>207</v>
      </c>
      <c r="R3419" s="80" t="s">
        <v>223</v>
      </c>
      <c r="S3419" s="81" t="s">
        <v>139</v>
      </c>
      <c r="T3419" s="81" t="s">
        <v>51</v>
      </c>
      <c r="U3419" s="82" t="s">
        <v>879</v>
      </c>
      <c r="V3419" s="83">
        <v>0.6</v>
      </c>
      <c r="W3419" s="89">
        <v>943.80000000000007</v>
      </c>
      <c r="X3419" s="85">
        <v>1</v>
      </c>
      <c r="Y3419" s="86">
        <v>0.37</v>
      </c>
      <c r="Z3419" s="82">
        <v>4</v>
      </c>
      <c r="AA3419" s="87">
        <v>9.2499999999999999E-2</v>
      </c>
      <c r="AB3419" s="83">
        <v>0</v>
      </c>
      <c r="AC3419" s="89">
        <v>0</v>
      </c>
      <c r="AD3419" s="90">
        <v>43558</v>
      </c>
      <c r="AE3419" s="90">
        <v>43558</v>
      </c>
      <c r="AF3419" s="82">
        <v>0</v>
      </c>
      <c r="AG3419" s="84" t="s">
        <v>53</v>
      </c>
      <c r="AH3419" s="83">
        <v>0</v>
      </c>
      <c r="AI3419" s="89">
        <v>0</v>
      </c>
      <c r="AJ3419" s="89">
        <v>0</v>
      </c>
      <c r="AK3419" s="60" t="str">
        <f>+IF(Tabla1[[#This Row],[REQUEST_TY]]="SR MANTENIMIENTO CORRECTIVO", "EMERGENCIA", "OTROS")</f>
        <v>EMERGENCIA</v>
      </c>
      <c r="AL3419" s="6" t="str">
        <f>+_xlfn.IFS(Tabla1[[#This Row],[Veces obj]]&lt;=1,"0-1",Tabla1[[#This Row],[Veces obj]]&lt;=2,"1-2",Tabla1[[#This Row],[Veces obj]]&lt;=3,"2-3",TRUE,"&gt;3")</f>
        <v>0-1</v>
      </c>
      <c r="AM3419" s="60" t="str">
        <f>+_xlfn.IFS(MONTH(Tabla1[[#This Row],[MES]])&lt;=3,"Q1",MONTH(Tabla1[[#This Row],[MES]])&lt;=6,"Q2",MONTH(Tabla1[[#This Row],[MES]])&lt;=9,"Q3",TRUE,"Q4")</f>
        <v>Q2</v>
      </c>
      <c r="AN3419" s="15" t="str">
        <f>+IFERROR(VLOOKUP(Tabla1[[#This Row],[CUENTA]],CTAS[],2,0),"OTROS")</f>
        <v>OTROS</v>
      </c>
      <c r="AP3419" s="15" t="str">
        <f>+IFERROR(VLOOKUP(Tabla1[[#This Row],[EMPLEADO]],IS[],3,0),"OTROS")</f>
        <v>OTROS</v>
      </c>
      <c r="AQ3419" s="15" t="str">
        <f>+IFERROR(VLOOKUP(Tabla1[[#This Row],[EMPLEADO]],IS[[NÓMINA]:[INGENIERO]],2,0),"OTROS")</f>
        <v>OTROS</v>
      </c>
    </row>
    <row r="3420" spans="1:43" x14ac:dyDescent="0.25">
      <c r="A3420" s="28" t="s">
        <v>10019</v>
      </c>
      <c r="B3420" s="29">
        <v>1</v>
      </c>
      <c r="C3420" s="29" t="s">
        <v>10303</v>
      </c>
      <c r="D3420" s="30" t="s">
        <v>38</v>
      </c>
      <c r="E3420" s="31" t="s">
        <v>807</v>
      </c>
      <c r="F3420" s="31" t="s">
        <v>10304</v>
      </c>
      <c r="G3420" s="88" t="s">
        <v>9627</v>
      </c>
      <c r="H3420" s="29" t="s">
        <v>163</v>
      </c>
      <c r="I3420" s="32" t="s">
        <v>43</v>
      </c>
      <c r="J3420" s="29" t="s">
        <v>8</v>
      </c>
      <c r="K3420" s="33" t="s">
        <v>151</v>
      </c>
      <c r="L3420" s="33" t="s">
        <v>229</v>
      </c>
      <c r="M3420" s="29" t="s">
        <v>165</v>
      </c>
      <c r="N3420" s="29">
        <v>0</v>
      </c>
      <c r="O3420" s="29" t="s">
        <v>47</v>
      </c>
      <c r="P3420" s="33">
        <v>7</v>
      </c>
      <c r="Q3420" s="33" t="s">
        <v>194</v>
      </c>
      <c r="R3420" s="80" t="s">
        <v>95</v>
      </c>
      <c r="S3420" s="81" t="s">
        <v>64</v>
      </c>
      <c r="T3420" s="81" t="s">
        <v>51</v>
      </c>
      <c r="U3420" s="82" t="s">
        <v>195</v>
      </c>
      <c r="V3420" s="83">
        <v>0.6</v>
      </c>
      <c r="W3420" s="89">
        <v>819</v>
      </c>
      <c r="X3420" s="85">
        <v>1</v>
      </c>
      <c r="Y3420" s="86">
        <v>0.08</v>
      </c>
      <c r="Z3420" s="82">
        <v>5</v>
      </c>
      <c r="AA3420" s="87">
        <v>1.6E-2</v>
      </c>
      <c r="AB3420" s="83">
        <v>0</v>
      </c>
      <c r="AC3420" s="89">
        <v>0</v>
      </c>
      <c r="AD3420" s="90">
        <v>43557</v>
      </c>
      <c r="AE3420" s="90">
        <v>43558</v>
      </c>
      <c r="AF3420" s="82">
        <v>1</v>
      </c>
      <c r="AG3420" s="84" t="s">
        <v>53</v>
      </c>
      <c r="AH3420" s="83">
        <v>0</v>
      </c>
      <c r="AI3420" s="89">
        <v>0</v>
      </c>
      <c r="AJ3420" s="89">
        <v>0</v>
      </c>
      <c r="AK3420" s="60" t="str">
        <f>+IF(Tabla1[[#This Row],[REQUEST_TY]]="SR MANTENIMIENTO CORRECTIVO", "EMERGENCIA", "OTROS")</f>
        <v>EMERGENCIA</v>
      </c>
      <c r="AL3420" s="6" t="str">
        <f>+_xlfn.IFS(Tabla1[[#This Row],[Veces obj]]&lt;=1,"0-1",Tabla1[[#This Row],[Veces obj]]&lt;=2,"1-2",Tabla1[[#This Row],[Veces obj]]&lt;=3,"2-3",TRUE,"&gt;3")</f>
        <v>0-1</v>
      </c>
      <c r="AM3420" s="60" t="str">
        <f>+_xlfn.IFS(MONTH(Tabla1[[#This Row],[MES]])&lt;=3,"Q1",MONTH(Tabla1[[#This Row],[MES]])&lt;=6,"Q2",MONTH(Tabla1[[#This Row],[MES]])&lt;=9,"Q3",TRUE,"Q4")</f>
        <v>Q2</v>
      </c>
      <c r="AN3420" s="15" t="str">
        <f>+IFERROR(VLOOKUP(Tabla1[[#This Row],[CUENTA]],CTAS[],2,0),"OTROS")</f>
        <v>HONEYWELL</v>
      </c>
      <c r="AP3420" s="15" t="str">
        <f>+IFERROR(VLOOKUP(Tabla1[[#This Row],[EMPLEADO]],IS[],3,0),"OTROS")</f>
        <v>CHIHUAHUA</v>
      </c>
      <c r="AQ3420" s="15" t="str">
        <f>+IFERROR(VLOOKUP(Tabla1[[#This Row],[EMPLEADO]],IS[[NÓMINA]:[INGENIERO]],2,0),"OTROS")</f>
        <v>LUIS EDUARDO MUÑOZ</v>
      </c>
    </row>
    <row r="3421" spans="1:43" x14ac:dyDescent="0.25">
      <c r="A3421" s="28" t="s">
        <v>10019</v>
      </c>
      <c r="B3421" s="29">
        <v>1</v>
      </c>
      <c r="C3421" s="29" t="s">
        <v>10305</v>
      </c>
      <c r="D3421" s="30" t="s">
        <v>38</v>
      </c>
      <c r="E3421" s="31" t="s">
        <v>394</v>
      </c>
      <c r="F3421" s="31" t="s">
        <v>10306</v>
      </c>
      <c r="G3421" s="88" t="s">
        <v>1114</v>
      </c>
      <c r="H3421" s="29" t="s">
        <v>568</v>
      </c>
      <c r="I3421" s="32" t="s">
        <v>43</v>
      </c>
      <c r="J3421" s="29" t="s">
        <v>8</v>
      </c>
      <c r="K3421" s="33" t="s">
        <v>1115</v>
      </c>
      <c r="L3421" s="33" t="s">
        <v>1116</v>
      </c>
      <c r="M3421" s="29" t="s">
        <v>714</v>
      </c>
      <c r="N3421" s="29">
        <v>0</v>
      </c>
      <c r="O3421" s="29" t="s">
        <v>47</v>
      </c>
      <c r="P3421" s="33">
        <v>2</v>
      </c>
      <c r="Q3421" s="33" t="s">
        <v>388</v>
      </c>
      <c r="R3421" s="80" t="s">
        <v>63</v>
      </c>
      <c r="S3421" s="81" t="s">
        <v>64</v>
      </c>
      <c r="T3421" s="81" t="s">
        <v>51</v>
      </c>
      <c r="U3421" s="82" t="s">
        <v>389</v>
      </c>
      <c r="V3421" s="83">
        <v>0</v>
      </c>
      <c r="W3421" s="89">
        <v>0</v>
      </c>
      <c r="X3421" s="85">
        <v>1</v>
      </c>
      <c r="Y3421" s="86">
        <v>0.35</v>
      </c>
      <c r="Z3421" s="82">
        <v>5</v>
      </c>
      <c r="AA3421" s="87">
        <v>6.9999999999999993E-2</v>
      </c>
      <c r="AB3421" s="83">
        <v>0</v>
      </c>
      <c r="AC3421" s="89">
        <v>0</v>
      </c>
      <c r="AD3421" s="90">
        <v>43558</v>
      </c>
      <c r="AE3421" s="90">
        <v>43559</v>
      </c>
      <c r="AF3421" s="82">
        <v>1</v>
      </c>
      <c r="AG3421" s="84" t="s">
        <v>53</v>
      </c>
      <c r="AH3421" s="83">
        <v>0</v>
      </c>
      <c r="AI3421" s="89">
        <v>0</v>
      </c>
      <c r="AJ3421" s="89">
        <v>0</v>
      </c>
      <c r="AK3421" s="60" t="str">
        <f>+IF(Tabla1[[#This Row],[REQUEST_TY]]="SR MANTENIMIENTO CORRECTIVO", "EMERGENCIA", "OTROS")</f>
        <v>EMERGENCIA</v>
      </c>
      <c r="AL3421" s="6" t="str">
        <f>+_xlfn.IFS(Tabla1[[#This Row],[Veces obj]]&lt;=1,"0-1",Tabla1[[#This Row],[Veces obj]]&lt;=2,"1-2",Tabla1[[#This Row],[Veces obj]]&lt;=3,"2-3",TRUE,"&gt;3")</f>
        <v>0-1</v>
      </c>
      <c r="AM3421" s="60" t="str">
        <f>+_xlfn.IFS(MONTH(Tabla1[[#This Row],[MES]])&lt;=3,"Q1",MONTH(Tabla1[[#This Row],[MES]])&lt;=6,"Q2",MONTH(Tabla1[[#This Row],[MES]])&lt;=9,"Q3",TRUE,"Q4")</f>
        <v>Q2</v>
      </c>
      <c r="AN3421" s="15" t="str">
        <f>+IFERROR(VLOOKUP(Tabla1[[#This Row],[CUENTA]],CTAS[],2,0),"OTROS")</f>
        <v>OTROS</v>
      </c>
      <c r="AP3421" s="15" t="str">
        <f>+IFERROR(VLOOKUP(Tabla1[[#This Row],[EMPLEADO]],IS[],3,0),"OTROS")</f>
        <v>OTROS</v>
      </c>
      <c r="AQ3421" s="15" t="str">
        <f>+IFERROR(VLOOKUP(Tabla1[[#This Row],[EMPLEADO]],IS[[NÓMINA]:[INGENIERO]],2,0),"OTROS")</f>
        <v>OTROS</v>
      </c>
    </row>
    <row r="3422" spans="1:43" x14ac:dyDescent="0.25">
      <c r="A3422" s="28" t="s">
        <v>10019</v>
      </c>
      <c r="B3422" s="29">
        <v>1</v>
      </c>
      <c r="C3422" s="29" t="s">
        <v>10307</v>
      </c>
      <c r="D3422" s="30" t="s">
        <v>38</v>
      </c>
      <c r="E3422" s="31" t="s">
        <v>2312</v>
      </c>
      <c r="F3422" s="31" t="s">
        <v>10308</v>
      </c>
      <c r="G3422" s="88" t="s">
        <v>10309</v>
      </c>
      <c r="H3422" s="29" t="s">
        <v>79</v>
      </c>
      <c r="I3422" s="32" t="s">
        <v>43</v>
      </c>
      <c r="J3422" s="29" t="s">
        <v>8</v>
      </c>
      <c r="K3422" s="33" t="s">
        <v>117</v>
      </c>
      <c r="L3422" s="33" t="s">
        <v>10310</v>
      </c>
      <c r="M3422" s="29" t="s">
        <v>1238</v>
      </c>
      <c r="N3422" s="29">
        <v>0</v>
      </c>
      <c r="O3422" s="29" t="s">
        <v>47</v>
      </c>
      <c r="P3422" s="33">
        <v>587</v>
      </c>
      <c r="Q3422" s="33" t="s">
        <v>48</v>
      </c>
      <c r="R3422" s="80" t="s">
        <v>49</v>
      </c>
      <c r="S3422" s="81" t="s">
        <v>50</v>
      </c>
      <c r="T3422" s="81" t="s">
        <v>51</v>
      </c>
      <c r="U3422" s="82" t="s">
        <v>52</v>
      </c>
      <c r="V3422" s="83">
        <v>1.05</v>
      </c>
      <c r="W3422" s="89">
        <v>750.75000000000011</v>
      </c>
      <c r="X3422" s="85">
        <v>1</v>
      </c>
      <c r="Y3422" s="86">
        <v>1.91</v>
      </c>
      <c r="Z3422" s="82">
        <v>5</v>
      </c>
      <c r="AA3422" s="87">
        <v>0.38200000000000001</v>
      </c>
      <c r="AB3422" s="83">
        <v>0</v>
      </c>
      <c r="AC3422" s="89">
        <v>0</v>
      </c>
      <c r="AD3422" s="90">
        <v>43558</v>
      </c>
      <c r="AE3422" s="90">
        <v>43559</v>
      </c>
      <c r="AF3422" s="82">
        <v>1</v>
      </c>
      <c r="AG3422" s="84" t="s">
        <v>53</v>
      </c>
      <c r="AH3422" s="83">
        <v>0</v>
      </c>
      <c r="AI3422" s="89">
        <v>0</v>
      </c>
      <c r="AJ3422" s="89">
        <v>0</v>
      </c>
      <c r="AK3422" s="60" t="str">
        <f>+IF(Tabla1[[#This Row],[REQUEST_TY]]="SR MANTENIMIENTO CORRECTIVO", "EMERGENCIA", "OTROS")</f>
        <v>EMERGENCIA</v>
      </c>
      <c r="AL3422" s="6" t="str">
        <f>+_xlfn.IFS(Tabla1[[#This Row],[Veces obj]]&lt;=1,"0-1",Tabla1[[#This Row],[Veces obj]]&lt;=2,"1-2",Tabla1[[#This Row],[Veces obj]]&lt;=3,"2-3",TRUE,"&gt;3")</f>
        <v>0-1</v>
      </c>
      <c r="AM3422" s="60" t="str">
        <f>+_xlfn.IFS(MONTH(Tabla1[[#This Row],[MES]])&lt;=3,"Q1",MONTH(Tabla1[[#This Row],[MES]])&lt;=6,"Q2",MONTH(Tabla1[[#This Row],[MES]])&lt;=9,"Q3",TRUE,"Q4")</f>
        <v>Q2</v>
      </c>
      <c r="AN3422" s="15" t="str">
        <f>+IFERROR(VLOOKUP(Tabla1[[#This Row],[CUENTA]],CTAS[],2,0),"OTROS")</f>
        <v>OTROS</v>
      </c>
      <c r="AP3422" s="15" t="str">
        <f>+IFERROR(VLOOKUP(Tabla1[[#This Row],[EMPLEADO]],IS[],3,0),"OTROS")</f>
        <v>OTROS</v>
      </c>
      <c r="AQ3422" s="15" t="str">
        <f>+IFERROR(VLOOKUP(Tabla1[[#This Row],[EMPLEADO]],IS[[NÓMINA]:[INGENIERO]],2,0),"OTROS")</f>
        <v>OTROS</v>
      </c>
    </row>
    <row r="3423" spans="1:43" x14ac:dyDescent="0.25">
      <c r="A3423" s="28" t="s">
        <v>10019</v>
      </c>
      <c r="B3423" s="29">
        <v>1</v>
      </c>
      <c r="C3423" s="29" t="s">
        <v>10311</v>
      </c>
      <c r="D3423" s="30" t="s">
        <v>38</v>
      </c>
      <c r="E3423" s="31" t="s">
        <v>39</v>
      </c>
      <c r="F3423" s="31" t="s">
        <v>10312</v>
      </c>
      <c r="G3423" s="88" t="s">
        <v>10313</v>
      </c>
      <c r="H3423" s="29" t="s">
        <v>116</v>
      </c>
      <c r="I3423" s="32" t="s">
        <v>43</v>
      </c>
      <c r="J3423" s="29" t="s">
        <v>8</v>
      </c>
      <c r="K3423" s="33" t="s">
        <v>3698</v>
      </c>
      <c r="L3423" s="33" t="s">
        <v>10314</v>
      </c>
      <c r="M3423" s="29" t="s">
        <v>2845</v>
      </c>
      <c r="N3423" s="29">
        <v>1</v>
      </c>
      <c r="O3423" s="29" t="s">
        <v>47</v>
      </c>
      <c r="P3423" s="33">
        <v>2680</v>
      </c>
      <c r="Q3423" s="33" t="s">
        <v>48</v>
      </c>
      <c r="R3423" s="80" t="s">
        <v>49</v>
      </c>
      <c r="S3423" s="81" t="s">
        <v>50</v>
      </c>
      <c r="T3423" s="81" t="s">
        <v>208</v>
      </c>
      <c r="U3423" s="82" t="s">
        <v>52</v>
      </c>
      <c r="V3423" s="83">
        <v>1.05</v>
      </c>
      <c r="W3423" s="89">
        <v>0</v>
      </c>
      <c r="X3423" s="85">
        <v>1</v>
      </c>
      <c r="Y3423" s="86">
        <v>1.22</v>
      </c>
      <c r="Z3423" s="82">
        <v>9</v>
      </c>
      <c r="AA3423" s="87">
        <v>0.13555555555555554</v>
      </c>
      <c r="AB3423" s="83">
        <v>0</v>
      </c>
      <c r="AC3423" s="89">
        <v>0</v>
      </c>
      <c r="AD3423" s="90">
        <v>43558</v>
      </c>
      <c r="AE3423" s="90">
        <v>43559</v>
      </c>
      <c r="AF3423" s="82">
        <v>1</v>
      </c>
      <c r="AG3423" s="84" t="s">
        <v>53</v>
      </c>
      <c r="AH3423" s="83">
        <v>0</v>
      </c>
      <c r="AI3423" s="89">
        <v>0</v>
      </c>
      <c r="AJ3423" s="89">
        <v>0</v>
      </c>
      <c r="AK3423" s="60" t="str">
        <f>+IF(Tabla1[[#This Row],[REQUEST_TY]]="SR MANTENIMIENTO CORRECTIVO", "EMERGENCIA", "OTROS")</f>
        <v>EMERGENCIA</v>
      </c>
      <c r="AL3423" s="6" t="str">
        <f>+_xlfn.IFS(Tabla1[[#This Row],[Veces obj]]&lt;=1,"0-1",Tabla1[[#This Row],[Veces obj]]&lt;=2,"1-2",Tabla1[[#This Row],[Veces obj]]&lt;=3,"2-3",TRUE,"&gt;3")</f>
        <v>0-1</v>
      </c>
      <c r="AM3423" s="60" t="str">
        <f>+_xlfn.IFS(MONTH(Tabla1[[#This Row],[MES]])&lt;=3,"Q1",MONTH(Tabla1[[#This Row],[MES]])&lt;=6,"Q2",MONTH(Tabla1[[#This Row],[MES]])&lt;=9,"Q3",TRUE,"Q4")</f>
        <v>Q2</v>
      </c>
      <c r="AN3423" s="15" t="str">
        <f>+IFERROR(VLOOKUP(Tabla1[[#This Row],[CUENTA]],CTAS[],2,0),"OTROS")</f>
        <v>OTROS</v>
      </c>
      <c r="AP3423" s="15" t="str">
        <f>+IFERROR(VLOOKUP(Tabla1[[#This Row],[EMPLEADO]],IS[],3,0),"OTROS")</f>
        <v>CHIHUAHUA</v>
      </c>
      <c r="AQ3423" s="15" t="str">
        <f>+IFERROR(VLOOKUP(Tabla1[[#This Row],[EMPLEADO]],IS[[NÓMINA]:[INGENIERO]],2,0),"OTROS")</f>
        <v>FERNANDO CHAVIRA</v>
      </c>
    </row>
    <row r="3424" spans="1:43" x14ac:dyDescent="0.25">
      <c r="A3424" s="28" t="s">
        <v>10019</v>
      </c>
      <c r="B3424" s="29">
        <v>1</v>
      </c>
      <c r="C3424" s="29" t="s">
        <v>10315</v>
      </c>
      <c r="D3424" s="30" t="s">
        <v>38</v>
      </c>
      <c r="E3424" s="31" t="s">
        <v>604</v>
      </c>
      <c r="F3424" s="31" t="s">
        <v>10316</v>
      </c>
      <c r="G3424" s="88" t="s">
        <v>10317</v>
      </c>
      <c r="H3424" s="29" t="s">
        <v>124</v>
      </c>
      <c r="I3424" s="32" t="s">
        <v>43</v>
      </c>
      <c r="J3424" s="29" t="s">
        <v>8</v>
      </c>
      <c r="K3424" s="33" t="s">
        <v>71</v>
      </c>
      <c r="L3424" s="33" t="s">
        <v>836</v>
      </c>
      <c r="M3424" s="29" t="s">
        <v>73</v>
      </c>
      <c r="N3424" s="29">
        <v>0</v>
      </c>
      <c r="O3424" s="29" t="s">
        <v>47</v>
      </c>
      <c r="P3424" s="33">
        <v>117</v>
      </c>
      <c r="Q3424" s="33" t="s">
        <v>48</v>
      </c>
      <c r="R3424" s="80" t="s">
        <v>63</v>
      </c>
      <c r="S3424" s="81" t="s">
        <v>64</v>
      </c>
      <c r="T3424" s="81" t="s">
        <v>51</v>
      </c>
      <c r="U3424" s="82" t="s">
        <v>96</v>
      </c>
      <c r="V3424" s="83">
        <v>1.1000000000000001</v>
      </c>
      <c r="W3424" s="89">
        <v>1501.5000000000002</v>
      </c>
      <c r="X3424" s="85">
        <v>1</v>
      </c>
      <c r="Y3424" s="86">
        <v>0.9</v>
      </c>
      <c r="Z3424" s="82">
        <v>5</v>
      </c>
      <c r="AA3424" s="87">
        <v>0.18</v>
      </c>
      <c r="AB3424" s="83">
        <v>0</v>
      </c>
      <c r="AC3424" s="89">
        <v>0</v>
      </c>
      <c r="AD3424" s="90">
        <v>43558</v>
      </c>
      <c r="AE3424" s="90">
        <v>43559</v>
      </c>
      <c r="AF3424" s="82">
        <v>1</v>
      </c>
      <c r="AG3424" s="84" t="s">
        <v>53</v>
      </c>
      <c r="AH3424" s="83">
        <v>0</v>
      </c>
      <c r="AI3424" s="89">
        <v>0</v>
      </c>
      <c r="AJ3424" s="89">
        <v>0</v>
      </c>
      <c r="AK3424" s="60" t="str">
        <f>+IF(Tabla1[[#This Row],[REQUEST_TY]]="SR MANTENIMIENTO CORRECTIVO", "EMERGENCIA", "OTROS")</f>
        <v>EMERGENCIA</v>
      </c>
      <c r="AL3424" s="6" t="str">
        <f>+_xlfn.IFS(Tabla1[[#This Row],[Veces obj]]&lt;=1,"0-1",Tabla1[[#This Row],[Veces obj]]&lt;=2,"1-2",Tabla1[[#This Row],[Veces obj]]&lt;=3,"2-3",TRUE,"&gt;3")</f>
        <v>0-1</v>
      </c>
      <c r="AM3424" s="60" t="str">
        <f>+_xlfn.IFS(MONTH(Tabla1[[#This Row],[MES]])&lt;=3,"Q1",MONTH(Tabla1[[#This Row],[MES]])&lt;=6,"Q2",MONTH(Tabla1[[#This Row],[MES]])&lt;=9,"Q3",TRUE,"Q4")</f>
        <v>Q2</v>
      </c>
      <c r="AN3424" s="15" t="str">
        <f>+IFERROR(VLOOKUP(Tabla1[[#This Row],[CUENTA]],CTAS[],2,0),"OTROS")</f>
        <v>OTROS</v>
      </c>
      <c r="AP3424" s="15" t="str">
        <f>+IFERROR(VLOOKUP(Tabla1[[#This Row],[EMPLEADO]],IS[],3,0),"OTROS")</f>
        <v>JUAREZ</v>
      </c>
      <c r="AQ3424" s="15" t="str">
        <f>+IFERROR(VLOOKUP(Tabla1[[#This Row],[EMPLEADO]],IS[[NÓMINA]:[INGENIERO]],2,0),"OTROS")</f>
        <v>MIGUEL COTA</v>
      </c>
    </row>
    <row r="3425" spans="1:43" x14ac:dyDescent="0.25">
      <c r="A3425" s="28" t="s">
        <v>10019</v>
      </c>
      <c r="B3425" s="29">
        <v>1</v>
      </c>
      <c r="C3425" s="29" t="s">
        <v>10318</v>
      </c>
      <c r="D3425" s="30" t="s">
        <v>38</v>
      </c>
      <c r="E3425" s="31" t="s">
        <v>725</v>
      </c>
      <c r="F3425" s="31" t="s">
        <v>10319</v>
      </c>
      <c r="G3425" s="88" t="s">
        <v>10320</v>
      </c>
      <c r="H3425" s="29" t="s">
        <v>691</v>
      </c>
      <c r="I3425" s="32" t="s">
        <v>43</v>
      </c>
      <c r="J3425" s="29" t="s">
        <v>8</v>
      </c>
      <c r="K3425" s="33" t="s">
        <v>102</v>
      </c>
      <c r="L3425" s="33" t="s">
        <v>1830</v>
      </c>
      <c r="M3425" s="29" t="s">
        <v>215</v>
      </c>
      <c r="N3425" s="29">
        <v>0</v>
      </c>
      <c r="O3425" s="29" t="s">
        <v>47</v>
      </c>
      <c r="P3425" s="33">
        <v>29</v>
      </c>
      <c r="Q3425" s="33" t="s">
        <v>62</v>
      </c>
      <c r="R3425" s="80" t="s">
        <v>223</v>
      </c>
      <c r="S3425" s="81" t="s">
        <v>139</v>
      </c>
      <c r="T3425" s="81" t="s">
        <v>51</v>
      </c>
      <c r="U3425" s="82" t="s">
        <v>262</v>
      </c>
      <c r="V3425" s="83">
        <v>1.05</v>
      </c>
      <c r="W3425" s="89">
        <v>1651.6500000000003</v>
      </c>
      <c r="X3425" s="85">
        <v>1</v>
      </c>
      <c r="Y3425" s="86">
        <v>1.72</v>
      </c>
      <c r="Z3425" s="82">
        <v>4</v>
      </c>
      <c r="AA3425" s="87">
        <v>0.43</v>
      </c>
      <c r="AB3425" s="83">
        <v>0</v>
      </c>
      <c r="AC3425" s="89">
        <v>0</v>
      </c>
      <c r="AD3425" s="90">
        <v>43558</v>
      </c>
      <c r="AE3425" s="90">
        <v>43559</v>
      </c>
      <c r="AF3425" s="82">
        <v>1</v>
      </c>
      <c r="AG3425" s="84" t="s">
        <v>53</v>
      </c>
      <c r="AH3425" s="83">
        <v>0</v>
      </c>
      <c r="AI3425" s="89">
        <v>0</v>
      </c>
      <c r="AJ3425" s="89">
        <v>0</v>
      </c>
      <c r="AK3425" s="60" t="str">
        <f>+IF(Tabla1[[#This Row],[REQUEST_TY]]="SR MANTENIMIENTO CORRECTIVO", "EMERGENCIA", "OTROS")</f>
        <v>EMERGENCIA</v>
      </c>
      <c r="AL3425" s="6" t="str">
        <f>+_xlfn.IFS(Tabla1[[#This Row],[Veces obj]]&lt;=1,"0-1",Tabla1[[#This Row],[Veces obj]]&lt;=2,"1-2",Tabla1[[#This Row],[Veces obj]]&lt;=3,"2-3",TRUE,"&gt;3")</f>
        <v>0-1</v>
      </c>
      <c r="AM3425" s="60" t="str">
        <f>+_xlfn.IFS(MONTH(Tabla1[[#This Row],[MES]])&lt;=3,"Q1",MONTH(Tabla1[[#This Row],[MES]])&lt;=6,"Q2",MONTH(Tabla1[[#This Row],[MES]])&lt;=9,"Q3",TRUE,"Q4")</f>
        <v>Q2</v>
      </c>
      <c r="AN3425" s="15" t="str">
        <f>+IFERROR(VLOOKUP(Tabla1[[#This Row],[CUENTA]],CTAS[],2,0),"OTROS")</f>
        <v>OTROS</v>
      </c>
      <c r="AP3425" s="15" t="str">
        <f>+IFERROR(VLOOKUP(Tabla1[[#This Row],[EMPLEADO]],IS[],3,0),"OTROS")</f>
        <v>OTROS</v>
      </c>
      <c r="AQ3425" s="15" t="str">
        <f>+IFERROR(VLOOKUP(Tabla1[[#This Row],[EMPLEADO]],IS[[NÓMINA]:[INGENIERO]],2,0),"OTROS")</f>
        <v>OTROS</v>
      </c>
    </row>
    <row r="3426" spans="1:43" x14ac:dyDescent="0.25">
      <c r="A3426" s="28" t="s">
        <v>10019</v>
      </c>
      <c r="B3426" s="29">
        <v>1</v>
      </c>
      <c r="C3426" s="29" t="s">
        <v>10321</v>
      </c>
      <c r="D3426" s="30" t="s">
        <v>38</v>
      </c>
      <c r="E3426" s="31" t="s">
        <v>258</v>
      </c>
      <c r="F3426" s="31" t="s">
        <v>10322</v>
      </c>
      <c r="G3426" s="88" t="s">
        <v>1736</v>
      </c>
      <c r="H3426" s="29" t="s">
        <v>136</v>
      </c>
      <c r="I3426" s="32" t="s">
        <v>43</v>
      </c>
      <c r="J3426" s="29" t="s">
        <v>8</v>
      </c>
      <c r="K3426" s="33" t="s">
        <v>1737</v>
      </c>
      <c r="L3426" s="33" t="s">
        <v>1738</v>
      </c>
      <c r="M3426" s="29" t="s">
        <v>736</v>
      </c>
      <c r="N3426" s="29">
        <v>0</v>
      </c>
      <c r="O3426" s="29" t="s">
        <v>47</v>
      </c>
      <c r="P3426" s="33">
        <v>49</v>
      </c>
      <c r="Q3426" s="33" t="s">
        <v>82</v>
      </c>
      <c r="R3426" s="80" t="s">
        <v>138</v>
      </c>
      <c r="S3426" s="81" t="s">
        <v>139</v>
      </c>
      <c r="T3426" s="81" t="s">
        <v>51</v>
      </c>
      <c r="U3426" s="82" t="s">
        <v>140</v>
      </c>
      <c r="V3426" s="83">
        <v>1.1000000000000001</v>
      </c>
      <c r="W3426" s="89">
        <v>1730.3000000000004</v>
      </c>
      <c r="X3426" s="85">
        <v>1</v>
      </c>
      <c r="Y3426" s="86">
        <v>1.51</v>
      </c>
      <c r="Z3426" s="82">
        <v>4</v>
      </c>
      <c r="AA3426" s="87">
        <v>0.3775</v>
      </c>
      <c r="AB3426" s="83">
        <v>0</v>
      </c>
      <c r="AC3426" s="89">
        <v>0</v>
      </c>
      <c r="AD3426" s="90">
        <v>43558</v>
      </c>
      <c r="AE3426" s="90">
        <v>43559</v>
      </c>
      <c r="AF3426" s="82">
        <v>1</v>
      </c>
      <c r="AG3426" s="84" t="s">
        <v>53</v>
      </c>
      <c r="AH3426" s="83">
        <v>0</v>
      </c>
      <c r="AI3426" s="89">
        <v>0</v>
      </c>
      <c r="AJ3426" s="89">
        <v>0</v>
      </c>
      <c r="AK3426" s="60" t="str">
        <f>+IF(Tabla1[[#This Row],[REQUEST_TY]]="SR MANTENIMIENTO CORRECTIVO", "EMERGENCIA", "OTROS")</f>
        <v>EMERGENCIA</v>
      </c>
      <c r="AL3426" s="6" t="str">
        <f>+_xlfn.IFS(Tabla1[[#This Row],[Veces obj]]&lt;=1,"0-1",Tabla1[[#This Row],[Veces obj]]&lt;=2,"1-2",Tabla1[[#This Row],[Veces obj]]&lt;=3,"2-3",TRUE,"&gt;3")</f>
        <v>0-1</v>
      </c>
      <c r="AM3426" s="60" t="str">
        <f>+_xlfn.IFS(MONTH(Tabla1[[#This Row],[MES]])&lt;=3,"Q1",MONTH(Tabla1[[#This Row],[MES]])&lt;=6,"Q2",MONTH(Tabla1[[#This Row],[MES]])&lt;=9,"Q3",TRUE,"Q4")</f>
        <v>Q2</v>
      </c>
      <c r="AN3426" s="15" t="str">
        <f>+IFERROR(VLOOKUP(Tabla1[[#This Row],[CUENTA]],CTAS[],2,0),"OTROS")</f>
        <v>OTROS</v>
      </c>
      <c r="AP3426" s="15" t="str">
        <f>+IFERROR(VLOOKUP(Tabla1[[#This Row],[EMPLEADO]],IS[],3,0),"OTROS")</f>
        <v>OTROS</v>
      </c>
      <c r="AQ3426" s="15" t="str">
        <f>+IFERROR(VLOOKUP(Tabla1[[#This Row],[EMPLEADO]],IS[[NÓMINA]:[INGENIERO]],2,0),"OTROS")</f>
        <v>OTROS</v>
      </c>
    </row>
    <row r="3427" spans="1:43" x14ac:dyDescent="0.25">
      <c r="A3427" s="28" t="s">
        <v>10019</v>
      </c>
      <c r="B3427" s="29">
        <v>1</v>
      </c>
      <c r="C3427" s="29" t="s">
        <v>10323</v>
      </c>
      <c r="D3427" s="30" t="s">
        <v>38</v>
      </c>
      <c r="E3427" s="31" t="s">
        <v>76</v>
      </c>
      <c r="F3427" s="31" t="s">
        <v>10324</v>
      </c>
      <c r="G3427" s="88" t="s">
        <v>4242</v>
      </c>
      <c r="H3427" s="29" t="s">
        <v>213</v>
      </c>
      <c r="I3427" s="32" t="s">
        <v>43</v>
      </c>
      <c r="J3427" s="29" t="s">
        <v>8</v>
      </c>
      <c r="K3427" s="33" t="s">
        <v>59</v>
      </c>
      <c r="L3427" s="33" t="s">
        <v>2819</v>
      </c>
      <c r="M3427" s="29" t="s">
        <v>2820</v>
      </c>
      <c r="N3427" s="29">
        <v>0</v>
      </c>
      <c r="O3427" s="29" t="s">
        <v>47</v>
      </c>
      <c r="P3427" s="33">
        <v>70</v>
      </c>
      <c r="Q3427" s="33" t="s">
        <v>48</v>
      </c>
      <c r="R3427" s="80" t="s">
        <v>63</v>
      </c>
      <c r="S3427" s="81" t="s">
        <v>64</v>
      </c>
      <c r="T3427" s="81" t="s">
        <v>51</v>
      </c>
      <c r="U3427" s="82" t="s">
        <v>96</v>
      </c>
      <c r="V3427" s="83">
        <v>1.1000000000000001</v>
      </c>
      <c r="W3427" s="89">
        <v>1501.5000000000002</v>
      </c>
      <c r="X3427" s="85">
        <v>1</v>
      </c>
      <c r="Y3427" s="86">
        <v>1.28</v>
      </c>
      <c r="Z3427" s="82">
        <v>5</v>
      </c>
      <c r="AA3427" s="87">
        <v>0.25600000000000001</v>
      </c>
      <c r="AB3427" s="83">
        <v>0</v>
      </c>
      <c r="AC3427" s="89">
        <v>0</v>
      </c>
      <c r="AD3427" s="90">
        <v>43558</v>
      </c>
      <c r="AE3427" s="90">
        <v>43559</v>
      </c>
      <c r="AF3427" s="82">
        <v>1</v>
      </c>
      <c r="AG3427" s="84" t="s">
        <v>53</v>
      </c>
      <c r="AH3427" s="83">
        <v>0</v>
      </c>
      <c r="AI3427" s="89">
        <v>0</v>
      </c>
      <c r="AJ3427" s="89">
        <v>0</v>
      </c>
      <c r="AK3427" s="60" t="str">
        <f>+IF(Tabla1[[#This Row],[REQUEST_TY]]="SR MANTENIMIENTO CORRECTIVO", "EMERGENCIA", "OTROS")</f>
        <v>EMERGENCIA</v>
      </c>
      <c r="AL3427" s="6" t="str">
        <f>+_xlfn.IFS(Tabla1[[#This Row],[Veces obj]]&lt;=1,"0-1",Tabla1[[#This Row],[Veces obj]]&lt;=2,"1-2",Tabla1[[#This Row],[Veces obj]]&lt;=3,"2-3",TRUE,"&gt;3")</f>
        <v>0-1</v>
      </c>
      <c r="AM3427" s="60" t="str">
        <f>+_xlfn.IFS(MONTH(Tabla1[[#This Row],[MES]])&lt;=3,"Q1",MONTH(Tabla1[[#This Row],[MES]])&lt;=6,"Q2",MONTH(Tabla1[[#This Row],[MES]])&lt;=9,"Q3",TRUE,"Q4")</f>
        <v>Q2</v>
      </c>
      <c r="AN3427" s="15" t="str">
        <f>+IFERROR(VLOOKUP(Tabla1[[#This Row],[CUENTA]],CTAS[],2,0),"OTROS")</f>
        <v>OTROS</v>
      </c>
      <c r="AP3427" s="15" t="str">
        <f>+IFERROR(VLOOKUP(Tabla1[[#This Row],[EMPLEADO]],IS[],3,0),"OTROS")</f>
        <v>OTROS</v>
      </c>
      <c r="AQ3427" s="15" t="str">
        <f>+IFERROR(VLOOKUP(Tabla1[[#This Row],[EMPLEADO]],IS[[NÓMINA]:[INGENIERO]],2,0),"OTROS")</f>
        <v>OTROS</v>
      </c>
    </row>
    <row r="3428" spans="1:43" x14ac:dyDescent="0.25">
      <c r="A3428" s="28" t="s">
        <v>10019</v>
      </c>
      <c r="B3428" s="29">
        <v>1</v>
      </c>
      <c r="C3428" s="29" t="s">
        <v>10325</v>
      </c>
      <c r="D3428" s="30" t="s">
        <v>7143</v>
      </c>
      <c r="E3428" s="31" t="s">
        <v>1015</v>
      </c>
      <c r="F3428" s="31" t="s">
        <v>9936</v>
      </c>
      <c r="G3428" s="88" t="s">
        <v>10326</v>
      </c>
      <c r="H3428" s="29" t="s">
        <v>384</v>
      </c>
      <c r="I3428" s="32" t="s">
        <v>43</v>
      </c>
      <c r="J3428" s="29" t="s">
        <v>8</v>
      </c>
      <c r="K3428" s="33" t="s">
        <v>59</v>
      </c>
      <c r="L3428" s="33" t="s">
        <v>2686</v>
      </c>
      <c r="M3428" s="29" t="s">
        <v>2687</v>
      </c>
      <c r="N3428" s="29">
        <v>0</v>
      </c>
      <c r="O3428" s="29" t="s">
        <v>47</v>
      </c>
      <c r="P3428" s="33" t="s">
        <v>822</v>
      </c>
      <c r="Q3428" s="33" t="s">
        <v>48</v>
      </c>
      <c r="R3428" s="80" t="s">
        <v>317</v>
      </c>
      <c r="S3428" s="81" t="s">
        <v>318</v>
      </c>
      <c r="T3428" s="81" t="s">
        <v>51</v>
      </c>
      <c r="U3428" s="82" t="s">
        <v>353</v>
      </c>
      <c r="V3428" s="83">
        <v>1</v>
      </c>
      <c r="W3428" s="89">
        <v>1573.0000000000002</v>
      </c>
      <c r="X3428" s="85">
        <v>0</v>
      </c>
      <c r="Y3428" s="86">
        <v>4</v>
      </c>
      <c r="Z3428" s="82">
        <v>4</v>
      </c>
      <c r="AA3428" s="87">
        <v>1</v>
      </c>
      <c r="AB3428" s="83">
        <v>0</v>
      </c>
      <c r="AC3428" s="89">
        <v>0</v>
      </c>
      <c r="AD3428" s="90">
        <v>43558</v>
      </c>
      <c r="AE3428" s="90">
        <v>43559</v>
      </c>
      <c r="AF3428" s="82">
        <v>1</v>
      </c>
      <c r="AG3428" s="84" t="s">
        <v>53</v>
      </c>
      <c r="AH3428" s="83">
        <v>0</v>
      </c>
      <c r="AI3428" s="89">
        <v>0</v>
      </c>
      <c r="AJ3428" s="89">
        <v>0</v>
      </c>
      <c r="AK3428" s="60" t="str">
        <f>+IF(Tabla1[[#This Row],[REQUEST_TY]]="SR MANTENIMIENTO CORRECTIVO", "EMERGENCIA", "OTROS")</f>
        <v>OTROS</v>
      </c>
      <c r="AL3428" s="6" t="str">
        <f>+_xlfn.IFS(Tabla1[[#This Row],[Veces obj]]&lt;=1,"0-1",Tabla1[[#This Row],[Veces obj]]&lt;=2,"1-2",Tabla1[[#This Row],[Veces obj]]&lt;=3,"2-3",TRUE,"&gt;3")</f>
        <v>0-1</v>
      </c>
      <c r="AM3428" s="60" t="str">
        <f>+_xlfn.IFS(MONTH(Tabla1[[#This Row],[MES]])&lt;=3,"Q1",MONTH(Tabla1[[#This Row],[MES]])&lt;=6,"Q2",MONTH(Tabla1[[#This Row],[MES]])&lt;=9,"Q3",TRUE,"Q4")</f>
        <v>Q2</v>
      </c>
      <c r="AN3428" s="15" t="str">
        <f>+IFERROR(VLOOKUP(Tabla1[[#This Row],[CUENTA]],CTAS[],2,0),"OTROS")</f>
        <v>OTROS</v>
      </c>
      <c r="AP3428" s="15" t="str">
        <f>+IFERROR(VLOOKUP(Tabla1[[#This Row],[EMPLEADO]],IS[],3,0),"OTROS")</f>
        <v>OTROS</v>
      </c>
      <c r="AQ3428" s="15" t="str">
        <f>+IFERROR(VLOOKUP(Tabla1[[#This Row],[EMPLEADO]],IS[[NÓMINA]:[INGENIERO]],2,0),"OTROS")</f>
        <v>OTROS</v>
      </c>
    </row>
    <row r="3429" spans="1:43" x14ac:dyDescent="0.25">
      <c r="A3429" s="28" t="s">
        <v>10019</v>
      </c>
      <c r="B3429" s="29">
        <v>1</v>
      </c>
      <c r="C3429" s="29" t="s">
        <v>10327</v>
      </c>
      <c r="D3429" s="30" t="s">
        <v>38</v>
      </c>
      <c r="E3429" s="31" t="s">
        <v>217</v>
      </c>
      <c r="F3429" s="31" t="s">
        <v>10328</v>
      </c>
      <c r="G3429" s="88" t="s">
        <v>10329</v>
      </c>
      <c r="H3429" s="29" t="s">
        <v>1052</v>
      </c>
      <c r="I3429" s="32" t="s">
        <v>43</v>
      </c>
      <c r="J3429" s="29" t="s">
        <v>8</v>
      </c>
      <c r="K3429" s="33" t="s">
        <v>59</v>
      </c>
      <c r="L3429" s="33" t="s">
        <v>3110</v>
      </c>
      <c r="M3429" s="29" t="s">
        <v>222</v>
      </c>
      <c r="N3429" s="29">
        <v>0</v>
      </c>
      <c r="O3429" s="29" t="s">
        <v>47</v>
      </c>
      <c r="P3429" s="33">
        <v>230</v>
      </c>
      <c r="Q3429" s="33" t="s">
        <v>48</v>
      </c>
      <c r="R3429" s="80" t="s">
        <v>223</v>
      </c>
      <c r="S3429" s="81" t="s">
        <v>139</v>
      </c>
      <c r="T3429" s="81" t="s">
        <v>51</v>
      </c>
      <c r="U3429" s="82" t="s">
        <v>353</v>
      </c>
      <c r="V3429" s="83">
        <v>1.1499999999999999</v>
      </c>
      <c r="W3429" s="89">
        <v>1808.95</v>
      </c>
      <c r="X3429" s="85">
        <v>1</v>
      </c>
      <c r="Y3429" s="86">
        <v>2.66</v>
      </c>
      <c r="Z3429" s="82">
        <v>4</v>
      </c>
      <c r="AA3429" s="87">
        <v>0.66500000000000004</v>
      </c>
      <c r="AB3429" s="83">
        <v>0</v>
      </c>
      <c r="AC3429" s="89">
        <v>0</v>
      </c>
      <c r="AD3429" s="90">
        <v>43558</v>
      </c>
      <c r="AE3429" s="90">
        <v>43559</v>
      </c>
      <c r="AF3429" s="82">
        <v>1</v>
      </c>
      <c r="AG3429" s="84" t="s">
        <v>53</v>
      </c>
      <c r="AH3429" s="83">
        <v>0</v>
      </c>
      <c r="AI3429" s="89">
        <v>0</v>
      </c>
      <c r="AJ3429" s="89">
        <v>0</v>
      </c>
      <c r="AK3429" s="60" t="str">
        <f>+IF(Tabla1[[#This Row],[REQUEST_TY]]="SR MANTENIMIENTO CORRECTIVO", "EMERGENCIA", "OTROS")</f>
        <v>EMERGENCIA</v>
      </c>
      <c r="AL3429" s="6" t="str">
        <f>+_xlfn.IFS(Tabla1[[#This Row],[Veces obj]]&lt;=1,"0-1",Tabla1[[#This Row],[Veces obj]]&lt;=2,"1-2",Tabla1[[#This Row],[Veces obj]]&lt;=3,"2-3",TRUE,"&gt;3")</f>
        <v>0-1</v>
      </c>
      <c r="AM3429" s="60" t="str">
        <f>+_xlfn.IFS(MONTH(Tabla1[[#This Row],[MES]])&lt;=3,"Q1",MONTH(Tabla1[[#This Row],[MES]])&lt;=6,"Q2",MONTH(Tabla1[[#This Row],[MES]])&lt;=9,"Q3",TRUE,"Q4")</f>
        <v>Q2</v>
      </c>
      <c r="AN3429" s="15" t="str">
        <f>+IFERROR(VLOOKUP(Tabla1[[#This Row],[CUENTA]],CTAS[],2,0),"OTROS")</f>
        <v>OTROS</v>
      </c>
      <c r="AP3429" s="15" t="str">
        <f>+IFERROR(VLOOKUP(Tabla1[[#This Row],[EMPLEADO]],IS[],3,0),"OTROS")</f>
        <v>OTROS</v>
      </c>
      <c r="AQ3429" s="15" t="str">
        <f>+IFERROR(VLOOKUP(Tabla1[[#This Row],[EMPLEADO]],IS[[NÓMINA]:[INGENIERO]],2,0),"OTROS")</f>
        <v>OTROS</v>
      </c>
    </row>
    <row r="3430" spans="1:43" x14ac:dyDescent="0.25">
      <c r="A3430" s="28" t="s">
        <v>10019</v>
      </c>
      <c r="B3430" s="29">
        <v>1</v>
      </c>
      <c r="C3430" s="29" t="s">
        <v>10330</v>
      </c>
      <c r="D3430" s="30" t="s">
        <v>38</v>
      </c>
      <c r="E3430" s="31" t="s">
        <v>133</v>
      </c>
      <c r="F3430" s="31" t="s">
        <v>10331</v>
      </c>
      <c r="G3430" s="88" t="s">
        <v>8373</v>
      </c>
      <c r="H3430" s="29" t="s">
        <v>1052</v>
      </c>
      <c r="I3430" s="32" t="s">
        <v>43</v>
      </c>
      <c r="J3430" s="29" t="s">
        <v>8</v>
      </c>
      <c r="K3430" s="33" t="s">
        <v>59</v>
      </c>
      <c r="L3430" s="33" t="s">
        <v>8374</v>
      </c>
      <c r="M3430" s="29" t="s">
        <v>736</v>
      </c>
      <c r="N3430" s="29">
        <v>0</v>
      </c>
      <c r="O3430" s="29" t="s">
        <v>47</v>
      </c>
      <c r="P3430" s="33">
        <v>26</v>
      </c>
      <c r="Q3430" s="33" t="s">
        <v>62</v>
      </c>
      <c r="R3430" s="80" t="s">
        <v>138</v>
      </c>
      <c r="S3430" s="81" t="s">
        <v>139</v>
      </c>
      <c r="T3430" s="81" t="s">
        <v>51</v>
      </c>
      <c r="U3430" s="82" t="s">
        <v>262</v>
      </c>
      <c r="V3430" s="83">
        <v>1.05</v>
      </c>
      <c r="W3430" s="89">
        <v>1651.6500000000003</v>
      </c>
      <c r="X3430" s="85">
        <v>1</v>
      </c>
      <c r="Y3430" s="86">
        <v>1.37</v>
      </c>
      <c r="Z3430" s="82">
        <v>4</v>
      </c>
      <c r="AA3430" s="87">
        <v>0.34250000000000003</v>
      </c>
      <c r="AB3430" s="83">
        <v>0</v>
      </c>
      <c r="AC3430" s="89">
        <v>0</v>
      </c>
      <c r="AD3430" s="90">
        <v>43558</v>
      </c>
      <c r="AE3430" s="90">
        <v>43559</v>
      </c>
      <c r="AF3430" s="82">
        <v>1</v>
      </c>
      <c r="AG3430" s="84" t="s">
        <v>53</v>
      </c>
      <c r="AH3430" s="83">
        <v>0</v>
      </c>
      <c r="AI3430" s="89">
        <v>0</v>
      </c>
      <c r="AJ3430" s="89">
        <v>0</v>
      </c>
      <c r="AK3430" s="60" t="str">
        <f>+IF(Tabla1[[#This Row],[REQUEST_TY]]="SR MANTENIMIENTO CORRECTIVO", "EMERGENCIA", "OTROS")</f>
        <v>EMERGENCIA</v>
      </c>
      <c r="AL3430" s="6" t="str">
        <f>+_xlfn.IFS(Tabla1[[#This Row],[Veces obj]]&lt;=1,"0-1",Tabla1[[#This Row],[Veces obj]]&lt;=2,"1-2",Tabla1[[#This Row],[Veces obj]]&lt;=3,"2-3",TRUE,"&gt;3")</f>
        <v>0-1</v>
      </c>
      <c r="AM3430" s="60" t="str">
        <f>+_xlfn.IFS(MONTH(Tabla1[[#This Row],[MES]])&lt;=3,"Q1",MONTH(Tabla1[[#This Row],[MES]])&lt;=6,"Q2",MONTH(Tabla1[[#This Row],[MES]])&lt;=9,"Q3",TRUE,"Q4")</f>
        <v>Q2</v>
      </c>
      <c r="AN3430" s="15" t="str">
        <f>+IFERROR(VLOOKUP(Tabla1[[#This Row],[CUENTA]],CTAS[],2,0),"OTROS")</f>
        <v>OTROS</v>
      </c>
      <c r="AP3430" s="15" t="str">
        <f>+IFERROR(VLOOKUP(Tabla1[[#This Row],[EMPLEADO]],IS[],3,0),"OTROS")</f>
        <v>OTROS</v>
      </c>
      <c r="AQ3430" s="15" t="str">
        <f>+IFERROR(VLOOKUP(Tabla1[[#This Row],[EMPLEADO]],IS[[NÓMINA]:[INGENIERO]],2,0),"OTROS")</f>
        <v>OTROS</v>
      </c>
    </row>
    <row r="3431" spans="1:43" x14ac:dyDescent="0.25">
      <c r="A3431" s="28" t="s">
        <v>10019</v>
      </c>
      <c r="B3431" s="29">
        <v>1</v>
      </c>
      <c r="C3431" s="29" t="s">
        <v>10332</v>
      </c>
      <c r="D3431" s="30" t="s">
        <v>38</v>
      </c>
      <c r="E3431" s="31" t="s">
        <v>147</v>
      </c>
      <c r="F3431" s="31" t="s">
        <v>10139</v>
      </c>
      <c r="G3431" s="88" t="s">
        <v>281</v>
      </c>
      <c r="H3431" s="29" t="s">
        <v>163</v>
      </c>
      <c r="I3431" s="32" t="s">
        <v>43</v>
      </c>
      <c r="J3431" s="29" t="s">
        <v>8</v>
      </c>
      <c r="K3431" s="33" t="s">
        <v>151</v>
      </c>
      <c r="L3431" s="33" t="s">
        <v>229</v>
      </c>
      <c r="M3431" s="29" t="s">
        <v>165</v>
      </c>
      <c r="N3431" s="29">
        <v>0</v>
      </c>
      <c r="O3431" s="29" t="s">
        <v>47</v>
      </c>
      <c r="P3431" s="33">
        <v>75</v>
      </c>
      <c r="Q3431" s="33" t="s">
        <v>48</v>
      </c>
      <c r="R3431" s="80" t="s">
        <v>153</v>
      </c>
      <c r="S3431" s="81" t="s">
        <v>50</v>
      </c>
      <c r="T3431" s="81" t="s">
        <v>51</v>
      </c>
      <c r="U3431" s="82" t="s">
        <v>52</v>
      </c>
      <c r="V3431" s="83">
        <v>1.05</v>
      </c>
      <c r="W3431" s="89">
        <v>750.75000000000011</v>
      </c>
      <c r="X3431" s="85">
        <v>1</v>
      </c>
      <c r="Y3431" s="86">
        <v>0</v>
      </c>
      <c r="Z3431" s="82">
        <v>5</v>
      </c>
      <c r="AA3431" s="87">
        <v>0</v>
      </c>
      <c r="AB3431" s="83">
        <v>0</v>
      </c>
      <c r="AC3431" s="89">
        <v>0</v>
      </c>
      <c r="AD3431" s="90">
        <v>43558</v>
      </c>
      <c r="AE3431" s="90">
        <v>43559</v>
      </c>
      <c r="AF3431" s="82">
        <v>1</v>
      </c>
      <c r="AG3431" s="84" t="s">
        <v>53</v>
      </c>
      <c r="AH3431" s="83">
        <v>0</v>
      </c>
      <c r="AI3431" s="89">
        <v>0</v>
      </c>
      <c r="AJ3431" s="89">
        <v>0</v>
      </c>
      <c r="AK3431" s="60" t="str">
        <f>+IF(Tabla1[[#This Row],[REQUEST_TY]]="SR MANTENIMIENTO CORRECTIVO", "EMERGENCIA", "OTROS")</f>
        <v>EMERGENCIA</v>
      </c>
      <c r="AL3431" s="6" t="str">
        <f>+_xlfn.IFS(Tabla1[[#This Row],[Veces obj]]&lt;=1,"0-1",Tabla1[[#This Row],[Veces obj]]&lt;=2,"1-2",Tabla1[[#This Row],[Veces obj]]&lt;=3,"2-3",TRUE,"&gt;3")</f>
        <v>0-1</v>
      </c>
      <c r="AM3431" s="60" t="str">
        <f>+_xlfn.IFS(MONTH(Tabla1[[#This Row],[MES]])&lt;=3,"Q1",MONTH(Tabla1[[#This Row],[MES]])&lt;=6,"Q2",MONTH(Tabla1[[#This Row],[MES]])&lt;=9,"Q3",TRUE,"Q4")</f>
        <v>Q2</v>
      </c>
      <c r="AN3431" s="15" t="str">
        <f>+IFERROR(VLOOKUP(Tabla1[[#This Row],[CUENTA]],CTAS[],2,0),"OTROS")</f>
        <v>HONEYWELL</v>
      </c>
      <c r="AP3431" s="15" t="str">
        <f>+IFERROR(VLOOKUP(Tabla1[[#This Row],[EMPLEADO]],IS[],3,0),"OTROS")</f>
        <v>CHIHUAHUA</v>
      </c>
      <c r="AQ3431" s="15" t="str">
        <f>+IFERROR(VLOOKUP(Tabla1[[#This Row],[EMPLEADO]],IS[[NÓMINA]:[INGENIERO]],2,0),"OTROS")</f>
        <v>LUIS EDUARDO MUÑOZ</v>
      </c>
    </row>
    <row r="3432" spans="1:43" x14ac:dyDescent="0.25">
      <c r="A3432" s="28" t="s">
        <v>10019</v>
      </c>
      <c r="B3432" s="29">
        <v>1</v>
      </c>
      <c r="C3432" s="29" t="s">
        <v>10333</v>
      </c>
      <c r="D3432" s="30" t="s">
        <v>38</v>
      </c>
      <c r="E3432" s="31" t="s">
        <v>558</v>
      </c>
      <c r="F3432" s="31" t="s">
        <v>10334</v>
      </c>
      <c r="G3432" s="88" t="s">
        <v>2775</v>
      </c>
      <c r="H3432" s="29" t="s">
        <v>1572</v>
      </c>
      <c r="I3432" s="32" t="s">
        <v>43</v>
      </c>
      <c r="J3432" s="29" t="s">
        <v>8</v>
      </c>
      <c r="K3432" s="33" t="s">
        <v>1434</v>
      </c>
      <c r="L3432" s="33" t="s">
        <v>2169</v>
      </c>
      <c r="M3432" s="29" t="s">
        <v>1436</v>
      </c>
      <c r="N3432" s="29">
        <v>0</v>
      </c>
      <c r="O3432" s="29" t="s">
        <v>47</v>
      </c>
      <c r="P3432" s="33">
        <v>88</v>
      </c>
      <c r="Q3432" s="33" t="s">
        <v>48</v>
      </c>
      <c r="R3432" s="80" t="s">
        <v>95</v>
      </c>
      <c r="S3432" s="81" t="s">
        <v>64</v>
      </c>
      <c r="T3432" s="81" t="s">
        <v>51</v>
      </c>
      <c r="U3432" s="82" t="s">
        <v>96</v>
      </c>
      <c r="V3432" s="83">
        <v>1.1000000000000001</v>
      </c>
      <c r="W3432" s="89">
        <v>1501.5000000000002</v>
      </c>
      <c r="X3432" s="85">
        <v>1</v>
      </c>
      <c r="Y3432" s="86">
        <v>2.4500000000000002</v>
      </c>
      <c r="Z3432" s="82">
        <v>5</v>
      </c>
      <c r="AA3432" s="87">
        <v>0.49000000000000005</v>
      </c>
      <c r="AB3432" s="83">
        <v>0</v>
      </c>
      <c r="AC3432" s="89">
        <v>0</v>
      </c>
      <c r="AD3432" s="90">
        <v>43558</v>
      </c>
      <c r="AE3432" s="90">
        <v>43559</v>
      </c>
      <c r="AF3432" s="82">
        <v>1</v>
      </c>
      <c r="AG3432" s="84" t="s">
        <v>53</v>
      </c>
      <c r="AH3432" s="83">
        <v>0</v>
      </c>
      <c r="AI3432" s="89">
        <v>0</v>
      </c>
      <c r="AJ3432" s="89">
        <v>0</v>
      </c>
      <c r="AK3432" s="60" t="str">
        <f>+IF(Tabla1[[#This Row],[REQUEST_TY]]="SR MANTENIMIENTO CORRECTIVO", "EMERGENCIA", "OTROS")</f>
        <v>EMERGENCIA</v>
      </c>
      <c r="AL3432" s="6" t="str">
        <f>+_xlfn.IFS(Tabla1[[#This Row],[Veces obj]]&lt;=1,"0-1",Tabla1[[#This Row],[Veces obj]]&lt;=2,"1-2",Tabla1[[#This Row],[Veces obj]]&lt;=3,"2-3",TRUE,"&gt;3")</f>
        <v>0-1</v>
      </c>
      <c r="AM3432" s="60" t="str">
        <f>+_xlfn.IFS(MONTH(Tabla1[[#This Row],[MES]])&lt;=3,"Q1",MONTH(Tabla1[[#This Row],[MES]])&lt;=6,"Q2",MONTH(Tabla1[[#This Row],[MES]])&lt;=9,"Q3",TRUE,"Q4")</f>
        <v>Q2</v>
      </c>
      <c r="AN3432" s="15" t="str">
        <f>+IFERROR(VLOOKUP(Tabla1[[#This Row],[CUENTA]],CTAS[],2,0),"OTROS")</f>
        <v>OTROS</v>
      </c>
      <c r="AP3432" s="15" t="str">
        <f>+IFERROR(VLOOKUP(Tabla1[[#This Row],[EMPLEADO]],IS[],3,0),"OTROS")</f>
        <v>OTROS</v>
      </c>
      <c r="AQ3432" s="15" t="str">
        <f>+IFERROR(VLOOKUP(Tabla1[[#This Row],[EMPLEADO]],IS[[NÓMINA]:[INGENIERO]],2,0),"OTROS")</f>
        <v>OTROS</v>
      </c>
    </row>
    <row r="3433" spans="1:43" x14ac:dyDescent="0.25">
      <c r="A3433" s="28" t="s">
        <v>10019</v>
      </c>
      <c r="B3433" s="29">
        <v>1</v>
      </c>
      <c r="C3433" s="29" t="s">
        <v>10335</v>
      </c>
      <c r="D3433" s="30" t="s">
        <v>38</v>
      </c>
      <c r="E3433" s="31" t="s">
        <v>558</v>
      </c>
      <c r="F3433" s="31" t="s">
        <v>10336</v>
      </c>
      <c r="G3433" s="88" t="s">
        <v>10337</v>
      </c>
      <c r="H3433" s="29" t="s">
        <v>1572</v>
      </c>
      <c r="I3433" s="32" t="s">
        <v>43</v>
      </c>
      <c r="J3433" s="29" t="s">
        <v>8</v>
      </c>
      <c r="K3433" s="33" t="s">
        <v>1434</v>
      </c>
      <c r="L3433" s="33" t="s">
        <v>2169</v>
      </c>
      <c r="M3433" s="29" t="s">
        <v>1436</v>
      </c>
      <c r="N3433" s="29">
        <v>0</v>
      </c>
      <c r="O3433" s="29" t="s">
        <v>47</v>
      </c>
      <c r="P3433" s="33">
        <v>191</v>
      </c>
      <c r="Q3433" s="33" t="s">
        <v>48</v>
      </c>
      <c r="R3433" s="80" t="s">
        <v>95</v>
      </c>
      <c r="S3433" s="81" t="s">
        <v>64</v>
      </c>
      <c r="T3433" s="81" t="s">
        <v>51</v>
      </c>
      <c r="U3433" s="82" t="s">
        <v>96</v>
      </c>
      <c r="V3433" s="83">
        <v>1.1000000000000001</v>
      </c>
      <c r="W3433" s="89">
        <v>1501.5000000000002</v>
      </c>
      <c r="X3433" s="85">
        <v>1</v>
      </c>
      <c r="Y3433" s="86">
        <v>0.88</v>
      </c>
      <c r="Z3433" s="82">
        <v>5</v>
      </c>
      <c r="AA3433" s="87">
        <v>0.17599999999999999</v>
      </c>
      <c r="AB3433" s="83">
        <v>0</v>
      </c>
      <c r="AC3433" s="89">
        <v>0</v>
      </c>
      <c r="AD3433" s="90">
        <v>43558</v>
      </c>
      <c r="AE3433" s="90">
        <v>43559</v>
      </c>
      <c r="AF3433" s="82">
        <v>1</v>
      </c>
      <c r="AG3433" s="84" t="s">
        <v>53</v>
      </c>
      <c r="AH3433" s="83">
        <v>0</v>
      </c>
      <c r="AI3433" s="89">
        <v>0</v>
      </c>
      <c r="AJ3433" s="89">
        <v>0</v>
      </c>
      <c r="AK3433" s="60" t="str">
        <f>+IF(Tabla1[[#This Row],[REQUEST_TY]]="SR MANTENIMIENTO CORRECTIVO", "EMERGENCIA", "OTROS")</f>
        <v>EMERGENCIA</v>
      </c>
      <c r="AL3433" s="6" t="str">
        <f>+_xlfn.IFS(Tabla1[[#This Row],[Veces obj]]&lt;=1,"0-1",Tabla1[[#This Row],[Veces obj]]&lt;=2,"1-2",Tabla1[[#This Row],[Veces obj]]&lt;=3,"2-3",TRUE,"&gt;3")</f>
        <v>0-1</v>
      </c>
      <c r="AM3433" s="60" t="str">
        <f>+_xlfn.IFS(MONTH(Tabla1[[#This Row],[MES]])&lt;=3,"Q1",MONTH(Tabla1[[#This Row],[MES]])&lt;=6,"Q2",MONTH(Tabla1[[#This Row],[MES]])&lt;=9,"Q3",TRUE,"Q4")</f>
        <v>Q2</v>
      </c>
      <c r="AN3433" s="15" t="str">
        <f>+IFERROR(VLOOKUP(Tabla1[[#This Row],[CUENTA]],CTAS[],2,0),"OTROS")</f>
        <v>OTROS</v>
      </c>
      <c r="AP3433" s="15" t="str">
        <f>+IFERROR(VLOOKUP(Tabla1[[#This Row],[EMPLEADO]],IS[],3,0),"OTROS")</f>
        <v>OTROS</v>
      </c>
      <c r="AQ3433" s="15" t="str">
        <f>+IFERROR(VLOOKUP(Tabla1[[#This Row],[EMPLEADO]],IS[[NÓMINA]:[INGENIERO]],2,0),"OTROS")</f>
        <v>OTROS</v>
      </c>
    </row>
    <row r="3434" spans="1:43" x14ac:dyDescent="0.25">
      <c r="A3434" s="28" t="s">
        <v>10019</v>
      </c>
      <c r="B3434" s="29">
        <v>1</v>
      </c>
      <c r="C3434" s="29" t="s">
        <v>10338</v>
      </c>
      <c r="D3434" s="30" t="s">
        <v>38</v>
      </c>
      <c r="E3434" s="31" t="s">
        <v>237</v>
      </c>
      <c r="F3434" s="31" t="s">
        <v>10197</v>
      </c>
      <c r="G3434" s="88" t="s">
        <v>239</v>
      </c>
      <c r="H3434" s="29" t="s">
        <v>297</v>
      </c>
      <c r="I3434" s="32" t="s">
        <v>43</v>
      </c>
      <c r="J3434" s="29" t="s">
        <v>8</v>
      </c>
      <c r="K3434" s="33" t="s">
        <v>240</v>
      </c>
      <c r="L3434" s="33" t="s">
        <v>241</v>
      </c>
      <c r="M3434" s="29" t="s">
        <v>94</v>
      </c>
      <c r="N3434" s="29">
        <v>0</v>
      </c>
      <c r="O3434" s="29" t="s">
        <v>47</v>
      </c>
      <c r="P3434" s="33">
        <v>75</v>
      </c>
      <c r="Q3434" s="33" t="s">
        <v>48</v>
      </c>
      <c r="R3434" s="80" t="s">
        <v>242</v>
      </c>
      <c r="S3434" s="81" t="s">
        <v>64</v>
      </c>
      <c r="T3434" s="81" t="s">
        <v>51</v>
      </c>
      <c r="U3434" s="82" t="s">
        <v>96</v>
      </c>
      <c r="V3434" s="83">
        <v>1.1000000000000001</v>
      </c>
      <c r="W3434" s="89">
        <v>1501.5000000000002</v>
      </c>
      <c r="X3434" s="85">
        <v>1</v>
      </c>
      <c r="Y3434" s="86">
        <v>4.3</v>
      </c>
      <c r="Z3434" s="82">
        <v>5</v>
      </c>
      <c r="AA3434" s="87">
        <v>0.86</v>
      </c>
      <c r="AB3434" s="83">
        <v>0</v>
      </c>
      <c r="AC3434" s="89">
        <v>0</v>
      </c>
      <c r="AD3434" s="90">
        <v>43558</v>
      </c>
      <c r="AE3434" s="90">
        <v>43559</v>
      </c>
      <c r="AF3434" s="82">
        <v>1</v>
      </c>
      <c r="AG3434" s="84" t="s">
        <v>53</v>
      </c>
      <c r="AH3434" s="83">
        <v>0</v>
      </c>
      <c r="AI3434" s="89">
        <v>0</v>
      </c>
      <c r="AJ3434" s="89">
        <v>0</v>
      </c>
      <c r="AK3434" s="60" t="str">
        <f>+IF(Tabla1[[#This Row],[REQUEST_TY]]="SR MANTENIMIENTO CORRECTIVO", "EMERGENCIA", "OTROS")</f>
        <v>EMERGENCIA</v>
      </c>
      <c r="AL3434" s="6" t="str">
        <f>+_xlfn.IFS(Tabla1[[#This Row],[Veces obj]]&lt;=1,"0-1",Tabla1[[#This Row],[Veces obj]]&lt;=2,"1-2",Tabla1[[#This Row],[Veces obj]]&lt;=3,"2-3",TRUE,"&gt;3")</f>
        <v>0-1</v>
      </c>
      <c r="AM3434" s="60" t="str">
        <f>+_xlfn.IFS(MONTH(Tabla1[[#This Row],[MES]])&lt;=3,"Q1",MONTH(Tabla1[[#This Row],[MES]])&lt;=6,"Q2",MONTH(Tabla1[[#This Row],[MES]])&lt;=9,"Q3",TRUE,"Q4")</f>
        <v>Q2</v>
      </c>
      <c r="AN3434" s="15" t="str">
        <f>+IFERROR(VLOOKUP(Tabla1[[#This Row],[CUENTA]],CTAS[],2,0),"OTROS")</f>
        <v>OTROS</v>
      </c>
      <c r="AP3434" s="15" t="str">
        <f>+IFERROR(VLOOKUP(Tabla1[[#This Row],[EMPLEADO]],IS[],3,0),"OTROS")</f>
        <v>JUAREZ</v>
      </c>
      <c r="AQ3434" s="15" t="str">
        <f>+IFERROR(VLOOKUP(Tabla1[[#This Row],[EMPLEADO]],IS[[NÓMINA]:[INGENIERO]],2,0),"OTROS")</f>
        <v>ALFREDO TORRES</v>
      </c>
    </row>
    <row r="3435" spans="1:43" x14ac:dyDescent="0.25">
      <c r="A3435" s="28" t="s">
        <v>10019</v>
      </c>
      <c r="B3435" s="29">
        <v>1</v>
      </c>
      <c r="C3435" s="29" t="s">
        <v>10339</v>
      </c>
      <c r="D3435" s="30" t="s">
        <v>38</v>
      </c>
      <c r="E3435" s="31" t="s">
        <v>1208</v>
      </c>
      <c r="F3435" s="31" t="s">
        <v>10340</v>
      </c>
      <c r="G3435" s="88" t="s">
        <v>10341</v>
      </c>
      <c r="H3435" s="29" t="s">
        <v>1572</v>
      </c>
      <c r="I3435" s="32" t="s">
        <v>43</v>
      </c>
      <c r="J3435" s="29" t="s">
        <v>8</v>
      </c>
      <c r="K3435" s="33" t="s">
        <v>1434</v>
      </c>
      <c r="L3435" s="33" t="s">
        <v>2169</v>
      </c>
      <c r="M3435" s="29" t="s">
        <v>1436</v>
      </c>
      <c r="N3435" s="29">
        <v>0</v>
      </c>
      <c r="O3435" s="29" t="s">
        <v>47</v>
      </c>
      <c r="P3435" s="33">
        <v>190</v>
      </c>
      <c r="Q3435" s="33" t="s">
        <v>48</v>
      </c>
      <c r="R3435" s="80" t="s">
        <v>153</v>
      </c>
      <c r="S3435" s="81" t="s">
        <v>50</v>
      </c>
      <c r="T3435" s="81" t="s">
        <v>51</v>
      </c>
      <c r="U3435" s="82" t="s">
        <v>52</v>
      </c>
      <c r="V3435" s="83">
        <v>1.05</v>
      </c>
      <c r="W3435" s="89">
        <v>750.75000000000011</v>
      </c>
      <c r="X3435" s="85">
        <v>1</v>
      </c>
      <c r="Y3435" s="86">
        <v>3.97</v>
      </c>
      <c r="Z3435" s="82">
        <v>5</v>
      </c>
      <c r="AA3435" s="87">
        <v>0.79400000000000004</v>
      </c>
      <c r="AB3435" s="83">
        <v>0</v>
      </c>
      <c r="AC3435" s="89">
        <v>0</v>
      </c>
      <c r="AD3435" s="90">
        <v>43558</v>
      </c>
      <c r="AE3435" s="90">
        <v>43559</v>
      </c>
      <c r="AF3435" s="82">
        <v>1</v>
      </c>
      <c r="AG3435" s="84" t="s">
        <v>53</v>
      </c>
      <c r="AH3435" s="83">
        <v>0</v>
      </c>
      <c r="AI3435" s="89">
        <v>0</v>
      </c>
      <c r="AJ3435" s="89">
        <v>0</v>
      </c>
      <c r="AK3435" s="60" t="str">
        <f>+IF(Tabla1[[#This Row],[REQUEST_TY]]="SR MANTENIMIENTO CORRECTIVO", "EMERGENCIA", "OTROS")</f>
        <v>EMERGENCIA</v>
      </c>
      <c r="AL3435" s="6" t="str">
        <f>+_xlfn.IFS(Tabla1[[#This Row],[Veces obj]]&lt;=1,"0-1",Tabla1[[#This Row],[Veces obj]]&lt;=2,"1-2",Tabla1[[#This Row],[Veces obj]]&lt;=3,"2-3",TRUE,"&gt;3")</f>
        <v>0-1</v>
      </c>
      <c r="AM3435" s="60" t="str">
        <f>+_xlfn.IFS(MONTH(Tabla1[[#This Row],[MES]])&lt;=3,"Q1",MONTH(Tabla1[[#This Row],[MES]])&lt;=6,"Q2",MONTH(Tabla1[[#This Row],[MES]])&lt;=9,"Q3",TRUE,"Q4")</f>
        <v>Q2</v>
      </c>
      <c r="AN3435" s="15" t="str">
        <f>+IFERROR(VLOOKUP(Tabla1[[#This Row],[CUENTA]],CTAS[],2,0),"OTROS")</f>
        <v>OTROS</v>
      </c>
      <c r="AP3435" s="15" t="str">
        <f>+IFERROR(VLOOKUP(Tabla1[[#This Row],[EMPLEADO]],IS[],3,0),"OTROS")</f>
        <v>OTROS</v>
      </c>
      <c r="AQ3435" s="15" t="str">
        <f>+IFERROR(VLOOKUP(Tabla1[[#This Row],[EMPLEADO]],IS[[NÓMINA]:[INGENIERO]],2,0),"OTROS")</f>
        <v>OTROS</v>
      </c>
    </row>
    <row r="3436" spans="1:43" x14ac:dyDescent="0.25">
      <c r="A3436" s="28" t="s">
        <v>10019</v>
      </c>
      <c r="B3436" s="29">
        <v>1</v>
      </c>
      <c r="C3436" s="29" t="s">
        <v>10342</v>
      </c>
      <c r="D3436" s="30" t="s">
        <v>38</v>
      </c>
      <c r="E3436" s="31" t="s">
        <v>558</v>
      </c>
      <c r="F3436" s="31" t="s">
        <v>10343</v>
      </c>
      <c r="G3436" s="88" t="s">
        <v>3502</v>
      </c>
      <c r="H3436" s="29" t="s">
        <v>246</v>
      </c>
      <c r="I3436" s="32" t="s">
        <v>43</v>
      </c>
      <c r="J3436" s="29" t="s">
        <v>8</v>
      </c>
      <c r="K3436" s="33" t="s">
        <v>44</v>
      </c>
      <c r="L3436" s="33" t="s">
        <v>3503</v>
      </c>
      <c r="M3436" s="29" t="s">
        <v>3504</v>
      </c>
      <c r="N3436" s="29">
        <v>1</v>
      </c>
      <c r="O3436" s="29" t="s">
        <v>105</v>
      </c>
      <c r="P3436" s="33">
        <v>19</v>
      </c>
      <c r="Q3436" s="33" t="s">
        <v>62</v>
      </c>
      <c r="R3436" s="80" t="s">
        <v>95</v>
      </c>
      <c r="S3436" s="81" t="s">
        <v>64</v>
      </c>
      <c r="T3436" s="81" t="s">
        <v>51</v>
      </c>
      <c r="U3436" s="82" t="s">
        <v>65</v>
      </c>
      <c r="V3436" s="83">
        <v>0.8</v>
      </c>
      <c r="W3436" s="89">
        <v>0</v>
      </c>
      <c r="X3436" s="85">
        <v>1</v>
      </c>
      <c r="Y3436" s="86">
        <v>6.42</v>
      </c>
      <c r="Z3436" s="82">
        <v>5</v>
      </c>
      <c r="AA3436" s="87">
        <v>1.284</v>
      </c>
      <c r="AB3436" s="83">
        <v>7.1000000000000008E-2</v>
      </c>
      <c r="AC3436" s="89">
        <v>0</v>
      </c>
      <c r="AD3436" s="90">
        <v>43558</v>
      </c>
      <c r="AE3436" s="90">
        <v>43559</v>
      </c>
      <c r="AF3436" s="82">
        <v>1</v>
      </c>
      <c r="AG3436" s="84" t="s">
        <v>53</v>
      </c>
      <c r="AH3436" s="83">
        <v>0</v>
      </c>
      <c r="AI3436" s="89">
        <v>0</v>
      </c>
      <c r="AJ3436" s="89">
        <v>0</v>
      </c>
      <c r="AK3436" s="60" t="str">
        <f>+IF(Tabla1[[#This Row],[REQUEST_TY]]="SR MANTENIMIENTO CORRECTIVO", "EMERGENCIA", "OTROS")</f>
        <v>EMERGENCIA</v>
      </c>
      <c r="AL3436" s="6" t="str">
        <f>+_xlfn.IFS(Tabla1[[#This Row],[Veces obj]]&lt;=1,"0-1",Tabla1[[#This Row],[Veces obj]]&lt;=2,"1-2",Tabla1[[#This Row],[Veces obj]]&lt;=3,"2-3",TRUE,"&gt;3")</f>
        <v>1-2</v>
      </c>
      <c r="AM3436" s="60" t="str">
        <f>+_xlfn.IFS(MONTH(Tabla1[[#This Row],[MES]])&lt;=3,"Q1",MONTH(Tabla1[[#This Row],[MES]])&lt;=6,"Q2",MONTH(Tabla1[[#This Row],[MES]])&lt;=9,"Q3",TRUE,"Q4")</f>
        <v>Q2</v>
      </c>
      <c r="AN3436" s="15" t="str">
        <f>+IFERROR(VLOOKUP(Tabla1[[#This Row],[CUENTA]],CTAS[],2,0),"OTROS")</f>
        <v>OTROS</v>
      </c>
      <c r="AP3436" s="15" t="str">
        <f>+IFERROR(VLOOKUP(Tabla1[[#This Row],[EMPLEADO]],IS[],3,0),"OTROS")</f>
        <v>OTROS</v>
      </c>
      <c r="AQ3436" s="15" t="str">
        <f>+IFERROR(VLOOKUP(Tabla1[[#This Row],[EMPLEADO]],IS[[NÓMINA]:[INGENIERO]],2,0),"OTROS")</f>
        <v>OTROS</v>
      </c>
    </row>
    <row r="3437" spans="1:43" x14ac:dyDescent="0.25">
      <c r="A3437" s="28" t="s">
        <v>10019</v>
      </c>
      <c r="B3437" s="29">
        <v>1</v>
      </c>
      <c r="C3437" s="29" t="s">
        <v>10344</v>
      </c>
      <c r="D3437" s="30" t="s">
        <v>38</v>
      </c>
      <c r="E3437" s="31" t="s">
        <v>558</v>
      </c>
      <c r="F3437" s="31" t="s">
        <v>10345</v>
      </c>
      <c r="G3437" s="88" t="s">
        <v>10346</v>
      </c>
      <c r="H3437" s="29" t="s">
        <v>740</v>
      </c>
      <c r="I3437" s="32" t="s">
        <v>43</v>
      </c>
      <c r="J3437" s="29" t="s">
        <v>8</v>
      </c>
      <c r="K3437" s="33" t="s">
        <v>1236</v>
      </c>
      <c r="L3437" s="33" t="s">
        <v>2603</v>
      </c>
      <c r="M3437" s="29" t="s">
        <v>6142</v>
      </c>
      <c r="N3437" s="29">
        <v>0</v>
      </c>
      <c r="O3437" s="29" t="s">
        <v>47</v>
      </c>
      <c r="P3437" s="33">
        <v>160</v>
      </c>
      <c r="Q3437" s="33" t="s">
        <v>48</v>
      </c>
      <c r="R3437" s="80" t="s">
        <v>95</v>
      </c>
      <c r="S3437" s="81" t="s">
        <v>64</v>
      </c>
      <c r="T3437" s="81" t="s">
        <v>51</v>
      </c>
      <c r="U3437" s="82" t="s">
        <v>96</v>
      </c>
      <c r="V3437" s="83">
        <v>1.1000000000000001</v>
      </c>
      <c r="W3437" s="89">
        <v>1501.5000000000002</v>
      </c>
      <c r="X3437" s="85">
        <v>1</v>
      </c>
      <c r="Y3437" s="86">
        <v>1.75</v>
      </c>
      <c r="Z3437" s="82">
        <v>5</v>
      </c>
      <c r="AA3437" s="87">
        <v>0.35</v>
      </c>
      <c r="AB3437" s="83">
        <v>0</v>
      </c>
      <c r="AC3437" s="89">
        <v>0</v>
      </c>
      <c r="AD3437" s="90">
        <v>43558</v>
      </c>
      <c r="AE3437" s="90">
        <v>43559</v>
      </c>
      <c r="AF3437" s="82">
        <v>1</v>
      </c>
      <c r="AG3437" s="84" t="s">
        <v>53</v>
      </c>
      <c r="AH3437" s="83">
        <v>0</v>
      </c>
      <c r="AI3437" s="89">
        <v>0</v>
      </c>
      <c r="AJ3437" s="89">
        <v>0</v>
      </c>
      <c r="AK3437" s="60" t="str">
        <f>+IF(Tabla1[[#This Row],[REQUEST_TY]]="SR MANTENIMIENTO CORRECTIVO", "EMERGENCIA", "OTROS")</f>
        <v>EMERGENCIA</v>
      </c>
      <c r="AL3437" s="6" t="str">
        <f>+_xlfn.IFS(Tabla1[[#This Row],[Veces obj]]&lt;=1,"0-1",Tabla1[[#This Row],[Veces obj]]&lt;=2,"1-2",Tabla1[[#This Row],[Veces obj]]&lt;=3,"2-3",TRUE,"&gt;3")</f>
        <v>0-1</v>
      </c>
      <c r="AM3437" s="60" t="str">
        <f>+_xlfn.IFS(MONTH(Tabla1[[#This Row],[MES]])&lt;=3,"Q1",MONTH(Tabla1[[#This Row],[MES]])&lt;=6,"Q2",MONTH(Tabla1[[#This Row],[MES]])&lt;=9,"Q3",TRUE,"Q4")</f>
        <v>Q2</v>
      </c>
      <c r="AN3437" s="15" t="str">
        <f>+IFERROR(VLOOKUP(Tabla1[[#This Row],[CUENTA]],CTAS[],2,0),"OTROS")</f>
        <v>OTROS</v>
      </c>
      <c r="AP3437" s="15" t="str">
        <f>+IFERROR(VLOOKUP(Tabla1[[#This Row],[EMPLEADO]],IS[],3,0),"OTROS")</f>
        <v>OTROS</v>
      </c>
      <c r="AQ3437" s="15" t="str">
        <f>+IFERROR(VLOOKUP(Tabla1[[#This Row],[EMPLEADO]],IS[[NÓMINA]:[INGENIERO]],2,0),"OTROS")</f>
        <v>OTROS</v>
      </c>
    </row>
    <row r="3438" spans="1:43" x14ac:dyDescent="0.25">
      <c r="A3438" s="28" t="s">
        <v>10019</v>
      </c>
      <c r="B3438" s="29">
        <v>1</v>
      </c>
      <c r="C3438" s="29" t="s">
        <v>10347</v>
      </c>
      <c r="D3438" s="30" t="s">
        <v>38</v>
      </c>
      <c r="E3438" s="31" t="s">
        <v>275</v>
      </c>
      <c r="F3438" s="31" t="s">
        <v>10348</v>
      </c>
      <c r="G3438" s="88" t="s">
        <v>10349</v>
      </c>
      <c r="H3438" s="29" t="s">
        <v>70</v>
      </c>
      <c r="I3438" s="32" t="s">
        <v>43</v>
      </c>
      <c r="J3438" s="29" t="s">
        <v>8</v>
      </c>
      <c r="K3438" s="33" t="s">
        <v>234</v>
      </c>
      <c r="L3438" s="33" t="s">
        <v>93</v>
      </c>
      <c r="M3438" s="29" t="s">
        <v>94</v>
      </c>
      <c r="N3438" s="29">
        <v>1</v>
      </c>
      <c r="O3438" s="29" t="s">
        <v>47</v>
      </c>
      <c r="P3438" s="33">
        <v>134</v>
      </c>
      <c r="Q3438" s="33" t="s">
        <v>48</v>
      </c>
      <c r="R3438" s="80" t="s">
        <v>95</v>
      </c>
      <c r="S3438" s="81" t="s">
        <v>64</v>
      </c>
      <c r="T3438" s="81" t="s">
        <v>51</v>
      </c>
      <c r="U3438" s="82" t="s">
        <v>96</v>
      </c>
      <c r="V3438" s="83">
        <v>1.1000000000000001</v>
      </c>
      <c r="W3438" s="89">
        <v>0</v>
      </c>
      <c r="X3438" s="85">
        <v>1</v>
      </c>
      <c r="Y3438" s="86">
        <v>3.23</v>
      </c>
      <c r="Z3438" s="82">
        <v>5</v>
      </c>
      <c r="AA3438" s="87">
        <v>0.64600000000000002</v>
      </c>
      <c r="AB3438" s="83">
        <v>0</v>
      </c>
      <c r="AC3438" s="89">
        <v>0</v>
      </c>
      <c r="AD3438" s="90">
        <v>43558</v>
      </c>
      <c r="AE3438" s="90">
        <v>43559</v>
      </c>
      <c r="AF3438" s="82">
        <v>1</v>
      </c>
      <c r="AG3438" s="84" t="s">
        <v>53</v>
      </c>
      <c r="AH3438" s="83">
        <v>0</v>
      </c>
      <c r="AI3438" s="89">
        <v>0</v>
      </c>
      <c r="AJ3438" s="89">
        <v>0</v>
      </c>
      <c r="AK3438" s="60" t="str">
        <f>+IF(Tabla1[[#This Row],[REQUEST_TY]]="SR MANTENIMIENTO CORRECTIVO", "EMERGENCIA", "OTROS")</f>
        <v>EMERGENCIA</v>
      </c>
      <c r="AL3438" s="6" t="str">
        <f>+_xlfn.IFS(Tabla1[[#This Row],[Veces obj]]&lt;=1,"0-1",Tabla1[[#This Row],[Veces obj]]&lt;=2,"1-2",Tabla1[[#This Row],[Veces obj]]&lt;=3,"2-3",TRUE,"&gt;3")</f>
        <v>0-1</v>
      </c>
      <c r="AM3438" s="60" t="str">
        <f>+_xlfn.IFS(MONTH(Tabla1[[#This Row],[MES]])&lt;=3,"Q1",MONTH(Tabla1[[#This Row],[MES]])&lt;=6,"Q2",MONTH(Tabla1[[#This Row],[MES]])&lt;=9,"Q3",TRUE,"Q4")</f>
        <v>Q2</v>
      </c>
      <c r="AN3438" s="15" t="str">
        <f>+IFERROR(VLOOKUP(Tabla1[[#This Row],[CUENTA]],CTAS[],2,0),"OTROS")</f>
        <v>OTROS</v>
      </c>
      <c r="AP3438" s="15" t="str">
        <f>+IFERROR(VLOOKUP(Tabla1[[#This Row],[EMPLEADO]],IS[],3,0),"OTROS")</f>
        <v>OTROS</v>
      </c>
      <c r="AQ3438" s="15" t="str">
        <f>+IFERROR(VLOOKUP(Tabla1[[#This Row],[EMPLEADO]],IS[[NÓMINA]:[INGENIERO]],2,0),"OTROS")</f>
        <v>OTROS</v>
      </c>
    </row>
    <row r="3439" spans="1:43" x14ac:dyDescent="0.25">
      <c r="A3439" s="28" t="s">
        <v>10019</v>
      </c>
      <c r="B3439" s="29">
        <v>1</v>
      </c>
      <c r="C3439" s="29" t="s">
        <v>10350</v>
      </c>
      <c r="D3439" s="30" t="s">
        <v>38</v>
      </c>
      <c r="E3439" s="31" t="s">
        <v>636</v>
      </c>
      <c r="F3439" s="31" t="s">
        <v>10351</v>
      </c>
      <c r="G3439" s="88" t="s">
        <v>9959</v>
      </c>
      <c r="H3439" s="29" t="s">
        <v>10274</v>
      </c>
      <c r="I3439" s="32" t="s">
        <v>43</v>
      </c>
      <c r="J3439" s="29" t="s">
        <v>8</v>
      </c>
      <c r="K3439" s="33" t="s">
        <v>495</v>
      </c>
      <c r="L3439" s="33" t="s">
        <v>496</v>
      </c>
      <c r="M3439" s="29" t="s">
        <v>46</v>
      </c>
      <c r="N3439" s="29">
        <v>0</v>
      </c>
      <c r="O3439" s="29" t="s">
        <v>47</v>
      </c>
      <c r="P3439" s="33">
        <v>5</v>
      </c>
      <c r="Q3439" s="33" t="s">
        <v>207</v>
      </c>
      <c r="R3439" s="80" t="s">
        <v>153</v>
      </c>
      <c r="S3439" s="81" t="s">
        <v>50</v>
      </c>
      <c r="T3439" s="81" t="s">
        <v>51</v>
      </c>
      <c r="U3439" s="82" t="s">
        <v>486</v>
      </c>
      <c r="V3439" s="83">
        <v>0</v>
      </c>
      <c r="W3439" s="89">
        <v>0</v>
      </c>
      <c r="X3439" s="85">
        <v>1</v>
      </c>
      <c r="Y3439" s="86">
        <v>2.2200000000000002</v>
      </c>
      <c r="Z3439" s="82">
        <v>5</v>
      </c>
      <c r="AA3439" s="87">
        <v>0.44400000000000006</v>
      </c>
      <c r="AB3439" s="83">
        <v>0</v>
      </c>
      <c r="AC3439" s="89">
        <v>0</v>
      </c>
      <c r="AD3439" s="90">
        <v>43558</v>
      </c>
      <c r="AE3439" s="90">
        <v>43559</v>
      </c>
      <c r="AF3439" s="82">
        <v>1</v>
      </c>
      <c r="AG3439" s="84" t="s">
        <v>53</v>
      </c>
      <c r="AH3439" s="83">
        <v>0</v>
      </c>
      <c r="AI3439" s="89">
        <v>0</v>
      </c>
      <c r="AJ3439" s="89">
        <v>0</v>
      </c>
      <c r="AK3439" s="60" t="str">
        <f>+IF(Tabla1[[#This Row],[REQUEST_TY]]="SR MANTENIMIENTO CORRECTIVO", "EMERGENCIA", "OTROS")</f>
        <v>EMERGENCIA</v>
      </c>
      <c r="AL3439" s="6" t="str">
        <f>+_xlfn.IFS(Tabla1[[#This Row],[Veces obj]]&lt;=1,"0-1",Tabla1[[#This Row],[Veces obj]]&lt;=2,"1-2",Tabla1[[#This Row],[Veces obj]]&lt;=3,"2-3",TRUE,"&gt;3")</f>
        <v>0-1</v>
      </c>
      <c r="AM3439" s="60" t="str">
        <f>+_xlfn.IFS(MONTH(Tabla1[[#This Row],[MES]])&lt;=3,"Q1",MONTH(Tabla1[[#This Row],[MES]])&lt;=6,"Q2",MONTH(Tabla1[[#This Row],[MES]])&lt;=9,"Q3",TRUE,"Q4")</f>
        <v>Q2</v>
      </c>
      <c r="AN3439" s="15" t="str">
        <f>+IFERROR(VLOOKUP(Tabla1[[#This Row],[CUENTA]],CTAS[],2,0),"OTROS")</f>
        <v>OTROS</v>
      </c>
      <c r="AP3439" s="15" t="str">
        <f>+IFERROR(VLOOKUP(Tabla1[[#This Row],[EMPLEADO]],IS[],3,0),"OTROS")</f>
        <v>OTROS</v>
      </c>
      <c r="AQ3439" s="15" t="str">
        <f>+IFERROR(VLOOKUP(Tabla1[[#This Row],[EMPLEADO]],IS[[NÓMINA]:[INGENIERO]],2,0),"OTROS")</f>
        <v>OTROS</v>
      </c>
    </row>
    <row r="3440" spans="1:43" x14ac:dyDescent="0.25">
      <c r="A3440" s="28" t="s">
        <v>10019</v>
      </c>
      <c r="B3440" s="29">
        <v>1</v>
      </c>
      <c r="C3440" s="29" t="s">
        <v>10352</v>
      </c>
      <c r="D3440" s="30" t="s">
        <v>38</v>
      </c>
      <c r="E3440" s="31" t="s">
        <v>720</v>
      </c>
      <c r="F3440" s="31" t="s">
        <v>10353</v>
      </c>
      <c r="G3440" s="88" t="s">
        <v>2901</v>
      </c>
      <c r="H3440" s="29" t="s">
        <v>409</v>
      </c>
      <c r="I3440" s="32" t="s">
        <v>43</v>
      </c>
      <c r="J3440" s="29" t="s">
        <v>8</v>
      </c>
      <c r="K3440" s="33" t="s">
        <v>59</v>
      </c>
      <c r="L3440" s="33" t="s">
        <v>410</v>
      </c>
      <c r="M3440" s="29" t="s">
        <v>411</v>
      </c>
      <c r="N3440" s="29">
        <v>0</v>
      </c>
      <c r="O3440" s="29" t="s">
        <v>47</v>
      </c>
      <c r="P3440" s="33">
        <v>84</v>
      </c>
      <c r="Q3440" s="33" t="s">
        <v>48</v>
      </c>
      <c r="R3440" s="80" t="s">
        <v>242</v>
      </c>
      <c r="S3440" s="81" t="s">
        <v>64</v>
      </c>
      <c r="T3440" s="81" t="s">
        <v>51</v>
      </c>
      <c r="U3440" s="82" t="s">
        <v>96</v>
      </c>
      <c r="V3440" s="83">
        <v>1.1000000000000001</v>
      </c>
      <c r="W3440" s="89">
        <v>1501.5000000000002</v>
      </c>
      <c r="X3440" s="85">
        <v>1</v>
      </c>
      <c r="Y3440" s="86">
        <v>0.55000000000000004</v>
      </c>
      <c r="Z3440" s="82">
        <v>5</v>
      </c>
      <c r="AA3440" s="87">
        <v>0.11000000000000001</v>
      </c>
      <c r="AB3440" s="83">
        <v>0</v>
      </c>
      <c r="AC3440" s="89">
        <v>0</v>
      </c>
      <c r="AD3440" s="90">
        <v>43559</v>
      </c>
      <c r="AE3440" s="90">
        <v>43559</v>
      </c>
      <c r="AF3440" s="82">
        <v>0</v>
      </c>
      <c r="AG3440" s="84" t="s">
        <v>53</v>
      </c>
      <c r="AH3440" s="83">
        <v>0</v>
      </c>
      <c r="AI3440" s="89">
        <v>0</v>
      </c>
      <c r="AJ3440" s="89">
        <v>0</v>
      </c>
      <c r="AK3440" s="60" t="str">
        <f>+IF(Tabla1[[#This Row],[REQUEST_TY]]="SR MANTENIMIENTO CORRECTIVO", "EMERGENCIA", "OTROS")</f>
        <v>EMERGENCIA</v>
      </c>
      <c r="AL3440" s="6" t="str">
        <f>+_xlfn.IFS(Tabla1[[#This Row],[Veces obj]]&lt;=1,"0-1",Tabla1[[#This Row],[Veces obj]]&lt;=2,"1-2",Tabla1[[#This Row],[Veces obj]]&lt;=3,"2-3",TRUE,"&gt;3")</f>
        <v>0-1</v>
      </c>
      <c r="AM3440" s="60" t="str">
        <f>+_xlfn.IFS(MONTH(Tabla1[[#This Row],[MES]])&lt;=3,"Q1",MONTH(Tabla1[[#This Row],[MES]])&lt;=6,"Q2",MONTH(Tabla1[[#This Row],[MES]])&lt;=9,"Q3",TRUE,"Q4")</f>
        <v>Q2</v>
      </c>
      <c r="AN3440" s="15" t="str">
        <f>+IFERROR(VLOOKUP(Tabla1[[#This Row],[CUENTA]],CTAS[],2,0),"OTROS")</f>
        <v>OTROS</v>
      </c>
      <c r="AP3440" s="15" t="str">
        <f>+IFERROR(VLOOKUP(Tabla1[[#This Row],[EMPLEADO]],IS[],3,0),"OTROS")</f>
        <v>OTROS</v>
      </c>
      <c r="AQ3440" s="15" t="str">
        <f>+IFERROR(VLOOKUP(Tabla1[[#This Row],[EMPLEADO]],IS[[NÓMINA]:[INGENIERO]],2,0),"OTROS")</f>
        <v>OTROS</v>
      </c>
    </row>
    <row r="3441" spans="1:43" x14ac:dyDescent="0.25">
      <c r="A3441" s="28" t="s">
        <v>10019</v>
      </c>
      <c r="B3441" s="29">
        <v>1</v>
      </c>
      <c r="C3441" s="29" t="s">
        <v>10354</v>
      </c>
      <c r="D3441" s="30" t="s">
        <v>38</v>
      </c>
      <c r="E3441" s="31" t="s">
        <v>888</v>
      </c>
      <c r="F3441" s="31" t="s">
        <v>10355</v>
      </c>
      <c r="G3441" s="88" t="s">
        <v>3024</v>
      </c>
      <c r="H3441" s="29" t="s">
        <v>266</v>
      </c>
      <c r="I3441" s="32" t="s">
        <v>43</v>
      </c>
      <c r="J3441" s="29" t="s">
        <v>8</v>
      </c>
      <c r="K3441" s="33" t="s">
        <v>240</v>
      </c>
      <c r="L3441" s="33" t="s">
        <v>892</v>
      </c>
      <c r="M3441" s="29" t="s">
        <v>94</v>
      </c>
      <c r="N3441" s="29">
        <v>0</v>
      </c>
      <c r="O3441" s="29" t="s">
        <v>47</v>
      </c>
      <c r="P3441" s="33">
        <v>88</v>
      </c>
      <c r="Q3441" s="33" t="s">
        <v>48</v>
      </c>
      <c r="R3441" s="80" t="s">
        <v>49</v>
      </c>
      <c r="S3441" s="81" t="s">
        <v>50</v>
      </c>
      <c r="T3441" s="81" t="s">
        <v>51</v>
      </c>
      <c r="U3441" s="82" t="s">
        <v>52</v>
      </c>
      <c r="V3441" s="83">
        <v>1.05</v>
      </c>
      <c r="W3441" s="89">
        <v>750.75000000000011</v>
      </c>
      <c r="X3441" s="85">
        <v>1</v>
      </c>
      <c r="Y3441" s="86">
        <v>1.58</v>
      </c>
      <c r="Z3441" s="82">
        <v>5</v>
      </c>
      <c r="AA3441" s="87">
        <v>0.316</v>
      </c>
      <c r="AB3441" s="83">
        <v>0</v>
      </c>
      <c r="AC3441" s="89">
        <v>0</v>
      </c>
      <c r="AD3441" s="90">
        <v>43559</v>
      </c>
      <c r="AE3441" s="90">
        <v>43559</v>
      </c>
      <c r="AF3441" s="82">
        <v>0</v>
      </c>
      <c r="AG3441" s="84" t="s">
        <v>53</v>
      </c>
      <c r="AH3441" s="83">
        <v>0</v>
      </c>
      <c r="AI3441" s="89">
        <v>0</v>
      </c>
      <c r="AJ3441" s="89">
        <v>0</v>
      </c>
      <c r="AK3441" s="60" t="str">
        <f>+IF(Tabla1[[#This Row],[REQUEST_TY]]="SR MANTENIMIENTO CORRECTIVO", "EMERGENCIA", "OTROS")</f>
        <v>EMERGENCIA</v>
      </c>
      <c r="AL3441" s="6" t="str">
        <f>+_xlfn.IFS(Tabla1[[#This Row],[Veces obj]]&lt;=1,"0-1",Tabla1[[#This Row],[Veces obj]]&lt;=2,"1-2",Tabla1[[#This Row],[Veces obj]]&lt;=3,"2-3",TRUE,"&gt;3")</f>
        <v>0-1</v>
      </c>
      <c r="AM3441" s="60" t="str">
        <f>+_xlfn.IFS(MONTH(Tabla1[[#This Row],[MES]])&lt;=3,"Q1",MONTH(Tabla1[[#This Row],[MES]])&lt;=6,"Q2",MONTH(Tabla1[[#This Row],[MES]])&lt;=9,"Q3",TRUE,"Q4")</f>
        <v>Q2</v>
      </c>
      <c r="AN3441" s="15" t="str">
        <f>+IFERROR(VLOOKUP(Tabla1[[#This Row],[CUENTA]],CTAS[],2,0),"OTROS")</f>
        <v>OTROS</v>
      </c>
      <c r="AP3441" s="15" t="str">
        <f>+IFERROR(VLOOKUP(Tabla1[[#This Row],[EMPLEADO]],IS[],3,0),"OTROS")</f>
        <v>JUAREZ</v>
      </c>
      <c r="AQ3441" s="15" t="str">
        <f>+IFERROR(VLOOKUP(Tabla1[[#This Row],[EMPLEADO]],IS[[NÓMINA]:[INGENIERO]],2,0),"OTROS")</f>
        <v>CESAR MAR</v>
      </c>
    </row>
    <row r="3442" spans="1:43" x14ac:dyDescent="0.25">
      <c r="A3442" s="28" t="s">
        <v>10019</v>
      </c>
      <c r="B3442" s="29">
        <v>1</v>
      </c>
      <c r="C3442" s="29" t="s">
        <v>10356</v>
      </c>
      <c r="D3442" s="30" t="s">
        <v>38</v>
      </c>
      <c r="E3442" s="31" t="s">
        <v>133</v>
      </c>
      <c r="F3442" s="31" t="s">
        <v>10357</v>
      </c>
      <c r="G3442" s="88" t="s">
        <v>3343</v>
      </c>
      <c r="H3442" s="29" t="s">
        <v>136</v>
      </c>
      <c r="I3442" s="32" t="s">
        <v>43</v>
      </c>
      <c r="J3442" s="29" t="s">
        <v>8</v>
      </c>
      <c r="K3442" s="33" t="s">
        <v>59</v>
      </c>
      <c r="L3442" s="33" t="s">
        <v>3344</v>
      </c>
      <c r="M3442" s="29" t="s">
        <v>736</v>
      </c>
      <c r="N3442" s="29">
        <v>0</v>
      </c>
      <c r="O3442" s="29" t="s">
        <v>47</v>
      </c>
      <c r="P3442" s="33">
        <v>5</v>
      </c>
      <c r="Q3442" s="33" t="s">
        <v>207</v>
      </c>
      <c r="R3442" s="80" t="s">
        <v>138</v>
      </c>
      <c r="S3442" s="81" t="s">
        <v>139</v>
      </c>
      <c r="T3442" s="81" t="s">
        <v>51</v>
      </c>
      <c r="U3442" s="82" t="s">
        <v>879</v>
      </c>
      <c r="V3442" s="83">
        <v>0.6</v>
      </c>
      <c r="W3442" s="89">
        <v>943.80000000000007</v>
      </c>
      <c r="X3442" s="85">
        <v>1</v>
      </c>
      <c r="Y3442" s="86">
        <v>0</v>
      </c>
      <c r="Z3442" s="82">
        <v>4</v>
      </c>
      <c r="AA3442" s="87">
        <v>0</v>
      </c>
      <c r="AB3442" s="83">
        <v>0</v>
      </c>
      <c r="AC3442" s="89">
        <v>0</v>
      </c>
      <c r="AD3442" s="90">
        <v>43559</v>
      </c>
      <c r="AE3442" s="90">
        <v>43559</v>
      </c>
      <c r="AF3442" s="82">
        <v>0</v>
      </c>
      <c r="AG3442" s="84" t="s">
        <v>53</v>
      </c>
      <c r="AH3442" s="83">
        <v>0</v>
      </c>
      <c r="AI3442" s="89">
        <v>0</v>
      </c>
      <c r="AJ3442" s="89">
        <v>0</v>
      </c>
      <c r="AK3442" s="60" t="str">
        <f>+IF(Tabla1[[#This Row],[REQUEST_TY]]="SR MANTENIMIENTO CORRECTIVO", "EMERGENCIA", "OTROS")</f>
        <v>EMERGENCIA</v>
      </c>
      <c r="AL3442" s="6" t="str">
        <f>+_xlfn.IFS(Tabla1[[#This Row],[Veces obj]]&lt;=1,"0-1",Tabla1[[#This Row],[Veces obj]]&lt;=2,"1-2",Tabla1[[#This Row],[Veces obj]]&lt;=3,"2-3",TRUE,"&gt;3")</f>
        <v>0-1</v>
      </c>
      <c r="AM3442" s="60" t="str">
        <f>+_xlfn.IFS(MONTH(Tabla1[[#This Row],[MES]])&lt;=3,"Q1",MONTH(Tabla1[[#This Row],[MES]])&lt;=6,"Q2",MONTH(Tabla1[[#This Row],[MES]])&lt;=9,"Q3",TRUE,"Q4")</f>
        <v>Q2</v>
      </c>
      <c r="AN3442" s="15" t="str">
        <f>+IFERROR(VLOOKUP(Tabla1[[#This Row],[CUENTA]],CTAS[],2,0),"OTROS")</f>
        <v>OTROS</v>
      </c>
      <c r="AP3442" s="15" t="str">
        <f>+IFERROR(VLOOKUP(Tabla1[[#This Row],[EMPLEADO]],IS[],3,0),"OTROS")</f>
        <v>OTROS</v>
      </c>
      <c r="AQ3442" s="15" t="str">
        <f>+IFERROR(VLOOKUP(Tabla1[[#This Row],[EMPLEADO]],IS[[NÓMINA]:[INGENIERO]],2,0),"OTROS")</f>
        <v>OTROS</v>
      </c>
    </row>
    <row r="3443" spans="1:43" x14ac:dyDescent="0.25">
      <c r="A3443" s="28" t="s">
        <v>10019</v>
      </c>
      <c r="B3443" s="29">
        <v>1</v>
      </c>
      <c r="C3443" s="29" t="s">
        <v>10358</v>
      </c>
      <c r="D3443" s="30" t="s">
        <v>38</v>
      </c>
      <c r="E3443" s="31" t="s">
        <v>725</v>
      </c>
      <c r="F3443" s="31" t="s">
        <v>10359</v>
      </c>
      <c r="G3443" s="88" t="s">
        <v>1860</v>
      </c>
      <c r="H3443" s="29" t="s">
        <v>691</v>
      </c>
      <c r="I3443" s="32" t="s">
        <v>43</v>
      </c>
      <c r="J3443" s="29" t="s">
        <v>8</v>
      </c>
      <c r="K3443" s="33" t="s">
        <v>102</v>
      </c>
      <c r="L3443" s="33" t="s">
        <v>753</v>
      </c>
      <c r="M3443" s="29" t="s">
        <v>215</v>
      </c>
      <c r="N3443" s="29">
        <v>0</v>
      </c>
      <c r="O3443" s="29" t="s">
        <v>47</v>
      </c>
      <c r="P3443" s="33">
        <v>6</v>
      </c>
      <c r="Q3443" s="33" t="s">
        <v>207</v>
      </c>
      <c r="R3443" s="80" t="s">
        <v>223</v>
      </c>
      <c r="S3443" s="81" t="s">
        <v>139</v>
      </c>
      <c r="T3443" s="81" t="s">
        <v>51</v>
      </c>
      <c r="U3443" s="82" t="s">
        <v>879</v>
      </c>
      <c r="V3443" s="83">
        <v>0.6</v>
      </c>
      <c r="W3443" s="89">
        <v>943.80000000000007</v>
      </c>
      <c r="X3443" s="85">
        <v>1</v>
      </c>
      <c r="Y3443" s="86">
        <v>0.57999999999999996</v>
      </c>
      <c r="Z3443" s="82">
        <v>4</v>
      </c>
      <c r="AA3443" s="87">
        <v>0.14499999999999999</v>
      </c>
      <c r="AB3443" s="83">
        <v>0</v>
      </c>
      <c r="AC3443" s="89">
        <v>0</v>
      </c>
      <c r="AD3443" s="90">
        <v>43559</v>
      </c>
      <c r="AE3443" s="90">
        <v>43559</v>
      </c>
      <c r="AF3443" s="82">
        <v>0</v>
      </c>
      <c r="AG3443" s="84" t="s">
        <v>53</v>
      </c>
      <c r="AH3443" s="83">
        <v>0</v>
      </c>
      <c r="AI3443" s="89">
        <v>0</v>
      </c>
      <c r="AJ3443" s="89">
        <v>0</v>
      </c>
      <c r="AK3443" s="60" t="str">
        <f>+IF(Tabla1[[#This Row],[REQUEST_TY]]="SR MANTENIMIENTO CORRECTIVO", "EMERGENCIA", "OTROS")</f>
        <v>EMERGENCIA</v>
      </c>
      <c r="AL3443" s="6" t="str">
        <f>+_xlfn.IFS(Tabla1[[#This Row],[Veces obj]]&lt;=1,"0-1",Tabla1[[#This Row],[Veces obj]]&lt;=2,"1-2",Tabla1[[#This Row],[Veces obj]]&lt;=3,"2-3",TRUE,"&gt;3")</f>
        <v>0-1</v>
      </c>
      <c r="AM3443" s="60" t="str">
        <f>+_xlfn.IFS(MONTH(Tabla1[[#This Row],[MES]])&lt;=3,"Q1",MONTH(Tabla1[[#This Row],[MES]])&lt;=6,"Q2",MONTH(Tabla1[[#This Row],[MES]])&lt;=9,"Q3",TRUE,"Q4")</f>
        <v>Q2</v>
      </c>
      <c r="AN3443" s="15" t="str">
        <f>+IFERROR(VLOOKUP(Tabla1[[#This Row],[CUENTA]],CTAS[],2,0),"OTROS")</f>
        <v>OTROS</v>
      </c>
      <c r="AP3443" s="15" t="str">
        <f>+IFERROR(VLOOKUP(Tabla1[[#This Row],[EMPLEADO]],IS[],3,0),"OTROS")</f>
        <v>OTROS</v>
      </c>
      <c r="AQ3443" s="15" t="str">
        <f>+IFERROR(VLOOKUP(Tabla1[[#This Row],[EMPLEADO]],IS[[NÓMINA]:[INGENIERO]],2,0),"OTROS")</f>
        <v>OTROS</v>
      </c>
    </row>
    <row r="3444" spans="1:43" x14ac:dyDescent="0.25">
      <c r="A3444" s="28" t="s">
        <v>10019</v>
      </c>
      <c r="B3444" s="29">
        <v>1</v>
      </c>
      <c r="C3444" s="29" t="s">
        <v>10360</v>
      </c>
      <c r="D3444" s="30" t="s">
        <v>9041</v>
      </c>
      <c r="E3444" s="31" t="s">
        <v>89</v>
      </c>
      <c r="F3444" s="31" t="s">
        <v>10361</v>
      </c>
      <c r="G3444" s="88" t="s">
        <v>3954</v>
      </c>
      <c r="H3444" s="29" t="s">
        <v>70</v>
      </c>
      <c r="I3444" s="32" t="s">
        <v>43</v>
      </c>
      <c r="J3444" s="29" t="s">
        <v>8</v>
      </c>
      <c r="K3444" s="33" t="s">
        <v>169</v>
      </c>
      <c r="L3444" s="33" t="s">
        <v>170</v>
      </c>
      <c r="M3444" s="29" t="s">
        <v>73</v>
      </c>
      <c r="N3444" s="29">
        <v>0</v>
      </c>
      <c r="O3444" s="29" t="s">
        <v>47</v>
      </c>
      <c r="P3444" s="33" t="s">
        <v>822</v>
      </c>
      <c r="Q3444" s="33" t="s">
        <v>48</v>
      </c>
      <c r="R3444" s="80" t="s">
        <v>95</v>
      </c>
      <c r="S3444" s="81" t="s">
        <v>64</v>
      </c>
      <c r="T3444" s="81" t="s">
        <v>51</v>
      </c>
      <c r="U3444" s="82" t="s">
        <v>96</v>
      </c>
      <c r="V3444" s="83">
        <v>1</v>
      </c>
      <c r="W3444" s="89">
        <v>1365</v>
      </c>
      <c r="X3444" s="85">
        <v>0</v>
      </c>
      <c r="Y3444" s="86">
        <v>5</v>
      </c>
      <c r="Z3444" s="82">
        <v>5</v>
      </c>
      <c r="AA3444" s="87">
        <v>1</v>
      </c>
      <c r="AB3444" s="83">
        <v>0</v>
      </c>
      <c r="AC3444" s="89">
        <v>0</v>
      </c>
      <c r="AD3444" s="90">
        <v>43558</v>
      </c>
      <c r="AE3444" s="90">
        <v>43559</v>
      </c>
      <c r="AF3444" s="82">
        <v>1</v>
      </c>
      <c r="AG3444" s="84" t="s">
        <v>53</v>
      </c>
      <c r="AH3444" s="83">
        <v>0</v>
      </c>
      <c r="AI3444" s="89">
        <v>0</v>
      </c>
      <c r="AJ3444" s="89">
        <v>0</v>
      </c>
      <c r="AK3444" s="60" t="str">
        <f>+IF(Tabla1[[#This Row],[REQUEST_TY]]="SR MANTENIMIENTO CORRECTIVO", "EMERGENCIA", "OTROS")</f>
        <v>OTROS</v>
      </c>
      <c r="AL3444" s="6" t="str">
        <f>+_xlfn.IFS(Tabla1[[#This Row],[Veces obj]]&lt;=1,"0-1",Tabla1[[#This Row],[Veces obj]]&lt;=2,"1-2",Tabla1[[#This Row],[Veces obj]]&lt;=3,"2-3",TRUE,"&gt;3")</f>
        <v>0-1</v>
      </c>
      <c r="AM3444" s="60" t="str">
        <f>+_xlfn.IFS(MONTH(Tabla1[[#This Row],[MES]])&lt;=3,"Q1",MONTH(Tabla1[[#This Row],[MES]])&lt;=6,"Q2",MONTH(Tabla1[[#This Row],[MES]])&lt;=9,"Q3",TRUE,"Q4")</f>
        <v>Q2</v>
      </c>
      <c r="AN3444" s="15" t="str">
        <f>+IFERROR(VLOOKUP(Tabla1[[#This Row],[CUENTA]],CTAS[],2,0),"OTROS")</f>
        <v>OTROS</v>
      </c>
      <c r="AP3444" s="15" t="str">
        <f>+IFERROR(VLOOKUP(Tabla1[[#This Row],[EMPLEADO]],IS[],3,0),"OTROS")</f>
        <v>OTROS</v>
      </c>
      <c r="AQ3444" s="15" t="str">
        <f>+IFERROR(VLOOKUP(Tabla1[[#This Row],[EMPLEADO]],IS[[NÓMINA]:[INGENIERO]],2,0),"OTROS")</f>
        <v>OTROS</v>
      </c>
    </row>
    <row r="3445" spans="1:43" x14ac:dyDescent="0.25">
      <c r="A3445" s="28" t="s">
        <v>10019</v>
      </c>
      <c r="B3445" s="29">
        <v>1</v>
      </c>
      <c r="C3445" s="29" t="s">
        <v>10362</v>
      </c>
      <c r="D3445" s="30" t="s">
        <v>3370</v>
      </c>
      <c r="E3445" s="31" t="s">
        <v>558</v>
      </c>
      <c r="F3445" s="31" t="s">
        <v>9762</v>
      </c>
      <c r="G3445" s="88" t="s">
        <v>10363</v>
      </c>
      <c r="H3445" s="29" t="s">
        <v>70</v>
      </c>
      <c r="I3445" s="32" t="s">
        <v>43</v>
      </c>
      <c r="J3445" s="29" t="s">
        <v>8</v>
      </c>
      <c r="K3445" s="33" t="s">
        <v>71</v>
      </c>
      <c r="L3445" s="33" t="s">
        <v>170</v>
      </c>
      <c r="M3445" s="29" t="s">
        <v>94</v>
      </c>
      <c r="N3445" s="29">
        <v>0</v>
      </c>
      <c r="O3445" s="29" t="s">
        <v>47</v>
      </c>
      <c r="P3445" s="33" t="s">
        <v>822</v>
      </c>
      <c r="Q3445" s="33" t="s">
        <v>48</v>
      </c>
      <c r="R3445" s="80" t="s">
        <v>95</v>
      </c>
      <c r="S3445" s="81" t="s">
        <v>64</v>
      </c>
      <c r="T3445" s="81" t="s">
        <v>51</v>
      </c>
      <c r="U3445" s="82" t="s">
        <v>96</v>
      </c>
      <c r="V3445" s="83">
        <v>1</v>
      </c>
      <c r="W3445" s="89">
        <v>2047.5</v>
      </c>
      <c r="X3445" s="85">
        <v>0</v>
      </c>
      <c r="Y3445" s="86">
        <v>5</v>
      </c>
      <c r="Z3445" s="82">
        <v>5</v>
      </c>
      <c r="AA3445" s="87">
        <v>1</v>
      </c>
      <c r="AB3445" s="83">
        <v>0</v>
      </c>
      <c r="AC3445" s="89">
        <v>0</v>
      </c>
      <c r="AD3445" s="90">
        <v>43558</v>
      </c>
      <c r="AE3445" s="90">
        <v>43559</v>
      </c>
      <c r="AF3445" s="82">
        <v>1</v>
      </c>
      <c r="AG3445" s="84" t="s">
        <v>53</v>
      </c>
      <c r="AH3445" s="83">
        <v>0</v>
      </c>
      <c r="AI3445" s="89">
        <v>0</v>
      </c>
      <c r="AJ3445" s="89">
        <v>0</v>
      </c>
      <c r="AK3445" s="60" t="str">
        <f>+IF(Tabla1[[#This Row],[REQUEST_TY]]="SR MANTENIMIENTO CORRECTIVO", "EMERGENCIA", "OTROS")</f>
        <v>OTROS</v>
      </c>
      <c r="AL3445" s="6" t="str">
        <f>+_xlfn.IFS(Tabla1[[#This Row],[Veces obj]]&lt;=1,"0-1",Tabla1[[#This Row],[Veces obj]]&lt;=2,"1-2",Tabla1[[#This Row],[Veces obj]]&lt;=3,"2-3",TRUE,"&gt;3")</f>
        <v>0-1</v>
      </c>
      <c r="AM3445" s="60" t="str">
        <f>+_xlfn.IFS(MONTH(Tabla1[[#This Row],[MES]])&lt;=3,"Q1",MONTH(Tabla1[[#This Row],[MES]])&lt;=6,"Q2",MONTH(Tabla1[[#This Row],[MES]])&lt;=9,"Q3",TRUE,"Q4")</f>
        <v>Q2</v>
      </c>
      <c r="AN3445" s="15" t="str">
        <f>+IFERROR(VLOOKUP(Tabla1[[#This Row],[CUENTA]],CTAS[],2,0),"OTROS")</f>
        <v>OTROS</v>
      </c>
      <c r="AP3445" s="15" t="str">
        <f>+IFERROR(VLOOKUP(Tabla1[[#This Row],[EMPLEADO]],IS[],3,0),"OTROS")</f>
        <v>OTROS</v>
      </c>
      <c r="AQ3445" s="15" t="str">
        <f>+IFERROR(VLOOKUP(Tabla1[[#This Row],[EMPLEADO]],IS[[NÓMINA]:[INGENIERO]],2,0),"OTROS")</f>
        <v>OTROS</v>
      </c>
    </row>
    <row r="3446" spans="1:43" x14ac:dyDescent="0.25">
      <c r="A3446" s="28" t="s">
        <v>10019</v>
      </c>
      <c r="B3446" s="29">
        <v>1</v>
      </c>
      <c r="C3446" s="29" t="s">
        <v>10364</v>
      </c>
      <c r="D3446" s="30" t="s">
        <v>3370</v>
      </c>
      <c r="E3446" s="31" t="s">
        <v>558</v>
      </c>
      <c r="F3446" s="31" t="s">
        <v>10365</v>
      </c>
      <c r="G3446" s="88" t="s">
        <v>10363</v>
      </c>
      <c r="H3446" s="29" t="s">
        <v>70</v>
      </c>
      <c r="I3446" s="32" t="s">
        <v>43</v>
      </c>
      <c r="J3446" s="29" t="s">
        <v>8</v>
      </c>
      <c r="K3446" s="33" t="s">
        <v>71</v>
      </c>
      <c r="L3446" s="33" t="s">
        <v>170</v>
      </c>
      <c r="M3446" s="29" t="s">
        <v>94</v>
      </c>
      <c r="N3446" s="29">
        <v>0</v>
      </c>
      <c r="O3446" s="29" t="s">
        <v>47</v>
      </c>
      <c r="P3446" s="33" t="s">
        <v>822</v>
      </c>
      <c r="Q3446" s="33" t="s">
        <v>48</v>
      </c>
      <c r="R3446" s="80" t="s">
        <v>95</v>
      </c>
      <c r="S3446" s="81" t="s">
        <v>64</v>
      </c>
      <c r="T3446" s="81" t="s">
        <v>51</v>
      </c>
      <c r="U3446" s="82" t="s">
        <v>96</v>
      </c>
      <c r="V3446" s="83">
        <v>1</v>
      </c>
      <c r="W3446" s="89">
        <v>2047.5</v>
      </c>
      <c r="X3446" s="85">
        <v>0</v>
      </c>
      <c r="Y3446" s="86">
        <v>5</v>
      </c>
      <c r="Z3446" s="82">
        <v>5</v>
      </c>
      <c r="AA3446" s="87">
        <v>1</v>
      </c>
      <c r="AB3446" s="83">
        <v>0</v>
      </c>
      <c r="AC3446" s="89">
        <v>0</v>
      </c>
      <c r="AD3446" s="90">
        <v>43558</v>
      </c>
      <c r="AE3446" s="90">
        <v>43559</v>
      </c>
      <c r="AF3446" s="82">
        <v>1</v>
      </c>
      <c r="AG3446" s="84" t="s">
        <v>53</v>
      </c>
      <c r="AH3446" s="83">
        <v>0</v>
      </c>
      <c r="AI3446" s="89">
        <v>0</v>
      </c>
      <c r="AJ3446" s="89">
        <v>0</v>
      </c>
      <c r="AK3446" s="60" t="str">
        <f>+IF(Tabla1[[#This Row],[REQUEST_TY]]="SR MANTENIMIENTO CORRECTIVO", "EMERGENCIA", "OTROS")</f>
        <v>OTROS</v>
      </c>
      <c r="AL3446" s="6" t="str">
        <f>+_xlfn.IFS(Tabla1[[#This Row],[Veces obj]]&lt;=1,"0-1",Tabla1[[#This Row],[Veces obj]]&lt;=2,"1-2",Tabla1[[#This Row],[Veces obj]]&lt;=3,"2-3",TRUE,"&gt;3")</f>
        <v>0-1</v>
      </c>
      <c r="AM3446" s="60" t="str">
        <f>+_xlfn.IFS(MONTH(Tabla1[[#This Row],[MES]])&lt;=3,"Q1",MONTH(Tabla1[[#This Row],[MES]])&lt;=6,"Q2",MONTH(Tabla1[[#This Row],[MES]])&lt;=9,"Q3",TRUE,"Q4")</f>
        <v>Q2</v>
      </c>
      <c r="AN3446" s="15" t="str">
        <f>+IFERROR(VLOOKUP(Tabla1[[#This Row],[CUENTA]],CTAS[],2,0),"OTROS")</f>
        <v>OTROS</v>
      </c>
      <c r="AP3446" s="15" t="str">
        <f>+IFERROR(VLOOKUP(Tabla1[[#This Row],[EMPLEADO]],IS[],3,0),"OTROS")</f>
        <v>OTROS</v>
      </c>
      <c r="AQ3446" s="15" t="str">
        <f>+IFERROR(VLOOKUP(Tabla1[[#This Row],[EMPLEADO]],IS[[NÓMINA]:[INGENIERO]],2,0),"OTROS")</f>
        <v>OTROS</v>
      </c>
    </row>
    <row r="3447" spans="1:43" x14ac:dyDescent="0.25">
      <c r="A3447" s="28" t="s">
        <v>10019</v>
      </c>
      <c r="B3447" s="29">
        <v>1</v>
      </c>
      <c r="C3447" s="29" t="s">
        <v>10366</v>
      </c>
      <c r="D3447" s="30" t="s">
        <v>38</v>
      </c>
      <c r="E3447" s="31" t="s">
        <v>98</v>
      </c>
      <c r="F3447" s="31" t="s">
        <v>10367</v>
      </c>
      <c r="G3447" s="88" t="s">
        <v>3348</v>
      </c>
      <c r="H3447" s="29" t="s">
        <v>220</v>
      </c>
      <c r="I3447" s="32" t="s">
        <v>43</v>
      </c>
      <c r="J3447" s="29" t="s">
        <v>8</v>
      </c>
      <c r="K3447" s="33" t="s">
        <v>102</v>
      </c>
      <c r="L3447" s="33" t="s">
        <v>261</v>
      </c>
      <c r="M3447" s="29" t="s">
        <v>736</v>
      </c>
      <c r="N3447" s="29">
        <v>0</v>
      </c>
      <c r="O3447" s="29" t="s">
        <v>47</v>
      </c>
      <c r="P3447" s="33">
        <v>1</v>
      </c>
      <c r="Q3447" s="33" t="s">
        <v>388</v>
      </c>
      <c r="R3447" s="80" t="s">
        <v>63</v>
      </c>
      <c r="S3447" s="81" t="s">
        <v>64</v>
      </c>
      <c r="T3447" s="81" t="s">
        <v>51</v>
      </c>
      <c r="U3447" s="82" t="s">
        <v>389</v>
      </c>
      <c r="V3447" s="83">
        <v>0</v>
      </c>
      <c r="W3447" s="89">
        <v>0</v>
      </c>
      <c r="X3447" s="85">
        <v>1</v>
      </c>
      <c r="Y3447" s="86">
        <v>7.0000000000000007E-2</v>
      </c>
      <c r="Z3447" s="82">
        <v>5</v>
      </c>
      <c r="AA3447" s="87">
        <v>1.4000000000000002E-2</v>
      </c>
      <c r="AB3447" s="83">
        <v>0</v>
      </c>
      <c r="AC3447" s="89">
        <v>0</v>
      </c>
      <c r="AD3447" s="90">
        <v>43559</v>
      </c>
      <c r="AE3447" s="90">
        <v>43559</v>
      </c>
      <c r="AF3447" s="82">
        <v>0</v>
      </c>
      <c r="AG3447" s="84" t="s">
        <v>53</v>
      </c>
      <c r="AH3447" s="83">
        <v>0</v>
      </c>
      <c r="AI3447" s="89">
        <v>0</v>
      </c>
      <c r="AJ3447" s="89">
        <v>0</v>
      </c>
      <c r="AK3447" s="60" t="str">
        <f>+IF(Tabla1[[#This Row],[REQUEST_TY]]="SR MANTENIMIENTO CORRECTIVO", "EMERGENCIA", "OTROS")</f>
        <v>EMERGENCIA</v>
      </c>
      <c r="AL3447" s="6" t="str">
        <f>+_xlfn.IFS(Tabla1[[#This Row],[Veces obj]]&lt;=1,"0-1",Tabla1[[#This Row],[Veces obj]]&lt;=2,"1-2",Tabla1[[#This Row],[Veces obj]]&lt;=3,"2-3",TRUE,"&gt;3")</f>
        <v>0-1</v>
      </c>
      <c r="AM3447" s="60" t="str">
        <f>+_xlfn.IFS(MONTH(Tabla1[[#This Row],[MES]])&lt;=3,"Q1",MONTH(Tabla1[[#This Row],[MES]])&lt;=6,"Q2",MONTH(Tabla1[[#This Row],[MES]])&lt;=9,"Q3",TRUE,"Q4")</f>
        <v>Q2</v>
      </c>
      <c r="AN3447" s="15" t="str">
        <f>+IFERROR(VLOOKUP(Tabla1[[#This Row],[CUENTA]],CTAS[],2,0),"OTROS")</f>
        <v>OTROS</v>
      </c>
      <c r="AP3447" s="15" t="str">
        <f>+IFERROR(VLOOKUP(Tabla1[[#This Row],[EMPLEADO]],IS[],3,0),"OTROS")</f>
        <v>OTROS</v>
      </c>
      <c r="AQ3447" s="15" t="str">
        <f>+IFERROR(VLOOKUP(Tabla1[[#This Row],[EMPLEADO]],IS[[NÓMINA]:[INGENIERO]],2,0),"OTROS")</f>
        <v>OTROS</v>
      </c>
    </row>
    <row r="3448" spans="1:43" x14ac:dyDescent="0.25">
      <c r="A3448" s="28" t="s">
        <v>10019</v>
      </c>
      <c r="B3448" s="29">
        <v>1</v>
      </c>
      <c r="C3448" s="29" t="s">
        <v>10368</v>
      </c>
      <c r="D3448" s="30" t="s">
        <v>38</v>
      </c>
      <c r="E3448" s="31" t="s">
        <v>76</v>
      </c>
      <c r="F3448" s="31" t="s">
        <v>10369</v>
      </c>
      <c r="G3448" s="88" t="s">
        <v>7192</v>
      </c>
      <c r="H3448" s="29" t="s">
        <v>453</v>
      </c>
      <c r="I3448" s="32" t="s">
        <v>43</v>
      </c>
      <c r="J3448" s="29" t="s">
        <v>8</v>
      </c>
      <c r="K3448" s="33" t="s">
        <v>102</v>
      </c>
      <c r="L3448" s="33" t="s">
        <v>1197</v>
      </c>
      <c r="M3448" s="29" t="s">
        <v>1198</v>
      </c>
      <c r="N3448" s="29">
        <v>0</v>
      </c>
      <c r="O3448" s="29" t="s">
        <v>47</v>
      </c>
      <c r="P3448" s="33">
        <v>14</v>
      </c>
      <c r="Q3448" s="33" t="s">
        <v>194</v>
      </c>
      <c r="R3448" s="80" t="s">
        <v>63</v>
      </c>
      <c r="S3448" s="81" t="s">
        <v>64</v>
      </c>
      <c r="T3448" s="81" t="s">
        <v>51</v>
      </c>
      <c r="U3448" s="82" t="s">
        <v>195</v>
      </c>
      <c r="V3448" s="83">
        <v>0.6</v>
      </c>
      <c r="W3448" s="89">
        <v>819</v>
      </c>
      <c r="X3448" s="85">
        <v>1</v>
      </c>
      <c r="Y3448" s="86">
        <v>2</v>
      </c>
      <c r="Z3448" s="82">
        <v>5</v>
      </c>
      <c r="AA3448" s="87">
        <v>0.4</v>
      </c>
      <c r="AB3448" s="83">
        <v>0</v>
      </c>
      <c r="AC3448" s="89">
        <v>0</v>
      </c>
      <c r="AD3448" s="90">
        <v>43559</v>
      </c>
      <c r="AE3448" s="90">
        <v>43559</v>
      </c>
      <c r="AF3448" s="82">
        <v>0</v>
      </c>
      <c r="AG3448" s="84" t="s">
        <v>53</v>
      </c>
      <c r="AH3448" s="83">
        <v>0</v>
      </c>
      <c r="AI3448" s="89">
        <v>0</v>
      </c>
      <c r="AJ3448" s="89">
        <v>0</v>
      </c>
      <c r="AK3448" s="60" t="str">
        <f>+IF(Tabla1[[#This Row],[REQUEST_TY]]="SR MANTENIMIENTO CORRECTIVO", "EMERGENCIA", "OTROS")</f>
        <v>EMERGENCIA</v>
      </c>
      <c r="AL3448" s="6" t="str">
        <f>+_xlfn.IFS(Tabla1[[#This Row],[Veces obj]]&lt;=1,"0-1",Tabla1[[#This Row],[Veces obj]]&lt;=2,"1-2",Tabla1[[#This Row],[Veces obj]]&lt;=3,"2-3",TRUE,"&gt;3")</f>
        <v>0-1</v>
      </c>
      <c r="AM3448" s="60" t="str">
        <f>+_xlfn.IFS(MONTH(Tabla1[[#This Row],[MES]])&lt;=3,"Q1",MONTH(Tabla1[[#This Row],[MES]])&lt;=6,"Q2",MONTH(Tabla1[[#This Row],[MES]])&lt;=9,"Q3",TRUE,"Q4")</f>
        <v>Q2</v>
      </c>
      <c r="AN3448" s="15" t="str">
        <f>+IFERROR(VLOOKUP(Tabla1[[#This Row],[CUENTA]],CTAS[],2,0),"OTROS")</f>
        <v>OTROS</v>
      </c>
      <c r="AP3448" s="15" t="str">
        <f>+IFERROR(VLOOKUP(Tabla1[[#This Row],[EMPLEADO]],IS[],3,0),"OTROS")</f>
        <v>OTROS</v>
      </c>
      <c r="AQ3448" s="15" t="str">
        <f>+IFERROR(VLOOKUP(Tabla1[[#This Row],[EMPLEADO]],IS[[NÓMINA]:[INGENIERO]],2,0),"OTROS")</f>
        <v>OTROS</v>
      </c>
    </row>
    <row r="3449" spans="1:43" x14ac:dyDescent="0.25">
      <c r="A3449" s="28" t="s">
        <v>10019</v>
      </c>
      <c r="B3449" s="29">
        <v>1</v>
      </c>
      <c r="C3449" s="29" t="s">
        <v>10370</v>
      </c>
      <c r="D3449" s="30" t="s">
        <v>38</v>
      </c>
      <c r="E3449" s="31" t="s">
        <v>39</v>
      </c>
      <c r="F3449" s="31" t="s">
        <v>10371</v>
      </c>
      <c r="G3449" s="88" t="s">
        <v>10372</v>
      </c>
      <c r="H3449" s="29" t="s">
        <v>1572</v>
      </c>
      <c r="I3449" s="32" t="s">
        <v>43</v>
      </c>
      <c r="J3449" s="29" t="s">
        <v>8</v>
      </c>
      <c r="K3449" s="33" t="s">
        <v>8045</v>
      </c>
      <c r="L3449" s="33" t="s">
        <v>10373</v>
      </c>
      <c r="M3449" s="29" t="s">
        <v>1957</v>
      </c>
      <c r="N3449" s="29">
        <v>0</v>
      </c>
      <c r="O3449" s="29" t="s">
        <v>47</v>
      </c>
      <c r="P3449" s="33">
        <v>412</v>
      </c>
      <c r="Q3449" s="33" t="s">
        <v>48</v>
      </c>
      <c r="R3449" s="80" t="s">
        <v>49</v>
      </c>
      <c r="S3449" s="81" t="s">
        <v>50</v>
      </c>
      <c r="T3449" s="81" t="s">
        <v>51</v>
      </c>
      <c r="U3449" s="82" t="s">
        <v>52</v>
      </c>
      <c r="V3449" s="83">
        <v>1.05</v>
      </c>
      <c r="W3449" s="89">
        <v>750.75000000000011</v>
      </c>
      <c r="X3449" s="85">
        <v>1</v>
      </c>
      <c r="Y3449" s="86">
        <v>2.7</v>
      </c>
      <c r="Z3449" s="82">
        <v>5</v>
      </c>
      <c r="AA3449" s="87">
        <v>0.54</v>
      </c>
      <c r="AB3449" s="83">
        <v>0</v>
      </c>
      <c r="AC3449" s="89">
        <v>0</v>
      </c>
      <c r="AD3449" s="90">
        <v>43559</v>
      </c>
      <c r="AE3449" s="90">
        <v>43559</v>
      </c>
      <c r="AF3449" s="82">
        <v>0</v>
      </c>
      <c r="AG3449" s="84" t="s">
        <v>53</v>
      </c>
      <c r="AH3449" s="83">
        <v>0</v>
      </c>
      <c r="AI3449" s="89">
        <v>0</v>
      </c>
      <c r="AJ3449" s="89">
        <v>0</v>
      </c>
      <c r="AK3449" s="60" t="str">
        <f>+IF(Tabla1[[#This Row],[REQUEST_TY]]="SR MANTENIMIENTO CORRECTIVO", "EMERGENCIA", "OTROS")</f>
        <v>EMERGENCIA</v>
      </c>
      <c r="AL3449" s="6" t="str">
        <f>+_xlfn.IFS(Tabla1[[#This Row],[Veces obj]]&lt;=1,"0-1",Tabla1[[#This Row],[Veces obj]]&lt;=2,"1-2",Tabla1[[#This Row],[Veces obj]]&lt;=3,"2-3",TRUE,"&gt;3")</f>
        <v>0-1</v>
      </c>
      <c r="AM3449" s="60" t="str">
        <f>+_xlfn.IFS(MONTH(Tabla1[[#This Row],[MES]])&lt;=3,"Q1",MONTH(Tabla1[[#This Row],[MES]])&lt;=6,"Q2",MONTH(Tabla1[[#This Row],[MES]])&lt;=9,"Q3",TRUE,"Q4")</f>
        <v>Q2</v>
      </c>
      <c r="AN3449" s="15" t="str">
        <f>+IFERROR(VLOOKUP(Tabla1[[#This Row],[CUENTA]],CTAS[],2,0),"OTROS")</f>
        <v>OTROS</v>
      </c>
      <c r="AP3449" s="15" t="str">
        <f>+IFERROR(VLOOKUP(Tabla1[[#This Row],[EMPLEADO]],IS[],3,0),"OTROS")</f>
        <v>OTROS</v>
      </c>
      <c r="AQ3449" s="15" t="str">
        <f>+IFERROR(VLOOKUP(Tabla1[[#This Row],[EMPLEADO]],IS[[NÓMINA]:[INGENIERO]],2,0),"OTROS")</f>
        <v>OTROS</v>
      </c>
    </row>
    <row r="3450" spans="1:43" x14ac:dyDescent="0.25">
      <c r="A3450" s="28" t="s">
        <v>10019</v>
      </c>
      <c r="B3450" s="29">
        <v>1</v>
      </c>
      <c r="C3450" s="29" t="s">
        <v>10374</v>
      </c>
      <c r="D3450" s="30" t="s">
        <v>38</v>
      </c>
      <c r="E3450" s="31" t="s">
        <v>294</v>
      </c>
      <c r="F3450" s="31" t="s">
        <v>10375</v>
      </c>
      <c r="G3450" s="88" t="s">
        <v>10376</v>
      </c>
      <c r="H3450" s="29" t="s">
        <v>471</v>
      </c>
      <c r="I3450" s="32" t="s">
        <v>43</v>
      </c>
      <c r="J3450" s="29" t="s">
        <v>8</v>
      </c>
      <c r="K3450" s="33" t="s">
        <v>2028</v>
      </c>
      <c r="L3450" s="33" t="s">
        <v>8272</v>
      </c>
      <c r="M3450" s="29" t="s">
        <v>131</v>
      </c>
      <c r="N3450" s="29">
        <v>0</v>
      </c>
      <c r="O3450" s="29" t="s">
        <v>47</v>
      </c>
      <c r="P3450" s="33">
        <v>103</v>
      </c>
      <c r="Q3450" s="33" t="s">
        <v>48</v>
      </c>
      <c r="R3450" s="80" t="s">
        <v>95</v>
      </c>
      <c r="S3450" s="81" t="s">
        <v>64</v>
      </c>
      <c r="T3450" s="81" t="s">
        <v>51</v>
      </c>
      <c r="U3450" s="82" t="s">
        <v>96</v>
      </c>
      <c r="V3450" s="83">
        <v>1.1000000000000001</v>
      </c>
      <c r="W3450" s="89">
        <v>1501.5000000000002</v>
      </c>
      <c r="X3450" s="85">
        <v>1</v>
      </c>
      <c r="Y3450" s="86">
        <v>1.7199999999999998</v>
      </c>
      <c r="Z3450" s="82">
        <v>5</v>
      </c>
      <c r="AA3450" s="87">
        <v>0.34399999999999997</v>
      </c>
      <c r="AB3450" s="83">
        <v>0</v>
      </c>
      <c r="AC3450" s="89">
        <v>0</v>
      </c>
      <c r="AD3450" s="90">
        <v>43559</v>
      </c>
      <c r="AE3450" s="90">
        <v>43559</v>
      </c>
      <c r="AF3450" s="82">
        <v>0</v>
      </c>
      <c r="AG3450" s="84" t="s">
        <v>53</v>
      </c>
      <c r="AH3450" s="83">
        <v>0</v>
      </c>
      <c r="AI3450" s="89">
        <v>0</v>
      </c>
      <c r="AJ3450" s="89">
        <v>0</v>
      </c>
      <c r="AK3450" s="60" t="str">
        <f>+IF(Tabla1[[#This Row],[REQUEST_TY]]="SR MANTENIMIENTO CORRECTIVO", "EMERGENCIA", "OTROS")</f>
        <v>EMERGENCIA</v>
      </c>
      <c r="AL3450" s="6" t="str">
        <f>+_xlfn.IFS(Tabla1[[#This Row],[Veces obj]]&lt;=1,"0-1",Tabla1[[#This Row],[Veces obj]]&lt;=2,"1-2",Tabla1[[#This Row],[Veces obj]]&lt;=3,"2-3",TRUE,"&gt;3")</f>
        <v>0-1</v>
      </c>
      <c r="AM3450" s="60" t="str">
        <f>+_xlfn.IFS(MONTH(Tabla1[[#This Row],[MES]])&lt;=3,"Q1",MONTH(Tabla1[[#This Row],[MES]])&lt;=6,"Q2",MONTH(Tabla1[[#This Row],[MES]])&lt;=9,"Q3",TRUE,"Q4")</f>
        <v>Q2</v>
      </c>
      <c r="AN3450" s="15" t="str">
        <f>+IFERROR(VLOOKUP(Tabla1[[#This Row],[CUENTA]],CTAS[],2,0),"OTROS")</f>
        <v>OTROS</v>
      </c>
      <c r="AP3450" s="15" t="str">
        <f>+IFERROR(VLOOKUP(Tabla1[[#This Row],[EMPLEADO]],IS[],3,0),"OTROS")</f>
        <v>OTROS</v>
      </c>
      <c r="AQ3450" s="15" t="str">
        <f>+IFERROR(VLOOKUP(Tabla1[[#This Row],[EMPLEADO]],IS[[NÓMINA]:[INGENIERO]],2,0),"OTROS")</f>
        <v>OTROS</v>
      </c>
    </row>
    <row r="3451" spans="1:43" x14ac:dyDescent="0.25">
      <c r="A3451" s="28" t="s">
        <v>10019</v>
      </c>
      <c r="B3451" s="29">
        <v>1</v>
      </c>
      <c r="C3451" s="29" t="s">
        <v>10377</v>
      </c>
      <c r="D3451" s="30" t="s">
        <v>38</v>
      </c>
      <c r="E3451" s="31" t="s">
        <v>725</v>
      </c>
      <c r="F3451" s="31" t="s">
        <v>10378</v>
      </c>
      <c r="G3451" s="88" t="s">
        <v>6863</v>
      </c>
      <c r="H3451" s="29" t="s">
        <v>58</v>
      </c>
      <c r="I3451" s="32" t="s">
        <v>43</v>
      </c>
      <c r="J3451" s="29" t="s">
        <v>8</v>
      </c>
      <c r="K3451" s="33" t="s">
        <v>59</v>
      </c>
      <c r="L3451" s="33" t="s">
        <v>6864</v>
      </c>
      <c r="M3451" s="29" t="s">
        <v>1496</v>
      </c>
      <c r="N3451" s="29">
        <v>0</v>
      </c>
      <c r="O3451" s="29" t="s">
        <v>47</v>
      </c>
      <c r="P3451" s="33">
        <v>22</v>
      </c>
      <c r="Q3451" s="33" t="s">
        <v>62</v>
      </c>
      <c r="R3451" s="80" t="s">
        <v>223</v>
      </c>
      <c r="S3451" s="81" t="s">
        <v>139</v>
      </c>
      <c r="T3451" s="81" t="s">
        <v>51</v>
      </c>
      <c r="U3451" s="82" t="s">
        <v>262</v>
      </c>
      <c r="V3451" s="83">
        <v>1.05</v>
      </c>
      <c r="W3451" s="89">
        <v>1651.6500000000003</v>
      </c>
      <c r="X3451" s="85">
        <v>1</v>
      </c>
      <c r="Y3451" s="86">
        <v>0.56999999999999995</v>
      </c>
      <c r="Z3451" s="82">
        <v>4</v>
      </c>
      <c r="AA3451" s="87">
        <v>0.14249999999999999</v>
      </c>
      <c r="AB3451" s="83">
        <v>0</v>
      </c>
      <c r="AC3451" s="89">
        <v>0</v>
      </c>
      <c r="AD3451" s="90">
        <v>43559</v>
      </c>
      <c r="AE3451" s="90">
        <v>43559</v>
      </c>
      <c r="AF3451" s="82">
        <v>0</v>
      </c>
      <c r="AG3451" s="84" t="s">
        <v>53</v>
      </c>
      <c r="AH3451" s="83">
        <v>0</v>
      </c>
      <c r="AI3451" s="89">
        <v>0</v>
      </c>
      <c r="AJ3451" s="89">
        <v>0</v>
      </c>
      <c r="AK3451" s="60" t="str">
        <f>+IF(Tabla1[[#This Row],[REQUEST_TY]]="SR MANTENIMIENTO CORRECTIVO", "EMERGENCIA", "OTROS")</f>
        <v>EMERGENCIA</v>
      </c>
      <c r="AL3451" s="6" t="str">
        <f>+_xlfn.IFS(Tabla1[[#This Row],[Veces obj]]&lt;=1,"0-1",Tabla1[[#This Row],[Veces obj]]&lt;=2,"1-2",Tabla1[[#This Row],[Veces obj]]&lt;=3,"2-3",TRUE,"&gt;3")</f>
        <v>0-1</v>
      </c>
      <c r="AM3451" s="60" t="str">
        <f>+_xlfn.IFS(MONTH(Tabla1[[#This Row],[MES]])&lt;=3,"Q1",MONTH(Tabla1[[#This Row],[MES]])&lt;=6,"Q2",MONTH(Tabla1[[#This Row],[MES]])&lt;=9,"Q3",TRUE,"Q4")</f>
        <v>Q2</v>
      </c>
      <c r="AN3451" s="15" t="str">
        <f>+IFERROR(VLOOKUP(Tabla1[[#This Row],[CUENTA]],CTAS[],2,0),"OTROS")</f>
        <v>OTROS</v>
      </c>
      <c r="AP3451" s="15" t="str">
        <f>+IFERROR(VLOOKUP(Tabla1[[#This Row],[EMPLEADO]],IS[],3,0),"OTROS")</f>
        <v>OTROS</v>
      </c>
      <c r="AQ3451" s="15" t="str">
        <f>+IFERROR(VLOOKUP(Tabla1[[#This Row],[EMPLEADO]],IS[[NÓMINA]:[INGENIERO]],2,0),"OTROS")</f>
        <v>OTROS</v>
      </c>
    </row>
    <row r="3452" spans="1:43" x14ac:dyDescent="0.25">
      <c r="A3452" s="28" t="s">
        <v>10019</v>
      </c>
      <c r="B3452" s="29">
        <v>1</v>
      </c>
      <c r="C3452" s="29" t="s">
        <v>10379</v>
      </c>
      <c r="D3452" s="30" t="s">
        <v>38</v>
      </c>
      <c r="E3452" s="31" t="s">
        <v>39</v>
      </c>
      <c r="F3452" s="31" t="s">
        <v>10380</v>
      </c>
      <c r="G3452" s="88" t="s">
        <v>10381</v>
      </c>
      <c r="H3452" s="29" t="s">
        <v>246</v>
      </c>
      <c r="I3452" s="32" t="s">
        <v>43</v>
      </c>
      <c r="J3452" s="29" t="s">
        <v>8</v>
      </c>
      <c r="K3452" s="33" t="s">
        <v>44</v>
      </c>
      <c r="L3452" s="33" t="s">
        <v>3425</v>
      </c>
      <c r="M3452" s="29" t="s">
        <v>518</v>
      </c>
      <c r="N3452" s="29">
        <v>1</v>
      </c>
      <c r="O3452" s="29" t="s">
        <v>105</v>
      </c>
      <c r="P3452" s="33">
        <v>195</v>
      </c>
      <c r="Q3452" s="33" t="s">
        <v>48</v>
      </c>
      <c r="R3452" s="80" t="s">
        <v>49</v>
      </c>
      <c r="S3452" s="81" t="s">
        <v>50</v>
      </c>
      <c r="T3452" s="81" t="s">
        <v>51</v>
      </c>
      <c r="U3452" s="82" t="s">
        <v>52</v>
      </c>
      <c r="V3452" s="83">
        <v>1.05</v>
      </c>
      <c r="W3452" s="89">
        <v>0</v>
      </c>
      <c r="X3452" s="85">
        <v>1</v>
      </c>
      <c r="Y3452" s="86">
        <v>2.5299999999999998</v>
      </c>
      <c r="Z3452" s="82">
        <v>5</v>
      </c>
      <c r="AA3452" s="87">
        <v>0.50600000000000001</v>
      </c>
      <c r="AB3452" s="83">
        <v>0</v>
      </c>
      <c r="AC3452" s="89">
        <v>0</v>
      </c>
      <c r="AD3452" s="90">
        <v>43559</v>
      </c>
      <c r="AE3452" s="90">
        <v>43559</v>
      </c>
      <c r="AF3452" s="82">
        <v>0</v>
      </c>
      <c r="AG3452" s="84" t="s">
        <v>53</v>
      </c>
      <c r="AH3452" s="83">
        <v>0</v>
      </c>
      <c r="AI3452" s="89">
        <v>0</v>
      </c>
      <c r="AJ3452" s="89">
        <v>0</v>
      </c>
      <c r="AK3452" s="60" t="str">
        <f>+IF(Tabla1[[#This Row],[REQUEST_TY]]="SR MANTENIMIENTO CORRECTIVO", "EMERGENCIA", "OTROS")</f>
        <v>EMERGENCIA</v>
      </c>
      <c r="AL3452" s="6" t="str">
        <f>+_xlfn.IFS(Tabla1[[#This Row],[Veces obj]]&lt;=1,"0-1",Tabla1[[#This Row],[Veces obj]]&lt;=2,"1-2",Tabla1[[#This Row],[Veces obj]]&lt;=3,"2-3",TRUE,"&gt;3")</f>
        <v>0-1</v>
      </c>
      <c r="AM3452" s="60" t="str">
        <f>+_xlfn.IFS(MONTH(Tabla1[[#This Row],[MES]])&lt;=3,"Q1",MONTH(Tabla1[[#This Row],[MES]])&lt;=6,"Q2",MONTH(Tabla1[[#This Row],[MES]])&lt;=9,"Q3",TRUE,"Q4")</f>
        <v>Q2</v>
      </c>
      <c r="AN3452" s="15" t="str">
        <f>+IFERROR(VLOOKUP(Tabla1[[#This Row],[CUENTA]],CTAS[],2,0),"OTROS")</f>
        <v>OTROS</v>
      </c>
      <c r="AP3452" s="15" t="str">
        <f>+IFERROR(VLOOKUP(Tabla1[[#This Row],[EMPLEADO]],IS[],3,0),"OTROS")</f>
        <v>OTROS</v>
      </c>
      <c r="AQ3452" s="15" t="str">
        <f>+IFERROR(VLOOKUP(Tabla1[[#This Row],[EMPLEADO]],IS[[NÓMINA]:[INGENIERO]],2,0),"OTROS")</f>
        <v>OTROS</v>
      </c>
    </row>
    <row r="3453" spans="1:43" x14ac:dyDescent="0.25">
      <c r="A3453" s="28" t="s">
        <v>10019</v>
      </c>
      <c r="B3453" s="29">
        <v>1</v>
      </c>
      <c r="C3453" s="29" t="s">
        <v>10382</v>
      </c>
      <c r="D3453" s="30" t="s">
        <v>38</v>
      </c>
      <c r="E3453" s="31" t="s">
        <v>76</v>
      </c>
      <c r="F3453" s="31" t="s">
        <v>10383</v>
      </c>
      <c r="G3453" s="88" t="s">
        <v>973</v>
      </c>
      <c r="H3453" s="29" t="s">
        <v>568</v>
      </c>
      <c r="I3453" s="32" t="s">
        <v>43</v>
      </c>
      <c r="J3453" s="29" t="s">
        <v>8</v>
      </c>
      <c r="K3453" s="33" t="s">
        <v>71</v>
      </c>
      <c r="L3453" s="33" t="s">
        <v>569</v>
      </c>
      <c r="M3453" s="29" t="s">
        <v>570</v>
      </c>
      <c r="N3453" s="29">
        <v>0</v>
      </c>
      <c r="O3453" s="29" t="s">
        <v>47</v>
      </c>
      <c r="P3453" s="33">
        <v>9</v>
      </c>
      <c r="Q3453" s="33" t="s">
        <v>194</v>
      </c>
      <c r="R3453" s="80" t="s">
        <v>63</v>
      </c>
      <c r="S3453" s="81" t="s">
        <v>64</v>
      </c>
      <c r="T3453" s="81" t="s">
        <v>51</v>
      </c>
      <c r="U3453" s="82" t="s">
        <v>195</v>
      </c>
      <c r="V3453" s="83">
        <v>0.6</v>
      </c>
      <c r="W3453" s="89">
        <v>819</v>
      </c>
      <c r="X3453" s="85">
        <v>1</v>
      </c>
      <c r="Y3453" s="86">
        <v>0.46</v>
      </c>
      <c r="Z3453" s="82">
        <v>5</v>
      </c>
      <c r="AA3453" s="87">
        <v>9.1999999999999998E-2</v>
      </c>
      <c r="AB3453" s="83">
        <v>0</v>
      </c>
      <c r="AC3453" s="89">
        <v>0</v>
      </c>
      <c r="AD3453" s="90">
        <v>43559</v>
      </c>
      <c r="AE3453" s="90">
        <v>43559</v>
      </c>
      <c r="AF3453" s="82">
        <v>0</v>
      </c>
      <c r="AG3453" s="84" t="s">
        <v>53</v>
      </c>
      <c r="AH3453" s="83">
        <v>0</v>
      </c>
      <c r="AI3453" s="89">
        <v>0</v>
      </c>
      <c r="AJ3453" s="89">
        <v>0</v>
      </c>
      <c r="AK3453" s="60" t="str">
        <f>+IF(Tabla1[[#This Row],[REQUEST_TY]]="SR MANTENIMIENTO CORRECTIVO", "EMERGENCIA", "OTROS")</f>
        <v>EMERGENCIA</v>
      </c>
      <c r="AL3453" s="6" t="str">
        <f>+_xlfn.IFS(Tabla1[[#This Row],[Veces obj]]&lt;=1,"0-1",Tabla1[[#This Row],[Veces obj]]&lt;=2,"1-2",Tabla1[[#This Row],[Veces obj]]&lt;=3,"2-3",TRUE,"&gt;3")</f>
        <v>0-1</v>
      </c>
      <c r="AM3453" s="60" t="str">
        <f>+_xlfn.IFS(MONTH(Tabla1[[#This Row],[MES]])&lt;=3,"Q1",MONTH(Tabla1[[#This Row],[MES]])&lt;=6,"Q2",MONTH(Tabla1[[#This Row],[MES]])&lt;=9,"Q3",TRUE,"Q4")</f>
        <v>Q2</v>
      </c>
      <c r="AN3453" s="15" t="str">
        <f>+IFERROR(VLOOKUP(Tabla1[[#This Row],[CUENTA]],CTAS[],2,0),"OTROS")</f>
        <v>OTROS</v>
      </c>
      <c r="AP3453" s="15" t="str">
        <f>+IFERROR(VLOOKUP(Tabla1[[#This Row],[EMPLEADO]],IS[],3,0),"OTROS")</f>
        <v>OTROS</v>
      </c>
      <c r="AQ3453" s="15" t="str">
        <f>+IFERROR(VLOOKUP(Tabla1[[#This Row],[EMPLEADO]],IS[[NÓMINA]:[INGENIERO]],2,0),"OTROS")</f>
        <v>OTROS</v>
      </c>
    </row>
    <row r="3454" spans="1:43" x14ac:dyDescent="0.25">
      <c r="A3454" s="28" t="s">
        <v>10019</v>
      </c>
      <c r="B3454" s="29">
        <v>1</v>
      </c>
      <c r="C3454" s="29" t="s">
        <v>10384</v>
      </c>
      <c r="D3454" s="30" t="s">
        <v>38</v>
      </c>
      <c r="E3454" s="31" t="s">
        <v>4404</v>
      </c>
      <c r="F3454" s="31" t="s">
        <v>10385</v>
      </c>
      <c r="G3454" s="88" t="s">
        <v>10386</v>
      </c>
      <c r="H3454" s="29" t="s">
        <v>79</v>
      </c>
      <c r="I3454" s="32" t="s">
        <v>43</v>
      </c>
      <c r="J3454" s="29" t="s">
        <v>8</v>
      </c>
      <c r="K3454" s="33" t="s">
        <v>3310</v>
      </c>
      <c r="L3454" s="33" t="s">
        <v>3311</v>
      </c>
      <c r="M3454" s="29" t="s">
        <v>1482</v>
      </c>
      <c r="N3454" s="29">
        <v>0</v>
      </c>
      <c r="O3454" s="29" t="s">
        <v>47</v>
      </c>
      <c r="P3454" s="33">
        <v>117</v>
      </c>
      <c r="Q3454" s="33" t="s">
        <v>48</v>
      </c>
      <c r="R3454" s="80" t="s">
        <v>74</v>
      </c>
      <c r="S3454" s="81" t="s">
        <v>50</v>
      </c>
      <c r="T3454" s="81" t="s">
        <v>51</v>
      </c>
      <c r="U3454" s="82" t="s">
        <v>52</v>
      </c>
      <c r="V3454" s="83">
        <v>1.05</v>
      </c>
      <c r="W3454" s="89">
        <v>750.75000000000011</v>
      </c>
      <c r="X3454" s="85">
        <v>1</v>
      </c>
      <c r="Y3454" s="86">
        <v>1.5</v>
      </c>
      <c r="Z3454" s="82">
        <v>5</v>
      </c>
      <c r="AA3454" s="87">
        <v>0.3</v>
      </c>
      <c r="AB3454" s="83">
        <v>0</v>
      </c>
      <c r="AC3454" s="89">
        <v>0</v>
      </c>
      <c r="AD3454" s="90">
        <v>43559</v>
      </c>
      <c r="AE3454" s="90">
        <v>43559</v>
      </c>
      <c r="AF3454" s="82">
        <v>0</v>
      </c>
      <c r="AG3454" s="84" t="s">
        <v>53</v>
      </c>
      <c r="AH3454" s="83">
        <v>0</v>
      </c>
      <c r="AI3454" s="89">
        <v>0</v>
      </c>
      <c r="AJ3454" s="89">
        <v>0</v>
      </c>
      <c r="AK3454" s="60" t="str">
        <f>+IF(Tabla1[[#This Row],[REQUEST_TY]]="SR MANTENIMIENTO CORRECTIVO", "EMERGENCIA", "OTROS")</f>
        <v>EMERGENCIA</v>
      </c>
      <c r="AL3454" s="6" t="str">
        <f>+_xlfn.IFS(Tabla1[[#This Row],[Veces obj]]&lt;=1,"0-1",Tabla1[[#This Row],[Veces obj]]&lt;=2,"1-2",Tabla1[[#This Row],[Veces obj]]&lt;=3,"2-3",TRUE,"&gt;3")</f>
        <v>0-1</v>
      </c>
      <c r="AM3454" s="60" t="str">
        <f>+_xlfn.IFS(MONTH(Tabla1[[#This Row],[MES]])&lt;=3,"Q1",MONTH(Tabla1[[#This Row],[MES]])&lt;=6,"Q2",MONTH(Tabla1[[#This Row],[MES]])&lt;=9,"Q3",TRUE,"Q4")</f>
        <v>Q2</v>
      </c>
      <c r="AN3454" s="15" t="str">
        <f>+IFERROR(VLOOKUP(Tabla1[[#This Row],[CUENTA]],CTAS[],2,0),"OTROS")</f>
        <v>OTROS</v>
      </c>
      <c r="AP3454" s="15" t="str">
        <f>+IFERROR(VLOOKUP(Tabla1[[#This Row],[EMPLEADO]],IS[],3,0),"OTROS")</f>
        <v>OTROS</v>
      </c>
      <c r="AQ3454" s="15" t="str">
        <f>+IFERROR(VLOOKUP(Tabla1[[#This Row],[EMPLEADO]],IS[[NÓMINA]:[INGENIERO]],2,0),"OTROS")</f>
        <v>OTROS</v>
      </c>
    </row>
    <row r="3455" spans="1:43" x14ac:dyDescent="0.25">
      <c r="A3455" s="28" t="s">
        <v>10019</v>
      </c>
      <c r="B3455" s="29">
        <v>1</v>
      </c>
      <c r="C3455" s="29" t="s">
        <v>10387</v>
      </c>
      <c r="D3455" s="30" t="s">
        <v>38</v>
      </c>
      <c r="E3455" s="31" t="s">
        <v>176</v>
      </c>
      <c r="F3455" s="31" t="s">
        <v>10388</v>
      </c>
      <c r="G3455" s="88" t="s">
        <v>10389</v>
      </c>
      <c r="H3455" s="29" t="s">
        <v>679</v>
      </c>
      <c r="I3455" s="32" t="s">
        <v>43</v>
      </c>
      <c r="J3455" s="29" t="s">
        <v>8</v>
      </c>
      <c r="K3455" s="33" t="s">
        <v>596</v>
      </c>
      <c r="L3455" s="33" t="s">
        <v>597</v>
      </c>
      <c r="M3455" s="29" t="s">
        <v>131</v>
      </c>
      <c r="N3455" s="29">
        <v>0</v>
      </c>
      <c r="O3455" s="29" t="s">
        <v>47</v>
      </c>
      <c r="P3455" s="33">
        <v>119</v>
      </c>
      <c r="Q3455" s="33" t="s">
        <v>48</v>
      </c>
      <c r="R3455" s="80" t="s">
        <v>49</v>
      </c>
      <c r="S3455" s="81" t="s">
        <v>50</v>
      </c>
      <c r="T3455" s="81" t="s">
        <v>51</v>
      </c>
      <c r="U3455" s="82" t="s">
        <v>52</v>
      </c>
      <c r="V3455" s="83">
        <v>1.05</v>
      </c>
      <c r="W3455" s="89">
        <v>750.75000000000011</v>
      </c>
      <c r="X3455" s="85">
        <v>1</v>
      </c>
      <c r="Y3455" s="86">
        <v>3.8000000000000003</v>
      </c>
      <c r="Z3455" s="82">
        <v>5</v>
      </c>
      <c r="AA3455" s="87">
        <v>0.76</v>
      </c>
      <c r="AB3455" s="83">
        <v>0</v>
      </c>
      <c r="AC3455" s="89">
        <v>0</v>
      </c>
      <c r="AD3455" s="90">
        <v>43559</v>
      </c>
      <c r="AE3455" s="90">
        <v>43559</v>
      </c>
      <c r="AF3455" s="82">
        <v>0</v>
      </c>
      <c r="AG3455" s="84" t="s">
        <v>53</v>
      </c>
      <c r="AH3455" s="83">
        <v>0</v>
      </c>
      <c r="AI3455" s="89">
        <v>0</v>
      </c>
      <c r="AJ3455" s="89">
        <v>0</v>
      </c>
      <c r="AK3455" s="60" t="str">
        <f>+IF(Tabla1[[#This Row],[REQUEST_TY]]="SR MANTENIMIENTO CORRECTIVO", "EMERGENCIA", "OTROS")</f>
        <v>EMERGENCIA</v>
      </c>
      <c r="AL3455" s="6" t="str">
        <f>+_xlfn.IFS(Tabla1[[#This Row],[Veces obj]]&lt;=1,"0-1",Tabla1[[#This Row],[Veces obj]]&lt;=2,"1-2",Tabla1[[#This Row],[Veces obj]]&lt;=3,"2-3",TRUE,"&gt;3")</f>
        <v>0-1</v>
      </c>
      <c r="AM3455" s="60" t="str">
        <f>+_xlfn.IFS(MONTH(Tabla1[[#This Row],[MES]])&lt;=3,"Q1",MONTH(Tabla1[[#This Row],[MES]])&lt;=6,"Q2",MONTH(Tabla1[[#This Row],[MES]])&lt;=9,"Q3",TRUE,"Q4")</f>
        <v>Q2</v>
      </c>
      <c r="AN3455" s="15" t="str">
        <f>+IFERROR(VLOOKUP(Tabla1[[#This Row],[CUENTA]],CTAS[],2,0),"OTROS")</f>
        <v>OTROS</v>
      </c>
      <c r="AP3455" s="15" t="str">
        <f>+IFERROR(VLOOKUP(Tabla1[[#This Row],[EMPLEADO]],IS[],3,0),"OTROS")</f>
        <v>OTROS</v>
      </c>
      <c r="AQ3455" s="15" t="str">
        <f>+IFERROR(VLOOKUP(Tabla1[[#This Row],[EMPLEADO]],IS[[NÓMINA]:[INGENIERO]],2,0),"OTROS")</f>
        <v>OTROS</v>
      </c>
    </row>
    <row r="3456" spans="1:43" x14ac:dyDescent="0.25">
      <c r="A3456" s="28" t="s">
        <v>10019</v>
      </c>
      <c r="B3456" s="29">
        <v>1</v>
      </c>
      <c r="C3456" s="29" t="s">
        <v>10390</v>
      </c>
      <c r="D3456" s="30" t="s">
        <v>38</v>
      </c>
      <c r="E3456" s="31" t="s">
        <v>98</v>
      </c>
      <c r="F3456" s="31" t="s">
        <v>10391</v>
      </c>
      <c r="G3456" s="88" t="s">
        <v>1586</v>
      </c>
      <c r="H3456" s="29" t="s">
        <v>471</v>
      </c>
      <c r="I3456" s="32" t="s">
        <v>43</v>
      </c>
      <c r="J3456" s="29" t="s">
        <v>8</v>
      </c>
      <c r="K3456" s="33" t="s">
        <v>102</v>
      </c>
      <c r="L3456" s="33" t="s">
        <v>718</v>
      </c>
      <c r="M3456" s="29" t="s">
        <v>46</v>
      </c>
      <c r="N3456" s="29">
        <v>0</v>
      </c>
      <c r="O3456" s="29" t="s">
        <v>47</v>
      </c>
      <c r="P3456" s="33">
        <v>6</v>
      </c>
      <c r="Q3456" s="33" t="s">
        <v>207</v>
      </c>
      <c r="R3456" s="80" t="s">
        <v>63</v>
      </c>
      <c r="S3456" s="81" t="s">
        <v>64</v>
      </c>
      <c r="T3456" s="81" t="s">
        <v>51</v>
      </c>
      <c r="U3456" s="82" t="s">
        <v>209</v>
      </c>
      <c r="V3456" s="83">
        <v>0</v>
      </c>
      <c r="W3456" s="89">
        <v>0</v>
      </c>
      <c r="X3456" s="85">
        <v>1</v>
      </c>
      <c r="Y3456" s="86">
        <v>1.28</v>
      </c>
      <c r="Z3456" s="82">
        <v>5</v>
      </c>
      <c r="AA3456" s="87">
        <v>0.25600000000000001</v>
      </c>
      <c r="AB3456" s="83">
        <v>0</v>
      </c>
      <c r="AC3456" s="89">
        <v>0</v>
      </c>
      <c r="AD3456" s="90">
        <v>43558</v>
      </c>
      <c r="AE3456" s="90">
        <v>43559</v>
      </c>
      <c r="AF3456" s="82">
        <v>1</v>
      </c>
      <c r="AG3456" s="84" t="s">
        <v>53</v>
      </c>
      <c r="AH3456" s="83">
        <v>0</v>
      </c>
      <c r="AI3456" s="89">
        <v>0</v>
      </c>
      <c r="AJ3456" s="89">
        <v>0</v>
      </c>
      <c r="AK3456" s="60" t="str">
        <f>+IF(Tabla1[[#This Row],[REQUEST_TY]]="SR MANTENIMIENTO CORRECTIVO", "EMERGENCIA", "OTROS")</f>
        <v>EMERGENCIA</v>
      </c>
      <c r="AL3456" s="6" t="str">
        <f>+_xlfn.IFS(Tabla1[[#This Row],[Veces obj]]&lt;=1,"0-1",Tabla1[[#This Row],[Veces obj]]&lt;=2,"1-2",Tabla1[[#This Row],[Veces obj]]&lt;=3,"2-3",TRUE,"&gt;3")</f>
        <v>0-1</v>
      </c>
      <c r="AM3456" s="60" t="str">
        <f>+_xlfn.IFS(MONTH(Tabla1[[#This Row],[MES]])&lt;=3,"Q1",MONTH(Tabla1[[#This Row],[MES]])&lt;=6,"Q2",MONTH(Tabla1[[#This Row],[MES]])&lt;=9,"Q3",TRUE,"Q4")</f>
        <v>Q2</v>
      </c>
      <c r="AN3456" s="15" t="str">
        <f>+IFERROR(VLOOKUP(Tabla1[[#This Row],[CUENTA]],CTAS[],2,0),"OTROS")</f>
        <v>OTROS</v>
      </c>
      <c r="AP3456" s="15" t="str">
        <f>+IFERROR(VLOOKUP(Tabla1[[#This Row],[EMPLEADO]],IS[],3,0),"OTROS")</f>
        <v>OTROS</v>
      </c>
      <c r="AQ3456" s="15" t="str">
        <f>+IFERROR(VLOOKUP(Tabla1[[#This Row],[EMPLEADO]],IS[[NÓMINA]:[INGENIERO]],2,0),"OTROS")</f>
        <v>OTROS</v>
      </c>
    </row>
    <row r="3457" spans="1:43" x14ac:dyDescent="0.25">
      <c r="A3457" s="28" t="s">
        <v>10019</v>
      </c>
      <c r="B3457" s="29">
        <v>1</v>
      </c>
      <c r="C3457" s="29" t="s">
        <v>10392</v>
      </c>
      <c r="D3457" s="30" t="s">
        <v>38</v>
      </c>
      <c r="E3457" s="31" t="s">
        <v>332</v>
      </c>
      <c r="F3457" s="31" t="s">
        <v>10393</v>
      </c>
      <c r="G3457" s="88" t="s">
        <v>2595</v>
      </c>
      <c r="H3457" s="29" t="s">
        <v>266</v>
      </c>
      <c r="I3457" s="32" t="s">
        <v>43</v>
      </c>
      <c r="J3457" s="29" t="s">
        <v>8</v>
      </c>
      <c r="K3457" s="33" t="s">
        <v>59</v>
      </c>
      <c r="L3457" s="33" t="s">
        <v>1102</v>
      </c>
      <c r="M3457" s="29" t="s">
        <v>73</v>
      </c>
      <c r="N3457" s="29">
        <v>0</v>
      </c>
      <c r="O3457" s="29" t="s">
        <v>47</v>
      </c>
      <c r="P3457" s="33">
        <v>47</v>
      </c>
      <c r="Q3457" s="33" t="s">
        <v>82</v>
      </c>
      <c r="R3457" s="80" t="s">
        <v>317</v>
      </c>
      <c r="S3457" s="81" t="s">
        <v>318</v>
      </c>
      <c r="T3457" s="81" t="s">
        <v>51</v>
      </c>
      <c r="U3457" s="82" t="s">
        <v>140</v>
      </c>
      <c r="V3457" s="83">
        <v>1.1000000000000001</v>
      </c>
      <c r="W3457" s="89">
        <v>1730.3000000000004</v>
      </c>
      <c r="X3457" s="85">
        <v>1</v>
      </c>
      <c r="Y3457" s="86">
        <v>4.45</v>
      </c>
      <c r="Z3457" s="82">
        <v>4</v>
      </c>
      <c r="AA3457" s="87">
        <v>1.1125</v>
      </c>
      <c r="AB3457" s="83">
        <v>2.8125000000000011E-2</v>
      </c>
      <c r="AC3457" s="89">
        <v>-44.240625000000023</v>
      </c>
      <c r="AD3457" s="90">
        <v>43559</v>
      </c>
      <c r="AE3457" s="90">
        <v>43559</v>
      </c>
      <c r="AF3457" s="82">
        <v>0</v>
      </c>
      <c r="AG3457" s="84" t="s">
        <v>53</v>
      </c>
      <c r="AH3457" s="83">
        <v>0</v>
      </c>
      <c r="AI3457" s="89">
        <v>0</v>
      </c>
      <c r="AJ3457" s="89">
        <v>0</v>
      </c>
      <c r="AK3457" s="60" t="str">
        <f>+IF(Tabla1[[#This Row],[REQUEST_TY]]="SR MANTENIMIENTO CORRECTIVO", "EMERGENCIA", "OTROS")</f>
        <v>EMERGENCIA</v>
      </c>
      <c r="AL3457" s="6" t="str">
        <f>+_xlfn.IFS(Tabla1[[#This Row],[Veces obj]]&lt;=1,"0-1",Tabla1[[#This Row],[Veces obj]]&lt;=2,"1-2",Tabla1[[#This Row],[Veces obj]]&lt;=3,"2-3",TRUE,"&gt;3")</f>
        <v>1-2</v>
      </c>
      <c r="AM3457" s="60" t="str">
        <f>+_xlfn.IFS(MONTH(Tabla1[[#This Row],[MES]])&lt;=3,"Q1",MONTH(Tabla1[[#This Row],[MES]])&lt;=6,"Q2",MONTH(Tabla1[[#This Row],[MES]])&lt;=9,"Q3",TRUE,"Q4")</f>
        <v>Q2</v>
      </c>
      <c r="AN3457" s="15" t="str">
        <f>+IFERROR(VLOOKUP(Tabla1[[#This Row],[CUENTA]],CTAS[],2,0),"OTROS")</f>
        <v>OTROS</v>
      </c>
      <c r="AP3457" s="15" t="str">
        <f>+IFERROR(VLOOKUP(Tabla1[[#This Row],[EMPLEADO]],IS[],3,0),"OTROS")</f>
        <v>JUAREZ</v>
      </c>
      <c r="AQ3457" s="15" t="str">
        <f>+IFERROR(VLOOKUP(Tabla1[[#This Row],[EMPLEADO]],IS[[NÓMINA]:[INGENIERO]],2,0),"OTROS")</f>
        <v>CESAR MAR</v>
      </c>
    </row>
    <row r="3458" spans="1:43" x14ac:dyDescent="0.25">
      <c r="A3458" s="28" t="s">
        <v>10019</v>
      </c>
      <c r="B3458" s="29">
        <v>1</v>
      </c>
      <c r="C3458" s="29" t="s">
        <v>10394</v>
      </c>
      <c r="D3458" s="30" t="s">
        <v>38</v>
      </c>
      <c r="E3458" s="31" t="s">
        <v>39</v>
      </c>
      <c r="F3458" s="31" t="s">
        <v>10219</v>
      </c>
      <c r="G3458" s="88" t="s">
        <v>10395</v>
      </c>
      <c r="H3458" s="29" t="s">
        <v>213</v>
      </c>
      <c r="I3458" s="32" t="s">
        <v>43</v>
      </c>
      <c r="J3458" s="29" t="s">
        <v>8</v>
      </c>
      <c r="K3458" s="33" t="s">
        <v>10396</v>
      </c>
      <c r="L3458" s="33" t="s">
        <v>10397</v>
      </c>
      <c r="M3458" s="29" t="s">
        <v>215</v>
      </c>
      <c r="N3458" s="29">
        <v>0</v>
      </c>
      <c r="O3458" s="29" t="s">
        <v>47</v>
      </c>
      <c r="P3458" s="33">
        <v>2678</v>
      </c>
      <c r="Q3458" s="33" t="s">
        <v>48</v>
      </c>
      <c r="R3458" s="80" t="s">
        <v>49</v>
      </c>
      <c r="S3458" s="81" t="s">
        <v>50</v>
      </c>
      <c r="T3458" s="81" t="s">
        <v>51</v>
      </c>
      <c r="U3458" s="82" t="s">
        <v>52</v>
      </c>
      <c r="V3458" s="83">
        <v>1.05</v>
      </c>
      <c r="W3458" s="89">
        <v>750.75000000000011</v>
      </c>
      <c r="X3458" s="85">
        <v>1</v>
      </c>
      <c r="Y3458" s="86">
        <v>3.35</v>
      </c>
      <c r="Z3458" s="82">
        <v>5</v>
      </c>
      <c r="AA3458" s="87">
        <v>0.67</v>
      </c>
      <c r="AB3458" s="83">
        <v>0</v>
      </c>
      <c r="AC3458" s="89">
        <v>0</v>
      </c>
      <c r="AD3458" s="90">
        <v>43559</v>
      </c>
      <c r="AE3458" s="90">
        <v>43559</v>
      </c>
      <c r="AF3458" s="82">
        <v>0</v>
      </c>
      <c r="AG3458" s="84" t="s">
        <v>53</v>
      </c>
      <c r="AH3458" s="83">
        <v>0</v>
      </c>
      <c r="AI3458" s="89">
        <v>0</v>
      </c>
      <c r="AJ3458" s="89">
        <v>0</v>
      </c>
      <c r="AK3458" s="60" t="str">
        <f>+IF(Tabla1[[#This Row],[REQUEST_TY]]="SR MANTENIMIENTO CORRECTIVO", "EMERGENCIA", "OTROS")</f>
        <v>EMERGENCIA</v>
      </c>
      <c r="AL3458" s="6" t="str">
        <f>+_xlfn.IFS(Tabla1[[#This Row],[Veces obj]]&lt;=1,"0-1",Tabla1[[#This Row],[Veces obj]]&lt;=2,"1-2",Tabla1[[#This Row],[Veces obj]]&lt;=3,"2-3",TRUE,"&gt;3")</f>
        <v>0-1</v>
      </c>
      <c r="AM3458" s="60" t="str">
        <f>+_xlfn.IFS(MONTH(Tabla1[[#This Row],[MES]])&lt;=3,"Q1",MONTH(Tabla1[[#This Row],[MES]])&lt;=6,"Q2",MONTH(Tabla1[[#This Row],[MES]])&lt;=9,"Q3",TRUE,"Q4")</f>
        <v>Q2</v>
      </c>
      <c r="AN3458" s="15" t="str">
        <f>+IFERROR(VLOOKUP(Tabla1[[#This Row],[CUENTA]],CTAS[],2,0),"OTROS")</f>
        <v>OTROS</v>
      </c>
      <c r="AP3458" s="15" t="str">
        <f>+IFERROR(VLOOKUP(Tabla1[[#This Row],[EMPLEADO]],IS[],3,0),"OTROS")</f>
        <v>OTROS</v>
      </c>
      <c r="AQ3458" s="15" t="str">
        <f>+IFERROR(VLOOKUP(Tabla1[[#This Row],[EMPLEADO]],IS[[NÓMINA]:[INGENIERO]],2,0),"OTROS")</f>
        <v>OTROS</v>
      </c>
    </row>
    <row r="3459" spans="1:43" x14ac:dyDescent="0.25">
      <c r="A3459" s="28" t="s">
        <v>10019</v>
      </c>
      <c r="B3459" s="29">
        <v>1</v>
      </c>
      <c r="C3459" s="29" t="s">
        <v>10398</v>
      </c>
      <c r="D3459" s="30" t="s">
        <v>38</v>
      </c>
      <c r="E3459" s="31" t="s">
        <v>133</v>
      </c>
      <c r="F3459" s="31" t="s">
        <v>9544</v>
      </c>
      <c r="G3459" s="88" t="s">
        <v>3305</v>
      </c>
      <c r="H3459" s="29" t="s">
        <v>136</v>
      </c>
      <c r="I3459" s="32" t="s">
        <v>43</v>
      </c>
      <c r="J3459" s="29" t="s">
        <v>8</v>
      </c>
      <c r="K3459" s="33" t="s">
        <v>59</v>
      </c>
      <c r="L3459" s="33" t="s">
        <v>3306</v>
      </c>
      <c r="M3459" s="29" t="s">
        <v>736</v>
      </c>
      <c r="N3459" s="29">
        <v>0</v>
      </c>
      <c r="O3459" s="29" t="s">
        <v>47</v>
      </c>
      <c r="P3459" s="33">
        <v>63</v>
      </c>
      <c r="Q3459" s="33" t="s">
        <v>48</v>
      </c>
      <c r="R3459" s="80" t="s">
        <v>138</v>
      </c>
      <c r="S3459" s="81" t="s">
        <v>139</v>
      </c>
      <c r="T3459" s="81" t="s">
        <v>51</v>
      </c>
      <c r="U3459" s="82" t="s">
        <v>353</v>
      </c>
      <c r="V3459" s="83">
        <v>1.1499999999999999</v>
      </c>
      <c r="W3459" s="89">
        <v>1808.95</v>
      </c>
      <c r="X3459" s="85">
        <v>1</v>
      </c>
      <c r="Y3459" s="86">
        <v>3.47</v>
      </c>
      <c r="Z3459" s="82">
        <v>4</v>
      </c>
      <c r="AA3459" s="87">
        <v>0.86750000000000005</v>
      </c>
      <c r="AB3459" s="83">
        <v>0</v>
      </c>
      <c r="AC3459" s="89">
        <v>0</v>
      </c>
      <c r="AD3459" s="90">
        <v>43559</v>
      </c>
      <c r="AE3459" s="90">
        <v>43559</v>
      </c>
      <c r="AF3459" s="82">
        <v>0</v>
      </c>
      <c r="AG3459" s="84" t="s">
        <v>53</v>
      </c>
      <c r="AH3459" s="83">
        <v>0</v>
      </c>
      <c r="AI3459" s="89">
        <v>0</v>
      </c>
      <c r="AJ3459" s="89">
        <v>0</v>
      </c>
      <c r="AK3459" s="60" t="str">
        <f>+IF(Tabla1[[#This Row],[REQUEST_TY]]="SR MANTENIMIENTO CORRECTIVO", "EMERGENCIA", "OTROS")</f>
        <v>EMERGENCIA</v>
      </c>
      <c r="AL3459" s="6" t="str">
        <f>+_xlfn.IFS(Tabla1[[#This Row],[Veces obj]]&lt;=1,"0-1",Tabla1[[#This Row],[Veces obj]]&lt;=2,"1-2",Tabla1[[#This Row],[Veces obj]]&lt;=3,"2-3",TRUE,"&gt;3")</f>
        <v>0-1</v>
      </c>
      <c r="AM3459" s="60" t="str">
        <f>+_xlfn.IFS(MONTH(Tabla1[[#This Row],[MES]])&lt;=3,"Q1",MONTH(Tabla1[[#This Row],[MES]])&lt;=6,"Q2",MONTH(Tabla1[[#This Row],[MES]])&lt;=9,"Q3",TRUE,"Q4")</f>
        <v>Q2</v>
      </c>
      <c r="AN3459" s="15" t="str">
        <f>+IFERROR(VLOOKUP(Tabla1[[#This Row],[CUENTA]],CTAS[],2,0),"OTROS")</f>
        <v>OTROS</v>
      </c>
      <c r="AP3459" s="15" t="str">
        <f>+IFERROR(VLOOKUP(Tabla1[[#This Row],[EMPLEADO]],IS[],3,0),"OTROS")</f>
        <v>OTROS</v>
      </c>
      <c r="AQ3459" s="15" t="str">
        <f>+IFERROR(VLOOKUP(Tabla1[[#This Row],[EMPLEADO]],IS[[NÓMINA]:[INGENIERO]],2,0),"OTROS")</f>
        <v>OTROS</v>
      </c>
    </row>
    <row r="3460" spans="1:43" x14ac:dyDescent="0.25">
      <c r="A3460" s="28" t="s">
        <v>10019</v>
      </c>
      <c r="B3460" s="29">
        <v>1</v>
      </c>
      <c r="C3460" s="29" t="s">
        <v>10399</v>
      </c>
      <c r="D3460" s="30" t="s">
        <v>38</v>
      </c>
      <c r="E3460" s="31" t="s">
        <v>76</v>
      </c>
      <c r="F3460" s="31" t="s">
        <v>10400</v>
      </c>
      <c r="G3460" s="88" t="s">
        <v>6344</v>
      </c>
      <c r="H3460" s="29" t="s">
        <v>646</v>
      </c>
      <c r="I3460" s="32" t="s">
        <v>43</v>
      </c>
      <c r="J3460" s="29" t="s">
        <v>8</v>
      </c>
      <c r="K3460" s="33" t="s">
        <v>102</v>
      </c>
      <c r="L3460" s="33" t="s">
        <v>1608</v>
      </c>
      <c r="M3460" s="29" t="s">
        <v>358</v>
      </c>
      <c r="N3460" s="29">
        <v>0</v>
      </c>
      <c r="O3460" s="29" t="s">
        <v>47</v>
      </c>
      <c r="P3460" s="33">
        <v>28</v>
      </c>
      <c r="Q3460" s="33" t="s">
        <v>62</v>
      </c>
      <c r="R3460" s="80" t="s">
        <v>63</v>
      </c>
      <c r="S3460" s="81" t="s">
        <v>64</v>
      </c>
      <c r="T3460" s="81" t="s">
        <v>51</v>
      </c>
      <c r="U3460" s="82" t="s">
        <v>65</v>
      </c>
      <c r="V3460" s="83">
        <v>0.8</v>
      </c>
      <c r="W3460" s="89">
        <v>1092</v>
      </c>
      <c r="X3460" s="85">
        <v>1</v>
      </c>
      <c r="Y3460" s="86">
        <v>0.62</v>
      </c>
      <c r="Z3460" s="82">
        <v>5</v>
      </c>
      <c r="AA3460" s="87">
        <v>0.124</v>
      </c>
      <c r="AB3460" s="83">
        <v>0</v>
      </c>
      <c r="AC3460" s="89">
        <v>0</v>
      </c>
      <c r="AD3460" s="90">
        <v>43559</v>
      </c>
      <c r="AE3460" s="90">
        <v>43559</v>
      </c>
      <c r="AF3460" s="82">
        <v>0</v>
      </c>
      <c r="AG3460" s="84" t="s">
        <v>53</v>
      </c>
      <c r="AH3460" s="83">
        <v>0</v>
      </c>
      <c r="AI3460" s="89">
        <v>0</v>
      </c>
      <c r="AJ3460" s="89">
        <v>0</v>
      </c>
      <c r="AK3460" s="60" t="str">
        <f>+IF(Tabla1[[#This Row],[REQUEST_TY]]="SR MANTENIMIENTO CORRECTIVO", "EMERGENCIA", "OTROS")</f>
        <v>EMERGENCIA</v>
      </c>
      <c r="AL3460" s="6" t="str">
        <f>+_xlfn.IFS(Tabla1[[#This Row],[Veces obj]]&lt;=1,"0-1",Tabla1[[#This Row],[Veces obj]]&lt;=2,"1-2",Tabla1[[#This Row],[Veces obj]]&lt;=3,"2-3",TRUE,"&gt;3")</f>
        <v>0-1</v>
      </c>
      <c r="AM3460" s="60" t="str">
        <f>+_xlfn.IFS(MONTH(Tabla1[[#This Row],[MES]])&lt;=3,"Q1",MONTH(Tabla1[[#This Row],[MES]])&lt;=6,"Q2",MONTH(Tabla1[[#This Row],[MES]])&lt;=9,"Q3",TRUE,"Q4")</f>
        <v>Q2</v>
      </c>
      <c r="AN3460" s="15" t="str">
        <f>+IFERROR(VLOOKUP(Tabla1[[#This Row],[CUENTA]],CTAS[],2,0),"OTROS")</f>
        <v>OTROS</v>
      </c>
      <c r="AP3460" s="15" t="str">
        <f>+IFERROR(VLOOKUP(Tabla1[[#This Row],[EMPLEADO]],IS[],3,0),"OTROS")</f>
        <v>OTROS</v>
      </c>
      <c r="AQ3460" s="15" t="str">
        <f>+IFERROR(VLOOKUP(Tabla1[[#This Row],[EMPLEADO]],IS[[NÓMINA]:[INGENIERO]],2,0),"OTROS")</f>
        <v>OTROS</v>
      </c>
    </row>
    <row r="3461" spans="1:43" x14ac:dyDescent="0.25">
      <c r="A3461" s="28" t="s">
        <v>10019</v>
      </c>
      <c r="B3461" s="29">
        <v>1</v>
      </c>
      <c r="C3461" s="29" t="s">
        <v>10401</v>
      </c>
      <c r="D3461" s="30" t="s">
        <v>38</v>
      </c>
      <c r="E3461" s="31" t="s">
        <v>98</v>
      </c>
      <c r="F3461" s="31" t="s">
        <v>10402</v>
      </c>
      <c r="G3461" s="88" t="s">
        <v>7003</v>
      </c>
      <c r="H3461" s="29" t="s">
        <v>646</v>
      </c>
      <c r="I3461" s="32" t="s">
        <v>43</v>
      </c>
      <c r="J3461" s="29" t="s">
        <v>8</v>
      </c>
      <c r="K3461" s="33" t="s">
        <v>102</v>
      </c>
      <c r="L3461" s="33" t="s">
        <v>1608</v>
      </c>
      <c r="M3461" s="29" t="s">
        <v>358</v>
      </c>
      <c r="N3461" s="29">
        <v>0</v>
      </c>
      <c r="O3461" s="29" t="s">
        <v>47</v>
      </c>
      <c r="P3461" s="33">
        <v>3</v>
      </c>
      <c r="Q3461" s="33" t="s">
        <v>388</v>
      </c>
      <c r="R3461" s="80" t="s">
        <v>63</v>
      </c>
      <c r="S3461" s="81" t="s">
        <v>64</v>
      </c>
      <c r="T3461" s="81" t="s">
        <v>51</v>
      </c>
      <c r="U3461" s="82" t="s">
        <v>389</v>
      </c>
      <c r="V3461" s="83">
        <v>0</v>
      </c>
      <c r="W3461" s="89">
        <v>0</v>
      </c>
      <c r="X3461" s="85">
        <v>1</v>
      </c>
      <c r="Y3461" s="86">
        <v>1.28</v>
      </c>
      <c r="Z3461" s="82">
        <v>5</v>
      </c>
      <c r="AA3461" s="87">
        <v>0.25600000000000001</v>
      </c>
      <c r="AB3461" s="83">
        <v>0</v>
      </c>
      <c r="AC3461" s="89">
        <v>0</v>
      </c>
      <c r="AD3461" s="90">
        <v>43559</v>
      </c>
      <c r="AE3461" s="90">
        <v>43559</v>
      </c>
      <c r="AF3461" s="82">
        <v>0</v>
      </c>
      <c r="AG3461" s="84" t="s">
        <v>53</v>
      </c>
      <c r="AH3461" s="83">
        <v>0</v>
      </c>
      <c r="AI3461" s="89">
        <v>0</v>
      </c>
      <c r="AJ3461" s="89">
        <v>0</v>
      </c>
      <c r="AK3461" s="60" t="str">
        <f>+IF(Tabla1[[#This Row],[REQUEST_TY]]="SR MANTENIMIENTO CORRECTIVO", "EMERGENCIA", "OTROS")</f>
        <v>EMERGENCIA</v>
      </c>
      <c r="AL3461" s="6" t="str">
        <f>+_xlfn.IFS(Tabla1[[#This Row],[Veces obj]]&lt;=1,"0-1",Tabla1[[#This Row],[Veces obj]]&lt;=2,"1-2",Tabla1[[#This Row],[Veces obj]]&lt;=3,"2-3",TRUE,"&gt;3")</f>
        <v>0-1</v>
      </c>
      <c r="AM3461" s="60" t="str">
        <f>+_xlfn.IFS(MONTH(Tabla1[[#This Row],[MES]])&lt;=3,"Q1",MONTH(Tabla1[[#This Row],[MES]])&lt;=6,"Q2",MONTH(Tabla1[[#This Row],[MES]])&lt;=9,"Q3",TRUE,"Q4")</f>
        <v>Q2</v>
      </c>
      <c r="AN3461" s="15" t="str">
        <f>+IFERROR(VLOOKUP(Tabla1[[#This Row],[CUENTA]],CTAS[],2,0),"OTROS")</f>
        <v>OTROS</v>
      </c>
      <c r="AP3461" s="15" t="str">
        <f>+IFERROR(VLOOKUP(Tabla1[[#This Row],[EMPLEADO]],IS[],3,0),"OTROS")</f>
        <v>OTROS</v>
      </c>
      <c r="AQ3461" s="15" t="str">
        <f>+IFERROR(VLOOKUP(Tabla1[[#This Row],[EMPLEADO]],IS[[NÓMINA]:[INGENIERO]],2,0),"OTROS")</f>
        <v>OTROS</v>
      </c>
    </row>
    <row r="3462" spans="1:43" x14ac:dyDescent="0.25">
      <c r="A3462" s="28" t="s">
        <v>10019</v>
      </c>
      <c r="B3462" s="29">
        <v>1</v>
      </c>
      <c r="C3462" s="29" t="s">
        <v>10403</v>
      </c>
      <c r="D3462" s="30" t="s">
        <v>3370</v>
      </c>
      <c r="E3462" s="31" t="s">
        <v>535</v>
      </c>
      <c r="F3462" s="31" t="s">
        <v>10404</v>
      </c>
      <c r="G3462" s="88" t="s">
        <v>10405</v>
      </c>
      <c r="H3462" s="29" t="s">
        <v>691</v>
      </c>
      <c r="I3462" s="32" t="s">
        <v>43</v>
      </c>
      <c r="J3462" s="29" t="s">
        <v>8</v>
      </c>
      <c r="K3462" s="33" t="s">
        <v>117</v>
      </c>
      <c r="L3462" s="33" t="s">
        <v>10406</v>
      </c>
      <c r="M3462" s="29" t="s">
        <v>215</v>
      </c>
      <c r="N3462" s="29">
        <v>0</v>
      </c>
      <c r="O3462" s="29" t="s">
        <v>47</v>
      </c>
      <c r="P3462" s="33" t="s">
        <v>822</v>
      </c>
      <c r="Q3462" s="33" t="s">
        <v>48</v>
      </c>
      <c r="R3462" s="80" t="s">
        <v>49</v>
      </c>
      <c r="S3462" s="81" t="s">
        <v>50</v>
      </c>
      <c r="T3462" s="81" t="s">
        <v>51</v>
      </c>
      <c r="U3462" s="82" t="s">
        <v>52</v>
      </c>
      <c r="V3462" s="83">
        <v>1</v>
      </c>
      <c r="W3462" s="89">
        <v>1072.5000000000002</v>
      </c>
      <c r="X3462" s="85">
        <v>0</v>
      </c>
      <c r="Y3462" s="86">
        <v>5</v>
      </c>
      <c r="Z3462" s="82">
        <v>5</v>
      </c>
      <c r="AA3462" s="87">
        <v>1</v>
      </c>
      <c r="AB3462" s="83">
        <v>0</v>
      </c>
      <c r="AC3462" s="89">
        <v>0</v>
      </c>
      <c r="AD3462" s="90">
        <v>43559</v>
      </c>
      <c r="AE3462" s="90">
        <v>43559</v>
      </c>
      <c r="AF3462" s="82">
        <v>0</v>
      </c>
      <c r="AG3462" s="84" t="s">
        <v>53</v>
      </c>
      <c r="AH3462" s="83">
        <v>0</v>
      </c>
      <c r="AI3462" s="89">
        <v>0</v>
      </c>
      <c r="AJ3462" s="89">
        <v>0</v>
      </c>
      <c r="AK3462" s="60" t="str">
        <f>+IF(Tabla1[[#This Row],[REQUEST_TY]]="SR MANTENIMIENTO CORRECTIVO", "EMERGENCIA", "OTROS")</f>
        <v>OTROS</v>
      </c>
      <c r="AL3462" s="6" t="str">
        <f>+_xlfn.IFS(Tabla1[[#This Row],[Veces obj]]&lt;=1,"0-1",Tabla1[[#This Row],[Veces obj]]&lt;=2,"1-2",Tabla1[[#This Row],[Veces obj]]&lt;=3,"2-3",TRUE,"&gt;3")</f>
        <v>0-1</v>
      </c>
      <c r="AM3462" s="60" t="str">
        <f>+_xlfn.IFS(MONTH(Tabla1[[#This Row],[MES]])&lt;=3,"Q1",MONTH(Tabla1[[#This Row],[MES]])&lt;=6,"Q2",MONTH(Tabla1[[#This Row],[MES]])&lt;=9,"Q3",TRUE,"Q4")</f>
        <v>Q2</v>
      </c>
      <c r="AN3462" s="15" t="str">
        <f>+IFERROR(VLOOKUP(Tabla1[[#This Row],[CUENTA]],CTAS[],2,0),"OTROS")</f>
        <v>OTROS</v>
      </c>
      <c r="AP3462" s="15" t="str">
        <f>+IFERROR(VLOOKUP(Tabla1[[#This Row],[EMPLEADO]],IS[],3,0),"OTROS")</f>
        <v>OTROS</v>
      </c>
      <c r="AQ3462" s="15" t="str">
        <f>+IFERROR(VLOOKUP(Tabla1[[#This Row],[EMPLEADO]],IS[[NÓMINA]:[INGENIERO]],2,0),"OTROS")</f>
        <v>OTROS</v>
      </c>
    </row>
    <row r="3463" spans="1:43" x14ac:dyDescent="0.25">
      <c r="A3463" s="28" t="s">
        <v>10019</v>
      </c>
      <c r="B3463" s="29">
        <v>1</v>
      </c>
      <c r="C3463" s="29" t="s">
        <v>10407</v>
      </c>
      <c r="D3463" s="30" t="s">
        <v>38</v>
      </c>
      <c r="E3463" s="31" t="s">
        <v>76</v>
      </c>
      <c r="F3463" s="31" t="s">
        <v>10408</v>
      </c>
      <c r="G3463" s="88" t="s">
        <v>717</v>
      </c>
      <c r="H3463" s="29" t="s">
        <v>10274</v>
      </c>
      <c r="I3463" s="32" t="s">
        <v>43</v>
      </c>
      <c r="J3463" s="29" t="s">
        <v>8</v>
      </c>
      <c r="K3463" s="33" t="s">
        <v>102</v>
      </c>
      <c r="L3463" s="33" t="s">
        <v>718</v>
      </c>
      <c r="M3463" s="29" t="s">
        <v>46</v>
      </c>
      <c r="N3463" s="29">
        <v>0</v>
      </c>
      <c r="O3463" s="29" t="s">
        <v>47</v>
      </c>
      <c r="P3463" s="33">
        <v>12</v>
      </c>
      <c r="Q3463" s="33" t="s">
        <v>194</v>
      </c>
      <c r="R3463" s="80" t="s">
        <v>63</v>
      </c>
      <c r="S3463" s="81" t="s">
        <v>64</v>
      </c>
      <c r="T3463" s="81" t="s">
        <v>51</v>
      </c>
      <c r="U3463" s="82" t="s">
        <v>195</v>
      </c>
      <c r="V3463" s="83">
        <v>0.6</v>
      </c>
      <c r="W3463" s="89">
        <v>819</v>
      </c>
      <c r="X3463" s="85">
        <v>1</v>
      </c>
      <c r="Y3463" s="86">
        <v>1.4</v>
      </c>
      <c r="Z3463" s="82">
        <v>5</v>
      </c>
      <c r="AA3463" s="87">
        <v>0.27999999999999997</v>
      </c>
      <c r="AB3463" s="83">
        <v>0</v>
      </c>
      <c r="AC3463" s="89">
        <v>0</v>
      </c>
      <c r="AD3463" s="90">
        <v>43559</v>
      </c>
      <c r="AE3463" s="90">
        <v>43559</v>
      </c>
      <c r="AF3463" s="82">
        <v>0</v>
      </c>
      <c r="AG3463" s="84" t="s">
        <v>53</v>
      </c>
      <c r="AH3463" s="83">
        <v>0</v>
      </c>
      <c r="AI3463" s="89">
        <v>0</v>
      </c>
      <c r="AJ3463" s="89">
        <v>0</v>
      </c>
      <c r="AK3463" s="60" t="str">
        <f>+IF(Tabla1[[#This Row],[REQUEST_TY]]="SR MANTENIMIENTO CORRECTIVO", "EMERGENCIA", "OTROS")</f>
        <v>EMERGENCIA</v>
      </c>
      <c r="AL3463" s="6" t="str">
        <f>+_xlfn.IFS(Tabla1[[#This Row],[Veces obj]]&lt;=1,"0-1",Tabla1[[#This Row],[Veces obj]]&lt;=2,"1-2",Tabla1[[#This Row],[Veces obj]]&lt;=3,"2-3",TRUE,"&gt;3")</f>
        <v>0-1</v>
      </c>
      <c r="AM3463" s="60" t="str">
        <f>+_xlfn.IFS(MONTH(Tabla1[[#This Row],[MES]])&lt;=3,"Q1",MONTH(Tabla1[[#This Row],[MES]])&lt;=6,"Q2",MONTH(Tabla1[[#This Row],[MES]])&lt;=9,"Q3",TRUE,"Q4")</f>
        <v>Q2</v>
      </c>
      <c r="AN3463" s="15" t="str">
        <f>+IFERROR(VLOOKUP(Tabla1[[#This Row],[CUENTA]],CTAS[],2,0),"OTROS")</f>
        <v>OTROS</v>
      </c>
      <c r="AP3463" s="15" t="str">
        <f>+IFERROR(VLOOKUP(Tabla1[[#This Row],[EMPLEADO]],IS[],3,0),"OTROS")</f>
        <v>OTROS</v>
      </c>
      <c r="AQ3463" s="15" t="str">
        <f>+IFERROR(VLOOKUP(Tabla1[[#This Row],[EMPLEADO]],IS[[NÓMINA]:[INGENIERO]],2,0),"OTROS")</f>
        <v>OTROS</v>
      </c>
    </row>
    <row r="3464" spans="1:43" x14ac:dyDescent="0.25">
      <c r="A3464" s="28" t="s">
        <v>10019</v>
      </c>
      <c r="B3464" s="29">
        <v>1</v>
      </c>
      <c r="C3464" s="29" t="s">
        <v>10409</v>
      </c>
      <c r="D3464" s="30" t="s">
        <v>818</v>
      </c>
      <c r="E3464" s="31" t="s">
        <v>1015</v>
      </c>
      <c r="F3464" s="31" t="s">
        <v>10410</v>
      </c>
      <c r="G3464" s="88" t="s">
        <v>4867</v>
      </c>
      <c r="H3464" s="29" t="s">
        <v>1572</v>
      </c>
      <c r="I3464" s="32" t="s">
        <v>43</v>
      </c>
      <c r="J3464" s="29" t="s">
        <v>8</v>
      </c>
      <c r="K3464" s="33" t="s">
        <v>1434</v>
      </c>
      <c r="L3464" s="33" t="s">
        <v>1435</v>
      </c>
      <c r="M3464" s="29" t="s">
        <v>1436</v>
      </c>
      <c r="N3464" s="29">
        <v>0</v>
      </c>
      <c r="O3464" s="29" t="s">
        <v>47</v>
      </c>
      <c r="P3464" s="33" t="s">
        <v>822</v>
      </c>
      <c r="Q3464" s="33" t="s">
        <v>48</v>
      </c>
      <c r="R3464" s="80" t="s">
        <v>317</v>
      </c>
      <c r="S3464" s="81" t="s">
        <v>318</v>
      </c>
      <c r="T3464" s="81" t="s">
        <v>51</v>
      </c>
      <c r="U3464" s="82" t="s">
        <v>353</v>
      </c>
      <c r="V3464" s="83">
        <v>1</v>
      </c>
      <c r="W3464" s="89">
        <v>1573.0000000000002</v>
      </c>
      <c r="X3464" s="85">
        <v>1</v>
      </c>
      <c r="Y3464" s="86">
        <v>0.42</v>
      </c>
      <c r="Z3464" s="82">
        <v>4</v>
      </c>
      <c r="AA3464" s="87">
        <v>0.105</v>
      </c>
      <c r="AB3464" s="83">
        <v>0</v>
      </c>
      <c r="AC3464" s="89">
        <v>0</v>
      </c>
      <c r="AD3464" s="90">
        <v>43559</v>
      </c>
      <c r="AE3464" s="90">
        <v>43559</v>
      </c>
      <c r="AF3464" s="82">
        <v>0</v>
      </c>
      <c r="AG3464" s="84" t="s">
        <v>53</v>
      </c>
      <c r="AH3464" s="83">
        <v>0</v>
      </c>
      <c r="AI3464" s="89">
        <v>0</v>
      </c>
      <c r="AJ3464" s="89">
        <v>0</v>
      </c>
      <c r="AK3464" s="60" t="str">
        <f>+IF(Tabla1[[#This Row],[REQUEST_TY]]="SR MANTENIMIENTO CORRECTIVO", "EMERGENCIA", "OTROS")</f>
        <v>OTROS</v>
      </c>
      <c r="AL3464" s="6" t="str">
        <f>+_xlfn.IFS(Tabla1[[#This Row],[Veces obj]]&lt;=1,"0-1",Tabla1[[#This Row],[Veces obj]]&lt;=2,"1-2",Tabla1[[#This Row],[Veces obj]]&lt;=3,"2-3",TRUE,"&gt;3")</f>
        <v>0-1</v>
      </c>
      <c r="AM3464" s="60" t="str">
        <f>+_xlfn.IFS(MONTH(Tabla1[[#This Row],[MES]])&lt;=3,"Q1",MONTH(Tabla1[[#This Row],[MES]])&lt;=6,"Q2",MONTH(Tabla1[[#This Row],[MES]])&lt;=9,"Q3",TRUE,"Q4")</f>
        <v>Q2</v>
      </c>
      <c r="AN3464" s="15" t="str">
        <f>+IFERROR(VLOOKUP(Tabla1[[#This Row],[CUENTA]],CTAS[],2,0),"OTROS")</f>
        <v>OTROS</v>
      </c>
      <c r="AP3464" s="15" t="str">
        <f>+IFERROR(VLOOKUP(Tabla1[[#This Row],[EMPLEADO]],IS[],3,0),"OTROS")</f>
        <v>OTROS</v>
      </c>
      <c r="AQ3464" s="15" t="str">
        <f>+IFERROR(VLOOKUP(Tabla1[[#This Row],[EMPLEADO]],IS[[NÓMINA]:[INGENIERO]],2,0),"OTROS")</f>
        <v>OTROS</v>
      </c>
    </row>
    <row r="3465" spans="1:43" x14ac:dyDescent="0.25">
      <c r="A3465" s="28" t="s">
        <v>10019</v>
      </c>
      <c r="B3465" s="29">
        <v>1</v>
      </c>
      <c r="C3465" s="29" t="s">
        <v>10411</v>
      </c>
      <c r="D3465" s="30" t="s">
        <v>38</v>
      </c>
      <c r="E3465" s="31" t="s">
        <v>9073</v>
      </c>
      <c r="F3465" s="31" t="s">
        <v>10412</v>
      </c>
      <c r="G3465" s="88" t="s">
        <v>10413</v>
      </c>
      <c r="H3465" s="29" t="s">
        <v>484</v>
      </c>
      <c r="I3465" s="32" t="s">
        <v>43</v>
      </c>
      <c r="J3465" s="29" t="s">
        <v>8</v>
      </c>
      <c r="K3465" s="33" t="s">
        <v>2300</v>
      </c>
      <c r="L3465" s="33" t="s">
        <v>2301</v>
      </c>
      <c r="M3465" s="29" t="s">
        <v>94</v>
      </c>
      <c r="N3465" s="29">
        <v>1</v>
      </c>
      <c r="O3465" s="29" t="s">
        <v>47</v>
      </c>
      <c r="P3465" s="33">
        <v>2681</v>
      </c>
      <c r="Q3465" s="33" t="s">
        <v>48</v>
      </c>
      <c r="R3465" s="80" t="s">
        <v>153</v>
      </c>
      <c r="S3465" s="81" t="s">
        <v>50</v>
      </c>
      <c r="T3465" s="81" t="s">
        <v>51</v>
      </c>
      <c r="U3465" s="82" t="s">
        <v>52</v>
      </c>
      <c r="V3465" s="83">
        <v>1.05</v>
      </c>
      <c r="W3465" s="89">
        <v>0</v>
      </c>
      <c r="X3465" s="85">
        <v>1</v>
      </c>
      <c r="Y3465" s="86">
        <v>0.55000000000000004</v>
      </c>
      <c r="Z3465" s="82">
        <v>5</v>
      </c>
      <c r="AA3465" s="87">
        <v>0.11000000000000001</v>
      </c>
      <c r="AB3465" s="83">
        <v>0</v>
      </c>
      <c r="AC3465" s="89">
        <v>0</v>
      </c>
      <c r="AD3465" s="90">
        <v>43559</v>
      </c>
      <c r="AE3465" s="90">
        <v>43559</v>
      </c>
      <c r="AF3465" s="82">
        <v>0</v>
      </c>
      <c r="AG3465" s="84" t="s">
        <v>53</v>
      </c>
      <c r="AH3465" s="83">
        <v>0</v>
      </c>
      <c r="AI3465" s="89">
        <v>0</v>
      </c>
      <c r="AJ3465" s="89">
        <v>0</v>
      </c>
      <c r="AK3465" s="60" t="str">
        <f>+IF(Tabla1[[#This Row],[REQUEST_TY]]="SR MANTENIMIENTO CORRECTIVO", "EMERGENCIA", "OTROS")</f>
        <v>EMERGENCIA</v>
      </c>
      <c r="AL3465" s="6" t="str">
        <f>+_xlfn.IFS(Tabla1[[#This Row],[Veces obj]]&lt;=1,"0-1",Tabla1[[#This Row],[Veces obj]]&lt;=2,"1-2",Tabla1[[#This Row],[Veces obj]]&lt;=3,"2-3",TRUE,"&gt;3")</f>
        <v>0-1</v>
      </c>
      <c r="AM3465" s="60" t="str">
        <f>+_xlfn.IFS(MONTH(Tabla1[[#This Row],[MES]])&lt;=3,"Q1",MONTH(Tabla1[[#This Row],[MES]])&lt;=6,"Q2",MONTH(Tabla1[[#This Row],[MES]])&lt;=9,"Q3",TRUE,"Q4")</f>
        <v>Q2</v>
      </c>
      <c r="AN3465" s="15" t="str">
        <f>+IFERROR(VLOOKUP(Tabla1[[#This Row],[CUENTA]],CTAS[],2,0),"OTROS")</f>
        <v>OTROS</v>
      </c>
      <c r="AP3465" s="15" t="str">
        <f>+IFERROR(VLOOKUP(Tabla1[[#This Row],[EMPLEADO]],IS[],3,0),"OTROS")</f>
        <v>OTROS</v>
      </c>
      <c r="AQ3465" s="15" t="str">
        <f>+IFERROR(VLOOKUP(Tabla1[[#This Row],[EMPLEADO]],IS[[NÓMINA]:[INGENIERO]],2,0),"OTROS")</f>
        <v>OTROS</v>
      </c>
    </row>
    <row r="3466" spans="1:43" x14ac:dyDescent="0.25">
      <c r="A3466" s="28" t="s">
        <v>10019</v>
      </c>
      <c r="B3466" s="29">
        <v>1</v>
      </c>
      <c r="C3466" s="29" t="s">
        <v>10414</v>
      </c>
      <c r="D3466" s="30" t="s">
        <v>38</v>
      </c>
      <c r="E3466" s="31" t="s">
        <v>76</v>
      </c>
      <c r="F3466" s="31" t="s">
        <v>10415</v>
      </c>
      <c r="G3466" s="88" t="s">
        <v>5818</v>
      </c>
      <c r="H3466" s="29" t="s">
        <v>453</v>
      </c>
      <c r="I3466" s="32" t="s">
        <v>43</v>
      </c>
      <c r="J3466" s="29" t="s">
        <v>8</v>
      </c>
      <c r="K3466" s="33" t="s">
        <v>5819</v>
      </c>
      <c r="L3466" s="33" t="s">
        <v>5820</v>
      </c>
      <c r="M3466" s="29" t="s">
        <v>1198</v>
      </c>
      <c r="N3466" s="29">
        <v>0</v>
      </c>
      <c r="O3466" s="29" t="s">
        <v>47</v>
      </c>
      <c r="P3466" s="33">
        <v>51</v>
      </c>
      <c r="Q3466" s="33" t="s">
        <v>82</v>
      </c>
      <c r="R3466" s="80" t="s">
        <v>63</v>
      </c>
      <c r="S3466" s="81" t="s">
        <v>64</v>
      </c>
      <c r="T3466" s="81" t="s">
        <v>51</v>
      </c>
      <c r="U3466" s="82" t="s">
        <v>83</v>
      </c>
      <c r="V3466" s="83">
        <v>1.05</v>
      </c>
      <c r="W3466" s="89">
        <v>1433.25</v>
      </c>
      <c r="X3466" s="85">
        <v>1</v>
      </c>
      <c r="Y3466" s="86">
        <v>1.96</v>
      </c>
      <c r="Z3466" s="82">
        <v>5</v>
      </c>
      <c r="AA3466" s="87">
        <v>0.39200000000000002</v>
      </c>
      <c r="AB3466" s="83">
        <v>0</v>
      </c>
      <c r="AC3466" s="89">
        <v>0</v>
      </c>
      <c r="AD3466" s="90">
        <v>43559</v>
      </c>
      <c r="AE3466" s="90">
        <v>43559</v>
      </c>
      <c r="AF3466" s="82">
        <v>0</v>
      </c>
      <c r="AG3466" s="84" t="s">
        <v>53</v>
      </c>
      <c r="AH3466" s="83">
        <v>0</v>
      </c>
      <c r="AI3466" s="89">
        <v>0</v>
      </c>
      <c r="AJ3466" s="89">
        <v>0</v>
      </c>
      <c r="AK3466" s="60" t="str">
        <f>+IF(Tabla1[[#This Row],[REQUEST_TY]]="SR MANTENIMIENTO CORRECTIVO", "EMERGENCIA", "OTROS")</f>
        <v>EMERGENCIA</v>
      </c>
      <c r="AL3466" s="6" t="str">
        <f>+_xlfn.IFS(Tabla1[[#This Row],[Veces obj]]&lt;=1,"0-1",Tabla1[[#This Row],[Veces obj]]&lt;=2,"1-2",Tabla1[[#This Row],[Veces obj]]&lt;=3,"2-3",TRUE,"&gt;3")</f>
        <v>0-1</v>
      </c>
      <c r="AM3466" s="60" t="str">
        <f>+_xlfn.IFS(MONTH(Tabla1[[#This Row],[MES]])&lt;=3,"Q1",MONTH(Tabla1[[#This Row],[MES]])&lt;=6,"Q2",MONTH(Tabla1[[#This Row],[MES]])&lt;=9,"Q3",TRUE,"Q4")</f>
        <v>Q2</v>
      </c>
      <c r="AN3466" s="15" t="str">
        <f>+IFERROR(VLOOKUP(Tabla1[[#This Row],[CUENTA]],CTAS[],2,0),"OTROS")</f>
        <v>OTROS</v>
      </c>
      <c r="AP3466" s="15" t="str">
        <f>+IFERROR(VLOOKUP(Tabla1[[#This Row],[EMPLEADO]],IS[],3,0),"OTROS")</f>
        <v>OTROS</v>
      </c>
      <c r="AQ3466" s="15" t="str">
        <f>+IFERROR(VLOOKUP(Tabla1[[#This Row],[EMPLEADO]],IS[[NÓMINA]:[INGENIERO]],2,0),"OTROS")</f>
        <v>OTROS</v>
      </c>
    </row>
    <row r="3467" spans="1:43" x14ac:dyDescent="0.25">
      <c r="A3467" s="28" t="s">
        <v>10019</v>
      </c>
      <c r="B3467" s="29">
        <v>1</v>
      </c>
      <c r="C3467" s="29" t="s">
        <v>10416</v>
      </c>
      <c r="D3467" s="30" t="s">
        <v>38</v>
      </c>
      <c r="E3467" s="31" t="s">
        <v>89</v>
      </c>
      <c r="F3467" s="31" t="s">
        <v>10417</v>
      </c>
      <c r="G3467" s="88" t="s">
        <v>7703</v>
      </c>
      <c r="H3467" s="29" t="s">
        <v>297</v>
      </c>
      <c r="I3467" s="32" t="s">
        <v>43</v>
      </c>
      <c r="J3467" s="29" t="s">
        <v>8</v>
      </c>
      <c r="K3467" s="33" t="s">
        <v>169</v>
      </c>
      <c r="L3467" s="33" t="s">
        <v>170</v>
      </c>
      <c r="M3467" s="29" t="s">
        <v>73</v>
      </c>
      <c r="N3467" s="29">
        <v>0</v>
      </c>
      <c r="O3467" s="29" t="s">
        <v>47</v>
      </c>
      <c r="P3467" s="33">
        <v>33</v>
      </c>
      <c r="Q3467" s="33" t="s">
        <v>82</v>
      </c>
      <c r="R3467" s="80" t="s">
        <v>95</v>
      </c>
      <c r="S3467" s="81" t="s">
        <v>64</v>
      </c>
      <c r="T3467" s="81" t="s">
        <v>51</v>
      </c>
      <c r="U3467" s="82" t="s">
        <v>83</v>
      </c>
      <c r="V3467" s="83">
        <v>1.05</v>
      </c>
      <c r="W3467" s="89">
        <v>1433.25</v>
      </c>
      <c r="X3467" s="85">
        <v>1</v>
      </c>
      <c r="Y3467" s="86">
        <v>1.5</v>
      </c>
      <c r="Z3467" s="82">
        <v>5</v>
      </c>
      <c r="AA3467" s="87">
        <v>0.3</v>
      </c>
      <c r="AB3467" s="83">
        <v>0</v>
      </c>
      <c r="AC3467" s="89">
        <v>0</v>
      </c>
      <c r="AD3467" s="90">
        <v>43558</v>
      </c>
      <c r="AE3467" s="90">
        <v>43559</v>
      </c>
      <c r="AF3467" s="82">
        <v>1</v>
      </c>
      <c r="AG3467" s="84" t="s">
        <v>53</v>
      </c>
      <c r="AH3467" s="83">
        <v>0</v>
      </c>
      <c r="AI3467" s="89">
        <v>0</v>
      </c>
      <c r="AJ3467" s="89">
        <v>0</v>
      </c>
      <c r="AK3467" s="60" t="str">
        <f>+IF(Tabla1[[#This Row],[REQUEST_TY]]="SR MANTENIMIENTO CORRECTIVO", "EMERGENCIA", "OTROS")</f>
        <v>EMERGENCIA</v>
      </c>
      <c r="AL3467" s="6" t="str">
        <f>+_xlfn.IFS(Tabla1[[#This Row],[Veces obj]]&lt;=1,"0-1",Tabla1[[#This Row],[Veces obj]]&lt;=2,"1-2",Tabla1[[#This Row],[Veces obj]]&lt;=3,"2-3",TRUE,"&gt;3")</f>
        <v>0-1</v>
      </c>
      <c r="AM3467" s="60" t="str">
        <f>+_xlfn.IFS(MONTH(Tabla1[[#This Row],[MES]])&lt;=3,"Q1",MONTH(Tabla1[[#This Row],[MES]])&lt;=6,"Q2",MONTH(Tabla1[[#This Row],[MES]])&lt;=9,"Q3",TRUE,"Q4")</f>
        <v>Q2</v>
      </c>
      <c r="AN3467" s="15" t="str">
        <f>+IFERROR(VLOOKUP(Tabla1[[#This Row],[CUENTA]],CTAS[],2,0),"OTROS")</f>
        <v>OTROS</v>
      </c>
      <c r="AP3467" s="15" t="str">
        <f>+IFERROR(VLOOKUP(Tabla1[[#This Row],[EMPLEADO]],IS[],3,0),"OTROS")</f>
        <v>JUAREZ</v>
      </c>
      <c r="AQ3467" s="15" t="str">
        <f>+IFERROR(VLOOKUP(Tabla1[[#This Row],[EMPLEADO]],IS[[NÓMINA]:[INGENIERO]],2,0),"OTROS")</f>
        <v>ALFREDO TORRES</v>
      </c>
    </row>
    <row r="3468" spans="1:43" x14ac:dyDescent="0.25">
      <c r="A3468" s="28" t="s">
        <v>10019</v>
      </c>
      <c r="B3468" s="29">
        <v>1</v>
      </c>
      <c r="C3468" s="29" t="s">
        <v>10418</v>
      </c>
      <c r="D3468" s="30" t="s">
        <v>38</v>
      </c>
      <c r="E3468" s="31" t="s">
        <v>373</v>
      </c>
      <c r="F3468" s="31" t="s">
        <v>10419</v>
      </c>
      <c r="G3468" s="88" t="s">
        <v>10420</v>
      </c>
      <c r="H3468" s="29" t="s">
        <v>150</v>
      </c>
      <c r="I3468" s="32" t="s">
        <v>43</v>
      </c>
      <c r="J3468" s="29" t="s">
        <v>8</v>
      </c>
      <c r="K3468" s="33" t="s">
        <v>151</v>
      </c>
      <c r="L3468" s="33" t="s">
        <v>185</v>
      </c>
      <c r="M3468" s="29" t="s">
        <v>73</v>
      </c>
      <c r="N3468" s="29">
        <v>0</v>
      </c>
      <c r="O3468" s="29" t="s">
        <v>47</v>
      </c>
      <c r="P3468" s="33">
        <v>146</v>
      </c>
      <c r="Q3468" s="33" t="s">
        <v>48</v>
      </c>
      <c r="R3468" s="80" t="s">
        <v>153</v>
      </c>
      <c r="S3468" s="81" t="s">
        <v>50</v>
      </c>
      <c r="T3468" s="81" t="s">
        <v>51</v>
      </c>
      <c r="U3468" s="82" t="s">
        <v>52</v>
      </c>
      <c r="V3468" s="83">
        <v>1.05</v>
      </c>
      <c r="W3468" s="89">
        <v>750.75000000000011</v>
      </c>
      <c r="X3468" s="85">
        <v>1</v>
      </c>
      <c r="Y3468" s="86">
        <v>1.29</v>
      </c>
      <c r="Z3468" s="82">
        <v>5</v>
      </c>
      <c r="AA3468" s="87">
        <v>0.25800000000000001</v>
      </c>
      <c r="AB3468" s="83">
        <v>0</v>
      </c>
      <c r="AC3468" s="89">
        <v>0</v>
      </c>
      <c r="AD3468" s="90">
        <v>43559</v>
      </c>
      <c r="AE3468" s="90">
        <v>43559</v>
      </c>
      <c r="AF3468" s="82">
        <v>0</v>
      </c>
      <c r="AG3468" s="84" t="s">
        <v>53</v>
      </c>
      <c r="AH3468" s="83">
        <v>0</v>
      </c>
      <c r="AI3468" s="89">
        <v>0</v>
      </c>
      <c r="AJ3468" s="89">
        <v>0</v>
      </c>
      <c r="AK3468" s="60" t="str">
        <f>+IF(Tabla1[[#This Row],[REQUEST_TY]]="SR MANTENIMIENTO CORRECTIVO", "EMERGENCIA", "OTROS")</f>
        <v>EMERGENCIA</v>
      </c>
      <c r="AL3468" s="6" t="str">
        <f>+_xlfn.IFS(Tabla1[[#This Row],[Veces obj]]&lt;=1,"0-1",Tabla1[[#This Row],[Veces obj]]&lt;=2,"1-2",Tabla1[[#This Row],[Veces obj]]&lt;=3,"2-3",TRUE,"&gt;3")</f>
        <v>0-1</v>
      </c>
      <c r="AM3468" s="60" t="str">
        <f>+_xlfn.IFS(MONTH(Tabla1[[#This Row],[MES]])&lt;=3,"Q1",MONTH(Tabla1[[#This Row],[MES]])&lt;=6,"Q2",MONTH(Tabla1[[#This Row],[MES]])&lt;=9,"Q3",TRUE,"Q4")</f>
        <v>Q2</v>
      </c>
      <c r="AN3468" s="15" t="str">
        <f>+IFERROR(VLOOKUP(Tabla1[[#This Row],[CUENTA]],CTAS[],2,0),"OTROS")</f>
        <v>HONEYWELL</v>
      </c>
      <c r="AP3468" s="15" t="str">
        <f>+IFERROR(VLOOKUP(Tabla1[[#This Row],[EMPLEADO]],IS[],3,0),"OTROS")</f>
        <v>JUAREZ</v>
      </c>
      <c r="AQ3468" s="15" t="str">
        <f>+IFERROR(VLOOKUP(Tabla1[[#This Row],[EMPLEADO]],IS[[NÓMINA]:[INGENIERO]],2,0),"OTROS")</f>
        <v>CARLOS MONTOYA</v>
      </c>
    </row>
    <row r="3469" spans="1:43" x14ac:dyDescent="0.25">
      <c r="A3469" s="28" t="s">
        <v>10019</v>
      </c>
      <c r="B3469" s="29">
        <v>1</v>
      </c>
      <c r="C3469" s="29" t="s">
        <v>10421</v>
      </c>
      <c r="D3469" s="30" t="s">
        <v>38</v>
      </c>
      <c r="E3469" s="31" t="s">
        <v>39</v>
      </c>
      <c r="F3469" s="31" t="s">
        <v>10422</v>
      </c>
      <c r="G3469" s="88" t="s">
        <v>10423</v>
      </c>
      <c r="H3469" s="29" t="s">
        <v>124</v>
      </c>
      <c r="I3469" s="32" t="s">
        <v>43</v>
      </c>
      <c r="J3469" s="29" t="s">
        <v>8</v>
      </c>
      <c r="K3469" s="33" t="s">
        <v>117</v>
      </c>
      <c r="L3469" s="33" t="s">
        <v>10424</v>
      </c>
      <c r="M3469" s="29" t="s">
        <v>10425</v>
      </c>
      <c r="N3469" s="29">
        <v>0</v>
      </c>
      <c r="O3469" s="29" t="s">
        <v>47</v>
      </c>
      <c r="P3469" s="33">
        <v>317</v>
      </c>
      <c r="Q3469" s="33" t="s">
        <v>48</v>
      </c>
      <c r="R3469" s="80" t="s">
        <v>49</v>
      </c>
      <c r="S3469" s="81" t="s">
        <v>50</v>
      </c>
      <c r="T3469" s="81" t="s">
        <v>208</v>
      </c>
      <c r="U3469" s="82" t="s">
        <v>52</v>
      </c>
      <c r="V3469" s="83">
        <v>1.05</v>
      </c>
      <c r="W3469" s="89">
        <v>750.75000000000011</v>
      </c>
      <c r="X3469" s="85">
        <v>1</v>
      </c>
      <c r="Y3469" s="86">
        <v>8.32</v>
      </c>
      <c r="Z3469" s="82">
        <v>9</v>
      </c>
      <c r="AA3469" s="87">
        <v>0.92444444444444451</v>
      </c>
      <c r="AB3469" s="83">
        <v>0</v>
      </c>
      <c r="AC3469" s="89">
        <v>0</v>
      </c>
      <c r="AD3469" s="90">
        <v>43559</v>
      </c>
      <c r="AE3469" s="90">
        <v>43559</v>
      </c>
      <c r="AF3469" s="82">
        <v>0</v>
      </c>
      <c r="AG3469" s="84" t="s">
        <v>53</v>
      </c>
      <c r="AH3469" s="83">
        <v>0</v>
      </c>
      <c r="AI3469" s="89">
        <v>0</v>
      </c>
      <c r="AJ3469" s="89">
        <v>0</v>
      </c>
      <c r="AK3469" s="60" t="str">
        <f>+IF(Tabla1[[#This Row],[REQUEST_TY]]="SR MANTENIMIENTO CORRECTIVO", "EMERGENCIA", "OTROS")</f>
        <v>EMERGENCIA</v>
      </c>
      <c r="AL3469" s="6" t="str">
        <f>+_xlfn.IFS(Tabla1[[#This Row],[Veces obj]]&lt;=1,"0-1",Tabla1[[#This Row],[Veces obj]]&lt;=2,"1-2",Tabla1[[#This Row],[Veces obj]]&lt;=3,"2-3",TRUE,"&gt;3")</f>
        <v>0-1</v>
      </c>
      <c r="AM3469" s="60" t="str">
        <f>+_xlfn.IFS(MONTH(Tabla1[[#This Row],[MES]])&lt;=3,"Q1",MONTH(Tabla1[[#This Row],[MES]])&lt;=6,"Q2",MONTH(Tabla1[[#This Row],[MES]])&lt;=9,"Q3",TRUE,"Q4")</f>
        <v>Q2</v>
      </c>
      <c r="AN3469" s="15" t="str">
        <f>+IFERROR(VLOOKUP(Tabla1[[#This Row],[CUENTA]],CTAS[],2,0),"OTROS")</f>
        <v>OTROS</v>
      </c>
      <c r="AP3469" s="15" t="str">
        <f>+IFERROR(VLOOKUP(Tabla1[[#This Row],[EMPLEADO]],IS[],3,0),"OTROS")</f>
        <v>JUAREZ</v>
      </c>
      <c r="AQ3469" s="15" t="str">
        <f>+IFERROR(VLOOKUP(Tabla1[[#This Row],[EMPLEADO]],IS[[NÓMINA]:[INGENIERO]],2,0),"OTROS")</f>
        <v>MIGUEL COTA</v>
      </c>
    </row>
    <row r="3470" spans="1:43" x14ac:dyDescent="0.25">
      <c r="A3470" s="28" t="s">
        <v>10019</v>
      </c>
      <c r="B3470" s="29">
        <v>1</v>
      </c>
      <c r="C3470" s="29" t="s">
        <v>10426</v>
      </c>
      <c r="D3470" s="30" t="s">
        <v>3370</v>
      </c>
      <c r="E3470" s="31" t="s">
        <v>535</v>
      </c>
      <c r="F3470" s="31" t="s">
        <v>10427</v>
      </c>
      <c r="G3470" s="88" t="s">
        <v>10428</v>
      </c>
      <c r="H3470" s="29" t="s">
        <v>868</v>
      </c>
      <c r="I3470" s="32" t="s">
        <v>43</v>
      </c>
      <c r="J3470" s="29" t="s">
        <v>8</v>
      </c>
      <c r="K3470" s="33" t="s">
        <v>117</v>
      </c>
      <c r="L3470" s="33" t="s">
        <v>10429</v>
      </c>
      <c r="M3470" s="29" t="s">
        <v>871</v>
      </c>
      <c r="N3470" s="29">
        <v>1</v>
      </c>
      <c r="O3470" s="29" t="s">
        <v>47</v>
      </c>
      <c r="P3470" s="33" t="s">
        <v>822</v>
      </c>
      <c r="Q3470" s="33" t="s">
        <v>48</v>
      </c>
      <c r="R3470" s="80" t="s">
        <v>49</v>
      </c>
      <c r="S3470" s="81" t="s">
        <v>50</v>
      </c>
      <c r="T3470" s="81" t="s">
        <v>51</v>
      </c>
      <c r="U3470" s="82" t="s">
        <v>52</v>
      </c>
      <c r="V3470" s="83">
        <v>1</v>
      </c>
      <c r="W3470" s="89">
        <v>0</v>
      </c>
      <c r="X3470" s="85">
        <v>0</v>
      </c>
      <c r="Y3470" s="86">
        <v>5</v>
      </c>
      <c r="Z3470" s="82">
        <v>5</v>
      </c>
      <c r="AA3470" s="87">
        <v>1</v>
      </c>
      <c r="AB3470" s="83">
        <v>0</v>
      </c>
      <c r="AC3470" s="89">
        <v>0</v>
      </c>
      <c r="AD3470" s="90">
        <v>43558</v>
      </c>
      <c r="AE3470" s="90">
        <v>43559</v>
      </c>
      <c r="AF3470" s="82">
        <v>1</v>
      </c>
      <c r="AG3470" s="84" t="s">
        <v>53</v>
      </c>
      <c r="AH3470" s="83">
        <v>0</v>
      </c>
      <c r="AI3470" s="89">
        <v>0</v>
      </c>
      <c r="AJ3470" s="89">
        <v>0</v>
      </c>
      <c r="AK3470" s="60" t="str">
        <f>+IF(Tabla1[[#This Row],[REQUEST_TY]]="SR MANTENIMIENTO CORRECTIVO", "EMERGENCIA", "OTROS")</f>
        <v>OTROS</v>
      </c>
      <c r="AL3470" s="6" t="str">
        <f>+_xlfn.IFS(Tabla1[[#This Row],[Veces obj]]&lt;=1,"0-1",Tabla1[[#This Row],[Veces obj]]&lt;=2,"1-2",Tabla1[[#This Row],[Veces obj]]&lt;=3,"2-3",TRUE,"&gt;3")</f>
        <v>0-1</v>
      </c>
      <c r="AM3470" s="60" t="str">
        <f>+_xlfn.IFS(MONTH(Tabla1[[#This Row],[MES]])&lt;=3,"Q1",MONTH(Tabla1[[#This Row],[MES]])&lt;=6,"Q2",MONTH(Tabla1[[#This Row],[MES]])&lt;=9,"Q3",TRUE,"Q4")</f>
        <v>Q2</v>
      </c>
      <c r="AN3470" s="15" t="str">
        <f>+IFERROR(VLOOKUP(Tabla1[[#This Row],[CUENTA]],CTAS[],2,0),"OTROS")</f>
        <v>OTROS</v>
      </c>
      <c r="AP3470" s="15" t="str">
        <f>+IFERROR(VLOOKUP(Tabla1[[#This Row],[EMPLEADO]],IS[],3,0),"OTROS")</f>
        <v>OTROS</v>
      </c>
      <c r="AQ3470" s="15" t="str">
        <f>+IFERROR(VLOOKUP(Tabla1[[#This Row],[EMPLEADO]],IS[[NÓMINA]:[INGENIERO]],2,0),"OTROS")</f>
        <v>OTROS</v>
      </c>
    </row>
    <row r="3471" spans="1:43" x14ac:dyDescent="0.25">
      <c r="A3471" s="28" t="s">
        <v>10019</v>
      </c>
      <c r="B3471" s="29">
        <v>1</v>
      </c>
      <c r="C3471" s="29" t="s">
        <v>10430</v>
      </c>
      <c r="D3471" s="30" t="s">
        <v>38</v>
      </c>
      <c r="E3471" s="31" t="s">
        <v>226</v>
      </c>
      <c r="F3471" s="31" t="s">
        <v>10431</v>
      </c>
      <c r="G3471" s="88" t="s">
        <v>5656</v>
      </c>
      <c r="H3471" s="29" t="s">
        <v>568</v>
      </c>
      <c r="I3471" s="32" t="s">
        <v>43</v>
      </c>
      <c r="J3471" s="29" t="s">
        <v>8</v>
      </c>
      <c r="K3471" s="33" t="s">
        <v>71</v>
      </c>
      <c r="L3471" s="33" t="s">
        <v>569</v>
      </c>
      <c r="M3471" s="29" t="s">
        <v>570</v>
      </c>
      <c r="N3471" s="29">
        <v>0</v>
      </c>
      <c r="O3471" s="29" t="s">
        <v>47</v>
      </c>
      <c r="P3471" s="33">
        <v>21</v>
      </c>
      <c r="Q3471" s="33" t="s">
        <v>62</v>
      </c>
      <c r="R3471" s="80" t="s">
        <v>153</v>
      </c>
      <c r="S3471" s="81" t="s">
        <v>50</v>
      </c>
      <c r="T3471" s="81" t="s">
        <v>51</v>
      </c>
      <c r="U3471" s="82" t="s">
        <v>154</v>
      </c>
      <c r="V3471" s="83">
        <v>0.6</v>
      </c>
      <c r="W3471" s="89">
        <v>429.00000000000006</v>
      </c>
      <c r="X3471" s="85">
        <v>1</v>
      </c>
      <c r="Y3471" s="86">
        <v>0.42</v>
      </c>
      <c r="Z3471" s="82">
        <v>5</v>
      </c>
      <c r="AA3471" s="87">
        <v>8.3999999999999991E-2</v>
      </c>
      <c r="AB3471" s="83">
        <v>0</v>
      </c>
      <c r="AC3471" s="89">
        <v>0</v>
      </c>
      <c r="AD3471" s="90">
        <v>43558</v>
      </c>
      <c r="AE3471" s="90">
        <v>43559</v>
      </c>
      <c r="AF3471" s="82">
        <v>1</v>
      </c>
      <c r="AG3471" s="84" t="s">
        <v>53</v>
      </c>
      <c r="AH3471" s="83">
        <v>0</v>
      </c>
      <c r="AI3471" s="89">
        <v>0</v>
      </c>
      <c r="AJ3471" s="89">
        <v>0</v>
      </c>
      <c r="AK3471" s="60" t="str">
        <f>+IF(Tabla1[[#This Row],[REQUEST_TY]]="SR MANTENIMIENTO CORRECTIVO", "EMERGENCIA", "OTROS")</f>
        <v>EMERGENCIA</v>
      </c>
      <c r="AL3471" s="6" t="str">
        <f>+_xlfn.IFS(Tabla1[[#This Row],[Veces obj]]&lt;=1,"0-1",Tabla1[[#This Row],[Veces obj]]&lt;=2,"1-2",Tabla1[[#This Row],[Veces obj]]&lt;=3,"2-3",TRUE,"&gt;3")</f>
        <v>0-1</v>
      </c>
      <c r="AM3471" s="60" t="str">
        <f>+_xlfn.IFS(MONTH(Tabla1[[#This Row],[MES]])&lt;=3,"Q1",MONTH(Tabla1[[#This Row],[MES]])&lt;=6,"Q2",MONTH(Tabla1[[#This Row],[MES]])&lt;=9,"Q3",TRUE,"Q4")</f>
        <v>Q2</v>
      </c>
      <c r="AN3471" s="15" t="str">
        <f>+IFERROR(VLOOKUP(Tabla1[[#This Row],[CUENTA]],CTAS[],2,0),"OTROS")</f>
        <v>OTROS</v>
      </c>
      <c r="AP3471" s="15" t="str">
        <f>+IFERROR(VLOOKUP(Tabla1[[#This Row],[EMPLEADO]],IS[],3,0),"OTROS")</f>
        <v>OTROS</v>
      </c>
      <c r="AQ3471" s="15" t="str">
        <f>+IFERROR(VLOOKUP(Tabla1[[#This Row],[EMPLEADO]],IS[[NÓMINA]:[INGENIERO]],2,0),"OTROS")</f>
        <v>OTROS</v>
      </c>
    </row>
    <row r="3472" spans="1:43" x14ac:dyDescent="0.25">
      <c r="A3472" s="28" t="s">
        <v>10019</v>
      </c>
      <c r="B3472" s="29">
        <v>1</v>
      </c>
      <c r="C3472" s="29" t="s">
        <v>10432</v>
      </c>
      <c r="D3472" s="30" t="s">
        <v>38</v>
      </c>
      <c r="E3472" s="31" t="s">
        <v>5162</v>
      </c>
      <c r="F3472" s="31" t="s">
        <v>10433</v>
      </c>
      <c r="G3472" s="88" t="s">
        <v>7436</v>
      </c>
      <c r="H3472" s="29" t="s">
        <v>297</v>
      </c>
      <c r="I3472" s="32" t="s">
        <v>43</v>
      </c>
      <c r="J3472" s="29" t="s">
        <v>8</v>
      </c>
      <c r="K3472" s="33" t="s">
        <v>1115</v>
      </c>
      <c r="L3472" s="33" t="s">
        <v>1116</v>
      </c>
      <c r="M3472" s="29" t="s">
        <v>714</v>
      </c>
      <c r="N3472" s="29">
        <v>0</v>
      </c>
      <c r="O3472" s="29" t="s">
        <v>47</v>
      </c>
      <c r="P3472" s="33">
        <v>37</v>
      </c>
      <c r="Q3472" s="33" t="s">
        <v>82</v>
      </c>
      <c r="R3472" s="80" t="s">
        <v>4718</v>
      </c>
      <c r="S3472" s="81" t="s">
        <v>64</v>
      </c>
      <c r="T3472" s="81" t="s">
        <v>51</v>
      </c>
      <c r="U3472" s="82" t="s">
        <v>83</v>
      </c>
      <c r="V3472" s="83">
        <v>1.05</v>
      </c>
      <c r="W3472" s="89">
        <v>1433.25</v>
      </c>
      <c r="X3472" s="85">
        <v>1</v>
      </c>
      <c r="Y3472" s="86">
        <v>1.5</v>
      </c>
      <c r="Z3472" s="82">
        <v>5</v>
      </c>
      <c r="AA3472" s="87">
        <v>0.3</v>
      </c>
      <c r="AB3472" s="83">
        <v>0</v>
      </c>
      <c r="AC3472" s="89">
        <v>0</v>
      </c>
      <c r="AD3472" s="90">
        <v>43559</v>
      </c>
      <c r="AE3472" s="90">
        <v>43559</v>
      </c>
      <c r="AF3472" s="82">
        <v>0</v>
      </c>
      <c r="AG3472" s="84" t="s">
        <v>53</v>
      </c>
      <c r="AH3472" s="83">
        <v>0</v>
      </c>
      <c r="AI3472" s="89">
        <v>0</v>
      </c>
      <c r="AJ3472" s="89">
        <v>0</v>
      </c>
      <c r="AK3472" s="60" t="str">
        <f>+IF(Tabla1[[#This Row],[REQUEST_TY]]="SR MANTENIMIENTO CORRECTIVO", "EMERGENCIA", "OTROS")</f>
        <v>EMERGENCIA</v>
      </c>
      <c r="AL3472" s="6" t="str">
        <f>+_xlfn.IFS(Tabla1[[#This Row],[Veces obj]]&lt;=1,"0-1",Tabla1[[#This Row],[Veces obj]]&lt;=2,"1-2",Tabla1[[#This Row],[Veces obj]]&lt;=3,"2-3",TRUE,"&gt;3")</f>
        <v>0-1</v>
      </c>
      <c r="AM3472" s="60" t="str">
        <f>+_xlfn.IFS(MONTH(Tabla1[[#This Row],[MES]])&lt;=3,"Q1",MONTH(Tabla1[[#This Row],[MES]])&lt;=6,"Q2",MONTH(Tabla1[[#This Row],[MES]])&lt;=9,"Q3",TRUE,"Q4")</f>
        <v>Q2</v>
      </c>
      <c r="AN3472" s="15" t="str">
        <f>+IFERROR(VLOOKUP(Tabla1[[#This Row],[CUENTA]],CTAS[],2,0),"OTROS")</f>
        <v>OTROS</v>
      </c>
      <c r="AP3472" s="15" t="str">
        <f>+IFERROR(VLOOKUP(Tabla1[[#This Row],[EMPLEADO]],IS[],3,0),"OTROS")</f>
        <v>JUAREZ</v>
      </c>
      <c r="AQ3472" s="15" t="str">
        <f>+IFERROR(VLOOKUP(Tabla1[[#This Row],[EMPLEADO]],IS[[NÓMINA]:[INGENIERO]],2,0),"OTROS")</f>
        <v>ALFREDO TORRES</v>
      </c>
    </row>
    <row r="3473" spans="1:43" x14ac:dyDescent="0.25">
      <c r="A3473" s="28" t="s">
        <v>10019</v>
      </c>
      <c r="B3473" s="29">
        <v>1</v>
      </c>
      <c r="C3473" s="29" t="s">
        <v>10434</v>
      </c>
      <c r="D3473" s="30" t="s">
        <v>38</v>
      </c>
      <c r="E3473" s="31" t="s">
        <v>4278</v>
      </c>
      <c r="F3473" s="31" t="s">
        <v>10435</v>
      </c>
      <c r="G3473" s="88" t="s">
        <v>10436</v>
      </c>
      <c r="H3473" s="29" t="s">
        <v>784</v>
      </c>
      <c r="I3473" s="32" t="s">
        <v>43</v>
      </c>
      <c r="J3473" s="29" t="s">
        <v>8</v>
      </c>
      <c r="K3473" s="33" t="s">
        <v>1541</v>
      </c>
      <c r="L3473" s="33" t="s">
        <v>1542</v>
      </c>
      <c r="M3473" s="29" t="s">
        <v>787</v>
      </c>
      <c r="N3473" s="29">
        <v>0</v>
      </c>
      <c r="O3473" s="29" t="s">
        <v>47</v>
      </c>
      <c r="P3473" s="33">
        <v>313</v>
      </c>
      <c r="Q3473" s="33" t="s">
        <v>48</v>
      </c>
      <c r="R3473" s="80" t="s">
        <v>95</v>
      </c>
      <c r="S3473" s="81" t="s">
        <v>64</v>
      </c>
      <c r="T3473" s="81" t="s">
        <v>51</v>
      </c>
      <c r="U3473" s="82" t="s">
        <v>96</v>
      </c>
      <c r="V3473" s="83">
        <v>1.1000000000000001</v>
      </c>
      <c r="W3473" s="89">
        <v>1501.5000000000002</v>
      </c>
      <c r="X3473" s="85">
        <v>1</v>
      </c>
      <c r="Y3473" s="86">
        <v>6.26</v>
      </c>
      <c r="Z3473" s="82">
        <v>5</v>
      </c>
      <c r="AA3473" s="87">
        <v>1.252</v>
      </c>
      <c r="AB3473" s="83">
        <v>6.3E-2</v>
      </c>
      <c r="AC3473" s="89">
        <v>-85.995000000000005</v>
      </c>
      <c r="AD3473" s="90">
        <v>43559</v>
      </c>
      <c r="AE3473" s="90">
        <v>43559</v>
      </c>
      <c r="AF3473" s="82">
        <v>0</v>
      </c>
      <c r="AG3473" s="84" t="s">
        <v>53</v>
      </c>
      <c r="AH3473" s="83">
        <v>0</v>
      </c>
      <c r="AI3473" s="89">
        <v>0</v>
      </c>
      <c r="AJ3473" s="89">
        <v>0</v>
      </c>
      <c r="AK3473" s="60" t="str">
        <f>+IF(Tabla1[[#This Row],[REQUEST_TY]]="SR MANTENIMIENTO CORRECTIVO", "EMERGENCIA", "OTROS")</f>
        <v>EMERGENCIA</v>
      </c>
      <c r="AL3473" s="6" t="str">
        <f>+_xlfn.IFS(Tabla1[[#This Row],[Veces obj]]&lt;=1,"0-1",Tabla1[[#This Row],[Veces obj]]&lt;=2,"1-2",Tabla1[[#This Row],[Veces obj]]&lt;=3,"2-3",TRUE,"&gt;3")</f>
        <v>1-2</v>
      </c>
      <c r="AM3473" s="60" t="str">
        <f>+_xlfn.IFS(MONTH(Tabla1[[#This Row],[MES]])&lt;=3,"Q1",MONTH(Tabla1[[#This Row],[MES]])&lt;=6,"Q2",MONTH(Tabla1[[#This Row],[MES]])&lt;=9,"Q3",TRUE,"Q4")</f>
        <v>Q2</v>
      </c>
      <c r="AN3473" s="15" t="str">
        <f>+IFERROR(VLOOKUP(Tabla1[[#This Row],[CUENTA]],CTAS[],2,0),"OTROS")</f>
        <v>OTROS</v>
      </c>
      <c r="AP3473" s="15" t="str">
        <f>+IFERROR(VLOOKUP(Tabla1[[#This Row],[EMPLEADO]],IS[],3,0),"OTROS")</f>
        <v>OTROS</v>
      </c>
      <c r="AQ3473" s="15" t="str">
        <f>+IFERROR(VLOOKUP(Tabla1[[#This Row],[EMPLEADO]],IS[[NÓMINA]:[INGENIERO]],2,0),"OTROS")</f>
        <v>OTROS</v>
      </c>
    </row>
    <row r="3474" spans="1:43" x14ac:dyDescent="0.25">
      <c r="A3474" s="28" t="s">
        <v>10019</v>
      </c>
      <c r="B3474" s="29">
        <v>1</v>
      </c>
      <c r="C3474" s="29" t="s">
        <v>10437</v>
      </c>
      <c r="D3474" s="30" t="s">
        <v>38</v>
      </c>
      <c r="E3474" s="31" t="s">
        <v>133</v>
      </c>
      <c r="F3474" s="31" t="s">
        <v>10438</v>
      </c>
      <c r="G3474" s="88" t="s">
        <v>2792</v>
      </c>
      <c r="H3474" s="29" t="s">
        <v>915</v>
      </c>
      <c r="I3474" s="32" t="s">
        <v>43</v>
      </c>
      <c r="J3474" s="29" t="s">
        <v>8</v>
      </c>
      <c r="K3474" s="33" t="s">
        <v>59</v>
      </c>
      <c r="L3474" s="33" t="s">
        <v>1768</v>
      </c>
      <c r="M3474" s="29" t="s">
        <v>310</v>
      </c>
      <c r="N3474" s="29">
        <v>0</v>
      </c>
      <c r="O3474" s="29" t="s">
        <v>47</v>
      </c>
      <c r="P3474" s="33">
        <v>1</v>
      </c>
      <c r="Q3474" s="33" t="s">
        <v>388</v>
      </c>
      <c r="R3474" s="80" t="s">
        <v>138</v>
      </c>
      <c r="S3474" s="81" t="s">
        <v>139</v>
      </c>
      <c r="T3474" s="81" t="s">
        <v>51</v>
      </c>
      <c r="U3474" s="82" t="s">
        <v>872</v>
      </c>
      <c r="V3474" s="83">
        <v>0</v>
      </c>
      <c r="W3474" s="89">
        <v>0</v>
      </c>
      <c r="X3474" s="85">
        <v>1</v>
      </c>
      <c r="Y3474" s="86">
        <v>2.0299999999999998</v>
      </c>
      <c r="Z3474" s="82">
        <v>4</v>
      </c>
      <c r="AA3474" s="87">
        <v>0.50749999999999995</v>
      </c>
      <c r="AB3474" s="83">
        <v>0</v>
      </c>
      <c r="AC3474" s="89">
        <v>0</v>
      </c>
      <c r="AD3474" s="90">
        <v>43559</v>
      </c>
      <c r="AE3474" s="90">
        <v>43559</v>
      </c>
      <c r="AF3474" s="82">
        <v>0</v>
      </c>
      <c r="AG3474" s="84" t="s">
        <v>53</v>
      </c>
      <c r="AH3474" s="83">
        <v>0</v>
      </c>
      <c r="AI3474" s="89">
        <v>0</v>
      </c>
      <c r="AJ3474" s="89">
        <v>0</v>
      </c>
      <c r="AK3474" s="60" t="str">
        <f>+IF(Tabla1[[#This Row],[REQUEST_TY]]="SR MANTENIMIENTO CORRECTIVO", "EMERGENCIA", "OTROS")</f>
        <v>EMERGENCIA</v>
      </c>
      <c r="AL3474" s="6" t="str">
        <f>+_xlfn.IFS(Tabla1[[#This Row],[Veces obj]]&lt;=1,"0-1",Tabla1[[#This Row],[Veces obj]]&lt;=2,"1-2",Tabla1[[#This Row],[Veces obj]]&lt;=3,"2-3",TRUE,"&gt;3")</f>
        <v>0-1</v>
      </c>
      <c r="AM3474" s="60" t="str">
        <f>+_xlfn.IFS(MONTH(Tabla1[[#This Row],[MES]])&lt;=3,"Q1",MONTH(Tabla1[[#This Row],[MES]])&lt;=6,"Q2",MONTH(Tabla1[[#This Row],[MES]])&lt;=9,"Q3",TRUE,"Q4")</f>
        <v>Q2</v>
      </c>
      <c r="AN3474" s="15" t="str">
        <f>+IFERROR(VLOOKUP(Tabla1[[#This Row],[CUENTA]],CTAS[],2,0),"OTROS")</f>
        <v>OTROS</v>
      </c>
      <c r="AP3474" s="15" t="str">
        <f>+IFERROR(VLOOKUP(Tabla1[[#This Row],[EMPLEADO]],IS[],3,0),"OTROS")</f>
        <v>OTROS</v>
      </c>
      <c r="AQ3474" s="15" t="str">
        <f>+IFERROR(VLOOKUP(Tabla1[[#This Row],[EMPLEADO]],IS[[NÓMINA]:[INGENIERO]],2,0),"OTROS")</f>
        <v>OTROS</v>
      </c>
    </row>
    <row r="3475" spans="1:43" x14ac:dyDescent="0.25">
      <c r="A3475" s="28" t="s">
        <v>10019</v>
      </c>
      <c r="B3475" s="29">
        <v>1</v>
      </c>
      <c r="C3475" s="29" t="s">
        <v>10439</v>
      </c>
      <c r="D3475" s="30" t="s">
        <v>38</v>
      </c>
      <c r="E3475" s="31" t="s">
        <v>258</v>
      </c>
      <c r="F3475" s="31" t="s">
        <v>10440</v>
      </c>
      <c r="G3475" s="88" t="s">
        <v>10441</v>
      </c>
      <c r="H3475" s="29" t="s">
        <v>646</v>
      </c>
      <c r="I3475" s="32" t="s">
        <v>43</v>
      </c>
      <c r="J3475" s="29" t="s">
        <v>8</v>
      </c>
      <c r="K3475" s="33" t="s">
        <v>102</v>
      </c>
      <c r="L3475" s="33" t="s">
        <v>1288</v>
      </c>
      <c r="M3475" s="29" t="s">
        <v>649</v>
      </c>
      <c r="N3475" s="29">
        <v>0</v>
      </c>
      <c r="O3475" s="29" t="s">
        <v>47</v>
      </c>
      <c r="P3475" s="33">
        <v>28</v>
      </c>
      <c r="Q3475" s="33" t="s">
        <v>62</v>
      </c>
      <c r="R3475" s="80" t="s">
        <v>138</v>
      </c>
      <c r="S3475" s="81" t="s">
        <v>139</v>
      </c>
      <c r="T3475" s="81" t="s">
        <v>51</v>
      </c>
      <c r="U3475" s="82" t="s">
        <v>262</v>
      </c>
      <c r="V3475" s="83">
        <v>1.05</v>
      </c>
      <c r="W3475" s="89">
        <v>1651.6500000000003</v>
      </c>
      <c r="X3475" s="85">
        <v>1</v>
      </c>
      <c r="Y3475" s="86">
        <v>2.38</v>
      </c>
      <c r="Z3475" s="82">
        <v>4</v>
      </c>
      <c r="AA3475" s="87">
        <v>0.59499999999999997</v>
      </c>
      <c r="AB3475" s="83">
        <v>0</v>
      </c>
      <c r="AC3475" s="89">
        <v>0</v>
      </c>
      <c r="AD3475" s="90">
        <v>43559</v>
      </c>
      <c r="AE3475" s="90">
        <v>43559</v>
      </c>
      <c r="AF3475" s="82">
        <v>0</v>
      </c>
      <c r="AG3475" s="84" t="s">
        <v>53</v>
      </c>
      <c r="AH3475" s="83">
        <v>0</v>
      </c>
      <c r="AI3475" s="89">
        <v>0</v>
      </c>
      <c r="AJ3475" s="89">
        <v>0</v>
      </c>
      <c r="AK3475" s="60" t="str">
        <f>+IF(Tabla1[[#This Row],[REQUEST_TY]]="SR MANTENIMIENTO CORRECTIVO", "EMERGENCIA", "OTROS")</f>
        <v>EMERGENCIA</v>
      </c>
      <c r="AL3475" s="6" t="str">
        <f>+_xlfn.IFS(Tabla1[[#This Row],[Veces obj]]&lt;=1,"0-1",Tabla1[[#This Row],[Veces obj]]&lt;=2,"1-2",Tabla1[[#This Row],[Veces obj]]&lt;=3,"2-3",TRUE,"&gt;3")</f>
        <v>0-1</v>
      </c>
      <c r="AM3475" s="60" t="str">
        <f>+_xlfn.IFS(MONTH(Tabla1[[#This Row],[MES]])&lt;=3,"Q1",MONTH(Tabla1[[#This Row],[MES]])&lt;=6,"Q2",MONTH(Tabla1[[#This Row],[MES]])&lt;=9,"Q3",TRUE,"Q4")</f>
        <v>Q2</v>
      </c>
      <c r="AN3475" s="15" t="str">
        <f>+IFERROR(VLOOKUP(Tabla1[[#This Row],[CUENTA]],CTAS[],2,0),"OTROS")</f>
        <v>OTROS</v>
      </c>
      <c r="AP3475" s="15" t="str">
        <f>+IFERROR(VLOOKUP(Tabla1[[#This Row],[EMPLEADO]],IS[],3,0),"OTROS")</f>
        <v>OTROS</v>
      </c>
      <c r="AQ3475" s="15" t="str">
        <f>+IFERROR(VLOOKUP(Tabla1[[#This Row],[EMPLEADO]],IS[[NÓMINA]:[INGENIERO]],2,0),"OTROS")</f>
        <v>OTROS</v>
      </c>
    </row>
    <row r="3476" spans="1:43" x14ac:dyDescent="0.25">
      <c r="A3476" s="28" t="s">
        <v>10019</v>
      </c>
      <c r="B3476" s="29">
        <v>1</v>
      </c>
      <c r="C3476" s="29" t="s">
        <v>10442</v>
      </c>
      <c r="D3476" s="30" t="s">
        <v>38</v>
      </c>
      <c r="E3476" s="31" t="s">
        <v>558</v>
      </c>
      <c r="F3476" s="31" t="s">
        <v>10443</v>
      </c>
      <c r="G3476" s="88" t="s">
        <v>820</v>
      </c>
      <c r="H3476" s="29" t="s">
        <v>70</v>
      </c>
      <c r="I3476" s="32" t="s">
        <v>43</v>
      </c>
      <c r="J3476" s="29" t="s">
        <v>8</v>
      </c>
      <c r="K3476" s="33" t="s">
        <v>92</v>
      </c>
      <c r="L3476" s="33" t="s">
        <v>93</v>
      </c>
      <c r="M3476" s="29" t="s">
        <v>94</v>
      </c>
      <c r="N3476" s="29">
        <v>1</v>
      </c>
      <c r="O3476" s="29" t="s">
        <v>47</v>
      </c>
      <c r="P3476" s="33">
        <v>210</v>
      </c>
      <c r="Q3476" s="33" t="s">
        <v>48</v>
      </c>
      <c r="R3476" s="80" t="s">
        <v>95</v>
      </c>
      <c r="S3476" s="81" t="s">
        <v>64</v>
      </c>
      <c r="T3476" s="81" t="s">
        <v>51</v>
      </c>
      <c r="U3476" s="82" t="s">
        <v>96</v>
      </c>
      <c r="V3476" s="83">
        <v>1.1000000000000001</v>
      </c>
      <c r="W3476" s="89">
        <v>0</v>
      </c>
      <c r="X3476" s="85">
        <v>1</v>
      </c>
      <c r="Y3476" s="86">
        <v>0.53</v>
      </c>
      <c r="Z3476" s="82">
        <v>5</v>
      </c>
      <c r="AA3476" s="87">
        <v>0.10600000000000001</v>
      </c>
      <c r="AB3476" s="83">
        <v>0</v>
      </c>
      <c r="AC3476" s="89">
        <v>0</v>
      </c>
      <c r="AD3476" s="90">
        <v>43559</v>
      </c>
      <c r="AE3476" s="90">
        <v>43559</v>
      </c>
      <c r="AF3476" s="82">
        <v>0</v>
      </c>
      <c r="AG3476" s="84" t="s">
        <v>53</v>
      </c>
      <c r="AH3476" s="83">
        <v>0</v>
      </c>
      <c r="AI3476" s="89">
        <v>0</v>
      </c>
      <c r="AJ3476" s="89">
        <v>0</v>
      </c>
      <c r="AK3476" s="60" t="str">
        <f>+IF(Tabla1[[#This Row],[REQUEST_TY]]="SR MANTENIMIENTO CORRECTIVO", "EMERGENCIA", "OTROS")</f>
        <v>EMERGENCIA</v>
      </c>
      <c r="AL3476" s="6" t="str">
        <f>+_xlfn.IFS(Tabla1[[#This Row],[Veces obj]]&lt;=1,"0-1",Tabla1[[#This Row],[Veces obj]]&lt;=2,"1-2",Tabla1[[#This Row],[Veces obj]]&lt;=3,"2-3",TRUE,"&gt;3")</f>
        <v>0-1</v>
      </c>
      <c r="AM3476" s="60" t="str">
        <f>+_xlfn.IFS(MONTH(Tabla1[[#This Row],[MES]])&lt;=3,"Q1",MONTH(Tabla1[[#This Row],[MES]])&lt;=6,"Q2",MONTH(Tabla1[[#This Row],[MES]])&lt;=9,"Q3",TRUE,"Q4")</f>
        <v>Q2</v>
      </c>
      <c r="AN3476" s="15" t="str">
        <f>+IFERROR(VLOOKUP(Tabla1[[#This Row],[CUENTA]],CTAS[],2,0),"OTROS")</f>
        <v>OTROS</v>
      </c>
      <c r="AP3476" s="15" t="str">
        <f>+IFERROR(VLOOKUP(Tabla1[[#This Row],[EMPLEADO]],IS[],3,0),"OTROS")</f>
        <v>OTROS</v>
      </c>
      <c r="AQ3476" s="15" t="str">
        <f>+IFERROR(VLOOKUP(Tabla1[[#This Row],[EMPLEADO]],IS[[NÓMINA]:[INGENIERO]],2,0),"OTROS")</f>
        <v>OTROS</v>
      </c>
    </row>
    <row r="3477" spans="1:43" x14ac:dyDescent="0.25">
      <c r="A3477" s="28" t="s">
        <v>10019</v>
      </c>
      <c r="B3477" s="29">
        <v>1</v>
      </c>
      <c r="C3477" s="29" t="s">
        <v>10444</v>
      </c>
      <c r="D3477" s="30" t="s">
        <v>38</v>
      </c>
      <c r="E3477" s="31" t="s">
        <v>694</v>
      </c>
      <c r="F3477" s="31" t="s">
        <v>10445</v>
      </c>
      <c r="G3477" s="88" t="s">
        <v>696</v>
      </c>
      <c r="H3477" s="29" t="s">
        <v>136</v>
      </c>
      <c r="I3477" s="32" t="s">
        <v>43</v>
      </c>
      <c r="J3477" s="29" t="s">
        <v>8</v>
      </c>
      <c r="K3477" s="33" t="s">
        <v>59</v>
      </c>
      <c r="L3477" s="33" t="s">
        <v>697</v>
      </c>
      <c r="M3477" s="29" t="s">
        <v>698</v>
      </c>
      <c r="N3477" s="29">
        <v>0</v>
      </c>
      <c r="O3477" s="29" t="s">
        <v>47</v>
      </c>
      <c r="P3477" s="33">
        <v>7</v>
      </c>
      <c r="Q3477" s="33" t="s">
        <v>194</v>
      </c>
      <c r="R3477" s="80" t="s">
        <v>138</v>
      </c>
      <c r="S3477" s="81" t="s">
        <v>139</v>
      </c>
      <c r="T3477" s="81" t="s">
        <v>208</v>
      </c>
      <c r="U3477" s="82" t="s">
        <v>224</v>
      </c>
      <c r="V3477" s="83">
        <v>0.8</v>
      </c>
      <c r="W3477" s="89">
        <v>1258.4000000000003</v>
      </c>
      <c r="X3477" s="85">
        <v>1</v>
      </c>
      <c r="Y3477" s="86">
        <v>1.69</v>
      </c>
      <c r="Z3477" s="82">
        <v>6</v>
      </c>
      <c r="AA3477" s="87">
        <v>0.28166666666666668</v>
      </c>
      <c r="AB3477" s="83">
        <v>0</v>
      </c>
      <c r="AC3477" s="89">
        <v>0</v>
      </c>
      <c r="AD3477" s="90">
        <v>43559</v>
      </c>
      <c r="AE3477" s="90">
        <v>43559</v>
      </c>
      <c r="AF3477" s="82">
        <v>0</v>
      </c>
      <c r="AG3477" s="84" t="s">
        <v>53</v>
      </c>
      <c r="AH3477" s="83">
        <v>0</v>
      </c>
      <c r="AI3477" s="89">
        <v>0</v>
      </c>
      <c r="AJ3477" s="89">
        <v>0</v>
      </c>
      <c r="AK3477" s="60" t="str">
        <f>+IF(Tabla1[[#This Row],[REQUEST_TY]]="SR MANTENIMIENTO CORRECTIVO", "EMERGENCIA", "OTROS")</f>
        <v>EMERGENCIA</v>
      </c>
      <c r="AL3477" s="6" t="str">
        <f>+_xlfn.IFS(Tabla1[[#This Row],[Veces obj]]&lt;=1,"0-1",Tabla1[[#This Row],[Veces obj]]&lt;=2,"1-2",Tabla1[[#This Row],[Veces obj]]&lt;=3,"2-3",TRUE,"&gt;3")</f>
        <v>0-1</v>
      </c>
      <c r="AM3477" s="60" t="str">
        <f>+_xlfn.IFS(MONTH(Tabla1[[#This Row],[MES]])&lt;=3,"Q1",MONTH(Tabla1[[#This Row],[MES]])&lt;=6,"Q2",MONTH(Tabla1[[#This Row],[MES]])&lt;=9,"Q3",TRUE,"Q4")</f>
        <v>Q2</v>
      </c>
      <c r="AN3477" s="15" t="str">
        <f>+IFERROR(VLOOKUP(Tabla1[[#This Row],[CUENTA]],CTAS[],2,0),"OTROS")</f>
        <v>OTROS</v>
      </c>
      <c r="AP3477" s="15" t="str">
        <f>+IFERROR(VLOOKUP(Tabla1[[#This Row],[EMPLEADO]],IS[],3,0),"OTROS")</f>
        <v>OTROS</v>
      </c>
      <c r="AQ3477" s="15" t="str">
        <f>+IFERROR(VLOOKUP(Tabla1[[#This Row],[EMPLEADO]],IS[[NÓMINA]:[INGENIERO]],2,0),"OTROS")</f>
        <v>OTROS</v>
      </c>
    </row>
    <row r="3478" spans="1:43" x14ac:dyDescent="0.25">
      <c r="A3478" s="28" t="s">
        <v>10019</v>
      </c>
      <c r="B3478" s="29">
        <v>1</v>
      </c>
      <c r="C3478" s="29" t="s">
        <v>10446</v>
      </c>
      <c r="D3478" s="30" t="s">
        <v>38</v>
      </c>
      <c r="E3478" s="31" t="s">
        <v>113</v>
      </c>
      <c r="F3478" s="31" t="s">
        <v>10447</v>
      </c>
      <c r="G3478" s="88" t="s">
        <v>10448</v>
      </c>
      <c r="H3478" s="29" t="s">
        <v>163</v>
      </c>
      <c r="I3478" s="32" t="s">
        <v>43</v>
      </c>
      <c r="J3478" s="29" t="s">
        <v>8</v>
      </c>
      <c r="K3478" s="33" t="s">
        <v>125</v>
      </c>
      <c r="L3478" s="33" t="s">
        <v>10449</v>
      </c>
      <c r="M3478" s="29" t="s">
        <v>165</v>
      </c>
      <c r="N3478" s="29">
        <v>0</v>
      </c>
      <c r="O3478" s="29" t="s">
        <v>47</v>
      </c>
      <c r="P3478" s="33">
        <v>352</v>
      </c>
      <c r="Q3478" s="33" t="s">
        <v>48</v>
      </c>
      <c r="R3478" s="80" t="s">
        <v>49</v>
      </c>
      <c r="S3478" s="81" t="s">
        <v>50</v>
      </c>
      <c r="T3478" s="81" t="s">
        <v>51</v>
      </c>
      <c r="U3478" s="82" t="s">
        <v>52</v>
      </c>
      <c r="V3478" s="83">
        <v>1.05</v>
      </c>
      <c r="W3478" s="89">
        <v>750.75000000000011</v>
      </c>
      <c r="X3478" s="85">
        <v>1</v>
      </c>
      <c r="Y3478" s="86">
        <v>0</v>
      </c>
      <c r="Z3478" s="82">
        <v>5</v>
      </c>
      <c r="AA3478" s="87">
        <v>0</v>
      </c>
      <c r="AB3478" s="83">
        <v>0</v>
      </c>
      <c r="AC3478" s="89">
        <v>0</v>
      </c>
      <c r="AD3478" s="90">
        <v>43559</v>
      </c>
      <c r="AE3478" s="90">
        <v>43559</v>
      </c>
      <c r="AF3478" s="82">
        <v>0</v>
      </c>
      <c r="AG3478" s="84" t="s">
        <v>53</v>
      </c>
      <c r="AH3478" s="83">
        <v>0</v>
      </c>
      <c r="AI3478" s="89">
        <v>0</v>
      </c>
      <c r="AJ3478" s="89">
        <v>0</v>
      </c>
      <c r="AK3478" s="60" t="str">
        <f>+IF(Tabla1[[#This Row],[REQUEST_TY]]="SR MANTENIMIENTO CORRECTIVO", "EMERGENCIA", "OTROS")</f>
        <v>EMERGENCIA</v>
      </c>
      <c r="AL3478" s="6" t="str">
        <f>+_xlfn.IFS(Tabla1[[#This Row],[Veces obj]]&lt;=1,"0-1",Tabla1[[#This Row],[Veces obj]]&lt;=2,"1-2",Tabla1[[#This Row],[Veces obj]]&lt;=3,"2-3",TRUE,"&gt;3")</f>
        <v>0-1</v>
      </c>
      <c r="AM3478" s="60" t="str">
        <f>+_xlfn.IFS(MONTH(Tabla1[[#This Row],[MES]])&lt;=3,"Q1",MONTH(Tabla1[[#This Row],[MES]])&lt;=6,"Q2",MONTH(Tabla1[[#This Row],[MES]])&lt;=9,"Q3",TRUE,"Q4")</f>
        <v>Q2</v>
      </c>
      <c r="AN3478" s="15" t="str">
        <f>+IFERROR(VLOOKUP(Tabla1[[#This Row],[CUENTA]],CTAS[],2,0),"OTROS")</f>
        <v>OTROS</v>
      </c>
      <c r="AP3478" s="15" t="str">
        <f>+IFERROR(VLOOKUP(Tabla1[[#This Row],[EMPLEADO]],IS[],3,0),"OTROS")</f>
        <v>CHIHUAHUA</v>
      </c>
      <c r="AQ3478" s="15" t="str">
        <f>+IFERROR(VLOOKUP(Tabla1[[#This Row],[EMPLEADO]],IS[[NÓMINA]:[INGENIERO]],2,0),"OTROS")</f>
        <v>LUIS EDUARDO MUÑOZ</v>
      </c>
    </row>
    <row r="3479" spans="1:43" x14ac:dyDescent="0.25">
      <c r="A3479" s="28" t="s">
        <v>10019</v>
      </c>
      <c r="B3479" s="29">
        <v>1</v>
      </c>
      <c r="C3479" s="29" t="s">
        <v>10450</v>
      </c>
      <c r="D3479" s="30" t="s">
        <v>38</v>
      </c>
      <c r="E3479" s="31" t="s">
        <v>6590</v>
      </c>
      <c r="F3479" s="31" t="s">
        <v>10451</v>
      </c>
      <c r="G3479" s="88" t="s">
        <v>6592</v>
      </c>
      <c r="H3479" s="29" t="s">
        <v>58</v>
      </c>
      <c r="I3479" s="32" t="s">
        <v>43</v>
      </c>
      <c r="J3479" s="29" t="s">
        <v>8</v>
      </c>
      <c r="K3479" s="33" t="s">
        <v>199</v>
      </c>
      <c r="L3479" s="33" t="s">
        <v>6593</v>
      </c>
      <c r="M3479" s="29" t="s">
        <v>736</v>
      </c>
      <c r="N3479" s="29">
        <v>0</v>
      </c>
      <c r="O3479" s="29" t="s">
        <v>47</v>
      </c>
      <c r="P3479" s="33">
        <v>16</v>
      </c>
      <c r="Q3479" s="33" t="s">
        <v>62</v>
      </c>
      <c r="R3479" s="80" t="s">
        <v>63</v>
      </c>
      <c r="S3479" s="81" t="s">
        <v>64</v>
      </c>
      <c r="T3479" s="81" t="s">
        <v>51</v>
      </c>
      <c r="U3479" s="82" t="s">
        <v>65</v>
      </c>
      <c r="V3479" s="83">
        <v>0.8</v>
      </c>
      <c r="W3479" s="89">
        <v>1092</v>
      </c>
      <c r="X3479" s="85">
        <v>1</v>
      </c>
      <c r="Y3479" s="86">
        <v>1.72</v>
      </c>
      <c r="Z3479" s="82">
        <v>5</v>
      </c>
      <c r="AA3479" s="87">
        <v>0.34399999999999997</v>
      </c>
      <c r="AB3479" s="83">
        <v>0</v>
      </c>
      <c r="AC3479" s="89">
        <v>0</v>
      </c>
      <c r="AD3479" s="90">
        <v>43559</v>
      </c>
      <c r="AE3479" s="90">
        <v>43559</v>
      </c>
      <c r="AF3479" s="82">
        <v>0</v>
      </c>
      <c r="AG3479" s="84" t="s">
        <v>53</v>
      </c>
      <c r="AH3479" s="83">
        <v>0</v>
      </c>
      <c r="AI3479" s="89">
        <v>0</v>
      </c>
      <c r="AJ3479" s="89">
        <v>0</v>
      </c>
      <c r="AK3479" s="60" t="str">
        <f>+IF(Tabla1[[#This Row],[REQUEST_TY]]="SR MANTENIMIENTO CORRECTIVO", "EMERGENCIA", "OTROS")</f>
        <v>EMERGENCIA</v>
      </c>
      <c r="AL3479" s="6" t="str">
        <f>+_xlfn.IFS(Tabla1[[#This Row],[Veces obj]]&lt;=1,"0-1",Tabla1[[#This Row],[Veces obj]]&lt;=2,"1-2",Tabla1[[#This Row],[Veces obj]]&lt;=3,"2-3",TRUE,"&gt;3")</f>
        <v>0-1</v>
      </c>
      <c r="AM3479" s="60" t="str">
        <f>+_xlfn.IFS(MONTH(Tabla1[[#This Row],[MES]])&lt;=3,"Q1",MONTH(Tabla1[[#This Row],[MES]])&lt;=6,"Q2",MONTH(Tabla1[[#This Row],[MES]])&lt;=9,"Q3",TRUE,"Q4")</f>
        <v>Q2</v>
      </c>
      <c r="AN3479" s="15" t="str">
        <f>+IFERROR(VLOOKUP(Tabla1[[#This Row],[CUENTA]],CTAS[],2,0),"OTROS")</f>
        <v>OTROS</v>
      </c>
      <c r="AP3479" s="15" t="str">
        <f>+IFERROR(VLOOKUP(Tabla1[[#This Row],[EMPLEADO]],IS[],3,0),"OTROS")</f>
        <v>OTROS</v>
      </c>
      <c r="AQ3479" s="15" t="str">
        <f>+IFERROR(VLOOKUP(Tabla1[[#This Row],[EMPLEADO]],IS[[NÓMINA]:[INGENIERO]],2,0),"OTROS")</f>
        <v>OTROS</v>
      </c>
    </row>
    <row r="3480" spans="1:43" x14ac:dyDescent="0.25">
      <c r="A3480" s="28" t="s">
        <v>10019</v>
      </c>
      <c r="B3480" s="29">
        <v>1</v>
      </c>
      <c r="C3480" s="29" t="s">
        <v>10452</v>
      </c>
      <c r="D3480" s="30" t="s">
        <v>38</v>
      </c>
      <c r="E3480" s="31" t="s">
        <v>348</v>
      </c>
      <c r="F3480" s="31" t="s">
        <v>10453</v>
      </c>
      <c r="G3480" s="88" t="s">
        <v>10454</v>
      </c>
      <c r="H3480" s="29" t="s">
        <v>106</v>
      </c>
      <c r="I3480" s="32" t="s">
        <v>43</v>
      </c>
      <c r="J3480" s="29" t="s">
        <v>8</v>
      </c>
      <c r="K3480" s="33" t="s">
        <v>59</v>
      </c>
      <c r="L3480" s="33" t="s">
        <v>315</v>
      </c>
      <c r="M3480" s="29" t="s">
        <v>316</v>
      </c>
      <c r="N3480" s="29">
        <v>0</v>
      </c>
      <c r="O3480" s="29" t="s">
        <v>47</v>
      </c>
      <c r="P3480" s="33">
        <v>98</v>
      </c>
      <c r="Q3480" s="33" t="s">
        <v>48</v>
      </c>
      <c r="R3480" s="80" t="s">
        <v>223</v>
      </c>
      <c r="S3480" s="81" t="s">
        <v>139</v>
      </c>
      <c r="T3480" s="81" t="s">
        <v>51</v>
      </c>
      <c r="U3480" s="82" t="s">
        <v>353</v>
      </c>
      <c r="V3480" s="83">
        <v>1.1499999999999999</v>
      </c>
      <c r="W3480" s="89">
        <v>1808.95</v>
      </c>
      <c r="X3480" s="85">
        <v>1</v>
      </c>
      <c r="Y3480" s="86">
        <v>1.1000000000000001</v>
      </c>
      <c r="Z3480" s="82">
        <v>4</v>
      </c>
      <c r="AA3480" s="87">
        <v>0.27500000000000002</v>
      </c>
      <c r="AB3480" s="83">
        <v>0</v>
      </c>
      <c r="AC3480" s="89">
        <v>0</v>
      </c>
      <c r="AD3480" s="90">
        <v>43559</v>
      </c>
      <c r="AE3480" s="90">
        <v>43559</v>
      </c>
      <c r="AF3480" s="82">
        <v>0</v>
      </c>
      <c r="AG3480" s="84" t="s">
        <v>53</v>
      </c>
      <c r="AH3480" s="83">
        <v>0</v>
      </c>
      <c r="AI3480" s="89">
        <v>0</v>
      </c>
      <c r="AJ3480" s="89">
        <v>0</v>
      </c>
      <c r="AK3480" s="60" t="str">
        <f>+IF(Tabla1[[#This Row],[REQUEST_TY]]="SR MANTENIMIENTO CORRECTIVO", "EMERGENCIA", "OTROS")</f>
        <v>EMERGENCIA</v>
      </c>
      <c r="AL3480" s="6" t="str">
        <f>+_xlfn.IFS(Tabla1[[#This Row],[Veces obj]]&lt;=1,"0-1",Tabla1[[#This Row],[Veces obj]]&lt;=2,"1-2",Tabla1[[#This Row],[Veces obj]]&lt;=3,"2-3",TRUE,"&gt;3")</f>
        <v>0-1</v>
      </c>
      <c r="AM3480" s="60" t="str">
        <f>+_xlfn.IFS(MONTH(Tabla1[[#This Row],[MES]])&lt;=3,"Q1",MONTH(Tabla1[[#This Row],[MES]])&lt;=6,"Q2",MONTH(Tabla1[[#This Row],[MES]])&lt;=9,"Q3",TRUE,"Q4")</f>
        <v>Q2</v>
      </c>
      <c r="AN3480" s="15" t="str">
        <f>+IFERROR(VLOOKUP(Tabla1[[#This Row],[CUENTA]],CTAS[],2,0),"OTROS")</f>
        <v>OTROS</v>
      </c>
      <c r="AP3480" s="15" t="str">
        <f>+IFERROR(VLOOKUP(Tabla1[[#This Row],[EMPLEADO]],IS[],3,0),"OTROS")</f>
        <v>OTROS</v>
      </c>
      <c r="AQ3480" s="15" t="str">
        <f>+IFERROR(VLOOKUP(Tabla1[[#This Row],[EMPLEADO]],IS[[NÓMINA]:[INGENIERO]],2,0),"OTROS")</f>
        <v>OTROS</v>
      </c>
    </row>
    <row r="3481" spans="1:43" x14ac:dyDescent="0.25">
      <c r="A3481" s="28" t="s">
        <v>10019</v>
      </c>
      <c r="B3481" s="29">
        <v>1</v>
      </c>
      <c r="C3481" s="29" t="s">
        <v>10455</v>
      </c>
      <c r="D3481" s="30" t="s">
        <v>38</v>
      </c>
      <c r="E3481" s="31" t="s">
        <v>258</v>
      </c>
      <c r="F3481" s="31" t="s">
        <v>10456</v>
      </c>
      <c r="G3481" s="88" t="s">
        <v>6139</v>
      </c>
      <c r="H3481" s="29" t="s">
        <v>79</v>
      </c>
      <c r="I3481" s="32" t="s">
        <v>43</v>
      </c>
      <c r="J3481" s="29" t="s">
        <v>8</v>
      </c>
      <c r="K3481" s="33" t="s">
        <v>6140</v>
      </c>
      <c r="L3481" s="33" t="s">
        <v>6141</v>
      </c>
      <c r="M3481" s="29" t="s">
        <v>6142</v>
      </c>
      <c r="N3481" s="29">
        <v>0</v>
      </c>
      <c r="O3481" s="29" t="s">
        <v>47</v>
      </c>
      <c r="P3481" s="33">
        <v>43</v>
      </c>
      <c r="Q3481" s="33" t="s">
        <v>82</v>
      </c>
      <c r="R3481" s="80" t="s">
        <v>138</v>
      </c>
      <c r="S3481" s="81" t="s">
        <v>139</v>
      </c>
      <c r="T3481" s="81" t="s">
        <v>51</v>
      </c>
      <c r="U3481" s="82" t="s">
        <v>140</v>
      </c>
      <c r="V3481" s="83">
        <v>1.1000000000000001</v>
      </c>
      <c r="W3481" s="89">
        <v>1730.3000000000004</v>
      </c>
      <c r="X3481" s="85">
        <v>1</v>
      </c>
      <c r="Y3481" s="86">
        <v>4.7300000000000004</v>
      </c>
      <c r="Z3481" s="82">
        <v>4</v>
      </c>
      <c r="AA3481" s="87">
        <v>1.1825000000000001</v>
      </c>
      <c r="AB3481" s="83">
        <v>4.5625000000000027E-2</v>
      </c>
      <c r="AC3481" s="89">
        <v>-71.768125000000055</v>
      </c>
      <c r="AD3481" s="90">
        <v>43559</v>
      </c>
      <c r="AE3481" s="90">
        <v>43559</v>
      </c>
      <c r="AF3481" s="82">
        <v>0</v>
      </c>
      <c r="AG3481" s="84" t="s">
        <v>53</v>
      </c>
      <c r="AH3481" s="83">
        <v>0</v>
      </c>
      <c r="AI3481" s="89">
        <v>0</v>
      </c>
      <c r="AJ3481" s="89">
        <v>0</v>
      </c>
      <c r="AK3481" s="60" t="str">
        <f>+IF(Tabla1[[#This Row],[REQUEST_TY]]="SR MANTENIMIENTO CORRECTIVO", "EMERGENCIA", "OTROS")</f>
        <v>EMERGENCIA</v>
      </c>
      <c r="AL3481" s="6" t="str">
        <f>+_xlfn.IFS(Tabla1[[#This Row],[Veces obj]]&lt;=1,"0-1",Tabla1[[#This Row],[Veces obj]]&lt;=2,"1-2",Tabla1[[#This Row],[Veces obj]]&lt;=3,"2-3",TRUE,"&gt;3")</f>
        <v>1-2</v>
      </c>
      <c r="AM3481" s="60" t="str">
        <f>+_xlfn.IFS(MONTH(Tabla1[[#This Row],[MES]])&lt;=3,"Q1",MONTH(Tabla1[[#This Row],[MES]])&lt;=6,"Q2",MONTH(Tabla1[[#This Row],[MES]])&lt;=9,"Q3",TRUE,"Q4")</f>
        <v>Q2</v>
      </c>
      <c r="AN3481" s="15" t="str">
        <f>+IFERROR(VLOOKUP(Tabla1[[#This Row],[CUENTA]],CTAS[],2,0),"OTROS")</f>
        <v>OTROS</v>
      </c>
      <c r="AP3481" s="15" t="str">
        <f>+IFERROR(VLOOKUP(Tabla1[[#This Row],[EMPLEADO]],IS[],3,0),"OTROS")</f>
        <v>OTROS</v>
      </c>
      <c r="AQ3481" s="15" t="str">
        <f>+IFERROR(VLOOKUP(Tabla1[[#This Row],[EMPLEADO]],IS[[NÓMINA]:[INGENIERO]],2,0),"OTROS")</f>
        <v>OTROS</v>
      </c>
    </row>
    <row r="3482" spans="1:43" x14ac:dyDescent="0.25">
      <c r="A3482" s="28" t="s">
        <v>10019</v>
      </c>
      <c r="B3482" s="29">
        <v>1</v>
      </c>
      <c r="C3482" s="29" t="s">
        <v>10457</v>
      </c>
      <c r="D3482" s="30" t="s">
        <v>38</v>
      </c>
      <c r="E3482" s="31" t="s">
        <v>725</v>
      </c>
      <c r="F3482" s="31" t="s">
        <v>10458</v>
      </c>
      <c r="G3482" s="88" t="s">
        <v>4233</v>
      </c>
      <c r="H3482" s="29" t="s">
        <v>679</v>
      </c>
      <c r="I3482" s="32" t="s">
        <v>43</v>
      </c>
      <c r="J3482" s="29" t="s">
        <v>8</v>
      </c>
      <c r="K3482" s="33" t="s">
        <v>102</v>
      </c>
      <c r="L3482" s="33" t="s">
        <v>3734</v>
      </c>
      <c r="M3482" s="29" t="s">
        <v>794</v>
      </c>
      <c r="N3482" s="29">
        <v>0</v>
      </c>
      <c r="O3482" s="29" t="s">
        <v>47</v>
      </c>
      <c r="P3482" s="33">
        <v>7</v>
      </c>
      <c r="Q3482" s="33" t="s">
        <v>194</v>
      </c>
      <c r="R3482" s="80" t="s">
        <v>223</v>
      </c>
      <c r="S3482" s="81" t="s">
        <v>139</v>
      </c>
      <c r="T3482" s="81" t="s">
        <v>51</v>
      </c>
      <c r="U3482" s="82" t="s">
        <v>224</v>
      </c>
      <c r="V3482" s="83">
        <v>0.8</v>
      </c>
      <c r="W3482" s="89">
        <v>1258.4000000000003</v>
      </c>
      <c r="X3482" s="85">
        <v>1</v>
      </c>
      <c r="Y3482" s="86">
        <v>2.5</v>
      </c>
      <c r="Z3482" s="82">
        <v>4</v>
      </c>
      <c r="AA3482" s="87">
        <v>0.625</v>
      </c>
      <c r="AB3482" s="83">
        <v>0</v>
      </c>
      <c r="AC3482" s="89">
        <v>0</v>
      </c>
      <c r="AD3482" s="90">
        <v>43559</v>
      </c>
      <c r="AE3482" s="90">
        <v>43559</v>
      </c>
      <c r="AF3482" s="82">
        <v>0</v>
      </c>
      <c r="AG3482" s="84" t="s">
        <v>53</v>
      </c>
      <c r="AH3482" s="83">
        <v>0</v>
      </c>
      <c r="AI3482" s="89">
        <v>0</v>
      </c>
      <c r="AJ3482" s="89">
        <v>0</v>
      </c>
      <c r="AK3482" s="60" t="str">
        <f>+IF(Tabla1[[#This Row],[REQUEST_TY]]="SR MANTENIMIENTO CORRECTIVO", "EMERGENCIA", "OTROS")</f>
        <v>EMERGENCIA</v>
      </c>
      <c r="AL3482" s="6" t="str">
        <f>+_xlfn.IFS(Tabla1[[#This Row],[Veces obj]]&lt;=1,"0-1",Tabla1[[#This Row],[Veces obj]]&lt;=2,"1-2",Tabla1[[#This Row],[Veces obj]]&lt;=3,"2-3",TRUE,"&gt;3")</f>
        <v>0-1</v>
      </c>
      <c r="AM3482" s="60" t="str">
        <f>+_xlfn.IFS(MONTH(Tabla1[[#This Row],[MES]])&lt;=3,"Q1",MONTH(Tabla1[[#This Row],[MES]])&lt;=6,"Q2",MONTH(Tabla1[[#This Row],[MES]])&lt;=9,"Q3",TRUE,"Q4")</f>
        <v>Q2</v>
      </c>
      <c r="AN3482" s="15" t="str">
        <f>+IFERROR(VLOOKUP(Tabla1[[#This Row],[CUENTA]],CTAS[],2,0),"OTROS")</f>
        <v>OTROS</v>
      </c>
      <c r="AP3482" s="15" t="str">
        <f>+IFERROR(VLOOKUP(Tabla1[[#This Row],[EMPLEADO]],IS[],3,0),"OTROS")</f>
        <v>OTROS</v>
      </c>
      <c r="AQ3482" s="15" t="str">
        <f>+IFERROR(VLOOKUP(Tabla1[[#This Row],[EMPLEADO]],IS[[NÓMINA]:[INGENIERO]],2,0),"OTROS")</f>
        <v>OTROS</v>
      </c>
    </row>
    <row r="3483" spans="1:43" x14ac:dyDescent="0.25">
      <c r="A3483" s="28" t="s">
        <v>10019</v>
      </c>
      <c r="B3483" s="29">
        <v>1</v>
      </c>
      <c r="C3483" s="29" t="s">
        <v>10459</v>
      </c>
      <c r="D3483" s="30" t="s">
        <v>38</v>
      </c>
      <c r="E3483" s="31" t="s">
        <v>76</v>
      </c>
      <c r="F3483" s="31" t="s">
        <v>10460</v>
      </c>
      <c r="G3483" s="88" t="s">
        <v>4201</v>
      </c>
      <c r="H3483" s="29" t="s">
        <v>679</v>
      </c>
      <c r="I3483" s="32" t="s">
        <v>43</v>
      </c>
      <c r="J3483" s="29" t="s">
        <v>8</v>
      </c>
      <c r="K3483" s="33" t="s">
        <v>102</v>
      </c>
      <c r="L3483" s="33" t="s">
        <v>3734</v>
      </c>
      <c r="M3483" s="29" t="s">
        <v>794</v>
      </c>
      <c r="N3483" s="29">
        <v>0</v>
      </c>
      <c r="O3483" s="29" t="s">
        <v>47</v>
      </c>
      <c r="P3483" s="33">
        <v>75</v>
      </c>
      <c r="Q3483" s="33" t="s">
        <v>48</v>
      </c>
      <c r="R3483" s="80" t="s">
        <v>63</v>
      </c>
      <c r="S3483" s="81" t="s">
        <v>64</v>
      </c>
      <c r="T3483" s="81" t="s">
        <v>51</v>
      </c>
      <c r="U3483" s="82" t="s">
        <v>96</v>
      </c>
      <c r="V3483" s="83">
        <v>1.1000000000000001</v>
      </c>
      <c r="W3483" s="89">
        <v>1501.5000000000002</v>
      </c>
      <c r="X3483" s="85">
        <v>1</v>
      </c>
      <c r="Y3483" s="86">
        <v>1.33</v>
      </c>
      <c r="Z3483" s="82">
        <v>5</v>
      </c>
      <c r="AA3483" s="87">
        <v>0.26600000000000001</v>
      </c>
      <c r="AB3483" s="83">
        <v>0</v>
      </c>
      <c r="AC3483" s="89">
        <v>0</v>
      </c>
      <c r="AD3483" s="90">
        <v>43559</v>
      </c>
      <c r="AE3483" s="90">
        <v>43559</v>
      </c>
      <c r="AF3483" s="82">
        <v>0</v>
      </c>
      <c r="AG3483" s="84" t="s">
        <v>53</v>
      </c>
      <c r="AH3483" s="83">
        <v>0</v>
      </c>
      <c r="AI3483" s="89">
        <v>0</v>
      </c>
      <c r="AJ3483" s="89">
        <v>0</v>
      </c>
      <c r="AK3483" s="60" t="str">
        <f>+IF(Tabla1[[#This Row],[REQUEST_TY]]="SR MANTENIMIENTO CORRECTIVO", "EMERGENCIA", "OTROS")</f>
        <v>EMERGENCIA</v>
      </c>
      <c r="AL3483" s="6" t="str">
        <f>+_xlfn.IFS(Tabla1[[#This Row],[Veces obj]]&lt;=1,"0-1",Tabla1[[#This Row],[Veces obj]]&lt;=2,"1-2",Tabla1[[#This Row],[Veces obj]]&lt;=3,"2-3",TRUE,"&gt;3")</f>
        <v>0-1</v>
      </c>
      <c r="AM3483" s="60" t="str">
        <f>+_xlfn.IFS(MONTH(Tabla1[[#This Row],[MES]])&lt;=3,"Q1",MONTH(Tabla1[[#This Row],[MES]])&lt;=6,"Q2",MONTH(Tabla1[[#This Row],[MES]])&lt;=9,"Q3",TRUE,"Q4")</f>
        <v>Q2</v>
      </c>
      <c r="AN3483" s="15" t="str">
        <f>+IFERROR(VLOOKUP(Tabla1[[#This Row],[CUENTA]],CTAS[],2,0),"OTROS")</f>
        <v>OTROS</v>
      </c>
      <c r="AP3483" s="15" t="str">
        <f>+IFERROR(VLOOKUP(Tabla1[[#This Row],[EMPLEADO]],IS[],3,0),"OTROS")</f>
        <v>OTROS</v>
      </c>
      <c r="AQ3483" s="15" t="str">
        <f>+IFERROR(VLOOKUP(Tabla1[[#This Row],[EMPLEADO]],IS[[NÓMINA]:[INGENIERO]],2,0),"OTROS")</f>
        <v>OTROS</v>
      </c>
    </row>
    <row r="3484" spans="1:43" x14ac:dyDescent="0.25">
      <c r="A3484" s="28" t="s">
        <v>10019</v>
      </c>
      <c r="B3484" s="29">
        <v>1</v>
      </c>
      <c r="C3484" s="29" t="s">
        <v>10461</v>
      </c>
      <c r="D3484" s="30" t="s">
        <v>38</v>
      </c>
      <c r="E3484" s="31" t="s">
        <v>133</v>
      </c>
      <c r="F3484" s="31" t="s">
        <v>10462</v>
      </c>
      <c r="G3484" s="88" t="s">
        <v>663</v>
      </c>
      <c r="H3484" s="29" t="s">
        <v>136</v>
      </c>
      <c r="I3484" s="32" t="s">
        <v>43</v>
      </c>
      <c r="J3484" s="29" t="s">
        <v>8</v>
      </c>
      <c r="K3484" s="33" t="s">
        <v>59</v>
      </c>
      <c r="L3484" s="33" t="s">
        <v>221</v>
      </c>
      <c r="M3484" s="29" t="s">
        <v>222</v>
      </c>
      <c r="N3484" s="29">
        <v>0</v>
      </c>
      <c r="O3484" s="29" t="s">
        <v>47</v>
      </c>
      <c r="P3484" s="33">
        <v>12</v>
      </c>
      <c r="Q3484" s="33" t="s">
        <v>194</v>
      </c>
      <c r="R3484" s="80" t="s">
        <v>138</v>
      </c>
      <c r="S3484" s="81" t="s">
        <v>139</v>
      </c>
      <c r="T3484" s="81" t="s">
        <v>51</v>
      </c>
      <c r="U3484" s="82" t="s">
        <v>224</v>
      </c>
      <c r="V3484" s="83">
        <v>0.8</v>
      </c>
      <c r="W3484" s="89">
        <v>1258.4000000000003</v>
      </c>
      <c r="X3484" s="85">
        <v>1</v>
      </c>
      <c r="Y3484" s="86">
        <v>2.27</v>
      </c>
      <c r="Z3484" s="82">
        <v>4</v>
      </c>
      <c r="AA3484" s="87">
        <v>0.5675</v>
      </c>
      <c r="AB3484" s="83">
        <v>0</v>
      </c>
      <c r="AC3484" s="89">
        <v>0</v>
      </c>
      <c r="AD3484" s="90">
        <v>43559</v>
      </c>
      <c r="AE3484" s="90">
        <v>43559</v>
      </c>
      <c r="AF3484" s="82">
        <v>0</v>
      </c>
      <c r="AG3484" s="84" t="s">
        <v>53</v>
      </c>
      <c r="AH3484" s="83">
        <v>0</v>
      </c>
      <c r="AI3484" s="89">
        <v>0</v>
      </c>
      <c r="AJ3484" s="89">
        <v>0</v>
      </c>
      <c r="AK3484" s="60" t="str">
        <f>+IF(Tabla1[[#This Row],[REQUEST_TY]]="SR MANTENIMIENTO CORRECTIVO", "EMERGENCIA", "OTROS")</f>
        <v>EMERGENCIA</v>
      </c>
      <c r="AL3484" s="6" t="str">
        <f>+_xlfn.IFS(Tabla1[[#This Row],[Veces obj]]&lt;=1,"0-1",Tabla1[[#This Row],[Veces obj]]&lt;=2,"1-2",Tabla1[[#This Row],[Veces obj]]&lt;=3,"2-3",TRUE,"&gt;3")</f>
        <v>0-1</v>
      </c>
      <c r="AM3484" s="60" t="str">
        <f>+_xlfn.IFS(MONTH(Tabla1[[#This Row],[MES]])&lt;=3,"Q1",MONTH(Tabla1[[#This Row],[MES]])&lt;=6,"Q2",MONTH(Tabla1[[#This Row],[MES]])&lt;=9,"Q3",TRUE,"Q4")</f>
        <v>Q2</v>
      </c>
      <c r="AN3484" s="15" t="str">
        <f>+IFERROR(VLOOKUP(Tabla1[[#This Row],[CUENTA]],CTAS[],2,0),"OTROS")</f>
        <v>OTROS</v>
      </c>
      <c r="AP3484" s="15" t="str">
        <f>+IFERROR(VLOOKUP(Tabla1[[#This Row],[EMPLEADO]],IS[],3,0),"OTROS")</f>
        <v>OTROS</v>
      </c>
      <c r="AQ3484" s="15" t="str">
        <f>+IFERROR(VLOOKUP(Tabla1[[#This Row],[EMPLEADO]],IS[[NÓMINA]:[INGENIERO]],2,0),"OTROS")</f>
        <v>OTROS</v>
      </c>
    </row>
    <row r="3485" spans="1:43" x14ac:dyDescent="0.25">
      <c r="A3485" s="28" t="s">
        <v>10019</v>
      </c>
      <c r="B3485" s="29">
        <v>1</v>
      </c>
      <c r="C3485" s="29" t="s">
        <v>10463</v>
      </c>
      <c r="D3485" s="30" t="s">
        <v>38</v>
      </c>
      <c r="E3485" s="31" t="s">
        <v>76</v>
      </c>
      <c r="F3485" s="31" t="s">
        <v>10464</v>
      </c>
      <c r="G3485" s="88" t="s">
        <v>1362</v>
      </c>
      <c r="H3485" s="29" t="s">
        <v>213</v>
      </c>
      <c r="I3485" s="32" t="s">
        <v>43</v>
      </c>
      <c r="J3485" s="29" t="s">
        <v>8</v>
      </c>
      <c r="K3485" s="33" t="s">
        <v>102</v>
      </c>
      <c r="L3485" s="33" t="s">
        <v>1363</v>
      </c>
      <c r="M3485" s="29" t="s">
        <v>215</v>
      </c>
      <c r="N3485" s="29">
        <v>0</v>
      </c>
      <c r="O3485" s="29" t="s">
        <v>47</v>
      </c>
      <c r="P3485" s="33">
        <v>8</v>
      </c>
      <c r="Q3485" s="33" t="s">
        <v>194</v>
      </c>
      <c r="R3485" s="80" t="s">
        <v>63</v>
      </c>
      <c r="S3485" s="81" t="s">
        <v>64</v>
      </c>
      <c r="T3485" s="81" t="s">
        <v>51</v>
      </c>
      <c r="U3485" s="82" t="s">
        <v>195</v>
      </c>
      <c r="V3485" s="83">
        <v>0.6</v>
      </c>
      <c r="W3485" s="89">
        <v>819</v>
      </c>
      <c r="X3485" s="85">
        <v>1</v>
      </c>
      <c r="Y3485" s="86">
        <v>0.61</v>
      </c>
      <c r="Z3485" s="82">
        <v>5</v>
      </c>
      <c r="AA3485" s="87">
        <v>0.122</v>
      </c>
      <c r="AB3485" s="83">
        <v>0</v>
      </c>
      <c r="AC3485" s="89">
        <v>0</v>
      </c>
      <c r="AD3485" s="90">
        <v>43558</v>
      </c>
      <c r="AE3485" s="90">
        <v>43559</v>
      </c>
      <c r="AF3485" s="82">
        <v>1</v>
      </c>
      <c r="AG3485" s="84" t="s">
        <v>53</v>
      </c>
      <c r="AH3485" s="83">
        <v>0</v>
      </c>
      <c r="AI3485" s="89">
        <v>0</v>
      </c>
      <c r="AJ3485" s="89">
        <v>0</v>
      </c>
      <c r="AK3485" s="60" t="str">
        <f>+IF(Tabla1[[#This Row],[REQUEST_TY]]="SR MANTENIMIENTO CORRECTIVO", "EMERGENCIA", "OTROS")</f>
        <v>EMERGENCIA</v>
      </c>
      <c r="AL3485" s="6" t="str">
        <f>+_xlfn.IFS(Tabla1[[#This Row],[Veces obj]]&lt;=1,"0-1",Tabla1[[#This Row],[Veces obj]]&lt;=2,"1-2",Tabla1[[#This Row],[Veces obj]]&lt;=3,"2-3",TRUE,"&gt;3")</f>
        <v>0-1</v>
      </c>
      <c r="AM3485" s="60" t="str">
        <f>+_xlfn.IFS(MONTH(Tabla1[[#This Row],[MES]])&lt;=3,"Q1",MONTH(Tabla1[[#This Row],[MES]])&lt;=6,"Q2",MONTH(Tabla1[[#This Row],[MES]])&lt;=9,"Q3",TRUE,"Q4")</f>
        <v>Q2</v>
      </c>
      <c r="AN3485" s="15" t="str">
        <f>+IFERROR(VLOOKUP(Tabla1[[#This Row],[CUENTA]],CTAS[],2,0),"OTROS")</f>
        <v>OTROS</v>
      </c>
      <c r="AP3485" s="15" t="str">
        <f>+IFERROR(VLOOKUP(Tabla1[[#This Row],[EMPLEADO]],IS[],3,0),"OTROS")</f>
        <v>OTROS</v>
      </c>
      <c r="AQ3485" s="15" t="str">
        <f>+IFERROR(VLOOKUP(Tabla1[[#This Row],[EMPLEADO]],IS[[NÓMINA]:[INGENIERO]],2,0),"OTROS")</f>
        <v>OTROS</v>
      </c>
    </row>
    <row r="3486" spans="1:43" x14ac:dyDescent="0.25">
      <c r="A3486" s="28" t="s">
        <v>10019</v>
      </c>
      <c r="B3486" s="29">
        <v>1</v>
      </c>
      <c r="C3486" s="29" t="s">
        <v>10465</v>
      </c>
      <c r="D3486" s="30" t="s">
        <v>38</v>
      </c>
      <c r="E3486" s="31" t="s">
        <v>7217</v>
      </c>
      <c r="F3486" s="31" t="s">
        <v>10466</v>
      </c>
      <c r="G3486" s="88" t="s">
        <v>7518</v>
      </c>
      <c r="H3486" s="29" t="s">
        <v>79</v>
      </c>
      <c r="I3486" s="32" t="s">
        <v>43</v>
      </c>
      <c r="J3486" s="29" t="s">
        <v>8</v>
      </c>
      <c r="K3486" s="33" t="s">
        <v>6140</v>
      </c>
      <c r="L3486" s="33" t="s">
        <v>6141</v>
      </c>
      <c r="M3486" s="29" t="s">
        <v>6142</v>
      </c>
      <c r="N3486" s="29">
        <v>0</v>
      </c>
      <c r="O3486" s="29" t="s">
        <v>47</v>
      </c>
      <c r="P3486" s="33">
        <v>7</v>
      </c>
      <c r="Q3486" s="33" t="s">
        <v>194</v>
      </c>
      <c r="R3486" s="80" t="s">
        <v>138</v>
      </c>
      <c r="S3486" s="81" t="s">
        <v>139</v>
      </c>
      <c r="T3486" s="81" t="s">
        <v>51</v>
      </c>
      <c r="U3486" s="82" t="s">
        <v>224</v>
      </c>
      <c r="V3486" s="83">
        <v>0.8</v>
      </c>
      <c r="W3486" s="89">
        <v>1258.4000000000003</v>
      </c>
      <c r="X3486" s="85">
        <v>1</v>
      </c>
      <c r="Y3486" s="86">
        <v>5.27</v>
      </c>
      <c r="Z3486" s="82">
        <v>4</v>
      </c>
      <c r="AA3486" s="87">
        <v>1.3174999999999999</v>
      </c>
      <c r="AB3486" s="83">
        <v>7.9374999999999973E-2</v>
      </c>
      <c r="AC3486" s="89">
        <v>-124.85687499999997</v>
      </c>
      <c r="AD3486" s="90">
        <v>43559</v>
      </c>
      <c r="AE3486" s="90">
        <v>43560</v>
      </c>
      <c r="AF3486" s="82">
        <v>1</v>
      </c>
      <c r="AG3486" s="84" t="s">
        <v>53</v>
      </c>
      <c r="AH3486" s="83">
        <v>0</v>
      </c>
      <c r="AI3486" s="89">
        <v>0</v>
      </c>
      <c r="AJ3486" s="89">
        <v>0</v>
      </c>
      <c r="AK3486" s="60" t="str">
        <f>+IF(Tabla1[[#This Row],[REQUEST_TY]]="SR MANTENIMIENTO CORRECTIVO", "EMERGENCIA", "OTROS")</f>
        <v>EMERGENCIA</v>
      </c>
      <c r="AL3486" s="6" t="str">
        <f>+_xlfn.IFS(Tabla1[[#This Row],[Veces obj]]&lt;=1,"0-1",Tabla1[[#This Row],[Veces obj]]&lt;=2,"1-2",Tabla1[[#This Row],[Veces obj]]&lt;=3,"2-3",TRUE,"&gt;3")</f>
        <v>1-2</v>
      </c>
      <c r="AM3486" s="60" t="str">
        <f>+_xlfn.IFS(MONTH(Tabla1[[#This Row],[MES]])&lt;=3,"Q1",MONTH(Tabla1[[#This Row],[MES]])&lt;=6,"Q2",MONTH(Tabla1[[#This Row],[MES]])&lt;=9,"Q3",TRUE,"Q4")</f>
        <v>Q2</v>
      </c>
      <c r="AN3486" s="15" t="str">
        <f>+IFERROR(VLOOKUP(Tabla1[[#This Row],[CUENTA]],CTAS[],2,0),"OTROS")</f>
        <v>OTROS</v>
      </c>
      <c r="AP3486" s="15" t="str">
        <f>+IFERROR(VLOOKUP(Tabla1[[#This Row],[EMPLEADO]],IS[],3,0),"OTROS")</f>
        <v>OTROS</v>
      </c>
      <c r="AQ3486" s="15" t="str">
        <f>+IFERROR(VLOOKUP(Tabla1[[#This Row],[EMPLEADO]],IS[[NÓMINA]:[INGENIERO]],2,0),"OTROS")</f>
        <v>OTROS</v>
      </c>
    </row>
    <row r="3487" spans="1:43" x14ac:dyDescent="0.25">
      <c r="A3487" s="28" t="s">
        <v>10019</v>
      </c>
      <c r="B3487" s="29">
        <v>1</v>
      </c>
      <c r="C3487" s="29" t="s">
        <v>10467</v>
      </c>
      <c r="D3487" s="30" t="s">
        <v>3370</v>
      </c>
      <c r="E3487" s="31" t="s">
        <v>39</v>
      </c>
      <c r="F3487" s="31" t="s">
        <v>10468</v>
      </c>
      <c r="G3487" s="88" t="s">
        <v>10469</v>
      </c>
      <c r="H3487" s="29" t="s">
        <v>740</v>
      </c>
      <c r="I3487" s="32" t="s">
        <v>43</v>
      </c>
      <c r="J3487" s="29" t="s">
        <v>8</v>
      </c>
      <c r="K3487" s="33" t="s">
        <v>7790</v>
      </c>
      <c r="L3487" s="33" t="s">
        <v>10470</v>
      </c>
      <c r="M3487" s="29" t="s">
        <v>1238</v>
      </c>
      <c r="N3487" s="29">
        <v>0</v>
      </c>
      <c r="O3487" s="29" t="s">
        <v>47</v>
      </c>
      <c r="P3487" s="33" t="s">
        <v>822</v>
      </c>
      <c r="Q3487" s="33" t="s">
        <v>48</v>
      </c>
      <c r="R3487" s="80" t="s">
        <v>49</v>
      </c>
      <c r="S3487" s="81" t="s">
        <v>50</v>
      </c>
      <c r="T3487" s="81" t="s">
        <v>51</v>
      </c>
      <c r="U3487" s="82" t="s">
        <v>52</v>
      </c>
      <c r="V3487" s="83">
        <v>1</v>
      </c>
      <c r="W3487" s="89">
        <v>1072.5000000000002</v>
      </c>
      <c r="X3487" s="85">
        <v>0</v>
      </c>
      <c r="Y3487" s="86">
        <v>5</v>
      </c>
      <c r="Z3487" s="82">
        <v>5</v>
      </c>
      <c r="AA3487" s="87">
        <v>1</v>
      </c>
      <c r="AB3487" s="83">
        <v>0</v>
      </c>
      <c r="AC3487" s="89">
        <v>0</v>
      </c>
      <c r="AD3487" s="90">
        <v>43559</v>
      </c>
      <c r="AE3487" s="90">
        <v>43560</v>
      </c>
      <c r="AF3487" s="82">
        <v>1</v>
      </c>
      <c r="AG3487" s="84" t="s">
        <v>53</v>
      </c>
      <c r="AH3487" s="83">
        <v>0</v>
      </c>
      <c r="AI3487" s="89">
        <v>0</v>
      </c>
      <c r="AJ3487" s="89">
        <v>0</v>
      </c>
      <c r="AK3487" s="60" t="str">
        <f>+IF(Tabla1[[#This Row],[REQUEST_TY]]="SR MANTENIMIENTO CORRECTIVO", "EMERGENCIA", "OTROS")</f>
        <v>OTROS</v>
      </c>
      <c r="AL3487" s="6" t="str">
        <f>+_xlfn.IFS(Tabla1[[#This Row],[Veces obj]]&lt;=1,"0-1",Tabla1[[#This Row],[Veces obj]]&lt;=2,"1-2",Tabla1[[#This Row],[Veces obj]]&lt;=3,"2-3",TRUE,"&gt;3")</f>
        <v>0-1</v>
      </c>
      <c r="AM3487" s="60" t="str">
        <f>+_xlfn.IFS(MONTH(Tabla1[[#This Row],[MES]])&lt;=3,"Q1",MONTH(Tabla1[[#This Row],[MES]])&lt;=6,"Q2",MONTH(Tabla1[[#This Row],[MES]])&lt;=9,"Q3",TRUE,"Q4")</f>
        <v>Q2</v>
      </c>
      <c r="AN3487" s="15" t="str">
        <f>+IFERROR(VLOOKUP(Tabla1[[#This Row],[CUENTA]],CTAS[],2,0),"OTROS")</f>
        <v>OTROS</v>
      </c>
      <c r="AP3487" s="15" t="str">
        <f>+IFERROR(VLOOKUP(Tabla1[[#This Row],[EMPLEADO]],IS[],3,0),"OTROS")</f>
        <v>OTROS</v>
      </c>
      <c r="AQ3487" s="15" t="str">
        <f>+IFERROR(VLOOKUP(Tabla1[[#This Row],[EMPLEADO]],IS[[NÓMINA]:[INGENIERO]],2,0),"OTROS")</f>
        <v>OTROS</v>
      </c>
    </row>
    <row r="3488" spans="1:43" x14ac:dyDescent="0.25">
      <c r="A3488" s="28" t="s">
        <v>10019</v>
      </c>
      <c r="B3488" s="29">
        <v>1</v>
      </c>
      <c r="C3488" s="29" t="s">
        <v>10471</v>
      </c>
      <c r="D3488" s="30" t="s">
        <v>38</v>
      </c>
      <c r="E3488" s="31" t="s">
        <v>176</v>
      </c>
      <c r="F3488" s="31" t="s">
        <v>10472</v>
      </c>
      <c r="G3488" s="88" t="s">
        <v>10473</v>
      </c>
      <c r="H3488" s="29" t="s">
        <v>691</v>
      </c>
      <c r="I3488" s="32" t="s">
        <v>43</v>
      </c>
      <c r="J3488" s="29" t="s">
        <v>8</v>
      </c>
      <c r="K3488" s="33" t="s">
        <v>179</v>
      </c>
      <c r="L3488" s="33" t="s">
        <v>639</v>
      </c>
      <c r="M3488" s="29" t="s">
        <v>640</v>
      </c>
      <c r="N3488" s="29">
        <v>0</v>
      </c>
      <c r="O3488" s="29" t="s">
        <v>47</v>
      </c>
      <c r="P3488" s="33">
        <v>526</v>
      </c>
      <c r="Q3488" s="33" t="s">
        <v>48</v>
      </c>
      <c r="R3488" s="80" t="s">
        <v>49</v>
      </c>
      <c r="S3488" s="81" t="s">
        <v>50</v>
      </c>
      <c r="T3488" s="81" t="s">
        <v>51</v>
      </c>
      <c r="U3488" s="82" t="s">
        <v>52</v>
      </c>
      <c r="V3488" s="83">
        <v>1.05</v>
      </c>
      <c r="W3488" s="89">
        <v>750.75000000000011</v>
      </c>
      <c r="X3488" s="85">
        <v>1</v>
      </c>
      <c r="Y3488" s="86">
        <v>1.67</v>
      </c>
      <c r="Z3488" s="82">
        <v>5</v>
      </c>
      <c r="AA3488" s="87">
        <v>0.33399999999999996</v>
      </c>
      <c r="AB3488" s="83">
        <v>0</v>
      </c>
      <c r="AC3488" s="89">
        <v>0</v>
      </c>
      <c r="AD3488" s="90">
        <v>43559</v>
      </c>
      <c r="AE3488" s="90">
        <v>43560</v>
      </c>
      <c r="AF3488" s="82">
        <v>1</v>
      </c>
      <c r="AG3488" s="84" t="s">
        <v>53</v>
      </c>
      <c r="AH3488" s="83">
        <v>0</v>
      </c>
      <c r="AI3488" s="89">
        <v>0</v>
      </c>
      <c r="AJ3488" s="89">
        <v>0</v>
      </c>
      <c r="AK3488" s="60" t="str">
        <f>+IF(Tabla1[[#This Row],[REQUEST_TY]]="SR MANTENIMIENTO CORRECTIVO", "EMERGENCIA", "OTROS")</f>
        <v>EMERGENCIA</v>
      </c>
      <c r="AL3488" s="6" t="str">
        <f>+_xlfn.IFS(Tabla1[[#This Row],[Veces obj]]&lt;=1,"0-1",Tabla1[[#This Row],[Veces obj]]&lt;=2,"1-2",Tabla1[[#This Row],[Veces obj]]&lt;=3,"2-3",TRUE,"&gt;3")</f>
        <v>0-1</v>
      </c>
      <c r="AM3488" s="60" t="str">
        <f>+_xlfn.IFS(MONTH(Tabla1[[#This Row],[MES]])&lt;=3,"Q1",MONTH(Tabla1[[#This Row],[MES]])&lt;=6,"Q2",MONTH(Tabla1[[#This Row],[MES]])&lt;=9,"Q3",TRUE,"Q4")</f>
        <v>Q2</v>
      </c>
      <c r="AN3488" s="15" t="str">
        <f>+IFERROR(VLOOKUP(Tabla1[[#This Row],[CUENTA]],CTAS[],2,0),"OTROS")</f>
        <v>OTROS</v>
      </c>
      <c r="AP3488" s="15" t="str">
        <f>+IFERROR(VLOOKUP(Tabla1[[#This Row],[EMPLEADO]],IS[],3,0),"OTROS")</f>
        <v>OTROS</v>
      </c>
      <c r="AQ3488" s="15" t="str">
        <f>+IFERROR(VLOOKUP(Tabla1[[#This Row],[EMPLEADO]],IS[[NÓMINA]:[INGENIERO]],2,0),"OTROS")</f>
        <v>OTROS</v>
      </c>
    </row>
    <row r="3489" spans="1:43" x14ac:dyDescent="0.25">
      <c r="A3489" s="28" t="s">
        <v>10019</v>
      </c>
      <c r="B3489" s="29">
        <v>1</v>
      </c>
      <c r="C3489" s="29" t="s">
        <v>10474</v>
      </c>
      <c r="D3489" s="30" t="s">
        <v>38</v>
      </c>
      <c r="E3489" s="31" t="s">
        <v>373</v>
      </c>
      <c r="F3489" s="31" t="s">
        <v>10475</v>
      </c>
      <c r="G3489" s="88" t="s">
        <v>10476</v>
      </c>
      <c r="H3489" s="29" t="s">
        <v>253</v>
      </c>
      <c r="I3489" s="32" t="s">
        <v>43</v>
      </c>
      <c r="J3489" s="29" t="s">
        <v>8</v>
      </c>
      <c r="K3489" s="33" t="s">
        <v>102</v>
      </c>
      <c r="L3489" s="33" t="s">
        <v>477</v>
      </c>
      <c r="M3489" s="29" t="s">
        <v>358</v>
      </c>
      <c r="N3489" s="29">
        <v>0</v>
      </c>
      <c r="O3489" s="29" t="s">
        <v>47</v>
      </c>
      <c r="P3489" s="33">
        <v>363</v>
      </c>
      <c r="Q3489" s="33" t="s">
        <v>48</v>
      </c>
      <c r="R3489" s="80" t="s">
        <v>153</v>
      </c>
      <c r="S3489" s="81" t="s">
        <v>50</v>
      </c>
      <c r="T3489" s="81" t="s">
        <v>51</v>
      </c>
      <c r="U3489" s="82" t="s">
        <v>52</v>
      </c>
      <c r="V3489" s="83">
        <v>1.05</v>
      </c>
      <c r="W3489" s="89">
        <v>750.75000000000011</v>
      </c>
      <c r="X3489" s="85">
        <v>1</v>
      </c>
      <c r="Y3489" s="86">
        <v>0.65</v>
      </c>
      <c r="Z3489" s="82">
        <v>5</v>
      </c>
      <c r="AA3489" s="87">
        <v>0.13</v>
      </c>
      <c r="AB3489" s="83">
        <v>0</v>
      </c>
      <c r="AC3489" s="89">
        <v>0</v>
      </c>
      <c r="AD3489" s="90">
        <v>43560</v>
      </c>
      <c r="AE3489" s="90">
        <v>43560</v>
      </c>
      <c r="AF3489" s="82">
        <v>0</v>
      </c>
      <c r="AG3489" s="84" t="s">
        <v>53</v>
      </c>
      <c r="AH3489" s="83">
        <v>0</v>
      </c>
      <c r="AI3489" s="89">
        <v>0</v>
      </c>
      <c r="AJ3489" s="89">
        <v>0</v>
      </c>
      <c r="AK3489" s="60" t="str">
        <f>+IF(Tabla1[[#This Row],[REQUEST_TY]]="SR MANTENIMIENTO CORRECTIVO", "EMERGENCIA", "OTROS")</f>
        <v>EMERGENCIA</v>
      </c>
      <c r="AL3489" s="6" t="str">
        <f>+_xlfn.IFS(Tabla1[[#This Row],[Veces obj]]&lt;=1,"0-1",Tabla1[[#This Row],[Veces obj]]&lt;=2,"1-2",Tabla1[[#This Row],[Veces obj]]&lt;=3,"2-3",TRUE,"&gt;3")</f>
        <v>0-1</v>
      </c>
      <c r="AM3489" s="60" t="str">
        <f>+_xlfn.IFS(MONTH(Tabla1[[#This Row],[MES]])&lt;=3,"Q1",MONTH(Tabla1[[#This Row],[MES]])&lt;=6,"Q2",MONTH(Tabla1[[#This Row],[MES]])&lt;=9,"Q3",TRUE,"Q4")</f>
        <v>Q2</v>
      </c>
      <c r="AN3489" s="15" t="str">
        <f>+IFERROR(VLOOKUP(Tabla1[[#This Row],[CUENTA]],CTAS[],2,0),"OTROS")</f>
        <v>OTROS</v>
      </c>
      <c r="AP3489" s="15" t="str">
        <f>+IFERROR(VLOOKUP(Tabla1[[#This Row],[EMPLEADO]],IS[],3,0),"OTROS")</f>
        <v>OTROS</v>
      </c>
      <c r="AQ3489" s="15" t="str">
        <f>+IFERROR(VLOOKUP(Tabla1[[#This Row],[EMPLEADO]],IS[[NÓMINA]:[INGENIERO]],2,0),"OTROS")</f>
        <v>OTROS</v>
      </c>
    </row>
    <row r="3490" spans="1:43" x14ac:dyDescent="0.25">
      <c r="A3490" s="28" t="s">
        <v>10019</v>
      </c>
      <c r="B3490" s="29">
        <v>1</v>
      </c>
      <c r="C3490" s="29" t="s">
        <v>10477</v>
      </c>
      <c r="D3490" s="30" t="s">
        <v>38</v>
      </c>
      <c r="E3490" s="31" t="s">
        <v>535</v>
      </c>
      <c r="F3490" s="31" t="s">
        <v>10478</v>
      </c>
      <c r="G3490" s="88" t="s">
        <v>10479</v>
      </c>
      <c r="H3490" s="29" t="s">
        <v>453</v>
      </c>
      <c r="I3490" s="32" t="s">
        <v>43</v>
      </c>
      <c r="J3490" s="29" t="s">
        <v>8</v>
      </c>
      <c r="K3490" s="33" t="s">
        <v>538</v>
      </c>
      <c r="L3490" s="33" t="s">
        <v>10480</v>
      </c>
      <c r="M3490" s="29" t="s">
        <v>455</v>
      </c>
      <c r="N3490" s="29">
        <v>0</v>
      </c>
      <c r="O3490" s="29" t="s">
        <v>47</v>
      </c>
      <c r="P3490" s="33">
        <v>155</v>
      </c>
      <c r="Q3490" s="33" t="s">
        <v>48</v>
      </c>
      <c r="R3490" s="80" t="s">
        <v>49</v>
      </c>
      <c r="S3490" s="81" t="s">
        <v>50</v>
      </c>
      <c r="T3490" s="81" t="s">
        <v>51</v>
      </c>
      <c r="U3490" s="82" t="s">
        <v>52</v>
      </c>
      <c r="V3490" s="83">
        <v>1.05</v>
      </c>
      <c r="W3490" s="89">
        <v>750.75000000000011</v>
      </c>
      <c r="X3490" s="85">
        <v>1</v>
      </c>
      <c r="Y3490" s="86">
        <v>1.0200000000000005</v>
      </c>
      <c r="Z3490" s="82">
        <v>5</v>
      </c>
      <c r="AA3490" s="87">
        <v>0.2040000000000001</v>
      </c>
      <c r="AB3490" s="83">
        <v>0</v>
      </c>
      <c r="AC3490" s="89">
        <v>0</v>
      </c>
      <c r="AD3490" s="90">
        <v>43560</v>
      </c>
      <c r="AE3490" s="90">
        <v>43560</v>
      </c>
      <c r="AF3490" s="82">
        <v>0</v>
      </c>
      <c r="AG3490" s="84" t="s">
        <v>53</v>
      </c>
      <c r="AH3490" s="83">
        <v>0</v>
      </c>
      <c r="AI3490" s="89">
        <v>0</v>
      </c>
      <c r="AJ3490" s="89">
        <v>0</v>
      </c>
      <c r="AK3490" s="60" t="str">
        <f>+IF(Tabla1[[#This Row],[REQUEST_TY]]="SR MANTENIMIENTO CORRECTIVO", "EMERGENCIA", "OTROS")</f>
        <v>EMERGENCIA</v>
      </c>
      <c r="AL3490" s="6" t="str">
        <f>+_xlfn.IFS(Tabla1[[#This Row],[Veces obj]]&lt;=1,"0-1",Tabla1[[#This Row],[Veces obj]]&lt;=2,"1-2",Tabla1[[#This Row],[Veces obj]]&lt;=3,"2-3",TRUE,"&gt;3")</f>
        <v>0-1</v>
      </c>
      <c r="AM3490" s="60" t="str">
        <f>+_xlfn.IFS(MONTH(Tabla1[[#This Row],[MES]])&lt;=3,"Q1",MONTH(Tabla1[[#This Row],[MES]])&lt;=6,"Q2",MONTH(Tabla1[[#This Row],[MES]])&lt;=9,"Q3",TRUE,"Q4")</f>
        <v>Q2</v>
      </c>
      <c r="AN3490" s="15" t="str">
        <f>+IFERROR(VLOOKUP(Tabla1[[#This Row],[CUENTA]],CTAS[],2,0),"OTROS")</f>
        <v>OTROS</v>
      </c>
      <c r="AP3490" s="15" t="str">
        <f>+IFERROR(VLOOKUP(Tabla1[[#This Row],[EMPLEADO]],IS[],3,0),"OTROS")</f>
        <v>OTROS</v>
      </c>
      <c r="AQ3490" s="15" t="str">
        <f>+IFERROR(VLOOKUP(Tabla1[[#This Row],[EMPLEADO]],IS[[NÓMINA]:[INGENIERO]],2,0),"OTROS")</f>
        <v>OTROS</v>
      </c>
    </row>
    <row r="3491" spans="1:43" x14ac:dyDescent="0.25">
      <c r="A3491" s="28" t="s">
        <v>10019</v>
      </c>
      <c r="B3491" s="29">
        <v>1</v>
      </c>
      <c r="C3491" s="29" t="s">
        <v>10481</v>
      </c>
      <c r="D3491" s="30" t="s">
        <v>38</v>
      </c>
      <c r="E3491" s="31" t="s">
        <v>258</v>
      </c>
      <c r="F3491" s="31" t="s">
        <v>10340</v>
      </c>
      <c r="G3491" s="88" t="s">
        <v>260</v>
      </c>
      <c r="H3491" s="29" t="s">
        <v>58</v>
      </c>
      <c r="I3491" s="32" t="s">
        <v>43</v>
      </c>
      <c r="J3491" s="29" t="s">
        <v>8</v>
      </c>
      <c r="K3491" s="33" t="s">
        <v>102</v>
      </c>
      <c r="L3491" s="33" t="s">
        <v>261</v>
      </c>
      <c r="M3491" s="29" t="s">
        <v>222</v>
      </c>
      <c r="N3491" s="29">
        <v>0</v>
      </c>
      <c r="O3491" s="29" t="s">
        <v>47</v>
      </c>
      <c r="P3491" s="33">
        <v>12</v>
      </c>
      <c r="Q3491" s="33" t="s">
        <v>194</v>
      </c>
      <c r="R3491" s="80" t="s">
        <v>138</v>
      </c>
      <c r="S3491" s="81" t="s">
        <v>139</v>
      </c>
      <c r="T3491" s="81" t="s">
        <v>51</v>
      </c>
      <c r="U3491" s="82" t="s">
        <v>224</v>
      </c>
      <c r="V3491" s="83">
        <v>0.8</v>
      </c>
      <c r="W3491" s="89">
        <v>1258.4000000000003</v>
      </c>
      <c r="X3491" s="85">
        <v>1</v>
      </c>
      <c r="Y3491" s="86">
        <v>1.97</v>
      </c>
      <c r="Z3491" s="82">
        <v>4</v>
      </c>
      <c r="AA3491" s="87">
        <v>0.49249999999999999</v>
      </c>
      <c r="AB3491" s="83">
        <v>0</v>
      </c>
      <c r="AC3491" s="89">
        <v>0</v>
      </c>
      <c r="AD3491" s="90">
        <v>43560</v>
      </c>
      <c r="AE3491" s="90">
        <v>43560</v>
      </c>
      <c r="AF3491" s="82">
        <v>0</v>
      </c>
      <c r="AG3491" s="84" t="s">
        <v>53</v>
      </c>
      <c r="AH3491" s="83">
        <v>0</v>
      </c>
      <c r="AI3491" s="89">
        <v>0</v>
      </c>
      <c r="AJ3491" s="89">
        <v>0</v>
      </c>
      <c r="AK3491" s="60" t="str">
        <f>+IF(Tabla1[[#This Row],[REQUEST_TY]]="SR MANTENIMIENTO CORRECTIVO", "EMERGENCIA", "OTROS")</f>
        <v>EMERGENCIA</v>
      </c>
      <c r="AL3491" s="6" t="str">
        <f>+_xlfn.IFS(Tabla1[[#This Row],[Veces obj]]&lt;=1,"0-1",Tabla1[[#This Row],[Veces obj]]&lt;=2,"1-2",Tabla1[[#This Row],[Veces obj]]&lt;=3,"2-3",TRUE,"&gt;3")</f>
        <v>0-1</v>
      </c>
      <c r="AM3491" s="60" t="str">
        <f>+_xlfn.IFS(MONTH(Tabla1[[#This Row],[MES]])&lt;=3,"Q1",MONTH(Tabla1[[#This Row],[MES]])&lt;=6,"Q2",MONTH(Tabla1[[#This Row],[MES]])&lt;=9,"Q3",TRUE,"Q4")</f>
        <v>Q2</v>
      </c>
      <c r="AN3491" s="15" t="str">
        <f>+IFERROR(VLOOKUP(Tabla1[[#This Row],[CUENTA]],CTAS[],2,0),"OTROS")</f>
        <v>OTROS</v>
      </c>
      <c r="AP3491" s="15" t="str">
        <f>+IFERROR(VLOOKUP(Tabla1[[#This Row],[EMPLEADO]],IS[],3,0),"OTROS")</f>
        <v>OTROS</v>
      </c>
      <c r="AQ3491" s="15" t="str">
        <f>+IFERROR(VLOOKUP(Tabla1[[#This Row],[EMPLEADO]],IS[[NÓMINA]:[INGENIERO]],2,0),"OTROS")</f>
        <v>OTROS</v>
      </c>
    </row>
    <row r="3492" spans="1:43" x14ac:dyDescent="0.25">
      <c r="A3492" s="28" t="s">
        <v>10019</v>
      </c>
      <c r="B3492" s="29">
        <v>1</v>
      </c>
      <c r="C3492" s="29" t="s">
        <v>10482</v>
      </c>
      <c r="D3492" s="30" t="s">
        <v>38</v>
      </c>
      <c r="E3492" s="31" t="s">
        <v>89</v>
      </c>
      <c r="F3492" s="31" t="s">
        <v>10483</v>
      </c>
      <c r="G3492" s="88" t="s">
        <v>10484</v>
      </c>
      <c r="H3492" s="29" t="s">
        <v>150</v>
      </c>
      <c r="I3492" s="32" t="s">
        <v>43</v>
      </c>
      <c r="J3492" s="29" t="s">
        <v>8</v>
      </c>
      <c r="K3492" s="33" t="s">
        <v>151</v>
      </c>
      <c r="L3492" s="33" t="s">
        <v>185</v>
      </c>
      <c r="M3492" s="29" t="s">
        <v>73</v>
      </c>
      <c r="N3492" s="29">
        <v>0</v>
      </c>
      <c r="O3492" s="29" t="s">
        <v>47</v>
      </c>
      <c r="P3492" s="33">
        <v>111</v>
      </c>
      <c r="Q3492" s="33" t="s">
        <v>48</v>
      </c>
      <c r="R3492" s="80" t="s">
        <v>95</v>
      </c>
      <c r="S3492" s="81" t="s">
        <v>64</v>
      </c>
      <c r="T3492" s="81" t="s">
        <v>51</v>
      </c>
      <c r="U3492" s="82" t="s">
        <v>96</v>
      </c>
      <c r="V3492" s="83">
        <v>1.1000000000000001</v>
      </c>
      <c r="W3492" s="89">
        <v>1501.5000000000002</v>
      </c>
      <c r="X3492" s="85">
        <v>1</v>
      </c>
      <c r="Y3492" s="86">
        <v>0.55000000000000004</v>
      </c>
      <c r="Z3492" s="82">
        <v>5</v>
      </c>
      <c r="AA3492" s="87">
        <v>0.11000000000000001</v>
      </c>
      <c r="AB3492" s="83">
        <v>0</v>
      </c>
      <c r="AC3492" s="89">
        <v>0</v>
      </c>
      <c r="AD3492" s="90">
        <v>43560</v>
      </c>
      <c r="AE3492" s="90">
        <v>43560</v>
      </c>
      <c r="AF3492" s="82">
        <v>0</v>
      </c>
      <c r="AG3492" s="84" t="s">
        <v>53</v>
      </c>
      <c r="AH3492" s="83">
        <v>0</v>
      </c>
      <c r="AI3492" s="89">
        <v>0</v>
      </c>
      <c r="AJ3492" s="89">
        <v>0</v>
      </c>
      <c r="AK3492" s="60" t="str">
        <f>+IF(Tabla1[[#This Row],[REQUEST_TY]]="SR MANTENIMIENTO CORRECTIVO", "EMERGENCIA", "OTROS")</f>
        <v>EMERGENCIA</v>
      </c>
      <c r="AL3492" s="6" t="str">
        <f>+_xlfn.IFS(Tabla1[[#This Row],[Veces obj]]&lt;=1,"0-1",Tabla1[[#This Row],[Veces obj]]&lt;=2,"1-2",Tabla1[[#This Row],[Veces obj]]&lt;=3,"2-3",TRUE,"&gt;3")</f>
        <v>0-1</v>
      </c>
      <c r="AM3492" s="60" t="str">
        <f>+_xlfn.IFS(MONTH(Tabla1[[#This Row],[MES]])&lt;=3,"Q1",MONTH(Tabla1[[#This Row],[MES]])&lt;=6,"Q2",MONTH(Tabla1[[#This Row],[MES]])&lt;=9,"Q3",TRUE,"Q4")</f>
        <v>Q2</v>
      </c>
      <c r="AN3492" s="15" t="str">
        <f>+IFERROR(VLOOKUP(Tabla1[[#This Row],[CUENTA]],CTAS[],2,0),"OTROS")</f>
        <v>HONEYWELL</v>
      </c>
      <c r="AP3492" s="15" t="str">
        <f>+IFERROR(VLOOKUP(Tabla1[[#This Row],[EMPLEADO]],IS[],3,0),"OTROS")</f>
        <v>JUAREZ</v>
      </c>
      <c r="AQ3492" s="15" t="str">
        <f>+IFERROR(VLOOKUP(Tabla1[[#This Row],[EMPLEADO]],IS[[NÓMINA]:[INGENIERO]],2,0),"OTROS")</f>
        <v>CARLOS MONTOYA</v>
      </c>
    </row>
    <row r="3493" spans="1:43" x14ac:dyDescent="0.25">
      <c r="A3493" s="28" t="s">
        <v>10019</v>
      </c>
      <c r="B3493" s="29">
        <v>1</v>
      </c>
      <c r="C3493" s="29" t="s">
        <v>10485</v>
      </c>
      <c r="D3493" s="30" t="s">
        <v>38</v>
      </c>
      <c r="E3493" s="31" t="s">
        <v>133</v>
      </c>
      <c r="F3493" s="31" t="s">
        <v>10486</v>
      </c>
      <c r="G3493" s="88" t="s">
        <v>4774</v>
      </c>
      <c r="H3493" s="29" t="s">
        <v>136</v>
      </c>
      <c r="I3493" s="32" t="s">
        <v>43</v>
      </c>
      <c r="J3493" s="29" t="s">
        <v>8</v>
      </c>
      <c r="K3493" s="33" t="s">
        <v>59</v>
      </c>
      <c r="L3493" s="33" t="s">
        <v>60</v>
      </c>
      <c r="M3493" s="29" t="s">
        <v>61</v>
      </c>
      <c r="N3493" s="29">
        <v>0</v>
      </c>
      <c r="O3493" s="29" t="s">
        <v>47</v>
      </c>
      <c r="P3493" s="33">
        <v>60</v>
      </c>
      <c r="Q3493" s="33" t="s">
        <v>82</v>
      </c>
      <c r="R3493" s="80" t="s">
        <v>138</v>
      </c>
      <c r="S3493" s="81" t="s">
        <v>139</v>
      </c>
      <c r="T3493" s="81" t="s">
        <v>51</v>
      </c>
      <c r="U3493" s="82" t="s">
        <v>140</v>
      </c>
      <c r="V3493" s="83">
        <v>1.1000000000000001</v>
      </c>
      <c r="W3493" s="89">
        <v>1730.3000000000004</v>
      </c>
      <c r="X3493" s="85">
        <v>1</v>
      </c>
      <c r="Y3493" s="86">
        <v>3.02</v>
      </c>
      <c r="Z3493" s="82">
        <v>4</v>
      </c>
      <c r="AA3493" s="87">
        <v>0.755</v>
      </c>
      <c r="AB3493" s="83">
        <v>0</v>
      </c>
      <c r="AC3493" s="89">
        <v>0</v>
      </c>
      <c r="AD3493" s="90">
        <v>43560</v>
      </c>
      <c r="AE3493" s="90">
        <v>43560</v>
      </c>
      <c r="AF3493" s="82">
        <v>0</v>
      </c>
      <c r="AG3493" s="84" t="s">
        <v>53</v>
      </c>
      <c r="AH3493" s="83">
        <v>0</v>
      </c>
      <c r="AI3493" s="89">
        <v>0</v>
      </c>
      <c r="AJ3493" s="89">
        <v>0</v>
      </c>
      <c r="AK3493" s="60" t="str">
        <f>+IF(Tabla1[[#This Row],[REQUEST_TY]]="SR MANTENIMIENTO CORRECTIVO", "EMERGENCIA", "OTROS")</f>
        <v>EMERGENCIA</v>
      </c>
      <c r="AL3493" s="6" t="str">
        <f>+_xlfn.IFS(Tabla1[[#This Row],[Veces obj]]&lt;=1,"0-1",Tabla1[[#This Row],[Veces obj]]&lt;=2,"1-2",Tabla1[[#This Row],[Veces obj]]&lt;=3,"2-3",TRUE,"&gt;3")</f>
        <v>0-1</v>
      </c>
      <c r="AM3493" s="60" t="str">
        <f>+_xlfn.IFS(MONTH(Tabla1[[#This Row],[MES]])&lt;=3,"Q1",MONTH(Tabla1[[#This Row],[MES]])&lt;=6,"Q2",MONTH(Tabla1[[#This Row],[MES]])&lt;=9,"Q3",TRUE,"Q4")</f>
        <v>Q2</v>
      </c>
      <c r="AN3493" s="15" t="str">
        <f>+IFERROR(VLOOKUP(Tabla1[[#This Row],[CUENTA]],CTAS[],2,0),"OTROS")</f>
        <v>OTROS</v>
      </c>
      <c r="AP3493" s="15" t="str">
        <f>+IFERROR(VLOOKUP(Tabla1[[#This Row],[EMPLEADO]],IS[],3,0),"OTROS")</f>
        <v>OTROS</v>
      </c>
      <c r="AQ3493" s="15" t="str">
        <f>+IFERROR(VLOOKUP(Tabla1[[#This Row],[EMPLEADO]],IS[[NÓMINA]:[INGENIERO]],2,0),"OTROS")</f>
        <v>OTROS</v>
      </c>
    </row>
    <row r="3494" spans="1:43" x14ac:dyDescent="0.25">
      <c r="A3494" s="28" t="s">
        <v>10019</v>
      </c>
      <c r="B3494" s="29">
        <v>1</v>
      </c>
      <c r="C3494" s="29" t="s">
        <v>10487</v>
      </c>
      <c r="D3494" s="30" t="s">
        <v>38</v>
      </c>
      <c r="E3494" s="31" t="s">
        <v>39</v>
      </c>
      <c r="F3494" s="31" t="s">
        <v>10488</v>
      </c>
      <c r="G3494" s="88" t="s">
        <v>9017</v>
      </c>
      <c r="H3494" s="29" t="s">
        <v>79</v>
      </c>
      <c r="I3494" s="32" t="s">
        <v>43</v>
      </c>
      <c r="J3494" s="29" t="s">
        <v>8</v>
      </c>
      <c r="K3494" s="33" t="s">
        <v>607</v>
      </c>
      <c r="L3494" s="33" t="s">
        <v>9018</v>
      </c>
      <c r="M3494" s="29" t="s">
        <v>1482</v>
      </c>
      <c r="N3494" s="29">
        <v>0</v>
      </c>
      <c r="O3494" s="29" t="s">
        <v>47</v>
      </c>
      <c r="P3494" s="33">
        <v>12</v>
      </c>
      <c r="Q3494" s="33" t="s">
        <v>194</v>
      </c>
      <c r="R3494" s="80" t="s">
        <v>49</v>
      </c>
      <c r="S3494" s="81" t="s">
        <v>50</v>
      </c>
      <c r="T3494" s="81" t="s">
        <v>51</v>
      </c>
      <c r="U3494" s="82" t="s">
        <v>444</v>
      </c>
      <c r="V3494" s="83">
        <v>0</v>
      </c>
      <c r="W3494" s="89">
        <v>0</v>
      </c>
      <c r="X3494" s="85">
        <v>1</v>
      </c>
      <c r="Y3494" s="86">
        <v>0.42</v>
      </c>
      <c r="Z3494" s="82">
        <v>5</v>
      </c>
      <c r="AA3494" s="87">
        <v>8.3999999999999991E-2</v>
      </c>
      <c r="AB3494" s="83">
        <v>0</v>
      </c>
      <c r="AC3494" s="89">
        <v>0</v>
      </c>
      <c r="AD3494" s="90">
        <v>43560</v>
      </c>
      <c r="AE3494" s="90">
        <v>43560</v>
      </c>
      <c r="AF3494" s="82">
        <v>0</v>
      </c>
      <c r="AG3494" s="84" t="s">
        <v>53</v>
      </c>
      <c r="AH3494" s="83">
        <v>0</v>
      </c>
      <c r="AI3494" s="89">
        <v>0</v>
      </c>
      <c r="AJ3494" s="89">
        <v>0</v>
      </c>
      <c r="AK3494" s="60" t="str">
        <f>+IF(Tabla1[[#This Row],[REQUEST_TY]]="SR MANTENIMIENTO CORRECTIVO", "EMERGENCIA", "OTROS")</f>
        <v>EMERGENCIA</v>
      </c>
      <c r="AL3494" s="6" t="str">
        <f>+_xlfn.IFS(Tabla1[[#This Row],[Veces obj]]&lt;=1,"0-1",Tabla1[[#This Row],[Veces obj]]&lt;=2,"1-2",Tabla1[[#This Row],[Veces obj]]&lt;=3,"2-3",TRUE,"&gt;3")</f>
        <v>0-1</v>
      </c>
      <c r="AM3494" s="60" t="str">
        <f>+_xlfn.IFS(MONTH(Tabla1[[#This Row],[MES]])&lt;=3,"Q1",MONTH(Tabla1[[#This Row],[MES]])&lt;=6,"Q2",MONTH(Tabla1[[#This Row],[MES]])&lt;=9,"Q3",TRUE,"Q4")</f>
        <v>Q2</v>
      </c>
      <c r="AN3494" s="15" t="str">
        <f>+IFERROR(VLOOKUP(Tabla1[[#This Row],[CUENTA]],CTAS[],2,0),"OTROS")</f>
        <v>OTROS</v>
      </c>
      <c r="AP3494" s="15" t="str">
        <f>+IFERROR(VLOOKUP(Tabla1[[#This Row],[EMPLEADO]],IS[],3,0),"OTROS")</f>
        <v>OTROS</v>
      </c>
      <c r="AQ3494" s="15" t="str">
        <f>+IFERROR(VLOOKUP(Tabla1[[#This Row],[EMPLEADO]],IS[[NÓMINA]:[INGENIERO]],2,0),"OTROS")</f>
        <v>OTROS</v>
      </c>
    </row>
    <row r="3495" spans="1:43" x14ac:dyDescent="0.25">
      <c r="A3495" s="28" t="s">
        <v>10019</v>
      </c>
      <c r="B3495" s="29">
        <v>1</v>
      </c>
      <c r="C3495" s="29" t="s">
        <v>10489</v>
      </c>
      <c r="D3495" s="30" t="s">
        <v>38</v>
      </c>
      <c r="E3495" s="31" t="s">
        <v>67</v>
      </c>
      <c r="F3495" s="31" t="s">
        <v>10490</v>
      </c>
      <c r="G3495" s="88" t="s">
        <v>6612</v>
      </c>
      <c r="H3495" s="29" t="s">
        <v>784</v>
      </c>
      <c r="I3495" s="32" t="s">
        <v>43</v>
      </c>
      <c r="J3495" s="29" t="s">
        <v>8</v>
      </c>
      <c r="K3495" s="33" t="s">
        <v>71</v>
      </c>
      <c r="L3495" s="33" t="s">
        <v>2251</v>
      </c>
      <c r="M3495" s="29" t="s">
        <v>787</v>
      </c>
      <c r="N3495" s="29">
        <v>0</v>
      </c>
      <c r="O3495" s="29" t="s">
        <v>47</v>
      </c>
      <c r="P3495" s="33">
        <v>44</v>
      </c>
      <c r="Q3495" s="33" t="s">
        <v>82</v>
      </c>
      <c r="R3495" s="80" t="s">
        <v>74</v>
      </c>
      <c r="S3495" s="81" t="s">
        <v>50</v>
      </c>
      <c r="T3495" s="81" t="s">
        <v>51</v>
      </c>
      <c r="U3495" s="82" t="s">
        <v>120</v>
      </c>
      <c r="V3495" s="83">
        <v>0.8</v>
      </c>
      <c r="W3495" s="89">
        <v>572.00000000000011</v>
      </c>
      <c r="X3495" s="85">
        <v>1</v>
      </c>
      <c r="Y3495" s="86">
        <v>5.18</v>
      </c>
      <c r="Z3495" s="82">
        <v>5</v>
      </c>
      <c r="AA3495" s="87">
        <v>1.036</v>
      </c>
      <c r="AB3495" s="83">
        <v>9.000000000000008E-3</v>
      </c>
      <c r="AC3495" s="89">
        <v>-6.4350000000000067</v>
      </c>
      <c r="AD3495" s="90">
        <v>43560</v>
      </c>
      <c r="AE3495" s="90">
        <v>43560</v>
      </c>
      <c r="AF3495" s="82">
        <v>0</v>
      </c>
      <c r="AG3495" s="84" t="s">
        <v>53</v>
      </c>
      <c r="AH3495" s="83">
        <v>0</v>
      </c>
      <c r="AI3495" s="89">
        <v>0</v>
      </c>
      <c r="AJ3495" s="89">
        <v>0</v>
      </c>
      <c r="AK3495" s="60" t="str">
        <f>+IF(Tabla1[[#This Row],[REQUEST_TY]]="SR MANTENIMIENTO CORRECTIVO", "EMERGENCIA", "OTROS")</f>
        <v>EMERGENCIA</v>
      </c>
      <c r="AL3495" s="6" t="str">
        <f>+_xlfn.IFS(Tabla1[[#This Row],[Veces obj]]&lt;=1,"0-1",Tabla1[[#This Row],[Veces obj]]&lt;=2,"1-2",Tabla1[[#This Row],[Veces obj]]&lt;=3,"2-3",TRUE,"&gt;3")</f>
        <v>1-2</v>
      </c>
      <c r="AM3495" s="60" t="str">
        <f>+_xlfn.IFS(MONTH(Tabla1[[#This Row],[MES]])&lt;=3,"Q1",MONTH(Tabla1[[#This Row],[MES]])&lt;=6,"Q2",MONTH(Tabla1[[#This Row],[MES]])&lt;=9,"Q3",TRUE,"Q4")</f>
        <v>Q2</v>
      </c>
      <c r="AN3495" s="15" t="str">
        <f>+IFERROR(VLOOKUP(Tabla1[[#This Row],[CUENTA]],CTAS[],2,0),"OTROS")</f>
        <v>OTROS</v>
      </c>
      <c r="AP3495" s="15" t="str">
        <f>+IFERROR(VLOOKUP(Tabla1[[#This Row],[EMPLEADO]],IS[],3,0),"OTROS")</f>
        <v>OTROS</v>
      </c>
      <c r="AQ3495" s="15" t="str">
        <f>+IFERROR(VLOOKUP(Tabla1[[#This Row],[EMPLEADO]],IS[[NÓMINA]:[INGENIERO]],2,0),"OTROS")</f>
        <v>OTROS</v>
      </c>
    </row>
    <row r="3496" spans="1:43" x14ac:dyDescent="0.25">
      <c r="A3496" s="28" t="s">
        <v>10019</v>
      </c>
      <c r="B3496" s="29">
        <v>1</v>
      </c>
      <c r="C3496" s="29" t="s">
        <v>10491</v>
      </c>
      <c r="D3496" s="30" t="s">
        <v>38</v>
      </c>
      <c r="E3496" s="31" t="s">
        <v>850</v>
      </c>
      <c r="F3496" s="31" t="s">
        <v>10492</v>
      </c>
      <c r="G3496" s="88" t="s">
        <v>6423</v>
      </c>
      <c r="H3496" s="29" t="s">
        <v>266</v>
      </c>
      <c r="I3496" s="32" t="s">
        <v>43</v>
      </c>
      <c r="J3496" s="29" t="s">
        <v>8</v>
      </c>
      <c r="K3496" s="33" t="s">
        <v>1881</v>
      </c>
      <c r="L3496" s="33" t="s">
        <v>1882</v>
      </c>
      <c r="M3496" s="29" t="s">
        <v>73</v>
      </c>
      <c r="N3496" s="29">
        <v>0</v>
      </c>
      <c r="O3496" s="29" t="s">
        <v>47</v>
      </c>
      <c r="P3496" s="33">
        <v>17</v>
      </c>
      <c r="Q3496" s="33" t="s">
        <v>62</v>
      </c>
      <c r="R3496" s="80" t="s">
        <v>242</v>
      </c>
      <c r="S3496" s="81" t="s">
        <v>64</v>
      </c>
      <c r="T3496" s="81" t="s">
        <v>51</v>
      </c>
      <c r="U3496" s="82" t="s">
        <v>65</v>
      </c>
      <c r="V3496" s="83">
        <v>0.8</v>
      </c>
      <c r="W3496" s="89">
        <v>1092</v>
      </c>
      <c r="X3496" s="85">
        <v>1</v>
      </c>
      <c r="Y3496" s="86">
        <v>0.98</v>
      </c>
      <c r="Z3496" s="82">
        <v>5</v>
      </c>
      <c r="AA3496" s="87">
        <v>0.19600000000000001</v>
      </c>
      <c r="AB3496" s="83">
        <v>0</v>
      </c>
      <c r="AC3496" s="89">
        <v>0</v>
      </c>
      <c r="AD3496" s="90">
        <v>43559</v>
      </c>
      <c r="AE3496" s="90">
        <v>43560</v>
      </c>
      <c r="AF3496" s="82">
        <v>1</v>
      </c>
      <c r="AG3496" s="84" t="s">
        <v>53</v>
      </c>
      <c r="AH3496" s="83">
        <v>0</v>
      </c>
      <c r="AI3496" s="89">
        <v>0</v>
      </c>
      <c r="AJ3496" s="89">
        <v>0</v>
      </c>
      <c r="AK3496" s="60" t="str">
        <f>+IF(Tabla1[[#This Row],[REQUEST_TY]]="SR MANTENIMIENTO CORRECTIVO", "EMERGENCIA", "OTROS")</f>
        <v>EMERGENCIA</v>
      </c>
      <c r="AL3496" s="6" t="str">
        <f>+_xlfn.IFS(Tabla1[[#This Row],[Veces obj]]&lt;=1,"0-1",Tabla1[[#This Row],[Veces obj]]&lt;=2,"1-2",Tabla1[[#This Row],[Veces obj]]&lt;=3,"2-3",TRUE,"&gt;3")</f>
        <v>0-1</v>
      </c>
      <c r="AM3496" s="60" t="str">
        <f>+_xlfn.IFS(MONTH(Tabla1[[#This Row],[MES]])&lt;=3,"Q1",MONTH(Tabla1[[#This Row],[MES]])&lt;=6,"Q2",MONTH(Tabla1[[#This Row],[MES]])&lt;=9,"Q3",TRUE,"Q4")</f>
        <v>Q2</v>
      </c>
      <c r="AN3496" s="15" t="str">
        <f>+IFERROR(VLOOKUP(Tabla1[[#This Row],[CUENTA]],CTAS[],2,0),"OTROS")</f>
        <v>OTROS</v>
      </c>
      <c r="AP3496" s="15" t="str">
        <f>+IFERROR(VLOOKUP(Tabla1[[#This Row],[EMPLEADO]],IS[],3,0),"OTROS")</f>
        <v>JUAREZ</v>
      </c>
      <c r="AQ3496" s="15" t="str">
        <f>+IFERROR(VLOOKUP(Tabla1[[#This Row],[EMPLEADO]],IS[[NÓMINA]:[INGENIERO]],2,0),"OTROS")</f>
        <v>CESAR MAR</v>
      </c>
    </row>
    <row r="3497" spans="1:43" x14ac:dyDescent="0.25">
      <c r="A3497" s="28" t="s">
        <v>10019</v>
      </c>
      <c r="B3497" s="29">
        <v>1</v>
      </c>
      <c r="C3497" s="29" t="s">
        <v>10493</v>
      </c>
      <c r="D3497" s="30" t="s">
        <v>3370</v>
      </c>
      <c r="E3497" s="31" t="s">
        <v>3897</v>
      </c>
      <c r="F3497" s="31" t="s">
        <v>9480</v>
      </c>
      <c r="G3497" s="88" t="s">
        <v>10494</v>
      </c>
      <c r="H3497" s="29" t="s">
        <v>409</v>
      </c>
      <c r="I3497" s="32" t="s">
        <v>43</v>
      </c>
      <c r="J3497" s="29" t="s">
        <v>8</v>
      </c>
      <c r="K3497" s="33" t="s">
        <v>71</v>
      </c>
      <c r="L3497" s="33" t="s">
        <v>2654</v>
      </c>
      <c r="M3497" s="29" t="s">
        <v>411</v>
      </c>
      <c r="N3497" s="29">
        <v>0</v>
      </c>
      <c r="O3497" s="29" t="s">
        <v>47</v>
      </c>
      <c r="P3497" s="33" t="s">
        <v>822</v>
      </c>
      <c r="Q3497" s="33" t="s">
        <v>48</v>
      </c>
      <c r="R3497" s="80" t="s">
        <v>153</v>
      </c>
      <c r="S3497" s="81" t="s">
        <v>50</v>
      </c>
      <c r="T3497" s="81" t="s">
        <v>51</v>
      </c>
      <c r="U3497" s="82" t="s">
        <v>52</v>
      </c>
      <c r="V3497" s="83">
        <v>1</v>
      </c>
      <c r="W3497" s="89">
        <v>1072.5000000000002</v>
      </c>
      <c r="X3497" s="85">
        <v>0</v>
      </c>
      <c r="Y3497" s="86">
        <v>5</v>
      </c>
      <c r="Z3497" s="82">
        <v>5</v>
      </c>
      <c r="AA3497" s="87">
        <v>1</v>
      </c>
      <c r="AB3497" s="83">
        <v>0</v>
      </c>
      <c r="AC3497" s="89">
        <v>0</v>
      </c>
      <c r="AD3497" s="90">
        <v>43560</v>
      </c>
      <c r="AE3497" s="90">
        <v>43560</v>
      </c>
      <c r="AF3497" s="82">
        <v>0</v>
      </c>
      <c r="AG3497" s="84" t="s">
        <v>53</v>
      </c>
      <c r="AH3497" s="83">
        <v>0</v>
      </c>
      <c r="AI3497" s="89">
        <v>0</v>
      </c>
      <c r="AJ3497" s="89">
        <v>0</v>
      </c>
      <c r="AK3497" s="60" t="str">
        <f>+IF(Tabla1[[#This Row],[REQUEST_TY]]="SR MANTENIMIENTO CORRECTIVO", "EMERGENCIA", "OTROS")</f>
        <v>OTROS</v>
      </c>
      <c r="AL3497" s="6" t="str">
        <f>+_xlfn.IFS(Tabla1[[#This Row],[Veces obj]]&lt;=1,"0-1",Tabla1[[#This Row],[Veces obj]]&lt;=2,"1-2",Tabla1[[#This Row],[Veces obj]]&lt;=3,"2-3",TRUE,"&gt;3")</f>
        <v>0-1</v>
      </c>
      <c r="AM3497" s="60" t="str">
        <f>+_xlfn.IFS(MONTH(Tabla1[[#This Row],[MES]])&lt;=3,"Q1",MONTH(Tabla1[[#This Row],[MES]])&lt;=6,"Q2",MONTH(Tabla1[[#This Row],[MES]])&lt;=9,"Q3",TRUE,"Q4")</f>
        <v>Q2</v>
      </c>
      <c r="AN3497" s="15" t="str">
        <f>+IFERROR(VLOOKUP(Tabla1[[#This Row],[CUENTA]],CTAS[],2,0),"OTROS")</f>
        <v>OTROS</v>
      </c>
      <c r="AP3497" s="15" t="str">
        <f>+IFERROR(VLOOKUP(Tabla1[[#This Row],[EMPLEADO]],IS[],3,0),"OTROS")</f>
        <v>OTROS</v>
      </c>
      <c r="AQ3497" s="15" t="str">
        <f>+IFERROR(VLOOKUP(Tabla1[[#This Row],[EMPLEADO]],IS[[NÓMINA]:[INGENIERO]],2,0),"OTROS")</f>
        <v>OTROS</v>
      </c>
    </row>
    <row r="3498" spans="1:43" x14ac:dyDescent="0.25">
      <c r="A3498" s="28" t="s">
        <v>10019</v>
      </c>
      <c r="B3498" s="29">
        <v>1</v>
      </c>
      <c r="C3498" s="29" t="s">
        <v>10495</v>
      </c>
      <c r="D3498" s="30" t="s">
        <v>38</v>
      </c>
      <c r="E3498" s="31" t="s">
        <v>76</v>
      </c>
      <c r="F3498" s="31" t="s">
        <v>10496</v>
      </c>
      <c r="G3498" s="88" t="s">
        <v>4833</v>
      </c>
      <c r="H3498" s="29" t="s">
        <v>1063</v>
      </c>
      <c r="I3498" s="32" t="s">
        <v>43</v>
      </c>
      <c r="J3498" s="29" t="s">
        <v>8</v>
      </c>
      <c r="K3498" s="33" t="s">
        <v>385</v>
      </c>
      <c r="L3498" s="33" t="s">
        <v>397</v>
      </c>
      <c r="M3498" s="29" t="s">
        <v>387</v>
      </c>
      <c r="N3498" s="29">
        <v>0</v>
      </c>
      <c r="O3498" s="29" t="s">
        <v>47</v>
      </c>
      <c r="P3498" s="33">
        <v>48</v>
      </c>
      <c r="Q3498" s="33" t="s">
        <v>82</v>
      </c>
      <c r="R3498" s="80" t="s">
        <v>63</v>
      </c>
      <c r="S3498" s="81" t="s">
        <v>64</v>
      </c>
      <c r="T3498" s="81" t="s">
        <v>51</v>
      </c>
      <c r="U3498" s="82" t="s">
        <v>83</v>
      </c>
      <c r="V3498" s="83">
        <v>1.05</v>
      </c>
      <c r="W3498" s="89">
        <v>1433.25</v>
      </c>
      <c r="X3498" s="85">
        <v>1</v>
      </c>
      <c r="Y3498" s="86">
        <v>1.93</v>
      </c>
      <c r="Z3498" s="82">
        <v>5</v>
      </c>
      <c r="AA3498" s="87">
        <v>0.38600000000000001</v>
      </c>
      <c r="AB3498" s="83">
        <v>0</v>
      </c>
      <c r="AC3498" s="89">
        <v>0</v>
      </c>
      <c r="AD3498" s="90">
        <v>43560</v>
      </c>
      <c r="AE3498" s="90">
        <v>43560</v>
      </c>
      <c r="AF3498" s="82">
        <v>0</v>
      </c>
      <c r="AG3498" s="84" t="s">
        <v>53</v>
      </c>
      <c r="AH3498" s="83">
        <v>0</v>
      </c>
      <c r="AI3498" s="89">
        <v>0</v>
      </c>
      <c r="AJ3498" s="89">
        <v>0</v>
      </c>
      <c r="AK3498" s="60" t="str">
        <f>+IF(Tabla1[[#This Row],[REQUEST_TY]]="SR MANTENIMIENTO CORRECTIVO", "EMERGENCIA", "OTROS")</f>
        <v>EMERGENCIA</v>
      </c>
      <c r="AL3498" s="6" t="str">
        <f>+_xlfn.IFS(Tabla1[[#This Row],[Veces obj]]&lt;=1,"0-1",Tabla1[[#This Row],[Veces obj]]&lt;=2,"1-2",Tabla1[[#This Row],[Veces obj]]&lt;=3,"2-3",TRUE,"&gt;3")</f>
        <v>0-1</v>
      </c>
      <c r="AM3498" s="60" t="str">
        <f>+_xlfn.IFS(MONTH(Tabla1[[#This Row],[MES]])&lt;=3,"Q1",MONTH(Tabla1[[#This Row],[MES]])&lt;=6,"Q2",MONTH(Tabla1[[#This Row],[MES]])&lt;=9,"Q3",TRUE,"Q4")</f>
        <v>Q2</v>
      </c>
      <c r="AN3498" s="15" t="str">
        <f>+IFERROR(VLOOKUP(Tabla1[[#This Row],[CUENTA]],CTAS[],2,0),"OTROS")</f>
        <v>OTROS</v>
      </c>
      <c r="AP3498" s="15" t="str">
        <f>+IFERROR(VLOOKUP(Tabla1[[#This Row],[EMPLEADO]],IS[],3,0),"OTROS")</f>
        <v>OTROS</v>
      </c>
      <c r="AQ3498" s="15" t="str">
        <f>+IFERROR(VLOOKUP(Tabla1[[#This Row],[EMPLEADO]],IS[[NÓMINA]:[INGENIERO]],2,0),"OTROS")</f>
        <v>OTROS</v>
      </c>
    </row>
    <row r="3499" spans="1:43" x14ac:dyDescent="0.25">
      <c r="A3499" s="28" t="s">
        <v>10019</v>
      </c>
      <c r="B3499" s="29">
        <v>1</v>
      </c>
      <c r="C3499" s="29" t="s">
        <v>10497</v>
      </c>
      <c r="D3499" s="30" t="s">
        <v>38</v>
      </c>
      <c r="E3499" s="31" t="s">
        <v>10498</v>
      </c>
      <c r="F3499" s="31" t="s">
        <v>10499</v>
      </c>
      <c r="G3499" s="88" t="s">
        <v>10500</v>
      </c>
      <c r="H3499" s="29" t="s">
        <v>297</v>
      </c>
      <c r="I3499" s="32" t="s">
        <v>43</v>
      </c>
      <c r="J3499" s="29" t="s">
        <v>8</v>
      </c>
      <c r="K3499" s="33" t="s">
        <v>10501</v>
      </c>
      <c r="L3499" s="33" t="s">
        <v>10502</v>
      </c>
      <c r="M3499" s="29" t="s">
        <v>94</v>
      </c>
      <c r="N3499" s="29">
        <v>0</v>
      </c>
      <c r="O3499" s="29" t="s">
        <v>47</v>
      </c>
      <c r="P3499" s="33">
        <v>316</v>
      </c>
      <c r="Q3499" s="33" t="s">
        <v>48</v>
      </c>
      <c r="R3499" s="80" t="s">
        <v>153</v>
      </c>
      <c r="S3499" s="81" t="s">
        <v>50</v>
      </c>
      <c r="T3499" s="81" t="s">
        <v>51</v>
      </c>
      <c r="U3499" s="82" t="s">
        <v>52</v>
      </c>
      <c r="V3499" s="83">
        <v>1.05</v>
      </c>
      <c r="W3499" s="89">
        <v>750.75000000000011</v>
      </c>
      <c r="X3499" s="85">
        <v>1</v>
      </c>
      <c r="Y3499" s="86">
        <v>1.53</v>
      </c>
      <c r="Z3499" s="82">
        <v>5</v>
      </c>
      <c r="AA3499" s="87">
        <v>0.30599999999999999</v>
      </c>
      <c r="AB3499" s="83">
        <v>0</v>
      </c>
      <c r="AC3499" s="89">
        <v>0</v>
      </c>
      <c r="AD3499" s="90">
        <v>43560</v>
      </c>
      <c r="AE3499" s="90">
        <v>43560</v>
      </c>
      <c r="AF3499" s="82">
        <v>0</v>
      </c>
      <c r="AG3499" s="84" t="s">
        <v>53</v>
      </c>
      <c r="AH3499" s="83">
        <v>0</v>
      </c>
      <c r="AI3499" s="89">
        <v>0</v>
      </c>
      <c r="AJ3499" s="89">
        <v>0</v>
      </c>
      <c r="AK3499" s="60" t="str">
        <f>+IF(Tabla1[[#This Row],[REQUEST_TY]]="SR MANTENIMIENTO CORRECTIVO", "EMERGENCIA", "OTROS")</f>
        <v>EMERGENCIA</v>
      </c>
      <c r="AL3499" s="6" t="str">
        <f>+_xlfn.IFS(Tabla1[[#This Row],[Veces obj]]&lt;=1,"0-1",Tabla1[[#This Row],[Veces obj]]&lt;=2,"1-2",Tabla1[[#This Row],[Veces obj]]&lt;=3,"2-3",TRUE,"&gt;3")</f>
        <v>0-1</v>
      </c>
      <c r="AM3499" s="60" t="str">
        <f>+_xlfn.IFS(MONTH(Tabla1[[#This Row],[MES]])&lt;=3,"Q1",MONTH(Tabla1[[#This Row],[MES]])&lt;=6,"Q2",MONTH(Tabla1[[#This Row],[MES]])&lt;=9,"Q3",TRUE,"Q4")</f>
        <v>Q2</v>
      </c>
      <c r="AN3499" s="15" t="str">
        <f>+IFERROR(VLOOKUP(Tabla1[[#This Row],[CUENTA]],CTAS[],2,0),"OTROS")</f>
        <v>OTROS</v>
      </c>
      <c r="AP3499" s="15" t="str">
        <f>+IFERROR(VLOOKUP(Tabla1[[#This Row],[EMPLEADO]],IS[],3,0),"OTROS")</f>
        <v>JUAREZ</v>
      </c>
      <c r="AQ3499" s="15" t="str">
        <f>+IFERROR(VLOOKUP(Tabla1[[#This Row],[EMPLEADO]],IS[[NÓMINA]:[INGENIERO]],2,0),"OTROS")</f>
        <v>ALFREDO TORRES</v>
      </c>
    </row>
    <row r="3500" spans="1:43" x14ac:dyDescent="0.25">
      <c r="A3500" s="28" t="s">
        <v>10019</v>
      </c>
      <c r="B3500" s="29">
        <v>1</v>
      </c>
      <c r="C3500" s="29" t="s">
        <v>10503</v>
      </c>
      <c r="D3500" s="30" t="s">
        <v>38</v>
      </c>
      <c r="E3500" s="31" t="s">
        <v>113</v>
      </c>
      <c r="F3500" s="31" t="s">
        <v>10504</v>
      </c>
      <c r="G3500" s="88" t="s">
        <v>10505</v>
      </c>
      <c r="H3500" s="29" t="s">
        <v>266</v>
      </c>
      <c r="I3500" s="32" t="s">
        <v>43</v>
      </c>
      <c r="J3500" s="29" t="s">
        <v>8</v>
      </c>
      <c r="K3500" s="33" t="s">
        <v>125</v>
      </c>
      <c r="L3500" s="33" t="s">
        <v>10506</v>
      </c>
      <c r="M3500" s="29" t="s">
        <v>73</v>
      </c>
      <c r="N3500" s="29">
        <v>0</v>
      </c>
      <c r="O3500" s="29" t="s">
        <v>47</v>
      </c>
      <c r="P3500" s="33">
        <v>579</v>
      </c>
      <c r="Q3500" s="33" t="s">
        <v>48</v>
      </c>
      <c r="R3500" s="80" t="s">
        <v>49</v>
      </c>
      <c r="S3500" s="81" t="s">
        <v>50</v>
      </c>
      <c r="T3500" s="81" t="s">
        <v>51</v>
      </c>
      <c r="U3500" s="82" t="s">
        <v>52</v>
      </c>
      <c r="V3500" s="83">
        <v>1.05</v>
      </c>
      <c r="W3500" s="89">
        <v>750.75000000000011</v>
      </c>
      <c r="X3500" s="85">
        <v>1</v>
      </c>
      <c r="Y3500" s="86">
        <v>2.92</v>
      </c>
      <c r="Z3500" s="82">
        <v>5</v>
      </c>
      <c r="AA3500" s="87">
        <v>0.58399999999999996</v>
      </c>
      <c r="AB3500" s="83">
        <v>0</v>
      </c>
      <c r="AC3500" s="89">
        <v>0</v>
      </c>
      <c r="AD3500" s="90">
        <v>43560</v>
      </c>
      <c r="AE3500" s="90">
        <v>43560</v>
      </c>
      <c r="AF3500" s="82">
        <v>0</v>
      </c>
      <c r="AG3500" s="84" t="s">
        <v>53</v>
      </c>
      <c r="AH3500" s="83">
        <v>0</v>
      </c>
      <c r="AI3500" s="89">
        <v>0</v>
      </c>
      <c r="AJ3500" s="89">
        <v>0</v>
      </c>
      <c r="AK3500" s="60" t="str">
        <f>+IF(Tabla1[[#This Row],[REQUEST_TY]]="SR MANTENIMIENTO CORRECTIVO", "EMERGENCIA", "OTROS")</f>
        <v>EMERGENCIA</v>
      </c>
      <c r="AL3500" s="6" t="str">
        <f>+_xlfn.IFS(Tabla1[[#This Row],[Veces obj]]&lt;=1,"0-1",Tabla1[[#This Row],[Veces obj]]&lt;=2,"1-2",Tabla1[[#This Row],[Veces obj]]&lt;=3,"2-3",TRUE,"&gt;3")</f>
        <v>0-1</v>
      </c>
      <c r="AM3500" s="60" t="str">
        <f>+_xlfn.IFS(MONTH(Tabla1[[#This Row],[MES]])&lt;=3,"Q1",MONTH(Tabla1[[#This Row],[MES]])&lt;=6,"Q2",MONTH(Tabla1[[#This Row],[MES]])&lt;=9,"Q3",TRUE,"Q4")</f>
        <v>Q2</v>
      </c>
      <c r="AN3500" s="15" t="str">
        <f>+IFERROR(VLOOKUP(Tabla1[[#This Row],[CUENTA]],CTAS[],2,0),"OTROS")</f>
        <v>OTROS</v>
      </c>
      <c r="AP3500" s="15" t="str">
        <f>+IFERROR(VLOOKUP(Tabla1[[#This Row],[EMPLEADO]],IS[],3,0),"OTROS")</f>
        <v>JUAREZ</v>
      </c>
      <c r="AQ3500" s="15" t="str">
        <f>+IFERROR(VLOOKUP(Tabla1[[#This Row],[EMPLEADO]],IS[[NÓMINA]:[INGENIERO]],2,0),"OTROS")</f>
        <v>CESAR MAR</v>
      </c>
    </row>
    <row r="3501" spans="1:43" x14ac:dyDescent="0.25">
      <c r="A3501" s="28" t="s">
        <v>10019</v>
      </c>
      <c r="B3501" s="29">
        <v>1</v>
      </c>
      <c r="C3501" s="29" t="s">
        <v>10507</v>
      </c>
      <c r="D3501" s="30" t="s">
        <v>818</v>
      </c>
      <c r="E3501" s="31" t="s">
        <v>39</v>
      </c>
      <c r="F3501" s="31" t="s">
        <v>10508</v>
      </c>
      <c r="G3501" s="88" t="s">
        <v>5680</v>
      </c>
      <c r="H3501" s="29" t="s">
        <v>679</v>
      </c>
      <c r="I3501" s="32" t="s">
        <v>43</v>
      </c>
      <c r="J3501" s="29" t="s">
        <v>8</v>
      </c>
      <c r="K3501" s="33" t="s">
        <v>907</v>
      </c>
      <c r="L3501" s="33" t="s">
        <v>908</v>
      </c>
      <c r="M3501" s="29" t="s">
        <v>556</v>
      </c>
      <c r="N3501" s="29">
        <v>0</v>
      </c>
      <c r="O3501" s="29" t="s">
        <v>47</v>
      </c>
      <c r="P3501" s="33" t="s">
        <v>822</v>
      </c>
      <c r="Q3501" s="33" t="s">
        <v>48</v>
      </c>
      <c r="R3501" s="80" t="s">
        <v>49</v>
      </c>
      <c r="S3501" s="81" t="s">
        <v>50</v>
      </c>
      <c r="T3501" s="81" t="s">
        <v>208</v>
      </c>
      <c r="U3501" s="82" t="s">
        <v>52</v>
      </c>
      <c r="V3501" s="83">
        <v>1</v>
      </c>
      <c r="W3501" s="89">
        <v>715.00000000000011</v>
      </c>
      <c r="X3501" s="85">
        <v>1</v>
      </c>
      <c r="Y3501" s="86">
        <v>0.17</v>
      </c>
      <c r="Z3501" s="82">
        <v>9</v>
      </c>
      <c r="AA3501" s="87">
        <v>1.8888888888888889E-2</v>
      </c>
      <c r="AB3501" s="83">
        <v>0</v>
      </c>
      <c r="AC3501" s="89">
        <v>0</v>
      </c>
      <c r="AD3501" s="90">
        <v>43560</v>
      </c>
      <c r="AE3501" s="90">
        <v>43560</v>
      </c>
      <c r="AF3501" s="82">
        <v>0</v>
      </c>
      <c r="AG3501" s="84" t="s">
        <v>53</v>
      </c>
      <c r="AH3501" s="83">
        <v>0</v>
      </c>
      <c r="AI3501" s="89">
        <v>0</v>
      </c>
      <c r="AJ3501" s="89">
        <v>0</v>
      </c>
      <c r="AK3501" s="60" t="str">
        <f>+IF(Tabla1[[#This Row],[REQUEST_TY]]="SR MANTENIMIENTO CORRECTIVO", "EMERGENCIA", "OTROS")</f>
        <v>OTROS</v>
      </c>
      <c r="AL3501" s="6" t="str">
        <f>+_xlfn.IFS(Tabla1[[#This Row],[Veces obj]]&lt;=1,"0-1",Tabla1[[#This Row],[Veces obj]]&lt;=2,"1-2",Tabla1[[#This Row],[Veces obj]]&lt;=3,"2-3",TRUE,"&gt;3")</f>
        <v>0-1</v>
      </c>
      <c r="AM3501" s="60" t="str">
        <f>+_xlfn.IFS(MONTH(Tabla1[[#This Row],[MES]])&lt;=3,"Q1",MONTH(Tabla1[[#This Row],[MES]])&lt;=6,"Q2",MONTH(Tabla1[[#This Row],[MES]])&lt;=9,"Q3",TRUE,"Q4")</f>
        <v>Q2</v>
      </c>
      <c r="AN3501" s="15" t="str">
        <f>+IFERROR(VLOOKUP(Tabla1[[#This Row],[CUENTA]],CTAS[],2,0),"OTROS")</f>
        <v>OTROS</v>
      </c>
      <c r="AP3501" s="15" t="str">
        <f>+IFERROR(VLOOKUP(Tabla1[[#This Row],[EMPLEADO]],IS[],3,0),"OTROS")</f>
        <v>OTROS</v>
      </c>
      <c r="AQ3501" s="15" t="str">
        <f>+IFERROR(VLOOKUP(Tabla1[[#This Row],[EMPLEADO]],IS[[NÓMINA]:[INGENIERO]],2,0),"OTROS")</f>
        <v>OTROS</v>
      </c>
    </row>
    <row r="3502" spans="1:43" x14ac:dyDescent="0.25">
      <c r="A3502" s="28" t="s">
        <v>10019</v>
      </c>
      <c r="B3502" s="29">
        <v>1</v>
      </c>
      <c r="C3502" s="29" t="s">
        <v>10509</v>
      </c>
      <c r="D3502" s="30" t="s">
        <v>38</v>
      </c>
      <c r="E3502" s="31" t="s">
        <v>85</v>
      </c>
      <c r="F3502" s="31" t="s">
        <v>10510</v>
      </c>
      <c r="G3502" s="88" t="s">
        <v>10511</v>
      </c>
      <c r="H3502" s="29" t="s">
        <v>116</v>
      </c>
      <c r="I3502" s="32" t="s">
        <v>43</v>
      </c>
      <c r="J3502" s="29" t="s">
        <v>8</v>
      </c>
      <c r="K3502" s="33" t="s">
        <v>370</v>
      </c>
      <c r="L3502" s="33" t="s">
        <v>371</v>
      </c>
      <c r="M3502" s="29" t="s">
        <v>119</v>
      </c>
      <c r="N3502" s="29">
        <v>0</v>
      </c>
      <c r="O3502" s="29" t="s">
        <v>47</v>
      </c>
      <c r="P3502" s="33">
        <v>634</v>
      </c>
      <c r="Q3502" s="33" t="s">
        <v>48</v>
      </c>
      <c r="R3502" s="80" t="s">
        <v>49</v>
      </c>
      <c r="S3502" s="81" t="s">
        <v>50</v>
      </c>
      <c r="T3502" s="81" t="s">
        <v>51</v>
      </c>
      <c r="U3502" s="82" t="s">
        <v>52</v>
      </c>
      <c r="V3502" s="83">
        <v>1.05</v>
      </c>
      <c r="W3502" s="89">
        <v>750.75000000000011</v>
      </c>
      <c r="X3502" s="85">
        <v>1</v>
      </c>
      <c r="Y3502" s="86">
        <v>1.82</v>
      </c>
      <c r="Z3502" s="82">
        <v>5</v>
      </c>
      <c r="AA3502" s="87">
        <v>0.36399999999999999</v>
      </c>
      <c r="AB3502" s="83">
        <v>0</v>
      </c>
      <c r="AC3502" s="89">
        <v>0</v>
      </c>
      <c r="AD3502" s="90">
        <v>43560</v>
      </c>
      <c r="AE3502" s="90">
        <v>43560</v>
      </c>
      <c r="AF3502" s="82">
        <v>0</v>
      </c>
      <c r="AG3502" s="84" t="s">
        <v>53</v>
      </c>
      <c r="AH3502" s="83">
        <v>0</v>
      </c>
      <c r="AI3502" s="89">
        <v>0</v>
      </c>
      <c r="AJ3502" s="89">
        <v>0</v>
      </c>
      <c r="AK3502" s="60" t="str">
        <f>+IF(Tabla1[[#This Row],[REQUEST_TY]]="SR MANTENIMIENTO CORRECTIVO", "EMERGENCIA", "OTROS")</f>
        <v>EMERGENCIA</v>
      </c>
      <c r="AL3502" s="6" t="str">
        <f>+_xlfn.IFS(Tabla1[[#This Row],[Veces obj]]&lt;=1,"0-1",Tabla1[[#This Row],[Veces obj]]&lt;=2,"1-2",Tabla1[[#This Row],[Veces obj]]&lt;=3,"2-3",TRUE,"&gt;3")</f>
        <v>0-1</v>
      </c>
      <c r="AM3502" s="60" t="str">
        <f>+_xlfn.IFS(MONTH(Tabla1[[#This Row],[MES]])&lt;=3,"Q1",MONTH(Tabla1[[#This Row],[MES]])&lt;=6,"Q2",MONTH(Tabla1[[#This Row],[MES]])&lt;=9,"Q3",TRUE,"Q4")</f>
        <v>Q2</v>
      </c>
      <c r="AN3502" s="15" t="str">
        <f>+IFERROR(VLOOKUP(Tabla1[[#This Row],[CUENTA]],CTAS[],2,0),"OTROS")</f>
        <v>OTROS</v>
      </c>
      <c r="AP3502" s="15" t="str">
        <f>+IFERROR(VLOOKUP(Tabla1[[#This Row],[EMPLEADO]],IS[],3,0),"OTROS")</f>
        <v>CHIHUAHUA</v>
      </c>
      <c r="AQ3502" s="15" t="str">
        <f>+IFERROR(VLOOKUP(Tabla1[[#This Row],[EMPLEADO]],IS[[NÓMINA]:[INGENIERO]],2,0),"OTROS")</f>
        <v>FERNANDO CHAVIRA</v>
      </c>
    </row>
    <row r="3503" spans="1:43" x14ac:dyDescent="0.25">
      <c r="A3503" s="28" t="s">
        <v>10019</v>
      </c>
      <c r="B3503" s="29">
        <v>1</v>
      </c>
      <c r="C3503" s="29" t="s">
        <v>10512</v>
      </c>
      <c r="D3503" s="30" t="s">
        <v>38</v>
      </c>
      <c r="E3503" s="31" t="s">
        <v>583</v>
      </c>
      <c r="F3503" s="31" t="s">
        <v>10513</v>
      </c>
      <c r="G3503" s="88" t="s">
        <v>8109</v>
      </c>
      <c r="H3503" s="29" t="s">
        <v>574</v>
      </c>
      <c r="I3503" s="32" t="s">
        <v>43</v>
      </c>
      <c r="J3503" s="29" t="s">
        <v>8</v>
      </c>
      <c r="K3503" s="33" t="s">
        <v>1969</v>
      </c>
      <c r="L3503" s="33" t="s">
        <v>8110</v>
      </c>
      <c r="M3503" s="29" t="s">
        <v>1761</v>
      </c>
      <c r="N3503" s="29">
        <v>0</v>
      </c>
      <c r="O3503" s="29" t="s">
        <v>47</v>
      </c>
      <c r="P3503" s="33">
        <v>29</v>
      </c>
      <c r="Q3503" s="33" t="s">
        <v>62</v>
      </c>
      <c r="R3503" s="80" t="s">
        <v>95</v>
      </c>
      <c r="S3503" s="81" t="s">
        <v>64</v>
      </c>
      <c r="T3503" s="81" t="s">
        <v>51</v>
      </c>
      <c r="U3503" s="82" t="s">
        <v>65</v>
      </c>
      <c r="V3503" s="83">
        <v>0.8</v>
      </c>
      <c r="W3503" s="89">
        <v>1092</v>
      </c>
      <c r="X3503" s="85">
        <v>1</v>
      </c>
      <c r="Y3503" s="86">
        <v>7.57</v>
      </c>
      <c r="Z3503" s="82">
        <v>5</v>
      </c>
      <c r="AA3503" s="87">
        <v>1.514</v>
      </c>
      <c r="AB3503" s="83">
        <v>0.1285</v>
      </c>
      <c r="AC3503" s="89">
        <v>-175.4025</v>
      </c>
      <c r="AD3503" s="90">
        <v>43560</v>
      </c>
      <c r="AE3503" s="90">
        <v>43560</v>
      </c>
      <c r="AF3503" s="82">
        <v>0</v>
      </c>
      <c r="AG3503" s="84" t="s">
        <v>53</v>
      </c>
      <c r="AH3503" s="83">
        <v>0</v>
      </c>
      <c r="AI3503" s="89">
        <v>0</v>
      </c>
      <c r="AJ3503" s="89">
        <v>0</v>
      </c>
      <c r="AK3503" s="60" t="str">
        <f>+IF(Tabla1[[#This Row],[REQUEST_TY]]="SR MANTENIMIENTO CORRECTIVO", "EMERGENCIA", "OTROS")</f>
        <v>EMERGENCIA</v>
      </c>
      <c r="AL3503" s="6" t="str">
        <f>+_xlfn.IFS(Tabla1[[#This Row],[Veces obj]]&lt;=1,"0-1",Tabla1[[#This Row],[Veces obj]]&lt;=2,"1-2",Tabla1[[#This Row],[Veces obj]]&lt;=3,"2-3",TRUE,"&gt;3")</f>
        <v>1-2</v>
      </c>
      <c r="AM3503" s="60" t="str">
        <f>+_xlfn.IFS(MONTH(Tabla1[[#This Row],[MES]])&lt;=3,"Q1",MONTH(Tabla1[[#This Row],[MES]])&lt;=6,"Q2",MONTH(Tabla1[[#This Row],[MES]])&lt;=9,"Q3",TRUE,"Q4")</f>
        <v>Q2</v>
      </c>
      <c r="AN3503" s="15" t="str">
        <f>+IFERROR(VLOOKUP(Tabla1[[#This Row],[CUENTA]],CTAS[],2,0),"OTROS")</f>
        <v>OTROS</v>
      </c>
      <c r="AP3503" s="15" t="str">
        <f>+IFERROR(VLOOKUP(Tabla1[[#This Row],[EMPLEADO]],IS[],3,0),"OTROS")</f>
        <v>OTROS</v>
      </c>
      <c r="AQ3503" s="15" t="str">
        <f>+IFERROR(VLOOKUP(Tabla1[[#This Row],[EMPLEADO]],IS[[NÓMINA]:[INGENIERO]],2,0),"OTROS")</f>
        <v>OTROS</v>
      </c>
    </row>
    <row r="3504" spans="1:43" x14ac:dyDescent="0.25">
      <c r="A3504" s="28" t="s">
        <v>10019</v>
      </c>
      <c r="B3504" s="29">
        <v>1</v>
      </c>
      <c r="C3504" s="29" t="s">
        <v>10514</v>
      </c>
      <c r="D3504" s="30" t="s">
        <v>38</v>
      </c>
      <c r="E3504" s="31" t="s">
        <v>3015</v>
      </c>
      <c r="F3504" s="31" t="s">
        <v>10515</v>
      </c>
      <c r="G3504" s="88" t="s">
        <v>3283</v>
      </c>
      <c r="H3504" s="29" t="s">
        <v>1052</v>
      </c>
      <c r="I3504" s="32" t="s">
        <v>43</v>
      </c>
      <c r="J3504" s="29" t="s">
        <v>8</v>
      </c>
      <c r="K3504" s="33" t="s">
        <v>144</v>
      </c>
      <c r="L3504" s="33" t="s">
        <v>3284</v>
      </c>
      <c r="M3504" s="29" t="s">
        <v>736</v>
      </c>
      <c r="N3504" s="29">
        <v>0</v>
      </c>
      <c r="O3504" s="29" t="s">
        <v>47</v>
      </c>
      <c r="P3504" s="33">
        <v>22</v>
      </c>
      <c r="Q3504" s="33" t="s">
        <v>62</v>
      </c>
      <c r="R3504" s="80" t="s">
        <v>138</v>
      </c>
      <c r="S3504" s="81" t="s">
        <v>139</v>
      </c>
      <c r="T3504" s="81" t="s">
        <v>51</v>
      </c>
      <c r="U3504" s="82" t="s">
        <v>262</v>
      </c>
      <c r="V3504" s="83">
        <v>1.05</v>
      </c>
      <c r="W3504" s="89">
        <v>1651.6500000000003</v>
      </c>
      <c r="X3504" s="85">
        <v>1</v>
      </c>
      <c r="Y3504" s="86">
        <v>1.37</v>
      </c>
      <c r="Z3504" s="82">
        <v>4</v>
      </c>
      <c r="AA3504" s="87">
        <v>0.34250000000000003</v>
      </c>
      <c r="AB3504" s="83">
        <v>0</v>
      </c>
      <c r="AC3504" s="89">
        <v>0</v>
      </c>
      <c r="AD3504" s="90">
        <v>43560</v>
      </c>
      <c r="AE3504" s="90">
        <v>43560</v>
      </c>
      <c r="AF3504" s="82">
        <v>0</v>
      </c>
      <c r="AG3504" s="84" t="s">
        <v>53</v>
      </c>
      <c r="AH3504" s="83">
        <v>0</v>
      </c>
      <c r="AI3504" s="89">
        <v>0</v>
      </c>
      <c r="AJ3504" s="89">
        <v>0</v>
      </c>
      <c r="AK3504" s="60" t="str">
        <f>+IF(Tabla1[[#This Row],[REQUEST_TY]]="SR MANTENIMIENTO CORRECTIVO", "EMERGENCIA", "OTROS")</f>
        <v>EMERGENCIA</v>
      </c>
      <c r="AL3504" s="6" t="str">
        <f>+_xlfn.IFS(Tabla1[[#This Row],[Veces obj]]&lt;=1,"0-1",Tabla1[[#This Row],[Veces obj]]&lt;=2,"1-2",Tabla1[[#This Row],[Veces obj]]&lt;=3,"2-3",TRUE,"&gt;3")</f>
        <v>0-1</v>
      </c>
      <c r="AM3504" s="60" t="str">
        <f>+_xlfn.IFS(MONTH(Tabla1[[#This Row],[MES]])&lt;=3,"Q1",MONTH(Tabla1[[#This Row],[MES]])&lt;=6,"Q2",MONTH(Tabla1[[#This Row],[MES]])&lt;=9,"Q3",TRUE,"Q4")</f>
        <v>Q2</v>
      </c>
      <c r="AN3504" s="15" t="str">
        <f>+IFERROR(VLOOKUP(Tabla1[[#This Row],[CUENTA]],CTAS[],2,0),"OTROS")</f>
        <v>OTROS</v>
      </c>
      <c r="AP3504" s="15" t="str">
        <f>+IFERROR(VLOOKUP(Tabla1[[#This Row],[EMPLEADO]],IS[],3,0),"OTROS")</f>
        <v>OTROS</v>
      </c>
      <c r="AQ3504" s="15" t="str">
        <f>+IFERROR(VLOOKUP(Tabla1[[#This Row],[EMPLEADO]],IS[[NÓMINA]:[INGENIERO]],2,0),"OTROS")</f>
        <v>OTROS</v>
      </c>
    </row>
    <row r="3505" spans="1:43" x14ac:dyDescent="0.25">
      <c r="A3505" s="28" t="s">
        <v>10019</v>
      </c>
      <c r="B3505" s="29">
        <v>1</v>
      </c>
      <c r="C3505" s="29" t="s">
        <v>10516</v>
      </c>
      <c r="D3505" s="30" t="s">
        <v>38</v>
      </c>
      <c r="E3505" s="31" t="s">
        <v>1015</v>
      </c>
      <c r="F3505" s="31" t="s">
        <v>10517</v>
      </c>
      <c r="G3505" s="88" t="s">
        <v>2422</v>
      </c>
      <c r="H3505" s="29" t="s">
        <v>471</v>
      </c>
      <c r="I3505" s="32" t="s">
        <v>43</v>
      </c>
      <c r="J3505" s="29" t="s">
        <v>8</v>
      </c>
      <c r="K3505" s="33" t="s">
        <v>59</v>
      </c>
      <c r="L3505" s="33" t="s">
        <v>1768</v>
      </c>
      <c r="M3505" s="29" t="s">
        <v>310</v>
      </c>
      <c r="N3505" s="29">
        <v>0</v>
      </c>
      <c r="O3505" s="29" t="s">
        <v>47</v>
      </c>
      <c r="P3505" s="33">
        <v>7</v>
      </c>
      <c r="Q3505" s="33" t="s">
        <v>194</v>
      </c>
      <c r="R3505" s="80" t="s">
        <v>317</v>
      </c>
      <c r="S3505" s="81" t="s">
        <v>318</v>
      </c>
      <c r="T3505" s="81" t="s">
        <v>51</v>
      </c>
      <c r="U3505" s="82" t="s">
        <v>224</v>
      </c>
      <c r="V3505" s="83">
        <v>0.8</v>
      </c>
      <c r="W3505" s="89">
        <v>1258.4000000000003</v>
      </c>
      <c r="X3505" s="85">
        <v>1</v>
      </c>
      <c r="Y3505" s="86">
        <v>1.17</v>
      </c>
      <c r="Z3505" s="82">
        <v>4</v>
      </c>
      <c r="AA3505" s="87">
        <v>0.29249999999999998</v>
      </c>
      <c r="AB3505" s="83">
        <v>0</v>
      </c>
      <c r="AC3505" s="89">
        <v>0</v>
      </c>
      <c r="AD3505" s="90">
        <v>43560</v>
      </c>
      <c r="AE3505" s="90">
        <v>43560</v>
      </c>
      <c r="AF3505" s="82">
        <v>0</v>
      </c>
      <c r="AG3505" s="84" t="s">
        <v>53</v>
      </c>
      <c r="AH3505" s="83">
        <v>0</v>
      </c>
      <c r="AI3505" s="89">
        <v>0</v>
      </c>
      <c r="AJ3505" s="89">
        <v>0</v>
      </c>
      <c r="AK3505" s="60" t="str">
        <f>+IF(Tabla1[[#This Row],[REQUEST_TY]]="SR MANTENIMIENTO CORRECTIVO", "EMERGENCIA", "OTROS")</f>
        <v>EMERGENCIA</v>
      </c>
      <c r="AL3505" s="6" t="str">
        <f>+_xlfn.IFS(Tabla1[[#This Row],[Veces obj]]&lt;=1,"0-1",Tabla1[[#This Row],[Veces obj]]&lt;=2,"1-2",Tabla1[[#This Row],[Veces obj]]&lt;=3,"2-3",TRUE,"&gt;3")</f>
        <v>0-1</v>
      </c>
      <c r="AM3505" s="60" t="str">
        <f>+_xlfn.IFS(MONTH(Tabla1[[#This Row],[MES]])&lt;=3,"Q1",MONTH(Tabla1[[#This Row],[MES]])&lt;=6,"Q2",MONTH(Tabla1[[#This Row],[MES]])&lt;=9,"Q3",TRUE,"Q4")</f>
        <v>Q2</v>
      </c>
      <c r="AN3505" s="15" t="str">
        <f>+IFERROR(VLOOKUP(Tabla1[[#This Row],[CUENTA]],CTAS[],2,0),"OTROS")</f>
        <v>OTROS</v>
      </c>
      <c r="AP3505" s="15" t="str">
        <f>+IFERROR(VLOOKUP(Tabla1[[#This Row],[EMPLEADO]],IS[],3,0),"OTROS")</f>
        <v>OTROS</v>
      </c>
      <c r="AQ3505" s="15" t="str">
        <f>+IFERROR(VLOOKUP(Tabla1[[#This Row],[EMPLEADO]],IS[[NÓMINA]:[INGENIERO]],2,0),"OTROS")</f>
        <v>OTROS</v>
      </c>
    </row>
    <row r="3506" spans="1:43" x14ac:dyDescent="0.25">
      <c r="A3506" s="28" t="s">
        <v>10019</v>
      </c>
      <c r="B3506" s="29">
        <v>1</v>
      </c>
      <c r="C3506" s="29" t="s">
        <v>10518</v>
      </c>
      <c r="D3506" s="30" t="s">
        <v>38</v>
      </c>
      <c r="E3506" s="31" t="s">
        <v>332</v>
      </c>
      <c r="F3506" s="31" t="s">
        <v>10519</v>
      </c>
      <c r="G3506" s="88" t="s">
        <v>10520</v>
      </c>
      <c r="H3506" s="29" t="s">
        <v>646</v>
      </c>
      <c r="I3506" s="32" t="s">
        <v>43</v>
      </c>
      <c r="J3506" s="29" t="s">
        <v>8</v>
      </c>
      <c r="K3506" s="33" t="s">
        <v>102</v>
      </c>
      <c r="L3506" s="33" t="s">
        <v>6857</v>
      </c>
      <c r="M3506" s="29" t="s">
        <v>256</v>
      </c>
      <c r="N3506" s="29">
        <v>0</v>
      </c>
      <c r="O3506" s="29" t="s">
        <v>47</v>
      </c>
      <c r="P3506" s="33">
        <v>35</v>
      </c>
      <c r="Q3506" s="33" t="s">
        <v>82</v>
      </c>
      <c r="R3506" s="80" t="s">
        <v>317</v>
      </c>
      <c r="S3506" s="81" t="s">
        <v>318</v>
      </c>
      <c r="T3506" s="81" t="s">
        <v>51</v>
      </c>
      <c r="U3506" s="82" t="s">
        <v>140</v>
      </c>
      <c r="V3506" s="83">
        <v>1.1000000000000001</v>
      </c>
      <c r="W3506" s="89">
        <v>1730.3000000000004</v>
      </c>
      <c r="X3506" s="85">
        <v>1</v>
      </c>
      <c r="Y3506" s="86">
        <v>2</v>
      </c>
      <c r="Z3506" s="82">
        <v>4</v>
      </c>
      <c r="AA3506" s="87">
        <v>0.5</v>
      </c>
      <c r="AB3506" s="83">
        <v>0</v>
      </c>
      <c r="AC3506" s="89">
        <v>0</v>
      </c>
      <c r="AD3506" s="90">
        <v>43560</v>
      </c>
      <c r="AE3506" s="90">
        <v>43560</v>
      </c>
      <c r="AF3506" s="82">
        <v>0</v>
      </c>
      <c r="AG3506" s="84" t="s">
        <v>53</v>
      </c>
      <c r="AH3506" s="83">
        <v>0</v>
      </c>
      <c r="AI3506" s="89">
        <v>0</v>
      </c>
      <c r="AJ3506" s="89">
        <v>0</v>
      </c>
      <c r="AK3506" s="60" t="str">
        <f>+IF(Tabla1[[#This Row],[REQUEST_TY]]="SR MANTENIMIENTO CORRECTIVO", "EMERGENCIA", "OTROS")</f>
        <v>EMERGENCIA</v>
      </c>
      <c r="AL3506" s="6" t="str">
        <f>+_xlfn.IFS(Tabla1[[#This Row],[Veces obj]]&lt;=1,"0-1",Tabla1[[#This Row],[Veces obj]]&lt;=2,"1-2",Tabla1[[#This Row],[Veces obj]]&lt;=3,"2-3",TRUE,"&gt;3")</f>
        <v>0-1</v>
      </c>
      <c r="AM3506" s="60" t="str">
        <f>+_xlfn.IFS(MONTH(Tabla1[[#This Row],[MES]])&lt;=3,"Q1",MONTH(Tabla1[[#This Row],[MES]])&lt;=6,"Q2",MONTH(Tabla1[[#This Row],[MES]])&lt;=9,"Q3",TRUE,"Q4")</f>
        <v>Q2</v>
      </c>
      <c r="AN3506" s="15" t="str">
        <f>+IFERROR(VLOOKUP(Tabla1[[#This Row],[CUENTA]],CTAS[],2,0),"OTROS")</f>
        <v>OTROS</v>
      </c>
      <c r="AP3506" s="15" t="str">
        <f>+IFERROR(VLOOKUP(Tabla1[[#This Row],[EMPLEADO]],IS[],3,0),"OTROS")</f>
        <v>OTROS</v>
      </c>
      <c r="AQ3506" s="15" t="str">
        <f>+IFERROR(VLOOKUP(Tabla1[[#This Row],[EMPLEADO]],IS[[NÓMINA]:[INGENIERO]],2,0),"OTROS")</f>
        <v>OTROS</v>
      </c>
    </row>
    <row r="3507" spans="1:43" x14ac:dyDescent="0.25">
      <c r="A3507" s="28" t="s">
        <v>10019</v>
      </c>
      <c r="B3507" s="29">
        <v>1</v>
      </c>
      <c r="C3507" s="29" t="s">
        <v>10521</v>
      </c>
      <c r="D3507" s="30" t="s">
        <v>38</v>
      </c>
      <c r="E3507" s="31" t="s">
        <v>558</v>
      </c>
      <c r="F3507" s="31" t="s">
        <v>10522</v>
      </c>
      <c r="G3507" s="88" t="s">
        <v>3465</v>
      </c>
      <c r="H3507" s="29" t="s">
        <v>246</v>
      </c>
      <c r="I3507" s="32" t="s">
        <v>43</v>
      </c>
      <c r="J3507" s="29" t="s">
        <v>8</v>
      </c>
      <c r="K3507" s="33" t="s">
        <v>798</v>
      </c>
      <c r="L3507" s="33" t="s">
        <v>1509</v>
      </c>
      <c r="M3507" s="29" t="s">
        <v>1510</v>
      </c>
      <c r="N3507" s="29">
        <v>1</v>
      </c>
      <c r="O3507" s="29" t="s">
        <v>105</v>
      </c>
      <c r="P3507" s="33">
        <v>3</v>
      </c>
      <c r="Q3507" s="33" t="s">
        <v>388</v>
      </c>
      <c r="R3507" s="80" t="s">
        <v>95</v>
      </c>
      <c r="S3507" s="81" t="s">
        <v>64</v>
      </c>
      <c r="T3507" s="81" t="s">
        <v>51</v>
      </c>
      <c r="U3507" s="82" t="s">
        <v>389</v>
      </c>
      <c r="V3507" s="83">
        <v>0</v>
      </c>
      <c r="W3507" s="89">
        <v>0</v>
      </c>
      <c r="X3507" s="85">
        <v>1</v>
      </c>
      <c r="Y3507" s="86">
        <v>3.07</v>
      </c>
      <c r="Z3507" s="82">
        <v>5</v>
      </c>
      <c r="AA3507" s="87">
        <v>0.61399999999999999</v>
      </c>
      <c r="AB3507" s="83">
        <v>0</v>
      </c>
      <c r="AC3507" s="89">
        <v>0</v>
      </c>
      <c r="AD3507" s="90">
        <v>43560</v>
      </c>
      <c r="AE3507" s="90">
        <v>43560</v>
      </c>
      <c r="AF3507" s="82">
        <v>0</v>
      </c>
      <c r="AG3507" s="84" t="s">
        <v>53</v>
      </c>
      <c r="AH3507" s="83">
        <v>0</v>
      </c>
      <c r="AI3507" s="89">
        <v>0</v>
      </c>
      <c r="AJ3507" s="89">
        <v>0</v>
      </c>
      <c r="AK3507" s="60" t="str">
        <f>+IF(Tabla1[[#This Row],[REQUEST_TY]]="SR MANTENIMIENTO CORRECTIVO", "EMERGENCIA", "OTROS")</f>
        <v>EMERGENCIA</v>
      </c>
      <c r="AL3507" s="6" t="str">
        <f>+_xlfn.IFS(Tabla1[[#This Row],[Veces obj]]&lt;=1,"0-1",Tabla1[[#This Row],[Veces obj]]&lt;=2,"1-2",Tabla1[[#This Row],[Veces obj]]&lt;=3,"2-3",TRUE,"&gt;3")</f>
        <v>0-1</v>
      </c>
      <c r="AM3507" s="60" t="str">
        <f>+_xlfn.IFS(MONTH(Tabla1[[#This Row],[MES]])&lt;=3,"Q1",MONTH(Tabla1[[#This Row],[MES]])&lt;=6,"Q2",MONTH(Tabla1[[#This Row],[MES]])&lt;=9,"Q3",TRUE,"Q4")</f>
        <v>Q2</v>
      </c>
      <c r="AN3507" s="15" t="str">
        <f>+IFERROR(VLOOKUP(Tabla1[[#This Row],[CUENTA]],CTAS[],2,0),"OTROS")</f>
        <v>OTROS</v>
      </c>
      <c r="AP3507" s="15" t="str">
        <f>+IFERROR(VLOOKUP(Tabla1[[#This Row],[EMPLEADO]],IS[],3,0),"OTROS")</f>
        <v>OTROS</v>
      </c>
      <c r="AQ3507" s="15" t="str">
        <f>+IFERROR(VLOOKUP(Tabla1[[#This Row],[EMPLEADO]],IS[[NÓMINA]:[INGENIERO]],2,0),"OTROS")</f>
        <v>OTROS</v>
      </c>
    </row>
    <row r="3508" spans="1:43" x14ac:dyDescent="0.25">
      <c r="A3508" s="28" t="s">
        <v>10019</v>
      </c>
      <c r="B3508" s="29">
        <v>1</v>
      </c>
      <c r="C3508" s="29" t="s">
        <v>10523</v>
      </c>
      <c r="D3508" s="30" t="s">
        <v>38</v>
      </c>
      <c r="E3508" s="31" t="s">
        <v>2034</v>
      </c>
      <c r="F3508" s="31" t="s">
        <v>10524</v>
      </c>
      <c r="G3508" s="88" t="s">
        <v>2036</v>
      </c>
      <c r="H3508" s="29" t="s">
        <v>592</v>
      </c>
      <c r="I3508" s="32" t="s">
        <v>43</v>
      </c>
      <c r="J3508" s="29" t="s">
        <v>8</v>
      </c>
      <c r="K3508" s="33" t="s">
        <v>438</v>
      </c>
      <c r="L3508" s="33" t="s">
        <v>2037</v>
      </c>
      <c r="M3508" s="29" t="s">
        <v>165</v>
      </c>
      <c r="N3508" s="29">
        <v>0</v>
      </c>
      <c r="O3508" s="29" t="s">
        <v>47</v>
      </c>
      <c r="P3508" s="33">
        <v>1</v>
      </c>
      <c r="Q3508" s="33" t="s">
        <v>388</v>
      </c>
      <c r="R3508" s="80" t="s">
        <v>2038</v>
      </c>
      <c r="S3508" s="81" t="s">
        <v>64</v>
      </c>
      <c r="T3508" s="81" t="s">
        <v>51</v>
      </c>
      <c r="U3508" s="82" t="s">
        <v>389</v>
      </c>
      <c r="V3508" s="83">
        <v>0</v>
      </c>
      <c r="W3508" s="89">
        <v>0</v>
      </c>
      <c r="X3508" s="85">
        <v>1</v>
      </c>
      <c r="Y3508" s="86">
        <v>0</v>
      </c>
      <c r="Z3508" s="82">
        <v>5</v>
      </c>
      <c r="AA3508" s="87">
        <v>0</v>
      </c>
      <c r="AB3508" s="83">
        <v>0</v>
      </c>
      <c r="AC3508" s="89">
        <v>0</v>
      </c>
      <c r="AD3508" s="90">
        <v>43560</v>
      </c>
      <c r="AE3508" s="90">
        <v>43560</v>
      </c>
      <c r="AF3508" s="82">
        <v>0</v>
      </c>
      <c r="AG3508" s="84" t="s">
        <v>53</v>
      </c>
      <c r="AH3508" s="83">
        <v>0</v>
      </c>
      <c r="AI3508" s="89">
        <v>0</v>
      </c>
      <c r="AJ3508" s="89">
        <v>0</v>
      </c>
      <c r="AK3508" s="60" t="str">
        <f>+IF(Tabla1[[#This Row],[REQUEST_TY]]="SR MANTENIMIENTO CORRECTIVO", "EMERGENCIA", "OTROS")</f>
        <v>EMERGENCIA</v>
      </c>
      <c r="AL3508" s="6" t="str">
        <f>+_xlfn.IFS(Tabla1[[#This Row],[Veces obj]]&lt;=1,"0-1",Tabla1[[#This Row],[Veces obj]]&lt;=2,"1-2",Tabla1[[#This Row],[Veces obj]]&lt;=3,"2-3",TRUE,"&gt;3")</f>
        <v>0-1</v>
      </c>
      <c r="AM3508" s="60" t="str">
        <f>+_xlfn.IFS(MONTH(Tabla1[[#This Row],[MES]])&lt;=3,"Q1",MONTH(Tabla1[[#This Row],[MES]])&lt;=6,"Q2",MONTH(Tabla1[[#This Row],[MES]])&lt;=9,"Q3",TRUE,"Q4")</f>
        <v>Q2</v>
      </c>
      <c r="AN3508" s="15" t="str">
        <f>+IFERROR(VLOOKUP(Tabla1[[#This Row],[CUENTA]],CTAS[],2,0),"OTROS")</f>
        <v>OTROS</v>
      </c>
      <c r="AP3508" s="15" t="str">
        <f>+IFERROR(VLOOKUP(Tabla1[[#This Row],[EMPLEADO]],IS[],3,0),"OTROS")</f>
        <v>CHIHUAHUA</v>
      </c>
      <c r="AQ3508" s="15" t="str">
        <f>+IFERROR(VLOOKUP(Tabla1[[#This Row],[EMPLEADO]],IS[[NÓMINA]:[INGENIERO]],2,0),"OTROS")</f>
        <v>VICTOR MENDEZ</v>
      </c>
    </row>
    <row r="3509" spans="1:43" x14ac:dyDescent="0.25">
      <c r="A3509" s="28" t="s">
        <v>10019</v>
      </c>
      <c r="B3509" s="29">
        <v>1</v>
      </c>
      <c r="C3509" s="29" t="s">
        <v>10525</v>
      </c>
      <c r="D3509" s="30" t="s">
        <v>38</v>
      </c>
      <c r="E3509" s="31" t="s">
        <v>604</v>
      </c>
      <c r="F3509" s="31" t="s">
        <v>10526</v>
      </c>
      <c r="G3509" s="88" t="s">
        <v>10527</v>
      </c>
      <c r="H3509" s="29" t="s">
        <v>1063</v>
      </c>
      <c r="I3509" s="32" t="s">
        <v>43</v>
      </c>
      <c r="J3509" s="29" t="s">
        <v>8</v>
      </c>
      <c r="K3509" s="33" t="s">
        <v>385</v>
      </c>
      <c r="L3509" s="33" t="s">
        <v>6613</v>
      </c>
      <c r="M3509" s="29" t="s">
        <v>387</v>
      </c>
      <c r="N3509" s="29">
        <v>0</v>
      </c>
      <c r="O3509" s="29" t="s">
        <v>47</v>
      </c>
      <c r="P3509" s="33">
        <v>668</v>
      </c>
      <c r="Q3509" s="33" t="s">
        <v>48</v>
      </c>
      <c r="R3509" s="80" t="s">
        <v>63</v>
      </c>
      <c r="S3509" s="81" t="s">
        <v>64</v>
      </c>
      <c r="T3509" s="81" t="s">
        <v>51</v>
      </c>
      <c r="U3509" s="82" t="s">
        <v>96</v>
      </c>
      <c r="V3509" s="83">
        <v>1.1000000000000001</v>
      </c>
      <c r="W3509" s="89">
        <v>1501.5000000000002</v>
      </c>
      <c r="X3509" s="85">
        <v>1</v>
      </c>
      <c r="Y3509" s="86">
        <v>2.37</v>
      </c>
      <c r="Z3509" s="82">
        <v>5</v>
      </c>
      <c r="AA3509" s="87">
        <v>0.47400000000000003</v>
      </c>
      <c r="AB3509" s="83">
        <v>0</v>
      </c>
      <c r="AC3509" s="89">
        <v>0</v>
      </c>
      <c r="AD3509" s="90">
        <v>43560</v>
      </c>
      <c r="AE3509" s="90">
        <v>43560</v>
      </c>
      <c r="AF3509" s="82">
        <v>0</v>
      </c>
      <c r="AG3509" s="84" t="s">
        <v>53</v>
      </c>
      <c r="AH3509" s="83">
        <v>0</v>
      </c>
      <c r="AI3509" s="89">
        <v>0</v>
      </c>
      <c r="AJ3509" s="89">
        <v>0</v>
      </c>
      <c r="AK3509" s="60" t="str">
        <f>+IF(Tabla1[[#This Row],[REQUEST_TY]]="SR MANTENIMIENTO CORRECTIVO", "EMERGENCIA", "OTROS")</f>
        <v>EMERGENCIA</v>
      </c>
      <c r="AL3509" s="6" t="str">
        <f>+_xlfn.IFS(Tabla1[[#This Row],[Veces obj]]&lt;=1,"0-1",Tabla1[[#This Row],[Veces obj]]&lt;=2,"1-2",Tabla1[[#This Row],[Veces obj]]&lt;=3,"2-3",TRUE,"&gt;3")</f>
        <v>0-1</v>
      </c>
      <c r="AM3509" s="60" t="str">
        <f>+_xlfn.IFS(MONTH(Tabla1[[#This Row],[MES]])&lt;=3,"Q1",MONTH(Tabla1[[#This Row],[MES]])&lt;=6,"Q2",MONTH(Tabla1[[#This Row],[MES]])&lt;=9,"Q3",TRUE,"Q4")</f>
        <v>Q2</v>
      </c>
      <c r="AN3509" s="15" t="str">
        <f>+IFERROR(VLOOKUP(Tabla1[[#This Row],[CUENTA]],CTAS[],2,0),"OTROS")</f>
        <v>OTROS</v>
      </c>
      <c r="AP3509" s="15" t="str">
        <f>+IFERROR(VLOOKUP(Tabla1[[#This Row],[EMPLEADO]],IS[],3,0),"OTROS")</f>
        <v>OTROS</v>
      </c>
      <c r="AQ3509" s="15" t="str">
        <f>+IFERROR(VLOOKUP(Tabla1[[#This Row],[EMPLEADO]],IS[[NÓMINA]:[INGENIERO]],2,0),"OTROS")</f>
        <v>OTROS</v>
      </c>
    </row>
    <row r="3510" spans="1:43" x14ac:dyDescent="0.25">
      <c r="A3510" s="28" t="s">
        <v>10019</v>
      </c>
      <c r="B3510" s="29">
        <v>1</v>
      </c>
      <c r="C3510" s="29" t="s">
        <v>10528</v>
      </c>
      <c r="D3510" s="30" t="s">
        <v>38</v>
      </c>
      <c r="E3510" s="31" t="s">
        <v>39</v>
      </c>
      <c r="F3510" s="31" t="s">
        <v>10529</v>
      </c>
      <c r="G3510" s="88" t="s">
        <v>10530</v>
      </c>
      <c r="H3510" s="29" t="s">
        <v>691</v>
      </c>
      <c r="I3510" s="32" t="s">
        <v>43</v>
      </c>
      <c r="J3510" s="29" t="s">
        <v>8</v>
      </c>
      <c r="K3510" s="33" t="s">
        <v>144</v>
      </c>
      <c r="L3510" s="33" t="s">
        <v>639</v>
      </c>
      <c r="M3510" s="29" t="s">
        <v>640</v>
      </c>
      <c r="N3510" s="29">
        <v>0</v>
      </c>
      <c r="O3510" s="29" t="s">
        <v>47</v>
      </c>
      <c r="P3510" s="33">
        <v>318</v>
      </c>
      <c r="Q3510" s="33" t="s">
        <v>48</v>
      </c>
      <c r="R3510" s="80" t="s">
        <v>49</v>
      </c>
      <c r="S3510" s="81" t="s">
        <v>50</v>
      </c>
      <c r="T3510" s="81" t="s">
        <v>51</v>
      </c>
      <c r="U3510" s="82" t="s">
        <v>52</v>
      </c>
      <c r="V3510" s="83">
        <v>1.05</v>
      </c>
      <c r="W3510" s="89">
        <v>750.75000000000011</v>
      </c>
      <c r="X3510" s="85">
        <v>1</v>
      </c>
      <c r="Y3510" s="86">
        <v>1.75</v>
      </c>
      <c r="Z3510" s="82">
        <v>5</v>
      </c>
      <c r="AA3510" s="87">
        <v>0.35</v>
      </c>
      <c r="AB3510" s="83">
        <v>0</v>
      </c>
      <c r="AC3510" s="89">
        <v>0</v>
      </c>
      <c r="AD3510" s="90">
        <v>43560</v>
      </c>
      <c r="AE3510" s="90">
        <v>43560</v>
      </c>
      <c r="AF3510" s="82">
        <v>0</v>
      </c>
      <c r="AG3510" s="84" t="s">
        <v>53</v>
      </c>
      <c r="AH3510" s="83">
        <v>0</v>
      </c>
      <c r="AI3510" s="89">
        <v>0</v>
      </c>
      <c r="AJ3510" s="89">
        <v>0</v>
      </c>
      <c r="AK3510" s="60" t="str">
        <f>+IF(Tabla1[[#This Row],[REQUEST_TY]]="SR MANTENIMIENTO CORRECTIVO", "EMERGENCIA", "OTROS")</f>
        <v>EMERGENCIA</v>
      </c>
      <c r="AL3510" s="6" t="str">
        <f>+_xlfn.IFS(Tabla1[[#This Row],[Veces obj]]&lt;=1,"0-1",Tabla1[[#This Row],[Veces obj]]&lt;=2,"1-2",Tabla1[[#This Row],[Veces obj]]&lt;=3,"2-3",TRUE,"&gt;3")</f>
        <v>0-1</v>
      </c>
      <c r="AM3510" s="60" t="str">
        <f>+_xlfn.IFS(MONTH(Tabla1[[#This Row],[MES]])&lt;=3,"Q1",MONTH(Tabla1[[#This Row],[MES]])&lt;=6,"Q2",MONTH(Tabla1[[#This Row],[MES]])&lt;=9,"Q3",TRUE,"Q4")</f>
        <v>Q2</v>
      </c>
      <c r="AN3510" s="15" t="str">
        <f>+IFERROR(VLOOKUP(Tabla1[[#This Row],[CUENTA]],CTAS[],2,0),"OTROS")</f>
        <v>OTROS</v>
      </c>
      <c r="AP3510" s="15" t="str">
        <f>+IFERROR(VLOOKUP(Tabla1[[#This Row],[EMPLEADO]],IS[],3,0),"OTROS")</f>
        <v>OTROS</v>
      </c>
      <c r="AQ3510" s="15" t="str">
        <f>+IFERROR(VLOOKUP(Tabla1[[#This Row],[EMPLEADO]],IS[[NÓMINA]:[INGENIERO]],2,0),"OTROS")</f>
        <v>OTROS</v>
      </c>
    </row>
    <row r="3511" spans="1:43" x14ac:dyDescent="0.25">
      <c r="A3511" s="28" t="s">
        <v>10019</v>
      </c>
      <c r="B3511" s="29">
        <v>1</v>
      </c>
      <c r="C3511" s="29" t="s">
        <v>10531</v>
      </c>
      <c r="D3511" s="30" t="s">
        <v>38</v>
      </c>
      <c r="E3511" s="31" t="s">
        <v>1346</v>
      </c>
      <c r="F3511" s="31" t="s">
        <v>10532</v>
      </c>
      <c r="G3511" s="88" t="s">
        <v>1348</v>
      </c>
      <c r="H3511" s="29" t="s">
        <v>868</v>
      </c>
      <c r="I3511" s="32" t="s">
        <v>43</v>
      </c>
      <c r="J3511" s="29" t="s">
        <v>8</v>
      </c>
      <c r="K3511" s="33" t="s">
        <v>869</v>
      </c>
      <c r="L3511" s="33" t="s">
        <v>870</v>
      </c>
      <c r="M3511" s="29" t="s">
        <v>871</v>
      </c>
      <c r="N3511" s="29">
        <v>1</v>
      </c>
      <c r="O3511" s="29" t="s">
        <v>47</v>
      </c>
      <c r="P3511" s="33">
        <v>11</v>
      </c>
      <c r="Q3511" s="33" t="s">
        <v>194</v>
      </c>
      <c r="R3511" s="80" t="s">
        <v>223</v>
      </c>
      <c r="S3511" s="81" t="s">
        <v>139</v>
      </c>
      <c r="T3511" s="81" t="s">
        <v>51</v>
      </c>
      <c r="U3511" s="82" t="s">
        <v>224</v>
      </c>
      <c r="V3511" s="83">
        <v>0.8</v>
      </c>
      <c r="W3511" s="89">
        <v>0</v>
      </c>
      <c r="X3511" s="85">
        <v>1</v>
      </c>
      <c r="Y3511" s="86">
        <v>1.32</v>
      </c>
      <c r="Z3511" s="82">
        <v>4</v>
      </c>
      <c r="AA3511" s="87">
        <v>0.33</v>
      </c>
      <c r="AB3511" s="83">
        <v>0</v>
      </c>
      <c r="AC3511" s="89">
        <v>0</v>
      </c>
      <c r="AD3511" s="90">
        <v>43560</v>
      </c>
      <c r="AE3511" s="90">
        <v>43560</v>
      </c>
      <c r="AF3511" s="82">
        <v>0</v>
      </c>
      <c r="AG3511" s="84" t="s">
        <v>53</v>
      </c>
      <c r="AH3511" s="83">
        <v>0</v>
      </c>
      <c r="AI3511" s="89">
        <v>0</v>
      </c>
      <c r="AJ3511" s="89">
        <v>0</v>
      </c>
      <c r="AK3511" s="60" t="str">
        <f>+IF(Tabla1[[#This Row],[REQUEST_TY]]="SR MANTENIMIENTO CORRECTIVO", "EMERGENCIA", "OTROS")</f>
        <v>EMERGENCIA</v>
      </c>
      <c r="AL3511" s="6" t="str">
        <f>+_xlfn.IFS(Tabla1[[#This Row],[Veces obj]]&lt;=1,"0-1",Tabla1[[#This Row],[Veces obj]]&lt;=2,"1-2",Tabla1[[#This Row],[Veces obj]]&lt;=3,"2-3",TRUE,"&gt;3")</f>
        <v>0-1</v>
      </c>
      <c r="AM3511" s="60" t="str">
        <f>+_xlfn.IFS(MONTH(Tabla1[[#This Row],[MES]])&lt;=3,"Q1",MONTH(Tabla1[[#This Row],[MES]])&lt;=6,"Q2",MONTH(Tabla1[[#This Row],[MES]])&lt;=9,"Q3",TRUE,"Q4")</f>
        <v>Q2</v>
      </c>
      <c r="AN3511" s="15" t="str">
        <f>+IFERROR(VLOOKUP(Tabla1[[#This Row],[CUENTA]],CTAS[],2,0),"OTROS")</f>
        <v>OTROS</v>
      </c>
      <c r="AP3511" s="15" t="str">
        <f>+IFERROR(VLOOKUP(Tabla1[[#This Row],[EMPLEADO]],IS[],3,0),"OTROS")</f>
        <v>OTROS</v>
      </c>
      <c r="AQ3511" s="15" t="str">
        <f>+IFERROR(VLOOKUP(Tabla1[[#This Row],[EMPLEADO]],IS[[NÓMINA]:[INGENIERO]],2,0),"OTROS")</f>
        <v>OTROS</v>
      </c>
    </row>
    <row r="3512" spans="1:43" x14ac:dyDescent="0.25">
      <c r="A3512" s="28" t="s">
        <v>10019</v>
      </c>
      <c r="B3512" s="29">
        <v>1</v>
      </c>
      <c r="C3512" s="29" t="s">
        <v>10533</v>
      </c>
      <c r="D3512" s="30" t="s">
        <v>38</v>
      </c>
      <c r="E3512" s="31" t="s">
        <v>2312</v>
      </c>
      <c r="F3512" s="31" t="s">
        <v>10534</v>
      </c>
      <c r="G3512" s="88" t="s">
        <v>2314</v>
      </c>
      <c r="H3512" s="29" t="s">
        <v>58</v>
      </c>
      <c r="I3512" s="32" t="s">
        <v>43</v>
      </c>
      <c r="J3512" s="29" t="s">
        <v>8</v>
      </c>
      <c r="K3512" s="33" t="s">
        <v>117</v>
      </c>
      <c r="L3512" s="33" t="s">
        <v>2315</v>
      </c>
      <c r="M3512" s="29" t="s">
        <v>2316</v>
      </c>
      <c r="N3512" s="29">
        <v>0</v>
      </c>
      <c r="O3512" s="29" t="s">
        <v>47</v>
      </c>
      <c r="P3512" s="33">
        <v>72</v>
      </c>
      <c r="Q3512" s="33" t="s">
        <v>48</v>
      </c>
      <c r="R3512" s="80" t="s">
        <v>49</v>
      </c>
      <c r="S3512" s="81" t="s">
        <v>50</v>
      </c>
      <c r="T3512" s="81" t="s">
        <v>51</v>
      </c>
      <c r="U3512" s="82" t="s">
        <v>52</v>
      </c>
      <c r="V3512" s="83">
        <v>1.05</v>
      </c>
      <c r="W3512" s="89">
        <v>750.75000000000011</v>
      </c>
      <c r="X3512" s="85">
        <v>1</v>
      </c>
      <c r="Y3512" s="86">
        <v>2.12</v>
      </c>
      <c r="Z3512" s="82">
        <v>5</v>
      </c>
      <c r="AA3512" s="87">
        <v>0.42400000000000004</v>
      </c>
      <c r="AB3512" s="83">
        <v>0</v>
      </c>
      <c r="AC3512" s="89">
        <v>0</v>
      </c>
      <c r="AD3512" s="90">
        <v>43560</v>
      </c>
      <c r="AE3512" s="90">
        <v>43560</v>
      </c>
      <c r="AF3512" s="82">
        <v>0</v>
      </c>
      <c r="AG3512" s="84" t="s">
        <v>53</v>
      </c>
      <c r="AH3512" s="83">
        <v>0</v>
      </c>
      <c r="AI3512" s="89">
        <v>0</v>
      </c>
      <c r="AJ3512" s="89">
        <v>0</v>
      </c>
      <c r="AK3512" s="60" t="str">
        <f>+IF(Tabla1[[#This Row],[REQUEST_TY]]="SR MANTENIMIENTO CORRECTIVO", "EMERGENCIA", "OTROS")</f>
        <v>EMERGENCIA</v>
      </c>
      <c r="AL3512" s="6" t="str">
        <f>+_xlfn.IFS(Tabla1[[#This Row],[Veces obj]]&lt;=1,"0-1",Tabla1[[#This Row],[Veces obj]]&lt;=2,"1-2",Tabla1[[#This Row],[Veces obj]]&lt;=3,"2-3",TRUE,"&gt;3")</f>
        <v>0-1</v>
      </c>
      <c r="AM3512" s="60" t="str">
        <f>+_xlfn.IFS(MONTH(Tabla1[[#This Row],[MES]])&lt;=3,"Q1",MONTH(Tabla1[[#This Row],[MES]])&lt;=6,"Q2",MONTH(Tabla1[[#This Row],[MES]])&lt;=9,"Q3",TRUE,"Q4")</f>
        <v>Q2</v>
      </c>
      <c r="AN3512" s="15" t="str">
        <f>+IFERROR(VLOOKUP(Tabla1[[#This Row],[CUENTA]],CTAS[],2,0),"OTROS")</f>
        <v>OTROS</v>
      </c>
      <c r="AP3512" s="15" t="str">
        <f>+IFERROR(VLOOKUP(Tabla1[[#This Row],[EMPLEADO]],IS[],3,0),"OTROS")</f>
        <v>OTROS</v>
      </c>
      <c r="AQ3512" s="15" t="str">
        <f>+IFERROR(VLOOKUP(Tabla1[[#This Row],[EMPLEADO]],IS[[NÓMINA]:[INGENIERO]],2,0),"OTROS")</f>
        <v>OTROS</v>
      </c>
    </row>
    <row r="3513" spans="1:43" x14ac:dyDescent="0.25">
      <c r="A3513" s="28" t="s">
        <v>10019</v>
      </c>
      <c r="B3513" s="29">
        <v>1</v>
      </c>
      <c r="C3513" s="29" t="s">
        <v>10535</v>
      </c>
      <c r="D3513" s="30" t="s">
        <v>38</v>
      </c>
      <c r="E3513" s="31" t="s">
        <v>300</v>
      </c>
      <c r="F3513" s="31" t="s">
        <v>10536</v>
      </c>
      <c r="G3513" s="88" t="s">
        <v>4914</v>
      </c>
      <c r="H3513" s="29" t="s">
        <v>213</v>
      </c>
      <c r="I3513" s="32" t="s">
        <v>43</v>
      </c>
      <c r="J3513" s="29" t="s">
        <v>8</v>
      </c>
      <c r="K3513" s="33" t="s">
        <v>102</v>
      </c>
      <c r="L3513" s="33" t="s">
        <v>1830</v>
      </c>
      <c r="M3513" s="29" t="s">
        <v>215</v>
      </c>
      <c r="N3513" s="29">
        <v>0</v>
      </c>
      <c r="O3513" s="29" t="s">
        <v>47</v>
      </c>
      <c r="P3513" s="33">
        <v>14</v>
      </c>
      <c r="Q3513" s="33" t="s">
        <v>194</v>
      </c>
      <c r="R3513" s="80" t="s">
        <v>223</v>
      </c>
      <c r="S3513" s="81" t="s">
        <v>139</v>
      </c>
      <c r="T3513" s="81" t="s">
        <v>51</v>
      </c>
      <c r="U3513" s="82" t="s">
        <v>224</v>
      </c>
      <c r="V3513" s="83">
        <v>0.8</v>
      </c>
      <c r="W3513" s="89">
        <v>1258.4000000000003</v>
      </c>
      <c r="X3513" s="85">
        <v>1</v>
      </c>
      <c r="Y3513" s="86">
        <v>1.25</v>
      </c>
      <c r="Z3513" s="82">
        <v>4</v>
      </c>
      <c r="AA3513" s="87">
        <v>0.3125</v>
      </c>
      <c r="AB3513" s="83">
        <v>0</v>
      </c>
      <c r="AC3513" s="89">
        <v>0</v>
      </c>
      <c r="AD3513" s="90">
        <v>43560</v>
      </c>
      <c r="AE3513" s="90">
        <v>43560</v>
      </c>
      <c r="AF3513" s="82">
        <v>0</v>
      </c>
      <c r="AG3513" s="84" t="s">
        <v>53</v>
      </c>
      <c r="AH3513" s="83">
        <v>0</v>
      </c>
      <c r="AI3513" s="89">
        <v>0</v>
      </c>
      <c r="AJ3513" s="89">
        <v>0</v>
      </c>
      <c r="AK3513" s="60" t="str">
        <f>+IF(Tabla1[[#This Row],[REQUEST_TY]]="SR MANTENIMIENTO CORRECTIVO", "EMERGENCIA", "OTROS")</f>
        <v>EMERGENCIA</v>
      </c>
      <c r="AL3513" s="6" t="str">
        <f>+_xlfn.IFS(Tabla1[[#This Row],[Veces obj]]&lt;=1,"0-1",Tabla1[[#This Row],[Veces obj]]&lt;=2,"1-2",Tabla1[[#This Row],[Veces obj]]&lt;=3,"2-3",TRUE,"&gt;3")</f>
        <v>0-1</v>
      </c>
      <c r="AM3513" s="60" t="str">
        <f>+_xlfn.IFS(MONTH(Tabla1[[#This Row],[MES]])&lt;=3,"Q1",MONTH(Tabla1[[#This Row],[MES]])&lt;=6,"Q2",MONTH(Tabla1[[#This Row],[MES]])&lt;=9,"Q3",TRUE,"Q4")</f>
        <v>Q2</v>
      </c>
      <c r="AN3513" s="15" t="str">
        <f>+IFERROR(VLOOKUP(Tabla1[[#This Row],[CUENTA]],CTAS[],2,0),"OTROS")</f>
        <v>OTROS</v>
      </c>
      <c r="AP3513" s="15" t="str">
        <f>+IFERROR(VLOOKUP(Tabla1[[#This Row],[EMPLEADO]],IS[],3,0),"OTROS")</f>
        <v>OTROS</v>
      </c>
      <c r="AQ3513" s="15" t="str">
        <f>+IFERROR(VLOOKUP(Tabla1[[#This Row],[EMPLEADO]],IS[[NÓMINA]:[INGENIERO]],2,0),"OTROS")</f>
        <v>OTROS</v>
      </c>
    </row>
    <row r="3514" spans="1:43" x14ac:dyDescent="0.25">
      <c r="A3514" s="28" t="s">
        <v>10019</v>
      </c>
      <c r="B3514" s="29">
        <v>1</v>
      </c>
      <c r="C3514" s="29" t="s">
        <v>10537</v>
      </c>
      <c r="D3514" s="30" t="s">
        <v>38</v>
      </c>
      <c r="E3514" s="31" t="s">
        <v>3388</v>
      </c>
      <c r="F3514" s="31" t="s">
        <v>10538</v>
      </c>
      <c r="G3514" s="88" t="s">
        <v>7033</v>
      </c>
      <c r="H3514" s="29" t="s">
        <v>1130</v>
      </c>
      <c r="I3514" s="32" t="s">
        <v>43</v>
      </c>
      <c r="J3514" s="29" t="s">
        <v>8</v>
      </c>
      <c r="K3514" s="33" t="s">
        <v>144</v>
      </c>
      <c r="L3514" s="33" t="s">
        <v>7034</v>
      </c>
      <c r="M3514" s="29" t="s">
        <v>1392</v>
      </c>
      <c r="N3514" s="29">
        <v>0</v>
      </c>
      <c r="O3514" s="29" t="s">
        <v>47</v>
      </c>
      <c r="P3514" s="33">
        <v>39</v>
      </c>
      <c r="Q3514" s="33" t="s">
        <v>82</v>
      </c>
      <c r="R3514" s="80" t="s">
        <v>242</v>
      </c>
      <c r="S3514" s="81" t="s">
        <v>64</v>
      </c>
      <c r="T3514" s="81" t="s">
        <v>208</v>
      </c>
      <c r="U3514" s="82" t="s">
        <v>83</v>
      </c>
      <c r="V3514" s="83">
        <v>1.05</v>
      </c>
      <c r="W3514" s="89">
        <v>1433.25</v>
      </c>
      <c r="X3514" s="85">
        <v>1</v>
      </c>
      <c r="Y3514" s="86">
        <v>1.92</v>
      </c>
      <c r="Z3514" s="82">
        <v>9</v>
      </c>
      <c r="AA3514" s="87">
        <v>0.21333333333333332</v>
      </c>
      <c r="AB3514" s="83">
        <v>0</v>
      </c>
      <c r="AC3514" s="89">
        <v>0</v>
      </c>
      <c r="AD3514" s="90">
        <v>43560</v>
      </c>
      <c r="AE3514" s="90">
        <v>43560</v>
      </c>
      <c r="AF3514" s="82">
        <v>0</v>
      </c>
      <c r="AG3514" s="84" t="s">
        <v>53</v>
      </c>
      <c r="AH3514" s="83">
        <v>0</v>
      </c>
      <c r="AI3514" s="89">
        <v>0</v>
      </c>
      <c r="AJ3514" s="89">
        <v>0</v>
      </c>
      <c r="AK3514" s="60" t="str">
        <f>+IF(Tabla1[[#This Row],[REQUEST_TY]]="SR MANTENIMIENTO CORRECTIVO", "EMERGENCIA", "OTROS")</f>
        <v>EMERGENCIA</v>
      </c>
      <c r="AL3514" s="6" t="str">
        <f>+_xlfn.IFS(Tabla1[[#This Row],[Veces obj]]&lt;=1,"0-1",Tabla1[[#This Row],[Veces obj]]&lt;=2,"1-2",Tabla1[[#This Row],[Veces obj]]&lt;=3,"2-3",TRUE,"&gt;3")</f>
        <v>0-1</v>
      </c>
      <c r="AM3514" s="60" t="str">
        <f>+_xlfn.IFS(MONTH(Tabla1[[#This Row],[MES]])&lt;=3,"Q1",MONTH(Tabla1[[#This Row],[MES]])&lt;=6,"Q2",MONTH(Tabla1[[#This Row],[MES]])&lt;=9,"Q3",TRUE,"Q4")</f>
        <v>Q2</v>
      </c>
      <c r="AN3514" s="15" t="str">
        <f>+IFERROR(VLOOKUP(Tabla1[[#This Row],[CUENTA]],CTAS[],2,0),"OTROS")</f>
        <v>OTROS</v>
      </c>
      <c r="AP3514" s="15" t="str">
        <f>+IFERROR(VLOOKUP(Tabla1[[#This Row],[EMPLEADO]],IS[],3,0),"OTROS")</f>
        <v>OTROS</v>
      </c>
      <c r="AQ3514" s="15" t="str">
        <f>+IFERROR(VLOOKUP(Tabla1[[#This Row],[EMPLEADO]],IS[[NÓMINA]:[INGENIERO]],2,0),"OTROS")</f>
        <v>OTROS</v>
      </c>
    </row>
    <row r="3515" spans="1:43" x14ac:dyDescent="0.25">
      <c r="A3515" s="28" t="s">
        <v>10019</v>
      </c>
      <c r="B3515" s="29">
        <v>1</v>
      </c>
      <c r="C3515" s="29" t="s">
        <v>10539</v>
      </c>
      <c r="D3515" s="30" t="s">
        <v>38</v>
      </c>
      <c r="E3515" s="31" t="s">
        <v>320</v>
      </c>
      <c r="F3515" s="31" t="s">
        <v>10540</v>
      </c>
      <c r="G3515" s="88" t="s">
        <v>10541</v>
      </c>
      <c r="H3515" s="29" t="s">
        <v>527</v>
      </c>
      <c r="I3515" s="32" t="s">
        <v>43</v>
      </c>
      <c r="J3515" s="29" t="s">
        <v>8</v>
      </c>
      <c r="K3515" s="33" t="s">
        <v>528</v>
      </c>
      <c r="L3515" s="33" t="s">
        <v>529</v>
      </c>
      <c r="M3515" s="29" t="s">
        <v>530</v>
      </c>
      <c r="N3515" s="29">
        <v>1</v>
      </c>
      <c r="O3515" s="29" t="s">
        <v>47</v>
      </c>
      <c r="P3515" s="33">
        <v>279</v>
      </c>
      <c r="Q3515" s="33" t="s">
        <v>48</v>
      </c>
      <c r="R3515" s="80" t="s">
        <v>49</v>
      </c>
      <c r="S3515" s="81" t="s">
        <v>50</v>
      </c>
      <c r="T3515" s="81" t="s">
        <v>51</v>
      </c>
      <c r="U3515" s="82" t="s">
        <v>52</v>
      </c>
      <c r="V3515" s="83">
        <v>1.05</v>
      </c>
      <c r="W3515" s="89">
        <v>0</v>
      </c>
      <c r="X3515" s="85">
        <v>1</v>
      </c>
      <c r="Y3515" s="86">
        <v>0.57999999999999996</v>
      </c>
      <c r="Z3515" s="82">
        <v>5</v>
      </c>
      <c r="AA3515" s="87">
        <v>0.11599999999999999</v>
      </c>
      <c r="AB3515" s="83">
        <v>0</v>
      </c>
      <c r="AC3515" s="89">
        <v>0</v>
      </c>
      <c r="AD3515" s="90">
        <v>43560</v>
      </c>
      <c r="AE3515" s="90">
        <v>43560</v>
      </c>
      <c r="AF3515" s="82">
        <v>0</v>
      </c>
      <c r="AG3515" s="84" t="s">
        <v>53</v>
      </c>
      <c r="AH3515" s="83">
        <v>0</v>
      </c>
      <c r="AI3515" s="89">
        <v>0</v>
      </c>
      <c r="AJ3515" s="89">
        <v>0</v>
      </c>
      <c r="AK3515" s="60" t="str">
        <f>+IF(Tabla1[[#This Row],[REQUEST_TY]]="SR MANTENIMIENTO CORRECTIVO", "EMERGENCIA", "OTROS")</f>
        <v>EMERGENCIA</v>
      </c>
      <c r="AL3515" s="6" t="str">
        <f>+_xlfn.IFS(Tabla1[[#This Row],[Veces obj]]&lt;=1,"0-1",Tabla1[[#This Row],[Veces obj]]&lt;=2,"1-2",Tabla1[[#This Row],[Veces obj]]&lt;=3,"2-3",TRUE,"&gt;3")</f>
        <v>0-1</v>
      </c>
      <c r="AM3515" s="60" t="str">
        <f>+_xlfn.IFS(MONTH(Tabla1[[#This Row],[MES]])&lt;=3,"Q1",MONTH(Tabla1[[#This Row],[MES]])&lt;=6,"Q2",MONTH(Tabla1[[#This Row],[MES]])&lt;=9,"Q3",TRUE,"Q4")</f>
        <v>Q2</v>
      </c>
      <c r="AN3515" s="15" t="str">
        <f>+IFERROR(VLOOKUP(Tabla1[[#This Row],[CUENTA]],CTAS[],2,0),"OTROS")</f>
        <v>OTROS</v>
      </c>
      <c r="AP3515" s="15" t="str">
        <f>+IFERROR(VLOOKUP(Tabla1[[#This Row],[EMPLEADO]],IS[],3,0),"OTROS")</f>
        <v>OTROS</v>
      </c>
      <c r="AQ3515" s="15" t="str">
        <f>+IFERROR(VLOOKUP(Tabla1[[#This Row],[EMPLEADO]],IS[[NÓMINA]:[INGENIERO]],2,0),"OTROS")</f>
        <v>OTROS</v>
      </c>
    </row>
    <row r="3516" spans="1:43" x14ac:dyDescent="0.25">
      <c r="A3516" s="28" t="s">
        <v>10019</v>
      </c>
      <c r="B3516" s="29">
        <v>1</v>
      </c>
      <c r="C3516" s="29" t="s">
        <v>10542</v>
      </c>
      <c r="D3516" s="30" t="s">
        <v>38</v>
      </c>
      <c r="E3516" s="31" t="s">
        <v>583</v>
      </c>
      <c r="F3516" s="31" t="s">
        <v>10543</v>
      </c>
      <c r="G3516" s="88" t="s">
        <v>10544</v>
      </c>
      <c r="H3516" s="29" t="s">
        <v>574</v>
      </c>
      <c r="I3516" s="32" t="s">
        <v>43</v>
      </c>
      <c r="J3516" s="29" t="s">
        <v>8</v>
      </c>
      <c r="K3516" s="33" t="s">
        <v>10545</v>
      </c>
      <c r="L3516" s="33" t="s">
        <v>10546</v>
      </c>
      <c r="M3516" s="29" t="s">
        <v>4056</v>
      </c>
      <c r="N3516" s="29">
        <v>0</v>
      </c>
      <c r="O3516" s="29" t="s">
        <v>47</v>
      </c>
      <c r="P3516" s="33">
        <v>2681</v>
      </c>
      <c r="Q3516" s="33" t="s">
        <v>48</v>
      </c>
      <c r="R3516" s="80" t="s">
        <v>95</v>
      </c>
      <c r="S3516" s="81" t="s">
        <v>64</v>
      </c>
      <c r="T3516" s="81" t="s">
        <v>51</v>
      </c>
      <c r="U3516" s="82" t="s">
        <v>96</v>
      </c>
      <c r="V3516" s="83">
        <v>1.1000000000000001</v>
      </c>
      <c r="W3516" s="89">
        <v>1501.5000000000002</v>
      </c>
      <c r="X3516" s="85">
        <v>1</v>
      </c>
      <c r="Y3516" s="86">
        <v>6.14</v>
      </c>
      <c r="Z3516" s="82">
        <v>5</v>
      </c>
      <c r="AA3516" s="87">
        <v>1.228</v>
      </c>
      <c r="AB3516" s="83">
        <v>5.6999999999999995E-2</v>
      </c>
      <c r="AC3516" s="89">
        <v>-77.804999999999993</v>
      </c>
      <c r="AD3516" s="90">
        <v>43560</v>
      </c>
      <c r="AE3516" s="90">
        <v>43560</v>
      </c>
      <c r="AF3516" s="82">
        <v>0</v>
      </c>
      <c r="AG3516" s="84" t="s">
        <v>53</v>
      </c>
      <c r="AH3516" s="83">
        <v>0</v>
      </c>
      <c r="AI3516" s="89">
        <v>0</v>
      </c>
      <c r="AJ3516" s="89">
        <v>0</v>
      </c>
      <c r="AK3516" s="60" t="str">
        <f>+IF(Tabla1[[#This Row],[REQUEST_TY]]="SR MANTENIMIENTO CORRECTIVO", "EMERGENCIA", "OTROS")</f>
        <v>EMERGENCIA</v>
      </c>
      <c r="AL3516" s="6" t="str">
        <f>+_xlfn.IFS(Tabla1[[#This Row],[Veces obj]]&lt;=1,"0-1",Tabla1[[#This Row],[Veces obj]]&lt;=2,"1-2",Tabla1[[#This Row],[Veces obj]]&lt;=3,"2-3",TRUE,"&gt;3")</f>
        <v>1-2</v>
      </c>
      <c r="AM3516" s="60" t="str">
        <f>+_xlfn.IFS(MONTH(Tabla1[[#This Row],[MES]])&lt;=3,"Q1",MONTH(Tabla1[[#This Row],[MES]])&lt;=6,"Q2",MONTH(Tabla1[[#This Row],[MES]])&lt;=9,"Q3",TRUE,"Q4")</f>
        <v>Q2</v>
      </c>
      <c r="AN3516" s="15" t="str">
        <f>+IFERROR(VLOOKUP(Tabla1[[#This Row],[CUENTA]],CTAS[],2,0),"OTROS")</f>
        <v>OTROS</v>
      </c>
      <c r="AP3516" s="15" t="str">
        <f>+IFERROR(VLOOKUP(Tabla1[[#This Row],[EMPLEADO]],IS[],3,0),"OTROS")</f>
        <v>OTROS</v>
      </c>
      <c r="AQ3516" s="15" t="str">
        <f>+IFERROR(VLOOKUP(Tabla1[[#This Row],[EMPLEADO]],IS[[NÓMINA]:[INGENIERO]],2,0),"OTROS")</f>
        <v>OTROS</v>
      </c>
    </row>
    <row r="3517" spans="1:43" x14ac:dyDescent="0.25">
      <c r="A3517" s="28" t="s">
        <v>10019</v>
      </c>
      <c r="B3517" s="29">
        <v>1</v>
      </c>
      <c r="C3517" s="29" t="s">
        <v>10547</v>
      </c>
      <c r="D3517" s="30" t="s">
        <v>38</v>
      </c>
      <c r="E3517" s="31" t="s">
        <v>133</v>
      </c>
      <c r="F3517" s="31" t="s">
        <v>10548</v>
      </c>
      <c r="G3517" s="88" t="s">
        <v>10549</v>
      </c>
      <c r="H3517" s="29" t="s">
        <v>204</v>
      </c>
      <c r="I3517" s="32" t="s">
        <v>43</v>
      </c>
      <c r="J3517" s="29" t="s">
        <v>8</v>
      </c>
      <c r="K3517" s="33" t="s">
        <v>59</v>
      </c>
      <c r="L3517" s="33" t="s">
        <v>1168</v>
      </c>
      <c r="M3517" s="29" t="s">
        <v>1169</v>
      </c>
      <c r="N3517" s="29">
        <v>0</v>
      </c>
      <c r="O3517" s="29" t="s">
        <v>47</v>
      </c>
      <c r="P3517" s="33">
        <v>101</v>
      </c>
      <c r="Q3517" s="33" t="s">
        <v>48</v>
      </c>
      <c r="R3517" s="80" t="s">
        <v>138</v>
      </c>
      <c r="S3517" s="81" t="s">
        <v>139</v>
      </c>
      <c r="T3517" s="81" t="s">
        <v>208</v>
      </c>
      <c r="U3517" s="82" t="s">
        <v>353</v>
      </c>
      <c r="V3517" s="83">
        <v>1.1499999999999999</v>
      </c>
      <c r="W3517" s="89">
        <v>1808.95</v>
      </c>
      <c r="X3517" s="85">
        <v>1</v>
      </c>
      <c r="Y3517" s="86">
        <v>1.03</v>
      </c>
      <c r="Z3517" s="82">
        <v>6</v>
      </c>
      <c r="AA3517" s="87">
        <v>0.17166666666666666</v>
      </c>
      <c r="AB3517" s="83">
        <v>0</v>
      </c>
      <c r="AC3517" s="89">
        <v>0</v>
      </c>
      <c r="AD3517" s="90">
        <v>43560</v>
      </c>
      <c r="AE3517" s="90">
        <v>43560</v>
      </c>
      <c r="AF3517" s="82">
        <v>0</v>
      </c>
      <c r="AG3517" s="84" t="s">
        <v>53</v>
      </c>
      <c r="AH3517" s="83">
        <v>0</v>
      </c>
      <c r="AI3517" s="89">
        <v>0</v>
      </c>
      <c r="AJ3517" s="89">
        <v>0</v>
      </c>
      <c r="AK3517" s="60" t="str">
        <f>+IF(Tabla1[[#This Row],[REQUEST_TY]]="SR MANTENIMIENTO CORRECTIVO", "EMERGENCIA", "OTROS")</f>
        <v>EMERGENCIA</v>
      </c>
      <c r="AL3517" s="6" t="str">
        <f>+_xlfn.IFS(Tabla1[[#This Row],[Veces obj]]&lt;=1,"0-1",Tabla1[[#This Row],[Veces obj]]&lt;=2,"1-2",Tabla1[[#This Row],[Veces obj]]&lt;=3,"2-3",TRUE,"&gt;3")</f>
        <v>0-1</v>
      </c>
      <c r="AM3517" s="60" t="str">
        <f>+_xlfn.IFS(MONTH(Tabla1[[#This Row],[MES]])&lt;=3,"Q1",MONTH(Tabla1[[#This Row],[MES]])&lt;=6,"Q2",MONTH(Tabla1[[#This Row],[MES]])&lt;=9,"Q3",TRUE,"Q4")</f>
        <v>Q2</v>
      </c>
      <c r="AN3517" s="15" t="str">
        <f>+IFERROR(VLOOKUP(Tabla1[[#This Row],[CUENTA]],CTAS[],2,0),"OTROS")</f>
        <v>OTROS</v>
      </c>
      <c r="AP3517" s="15" t="str">
        <f>+IFERROR(VLOOKUP(Tabla1[[#This Row],[EMPLEADO]],IS[],3,0),"OTROS")</f>
        <v>OTROS</v>
      </c>
      <c r="AQ3517" s="15" t="str">
        <f>+IFERROR(VLOOKUP(Tabla1[[#This Row],[EMPLEADO]],IS[[NÓMINA]:[INGENIERO]],2,0),"OTROS")</f>
        <v>OTROS</v>
      </c>
    </row>
    <row r="3518" spans="1:43" x14ac:dyDescent="0.25">
      <c r="A3518" s="28" t="s">
        <v>10019</v>
      </c>
      <c r="B3518" s="29">
        <v>1</v>
      </c>
      <c r="C3518" s="29" t="s">
        <v>10550</v>
      </c>
      <c r="D3518" s="30" t="s">
        <v>38</v>
      </c>
      <c r="E3518" s="31" t="s">
        <v>4372</v>
      </c>
      <c r="F3518" s="31" t="s">
        <v>10551</v>
      </c>
      <c r="G3518" s="88" t="s">
        <v>4374</v>
      </c>
      <c r="H3518" s="29" t="s">
        <v>106</v>
      </c>
      <c r="I3518" s="32" t="s">
        <v>43</v>
      </c>
      <c r="J3518" s="29" t="s">
        <v>8</v>
      </c>
      <c r="K3518" s="33" t="s">
        <v>107</v>
      </c>
      <c r="L3518" s="33" t="s">
        <v>108</v>
      </c>
      <c r="M3518" s="29" t="s">
        <v>109</v>
      </c>
      <c r="N3518" s="29">
        <v>0</v>
      </c>
      <c r="O3518" s="29" t="s">
        <v>47</v>
      </c>
      <c r="P3518" s="33">
        <v>64</v>
      </c>
      <c r="Q3518" s="33" t="s">
        <v>48</v>
      </c>
      <c r="R3518" s="80" t="s">
        <v>223</v>
      </c>
      <c r="S3518" s="81" t="s">
        <v>139</v>
      </c>
      <c r="T3518" s="81" t="s">
        <v>51</v>
      </c>
      <c r="U3518" s="82" t="s">
        <v>353</v>
      </c>
      <c r="V3518" s="83">
        <v>1.1499999999999999</v>
      </c>
      <c r="W3518" s="89">
        <v>1808.95</v>
      </c>
      <c r="X3518" s="85">
        <v>1</v>
      </c>
      <c r="Y3518" s="86">
        <v>2.02</v>
      </c>
      <c r="Z3518" s="82">
        <v>4</v>
      </c>
      <c r="AA3518" s="87">
        <v>0.505</v>
      </c>
      <c r="AB3518" s="83">
        <v>0</v>
      </c>
      <c r="AC3518" s="89">
        <v>0</v>
      </c>
      <c r="AD3518" s="90">
        <v>43560</v>
      </c>
      <c r="AE3518" s="90">
        <v>43560</v>
      </c>
      <c r="AF3518" s="82">
        <v>0</v>
      </c>
      <c r="AG3518" s="84" t="s">
        <v>53</v>
      </c>
      <c r="AH3518" s="83">
        <v>0</v>
      </c>
      <c r="AI3518" s="89">
        <v>0</v>
      </c>
      <c r="AJ3518" s="89">
        <v>0</v>
      </c>
      <c r="AK3518" s="60" t="str">
        <f>+IF(Tabla1[[#This Row],[REQUEST_TY]]="SR MANTENIMIENTO CORRECTIVO", "EMERGENCIA", "OTROS")</f>
        <v>EMERGENCIA</v>
      </c>
      <c r="AL3518" s="6" t="str">
        <f>+_xlfn.IFS(Tabla1[[#This Row],[Veces obj]]&lt;=1,"0-1",Tabla1[[#This Row],[Veces obj]]&lt;=2,"1-2",Tabla1[[#This Row],[Veces obj]]&lt;=3,"2-3",TRUE,"&gt;3")</f>
        <v>0-1</v>
      </c>
      <c r="AM3518" s="60" t="str">
        <f>+_xlfn.IFS(MONTH(Tabla1[[#This Row],[MES]])&lt;=3,"Q1",MONTH(Tabla1[[#This Row],[MES]])&lt;=6,"Q2",MONTH(Tabla1[[#This Row],[MES]])&lt;=9,"Q3",TRUE,"Q4")</f>
        <v>Q2</v>
      </c>
      <c r="AN3518" s="15" t="str">
        <f>+IFERROR(VLOOKUP(Tabla1[[#This Row],[CUENTA]],CTAS[],2,0),"OTROS")</f>
        <v>OTROS</v>
      </c>
      <c r="AP3518" s="15" t="str">
        <f>+IFERROR(VLOOKUP(Tabla1[[#This Row],[EMPLEADO]],IS[],3,0),"OTROS")</f>
        <v>OTROS</v>
      </c>
      <c r="AQ3518" s="15" t="str">
        <f>+IFERROR(VLOOKUP(Tabla1[[#This Row],[EMPLEADO]],IS[[NÓMINA]:[INGENIERO]],2,0),"OTROS")</f>
        <v>OTROS</v>
      </c>
    </row>
    <row r="3519" spans="1:43" x14ac:dyDescent="0.25">
      <c r="A3519" s="28" t="s">
        <v>10019</v>
      </c>
      <c r="B3519" s="29">
        <v>1</v>
      </c>
      <c r="C3519" s="29" t="s">
        <v>10552</v>
      </c>
      <c r="D3519" s="30" t="s">
        <v>38</v>
      </c>
      <c r="E3519" s="31" t="s">
        <v>147</v>
      </c>
      <c r="F3519" s="31" t="s">
        <v>10553</v>
      </c>
      <c r="G3519" s="88" t="s">
        <v>10554</v>
      </c>
      <c r="H3519" s="29" t="s">
        <v>150</v>
      </c>
      <c r="I3519" s="32" t="s">
        <v>43</v>
      </c>
      <c r="J3519" s="29" t="s">
        <v>8</v>
      </c>
      <c r="K3519" s="33" t="s">
        <v>151</v>
      </c>
      <c r="L3519" s="33" t="s">
        <v>152</v>
      </c>
      <c r="M3519" s="29" t="s">
        <v>73</v>
      </c>
      <c r="N3519" s="29">
        <v>0</v>
      </c>
      <c r="O3519" s="29" t="s">
        <v>47</v>
      </c>
      <c r="P3519" s="33">
        <v>854</v>
      </c>
      <c r="Q3519" s="33" t="s">
        <v>48</v>
      </c>
      <c r="R3519" s="80" t="s">
        <v>153</v>
      </c>
      <c r="S3519" s="81" t="s">
        <v>50</v>
      </c>
      <c r="T3519" s="81" t="s">
        <v>51</v>
      </c>
      <c r="U3519" s="82" t="s">
        <v>52</v>
      </c>
      <c r="V3519" s="83">
        <v>1.05</v>
      </c>
      <c r="W3519" s="89">
        <v>750.75000000000011</v>
      </c>
      <c r="X3519" s="85">
        <v>1</v>
      </c>
      <c r="Y3519" s="86">
        <v>1.56</v>
      </c>
      <c r="Z3519" s="82">
        <v>5</v>
      </c>
      <c r="AA3519" s="87">
        <v>0.312</v>
      </c>
      <c r="AB3519" s="83">
        <v>0</v>
      </c>
      <c r="AC3519" s="89">
        <v>0</v>
      </c>
      <c r="AD3519" s="90">
        <v>43560</v>
      </c>
      <c r="AE3519" s="90">
        <v>43560</v>
      </c>
      <c r="AF3519" s="82">
        <v>0</v>
      </c>
      <c r="AG3519" s="84" t="s">
        <v>53</v>
      </c>
      <c r="AH3519" s="83">
        <v>0</v>
      </c>
      <c r="AI3519" s="89">
        <v>0</v>
      </c>
      <c r="AJ3519" s="89">
        <v>0</v>
      </c>
      <c r="AK3519" s="60" t="str">
        <f>+IF(Tabla1[[#This Row],[REQUEST_TY]]="SR MANTENIMIENTO CORRECTIVO", "EMERGENCIA", "OTROS")</f>
        <v>EMERGENCIA</v>
      </c>
      <c r="AL3519" s="6" t="str">
        <f>+_xlfn.IFS(Tabla1[[#This Row],[Veces obj]]&lt;=1,"0-1",Tabla1[[#This Row],[Veces obj]]&lt;=2,"1-2",Tabla1[[#This Row],[Veces obj]]&lt;=3,"2-3",TRUE,"&gt;3")</f>
        <v>0-1</v>
      </c>
      <c r="AM3519" s="60" t="str">
        <f>+_xlfn.IFS(MONTH(Tabla1[[#This Row],[MES]])&lt;=3,"Q1",MONTH(Tabla1[[#This Row],[MES]])&lt;=6,"Q2",MONTH(Tabla1[[#This Row],[MES]])&lt;=9,"Q3",TRUE,"Q4")</f>
        <v>Q2</v>
      </c>
      <c r="AN3519" s="15" t="str">
        <f>+IFERROR(VLOOKUP(Tabla1[[#This Row],[CUENTA]],CTAS[],2,0),"OTROS")</f>
        <v>HONEYWELL</v>
      </c>
      <c r="AP3519" s="15" t="str">
        <f>+IFERROR(VLOOKUP(Tabla1[[#This Row],[EMPLEADO]],IS[],3,0),"OTROS")</f>
        <v>JUAREZ</v>
      </c>
      <c r="AQ3519" s="15" t="str">
        <f>+IFERROR(VLOOKUP(Tabla1[[#This Row],[EMPLEADO]],IS[[NÓMINA]:[INGENIERO]],2,0),"OTROS")</f>
        <v>CARLOS MONTOYA</v>
      </c>
    </row>
    <row r="3520" spans="1:43" x14ac:dyDescent="0.25">
      <c r="A3520" s="28" t="s">
        <v>10019</v>
      </c>
      <c r="B3520" s="29">
        <v>1</v>
      </c>
      <c r="C3520" s="29" t="s">
        <v>10555</v>
      </c>
      <c r="D3520" s="30" t="s">
        <v>38</v>
      </c>
      <c r="E3520" s="31" t="s">
        <v>98</v>
      </c>
      <c r="F3520" s="31" t="s">
        <v>10556</v>
      </c>
      <c r="G3520" s="88" t="s">
        <v>3733</v>
      </c>
      <c r="H3520" s="29" t="s">
        <v>915</v>
      </c>
      <c r="I3520" s="32" t="s">
        <v>43</v>
      </c>
      <c r="J3520" s="29" t="s">
        <v>8</v>
      </c>
      <c r="K3520" s="33" t="s">
        <v>102</v>
      </c>
      <c r="L3520" s="33" t="s">
        <v>3734</v>
      </c>
      <c r="M3520" s="29" t="s">
        <v>794</v>
      </c>
      <c r="N3520" s="29">
        <v>0</v>
      </c>
      <c r="O3520" s="29" t="s">
        <v>47</v>
      </c>
      <c r="P3520" s="33">
        <v>8</v>
      </c>
      <c r="Q3520" s="33" t="s">
        <v>194</v>
      </c>
      <c r="R3520" s="80" t="s">
        <v>63</v>
      </c>
      <c r="S3520" s="81" t="s">
        <v>64</v>
      </c>
      <c r="T3520" s="81" t="s">
        <v>51</v>
      </c>
      <c r="U3520" s="82" t="s">
        <v>195</v>
      </c>
      <c r="V3520" s="83">
        <v>0.6</v>
      </c>
      <c r="W3520" s="89">
        <v>819</v>
      </c>
      <c r="X3520" s="85">
        <v>1</v>
      </c>
      <c r="Y3520" s="86">
        <v>1.08</v>
      </c>
      <c r="Z3520" s="82">
        <v>5</v>
      </c>
      <c r="AA3520" s="87">
        <v>0.21600000000000003</v>
      </c>
      <c r="AB3520" s="83">
        <v>0</v>
      </c>
      <c r="AC3520" s="89">
        <v>0</v>
      </c>
      <c r="AD3520" s="90">
        <v>43560</v>
      </c>
      <c r="AE3520" s="90">
        <v>43560</v>
      </c>
      <c r="AF3520" s="82">
        <v>0</v>
      </c>
      <c r="AG3520" s="84" t="s">
        <v>53</v>
      </c>
      <c r="AH3520" s="83">
        <v>0</v>
      </c>
      <c r="AI3520" s="89">
        <v>0</v>
      </c>
      <c r="AJ3520" s="89">
        <v>0</v>
      </c>
      <c r="AK3520" s="60" t="str">
        <f>+IF(Tabla1[[#This Row],[REQUEST_TY]]="SR MANTENIMIENTO CORRECTIVO", "EMERGENCIA", "OTROS")</f>
        <v>EMERGENCIA</v>
      </c>
      <c r="AL3520" s="6" t="str">
        <f>+_xlfn.IFS(Tabla1[[#This Row],[Veces obj]]&lt;=1,"0-1",Tabla1[[#This Row],[Veces obj]]&lt;=2,"1-2",Tabla1[[#This Row],[Veces obj]]&lt;=3,"2-3",TRUE,"&gt;3")</f>
        <v>0-1</v>
      </c>
      <c r="AM3520" s="60" t="str">
        <f>+_xlfn.IFS(MONTH(Tabla1[[#This Row],[MES]])&lt;=3,"Q1",MONTH(Tabla1[[#This Row],[MES]])&lt;=6,"Q2",MONTH(Tabla1[[#This Row],[MES]])&lt;=9,"Q3",TRUE,"Q4")</f>
        <v>Q2</v>
      </c>
      <c r="AN3520" s="15" t="str">
        <f>+IFERROR(VLOOKUP(Tabla1[[#This Row],[CUENTA]],CTAS[],2,0),"OTROS")</f>
        <v>OTROS</v>
      </c>
      <c r="AP3520" s="15" t="str">
        <f>+IFERROR(VLOOKUP(Tabla1[[#This Row],[EMPLEADO]],IS[],3,0),"OTROS")</f>
        <v>OTROS</v>
      </c>
      <c r="AQ3520" s="15" t="str">
        <f>+IFERROR(VLOOKUP(Tabla1[[#This Row],[EMPLEADO]],IS[[NÓMINA]:[INGENIERO]],2,0),"OTROS")</f>
        <v>OTROS</v>
      </c>
    </row>
    <row r="3521" spans="1:43" x14ac:dyDescent="0.25">
      <c r="A3521" s="28" t="s">
        <v>10019</v>
      </c>
      <c r="B3521" s="29">
        <v>1</v>
      </c>
      <c r="C3521" s="29" t="s">
        <v>10557</v>
      </c>
      <c r="D3521" s="30" t="s">
        <v>38</v>
      </c>
      <c r="E3521" s="31" t="s">
        <v>258</v>
      </c>
      <c r="F3521" s="31" t="s">
        <v>10558</v>
      </c>
      <c r="G3521" s="88" t="s">
        <v>6018</v>
      </c>
      <c r="H3521" s="29" t="s">
        <v>79</v>
      </c>
      <c r="I3521" s="32" t="s">
        <v>43</v>
      </c>
      <c r="J3521" s="29" t="s">
        <v>8</v>
      </c>
      <c r="K3521" s="33" t="s">
        <v>102</v>
      </c>
      <c r="L3521" s="33" t="s">
        <v>2255</v>
      </c>
      <c r="M3521" s="29" t="s">
        <v>1482</v>
      </c>
      <c r="N3521" s="29">
        <v>0</v>
      </c>
      <c r="O3521" s="29" t="s">
        <v>47</v>
      </c>
      <c r="P3521" s="33">
        <v>26</v>
      </c>
      <c r="Q3521" s="33" t="s">
        <v>62</v>
      </c>
      <c r="R3521" s="80" t="s">
        <v>138</v>
      </c>
      <c r="S3521" s="81" t="s">
        <v>139</v>
      </c>
      <c r="T3521" s="81" t="s">
        <v>51</v>
      </c>
      <c r="U3521" s="82" t="s">
        <v>262</v>
      </c>
      <c r="V3521" s="83">
        <v>1.05</v>
      </c>
      <c r="W3521" s="89">
        <v>1651.6500000000003</v>
      </c>
      <c r="X3521" s="85">
        <v>1</v>
      </c>
      <c r="Y3521" s="86">
        <v>1.07</v>
      </c>
      <c r="Z3521" s="82">
        <v>4</v>
      </c>
      <c r="AA3521" s="87">
        <v>0.26750000000000002</v>
      </c>
      <c r="AB3521" s="83">
        <v>0</v>
      </c>
      <c r="AC3521" s="89">
        <v>0</v>
      </c>
      <c r="AD3521" s="90">
        <v>43560</v>
      </c>
      <c r="AE3521" s="90">
        <v>43560</v>
      </c>
      <c r="AF3521" s="82">
        <v>0</v>
      </c>
      <c r="AG3521" s="84" t="s">
        <v>53</v>
      </c>
      <c r="AH3521" s="83">
        <v>0</v>
      </c>
      <c r="AI3521" s="89">
        <v>0</v>
      </c>
      <c r="AJ3521" s="89">
        <v>0</v>
      </c>
      <c r="AK3521" s="60" t="str">
        <f>+IF(Tabla1[[#This Row],[REQUEST_TY]]="SR MANTENIMIENTO CORRECTIVO", "EMERGENCIA", "OTROS")</f>
        <v>EMERGENCIA</v>
      </c>
      <c r="AL3521" s="6" t="str">
        <f>+_xlfn.IFS(Tabla1[[#This Row],[Veces obj]]&lt;=1,"0-1",Tabla1[[#This Row],[Veces obj]]&lt;=2,"1-2",Tabla1[[#This Row],[Veces obj]]&lt;=3,"2-3",TRUE,"&gt;3")</f>
        <v>0-1</v>
      </c>
      <c r="AM3521" s="60" t="str">
        <f>+_xlfn.IFS(MONTH(Tabla1[[#This Row],[MES]])&lt;=3,"Q1",MONTH(Tabla1[[#This Row],[MES]])&lt;=6,"Q2",MONTH(Tabla1[[#This Row],[MES]])&lt;=9,"Q3",TRUE,"Q4")</f>
        <v>Q2</v>
      </c>
      <c r="AN3521" s="15" t="str">
        <f>+IFERROR(VLOOKUP(Tabla1[[#This Row],[CUENTA]],CTAS[],2,0),"OTROS")</f>
        <v>OTROS</v>
      </c>
      <c r="AP3521" s="15" t="str">
        <f>+IFERROR(VLOOKUP(Tabla1[[#This Row],[EMPLEADO]],IS[],3,0),"OTROS")</f>
        <v>OTROS</v>
      </c>
      <c r="AQ3521" s="15" t="str">
        <f>+IFERROR(VLOOKUP(Tabla1[[#This Row],[EMPLEADO]],IS[[NÓMINA]:[INGENIERO]],2,0),"OTROS")</f>
        <v>OTROS</v>
      </c>
    </row>
    <row r="3522" spans="1:43" x14ac:dyDescent="0.25">
      <c r="A3522" s="28" t="s">
        <v>10019</v>
      </c>
      <c r="B3522" s="29">
        <v>1</v>
      </c>
      <c r="C3522" s="29" t="s">
        <v>10559</v>
      </c>
      <c r="D3522" s="30" t="s">
        <v>38</v>
      </c>
      <c r="E3522" s="31" t="s">
        <v>39</v>
      </c>
      <c r="F3522" s="31" t="s">
        <v>10560</v>
      </c>
      <c r="G3522" s="88" t="s">
        <v>8942</v>
      </c>
      <c r="H3522" s="29" t="s">
        <v>1052</v>
      </c>
      <c r="I3522" s="32" t="s">
        <v>43</v>
      </c>
      <c r="J3522" s="29" t="s">
        <v>8</v>
      </c>
      <c r="K3522" s="33" t="s">
        <v>2028</v>
      </c>
      <c r="L3522" s="33" t="s">
        <v>2029</v>
      </c>
      <c r="M3522" s="29" t="s">
        <v>736</v>
      </c>
      <c r="N3522" s="29">
        <v>0</v>
      </c>
      <c r="O3522" s="29" t="s">
        <v>47</v>
      </c>
      <c r="P3522" s="33">
        <v>22</v>
      </c>
      <c r="Q3522" s="33" t="s">
        <v>62</v>
      </c>
      <c r="R3522" s="80" t="s">
        <v>49</v>
      </c>
      <c r="S3522" s="81" t="s">
        <v>50</v>
      </c>
      <c r="T3522" s="81" t="s">
        <v>51</v>
      </c>
      <c r="U3522" s="82" t="s">
        <v>154</v>
      </c>
      <c r="V3522" s="83">
        <v>0.6</v>
      </c>
      <c r="W3522" s="89">
        <v>429.00000000000006</v>
      </c>
      <c r="X3522" s="85">
        <v>1</v>
      </c>
      <c r="Y3522" s="86">
        <v>3.03</v>
      </c>
      <c r="Z3522" s="82">
        <v>5</v>
      </c>
      <c r="AA3522" s="87">
        <v>0.60599999999999998</v>
      </c>
      <c r="AB3522" s="83">
        <v>0</v>
      </c>
      <c r="AC3522" s="89">
        <v>0</v>
      </c>
      <c r="AD3522" s="90">
        <v>43560</v>
      </c>
      <c r="AE3522" s="90">
        <v>43560</v>
      </c>
      <c r="AF3522" s="82">
        <v>0</v>
      </c>
      <c r="AG3522" s="84" t="s">
        <v>53</v>
      </c>
      <c r="AH3522" s="83">
        <v>0</v>
      </c>
      <c r="AI3522" s="89">
        <v>0</v>
      </c>
      <c r="AJ3522" s="89">
        <v>0</v>
      </c>
      <c r="AK3522" s="60" t="str">
        <f>+IF(Tabla1[[#This Row],[REQUEST_TY]]="SR MANTENIMIENTO CORRECTIVO", "EMERGENCIA", "OTROS")</f>
        <v>EMERGENCIA</v>
      </c>
      <c r="AL3522" s="6" t="str">
        <f>+_xlfn.IFS(Tabla1[[#This Row],[Veces obj]]&lt;=1,"0-1",Tabla1[[#This Row],[Veces obj]]&lt;=2,"1-2",Tabla1[[#This Row],[Veces obj]]&lt;=3,"2-3",TRUE,"&gt;3")</f>
        <v>0-1</v>
      </c>
      <c r="AM3522" s="60" t="str">
        <f>+_xlfn.IFS(MONTH(Tabla1[[#This Row],[MES]])&lt;=3,"Q1",MONTH(Tabla1[[#This Row],[MES]])&lt;=6,"Q2",MONTH(Tabla1[[#This Row],[MES]])&lt;=9,"Q3",TRUE,"Q4")</f>
        <v>Q2</v>
      </c>
      <c r="AN3522" s="15" t="str">
        <f>+IFERROR(VLOOKUP(Tabla1[[#This Row],[CUENTA]],CTAS[],2,0),"OTROS")</f>
        <v>OTROS</v>
      </c>
      <c r="AP3522" s="15" t="str">
        <f>+IFERROR(VLOOKUP(Tabla1[[#This Row],[EMPLEADO]],IS[],3,0),"OTROS")</f>
        <v>OTROS</v>
      </c>
      <c r="AQ3522" s="15" t="str">
        <f>+IFERROR(VLOOKUP(Tabla1[[#This Row],[EMPLEADO]],IS[[NÓMINA]:[INGENIERO]],2,0),"OTROS")</f>
        <v>OTROS</v>
      </c>
    </row>
    <row r="3523" spans="1:43" x14ac:dyDescent="0.25">
      <c r="A3523" s="28" t="s">
        <v>10019</v>
      </c>
      <c r="B3523" s="29">
        <v>1</v>
      </c>
      <c r="C3523" s="29" t="s">
        <v>10561</v>
      </c>
      <c r="D3523" s="30" t="s">
        <v>3604</v>
      </c>
      <c r="E3523" s="31" t="s">
        <v>39</v>
      </c>
      <c r="F3523" s="31" t="s">
        <v>10562</v>
      </c>
      <c r="G3523" s="88" t="s">
        <v>10563</v>
      </c>
      <c r="H3523" s="29" t="s">
        <v>1052</v>
      </c>
      <c r="I3523" s="32" t="s">
        <v>43</v>
      </c>
      <c r="J3523" s="29" t="s">
        <v>8</v>
      </c>
      <c r="K3523" s="33" t="s">
        <v>2028</v>
      </c>
      <c r="L3523" s="33" t="s">
        <v>2029</v>
      </c>
      <c r="M3523" s="29" t="s">
        <v>736</v>
      </c>
      <c r="N3523" s="29">
        <v>0</v>
      </c>
      <c r="O3523" s="29" t="s">
        <v>47</v>
      </c>
      <c r="P3523" s="33" t="s">
        <v>822</v>
      </c>
      <c r="Q3523" s="33" t="s">
        <v>48</v>
      </c>
      <c r="R3523" s="80" t="s">
        <v>49</v>
      </c>
      <c r="S3523" s="81" t="s">
        <v>50</v>
      </c>
      <c r="T3523" s="81" t="s">
        <v>51</v>
      </c>
      <c r="U3523" s="82" t="s">
        <v>52</v>
      </c>
      <c r="V3523" s="83">
        <v>1</v>
      </c>
      <c r="W3523" s="89">
        <v>715.00000000000011</v>
      </c>
      <c r="X3523" s="85">
        <v>0</v>
      </c>
      <c r="Y3523" s="86">
        <v>5</v>
      </c>
      <c r="Z3523" s="82">
        <v>5</v>
      </c>
      <c r="AA3523" s="87">
        <v>1</v>
      </c>
      <c r="AB3523" s="83">
        <v>0</v>
      </c>
      <c r="AC3523" s="89">
        <v>0</v>
      </c>
      <c r="AD3523" s="90">
        <v>43559</v>
      </c>
      <c r="AE3523" s="90">
        <v>43562</v>
      </c>
      <c r="AF3523" s="82">
        <v>1</v>
      </c>
      <c r="AG3523" s="84" t="s">
        <v>53</v>
      </c>
      <c r="AH3523" s="83">
        <v>0</v>
      </c>
      <c r="AI3523" s="89">
        <v>0</v>
      </c>
      <c r="AJ3523" s="89">
        <v>0</v>
      </c>
      <c r="AK3523" s="60" t="str">
        <f>+IF(Tabla1[[#This Row],[REQUEST_TY]]="SR MANTENIMIENTO CORRECTIVO", "EMERGENCIA", "OTROS")</f>
        <v>OTROS</v>
      </c>
      <c r="AL3523" s="6" t="str">
        <f>+_xlfn.IFS(Tabla1[[#This Row],[Veces obj]]&lt;=1,"0-1",Tabla1[[#This Row],[Veces obj]]&lt;=2,"1-2",Tabla1[[#This Row],[Veces obj]]&lt;=3,"2-3",TRUE,"&gt;3")</f>
        <v>0-1</v>
      </c>
      <c r="AM3523" s="60" t="str">
        <f>+_xlfn.IFS(MONTH(Tabla1[[#This Row],[MES]])&lt;=3,"Q1",MONTH(Tabla1[[#This Row],[MES]])&lt;=6,"Q2",MONTH(Tabla1[[#This Row],[MES]])&lt;=9,"Q3",TRUE,"Q4")</f>
        <v>Q2</v>
      </c>
      <c r="AN3523" s="15" t="str">
        <f>+IFERROR(VLOOKUP(Tabla1[[#This Row],[CUENTA]],CTAS[],2,0),"OTROS")</f>
        <v>OTROS</v>
      </c>
      <c r="AP3523" s="15" t="str">
        <f>+IFERROR(VLOOKUP(Tabla1[[#This Row],[EMPLEADO]],IS[],3,0),"OTROS")</f>
        <v>OTROS</v>
      </c>
      <c r="AQ3523" s="15" t="str">
        <f>+IFERROR(VLOOKUP(Tabla1[[#This Row],[EMPLEADO]],IS[[NÓMINA]:[INGENIERO]],2,0),"OTROS")</f>
        <v>OTROS</v>
      </c>
    </row>
    <row r="3524" spans="1:43" x14ac:dyDescent="0.25">
      <c r="A3524" s="28" t="s">
        <v>10019</v>
      </c>
      <c r="B3524" s="29">
        <v>1</v>
      </c>
      <c r="C3524" s="29" t="s">
        <v>10564</v>
      </c>
      <c r="D3524" s="30" t="s">
        <v>38</v>
      </c>
      <c r="E3524" s="31" t="s">
        <v>725</v>
      </c>
      <c r="F3524" s="31" t="s">
        <v>10565</v>
      </c>
      <c r="G3524" s="88" t="s">
        <v>10566</v>
      </c>
      <c r="H3524" s="29" t="s">
        <v>679</v>
      </c>
      <c r="I3524" s="32" t="s">
        <v>43</v>
      </c>
      <c r="J3524" s="29" t="s">
        <v>8</v>
      </c>
      <c r="K3524" s="33" t="s">
        <v>102</v>
      </c>
      <c r="L3524" s="33" t="s">
        <v>3734</v>
      </c>
      <c r="M3524" s="29" t="s">
        <v>794</v>
      </c>
      <c r="N3524" s="29">
        <v>0</v>
      </c>
      <c r="O3524" s="29" t="s">
        <v>47</v>
      </c>
      <c r="P3524" s="33">
        <v>210</v>
      </c>
      <c r="Q3524" s="33" t="s">
        <v>48</v>
      </c>
      <c r="R3524" s="80" t="s">
        <v>223</v>
      </c>
      <c r="S3524" s="81" t="s">
        <v>139</v>
      </c>
      <c r="T3524" s="81" t="s">
        <v>51</v>
      </c>
      <c r="U3524" s="82" t="s">
        <v>353</v>
      </c>
      <c r="V3524" s="83">
        <v>1.1499999999999999</v>
      </c>
      <c r="W3524" s="89">
        <v>1808.95</v>
      </c>
      <c r="X3524" s="85">
        <v>1</v>
      </c>
      <c r="Y3524" s="86">
        <v>2.88</v>
      </c>
      <c r="Z3524" s="82">
        <v>4</v>
      </c>
      <c r="AA3524" s="87">
        <v>0.72</v>
      </c>
      <c r="AB3524" s="83">
        <v>0</v>
      </c>
      <c r="AC3524" s="89">
        <v>0</v>
      </c>
      <c r="AD3524" s="90">
        <v>43559</v>
      </c>
      <c r="AE3524" s="90">
        <v>43562</v>
      </c>
      <c r="AF3524" s="82">
        <v>1</v>
      </c>
      <c r="AG3524" s="84" t="s">
        <v>53</v>
      </c>
      <c r="AH3524" s="83">
        <v>0</v>
      </c>
      <c r="AI3524" s="89">
        <v>0</v>
      </c>
      <c r="AJ3524" s="89">
        <v>0</v>
      </c>
      <c r="AK3524" s="60" t="str">
        <f>+IF(Tabla1[[#This Row],[REQUEST_TY]]="SR MANTENIMIENTO CORRECTIVO", "EMERGENCIA", "OTROS")</f>
        <v>EMERGENCIA</v>
      </c>
      <c r="AL3524" s="6" t="str">
        <f>+_xlfn.IFS(Tabla1[[#This Row],[Veces obj]]&lt;=1,"0-1",Tabla1[[#This Row],[Veces obj]]&lt;=2,"1-2",Tabla1[[#This Row],[Veces obj]]&lt;=3,"2-3",TRUE,"&gt;3")</f>
        <v>0-1</v>
      </c>
      <c r="AM3524" s="60" t="str">
        <f>+_xlfn.IFS(MONTH(Tabla1[[#This Row],[MES]])&lt;=3,"Q1",MONTH(Tabla1[[#This Row],[MES]])&lt;=6,"Q2",MONTH(Tabla1[[#This Row],[MES]])&lt;=9,"Q3",TRUE,"Q4")</f>
        <v>Q2</v>
      </c>
      <c r="AN3524" s="15" t="str">
        <f>+IFERROR(VLOOKUP(Tabla1[[#This Row],[CUENTA]],CTAS[],2,0),"OTROS")</f>
        <v>OTROS</v>
      </c>
      <c r="AP3524" s="15" t="str">
        <f>+IFERROR(VLOOKUP(Tabla1[[#This Row],[EMPLEADO]],IS[],3,0),"OTROS")</f>
        <v>OTROS</v>
      </c>
      <c r="AQ3524" s="15" t="str">
        <f>+IFERROR(VLOOKUP(Tabla1[[#This Row],[EMPLEADO]],IS[[NÓMINA]:[INGENIERO]],2,0),"OTROS")</f>
        <v>OTROS</v>
      </c>
    </row>
    <row r="3525" spans="1:43" x14ac:dyDescent="0.25">
      <c r="A3525" s="28" t="s">
        <v>10019</v>
      </c>
      <c r="B3525" s="29">
        <v>1</v>
      </c>
      <c r="C3525" s="29" t="s">
        <v>10567</v>
      </c>
      <c r="D3525" s="30" t="s">
        <v>38</v>
      </c>
      <c r="E3525" s="31" t="s">
        <v>10568</v>
      </c>
      <c r="F3525" s="31" t="s">
        <v>10569</v>
      </c>
      <c r="G3525" s="88" t="s">
        <v>10570</v>
      </c>
      <c r="H3525" s="29" t="s">
        <v>679</v>
      </c>
      <c r="I3525" s="32" t="s">
        <v>43</v>
      </c>
      <c r="J3525" s="29" t="s">
        <v>8</v>
      </c>
      <c r="K3525" s="33" t="s">
        <v>59</v>
      </c>
      <c r="L3525" s="33" t="s">
        <v>629</v>
      </c>
      <c r="M3525" s="29" t="s">
        <v>46</v>
      </c>
      <c r="N3525" s="29">
        <v>0</v>
      </c>
      <c r="O3525" s="29" t="s">
        <v>47</v>
      </c>
      <c r="P3525" s="33">
        <v>557</v>
      </c>
      <c r="Q3525" s="33" t="s">
        <v>48</v>
      </c>
      <c r="R3525" s="80" t="s">
        <v>223</v>
      </c>
      <c r="S3525" s="81" t="s">
        <v>139</v>
      </c>
      <c r="T3525" s="81" t="s">
        <v>51</v>
      </c>
      <c r="U3525" s="82" t="s">
        <v>353</v>
      </c>
      <c r="V3525" s="83">
        <v>1.1499999999999999</v>
      </c>
      <c r="W3525" s="89">
        <v>1808.95</v>
      </c>
      <c r="X3525" s="85">
        <v>1</v>
      </c>
      <c r="Y3525" s="86">
        <v>3</v>
      </c>
      <c r="Z3525" s="82">
        <v>4</v>
      </c>
      <c r="AA3525" s="87">
        <v>0.75</v>
      </c>
      <c r="AB3525" s="83">
        <v>0</v>
      </c>
      <c r="AC3525" s="89">
        <v>0</v>
      </c>
      <c r="AD3525" s="90">
        <v>43560</v>
      </c>
      <c r="AE3525" s="90">
        <v>43562</v>
      </c>
      <c r="AF3525" s="82">
        <v>0</v>
      </c>
      <c r="AG3525" s="84" t="s">
        <v>53</v>
      </c>
      <c r="AH3525" s="83">
        <v>0</v>
      </c>
      <c r="AI3525" s="89">
        <v>0</v>
      </c>
      <c r="AJ3525" s="89">
        <v>0</v>
      </c>
      <c r="AK3525" s="60" t="str">
        <f>+IF(Tabla1[[#This Row],[REQUEST_TY]]="SR MANTENIMIENTO CORRECTIVO", "EMERGENCIA", "OTROS")</f>
        <v>EMERGENCIA</v>
      </c>
      <c r="AL3525" s="6" t="str">
        <f>+_xlfn.IFS(Tabla1[[#This Row],[Veces obj]]&lt;=1,"0-1",Tabla1[[#This Row],[Veces obj]]&lt;=2,"1-2",Tabla1[[#This Row],[Veces obj]]&lt;=3,"2-3",TRUE,"&gt;3")</f>
        <v>0-1</v>
      </c>
      <c r="AM3525" s="60" t="str">
        <f>+_xlfn.IFS(MONTH(Tabla1[[#This Row],[MES]])&lt;=3,"Q1",MONTH(Tabla1[[#This Row],[MES]])&lt;=6,"Q2",MONTH(Tabla1[[#This Row],[MES]])&lt;=9,"Q3",TRUE,"Q4")</f>
        <v>Q2</v>
      </c>
      <c r="AN3525" s="15" t="str">
        <f>+IFERROR(VLOOKUP(Tabla1[[#This Row],[CUENTA]],CTAS[],2,0),"OTROS")</f>
        <v>OTROS</v>
      </c>
      <c r="AP3525" s="15" t="str">
        <f>+IFERROR(VLOOKUP(Tabla1[[#This Row],[EMPLEADO]],IS[],3,0),"OTROS")</f>
        <v>OTROS</v>
      </c>
      <c r="AQ3525" s="15" t="str">
        <f>+IFERROR(VLOOKUP(Tabla1[[#This Row],[EMPLEADO]],IS[[NÓMINA]:[INGENIERO]],2,0),"OTROS")</f>
        <v>OTROS</v>
      </c>
    </row>
    <row r="3526" spans="1:43" x14ac:dyDescent="0.25">
      <c r="A3526" s="28" t="s">
        <v>10019</v>
      </c>
      <c r="B3526" s="29">
        <v>1</v>
      </c>
      <c r="C3526" s="29" t="s">
        <v>10571</v>
      </c>
      <c r="D3526" s="30" t="s">
        <v>38</v>
      </c>
      <c r="E3526" s="31" t="s">
        <v>10079</v>
      </c>
      <c r="F3526" s="31" t="s">
        <v>10572</v>
      </c>
      <c r="G3526" s="88" t="s">
        <v>10573</v>
      </c>
      <c r="H3526" s="29" t="s">
        <v>106</v>
      </c>
      <c r="I3526" s="32" t="s">
        <v>43</v>
      </c>
      <c r="J3526" s="29" t="s">
        <v>8</v>
      </c>
      <c r="K3526" s="33" t="s">
        <v>107</v>
      </c>
      <c r="L3526" s="33" t="s">
        <v>108</v>
      </c>
      <c r="M3526" s="29" t="s">
        <v>109</v>
      </c>
      <c r="N3526" s="29">
        <v>0</v>
      </c>
      <c r="O3526" s="29" t="s">
        <v>47</v>
      </c>
      <c r="P3526" s="33">
        <v>36</v>
      </c>
      <c r="Q3526" s="33" t="s">
        <v>82</v>
      </c>
      <c r="R3526" s="80" t="s">
        <v>10081</v>
      </c>
      <c r="S3526" s="81" t="s">
        <v>110</v>
      </c>
      <c r="T3526" s="81" t="s">
        <v>51</v>
      </c>
      <c r="U3526" s="82" t="s">
        <v>3326</v>
      </c>
      <c r="V3526" s="83">
        <v>1.1499999999999999</v>
      </c>
      <c r="W3526" s="89">
        <v>2466.75</v>
      </c>
      <c r="X3526" s="85">
        <v>1</v>
      </c>
      <c r="Y3526" s="86">
        <v>3.98</v>
      </c>
      <c r="Z3526" s="82">
        <v>3</v>
      </c>
      <c r="AA3526" s="87">
        <v>1.3266666666666667</v>
      </c>
      <c r="AB3526" s="83">
        <v>8.1666666666666665E-2</v>
      </c>
      <c r="AC3526" s="89">
        <v>-175.17499999999998</v>
      </c>
      <c r="AD3526" s="90">
        <v>43558</v>
      </c>
      <c r="AE3526" s="90">
        <v>43562</v>
      </c>
      <c r="AF3526" s="82">
        <v>2</v>
      </c>
      <c r="AG3526" s="84" t="s">
        <v>1680</v>
      </c>
      <c r="AH3526" s="83">
        <v>0.25</v>
      </c>
      <c r="AI3526" s="89">
        <v>-536.25</v>
      </c>
      <c r="AJ3526" s="89">
        <v>0</v>
      </c>
      <c r="AK3526" s="60" t="str">
        <f>+IF(Tabla1[[#This Row],[REQUEST_TY]]="SR MANTENIMIENTO CORRECTIVO", "EMERGENCIA", "OTROS")</f>
        <v>EMERGENCIA</v>
      </c>
      <c r="AL3526" s="6" t="str">
        <f>+_xlfn.IFS(Tabla1[[#This Row],[Veces obj]]&lt;=1,"0-1",Tabla1[[#This Row],[Veces obj]]&lt;=2,"1-2",Tabla1[[#This Row],[Veces obj]]&lt;=3,"2-3",TRUE,"&gt;3")</f>
        <v>1-2</v>
      </c>
      <c r="AM3526" s="60" t="str">
        <f>+_xlfn.IFS(MONTH(Tabla1[[#This Row],[MES]])&lt;=3,"Q1",MONTH(Tabla1[[#This Row],[MES]])&lt;=6,"Q2",MONTH(Tabla1[[#This Row],[MES]])&lt;=9,"Q3",TRUE,"Q4")</f>
        <v>Q2</v>
      </c>
      <c r="AN3526" s="15" t="str">
        <f>+IFERROR(VLOOKUP(Tabla1[[#This Row],[CUENTA]],CTAS[],2,0),"OTROS")</f>
        <v>OTROS</v>
      </c>
      <c r="AP3526" s="15" t="str">
        <f>+IFERROR(VLOOKUP(Tabla1[[#This Row],[EMPLEADO]],IS[],3,0),"OTROS")</f>
        <v>OTROS</v>
      </c>
      <c r="AQ3526" s="15" t="str">
        <f>+IFERROR(VLOOKUP(Tabla1[[#This Row],[EMPLEADO]],IS[[NÓMINA]:[INGENIERO]],2,0),"OTROS")</f>
        <v>OTROS</v>
      </c>
    </row>
    <row r="3527" spans="1:43" x14ac:dyDescent="0.25">
      <c r="A3527" s="28" t="s">
        <v>10019</v>
      </c>
      <c r="B3527" s="29">
        <v>1</v>
      </c>
      <c r="C3527" s="29" t="s">
        <v>10574</v>
      </c>
      <c r="D3527" s="30" t="s">
        <v>38</v>
      </c>
      <c r="E3527" s="31" t="s">
        <v>604</v>
      </c>
      <c r="F3527" s="31" t="s">
        <v>10575</v>
      </c>
      <c r="G3527" s="88" t="s">
        <v>1973</v>
      </c>
      <c r="H3527" s="29" t="s">
        <v>297</v>
      </c>
      <c r="I3527" s="32" t="s">
        <v>43</v>
      </c>
      <c r="J3527" s="29" t="s">
        <v>8</v>
      </c>
      <c r="K3527" s="33" t="s">
        <v>71</v>
      </c>
      <c r="L3527" s="33" t="s">
        <v>836</v>
      </c>
      <c r="M3527" s="29" t="s">
        <v>73</v>
      </c>
      <c r="N3527" s="29">
        <v>0</v>
      </c>
      <c r="O3527" s="29" t="s">
        <v>47</v>
      </c>
      <c r="P3527" s="33">
        <v>28</v>
      </c>
      <c r="Q3527" s="33" t="s">
        <v>62</v>
      </c>
      <c r="R3527" s="80" t="s">
        <v>63</v>
      </c>
      <c r="S3527" s="81" t="s">
        <v>64</v>
      </c>
      <c r="T3527" s="81" t="s">
        <v>51</v>
      </c>
      <c r="U3527" s="82" t="s">
        <v>65</v>
      </c>
      <c r="V3527" s="83">
        <v>0.8</v>
      </c>
      <c r="W3527" s="89">
        <v>1092</v>
      </c>
      <c r="X3527" s="85">
        <v>1</v>
      </c>
      <c r="Y3527" s="86">
        <v>1.45</v>
      </c>
      <c r="Z3527" s="82">
        <v>5</v>
      </c>
      <c r="AA3527" s="87">
        <v>0.28999999999999998</v>
      </c>
      <c r="AB3527" s="83">
        <v>0</v>
      </c>
      <c r="AC3527" s="89">
        <v>0</v>
      </c>
      <c r="AD3527" s="90">
        <v>43560</v>
      </c>
      <c r="AE3527" s="90">
        <v>43563</v>
      </c>
      <c r="AF3527" s="82">
        <v>1</v>
      </c>
      <c r="AG3527" s="84" t="s">
        <v>53</v>
      </c>
      <c r="AH3527" s="83">
        <v>0</v>
      </c>
      <c r="AI3527" s="89">
        <v>0</v>
      </c>
      <c r="AJ3527" s="89">
        <v>0</v>
      </c>
      <c r="AK3527" s="60" t="str">
        <f>+IF(Tabla1[[#This Row],[REQUEST_TY]]="SR MANTENIMIENTO CORRECTIVO", "EMERGENCIA", "OTROS")</f>
        <v>EMERGENCIA</v>
      </c>
      <c r="AL3527" s="6" t="str">
        <f>+_xlfn.IFS(Tabla1[[#This Row],[Veces obj]]&lt;=1,"0-1",Tabla1[[#This Row],[Veces obj]]&lt;=2,"1-2",Tabla1[[#This Row],[Veces obj]]&lt;=3,"2-3",TRUE,"&gt;3")</f>
        <v>0-1</v>
      </c>
      <c r="AM3527" s="60" t="str">
        <f>+_xlfn.IFS(MONTH(Tabla1[[#This Row],[MES]])&lt;=3,"Q1",MONTH(Tabla1[[#This Row],[MES]])&lt;=6,"Q2",MONTH(Tabla1[[#This Row],[MES]])&lt;=9,"Q3",TRUE,"Q4")</f>
        <v>Q2</v>
      </c>
      <c r="AN3527" s="15" t="str">
        <f>+IFERROR(VLOOKUP(Tabla1[[#This Row],[CUENTA]],CTAS[],2,0),"OTROS")</f>
        <v>OTROS</v>
      </c>
      <c r="AP3527" s="15" t="str">
        <f>+IFERROR(VLOOKUP(Tabla1[[#This Row],[EMPLEADO]],IS[],3,0),"OTROS")</f>
        <v>JUAREZ</v>
      </c>
      <c r="AQ3527" s="15" t="str">
        <f>+IFERROR(VLOOKUP(Tabla1[[#This Row],[EMPLEADO]],IS[[NÓMINA]:[INGENIERO]],2,0),"OTROS")</f>
        <v>ALFREDO TORRES</v>
      </c>
    </row>
    <row r="3528" spans="1:43" x14ac:dyDescent="0.25">
      <c r="A3528" s="28" t="s">
        <v>10019</v>
      </c>
      <c r="B3528" s="29">
        <v>1</v>
      </c>
      <c r="C3528" s="29" t="s">
        <v>10576</v>
      </c>
      <c r="D3528" s="30" t="s">
        <v>38</v>
      </c>
      <c r="E3528" s="31" t="s">
        <v>332</v>
      </c>
      <c r="F3528" s="31" t="s">
        <v>10577</v>
      </c>
      <c r="G3528" s="88" t="s">
        <v>10578</v>
      </c>
      <c r="H3528" s="29" t="s">
        <v>220</v>
      </c>
      <c r="I3528" s="32" t="s">
        <v>43</v>
      </c>
      <c r="J3528" s="29" t="s">
        <v>8</v>
      </c>
      <c r="K3528" s="33" t="s">
        <v>59</v>
      </c>
      <c r="L3528" s="33" t="s">
        <v>1945</v>
      </c>
      <c r="M3528" s="29" t="s">
        <v>736</v>
      </c>
      <c r="N3528" s="29">
        <v>0</v>
      </c>
      <c r="O3528" s="29" t="s">
        <v>47</v>
      </c>
      <c r="P3528" s="33">
        <v>121</v>
      </c>
      <c r="Q3528" s="33" t="s">
        <v>48</v>
      </c>
      <c r="R3528" s="80" t="s">
        <v>317</v>
      </c>
      <c r="S3528" s="81" t="s">
        <v>318</v>
      </c>
      <c r="T3528" s="81" t="s">
        <v>51</v>
      </c>
      <c r="U3528" s="82" t="s">
        <v>353</v>
      </c>
      <c r="V3528" s="83">
        <v>1.1499999999999999</v>
      </c>
      <c r="W3528" s="89">
        <v>1808.95</v>
      </c>
      <c r="X3528" s="85">
        <v>1</v>
      </c>
      <c r="Y3528" s="86">
        <v>3.18</v>
      </c>
      <c r="Z3528" s="82">
        <v>4</v>
      </c>
      <c r="AA3528" s="87">
        <v>0.79500000000000004</v>
      </c>
      <c r="AB3528" s="83">
        <v>0</v>
      </c>
      <c r="AC3528" s="89">
        <v>0</v>
      </c>
      <c r="AD3528" s="90">
        <v>43560</v>
      </c>
      <c r="AE3528" s="90">
        <v>43563</v>
      </c>
      <c r="AF3528" s="82">
        <v>1</v>
      </c>
      <c r="AG3528" s="84" t="s">
        <v>53</v>
      </c>
      <c r="AH3528" s="83">
        <v>0</v>
      </c>
      <c r="AI3528" s="89">
        <v>0</v>
      </c>
      <c r="AJ3528" s="89">
        <v>0</v>
      </c>
      <c r="AK3528" s="60" t="str">
        <f>+IF(Tabla1[[#This Row],[REQUEST_TY]]="SR MANTENIMIENTO CORRECTIVO", "EMERGENCIA", "OTROS")</f>
        <v>EMERGENCIA</v>
      </c>
      <c r="AL3528" s="6" t="str">
        <f>+_xlfn.IFS(Tabla1[[#This Row],[Veces obj]]&lt;=1,"0-1",Tabla1[[#This Row],[Veces obj]]&lt;=2,"1-2",Tabla1[[#This Row],[Veces obj]]&lt;=3,"2-3",TRUE,"&gt;3")</f>
        <v>0-1</v>
      </c>
      <c r="AM3528" s="60" t="str">
        <f>+_xlfn.IFS(MONTH(Tabla1[[#This Row],[MES]])&lt;=3,"Q1",MONTH(Tabla1[[#This Row],[MES]])&lt;=6,"Q2",MONTH(Tabla1[[#This Row],[MES]])&lt;=9,"Q3",TRUE,"Q4")</f>
        <v>Q2</v>
      </c>
      <c r="AN3528" s="15" t="str">
        <f>+IFERROR(VLOOKUP(Tabla1[[#This Row],[CUENTA]],CTAS[],2,0),"OTROS")</f>
        <v>OTROS</v>
      </c>
      <c r="AP3528" s="15" t="str">
        <f>+IFERROR(VLOOKUP(Tabla1[[#This Row],[EMPLEADO]],IS[],3,0),"OTROS")</f>
        <v>OTROS</v>
      </c>
      <c r="AQ3528" s="15" t="str">
        <f>+IFERROR(VLOOKUP(Tabla1[[#This Row],[EMPLEADO]],IS[[NÓMINA]:[INGENIERO]],2,0),"OTROS")</f>
        <v>OTROS</v>
      </c>
    </row>
    <row r="3529" spans="1:43" x14ac:dyDescent="0.25">
      <c r="A3529" s="28" t="s">
        <v>10019</v>
      </c>
      <c r="B3529" s="29">
        <v>1</v>
      </c>
      <c r="C3529" s="29" t="s">
        <v>10579</v>
      </c>
      <c r="D3529" s="30" t="s">
        <v>38</v>
      </c>
      <c r="E3529" s="31" t="s">
        <v>133</v>
      </c>
      <c r="F3529" s="31" t="s">
        <v>10580</v>
      </c>
      <c r="G3529" s="88" t="s">
        <v>5553</v>
      </c>
      <c r="H3529" s="29" t="s">
        <v>136</v>
      </c>
      <c r="I3529" s="32" t="s">
        <v>43</v>
      </c>
      <c r="J3529" s="29" t="s">
        <v>8</v>
      </c>
      <c r="K3529" s="33" t="s">
        <v>59</v>
      </c>
      <c r="L3529" s="33" t="s">
        <v>5106</v>
      </c>
      <c r="M3529" s="29" t="s">
        <v>222</v>
      </c>
      <c r="N3529" s="29">
        <v>0</v>
      </c>
      <c r="O3529" s="29" t="s">
        <v>47</v>
      </c>
      <c r="P3529" s="33">
        <v>37</v>
      </c>
      <c r="Q3529" s="33" t="s">
        <v>82</v>
      </c>
      <c r="R3529" s="80" t="s">
        <v>138</v>
      </c>
      <c r="S3529" s="81" t="s">
        <v>139</v>
      </c>
      <c r="T3529" s="81" t="s">
        <v>51</v>
      </c>
      <c r="U3529" s="82" t="s">
        <v>140</v>
      </c>
      <c r="V3529" s="83">
        <v>1.1000000000000001</v>
      </c>
      <c r="W3529" s="89">
        <v>1730.3000000000004</v>
      </c>
      <c r="X3529" s="85">
        <v>1</v>
      </c>
      <c r="Y3529" s="86">
        <v>2.37</v>
      </c>
      <c r="Z3529" s="82">
        <v>4</v>
      </c>
      <c r="AA3529" s="87">
        <v>0.59250000000000003</v>
      </c>
      <c r="AB3529" s="83">
        <v>0</v>
      </c>
      <c r="AC3529" s="89">
        <v>0</v>
      </c>
      <c r="AD3529" s="90">
        <v>43560</v>
      </c>
      <c r="AE3529" s="90">
        <v>43563</v>
      </c>
      <c r="AF3529" s="82">
        <v>1</v>
      </c>
      <c r="AG3529" s="84" t="s">
        <v>53</v>
      </c>
      <c r="AH3529" s="83">
        <v>0</v>
      </c>
      <c r="AI3529" s="89">
        <v>0</v>
      </c>
      <c r="AJ3529" s="89">
        <v>0</v>
      </c>
      <c r="AK3529" s="60" t="str">
        <f>+IF(Tabla1[[#This Row],[REQUEST_TY]]="SR MANTENIMIENTO CORRECTIVO", "EMERGENCIA", "OTROS")</f>
        <v>EMERGENCIA</v>
      </c>
      <c r="AL3529" s="6" t="str">
        <f>+_xlfn.IFS(Tabla1[[#This Row],[Veces obj]]&lt;=1,"0-1",Tabla1[[#This Row],[Veces obj]]&lt;=2,"1-2",Tabla1[[#This Row],[Veces obj]]&lt;=3,"2-3",TRUE,"&gt;3")</f>
        <v>0-1</v>
      </c>
      <c r="AM3529" s="60" t="str">
        <f>+_xlfn.IFS(MONTH(Tabla1[[#This Row],[MES]])&lt;=3,"Q1",MONTH(Tabla1[[#This Row],[MES]])&lt;=6,"Q2",MONTH(Tabla1[[#This Row],[MES]])&lt;=9,"Q3",TRUE,"Q4")</f>
        <v>Q2</v>
      </c>
      <c r="AN3529" s="15" t="str">
        <f>+IFERROR(VLOOKUP(Tabla1[[#This Row],[CUENTA]],CTAS[],2,0),"OTROS")</f>
        <v>OTROS</v>
      </c>
      <c r="AP3529" s="15" t="str">
        <f>+IFERROR(VLOOKUP(Tabla1[[#This Row],[EMPLEADO]],IS[],3,0),"OTROS")</f>
        <v>OTROS</v>
      </c>
      <c r="AQ3529" s="15" t="str">
        <f>+IFERROR(VLOOKUP(Tabla1[[#This Row],[EMPLEADO]],IS[[NÓMINA]:[INGENIERO]],2,0),"OTROS")</f>
        <v>OTROS</v>
      </c>
    </row>
    <row r="3530" spans="1:43" x14ac:dyDescent="0.25">
      <c r="A3530" s="28" t="s">
        <v>10019</v>
      </c>
      <c r="B3530" s="29">
        <v>1</v>
      </c>
      <c r="C3530" s="29" t="s">
        <v>10581</v>
      </c>
      <c r="D3530" s="30" t="s">
        <v>38</v>
      </c>
      <c r="E3530" s="31" t="s">
        <v>725</v>
      </c>
      <c r="F3530" s="31" t="s">
        <v>10582</v>
      </c>
      <c r="G3530" s="88" t="s">
        <v>7805</v>
      </c>
      <c r="H3530" s="29" t="s">
        <v>220</v>
      </c>
      <c r="I3530" s="32" t="s">
        <v>43</v>
      </c>
      <c r="J3530" s="29" t="s">
        <v>8</v>
      </c>
      <c r="K3530" s="33" t="s">
        <v>59</v>
      </c>
      <c r="L3530" s="33" t="s">
        <v>1945</v>
      </c>
      <c r="M3530" s="29" t="s">
        <v>736</v>
      </c>
      <c r="N3530" s="29">
        <v>0</v>
      </c>
      <c r="O3530" s="29" t="s">
        <v>47</v>
      </c>
      <c r="P3530" s="33">
        <v>32</v>
      </c>
      <c r="Q3530" s="33" t="s">
        <v>82</v>
      </c>
      <c r="R3530" s="80" t="s">
        <v>223</v>
      </c>
      <c r="S3530" s="81" t="s">
        <v>139</v>
      </c>
      <c r="T3530" s="81" t="s">
        <v>51</v>
      </c>
      <c r="U3530" s="82" t="s">
        <v>140</v>
      </c>
      <c r="V3530" s="83">
        <v>1.1000000000000001</v>
      </c>
      <c r="W3530" s="89">
        <v>1730.3000000000004</v>
      </c>
      <c r="X3530" s="85">
        <v>1</v>
      </c>
      <c r="Y3530" s="86">
        <v>2.82</v>
      </c>
      <c r="Z3530" s="82">
        <v>4</v>
      </c>
      <c r="AA3530" s="87">
        <v>0.70499999999999996</v>
      </c>
      <c r="AB3530" s="83">
        <v>0</v>
      </c>
      <c r="AC3530" s="89">
        <v>0</v>
      </c>
      <c r="AD3530" s="90">
        <v>43560</v>
      </c>
      <c r="AE3530" s="90">
        <v>43563</v>
      </c>
      <c r="AF3530" s="82">
        <v>1</v>
      </c>
      <c r="AG3530" s="84" t="s">
        <v>53</v>
      </c>
      <c r="AH3530" s="83">
        <v>0</v>
      </c>
      <c r="AI3530" s="89">
        <v>0</v>
      </c>
      <c r="AJ3530" s="89">
        <v>0</v>
      </c>
      <c r="AK3530" s="60" t="str">
        <f>+IF(Tabla1[[#This Row],[REQUEST_TY]]="SR MANTENIMIENTO CORRECTIVO", "EMERGENCIA", "OTROS")</f>
        <v>EMERGENCIA</v>
      </c>
      <c r="AL3530" s="6" t="str">
        <f>+_xlfn.IFS(Tabla1[[#This Row],[Veces obj]]&lt;=1,"0-1",Tabla1[[#This Row],[Veces obj]]&lt;=2,"1-2",Tabla1[[#This Row],[Veces obj]]&lt;=3,"2-3",TRUE,"&gt;3")</f>
        <v>0-1</v>
      </c>
      <c r="AM3530" s="60" t="str">
        <f>+_xlfn.IFS(MONTH(Tabla1[[#This Row],[MES]])&lt;=3,"Q1",MONTH(Tabla1[[#This Row],[MES]])&lt;=6,"Q2",MONTH(Tabla1[[#This Row],[MES]])&lt;=9,"Q3",TRUE,"Q4")</f>
        <v>Q2</v>
      </c>
      <c r="AN3530" s="15" t="str">
        <f>+IFERROR(VLOOKUP(Tabla1[[#This Row],[CUENTA]],CTAS[],2,0),"OTROS")</f>
        <v>OTROS</v>
      </c>
      <c r="AP3530" s="15" t="str">
        <f>+IFERROR(VLOOKUP(Tabla1[[#This Row],[EMPLEADO]],IS[],3,0),"OTROS")</f>
        <v>OTROS</v>
      </c>
      <c r="AQ3530" s="15" t="str">
        <f>+IFERROR(VLOOKUP(Tabla1[[#This Row],[EMPLEADO]],IS[[NÓMINA]:[INGENIERO]],2,0),"OTROS")</f>
        <v>OTROS</v>
      </c>
    </row>
    <row r="3531" spans="1:43" x14ac:dyDescent="0.25">
      <c r="A3531" s="28" t="s">
        <v>10019</v>
      </c>
      <c r="B3531" s="29">
        <v>1</v>
      </c>
      <c r="C3531" s="29" t="s">
        <v>10583</v>
      </c>
      <c r="D3531" s="30" t="s">
        <v>38</v>
      </c>
      <c r="E3531" s="31" t="s">
        <v>725</v>
      </c>
      <c r="F3531" s="31" t="s">
        <v>10584</v>
      </c>
      <c r="G3531" s="88" t="s">
        <v>4233</v>
      </c>
      <c r="H3531" s="29" t="s">
        <v>915</v>
      </c>
      <c r="I3531" s="32" t="s">
        <v>43</v>
      </c>
      <c r="J3531" s="29" t="s">
        <v>8</v>
      </c>
      <c r="K3531" s="33" t="s">
        <v>102</v>
      </c>
      <c r="L3531" s="33" t="s">
        <v>3734</v>
      </c>
      <c r="M3531" s="29" t="s">
        <v>794</v>
      </c>
      <c r="N3531" s="29">
        <v>0</v>
      </c>
      <c r="O3531" s="29" t="s">
        <v>47</v>
      </c>
      <c r="P3531" s="33">
        <v>1</v>
      </c>
      <c r="Q3531" s="33" t="s">
        <v>388</v>
      </c>
      <c r="R3531" s="80" t="s">
        <v>223</v>
      </c>
      <c r="S3531" s="81" t="s">
        <v>139</v>
      </c>
      <c r="T3531" s="81" t="s">
        <v>51</v>
      </c>
      <c r="U3531" s="82" t="s">
        <v>872</v>
      </c>
      <c r="V3531" s="83">
        <v>0</v>
      </c>
      <c r="W3531" s="89">
        <v>0</v>
      </c>
      <c r="X3531" s="85">
        <v>1</v>
      </c>
      <c r="Y3531" s="86">
        <v>3.13</v>
      </c>
      <c r="Z3531" s="82">
        <v>4</v>
      </c>
      <c r="AA3531" s="87">
        <v>0.78249999999999997</v>
      </c>
      <c r="AB3531" s="83">
        <v>0</v>
      </c>
      <c r="AC3531" s="89">
        <v>0</v>
      </c>
      <c r="AD3531" s="90">
        <v>43560</v>
      </c>
      <c r="AE3531" s="90">
        <v>43563</v>
      </c>
      <c r="AF3531" s="82">
        <v>1</v>
      </c>
      <c r="AG3531" s="84" t="s">
        <v>53</v>
      </c>
      <c r="AH3531" s="83">
        <v>0</v>
      </c>
      <c r="AI3531" s="89">
        <v>0</v>
      </c>
      <c r="AJ3531" s="89">
        <v>0</v>
      </c>
      <c r="AK3531" s="60" t="str">
        <f>+IF(Tabla1[[#This Row],[REQUEST_TY]]="SR MANTENIMIENTO CORRECTIVO", "EMERGENCIA", "OTROS")</f>
        <v>EMERGENCIA</v>
      </c>
      <c r="AL3531" s="6" t="str">
        <f>+_xlfn.IFS(Tabla1[[#This Row],[Veces obj]]&lt;=1,"0-1",Tabla1[[#This Row],[Veces obj]]&lt;=2,"1-2",Tabla1[[#This Row],[Veces obj]]&lt;=3,"2-3",TRUE,"&gt;3")</f>
        <v>0-1</v>
      </c>
      <c r="AM3531" s="60" t="str">
        <f>+_xlfn.IFS(MONTH(Tabla1[[#This Row],[MES]])&lt;=3,"Q1",MONTH(Tabla1[[#This Row],[MES]])&lt;=6,"Q2",MONTH(Tabla1[[#This Row],[MES]])&lt;=9,"Q3",TRUE,"Q4")</f>
        <v>Q2</v>
      </c>
      <c r="AN3531" s="15" t="str">
        <f>+IFERROR(VLOOKUP(Tabla1[[#This Row],[CUENTA]],CTAS[],2,0),"OTROS")</f>
        <v>OTROS</v>
      </c>
      <c r="AP3531" s="15" t="str">
        <f>+IFERROR(VLOOKUP(Tabla1[[#This Row],[EMPLEADO]],IS[],3,0),"OTROS")</f>
        <v>OTROS</v>
      </c>
      <c r="AQ3531" s="15" t="str">
        <f>+IFERROR(VLOOKUP(Tabla1[[#This Row],[EMPLEADO]],IS[[NÓMINA]:[INGENIERO]],2,0),"OTROS")</f>
        <v>OTROS</v>
      </c>
    </row>
    <row r="3532" spans="1:43" x14ac:dyDescent="0.25">
      <c r="A3532" s="28" t="s">
        <v>10019</v>
      </c>
      <c r="B3532" s="29">
        <v>1</v>
      </c>
      <c r="C3532" s="29" t="s">
        <v>10585</v>
      </c>
      <c r="D3532" s="30" t="s">
        <v>38</v>
      </c>
      <c r="E3532" s="31" t="s">
        <v>39</v>
      </c>
      <c r="F3532" s="31" t="s">
        <v>10586</v>
      </c>
      <c r="G3532" s="88" t="s">
        <v>10381</v>
      </c>
      <c r="H3532" s="29" t="s">
        <v>246</v>
      </c>
      <c r="I3532" s="32" t="s">
        <v>43</v>
      </c>
      <c r="J3532" s="29" t="s">
        <v>8</v>
      </c>
      <c r="K3532" s="33" t="s">
        <v>44</v>
      </c>
      <c r="L3532" s="33" t="s">
        <v>3425</v>
      </c>
      <c r="M3532" s="29" t="s">
        <v>518</v>
      </c>
      <c r="N3532" s="29">
        <v>1</v>
      </c>
      <c r="O3532" s="29" t="s">
        <v>105</v>
      </c>
      <c r="P3532" s="33">
        <v>2</v>
      </c>
      <c r="Q3532" s="33" t="s">
        <v>388</v>
      </c>
      <c r="R3532" s="80" t="s">
        <v>49</v>
      </c>
      <c r="S3532" s="81" t="s">
        <v>50</v>
      </c>
      <c r="T3532" s="81" t="s">
        <v>51</v>
      </c>
      <c r="U3532" s="82" t="s">
        <v>641</v>
      </c>
      <c r="V3532" s="83">
        <v>0</v>
      </c>
      <c r="W3532" s="89">
        <v>0</v>
      </c>
      <c r="X3532" s="85">
        <v>1</v>
      </c>
      <c r="Y3532" s="86">
        <v>2.23</v>
      </c>
      <c r="Z3532" s="82">
        <v>5</v>
      </c>
      <c r="AA3532" s="87">
        <v>0.44600000000000001</v>
      </c>
      <c r="AB3532" s="83">
        <v>0</v>
      </c>
      <c r="AC3532" s="89">
        <v>0</v>
      </c>
      <c r="AD3532" s="90">
        <v>43560</v>
      </c>
      <c r="AE3532" s="90">
        <v>43563</v>
      </c>
      <c r="AF3532" s="82">
        <v>1</v>
      </c>
      <c r="AG3532" s="84" t="s">
        <v>53</v>
      </c>
      <c r="AH3532" s="83">
        <v>0</v>
      </c>
      <c r="AI3532" s="89">
        <v>0</v>
      </c>
      <c r="AJ3532" s="89">
        <v>0</v>
      </c>
      <c r="AK3532" s="60" t="str">
        <f>+IF(Tabla1[[#This Row],[REQUEST_TY]]="SR MANTENIMIENTO CORRECTIVO", "EMERGENCIA", "OTROS")</f>
        <v>EMERGENCIA</v>
      </c>
      <c r="AL3532" s="6" t="str">
        <f>+_xlfn.IFS(Tabla1[[#This Row],[Veces obj]]&lt;=1,"0-1",Tabla1[[#This Row],[Veces obj]]&lt;=2,"1-2",Tabla1[[#This Row],[Veces obj]]&lt;=3,"2-3",TRUE,"&gt;3")</f>
        <v>0-1</v>
      </c>
      <c r="AM3532" s="60" t="str">
        <f>+_xlfn.IFS(MONTH(Tabla1[[#This Row],[MES]])&lt;=3,"Q1",MONTH(Tabla1[[#This Row],[MES]])&lt;=6,"Q2",MONTH(Tabla1[[#This Row],[MES]])&lt;=9,"Q3",TRUE,"Q4")</f>
        <v>Q2</v>
      </c>
      <c r="AN3532" s="15" t="str">
        <f>+IFERROR(VLOOKUP(Tabla1[[#This Row],[CUENTA]],CTAS[],2,0),"OTROS")</f>
        <v>OTROS</v>
      </c>
      <c r="AP3532" s="15" t="str">
        <f>+IFERROR(VLOOKUP(Tabla1[[#This Row],[EMPLEADO]],IS[],3,0),"OTROS")</f>
        <v>OTROS</v>
      </c>
      <c r="AQ3532" s="15" t="str">
        <f>+IFERROR(VLOOKUP(Tabla1[[#This Row],[EMPLEADO]],IS[[NÓMINA]:[INGENIERO]],2,0),"OTROS")</f>
        <v>OTROS</v>
      </c>
    </row>
    <row r="3533" spans="1:43" x14ac:dyDescent="0.25">
      <c r="A3533" s="28" t="s">
        <v>10019</v>
      </c>
      <c r="B3533" s="29">
        <v>1</v>
      </c>
      <c r="C3533" s="29" t="s">
        <v>10587</v>
      </c>
      <c r="D3533" s="30" t="s">
        <v>38</v>
      </c>
      <c r="E3533" s="31" t="s">
        <v>3169</v>
      </c>
      <c r="F3533" s="31" t="s">
        <v>10588</v>
      </c>
      <c r="G3533" s="88" t="s">
        <v>10589</v>
      </c>
      <c r="H3533" s="29" t="s">
        <v>58</v>
      </c>
      <c r="I3533" s="32" t="s">
        <v>43</v>
      </c>
      <c r="J3533" s="29" t="s">
        <v>8</v>
      </c>
      <c r="K3533" s="33" t="s">
        <v>1889</v>
      </c>
      <c r="L3533" s="33" t="s">
        <v>6773</v>
      </c>
      <c r="M3533" s="29" t="s">
        <v>222</v>
      </c>
      <c r="N3533" s="29">
        <v>0</v>
      </c>
      <c r="O3533" s="29" t="s">
        <v>47</v>
      </c>
      <c r="P3533" s="33">
        <v>2680</v>
      </c>
      <c r="Q3533" s="33" t="s">
        <v>48</v>
      </c>
      <c r="R3533" s="80" t="s">
        <v>242</v>
      </c>
      <c r="S3533" s="81" t="s">
        <v>64</v>
      </c>
      <c r="T3533" s="81" t="s">
        <v>51</v>
      </c>
      <c r="U3533" s="82" t="s">
        <v>96</v>
      </c>
      <c r="V3533" s="83">
        <v>1.1000000000000001</v>
      </c>
      <c r="W3533" s="89">
        <v>1501.5000000000002</v>
      </c>
      <c r="X3533" s="85">
        <v>1</v>
      </c>
      <c r="Y3533" s="86">
        <v>1.18</v>
      </c>
      <c r="Z3533" s="82">
        <v>5</v>
      </c>
      <c r="AA3533" s="87">
        <v>0.23599999999999999</v>
      </c>
      <c r="AB3533" s="83">
        <v>0</v>
      </c>
      <c r="AC3533" s="89">
        <v>0</v>
      </c>
      <c r="AD3533" s="90">
        <v>43560</v>
      </c>
      <c r="AE3533" s="90">
        <v>43563</v>
      </c>
      <c r="AF3533" s="82">
        <v>1</v>
      </c>
      <c r="AG3533" s="84" t="s">
        <v>53</v>
      </c>
      <c r="AH3533" s="83">
        <v>0</v>
      </c>
      <c r="AI3533" s="89">
        <v>0</v>
      </c>
      <c r="AJ3533" s="89">
        <v>0</v>
      </c>
      <c r="AK3533" s="60" t="str">
        <f>+IF(Tabla1[[#This Row],[REQUEST_TY]]="SR MANTENIMIENTO CORRECTIVO", "EMERGENCIA", "OTROS")</f>
        <v>EMERGENCIA</v>
      </c>
      <c r="AL3533" s="6" t="str">
        <f>+_xlfn.IFS(Tabla1[[#This Row],[Veces obj]]&lt;=1,"0-1",Tabla1[[#This Row],[Veces obj]]&lt;=2,"1-2",Tabla1[[#This Row],[Veces obj]]&lt;=3,"2-3",TRUE,"&gt;3")</f>
        <v>0-1</v>
      </c>
      <c r="AM3533" s="60" t="str">
        <f>+_xlfn.IFS(MONTH(Tabla1[[#This Row],[MES]])&lt;=3,"Q1",MONTH(Tabla1[[#This Row],[MES]])&lt;=6,"Q2",MONTH(Tabla1[[#This Row],[MES]])&lt;=9,"Q3",TRUE,"Q4")</f>
        <v>Q2</v>
      </c>
      <c r="AN3533" s="15" t="str">
        <f>+IFERROR(VLOOKUP(Tabla1[[#This Row],[CUENTA]],CTAS[],2,0),"OTROS")</f>
        <v>OTROS</v>
      </c>
      <c r="AP3533" s="15" t="str">
        <f>+IFERROR(VLOOKUP(Tabla1[[#This Row],[EMPLEADO]],IS[],3,0),"OTROS")</f>
        <v>OTROS</v>
      </c>
      <c r="AQ3533" s="15" t="str">
        <f>+IFERROR(VLOOKUP(Tabla1[[#This Row],[EMPLEADO]],IS[[NÓMINA]:[INGENIERO]],2,0),"OTROS")</f>
        <v>OTROS</v>
      </c>
    </row>
    <row r="3534" spans="1:43" x14ac:dyDescent="0.25">
      <c r="A3534" s="28" t="s">
        <v>10019</v>
      </c>
      <c r="B3534" s="29">
        <v>1</v>
      </c>
      <c r="C3534" s="29" t="s">
        <v>10590</v>
      </c>
      <c r="D3534" s="30" t="s">
        <v>38</v>
      </c>
      <c r="E3534" s="31" t="s">
        <v>725</v>
      </c>
      <c r="F3534" s="31" t="s">
        <v>10591</v>
      </c>
      <c r="G3534" s="88" t="s">
        <v>1614</v>
      </c>
      <c r="H3534" s="29" t="s">
        <v>79</v>
      </c>
      <c r="I3534" s="32" t="s">
        <v>43</v>
      </c>
      <c r="J3534" s="29" t="s">
        <v>8</v>
      </c>
      <c r="K3534" s="33" t="s">
        <v>59</v>
      </c>
      <c r="L3534" s="33" t="s">
        <v>1430</v>
      </c>
      <c r="M3534" s="29" t="s">
        <v>1615</v>
      </c>
      <c r="N3534" s="29">
        <v>0</v>
      </c>
      <c r="O3534" s="29" t="s">
        <v>47</v>
      </c>
      <c r="P3534" s="33">
        <v>60</v>
      </c>
      <c r="Q3534" s="33" t="s">
        <v>82</v>
      </c>
      <c r="R3534" s="80" t="s">
        <v>223</v>
      </c>
      <c r="S3534" s="81" t="s">
        <v>139</v>
      </c>
      <c r="T3534" s="81" t="s">
        <v>51</v>
      </c>
      <c r="U3534" s="82" t="s">
        <v>140</v>
      </c>
      <c r="V3534" s="83">
        <v>1.1000000000000001</v>
      </c>
      <c r="W3534" s="89">
        <v>1730.3000000000004</v>
      </c>
      <c r="X3534" s="85">
        <v>1</v>
      </c>
      <c r="Y3534" s="86">
        <v>0</v>
      </c>
      <c r="Z3534" s="82">
        <v>4</v>
      </c>
      <c r="AA3534" s="87">
        <v>0</v>
      </c>
      <c r="AB3534" s="83">
        <v>0</v>
      </c>
      <c r="AC3534" s="89">
        <v>0</v>
      </c>
      <c r="AD3534" s="90">
        <v>43563</v>
      </c>
      <c r="AE3534" s="90">
        <v>43563</v>
      </c>
      <c r="AF3534" s="82">
        <v>0</v>
      </c>
      <c r="AG3534" s="84" t="s">
        <v>53</v>
      </c>
      <c r="AH3534" s="83">
        <v>0</v>
      </c>
      <c r="AI3534" s="89">
        <v>0</v>
      </c>
      <c r="AJ3534" s="89">
        <v>0</v>
      </c>
      <c r="AK3534" s="60" t="str">
        <f>+IF(Tabla1[[#This Row],[REQUEST_TY]]="SR MANTENIMIENTO CORRECTIVO", "EMERGENCIA", "OTROS")</f>
        <v>EMERGENCIA</v>
      </c>
      <c r="AL3534" s="6" t="str">
        <f>+_xlfn.IFS(Tabla1[[#This Row],[Veces obj]]&lt;=1,"0-1",Tabla1[[#This Row],[Veces obj]]&lt;=2,"1-2",Tabla1[[#This Row],[Veces obj]]&lt;=3,"2-3",TRUE,"&gt;3")</f>
        <v>0-1</v>
      </c>
      <c r="AM3534" s="60" t="str">
        <f>+_xlfn.IFS(MONTH(Tabla1[[#This Row],[MES]])&lt;=3,"Q1",MONTH(Tabla1[[#This Row],[MES]])&lt;=6,"Q2",MONTH(Tabla1[[#This Row],[MES]])&lt;=9,"Q3",TRUE,"Q4")</f>
        <v>Q2</v>
      </c>
      <c r="AN3534" s="15" t="str">
        <f>+IFERROR(VLOOKUP(Tabla1[[#This Row],[CUENTA]],CTAS[],2,0),"OTROS")</f>
        <v>OTROS</v>
      </c>
      <c r="AP3534" s="15" t="str">
        <f>+IFERROR(VLOOKUP(Tabla1[[#This Row],[EMPLEADO]],IS[],3,0),"OTROS")</f>
        <v>OTROS</v>
      </c>
      <c r="AQ3534" s="15" t="str">
        <f>+IFERROR(VLOOKUP(Tabla1[[#This Row],[EMPLEADO]],IS[[NÓMINA]:[INGENIERO]],2,0),"OTROS")</f>
        <v>OTROS</v>
      </c>
    </row>
    <row r="3535" spans="1:43" x14ac:dyDescent="0.25">
      <c r="A3535" s="28" t="s">
        <v>10019</v>
      </c>
      <c r="B3535" s="29">
        <v>1</v>
      </c>
      <c r="C3535" s="29" t="s">
        <v>10592</v>
      </c>
      <c r="D3535" s="30" t="s">
        <v>38</v>
      </c>
      <c r="E3535" s="31" t="s">
        <v>332</v>
      </c>
      <c r="F3535" s="31" t="s">
        <v>10593</v>
      </c>
      <c r="G3535" s="88" t="s">
        <v>3240</v>
      </c>
      <c r="H3535" s="29" t="s">
        <v>915</v>
      </c>
      <c r="I3535" s="32" t="s">
        <v>43</v>
      </c>
      <c r="J3535" s="29" t="s">
        <v>8</v>
      </c>
      <c r="K3535" s="33" t="s">
        <v>59</v>
      </c>
      <c r="L3535" s="33" t="s">
        <v>3186</v>
      </c>
      <c r="M3535" s="29" t="s">
        <v>1071</v>
      </c>
      <c r="N3535" s="29">
        <v>0</v>
      </c>
      <c r="O3535" s="29" t="s">
        <v>47</v>
      </c>
      <c r="P3535" s="33">
        <v>50</v>
      </c>
      <c r="Q3535" s="33" t="s">
        <v>82</v>
      </c>
      <c r="R3535" s="80" t="s">
        <v>317</v>
      </c>
      <c r="S3535" s="81" t="s">
        <v>318</v>
      </c>
      <c r="T3535" s="81" t="s">
        <v>51</v>
      </c>
      <c r="U3535" s="82" t="s">
        <v>140</v>
      </c>
      <c r="V3535" s="83">
        <v>1.1000000000000001</v>
      </c>
      <c r="W3535" s="89">
        <v>1730.3000000000004</v>
      </c>
      <c r="X3535" s="85">
        <v>1</v>
      </c>
      <c r="Y3535" s="86">
        <v>4</v>
      </c>
      <c r="Z3535" s="82">
        <v>4</v>
      </c>
      <c r="AA3535" s="87">
        <v>1</v>
      </c>
      <c r="AB3535" s="83">
        <v>0</v>
      </c>
      <c r="AC3535" s="89">
        <v>0</v>
      </c>
      <c r="AD3535" s="90">
        <v>43563</v>
      </c>
      <c r="AE3535" s="90">
        <v>43563</v>
      </c>
      <c r="AF3535" s="82">
        <v>0</v>
      </c>
      <c r="AG3535" s="84" t="s">
        <v>53</v>
      </c>
      <c r="AH3535" s="83">
        <v>0</v>
      </c>
      <c r="AI3535" s="89">
        <v>0</v>
      </c>
      <c r="AJ3535" s="89">
        <v>0</v>
      </c>
      <c r="AK3535" s="60" t="str">
        <f>+IF(Tabla1[[#This Row],[REQUEST_TY]]="SR MANTENIMIENTO CORRECTIVO", "EMERGENCIA", "OTROS")</f>
        <v>EMERGENCIA</v>
      </c>
      <c r="AL3535" s="6" t="str">
        <f>+_xlfn.IFS(Tabla1[[#This Row],[Veces obj]]&lt;=1,"0-1",Tabla1[[#This Row],[Veces obj]]&lt;=2,"1-2",Tabla1[[#This Row],[Veces obj]]&lt;=3,"2-3",TRUE,"&gt;3")</f>
        <v>0-1</v>
      </c>
      <c r="AM3535" s="60" t="str">
        <f>+_xlfn.IFS(MONTH(Tabla1[[#This Row],[MES]])&lt;=3,"Q1",MONTH(Tabla1[[#This Row],[MES]])&lt;=6,"Q2",MONTH(Tabla1[[#This Row],[MES]])&lt;=9,"Q3",TRUE,"Q4")</f>
        <v>Q2</v>
      </c>
      <c r="AN3535" s="15" t="str">
        <f>+IFERROR(VLOOKUP(Tabla1[[#This Row],[CUENTA]],CTAS[],2,0),"OTROS")</f>
        <v>OTROS</v>
      </c>
      <c r="AP3535" s="15" t="str">
        <f>+IFERROR(VLOOKUP(Tabla1[[#This Row],[EMPLEADO]],IS[],3,0),"OTROS")</f>
        <v>OTROS</v>
      </c>
      <c r="AQ3535" s="15" t="str">
        <f>+IFERROR(VLOOKUP(Tabla1[[#This Row],[EMPLEADO]],IS[[NÓMINA]:[INGENIERO]],2,0),"OTROS")</f>
        <v>OTROS</v>
      </c>
    </row>
    <row r="3536" spans="1:43" x14ac:dyDescent="0.25">
      <c r="A3536" s="28" t="s">
        <v>10019</v>
      </c>
      <c r="B3536" s="29">
        <v>1</v>
      </c>
      <c r="C3536" s="29" t="s">
        <v>10594</v>
      </c>
      <c r="D3536" s="30" t="s">
        <v>38</v>
      </c>
      <c r="E3536" s="31" t="s">
        <v>725</v>
      </c>
      <c r="F3536" s="31" t="s">
        <v>10595</v>
      </c>
      <c r="G3536" s="88" t="s">
        <v>9592</v>
      </c>
      <c r="H3536" s="29" t="s">
        <v>58</v>
      </c>
      <c r="I3536" s="32" t="s">
        <v>43</v>
      </c>
      <c r="J3536" s="29" t="s">
        <v>8</v>
      </c>
      <c r="K3536" s="33" t="s">
        <v>59</v>
      </c>
      <c r="L3536" s="33" t="s">
        <v>1598</v>
      </c>
      <c r="M3536" s="29" t="s">
        <v>222</v>
      </c>
      <c r="N3536" s="29">
        <v>0</v>
      </c>
      <c r="O3536" s="29" t="s">
        <v>47</v>
      </c>
      <c r="P3536" s="33">
        <v>12</v>
      </c>
      <c r="Q3536" s="33" t="s">
        <v>194</v>
      </c>
      <c r="R3536" s="80" t="s">
        <v>223</v>
      </c>
      <c r="S3536" s="81" t="s">
        <v>139</v>
      </c>
      <c r="T3536" s="81" t="s">
        <v>51</v>
      </c>
      <c r="U3536" s="82" t="s">
        <v>224</v>
      </c>
      <c r="V3536" s="83">
        <v>0.8</v>
      </c>
      <c r="W3536" s="89">
        <v>1258.4000000000003</v>
      </c>
      <c r="X3536" s="85">
        <v>1</v>
      </c>
      <c r="Y3536" s="86">
        <v>1.42</v>
      </c>
      <c r="Z3536" s="82">
        <v>4</v>
      </c>
      <c r="AA3536" s="87">
        <v>0.35499999999999998</v>
      </c>
      <c r="AB3536" s="83">
        <v>0</v>
      </c>
      <c r="AC3536" s="89">
        <v>0</v>
      </c>
      <c r="AD3536" s="90">
        <v>43563</v>
      </c>
      <c r="AE3536" s="90">
        <v>43563</v>
      </c>
      <c r="AF3536" s="82">
        <v>0</v>
      </c>
      <c r="AG3536" s="84" t="s">
        <v>53</v>
      </c>
      <c r="AH3536" s="83">
        <v>0</v>
      </c>
      <c r="AI3536" s="89">
        <v>0</v>
      </c>
      <c r="AJ3536" s="89">
        <v>0</v>
      </c>
      <c r="AK3536" s="60" t="str">
        <f>+IF(Tabla1[[#This Row],[REQUEST_TY]]="SR MANTENIMIENTO CORRECTIVO", "EMERGENCIA", "OTROS")</f>
        <v>EMERGENCIA</v>
      </c>
      <c r="AL3536" s="6" t="str">
        <f>+_xlfn.IFS(Tabla1[[#This Row],[Veces obj]]&lt;=1,"0-1",Tabla1[[#This Row],[Veces obj]]&lt;=2,"1-2",Tabla1[[#This Row],[Veces obj]]&lt;=3,"2-3",TRUE,"&gt;3")</f>
        <v>0-1</v>
      </c>
      <c r="AM3536" s="60" t="str">
        <f>+_xlfn.IFS(MONTH(Tabla1[[#This Row],[MES]])&lt;=3,"Q1",MONTH(Tabla1[[#This Row],[MES]])&lt;=6,"Q2",MONTH(Tabla1[[#This Row],[MES]])&lt;=9,"Q3",TRUE,"Q4")</f>
        <v>Q2</v>
      </c>
      <c r="AN3536" s="15" t="str">
        <f>+IFERROR(VLOOKUP(Tabla1[[#This Row],[CUENTA]],CTAS[],2,0),"OTROS")</f>
        <v>OTROS</v>
      </c>
      <c r="AP3536" s="15" t="str">
        <f>+IFERROR(VLOOKUP(Tabla1[[#This Row],[EMPLEADO]],IS[],3,0),"OTROS")</f>
        <v>OTROS</v>
      </c>
      <c r="AQ3536" s="15" t="str">
        <f>+IFERROR(VLOOKUP(Tabla1[[#This Row],[EMPLEADO]],IS[[NÓMINA]:[INGENIERO]],2,0),"OTROS")</f>
        <v>OTROS</v>
      </c>
    </row>
    <row r="3537" spans="1:43" x14ac:dyDescent="0.25">
      <c r="A3537" s="28" t="s">
        <v>10019</v>
      </c>
      <c r="B3537" s="29">
        <v>1</v>
      </c>
      <c r="C3537" s="29" t="s">
        <v>10596</v>
      </c>
      <c r="D3537" s="30" t="s">
        <v>38</v>
      </c>
      <c r="E3537" s="31" t="s">
        <v>89</v>
      </c>
      <c r="F3537" s="31" t="s">
        <v>10597</v>
      </c>
      <c r="G3537" s="88" t="s">
        <v>6761</v>
      </c>
      <c r="H3537" s="29" t="s">
        <v>150</v>
      </c>
      <c r="I3537" s="32" t="s">
        <v>43</v>
      </c>
      <c r="J3537" s="29" t="s">
        <v>8</v>
      </c>
      <c r="K3537" s="33" t="s">
        <v>151</v>
      </c>
      <c r="L3537" s="33" t="s">
        <v>185</v>
      </c>
      <c r="M3537" s="29" t="s">
        <v>73</v>
      </c>
      <c r="N3537" s="29">
        <v>0</v>
      </c>
      <c r="O3537" s="29" t="s">
        <v>47</v>
      </c>
      <c r="P3537" s="33">
        <v>3</v>
      </c>
      <c r="Q3537" s="33" t="s">
        <v>388</v>
      </c>
      <c r="R3537" s="80" t="s">
        <v>95</v>
      </c>
      <c r="S3537" s="81" t="s">
        <v>64</v>
      </c>
      <c r="T3537" s="81" t="s">
        <v>51</v>
      </c>
      <c r="U3537" s="82" t="s">
        <v>389</v>
      </c>
      <c r="V3537" s="83">
        <v>0</v>
      </c>
      <c r="W3537" s="89">
        <v>0</v>
      </c>
      <c r="X3537" s="85">
        <v>1</v>
      </c>
      <c r="Y3537" s="86">
        <v>1.6</v>
      </c>
      <c r="Z3537" s="82">
        <v>5</v>
      </c>
      <c r="AA3537" s="87">
        <v>0.32</v>
      </c>
      <c r="AB3537" s="83">
        <v>0</v>
      </c>
      <c r="AC3537" s="89">
        <v>0</v>
      </c>
      <c r="AD3537" s="90">
        <v>43563</v>
      </c>
      <c r="AE3537" s="90">
        <v>43563</v>
      </c>
      <c r="AF3537" s="82">
        <v>0</v>
      </c>
      <c r="AG3537" s="84" t="s">
        <v>53</v>
      </c>
      <c r="AH3537" s="83">
        <v>0</v>
      </c>
      <c r="AI3537" s="89">
        <v>0</v>
      </c>
      <c r="AJ3537" s="89">
        <v>0</v>
      </c>
      <c r="AK3537" s="60" t="str">
        <f>+IF(Tabla1[[#This Row],[REQUEST_TY]]="SR MANTENIMIENTO CORRECTIVO", "EMERGENCIA", "OTROS")</f>
        <v>EMERGENCIA</v>
      </c>
      <c r="AL3537" s="6" t="str">
        <f>+_xlfn.IFS(Tabla1[[#This Row],[Veces obj]]&lt;=1,"0-1",Tabla1[[#This Row],[Veces obj]]&lt;=2,"1-2",Tabla1[[#This Row],[Veces obj]]&lt;=3,"2-3",TRUE,"&gt;3")</f>
        <v>0-1</v>
      </c>
      <c r="AM3537" s="60" t="str">
        <f>+_xlfn.IFS(MONTH(Tabla1[[#This Row],[MES]])&lt;=3,"Q1",MONTH(Tabla1[[#This Row],[MES]])&lt;=6,"Q2",MONTH(Tabla1[[#This Row],[MES]])&lt;=9,"Q3",TRUE,"Q4")</f>
        <v>Q2</v>
      </c>
      <c r="AN3537" s="15" t="str">
        <f>+IFERROR(VLOOKUP(Tabla1[[#This Row],[CUENTA]],CTAS[],2,0),"OTROS")</f>
        <v>HONEYWELL</v>
      </c>
      <c r="AP3537" s="15" t="str">
        <f>+IFERROR(VLOOKUP(Tabla1[[#This Row],[EMPLEADO]],IS[],3,0),"OTROS")</f>
        <v>JUAREZ</v>
      </c>
      <c r="AQ3537" s="15" t="str">
        <f>+IFERROR(VLOOKUP(Tabla1[[#This Row],[EMPLEADO]],IS[[NÓMINA]:[INGENIERO]],2,0),"OTROS")</f>
        <v>CARLOS MONTOYA</v>
      </c>
    </row>
    <row r="3538" spans="1:43" x14ac:dyDescent="0.25">
      <c r="A3538" s="28" t="s">
        <v>10019</v>
      </c>
      <c r="B3538" s="29">
        <v>1</v>
      </c>
      <c r="C3538" s="29" t="s">
        <v>10598</v>
      </c>
      <c r="D3538" s="30" t="s">
        <v>38</v>
      </c>
      <c r="E3538" s="31" t="s">
        <v>993</v>
      </c>
      <c r="F3538" s="31" t="s">
        <v>10599</v>
      </c>
      <c r="G3538" s="88" t="s">
        <v>10600</v>
      </c>
      <c r="H3538" s="29" t="s">
        <v>592</v>
      </c>
      <c r="I3538" s="32" t="s">
        <v>43</v>
      </c>
      <c r="J3538" s="29" t="s">
        <v>8</v>
      </c>
      <c r="K3538" s="33" t="s">
        <v>2881</v>
      </c>
      <c r="L3538" s="33" t="s">
        <v>2882</v>
      </c>
      <c r="M3538" s="29" t="s">
        <v>165</v>
      </c>
      <c r="N3538" s="29">
        <v>0</v>
      </c>
      <c r="O3538" s="29" t="s">
        <v>47</v>
      </c>
      <c r="P3538" s="33">
        <v>325</v>
      </c>
      <c r="Q3538" s="33" t="s">
        <v>48</v>
      </c>
      <c r="R3538" s="80" t="s">
        <v>235</v>
      </c>
      <c r="S3538" s="81" t="s">
        <v>50</v>
      </c>
      <c r="T3538" s="81" t="s">
        <v>51</v>
      </c>
      <c r="U3538" s="82" t="s">
        <v>52</v>
      </c>
      <c r="V3538" s="83">
        <v>1.05</v>
      </c>
      <c r="W3538" s="89">
        <v>750.75000000000011</v>
      </c>
      <c r="X3538" s="85">
        <v>1</v>
      </c>
      <c r="Y3538" s="86">
        <v>0.37</v>
      </c>
      <c r="Z3538" s="82">
        <v>5</v>
      </c>
      <c r="AA3538" s="87">
        <v>7.3999999999999996E-2</v>
      </c>
      <c r="AB3538" s="83">
        <v>0</v>
      </c>
      <c r="AC3538" s="89">
        <v>0</v>
      </c>
      <c r="AD3538" s="90">
        <v>43563</v>
      </c>
      <c r="AE3538" s="90">
        <v>43563</v>
      </c>
      <c r="AF3538" s="82">
        <v>0</v>
      </c>
      <c r="AG3538" s="84" t="s">
        <v>53</v>
      </c>
      <c r="AH3538" s="83">
        <v>0</v>
      </c>
      <c r="AI3538" s="89">
        <v>0</v>
      </c>
      <c r="AJ3538" s="89">
        <v>0</v>
      </c>
      <c r="AK3538" s="60" t="str">
        <f>+IF(Tabla1[[#This Row],[REQUEST_TY]]="SR MANTENIMIENTO CORRECTIVO", "EMERGENCIA", "OTROS")</f>
        <v>EMERGENCIA</v>
      </c>
      <c r="AL3538" s="6" t="str">
        <f>+_xlfn.IFS(Tabla1[[#This Row],[Veces obj]]&lt;=1,"0-1",Tabla1[[#This Row],[Veces obj]]&lt;=2,"1-2",Tabla1[[#This Row],[Veces obj]]&lt;=3,"2-3",TRUE,"&gt;3")</f>
        <v>0-1</v>
      </c>
      <c r="AM3538" s="60" t="str">
        <f>+_xlfn.IFS(MONTH(Tabla1[[#This Row],[MES]])&lt;=3,"Q1",MONTH(Tabla1[[#This Row],[MES]])&lt;=6,"Q2",MONTH(Tabla1[[#This Row],[MES]])&lt;=9,"Q3",TRUE,"Q4")</f>
        <v>Q2</v>
      </c>
      <c r="AN3538" s="15" t="str">
        <f>+IFERROR(VLOOKUP(Tabla1[[#This Row],[CUENTA]],CTAS[],2,0),"OTROS")</f>
        <v>OTROS</v>
      </c>
      <c r="AP3538" s="15" t="str">
        <f>+IFERROR(VLOOKUP(Tabla1[[#This Row],[EMPLEADO]],IS[],3,0),"OTROS")</f>
        <v>CHIHUAHUA</v>
      </c>
      <c r="AQ3538" s="15" t="str">
        <f>+IFERROR(VLOOKUP(Tabla1[[#This Row],[EMPLEADO]],IS[[NÓMINA]:[INGENIERO]],2,0),"OTROS")</f>
        <v>VICTOR MENDEZ</v>
      </c>
    </row>
    <row r="3539" spans="1:43" x14ac:dyDescent="0.25">
      <c r="A3539" s="28" t="s">
        <v>10019</v>
      </c>
      <c r="B3539" s="29">
        <v>1</v>
      </c>
      <c r="C3539" s="29" t="s">
        <v>10601</v>
      </c>
      <c r="D3539" s="30" t="s">
        <v>38</v>
      </c>
      <c r="E3539" s="31" t="s">
        <v>39</v>
      </c>
      <c r="F3539" s="31" t="s">
        <v>10602</v>
      </c>
      <c r="G3539" s="88" t="s">
        <v>10603</v>
      </c>
      <c r="H3539" s="29" t="s">
        <v>42</v>
      </c>
      <c r="I3539" s="32" t="s">
        <v>43</v>
      </c>
      <c r="J3539" s="29" t="s">
        <v>8</v>
      </c>
      <c r="K3539" s="33" t="s">
        <v>44</v>
      </c>
      <c r="L3539" s="33" t="s">
        <v>10604</v>
      </c>
      <c r="M3539" s="29" t="s">
        <v>2634</v>
      </c>
      <c r="N3539" s="29">
        <v>1</v>
      </c>
      <c r="O3539" s="29" t="s">
        <v>47</v>
      </c>
      <c r="P3539" s="33">
        <v>2685</v>
      </c>
      <c r="Q3539" s="33" t="s">
        <v>48</v>
      </c>
      <c r="R3539" s="80" t="s">
        <v>49</v>
      </c>
      <c r="S3539" s="81" t="s">
        <v>50</v>
      </c>
      <c r="T3539" s="81" t="s">
        <v>51</v>
      </c>
      <c r="U3539" s="82" t="s">
        <v>52</v>
      </c>
      <c r="V3539" s="83">
        <v>1.05</v>
      </c>
      <c r="W3539" s="89">
        <v>0</v>
      </c>
      <c r="X3539" s="85">
        <v>1</v>
      </c>
      <c r="Y3539" s="86">
        <v>0.52</v>
      </c>
      <c r="Z3539" s="82">
        <v>5</v>
      </c>
      <c r="AA3539" s="87">
        <v>0.10400000000000001</v>
      </c>
      <c r="AB3539" s="83">
        <v>0</v>
      </c>
      <c r="AC3539" s="89">
        <v>0</v>
      </c>
      <c r="AD3539" s="90">
        <v>43563</v>
      </c>
      <c r="AE3539" s="90">
        <v>43563</v>
      </c>
      <c r="AF3539" s="82">
        <v>0</v>
      </c>
      <c r="AG3539" s="84" t="s">
        <v>53</v>
      </c>
      <c r="AH3539" s="83">
        <v>0</v>
      </c>
      <c r="AI3539" s="89">
        <v>0</v>
      </c>
      <c r="AJ3539" s="89">
        <v>0</v>
      </c>
      <c r="AK3539" s="60" t="str">
        <f>+IF(Tabla1[[#This Row],[REQUEST_TY]]="SR MANTENIMIENTO CORRECTIVO", "EMERGENCIA", "OTROS")</f>
        <v>EMERGENCIA</v>
      </c>
      <c r="AL3539" s="6" t="str">
        <f>+_xlfn.IFS(Tabla1[[#This Row],[Veces obj]]&lt;=1,"0-1",Tabla1[[#This Row],[Veces obj]]&lt;=2,"1-2",Tabla1[[#This Row],[Veces obj]]&lt;=3,"2-3",TRUE,"&gt;3")</f>
        <v>0-1</v>
      </c>
      <c r="AM3539" s="60" t="str">
        <f>+_xlfn.IFS(MONTH(Tabla1[[#This Row],[MES]])&lt;=3,"Q1",MONTH(Tabla1[[#This Row],[MES]])&lt;=6,"Q2",MONTH(Tabla1[[#This Row],[MES]])&lt;=9,"Q3",TRUE,"Q4")</f>
        <v>Q2</v>
      </c>
      <c r="AN3539" s="15" t="str">
        <f>+IFERROR(VLOOKUP(Tabla1[[#This Row],[CUENTA]],CTAS[],2,0),"OTROS")</f>
        <v>OTROS</v>
      </c>
      <c r="AP3539" s="15" t="str">
        <f>+IFERROR(VLOOKUP(Tabla1[[#This Row],[EMPLEADO]],IS[],3,0),"OTROS")</f>
        <v>OTROS</v>
      </c>
      <c r="AQ3539" s="15" t="str">
        <f>+IFERROR(VLOOKUP(Tabla1[[#This Row],[EMPLEADO]],IS[[NÓMINA]:[INGENIERO]],2,0),"OTROS")</f>
        <v>OTROS</v>
      </c>
    </row>
    <row r="3540" spans="1:43" x14ac:dyDescent="0.25">
      <c r="A3540" s="28" t="s">
        <v>10019</v>
      </c>
      <c r="B3540" s="29">
        <v>1</v>
      </c>
      <c r="C3540" s="29" t="s">
        <v>10605</v>
      </c>
      <c r="D3540" s="30" t="s">
        <v>38</v>
      </c>
      <c r="E3540" s="31" t="s">
        <v>176</v>
      </c>
      <c r="F3540" s="31" t="s">
        <v>10606</v>
      </c>
      <c r="G3540" s="88" t="s">
        <v>10473</v>
      </c>
      <c r="H3540" s="29" t="s">
        <v>691</v>
      </c>
      <c r="I3540" s="32" t="s">
        <v>43</v>
      </c>
      <c r="J3540" s="29" t="s">
        <v>8</v>
      </c>
      <c r="K3540" s="33" t="s">
        <v>179</v>
      </c>
      <c r="L3540" s="33" t="s">
        <v>639</v>
      </c>
      <c r="M3540" s="29" t="s">
        <v>640</v>
      </c>
      <c r="N3540" s="29">
        <v>0</v>
      </c>
      <c r="O3540" s="29" t="s">
        <v>47</v>
      </c>
      <c r="P3540" s="33">
        <v>1</v>
      </c>
      <c r="Q3540" s="33" t="s">
        <v>388</v>
      </c>
      <c r="R3540" s="80" t="s">
        <v>49</v>
      </c>
      <c r="S3540" s="81" t="s">
        <v>50</v>
      </c>
      <c r="T3540" s="81" t="s">
        <v>51</v>
      </c>
      <c r="U3540" s="82" t="s">
        <v>641</v>
      </c>
      <c r="V3540" s="83">
        <v>0</v>
      </c>
      <c r="W3540" s="89">
        <v>0</v>
      </c>
      <c r="X3540" s="85">
        <v>1</v>
      </c>
      <c r="Y3540" s="86">
        <v>7.73</v>
      </c>
      <c r="Z3540" s="82">
        <v>5</v>
      </c>
      <c r="AA3540" s="87">
        <v>1.546</v>
      </c>
      <c r="AB3540" s="83">
        <v>0.13650000000000001</v>
      </c>
      <c r="AC3540" s="89">
        <v>-97.597500000000025</v>
      </c>
      <c r="AD3540" s="90">
        <v>43563</v>
      </c>
      <c r="AE3540" s="90">
        <v>43563</v>
      </c>
      <c r="AF3540" s="82">
        <v>0</v>
      </c>
      <c r="AG3540" s="84" t="s">
        <v>53</v>
      </c>
      <c r="AH3540" s="83">
        <v>0</v>
      </c>
      <c r="AI3540" s="89">
        <v>0</v>
      </c>
      <c r="AJ3540" s="89">
        <v>0</v>
      </c>
      <c r="AK3540" s="60" t="str">
        <f>+IF(Tabla1[[#This Row],[REQUEST_TY]]="SR MANTENIMIENTO CORRECTIVO", "EMERGENCIA", "OTROS")</f>
        <v>EMERGENCIA</v>
      </c>
      <c r="AL3540" s="6" t="str">
        <f>+_xlfn.IFS(Tabla1[[#This Row],[Veces obj]]&lt;=1,"0-1",Tabla1[[#This Row],[Veces obj]]&lt;=2,"1-2",Tabla1[[#This Row],[Veces obj]]&lt;=3,"2-3",TRUE,"&gt;3")</f>
        <v>1-2</v>
      </c>
      <c r="AM3540" s="60" t="str">
        <f>+_xlfn.IFS(MONTH(Tabla1[[#This Row],[MES]])&lt;=3,"Q1",MONTH(Tabla1[[#This Row],[MES]])&lt;=6,"Q2",MONTH(Tabla1[[#This Row],[MES]])&lt;=9,"Q3",TRUE,"Q4")</f>
        <v>Q2</v>
      </c>
      <c r="AN3540" s="15" t="str">
        <f>+IFERROR(VLOOKUP(Tabla1[[#This Row],[CUENTA]],CTAS[],2,0),"OTROS")</f>
        <v>OTROS</v>
      </c>
      <c r="AP3540" s="15" t="str">
        <f>+IFERROR(VLOOKUP(Tabla1[[#This Row],[EMPLEADO]],IS[],3,0),"OTROS")</f>
        <v>OTROS</v>
      </c>
      <c r="AQ3540" s="15" t="str">
        <f>+IFERROR(VLOOKUP(Tabla1[[#This Row],[EMPLEADO]],IS[[NÓMINA]:[INGENIERO]],2,0),"OTROS")</f>
        <v>OTROS</v>
      </c>
    </row>
    <row r="3541" spans="1:43" x14ac:dyDescent="0.25">
      <c r="A3541" s="28" t="s">
        <v>10019</v>
      </c>
      <c r="B3541" s="29">
        <v>1</v>
      </c>
      <c r="C3541" s="29" t="s">
        <v>10607</v>
      </c>
      <c r="D3541" s="30" t="s">
        <v>3370</v>
      </c>
      <c r="E3541" s="31" t="s">
        <v>3897</v>
      </c>
      <c r="F3541" s="31" t="s">
        <v>9450</v>
      </c>
      <c r="G3541" s="88" t="s">
        <v>10608</v>
      </c>
      <c r="H3541" s="29" t="s">
        <v>409</v>
      </c>
      <c r="I3541" s="32" t="s">
        <v>43</v>
      </c>
      <c r="J3541" s="29" t="s">
        <v>8</v>
      </c>
      <c r="K3541" s="33" t="s">
        <v>71</v>
      </c>
      <c r="L3541" s="33" t="s">
        <v>2654</v>
      </c>
      <c r="M3541" s="29" t="s">
        <v>411</v>
      </c>
      <c r="N3541" s="29">
        <v>0</v>
      </c>
      <c r="O3541" s="29" t="s">
        <v>47</v>
      </c>
      <c r="P3541" s="33" t="s">
        <v>822</v>
      </c>
      <c r="Q3541" s="33" t="s">
        <v>48</v>
      </c>
      <c r="R3541" s="80" t="s">
        <v>153</v>
      </c>
      <c r="S3541" s="81" t="s">
        <v>50</v>
      </c>
      <c r="T3541" s="81" t="s">
        <v>51</v>
      </c>
      <c r="U3541" s="82" t="s">
        <v>52</v>
      </c>
      <c r="V3541" s="83">
        <v>1</v>
      </c>
      <c r="W3541" s="89">
        <v>1072.5000000000002</v>
      </c>
      <c r="X3541" s="85">
        <v>0</v>
      </c>
      <c r="Y3541" s="86">
        <v>5</v>
      </c>
      <c r="Z3541" s="82">
        <v>5</v>
      </c>
      <c r="AA3541" s="87">
        <v>1</v>
      </c>
      <c r="AB3541" s="83">
        <v>0</v>
      </c>
      <c r="AC3541" s="89">
        <v>0</v>
      </c>
      <c r="AD3541" s="90">
        <v>43545</v>
      </c>
      <c r="AE3541" s="90">
        <v>43563</v>
      </c>
      <c r="AF3541" s="82">
        <v>12</v>
      </c>
      <c r="AG3541" s="84" t="s">
        <v>3826</v>
      </c>
      <c r="AH3541" s="83">
        <v>0</v>
      </c>
      <c r="AI3541" s="89">
        <v>0</v>
      </c>
      <c r="AJ3541" s="89">
        <v>0</v>
      </c>
      <c r="AK3541" s="60" t="str">
        <f>+IF(Tabla1[[#This Row],[REQUEST_TY]]="SR MANTENIMIENTO CORRECTIVO", "EMERGENCIA", "OTROS")</f>
        <v>OTROS</v>
      </c>
      <c r="AL3541" s="6" t="str">
        <f>+_xlfn.IFS(Tabla1[[#This Row],[Veces obj]]&lt;=1,"0-1",Tabla1[[#This Row],[Veces obj]]&lt;=2,"1-2",Tabla1[[#This Row],[Veces obj]]&lt;=3,"2-3",TRUE,"&gt;3")</f>
        <v>0-1</v>
      </c>
      <c r="AM3541" s="60" t="str">
        <f>+_xlfn.IFS(MONTH(Tabla1[[#This Row],[MES]])&lt;=3,"Q1",MONTH(Tabla1[[#This Row],[MES]])&lt;=6,"Q2",MONTH(Tabla1[[#This Row],[MES]])&lt;=9,"Q3",TRUE,"Q4")</f>
        <v>Q2</v>
      </c>
      <c r="AN3541" s="15" t="str">
        <f>+IFERROR(VLOOKUP(Tabla1[[#This Row],[CUENTA]],CTAS[],2,0),"OTROS")</f>
        <v>OTROS</v>
      </c>
      <c r="AP3541" s="15" t="str">
        <f>+IFERROR(VLOOKUP(Tabla1[[#This Row],[EMPLEADO]],IS[],3,0),"OTROS")</f>
        <v>OTROS</v>
      </c>
      <c r="AQ3541" s="15" t="str">
        <f>+IFERROR(VLOOKUP(Tabla1[[#This Row],[EMPLEADO]],IS[[NÓMINA]:[INGENIERO]],2,0),"OTROS")</f>
        <v>OTROS</v>
      </c>
    </row>
    <row r="3542" spans="1:43" x14ac:dyDescent="0.25">
      <c r="A3542" s="28" t="s">
        <v>10019</v>
      </c>
      <c r="B3542" s="29">
        <v>1</v>
      </c>
      <c r="C3542" s="29" t="s">
        <v>10609</v>
      </c>
      <c r="D3542" s="30" t="s">
        <v>38</v>
      </c>
      <c r="E3542" s="31" t="s">
        <v>98</v>
      </c>
      <c r="F3542" s="31" t="s">
        <v>10610</v>
      </c>
      <c r="G3542" s="88" t="s">
        <v>1499</v>
      </c>
      <c r="H3542" s="29" t="s">
        <v>58</v>
      </c>
      <c r="I3542" s="32" t="s">
        <v>43</v>
      </c>
      <c r="J3542" s="29" t="s">
        <v>8</v>
      </c>
      <c r="K3542" s="33" t="s">
        <v>102</v>
      </c>
      <c r="L3542" s="33" t="s">
        <v>1500</v>
      </c>
      <c r="M3542" s="29" t="s">
        <v>1501</v>
      </c>
      <c r="N3542" s="29">
        <v>0</v>
      </c>
      <c r="O3542" s="29" t="s">
        <v>47</v>
      </c>
      <c r="P3542" s="33">
        <v>40</v>
      </c>
      <c r="Q3542" s="33" t="s">
        <v>82</v>
      </c>
      <c r="R3542" s="80" t="s">
        <v>63</v>
      </c>
      <c r="S3542" s="81" t="s">
        <v>64</v>
      </c>
      <c r="T3542" s="81" t="s">
        <v>51</v>
      </c>
      <c r="U3542" s="82" t="s">
        <v>83</v>
      </c>
      <c r="V3542" s="83">
        <v>1.05</v>
      </c>
      <c r="W3542" s="89">
        <v>1433.25</v>
      </c>
      <c r="X3542" s="85">
        <v>1</v>
      </c>
      <c r="Y3542" s="86">
        <v>1.5</v>
      </c>
      <c r="Z3542" s="82">
        <v>5</v>
      </c>
      <c r="AA3542" s="87">
        <v>0.3</v>
      </c>
      <c r="AB3542" s="83">
        <v>0</v>
      </c>
      <c r="AC3542" s="89">
        <v>0</v>
      </c>
      <c r="AD3542" s="90">
        <v>43563</v>
      </c>
      <c r="AE3542" s="90">
        <v>43563</v>
      </c>
      <c r="AF3542" s="82">
        <v>0</v>
      </c>
      <c r="AG3542" s="84" t="s">
        <v>53</v>
      </c>
      <c r="AH3542" s="83">
        <v>0</v>
      </c>
      <c r="AI3542" s="89">
        <v>0</v>
      </c>
      <c r="AJ3542" s="89">
        <v>0</v>
      </c>
      <c r="AK3542" s="60" t="str">
        <f>+IF(Tabla1[[#This Row],[REQUEST_TY]]="SR MANTENIMIENTO CORRECTIVO", "EMERGENCIA", "OTROS")</f>
        <v>EMERGENCIA</v>
      </c>
      <c r="AL3542" s="6" t="str">
        <f>+_xlfn.IFS(Tabla1[[#This Row],[Veces obj]]&lt;=1,"0-1",Tabla1[[#This Row],[Veces obj]]&lt;=2,"1-2",Tabla1[[#This Row],[Veces obj]]&lt;=3,"2-3",TRUE,"&gt;3")</f>
        <v>0-1</v>
      </c>
      <c r="AM3542" s="60" t="str">
        <f>+_xlfn.IFS(MONTH(Tabla1[[#This Row],[MES]])&lt;=3,"Q1",MONTH(Tabla1[[#This Row],[MES]])&lt;=6,"Q2",MONTH(Tabla1[[#This Row],[MES]])&lt;=9,"Q3",TRUE,"Q4")</f>
        <v>Q2</v>
      </c>
      <c r="AN3542" s="15" t="str">
        <f>+IFERROR(VLOOKUP(Tabla1[[#This Row],[CUENTA]],CTAS[],2,0),"OTROS")</f>
        <v>OTROS</v>
      </c>
      <c r="AP3542" s="15" t="str">
        <f>+IFERROR(VLOOKUP(Tabla1[[#This Row],[EMPLEADO]],IS[],3,0),"OTROS")</f>
        <v>OTROS</v>
      </c>
      <c r="AQ3542" s="15" t="str">
        <f>+IFERROR(VLOOKUP(Tabla1[[#This Row],[EMPLEADO]],IS[[NÓMINA]:[INGENIERO]],2,0),"OTROS")</f>
        <v>OTROS</v>
      </c>
    </row>
    <row r="3543" spans="1:43" x14ac:dyDescent="0.25">
      <c r="A3543" s="28" t="s">
        <v>10019</v>
      </c>
      <c r="B3543" s="29">
        <v>1</v>
      </c>
      <c r="C3543" s="29" t="s">
        <v>10611</v>
      </c>
      <c r="D3543" s="30" t="s">
        <v>38</v>
      </c>
      <c r="E3543" s="31" t="s">
        <v>113</v>
      </c>
      <c r="F3543" s="31" t="s">
        <v>10612</v>
      </c>
      <c r="G3543" s="88" t="s">
        <v>10613</v>
      </c>
      <c r="H3543" s="29" t="s">
        <v>10274</v>
      </c>
      <c r="I3543" s="32" t="s">
        <v>43</v>
      </c>
      <c r="J3543" s="29" t="s">
        <v>8</v>
      </c>
      <c r="K3543" s="33" t="s">
        <v>125</v>
      </c>
      <c r="L3543" s="33" t="s">
        <v>675</v>
      </c>
      <c r="M3543" s="29" t="s">
        <v>310</v>
      </c>
      <c r="N3543" s="29">
        <v>0</v>
      </c>
      <c r="O3543" s="29" t="s">
        <v>47</v>
      </c>
      <c r="P3543" s="33">
        <v>959</v>
      </c>
      <c r="Q3543" s="33" t="s">
        <v>48</v>
      </c>
      <c r="R3543" s="80" t="s">
        <v>49</v>
      </c>
      <c r="S3543" s="81" t="s">
        <v>50</v>
      </c>
      <c r="T3543" s="81" t="s">
        <v>51</v>
      </c>
      <c r="U3543" s="82" t="s">
        <v>52</v>
      </c>
      <c r="V3543" s="83">
        <v>1.05</v>
      </c>
      <c r="W3543" s="89">
        <v>750.75000000000011</v>
      </c>
      <c r="X3543" s="85">
        <v>1</v>
      </c>
      <c r="Y3543" s="86">
        <v>0.96</v>
      </c>
      <c r="Z3543" s="82">
        <v>5</v>
      </c>
      <c r="AA3543" s="87">
        <v>0.192</v>
      </c>
      <c r="AB3543" s="83">
        <v>0</v>
      </c>
      <c r="AC3543" s="89">
        <v>0</v>
      </c>
      <c r="AD3543" s="90">
        <v>43563</v>
      </c>
      <c r="AE3543" s="90">
        <v>43563</v>
      </c>
      <c r="AF3543" s="82">
        <v>0</v>
      </c>
      <c r="AG3543" s="84" t="s">
        <v>53</v>
      </c>
      <c r="AH3543" s="83">
        <v>0</v>
      </c>
      <c r="AI3543" s="89">
        <v>0</v>
      </c>
      <c r="AJ3543" s="89">
        <v>0</v>
      </c>
      <c r="AK3543" s="60" t="str">
        <f>+IF(Tabla1[[#This Row],[REQUEST_TY]]="SR MANTENIMIENTO CORRECTIVO", "EMERGENCIA", "OTROS")</f>
        <v>EMERGENCIA</v>
      </c>
      <c r="AL3543" s="6" t="str">
        <f>+_xlfn.IFS(Tabla1[[#This Row],[Veces obj]]&lt;=1,"0-1",Tabla1[[#This Row],[Veces obj]]&lt;=2,"1-2",Tabla1[[#This Row],[Veces obj]]&lt;=3,"2-3",TRUE,"&gt;3")</f>
        <v>0-1</v>
      </c>
      <c r="AM3543" s="60" t="str">
        <f>+_xlfn.IFS(MONTH(Tabla1[[#This Row],[MES]])&lt;=3,"Q1",MONTH(Tabla1[[#This Row],[MES]])&lt;=6,"Q2",MONTH(Tabla1[[#This Row],[MES]])&lt;=9,"Q3",TRUE,"Q4")</f>
        <v>Q2</v>
      </c>
      <c r="AN3543" s="15" t="str">
        <f>+IFERROR(VLOOKUP(Tabla1[[#This Row],[CUENTA]],CTAS[],2,0),"OTROS")</f>
        <v>OTROS</v>
      </c>
      <c r="AP3543" s="15" t="str">
        <f>+IFERROR(VLOOKUP(Tabla1[[#This Row],[EMPLEADO]],IS[],3,0),"OTROS")</f>
        <v>OTROS</v>
      </c>
      <c r="AQ3543" s="15" t="str">
        <f>+IFERROR(VLOOKUP(Tabla1[[#This Row],[EMPLEADO]],IS[[NÓMINA]:[INGENIERO]],2,0),"OTROS")</f>
        <v>OTROS</v>
      </c>
    </row>
    <row r="3544" spans="1:43" x14ac:dyDescent="0.25">
      <c r="A3544" s="28" t="s">
        <v>10019</v>
      </c>
      <c r="B3544" s="29">
        <v>1</v>
      </c>
      <c r="C3544" s="29" t="s">
        <v>10614</v>
      </c>
      <c r="D3544" s="30" t="s">
        <v>38</v>
      </c>
      <c r="E3544" s="31" t="s">
        <v>176</v>
      </c>
      <c r="F3544" s="31" t="s">
        <v>10615</v>
      </c>
      <c r="G3544" s="88" t="s">
        <v>10616</v>
      </c>
      <c r="H3544" s="29" t="s">
        <v>220</v>
      </c>
      <c r="I3544" s="32" t="s">
        <v>43</v>
      </c>
      <c r="J3544" s="29" t="s">
        <v>8</v>
      </c>
      <c r="K3544" s="33" t="s">
        <v>338</v>
      </c>
      <c r="L3544" s="33" t="s">
        <v>4619</v>
      </c>
      <c r="M3544" s="29" t="s">
        <v>556</v>
      </c>
      <c r="N3544" s="29">
        <v>0</v>
      </c>
      <c r="O3544" s="29" t="s">
        <v>47</v>
      </c>
      <c r="P3544" s="33">
        <v>119</v>
      </c>
      <c r="Q3544" s="33" t="s">
        <v>48</v>
      </c>
      <c r="R3544" s="80" t="s">
        <v>49</v>
      </c>
      <c r="S3544" s="81" t="s">
        <v>50</v>
      </c>
      <c r="T3544" s="81" t="s">
        <v>208</v>
      </c>
      <c r="U3544" s="82" t="s">
        <v>52</v>
      </c>
      <c r="V3544" s="83">
        <v>1.05</v>
      </c>
      <c r="W3544" s="89">
        <v>750.75000000000011</v>
      </c>
      <c r="X3544" s="85">
        <v>1</v>
      </c>
      <c r="Y3544" s="86">
        <v>2.48</v>
      </c>
      <c r="Z3544" s="82">
        <v>9</v>
      </c>
      <c r="AA3544" s="87">
        <v>0.27555555555555555</v>
      </c>
      <c r="AB3544" s="83">
        <v>0</v>
      </c>
      <c r="AC3544" s="89">
        <v>0</v>
      </c>
      <c r="AD3544" s="90">
        <v>43563</v>
      </c>
      <c r="AE3544" s="90">
        <v>43563</v>
      </c>
      <c r="AF3544" s="82">
        <v>0</v>
      </c>
      <c r="AG3544" s="84" t="s">
        <v>53</v>
      </c>
      <c r="AH3544" s="83">
        <v>0</v>
      </c>
      <c r="AI3544" s="89">
        <v>0</v>
      </c>
      <c r="AJ3544" s="89">
        <v>0</v>
      </c>
      <c r="AK3544" s="60" t="str">
        <f>+IF(Tabla1[[#This Row],[REQUEST_TY]]="SR MANTENIMIENTO CORRECTIVO", "EMERGENCIA", "OTROS")</f>
        <v>EMERGENCIA</v>
      </c>
      <c r="AL3544" s="6" t="str">
        <f>+_xlfn.IFS(Tabla1[[#This Row],[Veces obj]]&lt;=1,"0-1",Tabla1[[#This Row],[Veces obj]]&lt;=2,"1-2",Tabla1[[#This Row],[Veces obj]]&lt;=3,"2-3",TRUE,"&gt;3")</f>
        <v>0-1</v>
      </c>
      <c r="AM3544" s="60" t="str">
        <f>+_xlfn.IFS(MONTH(Tabla1[[#This Row],[MES]])&lt;=3,"Q1",MONTH(Tabla1[[#This Row],[MES]])&lt;=6,"Q2",MONTH(Tabla1[[#This Row],[MES]])&lt;=9,"Q3",TRUE,"Q4")</f>
        <v>Q2</v>
      </c>
      <c r="AN3544" s="15" t="str">
        <f>+IFERROR(VLOOKUP(Tabla1[[#This Row],[CUENTA]],CTAS[],2,0),"OTROS")</f>
        <v>OTROS</v>
      </c>
      <c r="AP3544" s="15" t="str">
        <f>+IFERROR(VLOOKUP(Tabla1[[#This Row],[EMPLEADO]],IS[],3,0),"OTROS")</f>
        <v>OTROS</v>
      </c>
      <c r="AQ3544" s="15" t="str">
        <f>+IFERROR(VLOOKUP(Tabla1[[#This Row],[EMPLEADO]],IS[[NÓMINA]:[INGENIERO]],2,0),"OTROS")</f>
        <v>OTROS</v>
      </c>
    </row>
    <row r="3545" spans="1:43" x14ac:dyDescent="0.25">
      <c r="A3545" s="28" t="s">
        <v>10019</v>
      </c>
      <c r="B3545" s="29">
        <v>1</v>
      </c>
      <c r="C3545" s="29" t="s">
        <v>10617</v>
      </c>
      <c r="D3545" s="30" t="s">
        <v>38</v>
      </c>
      <c r="E3545" s="31" t="s">
        <v>98</v>
      </c>
      <c r="F3545" s="31" t="s">
        <v>10618</v>
      </c>
      <c r="G3545" s="88" t="s">
        <v>1586</v>
      </c>
      <c r="H3545" s="29" t="s">
        <v>679</v>
      </c>
      <c r="I3545" s="32" t="s">
        <v>43</v>
      </c>
      <c r="J3545" s="29" t="s">
        <v>8</v>
      </c>
      <c r="K3545" s="33" t="s">
        <v>102</v>
      </c>
      <c r="L3545" s="33" t="s">
        <v>718</v>
      </c>
      <c r="M3545" s="29" t="s">
        <v>46</v>
      </c>
      <c r="N3545" s="29">
        <v>0</v>
      </c>
      <c r="O3545" s="29" t="s">
        <v>47</v>
      </c>
      <c r="P3545" s="33">
        <v>4</v>
      </c>
      <c r="Q3545" s="33" t="s">
        <v>207</v>
      </c>
      <c r="R3545" s="80" t="s">
        <v>63</v>
      </c>
      <c r="S3545" s="81" t="s">
        <v>64</v>
      </c>
      <c r="T3545" s="81" t="s">
        <v>51</v>
      </c>
      <c r="U3545" s="82" t="s">
        <v>209</v>
      </c>
      <c r="V3545" s="83">
        <v>0</v>
      </c>
      <c r="W3545" s="89">
        <v>0</v>
      </c>
      <c r="X3545" s="85">
        <v>1</v>
      </c>
      <c r="Y3545" s="86">
        <v>2.0299999999999998</v>
      </c>
      <c r="Z3545" s="82">
        <v>5</v>
      </c>
      <c r="AA3545" s="87">
        <v>0.40599999999999997</v>
      </c>
      <c r="AB3545" s="83">
        <v>0</v>
      </c>
      <c r="AC3545" s="89">
        <v>0</v>
      </c>
      <c r="AD3545" s="90">
        <v>43563</v>
      </c>
      <c r="AE3545" s="90">
        <v>43563</v>
      </c>
      <c r="AF3545" s="82">
        <v>0</v>
      </c>
      <c r="AG3545" s="84" t="s">
        <v>53</v>
      </c>
      <c r="AH3545" s="83">
        <v>0</v>
      </c>
      <c r="AI3545" s="89">
        <v>0</v>
      </c>
      <c r="AJ3545" s="89">
        <v>0</v>
      </c>
      <c r="AK3545" s="60" t="str">
        <f>+IF(Tabla1[[#This Row],[REQUEST_TY]]="SR MANTENIMIENTO CORRECTIVO", "EMERGENCIA", "OTROS")</f>
        <v>EMERGENCIA</v>
      </c>
      <c r="AL3545" s="6" t="str">
        <f>+_xlfn.IFS(Tabla1[[#This Row],[Veces obj]]&lt;=1,"0-1",Tabla1[[#This Row],[Veces obj]]&lt;=2,"1-2",Tabla1[[#This Row],[Veces obj]]&lt;=3,"2-3",TRUE,"&gt;3")</f>
        <v>0-1</v>
      </c>
      <c r="AM3545" s="60" t="str">
        <f>+_xlfn.IFS(MONTH(Tabla1[[#This Row],[MES]])&lt;=3,"Q1",MONTH(Tabla1[[#This Row],[MES]])&lt;=6,"Q2",MONTH(Tabla1[[#This Row],[MES]])&lt;=9,"Q3",TRUE,"Q4")</f>
        <v>Q2</v>
      </c>
      <c r="AN3545" s="15" t="str">
        <f>+IFERROR(VLOOKUP(Tabla1[[#This Row],[CUENTA]],CTAS[],2,0),"OTROS")</f>
        <v>OTROS</v>
      </c>
      <c r="AP3545" s="15" t="str">
        <f>+IFERROR(VLOOKUP(Tabla1[[#This Row],[EMPLEADO]],IS[],3,0),"OTROS")</f>
        <v>OTROS</v>
      </c>
      <c r="AQ3545" s="15" t="str">
        <f>+IFERROR(VLOOKUP(Tabla1[[#This Row],[EMPLEADO]],IS[[NÓMINA]:[INGENIERO]],2,0),"OTROS")</f>
        <v>OTROS</v>
      </c>
    </row>
    <row r="3546" spans="1:43" x14ac:dyDescent="0.25">
      <c r="A3546" s="28" t="s">
        <v>10019</v>
      </c>
      <c r="B3546" s="29">
        <v>1</v>
      </c>
      <c r="C3546" s="29" t="s">
        <v>10619</v>
      </c>
      <c r="D3546" s="30" t="s">
        <v>38</v>
      </c>
      <c r="E3546" s="31" t="s">
        <v>725</v>
      </c>
      <c r="F3546" s="31" t="s">
        <v>10620</v>
      </c>
      <c r="G3546" s="88" t="s">
        <v>10320</v>
      </c>
      <c r="H3546" s="29" t="s">
        <v>213</v>
      </c>
      <c r="I3546" s="32" t="s">
        <v>43</v>
      </c>
      <c r="J3546" s="29" t="s">
        <v>8</v>
      </c>
      <c r="K3546" s="33" t="s">
        <v>102</v>
      </c>
      <c r="L3546" s="33" t="s">
        <v>1830</v>
      </c>
      <c r="M3546" s="29" t="s">
        <v>215</v>
      </c>
      <c r="N3546" s="29">
        <v>0</v>
      </c>
      <c r="O3546" s="29" t="s">
        <v>47</v>
      </c>
      <c r="P3546" s="33">
        <v>2</v>
      </c>
      <c r="Q3546" s="33" t="s">
        <v>388</v>
      </c>
      <c r="R3546" s="80" t="s">
        <v>223</v>
      </c>
      <c r="S3546" s="81" t="s">
        <v>139</v>
      </c>
      <c r="T3546" s="81" t="s">
        <v>51</v>
      </c>
      <c r="U3546" s="82" t="s">
        <v>872</v>
      </c>
      <c r="V3546" s="83">
        <v>0</v>
      </c>
      <c r="W3546" s="89">
        <v>0</v>
      </c>
      <c r="X3546" s="85">
        <v>1</v>
      </c>
      <c r="Y3546" s="86">
        <v>1.1000000000000001</v>
      </c>
      <c r="Z3546" s="82">
        <v>4</v>
      </c>
      <c r="AA3546" s="87">
        <v>0.27500000000000002</v>
      </c>
      <c r="AB3546" s="83">
        <v>0</v>
      </c>
      <c r="AC3546" s="89">
        <v>0</v>
      </c>
      <c r="AD3546" s="90">
        <v>43563</v>
      </c>
      <c r="AE3546" s="90">
        <v>43563</v>
      </c>
      <c r="AF3546" s="82">
        <v>0</v>
      </c>
      <c r="AG3546" s="84" t="s">
        <v>53</v>
      </c>
      <c r="AH3546" s="83">
        <v>0</v>
      </c>
      <c r="AI3546" s="89">
        <v>0</v>
      </c>
      <c r="AJ3546" s="89">
        <v>0</v>
      </c>
      <c r="AK3546" s="60" t="str">
        <f>+IF(Tabla1[[#This Row],[REQUEST_TY]]="SR MANTENIMIENTO CORRECTIVO", "EMERGENCIA", "OTROS")</f>
        <v>EMERGENCIA</v>
      </c>
      <c r="AL3546" s="6" t="str">
        <f>+_xlfn.IFS(Tabla1[[#This Row],[Veces obj]]&lt;=1,"0-1",Tabla1[[#This Row],[Veces obj]]&lt;=2,"1-2",Tabla1[[#This Row],[Veces obj]]&lt;=3,"2-3",TRUE,"&gt;3")</f>
        <v>0-1</v>
      </c>
      <c r="AM3546" s="60" t="str">
        <f>+_xlfn.IFS(MONTH(Tabla1[[#This Row],[MES]])&lt;=3,"Q1",MONTH(Tabla1[[#This Row],[MES]])&lt;=6,"Q2",MONTH(Tabla1[[#This Row],[MES]])&lt;=9,"Q3",TRUE,"Q4")</f>
        <v>Q2</v>
      </c>
      <c r="AN3546" s="15" t="str">
        <f>+IFERROR(VLOOKUP(Tabla1[[#This Row],[CUENTA]],CTAS[],2,0),"OTROS")</f>
        <v>OTROS</v>
      </c>
      <c r="AP3546" s="15" t="str">
        <f>+IFERROR(VLOOKUP(Tabla1[[#This Row],[EMPLEADO]],IS[],3,0),"OTROS")</f>
        <v>OTROS</v>
      </c>
      <c r="AQ3546" s="15" t="str">
        <f>+IFERROR(VLOOKUP(Tabla1[[#This Row],[EMPLEADO]],IS[[NÓMINA]:[INGENIERO]],2,0),"OTROS")</f>
        <v>OTROS</v>
      </c>
    </row>
    <row r="3547" spans="1:43" x14ac:dyDescent="0.25">
      <c r="A3547" s="28" t="s">
        <v>10019</v>
      </c>
      <c r="B3547" s="29">
        <v>1</v>
      </c>
      <c r="C3547" s="29" t="s">
        <v>10621</v>
      </c>
      <c r="D3547" s="30" t="s">
        <v>38</v>
      </c>
      <c r="E3547" s="31" t="s">
        <v>725</v>
      </c>
      <c r="F3547" s="31" t="s">
        <v>10622</v>
      </c>
      <c r="G3547" s="88" t="s">
        <v>10623</v>
      </c>
      <c r="H3547" s="29" t="s">
        <v>384</v>
      </c>
      <c r="I3547" s="32" t="s">
        <v>43</v>
      </c>
      <c r="J3547" s="29" t="s">
        <v>8</v>
      </c>
      <c r="K3547" s="33" t="s">
        <v>102</v>
      </c>
      <c r="L3547" s="33" t="s">
        <v>1500</v>
      </c>
      <c r="M3547" s="29" t="s">
        <v>1501</v>
      </c>
      <c r="N3547" s="29">
        <v>0</v>
      </c>
      <c r="O3547" s="29" t="s">
        <v>47</v>
      </c>
      <c r="P3547" s="33">
        <v>28</v>
      </c>
      <c r="Q3547" s="33" t="s">
        <v>62</v>
      </c>
      <c r="R3547" s="80" t="s">
        <v>223</v>
      </c>
      <c r="S3547" s="81" t="s">
        <v>139</v>
      </c>
      <c r="T3547" s="81" t="s">
        <v>51</v>
      </c>
      <c r="U3547" s="82" t="s">
        <v>262</v>
      </c>
      <c r="V3547" s="83">
        <v>1.05</v>
      </c>
      <c r="W3547" s="89">
        <v>1651.6500000000003</v>
      </c>
      <c r="X3547" s="85">
        <v>1</v>
      </c>
      <c r="Y3547" s="86">
        <v>1.63</v>
      </c>
      <c r="Z3547" s="82">
        <v>4</v>
      </c>
      <c r="AA3547" s="87">
        <v>0.40749999999999997</v>
      </c>
      <c r="AB3547" s="83">
        <v>0</v>
      </c>
      <c r="AC3547" s="89">
        <v>0</v>
      </c>
      <c r="AD3547" s="90">
        <v>43563</v>
      </c>
      <c r="AE3547" s="90">
        <v>43563</v>
      </c>
      <c r="AF3547" s="82">
        <v>0</v>
      </c>
      <c r="AG3547" s="84" t="s">
        <v>53</v>
      </c>
      <c r="AH3547" s="83">
        <v>0</v>
      </c>
      <c r="AI3547" s="89">
        <v>0</v>
      </c>
      <c r="AJ3547" s="89">
        <v>0</v>
      </c>
      <c r="AK3547" s="60" t="str">
        <f>+IF(Tabla1[[#This Row],[REQUEST_TY]]="SR MANTENIMIENTO CORRECTIVO", "EMERGENCIA", "OTROS")</f>
        <v>EMERGENCIA</v>
      </c>
      <c r="AL3547" s="6" t="str">
        <f>+_xlfn.IFS(Tabla1[[#This Row],[Veces obj]]&lt;=1,"0-1",Tabla1[[#This Row],[Veces obj]]&lt;=2,"1-2",Tabla1[[#This Row],[Veces obj]]&lt;=3,"2-3",TRUE,"&gt;3")</f>
        <v>0-1</v>
      </c>
      <c r="AM3547" s="60" t="str">
        <f>+_xlfn.IFS(MONTH(Tabla1[[#This Row],[MES]])&lt;=3,"Q1",MONTH(Tabla1[[#This Row],[MES]])&lt;=6,"Q2",MONTH(Tabla1[[#This Row],[MES]])&lt;=9,"Q3",TRUE,"Q4")</f>
        <v>Q2</v>
      </c>
      <c r="AN3547" s="15" t="str">
        <f>+IFERROR(VLOOKUP(Tabla1[[#This Row],[CUENTA]],CTAS[],2,0),"OTROS")</f>
        <v>OTROS</v>
      </c>
      <c r="AP3547" s="15" t="str">
        <f>+IFERROR(VLOOKUP(Tabla1[[#This Row],[EMPLEADO]],IS[],3,0),"OTROS")</f>
        <v>OTROS</v>
      </c>
      <c r="AQ3547" s="15" t="str">
        <f>+IFERROR(VLOOKUP(Tabla1[[#This Row],[EMPLEADO]],IS[[NÓMINA]:[INGENIERO]],2,0),"OTROS")</f>
        <v>OTROS</v>
      </c>
    </row>
    <row r="3548" spans="1:43" x14ac:dyDescent="0.25">
      <c r="A3548" s="28" t="s">
        <v>10019</v>
      </c>
      <c r="B3548" s="29">
        <v>1</v>
      </c>
      <c r="C3548" s="29" t="s">
        <v>10624</v>
      </c>
      <c r="D3548" s="30" t="s">
        <v>38</v>
      </c>
      <c r="E3548" s="31" t="s">
        <v>348</v>
      </c>
      <c r="F3548" s="31" t="s">
        <v>10625</v>
      </c>
      <c r="G3548" s="88" t="s">
        <v>1640</v>
      </c>
      <c r="H3548" s="29" t="s">
        <v>1052</v>
      </c>
      <c r="I3548" s="32" t="s">
        <v>43</v>
      </c>
      <c r="J3548" s="29" t="s">
        <v>8</v>
      </c>
      <c r="K3548" s="33" t="s">
        <v>59</v>
      </c>
      <c r="L3548" s="33" t="s">
        <v>1641</v>
      </c>
      <c r="M3548" s="29" t="s">
        <v>1642</v>
      </c>
      <c r="N3548" s="29">
        <v>0</v>
      </c>
      <c r="O3548" s="29" t="s">
        <v>47</v>
      </c>
      <c r="P3548" s="33">
        <v>56</v>
      </c>
      <c r="Q3548" s="33" t="s">
        <v>82</v>
      </c>
      <c r="R3548" s="80" t="s">
        <v>223</v>
      </c>
      <c r="S3548" s="81" t="s">
        <v>139</v>
      </c>
      <c r="T3548" s="81" t="s">
        <v>51</v>
      </c>
      <c r="U3548" s="82" t="s">
        <v>140</v>
      </c>
      <c r="V3548" s="83">
        <v>1.1000000000000001</v>
      </c>
      <c r="W3548" s="89">
        <v>1730.3000000000004</v>
      </c>
      <c r="X3548" s="85">
        <v>1</v>
      </c>
      <c r="Y3548" s="86">
        <v>0.62</v>
      </c>
      <c r="Z3548" s="82">
        <v>4</v>
      </c>
      <c r="AA3548" s="87">
        <v>0.155</v>
      </c>
      <c r="AB3548" s="83">
        <v>0</v>
      </c>
      <c r="AC3548" s="89">
        <v>0</v>
      </c>
      <c r="AD3548" s="90">
        <v>43563</v>
      </c>
      <c r="AE3548" s="90">
        <v>43563</v>
      </c>
      <c r="AF3548" s="82">
        <v>0</v>
      </c>
      <c r="AG3548" s="84" t="s">
        <v>53</v>
      </c>
      <c r="AH3548" s="83">
        <v>0</v>
      </c>
      <c r="AI3548" s="89">
        <v>0</v>
      </c>
      <c r="AJ3548" s="89">
        <v>0</v>
      </c>
      <c r="AK3548" s="60" t="str">
        <f>+IF(Tabla1[[#This Row],[REQUEST_TY]]="SR MANTENIMIENTO CORRECTIVO", "EMERGENCIA", "OTROS")</f>
        <v>EMERGENCIA</v>
      </c>
      <c r="AL3548" s="6" t="str">
        <f>+_xlfn.IFS(Tabla1[[#This Row],[Veces obj]]&lt;=1,"0-1",Tabla1[[#This Row],[Veces obj]]&lt;=2,"1-2",Tabla1[[#This Row],[Veces obj]]&lt;=3,"2-3",TRUE,"&gt;3")</f>
        <v>0-1</v>
      </c>
      <c r="AM3548" s="60" t="str">
        <f>+_xlfn.IFS(MONTH(Tabla1[[#This Row],[MES]])&lt;=3,"Q1",MONTH(Tabla1[[#This Row],[MES]])&lt;=6,"Q2",MONTH(Tabla1[[#This Row],[MES]])&lt;=9,"Q3",TRUE,"Q4")</f>
        <v>Q2</v>
      </c>
      <c r="AN3548" s="15" t="str">
        <f>+IFERROR(VLOOKUP(Tabla1[[#This Row],[CUENTA]],CTAS[],2,0),"OTROS")</f>
        <v>OTROS</v>
      </c>
      <c r="AP3548" s="15" t="str">
        <f>+IFERROR(VLOOKUP(Tabla1[[#This Row],[EMPLEADO]],IS[],3,0),"OTROS")</f>
        <v>OTROS</v>
      </c>
      <c r="AQ3548" s="15" t="str">
        <f>+IFERROR(VLOOKUP(Tabla1[[#This Row],[EMPLEADO]],IS[[NÓMINA]:[INGENIERO]],2,0),"OTROS")</f>
        <v>OTROS</v>
      </c>
    </row>
    <row r="3549" spans="1:43" x14ac:dyDescent="0.25">
      <c r="A3549" s="28" t="s">
        <v>10019</v>
      </c>
      <c r="B3549" s="29">
        <v>1</v>
      </c>
      <c r="C3549" s="29" t="s">
        <v>10626</v>
      </c>
      <c r="D3549" s="30" t="s">
        <v>38</v>
      </c>
      <c r="E3549" s="31" t="s">
        <v>39</v>
      </c>
      <c r="F3549" s="31" t="s">
        <v>10627</v>
      </c>
      <c r="G3549" s="88" t="s">
        <v>10628</v>
      </c>
      <c r="H3549" s="29" t="s">
        <v>79</v>
      </c>
      <c r="I3549" s="32" t="s">
        <v>43</v>
      </c>
      <c r="J3549" s="29" t="s">
        <v>8</v>
      </c>
      <c r="K3549" s="33" t="s">
        <v>117</v>
      </c>
      <c r="L3549" s="33" t="s">
        <v>10629</v>
      </c>
      <c r="M3549" s="29" t="s">
        <v>654</v>
      </c>
      <c r="N3549" s="29">
        <v>0</v>
      </c>
      <c r="O3549" s="29" t="s">
        <v>47</v>
      </c>
      <c r="P3549" s="33">
        <v>257</v>
      </c>
      <c r="Q3549" s="33" t="s">
        <v>48</v>
      </c>
      <c r="R3549" s="80" t="s">
        <v>49</v>
      </c>
      <c r="S3549" s="81" t="s">
        <v>50</v>
      </c>
      <c r="T3549" s="81" t="s">
        <v>51</v>
      </c>
      <c r="U3549" s="82" t="s">
        <v>52</v>
      </c>
      <c r="V3549" s="83">
        <v>1.05</v>
      </c>
      <c r="W3549" s="89">
        <v>750.75000000000011</v>
      </c>
      <c r="X3549" s="85">
        <v>1</v>
      </c>
      <c r="Y3549" s="86">
        <v>2.3199999999999998</v>
      </c>
      <c r="Z3549" s="82">
        <v>5</v>
      </c>
      <c r="AA3549" s="87">
        <v>0.46399999999999997</v>
      </c>
      <c r="AB3549" s="83">
        <v>0</v>
      </c>
      <c r="AC3549" s="89">
        <v>0</v>
      </c>
      <c r="AD3549" s="90">
        <v>43563</v>
      </c>
      <c r="AE3549" s="90">
        <v>43563</v>
      </c>
      <c r="AF3549" s="82">
        <v>0</v>
      </c>
      <c r="AG3549" s="84" t="s">
        <v>53</v>
      </c>
      <c r="AH3549" s="83">
        <v>0</v>
      </c>
      <c r="AI3549" s="89">
        <v>0</v>
      </c>
      <c r="AJ3549" s="89">
        <v>0</v>
      </c>
      <c r="AK3549" s="60" t="str">
        <f>+IF(Tabla1[[#This Row],[REQUEST_TY]]="SR MANTENIMIENTO CORRECTIVO", "EMERGENCIA", "OTROS")</f>
        <v>EMERGENCIA</v>
      </c>
      <c r="AL3549" s="6" t="str">
        <f>+_xlfn.IFS(Tabla1[[#This Row],[Veces obj]]&lt;=1,"0-1",Tabla1[[#This Row],[Veces obj]]&lt;=2,"1-2",Tabla1[[#This Row],[Veces obj]]&lt;=3,"2-3",TRUE,"&gt;3")</f>
        <v>0-1</v>
      </c>
      <c r="AM3549" s="60" t="str">
        <f>+_xlfn.IFS(MONTH(Tabla1[[#This Row],[MES]])&lt;=3,"Q1",MONTH(Tabla1[[#This Row],[MES]])&lt;=6,"Q2",MONTH(Tabla1[[#This Row],[MES]])&lt;=9,"Q3",TRUE,"Q4")</f>
        <v>Q2</v>
      </c>
      <c r="AN3549" s="15" t="str">
        <f>+IFERROR(VLOOKUP(Tabla1[[#This Row],[CUENTA]],CTAS[],2,0),"OTROS")</f>
        <v>OTROS</v>
      </c>
      <c r="AP3549" s="15" t="str">
        <f>+IFERROR(VLOOKUP(Tabla1[[#This Row],[EMPLEADO]],IS[],3,0),"OTROS")</f>
        <v>OTROS</v>
      </c>
      <c r="AQ3549" s="15" t="str">
        <f>+IFERROR(VLOOKUP(Tabla1[[#This Row],[EMPLEADO]],IS[[NÓMINA]:[INGENIERO]],2,0),"OTROS")</f>
        <v>OTROS</v>
      </c>
    </row>
    <row r="3550" spans="1:43" x14ac:dyDescent="0.25">
      <c r="A3550" s="28" t="s">
        <v>10019</v>
      </c>
      <c r="B3550" s="29">
        <v>1</v>
      </c>
      <c r="C3550" s="29" t="s">
        <v>10630</v>
      </c>
      <c r="D3550" s="30" t="s">
        <v>38</v>
      </c>
      <c r="E3550" s="31" t="s">
        <v>133</v>
      </c>
      <c r="F3550" s="31" t="s">
        <v>10631</v>
      </c>
      <c r="G3550" s="88" t="s">
        <v>3212</v>
      </c>
      <c r="H3550" s="29" t="s">
        <v>740</v>
      </c>
      <c r="I3550" s="32" t="s">
        <v>43</v>
      </c>
      <c r="J3550" s="29" t="s">
        <v>8</v>
      </c>
      <c r="K3550" s="33" t="s">
        <v>59</v>
      </c>
      <c r="L3550" s="33" t="s">
        <v>1430</v>
      </c>
      <c r="M3550" s="29" t="s">
        <v>530</v>
      </c>
      <c r="N3550" s="29">
        <v>0</v>
      </c>
      <c r="O3550" s="29" t="s">
        <v>47</v>
      </c>
      <c r="P3550" s="33">
        <v>44</v>
      </c>
      <c r="Q3550" s="33" t="s">
        <v>82</v>
      </c>
      <c r="R3550" s="80" t="s">
        <v>138</v>
      </c>
      <c r="S3550" s="81" t="s">
        <v>139</v>
      </c>
      <c r="T3550" s="81" t="s">
        <v>51</v>
      </c>
      <c r="U3550" s="82" t="s">
        <v>140</v>
      </c>
      <c r="V3550" s="83">
        <v>1.1000000000000001</v>
      </c>
      <c r="W3550" s="89">
        <v>1730.3000000000004</v>
      </c>
      <c r="X3550" s="85">
        <v>1</v>
      </c>
      <c r="Y3550" s="86">
        <v>0.5</v>
      </c>
      <c r="Z3550" s="82">
        <v>4</v>
      </c>
      <c r="AA3550" s="87">
        <v>0.125</v>
      </c>
      <c r="AB3550" s="83">
        <v>0</v>
      </c>
      <c r="AC3550" s="89">
        <v>0</v>
      </c>
      <c r="AD3550" s="90">
        <v>43563</v>
      </c>
      <c r="AE3550" s="90">
        <v>43563</v>
      </c>
      <c r="AF3550" s="82">
        <v>0</v>
      </c>
      <c r="AG3550" s="84" t="s">
        <v>53</v>
      </c>
      <c r="AH3550" s="83">
        <v>0</v>
      </c>
      <c r="AI3550" s="89">
        <v>0</v>
      </c>
      <c r="AJ3550" s="89">
        <v>0</v>
      </c>
      <c r="AK3550" s="60" t="str">
        <f>+IF(Tabla1[[#This Row],[REQUEST_TY]]="SR MANTENIMIENTO CORRECTIVO", "EMERGENCIA", "OTROS")</f>
        <v>EMERGENCIA</v>
      </c>
      <c r="AL3550" s="6" t="str">
        <f>+_xlfn.IFS(Tabla1[[#This Row],[Veces obj]]&lt;=1,"0-1",Tabla1[[#This Row],[Veces obj]]&lt;=2,"1-2",Tabla1[[#This Row],[Veces obj]]&lt;=3,"2-3",TRUE,"&gt;3")</f>
        <v>0-1</v>
      </c>
      <c r="AM3550" s="60" t="str">
        <f>+_xlfn.IFS(MONTH(Tabla1[[#This Row],[MES]])&lt;=3,"Q1",MONTH(Tabla1[[#This Row],[MES]])&lt;=6,"Q2",MONTH(Tabla1[[#This Row],[MES]])&lt;=9,"Q3",TRUE,"Q4")</f>
        <v>Q2</v>
      </c>
      <c r="AN3550" s="15" t="str">
        <f>+IFERROR(VLOOKUP(Tabla1[[#This Row],[CUENTA]],CTAS[],2,0),"OTROS")</f>
        <v>OTROS</v>
      </c>
      <c r="AP3550" s="15" t="str">
        <f>+IFERROR(VLOOKUP(Tabla1[[#This Row],[EMPLEADO]],IS[],3,0),"OTROS")</f>
        <v>OTROS</v>
      </c>
      <c r="AQ3550" s="15" t="str">
        <f>+IFERROR(VLOOKUP(Tabla1[[#This Row],[EMPLEADO]],IS[[NÓMINA]:[INGENIERO]],2,0),"OTROS")</f>
        <v>OTROS</v>
      </c>
    </row>
    <row r="3551" spans="1:43" x14ac:dyDescent="0.25">
      <c r="A3551" s="28" t="s">
        <v>10019</v>
      </c>
      <c r="B3551" s="29">
        <v>1</v>
      </c>
      <c r="C3551" s="29" t="s">
        <v>10632</v>
      </c>
      <c r="D3551" s="30" t="s">
        <v>38</v>
      </c>
      <c r="E3551" s="31" t="s">
        <v>217</v>
      </c>
      <c r="F3551" s="31" t="s">
        <v>10633</v>
      </c>
      <c r="G3551" s="88" t="s">
        <v>9766</v>
      </c>
      <c r="H3551" s="29" t="s">
        <v>106</v>
      </c>
      <c r="I3551" s="32" t="s">
        <v>43</v>
      </c>
      <c r="J3551" s="29" t="s">
        <v>8</v>
      </c>
      <c r="K3551" s="33" t="s">
        <v>59</v>
      </c>
      <c r="L3551" s="33" t="s">
        <v>309</v>
      </c>
      <c r="M3551" s="29" t="s">
        <v>310</v>
      </c>
      <c r="N3551" s="29">
        <v>0</v>
      </c>
      <c r="O3551" s="29" t="s">
        <v>47</v>
      </c>
      <c r="P3551" s="33">
        <v>5</v>
      </c>
      <c r="Q3551" s="33" t="s">
        <v>207</v>
      </c>
      <c r="R3551" s="80" t="s">
        <v>223</v>
      </c>
      <c r="S3551" s="81" t="s">
        <v>139</v>
      </c>
      <c r="T3551" s="81" t="s">
        <v>51</v>
      </c>
      <c r="U3551" s="82" t="s">
        <v>879</v>
      </c>
      <c r="V3551" s="83">
        <v>0.6</v>
      </c>
      <c r="W3551" s="89">
        <v>943.80000000000007</v>
      </c>
      <c r="X3551" s="85">
        <v>1</v>
      </c>
      <c r="Y3551" s="86">
        <v>0</v>
      </c>
      <c r="Z3551" s="82">
        <v>4</v>
      </c>
      <c r="AA3551" s="87">
        <v>0</v>
      </c>
      <c r="AB3551" s="83">
        <v>0</v>
      </c>
      <c r="AC3551" s="89">
        <v>0</v>
      </c>
      <c r="AD3551" s="90">
        <v>43563</v>
      </c>
      <c r="AE3551" s="90">
        <v>43563</v>
      </c>
      <c r="AF3551" s="82">
        <v>0</v>
      </c>
      <c r="AG3551" s="84" t="s">
        <v>53</v>
      </c>
      <c r="AH3551" s="83">
        <v>0</v>
      </c>
      <c r="AI3551" s="89">
        <v>0</v>
      </c>
      <c r="AJ3551" s="89">
        <v>0</v>
      </c>
      <c r="AK3551" s="60" t="str">
        <f>+IF(Tabla1[[#This Row],[REQUEST_TY]]="SR MANTENIMIENTO CORRECTIVO", "EMERGENCIA", "OTROS")</f>
        <v>EMERGENCIA</v>
      </c>
      <c r="AL3551" s="6" t="str">
        <f>+_xlfn.IFS(Tabla1[[#This Row],[Veces obj]]&lt;=1,"0-1",Tabla1[[#This Row],[Veces obj]]&lt;=2,"1-2",Tabla1[[#This Row],[Veces obj]]&lt;=3,"2-3",TRUE,"&gt;3")</f>
        <v>0-1</v>
      </c>
      <c r="AM3551" s="60" t="str">
        <f>+_xlfn.IFS(MONTH(Tabla1[[#This Row],[MES]])&lt;=3,"Q1",MONTH(Tabla1[[#This Row],[MES]])&lt;=6,"Q2",MONTH(Tabla1[[#This Row],[MES]])&lt;=9,"Q3",TRUE,"Q4")</f>
        <v>Q2</v>
      </c>
      <c r="AN3551" s="15" t="str">
        <f>+IFERROR(VLOOKUP(Tabla1[[#This Row],[CUENTA]],CTAS[],2,0),"OTROS")</f>
        <v>OTROS</v>
      </c>
      <c r="AP3551" s="15" t="str">
        <f>+IFERROR(VLOOKUP(Tabla1[[#This Row],[EMPLEADO]],IS[],3,0),"OTROS")</f>
        <v>OTROS</v>
      </c>
      <c r="AQ3551" s="15" t="str">
        <f>+IFERROR(VLOOKUP(Tabla1[[#This Row],[EMPLEADO]],IS[[NÓMINA]:[INGENIERO]],2,0),"OTROS")</f>
        <v>OTROS</v>
      </c>
    </row>
    <row r="3552" spans="1:43" x14ac:dyDescent="0.25">
      <c r="A3552" s="28" t="s">
        <v>10019</v>
      </c>
      <c r="B3552" s="29">
        <v>1</v>
      </c>
      <c r="C3552" s="29" t="s">
        <v>10634</v>
      </c>
      <c r="D3552" s="30" t="s">
        <v>38</v>
      </c>
      <c r="E3552" s="31" t="s">
        <v>558</v>
      </c>
      <c r="F3552" s="31" t="s">
        <v>10635</v>
      </c>
      <c r="G3552" s="88" t="s">
        <v>10636</v>
      </c>
      <c r="H3552" s="29" t="s">
        <v>484</v>
      </c>
      <c r="I3552" s="32" t="s">
        <v>43</v>
      </c>
      <c r="J3552" s="29" t="s">
        <v>8</v>
      </c>
      <c r="K3552" s="33" t="s">
        <v>2300</v>
      </c>
      <c r="L3552" s="33" t="s">
        <v>4065</v>
      </c>
      <c r="M3552" s="29" t="s">
        <v>94</v>
      </c>
      <c r="N3552" s="29">
        <v>1</v>
      </c>
      <c r="O3552" s="29" t="s">
        <v>47</v>
      </c>
      <c r="P3552" s="33">
        <v>229</v>
      </c>
      <c r="Q3552" s="33" t="s">
        <v>48</v>
      </c>
      <c r="R3552" s="80" t="s">
        <v>95</v>
      </c>
      <c r="S3552" s="81" t="s">
        <v>64</v>
      </c>
      <c r="T3552" s="81" t="s">
        <v>51</v>
      </c>
      <c r="U3552" s="82" t="s">
        <v>96</v>
      </c>
      <c r="V3552" s="83">
        <v>1.1000000000000001</v>
      </c>
      <c r="W3552" s="89">
        <v>0</v>
      </c>
      <c r="X3552" s="85">
        <v>1</v>
      </c>
      <c r="Y3552" s="86">
        <v>0</v>
      </c>
      <c r="Z3552" s="82">
        <v>5</v>
      </c>
      <c r="AA3552" s="87">
        <v>0</v>
      </c>
      <c r="AB3552" s="83">
        <v>0</v>
      </c>
      <c r="AC3552" s="89">
        <v>0</v>
      </c>
      <c r="AD3552" s="90">
        <v>43563</v>
      </c>
      <c r="AE3552" s="90">
        <v>43563</v>
      </c>
      <c r="AF3552" s="82">
        <v>0</v>
      </c>
      <c r="AG3552" s="84" t="s">
        <v>53</v>
      </c>
      <c r="AH3552" s="83">
        <v>0</v>
      </c>
      <c r="AI3552" s="89">
        <v>0</v>
      </c>
      <c r="AJ3552" s="89">
        <v>0</v>
      </c>
      <c r="AK3552" s="60" t="str">
        <f>+IF(Tabla1[[#This Row],[REQUEST_TY]]="SR MANTENIMIENTO CORRECTIVO", "EMERGENCIA", "OTROS")</f>
        <v>EMERGENCIA</v>
      </c>
      <c r="AL3552" s="6" t="str">
        <f>+_xlfn.IFS(Tabla1[[#This Row],[Veces obj]]&lt;=1,"0-1",Tabla1[[#This Row],[Veces obj]]&lt;=2,"1-2",Tabla1[[#This Row],[Veces obj]]&lt;=3,"2-3",TRUE,"&gt;3")</f>
        <v>0-1</v>
      </c>
      <c r="AM3552" s="60" t="str">
        <f>+_xlfn.IFS(MONTH(Tabla1[[#This Row],[MES]])&lt;=3,"Q1",MONTH(Tabla1[[#This Row],[MES]])&lt;=6,"Q2",MONTH(Tabla1[[#This Row],[MES]])&lt;=9,"Q3",TRUE,"Q4")</f>
        <v>Q2</v>
      </c>
      <c r="AN3552" s="15" t="str">
        <f>+IFERROR(VLOOKUP(Tabla1[[#This Row],[CUENTA]],CTAS[],2,0),"OTROS")</f>
        <v>OTROS</v>
      </c>
      <c r="AP3552" s="15" t="str">
        <f>+IFERROR(VLOOKUP(Tabla1[[#This Row],[EMPLEADO]],IS[],3,0),"OTROS")</f>
        <v>OTROS</v>
      </c>
      <c r="AQ3552" s="15" t="str">
        <f>+IFERROR(VLOOKUP(Tabla1[[#This Row],[EMPLEADO]],IS[[NÓMINA]:[INGENIERO]],2,0),"OTROS")</f>
        <v>OTROS</v>
      </c>
    </row>
    <row r="3553" spans="1:43" x14ac:dyDescent="0.25">
      <c r="A3553" s="28" t="s">
        <v>10019</v>
      </c>
      <c r="B3553" s="29">
        <v>1</v>
      </c>
      <c r="C3553" s="29" t="s">
        <v>10637</v>
      </c>
      <c r="D3553" s="30" t="s">
        <v>38</v>
      </c>
      <c r="E3553" s="31" t="s">
        <v>76</v>
      </c>
      <c r="F3553" s="31" t="s">
        <v>10638</v>
      </c>
      <c r="G3553" s="88" t="s">
        <v>4247</v>
      </c>
      <c r="H3553" s="29" t="s">
        <v>384</v>
      </c>
      <c r="I3553" s="32" t="s">
        <v>43</v>
      </c>
      <c r="J3553" s="29" t="s">
        <v>8</v>
      </c>
      <c r="K3553" s="33" t="s">
        <v>59</v>
      </c>
      <c r="L3553" s="33" t="s">
        <v>2686</v>
      </c>
      <c r="M3553" s="29" t="s">
        <v>2687</v>
      </c>
      <c r="N3553" s="29">
        <v>0</v>
      </c>
      <c r="O3553" s="29" t="s">
        <v>47</v>
      </c>
      <c r="P3553" s="33">
        <v>35</v>
      </c>
      <c r="Q3553" s="33" t="s">
        <v>82</v>
      </c>
      <c r="R3553" s="80" t="s">
        <v>63</v>
      </c>
      <c r="S3553" s="81" t="s">
        <v>64</v>
      </c>
      <c r="T3553" s="81" t="s">
        <v>51</v>
      </c>
      <c r="U3553" s="82" t="s">
        <v>83</v>
      </c>
      <c r="V3553" s="83">
        <v>1.05</v>
      </c>
      <c r="W3553" s="89">
        <v>1433.25</v>
      </c>
      <c r="X3553" s="85">
        <v>1</v>
      </c>
      <c r="Y3553" s="86">
        <v>1.6</v>
      </c>
      <c r="Z3553" s="82">
        <v>5</v>
      </c>
      <c r="AA3553" s="87">
        <v>0.32</v>
      </c>
      <c r="AB3553" s="83">
        <v>0</v>
      </c>
      <c r="AC3553" s="89">
        <v>0</v>
      </c>
      <c r="AD3553" s="90">
        <v>43563</v>
      </c>
      <c r="AE3553" s="90">
        <v>43563</v>
      </c>
      <c r="AF3553" s="82">
        <v>0</v>
      </c>
      <c r="AG3553" s="84" t="s">
        <v>53</v>
      </c>
      <c r="AH3553" s="83">
        <v>0</v>
      </c>
      <c r="AI3553" s="89">
        <v>0</v>
      </c>
      <c r="AJ3553" s="89">
        <v>0</v>
      </c>
      <c r="AK3553" s="60" t="str">
        <f>+IF(Tabla1[[#This Row],[REQUEST_TY]]="SR MANTENIMIENTO CORRECTIVO", "EMERGENCIA", "OTROS")</f>
        <v>EMERGENCIA</v>
      </c>
      <c r="AL3553" s="6" t="str">
        <f>+_xlfn.IFS(Tabla1[[#This Row],[Veces obj]]&lt;=1,"0-1",Tabla1[[#This Row],[Veces obj]]&lt;=2,"1-2",Tabla1[[#This Row],[Veces obj]]&lt;=3,"2-3",TRUE,"&gt;3")</f>
        <v>0-1</v>
      </c>
      <c r="AM3553" s="60" t="str">
        <f>+_xlfn.IFS(MONTH(Tabla1[[#This Row],[MES]])&lt;=3,"Q1",MONTH(Tabla1[[#This Row],[MES]])&lt;=6,"Q2",MONTH(Tabla1[[#This Row],[MES]])&lt;=9,"Q3",TRUE,"Q4")</f>
        <v>Q2</v>
      </c>
      <c r="AN3553" s="15" t="str">
        <f>+IFERROR(VLOOKUP(Tabla1[[#This Row],[CUENTA]],CTAS[],2,0),"OTROS")</f>
        <v>OTROS</v>
      </c>
      <c r="AP3553" s="15" t="str">
        <f>+IFERROR(VLOOKUP(Tabla1[[#This Row],[EMPLEADO]],IS[],3,0),"OTROS")</f>
        <v>OTROS</v>
      </c>
      <c r="AQ3553" s="15" t="str">
        <f>+IFERROR(VLOOKUP(Tabla1[[#This Row],[EMPLEADO]],IS[[NÓMINA]:[INGENIERO]],2,0),"OTROS")</f>
        <v>OTROS</v>
      </c>
    </row>
    <row r="3554" spans="1:43" x14ac:dyDescent="0.25">
      <c r="A3554" s="28" t="s">
        <v>10019</v>
      </c>
      <c r="B3554" s="29">
        <v>1</v>
      </c>
      <c r="C3554" s="29" t="s">
        <v>10639</v>
      </c>
      <c r="D3554" s="30" t="s">
        <v>38</v>
      </c>
      <c r="E3554" s="31" t="s">
        <v>39</v>
      </c>
      <c r="F3554" s="31" t="s">
        <v>10640</v>
      </c>
      <c r="G3554" s="88" t="s">
        <v>926</v>
      </c>
      <c r="H3554" s="29" t="s">
        <v>204</v>
      </c>
      <c r="I3554" s="32" t="s">
        <v>43</v>
      </c>
      <c r="J3554" s="29" t="s">
        <v>8</v>
      </c>
      <c r="K3554" s="33" t="s">
        <v>117</v>
      </c>
      <c r="L3554" s="33" t="s">
        <v>927</v>
      </c>
      <c r="M3554" s="29" t="s">
        <v>206</v>
      </c>
      <c r="N3554" s="29">
        <v>0</v>
      </c>
      <c r="O3554" s="29" t="s">
        <v>47</v>
      </c>
      <c r="P3554" s="33">
        <v>81</v>
      </c>
      <c r="Q3554" s="33" t="s">
        <v>48</v>
      </c>
      <c r="R3554" s="80" t="s">
        <v>49</v>
      </c>
      <c r="S3554" s="81" t="s">
        <v>50</v>
      </c>
      <c r="T3554" s="81" t="s">
        <v>208</v>
      </c>
      <c r="U3554" s="82" t="s">
        <v>52</v>
      </c>
      <c r="V3554" s="83">
        <v>1.05</v>
      </c>
      <c r="W3554" s="89">
        <v>750.75000000000011</v>
      </c>
      <c r="X3554" s="85">
        <v>1</v>
      </c>
      <c r="Y3554" s="86">
        <v>0.54</v>
      </c>
      <c r="Z3554" s="82">
        <v>9</v>
      </c>
      <c r="AA3554" s="87">
        <v>6.0000000000000005E-2</v>
      </c>
      <c r="AB3554" s="83">
        <v>0</v>
      </c>
      <c r="AC3554" s="89">
        <v>0</v>
      </c>
      <c r="AD3554" s="90">
        <v>43563</v>
      </c>
      <c r="AE3554" s="90">
        <v>43563</v>
      </c>
      <c r="AF3554" s="82">
        <v>0</v>
      </c>
      <c r="AG3554" s="84" t="s">
        <v>53</v>
      </c>
      <c r="AH3554" s="83">
        <v>0</v>
      </c>
      <c r="AI3554" s="89">
        <v>0</v>
      </c>
      <c r="AJ3554" s="89">
        <v>0</v>
      </c>
      <c r="AK3554" s="60" t="str">
        <f>+IF(Tabla1[[#This Row],[REQUEST_TY]]="SR MANTENIMIENTO CORRECTIVO", "EMERGENCIA", "OTROS")</f>
        <v>EMERGENCIA</v>
      </c>
      <c r="AL3554" s="6" t="str">
        <f>+_xlfn.IFS(Tabla1[[#This Row],[Veces obj]]&lt;=1,"0-1",Tabla1[[#This Row],[Veces obj]]&lt;=2,"1-2",Tabla1[[#This Row],[Veces obj]]&lt;=3,"2-3",TRUE,"&gt;3")</f>
        <v>0-1</v>
      </c>
      <c r="AM3554" s="60" t="str">
        <f>+_xlfn.IFS(MONTH(Tabla1[[#This Row],[MES]])&lt;=3,"Q1",MONTH(Tabla1[[#This Row],[MES]])&lt;=6,"Q2",MONTH(Tabla1[[#This Row],[MES]])&lt;=9,"Q3",TRUE,"Q4")</f>
        <v>Q2</v>
      </c>
      <c r="AN3554" s="15" t="str">
        <f>+IFERROR(VLOOKUP(Tabla1[[#This Row],[CUENTA]],CTAS[],2,0),"OTROS")</f>
        <v>OTROS</v>
      </c>
      <c r="AP3554" s="15" t="str">
        <f>+IFERROR(VLOOKUP(Tabla1[[#This Row],[EMPLEADO]],IS[],3,0),"OTROS")</f>
        <v>OTROS</v>
      </c>
      <c r="AQ3554" s="15" t="str">
        <f>+IFERROR(VLOOKUP(Tabla1[[#This Row],[EMPLEADO]],IS[[NÓMINA]:[INGENIERO]],2,0),"OTROS")</f>
        <v>OTROS</v>
      </c>
    </row>
    <row r="3555" spans="1:43" x14ac:dyDescent="0.25">
      <c r="A3555" s="28" t="s">
        <v>10019</v>
      </c>
      <c r="B3555" s="29">
        <v>1</v>
      </c>
      <c r="C3555" s="29" t="s">
        <v>10641</v>
      </c>
      <c r="D3555" s="30" t="s">
        <v>38</v>
      </c>
      <c r="E3555" s="31" t="s">
        <v>275</v>
      </c>
      <c r="F3555" s="31" t="s">
        <v>10642</v>
      </c>
      <c r="G3555" s="88" t="s">
        <v>10643</v>
      </c>
      <c r="H3555" s="29" t="s">
        <v>150</v>
      </c>
      <c r="I3555" s="32" t="s">
        <v>43</v>
      </c>
      <c r="J3555" s="29" t="s">
        <v>8</v>
      </c>
      <c r="K3555" s="33" t="s">
        <v>151</v>
      </c>
      <c r="L3555" s="33" t="s">
        <v>1325</v>
      </c>
      <c r="M3555" s="29" t="s">
        <v>94</v>
      </c>
      <c r="N3555" s="29">
        <v>0</v>
      </c>
      <c r="O3555" s="29" t="s">
        <v>47</v>
      </c>
      <c r="P3555" s="33">
        <v>249</v>
      </c>
      <c r="Q3555" s="33" t="s">
        <v>48</v>
      </c>
      <c r="R3555" s="80" t="s">
        <v>95</v>
      </c>
      <c r="S3555" s="81" t="s">
        <v>64</v>
      </c>
      <c r="T3555" s="81" t="s">
        <v>51</v>
      </c>
      <c r="U3555" s="82" t="s">
        <v>96</v>
      </c>
      <c r="V3555" s="83">
        <v>1.1000000000000001</v>
      </c>
      <c r="W3555" s="89">
        <v>1501.5000000000002</v>
      </c>
      <c r="X3555" s="85">
        <v>1</v>
      </c>
      <c r="Y3555" s="86">
        <v>1.5</v>
      </c>
      <c r="Z3555" s="82">
        <v>5</v>
      </c>
      <c r="AA3555" s="87">
        <v>0.3</v>
      </c>
      <c r="AB3555" s="83">
        <v>0</v>
      </c>
      <c r="AC3555" s="89">
        <v>0</v>
      </c>
      <c r="AD3555" s="90">
        <v>43563</v>
      </c>
      <c r="AE3555" s="90">
        <v>43563</v>
      </c>
      <c r="AF3555" s="82">
        <v>0</v>
      </c>
      <c r="AG3555" s="84" t="s">
        <v>53</v>
      </c>
      <c r="AH3555" s="83">
        <v>0</v>
      </c>
      <c r="AI3555" s="89">
        <v>0</v>
      </c>
      <c r="AJ3555" s="89">
        <v>0</v>
      </c>
      <c r="AK3555" s="60" t="str">
        <f>+IF(Tabla1[[#This Row],[REQUEST_TY]]="SR MANTENIMIENTO CORRECTIVO", "EMERGENCIA", "OTROS")</f>
        <v>EMERGENCIA</v>
      </c>
      <c r="AL3555" s="6" t="str">
        <f>+_xlfn.IFS(Tabla1[[#This Row],[Veces obj]]&lt;=1,"0-1",Tabla1[[#This Row],[Veces obj]]&lt;=2,"1-2",Tabla1[[#This Row],[Veces obj]]&lt;=3,"2-3",TRUE,"&gt;3")</f>
        <v>0-1</v>
      </c>
      <c r="AM3555" s="60" t="str">
        <f>+_xlfn.IFS(MONTH(Tabla1[[#This Row],[MES]])&lt;=3,"Q1",MONTH(Tabla1[[#This Row],[MES]])&lt;=6,"Q2",MONTH(Tabla1[[#This Row],[MES]])&lt;=9,"Q3",TRUE,"Q4")</f>
        <v>Q2</v>
      </c>
      <c r="AN3555" s="15" t="str">
        <f>+IFERROR(VLOOKUP(Tabla1[[#This Row],[CUENTA]],CTAS[],2,0),"OTROS")</f>
        <v>HONEYWELL</v>
      </c>
      <c r="AP3555" s="15" t="str">
        <f>+IFERROR(VLOOKUP(Tabla1[[#This Row],[EMPLEADO]],IS[],3,0),"OTROS")</f>
        <v>JUAREZ</v>
      </c>
      <c r="AQ3555" s="15" t="str">
        <f>+IFERROR(VLOOKUP(Tabla1[[#This Row],[EMPLEADO]],IS[[NÓMINA]:[INGENIERO]],2,0),"OTROS")</f>
        <v>CARLOS MONTOYA</v>
      </c>
    </row>
    <row r="3556" spans="1:43" x14ac:dyDescent="0.25">
      <c r="A3556" s="28" t="s">
        <v>10019</v>
      </c>
      <c r="B3556" s="29">
        <v>1</v>
      </c>
      <c r="C3556" s="29" t="s">
        <v>10644</v>
      </c>
      <c r="D3556" s="30" t="s">
        <v>3691</v>
      </c>
      <c r="E3556" s="31" t="s">
        <v>3897</v>
      </c>
      <c r="F3556" s="31" t="s">
        <v>10645</v>
      </c>
      <c r="G3556" s="88" t="s">
        <v>10494</v>
      </c>
      <c r="H3556" s="29" t="s">
        <v>409</v>
      </c>
      <c r="I3556" s="32" t="s">
        <v>43</v>
      </c>
      <c r="J3556" s="29" t="s">
        <v>8</v>
      </c>
      <c r="K3556" s="33" t="s">
        <v>71</v>
      </c>
      <c r="L3556" s="33" t="s">
        <v>2654</v>
      </c>
      <c r="M3556" s="29" t="s">
        <v>411</v>
      </c>
      <c r="N3556" s="29">
        <v>0</v>
      </c>
      <c r="O3556" s="29" t="s">
        <v>47</v>
      </c>
      <c r="P3556" s="33" t="s">
        <v>822</v>
      </c>
      <c r="Q3556" s="33" t="s">
        <v>48</v>
      </c>
      <c r="R3556" s="80" t="s">
        <v>153</v>
      </c>
      <c r="S3556" s="81" t="s">
        <v>50</v>
      </c>
      <c r="T3556" s="81" t="s">
        <v>51</v>
      </c>
      <c r="U3556" s="82" t="s">
        <v>52</v>
      </c>
      <c r="V3556" s="83">
        <v>1</v>
      </c>
      <c r="W3556" s="89">
        <v>715.00000000000011</v>
      </c>
      <c r="X3556" s="85">
        <v>0</v>
      </c>
      <c r="Y3556" s="86">
        <v>5</v>
      </c>
      <c r="Z3556" s="82">
        <v>5</v>
      </c>
      <c r="AA3556" s="87">
        <v>1</v>
      </c>
      <c r="AB3556" s="83">
        <v>0</v>
      </c>
      <c r="AC3556" s="89">
        <v>0</v>
      </c>
      <c r="AD3556" s="90">
        <v>43560</v>
      </c>
      <c r="AE3556" s="90">
        <v>43563</v>
      </c>
      <c r="AF3556" s="82">
        <v>1</v>
      </c>
      <c r="AG3556" s="84" t="s">
        <v>53</v>
      </c>
      <c r="AH3556" s="83">
        <v>0</v>
      </c>
      <c r="AI3556" s="89">
        <v>0</v>
      </c>
      <c r="AJ3556" s="89">
        <v>0</v>
      </c>
      <c r="AK3556" s="60" t="str">
        <f>+IF(Tabla1[[#This Row],[REQUEST_TY]]="SR MANTENIMIENTO CORRECTIVO", "EMERGENCIA", "OTROS")</f>
        <v>OTROS</v>
      </c>
      <c r="AL3556" s="6" t="str">
        <f>+_xlfn.IFS(Tabla1[[#This Row],[Veces obj]]&lt;=1,"0-1",Tabla1[[#This Row],[Veces obj]]&lt;=2,"1-2",Tabla1[[#This Row],[Veces obj]]&lt;=3,"2-3",TRUE,"&gt;3")</f>
        <v>0-1</v>
      </c>
      <c r="AM3556" s="60" t="str">
        <f>+_xlfn.IFS(MONTH(Tabla1[[#This Row],[MES]])&lt;=3,"Q1",MONTH(Tabla1[[#This Row],[MES]])&lt;=6,"Q2",MONTH(Tabla1[[#This Row],[MES]])&lt;=9,"Q3",TRUE,"Q4")</f>
        <v>Q2</v>
      </c>
      <c r="AN3556" s="15" t="str">
        <f>+IFERROR(VLOOKUP(Tabla1[[#This Row],[CUENTA]],CTAS[],2,0),"OTROS")</f>
        <v>OTROS</v>
      </c>
      <c r="AP3556" s="15" t="str">
        <f>+IFERROR(VLOOKUP(Tabla1[[#This Row],[EMPLEADO]],IS[],3,0),"OTROS")</f>
        <v>OTROS</v>
      </c>
      <c r="AQ3556" s="15" t="str">
        <f>+IFERROR(VLOOKUP(Tabla1[[#This Row],[EMPLEADO]],IS[[NÓMINA]:[INGENIERO]],2,0),"OTROS")</f>
        <v>OTROS</v>
      </c>
    </row>
    <row r="3557" spans="1:43" x14ac:dyDescent="0.25">
      <c r="A3557" s="28" t="s">
        <v>10019</v>
      </c>
      <c r="B3557" s="29">
        <v>1</v>
      </c>
      <c r="C3557" s="29" t="s">
        <v>10646</v>
      </c>
      <c r="D3557" s="30" t="s">
        <v>38</v>
      </c>
      <c r="E3557" s="31" t="s">
        <v>3400</v>
      </c>
      <c r="F3557" s="31" t="s">
        <v>10647</v>
      </c>
      <c r="G3557" s="88" t="s">
        <v>10648</v>
      </c>
      <c r="H3557" s="29" t="s">
        <v>220</v>
      </c>
      <c r="I3557" s="32" t="s">
        <v>43</v>
      </c>
      <c r="J3557" s="29" t="s">
        <v>8</v>
      </c>
      <c r="K3557" s="33" t="s">
        <v>10649</v>
      </c>
      <c r="L3557" s="33" t="s">
        <v>10650</v>
      </c>
      <c r="M3557" s="29" t="s">
        <v>736</v>
      </c>
      <c r="N3557" s="29">
        <v>0</v>
      </c>
      <c r="O3557" s="29" t="s">
        <v>47</v>
      </c>
      <c r="P3557" s="33">
        <v>2685</v>
      </c>
      <c r="Q3557" s="33" t="s">
        <v>48</v>
      </c>
      <c r="R3557" s="80" t="s">
        <v>74</v>
      </c>
      <c r="S3557" s="81" t="s">
        <v>50</v>
      </c>
      <c r="T3557" s="81" t="s">
        <v>51</v>
      </c>
      <c r="U3557" s="82" t="s">
        <v>52</v>
      </c>
      <c r="V3557" s="83">
        <v>1.05</v>
      </c>
      <c r="W3557" s="89">
        <v>750.75000000000011</v>
      </c>
      <c r="X3557" s="85">
        <v>1</v>
      </c>
      <c r="Y3557" s="86">
        <v>1.65</v>
      </c>
      <c r="Z3557" s="82">
        <v>5</v>
      </c>
      <c r="AA3557" s="87">
        <v>0.32999999999999996</v>
      </c>
      <c r="AB3557" s="83">
        <v>0</v>
      </c>
      <c r="AC3557" s="89">
        <v>0</v>
      </c>
      <c r="AD3557" s="90">
        <v>43563</v>
      </c>
      <c r="AE3557" s="90">
        <v>43563</v>
      </c>
      <c r="AF3557" s="82">
        <v>0</v>
      </c>
      <c r="AG3557" s="84" t="s">
        <v>53</v>
      </c>
      <c r="AH3557" s="83">
        <v>0</v>
      </c>
      <c r="AI3557" s="89">
        <v>0</v>
      </c>
      <c r="AJ3557" s="89">
        <v>0</v>
      </c>
      <c r="AK3557" s="60" t="str">
        <f>+IF(Tabla1[[#This Row],[REQUEST_TY]]="SR MANTENIMIENTO CORRECTIVO", "EMERGENCIA", "OTROS")</f>
        <v>EMERGENCIA</v>
      </c>
      <c r="AL3557" s="6" t="str">
        <f>+_xlfn.IFS(Tabla1[[#This Row],[Veces obj]]&lt;=1,"0-1",Tabla1[[#This Row],[Veces obj]]&lt;=2,"1-2",Tabla1[[#This Row],[Veces obj]]&lt;=3,"2-3",TRUE,"&gt;3")</f>
        <v>0-1</v>
      </c>
      <c r="AM3557" s="60" t="str">
        <f>+_xlfn.IFS(MONTH(Tabla1[[#This Row],[MES]])&lt;=3,"Q1",MONTH(Tabla1[[#This Row],[MES]])&lt;=6,"Q2",MONTH(Tabla1[[#This Row],[MES]])&lt;=9,"Q3",TRUE,"Q4")</f>
        <v>Q2</v>
      </c>
      <c r="AN3557" s="15" t="str">
        <f>+IFERROR(VLOOKUP(Tabla1[[#This Row],[CUENTA]],CTAS[],2,0),"OTROS")</f>
        <v>OTROS</v>
      </c>
      <c r="AP3557" s="15" t="str">
        <f>+IFERROR(VLOOKUP(Tabla1[[#This Row],[EMPLEADO]],IS[],3,0),"OTROS")</f>
        <v>OTROS</v>
      </c>
      <c r="AQ3557" s="15" t="str">
        <f>+IFERROR(VLOOKUP(Tabla1[[#This Row],[EMPLEADO]],IS[[NÓMINA]:[INGENIERO]],2,0),"OTROS")</f>
        <v>OTROS</v>
      </c>
    </row>
    <row r="3558" spans="1:43" x14ac:dyDescent="0.25">
      <c r="A3558" s="28" t="s">
        <v>10019</v>
      </c>
      <c r="B3558" s="29">
        <v>1</v>
      </c>
      <c r="C3558" s="29" t="s">
        <v>10651</v>
      </c>
      <c r="D3558" s="30" t="s">
        <v>38</v>
      </c>
      <c r="E3558" s="31" t="s">
        <v>98</v>
      </c>
      <c r="F3558" s="31" t="s">
        <v>10652</v>
      </c>
      <c r="G3558" s="88" t="s">
        <v>2545</v>
      </c>
      <c r="H3558" s="29" t="s">
        <v>163</v>
      </c>
      <c r="I3558" s="32" t="s">
        <v>43</v>
      </c>
      <c r="J3558" s="29" t="s">
        <v>8</v>
      </c>
      <c r="K3558" s="33" t="s">
        <v>102</v>
      </c>
      <c r="L3558" s="33" t="s">
        <v>2546</v>
      </c>
      <c r="M3558" s="29" t="s">
        <v>119</v>
      </c>
      <c r="N3558" s="29">
        <v>0</v>
      </c>
      <c r="O3558" s="29" t="s">
        <v>47</v>
      </c>
      <c r="P3558" s="33">
        <v>14</v>
      </c>
      <c r="Q3558" s="33" t="s">
        <v>194</v>
      </c>
      <c r="R3558" s="80" t="s">
        <v>63</v>
      </c>
      <c r="S3558" s="81" t="s">
        <v>64</v>
      </c>
      <c r="T3558" s="81" t="s">
        <v>51</v>
      </c>
      <c r="U3558" s="82" t="s">
        <v>195</v>
      </c>
      <c r="V3558" s="83">
        <v>0.6</v>
      </c>
      <c r="W3558" s="89">
        <v>819</v>
      </c>
      <c r="X3558" s="85">
        <v>1</v>
      </c>
      <c r="Y3558" s="86">
        <v>0</v>
      </c>
      <c r="Z3558" s="82">
        <v>5</v>
      </c>
      <c r="AA3558" s="87">
        <v>0</v>
      </c>
      <c r="AB3558" s="83">
        <v>0</v>
      </c>
      <c r="AC3558" s="89">
        <v>0</v>
      </c>
      <c r="AD3558" s="90">
        <v>43563</v>
      </c>
      <c r="AE3558" s="90">
        <v>43563</v>
      </c>
      <c r="AF3558" s="82">
        <v>0</v>
      </c>
      <c r="AG3558" s="84" t="s">
        <v>53</v>
      </c>
      <c r="AH3558" s="83">
        <v>0</v>
      </c>
      <c r="AI3558" s="89">
        <v>0</v>
      </c>
      <c r="AJ3558" s="89">
        <v>0</v>
      </c>
      <c r="AK3558" s="60" t="str">
        <f>+IF(Tabla1[[#This Row],[REQUEST_TY]]="SR MANTENIMIENTO CORRECTIVO", "EMERGENCIA", "OTROS")</f>
        <v>EMERGENCIA</v>
      </c>
      <c r="AL3558" s="6" t="str">
        <f>+_xlfn.IFS(Tabla1[[#This Row],[Veces obj]]&lt;=1,"0-1",Tabla1[[#This Row],[Veces obj]]&lt;=2,"1-2",Tabla1[[#This Row],[Veces obj]]&lt;=3,"2-3",TRUE,"&gt;3")</f>
        <v>0-1</v>
      </c>
      <c r="AM3558" s="60" t="str">
        <f>+_xlfn.IFS(MONTH(Tabla1[[#This Row],[MES]])&lt;=3,"Q1",MONTH(Tabla1[[#This Row],[MES]])&lt;=6,"Q2",MONTH(Tabla1[[#This Row],[MES]])&lt;=9,"Q3",TRUE,"Q4")</f>
        <v>Q2</v>
      </c>
      <c r="AN3558" s="15" t="str">
        <f>+IFERROR(VLOOKUP(Tabla1[[#This Row],[CUENTA]],CTAS[],2,0),"OTROS")</f>
        <v>OTROS</v>
      </c>
      <c r="AP3558" s="15" t="str">
        <f>+IFERROR(VLOOKUP(Tabla1[[#This Row],[EMPLEADO]],IS[],3,0),"OTROS")</f>
        <v>CHIHUAHUA</v>
      </c>
      <c r="AQ3558" s="15" t="str">
        <f>+IFERROR(VLOOKUP(Tabla1[[#This Row],[EMPLEADO]],IS[[NÓMINA]:[INGENIERO]],2,0),"OTROS")</f>
        <v>LUIS EDUARDO MUÑOZ</v>
      </c>
    </row>
    <row r="3559" spans="1:43" x14ac:dyDescent="0.25">
      <c r="A3559" s="28" t="s">
        <v>10019</v>
      </c>
      <c r="B3559" s="29">
        <v>1</v>
      </c>
      <c r="C3559" s="29" t="s">
        <v>10653</v>
      </c>
      <c r="D3559" s="30" t="s">
        <v>38</v>
      </c>
      <c r="E3559" s="31" t="s">
        <v>258</v>
      </c>
      <c r="F3559" s="31" t="s">
        <v>10654</v>
      </c>
      <c r="G3559" s="88" t="s">
        <v>5643</v>
      </c>
      <c r="H3559" s="29" t="s">
        <v>453</v>
      </c>
      <c r="I3559" s="32" t="s">
        <v>43</v>
      </c>
      <c r="J3559" s="29" t="s">
        <v>8</v>
      </c>
      <c r="K3559" s="33" t="s">
        <v>59</v>
      </c>
      <c r="L3559" s="33" t="s">
        <v>5644</v>
      </c>
      <c r="M3559" s="29" t="s">
        <v>1198</v>
      </c>
      <c r="N3559" s="29">
        <v>0</v>
      </c>
      <c r="O3559" s="29" t="s">
        <v>47</v>
      </c>
      <c r="P3559" s="33">
        <v>20</v>
      </c>
      <c r="Q3559" s="33" t="s">
        <v>62</v>
      </c>
      <c r="R3559" s="80" t="s">
        <v>138</v>
      </c>
      <c r="S3559" s="81" t="s">
        <v>139</v>
      </c>
      <c r="T3559" s="81" t="s">
        <v>51</v>
      </c>
      <c r="U3559" s="82" t="s">
        <v>262</v>
      </c>
      <c r="V3559" s="83">
        <v>1.05</v>
      </c>
      <c r="W3559" s="89">
        <v>1651.6500000000003</v>
      </c>
      <c r="X3559" s="85">
        <v>1</v>
      </c>
      <c r="Y3559" s="86">
        <v>1.84</v>
      </c>
      <c r="Z3559" s="82">
        <v>4</v>
      </c>
      <c r="AA3559" s="87">
        <v>0.46</v>
      </c>
      <c r="AB3559" s="83">
        <v>0</v>
      </c>
      <c r="AC3559" s="89">
        <v>0</v>
      </c>
      <c r="AD3559" s="90">
        <v>43563</v>
      </c>
      <c r="AE3559" s="90">
        <v>43563</v>
      </c>
      <c r="AF3559" s="82">
        <v>0</v>
      </c>
      <c r="AG3559" s="84" t="s">
        <v>53</v>
      </c>
      <c r="AH3559" s="83">
        <v>0</v>
      </c>
      <c r="AI3559" s="89">
        <v>0</v>
      </c>
      <c r="AJ3559" s="89">
        <v>0</v>
      </c>
      <c r="AK3559" s="60" t="str">
        <f>+IF(Tabla1[[#This Row],[REQUEST_TY]]="SR MANTENIMIENTO CORRECTIVO", "EMERGENCIA", "OTROS")</f>
        <v>EMERGENCIA</v>
      </c>
      <c r="AL3559" s="6" t="str">
        <f>+_xlfn.IFS(Tabla1[[#This Row],[Veces obj]]&lt;=1,"0-1",Tabla1[[#This Row],[Veces obj]]&lt;=2,"1-2",Tabla1[[#This Row],[Veces obj]]&lt;=3,"2-3",TRUE,"&gt;3")</f>
        <v>0-1</v>
      </c>
      <c r="AM3559" s="60" t="str">
        <f>+_xlfn.IFS(MONTH(Tabla1[[#This Row],[MES]])&lt;=3,"Q1",MONTH(Tabla1[[#This Row],[MES]])&lt;=6,"Q2",MONTH(Tabla1[[#This Row],[MES]])&lt;=9,"Q3",TRUE,"Q4")</f>
        <v>Q2</v>
      </c>
      <c r="AN3559" s="15" t="str">
        <f>+IFERROR(VLOOKUP(Tabla1[[#This Row],[CUENTA]],CTAS[],2,0),"OTROS")</f>
        <v>OTROS</v>
      </c>
      <c r="AP3559" s="15" t="str">
        <f>+IFERROR(VLOOKUP(Tabla1[[#This Row],[EMPLEADO]],IS[],3,0),"OTROS")</f>
        <v>OTROS</v>
      </c>
      <c r="AQ3559" s="15" t="str">
        <f>+IFERROR(VLOOKUP(Tabla1[[#This Row],[EMPLEADO]],IS[[NÓMINA]:[INGENIERO]],2,0),"OTROS")</f>
        <v>OTROS</v>
      </c>
    </row>
    <row r="3560" spans="1:43" x14ac:dyDescent="0.25">
      <c r="A3560" s="28" t="s">
        <v>10019</v>
      </c>
      <c r="B3560" s="29">
        <v>1</v>
      </c>
      <c r="C3560" s="29" t="s">
        <v>10655</v>
      </c>
      <c r="D3560" s="30" t="s">
        <v>38</v>
      </c>
      <c r="E3560" s="31" t="s">
        <v>613</v>
      </c>
      <c r="F3560" s="31" t="s">
        <v>10656</v>
      </c>
      <c r="G3560" s="88" t="s">
        <v>10657</v>
      </c>
      <c r="H3560" s="29" t="s">
        <v>10274</v>
      </c>
      <c r="I3560" s="32" t="s">
        <v>43</v>
      </c>
      <c r="J3560" s="29" t="s">
        <v>8</v>
      </c>
      <c r="K3560" s="33" t="s">
        <v>144</v>
      </c>
      <c r="L3560" s="33" t="s">
        <v>616</v>
      </c>
      <c r="M3560" s="29" t="s">
        <v>46</v>
      </c>
      <c r="N3560" s="29">
        <v>0</v>
      </c>
      <c r="O3560" s="29" t="s">
        <v>47</v>
      </c>
      <c r="P3560" s="33">
        <v>301</v>
      </c>
      <c r="Q3560" s="33" t="s">
        <v>48</v>
      </c>
      <c r="R3560" s="80" t="s">
        <v>235</v>
      </c>
      <c r="S3560" s="81" t="s">
        <v>50</v>
      </c>
      <c r="T3560" s="81" t="s">
        <v>51</v>
      </c>
      <c r="U3560" s="82" t="s">
        <v>52</v>
      </c>
      <c r="V3560" s="83">
        <v>1.05</v>
      </c>
      <c r="W3560" s="89">
        <v>750.75000000000011</v>
      </c>
      <c r="X3560" s="85">
        <v>1</v>
      </c>
      <c r="Y3560" s="86">
        <v>2.15</v>
      </c>
      <c r="Z3560" s="82">
        <v>5</v>
      </c>
      <c r="AA3560" s="87">
        <v>0.43</v>
      </c>
      <c r="AB3560" s="83">
        <v>0</v>
      </c>
      <c r="AC3560" s="89">
        <v>0</v>
      </c>
      <c r="AD3560" s="90">
        <v>43563</v>
      </c>
      <c r="AE3560" s="90">
        <v>43563</v>
      </c>
      <c r="AF3560" s="82">
        <v>0</v>
      </c>
      <c r="AG3560" s="84" t="s">
        <v>53</v>
      </c>
      <c r="AH3560" s="83">
        <v>0</v>
      </c>
      <c r="AI3560" s="89">
        <v>0</v>
      </c>
      <c r="AJ3560" s="89">
        <v>0</v>
      </c>
      <c r="AK3560" s="60" t="str">
        <f>+IF(Tabla1[[#This Row],[REQUEST_TY]]="SR MANTENIMIENTO CORRECTIVO", "EMERGENCIA", "OTROS")</f>
        <v>EMERGENCIA</v>
      </c>
      <c r="AL3560" s="6" t="str">
        <f>+_xlfn.IFS(Tabla1[[#This Row],[Veces obj]]&lt;=1,"0-1",Tabla1[[#This Row],[Veces obj]]&lt;=2,"1-2",Tabla1[[#This Row],[Veces obj]]&lt;=3,"2-3",TRUE,"&gt;3")</f>
        <v>0-1</v>
      </c>
      <c r="AM3560" s="60" t="str">
        <f>+_xlfn.IFS(MONTH(Tabla1[[#This Row],[MES]])&lt;=3,"Q1",MONTH(Tabla1[[#This Row],[MES]])&lt;=6,"Q2",MONTH(Tabla1[[#This Row],[MES]])&lt;=9,"Q3",TRUE,"Q4")</f>
        <v>Q2</v>
      </c>
      <c r="AN3560" s="15" t="str">
        <f>+IFERROR(VLOOKUP(Tabla1[[#This Row],[CUENTA]],CTAS[],2,0),"OTROS")</f>
        <v>OTROS</v>
      </c>
      <c r="AP3560" s="15" t="str">
        <f>+IFERROR(VLOOKUP(Tabla1[[#This Row],[EMPLEADO]],IS[],3,0),"OTROS")</f>
        <v>OTROS</v>
      </c>
      <c r="AQ3560" s="15" t="str">
        <f>+IFERROR(VLOOKUP(Tabla1[[#This Row],[EMPLEADO]],IS[[NÓMINA]:[INGENIERO]],2,0),"OTROS")</f>
        <v>OTROS</v>
      </c>
    </row>
    <row r="3561" spans="1:43" x14ac:dyDescent="0.25">
      <c r="A3561" s="28" t="s">
        <v>10019</v>
      </c>
      <c r="B3561" s="29">
        <v>1</v>
      </c>
      <c r="C3561" s="29" t="s">
        <v>10658</v>
      </c>
      <c r="D3561" s="30" t="s">
        <v>38</v>
      </c>
      <c r="E3561" s="31" t="s">
        <v>1784</v>
      </c>
      <c r="F3561" s="31" t="s">
        <v>10659</v>
      </c>
      <c r="G3561" s="88" t="s">
        <v>4014</v>
      </c>
      <c r="H3561" s="29" t="s">
        <v>106</v>
      </c>
      <c r="I3561" s="32" t="s">
        <v>43</v>
      </c>
      <c r="J3561" s="29" t="s">
        <v>8</v>
      </c>
      <c r="K3561" s="33" t="s">
        <v>4015</v>
      </c>
      <c r="L3561" s="33" t="s">
        <v>4016</v>
      </c>
      <c r="M3561" s="29" t="s">
        <v>46</v>
      </c>
      <c r="N3561" s="29">
        <v>0</v>
      </c>
      <c r="O3561" s="29" t="s">
        <v>47</v>
      </c>
      <c r="P3561" s="33">
        <v>3</v>
      </c>
      <c r="Q3561" s="33" t="s">
        <v>388</v>
      </c>
      <c r="R3561" s="80" t="s">
        <v>1789</v>
      </c>
      <c r="S3561" s="81" t="s">
        <v>110</v>
      </c>
      <c r="T3561" s="81" t="s">
        <v>51</v>
      </c>
      <c r="U3561" s="82" t="s">
        <v>9557</v>
      </c>
      <c r="V3561" s="83">
        <v>0.6</v>
      </c>
      <c r="W3561" s="89">
        <v>1287</v>
      </c>
      <c r="X3561" s="85">
        <v>1</v>
      </c>
      <c r="Y3561" s="86">
        <v>2.82</v>
      </c>
      <c r="Z3561" s="82">
        <v>3</v>
      </c>
      <c r="AA3561" s="87">
        <v>0.94</v>
      </c>
      <c r="AB3561" s="83">
        <v>0</v>
      </c>
      <c r="AC3561" s="89">
        <v>0</v>
      </c>
      <c r="AD3561" s="90">
        <v>43563</v>
      </c>
      <c r="AE3561" s="90">
        <v>43563</v>
      </c>
      <c r="AF3561" s="82">
        <v>0</v>
      </c>
      <c r="AG3561" s="84" t="s">
        <v>53</v>
      </c>
      <c r="AH3561" s="83">
        <v>0</v>
      </c>
      <c r="AI3561" s="89">
        <v>0</v>
      </c>
      <c r="AJ3561" s="89">
        <v>0</v>
      </c>
      <c r="AK3561" s="60" t="str">
        <f>+IF(Tabla1[[#This Row],[REQUEST_TY]]="SR MANTENIMIENTO CORRECTIVO", "EMERGENCIA", "OTROS")</f>
        <v>EMERGENCIA</v>
      </c>
      <c r="AL3561" s="6" t="str">
        <f>+_xlfn.IFS(Tabla1[[#This Row],[Veces obj]]&lt;=1,"0-1",Tabla1[[#This Row],[Veces obj]]&lt;=2,"1-2",Tabla1[[#This Row],[Veces obj]]&lt;=3,"2-3",TRUE,"&gt;3")</f>
        <v>0-1</v>
      </c>
      <c r="AM3561" s="60" t="str">
        <f>+_xlfn.IFS(MONTH(Tabla1[[#This Row],[MES]])&lt;=3,"Q1",MONTH(Tabla1[[#This Row],[MES]])&lt;=6,"Q2",MONTH(Tabla1[[#This Row],[MES]])&lt;=9,"Q3",TRUE,"Q4")</f>
        <v>Q2</v>
      </c>
      <c r="AN3561" s="15" t="str">
        <f>+IFERROR(VLOOKUP(Tabla1[[#This Row],[CUENTA]],CTAS[],2,0),"OTROS")</f>
        <v>OTROS</v>
      </c>
      <c r="AP3561" s="15" t="str">
        <f>+IFERROR(VLOOKUP(Tabla1[[#This Row],[EMPLEADO]],IS[],3,0),"OTROS")</f>
        <v>OTROS</v>
      </c>
      <c r="AQ3561" s="15" t="str">
        <f>+IFERROR(VLOOKUP(Tabla1[[#This Row],[EMPLEADO]],IS[[NÓMINA]:[INGENIERO]],2,0),"OTROS")</f>
        <v>OTROS</v>
      </c>
    </row>
    <row r="3562" spans="1:43" x14ac:dyDescent="0.25">
      <c r="A3562" s="28" t="s">
        <v>10019</v>
      </c>
      <c r="B3562" s="29">
        <v>1</v>
      </c>
      <c r="C3562" s="29" t="s">
        <v>10660</v>
      </c>
      <c r="D3562" s="30" t="s">
        <v>38</v>
      </c>
      <c r="E3562" s="31" t="s">
        <v>217</v>
      </c>
      <c r="F3562" s="31" t="s">
        <v>10661</v>
      </c>
      <c r="G3562" s="88" t="s">
        <v>7475</v>
      </c>
      <c r="H3562" s="29" t="s">
        <v>384</v>
      </c>
      <c r="I3562" s="32" t="s">
        <v>43</v>
      </c>
      <c r="J3562" s="29" t="s">
        <v>8</v>
      </c>
      <c r="K3562" s="33" t="s">
        <v>59</v>
      </c>
      <c r="L3562" s="33" t="s">
        <v>2686</v>
      </c>
      <c r="M3562" s="29" t="s">
        <v>2687</v>
      </c>
      <c r="N3562" s="29">
        <v>0</v>
      </c>
      <c r="O3562" s="29" t="s">
        <v>47</v>
      </c>
      <c r="P3562" s="33">
        <v>20</v>
      </c>
      <c r="Q3562" s="33" t="s">
        <v>62</v>
      </c>
      <c r="R3562" s="80" t="s">
        <v>223</v>
      </c>
      <c r="S3562" s="81" t="s">
        <v>139</v>
      </c>
      <c r="T3562" s="81" t="s">
        <v>51</v>
      </c>
      <c r="U3562" s="82" t="s">
        <v>262</v>
      </c>
      <c r="V3562" s="83">
        <v>1.05</v>
      </c>
      <c r="W3562" s="89">
        <v>1651.6500000000003</v>
      </c>
      <c r="X3562" s="85">
        <v>1</v>
      </c>
      <c r="Y3562" s="86">
        <v>3.42</v>
      </c>
      <c r="Z3562" s="82">
        <v>4</v>
      </c>
      <c r="AA3562" s="87">
        <v>0.85499999999999998</v>
      </c>
      <c r="AB3562" s="83">
        <v>0</v>
      </c>
      <c r="AC3562" s="89">
        <v>0</v>
      </c>
      <c r="AD3562" s="90">
        <v>43563</v>
      </c>
      <c r="AE3562" s="90">
        <v>43563</v>
      </c>
      <c r="AF3562" s="82">
        <v>0</v>
      </c>
      <c r="AG3562" s="84" t="s">
        <v>53</v>
      </c>
      <c r="AH3562" s="83">
        <v>0</v>
      </c>
      <c r="AI3562" s="89">
        <v>0</v>
      </c>
      <c r="AJ3562" s="89">
        <v>0</v>
      </c>
      <c r="AK3562" s="60" t="str">
        <f>+IF(Tabla1[[#This Row],[REQUEST_TY]]="SR MANTENIMIENTO CORRECTIVO", "EMERGENCIA", "OTROS")</f>
        <v>EMERGENCIA</v>
      </c>
      <c r="AL3562" s="6" t="str">
        <f>+_xlfn.IFS(Tabla1[[#This Row],[Veces obj]]&lt;=1,"0-1",Tabla1[[#This Row],[Veces obj]]&lt;=2,"1-2",Tabla1[[#This Row],[Veces obj]]&lt;=3,"2-3",TRUE,"&gt;3")</f>
        <v>0-1</v>
      </c>
      <c r="AM3562" s="60" t="str">
        <f>+_xlfn.IFS(MONTH(Tabla1[[#This Row],[MES]])&lt;=3,"Q1",MONTH(Tabla1[[#This Row],[MES]])&lt;=6,"Q2",MONTH(Tabla1[[#This Row],[MES]])&lt;=9,"Q3",TRUE,"Q4")</f>
        <v>Q2</v>
      </c>
      <c r="AN3562" s="15" t="str">
        <f>+IFERROR(VLOOKUP(Tabla1[[#This Row],[CUENTA]],CTAS[],2,0),"OTROS")</f>
        <v>OTROS</v>
      </c>
      <c r="AP3562" s="15" t="str">
        <f>+IFERROR(VLOOKUP(Tabla1[[#This Row],[EMPLEADO]],IS[],3,0),"OTROS")</f>
        <v>OTROS</v>
      </c>
      <c r="AQ3562" s="15" t="str">
        <f>+IFERROR(VLOOKUP(Tabla1[[#This Row],[EMPLEADO]],IS[[NÓMINA]:[INGENIERO]],2,0),"OTROS")</f>
        <v>OTROS</v>
      </c>
    </row>
    <row r="3563" spans="1:43" x14ac:dyDescent="0.25">
      <c r="A3563" s="28" t="s">
        <v>10019</v>
      </c>
      <c r="B3563" s="29">
        <v>1</v>
      </c>
      <c r="C3563" s="29" t="s">
        <v>10662</v>
      </c>
      <c r="D3563" s="30" t="s">
        <v>38</v>
      </c>
      <c r="E3563" s="31" t="s">
        <v>113</v>
      </c>
      <c r="F3563" s="31" t="s">
        <v>10663</v>
      </c>
      <c r="G3563" s="88" t="s">
        <v>10664</v>
      </c>
      <c r="H3563" s="29" t="s">
        <v>915</v>
      </c>
      <c r="I3563" s="32" t="s">
        <v>43</v>
      </c>
      <c r="J3563" s="29" t="s">
        <v>8</v>
      </c>
      <c r="K3563" s="33" t="s">
        <v>125</v>
      </c>
      <c r="L3563" s="33" t="s">
        <v>10665</v>
      </c>
      <c r="M3563" s="29" t="s">
        <v>10666</v>
      </c>
      <c r="N3563" s="29">
        <v>0</v>
      </c>
      <c r="O3563" s="29" t="s">
        <v>47</v>
      </c>
      <c r="P3563" s="33">
        <v>298</v>
      </c>
      <c r="Q3563" s="33" t="s">
        <v>48</v>
      </c>
      <c r="R3563" s="80" t="s">
        <v>49</v>
      </c>
      <c r="S3563" s="81" t="s">
        <v>50</v>
      </c>
      <c r="T3563" s="81" t="s">
        <v>51</v>
      </c>
      <c r="U3563" s="82" t="s">
        <v>52</v>
      </c>
      <c r="V3563" s="83">
        <v>1.05</v>
      </c>
      <c r="W3563" s="89">
        <v>750.75000000000011</v>
      </c>
      <c r="X3563" s="85">
        <v>1</v>
      </c>
      <c r="Y3563" s="86">
        <v>1.67</v>
      </c>
      <c r="Z3563" s="82">
        <v>5</v>
      </c>
      <c r="AA3563" s="87">
        <v>0.33399999999999996</v>
      </c>
      <c r="AB3563" s="83">
        <v>0</v>
      </c>
      <c r="AC3563" s="89">
        <v>0</v>
      </c>
      <c r="AD3563" s="90">
        <v>43563</v>
      </c>
      <c r="AE3563" s="90">
        <v>43563</v>
      </c>
      <c r="AF3563" s="82">
        <v>0</v>
      </c>
      <c r="AG3563" s="84" t="s">
        <v>53</v>
      </c>
      <c r="AH3563" s="83">
        <v>0</v>
      </c>
      <c r="AI3563" s="89">
        <v>0</v>
      </c>
      <c r="AJ3563" s="89">
        <v>0</v>
      </c>
      <c r="AK3563" s="60" t="str">
        <f>+IF(Tabla1[[#This Row],[REQUEST_TY]]="SR MANTENIMIENTO CORRECTIVO", "EMERGENCIA", "OTROS")</f>
        <v>EMERGENCIA</v>
      </c>
      <c r="AL3563" s="6" t="str">
        <f>+_xlfn.IFS(Tabla1[[#This Row],[Veces obj]]&lt;=1,"0-1",Tabla1[[#This Row],[Veces obj]]&lt;=2,"1-2",Tabla1[[#This Row],[Veces obj]]&lt;=3,"2-3",TRUE,"&gt;3")</f>
        <v>0-1</v>
      </c>
      <c r="AM3563" s="60" t="str">
        <f>+_xlfn.IFS(MONTH(Tabla1[[#This Row],[MES]])&lt;=3,"Q1",MONTH(Tabla1[[#This Row],[MES]])&lt;=6,"Q2",MONTH(Tabla1[[#This Row],[MES]])&lt;=9,"Q3",TRUE,"Q4")</f>
        <v>Q2</v>
      </c>
      <c r="AN3563" s="15" t="str">
        <f>+IFERROR(VLOOKUP(Tabla1[[#This Row],[CUENTA]],CTAS[],2,0),"OTROS")</f>
        <v>OTROS</v>
      </c>
      <c r="AP3563" s="15" t="str">
        <f>+IFERROR(VLOOKUP(Tabla1[[#This Row],[EMPLEADO]],IS[],3,0),"OTROS")</f>
        <v>OTROS</v>
      </c>
      <c r="AQ3563" s="15" t="str">
        <f>+IFERROR(VLOOKUP(Tabla1[[#This Row],[EMPLEADO]],IS[[NÓMINA]:[INGENIERO]],2,0),"OTROS")</f>
        <v>OTROS</v>
      </c>
    </row>
    <row r="3564" spans="1:43" x14ac:dyDescent="0.25">
      <c r="A3564" s="28" t="s">
        <v>10019</v>
      </c>
      <c r="B3564" s="29">
        <v>1</v>
      </c>
      <c r="C3564" s="29" t="s">
        <v>10667</v>
      </c>
      <c r="D3564" s="30" t="s">
        <v>38</v>
      </c>
      <c r="E3564" s="31" t="s">
        <v>133</v>
      </c>
      <c r="F3564" s="31" t="s">
        <v>10668</v>
      </c>
      <c r="G3564" s="88" t="s">
        <v>2955</v>
      </c>
      <c r="H3564" s="29" t="s">
        <v>384</v>
      </c>
      <c r="I3564" s="32" t="s">
        <v>43</v>
      </c>
      <c r="J3564" s="29" t="s">
        <v>8</v>
      </c>
      <c r="K3564" s="33" t="s">
        <v>59</v>
      </c>
      <c r="L3564" s="33" t="s">
        <v>2686</v>
      </c>
      <c r="M3564" s="29" t="s">
        <v>2687</v>
      </c>
      <c r="N3564" s="29">
        <v>0</v>
      </c>
      <c r="O3564" s="29" t="s">
        <v>47</v>
      </c>
      <c r="P3564" s="33">
        <v>29</v>
      </c>
      <c r="Q3564" s="33" t="s">
        <v>62</v>
      </c>
      <c r="R3564" s="80" t="s">
        <v>138</v>
      </c>
      <c r="S3564" s="81" t="s">
        <v>139</v>
      </c>
      <c r="T3564" s="81" t="s">
        <v>51</v>
      </c>
      <c r="U3564" s="82" t="s">
        <v>262</v>
      </c>
      <c r="V3564" s="83">
        <v>1.05</v>
      </c>
      <c r="W3564" s="89">
        <v>1651.6500000000003</v>
      </c>
      <c r="X3564" s="85">
        <v>1</v>
      </c>
      <c r="Y3564" s="86">
        <v>6.5</v>
      </c>
      <c r="Z3564" s="82">
        <v>4</v>
      </c>
      <c r="AA3564" s="87">
        <v>1.625</v>
      </c>
      <c r="AB3564" s="83">
        <v>0.15625</v>
      </c>
      <c r="AC3564" s="89">
        <v>-245.78125000000003</v>
      </c>
      <c r="AD3564" s="90">
        <v>43563</v>
      </c>
      <c r="AE3564" s="90">
        <v>43563</v>
      </c>
      <c r="AF3564" s="82">
        <v>0</v>
      </c>
      <c r="AG3564" s="84" t="s">
        <v>53</v>
      </c>
      <c r="AH3564" s="83">
        <v>0</v>
      </c>
      <c r="AI3564" s="89">
        <v>0</v>
      </c>
      <c r="AJ3564" s="89">
        <v>0</v>
      </c>
      <c r="AK3564" s="60" t="str">
        <f>+IF(Tabla1[[#This Row],[REQUEST_TY]]="SR MANTENIMIENTO CORRECTIVO", "EMERGENCIA", "OTROS")</f>
        <v>EMERGENCIA</v>
      </c>
      <c r="AL3564" s="6" t="str">
        <f>+_xlfn.IFS(Tabla1[[#This Row],[Veces obj]]&lt;=1,"0-1",Tabla1[[#This Row],[Veces obj]]&lt;=2,"1-2",Tabla1[[#This Row],[Veces obj]]&lt;=3,"2-3",TRUE,"&gt;3")</f>
        <v>1-2</v>
      </c>
      <c r="AM3564" s="60" t="str">
        <f>+_xlfn.IFS(MONTH(Tabla1[[#This Row],[MES]])&lt;=3,"Q1",MONTH(Tabla1[[#This Row],[MES]])&lt;=6,"Q2",MONTH(Tabla1[[#This Row],[MES]])&lt;=9,"Q3",TRUE,"Q4")</f>
        <v>Q2</v>
      </c>
      <c r="AN3564" s="15" t="str">
        <f>+IFERROR(VLOOKUP(Tabla1[[#This Row],[CUENTA]],CTAS[],2,0),"OTROS")</f>
        <v>OTROS</v>
      </c>
      <c r="AP3564" s="15" t="str">
        <f>+IFERROR(VLOOKUP(Tabla1[[#This Row],[EMPLEADO]],IS[],3,0),"OTROS")</f>
        <v>OTROS</v>
      </c>
      <c r="AQ3564" s="15" t="str">
        <f>+IFERROR(VLOOKUP(Tabla1[[#This Row],[EMPLEADO]],IS[[NÓMINA]:[INGENIERO]],2,0),"OTROS")</f>
        <v>OTROS</v>
      </c>
    </row>
    <row r="3565" spans="1:43" x14ac:dyDescent="0.25">
      <c r="A3565" s="28" t="s">
        <v>10019</v>
      </c>
      <c r="B3565" s="29">
        <v>1</v>
      </c>
      <c r="C3565" s="29" t="s">
        <v>10669</v>
      </c>
      <c r="D3565" s="30" t="s">
        <v>38</v>
      </c>
      <c r="E3565" s="31" t="s">
        <v>172</v>
      </c>
      <c r="F3565" s="31" t="s">
        <v>10670</v>
      </c>
      <c r="G3565" s="88" t="s">
        <v>9998</v>
      </c>
      <c r="H3565" s="29" t="s">
        <v>70</v>
      </c>
      <c r="I3565" s="32" t="s">
        <v>43</v>
      </c>
      <c r="J3565" s="29" t="s">
        <v>8</v>
      </c>
      <c r="K3565" s="33" t="s">
        <v>92</v>
      </c>
      <c r="L3565" s="33" t="s">
        <v>93</v>
      </c>
      <c r="M3565" s="29" t="s">
        <v>94</v>
      </c>
      <c r="N3565" s="29">
        <v>1</v>
      </c>
      <c r="O3565" s="29" t="s">
        <v>47</v>
      </c>
      <c r="P3565" s="33">
        <v>10</v>
      </c>
      <c r="Q3565" s="33" t="s">
        <v>194</v>
      </c>
      <c r="R3565" s="80" t="s">
        <v>74</v>
      </c>
      <c r="S3565" s="81" t="s">
        <v>50</v>
      </c>
      <c r="T3565" s="81" t="s">
        <v>51</v>
      </c>
      <c r="U3565" s="82" t="s">
        <v>444</v>
      </c>
      <c r="V3565" s="83">
        <v>0</v>
      </c>
      <c r="W3565" s="89">
        <v>0</v>
      </c>
      <c r="X3565" s="85">
        <v>1</v>
      </c>
      <c r="Y3565" s="86">
        <v>1.08</v>
      </c>
      <c r="Z3565" s="82">
        <v>5</v>
      </c>
      <c r="AA3565" s="87">
        <v>0.21600000000000003</v>
      </c>
      <c r="AB3565" s="83">
        <v>0</v>
      </c>
      <c r="AC3565" s="89">
        <v>0</v>
      </c>
      <c r="AD3565" s="90">
        <v>43563</v>
      </c>
      <c r="AE3565" s="90">
        <v>43563</v>
      </c>
      <c r="AF3565" s="82">
        <v>0</v>
      </c>
      <c r="AG3565" s="84" t="s">
        <v>53</v>
      </c>
      <c r="AH3565" s="83">
        <v>0</v>
      </c>
      <c r="AI3565" s="89">
        <v>0</v>
      </c>
      <c r="AJ3565" s="89">
        <v>0</v>
      </c>
      <c r="AK3565" s="60" t="str">
        <f>+IF(Tabla1[[#This Row],[REQUEST_TY]]="SR MANTENIMIENTO CORRECTIVO", "EMERGENCIA", "OTROS")</f>
        <v>EMERGENCIA</v>
      </c>
      <c r="AL3565" s="6" t="str">
        <f>+_xlfn.IFS(Tabla1[[#This Row],[Veces obj]]&lt;=1,"0-1",Tabla1[[#This Row],[Veces obj]]&lt;=2,"1-2",Tabla1[[#This Row],[Veces obj]]&lt;=3,"2-3",TRUE,"&gt;3")</f>
        <v>0-1</v>
      </c>
      <c r="AM3565" s="60" t="str">
        <f>+_xlfn.IFS(MONTH(Tabla1[[#This Row],[MES]])&lt;=3,"Q1",MONTH(Tabla1[[#This Row],[MES]])&lt;=6,"Q2",MONTH(Tabla1[[#This Row],[MES]])&lt;=9,"Q3",TRUE,"Q4")</f>
        <v>Q2</v>
      </c>
      <c r="AN3565" s="15" t="str">
        <f>+IFERROR(VLOOKUP(Tabla1[[#This Row],[CUENTA]],CTAS[],2,0),"OTROS")</f>
        <v>OTROS</v>
      </c>
      <c r="AP3565" s="15" t="str">
        <f>+IFERROR(VLOOKUP(Tabla1[[#This Row],[EMPLEADO]],IS[],3,0),"OTROS")</f>
        <v>OTROS</v>
      </c>
      <c r="AQ3565" s="15" t="str">
        <f>+IFERROR(VLOOKUP(Tabla1[[#This Row],[EMPLEADO]],IS[[NÓMINA]:[INGENIERO]],2,0),"OTROS")</f>
        <v>OTROS</v>
      </c>
    </row>
    <row r="3566" spans="1:43" x14ac:dyDescent="0.25">
      <c r="A3566" s="28" t="s">
        <v>10019</v>
      </c>
      <c r="B3566" s="29">
        <v>1</v>
      </c>
      <c r="C3566" s="29" t="s">
        <v>10671</v>
      </c>
      <c r="D3566" s="30" t="s">
        <v>38</v>
      </c>
      <c r="E3566" s="31" t="s">
        <v>10672</v>
      </c>
      <c r="F3566" s="31" t="s">
        <v>10673</v>
      </c>
      <c r="G3566" s="88" t="s">
        <v>10674</v>
      </c>
      <c r="H3566" s="29" t="s">
        <v>691</v>
      </c>
      <c r="I3566" s="32" t="s">
        <v>43</v>
      </c>
      <c r="J3566" s="29" t="s">
        <v>8</v>
      </c>
      <c r="K3566" s="33" t="s">
        <v>1115</v>
      </c>
      <c r="L3566" s="33" t="s">
        <v>1116</v>
      </c>
      <c r="M3566" s="29" t="s">
        <v>714</v>
      </c>
      <c r="N3566" s="29">
        <v>0</v>
      </c>
      <c r="O3566" s="29" t="s">
        <v>47</v>
      </c>
      <c r="P3566" s="33">
        <v>194</v>
      </c>
      <c r="Q3566" s="33" t="s">
        <v>48</v>
      </c>
      <c r="R3566" s="80" t="s">
        <v>235</v>
      </c>
      <c r="S3566" s="81" t="s">
        <v>50</v>
      </c>
      <c r="T3566" s="81" t="s">
        <v>51</v>
      </c>
      <c r="U3566" s="82" t="s">
        <v>52</v>
      </c>
      <c r="V3566" s="83">
        <v>1.05</v>
      </c>
      <c r="W3566" s="89">
        <v>750.75000000000011</v>
      </c>
      <c r="X3566" s="85">
        <v>1</v>
      </c>
      <c r="Y3566" s="86">
        <v>0</v>
      </c>
      <c r="Z3566" s="82">
        <v>5</v>
      </c>
      <c r="AA3566" s="87">
        <v>0</v>
      </c>
      <c r="AB3566" s="83">
        <v>0</v>
      </c>
      <c r="AC3566" s="89">
        <v>0</v>
      </c>
      <c r="AD3566" s="90">
        <v>43563</v>
      </c>
      <c r="AE3566" s="90">
        <v>43564</v>
      </c>
      <c r="AF3566" s="82">
        <v>1</v>
      </c>
      <c r="AG3566" s="84" t="s">
        <v>53</v>
      </c>
      <c r="AH3566" s="83">
        <v>0</v>
      </c>
      <c r="AI3566" s="89">
        <v>0</v>
      </c>
      <c r="AJ3566" s="89">
        <v>0</v>
      </c>
      <c r="AK3566" s="60" t="str">
        <f>+IF(Tabla1[[#This Row],[REQUEST_TY]]="SR MANTENIMIENTO CORRECTIVO", "EMERGENCIA", "OTROS")</f>
        <v>EMERGENCIA</v>
      </c>
      <c r="AL3566" s="6" t="str">
        <f>+_xlfn.IFS(Tabla1[[#This Row],[Veces obj]]&lt;=1,"0-1",Tabla1[[#This Row],[Veces obj]]&lt;=2,"1-2",Tabla1[[#This Row],[Veces obj]]&lt;=3,"2-3",TRUE,"&gt;3")</f>
        <v>0-1</v>
      </c>
      <c r="AM3566" s="60" t="str">
        <f>+_xlfn.IFS(MONTH(Tabla1[[#This Row],[MES]])&lt;=3,"Q1",MONTH(Tabla1[[#This Row],[MES]])&lt;=6,"Q2",MONTH(Tabla1[[#This Row],[MES]])&lt;=9,"Q3",TRUE,"Q4")</f>
        <v>Q2</v>
      </c>
      <c r="AN3566" s="15" t="str">
        <f>+IFERROR(VLOOKUP(Tabla1[[#This Row],[CUENTA]],CTAS[],2,0),"OTROS")</f>
        <v>OTROS</v>
      </c>
      <c r="AP3566" s="15" t="str">
        <f>+IFERROR(VLOOKUP(Tabla1[[#This Row],[EMPLEADO]],IS[],3,0),"OTROS")</f>
        <v>OTROS</v>
      </c>
      <c r="AQ3566" s="15" t="str">
        <f>+IFERROR(VLOOKUP(Tabla1[[#This Row],[EMPLEADO]],IS[[NÓMINA]:[INGENIERO]],2,0),"OTROS")</f>
        <v>OTROS</v>
      </c>
    </row>
    <row r="3567" spans="1:43" x14ac:dyDescent="0.25">
      <c r="A3567" s="28" t="s">
        <v>10019</v>
      </c>
      <c r="B3567" s="29">
        <v>1</v>
      </c>
      <c r="C3567" s="29" t="s">
        <v>10675</v>
      </c>
      <c r="D3567" s="30" t="s">
        <v>38</v>
      </c>
      <c r="E3567" s="31" t="s">
        <v>39</v>
      </c>
      <c r="F3567" s="31" t="s">
        <v>10676</v>
      </c>
      <c r="G3567" s="88" t="s">
        <v>10677</v>
      </c>
      <c r="H3567" s="29" t="s">
        <v>1052</v>
      </c>
      <c r="I3567" s="32" t="s">
        <v>43</v>
      </c>
      <c r="J3567" s="29" t="s">
        <v>8</v>
      </c>
      <c r="K3567" s="33" t="s">
        <v>117</v>
      </c>
      <c r="L3567" s="33" t="s">
        <v>10678</v>
      </c>
      <c r="M3567" s="29" t="s">
        <v>736</v>
      </c>
      <c r="N3567" s="29">
        <v>0</v>
      </c>
      <c r="O3567" s="29" t="s">
        <v>47</v>
      </c>
      <c r="P3567" s="33">
        <v>341</v>
      </c>
      <c r="Q3567" s="33" t="s">
        <v>48</v>
      </c>
      <c r="R3567" s="80" t="s">
        <v>49</v>
      </c>
      <c r="S3567" s="81" t="s">
        <v>50</v>
      </c>
      <c r="T3567" s="81" t="s">
        <v>51</v>
      </c>
      <c r="U3567" s="82" t="s">
        <v>52</v>
      </c>
      <c r="V3567" s="83">
        <v>1.05</v>
      </c>
      <c r="W3567" s="89">
        <v>750.75000000000011</v>
      </c>
      <c r="X3567" s="85">
        <v>1</v>
      </c>
      <c r="Y3567" s="86">
        <v>1.45</v>
      </c>
      <c r="Z3567" s="82">
        <v>5</v>
      </c>
      <c r="AA3567" s="87">
        <v>0.28999999999999998</v>
      </c>
      <c r="AB3567" s="83">
        <v>0</v>
      </c>
      <c r="AC3567" s="89">
        <v>0</v>
      </c>
      <c r="AD3567" s="90">
        <v>43563</v>
      </c>
      <c r="AE3567" s="90">
        <v>43564</v>
      </c>
      <c r="AF3567" s="82">
        <v>1</v>
      </c>
      <c r="AG3567" s="84" t="s">
        <v>53</v>
      </c>
      <c r="AH3567" s="83">
        <v>0</v>
      </c>
      <c r="AI3567" s="89">
        <v>0</v>
      </c>
      <c r="AJ3567" s="89">
        <v>0</v>
      </c>
      <c r="AK3567" s="60" t="str">
        <f>+IF(Tabla1[[#This Row],[REQUEST_TY]]="SR MANTENIMIENTO CORRECTIVO", "EMERGENCIA", "OTROS")</f>
        <v>EMERGENCIA</v>
      </c>
      <c r="AL3567" s="6" t="str">
        <f>+_xlfn.IFS(Tabla1[[#This Row],[Veces obj]]&lt;=1,"0-1",Tabla1[[#This Row],[Veces obj]]&lt;=2,"1-2",Tabla1[[#This Row],[Veces obj]]&lt;=3,"2-3",TRUE,"&gt;3")</f>
        <v>0-1</v>
      </c>
      <c r="AM3567" s="60" t="str">
        <f>+_xlfn.IFS(MONTH(Tabla1[[#This Row],[MES]])&lt;=3,"Q1",MONTH(Tabla1[[#This Row],[MES]])&lt;=6,"Q2",MONTH(Tabla1[[#This Row],[MES]])&lt;=9,"Q3",TRUE,"Q4")</f>
        <v>Q2</v>
      </c>
      <c r="AN3567" s="15" t="str">
        <f>+IFERROR(VLOOKUP(Tabla1[[#This Row],[CUENTA]],CTAS[],2,0),"OTROS")</f>
        <v>OTROS</v>
      </c>
      <c r="AP3567" s="15" t="str">
        <f>+IFERROR(VLOOKUP(Tabla1[[#This Row],[EMPLEADO]],IS[],3,0),"OTROS")</f>
        <v>OTROS</v>
      </c>
      <c r="AQ3567" s="15" t="str">
        <f>+IFERROR(VLOOKUP(Tabla1[[#This Row],[EMPLEADO]],IS[[NÓMINA]:[INGENIERO]],2,0),"OTROS")</f>
        <v>OTROS</v>
      </c>
    </row>
    <row r="3568" spans="1:43" x14ac:dyDescent="0.25">
      <c r="A3568" s="28" t="s">
        <v>10019</v>
      </c>
      <c r="B3568" s="29">
        <v>1</v>
      </c>
      <c r="C3568" s="29" t="s">
        <v>10679</v>
      </c>
      <c r="D3568" s="30" t="s">
        <v>38</v>
      </c>
      <c r="E3568" s="31" t="s">
        <v>725</v>
      </c>
      <c r="F3568" s="31" t="s">
        <v>10680</v>
      </c>
      <c r="G3568" s="88" t="s">
        <v>10681</v>
      </c>
      <c r="H3568" s="29" t="s">
        <v>106</v>
      </c>
      <c r="I3568" s="32" t="s">
        <v>43</v>
      </c>
      <c r="J3568" s="29" t="s">
        <v>8</v>
      </c>
      <c r="K3568" s="33" t="s">
        <v>102</v>
      </c>
      <c r="L3568" s="33" t="s">
        <v>718</v>
      </c>
      <c r="M3568" s="29" t="s">
        <v>46</v>
      </c>
      <c r="N3568" s="29">
        <v>0</v>
      </c>
      <c r="O3568" s="29" t="s">
        <v>47</v>
      </c>
      <c r="P3568" s="33">
        <v>116</v>
      </c>
      <c r="Q3568" s="33" t="s">
        <v>48</v>
      </c>
      <c r="R3568" s="80" t="s">
        <v>223</v>
      </c>
      <c r="S3568" s="81" t="s">
        <v>139</v>
      </c>
      <c r="T3568" s="81" t="s">
        <v>51</v>
      </c>
      <c r="U3568" s="82" t="s">
        <v>353</v>
      </c>
      <c r="V3568" s="83">
        <v>1.1499999999999999</v>
      </c>
      <c r="W3568" s="89">
        <v>1808.95</v>
      </c>
      <c r="X3568" s="85">
        <v>1</v>
      </c>
      <c r="Y3568" s="86">
        <v>2.21</v>
      </c>
      <c r="Z3568" s="82">
        <v>4</v>
      </c>
      <c r="AA3568" s="87">
        <v>0.55249999999999999</v>
      </c>
      <c r="AB3568" s="83">
        <v>0</v>
      </c>
      <c r="AC3568" s="89">
        <v>0</v>
      </c>
      <c r="AD3568" s="90">
        <v>43563</v>
      </c>
      <c r="AE3568" s="90">
        <v>43564</v>
      </c>
      <c r="AF3568" s="82">
        <v>1</v>
      </c>
      <c r="AG3568" s="84" t="s">
        <v>53</v>
      </c>
      <c r="AH3568" s="83">
        <v>0</v>
      </c>
      <c r="AI3568" s="89">
        <v>0</v>
      </c>
      <c r="AJ3568" s="89">
        <v>0</v>
      </c>
      <c r="AK3568" s="60" t="str">
        <f>+IF(Tabla1[[#This Row],[REQUEST_TY]]="SR MANTENIMIENTO CORRECTIVO", "EMERGENCIA", "OTROS")</f>
        <v>EMERGENCIA</v>
      </c>
      <c r="AL3568" s="6" t="str">
        <f>+_xlfn.IFS(Tabla1[[#This Row],[Veces obj]]&lt;=1,"0-1",Tabla1[[#This Row],[Veces obj]]&lt;=2,"1-2",Tabla1[[#This Row],[Veces obj]]&lt;=3,"2-3",TRUE,"&gt;3")</f>
        <v>0-1</v>
      </c>
      <c r="AM3568" s="60" t="str">
        <f>+_xlfn.IFS(MONTH(Tabla1[[#This Row],[MES]])&lt;=3,"Q1",MONTH(Tabla1[[#This Row],[MES]])&lt;=6,"Q2",MONTH(Tabla1[[#This Row],[MES]])&lt;=9,"Q3",TRUE,"Q4")</f>
        <v>Q2</v>
      </c>
      <c r="AN3568" s="15" t="str">
        <f>+IFERROR(VLOOKUP(Tabla1[[#This Row],[CUENTA]],CTAS[],2,0),"OTROS")</f>
        <v>OTROS</v>
      </c>
      <c r="AP3568" s="15" t="str">
        <f>+IFERROR(VLOOKUP(Tabla1[[#This Row],[EMPLEADO]],IS[],3,0),"OTROS")</f>
        <v>OTROS</v>
      </c>
      <c r="AQ3568" s="15" t="str">
        <f>+IFERROR(VLOOKUP(Tabla1[[#This Row],[EMPLEADO]],IS[[NÓMINA]:[INGENIERO]],2,0),"OTROS")</f>
        <v>OTROS</v>
      </c>
    </row>
    <row r="3569" spans="1:43" x14ac:dyDescent="0.25">
      <c r="A3569" s="28" t="s">
        <v>10019</v>
      </c>
      <c r="B3569" s="29">
        <v>1</v>
      </c>
      <c r="C3569" s="29" t="s">
        <v>10682</v>
      </c>
      <c r="D3569" s="30" t="s">
        <v>38</v>
      </c>
      <c r="E3569" s="31" t="s">
        <v>133</v>
      </c>
      <c r="F3569" s="31" t="s">
        <v>10683</v>
      </c>
      <c r="G3569" s="88" t="s">
        <v>4327</v>
      </c>
      <c r="H3569" s="29" t="s">
        <v>8581</v>
      </c>
      <c r="I3569" s="32" t="s">
        <v>43</v>
      </c>
      <c r="J3569" s="29" t="s">
        <v>8</v>
      </c>
      <c r="K3569" s="33" t="s">
        <v>59</v>
      </c>
      <c r="L3569" s="33" t="s">
        <v>472</v>
      </c>
      <c r="M3569" s="29" t="s">
        <v>473</v>
      </c>
      <c r="N3569" s="29">
        <v>0</v>
      </c>
      <c r="O3569" s="29" t="s">
        <v>47</v>
      </c>
      <c r="P3569" s="33">
        <v>31</v>
      </c>
      <c r="Q3569" s="33" t="s">
        <v>82</v>
      </c>
      <c r="R3569" s="80" t="s">
        <v>138</v>
      </c>
      <c r="S3569" s="81" t="s">
        <v>139</v>
      </c>
      <c r="T3569" s="81" t="s">
        <v>51</v>
      </c>
      <c r="U3569" s="82" t="s">
        <v>140</v>
      </c>
      <c r="V3569" s="83">
        <v>1.1000000000000001</v>
      </c>
      <c r="W3569" s="89">
        <v>1730.3000000000004</v>
      </c>
      <c r="X3569" s="85">
        <v>1</v>
      </c>
      <c r="Y3569" s="86">
        <v>4.4666666666666677</v>
      </c>
      <c r="Z3569" s="82">
        <v>4</v>
      </c>
      <c r="AA3569" s="87">
        <v>1.1166666666666669</v>
      </c>
      <c r="AB3569" s="83">
        <v>2.916666666666673E-2</v>
      </c>
      <c r="AC3569" s="89">
        <v>-45.879166666666769</v>
      </c>
      <c r="AD3569" s="90">
        <v>43563</v>
      </c>
      <c r="AE3569" s="90">
        <v>43564</v>
      </c>
      <c r="AF3569" s="82">
        <v>1</v>
      </c>
      <c r="AG3569" s="84" t="s">
        <v>53</v>
      </c>
      <c r="AH3569" s="83">
        <v>0</v>
      </c>
      <c r="AI3569" s="89">
        <v>0</v>
      </c>
      <c r="AJ3569" s="89">
        <v>0</v>
      </c>
      <c r="AK3569" s="60" t="str">
        <f>+IF(Tabla1[[#This Row],[REQUEST_TY]]="SR MANTENIMIENTO CORRECTIVO", "EMERGENCIA", "OTROS")</f>
        <v>EMERGENCIA</v>
      </c>
      <c r="AL3569" s="6" t="str">
        <f>+_xlfn.IFS(Tabla1[[#This Row],[Veces obj]]&lt;=1,"0-1",Tabla1[[#This Row],[Veces obj]]&lt;=2,"1-2",Tabla1[[#This Row],[Veces obj]]&lt;=3,"2-3",TRUE,"&gt;3")</f>
        <v>1-2</v>
      </c>
      <c r="AM3569" s="60" t="str">
        <f>+_xlfn.IFS(MONTH(Tabla1[[#This Row],[MES]])&lt;=3,"Q1",MONTH(Tabla1[[#This Row],[MES]])&lt;=6,"Q2",MONTH(Tabla1[[#This Row],[MES]])&lt;=9,"Q3",TRUE,"Q4")</f>
        <v>Q2</v>
      </c>
      <c r="AN3569" s="15" t="str">
        <f>+IFERROR(VLOOKUP(Tabla1[[#This Row],[CUENTA]],CTAS[],2,0),"OTROS")</f>
        <v>OTROS</v>
      </c>
      <c r="AP3569" s="15" t="str">
        <f>+IFERROR(VLOOKUP(Tabla1[[#This Row],[EMPLEADO]],IS[],3,0),"OTROS")</f>
        <v>OTROS</v>
      </c>
      <c r="AQ3569" s="15" t="str">
        <f>+IFERROR(VLOOKUP(Tabla1[[#This Row],[EMPLEADO]],IS[[NÓMINA]:[INGENIERO]],2,0),"OTROS")</f>
        <v>OTROS</v>
      </c>
    </row>
    <row r="3570" spans="1:43" x14ac:dyDescent="0.25">
      <c r="A3570" s="28" t="s">
        <v>10019</v>
      </c>
      <c r="B3570" s="29">
        <v>1</v>
      </c>
      <c r="C3570" s="29" t="s">
        <v>10684</v>
      </c>
      <c r="D3570" s="30" t="s">
        <v>38</v>
      </c>
      <c r="E3570" s="31" t="s">
        <v>562</v>
      </c>
      <c r="F3570" s="31" t="s">
        <v>10685</v>
      </c>
      <c r="G3570" s="88" t="s">
        <v>564</v>
      </c>
      <c r="H3570" s="29" t="s">
        <v>116</v>
      </c>
      <c r="I3570" s="32" t="s">
        <v>43</v>
      </c>
      <c r="J3570" s="29" t="s">
        <v>8</v>
      </c>
      <c r="K3570" s="33" t="s">
        <v>144</v>
      </c>
      <c r="L3570" s="33" t="s">
        <v>145</v>
      </c>
      <c r="M3570" s="29" t="s">
        <v>119</v>
      </c>
      <c r="N3570" s="29">
        <v>0</v>
      </c>
      <c r="O3570" s="29" t="s">
        <v>47</v>
      </c>
      <c r="P3570" s="33">
        <v>46</v>
      </c>
      <c r="Q3570" s="33" t="s">
        <v>82</v>
      </c>
      <c r="R3570" s="80" t="s">
        <v>63</v>
      </c>
      <c r="S3570" s="81" t="s">
        <v>64</v>
      </c>
      <c r="T3570" s="81" t="s">
        <v>51</v>
      </c>
      <c r="U3570" s="82" t="s">
        <v>83</v>
      </c>
      <c r="V3570" s="83">
        <v>1.05</v>
      </c>
      <c r="W3570" s="89">
        <v>1433.25</v>
      </c>
      <c r="X3570" s="85">
        <v>1</v>
      </c>
      <c r="Y3570" s="86">
        <v>0</v>
      </c>
      <c r="Z3570" s="82">
        <v>5</v>
      </c>
      <c r="AA3570" s="87">
        <v>0</v>
      </c>
      <c r="AB3570" s="83">
        <v>0</v>
      </c>
      <c r="AC3570" s="89">
        <v>0</v>
      </c>
      <c r="AD3570" s="90">
        <v>43563</v>
      </c>
      <c r="AE3570" s="90">
        <v>43564</v>
      </c>
      <c r="AF3570" s="82">
        <v>1</v>
      </c>
      <c r="AG3570" s="84" t="s">
        <v>53</v>
      </c>
      <c r="AH3570" s="83">
        <v>0</v>
      </c>
      <c r="AI3570" s="89">
        <v>0</v>
      </c>
      <c r="AJ3570" s="89">
        <v>0</v>
      </c>
      <c r="AK3570" s="60" t="str">
        <f>+IF(Tabla1[[#This Row],[REQUEST_TY]]="SR MANTENIMIENTO CORRECTIVO", "EMERGENCIA", "OTROS")</f>
        <v>EMERGENCIA</v>
      </c>
      <c r="AL3570" s="6" t="str">
        <f>+_xlfn.IFS(Tabla1[[#This Row],[Veces obj]]&lt;=1,"0-1",Tabla1[[#This Row],[Veces obj]]&lt;=2,"1-2",Tabla1[[#This Row],[Veces obj]]&lt;=3,"2-3",TRUE,"&gt;3")</f>
        <v>0-1</v>
      </c>
      <c r="AM3570" s="60" t="str">
        <f>+_xlfn.IFS(MONTH(Tabla1[[#This Row],[MES]])&lt;=3,"Q1",MONTH(Tabla1[[#This Row],[MES]])&lt;=6,"Q2",MONTH(Tabla1[[#This Row],[MES]])&lt;=9,"Q3",TRUE,"Q4")</f>
        <v>Q2</v>
      </c>
      <c r="AN3570" s="15" t="str">
        <f>+IFERROR(VLOOKUP(Tabla1[[#This Row],[CUENTA]],CTAS[],2,0),"OTROS")</f>
        <v>OTROS</v>
      </c>
      <c r="AP3570" s="15" t="str">
        <f>+IFERROR(VLOOKUP(Tabla1[[#This Row],[EMPLEADO]],IS[],3,0),"OTROS")</f>
        <v>CHIHUAHUA</v>
      </c>
      <c r="AQ3570" s="15" t="str">
        <f>+IFERROR(VLOOKUP(Tabla1[[#This Row],[EMPLEADO]],IS[[NÓMINA]:[INGENIERO]],2,0),"OTROS")</f>
        <v>FERNANDO CHAVIRA</v>
      </c>
    </row>
    <row r="3571" spans="1:43" x14ac:dyDescent="0.25">
      <c r="A3571" s="28" t="s">
        <v>10019</v>
      </c>
      <c r="B3571" s="29">
        <v>1</v>
      </c>
      <c r="C3571" s="29" t="s">
        <v>10686</v>
      </c>
      <c r="D3571" s="30" t="s">
        <v>38</v>
      </c>
      <c r="E3571" s="31" t="s">
        <v>2745</v>
      </c>
      <c r="F3571" s="31" t="s">
        <v>10687</v>
      </c>
      <c r="G3571" s="88" t="s">
        <v>2747</v>
      </c>
      <c r="H3571" s="29" t="s">
        <v>220</v>
      </c>
      <c r="I3571" s="32" t="s">
        <v>43</v>
      </c>
      <c r="J3571" s="29" t="s">
        <v>8</v>
      </c>
      <c r="K3571" s="33" t="s">
        <v>2748</v>
      </c>
      <c r="L3571" s="33" t="s">
        <v>2749</v>
      </c>
      <c r="M3571" s="29" t="s">
        <v>736</v>
      </c>
      <c r="N3571" s="29">
        <v>0</v>
      </c>
      <c r="O3571" s="29" t="s">
        <v>47</v>
      </c>
      <c r="P3571" s="33">
        <v>27</v>
      </c>
      <c r="Q3571" s="33" t="s">
        <v>62</v>
      </c>
      <c r="R3571" s="80" t="s">
        <v>223</v>
      </c>
      <c r="S3571" s="81" t="s">
        <v>139</v>
      </c>
      <c r="T3571" s="81" t="s">
        <v>51</v>
      </c>
      <c r="U3571" s="82" t="s">
        <v>262</v>
      </c>
      <c r="V3571" s="83">
        <v>1.05</v>
      </c>
      <c r="W3571" s="89">
        <v>1651.6500000000003</v>
      </c>
      <c r="X3571" s="85">
        <v>1</v>
      </c>
      <c r="Y3571" s="86">
        <v>3.99</v>
      </c>
      <c r="Z3571" s="82">
        <v>4</v>
      </c>
      <c r="AA3571" s="87">
        <v>0.99750000000000005</v>
      </c>
      <c r="AB3571" s="83">
        <v>0</v>
      </c>
      <c r="AC3571" s="89">
        <v>0</v>
      </c>
      <c r="AD3571" s="90">
        <v>43563</v>
      </c>
      <c r="AE3571" s="90">
        <v>43564</v>
      </c>
      <c r="AF3571" s="82">
        <v>1</v>
      </c>
      <c r="AG3571" s="84" t="s">
        <v>53</v>
      </c>
      <c r="AH3571" s="83">
        <v>0</v>
      </c>
      <c r="AI3571" s="89">
        <v>0</v>
      </c>
      <c r="AJ3571" s="89">
        <v>0</v>
      </c>
      <c r="AK3571" s="60" t="str">
        <f>+IF(Tabla1[[#This Row],[REQUEST_TY]]="SR MANTENIMIENTO CORRECTIVO", "EMERGENCIA", "OTROS")</f>
        <v>EMERGENCIA</v>
      </c>
      <c r="AL3571" s="6" t="str">
        <f>+_xlfn.IFS(Tabla1[[#This Row],[Veces obj]]&lt;=1,"0-1",Tabla1[[#This Row],[Veces obj]]&lt;=2,"1-2",Tabla1[[#This Row],[Veces obj]]&lt;=3,"2-3",TRUE,"&gt;3")</f>
        <v>0-1</v>
      </c>
      <c r="AM3571" s="60" t="str">
        <f>+_xlfn.IFS(MONTH(Tabla1[[#This Row],[MES]])&lt;=3,"Q1",MONTH(Tabla1[[#This Row],[MES]])&lt;=6,"Q2",MONTH(Tabla1[[#This Row],[MES]])&lt;=9,"Q3",TRUE,"Q4")</f>
        <v>Q2</v>
      </c>
      <c r="AN3571" s="15" t="str">
        <f>+IFERROR(VLOOKUP(Tabla1[[#This Row],[CUENTA]],CTAS[],2,0),"OTROS")</f>
        <v>OTROS</v>
      </c>
      <c r="AP3571" s="15" t="str">
        <f>+IFERROR(VLOOKUP(Tabla1[[#This Row],[EMPLEADO]],IS[],3,0),"OTROS")</f>
        <v>OTROS</v>
      </c>
      <c r="AQ3571" s="15" t="str">
        <f>+IFERROR(VLOOKUP(Tabla1[[#This Row],[EMPLEADO]],IS[[NÓMINA]:[INGENIERO]],2,0),"OTROS")</f>
        <v>OTROS</v>
      </c>
    </row>
    <row r="3572" spans="1:43" x14ac:dyDescent="0.25">
      <c r="A3572" s="28" t="s">
        <v>10019</v>
      </c>
      <c r="B3572" s="29">
        <v>1</v>
      </c>
      <c r="C3572" s="29" t="s">
        <v>10688</v>
      </c>
      <c r="D3572" s="30" t="s">
        <v>38</v>
      </c>
      <c r="E3572" s="31" t="s">
        <v>258</v>
      </c>
      <c r="F3572" s="31" t="s">
        <v>10689</v>
      </c>
      <c r="G3572" s="88" t="s">
        <v>1736</v>
      </c>
      <c r="H3572" s="29" t="s">
        <v>136</v>
      </c>
      <c r="I3572" s="32" t="s">
        <v>43</v>
      </c>
      <c r="J3572" s="29" t="s">
        <v>8</v>
      </c>
      <c r="K3572" s="33" t="s">
        <v>1737</v>
      </c>
      <c r="L3572" s="33" t="s">
        <v>1738</v>
      </c>
      <c r="M3572" s="29" t="s">
        <v>736</v>
      </c>
      <c r="N3572" s="29">
        <v>0</v>
      </c>
      <c r="O3572" s="29" t="s">
        <v>47</v>
      </c>
      <c r="P3572" s="33">
        <v>19</v>
      </c>
      <c r="Q3572" s="33" t="s">
        <v>62</v>
      </c>
      <c r="R3572" s="80" t="s">
        <v>138</v>
      </c>
      <c r="S3572" s="81" t="s">
        <v>139</v>
      </c>
      <c r="T3572" s="81" t="s">
        <v>51</v>
      </c>
      <c r="U3572" s="82" t="s">
        <v>262</v>
      </c>
      <c r="V3572" s="83">
        <v>1.05</v>
      </c>
      <c r="W3572" s="89">
        <v>1651.6500000000003</v>
      </c>
      <c r="X3572" s="85">
        <v>1</v>
      </c>
      <c r="Y3572" s="86">
        <v>2.15</v>
      </c>
      <c r="Z3572" s="82">
        <v>4</v>
      </c>
      <c r="AA3572" s="87">
        <v>0.53749999999999998</v>
      </c>
      <c r="AB3572" s="83">
        <v>0</v>
      </c>
      <c r="AC3572" s="89">
        <v>0</v>
      </c>
      <c r="AD3572" s="90">
        <v>43563</v>
      </c>
      <c r="AE3572" s="90">
        <v>43564</v>
      </c>
      <c r="AF3572" s="82">
        <v>1</v>
      </c>
      <c r="AG3572" s="84" t="s">
        <v>53</v>
      </c>
      <c r="AH3572" s="83">
        <v>0</v>
      </c>
      <c r="AI3572" s="89">
        <v>0</v>
      </c>
      <c r="AJ3572" s="89">
        <v>0</v>
      </c>
      <c r="AK3572" s="60" t="str">
        <f>+IF(Tabla1[[#This Row],[REQUEST_TY]]="SR MANTENIMIENTO CORRECTIVO", "EMERGENCIA", "OTROS")</f>
        <v>EMERGENCIA</v>
      </c>
      <c r="AL3572" s="6" t="str">
        <f>+_xlfn.IFS(Tabla1[[#This Row],[Veces obj]]&lt;=1,"0-1",Tabla1[[#This Row],[Veces obj]]&lt;=2,"1-2",Tabla1[[#This Row],[Veces obj]]&lt;=3,"2-3",TRUE,"&gt;3")</f>
        <v>0-1</v>
      </c>
      <c r="AM3572" s="60" t="str">
        <f>+_xlfn.IFS(MONTH(Tabla1[[#This Row],[MES]])&lt;=3,"Q1",MONTH(Tabla1[[#This Row],[MES]])&lt;=6,"Q2",MONTH(Tabla1[[#This Row],[MES]])&lt;=9,"Q3",TRUE,"Q4")</f>
        <v>Q2</v>
      </c>
      <c r="AN3572" s="15" t="str">
        <f>+IFERROR(VLOOKUP(Tabla1[[#This Row],[CUENTA]],CTAS[],2,0),"OTROS")</f>
        <v>OTROS</v>
      </c>
      <c r="AP3572" s="15" t="str">
        <f>+IFERROR(VLOOKUP(Tabla1[[#This Row],[EMPLEADO]],IS[],3,0),"OTROS")</f>
        <v>OTROS</v>
      </c>
      <c r="AQ3572" s="15" t="str">
        <f>+IFERROR(VLOOKUP(Tabla1[[#This Row],[EMPLEADO]],IS[[NÓMINA]:[INGENIERO]],2,0),"OTROS")</f>
        <v>OTROS</v>
      </c>
    </row>
    <row r="3573" spans="1:43" x14ac:dyDescent="0.25">
      <c r="A3573" s="28" t="s">
        <v>10019</v>
      </c>
      <c r="B3573" s="29">
        <v>1</v>
      </c>
      <c r="C3573" s="29" t="s">
        <v>10690</v>
      </c>
      <c r="D3573" s="30" t="s">
        <v>818</v>
      </c>
      <c r="E3573" s="31" t="s">
        <v>725</v>
      </c>
      <c r="F3573" s="31" t="s">
        <v>10691</v>
      </c>
      <c r="G3573" s="88" t="s">
        <v>5331</v>
      </c>
      <c r="H3573" s="29" t="s">
        <v>10274</v>
      </c>
      <c r="I3573" s="32" t="s">
        <v>43</v>
      </c>
      <c r="J3573" s="29" t="s">
        <v>8</v>
      </c>
      <c r="K3573" s="33" t="s">
        <v>102</v>
      </c>
      <c r="L3573" s="33" t="s">
        <v>1039</v>
      </c>
      <c r="M3573" s="29" t="s">
        <v>310</v>
      </c>
      <c r="N3573" s="29">
        <v>0</v>
      </c>
      <c r="O3573" s="29" t="s">
        <v>47</v>
      </c>
      <c r="P3573" s="33" t="s">
        <v>822</v>
      </c>
      <c r="Q3573" s="33" t="s">
        <v>48</v>
      </c>
      <c r="R3573" s="80" t="s">
        <v>223</v>
      </c>
      <c r="S3573" s="81" t="s">
        <v>139</v>
      </c>
      <c r="T3573" s="81" t="s">
        <v>51</v>
      </c>
      <c r="U3573" s="82" t="s">
        <v>353</v>
      </c>
      <c r="V3573" s="83">
        <v>1</v>
      </c>
      <c r="W3573" s="89">
        <v>1573.0000000000002</v>
      </c>
      <c r="X3573" s="85">
        <v>1</v>
      </c>
      <c r="Y3573" s="86">
        <v>2.9</v>
      </c>
      <c r="Z3573" s="82">
        <v>4</v>
      </c>
      <c r="AA3573" s="87">
        <v>0.72499999999999998</v>
      </c>
      <c r="AB3573" s="83">
        <v>0</v>
      </c>
      <c r="AC3573" s="89">
        <v>0</v>
      </c>
      <c r="AD3573" s="90">
        <v>43563</v>
      </c>
      <c r="AE3573" s="90">
        <v>43564</v>
      </c>
      <c r="AF3573" s="82">
        <v>1</v>
      </c>
      <c r="AG3573" s="84" t="s">
        <v>53</v>
      </c>
      <c r="AH3573" s="83">
        <v>0</v>
      </c>
      <c r="AI3573" s="89">
        <v>0</v>
      </c>
      <c r="AJ3573" s="89">
        <v>0</v>
      </c>
      <c r="AK3573" s="60" t="str">
        <f>+IF(Tabla1[[#This Row],[REQUEST_TY]]="SR MANTENIMIENTO CORRECTIVO", "EMERGENCIA", "OTROS")</f>
        <v>OTROS</v>
      </c>
      <c r="AL3573" s="6" t="str">
        <f>+_xlfn.IFS(Tabla1[[#This Row],[Veces obj]]&lt;=1,"0-1",Tabla1[[#This Row],[Veces obj]]&lt;=2,"1-2",Tabla1[[#This Row],[Veces obj]]&lt;=3,"2-3",TRUE,"&gt;3")</f>
        <v>0-1</v>
      </c>
      <c r="AM3573" s="60" t="str">
        <f>+_xlfn.IFS(MONTH(Tabla1[[#This Row],[MES]])&lt;=3,"Q1",MONTH(Tabla1[[#This Row],[MES]])&lt;=6,"Q2",MONTH(Tabla1[[#This Row],[MES]])&lt;=9,"Q3",TRUE,"Q4")</f>
        <v>Q2</v>
      </c>
      <c r="AN3573" s="15" t="str">
        <f>+IFERROR(VLOOKUP(Tabla1[[#This Row],[CUENTA]],CTAS[],2,0),"OTROS")</f>
        <v>OTROS</v>
      </c>
      <c r="AP3573" s="15" t="str">
        <f>+IFERROR(VLOOKUP(Tabla1[[#This Row],[EMPLEADO]],IS[],3,0),"OTROS")</f>
        <v>OTROS</v>
      </c>
      <c r="AQ3573" s="15" t="str">
        <f>+IFERROR(VLOOKUP(Tabla1[[#This Row],[EMPLEADO]],IS[[NÓMINA]:[INGENIERO]],2,0),"OTROS")</f>
        <v>OTROS</v>
      </c>
    </row>
    <row r="3574" spans="1:43" x14ac:dyDescent="0.25">
      <c r="A3574" s="28" t="s">
        <v>10019</v>
      </c>
      <c r="B3574" s="29">
        <v>1</v>
      </c>
      <c r="C3574" s="29" t="s">
        <v>10692</v>
      </c>
      <c r="D3574" s="30" t="s">
        <v>38</v>
      </c>
      <c r="E3574" s="31" t="s">
        <v>1015</v>
      </c>
      <c r="F3574" s="31" t="s">
        <v>10693</v>
      </c>
      <c r="G3574" s="88" t="s">
        <v>8531</v>
      </c>
      <c r="H3574" s="29" t="s">
        <v>740</v>
      </c>
      <c r="I3574" s="32" t="s">
        <v>43</v>
      </c>
      <c r="J3574" s="29" t="s">
        <v>8</v>
      </c>
      <c r="K3574" s="33" t="s">
        <v>59</v>
      </c>
      <c r="L3574" s="33" t="s">
        <v>1430</v>
      </c>
      <c r="M3574" s="29" t="s">
        <v>530</v>
      </c>
      <c r="N3574" s="29">
        <v>0</v>
      </c>
      <c r="O3574" s="29" t="s">
        <v>47</v>
      </c>
      <c r="P3574" s="33">
        <v>18</v>
      </c>
      <c r="Q3574" s="33" t="s">
        <v>62</v>
      </c>
      <c r="R3574" s="80" t="s">
        <v>317</v>
      </c>
      <c r="S3574" s="81" t="s">
        <v>318</v>
      </c>
      <c r="T3574" s="81" t="s">
        <v>51</v>
      </c>
      <c r="U3574" s="82" t="s">
        <v>262</v>
      </c>
      <c r="V3574" s="83">
        <v>1.05</v>
      </c>
      <c r="W3574" s="89">
        <v>1651.6500000000003</v>
      </c>
      <c r="X3574" s="85">
        <v>1</v>
      </c>
      <c r="Y3574" s="86">
        <v>2.2200000000000002</v>
      </c>
      <c r="Z3574" s="82">
        <v>4</v>
      </c>
      <c r="AA3574" s="87">
        <v>0.55500000000000005</v>
      </c>
      <c r="AB3574" s="83">
        <v>0</v>
      </c>
      <c r="AC3574" s="89">
        <v>0</v>
      </c>
      <c r="AD3574" s="90">
        <v>43564</v>
      </c>
      <c r="AE3574" s="90">
        <v>43564</v>
      </c>
      <c r="AF3574" s="82">
        <v>0</v>
      </c>
      <c r="AG3574" s="84" t="s">
        <v>53</v>
      </c>
      <c r="AH3574" s="83">
        <v>0</v>
      </c>
      <c r="AI3574" s="89">
        <v>0</v>
      </c>
      <c r="AJ3574" s="89">
        <v>0</v>
      </c>
      <c r="AK3574" s="60" t="str">
        <f>+IF(Tabla1[[#This Row],[REQUEST_TY]]="SR MANTENIMIENTO CORRECTIVO", "EMERGENCIA", "OTROS")</f>
        <v>EMERGENCIA</v>
      </c>
      <c r="AL3574" s="6" t="str">
        <f>+_xlfn.IFS(Tabla1[[#This Row],[Veces obj]]&lt;=1,"0-1",Tabla1[[#This Row],[Veces obj]]&lt;=2,"1-2",Tabla1[[#This Row],[Veces obj]]&lt;=3,"2-3",TRUE,"&gt;3")</f>
        <v>0-1</v>
      </c>
      <c r="AM3574" s="60" t="str">
        <f>+_xlfn.IFS(MONTH(Tabla1[[#This Row],[MES]])&lt;=3,"Q1",MONTH(Tabla1[[#This Row],[MES]])&lt;=6,"Q2",MONTH(Tabla1[[#This Row],[MES]])&lt;=9,"Q3",TRUE,"Q4")</f>
        <v>Q2</v>
      </c>
      <c r="AN3574" s="15" t="str">
        <f>+IFERROR(VLOOKUP(Tabla1[[#This Row],[CUENTA]],CTAS[],2,0),"OTROS")</f>
        <v>OTROS</v>
      </c>
      <c r="AP3574" s="15" t="str">
        <f>+IFERROR(VLOOKUP(Tabla1[[#This Row],[EMPLEADO]],IS[],3,0),"OTROS")</f>
        <v>OTROS</v>
      </c>
      <c r="AQ3574" s="15" t="str">
        <f>+IFERROR(VLOOKUP(Tabla1[[#This Row],[EMPLEADO]],IS[[NÓMINA]:[INGENIERO]],2,0),"OTROS")</f>
        <v>OTROS</v>
      </c>
    </row>
    <row r="3575" spans="1:43" x14ac:dyDescent="0.25">
      <c r="A3575" s="28" t="s">
        <v>10019</v>
      </c>
      <c r="B3575" s="29">
        <v>1</v>
      </c>
      <c r="C3575" s="29" t="s">
        <v>10694</v>
      </c>
      <c r="D3575" s="30" t="s">
        <v>38</v>
      </c>
      <c r="E3575" s="31" t="s">
        <v>421</v>
      </c>
      <c r="F3575" s="31" t="s">
        <v>10695</v>
      </c>
      <c r="G3575" s="88" t="s">
        <v>423</v>
      </c>
      <c r="H3575" s="29" t="s">
        <v>70</v>
      </c>
      <c r="I3575" s="32" t="s">
        <v>43</v>
      </c>
      <c r="J3575" s="29" t="s">
        <v>8</v>
      </c>
      <c r="K3575" s="33" t="s">
        <v>92</v>
      </c>
      <c r="L3575" s="33" t="s">
        <v>93</v>
      </c>
      <c r="M3575" s="29" t="s">
        <v>94</v>
      </c>
      <c r="N3575" s="29">
        <v>1</v>
      </c>
      <c r="O3575" s="29" t="s">
        <v>47</v>
      </c>
      <c r="P3575" s="33">
        <v>13</v>
      </c>
      <c r="Q3575" s="33" t="s">
        <v>194</v>
      </c>
      <c r="R3575" s="80" t="s">
        <v>235</v>
      </c>
      <c r="S3575" s="81" t="s">
        <v>50</v>
      </c>
      <c r="T3575" s="81" t="s">
        <v>51</v>
      </c>
      <c r="U3575" s="82" t="s">
        <v>444</v>
      </c>
      <c r="V3575" s="83">
        <v>0</v>
      </c>
      <c r="W3575" s="89">
        <v>0</v>
      </c>
      <c r="X3575" s="85">
        <v>1</v>
      </c>
      <c r="Y3575" s="86">
        <v>0</v>
      </c>
      <c r="Z3575" s="82">
        <v>5</v>
      </c>
      <c r="AA3575" s="87">
        <v>0</v>
      </c>
      <c r="AB3575" s="83">
        <v>0</v>
      </c>
      <c r="AC3575" s="89">
        <v>0</v>
      </c>
      <c r="AD3575" s="90">
        <v>43563</v>
      </c>
      <c r="AE3575" s="90">
        <v>43564</v>
      </c>
      <c r="AF3575" s="82">
        <v>1</v>
      </c>
      <c r="AG3575" s="84" t="s">
        <v>53</v>
      </c>
      <c r="AH3575" s="83">
        <v>0</v>
      </c>
      <c r="AI3575" s="89">
        <v>0</v>
      </c>
      <c r="AJ3575" s="89">
        <v>0</v>
      </c>
      <c r="AK3575" s="60" t="str">
        <f>+IF(Tabla1[[#This Row],[REQUEST_TY]]="SR MANTENIMIENTO CORRECTIVO", "EMERGENCIA", "OTROS")</f>
        <v>EMERGENCIA</v>
      </c>
      <c r="AL3575" s="6" t="str">
        <f>+_xlfn.IFS(Tabla1[[#This Row],[Veces obj]]&lt;=1,"0-1",Tabla1[[#This Row],[Veces obj]]&lt;=2,"1-2",Tabla1[[#This Row],[Veces obj]]&lt;=3,"2-3",TRUE,"&gt;3")</f>
        <v>0-1</v>
      </c>
      <c r="AM3575" s="60" t="str">
        <f>+_xlfn.IFS(MONTH(Tabla1[[#This Row],[MES]])&lt;=3,"Q1",MONTH(Tabla1[[#This Row],[MES]])&lt;=6,"Q2",MONTH(Tabla1[[#This Row],[MES]])&lt;=9,"Q3",TRUE,"Q4")</f>
        <v>Q2</v>
      </c>
      <c r="AN3575" s="15" t="str">
        <f>+IFERROR(VLOOKUP(Tabla1[[#This Row],[CUENTA]],CTAS[],2,0),"OTROS")</f>
        <v>OTROS</v>
      </c>
      <c r="AP3575" s="15" t="str">
        <f>+IFERROR(VLOOKUP(Tabla1[[#This Row],[EMPLEADO]],IS[],3,0),"OTROS")</f>
        <v>OTROS</v>
      </c>
      <c r="AQ3575" s="15" t="str">
        <f>+IFERROR(VLOOKUP(Tabla1[[#This Row],[EMPLEADO]],IS[[NÓMINA]:[INGENIERO]],2,0),"OTROS")</f>
        <v>OTROS</v>
      </c>
    </row>
    <row r="3576" spans="1:43" x14ac:dyDescent="0.25">
      <c r="A3576" s="28" t="s">
        <v>10019</v>
      </c>
      <c r="B3576" s="29">
        <v>1</v>
      </c>
      <c r="C3576" s="29" t="s">
        <v>10696</v>
      </c>
      <c r="D3576" s="30" t="s">
        <v>38</v>
      </c>
      <c r="E3576" s="31" t="s">
        <v>10697</v>
      </c>
      <c r="F3576" s="31" t="s">
        <v>10698</v>
      </c>
      <c r="G3576" s="88" t="s">
        <v>10699</v>
      </c>
      <c r="H3576" s="29" t="s">
        <v>253</v>
      </c>
      <c r="I3576" s="32" t="s">
        <v>43</v>
      </c>
      <c r="J3576" s="29" t="s">
        <v>8</v>
      </c>
      <c r="K3576" s="33" t="s">
        <v>10700</v>
      </c>
      <c r="L3576" s="33" t="s">
        <v>10701</v>
      </c>
      <c r="M3576" s="29" t="s">
        <v>10702</v>
      </c>
      <c r="N3576" s="29">
        <v>0</v>
      </c>
      <c r="O3576" s="29" t="s">
        <v>47</v>
      </c>
      <c r="P3576" s="33">
        <v>2685</v>
      </c>
      <c r="Q3576" s="33" t="s">
        <v>48</v>
      </c>
      <c r="R3576" s="80" t="s">
        <v>4718</v>
      </c>
      <c r="S3576" s="81" t="s">
        <v>64</v>
      </c>
      <c r="T3576" s="81" t="s">
        <v>208</v>
      </c>
      <c r="U3576" s="82" t="s">
        <v>96</v>
      </c>
      <c r="V3576" s="83">
        <v>1.1000000000000001</v>
      </c>
      <c r="W3576" s="89">
        <v>1501.5000000000002</v>
      </c>
      <c r="X3576" s="85">
        <v>1</v>
      </c>
      <c r="Y3576" s="86">
        <v>2.87</v>
      </c>
      <c r="Z3576" s="82">
        <v>9</v>
      </c>
      <c r="AA3576" s="87">
        <v>0.31888888888888889</v>
      </c>
      <c r="AB3576" s="83">
        <v>0</v>
      </c>
      <c r="AC3576" s="89">
        <v>0</v>
      </c>
      <c r="AD3576" s="90">
        <v>43564</v>
      </c>
      <c r="AE3576" s="90">
        <v>43564</v>
      </c>
      <c r="AF3576" s="82">
        <v>0</v>
      </c>
      <c r="AG3576" s="84" t="s">
        <v>53</v>
      </c>
      <c r="AH3576" s="83">
        <v>0</v>
      </c>
      <c r="AI3576" s="89">
        <v>0</v>
      </c>
      <c r="AJ3576" s="89">
        <v>0</v>
      </c>
      <c r="AK3576" s="60" t="str">
        <f>+IF(Tabla1[[#This Row],[REQUEST_TY]]="SR MANTENIMIENTO CORRECTIVO", "EMERGENCIA", "OTROS")</f>
        <v>EMERGENCIA</v>
      </c>
      <c r="AL3576" s="6" t="str">
        <f>+_xlfn.IFS(Tabla1[[#This Row],[Veces obj]]&lt;=1,"0-1",Tabla1[[#This Row],[Veces obj]]&lt;=2,"1-2",Tabla1[[#This Row],[Veces obj]]&lt;=3,"2-3",TRUE,"&gt;3")</f>
        <v>0-1</v>
      </c>
      <c r="AM3576" s="60" t="str">
        <f>+_xlfn.IFS(MONTH(Tabla1[[#This Row],[MES]])&lt;=3,"Q1",MONTH(Tabla1[[#This Row],[MES]])&lt;=6,"Q2",MONTH(Tabla1[[#This Row],[MES]])&lt;=9,"Q3",TRUE,"Q4")</f>
        <v>Q2</v>
      </c>
      <c r="AN3576" s="15" t="str">
        <f>+IFERROR(VLOOKUP(Tabla1[[#This Row],[CUENTA]],CTAS[],2,0),"OTROS")</f>
        <v>OTROS</v>
      </c>
      <c r="AP3576" s="15" t="str">
        <f>+IFERROR(VLOOKUP(Tabla1[[#This Row],[EMPLEADO]],IS[],3,0),"OTROS")</f>
        <v>OTROS</v>
      </c>
      <c r="AQ3576" s="15" t="str">
        <f>+IFERROR(VLOOKUP(Tabla1[[#This Row],[EMPLEADO]],IS[[NÓMINA]:[INGENIERO]],2,0),"OTROS")</f>
        <v>OTROS</v>
      </c>
    </row>
    <row r="3577" spans="1:43" x14ac:dyDescent="0.25">
      <c r="A3577" s="28" t="s">
        <v>10019</v>
      </c>
      <c r="B3577" s="29">
        <v>1</v>
      </c>
      <c r="C3577" s="29" t="s">
        <v>10703</v>
      </c>
      <c r="D3577" s="30" t="s">
        <v>38</v>
      </c>
      <c r="E3577" s="31" t="s">
        <v>226</v>
      </c>
      <c r="F3577" s="31" t="s">
        <v>10704</v>
      </c>
      <c r="G3577" s="88" t="s">
        <v>10705</v>
      </c>
      <c r="H3577" s="29" t="s">
        <v>220</v>
      </c>
      <c r="I3577" s="32" t="s">
        <v>43</v>
      </c>
      <c r="J3577" s="29" t="s">
        <v>8</v>
      </c>
      <c r="K3577" s="33" t="s">
        <v>151</v>
      </c>
      <c r="L3577" s="33" t="s">
        <v>5739</v>
      </c>
      <c r="M3577" s="29" t="s">
        <v>545</v>
      </c>
      <c r="N3577" s="29">
        <v>0</v>
      </c>
      <c r="O3577" s="29" t="s">
        <v>47</v>
      </c>
      <c r="P3577" s="33">
        <v>966</v>
      </c>
      <c r="Q3577" s="33" t="s">
        <v>48</v>
      </c>
      <c r="R3577" s="80" t="s">
        <v>153</v>
      </c>
      <c r="S3577" s="81" t="s">
        <v>50</v>
      </c>
      <c r="T3577" s="81" t="s">
        <v>208</v>
      </c>
      <c r="U3577" s="82" t="s">
        <v>52</v>
      </c>
      <c r="V3577" s="83">
        <v>1.05</v>
      </c>
      <c r="W3577" s="89">
        <v>750.75000000000011</v>
      </c>
      <c r="X3577" s="85">
        <v>1</v>
      </c>
      <c r="Y3577" s="86">
        <v>2.0699999999999998</v>
      </c>
      <c r="Z3577" s="82">
        <v>9</v>
      </c>
      <c r="AA3577" s="87">
        <v>0.22999999999999998</v>
      </c>
      <c r="AB3577" s="83">
        <v>0</v>
      </c>
      <c r="AC3577" s="89">
        <v>0</v>
      </c>
      <c r="AD3577" s="90">
        <v>43564</v>
      </c>
      <c r="AE3577" s="90">
        <v>43564</v>
      </c>
      <c r="AF3577" s="82">
        <v>0</v>
      </c>
      <c r="AG3577" s="84" t="s">
        <v>53</v>
      </c>
      <c r="AH3577" s="83">
        <v>0</v>
      </c>
      <c r="AI3577" s="89">
        <v>0</v>
      </c>
      <c r="AJ3577" s="89">
        <v>0</v>
      </c>
      <c r="AK3577" s="60" t="str">
        <f>+IF(Tabla1[[#This Row],[REQUEST_TY]]="SR MANTENIMIENTO CORRECTIVO", "EMERGENCIA", "OTROS")</f>
        <v>EMERGENCIA</v>
      </c>
      <c r="AL3577" s="6" t="str">
        <f>+_xlfn.IFS(Tabla1[[#This Row],[Veces obj]]&lt;=1,"0-1",Tabla1[[#This Row],[Veces obj]]&lt;=2,"1-2",Tabla1[[#This Row],[Veces obj]]&lt;=3,"2-3",TRUE,"&gt;3")</f>
        <v>0-1</v>
      </c>
      <c r="AM3577" s="60" t="str">
        <f>+_xlfn.IFS(MONTH(Tabla1[[#This Row],[MES]])&lt;=3,"Q1",MONTH(Tabla1[[#This Row],[MES]])&lt;=6,"Q2",MONTH(Tabla1[[#This Row],[MES]])&lt;=9,"Q3",TRUE,"Q4")</f>
        <v>Q2</v>
      </c>
      <c r="AN3577" s="15" t="str">
        <f>+IFERROR(VLOOKUP(Tabla1[[#This Row],[CUENTA]],CTAS[],2,0),"OTROS")</f>
        <v>HONEYWELL</v>
      </c>
      <c r="AP3577" s="15" t="str">
        <f>+IFERROR(VLOOKUP(Tabla1[[#This Row],[EMPLEADO]],IS[],3,0),"OTROS")</f>
        <v>OTROS</v>
      </c>
      <c r="AQ3577" s="15" t="str">
        <f>+IFERROR(VLOOKUP(Tabla1[[#This Row],[EMPLEADO]],IS[[NÓMINA]:[INGENIERO]],2,0),"OTROS")</f>
        <v>OTROS</v>
      </c>
    </row>
    <row r="3578" spans="1:43" x14ac:dyDescent="0.25">
      <c r="A3578" s="28" t="s">
        <v>10019</v>
      </c>
      <c r="B3578" s="29">
        <v>1</v>
      </c>
      <c r="C3578" s="29" t="s">
        <v>10706</v>
      </c>
      <c r="D3578" s="30" t="s">
        <v>38</v>
      </c>
      <c r="E3578" s="31" t="s">
        <v>226</v>
      </c>
      <c r="F3578" s="31" t="s">
        <v>10707</v>
      </c>
      <c r="G3578" s="88" t="s">
        <v>10708</v>
      </c>
      <c r="H3578" s="29" t="s">
        <v>163</v>
      </c>
      <c r="I3578" s="32" t="s">
        <v>43</v>
      </c>
      <c r="J3578" s="29" t="s">
        <v>8</v>
      </c>
      <c r="K3578" s="33" t="s">
        <v>151</v>
      </c>
      <c r="L3578" s="33" t="s">
        <v>229</v>
      </c>
      <c r="M3578" s="29" t="s">
        <v>165</v>
      </c>
      <c r="N3578" s="29">
        <v>0</v>
      </c>
      <c r="O3578" s="29" t="s">
        <v>47</v>
      </c>
      <c r="P3578" s="33">
        <v>306</v>
      </c>
      <c r="Q3578" s="33" t="s">
        <v>48</v>
      </c>
      <c r="R3578" s="80" t="s">
        <v>153</v>
      </c>
      <c r="S3578" s="81" t="s">
        <v>50</v>
      </c>
      <c r="T3578" s="81" t="s">
        <v>51</v>
      </c>
      <c r="U3578" s="82" t="s">
        <v>52</v>
      </c>
      <c r="V3578" s="83">
        <v>1.05</v>
      </c>
      <c r="W3578" s="89">
        <v>750.75000000000011</v>
      </c>
      <c r="X3578" s="85">
        <v>1</v>
      </c>
      <c r="Y3578" s="86">
        <v>1.37</v>
      </c>
      <c r="Z3578" s="82">
        <v>5</v>
      </c>
      <c r="AA3578" s="87">
        <v>0.27400000000000002</v>
      </c>
      <c r="AB3578" s="83">
        <v>0</v>
      </c>
      <c r="AC3578" s="89">
        <v>0</v>
      </c>
      <c r="AD3578" s="90">
        <v>43564</v>
      </c>
      <c r="AE3578" s="90">
        <v>43564</v>
      </c>
      <c r="AF3578" s="82">
        <v>0</v>
      </c>
      <c r="AG3578" s="84" t="s">
        <v>53</v>
      </c>
      <c r="AH3578" s="83">
        <v>0</v>
      </c>
      <c r="AI3578" s="89">
        <v>0</v>
      </c>
      <c r="AJ3578" s="89">
        <v>0</v>
      </c>
      <c r="AK3578" s="60" t="str">
        <f>+IF(Tabla1[[#This Row],[REQUEST_TY]]="SR MANTENIMIENTO CORRECTIVO", "EMERGENCIA", "OTROS")</f>
        <v>EMERGENCIA</v>
      </c>
      <c r="AL3578" s="6" t="str">
        <f>+_xlfn.IFS(Tabla1[[#This Row],[Veces obj]]&lt;=1,"0-1",Tabla1[[#This Row],[Veces obj]]&lt;=2,"1-2",Tabla1[[#This Row],[Veces obj]]&lt;=3,"2-3",TRUE,"&gt;3")</f>
        <v>0-1</v>
      </c>
      <c r="AM3578" s="60" t="str">
        <f>+_xlfn.IFS(MONTH(Tabla1[[#This Row],[MES]])&lt;=3,"Q1",MONTH(Tabla1[[#This Row],[MES]])&lt;=6,"Q2",MONTH(Tabla1[[#This Row],[MES]])&lt;=9,"Q3",TRUE,"Q4")</f>
        <v>Q2</v>
      </c>
      <c r="AN3578" s="15" t="str">
        <f>+IFERROR(VLOOKUP(Tabla1[[#This Row],[CUENTA]],CTAS[],2,0),"OTROS")</f>
        <v>HONEYWELL</v>
      </c>
      <c r="AP3578" s="15" t="str">
        <f>+IFERROR(VLOOKUP(Tabla1[[#This Row],[EMPLEADO]],IS[],3,0),"OTROS")</f>
        <v>CHIHUAHUA</v>
      </c>
      <c r="AQ3578" s="15" t="str">
        <f>+IFERROR(VLOOKUP(Tabla1[[#This Row],[EMPLEADO]],IS[[NÓMINA]:[INGENIERO]],2,0),"OTROS")</f>
        <v>LUIS EDUARDO MUÑOZ</v>
      </c>
    </row>
    <row r="3579" spans="1:43" x14ac:dyDescent="0.25">
      <c r="A3579" s="28" t="s">
        <v>10019</v>
      </c>
      <c r="B3579" s="29">
        <v>1</v>
      </c>
      <c r="C3579" s="29" t="s">
        <v>10709</v>
      </c>
      <c r="D3579" s="30" t="s">
        <v>38</v>
      </c>
      <c r="E3579" s="31" t="s">
        <v>133</v>
      </c>
      <c r="F3579" s="31" t="s">
        <v>10710</v>
      </c>
      <c r="G3579" s="88" t="s">
        <v>1898</v>
      </c>
      <c r="H3579" s="29" t="s">
        <v>915</v>
      </c>
      <c r="I3579" s="32" t="s">
        <v>43</v>
      </c>
      <c r="J3579" s="29" t="s">
        <v>8</v>
      </c>
      <c r="K3579" s="33" t="s">
        <v>59</v>
      </c>
      <c r="L3579" s="33" t="s">
        <v>315</v>
      </c>
      <c r="M3579" s="29" t="s">
        <v>316</v>
      </c>
      <c r="N3579" s="29">
        <v>0</v>
      </c>
      <c r="O3579" s="29" t="s">
        <v>47</v>
      </c>
      <c r="P3579" s="33">
        <v>11</v>
      </c>
      <c r="Q3579" s="33" t="s">
        <v>194</v>
      </c>
      <c r="R3579" s="80" t="s">
        <v>138</v>
      </c>
      <c r="S3579" s="81" t="s">
        <v>139</v>
      </c>
      <c r="T3579" s="81" t="s">
        <v>51</v>
      </c>
      <c r="U3579" s="82" t="s">
        <v>224</v>
      </c>
      <c r="V3579" s="83">
        <v>0.8</v>
      </c>
      <c r="W3579" s="89">
        <v>1258.4000000000003</v>
      </c>
      <c r="X3579" s="85">
        <v>1</v>
      </c>
      <c r="Y3579" s="86">
        <v>0</v>
      </c>
      <c r="Z3579" s="82">
        <v>4</v>
      </c>
      <c r="AA3579" s="87">
        <v>0</v>
      </c>
      <c r="AB3579" s="83">
        <v>0</v>
      </c>
      <c r="AC3579" s="89">
        <v>0</v>
      </c>
      <c r="AD3579" s="90">
        <v>43564</v>
      </c>
      <c r="AE3579" s="90">
        <v>43564</v>
      </c>
      <c r="AF3579" s="82">
        <v>0</v>
      </c>
      <c r="AG3579" s="84" t="s">
        <v>53</v>
      </c>
      <c r="AH3579" s="83">
        <v>0</v>
      </c>
      <c r="AI3579" s="89">
        <v>0</v>
      </c>
      <c r="AJ3579" s="89">
        <v>0</v>
      </c>
      <c r="AK3579" s="60" t="str">
        <f>+IF(Tabla1[[#This Row],[REQUEST_TY]]="SR MANTENIMIENTO CORRECTIVO", "EMERGENCIA", "OTROS")</f>
        <v>EMERGENCIA</v>
      </c>
      <c r="AL3579" s="6" t="str">
        <f>+_xlfn.IFS(Tabla1[[#This Row],[Veces obj]]&lt;=1,"0-1",Tabla1[[#This Row],[Veces obj]]&lt;=2,"1-2",Tabla1[[#This Row],[Veces obj]]&lt;=3,"2-3",TRUE,"&gt;3")</f>
        <v>0-1</v>
      </c>
      <c r="AM3579" s="60" t="str">
        <f>+_xlfn.IFS(MONTH(Tabla1[[#This Row],[MES]])&lt;=3,"Q1",MONTH(Tabla1[[#This Row],[MES]])&lt;=6,"Q2",MONTH(Tabla1[[#This Row],[MES]])&lt;=9,"Q3",TRUE,"Q4")</f>
        <v>Q2</v>
      </c>
      <c r="AN3579" s="15" t="str">
        <f>+IFERROR(VLOOKUP(Tabla1[[#This Row],[CUENTA]],CTAS[],2,0),"OTROS")</f>
        <v>OTROS</v>
      </c>
      <c r="AP3579" s="15" t="str">
        <f>+IFERROR(VLOOKUP(Tabla1[[#This Row],[EMPLEADO]],IS[],3,0),"OTROS")</f>
        <v>OTROS</v>
      </c>
      <c r="AQ3579" s="15" t="str">
        <f>+IFERROR(VLOOKUP(Tabla1[[#This Row],[EMPLEADO]],IS[[NÓMINA]:[INGENIERO]],2,0),"OTROS")</f>
        <v>OTROS</v>
      </c>
    </row>
    <row r="3580" spans="1:43" x14ac:dyDescent="0.25">
      <c r="A3580" s="28" t="s">
        <v>10019</v>
      </c>
      <c r="B3580" s="29">
        <v>1</v>
      </c>
      <c r="C3580" s="29" t="s">
        <v>10711</v>
      </c>
      <c r="D3580" s="30" t="s">
        <v>38</v>
      </c>
      <c r="E3580" s="31" t="s">
        <v>373</v>
      </c>
      <c r="F3580" s="31" t="s">
        <v>10712</v>
      </c>
      <c r="G3580" s="88" t="s">
        <v>4046</v>
      </c>
      <c r="H3580" s="29" t="s">
        <v>106</v>
      </c>
      <c r="I3580" s="32" t="s">
        <v>43</v>
      </c>
      <c r="J3580" s="29" t="s">
        <v>8</v>
      </c>
      <c r="K3580" s="33" t="s">
        <v>102</v>
      </c>
      <c r="L3580" s="33" t="s">
        <v>1039</v>
      </c>
      <c r="M3580" s="29" t="s">
        <v>310</v>
      </c>
      <c r="N3580" s="29">
        <v>0</v>
      </c>
      <c r="O3580" s="29" t="s">
        <v>47</v>
      </c>
      <c r="P3580" s="33">
        <v>33</v>
      </c>
      <c r="Q3580" s="33" t="s">
        <v>82</v>
      </c>
      <c r="R3580" s="80" t="s">
        <v>153</v>
      </c>
      <c r="S3580" s="81" t="s">
        <v>50</v>
      </c>
      <c r="T3580" s="81" t="s">
        <v>51</v>
      </c>
      <c r="U3580" s="82" t="s">
        <v>120</v>
      </c>
      <c r="V3580" s="83">
        <v>0.8</v>
      </c>
      <c r="W3580" s="89">
        <v>572.00000000000011</v>
      </c>
      <c r="X3580" s="85">
        <v>1</v>
      </c>
      <c r="Y3580" s="86">
        <v>0.82</v>
      </c>
      <c r="Z3580" s="82">
        <v>5</v>
      </c>
      <c r="AA3580" s="87">
        <v>0.16399999999999998</v>
      </c>
      <c r="AB3580" s="83">
        <v>0</v>
      </c>
      <c r="AC3580" s="89">
        <v>0</v>
      </c>
      <c r="AD3580" s="90">
        <v>43564</v>
      </c>
      <c r="AE3580" s="90">
        <v>43564</v>
      </c>
      <c r="AF3580" s="82">
        <v>0</v>
      </c>
      <c r="AG3580" s="84" t="s">
        <v>53</v>
      </c>
      <c r="AH3580" s="83">
        <v>0</v>
      </c>
      <c r="AI3580" s="89">
        <v>0</v>
      </c>
      <c r="AJ3580" s="89">
        <v>0</v>
      </c>
      <c r="AK3580" s="60" t="str">
        <f>+IF(Tabla1[[#This Row],[REQUEST_TY]]="SR MANTENIMIENTO CORRECTIVO", "EMERGENCIA", "OTROS")</f>
        <v>EMERGENCIA</v>
      </c>
      <c r="AL3580" s="6" t="str">
        <f>+_xlfn.IFS(Tabla1[[#This Row],[Veces obj]]&lt;=1,"0-1",Tabla1[[#This Row],[Veces obj]]&lt;=2,"1-2",Tabla1[[#This Row],[Veces obj]]&lt;=3,"2-3",TRUE,"&gt;3")</f>
        <v>0-1</v>
      </c>
      <c r="AM3580" s="60" t="str">
        <f>+_xlfn.IFS(MONTH(Tabla1[[#This Row],[MES]])&lt;=3,"Q1",MONTH(Tabla1[[#This Row],[MES]])&lt;=6,"Q2",MONTH(Tabla1[[#This Row],[MES]])&lt;=9,"Q3",TRUE,"Q4")</f>
        <v>Q2</v>
      </c>
      <c r="AN3580" s="15" t="str">
        <f>+IFERROR(VLOOKUP(Tabla1[[#This Row],[CUENTA]],CTAS[],2,0),"OTROS")</f>
        <v>OTROS</v>
      </c>
      <c r="AP3580" s="15" t="str">
        <f>+IFERROR(VLOOKUP(Tabla1[[#This Row],[EMPLEADO]],IS[],3,0),"OTROS")</f>
        <v>OTROS</v>
      </c>
      <c r="AQ3580" s="15" t="str">
        <f>+IFERROR(VLOOKUP(Tabla1[[#This Row],[EMPLEADO]],IS[[NÓMINA]:[INGENIERO]],2,0),"OTROS")</f>
        <v>OTROS</v>
      </c>
    </row>
    <row r="3581" spans="1:43" x14ac:dyDescent="0.25">
      <c r="A3581" s="28" t="s">
        <v>10019</v>
      </c>
      <c r="B3581" s="29">
        <v>1</v>
      </c>
      <c r="C3581" s="29" t="s">
        <v>10713</v>
      </c>
      <c r="D3581" s="30" t="s">
        <v>38</v>
      </c>
      <c r="E3581" s="31" t="s">
        <v>613</v>
      </c>
      <c r="F3581" s="31" t="s">
        <v>10714</v>
      </c>
      <c r="G3581" s="88" t="s">
        <v>10715</v>
      </c>
      <c r="H3581" s="29" t="s">
        <v>79</v>
      </c>
      <c r="I3581" s="32" t="s">
        <v>43</v>
      </c>
      <c r="J3581" s="29" t="s">
        <v>8</v>
      </c>
      <c r="K3581" s="33" t="s">
        <v>3310</v>
      </c>
      <c r="L3581" s="33" t="s">
        <v>3311</v>
      </c>
      <c r="M3581" s="29" t="s">
        <v>1482</v>
      </c>
      <c r="N3581" s="29">
        <v>0</v>
      </c>
      <c r="O3581" s="29" t="s">
        <v>47</v>
      </c>
      <c r="P3581" s="33">
        <v>283</v>
      </c>
      <c r="Q3581" s="33" t="s">
        <v>48</v>
      </c>
      <c r="R3581" s="80" t="s">
        <v>235</v>
      </c>
      <c r="S3581" s="81" t="s">
        <v>50</v>
      </c>
      <c r="T3581" s="81" t="s">
        <v>51</v>
      </c>
      <c r="U3581" s="82" t="s">
        <v>52</v>
      </c>
      <c r="V3581" s="83">
        <v>1.05</v>
      </c>
      <c r="W3581" s="89">
        <v>750.75000000000011</v>
      </c>
      <c r="X3581" s="85">
        <v>1</v>
      </c>
      <c r="Y3581" s="86">
        <v>1.65</v>
      </c>
      <c r="Z3581" s="82">
        <v>5</v>
      </c>
      <c r="AA3581" s="87">
        <v>0.32999999999999996</v>
      </c>
      <c r="AB3581" s="83">
        <v>0</v>
      </c>
      <c r="AC3581" s="89">
        <v>0</v>
      </c>
      <c r="AD3581" s="90">
        <v>43564</v>
      </c>
      <c r="AE3581" s="90">
        <v>43564</v>
      </c>
      <c r="AF3581" s="82">
        <v>0</v>
      </c>
      <c r="AG3581" s="84" t="s">
        <v>53</v>
      </c>
      <c r="AH3581" s="83">
        <v>0</v>
      </c>
      <c r="AI3581" s="89">
        <v>0</v>
      </c>
      <c r="AJ3581" s="89">
        <v>0</v>
      </c>
      <c r="AK3581" s="60" t="str">
        <f>+IF(Tabla1[[#This Row],[REQUEST_TY]]="SR MANTENIMIENTO CORRECTIVO", "EMERGENCIA", "OTROS")</f>
        <v>EMERGENCIA</v>
      </c>
      <c r="AL3581" s="6" t="str">
        <f>+_xlfn.IFS(Tabla1[[#This Row],[Veces obj]]&lt;=1,"0-1",Tabla1[[#This Row],[Veces obj]]&lt;=2,"1-2",Tabla1[[#This Row],[Veces obj]]&lt;=3,"2-3",TRUE,"&gt;3")</f>
        <v>0-1</v>
      </c>
      <c r="AM3581" s="60" t="str">
        <f>+_xlfn.IFS(MONTH(Tabla1[[#This Row],[MES]])&lt;=3,"Q1",MONTH(Tabla1[[#This Row],[MES]])&lt;=6,"Q2",MONTH(Tabla1[[#This Row],[MES]])&lt;=9,"Q3",TRUE,"Q4")</f>
        <v>Q2</v>
      </c>
      <c r="AN3581" s="15" t="str">
        <f>+IFERROR(VLOOKUP(Tabla1[[#This Row],[CUENTA]],CTAS[],2,0),"OTROS")</f>
        <v>OTROS</v>
      </c>
      <c r="AP3581" s="15" t="str">
        <f>+IFERROR(VLOOKUP(Tabla1[[#This Row],[EMPLEADO]],IS[],3,0),"OTROS")</f>
        <v>OTROS</v>
      </c>
      <c r="AQ3581" s="15" t="str">
        <f>+IFERROR(VLOOKUP(Tabla1[[#This Row],[EMPLEADO]],IS[[NÓMINA]:[INGENIERO]],2,0),"OTROS")</f>
        <v>OTROS</v>
      </c>
    </row>
    <row r="3582" spans="1:43" x14ac:dyDescent="0.25">
      <c r="A3582" s="28" t="s">
        <v>10019</v>
      </c>
      <c r="B3582" s="29">
        <v>1</v>
      </c>
      <c r="C3582" s="29" t="s">
        <v>10716</v>
      </c>
      <c r="D3582" s="30" t="s">
        <v>38</v>
      </c>
      <c r="E3582" s="31" t="s">
        <v>133</v>
      </c>
      <c r="F3582" s="31" t="s">
        <v>10717</v>
      </c>
      <c r="G3582" s="88" t="s">
        <v>2914</v>
      </c>
      <c r="H3582" s="29" t="s">
        <v>915</v>
      </c>
      <c r="I3582" s="32" t="s">
        <v>43</v>
      </c>
      <c r="J3582" s="29" t="s">
        <v>8</v>
      </c>
      <c r="K3582" s="33" t="s">
        <v>59</v>
      </c>
      <c r="L3582" s="33" t="s">
        <v>315</v>
      </c>
      <c r="M3582" s="29" t="s">
        <v>316</v>
      </c>
      <c r="N3582" s="29">
        <v>0</v>
      </c>
      <c r="O3582" s="29" t="s">
        <v>47</v>
      </c>
      <c r="P3582" s="33">
        <v>11</v>
      </c>
      <c r="Q3582" s="33" t="s">
        <v>194</v>
      </c>
      <c r="R3582" s="80" t="s">
        <v>138</v>
      </c>
      <c r="S3582" s="81" t="s">
        <v>139</v>
      </c>
      <c r="T3582" s="81" t="s">
        <v>51</v>
      </c>
      <c r="U3582" s="82" t="s">
        <v>224</v>
      </c>
      <c r="V3582" s="83">
        <v>0.8</v>
      </c>
      <c r="W3582" s="89">
        <v>1258.4000000000003</v>
      </c>
      <c r="X3582" s="85">
        <v>1</v>
      </c>
      <c r="Y3582" s="86">
        <v>1.17</v>
      </c>
      <c r="Z3582" s="82">
        <v>4</v>
      </c>
      <c r="AA3582" s="87">
        <v>0.29249999999999998</v>
      </c>
      <c r="AB3582" s="83">
        <v>0</v>
      </c>
      <c r="AC3582" s="89">
        <v>0</v>
      </c>
      <c r="AD3582" s="90">
        <v>43564</v>
      </c>
      <c r="AE3582" s="90">
        <v>43564</v>
      </c>
      <c r="AF3582" s="82">
        <v>0</v>
      </c>
      <c r="AG3582" s="84" t="s">
        <v>53</v>
      </c>
      <c r="AH3582" s="83">
        <v>0</v>
      </c>
      <c r="AI3582" s="89">
        <v>0</v>
      </c>
      <c r="AJ3582" s="89">
        <v>0</v>
      </c>
      <c r="AK3582" s="60" t="str">
        <f>+IF(Tabla1[[#This Row],[REQUEST_TY]]="SR MANTENIMIENTO CORRECTIVO", "EMERGENCIA", "OTROS")</f>
        <v>EMERGENCIA</v>
      </c>
      <c r="AL3582" s="6" t="str">
        <f>+_xlfn.IFS(Tabla1[[#This Row],[Veces obj]]&lt;=1,"0-1",Tabla1[[#This Row],[Veces obj]]&lt;=2,"1-2",Tabla1[[#This Row],[Veces obj]]&lt;=3,"2-3",TRUE,"&gt;3")</f>
        <v>0-1</v>
      </c>
      <c r="AM3582" s="60" t="str">
        <f>+_xlfn.IFS(MONTH(Tabla1[[#This Row],[MES]])&lt;=3,"Q1",MONTH(Tabla1[[#This Row],[MES]])&lt;=6,"Q2",MONTH(Tabla1[[#This Row],[MES]])&lt;=9,"Q3",TRUE,"Q4")</f>
        <v>Q2</v>
      </c>
      <c r="AN3582" s="15" t="str">
        <f>+IFERROR(VLOOKUP(Tabla1[[#This Row],[CUENTA]],CTAS[],2,0),"OTROS")</f>
        <v>OTROS</v>
      </c>
      <c r="AP3582" s="15" t="str">
        <f>+IFERROR(VLOOKUP(Tabla1[[#This Row],[EMPLEADO]],IS[],3,0),"OTROS")</f>
        <v>OTROS</v>
      </c>
      <c r="AQ3582" s="15" t="str">
        <f>+IFERROR(VLOOKUP(Tabla1[[#This Row],[EMPLEADO]],IS[[NÓMINA]:[INGENIERO]],2,0),"OTROS")</f>
        <v>OTROS</v>
      </c>
    </row>
    <row r="3583" spans="1:43" x14ac:dyDescent="0.25">
      <c r="A3583" s="28" t="s">
        <v>10019</v>
      </c>
      <c r="B3583" s="29">
        <v>1</v>
      </c>
      <c r="C3583" s="29" t="s">
        <v>10718</v>
      </c>
      <c r="D3583" s="30" t="s">
        <v>38</v>
      </c>
      <c r="E3583" s="31" t="s">
        <v>113</v>
      </c>
      <c r="F3583" s="31" t="s">
        <v>10719</v>
      </c>
      <c r="G3583" s="88" t="s">
        <v>10720</v>
      </c>
      <c r="H3583" s="29" t="s">
        <v>163</v>
      </c>
      <c r="I3583" s="32" t="s">
        <v>43</v>
      </c>
      <c r="J3583" s="29" t="s">
        <v>8</v>
      </c>
      <c r="K3583" s="33" t="s">
        <v>125</v>
      </c>
      <c r="L3583" s="33" t="s">
        <v>10721</v>
      </c>
      <c r="M3583" s="29" t="s">
        <v>94</v>
      </c>
      <c r="N3583" s="29">
        <v>0</v>
      </c>
      <c r="O3583" s="29" t="s">
        <v>47</v>
      </c>
      <c r="P3583" s="33">
        <v>105</v>
      </c>
      <c r="Q3583" s="33" t="s">
        <v>48</v>
      </c>
      <c r="R3583" s="80" t="s">
        <v>49</v>
      </c>
      <c r="S3583" s="81" t="s">
        <v>50</v>
      </c>
      <c r="T3583" s="81" t="s">
        <v>51</v>
      </c>
      <c r="U3583" s="82" t="s">
        <v>52</v>
      </c>
      <c r="V3583" s="83">
        <v>1.05</v>
      </c>
      <c r="W3583" s="89">
        <v>750.75000000000011</v>
      </c>
      <c r="X3583" s="85">
        <v>1</v>
      </c>
      <c r="Y3583" s="86">
        <v>1.65</v>
      </c>
      <c r="Z3583" s="82">
        <v>5</v>
      </c>
      <c r="AA3583" s="87">
        <v>0.32999999999999996</v>
      </c>
      <c r="AB3583" s="83">
        <v>0</v>
      </c>
      <c r="AC3583" s="89">
        <v>0</v>
      </c>
      <c r="AD3583" s="90">
        <v>43564</v>
      </c>
      <c r="AE3583" s="90">
        <v>43564</v>
      </c>
      <c r="AF3583" s="82">
        <v>0</v>
      </c>
      <c r="AG3583" s="84" t="s">
        <v>53</v>
      </c>
      <c r="AH3583" s="83">
        <v>0</v>
      </c>
      <c r="AI3583" s="89">
        <v>0</v>
      </c>
      <c r="AJ3583" s="89">
        <v>0</v>
      </c>
      <c r="AK3583" s="60" t="str">
        <f>+IF(Tabla1[[#This Row],[REQUEST_TY]]="SR MANTENIMIENTO CORRECTIVO", "EMERGENCIA", "OTROS")</f>
        <v>EMERGENCIA</v>
      </c>
      <c r="AL3583" s="6" t="str">
        <f>+_xlfn.IFS(Tabla1[[#This Row],[Veces obj]]&lt;=1,"0-1",Tabla1[[#This Row],[Veces obj]]&lt;=2,"1-2",Tabla1[[#This Row],[Veces obj]]&lt;=3,"2-3",TRUE,"&gt;3")</f>
        <v>0-1</v>
      </c>
      <c r="AM3583" s="60" t="str">
        <f>+_xlfn.IFS(MONTH(Tabla1[[#This Row],[MES]])&lt;=3,"Q1",MONTH(Tabla1[[#This Row],[MES]])&lt;=6,"Q2",MONTH(Tabla1[[#This Row],[MES]])&lt;=9,"Q3",TRUE,"Q4")</f>
        <v>Q2</v>
      </c>
      <c r="AN3583" s="15" t="str">
        <f>+IFERROR(VLOOKUP(Tabla1[[#This Row],[CUENTA]],CTAS[],2,0),"OTROS")</f>
        <v>OTROS</v>
      </c>
      <c r="AP3583" s="15" t="str">
        <f>+IFERROR(VLOOKUP(Tabla1[[#This Row],[EMPLEADO]],IS[],3,0),"OTROS")</f>
        <v>CHIHUAHUA</v>
      </c>
      <c r="AQ3583" s="15" t="str">
        <f>+IFERROR(VLOOKUP(Tabla1[[#This Row],[EMPLEADO]],IS[[NÓMINA]:[INGENIERO]],2,0),"OTROS")</f>
        <v>LUIS EDUARDO MUÑOZ</v>
      </c>
    </row>
    <row r="3584" spans="1:43" x14ac:dyDescent="0.25">
      <c r="A3584" s="28" t="s">
        <v>10019</v>
      </c>
      <c r="B3584" s="29">
        <v>1</v>
      </c>
      <c r="C3584" s="29" t="s">
        <v>10722</v>
      </c>
      <c r="D3584" s="30" t="s">
        <v>38</v>
      </c>
      <c r="E3584" s="31" t="s">
        <v>258</v>
      </c>
      <c r="F3584" s="31" t="s">
        <v>10723</v>
      </c>
      <c r="G3584" s="88" t="s">
        <v>4426</v>
      </c>
      <c r="H3584" s="29" t="s">
        <v>136</v>
      </c>
      <c r="I3584" s="32" t="s">
        <v>43</v>
      </c>
      <c r="J3584" s="29" t="s">
        <v>8</v>
      </c>
      <c r="K3584" s="33" t="s">
        <v>102</v>
      </c>
      <c r="L3584" s="33" t="s">
        <v>1621</v>
      </c>
      <c r="M3584" s="29" t="s">
        <v>736</v>
      </c>
      <c r="N3584" s="29">
        <v>0</v>
      </c>
      <c r="O3584" s="29" t="s">
        <v>47</v>
      </c>
      <c r="P3584" s="33">
        <v>51</v>
      </c>
      <c r="Q3584" s="33" t="s">
        <v>82</v>
      </c>
      <c r="R3584" s="80" t="s">
        <v>138</v>
      </c>
      <c r="S3584" s="81" t="s">
        <v>139</v>
      </c>
      <c r="T3584" s="81" t="s">
        <v>51</v>
      </c>
      <c r="U3584" s="82" t="s">
        <v>140</v>
      </c>
      <c r="V3584" s="83">
        <v>1.1000000000000001</v>
      </c>
      <c r="W3584" s="89">
        <v>1730.3000000000004</v>
      </c>
      <c r="X3584" s="85">
        <v>1</v>
      </c>
      <c r="Y3584" s="86">
        <v>2.0699999999999998</v>
      </c>
      <c r="Z3584" s="82">
        <v>4</v>
      </c>
      <c r="AA3584" s="87">
        <v>0.51749999999999996</v>
      </c>
      <c r="AB3584" s="83">
        <v>0</v>
      </c>
      <c r="AC3584" s="89">
        <v>0</v>
      </c>
      <c r="AD3584" s="90">
        <v>43564</v>
      </c>
      <c r="AE3584" s="90">
        <v>43564</v>
      </c>
      <c r="AF3584" s="82">
        <v>0</v>
      </c>
      <c r="AG3584" s="84" t="s">
        <v>53</v>
      </c>
      <c r="AH3584" s="83">
        <v>0</v>
      </c>
      <c r="AI3584" s="89">
        <v>0</v>
      </c>
      <c r="AJ3584" s="89">
        <v>0</v>
      </c>
      <c r="AK3584" s="60" t="str">
        <f>+IF(Tabla1[[#This Row],[REQUEST_TY]]="SR MANTENIMIENTO CORRECTIVO", "EMERGENCIA", "OTROS")</f>
        <v>EMERGENCIA</v>
      </c>
      <c r="AL3584" s="6" t="str">
        <f>+_xlfn.IFS(Tabla1[[#This Row],[Veces obj]]&lt;=1,"0-1",Tabla1[[#This Row],[Veces obj]]&lt;=2,"1-2",Tabla1[[#This Row],[Veces obj]]&lt;=3,"2-3",TRUE,"&gt;3")</f>
        <v>0-1</v>
      </c>
      <c r="AM3584" s="60" t="str">
        <f>+_xlfn.IFS(MONTH(Tabla1[[#This Row],[MES]])&lt;=3,"Q1",MONTH(Tabla1[[#This Row],[MES]])&lt;=6,"Q2",MONTH(Tabla1[[#This Row],[MES]])&lt;=9,"Q3",TRUE,"Q4")</f>
        <v>Q2</v>
      </c>
      <c r="AN3584" s="15" t="str">
        <f>+IFERROR(VLOOKUP(Tabla1[[#This Row],[CUENTA]],CTAS[],2,0),"OTROS")</f>
        <v>OTROS</v>
      </c>
      <c r="AP3584" s="15" t="str">
        <f>+IFERROR(VLOOKUP(Tabla1[[#This Row],[EMPLEADO]],IS[],3,0),"OTROS")</f>
        <v>OTROS</v>
      </c>
      <c r="AQ3584" s="15" t="str">
        <f>+IFERROR(VLOOKUP(Tabla1[[#This Row],[EMPLEADO]],IS[[NÓMINA]:[INGENIERO]],2,0),"OTROS")</f>
        <v>OTROS</v>
      </c>
    </row>
    <row r="3585" spans="1:43" x14ac:dyDescent="0.25">
      <c r="A3585" s="28" t="s">
        <v>10019</v>
      </c>
      <c r="B3585" s="29">
        <v>1</v>
      </c>
      <c r="C3585" s="29" t="s">
        <v>10724</v>
      </c>
      <c r="D3585" s="30" t="s">
        <v>38</v>
      </c>
      <c r="E3585" s="31" t="s">
        <v>76</v>
      </c>
      <c r="F3585" s="31" t="s">
        <v>10725</v>
      </c>
      <c r="G3585" s="88" t="s">
        <v>5004</v>
      </c>
      <c r="H3585" s="29" t="s">
        <v>58</v>
      </c>
      <c r="I3585" s="32" t="s">
        <v>43</v>
      </c>
      <c r="J3585" s="29" t="s">
        <v>8</v>
      </c>
      <c r="K3585" s="33" t="s">
        <v>1541</v>
      </c>
      <c r="L3585" s="33" t="s">
        <v>3006</v>
      </c>
      <c r="M3585" s="29" t="s">
        <v>3007</v>
      </c>
      <c r="N3585" s="29">
        <v>0</v>
      </c>
      <c r="O3585" s="29" t="s">
        <v>47</v>
      </c>
      <c r="P3585" s="33">
        <v>17</v>
      </c>
      <c r="Q3585" s="33" t="s">
        <v>62</v>
      </c>
      <c r="R3585" s="80" t="s">
        <v>63</v>
      </c>
      <c r="S3585" s="81" t="s">
        <v>64</v>
      </c>
      <c r="T3585" s="81" t="s">
        <v>208</v>
      </c>
      <c r="U3585" s="82" t="s">
        <v>65</v>
      </c>
      <c r="V3585" s="83">
        <v>0.8</v>
      </c>
      <c r="W3585" s="89">
        <v>1092</v>
      </c>
      <c r="X3585" s="85">
        <v>1</v>
      </c>
      <c r="Y3585" s="86">
        <v>6.38</v>
      </c>
      <c r="Z3585" s="82">
        <v>9</v>
      </c>
      <c r="AA3585" s="87">
        <v>0.7088888888888889</v>
      </c>
      <c r="AB3585" s="83">
        <v>0</v>
      </c>
      <c r="AC3585" s="89">
        <v>0</v>
      </c>
      <c r="AD3585" s="90">
        <v>43564</v>
      </c>
      <c r="AE3585" s="90">
        <v>43564</v>
      </c>
      <c r="AF3585" s="82">
        <v>0</v>
      </c>
      <c r="AG3585" s="84" t="s">
        <v>53</v>
      </c>
      <c r="AH3585" s="83">
        <v>0</v>
      </c>
      <c r="AI3585" s="89">
        <v>0</v>
      </c>
      <c r="AJ3585" s="89">
        <v>0</v>
      </c>
      <c r="AK3585" s="60" t="str">
        <f>+IF(Tabla1[[#This Row],[REQUEST_TY]]="SR MANTENIMIENTO CORRECTIVO", "EMERGENCIA", "OTROS")</f>
        <v>EMERGENCIA</v>
      </c>
      <c r="AL3585" s="6" t="str">
        <f>+_xlfn.IFS(Tabla1[[#This Row],[Veces obj]]&lt;=1,"0-1",Tabla1[[#This Row],[Veces obj]]&lt;=2,"1-2",Tabla1[[#This Row],[Veces obj]]&lt;=3,"2-3",TRUE,"&gt;3")</f>
        <v>0-1</v>
      </c>
      <c r="AM3585" s="60" t="str">
        <f>+_xlfn.IFS(MONTH(Tabla1[[#This Row],[MES]])&lt;=3,"Q1",MONTH(Tabla1[[#This Row],[MES]])&lt;=6,"Q2",MONTH(Tabla1[[#This Row],[MES]])&lt;=9,"Q3",TRUE,"Q4")</f>
        <v>Q2</v>
      </c>
      <c r="AN3585" s="15" t="str">
        <f>+IFERROR(VLOOKUP(Tabla1[[#This Row],[CUENTA]],CTAS[],2,0),"OTROS")</f>
        <v>OTROS</v>
      </c>
      <c r="AP3585" s="15" t="str">
        <f>+IFERROR(VLOOKUP(Tabla1[[#This Row],[EMPLEADO]],IS[],3,0),"OTROS")</f>
        <v>OTROS</v>
      </c>
      <c r="AQ3585" s="15" t="str">
        <f>+IFERROR(VLOOKUP(Tabla1[[#This Row],[EMPLEADO]],IS[[NÓMINA]:[INGENIERO]],2,0),"OTROS")</f>
        <v>OTROS</v>
      </c>
    </row>
    <row r="3586" spans="1:43" x14ac:dyDescent="0.25">
      <c r="A3586" s="28" t="s">
        <v>10019</v>
      </c>
      <c r="B3586" s="29">
        <v>1</v>
      </c>
      <c r="C3586" s="29" t="s">
        <v>10726</v>
      </c>
      <c r="D3586" s="30" t="s">
        <v>38</v>
      </c>
      <c r="E3586" s="31" t="s">
        <v>725</v>
      </c>
      <c r="F3586" s="31" t="s">
        <v>10727</v>
      </c>
      <c r="G3586" s="88" t="s">
        <v>6338</v>
      </c>
      <c r="H3586" s="29" t="s">
        <v>646</v>
      </c>
      <c r="I3586" s="32" t="s">
        <v>43</v>
      </c>
      <c r="J3586" s="29" t="s">
        <v>8</v>
      </c>
      <c r="K3586" s="33" t="s">
        <v>102</v>
      </c>
      <c r="L3586" s="33" t="s">
        <v>1608</v>
      </c>
      <c r="M3586" s="29" t="s">
        <v>358</v>
      </c>
      <c r="N3586" s="29">
        <v>0</v>
      </c>
      <c r="O3586" s="29" t="s">
        <v>47</v>
      </c>
      <c r="P3586" s="33">
        <v>28</v>
      </c>
      <c r="Q3586" s="33" t="s">
        <v>62</v>
      </c>
      <c r="R3586" s="80" t="s">
        <v>223</v>
      </c>
      <c r="S3586" s="81" t="s">
        <v>139</v>
      </c>
      <c r="T3586" s="81" t="s">
        <v>51</v>
      </c>
      <c r="U3586" s="82" t="s">
        <v>262</v>
      </c>
      <c r="V3586" s="83">
        <v>1.05</v>
      </c>
      <c r="W3586" s="89">
        <v>1651.6500000000003</v>
      </c>
      <c r="X3586" s="85">
        <v>1</v>
      </c>
      <c r="Y3586" s="86">
        <v>3.95</v>
      </c>
      <c r="Z3586" s="82">
        <v>4</v>
      </c>
      <c r="AA3586" s="87">
        <v>0.98750000000000004</v>
      </c>
      <c r="AB3586" s="83">
        <v>0</v>
      </c>
      <c r="AC3586" s="89">
        <v>0</v>
      </c>
      <c r="AD3586" s="90">
        <v>43564</v>
      </c>
      <c r="AE3586" s="90">
        <v>43564</v>
      </c>
      <c r="AF3586" s="82">
        <v>0</v>
      </c>
      <c r="AG3586" s="84" t="s">
        <v>53</v>
      </c>
      <c r="AH3586" s="83">
        <v>0</v>
      </c>
      <c r="AI3586" s="89">
        <v>0</v>
      </c>
      <c r="AJ3586" s="89">
        <v>0</v>
      </c>
      <c r="AK3586" s="60" t="str">
        <f>+IF(Tabla1[[#This Row],[REQUEST_TY]]="SR MANTENIMIENTO CORRECTIVO", "EMERGENCIA", "OTROS")</f>
        <v>EMERGENCIA</v>
      </c>
      <c r="AL3586" s="6" t="str">
        <f>+_xlfn.IFS(Tabla1[[#This Row],[Veces obj]]&lt;=1,"0-1",Tabla1[[#This Row],[Veces obj]]&lt;=2,"1-2",Tabla1[[#This Row],[Veces obj]]&lt;=3,"2-3",TRUE,"&gt;3")</f>
        <v>0-1</v>
      </c>
      <c r="AM3586" s="60" t="str">
        <f>+_xlfn.IFS(MONTH(Tabla1[[#This Row],[MES]])&lt;=3,"Q1",MONTH(Tabla1[[#This Row],[MES]])&lt;=6,"Q2",MONTH(Tabla1[[#This Row],[MES]])&lt;=9,"Q3",TRUE,"Q4")</f>
        <v>Q2</v>
      </c>
      <c r="AN3586" s="15" t="str">
        <f>+IFERROR(VLOOKUP(Tabla1[[#This Row],[CUENTA]],CTAS[],2,0),"OTROS")</f>
        <v>OTROS</v>
      </c>
      <c r="AP3586" s="15" t="str">
        <f>+IFERROR(VLOOKUP(Tabla1[[#This Row],[EMPLEADO]],IS[],3,0),"OTROS")</f>
        <v>OTROS</v>
      </c>
      <c r="AQ3586" s="15" t="str">
        <f>+IFERROR(VLOOKUP(Tabla1[[#This Row],[EMPLEADO]],IS[[NÓMINA]:[INGENIERO]],2,0),"OTROS")</f>
        <v>OTROS</v>
      </c>
    </row>
    <row r="3587" spans="1:43" x14ac:dyDescent="0.25">
      <c r="A3587" s="28" t="s">
        <v>10019</v>
      </c>
      <c r="B3587" s="29">
        <v>1</v>
      </c>
      <c r="C3587" s="29" t="s">
        <v>10728</v>
      </c>
      <c r="D3587" s="30" t="s">
        <v>38</v>
      </c>
      <c r="E3587" s="31" t="s">
        <v>217</v>
      </c>
      <c r="F3587" s="31" t="s">
        <v>10729</v>
      </c>
      <c r="G3587" s="88" t="s">
        <v>1645</v>
      </c>
      <c r="H3587" s="29" t="s">
        <v>213</v>
      </c>
      <c r="I3587" s="32" t="s">
        <v>43</v>
      </c>
      <c r="J3587" s="29" t="s">
        <v>8</v>
      </c>
      <c r="K3587" s="33" t="s">
        <v>59</v>
      </c>
      <c r="L3587" s="33" t="s">
        <v>1075</v>
      </c>
      <c r="M3587" s="29" t="s">
        <v>215</v>
      </c>
      <c r="N3587" s="29">
        <v>0</v>
      </c>
      <c r="O3587" s="29" t="s">
        <v>47</v>
      </c>
      <c r="P3587" s="33">
        <v>38</v>
      </c>
      <c r="Q3587" s="33" t="s">
        <v>82</v>
      </c>
      <c r="R3587" s="80" t="s">
        <v>223</v>
      </c>
      <c r="S3587" s="81" t="s">
        <v>139</v>
      </c>
      <c r="T3587" s="81" t="s">
        <v>51</v>
      </c>
      <c r="U3587" s="82" t="s">
        <v>140</v>
      </c>
      <c r="V3587" s="83">
        <v>1.1000000000000001</v>
      </c>
      <c r="W3587" s="89">
        <v>1730.3000000000004</v>
      </c>
      <c r="X3587" s="85">
        <v>1</v>
      </c>
      <c r="Y3587" s="86">
        <v>1.88</v>
      </c>
      <c r="Z3587" s="82">
        <v>4</v>
      </c>
      <c r="AA3587" s="87">
        <v>0.47</v>
      </c>
      <c r="AB3587" s="83">
        <v>0</v>
      </c>
      <c r="AC3587" s="89">
        <v>0</v>
      </c>
      <c r="AD3587" s="90">
        <v>43564</v>
      </c>
      <c r="AE3587" s="90">
        <v>43564</v>
      </c>
      <c r="AF3587" s="82">
        <v>0</v>
      </c>
      <c r="AG3587" s="84" t="s">
        <v>53</v>
      </c>
      <c r="AH3587" s="83">
        <v>0</v>
      </c>
      <c r="AI3587" s="89">
        <v>0</v>
      </c>
      <c r="AJ3587" s="89">
        <v>0</v>
      </c>
      <c r="AK3587" s="60" t="str">
        <f>+IF(Tabla1[[#This Row],[REQUEST_TY]]="SR MANTENIMIENTO CORRECTIVO", "EMERGENCIA", "OTROS")</f>
        <v>EMERGENCIA</v>
      </c>
      <c r="AL3587" s="6" t="str">
        <f>+_xlfn.IFS(Tabla1[[#This Row],[Veces obj]]&lt;=1,"0-1",Tabla1[[#This Row],[Veces obj]]&lt;=2,"1-2",Tabla1[[#This Row],[Veces obj]]&lt;=3,"2-3",TRUE,"&gt;3")</f>
        <v>0-1</v>
      </c>
      <c r="AM3587" s="60" t="str">
        <f>+_xlfn.IFS(MONTH(Tabla1[[#This Row],[MES]])&lt;=3,"Q1",MONTH(Tabla1[[#This Row],[MES]])&lt;=6,"Q2",MONTH(Tabla1[[#This Row],[MES]])&lt;=9,"Q3",TRUE,"Q4")</f>
        <v>Q2</v>
      </c>
      <c r="AN3587" s="15" t="str">
        <f>+IFERROR(VLOOKUP(Tabla1[[#This Row],[CUENTA]],CTAS[],2,0),"OTROS")</f>
        <v>OTROS</v>
      </c>
      <c r="AP3587" s="15" t="str">
        <f>+IFERROR(VLOOKUP(Tabla1[[#This Row],[EMPLEADO]],IS[],3,0),"OTROS")</f>
        <v>OTROS</v>
      </c>
      <c r="AQ3587" s="15" t="str">
        <f>+IFERROR(VLOOKUP(Tabla1[[#This Row],[EMPLEADO]],IS[[NÓMINA]:[INGENIERO]],2,0),"OTROS")</f>
        <v>OTROS</v>
      </c>
    </row>
    <row r="3588" spans="1:43" x14ac:dyDescent="0.25">
      <c r="A3588" s="28" t="s">
        <v>10019</v>
      </c>
      <c r="B3588" s="29">
        <v>1</v>
      </c>
      <c r="C3588" s="29" t="s">
        <v>10730</v>
      </c>
      <c r="D3588" s="30" t="s">
        <v>38</v>
      </c>
      <c r="E3588" s="31" t="s">
        <v>2034</v>
      </c>
      <c r="F3588" s="31" t="s">
        <v>10731</v>
      </c>
      <c r="G3588" s="88" t="s">
        <v>2036</v>
      </c>
      <c r="H3588" s="29" t="s">
        <v>592</v>
      </c>
      <c r="I3588" s="32" t="s">
        <v>43</v>
      </c>
      <c r="J3588" s="29" t="s">
        <v>8</v>
      </c>
      <c r="K3588" s="33" t="s">
        <v>438</v>
      </c>
      <c r="L3588" s="33" t="s">
        <v>2037</v>
      </c>
      <c r="M3588" s="29" t="s">
        <v>165</v>
      </c>
      <c r="N3588" s="29">
        <v>0</v>
      </c>
      <c r="O3588" s="29" t="s">
        <v>47</v>
      </c>
      <c r="P3588" s="33">
        <v>7</v>
      </c>
      <c r="Q3588" s="33" t="s">
        <v>194</v>
      </c>
      <c r="R3588" s="80" t="s">
        <v>2038</v>
      </c>
      <c r="S3588" s="81" t="s">
        <v>64</v>
      </c>
      <c r="T3588" s="81" t="s">
        <v>51</v>
      </c>
      <c r="U3588" s="82" t="s">
        <v>195</v>
      </c>
      <c r="V3588" s="83">
        <v>0.6</v>
      </c>
      <c r="W3588" s="89">
        <v>819</v>
      </c>
      <c r="X3588" s="85">
        <v>1</v>
      </c>
      <c r="Y3588" s="86">
        <v>1.05</v>
      </c>
      <c r="Z3588" s="82">
        <v>5</v>
      </c>
      <c r="AA3588" s="87">
        <v>0.21000000000000002</v>
      </c>
      <c r="AB3588" s="83">
        <v>0</v>
      </c>
      <c r="AC3588" s="89">
        <v>0</v>
      </c>
      <c r="AD3588" s="90">
        <v>43564</v>
      </c>
      <c r="AE3588" s="90">
        <v>43564</v>
      </c>
      <c r="AF3588" s="82">
        <v>0</v>
      </c>
      <c r="AG3588" s="84" t="s">
        <v>53</v>
      </c>
      <c r="AH3588" s="83">
        <v>0</v>
      </c>
      <c r="AI3588" s="89">
        <v>0</v>
      </c>
      <c r="AJ3588" s="89">
        <v>0</v>
      </c>
      <c r="AK3588" s="60" t="str">
        <f>+IF(Tabla1[[#This Row],[REQUEST_TY]]="SR MANTENIMIENTO CORRECTIVO", "EMERGENCIA", "OTROS")</f>
        <v>EMERGENCIA</v>
      </c>
      <c r="AL3588" s="6" t="str">
        <f>+_xlfn.IFS(Tabla1[[#This Row],[Veces obj]]&lt;=1,"0-1",Tabla1[[#This Row],[Veces obj]]&lt;=2,"1-2",Tabla1[[#This Row],[Veces obj]]&lt;=3,"2-3",TRUE,"&gt;3")</f>
        <v>0-1</v>
      </c>
      <c r="AM3588" s="60" t="str">
        <f>+_xlfn.IFS(MONTH(Tabla1[[#This Row],[MES]])&lt;=3,"Q1",MONTH(Tabla1[[#This Row],[MES]])&lt;=6,"Q2",MONTH(Tabla1[[#This Row],[MES]])&lt;=9,"Q3",TRUE,"Q4")</f>
        <v>Q2</v>
      </c>
      <c r="AN3588" s="15" t="str">
        <f>+IFERROR(VLOOKUP(Tabla1[[#This Row],[CUENTA]],CTAS[],2,0),"OTROS")</f>
        <v>OTROS</v>
      </c>
      <c r="AP3588" s="15" t="str">
        <f>+IFERROR(VLOOKUP(Tabla1[[#This Row],[EMPLEADO]],IS[],3,0),"OTROS")</f>
        <v>CHIHUAHUA</v>
      </c>
      <c r="AQ3588" s="15" t="str">
        <f>+IFERROR(VLOOKUP(Tabla1[[#This Row],[EMPLEADO]],IS[[NÓMINA]:[INGENIERO]],2,0),"OTROS")</f>
        <v>VICTOR MENDEZ</v>
      </c>
    </row>
    <row r="3589" spans="1:43" x14ac:dyDescent="0.25">
      <c r="A3589" s="28" t="s">
        <v>10019</v>
      </c>
      <c r="B3589" s="29">
        <v>1</v>
      </c>
      <c r="C3589" s="29" t="s">
        <v>10732</v>
      </c>
      <c r="D3589" s="30" t="s">
        <v>38</v>
      </c>
      <c r="E3589" s="31" t="s">
        <v>76</v>
      </c>
      <c r="F3589" s="31" t="s">
        <v>10733</v>
      </c>
      <c r="G3589" s="88" t="s">
        <v>10734</v>
      </c>
      <c r="H3589" s="29" t="s">
        <v>213</v>
      </c>
      <c r="I3589" s="32" t="s">
        <v>43</v>
      </c>
      <c r="J3589" s="29" t="s">
        <v>8</v>
      </c>
      <c r="K3589" s="33" t="s">
        <v>59</v>
      </c>
      <c r="L3589" s="33" t="s">
        <v>2783</v>
      </c>
      <c r="M3589" s="29" t="s">
        <v>640</v>
      </c>
      <c r="N3589" s="29">
        <v>0</v>
      </c>
      <c r="O3589" s="29" t="s">
        <v>47</v>
      </c>
      <c r="P3589" s="33">
        <v>175</v>
      </c>
      <c r="Q3589" s="33" t="s">
        <v>48</v>
      </c>
      <c r="R3589" s="80" t="s">
        <v>63</v>
      </c>
      <c r="S3589" s="81" t="s">
        <v>64</v>
      </c>
      <c r="T3589" s="81" t="s">
        <v>51</v>
      </c>
      <c r="U3589" s="82" t="s">
        <v>96</v>
      </c>
      <c r="V3589" s="83">
        <v>1.1000000000000001</v>
      </c>
      <c r="W3589" s="89">
        <v>1501.5000000000002</v>
      </c>
      <c r="X3589" s="85">
        <v>1</v>
      </c>
      <c r="Y3589" s="86">
        <v>1</v>
      </c>
      <c r="Z3589" s="82">
        <v>5</v>
      </c>
      <c r="AA3589" s="87">
        <v>0.2</v>
      </c>
      <c r="AB3589" s="83">
        <v>0</v>
      </c>
      <c r="AC3589" s="89">
        <v>0</v>
      </c>
      <c r="AD3589" s="90">
        <v>43564</v>
      </c>
      <c r="AE3589" s="90">
        <v>43564</v>
      </c>
      <c r="AF3589" s="82">
        <v>0</v>
      </c>
      <c r="AG3589" s="84" t="s">
        <v>53</v>
      </c>
      <c r="AH3589" s="83">
        <v>0</v>
      </c>
      <c r="AI3589" s="89">
        <v>0</v>
      </c>
      <c r="AJ3589" s="89">
        <v>0</v>
      </c>
      <c r="AK3589" s="60" t="str">
        <f>+IF(Tabla1[[#This Row],[REQUEST_TY]]="SR MANTENIMIENTO CORRECTIVO", "EMERGENCIA", "OTROS")</f>
        <v>EMERGENCIA</v>
      </c>
      <c r="AL3589" s="6" t="str">
        <f>+_xlfn.IFS(Tabla1[[#This Row],[Veces obj]]&lt;=1,"0-1",Tabla1[[#This Row],[Veces obj]]&lt;=2,"1-2",Tabla1[[#This Row],[Veces obj]]&lt;=3,"2-3",TRUE,"&gt;3")</f>
        <v>0-1</v>
      </c>
      <c r="AM3589" s="60" t="str">
        <f>+_xlfn.IFS(MONTH(Tabla1[[#This Row],[MES]])&lt;=3,"Q1",MONTH(Tabla1[[#This Row],[MES]])&lt;=6,"Q2",MONTH(Tabla1[[#This Row],[MES]])&lt;=9,"Q3",TRUE,"Q4")</f>
        <v>Q2</v>
      </c>
      <c r="AN3589" s="15" t="str">
        <f>+IFERROR(VLOOKUP(Tabla1[[#This Row],[CUENTA]],CTAS[],2,0),"OTROS")</f>
        <v>OTROS</v>
      </c>
      <c r="AP3589" s="15" t="str">
        <f>+IFERROR(VLOOKUP(Tabla1[[#This Row],[EMPLEADO]],IS[],3,0),"OTROS")</f>
        <v>OTROS</v>
      </c>
      <c r="AQ3589" s="15" t="str">
        <f>+IFERROR(VLOOKUP(Tabla1[[#This Row],[EMPLEADO]],IS[[NÓMINA]:[INGENIERO]],2,0),"OTROS")</f>
        <v>OTROS</v>
      </c>
    </row>
    <row r="3590" spans="1:43" x14ac:dyDescent="0.25">
      <c r="A3590" s="28" t="s">
        <v>10019</v>
      </c>
      <c r="B3590" s="29">
        <v>1</v>
      </c>
      <c r="C3590" s="29" t="s">
        <v>10735</v>
      </c>
      <c r="D3590" s="30" t="s">
        <v>38</v>
      </c>
      <c r="E3590" s="31" t="s">
        <v>89</v>
      </c>
      <c r="F3590" s="31" t="s">
        <v>10736</v>
      </c>
      <c r="G3590" s="88" t="s">
        <v>513</v>
      </c>
      <c r="H3590" s="29" t="s">
        <v>150</v>
      </c>
      <c r="I3590" s="32" t="s">
        <v>43</v>
      </c>
      <c r="J3590" s="29" t="s">
        <v>8</v>
      </c>
      <c r="K3590" s="33" t="s">
        <v>151</v>
      </c>
      <c r="L3590" s="33" t="s">
        <v>185</v>
      </c>
      <c r="M3590" s="29" t="s">
        <v>73</v>
      </c>
      <c r="N3590" s="29">
        <v>0</v>
      </c>
      <c r="O3590" s="29" t="s">
        <v>47</v>
      </c>
      <c r="P3590" s="33">
        <v>89</v>
      </c>
      <c r="Q3590" s="33" t="s">
        <v>48</v>
      </c>
      <c r="R3590" s="80" t="s">
        <v>95</v>
      </c>
      <c r="S3590" s="81" t="s">
        <v>64</v>
      </c>
      <c r="T3590" s="81" t="s">
        <v>51</v>
      </c>
      <c r="U3590" s="82" t="s">
        <v>96</v>
      </c>
      <c r="V3590" s="83">
        <v>1.1000000000000001</v>
      </c>
      <c r="W3590" s="89">
        <v>1501.5000000000002</v>
      </c>
      <c r="X3590" s="85">
        <v>1</v>
      </c>
      <c r="Y3590" s="86">
        <v>0.27</v>
      </c>
      <c r="Z3590" s="82">
        <v>5</v>
      </c>
      <c r="AA3590" s="87">
        <v>5.4000000000000006E-2</v>
      </c>
      <c r="AB3590" s="83">
        <v>0</v>
      </c>
      <c r="AC3590" s="89">
        <v>0</v>
      </c>
      <c r="AD3590" s="90">
        <v>43564</v>
      </c>
      <c r="AE3590" s="90">
        <v>43564</v>
      </c>
      <c r="AF3590" s="82">
        <v>0</v>
      </c>
      <c r="AG3590" s="84" t="s">
        <v>53</v>
      </c>
      <c r="AH3590" s="83">
        <v>0</v>
      </c>
      <c r="AI3590" s="89">
        <v>0</v>
      </c>
      <c r="AJ3590" s="89">
        <v>0</v>
      </c>
      <c r="AK3590" s="60" t="str">
        <f>+IF(Tabla1[[#This Row],[REQUEST_TY]]="SR MANTENIMIENTO CORRECTIVO", "EMERGENCIA", "OTROS")</f>
        <v>EMERGENCIA</v>
      </c>
      <c r="AL3590" s="6" t="str">
        <f>+_xlfn.IFS(Tabla1[[#This Row],[Veces obj]]&lt;=1,"0-1",Tabla1[[#This Row],[Veces obj]]&lt;=2,"1-2",Tabla1[[#This Row],[Veces obj]]&lt;=3,"2-3",TRUE,"&gt;3")</f>
        <v>0-1</v>
      </c>
      <c r="AM3590" s="60" t="str">
        <f>+_xlfn.IFS(MONTH(Tabla1[[#This Row],[MES]])&lt;=3,"Q1",MONTH(Tabla1[[#This Row],[MES]])&lt;=6,"Q2",MONTH(Tabla1[[#This Row],[MES]])&lt;=9,"Q3",TRUE,"Q4")</f>
        <v>Q2</v>
      </c>
      <c r="AN3590" s="15" t="str">
        <f>+IFERROR(VLOOKUP(Tabla1[[#This Row],[CUENTA]],CTAS[],2,0),"OTROS")</f>
        <v>HONEYWELL</v>
      </c>
      <c r="AP3590" s="15" t="str">
        <f>+IFERROR(VLOOKUP(Tabla1[[#This Row],[EMPLEADO]],IS[],3,0),"OTROS")</f>
        <v>JUAREZ</v>
      </c>
      <c r="AQ3590" s="15" t="str">
        <f>+IFERROR(VLOOKUP(Tabla1[[#This Row],[EMPLEADO]],IS[[NÓMINA]:[INGENIERO]],2,0),"OTROS")</f>
        <v>CARLOS MONTOYA</v>
      </c>
    </row>
    <row r="3591" spans="1:43" x14ac:dyDescent="0.25">
      <c r="A3591" s="28" t="s">
        <v>10019</v>
      </c>
      <c r="B3591" s="29">
        <v>1</v>
      </c>
      <c r="C3591" s="29" t="s">
        <v>10737</v>
      </c>
      <c r="D3591" s="30" t="s">
        <v>38</v>
      </c>
      <c r="E3591" s="31" t="s">
        <v>133</v>
      </c>
      <c r="F3591" s="31" t="s">
        <v>10738</v>
      </c>
      <c r="G3591" s="88" t="s">
        <v>2023</v>
      </c>
      <c r="H3591" s="29" t="s">
        <v>1130</v>
      </c>
      <c r="I3591" s="32" t="s">
        <v>43</v>
      </c>
      <c r="J3591" s="29" t="s">
        <v>8</v>
      </c>
      <c r="K3591" s="33" t="s">
        <v>59</v>
      </c>
      <c r="L3591" s="33" t="s">
        <v>2024</v>
      </c>
      <c r="M3591" s="29" t="s">
        <v>1778</v>
      </c>
      <c r="N3591" s="29">
        <v>0</v>
      </c>
      <c r="O3591" s="29" t="s">
        <v>47</v>
      </c>
      <c r="P3591" s="33">
        <v>14</v>
      </c>
      <c r="Q3591" s="33" t="s">
        <v>194</v>
      </c>
      <c r="R3591" s="80" t="s">
        <v>138</v>
      </c>
      <c r="S3591" s="81" t="s">
        <v>139</v>
      </c>
      <c r="T3591" s="81" t="s">
        <v>51</v>
      </c>
      <c r="U3591" s="82" t="s">
        <v>224</v>
      </c>
      <c r="V3591" s="83">
        <v>0.8</v>
      </c>
      <c r="W3591" s="89">
        <v>1258.4000000000003</v>
      </c>
      <c r="X3591" s="85">
        <v>1</v>
      </c>
      <c r="Y3591" s="86">
        <v>0.75</v>
      </c>
      <c r="Z3591" s="82">
        <v>4</v>
      </c>
      <c r="AA3591" s="87">
        <v>0.1875</v>
      </c>
      <c r="AB3591" s="83">
        <v>0</v>
      </c>
      <c r="AC3591" s="89">
        <v>0</v>
      </c>
      <c r="AD3591" s="90">
        <v>43564</v>
      </c>
      <c r="AE3591" s="90">
        <v>43564</v>
      </c>
      <c r="AF3591" s="82">
        <v>0</v>
      </c>
      <c r="AG3591" s="84" t="s">
        <v>53</v>
      </c>
      <c r="AH3591" s="83">
        <v>0</v>
      </c>
      <c r="AI3591" s="89">
        <v>0</v>
      </c>
      <c r="AJ3591" s="89">
        <v>0</v>
      </c>
      <c r="AK3591" s="60" t="str">
        <f>+IF(Tabla1[[#This Row],[REQUEST_TY]]="SR MANTENIMIENTO CORRECTIVO", "EMERGENCIA", "OTROS")</f>
        <v>EMERGENCIA</v>
      </c>
      <c r="AL3591" s="6" t="str">
        <f>+_xlfn.IFS(Tabla1[[#This Row],[Veces obj]]&lt;=1,"0-1",Tabla1[[#This Row],[Veces obj]]&lt;=2,"1-2",Tabla1[[#This Row],[Veces obj]]&lt;=3,"2-3",TRUE,"&gt;3")</f>
        <v>0-1</v>
      </c>
      <c r="AM3591" s="60" t="str">
        <f>+_xlfn.IFS(MONTH(Tabla1[[#This Row],[MES]])&lt;=3,"Q1",MONTH(Tabla1[[#This Row],[MES]])&lt;=6,"Q2",MONTH(Tabla1[[#This Row],[MES]])&lt;=9,"Q3",TRUE,"Q4")</f>
        <v>Q2</v>
      </c>
      <c r="AN3591" s="15" t="str">
        <f>+IFERROR(VLOOKUP(Tabla1[[#This Row],[CUENTA]],CTAS[],2,0),"OTROS")</f>
        <v>OTROS</v>
      </c>
      <c r="AP3591" s="15" t="str">
        <f>+IFERROR(VLOOKUP(Tabla1[[#This Row],[EMPLEADO]],IS[],3,0),"OTROS")</f>
        <v>OTROS</v>
      </c>
      <c r="AQ3591" s="15" t="str">
        <f>+IFERROR(VLOOKUP(Tabla1[[#This Row],[EMPLEADO]],IS[[NÓMINA]:[INGENIERO]],2,0),"OTROS")</f>
        <v>OTROS</v>
      </c>
    </row>
    <row r="3592" spans="1:43" x14ac:dyDescent="0.25">
      <c r="A3592" s="28" t="s">
        <v>10019</v>
      </c>
      <c r="B3592" s="29">
        <v>1</v>
      </c>
      <c r="C3592" s="29" t="s">
        <v>10739</v>
      </c>
      <c r="D3592" s="30" t="s">
        <v>38</v>
      </c>
      <c r="E3592" s="31" t="s">
        <v>160</v>
      </c>
      <c r="F3592" s="31" t="s">
        <v>10740</v>
      </c>
      <c r="G3592" s="88" t="s">
        <v>10741</v>
      </c>
      <c r="H3592" s="29" t="s">
        <v>574</v>
      </c>
      <c r="I3592" s="32" t="s">
        <v>43</v>
      </c>
      <c r="J3592" s="29" t="s">
        <v>8</v>
      </c>
      <c r="K3592" s="33" t="s">
        <v>125</v>
      </c>
      <c r="L3592" s="33" t="s">
        <v>10742</v>
      </c>
      <c r="M3592" s="29" t="s">
        <v>576</v>
      </c>
      <c r="N3592" s="29">
        <v>0</v>
      </c>
      <c r="O3592" s="29" t="s">
        <v>47</v>
      </c>
      <c r="P3592" s="33">
        <v>370</v>
      </c>
      <c r="Q3592" s="33" t="s">
        <v>48</v>
      </c>
      <c r="R3592" s="80" t="s">
        <v>49</v>
      </c>
      <c r="S3592" s="81" t="s">
        <v>50</v>
      </c>
      <c r="T3592" s="81" t="s">
        <v>208</v>
      </c>
      <c r="U3592" s="82" t="s">
        <v>52</v>
      </c>
      <c r="V3592" s="83">
        <v>1.05</v>
      </c>
      <c r="W3592" s="89">
        <v>750.75000000000011</v>
      </c>
      <c r="X3592" s="85">
        <v>1</v>
      </c>
      <c r="Y3592" s="86">
        <v>0.57999999999999996</v>
      </c>
      <c r="Z3592" s="82">
        <v>9</v>
      </c>
      <c r="AA3592" s="87">
        <v>6.4444444444444443E-2</v>
      </c>
      <c r="AB3592" s="83">
        <v>0</v>
      </c>
      <c r="AC3592" s="89">
        <v>0</v>
      </c>
      <c r="AD3592" s="90">
        <v>43564</v>
      </c>
      <c r="AE3592" s="90">
        <v>43564</v>
      </c>
      <c r="AF3592" s="82">
        <v>0</v>
      </c>
      <c r="AG3592" s="84" t="s">
        <v>53</v>
      </c>
      <c r="AH3592" s="83">
        <v>0</v>
      </c>
      <c r="AI3592" s="89">
        <v>0</v>
      </c>
      <c r="AJ3592" s="89">
        <v>0</v>
      </c>
      <c r="AK3592" s="60" t="str">
        <f>+IF(Tabla1[[#This Row],[REQUEST_TY]]="SR MANTENIMIENTO CORRECTIVO", "EMERGENCIA", "OTROS")</f>
        <v>EMERGENCIA</v>
      </c>
      <c r="AL3592" s="6" t="str">
        <f>+_xlfn.IFS(Tabla1[[#This Row],[Veces obj]]&lt;=1,"0-1",Tabla1[[#This Row],[Veces obj]]&lt;=2,"1-2",Tabla1[[#This Row],[Veces obj]]&lt;=3,"2-3",TRUE,"&gt;3")</f>
        <v>0-1</v>
      </c>
      <c r="AM3592" s="60" t="str">
        <f>+_xlfn.IFS(MONTH(Tabla1[[#This Row],[MES]])&lt;=3,"Q1",MONTH(Tabla1[[#This Row],[MES]])&lt;=6,"Q2",MONTH(Tabla1[[#This Row],[MES]])&lt;=9,"Q3",TRUE,"Q4")</f>
        <v>Q2</v>
      </c>
      <c r="AN3592" s="15" t="str">
        <f>+IFERROR(VLOOKUP(Tabla1[[#This Row],[CUENTA]],CTAS[],2,0),"OTROS")</f>
        <v>OTROS</v>
      </c>
      <c r="AP3592" s="15" t="str">
        <f>+IFERROR(VLOOKUP(Tabla1[[#This Row],[EMPLEADO]],IS[],3,0),"OTROS")</f>
        <v>OTROS</v>
      </c>
      <c r="AQ3592" s="15" t="str">
        <f>+IFERROR(VLOOKUP(Tabla1[[#This Row],[EMPLEADO]],IS[[NÓMINA]:[INGENIERO]],2,0),"OTROS")</f>
        <v>OTROS</v>
      </c>
    </row>
    <row r="3593" spans="1:43" x14ac:dyDescent="0.25">
      <c r="A3593" s="28" t="s">
        <v>10019</v>
      </c>
      <c r="B3593" s="29">
        <v>1</v>
      </c>
      <c r="C3593" s="29" t="s">
        <v>10743</v>
      </c>
      <c r="D3593" s="30" t="s">
        <v>38</v>
      </c>
      <c r="E3593" s="31" t="s">
        <v>113</v>
      </c>
      <c r="F3593" s="31" t="s">
        <v>10744</v>
      </c>
      <c r="G3593" s="88" t="s">
        <v>10745</v>
      </c>
      <c r="H3593" s="29" t="s">
        <v>574</v>
      </c>
      <c r="I3593" s="32" t="s">
        <v>43</v>
      </c>
      <c r="J3593" s="29" t="s">
        <v>8</v>
      </c>
      <c r="K3593" s="33" t="s">
        <v>125</v>
      </c>
      <c r="L3593" s="33" t="s">
        <v>10742</v>
      </c>
      <c r="M3593" s="29" t="s">
        <v>576</v>
      </c>
      <c r="N3593" s="29">
        <v>0</v>
      </c>
      <c r="O3593" s="29" t="s">
        <v>47</v>
      </c>
      <c r="P3593" s="33">
        <v>640</v>
      </c>
      <c r="Q3593" s="33" t="s">
        <v>48</v>
      </c>
      <c r="R3593" s="80" t="s">
        <v>49</v>
      </c>
      <c r="S3593" s="81" t="s">
        <v>50</v>
      </c>
      <c r="T3593" s="81" t="s">
        <v>208</v>
      </c>
      <c r="U3593" s="82" t="s">
        <v>52</v>
      </c>
      <c r="V3593" s="83">
        <v>1.05</v>
      </c>
      <c r="W3593" s="89">
        <v>750.75000000000011</v>
      </c>
      <c r="X3593" s="85">
        <v>1</v>
      </c>
      <c r="Y3593" s="86">
        <v>4.62</v>
      </c>
      <c r="Z3593" s="82">
        <v>9</v>
      </c>
      <c r="AA3593" s="87">
        <v>0.51333333333333331</v>
      </c>
      <c r="AB3593" s="83">
        <v>0</v>
      </c>
      <c r="AC3593" s="89">
        <v>0</v>
      </c>
      <c r="AD3593" s="90">
        <v>43564</v>
      </c>
      <c r="AE3593" s="90">
        <v>43564</v>
      </c>
      <c r="AF3593" s="82">
        <v>0</v>
      </c>
      <c r="AG3593" s="84" t="s">
        <v>53</v>
      </c>
      <c r="AH3593" s="83">
        <v>0</v>
      </c>
      <c r="AI3593" s="89">
        <v>0</v>
      </c>
      <c r="AJ3593" s="89">
        <v>0</v>
      </c>
      <c r="AK3593" s="60" t="str">
        <f>+IF(Tabla1[[#This Row],[REQUEST_TY]]="SR MANTENIMIENTO CORRECTIVO", "EMERGENCIA", "OTROS")</f>
        <v>EMERGENCIA</v>
      </c>
      <c r="AL3593" s="6" t="str">
        <f>+_xlfn.IFS(Tabla1[[#This Row],[Veces obj]]&lt;=1,"0-1",Tabla1[[#This Row],[Veces obj]]&lt;=2,"1-2",Tabla1[[#This Row],[Veces obj]]&lt;=3,"2-3",TRUE,"&gt;3")</f>
        <v>0-1</v>
      </c>
      <c r="AM3593" s="60" t="str">
        <f>+_xlfn.IFS(MONTH(Tabla1[[#This Row],[MES]])&lt;=3,"Q1",MONTH(Tabla1[[#This Row],[MES]])&lt;=6,"Q2",MONTH(Tabla1[[#This Row],[MES]])&lt;=9,"Q3",TRUE,"Q4")</f>
        <v>Q2</v>
      </c>
      <c r="AN3593" s="15" t="str">
        <f>+IFERROR(VLOOKUP(Tabla1[[#This Row],[CUENTA]],CTAS[],2,0),"OTROS")</f>
        <v>OTROS</v>
      </c>
      <c r="AP3593" s="15" t="str">
        <f>+IFERROR(VLOOKUP(Tabla1[[#This Row],[EMPLEADO]],IS[],3,0),"OTROS")</f>
        <v>OTROS</v>
      </c>
      <c r="AQ3593" s="15" t="str">
        <f>+IFERROR(VLOOKUP(Tabla1[[#This Row],[EMPLEADO]],IS[[NÓMINA]:[INGENIERO]],2,0),"OTROS")</f>
        <v>OTROS</v>
      </c>
    </row>
    <row r="3594" spans="1:43" x14ac:dyDescent="0.25">
      <c r="A3594" s="28" t="s">
        <v>10019</v>
      </c>
      <c r="B3594" s="29">
        <v>1</v>
      </c>
      <c r="C3594" s="29" t="s">
        <v>10746</v>
      </c>
      <c r="D3594" s="30" t="s">
        <v>38</v>
      </c>
      <c r="E3594" s="31" t="s">
        <v>558</v>
      </c>
      <c r="F3594" s="31" t="s">
        <v>10747</v>
      </c>
      <c r="G3594" s="88" t="s">
        <v>9223</v>
      </c>
      <c r="H3594" s="29" t="s">
        <v>79</v>
      </c>
      <c r="I3594" s="32" t="s">
        <v>43</v>
      </c>
      <c r="J3594" s="29" t="s">
        <v>8</v>
      </c>
      <c r="K3594" s="33" t="s">
        <v>1236</v>
      </c>
      <c r="L3594" s="33" t="s">
        <v>2603</v>
      </c>
      <c r="M3594" s="29" t="s">
        <v>1238</v>
      </c>
      <c r="N3594" s="29">
        <v>0</v>
      </c>
      <c r="O3594" s="29" t="s">
        <v>47</v>
      </c>
      <c r="P3594" s="33">
        <v>18</v>
      </c>
      <c r="Q3594" s="33" t="s">
        <v>62</v>
      </c>
      <c r="R3594" s="80" t="s">
        <v>95</v>
      </c>
      <c r="S3594" s="81" t="s">
        <v>64</v>
      </c>
      <c r="T3594" s="81" t="s">
        <v>51</v>
      </c>
      <c r="U3594" s="82" t="s">
        <v>65</v>
      </c>
      <c r="V3594" s="83">
        <v>0.8</v>
      </c>
      <c r="W3594" s="89">
        <v>1092</v>
      </c>
      <c r="X3594" s="85">
        <v>1</v>
      </c>
      <c r="Y3594" s="86">
        <v>1.87</v>
      </c>
      <c r="Z3594" s="82">
        <v>5</v>
      </c>
      <c r="AA3594" s="87">
        <v>0.374</v>
      </c>
      <c r="AB3594" s="83">
        <v>0</v>
      </c>
      <c r="AC3594" s="89">
        <v>0</v>
      </c>
      <c r="AD3594" s="90">
        <v>43564</v>
      </c>
      <c r="AE3594" s="90">
        <v>43564</v>
      </c>
      <c r="AF3594" s="82">
        <v>0</v>
      </c>
      <c r="AG3594" s="84" t="s">
        <v>53</v>
      </c>
      <c r="AH3594" s="83">
        <v>0</v>
      </c>
      <c r="AI3594" s="89">
        <v>0</v>
      </c>
      <c r="AJ3594" s="89">
        <v>0</v>
      </c>
      <c r="AK3594" s="60" t="str">
        <f>+IF(Tabla1[[#This Row],[REQUEST_TY]]="SR MANTENIMIENTO CORRECTIVO", "EMERGENCIA", "OTROS")</f>
        <v>EMERGENCIA</v>
      </c>
      <c r="AL3594" s="6" t="str">
        <f>+_xlfn.IFS(Tabla1[[#This Row],[Veces obj]]&lt;=1,"0-1",Tabla1[[#This Row],[Veces obj]]&lt;=2,"1-2",Tabla1[[#This Row],[Veces obj]]&lt;=3,"2-3",TRUE,"&gt;3")</f>
        <v>0-1</v>
      </c>
      <c r="AM3594" s="60" t="str">
        <f>+_xlfn.IFS(MONTH(Tabla1[[#This Row],[MES]])&lt;=3,"Q1",MONTH(Tabla1[[#This Row],[MES]])&lt;=6,"Q2",MONTH(Tabla1[[#This Row],[MES]])&lt;=9,"Q3",TRUE,"Q4")</f>
        <v>Q2</v>
      </c>
      <c r="AN3594" s="15" t="str">
        <f>+IFERROR(VLOOKUP(Tabla1[[#This Row],[CUENTA]],CTAS[],2,0),"OTROS")</f>
        <v>OTROS</v>
      </c>
      <c r="AP3594" s="15" t="str">
        <f>+IFERROR(VLOOKUP(Tabla1[[#This Row],[EMPLEADO]],IS[],3,0),"OTROS")</f>
        <v>OTROS</v>
      </c>
      <c r="AQ3594" s="15" t="str">
        <f>+IFERROR(VLOOKUP(Tabla1[[#This Row],[EMPLEADO]],IS[[NÓMINA]:[INGENIERO]],2,0),"OTROS")</f>
        <v>OTROS</v>
      </c>
    </row>
    <row r="3595" spans="1:43" x14ac:dyDescent="0.25">
      <c r="A3595" s="28" t="s">
        <v>10019</v>
      </c>
      <c r="B3595" s="29">
        <v>1</v>
      </c>
      <c r="C3595" s="29" t="s">
        <v>10748</v>
      </c>
      <c r="D3595" s="30" t="s">
        <v>38</v>
      </c>
      <c r="E3595" s="31" t="s">
        <v>332</v>
      </c>
      <c r="F3595" s="31" t="s">
        <v>10749</v>
      </c>
      <c r="G3595" s="88" t="s">
        <v>4947</v>
      </c>
      <c r="H3595" s="29" t="s">
        <v>1572</v>
      </c>
      <c r="I3595" s="32" t="s">
        <v>43</v>
      </c>
      <c r="J3595" s="29" t="s">
        <v>8</v>
      </c>
      <c r="K3595" s="33" t="s">
        <v>59</v>
      </c>
      <c r="L3595" s="33" t="s">
        <v>2800</v>
      </c>
      <c r="M3595" s="29" t="s">
        <v>1707</v>
      </c>
      <c r="N3595" s="29">
        <v>0</v>
      </c>
      <c r="O3595" s="29" t="s">
        <v>47</v>
      </c>
      <c r="P3595" s="33">
        <v>42</v>
      </c>
      <c r="Q3595" s="33" t="s">
        <v>82</v>
      </c>
      <c r="R3595" s="80" t="s">
        <v>317</v>
      </c>
      <c r="S3595" s="81" t="s">
        <v>318</v>
      </c>
      <c r="T3595" s="81" t="s">
        <v>51</v>
      </c>
      <c r="U3595" s="82" t="s">
        <v>140</v>
      </c>
      <c r="V3595" s="83">
        <v>1.1000000000000001</v>
      </c>
      <c r="W3595" s="89">
        <v>1730.3000000000004</v>
      </c>
      <c r="X3595" s="85">
        <v>1</v>
      </c>
      <c r="Y3595" s="86">
        <v>3.43</v>
      </c>
      <c r="Z3595" s="82">
        <v>4</v>
      </c>
      <c r="AA3595" s="87">
        <v>0.85750000000000004</v>
      </c>
      <c r="AB3595" s="83">
        <v>0</v>
      </c>
      <c r="AC3595" s="89">
        <v>0</v>
      </c>
      <c r="AD3595" s="90">
        <v>43564</v>
      </c>
      <c r="AE3595" s="90">
        <v>43564</v>
      </c>
      <c r="AF3595" s="82">
        <v>0</v>
      </c>
      <c r="AG3595" s="84" t="s">
        <v>53</v>
      </c>
      <c r="AH3595" s="83">
        <v>0</v>
      </c>
      <c r="AI3595" s="89">
        <v>0</v>
      </c>
      <c r="AJ3595" s="89">
        <v>0</v>
      </c>
      <c r="AK3595" s="60" t="str">
        <f>+IF(Tabla1[[#This Row],[REQUEST_TY]]="SR MANTENIMIENTO CORRECTIVO", "EMERGENCIA", "OTROS")</f>
        <v>EMERGENCIA</v>
      </c>
      <c r="AL3595" s="6" t="str">
        <f>+_xlfn.IFS(Tabla1[[#This Row],[Veces obj]]&lt;=1,"0-1",Tabla1[[#This Row],[Veces obj]]&lt;=2,"1-2",Tabla1[[#This Row],[Veces obj]]&lt;=3,"2-3",TRUE,"&gt;3")</f>
        <v>0-1</v>
      </c>
      <c r="AM3595" s="60" t="str">
        <f>+_xlfn.IFS(MONTH(Tabla1[[#This Row],[MES]])&lt;=3,"Q1",MONTH(Tabla1[[#This Row],[MES]])&lt;=6,"Q2",MONTH(Tabla1[[#This Row],[MES]])&lt;=9,"Q3",TRUE,"Q4")</f>
        <v>Q2</v>
      </c>
      <c r="AN3595" s="15" t="str">
        <f>+IFERROR(VLOOKUP(Tabla1[[#This Row],[CUENTA]],CTAS[],2,0),"OTROS")</f>
        <v>OTROS</v>
      </c>
      <c r="AP3595" s="15" t="str">
        <f>+IFERROR(VLOOKUP(Tabla1[[#This Row],[EMPLEADO]],IS[],3,0),"OTROS")</f>
        <v>OTROS</v>
      </c>
      <c r="AQ3595" s="15" t="str">
        <f>+IFERROR(VLOOKUP(Tabla1[[#This Row],[EMPLEADO]],IS[[NÓMINA]:[INGENIERO]],2,0),"OTROS")</f>
        <v>OTROS</v>
      </c>
    </row>
    <row r="3596" spans="1:43" x14ac:dyDescent="0.25">
      <c r="A3596" s="28" t="s">
        <v>10019</v>
      </c>
      <c r="B3596" s="29">
        <v>1</v>
      </c>
      <c r="C3596" s="29" t="s">
        <v>10750</v>
      </c>
      <c r="D3596" s="30" t="s">
        <v>38</v>
      </c>
      <c r="E3596" s="31" t="s">
        <v>6292</v>
      </c>
      <c r="F3596" s="31" t="s">
        <v>10751</v>
      </c>
      <c r="G3596" s="88" t="s">
        <v>10752</v>
      </c>
      <c r="H3596" s="29" t="s">
        <v>220</v>
      </c>
      <c r="I3596" s="32" t="s">
        <v>43</v>
      </c>
      <c r="J3596" s="29" t="s">
        <v>8</v>
      </c>
      <c r="K3596" s="33" t="s">
        <v>199</v>
      </c>
      <c r="L3596" s="33" t="s">
        <v>10753</v>
      </c>
      <c r="M3596" s="29" t="s">
        <v>545</v>
      </c>
      <c r="N3596" s="29">
        <v>0</v>
      </c>
      <c r="O3596" s="29" t="s">
        <v>47</v>
      </c>
      <c r="P3596" s="33">
        <v>147</v>
      </c>
      <c r="Q3596" s="33" t="s">
        <v>48</v>
      </c>
      <c r="R3596" s="80" t="s">
        <v>242</v>
      </c>
      <c r="S3596" s="81" t="s">
        <v>64</v>
      </c>
      <c r="T3596" s="81" t="s">
        <v>208</v>
      </c>
      <c r="U3596" s="82" t="s">
        <v>96</v>
      </c>
      <c r="V3596" s="83">
        <v>1.1000000000000001</v>
      </c>
      <c r="W3596" s="89">
        <v>1501.5000000000002</v>
      </c>
      <c r="X3596" s="85">
        <v>1</v>
      </c>
      <c r="Y3596" s="86">
        <v>4.1399999999999997</v>
      </c>
      <c r="Z3596" s="82">
        <v>9</v>
      </c>
      <c r="AA3596" s="87">
        <v>0.45999999999999996</v>
      </c>
      <c r="AB3596" s="83">
        <v>0</v>
      </c>
      <c r="AC3596" s="89">
        <v>0</v>
      </c>
      <c r="AD3596" s="90">
        <v>43564</v>
      </c>
      <c r="AE3596" s="90">
        <v>43564</v>
      </c>
      <c r="AF3596" s="82">
        <v>0</v>
      </c>
      <c r="AG3596" s="84" t="s">
        <v>53</v>
      </c>
      <c r="AH3596" s="83">
        <v>0</v>
      </c>
      <c r="AI3596" s="89">
        <v>0</v>
      </c>
      <c r="AJ3596" s="89">
        <v>0</v>
      </c>
      <c r="AK3596" s="60" t="str">
        <f>+IF(Tabla1[[#This Row],[REQUEST_TY]]="SR MANTENIMIENTO CORRECTIVO", "EMERGENCIA", "OTROS")</f>
        <v>EMERGENCIA</v>
      </c>
      <c r="AL3596" s="6" t="str">
        <f>+_xlfn.IFS(Tabla1[[#This Row],[Veces obj]]&lt;=1,"0-1",Tabla1[[#This Row],[Veces obj]]&lt;=2,"1-2",Tabla1[[#This Row],[Veces obj]]&lt;=3,"2-3",TRUE,"&gt;3")</f>
        <v>0-1</v>
      </c>
      <c r="AM3596" s="60" t="str">
        <f>+_xlfn.IFS(MONTH(Tabla1[[#This Row],[MES]])&lt;=3,"Q1",MONTH(Tabla1[[#This Row],[MES]])&lt;=6,"Q2",MONTH(Tabla1[[#This Row],[MES]])&lt;=9,"Q3",TRUE,"Q4")</f>
        <v>Q2</v>
      </c>
      <c r="AN3596" s="15" t="str">
        <f>+IFERROR(VLOOKUP(Tabla1[[#This Row],[CUENTA]],CTAS[],2,0),"OTROS")</f>
        <v>OTROS</v>
      </c>
      <c r="AP3596" s="15" t="str">
        <f>+IFERROR(VLOOKUP(Tabla1[[#This Row],[EMPLEADO]],IS[],3,0),"OTROS")</f>
        <v>OTROS</v>
      </c>
      <c r="AQ3596" s="15" t="str">
        <f>+IFERROR(VLOOKUP(Tabla1[[#This Row],[EMPLEADO]],IS[[NÓMINA]:[INGENIERO]],2,0),"OTROS")</f>
        <v>OTROS</v>
      </c>
    </row>
    <row r="3597" spans="1:43" x14ac:dyDescent="0.25">
      <c r="A3597" s="28" t="s">
        <v>10019</v>
      </c>
      <c r="B3597" s="29">
        <v>1</v>
      </c>
      <c r="C3597" s="29" t="s">
        <v>10754</v>
      </c>
      <c r="D3597" s="30" t="s">
        <v>38</v>
      </c>
      <c r="E3597" s="31" t="s">
        <v>725</v>
      </c>
      <c r="F3597" s="31" t="s">
        <v>10755</v>
      </c>
      <c r="G3597" s="88" t="s">
        <v>9714</v>
      </c>
      <c r="H3597" s="29" t="s">
        <v>8581</v>
      </c>
      <c r="I3597" s="32" t="s">
        <v>43</v>
      </c>
      <c r="J3597" s="29" t="s">
        <v>8</v>
      </c>
      <c r="K3597" s="33" t="s">
        <v>59</v>
      </c>
      <c r="L3597" s="33" t="s">
        <v>9715</v>
      </c>
      <c r="M3597" s="29" t="s">
        <v>473</v>
      </c>
      <c r="N3597" s="29">
        <v>0</v>
      </c>
      <c r="O3597" s="29" t="s">
        <v>47</v>
      </c>
      <c r="P3597" s="33">
        <v>14</v>
      </c>
      <c r="Q3597" s="33" t="s">
        <v>194</v>
      </c>
      <c r="R3597" s="80" t="s">
        <v>223</v>
      </c>
      <c r="S3597" s="81" t="s">
        <v>139</v>
      </c>
      <c r="T3597" s="81" t="s">
        <v>51</v>
      </c>
      <c r="U3597" s="82" t="s">
        <v>224</v>
      </c>
      <c r="V3597" s="83">
        <v>0.8</v>
      </c>
      <c r="W3597" s="89">
        <v>1258.4000000000003</v>
      </c>
      <c r="X3597" s="85">
        <v>1</v>
      </c>
      <c r="Y3597" s="86">
        <v>4</v>
      </c>
      <c r="Z3597" s="82">
        <v>4</v>
      </c>
      <c r="AA3597" s="87">
        <v>1</v>
      </c>
      <c r="AB3597" s="83">
        <v>0</v>
      </c>
      <c r="AC3597" s="89">
        <v>0</v>
      </c>
      <c r="AD3597" s="90">
        <v>43564</v>
      </c>
      <c r="AE3597" s="90">
        <v>43564</v>
      </c>
      <c r="AF3597" s="82">
        <v>0</v>
      </c>
      <c r="AG3597" s="84" t="s">
        <v>53</v>
      </c>
      <c r="AH3597" s="83">
        <v>0</v>
      </c>
      <c r="AI3597" s="89">
        <v>0</v>
      </c>
      <c r="AJ3597" s="89">
        <v>0</v>
      </c>
      <c r="AK3597" s="60" t="str">
        <f>+IF(Tabla1[[#This Row],[REQUEST_TY]]="SR MANTENIMIENTO CORRECTIVO", "EMERGENCIA", "OTROS")</f>
        <v>EMERGENCIA</v>
      </c>
      <c r="AL3597" s="6" t="str">
        <f>+_xlfn.IFS(Tabla1[[#This Row],[Veces obj]]&lt;=1,"0-1",Tabla1[[#This Row],[Veces obj]]&lt;=2,"1-2",Tabla1[[#This Row],[Veces obj]]&lt;=3,"2-3",TRUE,"&gt;3")</f>
        <v>0-1</v>
      </c>
      <c r="AM3597" s="60" t="str">
        <f>+_xlfn.IFS(MONTH(Tabla1[[#This Row],[MES]])&lt;=3,"Q1",MONTH(Tabla1[[#This Row],[MES]])&lt;=6,"Q2",MONTH(Tabla1[[#This Row],[MES]])&lt;=9,"Q3",TRUE,"Q4")</f>
        <v>Q2</v>
      </c>
      <c r="AN3597" s="15" t="str">
        <f>+IFERROR(VLOOKUP(Tabla1[[#This Row],[CUENTA]],CTAS[],2,0),"OTROS")</f>
        <v>OTROS</v>
      </c>
      <c r="AP3597" s="15" t="str">
        <f>+IFERROR(VLOOKUP(Tabla1[[#This Row],[EMPLEADO]],IS[],3,0),"OTROS")</f>
        <v>OTROS</v>
      </c>
      <c r="AQ3597" s="15" t="str">
        <f>+IFERROR(VLOOKUP(Tabla1[[#This Row],[EMPLEADO]],IS[[NÓMINA]:[INGENIERO]],2,0),"OTROS")</f>
        <v>OTROS</v>
      </c>
    </row>
    <row r="3598" spans="1:43" x14ac:dyDescent="0.25">
      <c r="A3598" s="28" t="s">
        <v>10019</v>
      </c>
      <c r="B3598" s="29">
        <v>1</v>
      </c>
      <c r="C3598" s="29" t="s">
        <v>10756</v>
      </c>
      <c r="D3598" s="30" t="s">
        <v>38</v>
      </c>
      <c r="E3598" s="31" t="s">
        <v>332</v>
      </c>
      <c r="F3598" s="31" t="s">
        <v>10757</v>
      </c>
      <c r="G3598" s="88" t="s">
        <v>5698</v>
      </c>
      <c r="H3598" s="29" t="s">
        <v>1130</v>
      </c>
      <c r="I3598" s="32" t="s">
        <v>43</v>
      </c>
      <c r="J3598" s="29" t="s">
        <v>8</v>
      </c>
      <c r="K3598" s="33" t="s">
        <v>59</v>
      </c>
      <c r="L3598" s="33" t="s">
        <v>2024</v>
      </c>
      <c r="M3598" s="29" t="s">
        <v>1778</v>
      </c>
      <c r="N3598" s="29">
        <v>0</v>
      </c>
      <c r="O3598" s="29" t="s">
        <v>47</v>
      </c>
      <c r="P3598" s="33">
        <v>29</v>
      </c>
      <c r="Q3598" s="33" t="s">
        <v>62</v>
      </c>
      <c r="R3598" s="80" t="s">
        <v>317</v>
      </c>
      <c r="S3598" s="81" t="s">
        <v>318</v>
      </c>
      <c r="T3598" s="81" t="s">
        <v>51</v>
      </c>
      <c r="U3598" s="82" t="s">
        <v>262</v>
      </c>
      <c r="V3598" s="83">
        <v>1.05</v>
      </c>
      <c r="W3598" s="89">
        <v>1651.6500000000003</v>
      </c>
      <c r="X3598" s="85">
        <v>1</v>
      </c>
      <c r="Y3598" s="86">
        <v>1.1499999999999999</v>
      </c>
      <c r="Z3598" s="82">
        <v>4</v>
      </c>
      <c r="AA3598" s="87">
        <v>0.28749999999999998</v>
      </c>
      <c r="AB3598" s="83">
        <v>0</v>
      </c>
      <c r="AC3598" s="89">
        <v>0</v>
      </c>
      <c r="AD3598" s="90">
        <v>43564</v>
      </c>
      <c r="AE3598" s="90">
        <v>43564</v>
      </c>
      <c r="AF3598" s="82">
        <v>0</v>
      </c>
      <c r="AG3598" s="84" t="s">
        <v>53</v>
      </c>
      <c r="AH3598" s="83">
        <v>0</v>
      </c>
      <c r="AI3598" s="89">
        <v>0</v>
      </c>
      <c r="AJ3598" s="89">
        <v>0</v>
      </c>
      <c r="AK3598" s="60" t="str">
        <f>+IF(Tabla1[[#This Row],[REQUEST_TY]]="SR MANTENIMIENTO CORRECTIVO", "EMERGENCIA", "OTROS")</f>
        <v>EMERGENCIA</v>
      </c>
      <c r="AL3598" s="6" t="str">
        <f>+_xlfn.IFS(Tabla1[[#This Row],[Veces obj]]&lt;=1,"0-1",Tabla1[[#This Row],[Veces obj]]&lt;=2,"1-2",Tabla1[[#This Row],[Veces obj]]&lt;=3,"2-3",TRUE,"&gt;3")</f>
        <v>0-1</v>
      </c>
      <c r="AM3598" s="60" t="str">
        <f>+_xlfn.IFS(MONTH(Tabla1[[#This Row],[MES]])&lt;=3,"Q1",MONTH(Tabla1[[#This Row],[MES]])&lt;=6,"Q2",MONTH(Tabla1[[#This Row],[MES]])&lt;=9,"Q3",TRUE,"Q4")</f>
        <v>Q2</v>
      </c>
      <c r="AN3598" s="15" t="str">
        <f>+IFERROR(VLOOKUP(Tabla1[[#This Row],[CUENTA]],CTAS[],2,0),"OTROS")</f>
        <v>OTROS</v>
      </c>
      <c r="AP3598" s="15" t="str">
        <f>+IFERROR(VLOOKUP(Tabla1[[#This Row],[EMPLEADO]],IS[],3,0),"OTROS")</f>
        <v>OTROS</v>
      </c>
      <c r="AQ3598" s="15" t="str">
        <f>+IFERROR(VLOOKUP(Tabla1[[#This Row],[EMPLEADO]],IS[[NÓMINA]:[INGENIERO]],2,0),"OTROS")</f>
        <v>OTROS</v>
      </c>
    </row>
    <row r="3599" spans="1:43" x14ac:dyDescent="0.25">
      <c r="A3599" s="28" t="s">
        <v>10019</v>
      </c>
      <c r="B3599" s="29">
        <v>1</v>
      </c>
      <c r="C3599" s="29" t="s">
        <v>10758</v>
      </c>
      <c r="D3599" s="30" t="s">
        <v>38</v>
      </c>
      <c r="E3599" s="31" t="s">
        <v>133</v>
      </c>
      <c r="F3599" s="31" t="s">
        <v>10759</v>
      </c>
      <c r="G3599" s="88" t="s">
        <v>2799</v>
      </c>
      <c r="H3599" s="29" t="s">
        <v>1572</v>
      </c>
      <c r="I3599" s="32" t="s">
        <v>43</v>
      </c>
      <c r="J3599" s="29" t="s">
        <v>8</v>
      </c>
      <c r="K3599" s="33" t="s">
        <v>59</v>
      </c>
      <c r="L3599" s="33" t="s">
        <v>2800</v>
      </c>
      <c r="M3599" s="29" t="s">
        <v>1707</v>
      </c>
      <c r="N3599" s="29">
        <v>0</v>
      </c>
      <c r="O3599" s="29" t="s">
        <v>47</v>
      </c>
      <c r="P3599" s="33">
        <v>27</v>
      </c>
      <c r="Q3599" s="33" t="s">
        <v>62</v>
      </c>
      <c r="R3599" s="80" t="s">
        <v>138</v>
      </c>
      <c r="S3599" s="81" t="s">
        <v>139</v>
      </c>
      <c r="T3599" s="81" t="s">
        <v>51</v>
      </c>
      <c r="U3599" s="82" t="s">
        <v>262</v>
      </c>
      <c r="V3599" s="83">
        <v>1.05</v>
      </c>
      <c r="W3599" s="89">
        <v>1651.6500000000003</v>
      </c>
      <c r="X3599" s="85">
        <v>1</v>
      </c>
      <c r="Y3599" s="86">
        <v>3.57</v>
      </c>
      <c r="Z3599" s="82">
        <v>4</v>
      </c>
      <c r="AA3599" s="87">
        <v>0.89249999999999996</v>
      </c>
      <c r="AB3599" s="83">
        <v>0</v>
      </c>
      <c r="AC3599" s="89">
        <v>0</v>
      </c>
      <c r="AD3599" s="90">
        <v>43564</v>
      </c>
      <c r="AE3599" s="90">
        <v>43564</v>
      </c>
      <c r="AF3599" s="82">
        <v>0</v>
      </c>
      <c r="AG3599" s="84" t="s">
        <v>53</v>
      </c>
      <c r="AH3599" s="83">
        <v>0</v>
      </c>
      <c r="AI3599" s="89">
        <v>0</v>
      </c>
      <c r="AJ3599" s="89">
        <v>0</v>
      </c>
      <c r="AK3599" s="60" t="str">
        <f>+IF(Tabla1[[#This Row],[REQUEST_TY]]="SR MANTENIMIENTO CORRECTIVO", "EMERGENCIA", "OTROS")</f>
        <v>EMERGENCIA</v>
      </c>
      <c r="AL3599" s="6" t="str">
        <f>+_xlfn.IFS(Tabla1[[#This Row],[Veces obj]]&lt;=1,"0-1",Tabla1[[#This Row],[Veces obj]]&lt;=2,"1-2",Tabla1[[#This Row],[Veces obj]]&lt;=3,"2-3",TRUE,"&gt;3")</f>
        <v>0-1</v>
      </c>
      <c r="AM3599" s="60" t="str">
        <f>+_xlfn.IFS(MONTH(Tabla1[[#This Row],[MES]])&lt;=3,"Q1",MONTH(Tabla1[[#This Row],[MES]])&lt;=6,"Q2",MONTH(Tabla1[[#This Row],[MES]])&lt;=9,"Q3",TRUE,"Q4")</f>
        <v>Q2</v>
      </c>
      <c r="AN3599" s="15" t="str">
        <f>+IFERROR(VLOOKUP(Tabla1[[#This Row],[CUENTA]],CTAS[],2,0),"OTROS")</f>
        <v>OTROS</v>
      </c>
      <c r="AP3599" s="15" t="str">
        <f>+IFERROR(VLOOKUP(Tabla1[[#This Row],[EMPLEADO]],IS[],3,0),"OTROS")</f>
        <v>OTROS</v>
      </c>
      <c r="AQ3599" s="15" t="str">
        <f>+IFERROR(VLOOKUP(Tabla1[[#This Row],[EMPLEADO]],IS[[NÓMINA]:[INGENIERO]],2,0),"OTROS")</f>
        <v>OTROS</v>
      </c>
    </row>
    <row r="3600" spans="1:43" x14ac:dyDescent="0.25">
      <c r="A3600" s="28" t="s">
        <v>10019</v>
      </c>
      <c r="B3600" s="29">
        <v>1</v>
      </c>
      <c r="C3600" s="29" t="s">
        <v>10760</v>
      </c>
      <c r="D3600" s="30" t="s">
        <v>38</v>
      </c>
      <c r="E3600" s="31" t="s">
        <v>147</v>
      </c>
      <c r="F3600" s="31" t="s">
        <v>10761</v>
      </c>
      <c r="G3600" s="88" t="s">
        <v>10762</v>
      </c>
      <c r="H3600" s="29" t="s">
        <v>163</v>
      </c>
      <c r="I3600" s="32" t="s">
        <v>43</v>
      </c>
      <c r="J3600" s="29" t="s">
        <v>8</v>
      </c>
      <c r="K3600" s="33" t="s">
        <v>151</v>
      </c>
      <c r="L3600" s="33" t="s">
        <v>229</v>
      </c>
      <c r="M3600" s="29" t="s">
        <v>165</v>
      </c>
      <c r="N3600" s="29">
        <v>0</v>
      </c>
      <c r="O3600" s="29" t="s">
        <v>47</v>
      </c>
      <c r="P3600" s="33">
        <v>294</v>
      </c>
      <c r="Q3600" s="33" t="s">
        <v>48</v>
      </c>
      <c r="R3600" s="80" t="s">
        <v>153</v>
      </c>
      <c r="S3600" s="81" t="s">
        <v>50</v>
      </c>
      <c r="T3600" s="81" t="s">
        <v>51</v>
      </c>
      <c r="U3600" s="82" t="s">
        <v>52</v>
      </c>
      <c r="V3600" s="83">
        <v>1.05</v>
      </c>
      <c r="W3600" s="89">
        <v>750.75000000000011</v>
      </c>
      <c r="X3600" s="85">
        <v>1</v>
      </c>
      <c r="Y3600" s="86">
        <v>0</v>
      </c>
      <c r="Z3600" s="82">
        <v>5</v>
      </c>
      <c r="AA3600" s="87">
        <v>0</v>
      </c>
      <c r="AB3600" s="83">
        <v>0</v>
      </c>
      <c r="AC3600" s="89">
        <v>0</v>
      </c>
      <c r="AD3600" s="90">
        <v>43564</v>
      </c>
      <c r="AE3600" s="90">
        <v>43564</v>
      </c>
      <c r="AF3600" s="82">
        <v>0</v>
      </c>
      <c r="AG3600" s="84" t="s">
        <v>53</v>
      </c>
      <c r="AH3600" s="83">
        <v>0</v>
      </c>
      <c r="AI3600" s="89">
        <v>0</v>
      </c>
      <c r="AJ3600" s="89">
        <v>0</v>
      </c>
      <c r="AK3600" s="60" t="str">
        <f>+IF(Tabla1[[#This Row],[REQUEST_TY]]="SR MANTENIMIENTO CORRECTIVO", "EMERGENCIA", "OTROS")</f>
        <v>EMERGENCIA</v>
      </c>
      <c r="AL3600" s="6" t="str">
        <f>+_xlfn.IFS(Tabla1[[#This Row],[Veces obj]]&lt;=1,"0-1",Tabla1[[#This Row],[Veces obj]]&lt;=2,"1-2",Tabla1[[#This Row],[Veces obj]]&lt;=3,"2-3",TRUE,"&gt;3")</f>
        <v>0-1</v>
      </c>
      <c r="AM3600" s="60" t="str">
        <f>+_xlfn.IFS(MONTH(Tabla1[[#This Row],[MES]])&lt;=3,"Q1",MONTH(Tabla1[[#This Row],[MES]])&lt;=6,"Q2",MONTH(Tabla1[[#This Row],[MES]])&lt;=9,"Q3",TRUE,"Q4")</f>
        <v>Q2</v>
      </c>
      <c r="AN3600" s="15" t="str">
        <f>+IFERROR(VLOOKUP(Tabla1[[#This Row],[CUENTA]],CTAS[],2,0),"OTROS")</f>
        <v>HONEYWELL</v>
      </c>
      <c r="AP3600" s="15" t="str">
        <f>+IFERROR(VLOOKUP(Tabla1[[#This Row],[EMPLEADO]],IS[],3,0),"OTROS")</f>
        <v>CHIHUAHUA</v>
      </c>
      <c r="AQ3600" s="15" t="str">
        <f>+IFERROR(VLOOKUP(Tabla1[[#This Row],[EMPLEADO]],IS[[NÓMINA]:[INGENIERO]],2,0),"OTROS")</f>
        <v>LUIS EDUARDO MUÑOZ</v>
      </c>
    </row>
    <row r="3601" spans="1:43" x14ac:dyDescent="0.25">
      <c r="A3601" s="28" t="s">
        <v>10019</v>
      </c>
      <c r="B3601" s="29">
        <v>1</v>
      </c>
      <c r="C3601" s="29" t="s">
        <v>10763</v>
      </c>
      <c r="D3601" s="30" t="s">
        <v>38</v>
      </c>
      <c r="E3601" s="31" t="s">
        <v>226</v>
      </c>
      <c r="F3601" s="31" t="s">
        <v>10764</v>
      </c>
      <c r="G3601" s="88" t="s">
        <v>10765</v>
      </c>
      <c r="H3601" s="29" t="s">
        <v>150</v>
      </c>
      <c r="I3601" s="32" t="s">
        <v>43</v>
      </c>
      <c r="J3601" s="29" t="s">
        <v>8</v>
      </c>
      <c r="K3601" s="33" t="s">
        <v>151</v>
      </c>
      <c r="L3601" s="33" t="s">
        <v>152</v>
      </c>
      <c r="M3601" s="29" t="s">
        <v>73</v>
      </c>
      <c r="N3601" s="29">
        <v>0</v>
      </c>
      <c r="O3601" s="29" t="s">
        <v>47</v>
      </c>
      <c r="P3601" s="33">
        <v>357</v>
      </c>
      <c r="Q3601" s="33" t="s">
        <v>48</v>
      </c>
      <c r="R3601" s="80" t="s">
        <v>153</v>
      </c>
      <c r="S3601" s="81" t="s">
        <v>50</v>
      </c>
      <c r="T3601" s="81" t="s">
        <v>51</v>
      </c>
      <c r="U3601" s="82" t="s">
        <v>52</v>
      </c>
      <c r="V3601" s="83">
        <v>1.05</v>
      </c>
      <c r="W3601" s="89">
        <v>750.75000000000011</v>
      </c>
      <c r="X3601" s="85">
        <v>1</v>
      </c>
      <c r="Y3601" s="86">
        <v>0.93</v>
      </c>
      <c r="Z3601" s="82">
        <v>5</v>
      </c>
      <c r="AA3601" s="87">
        <v>0.186</v>
      </c>
      <c r="AB3601" s="83">
        <v>0</v>
      </c>
      <c r="AC3601" s="89">
        <v>0</v>
      </c>
      <c r="AD3601" s="90">
        <v>43564</v>
      </c>
      <c r="AE3601" s="90">
        <v>43564</v>
      </c>
      <c r="AF3601" s="82">
        <v>0</v>
      </c>
      <c r="AG3601" s="84" t="s">
        <v>53</v>
      </c>
      <c r="AH3601" s="83">
        <v>0</v>
      </c>
      <c r="AI3601" s="89">
        <v>0</v>
      </c>
      <c r="AJ3601" s="89">
        <v>0</v>
      </c>
      <c r="AK3601" s="60" t="str">
        <f>+IF(Tabla1[[#This Row],[REQUEST_TY]]="SR MANTENIMIENTO CORRECTIVO", "EMERGENCIA", "OTROS")</f>
        <v>EMERGENCIA</v>
      </c>
      <c r="AL3601" s="6" t="str">
        <f>+_xlfn.IFS(Tabla1[[#This Row],[Veces obj]]&lt;=1,"0-1",Tabla1[[#This Row],[Veces obj]]&lt;=2,"1-2",Tabla1[[#This Row],[Veces obj]]&lt;=3,"2-3",TRUE,"&gt;3")</f>
        <v>0-1</v>
      </c>
      <c r="AM3601" s="60" t="str">
        <f>+_xlfn.IFS(MONTH(Tabla1[[#This Row],[MES]])&lt;=3,"Q1",MONTH(Tabla1[[#This Row],[MES]])&lt;=6,"Q2",MONTH(Tabla1[[#This Row],[MES]])&lt;=9,"Q3",TRUE,"Q4")</f>
        <v>Q2</v>
      </c>
      <c r="AN3601" s="15" t="str">
        <f>+IFERROR(VLOOKUP(Tabla1[[#This Row],[CUENTA]],CTAS[],2,0),"OTROS")</f>
        <v>HONEYWELL</v>
      </c>
      <c r="AP3601" s="15" t="str">
        <f>+IFERROR(VLOOKUP(Tabla1[[#This Row],[EMPLEADO]],IS[],3,0),"OTROS")</f>
        <v>JUAREZ</v>
      </c>
      <c r="AQ3601" s="15" t="str">
        <f>+IFERROR(VLOOKUP(Tabla1[[#This Row],[EMPLEADO]],IS[[NÓMINA]:[INGENIERO]],2,0),"OTROS")</f>
        <v>CARLOS MONTOYA</v>
      </c>
    </row>
    <row r="3602" spans="1:43" x14ac:dyDescent="0.25">
      <c r="A3602" s="28" t="s">
        <v>10019</v>
      </c>
      <c r="B3602" s="29">
        <v>1</v>
      </c>
      <c r="C3602" s="29" t="s">
        <v>10766</v>
      </c>
      <c r="D3602" s="30" t="s">
        <v>38</v>
      </c>
      <c r="E3602" s="31" t="s">
        <v>5944</v>
      </c>
      <c r="F3602" s="31" t="s">
        <v>10767</v>
      </c>
      <c r="G3602" s="88" t="s">
        <v>10768</v>
      </c>
      <c r="H3602" s="29" t="s">
        <v>70</v>
      </c>
      <c r="I3602" s="32" t="s">
        <v>43</v>
      </c>
      <c r="J3602" s="29" t="s">
        <v>8</v>
      </c>
      <c r="K3602" s="33" t="s">
        <v>92</v>
      </c>
      <c r="L3602" s="33" t="s">
        <v>93</v>
      </c>
      <c r="M3602" s="29" t="s">
        <v>94</v>
      </c>
      <c r="N3602" s="29">
        <v>1</v>
      </c>
      <c r="O3602" s="29" t="s">
        <v>47</v>
      </c>
      <c r="P3602" s="33">
        <v>139</v>
      </c>
      <c r="Q3602" s="33" t="s">
        <v>48</v>
      </c>
      <c r="R3602" s="80" t="s">
        <v>49</v>
      </c>
      <c r="S3602" s="81" t="s">
        <v>50</v>
      </c>
      <c r="T3602" s="81" t="s">
        <v>51</v>
      </c>
      <c r="U3602" s="82" t="s">
        <v>52</v>
      </c>
      <c r="V3602" s="83">
        <v>1.05</v>
      </c>
      <c r="W3602" s="89">
        <v>0</v>
      </c>
      <c r="X3602" s="85">
        <v>1</v>
      </c>
      <c r="Y3602" s="86">
        <v>0.13</v>
      </c>
      <c r="Z3602" s="82">
        <v>5</v>
      </c>
      <c r="AA3602" s="87">
        <v>2.6000000000000002E-2</v>
      </c>
      <c r="AB3602" s="83">
        <v>0</v>
      </c>
      <c r="AC3602" s="89">
        <v>0</v>
      </c>
      <c r="AD3602" s="90">
        <v>43564</v>
      </c>
      <c r="AE3602" s="90">
        <v>43564</v>
      </c>
      <c r="AF3602" s="82">
        <v>0</v>
      </c>
      <c r="AG3602" s="84" t="s">
        <v>53</v>
      </c>
      <c r="AH3602" s="83">
        <v>0</v>
      </c>
      <c r="AI3602" s="89">
        <v>0</v>
      </c>
      <c r="AJ3602" s="89">
        <v>0</v>
      </c>
      <c r="AK3602" s="60" t="str">
        <f>+IF(Tabla1[[#This Row],[REQUEST_TY]]="SR MANTENIMIENTO CORRECTIVO", "EMERGENCIA", "OTROS")</f>
        <v>EMERGENCIA</v>
      </c>
      <c r="AL3602" s="6" t="str">
        <f>+_xlfn.IFS(Tabla1[[#This Row],[Veces obj]]&lt;=1,"0-1",Tabla1[[#This Row],[Veces obj]]&lt;=2,"1-2",Tabla1[[#This Row],[Veces obj]]&lt;=3,"2-3",TRUE,"&gt;3")</f>
        <v>0-1</v>
      </c>
      <c r="AM3602" s="60" t="str">
        <f>+_xlfn.IFS(MONTH(Tabla1[[#This Row],[MES]])&lt;=3,"Q1",MONTH(Tabla1[[#This Row],[MES]])&lt;=6,"Q2",MONTH(Tabla1[[#This Row],[MES]])&lt;=9,"Q3",TRUE,"Q4")</f>
        <v>Q2</v>
      </c>
      <c r="AN3602" s="15" t="str">
        <f>+IFERROR(VLOOKUP(Tabla1[[#This Row],[CUENTA]],CTAS[],2,0),"OTROS")</f>
        <v>OTROS</v>
      </c>
      <c r="AP3602" s="15" t="str">
        <f>+IFERROR(VLOOKUP(Tabla1[[#This Row],[EMPLEADO]],IS[],3,0),"OTROS")</f>
        <v>OTROS</v>
      </c>
      <c r="AQ3602" s="15" t="str">
        <f>+IFERROR(VLOOKUP(Tabla1[[#This Row],[EMPLEADO]],IS[[NÓMINA]:[INGENIERO]],2,0),"OTROS")</f>
        <v>OTROS</v>
      </c>
    </row>
    <row r="3603" spans="1:43" x14ac:dyDescent="0.25">
      <c r="A3603" s="28" t="s">
        <v>10019</v>
      </c>
      <c r="B3603" s="29">
        <v>1</v>
      </c>
      <c r="C3603" s="29" t="s">
        <v>10769</v>
      </c>
      <c r="D3603" s="30" t="s">
        <v>38</v>
      </c>
      <c r="E3603" s="31" t="s">
        <v>89</v>
      </c>
      <c r="F3603" s="31" t="s">
        <v>10770</v>
      </c>
      <c r="G3603" s="88" t="s">
        <v>6837</v>
      </c>
      <c r="H3603" s="29" t="s">
        <v>163</v>
      </c>
      <c r="I3603" s="32" t="s">
        <v>43</v>
      </c>
      <c r="J3603" s="29" t="s">
        <v>8</v>
      </c>
      <c r="K3603" s="33" t="s">
        <v>151</v>
      </c>
      <c r="L3603" s="33" t="s">
        <v>229</v>
      </c>
      <c r="M3603" s="29" t="s">
        <v>165</v>
      </c>
      <c r="N3603" s="29">
        <v>0</v>
      </c>
      <c r="O3603" s="29" t="s">
        <v>47</v>
      </c>
      <c r="P3603" s="33">
        <v>11</v>
      </c>
      <c r="Q3603" s="33" t="s">
        <v>194</v>
      </c>
      <c r="R3603" s="80" t="s">
        <v>95</v>
      </c>
      <c r="S3603" s="81" t="s">
        <v>64</v>
      </c>
      <c r="T3603" s="81" t="s">
        <v>51</v>
      </c>
      <c r="U3603" s="82" t="s">
        <v>195</v>
      </c>
      <c r="V3603" s="83">
        <v>0.6</v>
      </c>
      <c r="W3603" s="89">
        <v>819</v>
      </c>
      <c r="X3603" s="85">
        <v>1</v>
      </c>
      <c r="Y3603" s="86">
        <v>0</v>
      </c>
      <c r="Z3603" s="82">
        <v>5</v>
      </c>
      <c r="AA3603" s="87">
        <v>0</v>
      </c>
      <c r="AB3603" s="83">
        <v>0</v>
      </c>
      <c r="AC3603" s="89">
        <v>0</v>
      </c>
      <c r="AD3603" s="90">
        <v>43564</v>
      </c>
      <c r="AE3603" s="90">
        <v>43564</v>
      </c>
      <c r="AF3603" s="82">
        <v>0</v>
      </c>
      <c r="AG3603" s="84" t="s">
        <v>53</v>
      </c>
      <c r="AH3603" s="83">
        <v>0</v>
      </c>
      <c r="AI3603" s="89">
        <v>0</v>
      </c>
      <c r="AJ3603" s="89">
        <v>0</v>
      </c>
      <c r="AK3603" s="60" t="str">
        <f>+IF(Tabla1[[#This Row],[REQUEST_TY]]="SR MANTENIMIENTO CORRECTIVO", "EMERGENCIA", "OTROS")</f>
        <v>EMERGENCIA</v>
      </c>
      <c r="AL3603" s="6" t="str">
        <f>+_xlfn.IFS(Tabla1[[#This Row],[Veces obj]]&lt;=1,"0-1",Tabla1[[#This Row],[Veces obj]]&lt;=2,"1-2",Tabla1[[#This Row],[Veces obj]]&lt;=3,"2-3",TRUE,"&gt;3")</f>
        <v>0-1</v>
      </c>
      <c r="AM3603" s="60" t="str">
        <f>+_xlfn.IFS(MONTH(Tabla1[[#This Row],[MES]])&lt;=3,"Q1",MONTH(Tabla1[[#This Row],[MES]])&lt;=6,"Q2",MONTH(Tabla1[[#This Row],[MES]])&lt;=9,"Q3",TRUE,"Q4")</f>
        <v>Q2</v>
      </c>
      <c r="AN3603" s="15" t="str">
        <f>+IFERROR(VLOOKUP(Tabla1[[#This Row],[CUENTA]],CTAS[],2,0),"OTROS")</f>
        <v>HONEYWELL</v>
      </c>
      <c r="AP3603" s="15" t="str">
        <f>+IFERROR(VLOOKUP(Tabla1[[#This Row],[EMPLEADO]],IS[],3,0),"OTROS")</f>
        <v>CHIHUAHUA</v>
      </c>
      <c r="AQ3603" s="15" t="str">
        <f>+IFERROR(VLOOKUP(Tabla1[[#This Row],[EMPLEADO]],IS[[NÓMINA]:[INGENIERO]],2,0),"OTROS")</f>
        <v>LUIS EDUARDO MUÑOZ</v>
      </c>
    </row>
    <row r="3604" spans="1:43" x14ac:dyDescent="0.25">
      <c r="A3604" s="28" t="s">
        <v>10019</v>
      </c>
      <c r="B3604" s="29">
        <v>1</v>
      </c>
      <c r="C3604" s="29" t="s">
        <v>10771</v>
      </c>
      <c r="D3604" s="30" t="s">
        <v>38</v>
      </c>
      <c r="E3604" s="31" t="s">
        <v>10079</v>
      </c>
      <c r="F3604" s="31" t="s">
        <v>10772</v>
      </c>
      <c r="G3604" s="88" t="s">
        <v>10080</v>
      </c>
      <c r="H3604" s="29" t="s">
        <v>106</v>
      </c>
      <c r="I3604" s="32" t="s">
        <v>43</v>
      </c>
      <c r="J3604" s="29" t="s">
        <v>8</v>
      </c>
      <c r="K3604" s="33" t="s">
        <v>107</v>
      </c>
      <c r="L3604" s="33" t="s">
        <v>108</v>
      </c>
      <c r="M3604" s="29" t="s">
        <v>109</v>
      </c>
      <c r="N3604" s="29">
        <v>0</v>
      </c>
      <c r="O3604" s="29" t="s">
        <v>47</v>
      </c>
      <c r="P3604" s="33">
        <v>28</v>
      </c>
      <c r="Q3604" s="33" t="s">
        <v>62</v>
      </c>
      <c r="R3604" s="80" t="s">
        <v>10081</v>
      </c>
      <c r="S3604" s="81" t="s">
        <v>110</v>
      </c>
      <c r="T3604" s="81" t="s">
        <v>51</v>
      </c>
      <c r="U3604" s="82" t="s">
        <v>363</v>
      </c>
      <c r="V3604" s="83">
        <v>1.1000000000000001</v>
      </c>
      <c r="W3604" s="89">
        <v>2359.5</v>
      </c>
      <c r="X3604" s="85">
        <v>1</v>
      </c>
      <c r="Y3604" s="86">
        <v>2.12</v>
      </c>
      <c r="Z3604" s="82">
        <v>3</v>
      </c>
      <c r="AA3604" s="87">
        <v>0.70666666666666667</v>
      </c>
      <c r="AB3604" s="83">
        <v>0</v>
      </c>
      <c r="AC3604" s="89">
        <v>0</v>
      </c>
      <c r="AD3604" s="90">
        <v>43564</v>
      </c>
      <c r="AE3604" s="90">
        <v>43564</v>
      </c>
      <c r="AF3604" s="82">
        <v>0</v>
      </c>
      <c r="AG3604" s="84" t="s">
        <v>53</v>
      </c>
      <c r="AH3604" s="83">
        <v>0</v>
      </c>
      <c r="AI3604" s="89">
        <v>0</v>
      </c>
      <c r="AJ3604" s="89">
        <v>0</v>
      </c>
      <c r="AK3604" s="60" t="str">
        <f>+IF(Tabla1[[#This Row],[REQUEST_TY]]="SR MANTENIMIENTO CORRECTIVO", "EMERGENCIA", "OTROS")</f>
        <v>EMERGENCIA</v>
      </c>
      <c r="AL3604" s="6" t="str">
        <f>+_xlfn.IFS(Tabla1[[#This Row],[Veces obj]]&lt;=1,"0-1",Tabla1[[#This Row],[Veces obj]]&lt;=2,"1-2",Tabla1[[#This Row],[Veces obj]]&lt;=3,"2-3",TRUE,"&gt;3")</f>
        <v>0-1</v>
      </c>
      <c r="AM3604" s="60" t="str">
        <f>+_xlfn.IFS(MONTH(Tabla1[[#This Row],[MES]])&lt;=3,"Q1",MONTH(Tabla1[[#This Row],[MES]])&lt;=6,"Q2",MONTH(Tabla1[[#This Row],[MES]])&lt;=9,"Q3",TRUE,"Q4")</f>
        <v>Q2</v>
      </c>
      <c r="AN3604" s="15" t="str">
        <f>+IFERROR(VLOOKUP(Tabla1[[#This Row],[CUENTA]],CTAS[],2,0),"OTROS")</f>
        <v>OTROS</v>
      </c>
      <c r="AP3604" s="15" t="str">
        <f>+IFERROR(VLOOKUP(Tabla1[[#This Row],[EMPLEADO]],IS[],3,0),"OTROS")</f>
        <v>OTROS</v>
      </c>
      <c r="AQ3604" s="15" t="str">
        <f>+IFERROR(VLOOKUP(Tabla1[[#This Row],[EMPLEADO]],IS[[NÓMINA]:[INGENIERO]],2,0),"OTROS")</f>
        <v>OTROS</v>
      </c>
    </row>
    <row r="3605" spans="1:43" x14ac:dyDescent="0.25">
      <c r="A3605" s="28" t="s">
        <v>10019</v>
      </c>
      <c r="B3605" s="29">
        <v>1</v>
      </c>
      <c r="C3605" s="29" t="s">
        <v>10773</v>
      </c>
      <c r="D3605" s="30" t="s">
        <v>38</v>
      </c>
      <c r="E3605" s="31" t="s">
        <v>217</v>
      </c>
      <c r="F3605" s="31" t="s">
        <v>10774</v>
      </c>
      <c r="G3605" s="88" t="s">
        <v>2698</v>
      </c>
      <c r="H3605" s="29" t="s">
        <v>58</v>
      </c>
      <c r="I3605" s="32" t="s">
        <v>43</v>
      </c>
      <c r="J3605" s="29" t="s">
        <v>8</v>
      </c>
      <c r="K3605" s="33" t="s">
        <v>59</v>
      </c>
      <c r="L3605" s="33" t="s">
        <v>1164</v>
      </c>
      <c r="M3605" s="29" t="s">
        <v>222</v>
      </c>
      <c r="N3605" s="29">
        <v>0</v>
      </c>
      <c r="O3605" s="29" t="s">
        <v>47</v>
      </c>
      <c r="P3605" s="33">
        <v>50</v>
      </c>
      <c r="Q3605" s="33" t="s">
        <v>82</v>
      </c>
      <c r="R3605" s="80" t="s">
        <v>223</v>
      </c>
      <c r="S3605" s="81" t="s">
        <v>139</v>
      </c>
      <c r="T3605" s="81" t="s">
        <v>51</v>
      </c>
      <c r="U3605" s="82" t="s">
        <v>140</v>
      </c>
      <c r="V3605" s="83">
        <v>1.1000000000000001</v>
      </c>
      <c r="W3605" s="89">
        <v>1730.3000000000004</v>
      </c>
      <c r="X3605" s="85">
        <v>1</v>
      </c>
      <c r="Y3605" s="86">
        <v>2.02</v>
      </c>
      <c r="Z3605" s="82">
        <v>4</v>
      </c>
      <c r="AA3605" s="87">
        <v>0.505</v>
      </c>
      <c r="AB3605" s="83">
        <v>0</v>
      </c>
      <c r="AC3605" s="89">
        <v>0</v>
      </c>
      <c r="AD3605" s="90">
        <v>43564</v>
      </c>
      <c r="AE3605" s="90">
        <v>43564</v>
      </c>
      <c r="AF3605" s="82">
        <v>0</v>
      </c>
      <c r="AG3605" s="84" t="s">
        <v>53</v>
      </c>
      <c r="AH3605" s="83">
        <v>0</v>
      </c>
      <c r="AI3605" s="89">
        <v>0</v>
      </c>
      <c r="AJ3605" s="89">
        <v>0</v>
      </c>
      <c r="AK3605" s="60" t="str">
        <f>+IF(Tabla1[[#This Row],[REQUEST_TY]]="SR MANTENIMIENTO CORRECTIVO", "EMERGENCIA", "OTROS")</f>
        <v>EMERGENCIA</v>
      </c>
      <c r="AL3605" s="6" t="str">
        <f>+_xlfn.IFS(Tabla1[[#This Row],[Veces obj]]&lt;=1,"0-1",Tabla1[[#This Row],[Veces obj]]&lt;=2,"1-2",Tabla1[[#This Row],[Veces obj]]&lt;=3,"2-3",TRUE,"&gt;3")</f>
        <v>0-1</v>
      </c>
      <c r="AM3605" s="60" t="str">
        <f>+_xlfn.IFS(MONTH(Tabla1[[#This Row],[MES]])&lt;=3,"Q1",MONTH(Tabla1[[#This Row],[MES]])&lt;=6,"Q2",MONTH(Tabla1[[#This Row],[MES]])&lt;=9,"Q3",TRUE,"Q4")</f>
        <v>Q2</v>
      </c>
      <c r="AN3605" s="15" t="str">
        <f>+IFERROR(VLOOKUP(Tabla1[[#This Row],[CUENTA]],CTAS[],2,0),"OTROS")</f>
        <v>OTROS</v>
      </c>
      <c r="AP3605" s="15" t="str">
        <f>+IFERROR(VLOOKUP(Tabla1[[#This Row],[EMPLEADO]],IS[],3,0),"OTROS")</f>
        <v>OTROS</v>
      </c>
      <c r="AQ3605" s="15" t="str">
        <f>+IFERROR(VLOOKUP(Tabla1[[#This Row],[EMPLEADO]],IS[[NÓMINA]:[INGENIERO]],2,0),"OTROS")</f>
        <v>OTROS</v>
      </c>
    </row>
    <row r="3606" spans="1:43" x14ac:dyDescent="0.25">
      <c r="A3606" s="28" t="s">
        <v>10019</v>
      </c>
      <c r="B3606" s="29">
        <v>1</v>
      </c>
      <c r="C3606" s="29" t="s">
        <v>10775</v>
      </c>
      <c r="D3606" s="30" t="s">
        <v>38</v>
      </c>
      <c r="E3606" s="31" t="s">
        <v>464</v>
      </c>
      <c r="F3606" s="31" t="s">
        <v>10776</v>
      </c>
      <c r="G3606" s="88" t="s">
        <v>10777</v>
      </c>
      <c r="H3606" s="29" t="s">
        <v>297</v>
      </c>
      <c r="I3606" s="32" t="s">
        <v>43</v>
      </c>
      <c r="J3606" s="29" t="s">
        <v>8</v>
      </c>
      <c r="K3606" s="33" t="s">
        <v>2725</v>
      </c>
      <c r="L3606" s="33" t="s">
        <v>2726</v>
      </c>
      <c r="M3606" s="29" t="s">
        <v>94</v>
      </c>
      <c r="N3606" s="29">
        <v>0</v>
      </c>
      <c r="O3606" s="29" t="s">
        <v>47</v>
      </c>
      <c r="P3606" s="33">
        <v>171</v>
      </c>
      <c r="Q3606" s="33" t="s">
        <v>48</v>
      </c>
      <c r="R3606" s="80" t="s">
        <v>242</v>
      </c>
      <c r="S3606" s="81" t="s">
        <v>64</v>
      </c>
      <c r="T3606" s="81" t="s">
        <v>51</v>
      </c>
      <c r="U3606" s="82" t="s">
        <v>96</v>
      </c>
      <c r="V3606" s="83">
        <v>1.1000000000000001</v>
      </c>
      <c r="W3606" s="89">
        <v>1501.5000000000002</v>
      </c>
      <c r="X3606" s="85">
        <v>1</v>
      </c>
      <c r="Y3606" s="86">
        <v>1.1299999999999999</v>
      </c>
      <c r="Z3606" s="82">
        <v>5</v>
      </c>
      <c r="AA3606" s="87">
        <v>0.22599999999999998</v>
      </c>
      <c r="AB3606" s="83">
        <v>0</v>
      </c>
      <c r="AC3606" s="89">
        <v>0</v>
      </c>
      <c r="AD3606" s="90">
        <v>43564</v>
      </c>
      <c r="AE3606" s="90">
        <v>43564</v>
      </c>
      <c r="AF3606" s="82">
        <v>0</v>
      </c>
      <c r="AG3606" s="84" t="s">
        <v>53</v>
      </c>
      <c r="AH3606" s="83">
        <v>0</v>
      </c>
      <c r="AI3606" s="89">
        <v>0</v>
      </c>
      <c r="AJ3606" s="89">
        <v>0</v>
      </c>
      <c r="AK3606" s="60" t="str">
        <f>+IF(Tabla1[[#This Row],[REQUEST_TY]]="SR MANTENIMIENTO CORRECTIVO", "EMERGENCIA", "OTROS")</f>
        <v>EMERGENCIA</v>
      </c>
      <c r="AL3606" s="6" t="str">
        <f>+_xlfn.IFS(Tabla1[[#This Row],[Veces obj]]&lt;=1,"0-1",Tabla1[[#This Row],[Veces obj]]&lt;=2,"1-2",Tabla1[[#This Row],[Veces obj]]&lt;=3,"2-3",TRUE,"&gt;3")</f>
        <v>0-1</v>
      </c>
      <c r="AM3606" s="60" t="str">
        <f>+_xlfn.IFS(MONTH(Tabla1[[#This Row],[MES]])&lt;=3,"Q1",MONTH(Tabla1[[#This Row],[MES]])&lt;=6,"Q2",MONTH(Tabla1[[#This Row],[MES]])&lt;=9,"Q3",TRUE,"Q4")</f>
        <v>Q2</v>
      </c>
      <c r="AN3606" s="15" t="str">
        <f>+IFERROR(VLOOKUP(Tabla1[[#This Row],[CUENTA]],CTAS[],2,0),"OTROS")</f>
        <v>OTROS</v>
      </c>
      <c r="AP3606" s="15" t="str">
        <f>+IFERROR(VLOOKUP(Tabla1[[#This Row],[EMPLEADO]],IS[],3,0),"OTROS")</f>
        <v>JUAREZ</v>
      </c>
      <c r="AQ3606" s="15" t="str">
        <f>+IFERROR(VLOOKUP(Tabla1[[#This Row],[EMPLEADO]],IS[[NÓMINA]:[INGENIERO]],2,0),"OTROS")</f>
        <v>ALFREDO TORRES</v>
      </c>
    </row>
    <row r="3607" spans="1:43" x14ac:dyDescent="0.25">
      <c r="A3607" s="28" t="s">
        <v>10019</v>
      </c>
      <c r="B3607" s="29">
        <v>1</v>
      </c>
      <c r="C3607" s="29" t="s">
        <v>10778</v>
      </c>
      <c r="D3607" s="30" t="s">
        <v>38</v>
      </c>
      <c r="E3607" s="31" t="s">
        <v>4372</v>
      </c>
      <c r="F3607" s="31" t="s">
        <v>10779</v>
      </c>
      <c r="G3607" s="88" t="s">
        <v>4374</v>
      </c>
      <c r="H3607" s="29" t="s">
        <v>106</v>
      </c>
      <c r="I3607" s="32" t="s">
        <v>43</v>
      </c>
      <c r="J3607" s="29" t="s">
        <v>8</v>
      </c>
      <c r="K3607" s="33" t="s">
        <v>107</v>
      </c>
      <c r="L3607" s="33" t="s">
        <v>108</v>
      </c>
      <c r="M3607" s="29" t="s">
        <v>109</v>
      </c>
      <c r="N3607" s="29">
        <v>0</v>
      </c>
      <c r="O3607" s="29" t="s">
        <v>47</v>
      </c>
      <c r="P3607" s="33">
        <v>14</v>
      </c>
      <c r="Q3607" s="33" t="s">
        <v>194</v>
      </c>
      <c r="R3607" s="80" t="s">
        <v>223</v>
      </c>
      <c r="S3607" s="81" t="s">
        <v>139</v>
      </c>
      <c r="T3607" s="81" t="s">
        <v>51</v>
      </c>
      <c r="U3607" s="82" t="s">
        <v>224</v>
      </c>
      <c r="V3607" s="83">
        <v>0.8</v>
      </c>
      <c r="W3607" s="89">
        <v>1258.4000000000003</v>
      </c>
      <c r="X3607" s="85">
        <v>1</v>
      </c>
      <c r="Y3607" s="86">
        <v>0.57999999999999996</v>
      </c>
      <c r="Z3607" s="82">
        <v>4</v>
      </c>
      <c r="AA3607" s="87">
        <v>0.14499999999999999</v>
      </c>
      <c r="AB3607" s="83">
        <v>0</v>
      </c>
      <c r="AC3607" s="89">
        <v>0</v>
      </c>
      <c r="AD3607" s="90">
        <v>43564</v>
      </c>
      <c r="AE3607" s="90">
        <v>43564</v>
      </c>
      <c r="AF3607" s="82">
        <v>0</v>
      </c>
      <c r="AG3607" s="84" t="s">
        <v>53</v>
      </c>
      <c r="AH3607" s="83">
        <v>0</v>
      </c>
      <c r="AI3607" s="89">
        <v>0</v>
      </c>
      <c r="AJ3607" s="89">
        <v>0</v>
      </c>
      <c r="AK3607" s="60" t="str">
        <f>+IF(Tabla1[[#This Row],[REQUEST_TY]]="SR MANTENIMIENTO CORRECTIVO", "EMERGENCIA", "OTROS")</f>
        <v>EMERGENCIA</v>
      </c>
      <c r="AL3607" s="6" t="str">
        <f>+_xlfn.IFS(Tabla1[[#This Row],[Veces obj]]&lt;=1,"0-1",Tabla1[[#This Row],[Veces obj]]&lt;=2,"1-2",Tabla1[[#This Row],[Veces obj]]&lt;=3,"2-3",TRUE,"&gt;3")</f>
        <v>0-1</v>
      </c>
      <c r="AM3607" s="60" t="str">
        <f>+_xlfn.IFS(MONTH(Tabla1[[#This Row],[MES]])&lt;=3,"Q1",MONTH(Tabla1[[#This Row],[MES]])&lt;=6,"Q2",MONTH(Tabla1[[#This Row],[MES]])&lt;=9,"Q3",TRUE,"Q4")</f>
        <v>Q2</v>
      </c>
      <c r="AN3607" s="15" t="str">
        <f>+IFERROR(VLOOKUP(Tabla1[[#This Row],[CUENTA]],CTAS[],2,0),"OTROS")</f>
        <v>OTROS</v>
      </c>
      <c r="AP3607" s="15" t="str">
        <f>+IFERROR(VLOOKUP(Tabla1[[#This Row],[EMPLEADO]],IS[],3,0),"OTROS")</f>
        <v>OTROS</v>
      </c>
      <c r="AQ3607" s="15" t="str">
        <f>+IFERROR(VLOOKUP(Tabla1[[#This Row],[EMPLEADO]],IS[[NÓMINA]:[INGENIERO]],2,0),"OTROS")</f>
        <v>OTROS</v>
      </c>
    </row>
    <row r="3608" spans="1:43" x14ac:dyDescent="0.25">
      <c r="A3608" s="28" t="s">
        <v>10019</v>
      </c>
      <c r="B3608" s="29">
        <v>1</v>
      </c>
      <c r="C3608" s="29" t="s">
        <v>10780</v>
      </c>
      <c r="D3608" s="30" t="s">
        <v>38</v>
      </c>
      <c r="E3608" s="31" t="s">
        <v>76</v>
      </c>
      <c r="F3608" s="31" t="s">
        <v>10781</v>
      </c>
      <c r="G3608" s="88" t="s">
        <v>10160</v>
      </c>
      <c r="H3608" s="29" t="s">
        <v>1130</v>
      </c>
      <c r="I3608" s="32" t="s">
        <v>43</v>
      </c>
      <c r="J3608" s="29" t="s">
        <v>8</v>
      </c>
      <c r="K3608" s="33" t="s">
        <v>59</v>
      </c>
      <c r="L3608" s="33" t="s">
        <v>10161</v>
      </c>
      <c r="M3608" s="29" t="s">
        <v>2181</v>
      </c>
      <c r="N3608" s="29">
        <v>0</v>
      </c>
      <c r="O3608" s="29" t="s">
        <v>47</v>
      </c>
      <c r="P3608" s="33">
        <v>6</v>
      </c>
      <c r="Q3608" s="33" t="s">
        <v>207</v>
      </c>
      <c r="R3608" s="80" t="s">
        <v>63</v>
      </c>
      <c r="S3608" s="81" t="s">
        <v>64</v>
      </c>
      <c r="T3608" s="81" t="s">
        <v>51</v>
      </c>
      <c r="U3608" s="82" t="s">
        <v>209</v>
      </c>
      <c r="V3608" s="83">
        <v>0</v>
      </c>
      <c r="W3608" s="89">
        <v>0</v>
      </c>
      <c r="X3608" s="85">
        <v>1</v>
      </c>
      <c r="Y3608" s="86">
        <v>3.7</v>
      </c>
      <c r="Z3608" s="82">
        <v>5</v>
      </c>
      <c r="AA3608" s="87">
        <v>0.74</v>
      </c>
      <c r="AB3608" s="83">
        <v>0</v>
      </c>
      <c r="AC3608" s="89">
        <v>0</v>
      </c>
      <c r="AD3608" s="90">
        <v>43564</v>
      </c>
      <c r="AE3608" s="90">
        <v>43564</v>
      </c>
      <c r="AF3608" s="82">
        <v>0</v>
      </c>
      <c r="AG3608" s="84" t="s">
        <v>53</v>
      </c>
      <c r="AH3608" s="83">
        <v>0</v>
      </c>
      <c r="AI3608" s="89">
        <v>0</v>
      </c>
      <c r="AJ3608" s="89">
        <v>0</v>
      </c>
      <c r="AK3608" s="60" t="str">
        <f>+IF(Tabla1[[#This Row],[REQUEST_TY]]="SR MANTENIMIENTO CORRECTIVO", "EMERGENCIA", "OTROS")</f>
        <v>EMERGENCIA</v>
      </c>
      <c r="AL3608" s="6" t="str">
        <f>+_xlfn.IFS(Tabla1[[#This Row],[Veces obj]]&lt;=1,"0-1",Tabla1[[#This Row],[Veces obj]]&lt;=2,"1-2",Tabla1[[#This Row],[Veces obj]]&lt;=3,"2-3",TRUE,"&gt;3")</f>
        <v>0-1</v>
      </c>
      <c r="AM3608" s="60" t="str">
        <f>+_xlfn.IFS(MONTH(Tabla1[[#This Row],[MES]])&lt;=3,"Q1",MONTH(Tabla1[[#This Row],[MES]])&lt;=6,"Q2",MONTH(Tabla1[[#This Row],[MES]])&lt;=9,"Q3",TRUE,"Q4")</f>
        <v>Q2</v>
      </c>
      <c r="AN3608" s="15" t="str">
        <f>+IFERROR(VLOOKUP(Tabla1[[#This Row],[CUENTA]],CTAS[],2,0),"OTROS")</f>
        <v>OTROS</v>
      </c>
      <c r="AP3608" s="15" t="str">
        <f>+IFERROR(VLOOKUP(Tabla1[[#This Row],[EMPLEADO]],IS[],3,0),"OTROS")</f>
        <v>OTROS</v>
      </c>
      <c r="AQ3608" s="15" t="str">
        <f>+IFERROR(VLOOKUP(Tabla1[[#This Row],[EMPLEADO]],IS[[NÓMINA]:[INGENIERO]],2,0),"OTROS")</f>
        <v>OTROS</v>
      </c>
    </row>
    <row r="3609" spans="1:43" x14ac:dyDescent="0.25">
      <c r="A3609" s="28" t="s">
        <v>10019</v>
      </c>
      <c r="B3609" s="29">
        <v>1</v>
      </c>
      <c r="C3609" s="29" t="s">
        <v>10782</v>
      </c>
      <c r="D3609" s="30" t="s">
        <v>38</v>
      </c>
      <c r="E3609" s="31" t="s">
        <v>300</v>
      </c>
      <c r="F3609" s="31" t="s">
        <v>10783</v>
      </c>
      <c r="G3609" s="88" t="s">
        <v>4914</v>
      </c>
      <c r="H3609" s="29" t="s">
        <v>213</v>
      </c>
      <c r="I3609" s="32" t="s">
        <v>43</v>
      </c>
      <c r="J3609" s="29" t="s">
        <v>8</v>
      </c>
      <c r="K3609" s="33" t="s">
        <v>102</v>
      </c>
      <c r="L3609" s="33" t="s">
        <v>1830</v>
      </c>
      <c r="M3609" s="29" t="s">
        <v>215</v>
      </c>
      <c r="N3609" s="29">
        <v>0</v>
      </c>
      <c r="O3609" s="29" t="s">
        <v>47</v>
      </c>
      <c r="P3609" s="33">
        <v>5</v>
      </c>
      <c r="Q3609" s="33" t="s">
        <v>207</v>
      </c>
      <c r="R3609" s="80" t="s">
        <v>223</v>
      </c>
      <c r="S3609" s="81" t="s">
        <v>139</v>
      </c>
      <c r="T3609" s="81" t="s">
        <v>51</v>
      </c>
      <c r="U3609" s="82" t="s">
        <v>879</v>
      </c>
      <c r="V3609" s="83">
        <v>0.6</v>
      </c>
      <c r="W3609" s="89">
        <v>943.80000000000007</v>
      </c>
      <c r="X3609" s="85">
        <v>1</v>
      </c>
      <c r="Y3609" s="86">
        <v>1.99</v>
      </c>
      <c r="Z3609" s="82">
        <v>4</v>
      </c>
      <c r="AA3609" s="87">
        <v>0.4975</v>
      </c>
      <c r="AB3609" s="83">
        <v>0</v>
      </c>
      <c r="AC3609" s="89">
        <v>0</v>
      </c>
      <c r="AD3609" s="90">
        <v>43564</v>
      </c>
      <c r="AE3609" s="90">
        <v>43564</v>
      </c>
      <c r="AF3609" s="82">
        <v>0</v>
      </c>
      <c r="AG3609" s="84" t="s">
        <v>53</v>
      </c>
      <c r="AH3609" s="83">
        <v>0</v>
      </c>
      <c r="AI3609" s="89">
        <v>0</v>
      </c>
      <c r="AJ3609" s="89">
        <v>0</v>
      </c>
      <c r="AK3609" s="60" t="str">
        <f>+IF(Tabla1[[#This Row],[REQUEST_TY]]="SR MANTENIMIENTO CORRECTIVO", "EMERGENCIA", "OTROS")</f>
        <v>EMERGENCIA</v>
      </c>
      <c r="AL3609" s="6" t="str">
        <f>+_xlfn.IFS(Tabla1[[#This Row],[Veces obj]]&lt;=1,"0-1",Tabla1[[#This Row],[Veces obj]]&lt;=2,"1-2",Tabla1[[#This Row],[Veces obj]]&lt;=3,"2-3",TRUE,"&gt;3")</f>
        <v>0-1</v>
      </c>
      <c r="AM3609" s="60" t="str">
        <f>+_xlfn.IFS(MONTH(Tabla1[[#This Row],[MES]])&lt;=3,"Q1",MONTH(Tabla1[[#This Row],[MES]])&lt;=6,"Q2",MONTH(Tabla1[[#This Row],[MES]])&lt;=9,"Q3",TRUE,"Q4")</f>
        <v>Q2</v>
      </c>
      <c r="AN3609" s="15" t="str">
        <f>+IFERROR(VLOOKUP(Tabla1[[#This Row],[CUENTA]],CTAS[],2,0),"OTROS")</f>
        <v>OTROS</v>
      </c>
      <c r="AP3609" s="15" t="str">
        <f>+IFERROR(VLOOKUP(Tabla1[[#This Row],[EMPLEADO]],IS[],3,0),"OTROS")</f>
        <v>OTROS</v>
      </c>
      <c r="AQ3609" s="15" t="str">
        <f>+IFERROR(VLOOKUP(Tabla1[[#This Row],[EMPLEADO]],IS[[NÓMINA]:[INGENIERO]],2,0),"OTROS")</f>
        <v>OTROS</v>
      </c>
    </row>
    <row r="3610" spans="1:43" x14ac:dyDescent="0.25">
      <c r="A3610" s="28" t="s">
        <v>10019</v>
      </c>
      <c r="B3610" s="29">
        <v>1</v>
      </c>
      <c r="C3610" s="29" t="s">
        <v>10784</v>
      </c>
      <c r="D3610" s="30" t="s">
        <v>38</v>
      </c>
      <c r="E3610" s="31" t="s">
        <v>865</v>
      </c>
      <c r="F3610" s="31" t="s">
        <v>10785</v>
      </c>
      <c r="G3610" s="88" t="s">
        <v>867</v>
      </c>
      <c r="H3610" s="29" t="s">
        <v>679</v>
      </c>
      <c r="I3610" s="32" t="s">
        <v>43</v>
      </c>
      <c r="J3610" s="29" t="s">
        <v>8</v>
      </c>
      <c r="K3610" s="33" t="s">
        <v>869</v>
      </c>
      <c r="L3610" s="33" t="s">
        <v>870</v>
      </c>
      <c r="M3610" s="29" t="s">
        <v>871</v>
      </c>
      <c r="N3610" s="29">
        <v>1</v>
      </c>
      <c r="O3610" s="29" t="s">
        <v>47</v>
      </c>
      <c r="P3610" s="33">
        <v>15</v>
      </c>
      <c r="Q3610" s="33" t="s">
        <v>194</v>
      </c>
      <c r="R3610" s="80" t="s">
        <v>440</v>
      </c>
      <c r="S3610" s="81" t="s">
        <v>139</v>
      </c>
      <c r="T3610" s="81" t="s">
        <v>51</v>
      </c>
      <c r="U3610" s="82" t="s">
        <v>224</v>
      </c>
      <c r="V3610" s="83">
        <v>0.8</v>
      </c>
      <c r="W3610" s="89">
        <v>0</v>
      </c>
      <c r="X3610" s="85">
        <v>1</v>
      </c>
      <c r="Y3610" s="86">
        <v>1.2</v>
      </c>
      <c r="Z3610" s="82">
        <v>4</v>
      </c>
      <c r="AA3610" s="87">
        <v>0.3</v>
      </c>
      <c r="AB3610" s="83">
        <v>0</v>
      </c>
      <c r="AC3610" s="89">
        <v>0</v>
      </c>
      <c r="AD3610" s="90">
        <v>43564</v>
      </c>
      <c r="AE3610" s="90">
        <v>43564</v>
      </c>
      <c r="AF3610" s="82">
        <v>0</v>
      </c>
      <c r="AG3610" s="84" t="s">
        <v>53</v>
      </c>
      <c r="AH3610" s="83">
        <v>0</v>
      </c>
      <c r="AI3610" s="89">
        <v>0</v>
      </c>
      <c r="AJ3610" s="89">
        <v>0</v>
      </c>
      <c r="AK3610" s="60" t="str">
        <f>+IF(Tabla1[[#This Row],[REQUEST_TY]]="SR MANTENIMIENTO CORRECTIVO", "EMERGENCIA", "OTROS")</f>
        <v>EMERGENCIA</v>
      </c>
      <c r="AL3610" s="6" t="str">
        <f>+_xlfn.IFS(Tabla1[[#This Row],[Veces obj]]&lt;=1,"0-1",Tabla1[[#This Row],[Veces obj]]&lt;=2,"1-2",Tabla1[[#This Row],[Veces obj]]&lt;=3,"2-3",TRUE,"&gt;3")</f>
        <v>0-1</v>
      </c>
      <c r="AM3610" s="60" t="str">
        <f>+_xlfn.IFS(MONTH(Tabla1[[#This Row],[MES]])&lt;=3,"Q1",MONTH(Tabla1[[#This Row],[MES]])&lt;=6,"Q2",MONTH(Tabla1[[#This Row],[MES]])&lt;=9,"Q3",TRUE,"Q4")</f>
        <v>Q2</v>
      </c>
      <c r="AN3610" s="15" t="str">
        <f>+IFERROR(VLOOKUP(Tabla1[[#This Row],[CUENTA]],CTAS[],2,0),"OTROS")</f>
        <v>OTROS</v>
      </c>
      <c r="AP3610" s="15" t="str">
        <f>+IFERROR(VLOOKUP(Tabla1[[#This Row],[EMPLEADO]],IS[],3,0),"OTROS")</f>
        <v>OTROS</v>
      </c>
      <c r="AQ3610" s="15" t="str">
        <f>+IFERROR(VLOOKUP(Tabla1[[#This Row],[EMPLEADO]],IS[[NÓMINA]:[INGENIERO]],2,0),"OTROS")</f>
        <v>OTROS</v>
      </c>
    </row>
    <row r="3611" spans="1:43" x14ac:dyDescent="0.25">
      <c r="A3611" s="28" t="s">
        <v>10019</v>
      </c>
      <c r="B3611" s="29">
        <v>1</v>
      </c>
      <c r="C3611" s="29" t="s">
        <v>10786</v>
      </c>
      <c r="D3611" s="30" t="s">
        <v>38</v>
      </c>
      <c r="E3611" s="31" t="s">
        <v>2034</v>
      </c>
      <c r="F3611" s="31" t="s">
        <v>10787</v>
      </c>
      <c r="G3611" s="88" t="s">
        <v>5853</v>
      </c>
      <c r="H3611" s="29" t="s">
        <v>592</v>
      </c>
      <c r="I3611" s="32" t="s">
        <v>43</v>
      </c>
      <c r="J3611" s="29" t="s">
        <v>8</v>
      </c>
      <c r="K3611" s="33" t="s">
        <v>438</v>
      </c>
      <c r="L3611" s="33" t="s">
        <v>5854</v>
      </c>
      <c r="M3611" s="29" t="s">
        <v>165</v>
      </c>
      <c r="N3611" s="29">
        <v>0</v>
      </c>
      <c r="O3611" s="29" t="s">
        <v>47</v>
      </c>
      <c r="P3611" s="33">
        <v>29</v>
      </c>
      <c r="Q3611" s="33" t="s">
        <v>62</v>
      </c>
      <c r="R3611" s="80" t="s">
        <v>2038</v>
      </c>
      <c r="S3611" s="81" t="s">
        <v>64</v>
      </c>
      <c r="T3611" s="81" t="s">
        <v>51</v>
      </c>
      <c r="U3611" s="82" t="s">
        <v>65</v>
      </c>
      <c r="V3611" s="83">
        <v>0.8</v>
      </c>
      <c r="W3611" s="89">
        <v>1092</v>
      </c>
      <c r="X3611" s="85">
        <v>1</v>
      </c>
      <c r="Y3611" s="86">
        <v>0.35</v>
      </c>
      <c r="Z3611" s="82">
        <v>5</v>
      </c>
      <c r="AA3611" s="87">
        <v>6.9999999999999993E-2</v>
      </c>
      <c r="AB3611" s="83">
        <v>0</v>
      </c>
      <c r="AC3611" s="89">
        <v>0</v>
      </c>
      <c r="AD3611" s="90">
        <v>43564</v>
      </c>
      <c r="AE3611" s="90">
        <v>43564</v>
      </c>
      <c r="AF3611" s="82">
        <v>0</v>
      </c>
      <c r="AG3611" s="84" t="s">
        <v>53</v>
      </c>
      <c r="AH3611" s="83">
        <v>0</v>
      </c>
      <c r="AI3611" s="89">
        <v>0</v>
      </c>
      <c r="AJ3611" s="89">
        <v>0</v>
      </c>
      <c r="AK3611" s="60" t="str">
        <f>+IF(Tabla1[[#This Row],[REQUEST_TY]]="SR MANTENIMIENTO CORRECTIVO", "EMERGENCIA", "OTROS")</f>
        <v>EMERGENCIA</v>
      </c>
      <c r="AL3611" s="6" t="str">
        <f>+_xlfn.IFS(Tabla1[[#This Row],[Veces obj]]&lt;=1,"0-1",Tabla1[[#This Row],[Veces obj]]&lt;=2,"1-2",Tabla1[[#This Row],[Veces obj]]&lt;=3,"2-3",TRUE,"&gt;3")</f>
        <v>0-1</v>
      </c>
      <c r="AM3611" s="60" t="str">
        <f>+_xlfn.IFS(MONTH(Tabla1[[#This Row],[MES]])&lt;=3,"Q1",MONTH(Tabla1[[#This Row],[MES]])&lt;=6,"Q2",MONTH(Tabla1[[#This Row],[MES]])&lt;=9,"Q3",TRUE,"Q4")</f>
        <v>Q2</v>
      </c>
      <c r="AN3611" s="15" t="str">
        <f>+IFERROR(VLOOKUP(Tabla1[[#This Row],[CUENTA]],CTAS[],2,0),"OTROS")</f>
        <v>OTROS</v>
      </c>
      <c r="AP3611" s="15" t="str">
        <f>+IFERROR(VLOOKUP(Tabla1[[#This Row],[EMPLEADO]],IS[],3,0),"OTROS")</f>
        <v>CHIHUAHUA</v>
      </c>
      <c r="AQ3611" s="15" t="str">
        <f>+IFERROR(VLOOKUP(Tabla1[[#This Row],[EMPLEADO]],IS[[NÓMINA]:[INGENIERO]],2,0),"OTROS")</f>
        <v>VICTOR MENDEZ</v>
      </c>
    </row>
    <row r="3612" spans="1:43" x14ac:dyDescent="0.25">
      <c r="A3612" s="28" t="s">
        <v>10019</v>
      </c>
      <c r="B3612" s="29">
        <v>1</v>
      </c>
      <c r="C3612" s="29" t="s">
        <v>10788</v>
      </c>
      <c r="D3612" s="30" t="s">
        <v>38</v>
      </c>
      <c r="E3612" s="31" t="s">
        <v>373</v>
      </c>
      <c r="F3612" s="31" t="s">
        <v>10789</v>
      </c>
      <c r="G3612" s="88" t="s">
        <v>6930</v>
      </c>
      <c r="H3612" s="29" t="s">
        <v>471</v>
      </c>
      <c r="I3612" s="32" t="s">
        <v>43</v>
      </c>
      <c r="J3612" s="29" t="s">
        <v>8</v>
      </c>
      <c r="K3612" s="33" t="s">
        <v>495</v>
      </c>
      <c r="L3612" s="33" t="s">
        <v>496</v>
      </c>
      <c r="M3612" s="29" t="s">
        <v>46</v>
      </c>
      <c r="N3612" s="29">
        <v>0</v>
      </c>
      <c r="O3612" s="29" t="s">
        <v>47</v>
      </c>
      <c r="P3612" s="33">
        <v>41</v>
      </c>
      <c r="Q3612" s="33" t="s">
        <v>82</v>
      </c>
      <c r="R3612" s="80" t="s">
        <v>153</v>
      </c>
      <c r="S3612" s="81" t="s">
        <v>50</v>
      </c>
      <c r="T3612" s="81" t="s">
        <v>51</v>
      </c>
      <c r="U3612" s="82" t="s">
        <v>120</v>
      </c>
      <c r="V3612" s="83">
        <v>0.8</v>
      </c>
      <c r="W3612" s="89">
        <v>572.00000000000011</v>
      </c>
      <c r="X3612" s="85">
        <v>1</v>
      </c>
      <c r="Y3612" s="86">
        <v>1.33</v>
      </c>
      <c r="Z3612" s="82">
        <v>5</v>
      </c>
      <c r="AA3612" s="87">
        <v>0.26600000000000001</v>
      </c>
      <c r="AB3612" s="83">
        <v>0</v>
      </c>
      <c r="AC3612" s="89">
        <v>0</v>
      </c>
      <c r="AD3612" s="90">
        <v>43564</v>
      </c>
      <c r="AE3612" s="90">
        <v>43564</v>
      </c>
      <c r="AF3612" s="82">
        <v>0</v>
      </c>
      <c r="AG3612" s="84" t="s">
        <v>53</v>
      </c>
      <c r="AH3612" s="83">
        <v>0</v>
      </c>
      <c r="AI3612" s="89">
        <v>0</v>
      </c>
      <c r="AJ3612" s="89">
        <v>0</v>
      </c>
      <c r="AK3612" s="60" t="str">
        <f>+IF(Tabla1[[#This Row],[REQUEST_TY]]="SR MANTENIMIENTO CORRECTIVO", "EMERGENCIA", "OTROS")</f>
        <v>EMERGENCIA</v>
      </c>
      <c r="AL3612" s="6" t="str">
        <f>+_xlfn.IFS(Tabla1[[#This Row],[Veces obj]]&lt;=1,"0-1",Tabla1[[#This Row],[Veces obj]]&lt;=2,"1-2",Tabla1[[#This Row],[Veces obj]]&lt;=3,"2-3",TRUE,"&gt;3")</f>
        <v>0-1</v>
      </c>
      <c r="AM3612" s="60" t="str">
        <f>+_xlfn.IFS(MONTH(Tabla1[[#This Row],[MES]])&lt;=3,"Q1",MONTH(Tabla1[[#This Row],[MES]])&lt;=6,"Q2",MONTH(Tabla1[[#This Row],[MES]])&lt;=9,"Q3",TRUE,"Q4")</f>
        <v>Q2</v>
      </c>
      <c r="AN3612" s="15" t="str">
        <f>+IFERROR(VLOOKUP(Tabla1[[#This Row],[CUENTA]],CTAS[],2,0),"OTROS")</f>
        <v>OTROS</v>
      </c>
      <c r="AP3612" s="15" t="str">
        <f>+IFERROR(VLOOKUP(Tabla1[[#This Row],[EMPLEADO]],IS[],3,0),"OTROS")</f>
        <v>OTROS</v>
      </c>
      <c r="AQ3612" s="15" t="str">
        <f>+IFERROR(VLOOKUP(Tabla1[[#This Row],[EMPLEADO]],IS[[NÓMINA]:[INGENIERO]],2,0),"OTROS")</f>
        <v>OTROS</v>
      </c>
    </row>
    <row r="3613" spans="1:43" x14ac:dyDescent="0.25">
      <c r="A3613" s="28" t="s">
        <v>10019</v>
      </c>
      <c r="B3613" s="29">
        <v>1</v>
      </c>
      <c r="C3613" s="29" t="s">
        <v>10790</v>
      </c>
      <c r="D3613" s="30" t="s">
        <v>38</v>
      </c>
      <c r="E3613" s="31" t="s">
        <v>113</v>
      </c>
      <c r="F3613" s="31" t="s">
        <v>10791</v>
      </c>
      <c r="G3613" s="88" t="s">
        <v>10792</v>
      </c>
      <c r="H3613" s="29" t="s">
        <v>8581</v>
      </c>
      <c r="I3613" s="32" t="s">
        <v>43</v>
      </c>
      <c r="J3613" s="29" t="s">
        <v>8</v>
      </c>
      <c r="K3613" s="33" t="s">
        <v>125</v>
      </c>
      <c r="L3613" s="33" t="s">
        <v>10793</v>
      </c>
      <c r="M3613" s="29" t="s">
        <v>473</v>
      </c>
      <c r="N3613" s="29">
        <v>0</v>
      </c>
      <c r="O3613" s="29" t="s">
        <v>47</v>
      </c>
      <c r="P3613" s="33">
        <v>156</v>
      </c>
      <c r="Q3613" s="33" t="s">
        <v>48</v>
      </c>
      <c r="R3613" s="80" t="s">
        <v>49</v>
      </c>
      <c r="S3613" s="81" t="s">
        <v>50</v>
      </c>
      <c r="T3613" s="81" t="s">
        <v>51</v>
      </c>
      <c r="U3613" s="82" t="s">
        <v>52</v>
      </c>
      <c r="V3613" s="83">
        <v>1.05</v>
      </c>
      <c r="W3613" s="89">
        <v>750.75000000000011</v>
      </c>
      <c r="X3613" s="85">
        <v>1</v>
      </c>
      <c r="Y3613" s="86">
        <v>2.23</v>
      </c>
      <c r="Z3613" s="82">
        <v>5</v>
      </c>
      <c r="AA3613" s="87">
        <v>0.44600000000000001</v>
      </c>
      <c r="AB3613" s="83">
        <v>0</v>
      </c>
      <c r="AC3613" s="89">
        <v>0</v>
      </c>
      <c r="AD3613" s="90">
        <v>43564</v>
      </c>
      <c r="AE3613" s="90">
        <v>43564</v>
      </c>
      <c r="AF3613" s="82">
        <v>0</v>
      </c>
      <c r="AG3613" s="84" t="s">
        <v>53</v>
      </c>
      <c r="AH3613" s="83">
        <v>0</v>
      </c>
      <c r="AI3613" s="89">
        <v>0</v>
      </c>
      <c r="AJ3613" s="89">
        <v>0</v>
      </c>
      <c r="AK3613" s="60" t="str">
        <f>+IF(Tabla1[[#This Row],[REQUEST_TY]]="SR MANTENIMIENTO CORRECTIVO", "EMERGENCIA", "OTROS")</f>
        <v>EMERGENCIA</v>
      </c>
      <c r="AL3613" s="6" t="str">
        <f>+_xlfn.IFS(Tabla1[[#This Row],[Veces obj]]&lt;=1,"0-1",Tabla1[[#This Row],[Veces obj]]&lt;=2,"1-2",Tabla1[[#This Row],[Veces obj]]&lt;=3,"2-3",TRUE,"&gt;3")</f>
        <v>0-1</v>
      </c>
      <c r="AM3613" s="60" t="str">
        <f>+_xlfn.IFS(MONTH(Tabla1[[#This Row],[MES]])&lt;=3,"Q1",MONTH(Tabla1[[#This Row],[MES]])&lt;=6,"Q2",MONTH(Tabla1[[#This Row],[MES]])&lt;=9,"Q3",TRUE,"Q4")</f>
        <v>Q2</v>
      </c>
      <c r="AN3613" s="15" t="str">
        <f>+IFERROR(VLOOKUP(Tabla1[[#This Row],[CUENTA]],CTAS[],2,0),"OTROS")</f>
        <v>OTROS</v>
      </c>
      <c r="AP3613" s="15" t="str">
        <f>+IFERROR(VLOOKUP(Tabla1[[#This Row],[EMPLEADO]],IS[],3,0),"OTROS")</f>
        <v>OTROS</v>
      </c>
      <c r="AQ3613" s="15" t="str">
        <f>+IFERROR(VLOOKUP(Tabla1[[#This Row],[EMPLEADO]],IS[[NÓMINA]:[INGENIERO]],2,0),"OTROS")</f>
        <v>OTROS</v>
      </c>
    </row>
    <row r="3614" spans="1:43" x14ac:dyDescent="0.25">
      <c r="A3614" s="28" t="s">
        <v>10019</v>
      </c>
      <c r="B3614" s="29">
        <v>1</v>
      </c>
      <c r="C3614" s="29" t="s">
        <v>10794</v>
      </c>
      <c r="D3614" s="30" t="s">
        <v>38</v>
      </c>
      <c r="E3614" s="31" t="s">
        <v>300</v>
      </c>
      <c r="F3614" s="31" t="s">
        <v>10795</v>
      </c>
      <c r="G3614" s="88" t="s">
        <v>9644</v>
      </c>
      <c r="H3614" s="29" t="s">
        <v>592</v>
      </c>
      <c r="I3614" s="32" t="s">
        <v>43</v>
      </c>
      <c r="J3614" s="29" t="s">
        <v>8</v>
      </c>
      <c r="K3614" s="33" t="s">
        <v>102</v>
      </c>
      <c r="L3614" s="33" t="s">
        <v>671</v>
      </c>
      <c r="M3614" s="29" t="s">
        <v>165</v>
      </c>
      <c r="N3614" s="29">
        <v>0</v>
      </c>
      <c r="O3614" s="29" t="s">
        <v>47</v>
      </c>
      <c r="P3614" s="33">
        <v>14</v>
      </c>
      <c r="Q3614" s="33" t="s">
        <v>194</v>
      </c>
      <c r="R3614" s="80" t="s">
        <v>223</v>
      </c>
      <c r="S3614" s="81" t="s">
        <v>139</v>
      </c>
      <c r="T3614" s="81" t="s">
        <v>51</v>
      </c>
      <c r="U3614" s="82" t="s">
        <v>224</v>
      </c>
      <c r="V3614" s="83">
        <v>0.8</v>
      </c>
      <c r="W3614" s="89">
        <v>1258.4000000000003</v>
      </c>
      <c r="X3614" s="85">
        <v>1</v>
      </c>
      <c r="Y3614" s="86">
        <v>1.1200000000000001</v>
      </c>
      <c r="Z3614" s="82">
        <v>4</v>
      </c>
      <c r="AA3614" s="87">
        <v>0.28000000000000003</v>
      </c>
      <c r="AB3614" s="83">
        <v>0</v>
      </c>
      <c r="AC3614" s="89">
        <v>0</v>
      </c>
      <c r="AD3614" s="90">
        <v>43564</v>
      </c>
      <c r="AE3614" s="90">
        <v>43565</v>
      </c>
      <c r="AF3614" s="82">
        <v>1</v>
      </c>
      <c r="AG3614" s="84" t="s">
        <v>53</v>
      </c>
      <c r="AH3614" s="83">
        <v>0</v>
      </c>
      <c r="AI3614" s="89">
        <v>0</v>
      </c>
      <c r="AJ3614" s="89">
        <v>0</v>
      </c>
      <c r="AK3614" s="60" t="str">
        <f>+IF(Tabla1[[#This Row],[REQUEST_TY]]="SR MANTENIMIENTO CORRECTIVO", "EMERGENCIA", "OTROS")</f>
        <v>EMERGENCIA</v>
      </c>
      <c r="AL3614" s="6" t="str">
        <f>+_xlfn.IFS(Tabla1[[#This Row],[Veces obj]]&lt;=1,"0-1",Tabla1[[#This Row],[Veces obj]]&lt;=2,"1-2",Tabla1[[#This Row],[Veces obj]]&lt;=3,"2-3",TRUE,"&gt;3")</f>
        <v>0-1</v>
      </c>
      <c r="AM3614" s="60" t="str">
        <f>+_xlfn.IFS(MONTH(Tabla1[[#This Row],[MES]])&lt;=3,"Q1",MONTH(Tabla1[[#This Row],[MES]])&lt;=6,"Q2",MONTH(Tabla1[[#This Row],[MES]])&lt;=9,"Q3",TRUE,"Q4")</f>
        <v>Q2</v>
      </c>
      <c r="AN3614" s="15" t="str">
        <f>+IFERROR(VLOOKUP(Tabla1[[#This Row],[CUENTA]],CTAS[],2,0),"OTROS")</f>
        <v>OTROS</v>
      </c>
      <c r="AP3614" s="15" t="str">
        <f>+IFERROR(VLOOKUP(Tabla1[[#This Row],[EMPLEADO]],IS[],3,0),"OTROS")</f>
        <v>CHIHUAHUA</v>
      </c>
      <c r="AQ3614" s="15" t="str">
        <f>+IFERROR(VLOOKUP(Tabla1[[#This Row],[EMPLEADO]],IS[[NÓMINA]:[INGENIERO]],2,0),"OTROS")</f>
        <v>VICTOR MENDEZ</v>
      </c>
    </row>
    <row r="3615" spans="1:43" x14ac:dyDescent="0.25">
      <c r="A3615" s="28" t="s">
        <v>10019</v>
      </c>
      <c r="B3615" s="29">
        <v>1</v>
      </c>
      <c r="C3615" s="29" t="s">
        <v>10796</v>
      </c>
      <c r="D3615" s="30" t="s">
        <v>38</v>
      </c>
      <c r="E3615" s="31" t="s">
        <v>558</v>
      </c>
      <c r="F3615" s="31" t="s">
        <v>10797</v>
      </c>
      <c r="G3615" s="88" t="s">
        <v>1520</v>
      </c>
      <c r="H3615" s="29" t="s">
        <v>1211</v>
      </c>
      <c r="I3615" s="32" t="s">
        <v>43</v>
      </c>
      <c r="J3615" s="29" t="s">
        <v>8</v>
      </c>
      <c r="K3615" s="33" t="s">
        <v>1521</v>
      </c>
      <c r="L3615" s="33" t="s">
        <v>1522</v>
      </c>
      <c r="M3615" s="29" t="s">
        <v>1523</v>
      </c>
      <c r="N3615" s="29">
        <v>0</v>
      </c>
      <c r="O3615" s="29" t="s">
        <v>47</v>
      </c>
      <c r="P3615" s="33">
        <v>47</v>
      </c>
      <c r="Q3615" s="33" t="s">
        <v>82</v>
      </c>
      <c r="R3615" s="80" t="s">
        <v>95</v>
      </c>
      <c r="S3615" s="81" t="s">
        <v>64</v>
      </c>
      <c r="T3615" s="81" t="s">
        <v>51</v>
      </c>
      <c r="U3615" s="82" t="s">
        <v>83</v>
      </c>
      <c r="V3615" s="83">
        <v>1.05</v>
      </c>
      <c r="W3615" s="89">
        <v>1433.25</v>
      </c>
      <c r="X3615" s="85">
        <v>1</v>
      </c>
      <c r="Y3615" s="86">
        <v>0.68</v>
      </c>
      <c r="Z3615" s="82">
        <v>5</v>
      </c>
      <c r="AA3615" s="87">
        <v>0.13600000000000001</v>
      </c>
      <c r="AB3615" s="83">
        <v>0</v>
      </c>
      <c r="AC3615" s="89">
        <v>0</v>
      </c>
      <c r="AD3615" s="90">
        <v>43565</v>
      </c>
      <c r="AE3615" s="90">
        <v>43565</v>
      </c>
      <c r="AF3615" s="82">
        <v>0</v>
      </c>
      <c r="AG3615" s="84" t="s">
        <v>53</v>
      </c>
      <c r="AH3615" s="83">
        <v>0</v>
      </c>
      <c r="AI3615" s="89">
        <v>0</v>
      </c>
      <c r="AJ3615" s="89">
        <v>0</v>
      </c>
      <c r="AK3615" s="60" t="str">
        <f>+IF(Tabla1[[#This Row],[REQUEST_TY]]="SR MANTENIMIENTO CORRECTIVO", "EMERGENCIA", "OTROS")</f>
        <v>EMERGENCIA</v>
      </c>
      <c r="AL3615" s="6" t="str">
        <f>+_xlfn.IFS(Tabla1[[#This Row],[Veces obj]]&lt;=1,"0-1",Tabla1[[#This Row],[Veces obj]]&lt;=2,"1-2",Tabla1[[#This Row],[Veces obj]]&lt;=3,"2-3",TRUE,"&gt;3")</f>
        <v>0-1</v>
      </c>
      <c r="AM3615" s="60" t="str">
        <f>+_xlfn.IFS(MONTH(Tabla1[[#This Row],[MES]])&lt;=3,"Q1",MONTH(Tabla1[[#This Row],[MES]])&lt;=6,"Q2",MONTH(Tabla1[[#This Row],[MES]])&lt;=9,"Q3",TRUE,"Q4")</f>
        <v>Q2</v>
      </c>
      <c r="AN3615" s="15" t="str">
        <f>+IFERROR(VLOOKUP(Tabla1[[#This Row],[CUENTA]],CTAS[],2,0),"OTROS")</f>
        <v>OTROS</v>
      </c>
      <c r="AP3615" s="15" t="str">
        <f>+IFERROR(VLOOKUP(Tabla1[[#This Row],[EMPLEADO]],IS[],3,0),"OTROS")</f>
        <v>OTROS</v>
      </c>
      <c r="AQ3615" s="15" t="str">
        <f>+IFERROR(VLOOKUP(Tabla1[[#This Row],[EMPLEADO]],IS[[NÓMINA]:[INGENIERO]],2,0),"OTROS")</f>
        <v>OTROS</v>
      </c>
    </row>
    <row r="3616" spans="1:43" x14ac:dyDescent="0.25">
      <c r="A3616" s="28" t="s">
        <v>10019</v>
      </c>
      <c r="B3616" s="29">
        <v>1</v>
      </c>
      <c r="C3616" s="29" t="s">
        <v>10798</v>
      </c>
      <c r="D3616" s="30" t="s">
        <v>38</v>
      </c>
      <c r="E3616" s="31" t="s">
        <v>3015</v>
      </c>
      <c r="F3616" s="31" t="s">
        <v>10799</v>
      </c>
      <c r="G3616" s="88" t="s">
        <v>3283</v>
      </c>
      <c r="H3616" s="29" t="s">
        <v>136</v>
      </c>
      <c r="I3616" s="32" t="s">
        <v>43</v>
      </c>
      <c r="J3616" s="29" t="s">
        <v>8</v>
      </c>
      <c r="K3616" s="33" t="s">
        <v>144</v>
      </c>
      <c r="L3616" s="33" t="s">
        <v>3284</v>
      </c>
      <c r="M3616" s="29" t="s">
        <v>736</v>
      </c>
      <c r="N3616" s="29">
        <v>0</v>
      </c>
      <c r="O3616" s="29" t="s">
        <v>47</v>
      </c>
      <c r="P3616" s="33">
        <v>5</v>
      </c>
      <c r="Q3616" s="33" t="s">
        <v>207</v>
      </c>
      <c r="R3616" s="80" t="s">
        <v>138</v>
      </c>
      <c r="S3616" s="81" t="s">
        <v>139</v>
      </c>
      <c r="T3616" s="81" t="s">
        <v>51</v>
      </c>
      <c r="U3616" s="82" t="s">
        <v>879</v>
      </c>
      <c r="V3616" s="83">
        <v>0.6</v>
      </c>
      <c r="W3616" s="89">
        <v>943.80000000000007</v>
      </c>
      <c r="X3616" s="85">
        <v>1</v>
      </c>
      <c r="Y3616" s="86">
        <v>0.37</v>
      </c>
      <c r="Z3616" s="82">
        <v>4</v>
      </c>
      <c r="AA3616" s="87">
        <v>9.2499999999999999E-2</v>
      </c>
      <c r="AB3616" s="83">
        <v>0</v>
      </c>
      <c r="AC3616" s="89">
        <v>0</v>
      </c>
      <c r="AD3616" s="90">
        <v>43565</v>
      </c>
      <c r="AE3616" s="90">
        <v>43565</v>
      </c>
      <c r="AF3616" s="82">
        <v>0</v>
      </c>
      <c r="AG3616" s="84" t="s">
        <v>53</v>
      </c>
      <c r="AH3616" s="83">
        <v>0</v>
      </c>
      <c r="AI3616" s="89">
        <v>0</v>
      </c>
      <c r="AJ3616" s="89">
        <v>0</v>
      </c>
      <c r="AK3616" s="60" t="str">
        <f>+IF(Tabla1[[#This Row],[REQUEST_TY]]="SR MANTENIMIENTO CORRECTIVO", "EMERGENCIA", "OTROS")</f>
        <v>EMERGENCIA</v>
      </c>
      <c r="AL3616" s="6" t="str">
        <f>+_xlfn.IFS(Tabla1[[#This Row],[Veces obj]]&lt;=1,"0-1",Tabla1[[#This Row],[Veces obj]]&lt;=2,"1-2",Tabla1[[#This Row],[Veces obj]]&lt;=3,"2-3",TRUE,"&gt;3")</f>
        <v>0-1</v>
      </c>
      <c r="AM3616" s="60" t="str">
        <f>+_xlfn.IFS(MONTH(Tabla1[[#This Row],[MES]])&lt;=3,"Q1",MONTH(Tabla1[[#This Row],[MES]])&lt;=6,"Q2",MONTH(Tabla1[[#This Row],[MES]])&lt;=9,"Q3",TRUE,"Q4")</f>
        <v>Q2</v>
      </c>
      <c r="AN3616" s="15" t="str">
        <f>+IFERROR(VLOOKUP(Tabla1[[#This Row],[CUENTA]],CTAS[],2,0),"OTROS")</f>
        <v>OTROS</v>
      </c>
      <c r="AP3616" s="15" t="str">
        <f>+IFERROR(VLOOKUP(Tabla1[[#This Row],[EMPLEADO]],IS[],3,0),"OTROS")</f>
        <v>OTROS</v>
      </c>
      <c r="AQ3616" s="15" t="str">
        <f>+IFERROR(VLOOKUP(Tabla1[[#This Row],[EMPLEADO]],IS[[NÓMINA]:[INGENIERO]],2,0),"OTROS")</f>
        <v>OTROS</v>
      </c>
    </row>
    <row r="3617" spans="1:43" x14ac:dyDescent="0.25">
      <c r="A3617" s="28" t="s">
        <v>10019</v>
      </c>
      <c r="B3617" s="29">
        <v>1</v>
      </c>
      <c r="C3617" s="29" t="s">
        <v>10800</v>
      </c>
      <c r="D3617" s="30" t="s">
        <v>38</v>
      </c>
      <c r="E3617" s="31" t="s">
        <v>113</v>
      </c>
      <c r="F3617" s="31" t="s">
        <v>10801</v>
      </c>
      <c r="G3617" s="88" t="s">
        <v>9049</v>
      </c>
      <c r="H3617" s="29" t="s">
        <v>116</v>
      </c>
      <c r="I3617" s="32" t="s">
        <v>43</v>
      </c>
      <c r="J3617" s="29" t="s">
        <v>8</v>
      </c>
      <c r="K3617" s="33" t="s">
        <v>199</v>
      </c>
      <c r="L3617" s="33" t="s">
        <v>200</v>
      </c>
      <c r="M3617" s="29" t="s">
        <v>119</v>
      </c>
      <c r="N3617" s="29">
        <v>0</v>
      </c>
      <c r="O3617" s="29" t="s">
        <v>47</v>
      </c>
      <c r="P3617" s="33">
        <v>25</v>
      </c>
      <c r="Q3617" s="33" t="s">
        <v>62</v>
      </c>
      <c r="R3617" s="80" t="s">
        <v>49</v>
      </c>
      <c r="S3617" s="81" t="s">
        <v>50</v>
      </c>
      <c r="T3617" s="81" t="s">
        <v>51</v>
      </c>
      <c r="U3617" s="82" t="s">
        <v>154</v>
      </c>
      <c r="V3617" s="83">
        <v>0.6</v>
      </c>
      <c r="W3617" s="89">
        <v>429.00000000000006</v>
      </c>
      <c r="X3617" s="85">
        <v>1</v>
      </c>
      <c r="Y3617" s="86">
        <v>0.15</v>
      </c>
      <c r="Z3617" s="82">
        <v>5</v>
      </c>
      <c r="AA3617" s="87">
        <v>0.03</v>
      </c>
      <c r="AB3617" s="83">
        <v>0</v>
      </c>
      <c r="AC3617" s="89">
        <v>0</v>
      </c>
      <c r="AD3617" s="90">
        <v>43565</v>
      </c>
      <c r="AE3617" s="90">
        <v>43565</v>
      </c>
      <c r="AF3617" s="82">
        <v>0</v>
      </c>
      <c r="AG3617" s="84" t="s">
        <v>53</v>
      </c>
      <c r="AH3617" s="83">
        <v>0</v>
      </c>
      <c r="AI3617" s="89">
        <v>0</v>
      </c>
      <c r="AJ3617" s="89">
        <v>0</v>
      </c>
      <c r="AK3617" s="60" t="str">
        <f>+IF(Tabla1[[#This Row],[REQUEST_TY]]="SR MANTENIMIENTO CORRECTIVO", "EMERGENCIA", "OTROS")</f>
        <v>EMERGENCIA</v>
      </c>
      <c r="AL3617" s="6" t="str">
        <f>+_xlfn.IFS(Tabla1[[#This Row],[Veces obj]]&lt;=1,"0-1",Tabla1[[#This Row],[Veces obj]]&lt;=2,"1-2",Tabla1[[#This Row],[Veces obj]]&lt;=3,"2-3",TRUE,"&gt;3")</f>
        <v>0-1</v>
      </c>
      <c r="AM3617" s="60" t="str">
        <f>+_xlfn.IFS(MONTH(Tabla1[[#This Row],[MES]])&lt;=3,"Q1",MONTH(Tabla1[[#This Row],[MES]])&lt;=6,"Q2",MONTH(Tabla1[[#This Row],[MES]])&lt;=9,"Q3",TRUE,"Q4")</f>
        <v>Q2</v>
      </c>
      <c r="AN3617" s="15" t="str">
        <f>+IFERROR(VLOOKUP(Tabla1[[#This Row],[CUENTA]],CTAS[],2,0),"OTROS")</f>
        <v>OTROS</v>
      </c>
      <c r="AP3617" s="15" t="str">
        <f>+IFERROR(VLOOKUP(Tabla1[[#This Row],[EMPLEADO]],IS[],3,0),"OTROS")</f>
        <v>CHIHUAHUA</v>
      </c>
      <c r="AQ3617" s="15" t="str">
        <f>+IFERROR(VLOOKUP(Tabla1[[#This Row],[EMPLEADO]],IS[[NÓMINA]:[INGENIERO]],2,0),"OTROS")</f>
        <v>FERNANDO CHAVIRA</v>
      </c>
    </row>
    <row r="3618" spans="1:43" x14ac:dyDescent="0.25">
      <c r="A3618" s="28" t="s">
        <v>10019</v>
      </c>
      <c r="B3618" s="29">
        <v>1</v>
      </c>
      <c r="C3618" s="29" t="s">
        <v>10802</v>
      </c>
      <c r="D3618" s="30" t="s">
        <v>38</v>
      </c>
      <c r="E3618" s="31" t="s">
        <v>258</v>
      </c>
      <c r="F3618" s="31" t="s">
        <v>10803</v>
      </c>
      <c r="G3618" s="88" t="s">
        <v>2818</v>
      </c>
      <c r="H3618" s="29" t="s">
        <v>1572</v>
      </c>
      <c r="I3618" s="32" t="s">
        <v>43</v>
      </c>
      <c r="J3618" s="29" t="s">
        <v>8</v>
      </c>
      <c r="K3618" s="33" t="s">
        <v>59</v>
      </c>
      <c r="L3618" s="33" t="s">
        <v>2819</v>
      </c>
      <c r="M3618" s="29" t="s">
        <v>2820</v>
      </c>
      <c r="N3618" s="29">
        <v>0</v>
      </c>
      <c r="O3618" s="29" t="s">
        <v>47</v>
      </c>
      <c r="P3618" s="33">
        <v>4</v>
      </c>
      <c r="Q3618" s="33" t="s">
        <v>207</v>
      </c>
      <c r="R3618" s="80" t="s">
        <v>138</v>
      </c>
      <c r="S3618" s="81" t="s">
        <v>139</v>
      </c>
      <c r="T3618" s="81" t="s">
        <v>51</v>
      </c>
      <c r="U3618" s="82" t="s">
        <v>879</v>
      </c>
      <c r="V3618" s="83">
        <v>0.6</v>
      </c>
      <c r="W3618" s="89">
        <v>943.80000000000007</v>
      </c>
      <c r="X3618" s="85">
        <v>1</v>
      </c>
      <c r="Y3618" s="86">
        <v>1.92</v>
      </c>
      <c r="Z3618" s="82">
        <v>4</v>
      </c>
      <c r="AA3618" s="87">
        <v>0.48</v>
      </c>
      <c r="AB3618" s="83">
        <v>0</v>
      </c>
      <c r="AC3618" s="89">
        <v>0</v>
      </c>
      <c r="AD3618" s="90">
        <v>43564</v>
      </c>
      <c r="AE3618" s="90">
        <v>43565</v>
      </c>
      <c r="AF3618" s="82">
        <v>1</v>
      </c>
      <c r="AG3618" s="84" t="s">
        <v>53</v>
      </c>
      <c r="AH3618" s="83">
        <v>0</v>
      </c>
      <c r="AI3618" s="89">
        <v>0</v>
      </c>
      <c r="AJ3618" s="89">
        <v>0</v>
      </c>
      <c r="AK3618" s="60" t="str">
        <f>+IF(Tabla1[[#This Row],[REQUEST_TY]]="SR MANTENIMIENTO CORRECTIVO", "EMERGENCIA", "OTROS")</f>
        <v>EMERGENCIA</v>
      </c>
      <c r="AL3618" s="6" t="str">
        <f>+_xlfn.IFS(Tabla1[[#This Row],[Veces obj]]&lt;=1,"0-1",Tabla1[[#This Row],[Veces obj]]&lt;=2,"1-2",Tabla1[[#This Row],[Veces obj]]&lt;=3,"2-3",TRUE,"&gt;3")</f>
        <v>0-1</v>
      </c>
      <c r="AM3618" s="60" t="str">
        <f>+_xlfn.IFS(MONTH(Tabla1[[#This Row],[MES]])&lt;=3,"Q1",MONTH(Tabla1[[#This Row],[MES]])&lt;=6,"Q2",MONTH(Tabla1[[#This Row],[MES]])&lt;=9,"Q3",TRUE,"Q4")</f>
        <v>Q2</v>
      </c>
      <c r="AN3618" s="15" t="str">
        <f>+IFERROR(VLOOKUP(Tabla1[[#This Row],[CUENTA]],CTAS[],2,0),"OTROS")</f>
        <v>OTROS</v>
      </c>
      <c r="AP3618" s="15" t="str">
        <f>+IFERROR(VLOOKUP(Tabla1[[#This Row],[EMPLEADO]],IS[],3,0),"OTROS")</f>
        <v>OTROS</v>
      </c>
      <c r="AQ3618" s="15" t="str">
        <f>+IFERROR(VLOOKUP(Tabla1[[#This Row],[EMPLEADO]],IS[[NÓMINA]:[INGENIERO]],2,0),"OTROS")</f>
        <v>OTROS</v>
      </c>
    </row>
    <row r="3619" spans="1:43" x14ac:dyDescent="0.25">
      <c r="A3619" s="28" t="s">
        <v>10019</v>
      </c>
      <c r="B3619" s="29">
        <v>1</v>
      </c>
      <c r="C3619" s="29" t="s">
        <v>10804</v>
      </c>
      <c r="D3619" s="30" t="s">
        <v>38</v>
      </c>
      <c r="E3619" s="31" t="s">
        <v>373</v>
      </c>
      <c r="F3619" s="31" t="s">
        <v>10805</v>
      </c>
      <c r="G3619" s="88" t="s">
        <v>10806</v>
      </c>
      <c r="H3619" s="29" t="s">
        <v>150</v>
      </c>
      <c r="I3619" s="32" t="s">
        <v>43</v>
      </c>
      <c r="J3619" s="29" t="s">
        <v>8</v>
      </c>
      <c r="K3619" s="33" t="s">
        <v>151</v>
      </c>
      <c r="L3619" s="33" t="s">
        <v>185</v>
      </c>
      <c r="M3619" s="29" t="s">
        <v>73</v>
      </c>
      <c r="N3619" s="29">
        <v>0</v>
      </c>
      <c r="O3619" s="29" t="s">
        <v>47</v>
      </c>
      <c r="P3619" s="33">
        <v>2686</v>
      </c>
      <c r="Q3619" s="33" t="s">
        <v>48</v>
      </c>
      <c r="R3619" s="80" t="s">
        <v>153</v>
      </c>
      <c r="S3619" s="81" t="s">
        <v>50</v>
      </c>
      <c r="T3619" s="81" t="s">
        <v>51</v>
      </c>
      <c r="U3619" s="82" t="s">
        <v>52</v>
      </c>
      <c r="V3619" s="83">
        <v>1.05</v>
      </c>
      <c r="W3619" s="89">
        <v>750.75000000000011</v>
      </c>
      <c r="X3619" s="85">
        <v>1</v>
      </c>
      <c r="Y3619" s="86">
        <v>0</v>
      </c>
      <c r="Z3619" s="82">
        <v>5</v>
      </c>
      <c r="AA3619" s="87">
        <v>0</v>
      </c>
      <c r="AB3619" s="83">
        <v>0</v>
      </c>
      <c r="AC3619" s="89">
        <v>0</v>
      </c>
      <c r="AD3619" s="90">
        <v>43565</v>
      </c>
      <c r="AE3619" s="90">
        <v>43565</v>
      </c>
      <c r="AF3619" s="82">
        <v>0</v>
      </c>
      <c r="AG3619" s="84" t="s">
        <v>53</v>
      </c>
      <c r="AH3619" s="83">
        <v>0</v>
      </c>
      <c r="AI3619" s="89">
        <v>0</v>
      </c>
      <c r="AJ3619" s="89">
        <v>0</v>
      </c>
      <c r="AK3619" s="60" t="str">
        <f>+IF(Tabla1[[#This Row],[REQUEST_TY]]="SR MANTENIMIENTO CORRECTIVO", "EMERGENCIA", "OTROS")</f>
        <v>EMERGENCIA</v>
      </c>
      <c r="AL3619" s="6" t="str">
        <f>+_xlfn.IFS(Tabla1[[#This Row],[Veces obj]]&lt;=1,"0-1",Tabla1[[#This Row],[Veces obj]]&lt;=2,"1-2",Tabla1[[#This Row],[Veces obj]]&lt;=3,"2-3",TRUE,"&gt;3")</f>
        <v>0-1</v>
      </c>
      <c r="AM3619" s="60" t="str">
        <f>+_xlfn.IFS(MONTH(Tabla1[[#This Row],[MES]])&lt;=3,"Q1",MONTH(Tabla1[[#This Row],[MES]])&lt;=6,"Q2",MONTH(Tabla1[[#This Row],[MES]])&lt;=9,"Q3",TRUE,"Q4")</f>
        <v>Q2</v>
      </c>
      <c r="AN3619" s="15" t="str">
        <f>+IFERROR(VLOOKUP(Tabla1[[#This Row],[CUENTA]],CTAS[],2,0),"OTROS")</f>
        <v>HONEYWELL</v>
      </c>
      <c r="AP3619" s="15" t="str">
        <f>+IFERROR(VLOOKUP(Tabla1[[#This Row],[EMPLEADO]],IS[],3,0),"OTROS")</f>
        <v>JUAREZ</v>
      </c>
      <c r="AQ3619" s="15" t="str">
        <f>+IFERROR(VLOOKUP(Tabla1[[#This Row],[EMPLEADO]],IS[[NÓMINA]:[INGENIERO]],2,0),"OTROS")</f>
        <v>CARLOS MONTOYA</v>
      </c>
    </row>
    <row r="3620" spans="1:43" x14ac:dyDescent="0.25">
      <c r="A3620" s="28" t="s">
        <v>10019</v>
      </c>
      <c r="B3620" s="29">
        <v>1</v>
      </c>
      <c r="C3620" s="29" t="s">
        <v>10807</v>
      </c>
      <c r="D3620" s="30" t="s">
        <v>38</v>
      </c>
      <c r="E3620" s="31" t="s">
        <v>720</v>
      </c>
      <c r="F3620" s="31" t="s">
        <v>10808</v>
      </c>
      <c r="G3620" s="88" t="s">
        <v>6860</v>
      </c>
      <c r="H3620" s="29" t="s">
        <v>58</v>
      </c>
      <c r="I3620" s="32" t="s">
        <v>43</v>
      </c>
      <c r="J3620" s="29" t="s">
        <v>8</v>
      </c>
      <c r="K3620" s="33" t="s">
        <v>59</v>
      </c>
      <c r="L3620" s="33" t="s">
        <v>504</v>
      </c>
      <c r="M3620" s="29" t="s">
        <v>505</v>
      </c>
      <c r="N3620" s="29">
        <v>0</v>
      </c>
      <c r="O3620" s="29" t="s">
        <v>47</v>
      </c>
      <c r="P3620" s="33">
        <v>48</v>
      </c>
      <c r="Q3620" s="33" t="s">
        <v>82</v>
      </c>
      <c r="R3620" s="80" t="s">
        <v>242</v>
      </c>
      <c r="S3620" s="81" t="s">
        <v>64</v>
      </c>
      <c r="T3620" s="81" t="s">
        <v>51</v>
      </c>
      <c r="U3620" s="82" t="s">
        <v>83</v>
      </c>
      <c r="V3620" s="83">
        <v>1.05</v>
      </c>
      <c r="W3620" s="89">
        <v>1433.25</v>
      </c>
      <c r="X3620" s="85">
        <v>1</v>
      </c>
      <c r="Y3620" s="86">
        <v>1.1399999999999999</v>
      </c>
      <c r="Z3620" s="82">
        <v>5</v>
      </c>
      <c r="AA3620" s="87">
        <v>0.22799999999999998</v>
      </c>
      <c r="AB3620" s="83">
        <v>0</v>
      </c>
      <c r="AC3620" s="89">
        <v>0</v>
      </c>
      <c r="AD3620" s="90">
        <v>43565</v>
      </c>
      <c r="AE3620" s="90">
        <v>43565</v>
      </c>
      <c r="AF3620" s="82">
        <v>0</v>
      </c>
      <c r="AG3620" s="84" t="s">
        <v>53</v>
      </c>
      <c r="AH3620" s="83">
        <v>0</v>
      </c>
      <c r="AI3620" s="89">
        <v>0</v>
      </c>
      <c r="AJ3620" s="89">
        <v>0</v>
      </c>
      <c r="AK3620" s="60" t="str">
        <f>+IF(Tabla1[[#This Row],[REQUEST_TY]]="SR MANTENIMIENTO CORRECTIVO", "EMERGENCIA", "OTROS")</f>
        <v>EMERGENCIA</v>
      </c>
      <c r="AL3620" s="6" t="str">
        <f>+_xlfn.IFS(Tabla1[[#This Row],[Veces obj]]&lt;=1,"0-1",Tabla1[[#This Row],[Veces obj]]&lt;=2,"1-2",Tabla1[[#This Row],[Veces obj]]&lt;=3,"2-3",TRUE,"&gt;3")</f>
        <v>0-1</v>
      </c>
      <c r="AM3620" s="60" t="str">
        <f>+_xlfn.IFS(MONTH(Tabla1[[#This Row],[MES]])&lt;=3,"Q1",MONTH(Tabla1[[#This Row],[MES]])&lt;=6,"Q2",MONTH(Tabla1[[#This Row],[MES]])&lt;=9,"Q3",TRUE,"Q4")</f>
        <v>Q2</v>
      </c>
      <c r="AN3620" s="15" t="str">
        <f>+IFERROR(VLOOKUP(Tabla1[[#This Row],[CUENTA]],CTAS[],2,0),"OTROS")</f>
        <v>OTROS</v>
      </c>
      <c r="AP3620" s="15" t="str">
        <f>+IFERROR(VLOOKUP(Tabla1[[#This Row],[EMPLEADO]],IS[],3,0),"OTROS")</f>
        <v>OTROS</v>
      </c>
      <c r="AQ3620" s="15" t="str">
        <f>+IFERROR(VLOOKUP(Tabla1[[#This Row],[EMPLEADO]],IS[[NÓMINA]:[INGENIERO]],2,0),"OTROS")</f>
        <v>OTROS</v>
      </c>
    </row>
    <row r="3621" spans="1:43" x14ac:dyDescent="0.25">
      <c r="A3621" s="28" t="s">
        <v>10019</v>
      </c>
      <c r="B3621" s="29">
        <v>1</v>
      </c>
      <c r="C3621" s="29" t="s">
        <v>10809</v>
      </c>
      <c r="D3621" s="30" t="s">
        <v>38</v>
      </c>
      <c r="E3621" s="31" t="s">
        <v>133</v>
      </c>
      <c r="F3621" s="31" t="s">
        <v>10810</v>
      </c>
      <c r="G3621" s="88" t="s">
        <v>8056</v>
      </c>
      <c r="H3621" s="29" t="s">
        <v>646</v>
      </c>
      <c r="I3621" s="32" t="s">
        <v>43</v>
      </c>
      <c r="J3621" s="29" t="s">
        <v>8</v>
      </c>
      <c r="K3621" s="33" t="s">
        <v>59</v>
      </c>
      <c r="L3621" s="33" t="s">
        <v>863</v>
      </c>
      <c r="M3621" s="29" t="s">
        <v>358</v>
      </c>
      <c r="N3621" s="29">
        <v>0</v>
      </c>
      <c r="O3621" s="29" t="s">
        <v>47</v>
      </c>
      <c r="P3621" s="33">
        <v>20</v>
      </c>
      <c r="Q3621" s="33" t="s">
        <v>62</v>
      </c>
      <c r="R3621" s="80" t="s">
        <v>138</v>
      </c>
      <c r="S3621" s="81" t="s">
        <v>139</v>
      </c>
      <c r="T3621" s="81" t="s">
        <v>51</v>
      </c>
      <c r="U3621" s="82" t="s">
        <v>262</v>
      </c>
      <c r="V3621" s="83">
        <v>1.05</v>
      </c>
      <c r="W3621" s="89">
        <v>1651.6500000000003</v>
      </c>
      <c r="X3621" s="85">
        <v>1</v>
      </c>
      <c r="Y3621" s="86">
        <v>2.67</v>
      </c>
      <c r="Z3621" s="82">
        <v>4</v>
      </c>
      <c r="AA3621" s="87">
        <v>0.66749999999999998</v>
      </c>
      <c r="AB3621" s="83">
        <v>0</v>
      </c>
      <c r="AC3621" s="89">
        <v>0</v>
      </c>
      <c r="AD3621" s="90">
        <v>43565</v>
      </c>
      <c r="AE3621" s="90">
        <v>43565</v>
      </c>
      <c r="AF3621" s="82">
        <v>0</v>
      </c>
      <c r="AG3621" s="84" t="s">
        <v>53</v>
      </c>
      <c r="AH3621" s="83">
        <v>0</v>
      </c>
      <c r="AI3621" s="89">
        <v>0</v>
      </c>
      <c r="AJ3621" s="89">
        <v>0</v>
      </c>
      <c r="AK3621" s="60" t="str">
        <f>+IF(Tabla1[[#This Row],[REQUEST_TY]]="SR MANTENIMIENTO CORRECTIVO", "EMERGENCIA", "OTROS")</f>
        <v>EMERGENCIA</v>
      </c>
      <c r="AL3621" s="6" t="str">
        <f>+_xlfn.IFS(Tabla1[[#This Row],[Veces obj]]&lt;=1,"0-1",Tabla1[[#This Row],[Veces obj]]&lt;=2,"1-2",Tabla1[[#This Row],[Veces obj]]&lt;=3,"2-3",TRUE,"&gt;3")</f>
        <v>0-1</v>
      </c>
      <c r="AM3621" s="60" t="str">
        <f>+_xlfn.IFS(MONTH(Tabla1[[#This Row],[MES]])&lt;=3,"Q1",MONTH(Tabla1[[#This Row],[MES]])&lt;=6,"Q2",MONTH(Tabla1[[#This Row],[MES]])&lt;=9,"Q3",TRUE,"Q4")</f>
        <v>Q2</v>
      </c>
      <c r="AN3621" s="15" t="str">
        <f>+IFERROR(VLOOKUP(Tabla1[[#This Row],[CUENTA]],CTAS[],2,0),"OTROS")</f>
        <v>OTROS</v>
      </c>
      <c r="AP3621" s="15" t="str">
        <f>+IFERROR(VLOOKUP(Tabla1[[#This Row],[EMPLEADO]],IS[],3,0),"OTROS")</f>
        <v>OTROS</v>
      </c>
      <c r="AQ3621" s="15" t="str">
        <f>+IFERROR(VLOOKUP(Tabla1[[#This Row],[EMPLEADO]],IS[[NÓMINA]:[INGENIERO]],2,0),"OTROS")</f>
        <v>OTROS</v>
      </c>
    </row>
    <row r="3622" spans="1:43" x14ac:dyDescent="0.25">
      <c r="A3622" s="28" t="s">
        <v>10019</v>
      </c>
      <c r="B3622" s="29">
        <v>1</v>
      </c>
      <c r="C3622" s="29" t="s">
        <v>10811</v>
      </c>
      <c r="D3622" s="30" t="s">
        <v>38</v>
      </c>
      <c r="E3622" s="31" t="s">
        <v>725</v>
      </c>
      <c r="F3622" s="31" t="s">
        <v>10812</v>
      </c>
      <c r="G3622" s="88" t="s">
        <v>10813</v>
      </c>
      <c r="H3622" s="29" t="s">
        <v>453</v>
      </c>
      <c r="I3622" s="32" t="s">
        <v>43</v>
      </c>
      <c r="J3622" s="29" t="s">
        <v>8</v>
      </c>
      <c r="K3622" s="33" t="s">
        <v>59</v>
      </c>
      <c r="L3622" s="33" t="s">
        <v>4305</v>
      </c>
      <c r="M3622" s="29" t="s">
        <v>455</v>
      </c>
      <c r="N3622" s="29">
        <v>0</v>
      </c>
      <c r="O3622" s="29" t="s">
        <v>47</v>
      </c>
      <c r="P3622" s="33">
        <v>259</v>
      </c>
      <c r="Q3622" s="33" t="s">
        <v>48</v>
      </c>
      <c r="R3622" s="80" t="s">
        <v>223</v>
      </c>
      <c r="S3622" s="81" t="s">
        <v>139</v>
      </c>
      <c r="T3622" s="81" t="s">
        <v>51</v>
      </c>
      <c r="U3622" s="82" t="s">
        <v>353</v>
      </c>
      <c r="V3622" s="83">
        <v>1.1499999999999999</v>
      </c>
      <c r="W3622" s="89">
        <v>1808.95</v>
      </c>
      <c r="X3622" s="85">
        <v>1</v>
      </c>
      <c r="Y3622" s="86">
        <v>3.35</v>
      </c>
      <c r="Z3622" s="82">
        <v>4</v>
      </c>
      <c r="AA3622" s="87">
        <v>0.83750000000000002</v>
      </c>
      <c r="AB3622" s="83">
        <v>0</v>
      </c>
      <c r="AC3622" s="89">
        <v>0</v>
      </c>
      <c r="AD3622" s="90">
        <v>43565</v>
      </c>
      <c r="AE3622" s="90">
        <v>43565</v>
      </c>
      <c r="AF3622" s="82">
        <v>0</v>
      </c>
      <c r="AG3622" s="84" t="s">
        <v>53</v>
      </c>
      <c r="AH3622" s="83">
        <v>0</v>
      </c>
      <c r="AI3622" s="89">
        <v>0</v>
      </c>
      <c r="AJ3622" s="89">
        <v>0</v>
      </c>
      <c r="AK3622" s="60" t="str">
        <f>+IF(Tabla1[[#This Row],[REQUEST_TY]]="SR MANTENIMIENTO CORRECTIVO", "EMERGENCIA", "OTROS")</f>
        <v>EMERGENCIA</v>
      </c>
      <c r="AL3622" s="6" t="str">
        <f>+_xlfn.IFS(Tabla1[[#This Row],[Veces obj]]&lt;=1,"0-1",Tabla1[[#This Row],[Veces obj]]&lt;=2,"1-2",Tabla1[[#This Row],[Veces obj]]&lt;=3,"2-3",TRUE,"&gt;3")</f>
        <v>0-1</v>
      </c>
      <c r="AM3622" s="60" t="str">
        <f>+_xlfn.IFS(MONTH(Tabla1[[#This Row],[MES]])&lt;=3,"Q1",MONTH(Tabla1[[#This Row],[MES]])&lt;=6,"Q2",MONTH(Tabla1[[#This Row],[MES]])&lt;=9,"Q3",TRUE,"Q4")</f>
        <v>Q2</v>
      </c>
      <c r="AN3622" s="15" t="str">
        <f>+IFERROR(VLOOKUP(Tabla1[[#This Row],[CUENTA]],CTAS[],2,0),"OTROS")</f>
        <v>OTROS</v>
      </c>
      <c r="AP3622" s="15" t="str">
        <f>+IFERROR(VLOOKUP(Tabla1[[#This Row],[EMPLEADO]],IS[],3,0),"OTROS")</f>
        <v>OTROS</v>
      </c>
      <c r="AQ3622" s="15" t="str">
        <f>+IFERROR(VLOOKUP(Tabla1[[#This Row],[EMPLEADO]],IS[[NÓMINA]:[INGENIERO]],2,0),"OTROS")</f>
        <v>OTROS</v>
      </c>
    </row>
    <row r="3623" spans="1:43" x14ac:dyDescent="0.25">
      <c r="A3623" s="28" t="s">
        <v>10019</v>
      </c>
      <c r="B3623" s="29">
        <v>1</v>
      </c>
      <c r="C3623" s="29" t="s">
        <v>10814</v>
      </c>
      <c r="D3623" s="30" t="s">
        <v>38</v>
      </c>
      <c r="E3623" s="31" t="s">
        <v>583</v>
      </c>
      <c r="F3623" s="31" t="s">
        <v>10815</v>
      </c>
      <c r="G3623" s="88" t="s">
        <v>10544</v>
      </c>
      <c r="H3623" s="29" t="s">
        <v>574</v>
      </c>
      <c r="I3623" s="32" t="s">
        <v>43</v>
      </c>
      <c r="J3623" s="29" t="s">
        <v>8</v>
      </c>
      <c r="K3623" s="33" t="s">
        <v>10545</v>
      </c>
      <c r="L3623" s="33" t="s">
        <v>10546</v>
      </c>
      <c r="M3623" s="29" t="s">
        <v>4056</v>
      </c>
      <c r="N3623" s="29">
        <v>0</v>
      </c>
      <c r="O3623" s="29" t="s">
        <v>47</v>
      </c>
      <c r="P3623" s="33">
        <v>5</v>
      </c>
      <c r="Q3623" s="33" t="s">
        <v>207</v>
      </c>
      <c r="R3623" s="80" t="s">
        <v>95</v>
      </c>
      <c r="S3623" s="81" t="s">
        <v>64</v>
      </c>
      <c r="T3623" s="81" t="s">
        <v>51</v>
      </c>
      <c r="U3623" s="82" t="s">
        <v>209</v>
      </c>
      <c r="V3623" s="83">
        <v>0</v>
      </c>
      <c r="W3623" s="89">
        <v>0</v>
      </c>
      <c r="X3623" s="85">
        <v>1</v>
      </c>
      <c r="Y3623" s="86">
        <v>5.95</v>
      </c>
      <c r="Z3623" s="82">
        <v>5</v>
      </c>
      <c r="AA3623" s="87">
        <v>1.19</v>
      </c>
      <c r="AB3623" s="83">
        <v>4.7499999999999987E-2</v>
      </c>
      <c r="AC3623" s="89">
        <v>-64.837499999999977</v>
      </c>
      <c r="AD3623" s="90">
        <v>43565</v>
      </c>
      <c r="AE3623" s="90">
        <v>43565</v>
      </c>
      <c r="AF3623" s="82">
        <v>0</v>
      </c>
      <c r="AG3623" s="84" t="s">
        <v>53</v>
      </c>
      <c r="AH3623" s="83">
        <v>0</v>
      </c>
      <c r="AI3623" s="89">
        <v>0</v>
      </c>
      <c r="AJ3623" s="89">
        <v>0</v>
      </c>
      <c r="AK3623" s="60" t="str">
        <f>+IF(Tabla1[[#This Row],[REQUEST_TY]]="SR MANTENIMIENTO CORRECTIVO", "EMERGENCIA", "OTROS")</f>
        <v>EMERGENCIA</v>
      </c>
      <c r="AL3623" s="6" t="str">
        <f>+_xlfn.IFS(Tabla1[[#This Row],[Veces obj]]&lt;=1,"0-1",Tabla1[[#This Row],[Veces obj]]&lt;=2,"1-2",Tabla1[[#This Row],[Veces obj]]&lt;=3,"2-3",TRUE,"&gt;3")</f>
        <v>1-2</v>
      </c>
      <c r="AM3623" s="60" t="str">
        <f>+_xlfn.IFS(MONTH(Tabla1[[#This Row],[MES]])&lt;=3,"Q1",MONTH(Tabla1[[#This Row],[MES]])&lt;=6,"Q2",MONTH(Tabla1[[#This Row],[MES]])&lt;=9,"Q3",TRUE,"Q4")</f>
        <v>Q2</v>
      </c>
      <c r="AN3623" s="15" t="str">
        <f>+IFERROR(VLOOKUP(Tabla1[[#This Row],[CUENTA]],CTAS[],2,0),"OTROS")</f>
        <v>OTROS</v>
      </c>
      <c r="AP3623" s="15" t="str">
        <f>+IFERROR(VLOOKUP(Tabla1[[#This Row],[EMPLEADO]],IS[],3,0),"OTROS")</f>
        <v>OTROS</v>
      </c>
      <c r="AQ3623" s="15" t="str">
        <f>+IFERROR(VLOOKUP(Tabla1[[#This Row],[EMPLEADO]],IS[[NÓMINA]:[INGENIERO]],2,0),"OTROS")</f>
        <v>OTROS</v>
      </c>
    </row>
    <row r="3624" spans="1:43" x14ac:dyDescent="0.25">
      <c r="A3624" s="28" t="s">
        <v>10019</v>
      </c>
      <c r="B3624" s="29">
        <v>1</v>
      </c>
      <c r="C3624" s="29" t="s">
        <v>10816</v>
      </c>
      <c r="D3624" s="30" t="s">
        <v>38</v>
      </c>
      <c r="E3624" s="31" t="s">
        <v>2171</v>
      </c>
      <c r="F3624" s="31" t="s">
        <v>10727</v>
      </c>
      <c r="G3624" s="88" t="s">
        <v>10817</v>
      </c>
      <c r="H3624" s="29" t="s">
        <v>740</v>
      </c>
      <c r="I3624" s="32" t="s">
        <v>43</v>
      </c>
      <c r="J3624" s="29" t="s">
        <v>8</v>
      </c>
      <c r="K3624" s="33" t="s">
        <v>10818</v>
      </c>
      <c r="L3624" s="33" t="s">
        <v>10819</v>
      </c>
      <c r="M3624" s="29" t="s">
        <v>951</v>
      </c>
      <c r="N3624" s="29">
        <v>0</v>
      </c>
      <c r="O3624" s="29" t="s">
        <v>47</v>
      </c>
      <c r="P3624" s="33">
        <v>2681</v>
      </c>
      <c r="Q3624" s="33" t="s">
        <v>48</v>
      </c>
      <c r="R3624" s="80" t="s">
        <v>49</v>
      </c>
      <c r="S3624" s="81" t="s">
        <v>50</v>
      </c>
      <c r="T3624" s="81" t="s">
        <v>208</v>
      </c>
      <c r="U3624" s="82" t="s">
        <v>52</v>
      </c>
      <c r="V3624" s="83">
        <v>1.05</v>
      </c>
      <c r="W3624" s="89">
        <v>750.75000000000011</v>
      </c>
      <c r="X3624" s="85">
        <v>1</v>
      </c>
      <c r="Y3624" s="86">
        <v>6.25</v>
      </c>
      <c r="Z3624" s="82">
        <v>9</v>
      </c>
      <c r="AA3624" s="87">
        <v>0.69444444444444442</v>
      </c>
      <c r="AB3624" s="83">
        <v>0</v>
      </c>
      <c r="AC3624" s="89">
        <v>0</v>
      </c>
      <c r="AD3624" s="90">
        <v>43565</v>
      </c>
      <c r="AE3624" s="90">
        <v>43565</v>
      </c>
      <c r="AF3624" s="82">
        <v>0</v>
      </c>
      <c r="AG3624" s="84" t="s">
        <v>53</v>
      </c>
      <c r="AH3624" s="83">
        <v>0</v>
      </c>
      <c r="AI3624" s="89">
        <v>0</v>
      </c>
      <c r="AJ3624" s="89">
        <v>0</v>
      </c>
      <c r="AK3624" s="60" t="str">
        <f>+IF(Tabla1[[#This Row],[REQUEST_TY]]="SR MANTENIMIENTO CORRECTIVO", "EMERGENCIA", "OTROS")</f>
        <v>EMERGENCIA</v>
      </c>
      <c r="AL3624" s="6" t="str">
        <f>+_xlfn.IFS(Tabla1[[#This Row],[Veces obj]]&lt;=1,"0-1",Tabla1[[#This Row],[Veces obj]]&lt;=2,"1-2",Tabla1[[#This Row],[Veces obj]]&lt;=3,"2-3",TRUE,"&gt;3")</f>
        <v>0-1</v>
      </c>
      <c r="AM3624" s="60" t="str">
        <f>+_xlfn.IFS(MONTH(Tabla1[[#This Row],[MES]])&lt;=3,"Q1",MONTH(Tabla1[[#This Row],[MES]])&lt;=6,"Q2",MONTH(Tabla1[[#This Row],[MES]])&lt;=9,"Q3",TRUE,"Q4")</f>
        <v>Q2</v>
      </c>
      <c r="AN3624" s="15" t="str">
        <f>+IFERROR(VLOOKUP(Tabla1[[#This Row],[CUENTA]],CTAS[],2,0),"OTROS")</f>
        <v>OTROS</v>
      </c>
      <c r="AP3624" s="15" t="str">
        <f>+IFERROR(VLOOKUP(Tabla1[[#This Row],[EMPLEADO]],IS[],3,0),"OTROS")</f>
        <v>OTROS</v>
      </c>
      <c r="AQ3624" s="15" t="str">
        <f>+IFERROR(VLOOKUP(Tabla1[[#This Row],[EMPLEADO]],IS[[NÓMINA]:[INGENIERO]],2,0),"OTROS")</f>
        <v>OTROS</v>
      </c>
    </row>
    <row r="3625" spans="1:43" x14ac:dyDescent="0.25">
      <c r="A3625" s="28" t="s">
        <v>10019</v>
      </c>
      <c r="B3625" s="29">
        <v>1</v>
      </c>
      <c r="C3625" s="29" t="s">
        <v>10820</v>
      </c>
      <c r="D3625" s="30" t="s">
        <v>38</v>
      </c>
      <c r="E3625" s="31" t="s">
        <v>113</v>
      </c>
      <c r="F3625" s="31" t="s">
        <v>10821</v>
      </c>
      <c r="G3625" s="88" t="s">
        <v>6983</v>
      </c>
      <c r="H3625" s="29" t="s">
        <v>592</v>
      </c>
      <c r="I3625" s="32" t="s">
        <v>43</v>
      </c>
      <c r="J3625" s="29" t="s">
        <v>8</v>
      </c>
      <c r="K3625" s="33" t="s">
        <v>125</v>
      </c>
      <c r="L3625" s="33" t="s">
        <v>6984</v>
      </c>
      <c r="M3625" s="29" t="s">
        <v>2365</v>
      </c>
      <c r="N3625" s="29">
        <v>0</v>
      </c>
      <c r="O3625" s="29" t="s">
        <v>47</v>
      </c>
      <c r="P3625" s="33">
        <v>46</v>
      </c>
      <c r="Q3625" s="33" t="s">
        <v>82</v>
      </c>
      <c r="R3625" s="80" t="s">
        <v>49</v>
      </c>
      <c r="S3625" s="81" t="s">
        <v>50</v>
      </c>
      <c r="T3625" s="81" t="s">
        <v>208</v>
      </c>
      <c r="U3625" s="82" t="s">
        <v>120</v>
      </c>
      <c r="V3625" s="83">
        <v>0.8</v>
      </c>
      <c r="W3625" s="89">
        <v>572.00000000000011</v>
      </c>
      <c r="X3625" s="85">
        <v>1</v>
      </c>
      <c r="Y3625" s="86">
        <v>1.75</v>
      </c>
      <c r="Z3625" s="82">
        <v>9</v>
      </c>
      <c r="AA3625" s="87">
        <v>0.19444444444444445</v>
      </c>
      <c r="AB3625" s="83">
        <v>0</v>
      </c>
      <c r="AC3625" s="89">
        <v>0</v>
      </c>
      <c r="AD3625" s="90">
        <v>43565</v>
      </c>
      <c r="AE3625" s="90">
        <v>43565</v>
      </c>
      <c r="AF3625" s="82">
        <v>0</v>
      </c>
      <c r="AG3625" s="84" t="s">
        <v>53</v>
      </c>
      <c r="AH3625" s="83">
        <v>0</v>
      </c>
      <c r="AI3625" s="89">
        <v>0</v>
      </c>
      <c r="AJ3625" s="89">
        <v>0</v>
      </c>
      <c r="AK3625" s="60" t="str">
        <f>+IF(Tabla1[[#This Row],[REQUEST_TY]]="SR MANTENIMIENTO CORRECTIVO", "EMERGENCIA", "OTROS")</f>
        <v>EMERGENCIA</v>
      </c>
      <c r="AL3625" s="6" t="str">
        <f>+_xlfn.IFS(Tabla1[[#This Row],[Veces obj]]&lt;=1,"0-1",Tabla1[[#This Row],[Veces obj]]&lt;=2,"1-2",Tabla1[[#This Row],[Veces obj]]&lt;=3,"2-3",TRUE,"&gt;3")</f>
        <v>0-1</v>
      </c>
      <c r="AM3625" s="60" t="str">
        <f>+_xlfn.IFS(MONTH(Tabla1[[#This Row],[MES]])&lt;=3,"Q1",MONTH(Tabla1[[#This Row],[MES]])&lt;=6,"Q2",MONTH(Tabla1[[#This Row],[MES]])&lt;=9,"Q3",TRUE,"Q4")</f>
        <v>Q2</v>
      </c>
      <c r="AN3625" s="15" t="str">
        <f>+IFERROR(VLOOKUP(Tabla1[[#This Row],[CUENTA]],CTAS[],2,0),"OTROS")</f>
        <v>OTROS</v>
      </c>
      <c r="AP3625" s="15" t="str">
        <f>+IFERROR(VLOOKUP(Tabla1[[#This Row],[EMPLEADO]],IS[],3,0),"OTROS")</f>
        <v>CHIHUAHUA</v>
      </c>
      <c r="AQ3625" s="15" t="str">
        <f>+IFERROR(VLOOKUP(Tabla1[[#This Row],[EMPLEADO]],IS[[NÓMINA]:[INGENIERO]],2,0),"OTROS")</f>
        <v>VICTOR MENDEZ</v>
      </c>
    </row>
    <row r="3626" spans="1:43" x14ac:dyDescent="0.25">
      <c r="A3626" s="28" t="s">
        <v>10019</v>
      </c>
      <c r="B3626" s="29">
        <v>1</v>
      </c>
      <c r="C3626" s="29" t="s">
        <v>10822</v>
      </c>
      <c r="D3626" s="30" t="s">
        <v>38</v>
      </c>
      <c r="E3626" s="31" t="s">
        <v>39</v>
      </c>
      <c r="F3626" s="31" t="s">
        <v>10823</v>
      </c>
      <c r="G3626" s="88" t="s">
        <v>10824</v>
      </c>
      <c r="H3626" s="29" t="s">
        <v>471</v>
      </c>
      <c r="I3626" s="32" t="s">
        <v>43</v>
      </c>
      <c r="J3626" s="29" t="s">
        <v>8</v>
      </c>
      <c r="K3626" s="33" t="s">
        <v>2028</v>
      </c>
      <c r="L3626" s="33" t="s">
        <v>8272</v>
      </c>
      <c r="M3626" s="29" t="s">
        <v>131</v>
      </c>
      <c r="N3626" s="29">
        <v>0</v>
      </c>
      <c r="O3626" s="29" t="s">
        <v>47</v>
      </c>
      <c r="P3626" s="33">
        <v>153</v>
      </c>
      <c r="Q3626" s="33" t="s">
        <v>48</v>
      </c>
      <c r="R3626" s="80" t="s">
        <v>49</v>
      </c>
      <c r="S3626" s="81" t="s">
        <v>50</v>
      </c>
      <c r="T3626" s="81" t="s">
        <v>51</v>
      </c>
      <c r="U3626" s="82" t="s">
        <v>52</v>
      </c>
      <c r="V3626" s="83">
        <v>1.05</v>
      </c>
      <c r="W3626" s="89">
        <v>750.75000000000011</v>
      </c>
      <c r="X3626" s="85">
        <v>1</v>
      </c>
      <c r="Y3626" s="86">
        <v>1.69</v>
      </c>
      <c r="Z3626" s="82">
        <v>5</v>
      </c>
      <c r="AA3626" s="87">
        <v>0.33799999999999997</v>
      </c>
      <c r="AB3626" s="83">
        <v>0</v>
      </c>
      <c r="AC3626" s="89">
        <v>0</v>
      </c>
      <c r="AD3626" s="90">
        <v>43565</v>
      </c>
      <c r="AE3626" s="90">
        <v>43565</v>
      </c>
      <c r="AF3626" s="82">
        <v>0</v>
      </c>
      <c r="AG3626" s="84" t="s">
        <v>53</v>
      </c>
      <c r="AH3626" s="83">
        <v>0</v>
      </c>
      <c r="AI3626" s="89">
        <v>0</v>
      </c>
      <c r="AJ3626" s="89">
        <v>0</v>
      </c>
      <c r="AK3626" s="60" t="str">
        <f>+IF(Tabla1[[#This Row],[REQUEST_TY]]="SR MANTENIMIENTO CORRECTIVO", "EMERGENCIA", "OTROS")</f>
        <v>EMERGENCIA</v>
      </c>
      <c r="AL3626" s="6" t="str">
        <f>+_xlfn.IFS(Tabla1[[#This Row],[Veces obj]]&lt;=1,"0-1",Tabla1[[#This Row],[Veces obj]]&lt;=2,"1-2",Tabla1[[#This Row],[Veces obj]]&lt;=3,"2-3",TRUE,"&gt;3")</f>
        <v>0-1</v>
      </c>
      <c r="AM3626" s="60" t="str">
        <f>+_xlfn.IFS(MONTH(Tabla1[[#This Row],[MES]])&lt;=3,"Q1",MONTH(Tabla1[[#This Row],[MES]])&lt;=6,"Q2",MONTH(Tabla1[[#This Row],[MES]])&lt;=9,"Q3",TRUE,"Q4")</f>
        <v>Q2</v>
      </c>
      <c r="AN3626" s="15" t="str">
        <f>+IFERROR(VLOOKUP(Tabla1[[#This Row],[CUENTA]],CTAS[],2,0),"OTROS")</f>
        <v>OTROS</v>
      </c>
      <c r="AP3626" s="15" t="str">
        <f>+IFERROR(VLOOKUP(Tabla1[[#This Row],[EMPLEADO]],IS[],3,0),"OTROS")</f>
        <v>OTROS</v>
      </c>
      <c r="AQ3626" s="15" t="str">
        <f>+IFERROR(VLOOKUP(Tabla1[[#This Row],[EMPLEADO]],IS[[NÓMINA]:[INGENIERO]],2,0),"OTROS")</f>
        <v>OTROS</v>
      </c>
    </row>
    <row r="3627" spans="1:43" x14ac:dyDescent="0.25">
      <c r="A3627" s="28" t="s">
        <v>10019</v>
      </c>
      <c r="B3627" s="29">
        <v>1</v>
      </c>
      <c r="C3627" s="29" t="s">
        <v>10825</v>
      </c>
      <c r="D3627" s="30" t="s">
        <v>38</v>
      </c>
      <c r="E3627" s="31" t="s">
        <v>133</v>
      </c>
      <c r="F3627" s="31" t="s">
        <v>10826</v>
      </c>
      <c r="G3627" s="88" t="s">
        <v>4432</v>
      </c>
      <c r="H3627" s="29" t="s">
        <v>1063</v>
      </c>
      <c r="I3627" s="32" t="s">
        <v>43</v>
      </c>
      <c r="J3627" s="29" t="s">
        <v>8</v>
      </c>
      <c r="K3627" s="33" t="s">
        <v>59</v>
      </c>
      <c r="L3627" s="33" t="s">
        <v>4230</v>
      </c>
      <c r="M3627" s="29" t="s">
        <v>1264</v>
      </c>
      <c r="N3627" s="29">
        <v>0</v>
      </c>
      <c r="O3627" s="29" t="s">
        <v>47</v>
      </c>
      <c r="P3627" s="33">
        <v>17</v>
      </c>
      <c r="Q3627" s="33" t="s">
        <v>62</v>
      </c>
      <c r="R3627" s="80" t="s">
        <v>138</v>
      </c>
      <c r="S3627" s="81" t="s">
        <v>139</v>
      </c>
      <c r="T3627" s="81" t="s">
        <v>51</v>
      </c>
      <c r="U3627" s="82" t="s">
        <v>262</v>
      </c>
      <c r="V3627" s="83">
        <v>1.05</v>
      </c>
      <c r="W3627" s="89">
        <v>1651.6500000000003</v>
      </c>
      <c r="X3627" s="85">
        <v>1</v>
      </c>
      <c r="Y3627" s="86">
        <v>1.52</v>
      </c>
      <c r="Z3627" s="82">
        <v>4</v>
      </c>
      <c r="AA3627" s="87">
        <v>0.38</v>
      </c>
      <c r="AB3627" s="83">
        <v>0</v>
      </c>
      <c r="AC3627" s="89">
        <v>0</v>
      </c>
      <c r="AD3627" s="90">
        <v>43565</v>
      </c>
      <c r="AE3627" s="90">
        <v>43565</v>
      </c>
      <c r="AF3627" s="82">
        <v>0</v>
      </c>
      <c r="AG3627" s="84" t="s">
        <v>53</v>
      </c>
      <c r="AH3627" s="83">
        <v>0</v>
      </c>
      <c r="AI3627" s="89">
        <v>0</v>
      </c>
      <c r="AJ3627" s="89">
        <v>0</v>
      </c>
      <c r="AK3627" s="60" t="str">
        <f>+IF(Tabla1[[#This Row],[REQUEST_TY]]="SR MANTENIMIENTO CORRECTIVO", "EMERGENCIA", "OTROS")</f>
        <v>EMERGENCIA</v>
      </c>
      <c r="AL3627" s="6" t="str">
        <f>+_xlfn.IFS(Tabla1[[#This Row],[Veces obj]]&lt;=1,"0-1",Tabla1[[#This Row],[Veces obj]]&lt;=2,"1-2",Tabla1[[#This Row],[Veces obj]]&lt;=3,"2-3",TRUE,"&gt;3")</f>
        <v>0-1</v>
      </c>
      <c r="AM3627" s="60" t="str">
        <f>+_xlfn.IFS(MONTH(Tabla1[[#This Row],[MES]])&lt;=3,"Q1",MONTH(Tabla1[[#This Row],[MES]])&lt;=6,"Q2",MONTH(Tabla1[[#This Row],[MES]])&lt;=9,"Q3",TRUE,"Q4")</f>
        <v>Q2</v>
      </c>
      <c r="AN3627" s="15" t="str">
        <f>+IFERROR(VLOOKUP(Tabla1[[#This Row],[CUENTA]],CTAS[],2,0),"OTROS")</f>
        <v>OTROS</v>
      </c>
      <c r="AP3627" s="15" t="str">
        <f>+IFERROR(VLOOKUP(Tabla1[[#This Row],[EMPLEADO]],IS[],3,0),"OTROS")</f>
        <v>OTROS</v>
      </c>
      <c r="AQ3627" s="15" t="str">
        <f>+IFERROR(VLOOKUP(Tabla1[[#This Row],[EMPLEADO]],IS[[NÓMINA]:[INGENIERO]],2,0),"OTROS")</f>
        <v>OTROS</v>
      </c>
    </row>
    <row r="3628" spans="1:43" x14ac:dyDescent="0.25">
      <c r="A3628" s="28" t="s">
        <v>10019</v>
      </c>
      <c r="B3628" s="29">
        <v>1</v>
      </c>
      <c r="C3628" s="29" t="s">
        <v>10827</v>
      </c>
      <c r="D3628" s="30" t="s">
        <v>38</v>
      </c>
      <c r="E3628" s="31" t="s">
        <v>89</v>
      </c>
      <c r="F3628" s="31" t="s">
        <v>10828</v>
      </c>
      <c r="G3628" s="88" t="s">
        <v>10829</v>
      </c>
      <c r="H3628" s="29" t="s">
        <v>297</v>
      </c>
      <c r="I3628" s="32" t="s">
        <v>43</v>
      </c>
      <c r="J3628" s="29" t="s">
        <v>8</v>
      </c>
      <c r="K3628" s="33" t="s">
        <v>92</v>
      </c>
      <c r="L3628" s="33" t="s">
        <v>93</v>
      </c>
      <c r="M3628" s="29" t="s">
        <v>94</v>
      </c>
      <c r="N3628" s="29">
        <v>1</v>
      </c>
      <c r="O3628" s="29" t="s">
        <v>47</v>
      </c>
      <c r="P3628" s="33">
        <v>146</v>
      </c>
      <c r="Q3628" s="33" t="s">
        <v>48</v>
      </c>
      <c r="R3628" s="80" t="s">
        <v>95</v>
      </c>
      <c r="S3628" s="81" t="s">
        <v>64</v>
      </c>
      <c r="T3628" s="81" t="s">
        <v>51</v>
      </c>
      <c r="U3628" s="82" t="s">
        <v>96</v>
      </c>
      <c r="V3628" s="83">
        <v>1.1000000000000001</v>
      </c>
      <c r="W3628" s="89">
        <v>0</v>
      </c>
      <c r="X3628" s="85">
        <v>1</v>
      </c>
      <c r="Y3628" s="86">
        <v>0</v>
      </c>
      <c r="Z3628" s="82">
        <v>5</v>
      </c>
      <c r="AA3628" s="87">
        <v>0</v>
      </c>
      <c r="AB3628" s="83">
        <v>0</v>
      </c>
      <c r="AC3628" s="89">
        <v>0</v>
      </c>
      <c r="AD3628" s="90">
        <v>43565</v>
      </c>
      <c r="AE3628" s="90">
        <v>43565</v>
      </c>
      <c r="AF3628" s="82">
        <v>0</v>
      </c>
      <c r="AG3628" s="84" t="s">
        <v>53</v>
      </c>
      <c r="AH3628" s="83">
        <v>0</v>
      </c>
      <c r="AI3628" s="89">
        <v>0</v>
      </c>
      <c r="AJ3628" s="89">
        <v>0</v>
      </c>
      <c r="AK3628" s="60" t="str">
        <f>+IF(Tabla1[[#This Row],[REQUEST_TY]]="SR MANTENIMIENTO CORRECTIVO", "EMERGENCIA", "OTROS")</f>
        <v>EMERGENCIA</v>
      </c>
      <c r="AL3628" s="6" t="str">
        <f>+_xlfn.IFS(Tabla1[[#This Row],[Veces obj]]&lt;=1,"0-1",Tabla1[[#This Row],[Veces obj]]&lt;=2,"1-2",Tabla1[[#This Row],[Veces obj]]&lt;=3,"2-3",TRUE,"&gt;3")</f>
        <v>0-1</v>
      </c>
      <c r="AM3628" s="60" t="str">
        <f>+_xlfn.IFS(MONTH(Tabla1[[#This Row],[MES]])&lt;=3,"Q1",MONTH(Tabla1[[#This Row],[MES]])&lt;=6,"Q2",MONTH(Tabla1[[#This Row],[MES]])&lt;=9,"Q3",TRUE,"Q4")</f>
        <v>Q2</v>
      </c>
      <c r="AN3628" s="15" t="str">
        <f>+IFERROR(VLOOKUP(Tabla1[[#This Row],[CUENTA]],CTAS[],2,0),"OTROS")</f>
        <v>OTROS</v>
      </c>
      <c r="AP3628" s="15" t="str">
        <f>+IFERROR(VLOOKUP(Tabla1[[#This Row],[EMPLEADO]],IS[],3,0),"OTROS")</f>
        <v>JUAREZ</v>
      </c>
      <c r="AQ3628" s="15" t="str">
        <f>+IFERROR(VLOOKUP(Tabla1[[#This Row],[EMPLEADO]],IS[[NÓMINA]:[INGENIERO]],2,0),"OTROS")</f>
        <v>ALFREDO TORRES</v>
      </c>
    </row>
    <row r="3629" spans="1:43" x14ac:dyDescent="0.25">
      <c r="A3629" s="28" t="s">
        <v>10019</v>
      </c>
      <c r="B3629" s="29">
        <v>1</v>
      </c>
      <c r="C3629" s="29" t="s">
        <v>10830</v>
      </c>
      <c r="D3629" s="30" t="s">
        <v>38</v>
      </c>
      <c r="E3629" s="31" t="s">
        <v>583</v>
      </c>
      <c r="F3629" s="31" t="s">
        <v>10831</v>
      </c>
      <c r="G3629" s="88" t="s">
        <v>8109</v>
      </c>
      <c r="H3629" s="29" t="s">
        <v>574</v>
      </c>
      <c r="I3629" s="32" t="s">
        <v>43</v>
      </c>
      <c r="J3629" s="29" t="s">
        <v>8</v>
      </c>
      <c r="K3629" s="33" t="s">
        <v>1969</v>
      </c>
      <c r="L3629" s="33" t="s">
        <v>8110</v>
      </c>
      <c r="M3629" s="29" t="s">
        <v>1761</v>
      </c>
      <c r="N3629" s="29">
        <v>0</v>
      </c>
      <c r="O3629" s="29" t="s">
        <v>47</v>
      </c>
      <c r="P3629" s="33">
        <v>5</v>
      </c>
      <c r="Q3629" s="33" t="s">
        <v>207</v>
      </c>
      <c r="R3629" s="80" t="s">
        <v>95</v>
      </c>
      <c r="S3629" s="81" t="s">
        <v>64</v>
      </c>
      <c r="T3629" s="81" t="s">
        <v>51</v>
      </c>
      <c r="U3629" s="82" t="s">
        <v>209</v>
      </c>
      <c r="V3629" s="83">
        <v>0</v>
      </c>
      <c r="W3629" s="89">
        <v>0</v>
      </c>
      <c r="X3629" s="85">
        <v>1</v>
      </c>
      <c r="Y3629" s="86">
        <v>7.57</v>
      </c>
      <c r="Z3629" s="82">
        <v>5</v>
      </c>
      <c r="AA3629" s="87">
        <v>1.514</v>
      </c>
      <c r="AB3629" s="83">
        <v>0.1285</v>
      </c>
      <c r="AC3629" s="89">
        <v>-175.4025</v>
      </c>
      <c r="AD3629" s="90">
        <v>43565</v>
      </c>
      <c r="AE3629" s="90">
        <v>43565</v>
      </c>
      <c r="AF3629" s="82">
        <v>0</v>
      </c>
      <c r="AG3629" s="84" t="s">
        <v>53</v>
      </c>
      <c r="AH3629" s="83">
        <v>0</v>
      </c>
      <c r="AI3629" s="89">
        <v>0</v>
      </c>
      <c r="AJ3629" s="89">
        <v>0</v>
      </c>
      <c r="AK3629" s="60" t="str">
        <f>+IF(Tabla1[[#This Row],[REQUEST_TY]]="SR MANTENIMIENTO CORRECTIVO", "EMERGENCIA", "OTROS")</f>
        <v>EMERGENCIA</v>
      </c>
      <c r="AL3629" s="6" t="str">
        <f>+_xlfn.IFS(Tabla1[[#This Row],[Veces obj]]&lt;=1,"0-1",Tabla1[[#This Row],[Veces obj]]&lt;=2,"1-2",Tabla1[[#This Row],[Veces obj]]&lt;=3,"2-3",TRUE,"&gt;3")</f>
        <v>1-2</v>
      </c>
      <c r="AM3629" s="60" t="str">
        <f>+_xlfn.IFS(MONTH(Tabla1[[#This Row],[MES]])&lt;=3,"Q1",MONTH(Tabla1[[#This Row],[MES]])&lt;=6,"Q2",MONTH(Tabla1[[#This Row],[MES]])&lt;=9,"Q3",TRUE,"Q4")</f>
        <v>Q2</v>
      </c>
      <c r="AN3629" s="15" t="str">
        <f>+IFERROR(VLOOKUP(Tabla1[[#This Row],[CUENTA]],CTAS[],2,0),"OTROS")</f>
        <v>OTROS</v>
      </c>
      <c r="AP3629" s="15" t="str">
        <f>+IFERROR(VLOOKUP(Tabla1[[#This Row],[EMPLEADO]],IS[],3,0),"OTROS")</f>
        <v>OTROS</v>
      </c>
      <c r="AQ3629" s="15" t="str">
        <f>+IFERROR(VLOOKUP(Tabla1[[#This Row],[EMPLEADO]],IS[[NÓMINA]:[INGENIERO]],2,0),"OTROS")</f>
        <v>OTROS</v>
      </c>
    </row>
    <row r="3630" spans="1:43" x14ac:dyDescent="0.25">
      <c r="A3630" s="28" t="s">
        <v>10019</v>
      </c>
      <c r="B3630" s="29">
        <v>1</v>
      </c>
      <c r="C3630" s="29" t="s">
        <v>10832</v>
      </c>
      <c r="D3630" s="30" t="s">
        <v>38</v>
      </c>
      <c r="E3630" s="31" t="s">
        <v>55</v>
      </c>
      <c r="F3630" s="31" t="s">
        <v>10833</v>
      </c>
      <c r="G3630" s="88" t="s">
        <v>10834</v>
      </c>
      <c r="H3630" s="29" t="s">
        <v>8581</v>
      </c>
      <c r="I3630" s="32" t="s">
        <v>43</v>
      </c>
      <c r="J3630" s="29" t="s">
        <v>8</v>
      </c>
      <c r="K3630" s="33" t="s">
        <v>59</v>
      </c>
      <c r="L3630" s="33" t="s">
        <v>10835</v>
      </c>
      <c r="M3630" s="29" t="s">
        <v>256</v>
      </c>
      <c r="N3630" s="29">
        <v>0</v>
      </c>
      <c r="O3630" s="29" t="s">
        <v>47</v>
      </c>
      <c r="P3630" s="33">
        <v>142</v>
      </c>
      <c r="Q3630" s="33" t="s">
        <v>48</v>
      </c>
      <c r="R3630" s="80" t="s">
        <v>63</v>
      </c>
      <c r="S3630" s="81" t="s">
        <v>64</v>
      </c>
      <c r="T3630" s="81" t="s">
        <v>51</v>
      </c>
      <c r="U3630" s="82" t="s">
        <v>96</v>
      </c>
      <c r="V3630" s="83">
        <v>1.1000000000000001</v>
      </c>
      <c r="W3630" s="89">
        <v>1501.5000000000002</v>
      </c>
      <c r="X3630" s="85">
        <v>1</v>
      </c>
      <c r="Y3630" s="86">
        <v>0.17</v>
      </c>
      <c r="Z3630" s="82">
        <v>5</v>
      </c>
      <c r="AA3630" s="87">
        <v>3.4000000000000002E-2</v>
      </c>
      <c r="AB3630" s="83">
        <v>0</v>
      </c>
      <c r="AC3630" s="89">
        <v>0</v>
      </c>
      <c r="AD3630" s="90">
        <v>43564</v>
      </c>
      <c r="AE3630" s="90">
        <v>43565</v>
      </c>
      <c r="AF3630" s="82">
        <v>1</v>
      </c>
      <c r="AG3630" s="84" t="s">
        <v>53</v>
      </c>
      <c r="AH3630" s="83">
        <v>0</v>
      </c>
      <c r="AI3630" s="89">
        <v>0</v>
      </c>
      <c r="AJ3630" s="89">
        <v>0</v>
      </c>
      <c r="AK3630" s="60" t="str">
        <f>+IF(Tabla1[[#This Row],[REQUEST_TY]]="SR MANTENIMIENTO CORRECTIVO", "EMERGENCIA", "OTROS")</f>
        <v>EMERGENCIA</v>
      </c>
      <c r="AL3630" s="6" t="str">
        <f>+_xlfn.IFS(Tabla1[[#This Row],[Veces obj]]&lt;=1,"0-1",Tabla1[[#This Row],[Veces obj]]&lt;=2,"1-2",Tabla1[[#This Row],[Veces obj]]&lt;=3,"2-3",TRUE,"&gt;3")</f>
        <v>0-1</v>
      </c>
      <c r="AM3630" s="60" t="str">
        <f>+_xlfn.IFS(MONTH(Tabla1[[#This Row],[MES]])&lt;=3,"Q1",MONTH(Tabla1[[#This Row],[MES]])&lt;=6,"Q2",MONTH(Tabla1[[#This Row],[MES]])&lt;=9,"Q3",TRUE,"Q4")</f>
        <v>Q2</v>
      </c>
      <c r="AN3630" s="15" t="str">
        <f>+IFERROR(VLOOKUP(Tabla1[[#This Row],[CUENTA]],CTAS[],2,0),"OTROS")</f>
        <v>OTROS</v>
      </c>
      <c r="AP3630" s="15" t="str">
        <f>+IFERROR(VLOOKUP(Tabla1[[#This Row],[EMPLEADO]],IS[],3,0),"OTROS")</f>
        <v>OTROS</v>
      </c>
      <c r="AQ3630" s="15" t="str">
        <f>+IFERROR(VLOOKUP(Tabla1[[#This Row],[EMPLEADO]],IS[[NÓMINA]:[INGENIERO]],2,0),"OTROS")</f>
        <v>OTROS</v>
      </c>
    </row>
    <row r="3631" spans="1:43" x14ac:dyDescent="0.25">
      <c r="A3631" s="28" t="s">
        <v>10019</v>
      </c>
      <c r="B3631" s="29">
        <v>1</v>
      </c>
      <c r="C3631" s="29" t="s">
        <v>10836</v>
      </c>
      <c r="D3631" s="30" t="s">
        <v>38</v>
      </c>
      <c r="E3631" s="31" t="s">
        <v>39</v>
      </c>
      <c r="F3631" s="31" t="s">
        <v>10837</v>
      </c>
      <c r="G3631" s="88" t="s">
        <v>10838</v>
      </c>
      <c r="H3631" s="29" t="s">
        <v>592</v>
      </c>
      <c r="I3631" s="32" t="s">
        <v>43</v>
      </c>
      <c r="J3631" s="29" t="s">
        <v>8</v>
      </c>
      <c r="K3631" s="33" t="s">
        <v>117</v>
      </c>
      <c r="L3631" s="33" t="s">
        <v>10839</v>
      </c>
      <c r="M3631" s="29" t="s">
        <v>2365</v>
      </c>
      <c r="N3631" s="29">
        <v>0</v>
      </c>
      <c r="O3631" s="29" t="s">
        <v>47</v>
      </c>
      <c r="P3631" s="33">
        <v>564</v>
      </c>
      <c r="Q3631" s="33" t="s">
        <v>48</v>
      </c>
      <c r="R3631" s="80" t="s">
        <v>49</v>
      </c>
      <c r="S3631" s="81" t="s">
        <v>50</v>
      </c>
      <c r="T3631" s="81" t="s">
        <v>208</v>
      </c>
      <c r="U3631" s="82" t="s">
        <v>52</v>
      </c>
      <c r="V3631" s="83">
        <v>1.05</v>
      </c>
      <c r="W3631" s="89">
        <v>750.75000000000011</v>
      </c>
      <c r="X3631" s="85">
        <v>1</v>
      </c>
      <c r="Y3631" s="86">
        <v>3.67</v>
      </c>
      <c r="Z3631" s="82">
        <v>9</v>
      </c>
      <c r="AA3631" s="87">
        <v>0.40777777777777779</v>
      </c>
      <c r="AB3631" s="83">
        <v>0</v>
      </c>
      <c r="AC3631" s="89">
        <v>0</v>
      </c>
      <c r="AD3631" s="90">
        <v>43565</v>
      </c>
      <c r="AE3631" s="90">
        <v>43565</v>
      </c>
      <c r="AF3631" s="82">
        <v>0</v>
      </c>
      <c r="AG3631" s="84" t="s">
        <v>53</v>
      </c>
      <c r="AH3631" s="83">
        <v>0</v>
      </c>
      <c r="AI3631" s="89">
        <v>0</v>
      </c>
      <c r="AJ3631" s="89">
        <v>0</v>
      </c>
      <c r="AK3631" s="60" t="str">
        <f>+IF(Tabla1[[#This Row],[REQUEST_TY]]="SR MANTENIMIENTO CORRECTIVO", "EMERGENCIA", "OTROS")</f>
        <v>EMERGENCIA</v>
      </c>
      <c r="AL3631" s="6" t="str">
        <f>+_xlfn.IFS(Tabla1[[#This Row],[Veces obj]]&lt;=1,"0-1",Tabla1[[#This Row],[Veces obj]]&lt;=2,"1-2",Tabla1[[#This Row],[Veces obj]]&lt;=3,"2-3",TRUE,"&gt;3")</f>
        <v>0-1</v>
      </c>
      <c r="AM3631" s="60" t="str">
        <f>+_xlfn.IFS(MONTH(Tabla1[[#This Row],[MES]])&lt;=3,"Q1",MONTH(Tabla1[[#This Row],[MES]])&lt;=6,"Q2",MONTH(Tabla1[[#This Row],[MES]])&lt;=9,"Q3",TRUE,"Q4")</f>
        <v>Q2</v>
      </c>
      <c r="AN3631" s="15" t="str">
        <f>+IFERROR(VLOOKUP(Tabla1[[#This Row],[CUENTA]],CTAS[],2,0),"OTROS")</f>
        <v>OTROS</v>
      </c>
      <c r="AP3631" s="15" t="str">
        <f>+IFERROR(VLOOKUP(Tabla1[[#This Row],[EMPLEADO]],IS[],3,0),"OTROS")</f>
        <v>CHIHUAHUA</v>
      </c>
      <c r="AQ3631" s="15" t="str">
        <f>+IFERROR(VLOOKUP(Tabla1[[#This Row],[EMPLEADO]],IS[[NÓMINA]:[INGENIERO]],2,0),"OTROS")</f>
        <v>VICTOR MENDEZ</v>
      </c>
    </row>
    <row r="3632" spans="1:43" x14ac:dyDescent="0.25">
      <c r="A3632" s="28" t="s">
        <v>10019</v>
      </c>
      <c r="B3632" s="29">
        <v>1</v>
      </c>
      <c r="C3632" s="29" t="s">
        <v>10840</v>
      </c>
      <c r="D3632" s="30" t="s">
        <v>3346</v>
      </c>
      <c r="E3632" s="31" t="s">
        <v>320</v>
      </c>
      <c r="F3632" s="31" t="s">
        <v>10841</v>
      </c>
      <c r="G3632" s="88" t="s">
        <v>10842</v>
      </c>
      <c r="H3632" s="29" t="s">
        <v>8227</v>
      </c>
      <c r="I3632" s="32" t="s">
        <v>43</v>
      </c>
      <c r="J3632" s="29" t="s">
        <v>8</v>
      </c>
      <c r="K3632" s="33" t="s">
        <v>528</v>
      </c>
      <c r="L3632" s="33" t="s">
        <v>8228</v>
      </c>
      <c r="M3632" s="29" t="s">
        <v>8229</v>
      </c>
      <c r="N3632" s="29">
        <v>1</v>
      </c>
      <c r="O3632" s="29" t="s">
        <v>47</v>
      </c>
      <c r="P3632" s="33" t="s">
        <v>822</v>
      </c>
      <c r="Q3632" s="33" t="s">
        <v>48</v>
      </c>
      <c r="R3632" s="80" t="s">
        <v>49</v>
      </c>
      <c r="S3632" s="81" t="s">
        <v>50</v>
      </c>
      <c r="T3632" s="81" t="s">
        <v>208</v>
      </c>
      <c r="U3632" s="82" t="s">
        <v>52</v>
      </c>
      <c r="V3632" s="83">
        <v>1</v>
      </c>
      <c r="W3632" s="89">
        <v>0</v>
      </c>
      <c r="X3632" s="85">
        <v>0</v>
      </c>
      <c r="Y3632" s="86">
        <v>9</v>
      </c>
      <c r="Z3632" s="82">
        <v>9</v>
      </c>
      <c r="AA3632" s="87">
        <v>1</v>
      </c>
      <c r="AB3632" s="83">
        <v>0</v>
      </c>
      <c r="AC3632" s="89">
        <v>0</v>
      </c>
      <c r="AD3632" s="90">
        <v>43564</v>
      </c>
      <c r="AE3632" s="90">
        <v>43565</v>
      </c>
      <c r="AF3632" s="82">
        <v>1</v>
      </c>
      <c r="AG3632" s="84" t="s">
        <v>53</v>
      </c>
      <c r="AH3632" s="83">
        <v>0</v>
      </c>
      <c r="AI3632" s="89">
        <v>0</v>
      </c>
      <c r="AJ3632" s="89">
        <v>0</v>
      </c>
      <c r="AK3632" s="60" t="str">
        <f>+IF(Tabla1[[#This Row],[REQUEST_TY]]="SR MANTENIMIENTO CORRECTIVO", "EMERGENCIA", "OTROS")</f>
        <v>OTROS</v>
      </c>
      <c r="AL3632" s="6" t="str">
        <f>+_xlfn.IFS(Tabla1[[#This Row],[Veces obj]]&lt;=1,"0-1",Tabla1[[#This Row],[Veces obj]]&lt;=2,"1-2",Tabla1[[#This Row],[Veces obj]]&lt;=3,"2-3",TRUE,"&gt;3")</f>
        <v>0-1</v>
      </c>
      <c r="AM3632" s="60" t="str">
        <f>+_xlfn.IFS(MONTH(Tabla1[[#This Row],[MES]])&lt;=3,"Q1",MONTH(Tabla1[[#This Row],[MES]])&lt;=6,"Q2",MONTH(Tabla1[[#This Row],[MES]])&lt;=9,"Q3",TRUE,"Q4")</f>
        <v>Q2</v>
      </c>
      <c r="AN3632" s="15" t="str">
        <f>+IFERROR(VLOOKUP(Tabla1[[#This Row],[CUENTA]],CTAS[],2,0),"OTROS")</f>
        <v>OTROS</v>
      </c>
      <c r="AP3632" s="15" t="str">
        <f>+IFERROR(VLOOKUP(Tabla1[[#This Row],[EMPLEADO]],IS[],3,0),"OTROS")</f>
        <v>OTROS</v>
      </c>
      <c r="AQ3632" s="15" t="str">
        <f>+IFERROR(VLOOKUP(Tabla1[[#This Row],[EMPLEADO]],IS[[NÓMINA]:[INGENIERO]],2,0),"OTROS")</f>
        <v>OTROS</v>
      </c>
    </row>
    <row r="3633" spans="1:43" x14ac:dyDescent="0.25">
      <c r="A3633" s="28" t="s">
        <v>10019</v>
      </c>
      <c r="B3633" s="29">
        <v>1</v>
      </c>
      <c r="C3633" s="29" t="s">
        <v>10843</v>
      </c>
      <c r="D3633" s="30" t="s">
        <v>3346</v>
      </c>
      <c r="E3633" s="31" t="s">
        <v>320</v>
      </c>
      <c r="F3633" s="31" t="s">
        <v>10844</v>
      </c>
      <c r="G3633" s="88" t="s">
        <v>10845</v>
      </c>
      <c r="H3633" s="29" t="s">
        <v>8227</v>
      </c>
      <c r="I3633" s="32" t="s">
        <v>43</v>
      </c>
      <c r="J3633" s="29" t="s">
        <v>8</v>
      </c>
      <c r="K3633" s="33" t="s">
        <v>528</v>
      </c>
      <c r="L3633" s="33" t="s">
        <v>8228</v>
      </c>
      <c r="M3633" s="29" t="s">
        <v>8229</v>
      </c>
      <c r="N3633" s="29">
        <v>1</v>
      </c>
      <c r="O3633" s="29" t="s">
        <v>47</v>
      </c>
      <c r="P3633" s="33" t="s">
        <v>822</v>
      </c>
      <c r="Q3633" s="33" t="s">
        <v>48</v>
      </c>
      <c r="R3633" s="80" t="s">
        <v>49</v>
      </c>
      <c r="S3633" s="81" t="s">
        <v>50</v>
      </c>
      <c r="T3633" s="81" t="s">
        <v>208</v>
      </c>
      <c r="U3633" s="82" t="s">
        <v>52</v>
      </c>
      <c r="V3633" s="83">
        <v>1</v>
      </c>
      <c r="W3633" s="89">
        <v>0</v>
      </c>
      <c r="X3633" s="85">
        <v>0</v>
      </c>
      <c r="Y3633" s="86">
        <v>9</v>
      </c>
      <c r="Z3633" s="82">
        <v>9</v>
      </c>
      <c r="AA3633" s="87">
        <v>1</v>
      </c>
      <c r="AB3633" s="83">
        <v>0</v>
      </c>
      <c r="AC3633" s="89">
        <v>0</v>
      </c>
      <c r="AD3633" s="90">
        <v>43564</v>
      </c>
      <c r="AE3633" s="90">
        <v>43565</v>
      </c>
      <c r="AF3633" s="82">
        <v>1</v>
      </c>
      <c r="AG3633" s="84" t="s">
        <v>53</v>
      </c>
      <c r="AH3633" s="83">
        <v>0</v>
      </c>
      <c r="AI3633" s="89">
        <v>0</v>
      </c>
      <c r="AJ3633" s="89">
        <v>0</v>
      </c>
      <c r="AK3633" s="60" t="str">
        <f>+IF(Tabla1[[#This Row],[REQUEST_TY]]="SR MANTENIMIENTO CORRECTIVO", "EMERGENCIA", "OTROS")</f>
        <v>OTROS</v>
      </c>
      <c r="AL3633" s="6" t="str">
        <f>+_xlfn.IFS(Tabla1[[#This Row],[Veces obj]]&lt;=1,"0-1",Tabla1[[#This Row],[Veces obj]]&lt;=2,"1-2",Tabla1[[#This Row],[Veces obj]]&lt;=3,"2-3",TRUE,"&gt;3")</f>
        <v>0-1</v>
      </c>
      <c r="AM3633" s="60" t="str">
        <f>+_xlfn.IFS(MONTH(Tabla1[[#This Row],[MES]])&lt;=3,"Q1",MONTH(Tabla1[[#This Row],[MES]])&lt;=6,"Q2",MONTH(Tabla1[[#This Row],[MES]])&lt;=9,"Q3",TRUE,"Q4")</f>
        <v>Q2</v>
      </c>
      <c r="AN3633" s="15" t="str">
        <f>+IFERROR(VLOOKUP(Tabla1[[#This Row],[CUENTA]],CTAS[],2,0),"OTROS")</f>
        <v>OTROS</v>
      </c>
      <c r="AP3633" s="15" t="str">
        <f>+IFERROR(VLOOKUP(Tabla1[[#This Row],[EMPLEADO]],IS[],3,0),"OTROS")</f>
        <v>OTROS</v>
      </c>
      <c r="AQ3633" s="15" t="str">
        <f>+IFERROR(VLOOKUP(Tabla1[[#This Row],[EMPLEADO]],IS[[NÓMINA]:[INGENIERO]],2,0),"OTROS")</f>
        <v>OTROS</v>
      </c>
    </row>
    <row r="3634" spans="1:43" x14ac:dyDescent="0.25">
      <c r="A3634" s="28" t="s">
        <v>10019</v>
      </c>
      <c r="B3634" s="29">
        <v>1</v>
      </c>
      <c r="C3634" s="29" t="s">
        <v>10846</v>
      </c>
      <c r="D3634" s="30" t="s">
        <v>38</v>
      </c>
      <c r="E3634" s="31" t="s">
        <v>133</v>
      </c>
      <c r="F3634" s="31" t="s">
        <v>10847</v>
      </c>
      <c r="G3634" s="88" t="s">
        <v>4397</v>
      </c>
      <c r="H3634" s="29" t="s">
        <v>915</v>
      </c>
      <c r="I3634" s="32" t="s">
        <v>43</v>
      </c>
      <c r="J3634" s="29" t="s">
        <v>8</v>
      </c>
      <c r="K3634" s="33" t="s">
        <v>59</v>
      </c>
      <c r="L3634" s="33" t="s">
        <v>1070</v>
      </c>
      <c r="M3634" s="29" t="s">
        <v>1071</v>
      </c>
      <c r="N3634" s="29">
        <v>0</v>
      </c>
      <c r="O3634" s="29" t="s">
        <v>47</v>
      </c>
      <c r="P3634" s="33">
        <v>19</v>
      </c>
      <c r="Q3634" s="33" t="s">
        <v>62</v>
      </c>
      <c r="R3634" s="80" t="s">
        <v>138</v>
      </c>
      <c r="S3634" s="81" t="s">
        <v>139</v>
      </c>
      <c r="T3634" s="81" t="s">
        <v>51</v>
      </c>
      <c r="U3634" s="82" t="s">
        <v>262</v>
      </c>
      <c r="V3634" s="83">
        <v>1.05</v>
      </c>
      <c r="W3634" s="89">
        <v>1651.6500000000003</v>
      </c>
      <c r="X3634" s="85">
        <v>1</v>
      </c>
      <c r="Y3634" s="86">
        <v>2</v>
      </c>
      <c r="Z3634" s="82">
        <v>4</v>
      </c>
      <c r="AA3634" s="87">
        <v>0.5</v>
      </c>
      <c r="AB3634" s="83">
        <v>0</v>
      </c>
      <c r="AC3634" s="89">
        <v>0</v>
      </c>
      <c r="AD3634" s="90">
        <v>43565</v>
      </c>
      <c r="AE3634" s="90">
        <v>43565</v>
      </c>
      <c r="AF3634" s="82">
        <v>0</v>
      </c>
      <c r="AG3634" s="84" t="s">
        <v>53</v>
      </c>
      <c r="AH3634" s="83">
        <v>0</v>
      </c>
      <c r="AI3634" s="89">
        <v>0</v>
      </c>
      <c r="AJ3634" s="89">
        <v>0</v>
      </c>
      <c r="AK3634" s="60" t="str">
        <f>+IF(Tabla1[[#This Row],[REQUEST_TY]]="SR MANTENIMIENTO CORRECTIVO", "EMERGENCIA", "OTROS")</f>
        <v>EMERGENCIA</v>
      </c>
      <c r="AL3634" s="6" t="str">
        <f>+_xlfn.IFS(Tabla1[[#This Row],[Veces obj]]&lt;=1,"0-1",Tabla1[[#This Row],[Veces obj]]&lt;=2,"1-2",Tabla1[[#This Row],[Veces obj]]&lt;=3,"2-3",TRUE,"&gt;3")</f>
        <v>0-1</v>
      </c>
      <c r="AM3634" s="60" t="str">
        <f>+_xlfn.IFS(MONTH(Tabla1[[#This Row],[MES]])&lt;=3,"Q1",MONTH(Tabla1[[#This Row],[MES]])&lt;=6,"Q2",MONTH(Tabla1[[#This Row],[MES]])&lt;=9,"Q3",TRUE,"Q4")</f>
        <v>Q2</v>
      </c>
      <c r="AN3634" s="15" t="str">
        <f>+IFERROR(VLOOKUP(Tabla1[[#This Row],[CUENTA]],CTAS[],2,0),"OTROS")</f>
        <v>OTROS</v>
      </c>
      <c r="AP3634" s="15" t="str">
        <f>+IFERROR(VLOOKUP(Tabla1[[#This Row],[EMPLEADO]],IS[],3,0),"OTROS")</f>
        <v>OTROS</v>
      </c>
      <c r="AQ3634" s="15" t="str">
        <f>+IFERROR(VLOOKUP(Tabla1[[#This Row],[EMPLEADO]],IS[[NÓMINA]:[INGENIERO]],2,0),"OTROS")</f>
        <v>OTROS</v>
      </c>
    </row>
    <row r="3635" spans="1:43" x14ac:dyDescent="0.25">
      <c r="A3635" s="28" t="s">
        <v>10019</v>
      </c>
      <c r="B3635" s="29">
        <v>1</v>
      </c>
      <c r="C3635" s="29" t="s">
        <v>10848</v>
      </c>
      <c r="D3635" s="30" t="s">
        <v>38</v>
      </c>
      <c r="E3635" s="31" t="s">
        <v>98</v>
      </c>
      <c r="F3635" s="31" t="s">
        <v>10849</v>
      </c>
      <c r="G3635" s="88" t="s">
        <v>1141</v>
      </c>
      <c r="H3635" s="29" t="s">
        <v>213</v>
      </c>
      <c r="I3635" s="32" t="s">
        <v>43</v>
      </c>
      <c r="J3635" s="29" t="s">
        <v>8</v>
      </c>
      <c r="K3635" s="33" t="s">
        <v>102</v>
      </c>
      <c r="L3635" s="33" t="s">
        <v>1142</v>
      </c>
      <c r="M3635" s="29" t="s">
        <v>640</v>
      </c>
      <c r="N3635" s="29">
        <v>0</v>
      </c>
      <c r="O3635" s="29" t="s">
        <v>47</v>
      </c>
      <c r="P3635" s="33">
        <v>37</v>
      </c>
      <c r="Q3635" s="33" t="s">
        <v>82</v>
      </c>
      <c r="R3635" s="80" t="s">
        <v>63</v>
      </c>
      <c r="S3635" s="81" t="s">
        <v>64</v>
      </c>
      <c r="T3635" s="81" t="s">
        <v>51</v>
      </c>
      <c r="U3635" s="82" t="s">
        <v>83</v>
      </c>
      <c r="V3635" s="83">
        <v>1.05</v>
      </c>
      <c r="W3635" s="89">
        <v>1433.25</v>
      </c>
      <c r="X3635" s="85">
        <v>1</v>
      </c>
      <c r="Y3635" s="86">
        <v>0.87</v>
      </c>
      <c r="Z3635" s="82">
        <v>5</v>
      </c>
      <c r="AA3635" s="87">
        <v>0.17399999999999999</v>
      </c>
      <c r="AB3635" s="83">
        <v>0</v>
      </c>
      <c r="AC3635" s="89">
        <v>0</v>
      </c>
      <c r="AD3635" s="90">
        <v>43565</v>
      </c>
      <c r="AE3635" s="90">
        <v>43565</v>
      </c>
      <c r="AF3635" s="82">
        <v>0</v>
      </c>
      <c r="AG3635" s="84" t="s">
        <v>53</v>
      </c>
      <c r="AH3635" s="83">
        <v>0</v>
      </c>
      <c r="AI3635" s="89">
        <v>0</v>
      </c>
      <c r="AJ3635" s="89">
        <v>0</v>
      </c>
      <c r="AK3635" s="60" t="str">
        <f>+IF(Tabla1[[#This Row],[REQUEST_TY]]="SR MANTENIMIENTO CORRECTIVO", "EMERGENCIA", "OTROS")</f>
        <v>EMERGENCIA</v>
      </c>
      <c r="AL3635" s="6" t="str">
        <f>+_xlfn.IFS(Tabla1[[#This Row],[Veces obj]]&lt;=1,"0-1",Tabla1[[#This Row],[Veces obj]]&lt;=2,"1-2",Tabla1[[#This Row],[Veces obj]]&lt;=3,"2-3",TRUE,"&gt;3")</f>
        <v>0-1</v>
      </c>
      <c r="AM3635" s="60" t="str">
        <f>+_xlfn.IFS(MONTH(Tabla1[[#This Row],[MES]])&lt;=3,"Q1",MONTH(Tabla1[[#This Row],[MES]])&lt;=6,"Q2",MONTH(Tabla1[[#This Row],[MES]])&lt;=9,"Q3",TRUE,"Q4")</f>
        <v>Q2</v>
      </c>
      <c r="AN3635" s="15" t="str">
        <f>+IFERROR(VLOOKUP(Tabla1[[#This Row],[CUENTA]],CTAS[],2,0),"OTROS")</f>
        <v>OTROS</v>
      </c>
      <c r="AP3635" s="15" t="str">
        <f>+IFERROR(VLOOKUP(Tabla1[[#This Row],[EMPLEADO]],IS[],3,0),"OTROS")</f>
        <v>OTROS</v>
      </c>
      <c r="AQ3635" s="15" t="str">
        <f>+IFERROR(VLOOKUP(Tabla1[[#This Row],[EMPLEADO]],IS[[NÓMINA]:[INGENIERO]],2,0),"OTROS")</f>
        <v>OTROS</v>
      </c>
    </row>
    <row r="3636" spans="1:43" x14ac:dyDescent="0.25">
      <c r="A3636" s="28" t="s">
        <v>10019</v>
      </c>
      <c r="B3636" s="29">
        <v>1</v>
      </c>
      <c r="C3636" s="29" t="s">
        <v>10850</v>
      </c>
      <c r="D3636" s="30" t="s">
        <v>38</v>
      </c>
      <c r="E3636" s="31" t="s">
        <v>89</v>
      </c>
      <c r="F3636" s="31" t="s">
        <v>10851</v>
      </c>
      <c r="G3636" s="88" t="s">
        <v>10852</v>
      </c>
      <c r="H3636" s="29" t="s">
        <v>150</v>
      </c>
      <c r="I3636" s="32" t="s">
        <v>43</v>
      </c>
      <c r="J3636" s="29" t="s">
        <v>8</v>
      </c>
      <c r="K3636" s="33" t="s">
        <v>151</v>
      </c>
      <c r="L3636" s="33" t="s">
        <v>323</v>
      </c>
      <c r="M3636" s="29" t="s">
        <v>73</v>
      </c>
      <c r="N3636" s="29">
        <v>0</v>
      </c>
      <c r="O3636" s="29" t="s">
        <v>47</v>
      </c>
      <c r="P3636" s="33">
        <v>169</v>
      </c>
      <c r="Q3636" s="33" t="s">
        <v>48</v>
      </c>
      <c r="R3636" s="80" t="s">
        <v>95</v>
      </c>
      <c r="S3636" s="81" t="s">
        <v>64</v>
      </c>
      <c r="T3636" s="81" t="s">
        <v>51</v>
      </c>
      <c r="U3636" s="82" t="s">
        <v>96</v>
      </c>
      <c r="V3636" s="83">
        <v>1.1000000000000001</v>
      </c>
      <c r="W3636" s="89">
        <v>1501.5000000000002</v>
      </c>
      <c r="X3636" s="85">
        <v>1</v>
      </c>
      <c r="Y3636" s="86">
        <v>0.72</v>
      </c>
      <c r="Z3636" s="82">
        <v>5</v>
      </c>
      <c r="AA3636" s="87">
        <v>0.14399999999999999</v>
      </c>
      <c r="AB3636" s="83">
        <v>0</v>
      </c>
      <c r="AC3636" s="89">
        <v>0</v>
      </c>
      <c r="AD3636" s="90">
        <v>43565</v>
      </c>
      <c r="AE3636" s="90">
        <v>43565</v>
      </c>
      <c r="AF3636" s="82">
        <v>0</v>
      </c>
      <c r="AG3636" s="84" t="s">
        <v>53</v>
      </c>
      <c r="AH3636" s="83">
        <v>0</v>
      </c>
      <c r="AI3636" s="89">
        <v>0</v>
      </c>
      <c r="AJ3636" s="89">
        <v>0</v>
      </c>
      <c r="AK3636" s="60" t="str">
        <f>+IF(Tabla1[[#This Row],[REQUEST_TY]]="SR MANTENIMIENTO CORRECTIVO", "EMERGENCIA", "OTROS")</f>
        <v>EMERGENCIA</v>
      </c>
      <c r="AL3636" s="6" t="str">
        <f>+_xlfn.IFS(Tabla1[[#This Row],[Veces obj]]&lt;=1,"0-1",Tabla1[[#This Row],[Veces obj]]&lt;=2,"1-2",Tabla1[[#This Row],[Veces obj]]&lt;=3,"2-3",TRUE,"&gt;3")</f>
        <v>0-1</v>
      </c>
      <c r="AM3636" s="60" t="str">
        <f>+_xlfn.IFS(MONTH(Tabla1[[#This Row],[MES]])&lt;=3,"Q1",MONTH(Tabla1[[#This Row],[MES]])&lt;=6,"Q2",MONTH(Tabla1[[#This Row],[MES]])&lt;=9,"Q3",TRUE,"Q4")</f>
        <v>Q2</v>
      </c>
      <c r="AN3636" s="15" t="str">
        <f>+IFERROR(VLOOKUP(Tabla1[[#This Row],[CUENTA]],CTAS[],2,0),"OTROS")</f>
        <v>HONEYWELL</v>
      </c>
      <c r="AP3636" s="15" t="str">
        <f>+IFERROR(VLOOKUP(Tabla1[[#This Row],[EMPLEADO]],IS[],3,0),"OTROS")</f>
        <v>JUAREZ</v>
      </c>
      <c r="AQ3636" s="15" t="str">
        <f>+IFERROR(VLOOKUP(Tabla1[[#This Row],[EMPLEADO]],IS[[NÓMINA]:[INGENIERO]],2,0),"OTROS")</f>
        <v>CARLOS MONTOYA</v>
      </c>
    </row>
    <row r="3637" spans="1:43" x14ac:dyDescent="0.25">
      <c r="A3637" s="28" t="s">
        <v>10019</v>
      </c>
      <c r="B3637" s="29">
        <v>1</v>
      </c>
      <c r="C3637" s="29" t="s">
        <v>10853</v>
      </c>
      <c r="D3637" s="30" t="s">
        <v>38</v>
      </c>
      <c r="E3637" s="31" t="s">
        <v>558</v>
      </c>
      <c r="F3637" s="31" t="s">
        <v>10854</v>
      </c>
      <c r="G3637" s="88" t="s">
        <v>10346</v>
      </c>
      <c r="H3637" s="29" t="s">
        <v>79</v>
      </c>
      <c r="I3637" s="32" t="s">
        <v>43</v>
      </c>
      <c r="J3637" s="29" t="s">
        <v>8</v>
      </c>
      <c r="K3637" s="33" t="s">
        <v>1236</v>
      </c>
      <c r="L3637" s="33" t="s">
        <v>2603</v>
      </c>
      <c r="M3637" s="29" t="s">
        <v>6142</v>
      </c>
      <c r="N3637" s="29">
        <v>0</v>
      </c>
      <c r="O3637" s="29" t="s">
        <v>47</v>
      </c>
      <c r="P3637" s="33">
        <v>6</v>
      </c>
      <c r="Q3637" s="33" t="s">
        <v>207</v>
      </c>
      <c r="R3637" s="80" t="s">
        <v>95</v>
      </c>
      <c r="S3637" s="81" t="s">
        <v>64</v>
      </c>
      <c r="T3637" s="81" t="s">
        <v>51</v>
      </c>
      <c r="U3637" s="82" t="s">
        <v>209</v>
      </c>
      <c r="V3637" s="83">
        <v>0</v>
      </c>
      <c r="W3637" s="89">
        <v>0</v>
      </c>
      <c r="X3637" s="85">
        <v>1</v>
      </c>
      <c r="Y3637" s="86">
        <v>2.65</v>
      </c>
      <c r="Z3637" s="82">
        <v>5</v>
      </c>
      <c r="AA3637" s="87">
        <v>0.53</v>
      </c>
      <c r="AB3637" s="83">
        <v>0</v>
      </c>
      <c r="AC3637" s="89">
        <v>0</v>
      </c>
      <c r="AD3637" s="90">
        <v>43565</v>
      </c>
      <c r="AE3637" s="90">
        <v>43565</v>
      </c>
      <c r="AF3637" s="82">
        <v>0</v>
      </c>
      <c r="AG3637" s="84" t="s">
        <v>53</v>
      </c>
      <c r="AH3637" s="83">
        <v>0</v>
      </c>
      <c r="AI3637" s="89">
        <v>0</v>
      </c>
      <c r="AJ3637" s="89">
        <v>0</v>
      </c>
      <c r="AK3637" s="60" t="str">
        <f>+IF(Tabla1[[#This Row],[REQUEST_TY]]="SR MANTENIMIENTO CORRECTIVO", "EMERGENCIA", "OTROS")</f>
        <v>EMERGENCIA</v>
      </c>
      <c r="AL3637" s="6" t="str">
        <f>+_xlfn.IFS(Tabla1[[#This Row],[Veces obj]]&lt;=1,"0-1",Tabla1[[#This Row],[Veces obj]]&lt;=2,"1-2",Tabla1[[#This Row],[Veces obj]]&lt;=3,"2-3",TRUE,"&gt;3")</f>
        <v>0-1</v>
      </c>
      <c r="AM3637" s="60" t="str">
        <f>+_xlfn.IFS(MONTH(Tabla1[[#This Row],[MES]])&lt;=3,"Q1",MONTH(Tabla1[[#This Row],[MES]])&lt;=6,"Q2",MONTH(Tabla1[[#This Row],[MES]])&lt;=9,"Q3",TRUE,"Q4")</f>
        <v>Q2</v>
      </c>
      <c r="AN3637" s="15" t="str">
        <f>+IFERROR(VLOOKUP(Tabla1[[#This Row],[CUENTA]],CTAS[],2,0),"OTROS")</f>
        <v>OTROS</v>
      </c>
      <c r="AP3637" s="15" t="str">
        <f>+IFERROR(VLOOKUP(Tabla1[[#This Row],[EMPLEADO]],IS[],3,0),"OTROS")</f>
        <v>OTROS</v>
      </c>
      <c r="AQ3637" s="15" t="str">
        <f>+IFERROR(VLOOKUP(Tabla1[[#This Row],[EMPLEADO]],IS[[NÓMINA]:[INGENIERO]],2,0),"OTROS")</f>
        <v>OTROS</v>
      </c>
    </row>
    <row r="3638" spans="1:43" x14ac:dyDescent="0.25">
      <c r="A3638" s="28" t="s">
        <v>10019</v>
      </c>
      <c r="B3638" s="29">
        <v>1</v>
      </c>
      <c r="C3638" s="29" t="s">
        <v>10855</v>
      </c>
      <c r="D3638" s="30" t="s">
        <v>38</v>
      </c>
      <c r="E3638" s="31" t="s">
        <v>464</v>
      </c>
      <c r="F3638" s="31" t="s">
        <v>10856</v>
      </c>
      <c r="G3638" s="88" t="s">
        <v>4004</v>
      </c>
      <c r="H3638" s="29" t="s">
        <v>646</v>
      </c>
      <c r="I3638" s="32" t="s">
        <v>43</v>
      </c>
      <c r="J3638" s="29" t="s">
        <v>8</v>
      </c>
      <c r="K3638" s="33" t="s">
        <v>151</v>
      </c>
      <c r="L3638" s="33" t="s">
        <v>4005</v>
      </c>
      <c r="M3638" s="29" t="s">
        <v>256</v>
      </c>
      <c r="N3638" s="29">
        <v>0</v>
      </c>
      <c r="O3638" s="29" t="s">
        <v>47</v>
      </c>
      <c r="P3638" s="33">
        <v>50</v>
      </c>
      <c r="Q3638" s="33" t="s">
        <v>82</v>
      </c>
      <c r="R3638" s="80" t="s">
        <v>242</v>
      </c>
      <c r="S3638" s="81" t="s">
        <v>64</v>
      </c>
      <c r="T3638" s="81" t="s">
        <v>51</v>
      </c>
      <c r="U3638" s="82" t="s">
        <v>83</v>
      </c>
      <c r="V3638" s="83">
        <v>1.05</v>
      </c>
      <c r="W3638" s="89">
        <v>1433.25</v>
      </c>
      <c r="X3638" s="85">
        <v>1</v>
      </c>
      <c r="Y3638" s="86">
        <v>0</v>
      </c>
      <c r="Z3638" s="82">
        <v>5</v>
      </c>
      <c r="AA3638" s="87">
        <v>0</v>
      </c>
      <c r="AB3638" s="83">
        <v>0</v>
      </c>
      <c r="AC3638" s="89">
        <v>0</v>
      </c>
      <c r="AD3638" s="90">
        <v>43565</v>
      </c>
      <c r="AE3638" s="90">
        <v>43565</v>
      </c>
      <c r="AF3638" s="82">
        <v>0</v>
      </c>
      <c r="AG3638" s="84" t="s">
        <v>53</v>
      </c>
      <c r="AH3638" s="83">
        <v>0</v>
      </c>
      <c r="AI3638" s="89">
        <v>0</v>
      </c>
      <c r="AJ3638" s="89">
        <v>0</v>
      </c>
      <c r="AK3638" s="60" t="str">
        <f>+IF(Tabla1[[#This Row],[REQUEST_TY]]="SR MANTENIMIENTO CORRECTIVO", "EMERGENCIA", "OTROS")</f>
        <v>EMERGENCIA</v>
      </c>
      <c r="AL3638" s="6" t="str">
        <f>+_xlfn.IFS(Tabla1[[#This Row],[Veces obj]]&lt;=1,"0-1",Tabla1[[#This Row],[Veces obj]]&lt;=2,"1-2",Tabla1[[#This Row],[Veces obj]]&lt;=3,"2-3",TRUE,"&gt;3")</f>
        <v>0-1</v>
      </c>
      <c r="AM3638" s="60" t="str">
        <f>+_xlfn.IFS(MONTH(Tabla1[[#This Row],[MES]])&lt;=3,"Q1",MONTH(Tabla1[[#This Row],[MES]])&lt;=6,"Q2",MONTH(Tabla1[[#This Row],[MES]])&lt;=9,"Q3",TRUE,"Q4")</f>
        <v>Q2</v>
      </c>
      <c r="AN3638" s="15" t="str">
        <f>+IFERROR(VLOOKUP(Tabla1[[#This Row],[CUENTA]],CTAS[],2,0),"OTROS")</f>
        <v>HONEYWELL</v>
      </c>
      <c r="AP3638" s="15" t="str">
        <f>+IFERROR(VLOOKUP(Tabla1[[#This Row],[EMPLEADO]],IS[],3,0),"OTROS")</f>
        <v>OTROS</v>
      </c>
      <c r="AQ3638" s="15" t="str">
        <f>+IFERROR(VLOOKUP(Tabla1[[#This Row],[EMPLEADO]],IS[[NÓMINA]:[INGENIERO]],2,0),"OTROS")</f>
        <v>OTROS</v>
      </c>
    </row>
    <row r="3639" spans="1:43" x14ac:dyDescent="0.25">
      <c r="A3639" s="28" t="s">
        <v>10019</v>
      </c>
      <c r="B3639" s="29">
        <v>1</v>
      </c>
      <c r="C3639" s="29" t="s">
        <v>10857</v>
      </c>
      <c r="D3639" s="30" t="s">
        <v>38</v>
      </c>
      <c r="E3639" s="31" t="s">
        <v>176</v>
      </c>
      <c r="F3639" s="31" t="s">
        <v>10858</v>
      </c>
      <c r="G3639" s="88" t="s">
        <v>10859</v>
      </c>
      <c r="H3639" s="29" t="s">
        <v>213</v>
      </c>
      <c r="I3639" s="32" t="s">
        <v>43</v>
      </c>
      <c r="J3639" s="29" t="s">
        <v>8</v>
      </c>
      <c r="K3639" s="33" t="s">
        <v>338</v>
      </c>
      <c r="L3639" s="33" t="s">
        <v>10860</v>
      </c>
      <c r="M3639" s="29" t="s">
        <v>1808</v>
      </c>
      <c r="N3639" s="29">
        <v>0</v>
      </c>
      <c r="O3639" s="29" t="s">
        <v>47</v>
      </c>
      <c r="P3639" s="33">
        <v>1584</v>
      </c>
      <c r="Q3639" s="33" t="s">
        <v>48</v>
      </c>
      <c r="R3639" s="80" t="s">
        <v>49</v>
      </c>
      <c r="S3639" s="81" t="s">
        <v>50</v>
      </c>
      <c r="T3639" s="81" t="s">
        <v>51</v>
      </c>
      <c r="U3639" s="82" t="s">
        <v>52</v>
      </c>
      <c r="V3639" s="83">
        <v>1.05</v>
      </c>
      <c r="W3639" s="89">
        <v>750.75000000000011</v>
      </c>
      <c r="X3639" s="85">
        <v>1</v>
      </c>
      <c r="Y3639" s="86">
        <v>1.25</v>
      </c>
      <c r="Z3639" s="82">
        <v>5</v>
      </c>
      <c r="AA3639" s="87">
        <v>0.25</v>
      </c>
      <c r="AB3639" s="83">
        <v>0</v>
      </c>
      <c r="AC3639" s="89">
        <v>0</v>
      </c>
      <c r="AD3639" s="90">
        <v>43565</v>
      </c>
      <c r="AE3639" s="90">
        <v>43565</v>
      </c>
      <c r="AF3639" s="82">
        <v>0</v>
      </c>
      <c r="AG3639" s="84" t="s">
        <v>53</v>
      </c>
      <c r="AH3639" s="83">
        <v>0</v>
      </c>
      <c r="AI3639" s="89">
        <v>0</v>
      </c>
      <c r="AJ3639" s="89">
        <v>0</v>
      </c>
      <c r="AK3639" s="60" t="str">
        <f>+IF(Tabla1[[#This Row],[REQUEST_TY]]="SR MANTENIMIENTO CORRECTIVO", "EMERGENCIA", "OTROS")</f>
        <v>EMERGENCIA</v>
      </c>
      <c r="AL3639" s="6" t="str">
        <f>+_xlfn.IFS(Tabla1[[#This Row],[Veces obj]]&lt;=1,"0-1",Tabla1[[#This Row],[Veces obj]]&lt;=2,"1-2",Tabla1[[#This Row],[Veces obj]]&lt;=3,"2-3",TRUE,"&gt;3")</f>
        <v>0-1</v>
      </c>
      <c r="AM3639" s="60" t="str">
        <f>+_xlfn.IFS(MONTH(Tabla1[[#This Row],[MES]])&lt;=3,"Q1",MONTH(Tabla1[[#This Row],[MES]])&lt;=6,"Q2",MONTH(Tabla1[[#This Row],[MES]])&lt;=9,"Q3",TRUE,"Q4")</f>
        <v>Q2</v>
      </c>
      <c r="AN3639" s="15" t="str">
        <f>+IFERROR(VLOOKUP(Tabla1[[#This Row],[CUENTA]],CTAS[],2,0),"OTROS")</f>
        <v>OTROS</v>
      </c>
      <c r="AP3639" s="15" t="str">
        <f>+IFERROR(VLOOKUP(Tabla1[[#This Row],[EMPLEADO]],IS[],3,0),"OTROS")</f>
        <v>OTROS</v>
      </c>
      <c r="AQ3639" s="15" t="str">
        <f>+IFERROR(VLOOKUP(Tabla1[[#This Row],[EMPLEADO]],IS[[NÓMINA]:[INGENIERO]],2,0),"OTROS")</f>
        <v>OTROS</v>
      </c>
    </row>
    <row r="3640" spans="1:43" x14ac:dyDescent="0.25">
      <c r="A3640" s="28" t="s">
        <v>10019</v>
      </c>
      <c r="B3640" s="29">
        <v>1</v>
      </c>
      <c r="C3640" s="29" t="s">
        <v>10861</v>
      </c>
      <c r="D3640" s="30" t="s">
        <v>38</v>
      </c>
      <c r="E3640" s="31" t="s">
        <v>725</v>
      </c>
      <c r="F3640" s="31" t="s">
        <v>10862</v>
      </c>
      <c r="G3640" s="88" t="s">
        <v>6691</v>
      </c>
      <c r="H3640" s="29" t="s">
        <v>1052</v>
      </c>
      <c r="I3640" s="32" t="s">
        <v>43</v>
      </c>
      <c r="J3640" s="29" t="s">
        <v>8</v>
      </c>
      <c r="K3640" s="33" t="s">
        <v>102</v>
      </c>
      <c r="L3640" s="33" t="s">
        <v>1906</v>
      </c>
      <c r="M3640" s="29" t="s">
        <v>1501</v>
      </c>
      <c r="N3640" s="29">
        <v>0</v>
      </c>
      <c r="O3640" s="29" t="s">
        <v>47</v>
      </c>
      <c r="P3640" s="33">
        <v>16</v>
      </c>
      <c r="Q3640" s="33" t="s">
        <v>62</v>
      </c>
      <c r="R3640" s="80" t="s">
        <v>223</v>
      </c>
      <c r="S3640" s="81" t="s">
        <v>139</v>
      </c>
      <c r="T3640" s="81" t="s">
        <v>51</v>
      </c>
      <c r="U3640" s="82" t="s">
        <v>262</v>
      </c>
      <c r="V3640" s="83">
        <v>1.05</v>
      </c>
      <c r="W3640" s="89">
        <v>1651.6500000000003</v>
      </c>
      <c r="X3640" s="85">
        <v>1</v>
      </c>
      <c r="Y3640" s="86">
        <v>1.1000000000000001</v>
      </c>
      <c r="Z3640" s="82">
        <v>4</v>
      </c>
      <c r="AA3640" s="87">
        <v>0.27500000000000002</v>
      </c>
      <c r="AB3640" s="83">
        <v>0</v>
      </c>
      <c r="AC3640" s="89">
        <v>0</v>
      </c>
      <c r="AD3640" s="90">
        <v>43565</v>
      </c>
      <c r="AE3640" s="90">
        <v>43565</v>
      </c>
      <c r="AF3640" s="82">
        <v>0</v>
      </c>
      <c r="AG3640" s="84" t="s">
        <v>53</v>
      </c>
      <c r="AH3640" s="83">
        <v>0</v>
      </c>
      <c r="AI3640" s="89">
        <v>0</v>
      </c>
      <c r="AJ3640" s="89">
        <v>0</v>
      </c>
      <c r="AK3640" s="60" t="str">
        <f>+IF(Tabla1[[#This Row],[REQUEST_TY]]="SR MANTENIMIENTO CORRECTIVO", "EMERGENCIA", "OTROS")</f>
        <v>EMERGENCIA</v>
      </c>
      <c r="AL3640" s="6" t="str">
        <f>+_xlfn.IFS(Tabla1[[#This Row],[Veces obj]]&lt;=1,"0-1",Tabla1[[#This Row],[Veces obj]]&lt;=2,"1-2",Tabla1[[#This Row],[Veces obj]]&lt;=3,"2-3",TRUE,"&gt;3")</f>
        <v>0-1</v>
      </c>
      <c r="AM3640" s="60" t="str">
        <f>+_xlfn.IFS(MONTH(Tabla1[[#This Row],[MES]])&lt;=3,"Q1",MONTH(Tabla1[[#This Row],[MES]])&lt;=6,"Q2",MONTH(Tabla1[[#This Row],[MES]])&lt;=9,"Q3",TRUE,"Q4")</f>
        <v>Q2</v>
      </c>
      <c r="AN3640" s="15" t="str">
        <f>+IFERROR(VLOOKUP(Tabla1[[#This Row],[CUENTA]],CTAS[],2,0),"OTROS")</f>
        <v>OTROS</v>
      </c>
      <c r="AP3640" s="15" t="str">
        <f>+IFERROR(VLOOKUP(Tabla1[[#This Row],[EMPLEADO]],IS[],3,0),"OTROS")</f>
        <v>OTROS</v>
      </c>
      <c r="AQ3640" s="15" t="str">
        <f>+IFERROR(VLOOKUP(Tabla1[[#This Row],[EMPLEADO]],IS[[NÓMINA]:[INGENIERO]],2,0),"OTROS")</f>
        <v>OTROS</v>
      </c>
    </row>
    <row r="3641" spans="1:43" x14ac:dyDescent="0.25">
      <c r="A3641" s="28" t="s">
        <v>10019</v>
      </c>
      <c r="B3641" s="29">
        <v>1</v>
      </c>
      <c r="C3641" s="29" t="s">
        <v>10863</v>
      </c>
      <c r="D3641" s="30" t="s">
        <v>38</v>
      </c>
      <c r="E3641" s="31" t="s">
        <v>5146</v>
      </c>
      <c r="F3641" s="31" t="s">
        <v>10864</v>
      </c>
      <c r="G3641" s="88" t="s">
        <v>10865</v>
      </c>
      <c r="H3641" s="29" t="s">
        <v>471</v>
      </c>
      <c r="I3641" s="32" t="s">
        <v>43</v>
      </c>
      <c r="J3641" s="29" t="s">
        <v>8</v>
      </c>
      <c r="K3641" s="33" t="s">
        <v>10866</v>
      </c>
      <c r="L3641" s="33" t="s">
        <v>10867</v>
      </c>
      <c r="M3641" s="29" t="s">
        <v>109</v>
      </c>
      <c r="N3641" s="29">
        <v>0</v>
      </c>
      <c r="O3641" s="29" t="s">
        <v>47</v>
      </c>
      <c r="P3641" s="33">
        <v>2687</v>
      </c>
      <c r="Q3641" s="33" t="s">
        <v>48</v>
      </c>
      <c r="R3641" s="80" t="s">
        <v>49</v>
      </c>
      <c r="S3641" s="81" t="s">
        <v>50</v>
      </c>
      <c r="T3641" s="81" t="s">
        <v>51</v>
      </c>
      <c r="U3641" s="82" t="s">
        <v>52</v>
      </c>
      <c r="V3641" s="83">
        <v>1.05</v>
      </c>
      <c r="W3641" s="89">
        <v>750.75000000000011</v>
      </c>
      <c r="X3641" s="85">
        <v>1</v>
      </c>
      <c r="Y3641" s="86">
        <v>1.88</v>
      </c>
      <c r="Z3641" s="82">
        <v>5</v>
      </c>
      <c r="AA3641" s="87">
        <v>0.376</v>
      </c>
      <c r="AB3641" s="83">
        <v>0</v>
      </c>
      <c r="AC3641" s="89">
        <v>0</v>
      </c>
      <c r="AD3641" s="90">
        <v>43565</v>
      </c>
      <c r="AE3641" s="90">
        <v>43565</v>
      </c>
      <c r="AF3641" s="82">
        <v>0</v>
      </c>
      <c r="AG3641" s="84" t="s">
        <v>53</v>
      </c>
      <c r="AH3641" s="83">
        <v>0</v>
      </c>
      <c r="AI3641" s="89">
        <v>0</v>
      </c>
      <c r="AJ3641" s="89">
        <v>0</v>
      </c>
      <c r="AK3641" s="60" t="str">
        <f>+IF(Tabla1[[#This Row],[REQUEST_TY]]="SR MANTENIMIENTO CORRECTIVO", "EMERGENCIA", "OTROS")</f>
        <v>EMERGENCIA</v>
      </c>
      <c r="AL3641" s="6" t="str">
        <f>+_xlfn.IFS(Tabla1[[#This Row],[Veces obj]]&lt;=1,"0-1",Tabla1[[#This Row],[Veces obj]]&lt;=2,"1-2",Tabla1[[#This Row],[Veces obj]]&lt;=3,"2-3",TRUE,"&gt;3")</f>
        <v>0-1</v>
      </c>
      <c r="AM3641" s="60" t="str">
        <f>+_xlfn.IFS(MONTH(Tabla1[[#This Row],[MES]])&lt;=3,"Q1",MONTH(Tabla1[[#This Row],[MES]])&lt;=6,"Q2",MONTH(Tabla1[[#This Row],[MES]])&lt;=9,"Q3",TRUE,"Q4")</f>
        <v>Q2</v>
      </c>
      <c r="AN3641" s="15" t="str">
        <f>+IFERROR(VLOOKUP(Tabla1[[#This Row],[CUENTA]],CTAS[],2,0),"OTROS")</f>
        <v>OTROS</v>
      </c>
      <c r="AP3641" s="15" t="str">
        <f>+IFERROR(VLOOKUP(Tabla1[[#This Row],[EMPLEADO]],IS[],3,0),"OTROS")</f>
        <v>OTROS</v>
      </c>
      <c r="AQ3641" s="15" t="str">
        <f>+IFERROR(VLOOKUP(Tabla1[[#This Row],[EMPLEADO]],IS[[NÓMINA]:[INGENIERO]],2,0),"OTROS")</f>
        <v>OTROS</v>
      </c>
    </row>
    <row r="3642" spans="1:43" x14ac:dyDescent="0.25">
      <c r="A3642" s="28" t="s">
        <v>10019</v>
      </c>
      <c r="B3642" s="29">
        <v>1</v>
      </c>
      <c r="C3642" s="29" t="s">
        <v>10868</v>
      </c>
      <c r="D3642" s="30" t="s">
        <v>38</v>
      </c>
      <c r="E3642" s="31" t="s">
        <v>464</v>
      </c>
      <c r="F3642" s="31" t="s">
        <v>10869</v>
      </c>
      <c r="G3642" s="88" t="s">
        <v>1978</v>
      </c>
      <c r="H3642" s="29" t="s">
        <v>150</v>
      </c>
      <c r="I3642" s="32" t="s">
        <v>43</v>
      </c>
      <c r="J3642" s="29" t="s">
        <v>8</v>
      </c>
      <c r="K3642" s="33" t="s">
        <v>151</v>
      </c>
      <c r="L3642" s="33" t="s">
        <v>185</v>
      </c>
      <c r="M3642" s="29" t="s">
        <v>73</v>
      </c>
      <c r="N3642" s="29">
        <v>0</v>
      </c>
      <c r="O3642" s="29" t="s">
        <v>47</v>
      </c>
      <c r="P3642" s="33">
        <v>64</v>
      </c>
      <c r="Q3642" s="33" t="s">
        <v>48</v>
      </c>
      <c r="R3642" s="80" t="s">
        <v>242</v>
      </c>
      <c r="S3642" s="81" t="s">
        <v>64</v>
      </c>
      <c r="T3642" s="81" t="s">
        <v>51</v>
      </c>
      <c r="U3642" s="82" t="s">
        <v>96</v>
      </c>
      <c r="V3642" s="83">
        <v>1.1000000000000001</v>
      </c>
      <c r="W3642" s="89">
        <v>1501.5000000000002</v>
      </c>
      <c r="X3642" s="85">
        <v>1</v>
      </c>
      <c r="Y3642" s="86">
        <v>1.3</v>
      </c>
      <c r="Z3642" s="82">
        <v>5</v>
      </c>
      <c r="AA3642" s="87">
        <v>0.26</v>
      </c>
      <c r="AB3642" s="83">
        <v>0</v>
      </c>
      <c r="AC3642" s="89">
        <v>0</v>
      </c>
      <c r="AD3642" s="90">
        <v>43565</v>
      </c>
      <c r="AE3642" s="90">
        <v>43565</v>
      </c>
      <c r="AF3642" s="82">
        <v>0</v>
      </c>
      <c r="AG3642" s="84" t="s">
        <v>53</v>
      </c>
      <c r="AH3642" s="83">
        <v>0</v>
      </c>
      <c r="AI3642" s="89">
        <v>0</v>
      </c>
      <c r="AJ3642" s="89">
        <v>0</v>
      </c>
      <c r="AK3642" s="60" t="str">
        <f>+IF(Tabla1[[#This Row],[REQUEST_TY]]="SR MANTENIMIENTO CORRECTIVO", "EMERGENCIA", "OTROS")</f>
        <v>EMERGENCIA</v>
      </c>
      <c r="AL3642" s="6" t="str">
        <f>+_xlfn.IFS(Tabla1[[#This Row],[Veces obj]]&lt;=1,"0-1",Tabla1[[#This Row],[Veces obj]]&lt;=2,"1-2",Tabla1[[#This Row],[Veces obj]]&lt;=3,"2-3",TRUE,"&gt;3")</f>
        <v>0-1</v>
      </c>
      <c r="AM3642" s="60" t="str">
        <f>+_xlfn.IFS(MONTH(Tabla1[[#This Row],[MES]])&lt;=3,"Q1",MONTH(Tabla1[[#This Row],[MES]])&lt;=6,"Q2",MONTH(Tabla1[[#This Row],[MES]])&lt;=9,"Q3",TRUE,"Q4")</f>
        <v>Q2</v>
      </c>
      <c r="AN3642" s="15" t="str">
        <f>+IFERROR(VLOOKUP(Tabla1[[#This Row],[CUENTA]],CTAS[],2,0),"OTROS")</f>
        <v>HONEYWELL</v>
      </c>
      <c r="AP3642" s="15" t="str">
        <f>+IFERROR(VLOOKUP(Tabla1[[#This Row],[EMPLEADO]],IS[],3,0),"OTROS")</f>
        <v>JUAREZ</v>
      </c>
      <c r="AQ3642" s="15" t="str">
        <f>+IFERROR(VLOOKUP(Tabla1[[#This Row],[EMPLEADO]],IS[[NÓMINA]:[INGENIERO]],2,0),"OTROS")</f>
        <v>CARLOS MONTOYA</v>
      </c>
    </row>
    <row r="3643" spans="1:43" x14ac:dyDescent="0.25">
      <c r="A3643" s="28" t="s">
        <v>10019</v>
      </c>
      <c r="B3643" s="29">
        <v>1</v>
      </c>
      <c r="C3643" s="29" t="s">
        <v>10870</v>
      </c>
      <c r="D3643" s="30" t="s">
        <v>38</v>
      </c>
      <c r="E3643" s="31" t="s">
        <v>10871</v>
      </c>
      <c r="F3643" s="31" t="s">
        <v>10872</v>
      </c>
      <c r="G3643" s="88" t="s">
        <v>10873</v>
      </c>
      <c r="H3643" s="29" t="s">
        <v>163</v>
      </c>
      <c r="I3643" s="32" t="s">
        <v>43</v>
      </c>
      <c r="J3643" s="29" t="s">
        <v>8</v>
      </c>
      <c r="K3643" s="33" t="s">
        <v>151</v>
      </c>
      <c r="L3643" s="33" t="s">
        <v>229</v>
      </c>
      <c r="M3643" s="29" t="s">
        <v>119</v>
      </c>
      <c r="N3643" s="29">
        <v>0</v>
      </c>
      <c r="O3643" s="29" t="s">
        <v>47</v>
      </c>
      <c r="P3643" s="33">
        <v>504</v>
      </c>
      <c r="Q3643" s="33" t="s">
        <v>48</v>
      </c>
      <c r="R3643" s="80" t="s">
        <v>95</v>
      </c>
      <c r="S3643" s="81" t="s">
        <v>64</v>
      </c>
      <c r="T3643" s="81" t="s">
        <v>51</v>
      </c>
      <c r="U3643" s="82" t="s">
        <v>96</v>
      </c>
      <c r="V3643" s="83">
        <v>1.1000000000000001</v>
      </c>
      <c r="W3643" s="89">
        <v>1501.5000000000002</v>
      </c>
      <c r="X3643" s="85">
        <v>1</v>
      </c>
      <c r="Y3643" s="86">
        <v>1.2</v>
      </c>
      <c r="Z3643" s="82">
        <v>5</v>
      </c>
      <c r="AA3643" s="87">
        <v>0.24</v>
      </c>
      <c r="AB3643" s="83">
        <v>0</v>
      </c>
      <c r="AC3643" s="89">
        <v>0</v>
      </c>
      <c r="AD3643" s="90">
        <v>43565</v>
      </c>
      <c r="AE3643" s="90">
        <v>43565</v>
      </c>
      <c r="AF3643" s="82">
        <v>0</v>
      </c>
      <c r="AG3643" s="84" t="s">
        <v>53</v>
      </c>
      <c r="AH3643" s="83">
        <v>0</v>
      </c>
      <c r="AI3643" s="89">
        <v>0</v>
      </c>
      <c r="AJ3643" s="89">
        <v>0</v>
      </c>
      <c r="AK3643" s="60" t="str">
        <f>+IF(Tabla1[[#This Row],[REQUEST_TY]]="SR MANTENIMIENTO CORRECTIVO", "EMERGENCIA", "OTROS")</f>
        <v>EMERGENCIA</v>
      </c>
      <c r="AL3643" s="6" t="str">
        <f>+_xlfn.IFS(Tabla1[[#This Row],[Veces obj]]&lt;=1,"0-1",Tabla1[[#This Row],[Veces obj]]&lt;=2,"1-2",Tabla1[[#This Row],[Veces obj]]&lt;=3,"2-3",TRUE,"&gt;3")</f>
        <v>0-1</v>
      </c>
      <c r="AM3643" s="60" t="str">
        <f>+_xlfn.IFS(MONTH(Tabla1[[#This Row],[MES]])&lt;=3,"Q1",MONTH(Tabla1[[#This Row],[MES]])&lt;=6,"Q2",MONTH(Tabla1[[#This Row],[MES]])&lt;=9,"Q3",TRUE,"Q4")</f>
        <v>Q2</v>
      </c>
      <c r="AN3643" s="15" t="str">
        <f>+IFERROR(VLOOKUP(Tabla1[[#This Row],[CUENTA]],CTAS[],2,0),"OTROS")</f>
        <v>HONEYWELL</v>
      </c>
      <c r="AP3643" s="15" t="str">
        <f>+IFERROR(VLOOKUP(Tabla1[[#This Row],[EMPLEADO]],IS[],3,0),"OTROS")</f>
        <v>CHIHUAHUA</v>
      </c>
      <c r="AQ3643" s="15" t="str">
        <f>+IFERROR(VLOOKUP(Tabla1[[#This Row],[EMPLEADO]],IS[[NÓMINA]:[INGENIERO]],2,0),"OTROS")</f>
        <v>LUIS EDUARDO MUÑOZ</v>
      </c>
    </row>
    <row r="3644" spans="1:43" x14ac:dyDescent="0.25">
      <c r="A3644" s="28" t="s">
        <v>10019</v>
      </c>
      <c r="B3644" s="29">
        <v>1</v>
      </c>
      <c r="C3644" s="29" t="s">
        <v>10874</v>
      </c>
      <c r="D3644" s="30" t="s">
        <v>38</v>
      </c>
      <c r="E3644" s="31" t="s">
        <v>76</v>
      </c>
      <c r="F3644" s="31" t="s">
        <v>10875</v>
      </c>
      <c r="G3644" s="88" t="s">
        <v>9663</v>
      </c>
      <c r="H3644" s="29" t="s">
        <v>116</v>
      </c>
      <c r="I3644" s="32" t="s">
        <v>43</v>
      </c>
      <c r="J3644" s="29" t="s">
        <v>8</v>
      </c>
      <c r="K3644" s="33" t="s">
        <v>144</v>
      </c>
      <c r="L3644" s="33" t="s">
        <v>145</v>
      </c>
      <c r="M3644" s="29" t="s">
        <v>119</v>
      </c>
      <c r="N3644" s="29">
        <v>0</v>
      </c>
      <c r="O3644" s="29" t="s">
        <v>47</v>
      </c>
      <c r="P3644" s="33">
        <v>14</v>
      </c>
      <c r="Q3644" s="33" t="s">
        <v>194</v>
      </c>
      <c r="R3644" s="80" t="s">
        <v>63</v>
      </c>
      <c r="S3644" s="81" t="s">
        <v>64</v>
      </c>
      <c r="T3644" s="81" t="s">
        <v>51</v>
      </c>
      <c r="U3644" s="82" t="s">
        <v>195</v>
      </c>
      <c r="V3644" s="83">
        <v>0.6</v>
      </c>
      <c r="W3644" s="89">
        <v>819</v>
      </c>
      <c r="X3644" s="85">
        <v>1</v>
      </c>
      <c r="Y3644" s="86">
        <v>0</v>
      </c>
      <c r="Z3644" s="82">
        <v>5</v>
      </c>
      <c r="AA3644" s="87">
        <v>0</v>
      </c>
      <c r="AB3644" s="83">
        <v>0</v>
      </c>
      <c r="AC3644" s="89">
        <v>0</v>
      </c>
      <c r="AD3644" s="90">
        <v>43565</v>
      </c>
      <c r="AE3644" s="90">
        <v>43565</v>
      </c>
      <c r="AF3644" s="82">
        <v>0</v>
      </c>
      <c r="AG3644" s="84" t="s">
        <v>53</v>
      </c>
      <c r="AH3644" s="83">
        <v>0</v>
      </c>
      <c r="AI3644" s="89">
        <v>0</v>
      </c>
      <c r="AJ3644" s="89">
        <v>0</v>
      </c>
      <c r="AK3644" s="60" t="str">
        <f>+IF(Tabla1[[#This Row],[REQUEST_TY]]="SR MANTENIMIENTO CORRECTIVO", "EMERGENCIA", "OTROS")</f>
        <v>EMERGENCIA</v>
      </c>
      <c r="AL3644" s="6" t="str">
        <f>+_xlfn.IFS(Tabla1[[#This Row],[Veces obj]]&lt;=1,"0-1",Tabla1[[#This Row],[Veces obj]]&lt;=2,"1-2",Tabla1[[#This Row],[Veces obj]]&lt;=3,"2-3",TRUE,"&gt;3")</f>
        <v>0-1</v>
      </c>
      <c r="AM3644" s="60" t="str">
        <f>+_xlfn.IFS(MONTH(Tabla1[[#This Row],[MES]])&lt;=3,"Q1",MONTH(Tabla1[[#This Row],[MES]])&lt;=6,"Q2",MONTH(Tabla1[[#This Row],[MES]])&lt;=9,"Q3",TRUE,"Q4")</f>
        <v>Q2</v>
      </c>
      <c r="AN3644" s="15" t="str">
        <f>+IFERROR(VLOOKUP(Tabla1[[#This Row],[CUENTA]],CTAS[],2,0),"OTROS")</f>
        <v>OTROS</v>
      </c>
      <c r="AP3644" s="15" t="str">
        <f>+IFERROR(VLOOKUP(Tabla1[[#This Row],[EMPLEADO]],IS[],3,0),"OTROS")</f>
        <v>CHIHUAHUA</v>
      </c>
      <c r="AQ3644" s="15" t="str">
        <f>+IFERROR(VLOOKUP(Tabla1[[#This Row],[EMPLEADO]],IS[[NÓMINA]:[INGENIERO]],2,0),"OTROS")</f>
        <v>FERNANDO CHAVIRA</v>
      </c>
    </row>
    <row r="3645" spans="1:43" x14ac:dyDescent="0.25">
      <c r="A3645" s="28" t="s">
        <v>10019</v>
      </c>
      <c r="B3645" s="29">
        <v>1</v>
      </c>
      <c r="C3645" s="29" t="s">
        <v>10876</v>
      </c>
      <c r="D3645" s="30" t="s">
        <v>38</v>
      </c>
      <c r="E3645" s="31" t="s">
        <v>133</v>
      </c>
      <c r="F3645" s="31" t="s">
        <v>10877</v>
      </c>
      <c r="G3645" s="88" t="s">
        <v>1047</v>
      </c>
      <c r="H3645" s="29" t="s">
        <v>106</v>
      </c>
      <c r="I3645" s="32" t="s">
        <v>43</v>
      </c>
      <c r="J3645" s="29" t="s">
        <v>8</v>
      </c>
      <c r="K3645" s="33" t="s">
        <v>59</v>
      </c>
      <c r="L3645" s="33" t="s">
        <v>780</v>
      </c>
      <c r="M3645" s="29" t="s">
        <v>310</v>
      </c>
      <c r="N3645" s="29">
        <v>0</v>
      </c>
      <c r="O3645" s="29" t="s">
        <v>47</v>
      </c>
      <c r="P3645" s="33">
        <v>26</v>
      </c>
      <c r="Q3645" s="33" t="s">
        <v>62</v>
      </c>
      <c r="R3645" s="80" t="s">
        <v>138</v>
      </c>
      <c r="S3645" s="81" t="s">
        <v>139</v>
      </c>
      <c r="T3645" s="81" t="s">
        <v>51</v>
      </c>
      <c r="U3645" s="82" t="s">
        <v>262</v>
      </c>
      <c r="V3645" s="83">
        <v>1.05</v>
      </c>
      <c r="W3645" s="89">
        <v>1651.6500000000003</v>
      </c>
      <c r="X3645" s="85">
        <v>1</v>
      </c>
      <c r="Y3645" s="86">
        <v>3.8</v>
      </c>
      <c r="Z3645" s="82">
        <v>4</v>
      </c>
      <c r="AA3645" s="87">
        <v>0.95</v>
      </c>
      <c r="AB3645" s="83">
        <v>0</v>
      </c>
      <c r="AC3645" s="89">
        <v>0</v>
      </c>
      <c r="AD3645" s="90">
        <v>43565</v>
      </c>
      <c r="AE3645" s="90">
        <v>43565</v>
      </c>
      <c r="AF3645" s="82">
        <v>0</v>
      </c>
      <c r="AG3645" s="84" t="s">
        <v>53</v>
      </c>
      <c r="AH3645" s="83">
        <v>0</v>
      </c>
      <c r="AI3645" s="89">
        <v>0</v>
      </c>
      <c r="AJ3645" s="89">
        <v>0</v>
      </c>
      <c r="AK3645" s="60" t="str">
        <f>+IF(Tabla1[[#This Row],[REQUEST_TY]]="SR MANTENIMIENTO CORRECTIVO", "EMERGENCIA", "OTROS")</f>
        <v>EMERGENCIA</v>
      </c>
      <c r="AL3645" s="6" t="str">
        <f>+_xlfn.IFS(Tabla1[[#This Row],[Veces obj]]&lt;=1,"0-1",Tabla1[[#This Row],[Veces obj]]&lt;=2,"1-2",Tabla1[[#This Row],[Veces obj]]&lt;=3,"2-3",TRUE,"&gt;3")</f>
        <v>0-1</v>
      </c>
      <c r="AM3645" s="60" t="str">
        <f>+_xlfn.IFS(MONTH(Tabla1[[#This Row],[MES]])&lt;=3,"Q1",MONTH(Tabla1[[#This Row],[MES]])&lt;=6,"Q2",MONTH(Tabla1[[#This Row],[MES]])&lt;=9,"Q3",TRUE,"Q4")</f>
        <v>Q2</v>
      </c>
      <c r="AN3645" s="15" t="str">
        <f>+IFERROR(VLOOKUP(Tabla1[[#This Row],[CUENTA]],CTAS[],2,0),"OTROS")</f>
        <v>OTROS</v>
      </c>
      <c r="AP3645" s="15" t="str">
        <f>+IFERROR(VLOOKUP(Tabla1[[#This Row],[EMPLEADO]],IS[],3,0),"OTROS")</f>
        <v>OTROS</v>
      </c>
      <c r="AQ3645" s="15" t="str">
        <f>+IFERROR(VLOOKUP(Tabla1[[#This Row],[EMPLEADO]],IS[[NÓMINA]:[INGENIERO]],2,0),"OTROS")</f>
        <v>OTROS</v>
      </c>
    </row>
    <row r="3646" spans="1:43" x14ac:dyDescent="0.25">
      <c r="A3646" s="28" t="s">
        <v>10019</v>
      </c>
      <c r="B3646" s="29">
        <v>1</v>
      </c>
      <c r="C3646" s="29" t="s">
        <v>10878</v>
      </c>
      <c r="D3646" s="30" t="s">
        <v>38</v>
      </c>
      <c r="E3646" s="31" t="s">
        <v>1015</v>
      </c>
      <c r="F3646" s="31" t="s">
        <v>10879</v>
      </c>
      <c r="G3646" s="88" t="s">
        <v>2422</v>
      </c>
      <c r="H3646" s="29" t="s">
        <v>106</v>
      </c>
      <c r="I3646" s="32" t="s">
        <v>43</v>
      </c>
      <c r="J3646" s="29" t="s">
        <v>8</v>
      </c>
      <c r="K3646" s="33" t="s">
        <v>59</v>
      </c>
      <c r="L3646" s="33" t="s">
        <v>1768</v>
      </c>
      <c r="M3646" s="29" t="s">
        <v>310</v>
      </c>
      <c r="N3646" s="29">
        <v>0</v>
      </c>
      <c r="O3646" s="29" t="s">
        <v>47</v>
      </c>
      <c r="P3646" s="33">
        <v>5</v>
      </c>
      <c r="Q3646" s="33" t="s">
        <v>207</v>
      </c>
      <c r="R3646" s="80" t="s">
        <v>317</v>
      </c>
      <c r="S3646" s="81" t="s">
        <v>318</v>
      </c>
      <c r="T3646" s="81" t="s">
        <v>51</v>
      </c>
      <c r="U3646" s="82" t="s">
        <v>879</v>
      </c>
      <c r="V3646" s="83">
        <v>0.6</v>
      </c>
      <c r="W3646" s="89">
        <v>943.80000000000007</v>
      </c>
      <c r="X3646" s="85">
        <v>1</v>
      </c>
      <c r="Y3646" s="86">
        <v>2.38</v>
      </c>
      <c r="Z3646" s="82">
        <v>4</v>
      </c>
      <c r="AA3646" s="87">
        <v>0.59499999999999997</v>
      </c>
      <c r="AB3646" s="83">
        <v>0</v>
      </c>
      <c r="AC3646" s="89">
        <v>0</v>
      </c>
      <c r="AD3646" s="90">
        <v>43565</v>
      </c>
      <c r="AE3646" s="90">
        <v>43565</v>
      </c>
      <c r="AF3646" s="82">
        <v>0</v>
      </c>
      <c r="AG3646" s="84" t="s">
        <v>53</v>
      </c>
      <c r="AH3646" s="83">
        <v>0</v>
      </c>
      <c r="AI3646" s="89">
        <v>0</v>
      </c>
      <c r="AJ3646" s="89">
        <v>0</v>
      </c>
      <c r="AK3646" s="60" t="str">
        <f>+IF(Tabla1[[#This Row],[REQUEST_TY]]="SR MANTENIMIENTO CORRECTIVO", "EMERGENCIA", "OTROS")</f>
        <v>EMERGENCIA</v>
      </c>
      <c r="AL3646" s="6" t="str">
        <f>+_xlfn.IFS(Tabla1[[#This Row],[Veces obj]]&lt;=1,"0-1",Tabla1[[#This Row],[Veces obj]]&lt;=2,"1-2",Tabla1[[#This Row],[Veces obj]]&lt;=3,"2-3",TRUE,"&gt;3")</f>
        <v>0-1</v>
      </c>
      <c r="AM3646" s="60" t="str">
        <f>+_xlfn.IFS(MONTH(Tabla1[[#This Row],[MES]])&lt;=3,"Q1",MONTH(Tabla1[[#This Row],[MES]])&lt;=6,"Q2",MONTH(Tabla1[[#This Row],[MES]])&lt;=9,"Q3",TRUE,"Q4")</f>
        <v>Q2</v>
      </c>
      <c r="AN3646" s="15" t="str">
        <f>+IFERROR(VLOOKUP(Tabla1[[#This Row],[CUENTA]],CTAS[],2,0),"OTROS")</f>
        <v>OTROS</v>
      </c>
      <c r="AP3646" s="15" t="str">
        <f>+IFERROR(VLOOKUP(Tabla1[[#This Row],[EMPLEADO]],IS[],3,0),"OTROS")</f>
        <v>OTROS</v>
      </c>
      <c r="AQ3646" s="15" t="str">
        <f>+IFERROR(VLOOKUP(Tabla1[[#This Row],[EMPLEADO]],IS[[NÓMINA]:[INGENIERO]],2,0),"OTROS")</f>
        <v>OTROS</v>
      </c>
    </row>
    <row r="3647" spans="1:43" x14ac:dyDescent="0.25">
      <c r="A3647" s="28" t="s">
        <v>10019</v>
      </c>
      <c r="B3647" s="29">
        <v>1</v>
      </c>
      <c r="C3647" s="29" t="s">
        <v>10880</v>
      </c>
      <c r="D3647" s="30" t="s">
        <v>38</v>
      </c>
      <c r="E3647" s="31" t="s">
        <v>39</v>
      </c>
      <c r="F3647" s="31" t="s">
        <v>10881</v>
      </c>
      <c r="G3647" s="88" t="s">
        <v>10882</v>
      </c>
      <c r="H3647" s="29" t="s">
        <v>1211</v>
      </c>
      <c r="I3647" s="32" t="s">
        <v>43</v>
      </c>
      <c r="J3647" s="29" t="s">
        <v>8</v>
      </c>
      <c r="K3647" s="33" t="s">
        <v>10883</v>
      </c>
      <c r="L3647" s="33" t="s">
        <v>10884</v>
      </c>
      <c r="M3647" s="29" t="s">
        <v>1213</v>
      </c>
      <c r="N3647" s="29">
        <v>0</v>
      </c>
      <c r="O3647" s="29" t="s">
        <v>47</v>
      </c>
      <c r="P3647" s="33">
        <v>114</v>
      </c>
      <c r="Q3647" s="33" t="s">
        <v>48</v>
      </c>
      <c r="R3647" s="80" t="s">
        <v>49</v>
      </c>
      <c r="S3647" s="81" t="s">
        <v>50</v>
      </c>
      <c r="T3647" s="81" t="s">
        <v>51</v>
      </c>
      <c r="U3647" s="82" t="s">
        <v>52</v>
      </c>
      <c r="V3647" s="83">
        <v>1.05</v>
      </c>
      <c r="W3647" s="89">
        <v>750.75000000000011</v>
      </c>
      <c r="X3647" s="85">
        <v>1</v>
      </c>
      <c r="Y3647" s="86">
        <v>2.15</v>
      </c>
      <c r="Z3647" s="82">
        <v>5</v>
      </c>
      <c r="AA3647" s="87">
        <v>0.43</v>
      </c>
      <c r="AB3647" s="83">
        <v>0</v>
      </c>
      <c r="AC3647" s="89">
        <v>0</v>
      </c>
      <c r="AD3647" s="90">
        <v>43565</v>
      </c>
      <c r="AE3647" s="90">
        <v>43565</v>
      </c>
      <c r="AF3647" s="82">
        <v>0</v>
      </c>
      <c r="AG3647" s="84" t="s">
        <v>53</v>
      </c>
      <c r="AH3647" s="83">
        <v>0</v>
      </c>
      <c r="AI3647" s="89">
        <v>0</v>
      </c>
      <c r="AJ3647" s="89">
        <v>0</v>
      </c>
      <c r="AK3647" s="60" t="str">
        <f>+IF(Tabla1[[#This Row],[REQUEST_TY]]="SR MANTENIMIENTO CORRECTIVO", "EMERGENCIA", "OTROS")</f>
        <v>EMERGENCIA</v>
      </c>
      <c r="AL3647" s="6" t="str">
        <f>+_xlfn.IFS(Tabla1[[#This Row],[Veces obj]]&lt;=1,"0-1",Tabla1[[#This Row],[Veces obj]]&lt;=2,"1-2",Tabla1[[#This Row],[Veces obj]]&lt;=3,"2-3",TRUE,"&gt;3")</f>
        <v>0-1</v>
      </c>
      <c r="AM3647" s="60" t="str">
        <f>+_xlfn.IFS(MONTH(Tabla1[[#This Row],[MES]])&lt;=3,"Q1",MONTH(Tabla1[[#This Row],[MES]])&lt;=6,"Q2",MONTH(Tabla1[[#This Row],[MES]])&lt;=9,"Q3",TRUE,"Q4")</f>
        <v>Q2</v>
      </c>
      <c r="AN3647" s="15" t="str">
        <f>+IFERROR(VLOOKUP(Tabla1[[#This Row],[CUENTA]],CTAS[],2,0),"OTROS")</f>
        <v>OTROS</v>
      </c>
      <c r="AP3647" s="15" t="str">
        <f>+IFERROR(VLOOKUP(Tabla1[[#This Row],[EMPLEADO]],IS[],3,0),"OTROS")</f>
        <v>OTROS</v>
      </c>
      <c r="AQ3647" s="15" t="str">
        <f>+IFERROR(VLOOKUP(Tabla1[[#This Row],[EMPLEADO]],IS[[NÓMINA]:[INGENIERO]],2,0),"OTROS")</f>
        <v>OTROS</v>
      </c>
    </row>
    <row r="3648" spans="1:43" x14ac:dyDescent="0.25">
      <c r="A3648" s="28" t="s">
        <v>10019</v>
      </c>
      <c r="B3648" s="29">
        <v>1</v>
      </c>
      <c r="C3648" s="29" t="s">
        <v>10885</v>
      </c>
      <c r="D3648" s="30" t="s">
        <v>38</v>
      </c>
      <c r="E3648" s="31" t="s">
        <v>1784</v>
      </c>
      <c r="F3648" s="31" t="s">
        <v>10886</v>
      </c>
      <c r="G3648" s="88" t="s">
        <v>3323</v>
      </c>
      <c r="H3648" s="29" t="s">
        <v>136</v>
      </c>
      <c r="I3648" s="32" t="s">
        <v>43</v>
      </c>
      <c r="J3648" s="29" t="s">
        <v>8</v>
      </c>
      <c r="K3648" s="33" t="s">
        <v>3324</v>
      </c>
      <c r="L3648" s="33" t="s">
        <v>3325</v>
      </c>
      <c r="M3648" s="29" t="s">
        <v>736</v>
      </c>
      <c r="N3648" s="29">
        <v>0</v>
      </c>
      <c r="O3648" s="29" t="s">
        <v>47</v>
      </c>
      <c r="P3648" s="33">
        <v>8</v>
      </c>
      <c r="Q3648" s="33" t="s">
        <v>194</v>
      </c>
      <c r="R3648" s="80" t="s">
        <v>1789</v>
      </c>
      <c r="S3648" s="81" t="s">
        <v>110</v>
      </c>
      <c r="T3648" s="81" t="s">
        <v>51</v>
      </c>
      <c r="U3648" s="82" t="s">
        <v>1885</v>
      </c>
      <c r="V3648" s="83">
        <v>1.05</v>
      </c>
      <c r="W3648" s="89">
        <v>2252.25</v>
      </c>
      <c r="X3648" s="85">
        <v>1</v>
      </c>
      <c r="Y3648" s="86">
        <v>0.54</v>
      </c>
      <c r="Z3648" s="82">
        <v>3</v>
      </c>
      <c r="AA3648" s="87">
        <v>0.18000000000000002</v>
      </c>
      <c r="AB3648" s="83">
        <v>0</v>
      </c>
      <c r="AC3648" s="89">
        <v>0</v>
      </c>
      <c r="AD3648" s="90">
        <v>43565</v>
      </c>
      <c r="AE3648" s="90">
        <v>43565</v>
      </c>
      <c r="AF3648" s="82">
        <v>0</v>
      </c>
      <c r="AG3648" s="84" t="s">
        <v>53</v>
      </c>
      <c r="AH3648" s="83">
        <v>0</v>
      </c>
      <c r="AI3648" s="89">
        <v>0</v>
      </c>
      <c r="AJ3648" s="89">
        <v>0</v>
      </c>
      <c r="AK3648" s="60" t="str">
        <f>+IF(Tabla1[[#This Row],[REQUEST_TY]]="SR MANTENIMIENTO CORRECTIVO", "EMERGENCIA", "OTROS")</f>
        <v>EMERGENCIA</v>
      </c>
      <c r="AL3648" s="6" t="str">
        <f>+_xlfn.IFS(Tabla1[[#This Row],[Veces obj]]&lt;=1,"0-1",Tabla1[[#This Row],[Veces obj]]&lt;=2,"1-2",Tabla1[[#This Row],[Veces obj]]&lt;=3,"2-3",TRUE,"&gt;3")</f>
        <v>0-1</v>
      </c>
      <c r="AM3648" s="60" t="str">
        <f>+_xlfn.IFS(MONTH(Tabla1[[#This Row],[MES]])&lt;=3,"Q1",MONTH(Tabla1[[#This Row],[MES]])&lt;=6,"Q2",MONTH(Tabla1[[#This Row],[MES]])&lt;=9,"Q3",TRUE,"Q4")</f>
        <v>Q2</v>
      </c>
      <c r="AN3648" s="15" t="str">
        <f>+IFERROR(VLOOKUP(Tabla1[[#This Row],[CUENTA]],CTAS[],2,0),"OTROS")</f>
        <v>OTROS</v>
      </c>
      <c r="AP3648" s="15" t="str">
        <f>+IFERROR(VLOOKUP(Tabla1[[#This Row],[EMPLEADO]],IS[],3,0),"OTROS")</f>
        <v>OTROS</v>
      </c>
      <c r="AQ3648" s="15" t="str">
        <f>+IFERROR(VLOOKUP(Tabla1[[#This Row],[EMPLEADO]],IS[[NÓMINA]:[INGENIERO]],2,0),"OTROS")</f>
        <v>OTROS</v>
      </c>
    </row>
    <row r="3649" spans="1:43" x14ac:dyDescent="0.25">
      <c r="A3649" s="28" t="s">
        <v>10019</v>
      </c>
      <c r="B3649" s="29">
        <v>1</v>
      </c>
      <c r="C3649" s="29" t="s">
        <v>10887</v>
      </c>
      <c r="D3649" s="30" t="s">
        <v>38</v>
      </c>
      <c r="E3649" s="31" t="s">
        <v>6292</v>
      </c>
      <c r="F3649" s="31" t="s">
        <v>10888</v>
      </c>
      <c r="G3649" s="88" t="s">
        <v>10889</v>
      </c>
      <c r="H3649" s="29" t="s">
        <v>484</v>
      </c>
      <c r="I3649" s="32" t="s">
        <v>43</v>
      </c>
      <c r="J3649" s="29" t="s">
        <v>8</v>
      </c>
      <c r="K3649" s="33" t="s">
        <v>2300</v>
      </c>
      <c r="L3649" s="33" t="s">
        <v>2301</v>
      </c>
      <c r="M3649" s="29" t="s">
        <v>94</v>
      </c>
      <c r="N3649" s="29">
        <v>1</v>
      </c>
      <c r="O3649" s="29" t="s">
        <v>47</v>
      </c>
      <c r="P3649" s="33">
        <v>148</v>
      </c>
      <c r="Q3649" s="33" t="s">
        <v>48</v>
      </c>
      <c r="R3649" s="80" t="s">
        <v>242</v>
      </c>
      <c r="S3649" s="81" t="s">
        <v>64</v>
      </c>
      <c r="T3649" s="81" t="s">
        <v>51</v>
      </c>
      <c r="U3649" s="82" t="s">
        <v>96</v>
      </c>
      <c r="V3649" s="83">
        <v>1.1000000000000001</v>
      </c>
      <c r="W3649" s="89">
        <v>0</v>
      </c>
      <c r="X3649" s="85">
        <v>1</v>
      </c>
      <c r="Y3649" s="86">
        <v>0</v>
      </c>
      <c r="Z3649" s="82">
        <v>5</v>
      </c>
      <c r="AA3649" s="87">
        <v>0</v>
      </c>
      <c r="AB3649" s="83">
        <v>0</v>
      </c>
      <c r="AC3649" s="89">
        <v>0</v>
      </c>
      <c r="AD3649" s="90">
        <v>43565</v>
      </c>
      <c r="AE3649" s="90">
        <v>43566</v>
      </c>
      <c r="AF3649" s="82">
        <v>1</v>
      </c>
      <c r="AG3649" s="84" t="s">
        <v>53</v>
      </c>
      <c r="AH3649" s="83">
        <v>0</v>
      </c>
      <c r="AI3649" s="89">
        <v>0</v>
      </c>
      <c r="AJ3649" s="89">
        <v>0</v>
      </c>
      <c r="AK3649" s="60" t="str">
        <f>+IF(Tabla1[[#This Row],[REQUEST_TY]]="SR MANTENIMIENTO CORRECTIVO", "EMERGENCIA", "OTROS")</f>
        <v>EMERGENCIA</v>
      </c>
      <c r="AL3649" s="6" t="str">
        <f>+_xlfn.IFS(Tabla1[[#This Row],[Veces obj]]&lt;=1,"0-1",Tabla1[[#This Row],[Veces obj]]&lt;=2,"1-2",Tabla1[[#This Row],[Veces obj]]&lt;=3,"2-3",TRUE,"&gt;3")</f>
        <v>0-1</v>
      </c>
      <c r="AM3649" s="60" t="str">
        <f>+_xlfn.IFS(MONTH(Tabla1[[#This Row],[MES]])&lt;=3,"Q1",MONTH(Tabla1[[#This Row],[MES]])&lt;=6,"Q2",MONTH(Tabla1[[#This Row],[MES]])&lt;=9,"Q3",TRUE,"Q4")</f>
        <v>Q2</v>
      </c>
      <c r="AN3649" s="15" t="str">
        <f>+IFERROR(VLOOKUP(Tabla1[[#This Row],[CUENTA]],CTAS[],2,0),"OTROS")</f>
        <v>OTROS</v>
      </c>
      <c r="AP3649" s="15" t="str">
        <f>+IFERROR(VLOOKUP(Tabla1[[#This Row],[EMPLEADO]],IS[],3,0),"OTROS")</f>
        <v>OTROS</v>
      </c>
      <c r="AQ3649" s="15" t="str">
        <f>+IFERROR(VLOOKUP(Tabla1[[#This Row],[EMPLEADO]],IS[[NÓMINA]:[INGENIERO]],2,0),"OTROS")</f>
        <v>OTROS</v>
      </c>
    </row>
    <row r="3650" spans="1:43" x14ac:dyDescent="0.25">
      <c r="A3650" s="28" t="s">
        <v>10019</v>
      </c>
      <c r="B3650" s="29">
        <v>1</v>
      </c>
      <c r="C3650" s="29" t="s">
        <v>10890</v>
      </c>
      <c r="D3650" s="30" t="s">
        <v>38</v>
      </c>
      <c r="E3650" s="31" t="s">
        <v>133</v>
      </c>
      <c r="F3650" s="31" t="s">
        <v>10891</v>
      </c>
      <c r="G3650" s="88" t="s">
        <v>533</v>
      </c>
      <c r="H3650" s="29" t="s">
        <v>8581</v>
      </c>
      <c r="I3650" s="32" t="s">
        <v>43</v>
      </c>
      <c r="J3650" s="29" t="s">
        <v>8</v>
      </c>
      <c r="K3650" s="33" t="s">
        <v>59</v>
      </c>
      <c r="L3650" s="33" t="s">
        <v>472</v>
      </c>
      <c r="M3650" s="29" t="s">
        <v>473</v>
      </c>
      <c r="N3650" s="29">
        <v>0</v>
      </c>
      <c r="O3650" s="29" t="s">
        <v>47</v>
      </c>
      <c r="P3650" s="33">
        <v>34</v>
      </c>
      <c r="Q3650" s="33" t="s">
        <v>82</v>
      </c>
      <c r="R3650" s="80" t="s">
        <v>138</v>
      </c>
      <c r="S3650" s="81" t="s">
        <v>139</v>
      </c>
      <c r="T3650" s="81" t="s">
        <v>51</v>
      </c>
      <c r="U3650" s="82" t="s">
        <v>140</v>
      </c>
      <c r="V3650" s="83">
        <v>1.1000000000000001</v>
      </c>
      <c r="W3650" s="89">
        <v>1730.3000000000004</v>
      </c>
      <c r="X3650" s="85">
        <v>1</v>
      </c>
      <c r="Y3650" s="86">
        <v>1.25</v>
      </c>
      <c r="Z3650" s="82">
        <v>4</v>
      </c>
      <c r="AA3650" s="87">
        <v>0.3125</v>
      </c>
      <c r="AB3650" s="83">
        <v>0</v>
      </c>
      <c r="AC3650" s="89">
        <v>0</v>
      </c>
      <c r="AD3650" s="90">
        <v>43565</v>
      </c>
      <c r="AE3650" s="90">
        <v>43566</v>
      </c>
      <c r="AF3650" s="82">
        <v>1</v>
      </c>
      <c r="AG3650" s="84" t="s">
        <v>53</v>
      </c>
      <c r="AH3650" s="83">
        <v>0</v>
      </c>
      <c r="AI3650" s="89">
        <v>0</v>
      </c>
      <c r="AJ3650" s="89">
        <v>0</v>
      </c>
      <c r="AK3650" s="60" t="str">
        <f>+IF(Tabla1[[#This Row],[REQUEST_TY]]="SR MANTENIMIENTO CORRECTIVO", "EMERGENCIA", "OTROS")</f>
        <v>EMERGENCIA</v>
      </c>
      <c r="AL3650" s="6" t="str">
        <f>+_xlfn.IFS(Tabla1[[#This Row],[Veces obj]]&lt;=1,"0-1",Tabla1[[#This Row],[Veces obj]]&lt;=2,"1-2",Tabla1[[#This Row],[Veces obj]]&lt;=3,"2-3",TRUE,"&gt;3")</f>
        <v>0-1</v>
      </c>
      <c r="AM3650" s="60" t="str">
        <f>+_xlfn.IFS(MONTH(Tabla1[[#This Row],[MES]])&lt;=3,"Q1",MONTH(Tabla1[[#This Row],[MES]])&lt;=6,"Q2",MONTH(Tabla1[[#This Row],[MES]])&lt;=9,"Q3",TRUE,"Q4")</f>
        <v>Q2</v>
      </c>
      <c r="AN3650" s="15" t="str">
        <f>+IFERROR(VLOOKUP(Tabla1[[#This Row],[CUENTA]],CTAS[],2,0),"OTROS")</f>
        <v>OTROS</v>
      </c>
      <c r="AP3650" s="15" t="str">
        <f>+IFERROR(VLOOKUP(Tabla1[[#This Row],[EMPLEADO]],IS[],3,0),"OTROS")</f>
        <v>OTROS</v>
      </c>
      <c r="AQ3650" s="15" t="str">
        <f>+IFERROR(VLOOKUP(Tabla1[[#This Row],[EMPLEADO]],IS[[NÓMINA]:[INGENIERO]],2,0),"OTROS")</f>
        <v>OTROS</v>
      </c>
    </row>
    <row r="3651" spans="1:43" x14ac:dyDescent="0.25">
      <c r="A3651" s="28" t="s">
        <v>10019</v>
      </c>
      <c r="B3651" s="29">
        <v>1</v>
      </c>
      <c r="C3651" s="29" t="s">
        <v>10892</v>
      </c>
      <c r="D3651" s="30" t="s">
        <v>38</v>
      </c>
      <c r="E3651" s="31" t="s">
        <v>226</v>
      </c>
      <c r="F3651" s="31" t="s">
        <v>10893</v>
      </c>
      <c r="G3651" s="88" t="s">
        <v>2292</v>
      </c>
      <c r="H3651" s="29" t="s">
        <v>784</v>
      </c>
      <c r="I3651" s="32" t="s">
        <v>43</v>
      </c>
      <c r="J3651" s="29" t="s">
        <v>8</v>
      </c>
      <c r="K3651" s="33" t="s">
        <v>1541</v>
      </c>
      <c r="L3651" s="33" t="s">
        <v>2251</v>
      </c>
      <c r="M3651" s="29" t="s">
        <v>787</v>
      </c>
      <c r="N3651" s="29">
        <v>0</v>
      </c>
      <c r="O3651" s="29" t="s">
        <v>47</v>
      </c>
      <c r="P3651" s="33">
        <v>74</v>
      </c>
      <c r="Q3651" s="33" t="s">
        <v>48</v>
      </c>
      <c r="R3651" s="80" t="s">
        <v>153</v>
      </c>
      <c r="S3651" s="81" t="s">
        <v>50</v>
      </c>
      <c r="T3651" s="81" t="s">
        <v>51</v>
      </c>
      <c r="U3651" s="82" t="s">
        <v>52</v>
      </c>
      <c r="V3651" s="83">
        <v>1.05</v>
      </c>
      <c r="W3651" s="89">
        <v>750.75000000000011</v>
      </c>
      <c r="X3651" s="85">
        <v>1</v>
      </c>
      <c r="Y3651" s="86">
        <v>1</v>
      </c>
      <c r="Z3651" s="82">
        <v>5</v>
      </c>
      <c r="AA3651" s="87">
        <v>0.2</v>
      </c>
      <c r="AB3651" s="83">
        <v>0</v>
      </c>
      <c r="AC3651" s="89">
        <v>0</v>
      </c>
      <c r="AD3651" s="90">
        <v>43565</v>
      </c>
      <c r="AE3651" s="90">
        <v>43566</v>
      </c>
      <c r="AF3651" s="82">
        <v>1</v>
      </c>
      <c r="AG3651" s="84" t="s">
        <v>53</v>
      </c>
      <c r="AH3651" s="83">
        <v>0</v>
      </c>
      <c r="AI3651" s="89">
        <v>0</v>
      </c>
      <c r="AJ3651" s="89">
        <v>0</v>
      </c>
      <c r="AK3651" s="60" t="str">
        <f>+IF(Tabla1[[#This Row],[REQUEST_TY]]="SR MANTENIMIENTO CORRECTIVO", "EMERGENCIA", "OTROS")</f>
        <v>EMERGENCIA</v>
      </c>
      <c r="AL3651" s="6" t="str">
        <f>+_xlfn.IFS(Tabla1[[#This Row],[Veces obj]]&lt;=1,"0-1",Tabla1[[#This Row],[Veces obj]]&lt;=2,"1-2",Tabla1[[#This Row],[Veces obj]]&lt;=3,"2-3",TRUE,"&gt;3")</f>
        <v>0-1</v>
      </c>
      <c r="AM3651" s="60" t="str">
        <f>+_xlfn.IFS(MONTH(Tabla1[[#This Row],[MES]])&lt;=3,"Q1",MONTH(Tabla1[[#This Row],[MES]])&lt;=6,"Q2",MONTH(Tabla1[[#This Row],[MES]])&lt;=9,"Q3",TRUE,"Q4")</f>
        <v>Q2</v>
      </c>
      <c r="AN3651" s="15" t="str">
        <f>+IFERROR(VLOOKUP(Tabla1[[#This Row],[CUENTA]],CTAS[],2,0),"OTROS")</f>
        <v>OTROS</v>
      </c>
      <c r="AP3651" s="15" t="str">
        <f>+IFERROR(VLOOKUP(Tabla1[[#This Row],[EMPLEADO]],IS[],3,0),"OTROS")</f>
        <v>OTROS</v>
      </c>
      <c r="AQ3651" s="15" t="str">
        <f>+IFERROR(VLOOKUP(Tabla1[[#This Row],[EMPLEADO]],IS[[NÓMINA]:[INGENIERO]],2,0),"OTROS")</f>
        <v>OTROS</v>
      </c>
    </row>
    <row r="3652" spans="1:43" x14ac:dyDescent="0.25">
      <c r="A3652" s="28" t="s">
        <v>10019</v>
      </c>
      <c r="B3652" s="29">
        <v>1</v>
      </c>
      <c r="C3652" s="29" t="s">
        <v>10894</v>
      </c>
      <c r="D3652" s="30" t="s">
        <v>38</v>
      </c>
      <c r="E3652" s="31" t="s">
        <v>147</v>
      </c>
      <c r="F3652" s="31" t="s">
        <v>10895</v>
      </c>
      <c r="G3652" s="88" t="s">
        <v>10896</v>
      </c>
      <c r="H3652" s="29" t="s">
        <v>150</v>
      </c>
      <c r="I3652" s="32" t="s">
        <v>43</v>
      </c>
      <c r="J3652" s="29" t="s">
        <v>8</v>
      </c>
      <c r="K3652" s="33" t="s">
        <v>151</v>
      </c>
      <c r="L3652" s="33" t="s">
        <v>185</v>
      </c>
      <c r="M3652" s="29" t="s">
        <v>73</v>
      </c>
      <c r="N3652" s="29">
        <v>0</v>
      </c>
      <c r="O3652" s="29" t="s">
        <v>47</v>
      </c>
      <c r="P3652" s="33">
        <v>187</v>
      </c>
      <c r="Q3652" s="33" t="s">
        <v>48</v>
      </c>
      <c r="R3652" s="80" t="s">
        <v>153</v>
      </c>
      <c r="S3652" s="81" t="s">
        <v>50</v>
      </c>
      <c r="T3652" s="81" t="s">
        <v>51</v>
      </c>
      <c r="U3652" s="82" t="s">
        <v>52</v>
      </c>
      <c r="V3652" s="83">
        <v>1.05</v>
      </c>
      <c r="W3652" s="89">
        <v>750.75000000000011</v>
      </c>
      <c r="X3652" s="85">
        <v>1</v>
      </c>
      <c r="Y3652" s="86">
        <v>0</v>
      </c>
      <c r="Z3652" s="82">
        <v>5</v>
      </c>
      <c r="AA3652" s="87">
        <v>0</v>
      </c>
      <c r="AB3652" s="83">
        <v>0</v>
      </c>
      <c r="AC3652" s="89">
        <v>0</v>
      </c>
      <c r="AD3652" s="90">
        <v>43566</v>
      </c>
      <c r="AE3652" s="90">
        <v>43566</v>
      </c>
      <c r="AF3652" s="82">
        <v>0</v>
      </c>
      <c r="AG3652" s="84" t="s">
        <v>53</v>
      </c>
      <c r="AH3652" s="83">
        <v>0</v>
      </c>
      <c r="AI3652" s="89">
        <v>0</v>
      </c>
      <c r="AJ3652" s="89">
        <v>0</v>
      </c>
      <c r="AK3652" s="60" t="str">
        <f>+IF(Tabla1[[#This Row],[REQUEST_TY]]="SR MANTENIMIENTO CORRECTIVO", "EMERGENCIA", "OTROS")</f>
        <v>EMERGENCIA</v>
      </c>
      <c r="AL3652" s="6" t="str">
        <f>+_xlfn.IFS(Tabla1[[#This Row],[Veces obj]]&lt;=1,"0-1",Tabla1[[#This Row],[Veces obj]]&lt;=2,"1-2",Tabla1[[#This Row],[Veces obj]]&lt;=3,"2-3",TRUE,"&gt;3")</f>
        <v>0-1</v>
      </c>
      <c r="AM3652" s="60" t="str">
        <f>+_xlfn.IFS(MONTH(Tabla1[[#This Row],[MES]])&lt;=3,"Q1",MONTH(Tabla1[[#This Row],[MES]])&lt;=6,"Q2",MONTH(Tabla1[[#This Row],[MES]])&lt;=9,"Q3",TRUE,"Q4")</f>
        <v>Q2</v>
      </c>
      <c r="AN3652" s="15" t="str">
        <f>+IFERROR(VLOOKUP(Tabla1[[#This Row],[CUENTA]],CTAS[],2,0),"OTROS")</f>
        <v>HONEYWELL</v>
      </c>
      <c r="AP3652" s="15" t="str">
        <f>+IFERROR(VLOOKUP(Tabla1[[#This Row],[EMPLEADO]],IS[],3,0),"OTROS")</f>
        <v>JUAREZ</v>
      </c>
      <c r="AQ3652" s="15" t="str">
        <f>+IFERROR(VLOOKUP(Tabla1[[#This Row],[EMPLEADO]],IS[[NÓMINA]:[INGENIERO]],2,0),"OTROS")</f>
        <v>CARLOS MONTOYA</v>
      </c>
    </row>
    <row r="3653" spans="1:43" x14ac:dyDescent="0.25">
      <c r="A3653" s="28" t="s">
        <v>10019</v>
      </c>
      <c r="B3653" s="29">
        <v>1</v>
      </c>
      <c r="C3653" s="29" t="s">
        <v>10897</v>
      </c>
      <c r="D3653" s="30" t="s">
        <v>38</v>
      </c>
      <c r="E3653" s="31" t="s">
        <v>558</v>
      </c>
      <c r="F3653" s="31" t="s">
        <v>10898</v>
      </c>
      <c r="G3653" s="88" t="s">
        <v>2273</v>
      </c>
      <c r="H3653" s="29" t="s">
        <v>246</v>
      </c>
      <c r="I3653" s="32" t="s">
        <v>43</v>
      </c>
      <c r="J3653" s="29" t="s">
        <v>8</v>
      </c>
      <c r="K3653" s="33" t="s">
        <v>798</v>
      </c>
      <c r="L3653" s="33" t="s">
        <v>8445</v>
      </c>
      <c r="M3653" s="29" t="s">
        <v>1269</v>
      </c>
      <c r="N3653" s="29">
        <v>1</v>
      </c>
      <c r="O3653" s="29" t="s">
        <v>105</v>
      </c>
      <c r="P3653" s="33">
        <v>13</v>
      </c>
      <c r="Q3653" s="33" t="s">
        <v>194</v>
      </c>
      <c r="R3653" s="80" t="s">
        <v>95</v>
      </c>
      <c r="S3653" s="81" t="s">
        <v>64</v>
      </c>
      <c r="T3653" s="81" t="s">
        <v>51</v>
      </c>
      <c r="U3653" s="82" t="s">
        <v>195</v>
      </c>
      <c r="V3653" s="83">
        <v>0.6</v>
      </c>
      <c r="W3653" s="89">
        <v>0</v>
      </c>
      <c r="X3653" s="85">
        <v>1</v>
      </c>
      <c r="Y3653" s="86">
        <v>0.44</v>
      </c>
      <c r="Z3653" s="82">
        <v>5</v>
      </c>
      <c r="AA3653" s="87">
        <v>8.7999999999999995E-2</v>
      </c>
      <c r="AB3653" s="83">
        <v>0</v>
      </c>
      <c r="AC3653" s="89">
        <v>0</v>
      </c>
      <c r="AD3653" s="90">
        <v>43566</v>
      </c>
      <c r="AE3653" s="90">
        <v>43566</v>
      </c>
      <c r="AF3653" s="82">
        <v>0</v>
      </c>
      <c r="AG3653" s="84" t="s">
        <v>53</v>
      </c>
      <c r="AH3653" s="83">
        <v>0</v>
      </c>
      <c r="AI3653" s="89">
        <v>0</v>
      </c>
      <c r="AJ3653" s="89">
        <v>0</v>
      </c>
      <c r="AK3653" s="60" t="str">
        <f>+IF(Tabla1[[#This Row],[REQUEST_TY]]="SR MANTENIMIENTO CORRECTIVO", "EMERGENCIA", "OTROS")</f>
        <v>EMERGENCIA</v>
      </c>
      <c r="AL3653" s="6" t="str">
        <f>+_xlfn.IFS(Tabla1[[#This Row],[Veces obj]]&lt;=1,"0-1",Tabla1[[#This Row],[Veces obj]]&lt;=2,"1-2",Tabla1[[#This Row],[Veces obj]]&lt;=3,"2-3",TRUE,"&gt;3")</f>
        <v>0-1</v>
      </c>
      <c r="AM3653" s="60" t="str">
        <f>+_xlfn.IFS(MONTH(Tabla1[[#This Row],[MES]])&lt;=3,"Q1",MONTH(Tabla1[[#This Row],[MES]])&lt;=6,"Q2",MONTH(Tabla1[[#This Row],[MES]])&lt;=9,"Q3",TRUE,"Q4")</f>
        <v>Q2</v>
      </c>
      <c r="AN3653" s="15" t="str">
        <f>+IFERROR(VLOOKUP(Tabla1[[#This Row],[CUENTA]],CTAS[],2,0),"OTROS")</f>
        <v>OTROS</v>
      </c>
      <c r="AP3653" s="15" t="str">
        <f>+IFERROR(VLOOKUP(Tabla1[[#This Row],[EMPLEADO]],IS[],3,0),"OTROS")</f>
        <v>OTROS</v>
      </c>
      <c r="AQ3653" s="15" t="str">
        <f>+IFERROR(VLOOKUP(Tabla1[[#This Row],[EMPLEADO]],IS[[NÓMINA]:[INGENIERO]],2,0),"OTROS")</f>
        <v>OTROS</v>
      </c>
    </row>
    <row r="3654" spans="1:43" x14ac:dyDescent="0.25">
      <c r="A3654" s="28" t="s">
        <v>10019</v>
      </c>
      <c r="B3654" s="29">
        <v>1</v>
      </c>
      <c r="C3654" s="29" t="s">
        <v>10899</v>
      </c>
      <c r="D3654" s="30" t="s">
        <v>38</v>
      </c>
      <c r="E3654" s="31" t="s">
        <v>275</v>
      </c>
      <c r="F3654" s="31" t="s">
        <v>10900</v>
      </c>
      <c r="G3654" s="88" t="s">
        <v>10901</v>
      </c>
      <c r="H3654" s="29" t="s">
        <v>213</v>
      </c>
      <c r="I3654" s="32" t="s">
        <v>43</v>
      </c>
      <c r="J3654" s="29" t="s">
        <v>8</v>
      </c>
      <c r="K3654" s="33" t="s">
        <v>1296</v>
      </c>
      <c r="L3654" s="33" t="s">
        <v>1800</v>
      </c>
      <c r="M3654" s="29" t="s">
        <v>1298</v>
      </c>
      <c r="N3654" s="29">
        <v>0</v>
      </c>
      <c r="O3654" s="29" t="s">
        <v>47</v>
      </c>
      <c r="P3654" s="33">
        <v>118</v>
      </c>
      <c r="Q3654" s="33" t="s">
        <v>48</v>
      </c>
      <c r="R3654" s="80" t="s">
        <v>95</v>
      </c>
      <c r="S3654" s="81" t="s">
        <v>64</v>
      </c>
      <c r="T3654" s="81" t="s">
        <v>51</v>
      </c>
      <c r="U3654" s="82" t="s">
        <v>96</v>
      </c>
      <c r="V3654" s="83">
        <v>1.1000000000000001</v>
      </c>
      <c r="W3654" s="89">
        <v>1501.5000000000002</v>
      </c>
      <c r="X3654" s="85">
        <v>1</v>
      </c>
      <c r="Y3654" s="86">
        <v>5.67</v>
      </c>
      <c r="Z3654" s="82">
        <v>5</v>
      </c>
      <c r="AA3654" s="87">
        <v>1.1339999999999999</v>
      </c>
      <c r="AB3654" s="83">
        <v>3.3499999999999974E-2</v>
      </c>
      <c r="AC3654" s="89">
        <v>-45.727499999999964</v>
      </c>
      <c r="AD3654" s="90">
        <v>43566</v>
      </c>
      <c r="AE3654" s="90">
        <v>43566</v>
      </c>
      <c r="AF3654" s="82">
        <v>0</v>
      </c>
      <c r="AG3654" s="84" t="s">
        <v>53</v>
      </c>
      <c r="AH3654" s="83">
        <v>0</v>
      </c>
      <c r="AI3654" s="89">
        <v>0</v>
      </c>
      <c r="AJ3654" s="89">
        <v>0</v>
      </c>
      <c r="AK3654" s="60" t="str">
        <f>+IF(Tabla1[[#This Row],[REQUEST_TY]]="SR MANTENIMIENTO CORRECTIVO", "EMERGENCIA", "OTROS")</f>
        <v>EMERGENCIA</v>
      </c>
      <c r="AL3654" s="6" t="str">
        <f>+_xlfn.IFS(Tabla1[[#This Row],[Veces obj]]&lt;=1,"0-1",Tabla1[[#This Row],[Veces obj]]&lt;=2,"1-2",Tabla1[[#This Row],[Veces obj]]&lt;=3,"2-3",TRUE,"&gt;3")</f>
        <v>1-2</v>
      </c>
      <c r="AM3654" s="60" t="str">
        <f>+_xlfn.IFS(MONTH(Tabla1[[#This Row],[MES]])&lt;=3,"Q1",MONTH(Tabla1[[#This Row],[MES]])&lt;=6,"Q2",MONTH(Tabla1[[#This Row],[MES]])&lt;=9,"Q3",TRUE,"Q4")</f>
        <v>Q2</v>
      </c>
      <c r="AN3654" s="15" t="str">
        <f>+IFERROR(VLOOKUP(Tabla1[[#This Row],[CUENTA]],CTAS[],2,0),"OTROS")</f>
        <v>OTROS</v>
      </c>
      <c r="AP3654" s="15" t="str">
        <f>+IFERROR(VLOOKUP(Tabla1[[#This Row],[EMPLEADO]],IS[],3,0),"OTROS")</f>
        <v>OTROS</v>
      </c>
      <c r="AQ3654" s="15" t="str">
        <f>+IFERROR(VLOOKUP(Tabla1[[#This Row],[EMPLEADO]],IS[[NÓMINA]:[INGENIERO]],2,0),"OTROS")</f>
        <v>OTROS</v>
      </c>
    </row>
    <row r="3655" spans="1:43" x14ac:dyDescent="0.25">
      <c r="A3655" s="28" t="s">
        <v>10019</v>
      </c>
      <c r="B3655" s="29">
        <v>1</v>
      </c>
      <c r="C3655" s="29" t="s">
        <v>10902</v>
      </c>
      <c r="D3655" s="30" t="s">
        <v>38</v>
      </c>
      <c r="E3655" s="31" t="s">
        <v>133</v>
      </c>
      <c r="F3655" s="31" t="s">
        <v>10903</v>
      </c>
      <c r="G3655" s="88" t="s">
        <v>4147</v>
      </c>
      <c r="H3655" s="29" t="s">
        <v>106</v>
      </c>
      <c r="I3655" s="32" t="s">
        <v>43</v>
      </c>
      <c r="J3655" s="29" t="s">
        <v>8</v>
      </c>
      <c r="K3655" s="33" t="s">
        <v>59</v>
      </c>
      <c r="L3655" s="33" t="s">
        <v>780</v>
      </c>
      <c r="M3655" s="29" t="s">
        <v>310</v>
      </c>
      <c r="N3655" s="29">
        <v>0</v>
      </c>
      <c r="O3655" s="29" t="s">
        <v>47</v>
      </c>
      <c r="P3655" s="33">
        <v>21</v>
      </c>
      <c r="Q3655" s="33" t="s">
        <v>62</v>
      </c>
      <c r="R3655" s="80" t="s">
        <v>138</v>
      </c>
      <c r="S3655" s="81" t="s">
        <v>139</v>
      </c>
      <c r="T3655" s="81" t="s">
        <v>51</v>
      </c>
      <c r="U3655" s="82" t="s">
        <v>262</v>
      </c>
      <c r="V3655" s="83">
        <v>1.05</v>
      </c>
      <c r="W3655" s="89">
        <v>1651.6500000000003</v>
      </c>
      <c r="X3655" s="85">
        <v>1</v>
      </c>
      <c r="Y3655" s="86">
        <v>1.5</v>
      </c>
      <c r="Z3655" s="82">
        <v>4</v>
      </c>
      <c r="AA3655" s="87">
        <v>0.375</v>
      </c>
      <c r="AB3655" s="83">
        <v>0</v>
      </c>
      <c r="AC3655" s="89">
        <v>0</v>
      </c>
      <c r="AD3655" s="90">
        <v>43566</v>
      </c>
      <c r="AE3655" s="90">
        <v>43566</v>
      </c>
      <c r="AF3655" s="82">
        <v>0</v>
      </c>
      <c r="AG3655" s="84" t="s">
        <v>53</v>
      </c>
      <c r="AH3655" s="83">
        <v>0</v>
      </c>
      <c r="AI3655" s="89">
        <v>0</v>
      </c>
      <c r="AJ3655" s="89">
        <v>0</v>
      </c>
      <c r="AK3655" s="60" t="str">
        <f>+IF(Tabla1[[#This Row],[REQUEST_TY]]="SR MANTENIMIENTO CORRECTIVO", "EMERGENCIA", "OTROS")</f>
        <v>EMERGENCIA</v>
      </c>
      <c r="AL3655" s="6" t="str">
        <f>+_xlfn.IFS(Tabla1[[#This Row],[Veces obj]]&lt;=1,"0-1",Tabla1[[#This Row],[Veces obj]]&lt;=2,"1-2",Tabla1[[#This Row],[Veces obj]]&lt;=3,"2-3",TRUE,"&gt;3")</f>
        <v>0-1</v>
      </c>
      <c r="AM3655" s="60" t="str">
        <f>+_xlfn.IFS(MONTH(Tabla1[[#This Row],[MES]])&lt;=3,"Q1",MONTH(Tabla1[[#This Row],[MES]])&lt;=6,"Q2",MONTH(Tabla1[[#This Row],[MES]])&lt;=9,"Q3",TRUE,"Q4")</f>
        <v>Q2</v>
      </c>
      <c r="AN3655" s="15" t="str">
        <f>+IFERROR(VLOOKUP(Tabla1[[#This Row],[CUENTA]],CTAS[],2,0),"OTROS")</f>
        <v>OTROS</v>
      </c>
      <c r="AP3655" s="15" t="str">
        <f>+IFERROR(VLOOKUP(Tabla1[[#This Row],[EMPLEADO]],IS[],3,0),"OTROS")</f>
        <v>OTROS</v>
      </c>
      <c r="AQ3655" s="15" t="str">
        <f>+IFERROR(VLOOKUP(Tabla1[[#This Row],[EMPLEADO]],IS[[NÓMINA]:[INGENIERO]],2,0),"OTROS")</f>
        <v>OTROS</v>
      </c>
    </row>
    <row r="3656" spans="1:43" x14ac:dyDescent="0.25">
      <c r="A3656" s="28" t="s">
        <v>10019</v>
      </c>
      <c r="B3656" s="29">
        <v>1</v>
      </c>
      <c r="C3656" s="29" t="s">
        <v>10904</v>
      </c>
      <c r="D3656" s="30" t="s">
        <v>38</v>
      </c>
      <c r="E3656" s="31" t="s">
        <v>373</v>
      </c>
      <c r="F3656" s="31" t="s">
        <v>10905</v>
      </c>
      <c r="G3656" s="88" t="s">
        <v>2740</v>
      </c>
      <c r="H3656" s="29" t="s">
        <v>8581</v>
      </c>
      <c r="I3656" s="32" t="s">
        <v>43</v>
      </c>
      <c r="J3656" s="29" t="s">
        <v>8</v>
      </c>
      <c r="K3656" s="33" t="s">
        <v>102</v>
      </c>
      <c r="L3656" s="33" t="s">
        <v>2741</v>
      </c>
      <c r="M3656" s="29" t="s">
        <v>473</v>
      </c>
      <c r="N3656" s="29">
        <v>0</v>
      </c>
      <c r="O3656" s="29" t="s">
        <v>47</v>
      </c>
      <c r="P3656" s="33">
        <v>91</v>
      </c>
      <c r="Q3656" s="33" t="s">
        <v>48</v>
      </c>
      <c r="R3656" s="80" t="s">
        <v>153</v>
      </c>
      <c r="S3656" s="81" t="s">
        <v>50</v>
      </c>
      <c r="T3656" s="81" t="s">
        <v>51</v>
      </c>
      <c r="U3656" s="82" t="s">
        <v>52</v>
      </c>
      <c r="V3656" s="83">
        <v>1.05</v>
      </c>
      <c r="W3656" s="89">
        <v>750.75000000000011</v>
      </c>
      <c r="X3656" s="85">
        <v>1</v>
      </c>
      <c r="Y3656" s="86">
        <v>2.68</v>
      </c>
      <c r="Z3656" s="82">
        <v>5</v>
      </c>
      <c r="AA3656" s="87">
        <v>0.53600000000000003</v>
      </c>
      <c r="AB3656" s="83">
        <v>0</v>
      </c>
      <c r="AC3656" s="89">
        <v>0</v>
      </c>
      <c r="AD3656" s="90">
        <v>43566</v>
      </c>
      <c r="AE3656" s="90">
        <v>43566</v>
      </c>
      <c r="AF3656" s="82">
        <v>0</v>
      </c>
      <c r="AG3656" s="84" t="s">
        <v>53</v>
      </c>
      <c r="AH3656" s="83">
        <v>0</v>
      </c>
      <c r="AI3656" s="89">
        <v>0</v>
      </c>
      <c r="AJ3656" s="89">
        <v>0</v>
      </c>
      <c r="AK3656" s="60" t="str">
        <f>+IF(Tabla1[[#This Row],[REQUEST_TY]]="SR MANTENIMIENTO CORRECTIVO", "EMERGENCIA", "OTROS")</f>
        <v>EMERGENCIA</v>
      </c>
      <c r="AL3656" s="6" t="str">
        <f>+_xlfn.IFS(Tabla1[[#This Row],[Veces obj]]&lt;=1,"0-1",Tabla1[[#This Row],[Veces obj]]&lt;=2,"1-2",Tabla1[[#This Row],[Veces obj]]&lt;=3,"2-3",TRUE,"&gt;3")</f>
        <v>0-1</v>
      </c>
      <c r="AM3656" s="60" t="str">
        <f>+_xlfn.IFS(MONTH(Tabla1[[#This Row],[MES]])&lt;=3,"Q1",MONTH(Tabla1[[#This Row],[MES]])&lt;=6,"Q2",MONTH(Tabla1[[#This Row],[MES]])&lt;=9,"Q3",TRUE,"Q4")</f>
        <v>Q2</v>
      </c>
      <c r="AN3656" s="15" t="str">
        <f>+IFERROR(VLOOKUP(Tabla1[[#This Row],[CUENTA]],CTAS[],2,0),"OTROS")</f>
        <v>OTROS</v>
      </c>
      <c r="AP3656" s="15" t="str">
        <f>+IFERROR(VLOOKUP(Tabla1[[#This Row],[EMPLEADO]],IS[],3,0),"OTROS")</f>
        <v>OTROS</v>
      </c>
      <c r="AQ3656" s="15" t="str">
        <f>+IFERROR(VLOOKUP(Tabla1[[#This Row],[EMPLEADO]],IS[[NÓMINA]:[INGENIERO]],2,0),"OTROS")</f>
        <v>OTROS</v>
      </c>
    </row>
    <row r="3657" spans="1:43" x14ac:dyDescent="0.25">
      <c r="A3657" s="28" t="s">
        <v>10019</v>
      </c>
      <c r="B3657" s="29">
        <v>1</v>
      </c>
      <c r="C3657" s="29" t="s">
        <v>10906</v>
      </c>
      <c r="D3657" s="30" t="s">
        <v>38</v>
      </c>
      <c r="E3657" s="31" t="s">
        <v>85</v>
      </c>
      <c r="F3657" s="31" t="s">
        <v>10907</v>
      </c>
      <c r="G3657" s="88" t="s">
        <v>10908</v>
      </c>
      <c r="H3657" s="29" t="s">
        <v>213</v>
      </c>
      <c r="I3657" s="32" t="s">
        <v>43</v>
      </c>
      <c r="J3657" s="29" t="s">
        <v>8</v>
      </c>
      <c r="K3657" s="33" t="s">
        <v>1296</v>
      </c>
      <c r="L3657" s="33" t="s">
        <v>1800</v>
      </c>
      <c r="M3657" s="29" t="s">
        <v>1298</v>
      </c>
      <c r="N3657" s="29">
        <v>0</v>
      </c>
      <c r="O3657" s="29" t="s">
        <v>47</v>
      </c>
      <c r="P3657" s="33">
        <v>526</v>
      </c>
      <c r="Q3657" s="33" t="s">
        <v>48</v>
      </c>
      <c r="R3657" s="80" t="s">
        <v>49</v>
      </c>
      <c r="S3657" s="81" t="s">
        <v>50</v>
      </c>
      <c r="T3657" s="81" t="s">
        <v>51</v>
      </c>
      <c r="U3657" s="82" t="s">
        <v>52</v>
      </c>
      <c r="V3657" s="83">
        <v>1.05</v>
      </c>
      <c r="W3657" s="89">
        <v>750.75000000000011</v>
      </c>
      <c r="X3657" s="85">
        <v>1</v>
      </c>
      <c r="Y3657" s="86">
        <v>7.23</v>
      </c>
      <c r="Z3657" s="82">
        <v>5</v>
      </c>
      <c r="AA3657" s="87">
        <v>1.4460000000000002</v>
      </c>
      <c r="AB3657" s="83">
        <v>0.11150000000000004</v>
      </c>
      <c r="AC3657" s="89">
        <v>-79.722500000000039</v>
      </c>
      <c r="AD3657" s="90">
        <v>43566</v>
      </c>
      <c r="AE3657" s="90">
        <v>43566</v>
      </c>
      <c r="AF3657" s="82">
        <v>0</v>
      </c>
      <c r="AG3657" s="84" t="s">
        <v>53</v>
      </c>
      <c r="AH3657" s="83">
        <v>0</v>
      </c>
      <c r="AI3657" s="89">
        <v>0</v>
      </c>
      <c r="AJ3657" s="89">
        <v>0</v>
      </c>
      <c r="AK3657" s="60" t="str">
        <f>+IF(Tabla1[[#This Row],[REQUEST_TY]]="SR MANTENIMIENTO CORRECTIVO", "EMERGENCIA", "OTROS")</f>
        <v>EMERGENCIA</v>
      </c>
      <c r="AL3657" s="6" t="str">
        <f>+_xlfn.IFS(Tabla1[[#This Row],[Veces obj]]&lt;=1,"0-1",Tabla1[[#This Row],[Veces obj]]&lt;=2,"1-2",Tabla1[[#This Row],[Veces obj]]&lt;=3,"2-3",TRUE,"&gt;3")</f>
        <v>1-2</v>
      </c>
      <c r="AM3657" s="60" t="str">
        <f>+_xlfn.IFS(MONTH(Tabla1[[#This Row],[MES]])&lt;=3,"Q1",MONTH(Tabla1[[#This Row],[MES]])&lt;=6,"Q2",MONTH(Tabla1[[#This Row],[MES]])&lt;=9,"Q3",TRUE,"Q4")</f>
        <v>Q2</v>
      </c>
      <c r="AN3657" s="15" t="str">
        <f>+IFERROR(VLOOKUP(Tabla1[[#This Row],[CUENTA]],CTAS[],2,0),"OTROS")</f>
        <v>OTROS</v>
      </c>
      <c r="AP3657" s="15" t="str">
        <f>+IFERROR(VLOOKUP(Tabla1[[#This Row],[EMPLEADO]],IS[],3,0),"OTROS")</f>
        <v>OTROS</v>
      </c>
      <c r="AQ3657" s="15" t="str">
        <f>+IFERROR(VLOOKUP(Tabla1[[#This Row],[EMPLEADO]],IS[[NÓMINA]:[INGENIERO]],2,0),"OTROS")</f>
        <v>OTROS</v>
      </c>
    </row>
    <row r="3658" spans="1:43" x14ac:dyDescent="0.25">
      <c r="A3658" s="28" t="s">
        <v>10019</v>
      </c>
      <c r="B3658" s="29">
        <v>1</v>
      </c>
      <c r="C3658" s="29" t="s">
        <v>10909</v>
      </c>
      <c r="D3658" s="30" t="s">
        <v>38</v>
      </c>
      <c r="E3658" s="31" t="s">
        <v>558</v>
      </c>
      <c r="F3658" s="31" t="s">
        <v>10910</v>
      </c>
      <c r="G3658" s="88" t="s">
        <v>10911</v>
      </c>
      <c r="H3658" s="29" t="s">
        <v>297</v>
      </c>
      <c r="I3658" s="32" t="s">
        <v>43</v>
      </c>
      <c r="J3658" s="29" t="s">
        <v>8</v>
      </c>
      <c r="K3658" s="33" t="s">
        <v>71</v>
      </c>
      <c r="L3658" s="33" t="s">
        <v>93</v>
      </c>
      <c r="M3658" s="29" t="s">
        <v>94</v>
      </c>
      <c r="N3658" s="29">
        <v>1</v>
      </c>
      <c r="O3658" s="29" t="s">
        <v>47</v>
      </c>
      <c r="P3658" s="33">
        <v>168</v>
      </c>
      <c r="Q3658" s="33" t="s">
        <v>48</v>
      </c>
      <c r="R3658" s="80" t="s">
        <v>95</v>
      </c>
      <c r="S3658" s="81" t="s">
        <v>64</v>
      </c>
      <c r="T3658" s="81" t="s">
        <v>51</v>
      </c>
      <c r="U3658" s="82" t="s">
        <v>96</v>
      </c>
      <c r="V3658" s="83">
        <v>1.1000000000000001</v>
      </c>
      <c r="W3658" s="89">
        <v>0</v>
      </c>
      <c r="X3658" s="85">
        <v>1</v>
      </c>
      <c r="Y3658" s="86">
        <v>1.97</v>
      </c>
      <c r="Z3658" s="82">
        <v>5</v>
      </c>
      <c r="AA3658" s="87">
        <v>0.39400000000000002</v>
      </c>
      <c r="AB3658" s="83">
        <v>0</v>
      </c>
      <c r="AC3658" s="89">
        <v>0</v>
      </c>
      <c r="AD3658" s="90">
        <v>43566</v>
      </c>
      <c r="AE3658" s="90">
        <v>43566</v>
      </c>
      <c r="AF3658" s="82">
        <v>0</v>
      </c>
      <c r="AG3658" s="84" t="s">
        <v>53</v>
      </c>
      <c r="AH3658" s="83">
        <v>0</v>
      </c>
      <c r="AI3658" s="89">
        <v>0</v>
      </c>
      <c r="AJ3658" s="89">
        <v>0</v>
      </c>
      <c r="AK3658" s="60" t="str">
        <f>+IF(Tabla1[[#This Row],[REQUEST_TY]]="SR MANTENIMIENTO CORRECTIVO", "EMERGENCIA", "OTROS")</f>
        <v>EMERGENCIA</v>
      </c>
      <c r="AL3658" s="6" t="str">
        <f>+_xlfn.IFS(Tabla1[[#This Row],[Veces obj]]&lt;=1,"0-1",Tabla1[[#This Row],[Veces obj]]&lt;=2,"1-2",Tabla1[[#This Row],[Veces obj]]&lt;=3,"2-3",TRUE,"&gt;3")</f>
        <v>0-1</v>
      </c>
      <c r="AM3658" s="60" t="str">
        <f>+_xlfn.IFS(MONTH(Tabla1[[#This Row],[MES]])&lt;=3,"Q1",MONTH(Tabla1[[#This Row],[MES]])&lt;=6,"Q2",MONTH(Tabla1[[#This Row],[MES]])&lt;=9,"Q3",TRUE,"Q4")</f>
        <v>Q2</v>
      </c>
      <c r="AN3658" s="15" t="str">
        <f>+IFERROR(VLOOKUP(Tabla1[[#This Row],[CUENTA]],CTAS[],2,0),"OTROS")</f>
        <v>OTROS</v>
      </c>
      <c r="AP3658" s="15" t="str">
        <f>+IFERROR(VLOOKUP(Tabla1[[#This Row],[EMPLEADO]],IS[],3,0),"OTROS")</f>
        <v>JUAREZ</v>
      </c>
      <c r="AQ3658" s="15" t="str">
        <f>+IFERROR(VLOOKUP(Tabla1[[#This Row],[EMPLEADO]],IS[[NÓMINA]:[INGENIERO]],2,0),"OTROS")</f>
        <v>ALFREDO TORRES</v>
      </c>
    </row>
    <row r="3659" spans="1:43" x14ac:dyDescent="0.25">
      <c r="A3659" s="28" t="s">
        <v>10019</v>
      </c>
      <c r="B3659" s="29">
        <v>1</v>
      </c>
      <c r="C3659" s="29" t="s">
        <v>10912</v>
      </c>
      <c r="D3659" s="30" t="s">
        <v>38</v>
      </c>
      <c r="E3659" s="31" t="s">
        <v>725</v>
      </c>
      <c r="F3659" s="31" t="s">
        <v>10913</v>
      </c>
      <c r="G3659" s="88" t="s">
        <v>1940</v>
      </c>
      <c r="H3659" s="29" t="s">
        <v>79</v>
      </c>
      <c r="I3659" s="32" t="s">
        <v>43</v>
      </c>
      <c r="J3659" s="29" t="s">
        <v>8</v>
      </c>
      <c r="K3659" s="33" t="s">
        <v>59</v>
      </c>
      <c r="L3659" s="33" t="s">
        <v>1941</v>
      </c>
      <c r="M3659" s="29" t="s">
        <v>530</v>
      </c>
      <c r="N3659" s="29">
        <v>0</v>
      </c>
      <c r="O3659" s="29" t="s">
        <v>47</v>
      </c>
      <c r="P3659" s="33">
        <v>50</v>
      </c>
      <c r="Q3659" s="33" t="s">
        <v>82</v>
      </c>
      <c r="R3659" s="80" t="s">
        <v>223</v>
      </c>
      <c r="S3659" s="81" t="s">
        <v>139</v>
      </c>
      <c r="T3659" s="81" t="s">
        <v>51</v>
      </c>
      <c r="U3659" s="82" t="s">
        <v>140</v>
      </c>
      <c r="V3659" s="83">
        <v>1.1000000000000001</v>
      </c>
      <c r="W3659" s="89">
        <v>1730.3000000000004</v>
      </c>
      <c r="X3659" s="85">
        <v>1</v>
      </c>
      <c r="Y3659" s="86">
        <v>2.68</v>
      </c>
      <c r="Z3659" s="82">
        <v>4</v>
      </c>
      <c r="AA3659" s="87">
        <v>0.67</v>
      </c>
      <c r="AB3659" s="83">
        <v>0</v>
      </c>
      <c r="AC3659" s="89">
        <v>0</v>
      </c>
      <c r="AD3659" s="90">
        <v>43566</v>
      </c>
      <c r="AE3659" s="90">
        <v>43566</v>
      </c>
      <c r="AF3659" s="82">
        <v>0</v>
      </c>
      <c r="AG3659" s="84" t="s">
        <v>53</v>
      </c>
      <c r="AH3659" s="83">
        <v>0</v>
      </c>
      <c r="AI3659" s="89">
        <v>0</v>
      </c>
      <c r="AJ3659" s="89">
        <v>0</v>
      </c>
      <c r="AK3659" s="60" t="str">
        <f>+IF(Tabla1[[#This Row],[REQUEST_TY]]="SR MANTENIMIENTO CORRECTIVO", "EMERGENCIA", "OTROS")</f>
        <v>EMERGENCIA</v>
      </c>
      <c r="AL3659" s="6" t="str">
        <f>+_xlfn.IFS(Tabla1[[#This Row],[Veces obj]]&lt;=1,"0-1",Tabla1[[#This Row],[Veces obj]]&lt;=2,"1-2",Tabla1[[#This Row],[Veces obj]]&lt;=3,"2-3",TRUE,"&gt;3")</f>
        <v>0-1</v>
      </c>
      <c r="AM3659" s="60" t="str">
        <f>+_xlfn.IFS(MONTH(Tabla1[[#This Row],[MES]])&lt;=3,"Q1",MONTH(Tabla1[[#This Row],[MES]])&lt;=6,"Q2",MONTH(Tabla1[[#This Row],[MES]])&lt;=9,"Q3",TRUE,"Q4")</f>
        <v>Q2</v>
      </c>
      <c r="AN3659" s="15" t="str">
        <f>+IFERROR(VLOOKUP(Tabla1[[#This Row],[CUENTA]],CTAS[],2,0),"OTROS")</f>
        <v>OTROS</v>
      </c>
      <c r="AP3659" s="15" t="str">
        <f>+IFERROR(VLOOKUP(Tabla1[[#This Row],[EMPLEADO]],IS[],3,0),"OTROS")</f>
        <v>OTROS</v>
      </c>
      <c r="AQ3659" s="15" t="str">
        <f>+IFERROR(VLOOKUP(Tabla1[[#This Row],[EMPLEADO]],IS[[NÓMINA]:[INGENIERO]],2,0),"OTROS")</f>
        <v>OTROS</v>
      </c>
    </row>
    <row r="3660" spans="1:43" x14ac:dyDescent="0.25">
      <c r="A3660" s="28" t="s">
        <v>10019</v>
      </c>
      <c r="B3660" s="29">
        <v>1</v>
      </c>
      <c r="C3660" s="29" t="s">
        <v>10914</v>
      </c>
      <c r="D3660" s="30" t="s">
        <v>38</v>
      </c>
      <c r="E3660" s="31" t="s">
        <v>76</v>
      </c>
      <c r="F3660" s="31" t="s">
        <v>10915</v>
      </c>
      <c r="G3660" s="88" t="s">
        <v>4631</v>
      </c>
      <c r="H3660" s="29" t="s">
        <v>8581</v>
      </c>
      <c r="I3660" s="32" t="s">
        <v>43</v>
      </c>
      <c r="J3660" s="29" t="s">
        <v>8</v>
      </c>
      <c r="K3660" s="33" t="s">
        <v>102</v>
      </c>
      <c r="L3660" s="33" t="s">
        <v>2741</v>
      </c>
      <c r="M3660" s="29" t="s">
        <v>473</v>
      </c>
      <c r="N3660" s="29">
        <v>0</v>
      </c>
      <c r="O3660" s="29" t="s">
        <v>47</v>
      </c>
      <c r="P3660" s="33">
        <v>6</v>
      </c>
      <c r="Q3660" s="33" t="s">
        <v>207</v>
      </c>
      <c r="R3660" s="80" t="s">
        <v>63</v>
      </c>
      <c r="S3660" s="81" t="s">
        <v>64</v>
      </c>
      <c r="T3660" s="81" t="s">
        <v>51</v>
      </c>
      <c r="U3660" s="82" t="s">
        <v>209</v>
      </c>
      <c r="V3660" s="83">
        <v>0</v>
      </c>
      <c r="W3660" s="89">
        <v>0</v>
      </c>
      <c r="X3660" s="85">
        <v>1</v>
      </c>
      <c r="Y3660" s="86">
        <v>0.33</v>
      </c>
      <c r="Z3660" s="82">
        <v>5</v>
      </c>
      <c r="AA3660" s="87">
        <v>6.6000000000000003E-2</v>
      </c>
      <c r="AB3660" s="83">
        <v>0</v>
      </c>
      <c r="AC3660" s="89">
        <v>0</v>
      </c>
      <c r="AD3660" s="90">
        <v>43566</v>
      </c>
      <c r="AE3660" s="90">
        <v>43566</v>
      </c>
      <c r="AF3660" s="82">
        <v>0</v>
      </c>
      <c r="AG3660" s="84" t="s">
        <v>53</v>
      </c>
      <c r="AH3660" s="83">
        <v>0</v>
      </c>
      <c r="AI3660" s="89">
        <v>0</v>
      </c>
      <c r="AJ3660" s="89">
        <v>0</v>
      </c>
      <c r="AK3660" s="60" t="str">
        <f>+IF(Tabla1[[#This Row],[REQUEST_TY]]="SR MANTENIMIENTO CORRECTIVO", "EMERGENCIA", "OTROS")</f>
        <v>EMERGENCIA</v>
      </c>
      <c r="AL3660" s="6" t="str">
        <f>+_xlfn.IFS(Tabla1[[#This Row],[Veces obj]]&lt;=1,"0-1",Tabla1[[#This Row],[Veces obj]]&lt;=2,"1-2",Tabla1[[#This Row],[Veces obj]]&lt;=3,"2-3",TRUE,"&gt;3")</f>
        <v>0-1</v>
      </c>
      <c r="AM3660" s="60" t="str">
        <f>+_xlfn.IFS(MONTH(Tabla1[[#This Row],[MES]])&lt;=3,"Q1",MONTH(Tabla1[[#This Row],[MES]])&lt;=6,"Q2",MONTH(Tabla1[[#This Row],[MES]])&lt;=9,"Q3",TRUE,"Q4")</f>
        <v>Q2</v>
      </c>
      <c r="AN3660" s="15" t="str">
        <f>+IFERROR(VLOOKUP(Tabla1[[#This Row],[CUENTA]],CTAS[],2,0),"OTROS")</f>
        <v>OTROS</v>
      </c>
      <c r="AP3660" s="15" t="str">
        <f>+IFERROR(VLOOKUP(Tabla1[[#This Row],[EMPLEADO]],IS[],3,0),"OTROS")</f>
        <v>OTROS</v>
      </c>
      <c r="AQ3660" s="15" t="str">
        <f>+IFERROR(VLOOKUP(Tabla1[[#This Row],[EMPLEADO]],IS[[NÓMINA]:[INGENIERO]],2,0),"OTROS")</f>
        <v>OTROS</v>
      </c>
    </row>
    <row r="3661" spans="1:43" x14ac:dyDescent="0.25">
      <c r="A3661" s="28" t="s">
        <v>10019</v>
      </c>
      <c r="B3661" s="29">
        <v>1</v>
      </c>
      <c r="C3661" s="29" t="s">
        <v>10916</v>
      </c>
      <c r="D3661" s="30" t="s">
        <v>38</v>
      </c>
      <c r="E3661" s="31" t="s">
        <v>636</v>
      </c>
      <c r="F3661" s="31" t="s">
        <v>10917</v>
      </c>
      <c r="G3661" s="88" t="s">
        <v>6550</v>
      </c>
      <c r="H3661" s="29" t="s">
        <v>740</v>
      </c>
      <c r="I3661" s="32" t="s">
        <v>43</v>
      </c>
      <c r="J3661" s="29" t="s">
        <v>8</v>
      </c>
      <c r="K3661" s="33" t="s">
        <v>1480</v>
      </c>
      <c r="L3661" s="33" t="s">
        <v>1481</v>
      </c>
      <c r="M3661" s="29" t="s">
        <v>1482</v>
      </c>
      <c r="N3661" s="29">
        <v>0</v>
      </c>
      <c r="O3661" s="29" t="s">
        <v>47</v>
      </c>
      <c r="P3661" s="33">
        <v>196</v>
      </c>
      <c r="Q3661" s="33" t="s">
        <v>48</v>
      </c>
      <c r="R3661" s="80" t="s">
        <v>153</v>
      </c>
      <c r="S3661" s="81" t="s">
        <v>50</v>
      </c>
      <c r="T3661" s="81" t="s">
        <v>51</v>
      </c>
      <c r="U3661" s="82" t="s">
        <v>52</v>
      </c>
      <c r="V3661" s="83">
        <v>1.05</v>
      </c>
      <c r="W3661" s="89">
        <v>750.75000000000011</v>
      </c>
      <c r="X3661" s="85">
        <v>1</v>
      </c>
      <c r="Y3661" s="86">
        <v>2.4500000000000002</v>
      </c>
      <c r="Z3661" s="82">
        <v>5</v>
      </c>
      <c r="AA3661" s="87">
        <v>0.49000000000000005</v>
      </c>
      <c r="AB3661" s="83">
        <v>0</v>
      </c>
      <c r="AC3661" s="89">
        <v>0</v>
      </c>
      <c r="AD3661" s="90">
        <v>43566</v>
      </c>
      <c r="AE3661" s="90">
        <v>43566</v>
      </c>
      <c r="AF3661" s="82">
        <v>0</v>
      </c>
      <c r="AG3661" s="84" t="s">
        <v>53</v>
      </c>
      <c r="AH3661" s="83">
        <v>0</v>
      </c>
      <c r="AI3661" s="89">
        <v>0</v>
      </c>
      <c r="AJ3661" s="89">
        <v>0</v>
      </c>
      <c r="AK3661" s="60" t="str">
        <f>+IF(Tabla1[[#This Row],[REQUEST_TY]]="SR MANTENIMIENTO CORRECTIVO", "EMERGENCIA", "OTROS")</f>
        <v>EMERGENCIA</v>
      </c>
      <c r="AL3661" s="6" t="str">
        <f>+_xlfn.IFS(Tabla1[[#This Row],[Veces obj]]&lt;=1,"0-1",Tabla1[[#This Row],[Veces obj]]&lt;=2,"1-2",Tabla1[[#This Row],[Veces obj]]&lt;=3,"2-3",TRUE,"&gt;3")</f>
        <v>0-1</v>
      </c>
      <c r="AM3661" s="60" t="str">
        <f>+_xlfn.IFS(MONTH(Tabla1[[#This Row],[MES]])&lt;=3,"Q1",MONTH(Tabla1[[#This Row],[MES]])&lt;=6,"Q2",MONTH(Tabla1[[#This Row],[MES]])&lt;=9,"Q3",TRUE,"Q4")</f>
        <v>Q2</v>
      </c>
      <c r="AN3661" s="15" t="str">
        <f>+IFERROR(VLOOKUP(Tabla1[[#This Row],[CUENTA]],CTAS[],2,0),"OTROS")</f>
        <v>OTROS</v>
      </c>
      <c r="AP3661" s="15" t="str">
        <f>+IFERROR(VLOOKUP(Tabla1[[#This Row],[EMPLEADO]],IS[],3,0),"OTROS")</f>
        <v>OTROS</v>
      </c>
      <c r="AQ3661" s="15" t="str">
        <f>+IFERROR(VLOOKUP(Tabla1[[#This Row],[EMPLEADO]],IS[[NÓMINA]:[INGENIERO]],2,0),"OTROS")</f>
        <v>OTROS</v>
      </c>
    </row>
    <row r="3662" spans="1:43" x14ac:dyDescent="0.25">
      <c r="A3662" s="28" t="s">
        <v>10019</v>
      </c>
      <c r="B3662" s="29">
        <v>1</v>
      </c>
      <c r="C3662" s="29" t="s">
        <v>10918</v>
      </c>
      <c r="D3662" s="30" t="s">
        <v>38</v>
      </c>
      <c r="E3662" s="31" t="s">
        <v>39</v>
      </c>
      <c r="F3662" s="31" t="s">
        <v>10919</v>
      </c>
      <c r="G3662" s="88" t="s">
        <v>10920</v>
      </c>
      <c r="H3662" s="29" t="s">
        <v>915</v>
      </c>
      <c r="I3662" s="32" t="s">
        <v>43</v>
      </c>
      <c r="J3662" s="29" t="s">
        <v>8</v>
      </c>
      <c r="K3662" s="33" t="s">
        <v>1320</v>
      </c>
      <c r="L3662" s="33" t="s">
        <v>10921</v>
      </c>
      <c r="M3662" s="29" t="s">
        <v>316</v>
      </c>
      <c r="N3662" s="29">
        <v>0</v>
      </c>
      <c r="O3662" s="29" t="s">
        <v>47</v>
      </c>
      <c r="P3662" s="33">
        <v>2688</v>
      </c>
      <c r="Q3662" s="33" t="s">
        <v>48</v>
      </c>
      <c r="R3662" s="80" t="s">
        <v>49</v>
      </c>
      <c r="S3662" s="81" t="s">
        <v>50</v>
      </c>
      <c r="T3662" s="81" t="s">
        <v>51</v>
      </c>
      <c r="U3662" s="82" t="s">
        <v>52</v>
      </c>
      <c r="V3662" s="83">
        <v>1.05</v>
      </c>
      <c r="W3662" s="89">
        <v>750.75000000000011</v>
      </c>
      <c r="X3662" s="85">
        <v>1</v>
      </c>
      <c r="Y3662" s="86">
        <v>1.7</v>
      </c>
      <c r="Z3662" s="82">
        <v>5</v>
      </c>
      <c r="AA3662" s="87">
        <v>0.33999999999999997</v>
      </c>
      <c r="AB3662" s="83">
        <v>0</v>
      </c>
      <c r="AC3662" s="89">
        <v>0</v>
      </c>
      <c r="AD3662" s="90">
        <v>43566</v>
      </c>
      <c r="AE3662" s="90">
        <v>43566</v>
      </c>
      <c r="AF3662" s="82">
        <v>0</v>
      </c>
      <c r="AG3662" s="84" t="s">
        <v>53</v>
      </c>
      <c r="AH3662" s="83">
        <v>0</v>
      </c>
      <c r="AI3662" s="89">
        <v>0</v>
      </c>
      <c r="AJ3662" s="89">
        <v>0</v>
      </c>
      <c r="AK3662" s="60" t="str">
        <f>+IF(Tabla1[[#This Row],[REQUEST_TY]]="SR MANTENIMIENTO CORRECTIVO", "EMERGENCIA", "OTROS")</f>
        <v>EMERGENCIA</v>
      </c>
      <c r="AL3662" s="6" t="str">
        <f>+_xlfn.IFS(Tabla1[[#This Row],[Veces obj]]&lt;=1,"0-1",Tabla1[[#This Row],[Veces obj]]&lt;=2,"1-2",Tabla1[[#This Row],[Veces obj]]&lt;=3,"2-3",TRUE,"&gt;3")</f>
        <v>0-1</v>
      </c>
      <c r="AM3662" s="60" t="str">
        <f>+_xlfn.IFS(MONTH(Tabla1[[#This Row],[MES]])&lt;=3,"Q1",MONTH(Tabla1[[#This Row],[MES]])&lt;=6,"Q2",MONTH(Tabla1[[#This Row],[MES]])&lt;=9,"Q3",TRUE,"Q4")</f>
        <v>Q2</v>
      </c>
      <c r="AN3662" s="15" t="str">
        <f>+IFERROR(VLOOKUP(Tabla1[[#This Row],[CUENTA]],CTAS[],2,0),"OTROS")</f>
        <v>OTROS</v>
      </c>
      <c r="AP3662" s="15" t="str">
        <f>+IFERROR(VLOOKUP(Tabla1[[#This Row],[EMPLEADO]],IS[],3,0),"OTROS")</f>
        <v>OTROS</v>
      </c>
      <c r="AQ3662" s="15" t="str">
        <f>+IFERROR(VLOOKUP(Tabla1[[#This Row],[EMPLEADO]],IS[[NÓMINA]:[INGENIERO]],2,0),"OTROS")</f>
        <v>OTROS</v>
      </c>
    </row>
    <row r="3663" spans="1:43" x14ac:dyDescent="0.25">
      <c r="A3663" s="28" t="s">
        <v>10019</v>
      </c>
      <c r="B3663" s="29">
        <v>1</v>
      </c>
      <c r="C3663" s="29" t="s">
        <v>10922</v>
      </c>
      <c r="D3663" s="30" t="s">
        <v>38</v>
      </c>
      <c r="E3663" s="31" t="s">
        <v>725</v>
      </c>
      <c r="F3663" s="31" t="s">
        <v>10923</v>
      </c>
      <c r="G3663" s="88" t="s">
        <v>10924</v>
      </c>
      <c r="H3663" s="29" t="s">
        <v>8581</v>
      </c>
      <c r="I3663" s="32" t="s">
        <v>43</v>
      </c>
      <c r="J3663" s="29" t="s">
        <v>8</v>
      </c>
      <c r="K3663" s="33" t="s">
        <v>102</v>
      </c>
      <c r="L3663" s="33" t="s">
        <v>3751</v>
      </c>
      <c r="M3663" s="29" t="s">
        <v>473</v>
      </c>
      <c r="N3663" s="29">
        <v>0</v>
      </c>
      <c r="O3663" s="29" t="s">
        <v>47</v>
      </c>
      <c r="P3663" s="33">
        <v>281</v>
      </c>
      <c r="Q3663" s="33" t="s">
        <v>48</v>
      </c>
      <c r="R3663" s="80" t="s">
        <v>223</v>
      </c>
      <c r="S3663" s="81" t="s">
        <v>139</v>
      </c>
      <c r="T3663" s="81" t="s">
        <v>51</v>
      </c>
      <c r="U3663" s="82" t="s">
        <v>353</v>
      </c>
      <c r="V3663" s="83">
        <v>1.1499999999999999</v>
      </c>
      <c r="W3663" s="89">
        <v>1808.95</v>
      </c>
      <c r="X3663" s="85">
        <v>1</v>
      </c>
      <c r="Y3663" s="86">
        <v>4</v>
      </c>
      <c r="Z3663" s="82">
        <v>4</v>
      </c>
      <c r="AA3663" s="87">
        <v>1</v>
      </c>
      <c r="AB3663" s="83">
        <v>0</v>
      </c>
      <c r="AC3663" s="89">
        <v>0</v>
      </c>
      <c r="AD3663" s="90">
        <v>43566</v>
      </c>
      <c r="AE3663" s="90">
        <v>43566</v>
      </c>
      <c r="AF3663" s="82">
        <v>0</v>
      </c>
      <c r="AG3663" s="84" t="s">
        <v>53</v>
      </c>
      <c r="AH3663" s="83">
        <v>0</v>
      </c>
      <c r="AI3663" s="89">
        <v>0</v>
      </c>
      <c r="AJ3663" s="89">
        <v>0</v>
      </c>
      <c r="AK3663" s="60" t="str">
        <f>+IF(Tabla1[[#This Row],[REQUEST_TY]]="SR MANTENIMIENTO CORRECTIVO", "EMERGENCIA", "OTROS")</f>
        <v>EMERGENCIA</v>
      </c>
      <c r="AL3663" s="6" t="str">
        <f>+_xlfn.IFS(Tabla1[[#This Row],[Veces obj]]&lt;=1,"0-1",Tabla1[[#This Row],[Veces obj]]&lt;=2,"1-2",Tabla1[[#This Row],[Veces obj]]&lt;=3,"2-3",TRUE,"&gt;3")</f>
        <v>0-1</v>
      </c>
      <c r="AM3663" s="60" t="str">
        <f>+_xlfn.IFS(MONTH(Tabla1[[#This Row],[MES]])&lt;=3,"Q1",MONTH(Tabla1[[#This Row],[MES]])&lt;=6,"Q2",MONTH(Tabla1[[#This Row],[MES]])&lt;=9,"Q3",TRUE,"Q4")</f>
        <v>Q2</v>
      </c>
      <c r="AN3663" s="15" t="str">
        <f>+IFERROR(VLOOKUP(Tabla1[[#This Row],[CUENTA]],CTAS[],2,0),"OTROS")</f>
        <v>OTROS</v>
      </c>
      <c r="AP3663" s="15" t="str">
        <f>+IFERROR(VLOOKUP(Tabla1[[#This Row],[EMPLEADO]],IS[],3,0),"OTROS")</f>
        <v>OTROS</v>
      </c>
      <c r="AQ3663" s="15" t="str">
        <f>+IFERROR(VLOOKUP(Tabla1[[#This Row],[EMPLEADO]],IS[[NÓMINA]:[INGENIERO]],2,0),"OTROS")</f>
        <v>OTROS</v>
      </c>
    </row>
    <row r="3664" spans="1:43" x14ac:dyDescent="0.25">
      <c r="A3664" s="28" t="s">
        <v>10019</v>
      </c>
      <c r="B3664" s="29">
        <v>1</v>
      </c>
      <c r="C3664" s="29" t="s">
        <v>10925</v>
      </c>
      <c r="D3664" s="30" t="s">
        <v>3346</v>
      </c>
      <c r="E3664" s="31" t="s">
        <v>320</v>
      </c>
      <c r="F3664" s="31" t="s">
        <v>10926</v>
      </c>
      <c r="G3664" s="88" t="s">
        <v>10927</v>
      </c>
      <c r="H3664" s="29" t="s">
        <v>8227</v>
      </c>
      <c r="I3664" s="32" t="s">
        <v>43</v>
      </c>
      <c r="J3664" s="29" t="s">
        <v>8</v>
      </c>
      <c r="K3664" s="33" t="s">
        <v>528</v>
      </c>
      <c r="L3664" s="33" t="s">
        <v>8228</v>
      </c>
      <c r="M3664" s="29" t="s">
        <v>8229</v>
      </c>
      <c r="N3664" s="29">
        <v>1</v>
      </c>
      <c r="O3664" s="29" t="s">
        <v>47</v>
      </c>
      <c r="P3664" s="33" t="s">
        <v>822</v>
      </c>
      <c r="Q3664" s="33" t="s">
        <v>48</v>
      </c>
      <c r="R3664" s="80" t="s">
        <v>49</v>
      </c>
      <c r="S3664" s="81" t="s">
        <v>50</v>
      </c>
      <c r="T3664" s="81" t="s">
        <v>208</v>
      </c>
      <c r="U3664" s="82" t="s">
        <v>52</v>
      </c>
      <c r="V3664" s="83">
        <v>1</v>
      </c>
      <c r="W3664" s="89">
        <v>0</v>
      </c>
      <c r="X3664" s="85">
        <v>0</v>
      </c>
      <c r="Y3664" s="86">
        <v>9</v>
      </c>
      <c r="Z3664" s="82">
        <v>9</v>
      </c>
      <c r="AA3664" s="87">
        <v>1</v>
      </c>
      <c r="AB3664" s="83">
        <v>0</v>
      </c>
      <c r="AC3664" s="89">
        <v>0</v>
      </c>
      <c r="AD3664" s="90">
        <v>43566</v>
      </c>
      <c r="AE3664" s="90">
        <v>43566</v>
      </c>
      <c r="AF3664" s="82">
        <v>0</v>
      </c>
      <c r="AG3664" s="84" t="s">
        <v>53</v>
      </c>
      <c r="AH3664" s="83">
        <v>0</v>
      </c>
      <c r="AI3664" s="89">
        <v>0</v>
      </c>
      <c r="AJ3664" s="89">
        <v>0</v>
      </c>
      <c r="AK3664" s="60" t="str">
        <f>+IF(Tabla1[[#This Row],[REQUEST_TY]]="SR MANTENIMIENTO CORRECTIVO", "EMERGENCIA", "OTROS")</f>
        <v>OTROS</v>
      </c>
      <c r="AL3664" s="6" t="str">
        <f>+_xlfn.IFS(Tabla1[[#This Row],[Veces obj]]&lt;=1,"0-1",Tabla1[[#This Row],[Veces obj]]&lt;=2,"1-2",Tabla1[[#This Row],[Veces obj]]&lt;=3,"2-3",TRUE,"&gt;3")</f>
        <v>0-1</v>
      </c>
      <c r="AM3664" s="60" t="str">
        <f>+_xlfn.IFS(MONTH(Tabla1[[#This Row],[MES]])&lt;=3,"Q1",MONTH(Tabla1[[#This Row],[MES]])&lt;=6,"Q2",MONTH(Tabla1[[#This Row],[MES]])&lt;=9,"Q3",TRUE,"Q4")</f>
        <v>Q2</v>
      </c>
      <c r="AN3664" s="15" t="str">
        <f>+IFERROR(VLOOKUP(Tabla1[[#This Row],[CUENTA]],CTAS[],2,0),"OTROS")</f>
        <v>OTROS</v>
      </c>
      <c r="AP3664" s="15" t="str">
        <f>+IFERROR(VLOOKUP(Tabla1[[#This Row],[EMPLEADO]],IS[],3,0),"OTROS")</f>
        <v>OTROS</v>
      </c>
      <c r="AQ3664" s="15" t="str">
        <f>+IFERROR(VLOOKUP(Tabla1[[#This Row],[EMPLEADO]],IS[[NÓMINA]:[INGENIERO]],2,0),"OTROS")</f>
        <v>OTROS</v>
      </c>
    </row>
    <row r="3665" spans="1:43" x14ac:dyDescent="0.25">
      <c r="A3665" s="28" t="s">
        <v>10019</v>
      </c>
      <c r="B3665" s="29">
        <v>1</v>
      </c>
      <c r="C3665" s="29" t="s">
        <v>10928</v>
      </c>
      <c r="D3665" s="30" t="s">
        <v>38</v>
      </c>
      <c r="E3665" s="31" t="s">
        <v>332</v>
      </c>
      <c r="F3665" s="31" t="s">
        <v>10929</v>
      </c>
      <c r="G3665" s="88" t="s">
        <v>2057</v>
      </c>
      <c r="H3665" s="29" t="s">
        <v>253</v>
      </c>
      <c r="I3665" s="32" t="s">
        <v>43</v>
      </c>
      <c r="J3665" s="29" t="s">
        <v>8</v>
      </c>
      <c r="K3665" s="33" t="s">
        <v>59</v>
      </c>
      <c r="L3665" s="33" t="s">
        <v>723</v>
      </c>
      <c r="M3665" s="29" t="s">
        <v>358</v>
      </c>
      <c r="N3665" s="29">
        <v>0</v>
      </c>
      <c r="O3665" s="29" t="s">
        <v>47</v>
      </c>
      <c r="P3665" s="33">
        <v>72</v>
      </c>
      <c r="Q3665" s="33" t="s">
        <v>48</v>
      </c>
      <c r="R3665" s="80" t="s">
        <v>317</v>
      </c>
      <c r="S3665" s="81" t="s">
        <v>318</v>
      </c>
      <c r="T3665" s="81" t="s">
        <v>51</v>
      </c>
      <c r="U3665" s="82" t="s">
        <v>353</v>
      </c>
      <c r="V3665" s="83">
        <v>1.1499999999999999</v>
      </c>
      <c r="W3665" s="89">
        <v>1808.95</v>
      </c>
      <c r="X3665" s="85">
        <v>1</v>
      </c>
      <c r="Y3665" s="86">
        <v>0.08</v>
      </c>
      <c r="Z3665" s="82">
        <v>4</v>
      </c>
      <c r="AA3665" s="87">
        <v>0.02</v>
      </c>
      <c r="AB3665" s="83">
        <v>0</v>
      </c>
      <c r="AC3665" s="89">
        <v>0</v>
      </c>
      <c r="AD3665" s="90">
        <v>43566</v>
      </c>
      <c r="AE3665" s="90">
        <v>43566</v>
      </c>
      <c r="AF3665" s="82">
        <v>0</v>
      </c>
      <c r="AG3665" s="84" t="s">
        <v>53</v>
      </c>
      <c r="AH3665" s="83">
        <v>0</v>
      </c>
      <c r="AI3665" s="89">
        <v>0</v>
      </c>
      <c r="AJ3665" s="89">
        <v>0</v>
      </c>
      <c r="AK3665" s="60" t="str">
        <f>+IF(Tabla1[[#This Row],[REQUEST_TY]]="SR MANTENIMIENTO CORRECTIVO", "EMERGENCIA", "OTROS")</f>
        <v>EMERGENCIA</v>
      </c>
      <c r="AL3665" s="6" t="str">
        <f>+_xlfn.IFS(Tabla1[[#This Row],[Veces obj]]&lt;=1,"0-1",Tabla1[[#This Row],[Veces obj]]&lt;=2,"1-2",Tabla1[[#This Row],[Veces obj]]&lt;=3,"2-3",TRUE,"&gt;3")</f>
        <v>0-1</v>
      </c>
      <c r="AM3665" s="60" t="str">
        <f>+_xlfn.IFS(MONTH(Tabla1[[#This Row],[MES]])&lt;=3,"Q1",MONTH(Tabla1[[#This Row],[MES]])&lt;=6,"Q2",MONTH(Tabla1[[#This Row],[MES]])&lt;=9,"Q3",TRUE,"Q4")</f>
        <v>Q2</v>
      </c>
      <c r="AN3665" s="15" t="str">
        <f>+IFERROR(VLOOKUP(Tabla1[[#This Row],[CUENTA]],CTAS[],2,0),"OTROS")</f>
        <v>OTROS</v>
      </c>
      <c r="AP3665" s="15" t="str">
        <f>+IFERROR(VLOOKUP(Tabla1[[#This Row],[EMPLEADO]],IS[],3,0),"OTROS")</f>
        <v>OTROS</v>
      </c>
      <c r="AQ3665" s="15" t="str">
        <f>+IFERROR(VLOOKUP(Tabla1[[#This Row],[EMPLEADO]],IS[[NÓMINA]:[INGENIERO]],2,0),"OTROS")</f>
        <v>OTROS</v>
      </c>
    </row>
    <row r="3666" spans="1:43" x14ac:dyDescent="0.25">
      <c r="A3666" s="28" t="s">
        <v>10019</v>
      </c>
      <c r="B3666" s="29">
        <v>1</v>
      </c>
      <c r="C3666" s="29" t="s">
        <v>10930</v>
      </c>
      <c r="D3666" s="30" t="s">
        <v>3346</v>
      </c>
      <c r="E3666" s="31" t="s">
        <v>320</v>
      </c>
      <c r="F3666" s="31" t="s">
        <v>10926</v>
      </c>
      <c r="G3666" s="88" t="s">
        <v>10931</v>
      </c>
      <c r="H3666" s="29" t="s">
        <v>8227</v>
      </c>
      <c r="I3666" s="32" t="s">
        <v>43</v>
      </c>
      <c r="J3666" s="29" t="s">
        <v>8</v>
      </c>
      <c r="K3666" s="33" t="s">
        <v>528</v>
      </c>
      <c r="L3666" s="33" t="s">
        <v>8228</v>
      </c>
      <c r="M3666" s="29" t="s">
        <v>8229</v>
      </c>
      <c r="N3666" s="29">
        <v>1</v>
      </c>
      <c r="O3666" s="29" t="s">
        <v>47</v>
      </c>
      <c r="P3666" s="33" t="s">
        <v>822</v>
      </c>
      <c r="Q3666" s="33" t="s">
        <v>48</v>
      </c>
      <c r="R3666" s="80" t="s">
        <v>49</v>
      </c>
      <c r="S3666" s="81" t="s">
        <v>50</v>
      </c>
      <c r="T3666" s="81" t="s">
        <v>208</v>
      </c>
      <c r="U3666" s="82" t="s">
        <v>52</v>
      </c>
      <c r="V3666" s="83">
        <v>1</v>
      </c>
      <c r="W3666" s="89">
        <v>0</v>
      </c>
      <c r="X3666" s="85">
        <v>0</v>
      </c>
      <c r="Y3666" s="86">
        <v>9</v>
      </c>
      <c r="Z3666" s="82">
        <v>9</v>
      </c>
      <c r="AA3666" s="87">
        <v>1</v>
      </c>
      <c r="AB3666" s="83">
        <v>0</v>
      </c>
      <c r="AC3666" s="89">
        <v>0</v>
      </c>
      <c r="AD3666" s="90">
        <v>43565</v>
      </c>
      <c r="AE3666" s="90">
        <v>43566</v>
      </c>
      <c r="AF3666" s="82">
        <v>1</v>
      </c>
      <c r="AG3666" s="84" t="s">
        <v>53</v>
      </c>
      <c r="AH3666" s="83">
        <v>0</v>
      </c>
      <c r="AI3666" s="89">
        <v>0</v>
      </c>
      <c r="AJ3666" s="89">
        <v>0</v>
      </c>
      <c r="AK3666" s="60" t="str">
        <f>+IF(Tabla1[[#This Row],[REQUEST_TY]]="SR MANTENIMIENTO CORRECTIVO", "EMERGENCIA", "OTROS")</f>
        <v>OTROS</v>
      </c>
      <c r="AL3666" s="6" t="str">
        <f>+_xlfn.IFS(Tabla1[[#This Row],[Veces obj]]&lt;=1,"0-1",Tabla1[[#This Row],[Veces obj]]&lt;=2,"1-2",Tabla1[[#This Row],[Veces obj]]&lt;=3,"2-3",TRUE,"&gt;3")</f>
        <v>0-1</v>
      </c>
      <c r="AM3666" s="60" t="str">
        <f>+_xlfn.IFS(MONTH(Tabla1[[#This Row],[MES]])&lt;=3,"Q1",MONTH(Tabla1[[#This Row],[MES]])&lt;=6,"Q2",MONTH(Tabla1[[#This Row],[MES]])&lt;=9,"Q3",TRUE,"Q4")</f>
        <v>Q2</v>
      </c>
      <c r="AN3666" s="15" t="str">
        <f>+IFERROR(VLOOKUP(Tabla1[[#This Row],[CUENTA]],CTAS[],2,0),"OTROS")</f>
        <v>OTROS</v>
      </c>
      <c r="AP3666" s="15" t="str">
        <f>+IFERROR(VLOOKUP(Tabla1[[#This Row],[EMPLEADO]],IS[],3,0),"OTROS")</f>
        <v>OTROS</v>
      </c>
      <c r="AQ3666" s="15" t="str">
        <f>+IFERROR(VLOOKUP(Tabla1[[#This Row],[EMPLEADO]],IS[[NÓMINA]:[INGENIERO]],2,0),"OTROS")</f>
        <v>OTROS</v>
      </c>
    </row>
    <row r="3667" spans="1:43" x14ac:dyDescent="0.25">
      <c r="A3667" s="28" t="s">
        <v>10019</v>
      </c>
      <c r="B3667" s="29">
        <v>1</v>
      </c>
      <c r="C3667" s="29" t="s">
        <v>10932</v>
      </c>
      <c r="D3667" s="30" t="s">
        <v>38</v>
      </c>
      <c r="E3667" s="31" t="s">
        <v>113</v>
      </c>
      <c r="F3667" s="31" t="s">
        <v>10933</v>
      </c>
      <c r="G3667" s="88" t="s">
        <v>10934</v>
      </c>
      <c r="H3667" s="29" t="s">
        <v>10274</v>
      </c>
      <c r="I3667" s="32" t="s">
        <v>43</v>
      </c>
      <c r="J3667" s="29" t="s">
        <v>8</v>
      </c>
      <c r="K3667" s="33" t="s">
        <v>125</v>
      </c>
      <c r="L3667" s="33" t="s">
        <v>10935</v>
      </c>
      <c r="M3667" s="29" t="s">
        <v>131</v>
      </c>
      <c r="N3667" s="29">
        <v>0</v>
      </c>
      <c r="O3667" s="29" t="s">
        <v>47</v>
      </c>
      <c r="P3667" s="33">
        <v>462</v>
      </c>
      <c r="Q3667" s="33" t="s">
        <v>48</v>
      </c>
      <c r="R3667" s="80" t="s">
        <v>49</v>
      </c>
      <c r="S3667" s="81" t="s">
        <v>50</v>
      </c>
      <c r="T3667" s="81" t="s">
        <v>51</v>
      </c>
      <c r="U3667" s="82" t="s">
        <v>52</v>
      </c>
      <c r="V3667" s="83">
        <v>1.05</v>
      </c>
      <c r="W3667" s="89">
        <v>750.75000000000011</v>
      </c>
      <c r="X3667" s="85">
        <v>1</v>
      </c>
      <c r="Y3667" s="86">
        <v>1.95</v>
      </c>
      <c r="Z3667" s="82">
        <v>5</v>
      </c>
      <c r="AA3667" s="87">
        <v>0.39</v>
      </c>
      <c r="AB3667" s="83">
        <v>0</v>
      </c>
      <c r="AC3667" s="89">
        <v>0</v>
      </c>
      <c r="AD3667" s="90">
        <v>43566</v>
      </c>
      <c r="AE3667" s="90">
        <v>43566</v>
      </c>
      <c r="AF3667" s="82">
        <v>0</v>
      </c>
      <c r="AG3667" s="84" t="s">
        <v>53</v>
      </c>
      <c r="AH3667" s="83">
        <v>0</v>
      </c>
      <c r="AI3667" s="89">
        <v>0</v>
      </c>
      <c r="AJ3667" s="89">
        <v>0</v>
      </c>
      <c r="AK3667" s="60" t="str">
        <f>+IF(Tabla1[[#This Row],[REQUEST_TY]]="SR MANTENIMIENTO CORRECTIVO", "EMERGENCIA", "OTROS")</f>
        <v>EMERGENCIA</v>
      </c>
      <c r="AL3667" s="6" t="str">
        <f>+_xlfn.IFS(Tabla1[[#This Row],[Veces obj]]&lt;=1,"0-1",Tabla1[[#This Row],[Veces obj]]&lt;=2,"1-2",Tabla1[[#This Row],[Veces obj]]&lt;=3,"2-3",TRUE,"&gt;3")</f>
        <v>0-1</v>
      </c>
      <c r="AM3667" s="60" t="str">
        <f>+_xlfn.IFS(MONTH(Tabla1[[#This Row],[MES]])&lt;=3,"Q1",MONTH(Tabla1[[#This Row],[MES]])&lt;=6,"Q2",MONTH(Tabla1[[#This Row],[MES]])&lt;=9,"Q3",TRUE,"Q4")</f>
        <v>Q2</v>
      </c>
      <c r="AN3667" s="15" t="str">
        <f>+IFERROR(VLOOKUP(Tabla1[[#This Row],[CUENTA]],CTAS[],2,0),"OTROS")</f>
        <v>OTROS</v>
      </c>
      <c r="AP3667" s="15" t="str">
        <f>+IFERROR(VLOOKUP(Tabla1[[#This Row],[EMPLEADO]],IS[],3,0),"OTROS")</f>
        <v>OTROS</v>
      </c>
      <c r="AQ3667" s="15" t="str">
        <f>+IFERROR(VLOOKUP(Tabla1[[#This Row],[EMPLEADO]],IS[[NÓMINA]:[INGENIERO]],2,0),"OTROS")</f>
        <v>OTROS</v>
      </c>
    </row>
    <row r="3668" spans="1:43" x14ac:dyDescent="0.25">
      <c r="A3668" s="28" t="s">
        <v>10019</v>
      </c>
      <c r="B3668" s="29">
        <v>1</v>
      </c>
      <c r="C3668" s="29" t="s">
        <v>10936</v>
      </c>
      <c r="D3668" s="30" t="s">
        <v>38</v>
      </c>
      <c r="E3668" s="31" t="s">
        <v>133</v>
      </c>
      <c r="F3668" s="31" t="s">
        <v>10937</v>
      </c>
      <c r="G3668" s="88" t="s">
        <v>503</v>
      </c>
      <c r="H3668" s="29" t="s">
        <v>58</v>
      </c>
      <c r="I3668" s="32" t="s">
        <v>43</v>
      </c>
      <c r="J3668" s="29" t="s">
        <v>8</v>
      </c>
      <c r="K3668" s="33" t="s">
        <v>59</v>
      </c>
      <c r="L3668" s="33" t="s">
        <v>504</v>
      </c>
      <c r="M3668" s="29" t="s">
        <v>505</v>
      </c>
      <c r="N3668" s="29">
        <v>0</v>
      </c>
      <c r="O3668" s="29" t="s">
        <v>47</v>
      </c>
      <c r="P3668" s="33">
        <v>27</v>
      </c>
      <c r="Q3668" s="33" t="s">
        <v>62</v>
      </c>
      <c r="R3668" s="80" t="s">
        <v>138</v>
      </c>
      <c r="S3668" s="81" t="s">
        <v>139</v>
      </c>
      <c r="T3668" s="81" t="s">
        <v>51</v>
      </c>
      <c r="U3668" s="82" t="s">
        <v>262</v>
      </c>
      <c r="V3668" s="83">
        <v>1.05</v>
      </c>
      <c r="W3668" s="89">
        <v>1651.6500000000003</v>
      </c>
      <c r="X3668" s="85">
        <v>1</v>
      </c>
      <c r="Y3668" s="86">
        <v>3</v>
      </c>
      <c r="Z3668" s="82">
        <v>4</v>
      </c>
      <c r="AA3668" s="87">
        <v>0.75</v>
      </c>
      <c r="AB3668" s="83">
        <v>0</v>
      </c>
      <c r="AC3668" s="89">
        <v>0</v>
      </c>
      <c r="AD3668" s="90">
        <v>43566</v>
      </c>
      <c r="AE3668" s="90">
        <v>43566</v>
      </c>
      <c r="AF3668" s="82">
        <v>0</v>
      </c>
      <c r="AG3668" s="84" t="s">
        <v>53</v>
      </c>
      <c r="AH3668" s="83">
        <v>0</v>
      </c>
      <c r="AI3668" s="89">
        <v>0</v>
      </c>
      <c r="AJ3668" s="89">
        <v>0</v>
      </c>
      <c r="AK3668" s="60" t="str">
        <f>+IF(Tabla1[[#This Row],[REQUEST_TY]]="SR MANTENIMIENTO CORRECTIVO", "EMERGENCIA", "OTROS")</f>
        <v>EMERGENCIA</v>
      </c>
      <c r="AL3668" s="6" t="str">
        <f>+_xlfn.IFS(Tabla1[[#This Row],[Veces obj]]&lt;=1,"0-1",Tabla1[[#This Row],[Veces obj]]&lt;=2,"1-2",Tabla1[[#This Row],[Veces obj]]&lt;=3,"2-3",TRUE,"&gt;3")</f>
        <v>0-1</v>
      </c>
      <c r="AM3668" s="60" t="str">
        <f>+_xlfn.IFS(MONTH(Tabla1[[#This Row],[MES]])&lt;=3,"Q1",MONTH(Tabla1[[#This Row],[MES]])&lt;=6,"Q2",MONTH(Tabla1[[#This Row],[MES]])&lt;=9,"Q3",TRUE,"Q4")</f>
        <v>Q2</v>
      </c>
      <c r="AN3668" s="15" t="str">
        <f>+IFERROR(VLOOKUP(Tabla1[[#This Row],[CUENTA]],CTAS[],2,0),"OTROS")</f>
        <v>OTROS</v>
      </c>
      <c r="AP3668" s="15" t="str">
        <f>+IFERROR(VLOOKUP(Tabla1[[#This Row],[EMPLEADO]],IS[],3,0),"OTROS")</f>
        <v>OTROS</v>
      </c>
      <c r="AQ3668" s="15" t="str">
        <f>+IFERROR(VLOOKUP(Tabla1[[#This Row],[EMPLEADO]],IS[[NÓMINA]:[INGENIERO]],2,0),"OTROS")</f>
        <v>OTROS</v>
      </c>
    </row>
    <row r="3669" spans="1:43" x14ac:dyDescent="0.25">
      <c r="A3669" s="28" t="s">
        <v>10019</v>
      </c>
      <c r="B3669" s="29">
        <v>1</v>
      </c>
      <c r="C3669" s="29" t="s">
        <v>10938</v>
      </c>
      <c r="D3669" s="30" t="s">
        <v>38</v>
      </c>
      <c r="E3669" s="31" t="s">
        <v>133</v>
      </c>
      <c r="F3669" s="31" t="s">
        <v>10939</v>
      </c>
      <c r="G3669" s="88" t="s">
        <v>878</v>
      </c>
      <c r="H3669" s="29" t="s">
        <v>253</v>
      </c>
      <c r="I3669" s="32" t="s">
        <v>43</v>
      </c>
      <c r="J3669" s="29" t="s">
        <v>8</v>
      </c>
      <c r="K3669" s="33" t="s">
        <v>59</v>
      </c>
      <c r="L3669" s="33" t="s">
        <v>357</v>
      </c>
      <c r="M3669" s="29" t="s">
        <v>358</v>
      </c>
      <c r="N3669" s="29">
        <v>0</v>
      </c>
      <c r="O3669" s="29" t="s">
        <v>47</v>
      </c>
      <c r="P3669" s="33">
        <v>15</v>
      </c>
      <c r="Q3669" s="33" t="s">
        <v>194</v>
      </c>
      <c r="R3669" s="80" t="s">
        <v>138</v>
      </c>
      <c r="S3669" s="81" t="s">
        <v>139</v>
      </c>
      <c r="T3669" s="81" t="s">
        <v>51</v>
      </c>
      <c r="U3669" s="82" t="s">
        <v>224</v>
      </c>
      <c r="V3669" s="83">
        <v>0.8</v>
      </c>
      <c r="W3669" s="89">
        <v>1258.4000000000003</v>
      </c>
      <c r="X3669" s="85">
        <v>1</v>
      </c>
      <c r="Y3669" s="86">
        <v>0.42</v>
      </c>
      <c r="Z3669" s="82">
        <v>4</v>
      </c>
      <c r="AA3669" s="87">
        <v>0.105</v>
      </c>
      <c r="AB3669" s="83">
        <v>0</v>
      </c>
      <c r="AC3669" s="89">
        <v>0</v>
      </c>
      <c r="AD3669" s="90">
        <v>43566</v>
      </c>
      <c r="AE3669" s="90">
        <v>43566</v>
      </c>
      <c r="AF3669" s="82">
        <v>0</v>
      </c>
      <c r="AG3669" s="84" t="s">
        <v>53</v>
      </c>
      <c r="AH3669" s="83">
        <v>0</v>
      </c>
      <c r="AI3669" s="89">
        <v>0</v>
      </c>
      <c r="AJ3669" s="89">
        <v>0</v>
      </c>
      <c r="AK3669" s="60" t="str">
        <f>+IF(Tabla1[[#This Row],[REQUEST_TY]]="SR MANTENIMIENTO CORRECTIVO", "EMERGENCIA", "OTROS")</f>
        <v>EMERGENCIA</v>
      </c>
      <c r="AL3669" s="6" t="str">
        <f>+_xlfn.IFS(Tabla1[[#This Row],[Veces obj]]&lt;=1,"0-1",Tabla1[[#This Row],[Veces obj]]&lt;=2,"1-2",Tabla1[[#This Row],[Veces obj]]&lt;=3,"2-3",TRUE,"&gt;3")</f>
        <v>0-1</v>
      </c>
      <c r="AM3669" s="60" t="str">
        <f>+_xlfn.IFS(MONTH(Tabla1[[#This Row],[MES]])&lt;=3,"Q1",MONTH(Tabla1[[#This Row],[MES]])&lt;=6,"Q2",MONTH(Tabla1[[#This Row],[MES]])&lt;=9,"Q3",TRUE,"Q4")</f>
        <v>Q2</v>
      </c>
      <c r="AN3669" s="15" t="str">
        <f>+IFERROR(VLOOKUP(Tabla1[[#This Row],[CUENTA]],CTAS[],2,0),"OTROS")</f>
        <v>OTROS</v>
      </c>
      <c r="AP3669" s="15" t="str">
        <f>+IFERROR(VLOOKUP(Tabla1[[#This Row],[EMPLEADO]],IS[],3,0),"OTROS")</f>
        <v>OTROS</v>
      </c>
      <c r="AQ3669" s="15" t="str">
        <f>+IFERROR(VLOOKUP(Tabla1[[#This Row],[EMPLEADO]],IS[[NÓMINA]:[INGENIERO]],2,0),"OTROS")</f>
        <v>OTROS</v>
      </c>
    </row>
    <row r="3670" spans="1:43" x14ac:dyDescent="0.25">
      <c r="A3670" s="28" t="s">
        <v>10019</v>
      </c>
      <c r="B3670" s="29">
        <v>1</v>
      </c>
      <c r="C3670" s="29" t="s">
        <v>10940</v>
      </c>
      <c r="D3670" s="30" t="s">
        <v>38</v>
      </c>
      <c r="E3670" s="31" t="s">
        <v>133</v>
      </c>
      <c r="F3670" s="31" t="s">
        <v>10941</v>
      </c>
      <c r="G3670" s="88" t="s">
        <v>4261</v>
      </c>
      <c r="H3670" s="29" t="s">
        <v>679</v>
      </c>
      <c r="I3670" s="32" t="s">
        <v>43</v>
      </c>
      <c r="J3670" s="29" t="s">
        <v>8</v>
      </c>
      <c r="K3670" s="33" t="s">
        <v>59</v>
      </c>
      <c r="L3670" s="33" t="s">
        <v>2577</v>
      </c>
      <c r="M3670" s="29" t="s">
        <v>2578</v>
      </c>
      <c r="N3670" s="29">
        <v>1</v>
      </c>
      <c r="O3670" s="29" t="s">
        <v>47</v>
      </c>
      <c r="P3670" s="33">
        <v>14</v>
      </c>
      <c r="Q3670" s="33" t="s">
        <v>194</v>
      </c>
      <c r="R3670" s="80" t="s">
        <v>138</v>
      </c>
      <c r="S3670" s="81" t="s">
        <v>139</v>
      </c>
      <c r="T3670" s="81" t="s">
        <v>51</v>
      </c>
      <c r="U3670" s="82" t="s">
        <v>224</v>
      </c>
      <c r="V3670" s="83">
        <v>0.8</v>
      </c>
      <c r="W3670" s="89">
        <v>0</v>
      </c>
      <c r="X3670" s="85">
        <v>1</v>
      </c>
      <c r="Y3670" s="86">
        <v>1.35</v>
      </c>
      <c r="Z3670" s="82">
        <v>4</v>
      </c>
      <c r="AA3670" s="87">
        <v>0.33750000000000002</v>
      </c>
      <c r="AB3670" s="83">
        <v>0</v>
      </c>
      <c r="AC3670" s="89">
        <v>0</v>
      </c>
      <c r="AD3670" s="90">
        <v>43566</v>
      </c>
      <c r="AE3670" s="90">
        <v>43566</v>
      </c>
      <c r="AF3670" s="82">
        <v>0</v>
      </c>
      <c r="AG3670" s="84" t="s">
        <v>53</v>
      </c>
      <c r="AH3670" s="83">
        <v>0</v>
      </c>
      <c r="AI3670" s="89">
        <v>0</v>
      </c>
      <c r="AJ3670" s="89">
        <v>0</v>
      </c>
      <c r="AK3670" s="60" t="str">
        <f>+IF(Tabla1[[#This Row],[REQUEST_TY]]="SR MANTENIMIENTO CORRECTIVO", "EMERGENCIA", "OTROS")</f>
        <v>EMERGENCIA</v>
      </c>
      <c r="AL3670" s="6" t="str">
        <f>+_xlfn.IFS(Tabla1[[#This Row],[Veces obj]]&lt;=1,"0-1",Tabla1[[#This Row],[Veces obj]]&lt;=2,"1-2",Tabla1[[#This Row],[Veces obj]]&lt;=3,"2-3",TRUE,"&gt;3")</f>
        <v>0-1</v>
      </c>
      <c r="AM3670" s="60" t="str">
        <f>+_xlfn.IFS(MONTH(Tabla1[[#This Row],[MES]])&lt;=3,"Q1",MONTH(Tabla1[[#This Row],[MES]])&lt;=6,"Q2",MONTH(Tabla1[[#This Row],[MES]])&lt;=9,"Q3",TRUE,"Q4")</f>
        <v>Q2</v>
      </c>
      <c r="AN3670" s="15" t="str">
        <f>+IFERROR(VLOOKUP(Tabla1[[#This Row],[CUENTA]],CTAS[],2,0),"OTROS")</f>
        <v>OTROS</v>
      </c>
      <c r="AP3670" s="15" t="str">
        <f>+IFERROR(VLOOKUP(Tabla1[[#This Row],[EMPLEADO]],IS[],3,0),"OTROS")</f>
        <v>OTROS</v>
      </c>
      <c r="AQ3670" s="15" t="str">
        <f>+IFERROR(VLOOKUP(Tabla1[[#This Row],[EMPLEADO]],IS[[NÓMINA]:[INGENIERO]],2,0),"OTROS")</f>
        <v>OTROS</v>
      </c>
    </row>
    <row r="3671" spans="1:43" x14ac:dyDescent="0.25">
      <c r="A3671" s="28" t="s">
        <v>10019</v>
      </c>
      <c r="B3671" s="29">
        <v>1</v>
      </c>
      <c r="C3671" s="29" t="s">
        <v>10942</v>
      </c>
      <c r="D3671" s="30" t="s">
        <v>38</v>
      </c>
      <c r="E3671" s="31" t="s">
        <v>113</v>
      </c>
      <c r="F3671" s="31" t="s">
        <v>10943</v>
      </c>
      <c r="G3671" s="88" t="s">
        <v>143</v>
      </c>
      <c r="H3671" s="29" t="s">
        <v>116</v>
      </c>
      <c r="I3671" s="32" t="s">
        <v>43</v>
      </c>
      <c r="J3671" s="29" t="s">
        <v>8</v>
      </c>
      <c r="K3671" s="33" t="s">
        <v>144</v>
      </c>
      <c r="L3671" s="33" t="s">
        <v>145</v>
      </c>
      <c r="M3671" s="29" t="s">
        <v>119</v>
      </c>
      <c r="N3671" s="29">
        <v>0</v>
      </c>
      <c r="O3671" s="29" t="s">
        <v>47</v>
      </c>
      <c r="P3671" s="33">
        <v>91</v>
      </c>
      <c r="Q3671" s="33" t="s">
        <v>48</v>
      </c>
      <c r="R3671" s="80" t="s">
        <v>49</v>
      </c>
      <c r="S3671" s="81" t="s">
        <v>50</v>
      </c>
      <c r="T3671" s="81" t="s">
        <v>51</v>
      </c>
      <c r="U3671" s="82" t="s">
        <v>52</v>
      </c>
      <c r="V3671" s="83">
        <v>1.05</v>
      </c>
      <c r="W3671" s="89">
        <v>750.75000000000011</v>
      </c>
      <c r="X3671" s="85">
        <v>1</v>
      </c>
      <c r="Y3671" s="86">
        <v>0</v>
      </c>
      <c r="Z3671" s="82">
        <v>5</v>
      </c>
      <c r="AA3671" s="87">
        <v>0</v>
      </c>
      <c r="AB3671" s="83">
        <v>0</v>
      </c>
      <c r="AC3671" s="89">
        <v>0</v>
      </c>
      <c r="AD3671" s="90">
        <v>43566</v>
      </c>
      <c r="AE3671" s="90">
        <v>43566</v>
      </c>
      <c r="AF3671" s="82">
        <v>0</v>
      </c>
      <c r="AG3671" s="84" t="s">
        <v>53</v>
      </c>
      <c r="AH3671" s="83">
        <v>0</v>
      </c>
      <c r="AI3671" s="89">
        <v>0</v>
      </c>
      <c r="AJ3671" s="89">
        <v>0</v>
      </c>
      <c r="AK3671" s="60" t="str">
        <f>+IF(Tabla1[[#This Row],[REQUEST_TY]]="SR MANTENIMIENTO CORRECTIVO", "EMERGENCIA", "OTROS")</f>
        <v>EMERGENCIA</v>
      </c>
      <c r="AL3671" s="6" t="str">
        <f>+_xlfn.IFS(Tabla1[[#This Row],[Veces obj]]&lt;=1,"0-1",Tabla1[[#This Row],[Veces obj]]&lt;=2,"1-2",Tabla1[[#This Row],[Veces obj]]&lt;=3,"2-3",TRUE,"&gt;3")</f>
        <v>0-1</v>
      </c>
      <c r="AM3671" s="60" t="str">
        <f>+_xlfn.IFS(MONTH(Tabla1[[#This Row],[MES]])&lt;=3,"Q1",MONTH(Tabla1[[#This Row],[MES]])&lt;=6,"Q2",MONTH(Tabla1[[#This Row],[MES]])&lt;=9,"Q3",TRUE,"Q4")</f>
        <v>Q2</v>
      </c>
      <c r="AN3671" s="15" t="str">
        <f>+IFERROR(VLOOKUP(Tabla1[[#This Row],[CUENTA]],CTAS[],2,0),"OTROS")</f>
        <v>OTROS</v>
      </c>
      <c r="AP3671" s="15" t="str">
        <f>+IFERROR(VLOOKUP(Tabla1[[#This Row],[EMPLEADO]],IS[],3,0),"OTROS")</f>
        <v>CHIHUAHUA</v>
      </c>
      <c r="AQ3671" s="15" t="str">
        <f>+IFERROR(VLOOKUP(Tabla1[[#This Row],[EMPLEADO]],IS[[NÓMINA]:[INGENIERO]],2,0),"OTROS")</f>
        <v>FERNANDO CHAVIRA</v>
      </c>
    </row>
    <row r="3672" spans="1:43" x14ac:dyDescent="0.25">
      <c r="A3672" s="28" t="s">
        <v>10019</v>
      </c>
      <c r="B3672" s="29">
        <v>1</v>
      </c>
      <c r="C3672" s="29" t="s">
        <v>10944</v>
      </c>
      <c r="D3672" s="30" t="s">
        <v>38</v>
      </c>
      <c r="E3672" s="31" t="s">
        <v>275</v>
      </c>
      <c r="F3672" s="31" t="s">
        <v>10945</v>
      </c>
      <c r="G3672" s="88" t="s">
        <v>10946</v>
      </c>
      <c r="H3672" s="29" t="s">
        <v>150</v>
      </c>
      <c r="I3672" s="32" t="s">
        <v>43</v>
      </c>
      <c r="J3672" s="29" t="s">
        <v>8</v>
      </c>
      <c r="K3672" s="33" t="s">
        <v>151</v>
      </c>
      <c r="L3672" s="33" t="s">
        <v>1325</v>
      </c>
      <c r="M3672" s="29" t="s">
        <v>94</v>
      </c>
      <c r="N3672" s="29">
        <v>0</v>
      </c>
      <c r="O3672" s="29" t="s">
        <v>47</v>
      </c>
      <c r="P3672" s="33">
        <v>447</v>
      </c>
      <c r="Q3672" s="33" t="s">
        <v>48</v>
      </c>
      <c r="R3672" s="80" t="s">
        <v>95</v>
      </c>
      <c r="S3672" s="81" t="s">
        <v>64</v>
      </c>
      <c r="T3672" s="81" t="s">
        <v>51</v>
      </c>
      <c r="U3672" s="82" t="s">
        <v>96</v>
      </c>
      <c r="V3672" s="83">
        <v>1.1000000000000001</v>
      </c>
      <c r="W3672" s="89">
        <v>1501.5000000000002</v>
      </c>
      <c r="X3672" s="85">
        <v>1</v>
      </c>
      <c r="Y3672" s="86">
        <v>0.64</v>
      </c>
      <c r="Z3672" s="82">
        <v>5</v>
      </c>
      <c r="AA3672" s="87">
        <v>0.128</v>
      </c>
      <c r="AB3672" s="83">
        <v>0</v>
      </c>
      <c r="AC3672" s="89">
        <v>0</v>
      </c>
      <c r="AD3672" s="90">
        <v>43566</v>
      </c>
      <c r="AE3672" s="90">
        <v>43566</v>
      </c>
      <c r="AF3672" s="82">
        <v>0</v>
      </c>
      <c r="AG3672" s="84" t="s">
        <v>53</v>
      </c>
      <c r="AH3672" s="83">
        <v>0</v>
      </c>
      <c r="AI3672" s="89">
        <v>0</v>
      </c>
      <c r="AJ3672" s="89">
        <v>0</v>
      </c>
      <c r="AK3672" s="60" t="str">
        <f>+IF(Tabla1[[#This Row],[REQUEST_TY]]="SR MANTENIMIENTO CORRECTIVO", "EMERGENCIA", "OTROS")</f>
        <v>EMERGENCIA</v>
      </c>
      <c r="AL3672" s="6" t="str">
        <f>+_xlfn.IFS(Tabla1[[#This Row],[Veces obj]]&lt;=1,"0-1",Tabla1[[#This Row],[Veces obj]]&lt;=2,"1-2",Tabla1[[#This Row],[Veces obj]]&lt;=3,"2-3",TRUE,"&gt;3")</f>
        <v>0-1</v>
      </c>
      <c r="AM3672" s="60" t="str">
        <f>+_xlfn.IFS(MONTH(Tabla1[[#This Row],[MES]])&lt;=3,"Q1",MONTH(Tabla1[[#This Row],[MES]])&lt;=6,"Q2",MONTH(Tabla1[[#This Row],[MES]])&lt;=9,"Q3",TRUE,"Q4")</f>
        <v>Q2</v>
      </c>
      <c r="AN3672" s="15" t="str">
        <f>+IFERROR(VLOOKUP(Tabla1[[#This Row],[CUENTA]],CTAS[],2,0),"OTROS")</f>
        <v>HONEYWELL</v>
      </c>
      <c r="AP3672" s="15" t="str">
        <f>+IFERROR(VLOOKUP(Tabla1[[#This Row],[EMPLEADO]],IS[],3,0),"OTROS")</f>
        <v>JUAREZ</v>
      </c>
      <c r="AQ3672" s="15" t="str">
        <f>+IFERROR(VLOOKUP(Tabla1[[#This Row],[EMPLEADO]],IS[[NÓMINA]:[INGENIERO]],2,0),"OTROS")</f>
        <v>CARLOS MONTOYA</v>
      </c>
    </row>
    <row r="3673" spans="1:43" x14ac:dyDescent="0.25">
      <c r="A3673" s="28" t="s">
        <v>10019</v>
      </c>
      <c r="B3673" s="29">
        <v>1</v>
      </c>
      <c r="C3673" s="29" t="s">
        <v>10947</v>
      </c>
      <c r="D3673" s="30" t="s">
        <v>38</v>
      </c>
      <c r="E3673" s="31" t="s">
        <v>76</v>
      </c>
      <c r="F3673" s="31" t="s">
        <v>10948</v>
      </c>
      <c r="G3673" s="88" t="s">
        <v>4392</v>
      </c>
      <c r="H3673" s="29" t="s">
        <v>8581</v>
      </c>
      <c r="I3673" s="32" t="s">
        <v>43</v>
      </c>
      <c r="J3673" s="29" t="s">
        <v>8</v>
      </c>
      <c r="K3673" s="33" t="s">
        <v>102</v>
      </c>
      <c r="L3673" s="33" t="s">
        <v>3751</v>
      </c>
      <c r="M3673" s="29" t="s">
        <v>473</v>
      </c>
      <c r="N3673" s="29">
        <v>0</v>
      </c>
      <c r="O3673" s="29" t="s">
        <v>47</v>
      </c>
      <c r="P3673" s="33">
        <v>28</v>
      </c>
      <c r="Q3673" s="33" t="s">
        <v>62</v>
      </c>
      <c r="R3673" s="80" t="s">
        <v>63</v>
      </c>
      <c r="S3673" s="81" t="s">
        <v>64</v>
      </c>
      <c r="T3673" s="81" t="s">
        <v>51</v>
      </c>
      <c r="U3673" s="82" t="s">
        <v>65</v>
      </c>
      <c r="V3673" s="83">
        <v>0.8</v>
      </c>
      <c r="W3673" s="89">
        <v>1092</v>
      </c>
      <c r="X3673" s="85">
        <v>1</v>
      </c>
      <c r="Y3673" s="86">
        <v>4.83</v>
      </c>
      <c r="Z3673" s="82">
        <v>5</v>
      </c>
      <c r="AA3673" s="87">
        <v>0.96599999999999997</v>
      </c>
      <c r="AB3673" s="83">
        <v>0</v>
      </c>
      <c r="AC3673" s="89">
        <v>0</v>
      </c>
      <c r="AD3673" s="90">
        <v>43566</v>
      </c>
      <c r="AE3673" s="90">
        <v>43566</v>
      </c>
      <c r="AF3673" s="82">
        <v>0</v>
      </c>
      <c r="AG3673" s="84" t="s">
        <v>53</v>
      </c>
      <c r="AH3673" s="83">
        <v>0</v>
      </c>
      <c r="AI3673" s="89">
        <v>0</v>
      </c>
      <c r="AJ3673" s="89">
        <v>0</v>
      </c>
      <c r="AK3673" s="60" t="str">
        <f>+IF(Tabla1[[#This Row],[REQUEST_TY]]="SR MANTENIMIENTO CORRECTIVO", "EMERGENCIA", "OTROS")</f>
        <v>EMERGENCIA</v>
      </c>
      <c r="AL3673" s="6" t="str">
        <f>+_xlfn.IFS(Tabla1[[#This Row],[Veces obj]]&lt;=1,"0-1",Tabla1[[#This Row],[Veces obj]]&lt;=2,"1-2",Tabla1[[#This Row],[Veces obj]]&lt;=3,"2-3",TRUE,"&gt;3")</f>
        <v>0-1</v>
      </c>
      <c r="AM3673" s="60" t="str">
        <f>+_xlfn.IFS(MONTH(Tabla1[[#This Row],[MES]])&lt;=3,"Q1",MONTH(Tabla1[[#This Row],[MES]])&lt;=6,"Q2",MONTH(Tabla1[[#This Row],[MES]])&lt;=9,"Q3",TRUE,"Q4")</f>
        <v>Q2</v>
      </c>
      <c r="AN3673" s="15" t="str">
        <f>+IFERROR(VLOOKUP(Tabla1[[#This Row],[CUENTA]],CTAS[],2,0),"OTROS")</f>
        <v>OTROS</v>
      </c>
      <c r="AP3673" s="15" t="str">
        <f>+IFERROR(VLOOKUP(Tabla1[[#This Row],[EMPLEADO]],IS[],3,0),"OTROS")</f>
        <v>OTROS</v>
      </c>
      <c r="AQ3673" s="15" t="str">
        <f>+IFERROR(VLOOKUP(Tabla1[[#This Row],[EMPLEADO]],IS[[NÓMINA]:[INGENIERO]],2,0),"OTROS")</f>
        <v>OTROS</v>
      </c>
    </row>
    <row r="3674" spans="1:43" x14ac:dyDescent="0.25">
      <c r="A3674" s="28" t="s">
        <v>10019</v>
      </c>
      <c r="B3674" s="29">
        <v>1</v>
      </c>
      <c r="C3674" s="29" t="s">
        <v>10949</v>
      </c>
      <c r="D3674" s="30" t="s">
        <v>38</v>
      </c>
      <c r="E3674" s="31" t="s">
        <v>39</v>
      </c>
      <c r="F3674" s="31" t="s">
        <v>10950</v>
      </c>
      <c r="G3674" s="88" t="s">
        <v>10951</v>
      </c>
      <c r="H3674" s="29" t="s">
        <v>1052</v>
      </c>
      <c r="I3674" s="32" t="s">
        <v>43</v>
      </c>
      <c r="J3674" s="29" t="s">
        <v>8</v>
      </c>
      <c r="K3674" s="33" t="s">
        <v>2028</v>
      </c>
      <c r="L3674" s="33" t="s">
        <v>2029</v>
      </c>
      <c r="M3674" s="29" t="s">
        <v>736</v>
      </c>
      <c r="N3674" s="29">
        <v>0</v>
      </c>
      <c r="O3674" s="29" t="s">
        <v>47</v>
      </c>
      <c r="P3674" s="33">
        <v>2686</v>
      </c>
      <c r="Q3674" s="33" t="s">
        <v>48</v>
      </c>
      <c r="R3674" s="80" t="s">
        <v>49</v>
      </c>
      <c r="S3674" s="81" t="s">
        <v>50</v>
      </c>
      <c r="T3674" s="81" t="s">
        <v>51</v>
      </c>
      <c r="U3674" s="82" t="s">
        <v>52</v>
      </c>
      <c r="V3674" s="83">
        <v>1.05</v>
      </c>
      <c r="W3674" s="89">
        <v>750.75000000000011</v>
      </c>
      <c r="X3674" s="85">
        <v>1</v>
      </c>
      <c r="Y3674" s="86">
        <v>2.2599999999999998</v>
      </c>
      <c r="Z3674" s="82">
        <v>5</v>
      </c>
      <c r="AA3674" s="87">
        <v>0.45199999999999996</v>
      </c>
      <c r="AB3674" s="83">
        <v>0</v>
      </c>
      <c r="AC3674" s="89">
        <v>0</v>
      </c>
      <c r="AD3674" s="90">
        <v>43566</v>
      </c>
      <c r="AE3674" s="90">
        <v>43566</v>
      </c>
      <c r="AF3674" s="82">
        <v>0</v>
      </c>
      <c r="AG3674" s="84" t="s">
        <v>53</v>
      </c>
      <c r="AH3674" s="83">
        <v>0</v>
      </c>
      <c r="AI3674" s="89">
        <v>0</v>
      </c>
      <c r="AJ3674" s="89">
        <v>0</v>
      </c>
      <c r="AK3674" s="60" t="str">
        <f>+IF(Tabla1[[#This Row],[REQUEST_TY]]="SR MANTENIMIENTO CORRECTIVO", "EMERGENCIA", "OTROS")</f>
        <v>EMERGENCIA</v>
      </c>
      <c r="AL3674" s="6" t="str">
        <f>+_xlfn.IFS(Tabla1[[#This Row],[Veces obj]]&lt;=1,"0-1",Tabla1[[#This Row],[Veces obj]]&lt;=2,"1-2",Tabla1[[#This Row],[Veces obj]]&lt;=3,"2-3",TRUE,"&gt;3")</f>
        <v>0-1</v>
      </c>
      <c r="AM3674" s="60" t="str">
        <f>+_xlfn.IFS(MONTH(Tabla1[[#This Row],[MES]])&lt;=3,"Q1",MONTH(Tabla1[[#This Row],[MES]])&lt;=6,"Q2",MONTH(Tabla1[[#This Row],[MES]])&lt;=9,"Q3",TRUE,"Q4")</f>
        <v>Q2</v>
      </c>
      <c r="AN3674" s="15" t="str">
        <f>+IFERROR(VLOOKUP(Tabla1[[#This Row],[CUENTA]],CTAS[],2,0),"OTROS")</f>
        <v>OTROS</v>
      </c>
      <c r="AP3674" s="15" t="str">
        <f>+IFERROR(VLOOKUP(Tabla1[[#This Row],[EMPLEADO]],IS[],3,0),"OTROS")</f>
        <v>OTROS</v>
      </c>
      <c r="AQ3674" s="15" t="str">
        <f>+IFERROR(VLOOKUP(Tabla1[[#This Row],[EMPLEADO]],IS[[NÓMINA]:[INGENIERO]],2,0),"OTROS")</f>
        <v>OTROS</v>
      </c>
    </row>
    <row r="3675" spans="1:43" x14ac:dyDescent="0.25">
      <c r="A3675" s="28" t="s">
        <v>10019</v>
      </c>
      <c r="B3675" s="29">
        <v>1</v>
      </c>
      <c r="C3675" s="29" t="s">
        <v>10952</v>
      </c>
      <c r="D3675" s="30" t="s">
        <v>38</v>
      </c>
      <c r="E3675" s="31" t="s">
        <v>39</v>
      </c>
      <c r="F3675" s="31" t="s">
        <v>10881</v>
      </c>
      <c r="G3675" s="88" t="s">
        <v>10953</v>
      </c>
      <c r="H3675" s="29" t="s">
        <v>1130</v>
      </c>
      <c r="I3675" s="32" t="s">
        <v>43</v>
      </c>
      <c r="J3675" s="29" t="s">
        <v>8</v>
      </c>
      <c r="K3675" s="33" t="s">
        <v>117</v>
      </c>
      <c r="L3675" s="33" t="s">
        <v>10954</v>
      </c>
      <c r="M3675" s="29" t="s">
        <v>10955</v>
      </c>
      <c r="N3675" s="29">
        <v>0</v>
      </c>
      <c r="O3675" s="29" t="s">
        <v>47</v>
      </c>
      <c r="P3675" s="33">
        <v>575</v>
      </c>
      <c r="Q3675" s="33" t="s">
        <v>48</v>
      </c>
      <c r="R3675" s="80" t="s">
        <v>49</v>
      </c>
      <c r="S3675" s="81" t="s">
        <v>50</v>
      </c>
      <c r="T3675" s="81" t="s">
        <v>51</v>
      </c>
      <c r="U3675" s="82" t="s">
        <v>52</v>
      </c>
      <c r="V3675" s="83">
        <v>1.05</v>
      </c>
      <c r="W3675" s="89">
        <v>750.75000000000011</v>
      </c>
      <c r="X3675" s="85">
        <v>1</v>
      </c>
      <c r="Y3675" s="86">
        <v>6.98</v>
      </c>
      <c r="Z3675" s="82">
        <v>5</v>
      </c>
      <c r="AA3675" s="87">
        <v>1.3960000000000001</v>
      </c>
      <c r="AB3675" s="83">
        <v>9.9000000000000032E-2</v>
      </c>
      <c r="AC3675" s="89">
        <v>-70.785000000000039</v>
      </c>
      <c r="AD3675" s="90">
        <v>43566</v>
      </c>
      <c r="AE3675" s="90">
        <v>43566</v>
      </c>
      <c r="AF3675" s="82">
        <v>0</v>
      </c>
      <c r="AG3675" s="84" t="s">
        <v>53</v>
      </c>
      <c r="AH3675" s="83">
        <v>0</v>
      </c>
      <c r="AI3675" s="89">
        <v>0</v>
      </c>
      <c r="AJ3675" s="89">
        <v>0</v>
      </c>
      <c r="AK3675" s="60" t="str">
        <f>+IF(Tabla1[[#This Row],[REQUEST_TY]]="SR MANTENIMIENTO CORRECTIVO", "EMERGENCIA", "OTROS")</f>
        <v>EMERGENCIA</v>
      </c>
      <c r="AL3675" s="6" t="str">
        <f>+_xlfn.IFS(Tabla1[[#This Row],[Veces obj]]&lt;=1,"0-1",Tabla1[[#This Row],[Veces obj]]&lt;=2,"1-2",Tabla1[[#This Row],[Veces obj]]&lt;=3,"2-3",TRUE,"&gt;3")</f>
        <v>1-2</v>
      </c>
      <c r="AM3675" s="60" t="str">
        <f>+_xlfn.IFS(MONTH(Tabla1[[#This Row],[MES]])&lt;=3,"Q1",MONTH(Tabla1[[#This Row],[MES]])&lt;=6,"Q2",MONTH(Tabla1[[#This Row],[MES]])&lt;=9,"Q3",TRUE,"Q4")</f>
        <v>Q2</v>
      </c>
      <c r="AN3675" s="15" t="str">
        <f>+IFERROR(VLOOKUP(Tabla1[[#This Row],[CUENTA]],CTAS[],2,0),"OTROS")</f>
        <v>OTROS</v>
      </c>
      <c r="AP3675" s="15" t="str">
        <f>+IFERROR(VLOOKUP(Tabla1[[#This Row],[EMPLEADO]],IS[],3,0),"OTROS")</f>
        <v>OTROS</v>
      </c>
      <c r="AQ3675" s="15" t="str">
        <f>+IFERROR(VLOOKUP(Tabla1[[#This Row],[EMPLEADO]],IS[[NÓMINA]:[INGENIERO]],2,0),"OTROS")</f>
        <v>OTROS</v>
      </c>
    </row>
    <row r="3676" spans="1:43" x14ac:dyDescent="0.25">
      <c r="A3676" s="28" t="s">
        <v>10019</v>
      </c>
      <c r="B3676" s="29">
        <v>1</v>
      </c>
      <c r="C3676" s="29" t="s">
        <v>10956</v>
      </c>
      <c r="D3676" s="30" t="s">
        <v>38</v>
      </c>
      <c r="E3676" s="31" t="s">
        <v>631</v>
      </c>
      <c r="F3676" s="31" t="s">
        <v>10957</v>
      </c>
      <c r="G3676" s="88" t="s">
        <v>7915</v>
      </c>
      <c r="H3676" s="29" t="s">
        <v>592</v>
      </c>
      <c r="I3676" s="32" t="s">
        <v>43</v>
      </c>
      <c r="J3676" s="29" t="s">
        <v>8</v>
      </c>
      <c r="K3676" s="33" t="s">
        <v>151</v>
      </c>
      <c r="L3676" s="33" t="s">
        <v>164</v>
      </c>
      <c r="M3676" s="29" t="s">
        <v>165</v>
      </c>
      <c r="N3676" s="29">
        <v>0</v>
      </c>
      <c r="O3676" s="29" t="s">
        <v>47</v>
      </c>
      <c r="P3676" s="33">
        <v>35</v>
      </c>
      <c r="Q3676" s="33" t="s">
        <v>82</v>
      </c>
      <c r="R3676" s="80" t="s">
        <v>242</v>
      </c>
      <c r="S3676" s="81" t="s">
        <v>64</v>
      </c>
      <c r="T3676" s="81" t="s">
        <v>51</v>
      </c>
      <c r="U3676" s="82" t="s">
        <v>83</v>
      </c>
      <c r="V3676" s="83">
        <v>1.05</v>
      </c>
      <c r="W3676" s="89">
        <v>1433.25</v>
      </c>
      <c r="X3676" s="85">
        <v>1</v>
      </c>
      <c r="Y3676" s="86">
        <v>0.93</v>
      </c>
      <c r="Z3676" s="82">
        <v>5</v>
      </c>
      <c r="AA3676" s="87">
        <v>0.186</v>
      </c>
      <c r="AB3676" s="83">
        <v>0</v>
      </c>
      <c r="AC3676" s="89">
        <v>0</v>
      </c>
      <c r="AD3676" s="90">
        <v>43566</v>
      </c>
      <c r="AE3676" s="90">
        <v>43566</v>
      </c>
      <c r="AF3676" s="82">
        <v>0</v>
      </c>
      <c r="AG3676" s="84" t="s">
        <v>53</v>
      </c>
      <c r="AH3676" s="83">
        <v>0</v>
      </c>
      <c r="AI3676" s="89">
        <v>0</v>
      </c>
      <c r="AJ3676" s="89">
        <v>0</v>
      </c>
      <c r="AK3676" s="60" t="str">
        <f>+IF(Tabla1[[#This Row],[REQUEST_TY]]="SR MANTENIMIENTO CORRECTIVO", "EMERGENCIA", "OTROS")</f>
        <v>EMERGENCIA</v>
      </c>
      <c r="AL3676" s="6" t="str">
        <f>+_xlfn.IFS(Tabla1[[#This Row],[Veces obj]]&lt;=1,"0-1",Tabla1[[#This Row],[Veces obj]]&lt;=2,"1-2",Tabla1[[#This Row],[Veces obj]]&lt;=3,"2-3",TRUE,"&gt;3")</f>
        <v>0-1</v>
      </c>
      <c r="AM3676" s="60" t="str">
        <f>+_xlfn.IFS(MONTH(Tabla1[[#This Row],[MES]])&lt;=3,"Q1",MONTH(Tabla1[[#This Row],[MES]])&lt;=6,"Q2",MONTH(Tabla1[[#This Row],[MES]])&lt;=9,"Q3",TRUE,"Q4")</f>
        <v>Q2</v>
      </c>
      <c r="AN3676" s="15" t="str">
        <f>+IFERROR(VLOOKUP(Tabla1[[#This Row],[CUENTA]],CTAS[],2,0),"OTROS")</f>
        <v>HONEYWELL</v>
      </c>
      <c r="AP3676" s="15" t="str">
        <f>+IFERROR(VLOOKUP(Tabla1[[#This Row],[EMPLEADO]],IS[],3,0),"OTROS")</f>
        <v>CHIHUAHUA</v>
      </c>
      <c r="AQ3676" s="15" t="str">
        <f>+IFERROR(VLOOKUP(Tabla1[[#This Row],[EMPLEADO]],IS[[NÓMINA]:[INGENIERO]],2,0),"OTROS")</f>
        <v>VICTOR MENDEZ</v>
      </c>
    </row>
    <row r="3677" spans="1:43" x14ac:dyDescent="0.25">
      <c r="A3677" s="28" t="s">
        <v>10019</v>
      </c>
      <c r="B3677" s="29">
        <v>1</v>
      </c>
      <c r="C3677" s="29" t="s">
        <v>10958</v>
      </c>
      <c r="D3677" s="30" t="s">
        <v>38</v>
      </c>
      <c r="E3677" s="31" t="s">
        <v>226</v>
      </c>
      <c r="F3677" s="31" t="s">
        <v>10959</v>
      </c>
      <c r="G3677" s="88" t="s">
        <v>10960</v>
      </c>
      <c r="H3677" s="29" t="s">
        <v>150</v>
      </c>
      <c r="I3677" s="32" t="s">
        <v>43</v>
      </c>
      <c r="J3677" s="29" t="s">
        <v>8</v>
      </c>
      <c r="K3677" s="33" t="s">
        <v>151</v>
      </c>
      <c r="L3677" s="33" t="s">
        <v>1325</v>
      </c>
      <c r="M3677" s="29" t="s">
        <v>94</v>
      </c>
      <c r="N3677" s="29">
        <v>0</v>
      </c>
      <c r="O3677" s="29" t="s">
        <v>47</v>
      </c>
      <c r="P3677" s="33">
        <v>271</v>
      </c>
      <c r="Q3677" s="33" t="s">
        <v>48</v>
      </c>
      <c r="R3677" s="80" t="s">
        <v>153</v>
      </c>
      <c r="S3677" s="81" t="s">
        <v>50</v>
      </c>
      <c r="T3677" s="81" t="s">
        <v>51</v>
      </c>
      <c r="U3677" s="82" t="s">
        <v>52</v>
      </c>
      <c r="V3677" s="83">
        <v>1.05</v>
      </c>
      <c r="W3677" s="89">
        <v>750.75000000000011</v>
      </c>
      <c r="X3677" s="85">
        <v>1</v>
      </c>
      <c r="Y3677" s="86">
        <v>0</v>
      </c>
      <c r="Z3677" s="82">
        <v>5</v>
      </c>
      <c r="AA3677" s="87">
        <v>0</v>
      </c>
      <c r="AB3677" s="83">
        <v>0</v>
      </c>
      <c r="AC3677" s="89">
        <v>0</v>
      </c>
      <c r="AD3677" s="90">
        <v>43566</v>
      </c>
      <c r="AE3677" s="90">
        <v>43566</v>
      </c>
      <c r="AF3677" s="82">
        <v>0</v>
      </c>
      <c r="AG3677" s="84" t="s">
        <v>53</v>
      </c>
      <c r="AH3677" s="83">
        <v>0</v>
      </c>
      <c r="AI3677" s="89">
        <v>0</v>
      </c>
      <c r="AJ3677" s="89">
        <v>0</v>
      </c>
      <c r="AK3677" s="60" t="str">
        <f>+IF(Tabla1[[#This Row],[REQUEST_TY]]="SR MANTENIMIENTO CORRECTIVO", "EMERGENCIA", "OTROS")</f>
        <v>EMERGENCIA</v>
      </c>
      <c r="AL3677" s="6" t="str">
        <f>+_xlfn.IFS(Tabla1[[#This Row],[Veces obj]]&lt;=1,"0-1",Tabla1[[#This Row],[Veces obj]]&lt;=2,"1-2",Tabla1[[#This Row],[Veces obj]]&lt;=3,"2-3",TRUE,"&gt;3")</f>
        <v>0-1</v>
      </c>
      <c r="AM3677" s="60" t="str">
        <f>+_xlfn.IFS(MONTH(Tabla1[[#This Row],[MES]])&lt;=3,"Q1",MONTH(Tabla1[[#This Row],[MES]])&lt;=6,"Q2",MONTH(Tabla1[[#This Row],[MES]])&lt;=9,"Q3",TRUE,"Q4")</f>
        <v>Q2</v>
      </c>
      <c r="AN3677" s="15" t="str">
        <f>+IFERROR(VLOOKUP(Tabla1[[#This Row],[CUENTA]],CTAS[],2,0),"OTROS")</f>
        <v>HONEYWELL</v>
      </c>
      <c r="AP3677" s="15" t="str">
        <f>+IFERROR(VLOOKUP(Tabla1[[#This Row],[EMPLEADO]],IS[],3,0),"OTROS")</f>
        <v>JUAREZ</v>
      </c>
      <c r="AQ3677" s="15" t="str">
        <f>+IFERROR(VLOOKUP(Tabla1[[#This Row],[EMPLEADO]],IS[[NÓMINA]:[INGENIERO]],2,0),"OTROS")</f>
        <v>CARLOS MONTOYA</v>
      </c>
    </row>
    <row r="3678" spans="1:43" x14ac:dyDescent="0.25">
      <c r="A3678" s="28" t="s">
        <v>10019</v>
      </c>
      <c r="B3678" s="29">
        <v>1</v>
      </c>
      <c r="C3678" s="29" t="s">
        <v>10961</v>
      </c>
      <c r="D3678" s="30" t="s">
        <v>38</v>
      </c>
      <c r="E3678" s="31" t="s">
        <v>226</v>
      </c>
      <c r="F3678" s="31" t="s">
        <v>10962</v>
      </c>
      <c r="G3678" s="88" t="s">
        <v>10963</v>
      </c>
      <c r="H3678" s="29" t="s">
        <v>266</v>
      </c>
      <c r="I3678" s="32" t="s">
        <v>43</v>
      </c>
      <c r="J3678" s="29" t="s">
        <v>8</v>
      </c>
      <c r="K3678" s="33" t="s">
        <v>151</v>
      </c>
      <c r="L3678" s="33" t="s">
        <v>323</v>
      </c>
      <c r="M3678" s="29" t="s">
        <v>73</v>
      </c>
      <c r="N3678" s="29">
        <v>0</v>
      </c>
      <c r="O3678" s="29" t="s">
        <v>47</v>
      </c>
      <c r="P3678" s="33">
        <v>177</v>
      </c>
      <c r="Q3678" s="33" t="s">
        <v>48</v>
      </c>
      <c r="R3678" s="80" t="s">
        <v>153</v>
      </c>
      <c r="S3678" s="81" t="s">
        <v>50</v>
      </c>
      <c r="T3678" s="81" t="s">
        <v>51</v>
      </c>
      <c r="U3678" s="82" t="s">
        <v>52</v>
      </c>
      <c r="V3678" s="83">
        <v>1.05</v>
      </c>
      <c r="W3678" s="89">
        <v>750.75000000000011</v>
      </c>
      <c r="X3678" s="85">
        <v>1</v>
      </c>
      <c r="Y3678" s="86">
        <v>2.33</v>
      </c>
      <c r="Z3678" s="82">
        <v>5</v>
      </c>
      <c r="AA3678" s="87">
        <v>0.46600000000000003</v>
      </c>
      <c r="AB3678" s="83">
        <v>0</v>
      </c>
      <c r="AC3678" s="89">
        <v>0</v>
      </c>
      <c r="AD3678" s="90">
        <v>43566</v>
      </c>
      <c r="AE3678" s="90">
        <v>43566</v>
      </c>
      <c r="AF3678" s="82">
        <v>0</v>
      </c>
      <c r="AG3678" s="84" t="s">
        <v>53</v>
      </c>
      <c r="AH3678" s="83">
        <v>0</v>
      </c>
      <c r="AI3678" s="89">
        <v>0</v>
      </c>
      <c r="AJ3678" s="89">
        <v>0</v>
      </c>
      <c r="AK3678" s="60" t="str">
        <f>+IF(Tabla1[[#This Row],[REQUEST_TY]]="SR MANTENIMIENTO CORRECTIVO", "EMERGENCIA", "OTROS")</f>
        <v>EMERGENCIA</v>
      </c>
      <c r="AL3678" s="6" t="str">
        <f>+_xlfn.IFS(Tabla1[[#This Row],[Veces obj]]&lt;=1,"0-1",Tabla1[[#This Row],[Veces obj]]&lt;=2,"1-2",Tabla1[[#This Row],[Veces obj]]&lt;=3,"2-3",TRUE,"&gt;3")</f>
        <v>0-1</v>
      </c>
      <c r="AM3678" s="60" t="str">
        <f>+_xlfn.IFS(MONTH(Tabla1[[#This Row],[MES]])&lt;=3,"Q1",MONTH(Tabla1[[#This Row],[MES]])&lt;=6,"Q2",MONTH(Tabla1[[#This Row],[MES]])&lt;=9,"Q3",TRUE,"Q4")</f>
        <v>Q2</v>
      </c>
      <c r="AN3678" s="15" t="str">
        <f>+IFERROR(VLOOKUP(Tabla1[[#This Row],[CUENTA]],CTAS[],2,0),"OTROS")</f>
        <v>HONEYWELL</v>
      </c>
      <c r="AP3678" s="15" t="str">
        <f>+IFERROR(VLOOKUP(Tabla1[[#This Row],[EMPLEADO]],IS[],3,0),"OTROS")</f>
        <v>JUAREZ</v>
      </c>
      <c r="AQ3678" s="15" t="str">
        <f>+IFERROR(VLOOKUP(Tabla1[[#This Row],[EMPLEADO]],IS[[NÓMINA]:[INGENIERO]],2,0),"OTROS")</f>
        <v>CESAR MAR</v>
      </c>
    </row>
    <row r="3679" spans="1:43" x14ac:dyDescent="0.25">
      <c r="A3679" s="28" t="s">
        <v>10019</v>
      </c>
      <c r="B3679" s="29">
        <v>1</v>
      </c>
      <c r="C3679" s="29" t="s">
        <v>10964</v>
      </c>
      <c r="D3679" s="30" t="s">
        <v>38</v>
      </c>
      <c r="E3679" s="31" t="s">
        <v>258</v>
      </c>
      <c r="F3679" s="31" t="s">
        <v>10965</v>
      </c>
      <c r="G3679" s="88" t="s">
        <v>5643</v>
      </c>
      <c r="H3679" s="29" t="s">
        <v>453</v>
      </c>
      <c r="I3679" s="32" t="s">
        <v>43</v>
      </c>
      <c r="J3679" s="29" t="s">
        <v>8</v>
      </c>
      <c r="K3679" s="33" t="s">
        <v>59</v>
      </c>
      <c r="L3679" s="33" t="s">
        <v>5644</v>
      </c>
      <c r="M3679" s="29" t="s">
        <v>1198</v>
      </c>
      <c r="N3679" s="29">
        <v>0</v>
      </c>
      <c r="O3679" s="29" t="s">
        <v>47</v>
      </c>
      <c r="P3679" s="33">
        <v>3</v>
      </c>
      <c r="Q3679" s="33" t="s">
        <v>388</v>
      </c>
      <c r="R3679" s="80" t="s">
        <v>138</v>
      </c>
      <c r="S3679" s="81" t="s">
        <v>139</v>
      </c>
      <c r="T3679" s="81" t="s">
        <v>51</v>
      </c>
      <c r="U3679" s="82" t="s">
        <v>872</v>
      </c>
      <c r="V3679" s="83">
        <v>0</v>
      </c>
      <c r="W3679" s="89">
        <v>0</v>
      </c>
      <c r="X3679" s="85">
        <v>1</v>
      </c>
      <c r="Y3679" s="86">
        <v>3.28</v>
      </c>
      <c r="Z3679" s="82">
        <v>4</v>
      </c>
      <c r="AA3679" s="87">
        <v>0.82</v>
      </c>
      <c r="AB3679" s="83">
        <v>0</v>
      </c>
      <c r="AC3679" s="89">
        <v>0</v>
      </c>
      <c r="AD3679" s="90">
        <v>43566</v>
      </c>
      <c r="AE3679" s="90">
        <v>43566</v>
      </c>
      <c r="AF3679" s="82">
        <v>0</v>
      </c>
      <c r="AG3679" s="84" t="s">
        <v>53</v>
      </c>
      <c r="AH3679" s="83">
        <v>0</v>
      </c>
      <c r="AI3679" s="89">
        <v>0</v>
      </c>
      <c r="AJ3679" s="89">
        <v>0</v>
      </c>
      <c r="AK3679" s="60" t="str">
        <f>+IF(Tabla1[[#This Row],[REQUEST_TY]]="SR MANTENIMIENTO CORRECTIVO", "EMERGENCIA", "OTROS")</f>
        <v>EMERGENCIA</v>
      </c>
      <c r="AL3679" s="6" t="str">
        <f>+_xlfn.IFS(Tabla1[[#This Row],[Veces obj]]&lt;=1,"0-1",Tabla1[[#This Row],[Veces obj]]&lt;=2,"1-2",Tabla1[[#This Row],[Veces obj]]&lt;=3,"2-3",TRUE,"&gt;3")</f>
        <v>0-1</v>
      </c>
      <c r="AM3679" s="60" t="str">
        <f>+_xlfn.IFS(MONTH(Tabla1[[#This Row],[MES]])&lt;=3,"Q1",MONTH(Tabla1[[#This Row],[MES]])&lt;=6,"Q2",MONTH(Tabla1[[#This Row],[MES]])&lt;=9,"Q3",TRUE,"Q4")</f>
        <v>Q2</v>
      </c>
      <c r="AN3679" s="15" t="str">
        <f>+IFERROR(VLOOKUP(Tabla1[[#This Row],[CUENTA]],CTAS[],2,0),"OTROS")</f>
        <v>OTROS</v>
      </c>
      <c r="AP3679" s="15" t="str">
        <f>+IFERROR(VLOOKUP(Tabla1[[#This Row],[EMPLEADO]],IS[],3,0),"OTROS")</f>
        <v>OTROS</v>
      </c>
      <c r="AQ3679" s="15" t="str">
        <f>+IFERROR(VLOOKUP(Tabla1[[#This Row],[EMPLEADO]],IS[[NÓMINA]:[INGENIERO]],2,0),"OTROS")</f>
        <v>OTROS</v>
      </c>
    </row>
    <row r="3680" spans="1:43" x14ac:dyDescent="0.25">
      <c r="A3680" s="28" t="s">
        <v>10019</v>
      </c>
      <c r="B3680" s="29">
        <v>1</v>
      </c>
      <c r="C3680" s="29" t="s">
        <v>10966</v>
      </c>
      <c r="D3680" s="30" t="s">
        <v>38</v>
      </c>
      <c r="E3680" s="31" t="s">
        <v>300</v>
      </c>
      <c r="F3680" s="31" t="s">
        <v>10967</v>
      </c>
      <c r="G3680" s="88" t="s">
        <v>9644</v>
      </c>
      <c r="H3680" s="29" t="s">
        <v>592</v>
      </c>
      <c r="I3680" s="32" t="s">
        <v>43</v>
      </c>
      <c r="J3680" s="29" t="s">
        <v>8</v>
      </c>
      <c r="K3680" s="33" t="s">
        <v>102</v>
      </c>
      <c r="L3680" s="33" t="s">
        <v>671</v>
      </c>
      <c r="M3680" s="29" t="s">
        <v>165</v>
      </c>
      <c r="N3680" s="29">
        <v>0</v>
      </c>
      <c r="O3680" s="29" t="s">
        <v>47</v>
      </c>
      <c r="P3680" s="33">
        <v>1</v>
      </c>
      <c r="Q3680" s="33" t="s">
        <v>388</v>
      </c>
      <c r="R3680" s="80" t="s">
        <v>223</v>
      </c>
      <c r="S3680" s="81" t="s">
        <v>139</v>
      </c>
      <c r="T3680" s="81" t="s">
        <v>51</v>
      </c>
      <c r="U3680" s="82" t="s">
        <v>872</v>
      </c>
      <c r="V3680" s="83">
        <v>0</v>
      </c>
      <c r="W3680" s="89">
        <v>0</v>
      </c>
      <c r="X3680" s="85">
        <v>1</v>
      </c>
      <c r="Y3680" s="86">
        <v>3.25</v>
      </c>
      <c r="Z3680" s="82">
        <v>4</v>
      </c>
      <c r="AA3680" s="87">
        <v>0.8125</v>
      </c>
      <c r="AB3680" s="83">
        <v>0</v>
      </c>
      <c r="AC3680" s="89">
        <v>0</v>
      </c>
      <c r="AD3680" s="90">
        <v>43566</v>
      </c>
      <c r="AE3680" s="90">
        <v>43566</v>
      </c>
      <c r="AF3680" s="82">
        <v>0</v>
      </c>
      <c r="AG3680" s="84" t="s">
        <v>53</v>
      </c>
      <c r="AH3680" s="83">
        <v>0</v>
      </c>
      <c r="AI3680" s="89">
        <v>0</v>
      </c>
      <c r="AJ3680" s="89">
        <v>0</v>
      </c>
      <c r="AK3680" s="60" t="str">
        <f>+IF(Tabla1[[#This Row],[REQUEST_TY]]="SR MANTENIMIENTO CORRECTIVO", "EMERGENCIA", "OTROS")</f>
        <v>EMERGENCIA</v>
      </c>
      <c r="AL3680" s="6" t="str">
        <f>+_xlfn.IFS(Tabla1[[#This Row],[Veces obj]]&lt;=1,"0-1",Tabla1[[#This Row],[Veces obj]]&lt;=2,"1-2",Tabla1[[#This Row],[Veces obj]]&lt;=3,"2-3",TRUE,"&gt;3")</f>
        <v>0-1</v>
      </c>
      <c r="AM3680" s="60" t="str">
        <f>+_xlfn.IFS(MONTH(Tabla1[[#This Row],[MES]])&lt;=3,"Q1",MONTH(Tabla1[[#This Row],[MES]])&lt;=6,"Q2",MONTH(Tabla1[[#This Row],[MES]])&lt;=9,"Q3",TRUE,"Q4")</f>
        <v>Q2</v>
      </c>
      <c r="AN3680" s="15" t="str">
        <f>+IFERROR(VLOOKUP(Tabla1[[#This Row],[CUENTA]],CTAS[],2,0),"OTROS")</f>
        <v>OTROS</v>
      </c>
      <c r="AP3680" s="15" t="str">
        <f>+IFERROR(VLOOKUP(Tabla1[[#This Row],[EMPLEADO]],IS[],3,0),"OTROS")</f>
        <v>CHIHUAHUA</v>
      </c>
      <c r="AQ3680" s="15" t="str">
        <f>+IFERROR(VLOOKUP(Tabla1[[#This Row],[EMPLEADO]],IS[[NÓMINA]:[INGENIERO]],2,0),"OTROS")</f>
        <v>VICTOR MENDEZ</v>
      </c>
    </row>
    <row r="3681" spans="1:43" x14ac:dyDescent="0.25">
      <c r="A3681" s="28" t="s">
        <v>10019</v>
      </c>
      <c r="B3681" s="29">
        <v>1</v>
      </c>
      <c r="C3681" s="29" t="s">
        <v>10968</v>
      </c>
      <c r="D3681" s="30" t="s">
        <v>38</v>
      </c>
      <c r="E3681" s="31" t="s">
        <v>535</v>
      </c>
      <c r="F3681" s="31" t="s">
        <v>10969</v>
      </c>
      <c r="G3681" s="88" t="s">
        <v>9904</v>
      </c>
      <c r="H3681" s="29" t="s">
        <v>204</v>
      </c>
      <c r="I3681" s="32" t="s">
        <v>43</v>
      </c>
      <c r="J3681" s="29" t="s">
        <v>8</v>
      </c>
      <c r="K3681" s="33" t="s">
        <v>117</v>
      </c>
      <c r="L3681" s="33" t="s">
        <v>927</v>
      </c>
      <c r="M3681" s="29" t="s">
        <v>206</v>
      </c>
      <c r="N3681" s="29">
        <v>0</v>
      </c>
      <c r="O3681" s="29" t="s">
        <v>47</v>
      </c>
      <c r="P3681" s="33">
        <v>14</v>
      </c>
      <c r="Q3681" s="33" t="s">
        <v>194</v>
      </c>
      <c r="R3681" s="80" t="s">
        <v>49</v>
      </c>
      <c r="S3681" s="81" t="s">
        <v>50</v>
      </c>
      <c r="T3681" s="81" t="s">
        <v>208</v>
      </c>
      <c r="U3681" s="82" t="s">
        <v>444</v>
      </c>
      <c r="V3681" s="83">
        <v>0</v>
      </c>
      <c r="W3681" s="89">
        <v>0</v>
      </c>
      <c r="X3681" s="85">
        <v>1</v>
      </c>
      <c r="Y3681" s="86">
        <v>4.83</v>
      </c>
      <c r="Z3681" s="82">
        <v>9</v>
      </c>
      <c r="AA3681" s="87">
        <v>0.53666666666666663</v>
      </c>
      <c r="AB3681" s="83">
        <v>0</v>
      </c>
      <c r="AC3681" s="89">
        <v>0</v>
      </c>
      <c r="AD3681" s="90">
        <v>43566</v>
      </c>
      <c r="AE3681" s="90">
        <v>43566</v>
      </c>
      <c r="AF3681" s="82">
        <v>0</v>
      </c>
      <c r="AG3681" s="84" t="s">
        <v>53</v>
      </c>
      <c r="AH3681" s="83">
        <v>0</v>
      </c>
      <c r="AI3681" s="89">
        <v>0</v>
      </c>
      <c r="AJ3681" s="89">
        <v>0</v>
      </c>
      <c r="AK3681" s="60" t="str">
        <f>+IF(Tabla1[[#This Row],[REQUEST_TY]]="SR MANTENIMIENTO CORRECTIVO", "EMERGENCIA", "OTROS")</f>
        <v>EMERGENCIA</v>
      </c>
      <c r="AL3681" s="6" t="str">
        <f>+_xlfn.IFS(Tabla1[[#This Row],[Veces obj]]&lt;=1,"0-1",Tabla1[[#This Row],[Veces obj]]&lt;=2,"1-2",Tabla1[[#This Row],[Veces obj]]&lt;=3,"2-3",TRUE,"&gt;3")</f>
        <v>0-1</v>
      </c>
      <c r="AM3681" s="60" t="str">
        <f>+_xlfn.IFS(MONTH(Tabla1[[#This Row],[MES]])&lt;=3,"Q1",MONTH(Tabla1[[#This Row],[MES]])&lt;=6,"Q2",MONTH(Tabla1[[#This Row],[MES]])&lt;=9,"Q3",TRUE,"Q4")</f>
        <v>Q2</v>
      </c>
      <c r="AN3681" s="15" t="str">
        <f>+IFERROR(VLOOKUP(Tabla1[[#This Row],[CUENTA]],CTAS[],2,0),"OTROS")</f>
        <v>OTROS</v>
      </c>
      <c r="AP3681" s="15" t="str">
        <f>+IFERROR(VLOOKUP(Tabla1[[#This Row],[EMPLEADO]],IS[],3,0),"OTROS")</f>
        <v>OTROS</v>
      </c>
      <c r="AQ3681" s="15" t="str">
        <f>+IFERROR(VLOOKUP(Tabla1[[#This Row],[EMPLEADO]],IS[[NÓMINA]:[INGENIERO]],2,0),"OTROS")</f>
        <v>OTROS</v>
      </c>
    </row>
    <row r="3682" spans="1:43" x14ac:dyDescent="0.25">
      <c r="A3682" s="28" t="s">
        <v>10019</v>
      </c>
      <c r="B3682" s="29">
        <v>1</v>
      </c>
      <c r="C3682" s="29" t="s">
        <v>10970</v>
      </c>
      <c r="D3682" s="30" t="s">
        <v>38</v>
      </c>
      <c r="E3682" s="31" t="s">
        <v>39</v>
      </c>
      <c r="F3682" s="31" t="s">
        <v>10971</v>
      </c>
      <c r="G3682" s="88" t="s">
        <v>1179</v>
      </c>
      <c r="H3682" s="29" t="s">
        <v>204</v>
      </c>
      <c r="I3682" s="32" t="s">
        <v>43</v>
      </c>
      <c r="J3682" s="29" t="s">
        <v>8</v>
      </c>
      <c r="K3682" s="33" t="s">
        <v>117</v>
      </c>
      <c r="L3682" s="33" t="s">
        <v>1180</v>
      </c>
      <c r="M3682" s="29" t="s">
        <v>1169</v>
      </c>
      <c r="N3682" s="29">
        <v>0</v>
      </c>
      <c r="O3682" s="29" t="s">
        <v>47</v>
      </c>
      <c r="P3682" s="33">
        <v>73</v>
      </c>
      <c r="Q3682" s="33" t="s">
        <v>48</v>
      </c>
      <c r="R3682" s="80" t="s">
        <v>49</v>
      </c>
      <c r="S3682" s="81" t="s">
        <v>50</v>
      </c>
      <c r="T3682" s="81" t="s">
        <v>208</v>
      </c>
      <c r="U3682" s="82" t="s">
        <v>52</v>
      </c>
      <c r="V3682" s="83">
        <v>1.05</v>
      </c>
      <c r="W3682" s="89">
        <v>750.75000000000011</v>
      </c>
      <c r="X3682" s="85">
        <v>1</v>
      </c>
      <c r="Y3682" s="86">
        <v>2.82</v>
      </c>
      <c r="Z3682" s="82">
        <v>9</v>
      </c>
      <c r="AA3682" s="87">
        <v>0.3133333333333333</v>
      </c>
      <c r="AB3682" s="83">
        <v>0</v>
      </c>
      <c r="AC3682" s="89">
        <v>0</v>
      </c>
      <c r="AD3682" s="90">
        <v>43566</v>
      </c>
      <c r="AE3682" s="90">
        <v>43566</v>
      </c>
      <c r="AF3682" s="82">
        <v>0</v>
      </c>
      <c r="AG3682" s="84" t="s">
        <v>53</v>
      </c>
      <c r="AH3682" s="83">
        <v>0</v>
      </c>
      <c r="AI3682" s="89">
        <v>0</v>
      </c>
      <c r="AJ3682" s="89">
        <v>0</v>
      </c>
      <c r="AK3682" s="60" t="str">
        <f>+IF(Tabla1[[#This Row],[REQUEST_TY]]="SR MANTENIMIENTO CORRECTIVO", "EMERGENCIA", "OTROS")</f>
        <v>EMERGENCIA</v>
      </c>
      <c r="AL3682" s="6" t="str">
        <f>+_xlfn.IFS(Tabla1[[#This Row],[Veces obj]]&lt;=1,"0-1",Tabla1[[#This Row],[Veces obj]]&lt;=2,"1-2",Tabla1[[#This Row],[Veces obj]]&lt;=3,"2-3",TRUE,"&gt;3")</f>
        <v>0-1</v>
      </c>
      <c r="AM3682" s="60" t="str">
        <f>+_xlfn.IFS(MONTH(Tabla1[[#This Row],[MES]])&lt;=3,"Q1",MONTH(Tabla1[[#This Row],[MES]])&lt;=6,"Q2",MONTH(Tabla1[[#This Row],[MES]])&lt;=9,"Q3",TRUE,"Q4")</f>
        <v>Q2</v>
      </c>
      <c r="AN3682" s="15" t="str">
        <f>+IFERROR(VLOOKUP(Tabla1[[#This Row],[CUENTA]],CTAS[],2,0),"OTROS")</f>
        <v>OTROS</v>
      </c>
      <c r="AP3682" s="15" t="str">
        <f>+IFERROR(VLOOKUP(Tabla1[[#This Row],[EMPLEADO]],IS[],3,0),"OTROS")</f>
        <v>OTROS</v>
      </c>
      <c r="AQ3682" s="15" t="str">
        <f>+IFERROR(VLOOKUP(Tabla1[[#This Row],[EMPLEADO]],IS[[NÓMINA]:[INGENIERO]],2,0),"OTROS")</f>
        <v>OTROS</v>
      </c>
    </row>
    <row r="3683" spans="1:43" x14ac:dyDescent="0.25">
      <c r="A3683" s="28" t="s">
        <v>10019</v>
      </c>
      <c r="B3683" s="29">
        <v>1</v>
      </c>
      <c r="C3683" s="29" t="s">
        <v>10972</v>
      </c>
      <c r="D3683" s="30" t="s">
        <v>38</v>
      </c>
      <c r="E3683" s="31" t="s">
        <v>747</v>
      </c>
      <c r="F3683" s="31" t="s">
        <v>10973</v>
      </c>
      <c r="G3683" s="88" t="s">
        <v>919</v>
      </c>
      <c r="H3683" s="29" t="s">
        <v>471</v>
      </c>
      <c r="I3683" s="32" t="s">
        <v>43</v>
      </c>
      <c r="J3683" s="29" t="s">
        <v>8</v>
      </c>
      <c r="K3683" s="33" t="s">
        <v>495</v>
      </c>
      <c r="L3683" s="33" t="s">
        <v>496</v>
      </c>
      <c r="M3683" s="29" t="s">
        <v>46</v>
      </c>
      <c r="N3683" s="29">
        <v>0</v>
      </c>
      <c r="O3683" s="29" t="s">
        <v>47</v>
      </c>
      <c r="P3683" s="33">
        <v>40</v>
      </c>
      <c r="Q3683" s="33" t="s">
        <v>82</v>
      </c>
      <c r="R3683" s="80" t="s">
        <v>95</v>
      </c>
      <c r="S3683" s="81" t="s">
        <v>64</v>
      </c>
      <c r="T3683" s="81" t="s">
        <v>51</v>
      </c>
      <c r="U3683" s="82" t="s">
        <v>83</v>
      </c>
      <c r="V3683" s="83">
        <v>1.05</v>
      </c>
      <c r="W3683" s="89">
        <v>1433.25</v>
      </c>
      <c r="X3683" s="85">
        <v>1</v>
      </c>
      <c r="Y3683" s="86">
        <v>2.25</v>
      </c>
      <c r="Z3683" s="82">
        <v>5</v>
      </c>
      <c r="AA3683" s="87">
        <v>0.45</v>
      </c>
      <c r="AB3683" s="83">
        <v>0</v>
      </c>
      <c r="AC3683" s="89">
        <v>0</v>
      </c>
      <c r="AD3683" s="90">
        <v>43566</v>
      </c>
      <c r="AE3683" s="90">
        <v>43566</v>
      </c>
      <c r="AF3683" s="82">
        <v>0</v>
      </c>
      <c r="AG3683" s="84" t="s">
        <v>53</v>
      </c>
      <c r="AH3683" s="83">
        <v>0</v>
      </c>
      <c r="AI3683" s="89">
        <v>0</v>
      </c>
      <c r="AJ3683" s="89">
        <v>0</v>
      </c>
      <c r="AK3683" s="60" t="str">
        <f>+IF(Tabla1[[#This Row],[REQUEST_TY]]="SR MANTENIMIENTO CORRECTIVO", "EMERGENCIA", "OTROS")</f>
        <v>EMERGENCIA</v>
      </c>
      <c r="AL3683" s="6" t="str">
        <f>+_xlfn.IFS(Tabla1[[#This Row],[Veces obj]]&lt;=1,"0-1",Tabla1[[#This Row],[Veces obj]]&lt;=2,"1-2",Tabla1[[#This Row],[Veces obj]]&lt;=3,"2-3",TRUE,"&gt;3")</f>
        <v>0-1</v>
      </c>
      <c r="AM3683" s="60" t="str">
        <f>+_xlfn.IFS(MONTH(Tabla1[[#This Row],[MES]])&lt;=3,"Q1",MONTH(Tabla1[[#This Row],[MES]])&lt;=6,"Q2",MONTH(Tabla1[[#This Row],[MES]])&lt;=9,"Q3",TRUE,"Q4")</f>
        <v>Q2</v>
      </c>
      <c r="AN3683" s="15" t="str">
        <f>+IFERROR(VLOOKUP(Tabla1[[#This Row],[CUENTA]],CTAS[],2,0),"OTROS")</f>
        <v>OTROS</v>
      </c>
      <c r="AP3683" s="15" t="str">
        <f>+IFERROR(VLOOKUP(Tabla1[[#This Row],[EMPLEADO]],IS[],3,0),"OTROS")</f>
        <v>OTROS</v>
      </c>
      <c r="AQ3683" s="15" t="str">
        <f>+IFERROR(VLOOKUP(Tabla1[[#This Row],[EMPLEADO]],IS[[NÓMINA]:[INGENIERO]],2,0),"OTROS")</f>
        <v>OTROS</v>
      </c>
    </row>
    <row r="3684" spans="1:43" x14ac:dyDescent="0.25">
      <c r="A3684" s="28" t="s">
        <v>10019</v>
      </c>
      <c r="B3684" s="29">
        <v>1</v>
      </c>
      <c r="C3684" s="29" t="s">
        <v>10974</v>
      </c>
      <c r="D3684" s="30" t="s">
        <v>38</v>
      </c>
      <c r="E3684" s="31" t="s">
        <v>373</v>
      </c>
      <c r="F3684" s="31" t="s">
        <v>10975</v>
      </c>
      <c r="G3684" s="88" t="s">
        <v>10976</v>
      </c>
      <c r="H3684" s="29" t="s">
        <v>471</v>
      </c>
      <c r="I3684" s="32" t="s">
        <v>43</v>
      </c>
      <c r="J3684" s="29" t="s">
        <v>8</v>
      </c>
      <c r="K3684" s="33" t="s">
        <v>549</v>
      </c>
      <c r="L3684" s="33" t="s">
        <v>550</v>
      </c>
      <c r="M3684" s="29" t="s">
        <v>46</v>
      </c>
      <c r="N3684" s="29">
        <v>0</v>
      </c>
      <c r="O3684" s="29" t="s">
        <v>47</v>
      </c>
      <c r="P3684" s="33">
        <v>2686</v>
      </c>
      <c r="Q3684" s="33" t="s">
        <v>48</v>
      </c>
      <c r="R3684" s="80" t="s">
        <v>153</v>
      </c>
      <c r="S3684" s="81" t="s">
        <v>50</v>
      </c>
      <c r="T3684" s="81" t="s">
        <v>51</v>
      </c>
      <c r="U3684" s="82" t="s">
        <v>52</v>
      </c>
      <c r="V3684" s="83">
        <v>1.05</v>
      </c>
      <c r="W3684" s="89">
        <v>750.75000000000011</v>
      </c>
      <c r="X3684" s="85">
        <v>1</v>
      </c>
      <c r="Y3684" s="86">
        <v>1.1499999999999999</v>
      </c>
      <c r="Z3684" s="82">
        <v>5</v>
      </c>
      <c r="AA3684" s="87">
        <v>0.22999999999999998</v>
      </c>
      <c r="AB3684" s="83">
        <v>0</v>
      </c>
      <c r="AC3684" s="89">
        <v>0</v>
      </c>
      <c r="AD3684" s="90">
        <v>43566</v>
      </c>
      <c r="AE3684" s="90">
        <v>43566</v>
      </c>
      <c r="AF3684" s="82">
        <v>0</v>
      </c>
      <c r="AG3684" s="84" t="s">
        <v>53</v>
      </c>
      <c r="AH3684" s="83">
        <v>0</v>
      </c>
      <c r="AI3684" s="89">
        <v>0</v>
      </c>
      <c r="AJ3684" s="89">
        <v>0</v>
      </c>
      <c r="AK3684" s="60" t="str">
        <f>+IF(Tabla1[[#This Row],[REQUEST_TY]]="SR MANTENIMIENTO CORRECTIVO", "EMERGENCIA", "OTROS")</f>
        <v>EMERGENCIA</v>
      </c>
      <c r="AL3684" s="6" t="str">
        <f>+_xlfn.IFS(Tabla1[[#This Row],[Veces obj]]&lt;=1,"0-1",Tabla1[[#This Row],[Veces obj]]&lt;=2,"1-2",Tabla1[[#This Row],[Veces obj]]&lt;=3,"2-3",TRUE,"&gt;3")</f>
        <v>0-1</v>
      </c>
      <c r="AM3684" s="60" t="str">
        <f>+_xlfn.IFS(MONTH(Tabla1[[#This Row],[MES]])&lt;=3,"Q1",MONTH(Tabla1[[#This Row],[MES]])&lt;=6,"Q2",MONTH(Tabla1[[#This Row],[MES]])&lt;=9,"Q3",TRUE,"Q4")</f>
        <v>Q2</v>
      </c>
      <c r="AN3684" s="15" t="str">
        <f>+IFERROR(VLOOKUP(Tabla1[[#This Row],[CUENTA]],CTAS[],2,0),"OTROS")</f>
        <v>OTROS</v>
      </c>
      <c r="AP3684" s="15" t="str">
        <f>+IFERROR(VLOOKUP(Tabla1[[#This Row],[EMPLEADO]],IS[],3,0),"OTROS")</f>
        <v>OTROS</v>
      </c>
      <c r="AQ3684" s="15" t="str">
        <f>+IFERROR(VLOOKUP(Tabla1[[#This Row],[EMPLEADO]],IS[[NÓMINA]:[INGENIERO]],2,0),"OTROS")</f>
        <v>OTROS</v>
      </c>
    </row>
    <row r="3685" spans="1:43" x14ac:dyDescent="0.25">
      <c r="A3685" s="28" t="s">
        <v>10019</v>
      </c>
      <c r="B3685" s="29">
        <v>1</v>
      </c>
      <c r="C3685" s="29" t="s">
        <v>10977</v>
      </c>
      <c r="D3685" s="30" t="s">
        <v>3346</v>
      </c>
      <c r="E3685" s="31" t="s">
        <v>176</v>
      </c>
      <c r="F3685" s="31" t="s">
        <v>10978</v>
      </c>
      <c r="G3685" s="88" t="s">
        <v>10979</v>
      </c>
      <c r="H3685" s="29" t="s">
        <v>163</v>
      </c>
      <c r="I3685" s="32" t="s">
        <v>43</v>
      </c>
      <c r="J3685" s="29" t="s">
        <v>8</v>
      </c>
      <c r="K3685" s="33" t="s">
        <v>151</v>
      </c>
      <c r="L3685" s="33" t="s">
        <v>10980</v>
      </c>
      <c r="M3685" s="29" t="s">
        <v>119</v>
      </c>
      <c r="N3685" s="29">
        <v>0</v>
      </c>
      <c r="O3685" s="29" t="s">
        <v>47</v>
      </c>
      <c r="P3685" s="33" t="s">
        <v>822</v>
      </c>
      <c r="Q3685" s="33" t="s">
        <v>48</v>
      </c>
      <c r="R3685" s="80" t="s">
        <v>49</v>
      </c>
      <c r="S3685" s="81" t="s">
        <v>50</v>
      </c>
      <c r="T3685" s="81" t="s">
        <v>51</v>
      </c>
      <c r="U3685" s="82" t="s">
        <v>52</v>
      </c>
      <c r="V3685" s="83">
        <v>1</v>
      </c>
      <c r="W3685" s="89">
        <v>715.00000000000011</v>
      </c>
      <c r="X3685" s="85">
        <v>0</v>
      </c>
      <c r="Y3685" s="86">
        <v>5</v>
      </c>
      <c r="Z3685" s="82">
        <v>5</v>
      </c>
      <c r="AA3685" s="87">
        <v>1</v>
      </c>
      <c r="AB3685" s="83">
        <v>0</v>
      </c>
      <c r="AC3685" s="89">
        <v>0</v>
      </c>
      <c r="AD3685" s="90">
        <v>43566</v>
      </c>
      <c r="AE3685" s="90">
        <v>43566</v>
      </c>
      <c r="AF3685" s="82">
        <v>0</v>
      </c>
      <c r="AG3685" s="84" t="s">
        <v>53</v>
      </c>
      <c r="AH3685" s="83">
        <v>0</v>
      </c>
      <c r="AI3685" s="89">
        <v>0</v>
      </c>
      <c r="AJ3685" s="89">
        <v>0</v>
      </c>
      <c r="AK3685" s="60" t="str">
        <f>+IF(Tabla1[[#This Row],[REQUEST_TY]]="SR MANTENIMIENTO CORRECTIVO", "EMERGENCIA", "OTROS")</f>
        <v>OTROS</v>
      </c>
      <c r="AL3685" s="6" t="str">
        <f>+_xlfn.IFS(Tabla1[[#This Row],[Veces obj]]&lt;=1,"0-1",Tabla1[[#This Row],[Veces obj]]&lt;=2,"1-2",Tabla1[[#This Row],[Veces obj]]&lt;=3,"2-3",TRUE,"&gt;3")</f>
        <v>0-1</v>
      </c>
      <c r="AM3685" s="60" t="str">
        <f>+_xlfn.IFS(MONTH(Tabla1[[#This Row],[MES]])&lt;=3,"Q1",MONTH(Tabla1[[#This Row],[MES]])&lt;=6,"Q2",MONTH(Tabla1[[#This Row],[MES]])&lt;=9,"Q3",TRUE,"Q4")</f>
        <v>Q2</v>
      </c>
      <c r="AN3685" s="15" t="str">
        <f>+IFERROR(VLOOKUP(Tabla1[[#This Row],[CUENTA]],CTAS[],2,0),"OTROS")</f>
        <v>HONEYWELL</v>
      </c>
      <c r="AP3685" s="15" t="str">
        <f>+IFERROR(VLOOKUP(Tabla1[[#This Row],[EMPLEADO]],IS[],3,0),"OTROS")</f>
        <v>CHIHUAHUA</v>
      </c>
      <c r="AQ3685" s="15" t="str">
        <f>+IFERROR(VLOOKUP(Tabla1[[#This Row],[EMPLEADO]],IS[[NÓMINA]:[INGENIERO]],2,0),"OTROS")</f>
        <v>LUIS EDUARDO MUÑOZ</v>
      </c>
    </row>
    <row r="3686" spans="1:43" x14ac:dyDescent="0.25">
      <c r="A3686" s="28" t="s">
        <v>10019</v>
      </c>
      <c r="B3686" s="29">
        <v>1</v>
      </c>
      <c r="C3686" s="29" t="s">
        <v>10981</v>
      </c>
      <c r="D3686" s="30" t="s">
        <v>3346</v>
      </c>
      <c r="E3686" s="31" t="s">
        <v>993</v>
      </c>
      <c r="F3686" s="31" t="s">
        <v>10982</v>
      </c>
      <c r="G3686" s="88" t="s">
        <v>10983</v>
      </c>
      <c r="H3686" s="29" t="s">
        <v>163</v>
      </c>
      <c r="I3686" s="32" t="s">
        <v>43</v>
      </c>
      <c r="J3686" s="29" t="s">
        <v>8</v>
      </c>
      <c r="K3686" s="33" t="s">
        <v>151</v>
      </c>
      <c r="L3686" s="33" t="s">
        <v>10980</v>
      </c>
      <c r="M3686" s="29" t="s">
        <v>119</v>
      </c>
      <c r="N3686" s="29">
        <v>0</v>
      </c>
      <c r="O3686" s="29" t="s">
        <v>47</v>
      </c>
      <c r="P3686" s="33" t="s">
        <v>822</v>
      </c>
      <c r="Q3686" s="33" t="s">
        <v>48</v>
      </c>
      <c r="R3686" s="80" t="s">
        <v>235</v>
      </c>
      <c r="S3686" s="81" t="s">
        <v>50</v>
      </c>
      <c r="T3686" s="81" t="s">
        <v>51</v>
      </c>
      <c r="U3686" s="82" t="s">
        <v>52</v>
      </c>
      <c r="V3686" s="83">
        <v>1</v>
      </c>
      <c r="W3686" s="89">
        <v>715.00000000000011</v>
      </c>
      <c r="X3686" s="85">
        <v>0</v>
      </c>
      <c r="Y3686" s="86">
        <v>5</v>
      </c>
      <c r="Z3686" s="82">
        <v>5</v>
      </c>
      <c r="AA3686" s="87">
        <v>1</v>
      </c>
      <c r="AB3686" s="83">
        <v>0</v>
      </c>
      <c r="AC3686" s="89">
        <v>0</v>
      </c>
      <c r="AD3686" s="90">
        <v>43566</v>
      </c>
      <c r="AE3686" s="90">
        <v>43566</v>
      </c>
      <c r="AF3686" s="82">
        <v>0</v>
      </c>
      <c r="AG3686" s="84" t="s">
        <v>53</v>
      </c>
      <c r="AH3686" s="83">
        <v>0</v>
      </c>
      <c r="AI3686" s="89">
        <v>0</v>
      </c>
      <c r="AJ3686" s="89">
        <v>0</v>
      </c>
      <c r="AK3686" s="60" t="str">
        <f>+IF(Tabla1[[#This Row],[REQUEST_TY]]="SR MANTENIMIENTO CORRECTIVO", "EMERGENCIA", "OTROS")</f>
        <v>OTROS</v>
      </c>
      <c r="AL3686" s="6" t="str">
        <f>+_xlfn.IFS(Tabla1[[#This Row],[Veces obj]]&lt;=1,"0-1",Tabla1[[#This Row],[Veces obj]]&lt;=2,"1-2",Tabla1[[#This Row],[Veces obj]]&lt;=3,"2-3",TRUE,"&gt;3")</f>
        <v>0-1</v>
      </c>
      <c r="AM3686" s="60" t="str">
        <f>+_xlfn.IFS(MONTH(Tabla1[[#This Row],[MES]])&lt;=3,"Q1",MONTH(Tabla1[[#This Row],[MES]])&lt;=6,"Q2",MONTH(Tabla1[[#This Row],[MES]])&lt;=9,"Q3",TRUE,"Q4")</f>
        <v>Q2</v>
      </c>
      <c r="AN3686" s="15" t="str">
        <f>+IFERROR(VLOOKUP(Tabla1[[#This Row],[CUENTA]],CTAS[],2,0),"OTROS")</f>
        <v>HONEYWELL</v>
      </c>
      <c r="AP3686" s="15" t="str">
        <f>+IFERROR(VLOOKUP(Tabla1[[#This Row],[EMPLEADO]],IS[],3,0),"OTROS")</f>
        <v>CHIHUAHUA</v>
      </c>
      <c r="AQ3686" s="15" t="str">
        <f>+IFERROR(VLOOKUP(Tabla1[[#This Row],[EMPLEADO]],IS[[NÓMINA]:[INGENIERO]],2,0),"OTROS")</f>
        <v>LUIS EDUARDO MUÑOZ</v>
      </c>
    </row>
    <row r="3687" spans="1:43" x14ac:dyDescent="0.25">
      <c r="A3687" s="28" t="s">
        <v>10019</v>
      </c>
      <c r="B3687" s="29">
        <v>1</v>
      </c>
      <c r="C3687" s="29" t="s">
        <v>10984</v>
      </c>
      <c r="D3687" s="30" t="s">
        <v>38</v>
      </c>
      <c r="E3687" s="31" t="s">
        <v>98</v>
      </c>
      <c r="F3687" s="31" t="s">
        <v>10985</v>
      </c>
      <c r="G3687" s="88" t="s">
        <v>1829</v>
      </c>
      <c r="H3687" s="29" t="s">
        <v>213</v>
      </c>
      <c r="I3687" s="32" t="s">
        <v>43</v>
      </c>
      <c r="J3687" s="29" t="s">
        <v>8</v>
      </c>
      <c r="K3687" s="33" t="s">
        <v>102</v>
      </c>
      <c r="L3687" s="33" t="s">
        <v>1830</v>
      </c>
      <c r="M3687" s="29" t="s">
        <v>215</v>
      </c>
      <c r="N3687" s="29">
        <v>0</v>
      </c>
      <c r="O3687" s="29" t="s">
        <v>47</v>
      </c>
      <c r="P3687" s="33">
        <v>82</v>
      </c>
      <c r="Q3687" s="33" t="s">
        <v>48</v>
      </c>
      <c r="R3687" s="80" t="s">
        <v>63</v>
      </c>
      <c r="S3687" s="81" t="s">
        <v>64</v>
      </c>
      <c r="T3687" s="81" t="s">
        <v>51</v>
      </c>
      <c r="U3687" s="82" t="s">
        <v>96</v>
      </c>
      <c r="V3687" s="83">
        <v>1.1000000000000001</v>
      </c>
      <c r="W3687" s="89">
        <v>1501.5000000000002</v>
      </c>
      <c r="X3687" s="85">
        <v>1</v>
      </c>
      <c r="Y3687" s="86">
        <v>0.71</v>
      </c>
      <c r="Z3687" s="82">
        <v>5</v>
      </c>
      <c r="AA3687" s="87">
        <v>0.14199999999999999</v>
      </c>
      <c r="AB3687" s="83">
        <v>0</v>
      </c>
      <c r="AC3687" s="89">
        <v>0</v>
      </c>
      <c r="AD3687" s="90">
        <v>43566</v>
      </c>
      <c r="AE3687" s="90">
        <v>43566</v>
      </c>
      <c r="AF3687" s="82">
        <v>0</v>
      </c>
      <c r="AG3687" s="84" t="s">
        <v>53</v>
      </c>
      <c r="AH3687" s="83">
        <v>0</v>
      </c>
      <c r="AI3687" s="89">
        <v>0</v>
      </c>
      <c r="AJ3687" s="89">
        <v>0</v>
      </c>
      <c r="AK3687" s="60" t="str">
        <f>+IF(Tabla1[[#This Row],[REQUEST_TY]]="SR MANTENIMIENTO CORRECTIVO", "EMERGENCIA", "OTROS")</f>
        <v>EMERGENCIA</v>
      </c>
      <c r="AL3687" s="6" t="str">
        <f>+_xlfn.IFS(Tabla1[[#This Row],[Veces obj]]&lt;=1,"0-1",Tabla1[[#This Row],[Veces obj]]&lt;=2,"1-2",Tabla1[[#This Row],[Veces obj]]&lt;=3,"2-3",TRUE,"&gt;3")</f>
        <v>0-1</v>
      </c>
      <c r="AM3687" s="60" t="str">
        <f>+_xlfn.IFS(MONTH(Tabla1[[#This Row],[MES]])&lt;=3,"Q1",MONTH(Tabla1[[#This Row],[MES]])&lt;=6,"Q2",MONTH(Tabla1[[#This Row],[MES]])&lt;=9,"Q3",TRUE,"Q4")</f>
        <v>Q2</v>
      </c>
      <c r="AN3687" s="15" t="str">
        <f>+IFERROR(VLOOKUP(Tabla1[[#This Row],[CUENTA]],CTAS[],2,0),"OTROS")</f>
        <v>OTROS</v>
      </c>
      <c r="AP3687" s="15" t="str">
        <f>+IFERROR(VLOOKUP(Tabla1[[#This Row],[EMPLEADO]],IS[],3,0),"OTROS")</f>
        <v>OTROS</v>
      </c>
      <c r="AQ3687" s="15" t="str">
        <f>+IFERROR(VLOOKUP(Tabla1[[#This Row],[EMPLEADO]],IS[[NÓMINA]:[INGENIERO]],2,0),"OTROS")</f>
        <v>OTROS</v>
      </c>
    </row>
    <row r="3688" spans="1:43" x14ac:dyDescent="0.25">
      <c r="A3688" s="28" t="s">
        <v>10019</v>
      </c>
      <c r="B3688" s="29">
        <v>1</v>
      </c>
      <c r="C3688" s="29" t="s">
        <v>10986</v>
      </c>
      <c r="D3688" s="30" t="s">
        <v>38</v>
      </c>
      <c r="E3688" s="31" t="s">
        <v>160</v>
      </c>
      <c r="F3688" s="31" t="s">
        <v>10987</v>
      </c>
      <c r="G3688" s="88" t="s">
        <v>1491</v>
      </c>
      <c r="H3688" s="29" t="s">
        <v>124</v>
      </c>
      <c r="I3688" s="32" t="s">
        <v>43</v>
      </c>
      <c r="J3688" s="29" t="s">
        <v>8</v>
      </c>
      <c r="K3688" s="33" t="s">
        <v>240</v>
      </c>
      <c r="L3688" s="33" t="s">
        <v>241</v>
      </c>
      <c r="M3688" s="29" t="s">
        <v>94</v>
      </c>
      <c r="N3688" s="29">
        <v>0</v>
      </c>
      <c r="O3688" s="29" t="s">
        <v>47</v>
      </c>
      <c r="P3688" s="33">
        <v>28</v>
      </c>
      <c r="Q3688" s="33" t="s">
        <v>62</v>
      </c>
      <c r="R3688" s="80" t="s">
        <v>49</v>
      </c>
      <c r="S3688" s="81" t="s">
        <v>50</v>
      </c>
      <c r="T3688" s="81" t="s">
        <v>51</v>
      </c>
      <c r="U3688" s="82" t="s">
        <v>154</v>
      </c>
      <c r="V3688" s="83">
        <v>0.6</v>
      </c>
      <c r="W3688" s="89">
        <v>429.00000000000006</v>
      </c>
      <c r="X3688" s="85">
        <v>1</v>
      </c>
      <c r="Y3688" s="86">
        <v>3.1</v>
      </c>
      <c r="Z3688" s="82">
        <v>5</v>
      </c>
      <c r="AA3688" s="87">
        <v>0.62</v>
      </c>
      <c r="AB3688" s="83">
        <v>0</v>
      </c>
      <c r="AC3688" s="89">
        <v>0</v>
      </c>
      <c r="AD3688" s="90">
        <v>43566</v>
      </c>
      <c r="AE3688" s="90">
        <v>43567</v>
      </c>
      <c r="AF3688" s="82">
        <v>1</v>
      </c>
      <c r="AG3688" s="84" t="s">
        <v>53</v>
      </c>
      <c r="AH3688" s="83">
        <v>0</v>
      </c>
      <c r="AI3688" s="89">
        <v>0</v>
      </c>
      <c r="AJ3688" s="89">
        <v>0</v>
      </c>
      <c r="AK3688" s="60" t="str">
        <f>+IF(Tabla1[[#This Row],[REQUEST_TY]]="SR MANTENIMIENTO CORRECTIVO", "EMERGENCIA", "OTROS")</f>
        <v>EMERGENCIA</v>
      </c>
      <c r="AL3688" s="6" t="str">
        <f>+_xlfn.IFS(Tabla1[[#This Row],[Veces obj]]&lt;=1,"0-1",Tabla1[[#This Row],[Veces obj]]&lt;=2,"1-2",Tabla1[[#This Row],[Veces obj]]&lt;=3,"2-3",TRUE,"&gt;3")</f>
        <v>0-1</v>
      </c>
      <c r="AM3688" s="60" t="str">
        <f>+_xlfn.IFS(MONTH(Tabla1[[#This Row],[MES]])&lt;=3,"Q1",MONTH(Tabla1[[#This Row],[MES]])&lt;=6,"Q2",MONTH(Tabla1[[#This Row],[MES]])&lt;=9,"Q3",TRUE,"Q4")</f>
        <v>Q2</v>
      </c>
      <c r="AN3688" s="15" t="str">
        <f>+IFERROR(VLOOKUP(Tabla1[[#This Row],[CUENTA]],CTAS[],2,0),"OTROS")</f>
        <v>OTROS</v>
      </c>
      <c r="AP3688" s="15" t="str">
        <f>+IFERROR(VLOOKUP(Tabla1[[#This Row],[EMPLEADO]],IS[],3,0),"OTROS")</f>
        <v>JUAREZ</v>
      </c>
      <c r="AQ3688" s="15" t="str">
        <f>+IFERROR(VLOOKUP(Tabla1[[#This Row],[EMPLEADO]],IS[[NÓMINA]:[INGENIERO]],2,0),"OTROS")</f>
        <v>MIGUEL COTA</v>
      </c>
    </row>
    <row r="3689" spans="1:43" x14ac:dyDescent="0.25">
      <c r="A3689" s="28" t="s">
        <v>10019</v>
      </c>
      <c r="B3689" s="29">
        <v>1</v>
      </c>
      <c r="C3689" s="29" t="s">
        <v>10988</v>
      </c>
      <c r="D3689" s="30" t="s">
        <v>38</v>
      </c>
      <c r="E3689" s="31" t="s">
        <v>1015</v>
      </c>
      <c r="F3689" s="31" t="s">
        <v>10989</v>
      </c>
      <c r="G3689" s="88" t="s">
        <v>5235</v>
      </c>
      <c r="H3689" s="29" t="s">
        <v>297</v>
      </c>
      <c r="I3689" s="32" t="s">
        <v>43</v>
      </c>
      <c r="J3689" s="29" t="s">
        <v>8</v>
      </c>
      <c r="K3689" s="33" t="s">
        <v>234</v>
      </c>
      <c r="L3689" s="33" t="s">
        <v>732</v>
      </c>
      <c r="M3689" s="29" t="s">
        <v>94</v>
      </c>
      <c r="N3689" s="29">
        <v>0</v>
      </c>
      <c r="O3689" s="29" t="s">
        <v>47</v>
      </c>
      <c r="P3689" s="33">
        <v>64</v>
      </c>
      <c r="Q3689" s="33" t="s">
        <v>48</v>
      </c>
      <c r="R3689" s="80" t="s">
        <v>317</v>
      </c>
      <c r="S3689" s="81" t="s">
        <v>318</v>
      </c>
      <c r="T3689" s="81" t="s">
        <v>51</v>
      </c>
      <c r="U3689" s="82" t="s">
        <v>353</v>
      </c>
      <c r="V3689" s="83">
        <v>1.1499999999999999</v>
      </c>
      <c r="W3689" s="89">
        <v>1808.95</v>
      </c>
      <c r="X3689" s="85">
        <v>1</v>
      </c>
      <c r="Y3689" s="86">
        <v>0.74</v>
      </c>
      <c r="Z3689" s="82">
        <v>4</v>
      </c>
      <c r="AA3689" s="87">
        <v>0.185</v>
      </c>
      <c r="AB3689" s="83">
        <v>0</v>
      </c>
      <c r="AC3689" s="89">
        <v>0</v>
      </c>
      <c r="AD3689" s="90">
        <v>43566</v>
      </c>
      <c r="AE3689" s="90">
        <v>43567</v>
      </c>
      <c r="AF3689" s="82">
        <v>1</v>
      </c>
      <c r="AG3689" s="84" t="s">
        <v>53</v>
      </c>
      <c r="AH3689" s="83">
        <v>0</v>
      </c>
      <c r="AI3689" s="89">
        <v>0</v>
      </c>
      <c r="AJ3689" s="89">
        <v>0</v>
      </c>
      <c r="AK3689" s="60" t="str">
        <f>+IF(Tabla1[[#This Row],[REQUEST_TY]]="SR MANTENIMIENTO CORRECTIVO", "EMERGENCIA", "OTROS")</f>
        <v>EMERGENCIA</v>
      </c>
      <c r="AL3689" s="6" t="str">
        <f>+_xlfn.IFS(Tabla1[[#This Row],[Veces obj]]&lt;=1,"0-1",Tabla1[[#This Row],[Veces obj]]&lt;=2,"1-2",Tabla1[[#This Row],[Veces obj]]&lt;=3,"2-3",TRUE,"&gt;3")</f>
        <v>0-1</v>
      </c>
      <c r="AM3689" s="60" t="str">
        <f>+_xlfn.IFS(MONTH(Tabla1[[#This Row],[MES]])&lt;=3,"Q1",MONTH(Tabla1[[#This Row],[MES]])&lt;=6,"Q2",MONTH(Tabla1[[#This Row],[MES]])&lt;=9,"Q3",TRUE,"Q4")</f>
        <v>Q2</v>
      </c>
      <c r="AN3689" s="15" t="str">
        <f>+IFERROR(VLOOKUP(Tabla1[[#This Row],[CUENTA]],CTAS[],2,0),"OTROS")</f>
        <v>OTROS</v>
      </c>
      <c r="AP3689" s="15" t="str">
        <f>+IFERROR(VLOOKUP(Tabla1[[#This Row],[EMPLEADO]],IS[],3,0),"OTROS")</f>
        <v>JUAREZ</v>
      </c>
      <c r="AQ3689" s="15" t="str">
        <f>+IFERROR(VLOOKUP(Tabla1[[#This Row],[EMPLEADO]],IS[[NÓMINA]:[INGENIERO]],2,0),"OTROS")</f>
        <v>ALFREDO TORRES</v>
      </c>
    </row>
    <row r="3690" spans="1:43" x14ac:dyDescent="0.25">
      <c r="A3690" s="28" t="s">
        <v>10019</v>
      </c>
      <c r="B3690" s="29">
        <v>1</v>
      </c>
      <c r="C3690" s="29" t="s">
        <v>10990</v>
      </c>
      <c r="D3690" s="30" t="s">
        <v>38</v>
      </c>
      <c r="E3690" s="31" t="s">
        <v>176</v>
      </c>
      <c r="F3690" s="31" t="s">
        <v>10895</v>
      </c>
      <c r="G3690" s="88" t="s">
        <v>178</v>
      </c>
      <c r="H3690" s="29" t="s">
        <v>116</v>
      </c>
      <c r="I3690" s="32" t="s">
        <v>43</v>
      </c>
      <c r="J3690" s="29" t="s">
        <v>8</v>
      </c>
      <c r="K3690" s="33" t="s">
        <v>179</v>
      </c>
      <c r="L3690" s="33" t="s">
        <v>180</v>
      </c>
      <c r="M3690" s="29" t="s">
        <v>119</v>
      </c>
      <c r="N3690" s="29">
        <v>0</v>
      </c>
      <c r="O3690" s="29" t="s">
        <v>47</v>
      </c>
      <c r="P3690" s="33">
        <v>92</v>
      </c>
      <c r="Q3690" s="33" t="s">
        <v>48</v>
      </c>
      <c r="R3690" s="80" t="s">
        <v>49</v>
      </c>
      <c r="S3690" s="81" t="s">
        <v>50</v>
      </c>
      <c r="T3690" s="81" t="s">
        <v>51</v>
      </c>
      <c r="U3690" s="82" t="s">
        <v>52</v>
      </c>
      <c r="V3690" s="83">
        <v>1.05</v>
      </c>
      <c r="W3690" s="89">
        <v>750.75000000000011</v>
      </c>
      <c r="X3690" s="85">
        <v>1</v>
      </c>
      <c r="Y3690" s="86">
        <v>0</v>
      </c>
      <c r="Z3690" s="82">
        <v>5</v>
      </c>
      <c r="AA3690" s="87">
        <v>0</v>
      </c>
      <c r="AB3690" s="83">
        <v>0</v>
      </c>
      <c r="AC3690" s="89">
        <v>0</v>
      </c>
      <c r="AD3690" s="90">
        <v>43566</v>
      </c>
      <c r="AE3690" s="90">
        <v>43567</v>
      </c>
      <c r="AF3690" s="82">
        <v>1</v>
      </c>
      <c r="AG3690" s="84" t="s">
        <v>53</v>
      </c>
      <c r="AH3690" s="83">
        <v>0</v>
      </c>
      <c r="AI3690" s="89">
        <v>0</v>
      </c>
      <c r="AJ3690" s="89">
        <v>0</v>
      </c>
      <c r="AK3690" s="60" t="str">
        <f>+IF(Tabla1[[#This Row],[REQUEST_TY]]="SR MANTENIMIENTO CORRECTIVO", "EMERGENCIA", "OTROS")</f>
        <v>EMERGENCIA</v>
      </c>
      <c r="AL3690" s="6" t="str">
        <f>+_xlfn.IFS(Tabla1[[#This Row],[Veces obj]]&lt;=1,"0-1",Tabla1[[#This Row],[Veces obj]]&lt;=2,"1-2",Tabla1[[#This Row],[Veces obj]]&lt;=3,"2-3",TRUE,"&gt;3")</f>
        <v>0-1</v>
      </c>
      <c r="AM3690" s="60" t="str">
        <f>+_xlfn.IFS(MONTH(Tabla1[[#This Row],[MES]])&lt;=3,"Q1",MONTH(Tabla1[[#This Row],[MES]])&lt;=6,"Q2",MONTH(Tabla1[[#This Row],[MES]])&lt;=9,"Q3",TRUE,"Q4")</f>
        <v>Q2</v>
      </c>
      <c r="AN3690" s="15" t="str">
        <f>+IFERROR(VLOOKUP(Tabla1[[#This Row],[CUENTA]],CTAS[],2,0),"OTROS")</f>
        <v>OTROS</v>
      </c>
      <c r="AP3690" s="15" t="str">
        <f>+IFERROR(VLOOKUP(Tabla1[[#This Row],[EMPLEADO]],IS[],3,0),"OTROS")</f>
        <v>CHIHUAHUA</v>
      </c>
      <c r="AQ3690" s="15" t="str">
        <f>+IFERROR(VLOOKUP(Tabla1[[#This Row],[EMPLEADO]],IS[[NÓMINA]:[INGENIERO]],2,0),"OTROS")</f>
        <v>FERNANDO CHAVIRA</v>
      </c>
    </row>
    <row r="3691" spans="1:43" x14ac:dyDescent="0.25">
      <c r="A3691" s="28" t="s">
        <v>10019</v>
      </c>
      <c r="B3691" s="29">
        <v>1</v>
      </c>
      <c r="C3691" s="29" t="s">
        <v>10991</v>
      </c>
      <c r="D3691" s="30" t="s">
        <v>38</v>
      </c>
      <c r="E3691" s="31" t="s">
        <v>133</v>
      </c>
      <c r="F3691" s="31" t="s">
        <v>10992</v>
      </c>
      <c r="G3691" s="88" t="s">
        <v>2914</v>
      </c>
      <c r="H3691" s="29" t="s">
        <v>915</v>
      </c>
      <c r="I3691" s="32" t="s">
        <v>43</v>
      </c>
      <c r="J3691" s="29" t="s">
        <v>8</v>
      </c>
      <c r="K3691" s="33" t="s">
        <v>59</v>
      </c>
      <c r="L3691" s="33" t="s">
        <v>315</v>
      </c>
      <c r="M3691" s="29" t="s">
        <v>316</v>
      </c>
      <c r="N3691" s="29">
        <v>0</v>
      </c>
      <c r="O3691" s="29" t="s">
        <v>47</v>
      </c>
      <c r="P3691" s="33">
        <v>1</v>
      </c>
      <c r="Q3691" s="33" t="s">
        <v>388</v>
      </c>
      <c r="R3691" s="80" t="s">
        <v>138</v>
      </c>
      <c r="S3691" s="81" t="s">
        <v>139</v>
      </c>
      <c r="T3691" s="81" t="s">
        <v>51</v>
      </c>
      <c r="U3691" s="82" t="s">
        <v>872</v>
      </c>
      <c r="V3691" s="83">
        <v>0</v>
      </c>
      <c r="W3691" s="89">
        <v>0</v>
      </c>
      <c r="X3691" s="85">
        <v>1</v>
      </c>
      <c r="Y3691" s="86">
        <v>1.5</v>
      </c>
      <c r="Z3691" s="82">
        <v>4</v>
      </c>
      <c r="AA3691" s="87">
        <v>0.375</v>
      </c>
      <c r="AB3691" s="83">
        <v>0</v>
      </c>
      <c r="AC3691" s="89">
        <v>0</v>
      </c>
      <c r="AD3691" s="90">
        <v>43566</v>
      </c>
      <c r="AE3691" s="90">
        <v>43567</v>
      </c>
      <c r="AF3691" s="82">
        <v>1</v>
      </c>
      <c r="AG3691" s="84" t="s">
        <v>53</v>
      </c>
      <c r="AH3691" s="83">
        <v>0</v>
      </c>
      <c r="AI3691" s="89">
        <v>0</v>
      </c>
      <c r="AJ3691" s="89">
        <v>0</v>
      </c>
      <c r="AK3691" s="60" t="str">
        <f>+IF(Tabla1[[#This Row],[REQUEST_TY]]="SR MANTENIMIENTO CORRECTIVO", "EMERGENCIA", "OTROS")</f>
        <v>EMERGENCIA</v>
      </c>
      <c r="AL3691" s="6" t="str">
        <f>+_xlfn.IFS(Tabla1[[#This Row],[Veces obj]]&lt;=1,"0-1",Tabla1[[#This Row],[Veces obj]]&lt;=2,"1-2",Tabla1[[#This Row],[Veces obj]]&lt;=3,"2-3",TRUE,"&gt;3")</f>
        <v>0-1</v>
      </c>
      <c r="AM3691" s="60" t="str">
        <f>+_xlfn.IFS(MONTH(Tabla1[[#This Row],[MES]])&lt;=3,"Q1",MONTH(Tabla1[[#This Row],[MES]])&lt;=6,"Q2",MONTH(Tabla1[[#This Row],[MES]])&lt;=9,"Q3",TRUE,"Q4")</f>
        <v>Q2</v>
      </c>
      <c r="AN3691" s="15" t="str">
        <f>+IFERROR(VLOOKUP(Tabla1[[#This Row],[CUENTA]],CTAS[],2,0),"OTROS")</f>
        <v>OTROS</v>
      </c>
      <c r="AP3691" s="15" t="str">
        <f>+IFERROR(VLOOKUP(Tabla1[[#This Row],[EMPLEADO]],IS[],3,0),"OTROS")</f>
        <v>OTROS</v>
      </c>
      <c r="AQ3691" s="15" t="str">
        <f>+IFERROR(VLOOKUP(Tabla1[[#This Row],[EMPLEADO]],IS[[NÓMINA]:[INGENIERO]],2,0),"OTROS")</f>
        <v>OTROS</v>
      </c>
    </row>
    <row r="3692" spans="1:43" x14ac:dyDescent="0.25">
      <c r="A3692" s="28" t="s">
        <v>10019</v>
      </c>
      <c r="B3692" s="29">
        <v>1</v>
      </c>
      <c r="C3692" s="29" t="s">
        <v>10993</v>
      </c>
      <c r="D3692" s="30" t="s">
        <v>38</v>
      </c>
      <c r="E3692" s="31" t="s">
        <v>558</v>
      </c>
      <c r="F3692" s="31" t="s">
        <v>10994</v>
      </c>
      <c r="G3692" s="88" t="s">
        <v>10995</v>
      </c>
      <c r="H3692" s="29" t="s">
        <v>484</v>
      </c>
      <c r="I3692" s="32" t="s">
        <v>43</v>
      </c>
      <c r="J3692" s="29" t="s">
        <v>8</v>
      </c>
      <c r="K3692" s="33" t="s">
        <v>2300</v>
      </c>
      <c r="L3692" s="33" t="s">
        <v>4065</v>
      </c>
      <c r="M3692" s="29" t="s">
        <v>94</v>
      </c>
      <c r="N3692" s="29">
        <v>1</v>
      </c>
      <c r="O3692" s="29" t="s">
        <v>47</v>
      </c>
      <c r="P3692" s="33">
        <v>230</v>
      </c>
      <c r="Q3692" s="33" t="s">
        <v>48</v>
      </c>
      <c r="R3692" s="80" t="s">
        <v>95</v>
      </c>
      <c r="S3692" s="81" t="s">
        <v>64</v>
      </c>
      <c r="T3692" s="81" t="s">
        <v>51</v>
      </c>
      <c r="U3692" s="82" t="s">
        <v>96</v>
      </c>
      <c r="V3692" s="83">
        <v>1.1000000000000001</v>
      </c>
      <c r="W3692" s="89">
        <v>0</v>
      </c>
      <c r="X3692" s="85">
        <v>1</v>
      </c>
      <c r="Y3692" s="86">
        <v>0.75</v>
      </c>
      <c r="Z3692" s="82">
        <v>5</v>
      </c>
      <c r="AA3692" s="87">
        <v>0.15</v>
      </c>
      <c r="AB3692" s="83">
        <v>0</v>
      </c>
      <c r="AC3692" s="89">
        <v>0</v>
      </c>
      <c r="AD3692" s="90">
        <v>43566</v>
      </c>
      <c r="AE3692" s="90">
        <v>43567</v>
      </c>
      <c r="AF3692" s="82">
        <v>1</v>
      </c>
      <c r="AG3692" s="84" t="s">
        <v>53</v>
      </c>
      <c r="AH3692" s="83">
        <v>0</v>
      </c>
      <c r="AI3692" s="89">
        <v>0</v>
      </c>
      <c r="AJ3692" s="89">
        <v>0</v>
      </c>
      <c r="AK3692" s="60" t="str">
        <f>+IF(Tabla1[[#This Row],[REQUEST_TY]]="SR MANTENIMIENTO CORRECTIVO", "EMERGENCIA", "OTROS")</f>
        <v>EMERGENCIA</v>
      </c>
      <c r="AL3692" s="6" t="str">
        <f>+_xlfn.IFS(Tabla1[[#This Row],[Veces obj]]&lt;=1,"0-1",Tabla1[[#This Row],[Veces obj]]&lt;=2,"1-2",Tabla1[[#This Row],[Veces obj]]&lt;=3,"2-3",TRUE,"&gt;3")</f>
        <v>0-1</v>
      </c>
      <c r="AM3692" s="60" t="str">
        <f>+_xlfn.IFS(MONTH(Tabla1[[#This Row],[MES]])&lt;=3,"Q1",MONTH(Tabla1[[#This Row],[MES]])&lt;=6,"Q2",MONTH(Tabla1[[#This Row],[MES]])&lt;=9,"Q3",TRUE,"Q4")</f>
        <v>Q2</v>
      </c>
      <c r="AN3692" s="15" t="str">
        <f>+IFERROR(VLOOKUP(Tabla1[[#This Row],[CUENTA]],CTAS[],2,0),"OTROS")</f>
        <v>OTROS</v>
      </c>
      <c r="AP3692" s="15" t="str">
        <f>+IFERROR(VLOOKUP(Tabla1[[#This Row],[EMPLEADO]],IS[],3,0),"OTROS")</f>
        <v>OTROS</v>
      </c>
      <c r="AQ3692" s="15" t="str">
        <f>+IFERROR(VLOOKUP(Tabla1[[#This Row],[EMPLEADO]],IS[[NÓMINA]:[INGENIERO]],2,0),"OTROS")</f>
        <v>OTROS</v>
      </c>
    </row>
    <row r="3693" spans="1:43" x14ac:dyDescent="0.25">
      <c r="A3693" s="28" t="s">
        <v>10019</v>
      </c>
      <c r="B3693" s="29">
        <v>1</v>
      </c>
      <c r="C3693" s="29" t="s">
        <v>10996</v>
      </c>
      <c r="D3693" s="30" t="s">
        <v>38</v>
      </c>
      <c r="E3693" s="31" t="s">
        <v>39</v>
      </c>
      <c r="F3693" s="31" t="s">
        <v>10997</v>
      </c>
      <c r="G3693" s="88" t="s">
        <v>5087</v>
      </c>
      <c r="H3693" s="29" t="s">
        <v>271</v>
      </c>
      <c r="I3693" s="32" t="s">
        <v>43</v>
      </c>
      <c r="J3693" s="29" t="s">
        <v>8</v>
      </c>
      <c r="K3693" s="33" t="s">
        <v>2237</v>
      </c>
      <c r="L3693" s="33" t="s">
        <v>3482</v>
      </c>
      <c r="M3693" s="29" t="s">
        <v>3483</v>
      </c>
      <c r="N3693" s="29">
        <v>1</v>
      </c>
      <c r="O3693" s="29" t="s">
        <v>105</v>
      </c>
      <c r="P3693" s="33">
        <v>65</v>
      </c>
      <c r="Q3693" s="33" t="s">
        <v>48</v>
      </c>
      <c r="R3693" s="80" t="s">
        <v>49</v>
      </c>
      <c r="S3693" s="81" t="s">
        <v>50</v>
      </c>
      <c r="T3693" s="81" t="s">
        <v>51</v>
      </c>
      <c r="U3693" s="82" t="s">
        <v>52</v>
      </c>
      <c r="V3693" s="83">
        <v>1.05</v>
      </c>
      <c r="W3693" s="89">
        <v>0</v>
      </c>
      <c r="X3693" s="85">
        <v>1</v>
      </c>
      <c r="Y3693" s="86">
        <v>3.33</v>
      </c>
      <c r="Z3693" s="82">
        <v>5</v>
      </c>
      <c r="AA3693" s="87">
        <v>0.66600000000000004</v>
      </c>
      <c r="AB3693" s="83">
        <v>0</v>
      </c>
      <c r="AC3693" s="89">
        <v>0</v>
      </c>
      <c r="AD3693" s="90">
        <v>43566</v>
      </c>
      <c r="AE3693" s="90">
        <v>43567</v>
      </c>
      <c r="AF3693" s="82">
        <v>1</v>
      </c>
      <c r="AG3693" s="84" t="s">
        <v>53</v>
      </c>
      <c r="AH3693" s="83">
        <v>0</v>
      </c>
      <c r="AI3693" s="89">
        <v>0</v>
      </c>
      <c r="AJ3693" s="89">
        <v>0</v>
      </c>
      <c r="AK3693" s="60" t="str">
        <f>+IF(Tabla1[[#This Row],[REQUEST_TY]]="SR MANTENIMIENTO CORRECTIVO", "EMERGENCIA", "OTROS")</f>
        <v>EMERGENCIA</v>
      </c>
      <c r="AL3693" s="6" t="str">
        <f>+_xlfn.IFS(Tabla1[[#This Row],[Veces obj]]&lt;=1,"0-1",Tabla1[[#This Row],[Veces obj]]&lt;=2,"1-2",Tabla1[[#This Row],[Veces obj]]&lt;=3,"2-3",TRUE,"&gt;3")</f>
        <v>0-1</v>
      </c>
      <c r="AM3693" s="60" t="str">
        <f>+_xlfn.IFS(MONTH(Tabla1[[#This Row],[MES]])&lt;=3,"Q1",MONTH(Tabla1[[#This Row],[MES]])&lt;=6,"Q2",MONTH(Tabla1[[#This Row],[MES]])&lt;=9,"Q3",TRUE,"Q4")</f>
        <v>Q2</v>
      </c>
      <c r="AN3693" s="15" t="str">
        <f>+IFERROR(VLOOKUP(Tabla1[[#This Row],[CUENTA]],CTAS[],2,0),"OTROS")</f>
        <v>OTROS</v>
      </c>
      <c r="AP3693" s="15" t="str">
        <f>+IFERROR(VLOOKUP(Tabla1[[#This Row],[EMPLEADO]],IS[],3,0),"OTROS")</f>
        <v>OTROS</v>
      </c>
      <c r="AQ3693" s="15" t="str">
        <f>+IFERROR(VLOOKUP(Tabla1[[#This Row],[EMPLEADO]],IS[[NÓMINA]:[INGENIERO]],2,0),"OTROS")</f>
        <v>OTROS</v>
      </c>
    </row>
    <row r="3694" spans="1:43" x14ac:dyDescent="0.25">
      <c r="A3694" s="28" t="s">
        <v>10019</v>
      </c>
      <c r="B3694" s="29">
        <v>1</v>
      </c>
      <c r="C3694" s="29" t="s">
        <v>10998</v>
      </c>
      <c r="D3694" s="30" t="s">
        <v>38</v>
      </c>
      <c r="E3694" s="31" t="s">
        <v>258</v>
      </c>
      <c r="F3694" s="31" t="s">
        <v>10888</v>
      </c>
      <c r="G3694" s="88" t="s">
        <v>3141</v>
      </c>
      <c r="H3694" s="29" t="s">
        <v>915</v>
      </c>
      <c r="I3694" s="32" t="s">
        <v>43</v>
      </c>
      <c r="J3694" s="29" t="s">
        <v>8</v>
      </c>
      <c r="K3694" s="33" t="s">
        <v>59</v>
      </c>
      <c r="L3694" s="33" t="s">
        <v>130</v>
      </c>
      <c r="M3694" s="29" t="s">
        <v>131</v>
      </c>
      <c r="N3694" s="29">
        <v>0</v>
      </c>
      <c r="O3694" s="29" t="s">
        <v>47</v>
      </c>
      <c r="P3694" s="33">
        <v>21</v>
      </c>
      <c r="Q3694" s="33" t="s">
        <v>62</v>
      </c>
      <c r="R3694" s="80" t="s">
        <v>138</v>
      </c>
      <c r="S3694" s="81" t="s">
        <v>139</v>
      </c>
      <c r="T3694" s="81" t="s">
        <v>51</v>
      </c>
      <c r="U3694" s="82" t="s">
        <v>262</v>
      </c>
      <c r="V3694" s="83">
        <v>1.05</v>
      </c>
      <c r="W3694" s="89">
        <v>1651.6500000000003</v>
      </c>
      <c r="X3694" s="85">
        <v>1</v>
      </c>
      <c r="Y3694" s="86">
        <v>3.62</v>
      </c>
      <c r="Z3694" s="82">
        <v>4</v>
      </c>
      <c r="AA3694" s="87">
        <v>0.90500000000000003</v>
      </c>
      <c r="AB3694" s="83">
        <v>0</v>
      </c>
      <c r="AC3694" s="89">
        <v>0</v>
      </c>
      <c r="AD3694" s="90">
        <v>43566</v>
      </c>
      <c r="AE3694" s="90">
        <v>43567</v>
      </c>
      <c r="AF3694" s="82">
        <v>1</v>
      </c>
      <c r="AG3694" s="84" t="s">
        <v>53</v>
      </c>
      <c r="AH3694" s="83">
        <v>0</v>
      </c>
      <c r="AI3694" s="89">
        <v>0</v>
      </c>
      <c r="AJ3694" s="89">
        <v>0</v>
      </c>
      <c r="AK3694" s="60" t="str">
        <f>+IF(Tabla1[[#This Row],[REQUEST_TY]]="SR MANTENIMIENTO CORRECTIVO", "EMERGENCIA", "OTROS")</f>
        <v>EMERGENCIA</v>
      </c>
      <c r="AL3694" s="6" t="str">
        <f>+_xlfn.IFS(Tabla1[[#This Row],[Veces obj]]&lt;=1,"0-1",Tabla1[[#This Row],[Veces obj]]&lt;=2,"1-2",Tabla1[[#This Row],[Veces obj]]&lt;=3,"2-3",TRUE,"&gt;3")</f>
        <v>0-1</v>
      </c>
      <c r="AM3694" s="60" t="str">
        <f>+_xlfn.IFS(MONTH(Tabla1[[#This Row],[MES]])&lt;=3,"Q1",MONTH(Tabla1[[#This Row],[MES]])&lt;=6,"Q2",MONTH(Tabla1[[#This Row],[MES]])&lt;=9,"Q3",TRUE,"Q4")</f>
        <v>Q2</v>
      </c>
      <c r="AN3694" s="15" t="str">
        <f>+IFERROR(VLOOKUP(Tabla1[[#This Row],[CUENTA]],CTAS[],2,0),"OTROS")</f>
        <v>OTROS</v>
      </c>
      <c r="AP3694" s="15" t="str">
        <f>+IFERROR(VLOOKUP(Tabla1[[#This Row],[EMPLEADO]],IS[],3,0),"OTROS")</f>
        <v>OTROS</v>
      </c>
      <c r="AQ3694" s="15" t="str">
        <f>+IFERROR(VLOOKUP(Tabla1[[#This Row],[EMPLEADO]],IS[[NÓMINA]:[INGENIERO]],2,0),"OTROS")</f>
        <v>OTROS</v>
      </c>
    </row>
    <row r="3695" spans="1:43" x14ac:dyDescent="0.25">
      <c r="A3695" s="28" t="s">
        <v>10019</v>
      </c>
      <c r="B3695" s="29">
        <v>1</v>
      </c>
      <c r="C3695" s="29" t="s">
        <v>10999</v>
      </c>
      <c r="D3695" s="30" t="s">
        <v>38</v>
      </c>
      <c r="E3695" s="31" t="s">
        <v>133</v>
      </c>
      <c r="F3695" s="31" t="s">
        <v>11000</v>
      </c>
      <c r="G3695" s="88" t="s">
        <v>1898</v>
      </c>
      <c r="H3695" s="29" t="s">
        <v>10274</v>
      </c>
      <c r="I3695" s="32" t="s">
        <v>43</v>
      </c>
      <c r="J3695" s="29" t="s">
        <v>8</v>
      </c>
      <c r="K3695" s="33" t="s">
        <v>59</v>
      </c>
      <c r="L3695" s="33" t="s">
        <v>315</v>
      </c>
      <c r="M3695" s="29" t="s">
        <v>316</v>
      </c>
      <c r="N3695" s="29">
        <v>0</v>
      </c>
      <c r="O3695" s="29" t="s">
        <v>47</v>
      </c>
      <c r="P3695" s="33">
        <v>1</v>
      </c>
      <c r="Q3695" s="33" t="s">
        <v>388</v>
      </c>
      <c r="R3695" s="80" t="s">
        <v>138</v>
      </c>
      <c r="S3695" s="81" t="s">
        <v>139</v>
      </c>
      <c r="T3695" s="81" t="s">
        <v>51</v>
      </c>
      <c r="U3695" s="82" t="s">
        <v>872</v>
      </c>
      <c r="V3695" s="83">
        <v>0</v>
      </c>
      <c r="W3695" s="89">
        <v>0</v>
      </c>
      <c r="X3695" s="85">
        <v>1</v>
      </c>
      <c r="Y3695" s="86">
        <v>3.55</v>
      </c>
      <c r="Z3695" s="82">
        <v>4</v>
      </c>
      <c r="AA3695" s="87">
        <v>0.88749999999999996</v>
      </c>
      <c r="AB3695" s="83">
        <v>0</v>
      </c>
      <c r="AC3695" s="89">
        <v>0</v>
      </c>
      <c r="AD3695" s="90">
        <v>43566</v>
      </c>
      <c r="AE3695" s="90">
        <v>43567</v>
      </c>
      <c r="AF3695" s="82">
        <v>1</v>
      </c>
      <c r="AG3695" s="84" t="s">
        <v>53</v>
      </c>
      <c r="AH3695" s="83">
        <v>0</v>
      </c>
      <c r="AI3695" s="89">
        <v>0</v>
      </c>
      <c r="AJ3695" s="89">
        <v>0</v>
      </c>
      <c r="AK3695" s="60" t="str">
        <f>+IF(Tabla1[[#This Row],[REQUEST_TY]]="SR MANTENIMIENTO CORRECTIVO", "EMERGENCIA", "OTROS")</f>
        <v>EMERGENCIA</v>
      </c>
      <c r="AL3695" s="6" t="str">
        <f>+_xlfn.IFS(Tabla1[[#This Row],[Veces obj]]&lt;=1,"0-1",Tabla1[[#This Row],[Veces obj]]&lt;=2,"1-2",Tabla1[[#This Row],[Veces obj]]&lt;=3,"2-3",TRUE,"&gt;3")</f>
        <v>0-1</v>
      </c>
      <c r="AM3695" s="60" t="str">
        <f>+_xlfn.IFS(MONTH(Tabla1[[#This Row],[MES]])&lt;=3,"Q1",MONTH(Tabla1[[#This Row],[MES]])&lt;=6,"Q2",MONTH(Tabla1[[#This Row],[MES]])&lt;=9,"Q3",TRUE,"Q4")</f>
        <v>Q2</v>
      </c>
      <c r="AN3695" s="15" t="str">
        <f>+IFERROR(VLOOKUP(Tabla1[[#This Row],[CUENTA]],CTAS[],2,0),"OTROS")</f>
        <v>OTROS</v>
      </c>
      <c r="AP3695" s="15" t="str">
        <f>+IFERROR(VLOOKUP(Tabla1[[#This Row],[EMPLEADO]],IS[],3,0),"OTROS")</f>
        <v>OTROS</v>
      </c>
      <c r="AQ3695" s="15" t="str">
        <f>+IFERROR(VLOOKUP(Tabla1[[#This Row],[EMPLEADO]],IS[[NÓMINA]:[INGENIERO]],2,0),"OTROS")</f>
        <v>OTROS</v>
      </c>
    </row>
    <row r="3696" spans="1:43" x14ac:dyDescent="0.25">
      <c r="A3696" s="28" t="s">
        <v>10019</v>
      </c>
      <c r="B3696" s="29">
        <v>1</v>
      </c>
      <c r="C3696" s="29" t="s">
        <v>11001</v>
      </c>
      <c r="D3696" s="30" t="s">
        <v>38</v>
      </c>
      <c r="E3696" s="31" t="s">
        <v>176</v>
      </c>
      <c r="F3696" s="31" t="s">
        <v>11002</v>
      </c>
      <c r="G3696" s="88" t="s">
        <v>7302</v>
      </c>
      <c r="H3696" s="29" t="s">
        <v>79</v>
      </c>
      <c r="I3696" s="32" t="s">
        <v>43</v>
      </c>
      <c r="J3696" s="29" t="s">
        <v>8</v>
      </c>
      <c r="K3696" s="33" t="s">
        <v>338</v>
      </c>
      <c r="L3696" s="33" t="s">
        <v>7303</v>
      </c>
      <c r="M3696" s="29" t="s">
        <v>1482</v>
      </c>
      <c r="N3696" s="29">
        <v>0</v>
      </c>
      <c r="O3696" s="29" t="s">
        <v>47</v>
      </c>
      <c r="P3696" s="33">
        <v>35</v>
      </c>
      <c r="Q3696" s="33" t="s">
        <v>82</v>
      </c>
      <c r="R3696" s="80" t="s">
        <v>49</v>
      </c>
      <c r="S3696" s="81" t="s">
        <v>50</v>
      </c>
      <c r="T3696" s="81" t="s">
        <v>51</v>
      </c>
      <c r="U3696" s="82" t="s">
        <v>120</v>
      </c>
      <c r="V3696" s="83">
        <v>0.8</v>
      </c>
      <c r="W3696" s="89">
        <v>572.00000000000011</v>
      </c>
      <c r="X3696" s="85">
        <v>1</v>
      </c>
      <c r="Y3696" s="86">
        <v>1.72</v>
      </c>
      <c r="Z3696" s="82">
        <v>5</v>
      </c>
      <c r="AA3696" s="87">
        <v>0.34399999999999997</v>
      </c>
      <c r="AB3696" s="83">
        <v>0</v>
      </c>
      <c r="AC3696" s="89">
        <v>0</v>
      </c>
      <c r="AD3696" s="90">
        <v>43566</v>
      </c>
      <c r="AE3696" s="90">
        <v>43567</v>
      </c>
      <c r="AF3696" s="82">
        <v>1</v>
      </c>
      <c r="AG3696" s="84" t="s">
        <v>53</v>
      </c>
      <c r="AH3696" s="83">
        <v>0</v>
      </c>
      <c r="AI3696" s="89">
        <v>0</v>
      </c>
      <c r="AJ3696" s="89">
        <v>0</v>
      </c>
      <c r="AK3696" s="60" t="str">
        <f>+IF(Tabla1[[#This Row],[REQUEST_TY]]="SR MANTENIMIENTO CORRECTIVO", "EMERGENCIA", "OTROS")</f>
        <v>EMERGENCIA</v>
      </c>
      <c r="AL3696" s="6" t="str">
        <f>+_xlfn.IFS(Tabla1[[#This Row],[Veces obj]]&lt;=1,"0-1",Tabla1[[#This Row],[Veces obj]]&lt;=2,"1-2",Tabla1[[#This Row],[Veces obj]]&lt;=3,"2-3",TRUE,"&gt;3")</f>
        <v>0-1</v>
      </c>
      <c r="AM3696" s="60" t="str">
        <f>+_xlfn.IFS(MONTH(Tabla1[[#This Row],[MES]])&lt;=3,"Q1",MONTH(Tabla1[[#This Row],[MES]])&lt;=6,"Q2",MONTH(Tabla1[[#This Row],[MES]])&lt;=9,"Q3",TRUE,"Q4")</f>
        <v>Q2</v>
      </c>
      <c r="AN3696" s="15" t="str">
        <f>+IFERROR(VLOOKUP(Tabla1[[#This Row],[CUENTA]],CTAS[],2,0),"OTROS")</f>
        <v>OTROS</v>
      </c>
      <c r="AP3696" s="15" t="str">
        <f>+IFERROR(VLOOKUP(Tabla1[[#This Row],[EMPLEADO]],IS[],3,0),"OTROS")</f>
        <v>OTROS</v>
      </c>
      <c r="AQ3696" s="15" t="str">
        <f>+IFERROR(VLOOKUP(Tabla1[[#This Row],[EMPLEADO]],IS[[NÓMINA]:[INGENIERO]],2,0),"OTROS")</f>
        <v>OTROS</v>
      </c>
    </row>
    <row r="3697" spans="1:43" x14ac:dyDescent="0.25">
      <c r="A3697" s="28" t="s">
        <v>10019</v>
      </c>
      <c r="B3697" s="29">
        <v>1</v>
      </c>
      <c r="C3697" s="29" t="s">
        <v>11003</v>
      </c>
      <c r="D3697" s="30" t="s">
        <v>38</v>
      </c>
      <c r="E3697" s="31" t="s">
        <v>3742</v>
      </c>
      <c r="F3697" s="31" t="s">
        <v>11004</v>
      </c>
      <c r="G3697" s="88" t="s">
        <v>4476</v>
      </c>
      <c r="H3697" s="29" t="s">
        <v>58</v>
      </c>
      <c r="I3697" s="32" t="s">
        <v>43</v>
      </c>
      <c r="J3697" s="29" t="s">
        <v>8</v>
      </c>
      <c r="K3697" s="33" t="s">
        <v>3745</v>
      </c>
      <c r="L3697" s="33" t="s">
        <v>4477</v>
      </c>
      <c r="M3697" s="29" t="s">
        <v>736</v>
      </c>
      <c r="N3697" s="29">
        <v>0</v>
      </c>
      <c r="O3697" s="29" t="s">
        <v>47</v>
      </c>
      <c r="P3697" s="33">
        <v>59</v>
      </c>
      <c r="Q3697" s="33" t="s">
        <v>82</v>
      </c>
      <c r="R3697" s="80" t="s">
        <v>49</v>
      </c>
      <c r="S3697" s="81" t="s">
        <v>50</v>
      </c>
      <c r="T3697" s="81" t="s">
        <v>51</v>
      </c>
      <c r="U3697" s="82" t="s">
        <v>120</v>
      </c>
      <c r="V3697" s="83">
        <v>0.8</v>
      </c>
      <c r="W3697" s="89">
        <v>572.00000000000011</v>
      </c>
      <c r="X3697" s="85">
        <v>1</v>
      </c>
      <c r="Y3697" s="86">
        <v>1.26</v>
      </c>
      <c r="Z3697" s="82">
        <v>5</v>
      </c>
      <c r="AA3697" s="87">
        <v>0.252</v>
      </c>
      <c r="AB3697" s="83">
        <v>0</v>
      </c>
      <c r="AC3697" s="89">
        <v>0</v>
      </c>
      <c r="AD3697" s="90">
        <v>43566</v>
      </c>
      <c r="AE3697" s="90">
        <v>43567</v>
      </c>
      <c r="AF3697" s="82">
        <v>1</v>
      </c>
      <c r="AG3697" s="84" t="s">
        <v>53</v>
      </c>
      <c r="AH3697" s="83">
        <v>0</v>
      </c>
      <c r="AI3697" s="89">
        <v>0</v>
      </c>
      <c r="AJ3697" s="89">
        <v>0</v>
      </c>
      <c r="AK3697" s="60" t="str">
        <f>+IF(Tabla1[[#This Row],[REQUEST_TY]]="SR MANTENIMIENTO CORRECTIVO", "EMERGENCIA", "OTROS")</f>
        <v>EMERGENCIA</v>
      </c>
      <c r="AL3697" s="6" t="str">
        <f>+_xlfn.IFS(Tabla1[[#This Row],[Veces obj]]&lt;=1,"0-1",Tabla1[[#This Row],[Veces obj]]&lt;=2,"1-2",Tabla1[[#This Row],[Veces obj]]&lt;=3,"2-3",TRUE,"&gt;3")</f>
        <v>0-1</v>
      </c>
      <c r="AM3697" s="60" t="str">
        <f>+_xlfn.IFS(MONTH(Tabla1[[#This Row],[MES]])&lt;=3,"Q1",MONTH(Tabla1[[#This Row],[MES]])&lt;=6,"Q2",MONTH(Tabla1[[#This Row],[MES]])&lt;=9,"Q3",TRUE,"Q4")</f>
        <v>Q2</v>
      </c>
      <c r="AN3697" s="15" t="str">
        <f>+IFERROR(VLOOKUP(Tabla1[[#This Row],[CUENTA]],CTAS[],2,0),"OTROS")</f>
        <v>OTROS</v>
      </c>
      <c r="AP3697" s="15" t="str">
        <f>+IFERROR(VLOOKUP(Tabla1[[#This Row],[EMPLEADO]],IS[],3,0),"OTROS")</f>
        <v>OTROS</v>
      </c>
      <c r="AQ3697" s="15" t="str">
        <f>+IFERROR(VLOOKUP(Tabla1[[#This Row],[EMPLEADO]],IS[[NÓMINA]:[INGENIERO]],2,0),"OTROS")</f>
        <v>OTROS</v>
      </c>
    </row>
    <row r="3698" spans="1:43" x14ac:dyDescent="0.25">
      <c r="A3698" s="28" t="s">
        <v>10019</v>
      </c>
      <c r="B3698" s="29">
        <v>1</v>
      </c>
      <c r="C3698" s="29" t="s">
        <v>11005</v>
      </c>
      <c r="D3698" s="30" t="s">
        <v>38</v>
      </c>
      <c r="E3698" s="31" t="s">
        <v>133</v>
      </c>
      <c r="F3698" s="31" t="s">
        <v>11006</v>
      </c>
      <c r="G3698" s="88" t="s">
        <v>2789</v>
      </c>
      <c r="H3698" s="29" t="s">
        <v>740</v>
      </c>
      <c r="I3698" s="32" t="s">
        <v>43</v>
      </c>
      <c r="J3698" s="29" t="s">
        <v>8</v>
      </c>
      <c r="K3698" s="33" t="s">
        <v>59</v>
      </c>
      <c r="L3698" s="33" t="s">
        <v>1430</v>
      </c>
      <c r="M3698" s="29" t="s">
        <v>530</v>
      </c>
      <c r="N3698" s="29">
        <v>0</v>
      </c>
      <c r="O3698" s="29" t="s">
        <v>47</v>
      </c>
      <c r="P3698" s="33">
        <v>8</v>
      </c>
      <c r="Q3698" s="33" t="s">
        <v>194</v>
      </c>
      <c r="R3698" s="80" t="s">
        <v>138</v>
      </c>
      <c r="S3698" s="81" t="s">
        <v>139</v>
      </c>
      <c r="T3698" s="81" t="s">
        <v>51</v>
      </c>
      <c r="U3698" s="82" t="s">
        <v>224</v>
      </c>
      <c r="V3698" s="83">
        <v>0.8</v>
      </c>
      <c r="W3698" s="89">
        <v>1258.4000000000003</v>
      </c>
      <c r="X3698" s="85">
        <v>1</v>
      </c>
      <c r="Y3698" s="86">
        <v>2.5</v>
      </c>
      <c r="Z3698" s="82">
        <v>4</v>
      </c>
      <c r="AA3698" s="87">
        <v>0.625</v>
      </c>
      <c r="AB3698" s="83">
        <v>0</v>
      </c>
      <c r="AC3698" s="89">
        <v>0</v>
      </c>
      <c r="AD3698" s="90">
        <v>43566</v>
      </c>
      <c r="AE3698" s="90">
        <v>43567</v>
      </c>
      <c r="AF3698" s="82">
        <v>1</v>
      </c>
      <c r="AG3698" s="84" t="s">
        <v>53</v>
      </c>
      <c r="AH3698" s="83">
        <v>0</v>
      </c>
      <c r="AI3698" s="89">
        <v>0</v>
      </c>
      <c r="AJ3698" s="89">
        <v>0</v>
      </c>
      <c r="AK3698" s="60" t="str">
        <f>+IF(Tabla1[[#This Row],[REQUEST_TY]]="SR MANTENIMIENTO CORRECTIVO", "EMERGENCIA", "OTROS")</f>
        <v>EMERGENCIA</v>
      </c>
      <c r="AL3698" s="6" t="str">
        <f>+_xlfn.IFS(Tabla1[[#This Row],[Veces obj]]&lt;=1,"0-1",Tabla1[[#This Row],[Veces obj]]&lt;=2,"1-2",Tabla1[[#This Row],[Veces obj]]&lt;=3,"2-3",TRUE,"&gt;3")</f>
        <v>0-1</v>
      </c>
      <c r="AM3698" s="60" t="str">
        <f>+_xlfn.IFS(MONTH(Tabla1[[#This Row],[MES]])&lt;=3,"Q1",MONTH(Tabla1[[#This Row],[MES]])&lt;=6,"Q2",MONTH(Tabla1[[#This Row],[MES]])&lt;=9,"Q3",TRUE,"Q4")</f>
        <v>Q2</v>
      </c>
      <c r="AN3698" s="15" t="str">
        <f>+IFERROR(VLOOKUP(Tabla1[[#This Row],[CUENTA]],CTAS[],2,0),"OTROS")</f>
        <v>OTROS</v>
      </c>
      <c r="AP3698" s="15" t="str">
        <f>+IFERROR(VLOOKUP(Tabla1[[#This Row],[EMPLEADO]],IS[],3,0),"OTROS")</f>
        <v>OTROS</v>
      </c>
      <c r="AQ3698" s="15" t="str">
        <f>+IFERROR(VLOOKUP(Tabla1[[#This Row],[EMPLEADO]],IS[[NÓMINA]:[INGENIERO]],2,0),"OTROS")</f>
        <v>OTROS</v>
      </c>
    </row>
    <row r="3699" spans="1:43" x14ac:dyDescent="0.25">
      <c r="A3699" s="28" t="s">
        <v>10019</v>
      </c>
      <c r="B3699" s="29">
        <v>1</v>
      </c>
      <c r="C3699" s="29" t="s">
        <v>11007</v>
      </c>
      <c r="D3699" s="30" t="s">
        <v>38</v>
      </c>
      <c r="E3699" s="31" t="s">
        <v>562</v>
      </c>
      <c r="F3699" s="31" t="s">
        <v>11008</v>
      </c>
      <c r="G3699" s="88" t="s">
        <v>11009</v>
      </c>
      <c r="H3699" s="29" t="s">
        <v>116</v>
      </c>
      <c r="I3699" s="32" t="s">
        <v>43</v>
      </c>
      <c r="J3699" s="29" t="s">
        <v>8</v>
      </c>
      <c r="K3699" s="33" t="s">
        <v>144</v>
      </c>
      <c r="L3699" s="33" t="s">
        <v>145</v>
      </c>
      <c r="M3699" s="29" t="s">
        <v>119</v>
      </c>
      <c r="N3699" s="29">
        <v>0</v>
      </c>
      <c r="O3699" s="29" t="s">
        <v>47</v>
      </c>
      <c r="P3699" s="33">
        <v>227</v>
      </c>
      <c r="Q3699" s="33" t="s">
        <v>48</v>
      </c>
      <c r="R3699" s="80" t="s">
        <v>63</v>
      </c>
      <c r="S3699" s="81" t="s">
        <v>64</v>
      </c>
      <c r="T3699" s="81" t="s">
        <v>51</v>
      </c>
      <c r="U3699" s="82" t="s">
        <v>96</v>
      </c>
      <c r="V3699" s="83">
        <v>1.1000000000000001</v>
      </c>
      <c r="W3699" s="89">
        <v>1501.5000000000002</v>
      </c>
      <c r="X3699" s="85">
        <v>1</v>
      </c>
      <c r="Y3699" s="86">
        <v>0</v>
      </c>
      <c r="Z3699" s="82">
        <v>5</v>
      </c>
      <c r="AA3699" s="87">
        <v>0</v>
      </c>
      <c r="AB3699" s="83">
        <v>0</v>
      </c>
      <c r="AC3699" s="89">
        <v>0</v>
      </c>
      <c r="AD3699" s="90">
        <v>43566</v>
      </c>
      <c r="AE3699" s="90">
        <v>43567</v>
      </c>
      <c r="AF3699" s="82">
        <v>1</v>
      </c>
      <c r="AG3699" s="84" t="s">
        <v>53</v>
      </c>
      <c r="AH3699" s="83">
        <v>0</v>
      </c>
      <c r="AI3699" s="89">
        <v>0</v>
      </c>
      <c r="AJ3699" s="89">
        <v>0</v>
      </c>
      <c r="AK3699" s="60" t="str">
        <f>+IF(Tabla1[[#This Row],[REQUEST_TY]]="SR MANTENIMIENTO CORRECTIVO", "EMERGENCIA", "OTROS")</f>
        <v>EMERGENCIA</v>
      </c>
      <c r="AL3699" s="6" t="str">
        <f>+_xlfn.IFS(Tabla1[[#This Row],[Veces obj]]&lt;=1,"0-1",Tabla1[[#This Row],[Veces obj]]&lt;=2,"1-2",Tabla1[[#This Row],[Veces obj]]&lt;=3,"2-3",TRUE,"&gt;3")</f>
        <v>0-1</v>
      </c>
      <c r="AM3699" s="60" t="str">
        <f>+_xlfn.IFS(MONTH(Tabla1[[#This Row],[MES]])&lt;=3,"Q1",MONTH(Tabla1[[#This Row],[MES]])&lt;=6,"Q2",MONTH(Tabla1[[#This Row],[MES]])&lt;=9,"Q3",TRUE,"Q4")</f>
        <v>Q2</v>
      </c>
      <c r="AN3699" s="15" t="str">
        <f>+IFERROR(VLOOKUP(Tabla1[[#This Row],[CUENTA]],CTAS[],2,0),"OTROS")</f>
        <v>OTROS</v>
      </c>
      <c r="AP3699" s="15" t="str">
        <f>+IFERROR(VLOOKUP(Tabla1[[#This Row],[EMPLEADO]],IS[],3,0),"OTROS")</f>
        <v>CHIHUAHUA</v>
      </c>
      <c r="AQ3699" s="15" t="str">
        <f>+IFERROR(VLOOKUP(Tabla1[[#This Row],[EMPLEADO]],IS[[NÓMINA]:[INGENIERO]],2,0),"OTROS")</f>
        <v>FERNANDO CHAVIRA</v>
      </c>
    </row>
    <row r="3700" spans="1:43" x14ac:dyDescent="0.25">
      <c r="A3700" s="28" t="s">
        <v>10019</v>
      </c>
      <c r="B3700" s="29">
        <v>1</v>
      </c>
      <c r="C3700" s="29" t="s">
        <v>11010</v>
      </c>
      <c r="D3700" s="30" t="s">
        <v>38</v>
      </c>
      <c r="E3700" s="31" t="s">
        <v>725</v>
      </c>
      <c r="F3700" s="31" t="s">
        <v>11011</v>
      </c>
      <c r="G3700" s="88" t="s">
        <v>3013</v>
      </c>
      <c r="H3700" s="29" t="s">
        <v>1052</v>
      </c>
      <c r="I3700" s="32" t="s">
        <v>43</v>
      </c>
      <c r="J3700" s="29" t="s">
        <v>8</v>
      </c>
      <c r="K3700" s="33" t="s">
        <v>102</v>
      </c>
      <c r="L3700" s="33" t="s">
        <v>1906</v>
      </c>
      <c r="M3700" s="29" t="s">
        <v>1501</v>
      </c>
      <c r="N3700" s="29">
        <v>0</v>
      </c>
      <c r="O3700" s="29" t="s">
        <v>47</v>
      </c>
      <c r="P3700" s="33">
        <v>37</v>
      </c>
      <c r="Q3700" s="33" t="s">
        <v>82</v>
      </c>
      <c r="R3700" s="80" t="s">
        <v>223</v>
      </c>
      <c r="S3700" s="81" t="s">
        <v>139</v>
      </c>
      <c r="T3700" s="81" t="s">
        <v>51</v>
      </c>
      <c r="U3700" s="82" t="s">
        <v>140</v>
      </c>
      <c r="V3700" s="83">
        <v>1.1000000000000001</v>
      </c>
      <c r="W3700" s="89">
        <v>1730.3000000000004</v>
      </c>
      <c r="X3700" s="85">
        <v>1</v>
      </c>
      <c r="Y3700" s="86">
        <v>3.17</v>
      </c>
      <c r="Z3700" s="82">
        <v>4</v>
      </c>
      <c r="AA3700" s="87">
        <v>0.79249999999999998</v>
      </c>
      <c r="AB3700" s="83">
        <v>0</v>
      </c>
      <c r="AC3700" s="89">
        <v>0</v>
      </c>
      <c r="AD3700" s="90">
        <v>43566</v>
      </c>
      <c r="AE3700" s="90">
        <v>43567</v>
      </c>
      <c r="AF3700" s="82">
        <v>1</v>
      </c>
      <c r="AG3700" s="84" t="s">
        <v>53</v>
      </c>
      <c r="AH3700" s="83">
        <v>0</v>
      </c>
      <c r="AI3700" s="89">
        <v>0</v>
      </c>
      <c r="AJ3700" s="89">
        <v>0</v>
      </c>
      <c r="AK3700" s="60" t="str">
        <f>+IF(Tabla1[[#This Row],[REQUEST_TY]]="SR MANTENIMIENTO CORRECTIVO", "EMERGENCIA", "OTROS")</f>
        <v>EMERGENCIA</v>
      </c>
      <c r="AL3700" s="6" t="str">
        <f>+_xlfn.IFS(Tabla1[[#This Row],[Veces obj]]&lt;=1,"0-1",Tabla1[[#This Row],[Veces obj]]&lt;=2,"1-2",Tabla1[[#This Row],[Veces obj]]&lt;=3,"2-3",TRUE,"&gt;3")</f>
        <v>0-1</v>
      </c>
      <c r="AM3700" s="60" t="str">
        <f>+_xlfn.IFS(MONTH(Tabla1[[#This Row],[MES]])&lt;=3,"Q1",MONTH(Tabla1[[#This Row],[MES]])&lt;=6,"Q2",MONTH(Tabla1[[#This Row],[MES]])&lt;=9,"Q3",TRUE,"Q4")</f>
        <v>Q2</v>
      </c>
      <c r="AN3700" s="15" t="str">
        <f>+IFERROR(VLOOKUP(Tabla1[[#This Row],[CUENTA]],CTAS[],2,0),"OTROS")</f>
        <v>OTROS</v>
      </c>
      <c r="AP3700" s="15" t="str">
        <f>+IFERROR(VLOOKUP(Tabla1[[#This Row],[EMPLEADO]],IS[],3,0),"OTROS")</f>
        <v>OTROS</v>
      </c>
      <c r="AQ3700" s="15" t="str">
        <f>+IFERROR(VLOOKUP(Tabla1[[#This Row],[EMPLEADO]],IS[[NÓMINA]:[INGENIERO]],2,0),"OTROS")</f>
        <v>OTROS</v>
      </c>
    </row>
    <row r="3701" spans="1:43" x14ac:dyDescent="0.25">
      <c r="A3701" s="28" t="s">
        <v>10019</v>
      </c>
      <c r="B3701" s="29">
        <v>1</v>
      </c>
      <c r="C3701" s="29" t="s">
        <v>11012</v>
      </c>
      <c r="D3701" s="30" t="s">
        <v>38</v>
      </c>
      <c r="E3701" s="31" t="s">
        <v>275</v>
      </c>
      <c r="F3701" s="31" t="s">
        <v>11013</v>
      </c>
      <c r="G3701" s="88" t="s">
        <v>11014</v>
      </c>
      <c r="H3701" s="29" t="s">
        <v>453</v>
      </c>
      <c r="I3701" s="32" t="s">
        <v>43</v>
      </c>
      <c r="J3701" s="29" t="s">
        <v>8</v>
      </c>
      <c r="K3701" s="33" t="s">
        <v>1296</v>
      </c>
      <c r="L3701" s="33" t="s">
        <v>5608</v>
      </c>
      <c r="M3701" s="29" t="s">
        <v>1198</v>
      </c>
      <c r="N3701" s="29">
        <v>0</v>
      </c>
      <c r="O3701" s="29" t="s">
        <v>47</v>
      </c>
      <c r="P3701" s="33">
        <v>253</v>
      </c>
      <c r="Q3701" s="33" t="s">
        <v>48</v>
      </c>
      <c r="R3701" s="80" t="s">
        <v>95</v>
      </c>
      <c r="S3701" s="81" t="s">
        <v>64</v>
      </c>
      <c r="T3701" s="81" t="s">
        <v>51</v>
      </c>
      <c r="U3701" s="82" t="s">
        <v>96</v>
      </c>
      <c r="V3701" s="83">
        <v>1.1000000000000001</v>
      </c>
      <c r="W3701" s="89">
        <v>1501.5000000000002</v>
      </c>
      <c r="X3701" s="85">
        <v>1</v>
      </c>
      <c r="Y3701" s="86">
        <v>2.88</v>
      </c>
      <c r="Z3701" s="82">
        <v>5</v>
      </c>
      <c r="AA3701" s="87">
        <v>0.57599999999999996</v>
      </c>
      <c r="AB3701" s="83">
        <v>0</v>
      </c>
      <c r="AC3701" s="89">
        <v>0</v>
      </c>
      <c r="AD3701" s="90">
        <v>43566</v>
      </c>
      <c r="AE3701" s="90">
        <v>43567</v>
      </c>
      <c r="AF3701" s="82">
        <v>1</v>
      </c>
      <c r="AG3701" s="84" t="s">
        <v>53</v>
      </c>
      <c r="AH3701" s="83">
        <v>0</v>
      </c>
      <c r="AI3701" s="89">
        <v>0</v>
      </c>
      <c r="AJ3701" s="89">
        <v>0</v>
      </c>
      <c r="AK3701" s="60" t="str">
        <f>+IF(Tabla1[[#This Row],[REQUEST_TY]]="SR MANTENIMIENTO CORRECTIVO", "EMERGENCIA", "OTROS")</f>
        <v>EMERGENCIA</v>
      </c>
      <c r="AL3701" s="6" t="str">
        <f>+_xlfn.IFS(Tabla1[[#This Row],[Veces obj]]&lt;=1,"0-1",Tabla1[[#This Row],[Veces obj]]&lt;=2,"1-2",Tabla1[[#This Row],[Veces obj]]&lt;=3,"2-3",TRUE,"&gt;3")</f>
        <v>0-1</v>
      </c>
      <c r="AM3701" s="60" t="str">
        <f>+_xlfn.IFS(MONTH(Tabla1[[#This Row],[MES]])&lt;=3,"Q1",MONTH(Tabla1[[#This Row],[MES]])&lt;=6,"Q2",MONTH(Tabla1[[#This Row],[MES]])&lt;=9,"Q3",TRUE,"Q4")</f>
        <v>Q2</v>
      </c>
      <c r="AN3701" s="15" t="str">
        <f>+IFERROR(VLOOKUP(Tabla1[[#This Row],[CUENTA]],CTAS[],2,0),"OTROS")</f>
        <v>OTROS</v>
      </c>
      <c r="AP3701" s="15" t="str">
        <f>+IFERROR(VLOOKUP(Tabla1[[#This Row],[EMPLEADO]],IS[],3,0),"OTROS")</f>
        <v>OTROS</v>
      </c>
      <c r="AQ3701" s="15" t="str">
        <f>+IFERROR(VLOOKUP(Tabla1[[#This Row],[EMPLEADO]],IS[[NÓMINA]:[INGENIERO]],2,0),"OTROS")</f>
        <v>OTROS</v>
      </c>
    </row>
    <row r="3702" spans="1:43" x14ac:dyDescent="0.25">
      <c r="A3702" s="28" t="s">
        <v>10019</v>
      </c>
      <c r="B3702" s="29">
        <v>1</v>
      </c>
      <c r="C3702" s="29" t="s">
        <v>11015</v>
      </c>
      <c r="D3702" s="30" t="s">
        <v>38</v>
      </c>
      <c r="E3702" s="31" t="s">
        <v>1077</v>
      </c>
      <c r="F3702" s="31" t="s">
        <v>11016</v>
      </c>
      <c r="G3702" s="88" t="s">
        <v>1079</v>
      </c>
      <c r="H3702" s="29" t="s">
        <v>297</v>
      </c>
      <c r="I3702" s="32" t="s">
        <v>43</v>
      </c>
      <c r="J3702" s="29" t="s">
        <v>8</v>
      </c>
      <c r="K3702" s="33" t="s">
        <v>71</v>
      </c>
      <c r="L3702" s="33" t="s">
        <v>1080</v>
      </c>
      <c r="M3702" s="29" t="s">
        <v>94</v>
      </c>
      <c r="N3702" s="29">
        <v>0</v>
      </c>
      <c r="O3702" s="29" t="s">
        <v>47</v>
      </c>
      <c r="P3702" s="33">
        <v>86</v>
      </c>
      <c r="Q3702" s="33" t="s">
        <v>48</v>
      </c>
      <c r="R3702" s="80" t="s">
        <v>63</v>
      </c>
      <c r="S3702" s="81" t="s">
        <v>64</v>
      </c>
      <c r="T3702" s="81" t="s">
        <v>51</v>
      </c>
      <c r="U3702" s="82" t="s">
        <v>96</v>
      </c>
      <c r="V3702" s="83">
        <v>1.1000000000000001</v>
      </c>
      <c r="W3702" s="89">
        <v>1501.5000000000002</v>
      </c>
      <c r="X3702" s="85">
        <v>1</v>
      </c>
      <c r="Y3702" s="86">
        <v>1.71</v>
      </c>
      <c r="Z3702" s="82">
        <v>5</v>
      </c>
      <c r="AA3702" s="87">
        <v>0.34199999999999997</v>
      </c>
      <c r="AB3702" s="83">
        <v>0</v>
      </c>
      <c r="AC3702" s="89">
        <v>0</v>
      </c>
      <c r="AD3702" s="90">
        <v>43566</v>
      </c>
      <c r="AE3702" s="90">
        <v>43567</v>
      </c>
      <c r="AF3702" s="82">
        <v>1</v>
      </c>
      <c r="AG3702" s="84" t="s">
        <v>53</v>
      </c>
      <c r="AH3702" s="83">
        <v>0</v>
      </c>
      <c r="AI3702" s="89">
        <v>0</v>
      </c>
      <c r="AJ3702" s="89">
        <v>0</v>
      </c>
      <c r="AK3702" s="60" t="str">
        <f>+IF(Tabla1[[#This Row],[REQUEST_TY]]="SR MANTENIMIENTO CORRECTIVO", "EMERGENCIA", "OTROS")</f>
        <v>EMERGENCIA</v>
      </c>
      <c r="AL3702" s="6" t="str">
        <f>+_xlfn.IFS(Tabla1[[#This Row],[Veces obj]]&lt;=1,"0-1",Tabla1[[#This Row],[Veces obj]]&lt;=2,"1-2",Tabla1[[#This Row],[Veces obj]]&lt;=3,"2-3",TRUE,"&gt;3")</f>
        <v>0-1</v>
      </c>
      <c r="AM3702" s="60" t="str">
        <f>+_xlfn.IFS(MONTH(Tabla1[[#This Row],[MES]])&lt;=3,"Q1",MONTH(Tabla1[[#This Row],[MES]])&lt;=6,"Q2",MONTH(Tabla1[[#This Row],[MES]])&lt;=9,"Q3",TRUE,"Q4")</f>
        <v>Q2</v>
      </c>
      <c r="AN3702" s="15" t="str">
        <f>+IFERROR(VLOOKUP(Tabla1[[#This Row],[CUENTA]],CTAS[],2,0),"OTROS")</f>
        <v>OTROS</v>
      </c>
      <c r="AP3702" s="15" t="str">
        <f>+IFERROR(VLOOKUP(Tabla1[[#This Row],[EMPLEADO]],IS[],3,0),"OTROS")</f>
        <v>JUAREZ</v>
      </c>
      <c r="AQ3702" s="15" t="str">
        <f>+IFERROR(VLOOKUP(Tabla1[[#This Row],[EMPLEADO]],IS[[NÓMINA]:[INGENIERO]],2,0),"OTROS")</f>
        <v>ALFREDO TORRES</v>
      </c>
    </row>
    <row r="3703" spans="1:43" x14ac:dyDescent="0.25">
      <c r="A3703" s="28" t="s">
        <v>10019</v>
      </c>
      <c r="B3703" s="29">
        <v>1</v>
      </c>
      <c r="C3703" s="29" t="s">
        <v>11017</v>
      </c>
      <c r="D3703" s="30" t="s">
        <v>3370</v>
      </c>
      <c r="E3703" s="31" t="s">
        <v>39</v>
      </c>
      <c r="F3703" s="31" t="s">
        <v>11018</v>
      </c>
      <c r="G3703" s="88" t="s">
        <v>11019</v>
      </c>
      <c r="H3703" s="29" t="s">
        <v>8581</v>
      </c>
      <c r="I3703" s="32" t="s">
        <v>43</v>
      </c>
      <c r="J3703" s="29" t="s">
        <v>8</v>
      </c>
      <c r="K3703" s="33" t="s">
        <v>102</v>
      </c>
      <c r="L3703" s="33" t="s">
        <v>3751</v>
      </c>
      <c r="M3703" s="29" t="s">
        <v>473</v>
      </c>
      <c r="N3703" s="29">
        <v>0</v>
      </c>
      <c r="O3703" s="29" t="s">
        <v>47</v>
      </c>
      <c r="P3703" s="33" t="s">
        <v>822</v>
      </c>
      <c r="Q3703" s="33" t="s">
        <v>48</v>
      </c>
      <c r="R3703" s="80" t="s">
        <v>49</v>
      </c>
      <c r="S3703" s="81" t="s">
        <v>50</v>
      </c>
      <c r="T3703" s="81" t="s">
        <v>51</v>
      </c>
      <c r="U3703" s="82" t="s">
        <v>52</v>
      </c>
      <c r="V3703" s="83">
        <v>1</v>
      </c>
      <c r="W3703" s="89">
        <v>1072.5000000000002</v>
      </c>
      <c r="X3703" s="85">
        <v>0</v>
      </c>
      <c r="Y3703" s="86">
        <v>5</v>
      </c>
      <c r="Z3703" s="82">
        <v>5</v>
      </c>
      <c r="AA3703" s="87">
        <v>1</v>
      </c>
      <c r="AB3703" s="83">
        <v>0</v>
      </c>
      <c r="AC3703" s="89">
        <v>0</v>
      </c>
      <c r="AD3703" s="90">
        <v>43549</v>
      </c>
      <c r="AE3703" s="90">
        <v>43567</v>
      </c>
      <c r="AF3703" s="82">
        <v>14</v>
      </c>
      <c r="AG3703" s="84" t="s">
        <v>3826</v>
      </c>
      <c r="AH3703" s="83">
        <v>0</v>
      </c>
      <c r="AI3703" s="89">
        <v>0</v>
      </c>
      <c r="AJ3703" s="89">
        <v>0</v>
      </c>
      <c r="AK3703" s="60" t="str">
        <f>+IF(Tabla1[[#This Row],[REQUEST_TY]]="SR MANTENIMIENTO CORRECTIVO", "EMERGENCIA", "OTROS")</f>
        <v>OTROS</v>
      </c>
      <c r="AL3703" s="6" t="str">
        <f>+_xlfn.IFS(Tabla1[[#This Row],[Veces obj]]&lt;=1,"0-1",Tabla1[[#This Row],[Veces obj]]&lt;=2,"1-2",Tabla1[[#This Row],[Veces obj]]&lt;=3,"2-3",TRUE,"&gt;3")</f>
        <v>0-1</v>
      </c>
      <c r="AM3703" s="60" t="str">
        <f>+_xlfn.IFS(MONTH(Tabla1[[#This Row],[MES]])&lt;=3,"Q1",MONTH(Tabla1[[#This Row],[MES]])&lt;=6,"Q2",MONTH(Tabla1[[#This Row],[MES]])&lt;=9,"Q3",TRUE,"Q4")</f>
        <v>Q2</v>
      </c>
      <c r="AN3703" s="15" t="str">
        <f>+IFERROR(VLOOKUP(Tabla1[[#This Row],[CUENTA]],CTAS[],2,0),"OTROS")</f>
        <v>OTROS</v>
      </c>
      <c r="AP3703" s="15" t="str">
        <f>+IFERROR(VLOOKUP(Tabla1[[#This Row],[EMPLEADO]],IS[],3,0),"OTROS")</f>
        <v>OTROS</v>
      </c>
      <c r="AQ3703" s="15" t="str">
        <f>+IFERROR(VLOOKUP(Tabla1[[#This Row],[EMPLEADO]],IS[[NÓMINA]:[INGENIERO]],2,0),"OTROS")</f>
        <v>OTROS</v>
      </c>
    </row>
    <row r="3704" spans="1:43" x14ac:dyDescent="0.25">
      <c r="A3704" s="28" t="s">
        <v>10019</v>
      </c>
      <c r="B3704" s="29">
        <v>1</v>
      </c>
      <c r="C3704" s="29" t="s">
        <v>11020</v>
      </c>
      <c r="D3704" s="30" t="s">
        <v>38</v>
      </c>
      <c r="E3704" s="31" t="s">
        <v>2723</v>
      </c>
      <c r="F3704" s="31" t="s">
        <v>11021</v>
      </c>
      <c r="G3704" s="88" t="s">
        <v>8280</v>
      </c>
      <c r="H3704" s="29" t="s">
        <v>42</v>
      </c>
      <c r="I3704" s="32" t="s">
        <v>43</v>
      </c>
      <c r="J3704" s="29" t="s">
        <v>8</v>
      </c>
      <c r="K3704" s="33" t="s">
        <v>2886</v>
      </c>
      <c r="L3704" s="33" t="s">
        <v>3566</v>
      </c>
      <c r="M3704" s="29" t="s">
        <v>131</v>
      </c>
      <c r="N3704" s="29">
        <v>1</v>
      </c>
      <c r="O3704" s="29" t="s">
        <v>47</v>
      </c>
      <c r="P3704" s="33">
        <v>35</v>
      </c>
      <c r="Q3704" s="33" t="s">
        <v>82</v>
      </c>
      <c r="R3704" s="80" t="s">
        <v>242</v>
      </c>
      <c r="S3704" s="81" t="s">
        <v>64</v>
      </c>
      <c r="T3704" s="81" t="s">
        <v>51</v>
      </c>
      <c r="U3704" s="82" t="s">
        <v>83</v>
      </c>
      <c r="V3704" s="83">
        <v>1.05</v>
      </c>
      <c r="W3704" s="89">
        <v>0</v>
      </c>
      <c r="X3704" s="85">
        <v>1</v>
      </c>
      <c r="Y3704" s="86">
        <v>1.45</v>
      </c>
      <c r="Z3704" s="82">
        <v>5</v>
      </c>
      <c r="AA3704" s="87">
        <v>0.28999999999999998</v>
      </c>
      <c r="AB3704" s="83">
        <v>0</v>
      </c>
      <c r="AC3704" s="89">
        <v>0</v>
      </c>
      <c r="AD3704" s="90">
        <v>43566</v>
      </c>
      <c r="AE3704" s="90">
        <v>43567</v>
      </c>
      <c r="AF3704" s="82">
        <v>1</v>
      </c>
      <c r="AG3704" s="84" t="s">
        <v>53</v>
      </c>
      <c r="AH3704" s="83">
        <v>0</v>
      </c>
      <c r="AI3704" s="89">
        <v>0</v>
      </c>
      <c r="AJ3704" s="89">
        <v>0</v>
      </c>
      <c r="AK3704" s="60" t="str">
        <f>+IF(Tabla1[[#This Row],[REQUEST_TY]]="SR MANTENIMIENTO CORRECTIVO", "EMERGENCIA", "OTROS")</f>
        <v>EMERGENCIA</v>
      </c>
      <c r="AL3704" s="6" t="str">
        <f>+_xlfn.IFS(Tabla1[[#This Row],[Veces obj]]&lt;=1,"0-1",Tabla1[[#This Row],[Veces obj]]&lt;=2,"1-2",Tabla1[[#This Row],[Veces obj]]&lt;=3,"2-3",TRUE,"&gt;3")</f>
        <v>0-1</v>
      </c>
      <c r="AM3704" s="60" t="str">
        <f>+_xlfn.IFS(MONTH(Tabla1[[#This Row],[MES]])&lt;=3,"Q1",MONTH(Tabla1[[#This Row],[MES]])&lt;=6,"Q2",MONTH(Tabla1[[#This Row],[MES]])&lt;=9,"Q3",TRUE,"Q4")</f>
        <v>Q2</v>
      </c>
      <c r="AN3704" s="15" t="str">
        <f>+IFERROR(VLOOKUP(Tabla1[[#This Row],[CUENTA]],CTAS[],2,0),"OTROS")</f>
        <v>OTROS</v>
      </c>
      <c r="AP3704" s="15" t="str">
        <f>+IFERROR(VLOOKUP(Tabla1[[#This Row],[EMPLEADO]],IS[],3,0),"OTROS")</f>
        <v>OTROS</v>
      </c>
      <c r="AQ3704" s="15" t="str">
        <f>+IFERROR(VLOOKUP(Tabla1[[#This Row],[EMPLEADO]],IS[[NÓMINA]:[INGENIERO]],2,0),"OTROS")</f>
        <v>OTROS</v>
      </c>
    </row>
    <row r="3705" spans="1:43" x14ac:dyDescent="0.25">
      <c r="A3705" s="28" t="s">
        <v>10019</v>
      </c>
      <c r="B3705" s="29">
        <v>1</v>
      </c>
      <c r="C3705" s="29" t="s">
        <v>11022</v>
      </c>
      <c r="D3705" s="30" t="s">
        <v>38</v>
      </c>
      <c r="E3705" s="31" t="s">
        <v>604</v>
      </c>
      <c r="F3705" s="31" t="s">
        <v>11023</v>
      </c>
      <c r="G3705" s="88" t="s">
        <v>11024</v>
      </c>
      <c r="H3705" s="29" t="s">
        <v>79</v>
      </c>
      <c r="I3705" s="32" t="s">
        <v>43</v>
      </c>
      <c r="J3705" s="29" t="s">
        <v>8</v>
      </c>
      <c r="K3705" s="33" t="s">
        <v>741</v>
      </c>
      <c r="L3705" s="33" t="s">
        <v>742</v>
      </c>
      <c r="M3705" s="29" t="s">
        <v>743</v>
      </c>
      <c r="N3705" s="29">
        <v>0</v>
      </c>
      <c r="O3705" s="29" t="s">
        <v>47</v>
      </c>
      <c r="P3705" s="33">
        <v>324</v>
      </c>
      <c r="Q3705" s="33" t="s">
        <v>48</v>
      </c>
      <c r="R3705" s="80" t="s">
        <v>63</v>
      </c>
      <c r="S3705" s="81" t="s">
        <v>64</v>
      </c>
      <c r="T3705" s="81" t="s">
        <v>51</v>
      </c>
      <c r="U3705" s="82" t="s">
        <v>96</v>
      </c>
      <c r="V3705" s="83">
        <v>1.1000000000000001</v>
      </c>
      <c r="W3705" s="89">
        <v>1501.5000000000002</v>
      </c>
      <c r="X3705" s="85">
        <v>1</v>
      </c>
      <c r="Y3705" s="86">
        <v>1.3</v>
      </c>
      <c r="Z3705" s="82">
        <v>5</v>
      </c>
      <c r="AA3705" s="87">
        <v>0.26</v>
      </c>
      <c r="AB3705" s="83">
        <v>0</v>
      </c>
      <c r="AC3705" s="89">
        <v>0</v>
      </c>
      <c r="AD3705" s="90">
        <v>43567</v>
      </c>
      <c r="AE3705" s="90">
        <v>43567</v>
      </c>
      <c r="AF3705" s="82">
        <v>0</v>
      </c>
      <c r="AG3705" s="84" t="s">
        <v>53</v>
      </c>
      <c r="AH3705" s="83">
        <v>0</v>
      </c>
      <c r="AI3705" s="89">
        <v>0</v>
      </c>
      <c r="AJ3705" s="89">
        <v>0</v>
      </c>
      <c r="AK3705" s="60" t="str">
        <f>+IF(Tabla1[[#This Row],[REQUEST_TY]]="SR MANTENIMIENTO CORRECTIVO", "EMERGENCIA", "OTROS")</f>
        <v>EMERGENCIA</v>
      </c>
      <c r="AL3705" s="6" t="str">
        <f>+_xlfn.IFS(Tabla1[[#This Row],[Veces obj]]&lt;=1,"0-1",Tabla1[[#This Row],[Veces obj]]&lt;=2,"1-2",Tabla1[[#This Row],[Veces obj]]&lt;=3,"2-3",TRUE,"&gt;3")</f>
        <v>0-1</v>
      </c>
      <c r="AM3705" s="60" t="str">
        <f>+_xlfn.IFS(MONTH(Tabla1[[#This Row],[MES]])&lt;=3,"Q1",MONTH(Tabla1[[#This Row],[MES]])&lt;=6,"Q2",MONTH(Tabla1[[#This Row],[MES]])&lt;=9,"Q3",TRUE,"Q4")</f>
        <v>Q2</v>
      </c>
      <c r="AN3705" s="15" t="str">
        <f>+IFERROR(VLOOKUP(Tabla1[[#This Row],[CUENTA]],CTAS[],2,0),"OTROS")</f>
        <v>OTROS</v>
      </c>
      <c r="AP3705" s="15" t="str">
        <f>+IFERROR(VLOOKUP(Tabla1[[#This Row],[EMPLEADO]],IS[],3,0),"OTROS")</f>
        <v>OTROS</v>
      </c>
      <c r="AQ3705" s="15" t="str">
        <f>+IFERROR(VLOOKUP(Tabla1[[#This Row],[EMPLEADO]],IS[[NÓMINA]:[INGENIERO]],2,0),"OTROS")</f>
        <v>OTROS</v>
      </c>
    </row>
    <row r="3706" spans="1:43" x14ac:dyDescent="0.25">
      <c r="A3706" s="28" t="s">
        <v>10019</v>
      </c>
      <c r="B3706" s="29">
        <v>1</v>
      </c>
      <c r="C3706" s="29" t="s">
        <v>11025</v>
      </c>
      <c r="D3706" s="30" t="s">
        <v>38</v>
      </c>
      <c r="E3706" s="31" t="s">
        <v>801</v>
      </c>
      <c r="F3706" s="31" t="s">
        <v>11026</v>
      </c>
      <c r="G3706" s="88" t="s">
        <v>11027</v>
      </c>
      <c r="H3706" s="29" t="s">
        <v>1052</v>
      </c>
      <c r="I3706" s="32" t="s">
        <v>43</v>
      </c>
      <c r="J3706" s="29" t="s">
        <v>8</v>
      </c>
      <c r="K3706" s="33" t="s">
        <v>199</v>
      </c>
      <c r="L3706" s="33" t="s">
        <v>4619</v>
      </c>
      <c r="M3706" s="29" t="s">
        <v>556</v>
      </c>
      <c r="N3706" s="29">
        <v>0</v>
      </c>
      <c r="O3706" s="29" t="s">
        <v>47</v>
      </c>
      <c r="P3706" s="33">
        <v>183</v>
      </c>
      <c r="Q3706" s="33" t="s">
        <v>48</v>
      </c>
      <c r="R3706" s="80" t="s">
        <v>49</v>
      </c>
      <c r="S3706" s="81" t="s">
        <v>50</v>
      </c>
      <c r="T3706" s="81" t="s">
        <v>208</v>
      </c>
      <c r="U3706" s="82" t="s">
        <v>52</v>
      </c>
      <c r="V3706" s="83">
        <v>1.05</v>
      </c>
      <c r="W3706" s="89">
        <v>750.75000000000011</v>
      </c>
      <c r="X3706" s="85">
        <v>1</v>
      </c>
      <c r="Y3706" s="86">
        <v>4.67</v>
      </c>
      <c r="Z3706" s="82">
        <v>9</v>
      </c>
      <c r="AA3706" s="87">
        <v>0.51888888888888884</v>
      </c>
      <c r="AB3706" s="83">
        <v>0</v>
      </c>
      <c r="AC3706" s="89">
        <v>0</v>
      </c>
      <c r="AD3706" s="90">
        <v>43567</v>
      </c>
      <c r="AE3706" s="90">
        <v>43567</v>
      </c>
      <c r="AF3706" s="82">
        <v>0</v>
      </c>
      <c r="AG3706" s="84" t="s">
        <v>53</v>
      </c>
      <c r="AH3706" s="83">
        <v>0</v>
      </c>
      <c r="AI3706" s="89">
        <v>0</v>
      </c>
      <c r="AJ3706" s="89">
        <v>0</v>
      </c>
      <c r="AK3706" s="60" t="str">
        <f>+IF(Tabla1[[#This Row],[REQUEST_TY]]="SR MANTENIMIENTO CORRECTIVO", "EMERGENCIA", "OTROS")</f>
        <v>EMERGENCIA</v>
      </c>
      <c r="AL3706" s="6" t="str">
        <f>+_xlfn.IFS(Tabla1[[#This Row],[Veces obj]]&lt;=1,"0-1",Tabla1[[#This Row],[Veces obj]]&lt;=2,"1-2",Tabla1[[#This Row],[Veces obj]]&lt;=3,"2-3",TRUE,"&gt;3")</f>
        <v>0-1</v>
      </c>
      <c r="AM3706" s="60" t="str">
        <f>+_xlfn.IFS(MONTH(Tabla1[[#This Row],[MES]])&lt;=3,"Q1",MONTH(Tabla1[[#This Row],[MES]])&lt;=6,"Q2",MONTH(Tabla1[[#This Row],[MES]])&lt;=9,"Q3",TRUE,"Q4")</f>
        <v>Q2</v>
      </c>
      <c r="AN3706" s="15" t="str">
        <f>+IFERROR(VLOOKUP(Tabla1[[#This Row],[CUENTA]],CTAS[],2,0),"OTROS")</f>
        <v>OTROS</v>
      </c>
      <c r="AP3706" s="15" t="str">
        <f>+IFERROR(VLOOKUP(Tabla1[[#This Row],[EMPLEADO]],IS[],3,0),"OTROS")</f>
        <v>OTROS</v>
      </c>
      <c r="AQ3706" s="15" t="str">
        <f>+IFERROR(VLOOKUP(Tabla1[[#This Row],[EMPLEADO]],IS[[NÓMINA]:[INGENIERO]],2,0),"OTROS")</f>
        <v>OTROS</v>
      </c>
    </row>
    <row r="3707" spans="1:43" x14ac:dyDescent="0.25">
      <c r="A3707" s="28" t="s">
        <v>10019</v>
      </c>
      <c r="B3707" s="29">
        <v>1</v>
      </c>
      <c r="C3707" s="29" t="s">
        <v>11028</v>
      </c>
      <c r="D3707" s="30" t="s">
        <v>38</v>
      </c>
      <c r="E3707" s="31" t="s">
        <v>55</v>
      </c>
      <c r="F3707" s="31" t="s">
        <v>11029</v>
      </c>
      <c r="G3707" s="88" t="s">
        <v>4727</v>
      </c>
      <c r="H3707" s="29" t="s">
        <v>409</v>
      </c>
      <c r="I3707" s="32" t="s">
        <v>43</v>
      </c>
      <c r="J3707" s="29" t="s">
        <v>8</v>
      </c>
      <c r="K3707" s="33" t="s">
        <v>102</v>
      </c>
      <c r="L3707" s="33" t="s">
        <v>2808</v>
      </c>
      <c r="M3707" s="29" t="s">
        <v>2809</v>
      </c>
      <c r="N3707" s="29">
        <v>0</v>
      </c>
      <c r="O3707" s="29" t="s">
        <v>47</v>
      </c>
      <c r="P3707" s="33">
        <v>36</v>
      </c>
      <c r="Q3707" s="33" t="s">
        <v>82</v>
      </c>
      <c r="R3707" s="80" t="s">
        <v>63</v>
      </c>
      <c r="S3707" s="81" t="s">
        <v>64</v>
      </c>
      <c r="T3707" s="81" t="s">
        <v>51</v>
      </c>
      <c r="U3707" s="82" t="s">
        <v>83</v>
      </c>
      <c r="V3707" s="83">
        <v>1.05</v>
      </c>
      <c r="W3707" s="89">
        <v>1433.25</v>
      </c>
      <c r="X3707" s="85">
        <v>1</v>
      </c>
      <c r="Y3707" s="86">
        <v>1.6</v>
      </c>
      <c r="Z3707" s="82">
        <v>5</v>
      </c>
      <c r="AA3707" s="87">
        <v>0.32</v>
      </c>
      <c r="AB3707" s="83">
        <v>0</v>
      </c>
      <c r="AC3707" s="89">
        <v>0</v>
      </c>
      <c r="AD3707" s="90">
        <v>43567</v>
      </c>
      <c r="AE3707" s="90">
        <v>43567</v>
      </c>
      <c r="AF3707" s="82">
        <v>0</v>
      </c>
      <c r="AG3707" s="84" t="s">
        <v>53</v>
      </c>
      <c r="AH3707" s="83">
        <v>0</v>
      </c>
      <c r="AI3707" s="89">
        <v>0</v>
      </c>
      <c r="AJ3707" s="89">
        <v>0</v>
      </c>
      <c r="AK3707" s="60" t="str">
        <f>+IF(Tabla1[[#This Row],[REQUEST_TY]]="SR MANTENIMIENTO CORRECTIVO", "EMERGENCIA", "OTROS")</f>
        <v>EMERGENCIA</v>
      </c>
      <c r="AL3707" s="6" t="str">
        <f>+_xlfn.IFS(Tabla1[[#This Row],[Veces obj]]&lt;=1,"0-1",Tabla1[[#This Row],[Veces obj]]&lt;=2,"1-2",Tabla1[[#This Row],[Veces obj]]&lt;=3,"2-3",TRUE,"&gt;3")</f>
        <v>0-1</v>
      </c>
      <c r="AM3707" s="60" t="str">
        <f>+_xlfn.IFS(MONTH(Tabla1[[#This Row],[MES]])&lt;=3,"Q1",MONTH(Tabla1[[#This Row],[MES]])&lt;=6,"Q2",MONTH(Tabla1[[#This Row],[MES]])&lt;=9,"Q3",TRUE,"Q4")</f>
        <v>Q2</v>
      </c>
      <c r="AN3707" s="15" t="str">
        <f>+IFERROR(VLOOKUP(Tabla1[[#This Row],[CUENTA]],CTAS[],2,0),"OTROS")</f>
        <v>OTROS</v>
      </c>
      <c r="AP3707" s="15" t="str">
        <f>+IFERROR(VLOOKUP(Tabla1[[#This Row],[EMPLEADO]],IS[],3,0),"OTROS")</f>
        <v>OTROS</v>
      </c>
      <c r="AQ3707" s="15" t="str">
        <f>+IFERROR(VLOOKUP(Tabla1[[#This Row],[EMPLEADO]],IS[[NÓMINA]:[INGENIERO]],2,0),"OTROS")</f>
        <v>OTROS</v>
      </c>
    </row>
    <row r="3708" spans="1:43" x14ac:dyDescent="0.25">
      <c r="A3708" s="28" t="s">
        <v>10019</v>
      </c>
      <c r="B3708" s="29">
        <v>1</v>
      </c>
      <c r="C3708" s="29" t="s">
        <v>11030</v>
      </c>
      <c r="D3708" s="30" t="s">
        <v>38</v>
      </c>
      <c r="E3708" s="31" t="s">
        <v>2312</v>
      </c>
      <c r="F3708" s="31" t="s">
        <v>11031</v>
      </c>
      <c r="G3708" s="88" t="s">
        <v>9064</v>
      </c>
      <c r="H3708" s="29" t="s">
        <v>453</v>
      </c>
      <c r="I3708" s="32" t="s">
        <v>43</v>
      </c>
      <c r="J3708" s="29" t="s">
        <v>8</v>
      </c>
      <c r="K3708" s="33" t="s">
        <v>117</v>
      </c>
      <c r="L3708" s="33" t="s">
        <v>9065</v>
      </c>
      <c r="M3708" s="29" t="s">
        <v>455</v>
      </c>
      <c r="N3708" s="29">
        <v>0</v>
      </c>
      <c r="O3708" s="29" t="s">
        <v>47</v>
      </c>
      <c r="P3708" s="33">
        <v>26</v>
      </c>
      <c r="Q3708" s="33" t="s">
        <v>62</v>
      </c>
      <c r="R3708" s="80" t="s">
        <v>49</v>
      </c>
      <c r="S3708" s="81" t="s">
        <v>50</v>
      </c>
      <c r="T3708" s="81" t="s">
        <v>51</v>
      </c>
      <c r="U3708" s="82" t="s">
        <v>154</v>
      </c>
      <c r="V3708" s="83">
        <v>0.6</v>
      </c>
      <c r="W3708" s="89">
        <v>429.00000000000006</v>
      </c>
      <c r="X3708" s="85">
        <v>1</v>
      </c>
      <c r="Y3708" s="86">
        <v>1.32</v>
      </c>
      <c r="Z3708" s="82">
        <v>5</v>
      </c>
      <c r="AA3708" s="87">
        <v>0.26400000000000001</v>
      </c>
      <c r="AB3708" s="83">
        <v>0</v>
      </c>
      <c r="AC3708" s="89">
        <v>0</v>
      </c>
      <c r="AD3708" s="90">
        <v>43567</v>
      </c>
      <c r="AE3708" s="90">
        <v>43567</v>
      </c>
      <c r="AF3708" s="82">
        <v>0</v>
      </c>
      <c r="AG3708" s="84" t="s">
        <v>53</v>
      </c>
      <c r="AH3708" s="83">
        <v>0</v>
      </c>
      <c r="AI3708" s="89">
        <v>0</v>
      </c>
      <c r="AJ3708" s="89">
        <v>0</v>
      </c>
      <c r="AK3708" s="60" t="str">
        <f>+IF(Tabla1[[#This Row],[REQUEST_TY]]="SR MANTENIMIENTO CORRECTIVO", "EMERGENCIA", "OTROS")</f>
        <v>EMERGENCIA</v>
      </c>
      <c r="AL3708" s="6" t="str">
        <f>+_xlfn.IFS(Tabla1[[#This Row],[Veces obj]]&lt;=1,"0-1",Tabla1[[#This Row],[Veces obj]]&lt;=2,"1-2",Tabla1[[#This Row],[Veces obj]]&lt;=3,"2-3",TRUE,"&gt;3")</f>
        <v>0-1</v>
      </c>
      <c r="AM3708" s="60" t="str">
        <f>+_xlfn.IFS(MONTH(Tabla1[[#This Row],[MES]])&lt;=3,"Q1",MONTH(Tabla1[[#This Row],[MES]])&lt;=6,"Q2",MONTH(Tabla1[[#This Row],[MES]])&lt;=9,"Q3",TRUE,"Q4")</f>
        <v>Q2</v>
      </c>
      <c r="AN3708" s="15" t="str">
        <f>+IFERROR(VLOOKUP(Tabla1[[#This Row],[CUENTA]],CTAS[],2,0),"OTROS")</f>
        <v>OTROS</v>
      </c>
      <c r="AP3708" s="15" t="str">
        <f>+IFERROR(VLOOKUP(Tabla1[[#This Row],[EMPLEADO]],IS[],3,0),"OTROS")</f>
        <v>OTROS</v>
      </c>
      <c r="AQ3708" s="15" t="str">
        <f>+IFERROR(VLOOKUP(Tabla1[[#This Row],[EMPLEADO]],IS[[NÓMINA]:[INGENIERO]],2,0),"OTROS")</f>
        <v>OTROS</v>
      </c>
    </row>
    <row r="3709" spans="1:43" x14ac:dyDescent="0.25">
      <c r="A3709" s="28" t="s">
        <v>10019</v>
      </c>
      <c r="B3709" s="29">
        <v>1</v>
      </c>
      <c r="C3709" s="29" t="s">
        <v>11032</v>
      </c>
      <c r="D3709" s="30" t="s">
        <v>38</v>
      </c>
      <c r="E3709" s="31" t="s">
        <v>76</v>
      </c>
      <c r="F3709" s="31" t="s">
        <v>11033</v>
      </c>
      <c r="G3709" s="88" t="s">
        <v>1038</v>
      </c>
      <c r="H3709" s="29" t="s">
        <v>10274</v>
      </c>
      <c r="I3709" s="32" t="s">
        <v>43</v>
      </c>
      <c r="J3709" s="29" t="s">
        <v>8</v>
      </c>
      <c r="K3709" s="33" t="s">
        <v>102</v>
      </c>
      <c r="L3709" s="33" t="s">
        <v>1039</v>
      </c>
      <c r="M3709" s="29" t="s">
        <v>310</v>
      </c>
      <c r="N3709" s="29">
        <v>0</v>
      </c>
      <c r="O3709" s="29" t="s">
        <v>47</v>
      </c>
      <c r="P3709" s="33">
        <v>10</v>
      </c>
      <c r="Q3709" s="33" t="s">
        <v>194</v>
      </c>
      <c r="R3709" s="80" t="s">
        <v>63</v>
      </c>
      <c r="S3709" s="81" t="s">
        <v>64</v>
      </c>
      <c r="T3709" s="81" t="s">
        <v>51</v>
      </c>
      <c r="U3709" s="82" t="s">
        <v>195</v>
      </c>
      <c r="V3709" s="83">
        <v>0.6</v>
      </c>
      <c r="W3709" s="89">
        <v>819</v>
      </c>
      <c r="X3709" s="85">
        <v>1</v>
      </c>
      <c r="Y3709" s="86">
        <v>1.22</v>
      </c>
      <c r="Z3709" s="82">
        <v>5</v>
      </c>
      <c r="AA3709" s="87">
        <v>0.24399999999999999</v>
      </c>
      <c r="AB3709" s="83">
        <v>0</v>
      </c>
      <c r="AC3709" s="89">
        <v>0</v>
      </c>
      <c r="AD3709" s="90">
        <v>43567</v>
      </c>
      <c r="AE3709" s="90">
        <v>43567</v>
      </c>
      <c r="AF3709" s="82">
        <v>0</v>
      </c>
      <c r="AG3709" s="84" t="s">
        <v>53</v>
      </c>
      <c r="AH3709" s="83">
        <v>0</v>
      </c>
      <c r="AI3709" s="89">
        <v>0</v>
      </c>
      <c r="AJ3709" s="89">
        <v>0</v>
      </c>
      <c r="AK3709" s="60" t="str">
        <f>+IF(Tabla1[[#This Row],[REQUEST_TY]]="SR MANTENIMIENTO CORRECTIVO", "EMERGENCIA", "OTROS")</f>
        <v>EMERGENCIA</v>
      </c>
      <c r="AL3709" s="6" t="str">
        <f>+_xlfn.IFS(Tabla1[[#This Row],[Veces obj]]&lt;=1,"0-1",Tabla1[[#This Row],[Veces obj]]&lt;=2,"1-2",Tabla1[[#This Row],[Veces obj]]&lt;=3,"2-3",TRUE,"&gt;3")</f>
        <v>0-1</v>
      </c>
      <c r="AM3709" s="60" t="str">
        <f>+_xlfn.IFS(MONTH(Tabla1[[#This Row],[MES]])&lt;=3,"Q1",MONTH(Tabla1[[#This Row],[MES]])&lt;=6,"Q2",MONTH(Tabla1[[#This Row],[MES]])&lt;=9,"Q3",TRUE,"Q4")</f>
        <v>Q2</v>
      </c>
      <c r="AN3709" s="15" t="str">
        <f>+IFERROR(VLOOKUP(Tabla1[[#This Row],[CUENTA]],CTAS[],2,0),"OTROS")</f>
        <v>OTROS</v>
      </c>
      <c r="AP3709" s="15" t="str">
        <f>+IFERROR(VLOOKUP(Tabla1[[#This Row],[EMPLEADO]],IS[],3,0),"OTROS")</f>
        <v>OTROS</v>
      </c>
      <c r="AQ3709" s="15" t="str">
        <f>+IFERROR(VLOOKUP(Tabla1[[#This Row],[EMPLEADO]],IS[[NÓMINA]:[INGENIERO]],2,0),"OTROS")</f>
        <v>OTROS</v>
      </c>
    </row>
    <row r="3710" spans="1:43" x14ac:dyDescent="0.25">
      <c r="A3710" s="28" t="s">
        <v>10019</v>
      </c>
      <c r="B3710" s="29">
        <v>1</v>
      </c>
      <c r="C3710" s="29" t="s">
        <v>11034</v>
      </c>
      <c r="D3710" s="30" t="s">
        <v>38</v>
      </c>
      <c r="E3710" s="31" t="s">
        <v>147</v>
      </c>
      <c r="F3710" s="31" t="s">
        <v>11035</v>
      </c>
      <c r="G3710" s="88" t="s">
        <v>1773</v>
      </c>
      <c r="H3710" s="29" t="s">
        <v>124</v>
      </c>
      <c r="I3710" s="32" t="s">
        <v>43</v>
      </c>
      <c r="J3710" s="29" t="s">
        <v>8</v>
      </c>
      <c r="K3710" s="33" t="s">
        <v>169</v>
      </c>
      <c r="L3710" s="33" t="s">
        <v>510</v>
      </c>
      <c r="M3710" s="29" t="s">
        <v>94</v>
      </c>
      <c r="N3710" s="29">
        <v>1</v>
      </c>
      <c r="O3710" s="29" t="s">
        <v>47</v>
      </c>
      <c r="P3710" s="33">
        <v>35</v>
      </c>
      <c r="Q3710" s="33" t="s">
        <v>82</v>
      </c>
      <c r="R3710" s="80" t="s">
        <v>153</v>
      </c>
      <c r="S3710" s="81" t="s">
        <v>50</v>
      </c>
      <c r="T3710" s="81" t="s">
        <v>51</v>
      </c>
      <c r="U3710" s="82" t="s">
        <v>120</v>
      </c>
      <c r="V3710" s="83">
        <v>0.8</v>
      </c>
      <c r="W3710" s="89">
        <v>0</v>
      </c>
      <c r="X3710" s="85">
        <v>1</v>
      </c>
      <c r="Y3710" s="86">
        <v>0</v>
      </c>
      <c r="Z3710" s="82">
        <v>5</v>
      </c>
      <c r="AA3710" s="87">
        <v>0</v>
      </c>
      <c r="AB3710" s="83">
        <v>0</v>
      </c>
      <c r="AC3710" s="89">
        <v>0</v>
      </c>
      <c r="AD3710" s="90">
        <v>43567</v>
      </c>
      <c r="AE3710" s="90">
        <v>43567</v>
      </c>
      <c r="AF3710" s="82">
        <v>0</v>
      </c>
      <c r="AG3710" s="84" t="s">
        <v>53</v>
      </c>
      <c r="AH3710" s="83">
        <v>0</v>
      </c>
      <c r="AI3710" s="89">
        <v>0</v>
      </c>
      <c r="AJ3710" s="89">
        <v>0</v>
      </c>
      <c r="AK3710" s="60" t="str">
        <f>+IF(Tabla1[[#This Row],[REQUEST_TY]]="SR MANTENIMIENTO CORRECTIVO", "EMERGENCIA", "OTROS")</f>
        <v>EMERGENCIA</v>
      </c>
      <c r="AL3710" s="6" t="str">
        <f>+_xlfn.IFS(Tabla1[[#This Row],[Veces obj]]&lt;=1,"0-1",Tabla1[[#This Row],[Veces obj]]&lt;=2,"1-2",Tabla1[[#This Row],[Veces obj]]&lt;=3,"2-3",TRUE,"&gt;3")</f>
        <v>0-1</v>
      </c>
      <c r="AM3710" s="60" t="str">
        <f>+_xlfn.IFS(MONTH(Tabla1[[#This Row],[MES]])&lt;=3,"Q1",MONTH(Tabla1[[#This Row],[MES]])&lt;=6,"Q2",MONTH(Tabla1[[#This Row],[MES]])&lt;=9,"Q3",TRUE,"Q4")</f>
        <v>Q2</v>
      </c>
      <c r="AN3710" s="15" t="str">
        <f>+IFERROR(VLOOKUP(Tabla1[[#This Row],[CUENTA]],CTAS[],2,0),"OTROS")</f>
        <v>OTROS</v>
      </c>
      <c r="AP3710" s="15" t="str">
        <f>+IFERROR(VLOOKUP(Tabla1[[#This Row],[EMPLEADO]],IS[],3,0),"OTROS")</f>
        <v>JUAREZ</v>
      </c>
      <c r="AQ3710" s="15" t="str">
        <f>+IFERROR(VLOOKUP(Tabla1[[#This Row],[EMPLEADO]],IS[[NÓMINA]:[INGENIERO]],2,0),"OTROS")</f>
        <v>MIGUEL COTA</v>
      </c>
    </row>
    <row r="3711" spans="1:43" x14ac:dyDescent="0.25">
      <c r="A3711" s="28" t="s">
        <v>10019</v>
      </c>
      <c r="B3711" s="29">
        <v>1</v>
      </c>
      <c r="C3711" s="29" t="s">
        <v>11036</v>
      </c>
      <c r="D3711" s="30" t="s">
        <v>38</v>
      </c>
      <c r="E3711" s="31" t="s">
        <v>558</v>
      </c>
      <c r="F3711" s="31" t="s">
        <v>11037</v>
      </c>
      <c r="G3711" s="88" t="s">
        <v>11038</v>
      </c>
      <c r="H3711" s="29" t="s">
        <v>915</v>
      </c>
      <c r="I3711" s="32" t="s">
        <v>43</v>
      </c>
      <c r="J3711" s="29" t="s">
        <v>8</v>
      </c>
      <c r="K3711" s="33" t="s">
        <v>966</v>
      </c>
      <c r="L3711" s="33" t="s">
        <v>3640</v>
      </c>
      <c r="M3711" s="29" t="s">
        <v>794</v>
      </c>
      <c r="N3711" s="29">
        <v>0</v>
      </c>
      <c r="O3711" s="29" t="s">
        <v>47</v>
      </c>
      <c r="P3711" s="33">
        <v>125</v>
      </c>
      <c r="Q3711" s="33" t="s">
        <v>48</v>
      </c>
      <c r="R3711" s="80" t="s">
        <v>95</v>
      </c>
      <c r="S3711" s="81" t="s">
        <v>64</v>
      </c>
      <c r="T3711" s="81" t="s">
        <v>51</v>
      </c>
      <c r="U3711" s="82" t="s">
        <v>96</v>
      </c>
      <c r="V3711" s="83">
        <v>1.1000000000000001</v>
      </c>
      <c r="W3711" s="89">
        <v>1501.5000000000002</v>
      </c>
      <c r="X3711" s="85">
        <v>1</v>
      </c>
      <c r="Y3711" s="86">
        <v>4.03</v>
      </c>
      <c r="Z3711" s="82">
        <v>5</v>
      </c>
      <c r="AA3711" s="87">
        <v>0.80600000000000005</v>
      </c>
      <c r="AB3711" s="83">
        <v>0</v>
      </c>
      <c r="AC3711" s="89">
        <v>0</v>
      </c>
      <c r="AD3711" s="90">
        <v>43567</v>
      </c>
      <c r="AE3711" s="90">
        <v>43567</v>
      </c>
      <c r="AF3711" s="82">
        <v>0</v>
      </c>
      <c r="AG3711" s="84" t="s">
        <v>53</v>
      </c>
      <c r="AH3711" s="83">
        <v>0</v>
      </c>
      <c r="AI3711" s="89">
        <v>0</v>
      </c>
      <c r="AJ3711" s="89">
        <v>0</v>
      </c>
      <c r="AK3711" s="60" t="str">
        <f>+IF(Tabla1[[#This Row],[REQUEST_TY]]="SR MANTENIMIENTO CORRECTIVO", "EMERGENCIA", "OTROS")</f>
        <v>EMERGENCIA</v>
      </c>
      <c r="AL3711" s="6" t="str">
        <f>+_xlfn.IFS(Tabla1[[#This Row],[Veces obj]]&lt;=1,"0-1",Tabla1[[#This Row],[Veces obj]]&lt;=2,"1-2",Tabla1[[#This Row],[Veces obj]]&lt;=3,"2-3",TRUE,"&gt;3")</f>
        <v>0-1</v>
      </c>
      <c r="AM3711" s="60" t="str">
        <f>+_xlfn.IFS(MONTH(Tabla1[[#This Row],[MES]])&lt;=3,"Q1",MONTH(Tabla1[[#This Row],[MES]])&lt;=6,"Q2",MONTH(Tabla1[[#This Row],[MES]])&lt;=9,"Q3",TRUE,"Q4")</f>
        <v>Q2</v>
      </c>
      <c r="AN3711" s="15" t="str">
        <f>+IFERROR(VLOOKUP(Tabla1[[#This Row],[CUENTA]],CTAS[],2,0),"OTROS")</f>
        <v>OTROS</v>
      </c>
      <c r="AP3711" s="15" t="str">
        <f>+IFERROR(VLOOKUP(Tabla1[[#This Row],[EMPLEADO]],IS[],3,0),"OTROS")</f>
        <v>OTROS</v>
      </c>
      <c r="AQ3711" s="15" t="str">
        <f>+IFERROR(VLOOKUP(Tabla1[[#This Row],[EMPLEADO]],IS[[NÓMINA]:[INGENIERO]],2,0),"OTROS")</f>
        <v>OTROS</v>
      </c>
    </row>
    <row r="3712" spans="1:43" x14ac:dyDescent="0.25">
      <c r="A3712" s="28" t="s">
        <v>10019</v>
      </c>
      <c r="B3712" s="29">
        <v>1</v>
      </c>
      <c r="C3712" s="29" t="s">
        <v>11039</v>
      </c>
      <c r="D3712" s="30" t="s">
        <v>38</v>
      </c>
      <c r="E3712" s="31" t="s">
        <v>39</v>
      </c>
      <c r="F3712" s="31" t="s">
        <v>11040</v>
      </c>
      <c r="G3712" s="88" t="s">
        <v>11041</v>
      </c>
      <c r="H3712" s="29" t="s">
        <v>574</v>
      </c>
      <c r="I3712" s="32" t="s">
        <v>43</v>
      </c>
      <c r="J3712" s="29" t="s">
        <v>8</v>
      </c>
      <c r="K3712" s="33" t="s">
        <v>11042</v>
      </c>
      <c r="L3712" s="33" t="s">
        <v>11043</v>
      </c>
      <c r="M3712" s="29" t="s">
        <v>11044</v>
      </c>
      <c r="N3712" s="29">
        <v>0</v>
      </c>
      <c r="O3712" s="29" t="s">
        <v>47</v>
      </c>
      <c r="P3712" s="33">
        <v>2683</v>
      </c>
      <c r="Q3712" s="33" t="s">
        <v>48</v>
      </c>
      <c r="R3712" s="80" t="s">
        <v>49</v>
      </c>
      <c r="S3712" s="81" t="s">
        <v>50</v>
      </c>
      <c r="T3712" s="81" t="s">
        <v>51</v>
      </c>
      <c r="U3712" s="82" t="s">
        <v>52</v>
      </c>
      <c r="V3712" s="83">
        <v>1.05</v>
      </c>
      <c r="W3712" s="89">
        <v>750.75000000000011</v>
      </c>
      <c r="X3712" s="85">
        <v>1</v>
      </c>
      <c r="Y3712" s="86">
        <v>5</v>
      </c>
      <c r="Z3712" s="82">
        <v>5</v>
      </c>
      <c r="AA3712" s="87">
        <v>1</v>
      </c>
      <c r="AB3712" s="83">
        <v>0</v>
      </c>
      <c r="AC3712" s="89">
        <v>0</v>
      </c>
      <c r="AD3712" s="90">
        <v>43567</v>
      </c>
      <c r="AE3712" s="90">
        <v>43567</v>
      </c>
      <c r="AF3712" s="82">
        <v>0</v>
      </c>
      <c r="AG3712" s="84" t="s">
        <v>53</v>
      </c>
      <c r="AH3712" s="83">
        <v>0</v>
      </c>
      <c r="AI3712" s="89">
        <v>0</v>
      </c>
      <c r="AJ3712" s="89">
        <v>0</v>
      </c>
      <c r="AK3712" s="60" t="str">
        <f>+IF(Tabla1[[#This Row],[REQUEST_TY]]="SR MANTENIMIENTO CORRECTIVO", "EMERGENCIA", "OTROS")</f>
        <v>EMERGENCIA</v>
      </c>
      <c r="AL3712" s="6" t="str">
        <f>+_xlfn.IFS(Tabla1[[#This Row],[Veces obj]]&lt;=1,"0-1",Tabla1[[#This Row],[Veces obj]]&lt;=2,"1-2",Tabla1[[#This Row],[Veces obj]]&lt;=3,"2-3",TRUE,"&gt;3")</f>
        <v>0-1</v>
      </c>
      <c r="AM3712" s="60" t="str">
        <f>+_xlfn.IFS(MONTH(Tabla1[[#This Row],[MES]])&lt;=3,"Q1",MONTH(Tabla1[[#This Row],[MES]])&lt;=6,"Q2",MONTH(Tabla1[[#This Row],[MES]])&lt;=9,"Q3",TRUE,"Q4")</f>
        <v>Q2</v>
      </c>
      <c r="AN3712" s="15" t="str">
        <f>+IFERROR(VLOOKUP(Tabla1[[#This Row],[CUENTA]],CTAS[],2,0),"OTROS")</f>
        <v>OTROS</v>
      </c>
      <c r="AP3712" s="15" t="str">
        <f>+IFERROR(VLOOKUP(Tabla1[[#This Row],[EMPLEADO]],IS[],3,0),"OTROS")</f>
        <v>OTROS</v>
      </c>
      <c r="AQ3712" s="15" t="str">
        <f>+IFERROR(VLOOKUP(Tabla1[[#This Row],[EMPLEADO]],IS[[NÓMINA]:[INGENIERO]],2,0),"OTROS")</f>
        <v>OTROS</v>
      </c>
    </row>
    <row r="3713" spans="1:43" x14ac:dyDescent="0.25">
      <c r="A3713" s="28" t="s">
        <v>10019</v>
      </c>
      <c r="B3713" s="29">
        <v>1</v>
      </c>
      <c r="C3713" s="29" t="s">
        <v>11045</v>
      </c>
      <c r="D3713" s="30" t="s">
        <v>38</v>
      </c>
      <c r="E3713" s="31" t="s">
        <v>85</v>
      </c>
      <c r="F3713" s="31" t="s">
        <v>11046</v>
      </c>
      <c r="G3713" s="88" t="s">
        <v>11047</v>
      </c>
      <c r="H3713" s="29" t="s">
        <v>1063</v>
      </c>
      <c r="I3713" s="32" t="s">
        <v>43</v>
      </c>
      <c r="J3713" s="29" t="s">
        <v>8</v>
      </c>
      <c r="K3713" s="33" t="s">
        <v>385</v>
      </c>
      <c r="L3713" s="33" t="s">
        <v>397</v>
      </c>
      <c r="M3713" s="29" t="s">
        <v>387</v>
      </c>
      <c r="N3713" s="29">
        <v>0</v>
      </c>
      <c r="O3713" s="29" t="s">
        <v>47</v>
      </c>
      <c r="P3713" s="33">
        <v>125</v>
      </c>
      <c r="Q3713" s="33" t="s">
        <v>48</v>
      </c>
      <c r="R3713" s="80" t="s">
        <v>49</v>
      </c>
      <c r="S3713" s="81" t="s">
        <v>50</v>
      </c>
      <c r="T3713" s="81" t="s">
        <v>51</v>
      </c>
      <c r="U3713" s="82" t="s">
        <v>52</v>
      </c>
      <c r="V3713" s="83">
        <v>1.05</v>
      </c>
      <c r="W3713" s="89">
        <v>750.75000000000011</v>
      </c>
      <c r="X3713" s="85">
        <v>1</v>
      </c>
      <c r="Y3713" s="86">
        <v>0.87</v>
      </c>
      <c r="Z3713" s="82">
        <v>5</v>
      </c>
      <c r="AA3713" s="87">
        <v>0.17399999999999999</v>
      </c>
      <c r="AB3713" s="83">
        <v>0</v>
      </c>
      <c r="AC3713" s="89">
        <v>0</v>
      </c>
      <c r="AD3713" s="90">
        <v>43567</v>
      </c>
      <c r="AE3713" s="90">
        <v>43567</v>
      </c>
      <c r="AF3713" s="82">
        <v>0</v>
      </c>
      <c r="AG3713" s="84" t="s">
        <v>53</v>
      </c>
      <c r="AH3713" s="83">
        <v>0</v>
      </c>
      <c r="AI3713" s="89">
        <v>0</v>
      </c>
      <c r="AJ3713" s="89">
        <v>0</v>
      </c>
      <c r="AK3713" s="60" t="str">
        <f>+IF(Tabla1[[#This Row],[REQUEST_TY]]="SR MANTENIMIENTO CORRECTIVO", "EMERGENCIA", "OTROS")</f>
        <v>EMERGENCIA</v>
      </c>
      <c r="AL3713" s="6" t="str">
        <f>+_xlfn.IFS(Tabla1[[#This Row],[Veces obj]]&lt;=1,"0-1",Tabla1[[#This Row],[Veces obj]]&lt;=2,"1-2",Tabla1[[#This Row],[Veces obj]]&lt;=3,"2-3",TRUE,"&gt;3")</f>
        <v>0-1</v>
      </c>
      <c r="AM3713" s="60" t="str">
        <f>+_xlfn.IFS(MONTH(Tabla1[[#This Row],[MES]])&lt;=3,"Q1",MONTH(Tabla1[[#This Row],[MES]])&lt;=6,"Q2",MONTH(Tabla1[[#This Row],[MES]])&lt;=9,"Q3",TRUE,"Q4")</f>
        <v>Q2</v>
      </c>
      <c r="AN3713" s="15" t="str">
        <f>+IFERROR(VLOOKUP(Tabla1[[#This Row],[CUENTA]],CTAS[],2,0),"OTROS")</f>
        <v>OTROS</v>
      </c>
      <c r="AP3713" s="15" t="str">
        <f>+IFERROR(VLOOKUP(Tabla1[[#This Row],[EMPLEADO]],IS[],3,0),"OTROS")</f>
        <v>OTROS</v>
      </c>
      <c r="AQ3713" s="15" t="str">
        <f>+IFERROR(VLOOKUP(Tabla1[[#This Row],[EMPLEADO]],IS[[NÓMINA]:[INGENIERO]],2,0),"OTROS")</f>
        <v>OTROS</v>
      </c>
    </row>
    <row r="3714" spans="1:43" x14ac:dyDescent="0.25">
      <c r="A3714" s="28" t="s">
        <v>10019</v>
      </c>
      <c r="B3714" s="29">
        <v>1</v>
      </c>
      <c r="C3714" s="29" t="s">
        <v>11048</v>
      </c>
      <c r="D3714" s="30" t="s">
        <v>38</v>
      </c>
      <c r="E3714" s="31" t="s">
        <v>348</v>
      </c>
      <c r="F3714" s="31" t="s">
        <v>11049</v>
      </c>
      <c r="G3714" s="88" t="s">
        <v>10454</v>
      </c>
      <c r="H3714" s="29" t="s">
        <v>471</v>
      </c>
      <c r="I3714" s="32" t="s">
        <v>43</v>
      </c>
      <c r="J3714" s="29" t="s">
        <v>8</v>
      </c>
      <c r="K3714" s="33" t="s">
        <v>59</v>
      </c>
      <c r="L3714" s="33" t="s">
        <v>315</v>
      </c>
      <c r="M3714" s="29" t="s">
        <v>316</v>
      </c>
      <c r="N3714" s="29">
        <v>0</v>
      </c>
      <c r="O3714" s="29" t="s">
        <v>47</v>
      </c>
      <c r="P3714" s="33">
        <v>5</v>
      </c>
      <c r="Q3714" s="33" t="s">
        <v>207</v>
      </c>
      <c r="R3714" s="80" t="s">
        <v>223</v>
      </c>
      <c r="S3714" s="81" t="s">
        <v>139</v>
      </c>
      <c r="T3714" s="81" t="s">
        <v>51</v>
      </c>
      <c r="U3714" s="82" t="s">
        <v>879</v>
      </c>
      <c r="V3714" s="83">
        <v>0.6</v>
      </c>
      <c r="W3714" s="89">
        <v>943.80000000000007</v>
      </c>
      <c r="X3714" s="85">
        <v>1</v>
      </c>
      <c r="Y3714" s="86">
        <v>1.02</v>
      </c>
      <c r="Z3714" s="82">
        <v>4</v>
      </c>
      <c r="AA3714" s="87">
        <v>0.255</v>
      </c>
      <c r="AB3714" s="83">
        <v>0</v>
      </c>
      <c r="AC3714" s="89">
        <v>0</v>
      </c>
      <c r="AD3714" s="90">
        <v>43567</v>
      </c>
      <c r="AE3714" s="90">
        <v>43567</v>
      </c>
      <c r="AF3714" s="82">
        <v>0</v>
      </c>
      <c r="AG3714" s="84" t="s">
        <v>53</v>
      </c>
      <c r="AH3714" s="83">
        <v>0</v>
      </c>
      <c r="AI3714" s="89">
        <v>0</v>
      </c>
      <c r="AJ3714" s="89">
        <v>0</v>
      </c>
      <c r="AK3714" s="60" t="str">
        <f>+IF(Tabla1[[#This Row],[REQUEST_TY]]="SR MANTENIMIENTO CORRECTIVO", "EMERGENCIA", "OTROS")</f>
        <v>EMERGENCIA</v>
      </c>
      <c r="AL3714" s="6" t="str">
        <f>+_xlfn.IFS(Tabla1[[#This Row],[Veces obj]]&lt;=1,"0-1",Tabla1[[#This Row],[Veces obj]]&lt;=2,"1-2",Tabla1[[#This Row],[Veces obj]]&lt;=3,"2-3",TRUE,"&gt;3")</f>
        <v>0-1</v>
      </c>
      <c r="AM3714" s="60" t="str">
        <f>+_xlfn.IFS(MONTH(Tabla1[[#This Row],[MES]])&lt;=3,"Q1",MONTH(Tabla1[[#This Row],[MES]])&lt;=6,"Q2",MONTH(Tabla1[[#This Row],[MES]])&lt;=9,"Q3",TRUE,"Q4")</f>
        <v>Q2</v>
      </c>
      <c r="AN3714" s="15" t="str">
        <f>+IFERROR(VLOOKUP(Tabla1[[#This Row],[CUENTA]],CTAS[],2,0),"OTROS")</f>
        <v>OTROS</v>
      </c>
      <c r="AP3714" s="15" t="str">
        <f>+IFERROR(VLOOKUP(Tabla1[[#This Row],[EMPLEADO]],IS[],3,0),"OTROS")</f>
        <v>OTROS</v>
      </c>
      <c r="AQ3714" s="15" t="str">
        <f>+IFERROR(VLOOKUP(Tabla1[[#This Row],[EMPLEADO]],IS[[NÓMINA]:[INGENIERO]],2,0),"OTROS")</f>
        <v>OTROS</v>
      </c>
    </row>
    <row r="3715" spans="1:43" x14ac:dyDescent="0.25">
      <c r="A3715" s="28" t="s">
        <v>10019</v>
      </c>
      <c r="B3715" s="29">
        <v>1</v>
      </c>
      <c r="C3715" s="29" t="s">
        <v>11050</v>
      </c>
      <c r="D3715" s="30" t="s">
        <v>3370</v>
      </c>
      <c r="E3715" s="31" t="s">
        <v>7887</v>
      </c>
      <c r="F3715" s="31" t="s">
        <v>11051</v>
      </c>
      <c r="G3715" s="88" t="s">
        <v>11052</v>
      </c>
      <c r="H3715" s="29" t="s">
        <v>574</v>
      </c>
      <c r="I3715" s="32" t="s">
        <v>43</v>
      </c>
      <c r="J3715" s="29" t="s">
        <v>8</v>
      </c>
      <c r="K3715" s="33" t="s">
        <v>117</v>
      </c>
      <c r="L3715" s="33" t="s">
        <v>11053</v>
      </c>
      <c r="M3715" s="29" t="s">
        <v>1198</v>
      </c>
      <c r="N3715" s="29">
        <v>0</v>
      </c>
      <c r="O3715" s="29" t="s">
        <v>47</v>
      </c>
      <c r="P3715" s="33" t="s">
        <v>822</v>
      </c>
      <c r="Q3715" s="33" t="s">
        <v>48</v>
      </c>
      <c r="R3715" s="80" t="s">
        <v>317</v>
      </c>
      <c r="S3715" s="81" t="s">
        <v>318</v>
      </c>
      <c r="T3715" s="81" t="s">
        <v>51</v>
      </c>
      <c r="U3715" s="82" t="s">
        <v>353</v>
      </c>
      <c r="V3715" s="83">
        <v>1</v>
      </c>
      <c r="W3715" s="89">
        <v>2359.5000000000005</v>
      </c>
      <c r="X3715" s="85">
        <v>0</v>
      </c>
      <c r="Y3715" s="86">
        <v>4</v>
      </c>
      <c r="Z3715" s="82">
        <v>4</v>
      </c>
      <c r="AA3715" s="87">
        <v>1</v>
      </c>
      <c r="AB3715" s="83">
        <v>0</v>
      </c>
      <c r="AC3715" s="89">
        <v>0</v>
      </c>
      <c r="AD3715" s="90">
        <v>43566</v>
      </c>
      <c r="AE3715" s="90">
        <v>43567</v>
      </c>
      <c r="AF3715" s="82">
        <v>1</v>
      </c>
      <c r="AG3715" s="84" t="s">
        <v>53</v>
      </c>
      <c r="AH3715" s="83">
        <v>0</v>
      </c>
      <c r="AI3715" s="89">
        <v>0</v>
      </c>
      <c r="AJ3715" s="89">
        <v>0</v>
      </c>
      <c r="AK3715" s="60" t="str">
        <f>+IF(Tabla1[[#This Row],[REQUEST_TY]]="SR MANTENIMIENTO CORRECTIVO", "EMERGENCIA", "OTROS")</f>
        <v>OTROS</v>
      </c>
      <c r="AL3715" s="6" t="str">
        <f>+_xlfn.IFS(Tabla1[[#This Row],[Veces obj]]&lt;=1,"0-1",Tabla1[[#This Row],[Veces obj]]&lt;=2,"1-2",Tabla1[[#This Row],[Veces obj]]&lt;=3,"2-3",TRUE,"&gt;3")</f>
        <v>0-1</v>
      </c>
      <c r="AM3715" s="60" t="str">
        <f>+_xlfn.IFS(MONTH(Tabla1[[#This Row],[MES]])&lt;=3,"Q1",MONTH(Tabla1[[#This Row],[MES]])&lt;=6,"Q2",MONTH(Tabla1[[#This Row],[MES]])&lt;=9,"Q3",TRUE,"Q4")</f>
        <v>Q2</v>
      </c>
      <c r="AN3715" s="15" t="str">
        <f>+IFERROR(VLOOKUP(Tabla1[[#This Row],[CUENTA]],CTAS[],2,0),"OTROS")</f>
        <v>OTROS</v>
      </c>
      <c r="AP3715" s="15" t="str">
        <f>+IFERROR(VLOOKUP(Tabla1[[#This Row],[EMPLEADO]],IS[],3,0),"OTROS")</f>
        <v>OTROS</v>
      </c>
      <c r="AQ3715" s="15" t="str">
        <f>+IFERROR(VLOOKUP(Tabla1[[#This Row],[EMPLEADO]],IS[[NÓMINA]:[INGENIERO]],2,0),"OTROS")</f>
        <v>OTROS</v>
      </c>
    </row>
    <row r="3716" spans="1:43" x14ac:dyDescent="0.25">
      <c r="A3716" s="28" t="s">
        <v>10019</v>
      </c>
      <c r="B3716" s="29">
        <v>1</v>
      </c>
      <c r="C3716" s="29" t="s">
        <v>11054</v>
      </c>
      <c r="D3716" s="30" t="s">
        <v>38</v>
      </c>
      <c r="E3716" s="31" t="s">
        <v>160</v>
      </c>
      <c r="F3716" s="31" t="s">
        <v>11055</v>
      </c>
      <c r="G3716" s="88" t="s">
        <v>701</v>
      </c>
      <c r="H3716" s="29" t="s">
        <v>297</v>
      </c>
      <c r="I3716" s="32" t="s">
        <v>43</v>
      </c>
      <c r="J3716" s="29" t="s">
        <v>8</v>
      </c>
      <c r="K3716" s="33" t="s">
        <v>240</v>
      </c>
      <c r="L3716" s="33" t="s">
        <v>241</v>
      </c>
      <c r="M3716" s="29" t="s">
        <v>94</v>
      </c>
      <c r="N3716" s="29">
        <v>0</v>
      </c>
      <c r="O3716" s="29" t="s">
        <v>47</v>
      </c>
      <c r="P3716" s="33">
        <v>29</v>
      </c>
      <c r="Q3716" s="33" t="s">
        <v>62</v>
      </c>
      <c r="R3716" s="80" t="s">
        <v>49</v>
      </c>
      <c r="S3716" s="81" t="s">
        <v>50</v>
      </c>
      <c r="T3716" s="81" t="s">
        <v>51</v>
      </c>
      <c r="U3716" s="82" t="s">
        <v>154</v>
      </c>
      <c r="V3716" s="83">
        <v>0.6</v>
      </c>
      <c r="W3716" s="89">
        <v>429.00000000000006</v>
      </c>
      <c r="X3716" s="85">
        <v>1</v>
      </c>
      <c r="Y3716" s="86">
        <v>1.95</v>
      </c>
      <c r="Z3716" s="82">
        <v>5</v>
      </c>
      <c r="AA3716" s="87">
        <v>0.39</v>
      </c>
      <c r="AB3716" s="83">
        <v>0</v>
      </c>
      <c r="AC3716" s="89">
        <v>0</v>
      </c>
      <c r="AD3716" s="90">
        <v>43567</v>
      </c>
      <c r="AE3716" s="90">
        <v>43567</v>
      </c>
      <c r="AF3716" s="82">
        <v>0</v>
      </c>
      <c r="AG3716" s="84" t="s">
        <v>53</v>
      </c>
      <c r="AH3716" s="83">
        <v>0</v>
      </c>
      <c r="AI3716" s="89">
        <v>0</v>
      </c>
      <c r="AJ3716" s="89">
        <v>0</v>
      </c>
      <c r="AK3716" s="60" t="str">
        <f>+IF(Tabla1[[#This Row],[REQUEST_TY]]="SR MANTENIMIENTO CORRECTIVO", "EMERGENCIA", "OTROS")</f>
        <v>EMERGENCIA</v>
      </c>
      <c r="AL3716" s="6" t="str">
        <f>+_xlfn.IFS(Tabla1[[#This Row],[Veces obj]]&lt;=1,"0-1",Tabla1[[#This Row],[Veces obj]]&lt;=2,"1-2",Tabla1[[#This Row],[Veces obj]]&lt;=3,"2-3",TRUE,"&gt;3")</f>
        <v>0-1</v>
      </c>
      <c r="AM3716" s="60" t="str">
        <f>+_xlfn.IFS(MONTH(Tabla1[[#This Row],[MES]])&lt;=3,"Q1",MONTH(Tabla1[[#This Row],[MES]])&lt;=6,"Q2",MONTH(Tabla1[[#This Row],[MES]])&lt;=9,"Q3",TRUE,"Q4")</f>
        <v>Q2</v>
      </c>
      <c r="AN3716" s="15" t="str">
        <f>+IFERROR(VLOOKUP(Tabla1[[#This Row],[CUENTA]],CTAS[],2,0),"OTROS")</f>
        <v>OTROS</v>
      </c>
      <c r="AP3716" s="15" t="str">
        <f>+IFERROR(VLOOKUP(Tabla1[[#This Row],[EMPLEADO]],IS[],3,0),"OTROS")</f>
        <v>JUAREZ</v>
      </c>
      <c r="AQ3716" s="15" t="str">
        <f>+IFERROR(VLOOKUP(Tabla1[[#This Row],[EMPLEADO]],IS[[NÓMINA]:[INGENIERO]],2,0),"OTROS")</f>
        <v>ALFREDO TORRES</v>
      </c>
    </row>
    <row r="3717" spans="1:43" x14ac:dyDescent="0.25">
      <c r="A3717" s="28" t="s">
        <v>10019</v>
      </c>
      <c r="B3717" s="29">
        <v>1</v>
      </c>
      <c r="C3717" s="29" t="s">
        <v>11056</v>
      </c>
      <c r="D3717" s="30" t="s">
        <v>38</v>
      </c>
      <c r="E3717" s="31" t="s">
        <v>39</v>
      </c>
      <c r="F3717" s="31" t="s">
        <v>11057</v>
      </c>
      <c r="G3717" s="88" t="s">
        <v>11058</v>
      </c>
      <c r="H3717" s="29" t="s">
        <v>116</v>
      </c>
      <c r="I3717" s="32" t="s">
        <v>43</v>
      </c>
      <c r="J3717" s="29" t="s">
        <v>8</v>
      </c>
      <c r="K3717" s="33" t="s">
        <v>117</v>
      </c>
      <c r="L3717" s="33" t="s">
        <v>11059</v>
      </c>
      <c r="M3717" s="29" t="s">
        <v>165</v>
      </c>
      <c r="N3717" s="29">
        <v>0</v>
      </c>
      <c r="O3717" s="29" t="s">
        <v>47</v>
      </c>
      <c r="P3717" s="33">
        <v>590</v>
      </c>
      <c r="Q3717" s="33" t="s">
        <v>48</v>
      </c>
      <c r="R3717" s="80" t="s">
        <v>49</v>
      </c>
      <c r="S3717" s="81" t="s">
        <v>50</v>
      </c>
      <c r="T3717" s="81" t="s">
        <v>51</v>
      </c>
      <c r="U3717" s="82" t="s">
        <v>52</v>
      </c>
      <c r="V3717" s="83">
        <v>1.05</v>
      </c>
      <c r="W3717" s="89">
        <v>750.75000000000011</v>
      </c>
      <c r="X3717" s="85">
        <v>1</v>
      </c>
      <c r="Y3717" s="86">
        <v>0</v>
      </c>
      <c r="Z3717" s="82">
        <v>5</v>
      </c>
      <c r="AA3717" s="87">
        <v>0</v>
      </c>
      <c r="AB3717" s="83">
        <v>0</v>
      </c>
      <c r="AC3717" s="89">
        <v>0</v>
      </c>
      <c r="AD3717" s="90">
        <v>43567</v>
      </c>
      <c r="AE3717" s="90">
        <v>43567</v>
      </c>
      <c r="AF3717" s="82">
        <v>0</v>
      </c>
      <c r="AG3717" s="84" t="s">
        <v>53</v>
      </c>
      <c r="AH3717" s="83">
        <v>0</v>
      </c>
      <c r="AI3717" s="89">
        <v>0</v>
      </c>
      <c r="AJ3717" s="89">
        <v>0</v>
      </c>
      <c r="AK3717" s="60" t="str">
        <f>+IF(Tabla1[[#This Row],[REQUEST_TY]]="SR MANTENIMIENTO CORRECTIVO", "EMERGENCIA", "OTROS")</f>
        <v>EMERGENCIA</v>
      </c>
      <c r="AL3717" s="6" t="str">
        <f>+_xlfn.IFS(Tabla1[[#This Row],[Veces obj]]&lt;=1,"0-1",Tabla1[[#This Row],[Veces obj]]&lt;=2,"1-2",Tabla1[[#This Row],[Veces obj]]&lt;=3,"2-3",TRUE,"&gt;3")</f>
        <v>0-1</v>
      </c>
      <c r="AM3717" s="60" t="str">
        <f>+_xlfn.IFS(MONTH(Tabla1[[#This Row],[MES]])&lt;=3,"Q1",MONTH(Tabla1[[#This Row],[MES]])&lt;=6,"Q2",MONTH(Tabla1[[#This Row],[MES]])&lt;=9,"Q3",TRUE,"Q4")</f>
        <v>Q2</v>
      </c>
      <c r="AN3717" s="15" t="str">
        <f>+IFERROR(VLOOKUP(Tabla1[[#This Row],[CUENTA]],CTAS[],2,0),"OTROS")</f>
        <v>OTROS</v>
      </c>
      <c r="AP3717" s="15" t="str">
        <f>+IFERROR(VLOOKUP(Tabla1[[#This Row],[EMPLEADO]],IS[],3,0),"OTROS")</f>
        <v>CHIHUAHUA</v>
      </c>
      <c r="AQ3717" s="15" t="str">
        <f>+IFERROR(VLOOKUP(Tabla1[[#This Row],[EMPLEADO]],IS[[NÓMINA]:[INGENIERO]],2,0),"OTROS")</f>
        <v>FERNANDO CHAVIRA</v>
      </c>
    </row>
    <row r="3718" spans="1:43" x14ac:dyDescent="0.25">
      <c r="A3718" s="28" t="s">
        <v>10019</v>
      </c>
      <c r="B3718" s="29">
        <v>1</v>
      </c>
      <c r="C3718" s="29" t="s">
        <v>11060</v>
      </c>
      <c r="D3718" s="30" t="s">
        <v>38</v>
      </c>
      <c r="E3718" s="31" t="s">
        <v>1208</v>
      </c>
      <c r="F3718" s="31" t="s">
        <v>11061</v>
      </c>
      <c r="G3718" s="88" t="s">
        <v>7047</v>
      </c>
      <c r="H3718" s="29" t="s">
        <v>484</v>
      </c>
      <c r="I3718" s="32" t="s">
        <v>43</v>
      </c>
      <c r="J3718" s="29" t="s">
        <v>8</v>
      </c>
      <c r="K3718" s="33" t="s">
        <v>2300</v>
      </c>
      <c r="L3718" s="33" t="s">
        <v>2301</v>
      </c>
      <c r="M3718" s="29" t="s">
        <v>94</v>
      </c>
      <c r="N3718" s="29">
        <v>1</v>
      </c>
      <c r="O3718" s="29" t="s">
        <v>47</v>
      </c>
      <c r="P3718" s="33">
        <v>46</v>
      </c>
      <c r="Q3718" s="33" t="s">
        <v>82</v>
      </c>
      <c r="R3718" s="80" t="s">
        <v>153</v>
      </c>
      <c r="S3718" s="81" t="s">
        <v>50</v>
      </c>
      <c r="T3718" s="81" t="s">
        <v>51</v>
      </c>
      <c r="U3718" s="82" t="s">
        <v>120</v>
      </c>
      <c r="V3718" s="83">
        <v>0.8</v>
      </c>
      <c r="W3718" s="89">
        <v>0</v>
      </c>
      <c r="X3718" s="85">
        <v>1</v>
      </c>
      <c r="Y3718" s="86">
        <v>0.14000000000000001</v>
      </c>
      <c r="Z3718" s="82">
        <v>5</v>
      </c>
      <c r="AA3718" s="87">
        <v>2.8000000000000004E-2</v>
      </c>
      <c r="AB3718" s="83">
        <v>0</v>
      </c>
      <c r="AC3718" s="89">
        <v>0</v>
      </c>
      <c r="AD3718" s="90">
        <v>43567</v>
      </c>
      <c r="AE3718" s="90">
        <v>43567</v>
      </c>
      <c r="AF3718" s="82">
        <v>0</v>
      </c>
      <c r="AG3718" s="84" t="s">
        <v>53</v>
      </c>
      <c r="AH3718" s="83">
        <v>0</v>
      </c>
      <c r="AI3718" s="89">
        <v>0</v>
      </c>
      <c r="AJ3718" s="89">
        <v>0</v>
      </c>
      <c r="AK3718" s="60" t="str">
        <f>+IF(Tabla1[[#This Row],[REQUEST_TY]]="SR MANTENIMIENTO CORRECTIVO", "EMERGENCIA", "OTROS")</f>
        <v>EMERGENCIA</v>
      </c>
      <c r="AL3718" s="6" t="str">
        <f>+_xlfn.IFS(Tabla1[[#This Row],[Veces obj]]&lt;=1,"0-1",Tabla1[[#This Row],[Veces obj]]&lt;=2,"1-2",Tabla1[[#This Row],[Veces obj]]&lt;=3,"2-3",TRUE,"&gt;3")</f>
        <v>0-1</v>
      </c>
      <c r="AM3718" s="60" t="str">
        <f>+_xlfn.IFS(MONTH(Tabla1[[#This Row],[MES]])&lt;=3,"Q1",MONTH(Tabla1[[#This Row],[MES]])&lt;=6,"Q2",MONTH(Tabla1[[#This Row],[MES]])&lt;=9,"Q3",TRUE,"Q4")</f>
        <v>Q2</v>
      </c>
      <c r="AN3718" s="15" t="str">
        <f>+IFERROR(VLOOKUP(Tabla1[[#This Row],[CUENTA]],CTAS[],2,0),"OTROS")</f>
        <v>OTROS</v>
      </c>
      <c r="AP3718" s="15" t="str">
        <f>+IFERROR(VLOOKUP(Tabla1[[#This Row],[EMPLEADO]],IS[],3,0),"OTROS")</f>
        <v>OTROS</v>
      </c>
      <c r="AQ3718" s="15" t="str">
        <f>+IFERROR(VLOOKUP(Tabla1[[#This Row],[EMPLEADO]],IS[[NÓMINA]:[INGENIERO]],2,0),"OTROS")</f>
        <v>OTROS</v>
      </c>
    </row>
    <row r="3719" spans="1:43" x14ac:dyDescent="0.25">
      <c r="A3719" s="28" t="s">
        <v>10019</v>
      </c>
      <c r="B3719" s="29">
        <v>1</v>
      </c>
      <c r="C3719" s="29" t="s">
        <v>11062</v>
      </c>
      <c r="D3719" s="30" t="s">
        <v>38</v>
      </c>
      <c r="E3719" s="31" t="s">
        <v>133</v>
      </c>
      <c r="F3719" s="31" t="s">
        <v>11063</v>
      </c>
      <c r="G3719" s="88" t="s">
        <v>11064</v>
      </c>
      <c r="H3719" s="29" t="s">
        <v>204</v>
      </c>
      <c r="I3719" s="32" t="s">
        <v>43</v>
      </c>
      <c r="J3719" s="29" t="s">
        <v>8</v>
      </c>
      <c r="K3719" s="33" t="s">
        <v>59</v>
      </c>
      <c r="L3719" s="33" t="s">
        <v>11065</v>
      </c>
      <c r="M3719" s="29" t="s">
        <v>761</v>
      </c>
      <c r="N3719" s="29">
        <v>0</v>
      </c>
      <c r="O3719" s="29" t="s">
        <v>47</v>
      </c>
      <c r="P3719" s="33">
        <v>344</v>
      </c>
      <c r="Q3719" s="33" t="s">
        <v>48</v>
      </c>
      <c r="R3719" s="80" t="s">
        <v>138</v>
      </c>
      <c r="S3719" s="81" t="s">
        <v>139</v>
      </c>
      <c r="T3719" s="81" t="s">
        <v>208</v>
      </c>
      <c r="U3719" s="82" t="s">
        <v>353</v>
      </c>
      <c r="V3719" s="83">
        <v>1.1499999999999999</v>
      </c>
      <c r="W3719" s="89">
        <v>1808.95</v>
      </c>
      <c r="X3719" s="85">
        <v>1</v>
      </c>
      <c r="Y3719" s="86">
        <v>1.75</v>
      </c>
      <c r="Z3719" s="82">
        <v>6</v>
      </c>
      <c r="AA3719" s="87">
        <v>0.29166666666666669</v>
      </c>
      <c r="AB3719" s="83">
        <v>0</v>
      </c>
      <c r="AC3719" s="89">
        <v>0</v>
      </c>
      <c r="AD3719" s="90">
        <v>43567</v>
      </c>
      <c r="AE3719" s="90">
        <v>43567</v>
      </c>
      <c r="AF3719" s="82">
        <v>0</v>
      </c>
      <c r="AG3719" s="84" t="s">
        <v>53</v>
      </c>
      <c r="AH3719" s="83">
        <v>0</v>
      </c>
      <c r="AI3719" s="89">
        <v>0</v>
      </c>
      <c r="AJ3719" s="89">
        <v>0</v>
      </c>
      <c r="AK3719" s="60" t="str">
        <f>+IF(Tabla1[[#This Row],[REQUEST_TY]]="SR MANTENIMIENTO CORRECTIVO", "EMERGENCIA", "OTROS")</f>
        <v>EMERGENCIA</v>
      </c>
      <c r="AL3719" s="6" t="str">
        <f>+_xlfn.IFS(Tabla1[[#This Row],[Veces obj]]&lt;=1,"0-1",Tabla1[[#This Row],[Veces obj]]&lt;=2,"1-2",Tabla1[[#This Row],[Veces obj]]&lt;=3,"2-3",TRUE,"&gt;3")</f>
        <v>0-1</v>
      </c>
      <c r="AM3719" s="60" t="str">
        <f>+_xlfn.IFS(MONTH(Tabla1[[#This Row],[MES]])&lt;=3,"Q1",MONTH(Tabla1[[#This Row],[MES]])&lt;=6,"Q2",MONTH(Tabla1[[#This Row],[MES]])&lt;=9,"Q3",TRUE,"Q4")</f>
        <v>Q2</v>
      </c>
      <c r="AN3719" s="15" t="str">
        <f>+IFERROR(VLOOKUP(Tabla1[[#This Row],[CUENTA]],CTAS[],2,0),"OTROS")</f>
        <v>OTROS</v>
      </c>
      <c r="AP3719" s="15" t="str">
        <f>+IFERROR(VLOOKUP(Tabla1[[#This Row],[EMPLEADO]],IS[],3,0),"OTROS")</f>
        <v>OTROS</v>
      </c>
      <c r="AQ3719" s="15" t="str">
        <f>+IFERROR(VLOOKUP(Tabla1[[#This Row],[EMPLEADO]],IS[[NÓMINA]:[INGENIERO]],2,0),"OTROS")</f>
        <v>OTROS</v>
      </c>
    </row>
    <row r="3720" spans="1:43" x14ac:dyDescent="0.25">
      <c r="A3720" s="28" t="s">
        <v>10019</v>
      </c>
      <c r="B3720" s="29">
        <v>1</v>
      </c>
      <c r="C3720" s="29" t="s">
        <v>11066</v>
      </c>
      <c r="D3720" s="30" t="s">
        <v>38</v>
      </c>
      <c r="E3720" s="31" t="s">
        <v>725</v>
      </c>
      <c r="F3720" s="31" t="s">
        <v>11067</v>
      </c>
      <c r="G3720" s="88" t="s">
        <v>8177</v>
      </c>
      <c r="H3720" s="29" t="s">
        <v>1130</v>
      </c>
      <c r="I3720" s="32" t="s">
        <v>43</v>
      </c>
      <c r="J3720" s="29" t="s">
        <v>8</v>
      </c>
      <c r="K3720" s="33" t="s">
        <v>59</v>
      </c>
      <c r="L3720" s="33" t="s">
        <v>8178</v>
      </c>
      <c r="M3720" s="29" t="s">
        <v>1132</v>
      </c>
      <c r="N3720" s="29">
        <v>0</v>
      </c>
      <c r="O3720" s="29" t="s">
        <v>47</v>
      </c>
      <c r="P3720" s="33">
        <v>34</v>
      </c>
      <c r="Q3720" s="33" t="s">
        <v>82</v>
      </c>
      <c r="R3720" s="80" t="s">
        <v>223</v>
      </c>
      <c r="S3720" s="81" t="s">
        <v>139</v>
      </c>
      <c r="T3720" s="81" t="s">
        <v>208</v>
      </c>
      <c r="U3720" s="82" t="s">
        <v>140</v>
      </c>
      <c r="V3720" s="83">
        <v>1.1000000000000001</v>
      </c>
      <c r="W3720" s="89">
        <v>1730.3000000000004</v>
      </c>
      <c r="X3720" s="85">
        <v>1</v>
      </c>
      <c r="Y3720" s="86">
        <v>2.9</v>
      </c>
      <c r="Z3720" s="82">
        <v>6</v>
      </c>
      <c r="AA3720" s="87">
        <v>0.48333333333333334</v>
      </c>
      <c r="AB3720" s="83">
        <v>0</v>
      </c>
      <c r="AC3720" s="89">
        <v>0</v>
      </c>
      <c r="AD3720" s="90">
        <v>43566</v>
      </c>
      <c r="AE3720" s="90">
        <v>43567</v>
      </c>
      <c r="AF3720" s="82">
        <v>1</v>
      </c>
      <c r="AG3720" s="84" t="s">
        <v>53</v>
      </c>
      <c r="AH3720" s="83">
        <v>0</v>
      </c>
      <c r="AI3720" s="89">
        <v>0</v>
      </c>
      <c r="AJ3720" s="89">
        <v>0</v>
      </c>
      <c r="AK3720" s="60" t="str">
        <f>+IF(Tabla1[[#This Row],[REQUEST_TY]]="SR MANTENIMIENTO CORRECTIVO", "EMERGENCIA", "OTROS")</f>
        <v>EMERGENCIA</v>
      </c>
      <c r="AL3720" s="6" t="str">
        <f>+_xlfn.IFS(Tabla1[[#This Row],[Veces obj]]&lt;=1,"0-1",Tabla1[[#This Row],[Veces obj]]&lt;=2,"1-2",Tabla1[[#This Row],[Veces obj]]&lt;=3,"2-3",TRUE,"&gt;3")</f>
        <v>0-1</v>
      </c>
      <c r="AM3720" s="60" t="str">
        <f>+_xlfn.IFS(MONTH(Tabla1[[#This Row],[MES]])&lt;=3,"Q1",MONTH(Tabla1[[#This Row],[MES]])&lt;=6,"Q2",MONTH(Tabla1[[#This Row],[MES]])&lt;=9,"Q3",TRUE,"Q4")</f>
        <v>Q2</v>
      </c>
      <c r="AN3720" s="15" t="str">
        <f>+IFERROR(VLOOKUP(Tabla1[[#This Row],[CUENTA]],CTAS[],2,0),"OTROS")</f>
        <v>OTROS</v>
      </c>
      <c r="AP3720" s="15" t="str">
        <f>+IFERROR(VLOOKUP(Tabla1[[#This Row],[EMPLEADO]],IS[],3,0),"OTROS")</f>
        <v>OTROS</v>
      </c>
      <c r="AQ3720" s="15" t="str">
        <f>+IFERROR(VLOOKUP(Tabla1[[#This Row],[EMPLEADO]],IS[[NÓMINA]:[INGENIERO]],2,0),"OTROS")</f>
        <v>OTROS</v>
      </c>
    </row>
    <row r="3721" spans="1:43" x14ac:dyDescent="0.25">
      <c r="A3721" s="28" t="s">
        <v>10019</v>
      </c>
      <c r="B3721" s="29">
        <v>1</v>
      </c>
      <c r="C3721" s="29" t="s">
        <v>11068</v>
      </c>
      <c r="D3721" s="30" t="s">
        <v>38</v>
      </c>
      <c r="E3721" s="31" t="s">
        <v>85</v>
      </c>
      <c r="F3721" s="31" t="s">
        <v>11069</v>
      </c>
      <c r="G3721" s="88" t="s">
        <v>5477</v>
      </c>
      <c r="H3721" s="29" t="s">
        <v>784</v>
      </c>
      <c r="I3721" s="32" t="s">
        <v>43</v>
      </c>
      <c r="J3721" s="29" t="s">
        <v>8</v>
      </c>
      <c r="K3721" s="33" t="s">
        <v>370</v>
      </c>
      <c r="L3721" s="33" t="s">
        <v>5478</v>
      </c>
      <c r="M3721" s="29" t="s">
        <v>787</v>
      </c>
      <c r="N3721" s="29">
        <v>0</v>
      </c>
      <c r="O3721" s="29" t="s">
        <v>47</v>
      </c>
      <c r="P3721" s="33">
        <v>54</v>
      </c>
      <c r="Q3721" s="33" t="s">
        <v>82</v>
      </c>
      <c r="R3721" s="80" t="s">
        <v>49</v>
      </c>
      <c r="S3721" s="81" t="s">
        <v>50</v>
      </c>
      <c r="T3721" s="81" t="s">
        <v>51</v>
      </c>
      <c r="U3721" s="82" t="s">
        <v>120</v>
      </c>
      <c r="V3721" s="83">
        <v>0.8</v>
      </c>
      <c r="W3721" s="89">
        <v>572.00000000000011</v>
      </c>
      <c r="X3721" s="85">
        <v>1</v>
      </c>
      <c r="Y3721" s="86">
        <v>6.47</v>
      </c>
      <c r="Z3721" s="82">
        <v>5</v>
      </c>
      <c r="AA3721" s="87">
        <v>1.294</v>
      </c>
      <c r="AB3721" s="83">
        <v>7.350000000000001E-2</v>
      </c>
      <c r="AC3721" s="89">
        <v>-52.552500000000016</v>
      </c>
      <c r="AD3721" s="90">
        <v>43567</v>
      </c>
      <c r="AE3721" s="90">
        <v>43567</v>
      </c>
      <c r="AF3721" s="82">
        <v>0</v>
      </c>
      <c r="AG3721" s="84" t="s">
        <v>53</v>
      </c>
      <c r="AH3721" s="83">
        <v>0</v>
      </c>
      <c r="AI3721" s="89">
        <v>0</v>
      </c>
      <c r="AJ3721" s="89">
        <v>0</v>
      </c>
      <c r="AK3721" s="60" t="str">
        <f>+IF(Tabla1[[#This Row],[REQUEST_TY]]="SR MANTENIMIENTO CORRECTIVO", "EMERGENCIA", "OTROS")</f>
        <v>EMERGENCIA</v>
      </c>
      <c r="AL3721" s="6" t="str">
        <f>+_xlfn.IFS(Tabla1[[#This Row],[Veces obj]]&lt;=1,"0-1",Tabla1[[#This Row],[Veces obj]]&lt;=2,"1-2",Tabla1[[#This Row],[Veces obj]]&lt;=3,"2-3",TRUE,"&gt;3")</f>
        <v>1-2</v>
      </c>
      <c r="AM3721" s="60" t="str">
        <f>+_xlfn.IFS(MONTH(Tabla1[[#This Row],[MES]])&lt;=3,"Q1",MONTH(Tabla1[[#This Row],[MES]])&lt;=6,"Q2",MONTH(Tabla1[[#This Row],[MES]])&lt;=9,"Q3",TRUE,"Q4")</f>
        <v>Q2</v>
      </c>
      <c r="AN3721" s="15" t="str">
        <f>+IFERROR(VLOOKUP(Tabla1[[#This Row],[CUENTA]],CTAS[],2,0),"OTROS")</f>
        <v>OTROS</v>
      </c>
      <c r="AP3721" s="15" t="str">
        <f>+IFERROR(VLOOKUP(Tabla1[[#This Row],[EMPLEADO]],IS[],3,0),"OTROS")</f>
        <v>OTROS</v>
      </c>
      <c r="AQ3721" s="15" t="str">
        <f>+IFERROR(VLOOKUP(Tabla1[[#This Row],[EMPLEADO]],IS[[NÓMINA]:[INGENIERO]],2,0),"OTROS")</f>
        <v>OTROS</v>
      </c>
    </row>
    <row r="3722" spans="1:43" x14ac:dyDescent="0.25">
      <c r="A3722" s="28" t="s">
        <v>10019</v>
      </c>
      <c r="B3722" s="29">
        <v>1</v>
      </c>
      <c r="C3722" s="29" t="s">
        <v>11070</v>
      </c>
      <c r="D3722" s="30" t="s">
        <v>38</v>
      </c>
      <c r="E3722" s="31" t="s">
        <v>76</v>
      </c>
      <c r="F3722" s="31" t="s">
        <v>11071</v>
      </c>
      <c r="G3722" s="88" t="s">
        <v>10160</v>
      </c>
      <c r="H3722" s="29" t="s">
        <v>1130</v>
      </c>
      <c r="I3722" s="32" t="s">
        <v>43</v>
      </c>
      <c r="J3722" s="29" t="s">
        <v>8</v>
      </c>
      <c r="K3722" s="33" t="s">
        <v>59</v>
      </c>
      <c r="L3722" s="33" t="s">
        <v>10161</v>
      </c>
      <c r="M3722" s="29" t="s">
        <v>2181</v>
      </c>
      <c r="N3722" s="29">
        <v>0</v>
      </c>
      <c r="O3722" s="29" t="s">
        <v>47</v>
      </c>
      <c r="P3722" s="33">
        <v>2</v>
      </c>
      <c r="Q3722" s="33" t="s">
        <v>388</v>
      </c>
      <c r="R3722" s="80" t="s">
        <v>63</v>
      </c>
      <c r="S3722" s="81" t="s">
        <v>64</v>
      </c>
      <c r="T3722" s="81" t="s">
        <v>51</v>
      </c>
      <c r="U3722" s="82" t="s">
        <v>389</v>
      </c>
      <c r="V3722" s="83">
        <v>0</v>
      </c>
      <c r="W3722" s="89">
        <v>0</v>
      </c>
      <c r="X3722" s="85">
        <v>1</v>
      </c>
      <c r="Y3722" s="86">
        <v>2.13</v>
      </c>
      <c r="Z3722" s="82">
        <v>5</v>
      </c>
      <c r="AA3722" s="87">
        <v>0.42599999999999999</v>
      </c>
      <c r="AB3722" s="83">
        <v>0</v>
      </c>
      <c r="AC3722" s="89">
        <v>0</v>
      </c>
      <c r="AD3722" s="90">
        <v>43567</v>
      </c>
      <c r="AE3722" s="90">
        <v>43567</v>
      </c>
      <c r="AF3722" s="82">
        <v>0</v>
      </c>
      <c r="AG3722" s="84" t="s">
        <v>53</v>
      </c>
      <c r="AH3722" s="83">
        <v>0</v>
      </c>
      <c r="AI3722" s="89">
        <v>0</v>
      </c>
      <c r="AJ3722" s="89">
        <v>0</v>
      </c>
      <c r="AK3722" s="60" t="str">
        <f>+IF(Tabla1[[#This Row],[REQUEST_TY]]="SR MANTENIMIENTO CORRECTIVO", "EMERGENCIA", "OTROS")</f>
        <v>EMERGENCIA</v>
      </c>
      <c r="AL3722" s="6" t="str">
        <f>+_xlfn.IFS(Tabla1[[#This Row],[Veces obj]]&lt;=1,"0-1",Tabla1[[#This Row],[Veces obj]]&lt;=2,"1-2",Tabla1[[#This Row],[Veces obj]]&lt;=3,"2-3",TRUE,"&gt;3")</f>
        <v>0-1</v>
      </c>
      <c r="AM3722" s="60" t="str">
        <f>+_xlfn.IFS(MONTH(Tabla1[[#This Row],[MES]])&lt;=3,"Q1",MONTH(Tabla1[[#This Row],[MES]])&lt;=6,"Q2",MONTH(Tabla1[[#This Row],[MES]])&lt;=9,"Q3",TRUE,"Q4")</f>
        <v>Q2</v>
      </c>
      <c r="AN3722" s="15" t="str">
        <f>+IFERROR(VLOOKUP(Tabla1[[#This Row],[CUENTA]],CTAS[],2,0),"OTROS")</f>
        <v>OTROS</v>
      </c>
      <c r="AP3722" s="15" t="str">
        <f>+IFERROR(VLOOKUP(Tabla1[[#This Row],[EMPLEADO]],IS[],3,0),"OTROS")</f>
        <v>OTROS</v>
      </c>
      <c r="AQ3722" s="15" t="str">
        <f>+IFERROR(VLOOKUP(Tabla1[[#This Row],[EMPLEADO]],IS[[NÓMINA]:[INGENIERO]],2,0),"OTROS")</f>
        <v>OTROS</v>
      </c>
    </row>
    <row r="3723" spans="1:43" x14ac:dyDescent="0.25">
      <c r="A3723" s="28" t="s">
        <v>10019</v>
      </c>
      <c r="B3723" s="29">
        <v>1</v>
      </c>
      <c r="C3723" s="29" t="s">
        <v>11072</v>
      </c>
      <c r="D3723" s="30" t="s">
        <v>38</v>
      </c>
      <c r="E3723" s="31" t="s">
        <v>182</v>
      </c>
      <c r="F3723" s="31" t="s">
        <v>11073</v>
      </c>
      <c r="G3723" s="88" t="s">
        <v>11074</v>
      </c>
      <c r="H3723" s="29" t="s">
        <v>646</v>
      </c>
      <c r="I3723" s="32" t="s">
        <v>43</v>
      </c>
      <c r="J3723" s="29" t="s">
        <v>8</v>
      </c>
      <c r="K3723" s="33" t="s">
        <v>151</v>
      </c>
      <c r="L3723" s="33" t="s">
        <v>11075</v>
      </c>
      <c r="M3723" s="29" t="s">
        <v>256</v>
      </c>
      <c r="N3723" s="29">
        <v>0</v>
      </c>
      <c r="O3723" s="29" t="s">
        <v>47</v>
      </c>
      <c r="P3723" s="33">
        <v>511</v>
      </c>
      <c r="Q3723" s="33" t="s">
        <v>48</v>
      </c>
      <c r="R3723" s="80" t="s">
        <v>153</v>
      </c>
      <c r="S3723" s="81" t="s">
        <v>50</v>
      </c>
      <c r="T3723" s="81" t="s">
        <v>51</v>
      </c>
      <c r="U3723" s="82" t="s">
        <v>52</v>
      </c>
      <c r="V3723" s="83">
        <v>1.05</v>
      </c>
      <c r="W3723" s="89">
        <v>750.75000000000011</v>
      </c>
      <c r="X3723" s="85">
        <v>1</v>
      </c>
      <c r="Y3723" s="86">
        <v>5.35</v>
      </c>
      <c r="Z3723" s="82">
        <v>5</v>
      </c>
      <c r="AA3723" s="87">
        <v>1.0699999999999998</v>
      </c>
      <c r="AB3723" s="83">
        <v>1.749999999999996E-2</v>
      </c>
      <c r="AC3723" s="89">
        <v>-12.512499999999973</v>
      </c>
      <c r="AD3723" s="90">
        <v>43567</v>
      </c>
      <c r="AE3723" s="90">
        <v>43567</v>
      </c>
      <c r="AF3723" s="82">
        <v>0</v>
      </c>
      <c r="AG3723" s="84" t="s">
        <v>53</v>
      </c>
      <c r="AH3723" s="83">
        <v>0</v>
      </c>
      <c r="AI3723" s="89">
        <v>0</v>
      </c>
      <c r="AJ3723" s="89">
        <v>0</v>
      </c>
      <c r="AK3723" s="60" t="str">
        <f>+IF(Tabla1[[#This Row],[REQUEST_TY]]="SR MANTENIMIENTO CORRECTIVO", "EMERGENCIA", "OTROS")</f>
        <v>EMERGENCIA</v>
      </c>
      <c r="AL3723" s="6" t="str">
        <f>+_xlfn.IFS(Tabla1[[#This Row],[Veces obj]]&lt;=1,"0-1",Tabla1[[#This Row],[Veces obj]]&lt;=2,"1-2",Tabla1[[#This Row],[Veces obj]]&lt;=3,"2-3",TRUE,"&gt;3")</f>
        <v>1-2</v>
      </c>
      <c r="AM3723" s="60" t="str">
        <f>+_xlfn.IFS(MONTH(Tabla1[[#This Row],[MES]])&lt;=3,"Q1",MONTH(Tabla1[[#This Row],[MES]])&lt;=6,"Q2",MONTH(Tabla1[[#This Row],[MES]])&lt;=9,"Q3",TRUE,"Q4")</f>
        <v>Q2</v>
      </c>
      <c r="AN3723" s="15" t="str">
        <f>+IFERROR(VLOOKUP(Tabla1[[#This Row],[CUENTA]],CTAS[],2,0),"OTROS")</f>
        <v>HONEYWELL</v>
      </c>
      <c r="AP3723" s="15" t="str">
        <f>+IFERROR(VLOOKUP(Tabla1[[#This Row],[EMPLEADO]],IS[],3,0),"OTROS")</f>
        <v>OTROS</v>
      </c>
      <c r="AQ3723" s="15" t="str">
        <f>+IFERROR(VLOOKUP(Tabla1[[#This Row],[EMPLEADO]],IS[[NÓMINA]:[INGENIERO]],2,0),"OTROS")</f>
        <v>OTROS</v>
      </c>
    </row>
    <row r="3724" spans="1:43" x14ac:dyDescent="0.25">
      <c r="A3724" s="28" t="s">
        <v>10019</v>
      </c>
      <c r="B3724" s="29">
        <v>1</v>
      </c>
      <c r="C3724" s="29" t="s">
        <v>11076</v>
      </c>
      <c r="D3724" s="30" t="s">
        <v>38</v>
      </c>
      <c r="E3724" s="31" t="s">
        <v>2380</v>
      </c>
      <c r="F3724" s="31" t="s">
        <v>11077</v>
      </c>
      <c r="G3724" s="88" t="s">
        <v>2382</v>
      </c>
      <c r="H3724" s="29" t="s">
        <v>592</v>
      </c>
      <c r="I3724" s="32" t="s">
        <v>43</v>
      </c>
      <c r="J3724" s="29" t="s">
        <v>8</v>
      </c>
      <c r="K3724" s="33" t="s">
        <v>438</v>
      </c>
      <c r="L3724" s="33" t="s">
        <v>2383</v>
      </c>
      <c r="M3724" s="29" t="s">
        <v>165</v>
      </c>
      <c r="N3724" s="29">
        <v>0</v>
      </c>
      <c r="O3724" s="29" t="s">
        <v>47</v>
      </c>
      <c r="P3724" s="33">
        <v>14</v>
      </c>
      <c r="Q3724" s="33" t="s">
        <v>194</v>
      </c>
      <c r="R3724" s="80" t="s">
        <v>223</v>
      </c>
      <c r="S3724" s="81" t="s">
        <v>139</v>
      </c>
      <c r="T3724" s="81" t="s">
        <v>51</v>
      </c>
      <c r="U3724" s="82" t="s">
        <v>224</v>
      </c>
      <c r="V3724" s="83">
        <v>0.8</v>
      </c>
      <c r="W3724" s="89">
        <v>1258.4000000000003</v>
      </c>
      <c r="X3724" s="85">
        <v>1</v>
      </c>
      <c r="Y3724" s="86">
        <v>0.43</v>
      </c>
      <c r="Z3724" s="82">
        <v>4</v>
      </c>
      <c r="AA3724" s="87">
        <v>0.1075</v>
      </c>
      <c r="AB3724" s="83">
        <v>0</v>
      </c>
      <c r="AC3724" s="89">
        <v>0</v>
      </c>
      <c r="AD3724" s="90">
        <v>43567</v>
      </c>
      <c r="AE3724" s="90">
        <v>43567</v>
      </c>
      <c r="AF3724" s="82">
        <v>0</v>
      </c>
      <c r="AG3724" s="84" t="s">
        <v>53</v>
      </c>
      <c r="AH3724" s="83">
        <v>0</v>
      </c>
      <c r="AI3724" s="89">
        <v>0</v>
      </c>
      <c r="AJ3724" s="89">
        <v>0</v>
      </c>
      <c r="AK3724" s="60" t="str">
        <f>+IF(Tabla1[[#This Row],[REQUEST_TY]]="SR MANTENIMIENTO CORRECTIVO", "EMERGENCIA", "OTROS")</f>
        <v>EMERGENCIA</v>
      </c>
      <c r="AL3724" s="6" t="str">
        <f>+_xlfn.IFS(Tabla1[[#This Row],[Veces obj]]&lt;=1,"0-1",Tabla1[[#This Row],[Veces obj]]&lt;=2,"1-2",Tabla1[[#This Row],[Veces obj]]&lt;=3,"2-3",TRUE,"&gt;3")</f>
        <v>0-1</v>
      </c>
      <c r="AM3724" s="60" t="str">
        <f>+_xlfn.IFS(MONTH(Tabla1[[#This Row],[MES]])&lt;=3,"Q1",MONTH(Tabla1[[#This Row],[MES]])&lt;=6,"Q2",MONTH(Tabla1[[#This Row],[MES]])&lt;=9,"Q3",TRUE,"Q4")</f>
        <v>Q2</v>
      </c>
      <c r="AN3724" s="15" t="str">
        <f>+IFERROR(VLOOKUP(Tabla1[[#This Row],[CUENTA]],CTAS[],2,0),"OTROS")</f>
        <v>OTROS</v>
      </c>
      <c r="AP3724" s="15" t="str">
        <f>+IFERROR(VLOOKUP(Tabla1[[#This Row],[EMPLEADO]],IS[],3,0),"OTROS")</f>
        <v>CHIHUAHUA</v>
      </c>
      <c r="AQ3724" s="15" t="str">
        <f>+IFERROR(VLOOKUP(Tabla1[[#This Row],[EMPLEADO]],IS[[NÓMINA]:[INGENIERO]],2,0),"OTROS")</f>
        <v>VICTOR MENDEZ</v>
      </c>
    </row>
    <row r="3725" spans="1:43" x14ac:dyDescent="0.25">
      <c r="A3725" s="28" t="s">
        <v>10019</v>
      </c>
      <c r="B3725" s="29">
        <v>1</v>
      </c>
      <c r="C3725" s="29" t="s">
        <v>11078</v>
      </c>
      <c r="D3725" s="30" t="s">
        <v>38</v>
      </c>
      <c r="E3725" s="31" t="s">
        <v>147</v>
      </c>
      <c r="F3725" s="31" t="s">
        <v>11079</v>
      </c>
      <c r="G3725" s="88" t="s">
        <v>3200</v>
      </c>
      <c r="H3725" s="29" t="s">
        <v>784</v>
      </c>
      <c r="I3725" s="32" t="s">
        <v>43</v>
      </c>
      <c r="J3725" s="29" t="s">
        <v>8</v>
      </c>
      <c r="K3725" s="33" t="s">
        <v>1541</v>
      </c>
      <c r="L3725" s="33" t="s">
        <v>1542</v>
      </c>
      <c r="M3725" s="29" t="s">
        <v>787</v>
      </c>
      <c r="N3725" s="29">
        <v>0</v>
      </c>
      <c r="O3725" s="29" t="s">
        <v>47</v>
      </c>
      <c r="P3725" s="33">
        <v>87</v>
      </c>
      <c r="Q3725" s="33" t="s">
        <v>48</v>
      </c>
      <c r="R3725" s="80" t="s">
        <v>153</v>
      </c>
      <c r="S3725" s="81" t="s">
        <v>50</v>
      </c>
      <c r="T3725" s="81" t="s">
        <v>51</v>
      </c>
      <c r="U3725" s="82" t="s">
        <v>52</v>
      </c>
      <c r="V3725" s="83">
        <v>1.05</v>
      </c>
      <c r="W3725" s="89">
        <v>750.75000000000011</v>
      </c>
      <c r="X3725" s="85">
        <v>1</v>
      </c>
      <c r="Y3725" s="86">
        <v>9.9</v>
      </c>
      <c r="Z3725" s="82">
        <v>5</v>
      </c>
      <c r="AA3725" s="87">
        <v>1.98</v>
      </c>
      <c r="AB3725" s="83">
        <v>0.245</v>
      </c>
      <c r="AC3725" s="89">
        <v>-175.17500000000001</v>
      </c>
      <c r="AD3725" s="90">
        <v>43567</v>
      </c>
      <c r="AE3725" s="90">
        <v>43567</v>
      </c>
      <c r="AF3725" s="82">
        <v>0</v>
      </c>
      <c r="AG3725" s="84" t="s">
        <v>53</v>
      </c>
      <c r="AH3725" s="83">
        <v>0</v>
      </c>
      <c r="AI3725" s="89">
        <v>0</v>
      </c>
      <c r="AJ3725" s="89">
        <v>0</v>
      </c>
      <c r="AK3725" s="60" t="str">
        <f>+IF(Tabla1[[#This Row],[REQUEST_TY]]="SR MANTENIMIENTO CORRECTIVO", "EMERGENCIA", "OTROS")</f>
        <v>EMERGENCIA</v>
      </c>
      <c r="AL3725" s="6" t="str">
        <f>+_xlfn.IFS(Tabla1[[#This Row],[Veces obj]]&lt;=1,"0-1",Tabla1[[#This Row],[Veces obj]]&lt;=2,"1-2",Tabla1[[#This Row],[Veces obj]]&lt;=3,"2-3",TRUE,"&gt;3")</f>
        <v>1-2</v>
      </c>
      <c r="AM3725" s="60" t="str">
        <f>+_xlfn.IFS(MONTH(Tabla1[[#This Row],[MES]])&lt;=3,"Q1",MONTH(Tabla1[[#This Row],[MES]])&lt;=6,"Q2",MONTH(Tabla1[[#This Row],[MES]])&lt;=9,"Q3",TRUE,"Q4")</f>
        <v>Q2</v>
      </c>
      <c r="AN3725" s="15" t="str">
        <f>+IFERROR(VLOOKUP(Tabla1[[#This Row],[CUENTA]],CTAS[],2,0),"OTROS")</f>
        <v>OTROS</v>
      </c>
      <c r="AP3725" s="15" t="str">
        <f>+IFERROR(VLOOKUP(Tabla1[[#This Row],[EMPLEADO]],IS[],3,0),"OTROS")</f>
        <v>OTROS</v>
      </c>
      <c r="AQ3725" s="15" t="str">
        <f>+IFERROR(VLOOKUP(Tabla1[[#This Row],[EMPLEADO]],IS[[NÓMINA]:[INGENIERO]],2,0),"OTROS")</f>
        <v>OTROS</v>
      </c>
    </row>
    <row r="3726" spans="1:43" x14ac:dyDescent="0.25">
      <c r="A3726" s="28" t="s">
        <v>10019</v>
      </c>
      <c r="B3726" s="29">
        <v>1</v>
      </c>
      <c r="C3726" s="29" t="s">
        <v>11080</v>
      </c>
      <c r="D3726" s="30" t="s">
        <v>38</v>
      </c>
      <c r="E3726" s="31" t="s">
        <v>332</v>
      </c>
      <c r="F3726" s="31" t="s">
        <v>11081</v>
      </c>
      <c r="G3726" s="88" t="s">
        <v>11082</v>
      </c>
      <c r="H3726" s="29" t="s">
        <v>915</v>
      </c>
      <c r="I3726" s="32" t="s">
        <v>43</v>
      </c>
      <c r="J3726" s="29" t="s">
        <v>8</v>
      </c>
      <c r="K3726" s="33" t="s">
        <v>117</v>
      </c>
      <c r="L3726" s="33" t="s">
        <v>11083</v>
      </c>
      <c r="M3726" s="29" t="s">
        <v>316</v>
      </c>
      <c r="N3726" s="29">
        <v>0</v>
      </c>
      <c r="O3726" s="29" t="s">
        <v>47</v>
      </c>
      <c r="P3726" s="33">
        <v>1520</v>
      </c>
      <c r="Q3726" s="33" t="s">
        <v>48</v>
      </c>
      <c r="R3726" s="80" t="s">
        <v>317</v>
      </c>
      <c r="S3726" s="81" t="s">
        <v>318</v>
      </c>
      <c r="T3726" s="81" t="s">
        <v>51</v>
      </c>
      <c r="U3726" s="82" t="s">
        <v>353</v>
      </c>
      <c r="V3726" s="83">
        <v>1.1499999999999999</v>
      </c>
      <c r="W3726" s="89">
        <v>1808.95</v>
      </c>
      <c r="X3726" s="85">
        <v>1</v>
      </c>
      <c r="Y3726" s="86">
        <v>2.85</v>
      </c>
      <c r="Z3726" s="82">
        <v>4</v>
      </c>
      <c r="AA3726" s="87">
        <v>0.71250000000000002</v>
      </c>
      <c r="AB3726" s="83">
        <v>0</v>
      </c>
      <c r="AC3726" s="89">
        <v>0</v>
      </c>
      <c r="AD3726" s="90">
        <v>43567</v>
      </c>
      <c r="AE3726" s="90">
        <v>43567</v>
      </c>
      <c r="AF3726" s="82">
        <v>0</v>
      </c>
      <c r="AG3726" s="84" t="s">
        <v>53</v>
      </c>
      <c r="AH3726" s="83">
        <v>0</v>
      </c>
      <c r="AI3726" s="89">
        <v>0</v>
      </c>
      <c r="AJ3726" s="89">
        <v>0</v>
      </c>
      <c r="AK3726" s="60" t="str">
        <f>+IF(Tabla1[[#This Row],[REQUEST_TY]]="SR MANTENIMIENTO CORRECTIVO", "EMERGENCIA", "OTROS")</f>
        <v>EMERGENCIA</v>
      </c>
      <c r="AL3726" s="6" t="str">
        <f>+_xlfn.IFS(Tabla1[[#This Row],[Veces obj]]&lt;=1,"0-1",Tabla1[[#This Row],[Veces obj]]&lt;=2,"1-2",Tabla1[[#This Row],[Veces obj]]&lt;=3,"2-3",TRUE,"&gt;3")</f>
        <v>0-1</v>
      </c>
      <c r="AM3726" s="60" t="str">
        <f>+_xlfn.IFS(MONTH(Tabla1[[#This Row],[MES]])&lt;=3,"Q1",MONTH(Tabla1[[#This Row],[MES]])&lt;=6,"Q2",MONTH(Tabla1[[#This Row],[MES]])&lt;=9,"Q3",TRUE,"Q4")</f>
        <v>Q2</v>
      </c>
      <c r="AN3726" s="15" t="str">
        <f>+IFERROR(VLOOKUP(Tabla1[[#This Row],[CUENTA]],CTAS[],2,0),"OTROS")</f>
        <v>OTROS</v>
      </c>
      <c r="AP3726" s="15" t="str">
        <f>+IFERROR(VLOOKUP(Tabla1[[#This Row],[EMPLEADO]],IS[],3,0),"OTROS")</f>
        <v>OTROS</v>
      </c>
      <c r="AQ3726" s="15" t="str">
        <f>+IFERROR(VLOOKUP(Tabla1[[#This Row],[EMPLEADO]],IS[[NÓMINA]:[INGENIERO]],2,0),"OTROS")</f>
        <v>OTROS</v>
      </c>
    </row>
    <row r="3727" spans="1:43" x14ac:dyDescent="0.25">
      <c r="A3727" s="28" t="s">
        <v>10019</v>
      </c>
      <c r="B3727" s="29">
        <v>1</v>
      </c>
      <c r="C3727" s="29" t="s">
        <v>11084</v>
      </c>
      <c r="D3727" s="30" t="s">
        <v>38</v>
      </c>
      <c r="E3727" s="31" t="s">
        <v>430</v>
      </c>
      <c r="F3727" s="31" t="s">
        <v>11085</v>
      </c>
      <c r="G3727" s="88" t="s">
        <v>8123</v>
      </c>
      <c r="H3727" s="29" t="s">
        <v>740</v>
      </c>
      <c r="I3727" s="32" t="s">
        <v>43</v>
      </c>
      <c r="J3727" s="29" t="s">
        <v>8</v>
      </c>
      <c r="K3727" s="33" t="s">
        <v>1480</v>
      </c>
      <c r="L3727" s="33" t="s">
        <v>1481</v>
      </c>
      <c r="M3727" s="29" t="s">
        <v>1482</v>
      </c>
      <c r="N3727" s="29">
        <v>0</v>
      </c>
      <c r="O3727" s="29" t="s">
        <v>47</v>
      </c>
      <c r="P3727" s="33">
        <v>24</v>
      </c>
      <c r="Q3727" s="33" t="s">
        <v>62</v>
      </c>
      <c r="R3727" s="80" t="s">
        <v>63</v>
      </c>
      <c r="S3727" s="81" t="s">
        <v>64</v>
      </c>
      <c r="T3727" s="81" t="s">
        <v>51</v>
      </c>
      <c r="U3727" s="82" t="s">
        <v>65</v>
      </c>
      <c r="V3727" s="83">
        <v>0.8</v>
      </c>
      <c r="W3727" s="89">
        <v>1092</v>
      </c>
      <c r="X3727" s="85">
        <v>1</v>
      </c>
      <c r="Y3727" s="86">
        <v>4.0199999999999996</v>
      </c>
      <c r="Z3727" s="82">
        <v>5</v>
      </c>
      <c r="AA3727" s="87">
        <v>0.80399999999999994</v>
      </c>
      <c r="AB3727" s="83">
        <v>0</v>
      </c>
      <c r="AC3727" s="89">
        <v>0</v>
      </c>
      <c r="AD3727" s="90">
        <v>43567</v>
      </c>
      <c r="AE3727" s="90">
        <v>43567</v>
      </c>
      <c r="AF3727" s="82">
        <v>0</v>
      </c>
      <c r="AG3727" s="84" t="s">
        <v>53</v>
      </c>
      <c r="AH3727" s="83">
        <v>0</v>
      </c>
      <c r="AI3727" s="89">
        <v>0</v>
      </c>
      <c r="AJ3727" s="89">
        <v>0</v>
      </c>
      <c r="AK3727" s="60" t="str">
        <f>+IF(Tabla1[[#This Row],[REQUEST_TY]]="SR MANTENIMIENTO CORRECTIVO", "EMERGENCIA", "OTROS")</f>
        <v>EMERGENCIA</v>
      </c>
      <c r="AL3727" s="6" t="str">
        <f>+_xlfn.IFS(Tabla1[[#This Row],[Veces obj]]&lt;=1,"0-1",Tabla1[[#This Row],[Veces obj]]&lt;=2,"1-2",Tabla1[[#This Row],[Veces obj]]&lt;=3,"2-3",TRUE,"&gt;3")</f>
        <v>0-1</v>
      </c>
      <c r="AM3727" s="60" t="str">
        <f>+_xlfn.IFS(MONTH(Tabla1[[#This Row],[MES]])&lt;=3,"Q1",MONTH(Tabla1[[#This Row],[MES]])&lt;=6,"Q2",MONTH(Tabla1[[#This Row],[MES]])&lt;=9,"Q3",TRUE,"Q4")</f>
        <v>Q2</v>
      </c>
      <c r="AN3727" s="15" t="str">
        <f>+IFERROR(VLOOKUP(Tabla1[[#This Row],[CUENTA]],CTAS[],2,0),"OTROS")</f>
        <v>OTROS</v>
      </c>
      <c r="AP3727" s="15" t="str">
        <f>+IFERROR(VLOOKUP(Tabla1[[#This Row],[EMPLEADO]],IS[],3,0),"OTROS")</f>
        <v>OTROS</v>
      </c>
      <c r="AQ3727" s="15" t="str">
        <f>+IFERROR(VLOOKUP(Tabla1[[#This Row],[EMPLEADO]],IS[[NÓMINA]:[INGENIERO]],2,0),"OTROS")</f>
        <v>OTROS</v>
      </c>
    </row>
    <row r="3728" spans="1:43" x14ac:dyDescent="0.25">
      <c r="A3728" s="28" t="s">
        <v>10019</v>
      </c>
      <c r="B3728" s="29">
        <v>1</v>
      </c>
      <c r="C3728" s="29" t="s">
        <v>11086</v>
      </c>
      <c r="D3728" s="30" t="s">
        <v>38</v>
      </c>
      <c r="E3728" s="31" t="s">
        <v>1208</v>
      </c>
      <c r="F3728" s="31" t="s">
        <v>11087</v>
      </c>
      <c r="G3728" s="88" t="s">
        <v>11088</v>
      </c>
      <c r="H3728" s="29" t="s">
        <v>1052</v>
      </c>
      <c r="I3728" s="32" t="s">
        <v>43</v>
      </c>
      <c r="J3728" s="29" t="s">
        <v>8</v>
      </c>
      <c r="K3728" s="33" t="s">
        <v>11089</v>
      </c>
      <c r="L3728" s="33" t="s">
        <v>11090</v>
      </c>
      <c r="M3728" s="29" t="s">
        <v>540</v>
      </c>
      <c r="N3728" s="29">
        <v>0</v>
      </c>
      <c r="O3728" s="29" t="s">
        <v>47</v>
      </c>
      <c r="P3728" s="33">
        <v>2688</v>
      </c>
      <c r="Q3728" s="33" t="s">
        <v>48</v>
      </c>
      <c r="R3728" s="80" t="s">
        <v>153</v>
      </c>
      <c r="S3728" s="81" t="s">
        <v>50</v>
      </c>
      <c r="T3728" s="81" t="s">
        <v>51</v>
      </c>
      <c r="U3728" s="82" t="s">
        <v>52</v>
      </c>
      <c r="V3728" s="83">
        <v>1.05</v>
      </c>
      <c r="W3728" s="89">
        <v>750.75000000000011</v>
      </c>
      <c r="X3728" s="85">
        <v>1</v>
      </c>
      <c r="Y3728" s="86">
        <v>4.38</v>
      </c>
      <c r="Z3728" s="82">
        <v>5</v>
      </c>
      <c r="AA3728" s="87">
        <v>0.876</v>
      </c>
      <c r="AB3728" s="83">
        <v>0</v>
      </c>
      <c r="AC3728" s="89">
        <v>0</v>
      </c>
      <c r="AD3728" s="90">
        <v>43566</v>
      </c>
      <c r="AE3728" s="90">
        <v>43567</v>
      </c>
      <c r="AF3728" s="82">
        <v>1</v>
      </c>
      <c r="AG3728" s="84" t="s">
        <v>53</v>
      </c>
      <c r="AH3728" s="83">
        <v>0</v>
      </c>
      <c r="AI3728" s="89">
        <v>0</v>
      </c>
      <c r="AJ3728" s="89">
        <v>0</v>
      </c>
      <c r="AK3728" s="60" t="str">
        <f>+IF(Tabla1[[#This Row],[REQUEST_TY]]="SR MANTENIMIENTO CORRECTIVO", "EMERGENCIA", "OTROS")</f>
        <v>EMERGENCIA</v>
      </c>
      <c r="AL3728" s="6" t="str">
        <f>+_xlfn.IFS(Tabla1[[#This Row],[Veces obj]]&lt;=1,"0-1",Tabla1[[#This Row],[Veces obj]]&lt;=2,"1-2",Tabla1[[#This Row],[Veces obj]]&lt;=3,"2-3",TRUE,"&gt;3")</f>
        <v>0-1</v>
      </c>
      <c r="AM3728" s="60" t="str">
        <f>+_xlfn.IFS(MONTH(Tabla1[[#This Row],[MES]])&lt;=3,"Q1",MONTH(Tabla1[[#This Row],[MES]])&lt;=6,"Q2",MONTH(Tabla1[[#This Row],[MES]])&lt;=9,"Q3",TRUE,"Q4")</f>
        <v>Q2</v>
      </c>
      <c r="AN3728" s="15" t="str">
        <f>+IFERROR(VLOOKUP(Tabla1[[#This Row],[CUENTA]],CTAS[],2,0),"OTROS")</f>
        <v>OTROS</v>
      </c>
      <c r="AP3728" s="15" t="str">
        <f>+IFERROR(VLOOKUP(Tabla1[[#This Row],[EMPLEADO]],IS[],3,0),"OTROS")</f>
        <v>OTROS</v>
      </c>
      <c r="AQ3728" s="15" t="str">
        <f>+IFERROR(VLOOKUP(Tabla1[[#This Row],[EMPLEADO]],IS[[NÓMINA]:[INGENIERO]],2,0),"OTROS")</f>
        <v>OTROS</v>
      </c>
    </row>
    <row r="3729" spans="1:43" x14ac:dyDescent="0.25">
      <c r="A3729" s="28" t="s">
        <v>10019</v>
      </c>
      <c r="B3729" s="29">
        <v>1</v>
      </c>
      <c r="C3729" s="29" t="s">
        <v>11091</v>
      </c>
      <c r="D3729" s="30" t="s">
        <v>38</v>
      </c>
      <c r="E3729" s="31" t="s">
        <v>133</v>
      </c>
      <c r="F3729" s="31" t="s">
        <v>11092</v>
      </c>
      <c r="G3729" s="88" t="s">
        <v>2972</v>
      </c>
      <c r="H3729" s="29" t="s">
        <v>79</v>
      </c>
      <c r="I3729" s="32" t="s">
        <v>43</v>
      </c>
      <c r="J3729" s="29" t="s">
        <v>8</v>
      </c>
      <c r="K3729" s="33" t="s">
        <v>59</v>
      </c>
      <c r="L3729" s="33" t="s">
        <v>1941</v>
      </c>
      <c r="M3729" s="29" t="s">
        <v>530</v>
      </c>
      <c r="N3729" s="29">
        <v>0</v>
      </c>
      <c r="O3729" s="29" t="s">
        <v>47</v>
      </c>
      <c r="P3729" s="33">
        <v>42</v>
      </c>
      <c r="Q3729" s="33" t="s">
        <v>82</v>
      </c>
      <c r="R3729" s="80" t="s">
        <v>138</v>
      </c>
      <c r="S3729" s="81" t="s">
        <v>139</v>
      </c>
      <c r="T3729" s="81" t="s">
        <v>51</v>
      </c>
      <c r="U3729" s="82" t="s">
        <v>140</v>
      </c>
      <c r="V3729" s="83">
        <v>1.1000000000000001</v>
      </c>
      <c r="W3729" s="89">
        <v>1730.3000000000004</v>
      </c>
      <c r="X3729" s="85">
        <v>1</v>
      </c>
      <c r="Y3729" s="86">
        <v>4</v>
      </c>
      <c r="Z3729" s="82">
        <v>4</v>
      </c>
      <c r="AA3729" s="87">
        <v>1</v>
      </c>
      <c r="AB3729" s="83">
        <v>0</v>
      </c>
      <c r="AC3729" s="89">
        <v>0</v>
      </c>
      <c r="AD3729" s="90">
        <v>43567</v>
      </c>
      <c r="AE3729" s="90">
        <v>43567</v>
      </c>
      <c r="AF3729" s="82">
        <v>0</v>
      </c>
      <c r="AG3729" s="84" t="s">
        <v>53</v>
      </c>
      <c r="AH3729" s="83">
        <v>0</v>
      </c>
      <c r="AI3729" s="89">
        <v>0</v>
      </c>
      <c r="AJ3729" s="89">
        <v>0</v>
      </c>
      <c r="AK3729" s="60" t="str">
        <f>+IF(Tabla1[[#This Row],[REQUEST_TY]]="SR MANTENIMIENTO CORRECTIVO", "EMERGENCIA", "OTROS")</f>
        <v>EMERGENCIA</v>
      </c>
      <c r="AL3729" s="6" t="str">
        <f>+_xlfn.IFS(Tabla1[[#This Row],[Veces obj]]&lt;=1,"0-1",Tabla1[[#This Row],[Veces obj]]&lt;=2,"1-2",Tabla1[[#This Row],[Veces obj]]&lt;=3,"2-3",TRUE,"&gt;3")</f>
        <v>0-1</v>
      </c>
      <c r="AM3729" s="60" t="str">
        <f>+_xlfn.IFS(MONTH(Tabla1[[#This Row],[MES]])&lt;=3,"Q1",MONTH(Tabla1[[#This Row],[MES]])&lt;=6,"Q2",MONTH(Tabla1[[#This Row],[MES]])&lt;=9,"Q3",TRUE,"Q4")</f>
        <v>Q2</v>
      </c>
      <c r="AN3729" s="15" t="str">
        <f>+IFERROR(VLOOKUP(Tabla1[[#This Row],[CUENTA]],CTAS[],2,0),"OTROS")</f>
        <v>OTROS</v>
      </c>
      <c r="AP3729" s="15" t="str">
        <f>+IFERROR(VLOOKUP(Tabla1[[#This Row],[EMPLEADO]],IS[],3,0),"OTROS")</f>
        <v>OTROS</v>
      </c>
      <c r="AQ3729" s="15" t="str">
        <f>+IFERROR(VLOOKUP(Tabla1[[#This Row],[EMPLEADO]],IS[[NÓMINA]:[INGENIERO]],2,0),"OTROS")</f>
        <v>OTROS</v>
      </c>
    </row>
    <row r="3730" spans="1:43" x14ac:dyDescent="0.25">
      <c r="A3730" s="28" t="s">
        <v>10019</v>
      </c>
      <c r="B3730" s="29">
        <v>1</v>
      </c>
      <c r="C3730" s="29" t="s">
        <v>11093</v>
      </c>
      <c r="D3730" s="30" t="s">
        <v>38</v>
      </c>
      <c r="E3730" s="31" t="s">
        <v>725</v>
      </c>
      <c r="F3730" s="31" t="s">
        <v>11094</v>
      </c>
      <c r="G3730" s="88" t="s">
        <v>7553</v>
      </c>
      <c r="H3730" s="29" t="s">
        <v>471</v>
      </c>
      <c r="I3730" s="32" t="s">
        <v>43</v>
      </c>
      <c r="J3730" s="29" t="s">
        <v>8</v>
      </c>
      <c r="K3730" s="33" t="s">
        <v>59</v>
      </c>
      <c r="L3730" s="33" t="s">
        <v>7554</v>
      </c>
      <c r="M3730" s="29" t="s">
        <v>131</v>
      </c>
      <c r="N3730" s="29">
        <v>0</v>
      </c>
      <c r="O3730" s="29" t="s">
        <v>47</v>
      </c>
      <c r="P3730" s="33">
        <v>43</v>
      </c>
      <c r="Q3730" s="33" t="s">
        <v>82</v>
      </c>
      <c r="R3730" s="80" t="s">
        <v>223</v>
      </c>
      <c r="S3730" s="81" t="s">
        <v>139</v>
      </c>
      <c r="T3730" s="81" t="s">
        <v>51</v>
      </c>
      <c r="U3730" s="82" t="s">
        <v>140</v>
      </c>
      <c r="V3730" s="83">
        <v>1.1000000000000001</v>
      </c>
      <c r="W3730" s="89">
        <v>1730.3000000000004</v>
      </c>
      <c r="X3730" s="85">
        <v>1</v>
      </c>
      <c r="Y3730" s="86">
        <v>1.66</v>
      </c>
      <c r="Z3730" s="82">
        <v>4</v>
      </c>
      <c r="AA3730" s="87">
        <v>0.41499999999999998</v>
      </c>
      <c r="AB3730" s="83">
        <v>0</v>
      </c>
      <c r="AC3730" s="89">
        <v>0</v>
      </c>
      <c r="AD3730" s="90">
        <v>43567</v>
      </c>
      <c r="AE3730" s="90">
        <v>43567</v>
      </c>
      <c r="AF3730" s="82">
        <v>0</v>
      </c>
      <c r="AG3730" s="84" t="s">
        <v>53</v>
      </c>
      <c r="AH3730" s="83">
        <v>0</v>
      </c>
      <c r="AI3730" s="89">
        <v>0</v>
      </c>
      <c r="AJ3730" s="89">
        <v>0</v>
      </c>
      <c r="AK3730" s="60" t="str">
        <f>+IF(Tabla1[[#This Row],[REQUEST_TY]]="SR MANTENIMIENTO CORRECTIVO", "EMERGENCIA", "OTROS")</f>
        <v>EMERGENCIA</v>
      </c>
      <c r="AL3730" s="6" t="str">
        <f>+_xlfn.IFS(Tabla1[[#This Row],[Veces obj]]&lt;=1,"0-1",Tabla1[[#This Row],[Veces obj]]&lt;=2,"1-2",Tabla1[[#This Row],[Veces obj]]&lt;=3,"2-3",TRUE,"&gt;3")</f>
        <v>0-1</v>
      </c>
      <c r="AM3730" s="60" t="str">
        <f>+_xlfn.IFS(MONTH(Tabla1[[#This Row],[MES]])&lt;=3,"Q1",MONTH(Tabla1[[#This Row],[MES]])&lt;=6,"Q2",MONTH(Tabla1[[#This Row],[MES]])&lt;=9,"Q3",TRUE,"Q4")</f>
        <v>Q2</v>
      </c>
      <c r="AN3730" s="15" t="str">
        <f>+IFERROR(VLOOKUP(Tabla1[[#This Row],[CUENTA]],CTAS[],2,0),"OTROS")</f>
        <v>OTROS</v>
      </c>
      <c r="AP3730" s="15" t="str">
        <f>+IFERROR(VLOOKUP(Tabla1[[#This Row],[EMPLEADO]],IS[],3,0),"OTROS")</f>
        <v>OTROS</v>
      </c>
      <c r="AQ3730" s="15" t="str">
        <f>+IFERROR(VLOOKUP(Tabla1[[#This Row],[EMPLEADO]],IS[[NÓMINA]:[INGENIERO]],2,0),"OTROS")</f>
        <v>OTROS</v>
      </c>
    </row>
    <row r="3731" spans="1:43" x14ac:dyDescent="0.25">
      <c r="A3731" s="28" t="s">
        <v>10019</v>
      </c>
      <c r="B3731" s="29">
        <v>1</v>
      </c>
      <c r="C3731" s="29" t="s">
        <v>11095</v>
      </c>
      <c r="D3731" s="30" t="s">
        <v>38</v>
      </c>
      <c r="E3731" s="31" t="s">
        <v>507</v>
      </c>
      <c r="F3731" s="31" t="s">
        <v>11096</v>
      </c>
      <c r="G3731" s="88" t="s">
        <v>11097</v>
      </c>
      <c r="H3731" s="29" t="s">
        <v>297</v>
      </c>
      <c r="I3731" s="32" t="s">
        <v>43</v>
      </c>
      <c r="J3731" s="29" t="s">
        <v>8</v>
      </c>
      <c r="K3731" s="33" t="s">
        <v>2725</v>
      </c>
      <c r="L3731" s="33" t="s">
        <v>2726</v>
      </c>
      <c r="M3731" s="29" t="s">
        <v>94</v>
      </c>
      <c r="N3731" s="29">
        <v>0</v>
      </c>
      <c r="O3731" s="29" t="s">
        <v>47</v>
      </c>
      <c r="P3731" s="33">
        <v>391</v>
      </c>
      <c r="Q3731" s="33" t="s">
        <v>48</v>
      </c>
      <c r="R3731" s="80" t="s">
        <v>242</v>
      </c>
      <c r="S3731" s="81" t="s">
        <v>64</v>
      </c>
      <c r="T3731" s="81" t="s">
        <v>51</v>
      </c>
      <c r="U3731" s="82" t="s">
        <v>96</v>
      </c>
      <c r="V3731" s="83">
        <v>1.1000000000000001</v>
      </c>
      <c r="W3731" s="89">
        <v>1501.5000000000002</v>
      </c>
      <c r="X3731" s="85">
        <v>1</v>
      </c>
      <c r="Y3731" s="86">
        <v>0.96</v>
      </c>
      <c r="Z3731" s="82">
        <v>5</v>
      </c>
      <c r="AA3731" s="87">
        <v>0.192</v>
      </c>
      <c r="AB3731" s="83">
        <v>0</v>
      </c>
      <c r="AC3731" s="89">
        <v>0</v>
      </c>
      <c r="AD3731" s="90">
        <v>43567</v>
      </c>
      <c r="AE3731" s="90">
        <v>43567</v>
      </c>
      <c r="AF3731" s="82">
        <v>0</v>
      </c>
      <c r="AG3731" s="84" t="s">
        <v>53</v>
      </c>
      <c r="AH3731" s="83">
        <v>0</v>
      </c>
      <c r="AI3731" s="89">
        <v>0</v>
      </c>
      <c r="AJ3731" s="89">
        <v>0</v>
      </c>
      <c r="AK3731" s="60" t="str">
        <f>+IF(Tabla1[[#This Row],[REQUEST_TY]]="SR MANTENIMIENTO CORRECTIVO", "EMERGENCIA", "OTROS")</f>
        <v>EMERGENCIA</v>
      </c>
      <c r="AL3731" s="6" t="str">
        <f>+_xlfn.IFS(Tabla1[[#This Row],[Veces obj]]&lt;=1,"0-1",Tabla1[[#This Row],[Veces obj]]&lt;=2,"1-2",Tabla1[[#This Row],[Veces obj]]&lt;=3,"2-3",TRUE,"&gt;3")</f>
        <v>0-1</v>
      </c>
      <c r="AM3731" s="60" t="str">
        <f>+_xlfn.IFS(MONTH(Tabla1[[#This Row],[MES]])&lt;=3,"Q1",MONTH(Tabla1[[#This Row],[MES]])&lt;=6,"Q2",MONTH(Tabla1[[#This Row],[MES]])&lt;=9,"Q3",TRUE,"Q4")</f>
        <v>Q2</v>
      </c>
      <c r="AN3731" s="15" t="str">
        <f>+IFERROR(VLOOKUP(Tabla1[[#This Row],[CUENTA]],CTAS[],2,0),"OTROS")</f>
        <v>OTROS</v>
      </c>
      <c r="AP3731" s="15" t="str">
        <f>+IFERROR(VLOOKUP(Tabla1[[#This Row],[EMPLEADO]],IS[],3,0),"OTROS")</f>
        <v>JUAREZ</v>
      </c>
      <c r="AQ3731" s="15" t="str">
        <f>+IFERROR(VLOOKUP(Tabla1[[#This Row],[EMPLEADO]],IS[[NÓMINA]:[INGENIERO]],2,0),"OTROS")</f>
        <v>ALFREDO TORRES</v>
      </c>
    </row>
    <row r="3732" spans="1:43" x14ac:dyDescent="0.25">
      <c r="A3732" s="28" t="s">
        <v>10019</v>
      </c>
      <c r="B3732" s="29">
        <v>1</v>
      </c>
      <c r="C3732" s="29" t="s">
        <v>11098</v>
      </c>
      <c r="D3732" s="30" t="s">
        <v>38</v>
      </c>
      <c r="E3732" s="31" t="s">
        <v>464</v>
      </c>
      <c r="F3732" s="31" t="s">
        <v>11099</v>
      </c>
      <c r="G3732" s="88" t="s">
        <v>5912</v>
      </c>
      <c r="H3732" s="29" t="s">
        <v>150</v>
      </c>
      <c r="I3732" s="32" t="s">
        <v>43</v>
      </c>
      <c r="J3732" s="29" t="s">
        <v>8</v>
      </c>
      <c r="K3732" s="33" t="s">
        <v>151</v>
      </c>
      <c r="L3732" s="33" t="s">
        <v>1420</v>
      </c>
      <c r="M3732" s="29" t="s">
        <v>1421</v>
      </c>
      <c r="N3732" s="29">
        <v>0</v>
      </c>
      <c r="O3732" s="29" t="s">
        <v>47</v>
      </c>
      <c r="P3732" s="33">
        <v>56</v>
      </c>
      <c r="Q3732" s="33" t="s">
        <v>82</v>
      </c>
      <c r="R3732" s="80" t="s">
        <v>242</v>
      </c>
      <c r="S3732" s="81" t="s">
        <v>64</v>
      </c>
      <c r="T3732" s="81" t="s">
        <v>51</v>
      </c>
      <c r="U3732" s="82" t="s">
        <v>83</v>
      </c>
      <c r="V3732" s="83">
        <v>1.05</v>
      </c>
      <c r="W3732" s="89">
        <v>1433.25</v>
      </c>
      <c r="X3732" s="85">
        <v>1</v>
      </c>
      <c r="Y3732" s="86">
        <v>1.45</v>
      </c>
      <c r="Z3732" s="82">
        <v>5</v>
      </c>
      <c r="AA3732" s="87">
        <v>0.28999999999999998</v>
      </c>
      <c r="AB3732" s="83">
        <v>0</v>
      </c>
      <c r="AC3732" s="89">
        <v>0</v>
      </c>
      <c r="AD3732" s="90">
        <v>43567</v>
      </c>
      <c r="AE3732" s="90">
        <v>43567</v>
      </c>
      <c r="AF3732" s="82">
        <v>0</v>
      </c>
      <c r="AG3732" s="84" t="s">
        <v>53</v>
      </c>
      <c r="AH3732" s="83">
        <v>0</v>
      </c>
      <c r="AI3732" s="89">
        <v>0</v>
      </c>
      <c r="AJ3732" s="89">
        <v>0</v>
      </c>
      <c r="AK3732" s="60" t="str">
        <f>+IF(Tabla1[[#This Row],[REQUEST_TY]]="SR MANTENIMIENTO CORRECTIVO", "EMERGENCIA", "OTROS")</f>
        <v>EMERGENCIA</v>
      </c>
      <c r="AL3732" s="6" t="str">
        <f>+_xlfn.IFS(Tabla1[[#This Row],[Veces obj]]&lt;=1,"0-1",Tabla1[[#This Row],[Veces obj]]&lt;=2,"1-2",Tabla1[[#This Row],[Veces obj]]&lt;=3,"2-3",TRUE,"&gt;3")</f>
        <v>0-1</v>
      </c>
      <c r="AM3732" s="60" t="str">
        <f>+_xlfn.IFS(MONTH(Tabla1[[#This Row],[MES]])&lt;=3,"Q1",MONTH(Tabla1[[#This Row],[MES]])&lt;=6,"Q2",MONTH(Tabla1[[#This Row],[MES]])&lt;=9,"Q3",TRUE,"Q4")</f>
        <v>Q2</v>
      </c>
      <c r="AN3732" s="15" t="str">
        <f>+IFERROR(VLOOKUP(Tabla1[[#This Row],[CUENTA]],CTAS[],2,0),"OTROS")</f>
        <v>HONEYWELL</v>
      </c>
      <c r="AP3732" s="15" t="str">
        <f>+IFERROR(VLOOKUP(Tabla1[[#This Row],[EMPLEADO]],IS[],3,0),"OTROS")</f>
        <v>JUAREZ</v>
      </c>
      <c r="AQ3732" s="15" t="str">
        <f>+IFERROR(VLOOKUP(Tabla1[[#This Row],[EMPLEADO]],IS[[NÓMINA]:[INGENIERO]],2,0),"OTROS")</f>
        <v>CARLOS MONTOYA</v>
      </c>
    </row>
    <row r="3733" spans="1:43" x14ac:dyDescent="0.25">
      <c r="A3733" s="28" t="s">
        <v>10019</v>
      </c>
      <c r="B3733" s="29">
        <v>1</v>
      </c>
      <c r="C3733" s="29" t="s">
        <v>11100</v>
      </c>
      <c r="D3733" s="30" t="s">
        <v>3370</v>
      </c>
      <c r="E3733" s="31" t="s">
        <v>39</v>
      </c>
      <c r="F3733" s="31" t="s">
        <v>11101</v>
      </c>
      <c r="G3733" s="88" t="s">
        <v>11102</v>
      </c>
      <c r="H3733" s="29" t="s">
        <v>8581</v>
      </c>
      <c r="I3733" s="32" t="s">
        <v>43</v>
      </c>
      <c r="J3733" s="29" t="s">
        <v>8</v>
      </c>
      <c r="K3733" s="33" t="s">
        <v>151</v>
      </c>
      <c r="L3733" s="33" t="s">
        <v>11103</v>
      </c>
      <c r="M3733" s="29" t="s">
        <v>256</v>
      </c>
      <c r="N3733" s="29">
        <v>0</v>
      </c>
      <c r="O3733" s="29" t="s">
        <v>47</v>
      </c>
      <c r="P3733" s="33" t="s">
        <v>822</v>
      </c>
      <c r="Q3733" s="33" t="s">
        <v>48</v>
      </c>
      <c r="R3733" s="80" t="s">
        <v>49</v>
      </c>
      <c r="S3733" s="81" t="s">
        <v>50</v>
      </c>
      <c r="T3733" s="81" t="s">
        <v>51</v>
      </c>
      <c r="U3733" s="82" t="s">
        <v>52</v>
      </c>
      <c r="V3733" s="83">
        <v>1</v>
      </c>
      <c r="W3733" s="89">
        <v>1072.5000000000002</v>
      </c>
      <c r="X3733" s="85">
        <v>0</v>
      </c>
      <c r="Y3733" s="86">
        <v>5</v>
      </c>
      <c r="Z3733" s="82">
        <v>5</v>
      </c>
      <c r="AA3733" s="87">
        <v>1</v>
      </c>
      <c r="AB3733" s="83">
        <v>0</v>
      </c>
      <c r="AC3733" s="89">
        <v>0</v>
      </c>
      <c r="AD3733" s="90">
        <v>43565</v>
      </c>
      <c r="AE3733" s="90">
        <v>43567</v>
      </c>
      <c r="AF3733" s="82">
        <v>2</v>
      </c>
      <c r="AG3733" s="84" t="s">
        <v>1680</v>
      </c>
      <c r="AH3733" s="83">
        <v>0</v>
      </c>
      <c r="AI3733" s="89">
        <v>0</v>
      </c>
      <c r="AJ3733" s="89">
        <v>0</v>
      </c>
      <c r="AK3733" s="60" t="str">
        <f>+IF(Tabla1[[#This Row],[REQUEST_TY]]="SR MANTENIMIENTO CORRECTIVO", "EMERGENCIA", "OTROS")</f>
        <v>OTROS</v>
      </c>
      <c r="AL3733" s="6" t="str">
        <f>+_xlfn.IFS(Tabla1[[#This Row],[Veces obj]]&lt;=1,"0-1",Tabla1[[#This Row],[Veces obj]]&lt;=2,"1-2",Tabla1[[#This Row],[Veces obj]]&lt;=3,"2-3",TRUE,"&gt;3")</f>
        <v>0-1</v>
      </c>
      <c r="AM3733" s="60" t="str">
        <f>+_xlfn.IFS(MONTH(Tabla1[[#This Row],[MES]])&lt;=3,"Q1",MONTH(Tabla1[[#This Row],[MES]])&lt;=6,"Q2",MONTH(Tabla1[[#This Row],[MES]])&lt;=9,"Q3",TRUE,"Q4")</f>
        <v>Q2</v>
      </c>
      <c r="AN3733" s="15" t="str">
        <f>+IFERROR(VLOOKUP(Tabla1[[#This Row],[CUENTA]],CTAS[],2,0),"OTROS")</f>
        <v>HONEYWELL</v>
      </c>
      <c r="AP3733" s="15" t="str">
        <f>+IFERROR(VLOOKUP(Tabla1[[#This Row],[EMPLEADO]],IS[],3,0),"OTROS")</f>
        <v>OTROS</v>
      </c>
      <c r="AQ3733" s="15" t="str">
        <f>+IFERROR(VLOOKUP(Tabla1[[#This Row],[EMPLEADO]],IS[[NÓMINA]:[INGENIERO]],2,0),"OTROS")</f>
        <v>OTROS</v>
      </c>
    </row>
    <row r="3734" spans="1:43" x14ac:dyDescent="0.25">
      <c r="A3734" s="28" t="s">
        <v>10019</v>
      </c>
      <c r="B3734" s="29">
        <v>1</v>
      </c>
      <c r="C3734" s="29" t="s">
        <v>11104</v>
      </c>
      <c r="D3734" s="30" t="s">
        <v>38</v>
      </c>
      <c r="E3734" s="31" t="s">
        <v>113</v>
      </c>
      <c r="F3734" s="31" t="s">
        <v>10837</v>
      </c>
      <c r="G3734" s="88" t="s">
        <v>11105</v>
      </c>
      <c r="H3734" s="29" t="s">
        <v>124</v>
      </c>
      <c r="I3734" s="32" t="s">
        <v>43</v>
      </c>
      <c r="J3734" s="29" t="s">
        <v>8</v>
      </c>
      <c r="K3734" s="33" t="s">
        <v>125</v>
      </c>
      <c r="L3734" s="33" t="s">
        <v>11106</v>
      </c>
      <c r="M3734" s="29" t="s">
        <v>94</v>
      </c>
      <c r="N3734" s="29">
        <v>0</v>
      </c>
      <c r="O3734" s="29" t="s">
        <v>47</v>
      </c>
      <c r="P3734" s="33">
        <v>239</v>
      </c>
      <c r="Q3734" s="33" t="s">
        <v>48</v>
      </c>
      <c r="R3734" s="80" t="s">
        <v>49</v>
      </c>
      <c r="S3734" s="81" t="s">
        <v>50</v>
      </c>
      <c r="T3734" s="81" t="s">
        <v>51</v>
      </c>
      <c r="U3734" s="82" t="s">
        <v>52</v>
      </c>
      <c r="V3734" s="83">
        <v>1.05</v>
      </c>
      <c r="W3734" s="89">
        <v>750.75000000000011</v>
      </c>
      <c r="X3734" s="85">
        <v>1</v>
      </c>
      <c r="Y3734" s="86">
        <v>0</v>
      </c>
      <c r="Z3734" s="82">
        <v>5</v>
      </c>
      <c r="AA3734" s="87">
        <v>0</v>
      </c>
      <c r="AB3734" s="83">
        <v>0</v>
      </c>
      <c r="AC3734" s="89">
        <v>0</v>
      </c>
      <c r="AD3734" s="90">
        <v>43567</v>
      </c>
      <c r="AE3734" s="90">
        <v>43567</v>
      </c>
      <c r="AF3734" s="82">
        <v>0</v>
      </c>
      <c r="AG3734" s="84" t="s">
        <v>53</v>
      </c>
      <c r="AH3734" s="83">
        <v>0</v>
      </c>
      <c r="AI3734" s="89">
        <v>0</v>
      </c>
      <c r="AJ3734" s="89">
        <v>0</v>
      </c>
      <c r="AK3734" s="60" t="str">
        <f>+IF(Tabla1[[#This Row],[REQUEST_TY]]="SR MANTENIMIENTO CORRECTIVO", "EMERGENCIA", "OTROS")</f>
        <v>EMERGENCIA</v>
      </c>
      <c r="AL3734" s="6" t="str">
        <f>+_xlfn.IFS(Tabla1[[#This Row],[Veces obj]]&lt;=1,"0-1",Tabla1[[#This Row],[Veces obj]]&lt;=2,"1-2",Tabla1[[#This Row],[Veces obj]]&lt;=3,"2-3",TRUE,"&gt;3")</f>
        <v>0-1</v>
      </c>
      <c r="AM3734" s="60" t="str">
        <f>+_xlfn.IFS(MONTH(Tabla1[[#This Row],[MES]])&lt;=3,"Q1",MONTH(Tabla1[[#This Row],[MES]])&lt;=6,"Q2",MONTH(Tabla1[[#This Row],[MES]])&lt;=9,"Q3",TRUE,"Q4")</f>
        <v>Q2</v>
      </c>
      <c r="AN3734" s="15" t="str">
        <f>+IFERROR(VLOOKUP(Tabla1[[#This Row],[CUENTA]],CTAS[],2,0),"OTROS")</f>
        <v>OTROS</v>
      </c>
      <c r="AP3734" s="15" t="str">
        <f>+IFERROR(VLOOKUP(Tabla1[[#This Row],[EMPLEADO]],IS[],3,0),"OTROS")</f>
        <v>JUAREZ</v>
      </c>
      <c r="AQ3734" s="15" t="str">
        <f>+IFERROR(VLOOKUP(Tabla1[[#This Row],[EMPLEADO]],IS[[NÓMINA]:[INGENIERO]],2,0),"OTROS")</f>
        <v>MIGUEL COTA</v>
      </c>
    </row>
    <row r="3735" spans="1:43" x14ac:dyDescent="0.25">
      <c r="A3735" s="28" t="s">
        <v>10019</v>
      </c>
      <c r="B3735" s="29">
        <v>1</v>
      </c>
      <c r="C3735" s="29" t="s">
        <v>11107</v>
      </c>
      <c r="D3735" s="30" t="s">
        <v>38</v>
      </c>
      <c r="E3735" s="31" t="s">
        <v>113</v>
      </c>
      <c r="F3735" s="31" t="s">
        <v>11108</v>
      </c>
      <c r="G3735" s="88" t="s">
        <v>10448</v>
      </c>
      <c r="H3735" s="29" t="s">
        <v>592</v>
      </c>
      <c r="I3735" s="32" t="s">
        <v>43</v>
      </c>
      <c r="J3735" s="29" t="s">
        <v>8</v>
      </c>
      <c r="K3735" s="33" t="s">
        <v>125</v>
      </c>
      <c r="L3735" s="33" t="s">
        <v>10449</v>
      </c>
      <c r="M3735" s="29" t="s">
        <v>165</v>
      </c>
      <c r="N3735" s="29">
        <v>0</v>
      </c>
      <c r="O3735" s="29" t="s">
        <v>47</v>
      </c>
      <c r="P3735" s="33">
        <v>8</v>
      </c>
      <c r="Q3735" s="33" t="s">
        <v>194</v>
      </c>
      <c r="R3735" s="80" t="s">
        <v>49</v>
      </c>
      <c r="S3735" s="81" t="s">
        <v>50</v>
      </c>
      <c r="T3735" s="81" t="s">
        <v>51</v>
      </c>
      <c r="U3735" s="82" t="s">
        <v>444</v>
      </c>
      <c r="V3735" s="83">
        <v>0</v>
      </c>
      <c r="W3735" s="89">
        <v>0</v>
      </c>
      <c r="X3735" s="85">
        <v>1</v>
      </c>
      <c r="Y3735" s="86">
        <v>1.28</v>
      </c>
      <c r="Z3735" s="82">
        <v>5</v>
      </c>
      <c r="AA3735" s="87">
        <v>0.25600000000000001</v>
      </c>
      <c r="AB3735" s="83">
        <v>0</v>
      </c>
      <c r="AC3735" s="89">
        <v>0</v>
      </c>
      <c r="AD3735" s="90">
        <v>43567</v>
      </c>
      <c r="AE3735" s="90">
        <v>43567</v>
      </c>
      <c r="AF3735" s="82">
        <v>0</v>
      </c>
      <c r="AG3735" s="84" t="s">
        <v>53</v>
      </c>
      <c r="AH3735" s="83">
        <v>0</v>
      </c>
      <c r="AI3735" s="89">
        <v>0</v>
      </c>
      <c r="AJ3735" s="89">
        <v>0</v>
      </c>
      <c r="AK3735" s="60" t="str">
        <f>+IF(Tabla1[[#This Row],[REQUEST_TY]]="SR MANTENIMIENTO CORRECTIVO", "EMERGENCIA", "OTROS")</f>
        <v>EMERGENCIA</v>
      </c>
      <c r="AL3735" s="6" t="str">
        <f>+_xlfn.IFS(Tabla1[[#This Row],[Veces obj]]&lt;=1,"0-1",Tabla1[[#This Row],[Veces obj]]&lt;=2,"1-2",Tabla1[[#This Row],[Veces obj]]&lt;=3,"2-3",TRUE,"&gt;3")</f>
        <v>0-1</v>
      </c>
      <c r="AM3735" s="60" t="str">
        <f>+_xlfn.IFS(MONTH(Tabla1[[#This Row],[MES]])&lt;=3,"Q1",MONTH(Tabla1[[#This Row],[MES]])&lt;=6,"Q2",MONTH(Tabla1[[#This Row],[MES]])&lt;=9,"Q3",TRUE,"Q4")</f>
        <v>Q2</v>
      </c>
      <c r="AN3735" s="15" t="str">
        <f>+IFERROR(VLOOKUP(Tabla1[[#This Row],[CUENTA]],CTAS[],2,0),"OTROS")</f>
        <v>OTROS</v>
      </c>
      <c r="AP3735" s="15" t="str">
        <f>+IFERROR(VLOOKUP(Tabla1[[#This Row],[EMPLEADO]],IS[],3,0),"OTROS")</f>
        <v>CHIHUAHUA</v>
      </c>
      <c r="AQ3735" s="15" t="str">
        <f>+IFERROR(VLOOKUP(Tabla1[[#This Row],[EMPLEADO]],IS[[NÓMINA]:[INGENIERO]],2,0),"OTROS")</f>
        <v>VICTOR MENDEZ</v>
      </c>
    </row>
    <row r="3736" spans="1:43" x14ac:dyDescent="0.25">
      <c r="A3736" s="28" t="s">
        <v>10019</v>
      </c>
      <c r="B3736" s="29">
        <v>1</v>
      </c>
      <c r="C3736" s="29" t="s">
        <v>11109</v>
      </c>
      <c r="D3736" s="30" t="s">
        <v>38</v>
      </c>
      <c r="E3736" s="31" t="s">
        <v>725</v>
      </c>
      <c r="F3736" s="31" t="s">
        <v>11110</v>
      </c>
      <c r="G3736" s="88" t="s">
        <v>4233</v>
      </c>
      <c r="H3736" s="29" t="s">
        <v>679</v>
      </c>
      <c r="I3736" s="32" t="s">
        <v>43</v>
      </c>
      <c r="J3736" s="29" t="s">
        <v>8</v>
      </c>
      <c r="K3736" s="33" t="s">
        <v>102</v>
      </c>
      <c r="L3736" s="33" t="s">
        <v>3734</v>
      </c>
      <c r="M3736" s="29" t="s">
        <v>794</v>
      </c>
      <c r="N3736" s="29">
        <v>0</v>
      </c>
      <c r="O3736" s="29" t="s">
        <v>47</v>
      </c>
      <c r="P3736" s="33">
        <v>7</v>
      </c>
      <c r="Q3736" s="33" t="s">
        <v>194</v>
      </c>
      <c r="R3736" s="80" t="s">
        <v>223</v>
      </c>
      <c r="S3736" s="81" t="s">
        <v>139</v>
      </c>
      <c r="T3736" s="81" t="s">
        <v>51</v>
      </c>
      <c r="U3736" s="82" t="s">
        <v>224</v>
      </c>
      <c r="V3736" s="83">
        <v>0.8</v>
      </c>
      <c r="W3736" s="89">
        <v>1258.4000000000003</v>
      </c>
      <c r="X3736" s="85">
        <v>1</v>
      </c>
      <c r="Y3736" s="86">
        <v>2.62</v>
      </c>
      <c r="Z3736" s="82">
        <v>4</v>
      </c>
      <c r="AA3736" s="87">
        <v>0.65500000000000003</v>
      </c>
      <c r="AB3736" s="83">
        <v>0</v>
      </c>
      <c r="AC3736" s="89">
        <v>0</v>
      </c>
      <c r="AD3736" s="90">
        <v>43567</v>
      </c>
      <c r="AE3736" s="90">
        <v>43570</v>
      </c>
      <c r="AF3736" s="82">
        <v>1</v>
      </c>
      <c r="AG3736" s="84" t="s">
        <v>53</v>
      </c>
      <c r="AH3736" s="83">
        <v>0</v>
      </c>
      <c r="AI3736" s="89">
        <v>0</v>
      </c>
      <c r="AJ3736" s="89">
        <v>0</v>
      </c>
      <c r="AK3736" s="60" t="str">
        <f>+IF(Tabla1[[#This Row],[REQUEST_TY]]="SR MANTENIMIENTO CORRECTIVO", "EMERGENCIA", "OTROS")</f>
        <v>EMERGENCIA</v>
      </c>
      <c r="AL3736" s="6" t="str">
        <f>+_xlfn.IFS(Tabla1[[#This Row],[Veces obj]]&lt;=1,"0-1",Tabla1[[#This Row],[Veces obj]]&lt;=2,"1-2",Tabla1[[#This Row],[Veces obj]]&lt;=3,"2-3",TRUE,"&gt;3")</f>
        <v>0-1</v>
      </c>
      <c r="AM3736" s="60" t="str">
        <f>+_xlfn.IFS(MONTH(Tabla1[[#This Row],[MES]])&lt;=3,"Q1",MONTH(Tabla1[[#This Row],[MES]])&lt;=6,"Q2",MONTH(Tabla1[[#This Row],[MES]])&lt;=9,"Q3",TRUE,"Q4")</f>
        <v>Q2</v>
      </c>
      <c r="AN3736" s="15" t="str">
        <f>+IFERROR(VLOOKUP(Tabla1[[#This Row],[CUENTA]],CTAS[],2,0),"OTROS")</f>
        <v>OTROS</v>
      </c>
      <c r="AP3736" s="15" t="str">
        <f>+IFERROR(VLOOKUP(Tabla1[[#This Row],[EMPLEADO]],IS[],3,0),"OTROS")</f>
        <v>OTROS</v>
      </c>
      <c r="AQ3736" s="15" t="str">
        <f>+IFERROR(VLOOKUP(Tabla1[[#This Row],[EMPLEADO]],IS[[NÓMINA]:[INGENIERO]],2,0),"OTROS")</f>
        <v>OTROS</v>
      </c>
    </row>
    <row r="3737" spans="1:43" x14ac:dyDescent="0.25">
      <c r="A3737" s="28" t="s">
        <v>10019</v>
      </c>
      <c r="B3737" s="29">
        <v>1</v>
      </c>
      <c r="C3737" s="29" t="s">
        <v>11111</v>
      </c>
      <c r="D3737" s="30" t="s">
        <v>38</v>
      </c>
      <c r="E3737" s="31" t="s">
        <v>76</v>
      </c>
      <c r="F3737" s="31" t="s">
        <v>11112</v>
      </c>
      <c r="G3737" s="88" t="s">
        <v>4201</v>
      </c>
      <c r="H3737" s="29" t="s">
        <v>679</v>
      </c>
      <c r="I3737" s="32" t="s">
        <v>43</v>
      </c>
      <c r="J3737" s="29" t="s">
        <v>8</v>
      </c>
      <c r="K3737" s="33" t="s">
        <v>102</v>
      </c>
      <c r="L3737" s="33" t="s">
        <v>3734</v>
      </c>
      <c r="M3737" s="29" t="s">
        <v>794</v>
      </c>
      <c r="N3737" s="29">
        <v>0</v>
      </c>
      <c r="O3737" s="29" t="s">
        <v>47</v>
      </c>
      <c r="P3737" s="33">
        <v>8</v>
      </c>
      <c r="Q3737" s="33" t="s">
        <v>194</v>
      </c>
      <c r="R3737" s="80" t="s">
        <v>63</v>
      </c>
      <c r="S3737" s="81" t="s">
        <v>64</v>
      </c>
      <c r="T3737" s="81" t="s">
        <v>51</v>
      </c>
      <c r="U3737" s="82" t="s">
        <v>195</v>
      </c>
      <c r="V3737" s="83">
        <v>0.6</v>
      </c>
      <c r="W3737" s="89">
        <v>819</v>
      </c>
      <c r="X3737" s="85">
        <v>1</v>
      </c>
      <c r="Y3737" s="86">
        <v>3.5</v>
      </c>
      <c r="Z3737" s="82">
        <v>5</v>
      </c>
      <c r="AA3737" s="87">
        <v>0.7</v>
      </c>
      <c r="AB3737" s="83">
        <v>0</v>
      </c>
      <c r="AC3737" s="89">
        <v>0</v>
      </c>
      <c r="AD3737" s="90">
        <v>43567</v>
      </c>
      <c r="AE3737" s="90">
        <v>43570</v>
      </c>
      <c r="AF3737" s="82">
        <v>1</v>
      </c>
      <c r="AG3737" s="84" t="s">
        <v>53</v>
      </c>
      <c r="AH3737" s="83">
        <v>0</v>
      </c>
      <c r="AI3737" s="89">
        <v>0</v>
      </c>
      <c r="AJ3737" s="89">
        <v>0</v>
      </c>
      <c r="AK3737" s="60" t="str">
        <f>+IF(Tabla1[[#This Row],[REQUEST_TY]]="SR MANTENIMIENTO CORRECTIVO", "EMERGENCIA", "OTROS")</f>
        <v>EMERGENCIA</v>
      </c>
      <c r="AL3737" s="6" t="str">
        <f>+_xlfn.IFS(Tabla1[[#This Row],[Veces obj]]&lt;=1,"0-1",Tabla1[[#This Row],[Veces obj]]&lt;=2,"1-2",Tabla1[[#This Row],[Veces obj]]&lt;=3,"2-3",TRUE,"&gt;3")</f>
        <v>0-1</v>
      </c>
      <c r="AM3737" s="60" t="str">
        <f>+_xlfn.IFS(MONTH(Tabla1[[#This Row],[MES]])&lt;=3,"Q1",MONTH(Tabla1[[#This Row],[MES]])&lt;=6,"Q2",MONTH(Tabla1[[#This Row],[MES]])&lt;=9,"Q3",TRUE,"Q4")</f>
        <v>Q2</v>
      </c>
      <c r="AN3737" s="15" t="str">
        <f>+IFERROR(VLOOKUP(Tabla1[[#This Row],[CUENTA]],CTAS[],2,0),"OTROS")</f>
        <v>OTROS</v>
      </c>
      <c r="AP3737" s="15" t="str">
        <f>+IFERROR(VLOOKUP(Tabla1[[#This Row],[EMPLEADO]],IS[],3,0),"OTROS")</f>
        <v>OTROS</v>
      </c>
      <c r="AQ3737" s="15" t="str">
        <f>+IFERROR(VLOOKUP(Tabla1[[#This Row],[EMPLEADO]],IS[[NÓMINA]:[INGENIERO]],2,0),"OTROS")</f>
        <v>OTROS</v>
      </c>
    </row>
    <row r="3738" spans="1:43" x14ac:dyDescent="0.25">
      <c r="A3738" s="28" t="s">
        <v>10019</v>
      </c>
      <c r="B3738" s="29">
        <v>1</v>
      </c>
      <c r="C3738" s="29" t="s">
        <v>11113</v>
      </c>
      <c r="D3738" s="30" t="s">
        <v>38</v>
      </c>
      <c r="E3738" s="31" t="s">
        <v>39</v>
      </c>
      <c r="F3738" s="31" t="s">
        <v>11114</v>
      </c>
      <c r="G3738" s="88" t="s">
        <v>11115</v>
      </c>
      <c r="H3738" s="29" t="s">
        <v>58</v>
      </c>
      <c r="I3738" s="32" t="s">
        <v>43</v>
      </c>
      <c r="J3738" s="29" t="s">
        <v>8</v>
      </c>
      <c r="K3738" s="33" t="s">
        <v>117</v>
      </c>
      <c r="L3738" s="33" t="s">
        <v>11116</v>
      </c>
      <c r="M3738" s="29" t="s">
        <v>1496</v>
      </c>
      <c r="N3738" s="29">
        <v>0</v>
      </c>
      <c r="O3738" s="29" t="s">
        <v>47</v>
      </c>
      <c r="P3738" s="33">
        <v>260</v>
      </c>
      <c r="Q3738" s="33" t="s">
        <v>48</v>
      </c>
      <c r="R3738" s="80" t="s">
        <v>49</v>
      </c>
      <c r="S3738" s="81" t="s">
        <v>50</v>
      </c>
      <c r="T3738" s="81" t="s">
        <v>51</v>
      </c>
      <c r="U3738" s="82" t="s">
        <v>52</v>
      </c>
      <c r="V3738" s="83">
        <v>1.05</v>
      </c>
      <c r="W3738" s="89">
        <v>750.75000000000011</v>
      </c>
      <c r="X3738" s="85">
        <v>1</v>
      </c>
      <c r="Y3738" s="86">
        <v>1.1200000000000001</v>
      </c>
      <c r="Z3738" s="82">
        <v>5</v>
      </c>
      <c r="AA3738" s="87">
        <v>0.22400000000000003</v>
      </c>
      <c r="AB3738" s="83">
        <v>0</v>
      </c>
      <c r="AC3738" s="89">
        <v>0</v>
      </c>
      <c r="AD3738" s="90">
        <v>43567</v>
      </c>
      <c r="AE3738" s="90">
        <v>43570</v>
      </c>
      <c r="AF3738" s="82">
        <v>1</v>
      </c>
      <c r="AG3738" s="84" t="s">
        <v>53</v>
      </c>
      <c r="AH3738" s="83">
        <v>0</v>
      </c>
      <c r="AI3738" s="89">
        <v>0</v>
      </c>
      <c r="AJ3738" s="89">
        <v>0</v>
      </c>
      <c r="AK3738" s="60" t="str">
        <f>+IF(Tabla1[[#This Row],[REQUEST_TY]]="SR MANTENIMIENTO CORRECTIVO", "EMERGENCIA", "OTROS")</f>
        <v>EMERGENCIA</v>
      </c>
      <c r="AL3738" s="6" t="str">
        <f>+_xlfn.IFS(Tabla1[[#This Row],[Veces obj]]&lt;=1,"0-1",Tabla1[[#This Row],[Veces obj]]&lt;=2,"1-2",Tabla1[[#This Row],[Veces obj]]&lt;=3,"2-3",TRUE,"&gt;3")</f>
        <v>0-1</v>
      </c>
      <c r="AM3738" s="60" t="str">
        <f>+_xlfn.IFS(MONTH(Tabla1[[#This Row],[MES]])&lt;=3,"Q1",MONTH(Tabla1[[#This Row],[MES]])&lt;=6,"Q2",MONTH(Tabla1[[#This Row],[MES]])&lt;=9,"Q3",TRUE,"Q4")</f>
        <v>Q2</v>
      </c>
      <c r="AN3738" s="15" t="str">
        <f>+IFERROR(VLOOKUP(Tabla1[[#This Row],[CUENTA]],CTAS[],2,0),"OTROS")</f>
        <v>OTROS</v>
      </c>
      <c r="AP3738" s="15" t="str">
        <f>+IFERROR(VLOOKUP(Tabla1[[#This Row],[EMPLEADO]],IS[],3,0),"OTROS")</f>
        <v>OTROS</v>
      </c>
      <c r="AQ3738" s="15" t="str">
        <f>+IFERROR(VLOOKUP(Tabla1[[#This Row],[EMPLEADO]],IS[[NÓMINA]:[INGENIERO]],2,0),"OTROS")</f>
        <v>OTROS</v>
      </c>
    </row>
    <row r="3739" spans="1:43" x14ac:dyDescent="0.25">
      <c r="A3739" s="28" t="s">
        <v>10019</v>
      </c>
      <c r="B3739" s="29">
        <v>1</v>
      </c>
      <c r="C3739" s="29" t="s">
        <v>11117</v>
      </c>
      <c r="D3739" s="30" t="s">
        <v>38</v>
      </c>
      <c r="E3739" s="31" t="s">
        <v>535</v>
      </c>
      <c r="F3739" s="31" t="s">
        <v>11118</v>
      </c>
      <c r="G3739" s="88" t="s">
        <v>11119</v>
      </c>
      <c r="H3739" s="29" t="s">
        <v>409</v>
      </c>
      <c r="I3739" s="32" t="s">
        <v>43</v>
      </c>
      <c r="J3739" s="29" t="s">
        <v>8</v>
      </c>
      <c r="K3739" s="33" t="s">
        <v>117</v>
      </c>
      <c r="L3739" s="33" t="s">
        <v>11120</v>
      </c>
      <c r="M3739" s="29" t="s">
        <v>411</v>
      </c>
      <c r="N3739" s="29">
        <v>0</v>
      </c>
      <c r="O3739" s="29" t="s">
        <v>47</v>
      </c>
      <c r="P3739" s="33">
        <v>326</v>
      </c>
      <c r="Q3739" s="33" t="s">
        <v>48</v>
      </c>
      <c r="R3739" s="80" t="s">
        <v>49</v>
      </c>
      <c r="S3739" s="81" t="s">
        <v>50</v>
      </c>
      <c r="T3739" s="81" t="s">
        <v>51</v>
      </c>
      <c r="U3739" s="82" t="s">
        <v>52</v>
      </c>
      <c r="V3739" s="83">
        <v>1.05</v>
      </c>
      <c r="W3739" s="89">
        <v>750.75000000000011</v>
      </c>
      <c r="X3739" s="85">
        <v>1</v>
      </c>
      <c r="Y3739" s="86">
        <v>1.8</v>
      </c>
      <c r="Z3739" s="82">
        <v>5</v>
      </c>
      <c r="AA3739" s="87">
        <v>0.36</v>
      </c>
      <c r="AB3739" s="83">
        <v>0</v>
      </c>
      <c r="AC3739" s="89">
        <v>0</v>
      </c>
      <c r="AD3739" s="90">
        <v>43567</v>
      </c>
      <c r="AE3739" s="90">
        <v>43570</v>
      </c>
      <c r="AF3739" s="82">
        <v>1</v>
      </c>
      <c r="AG3739" s="84" t="s">
        <v>53</v>
      </c>
      <c r="AH3739" s="83">
        <v>0</v>
      </c>
      <c r="AI3739" s="89">
        <v>0</v>
      </c>
      <c r="AJ3739" s="89">
        <v>0</v>
      </c>
      <c r="AK3739" s="60" t="str">
        <f>+IF(Tabla1[[#This Row],[REQUEST_TY]]="SR MANTENIMIENTO CORRECTIVO", "EMERGENCIA", "OTROS")</f>
        <v>EMERGENCIA</v>
      </c>
      <c r="AL3739" s="6" t="str">
        <f>+_xlfn.IFS(Tabla1[[#This Row],[Veces obj]]&lt;=1,"0-1",Tabla1[[#This Row],[Veces obj]]&lt;=2,"1-2",Tabla1[[#This Row],[Veces obj]]&lt;=3,"2-3",TRUE,"&gt;3")</f>
        <v>0-1</v>
      </c>
      <c r="AM3739" s="60" t="str">
        <f>+_xlfn.IFS(MONTH(Tabla1[[#This Row],[MES]])&lt;=3,"Q1",MONTH(Tabla1[[#This Row],[MES]])&lt;=6,"Q2",MONTH(Tabla1[[#This Row],[MES]])&lt;=9,"Q3",TRUE,"Q4")</f>
        <v>Q2</v>
      </c>
      <c r="AN3739" s="15" t="str">
        <f>+IFERROR(VLOOKUP(Tabla1[[#This Row],[CUENTA]],CTAS[],2,0),"OTROS")</f>
        <v>OTROS</v>
      </c>
      <c r="AP3739" s="15" t="str">
        <f>+IFERROR(VLOOKUP(Tabla1[[#This Row],[EMPLEADO]],IS[],3,0),"OTROS")</f>
        <v>OTROS</v>
      </c>
      <c r="AQ3739" s="15" t="str">
        <f>+IFERROR(VLOOKUP(Tabla1[[#This Row],[EMPLEADO]],IS[[NÓMINA]:[INGENIERO]],2,0),"OTROS")</f>
        <v>OTROS</v>
      </c>
    </row>
    <row r="3740" spans="1:43" x14ac:dyDescent="0.25">
      <c r="A3740" s="28" t="s">
        <v>10019</v>
      </c>
      <c r="B3740" s="29">
        <v>1</v>
      </c>
      <c r="C3740" s="29" t="s">
        <v>11121</v>
      </c>
      <c r="D3740" s="30" t="s">
        <v>38</v>
      </c>
      <c r="E3740" s="31" t="s">
        <v>113</v>
      </c>
      <c r="F3740" s="31" t="s">
        <v>11122</v>
      </c>
      <c r="G3740" s="88" t="s">
        <v>4708</v>
      </c>
      <c r="H3740" s="29" t="s">
        <v>297</v>
      </c>
      <c r="I3740" s="32" t="s">
        <v>43</v>
      </c>
      <c r="J3740" s="29" t="s">
        <v>8</v>
      </c>
      <c r="K3740" s="33" t="s">
        <v>125</v>
      </c>
      <c r="L3740" s="33" t="s">
        <v>4709</v>
      </c>
      <c r="M3740" s="29" t="s">
        <v>73</v>
      </c>
      <c r="N3740" s="29">
        <v>0</v>
      </c>
      <c r="O3740" s="29" t="s">
        <v>47</v>
      </c>
      <c r="P3740" s="33">
        <v>71</v>
      </c>
      <c r="Q3740" s="33" t="s">
        <v>48</v>
      </c>
      <c r="R3740" s="80" t="s">
        <v>49</v>
      </c>
      <c r="S3740" s="81" t="s">
        <v>50</v>
      </c>
      <c r="T3740" s="81" t="s">
        <v>51</v>
      </c>
      <c r="U3740" s="82" t="s">
        <v>52</v>
      </c>
      <c r="V3740" s="83">
        <v>1.05</v>
      </c>
      <c r="W3740" s="89">
        <v>750.75000000000011</v>
      </c>
      <c r="X3740" s="85">
        <v>1</v>
      </c>
      <c r="Y3740" s="86">
        <v>1.1499999999999999</v>
      </c>
      <c r="Z3740" s="82">
        <v>5</v>
      </c>
      <c r="AA3740" s="87">
        <v>0.22999999999999998</v>
      </c>
      <c r="AB3740" s="83">
        <v>0</v>
      </c>
      <c r="AC3740" s="89">
        <v>0</v>
      </c>
      <c r="AD3740" s="90">
        <v>43567</v>
      </c>
      <c r="AE3740" s="90">
        <v>43570</v>
      </c>
      <c r="AF3740" s="82">
        <v>1</v>
      </c>
      <c r="AG3740" s="84" t="s">
        <v>53</v>
      </c>
      <c r="AH3740" s="83">
        <v>0</v>
      </c>
      <c r="AI3740" s="89">
        <v>0</v>
      </c>
      <c r="AJ3740" s="89">
        <v>0</v>
      </c>
      <c r="AK3740" s="60" t="str">
        <f>+IF(Tabla1[[#This Row],[REQUEST_TY]]="SR MANTENIMIENTO CORRECTIVO", "EMERGENCIA", "OTROS")</f>
        <v>EMERGENCIA</v>
      </c>
      <c r="AL3740" s="6" t="str">
        <f>+_xlfn.IFS(Tabla1[[#This Row],[Veces obj]]&lt;=1,"0-1",Tabla1[[#This Row],[Veces obj]]&lt;=2,"1-2",Tabla1[[#This Row],[Veces obj]]&lt;=3,"2-3",TRUE,"&gt;3")</f>
        <v>0-1</v>
      </c>
      <c r="AM3740" s="60" t="str">
        <f>+_xlfn.IFS(MONTH(Tabla1[[#This Row],[MES]])&lt;=3,"Q1",MONTH(Tabla1[[#This Row],[MES]])&lt;=6,"Q2",MONTH(Tabla1[[#This Row],[MES]])&lt;=9,"Q3",TRUE,"Q4")</f>
        <v>Q2</v>
      </c>
      <c r="AN3740" s="15" t="str">
        <f>+IFERROR(VLOOKUP(Tabla1[[#This Row],[CUENTA]],CTAS[],2,0),"OTROS")</f>
        <v>OTROS</v>
      </c>
      <c r="AP3740" s="15" t="str">
        <f>+IFERROR(VLOOKUP(Tabla1[[#This Row],[EMPLEADO]],IS[],3,0),"OTROS")</f>
        <v>JUAREZ</v>
      </c>
      <c r="AQ3740" s="15" t="str">
        <f>+IFERROR(VLOOKUP(Tabla1[[#This Row],[EMPLEADO]],IS[[NÓMINA]:[INGENIERO]],2,0),"OTROS")</f>
        <v>ALFREDO TORRES</v>
      </c>
    </row>
    <row r="3741" spans="1:43" x14ac:dyDescent="0.25">
      <c r="A3741" s="28" t="s">
        <v>10019</v>
      </c>
      <c r="B3741" s="29">
        <v>1</v>
      </c>
      <c r="C3741" s="29" t="s">
        <v>11123</v>
      </c>
      <c r="D3741" s="30" t="s">
        <v>38</v>
      </c>
      <c r="E3741" s="31" t="s">
        <v>275</v>
      </c>
      <c r="F3741" s="31" t="s">
        <v>11124</v>
      </c>
      <c r="G3741" s="88" t="s">
        <v>11125</v>
      </c>
      <c r="H3741" s="29" t="s">
        <v>266</v>
      </c>
      <c r="I3741" s="32" t="s">
        <v>43</v>
      </c>
      <c r="J3741" s="29" t="s">
        <v>8</v>
      </c>
      <c r="K3741" s="33" t="s">
        <v>71</v>
      </c>
      <c r="L3741" s="33" t="s">
        <v>859</v>
      </c>
      <c r="M3741" s="29" t="s">
        <v>94</v>
      </c>
      <c r="N3741" s="29">
        <v>0</v>
      </c>
      <c r="O3741" s="29" t="s">
        <v>47</v>
      </c>
      <c r="P3741" s="33">
        <v>155</v>
      </c>
      <c r="Q3741" s="33" t="s">
        <v>48</v>
      </c>
      <c r="R3741" s="80" t="s">
        <v>95</v>
      </c>
      <c r="S3741" s="81" t="s">
        <v>64</v>
      </c>
      <c r="T3741" s="81" t="s">
        <v>51</v>
      </c>
      <c r="U3741" s="82" t="s">
        <v>96</v>
      </c>
      <c r="V3741" s="83">
        <v>1.1000000000000001</v>
      </c>
      <c r="W3741" s="89">
        <v>1501.5000000000002</v>
      </c>
      <c r="X3741" s="85">
        <v>1</v>
      </c>
      <c r="Y3741" s="86">
        <v>0.56999999999999995</v>
      </c>
      <c r="Z3741" s="82">
        <v>5</v>
      </c>
      <c r="AA3741" s="87">
        <v>0.11399999999999999</v>
      </c>
      <c r="AB3741" s="83">
        <v>0</v>
      </c>
      <c r="AC3741" s="89">
        <v>0</v>
      </c>
      <c r="AD3741" s="90">
        <v>43567</v>
      </c>
      <c r="AE3741" s="90">
        <v>43570</v>
      </c>
      <c r="AF3741" s="82">
        <v>1</v>
      </c>
      <c r="AG3741" s="84" t="s">
        <v>53</v>
      </c>
      <c r="AH3741" s="83">
        <v>0</v>
      </c>
      <c r="AI3741" s="89">
        <v>0</v>
      </c>
      <c r="AJ3741" s="89">
        <v>0</v>
      </c>
      <c r="AK3741" s="60" t="str">
        <f>+IF(Tabla1[[#This Row],[REQUEST_TY]]="SR MANTENIMIENTO CORRECTIVO", "EMERGENCIA", "OTROS")</f>
        <v>EMERGENCIA</v>
      </c>
      <c r="AL3741" s="6" t="str">
        <f>+_xlfn.IFS(Tabla1[[#This Row],[Veces obj]]&lt;=1,"0-1",Tabla1[[#This Row],[Veces obj]]&lt;=2,"1-2",Tabla1[[#This Row],[Veces obj]]&lt;=3,"2-3",TRUE,"&gt;3")</f>
        <v>0-1</v>
      </c>
      <c r="AM3741" s="60" t="str">
        <f>+_xlfn.IFS(MONTH(Tabla1[[#This Row],[MES]])&lt;=3,"Q1",MONTH(Tabla1[[#This Row],[MES]])&lt;=6,"Q2",MONTH(Tabla1[[#This Row],[MES]])&lt;=9,"Q3",TRUE,"Q4")</f>
        <v>Q2</v>
      </c>
      <c r="AN3741" s="15" t="str">
        <f>+IFERROR(VLOOKUP(Tabla1[[#This Row],[CUENTA]],CTAS[],2,0),"OTROS")</f>
        <v>OTROS</v>
      </c>
      <c r="AP3741" s="15" t="str">
        <f>+IFERROR(VLOOKUP(Tabla1[[#This Row],[EMPLEADO]],IS[],3,0),"OTROS")</f>
        <v>JUAREZ</v>
      </c>
      <c r="AQ3741" s="15" t="str">
        <f>+IFERROR(VLOOKUP(Tabla1[[#This Row],[EMPLEADO]],IS[[NÓMINA]:[INGENIERO]],2,0),"OTROS")</f>
        <v>CESAR MAR</v>
      </c>
    </row>
    <row r="3742" spans="1:43" x14ac:dyDescent="0.25">
      <c r="A3742" s="28" t="s">
        <v>10019</v>
      </c>
      <c r="B3742" s="29">
        <v>1</v>
      </c>
      <c r="C3742" s="29" t="s">
        <v>11126</v>
      </c>
      <c r="D3742" s="30" t="s">
        <v>38</v>
      </c>
      <c r="E3742" s="31" t="s">
        <v>190</v>
      </c>
      <c r="F3742" s="31" t="s">
        <v>11127</v>
      </c>
      <c r="G3742" s="88" t="s">
        <v>192</v>
      </c>
      <c r="H3742" s="29" t="s">
        <v>150</v>
      </c>
      <c r="I3742" s="32" t="s">
        <v>43</v>
      </c>
      <c r="J3742" s="29" t="s">
        <v>8</v>
      </c>
      <c r="K3742" s="33" t="s">
        <v>151</v>
      </c>
      <c r="L3742" s="33" t="s">
        <v>193</v>
      </c>
      <c r="M3742" s="29" t="s">
        <v>73</v>
      </c>
      <c r="N3742" s="29">
        <v>0</v>
      </c>
      <c r="O3742" s="29" t="s">
        <v>47</v>
      </c>
      <c r="P3742" s="33">
        <v>11</v>
      </c>
      <c r="Q3742" s="33" t="s">
        <v>194</v>
      </c>
      <c r="R3742" s="80" t="s">
        <v>63</v>
      </c>
      <c r="S3742" s="81" t="s">
        <v>64</v>
      </c>
      <c r="T3742" s="81" t="s">
        <v>51</v>
      </c>
      <c r="U3742" s="82" t="s">
        <v>195</v>
      </c>
      <c r="V3742" s="83">
        <v>0.6</v>
      </c>
      <c r="W3742" s="89">
        <v>819</v>
      </c>
      <c r="X3742" s="85">
        <v>1</v>
      </c>
      <c r="Y3742" s="86">
        <v>0</v>
      </c>
      <c r="Z3742" s="82">
        <v>5</v>
      </c>
      <c r="AA3742" s="87">
        <v>0</v>
      </c>
      <c r="AB3742" s="83">
        <v>0</v>
      </c>
      <c r="AC3742" s="89">
        <v>0</v>
      </c>
      <c r="AD3742" s="90">
        <v>43567</v>
      </c>
      <c r="AE3742" s="90">
        <v>43570</v>
      </c>
      <c r="AF3742" s="82">
        <v>1</v>
      </c>
      <c r="AG3742" s="84" t="s">
        <v>53</v>
      </c>
      <c r="AH3742" s="83">
        <v>0</v>
      </c>
      <c r="AI3742" s="89">
        <v>0</v>
      </c>
      <c r="AJ3742" s="89">
        <v>0</v>
      </c>
      <c r="AK3742" s="60" t="str">
        <f>+IF(Tabla1[[#This Row],[REQUEST_TY]]="SR MANTENIMIENTO CORRECTIVO", "EMERGENCIA", "OTROS")</f>
        <v>EMERGENCIA</v>
      </c>
      <c r="AL3742" s="6" t="str">
        <f>+_xlfn.IFS(Tabla1[[#This Row],[Veces obj]]&lt;=1,"0-1",Tabla1[[#This Row],[Veces obj]]&lt;=2,"1-2",Tabla1[[#This Row],[Veces obj]]&lt;=3,"2-3",TRUE,"&gt;3")</f>
        <v>0-1</v>
      </c>
      <c r="AM3742" s="60" t="str">
        <f>+_xlfn.IFS(MONTH(Tabla1[[#This Row],[MES]])&lt;=3,"Q1",MONTH(Tabla1[[#This Row],[MES]])&lt;=6,"Q2",MONTH(Tabla1[[#This Row],[MES]])&lt;=9,"Q3",TRUE,"Q4")</f>
        <v>Q2</v>
      </c>
      <c r="AN3742" s="15" t="str">
        <f>+IFERROR(VLOOKUP(Tabla1[[#This Row],[CUENTA]],CTAS[],2,0),"OTROS")</f>
        <v>HONEYWELL</v>
      </c>
      <c r="AP3742" s="15" t="str">
        <f>+IFERROR(VLOOKUP(Tabla1[[#This Row],[EMPLEADO]],IS[],3,0),"OTROS")</f>
        <v>JUAREZ</v>
      </c>
      <c r="AQ3742" s="15" t="str">
        <f>+IFERROR(VLOOKUP(Tabla1[[#This Row],[EMPLEADO]],IS[[NÓMINA]:[INGENIERO]],2,0),"OTROS")</f>
        <v>CARLOS MONTOYA</v>
      </c>
    </row>
    <row r="3743" spans="1:43" x14ac:dyDescent="0.25">
      <c r="A3743" s="28" t="s">
        <v>10019</v>
      </c>
      <c r="B3743" s="29">
        <v>1</v>
      </c>
      <c r="C3743" s="29" t="s">
        <v>11128</v>
      </c>
      <c r="D3743" s="30" t="s">
        <v>38</v>
      </c>
      <c r="E3743" s="31" t="s">
        <v>217</v>
      </c>
      <c r="F3743" s="31" t="s">
        <v>11129</v>
      </c>
      <c r="G3743" s="88" t="s">
        <v>2212</v>
      </c>
      <c r="H3743" s="29" t="s">
        <v>691</v>
      </c>
      <c r="I3743" s="32" t="s">
        <v>43</v>
      </c>
      <c r="J3743" s="29" t="s">
        <v>8</v>
      </c>
      <c r="K3743" s="33" t="s">
        <v>59</v>
      </c>
      <c r="L3743" s="33" t="s">
        <v>1075</v>
      </c>
      <c r="M3743" s="29" t="s">
        <v>215</v>
      </c>
      <c r="N3743" s="29">
        <v>0</v>
      </c>
      <c r="O3743" s="29" t="s">
        <v>47</v>
      </c>
      <c r="P3743" s="33">
        <v>31</v>
      </c>
      <c r="Q3743" s="33" t="s">
        <v>82</v>
      </c>
      <c r="R3743" s="80" t="s">
        <v>223</v>
      </c>
      <c r="S3743" s="81" t="s">
        <v>139</v>
      </c>
      <c r="T3743" s="81" t="s">
        <v>51</v>
      </c>
      <c r="U3743" s="82" t="s">
        <v>140</v>
      </c>
      <c r="V3743" s="83">
        <v>1.1000000000000001</v>
      </c>
      <c r="W3743" s="89">
        <v>1730.3000000000004</v>
      </c>
      <c r="X3743" s="85">
        <v>1</v>
      </c>
      <c r="Y3743" s="86">
        <v>0.97</v>
      </c>
      <c r="Z3743" s="82">
        <v>4</v>
      </c>
      <c r="AA3743" s="87">
        <v>0.24249999999999999</v>
      </c>
      <c r="AB3743" s="83">
        <v>0</v>
      </c>
      <c r="AC3743" s="89">
        <v>0</v>
      </c>
      <c r="AD3743" s="90">
        <v>43570</v>
      </c>
      <c r="AE3743" s="90">
        <v>43570</v>
      </c>
      <c r="AF3743" s="82">
        <v>0</v>
      </c>
      <c r="AG3743" s="84" t="s">
        <v>53</v>
      </c>
      <c r="AH3743" s="83">
        <v>0</v>
      </c>
      <c r="AI3743" s="89">
        <v>0</v>
      </c>
      <c r="AJ3743" s="89">
        <v>0</v>
      </c>
      <c r="AK3743" s="60" t="str">
        <f>+IF(Tabla1[[#This Row],[REQUEST_TY]]="SR MANTENIMIENTO CORRECTIVO", "EMERGENCIA", "OTROS")</f>
        <v>EMERGENCIA</v>
      </c>
      <c r="AL3743" s="6" t="str">
        <f>+_xlfn.IFS(Tabla1[[#This Row],[Veces obj]]&lt;=1,"0-1",Tabla1[[#This Row],[Veces obj]]&lt;=2,"1-2",Tabla1[[#This Row],[Veces obj]]&lt;=3,"2-3",TRUE,"&gt;3")</f>
        <v>0-1</v>
      </c>
      <c r="AM3743" s="60" t="str">
        <f>+_xlfn.IFS(MONTH(Tabla1[[#This Row],[MES]])&lt;=3,"Q1",MONTH(Tabla1[[#This Row],[MES]])&lt;=6,"Q2",MONTH(Tabla1[[#This Row],[MES]])&lt;=9,"Q3",TRUE,"Q4")</f>
        <v>Q2</v>
      </c>
      <c r="AN3743" s="15" t="str">
        <f>+IFERROR(VLOOKUP(Tabla1[[#This Row],[CUENTA]],CTAS[],2,0),"OTROS")</f>
        <v>OTROS</v>
      </c>
      <c r="AP3743" s="15" t="str">
        <f>+IFERROR(VLOOKUP(Tabla1[[#This Row],[EMPLEADO]],IS[],3,0),"OTROS")</f>
        <v>OTROS</v>
      </c>
      <c r="AQ3743" s="15" t="str">
        <f>+IFERROR(VLOOKUP(Tabla1[[#This Row],[EMPLEADO]],IS[[NÓMINA]:[INGENIERO]],2,0),"OTROS")</f>
        <v>OTROS</v>
      </c>
    </row>
    <row r="3744" spans="1:43" x14ac:dyDescent="0.25">
      <c r="A3744" s="28" t="s">
        <v>10019</v>
      </c>
      <c r="B3744" s="29">
        <v>1</v>
      </c>
      <c r="C3744" s="29" t="s">
        <v>11130</v>
      </c>
      <c r="D3744" s="30" t="s">
        <v>818</v>
      </c>
      <c r="E3744" s="31" t="s">
        <v>7887</v>
      </c>
      <c r="F3744" s="31" t="s">
        <v>11131</v>
      </c>
      <c r="G3744" s="88" t="s">
        <v>7889</v>
      </c>
      <c r="H3744" s="29" t="s">
        <v>213</v>
      </c>
      <c r="I3744" s="32" t="s">
        <v>43</v>
      </c>
      <c r="J3744" s="29" t="s">
        <v>8</v>
      </c>
      <c r="K3744" s="33" t="s">
        <v>102</v>
      </c>
      <c r="L3744" s="33" t="s">
        <v>7890</v>
      </c>
      <c r="M3744" s="29" t="s">
        <v>215</v>
      </c>
      <c r="N3744" s="29">
        <v>0</v>
      </c>
      <c r="O3744" s="29" t="s">
        <v>47</v>
      </c>
      <c r="P3744" s="33" t="s">
        <v>822</v>
      </c>
      <c r="Q3744" s="33" t="s">
        <v>48</v>
      </c>
      <c r="R3744" s="80" t="s">
        <v>317</v>
      </c>
      <c r="S3744" s="81" t="s">
        <v>318</v>
      </c>
      <c r="T3744" s="81" t="s">
        <v>51</v>
      </c>
      <c r="U3744" s="82" t="s">
        <v>353</v>
      </c>
      <c r="V3744" s="83">
        <v>1</v>
      </c>
      <c r="W3744" s="89">
        <v>1573.0000000000002</v>
      </c>
      <c r="X3744" s="85">
        <v>1</v>
      </c>
      <c r="Y3744" s="86">
        <v>0.94</v>
      </c>
      <c r="Z3744" s="82">
        <v>4</v>
      </c>
      <c r="AA3744" s="87">
        <v>0.23499999999999999</v>
      </c>
      <c r="AB3744" s="83">
        <v>0</v>
      </c>
      <c r="AC3744" s="89">
        <v>0</v>
      </c>
      <c r="AD3744" s="90">
        <v>43567</v>
      </c>
      <c r="AE3744" s="90">
        <v>43570</v>
      </c>
      <c r="AF3744" s="82">
        <v>1</v>
      </c>
      <c r="AG3744" s="84" t="s">
        <v>53</v>
      </c>
      <c r="AH3744" s="83">
        <v>0</v>
      </c>
      <c r="AI3744" s="89">
        <v>0</v>
      </c>
      <c r="AJ3744" s="89">
        <v>0</v>
      </c>
      <c r="AK3744" s="60" t="str">
        <f>+IF(Tabla1[[#This Row],[REQUEST_TY]]="SR MANTENIMIENTO CORRECTIVO", "EMERGENCIA", "OTROS")</f>
        <v>OTROS</v>
      </c>
      <c r="AL3744" s="6" t="str">
        <f>+_xlfn.IFS(Tabla1[[#This Row],[Veces obj]]&lt;=1,"0-1",Tabla1[[#This Row],[Veces obj]]&lt;=2,"1-2",Tabla1[[#This Row],[Veces obj]]&lt;=3,"2-3",TRUE,"&gt;3")</f>
        <v>0-1</v>
      </c>
      <c r="AM3744" s="60" t="str">
        <f>+_xlfn.IFS(MONTH(Tabla1[[#This Row],[MES]])&lt;=3,"Q1",MONTH(Tabla1[[#This Row],[MES]])&lt;=6,"Q2",MONTH(Tabla1[[#This Row],[MES]])&lt;=9,"Q3",TRUE,"Q4")</f>
        <v>Q2</v>
      </c>
      <c r="AN3744" s="15" t="str">
        <f>+IFERROR(VLOOKUP(Tabla1[[#This Row],[CUENTA]],CTAS[],2,0),"OTROS")</f>
        <v>OTROS</v>
      </c>
      <c r="AP3744" s="15" t="str">
        <f>+IFERROR(VLOOKUP(Tabla1[[#This Row],[EMPLEADO]],IS[],3,0),"OTROS")</f>
        <v>OTROS</v>
      </c>
      <c r="AQ3744" s="15" t="str">
        <f>+IFERROR(VLOOKUP(Tabla1[[#This Row],[EMPLEADO]],IS[[NÓMINA]:[INGENIERO]],2,0),"OTROS")</f>
        <v>OTROS</v>
      </c>
    </row>
    <row r="3745" spans="1:43" x14ac:dyDescent="0.25">
      <c r="A3745" s="28" t="s">
        <v>10019</v>
      </c>
      <c r="B3745" s="29">
        <v>1</v>
      </c>
      <c r="C3745" s="29" t="s">
        <v>11132</v>
      </c>
      <c r="D3745" s="30" t="s">
        <v>38</v>
      </c>
      <c r="E3745" s="31" t="s">
        <v>332</v>
      </c>
      <c r="F3745" s="31" t="s">
        <v>11133</v>
      </c>
      <c r="G3745" s="88" t="s">
        <v>1454</v>
      </c>
      <c r="H3745" s="29" t="s">
        <v>213</v>
      </c>
      <c r="I3745" s="32" t="s">
        <v>43</v>
      </c>
      <c r="J3745" s="29" t="s">
        <v>8</v>
      </c>
      <c r="K3745" s="33" t="s">
        <v>102</v>
      </c>
      <c r="L3745" s="33" t="s">
        <v>1455</v>
      </c>
      <c r="M3745" s="29" t="s">
        <v>215</v>
      </c>
      <c r="N3745" s="29">
        <v>0</v>
      </c>
      <c r="O3745" s="29" t="s">
        <v>47</v>
      </c>
      <c r="P3745" s="33">
        <v>94</v>
      </c>
      <c r="Q3745" s="33" t="s">
        <v>48</v>
      </c>
      <c r="R3745" s="80" t="s">
        <v>317</v>
      </c>
      <c r="S3745" s="81" t="s">
        <v>318</v>
      </c>
      <c r="T3745" s="81" t="s">
        <v>51</v>
      </c>
      <c r="U3745" s="82" t="s">
        <v>353</v>
      </c>
      <c r="V3745" s="83">
        <v>1.1499999999999999</v>
      </c>
      <c r="W3745" s="89">
        <v>1808.95</v>
      </c>
      <c r="X3745" s="85">
        <v>1</v>
      </c>
      <c r="Y3745" s="86">
        <v>0.72</v>
      </c>
      <c r="Z3745" s="82">
        <v>4</v>
      </c>
      <c r="AA3745" s="87">
        <v>0.18</v>
      </c>
      <c r="AB3745" s="83">
        <v>0</v>
      </c>
      <c r="AC3745" s="89">
        <v>0</v>
      </c>
      <c r="AD3745" s="90">
        <v>43567</v>
      </c>
      <c r="AE3745" s="90">
        <v>43570</v>
      </c>
      <c r="AF3745" s="82">
        <v>1</v>
      </c>
      <c r="AG3745" s="84" t="s">
        <v>53</v>
      </c>
      <c r="AH3745" s="83">
        <v>0</v>
      </c>
      <c r="AI3745" s="89">
        <v>0</v>
      </c>
      <c r="AJ3745" s="89">
        <v>0</v>
      </c>
      <c r="AK3745" s="60" t="str">
        <f>+IF(Tabla1[[#This Row],[REQUEST_TY]]="SR MANTENIMIENTO CORRECTIVO", "EMERGENCIA", "OTROS")</f>
        <v>EMERGENCIA</v>
      </c>
      <c r="AL3745" s="6" t="str">
        <f>+_xlfn.IFS(Tabla1[[#This Row],[Veces obj]]&lt;=1,"0-1",Tabla1[[#This Row],[Veces obj]]&lt;=2,"1-2",Tabla1[[#This Row],[Veces obj]]&lt;=3,"2-3",TRUE,"&gt;3")</f>
        <v>0-1</v>
      </c>
      <c r="AM3745" s="60" t="str">
        <f>+_xlfn.IFS(MONTH(Tabla1[[#This Row],[MES]])&lt;=3,"Q1",MONTH(Tabla1[[#This Row],[MES]])&lt;=6,"Q2",MONTH(Tabla1[[#This Row],[MES]])&lt;=9,"Q3",TRUE,"Q4")</f>
        <v>Q2</v>
      </c>
      <c r="AN3745" s="15" t="str">
        <f>+IFERROR(VLOOKUP(Tabla1[[#This Row],[CUENTA]],CTAS[],2,0),"OTROS")</f>
        <v>OTROS</v>
      </c>
      <c r="AP3745" s="15" t="str">
        <f>+IFERROR(VLOOKUP(Tabla1[[#This Row],[EMPLEADO]],IS[],3,0),"OTROS")</f>
        <v>OTROS</v>
      </c>
      <c r="AQ3745" s="15" t="str">
        <f>+IFERROR(VLOOKUP(Tabla1[[#This Row],[EMPLEADO]],IS[[NÓMINA]:[INGENIERO]],2,0),"OTROS")</f>
        <v>OTROS</v>
      </c>
    </row>
    <row r="3746" spans="1:43" x14ac:dyDescent="0.25">
      <c r="A3746" s="28" t="s">
        <v>10019</v>
      </c>
      <c r="B3746" s="29">
        <v>1</v>
      </c>
      <c r="C3746" s="29" t="s">
        <v>11134</v>
      </c>
      <c r="D3746" s="30" t="s">
        <v>38</v>
      </c>
      <c r="E3746" s="31" t="s">
        <v>332</v>
      </c>
      <c r="F3746" s="31" t="s">
        <v>11135</v>
      </c>
      <c r="G3746" s="88" t="s">
        <v>5138</v>
      </c>
      <c r="H3746" s="29" t="s">
        <v>691</v>
      </c>
      <c r="I3746" s="32" t="s">
        <v>43</v>
      </c>
      <c r="J3746" s="29" t="s">
        <v>8</v>
      </c>
      <c r="K3746" s="33" t="s">
        <v>59</v>
      </c>
      <c r="L3746" s="33" t="s">
        <v>1075</v>
      </c>
      <c r="M3746" s="29" t="s">
        <v>215</v>
      </c>
      <c r="N3746" s="29">
        <v>0</v>
      </c>
      <c r="O3746" s="29" t="s">
        <v>47</v>
      </c>
      <c r="P3746" s="33">
        <v>65</v>
      </c>
      <c r="Q3746" s="33" t="s">
        <v>48</v>
      </c>
      <c r="R3746" s="80" t="s">
        <v>317</v>
      </c>
      <c r="S3746" s="81" t="s">
        <v>318</v>
      </c>
      <c r="T3746" s="81" t="s">
        <v>51</v>
      </c>
      <c r="U3746" s="82" t="s">
        <v>353</v>
      </c>
      <c r="V3746" s="83">
        <v>1.1499999999999999</v>
      </c>
      <c r="W3746" s="89">
        <v>1808.95</v>
      </c>
      <c r="X3746" s="85">
        <v>1</v>
      </c>
      <c r="Y3746" s="86">
        <v>3.03</v>
      </c>
      <c r="Z3746" s="82">
        <v>4</v>
      </c>
      <c r="AA3746" s="87">
        <v>0.75749999999999995</v>
      </c>
      <c r="AB3746" s="83">
        <v>0</v>
      </c>
      <c r="AC3746" s="89">
        <v>0</v>
      </c>
      <c r="AD3746" s="90">
        <v>43567</v>
      </c>
      <c r="AE3746" s="90">
        <v>43570</v>
      </c>
      <c r="AF3746" s="82">
        <v>1</v>
      </c>
      <c r="AG3746" s="84" t="s">
        <v>53</v>
      </c>
      <c r="AH3746" s="83">
        <v>0</v>
      </c>
      <c r="AI3746" s="89">
        <v>0</v>
      </c>
      <c r="AJ3746" s="89">
        <v>0</v>
      </c>
      <c r="AK3746" s="60" t="str">
        <f>+IF(Tabla1[[#This Row],[REQUEST_TY]]="SR MANTENIMIENTO CORRECTIVO", "EMERGENCIA", "OTROS")</f>
        <v>EMERGENCIA</v>
      </c>
      <c r="AL3746" s="6" t="str">
        <f>+_xlfn.IFS(Tabla1[[#This Row],[Veces obj]]&lt;=1,"0-1",Tabla1[[#This Row],[Veces obj]]&lt;=2,"1-2",Tabla1[[#This Row],[Veces obj]]&lt;=3,"2-3",TRUE,"&gt;3")</f>
        <v>0-1</v>
      </c>
      <c r="AM3746" s="60" t="str">
        <f>+_xlfn.IFS(MONTH(Tabla1[[#This Row],[MES]])&lt;=3,"Q1",MONTH(Tabla1[[#This Row],[MES]])&lt;=6,"Q2",MONTH(Tabla1[[#This Row],[MES]])&lt;=9,"Q3",TRUE,"Q4")</f>
        <v>Q2</v>
      </c>
      <c r="AN3746" s="15" t="str">
        <f>+IFERROR(VLOOKUP(Tabla1[[#This Row],[CUENTA]],CTAS[],2,0),"OTROS")</f>
        <v>OTROS</v>
      </c>
      <c r="AP3746" s="15" t="str">
        <f>+IFERROR(VLOOKUP(Tabla1[[#This Row],[EMPLEADO]],IS[],3,0),"OTROS")</f>
        <v>OTROS</v>
      </c>
      <c r="AQ3746" s="15" t="str">
        <f>+IFERROR(VLOOKUP(Tabla1[[#This Row],[EMPLEADO]],IS[[NÓMINA]:[INGENIERO]],2,0),"OTROS")</f>
        <v>OTROS</v>
      </c>
    </row>
    <row r="3747" spans="1:43" x14ac:dyDescent="0.25">
      <c r="A3747" s="28" t="s">
        <v>10019</v>
      </c>
      <c r="B3747" s="29">
        <v>1</v>
      </c>
      <c r="C3747" s="29" t="s">
        <v>11136</v>
      </c>
      <c r="D3747" s="30" t="s">
        <v>38</v>
      </c>
      <c r="E3747" s="31" t="s">
        <v>558</v>
      </c>
      <c r="F3747" s="31" t="s">
        <v>11137</v>
      </c>
      <c r="G3747" s="88" t="s">
        <v>1728</v>
      </c>
      <c r="H3747" s="29" t="s">
        <v>42</v>
      </c>
      <c r="I3747" s="32" t="s">
        <v>43</v>
      </c>
      <c r="J3747" s="29" t="s">
        <v>8</v>
      </c>
      <c r="K3747" s="33" t="s">
        <v>798</v>
      </c>
      <c r="L3747" s="33" t="s">
        <v>1729</v>
      </c>
      <c r="M3747" s="29" t="s">
        <v>131</v>
      </c>
      <c r="N3747" s="29">
        <v>1</v>
      </c>
      <c r="O3747" s="29" t="s">
        <v>47</v>
      </c>
      <c r="P3747" s="33">
        <v>57</v>
      </c>
      <c r="Q3747" s="33" t="s">
        <v>82</v>
      </c>
      <c r="R3747" s="80" t="s">
        <v>95</v>
      </c>
      <c r="S3747" s="81" t="s">
        <v>64</v>
      </c>
      <c r="T3747" s="81" t="s">
        <v>51</v>
      </c>
      <c r="U3747" s="82" t="s">
        <v>83</v>
      </c>
      <c r="V3747" s="83">
        <v>1.05</v>
      </c>
      <c r="W3747" s="89">
        <v>0</v>
      </c>
      <c r="X3747" s="85">
        <v>1</v>
      </c>
      <c r="Y3747" s="86">
        <v>1.1299999999999999</v>
      </c>
      <c r="Z3747" s="82">
        <v>5</v>
      </c>
      <c r="AA3747" s="87">
        <v>0.22599999999999998</v>
      </c>
      <c r="AB3747" s="83">
        <v>0</v>
      </c>
      <c r="AC3747" s="89">
        <v>0</v>
      </c>
      <c r="AD3747" s="90">
        <v>43567</v>
      </c>
      <c r="AE3747" s="90">
        <v>43570</v>
      </c>
      <c r="AF3747" s="82">
        <v>1</v>
      </c>
      <c r="AG3747" s="84" t="s">
        <v>53</v>
      </c>
      <c r="AH3747" s="83">
        <v>0</v>
      </c>
      <c r="AI3747" s="89">
        <v>0</v>
      </c>
      <c r="AJ3747" s="89">
        <v>0</v>
      </c>
      <c r="AK3747" s="60" t="str">
        <f>+IF(Tabla1[[#This Row],[REQUEST_TY]]="SR MANTENIMIENTO CORRECTIVO", "EMERGENCIA", "OTROS")</f>
        <v>EMERGENCIA</v>
      </c>
      <c r="AL3747" s="6" t="str">
        <f>+_xlfn.IFS(Tabla1[[#This Row],[Veces obj]]&lt;=1,"0-1",Tabla1[[#This Row],[Veces obj]]&lt;=2,"1-2",Tabla1[[#This Row],[Veces obj]]&lt;=3,"2-3",TRUE,"&gt;3")</f>
        <v>0-1</v>
      </c>
      <c r="AM3747" s="60" t="str">
        <f>+_xlfn.IFS(MONTH(Tabla1[[#This Row],[MES]])&lt;=3,"Q1",MONTH(Tabla1[[#This Row],[MES]])&lt;=6,"Q2",MONTH(Tabla1[[#This Row],[MES]])&lt;=9,"Q3",TRUE,"Q4")</f>
        <v>Q2</v>
      </c>
      <c r="AN3747" s="15" t="str">
        <f>+IFERROR(VLOOKUP(Tabla1[[#This Row],[CUENTA]],CTAS[],2,0),"OTROS")</f>
        <v>OTROS</v>
      </c>
      <c r="AP3747" s="15" t="str">
        <f>+IFERROR(VLOOKUP(Tabla1[[#This Row],[EMPLEADO]],IS[],3,0),"OTROS")</f>
        <v>OTROS</v>
      </c>
      <c r="AQ3747" s="15" t="str">
        <f>+IFERROR(VLOOKUP(Tabla1[[#This Row],[EMPLEADO]],IS[[NÓMINA]:[INGENIERO]],2,0),"OTROS")</f>
        <v>OTROS</v>
      </c>
    </row>
    <row r="3748" spans="1:43" x14ac:dyDescent="0.25">
      <c r="A3748" s="28" t="s">
        <v>10019</v>
      </c>
      <c r="B3748" s="29">
        <v>1</v>
      </c>
      <c r="C3748" s="29" t="s">
        <v>11138</v>
      </c>
      <c r="D3748" s="30" t="s">
        <v>3370</v>
      </c>
      <c r="E3748" s="31" t="s">
        <v>39</v>
      </c>
      <c r="F3748" s="31" t="s">
        <v>11139</v>
      </c>
      <c r="G3748" s="88" t="s">
        <v>11019</v>
      </c>
      <c r="H3748" s="29" t="s">
        <v>8581</v>
      </c>
      <c r="I3748" s="32" t="s">
        <v>43</v>
      </c>
      <c r="J3748" s="29" t="s">
        <v>8</v>
      </c>
      <c r="K3748" s="33" t="s">
        <v>102</v>
      </c>
      <c r="L3748" s="33" t="s">
        <v>3751</v>
      </c>
      <c r="M3748" s="29" t="s">
        <v>473</v>
      </c>
      <c r="N3748" s="29">
        <v>0</v>
      </c>
      <c r="O3748" s="29" t="s">
        <v>47</v>
      </c>
      <c r="P3748" s="33" t="s">
        <v>822</v>
      </c>
      <c r="Q3748" s="33" t="s">
        <v>48</v>
      </c>
      <c r="R3748" s="80" t="s">
        <v>49</v>
      </c>
      <c r="S3748" s="81" t="s">
        <v>50</v>
      </c>
      <c r="T3748" s="81" t="s">
        <v>51</v>
      </c>
      <c r="U3748" s="82" t="s">
        <v>52</v>
      </c>
      <c r="V3748" s="83">
        <v>1</v>
      </c>
      <c r="W3748" s="89">
        <v>1072.5000000000002</v>
      </c>
      <c r="X3748" s="85">
        <v>0</v>
      </c>
      <c r="Y3748" s="86">
        <v>5</v>
      </c>
      <c r="Z3748" s="82">
        <v>5</v>
      </c>
      <c r="AA3748" s="87">
        <v>1</v>
      </c>
      <c r="AB3748" s="83">
        <v>0</v>
      </c>
      <c r="AC3748" s="89">
        <v>0</v>
      </c>
      <c r="AD3748" s="90">
        <v>43551</v>
      </c>
      <c r="AE3748" s="90">
        <v>43570</v>
      </c>
      <c r="AF3748" s="82">
        <v>13</v>
      </c>
      <c r="AG3748" s="84" t="s">
        <v>3826</v>
      </c>
      <c r="AH3748" s="83">
        <v>0</v>
      </c>
      <c r="AI3748" s="89">
        <v>0</v>
      </c>
      <c r="AJ3748" s="89">
        <v>0</v>
      </c>
      <c r="AK3748" s="60" t="str">
        <f>+IF(Tabla1[[#This Row],[REQUEST_TY]]="SR MANTENIMIENTO CORRECTIVO", "EMERGENCIA", "OTROS")</f>
        <v>OTROS</v>
      </c>
      <c r="AL3748" s="6" t="str">
        <f>+_xlfn.IFS(Tabla1[[#This Row],[Veces obj]]&lt;=1,"0-1",Tabla1[[#This Row],[Veces obj]]&lt;=2,"1-2",Tabla1[[#This Row],[Veces obj]]&lt;=3,"2-3",TRUE,"&gt;3")</f>
        <v>0-1</v>
      </c>
      <c r="AM3748" s="60" t="str">
        <f>+_xlfn.IFS(MONTH(Tabla1[[#This Row],[MES]])&lt;=3,"Q1",MONTH(Tabla1[[#This Row],[MES]])&lt;=6,"Q2",MONTH(Tabla1[[#This Row],[MES]])&lt;=9,"Q3",TRUE,"Q4")</f>
        <v>Q2</v>
      </c>
      <c r="AN3748" s="15" t="str">
        <f>+IFERROR(VLOOKUP(Tabla1[[#This Row],[CUENTA]],CTAS[],2,0),"OTROS")</f>
        <v>OTROS</v>
      </c>
      <c r="AP3748" s="15" t="str">
        <f>+IFERROR(VLOOKUP(Tabla1[[#This Row],[EMPLEADO]],IS[],3,0),"OTROS")</f>
        <v>OTROS</v>
      </c>
      <c r="AQ3748" s="15" t="str">
        <f>+IFERROR(VLOOKUP(Tabla1[[#This Row],[EMPLEADO]],IS[[NÓMINA]:[INGENIERO]],2,0),"OTROS")</f>
        <v>OTROS</v>
      </c>
    </row>
    <row r="3749" spans="1:43" x14ac:dyDescent="0.25">
      <c r="A3749" s="28" t="s">
        <v>10019</v>
      </c>
      <c r="B3749" s="29">
        <v>1</v>
      </c>
      <c r="C3749" s="29" t="s">
        <v>11140</v>
      </c>
      <c r="D3749" s="30" t="s">
        <v>38</v>
      </c>
      <c r="E3749" s="31" t="s">
        <v>217</v>
      </c>
      <c r="F3749" s="31" t="s">
        <v>11141</v>
      </c>
      <c r="G3749" s="88" t="s">
        <v>10212</v>
      </c>
      <c r="H3749" s="29" t="s">
        <v>253</v>
      </c>
      <c r="I3749" s="32" t="s">
        <v>43</v>
      </c>
      <c r="J3749" s="29" t="s">
        <v>8</v>
      </c>
      <c r="K3749" s="33" t="s">
        <v>59</v>
      </c>
      <c r="L3749" s="33" t="s">
        <v>863</v>
      </c>
      <c r="M3749" s="29" t="s">
        <v>358</v>
      </c>
      <c r="N3749" s="29">
        <v>0</v>
      </c>
      <c r="O3749" s="29" t="s">
        <v>47</v>
      </c>
      <c r="P3749" s="33">
        <v>8</v>
      </c>
      <c r="Q3749" s="33" t="s">
        <v>194</v>
      </c>
      <c r="R3749" s="80" t="s">
        <v>223</v>
      </c>
      <c r="S3749" s="81" t="s">
        <v>139</v>
      </c>
      <c r="T3749" s="81" t="s">
        <v>51</v>
      </c>
      <c r="U3749" s="82" t="s">
        <v>224</v>
      </c>
      <c r="V3749" s="83">
        <v>0.8</v>
      </c>
      <c r="W3749" s="89">
        <v>1258.4000000000003</v>
      </c>
      <c r="X3749" s="85">
        <v>1</v>
      </c>
      <c r="Y3749" s="86">
        <v>0.57999999999999996</v>
      </c>
      <c r="Z3749" s="82">
        <v>4</v>
      </c>
      <c r="AA3749" s="87">
        <v>0.14499999999999999</v>
      </c>
      <c r="AB3749" s="83">
        <v>0</v>
      </c>
      <c r="AC3749" s="89">
        <v>0</v>
      </c>
      <c r="AD3749" s="90">
        <v>43567</v>
      </c>
      <c r="AE3749" s="90">
        <v>43570</v>
      </c>
      <c r="AF3749" s="82">
        <v>1</v>
      </c>
      <c r="AG3749" s="84" t="s">
        <v>53</v>
      </c>
      <c r="AH3749" s="83">
        <v>0</v>
      </c>
      <c r="AI3749" s="89">
        <v>0</v>
      </c>
      <c r="AJ3749" s="89">
        <v>0</v>
      </c>
      <c r="AK3749" s="60" t="str">
        <f>+IF(Tabla1[[#This Row],[REQUEST_TY]]="SR MANTENIMIENTO CORRECTIVO", "EMERGENCIA", "OTROS")</f>
        <v>EMERGENCIA</v>
      </c>
      <c r="AL3749" s="6" t="str">
        <f>+_xlfn.IFS(Tabla1[[#This Row],[Veces obj]]&lt;=1,"0-1",Tabla1[[#This Row],[Veces obj]]&lt;=2,"1-2",Tabla1[[#This Row],[Veces obj]]&lt;=3,"2-3",TRUE,"&gt;3")</f>
        <v>0-1</v>
      </c>
      <c r="AM3749" s="60" t="str">
        <f>+_xlfn.IFS(MONTH(Tabla1[[#This Row],[MES]])&lt;=3,"Q1",MONTH(Tabla1[[#This Row],[MES]])&lt;=6,"Q2",MONTH(Tabla1[[#This Row],[MES]])&lt;=9,"Q3",TRUE,"Q4")</f>
        <v>Q2</v>
      </c>
      <c r="AN3749" s="15" t="str">
        <f>+IFERROR(VLOOKUP(Tabla1[[#This Row],[CUENTA]],CTAS[],2,0),"OTROS")</f>
        <v>OTROS</v>
      </c>
      <c r="AP3749" s="15" t="str">
        <f>+IFERROR(VLOOKUP(Tabla1[[#This Row],[EMPLEADO]],IS[],3,0),"OTROS")</f>
        <v>OTROS</v>
      </c>
      <c r="AQ3749" s="15" t="str">
        <f>+IFERROR(VLOOKUP(Tabla1[[#This Row],[EMPLEADO]],IS[[NÓMINA]:[INGENIERO]],2,0),"OTROS")</f>
        <v>OTROS</v>
      </c>
    </row>
    <row r="3750" spans="1:43" x14ac:dyDescent="0.25">
      <c r="A3750" s="28" t="s">
        <v>10019</v>
      </c>
      <c r="B3750" s="29">
        <v>1</v>
      </c>
      <c r="C3750" s="29" t="s">
        <v>11142</v>
      </c>
      <c r="D3750" s="30" t="s">
        <v>38</v>
      </c>
      <c r="E3750" s="31" t="s">
        <v>258</v>
      </c>
      <c r="F3750" s="31" t="s">
        <v>11143</v>
      </c>
      <c r="G3750" s="88" t="s">
        <v>3116</v>
      </c>
      <c r="H3750" s="29" t="s">
        <v>136</v>
      </c>
      <c r="I3750" s="32" t="s">
        <v>43</v>
      </c>
      <c r="J3750" s="29" t="s">
        <v>8</v>
      </c>
      <c r="K3750" s="33" t="s">
        <v>102</v>
      </c>
      <c r="L3750" s="33" t="s">
        <v>261</v>
      </c>
      <c r="M3750" s="29" t="s">
        <v>736</v>
      </c>
      <c r="N3750" s="29">
        <v>0</v>
      </c>
      <c r="O3750" s="29" t="s">
        <v>47</v>
      </c>
      <c r="P3750" s="33">
        <v>32</v>
      </c>
      <c r="Q3750" s="33" t="s">
        <v>82</v>
      </c>
      <c r="R3750" s="80" t="s">
        <v>138</v>
      </c>
      <c r="S3750" s="81" t="s">
        <v>139</v>
      </c>
      <c r="T3750" s="81" t="s">
        <v>51</v>
      </c>
      <c r="U3750" s="82" t="s">
        <v>140</v>
      </c>
      <c r="V3750" s="83">
        <v>1.1000000000000001</v>
      </c>
      <c r="W3750" s="89">
        <v>1730.3000000000004</v>
      </c>
      <c r="X3750" s="85">
        <v>1</v>
      </c>
      <c r="Y3750" s="86">
        <v>2.5499999999999998</v>
      </c>
      <c r="Z3750" s="82">
        <v>4</v>
      </c>
      <c r="AA3750" s="87">
        <v>0.63749999999999996</v>
      </c>
      <c r="AB3750" s="83">
        <v>0</v>
      </c>
      <c r="AC3750" s="89">
        <v>0</v>
      </c>
      <c r="AD3750" s="90">
        <v>43567</v>
      </c>
      <c r="AE3750" s="90">
        <v>43570</v>
      </c>
      <c r="AF3750" s="82">
        <v>1</v>
      </c>
      <c r="AG3750" s="84" t="s">
        <v>53</v>
      </c>
      <c r="AH3750" s="83">
        <v>0</v>
      </c>
      <c r="AI3750" s="89">
        <v>0</v>
      </c>
      <c r="AJ3750" s="89">
        <v>0</v>
      </c>
      <c r="AK3750" s="60" t="str">
        <f>+IF(Tabla1[[#This Row],[REQUEST_TY]]="SR MANTENIMIENTO CORRECTIVO", "EMERGENCIA", "OTROS")</f>
        <v>EMERGENCIA</v>
      </c>
      <c r="AL3750" s="6" t="str">
        <f>+_xlfn.IFS(Tabla1[[#This Row],[Veces obj]]&lt;=1,"0-1",Tabla1[[#This Row],[Veces obj]]&lt;=2,"1-2",Tabla1[[#This Row],[Veces obj]]&lt;=3,"2-3",TRUE,"&gt;3")</f>
        <v>0-1</v>
      </c>
      <c r="AM3750" s="60" t="str">
        <f>+_xlfn.IFS(MONTH(Tabla1[[#This Row],[MES]])&lt;=3,"Q1",MONTH(Tabla1[[#This Row],[MES]])&lt;=6,"Q2",MONTH(Tabla1[[#This Row],[MES]])&lt;=9,"Q3",TRUE,"Q4")</f>
        <v>Q2</v>
      </c>
      <c r="AN3750" s="15" t="str">
        <f>+IFERROR(VLOOKUP(Tabla1[[#This Row],[CUENTA]],CTAS[],2,0),"OTROS")</f>
        <v>OTROS</v>
      </c>
      <c r="AP3750" s="15" t="str">
        <f>+IFERROR(VLOOKUP(Tabla1[[#This Row],[EMPLEADO]],IS[],3,0),"OTROS")</f>
        <v>OTROS</v>
      </c>
      <c r="AQ3750" s="15" t="str">
        <f>+IFERROR(VLOOKUP(Tabla1[[#This Row],[EMPLEADO]],IS[[NÓMINA]:[INGENIERO]],2,0),"OTROS")</f>
        <v>OTROS</v>
      </c>
    </row>
    <row r="3751" spans="1:43" x14ac:dyDescent="0.25">
      <c r="A3751" s="28" t="s">
        <v>10019</v>
      </c>
      <c r="B3751" s="29">
        <v>1</v>
      </c>
      <c r="C3751" s="29" t="s">
        <v>11144</v>
      </c>
      <c r="D3751" s="30" t="s">
        <v>38</v>
      </c>
      <c r="E3751" s="31" t="s">
        <v>85</v>
      </c>
      <c r="F3751" s="31" t="s">
        <v>11145</v>
      </c>
      <c r="G3751" s="88" t="s">
        <v>4697</v>
      </c>
      <c r="H3751" s="29" t="s">
        <v>10274</v>
      </c>
      <c r="I3751" s="32" t="s">
        <v>43</v>
      </c>
      <c r="J3751" s="29" t="s">
        <v>8</v>
      </c>
      <c r="K3751" s="33" t="s">
        <v>370</v>
      </c>
      <c r="L3751" s="33" t="s">
        <v>4698</v>
      </c>
      <c r="M3751" s="29" t="s">
        <v>131</v>
      </c>
      <c r="N3751" s="29">
        <v>0</v>
      </c>
      <c r="O3751" s="29" t="s">
        <v>47</v>
      </c>
      <c r="P3751" s="33">
        <v>55</v>
      </c>
      <c r="Q3751" s="33" t="s">
        <v>82</v>
      </c>
      <c r="R3751" s="80" t="s">
        <v>49</v>
      </c>
      <c r="S3751" s="81" t="s">
        <v>50</v>
      </c>
      <c r="T3751" s="81" t="s">
        <v>51</v>
      </c>
      <c r="U3751" s="82" t="s">
        <v>120</v>
      </c>
      <c r="V3751" s="83">
        <v>0.8</v>
      </c>
      <c r="W3751" s="89">
        <v>572.00000000000011</v>
      </c>
      <c r="X3751" s="85">
        <v>1</v>
      </c>
      <c r="Y3751" s="86">
        <v>1.44</v>
      </c>
      <c r="Z3751" s="82">
        <v>5</v>
      </c>
      <c r="AA3751" s="87">
        <v>0.28799999999999998</v>
      </c>
      <c r="AB3751" s="83">
        <v>0</v>
      </c>
      <c r="AC3751" s="89">
        <v>0</v>
      </c>
      <c r="AD3751" s="90">
        <v>43567</v>
      </c>
      <c r="AE3751" s="90">
        <v>43570</v>
      </c>
      <c r="AF3751" s="82">
        <v>1</v>
      </c>
      <c r="AG3751" s="84" t="s">
        <v>53</v>
      </c>
      <c r="AH3751" s="83">
        <v>0</v>
      </c>
      <c r="AI3751" s="89">
        <v>0</v>
      </c>
      <c r="AJ3751" s="89">
        <v>0</v>
      </c>
      <c r="AK3751" s="60" t="str">
        <f>+IF(Tabla1[[#This Row],[REQUEST_TY]]="SR MANTENIMIENTO CORRECTIVO", "EMERGENCIA", "OTROS")</f>
        <v>EMERGENCIA</v>
      </c>
      <c r="AL3751" s="6" t="str">
        <f>+_xlfn.IFS(Tabla1[[#This Row],[Veces obj]]&lt;=1,"0-1",Tabla1[[#This Row],[Veces obj]]&lt;=2,"1-2",Tabla1[[#This Row],[Veces obj]]&lt;=3,"2-3",TRUE,"&gt;3")</f>
        <v>0-1</v>
      </c>
      <c r="AM3751" s="60" t="str">
        <f>+_xlfn.IFS(MONTH(Tabla1[[#This Row],[MES]])&lt;=3,"Q1",MONTH(Tabla1[[#This Row],[MES]])&lt;=6,"Q2",MONTH(Tabla1[[#This Row],[MES]])&lt;=9,"Q3",TRUE,"Q4")</f>
        <v>Q2</v>
      </c>
      <c r="AN3751" s="15" t="str">
        <f>+IFERROR(VLOOKUP(Tabla1[[#This Row],[CUENTA]],CTAS[],2,0),"OTROS")</f>
        <v>OTROS</v>
      </c>
      <c r="AP3751" s="15" t="str">
        <f>+IFERROR(VLOOKUP(Tabla1[[#This Row],[EMPLEADO]],IS[],3,0),"OTROS")</f>
        <v>OTROS</v>
      </c>
      <c r="AQ3751" s="15" t="str">
        <f>+IFERROR(VLOOKUP(Tabla1[[#This Row],[EMPLEADO]],IS[[NÓMINA]:[INGENIERO]],2,0),"OTROS")</f>
        <v>OTROS</v>
      </c>
    </row>
    <row r="3752" spans="1:43" x14ac:dyDescent="0.25">
      <c r="A3752" s="28" t="s">
        <v>10019</v>
      </c>
      <c r="B3752" s="29">
        <v>1</v>
      </c>
      <c r="C3752" s="29" t="s">
        <v>11146</v>
      </c>
      <c r="D3752" s="30" t="s">
        <v>38</v>
      </c>
      <c r="E3752" s="31" t="s">
        <v>133</v>
      </c>
      <c r="F3752" s="31" t="s">
        <v>11147</v>
      </c>
      <c r="G3752" s="88" t="s">
        <v>2260</v>
      </c>
      <c r="H3752" s="29" t="s">
        <v>915</v>
      </c>
      <c r="I3752" s="32" t="s">
        <v>43</v>
      </c>
      <c r="J3752" s="29" t="s">
        <v>8</v>
      </c>
      <c r="K3752" s="33" t="s">
        <v>59</v>
      </c>
      <c r="L3752" s="33" t="s">
        <v>1070</v>
      </c>
      <c r="M3752" s="29" t="s">
        <v>1071</v>
      </c>
      <c r="N3752" s="29">
        <v>0</v>
      </c>
      <c r="O3752" s="29" t="s">
        <v>47</v>
      </c>
      <c r="P3752" s="33">
        <v>82</v>
      </c>
      <c r="Q3752" s="33" t="s">
        <v>48</v>
      </c>
      <c r="R3752" s="80" t="s">
        <v>138</v>
      </c>
      <c r="S3752" s="81" t="s">
        <v>139</v>
      </c>
      <c r="T3752" s="81" t="s">
        <v>51</v>
      </c>
      <c r="U3752" s="82" t="s">
        <v>353</v>
      </c>
      <c r="V3752" s="83">
        <v>1.1499999999999999</v>
      </c>
      <c r="W3752" s="89">
        <v>1808.95</v>
      </c>
      <c r="X3752" s="85">
        <v>1</v>
      </c>
      <c r="Y3752" s="86">
        <v>0</v>
      </c>
      <c r="Z3752" s="82">
        <v>4</v>
      </c>
      <c r="AA3752" s="87">
        <v>0</v>
      </c>
      <c r="AB3752" s="83">
        <v>0</v>
      </c>
      <c r="AC3752" s="89">
        <v>0</v>
      </c>
      <c r="AD3752" s="90">
        <v>43570</v>
      </c>
      <c r="AE3752" s="90">
        <v>43570</v>
      </c>
      <c r="AF3752" s="82">
        <v>0</v>
      </c>
      <c r="AG3752" s="84" t="s">
        <v>53</v>
      </c>
      <c r="AH3752" s="83">
        <v>0</v>
      </c>
      <c r="AI3752" s="89">
        <v>0</v>
      </c>
      <c r="AJ3752" s="89">
        <v>0</v>
      </c>
      <c r="AK3752" s="60" t="str">
        <f>+IF(Tabla1[[#This Row],[REQUEST_TY]]="SR MANTENIMIENTO CORRECTIVO", "EMERGENCIA", "OTROS")</f>
        <v>EMERGENCIA</v>
      </c>
      <c r="AL3752" s="6" t="str">
        <f>+_xlfn.IFS(Tabla1[[#This Row],[Veces obj]]&lt;=1,"0-1",Tabla1[[#This Row],[Veces obj]]&lt;=2,"1-2",Tabla1[[#This Row],[Veces obj]]&lt;=3,"2-3",TRUE,"&gt;3")</f>
        <v>0-1</v>
      </c>
      <c r="AM3752" s="60" t="str">
        <f>+_xlfn.IFS(MONTH(Tabla1[[#This Row],[MES]])&lt;=3,"Q1",MONTH(Tabla1[[#This Row],[MES]])&lt;=6,"Q2",MONTH(Tabla1[[#This Row],[MES]])&lt;=9,"Q3",TRUE,"Q4")</f>
        <v>Q2</v>
      </c>
      <c r="AN3752" s="15" t="str">
        <f>+IFERROR(VLOOKUP(Tabla1[[#This Row],[CUENTA]],CTAS[],2,0),"OTROS")</f>
        <v>OTROS</v>
      </c>
      <c r="AP3752" s="15" t="str">
        <f>+IFERROR(VLOOKUP(Tabla1[[#This Row],[EMPLEADO]],IS[],3,0),"OTROS")</f>
        <v>OTROS</v>
      </c>
      <c r="AQ3752" s="15" t="str">
        <f>+IFERROR(VLOOKUP(Tabla1[[#This Row],[EMPLEADO]],IS[[NÓMINA]:[INGENIERO]],2,0),"OTROS")</f>
        <v>OTROS</v>
      </c>
    </row>
    <row r="3753" spans="1:43" x14ac:dyDescent="0.25">
      <c r="A3753" s="28" t="s">
        <v>10019</v>
      </c>
      <c r="B3753" s="29">
        <v>1</v>
      </c>
      <c r="C3753" s="29" t="s">
        <v>11148</v>
      </c>
      <c r="D3753" s="30" t="s">
        <v>38</v>
      </c>
      <c r="E3753" s="31" t="s">
        <v>76</v>
      </c>
      <c r="F3753" s="31" t="s">
        <v>11149</v>
      </c>
      <c r="G3753" s="88" t="s">
        <v>4980</v>
      </c>
      <c r="H3753" s="29" t="s">
        <v>58</v>
      </c>
      <c r="I3753" s="32" t="s">
        <v>43</v>
      </c>
      <c r="J3753" s="29" t="s">
        <v>8</v>
      </c>
      <c r="K3753" s="33" t="s">
        <v>59</v>
      </c>
      <c r="L3753" s="33" t="s">
        <v>504</v>
      </c>
      <c r="M3753" s="29" t="s">
        <v>505</v>
      </c>
      <c r="N3753" s="29">
        <v>0</v>
      </c>
      <c r="O3753" s="29" t="s">
        <v>47</v>
      </c>
      <c r="P3753" s="33">
        <v>44</v>
      </c>
      <c r="Q3753" s="33" t="s">
        <v>82</v>
      </c>
      <c r="R3753" s="80" t="s">
        <v>63</v>
      </c>
      <c r="S3753" s="81" t="s">
        <v>64</v>
      </c>
      <c r="T3753" s="81" t="s">
        <v>51</v>
      </c>
      <c r="U3753" s="82" t="s">
        <v>83</v>
      </c>
      <c r="V3753" s="83">
        <v>1.05</v>
      </c>
      <c r="W3753" s="89">
        <v>1433.25</v>
      </c>
      <c r="X3753" s="85">
        <v>1</v>
      </c>
      <c r="Y3753" s="86">
        <v>2.42</v>
      </c>
      <c r="Z3753" s="82">
        <v>5</v>
      </c>
      <c r="AA3753" s="87">
        <v>0.48399999999999999</v>
      </c>
      <c r="AB3753" s="83">
        <v>0</v>
      </c>
      <c r="AC3753" s="89">
        <v>0</v>
      </c>
      <c r="AD3753" s="90">
        <v>43570</v>
      </c>
      <c r="AE3753" s="90">
        <v>43570</v>
      </c>
      <c r="AF3753" s="82">
        <v>0</v>
      </c>
      <c r="AG3753" s="84" t="s">
        <v>53</v>
      </c>
      <c r="AH3753" s="83">
        <v>0</v>
      </c>
      <c r="AI3753" s="89">
        <v>0</v>
      </c>
      <c r="AJ3753" s="89">
        <v>0</v>
      </c>
      <c r="AK3753" s="60" t="str">
        <f>+IF(Tabla1[[#This Row],[REQUEST_TY]]="SR MANTENIMIENTO CORRECTIVO", "EMERGENCIA", "OTROS")</f>
        <v>EMERGENCIA</v>
      </c>
      <c r="AL3753" s="6" t="str">
        <f>+_xlfn.IFS(Tabla1[[#This Row],[Veces obj]]&lt;=1,"0-1",Tabla1[[#This Row],[Veces obj]]&lt;=2,"1-2",Tabla1[[#This Row],[Veces obj]]&lt;=3,"2-3",TRUE,"&gt;3")</f>
        <v>0-1</v>
      </c>
      <c r="AM3753" s="60" t="str">
        <f>+_xlfn.IFS(MONTH(Tabla1[[#This Row],[MES]])&lt;=3,"Q1",MONTH(Tabla1[[#This Row],[MES]])&lt;=6,"Q2",MONTH(Tabla1[[#This Row],[MES]])&lt;=9,"Q3",TRUE,"Q4")</f>
        <v>Q2</v>
      </c>
      <c r="AN3753" s="15" t="str">
        <f>+IFERROR(VLOOKUP(Tabla1[[#This Row],[CUENTA]],CTAS[],2,0),"OTROS")</f>
        <v>OTROS</v>
      </c>
      <c r="AP3753" s="15" t="str">
        <f>+IFERROR(VLOOKUP(Tabla1[[#This Row],[EMPLEADO]],IS[],3,0),"OTROS")</f>
        <v>OTROS</v>
      </c>
      <c r="AQ3753" s="15" t="str">
        <f>+IFERROR(VLOOKUP(Tabla1[[#This Row],[EMPLEADO]],IS[[NÓMINA]:[INGENIERO]],2,0),"OTROS")</f>
        <v>OTROS</v>
      </c>
    </row>
    <row r="3754" spans="1:43" x14ac:dyDescent="0.25">
      <c r="A3754" s="28" t="s">
        <v>10019</v>
      </c>
      <c r="B3754" s="29">
        <v>1</v>
      </c>
      <c r="C3754" s="29" t="s">
        <v>11150</v>
      </c>
      <c r="D3754" s="30" t="s">
        <v>38</v>
      </c>
      <c r="E3754" s="31" t="s">
        <v>133</v>
      </c>
      <c r="F3754" s="31" t="s">
        <v>11151</v>
      </c>
      <c r="G3754" s="88" t="s">
        <v>4397</v>
      </c>
      <c r="H3754" s="29" t="s">
        <v>915</v>
      </c>
      <c r="I3754" s="32" t="s">
        <v>43</v>
      </c>
      <c r="J3754" s="29" t="s">
        <v>8</v>
      </c>
      <c r="K3754" s="33" t="s">
        <v>59</v>
      </c>
      <c r="L3754" s="33" t="s">
        <v>1070</v>
      </c>
      <c r="M3754" s="29" t="s">
        <v>1071</v>
      </c>
      <c r="N3754" s="29">
        <v>0</v>
      </c>
      <c r="O3754" s="29" t="s">
        <v>47</v>
      </c>
      <c r="P3754" s="33">
        <v>5</v>
      </c>
      <c r="Q3754" s="33" t="s">
        <v>207</v>
      </c>
      <c r="R3754" s="80" t="s">
        <v>138</v>
      </c>
      <c r="S3754" s="81" t="s">
        <v>139</v>
      </c>
      <c r="T3754" s="81" t="s">
        <v>51</v>
      </c>
      <c r="U3754" s="82" t="s">
        <v>879</v>
      </c>
      <c r="V3754" s="83">
        <v>0.6</v>
      </c>
      <c r="W3754" s="89">
        <v>943.80000000000007</v>
      </c>
      <c r="X3754" s="85">
        <v>1</v>
      </c>
      <c r="Y3754" s="86">
        <v>0.83</v>
      </c>
      <c r="Z3754" s="82">
        <v>4</v>
      </c>
      <c r="AA3754" s="87">
        <v>0.20749999999999999</v>
      </c>
      <c r="AB3754" s="83">
        <v>0</v>
      </c>
      <c r="AC3754" s="89">
        <v>0</v>
      </c>
      <c r="AD3754" s="90">
        <v>43570</v>
      </c>
      <c r="AE3754" s="90">
        <v>43570</v>
      </c>
      <c r="AF3754" s="82">
        <v>0</v>
      </c>
      <c r="AG3754" s="84" t="s">
        <v>53</v>
      </c>
      <c r="AH3754" s="83">
        <v>0</v>
      </c>
      <c r="AI3754" s="89">
        <v>0</v>
      </c>
      <c r="AJ3754" s="89">
        <v>0</v>
      </c>
      <c r="AK3754" s="60" t="str">
        <f>+IF(Tabla1[[#This Row],[REQUEST_TY]]="SR MANTENIMIENTO CORRECTIVO", "EMERGENCIA", "OTROS")</f>
        <v>EMERGENCIA</v>
      </c>
      <c r="AL3754" s="6" t="str">
        <f>+_xlfn.IFS(Tabla1[[#This Row],[Veces obj]]&lt;=1,"0-1",Tabla1[[#This Row],[Veces obj]]&lt;=2,"1-2",Tabla1[[#This Row],[Veces obj]]&lt;=3,"2-3",TRUE,"&gt;3")</f>
        <v>0-1</v>
      </c>
      <c r="AM3754" s="60" t="str">
        <f>+_xlfn.IFS(MONTH(Tabla1[[#This Row],[MES]])&lt;=3,"Q1",MONTH(Tabla1[[#This Row],[MES]])&lt;=6,"Q2",MONTH(Tabla1[[#This Row],[MES]])&lt;=9,"Q3",TRUE,"Q4")</f>
        <v>Q2</v>
      </c>
      <c r="AN3754" s="15" t="str">
        <f>+IFERROR(VLOOKUP(Tabla1[[#This Row],[CUENTA]],CTAS[],2,0),"OTROS")</f>
        <v>OTROS</v>
      </c>
      <c r="AP3754" s="15" t="str">
        <f>+IFERROR(VLOOKUP(Tabla1[[#This Row],[EMPLEADO]],IS[],3,0),"OTROS")</f>
        <v>OTROS</v>
      </c>
      <c r="AQ3754" s="15" t="str">
        <f>+IFERROR(VLOOKUP(Tabla1[[#This Row],[EMPLEADO]],IS[[NÓMINA]:[INGENIERO]],2,0),"OTROS")</f>
        <v>OTROS</v>
      </c>
    </row>
    <row r="3755" spans="1:43" x14ac:dyDescent="0.25">
      <c r="A3755" s="28" t="s">
        <v>10019</v>
      </c>
      <c r="B3755" s="29">
        <v>1</v>
      </c>
      <c r="C3755" s="29" t="s">
        <v>11152</v>
      </c>
      <c r="D3755" s="30" t="s">
        <v>38</v>
      </c>
      <c r="E3755" s="31" t="s">
        <v>133</v>
      </c>
      <c r="F3755" s="31" t="s">
        <v>11153</v>
      </c>
      <c r="G3755" s="88" t="s">
        <v>533</v>
      </c>
      <c r="H3755" s="29" t="s">
        <v>8581</v>
      </c>
      <c r="I3755" s="32" t="s">
        <v>43</v>
      </c>
      <c r="J3755" s="29" t="s">
        <v>8</v>
      </c>
      <c r="K3755" s="33" t="s">
        <v>59</v>
      </c>
      <c r="L3755" s="33" t="s">
        <v>472</v>
      </c>
      <c r="M3755" s="29" t="s">
        <v>473</v>
      </c>
      <c r="N3755" s="29">
        <v>0</v>
      </c>
      <c r="O3755" s="29" t="s">
        <v>47</v>
      </c>
      <c r="P3755" s="33">
        <v>4</v>
      </c>
      <c r="Q3755" s="33" t="s">
        <v>207</v>
      </c>
      <c r="R3755" s="80" t="s">
        <v>138</v>
      </c>
      <c r="S3755" s="81" t="s">
        <v>139</v>
      </c>
      <c r="T3755" s="81" t="s">
        <v>51</v>
      </c>
      <c r="U3755" s="82" t="s">
        <v>879</v>
      </c>
      <c r="V3755" s="83">
        <v>0.6</v>
      </c>
      <c r="W3755" s="89">
        <v>943.80000000000007</v>
      </c>
      <c r="X3755" s="85">
        <v>1</v>
      </c>
      <c r="Y3755" s="86">
        <v>1.5</v>
      </c>
      <c r="Z3755" s="82">
        <v>4</v>
      </c>
      <c r="AA3755" s="87">
        <v>0.375</v>
      </c>
      <c r="AB3755" s="83">
        <v>0</v>
      </c>
      <c r="AC3755" s="89">
        <v>0</v>
      </c>
      <c r="AD3755" s="90">
        <v>43570</v>
      </c>
      <c r="AE3755" s="90">
        <v>43570</v>
      </c>
      <c r="AF3755" s="82">
        <v>0</v>
      </c>
      <c r="AG3755" s="84" t="s">
        <v>53</v>
      </c>
      <c r="AH3755" s="83">
        <v>0</v>
      </c>
      <c r="AI3755" s="89">
        <v>0</v>
      </c>
      <c r="AJ3755" s="89">
        <v>0</v>
      </c>
      <c r="AK3755" s="60" t="str">
        <f>+IF(Tabla1[[#This Row],[REQUEST_TY]]="SR MANTENIMIENTO CORRECTIVO", "EMERGENCIA", "OTROS")</f>
        <v>EMERGENCIA</v>
      </c>
      <c r="AL3755" s="6" t="str">
        <f>+_xlfn.IFS(Tabla1[[#This Row],[Veces obj]]&lt;=1,"0-1",Tabla1[[#This Row],[Veces obj]]&lt;=2,"1-2",Tabla1[[#This Row],[Veces obj]]&lt;=3,"2-3",TRUE,"&gt;3")</f>
        <v>0-1</v>
      </c>
      <c r="AM3755" s="60" t="str">
        <f>+_xlfn.IFS(MONTH(Tabla1[[#This Row],[MES]])&lt;=3,"Q1",MONTH(Tabla1[[#This Row],[MES]])&lt;=6,"Q2",MONTH(Tabla1[[#This Row],[MES]])&lt;=9,"Q3",TRUE,"Q4")</f>
        <v>Q2</v>
      </c>
      <c r="AN3755" s="15" t="str">
        <f>+IFERROR(VLOOKUP(Tabla1[[#This Row],[CUENTA]],CTAS[],2,0),"OTROS")</f>
        <v>OTROS</v>
      </c>
      <c r="AP3755" s="15" t="str">
        <f>+IFERROR(VLOOKUP(Tabla1[[#This Row],[EMPLEADO]],IS[],3,0),"OTROS")</f>
        <v>OTROS</v>
      </c>
      <c r="AQ3755" s="15" t="str">
        <f>+IFERROR(VLOOKUP(Tabla1[[#This Row],[EMPLEADO]],IS[[NÓMINA]:[INGENIERO]],2,0),"OTROS")</f>
        <v>OTROS</v>
      </c>
    </row>
    <row r="3756" spans="1:43" x14ac:dyDescent="0.25">
      <c r="A3756" s="28" t="s">
        <v>10019</v>
      </c>
      <c r="B3756" s="29">
        <v>1</v>
      </c>
      <c r="C3756" s="29" t="s">
        <v>11154</v>
      </c>
      <c r="D3756" s="30" t="s">
        <v>38</v>
      </c>
      <c r="E3756" s="31" t="s">
        <v>133</v>
      </c>
      <c r="F3756" s="31" t="s">
        <v>11155</v>
      </c>
      <c r="G3756" s="88" t="s">
        <v>2399</v>
      </c>
      <c r="H3756" s="29" t="s">
        <v>213</v>
      </c>
      <c r="I3756" s="32" t="s">
        <v>43</v>
      </c>
      <c r="J3756" s="29" t="s">
        <v>8</v>
      </c>
      <c r="K3756" s="33" t="s">
        <v>59</v>
      </c>
      <c r="L3756" s="33" t="s">
        <v>1706</v>
      </c>
      <c r="M3756" s="29" t="s">
        <v>1707</v>
      </c>
      <c r="N3756" s="29">
        <v>0</v>
      </c>
      <c r="O3756" s="29" t="s">
        <v>47</v>
      </c>
      <c r="P3756" s="33">
        <v>82</v>
      </c>
      <c r="Q3756" s="33" t="s">
        <v>48</v>
      </c>
      <c r="R3756" s="80" t="s">
        <v>138</v>
      </c>
      <c r="S3756" s="81" t="s">
        <v>139</v>
      </c>
      <c r="T3756" s="81" t="s">
        <v>51</v>
      </c>
      <c r="U3756" s="82" t="s">
        <v>353</v>
      </c>
      <c r="V3756" s="83">
        <v>1.1499999999999999</v>
      </c>
      <c r="W3756" s="89">
        <v>1808.95</v>
      </c>
      <c r="X3756" s="85">
        <v>1</v>
      </c>
      <c r="Y3756" s="86">
        <v>1.71</v>
      </c>
      <c r="Z3756" s="82">
        <v>4</v>
      </c>
      <c r="AA3756" s="87">
        <v>0.42749999999999999</v>
      </c>
      <c r="AB3756" s="83">
        <v>0</v>
      </c>
      <c r="AC3756" s="89">
        <v>0</v>
      </c>
      <c r="AD3756" s="90">
        <v>43570</v>
      </c>
      <c r="AE3756" s="90">
        <v>43570</v>
      </c>
      <c r="AF3756" s="82">
        <v>0</v>
      </c>
      <c r="AG3756" s="84" t="s">
        <v>53</v>
      </c>
      <c r="AH3756" s="83">
        <v>0</v>
      </c>
      <c r="AI3756" s="89">
        <v>0</v>
      </c>
      <c r="AJ3756" s="89">
        <v>0</v>
      </c>
      <c r="AK3756" s="60" t="str">
        <f>+IF(Tabla1[[#This Row],[REQUEST_TY]]="SR MANTENIMIENTO CORRECTIVO", "EMERGENCIA", "OTROS")</f>
        <v>EMERGENCIA</v>
      </c>
      <c r="AL3756" s="6" t="str">
        <f>+_xlfn.IFS(Tabla1[[#This Row],[Veces obj]]&lt;=1,"0-1",Tabla1[[#This Row],[Veces obj]]&lt;=2,"1-2",Tabla1[[#This Row],[Veces obj]]&lt;=3,"2-3",TRUE,"&gt;3")</f>
        <v>0-1</v>
      </c>
      <c r="AM3756" s="60" t="str">
        <f>+_xlfn.IFS(MONTH(Tabla1[[#This Row],[MES]])&lt;=3,"Q1",MONTH(Tabla1[[#This Row],[MES]])&lt;=6,"Q2",MONTH(Tabla1[[#This Row],[MES]])&lt;=9,"Q3",TRUE,"Q4")</f>
        <v>Q2</v>
      </c>
      <c r="AN3756" s="15" t="str">
        <f>+IFERROR(VLOOKUP(Tabla1[[#This Row],[CUENTA]],CTAS[],2,0),"OTROS")</f>
        <v>OTROS</v>
      </c>
      <c r="AP3756" s="15" t="str">
        <f>+IFERROR(VLOOKUP(Tabla1[[#This Row],[EMPLEADO]],IS[],3,0),"OTROS")</f>
        <v>OTROS</v>
      </c>
      <c r="AQ3756" s="15" t="str">
        <f>+IFERROR(VLOOKUP(Tabla1[[#This Row],[EMPLEADO]],IS[[NÓMINA]:[INGENIERO]],2,0),"OTROS")</f>
        <v>OTROS</v>
      </c>
    </row>
    <row r="3757" spans="1:43" x14ac:dyDescent="0.25">
      <c r="A3757" s="28" t="s">
        <v>10019</v>
      </c>
      <c r="B3757" s="29">
        <v>1</v>
      </c>
      <c r="C3757" s="29" t="s">
        <v>11156</v>
      </c>
      <c r="D3757" s="30" t="s">
        <v>38</v>
      </c>
      <c r="E3757" s="31" t="s">
        <v>133</v>
      </c>
      <c r="F3757" s="31" t="s">
        <v>11157</v>
      </c>
      <c r="G3757" s="88" t="s">
        <v>3185</v>
      </c>
      <c r="H3757" s="29" t="s">
        <v>915</v>
      </c>
      <c r="I3757" s="32" t="s">
        <v>43</v>
      </c>
      <c r="J3757" s="29" t="s">
        <v>8</v>
      </c>
      <c r="K3757" s="33" t="s">
        <v>59</v>
      </c>
      <c r="L3757" s="33" t="s">
        <v>3186</v>
      </c>
      <c r="M3757" s="29" t="s">
        <v>1071</v>
      </c>
      <c r="N3757" s="29">
        <v>0</v>
      </c>
      <c r="O3757" s="29" t="s">
        <v>47</v>
      </c>
      <c r="P3757" s="33">
        <v>95</v>
      </c>
      <c r="Q3757" s="33" t="s">
        <v>48</v>
      </c>
      <c r="R3757" s="80" t="s">
        <v>138</v>
      </c>
      <c r="S3757" s="81" t="s">
        <v>139</v>
      </c>
      <c r="T3757" s="81" t="s">
        <v>51</v>
      </c>
      <c r="U3757" s="82" t="s">
        <v>353</v>
      </c>
      <c r="V3757" s="83">
        <v>1.1499999999999999</v>
      </c>
      <c r="W3757" s="89">
        <v>1808.95</v>
      </c>
      <c r="X3757" s="85">
        <v>1</v>
      </c>
      <c r="Y3757" s="86">
        <v>1.83</v>
      </c>
      <c r="Z3757" s="82">
        <v>4</v>
      </c>
      <c r="AA3757" s="87">
        <v>0.45750000000000002</v>
      </c>
      <c r="AB3757" s="83">
        <v>0</v>
      </c>
      <c r="AC3757" s="89">
        <v>0</v>
      </c>
      <c r="AD3757" s="90">
        <v>43570</v>
      </c>
      <c r="AE3757" s="90">
        <v>43570</v>
      </c>
      <c r="AF3757" s="82">
        <v>0</v>
      </c>
      <c r="AG3757" s="84" t="s">
        <v>53</v>
      </c>
      <c r="AH3757" s="83">
        <v>0</v>
      </c>
      <c r="AI3757" s="89">
        <v>0</v>
      </c>
      <c r="AJ3757" s="89">
        <v>0</v>
      </c>
      <c r="AK3757" s="60" t="str">
        <f>+IF(Tabla1[[#This Row],[REQUEST_TY]]="SR MANTENIMIENTO CORRECTIVO", "EMERGENCIA", "OTROS")</f>
        <v>EMERGENCIA</v>
      </c>
      <c r="AL3757" s="6" t="str">
        <f>+_xlfn.IFS(Tabla1[[#This Row],[Veces obj]]&lt;=1,"0-1",Tabla1[[#This Row],[Veces obj]]&lt;=2,"1-2",Tabla1[[#This Row],[Veces obj]]&lt;=3,"2-3",TRUE,"&gt;3")</f>
        <v>0-1</v>
      </c>
      <c r="AM3757" s="60" t="str">
        <f>+_xlfn.IFS(MONTH(Tabla1[[#This Row],[MES]])&lt;=3,"Q1",MONTH(Tabla1[[#This Row],[MES]])&lt;=6,"Q2",MONTH(Tabla1[[#This Row],[MES]])&lt;=9,"Q3",TRUE,"Q4")</f>
        <v>Q2</v>
      </c>
      <c r="AN3757" s="15" t="str">
        <f>+IFERROR(VLOOKUP(Tabla1[[#This Row],[CUENTA]],CTAS[],2,0),"OTROS")</f>
        <v>OTROS</v>
      </c>
      <c r="AP3757" s="15" t="str">
        <f>+IFERROR(VLOOKUP(Tabla1[[#This Row],[EMPLEADO]],IS[],3,0),"OTROS")</f>
        <v>OTROS</v>
      </c>
      <c r="AQ3757" s="15" t="str">
        <f>+IFERROR(VLOOKUP(Tabla1[[#This Row],[EMPLEADO]],IS[[NÓMINA]:[INGENIERO]],2,0),"OTROS")</f>
        <v>OTROS</v>
      </c>
    </row>
    <row r="3758" spans="1:43" x14ac:dyDescent="0.25">
      <c r="A3758" s="28" t="s">
        <v>10019</v>
      </c>
      <c r="B3758" s="29">
        <v>1</v>
      </c>
      <c r="C3758" s="29" t="s">
        <v>11158</v>
      </c>
      <c r="D3758" s="30" t="s">
        <v>38</v>
      </c>
      <c r="E3758" s="31" t="s">
        <v>604</v>
      </c>
      <c r="F3758" s="31" t="s">
        <v>11159</v>
      </c>
      <c r="G3758" s="88" t="s">
        <v>11160</v>
      </c>
      <c r="H3758" s="29" t="s">
        <v>740</v>
      </c>
      <c r="I3758" s="32" t="s">
        <v>43</v>
      </c>
      <c r="J3758" s="29" t="s">
        <v>8</v>
      </c>
      <c r="K3758" s="33" t="s">
        <v>741</v>
      </c>
      <c r="L3758" s="33" t="s">
        <v>742</v>
      </c>
      <c r="M3758" s="29" t="s">
        <v>743</v>
      </c>
      <c r="N3758" s="29">
        <v>0</v>
      </c>
      <c r="O3758" s="29" t="s">
        <v>47</v>
      </c>
      <c r="P3758" s="33">
        <v>150</v>
      </c>
      <c r="Q3758" s="33" t="s">
        <v>48</v>
      </c>
      <c r="R3758" s="80" t="s">
        <v>63</v>
      </c>
      <c r="S3758" s="81" t="s">
        <v>64</v>
      </c>
      <c r="T3758" s="81" t="s">
        <v>51</v>
      </c>
      <c r="U3758" s="82" t="s">
        <v>96</v>
      </c>
      <c r="V3758" s="83">
        <v>1.1000000000000001</v>
      </c>
      <c r="W3758" s="89">
        <v>1501.5000000000002</v>
      </c>
      <c r="X3758" s="85">
        <v>1</v>
      </c>
      <c r="Y3758" s="86">
        <v>2.77</v>
      </c>
      <c r="Z3758" s="82">
        <v>5</v>
      </c>
      <c r="AA3758" s="87">
        <v>0.55400000000000005</v>
      </c>
      <c r="AB3758" s="83">
        <v>0</v>
      </c>
      <c r="AC3758" s="89">
        <v>0</v>
      </c>
      <c r="AD3758" s="90">
        <v>43570</v>
      </c>
      <c r="AE3758" s="90">
        <v>43570</v>
      </c>
      <c r="AF3758" s="82">
        <v>0</v>
      </c>
      <c r="AG3758" s="84" t="s">
        <v>53</v>
      </c>
      <c r="AH3758" s="83">
        <v>0</v>
      </c>
      <c r="AI3758" s="89">
        <v>0</v>
      </c>
      <c r="AJ3758" s="89">
        <v>0</v>
      </c>
      <c r="AK3758" s="60" t="str">
        <f>+IF(Tabla1[[#This Row],[REQUEST_TY]]="SR MANTENIMIENTO CORRECTIVO", "EMERGENCIA", "OTROS")</f>
        <v>EMERGENCIA</v>
      </c>
      <c r="AL3758" s="6" t="str">
        <f>+_xlfn.IFS(Tabla1[[#This Row],[Veces obj]]&lt;=1,"0-1",Tabla1[[#This Row],[Veces obj]]&lt;=2,"1-2",Tabla1[[#This Row],[Veces obj]]&lt;=3,"2-3",TRUE,"&gt;3")</f>
        <v>0-1</v>
      </c>
      <c r="AM3758" s="60" t="str">
        <f>+_xlfn.IFS(MONTH(Tabla1[[#This Row],[MES]])&lt;=3,"Q1",MONTH(Tabla1[[#This Row],[MES]])&lt;=6,"Q2",MONTH(Tabla1[[#This Row],[MES]])&lt;=9,"Q3",TRUE,"Q4")</f>
        <v>Q2</v>
      </c>
      <c r="AN3758" s="15" t="str">
        <f>+IFERROR(VLOOKUP(Tabla1[[#This Row],[CUENTA]],CTAS[],2,0),"OTROS")</f>
        <v>OTROS</v>
      </c>
      <c r="AP3758" s="15" t="str">
        <f>+IFERROR(VLOOKUP(Tabla1[[#This Row],[EMPLEADO]],IS[],3,0),"OTROS")</f>
        <v>OTROS</v>
      </c>
      <c r="AQ3758" s="15" t="str">
        <f>+IFERROR(VLOOKUP(Tabla1[[#This Row],[EMPLEADO]],IS[[NÓMINA]:[INGENIERO]],2,0),"OTROS")</f>
        <v>OTROS</v>
      </c>
    </row>
    <row r="3759" spans="1:43" x14ac:dyDescent="0.25">
      <c r="A3759" s="28" t="s">
        <v>10019</v>
      </c>
      <c r="B3759" s="29">
        <v>1</v>
      </c>
      <c r="C3759" s="29" t="s">
        <v>11161</v>
      </c>
      <c r="D3759" s="30" t="s">
        <v>38</v>
      </c>
      <c r="E3759" s="31" t="s">
        <v>725</v>
      </c>
      <c r="F3759" s="31" t="s">
        <v>11162</v>
      </c>
      <c r="G3759" s="88" t="s">
        <v>7561</v>
      </c>
      <c r="H3759" s="29" t="s">
        <v>646</v>
      </c>
      <c r="I3759" s="32" t="s">
        <v>43</v>
      </c>
      <c r="J3759" s="29" t="s">
        <v>8</v>
      </c>
      <c r="K3759" s="33" t="s">
        <v>59</v>
      </c>
      <c r="L3759" s="33" t="s">
        <v>472</v>
      </c>
      <c r="M3759" s="29" t="s">
        <v>473</v>
      </c>
      <c r="N3759" s="29">
        <v>0</v>
      </c>
      <c r="O3759" s="29" t="s">
        <v>47</v>
      </c>
      <c r="P3759" s="33">
        <v>41</v>
      </c>
      <c r="Q3759" s="33" t="s">
        <v>82</v>
      </c>
      <c r="R3759" s="80" t="s">
        <v>223</v>
      </c>
      <c r="S3759" s="81" t="s">
        <v>139</v>
      </c>
      <c r="T3759" s="81" t="s">
        <v>51</v>
      </c>
      <c r="U3759" s="82" t="s">
        <v>140</v>
      </c>
      <c r="V3759" s="83">
        <v>1.1000000000000001</v>
      </c>
      <c r="W3759" s="89">
        <v>1730.3000000000004</v>
      </c>
      <c r="X3759" s="85">
        <v>1</v>
      </c>
      <c r="Y3759" s="86">
        <v>4.8366666666666651</v>
      </c>
      <c r="Z3759" s="82">
        <v>4</v>
      </c>
      <c r="AA3759" s="87">
        <v>1.2091666666666663</v>
      </c>
      <c r="AB3759" s="83">
        <v>5.229166666666657E-2</v>
      </c>
      <c r="AC3759" s="89">
        <v>-82.25479166666652</v>
      </c>
      <c r="AD3759" s="90">
        <v>43567</v>
      </c>
      <c r="AE3759" s="90">
        <v>43570</v>
      </c>
      <c r="AF3759" s="82">
        <v>1</v>
      </c>
      <c r="AG3759" s="84" t="s">
        <v>53</v>
      </c>
      <c r="AH3759" s="83">
        <v>0</v>
      </c>
      <c r="AI3759" s="89">
        <v>0</v>
      </c>
      <c r="AJ3759" s="89">
        <v>0</v>
      </c>
      <c r="AK3759" s="60" t="str">
        <f>+IF(Tabla1[[#This Row],[REQUEST_TY]]="SR MANTENIMIENTO CORRECTIVO", "EMERGENCIA", "OTROS")</f>
        <v>EMERGENCIA</v>
      </c>
      <c r="AL3759" s="6" t="str">
        <f>+_xlfn.IFS(Tabla1[[#This Row],[Veces obj]]&lt;=1,"0-1",Tabla1[[#This Row],[Veces obj]]&lt;=2,"1-2",Tabla1[[#This Row],[Veces obj]]&lt;=3,"2-3",TRUE,"&gt;3")</f>
        <v>1-2</v>
      </c>
      <c r="AM3759" s="60" t="str">
        <f>+_xlfn.IFS(MONTH(Tabla1[[#This Row],[MES]])&lt;=3,"Q1",MONTH(Tabla1[[#This Row],[MES]])&lt;=6,"Q2",MONTH(Tabla1[[#This Row],[MES]])&lt;=9,"Q3",TRUE,"Q4")</f>
        <v>Q2</v>
      </c>
      <c r="AN3759" s="15" t="str">
        <f>+IFERROR(VLOOKUP(Tabla1[[#This Row],[CUENTA]],CTAS[],2,0),"OTROS")</f>
        <v>OTROS</v>
      </c>
      <c r="AP3759" s="15" t="str">
        <f>+IFERROR(VLOOKUP(Tabla1[[#This Row],[EMPLEADO]],IS[],3,0),"OTROS")</f>
        <v>OTROS</v>
      </c>
      <c r="AQ3759" s="15" t="str">
        <f>+IFERROR(VLOOKUP(Tabla1[[#This Row],[EMPLEADO]],IS[[NÓMINA]:[INGENIERO]],2,0),"OTROS")</f>
        <v>OTROS</v>
      </c>
    </row>
    <row r="3760" spans="1:43" x14ac:dyDescent="0.25">
      <c r="A3760" s="28" t="s">
        <v>10019</v>
      </c>
      <c r="B3760" s="29">
        <v>1</v>
      </c>
      <c r="C3760" s="29" t="s">
        <v>11163</v>
      </c>
      <c r="D3760" s="30" t="s">
        <v>38</v>
      </c>
      <c r="E3760" s="31" t="s">
        <v>89</v>
      </c>
      <c r="F3760" s="31" t="s">
        <v>11164</v>
      </c>
      <c r="G3760" s="88" t="s">
        <v>2250</v>
      </c>
      <c r="H3760" s="29" t="s">
        <v>784</v>
      </c>
      <c r="I3760" s="32" t="s">
        <v>43</v>
      </c>
      <c r="J3760" s="29" t="s">
        <v>8</v>
      </c>
      <c r="K3760" s="33" t="s">
        <v>1541</v>
      </c>
      <c r="L3760" s="33" t="s">
        <v>2251</v>
      </c>
      <c r="M3760" s="29" t="s">
        <v>787</v>
      </c>
      <c r="N3760" s="29">
        <v>0</v>
      </c>
      <c r="O3760" s="29" t="s">
        <v>47</v>
      </c>
      <c r="P3760" s="33">
        <v>70</v>
      </c>
      <c r="Q3760" s="33" t="s">
        <v>48</v>
      </c>
      <c r="R3760" s="80" t="s">
        <v>95</v>
      </c>
      <c r="S3760" s="81" t="s">
        <v>64</v>
      </c>
      <c r="T3760" s="81" t="s">
        <v>51</v>
      </c>
      <c r="U3760" s="82" t="s">
        <v>96</v>
      </c>
      <c r="V3760" s="83">
        <v>1.1000000000000001</v>
      </c>
      <c r="W3760" s="89">
        <v>1501.5000000000002</v>
      </c>
      <c r="X3760" s="85">
        <v>1</v>
      </c>
      <c r="Y3760" s="86">
        <v>4.97</v>
      </c>
      <c r="Z3760" s="82">
        <v>5</v>
      </c>
      <c r="AA3760" s="87">
        <v>0.99399999999999999</v>
      </c>
      <c r="AB3760" s="83">
        <v>0</v>
      </c>
      <c r="AC3760" s="89">
        <v>0</v>
      </c>
      <c r="AD3760" s="90">
        <v>43570</v>
      </c>
      <c r="AE3760" s="90">
        <v>43570</v>
      </c>
      <c r="AF3760" s="82">
        <v>0</v>
      </c>
      <c r="AG3760" s="84" t="s">
        <v>53</v>
      </c>
      <c r="AH3760" s="83">
        <v>0</v>
      </c>
      <c r="AI3760" s="89">
        <v>0</v>
      </c>
      <c r="AJ3760" s="89">
        <v>0</v>
      </c>
      <c r="AK3760" s="60" t="str">
        <f>+IF(Tabla1[[#This Row],[REQUEST_TY]]="SR MANTENIMIENTO CORRECTIVO", "EMERGENCIA", "OTROS")</f>
        <v>EMERGENCIA</v>
      </c>
      <c r="AL3760" s="6" t="str">
        <f>+_xlfn.IFS(Tabla1[[#This Row],[Veces obj]]&lt;=1,"0-1",Tabla1[[#This Row],[Veces obj]]&lt;=2,"1-2",Tabla1[[#This Row],[Veces obj]]&lt;=3,"2-3",TRUE,"&gt;3")</f>
        <v>0-1</v>
      </c>
      <c r="AM3760" s="60" t="str">
        <f>+_xlfn.IFS(MONTH(Tabla1[[#This Row],[MES]])&lt;=3,"Q1",MONTH(Tabla1[[#This Row],[MES]])&lt;=6,"Q2",MONTH(Tabla1[[#This Row],[MES]])&lt;=9,"Q3",TRUE,"Q4")</f>
        <v>Q2</v>
      </c>
      <c r="AN3760" s="15" t="str">
        <f>+IFERROR(VLOOKUP(Tabla1[[#This Row],[CUENTA]],CTAS[],2,0),"OTROS")</f>
        <v>OTROS</v>
      </c>
      <c r="AP3760" s="15" t="str">
        <f>+IFERROR(VLOOKUP(Tabla1[[#This Row],[EMPLEADO]],IS[],3,0),"OTROS")</f>
        <v>OTROS</v>
      </c>
      <c r="AQ3760" s="15" t="str">
        <f>+IFERROR(VLOOKUP(Tabla1[[#This Row],[EMPLEADO]],IS[[NÓMINA]:[INGENIERO]],2,0),"OTROS")</f>
        <v>OTROS</v>
      </c>
    </row>
    <row r="3761" spans="1:43" x14ac:dyDescent="0.25">
      <c r="A3761" s="28" t="s">
        <v>10019</v>
      </c>
      <c r="B3761" s="29">
        <v>1</v>
      </c>
      <c r="C3761" s="29" t="s">
        <v>11165</v>
      </c>
      <c r="D3761" s="30" t="s">
        <v>38</v>
      </c>
      <c r="E3761" s="31" t="s">
        <v>1545</v>
      </c>
      <c r="F3761" s="31" t="s">
        <v>11166</v>
      </c>
      <c r="G3761" s="88" t="s">
        <v>1547</v>
      </c>
      <c r="H3761" s="29" t="s">
        <v>150</v>
      </c>
      <c r="I3761" s="32" t="s">
        <v>43</v>
      </c>
      <c r="J3761" s="29" t="s">
        <v>8</v>
      </c>
      <c r="K3761" s="33" t="s">
        <v>151</v>
      </c>
      <c r="L3761" s="33" t="s">
        <v>185</v>
      </c>
      <c r="M3761" s="29" t="s">
        <v>73</v>
      </c>
      <c r="N3761" s="29">
        <v>0</v>
      </c>
      <c r="O3761" s="29" t="s">
        <v>47</v>
      </c>
      <c r="P3761" s="33">
        <v>92</v>
      </c>
      <c r="Q3761" s="33" t="s">
        <v>48</v>
      </c>
      <c r="R3761" s="80" t="s">
        <v>242</v>
      </c>
      <c r="S3761" s="81" t="s">
        <v>64</v>
      </c>
      <c r="T3761" s="81" t="s">
        <v>51</v>
      </c>
      <c r="U3761" s="82" t="s">
        <v>96</v>
      </c>
      <c r="V3761" s="83">
        <v>1.1000000000000001</v>
      </c>
      <c r="W3761" s="89">
        <v>1501.5000000000002</v>
      </c>
      <c r="X3761" s="85">
        <v>1</v>
      </c>
      <c r="Y3761" s="86">
        <v>0.52</v>
      </c>
      <c r="Z3761" s="82">
        <v>5</v>
      </c>
      <c r="AA3761" s="87">
        <v>0.10400000000000001</v>
      </c>
      <c r="AB3761" s="83">
        <v>0</v>
      </c>
      <c r="AC3761" s="89">
        <v>0</v>
      </c>
      <c r="AD3761" s="90">
        <v>43570</v>
      </c>
      <c r="AE3761" s="90">
        <v>43570</v>
      </c>
      <c r="AF3761" s="82">
        <v>0</v>
      </c>
      <c r="AG3761" s="84" t="s">
        <v>53</v>
      </c>
      <c r="AH3761" s="83">
        <v>0</v>
      </c>
      <c r="AI3761" s="89">
        <v>0</v>
      </c>
      <c r="AJ3761" s="89">
        <v>0</v>
      </c>
      <c r="AK3761" s="60" t="str">
        <f>+IF(Tabla1[[#This Row],[REQUEST_TY]]="SR MANTENIMIENTO CORRECTIVO", "EMERGENCIA", "OTROS")</f>
        <v>EMERGENCIA</v>
      </c>
      <c r="AL3761" s="6" t="str">
        <f>+_xlfn.IFS(Tabla1[[#This Row],[Veces obj]]&lt;=1,"0-1",Tabla1[[#This Row],[Veces obj]]&lt;=2,"1-2",Tabla1[[#This Row],[Veces obj]]&lt;=3,"2-3",TRUE,"&gt;3")</f>
        <v>0-1</v>
      </c>
      <c r="AM3761" s="60" t="str">
        <f>+_xlfn.IFS(MONTH(Tabla1[[#This Row],[MES]])&lt;=3,"Q1",MONTH(Tabla1[[#This Row],[MES]])&lt;=6,"Q2",MONTH(Tabla1[[#This Row],[MES]])&lt;=9,"Q3",TRUE,"Q4")</f>
        <v>Q2</v>
      </c>
      <c r="AN3761" s="15" t="str">
        <f>+IFERROR(VLOOKUP(Tabla1[[#This Row],[CUENTA]],CTAS[],2,0),"OTROS")</f>
        <v>HONEYWELL</v>
      </c>
      <c r="AP3761" s="15" t="str">
        <f>+IFERROR(VLOOKUP(Tabla1[[#This Row],[EMPLEADO]],IS[],3,0),"OTROS")</f>
        <v>JUAREZ</v>
      </c>
      <c r="AQ3761" s="15" t="str">
        <f>+IFERROR(VLOOKUP(Tabla1[[#This Row],[EMPLEADO]],IS[[NÓMINA]:[INGENIERO]],2,0),"OTROS")</f>
        <v>CARLOS MONTOYA</v>
      </c>
    </row>
    <row r="3762" spans="1:43" x14ac:dyDescent="0.25">
      <c r="A3762" s="28" t="s">
        <v>10019</v>
      </c>
      <c r="B3762" s="29">
        <v>1</v>
      </c>
      <c r="C3762" s="29" t="s">
        <v>11167</v>
      </c>
      <c r="D3762" s="30" t="s">
        <v>818</v>
      </c>
      <c r="E3762" s="31" t="s">
        <v>39</v>
      </c>
      <c r="F3762" s="31" t="s">
        <v>11168</v>
      </c>
      <c r="G3762" s="88" t="s">
        <v>9481</v>
      </c>
      <c r="H3762" s="29" t="s">
        <v>163</v>
      </c>
      <c r="I3762" s="32" t="s">
        <v>43</v>
      </c>
      <c r="J3762" s="29" t="s">
        <v>8</v>
      </c>
      <c r="K3762" s="33" t="s">
        <v>607</v>
      </c>
      <c r="L3762" s="33" t="s">
        <v>9482</v>
      </c>
      <c r="M3762" s="29" t="s">
        <v>119</v>
      </c>
      <c r="N3762" s="29">
        <v>0</v>
      </c>
      <c r="O3762" s="29" t="s">
        <v>47</v>
      </c>
      <c r="P3762" s="33" t="s">
        <v>822</v>
      </c>
      <c r="Q3762" s="33" t="s">
        <v>48</v>
      </c>
      <c r="R3762" s="80" t="s">
        <v>49</v>
      </c>
      <c r="S3762" s="81" t="s">
        <v>50</v>
      </c>
      <c r="T3762" s="81" t="s">
        <v>51</v>
      </c>
      <c r="U3762" s="82" t="s">
        <v>52</v>
      </c>
      <c r="V3762" s="83">
        <v>1</v>
      </c>
      <c r="W3762" s="89">
        <v>715.00000000000011</v>
      </c>
      <c r="X3762" s="85">
        <v>1</v>
      </c>
      <c r="Y3762" s="86">
        <v>1.35</v>
      </c>
      <c r="Z3762" s="82">
        <v>5</v>
      </c>
      <c r="AA3762" s="87">
        <v>0.27</v>
      </c>
      <c r="AB3762" s="83">
        <v>0</v>
      </c>
      <c r="AC3762" s="89">
        <v>0</v>
      </c>
      <c r="AD3762" s="90">
        <v>43570</v>
      </c>
      <c r="AE3762" s="90">
        <v>43570</v>
      </c>
      <c r="AF3762" s="82">
        <v>0</v>
      </c>
      <c r="AG3762" s="84" t="s">
        <v>53</v>
      </c>
      <c r="AH3762" s="83">
        <v>0</v>
      </c>
      <c r="AI3762" s="89">
        <v>0</v>
      </c>
      <c r="AJ3762" s="89">
        <v>0</v>
      </c>
      <c r="AK3762" s="60" t="str">
        <f>+IF(Tabla1[[#This Row],[REQUEST_TY]]="SR MANTENIMIENTO CORRECTIVO", "EMERGENCIA", "OTROS")</f>
        <v>OTROS</v>
      </c>
      <c r="AL3762" s="6" t="str">
        <f>+_xlfn.IFS(Tabla1[[#This Row],[Veces obj]]&lt;=1,"0-1",Tabla1[[#This Row],[Veces obj]]&lt;=2,"1-2",Tabla1[[#This Row],[Veces obj]]&lt;=3,"2-3",TRUE,"&gt;3")</f>
        <v>0-1</v>
      </c>
      <c r="AM3762" s="60" t="str">
        <f>+_xlfn.IFS(MONTH(Tabla1[[#This Row],[MES]])&lt;=3,"Q1",MONTH(Tabla1[[#This Row],[MES]])&lt;=6,"Q2",MONTH(Tabla1[[#This Row],[MES]])&lt;=9,"Q3",TRUE,"Q4")</f>
        <v>Q2</v>
      </c>
      <c r="AN3762" s="15" t="str">
        <f>+IFERROR(VLOOKUP(Tabla1[[#This Row],[CUENTA]],CTAS[],2,0),"OTROS")</f>
        <v>OTROS</v>
      </c>
      <c r="AP3762" s="15" t="str">
        <f>+IFERROR(VLOOKUP(Tabla1[[#This Row],[EMPLEADO]],IS[],3,0),"OTROS")</f>
        <v>CHIHUAHUA</v>
      </c>
      <c r="AQ3762" s="15" t="str">
        <f>+IFERROR(VLOOKUP(Tabla1[[#This Row],[EMPLEADO]],IS[[NÓMINA]:[INGENIERO]],2,0),"OTROS")</f>
        <v>LUIS EDUARDO MUÑOZ</v>
      </c>
    </row>
    <row r="3763" spans="1:43" x14ac:dyDescent="0.25">
      <c r="A3763" s="28" t="s">
        <v>10019</v>
      </c>
      <c r="B3763" s="29">
        <v>1</v>
      </c>
      <c r="C3763" s="29" t="s">
        <v>11169</v>
      </c>
      <c r="D3763" s="30" t="s">
        <v>38</v>
      </c>
      <c r="E3763" s="31" t="s">
        <v>133</v>
      </c>
      <c r="F3763" s="31" t="s">
        <v>11170</v>
      </c>
      <c r="G3763" s="88" t="s">
        <v>2792</v>
      </c>
      <c r="H3763" s="29" t="s">
        <v>106</v>
      </c>
      <c r="I3763" s="32" t="s">
        <v>43</v>
      </c>
      <c r="J3763" s="29" t="s">
        <v>8</v>
      </c>
      <c r="K3763" s="33" t="s">
        <v>59</v>
      </c>
      <c r="L3763" s="33" t="s">
        <v>1768</v>
      </c>
      <c r="M3763" s="29" t="s">
        <v>310</v>
      </c>
      <c r="N3763" s="29">
        <v>0</v>
      </c>
      <c r="O3763" s="29" t="s">
        <v>47</v>
      </c>
      <c r="P3763" s="33">
        <v>14</v>
      </c>
      <c r="Q3763" s="33" t="s">
        <v>194</v>
      </c>
      <c r="R3763" s="80" t="s">
        <v>138</v>
      </c>
      <c r="S3763" s="81" t="s">
        <v>139</v>
      </c>
      <c r="T3763" s="81" t="s">
        <v>51</v>
      </c>
      <c r="U3763" s="82" t="s">
        <v>224</v>
      </c>
      <c r="V3763" s="83">
        <v>0.8</v>
      </c>
      <c r="W3763" s="89">
        <v>1258.4000000000003</v>
      </c>
      <c r="X3763" s="85">
        <v>1</v>
      </c>
      <c r="Y3763" s="86">
        <v>1.32</v>
      </c>
      <c r="Z3763" s="82">
        <v>4</v>
      </c>
      <c r="AA3763" s="87">
        <v>0.33</v>
      </c>
      <c r="AB3763" s="83">
        <v>0</v>
      </c>
      <c r="AC3763" s="89">
        <v>0</v>
      </c>
      <c r="AD3763" s="90">
        <v>43570</v>
      </c>
      <c r="AE3763" s="90">
        <v>43570</v>
      </c>
      <c r="AF3763" s="82">
        <v>0</v>
      </c>
      <c r="AG3763" s="84" t="s">
        <v>53</v>
      </c>
      <c r="AH3763" s="83">
        <v>0</v>
      </c>
      <c r="AI3763" s="89">
        <v>0</v>
      </c>
      <c r="AJ3763" s="89">
        <v>0</v>
      </c>
      <c r="AK3763" s="60" t="str">
        <f>+IF(Tabla1[[#This Row],[REQUEST_TY]]="SR MANTENIMIENTO CORRECTIVO", "EMERGENCIA", "OTROS")</f>
        <v>EMERGENCIA</v>
      </c>
      <c r="AL3763" s="6" t="str">
        <f>+_xlfn.IFS(Tabla1[[#This Row],[Veces obj]]&lt;=1,"0-1",Tabla1[[#This Row],[Veces obj]]&lt;=2,"1-2",Tabla1[[#This Row],[Veces obj]]&lt;=3,"2-3",TRUE,"&gt;3")</f>
        <v>0-1</v>
      </c>
      <c r="AM3763" s="60" t="str">
        <f>+_xlfn.IFS(MONTH(Tabla1[[#This Row],[MES]])&lt;=3,"Q1",MONTH(Tabla1[[#This Row],[MES]])&lt;=6,"Q2",MONTH(Tabla1[[#This Row],[MES]])&lt;=9,"Q3",TRUE,"Q4")</f>
        <v>Q2</v>
      </c>
      <c r="AN3763" s="15" t="str">
        <f>+IFERROR(VLOOKUP(Tabla1[[#This Row],[CUENTA]],CTAS[],2,0),"OTROS")</f>
        <v>OTROS</v>
      </c>
      <c r="AP3763" s="15" t="str">
        <f>+IFERROR(VLOOKUP(Tabla1[[#This Row],[EMPLEADO]],IS[],3,0),"OTROS")</f>
        <v>OTROS</v>
      </c>
      <c r="AQ3763" s="15" t="str">
        <f>+IFERROR(VLOOKUP(Tabla1[[#This Row],[EMPLEADO]],IS[[NÓMINA]:[INGENIERO]],2,0),"OTROS")</f>
        <v>OTROS</v>
      </c>
    </row>
    <row r="3764" spans="1:43" x14ac:dyDescent="0.25">
      <c r="A3764" s="28" t="s">
        <v>10019</v>
      </c>
      <c r="B3764" s="29">
        <v>1</v>
      </c>
      <c r="C3764" s="29" t="s">
        <v>11171</v>
      </c>
      <c r="D3764" s="30" t="s">
        <v>818</v>
      </c>
      <c r="E3764" s="31" t="s">
        <v>39</v>
      </c>
      <c r="F3764" s="31" t="s">
        <v>11172</v>
      </c>
      <c r="G3764" s="88" t="s">
        <v>10108</v>
      </c>
      <c r="H3764" s="29" t="s">
        <v>592</v>
      </c>
      <c r="I3764" s="32" t="s">
        <v>43</v>
      </c>
      <c r="J3764" s="29" t="s">
        <v>8</v>
      </c>
      <c r="K3764" s="33" t="s">
        <v>607</v>
      </c>
      <c r="L3764" s="33" t="s">
        <v>10109</v>
      </c>
      <c r="M3764" s="29" t="s">
        <v>119</v>
      </c>
      <c r="N3764" s="29">
        <v>0</v>
      </c>
      <c r="O3764" s="29" t="s">
        <v>47</v>
      </c>
      <c r="P3764" s="33" t="s">
        <v>822</v>
      </c>
      <c r="Q3764" s="33" t="s">
        <v>48</v>
      </c>
      <c r="R3764" s="80" t="s">
        <v>49</v>
      </c>
      <c r="S3764" s="81" t="s">
        <v>50</v>
      </c>
      <c r="T3764" s="81" t="s">
        <v>51</v>
      </c>
      <c r="U3764" s="82" t="s">
        <v>52</v>
      </c>
      <c r="V3764" s="83">
        <v>1</v>
      </c>
      <c r="W3764" s="89">
        <v>715.00000000000011</v>
      </c>
      <c r="X3764" s="85">
        <v>1</v>
      </c>
      <c r="Y3764" s="86">
        <v>1.9</v>
      </c>
      <c r="Z3764" s="82">
        <v>5</v>
      </c>
      <c r="AA3764" s="87">
        <v>0.38</v>
      </c>
      <c r="AB3764" s="83">
        <v>0</v>
      </c>
      <c r="AC3764" s="89">
        <v>0</v>
      </c>
      <c r="AD3764" s="90">
        <v>43570</v>
      </c>
      <c r="AE3764" s="90">
        <v>43570</v>
      </c>
      <c r="AF3764" s="82">
        <v>0</v>
      </c>
      <c r="AG3764" s="84" t="s">
        <v>53</v>
      </c>
      <c r="AH3764" s="83">
        <v>0</v>
      </c>
      <c r="AI3764" s="89">
        <v>0</v>
      </c>
      <c r="AJ3764" s="89">
        <v>0</v>
      </c>
      <c r="AK3764" s="60" t="str">
        <f>+IF(Tabla1[[#This Row],[REQUEST_TY]]="SR MANTENIMIENTO CORRECTIVO", "EMERGENCIA", "OTROS")</f>
        <v>OTROS</v>
      </c>
      <c r="AL3764" s="6" t="str">
        <f>+_xlfn.IFS(Tabla1[[#This Row],[Veces obj]]&lt;=1,"0-1",Tabla1[[#This Row],[Veces obj]]&lt;=2,"1-2",Tabla1[[#This Row],[Veces obj]]&lt;=3,"2-3",TRUE,"&gt;3")</f>
        <v>0-1</v>
      </c>
      <c r="AM3764" s="60" t="str">
        <f>+_xlfn.IFS(MONTH(Tabla1[[#This Row],[MES]])&lt;=3,"Q1",MONTH(Tabla1[[#This Row],[MES]])&lt;=6,"Q2",MONTH(Tabla1[[#This Row],[MES]])&lt;=9,"Q3",TRUE,"Q4")</f>
        <v>Q2</v>
      </c>
      <c r="AN3764" s="15" t="str">
        <f>+IFERROR(VLOOKUP(Tabla1[[#This Row],[CUENTA]],CTAS[],2,0),"OTROS")</f>
        <v>OTROS</v>
      </c>
      <c r="AP3764" s="15" t="str">
        <f>+IFERROR(VLOOKUP(Tabla1[[#This Row],[EMPLEADO]],IS[],3,0),"OTROS")</f>
        <v>CHIHUAHUA</v>
      </c>
      <c r="AQ3764" s="15" t="str">
        <f>+IFERROR(VLOOKUP(Tabla1[[#This Row],[EMPLEADO]],IS[[NÓMINA]:[INGENIERO]],2,0),"OTROS")</f>
        <v>VICTOR MENDEZ</v>
      </c>
    </row>
    <row r="3765" spans="1:43" x14ac:dyDescent="0.25">
      <c r="A3765" s="28" t="s">
        <v>10019</v>
      </c>
      <c r="B3765" s="29">
        <v>1</v>
      </c>
      <c r="C3765" s="29" t="s">
        <v>11173</v>
      </c>
      <c r="D3765" s="30" t="s">
        <v>38</v>
      </c>
      <c r="E3765" s="31" t="s">
        <v>332</v>
      </c>
      <c r="F3765" s="31" t="s">
        <v>11174</v>
      </c>
      <c r="G3765" s="88" t="s">
        <v>11175</v>
      </c>
      <c r="H3765" s="29" t="s">
        <v>915</v>
      </c>
      <c r="I3765" s="32" t="s">
        <v>43</v>
      </c>
      <c r="J3765" s="29" t="s">
        <v>8</v>
      </c>
      <c r="K3765" s="33" t="s">
        <v>102</v>
      </c>
      <c r="L3765" s="33" t="s">
        <v>3734</v>
      </c>
      <c r="M3765" s="29" t="s">
        <v>794</v>
      </c>
      <c r="N3765" s="29">
        <v>0</v>
      </c>
      <c r="O3765" s="29" t="s">
        <v>47</v>
      </c>
      <c r="P3765" s="33">
        <v>251</v>
      </c>
      <c r="Q3765" s="33" t="s">
        <v>48</v>
      </c>
      <c r="R3765" s="80" t="s">
        <v>317</v>
      </c>
      <c r="S3765" s="81" t="s">
        <v>318</v>
      </c>
      <c r="T3765" s="81" t="s">
        <v>51</v>
      </c>
      <c r="U3765" s="82" t="s">
        <v>353</v>
      </c>
      <c r="V3765" s="83">
        <v>1.1499999999999999</v>
      </c>
      <c r="W3765" s="89">
        <v>1808.95</v>
      </c>
      <c r="X3765" s="85">
        <v>1</v>
      </c>
      <c r="Y3765" s="86">
        <v>1.97</v>
      </c>
      <c r="Z3765" s="82">
        <v>4</v>
      </c>
      <c r="AA3765" s="87">
        <v>0.49249999999999999</v>
      </c>
      <c r="AB3765" s="83">
        <v>0</v>
      </c>
      <c r="AC3765" s="89">
        <v>0</v>
      </c>
      <c r="AD3765" s="90">
        <v>43570</v>
      </c>
      <c r="AE3765" s="90">
        <v>43570</v>
      </c>
      <c r="AF3765" s="82">
        <v>0</v>
      </c>
      <c r="AG3765" s="84" t="s">
        <v>53</v>
      </c>
      <c r="AH3765" s="83">
        <v>0</v>
      </c>
      <c r="AI3765" s="89">
        <v>0</v>
      </c>
      <c r="AJ3765" s="89">
        <v>0</v>
      </c>
      <c r="AK3765" s="60" t="str">
        <f>+IF(Tabla1[[#This Row],[REQUEST_TY]]="SR MANTENIMIENTO CORRECTIVO", "EMERGENCIA", "OTROS")</f>
        <v>EMERGENCIA</v>
      </c>
      <c r="AL3765" s="6" t="str">
        <f>+_xlfn.IFS(Tabla1[[#This Row],[Veces obj]]&lt;=1,"0-1",Tabla1[[#This Row],[Veces obj]]&lt;=2,"1-2",Tabla1[[#This Row],[Veces obj]]&lt;=3,"2-3",TRUE,"&gt;3")</f>
        <v>0-1</v>
      </c>
      <c r="AM3765" s="60" t="str">
        <f>+_xlfn.IFS(MONTH(Tabla1[[#This Row],[MES]])&lt;=3,"Q1",MONTH(Tabla1[[#This Row],[MES]])&lt;=6,"Q2",MONTH(Tabla1[[#This Row],[MES]])&lt;=9,"Q3",TRUE,"Q4")</f>
        <v>Q2</v>
      </c>
      <c r="AN3765" s="15" t="str">
        <f>+IFERROR(VLOOKUP(Tabla1[[#This Row],[CUENTA]],CTAS[],2,0),"OTROS")</f>
        <v>OTROS</v>
      </c>
      <c r="AP3765" s="15" t="str">
        <f>+IFERROR(VLOOKUP(Tabla1[[#This Row],[EMPLEADO]],IS[],3,0),"OTROS")</f>
        <v>OTROS</v>
      </c>
      <c r="AQ3765" s="15" t="str">
        <f>+IFERROR(VLOOKUP(Tabla1[[#This Row],[EMPLEADO]],IS[[NÓMINA]:[INGENIERO]],2,0),"OTROS")</f>
        <v>OTROS</v>
      </c>
    </row>
    <row r="3766" spans="1:43" x14ac:dyDescent="0.25">
      <c r="A3766" s="28" t="s">
        <v>10019</v>
      </c>
      <c r="B3766" s="29">
        <v>1</v>
      </c>
      <c r="C3766" s="29" t="s">
        <v>11176</v>
      </c>
      <c r="D3766" s="30" t="s">
        <v>38</v>
      </c>
      <c r="E3766" s="31" t="s">
        <v>133</v>
      </c>
      <c r="F3766" s="31" t="s">
        <v>11177</v>
      </c>
      <c r="G3766" s="88" t="s">
        <v>5250</v>
      </c>
      <c r="H3766" s="29" t="s">
        <v>691</v>
      </c>
      <c r="I3766" s="32" t="s">
        <v>43</v>
      </c>
      <c r="J3766" s="29" t="s">
        <v>8</v>
      </c>
      <c r="K3766" s="33" t="s">
        <v>59</v>
      </c>
      <c r="L3766" s="33" t="s">
        <v>5247</v>
      </c>
      <c r="M3766" s="29" t="s">
        <v>215</v>
      </c>
      <c r="N3766" s="29">
        <v>0</v>
      </c>
      <c r="O3766" s="29" t="s">
        <v>47</v>
      </c>
      <c r="P3766" s="33">
        <v>41</v>
      </c>
      <c r="Q3766" s="33" t="s">
        <v>82</v>
      </c>
      <c r="R3766" s="80" t="s">
        <v>138</v>
      </c>
      <c r="S3766" s="81" t="s">
        <v>139</v>
      </c>
      <c r="T3766" s="81" t="s">
        <v>51</v>
      </c>
      <c r="U3766" s="82" t="s">
        <v>140</v>
      </c>
      <c r="V3766" s="83">
        <v>1.1000000000000001</v>
      </c>
      <c r="W3766" s="89">
        <v>1730.3000000000004</v>
      </c>
      <c r="X3766" s="85">
        <v>1</v>
      </c>
      <c r="Y3766" s="86">
        <v>1.6</v>
      </c>
      <c r="Z3766" s="82">
        <v>4</v>
      </c>
      <c r="AA3766" s="87">
        <v>0.4</v>
      </c>
      <c r="AB3766" s="83">
        <v>0</v>
      </c>
      <c r="AC3766" s="89">
        <v>0</v>
      </c>
      <c r="AD3766" s="90">
        <v>43570</v>
      </c>
      <c r="AE3766" s="90">
        <v>43570</v>
      </c>
      <c r="AF3766" s="82">
        <v>0</v>
      </c>
      <c r="AG3766" s="84" t="s">
        <v>53</v>
      </c>
      <c r="AH3766" s="83">
        <v>0</v>
      </c>
      <c r="AI3766" s="89">
        <v>0</v>
      </c>
      <c r="AJ3766" s="89">
        <v>0</v>
      </c>
      <c r="AK3766" s="60" t="str">
        <f>+IF(Tabla1[[#This Row],[REQUEST_TY]]="SR MANTENIMIENTO CORRECTIVO", "EMERGENCIA", "OTROS")</f>
        <v>EMERGENCIA</v>
      </c>
      <c r="AL3766" s="6" t="str">
        <f>+_xlfn.IFS(Tabla1[[#This Row],[Veces obj]]&lt;=1,"0-1",Tabla1[[#This Row],[Veces obj]]&lt;=2,"1-2",Tabla1[[#This Row],[Veces obj]]&lt;=3,"2-3",TRUE,"&gt;3")</f>
        <v>0-1</v>
      </c>
      <c r="AM3766" s="60" t="str">
        <f>+_xlfn.IFS(MONTH(Tabla1[[#This Row],[MES]])&lt;=3,"Q1",MONTH(Tabla1[[#This Row],[MES]])&lt;=6,"Q2",MONTH(Tabla1[[#This Row],[MES]])&lt;=9,"Q3",TRUE,"Q4")</f>
        <v>Q2</v>
      </c>
      <c r="AN3766" s="15" t="str">
        <f>+IFERROR(VLOOKUP(Tabla1[[#This Row],[CUENTA]],CTAS[],2,0),"OTROS")</f>
        <v>OTROS</v>
      </c>
      <c r="AP3766" s="15" t="str">
        <f>+IFERROR(VLOOKUP(Tabla1[[#This Row],[EMPLEADO]],IS[],3,0),"OTROS")</f>
        <v>OTROS</v>
      </c>
      <c r="AQ3766" s="15" t="str">
        <f>+IFERROR(VLOOKUP(Tabla1[[#This Row],[EMPLEADO]],IS[[NÓMINA]:[INGENIERO]],2,0),"OTROS")</f>
        <v>OTROS</v>
      </c>
    </row>
    <row r="3767" spans="1:43" x14ac:dyDescent="0.25">
      <c r="A3767" s="28" t="s">
        <v>10019</v>
      </c>
      <c r="B3767" s="29">
        <v>1</v>
      </c>
      <c r="C3767" s="29" t="s">
        <v>11178</v>
      </c>
      <c r="D3767" s="30" t="s">
        <v>38</v>
      </c>
      <c r="E3767" s="31" t="s">
        <v>1077</v>
      </c>
      <c r="F3767" s="31" t="s">
        <v>11179</v>
      </c>
      <c r="G3767" s="88" t="s">
        <v>11180</v>
      </c>
      <c r="H3767" s="29" t="s">
        <v>116</v>
      </c>
      <c r="I3767" s="32" t="s">
        <v>43</v>
      </c>
      <c r="J3767" s="29" t="s">
        <v>8</v>
      </c>
      <c r="K3767" s="33" t="s">
        <v>71</v>
      </c>
      <c r="L3767" s="33" t="s">
        <v>2844</v>
      </c>
      <c r="M3767" s="29" t="s">
        <v>2845</v>
      </c>
      <c r="N3767" s="29">
        <v>0</v>
      </c>
      <c r="O3767" s="29" t="s">
        <v>47</v>
      </c>
      <c r="P3767" s="33">
        <v>123</v>
      </c>
      <c r="Q3767" s="33" t="s">
        <v>48</v>
      </c>
      <c r="R3767" s="80" t="s">
        <v>63</v>
      </c>
      <c r="S3767" s="81" t="s">
        <v>64</v>
      </c>
      <c r="T3767" s="81" t="s">
        <v>208</v>
      </c>
      <c r="U3767" s="82" t="s">
        <v>96</v>
      </c>
      <c r="V3767" s="83">
        <v>1.1000000000000001</v>
      </c>
      <c r="W3767" s="89">
        <v>1501.5000000000002</v>
      </c>
      <c r="X3767" s="85">
        <v>1</v>
      </c>
      <c r="Y3767" s="86">
        <v>3.57</v>
      </c>
      <c r="Z3767" s="82">
        <v>9</v>
      </c>
      <c r="AA3767" s="87">
        <v>0.39666666666666667</v>
      </c>
      <c r="AB3767" s="83">
        <v>0</v>
      </c>
      <c r="AC3767" s="89">
        <v>0</v>
      </c>
      <c r="AD3767" s="90">
        <v>43570</v>
      </c>
      <c r="AE3767" s="90">
        <v>43570</v>
      </c>
      <c r="AF3767" s="82">
        <v>0</v>
      </c>
      <c r="AG3767" s="84" t="s">
        <v>53</v>
      </c>
      <c r="AH3767" s="83">
        <v>0</v>
      </c>
      <c r="AI3767" s="89">
        <v>0</v>
      </c>
      <c r="AJ3767" s="89">
        <v>0</v>
      </c>
      <c r="AK3767" s="60" t="str">
        <f>+IF(Tabla1[[#This Row],[REQUEST_TY]]="SR MANTENIMIENTO CORRECTIVO", "EMERGENCIA", "OTROS")</f>
        <v>EMERGENCIA</v>
      </c>
      <c r="AL3767" s="6" t="str">
        <f>+_xlfn.IFS(Tabla1[[#This Row],[Veces obj]]&lt;=1,"0-1",Tabla1[[#This Row],[Veces obj]]&lt;=2,"1-2",Tabla1[[#This Row],[Veces obj]]&lt;=3,"2-3",TRUE,"&gt;3")</f>
        <v>0-1</v>
      </c>
      <c r="AM3767" s="60" t="str">
        <f>+_xlfn.IFS(MONTH(Tabla1[[#This Row],[MES]])&lt;=3,"Q1",MONTH(Tabla1[[#This Row],[MES]])&lt;=6,"Q2",MONTH(Tabla1[[#This Row],[MES]])&lt;=9,"Q3",TRUE,"Q4")</f>
        <v>Q2</v>
      </c>
      <c r="AN3767" s="15" t="str">
        <f>+IFERROR(VLOOKUP(Tabla1[[#This Row],[CUENTA]],CTAS[],2,0),"OTROS")</f>
        <v>OTROS</v>
      </c>
      <c r="AP3767" s="15" t="str">
        <f>+IFERROR(VLOOKUP(Tabla1[[#This Row],[EMPLEADO]],IS[],3,0),"OTROS")</f>
        <v>CHIHUAHUA</v>
      </c>
      <c r="AQ3767" s="15" t="str">
        <f>+IFERROR(VLOOKUP(Tabla1[[#This Row],[EMPLEADO]],IS[[NÓMINA]:[INGENIERO]],2,0),"OTROS")</f>
        <v>FERNANDO CHAVIRA</v>
      </c>
    </row>
    <row r="3768" spans="1:43" x14ac:dyDescent="0.25">
      <c r="A3768" s="28" t="s">
        <v>10019</v>
      </c>
      <c r="B3768" s="29">
        <v>1</v>
      </c>
      <c r="C3768" s="29" t="s">
        <v>11181</v>
      </c>
      <c r="D3768" s="30" t="s">
        <v>3370</v>
      </c>
      <c r="E3768" s="31" t="s">
        <v>7887</v>
      </c>
      <c r="F3768" s="31" t="s">
        <v>11182</v>
      </c>
      <c r="G3768" s="88" t="s">
        <v>11052</v>
      </c>
      <c r="H3768" s="29" t="s">
        <v>574</v>
      </c>
      <c r="I3768" s="32" t="s">
        <v>43</v>
      </c>
      <c r="J3768" s="29" t="s">
        <v>8</v>
      </c>
      <c r="K3768" s="33" t="s">
        <v>117</v>
      </c>
      <c r="L3768" s="33" t="s">
        <v>11053</v>
      </c>
      <c r="M3768" s="29" t="s">
        <v>1198</v>
      </c>
      <c r="N3768" s="29">
        <v>0</v>
      </c>
      <c r="O3768" s="29" t="s">
        <v>47</v>
      </c>
      <c r="P3768" s="33" t="s">
        <v>822</v>
      </c>
      <c r="Q3768" s="33" t="s">
        <v>48</v>
      </c>
      <c r="R3768" s="80" t="s">
        <v>317</v>
      </c>
      <c r="S3768" s="81" t="s">
        <v>318</v>
      </c>
      <c r="T3768" s="81" t="s">
        <v>51</v>
      </c>
      <c r="U3768" s="82" t="s">
        <v>353</v>
      </c>
      <c r="V3768" s="83">
        <v>1</v>
      </c>
      <c r="W3768" s="89">
        <v>2359.5000000000005</v>
      </c>
      <c r="X3768" s="85">
        <v>0</v>
      </c>
      <c r="Y3768" s="86">
        <v>4</v>
      </c>
      <c r="Z3768" s="82">
        <v>4</v>
      </c>
      <c r="AA3768" s="87">
        <v>1</v>
      </c>
      <c r="AB3768" s="83">
        <v>0</v>
      </c>
      <c r="AC3768" s="89">
        <v>0</v>
      </c>
      <c r="AD3768" s="90">
        <v>43563</v>
      </c>
      <c r="AE3768" s="90">
        <v>43570</v>
      </c>
      <c r="AF3768" s="82">
        <v>5</v>
      </c>
      <c r="AG3768" s="84" t="s">
        <v>823</v>
      </c>
      <c r="AH3768" s="83">
        <v>0</v>
      </c>
      <c r="AI3768" s="89">
        <v>0</v>
      </c>
      <c r="AJ3768" s="89">
        <v>0</v>
      </c>
      <c r="AK3768" s="60" t="str">
        <f>+IF(Tabla1[[#This Row],[REQUEST_TY]]="SR MANTENIMIENTO CORRECTIVO", "EMERGENCIA", "OTROS")</f>
        <v>OTROS</v>
      </c>
      <c r="AL3768" s="6" t="str">
        <f>+_xlfn.IFS(Tabla1[[#This Row],[Veces obj]]&lt;=1,"0-1",Tabla1[[#This Row],[Veces obj]]&lt;=2,"1-2",Tabla1[[#This Row],[Veces obj]]&lt;=3,"2-3",TRUE,"&gt;3")</f>
        <v>0-1</v>
      </c>
      <c r="AM3768" s="60" t="str">
        <f>+_xlfn.IFS(MONTH(Tabla1[[#This Row],[MES]])&lt;=3,"Q1",MONTH(Tabla1[[#This Row],[MES]])&lt;=6,"Q2",MONTH(Tabla1[[#This Row],[MES]])&lt;=9,"Q3",TRUE,"Q4")</f>
        <v>Q2</v>
      </c>
      <c r="AN3768" s="15" t="str">
        <f>+IFERROR(VLOOKUP(Tabla1[[#This Row],[CUENTA]],CTAS[],2,0),"OTROS")</f>
        <v>OTROS</v>
      </c>
      <c r="AP3768" s="15" t="str">
        <f>+IFERROR(VLOOKUP(Tabla1[[#This Row],[EMPLEADO]],IS[],3,0),"OTROS")</f>
        <v>OTROS</v>
      </c>
      <c r="AQ3768" s="15" t="str">
        <f>+IFERROR(VLOOKUP(Tabla1[[#This Row],[EMPLEADO]],IS[[NÓMINA]:[INGENIERO]],2,0),"OTROS")</f>
        <v>OTROS</v>
      </c>
    </row>
    <row r="3769" spans="1:43" x14ac:dyDescent="0.25">
      <c r="A3769" s="28" t="s">
        <v>10019</v>
      </c>
      <c r="B3769" s="29">
        <v>1</v>
      </c>
      <c r="C3769" s="29" t="s">
        <v>11183</v>
      </c>
      <c r="D3769" s="30" t="s">
        <v>3604</v>
      </c>
      <c r="E3769" s="31" t="s">
        <v>725</v>
      </c>
      <c r="F3769" s="31" t="s">
        <v>11184</v>
      </c>
      <c r="G3769" s="88" t="s">
        <v>2122</v>
      </c>
      <c r="H3769" s="29" t="s">
        <v>213</v>
      </c>
      <c r="I3769" s="32" t="s">
        <v>43</v>
      </c>
      <c r="J3769" s="29" t="s">
        <v>8</v>
      </c>
      <c r="K3769" s="33" t="s">
        <v>59</v>
      </c>
      <c r="L3769" s="33" t="s">
        <v>6913</v>
      </c>
      <c r="M3769" s="29" t="s">
        <v>640</v>
      </c>
      <c r="N3769" s="29">
        <v>0</v>
      </c>
      <c r="O3769" s="29" t="s">
        <v>47</v>
      </c>
      <c r="P3769" s="33" t="s">
        <v>822</v>
      </c>
      <c r="Q3769" s="33" t="s">
        <v>48</v>
      </c>
      <c r="R3769" s="80" t="s">
        <v>223</v>
      </c>
      <c r="S3769" s="81" t="s">
        <v>139</v>
      </c>
      <c r="T3769" s="81" t="s">
        <v>51</v>
      </c>
      <c r="U3769" s="82" t="s">
        <v>353</v>
      </c>
      <c r="V3769" s="83">
        <v>1</v>
      </c>
      <c r="W3769" s="89">
        <v>1573.0000000000002</v>
      </c>
      <c r="X3769" s="85">
        <v>0</v>
      </c>
      <c r="Y3769" s="86">
        <v>4</v>
      </c>
      <c r="Z3769" s="82">
        <v>4</v>
      </c>
      <c r="AA3769" s="87">
        <v>1</v>
      </c>
      <c r="AB3769" s="83">
        <v>0</v>
      </c>
      <c r="AC3769" s="89">
        <v>0</v>
      </c>
      <c r="AD3769" s="90">
        <v>43570</v>
      </c>
      <c r="AE3769" s="90">
        <v>43570</v>
      </c>
      <c r="AF3769" s="82">
        <v>0</v>
      </c>
      <c r="AG3769" s="84" t="s">
        <v>53</v>
      </c>
      <c r="AH3769" s="83">
        <v>0</v>
      </c>
      <c r="AI3769" s="89">
        <v>0</v>
      </c>
      <c r="AJ3769" s="89">
        <v>0</v>
      </c>
      <c r="AK3769" s="60" t="str">
        <f>+IF(Tabla1[[#This Row],[REQUEST_TY]]="SR MANTENIMIENTO CORRECTIVO", "EMERGENCIA", "OTROS")</f>
        <v>OTROS</v>
      </c>
      <c r="AL3769" s="6" t="str">
        <f>+_xlfn.IFS(Tabla1[[#This Row],[Veces obj]]&lt;=1,"0-1",Tabla1[[#This Row],[Veces obj]]&lt;=2,"1-2",Tabla1[[#This Row],[Veces obj]]&lt;=3,"2-3",TRUE,"&gt;3")</f>
        <v>0-1</v>
      </c>
      <c r="AM3769" s="60" t="str">
        <f>+_xlfn.IFS(MONTH(Tabla1[[#This Row],[MES]])&lt;=3,"Q1",MONTH(Tabla1[[#This Row],[MES]])&lt;=6,"Q2",MONTH(Tabla1[[#This Row],[MES]])&lt;=9,"Q3",TRUE,"Q4")</f>
        <v>Q2</v>
      </c>
      <c r="AN3769" s="15" t="str">
        <f>+IFERROR(VLOOKUP(Tabla1[[#This Row],[CUENTA]],CTAS[],2,0),"OTROS")</f>
        <v>OTROS</v>
      </c>
      <c r="AP3769" s="15" t="str">
        <f>+IFERROR(VLOOKUP(Tabla1[[#This Row],[EMPLEADO]],IS[],3,0),"OTROS")</f>
        <v>OTROS</v>
      </c>
      <c r="AQ3769" s="15" t="str">
        <f>+IFERROR(VLOOKUP(Tabla1[[#This Row],[EMPLEADO]],IS[[NÓMINA]:[INGENIERO]],2,0),"OTROS")</f>
        <v>OTROS</v>
      </c>
    </row>
    <row r="3770" spans="1:43" x14ac:dyDescent="0.25">
      <c r="A3770" s="28" t="s">
        <v>10019</v>
      </c>
      <c r="B3770" s="29">
        <v>1</v>
      </c>
      <c r="C3770" s="29" t="s">
        <v>11185</v>
      </c>
      <c r="D3770" s="30" t="s">
        <v>38</v>
      </c>
      <c r="E3770" s="31" t="s">
        <v>76</v>
      </c>
      <c r="F3770" s="31" t="s">
        <v>11186</v>
      </c>
      <c r="G3770" s="88" t="s">
        <v>6344</v>
      </c>
      <c r="H3770" s="29" t="s">
        <v>253</v>
      </c>
      <c r="I3770" s="32" t="s">
        <v>43</v>
      </c>
      <c r="J3770" s="29" t="s">
        <v>8</v>
      </c>
      <c r="K3770" s="33" t="s">
        <v>102</v>
      </c>
      <c r="L3770" s="33" t="s">
        <v>1608</v>
      </c>
      <c r="M3770" s="29" t="s">
        <v>358</v>
      </c>
      <c r="N3770" s="29">
        <v>0</v>
      </c>
      <c r="O3770" s="29" t="s">
        <v>47</v>
      </c>
      <c r="P3770" s="33">
        <v>11</v>
      </c>
      <c r="Q3770" s="33" t="s">
        <v>194</v>
      </c>
      <c r="R3770" s="80" t="s">
        <v>63</v>
      </c>
      <c r="S3770" s="81" t="s">
        <v>64</v>
      </c>
      <c r="T3770" s="81" t="s">
        <v>51</v>
      </c>
      <c r="U3770" s="82" t="s">
        <v>195</v>
      </c>
      <c r="V3770" s="83">
        <v>0.6</v>
      </c>
      <c r="W3770" s="89">
        <v>819</v>
      </c>
      <c r="X3770" s="85">
        <v>1</v>
      </c>
      <c r="Y3770" s="86">
        <v>0.32</v>
      </c>
      <c r="Z3770" s="82">
        <v>5</v>
      </c>
      <c r="AA3770" s="87">
        <v>6.4000000000000001E-2</v>
      </c>
      <c r="AB3770" s="83">
        <v>0</v>
      </c>
      <c r="AC3770" s="89">
        <v>0</v>
      </c>
      <c r="AD3770" s="90">
        <v>43570</v>
      </c>
      <c r="AE3770" s="90">
        <v>43570</v>
      </c>
      <c r="AF3770" s="82">
        <v>0</v>
      </c>
      <c r="AG3770" s="84" t="s">
        <v>53</v>
      </c>
      <c r="AH3770" s="83">
        <v>0</v>
      </c>
      <c r="AI3770" s="89">
        <v>0</v>
      </c>
      <c r="AJ3770" s="89">
        <v>0</v>
      </c>
      <c r="AK3770" s="60" t="str">
        <f>+IF(Tabla1[[#This Row],[REQUEST_TY]]="SR MANTENIMIENTO CORRECTIVO", "EMERGENCIA", "OTROS")</f>
        <v>EMERGENCIA</v>
      </c>
      <c r="AL3770" s="6" t="str">
        <f>+_xlfn.IFS(Tabla1[[#This Row],[Veces obj]]&lt;=1,"0-1",Tabla1[[#This Row],[Veces obj]]&lt;=2,"1-2",Tabla1[[#This Row],[Veces obj]]&lt;=3,"2-3",TRUE,"&gt;3")</f>
        <v>0-1</v>
      </c>
      <c r="AM3770" s="60" t="str">
        <f>+_xlfn.IFS(MONTH(Tabla1[[#This Row],[MES]])&lt;=3,"Q1",MONTH(Tabla1[[#This Row],[MES]])&lt;=6,"Q2",MONTH(Tabla1[[#This Row],[MES]])&lt;=9,"Q3",TRUE,"Q4")</f>
        <v>Q2</v>
      </c>
      <c r="AN3770" s="15" t="str">
        <f>+IFERROR(VLOOKUP(Tabla1[[#This Row],[CUENTA]],CTAS[],2,0),"OTROS")</f>
        <v>OTROS</v>
      </c>
      <c r="AP3770" s="15" t="str">
        <f>+IFERROR(VLOOKUP(Tabla1[[#This Row],[EMPLEADO]],IS[],3,0),"OTROS")</f>
        <v>OTROS</v>
      </c>
      <c r="AQ3770" s="15" t="str">
        <f>+IFERROR(VLOOKUP(Tabla1[[#This Row],[EMPLEADO]],IS[[NÓMINA]:[INGENIERO]],2,0),"OTROS")</f>
        <v>OTROS</v>
      </c>
    </row>
    <row r="3771" spans="1:43" x14ac:dyDescent="0.25">
      <c r="A3771" s="28" t="s">
        <v>10019</v>
      </c>
      <c r="B3771" s="29">
        <v>1</v>
      </c>
      <c r="C3771" s="29" t="s">
        <v>11187</v>
      </c>
      <c r="D3771" s="30" t="s">
        <v>38</v>
      </c>
      <c r="E3771" s="31" t="s">
        <v>507</v>
      </c>
      <c r="F3771" s="31" t="s">
        <v>11188</v>
      </c>
      <c r="G3771" s="88" t="s">
        <v>11189</v>
      </c>
      <c r="H3771" s="29" t="s">
        <v>266</v>
      </c>
      <c r="I3771" s="32" t="s">
        <v>43</v>
      </c>
      <c r="J3771" s="29" t="s">
        <v>8</v>
      </c>
      <c r="K3771" s="33" t="s">
        <v>2725</v>
      </c>
      <c r="L3771" s="33" t="s">
        <v>2726</v>
      </c>
      <c r="M3771" s="29" t="s">
        <v>94</v>
      </c>
      <c r="N3771" s="29">
        <v>0</v>
      </c>
      <c r="O3771" s="29" t="s">
        <v>47</v>
      </c>
      <c r="P3771" s="33">
        <v>345</v>
      </c>
      <c r="Q3771" s="33" t="s">
        <v>48</v>
      </c>
      <c r="R3771" s="80" t="s">
        <v>242</v>
      </c>
      <c r="S3771" s="81" t="s">
        <v>64</v>
      </c>
      <c r="T3771" s="81" t="s">
        <v>51</v>
      </c>
      <c r="U3771" s="82" t="s">
        <v>96</v>
      </c>
      <c r="V3771" s="83">
        <v>1.1000000000000001</v>
      </c>
      <c r="W3771" s="89">
        <v>1501.5000000000002</v>
      </c>
      <c r="X3771" s="85">
        <v>1</v>
      </c>
      <c r="Y3771" s="86">
        <v>0.47</v>
      </c>
      <c r="Z3771" s="82">
        <v>5</v>
      </c>
      <c r="AA3771" s="87">
        <v>9.4E-2</v>
      </c>
      <c r="AB3771" s="83">
        <v>0</v>
      </c>
      <c r="AC3771" s="89">
        <v>0</v>
      </c>
      <c r="AD3771" s="90">
        <v>43570</v>
      </c>
      <c r="AE3771" s="90">
        <v>43570</v>
      </c>
      <c r="AF3771" s="82">
        <v>0</v>
      </c>
      <c r="AG3771" s="84" t="s">
        <v>53</v>
      </c>
      <c r="AH3771" s="83">
        <v>0</v>
      </c>
      <c r="AI3771" s="89">
        <v>0</v>
      </c>
      <c r="AJ3771" s="89">
        <v>0</v>
      </c>
      <c r="AK3771" s="60" t="str">
        <f>+IF(Tabla1[[#This Row],[REQUEST_TY]]="SR MANTENIMIENTO CORRECTIVO", "EMERGENCIA", "OTROS")</f>
        <v>EMERGENCIA</v>
      </c>
      <c r="AL3771" s="6" t="str">
        <f>+_xlfn.IFS(Tabla1[[#This Row],[Veces obj]]&lt;=1,"0-1",Tabla1[[#This Row],[Veces obj]]&lt;=2,"1-2",Tabla1[[#This Row],[Veces obj]]&lt;=3,"2-3",TRUE,"&gt;3")</f>
        <v>0-1</v>
      </c>
      <c r="AM3771" s="60" t="str">
        <f>+_xlfn.IFS(MONTH(Tabla1[[#This Row],[MES]])&lt;=3,"Q1",MONTH(Tabla1[[#This Row],[MES]])&lt;=6,"Q2",MONTH(Tabla1[[#This Row],[MES]])&lt;=9,"Q3",TRUE,"Q4")</f>
        <v>Q2</v>
      </c>
      <c r="AN3771" s="15" t="str">
        <f>+IFERROR(VLOOKUP(Tabla1[[#This Row],[CUENTA]],CTAS[],2,0),"OTROS")</f>
        <v>OTROS</v>
      </c>
      <c r="AP3771" s="15" t="str">
        <f>+IFERROR(VLOOKUP(Tabla1[[#This Row],[EMPLEADO]],IS[],3,0),"OTROS")</f>
        <v>JUAREZ</v>
      </c>
      <c r="AQ3771" s="15" t="str">
        <f>+IFERROR(VLOOKUP(Tabla1[[#This Row],[EMPLEADO]],IS[[NÓMINA]:[INGENIERO]],2,0),"OTROS")</f>
        <v>CESAR MAR</v>
      </c>
    </row>
    <row r="3772" spans="1:43" x14ac:dyDescent="0.25">
      <c r="A3772" s="28" t="s">
        <v>10019</v>
      </c>
      <c r="B3772" s="29">
        <v>1</v>
      </c>
      <c r="C3772" s="29" t="s">
        <v>11190</v>
      </c>
      <c r="D3772" s="30" t="s">
        <v>38</v>
      </c>
      <c r="E3772" s="31" t="s">
        <v>76</v>
      </c>
      <c r="F3772" s="31" t="s">
        <v>11191</v>
      </c>
      <c r="G3772" s="88" t="s">
        <v>499</v>
      </c>
      <c r="H3772" s="29" t="s">
        <v>471</v>
      </c>
      <c r="I3772" s="32" t="s">
        <v>43</v>
      </c>
      <c r="J3772" s="29" t="s">
        <v>8</v>
      </c>
      <c r="K3772" s="33" t="s">
        <v>102</v>
      </c>
      <c r="L3772" s="33" t="s">
        <v>500</v>
      </c>
      <c r="M3772" s="29" t="s">
        <v>310</v>
      </c>
      <c r="N3772" s="29">
        <v>0</v>
      </c>
      <c r="O3772" s="29" t="s">
        <v>47</v>
      </c>
      <c r="P3772" s="33">
        <v>14</v>
      </c>
      <c r="Q3772" s="33" t="s">
        <v>194</v>
      </c>
      <c r="R3772" s="80" t="s">
        <v>63</v>
      </c>
      <c r="S3772" s="81" t="s">
        <v>64</v>
      </c>
      <c r="T3772" s="81" t="s">
        <v>51</v>
      </c>
      <c r="U3772" s="82" t="s">
        <v>195</v>
      </c>
      <c r="V3772" s="83">
        <v>0.6</v>
      </c>
      <c r="W3772" s="89">
        <v>819</v>
      </c>
      <c r="X3772" s="85">
        <v>1</v>
      </c>
      <c r="Y3772" s="86">
        <v>1.62</v>
      </c>
      <c r="Z3772" s="82">
        <v>5</v>
      </c>
      <c r="AA3772" s="87">
        <v>0.32400000000000001</v>
      </c>
      <c r="AB3772" s="83">
        <v>0</v>
      </c>
      <c r="AC3772" s="89">
        <v>0</v>
      </c>
      <c r="AD3772" s="90">
        <v>43570</v>
      </c>
      <c r="AE3772" s="90">
        <v>43570</v>
      </c>
      <c r="AF3772" s="82">
        <v>0</v>
      </c>
      <c r="AG3772" s="84" t="s">
        <v>53</v>
      </c>
      <c r="AH3772" s="83">
        <v>0</v>
      </c>
      <c r="AI3772" s="89">
        <v>0</v>
      </c>
      <c r="AJ3772" s="89">
        <v>0</v>
      </c>
      <c r="AK3772" s="60" t="str">
        <f>+IF(Tabla1[[#This Row],[REQUEST_TY]]="SR MANTENIMIENTO CORRECTIVO", "EMERGENCIA", "OTROS")</f>
        <v>EMERGENCIA</v>
      </c>
      <c r="AL3772" s="6" t="str">
        <f>+_xlfn.IFS(Tabla1[[#This Row],[Veces obj]]&lt;=1,"0-1",Tabla1[[#This Row],[Veces obj]]&lt;=2,"1-2",Tabla1[[#This Row],[Veces obj]]&lt;=3,"2-3",TRUE,"&gt;3")</f>
        <v>0-1</v>
      </c>
      <c r="AM3772" s="60" t="str">
        <f>+_xlfn.IFS(MONTH(Tabla1[[#This Row],[MES]])&lt;=3,"Q1",MONTH(Tabla1[[#This Row],[MES]])&lt;=6,"Q2",MONTH(Tabla1[[#This Row],[MES]])&lt;=9,"Q3",TRUE,"Q4")</f>
        <v>Q2</v>
      </c>
      <c r="AN3772" s="15" t="str">
        <f>+IFERROR(VLOOKUP(Tabla1[[#This Row],[CUENTA]],CTAS[],2,0),"OTROS")</f>
        <v>OTROS</v>
      </c>
      <c r="AP3772" s="15" t="str">
        <f>+IFERROR(VLOOKUP(Tabla1[[#This Row],[EMPLEADO]],IS[],3,0),"OTROS")</f>
        <v>OTROS</v>
      </c>
      <c r="AQ3772" s="15" t="str">
        <f>+IFERROR(VLOOKUP(Tabla1[[#This Row],[EMPLEADO]],IS[[NÓMINA]:[INGENIERO]],2,0),"OTROS")</f>
        <v>OTROS</v>
      </c>
    </row>
    <row r="3773" spans="1:43" x14ac:dyDescent="0.25">
      <c r="A3773" s="28" t="s">
        <v>10019</v>
      </c>
      <c r="B3773" s="29">
        <v>1</v>
      </c>
      <c r="C3773" s="29" t="s">
        <v>11192</v>
      </c>
      <c r="D3773" s="30" t="s">
        <v>38</v>
      </c>
      <c r="E3773" s="31" t="s">
        <v>258</v>
      </c>
      <c r="F3773" s="31" t="s">
        <v>11193</v>
      </c>
      <c r="G3773" s="88" t="s">
        <v>7492</v>
      </c>
      <c r="H3773" s="29" t="s">
        <v>79</v>
      </c>
      <c r="I3773" s="32" t="s">
        <v>43</v>
      </c>
      <c r="J3773" s="29" t="s">
        <v>8</v>
      </c>
      <c r="K3773" s="33" t="s">
        <v>102</v>
      </c>
      <c r="L3773" s="33" t="s">
        <v>1471</v>
      </c>
      <c r="M3773" s="29" t="s">
        <v>1150</v>
      </c>
      <c r="N3773" s="29">
        <v>0</v>
      </c>
      <c r="O3773" s="29" t="s">
        <v>47</v>
      </c>
      <c r="P3773" s="33">
        <v>26</v>
      </c>
      <c r="Q3773" s="33" t="s">
        <v>62</v>
      </c>
      <c r="R3773" s="80" t="s">
        <v>138</v>
      </c>
      <c r="S3773" s="81" t="s">
        <v>139</v>
      </c>
      <c r="T3773" s="81" t="s">
        <v>51</v>
      </c>
      <c r="U3773" s="82" t="s">
        <v>262</v>
      </c>
      <c r="V3773" s="83">
        <v>1.05</v>
      </c>
      <c r="W3773" s="89">
        <v>1651.6500000000003</v>
      </c>
      <c r="X3773" s="85">
        <v>1</v>
      </c>
      <c r="Y3773" s="86">
        <v>1.67</v>
      </c>
      <c r="Z3773" s="82">
        <v>4</v>
      </c>
      <c r="AA3773" s="87">
        <v>0.41749999999999998</v>
      </c>
      <c r="AB3773" s="83">
        <v>0</v>
      </c>
      <c r="AC3773" s="89">
        <v>0</v>
      </c>
      <c r="AD3773" s="90">
        <v>43570</v>
      </c>
      <c r="AE3773" s="90">
        <v>43570</v>
      </c>
      <c r="AF3773" s="82">
        <v>0</v>
      </c>
      <c r="AG3773" s="84" t="s">
        <v>53</v>
      </c>
      <c r="AH3773" s="83">
        <v>0</v>
      </c>
      <c r="AI3773" s="89">
        <v>0</v>
      </c>
      <c r="AJ3773" s="89">
        <v>0</v>
      </c>
      <c r="AK3773" s="60" t="str">
        <f>+IF(Tabla1[[#This Row],[REQUEST_TY]]="SR MANTENIMIENTO CORRECTIVO", "EMERGENCIA", "OTROS")</f>
        <v>EMERGENCIA</v>
      </c>
      <c r="AL3773" s="6" t="str">
        <f>+_xlfn.IFS(Tabla1[[#This Row],[Veces obj]]&lt;=1,"0-1",Tabla1[[#This Row],[Veces obj]]&lt;=2,"1-2",Tabla1[[#This Row],[Veces obj]]&lt;=3,"2-3",TRUE,"&gt;3")</f>
        <v>0-1</v>
      </c>
      <c r="AM3773" s="60" t="str">
        <f>+_xlfn.IFS(MONTH(Tabla1[[#This Row],[MES]])&lt;=3,"Q1",MONTH(Tabla1[[#This Row],[MES]])&lt;=6,"Q2",MONTH(Tabla1[[#This Row],[MES]])&lt;=9,"Q3",TRUE,"Q4")</f>
        <v>Q2</v>
      </c>
      <c r="AN3773" s="15" t="str">
        <f>+IFERROR(VLOOKUP(Tabla1[[#This Row],[CUENTA]],CTAS[],2,0),"OTROS")</f>
        <v>OTROS</v>
      </c>
      <c r="AP3773" s="15" t="str">
        <f>+IFERROR(VLOOKUP(Tabla1[[#This Row],[EMPLEADO]],IS[],3,0),"OTROS")</f>
        <v>OTROS</v>
      </c>
      <c r="AQ3773" s="15" t="str">
        <f>+IFERROR(VLOOKUP(Tabla1[[#This Row],[EMPLEADO]],IS[[NÓMINA]:[INGENIERO]],2,0),"OTROS")</f>
        <v>OTROS</v>
      </c>
    </row>
    <row r="3774" spans="1:43" x14ac:dyDescent="0.25">
      <c r="A3774" s="28" t="s">
        <v>10019</v>
      </c>
      <c r="B3774" s="29">
        <v>1</v>
      </c>
      <c r="C3774" s="29" t="s">
        <v>11194</v>
      </c>
      <c r="D3774" s="30" t="s">
        <v>38</v>
      </c>
      <c r="E3774" s="31" t="s">
        <v>176</v>
      </c>
      <c r="F3774" s="31" t="s">
        <v>11195</v>
      </c>
      <c r="G3774" s="88" t="s">
        <v>10067</v>
      </c>
      <c r="H3774" s="29" t="s">
        <v>8581</v>
      </c>
      <c r="I3774" s="32" t="s">
        <v>43</v>
      </c>
      <c r="J3774" s="29" t="s">
        <v>8</v>
      </c>
      <c r="K3774" s="33" t="s">
        <v>8045</v>
      </c>
      <c r="L3774" s="33" t="s">
        <v>10068</v>
      </c>
      <c r="M3774" s="29" t="s">
        <v>256</v>
      </c>
      <c r="N3774" s="29">
        <v>0</v>
      </c>
      <c r="O3774" s="29" t="s">
        <v>47</v>
      </c>
      <c r="P3774" s="33">
        <v>12</v>
      </c>
      <c r="Q3774" s="33" t="s">
        <v>194</v>
      </c>
      <c r="R3774" s="80" t="s">
        <v>49</v>
      </c>
      <c r="S3774" s="81" t="s">
        <v>50</v>
      </c>
      <c r="T3774" s="81" t="s">
        <v>51</v>
      </c>
      <c r="U3774" s="82" t="s">
        <v>444</v>
      </c>
      <c r="V3774" s="83">
        <v>0</v>
      </c>
      <c r="W3774" s="89">
        <v>0</v>
      </c>
      <c r="X3774" s="85">
        <v>1</v>
      </c>
      <c r="Y3774" s="86">
        <v>2.2000000000000002</v>
      </c>
      <c r="Z3774" s="82">
        <v>5</v>
      </c>
      <c r="AA3774" s="87">
        <v>0.44000000000000006</v>
      </c>
      <c r="AB3774" s="83">
        <v>0</v>
      </c>
      <c r="AC3774" s="89">
        <v>0</v>
      </c>
      <c r="AD3774" s="90">
        <v>43570</v>
      </c>
      <c r="AE3774" s="90">
        <v>43570</v>
      </c>
      <c r="AF3774" s="82">
        <v>0</v>
      </c>
      <c r="AG3774" s="84" t="s">
        <v>53</v>
      </c>
      <c r="AH3774" s="83">
        <v>0</v>
      </c>
      <c r="AI3774" s="89">
        <v>0</v>
      </c>
      <c r="AJ3774" s="89">
        <v>0</v>
      </c>
      <c r="AK3774" s="60" t="str">
        <f>+IF(Tabla1[[#This Row],[REQUEST_TY]]="SR MANTENIMIENTO CORRECTIVO", "EMERGENCIA", "OTROS")</f>
        <v>EMERGENCIA</v>
      </c>
      <c r="AL3774" s="6" t="str">
        <f>+_xlfn.IFS(Tabla1[[#This Row],[Veces obj]]&lt;=1,"0-1",Tabla1[[#This Row],[Veces obj]]&lt;=2,"1-2",Tabla1[[#This Row],[Veces obj]]&lt;=3,"2-3",TRUE,"&gt;3")</f>
        <v>0-1</v>
      </c>
      <c r="AM3774" s="60" t="str">
        <f>+_xlfn.IFS(MONTH(Tabla1[[#This Row],[MES]])&lt;=3,"Q1",MONTH(Tabla1[[#This Row],[MES]])&lt;=6,"Q2",MONTH(Tabla1[[#This Row],[MES]])&lt;=9,"Q3",TRUE,"Q4")</f>
        <v>Q2</v>
      </c>
      <c r="AN3774" s="15" t="str">
        <f>+IFERROR(VLOOKUP(Tabla1[[#This Row],[CUENTA]],CTAS[],2,0),"OTROS")</f>
        <v>OTROS</v>
      </c>
      <c r="AP3774" s="15" t="str">
        <f>+IFERROR(VLOOKUP(Tabla1[[#This Row],[EMPLEADO]],IS[],3,0),"OTROS")</f>
        <v>OTROS</v>
      </c>
      <c r="AQ3774" s="15" t="str">
        <f>+IFERROR(VLOOKUP(Tabla1[[#This Row],[EMPLEADO]],IS[[NÓMINA]:[INGENIERO]],2,0),"OTROS")</f>
        <v>OTROS</v>
      </c>
    </row>
    <row r="3775" spans="1:43" x14ac:dyDescent="0.25">
      <c r="A3775" s="28" t="s">
        <v>10019</v>
      </c>
      <c r="B3775" s="29">
        <v>1</v>
      </c>
      <c r="C3775" s="29" t="s">
        <v>11196</v>
      </c>
      <c r="D3775" s="30" t="s">
        <v>38</v>
      </c>
      <c r="E3775" s="31" t="s">
        <v>332</v>
      </c>
      <c r="F3775" s="31" t="s">
        <v>11197</v>
      </c>
      <c r="G3775" s="88" t="s">
        <v>11198</v>
      </c>
      <c r="H3775" s="29" t="s">
        <v>58</v>
      </c>
      <c r="I3775" s="32" t="s">
        <v>43</v>
      </c>
      <c r="J3775" s="29" t="s">
        <v>8</v>
      </c>
      <c r="K3775" s="33" t="s">
        <v>102</v>
      </c>
      <c r="L3775" s="33" t="s">
        <v>261</v>
      </c>
      <c r="M3775" s="29" t="s">
        <v>736</v>
      </c>
      <c r="N3775" s="29">
        <v>0</v>
      </c>
      <c r="O3775" s="29" t="s">
        <v>47</v>
      </c>
      <c r="P3775" s="33">
        <v>374</v>
      </c>
      <c r="Q3775" s="33" t="s">
        <v>48</v>
      </c>
      <c r="R3775" s="80" t="s">
        <v>317</v>
      </c>
      <c r="S3775" s="81" t="s">
        <v>318</v>
      </c>
      <c r="T3775" s="81" t="s">
        <v>51</v>
      </c>
      <c r="U3775" s="82" t="s">
        <v>353</v>
      </c>
      <c r="V3775" s="83">
        <v>1.1499999999999999</v>
      </c>
      <c r="W3775" s="89">
        <v>1808.95</v>
      </c>
      <c r="X3775" s="85">
        <v>1</v>
      </c>
      <c r="Y3775" s="86">
        <v>0.25</v>
      </c>
      <c r="Z3775" s="82">
        <v>4</v>
      </c>
      <c r="AA3775" s="87">
        <v>6.25E-2</v>
      </c>
      <c r="AB3775" s="83">
        <v>0</v>
      </c>
      <c r="AC3775" s="89">
        <v>0</v>
      </c>
      <c r="AD3775" s="90">
        <v>43570</v>
      </c>
      <c r="AE3775" s="90">
        <v>43570</v>
      </c>
      <c r="AF3775" s="82">
        <v>0</v>
      </c>
      <c r="AG3775" s="84" t="s">
        <v>53</v>
      </c>
      <c r="AH3775" s="83">
        <v>0</v>
      </c>
      <c r="AI3775" s="89">
        <v>0</v>
      </c>
      <c r="AJ3775" s="89">
        <v>0</v>
      </c>
      <c r="AK3775" s="60" t="str">
        <f>+IF(Tabla1[[#This Row],[REQUEST_TY]]="SR MANTENIMIENTO CORRECTIVO", "EMERGENCIA", "OTROS")</f>
        <v>EMERGENCIA</v>
      </c>
      <c r="AL3775" s="6" t="str">
        <f>+_xlfn.IFS(Tabla1[[#This Row],[Veces obj]]&lt;=1,"0-1",Tabla1[[#This Row],[Veces obj]]&lt;=2,"1-2",Tabla1[[#This Row],[Veces obj]]&lt;=3,"2-3",TRUE,"&gt;3")</f>
        <v>0-1</v>
      </c>
      <c r="AM3775" s="60" t="str">
        <f>+_xlfn.IFS(MONTH(Tabla1[[#This Row],[MES]])&lt;=3,"Q1",MONTH(Tabla1[[#This Row],[MES]])&lt;=6,"Q2",MONTH(Tabla1[[#This Row],[MES]])&lt;=9,"Q3",TRUE,"Q4")</f>
        <v>Q2</v>
      </c>
      <c r="AN3775" s="15" t="str">
        <f>+IFERROR(VLOOKUP(Tabla1[[#This Row],[CUENTA]],CTAS[],2,0),"OTROS")</f>
        <v>OTROS</v>
      </c>
      <c r="AP3775" s="15" t="str">
        <f>+IFERROR(VLOOKUP(Tabla1[[#This Row],[EMPLEADO]],IS[],3,0),"OTROS")</f>
        <v>OTROS</v>
      </c>
      <c r="AQ3775" s="15" t="str">
        <f>+IFERROR(VLOOKUP(Tabla1[[#This Row],[EMPLEADO]],IS[[NÓMINA]:[INGENIERO]],2,0),"OTROS")</f>
        <v>OTROS</v>
      </c>
    </row>
    <row r="3776" spans="1:43" x14ac:dyDescent="0.25">
      <c r="A3776" s="28" t="s">
        <v>10019</v>
      </c>
      <c r="B3776" s="29">
        <v>1</v>
      </c>
      <c r="C3776" s="29" t="s">
        <v>11199</v>
      </c>
      <c r="D3776" s="30" t="s">
        <v>38</v>
      </c>
      <c r="E3776" s="31" t="s">
        <v>133</v>
      </c>
      <c r="F3776" s="31" t="s">
        <v>11200</v>
      </c>
      <c r="G3776" s="88" t="s">
        <v>2332</v>
      </c>
      <c r="H3776" s="29" t="s">
        <v>1063</v>
      </c>
      <c r="I3776" s="32" t="s">
        <v>43</v>
      </c>
      <c r="J3776" s="29" t="s">
        <v>8</v>
      </c>
      <c r="K3776" s="33" t="s">
        <v>59</v>
      </c>
      <c r="L3776" s="33" t="s">
        <v>2333</v>
      </c>
      <c r="M3776" s="29" t="s">
        <v>387</v>
      </c>
      <c r="N3776" s="29">
        <v>0</v>
      </c>
      <c r="O3776" s="29" t="s">
        <v>47</v>
      </c>
      <c r="P3776" s="33">
        <v>12</v>
      </c>
      <c r="Q3776" s="33" t="s">
        <v>194</v>
      </c>
      <c r="R3776" s="80" t="s">
        <v>138</v>
      </c>
      <c r="S3776" s="81" t="s">
        <v>139</v>
      </c>
      <c r="T3776" s="81" t="s">
        <v>51</v>
      </c>
      <c r="U3776" s="82" t="s">
        <v>224</v>
      </c>
      <c r="V3776" s="83">
        <v>0.8</v>
      </c>
      <c r="W3776" s="89">
        <v>1258.4000000000003</v>
      </c>
      <c r="X3776" s="85">
        <v>1</v>
      </c>
      <c r="Y3776" s="86">
        <v>2</v>
      </c>
      <c r="Z3776" s="82">
        <v>4</v>
      </c>
      <c r="AA3776" s="87">
        <v>0.5</v>
      </c>
      <c r="AB3776" s="83">
        <v>0</v>
      </c>
      <c r="AC3776" s="89">
        <v>0</v>
      </c>
      <c r="AD3776" s="90">
        <v>43570</v>
      </c>
      <c r="AE3776" s="90">
        <v>43570</v>
      </c>
      <c r="AF3776" s="82">
        <v>0</v>
      </c>
      <c r="AG3776" s="84" t="s">
        <v>53</v>
      </c>
      <c r="AH3776" s="83">
        <v>0</v>
      </c>
      <c r="AI3776" s="89">
        <v>0</v>
      </c>
      <c r="AJ3776" s="89">
        <v>0</v>
      </c>
      <c r="AK3776" s="60" t="str">
        <f>+IF(Tabla1[[#This Row],[REQUEST_TY]]="SR MANTENIMIENTO CORRECTIVO", "EMERGENCIA", "OTROS")</f>
        <v>EMERGENCIA</v>
      </c>
      <c r="AL3776" s="6" t="str">
        <f>+_xlfn.IFS(Tabla1[[#This Row],[Veces obj]]&lt;=1,"0-1",Tabla1[[#This Row],[Veces obj]]&lt;=2,"1-2",Tabla1[[#This Row],[Veces obj]]&lt;=3,"2-3",TRUE,"&gt;3")</f>
        <v>0-1</v>
      </c>
      <c r="AM3776" s="60" t="str">
        <f>+_xlfn.IFS(MONTH(Tabla1[[#This Row],[MES]])&lt;=3,"Q1",MONTH(Tabla1[[#This Row],[MES]])&lt;=6,"Q2",MONTH(Tabla1[[#This Row],[MES]])&lt;=9,"Q3",TRUE,"Q4")</f>
        <v>Q2</v>
      </c>
      <c r="AN3776" s="15" t="str">
        <f>+IFERROR(VLOOKUP(Tabla1[[#This Row],[CUENTA]],CTAS[],2,0),"OTROS")</f>
        <v>OTROS</v>
      </c>
      <c r="AP3776" s="15" t="str">
        <f>+IFERROR(VLOOKUP(Tabla1[[#This Row],[EMPLEADO]],IS[],3,0),"OTROS")</f>
        <v>OTROS</v>
      </c>
      <c r="AQ3776" s="15" t="str">
        <f>+IFERROR(VLOOKUP(Tabla1[[#This Row],[EMPLEADO]],IS[[NÓMINA]:[INGENIERO]],2,0),"OTROS")</f>
        <v>OTROS</v>
      </c>
    </row>
    <row r="3777" spans="1:43" x14ac:dyDescent="0.25">
      <c r="A3777" s="28" t="s">
        <v>10019</v>
      </c>
      <c r="B3777" s="29">
        <v>1</v>
      </c>
      <c r="C3777" s="29" t="s">
        <v>11201</v>
      </c>
      <c r="D3777" s="30" t="s">
        <v>38</v>
      </c>
      <c r="E3777" s="31" t="s">
        <v>237</v>
      </c>
      <c r="F3777" s="31" t="s">
        <v>11202</v>
      </c>
      <c r="G3777" s="88" t="s">
        <v>7250</v>
      </c>
      <c r="H3777" s="29" t="s">
        <v>297</v>
      </c>
      <c r="I3777" s="32" t="s">
        <v>43</v>
      </c>
      <c r="J3777" s="29" t="s">
        <v>8</v>
      </c>
      <c r="K3777" s="33" t="s">
        <v>240</v>
      </c>
      <c r="L3777" s="33" t="s">
        <v>241</v>
      </c>
      <c r="M3777" s="29" t="s">
        <v>94</v>
      </c>
      <c r="N3777" s="29">
        <v>0</v>
      </c>
      <c r="O3777" s="29" t="s">
        <v>47</v>
      </c>
      <c r="P3777" s="33">
        <v>10</v>
      </c>
      <c r="Q3777" s="33" t="s">
        <v>194</v>
      </c>
      <c r="R3777" s="80" t="s">
        <v>242</v>
      </c>
      <c r="S3777" s="81" t="s">
        <v>64</v>
      </c>
      <c r="T3777" s="81" t="s">
        <v>51</v>
      </c>
      <c r="U3777" s="82" t="s">
        <v>195</v>
      </c>
      <c r="V3777" s="83">
        <v>0.6</v>
      </c>
      <c r="W3777" s="89">
        <v>819</v>
      </c>
      <c r="X3777" s="85">
        <v>1</v>
      </c>
      <c r="Y3777" s="86">
        <v>1.22</v>
      </c>
      <c r="Z3777" s="82">
        <v>5</v>
      </c>
      <c r="AA3777" s="87">
        <v>0.24399999999999999</v>
      </c>
      <c r="AB3777" s="83">
        <v>0</v>
      </c>
      <c r="AC3777" s="89">
        <v>0</v>
      </c>
      <c r="AD3777" s="90">
        <v>43570</v>
      </c>
      <c r="AE3777" s="90">
        <v>43570</v>
      </c>
      <c r="AF3777" s="82">
        <v>0</v>
      </c>
      <c r="AG3777" s="84" t="s">
        <v>53</v>
      </c>
      <c r="AH3777" s="83">
        <v>0</v>
      </c>
      <c r="AI3777" s="89">
        <v>0</v>
      </c>
      <c r="AJ3777" s="89">
        <v>0</v>
      </c>
      <c r="AK3777" s="60" t="str">
        <f>+IF(Tabla1[[#This Row],[REQUEST_TY]]="SR MANTENIMIENTO CORRECTIVO", "EMERGENCIA", "OTROS")</f>
        <v>EMERGENCIA</v>
      </c>
      <c r="AL3777" s="6" t="str">
        <f>+_xlfn.IFS(Tabla1[[#This Row],[Veces obj]]&lt;=1,"0-1",Tabla1[[#This Row],[Veces obj]]&lt;=2,"1-2",Tabla1[[#This Row],[Veces obj]]&lt;=3,"2-3",TRUE,"&gt;3")</f>
        <v>0-1</v>
      </c>
      <c r="AM3777" s="60" t="str">
        <f>+_xlfn.IFS(MONTH(Tabla1[[#This Row],[MES]])&lt;=3,"Q1",MONTH(Tabla1[[#This Row],[MES]])&lt;=6,"Q2",MONTH(Tabla1[[#This Row],[MES]])&lt;=9,"Q3",TRUE,"Q4")</f>
        <v>Q2</v>
      </c>
      <c r="AN3777" s="15" t="str">
        <f>+IFERROR(VLOOKUP(Tabla1[[#This Row],[CUENTA]],CTAS[],2,0),"OTROS")</f>
        <v>OTROS</v>
      </c>
      <c r="AP3777" s="15" t="str">
        <f>+IFERROR(VLOOKUP(Tabla1[[#This Row],[EMPLEADO]],IS[],3,0),"OTROS")</f>
        <v>JUAREZ</v>
      </c>
      <c r="AQ3777" s="15" t="str">
        <f>+IFERROR(VLOOKUP(Tabla1[[#This Row],[EMPLEADO]],IS[[NÓMINA]:[INGENIERO]],2,0),"OTROS")</f>
        <v>ALFREDO TORRES</v>
      </c>
    </row>
    <row r="3778" spans="1:43" x14ac:dyDescent="0.25">
      <c r="A3778" s="28" t="s">
        <v>10019</v>
      </c>
      <c r="B3778" s="29">
        <v>1</v>
      </c>
      <c r="C3778" s="29" t="s">
        <v>11203</v>
      </c>
      <c r="D3778" s="30" t="s">
        <v>38</v>
      </c>
      <c r="E3778" s="31" t="s">
        <v>76</v>
      </c>
      <c r="F3778" s="31" t="s">
        <v>11204</v>
      </c>
      <c r="G3778" s="88" t="s">
        <v>5590</v>
      </c>
      <c r="H3778" s="29" t="s">
        <v>574</v>
      </c>
      <c r="I3778" s="32" t="s">
        <v>43</v>
      </c>
      <c r="J3778" s="29" t="s">
        <v>8</v>
      </c>
      <c r="K3778" s="33" t="s">
        <v>102</v>
      </c>
      <c r="L3778" s="33" t="s">
        <v>3190</v>
      </c>
      <c r="M3778" s="29" t="s">
        <v>1868</v>
      </c>
      <c r="N3778" s="29">
        <v>0</v>
      </c>
      <c r="O3778" s="29" t="s">
        <v>47</v>
      </c>
      <c r="P3778" s="33">
        <v>16</v>
      </c>
      <c r="Q3778" s="33" t="s">
        <v>62</v>
      </c>
      <c r="R3778" s="80" t="s">
        <v>63</v>
      </c>
      <c r="S3778" s="81" t="s">
        <v>64</v>
      </c>
      <c r="T3778" s="81" t="s">
        <v>51</v>
      </c>
      <c r="U3778" s="82" t="s">
        <v>65</v>
      </c>
      <c r="V3778" s="83">
        <v>0.8</v>
      </c>
      <c r="W3778" s="89">
        <v>1092</v>
      </c>
      <c r="X3778" s="85">
        <v>1</v>
      </c>
      <c r="Y3778" s="86">
        <v>3.5</v>
      </c>
      <c r="Z3778" s="82">
        <v>5</v>
      </c>
      <c r="AA3778" s="87">
        <v>0.7</v>
      </c>
      <c r="AB3778" s="83">
        <v>0</v>
      </c>
      <c r="AC3778" s="89">
        <v>0</v>
      </c>
      <c r="AD3778" s="90">
        <v>43570</v>
      </c>
      <c r="AE3778" s="90">
        <v>43570</v>
      </c>
      <c r="AF3778" s="82">
        <v>0</v>
      </c>
      <c r="AG3778" s="84" t="s">
        <v>53</v>
      </c>
      <c r="AH3778" s="83">
        <v>0</v>
      </c>
      <c r="AI3778" s="89">
        <v>0</v>
      </c>
      <c r="AJ3778" s="89">
        <v>0</v>
      </c>
      <c r="AK3778" s="60" t="str">
        <f>+IF(Tabla1[[#This Row],[REQUEST_TY]]="SR MANTENIMIENTO CORRECTIVO", "EMERGENCIA", "OTROS")</f>
        <v>EMERGENCIA</v>
      </c>
      <c r="AL3778" s="6" t="str">
        <f>+_xlfn.IFS(Tabla1[[#This Row],[Veces obj]]&lt;=1,"0-1",Tabla1[[#This Row],[Veces obj]]&lt;=2,"1-2",Tabla1[[#This Row],[Veces obj]]&lt;=3,"2-3",TRUE,"&gt;3")</f>
        <v>0-1</v>
      </c>
      <c r="AM3778" s="60" t="str">
        <f>+_xlfn.IFS(MONTH(Tabla1[[#This Row],[MES]])&lt;=3,"Q1",MONTH(Tabla1[[#This Row],[MES]])&lt;=6,"Q2",MONTH(Tabla1[[#This Row],[MES]])&lt;=9,"Q3",TRUE,"Q4")</f>
        <v>Q2</v>
      </c>
      <c r="AN3778" s="15" t="str">
        <f>+IFERROR(VLOOKUP(Tabla1[[#This Row],[CUENTA]],CTAS[],2,0),"OTROS")</f>
        <v>OTROS</v>
      </c>
      <c r="AP3778" s="15" t="str">
        <f>+IFERROR(VLOOKUP(Tabla1[[#This Row],[EMPLEADO]],IS[],3,0),"OTROS")</f>
        <v>OTROS</v>
      </c>
      <c r="AQ3778" s="15" t="str">
        <f>+IFERROR(VLOOKUP(Tabla1[[#This Row],[EMPLEADO]],IS[[NÓMINA]:[INGENIERO]],2,0),"OTROS")</f>
        <v>OTROS</v>
      </c>
    </row>
    <row r="3779" spans="1:43" x14ac:dyDescent="0.25">
      <c r="A3779" s="28" t="s">
        <v>10019</v>
      </c>
      <c r="B3779" s="29">
        <v>1</v>
      </c>
      <c r="C3779" s="29" t="s">
        <v>11205</v>
      </c>
      <c r="D3779" s="30" t="s">
        <v>38</v>
      </c>
      <c r="E3779" s="31" t="s">
        <v>226</v>
      </c>
      <c r="F3779" s="31" t="s">
        <v>11206</v>
      </c>
      <c r="G3779" s="88" t="s">
        <v>5738</v>
      </c>
      <c r="H3779" s="29" t="s">
        <v>58</v>
      </c>
      <c r="I3779" s="32" t="s">
        <v>43</v>
      </c>
      <c r="J3779" s="29" t="s">
        <v>8</v>
      </c>
      <c r="K3779" s="33" t="s">
        <v>151</v>
      </c>
      <c r="L3779" s="33" t="s">
        <v>5739</v>
      </c>
      <c r="M3779" s="29" t="s">
        <v>545</v>
      </c>
      <c r="N3779" s="29">
        <v>0</v>
      </c>
      <c r="O3779" s="29" t="s">
        <v>47</v>
      </c>
      <c r="P3779" s="33">
        <v>2692</v>
      </c>
      <c r="Q3779" s="33" t="s">
        <v>48</v>
      </c>
      <c r="R3779" s="80" t="s">
        <v>153</v>
      </c>
      <c r="S3779" s="81" t="s">
        <v>50</v>
      </c>
      <c r="T3779" s="81" t="s">
        <v>208</v>
      </c>
      <c r="U3779" s="82" t="s">
        <v>52</v>
      </c>
      <c r="V3779" s="83">
        <v>1.05</v>
      </c>
      <c r="W3779" s="89">
        <v>750.75000000000011</v>
      </c>
      <c r="X3779" s="85">
        <v>1</v>
      </c>
      <c r="Y3779" s="86">
        <v>1.65</v>
      </c>
      <c r="Z3779" s="82">
        <v>9</v>
      </c>
      <c r="AA3779" s="87">
        <v>0.18333333333333332</v>
      </c>
      <c r="AB3779" s="83">
        <v>0</v>
      </c>
      <c r="AC3779" s="89">
        <v>0</v>
      </c>
      <c r="AD3779" s="90">
        <v>43570</v>
      </c>
      <c r="AE3779" s="90">
        <v>43570</v>
      </c>
      <c r="AF3779" s="82">
        <v>0</v>
      </c>
      <c r="AG3779" s="84" t="s">
        <v>53</v>
      </c>
      <c r="AH3779" s="83">
        <v>0</v>
      </c>
      <c r="AI3779" s="89">
        <v>0</v>
      </c>
      <c r="AJ3779" s="89">
        <v>0</v>
      </c>
      <c r="AK3779" s="60" t="str">
        <f>+IF(Tabla1[[#This Row],[REQUEST_TY]]="SR MANTENIMIENTO CORRECTIVO", "EMERGENCIA", "OTROS")</f>
        <v>EMERGENCIA</v>
      </c>
      <c r="AL3779" s="6" t="str">
        <f>+_xlfn.IFS(Tabla1[[#This Row],[Veces obj]]&lt;=1,"0-1",Tabla1[[#This Row],[Veces obj]]&lt;=2,"1-2",Tabla1[[#This Row],[Veces obj]]&lt;=3,"2-3",TRUE,"&gt;3")</f>
        <v>0-1</v>
      </c>
      <c r="AM3779" s="60" t="str">
        <f>+_xlfn.IFS(MONTH(Tabla1[[#This Row],[MES]])&lt;=3,"Q1",MONTH(Tabla1[[#This Row],[MES]])&lt;=6,"Q2",MONTH(Tabla1[[#This Row],[MES]])&lt;=9,"Q3",TRUE,"Q4")</f>
        <v>Q2</v>
      </c>
      <c r="AN3779" s="15" t="str">
        <f>+IFERROR(VLOOKUP(Tabla1[[#This Row],[CUENTA]],CTAS[],2,0),"OTROS")</f>
        <v>HONEYWELL</v>
      </c>
      <c r="AP3779" s="15" t="str">
        <f>+IFERROR(VLOOKUP(Tabla1[[#This Row],[EMPLEADO]],IS[],3,0),"OTROS")</f>
        <v>OTROS</v>
      </c>
      <c r="AQ3779" s="15" t="str">
        <f>+IFERROR(VLOOKUP(Tabla1[[#This Row],[EMPLEADO]],IS[[NÓMINA]:[INGENIERO]],2,0),"OTROS")</f>
        <v>OTROS</v>
      </c>
    </row>
    <row r="3780" spans="1:43" x14ac:dyDescent="0.25">
      <c r="A3780" s="28" t="s">
        <v>10019</v>
      </c>
      <c r="B3780" s="29">
        <v>1</v>
      </c>
      <c r="C3780" s="29" t="s">
        <v>11207</v>
      </c>
      <c r="D3780" s="30" t="s">
        <v>38</v>
      </c>
      <c r="E3780" s="31" t="s">
        <v>76</v>
      </c>
      <c r="F3780" s="31" t="s">
        <v>11208</v>
      </c>
      <c r="G3780" s="88" t="s">
        <v>4106</v>
      </c>
      <c r="H3780" s="29" t="s">
        <v>574</v>
      </c>
      <c r="I3780" s="32" t="s">
        <v>43</v>
      </c>
      <c r="J3780" s="29" t="s">
        <v>8</v>
      </c>
      <c r="K3780" s="33" t="s">
        <v>102</v>
      </c>
      <c r="L3780" s="33" t="s">
        <v>3190</v>
      </c>
      <c r="M3780" s="29" t="s">
        <v>1868</v>
      </c>
      <c r="N3780" s="29">
        <v>0</v>
      </c>
      <c r="O3780" s="29" t="s">
        <v>47</v>
      </c>
      <c r="P3780" s="33">
        <v>39</v>
      </c>
      <c r="Q3780" s="33" t="s">
        <v>82</v>
      </c>
      <c r="R3780" s="80" t="s">
        <v>63</v>
      </c>
      <c r="S3780" s="81" t="s">
        <v>64</v>
      </c>
      <c r="T3780" s="81" t="s">
        <v>51</v>
      </c>
      <c r="U3780" s="82" t="s">
        <v>83</v>
      </c>
      <c r="V3780" s="83">
        <v>1.05</v>
      </c>
      <c r="W3780" s="89">
        <v>1433.25</v>
      </c>
      <c r="X3780" s="85">
        <v>1</v>
      </c>
      <c r="Y3780" s="86">
        <v>4.67</v>
      </c>
      <c r="Z3780" s="82">
        <v>5</v>
      </c>
      <c r="AA3780" s="87">
        <v>0.93399999999999994</v>
      </c>
      <c r="AB3780" s="83">
        <v>0</v>
      </c>
      <c r="AC3780" s="89">
        <v>0</v>
      </c>
      <c r="AD3780" s="90">
        <v>43570</v>
      </c>
      <c r="AE3780" s="90">
        <v>43570</v>
      </c>
      <c r="AF3780" s="82">
        <v>0</v>
      </c>
      <c r="AG3780" s="84" t="s">
        <v>53</v>
      </c>
      <c r="AH3780" s="83">
        <v>0</v>
      </c>
      <c r="AI3780" s="89">
        <v>0</v>
      </c>
      <c r="AJ3780" s="89">
        <v>0</v>
      </c>
      <c r="AK3780" s="60" t="str">
        <f>+IF(Tabla1[[#This Row],[REQUEST_TY]]="SR MANTENIMIENTO CORRECTIVO", "EMERGENCIA", "OTROS")</f>
        <v>EMERGENCIA</v>
      </c>
      <c r="AL3780" s="6" t="str">
        <f>+_xlfn.IFS(Tabla1[[#This Row],[Veces obj]]&lt;=1,"0-1",Tabla1[[#This Row],[Veces obj]]&lt;=2,"1-2",Tabla1[[#This Row],[Veces obj]]&lt;=3,"2-3",TRUE,"&gt;3")</f>
        <v>0-1</v>
      </c>
      <c r="AM3780" s="60" t="str">
        <f>+_xlfn.IFS(MONTH(Tabla1[[#This Row],[MES]])&lt;=3,"Q1",MONTH(Tabla1[[#This Row],[MES]])&lt;=6,"Q2",MONTH(Tabla1[[#This Row],[MES]])&lt;=9,"Q3",TRUE,"Q4")</f>
        <v>Q2</v>
      </c>
      <c r="AN3780" s="15" t="str">
        <f>+IFERROR(VLOOKUP(Tabla1[[#This Row],[CUENTA]],CTAS[],2,0),"OTROS")</f>
        <v>OTROS</v>
      </c>
      <c r="AP3780" s="15" t="str">
        <f>+IFERROR(VLOOKUP(Tabla1[[#This Row],[EMPLEADO]],IS[],3,0),"OTROS")</f>
        <v>OTROS</v>
      </c>
      <c r="AQ3780" s="15" t="str">
        <f>+IFERROR(VLOOKUP(Tabla1[[#This Row],[EMPLEADO]],IS[[NÓMINA]:[INGENIERO]],2,0),"OTROS")</f>
        <v>OTROS</v>
      </c>
    </row>
    <row r="3781" spans="1:43" x14ac:dyDescent="0.25">
      <c r="A3781" s="28" t="s">
        <v>10019</v>
      </c>
      <c r="B3781" s="29">
        <v>1</v>
      </c>
      <c r="C3781" s="29" t="s">
        <v>11209</v>
      </c>
      <c r="D3781" s="30" t="s">
        <v>38</v>
      </c>
      <c r="E3781" s="31" t="s">
        <v>133</v>
      </c>
      <c r="F3781" s="31" t="s">
        <v>11210</v>
      </c>
      <c r="G3781" s="88" t="s">
        <v>3639</v>
      </c>
      <c r="H3781" s="29" t="s">
        <v>106</v>
      </c>
      <c r="I3781" s="32" t="s">
        <v>43</v>
      </c>
      <c r="J3781" s="29" t="s">
        <v>8</v>
      </c>
      <c r="K3781" s="33" t="s">
        <v>966</v>
      </c>
      <c r="L3781" s="33" t="s">
        <v>3640</v>
      </c>
      <c r="M3781" s="29" t="s">
        <v>794</v>
      </c>
      <c r="N3781" s="29">
        <v>0</v>
      </c>
      <c r="O3781" s="29" t="s">
        <v>47</v>
      </c>
      <c r="P3781" s="33">
        <v>50</v>
      </c>
      <c r="Q3781" s="33" t="s">
        <v>82</v>
      </c>
      <c r="R3781" s="80" t="s">
        <v>138</v>
      </c>
      <c r="S3781" s="81" t="s">
        <v>139</v>
      </c>
      <c r="T3781" s="81" t="s">
        <v>51</v>
      </c>
      <c r="U3781" s="82" t="s">
        <v>140</v>
      </c>
      <c r="V3781" s="83">
        <v>1.1000000000000001</v>
      </c>
      <c r="W3781" s="89">
        <v>1730.3000000000004</v>
      </c>
      <c r="X3781" s="85">
        <v>1</v>
      </c>
      <c r="Y3781" s="86">
        <v>1.02</v>
      </c>
      <c r="Z3781" s="82">
        <v>4</v>
      </c>
      <c r="AA3781" s="87">
        <v>0.255</v>
      </c>
      <c r="AB3781" s="83">
        <v>0</v>
      </c>
      <c r="AC3781" s="89">
        <v>0</v>
      </c>
      <c r="AD3781" s="90">
        <v>43570</v>
      </c>
      <c r="AE3781" s="90">
        <v>43570</v>
      </c>
      <c r="AF3781" s="82">
        <v>0</v>
      </c>
      <c r="AG3781" s="84" t="s">
        <v>53</v>
      </c>
      <c r="AH3781" s="83">
        <v>0</v>
      </c>
      <c r="AI3781" s="89">
        <v>0</v>
      </c>
      <c r="AJ3781" s="89">
        <v>0</v>
      </c>
      <c r="AK3781" s="60" t="str">
        <f>+IF(Tabla1[[#This Row],[REQUEST_TY]]="SR MANTENIMIENTO CORRECTIVO", "EMERGENCIA", "OTROS")</f>
        <v>EMERGENCIA</v>
      </c>
      <c r="AL3781" s="6" t="str">
        <f>+_xlfn.IFS(Tabla1[[#This Row],[Veces obj]]&lt;=1,"0-1",Tabla1[[#This Row],[Veces obj]]&lt;=2,"1-2",Tabla1[[#This Row],[Veces obj]]&lt;=3,"2-3",TRUE,"&gt;3")</f>
        <v>0-1</v>
      </c>
      <c r="AM3781" s="60" t="str">
        <f>+_xlfn.IFS(MONTH(Tabla1[[#This Row],[MES]])&lt;=3,"Q1",MONTH(Tabla1[[#This Row],[MES]])&lt;=6,"Q2",MONTH(Tabla1[[#This Row],[MES]])&lt;=9,"Q3",TRUE,"Q4")</f>
        <v>Q2</v>
      </c>
      <c r="AN3781" s="15" t="str">
        <f>+IFERROR(VLOOKUP(Tabla1[[#This Row],[CUENTA]],CTAS[],2,0),"OTROS")</f>
        <v>OTROS</v>
      </c>
      <c r="AP3781" s="15" t="str">
        <f>+IFERROR(VLOOKUP(Tabla1[[#This Row],[EMPLEADO]],IS[],3,0),"OTROS")</f>
        <v>OTROS</v>
      </c>
      <c r="AQ3781" s="15" t="str">
        <f>+IFERROR(VLOOKUP(Tabla1[[#This Row],[EMPLEADO]],IS[[NÓMINA]:[INGENIERO]],2,0),"OTROS")</f>
        <v>OTROS</v>
      </c>
    </row>
    <row r="3782" spans="1:43" x14ac:dyDescent="0.25">
      <c r="A3782" s="28" t="s">
        <v>10019</v>
      </c>
      <c r="B3782" s="29">
        <v>1</v>
      </c>
      <c r="C3782" s="29" t="s">
        <v>11211</v>
      </c>
      <c r="D3782" s="30" t="s">
        <v>3370</v>
      </c>
      <c r="E3782" s="31" t="s">
        <v>39</v>
      </c>
      <c r="F3782" s="31" t="s">
        <v>11212</v>
      </c>
      <c r="G3782" s="88" t="s">
        <v>11019</v>
      </c>
      <c r="H3782" s="29" t="s">
        <v>8581</v>
      </c>
      <c r="I3782" s="32" t="s">
        <v>43</v>
      </c>
      <c r="J3782" s="29" t="s">
        <v>8</v>
      </c>
      <c r="K3782" s="33" t="s">
        <v>102</v>
      </c>
      <c r="L3782" s="33" t="s">
        <v>3751</v>
      </c>
      <c r="M3782" s="29" t="s">
        <v>473</v>
      </c>
      <c r="N3782" s="29">
        <v>0</v>
      </c>
      <c r="O3782" s="29" t="s">
        <v>47</v>
      </c>
      <c r="P3782" s="33" t="s">
        <v>822</v>
      </c>
      <c r="Q3782" s="33" t="s">
        <v>48</v>
      </c>
      <c r="R3782" s="80" t="s">
        <v>49</v>
      </c>
      <c r="S3782" s="81" t="s">
        <v>50</v>
      </c>
      <c r="T3782" s="81" t="s">
        <v>51</v>
      </c>
      <c r="U3782" s="82" t="s">
        <v>52</v>
      </c>
      <c r="V3782" s="83">
        <v>1</v>
      </c>
      <c r="W3782" s="89">
        <v>1072.5000000000002</v>
      </c>
      <c r="X3782" s="85">
        <v>0</v>
      </c>
      <c r="Y3782" s="86">
        <v>5</v>
      </c>
      <c r="Z3782" s="82">
        <v>5</v>
      </c>
      <c r="AA3782" s="87">
        <v>1</v>
      </c>
      <c r="AB3782" s="83">
        <v>0</v>
      </c>
      <c r="AC3782" s="89">
        <v>0</v>
      </c>
      <c r="AD3782" s="90">
        <v>43567</v>
      </c>
      <c r="AE3782" s="90">
        <v>43570</v>
      </c>
      <c r="AF3782" s="82">
        <v>1</v>
      </c>
      <c r="AG3782" s="84" t="s">
        <v>53</v>
      </c>
      <c r="AH3782" s="83">
        <v>0</v>
      </c>
      <c r="AI3782" s="89">
        <v>0</v>
      </c>
      <c r="AJ3782" s="89">
        <v>0</v>
      </c>
      <c r="AK3782" s="60" t="str">
        <f>+IF(Tabla1[[#This Row],[REQUEST_TY]]="SR MANTENIMIENTO CORRECTIVO", "EMERGENCIA", "OTROS")</f>
        <v>OTROS</v>
      </c>
      <c r="AL3782" s="6" t="str">
        <f>+_xlfn.IFS(Tabla1[[#This Row],[Veces obj]]&lt;=1,"0-1",Tabla1[[#This Row],[Veces obj]]&lt;=2,"1-2",Tabla1[[#This Row],[Veces obj]]&lt;=3,"2-3",TRUE,"&gt;3")</f>
        <v>0-1</v>
      </c>
      <c r="AM3782" s="60" t="str">
        <f>+_xlfn.IFS(MONTH(Tabla1[[#This Row],[MES]])&lt;=3,"Q1",MONTH(Tabla1[[#This Row],[MES]])&lt;=6,"Q2",MONTH(Tabla1[[#This Row],[MES]])&lt;=9,"Q3",TRUE,"Q4")</f>
        <v>Q2</v>
      </c>
      <c r="AN3782" s="15" t="str">
        <f>+IFERROR(VLOOKUP(Tabla1[[#This Row],[CUENTA]],CTAS[],2,0),"OTROS")</f>
        <v>OTROS</v>
      </c>
      <c r="AP3782" s="15" t="str">
        <f>+IFERROR(VLOOKUP(Tabla1[[#This Row],[EMPLEADO]],IS[],3,0),"OTROS")</f>
        <v>OTROS</v>
      </c>
      <c r="AQ3782" s="15" t="str">
        <f>+IFERROR(VLOOKUP(Tabla1[[#This Row],[EMPLEADO]],IS[[NÓMINA]:[INGENIERO]],2,0),"OTROS")</f>
        <v>OTROS</v>
      </c>
    </row>
    <row r="3783" spans="1:43" x14ac:dyDescent="0.25">
      <c r="A3783" s="28" t="s">
        <v>10019</v>
      </c>
      <c r="B3783" s="29">
        <v>1</v>
      </c>
      <c r="C3783" s="29" t="s">
        <v>11213</v>
      </c>
      <c r="D3783" s="30" t="s">
        <v>3691</v>
      </c>
      <c r="E3783" s="31" t="s">
        <v>39</v>
      </c>
      <c r="F3783" s="31" t="s">
        <v>11214</v>
      </c>
      <c r="G3783" s="88" t="s">
        <v>11019</v>
      </c>
      <c r="H3783" s="29" t="s">
        <v>8581</v>
      </c>
      <c r="I3783" s="32" t="s">
        <v>43</v>
      </c>
      <c r="J3783" s="29" t="s">
        <v>8</v>
      </c>
      <c r="K3783" s="33" t="s">
        <v>102</v>
      </c>
      <c r="L3783" s="33" t="s">
        <v>3751</v>
      </c>
      <c r="M3783" s="29" t="s">
        <v>473</v>
      </c>
      <c r="N3783" s="29">
        <v>0</v>
      </c>
      <c r="O3783" s="29" t="s">
        <v>47</v>
      </c>
      <c r="P3783" s="33" t="s">
        <v>822</v>
      </c>
      <c r="Q3783" s="33" t="s">
        <v>48</v>
      </c>
      <c r="R3783" s="80" t="s">
        <v>49</v>
      </c>
      <c r="S3783" s="81" t="s">
        <v>50</v>
      </c>
      <c r="T3783" s="81" t="s">
        <v>51</v>
      </c>
      <c r="U3783" s="82" t="s">
        <v>52</v>
      </c>
      <c r="V3783" s="83">
        <v>1</v>
      </c>
      <c r="W3783" s="89">
        <v>715.00000000000011</v>
      </c>
      <c r="X3783" s="85">
        <v>0</v>
      </c>
      <c r="Y3783" s="86">
        <v>5</v>
      </c>
      <c r="Z3783" s="82">
        <v>5</v>
      </c>
      <c r="AA3783" s="87">
        <v>1</v>
      </c>
      <c r="AB3783" s="83">
        <v>0</v>
      </c>
      <c r="AC3783" s="89">
        <v>0</v>
      </c>
      <c r="AD3783" s="90">
        <v>43570</v>
      </c>
      <c r="AE3783" s="90">
        <v>43570</v>
      </c>
      <c r="AF3783" s="82">
        <v>0</v>
      </c>
      <c r="AG3783" s="84" t="s">
        <v>53</v>
      </c>
      <c r="AH3783" s="83">
        <v>0</v>
      </c>
      <c r="AI3783" s="89">
        <v>0</v>
      </c>
      <c r="AJ3783" s="89">
        <v>0</v>
      </c>
      <c r="AK3783" s="60" t="str">
        <f>+IF(Tabla1[[#This Row],[REQUEST_TY]]="SR MANTENIMIENTO CORRECTIVO", "EMERGENCIA", "OTROS")</f>
        <v>OTROS</v>
      </c>
      <c r="AL3783" s="6" t="str">
        <f>+_xlfn.IFS(Tabla1[[#This Row],[Veces obj]]&lt;=1,"0-1",Tabla1[[#This Row],[Veces obj]]&lt;=2,"1-2",Tabla1[[#This Row],[Veces obj]]&lt;=3,"2-3",TRUE,"&gt;3")</f>
        <v>0-1</v>
      </c>
      <c r="AM3783" s="60" t="str">
        <f>+_xlfn.IFS(MONTH(Tabla1[[#This Row],[MES]])&lt;=3,"Q1",MONTH(Tabla1[[#This Row],[MES]])&lt;=6,"Q2",MONTH(Tabla1[[#This Row],[MES]])&lt;=9,"Q3",TRUE,"Q4")</f>
        <v>Q2</v>
      </c>
      <c r="AN3783" s="15" t="str">
        <f>+IFERROR(VLOOKUP(Tabla1[[#This Row],[CUENTA]],CTAS[],2,0),"OTROS")</f>
        <v>OTROS</v>
      </c>
      <c r="AP3783" s="15" t="str">
        <f>+IFERROR(VLOOKUP(Tabla1[[#This Row],[EMPLEADO]],IS[],3,0),"OTROS")</f>
        <v>OTROS</v>
      </c>
      <c r="AQ3783" s="15" t="str">
        <f>+IFERROR(VLOOKUP(Tabla1[[#This Row],[EMPLEADO]],IS[[NÓMINA]:[INGENIERO]],2,0),"OTROS")</f>
        <v>OTROS</v>
      </c>
    </row>
    <row r="3784" spans="1:43" x14ac:dyDescent="0.25">
      <c r="A3784" s="28" t="s">
        <v>10019</v>
      </c>
      <c r="B3784" s="29">
        <v>1</v>
      </c>
      <c r="C3784" s="29" t="s">
        <v>11215</v>
      </c>
      <c r="D3784" s="30" t="s">
        <v>38</v>
      </c>
      <c r="E3784" s="31" t="s">
        <v>133</v>
      </c>
      <c r="F3784" s="31" t="s">
        <v>11216</v>
      </c>
      <c r="G3784" s="88" t="s">
        <v>3212</v>
      </c>
      <c r="H3784" s="29" t="s">
        <v>740</v>
      </c>
      <c r="I3784" s="32" t="s">
        <v>43</v>
      </c>
      <c r="J3784" s="29" t="s">
        <v>8</v>
      </c>
      <c r="K3784" s="33" t="s">
        <v>59</v>
      </c>
      <c r="L3784" s="33" t="s">
        <v>1430</v>
      </c>
      <c r="M3784" s="29" t="s">
        <v>530</v>
      </c>
      <c r="N3784" s="29">
        <v>0</v>
      </c>
      <c r="O3784" s="29" t="s">
        <v>47</v>
      </c>
      <c r="P3784" s="33">
        <v>9</v>
      </c>
      <c r="Q3784" s="33" t="s">
        <v>194</v>
      </c>
      <c r="R3784" s="80" t="s">
        <v>138</v>
      </c>
      <c r="S3784" s="81" t="s">
        <v>139</v>
      </c>
      <c r="T3784" s="81" t="s">
        <v>51</v>
      </c>
      <c r="U3784" s="82" t="s">
        <v>224</v>
      </c>
      <c r="V3784" s="83">
        <v>0.8</v>
      </c>
      <c r="W3784" s="89">
        <v>1258.4000000000003</v>
      </c>
      <c r="X3784" s="85">
        <v>1</v>
      </c>
      <c r="Y3784" s="86">
        <v>1.7</v>
      </c>
      <c r="Z3784" s="82">
        <v>4</v>
      </c>
      <c r="AA3784" s="87">
        <v>0.42499999999999999</v>
      </c>
      <c r="AB3784" s="83">
        <v>0</v>
      </c>
      <c r="AC3784" s="89">
        <v>0</v>
      </c>
      <c r="AD3784" s="90">
        <v>43570</v>
      </c>
      <c r="AE3784" s="90">
        <v>43570</v>
      </c>
      <c r="AF3784" s="82">
        <v>0</v>
      </c>
      <c r="AG3784" s="84" t="s">
        <v>53</v>
      </c>
      <c r="AH3784" s="83">
        <v>0</v>
      </c>
      <c r="AI3784" s="89">
        <v>0</v>
      </c>
      <c r="AJ3784" s="89">
        <v>0</v>
      </c>
      <c r="AK3784" s="60" t="str">
        <f>+IF(Tabla1[[#This Row],[REQUEST_TY]]="SR MANTENIMIENTO CORRECTIVO", "EMERGENCIA", "OTROS")</f>
        <v>EMERGENCIA</v>
      </c>
      <c r="AL3784" s="6" t="str">
        <f>+_xlfn.IFS(Tabla1[[#This Row],[Veces obj]]&lt;=1,"0-1",Tabla1[[#This Row],[Veces obj]]&lt;=2,"1-2",Tabla1[[#This Row],[Veces obj]]&lt;=3,"2-3",TRUE,"&gt;3")</f>
        <v>0-1</v>
      </c>
      <c r="AM3784" s="60" t="str">
        <f>+_xlfn.IFS(MONTH(Tabla1[[#This Row],[MES]])&lt;=3,"Q1",MONTH(Tabla1[[#This Row],[MES]])&lt;=6,"Q2",MONTH(Tabla1[[#This Row],[MES]])&lt;=9,"Q3",TRUE,"Q4")</f>
        <v>Q2</v>
      </c>
      <c r="AN3784" s="15" t="str">
        <f>+IFERROR(VLOOKUP(Tabla1[[#This Row],[CUENTA]],CTAS[],2,0),"OTROS")</f>
        <v>OTROS</v>
      </c>
      <c r="AP3784" s="15" t="str">
        <f>+IFERROR(VLOOKUP(Tabla1[[#This Row],[EMPLEADO]],IS[],3,0),"OTROS")</f>
        <v>OTROS</v>
      </c>
      <c r="AQ3784" s="15" t="str">
        <f>+IFERROR(VLOOKUP(Tabla1[[#This Row],[EMPLEADO]],IS[[NÓMINA]:[INGENIERO]],2,0),"OTROS")</f>
        <v>OTROS</v>
      </c>
    </row>
    <row r="3785" spans="1:43" x14ac:dyDescent="0.25">
      <c r="A3785" s="28" t="s">
        <v>10019</v>
      </c>
      <c r="B3785" s="29">
        <v>1</v>
      </c>
      <c r="C3785" s="29" t="s">
        <v>11217</v>
      </c>
      <c r="D3785" s="30" t="s">
        <v>38</v>
      </c>
      <c r="E3785" s="31" t="s">
        <v>39</v>
      </c>
      <c r="F3785" s="31" t="s">
        <v>11218</v>
      </c>
      <c r="G3785" s="88" t="s">
        <v>11219</v>
      </c>
      <c r="H3785" s="29" t="s">
        <v>101</v>
      </c>
      <c r="I3785" s="32" t="s">
        <v>43</v>
      </c>
      <c r="J3785" s="29" t="s">
        <v>8</v>
      </c>
      <c r="K3785" s="33" t="s">
        <v>2237</v>
      </c>
      <c r="L3785" s="33" t="s">
        <v>3482</v>
      </c>
      <c r="M3785" s="29" t="s">
        <v>3483</v>
      </c>
      <c r="N3785" s="29">
        <v>1</v>
      </c>
      <c r="O3785" s="29" t="s">
        <v>105</v>
      </c>
      <c r="P3785" s="33">
        <v>2692</v>
      </c>
      <c r="Q3785" s="33" t="s">
        <v>48</v>
      </c>
      <c r="R3785" s="80" t="s">
        <v>49</v>
      </c>
      <c r="S3785" s="81" t="s">
        <v>50</v>
      </c>
      <c r="T3785" s="81" t="s">
        <v>51</v>
      </c>
      <c r="U3785" s="82" t="s">
        <v>52</v>
      </c>
      <c r="V3785" s="83">
        <v>1.05</v>
      </c>
      <c r="W3785" s="89">
        <v>0</v>
      </c>
      <c r="X3785" s="85">
        <v>1</v>
      </c>
      <c r="Y3785" s="86">
        <v>6.76</v>
      </c>
      <c r="Z3785" s="82">
        <v>5</v>
      </c>
      <c r="AA3785" s="87">
        <v>1.3519999999999999</v>
      </c>
      <c r="AB3785" s="83">
        <v>8.7999999999999967E-2</v>
      </c>
      <c r="AC3785" s="89">
        <v>0</v>
      </c>
      <c r="AD3785" s="90">
        <v>43570</v>
      </c>
      <c r="AE3785" s="90">
        <v>43570</v>
      </c>
      <c r="AF3785" s="82">
        <v>0</v>
      </c>
      <c r="AG3785" s="84" t="s">
        <v>53</v>
      </c>
      <c r="AH3785" s="83">
        <v>0</v>
      </c>
      <c r="AI3785" s="89">
        <v>0</v>
      </c>
      <c r="AJ3785" s="89">
        <v>0</v>
      </c>
      <c r="AK3785" s="60" t="str">
        <f>+IF(Tabla1[[#This Row],[REQUEST_TY]]="SR MANTENIMIENTO CORRECTIVO", "EMERGENCIA", "OTROS")</f>
        <v>EMERGENCIA</v>
      </c>
      <c r="AL3785" s="6" t="str">
        <f>+_xlfn.IFS(Tabla1[[#This Row],[Veces obj]]&lt;=1,"0-1",Tabla1[[#This Row],[Veces obj]]&lt;=2,"1-2",Tabla1[[#This Row],[Veces obj]]&lt;=3,"2-3",TRUE,"&gt;3")</f>
        <v>1-2</v>
      </c>
      <c r="AM3785" s="60" t="str">
        <f>+_xlfn.IFS(MONTH(Tabla1[[#This Row],[MES]])&lt;=3,"Q1",MONTH(Tabla1[[#This Row],[MES]])&lt;=6,"Q2",MONTH(Tabla1[[#This Row],[MES]])&lt;=9,"Q3",TRUE,"Q4")</f>
        <v>Q2</v>
      </c>
      <c r="AN3785" s="15" t="str">
        <f>+IFERROR(VLOOKUP(Tabla1[[#This Row],[CUENTA]],CTAS[],2,0),"OTROS")</f>
        <v>OTROS</v>
      </c>
      <c r="AP3785" s="15" t="str">
        <f>+IFERROR(VLOOKUP(Tabla1[[#This Row],[EMPLEADO]],IS[],3,0),"OTROS")</f>
        <v>OTROS</v>
      </c>
      <c r="AQ3785" s="15" t="str">
        <f>+IFERROR(VLOOKUP(Tabla1[[#This Row],[EMPLEADO]],IS[[NÓMINA]:[INGENIERO]],2,0),"OTROS")</f>
        <v>OTROS</v>
      </c>
    </row>
    <row r="3786" spans="1:43" x14ac:dyDescent="0.25">
      <c r="A3786" s="28" t="s">
        <v>10019</v>
      </c>
      <c r="B3786" s="29">
        <v>1</v>
      </c>
      <c r="C3786" s="29" t="s">
        <v>11220</v>
      </c>
      <c r="D3786" s="30" t="s">
        <v>38</v>
      </c>
      <c r="E3786" s="31" t="s">
        <v>39</v>
      </c>
      <c r="F3786" s="31" t="s">
        <v>11221</v>
      </c>
      <c r="G3786" s="88" t="s">
        <v>2659</v>
      </c>
      <c r="H3786" s="29" t="s">
        <v>58</v>
      </c>
      <c r="I3786" s="32" t="s">
        <v>43</v>
      </c>
      <c r="J3786" s="29" t="s">
        <v>8</v>
      </c>
      <c r="K3786" s="33" t="s">
        <v>2660</v>
      </c>
      <c r="L3786" s="33" t="s">
        <v>11222</v>
      </c>
      <c r="M3786" s="29" t="s">
        <v>545</v>
      </c>
      <c r="N3786" s="29">
        <v>0</v>
      </c>
      <c r="O3786" s="29" t="s">
        <v>47</v>
      </c>
      <c r="P3786" s="33">
        <v>103</v>
      </c>
      <c r="Q3786" s="33" t="s">
        <v>48</v>
      </c>
      <c r="R3786" s="80" t="s">
        <v>49</v>
      </c>
      <c r="S3786" s="81" t="s">
        <v>50</v>
      </c>
      <c r="T3786" s="81" t="s">
        <v>208</v>
      </c>
      <c r="U3786" s="82" t="s">
        <v>52</v>
      </c>
      <c r="V3786" s="83">
        <v>1.05</v>
      </c>
      <c r="W3786" s="89">
        <v>750.75000000000011</v>
      </c>
      <c r="X3786" s="85">
        <v>1</v>
      </c>
      <c r="Y3786" s="86">
        <v>3.7</v>
      </c>
      <c r="Z3786" s="82">
        <v>9</v>
      </c>
      <c r="AA3786" s="87">
        <v>0.41111111111111115</v>
      </c>
      <c r="AB3786" s="83">
        <v>0</v>
      </c>
      <c r="AC3786" s="89">
        <v>0</v>
      </c>
      <c r="AD3786" s="90">
        <v>43570</v>
      </c>
      <c r="AE3786" s="90">
        <v>43570</v>
      </c>
      <c r="AF3786" s="82">
        <v>0</v>
      </c>
      <c r="AG3786" s="84" t="s">
        <v>53</v>
      </c>
      <c r="AH3786" s="83">
        <v>0</v>
      </c>
      <c r="AI3786" s="89">
        <v>0</v>
      </c>
      <c r="AJ3786" s="89">
        <v>0</v>
      </c>
      <c r="AK3786" s="60" t="str">
        <f>+IF(Tabla1[[#This Row],[REQUEST_TY]]="SR MANTENIMIENTO CORRECTIVO", "EMERGENCIA", "OTROS")</f>
        <v>EMERGENCIA</v>
      </c>
      <c r="AL3786" s="6" t="str">
        <f>+_xlfn.IFS(Tabla1[[#This Row],[Veces obj]]&lt;=1,"0-1",Tabla1[[#This Row],[Veces obj]]&lt;=2,"1-2",Tabla1[[#This Row],[Veces obj]]&lt;=3,"2-3",TRUE,"&gt;3")</f>
        <v>0-1</v>
      </c>
      <c r="AM3786" s="60" t="str">
        <f>+_xlfn.IFS(MONTH(Tabla1[[#This Row],[MES]])&lt;=3,"Q1",MONTH(Tabla1[[#This Row],[MES]])&lt;=6,"Q2",MONTH(Tabla1[[#This Row],[MES]])&lt;=9,"Q3",TRUE,"Q4")</f>
        <v>Q2</v>
      </c>
      <c r="AN3786" s="15" t="str">
        <f>+IFERROR(VLOOKUP(Tabla1[[#This Row],[CUENTA]],CTAS[],2,0),"OTROS")</f>
        <v>OTROS</v>
      </c>
      <c r="AP3786" s="15" t="str">
        <f>+IFERROR(VLOOKUP(Tabla1[[#This Row],[EMPLEADO]],IS[],3,0),"OTROS")</f>
        <v>OTROS</v>
      </c>
      <c r="AQ3786" s="15" t="str">
        <f>+IFERROR(VLOOKUP(Tabla1[[#This Row],[EMPLEADO]],IS[[NÓMINA]:[INGENIERO]],2,0),"OTROS")</f>
        <v>OTROS</v>
      </c>
    </row>
    <row r="3787" spans="1:43" x14ac:dyDescent="0.25">
      <c r="A3787" s="28" t="s">
        <v>10019</v>
      </c>
      <c r="B3787" s="29">
        <v>1</v>
      </c>
      <c r="C3787" s="29" t="s">
        <v>11223</v>
      </c>
      <c r="D3787" s="30" t="s">
        <v>38</v>
      </c>
      <c r="E3787" s="31" t="s">
        <v>2034</v>
      </c>
      <c r="F3787" s="31" t="s">
        <v>11224</v>
      </c>
      <c r="G3787" s="88" t="s">
        <v>5853</v>
      </c>
      <c r="H3787" s="29" t="s">
        <v>592</v>
      </c>
      <c r="I3787" s="32" t="s">
        <v>43</v>
      </c>
      <c r="J3787" s="29" t="s">
        <v>8</v>
      </c>
      <c r="K3787" s="33" t="s">
        <v>438</v>
      </c>
      <c r="L3787" s="33" t="s">
        <v>5854</v>
      </c>
      <c r="M3787" s="29" t="s">
        <v>165</v>
      </c>
      <c r="N3787" s="29">
        <v>0</v>
      </c>
      <c r="O3787" s="29" t="s">
        <v>47</v>
      </c>
      <c r="P3787" s="33">
        <v>31</v>
      </c>
      <c r="Q3787" s="33" t="s">
        <v>82</v>
      </c>
      <c r="R3787" s="80" t="s">
        <v>2038</v>
      </c>
      <c r="S3787" s="81" t="s">
        <v>64</v>
      </c>
      <c r="T3787" s="81" t="s">
        <v>51</v>
      </c>
      <c r="U3787" s="82" t="s">
        <v>83</v>
      </c>
      <c r="V3787" s="83">
        <v>1.05</v>
      </c>
      <c r="W3787" s="89">
        <v>1433.25</v>
      </c>
      <c r="X3787" s="85">
        <v>1</v>
      </c>
      <c r="Y3787" s="86">
        <v>1</v>
      </c>
      <c r="Z3787" s="82">
        <v>5</v>
      </c>
      <c r="AA3787" s="87">
        <v>0.2</v>
      </c>
      <c r="AB3787" s="83">
        <v>0</v>
      </c>
      <c r="AC3787" s="89">
        <v>0</v>
      </c>
      <c r="AD3787" s="90">
        <v>43570</v>
      </c>
      <c r="AE3787" s="90">
        <v>43570</v>
      </c>
      <c r="AF3787" s="82">
        <v>0</v>
      </c>
      <c r="AG3787" s="84" t="s">
        <v>53</v>
      </c>
      <c r="AH3787" s="83">
        <v>0</v>
      </c>
      <c r="AI3787" s="89">
        <v>0</v>
      </c>
      <c r="AJ3787" s="89">
        <v>0</v>
      </c>
      <c r="AK3787" s="60" t="str">
        <f>+IF(Tabla1[[#This Row],[REQUEST_TY]]="SR MANTENIMIENTO CORRECTIVO", "EMERGENCIA", "OTROS")</f>
        <v>EMERGENCIA</v>
      </c>
      <c r="AL3787" s="6" t="str">
        <f>+_xlfn.IFS(Tabla1[[#This Row],[Veces obj]]&lt;=1,"0-1",Tabla1[[#This Row],[Veces obj]]&lt;=2,"1-2",Tabla1[[#This Row],[Veces obj]]&lt;=3,"2-3",TRUE,"&gt;3")</f>
        <v>0-1</v>
      </c>
      <c r="AM3787" s="60" t="str">
        <f>+_xlfn.IFS(MONTH(Tabla1[[#This Row],[MES]])&lt;=3,"Q1",MONTH(Tabla1[[#This Row],[MES]])&lt;=6,"Q2",MONTH(Tabla1[[#This Row],[MES]])&lt;=9,"Q3",TRUE,"Q4")</f>
        <v>Q2</v>
      </c>
      <c r="AN3787" s="15" t="str">
        <f>+IFERROR(VLOOKUP(Tabla1[[#This Row],[CUENTA]],CTAS[],2,0),"OTROS")</f>
        <v>OTROS</v>
      </c>
      <c r="AP3787" s="15" t="str">
        <f>+IFERROR(VLOOKUP(Tabla1[[#This Row],[EMPLEADO]],IS[],3,0),"OTROS")</f>
        <v>CHIHUAHUA</v>
      </c>
      <c r="AQ3787" s="15" t="str">
        <f>+IFERROR(VLOOKUP(Tabla1[[#This Row],[EMPLEADO]],IS[[NÓMINA]:[INGENIERO]],2,0),"OTROS")</f>
        <v>VICTOR MENDEZ</v>
      </c>
    </row>
    <row r="3788" spans="1:43" x14ac:dyDescent="0.25">
      <c r="A3788" s="28" t="s">
        <v>10019</v>
      </c>
      <c r="B3788" s="29">
        <v>1</v>
      </c>
      <c r="C3788" s="29" t="s">
        <v>11225</v>
      </c>
      <c r="D3788" s="30" t="s">
        <v>38</v>
      </c>
      <c r="E3788" s="31" t="s">
        <v>85</v>
      </c>
      <c r="F3788" s="31" t="s">
        <v>11226</v>
      </c>
      <c r="G3788" s="88" t="s">
        <v>11227</v>
      </c>
      <c r="H3788" s="29" t="s">
        <v>10274</v>
      </c>
      <c r="I3788" s="32" t="s">
        <v>43</v>
      </c>
      <c r="J3788" s="29" t="s">
        <v>8</v>
      </c>
      <c r="K3788" s="33" t="s">
        <v>370</v>
      </c>
      <c r="L3788" s="33" t="s">
        <v>4698</v>
      </c>
      <c r="M3788" s="29" t="s">
        <v>131</v>
      </c>
      <c r="N3788" s="29">
        <v>0</v>
      </c>
      <c r="O3788" s="29" t="s">
        <v>47</v>
      </c>
      <c r="P3788" s="33">
        <v>230</v>
      </c>
      <c r="Q3788" s="33" t="s">
        <v>48</v>
      </c>
      <c r="R3788" s="80" t="s">
        <v>49</v>
      </c>
      <c r="S3788" s="81" t="s">
        <v>50</v>
      </c>
      <c r="T3788" s="81" t="s">
        <v>51</v>
      </c>
      <c r="U3788" s="82" t="s">
        <v>52</v>
      </c>
      <c r="V3788" s="83">
        <v>1.05</v>
      </c>
      <c r="W3788" s="89">
        <v>750.75000000000011</v>
      </c>
      <c r="X3788" s="85">
        <v>1</v>
      </c>
      <c r="Y3788" s="86">
        <v>1.66</v>
      </c>
      <c r="Z3788" s="82">
        <v>5</v>
      </c>
      <c r="AA3788" s="87">
        <v>0.33199999999999996</v>
      </c>
      <c r="AB3788" s="83">
        <v>0</v>
      </c>
      <c r="AC3788" s="89">
        <v>0</v>
      </c>
      <c r="AD3788" s="90">
        <v>43570</v>
      </c>
      <c r="AE3788" s="90">
        <v>43570</v>
      </c>
      <c r="AF3788" s="82">
        <v>0</v>
      </c>
      <c r="AG3788" s="84" t="s">
        <v>53</v>
      </c>
      <c r="AH3788" s="83">
        <v>0</v>
      </c>
      <c r="AI3788" s="89">
        <v>0</v>
      </c>
      <c r="AJ3788" s="89">
        <v>0</v>
      </c>
      <c r="AK3788" s="60" t="str">
        <f>+IF(Tabla1[[#This Row],[REQUEST_TY]]="SR MANTENIMIENTO CORRECTIVO", "EMERGENCIA", "OTROS")</f>
        <v>EMERGENCIA</v>
      </c>
      <c r="AL3788" s="6" t="str">
        <f>+_xlfn.IFS(Tabla1[[#This Row],[Veces obj]]&lt;=1,"0-1",Tabla1[[#This Row],[Veces obj]]&lt;=2,"1-2",Tabla1[[#This Row],[Veces obj]]&lt;=3,"2-3",TRUE,"&gt;3")</f>
        <v>0-1</v>
      </c>
      <c r="AM3788" s="60" t="str">
        <f>+_xlfn.IFS(MONTH(Tabla1[[#This Row],[MES]])&lt;=3,"Q1",MONTH(Tabla1[[#This Row],[MES]])&lt;=6,"Q2",MONTH(Tabla1[[#This Row],[MES]])&lt;=9,"Q3",TRUE,"Q4")</f>
        <v>Q2</v>
      </c>
      <c r="AN3788" s="15" t="str">
        <f>+IFERROR(VLOOKUP(Tabla1[[#This Row],[CUENTA]],CTAS[],2,0),"OTROS")</f>
        <v>OTROS</v>
      </c>
      <c r="AP3788" s="15" t="str">
        <f>+IFERROR(VLOOKUP(Tabla1[[#This Row],[EMPLEADO]],IS[],3,0),"OTROS")</f>
        <v>OTROS</v>
      </c>
      <c r="AQ3788" s="15" t="str">
        <f>+IFERROR(VLOOKUP(Tabla1[[#This Row],[EMPLEADO]],IS[[NÓMINA]:[INGENIERO]],2,0),"OTROS")</f>
        <v>OTROS</v>
      </c>
    </row>
    <row r="3789" spans="1:43" x14ac:dyDescent="0.25">
      <c r="A3789" s="28" t="s">
        <v>10019</v>
      </c>
      <c r="B3789" s="29">
        <v>1</v>
      </c>
      <c r="C3789" s="29" t="s">
        <v>11228</v>
      </c>
      <c r="D3789" s="30" t="s">
        <v>38</v>
      </c>
      <c r="E3789" s="31" t="s">
        <v>133</v>
      </c>
      <c r="F3789" s="31" t="s">
        <v>11229</v>
      </c>
      <c r="G3789" s="88" t="s">
        <v>11230</v>
      </c>
      <c r="H3789" s="29" t="s">
        <v>8581</v>
      </c>
      <c r="I3789" s="32" t="s">
        <v>43</v>
      </c>
      <c r="J3789" s="29" t="s">
        <v>8</v>
      </c>
      <c r="K3789" s="33" t="s">
        <v>59</v>
      </c>
      <c r="L3789" s="33" t="s">
        <v>9715</v>
      </c>
      <c r="M3789" s="29" t="s">
        <v>473</v>
      </c>
      <c r="N3789" s="29">
        <v>0</v>
      </c>
      <c r="O3789" s="29" t="s">
        <v>47</v>
      </c>
      <c r="P3789" s="33">
        <v>129</v>
      </c>
      <c r="Q3789" s="33" t="s">
        <v>48</v>
      </c>
      <c r="R3789" s="80" t="s">
        <v>138</v>
      </c>
      <c r="S3789" s="81" t="s">
        <v>139</v>
      </c>
      <c r="T3789" s="81" t="s">
        <v>51</v>
      </c>
      <c r="U3789" s="82" t="s">
        <v>353</v>
      </c>
      <c r="V3789" s="83">
        <v>1.1499999999999999</v>
      </c>
      <c r="W3789" s="89">
        <v>1808.95</v>
      </c>
      <c r="X3789" s="85">
        <v>1</v>
      </c>
      <c r="Y3789" s="86">
        <v>4</v>
      </c>
      <c r="Z3789" s="82">
        <v>4</v>
      </c>
      <c r="AA3789" s="87">
        <v>1</v>
      </c>
      <c r="AB3789" s="83">
        <v>0</v>
      </c>
      <c r="AC3789" s="89">
        <v>0</v>
      </c>
      <c r="AD3789" s="90">
        <v>43570</v>
      </c>
      <c r="AE3789" s="90">
        <v>43570</v>
      </c>
      <c r="AF3789" s="82">
        <v>0</v>
      </c>
      <c r="AG3789" s="84" t="s">
        <v>53</v>
      </c>
      <c r="AH3789" s="83">
        <v>0</v>
      </c>
      <c r="AI3789" s="89">
        <v>0</v>
      </c>
      <c r="AJ3789" s="89">
        <v>0</v>
      </c>
      <c r="AK3789" s="60" t="str">
        <f>+IF(Tabla1[[#This Row],[REQUEST_TY]]="SR MANTENIMIENTO CORRECTIVO", "EMERGENCIA", "OTROS")</f>
        <v>EMERGENCIA</v>
      </c>
      <c r="AL3789" s="6" t="str">
        <f>+_xlfn.IFS(Tabla1[[#This Row],[Veces obj]]&lt;=1,"0-1",Tabla1[[#This Row],[Veces obj]]&lt;=2,"1-2",Tabla1[[#This Row],[Veces obj]]&lt;=3,"2-3",TRUE,"&gt;3")</f>
        <v>0-1</v>
      </c>
      <c r="AM3789" s="60" t="str">
        <f>+_xlfn.IFS(MONTH(Tabla1[[#This Row],[MES]])&lt;=3,"Q1",MONTH(Tabla1[[#This Row],[MES]])&lt;=6,"Q2",MONTH(Tabla1[[#This Row],[MES]])&lt;=9,"Q3",TRUE,"Q4")</f>
        <v>Q2</v>
      </c>
      <c r="AN3789" s="15" t="str">
        <f>+IFERROR(VLOOKUP(Tabla1[[#This Row],[CUENTA]],CTAS[],2,0),"OTROS")</f>
        <v>OTROS</v>
      </c>
      <c r="AP3789" s="15" t="str">
        <f>+IFERROR(VLOOKUP(Tabla1[[#This Row],[EMPLEADO]],IS[],3,0),"OTROS")</f>
        <v>OTROS</v>
      </c>
      <c r="AQ3789" s="15" t="str">
        <f>+IFERROR(VLOOKUP(Tabla1[[#This Row],[EMPLEADO]],IS[[NÓMINA]:[INGENIERO]],2,0),"OTROS")</f>
        <v>OTROS</v>
      </c>
    </row>
    <row r="3790" spans="1:43" x14ac:dyDescent="0.25">
      <c r="A3790" s="28" t="s">
        <v>10019</v>
      </c>
      <c r="B3790" s="29">
        <v>1</v>
      </c>
      <c r="C3790" s="29" t="s">
        <v>11231</v>
      </c>
      <c r="D3790" s="30" t="s">
        <v>38</v>
      </c>
      <c r="E3790" s="31" t="s">
        <v>332</v>
      </c>
      <c r="F3790" s="31" t="s">
        <v>11232</v>
      </c>
      <c r="G3790" s="88" t="s">
        <v>4615</v>
      </c>
      <c r="H3790" s="29" t="s">
        <v>79</v>
      </c>
      <c r="I3790" s="32" t="s">
        <v>43</v>
      </c>
      <c r="J3790" s="29" t="s">
        <v>8</v>
      </c>
      <c r="K3790" s="33" t="s">
        <v>59</v>
      </c>
      <c r="L3790" s="33" t="s">
        <v>1430</v>
      </c>
      <c r="M3790" s="29" t="s">
        <v>530</v>
      </c>
      <c r="N3790" s="29">
        <v>0</v>
      </c>
      <c r="O3790" s="29" t="s">
        <v>47</v>
      </c>
      <c r="P3790" s="33">
        <v>18</v>
      </c>
      <c r="Q3790" s="33" t="s">
        <v>62</v>
      </c>
      <c r="R3790" s="80" t="s">
        <v>317</v>
      </c>
      <c r="S3790" s="81" t="s">
        <v>318</v>
      </c>
      <c r="T3790" s="81" t="s">
        <v>51</v>
      </c>
      <c r="U3790" s="82" t="s">
        <v>262</v>
      </c>
      <c r="V3790" s="83">
        <v>1.05</v>
      </c>
      <c r="W3790" s="89">
        <v>1651.6500000000003</v>
      </c>
      <c r="X3790" s="85">
        <v>1</v>
      </c>
      <c r="Y3790" s="86">
        <v>1.3</v>
      </c>
      <c r="Z3790" s="82">
        <v>4</v>
      </c>
      <c r="AA3790" s="87">
        <v>0.32500000000000001</v>
      </c>
      <c r="AB3790" s="83">
        <v>0</v>
      </c>
      <c r="AC3790" s="89">
        <v>0</v>
      </c>
      <c r="AD3790" s="90">
        <v>43570</v>
      </c>
      <c r="AE3790" s="90">
        <v>43570</v>
      </c>
      <c r="AF3790" s="82">
        <v>0</v>
      </c>
      <c r="AG3790" s="84" t="s">
        <v>53</v>
      </c>
      <c r="AH3790" s="83">
        <v>0</v>
      </c>
      <c r="AI3790" s="89">
        <v>0</v>
      </c>
      <c r="AJ3790" s="89">
        <v>0</v>
      </c>
      <c r="AK3790" s="60" t="str">
        <f>+IF(Tabla1[[#This Row],[REQUEST_TY]]="SR MANTENIMIENTO CORRECTIVO", "EMERGENCIA", "OTROS")</f>
        <v>EMERGENCIA</v>
      </c>
      <c r="AL3790" s="6" t="str">
        <f>+_xlfn.IFS(Tabla1[[#This Row],[Veces obj]]&lt;=1,"0-1",Tabla1[[#This Row],[Veces obj]]&lt;=2,"1-2",Tabla1[[#This Row],[Veces obj]]&lt;=3,"2-3",TRUE,"&gt;3")</f>
        <v>0-1</v>
      </c>
      <c r="AM3790" s="60" t="str">
        <f>+_xlfn.IFS(MONTH(Tabla1[[#This Row],[MES]])&lt;=3,"Q1",MONTH(Tabla1[[#This Row],[MES]])&lt;=6,"Q2",MONTH(Tabla1[[#This Row],[MES]])&lt;=9,"Q3",TRUE,"Q4")</f>
        <v>Q2</v>
      </c>
      <c r="AN3790" s="15" t="str">
        <f>+IFERROR(VLOOKUP(Tabla1[[#This Row],[CUENTA]],CTAS[],2,0),"OTROS")</f>
        <v>OTROS</v>
      </c>
      <c r="AP3790" s="15" t="str">
        <f>+IFERROR(VLOOKUP(Tabla1[[#This Row],[EMPLEADO]],IS[],3,0),"OTROS")</f>
        <v>OTROS</v>
      </c>
      <c r="AQ3790" s="15" t="str">
        <f>+IFERROR(VLOOKUP(Tabla1[[#This Row],[EMPLEADO]],IS[[NÓMINA]:[INGENIERO]],2,0),"OTROS")</f>
        <v>OTROS</v>
      </c>
    </row>
    <row r="3791" spans="1:43" x14ac:dyDescent="0.25">
      <c r="A3791" s="28" t="s">
        <v>10019</v>
      </c>
      <c r="B3791" s="29">
        <v>1</v>
      </c>
      <c r="C3791" s="29" t="s">
        <v>11233</v>
      </c>
      <c r="D3791" s="30" t="s">
        <v>38</v>
      </c>
      <c r="E3791" s="31" t="s">
        <v>865</v>
      </c>
      <c r="F3791" s="31" t="s">
        <v>11234</v>
      </c>
      <c r="G3791" s="88" t="s">
        <v>867</v>
      </c>
      <c r="H3791" s="29" t="s">
        <v>868</v>
      </c>
      <c r="I3791" s="32" t="s">
        <v>43</v>
      </c>
      <c r="J3791" s="29" t="s">
        <v>8</v>
      </c>
      <c r="K3791" s="33" t="s">
        <v>869</v>
      </c>
      <c r="L3791" s="33" t="s">
        <v>870</v>
      </c>
      <c r="M3791" s="29" t="s">
        <v>871</v>
      </c>
      <c r="N3791" s="29">
        <v>1</v>
      </c>
      <c r="O3791" s="29" t="s">
        <v>47</v>
      </c>
      <c r="P3791" s="33">
        <v>6</v>
      </c>
      <c r="Q3791" s="33" t="s">
        <v>207</v>
      </c>
      <c r="R3791" s="80" t="s">
        <v>440</v>
      </c>
      <c r="S3791" s="81" t="s">
        <v>139</v>
      </c>
      <c r="T3791" s="81" t="s">
        <v>51</v>
      </c>
      <c r="U3791" s="82" t="s">
        <v>879</v>
      </c>
      <c r="V3791" s="83">
        <v>0.6</v>
      </c>
      <c r="W3791" s="89">
        <v>0</v>
      </c>
      <c r="X3791" s="85">
        <v>1</v>
      </c>
      <c r="Y3791" s="86">
        <v>1.97</v>
      </c>
      <c r="Z3791" s="82">
        <v>4</v>
      </c>
      <c r="AA3791" s="87">
        <v>0.49249999999999999</v>
      </c>
      <c r="AB3791" s="83">
        <v>0</v>
      </c>
      <c r="AC3791" s="89">
        <v>0</v>
      </c>
      <c r="AD3791" s="90">
        <v>43570</v>
      </c>
      <c r="AE3791" s="90">
        <v>43570</v>
      </c>
      <c r="AF3791" s="82">
        <v>0</v>
      </c>
      <c r="AG3791" s="84" t="s">
        <v>53</v>
      </c>
      <c r="AH3791" s="83">
        <v>0</v>
      </c>
      <c r="AI3791" s="89">
        <v>0</v>
      </c>
      <c r="AJ3791" s="89">
        <v>0</v>
      </c>
      <c r="AK3791" s="60" t="str">
        <f>+IF(Tabla1[[#This Row],[REQUEST_TY]]="SR MANTENIMIENTO CORRECTIVO", "EMERGENCIA", "OTROS")</f>
        <v>EMERGENCIA</v>
      </c>
      <c r="AL3791" s="6" t="str">
        <f>+_xlfn.IFS(Tabla1[[#This Row],[Veces obj]]&lt;=1,"0-1",Tabla1[[#This Row],[Veces obj]]&lt;=2,"1-2",Tabla1[[#This Row],[Veces obj]]&lt;=3,"2-3",TRUE,"&gt;3")</f>
        <v>0-1</v>
      </c>
      <c r="AM3791" s="60" t="str">
        <f>+_xlfn.IFS(MONTH(Tabla1[[#This Row],[MES]])&lt;=3,"Q1",MONTH(Tabla1[[#This Row],[MES]])&lt;=6,"Q2",MONTH(Tabla1[[#This Row],[MES]])&lt;=9,"Q3",TRUE,"Q4")</f>
        <v>Q2</v>
      </c>
      <c r="AN3791" s="15" t="str">
        <f>+IFERROR(VLOOKUP(Tabla1[[#This Row],[CUENTA]],CTAS[],2,0),"OTROS")</f>
        <v>OTROS</v>
      </c>
      <c r="AP3791" s="15" t="str">
        <f>+IFERROR(VLOOKUP(Tabla1[[#This Row],[EMPLEADO]],IS[],3,0),"OTROS")</f>
        <v>OTROS</v>
      </c>
      <c r="AQ3791" s="15" t="str">
        <f>+IFERROR(VLOOKUP(Tabla1[[#This Row],[EMPLEADO]],IS[[NÓMINA]:[INGENIERO]],2,0),"OTROS")</f>
        <v>OTROS</v>
      </c>
    </row>
    <row r="3792" spans="1:43" x14ac:dyDescent="0.25">
      <c r="A3792" s="28" t="s">
        <v>10019</v>
      </c>
      <c r="B3792" s="29">
        <v>1</v>
      </c>
      <c r="C3792" s="29" t="s">
        <v>11235</v>
      </c>
      <c r="D3792" s="30" t="s">
        <v>38</v>
      </c>
      <c r="E3792" s="31" t="s">
        <v>85</v>
      </c>
      <c r="F3792" s="31" t="s">
        <v>11236</v>
      </c>
      <c r="G3792" s="88" t="s">
        <v>7877</v>
      </c>
      <c r="H3792" s="29" t="s">
        <v>10274</v>
      </c>
      <c r="I3792" s="32" t="s">
        <v>43</v>
      </c>
      <c r="J3792" s="29" t="s">
        <v>8</v>
      </c>
      <c r="K3792" s="33" t="s">
        <v>370</v>
      </c>
      <c r="L3792" s="33" t="s">
        <v>4698</v>
      </c>
      <c r="M3792" s="29" t="s">
        <v>131</v>
      </c>
      <c r="N3792" s="29">
        <v>0</v>
      </c>
      <c r="O3792" s="29" t="s">
        <v>47</v>
      </c>
      <c r="P3792" s="33">
        <v>42</v>
      </c>
      <c r="Q3792" s="33" t="s">
        <v>82</v>
      </c>
      <c r="R3792" s="80" t="s">
        <v>49</v>
      </c>
      <c r="S3792" s="81" t="s">
        <v>50</v>
      </c>
      <c r="T3792" s="81" t="s">
        <v>51</v>
      </c>
      <c r="U3792" s="82" t="s">
        <v>120</v>
      </c>
      <c r="V3792" s="83">
        <v>0.8</v>
      </c>
      <c r="W3792" s="89">
        <v>572.00000000000011</v>
      </c>
      <c r="X3792" s="85">
        <v>1</v>
      </c>
      <c r="Y3792" s="86">
        <v>2.4300000000000002</v>
      </c>
      <c r="Z3792" s="82">
        <v>5</v>
      </c>
      <c r="AA3792" s="87">
        <v>0.48600000000000004</v>
      </c>
      <c r="AB3792" s="83">
        <v>0</v>
      </c>
      <c r="AC3792" s="89">
        <v>0</v>
      </c>
      <c r="AD3792" s="90">
        <v>43570</v>
      </c>
      <c r="AE3792" s="90">
        <v>43570</v>
      </c>
      <c r="AF3792" s="82">
        <v>0</v>
      </c>
      <c r="AG3792" s="84" t="s">
        <v>53</v>
      </c>
      <c r="AH3792" s="83">
        <v>0</v>
      </c>
      <c r="AI3792" s="89">
        <v>0</v>
      </c>
      <c r="AJ3792" s="89">
        <v>0</v>
      </c>
      <c r="AK3792" s="60" t="str">
        <f>+IF(Tabla1[[#This Row],[REQUEST_TY]]="SR MANTENIMIENTO CORRECTIVO", "EMERGENCIA", "OTROS")</f>
        <v>EMERGENCIA</v>
      </c>
      <c r="AL3792" s="6" t="str">
        <f>+_xlfn.IFS(Tabla1[[#This Row],[Veces obj]]&lt;=1,"0-1",Tabla1[[#This Row],[Veces obj]]&lt;=2,"1-2",Tabla1[[#This Row],[Veces obj]]&lt;=3,"2-3",TRUE,"&gt;3")</f>
        <v>0-1</v>
      </c>
      <c r="AM3792" s="60" t="str">
        <f>+_xlfn.IFS(MONTH(Tabla1[[#This Row],[MES]])&lt;=3,"Q1",MONTH(Tabla1[[#This Row],[MES]])&lt;=6,"Q2",MONTH(Tabla1[[#This Row],[MES]])&lt;=9,"Q3",TRUE,"Q4")</f>
        <v>Q2</v>
      </c>
      <c r="AN3792" s="15" t="str">
        <f>+IFERROR(VLOOKUP(Tabla1[[#This Row],[CUENTA]],CTAS[],2,0),"OTROS")</f>
        <v>OTROS</v>
      </c>
      <c r="AP3792" s="15" t="str">
        <f>+IFERROR(VLOOKUP(Tabla1[[#This Row],[EMPLEADO]],IS[],3,0),"OTROS")</f>
        <v>OTROS</v>
      </c>
      <c r="AQ3792" s="15" t="str">
        <f>+IFERROR(VLOOKUP(Tabla1[[#This Row],[EMPLEADO]],IS[[NÓMINA]:[INGENIERO]],2,0),"OTROS")</f>
        <v>OTROS</v>
      </c>
    </row>
    <row r="3793" spans="1:43" x14ac:dyDescent="0.25">
      <c r="A3793" s="28" t="s">
        <v>10019</v>
      </c>
      <c r="B3793" s="29">
        <v>1</v>
      </c>
      <c r="C3793" s="29" t="s">
        <v>11237</v>
      </c>
      <c r="D3793" s="30" t="s">
        <v>38</v>
      </c>
      <c r="E3793" s="31" t="s">
        <v>332</v>
      </c>
      <c r="F3793" s="31" t="s">
        <v>11238</v>
      </c>
      <c r="G3793" s="88" t="s">
        <v>8259</v>
      </c>
      <c r="H3793" s="29" t="s">
        <v>915</v>
      </c>
      <c r="I3793" s="32" t="s">
        <v>43</v>
      </c>
      <c r="J3793" s="29" t="s">
        <v>8</v>
      </c>
      <c r="K3793" s="33" t="s">
        <v>102</v>
      </c>
      <c r="L3793" s="33" t="s">
        <v>376</v>
      </c>
      <c r="M3793" s="29" t="s">
        <v>310</v>
      </c>
      <c r="N3793" s="29">
        <v>0</v>
      </c>
      <c r="O3793" s="29" t="s">
        <v>47</v>
      </c>
      <c r="P3793" s="33">
        <v>39</v>
      </c>
      <c r="Q3793" s="33" t="s">
        <v>82</v>
      </c>
      <c r="R3793" s="80" t="s">
        <v>317</v>
      </c>
      <c r="S3793" s="81" t="s">
        <v>318</v>
      </c>
      <c r="T3793" s="81" t="s">
        <v>51</v>
      </c>
      <c r="U3793" s="82" t="s">
        <v>140</v>
      </c>
      <c r="V3793" s="83">
        <v>1.1000000000000001</v>
      </c>
      <c r="W3793" s="89">
        <v>1730.3000000000004</v>
      </c>
      <c r="X3793" s="85">
        <v>1</v>
      </c>
      <c r="Y3793" s="86">
        <v>1.83</v>
      </c>
      <c r="Z3793" s="82">
        <v>4</v>
      </c>
      <c r="AA3793" s="87">
        <v>0.45750000000000002</v>
      </c>
      <c r="AB3793" s="83">
        <v>0</v>
      </c>
      <c r="AC3793" s="89">
        <v>0</v>
      </c>
      <c r="AD3793" s="90">
        <v>43570</v>
      </c>
      <c r="AE3793" s="90">
        <v>43570</v>
      </c>
      <c r="AF3793" s="82">
        <v>0</v>
      </c>
      <c r="AG3793" s="84" t="s">
        <v>53</v>
      </c>
      <c r="AH3793" s="83">
        <v>0</v>
      </c>
      <c r="AI3793" s="89">
        <v>0</v>
      </c>
      <c r="AJ3793" s="89">
        <v>0</v>
      </c>
      <c r="AK3793" s="60" t="str">
        <f>+IF(Tabla1[[#This Row],[REQUEST_TY]]="SR MANTENIMIENTO CORRECTIVO", "EMERGENCIA", "OTROS")</f>
        <v>EMERGENCIA</v>
      </c>
      <c r="AL3793" s="6" t="str">
        <f>+_xlfn.IFS(Tabla1[[#This Row],[Veces obj]]&lt;=1,"0-1",Tabla1[[#This Row],[Veces obj]]&lt;=2,"1-2",Tabla1[[#This Row],[Veces obj]]&lt;=3,"2-3",TRUE,"&gt;3")</f>
        <v>0-1</v>
      </c>
      <c r="AM3793" s="60" t="str">
        <f>+_xlfn.IFS(MONTH(Tabla1[[#This Row],[MES]])&lt;=3,"Q1",MONTH(Tabla1[[#This Row],[MES]])&lt;=6,"Q2",MONTH(Tabla1[[#This Row],[MES]])&lt;=9,"Q3",TRUE,"Q4")</f>
        <v>Q2</v>
      </c>
      <c r="AN3793" s="15" t="str">
        <f>+IFERROR(VLOOKUP(Tabla1[[#This Row],[CUENTA]],CTAS[],2,0),"OTROS")</f>
        <v>OTROS</v>
      </c>
      <c r="AP3793" s="15" t="str">
        <f>+IFERROR(VLOOKUP(Tabla1[[#This Row],[EMPLEADO]],IS[],3,0),"OTROS")</f>
        <v>OTROS</v>
      </c>
      <c r="AQ3793" s="15" t="str">
        <f>+IFERROR(VLOOKUP(Tabla1[[#This Row],[EMPLEADO]],IS[[NÓMINA]:[INGENIERO]],2,0),"OTROS")</f>
        <v>OTROS</v>
      </c>
    </row>
    <row r="3794" spans="1:43" x14ac:dyDescent="0.25">
      <c r="A3794" s="28" t="s">
        <v>10019</v>
      </c>
      <c r="B3794" s="29">
        <v>1</v>
      </c>
      <c r="C3794" s="29" t="s">
        <v>11239</v>
      </c>
      <c r="D3794" s="30" t="s">
        <v>38</v>
      </c>
      <c r="E3794" s="31" t="s">
        <v>98</v>
      </c>
      <c r="F3794" s="31" t="s">
        <v>11240</v>
      </c>
      <c r="G3794" s="88" t="s">
        <v>1586</v>
      </c>
      <c r="H3794" s="29" t="s">
        <v>471</v>
      </c>
      <c r="I3794" s="32" t="s">
        <v>43</v>
      </c>
      <c r="J3794" s="29" t="s">
        <v>8</v>
      </c>
      <c r="K3794" s="33" t="s">
        <v>102</v>
      </c>
      <c r="L3794" s="33" t="s">
        <v>718</v>
      </c>
      <c r="M3794" s="29" t="s">
        <v>46</v>
      </c>
      <c r="N3794" s="29">
        <v>0</v>
      </c>
      <c r="O3794" s="29" t="s">
        <v>47</v>
      </c>
      <c r="P3794" s="33">
        <v>9</v>
      </c>
      <c r="Q3794" s="33" t="s">
        <v>194</v>
      </c>
      <c r="R3794" s="80" t="s">
        <v>63</v>
      </c>
      <c r="S3794" s="81" t="s">
        <v>64</v>
      </c>
      <c r="T3794" s="81" t="s">
        <v>51</v>
      </c>
      <c r="U3794" s="82" t="s">
        <v>195</v>
      </c>
      <c r="V3794" s="83">
        <v>0.6</v>
      </c>
      <c r="W3794" s="89">
        <v>819</v>
      </c>
      <c r="X3794" s="85">
        <v>1</v>
      </c>
      <c r="Y3794" s="86">
        <v>0.82</v>
      </c>
      <c r="Z3794" s="82">
        <v>5</v>
      </c>
      <c r="AA3794" s="87">
        <v>0.16399999999999998</v>
      </c>
      <c r="AB3794" s="83">
        <v>0</v>
      </c>
      <c r="AC3794" s="89">
        <v>0</v>
      </c>
      <c r="AD3794" s="90">
        <v>43570</v>
      </c>
      <c r="AE3794" s="90">
        <v>43570</v>
      </c>
      <c r="AF3794" s="82">
        <v>0</v>
      </c>
      <c r="AG3794" s="84" t="s">
        <v>53</v>
      </c>
      <c r="AH3794" s="83">
        <v>0</v>
      </c>
      <c r="AI3794" s="89">
        <v>0</v>
      </c>
      <c r="AJ3794" s="89">
        <v>0</v>
      </c>
      <c r="AK3794" s="60" t="str">
        <f>+IF(Tabla1[[#This Row],[REQUEST_TY]]="SR MANTENIMIENTO CORRECTIVO", "EMERGENCIA", "OTROS")</f>
        <v>EMERGENCIA</v>
      </c>
      <c r="AL3794" s="6" t="str">
        <f>+_xlfn.IFS(Tabla1[[#This Row],[Veces obj]]&lt;=1,"0-1",Tabla1[[#This Row],[Veces obj]]&lt;=2,"1-2",Tabla1[[#This Row],[Veces obj]]&lt;=3,"2-3",TRUE,"&gt;3")</f>
        <v>0-1</v>
      </c>
      <c r="AM3794" s="60" t="str">
        <f>+_xlfn.IFS(MONTH(Tabla1[[#This Row],[MES]])&lt;=3,"Q1",MONTH(Tabla1[[#This Row],[MES]])&lt;=6,"Q2",MONTH(Tabla1[[#This Row],[MES]])&lt;=9,"Q3",TRUE,"Q4")</f>
        <v>Q2</v>
      </c>
      <c r="AN3794" s="15" t="str">
        <f>+IFERROR(VLOOKUP(Tabla1[[#This Row],[CUENTA]],CTAS[],2,0),"OTROS")</f>
        <v>OTROS</v>
      </c>
      <c r="AP3794" s="15" t="str">
        <f>+IFERROR(VLOOKUP(Tabla1[[#This Row],[EMPLEADO]],IS[],3,0),"OTROS")</f>
        <v>OTROS</v>
      </c>
      <c r="AQ3794" s="15" t="str">
        <f>+IFERROR(VLOOKUP(Tabla1[[#This Row],[EMPLEADO]],IS[[NÓMINA]:[INGENIERO]],2,0),"OTROS")</f>
        <v>OTROS</v>
      </c>
    </row>
    <row r="3795" spans="1:43" x14ac:dyDescent="0.25">
      <c r="A3795" s="28" t="s">
        <v>10019</v>
      </c>
      <c r="B3795" s="29">
        <v>1</v>
      </c>
      <c r="C3795" s="29" t="s">
        <v>11241</v>
      </c>
      <c r="D3795" s="30" t="s">
        <v>38</v>
      </c>
      <c r="E3795" s="31" t="s">
        <v>294</v>
      </c>
      <c r="F3795" s="31" t="s">
        <v>11242</v>
      </c>
      <c r="G3795" s="88" t="s">
        <v>11243</v>
      </c>
      <c r="H3795" s="29" t="s">
        <v>58</v>
      </c>
      <c r="I3795" s="32" t="s">
        <v>43</v>
      </c>
      <c r="J3795" s="29" t="s">
        <v>8</v>
      </c>
      <c r="K3795" s="33" t="s">
        <v>2660</v>
      </c>
      <c r="L3795" s="33" t="s">
        <v>11222</v>
      </c>
      <c r="M3795" s="29" t="s">
        <v>545</v>
      </c>
      <c r="N3795" s="29">
        <v>0</v>
      </c>
      <c r="O3795" s="29" t="s">
        <v>47</v>
      </c>
      <c r="P3795" s="33">
        <v>363</v>
      </c>
      <c r="Q3795" s="33" t="s">
        <v>48</v>
      </c>
      <c r="R3795" s="80" t="s">
        <v>95</v>
      </c>
      <c r="S3795" s="81" t="s">
        <v>64</v>
      </c>
      <c r="T3795" s="81" t="s">
        <v>208</v>
      </c>
      <c r="U3795" s="82" t="s">
        <v>96</v>
      </c>
      <c r="V3795" s="83">
        <v>1.1000000000000001</v>
      </c>
      <c r="W3795" s="89">
        <v>1501.5000000000002</v>
      </c>
      <c r="X3795" s="85">
        <v>1</v>
      </c>
      <c r="Y3795" s="86">
        <v>4.17</v>
      </c>
      <c r="Z3795" s="82">
        <v>9</v>
      </c>
      <c r="AA3795" s="87">
        <v>0.46333333333333332</v>
      </c>
      <c r="AB3795" s="83">
        <v>0</v>
      </c>
      <c r="AC3795" s="89">
        <v>0</v>
      </c>
      <c r="AD3795" s="90">
        <v>43570</v>
      </c>
      <c r="AE3795" s="90">
        <v>43570</v>
      </c>
      <c r="AF3795" s="82">
        <v>0</v>
      </c>
      <c r="AG3795" s="84" t="s">
        <v>53</v>
      </c>
      <c r="AH3795" s="83">
        <v>0</v>
      </c>
      <c r="AI3795" s="89">
        <v>0</v>
      </c>
      <c r="AJ3795" s="89">
        <v>0</v>
      </c>
      <c r="AK3795" s="60" t="str">
        <f>+IF(Tabla1[[#This Row],[REQUEST_TY]]="SR MANTENIMIENTO CORRECTIVO", "EMERGENCIA", "OTROS")</f>
        <v>EMERGENCIA</v>
      </c>
      <c r="AL3795" s="6" t="str">
        <f>+_xlfn.IFS(Tabla1[[#This Row],[Veces obj]]&lt;=1,"0-1",Tabla1[[#This Row],[Veces obj]]&lt;=2,"1-2",Tabla1[[#This Row],[Veces obj]]&lt;=3,"2-3",TRUE,"&gt;3")</f>
        <v>0-1</v>
      </c>
      <c r="AM3795" s="60" t="str">
        <f>+_xlfn.IFS(MONTH(Tabla1[[#This Row],[MES]])&lt;=3,"Q1",MONTH(Tabla1[[#This Row],[MES]])&lt;=6,"Q2",MONTH(Tabla1[[#This Row],[MES]])&lt;=9,"Q3",TRUE,"Q4")</f>
        <v>Q2</v>
      </c>
      <c r="AN3795" s="15" t="str">
        <f>+IFERROR(VLOOKUP(Tabla1[[#This Row],[CUENTA]],CTAS[],2,0),"OTROS")</f>
        <v>OTROS</v>
      </c>
      <c r="AP3795" s="15" t="str">
        <f>+IFERROR(VLOOKUP(Tabla1[[#This Row],[EMPLEADO]],IS[],3,0),"OTROS")</f>
        <v>OTROS</v>
      </c>
      <c r="AQ3795" s="15" t="str">
        <f>+IFERROR(VLOOKUP(Tabla1[[#This Row],[EMPLEADO]],IS[[NÓMINA]:[INGENIERO]],2,0),"OTROS")</f>
        <v>OTROS</v>
      </c>
    </row>
    <row r="3796" spans="1:43" x14ac:dyDescent="0.25">
      <c r="A3796" s="28" t="s">
        <v>10019</v>
      </c>
      <c r="B3796" s="29">
        <v>1</v>
      </c>
      <c r="C3796" s="29" t="s">
        <v>11244</v>
      </c>
      <c r="D3796" s="30" t="s">
        <v>38</v>
      </c>
      <c r="E3796" s="31" t="s">
        <v>312</v>
      </c>
      <c r="F3796" s="31" t="s">
        <v>11245</v>
      </c>
      <c r="G3796" s="88" t="s">
        <v>11246</v>
      </c>
      <c r="H3796" s="29" t="s">
        <v>568</v>
      </c>
      <c r="I3796" s="32" t="s">
        <v>43</v>
      </c>
      <c r="J3796" s="29" t="s">
        <v>8</v>
      </c>
      <c r="K3796" s="33" t="s">
        <v>59</v>
      </c>
      <c r="L3796" s="33" t="s">
        <v>4977</v>
      </c>
      <c r="M3796" s="29" t="s">
        <v>570</v>
      </c>
      <c r="N3796" s="29">
        <v>0</v>
      </c>
      <c r="O3796" s="29" t="s">
        <v>47</v>
      </c>
      <c r="P3796" s="33">
        <v>108</v>
      </c>
      <c r="Q3796" s="33" t="s">
        <v>48</v>
      </c>
      <c r="R3796" s="80" t="s">
        <v>317</v>
      </c>
      <c r="S3796" s="81" t="s">
        <v>318</v>
      </c>
      <c r="T3796" s="81" t="s">
        <v>51</v>
      </c>
      <c r="U3796" s="82" t="s">
        <v>353</v>
      </c>
      <c r="V3796" s="83">
        <v>1.1499999999999999</v>
      </c>
      <c r="W3796" s="89">
        <v>1808.95</v>
      </c>
      <c r="X3796" s="85">
        <v>1</v>
      </c>
      <c r="Y3796" s="86">
        <v>2.4500000000000002</v>
      </c>
      <c r="Z3796" s="82">
        <v>4</v>
      </c>
      <c r="AA3796" s="87">
        <v>0.61250000000000004</v>
      </c>
      <c r="AB3796" s="83">
        <v>0</v>
      </c>
      <c r="AC3796" s="89">
        <v>0</v>
      </c>
      <c r="AD3796" s="90">
        <v>43570</v>
      </c>
      <c r="AE3796" s="90">
        <v>43570</v>
      </c>
      <c r="AF3796" s="82">
        <v>0</v>
      </c>
      <c r="AG3796" s="84" t="s">
        <v>53</v>
      </c>
      <c r="AH3796" s="83">
        <v>0</v>
      </c>
      <c r="AI3796" s="89">
        <v>0</v>
      </c>
      <c r="AJ3796" s="89">
        <v>0</v>
      </c>
      <c r="AK3796" s="60" t="str">
        <f>+IF(Tabla1[[#This Row],[REQUEST_TY]]="SR MANTENIMIENTO CORRECTIVO", "EMERGENCIA", "OTROS")</f>
        <v>EMERGENCIA</v>
      </c>
      <c r="AL3796" s="6" t="str">
        <f>+_xlfn.IFS(Tabla1[[#This Row],[Veces obj]]&lt;=1,"0-1",Tabla1[[#This Row],[Veces obj]]&lt;=2,"1-2",Tabla1[[#This Row],[Veces obj]]&lt;=3,"2-3",TRUE,"&gt;3")</f>
        <v>0-1</v>
      </c>
      <c r="AM3796" s="60" t="str">
        <f>+_xlfn.IFS(MONTH(Tabla1[[#This Row],[MES]])&lt;=3,"Q1",MONTH(Tabla1[[#This Row],[MES]])&lt;=6,"Q2",MONTH(Tabla1[[#This Row],[MES]])&lt;=9,"Q3",TRUE,"Q4")</f>
        <v>Q2</v>
      </c>
      <c r="AN3796" s="15" t="str">
        <f>+IFERROR(VLOOKUP(Tabla1[[#This Row],[CUENTA]],CTAS[],2,0),"OTROS")</f>
        <v>OTROS</v>
      </c>
      <c r="AP3796" s="15" t="str">
        <f>+IFERROR(VLOOKUP(Tabla1[[#This Row],[EMPLEADO]],IS[],3,0),"OTROS")</f>
        <v>OTROS</v>
      </c>
      <c r="AQ3796" s="15" t="str">
        <f>+IFERROR(VLOOKUP(Tabla1[[#This Row],[EMPLEADO]],IS[[NÓMINA]:[INGENIERO]],2,0),"OTROS")</f>
        <v>OTROS</v>
      </c>
    </row>
    <row r="3797" spans="1:43" x14ac:dyDescent="0.25">
      <c r="A3797" s="28" t="s">
        <v>10019</v>
      </c>
      <c r="B3797" s="29">
        <v>1</v>
      </c>
      <c r="C3797" s="29" t="s">
        <v>11247</v>
      </c>
      <c r="D3797" s="30" t="s">
        <v>38</v>
      </c>
      <c r="E3797" s="31" t="s">
        <v>558</v>
      </c>
      <c r="F3797" s="31" t="s">
        <v>11248</v>
      </c>
      <c r="G3797" s="88" t="s">
        <v>8818</v>
      </c>
      <c r="H3797" s="29" t="s">
        <v>70</v>
      </c>
      <c r="I3797" s="32" t="s">
        <v>43</v>
      </c>
      <c r="J3797" s="29" t="s">
        <v>8</v>
      </c>
      <c r="K3797" s="33" t="s">
        <v>92</v>
      </c>
      <c r="L3797" s="33" t="s">
        <v>93</v>
      </c>
      <c r="M3797" s="29" t="s">
        <v>94</v>
      </c>
      <c r="N3797" s="29">
        <v>1</v>
      </c>
      <c r="O3797" s="29" t="s">
        <v>47</v>
      </c>
      <c r="P3797" s="33">
        <v>21</v>
      </c>
      <c r="Q3797" s="33" t="s">
        <v>62</v>
      </c>
      <c r="R3797" s="80" t="s">
        <v>95</v>
      </c>
      <c r="S3797" s="81" t="s">
        <v>64</v>
      </c>
      <c r="T3797" s="81" t="s">
        <v>51</v>
      </c>
      <c r="U3797" s="82" t="s">
        <v>65</v>
      </c>
      <c r="V3797" s="83">
        <v>0.8</v>
      </c>
      <c r="W3797" s="89">
        <v>0</v>
      </c>
      <c r="X3797" s="85">
        <v>1</v>
      </c>
      <c r="Y3797" s="86">
        <v>1.51</v>
      </c>
      <c r="Z3797" s="82">
        <v>5</v>
      </c>
      <c r="AA3797" s="87">
        <v>0.30199999999999999</v>
      </c>
      <c r="AB3797" s="83">
        <v>0</v>
      </c>
      <c r="AC3797" s="89">
        <v>0</v>
      </c>
      <c r="AD3797" s="90">
        <v>43570</v>
      </c>
      <c r="AE3797" s="90">
        <v>43571</v>
      </c>
      <c r="AF3797" s="82">
        <v>1</v>
      </c>
      <c r="AG3797" s="84" t="s">
        <v>53</v>
      </c>
      <c r="AH3797" s="83">
        <v>0</v>
      </c>
      <c r="AI3797" s="89">
        <v>0</v>
      </c>
      <c r="AJ3797" s="89">
        <v>0</v>
      </c>
      <c r="AK3797" s="60" t="str">
        <f>+IF(Tabla1[[#This Row],[REQUEST_TY]]="SR MANTENIMIENTO CORRECTIVO", "EMERGENCIA", "OTROS")</f>
        <v>EMERGENCIA</v>
      </c>
      <c r="AL3797" s="6" t="str">
        <f>+_xlfn.IFS(Tabla1[[#This Row],[Veces obj]]&lt;=1,"0-1",Tabla1[[#This Row],[Veces obj]]&lt;=2,"1-2",Tabla1[[#This Row],[Veces obj]]&lt;=3,"2-3",TRUE,"&gt;3")</f>
        <v>0-1</v>
      </c>
      <c r="AM3797" s="60" t="str">
        <f>+_xlfn.IFS(MONTH(Tabla1[[#This Row],[MES]])&lt;=3,"Q1",MONTH(Tabla1[[#This Row],[MES]])&lt;=6,"Q2",MONTH(Tabla1[[#This Row],[MES]])&lt;=9,"Q3",TRUE,"Q4")</f>
        <v>Q2</v>
      </c>
      <c r="AN3797" s="15" t="str">
        <f>+IFERROR(VLOOKUP(Tabla1[[#This Row],[CUENTA]],CTAS[],2,0),"OTROS")</f>
        <v>OTROS</v>
      </c>
      <c r="AP3797" s="15" t="str">
        <f>+IFERROR(VLOOKUP(Tabla1[[#This Row],[EMPLEADO]],IS[],3,0),"OTROS")</f>
        <v>OTROS</v>
      </c>
      <c r="AQ3797" s="15" t="str">
        <f>+IFERROR(VLOOKUP(Tabla1[[#This Row],[EMPLEADO]],IS[[NÓMINA]:[INGENIERO]],2,0),"OTROS")</f>
        <v>OTROS</v>
      </c>
    </row>
    <row r="3798" spans="1:43" x14ac:dyDescent="0.25">
      <c r="A3798" s="28" t="s">
        <v>10019</v>
      </c>
      <c r="B3798" s="29">
        <v>1</v>
      </c>
      <c r="C3798" s="29" t="s">
        <v>11249</v>
      </c>
      <c r="D3798" s="30" t="s">
        <v>38</v>
      </c>
      <c r="E3798" s="31" t="s">
        <v>133</v>
      </c>
      <c r="F3798" s="31" t="s">
        <v>11250</v>
      </c>
      <c r="G3798" s="88" t="s">
        <v>4161</v>
      </c>
      <c r="H3798" s="29" t="s">
        <v>740</v>
      </c>
      <c r="I3798" s="32" t="s">
        <v>43</v>
      </c>
      <c r="J3798" s="29" t="s">
        <v>8</v>
      </c>
      <c r="K3798" s="33" t="s">
        <v>59</v>
      </c>
      <c r="L3798" s="33" t="s">
        <v>1941</v>
      </c>
      <c r="M3798" s="29" t="s">
        <v>530</v>
      </c>
      <c r="N3798" s="29">
        <v>0</v>
      </c>
      <c r="O3798" s="29" t="s">
        <v>47</v>
      </c>
      <c r="P3798" s="33">
        <v>94</v>
      </c>
      <c r="Q3798" s="33" t="s">
        <v>48</v>
      </c>
      <c r="R3798" s="80" t="s">
        <v>138</v>
      </c>
      <c r="S3798" s="81" t="s">
        <v>139</v>
      </c>
      <c r="T3798" s="81" t="s">
        <v>51</v>
      </c>
      <c r="U3798" s="82" t="s">
        <v>353</v>
      </c>
      <c r="V3798" s="83">
        <v>1.1499999999999999</v>
      </c>
      <c r="W3798" s="89">
        <v>1808.95</v>
      </c>
      <c r="X3798" s="85">
        <v>1</v>
      </c>
      <c r="Y3798" s="86">
        <v>4.4833333333333325</v>
      </c>
      <c r="Z3798" s="82">
        <v>4</v>
      </c>
      <c r="AA3798" s="87">
        <v>1.1208333333333331</v>
      </c>
      <c r="AB3798" s="83">
        <v>3.0208333333333282E-2</v>
      </c>
      <c r="AC3798" s="89">
        <v>-47.51770833333326</v>
      </c>
      <c r="AD3798" s="90">
        <v>43571</v>
      </c>
      <c r="AE3798" s="90">
        <v>43571</v>
      </c>
      <c r="AF3798" s="82">
        <v>0</v>
      </c>
      <c r="AG3798" s="84" t="s">
        <v>53</v>
      </c>
      <c r="AH3798" s="83">
        <v>0</v>
      </c>
      <c r="AI3798" s="89">
        <v>0</v>
      </c>
      <c r="AJ3798" s="89">
        <v>0</v>
      </c>
      <c r="AK3798" s="60" t="str">
        <f>+IF(Tabla1[[#This Row],[REQUEST_TY]]="SR MANTENIMIENTO CORRECTIVO", "EMERGENCIA", "OTROS")</f>
        <v>EMERGENCIA</v>
      </c>
      <c r="AL3798" s="6" t="str">
        <f>+_xlfn.IFS(Tabla1[[#This Row],[Veces obj]]&lt;=1,"0-1",Tabla1[[#This Row],[Veces obj]]&lt;=2,"1-2",Tabla1[[#This Row],[Veces obj]]&lt;=3,"2-3",TRUE,"&gt;3")</f>
        <v>1-2</v>
      </c>
      <c r="AM3798" s="60" t="str">
        <f>+_xlfn.IFS(MONTH(Tabla1[[#This Row],[MES]])&lt;=3,"Q1",MONTH(Tabla1[[#This Row],[MES]])&lt;=6,"Q2",MONTH(Tabla1[[#This Row],[MES]])&lt;=9,"Q3",TRUE,"Q4")</f>
        <v>Q2</v>
      </c>
      <c r="AN3798" s="15" t="str">
        <f>+IFERROR(VLOOKUP(Tabla1[[#This Row],[CUENTA]],CTAS[],2,0),"OTROS")</f>
        <v>OTROS</v>
      </c>
      <c r="AP3798" s="15" t="str">
        <f>+IFERROR(VLOOKUP(Tabla1[[#This Row],[EMPLEADO]],IS[],3,0),"OTROS")</f>
        <v>OTROS</v>
      </c>
      <c r="AQ3798" s="15" t="str">
        <f>+IFERROR(VLOOKUP(Tabla1[[#This Row],[EMPLEADO]],IS[[NÓMINA]:[INGENIERO]],2,0),"OTROS")</f>
        <v>OTROS</v>
      </c>
    </row>
    <row r="3799" spans="1:43" x14ac:dyDescent="0.25">
      <c r="A3799" s="28" t="s">
        <v>10019</v>
      </c>
      <c r="B3799" s="29">
        <v>1</v>
      </c>
      <c r="C3799" s="29" t="s">
        <v>11251</v>
      </c>
      <c r="D3799" s="30" t="s">
        <v>38</v>
      </c>
      <c r="E3799" s="31" t="s">
        <v>226</v>
      </c>
      <c r="F3799" s="31" t="s">
        <v>11252</v>
      </c>
      <c r="G3799" s="88" t="s">
        <v>11253</v>
      </c>
      <c r="H3799" s="29" t="s">
        <v>1063</v>
      </c>
      <c r="I3799" s="32" t="s">
        <v>43</v>
      </c>
      <c r="J3799" s="29" t="s">
        <v>8</v>
      </c>
      <c r="K3799" s="33" t="s">
        <v>92</v>
      </c>
      <c r="L3799" s="33" t="s">
        <v>1367</v>
      </c>
      <c r="M3799" s="29" t="s">
        <v>387</v>
      </c>
      <c r="N3799" s="29">
        <v>0</v>
      </c>
      <c r="O3799" s="29" t="s">
        <v>47</v>
      </c>
      <c r="P3799" s="33">
        <v>542</v>
      </c>
      <c r="Q3799" s="33" t="s">
        <v>48</v>
      </c>
      <c r="R3799" s="80" t="s">
        <v>153</v>
      </c>
      <c r="S3799" s="81" t="s">
        <v>50</v>
      </c>
      <c r="T3799" s="81" t="s">
        <v>51</v>
      </c>
      <c r="U3799" s="82" t="s">
        <v>52</v>
      </c>
      <c r="V3799" s="83">
        <v>1.05</v>
      </c>
      <c r="W3799" s="89">
        <v>750.75000000000011</v>
      </c>
      <c r="X3799" s="85">
        <v>1</v>
      </c>
      <c r="Y3799" s="86">
        <v>2</v>
      </c>
      <c r="Z3799" s="82">
        <v>5</v>
      </c>
      <c r="AA3799" s="87">
        <v>0.4</v>
      </c>
      <c r="AB3799" s="83">
        <v>0</v>
      </c>
      <c r="AC3799" s="89">
        <v>0</v>
      </c>
      <c r="AD3799" s="90">
        <v>43571</v>
      </c>
      <c r="AE3799" s="90">
        <v>43571</v>
      </c>
      <c r="AF3799" s="82">
        <v>0</v>
      </c>
      <c r="AG3799" s="84" t="s">
        <v>53</v>
      </c>
      <c r="AH3799" s="83">
        <v>0</v>
      </c>
      <c r="AI3799" s="89">
        <v>0</v>
      </c>
      <c r="AJ3799" s="89">
        <v>0</v>
      </c>
      <c r="AK3799" s="60" t="str">
        <f>+IF(Tabla1[[#This Row],[REQUEST_TY]]="SR MANTENIMIENTO CORRECTIVO", "EMERGENCIA", "OTROS")</f>
        <v>EMERGENCIA</v>
      </c>
      <c r="AL3799" s="6" t="str">
        <f>+_xlfn.IFS(Tabla1[[#This Row],[Veces obj]]&lt;=1,"0-1",Tabla1[[#This Row],[Veces obj]]&lt;=2,"1-2",Tabla1[[#This Row],[Veces obj]]&lt;=3,"2-3",TRUE,"&gt;3")</f>
        <v>0-1</v>
      </c>
      <c r="AM3799" s="60" t="str">
        <f>+_xlfn.IFS(MONTH(Tabla1[[#This Row],[MES]])&lt;=3,"Q1",MONTH(Tabla1[[#This Row],[MES]])&lt;=6,"Q2",MONTH(Tabla1[[#This Row],[MES]])&lt;=9,"Q3",TRUE,"Q4")</f>
        <v>Q2</v>
      </c>
      <c r="AN3799" s="15" t="str">
        <f>+IFERROR(VLOOKUP(Tabla1[[#This Row],[CUENTA]],CTAS[],2,0),"OTROS")</f>
        <v>OTROS</v>
      </c>
      <c r="AP3799" s="15" t="str">
        <f>+IFERROR(VLOOKUP(Tabla1[[#This Row],[EMPLEADO]],IS[],3,0),"OTROS")</f>
        <v>OTROS</v>
      </c>
      <c r="AQ3799" s="15" t="str">
        <f>+IFERROR(VLOOKUP(Tabla1[[#This Row],[EMPLEADO]],IS[[NÓMINA]:[INGENIERO]],2,0),"OTROS")</f>
        <v>OTROS</v>
      </c>
    </row>
    <row r="3800" spans="1:43" x14ac:dyDescent="0.25">
      <c r="A3800" s="28" t="s">
        <v>10019</v>
      </c>
      <c r="B3800" s="29">
        <v>1</v>
      </c>
      <c r="C3800" s="29" t="s">
        <v>11254</v>
      </c>
      <c r="D3800" s="30" t="s">
        <v>38</v>
      </c>
      <c r="E3800" s="31" t="s">
        <v>176</v>
      </c>
      <c r="F3800" s="31" t="s">
        <v>11255</v>
      </c>
      <c r="G3800" s="88" t="s">
        <v>11256</v>
      </c>
      <c r="H3800" s="29" t="s">
        <v>8581</v>
      </c>
      <c r="I3800" s="32" t="s">
        <v>43</v>
      </c>
      <c r="J3800" s="29" t="s">
        <v>8</v>
      </c>
      <c r="K3800" s="33" t="s">
        <v>179</v>
      </c>
      <c r="L3800" s="33" t="s">
        <v>11257</v>
      </c>
      <c r="M3800" s="29" t="s">
        <v>256</v>
      </c>
      <c r="N3800" s="29">
        <v>0</v>
      </c>
      <c r="O3800" s="29" t="s">
        <v>47</v>
      </c>
      <c r="P3800" s="33">
        <v>554</v>
      </c>
      <c r="Q3800" s="33" t="s">
        <v>48</v>
      </c>
      <c r="R3800" s="80" t="s">
        <v>49</v>
      </c>
      <c r="S3800" s="81" t="s">
        <v>50</v>
      </c>
      <c r="T3800" s="81" t="s">
        <v>51</v>
      </c>
      <c r="U3800" s="82" t="s">
        <v>52</v>
      </c>
      <c r="V3800" s="83">
        <v>1.05</v>
      </c>
      <c r="W3800" s="89">
        <v>750.75000000000011</v>
      </c>
      <c r="X3800" s="85">
        <v>1</v>
      </c>
      <c r="Y3800" s="86">
        <v>2.9</v>
      </c>
      <c r="Z3800" s="82">
        <v>5</v>
      </c>
      <c r="AA3800" s="87">
        <v>0.57999999999999996</v>
      </c>
      <c r="AB3800" s="83">
        <v>0</v>
      </c>
      <c r="AC3800" s="89">
        <v>0</v>
      </c>
      <c r="AD3800" s="90">
        <v>43567</v>
      </c>
      <c r="AE3800" s="90">
        <v>43571</v>
      </c>
      <c r="AF3800" s="82">
        <v>2</v>
      </c>
      <c r="AG3800" s="84" t="s">
        <v>1680</v>
      </c>
      <c r="AH3800" s="83">
        <v>0.25</v>
      </c>
      <c r="AI3800" s="89">
        <v>-178.75000000000003</v>
      </c>
      <c r="AJ3800" s="89">
        <v>0</v>
      </c>
      <c r="AK3800" s="60" t="str">
        <f>+IF(Tabla1[[#This Row],[REQUEST_TY]]="SR MANTENIMIENTO CORRECTIVO", "EMERGENCIA", "OTROS")</f>
        <v>EMERGENCIA</v>
      </c>
      <c r="AL3800" s="6" t="str">
        <f>+_xlfn.IFS(Tabla1[[#This Row],[Veces obj]]&lt;=1,"0-1",Tabla1[[#This Row],[Veces obj]]&lt;=2,"1-2",Tabla1[[#This Row],[Veces obj]]&lt;=3,"2-3",TRUE,"&gt;3")</f>
        <v>0-1</v>
      </c>
      <c r="AM3800" s="60" t="str">
        <f>+_xlfn.IFS(MONTH(Tabla1[[#This Row],[MES]])&lt;=3,"Q1",MONTH(Tabla1[[#This Row],[MES]])&lt;=6,"Q2",MONTH(Tabla1[[#This Row],[MES]])&lt;=9,"Q3",TRUE,"Q4")</f>
        <v>Q2</v>
      </c>
      <c r="AN3800" s="15" t="str">
        <f>+IFERROR(VLOOKUP(Tabla1[[#This Row],[CUENTA]],CTAS[],2,0),"OTROS")</f>
        <v>OTROS</v>
      </c>
      <c r="AP3800" s="15" t="str">
        <f>+IFERROR(VLOOKUP(Tabla1[[#This Row],[EMPLEADO]],IS[],3,0),"OTROS")</f>
        <v>OTROS</v>
      </c>
      <c r="AQ3800" s="15" t="str">
        <f>+IFERROR(VLOOKUP(Tabla1[[#This Row],[EMPLEADO]],IS[[NÓMINA]:[INGENIERO]],2,0),"OTROS")</f>
        <v>OTROS</v>
      </c>
    </row>
    <row r="3801" spans="1:43" x14ac:dyDescent="0.25">
      <c r="A3801" s="28" t="s">
        <v>10019</v>
      </c>
      <c r="B3801" s="29">
        <v>1</v>
      </c>
      <c r="C3801" s="29" t="s">
        <v>11258</v>
      </c>
      <c r="D3801" s="30" t="s">
        <v>38</v>
      </c>
      <c r="E3801" s="31" t="s">
        <v>217</v>
      </c>
      <c r="F3801" s="31" t="s">
        <v>11259</v>
      </c>
      <c r="G3801" s="88" t="s">
        <v>3314</v>
      </c>
      <c r="H3801" s="29" t="s">
        <v>213</v>
      </c>
      <c r="I3801" s="32" t="s">
        <v>43</v>
      </c>
      <c r="J3801" s="29" t="s">
        <v>8</v>
      </c>
      <c r="K3801" s="33" t="s">
        <v>59</v>
      </c>
      <c r="L3801" s="33" t="s">
        <v>1535</v>
      </c>
      <c r="M3801" s="29" t="s">
        <v>1536</v>
      </c>
      <c r="N3801" s="29">
        <v>0</v>
      </c>
      <c r="O3801" s="29" t="s">
        <v>47</v>
      </c>
      <c r="P3801" s="33">
        <v>96</v>
      </c>
      <c r="Q3801" s="33" t="s">
        <v>48</v>
      </c>
      <c r="R3801" s="80" t="s">
        <v>223</v>
      </c>
      <c r="S3801" s="81" t="s">
        <v>139</v>
      </c>
      <c r="T3801" s="81" t="s">
        <v>208</v>
      </c>
      <c r="U3801" s="82" t="s">
        <v>353</v>
      </c>
      <c r="V3801" s="83">
        <v>1.1499999999999999</v>
      </c>
      <c r="W3801" s="89">
        <v>1808.95</v>
      </c>
      <c r="X3801" s="85">
        <v>1</v>
      </c>
      <c r="Y3801" s="86">
        <v>2.15</v>
      </c>
      <c r="Z3801" s="82">
        <v>6</v>
      </c>
      <c r="AA3801" s="87">
        <v>0.35833333333333334</v>
      </c>
      <c r="AB3801" s="83">
        <v>0</v>
      </c>
      <c r="AC3801" s="89">
        <v>0</v>
      </c>
      <c r="AD3801" s="90">
        <v>43571</v>
      </c>
      <c r="AE3801" s="90">
        <v>43571</v>
      </c>
      <c r="AF3801" s="82">
        <v>0</v>
      </c>
      <c r="AG3801" s="84" t="s">
        <v>53</v>
      </c>
      <c r="AH3801" s="83">
        <v>0</v>
      </c>
      <c r="AI3801" s="89">
        <v>0</v>
      </c>
      <c r="AJ3801" s="89">
        <v>0</v>
      </c>
      <c r="AK3801" s="60" t="str">
        <f>+IF(Tabla1[[#This Row],[REQUEST_TY]]="SR MANTENIMIENTO CORRECTIVO", "EMERGENCIA", "OTROS")</f>
        <v>EMERGENCIA</v>
      </c>
      <c r="AL3801" s="6" t="str">
        <f>+_xlfn.IFS(Tabla1[[#This Row],[Veces obj]]&lt;=1,"0-1",Tabla1[[#This Row],[Veces obj]]&lt;=2,"1-2",Tabla1[[#This Row],[Veces obj]]&lt;=3,"2-3",TRUE,"&gt;3")</f>
        <v>0-1</v>
      </c>
      <c r="AM3801" s="60" t="str">
        <f>+_xlfn.IFS(MONTH(Tabla1[[#This Row],[MES]])&lt;=3,"Q1",MONTH(Tabla1[[#This Row],[MES]])&lt;=6,"Q2",MONTH(Tabla1[[#This Row],[MES]])&lt;=9,"Q3",TRUE,"Q4")</f>
        <v>Q2</v>
      </c>
      <c r="AN3801" s="15" t="str">
        <f>+IFERROR(VLOOKUP(Tabla1[[#This Row],[CUENTA]],CTAS[],2,0),"OTROS")</f>
        <v>OTROS</v>
      </c>
      <c r="AP3801" s="15" t="str">
        <f>+IFERROR(VLOOKUP(Tabla1[[#This Row],[EMPLEADO]],IS[],3,0),"OTROS")</f>
        <v>OTROS</v>
      </c>
      <c r="AQ3801" s="15" t="str">
        <f>+IFERROR(VLOOKUP(Tabla1[[#This Row],[EMPLEADO]],IS[[NÓMINA]:[INGENIERO]],2,0),"OTROS")</f>
        <v>OTROS</v>
      </c>
    </row>
    <row r="3802" spans="1:43" x14ac:dyDescent="0.25">
      <c r="A3802" s="28" t="s">
        <v>10019</v>
      </c>
      <c r="B3802" s="29">
        <v>1</v>
      </c>
      <c r="C3802" s="29" t="s">
        <v>11260</v>
      </c>
      <c r="D3802" s="30" t="s">
        <v>38</v>
      </c>
      <c r="E3802" s="31" t="s">
        <v>604</v>
      </c>
      <c r="F3802" s="31" t="s">
        <v>11261</v>
      </c>
      <c r="G3802" s="88" t="s">
        <v>11262</v>
      </c>
      <c r="H3802" s="29" t="s">
        <v>266</v>
      </c>
      <c r="I3802" s="32" t="s">
        <v>43</v>
      </c>
      <c r="J3802" s="29" t="s">
        <v>8</v>
      </c>
      <c r="K3802" s="33" t="s">
        <v>404</v>
      </c>
      <c r="L3802" s="33" t="s">
        <v>405</v>
      </c>
      <c r="M3802" s="29" t="s">
        <v>94</v>
      </c>
      <c r="N3802" s="29">
        <v>0</v>
      </c>
      <c r="O3802" s="29" t="s">
        <v>47</v>
      </c>
      <c r="P3802" s="33">
        <v>115</v>
      </c>
      <c r="Q3802" s="33" t="s">
        <v>48</v>
      </c>
      <c r="R3802" s="80" t="s">
        <v>63</v>
      </c>
      <c r="S3802" s="81" t="s">
        <v>64</v>
      </c>
      <c r="T3802" s="81" t="s">
        <v>51</v>
      </c>
      <c r="U3802" s="82" t="s">
        <v>96</v>
      </c>
      <c r="V3802" s="83">
        <v>1.1000000000000001</v>
      </c>
      <c r="W3802" s="89">
        <v>1501.5000000000002</v>
      </c>
      <c r="X3802" s="85">
        <v>1</v>
      </c>
      <c r="Y3802" s="86">
        <v>1.45</v>
      </c>
      <c r="Z3802" s="82">
        <v>5</v>
      </c>
      <c r="AA3802" s="87">
        <v>0.28999999999999998</v>
      </c>
      <c r="AB3802" s="83">
        <v>0</v>
      </c>
      <c r="AC3802" s="89">
        <v>0</v>
      </c>
      <c r="AD3802" s="90">
        <v>43571</v>
      </c>
      <c r="AE3802" s="90">
        <v>43571</v>
      </c>
      <c r="AF3802" s="82">
        <v>0</v>
      </c>
      <c r="AG3802" s="84" t="s">
        <v>53</v>
      </c>
      <c r="AH3802" s="83">
        <v>0</v>
      </c>
      <c r="AI3802" s="89">
        <v>0</v>
      </c>
      <c r="AJ3802" s="89">
        <v>0</v>
      </c>
      <c r="AK3802" s="60" t="str">
        <f>+IF(Tabla1[[#This Row],[REQUEST_TY]]="SR MANTENIMIENTO CORRECTIVO", "EMERGENCIA", "OTROS")</f>
        <v>EMERGENCIA</v>
      </c>
      <c r="AL3802" s="6" t="str">
        <f>+_xlfn.IFS(Tabla1[[#This Row],[Veces obj]]&lt;=1,"0-1",Tabla1[[#This Row],[Veces obj]]&lt;=2,"1-2",Tabla1[[#This Row],[Veces obj]]&lt;=3,"2-3",TRUE,"&gt;3")</f>
        <v>0-1</v>
      </c>
      <c r="AM3802" s="60" t="str">
        <f>+_xlfn.IFS(MONTH(Tabla1[[#This Row],[MES]])&lt;=3,"Q1",MONTH(Tabla1[[#This Row],[MES]])&lt;=6,"Q2",MONTH(Tabla1[[#This Row],[MES]])&lt;=9,"Q3",TRUE,"Q4")</f>
        <v>Q2</v>
      </c>
      <c r="AN3802" s="15" t="str">
        <f>+IFERROR(VLOOKUP(Tabla1[[#This Row],[CUENTA]],CTAS[],2,0),"OTROS")</f>
        <v>OTROS</v>
      </c>
      <c r="AP3802" s="15" t="str">
        <f>+IFERROR(VLOOKUP(Tabla1[[#This Row],[EMPLEADO]],IS[],3,0),"OTROS")</f>
        <v>JUAREZ</v>
      </c>
      <c r="AQ3802" s="15" t="str">
        <f>+IFERROR(VLOOKUP(Tabla1[[#This Row],[EMPLEADO]],IS[[NÓMINA]:[INGENIERO]],2,0),"OTROS")</f>
        <v>CESAR MAR</v>
      </c>
    </row>
    <row r="3803" spans="1:43" x14ac:dyDescent="0.25">
      <c r="A3803" s="28" t="s">
        <v>10019</v>
      </c>
      <c r="B3803" s="29">
        <v>1</v>
      </c>
      <c r="C3803" s="29" t="s">
        <v>11263</v>
      </c>
      <c r="D3803" s="30" t="s">
        <v>38</v>
      </c>
      <c r="E3803" s="31" t="s">
        <v>558</v>
      </c>
      <c r="F3803" s="31" t="s">
        <v>11264</v>
      </c>
      <c r="G3803" s="88" t="s">
        <v>5732</v>
      </c>
      <c r="H3803" s="29" t="s">
        <v>253</v>
      </c>
      <c r="I3803" s="32" t="s">
        <v>43</v>
      </c>
      <c r="J3803" s="29" t="s">
        <v>8</v>
      </c>
      <c r="K3803" s="33" t="s">
        <v>1434</v>
      </c>
      <c r="L3803" s="33" t="s">
        <v>2169</v>
      </c>
      <c r="M3803" s="29" t="s">
        <v>1436</v>
      </c>
      <c r="N3803" s="29">
        <v>0</v>
      </c>
      <c r="O3803" s="29" t="s">
        <v>47</v>
      </c>
      <c r="P3803" s="33">
        <v>63</v>
      </c>
      <c r="Q3803" s="33" t="s">
        <v>48</v>
      </c>
      <c r="R3803" s="80" t="s">
        <v>95</v>
      </c>
      <c r="S3803" s="81" t="s">
        <v>64</v>
      </c>
      <c r="T3803" s="81" t="s">
        <v>51</v>
      </c>
      <c r="U3803" s="82" t="s">
        <v>96</v>
      </c>
      <c r="V3803" s="83">
        <v>1.1000000000000001</v>
      </c>
      <c r="W3803" s="89">
        <v>1501.5000000000002</v>
      </c>
      <c r="X3803" s="85">
        <v>1</v>
      </c>
      <c r="Y3803" s="86">
        <v>3.53</v>
      </c>
      <c r="Z3803" s="82">
        <v>5</v>
      </c>
      <c r="AA3803" s="87">
        <v>0.70599999999999996</v>
      </c>
      <c r="AB3803" s="83">
        <v>0</v>
      </c>
      <c r="AC3803" s="89">
        <v>0</v>
      </c>
      <c r="AD3803" s="90">
        <v>43571</v>
      </c>
      <c r="AE3803" s="90">
        <v>43571</v>
      </c>
      <c r="AF3803" s="82">
        <v>0</v>
      </c>
      <c r="AG3803" s="84" t="s">
        <v>53</v>
      </c>
      <c r="AH3803" s="83">
        <v>0</v>
      </c>
      <c r="AI3803" s="89">
        <v>0</v>
      </c>
      <c r="AJ3803" s="89">
        <v>0</v>
      </c>
      <c r="AK3803" s="60" t="str">
        <f>+IF(Tabla1[[#This Row],[REQUEST_TY]]="SR MANTENIMIENTO CORRECTIVO", "EMERGENCIA", "OTROS")</f>
        <v>EMERGENCIA</v>
      </c>
      <c r="AL3803" s="6" t="str">
        <f>+_xlfn.IFS(Tabla1[[#This Row],[Veces obj]]&lt;=1,"0-1",Tabla1[[#This Row],[Veces obj]]&lt;=2,"1-2",Tabla1[[#This Row],[Veces obj]]&lt;=3,"2-3",TRUE,"&gt;3")</f>
        <v>0-1</v>
      </c>
      <c r="AM3803" s="60" t="str">
        <f>+_xlfn.IFS(MONTH(Tabla1[[#This Row],[MES]])&lt;=3,"Q1",MONTH(Tabla1[[#This Row],[MES]])&lt;=6,"Q2",MONTH(Tabla1[[#This Row],[MES]])&lt;=9,"Q3",TRUE,"Q4")</f>
        <v>Q2</v>
      </c>
      <c r="AN3803" s="15" t="str">
        <f>+IFERROR(VLOOKUP(Tabla1[[#This Row],[CUENTA]],CTAS[],2,0),"OTROS")</f>
        <v>OTROS</v>
      </c>
      <c r="AP3803" s="15" t="str">
        <f>+IFERROR(VLOOKUP(Tabla1[[#This Row],[EMPLEADO]],IS[],3,0),"OTROS")</f>
        <v>OTROS</v>
      </c>
      <c r="AQ3803" s="15" t="str">
        <f>+IFERROR(VLOOKUP(Tabla1[[#This Row],[EMPLEADO]],IS[[NÓMINA]:[INGENIERO]],2,0),"OTROS")</f>
        <v>OTROS</v>
      </c>
    </row>
    <row r="3804" spans="1:43" x14ac:dyDescent="0.25">
      <c r="A3804" s="28" t="s">
        <v>10019</v>
      </c>
      <c r="B3804" s="29">
        <v>1</v>
      </c>
      <c r="C3804" s="29" t="s">
        <v>11265</v>
      </c>
      <c r="D3804" s="30" t="s">
        <v>38</v>
      </c>
      <c r="E3804" s="31" t="s">
        <v>76</v>
      </c>
      <c r="F3804" s="31" t="s">
        <v>11266</v>
      </c>
      <c r="G3804" s="88" t="s">
        <v>1316</v>
      </c>
      <c r="H3804" s="29" t="s">
        <v>471</v>
      </c>
      <c r="I3804" s="32" t="s">
        <v>43</v>
      </c>
      <c r="J3804" s="29" t="s">
        <v>8</v>
      </c>
      <c r="K3804" s="33" t="s">
        <v>102</v>
      </c>
      <c r="L3804" s="33" t="s">
        <v>500</v>
      </c>
      <c r="M3804" s="29" t="s">
        <v>310</v>
      </c>
      <c r="N3804" s="29">
        <v>0</v>
      </c>
      <c r="O3804" s="29" t="s">
        <v>47</v>
      </c>
      <c r="P3804" s="33">
        <v>48</v>
      </c>
      <c r="Q3804" s="33" t="s">
        <v>82</v>
      </c>
      <c r="R3804" s="80" t="s">
        <v>63</v>
      </c>
      <c r="S3804" s="81" t="s">
        <v>64</v>
      </c>
      <c r="T3804" s="81" t="s">
        <v>51</v>
      </c>
      <c r="U3804" s="82" t="s">
        <v>83</v>
      </c>
      <c r="V3804" s="83">
        <v>1.05</v>
      </c>
      <c r="W3804" s="89">
        <v>1433.25</v>
      </c>
      <c r="X3804" s="85">
        <v>1</v>
      </c>
      <c r="Y3804" s="86">
        <v>1.5</v>
      </c>
      <c r="Z3804" s="82">
        <v>5</v>
      </c>
      <c r="AA3804" s="87">
        <v>0.3</v>
      </c>
      <c r="AB3804" s="83">
        <v>0</v>
      </c>
      <c r="AC3804" s="89">
        <v>0</v>
      </c>
      <c r="AD3804" s="90">
        <v>43571</v>
      </c>
      <c r="AE3804" s="90">
        <v>43571</v>
      </c>
      <c r="AF3804" s="82">
        <v>0</v>
      </c>
      <c r="AG3804" s="84" t="s">
        <v>53</v>
      </c>
      <c r="AH3804" s="83">
        <v>0</v>
      </c>
      <c r="AI3804" s="89">
        <v>0</v>
      </c>
      <c r="AJ3804" s="89">
        <v>0</v>
      </c>
      <c r="AK3804" s="60" t="str">
        <f>+IF(Tabla1[[#This Row],[REQUEST_TY]]="SR MANTENIMIENTO CORRECTIVO", "EMERGENCIA", "OTROS")</f>
        <v>EMERGENCIA</v>
      </c>
      <c r="AL3804" s="6" t="str">
        <f>+_xlfn.IFS(Tabla1[[#This Row],[Veces obj]]&lt;=1,"0-1",Tabla1[[#This Row],[Veces obj]]&lt;=2,"1-2",Tabla1[[#This Row],[Veces obj]]&lt;=3,"2-3",TRUE,"&gt;3")</f>
        <v>0-1</v>
      </c>
      <c r="AM3804" s="60" t="str">
        <f>+_xlfn.IFS(MONTH(Tabla1[[#This Row],[MES]])&lt;=3,"Q1",MONTH(Tabla1[[#This Row],[MES]])&lt;=6,"Q2",MONTH(Tabla1[[#This Row],[MES]])&lt;=9,"Q3",TRUE,"Q4")</f>
        <v>Q2</v>
      </c>
      <c r="AN3804" s="15" t="str">
        <f>+IFERROR(VLOOKUP(Tabla1[[#This Row],[CUENTA]],CTAS[],2,0),"OTROS")</f>
        <v>OTROS</v>
      </c>
      <c r="AP3804" s="15" t="str">
        <f>+IFERROR(VLOOKUP(Tabla1[[#This Row],[EMPLEADO]],IS[],3,0),"OTROS")</f>
        <v>OTROS</v>
      </c>
      <c r="AQ3804" s="15" t="str">
        <f>+IFERROR(VLOOKUP(Tabla1[[#This Row],[EMPLEADO]],IS[[NÓMINA]:[INGENIERO]],2,0),"OTROS")</f>
        <v>OTROS</v>
      </c>
    </row>
    <row r="3805" spans="1:43" x14ac:dyDescent="0.25">
      <c r="A3805" s="28" t="s">
        <v>10019</v>
      </c>
      <c r="B3805" s="29">
        <v>1</v>
      </c>
      <c r="C3805" s="29" t="s">
        <v>11267</v>
      </c>
      <c r="D3805" s="30" t="s">
        <v>38</v>
      </c>
      <c r="E3805" s="31" t="s">
        <v>98</v>
      </c>
      <c r="F3805" s="31" t="s">
        <v>11159</v>
      </c>
      <c r="G3805" s="88" t="s">
        <v>3351</v>
      </c>
      <c r="H3805" s="29" t="s">
        <v>471</v>
      </c>
      <c r="I3805" s="32" t="s">
        <v>43</v>
      </c>
      <c r="J3805" s="29" t="s">
        <v>8</v>
      </c>
      <c r="K3805" s="33" t="s">
        <v>102</v>
      </c>
      <c r="L3805" s="33" t="s">
        <v>1651</v>
      </c>
      <c r="M3805" s="29" t="s">
        <v>46</v>
      </c>
      <c r="N3805" s="29">
        <v>0</v>
      </c>
      <c r="O3805" s="29" t="s">
        <v>47</v>
      </c>
      <c r="P3805" s="33">
        <v>18</v>
      </c>
      <c r="Q3805" s="33" t="s">
        <v>62</v>
      </c>
      <c r="R3805" s="80" t="s">
        <v>63</v>
      </c>
      <c r="S3805" s="81" t="s">
        <v>64</v>
      </c>
      <c r="T3805" s="81" t="s">
        <v>51</v>
      </c>
      <c r="U3805" s="82" t="s">
        <v>65</v>
      </c>
      <c r="V3805" s="83">
        <v>0.8</v>
      </c>
      <c r="W3805" s="89">
        <v>1092</v>
      </c>
      <c r="X3805" s="85">
        <v>1</v>
      </c>
      <c r="Y3805" s="86">
        <v>2.77</v>
      </c>
      <c r="Z3805" s="82">
        <v>5</v>
      </c>
      <c r="AA3805" s="87">
        <v>0.55400000000000005</v>
      </c>
      <c r="AB3805" s="83">
        <v>0</v>
      </c>
      <c r="AC3805" s="89">
        <v>0</v>
      </c>
      <c r="AD3805" s="90">
        <v>43571</v>
      </c>
      <c r="AE3805" s="90">
        <v>43571</v>
      </c>
      <c r="AF3805" s="82">
        <v>0</v>
      </c>
      <c r="AG3805" s="84" t="s">
        <v>53</v>
      </c>
      <c r="AH3805" s="83">
        <v>0</v>
      </c>
      <c r="AI3805" s="89">
        <v>0</v>
      </c>
      <c r="AJ3805" s="89">
        <v>0</v>
      </c>
      <c r="AK3805" s="60" t="str">
        <f>+IF(Tabla1[[#This Row],[REQUEST_TY]]="SR MANTENIMIENTO CORRECTIVO", "EMERGENCIA", "OTROS")</f>
        <v>EMERGENCIA</v>
      </c>
      <c r="AL3805" s="6" t="str">
        <f>+_xlfn.IFS(Tabla1[[#This Row],[Veces obj]]&lt;=1,"0-1",Tabla1[[#This Row],[Veces obj]]&lt;=2,"1-2",Tabla1[[#This Row],[Veces obj]]&lt;=3,"2-3",TRUE,"&gt;3")</f>
        <v>0-1</v>
      </c>
      <c r="AM3805" s="60" t="str">
        <f>+_xlfn.IFS(MONTH(Tabla1[[#This Row],[MES]])&lt;=3,"Q1",MONTH(Tabla1[[#This Row],[MES]])&lt;=6,"Q2",MONTH(Tabla1[[#This Row],[MES]])&lt;=9,"Q3",TRUE,"Q4")</f>
        <v>Q2</v>
      </c>
      <c r="AN3805" s="15" t="str">
        <f>+IFERROR(VLOOKUP(Tabla1[[#This Row],[CUENTA]],CTAS[],2,0),"OTROS")</f>
        <v>OTROS</v>
      </c>
      <c r="AP3805" s="15" t="str">
        <f>+IFERROR(VLOOKUP(Tabla1[[#This Row],[EMPLEADO]],IS[],3,0),"OTROS")</f>
        <v>OTROS</v>
      </c>
      <c r="AQ3805" s="15" t="str">
        <f>+IFERROR(VLOOKUP(Tabla1[[#This Row],[EMPLEADO]],IS[[NÓMINA]:[INGENIERO]],2,0),"OTROS")</f>
        <v>OTROS</v>
      </c>
    </row>
    <row r="3806" spans="1:43" x14ac:dyDescent="0.25">
      <c r="A3806" s="28" t="s">
        <v>10019</v>
      </c>
      <c r="B3806" s="29">
        <v>1</v>
      </c>
      <c r="C3806" s="29" t="s">
        <v>11268</v>
      </c>
      <c r="D3806" s="30" t="s">
        <v>38</v>
      </c>
      <c r="E3806" s="31" t="s">
        <v>747</v>
      </c>
      <c r="F3806" s="31" t="s">
        <v>11269</v>
      </c>
      <c r="G3806" s="88" t="s">
        <v>2107</v>
      </c>
      <c r="H3806" s="29" t="s">
        <v>527</v>
      </c>
      <c r="I3806" s="32" t="s">
        <v>43</v>
      </c>
      <c r="J3806" s="29" t="s">
        <v>8</v>
      </c>
      <c r="K3806" s="33" t="s">
        <v>528</v>
      </c>
      <c r="L3806" s="33" t="s">
        <v>529</v>
      </c>
      <c r="M3806" s="29" t="s">
        <v>530</v>
      </c>
      <c r="N3806" s="29">
        <v>1</v>
      </c>
      <c r="O3806" s="29" t="s">
        <v>47</v>
      </c>
      <c r="P3806" s="33">
        <v>42</v>
      </c>
      <c r="Q3806" s="33" t="s">
        <v>82</v>
      </c>
      <c r="R3806" s="80" t="s">
        <v>95</v>
      </c>
      <c r="S3806" s="81" t="s">
        <v>64</v>
      </c>
      <c r="T3806" s="81" t="s">
        <v>51</v>
      </c>
      <c r="U3806" s="82" t="s">
        <v>83</v>
      </c>
      <c r="V3806" s="83">
        <v>1.05</v>
      </c>
      <c r="W3806" s="89">
        <v>0</v>
      </c>
      <c r="X3806" s="85">
        <v>1</v>
      </c>
      <c r="Y3806" s="86">
        <v>0.26</v>
      </c>
      <c r="Z3806" s="82">
        <v>5</v>
      </c>
      <c r="AA3806" s="87">
        <v>5.2000000000000005E-2</v>
      </c>
      <c r="AB3806" s="83">
        <v>0</v>
      </c>
      <c r="AC3806" s="89">
        <v>0</v>
      </c>
      <c r="AD3806" s="90">
        <v>43571</v>
      </c>
      <c r="AE3806" s="90">
        <v>43571</v>
      </c>
      <c r="AF3806" s="82">
        <v>0</v>
      </c>
      <c r="AG3806" s="84" t="s">
        <v>53</v>
      </c>
      <c r="AH3806" s="83">
        <v>0</v>
      </c>
      <c r="AI3806" s="89">
        <v>0</v>
      </c>
      <c r="AJ3806" s="89">
        <v>0</v>
      </c>
      <c r="AK3806" s="60" t="str">
        <f>+IF(Tabla1[[#This Row],[REQUEST_TY]]="SR MANTENIMIENTO CORRECTIVO", "EMERGENCIA", "OTROS")</f>
        <v>EMERGENCIA</v>
      </c>
      <c r="AL3806" s="6" t="str">
        <f>+_xlfn.IFS(Tabla1[[#This Row],[Veces obj]]&lt;=1,"0-1",Tabla1[[#This Row],[Veces obj]]&lt;=2,"1-2",Tabla1[[#This Row],[Veces obj]]&lt;=3,"2-3",TRUE,"&gt;3")</f>
        <v>0-1</v>
      </c>
      <c r="AM3806" s="60" t="str">
        <f>+_xlfn.IFS(MONTH(Tabla1[[#This Row],[MES]])&lt;=3,"Q1",MONTH(Tabla1[[#This Row],[MES]])&lt;=6,"Q2",MONTH(Tabla1[[#This Row],[MES]])&lt;=9,"Q3",TRUE,"Q4")</f>
        <v>Q2</v>
      </c>
      <c r="AN3806" s="15" t="str">
        <f>+IFERROR(VLOOKUP(Tabla1[[#This Row],[CUENTA]],CTAS[],2,0),"OTROS")</f>
        <v>OTROS</v>
      </c>
      <c r="AP3806" s="15" t="str">
        <f>+IFERROR(VLOOKUP(Tabla1[[#This Row],[EMPLEADO]],IS[],3,0),"OTROS")</f>
        <v>OTROS</v>
      </c>
      <c r="AQ3806" s="15" t="str">
        <f>+IFERROR(VLOOKUP(Tabla1[[#This Row],[EMPLEADO]],IS[[NÓMINA]:[INGENIERO]],2,0),"OTROS")</f>
        <v>OTROS</v>
      </c>
    </row>
    <row r="3807" spans="1:43" x14ac:dyDescent="0.25">
      <c r="A3807" s="28" t="s">
        <v>10019</v>
      </c>
      <c r="B3807" s="29">
        <v>1</v>
      </c>
      <c r="C3807" s="29" t="s">
        <v>11270</v>
      </c>
      <c r="D3807" s="30" t="s">
        <v>38</v>
      </c>
      <c r="E3807" s="31" t="s">
        <v>7887</v>
      </c>
      <c r="F3807" s="31" t="s">
        <v>11271</v>
      </c>
      <c r="G3807" s="88" t="s">
        <v>9395</v>
      </c>
      <c r="H3807" s="29" t="s">
        <v>1052</v>
      </c>
      <c r="I3807" s="32" t="s">
        <v>43</v>
      </c>
      <c r="J3807" s="29" t="s">
        <v>8</v>
      </c>
      <c r="K3807" s="33" t="s">
        <v>117</v>
      </c>
      <c r="L3807" s="33" t="s">
        <v>11272</v>
      </c>
      <c r="M3807" s="29" t="s">
        <v>1028</v>
      </c>
      <c r="N3807" s="29">
        <v>0</v>
      </c>
      <c r="O3807" s="29" t="s">
        <v>47</v>
      </c>
      <c r="P3807" s="33">
        <v>21</v>
      </c>
      <c r="Q3807" s="33" t="s">
        <v>62</v>
      </c>
      <c r="R3807" s="80" t="s">
        <v>317</v>
      </c>
      <c r="S3807" s="81" t="s">
        <v>318</v>
      </c>
      <c r="T3807" s="81" t="s">
        <v>51</v>
      </c>
      <c r="U3807" s="82" t="s">
        <v>262</v>
      </c>
      <c r="V3807" s="83">
        <v>1.05</v>
      </c>
      <c r="W3807" s="89">
        <v>1651.6500000000003</v>
      </c>
      <c r="X3807" s="85">
        <v>1</v>
      </c>
      <c r="Y3807" s="86">
        <v>3.65</v>
      </c>
      <c r="Z3807" s="82">
        <v>4</v>
      </c>
      <c r="AA3807" s="87">
        <v>0.91249999999999998</v>
      </c>
      <c r="AB3807" s="83">
        <v>0</v>
      </c>
      <c r="AC3807" s="89">
        <v>0</v>
      </c>
      <c r="AD3807" s="90">
        <v>43571</v>
      </c>
      <c r="AE3807" s="90">
        <v>43571</v>
      </c>
      <c r="AF3807" s="82">
        <v>0</v>
      </c>
      <c r="AG3807" s="84" t="s">
        <v>53</v>
      </c>
      <c r="AH3807" s="83">
        <v>0</v>
      </c>
      <c r="AI3807" s="89">
        <v>0</v>
      </c>
      <c r="AJ3807" s="89">
        <v>0</v>
      </c>
      <c r="AK3807" s="60" t="str">
        <f>+IF(Tabla1[[#This Row],[REQUEST_TY]]="SR MANTENIMIENTO CORRECTIVO", "EMERGENCIA", "OTROS")</f>
        <v>EMERGENCIA</v>
      </c>
      <c r="AL3807" s="6" t="str">
        <f>+_xlfn.IFS(Tabla1[[#This Row],[Veces obj]]&lt;=1,"0-1",Tabla1[[#This Row],[Veces obj]]&lt;=2,"1-2",Tabla1[[#This Row],[Veces obj]]&lt;=3,"2-3",TRUE,"&gt;3")</f>
        <v>0-1</v>
      </c>
      <c r="AM3807" s="60" t="str">
        <f>+_xlfn.IFS(MONTH(Tabla1[[#This Row],[MES]])&lt;=3,"Q1",MONTH(Tabla1[[#This Row],[MES]])&lt;=6,"Q2",MONTH(Tabla1[[#This Row],[MES]])&lt;=9,"Q3",TRUE,"Q4")</f>
        <v>Q2</v>
      </c>
      <c r="AN3807" s="15" t="str">
        <f>+IFERROR(VLOOKUP(Tabla1[[#This Row],[CUENTA]],CTAS[],2,0),"OTROS")</f>
        <v>OTROS</v>
      </c>
      <c r="AP3807" s="15" t="str">
        <f>+IFERROR(VLOOKUP(Tabla1[[#This Row],[EMPLEADO]],IS[],3,0),"OTROS")</f>
        <v>OTROS</v>
      </c>
      <c r="AQ3807" s="15" t="str">
        <f>+IFERROR(VLOOKUP(Tabla1[[#This Row],[EMPLEADO]],IS[[NÓMINA]:[INGENIERO]],2,0),"OTROS")</f>
        <v>OTROS</v>
      </c>
    </row>
    <row r="3808" spans="1:43" x14ac:dyDescent="0.25">
      <c r="A3808" s="28" t="s">
        <v>10019</v>
      </c>
      <c r="B3808" s="29">
        <v>1</v>
      </c>
      <c r="C3808" s="29" t="s">
        <v>11273</v>
      </c>
      <c r="D3808" s="30" t="s">
        <v>38</v>
      </c>
      <c r="E3808" s="31" t="s">
        <v>604</v>
      </c>
      <c r="F3808" s="31" t="s">
        <v>11274</v>
      </c>
      <c r="G3808" s="88" t="s">
        <v>8245</v>
      </c>
      <c r="H3808" s="29" t="s">
        <v>915</v>
      </c>
      <c r="I3808" s="32" t="s">
        <v>43</v>
      </c>
      <c r="J3808" s="29" t="s">
        <v>8</v>
      </c>
      <c r="K3808" s="33" t="s">
        <v>2377</v>
      </c>
      <c r="L3808" s="33" t="s">
        <v>8246</v>
      </c>
      <c r="M3808" s="29" t="s">
        <v>131</v>
      </c>
      <c r="N3808" s="29">
        <v>0</v>
      </c>
      <c r="O3808" s="29" t="s">
        <v>47</v>
      </c>
      <c r="P3808" s="33">
        <v>40</v>
      </c>
      <c r="Q3808" s="33" t="s">
        <v>82</v>
      </c>
      <c r="R3808" s="80" t="s">
        <v>63</v>
      </c>
      <c r="S3808" s="81" t="s">
        <v>64</v>
      </c>
      <c r="T3808" s="81" t="s">
        <v>51</v>
      </c>
      <c r="U3808" s="82" t="s">
        <v>83</v>
      </c>
      <c r="V3808" s="83">
        <v>1.05</v>
      </c>
      <c r="W3808" s="89">
        <v>1433.25</v>
      </c>
      <c r="X3808" s="85">
        <v>1</v>
      </c>
      <c r="Y3808" s="86">
        <v>1.4</v>
      </c>
      <c r="Z3808" s="82">
        <v>5</v>
      </c>
      <c r="AA3808" s="87">
        <v>0.27999999999999997</v>
      </c>
      <c r="AB3808" s="83">
        <v>0</v>
      </c>
      <c r="AC3808" s="89">
        <v>0</v>
      </c>
      <c r="AD3808" s="90">
        <v>43571</v>
      </c>
      <c r="AE3808" s="90">
        <v>43571</v>
      </c>
      <c r="AF3808" s="82">
        <v>0</v>
      </c>
      <c r="AG3808" s="84" t="s">
        <v>53</v>
      </c>
      <c r="AH3808" s="83">
        <v>0</v>
      </c>
      <c r="AI3808" s="89">
        <v>0</v>
      </c>
      <c r="AJ3808" s="89">
        <v>0</v>
      </c>
      <c r="AK3808" s="60" t="str">
        <f>+IF(Tabla1[[#This Row],[REQUEST_TY]]="SR MANTENIMIENTO CORRECTIVO", "EMERGENCIA", "OTROS")</f>
        <v>EMERGENCIA</v>
      </c>
      <c r="AL3808" s="6" t="str">
        <f>+_xlfn.IFS(Tabla1[[#This Row],[Veces obj]]&lt;=1,"0-1",Tabla1[[#This Row],[Veces obj]]&lt;=2,"1-2",Tabla1[[#This Row],[Veces obj]]&lt;=3,"2-3",TRUE,"&gt;3")</f>
        <v>0-1</v>
      </c>
      <c r="AM3808" s="60" t="str">
        <f>+_xlfn.IFS(MONTH(Tabla1[[#This Row],[MES]])&lt;=3,"Q1",MONTH(Tabla1[[#This Row],[MES]])&lt;=6,"Q2",MONTH(Tabla1[[#This Row],[MES]])&lt;=9,"Q3",TRUE,"Q4")</f>
        <v>Q2</v>
      </c>
      <c r="AN3808" s="15" t="str">
        <f>+IFERROR(VLOOKUP(Tabla1[[#This Row],[CUENTA]],CTAS[],2,0),"OTROS")</f>
        <v>OTROS</v>
      </c>
      <c r="AP3808" s="15" t="str">
        <f>+IFERROR(VLOOKUP(Tabla1[[#This Row],[EMPLEADO]],IS[],3,0),"OTROS")</f>
        <v>OTROS</v>
      </c>
      <c r="AQ3808" s="15" t="str">
        <f>+IFERROR(VLOOKUP(Tabla1[[#This Row],[EMPLEADO]],IS[[NÓMINA]:[INGENIERO]],2,0),"OTROS")</f>
        <v>OTROS</v>
      </c>
    </row>
    <row r="3809" spans="1:43" x14ac:dyDescent="0.25">
      <c r="A3809" s="28" t="s">
        <v>10019</v>
      </c>
      <c r="B3809" s="29">
        <v>1</v>
      </c>
      <c r="C3809" s="29" t="s">
        <v>11275</v>
      </c>
      <c r="D3809" s="30" t="s">
        <v>38</v>
      </c>
      <c r="E3809" s="31" t="s">
        <v>373</v>
      </c>
      <c r="F3809" s="31" t="s">
        <v>11276</v>
      </c>
      <c r="G3809" s="88" t="s">
        <v>5966</v>
      </c>
      <c r="H3809" s="29" t="s">
        <v>163</v>
      </c>
      <c r="I3809" s="32" t="s">
        <v>43</v>
      </c>
      <c r="J3809" s="29" t="s">
        <v>8</v>
      </c>
      <c r="K3809" s="33" t="s">
        <v>151</v>
      </c>
      <c r="L3809" s="33" t="s">
        <v>164</v>
      </c>
      <c r="M3809" s="29" t="s">
        <v>165</v>
      </c>
      <c r="N3809" s="29">
        <v>0</v>
      </c>
      <c r="O3809" s="29" t="s">
        <v>47</v>
      </c>
      <c r="P3809" s="33">
        <v>62</v>
      </c>
      <c r="Q3809" s="33" t="s">
        <v>48</v>
      </c>
      <c r="R3809" s="80" t="s">
        <v>153</v>
      </c>
      <c r="S3809" s="81" t="s">
        <v>50</v>
      </c>
      <c r="T3809" s="81" t="s">
        <v>51</v>
      </c>
      <c r="U3809" s="82" t="s">
        <v>52</v>
      </c>
      <c r="V3809" s="83">
        <v>1.05</v>
      </c>
      <c r="W3809" s="89">
        <v>750.75000000000011</v>
      </c>
      <c r="X3809" s="85">
        <v>1</v>
      </c>
      <c r="Y3809" s="86">
        <v>1.5</v>
      </c>
      <c r="Z3809" s="82">
        <v>5</v>
      </c>
      <c r="AA3809" s="87">
        <v>0.3</v>
      </c>
      <c r="AB3809" s="83">
        <v>0</v>
      </c>
      <c r="AC3809" s="89">
        <v>0</v>
      </c>
      <c r="AD3809" s="90">
        <v>43571</v>
      </c>
      <c r="AE3809" s="90">
        <v>43571</v>
      </c>
      <c r="AF3809" s="82">
        <v>0</v>
      </c>
      <c r="AG3809" s="84" t="s">
        <v>53</v>
      </c>
      <c r="AH3809" s="83">
        <v>0</v>
      </c>
      <c r="AI3809" s="89">
        <v>0</v>
      </c>
      <c r="AJ3809" s="89">
        <v>0</v>
      </c>
      <c r="AK3809" s="60" t="str">
        <f>+IF(Tabla1[[#This Row],[REQUEST_TY]]="SR MANTENIMIENTO CORRECTIVO", "EMERGENCIA", "OTROS")</f>
        <v>EMERGENCIA</v>
      </c>
      <c r="AL3809" s="6" t="str">
        <f>+_xlfn.IFS(Tabla1[[#This Row],[Veces obj]]&lt;=1,"0-1",Tabla1[[#This Row],[Veces obj]]&lt;=2,"1-2",Tabla1[[#This Row],[Veces obj]]&lt;=3,"2-3",TRUE,"&gt;3")</f>
        <v>0-1</v>
      </c>
      <c r="AM3809" s="60" t="str">
        <f>+_xlfn.IFS(MONTH(Tabla1[[#This Row],[MES]])&lt;=3,"Q1",MONTH(Tabla1[[#This Row],[MES]])&lt;=6,"Q2",MONTH(Tabla1[[#This Row],[MES]])&lt;=9,"Q3",TRUE,"Q4")</f>
        <v>Q2</v>
      </c>
      <c r="AN3809" s="15" t="str">
        <f>+IFERROR(VLOOKUP(Tabla1[[#This Row],[CUENTA]],CTAS[],2,0),"OTROS")</f>
        <v>HONEYWELL</v>
      </c>
      <c r="AP3809" s="15" t="str">
        <f>+IFERROR(VLOOKUP(Tabla1[[#This Row],[EMPLEADO]],IS[],3,0),"OTROS")</f>
        <v>CHIHUAHUA</v>
      </c>
      <c r="AQ3809" s="15" t="str">
        <f>+IFERROR(VLOOKUP(Tabla1[[#This Row],[EMPLEADO]],IS[[NÓMINA]:[INGENIERO]],2,0),"OTROS")</f>
        <v>LUIS EDUARDO MUÑOZ</v>
      </c>
    </row>
    <row r="3810" spans="1:43" x14ac:dyDescent="0.25">
      <c r="A3810" s="28" t="s">
        <v>10019</v>
      </c>
      <c r="B3810" s="29">
        <v>1</v>
      </c>
      <c r="C3810" s="29" t="s">
        <v>11277</v>
      </c>
      <c r="D3810" s="30" t="s">
        <v>38</v>
      </c>
      <c r="E3810" s="31" t="s">
        <v>113</v>
      </c>
      <c r="F3810" s="31" t="s">
        <v>11278</v>
      </c>
      <c r="G3810" s="88" t="s">
        <v>11279</v>
      </c>
      <c r="H3810" s="29" t="s">
        <v>266</v>
      </c>
      <c r="I3810" s="32" t="s">
        <v>43</v>
      </c>
      <c r="J3810" s="29" t="s">
        <v>8</v>
      </c>
      <c r="K3810" s="33" t="s">
        <v>125</v>
      </c>
      <c r="L3810" s="33" t="s">
        <v>11280</v>
      </c>
      <c r="M3810" s="29" t="s">
        <v>73</v>
      </c>
      <c r="N3810" s="29">
        <v>0</v>
      </c>
      <c r="O3810" s="29" t="s">
        <v>47</v>
      </c>
      <c r="P3810" s="33">
        <v>224</v>
      </c>
      <c r="Q3810" s="33" t="s">
        <v>48</v>
      </c>
      <c r="R3810" s="80" t="s">
        <v>49</v>
      </c>
      <c r="S3810" s="81" t="s">
        <v>50</v>
      </c>
      <c r="T3810" s="81" t="s">
        <v>51</v>
      </c>
      <c r="U3810" s="82" t="s">
        <v>52</v>
      </c>
      <c r="V3810" s="83">
        <v>1.05</v>
      </c>
      <c r="W3810" s="89">
        <v>750.75000000000011</v>
      </c>
      <c r="X3810" s="85">
        <v>1</v>
      </c>
      <c r="Y3810" s="86">
        <v>0.57999999999999996</v>
      </c>
      <c r="Z3810" s="82">
        <v>5</v>
      </c>
      <c r="AA3810" s="87">
        <v>0.11599999999999999</v>
      </c>
      <c r="AB3810" s="83">
        <v>0</v>
      </c>
      <c r="AC3810" s="89">
        <v>0</v>
      </c>
      <c r="AD3810" s="90">
        <v>43571</v>
      </c>
      <c r="AE3810" s="90">
        <v>43571</v>
      </c>
      <c r="AF3810" s="82">
        <v>0</v>
      </c>
      <c r="AG3810" s="84" t="s">
        <v>53</v>
      </c>
      <c r="AH3810" s="83">
        <v>0</v>
      </c>
      <c r="AI3810" s="89">
        <v>0</v>
      </c>
      <c r="AJ3810" s="89">
        <v>0</v>
      </c>
      <c r="AK3810" s="60" t="str">
        <f>+IF(Tabla1[[#This Row],[REQUEST_TY]]="SR MANTENIMIENTO CORRECTIVO", "EMERGENCIA", "OTROS")</f>
        <v>EMERGENCIA</v>
      </c>
      <c r="AL3810" s="6" t="str">
        <f>+_xlfn.IFS(Tabla1[[#This Row],[Veces obj]]&lt;=1,"0-1",Tabla1[[#This Row],[Veces obj]]&lt;=2,"1-2",Tabla1[[#This Row],[Veces obj]]&lt;=3,"2-3",TRUE,"&gt;3")</f>
        <v>0-1</v>
      </c>
      <c r="AM3810" s="60" t="str">
        <f>+_xlfn.IFS(MONTH(Tabla1[[#This Row],[MES]])&lt;=3,"Q1",MONTH(Tabla1[[#This Row],[MES]])&lt;=6,"Q2",MONTH(Tabla1[[#This Row],[MES]])&lt;=9,"Q3",TRUE,"Q4")</f>
        <v>Q2</v>
      </c>
      <c r="AN3810" s="15" t="str">
        <f>+IFERROR(VLOOKUP(Tabla1[[#This Row],[CUENTA]],CTAS[],2,0),"OTROS")</f>
        <v>OTROS</v>
      </c>
      <c r="AP3810" s="15" t="str">
        <f>+IFERROR(VLOOKUP(Tabla1[[#This Row],[EMPLEADO]],IS[],3,0),"OTROS")</f>
        <v>JUAREZ</v>
      </c>
      <c r="AQ3810" s="15" t="str">
        <f>+IFERROR(VLOOKUP(Tabla1[[#This Row],[EMPLEADO]],IS[[NÓMINA]:[INGENIERO]],2,0),"OTROS")</f>
        <v>CESAR MAR</v>
      </c>
    </row>
    <row r="3811" spans="1:43" x14ac:dyDescent="0.25">
      <c r="A3811" s="28" t="s">
        <v>10019</v>
      </c>
      <c r="B3811" s="29">
        <v>1</v>
      </c>
      <c r="C3811" s="29" t="s">
        <v>11281</v>
      </c>
      <c r="D3811" s="30" t="s">
        <v>38</v>
      </c>
      <c r="E3811" s="31" t="s">
        <v>3169</v>
      </c>
      <c r="F3811" s="31" t="s">
        <v>11282</v>
      </c>
      <c r="G3811" s="88" t="s">
        <v>3171</v>
      </c>
      <c r="H3811" s="29" t="s">
        <v>484</v>
      </c>
      <c r="I3811" s="32" t="s">
        <v>43</v>
      </c>
      <c r="J3811" s="29" t="s">
        <v>8</v>
      </c>
      <c r="K3811" s="33" t="s">
        <v>2300</v>
      </c>
      <c r="L3811" s="33" t="s">
        <v>2301</v>
      </c>
      <c r="M3811" s="29" t="s">
        <v>94</v>
      </c>
      <c r="N3811" s="29">
        <v>1</v>
      </c>
      <c r="O3811" s="29" t="s">
        <v>47</v>
      </c>
      <c r="P3811" s="33">
        <v>30</v>
      </c>
      <c r="Q3811" s="33" t="s">
        <v>62</v>
      </c>
      <c r="R3811" s="80" t="s">
        <v>242</v>
      </c>
      <c r="S3811" s="81" t="s">
        <v>64</v>
      </c>
      <c r="T3811" s="81" t="s">
        <v>51</v>
      </c>
      <c r="U3811" s="82" t="s">
        <v>65</v>
      </c>
      <c r="V3811" s="83">
        <v>0.8</v>
      </c>
      <c r="W3811" s="89">
        <v>0</v>
      </c>
      <c r="X3811" s="85">
        <v>1</v>
      </c>
      <c r="Y3811" s="86">
        <v>1.33</v>
      </c>
      <c r="Z3811" s="82">
        <v>5</v>
      </c>
      <c r="AA3811" s="87">
        <v>0.26600000000000001</v>
      </c>
      <c r="AB3811" s="83">
        <v>0</v>
      </c>
      <c r="AC3811" s="89">
        <v>0</v>
      </c>
      <c r="AD3811" s="90">
        <v>43571</v>
      </c>
      <c r="AE3811" s="90">
        <v>43571</v>
      </c>
      <c r="AF3811" s="82">
        <v>0</v>
      </c>
      <c r="AG3811" s="84" t="s">
        <v>53</v>
      </c>
      <c r="AH3811" s="83">
        <v>0</v>
      </c>
      <c r="AI3811" s="89">
        <v>0</v>
      </c>
      <c r="AJ3811" s="89">
        <v>0</v>
      </c>
      <c r="AK3811" s="60" t="str">
        <f>+IF(Tabla1[[#This Row],[REQUEST_TY]]="SR MANTENIMIENTO CORRECTIVO", "EMERGENCIA", "OTROS")</f>
        <v>EMERGENCIA</v>
      </c>
      <c r="AL3811" s="6" t="str">
        <f>+_xlfn.IFS(Tabla1[[#This Row],[Veces obj]]&lt;=1,"0-1",Tabla1[[#This Row],[Veces obj]]&lt;=2,"1-2",Tabla1[[#This Row],[Veces obj]]&lt;=3,"2-3",TRUE,"&gt;3")</f>
        <v>0-1</v>
      </c>
      <c r="AM3811" s="60" t="str">
        <f>+_xlfn.IFS(MONTH(Tabla1[[#This Row],[MES]])&lt;=3,"Q1",MONTH(Tabla1[[#This Row],[MES]])&lt;=6,"Q2",MONTH(Tabla1[[#This Row],[MES]])&lt;=9,"Q3",TRUE,"Q4")</f>
        <v>Q2</v>
      </c>
      <c r="AN3811" s="15" t="str">
        <f>+IFERROR(VLOOKUP(Tabla1[[#This Row],[CUENTA]],CTAS[],2,0),"OTROS")</f>
        <v>OTROS</v>
      </c>
      <c r="AP3811" s="15" t="str">
        <f>+IFERROR(VLOOKUP(Tabla1[[#This Row],[EMPLEADO]],IS[],3,0),"OTROS")</f>
        <v>OTROS</v>
      </c>
      <c r="AQ3811" s="15" t="str">
        <f>+IFERROR(VLOOKUP(Tabla1[[#This Row],[EMPLEADO]],IS[[NÓMINA]:[INGENIERO]],2,0),"OTROS")</f>
        <v>OTROS</v>
      </c>
    </row>
    <row r="3812" spans="1:43" x14ac:dyDescent="0.25">
      <c r="A3812" s="28" t="s">
        <v>10019</v>
      </c>
      <c r="B3812" s="29">
        <v>1</v>
      </c>
      <c r="C3812" s="29" t="s">
        <v>11283</v>
      </c>
      <c r="D3812" s="30" t="s">
        <v>38</v>
      </c>
      <c r="E3812" s="31" t="s">
        <v>76</v>
      </c>
      <c r="F3812" s="31" t="s">
        <v>11284</v>
      </c>
      <c r="G3812" s="88" t="s">
        <v>4942</v>
      </c>
      <c r="H3812" s="29" t="s">
        <v>136</v>
      </c>
      <c r="I3812" s="32" t="s">
        <v>43</v>
      </c>
      <c r="J3812" s="29" t="s">
        <v>8</v>
      </c>
      <c r="K3812" s="33" t="s">
        <v>102</v>
      </c>
      <c r="L3812" s="33" t="s">
        <v>3943</v>
      </c>
      <c r="M3812" s="29" t="s">
        <v>61</v>
      </c>
      <c r="N3812" s="29">
        <v>0</v>
      </c>
      <c r="O3812" s="29" t="s">
        <v>47</v>
      </c>
      <c r="P3812" s="33">
        <v>25</v>
      </c>
      <c r="Q3812" s="33" t="s">
        <v>62</v>
      </c>
      <c r="R3812" s="80" t="s">
        <v>63</v>
      </c>
      <c r="S3812" s="81" t="s">
        <v>64</v>
      </c>
      <c r="T3812" s="81" t="s">
        <v>51</v>
      </c>
      <c r="U3812" s="82" t="s">
        <v>65</v>
      </c>
      <c r="V3812" s="83">
        <v>0.8</v>
      </c>
      <c r="W3812" s="89">
        <v>1092</v>
      </c>
      <c r="X3812" s="85">
        <v>1</v>
      </c>
      <c r="Y3812" s="86">
        <v>3.37</v>
      </c>
      <c r="Z3812" s="82">
        <v>5</v>
      </c>
      <c r="AA3812" s="87">
        <v>0.67400000000000004</v>
      </c>
      <c r="AB3812" s="83">
        <v>0</v>
      </c>
      <c r="AC3812" s="89">
        <v>0</v>
      </c>
      <c r="AD3812" s="90">
        <v>43571</v>
      </c>
      <c r="AE3812" s="90">
        <v>43571</v>
      </c>
      <c r="AF3812" s="82">
        <v>0</v>
      </c>
      <c r="AG3812" s="84" t="s">
        <v>53</v>
      </c>
      <c r="AH3812" s="83">
        <v>0</v>
      </c>
      <c r="AI3812" s="89">
        <v>0</v>
      </c>
      <c r="AJ3812" s="89">
        <v>0</v>
      </c>
      <c r="AK3812" s="60" t="str">
        <f>+IF(Tabla1[[#This Row],[REQUEST_TY]]="SR MANTENIMIENTO CORRECTIVO", "EMERGENCIA", "OTROS")</f>
        <v>EMERGENCIA</v>
      </c>
      <c r="AL3812" s="6" t="str">
        <f>+_xlfn.IFS(Tabla1[[#This Row],[Veces obj]]&lt;=1,"0-1",Tabla1[[#This Row],[Veces obj]]&lt;=2,"1-2",Tabla1[[#This Row],[Veces obj]]&lt;=3,"2-3",TRUE,"&gt;3")</f>
        <v>0-1</v>
      </c>
      <c r="AM3812" s="60" t="str">
        <f>+_xlfn.IFS(MONTH(Tabla1[[#This Row],[MES]])&lt;=3,"Q1",MONTH(Tabla1[[#This Row],[MES]])&lt;=6,"Q2",MONTH(Tabla1[[#This Row],[MES]])&lt;=9,"Q3",TRUE,"Q4")</f>
        <v>Q2</v>
      </c>
      <c r="AN3812" s="15" t="str">
        <f>+IFERROR(VLOOKUP(Tabla1[[#This Row],[CUENTA]],CTAS[],2,0),"OTROS")</f>
        <v>OTROS</v>
      </c>
      <c r="AP3812" s="15" t="str">
        <f>+IFERROR(VLOOKUP(Tabla1[[#This Row],[EMPLEADO]],IS[],3,0),"OTROS")</f>
        <v>OTROS</v>
      </c>
      <c r="AQ3812" s="15" t="str">
        <f>+IFERROR(VLOOKUP(Tabla1[[#This Row],[EMPLEADO]],IS[[NÓMINA]:[INGENIERO]],2,0),"OTROS")</f>
        <v>OTROS</v>
      </c>
    </row>
    <row r="3813" spans="1:43" x14ac:dyDescent="0.25">
      <c r="A3813" s="28" t="s">
        <v>10019</v>
      </c>
      <c r="B3813" s="29">
        <v>1</v>
      </c>
      <c r="C3813" s="29" t="s">
        <v>11285</v>
      </c>
      <c r="D3813" s="30" t="s">
        <v>38</v>
      </c>
      <c r="E3813" s="31" t="s">
        <v>226</v>
      </c>
      <c r="F3813" s="31" t="s">
        <v>11286</v>
      </c>
      <c r="G3813" s="88" t="s">
        <v>11287</v>
      </c>
      <c r="H3813" s="29" t="s">
        <v>1063</v>
      </c>
      <c r="I3813" s="32" t="s">
        <v>43</v>
      </c>
      <c r="J3813" s="29" t="s">
        <v>8</v>
      </c>
      <c r="K3813" s="33" t="s">
        <v>92</v>
      </c>
      <c r="L3813" s="33" t="s">
        <v>1367</v>
      </c>
      <c r="M3813" s="29" t="s">
        <v>387</v>
      </c>
      <c r="N3813" s="29">
        <v>0</v>
      </c>
      <c r="O3813" s="29" t="s">
        <v>47</v>
      </c>
      <c r="P3813" s="33">
        <v>152</v>
      </c>
      <c r="Q3813" s="33" t="s">
        <v>48</v>
      </c>
      <c r="R3813" s="80" t="s">
        <v>153</v>
      </c>
      <c r="S3813" s="81" t="s">
        <v>50</v>
      </c>
      <c r="T3813" s="81" t="s">
        <v>51</v>
      </c>
      <c r="U3813" s="82" t="s">
        <v>52</v>
      </c>
      <c r="V3813" s="83">
        <v>1.05</v>
      </c>
      <c r="W3813" s="89">
        <v>750.75000000000011</v>
      </c>
      <c r="X3813" s="85">
        <v>1</v>
      </c>
      <c r="Y3813" s="86">
        <v>1.92</v>
      </c>
      <c r="Z3813" s="82">
        <v>5</v>
      </c>
      <c r="AA3813" s="87">
        <v>0.38400000000000001</v>
      </c>
      <c r="AB3813" s="83">
        <v>0</v>
      </c>
      <c r="AC3813" s="89">
        <v>0</v>
      </c>
      <c r="AD3813" s="90">
        <v>43571</v>
      </c>
      <c r="AE3813" s="90">
        <v>43571</v>
      </c>
      <c r="AF3813" s="82">
        <v>0</v>
      </c>
      <c r="AG3813" s="84" t="s">
        <v>53</v>
      </c>
      <c r="AH3813" s="83">
        <v>0</v>
      </c>
      <c r="AI3813" s="89">
        <v>0</v>
      </c>
      <c r="AJ3813" s="89">
        <v>0</v>
      </c>
      <c r="AK3813" s="60" t="str">
        <f>+IF(Tabla1[[#This Row],[REQUEST_TY]]="SR MANTENIMIENTO CORRECTIVO", "EMERGENCIA", "OTROS")</f>
        <v>EMERGENCIA</v>
      </c>
      <c r="AL3813" s="6" t="str">
        <f>+_xlfn.IFS(Tabla1[[#This Row],[Veces obj]]&lt;=1,"0-1",Tabla1[[#This Row],[Veces obj]]&lt;=2,"1-2",Tabla1[[#This Row],[Veces obj]]&lt;=3,"2-3",TRUE,"&gt;3")</f>
        <v>0-1</v>
      </c>
      <c r="AM3813" s="60" t="str">
        <f>+_xlfn.IFS(MONTH(Tabla1[[#This Row],[MES]])&lt;=3,"Q1",MONTH(Tabla1[[#This Row],[MES]])&lt;=6,"Q2",MONTH(Tabla1[[#This Row],[MES]])&lt;=9,"Q3",TRUE,"Q4")</f>
        <v>Q2</v>
      </c>
      <c r="AN3813" s="15" t="str">
        <f>+IFERROR(VLOOKUP(Tabla1[[#This Row],[CUENTA]],CTAS[],2,0),"OTROS")</f>
        <v>OTROS</v>
      </c>
      <c r="AP3813" s="15" t="str">
        <f>+IFERROR(VLOOKUP(Tabla1[[#This Row],[EMPLEADO]],IS[],3,0),"OTROS")</f>
        <v>OTROS</v>
      </c>
      <c r="AQ3813" s="15" t="str">
        <f>+IFERROR(VLOOKUP(Tabla1[[#This Row],[EMPLEADO]],IS[[NÓMINA]:[INGENIERO]],2,0),"OTROS")</f>
        <v>OTROS</v>
      </c>
    </row>
    <row r="3814" spans="1:43" x14ac:dyDescent="0.25">
      <c r="A3814" s="28" t="s">
        <v>10019</v>
      </c>
      <c r="B3814" s="29">
        <v>1</v>
      </c>
      <c r="C3814" s="29" t="s">
        <v>11288</v>
      </c>
      <c r="D3814" s="30" t="s">
        <v>38</v>
      </c>
      <c r="E3814" s="31" t="s">
        <v>39</v>
      </c>
      <c r="F3814" s="31" t="s">
        <v>11289</v>
      </c>
      <c r="G3814" s="88" t="s">
        <v>3536</v>
      </c>
      <c r="H3814" s="29" t="s">
        <v>246</v>
      </c>
      <c r="I3814" s="32" t="s">
        <v>43</v>
      </c>
      <c r="J3814" s="29" t="s">
        <v>8</v>
      </c>
      <c r="K3814" s="33" t="s">
        <v>44</v>
      </c>
      <c r="L3814" s="33" t="s">
        <v>3459</v>
      </c>
      <c r="M3814" s="29" t="s">
        <v>1510</v>
      </c>
      <c r="N3814" s="29">
        <v>1</v>
      </c>
      <c r="O3814" s="29" t="s">
        <v>105</v>
      </c>
      <c r="P3814" s="33">
        <v>32</v>
      </c>
      <c r="Q3814" s="33" t="s">
        <v>82</v>
      </c>
      <c r="R3814" s="80" t="s">
        <v>49</v>
      </c>
      <c r="S3814" s="81" t="s">
        <v>50</v>
      </c>
      <c r="T3814" s="81" t="s">
        <v>51</v>
      </c>
      <c r="U3814" s="82" t="s">
        <v>120</v>
      </c>
      <c r="V3814" s="83">
        <v>0.8</v>
      </c>
      <c r="W3814" s="89">
        <v>0</v>
      </c>
      <c r="X3814" s="85">
        <v>1</v>
      </c>
      <c r="Y3814" s="86">
        <v>2.11</v>
      </c>
      <c r="Z3814" s="82">
        <v>5</v>
      </c>
      <c r="AA3814" s="87">
        <v>0.42199999999999999</v>
      </c>
      <c r="AB3814" s="83">
        <v>0</v>
      </c>
      <c r="AC3814" s="89">
        <v>0</v>
      </c>
      <c r="AD3814" s="90">
        <v>43571</v>
      </c>
      <c r="AE3814" s="90">
        <v>43571</v>
      </c>
      <c r="AF3814" s="82">
        <v>0</v>
      </c>
      <c r="AG3814" s="84" t="s">
        <v>53</v>
      </c>
      <c r="AH3814" s="83">
        <v>0</v>
      </c>
      <c r="AI3814" s="89">
        <v>0</v>
      </c>
      <c r="AJ3814" s="89">
        <v>0</v>
      </c>
      <c r="AK3814" s="60" t="str">
        <f>+IF(Tabla1[[#This Row],[REQUEST_TY]]="SR MANTENIMIENTO CORRECTIVO", "EMERGENCIA", "OTROS")</f>
        <v>EMERGENCIA</v>
      </c>
      <c r="AL3814" s="6" t="str">
        <f>+_xlfn.IFS(Tabla1[[#This Row],[Veces obj]]&lt;=1,"0-1",Tabla1[[#This Row],[Veces obj]]&lt;=2,"1-2",Tabla1[[#This Row],[Veces obj]]&lt;=3,"2-3",TRUE,"&gt;3")</f>
        <v>0-1</v>
      </c>
      <c r="AM3814" s="60" t="str">
        <f>+_xlfn.IFS(MONTH(Tabla1[[#This Row],[MES]])&lt;=3,"Q1",MONTH(Tabla1[[#This Row],[MES]])&lt;=6,"Q2",MONTH(Tabla1[[#This Row],[MES]])&lt;=9,"Q3",TRUE,"Q4")</f>
        <v>Q2</v>
      </c>
      <c r="AN3814" s="15" t="str">
        <f>+IFERROR(VLOOKUP(Tabla1[[#This Row],[CUENTA]],CTAS[],2,0),"OTROS")</f>
        <v>OTROS</v>
      </c>
      <c r="AP3814" s="15" t="str">
        <f>+IFERROR(VLOOKUP(Tabla1[[#This Row],[EMPLEADO]],IS[],3,0),"OTROS")</f>
        <v>OTROS</v>
      </c>
      <c r="AQ3814" s="15" t="str">
        <f>+IFERROR(VLOOKUP(Tabla1[[#This Row],[EMPLEADO]],IS[[NÓMINA]:[INGENIERO]],2,0),"OTROS")</f>
        <v>OTROS</v>
      </c>
    </row>
    <row r="3815" spans="1:43" x14ac:dyDescent="0.25">
      <c r="A3815" s="28" t="s">
        <v>10019</v>
      </c>
      <c r="B3815" s="29">
        <v>1</v>
      </c>
      <c r="C3815" s="29" t="s">
        <v>11290</v>
      </c>
      <c r="D3815" s="30" t="s">
        <v>38</v>
      </c>
      <c r="E3815" s="31" t="s">
        <v>113</v>
      </c>
      <c r="F3815" s="31" t="s">
        <v>11291</v>
      </c>
      <c r="G3815" s="88" t="s">
        <v>7641</v>
      </c>
      <c r="H3815" s="29" t="s">
        <v>10274</v>
      </c>
      <c r="I3815" s="32" t="s">
        <v>43</v>
      </c>
      <c r="J3815" s="29" t="s">
        <v>8</v>
      </c>
      <c r="K3815" s="33" t="s">
        <v>125</v>
      </c>
      <c r="L3815" s="33" t="s">
        <v>7642</v>
      </c>
      <c r="M3815" s="29" t="s">
        <v>316</v>
      </c>
      <c r="N3815" s="29">
        <v>0</v>
      </c>
      <c r="O3815" s="29" t="s">
        <v>47</v>
      </c>
      <c r="P3815" s="33">
        <v>46</v>
      </c>
      <c r="Q3815" s="33" t="s">
        <v>82</v>
      </c>
      <c r="R3815" s="80" t="s">
        <v>49</v>
      </c>
      <c r="S3815" s="81" t="s">
        <v>50</v>
      </c>
      <c r="T3815" s="81" t="s">
        <v>51</v>
      </c>
      <c r="U3815" s="82" t="s">
        <v>120</v>
      </c>
      <c r="V3815" s="83">
        <v>0.8</v>
      </c>
      <c r="W3815" s="89">
        <v>572.00000000000011</v>
      </c>
      <c r="X3815" s="85">
        <v>1</v>
      </c>
      <c r="Y3815" s="86">
        <v>3.15</v>
      </c>
      <c r="Z3815" s="82">
        <v>5</v>
      </c>
      <c r="AA3815" s="87">
        <v>0.63</v>
      </c>
      <c r="AB3815" s="83">
        <v>0</v>
      </c>
      <c r="AC3815" s="89">
        <v>0</v>
      </c>
      <c r="AD3815" s="90">
        <v>43571</v>
      </c>
      <c r="AE3815" s="90">
        <v>43571</v>
      </c>
      <c r="AF3815" s="82">
        <v>0</v>
      </c>
      <c r="AG3815" s="84" t="s">
        <v>53</v>
      </c>
      <c r="AH3815" s="83">
        <v>0</v>
      </c>
      <c r="AI3815" s="89">
        <v>0</v>
      </c>
      <c r="AJ3815" s="89">
        <v>0</v>
      </c>
      <c r="AK3815" s="60" t="str">
        <f>+IF(Tabla1[[#This Row],[REQUEST_TY]]="SR MANTENIMIENTO CORRECTIVO", "EMERGENCIA", "OTROS")</f>
        <v>EMERGENCIA</v>
      </c>
      <c r="AL3815" s="6" t="str">
        <f>+_xlfn.IFS(Tabla1[[#This Row],[Veces obj]]&lt;=1,"0-1",Tabla1[[#This Row],[Veces obj]]&lt;=2,"1-2",Tabla1[[#This Row],[Veces obj]]&lt;=3,"2-3",TRUE,"&gt;3")</f>
        <v>0-1</v>
      </c>
      <c r="AM3815" s="60" t="str">
        <f>+_xlfn.IFS(MONTH(Tabla1[[#This Row],[MES]])&lt;=3,"Q1",MONTH(Tabla1[[#This Row],[MES]])&lt;=6,"Q2",MONTH(Tabla1[[#This Row],[MES]])&lt;=9,"Q3",TRUE,"Q4")</f>
        <v>Q2</v>
      </c>
      <c r="AN3815" s="15" t="str">
        <f>+IFERROR(VLOOKUP(Tabla1[[#This Row],[CUENTA]],CTAS[],2,0),"OTROS")</f>
        <v>OTROS</v>
      </c>
      <c r="AP3815" s="15" t="str">
        <f>+IFERROR(VLOOKUP(Tabla1[[#This Row],[EMPLEADO]],IS[],3,0),"OTROS")</f>
        <v>OTROS</v>
      </c>
      <c r="AQ3815" s="15" t="str">
        <f>+IFERROR(VLOOKUP(Tabla1[[#This Row],[EMPLEADO]],IS[[NÓMINA]:[INGENIERO]],2,0),"OTROS")</f>
        <v>OTROS</v>
      </c>
    </row>
    <row r="3816" spans="1:43" x14ac:dyDescent="0.25">
      <c r="A3816" s="28" t="s">
        <v>10019</v>
      </c>
      <c r="B3816" s="29">
        <v>1</v>
      </c>
      <c r="C3816" s="29" t="s">
        <v>11292</v>
      </c>
      <c r="D3816" s="30" t="s">
        <v>38</v>
      </c>
      <c r="E3816" s="31" t="s">
        <v>725</v>
      </c>
      <c r="F3816" s="31" t="s">
        <v>11293</v>
      </c>
      <c r="G3816" s="88" t="s">
        <v>5574</v>
      </c>
      <c r="H3816" s="29" t="s">
        <v>592</v>
      </c>
      <c r="I3816" s="32" t="s">
        <v>43</v>
      </c>
      <c r="J3816" s="29" t="s">
        <v>8</v>
      </c>
      <c r="K3816" s="33" t="s">
        <v>102</v>
      </c>
      <c r="L3816" s="33" t="s">
        <v>671</v>
      </c>
      <c r="M3816" s="29" t="s">
        <v>165</v>
      </c>
      <c r="N3816" s="29">
        <v>0</v>
      </c>
      <c r="O3816" s="29" t="s">
        <v>47</v>
      </c>
      <c r="P3816" s="33">
        <v>14</v>
      </c>
      <c r="Q3816" s="33" t="s">
        <v>194</v>
      </c>
      <c r="R3816" s="80" t="s">
        <v>223</v>
      </c>
      <c r="S3816" s="81" t="s">
        <v>139</v>
      </c>
      <c r="T3816" s="81" t="s">
        <v>51</v>
      </c>
      <c r="U3816" s="82" t="s">
        <v>224</v>
      </c>
      <c r="V3816" s="83">
        <v>0.8</v>
      </c>
      <c r="W3816" s="89">
        <v>1258.4000000000003</v>
      </c>
      <c r="X3816" s="85">
        <v>1</v>
      </c>
      <c r="Y3816" s="86">
        <v>0</v>
      </c>
      <c r="Z3816" s="82">
        <v>4</v>
      </c>
      <c r="AA3816" s="87">
        <v>0</v>
      </c>
      <c r="AB3816" s="83">
        <v>0</v>
      </c>
      <c r="AC3816" s="89">
        <v>0</v>
      </c>
      <c r="AD3816" s="90">
        <v>43571</v>
      </c>
      <c r="AE3816" s="90">
        <v>43571</v>
      </c>
      <c r="AF3816" s="82">
        <v>0</v>
      </c>
      <c r="AG3816" s="84" t="s">
        <v>53</v>
      </c>
      <c r="AH3816" s="83">
        <v>0</v>
      </c>
      <c r="AI3816" s="89">
        <v>0</v>
      </c>
      <c r="AJ3816" s="89">
        <v>0</v>
      </c>
      <c r="AK3816" s="60" t="str">
        <f>+IF(Tabla1[[#This Row],[REQUEST_TY]]="SR MANTENIMIENTO CORRECTIVO", "EMERGENCIA", "OTROS")</f>
        <v>EMERGENCIA</v>
      </c>
      <c r="AL3816" s="6" t="str">
        <f>+_xlfn.IFS(Tabla1[[#This Row],[Veces obj]]&lt;=1,"0-1",Tabla1[[#This Row],[Veces obj]]&lt;=2,"1-2",Tabla1[[#This Row],[Veces obj]]&lt;=3,"2-3",TRUE,"&gt;3")</f>
        <v>0-1</v>
      </c>
      <c r="AM3816" s="60" t="str">
        <f>+_xlfn.IFS(MONTH(Tabla1[[#This Row],[MES]])&lt;=3,"Q1",MONTH(Tabla1[[#This Row],[MES]])&lt;=6,"Q2",MONTH(Tabla1[[#This Row],[MES]])&lt;=9,"Q3",TRUE,"Q4")</f>
        <v>Q2</v>
      </c>
      <c r="AN3816" s="15" t="str">
        <f>+IFERROR(VLOOKUP(Tabla1[[#This Row],[CUENTA]],CTAS[],2,0),"OTROS")</f>
        <v>OTROS</v>
      </c>
      <c r="AP3816" s="15" t="str">
        <f>+IFERROR(VLOOKUP(Tabla1[[#This Row],[EMPLEADO]],IS[],3,0),"OTROS")</f>
        <v>CHIHUAHUA</v>
      </c>
      <c r="AQ3816" s="15" t="str">
        <f>+IFERROR(VLOOKUP(Tabla1[[#This Row],[EMPLEADO]],IS[[NÓMINA]:[INGENIERO]],2,0),"OTROS")</f>
        <v>VICTOR MENDEZ</v>
      </c>
    </row>
    <row r="3817" spans="1:43" x14ac:dyDescent="0.25">
      <c r="A3817" s="28" t="s">
        <v>10019</v>
      </c>
      <c r="B3817" s="29">
        <v>1</v>
      </c>
      <c r="C3817" s="29" t="s">
        <v>11294</v>
      </c>
      <c r="D3817" s="30" t="s">
        <v>38</v>
      </c>
      <c r="E3817" s="31" t="s">
        <v>39</v>
      </c>
      <c r="F3817" s="31" t="s">
        <v>11295</v>
      </c>
      <c r="G3817" s="88" t="s">
        <v>3481</v>
      </c>
      <c r="H3817" s="29" t="s">
        <v>271</v>
      </c>
      <c r="I3817" s="32" t="s">
        <v>43</v>
      </c>
      <c r="J3817" s="29" t="s">
        <v>8</v>
      </c>
      <c r="K3817" s="33" t="s">
        <v>2237</v>
      </c>
      <c r="L3817" s="33" t="s">
        <v>3482</v>
      </c>
      <c r="M3817" s="29" t="s">
        <v>3483</v>
      </c>
      <c r="N3817" s="29">
        <v>1</v>
      </c>
      <c r="O3817" s="29" t="s">
        <v>105</v>
      </c>
      <c r="P3817" s="33">
        <v>17</v>
      </c>
      <c r="Q3817" s="33" t="s">
        <v>62</v>
      </c>
      <c r="R3817" s="80" t="s">
        <v>49</v>
      </c>
      <c r="S3817" s="81" t="s">
        <v>50</v>
      </c>
      <c r="T3817" s="81" t="s">
        <v>51</v>
      </c>
      <c r="U3817" s="82" t="s">
        <v>154</v>
      </c>
      <c r="V3817" s="83">
        <v>0.6</v>
      </c>
      <c r="W3817" s="89">
        <v>0</v>
      </c>
      <c r="X3817" s="85">
        <v>1</v>
      </c>
      <c r="Y3817" s="86">
        <v>1.39</v>
      </c>
      <c r="Z3817" s="82">
        <v>5</v>
      </c>
      <c r="AA3817" s="87">
        <v>0.27799999999999997</v>
      </c>
      <c r="AB3817" s="83">
        <v>0</v>
      </c>
      <c r="AC3817" s="89">
        <v>0</v>
      </c>
      <c r="AD3817" s="90">
        <v>43571</v>
      </c>
      <c r="AE3817" s="90">
        <v>43571</v>
      </c>
      <c r="AF3817" s="82">
        <v>0</v>
      </c>
      <c r="AG3817" s="84" t="s">
        <v>53</v>
      </c>
      <c r="AH3817" s="83">
        <v>0</v>
      </c>
      <c r="AI3817" s="89">
        <v>0</v>
      </c>
      <c r="AJ3817" s="89">
        <v>0</v>
      </c>
      <c r="AK3817" s="60" t="str">
        <f>+IF(Tabla1[[#This Row],[REQUEST_TY]]="SR MANTENIMIENTO CORRECTIVO", "EMERGENCIA", "OTROS")</f>
        <v>EMERGENCIA</v>
      </c>
      <c r="AL3817" s="6" t="str">
        <f>+_xlfn.IFS(Tabla1[[#This Row],[Veces obj]]&lt;=1,"0-1",Tabla1[[#This Row],[Veces obj]]&lt;=2,"1-2",Tabla1[[#This Row],[Veces obj]]&lt;=3,"2-3",TRUE,"&gt;3")</f>
        <v>0-1</v>
      </c>
      <c r="AM3817" s="60" t="str">
        <f>+_xlfn.IFS(MONTH(Tabla1[[#This Row],[MES]])&lt;=3,"Q1",MONTH(Tabla1[[#This Row],[MES]])&lt;=6,"Q2",MONTH(Tabla1[[#This Row],[MES]])&lt;=9,"Q3",TRUE,"Q4")</f>
        <v>Q2</v>
      </c>
      <c r="AN3817" s="15" t="str">
        <f>+IFERROR(VLOOKUP(Tabla1[[#This Row],[CUENTA]],CTAS[],2,0),"OTROS")</f>
        <v>OTROS</v>
      </c>
      <c r="AP3817" s="15" t="str">
        <f>+IFERROR(VLOOKUP(Tabla1[[#This Row],[EMPLEADO]],IS[],3,0),"OTROS")</f>
        <v>OTROS</v>
      </c>
      <c r="AQ3817" s="15" t="str">
        <f>+IFERROR(VLOOKUP(Tabla1[[#This Row],[EMPLEADO]],IS[[NÓMINA]:[INGENIERO]],2,0),"OTROS")</f>
        <v>OTROS</v>
      </c>
    </row>
    <row r="3818" spans="1:43" x14ac:dyDescent="0.25">
      <c r="A3818" s="28" t="s">
        <v>10019</v>
      </c>
      <c r="B3818" s="29">
        <v>1</v>
      </c>
      <c r="C3818" s="29" t="s">
        <v>11296</v>
      </c>
      <c r="D3818" s="30" t="s">
        <v>38</v>
      </c>
      <c r="E3818" s="31" t="s">
        <v>76</v>
      </c>
      <c r="F3818" s="31" t="s">
        <v>11297</v>
      </c>
      <c r="G3818" s="88" t="s">
        <v>480</v>
      </c>
      <c r="H3818" s="29" t="s">
        <v>253</v>
      </c>
      <c r="I3818" s="32" t="s">
        <v>43</v>
      </c>
      <c r="J3818" s="29" t="s">
        <v>8</v>
      </c>
      <c r="K3818" s="33" t="s">
        <v>102</v>
      </c>
      <c r="L3818" s="33" t="s">
        <v>477</v>
      </c>
      <c r="M3818" s="29" t="s">
        <v>358</v>
      </c>
      <c r="N3818" s="29">
        <v>0</v>
      </c>
      <c r="O3818" s="29" t="s">
        <v>47</v>
      </c>
      <c r="P3818" s="33">
        <v>36</v>
      </c>
      <c r="Q3818" s="33" t="s">
        <v>82</v>
      </c>
      <c r="R3818" s="80" t="s">
        <v>63</v>
      </c>
      <c r="S3818" s="81" t="s">
        <v>64</v>
      </c>
      <c r="T3818" s="81" t="s">
        <v>51</v>
      </c>
      <c r="U3818" s="82" t="s">
        <v>83</v>
      </c>
      <c r="V3818" s="83">
        <v>1.05</v>
      </c>
      <c r="W3818" s="89">
        <v>1433.25</v>
      </c>
      <c r="X3818" s="85">
        <v>1</v>
      </c>
      <c r="Y3818" s="86">
        <v>4.9800000000000004</v>
      </c>
      <c r="Z3818" s="82">
        <v>5</v>
      </c>
      <c r="AA3818" s="87">
        <v>0.99600000000000011</v>
      </c>
      <c r="AB3818" s="83">
        <v>0</v>
      </c>
      <c r="AC3818" s="89">
        <v>0</v>
      </c>
      <c r="AD3818" s="90">
        <v>43571</v>
      </c>
      <c r="AE3818" s="90">
        <v>43571</v>
      </c>
      <c r="AF3818" s="82">
        <v>0</v>
      </c>
      <c r="AG3818" s="84" t="s">
        <v>53</v>
      </c>
      <c r="AH3818" s="83">
        <v>0</v>
      </c>
      <c r="AI3818" s="89">
        <v>0</v>
      </c>
      <c r="AJ3818" s="89">
        <v>0</v>
      </c>
      <c r="AK3818" s="60" t="str">
        <f>+IF(Tabla1[[#This Row],[REQUEST_TY]]="SR MANTENIMIENTO CORRECTIVO", "EMERGENCIA", "OTROS")</f>
        <v>EMERGENCIA</v>
      </c>
      <c r="AL3818" s="6" t="str">
        <f>+_xlfn.IFS(Tabla1[[#This Row],[Veces obj]]&lt;=1,"0-1",Tabla1[[#This Row],[Veces obj]]&lt;=2,"1-2",Tabla1[[#This Row],[Veces obj]]&lt;=3,"2-3",TRUE,"&gt;3")</f>
        <v>0-1</v>
      </c>
      <c r="AM3818" s="60" t="str">
        <f>+_xlfn.IFS(MONTH(Tabla1[[#This Row],[MES]])&lt;=3,"Q1",MONTH(Tabla1[[#This Row],[MES]])&lt;=6,"Q2",MONTH(Tabla1[[#This Row],[MES]])&lt;=9,"Q3",TRUE,"Q4")</f>
        <v>Q2</v>
      </c>
      <c r="AN3818" s="15" t="str">
        <f>+IFERROR(VLOOKUP(Tabla1[[#This Row],[CUENTA]],CTAS[],2,0),"OTROS")</f>
        <v>OTROS</v>
      </c>
      <c r="AP3818" s="15" t="str">
        <f>+IFERROR(VLOOKUP(Tabla1[[#This Row],[EMPLEADO]],IS[],3,0),"OTROS")</f>
        <v>OTROS</v>
      </c>
      <c r="AQ3818" s="15" t="str">
        <f>+IFERROR(VLOOKUP(Tabla1[[#This Row],[EMPLEADO]],IS[[NÓMINA]:[INGENIERO]],2,0),"OTROS")</f>
        <v>OTROS</v>
      </c>
    </row>
    <row r="3819" spans="1:43" x14ac:dyDescent="0.25">
      <c r="A3819" s="28" t="s">
        <v>10019</v>
      </c>
      <c r="B3819" s="29">
        <v>1</v>
      </c>
      <c r="C3819" s="29" t="s">
        <v>11298</v>
      </c>
      <c r="D3819" s="30" t="s">
        <v>38</v>
      </c>
      <c r="E3819" s="31" t="s">
        <v>147</v>
      </c>
      <c r="F3819" s="31" t="s">
        <v>11172</v>
      </c>
      <c r="G3819" s="88" t="s">
        <v>10896</v>
      </c>
      <c r="H3819" s="29" t="s">
        <v>150</v>
      </c>
      <c r="I3819" s="32" t="s">
        <v>43</v>
      </c>
      <c r="J3819" s="29" t="s">
        <v>8</v>
      </c>
      <c r="K3819" s="33" t="s">
        <v>151</v>
      </c>
      <c r="L3819" s="33" t="s">
        <v>185</v>
      </c>
      <c r="M3819" s="29" t="s">
        <v>73</v>
      </c>
      <c r="N3819" s="29">
        <v>0</v>
      </c>
      <c r="O3819" s="29" t="s">
        <v>47</v>
      </c>
      <c r="P3819" s="33">
        <v>6</v>
      </c>
      <c r="Q3819" s="33" t="s">
        <v>207</v>
      </c>
      <c r="R3819" s="80" t="s">
        <v>153</v>
      </c>
      <c r="S3819" s="81" t="s">
        <v>50</v>
      </c>
      <c r="T3819" s="81" t="s">
        <v>51</v>
      </c>
      <c r="U3819" s="82" t="s">
        <v>486</v>
      </c>
      <c r="V3819" s="83">
        <v>0</v>
      </c>
      <c r="W3819" s="89">
        <v>0</v>
      </c>
      <c r="X3819" s="85">
        <v>1</v>
      </c>
      <c r="Y3819" s="86">
        <v>1.9</v>
      </c>
      <c r="Z3819" s="82">
        <v>5</v>
      </c>
      <c r="AA3819" s="87">
        <v>0.38</v>
      </c>
      <c r="AB3819" s="83">
        <v>0</v>
      </c>
      <c r="AC3819" s="89">
        <v>0</v>
      </c>
      <c r="AD3819" s="90">
        <v>43571</v>
      </c>
      <c r="AE3819" s="90">
        <v>43571</v>
      </c>
      <c r="AF3819" s="82">
        <v>0</v>
      </c>
      <c r="AG3819" s="84" t="s">
        <v>53</v>
      </c>
      <c r="AH3819" s="83">
        <v>0</v>
      </c>
      <c r="AI3819" s="89">
        <v>0</v>
      </c>
      <c r="AJ3819" s="89">
        <v>0</v>
      </c>
      <c r="AK3819" s="60" t="str">
        <f>+IF(Tabla1[[#This Row],[REQUEST_TY]]="SR MANTENIMIENTO CORRECTIVO", "EMERGENCIA", "OTROS")</f>
        <v>EMERGENCIA</v>
      </c>
      <c r="AL3819" s="6" t="str">
        <f>+_xlfn.IFS(Tabla1[[#This Row],[Veces obj]]&lt;=1,"0-1",Tabla1[[#This Row],[Veces obj]]&lt;=2,"1-2",Tabla1[[#This Row],[Veces obj]]&lt;=3,"2-3",TRUE,"&gt;3")</f>
        <v>0-1</v>
      </c>
      <c r="AM3819" s="60" t="str">
        <f>+_xlfn.IFS(MONTH(Tabla1[[#This Row],[MES]])&lt;=3,"Q1",MONTH(Tabla1[[#This Row],[MES]])&lt;=6,"Q2",MONTH(Tabla1[[#This Row],[MES]])&lt;=9,"Q3",TRUE,"Q4")</f>
        <v>Q2</v>
      </c>
      <c r="AN3819" s="15" t="str">
        <f>+IFERROR(VLOOKUP(Tabla1[[#This Row],[CUENTA]],CTAS[],2,0),"OTROS")</f>
        <v>HONEYWELL</v>
      </c>
      <c r="AP3819" s="15" t="str">
        <f>+IFERROR(VLOOKUP(Tabla1[[#This Row],[EMPLEADO]],IS[],3,0),"OTROS")</f>
        <v>JUAREZ</v>
      </c>
      <c r="AQ3819" s="15" t="str">
        <f>+IFERROR(VLOOKUP(Tabla1[[#This Row],[EMPLEADO]],IS[[NÓMINA]:[INGENIERO]],2,0),"OTROS")</f>
        <v>CARLOS MONTOYA</v>
      </c>
    </row>
    <row r="3820" spans="1:43" x14ac:dyDescent="0.25">
      <c r="A3820" s="28" t="s">
        <v>10019</v>
      </c>
      <c r="B3820" s="29">
        <v>1</v>
      </c>
      <c r="C3820" s="29" t="s">
        <v>11299</v>
      </c>
      <c r="D3820" s="30" t="s">
        <v>38</v>
      </c>
      <c r="E3820" s="31" t="s">
        <v>1015</v>
      </c>
      <c r="F3820" s="31" t="s">
        <v>11300</v>
      </c>
      <c r="G3820" s="88" t="s">
        <v>10326</v>
      </c>
      <c r="H3820" s="29" t="s">
        <v>11301</v>
      </c>
      <c r="I3820" s="32" t="s">
        <v>43</v>
      </c>
      <c r="J3820" s="29" t="s">
        <v>8</v>
      </c>
      <c r="K3820" s="33" t="s">
        <v>59</v>
      </c>
      <c r="L3820" s="33" t="s">
        <v>2686</v>
      </c>
      <c r="M3820" s="29" t="s">
        <v>2687</v>
      </c>
      <c r="N3820" s="29">
        <v>0</v>
      </c>
      <c r="O3820" s="29" t="s">
        <v>47</v>
      </c>
      <c r="P3820" s="33">
        <v>175</v>
      </c>
      <c r="Q3820" s="33" t="s">
        <v>48</v>
      </c>
      <c r="R3820" s="80" t="s">
        <v>317</v>
      </c>
      <c r="S3820" s="81" t="s">
        <v>318</v>
      </c>
      <c r="T3820" s="81" t="s">
        <v>51</v>
      </c>
      <c r="U3820" s="82" t="s">
        <v>353</v>
      </c>
      <c r="V3820" s="83">
        <v>1.1499999999999999</v>
      </c>
      <c r="W3820" s="89">
        <v>1808.95</v>
      </c>
      <c r="X3820" s="85">
        <v>1</v>
      </c>
      <c r="Y3820" s="86">
        <v>3.13</v>
      </c>
      <c r="Z3820" s="82">
        <v>4</v>
      </c>
      <c r="AA3820" s="87">
        <v>0.78249999999999997</v>
      </c>
      <c r="AB3820" s="83">
        <v>0</v>
      </c>
      <c r="AC3820" s="89">
        <v>0</v>
      </c>
      <c r="AD3820" s="90">
        <v>43571</v>
      </c>
      <c r="AE3820" s="90">
        <v>43571</v>
      </c>
      <c r="AF3820" s="82">
        <v>0</v>
      </c>
      <c r="AG3820" s="84" t="s">
        <v>53</v>
      </c>
      <c r="AH3820" s="83">
        <v>0</v>
      </c>
      <c r="AI3820" s="89">
        <v>0</v>
      </c>
      <c r="AJ3820" s="89">
        <v>0</v>
      </c>
      <c r="AK3820" s="60" t="str">
        <f>+IF(Tabla1[[#This Row],[REQUEST_TY]]="SR MANTENIMIENTO CORRECTIVO", "EMERGENCIA", "OTROS")</f>
        <v>EMERGENCIA</v>
      </c>
      <c r="AL3820" s="6" t="str">
        <f>+_xlfn.IFS(Tabla1[[#This Row],[Veces obj]]&lt;=1,"0-1",Tabla1[[#This Row],[Veces obj]]&lt;=2,"1-2",Tabla1[[#This Row],[Veces obj]]&lt;=3,"2-3",TRUE,"&gt;3")</f>
        <v>0-1</v>
      </c>
      <c r="AM3820" s="60" t="str">
        <f>+_xlfn.IFS(MONTH(Tabla1[[#This Row],[MES]])&lt;=3,"Q1",MONTH(Tabla1[[#This Row],[MES]])&lt;=6,"Q2",MONTH(Tabla1[[#This Row],[MES]])&lt;=9,"Q3",TRUE,"Q4")</f>
        <v>Q2</v>
      </c>
      <c r="AN3820" s="15" t="str">
        <f>+IFERROR(VLOOKUP(Tabla1[[#This Row],[CUENTA]],CTAS[],2,0),"OTROS")</f>
        <v>OTROS</v>
      </c>
      <c r="AP3820" s="15" t="str">
        <f>+IFERROR(VLOOKUP(Tabla1[[#This Row],[EMPLEADO]],IS[],3,0),"OTROS")</f>
        <v>OTROS</v>
      </c>
      <c r="AQ3820" s="15" t="str">
        <f>+IFERROR(VLOOKUP(Tabla1[[#This Row],[EMPLEADO]],IS[[NÓMINA]:[INGENIERO]],2,0),"OTROS")</f>
        <v>OTROS</v>
      </c>
    </row>
    <row r="3821" spans="1:43" x14ac:dyDescent="0.25">
      <c r="A3821" s="28" t="s">
        <v>10019</v>
      </c>
      <c r="B3821" s="29">
        <v>1</v>
      </c>
      <c r="C3821" s="29" t="s">
        <v>11302</v>
      </c>
      <c r="D3821" s="30" t="s">
        <v>11303</v>
      </c>
      <c r="E3821" s="31" t="s">
        <v>789</v>
      </c>
      <c r="F3821" s="31" t="s">
        <v>11304</v>
      </c>
      <c r="G3821" s="88" t="s">
        <v>4544</v>
      </c>
      <c r="H3821" s="29" t="s">
        <v>453</v>
      </c>
      <c r="I3821" s="32" t="s">
        <v>43</v>
      </c>
      <c r="J3821" s="29" t="s">
        <v>8</v>
      </c>
      <c r="K3821" s="33" t="s">
        <v>4545</v>
      </c>
      <c r="L3821" s="33" t="s">
        <v>4546</v>
      </c>
      <c r="M3821" s="29" t="s">
        <v>1761</v>
      </c>
      <c r="N3821" s="29">
        <v>0</v>
      </c>
      <c r="O3821" s="29" t="s">
        <v>47</v>
      </c>
      <c r="P3821" s="33" t="s">
        <v>822</v>
      </c>
      <c r="Q3821" s="33" t="s">
        <v>48</v>
      </c>
      <c r="R3821" s="80" t="s">
        <v>242</v>
      </c>
      <c r="S3821" s="81" t="s">
        <v>64</v>
      </c>
      <c r="T3821" s="81" t="s">
        <v>51</v>
      </c>
      <c r="U3821" s="82" t="s">
        <v>96</v>
      </c>
      <c r="V3821" s="83">
        <v>1</v>
      </c>
      <c r="W3821" s="89">
        <v>1365</v>
      </c>
      <c r="X3821" s="85">
        <v>1</v>
      </c>
      <c r="Y3821" s="86">
        <v>12.97</v>
      </c>
      <c r="Z3821" s="82">
        <v>5</v>
      </c>
      <c r="AA3821" s="87">
        <v>2.5940000000000003</v>
      </c>
      <c r="AB3821" s="83">
        <v>0.39850000000000008</v>
      </c>
      <c r="AC3821" s="89">
        <v>-543.9525000000001</v>
      </c>
      <c r="AD3821" s="90">
        <v>43571</v>
      </c>
      <c r="AE3821" s="90">
        <v>43571</v>
      </c>
      <c r="AF3821" s="82">
        <v>0</v>
      </c>
      <c r="AG3821" s="84" t="s">
        <v>53</v>
      </c>
      <c r="AH3821" s="83">
        <v>0</v>
      </c>
      <c r="AI3821" s="89">
        <v>0</v>
      </c>
      <c r="AJ3821" s="89">
        <v>0</v>
      </c>
      <c r="AK3821" s="60" t="str">
        <f>+IF(Tabla1[[#This Row],[REQUEST_TY]]="SR MANTENIMIENTO CORRECTIVO", "EMERGENCIA", "OTROS")</f>
        <v>OTROS</v>
      </c>
      <c r="AL3821" s="6" t="str">
        <f>+_xlfn.IFS(Tabla1[[#This Row],[Veces obj]]&lt;=1,"0-1",Tabla1[[#This Row],[Veces obj]]&lt;=2,"1-2",Tabla1[[#This Row],[Veces obj]]&lt;=3,"2-3",TRUE,"&gt;3")</f>
        <v>2-3</v>
      </c>
      <c r="AM3821" s="60" t="str">
        <f>+_xlfn.IFS(MONTH(Tabla1[[#This Row],[MES]])&lt;=3,"Q1",MONTH(Tabla1[[#This Row],[MES]])&lt;=6,"Q2",MONTH(Tabla1[[#This Row],[MES]])&lt;=9,"Q3",TRUE,"Q4")</f>
        <v>Q2</v>
      </c>
      <c r="AN3821" s="15" t="str">
        <f>+IFERROR(VLOOKUP(Tabla1[[#This Row],[CUENTA]],CTAS[],2,0),"OTROS")</f>
        <v>OTROS</v>
      </c>
      <c r="AP3821" s="15" t="str">
        <f>+IFERROR(VLOOKUP(Tabla1[[#This Row],[EMPLEADO]],IS[],3,0),"OTROS")</f>
        <v>OTROS</v>
      </c>
      <c r="AQ3821" s="15" t="str">
        <f>+IFERROR(VLOOKUP(Tabla1[[#This Row],[EMPLEADO]],IS[[NÓMINA]:[INGENIERO]],2,0),"OTROS")</f>
        <v>OTROS</v>
      </c>
    </row>
    <row r="3822" spans="1:43" x14ac:dyDescent="0.25">
      <c r="A3822" s="28" t="s">
        <v>10019</v>
      </c>
      <c r="B3822" s="29">
        <v>1</v>
      </c>
      <c r="C3822" s="29" t="s">
        <v>11305</v>
      </c>
      <c r="D3822" s="30" t="s">
        <v>38</v>
      </c>
      <c r="E3822" s="31" t="s">
        <v>85</v>
      </c>
      <c r="F3822" s="31" t="s">
        <v>11306</v>
      </c>
      <c r="G3822" s="88" t="s">
        <v>11307</v>
      </c>
      <c r="H3822" s="29" t="s">
        <v>106</v>
      </c>
      <c r="I3822" s="32" t="s">
        <v>43</v>
      </c>
      <c r="J3822" s="29" t="s">
        <v>8</v>
      </c>
      <c r="K3822" s="33" t="s">
        <v>370</v>
      </c>
      <c r="L3822" s="33" t="s">
        <v>4698</v>
      </c>
      <c r="M3822" s="29" t="s">
        <v>131</v>
      </c>
      <c r="N3822" s="29">
        <v>0</v>
      </c>
      <c r="O3822" s="29" t="s">
        <v>47</v>
      </c>
      <c r="P3822" s="33">
        <v>468</v>
      </c>
      <c r="Q3822" s="33" t="s">
        <v>48</v>
      </c>
      <c r="R3822" s="80" t="s">
        <v>49</v>
      </c>
      <c r="S3822" s="81" t="s">
        <v>50</v>
      </c>
      <c r="T3822" s="81" t="s">
        <v>51</v>
      </c>
      <c r="U3822" s="82" t="s">
        <v>52</v>
      </c>
      <c r="V3822" s="83">
        <v>1.05</v>
      </c>
      <c r="W3822" s="89">
        <v>750.75000000000011</v>
      </c>
      <c r="X3822" s="85">
        <v>1</v>
      </c>
      <c r="Y3822" s="86">
        <v>2.4</v>
      </c>
      <c r="Z3822" s="82">
        <v>5</v>
      </c>
      <c r="AA3822" s="87">
        <v>0.48</v>
      </c>
      <c r="AB3822" s="83">
        <v>0</v>
      </c>
      <c r="AC3822" s="89">
        <v>0</v>
      </c>
      <c r="AD3822" s="90">
        <v>43571</v>
      </c>
      <c r="AE3822" s="90">
        <v>43571</v>
      </c>
      <c r="AF3822" s="82">
        <v>0</v>
      </c>
      <c r="AG3822" s="84" t="s">
        <v>53</v>
      </c>
      <c r="AH3822" s="83">
        <v>0</v>
      </c>
      <c r="AI3822" s="89">
        <v>0</v>
      </c>
      <c r="AJ3822" s="89">
        <v>0</v>
      </c>
      <c r="AK3822" s="60" t="str">
        <f>+IF(Tabla1[[#This Row],[REQUEST_TY]]="SR MANTENIMIENTO CORRECTIVO", "EMERGENCIA", "OTROS")</f>
        <v>EMERGENCIA</v>
      </c>
      <c r="AL3822" s="6" t="str">
        <f>+_xlfn.IFS(Tabla1[[#This Row],[Veces obj]]&lt;=1,"0-1",Tabla1[[#This Row],[Veces obj]]&lt;=2,"1-2",Tabla1[[#This Row],[Veces obj]]&lt;=3,"2-3",TRUE,"&gt;3")</f>
        <v>0-1</v>
      </c>
      <c r="AM3822" s="60" t="str">
        <f>+_xlfn.IFS(MONTH(Tabla1[[#This Row],[MES]])&lt;=3,"Q1",MONTH(Tabla1[[#This Row],[MES]])&lt;=6,"Q2",MONTH(Tabla1[[#This Row],[MES]])&lt;=9,"Q3",TRUE,"Q4")</f>
        <v>Q2</v>
      </c>
      <c r="AN3822" s="15" t="str">
        <f>+IFERROR(VLOOKUP(Tabla1[[#This Row],[CUENTA]],CTAS[],2,0),"OTROS")</f>
        <v>OTROS</v>
      </c>
      <c r="AP3822" s="15" t="str">
        <f>+IFERROR(VLOOKUP(Tabla1[[#This Row],[EMPLEADO]],IS[],3,0),"OTROS")</f>
        <v>OTROS</v>
      </c>
      <c r="AQ3822" s="15" t="str">
        <f>+IFERROR(VLOOKUP(Tabla1[[#This Row],[EMPLEADO]],IS[[NÓMINA]:[INGENIERO]],2,0),"OTROS")</f>
        <v>OTROS</v>
      </c>
    </row>
    <row r="3823" spans="1:43" x14ac:dyDescent="0.25">
      <c r="A3823" s="28" t="s">
        <v>10019</v>
      </c>
      <c r="B3823" s="29">
        <v>1</v>
      </c>
      <c r="C3823" s="29" t="s">
        <v>11308</v>
      </c>
      <c r="D3823" s="30" t="s">
        <v>7143</v>
      </c>
      <c r="E3823" s="31" t="s">
        <v>725</v>
      </c>
      <c r="F3823" s="31" t="s">
        <v>11309</v>
      </c>
      <c r="G3823" s="88" t="s">
        <v>11310</v>
      </c>
      <c r="H3823" s="29" t="s">
        <v>8581</v>
      </c>
      <c r="I3823" s="32" t="s">
        <v>43</v>
      </c>
      <c r="J3823" s="29" t="s">
        <v>8</v>
      </c>
      <c r="K3823" s="33" t="s">
        <v>102</v>
      </c>
      <c r="L3823" s="33" t="s">
        <v>6857</v>
      </c>
      <c r="M3823" s="29" t="s">
        <v>256</v>
      </c>
      <c r="N3823" s="29">
        <v>0</v>
      </c>
      <c r="O3823" s="29" t="s">
        <v>47</v>
      </c>
      <c r="P3823" s="33" t="s">
        <v>822</v>
      </c>
      <c r="Q3823" s="33" t="s">
        <v>48</v>
      </c>
      <c r="R3823" s="80" t="s">
        <v>223</v>
      </c>
      <c r="S3823" s="81" t="s">
        <v>139</v>
      </c>
      <c r="T3823" s="81" t="s">
        <v>51</v>
      </c>
      <c r="U3823" s="82" t="s">
        <v>353</v>
      </c>
      <c r="V3823" s="83">
        <v>1</v>
      </c>
      <c r="W3823" s="89">
        <v>1573.0000000000002</v>
      </c>
      <c r="X3823" s="85">
        <v>0</v>
      </c>
      <c r="Y3823" s="86">
        <v>4</v>
      </c>
      <c r="Z3823" s="82">
        <v>4</v>
      </c>
      <c r="AA3823" s="87">
        <v>1</v>
      </c>
      <c r="AB3823" s="83">
        <v>0</v>
      </c>
      <c r="AC3823" s="89">
        <v>0</v>
      </c>
      <c r="AD3823" s="90">
        <v>43571</v>
      </c>
      <c r="AE3823" s="90">
        <v>43571</v>
      </c>
      <c r="AF3823" s="82">
        <v>0</v>
      </c>
      <c r="AG3823" s="84" t="s">
        <v>53</v>
      </c>
      <c r="AH3823" s="83">
        <v>0</v>
      </c>
      <c r="AI3823" s="89">
        <v>0</v>
      </c>
      <c r="AJ3823" s="89">
        <v>0</v>
      </c>
      <c r="AK3823" s="60" t="str">
        <f>+IF(Tabla1[[#This Row],[REQUEST_TY]]="SR MANTENIMIENTO CORRECTIVO", "EMERGENCIA", "OTROS")</f>
        <v>OTROS</v>
      </c>
      <c r="AL3823" s="6" t="str">
        <f>+_xlfn.IFS(Tabla1[[#This Row],[Veces obj]]&lt;=1,"0-1",Tabla1[[#This Row],[Veces obj]]&lt;=2,"1-2",Tabla1[[#This Row],[Veces obj]]&lt;=3,"2-3",TRUE,"&gt;3")</f>
        <v>0-1</v>
      </c>
      <c r="AM3823" s="60" t="str">
        <f>+_xlfn.IFS(MONTH(Tabla1[[#This Row],[MES]])&lt;=3,"Q1",MONTH(Tabla1[[#This Row],[MES]])&lt;=6,"Q2",MONTH(Tabla1[[#This Row],[MES]])&lt;=9,"Q3",TRUE,"Q4")</f>
        <v>Q2</v>
      </c>
      <c r="AN3823" s="15" t="str">
        <f>+IFERROR(VLOOKUP(Tabla1[[#This Row],[CUENTA]],CTAS[],2,0),"OTROS")</f>
        <v>OTROS</v>
      </c>
      <c r="AP3823" s="15" t="str">
        <f>+IFERROR(VLOOKUP(Tabla1[[#This Row],[EMPLEADO]],IS[],3,0),"OTROS")</f>
        <v>OTROS</v>
      </c>
      <c r="AQ3823" s="15" t="str">
        <f>+IFERROR(VLOOKUP(Tabla1[[#This Row],[EMPLEADO]],IS[[NÓMINA]:[INGENIERO]],2,0),"OTROS")</f>
        <v>OTROS</v>
      </c>
    </row>
    <row r="3824" spans="1:43" x14ac:dyDescent="0.25">
      <c r="A3824" s="28" t="s">
        <v>10019</v>
      </c>
      <c r="B3824" s="29">
        <v>1</v>
      </c>
      <c r="C3824" s="29" t="s">
        <v>11311</v>
      </c>
      <c r="D3824" s="30" t="s">
        <v>38</v>
      </c>
      <c r="E3824" s="31" t="s">
        <v>558</v>
      </c>
      <c r="F3824" s="31" t="s">
        <v>11312</v>
      </c>
      <c r="G3824" s="88" t="s">
        <v>2592</v>
      </c>
      <c r="H3824" s="29" t="s">
        <v>246</v>
      </c>
      <c r="I3824" s="32" t="s">
        <v>43</v>
      </c>
      <c r="J3824" s="29" t="s">
        <v>8</v>
      </c>
      <c r="K3824" s="33" t="s">
        <v>798</v>
      </c>
      <c r="L3824" s="33" t="s">
        <v>1509</v>
      </c>
      <c r="M3824" s="29" t="s">
        <v>1510</v>
      </c>
      <c r="N3824" s="29">
        <v>1</v>
      </c>
      <c r="O3824" s="29" t="s">
        <v>105</v>
      </c>
      <c r="P3824" s="33">
        <v>28</v>
      </c>
      <c r="Q3824" s="33" t="s">
        <v>62</v>
      </c>
      <c r="R3824" s="80" t="s">
        <v>95</v>
      </c>
      <c r="S3824" s="81" t="s">
        <v>64</v>
      </c>
      <c r="T3824" s="81" t="s">
        <v>51</v>
      </c>
      <c r="U3824" s="82" t="s">
        <v>65</v>
      </c>
      <c r="V3824" s="83">
        <v>0.8</v>
      </c>
      <c r="W3824" s="89">
        <v>0</v>
      </c>
      <c r="X3824" s="85">
        <v>1</v>
      </c>
      <c r="Y3824" s="86">
        <v>2.79</v>
      </c>
      <c r="Z3824" s="82">
        <v>5</v>
      </c>
      <c r="AA3824" s="87">
        <v>0.55800000000000005</v>
      </c>
      <c r="AB3824" s="83">
        <v>0</v>
      </c>
      <c r="AC3824" s="89">
        <v>0</v>
      </c>
      <c r="AD3824" s="90">
        <v>43571</v>
      </c>
      <c r="AE3824" s="90">
        <v>43571</v>
      </c>
      <c r="AF3824" s="82">
        <v>0</v>
      </c>
      <c r="AG3824" s="84" t="s">
        <v>53</v>
      </c>
      <c r="AH3824" s="83">
        <v>0</v>
      </c>
      <c r="AI3824" s="89">
        <v>0</v>
      </c>
      <c r="AJ3824" s="89">
        <v>0</v>
      </c>
      <c r="AK3824" s="60" t="str">
        <f>+IF(Tabla1[[#This Row],[REQUEST_TY]]="SR MANTENIMIENTO CORRECTIVO", "EMERGENCIA", "OTROS")</f>
        <v>EMERGENCIA</v>
      </c>
      <c r="AL3824" s="6" t="str">
        <f>+_xlfn.IFS(Tabla1[[#This Row],[Veces obj]]&lt;=1,"0-1",Tabla1[[#This Row],[Veces obj]]&lt;=2,"1-2",Tabla1[[#This Row],[Veces obj]]&lt;=3,"2-3",TRUE,"&gt;3")</f>
        <v>0-1</v>
      </c>
      <c r="AM3824" s="60" t="str">
        <f>+_xlfn.IFS(MONTH(Tabla1[[#This Row],[MES]])&lt;=3,"Q1",MONTH(Tabla1[[#This Row],[MES]])&lt;=6,"Q2",MONTH(Tabla1[[#This Row],[MES]])&lt;=9,"Q3",TRUE,"Q4")</f>
        <v>Q2</v>
      </c>
      <c r="AN3824" s="15" t="str">
        <f>+IFERROR(VLOOKUP(Tabla1[[#This Row],[CUENTA]],CTAS[],2,0),"OTROS")</f>
        <v>OTROS</v>
      </c>
      <c r="AP3824" s="15" t="str">
        <f>+IFERROR(VLOOKUP(Tabla1[[#This Row],[EMPLEADO]],IS[],3,0),"OTROS")</f>
        <v>OTROS</v>
      </c>
      <c r="AQ3824" s="15" t="str">
        <f>+IFERROR(VLOOKUP(Tabla1[[#This Row],[EMPLEADO]],IS[[NÓMINA]:[INGENIERO]],2,0),"OTROS")</f>
        <v>OTROS</v>
      </c>
    </row>
    <row r="3825" spans="1:43" x14ac:dyDescent="0.25">
      <c r="A3825" s="28" t="s">
        <v>10019</v>
      </c>
      <c r="B3825" s="29">
        <v>1</v>
      </c>
      <c r="C3825" s="29" t="s">
        <v>11313</v>
      </c>
      <c r="D3825" s="30" t="s">
        <v>38</v>
      </c>
      <c r="E3825" s="31" t="s">
        <v>85</v>
      </c>
      <c r="F3825" s="31" t="s">
        <v>11234</v>
      </c>
      <c r="G3825" s="88" t="s">
        <v>9877</v>
      </c>
      <c r="H3825" s="29" t="s">
        <v>106</v>
      </c>
      <c r="I3825" s="32" t="s">
        <v>43</v>
      </c>
      <c r="J3825" s="29" t="s">
        <v>8</v>
      </c>
      <c r="K3825" s="33" t="s">
        <v>370</v>
      </c>
      <c r="L3825" s="33" t="s">
        <v>4698</v>
      </c>
      <c r="M3825" s="29" t="s">
        <v>131</v>
      </c>
      <c r="N3825" s="29">
        <v>0</v>
      </c>
      <c r="O3825" s="29" t="s">
        <v>47</v>
      </c>
      <c r="P3825" s="33">
        <v>19</v>
      </c>
      <c r="Q3825" s="33" t="s">
        <v>62</v>
      </c>
      <c r="R3825" s="80" t="s">
        <v>49</v>
      </c>
      <c r="S3825" s="81" t="s">
        <v>50</v>
      </c>
      <c r="T3825" s="81" t="s">
        <v>51</v>
      </c>
      <c r="U3825" s="82" t="s">
        <v>154</v>
      </c>
      <c r="V3825" s="83">
        <v>0.6</v>
      </c>
      <c r="W3825" s="89">
        <v>429.00000000000006</v>
      </c>
      <c r="X3825" s="85">
        <v>1</v>
      </c>
      <c r="Y3825" s="86">
        <v>3.42</v>
      </c>
      <c r="Z3825" s="82">
        <v>5</v>
      </c>
      <c r="AA3825" s="87">
        <v>0.68399999999999994</v>
      </c>
      <c r="AB3825" s="83">
        <v>0</v>
      </c>
      <c r="AC3825" s="89">
        <v>0</v>
      </c>
      <c r="AD3825" s="90">
        <v>43571</v>
      </c>
      <c r="AE3825" s="90">
        <v>43571</v>
      </c>
      <c r="AF3825" s="82">
        <v>0</v>
      </c>
      <c r="AG3825" s="84" t="s">
        <v>53</v>
      </c>
      <c r="AH3825" s="83">
        <v>0</v>
      </c>
      <c r="AI3825" s="89">
        <v>0</v>
      </c>
      <c r="AJ3825" s="89">
        <v>0</v>
      </c>
      <c r="AK3825" s="60" t="str">
        <f>+IF(Tabla1[[#This Row],[REQUEST_TY]]="SR MANTENIMIENTO CORRECTIVO", "EMERGENCIA", "OTROS")</f>
        <v>EMERGENCIA</v>
      </c>
      <c r="AL3825" s="6" t="str">
        <f>+_xlfn.IFS(Tabla1[[#This Row],[Veces obj]]&lt;=1,"0-1",Tabla1[[#This Row],[Veces obj]]&lt;=2,"1-2",Tabla1[[#This Row],[Veces obj]]&lt;=3,"2-3",TRUE,"&gt;3")</f>
        <v>0-1</v>
      </c>
      <c r="AM3825" s="60" t="str">
        <f>+_xlfn.IFS(MONTH(Tabla1[[#This Row],[MES]])&lt;=3,"Q1",MONTH(Tabla1[[#This Row],[MES]])&lt;=6,"Q2",MONTH(Tabla1[[#This Row],[MES]])&lt;=9,"Q3",TRUE,"Q4")</f>
        <v>Q2</v>
      </c>
      <c r="AN3825" s="15" t="str">
        <f>+IFERROR(VLOOKUP(Tabla1[[#This Row],[CUENTA]],CTAS[],2,0),"OTROS")</f>
        <v>OTROS</v>
      </c>
      <c r="AP3825" s="15" t="str">
        <f>+IFERROR(VLOOKUP(Tabla1[[#This Row],[EMPLEADO]],IS[],3,0),"OTROS")</f>
        <v>OTROS</v>
      </c>
      <c r="AQ3825" s="15" t="str">
        <f>+IFERROR(VLOOKUP(Tabla1[[#This Row],[EMPLEADO]],IS[[NÓMINA]:[INGENIERO]],2,0),"OTROS")</f>
        <v>OTROS</v>
      </c>
    </row>
    <row r="3826" spans="1:43" x14ac:dyDescent="0.25">
      <c r="A3826" s="28" t="s">
        <v>10019</v>
      </c>
      <c r="B3826" s="29">
        <v>1</v>
      </c>
      <c r="C3826" s="29" t="s">
        <v>11314</v>
      </c>
      <c r="D3826" s="30" t="s">
        <v>38</v>
      </c>
      <c r="E3826" s="31" t="s">
        <v>332</v>
      </c>
      <c r="F3826" s="31" t="s">
        <v>11315</v>
      </c>
      <c r="G3826" s="88" t="s">
        <v>11316</v>
      </c>
      <c r="H3826" s="29" t="s">
        <v>253</v>
      </c>
      <c r="I3826" s="32" t="s">
        <v>43</v>
      </c>
      <c r="J3826" s="29" t="s">
        <v>8</v>
      </c>
      <c r="K3826" s="33" t="s">
        <v>59</v>
      </c>
      <c r="L3826" s="33" t="s">
        <v>357</v>
      </c>
      <c r="M3826" s="29" t="s">
        <v>358</v>
      </c>
      <c r="N3826" s="29">
        <v>0</v>
      </c>
      <c r="O3826" s="29" t="s">
        <v>47</v>
      </c>
      <c r="P3826" s="33">
        <v>118</v>
      </c>
      <c r="Q3826" s="33" t="s">
        <v>48</v>
      </c>
      <c r="R3826" s="80" t="s">
        <v>317</v>
      </c>
      <c r="S3826" s="81" t="s">
        <v>318</v>
      </c>
      <c r="T3826" s="81" t="s">
        <v>51</v>
      </c>
      <c r="U3826" s="82" t="s">
        <v>353</v>
      </c>
      <c r="V3826" s="83">
        <v>1.1499999999999999</v>
      </c>
      <c r="W3826" s="89">
        <v>1808.95</v>
      </c>
      <c r="X3826" s="85">
        <v>1</v>
      </c>
      <c r="Y3826" s="86">
        <v>0.33</v>
      </c>
      <c r="Z3826" s="82">
        <v>4</v>
      </c>
      <c r="AA3826" s="87">
        <v>8.2500000000000004E-2</v>
      </c>
      <c r="AB3826" s="83">
        <v>0</v>
      </c>
      <c r="AC3826" s="89">
        <v>0</v>
      </c>
      <c r="AD3826" s="90">
        <v>43571</v>
      </c>
      <c r="AE3826" s="90">
        <v>43571</v>
      </c>
      <c r="AF3826" s="82">
        <v>0</v>
      </c>
      <c r="AG3826" s="84" t="s">
        <v>53</v>
      </c>
      <c r="AH3826" s="83">
        <v>0</v>
      </c>
      <c r="AI3826" s="89">
        <v>0</v>
      </c>
      <c r="AJ3826" s="89">
        <v>0</v>
      </c>
      <c r="AK3826" s="60" t="str">
        <f>+IF(Tabla1[[#This Row],[REQUEST_TY]]="SR MANTENIMIENTO CORRECTIVO", "EMERGENCIA", "OTROS")</f>
        <v>EMERGENCIA</v>
      </c>
      <c r="AL3826" s="6" t="str">
        <f>+_xlfn.IFS(Tabla1[[#This Row],[Veces obj]]&lt;=1,"0-1",Tabla1[[#This Row],[Veces obj]]&lt;=2,"1-2",Tabla1[[#This Row],[Veces obj]]&lt;=3,"2-3",TRUE,"&gt;3")</f>
        <v>0-1</v>
      </c>
      <c r="AM3826" s="60" t="str">
        <f>+_xlfn.IFS(MONTH(Tabla1[[#This Row],[MES]])&lt;=3,"Q1",MONTH(Tabla1[[#This Row],[MES]])&lt;=6,"Q2",MONTH(Tabla1[[#This Row],[MES]])&lt;=9,"Q3",TRUE,"Q4")</f>
        <v>Q2</v>
      </c>
      <c r="AN3826" s="15" t="str">
        <f>+IFERROR(VLOOKUP(Tabla1[[#This Row],[CUENTA]],CTAS[],2,0),"OTROS")</f>
        <v>OTROS</v>
      </c>
      <c r="AP3826" s="15" t="str">
        <f>+IFERROR(VLOOKUP(Tabla1[[#This Row],[EMPLEADO]],IS[],3,0),"OTROS")</f>
        <v>OTROS</v>
      </c>
      <c r="AQ3826" s="15" t="str">
        <f>+IFERROR(VLOOKUP(Tabla1[[#This Row],[EMPLEADO]],IS[[NÓMINA]:[INGENIERO]],2,0),"OTROS")</f>
        <v>OTROS</v>
      </c>
    </row>
    <row r="3827" spans="1:43" x14ac:dyDescent="0.25">
      <c r="A3827" s="28" t="s">
        <v>10019</v>
      </c>
      <c r="B3827" s="29">
        <v>1</v>
      </c>
      <c r="C3827" s="29" t="s">
        <v>11317</v>
      </c>
      <c r="D3827" s="30" t="s">
        <v>38</v>
      </c>
      <c r="E3827" s="31" t="s">
        <v>604</v>
      </c>
      <c r="F3827" s="31" t="s">
        <v>11318</v>
      </c>
      <c r="G3827" s="88" t="s">
        <v>11319</v>
      </c>
      <c r="H3827" s="29" t="s">
        <v>10274</v>
      </c>
      <c r="I3827" s="32" t="s">
        <v>43</v>
      </c>
      <c r="J3827" s="29" t="s">
        <v>8</v>
      </c>
      <c r="K3827" s="33" t="s">
        <v>2443</v>
      </c>
      <c r="L3827" s="33" t="s">
        <v>2444</v>
      </c>
      <c r="M3827" s="29" t="s">
        <v>131</v>
      </c>
      <c r="N3827" s="29">
        <v>0</v>
      </c>
      <c r="O3827" s="29" t="s">
        <v>47</v>
      </c>
      <c r="P3827" s="33">
        <v>211</v>
      </c>
      <c r="Q3827" s="33" t="s">
        <v>48</v>
      </c>
      <c r="R3827" s="80" t="s">
        <v>63</v>
      </c>
      <c r="S3827" s="81" t="s">
        <v>64</v>
      </c>
      <c r="T3827" s="81" t="s">
        <v>51</v>
      </c>
      <c r="U3827" s="82" t="s">
        <v>96</v>
      </c>
      <c r="V3827" s="83">
        <v>1.1000000000000001</v>
      </c>
      <c r="W3827" s="89">
        <v>1501.5000000000002</v>
      </c>
      <c r="X3827" s="85">
        <v>1</v>
      </c>
      <c r="Y3827" s="86">
        <v>3.98</v>
      </c>
      <c r="Z3827" s="82">
        <v>5</v>
      </c>
      <c r="AA3827" s="87">
        <v>0.79600000000000004</v>
      </c>
      <c r="AB3827" s="83">
        <v>0</v>
      </c>
      <c r="AC3827" s="89">
        <v>0</v>
      </c>
      <c r="AD3827" s="90">
        <v>43571</v>
      </c>
      <c r="AE3827" s="90">
        <v>43571</v>
      </c>
      <c r="AF3827" s="82">
        <v>0</v>
      </c>
      <c r="AG3827" s="84" t="s">
        <v>53</v>
      </c>
      <c r="AH3827" s="83">
        <v>0</v>
      </c>
      <c r="AI3827" s="89">
        <v>0</v>
      </c>
      <c r="AJ3827" s="89">
        <v>0</v>
      </c>
      <c r="AK3827" s="60" t="str">
        <f>+IF(Tabla1[[#This Row],[REQUEST_TY]]="SR MANTENIMIENTO CORRECTIVO", "EMERGENCIA", "OTROS")</f>
        <v>EMERGENCIA</v>
      </c>
      <c r="AL3827" s="6" t="str">
        <f>+_xlfn.IFS(Tabla1[[#This Row],[Veces obj]]&lt;=1,"0-1",Tabla1[[#This Row],[Veces obj]]&lt;=2,"1-2",Tabla1[[#This Row],[Veces obj]]&lt;=3,"2-3",TRUE,"&gt;3")</f>
        <v>0-1</v>
      </c>
      <c r="AM3827" s="60" t="str">
        <f>+_xlfn.IFS(MONTH(Tabla1[[#This Row],[MES]])&lt;=3,"Q1",MONTH(Tabla1[[#This Row],[MES]])&lt;=6,"Q2",MONTH(Tabla1[[#This Row],[MES]])&lt;=9,"Q3",TRUE,"Q4")</f>
        <v>Q2</v>
      </c>
      <c r="AN3827" s="15" t="str">
        <f>+IFERROR(VLOOKUP(Tabla1[[#This Row],[CUENTA]],CTAS[],2,0),"OTROS")</f>
        <v>OTROS</v>
      </c>
      <c r="AP3827" s="15" t="str">
        <f>+IFERROR(VLOOKUP(Tabla1[[#This Row],[EMPLEADO]],IS[],3,0),"OTROS")</f>
        <v>OTROS</v>
      </c>
      <c r="AQ3827" s="15" t="str">
        <f>+IFERROR(VLOOKUP(Tabla1[[#This Row],[EMPLEADO]],IS[[NÓMINA]:[INGENIERO]],2,0),"OTROS")</f>
        <v>OTROS</v>
      </c>
    </row>
    <row r="3828" spans="1:43" x14ac:dyDescent="0.25">
      <c r="A3828" s="28" t="s">
        <v>10019</v>
      </c>
      <c r="B3828" s="29">
        <v>1</v>
      </c>
      <c r="C3828" s="29" t="s">
        <v>11320</v>
      </c>
      <c r="D3828" s="30" t="s">
        <v>38</v>
      </c>
      <c r="E3828" s="31" t="s">
        <v>217</v>
      </c>
      <c r="F3828" s="31" t="s">
        <v>11321</v>
      </c>
      <c r="G3828" s="88" t="s">
        <v>11322</v>
      </c>
      <c r="H3828" s="29" t="s">
        <v>213</v>
      </c>
      <c r="I3828" s="32" t="s">
        <v>43</v>
      </c>
      <c r="J3828" s="29" t="s">
        <v>8</v>
      </c>
      <c r="K3828" s="33" t="s">
        <v>59</v>
      </c>
      <c r="L3828" s="33" t="s">
        <v>1706</v>
      </c>
      <c r="M3828" s="29" t="s">
        <v>1707</v>
      </c>
      <c r="N3828" s="29">
        <v>0</v>
      </c>
      <c r="O3828" s="29" t="s">
        <v>47</v>
      </c>
      <c r="P3828" s="33">
        <v>181</v>
      </c>
      <c r="Q3828" s="33" t="s">
        <v>48</v>
      </c>
      <c r="R3828" s="80" t="s">
        <v>223</v>
      </c>
      <c r="S3828" s="81" t="s">
        <v>139</v>
      </c>
      <c r="T3828" s="81" t="s">
        <v>51</v>
      </c>
      <c r="U3828" s="82" t="s">
        <v>353</v>
      </c>
      <c r="V3828" s="83">
        <v>1.1499999999999999</v>
      </c>
      <c r="W3828" s="89">
        <v>1808.95</v>
      </c>
      <c r="X3828" s="85">
        <v>1</v>
      </c>
      <c r="Y3828" s="86">
        <v>2.8</v>
      </c>
      <c r="Z3828" s="82">
        <v>4</v>
      </c>
      <c r="AA3828" s="87">
        <v>0.7</v>
      </c>
      <c r="AB3828" s="83">
        <v>0</v>
      </c>
      <c r="AC3828" s="89">
        <v>0</v>
      </c>
      <c r="AD3828" s="90">
        <v>43571</v>
      </c>
      <c r="AE3828" s="90">
        <v>43572</v>
      </c>
      <c r="AF3828" s="82">
        <v>1</v>
      </c>
      <c r="AG3828" s="84" t="s">
        <v>53</v>
      </c>
      <c r="AH3828" s="83">
        <v>0</v>
      </c>
      <c r="AI3828" s="89">
        <v>0</v>
      </c>
      <c r="AJ3828" s="89">
        <v>0</v>
      </c>
      <c r="AK3828" s="60" t="str">
        <f>+IF(Tabla1[[#This Row],[REQUEST_TY]]="SR MANTENIMIENTO CORRECTIVO", "EMERGENCIA", "OTROS")</f>
        <v>EMERGENCIA</v>
      </c>
      <c r="AL3828" s="6" t="str">
        <f>+_xlfn.IFS(Tabla1[[#This Row],[Veces obj]]&lt;=1,"0-1",Tabla1[[#This Row],[Veces obj]]&lt;=2,"1-2",Tabla1[[#This Row],[Veces obj]]&lt;=3,"2-3",TRUE,"&gt;3")</f>
        <v>0-1</v>
      </c>
      <c r="AM3828" s="60" t="str">
        <f>+_xlfn.IFS(MONTH(Tabla1[[#This Row],[MES]])&lt;=3,"Q1",MONTH(Tabla1[[#This Row],[MES]])&lt;=6,"Q2",MONTH(Tabla1[[#This Row],[MES]])&lt;=9,"Q3",TRUE,"Q4")</f>
        <v>Q2</v>
      </c>
      <c r="AN3828" s="15" t="str">
        <f>+IFERROR(VLOOKUP(Tabla1[[#This Row],[CUENTA]],CTAS[],2,0),"OTROS")</f>
        <v>OTROS</v>
      </c>
      <c r="AP3828" s="15" t="str">
        <f>+IFERROR(VLOOKUP(Tabla1[[#This Row],[EMPLEADO]],IS[],3,0),"OTROS")</f>
        <v>OTROS</v>
      </c>
      <c r="AQ3828" s="15" t="str">
        <f>+IFERROR(VLOOKUP(Tabla1[[#This Row],[EMPLEADO]],IS[[NÓMINA]:[INGENIERO]],2,0),"OTROS")</f>
        <v>OTROS</v>
      </c>
    </row>
    <row r="3829" spans="1:43" x14ac:dyDescent="0.25">
      <c r="A3829" s="28" t="s">
        <v>10019</v>
      </c>
      <c r="B3829" s="29">
        <v>1</v>
      </c>
      <c r="C3829" s="29" t="s">
        <v>11323</v>
      </c>
      <c r="D3829" s="30" t="s">
        <v>38</v>
      </c>
      <c r="E3829" s="31" t="s">
        <v>76</v>
      </c>
      <c r="F3829" s="31" t="s">
        <v>11324</v>
      </c>
      <c r="G3829" s="88" t="s">
        <v>2050</v>
      </c>
      <c r="H3829" s="29" t="s">
        <v>58</v>
      </c>
      <c r="I3829" s="32" t="s">
        <v>43</v>
      </c>
      <c r="J3829" s="29" t="s">
        <v>8</v>
      </c>
      <c r="K3829" s="33" t="s">
        <v>102</v>
      </c>
      <c r="L3829" s="33" t="s">
        <v>2051</v>
      </c>
      <c r="M3829" s="29" t="s">
        <v>61</v>
      </c>
      <c r="N3829" s="29">
        <v>0</v>
      </c>
      <c r="O3829" s="29" t="s">
        <v>47</v>
      </c>
      <c r="P3829" s="33">
        <v>15</v>
      </c>
      <c r="Q3829" s="33" t="s">
        <v>194</v>
      </c>
      <c r="R3829" s="80" t="s">
        <v>63</v>
      </c>
      <c r="S3829" s="81" t="s">
        <v>64</v>
      </c>
      <c r="T3829" s="81" t="s">
        <v>51</v>
      </c>
      <c r="U3829" s="82" t="s">
        <v>195</v>
      </c>
      <c r="V3829" s="83">
        <v>0.6</v>
      </c>
      <c r="W3829" s="89">
        <v>819</v>
      </c>
      <c r="X3829" s="85">
        <v>1</v>
      </c>
      <c r="Y3829" s="86">
        <v>1.1200000000000001</v>
      </c>
      <c r="Z3829" s="82">
        <v>5</v>
      </c>
      <c r="AA3829" s="87">
        <v>0.22400000000000003</v>
      </c>
      <c r="AB3829" s="83">
        <v>0</v>
      </c>
      <c r="AC3829" s="89">
        <v>0</v>
      </c>
      <c r="AD3829" s="90">
        <v>43572</v>
      </c>
      <c r="AE3829" s="90">
        <v>43572</v>
      </c>
      <c r="AF3829" s="82">
        <v>0</v>
      </c>
      <c r="AG3829" s="84" t="s">
        <v>53</v>
      </c>
      <c r="AH3829" s="83">
        <v>0</v>
      </c>
      <c r="AI3829" s="89">
        <v>0</v>
      </c>
      <c r="AJ3829" s="89">
        <v>0</v>
      </c>
      <c r="AK3829" s="60" t="str">
        <f>+IF(Tabla1[[#This Row],[REQUEST_TY]]="SR MANTENIMIENTO CORRECTIVO", "EMERGENCIA", "OTROS")</f>
        <v>EMERGENCIA</v>
      </c>
      <c r="AL3829" s="6" t="str">
        <f>+_xlfn.IFS(Tabla1[[#This Row],[Veces obj]]&lt;=1,"0-1",Tabla1[[#This Row],[Veces obj]]&lt;=2,"1-2",Tabla1[[#This Row],[Veces obj]]&lt;=3,"2-3",TRUE,"&gt;3")</f>
        <v>0-1</v>
      </c>
      <c r="AM3829" s="60" t="str">
        <f>+_xlfn.IFS(MONTH(Tabla1[[#This Row],[MES]])&lt;=3,"Q1",MONTH(Tabla1[[#This Row],[MES]])&lt;=6,"Q2",MONTH(Tabla1[[#This Row],[MES]])&lt;=9,"Q3",TRUE,"Q4")</f>
        <v>Q2</v>
      </c>
      <c r="AN3829" s="15" t="str">
        <f>+IFERROR(VLOOKUP(Tabla1[[#This Row],[CUENTA]],CTAS[],2,0),"OTROS")</f>
        <v>OTROS</v>
      </c>
      <c r="AP3829" s="15" t="str">
        <f>+IFERROR(VLOOKUP(Tabla1[[#This Row],[EMPLEADO]],IS[],3,0),"OTROS")</f>
        <v>OTROS</v>
      </c>
      <c r="AQ3829" s="15" t="str">
        <f>+IFERROR(VLOOKUP(Tabla1[[#This Row],[EMPLEADO]],IS[[NÓMINA]:[INGENIERO]],2,0),"OTROS")</f>
        <v>OTROS</v>
      </c>
    </row>
    <row r="3830" spans="1:43" x14ac:dyDescent="0.25">
      <c r="A3830" s="28" t="s">
        <v>10019</v>
      </c>
      <c r="B3830" s="29">
        <v>1</v>
      </c>
      <c r="C3830" s="29" t="s">
        <v>11325</v>
      </c>
      <c r="D3830" s="30" t="s">
        <v>38</v>
      </c>
      <c r="E3830" s="31" t="s">
        <v>1784</v>
      </c>
      <c r="F3830" s="31" t="s">
        <v>11326</v>
      </c>
      <c r="G3830" s="88" t="s">
        <v>4014</v>
      </c>
      <c r="H3830" s="29" t="s">
        <v>106</v>
      </c>
      <c r="I3830" s="32" t="s">
        <v>43</v>
      </c>
      <c r="J3830" s="29" t="s">
        <v>8</v>
      </c>
      <c r="K3830" s="33" t="s">
        <v>4015</v>
      </c>
      <c r="L3830" s="33" t="s">
        <v>4016</v>
      </c>
      <c r="M3830" s="29" t="s">
        <v>46</v>
      </c>
      <c r="N3830" s="29">
        <v>0</v>
      </c>
      <c r="O3830" s="29" t="s">
        <v>47</v>
      </c>
      <c r="P3830" s="33">
        <v>7</v>
      </c>
      <c r="Q3830" s="33" t="s">
        <v>194</v>
      </c>
      <c r="R3830" s="80" t="s">
        <v>1789</v>
      </c>
      <c r="S3830" s="81" t="s">
        <v>110</v>
      </c>
      <c r="T3830" s="81" t="s">
        <v>51</v>
      </c>
      <c r="U3830" s="82" t="s">
        <v>1885</v>
      </c>
      <c r="V3830" s="83">
        <v>1.05</v>
      </c>
      <c r="W3830" s="89">
        <v>2252.25</v>
      </c>
      <c r="X3830" s="85">
        <v>1</v>
      </c>
      <c r="Y3830" s="86">
        <v>1.1499999999999999</v>
      </c>
      <c r="Z3830" s="82">
        <v>3</v>
      </c>
      <c r="AA3830" s="87">
        <v>0.3833333333333333</v>
      </c>
      <c r="AB3830" s="83">
        <v>0</v>
      </c>
      <c r="AC3830" s="89">
        <v>0</v>
      </c>
      <c r="AD3830" s="90">
        <v>43572</v>
      </c>
      <c r="AE3830" s="90">
        <v>43572</v>
      </c>
      <c r="AF3830" s="82">
        <v>0</v>
      </c>
      <c r="AG3830" s="84" t="s">
        <v>53</v>
      </c>
      <c r="AH3830" s="83">
        <v>0</v>
      </c>
      <c r="AI3830" s="89">
        <v>0</v>
      </c>
      <c r="AJ3830" s="89">
        <v>0</v>
      </c>
      <c r="AK3830" s="60" t="str">
        <f>+IF(Tabla1[[#This Row],[REQUEST_TY]]="SR MANTENIMIENTO CORRECTIVO", "EMERGENCIA", "OTROS")</f>
        <v>EMERGENCIA</v>
      </c>
      <c r="AL3830" s="6" t="str">
        <f>+_xlfn.IFS(Tabla1[[#This Row],[Veces obj]]&lt;=1,"0-1",Tabla1[[#This Row],[Veces obj]]&lt;=2,"1-2",Tabla1[[#This Row],[Veces obj]]&lt;=3,"2-3",TRUE,"&gt;3")</f>
        <v>0-1</v>
      </c>
      <c r="AM3830" s="60" t="str">
        <f>+_xlfn.IFS(MONTH(Tabla1[[#This Row],[MES]])&lt;=3,"Q1",MONTH(Tabla1[[#This Row],[MES]])&lt;=6,"Q2",MONTH(Tabla1[[#This Row],[MES]])&lt;=9,"Q3",TRUE,"Q4")</f>
        <v>Q2</v>
      </c>
      <c r="AN3830" s="15" t="str">
        <f>+IFERROR(VLOOKUP(Tabla1[[#This Row],[CUENTA]],CTAS[],2,0),"OTROS")</f>
        <v>OTROS</v>
      </c>
      <c r="AP3830" s="15" t="str">
        <f>+IFERROR(VLOOKUP(Tabla1[[#This Row],[EMPLEADO]],IS[],3,0),"OTROS")</f>
        <v>OTROS</v>
      </c>
      <c r="AQ3830" s="15" t="str">
        <f>+IFERROR(VLOOKUP(Tabla1[[#This Row],[EMPLEADO]],IS[[NÓMINA]:[INGENIERO]],2,0),"OTROS")</f>
        <v>OTROS</v>
      </c>
    </row>
    <row r="3831" spans="1:43" x14ac:dyDescent="0.25">
      <c r="A3831" s="28" t="s">
        <v>10019</v>
      </c>
      <c r="B3831" s="29">
        <v>1</v>
      </c>
      <c r="C3831" s="29" t="s">
        <v>11327</v>
      </c>
      <c r="D3831" s="30" t="s">
        <v>38</v>
      </c>
      <c r="E3831" s="31" t="s">
        <v>147</v>
      </c>
      <c r="F3831" s="31" t="s">
        <v>11328</v>
      </c>
      <c r="G3831" s="88" t="s">
        <v>11329</v>
      </c>
      <c r="H3831" s="29" t="s">
        <v>163</v>
      </c>
      <c r="I3831" s="32" t="s">
        <v>43</v>
      </c>
      <c r="J3831" s="29" t="s">
        <v>8</v>
      </c>
      <c r="K3831" s="33" t="s">
        <v>151</v>
      </c>
      <c r="L3831" s="33" t="s">
        <v>164</v>
      </c>
      <c r="M3831" s="29" t="s">
        <v>165</v>
      </c>
      <c r="N3831" s="29">
        <v>0</v>
      </c>
      <c r="O3831" s="29" t="s">
        <v>47</v>
      </c>
      <c r="P3831" s="33">
        <v>178</v>
      </c>
      <c r="Q3831" s="33" t="s">
        <v>48</v>
      </c>
      <c r="R3831" s="80" t="s">
        <v>153</v>
      </c>
      <c r="S3831" s="81" t="s">
        <v>50</v>
      </c>
      <c r="T3831" s="81" t="s">
        <v>51</v>
      </c>
      <c r="U3831" s="82" t="s">
        <v>52</v>
      </c>
      <c r="V3831" s="83">
        <v>1.05</v>
      </c>
      <c r="W3831" s="89">
        <v>750.75000000000011</v>
      </c>
      <c r="X3831" s="85">
        <v>1</v>
      </c>
      <c r="Y3831" s="86">
        <v>0</v>
      </c>
      <c r="Z3831" s="82">
        <v>5</v>
      </c>
      <c r="AA3831" s="87">
        <v>0</v>
      </c>
      <c r="AB3831" s="83">
        <v>0</v>
      </c>
      <c r="AC3831" s="89">
        <v>0</v>
      </c>
      <c r="AD3831" s="90">
        <v>43572</v>
      </c>
      <c r="AE3831" s="90">
        <v>43572</v>
      </c>
      <c r="AF3831" s="82">
        <v>0</v>
      </c>
      <c r="AG3831" s="84" t="s">
        <v>53</v>
      </c>
      <c r="AH3831" s="83">
        <v>0</v>
      </c>
      <c r="AI3831" s="89">
        <v>0</v>
      </c>
      <c r="AJ3831" s="89">
        <v>0</v>
      </c>
      <c r="AK3831" s="60" t="str">
        <f>+IF(Tabla1[[#This Row],[REQUEST_TY]]="SR MANTENIMIENTO CORRECTIVO", "EMERGENCIA", "OTROS")</f>
        <v>EMERGENCIA</v>
      </c>
      <c r="AL3831" s="6" t="str">
        <f>+_xlfn.IFS(Tabla1[[#This Row],[Veces obj]]&lt;=1,"0-1",Tabla1[[#This Row],[Veces obj]]&lt;=2,"1-2",Tabla1[[#This Row],[Veces obj]]&lt;=3,"2-3",TRUE,"&gt;3")</f>
        <v>0-1</v>
      </c>
      <c r="AM3831" s="60" t="str">
        <f>+_xlfn.IFS(MONTH(Tabla1[[#This Row],[MES]])&lt;=3,"Q1",MONTH(Tabla1[[#This Row],[MES]])&lt;=6,"Q2",MONTH(Tabla1[[#This Row],[MES]])&lt;=9,"Q3",TRUE,"Q4")</f>
        <v>Q2</v>
      </c>
      <c r="AN3831" s="15" t="str">
        <f>+IFERROR(VLOOKUP(Tabla1[[#This Row],[CUENTA]],CTAS[],2,0),"OTROS")</f>
        <v>HONEYWELL</v>
      </c>
      <c r="AP3831" s="15" t="str">
        <f>+IFERROR(VLOOKUP(Tabla1[[#This Row],[EMPLEADO]],IS[],3,0),"OTROS")</f>
        <v>CHIHUAHUA</v>
      </c>
      <c r="AQ3831" s="15" t="str">
        <f>+IFERROR(VLOOKUP(Tabla1[[#This Row],[EMPLEADO]],IS[[NÓMINA]:[INGENIERO]],2,0),"OTROS")</f>
        <v>LUIS EDUARDO MUÑOZ</v>
      </c>
    </row>
    <row r="3832" spans="1:43" x14ac:dyDescent="0.25">
      <c r="A3832" s="28" t="s">
        <v>10019</v>
      </c>
      <c r="B3832" s="29">
        <v>1</v>
      </c>
      <c r="C3832" s="29" t="s">
        <v>11330</v>
      </c>
      <c r="D3832" s="30" t="s">
        <v>38</v>
      </c>
      <c r="E3832" s="31" t="s">
        <v>725</v>
      </c>
      <c r="F3832" s="31" t="s">
        <v>11331</v>
      </c>
      <c r="G3832" s="88" t="s">
        <v>8753</v>
      </c>
      <c r="H3832" s="29" t="s">
        <v>136</v>
      </c>
      <c r="I3832" s="32" t="s">
        <v>43</v>
      </c>
      <c r="J3832" s="29" t="s">
        <v>8</v>
      </c>
      <c r="K3832" s="33" t="s">
        <v>102</v>
      </c>
      <c r="L3832" s="33" t="s">
        <v>261</v>
      </c>
      <c r="M3832" s="29" t="s">
        <v>736</v>
      </c>
      <c r="N3832" s="29">
        <v>0</v>
      </c>
      <c r="O3832" s="29" t="s">
        <v>47</v>
      </c>
      <c r="P3832" s="33">
        <v>10</v>
      </c>
      <c r="Q3832" s="33" t="s">
        <v>194</v>
      </c>
      <c r="R3832" s="80" t="s">
        <v>223</v>
      </c>
      <c r="S3832" s="81" t="s">
        <v>139</v>
      </c>
      <c r="T3832" s="81" t="s">
        <v>51</v>
      </c>
      <c r="U3832" s="82" t="s">
        <v>224</v>
      </c>
      <c r="V3832" s="83">
        <v>0.8</v>
      </c>
      <c r="W3832" s="89">
        <v>1258.4000000000003</v>
      </c>
      <c r="X3832" s="85">
        <v>1</v>
      </c>
      <c r="Y3832" s="86">
        <v>0.45</v>
      </c>
      <c r="Z3832" s="82">
        <v>4</v>
      </c>
      <c r="AA3832" s="87">
        <v>0.1125</v>
      </c>
      <c r="AB3832" s="83">
        <v>0</v>
      </c>
      <c r="AC3832" s="89">
        <v>0</v>
      </c>
      <c r="AD3832" s="90">
        <v>43572</v>
      </c>
      <c r="AE3832" s="90">
        <v>43572</v>
      </c>
      <c r="AF3832" s="82">
        <v>0</v>
      </c>
      <c r="AG3832" s="84" t="s">
        <v>53</v>
      </c>
      <c r="AH3832" s="83">
        <v>0</v>
      </c>
      <c r="AI3832" s="89">
        <v>0</v>
      </c>
      <c r="AJ3832" s="89">
        <v>0</v>
      </c>
      <c r="AK3832" s="60" t="str">
        <f>+IF(Tabla1[[#This Row],[REQUEST_TY]]="SR MANTENIMIENTO CORRECTIVO", "EMERGENCIA", "OTROS")</f>
        <v>EMERGENCIA</v>
      </c>
      <c r="AL3832" s="6" t="str">
        <f>+_xlfn.IFS(Tabla1[[#This Row],[Veces obj]]&lt;=1,"0-1",Tabla1[[#This Row],[Veces obj]]&lt;=2,"1-2",Tabla1[[#This Row],[Veces obj]]&lt;=3,"2-3",TRUE,"&gt;3")</f>
        <v>0-1</v>
      </c>
      <c r="AM3832" s="60" t="str">
        <f>+_xlfn.IFS(MONTH(Tabla1[[#This Row],[MES]])&lt;=3,"Q1",MONTH(Tabla1[[#This Row],[MES]])&lt;=6,"Q2",MONTH(Tabla1[[#This Row],[MES]])&lt;=9,"Q3",TRUE,"Q4")</f>
        <v>Q2</v>
      </c>
      <c r="AN3832" s="15" t="str">
        <f>+IFERROR(VLOOKUP(Tabla1[[#This Row],[CUENTA]],CTAS[],2,0),"OTROS")</f>
        <v>OTROS</v>
      </c>
      <c r="AP3832" s="15" t="str">
        <f>+IFERROR(VLOOKUP(Tabla1[[#This Row],[EMPLEADO]],IS[],3,0),"OTROS")</f>
        <v>OTROS</v>
      </c>
      <c r="AQ3832" s="15" t="str">
        <f>+IFERROR(VLOOKUP(Tabla1[[#This Row],[EMPLEADO]],IS[[NÓMINA]:[INGENIERO]],2,0),"OTROS")</f>
        <v>OTROS</v>
      </c>
    </row>
    <row r="3833" spans="1:43" x14ac:dyDescent="0.25">
      <c r="A3833" s="28" t="s">
        <v>10019</v>
      </c>
      <c r="B3833" s="29">
        <v>1</v>
      </c>
      <c r="C3833" s="29" t="s">
        <v>11332</v>
      </c>
      <c r="D3833" s="30" t="s">
        <v>38</v>
      </c>
      <c r="E3833" s="31" t="s">
        <v>558</v>
      </c>
      <c r="F3833" s="31" t="s">
        <v>11333</v>
      </c>
      <c r="G3833" s="88" t="s">
        <v>11334</v>
      </c>
      <c r="H3833" s="29" t="s">
        <v>915</v>
      </c>
      <c r="I3833" s="32" t="s">
        <v>43</v>
      </c>
      <c r="J3833" s="29" t="s">
        <v>8</v>
      </c>
      <c r="K3833" s="33" t="s">
        <v>966</v>
      </c>
      <c r="L3833" s="33" t="s">
        <v>3640</v>
      </c>
      <c r="M3833" s="29" t="s">
        <v>794</v>
      </c>
      <c r="N3833" s="29">
        <v>0</v>
      </c>
      <c r="O3833" s="29" t="s">
        <v>47</v>
      </c>
      <c r="P3833" s="33">
        <v>146</v>
      </c>
      <c r="Q3833" s="33" t="s">
        <v>48</v>
      </c>
      <c r="R3833" s="80" t="s">
        <v>95</v>
      </c>
      <c r="S3833" s="81" t="s">
        <v>64</v>
      </c>
      <c r="T3833" s="81" t="s">
        <v>51</v>
      </c>
      <c r="U3833" s="82" t="s">
        <v>96</v>
      </c>
      <c r="V3833" s="83">
        <v>1.1000000000000001</v>
      </c>
      <c r="W3833" s="89">
        <v>1501.5000000000002</v>
      </c>
      <c r="X3833" s="85">
        <v>1</v>
      </c>
      <c r="Y3833" s="86">
        <v>1.6</v>
      </c>
      <c r="Z3833" s="82">
        <v>5</v>
      </c>
      <c r="AA3833" s="87">
        <v>0.32</v>
      </c>
      <c r="AB3833" s="83">
        <v>0</v>
      </c>
      <c r="AC3833" s="89">
        <v>0</v>
      </c>
      <c r="AD3833" s="90">
        <v>43572</v>
      </c>
      <c r="AE3833" s="90">
        <v>43572</v>
      </c>
      <c r="AF3833" s="82">
        <v>0</v>
      </c>
      <c r="AG3833" s="84" t="s">
        <v>53</v>
      </c>
      <c r="AH3833" s="83">
        <v>0</v>
      </c>
      <c r="AI3833" s="89">
        <v>0</v>
      </c>
      <c r="AJ3833" s="89">
        <v>0</v>
      </c>
      <c r="AK3833" s="60" t="str">
        <f>+IF(Tabla1[[#This Row],[REQUEST_TY]]="SR MANTENIMIENTO CORRECTIVO", "EMERGENCIA", "OTROS")</f>
        <v>EMERGENCIA</v>
      </c>
      <c r="AL3833" s="6" t="str">
        <f>+_xlfn.IFS(Tabla1[[#This Row],[Veces obj]]&lt;=1,"0-1",Tabla1[[#This Row],[Veces obj]]&lt;=2,"1-2",Tabla1[[#This Row],[Veces obj]]&lt;=3,"2-3",TRUE,"&gt;3")</f>
        <v>0-1</v>
      </c>
      <c r="AM3833" s="60" t="str">
        <f>+_xlfn.IFS(MONTH(Tabla1[[#This Row],[MES]])&lt;=3,"Q1",MONTH(Tabla1[[#This Row],[MES]])&lt;=6,"Q2",MONTH(Tabla1[[#This Row],[MES]])&lt;=9,"Q3",TRUE,"Q4")</f>
        <v>Q2</v>
      </c>
      <c r="AN3833" s="15" t="str">
        <f>+IFERROR(VLOOKUP(Tabla1[[#This Row],[CUENTA]],CTAS[],2,0),"OTROS")</f>
        <v>OTROS</v>
      </c>
      <c r="AP3833" s="15" t="str">
        <f>+IFERROR(VLOOKUP(Tabla1[[#This Row],[EMPLEADO]],IS[],3,0),"OTROS")</f>
        <v>OTROS</v>
      </c>
      <c r="AQ3833" s="15" t="str">
        <f>+IFERROR(VLOOKUP(Tabla1[[#This Row],[EMPLEADO]],IS[[NÓMINA]:[INGENIERO]],2,0),"OTROS")</f>
        <v>OTROS</v>
      </c>
    </row>
    <row r="3834" spans="1:43" x14ac:dyDescent="0.25">
      <c r="A3834" s="28" t="s">
        <v>10019</v>
      </c>
      <c r="B3834" s="29">
        <v>1</v>
      </c>
      <c r="C3834" s="29" t="s">
        <v>11335</v>
      </c>
      <c r="D3834" s="30" t="s">
        <v>38</v>
      </c>
      <c r="E3834" s="31" t="s">
        <v>133</v>
      </c>
      <c r="F3834" s="31" t="s">
        <v>11336</v>
      </c>
      <c r="G3834" s="88" t="s">
        <v>5957</v>
      </c>
      <c r="H3834" s="29" t="s">
        <v>868</v>
      </c>
      <c r="I3834" s="32" t="s">
        <v>43</v>
      </c>
      <c r="J3834" s="29" t="s">
        <v>8</v>
      </c>
      <c r="K3834" s="33" t="s">
        <v>59</v>
      </c>
      <c r="L3834" s="33" t="s">
        <v>1676</v>
      </c>
      <c r="M3834" s="29" t="s">
        <v>1410</v>
      </c>
      <c r="N3834" s="29">
        <v>1</v>
      </c>
      <c r="O3834" s="29" t="s">
        <v>47</v>
      </c>
      <c r="P3834" s="33">
        <v>32</v>
      </c>
      <c r="Q3834" s="33" t="s">
        <v>82</v>
      </c>
      <c r="R3834" s="80" t="s">
        <v>138</v>
      </c>
      <c r="S3834" s="81" t="s">
        <v>139</v>
      </c>
      <c r="T3834" s="81" t="s">
        <v>51</v>
      </c>
      <c r="U3834" s="82" t="s">
        <v>140</v>
      </c>
      <c r="V3834" s="83">
        <v>1.1000000000000001</v>
      </c>
      <c r="W3834" s="89">
        <v>0</v>
      </c>
      <c r="X3834" s="85">
        <v>1</v>
      </c>
      <c r="Y3834" s="86">
        <v>4.6666666666666661</v>
      </c>
      <c r="Z3834" s="82">
        <v>4</v>
      </c>
      <c r="AA3834" s="87">
        <v>1.1666666666666665</v>
      </c>
      <c r="AB3834" s="83">
        <v>4.166666666666663E-2</v>
      </c>
      <c r="AC3834" s="89">
        <v>-65.541666666666615</v>
      </c>
      <c r="AD3834" s="90">
        <v>43572</v>
      </c>
      <c r="AE3834" s="90">
        <v>43572</v>
      </c>
      <c r="AF3834" s="82">
        <v>0</v>
      </c>
      <c r="AG3834" s="84" t="s">
        <v>53</v>
      </c>
      <c r="AH3834" s="83">
        <v>0</v>
      </c>
      <c r="AI3834" s="89">
        <v>0</v>
      </c>
      <c r="AJ3834" s="89">
        <v>0</v>
      </c>
      <c r="AK3834" s="60" t="str">
        <f>+IF(Tabla1[[#This Row],[REQUEST_TY]]="SR MANTENIMIENTO CORRECTIVO", "EMERGENCIA", "OTROS")</f>
        <v>EMERGENCIA</v>
      </c>
      <c r="AL3834" s="6" t="str">
        <f>+_xlfn.IFS(Tabla1[[#This Row],[Veces obj]]&lt;=1,"0-1",Tabla1[[#This Row],[Veces obj]]&lt;=2,"1-2",Tabla1[[#This Row],[Veces obj]]&lt;=3,"2-3",TRUE,"&gt;3")</f>
        <v>1-2</v>
      </c>
      <c r="AM3834" s="60" t="str">
        <f>+_xlfn.IFS(MONTH(Tabla1[[#This Row],[MES]])&lt;=3,"Q1",MONTH(Tabla1[[#This Row],[MES]])&lt;=6,"Q2",MONTH(Tabla1[[#This Row],[MES]])&lt;=9,"Q3",TRUE,"Q4")</f>
        <v>Q2</v>
      </c>
      <c r="AN3834" s="15" t="str">
        <f>+IFERROR(VLOOKUP(Tabla1[[#This Row],[CUENTA]],CTAS[],2,0),"OTROS")</f>
        <v>OTROS</v>
      </c>
      <c r="AP3834" s="15" t="str">
        <f>+IFERROR(VLOOKUP(Tabla1[[#This Row],[EMPLEADO]],IS[],3,0),"OTROS")</f>
        <v>OTROS</v>
      </c>
      <c r="AQ3834" s="15" t="str">
        <f>+IFERROR(VLOOKUP(Tabla1[[#This Row],[EMPLEADO]],IS[[NÓMINA]:[INGENIERO]],2,0),"OTROS")</f>
        <v>OTROS</v>
      </c>
    </row>
    <row r="3835" spans="1:43" x14ac:dyDescent="0.25">
      <c r="A3835" s="28" t="s">
        <v>10019</v>
      </c>
      <c r="B3835" s="29">
        <v>1</v>
      </c>
      <c r="C3835" s="29" t="s">
        <v>11337</v>
      </c>
      <c r="D3835" s="30" t="s">
        <v>38</v>
      </c>
      <c r="E3835" s="31" t="s">
        <v>1077</v>
      </c>
      <c r="F3835" s="31" t="s">
        <v>11338</v>
      </c>
      <c r="G3835" s="88" t="s">
        <v>11339</v>
      </c>
      <c r="H3835" s="29" t="s">
        <v>10274</v>
      </c>
      <c r="I3835" s="32" t="s">
        <v>43</v>
      </c>
      <c r="J3835" s="29" t="s">
        <v>8</v>
      </c>
      <c r="K3835" s="33" t="s">
        <v>607</v>
      </c>
      <c r="L3835" s="33" t="s">
        <v>11340</v>
      </c>
      <c r="M3835" s="29" t="s">
        <v>131</v>
      </c>
      <c r="N3835" s="29">
        <v>0</v>
      </c>
      <c r="O3835" s="29" t="s">
        <v>47</v>
      </c>
      <c r="P3835" s="33">
        <v>2693</v>
      </c>
      <c r="Q3835" s="33" t="s">
        <v>48</v>
      </c>
      <c r="R3835" s="80" t="s">
        <v>63</v>
      </c>
      <c r="S3835" s="81" t="s">
        <v>64</v>
      </c>
      <c r="T3835" s="81" t="s">
        <v>51</v>
      </c>
      <c r="U3835" s="82" t="s">
        <v>96</v>
      </c>
      <c r="V3835" s="83">
        <v>1.1000000000000001</v>
      </c>
      <c r="W3835" s="89">
        <v>1501.5000000000002</v>
      </c>
      <c r="X3835" s="85">
        <v>1</v>
      </c>
      <c r="Y3835" s="86">
        <v>2.38</v>
      </c>
      <c r="Z3835" s="82">
        <v>5</v>
      </c>
      <c r="AA3835" s="87">
        <v>0.47599999999999998</v>
      </c>
      <c r="AB3835" s="83">
        <v>0</v>
      </c>
      <c r="AC3835" s="89">
        <v>0</v>
      </c>
      <c r="AD3835" s="90">
        <v>43572</v>
      </c>
      <c r="AE3835" s="90">
        <v>43572</v>
      </c>
      <c r="AF3835" s="82">
        <v>0</v>
      </c>
      <c r="AG3835" s="84" t="s">
        <v>53</v>
      </c>
      <c r="AH3835" s="83">
        <v>0</v>
      </c>
      <c r="AI3835" s="89">
        <v>0</v>
      </c>
      <c r="AJ3835" s="89">
        <v>0</v>
      </c>
      <c r="AK3835" s="60" t="str">
        <f>+IF(Tabla1[[#This Row],[REQUEST_TY]]="SR MANTENIMIENTO CORRECTIVO", "EMERGENCIA", "OTROS")</f>
        <v>EMERGENCIA</v>
      </c>
      <c r="AL3835" s="6" t="str">
        <f>+_xlfn.IFS(Tabla1[[#This Row],[Veces obj]]&lt;=1,"0-1",Tabla1[[#This Row],[Veces obj]]&lt;=2,"1-2",Tabla1[[#This Row],[Veces obj]]&lt;=3,"2-3",TRUE,"&gt;3")</f>
        <v>0-1</v>
      </c>
      <c r="AM3835" s="60" t="str">
        <f>+_xlfn.IFS(MONTH(Tabla1[[#This Row],[MES]])&lt;=3,"Q1",MONTH(Tabla1[[#This Row],[MES]])&lt;=6,"Q2",MONTH(Tabla1[[#This Row],[MES]])&lt;=9,"Q3",TRUE,"Q4")</f>
        <v>Q2</v>
      </c>
      <c r="AN3835" s="15" t="str">
        <f>+IFERROR(VLOOKUP(Tabla1[[#This Row],[CUENTA]],CTAS[],2,0),"OTROS")</f>
        <v>OTROS</v>
      </c>
      <c r="AP3835" s="15" t="str">
        <f>+IFERROR(VLOOKUP(Tabla1[[#This Row],[EMPLEADO]],IS[],3,0),"OTROS")</f>
        <v>OTROS</v>
      </c>
      <c r="AQ3835" s="15" t="str">
        <f>+IFERROR(VLOOKUP(Tabla1[[#This Row],[EMPLEADO]],IS[[NÓMINA]:[INGENIERO]],2,0),"OTROS")</f>
        <v>OTROS</v>
      </c>
    </row>
    <row r="3836" spans="1:43" x14ac:dyDescent="0.25">
      <c r="A3836" s="28" t="s">
        <v>10019</v>
      </c>
      <c r="B3836" s="29">
        <v>1</v>
      </c>
      <c r="C3836" s="29" t="s">
        <v>11341</v>
      </c>
      <c r="D3836" s="30" t="s">
        <v>3370</v>
      </c>
      <c r="E3836" s="31" t="s">
        <v>430</v>
      </c>
      <c r="F3836" s="31" t="s">
        <v>11342</v>
      </c>
      <c r="G3836" s="88" t="s">
        <v>11343</v>
      </c>
      <c r="H3836" s="29" t="s">
        <v>150</v>
      </c>
      <c r="I3836" s="32" t="s">
        <v>43</v>
      </c>
      <c r="J3836" s="29" t="s">
        <v>8</v>
      </c>
      <c r="K3836" s="33" t="s">
        <v>151</v>
      </c>
      <c r="L3836" s="33" t="s">
        <v>323</v>
      </c>
      <c r="M3836" s="29" t="s">
        <v>94</v>
      </c>
      <c r="N3836" s="29">
        <v>0</v>
      </c>
      <c r="O3836" s="29" t="s">
        <v>47</v>
      </c>
      <c r="P3836" s="33" t="s">
        <v>822</v>
      </c>
      <c r="Q3836" s="33" t="s">
        <v>48</v>
      </c>
      <c r="R3836" s="80" t="s">
        <v>63</v>
      </c>
      <c r="S3836" s="81" t="s">
        <v>64</v>
      </c>
      <c r="T3836" s="81" t="s">
        <v>51</v>
      </c>
      <c r="U3836" s="82" t="s">
        <v>96</v>
      </c>
      <c r="V3836" s="83">
        <v>1</v>
      </c>
      <c r="W3836" s="89">
        <v>2047.5</v>
      </c>
      <c r="X3836" s="85">
        <v>0</v>
      </c>
      <c r="Y3836" s="86">
        <v>5</v>
      </c>
      <c r="Z3836" s="82">
        <v>5</v>
      </c>
      <c r="AA3836" s="87">
        <v>1</v>
      </c>
      <c r="AB3836" s="83">
        <v>0</v>
      </c>
      <c r="AC3836" s="89">
        <v>0</v>
      </c>
      <c r="AD3836" s="90">
        <v>43572</v>
      </c>
      <c r="AE3836" s="90">
        <v>43572</v>
      </c>
      <c r="AF3836" s="82">
        <v>0</v>
      </c>
      <c r="AG3836" s="84" t="s">
        <v>53</v>
      </c>
      <c r="AH3836" s="83">
        <v>0</v>
      </c>
      <c r="AI3836" s="89">
        <v>0</v>
      </c>
      <c r="AJ3836" s="89">
        <v>0</v>
      </c>
      <c r="AK3836" s="60" t="str">
        <f>+IF(Tabla1[[#This Row],[REQUEST_TY]]="SR MANTENIMIENTO CORRECTIVO", "EMERGENCIA", "OTROS")</f>
        <v>OTROS</v>
      </c>
      <c r="AL3836" s="6" t="str">
        <f>+_xlfn.IFS(Tabla1[[#This Row],[Veces obj]]&lt;=1,"0-1",Tabla1[[#This Row],[Veces obj]]&lt;=2,"1-2",Tabla1[[#This Row],[Veces obj]]&lt;=3,"2-3",TRUE,"&gt;3")</f>
        <v>0-1</v>
      </c>
      <c r="AM3836" s="60" t="str">
        <f>+_xlfn.IFS(MONTH(Tabla1[[#This Row],[MES]])&lt;=3,"Q1",MONTH(Tabla1[[#This Row],[MES]])&lt;=6,"Q2",MONTH(Tabla1[[#This Row],[MES]])&lt;=9,"Q3",TRUE,"Q4")</f>
        <v>Q2</v>
      </c>
      <c r="AN3836" s="15" t="str">
        <f>+IFERROR(VLOOKUP(Tabla1[[#This Row],[CUENTA]],CTAS[],2,0),"OTROS")</f>
        <v>HONEYWELL</v>
      </c>
      <c r="AP3836" s="15" t="str">
        <f>+IFERROR(VLOOKUP(Tabla1[[#This Row],[EMPLEADO]],IS[],3,0),"OTROS")</f>
        <v>JUAREZ</v>
      </c>
      <c r="AQ3836" s="15" t="str">
        <f>+IFERROR(VLOOKUP(Tabla1[[#This Row],[EMPLEADO]],IS[[NÓMINA]:[INGENIERO]],2,0),"OTROS")</f>
        <v>CARLOS MONTOYA</v>
      </c>
    </row>
    <row r="3837" spans="1:43" x14ac:dyDescent="0.25">
      <c r="A3837" s="28" t="s">
        <v>10019</v>
      </c>
      <c r="B3837" s="29">
        <v>1</v>
      </c>
      <c r="C3837" s="29" t="s">
        <v>11344</v>
      </c>
      <c r="D3837" s="30" t="s">
        <v>38</v>
      </c>
      <c r="E3837" s="31" t="s">
        <v>76</v>
      </c>
      <c r="F3837" s="31" t="s">
        <v>11345</v>
      </c>
      <c r="G3837" s="88" t="s">
        <v>499</v>
      </c>
      <c r="H3837" s="29" t="s">
        <v>471</v>
      </c>
      <c r="I3837" s="32" t="s">
        <v>43</v>
      </c>
      <c r="J3837" s="29" t="s">
        <v>8</v>
      </c>
      <c r="K3837" s="33" t="s">
        <v>102</v>
      </c>
      <c r="L3837" s="33" t="s">
        <v>500</v>
      </c>
      <c r="M3837" s="29" t="s">
        <v>310</v>
      </c>
      <c r="N3837" s="29">
        <v>0</v>
      </c>
      <c r="O3837" s="29" t="s">
        <v>47</v>
      </c>
      <c r="P3837" s="33">
        <v>5</v>
      </c>
      <c r="Q3837" s="33" t="s">
        <v>207</v>
      </c>
      <c r="R3837" s="80" t="s">
        <v>63</v>
      </c>
      <c r="S3837" s="81" t="s">
        <v>64</v>
      </c>
      <c r="T3837" s="81" t="s">
        <v>51</v>
      </c>
      <c r="U3837" s="82" t="s">
        <v>209</v>
      </c>
      <c r="V3837" s="83">
        <v>0</v>
      </c>
      <c r="W3837" s="89">
        <v>0</v>
      </c>
      <c r="X3837" s="85">
        <v>1</v>
      </c>
      <c r="Y3837" s="86">
        <v>1</v>
      </c>
      <c r="Z3837" s="82">
        <v>5</v>
      </c>
      <c r="AA3837" s="87">
        <v>0.2</v>
      </c>
      <c r="AB3837" s="83">
        <v>0</v>
      </c>
      <c r="AC3837" s="89">
        <v>0</v>
      </c>
      <c r="AD3837" s="90">
        <v>43572</v>
      </c>
      <c r="AE3837" s="90">
        <v>43572</v>
      </c>
      <c r="AF3837" s="82">
        <v>0</v>
      </c>
      <c r="AG3837" s="84" t="s">
        <v>53</v>
      </c>
      <c r="AH3837" s="83">
        <v>0</v>
      </c>
      <c r="AI3837" s="89">
        <v>0</v>
      </c>
      <c r="AJ3837" s="89">
        <v>0</v>
      </c>
      <c r="AK3837" s="60" t="str">
        <f>+IF(Tabla1[[#This Row],[REQUEST_TY]]="SR MANTENIMIENTO CORRECTIVO", "EMERGENCIA", "OTROS")</f>
        <v>EMERGENCIA</v>
      </c>
      <c r="AL3837" s="6" t="str">
        <f>+_xlfn.IFS(Tabla1[[#This Row],[Veces obj]]&lt;=1,"0-1",Tabla1[[#This Row],[Veces obj]]&lt;=2,"1-2",Tabla1[[#This Row],[Veces obj]]&lt;=3,"2-3",TRUE,"&gt;3")</f>
        <v>0-1</v>
      </c>
      <c r="AM3837" s="60" t="str">
        <f>+_xlfn.IFS(MONTH(Tabla1[[#This Row],[MES]])&lt;=3,"Q1",MONTH(Tabla1[[#This Row],[MES]])&lt;=6,"Q2",MONTH(Tabla1[[#This Row],[MES]])&lt;=9,"Q3",TRUE,"Q4")</f>
        <v>Q2</v>
      </c>
      <c r="AN3837" s="15" t="str">
        <f>+IFERROR(VLOOKUP(Tabla1[[#This Row],[CUENTA]],CTAS[],2,0),"OTROS")</f>
        <v>OTROS</v>
      </c>
      <c r="AP3837" s="15" t="str">
        <f>+IFERROR(VLOOKUP(Tabla1[[#This Row],[EMPLEADO]],IS[],3,0),"OTROS")</f>
        <v>OTROS</v>
      </c>
      <c r="AQ3837" s="15" t="str">
        <f>+IFERROR(VLOOKUP(Tabla1[[#This Row],[EMPLEADO]],IS[[NÓMINA]:[INGENIERO]],2,0),"OTROS")</f>
        <v>OTROS</v>
      </c>
    </row>
    <row r="3838" spans="1:43" x14ac:dyDescent="0.25">
      <c r="A3838" s="28" t="s">
        <v>10019</v>
      </c>
      <c r="B3838" s="29">
        <v>1</v>
      </c>
      <c r="C3838" s="29" t="s">
        <v>11346</v>
      </c>
      <c r="D3838" s="30" t="s">
        <v>3346</v>
      </c>
      <c r="E3838" s="31" t="s">
        <v>11347</v>
      </c>
      <c r="F3838" s="31" t="s">
        <v>11348</v>
      </c>
      <c r="G3838" s="88" t="s">
        <v>11349</v>
      </c>
      <c r="H3838" s="29" t="s">
        <v>163</v>
      </c>
      <c r="I3838" s="32" t="s">
        <v>43</v>
      </c>
      <c r="J3838" s="29" t="s">
        <v>8</v>
      </c>
      <c r="K3838" s="33" t="s">
        <v>151</v>
      </c>
      <c r="L3838" s="33" t="s">
        <v>229</v>
      </c>
      <c r="M3838" s="29" t="s">
        <v>165</v>
      </c>
      <c r="N3838" s="29">
        <v>0</v>
      </c>
      <c r="O3838" s="29" t="s">
        <v>47</v>
      </c>
      <c r="P3838" s="33" t="s">
        <v>822</v>
      </c>
      <c r="Q3838" s="33" t="s">
        <v>48</v>
      </c>
      <c r="R3838" s="80" t="s">
        <v>1543</v>
      </c>
      <c r="S3838" s="81" t="s">
        <v>50</v>
      </c>
      <c r="T3838" s="81" t="s">
        <v>51</v>
      </c>
      <c r="U3838" s="82" t="s">
        <v>52</v>
      </c>
      <c r="V3838" s="83">
        <v>1</v>
      </c>
      <c r="W3838" s="89">
        <v>715.00000000000011</v>
      </c>
      <c r="X3838" s="85">
        <v>0</v>
      </c>
      <c r="Y3838" s="86">
        <v>5</v>
      </c>
      <c r="Z3838" s="82">
        <v>5</v>
      </c>
      <c r="AA3838" s="87">
        <v>1</v>
      </c>
      <c r="AB3838" s="83">
        <v>0</v>
      </c>
      <c r="AC3838" s="89">
        <v>0</v>
      </c>
      <c r="AD3838" s="90">
        <v>43571</v>
      </c>
      <c r="AE3838" s="90">
        <v>43572</v>
      </c>
      <c r="AF3838" s="82">
        <v>1</v>
      </c>
      <c r="AG3838" s="84" t="s">
        <v>53</v>
      </c>
      <c r="AH3838" s="83">
        <v>0</v>
      </c>
      <c r="AI3838" s="89">
        <v>0</v>
      </c>
      <c r="AJ3838" s="89">
        <v>0</v>
      </c>
      <c r="AK3838" s="60" t="str">
        <f>+IF(Tabla1[[#This Row],[REQUEST_TY]]="SR MANTENIMIENTO CORRECTIVO", "EMERGENCIA", "OTROS")</f>
        <v>OTROS</v>
      </c>
      <c r="AL3838" s="6" t="str">
        <f>+_xlfn.IFS(Tabla1[[#This Row],[Veces obj]]&lt;=1,"0-1",Tabla1[[#This Row],[Veces obj]]&lt;=2,"1-2",Tabla1[[#This Row],[Veces obj]]&lt;=3,"2-3",TRUE,"&gt;3")</f>
        <v>0-1</v>
      </c>
      <c r="AM3838" s="60" t="str">
        <f>+_xlfn.IFS(MONTH(Tabla1[[#This Row],[MES]])&lt;=3,"Q1",MONTH(Tabla1[[#This Row],[MES]])&lt;=6,"Q2",MONTH(Tabla1[[#This Row],[MES]])&lt;=9,"Q3",TRUE,"Q4")</f>
        <v>Q2</v>
      </c>
      <c r="AN3838" s="15" t="str">
        <f>+IFERROR(VLOOKUP(Tabla1[[#This Row],[CUENTA]],CTAS[],2,0),"OTROS")</f>
        <v>HONEYWELL</v>
      </c>
      <c r="AP3838" s="15" t="str">
        <f>+IFERROR(VLOOKUP(Tabla1[[#This Row],[EMPLEADO]],IS[],3,0),"OTROS")</f>
        <v>CHIHUAHUA</v>
      </c>
      <c r="AQ3838" s="15" t="str">
        <f>+IFERROR(VLOOKUP(Tabla1[[#This Row],[EMPLEADO]],IS[[NÓMINA]:[INGENIERO]],2,0),"OTROS")</f>
        <v>LUIS EDUARDO MUÑOZ</v>
      </c>
    </row>
    <row r="3839" spans="1:43" x14ac:dyDescent="0.25">
      <c r="A3839" s="28" t="s">
        <v>10019</v>
      </c>
      <c r="B3839" s="29">
        <v>1</v>
      </c>
      <c r="C3839" s="29" t="s">
        <v>11350</v>
      </c>
      <c r="D3839" s="30" t="s">
        <v>38</v>
      </c>
      <c r="E3839" s="31" t="s">
        <v>535</v>
      </c>
      <c r="F3839" s="31" t="s">
        <v>11351</v>
      </c>
      <c r="G3839" s="88" t="s">
        <v>11352</v>
      </c>
      <c r="H3839" s="29" t="s">
        <v>868</v>
      </c>
      <c r="I3839" s="32" t="s">
        <v>43</v>
      </c>
      <c r="J3839" s="29" t="s">
        <v>8</v>
      </c>
      <c r="K3839" s="33" t="s">
        <v>117</v>
      </c>
      <c r="L3839" s="33" t="s">
        <v>11353</v>
      </c>
      <c r="M3839" s="29" t="s">
        <v>11354</v>
      </c>
      <c r="N3839" s="29">
        <v>1</v>
      </c>
      <c r="O3839" s="29" t="s">
        <v>47</v>
      </c>
      <c r="P3839" s="33">
        <v>240</v>
      </c>
      <c r="Q3839" s="33" t="s">
        <v>48</v>
      </c>
      <c r="R3839" s="80" t="s">
        <v>49</v>
      </c>
      <c r="S3839" s="81" t="s">
        <v>50</v>
      </c>
      <c r="T3839" s="81" t="s">
        <v>51</v>
      </c>
      <c r="U3839" s="82" t="s">
        <v>52</v>
      </c>
      <c r="V3839" s="83">
        <v>1.05</v>
      </c>
      <c r="W3839" s="89">
        <v>0</v>
      </c>
      <c r="X3839" s="85">
        <v>1</v>
      </c>
      <c r="Y3839" s="86">
        <v>1.46</v>
      </c>
      <c r="Z3839" s="82">
        <v>5</v>
      </c>
      <c r="AA3839" s="87">
        <v>0.29199999999999998</v>
      </c>
      <c r="AB3839" s="83">
        <v>0</v>
      </c>
      <c r="AC3839" s="89">
        <v>0</v>
      </c>
      <c r="AD3839" s="90">
        <v>43572</v>
      </c>
      <c r="AE3839" s="90">
        <v>43572</v>
      </c>
      <c r="AF3839" s="82">
        <v>0</v>
      </c>
      <c r="AG3839" s="84" t="s">
        <v>53</v>
      </c>
      <c r="AH3839" s="83">
        <v>0</v>
      </c>
      <c r="AI3839" s="89">
        <v>0</v>
      </c>
      <c r="AJ3839" s="89">
        <v>0</v>
      </c>
      <c r="AK3839" s="60" t="str">
        <f>+IF(Tabla1[[#This Row],[REQUEST_TY]]="SR MANTENIMIENTO CORRECTIVO", "EMERGENCIA", "OTROS")</f>
        <v>EMERGENCIA</v>
      </c>
      <c r="AL3839" s="6" t="str">
        <f>+_xlfn.IFS(Tabla1[[#This Row],[Veces obj]]&lt;=1,"0-1",Tabla1[[#This Row],[Veces obj]]&lt;=2,"1-2",Tabla1[[#This Row],[Veces obj]]&lt;=3,"2-3",TRUE,"&gt;3")</f>
        <v>0-1</v>
      </c>
      <c r="AM3839" s="60" t="str">
        <f>+_xlfn.IFS(MONTH(Tabla1[[#This Row],[MES]])&lt;=3,"Q1",MONTH(Tabla1[[#This Row],[MES]])&lt;=6,"Q2",MONTH(Tabla1[[#This Row],[MES]])&lt;=9,"Q3",TRUE,"Q4")</f>
        <v>Q2</v>
      </c>
      <c r="AN3839" s="15" t="str">
        <f>+IFERROR(VLOOKUP(Tabla1[[#This Row],[CUENTA]],CTAS[],2,0),"OTROS")</f>
        <v>OTROS</v>
      </c>
      <c r="AP3839" s="15" t="str">
        <f>+IFERROR(VLOOKUP(Tabla1[[#This Row],[EMPLEADO]],IS[],3,0),"OTROS")</f>
        <v>OTROS</v>
      </c>
      <c r="AQ3839" s="15" t="str">
        <f>+IFERROR(VLOOKUP(Tabla1[[#This Row],[EMPLEADO]],IS[[NÓMINA]:[INGENIERO]],2,0),"OTROS")</f>
        <v>OTROS</v>
      </c>
    </row>
    <row r="3840" spans="1:43" x14ac:dyDescent="0.25">
      <c r="A3840" s="28" t="s">
        <v>10019</v>
      </c>
      <c r="B3840" s="29">
        <v>1</v>
      </c>
      <c r="C3840" s="29" t="s">
        <v>11355</v>
      </c>
      <c r="D3840" s="30" t="s">
        <v>38</v>
      </c>
      <c r="E3840" s="31" t="s">
        <v>312</v>
      </c>
      <c r="F3840" s="31" t="s">
        <v>11356</v>
      </c>
      <c r="G3840" s="88" t="s">
        <v>11357</v>
      </c>
      <c r="H3840" s="29" t="s">
        <v>1130</v>
      </c>
      <c r="I3840" s="32" t="s">
        <v>43</v>
      </c>
      <c r="J3840" s="29" t="s">
        <v>8</v>
      </c>
      <c r="K3840" s="33" t="s">
        <v>117</v>
      </c>
      <c r="L3840" s="33" t="s">
        <v>1777</v>
      </c>
      <c r="M3840" s="29" t="s">
        <v>1778</v>
      </c>
      <c r="N3840" s="29">
        <v>0</v>
      </c>
      <c r="O3840" s="29" t="s">
        <v>47</v>
      </c>
      <c r="P3840" s="33">
        <v>232</v>
      </c>
      <c r="Q3840" s="33" t="s">
        <v>48</v>
      </c>
      <c r="R3840" s="80" t="s">
        <v>317</v>
      </c>
      <c r="S3840" s="81" t="s">
        <v>318</v>
      </c>
      <c r="T3840" s="81" t="s">
        <v>51</v>
      </c>
      <c r="U3840" s="82" t="s">
        <v>353</v>
      </c>
      <c r="V3840" s="83">
        <v>1.1499999999999999</v>
      </c>
      <c r="W3840" s="89">
        <v>1808.95</v>
      </c>
      <c r="X3840" s="85">
        <v>1</v>
      </c>
      <c r="Y3840" s="86">
        <v>2.85</v>
      </c>
      <c r="Z3840" s="82">
        <v>4</v>
      </c>
      <c r="AA3840" s="87">
        <v>0.71250000000000002</v>
      </c>
      <c r="AB3840" s="83">
        <v>0</v>
      </c>
      <c r="AC3840" s="89">
        <v>0</v>
      </c>
      <c r="AD3840" s="90">
        <v>43572</v>
      </c>
      <c r="AE3840" s="90">
        <v>43572</v>
      </c>
      <c r="AF3840" s="82">
        <v>0</v>
      </c>
      <c r="AG3840" s="84" t="s">
        <v>53</v>
      </c>
      <c r="AH3840" s="83">
        <v>0</v>
      </c>
      <c r="AI3840" s="89">
        <v>0</v>
      </c>
      <c r="AJ3840" s="89">
        <v>0</v>
      </c>
      <c r="AK3840" s="60" t="str">
        <f>+IF(Tabla1[[#This Row],[REQUEST_TY]]="SR MANTENIMIENTO CORRECTIVO", "EMERGENCIA", "OTROS")</f>
        <v>EMERGENCIA</v>
      </c>
      <c r="AL3840" s="6" t="str">
        <f>+_xlfn.IFS(Tabla1[[#This Row],[Veces obj]]&lt;=1,"0-1",Tabla1[[#This Row],[Veces obj]]&lt;=2,"1-2",Tabla1[[#This Row],[Veces obj]]&lt;=3,"2-3",TRUE,"&gt;3")</f>
        <v>0-1</v>
      </c>
      <c r="AM3840" s="60" t="str">
        <f>+_xlfn.IFS(MONTH(Tabla1[[#This Row],[MES]])&lt;=3,"Q1",MONTH(Tabla1[[#This Row],[MES]])&lt;=6,"Q2",MONTH(Tabla1[[#This Row],[MES]])&lt;=9,"Q3",TRUE,"Q4")</f>
        <v>Q2</v>
      </c>
      <c r="AN3840" s="15" t="str">
        <f>+IFERROR(VLOOKUP(Tabla1[[#This Row],[CUENTA]],CTAS[],2,0),"OTROS")</f>
        <v>OTROS</v>
      </c>
      <c r="AP3840" s="15" t="str">
        <f>+IFERROR(VLOOKUP(Tabla1[[#This Row],[EMPLEADO]],IS[],3,0),"OTROS")</f>
        <v>OTROS</v>
      </c>
      <c r="AQ3840" s="15" t="str">
        <f>+IFERROR(VLOOKUP(Tabla1[[#This Row],[EMPLEADO]],IS[[NÓMINA]:[INGENIERO]],2,0),"OTROS")</f>
        <v>OTROS</v>
      </c>
    </row>
    <row r="3841" spans="1:43" x14ac:dyDescent="0.25">
      <c r="A3841" s="28" t="s">
        <v>10019</v>
      </c>
      <c r="B3841" s="29">
        <v>1</v>
      </c>
      <c r="C3841" s="29" t="s">
        <v>11358</v>
      </c>
      <c r="D3841" s="30" t="s">
        <v>38</v>
      </c>
      <c r="E3841" s="31" t="s">
        <v>558</v>
      </c>
      <c r="F3841" s="31" t="s">
        <v>11359</v>
      </c>
      <c r="G3841" s="88" t="s">
        <v>3437</v>
      </c>
      <c r="H3841" s="29" t="s">
        <v>101</v>
      </c>
      <c r="I3841" s="32" t="s">
        <v>43</v>
      </c>
      <c r="J3841" s="29" t="s">
        <v>8</v>
      </c>
      <c r="K3841" s="33" t="s">
        <v>798</v>
      </c>
      <c r="L3841" s="33" t="s">
        <v>8445</v>
      </c>
      <c r="M3841" s="29" t="s">
        <v>1269</v>
      </c>
      <c r="N3841" s="29">
        <v>1</v>
      </c>
      <c r="O3841" s="29" t="s">
        <v>105</v>
      </c>
      <c r="P3841" s="33">
        <v>34</v>
      </c>
      <c r="Q3841" s="33" t="s">
        <v>82</v>
      </c>
      <c r="R3841" s="80" t="s">
        <v>95</v>
      </c>
      <c r="S3841" s="81" t="s">
        <v>64</v>
      </c>
      <c r="T3841" s="81" t="s">
        <v>51</v>
      </c>
      <c r="U3841" s="82" t="s">
        <v>83</v>
      </c>
      <c r="V3841" s="83">
        <v>1.05</v>
      </c>
      <c r="W3841" s="89">
        <v>0</v>
      </c>
      <c r="X3841" s="85">
        <v>1</v>
      </c>
      <c r="Y3841" s="86">
        <v>1.41</v>
      </c>
      <c r="Z3841" s="82">
        <v>5</v>
      </c>
      <c r="AA3841" s="87">
        <v>0.28199999999999997</v>
      </c>
      <c r="AB3841" s="83">
        <v>0</v>
      </c>
      <c r="AC3841" s="89">
        <v>0</v>
      </c>
      <c r="AD3841" s="90">
        <v>43572</v>
      </c>
      <c r="AE3841" s="90">
        <v>43572</v>
      </c>
      <c r="AF3841" s="82">
        <v>0</v>
      </c>
      <c r="AG3841" s="84" t="s">
        <v>53</v>
      </c>
      <c r="AH3841" s="83">
        <v>0</v>
      </c>
      <c r="AI3841" s="89">
        <v>0</v>
      </c>
      <c r="AJ3841" s="89">
        <v>0</v>
      </c>
      <c r="AK3841" s="60" t="str">
        <f>+IF(Tabla1[[#This Row],[REQUEST_TY]]="SR MANTENIMIENTO CORRECTIVO", "EMERGENCIA", "OTROS")</f>
        <v>EMERGENCIA</v>
      </c>
      <c r="AL3841" s="6" t="str">
        <f>+_xlfn.IFS(Tabla1[[#This Row],[Veces obj]]&lt;=1,"0-1",Tabla1[[#This Row],[Veces obj]]&lt;=2,"1-2",Tabla1[[#This Row],[Veces obj]]&lt;=3,"2-3",TRUE,"&gt;3")</f>
        <v>0-1</v>
      </c>
      <c r="AM3841" s="60" t="str">
        <f>+_xlfn.IFS(MONTH(Tabla1[[#This Row],[MES]])&lt;=3,"Q1",MONTH(Tabla1[[#This Row],[MES]])&lt;=6,"Q2",MONTH(Tabla1[[#This Row],[MES]])&lt;=9,"Q3",TRUE,"Q4")</f>
        <v>Q2</v>
      </c>
      <c r="AN3841" s="15" t="str">
        <f>+IFERROR(VLOOKUP(Tabla1[[#This Row],[CUENTA]],CTAS[],2,0),"OTROS")</f>
        <v>OTROS</v>
      </c>
      <c r="AP3841" s="15" t="str">
        <f>+IFERROR(VLOOKUP(Tabla1[[#This Row],[EMPLEADO]],IS[],3,0),"OTROS")</f>
        <v>OTROS</v>
      </c>
      <c r="AQ3841" s="15" t="str">
        <f>+IFERROR(VLOOKUP(Tabla1[[#This Row],[EMPLEADO]],IS[[NÓMINA]:[INGENIERO]],2,0),"OTROS")</f>
        <v>OTROS</v>
      </c>
    </row>
    <row r="3842" spans="1:43" x14ac:dyDescent="0.25">
      <c r="A3842" s="28" t="s">
        <v>10019</v>
      </c>
      <c r="B3842" s="29">
        <v>1</v>
      </c>
      <c r="C3842" s="29" t="s">
        <v>11360</v>
      </c>
      <c r="D3842" s="30" t="s">
        <v>38</v>
      </c>
      <c r="E3842" s="31" t="s">
        <v>39</v>
      </c>
      <c r="F3842" s="31" t="s">
        <v>11361</v>
      </c>
      <c r="G3842" s="88" t="s">
        <v>11362</v>
      </c>
      <c r="H3842" s="29" t="s">
        <v>1052</v>
      </c>
      <c r="I3842" s="32" t="s">
        <v>43</v>
      </c>
      <c r="J3842" s="29" t="s">
        <v>8</v>
      </c>
      <c r="K3842" s="33" t="s">
        <v>117</v>
      </c>
      <c r="L3842" s="33" t="s">
        <v>11363</v>
      </c>
      <c r="M3842" s="29" t="s">
        <v>222</v>
      </c>
      <c r="N3842" s="29">
        <v>0</v>
      </c>
      <c r="O3842" s="29" t="s">
        <v>47</v>
      </c>
      <c r="P3842" s="33">
        <v>295</v>
      </c>
      <c r="Q3842" s="33" t="s">
        <v>48</v>
      </c>
      <c r="R3842" s="80" t="s">
        <v>49</v>
      </c>
      <c r="S3842" s="81" t="s">
        <v>50</v>
      </c>
      <c r="T3842" s="81" t="s">
        <v>51</v>
      </c>
      <c r="U3842" s="82" t="s">
        <v>52</v>
      </c>
      <c r="V3842" s="83">
        <v>1.05</v>
      </c>
      <c r="W3842" s="89">
        <v>750.75000000000011</v>
      </c>
      <c r="X3842" s="85">
        <v>1</v>
      </c>
      <c r="Y3842" s="86">
        <v>1.33</v>
      </c>
      <c r="Z3842" s="82">
        <v>5</v>
      </c>
      <c r="AA3842" s="87">
        <v>0.26600000000000001</v>
      </c>
      <c r="AB3842" s="83">
        <v>0</v>
      </c>
      <c r="AC3842" s="89">
        <v>0</v>
      </c>
      <c r="AD3842" s="90">
        <v>43572</v>
      </c>
      <c r="AE3842" s="90">
        <v>43572</v>
      </c>
      <c r="AF3842" s="82">
        <v>0</v>
      </c>
      <c r="AG3842" s="84" t="s">
        <v>53</v>
      </c>
      <c r="AH3842" s="83">
        <v>0</v>
      </c>
      <c r="AI3842" s="89">
        <v>0</v>
      </c>
      <c r="AJ3842" s="89">
        <v>0</v>
      </c>
      <c r="AK3842" s="60" t="str">
        <f>+IF(Tabla1[[#This Row],[REQUEST_TY]]="SR MANTENIMIENTO CORRECTIVO", "EMERGENCIA", "OTROS")</f>
        <v>EMERGENCIA</v>
      </c>
      <c r="AL3842" s="6" t="str">
        <f>+_xlfn.IFS(Tabla1[[#This Row],[Veces obj]]&lt;=1,"0-1",Tabla1[[#This Row],[Veces obj]]&lt;=2,"1-2",Tabla1[[#This Row],[Veces obj]]&lt;=3,"2-3",TRUE,"&gt;3")</f>
        <v>0-1</v>
      </c>
      <c r="AM3842" s="60" t="str">
        <f>+_xlfn.IFS(MONTH(Tabla1[[#This Row],[MES]])&lt;=3,"Q1",MONTH(Tabla1[[#This Row],[MES]])&lt;=6,"Q2",MONTH(Tabla1[[#This Row],[MES]])&lt;=9,"Q3",TRUE,"Q4")</f>
        <v>Q2</v>
      </c>
      <c r="AN3842" s="15" t="str">
        <f>+IFERROR(VLOOKUP(Tabla1[[#This Row],[CUENTA]],CTAS[],2,0),"OTROS")</f>
        <v>OTROS</v>
      </c>
      <c r="AP3842" s="15" t="str">
        <f>+IFERROR(VLOOKUP(Tabla1[[#This Row],[EMPLEADO]],IS[],3,0),"OTROS")</f>
        <v>OTROS</v>
      </c>
      <c r="AQ3842" s="15" t="str">
        <f>+IFERROR(VLOOKUP(Tabla1[[#This Row],[EMPLEADO]],IS[[NÓMINA]:[INGENIERO]],2,0),"OTROS")</f>
        <v>OTROS</v>
      </c>
    </row>
    <row r="3843" spans="1:43" x14ac:dyDescent="0.25">
      <c r="A3843" s="28" t="s">
        <v>10019</v>
      </c>
      <c r="B3843" s="29">
        <v>1</v>
      </c>
      <c r="C3843" s="29" t="s">
        <v>11364</v>
      </c>
      <c r="D3843" s="30" t="s">
        <v>38</v>
      </c>
      <c r="E3843" s="31" t="s">
        <v>604</v>
      </c>
      <c r="F3843" s="31" t="s">
        <v>11365</v>
      </c>
      <c r="G3843" s="88" t="s">
        <v>5171</v>
      </c>
      <c r="H3843" s="29" t="s">
        <v>1211</v>
      </c>
      <c r="I3843" s="32" t="s">
        <v>43</v>
      </c>
      <c r="J3843" s="29" t="s">
        <v>8</v>
      </c>
      <c r="K3843" s="33" t="s">
        <v>1521</v>
      </c>
      <c r="L3843" s="33" t="s">
        <v>1522</v>
      </c>
      <c r="M3843" s="29" t="s">
        <v>1523</v>
      </c>
      <c r="N3843" s="29">
        <v>0</v>
      </c>
      <c r="O3843" s="29" t="s">
        <v>47</v>
      </c>
      <c r="P3843" s="33">
        <v>68</v>
      </c>
      <c r="Q3843" s="33" t="s">
        <v>48</v>
      </c>
      <c r="R3843" s="80" t="s">
        <v>63</v>
      </c>
      <c r="S3843" s="81" t="s">
        <v>64</v>
      </c>
      <c r="T3843" s="81" t="s">
        <v>51</v>
      </c>
      <c r="U3843" s="82" t="s">
        <v>96</v>
      </c>
      <c r="V3843" s="83">
        <v>1.1000000000000001</v>
      </c>
      <c r="W3843" s="89">
        <v>1501.5000000000002</v>
      </c>
      <c r="X3843" s="85">
        <v>1</v>
      </c>
      <c r="Y3843" s="86">
        <v>1.0900000000000001</v>
      </c>
      <c r="Z3843" s="82">
        <v>5</v>
      </c>
      <c r="AA3843" s="87">
        <v>0.21800000000000003</v>
      </c>
      <c r="AB3843" s="83">
        <v>0</v>
      </c>
      <c r="AC3843" s="89">
        <v>0</v>
      </c>
      <c r="AD3843" s="90">
        <v>43572</v>
      </c>
      <c r="AE3843" s="90">
        <v>43572</v>
      </c>
      <c r="AF3843" s="82">
        <v>0</v>
      </c>
      <c r="AG3843" s="84" t="s">
        <v>53</v>
      </c>
      <c r="AH3843" s="83">
        <v>0</v>
      </c>
      <c r="AI3843" s="89">
        <v>0</v>
      </c>
      <c r="AJ3843" s="89">
        <v>0</v>
      </c>
      <c r="AK3843" s="60" t="str">
        <f>+IF(Tabla1[[#This Row],[REQUEST_TY]]="SR MANTENIMIENTO CORRECTIVO", "EMERGENCIA", "OTROS")</f>
        <v>EMERGENCIA</v>
      </c>
      <c r="AL3843" s="6" t="str">
        <f>+_xlfn.IFS(Tabla1[[#This Row],[Veces obj]]&lt;=1,"0-1",Tabla1[[#This Row],[Veces obj]]&lt;=2,"1-2",Tabla1[[#This Row],[Veces obj]]&lt;=3,"2-3",TRUE,"&gt;3")</f>
        <v>0-1</v>
      </c>
      <c r="AM3843" s="60" t="str">
        <f>+_xlfn.IFS(MONTH(Tabla1[[#This Row],[MES]])&lt;=3,"Q1",MONTH(Tabla1[[#This Row],[MES]])&lt;=6,"Q2",MONTH(Tabla1[[#This Row],[MES]])&lt;=9,"Q3",TRUE,"Q4")</f>
        <v>Q2</v>
      </c>
      <c r="AN3843" s="15" t="str">
        <f>+IFERROR(VLOOKUP(Tabla1[[#This Row],[CUENTA]],CTAS[],2,0),"OTROS")</f>
        <v>OTROS</v>
      </c>
      <c r="AP3843" s="15" t="str">
        <f>+IFERROR(VLOOKUP(Tabla1[[#This Row],[EMPLEADO]],IS[],3,0),"OTROS")</f>
        <v>OTROS</v>
      </c>
      <c r="AQ3843" s="15" t="str">
        <f>+IFERROR(VLOOKUP(Tabla1[[#This Row],[EMPLEADO]],IS[[NÓMINA]:[INGENIERO]],2,0),"OTROS")</f>
        <v>OTROS</v>
      </c>
    </row>
    <row r="3844" spans="1:43" x14ac:dyDescent="0.25">
      <c r="A3844" s="28" t="s">
        <v>10019</v>
      </c>
      <c r="B3844" s="29">
        <v>1</v>
      </c>
      <c r="C3844" s="29" t="s">
        <v>11366</v>
      </c>
      <c r="D3844" s="30" t="s">
        <v>38</v>
      </c>
      <c r="E3844" s="31" t="s">
        <v>725</v>
      </c>
      <c r="F3844" s="31" t="s">
        <v>11367</v>
      </c>
      <c r="G3844" s="88" t="s">
        <v>5123</v>
      </c>
      <c r="H3844" s="29" t="s">
        <v>409</v>
      </c>
      <c r="I3844" s="32" t="s">
        <v>43</v>
      </c>
      <c r="J3844" s="29" t="s">
        <v>8</v>
      </c>
      <c r="K3844" s="33" t="s">
        <v>59</v>
      </c>
      <c r="L3844" s="33" t="s">
        <v>410</v>
      </c>
      <c r="M3844" s="29" t="s">
        <v>411</v>
      </c>
      <c r="N3844" s="29">
        <v>0</v>
      </c>
      <c r="O3844" s="29" t="s">
        <v>47</v>
      </c>
      <c r="P3844" s="33">
        <v>36</v>
      </c>
      <c r="Q3844" s="33" t="s">
        <v>82</v>
      </c>
      <c r="R3844" s="80" t="s">
        <v>223</v>
      </c>
      <c r="S3844" s="81" t="s">
        <v>139</v>
      </c>
      <c r="T3844" s="81" t="s">
        <v>51</v>
      </c>
      <c r="U3844" s="82" t="s">
        <v>140</v>
      </c>
      <c r="V3844" s="83">
        <v>1.1000000000000001</v>
      </c>
      <c r="W3844" s="89">
        <v>1730.3000000000004</v>
      </c>
      <c r="X3844" s="85">
        <v>1</v>
      </c>
      <c r="Y3844" s="86">
        <v>1.08</v>
      </c>
      <c r="Z3844" s="82">
        <v>4</v>
      </c>
      <c r="AA3844" s="87">
        <v>0.27</v>
      </c>
      <c r="AB3844" s="83">
        <v>0</v>
      </c>
      <c r="AC3844" s="89">
        <v>0</v>
      </c>
      <c r="AD3844" s="90">
        <v>43572</v>
      </c>
      <c r="AE3844" s="90">
        <v>43572</v>
      </c>
      <c r="AF3844" s="82">
        <v>0</v>
      </c>
      <c r="AG3844" s="84" t="s">
        <v>53</v>
      </c>
      <c r="AH3844" s="83">
        <v>0</v>
      </c>
      <c r="AI3844" s="89">
        <v>0</v>
      </c>
      <c r="AJ3844" s="89">
        <v>0</v>
      </c>
      <c r="AK3844" s="60" t="str">
        <f>+IF(Tabla1[[#This Row],[REQUEST_TY]]="SR MANTENIMIENTO CORRECTIVO", "EMERGENCIA", "OTROS")</f>
        <v>EMERGENCIA</v>
      </c>
      <c r="AL3844" s="6" t="str">
        <f>+_xlfn.IFS(Tabla1[[#This Row],[Veces obj]]&lt;=1,"0-1",Tabla1[[#This Row],[Veces obj]]&lt;=2,"1-2",Tabla1[[#This Row],[Veces obj]]&lt;=3,"2-3",TRUE,"&gt;3")</f>
        <v>0-1</v>
      </c>
      <c r="AM3844" s="60" t="str">
        <f>+_xlfn.IFS(MONTH(Tabla1[[#This Row],[MES]])&lt;=3,"Q1",MONTH(Tabla1[[#This Row],[MES]])&lt;=6,"Q2",MONTH(Tabla1[[#This Row],[MES]])&lt;=9,"Q3",TRUE,"Q4")</f>
        <v>Q2</v>
      </c>
      <c r="AN3844" s="15" t="str">
        <f>+IFERROR(VLOOKUP(Tabla1[[#This Row],[CUENTA]],CTAS[],2,0),"OTROS")</f>
        <v>OTROS</v>
      </c>
      <c r="AP3844" s="15" t="str">
        <f>+IFERROR(VLOOKUP(Tabla1[[#This Row],[EMPLEADO]],IS[],3,0),"OTROS")</f>
        <v>OTROS</v>
      </c>
      <c r="AQ3844" s="15" t="str">
        <f>+IFERROR(VLOOKUP(Tabla1[[#This Row],[EMPLEADO]],IS[[NÓMINA]:[INGENIERO]],2,0),"OTROS")</f>
        <v>OTROS</v>
      </c>
    </row>
    <row r="3845" spans="1:43" x14ac:dyDescent="0.25">
      <c r="A3845" s="28" t="s">
        <v>10019</v>
      </c>
      <c r="B3845" s="29">
        <v>1</v>
      </c>
      <c r="C3845" s="29" t="s">
        <v>11368</v>
      </c>
      <c r="D3845" s="30" t="s">
        <v>38</v>
      </c>
      <c r="E3845" s="31" t="s">
        <v>237</v>
      </c>
      <c r="F3845" s="31" t="s">
        <v>11369</v>
      </c>
      <c r="G3845" s="88" t="s">
        <v>11370</v>
      </c>
      <c r="H3845" s="29" t="s">
        <v>471</v>
      </c>
      <c r="I3845" s="32" t="s">
        <v>43</v>
      </c>
      <c r="J3845" s="29" t="s">
        <v>8</v>
      </c>
      <c r="K3845" s="33" t="s">
        <v>1273</v>
      </c>
      <c r="L3845" s="33" t="s">
        <v>3264</v>
      </c>
      <c r="M3845" s="29" t="s">
        <v>736</v>
      </c>
      <c r="N3845" s="29">
        <v>0</v>
      </c>
      <c r="O3845" s="29" t="s">
        <v>47</v>
      </c>
      <c r="P3845" s="33">
        <v>224</v>
      </c>
      <c r="Q3845" s="33" t="s">
        <v>48</v>
      </c>
      <c r="R3845" s="80" t="s">
        <v>242</v>
      </c>
      <c r="S3845" s="81" t="s">
        <v>64</v>
      </c>
      <c r="T3845" s="81" t="s">
        <v>51</v>
      </c>
      <c r="U3845" s="82" t="s">
        <v>96</v>
      </c>
      <c r="V3845" s="83">
        <v>1.1000000000000001</v>
      </c>
      <c r="W3845" s="89">
        <v>1501.5000000000002</v>
      </c>
      <c r="X3845" s="85">
        <v>1</v>
      </c>
      <c r="Y3845" s="86">
        <v>0.8</v>
      </c>
      <c r="Z3845" s="82">
        <v>5</v>
      </c>
      <c r="AA3845" s="87">
        <v>0.16</v>
      </c>
      <c r="AB3845" s="83">
        <v>0</v>
      </c>
      <c r="AC3845" s="89">
        <v>0</v>
      </c>
      <c r="AD3845" s="90">
        <v>43572</v>
      </c>
      <c r="AE3845" s="90">
        <v>43572</v>
      </c>
      <c r="AF3845" s="82">
        <v>0</v>
      </c>
      <c r="AG3845" s="84" t="s">
        <v>53</v>
      </c>
      <c r="AH3845" s="83">
        <v>0</v>
      </c>
      <c r="AI3845" s="89">
        <v>0</v>
      </c>
      <c r="AJ3845" s="89">
        <v>0</v>
      </c>
      <c r="AK3845" s="60" t="str">
        <f>+IF(Tabla1[[#This Row],[REQUEST_TY]]="SR MANTENIMIENTO CORRECTIVO", "EMERGENCIA", "OTROS")</f>
        <v>EMERGENCIA</v>
      </c>
      <c r="AL3845" s="6" t="str">
        <f>+_xlfn.IFS(Tabla1[[#This Row],[Veces obj]]&lt;=1,"0-1",Tabla1[[#This Row],[Veces obj]]&lt;=2,"1-2",Tabla1[[#This Row],[Veces obj]]&lt;=3,"2-3",TRUE,"&gt;3")</f>
        <v>0-1</v>
      </c>
      <c r="AM3845" s="60" t="str">
        <f>+_xlfn.IFS(MONTH(Tabla1[[#This Row],[MES]])&lt;=3,"Q1",MONTH(Tabla1[[#This Row],[MES]])&lt;=6,"Q2",MONTH(Tabla1[[#This Row],[MES]])&lt;=9,"Q3",TRUE,"Q4")</f>
        <v>Q2</v>
      </c>
      <c r="AN3845" s="15" t="str">
        <f>+IFERROR(VLOOKUP(Tabla1[[#This Row],[CUENTA]],CTAS[],2,0),"OTROS")</f>
        <v>OTROS</v>
      </c>
      <c r="AP3845" s="15" t="str">
        <f>+IFERROR(VLOOKUP(Tabla1[[#This Row],[EMPLEADO]],IS[],3,0),"OTROS")</f>
        <v>OTROS</v>
      </c>
      <c r="AQ3845" s="15" t="str">
        <f>+IFERROR(VLOOKUP(Tabla1[[#This Row],[EMPLEADO]],IS[[NÓMINA]:[INGENIERO]],2,0),"OTROS")</f>
        <v>OTROS</v>
      </c>
    </row>
    <row r="3846" spans="1:43" x14ac:dyDescent="0.25">
      <c r="A3846" s="28" t="s">
        <v>10019</v>
      </c>
      <c r="B3846" s="29">
        <v>1</v>
      </c>
      <c r="C3846" s="29" t="s">
        <v>11371</v>
      </c>
      <c r="D3846" s="30" t="s">
        <v>38</v>
      </c>
      <c r="E3846" s="31" t="s">
        <v>176</v>
      </c>
      <c r="F3846" s="31" t="s">
        <v>11372</v>
      </c>
      <c r="G3846" s="88" t="s">
        <v>11373</v>
      </c>
      <c r="H3846" s="29" t="s">
        <v>10274</v>
      </c>
      <c r="I3846" s="32" t="s">
        <v>43</v>
      </c>
      <c r="J3846" s="29" t="s">
        <v>8</v>
      </c>
      <c r="K3846" s="33" t="s">
        <v>338</v>
      </c>
      <c r="L3846" s="33" t="s">
        <v>11374</v>
      </c>
      <c r="M3846" s="29" t="s">
        <v>11375</v>
      </c>
      <c r="N3846" s="29">
        <v>0</v>
      </c>
      <c r="O3846" s="29" t="s">
        <v>47</v>
      </c>
      <c r="P3846" s="33">
        <v>180</v>
      </c>
      <c r="Q3846" s="33" t="s">
        <v>48</v>
      </c>
      <c r="R3846" s="80" t="s">
        <v>49</v>
      </c>
      <c r="S3846" s="81" t="s">
        <v>50</v>
      </c>
      <c r="T3846" s="81" t="s">
        <v>51</v>
      </c>
      <c r="U3846" s="82" t="s">
        <v>52</v>
      </c>
      <c r="V3846" s="83">
        <v>1.05</v>
      </c>
      <c r="W3846" s="89">
        <v>750.75000000000011</v>
      </c>
      <c r="X3846" s="85">
        <v>1</v>
      </c>
      <c r="Y3846" s="86">
        <v>4.3499999999999996</v>
      </c>
      <c r="Z3846" s="82">
        <v>5</v>
      </c>
      <c r="AA3846" s="87">
        <v>0.86999999999999988</v>
      </c>
      <c r="AB3846" s="83">
        <v>0</v>
      </c>
      <c r="AC3846" s="89">
        <v>0</v>
      </c>
      <c r="AD3846" s="90">
        <v>43572</v>
      </c>
      <c r="AE3846" s="90">
        <v>43572</v>
      </c>
      <c r="AF3846" s="82">
        <v>0</v>
      </c>
      <c r="AG3846" s="84" t="s">
        <v>53</v>
      </c>
      <c r="AH3846" s="83">
        <v>0</v>
      </c>
      <c r="AI3846" s="89">
        <v>0</v>
      </c>
      <c r="AJ3846" s="89">
        <v>0</v>
      </c>
      <c r="AK3846" s="60" t="str">
        <f>+IF(Tabla1[[#This Row],[REQUEST_TY]]="SR MANTENIMIENTO CORRECTIVO", "EMERGENCIA", "OTROS")</f>
        <v>EMERGENCIA</v>
      </c>
      <c r="AL3846" s="6" t="str">
        <f>+_xlfn.IFS(Tabla1[[#This Row],[Veces obj]]&lt;=1,"0-1",Tabla1[[#This Row],[Veces obj]]&lt;=2,"1-2",Tabla1[[#This Row],[Veces obj]]&lt;=3,"2-3",TRUE,"&gt;3")</f>
        <v>0-1</v>
      </c>
      <c r="AM3846" s="60" t="str">
        <f>+_xlfn.IFS(MONTH(Tabla1[[#This Row],[MES]])&lt;=3,"Q1",MONTH(Tabla1[[#This Row],[MES]])&lt;=6,"Q2",MONTH(Tabla1[[#This Row],[MES]])&lt;=9,"Q3",TRUE,"Q4")</f>
        <v>Q2</v>
      </c>
      <c r="AN3846" s="15" t="str">
        <f>+IFERROR(VLOOKUP(Tabla1[[#This Row],[CUENTA]],CTAS[],2,0),"OTROS")</f>
        <v>OTROS</v>
      </c>
      <c r="AP3846" s="15" t="str">
        <f>+IFERROR(VLOOKUP(Tabla1[[#This Row],[EMPLEADO]],IS[],3,0),"OTROS")</f>
        <v>OTROS</v>
      </c>
      <c r="AQ3846" s="15" t="str">
        <f>+IFERROR(VLOOKUP(Tabla1[[#This Row],[EMPLEADO]],IS[[NÓMINA]:[INGENIERO]],2,0),"OTROS")</f>
        <v>OTROS</v>
      </c>
    </row>
    <row r="3847" spans="1:43" x14ac:dyDescent="0.25">
      <c r="A3847" s="28" t="s">
        <v>10019</v>
      </c>
      <c r="B3847" s="29">
        <v>1</v>
      </c>
      <c r="C3847" s="29" t="s">
        <v>11376</v>
      </c>
      <c r="D3847" s="30" t="s">
        <v>38</v>
      </c>
      <c r="E3847" s="31" t="s">
        <v>133</v>
      </c>
      <c r="F3847" s="31" t="s">
        <v>11377</v>
      </c>
      <c r="G3847" s="88" t="s">
        <v>4336</v>
      </c>
      <c r="H3847" s="29" t="s">
        <v>106</v>
      </c>
      <c r="I3847" s="32" t="s">
        <v>43</v>
      </c>
      <c r="J3847" s="29" t="s">
        <v>8</v>
      </c>
      <c r="K3847" s="33" t="s">
        <v>59</v>
      </c>
      <c r="L3847" s="33" t="s">
        <v>4337</v>
      </c>
      <c r="M3847" s="29" t="s">
        <v>131</v>
      </c>
      <c r="N3847" s="29">
        <v>0</v>
      </c>
      <c r="O3847" s="29" t="s">
        <v>47</v>
      </c>
      <c r="P3847" s="33">
        <v>50</v>
      </c>
      <c r="Q3847" s="33" t="s">
        <v>82</v>
      </c>
      <c r="R3847" s="80" t="s">
        <v>138</v>
      </c>
      <c r="S3847" s="81" t="s">
        <v>139</v>
      </c>
      <c r="T3847" s="81" t="s">
        <v>51</v>
      </c>
      <c r="U3847" s="82" t="s">
        <v>140</v>
      </c>
      <c r="V3847" s="83">
        <v>1.1000000000000001</v>
      </c>
      <c r="W3847" s="89">
        <v>1730.3000000000004</v>
      </c>
      <c r="X3847" s="85">
        <v>1</v>
      </c>
      <c r="Y3847" s="86">
        <v>0</v>
      </c>
      <c r="Z3847" s="82">
        <v>4</v>
      </c>
      <c r="AA3847" s="87">
        <v>0</v>
      </c>
      <c r="AB3847" s="83">
        <v>0</v>
      </c>
      <c r="AC3847" s="89">
        <v>0</v>
      </c>
      <c r="AD3847" s="90">
        <v>43572</v>
      </c>
      <c r="AE3847" s="90">
        <v>43572</v>
      </c>
      <c r="AF3847" s="82">
        <v>0</v>
      </c>
      <c r="AG3847" s="84" t="s">
        <v>53</v>
      </c>
      <c r="AH3847" s="83">
        <v>0</v>
      </c>
      <c r="AI3847" s="89">
        <v>0</v>
      </c>
      <c r="AJ3847" s="89">
        <v>0</v>
      </c>
      <c r="AK3847" s="60" t="str">
        <f>+IF(Tabla1[[#This Row],[REQUEST_TY]]="SR MANTENIMIENTO CORRECTIVO", "EMERGENCIA", "OTROS")</f>
        <v>EMERGENCIA</v>
      </c>
      <c r="AL3847" s="6" t="str">
        <f>+_xlfn.IFS(Tabla1[[#This Row],[Veces obj]]&lt;=1,"0-1",Tabla1[[#This Row],[Veces obj]]&lt;=2,"1-2",Tabla1[[#This Row],[Veces obj]]&lt;=3,"2-3",TRUE,"&gt;3")</f>
        <v>0-1</v>
      </c>
      <c r="AM3847" s="60" t="str">
        <f>+_xlfn.IFS(MONTH(Tabla1[[#This Row],[MES]])&lt;=3,"Q1",MONTH(Tabla1[[#This Row],[MES]])&lt;=6,"Q2",MONTH(Tabla1[[#This Row],[MES]])&lt;=9,"Q3",TRUE,"Q4")</f>
        <v>Q2</v>
      </c>
      <c r="AN3847" s="15" t="str">
        <f>+IFERROR(VLOOKUP(Tabla1[[#This Row],[CUENTA]],CTAS[],2,0),"OTROS")</f>
        <v>OTROS</v>
      </c>
      <c r="AP3847" s="15" t="str">
        <f>+IFERROR(VLOOKUP(Tabla1[[#This Row],[EMPLEADO]],IS[],3,0),"OTROS")</f>
        <v>OTROS</v>
      </c>
      <c r="AQ3847" s="15" t="str">
        <f>+IFERROR(VLOOKUP(Tabla1[[#This Row],[EMPLEADO]],IS[[NÓMINA]:[INGENIERO]],2,0),"OTROS")</f>
        <v>OTROS</v>
      </c>
    </row>
    <row r="3848" spans="1:43" x14ac:dyDescent="0.25">
      <c r="A3848" s="28" t="s">
        <v>10019</v>
      </c>
      <c r="B3848" s="29">
        <v>1</v>
      </c>
      <c r="C3848" s="29" t="s">
        <v>11378</v>
      </c>
      <c r="D3848" s="30" t="s">
        <v>38</v>
      </c>
      <c r="E3848" s="31" t="s">
        <v>160</v>
      </c>
      <c r="F3848" s="31" t="s">
        <v>11379</v>
      </c>
      <c r="G3848" s="88" t="s">
        <v>11380</v>
      </c>
      <c r="H3848" s="29" t="s">
        <v>253</v>
      </c>
      <c r="I3848" s="32" t="s">
        <v>43</v>
      </c>
      <c r="J3848" s="29" t="s">
        <v>8</v>
      </c>
      <c r="K3848" s="33" t="s">
        <v>125</v>
      </c>
      <c r="L3848" s="33" t="s">
        <v>11381</v>
      </c>
      <c r="M3848" s="29" t="s">
        <v>1574</v>
      </c>
      <c r="N3848" s="29">
        <v>0</v>
      </c>
      <c r="O3848" s="29" t="s">
        <v>47</v>
      </c>
      <c r="P3848" s="33">
        <v>397</v>
      </c>
      <c r="Q3848" s="33" t="s">
        <v>48</v>
      </c>
      <c r="R3848" s="80" t="s">
        <v>49</v>
      </c>
      <c r="S3848" s="81" t="s">
        <v>50</v>
      </c>
      <c r="T3848" s="81" t="s">
        <v>51</v>
      </c>
      <c r="U3848" s="82" t="s">
        <v>52</v>
      </c>
      <c r="V3848" s="83">
        <v>1.05</v>
      </c>
      <c r="W3848" s="89">
        <v>750.75000000000011</v>
      </c>
      <c r="X3848" s="85">
        <v>1</v>
      </c>
      <c r="Y3848" s="86">
        <v>2.33</v>
      </c>
      <c r="Z3848" s="82">
        <v>5</v>
      </c>
      <c r="AA3848" s="87">
        <v>0.46600000000000003</v>
      </c>
      <c r="AB3848" s="83">
        <v>0</v>
      </c>
      <c r="AC3848" s="89">
        <v>0</v>
      </c>
      <c r="AD3848" s="90">
        <v>43572</v>
      </c>
      <c r="AE3848" s="90">
        <v>43573</v>
      </c>
      <c r="AF3848" s="82">
        <v>1</v>
      </c>
      <c r="AG3848" s="84" t="s">
        <v>53</v>
      </c>
      <c r="AH3848" s="83">
        <v>0</v>
      </c>
      <c r="AI3848" s="89">
        <v>0</v>
      </c>
      <c r="AJ3848" s="89">
        <v>0</v>
      </c>
      <c r="AK3848" s="60" t="str">
        <f>+IF(Tabla1[[#This Row],[REQUEST_TY]]="SR MANTENIMIENTO CORRECTIVO", "EMERGENCIA", "OTROS")</f>
        <v>EMERGENCIA</v>
      </c>
      <c r="AL3848" s="6" t="str">
        <f>+_xlfn.IFS(Tabla1[[#This Row],[Veces obj]]&lt;=1,"0-1",Tabla1[[#This Row],[Veces obj]]&lt;=2,"1-2",Tabla1[[#This Row],[Veces obj]]&lt;=3,"2-3",TRUE,"&gt;3")</f>
        <v>0-1</v>
      </c>
      <c r="AM3848" s="60" t="str">
        <f>+_xlfn.IFS(MONTH(Tabla1[[#This Row],[MES]])&lt;=3,"Q1",MONTH(Tabla1[[#This Row],[MES]])&lt;=6,"Q2",MONTH(Tabla1[[#This Row],[MES]])&lt;=9,"Q3",TRUE,"Q4")</f>
        <v>Q2</v>
      </c>
      <c r="AN3848" s="15" t="str">
        <f>+IFERROR(VLOOKUP(Tabla1[[#This Row],[CUENTA]],CTAS[],2,0),"OTROS")</f>
        <v>OTROS</v>
      </c>
      <c r="AP3848" s="15" t="str">
        <f>+IFERROR(VLOOKUP(Tabla1[[#This Row],[EMPLEADO]],IS[],3,0),"OTROS")</f>
        <v>OTROS</v>
      </c>
      <c r="AQ3848" s="15" t="str">
        <f>+IFERROR(VLOOKUP(Tabla1[[#This Row],[EMPLEADO]],IS[[NÓMINA]:[INGENIERO]],2,0),"OTROS")</f>
        <v>OTROS</v>
      </c>
    </row>
    <row r="3849" spans="1:43" x14ac:dyDescent="0.25">
      <c r="A3849" s="28" t="s">
        <v>10019</v>
      </c>
      <c r="B3849" s="29">
        <v>1</v>
      </c>
      <c r="C3849" s="29" t="s">
        <v>11382</v>
      </c>
      <c r="D3849" s="30" t="s">
        <v>38</v>
      </c>
      <c r="E3849" s="31" t="s">
        <v>558</v>
      </c>
      <c r="F3849" s="31" t="s">
        <v>11383</v>
      </c>
      <c r="G3849" s="88" t="s">
        <v>3599</v>
      </c>
      <c r="H3849" s="29" t="s">
        <v>246</v>
      </c>
      <c r="I3849" s="32" t="s">
        <v>43</v>
      </c>
      <c r="J3849" s="29" t="s">
        <v>8</v>
      </c>
      <c r="K3849" s="33" t="s">
        <v>798</v>
      </c>
      <c r="L3849" s="33" t="s">
        <v>1509</v>
      </c>
      <c r="M3849" s="29" t="s">
        <v>1510</v>
      </c>
      <c r="N3849" s="29">
        <v>1</v>
      </c>
      <c r="O3849" s="29" t="s">
        <v>105</v>
      </c>
      <c r="P3849" s="33">
        <v>63</v>
      </c>
      <c r="Q3849" s="33" t="s">
        <v>48</v>
      </c>
      <c r="R3849" s="80" t="s">
        <v>95</v>
      </c>
      <c r="S3849" s="81" t="s">
        <v>64</v>
      </c>
      <c r="T3849" s="81" t="s">
        <v>51</v>
      </c>
      <c r="U3849" s="82" t="s">
        <v>96</v>
      </c>
      <c r="V3849" s="83">
        <v>1.1000000000000001</v>
      </c>
      <c r="W3849" s="89">
        <v>0</v>
      </c>
      <c r="X3849" s="85">
        <v>1</v>
      </c>
      <c r="Y3849" s="86">
        <v>1.38</v>
      </c>
      <c r="Z3849" s="82">
        <v>5</v>
      </c>
      <c r="AA3849" s="87">
        <v>0.27599999999999997</v>
      </c>
      <c r="AB3849" s="83">
        <v>0</v>
      </c>
      <c r="AC3849" s="89">
        <v>0</v>
      </c>
      <c r="AD3849" s="90">
        <v>43572</v>
      </c>
      <c r="AE3849" s="90">
        <v>43573</v>
      </c>
      <c r="AF3849" s="82">
        <v>1</v>
      </c>
      <c r="AG3849" s="84" t="s">
        <v>53</v>
      </c>
      <c r="AH3849" s="83">
        <v>0</v>
      </c>
      <c r="AI3849" s="89">
        <v>0</v>
      </c>
      <c r="AJ3849" s="89">
        <v>0</v>
      </c>
      <c r="AK3849" s="60" t="str">
        <f>+IF(Tabla1[[#This Row],[REQUEST_TY]]="SR MANTENIMIENTO CORRECTIVO", "EMERGENCIA", "OTROS")</f>
        <v>EMERGENCIA</v>
      </c>
      <c r="AL3849" s="6" t="str">
        <f>+_xlfn.IFS(Tabla1[[#This Row],[Veces obj]]&lt;=1,"0-1",Tabla1[[#This Row],[Veces obj]]&lt;=2,"1-2",Tabla1[[#This Row],[Veces obj]]&lt;=3,"2-3",TRUE,"&gt;3")</f>
        <v>0-1</v>
      </c>
      <c r="AM3849" s="60" t="str">
        <f>+_xlfn.IFS(MONTH(Tabla1[[#This Row],[MES]])&lt;=3,"Q1",MONTH(Tabla1[[#This Row],[MES]])&lt;=6,"Q2",MONTH(Tabla1[[#This Row],[MES]])&lt;=9,"Q3",TRUE,"Q4")</f>
        <v>Q2</v>
      </c>
      <c r="AN3849" s="15" t="str">
        <f>+IFERROR(VLOOKUP(Tabla1[[#This Row],[CUENTA]],CTAS[],2,0),"OTROS")</f>
        <v>OTROS</v>
      </c>
      <c r="AP3849" s="15" t="str">
        <f>+IFERROR(VLOOKUP(Tabla1[[#This Row],[EMPLEADO]],IS[],3,0),"OTROS")</f>
        <v>OTROS</v>
      </c>
      <c r="AQ3849" s="15" t="str">
        <f>+IFERROR(VLOOKUP(Tabla1[[#This Row],[EMPLEADO]],IS[[NÓMINA]:[INGENIERO]],2,0),"OTROS")</f>
        <v>OTROS</v>
      </c>
    </row>
    <row r="3850" spans="1:43" x14ac:dyDescent="0.25">
      <c r="A3850" s="28" t="s">
        <v>10019</v>
      </c>
      <c r="B3850" s="29">
        <v>1</v>
      </c>
      <c r="C3850" s="29" t="s">
        <v>11384</v>
      </c>
      <c r="D3850" s="30" t="s">
        <v>38</v>
      </c>
      <c r="E3850" s="31" t="s">
        <v>2745</v>
      </c>
      <c r="F3850" s="31" t="s">
        <v>11385</v>
      </c>
      <c r="G3850" s="88" t="s">
        <v>8596</v>
      </c>
      <c r="H3850" s="29" t="s">
        <v>679</v>
      </c>
      <c r="I3850" s="32" t="s">
        <v>43</v>
      </c>
      <c r="J3850" s="29" t="s">
        <v>8</v>
      </c>
      <c r="K3850" s="33" t="s">
        <v>869</v>
      </c>
      <c r="L3850" s="33" t="s">
        <v>870</v>
      </c>
      <c r="M3850" s="29" t="s">
        <v>871</v>
      </c>
      <c r="N3850" s="29">
        <v>1</v>
      </c>
      <c r="O3850" s="29" t="s">
        <v>47</v>
      </c>
      <c r="P3850" s="33">
        <v>9</v>
      </c>
      <c r="Q3850" s="33" t="s">
        <v>194</v>
      </c>
      <c r="R3850" s="80" t="s">
        <v>223</v>
      </c>
      <c r="S3850" s="81" t="s">
        <v>139</v>
      </c>
      <c r="T3850" s="81" t="s">
        <v>51</v>
      </c>
      <c r="U3850" s="82" t="s">
        <v>224</v>
      </c>
      <c r="V3850" s="83">
        <v>0.8</v>
      </c>
      <c r="W3850" s="89">
        <v>0</v>
      </c>
      <c r="X3850" s="85">
        <v>1</v>
      </c>
      <c r="Y3850" s="86">
        <v>0.35</v>
      </c>
      <c r="Z3850" s="82">
        <v>4</v>
      </c>
      <c r="AA3850" s="87">
        <v>8.7499999999999994E-2</v>
      </c>
      <c r="AB3850" s="83">
        <v>0</v>
      </c>
      <c r="AC3850" s="89">
        <v>0</v>
      </c>
      <c r="AD3850" s="90">
        <v>43572</v>
      </c>
      <c r="AE3850" s="90">
        <v>43573</v>
      </c>
      <c r="AF3850" s="82">
        <v>1</v>
      </c>
      <c r="AG3850" s="84" t="s">
        <v>53</v>
      </c>
      <c r="AH3850" s="83">
        <v>0</v>
      </c>
      <c r="AI3850" s="89">
        <v>0</v>
      </c>
      <c r="AJ3850" s="89">
        <v>0</v>
      </c>
      <c r="AK3850" s="60" t="str">
        <f>+IF(Tabla1[[#This Row],[REQUEST_TY]]="SR MANTENIMIENTO CORRECTIVO", "EMERGENCIA", "OTROS")</f>
        <v>EMERGENCIA</v>
      </c>
      <c r="AL3850" s="6" t="str">
        <f>+_xlfn.IFS(Tabla1[[#This Row],[Veces obj]]&lt;=1,"0-1",Tabla1[[#This Row],[Veces obj]]&lt;=2,"1-2",Tabla1[[#This Row],[Veces obj]]&lt;=3,"2-3",TRUE,"&gt;3")</f>
        <v>0-1</v>
      </c>
      <c r="AM3850" s="60" t="str">
        <f>+_xlfn.IFS(MONTH(Tabla1[[#This Row],[MES]])&lt;=3,"Q1",MONTH(Tabla1[[#This Row],[MES]])&lt;=6,"Q2",MONTH(Tabla1[[#This Row],[MES]])&lt;=9,"Q3",TRUE,"Q4")</f>
        <v>Q2</v>
      </c>
      <c r="AN3850" s="15" t="str">
        <f>+IFERROR(VLOOKUP(Tabla1[[#This Row],[CUENTA]],CTAS[],2,0),"OTROS")</f>
        <v>OTROS</v>
      </c>
      <c r="AP3850" s="15" t="str">
        <f>+IFERROR(VLOOKUP(Tabla1[[#This Row],[EMPLEADO]],IS[],3,0),"OTROS")</f>
        <v>OTROS</v>
      </c>
      <c r="AQ3850" s="15" t="str">
        <f>+IFERROR(VLOOKUP(Tabla1[[#This Row],[EMPLEADO]],IS[[NÓMINA]:[INGENIERO]],2,0),"OTROS")</f>
        <v>OTROS</v>
      </c>
    </row>
    <row r="3851" spans="1:43" x14ac:dyDescent="0.25">
      <c r="A3851" s="28" t="s">
        <v>10019</v>
      </c>
      <c r="B3851" s="29">
        <v>1</v>
      </c>
      <c r="C3851" s="29" t="s">
        <v>11386</v>
      </c>
      <c r="D3851" s="30" t="s">
        <v>38</v>
      </c>
      <c r="E3851" s="31" t="s">
        <v>275</v>
      </c>
      <c r="F3851" s="31" t="s">
        <v>11387</v>
      </c>
      <c r="G3851" s="88" t="s">
        <v>11388</v>
      </c>
      <c r="H3851" s="29" t="s">
        <v>150</v>
      </c>
      <c r="I3851" s="32" t="s">
        <v>43</v>
      </c>
      <c r="J3851" s="29" t="s">
        <v>8</v>
      </c>
      <c r="K3851" s="33" t="s">
        <v>151</v>
      </c>
      <c r="L3851" s="33" t="s">
        <v>1325</v>
      </c>
      <c r="M3851" s="29" t="s">
        <v>94</v>
      </c>
      <c r="N3851" s="29">
        <v>0</v>
      </c>
      <c r="O3851" s="29" t="s">
        <v>47</v>
      </c>
      <c r="P3851" s="33">
        <v>1258</v>
      </c>
      <c r="Q3851" s="33" t="s">
        <v>48</v>
      </c>
      <c r="R3851" s="80" t="s">
        <v>95</v>
      </c>
      <c r="S3851" s="81" t="s">
        <v>64</v>
      </c>
      <c r="T3851" s="81" t="s">
        <v>51</v>
      </c>
      <c r="U3851" s="82" t="s">
        <v>96</v>
      </c>
      <c r="V3851" s="83">
        <v>1.1000000000000001</v>
      </c>
      <c r="W3851" s="89">
        <v>1501.5000000000002</v>
      </c>
      <c r="X3851" s="85">
        <v>1</v>
      </c>
      <c r="Y3851" s="86">
        <v>1.3</v>
      </c>
      <c r="Z3851" s="82">
        <v>5</v>
      </c>
      <c r="AA3851" s="87">
        <v>0.26</v>
      </c>
      <c r="AB3851" s="83">
        <v>0</v>
      </c>
      <c r="AC3851" s="89">
        <v>0</v>
      </c>
      <c r="AD3851" s="90">
        <v>43572</v>
      </c>
      <c r="AE3851" s="90">
        <v>43573</v>
      </c>
      <c r="AF3851" s="82">
        <v>1</v>
      </c>
      <c r="AG3851" s="84" t="s">
        <v>53</v>
      </c>
      <c r="AH3851" s="83">
        <v>0</v>
      </c>
      <c r="AI3851" s="89">
        <v>0</v>
      </c>
      <c r="AJ3851" s="89">
        <v>0</v>
      </c>
      <c r="AK3851" s="60" t="str">
        <f>+IF(Tabla1[[#This Row],[REQUEST_TY]]="SR MANTENIMIENTO CORRECTIVO", "EMERGENCIA", "OTROS")</f>
        <v>EMERGENCIA</v>
      </c>
      <c r="AL3851" s="6" t="str">
        <f>+_xlfn.IFS(Tabla1[[#This Row],[Veces obj]]&lt;=1,"0-1",Tabla1[[#This Row],[Veces obj]]&lt;=2,"1-2",Tabla1[[#This Row],[Veces obj]]&lt;=3,"2-3",TRUE,"&gt;3")</f>
        <v>0-1</v>
      </c>
      <c r="AM3851" s="60" t="str">
        <f>+_xlfn.IFS(MONTH(Tabla1[[#This Row],[MES]])&lt;=3,"Q1",MONTH(Tabla1[[#This Row],[MES]])&lt;=6,"Q2",MONTH(Tabla1[[#This Row],[MES]])&lt;=9,"Q3",TRUE,"Q4")</f>
        <v>Q2</v>
      </c>
      <c r="AN3851" s="15" t="str">
        <f>+IFERROR(VLOOKUP(Tabla1[[#This Row],[CUENTA]],CTAS[],2,0),"OTROS")</f>
        <v>HONEYWELL</v>
      </c>
      <c r="AP3851" s="15" t="str">
        <f>+IFERROR(VLOOKUP(Tabla1[[#This Row],[EMPLEADO]],IS[],3,0),"OTROS")</f>
        <v>JUAREZ</v>
      </c>
      <c r="AQ3851" s="15" t="str">
        <f>+IFERROR(VLOOKUP(Tabla1[[#This Row],[EMPLEADO]],IS[[NÓMINA]:[INGENIERO]],2,0),"OTROS")</f>
        <v>CARLOS MONTOYA</v>
      </c>
    </row>
    <row r="3852" spans="1:43" x14ac:dyDescent="0.25">
      <c r="A3852" s="28" t="s">
        <v>10019</v>
      </c>
      <c r="B3852" s="29">
        <v>1</v>
      </c>
      <c r="C3852" s="29" t="s">
        <v>11389</v>
      </c>
      <c r="D3852" s="30" t="s">
        <v>38</v>
      </c>
      <c r="E3852" s="31" t="s">
        <v>373</v>
      </c>
      <c r="F3852" s="31" t="s">
        <v>11390</v>
      </c>
      <c r="G3852" s="88" t="s">
        <v>11391</v>
      </c>
      <c r="H3852" s="29" t="s">
        <v>10274</v>
      </c>
      <c r="I3852" s="32" t="s">
        <v>43</v>
      </c>
      <c r="J3852" s="29" t="s">
        <v>8</v>
      </c>
      <c r="K3852" s="33" t="s">
        <v>338</v>
      </c>
      <c r="L3852" s="33" t="s">
        <v>11392</v>
      </c>
      <c r="M3852" s="29" t="s">
        <v>109</v>
      </c>
      <c r="N3852" s="29">
        <v>0</v>
      </c>
      <c r="O3852" s="29" t="s">
        <v>47</v>
      </c>
      <c r="P3852" s="33">
        <v>560</v>
      </c>
      <c r="Q3852" s="33" t="s">
        <v>48</v>
      </c>
      <c r="R3852" s="80" t="s">
        <v>153</v>
      </c>
      <c r="S3852" s="81" t="s">
        <v>50</v>
      </c>
      <c r="T3852" s="81" t="s">
        <v>51</v>
      </c>
      <c r="U3852" s="82" t="s">
        <v>52</v>
      </c>
      <c r="V3852" s="83">
        <v>1.05</v>
      </c>
      <c r="W3852" s="89">
        <v>750.75000000000011</v>
      </c>
      <c r="X3852" s="85">
        <v>1</v>
      </c>
      <c r="Y3852" s="86">
        <v>3.96</v>
      </c>
      <c r="Z3852" s="82">
        <v>5</v>
      </c>
      <c r="AA3852" s="87">
        <v>0.79200000000000004</v>
      </c>
      <c r="AB3852" s="83">
        <v>0</v>
      </c>
      <c r="AC3852" s="89">
        <v>0</v>
      </c>
      <c r="AD3852" s="90">
        <v>43572</v>
      </c>
      <c r="AE3852" s="90">
        <v>43573</v>
      </c>
      <c r="AF3852" s="82">
        <v>1</v>
      </c>
      <c r="AG3852" s="84" t="s">
        <v>53</v>
      </c>
      <c r="AH3852" s="83">
        <v>0</v>
      </c>
      <c r="AI3852" s="89">
        <v>0</v>
      </c>
      <c r="AJ3852" s="89">
        <v>0</v>
      </c>
      <c r="AK3852" s="60" t="str">
        <f>+IF(Tabla1[[#This Row],[REQUEST_TY]]="SR MANTENIMIENTO CORRECTIVO", "EMERGENCIA", "OTROS")</f>
        <v>EMERGENCIA</v>
      </c>
      <c r="AL3852" s="6" t="str">
        <f>+_xlfn.IFS(Tabla1[[#This Row],[Veces obj]]&lt;=1,"0-1",Tabla1[[#This Row],[Veces obj]]&lt;=2,"1-2",Tabla1[[#This Row],[Veces obj]]&lt;=3,"2-3",TRUE,"&gt;3")</f>
        <v>0-1</v>
      </c>
      <c r="AM3852" s="60" t="str">
        <f>+_xlfn.IFS(MONTH(Tabla1[[#This Row],[MES]])&lt;=3,"Q1",MONTH(Tabla1[[#This Row],[MES]])&lt;=6,"Q2",MONTH(Tabla1[[#This Row],[MES]])&lt;=9,"Q3",TRUE,"Q4")</f>
        <v>Q2</v>
      </c>
      <c r="AN3852" s="15" t="str">
        <f>+IFERROR(VLOOKUP(Tabla1[[#This Row],[CUENTA]],CTAS[],2,0),"OTROS")</f>
        <v>OTROS</v>
      </c>
      <c r="AP3852" s="15" t="str">
        <f>+IFERROR(VLOOKUP(Tabla1[[#This Row],[EMPLEADO]],IS[],3,0),"OTROS")</f>
        <v>OTROS</v>
      </c>
      <c r="AQ3852" s="15" t="str">
        <f>+IFERROR(VLOOKUP(Tabla1[[#This Row],[EMPLEADO]],IS[[NÓMINA]:[INGENIERO]],2,0),"OTROS")</f>
        <v>OTROS</v>
      </c>
    </row>
    <row r="3853" spans="1:43" x14ac:dyDescent="0.25">
      <c r="A3853" s="28" t="s">
        <v>10019</v>
      </c>
      <c r="B3853" s="29">
        <v>1</v>
      </c>
      <c r="C3853" s="29" t="s">
        <v>11393</v>
      </c>
      <c r="D3853" s="30" t="s">
        <v>38</v>
      </c>
      <c r="E3853" s="31" t="s">
        <v>76</v>
      </c>
      <c r="F3853" s="31" t="s">
        <v>11276</v>
      </c>
      <c r="G3853" s="88" t="s">
        <v>1905</v>
      </c>
      <c r="H3853" s="29" t="s">
        <v>136</v>
      </c>
      <c r="I3853" s="32" t="s">
        <v>43</v>
      </c>
      <c r="J3853" s="29" t="s">
        <v>8</v>
      </c>
      <c r="K3853" s="33" t="s">
        <v>102</v>
      </c>
      <c r="L3853" s="33" t="s">
        <v>1906</v>
      </c>
      <c r="M3853" s="29" t="s">
        <v>1501</v>
      </c>
      <c r="N3853" s="29">
        <v>0</v>
      </c>
      <c r="O3853" s="29" t="s">
        <v>47</v>
      </c>
      <c r="P3853" s="33">
        <v>71</v>
      </c>
      <c r="Q3853" s="33" t="s">
        <v>48</v>
      </c>
      <c r="R3853" s="80" t="s">
        <v>63</v>
      </c>
      <c r="S3853" s="81" t="s">
        <v>64</v>
      </c>
      <c r="T3853" s="81" t="s">
        <v>51</v>
      </c>
      <c r="U3853" s="82" t="s">
        <v>96</v>
      </c>
      <c r="V3853" s="83">
        <v>1.1000000000000001</v>
      </c>
      <c r="W3853" s="89">
        <v>1501.5000000000002</v>
      </c>
      <c r="X3853" s="85">
        <v>1</v>
      </c>
      <c r="Y3853" s="86">
        <v>1.75</v>
      </c>
      <c r="Z3853" s="82">
        <v>5</v>
      </c>
      <c r="AA3853" s="87">
        <v>0.35</v>
      </c>
      <c r="AB3853" s="83">
        <v>0</v>
      </c>
      <c r="AC3853" s="89">
        <v>0</v>
      </c>
      <c r="AD3853" s="90">
        <v>43572</v>
      </c>
      <c r="AE3853" s="90">
        <v>43573</v>
      </c>
      <c r="AF3853" s="82">
        <v>1</v>
      </c>
      <c r="AG3853" s="84" t="s">
        <v>53</v>
      </c>
      <c r="AH3853" s="83">
        <v>0</v>
      </c>
      <c r="AI3853" s="89">
        <v>0</v>
      </c>
      <c r="AJ3853" s="89">
        <v>0</v>
      </c>
      <c r="AK3853" s="60" t="str">
        <f>+IF(Tabla1[[#This Row],[REQUEST_TY]]="SR MANTENIMIENTO CORRECTIVO", "EMERGENCIA", "OTROS")</f>
        <v>EMERGENCIA</v>
      </c>
      <c r="AL3853" s="6" t="str">
        <f>+_xlfn.IFS(Tabla1[[#This Row],[Veces obj]]&lt;=1,"0-1",Tabla1[[#This Row],[Veces obj]]&lt;=2,"1-2",Tabla1[[#This Row],[Veces obj]]&lt;=3,"2-3",TRUE,"&gt;3")</f>
        <v>0-1</v>
      </c>
      <c r="AM3853" s="60" t="str">
        <f>+_xlfn.IFS(MONTH(Tabla1[[#This Row],[MES]])&lt;=3,"Q1",MONTH(Tabla1[[#This Row],[MES]])&lt;=6,"Q2",MONTH(Tabla1[[#This Row],[MES]])&lt;=9,"Q3",TRUE,"Q4")</f>
        <v>Q2</v>
      </c>
      <c r="AN3853" s="15" t="str">
        <f>+IFERROR(VLOOKUP(Tabla1[[#This Row],[CUENTA]],CTAS[],2,0),"OTROS")</f>
        <v>OTROS</v>
      </c>
      <c r="AP3853" s="15" t="str">
        <f>+IFERROR(VLOOKUP(Tabla1[[#This Row],[EMPLEADO]],IS[],3,0),"OTROS")</f>
        <v>OTROS</v>
      </c>
      <c r="AQ3853" s="15" t="str">
        <f>+IFERROR(VLOOKUP(Tabla1[[#This Row],[EMPLEADO]],IS[[NÓMINA]:[INGENIERO]],2,0),"OTROS")</f>
        <v>OTROS</v>
      </c>
    </row>
    <row r="3854" spans="1:43" x14ac:dyDescent="0.25">
      <c r="A3854" s="28" t="s">
        <v>10019</v>
      </c>
      <c r="B3854" s="29">
        <v>1</v>
      </c>
      <c r="C3854" s="29" t="s">
        <v>11394</v>
      </c>
      <c r="D3854" s="30" t="s">
        <v>38</v>
      </c>
      <c r="E3854" s="31" t="s">
        <v>39</v>
      </c>
      <c r="F3854" s="31" t="s">
        <v>11395</v>
      </c>
      <c r="G3854" s="88" t="s">
        <v>6121</v>
      </c>
      <c r="H3854" s="29" t="s">
        <v>271</v>
      </c>
      <c r="I3854" s="32" t="s">
        <v>43</v>
      </c>
      <c r="J3854" s="29" t="s">
        <v>8</v>
      </c>
      <c r="K3854" s="33" t="s">
        <v>2237</v>
      </c>
      <c r="L3854" s="33" t="s">
        <v>3482</v>
      </c>
      <c r="M3854" s="29" t="s">
        <v>3483</v>
      </c>
      <c r="N3854" s="29">
        <v>1</v>
      </c>
      <c r="O3854" s="29" t="s">
        <v>105</v>
      </c>
      <c r="P3854" s="33">
        <v>2693</v>
      </c>
      <c r="Q3854" s="33" t="s">
        <v>48</v>
      </c>
      <c r="R3854" s="80" t="s">
        <v>49</v>
      </c>
      <c r="S3854" s="81" t="s">
        <v>50</v>
      </c>
      <c r="T3854" s="81" t="s">
        <v>51</v>
      </c>
      <c r="U3854" s="82" t="s">
        <v>52</v>
      </c>
      <c r="V3854" s="83">
        <v>1.05</v>
      </c>
      <c r="W3854" s="89">
        <v>0</v>
      </c>
      <c r="X3854" s="85">
        <v>1</v>
      </c>
      <c r="Y3854" s="86">
        <v>2.2200000000000002</v>
      </c>
      <c r="Z3854" s="82">
        <v>5</v>
      </c>
      <c r="AA3854" s="87">
        <v>0.44400000000000006</v>
      </c>
      <c r="AB3854" s="83">
        <v>0</v>
      </c>
      <c r="AC3854" s="89">
        <v>0</v>
      </c>
      <c r="AD3854" s="90">
        <v>43572</v>
      </c>
      <c r="AE3854" s="90">
        <v>43573</v>
      </c>
      <c r="AF3854" s="82">
        <v>1</v>
      </c>
      <c r="AG3854" s="84" t="s">
        <v>53</v>
      </c>
      <c r="AH3854" s="83">
        <v>0</v>
      </c>
      <c r="AI3854" s="89">
        <v>0</v>
      </c>
      <c r="AJ3854" s="89">
        <v>0</v>
      </c>
      <c r="AK3854" s="60" t="str">
        <f>+IF(Tabla1[[#This Row],[REQUEST_TY]]="SR MANTENIMIENTO CORRECTIVO", "EMERGENCIA", "OTROS")</f>
        <v>EMERGENCIA</v>
      </c>
      <c r="AL3854" s="6" t="str">
        <f>+_xlfn.IFS(Tabla1[[#This Row],[Veces obj]]&lt;=1,"0-1",Tabla1[[#This Row],[Veces obj]]&lt;=2,"1-2",Tabla1[[#This Row],[Veces obj]]&lt;=3,"2-3",TRUE,"&gt;3")</f>
        <v>0-1</v>
      </c>
      <c r="AM3854" s="60" t="str">
        <f>+_xlfn.IFS(MONTH(Tabla1[[#This Row],[MES]])&lt;=3,"Q1",MONTH(Tabla1[[#This Row],[MES]])&lt;=6,"Q2",MONTH(Tabla1[[#This Row],[MES]])&lt;=9,"Q3",TRUE,"Q4")</f>
        <v>Q2</v>
      </c>
      <c r="AN3854" s="15" t="str">
        <f>+IFERROR(VLOOKUP(Tabla1[[#This Row],[CUENTA]],CTAS[],2,0),"OTROS")</f>
        <v>OTROS</v>
      </c>
      <c r="AP3854" s="15" t="str">
        <f>+IFERROR(VLOOKUP(Tabla1[[#This Row],[EMPLEADO]],IS[],3,0),"OTROS")</f>
        <v>OTROS</v>
      </c>
      <c r="AQ3854" s="15" t="str">
        <f>+IFERROR(VLOOKUP(Tabla1[[#This Row],[EMPLEADO]],IS[[NÓMINA]:[INGENIERO]],2,0),"OTROS")</f>
        <v>OTROS</v>
      </c>
    </row>
    <row r="3855" spans="1:43" x14ac:dyDescent="0.25">
      <c r="A3855" s="28" t="s">
        <v>10019</v>
      </c>
      <c r="B3855" s="29">
        <v>1</v>
      </c>
      <c r="C3855" s="29" t="s">
        <v>11396</v>
      </c>
      <c r="D3855" s="30" t="s">
        <v>38</v>
      </c>
      <c r="E3855" s="31" t="s">
        <v>258</v>
      </c>
      <c r="F3855" s="31" t="s">
        <v>11397</v>
      </c>
      <c r="G3855" s="88" t="s">
        <v>2215</v>
      </c>
      <c r="H3855" s="29" t="s">
        <v>915</v>
      </c>
      <c r="I3855" s="32" t="s">
        <v>43</v>
      </c>
      <c r="J3855" s="29" t="s">
        <v>8</v>
      </c>
      <c r="K3855" s="33" t="s">
        <v>59</v>
      </c>
      <c r="L3855" s="33" t="s">
        <v>629</v>
      </c>
      <c r="M3855" s="29" t="s">
        <v>46</v>
      </c>
      <c r="N3855" s="29">
        <v>0</v>
      </c>
      <c r="O3855" s="29" t="s">
        <v>47</v>
      </c>
      <c r="P3855" s="33">
        <v>18</v>
      </c>
      <c r="Q3855" s="33" t="s">
        <v>62</v>
      </c>
      <c r="R3855" s="80" t="s">
        <v>138</v>
      </c>
      <c r="S3855" s="81" t="s">
        <v>139</v>
      </c>
      <c r="T3855" s="81" t="s">
        <v>51</v>
      </c>
      <c r="U3855" s="82" t="s">
        <v>262</v>
      </c>
      <c r="V3855" s="83">
        <v>1.05</v>
      </c>
      <c r="W3855" s="89">
        <v>1651.6500000000003</v>
      </c>
      <c r="X3855" s="85">
        <v>1</v>
      </c>
      <c r="Y3855" s="86">
        <v>1.57</v>
      </c>
      <c r="Z3855" s="82">
        <v>4</v>
      </c>
      <c r="AA3855" s="87">
        <v>0.39250000000000002</v>
      </c>
      <c r="AB3855" s="83">
        <v>0</v>
      </c>
      <c r="AC3855" s="89">
        <v>0</v>
      </c>
      <c r="AD3855" s="90">
        <v>43572</v>
      </c>
      <c r="AE3855" s="90">
        <v>43573</v>
      </c>
      <c r="AF3855" s="82">
        <v>1</v>
      </c>
      <c r="AG3855" s="84" t="s">
        <v>53</v>
      </c>
      <c r="AH3855" s="83">
        <v>0</v>
      </c>
      <c r="AI3855" s="89">
        <v>0</v>
      </c>
      <c r="AJ3855" s="89">
        <v>0</v>
      </c>
      <c r="AK3855" s="60" t="str">
        <f>+IF(Tabla1[[#This Row],[REQUEST_TY]]="SR MANTENIMIENTO CORRECTIVO", "EMERGENCIA", "OTROS")</f>
        <v>EMERGENCIA</v>
      </c>
      <c r="AL3855" s="6" t="str">
        <f>+_xlfn.IFS(Tabla1[[#This Row],[Veces obj]]&lt;=1,"0-1",Tabla1[[#This Row],[Veces obj]]&lt;=2,"1-2",Tabla1[[#This Row],[Veces obj]]&lt;=3,"2-3",TRUE,"&gt;3")</f>
        <v>0-1</v>
      </c>
      <c r="AM3855" s="60" t="str">
        <f>+_xlfn.IFS(MONTH(Tabla1[[#This Row],[MES]])&lt;=3,"Q1",MONTH(Tabla1[[#This Row],[MES]])&lt;=6,"Q2",MONTH(Tabla1[[#This Row],[MES]])&lt;=9,"Q3",TRUE,"Q4")</f>
        <v>Q2</v>
      </c>
      <c r="AN3855" s="15" t="str">
        <f>+IFERROR(VLOOKUP(Tabla1[[#This Row],[CUENTA]],CTAS[],2,0),"OTROS")</f>
        <v>OTROS</v>
      </c>
      <c r="AP3855" s="15" t="str">
        <f>+IFERROR(VLOOKUP(Tabla1[[#This Row],[EMPLEADO]],IS[],3,0),"OTROS")</f>
        <v>OTROS</v>
      </c>
      <c r="AQ3855" s="15" t="str">
        <f>+IFERROR(VLOOKUP(Tabla1[[#This Row],[EMPLEADO]],IS[[NÓMINA]:[INGENIERO]],2,0),"OTROS")</f>
        <v>OTROS</v>
      </c>
    </row>
    <row r="3856" spans="1:43" x14ac:dyDescent="0.25">
      <c r="A3856" s="28" t="s">
        <v>10019</v>
      </c>
      <c r="B3856" s="29">
        <v>1</v>
      </c>
      <c r="C3856" s="29" t="s">
        <v>11398</v>
      </c>
      <c r="D3856" s="30" t="s">
        <v>38</v>
      </c>
      <c r="E3856" s="31" t="s">
        <v>373</v>
      </c>
      <c r="F3856" s="31" t="s">
        <v>11399</v>
      </c>
      <c r="G3856" s="88" t="s">
        <v>2740</v>
      </c>
      <c r="H3856" s="29" t="s">
        <v>8581</v>
      </c>
      <c r="I3856" s="32" t="s">
        <v>43</v>
      </c>
      <c r="J3856" s="29" t="s">
        <v>8</v>
      </c>
      <c r="K3856" s="33" t="s">
        <v>102</v>
      </c>
      <c r="L3856" s="33" t="s">
        <v>2741</v>
      </c>
      <c r="M3856" s="29" t="s">
        <v>473</v>
      </c>
      <c r="N3856" s="29">
        <v>0</v>
      </c>
      <c r="O3856" s="29" t="s">
        <v>47</v>
      </c>
      <c r="P3856" s="33">
        <v>7</v>
      </c>
      <c r="Q3856" s="33" t="s">
        <v>194</v>
      </c>
      <c r="R3856" s="80" t="s">
        <v>153</v>
      </c>
      <c r="S3856" s="81" t="s">
        <v>50</v>
      </c>
      <c r="T3856" s="81" t="s">
        <v>51</v>
      </c>
      <c r="U3856" s="82" t="s">
        <v>444</v>
      </c>
      <c r="V3856" s="83">
        <v>0</v>
      </c>
      <c r="W3856" s="89">
        <v>0</v>
      </c>
      <c r="X3856" s="85">
        <v>1</v>
      </c>
      <c r="Y3856" s="86">
        <v>4.12</v>
      </c>
      <c r="Z3856" s="82">
        <v>5</v>
      </c>
      <c r="AA3856" s="87">
        <v>0.82400000000000007</v>
      </c>
      <c r="AB3856" s="83">
        <v>0</v>
      </c>
      <c r="AC3856" s="89">
        <v>0</v>
      </c>
      <c r="AD3856" s="90">
        <v>43572</v>
      </c>
      <c r="AE3856" s="90">
        <v>43573</v>
      </c>
      <c r="AF3856" s="82">
        <v>1</v>
      </c>
      <c r="AG3856" s="84" t="s">
        <v>53</v>
      </c>
      <c r="AH3856" s="83">
        <v>0</v>
      </c>
      <c r="AI3856" s="89">
        <v>0</v>
      </c>
      <c r="AJ3856" s="89">
        <v>0</v>
      </c>
      <c r="AK3856" s="60" t="str">
        <f>+IF(Tabla1[[#This Row],[REQUEST_TY]]="SR MANTENIMIENTO CORRECTIVO", "EMERGENCIA", "OTROS")</f>
        <v>EMERGENCIA</v>
      </c>
      <c r="AL3856" s="6" t="str">
        <f>+_xlfn.IFS(Tabla1[[#This Row],[Veces obj]]&lt;=1,"0-1",Tabla1[[#This Row],[Veces obj]]&lt;=2,"1-2",Tabla1[[#This Row],[Veces obj]]&lt;=3,"2-3",TRUE,"&gt;3")</f>
        <v>0-1</v>
      </c>
      <c r="AM3856" s="60" t="str">
        <f>+_xlfn.IFS(MONTH(Tabla1[[#This Row],[MES]])&lt;=3,"Q1",MONTH(Tabla1[[#This Row],[MES]])&lt;=6,"Q2",MONTH(Tabla1[[#This Row],[MES]])&lt;=9,"Q3",TRUE,"Q4")</f>
        <v>Q2</v>
      </c>
      <c r="AN3856" s="15" t="str">
        <f>+IFERROR(VLOOKUP(Tabla1[[#This Row],[CUENTA]],CTAS[],2,0),"OTROS")</f>
        <v>OTROS</v>
      </c>
      <c r="AP3856" s="15" t="str">
        <f>+IFERROR(VLOOKUP(Tabla1[[#This Row],[EMPLEADO]],IS[],3,0),"OTROS")</f>
        <v>OTROS</v>
      </c>
      <c r="AQ3856" s="15" t="str">
        <f>+IFERROR(VLOOKUP(Tabla1[[#This Row],[EMPLEADO]],IS[[NÓMINA]:[INGENIERO]],2,0),"OTROS")</f>
        <v>OTROS</v>
      </c>
    </row>
    <row r="3857" spans="1:43" x14ac:dyDescent="0.25">
      <c r="A3857" s="28" t="s">
        <v>10019</v>
      </c>
      <c r="B3857" s="29">
        <v>1</v>
      </c>
      <c r="C3857" s="29" t="s">
        <v>11400</v>
      </c>
      <c r="D3857" s="30" t="s">
        <v>38</v>
      </c>
      <c r="E3857" s="31" t="s">
        <v>1015</v>
      </c>
      <c r="F3857" s="31" t="s">
        <v>11401</v>
      </c>
      <c r="G3857" s="88" t="s">
        <v>2032</v>
      </c>
      <c r="H3857" s="29" t="s">
        <v>915</v>
      </c>
      <c r="I3857" s="32" t="s">
        <v>43</v>
      </c>
      <c r="J3857" s="29" t="s">
        <v>8</v>
      </c>
      <c r="K3857" s="33" t="s">
        <v>59</v>
      </c>
      <c r="L3857" s="33" t="s">
        <v>629</v>
      </c>
      <c r="M3857" s="29" t="s">
        <v>46</v>
      </c>
      <c r="N3857" s="29">
        <v>0</v>
      </c>
      <c r="O3857" s="29" t="s">
        <v>47</v>
      </c>
      <c r="P3857" s="33">
        <v>34</v>
      </c>
      <c r="Q3857" s="33" t="s">
        <v>82</v>
      </c>
      <c r="R3857" s="80" t="s">
        <v>317</v>
      </c>
      <c r="S3857" s="81" t="s">
        <v>318</v>
      </c>
      <c r="T3857" s="81" t="s">
        <v>51</v>
      </c>
      <c r="U3857" s="82" t="s">
        <v>140</v>
      </c>
      <c r="V3857" s="83">
        <v>1.1000000000000001</v>
      </c>
      <c r="W3857" s="89">
        <v>1730.3000000000004</v>
      </c>
      <c r="X3857" s="85">
        <v>1</v>
      </c>
      <c r="Y3857" s="86">
        <v>3.17</v>
      </c>
      <c r="Z3857" s="82">
        <v>4</v>
      </c>
      <c r="AA3857" s="87">
        <v>0.79249999999999998</v>
      </c>
      <c r="AB3857" s="83">
        <v>0</v>
      </c>
      <c r="AC3857" s="89">
        <v>0</v>
      </c>
      <c r="AD3857" s="90">
        <v>43572</v>
      </c>
      <c r="AE3857" s="90">
        <v>43573</v>
      </c>
      <c r="AF3857" s="82">
        <v>1</v>
      </c>
      <c r="AG3857" s="84" t="s">
        <v>53</v>
      </c>
      <c r="AH3857" s="83">
        <v>0</v>
      </c>
      <c r="AI3857" s="89">
        <v>0</v>
      </c>
      <c r="AJ3857" s="89">
        <v>0</v>
      </c>
      <c r="AK3857" s="60" t="str">
        <f>+IF(Tabla1[[#This Row],[REQUEST_TY]]="SR MANTENIMIENTO CORRECTIVO", "EMERGENCIA", "OTROS")</f>
        <v>EMERGENCIA</v>
      </c>
      <c r="AL3857" s="6" t="str">
        <f>+_xlfn.IFS(Tabla1[[#This Row],[Veces obj]]&lt;=1,"0-1",Tabla1[[#This Row],[Veces obj]]&lt;=2,"1-2",Tabla1[[#This Row],[Veces obj]]&lt;=3,"2-3",TRUE,"&gt;3")</f>
        <v>0-1</v>
      </c>
      <c r="AM3857" s="60" t="str">
        <f>+_xlfn.IFS(MONTH(Tabla1[[#This Row],[MES]])&lt;=3,"Q1",MONTH(Tabla1[[#This Row],[MES]])&lt;=6,"Q2",MONTH(Tabla1[[#This Row],[MES]])&lt;=9,"Q3",TRUE,"Q4")</f>
        <v>Q2</v>
      </c>
      <c r="AN3857" s="15" t="str">
        <f>+IFERROR(VLOOKUP(Tabla1[[#This Row],[CUENTA]],CTAS[],2,0),"OTROS")</f>
        <v>OTROS</v>
      </c>
      <c r="AP3857" s="15" t="str">
        <f>+IFERROR(VLOOKUP(Tabla1[[#This Row],[EMPLEADO]],IS[],3,0),"OTROS")</f>
        <v>OTROS</v>
      </c>
      <c r="AQ3857" s="15" t="str">
        <f>+IFERROR(VLOOKUP(Tabla1[[#This Row],[EMPLEADO]],IS[[NÓMINA]:[INGENIERO]],2,0),"OTROS")</f>
        <v>OTROS</v>
      </c>
    </row>
    <row r="3858" spans="1:43" x14ac:dyDescent="0.25">
      <c r="A3858" s="28" t="s">
        <v>10019</v>
      </c>
      <c r="B3858" s="29">
        <v>1</v>
      </c>
      <c r="C3858" s="29" t="s">
        <v>11402</v>
      </c>
      <c r="D3858" s="30" t="s">
        <v>38</v>
      </c>
      <c r="E3858" s="31" t="s">
        <v>725</v>
      </c>
      <c r="F3858" s="31" t="s">
        <v>11403</v>
      </c>
      <c r="G3858" s="88" t="s">
        <v>4976</v>
      </c>
      <c r="H3858" s="29" t="s">
        <v>568</v>
      </c>
      <c r="I3858" s="32" t="s">
        <v>43</v>
      </c>
      <c r="J3858" s="29" t="s">
        <v>8</v>
      </c>
      <c r="K3858" s="33" t="s">
        <v>59</v>
      </c>
      <c r="L3858" s="33" t="s">
        <v>4977</v>
      </c>
      <c r="M3858" s="29" t="s">
        <v>570</v>
      </c>
      <c r="N3858" s="29">
        <v>0</v>
      </c>
      <c r="O3858" s="29" t="s">
        <v>47</v>
      </c>
      <c r="P3858" s="33">
        <v>43</v>
      </c>
      <c r="Q3858" s="33" t="s">
        <v>82</v>
      </c>
      <c r="R3858" s="80" t="s">
        <v>223</v>
      </c>
      <c r="S3858" s="81" t="s">
        <v>139</v>
      </c>
      <c r="T3858" s="81" t="s">
        <v>51</v>
      </c>
      <c r="U3858" s="82" t="s">
        <v>140</v>
      </c>
      <c r="V3858" s="83">
        <v>1.1000000000000001</v>
      </c>
      <c r="W3858" s="89">
        <v>1730.3000000000004</v>
      </c>
      <c r="X3858" s="85">
        <v>1</v>
      </c>
      <c r="Y3858" s="86">
        <v>1.9</v>
      </c>
      <c r="Z3858" s="82">
        <v>4</v>
      </c>
      <c r="AA3858" s="87">
        <v>0.47499999999999998</v>
      </c>
      <c r="AB3858" s="83">
        <v>0</v>
      </c>
      <c r="AC3858" s="89">
        <v>0</v>
      </c>
      <c r="AD3858" s="90">
        <v>43572</v>
      </c>
      <c r="AE3858" s="90">
        <v>43573</v>
      </c>
      <c r="AF3858" s="82">
        <v>1</v>
      </c>
      <c r="AG3858" s="84" t="s">
        <v>53</v>
      </c>
      <c r="AH3858" s="83">
        <v>0</v>
      </c>
      <c r="AI3858" s="89">
        <v>0</v>
      </c>
      <c r="AJ3858" s="89">
        <v>0</v>
      </c>
      <c r="AK3858" s="60" t="str">
        <f>+IF(Tabla1[[#This Row],[REQUEST_TY]]="SR MANTENIMIENTO CORRECTIVO", "EMERGENCIA", "OTROS")</f>
        <v>EMERGENCIA</v>
      </c>
      <c r="AL3858" s="6" t="str">
        <f>+_xlfn.IFS(Tabla1[[#This Row],[Veces obj]]&lt;=1,"0-1",Tabla1[[#This Row],[Veces obj]]&lt;=2,"1-2",Tabla1[[#This Row],[Veces obj]]&lt;=3,"2-3",TRUE,"&gt;3")</f>
        <v>0-1</v>
      </c>
      <c r="AM3858" s="60" t="str">
        <f>+_xlfn.IFS(MONTH(Tabla1[[#This Row],[MES]])&lt;=3,"Q1",MONTH(Tabla1[[#This Row],[MES]])&lt;=6,"Q2",MONTH(Tabla1[[#This Row],[MES]])&lt;=9,"Q3",TRUE,"Q4")</f>
        <v>Q2</v>
      </c>
      <c r="AN3858" s="15" t="str">
        <f>+IFERROR(VLOOKUP(Tabla1[[#This Row],[CUENTA]],CTAS[],2,0),"OTROS")</f>
        <v>OTROS</v>
      </c>
      <c r="AP3858" s="15" t="str">
        <f>+IFERROR(VLOOKUP(Tabla1[[#This Row],[EMPLEADO]],IS[],3,0),"OTROS")</f>
        <v>OTROS</v>
      </c>
      <c r="AQ3858" s="15" t="str">
        <f>+IFERROR(VLOOKUP(Tabla1[[#This Row],[EMPLEADO]],IS[[NÓMINA]:[INGENIERO]],2,0),"OTROS")</f>
        <v>OTROS</v>
      </c>
    </row>
    <row r="3859" spans="1:43" x14ac:dyDescent="0.25">
      <c r="A3859" s="28" t="s">
        <v>10019</v>
      </c>
      <c r="B3859" s="29">
        <v>1</v>
      </c>
      <c r="C3859" s="29" t="s">
        <v>11404</v>
      </c>
      <c r="D3859" s="30" t="s">
        <v>38</v>
      </c>
      <c r="E3859" s="31" t="s">
        <v>604</v>
      </c>
      <c r="F3859" s="31" t="s">
        <v>11405</v>
      </c>
      <c r="G3859" s="88" t="s">
        <v>11406</v>
      </c>
      <c r="H3859" s="29" t="s">
        <v>10274</v>
      </c>
      <c r="I3859" s="32" t="s">
        <v>43</v>
      </c>
      <c r="J3859" s="29" t="s">
        <v>8</v>
      </c>
      <c r="K3859" s="33" t="s">
        <v>338</v>
      </c>
      <c r="L3859" s="33" t="s">
        <v>11392</v>
      </c>
      <c r="M3859" s="29" t="s">
        <v>109</v>
      </c>
      <c r="N3859" s="29">
        <v>0</v>
      </c>
      <c r="O3859" s="29" t="s">
        <v>47</v>
      </c>
      <c r="P3859" s="33">
        <v>180</v>
      </c>
      <c r="Q3859" s="33" t="s">
        <v>48</v>
      </c>
      <c r="R3859" s="80" t="s">
        <v>63</v>
      </c>
      <c r="S3859" s="81" t="s">
        <v>64</v>
      </c>
      <c r="T3859" s="81" t="s">
        <v>51</v>
      </c>
      <c r="U3859" s="82" t="s">
        <v>96</v>
      </c>
      <c r="V3859" s="83">
        <v>1.1000000000000001</v>
      </c>
      <c r="W3859" s="89">
        <v>1501.5000000000002</v>
      </c>
      <c r="X3859" s="85">
        <v>1</v>
      </c>
      <c r="Y3859" s="86">
        <v>1.8</v>
      </c>
      <c r="Z3859" s="82">
        <v>5</v>
      </c>
      <c r="AA3859" s="87">
        <v>0.36</v>
      </c>
      <c r="AB3859" s="83">
        <v>0</v>
      </c>
      <c r="AC3859" s="89">
        <v>0</v>
      </c>
      <c r="AD3859" s="90">
        <v>43572</v>
      </c>
      <c r="AE3859" s="90">
        <v>43573</v>
      </c>
      <c r="AF3859" s="82">
        <v>1</v>
      </c>
      <c r="AG3859" s="84" t="s">
        <v>53</v>
      </c>
      <c r="AH3859" s="83">
        <v>0</v>
      </c>
      <c r="AI3859" s="89">
        <v>0</v>
      </c>
      <c r="AJ3859" s="89">
        <v>0</v>
      </c>
      <c r="AK3859" s="60" t="str">
        <f>+IF(Tabla1[[#This Row],[REQUEST_TY]]="SR MANTENIMIENTO CORRECTIVO", "EMERGENCIA", "OTROS")</f>
        <v>EMERGENCIA</v>
      </c>
      <c r="AL3859" s="6" t="str">
        <f>+_xlfn.IFS(Tabla1[[#This Row],[Veces obj]]&lt;=1,"0-1",Tabla1[[#This Row],[Veces obj]]&lt;=2,"1-2",Tabla1[[#This Row],[Veces obj]]&lt;=3,"2-3",TRUE,"&gt;3")</f>
        <v>0-1</v>
      </c>
      <c r="AM3859" s="60" t="str">
        <f>+_xlfn.IFS(MONTH(Tabla1[[#This Row],[MES]])&lt;=3,"Q1",MONTH(Tabla1[[#This Row],[MES]])&lt;=6,"Q2",MONTH(Tabla1[[#This Row],[MES]])&lt;=9,"Q3",TRUE,"Q4")</f>
        <v>Q2</v>
      </c>
      <c r="AN3859" s="15" t="str">
        <f>+IFERROR(VLOOKUP(Tabla1[[#This Row],[CUENTA]],CTAS[],2,0),"OTROS")</f>
        <v>OTROS</v>
      </c>
      <c r="AP3859" s="15" t="str">
        <f>+IFERROR(VLOOKUP(Tabla1[[#This Row],[EMPLEADO]],IS[],3,0),"OTROS")</f>
        <v>OTROS</v>
      </c>
      <c r="AQ3859" s="15" t="str">
        <f>+IFERROR(VLOOKUP(Tabla1[[#This Row],[EMPLEADO]],IS[[NÓMINA]:[INGENIERO]],2,0),"OTROS")</f>
        <v>OTROS</v>
      </c>
    </row>
    <row r="3860" spans="1:43" x14ac:dyDescent="0.25">
      <c r="A3860" s="28" t="s">
        <v>10019</v>
      </c>
      <c r="B3860" s="29">
        <v>1</v>
      </c>
      <c r="C3860" s="29" t="s">
        <v>11407</v>
      </c>
      <c r="D3860" s="30" t="s">
        <v>38</v>
      </c>
      <c r="E3860" s="31" t="s">
        <v>39</v>
      </c>
      <c r="F3860" s="31" t="s">
        <v>11408</v>
      </c>
      <c r="G3860" s="88" t="s">
        <v>1386</v>
      </c>
      <c r="H3860" s="29" t="s">
        <v>1052</v>
      </c>
      <c r="I3860" s="32" t="s">
        <v>43</v>
      </c>
      <c r="J3860" s="29" t="s">
        <v>8</v>
      </c>
      <c r="K3860" s="33" t="s">
        <v>254</v>
      </c>
      <c r="L3860" s="33" t="s">
        <v>1387</v>
      </c>
      <c r="M3860" s="29" t="s">
        <v>556</v>
      </c>
      <c r="N3860" s="29">
        <v>0</v>
      </c>
      <c r="O3860" s="29" t="s">
        <v>47</v>
      </c>
      <c r="P3860" s="33">
        <v>91</v>
      </c>
      <c r="Q3860" s="33" t="s">
        <v>48</v>
      </c>
      <c r="R3860" s="80" t="s">
        <v>49</v>
      </c>
      <c r="S3860" s="81" t="s">
        <v>50</v>
      </c>
      <c r="T3860" s="81" t="s">
        <v>208</v>
      </c>
      <c r="U3860" s="82" t="s">
        <v>52</v>
      </c>
      <c r="V3860" s="83">
        <v>1.05</v>
      </c>
      <c r="W3860" s="89">
        <v>750.75000000000011</v>
      </c>
      <c r="X3860" s="85">
        <v>1</v>
      </c>
      <c r="Y3860" s="86">
        <v>4.2</v>
      </c>
      <c r="Z3860" s="82">
        <v>9</v>
      </c>
      <c r="AA3860" s="87">
        <v>0.46666666666666667</v>
      </c>
      <c r="AB3860" s="83">
        <v>0</v>
      </c>
      <c r="AC3860" s="89">
        <v>0</v>
      </c>
      <c r="AD3860" s="90">
        <v>43572</v>
      </c>
      <c r="AE3860" s="90">
        <v>43573</v>
      </c>
      <c r="AF3860" s="82">
        <v>1</v>
      </c>
      <c r="AG3860" s="84" t="s">
        <v>53</v>
      </c>
      <c r="AH3860" s="83">
        <v>0</v>
      </c>
      <c r="AI3860" s="89">
        <v>0</v>
      </c>
      <c r="AJ3860" s="89">
        <v>0</v>
      </c>
      <c r="AK3860" s="60" t="str">
        <f>+IF(Tabla1[[#This Row],[REQUEST_TY]]="SR MANTENIMIENTO CORRECTIVO", "EMERGENCIA", "OTROS")</f>
        <v>EMERGENCIA</v>
      </c>
      <c r="AL3860" s="6" t="str">
        <f>+_xlfn.IFS(Tabla1[[#This Row],[Veces obj]]&lt;=1,"0-1",Tabla1[[#This Row],[Veces obj]]&lt;=2,"1-2",Tabla1[[#This Row],[Veces obj]]&lt;=3,"2-3",TRUE,"&gt;3")</f>
        <v>0-1</v>
      </c>
      <c r="AM3860" s="60" t="str">
        <f>+_xlfn.IFS(MONTH(Tabla1[[#This Row],[MES]])&lt;=3,"Q1",MONTH(Tabla1[[#This Row],[MES]])&lt;=6,"Q2",MONTH(Tabla1[[#This Row],[MES]])&lt;=9,"Q3",TRUE,"Q4")</f>
        <v>Q2</v>
      </c>
      <c r="AN3860" s="15" t="str">
        <f>+IFERROR(VLOOKUP(Tabla1[[#This Row],[CUENTA]],CTAS[],2,0),"OTROS")</f>
        <v>OTROS</v>
      </c>
      <c r="AP3860" s="15" t="str">
        <f>+IFERROR(VLOOKUP(Tabla1[[#This Row],[EMPLEADO]],IS[],3,0),"OTROS")</f>
        <v>OTROS</v>
      </c>
      <c r="AQ3860" s="15" t="str">
        <f>+IFERROR(VLOOKUP(Tabla1[[#This Row],[EMPLEADO]],IS[[NÓMINA]:[INGENIERO]],2,0),"OTROS")</f>
        <v>OTROS</v>
      </c>
    </row>
    <row r="3861" spans="1:43" x14ac:dyDescent="0.25">
      <c r="A3861" s="28" t="s">
        <v>10019</v>
      </c>
      <c r="B3861" s="29">
        <v>1</v>
      </c>
      <c r="C3861" s="29" t="s">
        <v>11409</v>
      </c>
      <c r="D3861" s="30" t="s">
        <v>38</v>
      </c>
      <c r="E3861" s="31" t="s">
        <v>2745</v>
      </c>
      <c r="F3861" s="31" t="s">
        <v>11410</v>
      </c>
      <c r="G3861" s="88" t="s">
        <v>2747</v>
      </c>
      <c r="H3861" s="29" t="s">
        <v>136</v>
      </c>
      <c r="I3861" s="32" t="s">
        <v>43</v>
      </c>
      <c r="J3861" s="29" t="s">
        <v>8</v>
      </c>
      <c r="K3861" s="33" t="s">
        <v>2748</v>
      </c>
      <c r="L3861" s="33" t="s">
        <v>2749</v>
      </c>
      <c r="M3861" s="29" t="s">
        <v>736</v>
      </c>
      <c r="N3861" s="29">
        <v>0</v>
      </c>
      <c r="O3861" s="29" t="s">
        <v>47</v>
      </c>
      <c r="P3861" s="33">
        <v>9</v>
      </c>
      <c r="Q3861" s="33" t="s">
        <v>194</v>
      </c>
      <c r="R3861" s="80" t="s">
        <v>223</v>
      </c>
      <c r="S3861" s="81" t="s">
        <v>139</v>
      </c>
      <c r="T3861" s="81" t="s">
        <v>51</v>
      </c>
      <c r="U3861" s="82" t="s">
        <v>224</v>
      </c>
      <c r="V3861" s="83">
        <v>0.8</v>
      </c>
      <c r="W3861" s="89">
        <v>1258.4000000000003</v>
      </c>
      <c r="X3861" s="85">
        <v>1</v>
      </c>
      <c r="Y3861" s="86">
        <v>1.55</v>
      </c>
      <c r="Z3861" s="82">
        <v>4</v>
      </c>
      <c r="AA3861" s="87">
        <v>0.38750000000000001</v>
      </c>
      <c r="AB3861" s="83">
        <v>0</v>
      </c>
      <c r="AC3861" s="89">
        <v>0</v>
      </c>
      <c r="AD3861" s="90">
        <v>43572</v>
      </c>
      <c r="AE3861" s="90">
        <v>43573</v>
      </c>
      <c r="AF3861" s="82">
        <v>1</v>
      </c>
      <c r="AG3861" s="84" t="s">
        <v>53</v>
      </c>
      <c r="AH3861" s="83">
        <v>0</v>
      </c>
      <c r="AI3861" s="89">
        <v>0</v>
      </c>
      <c r="AJ3861" s="89">
        <v>0</v>
      </c>
      <c r="AK3861" s="60" t="str">
        <f>+IF(Tabla1[[#This Row],[REQUEST_TY]]="SR MANTENIMIENTO CORRECTIVO", "EMERGENCIA", "OTROS")</f>
        <v>EMERGENCIA</v>
      </c>
      <c r="AL3861" s="6" t="str">
        <f>+_xlfn.IFS(Tabla1[[#This Row],[Veces obj]]&lt;=1,"0-1",Tabla1[[#This Row],[Veces obj]]&lt;=2,"1-2",Tabla1[[#This Row],[Veces obj]]&lt;=3,"2-3",TRUE,"&gt;3")</f>
        <v>0-1</v>
      </c>
      <c r="AM3861" s="60" t="str">
        <f>+_xlfn.IFS(MONTH(Tabla1[[#This Row],[MES]])&lt;=3,"Q1",MONTH(Tabla1[[#This Row],[MES]])&lt;=6,"Q2",MONTH(Tabla1[[#This Row],[MES]])&lt;=9,"Q3",TRUE,"Q4")</f>
        <v>Q2</v>
      </c>
      <c r="AN3861" s="15" t="str">
        <f>+IFERROR(VLOOKUP(Tabla1[[#This Row],[CUENTA]],CTAS[],2,0),"OTROS")</f>
        <v>OTROS</v>
      </c>
      <c r="AP3861" s="15" t="str">
        <f>+IFERROR(VLOOKUP(Tabla1[[#This Row],[EMPLEADO]],IS[],3,0),"OTROS")</f>
        <v>OTROS</v>
      </c>
      <c r="AQ3861" s="15" t="str">
        <f>+IFERROR(VLOOKUP(Tabla1[[#This Row],[EMPLEADO]],IS[[NÓMINA]:[INGENIERO]],2,0),"OTROS")</f>
        <v>OTROS</v>
      </c>
    </row>
    <row r="3862" spans="1:43" x14ac:dyDescent="0.25">
      <c r="A3862" s="28" t="s">
        <v>10019</v>
      </c>
      <c r="B3862" s="29">
        <v>1</v>
      </c>
      <c r="C3862" s="29" t="s">
        <v>11411</v>
      </c>
      <c r="D3862" s="30" t="s">
        <v>38</v>
      </c>
      <c r="E3862" s="31" t="s">
        <v>464</v>
      </c>
      <c r="F3862" s="31" t="s">
        <v>11412</v>
      </c>
      <c r="G3862" s="88" t="s">
        <v>11413</v>
      </c>
      <c r="H3862" s="29" t="s">
        <v>124</v>
      </c>
      <c r="I3862" s="32" t="s">
        <v>43</v>
      </c>
      <c r="J3862" s="29" t="s">
        <v>8</v>
      </c>
      <c r="K3862" s="33" t="s">
        <v>2725</v>
      </c>
      <c r="L3862" s="33" t="s">
        <v>11414</v>
      </c>
      <c r="M3862" s="29" t="s">
        <v>94</v>
      </c>
      <c r="N3862" s="29">
        <v>0</v>
      </c>
      <c r="O3862" s="29" t="s">
        <v>47</v>
      </c>
      <c r="P3862" s="33">
        <v>155</v>
      </c>
      <c r="Q3862" s="33" t="s">
        <v>48</v>
      </c>
      <c r="R3862" s="80" t="s">
        <v>242</v>
      </c>
      <c r="S3862" s="81" t="s">
        <v>64</v>
      </c>
      <c r="T3862" s="81" t="s">
        <v>51</v>
      </c>
      <c r="U3862" s="82" t="s">
        <v>96</v>
      </c>
      <c r="V3862" s="83">
        <v>1.1000000000000001</v>
      </c>
      <c r="W3862" s="89">
        <v>1501.5000000000002</v>
      </c>
      <c r="X3862" s="85">
        <v>1</v>
      </c>
      <c r="Y3862" s="86">
        <v>1.69</v>
      </c>
      <c r="Z3862" s="82">
        <v>5</v>
      </c>
      <c r="AA3862" s="87">
        <v>0.33799999999999997</v>
      </c>
      <c r="AB3862" s="83">
        <v>0</v>
      </c>
      <c r="AC3862" s="89">
        <v>0</v>
      </c>
      <c r="AD3862" s="90">
        <v>43572</v>
      </c>
      <c r="AE3862" s="90">
        <v>43573</v>
      </c>
      <c r="AF3862" s="82">
        <v>1</v>
      </c>
      <c r="AG3862" s="84" t="s">
        <v>53</v>
      </c>
      <c r="AH3862" s="83">
        <v>0</v>
      </c>
      <c r="AI3862" s="89">
        <v>0</v>
      </c>
      <c r="AJ3862" s="89">
        <v>0</v>
      </c>
      <c r="AK3862" s="60" t="str">
        <f>+IF(Tabla1[[#This Row],[REQUEST_TY]]="SR MANTENIMIENTO CORRECTIVO", "EMERGENCIA", "OTROS")</f>
        <v>EMERGENCIA</v>
      </c>
      <c r="AL3862" s="6" t="str">
        <f>+_xlfn.IFS(Tabla1[[#This Row],[Veces obj]]&lt;=1,"0-1",Tabla1[[#This Row],[Veces obj]]&lt;=2,"1-2",Tabla1[[#This Row],[Veces obj]]&lt;=3,"2-3",TRUE,"&gt;3")</f>
        <v>0-1</v>
      </c>
      <c r="AM3862" s="60" t="str">
        <f>+_xlfn.IFS(MONTH(Tabla1[[#This Row],[MES]])&lt;=3,"Q1",MONTH(Tabla1[[#This Row],[MES]])&lt;=6,"Q2",MONTH(Tabla1[[#This Row],[MES]])&lt;=9,"Q3",TRUE,"Q4")</f>
        <v>Q2</v>
      </c>
      <c r="AN3862" s="15" t="str">
        <f>+IFERROR(VLOOKUP(Tabla1[[#This Row],[CUENTA]],CTAS[],2,0),"OTROS")</f>
        <v>OTROS</v>
      </c>
      <c r="AP3862" s="15" t="str">
        <f>+IFERROR(VLOOKUP(Tabla1[[#This Row],[EMPLEADO]],IS[],3,0),"OTROS")</f>
        <v>JUAREZ</v>
      </c>
      <c r="AQ3862" s="15" t="str">
        <f>+IFERROR(VLOOKUP(Tabla1[[#This Row],[EMPLEADO]],IS[[NÓMINA]:[INGENIERO]],2,0),"OTROS")</f>
        <v>MIGUEL COTA</v>
      </c>
    </row>
    <row r="3863" spans="1:43" x14ac:dyDescent="0.25">
      <c r="A3863" s="28" t="s">
        <v>10019</v>
      </c>
      <c r="B3863" s="29">
        <v>1</v>
      </c>
      <c r="C3863" s="29" t="s">
        <v>11415</v>
      </c>
      <c r="D3863" s="30" t="s">
        <v>38</v>
      </c>
      <c r="E3863" s="31" t="s">
        <v>133</v>
      </c>
      <c r="F3863" s="31" t="s">
        <v>11416</v>
      </c>
      <c r="G3863" s="88" t="s">
        <v>4432</v>
      </c>
      <c r="H3863" s="29" t="s">
        <v>1063</v>
      </c>
      <c r="I3863" s="32" t="s">
        <v>43</v>
      </c>
      <c r="J3863" s="29" t="s">
        <v>8</v>
      </c>
      <c r="K3863" s="33" t="s">
        <v>59</v>
      </c>
      <c r="L3863" s="33" t="s">
        <v>4230</v>
      </c>
      <c r="M3863" s="29" t="s">
        <v>1264</v>
      </c>
      <c r="N3863" s="29">
        <v>0</v>
      </c>
      <c r="O3863" s="29" t="s">
        <v>47</v>
      </c>
      <c r="P3863" s="33">
        <v>7</v>
      </c>
      <c r="Q3863" s="33" t="s">
        <v>194</v>
      </c>
      <c r="R3863" s="80" t="s">
        <v>138</v>
      </c>
      <c r="S3863" s="81" t="s">
        <v>139</v>
      </c>
      <c r="T3863" s="81" t="s">
        <v>51</v>
      </c>
      <c r="U3863" s="82" t="s">
        <v>224</v>
      </c>
      <c r="V3863" s="83">
        <v>0.8</v>
      </c>
      <c r="W3863" s="89">
        <v>1258.4000000000003</v>
      </c>
      <c r="X3863" s="85">
        <v>1</v>
      </c>
      <c r="Y3863" s="86">
        <v>1.25</v>
      </c>
      <c r="Z3863" s="82">
        <v>4</v>
      </c>
      <c r="AA3863" s="87">
        <v>0.3125</v>
      </c>
      <c r="AB3863" s="83">
        <v>0</v>
      </c>
      <c r="AC3863" s="89">
        <v>0</v>
      </c>
      <c r="AD3863" s="90">
        <v>43572</v>
      </c>
      <c r="AE3863" s="90">
        <v>43573</v>
      </c>
      <c r="AF3863" s="82">
        <v>1</v>
      </c>
      <c r="AG3863" s="84" t="s">
        <v>53</v>
      </c>
      <c r="AH3863" s="83">
        <v>0</v>
      </c>
      <c r="AI3863" s="89">
        <v>0</v>
      </c>
      <c r="AJ3863" s="89">
        <v>0</v>
      </c>
      <c r="AK3863" s="60" t="str">
        <f>+IF(Tabla1[[#This Row],[REQUEST_TY]]="SR MANTENIMIENTO CORRECTIVO", "EMERGENCIA", "OTROS")</f>
        <v>EMERGENCIA</v>
      </c>
      <c r="AL3863" s="6" t="str">
        <f>+_xlfn.IFS(Tabla1[[#This Row],[Veces obj]]&lt;=1,"0-1",Tabla1[[#This Row],[Veces obj]]&lt;=2,"1-2",Tabla1[[#This Row],[Veces obj]]&lt;=3,"2-3",TRUE,"&gt;3")</f>
        <v>0-1</v>
      </c>
      <c r="AM3863" s="60" t="str">
        <f>+_xlfn.IFS(MONTH(Tabla1[[#This Row],[MES]])&lt;=3,"Q1",MONTH(Tabla1[[#This Row],[MES]])&lt;=6,"Q2",MONTH(Tabla1[[#This Row],[MES]])&lt;=9,"Q3",TRUE,"Q4")</f>
        <v>Q2</v>
      </c>
      <c r="AN3863" s="15" t="str">
        <f>+IFERROR(VLOOKUP(Tabla1[[#This Row],[CUENTA]],CTAS[],2,0),"OTROS")</f>
        <v>OTROS</v>
      </c>
      <c r="AP3863" s="15" t="str">
        <f>+IFERROR(VLOOKUP(Tabla1[[#This Row],[EMPLEADO]],IS[],3,0),"OTROS")</f>
        <v>OTROS</v>
      </c>
      <c r="AQ3863" s="15" t="str">
        <f>+IFERROR(VLOOKUP(Tabla1[[#This Row],[EMPLEADO]],IS[[NÓMINA]:[INGENIERO]],2,0),"OTROS")</f>
        <v>OTROS</v>
      </c>
    </row>
    <row r="3864" spans="1:43" x14ac:dyDescent="0.25">
      <c r="A3864" s="28" t="s">
        <v>10019</v>
      </c>
      <c r="B3864" s="29">
        <v>1</v>
      </c>
      <c r="C3864" s="29" t="s">
        <v>11417</v>
      </c>
      <c r="D3864" s="30" t="s">
        <v>38</v>
      </c>
      <c r="E3864" s="31" t="s">
        <v>552</v>
      </c>
      <c r="F3864" s="31" t="s">
        <v>11418</v>
      </c>
      <c r="G3864" s="88" t="s">
        <v>11419</v>
      </c>
      <c r="H3864" s="29" t="s">
        <v>266</v>
      </c>
      <c r="I3864" s="32" t="s">
        <v>43</v>
      </c>
      <c r="J3864" s="29" t="s">
        <v>8</v>
      </c>
      <c r="K3864" s="33" t="s">
        <v>2725</v>
      </c>
      <c r="L3864" s="33" t="s">
        <v>11414</v>
      </c>
      <c r="M3864" s="29" t="s">
        <v>94</v>
      </c>
      <c r="N3864" s="29">
        <v>0</v>
      </c>
      <c r="O3864" s="29" t="s">
        <v>47</v>
      </c>
      <c r="P3864" s="33">
        <v>324</v>
      </c>
      <c r="Q3864" s="33" t="s">
        <v>48</v>
      </c>
      <c r="R3864" s="80" t="s">
        <v>95</v>
      </c>
      <c r="S3864" s="81" t="s">
        <v>64</v>
      </c>
      <c r="T3864" s="81" t="s">
        <v>51</v>
      </c>
      <c r="U3864" s="82" t="s">
        <v>96</v>
      </c>
      <c r="V3864" s="83">
        <v>1.1000000000000001</v>
      </c>
      <c r="W3864" s="89">
        <v>1501.5000000000002</v>
      </c>
      <c r="X3864" s="85">
        <v>1</v>
      </c>
      <c r="Y3864" s="86">
        <v>0.15</v>
      </c>
      <c r="Z3864" s="82">
        <v>5</v>
      </c>
      <c r="AA3864" s="87">
        <v>0.03</v>
      </c>
      <c r="AB3864" s="83">
        <v>0</v>
      </c>
      <c r="AC3864" s="89">
        <v>0</v>
      </c>
      <c r="AD3864" s="90">
        <v>43572</v>
      </c>
      <c r="AE3864" s="90">
        <v>43573</v>
      </c>
      <c r="AF3864" s="82">
        <v>1</v>
      </c>
      <c r="AG3864" s="84" t="s">
        <v>53</v>
      </c>
      <c r="AH3864" s="83">
        <v>0</v>
      </c>
      <c r="AI3864" s="89">
        <v>0</v>
      </c>
      <c r="AJ3864" s="89">
        <v>0</v>
      </c>
      <c r="AK3864" s="60" t="str">
        <f>+IF(Tabla1[[#This Row],[REQUEST_TY]]="SR MANTENIMIENTO CORRECTIVO", "EMERGENCIA", "OTROS")</f>
        <v>EMERGENCIA</v>
      </c>
      <c r="AL3864" s="6" t="str">
        <f>+_xlfn.IFS(Tabla1[[#This Row],[Veces obj]]&lt;=1,"0-1",Tabla1[[#This Row],[Veces obj]]&lt;=2,"1-2",Tabla1[[#This Row],[Veces obj]]&lt;=3,"2-3",TRUE,"&gt;3")</f>
        <v>0-1</v>
      </c>
      <c r="AM3864" s="60" t="str">
        <f>+_xlfn.IFS(MONTH(Tabla1[[#This Row],[MES]])&lt;=3,"Q1",MONTH(Tabla1[[#This Row],[MES]])&lt;=6,"Q2",MONTH(Tabla1[[#This Row],[MES]])&lt;=9,"Q3",TRUE,"Q4")</f>
        <v>Q2</v>
      </c>
      <c r="AN3864" s="15" t="str">
        <f>+IFERROR(VLOOKUP(Tabla1[[#This Row],[CUENTA]],CTAS[],2,0),"OTROS")</f>
        <v>OTROS</v>
      </c>
      <c r="AP3864" s="15" t="str">
        <f>+IFERROR(VLOOKUP(Tabla1[[#This Row],[EMPLEADO]],IS[],3,0),"OTROS")</f>
        <v>JUAREZ</v>
      </c>
      <c r="AQ3864" s="15" t="str">
        <f>+IFERROR(VLOOKUP(Tabla1[[#This Row],[EMPLEADO]],IS[[NÓMINA]:[INGENIERO]],2,0),"OTROS")</f>
        <v>CESAR MAR</v>
      </c>
    </row>
    <row r="3865" spans="1:43" x14ac:dyDescent="0.25">
      <c r="A3865" s="28" t="s">
        <v>10019</v>
      </c>
      <c r="B3865" s="29">
        <v>1</v>
      </c>
      <c r="C3865" s="29" t="s">
        <v>11420</v>
      </c>
      <c r="D3865" s="30" t="s">
        <v>38</v>
      </c>
      <c r="E3865" s="31" t="s">
        <v>39</v>
      </c>
      <c r="F3865" s="31" t="s">
        <v>11421</v>
      </c>
      <c r="G3865" s="88" t="s">
        <v>11422</v>
      </c>
      <c r="H3865" s="29" t="s">
        <v>691</v>
      </c>
      <c r="I3865" s="32" t="s">
        <v>43</v>
      </c>
      <c r="J3865" s="29" t="s">
        <v>8</v>
      </c>
      <c r="K3865" s="33" t="s">
        <v>2028</v>
      </c>
      <c r="L3865" s="33" t="s">
        <v>8893</v>
      </c>
      <c r="M3865" s="29" t="s">
        <v>640</v>
      </c>
      <c r="N3865" s="29">
        <v>0</v>
      </c>
      <c r="O3865" s="29" t="s">
        <v>47</v>
      </c>
      <c r="P3865" s="33">
        <v>167</v>
      </c>
      <c r="Q3865" s="33" t="s">
        <v>48</v>
      </c>
      <c r="R3865" s="80" t="s">
        <v>49</v>
      </c>
      <c r="S3865" s="81" t="s">
        <v>50</v>
      </c>
      <c r="T3865" s="81" t="s">
        <v>51</v>
      </c>
      <c r="U3865" s="82" t="s">
        <v>52</v>
      </c>
      <c r="V3865" s="83">
        <v>1.05</v>
      </c>
      <c r="W3865" s="89">
        <v>750.75000000000011</v>
      </c>
      <c r="X3865" s="85">
        <v>1</v>
      </c>
      <c r="Y3865" s="86">
        <v>0.99000000000000021</v>
      </c>
      <c r="Z3865" s="82">
        <v>5</v>
      </c>
      <c r="AA3865" s="87">
        <v>0.19800000000000004</v>
      </c>
      <c r="AB3865" s="83">
        <v>0</v>
      </c>
      <c r="AC3865" s="89">
        <v>0</v>
      </c>
      <c r="AD3865" s="90">
        <v>43572</v>
      </c>
      <c r="AE3865" s="90">
        <v>43573</v>
      </c>
      <c r="AF3865" s="82">
        <v>1</v>
      </c>
      <c r="AG3865" s="84" t="s">
        <v>53</v>
      </c>
      <c r="AH3865" s="83">
        <v>0</v>
      </c>
      <c r="AI3865" s="89">
        <v>0</v>
      </c>
      <c r="AJ3865" s="89">
        <v>0</v>
      </c>
      <c r="AK3865" s="60" t="str">
        <f>+IF(Tabla1[[#This Row],[REQUEST_TY]]="SR MANTENIMIENTO CORRECTIVO", "EMERGENCIA", "OTROS")</f>
        <v>EMERGENCIA</v>
      </c>
      <c r="AL3865" s="6" t="str">
        <f>+_xlfn.IFS(Tabla1[[#This Row],[Veces obj]]&lt;=1,"0-1",Tabla1[[#This Row],[Veces obj]]&lt;=2,"1-2",Tabla1[[#This Row],[Veces obj]]&lt;=3,"2-3",TRUE,"&gt;3")</f>
        <v>0-1</v>
      </c>
      <c r="AM3865" s="60" t="str">
        <f>+_xlfn.IFS(MONTH(Tabla1[[#This Row],[MES]])&lt;=3,"Q1",MONTH(Tabla1[[#This Row],[MES]])&lt;=6,"Q2",MONTH(Tabla1[[#This Row],[MES]])&lt;=9,"Q3",TRUE,"Q4")</f>
        <v>Q2</v>
      </c>
      <c r="AN3865" s="15" t="str">
        <f>+IFERROR(VLOOKUP(Tabla1[[#This Row],[CUENTA]],CTAS[],2,0),"OTROS")</f>
        <v>OTROS</v>
      </c>
      <c r="AP3865" s="15" t="str">
        <f>+IFERROR(VLOOKUP(Tabla1[[#This Row],[EMPLEADO]],IS[],3,0),"OTROS")</f>
        <v>OTROS</v>
      </c>
      <c r="AQ3865" s="15" t="str">
        <f>+IFERROR(VLOOKUP(Tabla1[[#This Row],[EMPLEADO]],IS[[NÓMINA]:[INGENIERO]],2,0),"OTROS")</f>
        <v>OTROS</v>
      </c>
    </row>
    <row r="3866" spans="1:43" x14ac:dyDescent="0.25">
      <c r="A3866" s="28" t="s">
        <v>10019</v>
      </c>
      <c r="B3866" s="29">
        <v>1</v>
      </c>
      <c r="C3866" s="29" t="s">
        <v>11423</v>
      </c>
      <c r="D3866" s="30" t="s">
        <v>4762</v>
      </c>
      <c r="E3866" s="31" t="s">
        <v>725</v>
      </c>
      <c r="F3866" s="31" t="s">
        <v>11424</v>
      </c>
      <c r="G3866" s="88" t="s">
        <v>2122</v>
      </c>
      <c r="H3866" s="29" t="s">
        <v>691</v>
      </c>
      <c r="I3866" s="32" t="s">
        <v>43</v>
      </c>
      <c r="J3866" s="29" t="s">
        <v>8</v>
      </c>
      <c r="K3866" s="33" t="s">
        <v>59</v>
      </c>
      <c r="L3866" s="33" t="s">
        <v>6913</v>
      </c>
      <c r="M3866" s="29" t="s">
        <v>640</v>
      </c>
      <c r="N3866" s="29">
        <v>0</v>
      </c>
      <c r="O3866" s="29" t="s">
        <v>47</v>
      </c>
      <c r="P3866" s="33" t="s">
        <v>822</v>
      </c>
      <c r="Q3866" s="33" t="s">
        <v>48</v>
      </c>
      <c r="R3866" s="80" t="s">
        <v>223</v>
      </c>
      <c r="S3866" s="81" t="s">
        <v>139</v>
      </c>
      <c r="T3866" s="81" t="s">
        <v>51</v>
      </c>
      <c r="U3866" s="82" t="s">
        <v>353</v>
      </c>
      <c r="V3866" s="83">
        <v>1</v>
      </c>
      <c r="W3866" s="89">
        <v>1573.0000000000002</v>
      </c>
      <c r="X3866" s="85">
        <v>0</v>
      </c>
      <c r="Y3866" s="86">
        <v>4</v>
      </c>
      <c r="Z3866" s="82">
        <v>4</v>
      </c>
      <c r="AA3866" s="87">
        <v>1</v>
      </c>
      <c r="AB3866" s="83">
        <v>0</v>
      </c>
      <c r="AC3866" s="89">
        <v>0</v>
      </c>
      <c r="AD3866" s="90">
        <v>43572</v>
      </c>
      <c r="AE3866" s="90">
        <v>43573</v>
      </c>
      <c r="AF3866" s="82">
        <v>1</v>
      </c>
      <c r="AG3866" s="84" t="s">
        <v>53</v>
      </c>
      <c r="AH3866" s="83">
        <v>0</v>
      </c>
      <c r="AI3866" s="89">
        <v>0</v>
      </c>
      <c r="AJ3866" s="89">
        <v>0</v>
      </c>
      <c r="AK3866" s="60" t="str">
        <f>+IF(Tabla1[[#This Row],[REQUEST_TY]]="SR MANTENIMIENTO CORRECTIVO", "EMERGENCIA", "OTROS")</f>
        <v>OTROS</v>
      </c>
      <c r="AL3866" s="6" t="str">
        <f>+_xlfn.IFS(Tabla1[[#This Row],[Veces obj]]&lt;=1,"0-1",Tabla1[[#This Row],[Veces obj]]&lt;=2,"1-2",Tabla1[[#This Row],[Veces obj]]&lt;=3,"2-3",TRUE,"&gt;3")</f>
        <v>0-1</v>
      </c>
      <c r="AM3866" s="60" t="str">
        <f>+_xlfn.IFS(MONTH(Tabla1[[#This Row],[MES]])&lt;=3,"Q1",MONTH(Tabla1[[#This Row],[MES]])&lt;=6,"Q2",MONTH(Tabla1[[#This Row],[MES]])&lt;=9,"Q3",TRUE,"Q4")</f>
        <v>Q2</v>
      </c>
      <c r="AN3866" s="15" t="str">
        <f>+IFERROR(VLOOKUP(Tabla1[[#This Row],[CUENTA]],CTAS[],2,0),"OTROS")</f>
        <v>OTROS</v>
      </c>
      <c r="AP3866" s="15" t="str">
        <f>+IFERROR(VLOOKUP(Tabla1[[#This Row],[EMPLEADO]],IS[],3,0),"OTROS")</f>
        <v>OTROS</v>
      </c>
      <c r="AQ3866" s="15" t="str">
        <f>+IFERROR(VLOOKUP(Tabla1[[#This Row],[EMPLEADO]],IS[[NÓMINA]:[INGENIERO]],2,0),"OTROS")</f>
        <v>OTROS</v>
      </c>
    </row>
    <row r="3867" spans="1:43" x14ac:dyDescent="0.25">
      <c r="A3867" s="28" t="s">
        <v>10019</v>
      </c>
      <c r="B3867" s="29">
        <v>1</v>
      </c>
      <c r="C3867" s="29" t="s">
        <v>11425</v>
      </c>
      <c r="D3867" s="30" t="s">
        <v>38</v>
      </c>
      <c r="E3867" s="31" t="s">
        <v>39</v>
      </c>
      <c r="F3867" s="31" t="s">
        <v>11426</v>
      </c>
      <c r="G3867" s="88" t="s">
        <v>3445</v>
      </c>
      <c r="H3867" s="29" t="s">
        <v>101</v>
      </c>
      <c r="I3867" s="32" t="s">
        <v>43</v>
      </c>
      <c r="J3867" s="29" t="s">
        <v>8</v>
      </c>
      <c r="K3867" s="33" t="s">
        <v>1848</v>
      </c>
      <c r="L3867" s="33" t="s">
        <v>3446</v>
      </c>
      <c r="M3867" s="29" t="s">
        <v>273</v>
      </c>
      <c r="N3867" s="29">
        <v>1</v>
      </c>
      <c r="O3867" s="29" t="s">
        <v>105</v>
      </c>
      <c r="P3867" s="33">
        <v>36</v>
      </c>
      <c r="Q3867" s="33" t="s">
        <v>82</v>
      </c>
      <c r="R3867" s="80" t="s">
        <v>49</v>
      </c>
      <c r="S3867" s="81" t="s">
        <v>50</v>
      </c>
      <c r="T3867" s="81" t="s">
        <v>51</v>
      </c>
      <c r="U3867" s="82" t="s">
        <v>120</v>
      </c>
      <c r="V3867" s="83">
        <v>0.8</v>
      </c>
      <c r="W3867" s="89">
        <v>0</v>
      </c>
      <c r="X3867" s="85">
        <v>1</v>
      </c>
      <c r="Y3867" s="86">
        <v>2.98</v>
      </c>
      <c r="Z3867" s="82">
        <v>5</v>
      </c>
      <c r="AA3867" s="87">
        <v>0.59599999999999997</v>
      </c>
      <c r="AB3867" s="83">
        <v>0</v>
      </c>
      <c r="AC3867" s="89">
        <v>0</v>
      </c>
      <c r="AD3867" s="90">
        <v>43573</v>
      </c>
      <c r="AE3867" s="90">
        <v>43573</v>
      </c>
      <c r="AF3867" s="82">
        <v>0</v>
      </c>
      <c r="AG3867" s="84" t="s">
        <v>53</v>
      </c>
      <c r="AH3867" s="83">
        <v>0</v>
      </c>
      <c r="AI3867" s="89">
        <v>0</v>
      </c>
      <c r="AJ3867" s="89">
        <v>0</v>
      </c>
      <c r="AK3867" s="60" t="str">
        <f>+IF(Tabla1[[#This Row],[REQUEST_TY]]="SR MANTENIMIENTO CORRECTIVO", "EMERGENCIA", "OTROS")</f>
        <v>EMERGENCIA</v>
      </c>
      <c r="AL3867" s="6" t="str">
        <f>+_xlfn.IFS(Tabla1[[#This Row],[Veces obj]]&lt;=1,"0-1",Tabla1[[#This Row],[Veces obj]]&lt;=2,"1-2",Tabla1[[#This Row],[Veces obj]]&lt;=3,"2-3",TRUE,"&gt;3")</f>
        <v>0-1</v>
      </c>
      <c r="AM3867" s="60" t="str">
        <f>+_xlfn.IFS(MONTH(Tabla1[[#This Row],[MES]])&lt;=3,"Q1",MONTH(Tabla1[[#This Row],[MES]])&lt;=6,"Q2",MONTH(Tabla1[[#This Row],[MES]])&lt;=9,"Q3",TRUE,"Q4")</f>
        <v>Q2</v>
      </c>
      <c r="AN3867" s="15" t="str">
        <f>+IFERROR(VLOOKUP(Tabla1[[#This Row],[CUENTA]],CTAS[],2,0),"OTROS")</f>
        <v>OTROS</v>
      </c>
      <c r="AP3867" s="15" t="str">
        <f>+IFERROR(VLOOKUP(Tabla1[[#This Row],[EMPLEADO]],IS[],3,0),"OTROS")</f>
        <v>OTROS</v>
      </c>
      <c r="AQ3867" s="15" t="str">
        <f>+IFERROR(VLOOKUP(Tabla1[[#This Row],[EMPLEADO]],IS[[NÓMINA]:[INGENIERO]],2,0),"OTROS")</f>
        <v>OTROS</v>
      </c>
    </row>
    <row r="3868" spans="1:43" x14ac:dyDescent="0.25">
      <c r="A3868" s="28" t="s">
        <v>10019</v>
      </c>
      <c r="B3868" s="29">
        <v>1</v>
      </c>
      <c r="C3868" s="29" t="s">
        <v>11427</v>
      </c>
      <c r="D3868" s="30" t="s">
        <v>38</v>
      </c>
      <c r="E3868" s="31" t="s">
        <v>226</v>
      </c>
      <c r="F3868" s="31" t="s">
        <v>11428</v>
      </c>
      <c r="G3868" s="88" t="s">
        <v>7073</v>
      </c>
      <c r="H3868" s="29" t="s">
        <v>568</v>
      </c>
      <c r="I3868" s="32" t="s">
        <v>43</v>
      </c>
      <c r="J3868" s="29" t="s">
        <v>8</v>
      </c>
      <c r="K3868" s="33" t="s">
        <v>71</v>
      </c>
      <c r="L3868" s="33" t="s">
        <v>569</v>
      </c>
      <c r="M3868" s="29" t="s">
        <v>570</v>
      </c>
      <c r="N3868" s="29">
        <v>0</v>
      </c>
      <c r="O3868" s="29" t="s">
        <v>47</v>
      </c>
      <c r="P3868" s="33">
        <v>50</v>
      </c>
      <c r="Q3868" s="33" t="s">
        <v>82</v>
      </c>
      <c r="R3868" s="80" t="s">
        <v>153</v>
      </c>
      <c r="S3868" s="81" t="s">
        <v>50</v>
      </c>
      <c r="T3868" s="81" t="s">
        <v>51</v>
      </c>
      <c r="U3868" s="82" t="s">
        <v>120</v>
      </c>
      <c r="V3868" s="83">
        <v>0.8</v>
      </c>
      <c r="W3868" s="89">
        <v>572.00000000000011</v>
      </c>
      <c r="X3868" s="85">
        <v>1</v>
      </c>
      <c r="Y3868" s="86">
        <v>0.52</v>
      </c>
      <c r="Z3868" s="82">
        <v>5</v>
      </c>
      <c r="AA3868" s="87">
        <v>0.10400000000000001</v>
      </c>
      <c r="AB3868" s="83">
        <v>0</v>
      </c>
      <c r="AC3868" s="89">
        <v>0</v>
      </c>
      <c r="AD3868" s="90">
        <v>43572</v>
      </c>
      <c r="AE3868" s="90">
        <v>43573</v>
      </c>
      <c r="AF3868" s="82">
        <v>1</v>
      </c>
      <c r="AG3868" s="84" t="s">
        <v>53</v>
      </c>
      <c r="AH3868" s="83">
        <v>0</v>
      </c>
      <c r="AI3868" s="89">
        <v>0</v>
      </c>
      <c r="AJ3868" s="89">
        <v>0</v>
      </c>
      <c r="AK3868" s="60" t="str">
        <f>+IF(Tabla1[[#This Row],[REQUEST_TY]]="SR MANTENIMIENTO CORRECTIVO", "EMERGENCIA", "OTROS")</f>
        <v>EMERGENCIA</v>
      </c>
      <c r="AL3868" s="6" t="str">
        <f>+_xlfn.IFS(Tabla1[[#This Row],[Veces obj]]&lt;=1,"0-1",Tabla1[[#This Row],[Veces obj]]&lt;=2,"1-2",Tabla1[[#This Row],[Veces obj]]&lt;=3,"2-3",TRUE,"&gt;3")</f>
        <v>0-1</v>
      </c>
      <c r="AM3868" s="60" t="str">
        <f>+_xlfn.IFS(MONTH(Tabla1[[#This Row],[MES]])&lt;=3,"Q1",MONTH(Tabla1[[#This Row],[MES]])&lt;=6,"Q2",MONTH(Tabla1[[#This Row],[MES]])&lt;=9,"Q3",TRUE,"Q4")</f>
        <v>Q2</v>
      </c>
      <c r="AN3868" s="15" t="str">
        <f>+IFERROR(VLOOKUP(Tabla1[[#This Row],[CUENTA]],CTAS[],2,0),"OTROS")</f>
        <v>OTROS</v>
      </c>
      <c r="AP3868" s="15" t="str">
        <f>+IFERROR(VLOOKUP(Tabla1[[#This Row],[EMPLEADO]],IS[],3,0),"OTROS")</f>
        <v>OTROS</v>
      </c>
      <c r="AQ3868" s="15" t="str">
        <f>+IFERROR(VLOOKUP(Tabla1[[#This Row],[EMPLEADO]],IS[[NÓMINA]:[INGENIERO]],2,0),"OTROS")</f>
        <v>OTROS</v>
      </c>
    </row>
    <row r="3869" spans="1:43" x14ac:dyDescent="0.25">
      <c r="A3869" s="28" t="s">
        <v>10019</v>
      </c>
      <c r="B3869" s="29">
        <v>1</v>
      </c>
      <c r="C3869" s="29" t="s">
        <v>11429</v>
      </c>
      <c r="D3869" s="30" t="s">
        <v>38</v>
      </c>
      <c r="E3869" s="31" t="s">
        <v>2171</v>
      </c>
      <c r="F3869" s="31" t="s">
        <v>11430</v>
      </c>
      <c r="G3869" s="88" t="s">
        <v>10817</v>
      </c>
      <c r="H3869" s="29" t="s">
        <v>740</v>
      </c>
      <c r="I3869" s="32" t="s">
        <v>43</v>
      </c>
      <c r="J3869" s="29" t="s">
        <v>8</v>
      </c>
      <c r="K3869" s="33" t="s">
        <v>10818</v>
      </c>
      <c r="L3869" s="33" t="s">
        <v>10819</v>
      </c>
      <c r="M3869" s="29" t="s">
        <v>951</v>
      </c>
      <c r="N3869" s="29">
        <v>0</v>
      </c>
      <c r="O3869" s="29" t="s">
        <v>47</v>
      </c>
      <c r="P3869" s="33">
        <v>13</v>
      </c>
      <c r="Q3869" s="33" t="s">
        <v>194</v>
      </c>
      <c r="R3869" s="80" t="s">
        <v>49</v>
      </c>
      <c r="S3869" s="81" t="s">
        <v>50</v>
      </c>
      <c r="T3869" s="81" t="s">
        <v>208</v>
      </c>
      <c r="U3869" s="82" t="s">
        <v>444</v>
      </c>
      <c r="V3869" s="83">
        <v>0</v>
      </c>
      <c r="W3869" s="89">
        <v>0</v>
      </c>
      <c r="X3869" s="85">
        <v>1</v>
      </c>
      <c r="Y3869" s="86">
        <v>3.18</v>
      </c>
      <c r="Z3869" s="82">
        <v>9</v>
      </c>
      <c r="AA3869" s="87">
        <v>0.35333333333333333</v>
      </c>
      <c r="AB3869" s="83">
        <v>0</v>
      </c>
      <c r="AC3869" s="89">
        <v>0</v>
      </c>
      <c r="AD3869" s="90">
        <v>43573</v>
      </c>
      <c r="AE3869" s="90">
        <v>43573</v>
      </c>
      <c r="AF3869" s="82">
        <v>0</v>
      </c>
      <c r="AG3869" s="84" t="s">
        <v>53</v>
      </c>
      <c r="AH3869" s="83">
        <v>0</v>
      </c>
      <c r="AI3869" s="89">
        <v>0</v>
      </c>
      <c r="AJ3869" s="89">
        <v>0</v>
      </c>
      <c r="AK3869" s="60" t="str">
        <f>+IF(Tabla1[[#This Row],[REQUEST_TY]]="SR MANTENIMIENTO CORRECTIVO", "EMERGENCIA", "OTROS")</f>
        <v>EMERGENCIA</v>
      </c>
      <c r="AL3869" s="6" t="str">
        <f>+_xlfn.IFS(Tabla1[[#This Row],[Veces obj]]&lt;=1,"0-1",Tabla1[[#This Row],[Veces obj]]&lt;=2,"1-2",Tabla1[[#This Row],[Veces obj]]&lt;=3,"2-3",TRUE,"&gt;3")</f>
        <v>0-1</v>
      </c>
      <c r="AM3869" s="60" t="str">
        <f>+_xlfn.IFS(MONTH(Tabla1[[#This Row],[MES]])&lt;=3,"Q1",MONTH(Tabla1[[#This Row],[MES]])&lt;=6,"Q2",MONTH(Tabla1[[#This Row],[MES]])&lt;=9,"Q3",TRUE,"Q4")</f>
        <v>Q2</v>
      </c>
      <c r="AN3869" s="15" t="str">
        <f>+IFERROR(VLOOKUP(Tabla1[[#This Row],[CUENTA]],CTAS[],2,0),"OTROS")</f>
        <v>OTROS</v>
      </c>
      <c r="AP3869" s="15" t="str">
        <f>+IFERROR(VLOOKUP(Tabla1[[#This Row],[EMPLEADO]],IS[],3,0),"OTROS")</f>
        <v>OTROS</v>
      </c>
      <c r="AQ3869" s="15" t="str">
        <f>+IFERROR(VLOOKUP(Tabla1[[#This Row],[EMPLEADO]],IS[[NÓMINA]:[INGENIERO]],2,0),"OTROS")</f>
        <v>OTROS</v>
      </c>
    </row>
    <row r="3870" spans="1:43" x14ac:dyDescent="0.25">
      <c r="A3870" s="28" t="s">
        <v>10019</v>
      </c>
      <c r="B3870" s="29">
        <v>1</v>
      </c>
      <c r="C3870" s="29" t="s">
        <v>11431</v>
      </c>
      <c r="D3870" s="30" t="s">
        <v>38</v>
      </c>
      <c r="E3870" s="31" t="s">
        <v>76</v>
      </c>
      <c r="F3870" s="31" t="s">
        <v>11432</v>
      </c>
      <c r="G3870" s="88" t="s">
        <v>356</v>
      </c>
      <c r="H3870" s="29" t="s">
        <v>253</v>
      </c>
      <c r="I3870" s="32" t="s">
        <v>43</v>
      </c>
      <c r="J3870" s="29" t="s">
        <v>8</v>
      </c>
      <c r="K3870" s="33" t="s">
        <v>59</v>
      </c>
      <c r="L3870" s="33" t="s">
        <v>357</v>
      </c>
      <c r="M3870" s="29" t="s">
        <v>358</v>
      </c>
      <c r="N3870" s="29">
        <v>0</v>
      </c>
      <c r="O3870" s="29" t="s">
        <v>47</v>
      </c>
      <c r="P3870" s="33">
        <v>36</v>
      </c>
      <c r="Q3870" s="33" t="s">
        <v>82</v>
      </c>
      <c r="R3870" s="80" t="s">
        <v>63</v>
      </c>
      <c r="S3870" s="81" t="s">
        <v>64</v>
      </c>
      <c r="T3870" s="81" t="s">
        <v>51</v>
      </c>
      <c r="U3870" s="82" t="s">
        <v>83</v>
      </c>
      <c r="V3870" s="83">
        <v>1.05</v>
      </c>
      <c r="W3870" s="89">
        <v>1433.25</v>
      </c>
      <c r="X3870" s="85">
        <v>1</v>
      </c>
      <c r="Y3870" s="86">
        <v>2.4300000000000002</v>
      </c>
      <c r="Z3870" s="82">
        <v>5</v>
      </c>
      <c r="AA3870" s="87">
        <v>0.48600000000000004</v>
      </c>
      <c r="AB3870" s="83">
        <v>0</v>
      </c>
      <c r="AC3870" s="89">
        <v>0</v>
      </c>
      <c r="AD3870" s="90">
        <v>43573</v>
      </c>
      <c r="AE3870" s="90">
        <v>43573</v>
      </c>
      <c r="AF3870" s="82">
        <v>0</v>
      </c>
      <c r="AG3870" s="84" t="s">
        <v>53</v>
      </c>
      <c r="AH3870" s="83">
        <v>0</v>
      </c>
      <c r="AI3870" s="89">
        <v>0</v>
      </c>
      <c r="AJ3870" s="89">
        <v>0</v>
      </c>
      <c r="AK3870" s="60" t="str">
        <f>+IF(Tabla1[[#This Row],[REQUEST_TY]]="SR MANTENIMIENTO CORRECTIVO", "EMERGENCIA", "OTROS")</f>
        <v>EMERGENCIA</v>
      </c>
      <c r="AL3870" s="6" t="str">
        <f>+_xlfn.IFS(Tabla1[[#This Row],[Veces obj]]&lt;=1,"0-1",Tabla1[[#This Row],[Veces obj]]&lt;=2,"1-2",Tabla1[[#This Row],[Veces obj]]&lt;=3,"2-3",TRUE,"&gt;3")</f>
        <v>0-1</v>
      </c>
      <c r="AM3870" s="60" t="str">
        <f>+_xlfn.IFS(MONTH(Tabla1[[#This Row],[MES]])&lt;=3,"Q1",MONTH(Tabla1[[#This Row],[MES]])&lt;=6,"Q2",MONTH(Tabla1[[#This Row],[MES]])&lt;=9,"Q3",TRUE,"Q4")</f>
        <v>Q2</v>
      </c>
      <c r="AN3870" s="15" t="str">
        <f>+IFERROR(VLOOKUP(Tabla1[[#This Row],[CUENTA]],CTAS[],2,0),"OTROS")</f>
        <v>OTROS</v>
      </c>
      <c r="AP3870" s="15" t="str">
        <f>+IFERROR(VLOOKUP(Tabla1[[#This Row],[EMPLEADO]],IS[],3,0),"OTROS")</f>
        <v>OTROS</v>
      </c>
      <c r="AQ3870" s="15" t="str">
        <f>+IFERROR(VLOOKUP(Tabla1[[#This Row],[EMPLEADO]],IS[[NÓMINA]:[INGENIERO]],2,0),"OTROS")</f>
        <v>OTROS</v>
      </c>
    </row>
    <row r="3871" spans="1:43" x14ac:dyDescent="0.25">
      <c r="A3871" s="28" t="s">
        <v>10019</v>
      </c>
      <c r="B3871" s="29">
        <v>1</v>
      </c>
      <c r="C3871" s="29" t="s">
        <v>11433</v>
      </c>
      <c r="D3871" s="30" t="s">
        <v>38</v>
      </c>
      <c r="E3871" s="31" t="s">
        <v>10672</v>
      </c>
      <c r="F3871" s="31" t="s">
        <v>11434</v>
      </c>
      <c r="G3871" s="88" t="s">
        <v>10674</v>
      </c>
      <c r="H3871" s="29" t="s">
        <v>213</v>
      </c>
      <c r="I3871" s="32" t="s">
        <v>43</v>
      </c>
      <c r="J3871" s="29" t="s">
        <v>8</v>
      </c>
      <c r="K3871" s="33" t="s">
        <v>1115</v>
      </c>
      <c r="L3871" s="33" t="s">
        <v>1116</v>
      </c>
      <c r="M3871" s="29" t="s">
        <v>714</v>
      </c>
      <c r="N3871" s="29">
        <v>0</v>
      </c>
      <c r="O3871" s="29" t="s">
        <v>47</v>
      </c>
      <c r="P3871" s="33">
        <v>22</v>
      </c>
      <c r="Q3871" s="33" t="s">
        <v>62</v>
      </c>
      <c r="R3871" s="80" t="s">
        <v>235</v>
      </c>
      <c r="S3871" s="81" t="s">
        <v>50</v>
      </c>
      <c r="T3871" s="81" t="s">
        <v>51</v>
      </c>
      <c r="U3871" s="82" t="s">
        <v>154</v>
      </c>
      <c r="V3871" s="83">
        <v>0.6</v>
      </c>
      <c r="W3871" s="89">
        <v>429.00000000000006</v>
      </c>
      <c r="X3871" s="85">
        <v>1</v>
      </c>
      <c r="Y3871" s="86">
        <v>1.23</v>
      </c>
      <c r="Z3871" s="82">
        <v>5</v>
      </c>
      <c r="AA3871" s="87">
        <v>0.246</v>
      </c>
      <c r="AB3871" s="83">
        <v>0</v>
      </c>
      <c r="AC3871" s="89">
        <v>0</v>
      </c>
      <c r="AD3871" s="90">
        <v>43572</v>
      </c>
      <c r="AE3871" s="90">
        <v>43573</v>
      </c>
      <c r="AF3871" s="82">
        <v>1</v>
      </c>
      <c r="AG3871" s="84" t="s">
        <v>53</v>
      </c>
      <c r="AH3871" s="83">
        <v>0</v>
      </c>
      <c r="AI3871" s="89">
        <v>0</v>
      </c>
      <c r="AJ3871" s="89">
        <v>0</v>
      </c>
      <c r="AK3871" s="60" t="str">
        <f>+IF(Tabla1[[#This Row],[REQUEST_TY]]="SR MANTENIMIENTO CORRECTIVO", "EMERGENCIA", "OTROS")</f>
        <v>EMERGENCIA</v>
      </c>
      <c r="AL3871" s="6" t="str">
        <f>+_xlfn.IFS(Tabla1[[#This Row],[Veces obj]]&lt;=1,"0-1",Tabla1[[#This Row],[Veces obj]]&lt;=2,"1-2",Tabla1[[#This Row],[Veces obj]]&lt;=3,"2-3",TRUE,"&gt;3")</f>
        <v>0-1</v>
      </c>
      <c r="AM3871" s="60" t="str">
        <f>+_xlfn.IFS(MONTH(Tabla1[[#This Row],[MES]])&lt;=3,"Q1",MONTH(Tabla1[[#This Row],[MES]])&lt;=6,"Q2",MONTH(Tabla1[[#This Row],[MES]])&lt;=9,"Q3",TRUE,"Q4")</f>
        <v>Q2</v>
      </c>
      <c r="AN3871" s="15" t="str">
        <f>+IFERROR(VLOOKUP(Tabla1[[#This Row],[CUENTA]],CTAS[],2,0),"OTROS")</f>
        <v>OTROS</v>
      </c>
      <c r="AP3871" s="15" t="str">
        <f>+IFERROR(VLOOKUP(Tabla1[[#This Row],[EMPLEADO]],IS[],3,0),"OTROS")</f>
        <v>OTROS</v>
      </c>
      <c r="AQ3871" s="15" t="str">
        <f>+IFERROR(VLOOKUP(Tabla1[[#This Row],[EMPLEADO]],IS[[NÓMINA]:[INGENIERO]],2,0),"OTROS")</f>
        <v>OTROS</v>
      </c>
    </row>
    <row r="3872" spans="1:43" x14ac:dyDescent="0.25">
      <c r="A3872" s="28" t="s">
        <v>10019</v>
      </c>
      <c r="B3872" s="29">
        <v>1</v>
      </c>
      <c r="C3872" s="29" t="s">
        <v>11435</v>
      </c>
      <c r="D3872" s="30" t="s">
        <v>38</v>
      </c>
      <c r="E3872" s="31" t="s">
        <v>2723</v>
      </c>
      <c r="F3872" s="31" t="s">
        <v>11436</v>
      </c>
      <c r="G3872" s="88" t="s">
        <v>5756</v>
      </c>
      <c r="H3872" s="29" t="s">
        <v>1063</v>
      </c>
      <c r="I3872" s="32" t="s">
        <v>43</v>
      </c>
      <c r="J3872" s="29" t="s">
        <v>8</v>
      </c>
      <c r="K3872" s="33" t="s">
        <v>71</v>
      </c>
      <c r="L3872" s="33" t="s">
        <v>397</v>
      </c>
      <c r="M3872" s="29" t="s">
        <v>387</v>
      </c>
      <c r="N3872" s="29">
        <v>0</v>
      </c>
      <c r="O3872" s="29" t="s">
        <v>47</v>
      </c>
      <c r="P3872" s="33">
        <v>63</v>
      </c>
      <c r="Q3872" s="33" t="s">
        <v>48</v>
      </c>
      <c r="R3872" s="80" t="s">
        <v>242</v>
      </c>
      <c r="S3872" s="81" t="s">
        <v>64</v>
      </c>
      <c r="T3872" s="81" t="s">
        <v>51</v>
      </c>
      <c r="U3872" s="82" t="s">
        <v>96</v>
      </c>
      <c r="V3872" s="83">
        <v>1.1000000000000001</v>
      </c>
      <c r="W3872" s="89">
        <v>1501.5000000000002</v>
      </c>
      <c r="X3872" s="85">
        <v>1</v>
      </c>
      <c r="Y3872" s="86">
        <v>0.11</v>
      </c>
      <c r="Z3872" s="82">
        <v>5</v>
      </c>
      <c r="AA3872" s="87">
        <v>2.1999999999999999E-2</v>
      </c>
      <c r="AB3872" s="83">
        <v>0</v>
      </c>
      <c r="AC3872" s="89">
        <v>0</v>
      </c>
      <c r="AD3872" s="90">
        <v>43573</v>
      </c>
      <c r="AE3872" s="90">
        <v>43573</v>
      </c>
      <c r="AF3872" s="82">
        <v>0</v>
      </c>
      <c r="AG3872" s="84" t="s">
        <v>53</v>
      </c>
      <c r="AH3872" s="83">
        <v>0</v>
      </c>
      <c r="AI3872" s="89">
        <v>0</v>
      </c>
      <c r="AJ3872" s="89">
        <v>0</v>
      </c>
      <c r="AK3872" s="60" t="str">
        <f>+IF(Tabla1[[#This Row],[REQUEST_TY]]="SR MANTENIMIENTO CORRECTIVO", "EMERGENCIA", "OTROS")</f>
        <v>EMERGENCIA</v>
      </c>
      <c r="AL3872" s="6" t="str">
        <f>+_xlfn.IFS(Tabla1[[#This Row],[Veces obj]]&lt;=1,"0-1",Tabla1[[#This Row],[Veces obj]]&lt;=2,"1-2",Tabla1[[#This Row],[Veces obj]]&lt;=3,"2-3",TRUE,"&gt;3")</f>
        <v>0-1</v>
      </c>
      <c r="AM3872" s="60" t="str">
        <f>+_xlfn.IFS(MONTH(Tabla1[[#This Row],[MES]])&lt;=3,"Q1",MONTH(Tabla1[[#This Row],[MES]])&lt;=6,"Q2",MONTH(Tabla1[[#This Row],[MES]])&lt;=9,"Q3",TRUE,"Q4")</f>
        <v>Q2</v>
      </c>
      <c r="AN3872" s="15" t="str">
        <f>+IFERROR(VLOOKUP(Tabla1[[#This Row],[CUENTA]],CTAS[],2,0),"OTROS")</f>
        <v>OTROS</v>
      </c>
      <c r="AP3872" s="15" t="str">
        <f>+IFERROR(VLOOKUP(Tabla1[[#This Row],[EMPLEADO]],IS[],3,0),"OTROS")</f>
        <v>OTROS</v>
      </c>
      <c r="AQ3872" s="15" t="str">
        <f>+IFERROR(VLOOKUP(Tabla1[[#This Row],[EMPLEADO]],IS[[NÓMINA]:[INGENIERO]],2,0),"OTROS")</f>
        <v>OTROS</v>
      </c>
    </row>
    <row r="3873" spans="1:43" x14ac:dyDescent="0.25">
      <c r="A3873" s="28" t="s">
        <v>10019</v>
      </c>
      <c r="B3873" s="29">
        <v>1</v>
      </c>
      <c r="C3873" s="29" t="s">
        <v>11437</v>
      </c>
      <c r="D3873" s="30" t="s">
        <v>38</v>
      </c>
      <c r="E3873" s="31" t="s">
        <v>98</v>
      </c>
      <c r="F3873" s="31" t="s">
        <v>11438</v>
      </c>
      <c r="G3873" s="88" t="s">
        <v>1650</v>
      </c>
      <c r="H3873" s="29" t="s">
        <v>106</v>
      </c>
      <c r="I3873" s="32" t="s">
        <v>43</v>
      </c>
      <c r="J3873" s="29" t="s">
        <v>8</v>
      </c>
      <c r="K3873" s="33" t="s">
        <v>102</v>
      </c>
      <c r="L3873" s="33" t="s">
        <v>1651</v>
      </c>
      <c r="M3873" s="29" t="s">
        <v>46</v>
      </c>
      <c r="N3873" s="29">
        <v>0</v>
      </c>
      <c r="O3873" s="29" t="s">
        <v>47</v>
      </c>
      <c r="P3873" s="33">
        <v>41</v>
      </c>
      <c r="Q3873" s="33" t="s">
        <v>82</v>
      </c>
      <c r="R3873" s="80" t="s">
        <v>63</v>
      </c>
      <c r="S3873" s="81" t="s">
        <v>64</v>
      </c>
      <c r="T3873" s="81" t="s">
        <v>51</v>
      </c>
      <c r="U3873" s="82" t="s">
        <v>83</v>
      </c>
      <c r="V3873" s="83">
        <v>1.05</v>
      </c>
      <c r="W3873" s="89">
        <v>1433.25</v>
      </c>
      <c r="X3873" s="85">
        <v>1</v>
      </c>
      <c r="Y3873" s="86">
        <v>2.95</v>
      </c>
      <c r="Z3873" s="82">
        <v>5</v>
      </c>
      <c r="AA3873" s="87">
        <v>0.59000000000000008</v>
      </c>
      <c r="AB3873" s="83">
        <v>0</v>
      </c>
      <c r="AC3873" s="89">
        <v>0</v>
      </c>
      <c r="AD3873" s="90">
        <v>43573</v>
      </c>
      <c r="AE3873" s="90">
        <v>43573</v>
      </c>
      <c r="AF3873" s="82">
        <v>0</v>
      </c>
      <c r="AG3873" s="84" t="s">
        <v>53</v>
      </c>
      <c r="AH3873" s="83">
        <v>0</v>
      </c>
      <c r="AI3873" s="89">
        <v>0</v>
      </c>
      <c r="AJ3873" s="89">
        <v>0</v>
      </c>
      <c r="AK3873" s="60" t="str">
        <f>+IF(Tabla1[[#This Row],[REQUEST_TY]]="SR MANTENIMIENTO CORRECTIVO", "EMERGENCIA", "OTROS")</f>
        <v>EMERGENCIA</v>
      </c>
      <c r="AL3873" s="6" t="str">
        <f>+_xlfn.IFS(Tabla1[[#This Row],[Veces obj]]&lt;=1,"0-1",Tabla1[[#This Row],[Veces obj]]&lt;=2,"1-2",Tabla1[[#This Row],[Veces obj]]&lt;=3,"2-3",TRUE,"&gt;3")</f>
        <v>0-1</v>
      </c>
      <c r="AM3873" s="60" t="str">
        <f>+_xlfn.IFS(MONTH(Tabla1[[#This Row],[MES]])&lt;=3,"Q1",MONTH(Tabla1[[#This Row],[MES]])&lt;=6,"Q2",MONTH(Tabla1[[#This Row],[MES]])&lt;=9,"Q3",TRUE,"Q4")</f>
        <v>Q2</v>
      </c>
      <c r="AN3873" s="15" t="str">
        <f>+IFERROR(VLOOKUP(Tabla1[[#This Row],[CUENTA]],CTAS[],2,0),"OTROS")</f>
        <v>OTROS</v>
      </c>
      <c r="AP3873" s="15" t="str">
        <f>+IFERROR(VLOOKUP(Tabla1[[#This Row],[EMPLEADO]],IS[],3,0),"OTROS")</f>
        <v>OTROS</v>
      </c>
      <c r="AQ3873" s="15" t="str">
        <f>+IFERROR(VLOOKUP(Tabla1[[#This Row],[EMPLEADO]],IS[[NÓMINA]:[INGENIERO]],2,0),"OTROS")</f>
        <v>OTROS</v>
      </c>
    </row>
    <row r="3874" spans="1:43" x14ac:dyDescent="0.25">
      <c r="A3874" s="28" t="s">
        <v>10019</v>
      </c>
      <c r="B3874" s="29">
        <v>1</v>
      </c>
      <c r="C3874" s="29" t="s">
        <v>11439</v>
      </c>
      <c r="D3874" s="30" t="s">
        <v>38</v>
      </c>
      <c r="E3874" s="31" t="s">
        <v>558</v>
      </c>
      <c r="F3874" s="31" t="s">
        <v>11440</v>
      </c>
      <c r="G3874" s="88" t="s">
        <v>5344</v>
      </c>
      <c r="H3874" s="29" t="s">
        <v>297</v>
      </c>
      <c r="I3874" s="32" t="s">
        <v>43</v>
      </c>
      <c r="J3874" s="29" t="s">
        <v>8</v>
      </c>
      <c r="K3874" s="33" t="s">
        <v>71</v>
      </c>
      <c r="L3874" s="33" t="s">
        <v>510</v>
      </c>
      <c r="M3874" s="29" t="s">
        <v>94</v>
      </c>
      <c r="N3874" s="29">
        <v>1</v>
      </c>
      <c r="O3874" s="29" t="s">
        <v>47</v>
      </c>
      <c r="P3874" s="33">
        <v>70</v>
      </c>
      <c r="Q3874" s="33" t="s">
        <v>48</v>
      </c>
      <c r="R3874" s="80" t="s">
        <v>95</v>
      </c>
      <c r="S3874" s="81" t="s">
        <v>64</v>
      </c>
      <c r="T3874" s="81" t="s">
        <v>51</v>
      </c>
      <c r="U3874" s="82" t="s">
        <v>96</v>
      </c>
      <c r="V3874" s="83">
        <v>1.1000000000000001</v>
      </c>
      <c r="W3874" s="89">
        <v>0</v>
      </c>
      <c r="X3874" s="85">
        <v>1</v>
      </c>
      <c r="Y3874" s="86">
        <v>0.4</v>
      </c>
      <c r="Z3874" s="82">
        <v>5</v>
      </c>
      <c r="AA3874" s="87">
        <v>0.08</v>
      </c>
      <c r="AB3874" s="83">
        <v>0</v>
      </c>
      <c r="AC3874" s="89">
        <v>0</v>
      </c>
      <c r="AD3874" s="90">
        <v>43573</v>
      </c>
      <c r="AE3874" s="90">
        <v>43573</v>
      </c>
      <c r="AF3874" s="82">
        <v>0</v>
      </c>
      <c r="AG3874" s="84" t="s">
        <v>53</v>
      </c>
      <c r="AH3874" s="83">
        <v>0</v>
      </c>
      <c r="AI3874" s="89">
        <v>0</v>
      </c>
      <c r="AJ3874" s="89">
        <v>0</v>
      </c>
      <c r="AK3874" s="60" t="str">
        <f>+IF(Tabla1[[#This Row],[REQUEST_TY]]="SR MANTENIMIENTO CORRECTIVO", "EMERGENCIA", "OTROS")</f>
        <v>EMERGENCIA</v>
      </c>
      <c r="AL3874" s="6" t="str">
        <f>+_xlfn.IFS(Tabla1[[#This Row],[Veces obj]]&lt;=1,"0-1",Tabla1[[#This Row],[Veces obj]]&lt;=2,"1-2",Tabla1[[#This Row],[Veces obj]]&lt;=3,"2-3",TRUE,"&gt;3")</f>
        <v>0-1</v>
      </c>
      <c r="AM3874" s="60" t="str">
        <f>+_xlfn.IFS(MONTH(Tabla1[[#This Row],[MES]])&lt;=3,"Q1",MONTH(Tabla1[[#This Row],[MES]])&lt;=6,"Q2",MONTH(Tabla1[[#This Row],[MES]])&lt;=9,"Q3",TRUE,"Q4")</f>
        <v>Q2</v>
      </c>
      <c r="AN3874" s="15" t="str">
        <f>+IFERROR(VLOOKUP(Tabla1[[#This Row],[CUENTA]],CTAS[],2,0),"OTROS")</f>
        <v>OTROS</v>
      </c>
      <c r="AP3874" s="15" t="str">
        <f>+IFERROR(VLOOKUP(Tabla1[[#This Row],[EMPLEADO]],IS[],3,0),"OTROS")</f>
        <v>JUAREZ</v>
      </c>
      <c r="AQ3874" s="15" t="str">
        <f>+IFERROR(VLOOKUP(Tabla1[[#This Row],[EMPLEADO]],IS[[NÓMINA]:[INGENIERO]],2,0),"OTROS")</f>
        <v>ALFREDO TORRES</v>
      </c>
    </row>
    <row r="3875" spans="1:43" x14ac:dyDescent="0.25">
      <c r="A3875" s="28" t="s">
        <v>10019</v>
      </c>
      <c r="B3875" s="29">
        <v>1</v>
      </c>
      <c r="C3875" s="29" t="s">
        <v>11441</v>
      </c>
      <c r="D3875" s="30" t="s">
        <v>38</v>
      </c>
      <c r="E3875" s="31" t="s">
        <v>133</v>
      </c>
      <c r="F3875" s="31" t="s">
        <v>11442</v>
      </c>
      <c r="G3875" s="88" t="s">
        <v>2889</v>
      </c>
      <c r="H3875" s="29" t="s">
        <v>1130</v>
      </c>
      <c r="I3875" s="32" t="s">
        <v>43</v>
      </c>
      <c r="J3875" s="29" t="s">
        <v>8</v>
      </c>
      <c r="K3875" s="33" t="s">
        <v>59</v>
      </c>
      <c r="L3875" s="33" t="s">
        <v>2024</v>
      </c>
      <c r="M3875" s="29" t="s">
        <v>1778</v>
      </c>
      <c r="N3875" s="29">
        <v>0</v>
      </c>
      <c r="O3875" s="29" t="s">
        <v>47</v>
      </c>
      <c r="P3875" s="33">
        <v>43</v>
      </c>
      <c r="Q3875" s="33" t="s">
        <v>82</v>
      </c>
      <c r="R3875" s="80" t="s">
        <v>138</v>
      </c>
      <c r="S3875" s="81" t="s">
        <v>139</v>
      </c>
      <c r="T3875" s="81" t="s">
        <v>51</v>
      </c>
      <c r="U3875" s="82" t="s">
        <v>140</v>
      </c>
      <c r="V3875" s="83">
        <v>1.1000000000000001</v>
      </c>
      <c r="W3875" s="89">
        <v>1730.3000000000004</v>
      </c>
      <c r="X3875" s="85">
        <v>1</v>
      </c>
      <c r="Y3875" s="86">
        <v>0.98</v>
      </c>
      <c r="Z3875" s="82">
        <v>4</v>
      </c>
      <c r="AA3875" s="87">
        <v>0.245</v>
      </c>
      <c r="AB3875" s="83">
        <v>0</v>
      </c>
      <c r="AC3875" s="89">
        <v>0</v>
      </c>
      <c r="AD3875" s="90">
        <v>43572</v>
      </c>
      <c r="AE3875" s="90">
        <v>43573</v>
      </c>
      <c r="AF3875" s="82">
        <v>1</v>
      </c>
      <c r="AG3875" s="84" t="s">
        <v>53</v>
      </c>
      <c r="AH3875" s="83">
        <v>0</v>
      </c>
      <c r="AI3875" s="89">
        <v>0</v>
      </c>
      <c r="AJ3875" s="89">
        <v>0</v>
      </c>
      <c r="AK3875" s="60" t="str">
        <f>+IF(Tabla1[[#This Row],[REQUEST_TY]]="SR MANTENIMIENTO CORRECTIVO", "EMERGENCIA", "OTROS")</f>
        <v>EMERGENCIA</v>
      </c>
      <c r="AL3875" s="6" t="str">
        <f>+_xlfn.IFS(Tabla1[[#This Row],[Veces obj]]&lt;=1,"0-1",Tabla1[[#This Row],[Veces obj]]&lt;=2,"1-2",Tabla1[[#This Row],[Veces obj]]&lt;=3,"2-3",TRUE,"&gt;3")</f>
        <v>0-1</v>
      </c>
      <c r="AM3875" s="60" t="str">
        <f>+_xlfn.IFS(MONTH(Tabla1[[#This Row],[MES]])&lt;=3,"Q1",MONTH(Tabla1[[#This Row],[MES]])&lt;=6,"Q2",MONTH(Tabla1[[#This Row],[MES]])&lt;=9,"Q3",TRUE,"Q4")</f>
        <v>Q2</v>
      </c>
      <c r="AN3875" s="15" t="str">
        <f>+IFERROR(VLOOKUP(Tabla1[[#This Row],[CUENTA]],CTAS[],2,0),"OTROS")</f>
        <v>OTROS</v>
      </c>
      <c r="AP3875" s="15" t="str">
        <f>+IFERROR(VLOOKUP(Tabla1[[#This Row],[EMPLEADO]],IS[],3,0),"OTROS")</f>
        <v>OTROS</v>
      </c>
      <c r="AQ3875" s="15" t="str">
        <f>+IFERROR(VLOOKUP(Tabla1[[#This Row],[EMPLEADO]],IS[[NÓMINA]:[INGENIERO]],2,0),"OTROS")</f>
        <v>OTROS</v>
      </c>
    </row>
    <row r="3876" spans="1:43" x14ac:dyDescent="0.25">
      <c r="A3876" s="28" t="s">
        <v>10019</v>
      </c>
      <c r="B3876" s="29">
        <v>1</v>
      </c>
      <c r="C3876" s="29" t="s">
        <v>11443</v>
      </c>
      <c r="D3876" s="30" t="s">
        <v>38</v>
      </c>
      <c r="E3876" s="31" t="s">
        <v>133</v>
      </c>
      <c r="F3876" s="31" t="s">
        <v>11444</v>
      </c>
      <c r="G3876" s="88" t="s">
        <v>2023</v>
      </c>
      <c r="H3876" s="29" t="s">
        <v>1130</v>
      </c>
      <c r="I3876" s="32" t="s">
        <v>43</v>
      </c>
      <c r="J3876" s="29" t="s">
        <v>8</v>
      </c>
      <c r="K3876" s="33" t="s">
        <v>59</v>
      </c>
      <c r="L3876" s="33" t="s">
        <v>2024</v>
      </c>
      <c r="M3876" s="29" t="s">
        <v>1778</v>
      </c>
      <c r="N3876" s="29">
        <v>0</v>
      </c>
      <c r="O3876" s="29" t="s">
        <v>47</v>
      </c>
      <c r="P3876" s="33">
        <v>9</v>
      </c>
      <c r="Q3876" s="33" t="s">
        <v>194</v>
      </c>
      <c r="R3876" s="80" t="s">
        <v>138</v>
      </c>
      <c r="S3876" s="81" t="s">
        <v>139</v>
      </c>
      <c r="T3876" s="81" t="s">
        <v>51</v>
      </c>
      <c r="U3876" s="82" t="s">
        <v>224</v>
      </c>
      <c r="V3876" s="83">
        <v>0.8</v>
      </c>
      <c r="W3876" s="89">
        <v>1258.4000000000003</v>
      </c>
      <c r="X3876" s="85">
        <v>1</v>
      </c>
      <c r="Y3876" s="86">
        <v>2.4300000000000002</v>
      </c>
      <c r="Z3876" s="82">
        <v>4</v>
      </c>
      <c r="AA3876" s="87">
        <v>0.60750000000000004</v>
      </c>
      <c r="AB3876" s="83">
        <v>0</v>
      </c>
      <c r="AC3876" s="89">
        <v>0</v>
      </c>
      <c r="AD3876" s="90">
        <v>43573</v>
      </c>
      <c r="AE3876" s="90">
        <v>43573</v>
      </c>
      <c r="AF3876" s="82">
        <v>0</v>
      </c>
      <c r="AG3876" s="84" t="s">
        <v>53</v>
      </c>
      <c r="AH3876" s="83">
        <v>0</v>
      </c>
      <c r="AI3876" s="89">
        <v>0</v>
      </c>
      <c r="AJ3876" s="89">
        <v>0</v>
      </c>
      <c r="AK3876" s="60" t="str">
        <f>+IF(Tabla1[[#This Row],[REQUEST_TY]]="SR MANTENIMIENTO CORRECTIVO", "EMERGENCIA", "OTROS")</f>
        <v>EMERGENCIA</v>
      </c>
      <c r="AL3876" s="6" t="str">
        <f>+_xlfn.IFS(Tabla1[[#This Row],[Veces obj]]&lt;=1,"0-1",Tabla1[[#This Row],[Veces obj]]&lt;=2,"1-2",Tabla1[[#This Row],[Veces obj]]&lt;=3,"2-3",TRUE,"&gt;3")</f>
        <v>0-1</v>
      </c>
      <c r="AM3876" s="60" t="str">
        <f>+_xlfn.IFS(MONTH(Tabla1[[#This Row],[MES]])&lt;=3,"Q1",MONTH(Tabla1[[#This Row],[MES]])&lt;=6,"Q2",MONTH(Tabla1[[#This Row],[MES]])&lt;=9,"Q3",TRUE,"Q4")</f>
        <v>Q2</v>
      </c>
      <c r="AN3876" s="15" t="str">
        <f>+IFERROR(VLOOKUP(Tabla1[[#This Row],[CUENTA]],CTAS[],2,0),"OTROS")</f>
        <v>OTROS</v>
      </c>
      <c r="AP3876" s="15" t="str">
        <f>+IFERROR(VLOOKUP(Tabla1[[#This Row],[EMPLEADO]],IS[],3,0),"OTROS")</f>
        <v>OTROS</v>
      </c>
      <c r="AQ3876" s="15" t="str">
        <f>+IFERROR(VLOOKUP(Tabla1[[#This Row],[EMPLEADO]],IS[[NÓMINA]:[INGENIERO]],2,0),"OTROS")</f>
        <v>OTROS</v>
      </c>
    </row>
    <row r="3877" spans="1:43" x14ac:dyDescent="0.25">
      <c r="A3877" s="28" t="s">
        <v>10019</v>
      </c>
      <c r="B3877" s="29">
        <v>1</v>
      </c>
      <c r="C3877" s="29" t="s">
        <v>11445</v>
      </c>
      <c r="D3877" s="30" t="s">
        <v>38</v>
      </c>
      <c r="E3877" s="31" t="s">
        <v>332</v>
      </c>
      <c r="F3877" s="31" t="s">
        <v>11446</v>
      </c>
      <c r="G3877" s="88" t="s">
        <v>5698</v>
      </c>
      <c r="H3877" s="29" t="s">
        <v>1130</v>
      </c>
      <c r="I3877" s="32" t="s">
        <v>43</v>
      </c>
      <c r="J3877" s="29" t="s">
        <v>8</v>
      </c>
      <c r="K3877" s="33" t="s">
        <v>59</v>
      </c>
      <c r="L3877" s="33" t="s">
        <v>2024</v>
      </c>
      <c r="M3877" s="29" t="s">
        <v>1778</v>
      </c>
      <c r="N3877" s="29">
        <v>0</v>
      </c>
      <c r="O3877" s="29" t="s">
        <v>47</v>
      </c>
      <c r="P3877" s="33">
        <v>8</v>
      </c>
      <c r="Q3877" s="33" t="s">
        <v>194</v>
      </c>
      <c r="R3877" s="80" t="s">
        <v>317</v>
      </c>
      <c r="S3877" s="81" t="s">
        <v>318</v>
      </c>
      <c r="T3877" s="81" t="s">
        <v>51</v>
      </c>
      <c r="U3877" s="82" t="s">
        <v>224</v>
      </c>
      <c r="V3877" s="83">
        <v>0.8</v>
      </c>
      <c r="W3877" s="89">
        <v>1258.4000000000003</v>
      </c>
      <c r="X3877" s="85">
        <v>1</v>
      </c>
      <c r="Y3877" s="86">
        <v>4.4000000000000004</v>
      </c>
      <c r="Z3877" s="82">
        <v>4</v>
      </c>
      <c r="AA3877" s="87">
        <v>1.1000000000000001</v>
      </c>
      <c r="AB3877" s="83">
        <v>2.5000000000000022E-2</v>
      </c>
      <c r="AC3877" s="89">
        <v>-39.325000000000038</v>
      </c>
      <c r="AD3877" s="90">
        <v>43573</v>
      </c>
      <c r="AE3877" s="90">
        <v>43573</v>
      </c>
      <c r="AF3877" s="82">
        <v>0</v>
      </c>
      <c r="AG3877" s="84" t="s">
        <v>53</v>
      </c>
      <c r="AH3877" s="83">
        <v>0</v>
      </c>
      <c r="AI3877" s="89">
        <v>0</v>
      </c>
      <c r="AJ3877" s="89">
        <v>0</v>
      </c>
      <c r="AK3877" s="60" t="str">
        <f>+IF(Tabla1[[#This Row],[REQUEST_TY]]="SR MANTENIMIENTO CORRECTIVO", "EMERGENCIA", "OTROS")</f>
        <v>EMERGENCIA</v>
      </c>
      <c r="AL3877" s="6" t="str">
        <f>+_xlfn.IFS(Tabla1[[#This Row],[Veces obj]]&lt;=1,"0-1",Tabla1[[#This Row],[Veces obj]]&lt;=2,"1-2",Tabla1[[#This Row],[Veces obj]]&lt;=3,"2-3",TRUE,"&gt;3")</f>
        <v>1-2</v>
      </c>
      <c r="AM3877" s="60" t="str">
        <f>+_xlfn.IFS(MONTH(Tabla1[[#This Row],[MES]])&lt;=3,"Q1",MONTH(Tabla1[[#This Row],[MES]])&lt;=6,"Q2",MONTH(Tabla1[[#This Row],[MES]])&lt;=9,"Q3",TRUE,"Q4")</f>
        <v>Q2</v>
      </c>
      <c r="AN3877" s="15" t="str">
        <f>+IFERROR(VLOOKUP(Tabla1[[#This Row],[CUENTA]],CTAS[],2,0),"OTROS")</f>
        <v>OTROS</v>
      </c>
      <c r="AP3877" s="15" t="str">
        <f>+IFERROR(VLOOKUP(Tabla1[[#This Row],[EMPLEADO]],IS[],3,0),"OTROS")</f>
        <v>OTROS</v>
      </c>
      <c r="AQ3877" s="15" t="str">
        <f>+IFERROR(VLOOKUP(Tabla1[[#This Row],[EMPLEADO]],IS[[NÓMINA]:[INGENIERO]],2,0),"OTROS")</f>
        <v>OTROS</v>
      </c>
    </row>
    <row r="3878" spans="1:43" x14ac:dyDescent="0.25">
      <c r="A3878" s="28" t="s">
        <v>10019</v>
      </c>
      <c r="B3878" s="29">
        <v>1</v>
      </c>
      <c r="C3878" s="29" t="s">
        <v>11447</v>
      </c>
      <c r="D3878" s="30" t="s">
        <v>38</v>
      </c>
      <c r="E3878" s="31" t="s">
        <v>98</v>
      </c>
      <c r="F3878" s="31" t="s">
        <v>11448</v>
      </c>
      <c r="G3878" s="88" t="s">
        <v>1586</v>
      </c>
      <c r="H3878" s="29" t="s">
        <v>106</v>
      </c>
      <c r="I3878" s="32" t="s">
        <v>43</v>
      </c>
      <c r="J3878" s="29" t="s">
        <v>8</v>
      </c>
      <c r="K3878" s="33" t="s">
        <v>102</v>
      </c>
      <c r="L3878" s="33" t="s">
        <v>718</v>
      </c>
      <c r="M3878" s="29" t="s">
        <v>46</v>
      </c>
      <c r="N3878" s="29">
        <v>0</v>
      </c>
      <c r="O3878" s="29" t="s">
        <v>47</v>
      </c>
      <c r="P3878" s="33">
        <v>3</v>
      </c>
      <c r="Q3878" s="33" t="s">
        <v>388</v>
      </c>
      <c r="R3878" s="80" t="s">
        <v>63</v>
      </c>
      <c r="S3878" s="81" t="s">
        <v>64</v>
      </c>
      <c r="T3878" s="81" t="s">
        <v>51</v>
      </c>
      <c r="U3878" s="82" t="s">
        <v>389</v>
      </c>
      <c r="V3878" s="83">
        <v>0</v>
      </c>
      <c r="W3878" s="89">
        <v>0</v>
      </c>
      <c r="X3878" s="85">
        <v>1</v>
      </c>
      <c r="Y3878" s="86">
        <v>0</v>
      </c>
      <c r="Z3878" s="82">
        <v>5</v>
      </c>
      <c r="AA3878" s="87">
        <v>0</v>
      </c>
      <c r="AB3878" s="83">
        <v>0</v>
      </c>
      <c r="AC3878" s="89">
        <v>0</v>
      </c>
      <c r="AD3878" s="90">
        <v>43573</v>
      </c>
      <c r="AE3878" s="90">
        <v>43574</v>
      </c>
      <c r="AF3878" s="82">
        <v>1</v>
      </c>
      <c r="AG3878" s="84" t="s">
        <v>53</v>
      </c>
      <c r="AH3878" s="83">
        <v>0</v>
      </c>
      <c r="AI3878" s="89">
        <v>0</v>
      </c>
      <c r="AJ3878" s="89">
        <v>0</v>
      </c>
      <c r="AK3878" s="60" t="str">
        <f>+IF(Tabla1[[#This Row],[REQUEST_TY]]="SR MANTENIMIENTO CORRECTIVO", "EMERGENCIA", "OTROS")</f>
        <v>EMERGENCIA</v>
      </c>
      <c r="AL3878" s="6" t="str">
        <f>+_xlfn.IFS(Tabla1[[#This Row],[Veces obj]]&lt;=1,"0-1",Tabla1[[#This Row],[Veces obj]]&lt;=2,"1-2",Tabla1[[#This Row],[Veces obj]]&lt;=3,"2-3",TRUE,"&gt;3")</f>
        <v>0-1</v>
      </c>
      <c r="AM3878" s="60" t="str">
        <f>+_xlfn.IFS(MONTH(Tabla1[[#This Row],[MES]])&lt;=3,"Q1",MONTH(Tabla1[[#This Row],[MES]])&lt;=6,"Q2",MONTH(Tabla1[[#This Row],[MES]])&lt;=9,"Q3",TRUE,"Q4")</f>
        <v>Q2</v>
      </c>
      <c r="AN3878" s="15" t="str">
        <f>+IFERROR(VLOOKUP(Tabla1[[#This Row],[CUENTA]],CTAS[],2,0),"OTROS")</f>
        <v>OTROS</v>
      </c>
      <c r="AP3878" s="15" t="str">
        <f>+IFERROR(VLOOKUP(Tabla1[[#This Row],[EMPLEADO]],IS[],3,0),"OTROS")</f>
        <v>OTROS</v>
      </c>
      <c r="AQ3878" s="15" t="str">
        <f>+IFERROR(VLOOKUP(Tabla1[[#This Row],[EMPLEADO]],IS[[NÓMINA]:[INGENIERO]],2,0),"OTROS")</f>
        <v>OTROS</v>
      </c>
    </row>
    <row r="3879" spans="1:43" x14ac:dyDescent="0.25">
      <c r="A3879" s="28" t="s">
        <v>10019</v>
      </c>
      <c r="B3879" s="29">
        <v>1</v>
      </c>
      <c r="C3879" s="29" t="s">
        <v>11449</v>
      </c>
      <c r="D3879" s="30" t="s">
        <v>38</v>
      </c>
      <c r="E3879" s="31" t="s">
        <v>2380</v>
      </c>
      <c r="F3879" s="31" t="s">
        <v>11450</v>
      </c>
      <c r="G3879" s="88" t="s">
        <v>2382</v>
      </c>
      <c r="H3879" s="29" t="s">
        <v>592</v>
      </c>
      <c r="I3879" s="32" t="s">
        <v>43</v>
      </c>
      <c r="J3879" s="29" t="s">
        <v>8</v>
      </c>
      <c r="K3879" s="33" t="s">
        <v>438</v>
      </c>
      <c r="L3879" s="33" t="s">
        <v>2383</v>
      </c>
      <c r="M3879" s="29" t="s">
        <v>165</v>
      </c>
      <c r="N3879" s="29">
        <v>0</v>
      </c>
      <c r="O3879" s="29" t="s">
        <v>47</v>
      </c>
      <c r="P3879" s="33">
        <v>0</v>
      </c>
      <c r="Q3879" s="33" t="s">
        <v>388</v>
      </c>
      <c r="R3879" s="80" t="s">
        <v>223</v>
      </c>
      <c r="S3879" s="81" t="s">
        <v>139</v>
      </c>
      <c r="T3879" s="81" t="s">
        <v>51</v>
      </c>
      <c r="U3879" s="82" t="s">
        <v>872</v>
      </c>
      <c r="V3879" s="83">
        <v>0</v>
      </c>
      <c r="W3879" s="89">
        <v>0</v>
      </c>
      <c r="X3879" s="85">
        <v>1</v>
      </c>
      <c r="Y3879" s="86">
        <v>0</v>
      </c>
      <c r="Z3879" s="82">
        <v>4</v>
      </c>
      <c r="AA3879" s="87">
        <v>0</v>
      </c>
      <c r="AB3879" s="83">
        <v>0</v>
      </c>
      <c r="AC3879" s="89">
        <v>0</v>
      </c>
      <c r="AD3879" s="90">
        <v>43572</v>
      </c>
      <c r="AE3879" s="90">
        <v>43574</v>
      </c>
      <c r="AF3879" s="82">
        <v>2</v>
      </c>
      <c r="AG3879" s="84" t="s">
        <v>1680</v>
      </c>
      <c r="AH3879" s="83">
        <v>0.25</v>
      </c>
      <c r="AI3879" s="89">
        <v>-393.25000000000006</v>
      </c>
      <c r="AJ3879" s="89">
        <v>0</v>
      </c>
      <c r="AK3879" s="60" t="str">
        <f>+IF(Tabla1[[#This Row],[REQUEST_TY]]="SR MANTENIMIENTO CORRECTIVO", "EMERGENCIA", "OTROS")</f>
        <v>EMERGENCIA</v>
      </c>
      <c r="AL3879" s="6" t="str">
        <f>+_xlfn.IFS(Tabla1[[#This Row],[Veces obj]]&lt;=1,"0-1",Tabla1[[#This Row],[Veces obj]]&lt;=2,"1-2",Tabla1[[#This Row],[Veces obj]]&lt;=3,"2-3",TRUE,"&gt;3")</f>
        <v>0-1</v>
      </c>
      <c r="AM3879" s="60" t="str">
        <f>+_xlfn.IFS(MONTH(Tabla1[[#This Row],[MES]])&lt;=3,"Q1",MONTH(Tabla1[[#This Row],[MES]])&lt;=6,"Q2",MONTH(Tabla1[[#This Row],[MES]])&lt;=9,"Q3",TRUE,"Q4")</f>
        <v>Q2</v>
      </c>
      <c r="AN3879" s="15" t="str">
        <f>+IFERROR(VLOOKUP(Tabla1[[#This Row],[CUENTA]],CTAS[],2,0),"OTROS")</f>
        <v>OTROS</v>
      </c>
      <c r="AP3879" s="15" t="str">
        <f>+IFERROR(VLOOKUP(Tabla1[[#This Row],[EMPLEADO]],IS[],3,0),"OTROS")</f>
        <v>CHIHUAHUA</v>
      </c>
      <c r="AQ3879" s="15" t="str">
        <f>+IFERROR(VLOOKUP(Tabla1[[#This Row],[EMPLEADO]],IS[[NÓMINA]:[INGENIERO]],2,0),"OTROS")</f>
        <v>VICTOR MENDEZ</v>
      </c>
    </row>
    <row r="3880" spans="1:43" x14ac:dyDescent="0.25">
      <c r="A3880" s="28" t="s">
        <v>10019</v>
      </c>
      <c r="B3880" s="29">
        <v>1</v>
      </c>
      <c r="C3880" s="29" t="s">
        <v>11451</v>
      </c>
      <c r="D3880" s="30" t="s">
        <v>38</v>
      </c>
      <c r="E3880" s="31" t="s">
        <v>332</v>
      </c>
      <c r="F3880" s="31" t="s">
        <v>11452</v>
      </c>
      <c r="G3880" s="88" t="s">
        <v>4318</v>
      </c>
      <c r="H3880" s="29" t="s">
        <v>453</v>
      </c>
      <c r="I3880" s="32" t="s">
        <v>43</v>
      </c>
      <c r="J3880" s="29" t="s">
        <v>8</v>
      </c>
      <c r="K3880" s="33" t="s">
        <v>59</v>
      </c>
      <c r="L3880" s="33" t="s">
        <v>454</v>
      </c>
      <c r="M3880" s="29" t="s">
        <v>455</v>
      </c>
      <c r="N3880" s="29">
        <v>0</v>
      </c>
      <c r="O3880" s="29" t="s">
        <v>47</v>
      </c>
      <c r="P3880" s="33">
        <v>66</v>
      </c>
      <c r="Q3880" s="33" t="s">
        <v>48</v>
      </c>
      <c r="R3880" s="80" t="s">
        <v>317</v>
      </c>
      <c r="S3880" s="81" t="s">
        <v>318</v>
      </c>
      <c r="T3880" s="81" t="s">
        <v>51</v>
      </c>
      <c r="U3880" s="82" t="s">
        <v>353</v>
      </c>
      <c r="V3880" s="83">
        <v>1.1499999999999999</v>
      </c>
      <c r="W3880" s="89">
        <v>1808.95</v>
      </c>
      <c r="X3880" s="85">
        <v>1</v>
      </c>
      <c r="Y3880" s="86">
        <v>3.32</v>
      </c>
      <c r="Z3880" s="82">
        <v>4</v>
      </c>
      <c r="AA3880" s="87">
        <v>0.83</v>
      </c>
      <c r="AB3880" s="83">
        <v>0</v>
      </c>
      <c r="AC3880" s="89">
        <v>0</v>
      </c>
      <c r="AD3880" s="90">
        <v>43573</v>
      </c>
      <c r="AE3880" s="90">
        <v>43574</v>
      </c>
      <c r="AF3880" s="82">
        <v>1</v>
      </c>
      <c r="AG3880" s="84" t="s">
        <v>53</v>
      </c>
      <c r="AH3880" s="83">
        <v>0</v>
      </c>
      <c r="AI3880" s="89">
        <v>0</v>
      </c>
      <c r="AJ3880" s="89">
        <v>0</v>
      </c>
      <c r="AK3880" s="60" t="str">
        <f>+IF(Tabla1[[#This Row],[REQUEST_TY]]="SR MANTENIMIENTO CORRECTIVO", "EMERGENCIA", "OTROS")</f>
        <v>EMERGENCIA</v>
      </c>
      <c r="AL3880" s="6" t="str">
        <f>+_xlfn.IFS(Tabla1[[#This Row],[Veces obj]]&lt;=1,"0-1",Tabla1[[#This Row],[Veces obj]]&lt;=2,"1-2",Tabla1[[#This Row],[Veces obj]]&lt;=3,"2-3",TRUE,"&gt;3")</f>
        <v>0-1</v>
      </c>
      <c r="AM3880" s="60" t="str">
        <f>+_xlfn.IFS(MONTH(Tabla1[[#This Row],[MES]])&lt;=3,"Q1",MONTH(Tabla1[[#This Row],[MES]])&lt;=6,"Q2",MONTH(Tabla1[[#This Row],[MES]])&lt;=9,"Q3",TRUE,"Q4")</f>
        <v>Q2</v>
      </c>
      <c r="AN3880" s="15" t="str">
        <f>+IFERROR(VLOOKUP(Tabla1[[#This Row],[CUENTA]],CTAS[],2,0),"OTROS")</f>
        <v>OTROS</v>
      </c>
      <c r="AP3880" s="15" t="str">
        <f>+IFERROR(VLOOKUP(Tabla1[[#This Row],[EMPLEADO]],IS[],3,0),"OTROS")</f>
        <v>OTROS</v>
      </c>
      <c r="AQ3880" s="15" t="str">
        <f>+IFERROR(VLOOKUP(Tabla1[[#This Row],[EMPLEADO]],IS[[NÓMINA]:[INGENIERO]],2,0),"OTROS")</f>
        <v>OTROS</v>
      </c>
    </row>
    <row r="3881" spans="1:43" x14ac:dyDescent="0.25">
      <c r="A3881" s="28" t="s">
        <v>10019</v>
      </c>
      <c r="B3881" s="29">
        <v>1</v>
      </c>
      <c r="C3881" s="29" t="s">
        <v>11453</v>
      </c>
      <c r="D3881" s="30" t="s">
        <v>38</v>
      </c>
      <c r="E3881" s="31" t="s">
        <v>1208</v>
      </c>
      <c r="F3881" s="31" t="s">
        <v>11454</v>
      </c>
      <c r="G3881" s="88" t="s">
        <v>11455</v>
      </c>
      <c r="H3881" s="29" t="s">
        <v>58</v>
      </c>
      <c r="I3881" s="32" t="s">
        <v>43</v>
      </c>
      <c r="J3881" s="29" t="s">
        <v>8</v>
      </c>
      <c r="K3881" s="33" t="s">
        <v>254</v>
      </c>
      <c r="L3881" s="33" t="s">
        <v>11456</v>
      </c>
      <c r="M3881" s="29" t="s">
        <v>736</v>
      </c>
      <c r="N3881" s="29">
        <v>0</v>
      </c>
      <c r="O3881" s="29" t="s">
        <v>47</v>
      </c>
      <c r="P3881" s="33">
        <v>126</v>
      </c>
      <c r="Q3881" s="33" t="s">
        <v>48</v>
      </c>
      <c r="R3881" s="80" t="s">
        <v>153</v>
      </c>
      <c r="S3881" s="81" t="s">
        <v>50</v>
      </c>
      <c r="T3881" s="81" t="s">
        <v>51</v>
      </c>
      <c r="U3881" s="82" t="s">
        <v>52</v>
      </c>
      <c r="V3881" s="83">
        <v>1.05</v>
      </c>
      <c r="W3881" s="89">
        <v>750.75000000000011</v>
      </c>
      <c r="X3881" s="85">
        <v>1</v>
      </c>
      <c r="Y3881" s="86">
        <v>3.28</v>
      </c>
      <c r="Z3881" s="82">
        <v>5</v>
      </c>
      <c r="AA3881" s="87">
        <v>0.65599999999999992</v>
      </c>
      <c r="AB3881" s="83">
        <v>0</v>
      </c>
      <c r="AC3881" s="89">
        <v>0</v>
      </c>
      <c r="AD3881" s="90">
        <v>43574</v>
      </c>
      <c r="AE3881" s="90">
        <v>43574</v>
      </c>
      <c r="AF3881" s="82">
        <v>0</v>
      </c>
      <c r="AG3881" s="84" t="s">
        <v>53</v>
      </c>
      <c r="AH3881" s="83">
        <v>0</v>
      </c>
      <c r="AI3881" s="89">
        <v>0</v>
      </c>
      <c r="AJ3881" s="89">
        <v>0</v>
      </c>
      <c r="AK3881" s="60" t="str">
        <f>+IF(Tabla1[[#This Row],[REQUEST_TY]]="SR MANTENIMIENTO CORRECTIVO", "EMERGENCIA", "OTROS")</f>
        <v>EMERGENCIA</v>
      </c>
      <c r="AL3881" s="6" t="str">
        <f>+_xlfn.IFS(Tabla1[[#This Row],[Veces obj]]&lt;=1,"0-1",Tabla1[[#This Row],[Veces obj]]&lt;=2,"1-2",Tabla1[[#This Row],[Veces obj]]&lt;=3,"2-3",TRUE,"&gt;3")</f>
        <v>0-1</v>
      </c>
      <c r="AM3881" s="60" t="str">
        <f>+_xlfn.IFS(MONTH(Tabla1[[#This Row],[MES]])&lt;=3,"Q1",MONTH(Tabla1[[#This Row],[MES]])&lt;=6,"Q2",MONTH(Tabla1[[#This Row],[MES]])&lt;=9,"Q3",TRUE,"Q4")</f>
        <v>Q2</v>
      </c>
      <c r="AN3881" s="15" t="str">
        <f>+IFERROR(VLOOKUP(Tabla1[[#This Row],[CUENTA]],CTAS[],2,0),"OTROS")</f>
        <v>OTROS</v>
      </c>
      <c r="AP3881" s="15" t="str">
        <f>+IFERROR(VLOOKUP(Tabla1[[#This Row],[EMPLEADO]],IS[],3,0),"OTROS")</f>
        <v>OTROS</v>
      </c>
      <c r="AQ3881" s="15" t="str">
        <f>+IFERROR(VLOOKUP(Tabla1[[#This Row],[EMPLEADO]],IS[[NÓMINA]:[INGENIERO]],2,0),"OTROS")</f>
        <v>OTROS</v>
      </c>
    </row>
    <row r="3882" spans="1:43" x14ac:dyDescent="0.25">
      <c r="A3882" s="28" t="s">
        <v>10019</v>
      </c>
      <c r="B3882" s="29">
        <v>1</v>
      </c>
      <c r="C3882" s="29" t="s">
        <v>11457</v>
      </c>
      <c r="D3882" s="30" t="s">
        <v>38</v>
      </c>
      <c r="E3882" s="31" t="s">
        <v>133</v>
      </c>
      <c r="F3882" s="31" t="s">
        <v>11458</v>
      </c>
      <c r="G3882" s="88" t="s">
        <v>1836</v>
      </c>
      <c r="H3882" s="29" t="s">
        <v>136</v>
      </c>
      <c r="I3882" s="32" t="s">
        <v>43</v>
      </c>
      <c r="J3882" s="29" t="s">
        <v>8</v>
      </c>
      <c r="K3882" s="33" t="s">
        <v>59</v>
      </c>
      <c r="L3882" s="33" t="s">
        <v>1598</v>
      </c>
      <c r="M3882" s="29" t="s">
        <v>222</v>
      </c>
      <c r="N3882" s="29">
        <v>0</v>
      </c>
      <c r="O3882" s="29" t="s">
        <v>47</v>
      </c>
      <c r="P3882" s="33">
        <v>62</v>
      </c>
      <c r="Q3882" s="33" t="s">
        <v>48</v>
      </c>
      <c r="R3882" s="80" t="s">
        <v>138</v>
      </c>
      <c r="S3882" s="81" t="s">
        <v>139</v>
      </c>
      <c r="T3882" s="81" t="s">
        <v>51</v>
      </c>
      <c r="U3882" s="82" t="s">
        <v>353</v>
      </c>
      <c r="V3882" s="83">
        <v>1.1499999999999999</v>
      </c>
      <c r="W3882" s="89">
        <v>1808.95</v>
      </c>
      <c r="X3882" s="85">
        <v>1</v>
      </c>
      <c r="Y3882" s="86">
        <v>2.48</v>
      </c>
      <c r="Z3882" s="82">
        <v>4</v>
      </c>
      <c r="AA3882" s="87">
        <v>0.62</v>
      </c>
      <c r="AB3882" s="83">
        <v>0</v>
      </c>
      <c r="AC3882" s="89">
        <v>0</v>
      </c>
      <c r="AD3882" s="90">
        <v>43574</v>
      </c>
      <c r="AE3882" s="90">
        <v>43574</v>
      </c>
      <c r="AF3882" s="82">
        <v>0</v>
      </c>
      <c r="AG3882" s="84" t="s">
        <v>53</v>
      </c>
      <c r="AH3882" s="83">
        <v>0</v>
      </c>
      <c r="AI3882" s="89">
        <v>0</v>
      </c>
      <c r="AJ3882" s="89">
        <v>0</v>
      </c>
      <c r="AK3882" s="60" t="str">
        <f>+IF(Tabla1[[#This Row],[REQUEST_TY]]="SR MANTENIMIENTO CORRECTIVO", "EMERGENCIA", "OTROS")</f>
        <v>EMERGENCIA</v>
      </c>
      <c r="AL3882" s="6" t="str">
        <f>+_xlfn.IFS(Tabla1[[#This Row],[Veces obj]]&lt;=1,"0-1",Tabla1[[#This Row],[Veces obj]]&lt;=2,"1-2",Tabla1[[#This Row],[Veces obj]]&lt;=3,"2-3",TRUE,"&gt;3")</f>
        <v>0-1</v>
      </c>
      <c r="AM3882" s="60" t="str">
        <f>+_xlfn.IFS(MONTH(Tabla1[[#This Row],[MES]])&lt;=3,"Q1",MONTH(Tabla1[[#This Row],[MES]])&lt;=6,"Q2",MONTH(Tabla1[[#This Row],[MES]])&lt;=9,"Q3",TRUE,"Q4")</f>
        <v>Q2</v>
      </c>
      <c r="AN3882" s="15" t="str">
        <f>+IFERROR(VLOOKUP(Tabla1[[#This Row],[CUENTA]],CTAS[],2,0),"OTROS")</f>
        <v>OTROS</v>
      </c>
      <c r="AP3882" s="15" t="str">
        <f>+IFERROR(VLOOKUP(Tabla1[[#This Row],[EMPLEADO]],IS[],3,0),"OTROS")</f>
        <v>OTROS</v>
      </c>
      <c r="AQ3882" s="15" t="str">
        <f>+IFERROR(VLOOKUP(Tabla1[[#This Row],[EMPLEADO]],IS[[NÓMINA]:[INGENIERO]],2,0),"OTROS")</f>
        <v>OTROS</v>
      </c>
    </row>
    <row r="3883" spans="1:43" x14ac:dyDescent="0.25">
      <c r="A3883" s="28" t="s">
        <v>10019</v>
      </c>
      <c r="B3883" s="29">
        <v>1</v>
      </c>
      <c r="C3883" s="29" t="s">
        <v>11459</v>
      </c>
      <c r="D3883" s="30" t="s">
        <v>38</v>
      </c>
      <c r="E3883" s="31" t="s">
        <v>133</v>
      </c>
      <c r="F3883" s="31" t="s">
        <v>11460</v>
      </c>
      <c r="G3883" s="88" t="s">
        <v>1047</v>
      </c>
      <c r="H3883" s="29" t="s">
        <v>106</v>
      </c>
      <c r="I3883" s="32" t="s">
        <v>43</v>
      </c>
      <c r="J3883" s="29" t="s">
        <v>8</v>
      </c>
      <c r="K3883" s="33" t="s">
        <v>59</v>
      </c>
      <c r="L3883" s="33" t="s">
        <v>780</v>
      </c>
      <c r="M3883" s="29" t="s">
        <v>310</v>
      </c>
      <c r="N3883" s="29">
        <v>0</v>
      </c>
      <c r="O3883" s="29" t="s">
        <v>47</v>
      </c>
      <c r="P3883" s="33">
        <v>8</v>
      </c>
      <c r="Q3883" s="33" t="s">
        <v>194</v>
      </c>
      <c r="R3883" s="80" t="s">
        <v>138</v>
      </c>
      <c r="S3883" s="81" t="s">
        <v>139</v>
      </c>
      <c r="T3883" s="81" t="s">
        <v>51</v>
      </c>
      <c r="U3883" s="82" t="s">
        <v>224</v>
      </c>
      <c r="V3883" s="83">
        <v>0.8</v>
      </c>
      <c r="W3883" s="89">
        <v>1258.4000000000003</v>
      </c>
      <c r="X3883" s="85">
        <v>1</v>
      </c>
      <c r="Y3883" s="86">
        <v>2.0699999999999998</v>
      </c>
      <c r="Z3883" s="82">
        <v>4</v>
      </c>
      <c r="AA3883" s="87">
        <v>0.51749999999999996</v>
      </c>
      <c r="AB3883" s="83">
        <v>0</v>
      </c>
      <c r="AC3883" s="89">
        <v>0</v>
      </c>
      <c r="AD3883" s="90">
        <v>43573</v>
      </c>
      <c r="AE3883" s="90">
        <v>43574</v>
      </c>
      <c r="AF3883" s="82">
        <v>1</v>
      </c>
      <c r="AG3883" s="84" t="s">
        <v>53</v>
      </c>
      <c r="AH3883" s="83">
        <v>0</v>
      </c>
      <c r="AI3883" s="89">
        <v>0</v>
      </c>
      <c r="AJ3883" s="89">
        <v>0</v>
      </c>
      <c r="AK3883" s="60" t="str">
        <f>+IF(Tabla1[[#This Row],[REQUEST_TY]]="SR MANTENIMIENTO CORRECTIVO", "EMERGENCIA", "OTROS")</f>
        <v>EMERGENCIA</v>
      </c>
      <c r="AL3883" s="6" t="str">
        <f>+_xlfn.IFS(Tabla1[[#This Row],[Veces obj]]&lt;=1,"0-1",Tabla1[[#This Row],[Veces obj]]&lt;=2,"1-2",Tabla1[[#This Row],[Veces obj]]&lt;=3,"2-3",TRUE,"&gt;3")</f>
        <v>0-1</v>
      </c>
      <c r="AM3883" s="60" t="str">
        <f>+_xlfn.IFS(MONTH(Tabla1[[#This Row],[MES]])&lt;=3,"Q1",MONTH(Tabla1[[#This Row],[MES]])&lt;=6,"Q2",MONTH(Tabla1[[#This Row],[MES]])&lt;=9,"Q3",TRUE,"Q4")</f>
        <v>Q2</v>
      </c>
      <c r="AN3883" s="15" t="str">
        <f>+IFERROR(VLOOKUP(Tabla1[[#This Row],[CUENTA]],CTAS[],2,0),"OTROS")</f>
        <v>OTROS</v>
      </c>
      <c r="AP3883" s="15" t="str">
        <f>+IFERROR(VLOOKUP(Tabla1[[#This Row],[EMPLEADO]],IS[],3,0),"OTROS")</f>
        <v>OTROS</v>
      </c>
      <c r="AQ3883" s="15" t="str">
        <f>+IFERROR(VLOOKUP(Tabla1[[#This Row],[EMPLEADO]],IS[[NÓMINA]:[INGENIERO]],2,0),"OTROS")</f>
        <v>OTROS</v>
      </c>
    </row>
    <row r="3884" spans="1:43" x14ac:dyDescent="0.25">
      <c r="A3884" s="28" t="s">
        <v>10019</v>
      </c>
      <c r="B3884" s="29">
        <v>1</v>
      </c>
      <c r="C3884" s="29" t="s">
        <v>11461</v>
      </c>
      <c r="D3884" s="30" t="s">
        <v>38</v>
      </c>
      <c r="E3884" s="31" t="s">
        <v>725</v>
      </c>
      <c r="F3884" s="31" t="s">
        <v>11462</v>
      </c>
      <c r="G3884" s="88" t="s">
        <v>3013</v>
      </c>
      <c r="H3884" s="29" t="s">
        <v>1052</v>
      </c>
      <c r="I3884" s="32" t="s">
        <v>43</v>
      </c>
      <c r="J3884" s="29" t="s">
        <v>8</v>
      </c>
      <c r="K3884" s="33" t="s">
        <v>102</v>
      </c>
      <c r="L3884" s="33" t="s">
        <v>1906</v>
      </c>
      <c r="M3884" s="29" t="s">
        <v>1501</v>
      </c>
      <c r="N3884" s="29">
        <v>0</v>
      </c>
      <c r="O3884" s="29" t="s">
        <v>47</v>
      </c>
      <c r="P3884" s="33">
        <v>9</v>
      </c>
      <c r="Q3884" s="33" t="s">
        <v>194</v>
      </c>
      <c r="R3884" s="80" t="s">
        <v>223</v>
      </c>
      <c r="S3884" s="81" t="s">
        <v>139</v>
      </c>
      <c r="T3884" s="81" t="s">
        <v>51</v>
      </c>
      <c r="U3884" s="82" t="s">
        <v>224</v>
      </c>
      <c r="V3884" s="83">
        <v>0.8</v>
      </c>
      <c r="W3884" s="89">
        <v>1258.4000000000003</v>
      </c>
      <c r="X3884" s="85">
        <v>1</v>
      </c>
      <c r="Y3884" s="86">
        <v>3.17</v>
      </c>
      <c r="Z3884" s="82">
        <v>4</v>
      </c>
      <c r="AA3884" s="87">
        <v>0.79249999999999998</v>
      </c>
      <c r="AB3884" s="83">
        <v>0</v>
      </c>
      <c r="AC3884" s="89">
        <v>0</v>
      </c>
      <c r="AD3884" s="90">
        <v>43574</v>
      </c>
      <c r="AE3884" s="90">
        <v>43574</v>
      </c>
      <c r="AF3884" s="82">
        <v>0</v>
      </c>
      <c r="AG3884" s="84" t="s">
        <v>53</v>
      </c>
      <c r="AH3884" s="83">
        <v>0</v>
      </c>
      <c r="AI3884" s="89">
        <v>0</v>
      </c>
      <c r="AJ3884" s="89">
        <v>0</v>
      </c>
      <c r="AK3884" s="60" t="str">
        <f>+IF(Tabla1[[#This Row],[REQUEST_TY]]="SR MANTENIMIENTO CORRECTIVO", "EMERGENCIA", "OTROS")</f>
        <v>EMERGENCIA</v>
      </c>
      <c r="AL3884" s="6" t="str">
        <f>+_xlfn.IFS(Tabla1[[#This Row],[Veces obj]]&lt;=1,"0-1",Tabla1[[#This Row],[Veces obj]]&lt;=2,"1-2",Tabla1[[#This Row],[Veces obj]]&lt;=3,"2-3",TRUE,"&gt;3")</f>
        <v>0-1</v>
      </c>
      <c r="AM3884" s="60" t="str">
        <f>+_xlfn.IFS(MONTH(Tabla1[[#This Row],[MES]])&lt;=3,"Q1",MONTH(Tabla1[[#This Row],[MES]])&lt;=6,"Q2",MONTH(Tabla1[[#This Row],[MES]])&lt;=9,"Q3",TRUE,"Q4")</f>
        <v>Q2</v>
      </c>
      <c r="AN3884" s="15" t="str">
        <f>+IFERROR(VLOOKUP(Tabla1[[#This Row],[CUENTA]],CTAS[],2,0),"OTROS")</f>
        <v>OTROS</v>
      </c>
      <c r="AP3884" s="15" t="str">
        <f>+IFERROR(VLOOKUP(Tabla1[[#This Row],[EMPLEADO]],IS[],3,0),"OTROS")</f>
        <v>OTROS</v>
      </c>
      <c r="AQ3884" s="15" t="str">
        <f>+IFERROR(VLOOKUP(Tabla1[[#This Row],[EMPLEADO]],IS[[NÓMINA]:[INGENIERO]],2,0),"OTROS")</f>
        <v>OTROS</v>
      </c>
    </row>
    <row r="3885" spans="1:43" x14ac:dyDescent="0.25">
      <c r="A3885" s="28" t="s">
        <v>10019</v>
      </c>
      <c r="B3885" s="29">
        <v>1</v>
      </c>
      <c r="C3885" s="29" t="s">
        <v>11463</v>
      </c>
      <c r="D3885" s="30" t="s">
        <v>38</v>
      </c>
      <c r="E3885" s="31" t="s">
        <v>133</v>
      </c>
      <c r="F3885" s="31" t="s">
        <v>11464</v>
      </c>
      <c r="G3885" s="88" t="s">
        <v>4436</v>
      </c>
      <c r="H3885" s="29" t="s">
        <v>106</v>
      </c>
      <c r="I3885" s="32" t="s">
        <v>43</v>
      </c>
      <c r="J3885" s="29" t="s">
        <v>8</v>
      </c>
      <c r="K3885" s="33" t="s">
        <v>59</v>
      </c>
      <c r="L3885" s="33" t="s">
        <v>946</v>
      </c>
      <c r="M3885" s="29" t="s">
        <v>316</v>
      </c>
      <c r="N3885" s="29">
        <v>0</v>
      </c>
      <c r="O3885" s="29" t="s">
        <v>47</v>
      </c>
      <c r="P3885" s="33">
        <v>25</v>
      </c>
      <c r="Q3885" s="33" t="s">
        <v>62</v>
      </c>
      <c r="R3885" s="80" t="s">
        <v>138</v>
      </c>
      <c r="S3885" s="81" t="s">
        <v>139</v>
      </c>
      <c r="T3885" s="81" t="s">
        <v>51</v>
      </c>
      <c r="U3885" s="82" t="s">
        <v>262</v>
      </c>
      <c r="V3885" s="83">
        <v>1.05</v>
      </c>
      <c r="W3885" s="89">
        <v>1651.6500000000003</v>
      </c>
      <c r="X3885" s="85">
        <v>1</v>
      </c>
      <c r="Y3885" s="86">
        <v>1.2</v>
      </c>
      <c r="Z3885" s="82">
        <v>4</v>
      </c>
      <c r="AA3885" s="87">
        <v>0.3</v>
      </c>
      <c r="AB3885" s="83">
        <v>0</v>
      </c>
      <c r="AC3885" s="89">
        <v>0</v>
      </c>
      <c r="AD3885" s="90">
        <v>43574</v>
      </c>
      <c r="AE3885" s="90">
        <v>43577</v>
      </c>
      <c r="AF3885" s="82">
        <v>1</v>
      </c>
      <c r="AG3885" s="84" t="s">
        <v>53</v>
      </c>
      <c r="AH3885" s="83">
        <v>0</v>
      </c>
      <c r="AI3885" s="89">
        <v>0</v>
      </c>
      <c r="AJ3885" s="89">
        <v>0</v>
      </c>
      <c r="AK3885" s="60" t="str">
        <f>+IF(Tabla1[[#This Row],[REQUEST_TY]]="SR MANTENIMIENTO CORRECTIVO", "EMERGENCIA", "OTROS")</f>
        <v>EMERGENCIA</v>
      </c>
      <c r="AL3885" s="6" t="str">
        <f>+_xlfn.IFS(Tabla1[[#This Row],[Veces obj]]&lt;=1,"0-1",Tabla1[[#This Row],[Veces obj]]&lt;=2,"1-2",Tabla1[[#This Row],[Veces obj]]&lt;=3,"2-3",TRUE,"&gt;3")</f>
        <v>0-1</v>
      </c>
      <c r="AM3885" s="60" t="str">
        <f>+_xlfn.IFS(MONTH(Tabla1[[#This Row],[MES]])&lt;=3,"Q1",MONTH(Tabla1[[#This Row],[MES]])&lt;=6,"Q2",MONTH(Tabla1[[#This Row],[MES]])&lt;=9,"Q3",TRUE,"Q4")</f>
        <v>Q2</v>
      </c>
      <c r="AN3885" s="15" t="str">
        <f>+IFERROR(VLOOKUP(Tabla1[[#This Row],[CUENTA]],CTAS[],2,0),"OTROS")</f>
        <v>OTROS</v>
      </c>
      <c r="AP3885" s="15" t="str">
        <f>+IFERROR(VLOOKUP(Tabla1[[#This Row],[EMPLEADO]],IS[],3,0),"OTROS")</f>
        <v>OTROS</v>
      </c>
      <c r="AQ3885" s="15" t="str">
        <f>+IFERROR(VLOOKUP(Tabla1[[#This Row],[EMPLEADO]],IS[[NÓMINA]:[INGENIERO]],2,0),"OTROS")</f>
        <v>OTROS</v>
      </c>
    </row>
    <row r="3886" spans="1:43" x14ac:dyDescent="0.25">
      <c r="A3886" s="28" t="s">
        <v>10019</v>
      </c>
      <c r="B3886" s="29">
        <v>1</v>
      </c>
      <c r="C3886" s="29" t="s">
        <v>11465</v>
      </c>
      <c r="D3886" s="30" t="s">
        <v>38</v>
      </c>
      <c r="E3886" s="31" t="s">
        <v>217</v>
      </c>
      <c r="F3886" s="31" t="s">
        <v>11466</v>
      </c>
      <c r="G3886" s="88" t="s">
        <v>4276</v>
      </c>
      <c r="H3886" s="29" t="s">
        <v>10274</v>
      </c>
      <c r="I3886" s="32" t="s">
        <v>43</v>
      </c>
      <c r="J3886" s="29" t="s">
        <v>8</v>
      </c>
      <c r="K3886" s="33" t="s">
        <v>59</v>
      </c>
      <c r="L3886" s="33" t="s">
        <v>1768</v>
      </c>
      <c r="M3886" s="29" t="s">
        <v>310</v>
      </c>
      <c r="N3886" s="29">
        <v>0</v>
      </c>
      <c r="O3886" s="29" t="s">
        <v>47</v>
      </c>
      <c r="P3886" s="33">
        <v>87</v>
      </c>
      <c r="Q3886" s="33" t="s">
        <v>48</v>
      </c>
      <c r="R3886" s="80" t="s">
        <v>223</v>
      </c>
      <c r="S3886" s="81" t="s">
        <v>139</v>
      </c>
      <c r="T3886" s="81" t="s">
        <v>51</v>
      </c>
      <c r="U3886" s="82" t="s">
        <v>353</v>
      </c>
      <c r="V3886" s="83">
        <v>1.1499999999999999</v>
      </c>
      <c r="W3886" s="89">
        <v>1808.95</v>
      </c>
      <c r="X3886" s="85">
        <v>1</v>
      </c>
      <c r="Y3886" s="86">
        <v>0.45</v>
      </c>
      <c r="Z3886" s="82">
        <v>4</v>
      </c>
      <c r="AA3886" s="87">
        <v>0.1125</v>
      </c>
      <c r="AB3886" s="83">
        <v>0</v>
      </c>
      <c r="AC3886" s="89">
        <v>0</v>
      </c>
      <c r="AD3886" s="90">
        <v>43574</v>
      </c>
      <c r="AE3886" s="90">
        <v>43577</v>
      </c>
      <c r="AF3886" s="82">
        <v>1</v>
      </c>
      <c r="AG3886" s="84" t="s">
        <v>53</v>
      </c>
      <c r="AH3886" s="83">
        <v>0</v>
      </c>
      <c r="AI3886" s="89">
        <v>0</v>
      </c>
      <c r="AJ3886" s="89">
        <v>0</v>
      </c>
      <c r="AK3886" s="60" t="str">
        <f>+IF(Tabla1[[#This Row],[REQUEST_TY]]="SR MANTENIMIENTO CORRECTIVO", "EMERGENCIA", "OTROS")</f>
        <v>EMERGENCIA</v>
      </c>
      <c r="AL3886" s="6" t="str">
        <f>+_xlfn.IFS(Tabla1[[#This Row],[Veces obj]]&lt;=1,"0-1",Tabla1[[#This Row],[Veces obj]]&lt;=2,"1-2",Tabla1[[#This Row],[Veces obj]]&lt;=3,"2-3",TRUE,"&gt;3")</f>
        <v>0-1</v>
      </c>
      <c r="AM3886" s="60" t="str">
        <f>+_xlfn.IFS(MONTH(Tabla1[[#This Row],[MES]])&lt;=3,"Q1",MONTH(Tabla1[[#This Row],[MES]])&lt;=6,"Q2",MONTH(Tabla1[[#This Row],[MES]])&lt;=9,"Q3",TRUE,"Q4")</f>
        <v>Q2</v>
      </c>
      <c r="AN3886" s="15" t="str">
        <f>+IFERROR(VLOOKUP(Tabla1[[#This Row],[CUENTA]],CTAS[],2,0),"OTROS")</f>
        <v>OTROS</v>
      </c>
      <c r="AP3886" s="15" t="str">
        <f>+IFERROR(VLOOKUP(Tabla1[[#This Row],[EMPLEADO]],IS[],3,0),"OTROS")</f>
        <v>OTROS</v>
      </c>
      <c r="AQ3886" s="15" t="str">
        <f>+IFERROR(VLOOKUP(Tabla1[[#This Row],[EMPLEADO]],IS[[NÓMINA]:[INGENIERO]],2,0),"OTROS")</f>
        <v>OTROS</v>
      </c>
    </row>
    <row r="3887" spans="1:43" x14ac:dyDescent="0.25">
      <c r="A3887" s="28" t="s">
        <v>10019</v>
      </c>
      <c r="B3887" s="29">
        <v>1</v>
      </c>
      <c r="C3887" s="29" t="s">
        <v>11467</v>
      </c>
      <c r="D3887" s="30" t="s">
        <v>38</v>
      </c>
      <c r="E3887" s="31" t="s">
        <v>226</v>
      </c>
      <c r="F3887" s="31" t="s">
        <v>11468</v>
      </c>
      <c r="G3887" s="88" t="s">
        <v>5738</v>
      </c>
      <c r="H3887" s="29" t="s">
        <v>220</v>
      </c>
      <c r="I3887" s="32" t="s">
        <v>43</v>
      </c>
      <c r="J3887" s="29" t="s">
        <v>8</v>
      </c>
      <c r="K3887" s="33" t="s">
        <v>151</v>
      </c>
      <c r="L3887" s="33" t="s">
        <v>5739</v>
      </c>
      <c r="M3887" s="29" t="s">
        <v>545</v>
      </c>
      <c r="N3887" s="29">
        <v>0</v>
      </c>
      <c r="O3887" s="29" t="s">
        <v>47</v>
      </c>
      <c r="P3887" s="33">
        <v>4</v>
      </c>
      <c r="Q3887" s="33" t="s">
        <v>207</v>
      </c>
      <c r="R3887" s="80" t="s">
        <v>153</v>
      </c>
      <c r="S3887" s="81" t="s">
        <v>50</v>
      </c>
      <c r="T3887" s="81" t="s">
        <v>208</v>
      </c>
      <c r="U3887" s="82" t="s">
        <v>486</v>
      </c>
      <c r="V3887" s="83">
        <v>0</v>
      </c>
      <c r="W3887" s="89">
        <v>0</v>
      </c>
      <c r="X3887" s="85">
        <v>1</v>
      </c>
      <c r="Y3887" s="86">
        <v>0</v>
      </c>
      <c r="Z3887" s="82">
        <v>9</v>
      </c>
      <c r="AA3887" s="87">
        <v>0</v>
      </c>
      <c r="AB3887" s="83">
        <v>0</v>
      </c>
      <c r="AC3887" s="89">
        <v>0</v>
      </c>
      <c r="AD3887" s="90">
        <v>43577</v>
      </c>
      <c r="AE3887" s="90">
        <v>43577</v>
      </c>
      <c r="AF3887" s="82">
        <v>0</v>
      </c>
      <c r="AG3887" s="84" t="s">
        <v>53</v>
      </c>
      <c r="AH3887" s="83">
        <v>0</v>
      </c>
      <c r="AI3887" s="89">
        <v>0</v>
      </c>
      <c r="AJ3887" s="89">
        <v>0</v>
      </c>
      <c r="AK3887" s="60" t="str">
        <f>+IF(Tabla1[[#This Row],[REQUEST_TY]]="SR MANTENIMIENTO CORRECTIVO", "EMERGENCIA", "OTROS")</f>
        <v>EMERGENCIA</v>
      </c>
      <c r="AL3887" s="6" t="str">
        <f>+_xlfn.IFS(Tabla1[[#This Row],[Veces obj]]&lt;=1,"0-1",Tabla1[[#This Row],[Veces obj]]&lt;=2,"1-2",Tabla1[[#This Row],[Veces obj]]&lt;=3,"2-3",TRUE,"&gt;3")</f>
        <v>0-1</v>
      </c>
      <c r="AM3887" s="60" t="str">
        <f>+_xlfn.IFS(MONTH(Tabla1[[#This Row],[MES]])&lt;=3,"Q1",MONTH(Tabla1[[#This Row],[MES]])&lt;=6,"Q2",MONTH(Tabla1[[#This Row],[MES]])&lt;=9,"Q3",TRUE,"Q4")</f>
        <v>Q2</v>
      </c>
      <c r="AN3887" s="15" t="str">
        <f>+IFERROR(VLOOKUP(Tabla1[[#This Row],[CUENTA]],CTAS[],2,0),"OTROS")</f>
        <v>HONEYWELL</v>
      </c>
      <c r="AP3887" s="15" t="str">
        <f>+IFERROR(VLOOKUP(Tabla1[[#This Row],[EMPLEADO]],IS[],3,0),"OTROS")</f>
        <v>OTROS</v>
      </c>
      <c r="AQ3887" s="15" t="str">
        <f>+IFERROR(VLOOKUP(Tabla1[[#This Row],[EMPLEADO]],IS[[NÓMINA]:[INGENIERO]],2,0),"OTROS")</f>
        <v>OTROS</v>
      </c>
    </row>
    <row r="3888" spans="1:43" x14ac:dyDescent="0.25">
      <c r="A3888" s="28" t="s">
        <v>10019</v>
      </c>
      <c r="B3888" s="29">
        <v>1</v>
      </c>
      <c r="C3888" s="29" t="s">
        <v>11469</v>
      </c>
      <c r="D3888" s="30" t="s">
        <v>38</v>
      </c>
      <c r="E3888" s="31" t="s">
        <v>176</v>
      </c>
      <c r="F3888" s="31" t="s">
        <v>11470</v>
      </c>
      <c r="G3888" s="88" t="s">
        <v>11471</v>
      </c>
      <c r="H3888" s="29" t="s">
        <v>453</v>
      </c>
      <c r="I3888" s="32" t="s">
        <v>43</v>
      </c>
      <c r="J3888" s="29" t="s">
        <v>8</v>
      </c>
      <c r="K3888" s="33" t="s">
        <v>8045</v>
      </c>
      <c r="L3888" s="33" t="s">
        <v>11472</v>
      </c>
      <c r="M3888" s="29" t="s">
        <v>1198</v>
      </c>
      <c r="N3888" s="29">
        <v>0</v>
      </c>
      <c r="O3888" s="29" t="s">
        <v>47</v>
      </c>
      <c r="P3888" s="33">
        <v>1191</v>
      </c>
      <c r="Q3888" s="33" t="s">
        <v>48</v>
      </c>
      <c r="R3888" s="80" t="s">
        <v>49</v>
      </c>
      <c r="S3888" s="81" t="s">
        <v>50</v>
      </c>
      <c r="T3888" s="81" t="s">
        <v>51</v>
      </c>
      <c r="U3888" s="82" t="s">
        <v>52</v>
      </c>
      <c r="V3888" s="83">
        <v>1.05</v>
      </c>
      <c r="W3888" s="89">
        <v>750.75000000000011</v>
      </c>
      <c r="X3888" s="85">
        <v>1</v>
      </c>
      <c r="Y3888" s="86">
        <v>1.66</v>
      </c>
      <c r="Z3888" s="82">
        <v>5</v>
      </c>
      <c r="AA3888" s="87">
        <v>0.33199999999999996</v>
      </c>
      <c r="AB3888" s="83">
        <v>0</v>
      </c>
      <c r="AC3888" s="89">
        <v>0</v>
      </c>
      <c r="AD3888" s="90">
        <v>43577</v>
      </c>
      <c r="AE3888" s="90">
        <v>43577</v>
      </c>
      <c r="AF3888" s="82">
        <v>0</v>
      </c>
      <c r="AG3888" s="84" t="s">
        <v>53</v>
      </c>
      <c r="AH3888" s="83">
        <v>0</v>
      </c>
      <c r="AI3888" s="89">
        <v>0</v>
      </c>
      <c r="AJ3888" s="89">
        <v>0</v>
      </c>
      <c r="AK3888" s="60" t="str">
        <f>+IF(Tabla1[[#This Row],[REQUEST_TY]]="SR MANTENIMIENTO CORRECTIVO", "EMERGENCIA", "OTROS")</f>
        <v>EMERGENCIA</v>
      </c>
      <c r="AL3888" s="6" t="str">
        <f>+_xlfn.IFS(Tabla1[[#This Row],[Veces obj]]&lt;=1,"0-1",Tabla1[[#This Row],[Veces obj]]&lt;=2,"1-2",Tabla1[[#This Row],[Veces obj]]&lt;=3,"2-3",TRUE,"&gt;3")</f>
        <v>0-1</v>
      </c>
      <c r="AM3888" s="60" t="str">
        <f>+_xlfn.IFS(MONTH(Tabla1[[#This Row],[MES]])&lt;=3,"Q1",MONTH(Tabla1[[#This Row],[MES]])&lt;=6,"Q2",MONTH(Tabla1[[#This Row],[MES]])&lt;=9,"Q3",TRUE,"Q4")</f>
        <v>Q2</v>
      </c>
      <c r="AN3888" s="15" t="str">
        <f>+IFERROR(VLOOKUP(Tabla1[[#This Row],[CUENTA]],CTAS[],2,0),"OTROS")</f>
        <v>OTROS</v>
      </c>
      <c r="AP3888" s="15" t="str">
        <f>+IFERROR(VLOOKUP(Tabla1[[#This Row],[EMPLEADO]],IS[],3,0),"OTROS")</f>
        <v>OTROS</v>
      </c>
      <c r="AQ3888" s="15" t="str">
        <f>+IFERROR(VLOOKUP(Tabla1[[#This Row],[EMPLEADO]],IS[[NÓMINA]:[INGENIERO]],2,0),"OTROS")</f>
        <v>OTROS</v>
      </c>
    </row>
    <row r="3889" spans="1:43" x14ac:dyDescent="0.25">
      <c r="A3889" s="28" t="s">
        <v>10019</v>
      </c>
      <c r="B3889" s="29">
        <v>1</v>
      </c>
      <c r="C3889" s="29" t="s">
        <v>11473</v>
      </c>
      <c r="D3889" s="30" t="s">
        <v>38</v>
      </c>
      <c r="E3889" s="31" t="s">
        <v>217</v>
      </c>
      <c r="F3889" s="31" t="s">
        <v>11474</v>
      </c>
      <c r="G3889" s="88" t="s">
        <v>9766</v>
      </c>
      <c r="H3889" s="29" t="s">
        <v>106</v>
      </c>
      <c r="I3889" s="32" t="s">
        <v>43</v>
      </c>
      <c r="J3889" s="29" t="s">
        <v>8</v>
      </c>
      <c r="K3889" s="33" t="s">
        <v>59</v>
      </c>
      <c r="L3889" s="33" t="s">
        <v>309</v>
      </c>
      <c r="M3889" s="29" t="s">
        <v>310</v>
      </c>
      <c r="N3889" s="29">
        <v>0</v>
      </c>
      <c r="O3889" s="29" t="s">
        <v>47</v>
      </c>
      <c r="P3889" s="33">
        <v>13</v>
      </c>
      <c r="Q3889" s="33" t="s">
        <v>194</v>
      </c>
      <c r="R3889" s="80" t="s">
        <v>223</v>
      </c>
      <c r="S3889" s="81" t="s">
        <v>139</v>
      </c>
      <c r="T3889" s="81" t="s">
        <v>51</v>
      </c>
      <c r="U3889" s="82" t="s">
        <v>224</v>
      </c>
      <c r="V3889" s="83">
        <v>0.8</v>
      </c>
      <c r="W3889" s="89">
        <v>1258.4000000000003</v>
      </c>
      <c r="X3889" s="85">
        <v>1</v>
      </c>
      <c r="Y3889" s="86">
        <v>0</v>
      </c>
      <c r="Z3889" s="82">
        <v>4</v>
      </c>
      <c r="AA3889" s="87">
        <v>0</v>
      </c>
      <c r="AB3889" s="83">
        <v>0</v>
      </c>
      <c r="AC3889" s="89">
        <v>0</v>
      </c>
      <c r="AD3889" s="90">
        <v>43577</v>
      </c>
      <c r="AE3889" s="90">
        <v>43577</v>
      </c>
      <c r="AF3889" s="82">
        <v>0</v>
      </c>
      <c r="AG3889" s="84" t="s">
        <v>53</v>
      </c>
      <c r="AH3889" s="83">
        <v>0</v>
      </c>
      <c r="AI3889" s="89">
        <v>0</v>
      </c>
      <c r="AJ3889" s="89">
        <v>0</v>
      </c>
      <c r="AK3889" s="60" t="str">
        <f>+IF(Tabla1[[#This Row],[REQUEST_TY]]="SR MANTENIMIENTO CORRECTIVO", "EMERGENCIA", "OTROS")</f>
        <v>EMERGENCIA</v>
      </c>
      <c r="AL3889" s="6" t="str">
        <f>+_xlfn.IFS(Tabla1[[#This Row],[Veces obj]]&lt;=1,"0-1",Tabla1[[#This Row],[Veces obj]]&lt;=2,"1-2",Tabla1[[#This Row],[Veces obj]]&lt;=3,"2-3",TRUE,"&gt;3")</f>
        <v>0-1</v>
      </c>
      <c r="AM3889" s="60" t="str">
        <f>+_xlfn.IFS(MONTH(Tabla1[[#This Row],[MES]])&lt;=3,"Q1",MONTH(Tabla1[[#This Row],[MES]])&lt;=6,"Q2",MONTH(Tabla1[[#This Row],[MES]])&lt;=9,"Q3",TRUE,"Q4")</f>
        <v>Q2</v>
      </c>
      <c r="AN3889" s="15" t="str">
        <f>+IFERROR(VLOOKUP(Tabla1[[#This Row],[CUENTA]],CTAS[],2,0),"OTROS")</f>
        <v>OTROS</v>
      </c>
      <c r="AP3889" s="15" t="str">
        <f>+IFERROR(VLOOKUP(Tabla1[[#This Row],[EMPLEADO]],IS[],3,0),"OTROS")</f>
        <v>OTROS</v>
      </c>
      <c r="AQ3889" s="15" t="str">
        <f>+IFERROR(VLOOKUP(Tabla1[[#This Row],[EMPLEADO]],IS[[NÓMINA]:[INGENIERO]],2,0),"OTROS")</f>
        <v>OTROS</v>
      </c>
    </row>
    <row r="3890" spans="1:43" x14ac:dyDescent="0.25">
      <c r="A3890" s="28" t="s">
        <v>10019</v>
      </c>
      <c r="B3890" s="29">
        <v>1</v>
      </c>
      <c r="C3890" s="29" t="s">
        <v>11475</v>
      </c>
      <c r="D3890" s="30" t="s">
        <v>38</v>
      </c>
      <c r="E3890" s="31" t="s">
        <v>725</v>
      </c>
      <c r="F3890" s="31" t="s">
        <v>11476</v>
      </c>
      <c r="G3890" s="88" t="s">
        <v>11477</v>
      </c>
      <c r="H3890" s="29" t="s">
        <v>915</v>
      </c>
      <c r="I3890" s="32" t="s">
        <v>43</v>
      </c>
      <c r="J3890" s="29" t="s">
        <v>8</v>
      </c>
      <c r="K3890" s="33" t="s">
        <v>102</v>
      </c>
      <c r="L3890" s="33" t="s">
        <v>500</v>
      </c>
      <c r="M3890" s="29" t="s">
        <v>310</v>
      </c>
      <c r="N3890" s="29">
        <v>0</v>
      </c>
      <c r="O3890" s="29" t="s">
        <v>47</v>
      </c>
      <c r="P3890" s="33">
        <v>152</v>
      </c>
      <c r="Q3890" s="33" t="s">
        <v>48</v>
      </c>
      <c r="R3890" s="80" t="s">
        <v>223</v>
      </c>
      <c r="S3890" s="81" t="s">
        <v>139</v>
      </c>
      <c r="T3890" s="81" t="s">
        <v>51</v>
      </c>
      <c r="U3890" s="82" t="s">
        <v>353</v>
      </c>
      <c r="V3890" s="83">
        <v>1.1499999999999999</v>
      </c>
      <c r="W3890" s="89">
        <v>1808.95</v>
      </c>
      <c r="X3890" s="85">
        <v>1</v>
      </c>
      <c r="Y3890" s="86">
        <v>2.37</v>
      </c>
      <c r="Z3890" s="82">
        <v>4</v>
      </c>
      <c r="AA3890" s="87">
        <v>0.59250000000000003</v>
      </c>
      <c r="AB3890" s="83">
        <v>0</v>
      </c>
      <c r="AC3890" s="89">
        <v>0</v>
      </c>
      <c r="AD3890" s="90">
        <v>43577</v>
      </c>
      <c r="AE3890" s="90">
        <v>43577</v>
      </c>
      <c r="AF3890" s="82">
        <v>0</v>
      </c>
      <c r="AG3890" s="84" t="s">
        <v>53</v>
      </c>
      <c r="AH3890" s="83">
        <v>0</v>
      </c>
      <c r="AI3890" s="89">
        <v>0</v>
      </c>
      <c r="AJ3890" s="89">
        <v>0</v>
      </c>
      <c r="AK3890" s="60" t="str">
        <f>+IF(Tabla1[[#This Row],[REQUEST_TY]]="SR MANTENIMIENTO CORRECTIVO", "EMERGENCIA", "OTROS")</f>
        <v>EMERGENCIA</v>
      </c>
      <c r="AL3890" s="6" t="str">
        <f>+_xlfn.IFS(Tabla1[[#This Row],[Veces obj]]&lt;=1,"0-1",Tabla1[[#This Row],[Veces obj]]&lt;=2,"1-2",Tabla1[[#This Row],[Veces obj]]&lt;=3,"2-3",TRUE,"&gt;3")</f>
        <v>0-1</v>
      </c>
      <c r="AM3890" s="60" t="str">
        <f>+_xlfn.IFS(MONTH(Tabla1[[#This Row],[MES]])&lt;=3,"Q1",MONTH(Tabla1[[#This Row],[MES]])&lt;=6,"Q2",MONTH(Tabla1[[#This Row],[MES]])&lt;=9,"Q3",TRUE,"Q4")</f>
        <v>Q2</v>
      </c>
      <c r="AN3890" s="15" t="str">
        <f>+IFERROR(VLOOKUP(Tabla1[[#This Row],[CUENTA]],CTAS[],2,0),"OTROS")</f>
        <v>OTROS</v>
      </c>
      <c r="AP3890" s="15" t="str">
        <f>+IFERROR(VLOOKUP(Tabla1[[#This Row],[EMPLEADO]],IS[],3,0),"OTROS")</f>
        <v>OTROS</v>
      </c>
      <c r="AQ3890" s="15" t="str">
        <f>+IFERROR(VLOOKUP(Tabla1[[#This Row],[EMPLEADO]],IS[[NÓMINA]:[INGENIERO]],2,0),"OTROS")</f>
        <v>OTROS</v>
      </c>
    </row>
    <row r="3891" spans="1:43" x14ac:dyDescent="0.25">
      <c r="A3891" s="28" t="s">
        <v>10019</v>
      </c>
      <c r="B3891" s="29">
        <v>1</v>
      </c>
      <c r="C3891" s="29" t="s">
        <v>11478</v>
      </c>
      <c r="D3891" s="30" t="s">
        <v>38</v>
      </c>
      <c r="E3891" s="31" t="s">
        <v>464</v>
      </c>
      <c r="F3891" s="31" t="s">
        <v>11479</v>
      </c>
      <c r="G3891" s="88" t="s">
        <v>1978</v>
      </c>
      <c r="H3891" s="29" t="s">
        <v>150</v>
      </c>
      <c r="I3891" s="32" t="s">
        <v>43</v>
      </c>
      <c r="J3891" s="29" t="s">
        <v>8</v>
      </c>
      <c r="K3891" s="33" t="s">
        <v>151</v>
      </c>
      <c r="L3891" s="33" t="s">
        <v>185</v>
      </c>
      <c r="M3891" s="29" t="s">
        <v>73</v>
      </c>
      <c r="N3891" s="29">
        <v>0</v>
      </c>
      <c r="O3891" s="29" t="s">
        <v>47</v>
      </c>
      <c r="P3891" s="33">
        <v>9</v>
      </c>
      <c r="Q3891" s="33" t="s">
        <v>194</v>
      </c>
      <c r="R3891" s="80" t="s">
        <v>242</v>
      </c>
      <c r="S3891" s="81" t="s">
        <v>64</v>
      </c>
      <c r="T3891" s="81" t="s">
        <v>51</v>
      </c>
      <c r="U3891" s="82" t="s">
        <v>195</v>
      </c>
      <c r="V3891" s="83">
        <v>0.6</v>
      </c>
      <c r="W3891" s="89">
        <v>819</v>
      </c>
      <c r="X3891" s="85">
        <v>1</v>
      </c>
      <c r="Y3891" s="86">
        <v>1.48</v>
      </c>
      <c r="Z3891" s="82">
        <v>5</v>
      </c>
      <c r="AA3891" s="87">
        <v>0.29599999999999999</v>
      </c>
      <c r="AB3891" s="83">
        <v>0</v>
      </c>
      <c r="AC3891" s="89">
        <v>0</v>
      </c>
      <c r="AD3891" s="90">
        <v>43577</v>
      </c>
      <c r="AE3891" s="90">
        <v>43577</v>
      </c>
      <c r="AF3891" s="82">
        <v>0</v>
      </c>
      <c r="AG3891" s="84" t="s">
        <v>53</v>
      </c>
      <c r="AH3891" s="83">
        <v>0</v>
      </c>
      <c r="AI3891" s="89">
        <v>0</v>
      </c>
      <c r="AJ3891" s="89">
        <v>0</v>
      </c>
      <c r="AK3891" s="60" t="str">
        <f>+IF(Tabla1[[#This Row],[REQUEST_TY]]="SR MANTENIMIENTO CORRECTIVO", "EMERGENCIA", "OTROS")</f>
        <v>EMERGENCIA</v>
      </c>
      <c r="AL3891" s="6" t="str">
        <f>+_xlfn.IFS(Tabla1[[#This Row],[Veces obj]]&lt;=1,"0-1",Tabla1[[#This Row],[Veces obj]]&lt;=2,"1-2",Tabla1[[#This Row],[Veces obj]]&lt;=3,"2-3",TRUE,"&gt;3")</f>
        <v>0-1</v>
      </c>
      <c r="AM3891" s="60" t="str">
        <f>+_xlfn.IFS(MONTH(Tabla1[[#This Row],[MES]])&lt;=3,"Q1",MONTH(Tabla1[[#This Row],[MES]])&lt;=6,"Q2",MONTH(Tabla1[[#This Row],[MES]])&lt;=9,"Q3",TRUE,"Q4")</f>
        <v>Q2</v>
      </c>
      <c r="AN3891" s="15" t="str">
        <f>+IFERROR(VLOOKUP(Tabla1[[#This Row],[CUENTA]],CTAS[],2,0),"OTROS")</f>
        <v>HONEYWELL</v>
      </c>
      <c r="AP3891" s="15" t="str">
        <f>+IFERROR(VLOOKUP(Tabla1[[#This Row],[EMPLEADO]],IS[],3,0),"OTROS")</f>
        <v>JUAREZ</v>
      </c>
      <c r="AQ3891" s="15" t="str">
        <f>+IFERROR(VLOOKUP(Tabla1[[#This Row],[EMPLEADO]],IS[[NÓMINA]:[INGENIERO]],2,0),"OTROS")</f>
        <v>CARLOS MONTOYA</v>
      </c>
    </row>
    <row r="3892" spans="1:43" x14ac:dyDescent="0.25">
      <c r="A3892" s="28" t="s">
        <v>10019</v>
      </c>
      <c r="B3892" s="29">
        <v>1</v>
      </c>
      <c r="C3892" s="29" t="s">
        <v>11480</v>
      </c>
      <c r="D3892" s="30" t="s">
        <v>38</v>
      </c>
      <c r="E3892" s="31" t="s">
        <v>133</v>
      </c>
      <c r="F3892" s="31" t="s">
        <v>11481</v>
      </c>
      <c r="G3892" s="88" t="s">
        <v>3053</v>
      </c>
      <c r="H3892" s="29" t="s">
        <v>646</v>
      </c>
      <c r="I3892" s="32" t="s">
        <v>43</v>
      </c>
      <c r="J3892" s="29" t="s">
        <v>8</v>
      </c>
      <c r="K3892" s="33" t="s">
        <v>59</v>
      </c>
      <c r="L3892" s="33" t="s">
        <v>687</v>
      </c>
      <c r="M3892" s="29" t="s">
        <v>649</v>
      </c>
      <c r="N3892" s="29">
        <v>0</v>
      </c>
      <c r="O3892" s="29" t="s">
        <v>47</v>
      </c>
      <c r="P3892" s="33">
        <v>30</v>
      </c>
      <c r="Q3892" s="33" t="s">
        <v>62</v>
      </c>
      <c r="R3892" s="80" t="s">
        <v>138</v>
      </c>
      <c r="S3892" s="81" t="s">
        <v>139</v>
      </c>
      <c r="T3892" s="81" t="s">
        <v>51</v>
      </c>
      <c r="U3892" s="82" t="s">
        <v>262</v>
      </c>
      <c r="V3892" s="83">
        <v>1.05</v>
      </c>
      <c r="W3892" s="89">
        <v>1651.6500000000003</v>
      </c>
      <c r="X3892" s="85">
        <v>1</v>
      </c>
      <c r="Y3892" s="86">
        <v>0</v>
      </c>
      <c r="Z3892" s="82">
        <v>4</v>
      </c>
      <c r="AA3892" s="87">
        <v>0</v>
      </c>
      <c r="AB3892" s="83">
        <v>0</v>
      </c>
      <c r="AC3892" s="89">
        <v>0</v>
      </c>
      <c r="AD3892" s="90">
        <v>43577</v>
      </c>
      <c r="AE3892" s="90">
        <v>43577</v>
      </c>
      <c r="AF3892" s="82">
        <v>0</v>
      </c>
      <c r="AG3892" s="84" t="s">
        <v>53</v>
      </c>
      <c r="AH3892" s="83">
        <v>0</v>
      </c>
      <c r="AI3892" s="89">
        <v>0</v>
      </c>
      <c r="AJ3892" s="89">
        <v>0</v>
      </c>
      <c r="AK3892" s="60" t="str">
        <f>+IF(Tabla1[[#This Row],[REQUEST_TY]]="SR MANTENIMIENTO CORRECTIVO", "EMERGENCIA", "OTROS")</f>
        <v>EMERGENCIA</v>
      </c>
      <c r="AL3892" s="6" t="str">
        <f>+_xlfn.IFS(Tabla1[[#This Row],[Veces obj]]&lt;=1,"0-1",Tabla1[[#This Row],[Veces obj]]&lt;=2,"1-2",Tabla1[[#This Row],[Veces obj]]&lt;=3,"2-3",TRUE,"&gt;3")</f>
        <v>0-1</v>
      </c>
      <c r="AM3892" s="60" t="str">
        <f>+_xlfn.IFS(MONTH(Tabla1[[#This Row],[MES]])&lt;=3,"Q1",MONTH(Tabla1[[#This Row],[MES]])&lt;=6,"Q2",MONTH(Tabla1[[#This Row],[MES]])&lt;=9,"Q3",TRUE,"Q4")</f>
        <v>Q2</v>
      </c>
      <c r="AN3892" s="15" t="str">
        <f>+IFERROR(VLOOKUP(Tabla1[[#This Row],[CUENTA]],CTAS[],2,0),"OTROS")</f>
        <v>OTROS</v>
      </c>
      <c r="AP3892" s="15" t="str">
        <f>+IFERROR(VLOOKUP(Tabla1[[#This Row],[EMPLEADO]],IS[],3,0),"OTROS")</f>
        <v>OTROS</v>
      </c>
      <c r="AQ3892" s="15" t="str">
        <f>+IFERROR(VLOOKUP(Tabla1[[#This Row],[EMPLEADO]],IS[[NÓMINA]:[INGENIERO]],2,0),"OTROS")</f>
        <v>OTROS</v>
      </c>
    </row>
    <row r="3893" spans="1:43" x14ac:dyDescent="0.25">
      <c r="A3893" s="28" t="s">
        <v>10019</v>
      </c>
      <c r="B3893" s="29">
        <v>1</v>
      </c>
      <c r="C3893" s="29" t="s">
        <v>11482</v>
      </c>
      <c r="D3893" s="30" t="s">
        <v>38</v>
      </c>
      <c r="E3893" s="31" t="s">
        <v>604</v>
      </c>
      <c r="F3893" s="31" t="s">
        <v>11483</v>
      </c>
      <c r="G3893" s="88" t="s">
        <v>2867</v>
      </c>
      <c r="H3893" s="29" t="s">
        <v>297</v>
      </c>
      <c r="I3893" s="32" t="s">
        <v>43</v>
      </c>
      <c r="J3893" s="29" t="s">
        <v>8</v>
      </c>
      <c r="K3893" s="33" t="s">
        <v>2868</v>
      </c>
      <c r="L3893" s="33" t="s">
        <v>2869</v>
      </c>
      <c r="M3893" s="29" t="s">
        <v>94</v>
      </c>
      <c r="N3893" s="29">
        <v>0</v>
      </c>
      <c r="O3893" s="29" t="s">
        <v>47</v>
      </c>
      <c r="P3893" s="33">
        <v>81</v>
      </c>
      <c r="Q3893" s="33" t="s">
        <v>48</v>
      </c>
      <c r="R3893" s="80" t="s">
        <v>63</v>
      </c>
      <c r="S3893" s="81" t="s">
        <v>64</v>
      </c>
      <c r="T3893" s="81" t="s">
        <v>51</v>
      </c>
      <c r="U3893" s="82" t="s">
        <v>96</v>
      </c>
      <c r="V3893" s="83">
        <v>1.1000000000000001</v>
      </c>
      <c r="W3893" s="89">
        <v>1501.5000000000002</v>
      </c>
      <c r="X3893" s="85">
        <v>1</v>
      </c>
      <c r="Y3893" s="86">
        <v>0</v>
      </c>
      <c r="Z3893" s="82">
        <v>5</v>
      </c>
      <c r="AA3893" s="87">
        <v>0</v>
      </c>
      <c r="AB3893" s="83">
        <v>0</v>
      </c>
      <c r="AC3893" s="89">
        <v>0</v>
      </c>
      <c r="AD3893" s="90">
        <v>43577</v>
      </c>
      <c r="AE3893" s="90">
        <v>43577</v>
      </c>
      <c r="AF3893" s="82">
        <v>0</v>
      </c>
      <c r="AG3893" s="84" t="s">
        <v>53</v>
      </c>
      <c r="AH3893" s="83">
        <v>0</v>
      </c>
      <c r="AI3893" s="89">
        <v>0</v>
      </c>
      <c r="AJ3893" s="89">
        <v>0</v>
      </c>
      <c r="AK3893" s="60" t="str">
        <f>+IF(Tabla1[[#This Row],[REQUEST_TY]]="SR MANTENIMIENTO CORRECTIVO", "EMERGENCIA", "OTROS")</f>
        <v>EMERGENCIA</v>
      </c>
      <c r="AL3893" s="6" t="str">
        <f>+_xlfn.IFS(Tabla1[[#This Row],[Veces obj]]&lt;=1,"0-1",Tabla1[[#This Row],[Veces obj]]&lt;=2,"1-2",Tabla1[[#This Row],[Veces obj]]&lt;=3,"2-3",TRUE,"&gt;3")</f>
        <v>0-1</v>
      </c>
      <c r="AM3893" s="60" t="str">
        <f>+_xlfn.IFS(MONTH(Tabla1[[#This Row],[MES]])&lt;=3,"Q1",MONTH(Tabla1[[#This Row],[MES]])&lt;=6,"Q2",MONTH(Tabla1[[#This Row],[MES]])&lt;=9,"Q3",TRUE,"Q4")</f>
        <v>Q2</v>
      </c>
      <c r="AN3893" s="15" t="str">
        <f>+IFERROR(VLOOKUP(Tabla1[[#This Row],[CUENTA]],CTAS[],2,0),"OTROS")</f>
        <v>OTROS</v>
      </c>
      <c r="AP3893" s="15" t="str">
        <f>+IFERROR(VLOOKUP(Tabla1[[#This Row],[EMPLEADO]],IS[],3,0),"OTROS")</f>
        <v>JUAREZ</v>
      </c>
      <c r="AQ3893" s="15" t="str">
        <f>+IFERROR(VLOOKUP(Tabla1[[#This Row],[EMPLEADO]],IS[[NÓMINA]:[INGENIERO]],2,0),"OTROS")</f>
        <v>ALFREDO TORRES</v>
      </c>
    </row>
    <row r="3894" spans="1:43" x14ac:dyDescent="0.25">
      <c r="A3894" s="28" t="s">
        <v>10019</v>
      </c>
      <c r="B3894" s="29">
        <v>1</v>
      </c>
      <c r="C3894" s="29" t="s">
        <v>11484</v>
      </c>
      <c r="D3894" s="30" t="s">
        <v>38</v>
      </c>
      <c r="E3894" s="31" t="s">
        <v>133</v>
      </c>
      <c r="F3894" s="31" t="s">
        <v>11485</v>
      </c>
      <c r="G3894" s="88" t="s">
        <v>878</v>
      </c>
      <c r="H3894" s="29" t="s">
        <v>253</v>
      </c>
      <c r="I3894" s="32" t="s">
        <v>43</v>
      </c>
      <c r="J3894" s="29" t="s">
        <v>8</v>
      </c>
      <c r="K3894" s="33" t="s">
        <v>59</v>
      </c>
      <c r="L3894" s="33" t="s">
        <v>357</v>
      </c>
      <c r="M3894" s="29" t="s">
        <v>358</v>
      </c>
      <c r="N3894" s="29">
        <v>0</v>
      </c>
      <c r="O3894" s="29" t="s">
        <v>47</v>
      </c>
      <c r="P3894" s="33">
        <v>5</v>
      </c>
      <c r="Q3894" s="33" t="s">
        <v>207</v>
      </c>
      <c r="R3894" s="80" t="s">
        <v>138</v>
      </c>
      <c r="S3894" s="81" t="s">
        <v>139</v>
      </c>
      <c r="T3894" s="81" t="s">
        <v>51</v>
      </c>
      <c r="U3894" s="82" t="s">
        <v>879</v>
      </c>
      <c r="V3894" s="83">
        <v>0.6</v>
      </c>
      <c r="W3894" s="89">
        <v>943.80000000000007</v>
      </c>
      <c r="X3894" s="85">
        <v>1</v>
      </c>
      <c r="Y3894" s="86">
        <v>9</v>
      </c>
      <c r="Z3894" s="82">
        <v>4</v>
      </c>
      <c r="AA3894" s="87">
        <v>2.25</v>
      </c>
      <c r="AB3894" s="83">
        <v>0.3125</v>
      </c>
      <c r="AC3894" s="89">
        <v>-491.56250000000006</v>
      </c>
      <c r="AD3894" s="90">
        <v>43577</v>
      </c>
      <c r="AE3894" s="90">
        <v>43577</v>
      </c>
      <c r="AF3894" s="82">
        <v>0</v>
      </c>
      <c r="AG3894" s="84" t="s">
        <v>53</v>
      </c>
      <c r="AH3894" s="83">
        <v>0</v>
      </c>
      <c r="AI3894" s="89">
        <v>0</v>
      </c>
      <c r="AJ3894" s="89">
        <v>0</v>
      </c>
      <c r="AK3894" s="60" t="str">
        <f>+IF(Tabla1[[#This Row],[REQUEST_TY]]="SR MANTENIMIENTO CORRECTIVO", "EMERGENCIA", "OTROS")</f>
        <v>EMERGENCIA</v>
      </c>
      <c r="AL3894" s="6" t="str">
        <f>+_xlfn.IFS(Tabla1[[#This Row],[Veces obj]]&lt;=1,"0-1",Tabla1[[#This Row],[Veces obj]]&lt;=2,"1-2",Tabla1[[#This Row],[Veces obj]]&lt;=3,"2-3",TRUE,"&gt;3")</f>
        <v>2-3</v>
      </c>
      <c r="AM3894" s="60" t="str">
        <f>+_xlfn.IFS(MONTH(Tabla1[[#This Row],[MES]])&lt;=3,"Q1",MONTH(Tabla1[[#This Row],[MES]])&lt;=6,"Q2",MONTH(Tabla1[[#This Row],[MES]])&lt;=9,"Q3",TRUE,"Q4")</f>
        <v>Q2</v>
      </c>
      <c r="AN3894" s="15" t="str">
        <f>+IFERROR(VLOOKUP(Tabla1[[#This Row],[CUENTA]],CTAS[],2,0),"OTROS")</f>
        <v>OTROS</v>
      </c>
      <c r="AP3894" s="15" t="str">
        <f>+IFERROR(VLOOKUP(Tabla1[[#This Row],[EMPLEADO]],IS[],3,0),"OTROS")</f>
        <v>OTROS</v>
      </c>
      <c r="AQ3894" s="15" t="str">
        <f>+IFERROR(VLOOKUP(Tabla1[[#This Row],[EMPLEADO]],IS[[NÓMINA]:[INGENIERO]],2,0),"OTROS")</f>
        <v>OTROS</v>
      </c>
    </row>
    <row r="3895" spans="1:43" x14ac:dyDescent="0.25">
      <c r="A3895" s="28" t="s">
        <v>10019</v>
      </c>
      <c r="B3895" s="29">
        <v>1</v>
      </c>
      <c r="C3895" s="29" t="s">
        <v>11486</v>
      </c>
      <c r="D3895" s="30" t="s">
        <v>38</v>
      </c>
      <c r="E3895" s="31" t="s">
        <v>725</v>
      </c>
      <c r="F3895" s="31" t="s">
        <v>11487</v>
      </c>
      <c r="G3895" s="88" t="s">
        <v>11488</v>
      </c>
      <c r="H3895" s="29" t="s">
        <v>8581</v>
      </c>
      <c r="I3895" s="32" t="s">
        <v>43</v>
      </c>
      <c r="J3895" s="29" t="s">
        <v>8</v>
      </c>
      <c r="K3895" s="33" t="s">
        <v>59</v>
      </c>
      <c r="L3895" s="33" t="s">
        <v>1018</v>
      </c>
      <c r="M3895" s="29" t="s">
        <v>473</v>
      </c>
      <c r="N3895" s="29">
        <v>0</v>
      </c>
      <c r="O3895" s="29" t="s">
        <v>47</v>
      </c>
      <c r="P3895" s="33">
        <v>130</v>
      </c>
      <c r="Q3895" s="33" t="s">
        <v>48</v>
      </c>
      <c r="R3895" s="80" t="s">
        <v>223</v>
      </c>
      <c r="S3895" s="81" t="s">
        <v>139</v>
      </c>
      <c r="T3895" s="81" t="s">
        <v>51</v>
      </c>
      <c r="U3895" s="82" t="s">
        <v>353</v>
      </c>
      <c r="V3895" s="83">
        <v>1.1499999999999999</v>
      </c>
      <c r="W3895" s="89">
        <v>1808.95</v>
      </c>
      <c r="X3895" s="85">
        <v>1</v>
      </c>
      <c r="Y3895" s="86">
        <v>1.82</v>
      </c>
      <c r="Z3895" s="82">
        <v>4</v>
      </c>
      <c r="AA3895" s="87">
        <v>0.45500000000000002</v>
      </c>
      <c r="AB3895" s="83">
        <v>0</v>
      </c>
      <c r="AC3895" s="89">
        <v>0</v>
      </c>
      <c r="AD3895" s="90">
        <v>43577</v>
      </c>
      <c r="AE3895" s="90">
        <v>43577</v>
      </c>
      <c r="AF3895" s="82">
        <v>0</v>
      </c>
      <c r="AG3895" s="84" t="s">
        <v>53</v>
      </c>
      <c r="AH3895" s="83">
        <v>0</v>
      </c>
      <c r="AI3895" s="89">
        <v>0</v>
      </c>
      <c r="AJ3895" s="89">
        <v>0</v>
      </c>
      <c r="AK3895" s="60" t="str">
        <f>+IF(Tabla1[[#This Row],[REQUEST_TY]]="SR MANTENIMIENTO CORRECTIVO", "EMERGENCIA", "OTROS")</f>
        <v>EMERGENCIA</v>
      </c>
      <c r="AL3895" s="6" t="str">
        <f>+_xlfn.IFS(Tabla1[[#This Row],[Veces obj]]&lt;=1,"0-1",Tabla1[[#This Row],[Veces obj]]&lt;=2,"1-2",Tabla1[[#This Row],[Veces obj]]&lt;=3,"2-3",TRUE,"&gt;3")</f>
        <v>0-1</v>
      </c>
      <c r="AM3895" s="60" t="str">
        <f>+_xlfn.IFS(MONTH(Tabla1[[#This Row],[MES]])&lt;=3,"Q1",MONTH(Tabla1[[#This Row],[MES]])&lt;=6,"Q2",MONTH(Tabla1[[#This Row],[MES]])&lt;=9,"Q3",TRUE,"Q4")</f>
        <v>Q2</v>
      </c>
      <c r="AN3895" s="15" t="str">
        <f>+IFERROR(VLOOKUP(Tabla1[[#This Row],[CUENTA]],CTAS[],2,0),"OTROS")</f>
        <v>OTROS</v>
      </c>
      <c r="AP3895" s="15" t="str">
        <f>+IFERROR(VLOOKUP(Tabla1[[#This Row],[EMPLEADO]],IS[],3,0),"OTROS")</f>
        <v>OTROS</v>
      </c>
      <c r="AQ3895" s="15" t="str">
        <f>+IFERROR(VLOOKUP(Tabla1[[#This Row],[EMPLEADO]],IS[[NÓMINA]:[INGENIERO]],2,0),"OTROS")</f>
        <v>OTROS</v>
      </c>
    </row>
    <row r="3896" spans="1:43" x14ac:dyDescent="0.25">
      <c r="A3896" s="28" t="s">
        <v>10019</v>
      </c>
      <c r="B3896" s="29">
        <v>1</v>
      </c>
      <c r="C3896" s="29" t="s">
        <v>11489</v>
      </c>
      <c r="D3896" s="30" t="s">
        <v>38</v>
      </c>
      <c r="E3896" s="31" t="s">
        <v>464</v>
      </c>
      <c r="F3896" s="31" t="s">
        <v>11490</v>
      </c>
      <c r="G3896" s="88" t="s">
        <v>11491</v>
      </c>
      <c r="H3896" s="29" t="s">
        <v>297</v>
      </c>
      <c r="I3896" s="32" t="s">
        <v>43</v>
      </c>
      <c r="J3896" s="29" t="s">
        <v>8</v>
      </c>
      <c r="K3896" s="33" t="s">
        <v>151</v>
      </c>
      <c r="L3896" s="33" t="s">
        <v>323</v>
      </c>
      <c r="M3896" s="29" t="s">
        <v>94</v>
      </c>
      <c r="N3896" s="29">
        <v>0</v>
      </c>
      <c r="O3896" s="29" t="s">
        <v>47</v>
      </c>
      <c r="P3896" s="33">
        <v>2699</v>
      </c>
      <c r="Q3896" s="33" t="s">
        <v>48</v>
      </c>
      <c r="R3896" s="80" t="s">
        <v>242</v>
      </c>
      <c r="S3896" s="81" t="s">
        <v>64</v>
      </c>
      <c r="T3896" s="81" t="s">
        <v>51</v>
      </c>
      <c r="U3896" s="82" t="s">
        <v>96</v>
      </c>
      <c r="V3896" s="83">
        <v>1.1000000000000001</v>
      </c>
      <c r="W3896" s="89">
        <v>1501.5000000000002</v>
      </c>
      <c r="X3896" s="85">
        <v>1</v>
      </c>
      <c r="Y3896" s="86">
        <v>0.2</v>
      </c>
      <c r="Z3896" s="82">
        <v>5</v>
      </c>
      <c r="AA3896" s="87">
        <v>0.04</v>
      </c>
      <c r="AB3896" s="83">
        <v>0</v>
      </c>
      <c r="AC3896" s="89">
        <v>0</v>
      </c>
      <c r="AD3896" s="90">
        <v>43577</v>
      </c>
      <c r="AE3896" s="90">
        <v>43577</v>
      </c>
      <c r="AF3896" s="82">
        <v>0</v>
      </c>
      <c r="AG3896" s="84" t="s">
        <v>53</v>
      </c>
      <c r="AH3896" s="83">
        <v>0</v>
      </c>
      <c r="AI3896" s="89">
        <v>0</v>
      </c>
      <c r="AJ3896" s="89">
        <v>0</v>
      </c>
      <c r="AK3896" s="60" t="str">
        <f>+IF(Tabla1[[#This Row],[REQUEST_TY]]="SR MANTENIMIENTO CORRECTIVO", "EMERGENCIA", "OTROS")</f>
        <v>EMERGENCIA</v>
      </c>
      <c r="AL3896" s="6" t="str">
        <f>+_xlfn.IFS(Tabla1[[#This Row],[Veces obj]]&lt;=1,"0-1",Tabla1[[#This Row],[Veces obj]]&lt;=2,"1-2",Tabla1[[#This Row],[Veces obj]]&lt;=3,"2-3",TRUE,"&gt;3")</f>
        <v>0-1</v>
      </c>
      <c r="AM3896" s="60" t="str">
        <f>+_xlfn.IFS(MONTH(Tabla1[[#This Row],[MES]])&lt;=3,"Q1",MONTH(Tabla1[[#This Row],[MES]])&lt;=6,"Q2",MONTH(Tabla1[[#This Row],[MES]])&lt;=9,"Q3",TRUE,"Q4")</f>
        <v>Q2</v>
      </c>
      <c r="AN3896" s="15" t="str">
        <f>+IFERROR(VLOOKUP(Tabla1[[#This Row],[CUENTA]],CTAS[],2,0),"OTROS")</f>
        <v>HONEYWELL</v>
      </c>
      <c r="AP3896" s="15" t="str">
        <f>+IFERROR(VLOOKUP(Tabla1[[#This Row],[EMPLEADO]],IS[],3,0),"OTROS")</f>
        <v>JUAREZ</v>
      </c>
      <c r="AQ3896" s="15" t="str">
        <f>+IFERROR(VLOOKUP(Tabla1[[#This Row],[EMPLEADO]],IS[[NÓMINA]:[INGENIERO]],2,0),"OTROS")</f>
        <v>ALFREDO TORRES</v>
      </c>
    </row>
    <row r="3897" spans="1:43" x14ac:dyDescent="0.25">
      <c r="A3897" s="28" t="s">
        <v>10019</v>
      </c>
      <c r="B3897" s="29">
        <v>1</v>
      </c>
      <c r="C3897" s="29" t="s">
        <v>11492</v>
      </c>
      <c r="D3897" s="30" t="s">
        <v>38</v>
      </c>
      <c r="E3897" s="31" t="s">
        <v>258</v>
      </c>
      <c r="F3897" s="31" t="s">
        <v>11493</v>
      </c>
      <c r="G3897" s="88" t="s">
        <v>3116</v>
      </c>
      <c r="H3897" s="29" t="s">
        <v>136</v>
      </c>
      <c r="I3897" s="32" t="s">
        <v>43</v>
      </c>
      <c r="J3897" s="29" t="s">
        <v>8</v>
      </c>
      <c r="K3897" s="33" t="s">
        <v>102</v>
      </c>
      <c r="L3897" s="33" t="s">
        <v>261</v>
      </c>
      <c r="M3897" s="29" t="s">
        <v>736</v>
      </c>
      <c r="N3897" s="29">
        <v>0</v>
      </c>
      <c r="O3897" s="29" t="s">
        <v>47</v>
      </c>
      <c r="P3897" s="33">
        <v>7</v>
      </c>
      <c r="Q3897" s="33" t="s">
        <v>194</v>
      </c>
      <c r="R3897" s="80" t="s">
        <v>138</v>
      </c>
      <c r="S3897" s="81" t="s">
        <v>139</v>
      </c>
      <c r="T3897" s="81" t="s">
        <v>51</v>
      </c>
      <c r="U3897" s="82" t="s">
        <v>224</v>
      </c>
      <c r="V3897" s="83">
        <v>0.8</v>
      </c>
      <c r="W3897" s="89">
        <v>1258.4000000000003</v>
      </c>
      <c r="X3897" s="85">
        <v>1</v>
      </c>
      <c r="Y3897" s="86">
        <v>4</v>
      </c>
      <c r="Z3897" s="82">
        <v>4</v>
      </c>
      <c r="AA3897" s="87">
        <v>1</v>
      </c>
      <c r="AB3897" s="83">
        <v>0</v>
      </c>
      <c r="AC3897" s="89">
        <v>0</v>
      </c>
      <c r="AD3897" s="90">
        <v>43577</v>
      </c>
      <c r="AE3897" s="90">
        <v>43577</v>
      </c>
      <c r="AF3897" s="82">
        <v>0</v>
      </c>
      <c r="AG3897" s="84" t="s">
        <v>53</v>
      </c>
      <c r="AH3897" s="83">
        <v>0</v>
      </c>
      <c r="AI3897" s="89">
        <v>0</v>
      </c>
      <c r="AJ3897" s="89">
        <v>0</v>
      </c>
      <c r="AK3897" s="60" t="str">
        <f>+IF(Tabla1[[#This Row],[REQUEST_TY]]="SR MANTENIMIENTO CORRECTIVO", "EMERGENCIA", "OTROS")</f>
        <v>EMERGENCIA</v>
      </c>
      <c r="AL3897" s="6" t="str">
        <f>+_xlfn.IFS(Tabla1[[#This Row],[Veces obj]]&lt;=1,"0-1",Tabla1[[#This Row],[Veces obj]]&lt;=2,"1-2",Tabla1[[#This Row],[Veces obj]]&lt;=3,"2-3",TRUE,"&gt;3")</f>
        <v>0-1</v>
      </c>
      <c r="AM3897" s="60" t="str">
        <f>+_xlfn.IFS(MONTH(Tabla1[[#This Row],[MES]])&lt;=3,"Q1",MONTH(Tabla1[[#This Row],[MES]])&lt;=6,"Q2",MONTH(Tabla1[[#This Row],[MES]])&lt;=9,"Q3",TRUE,"Q4")</f>
        <v>Q2</v>
      </c>
      <c r="AN3897" s="15" t="str">
        <f>+IFERROR(VLOOKUP(Tabla1[[#This Row],[CUENTA]],CTAS[],2,0),"OTROS")</f>
        <v>OTROS</v>
      </c>
      <c r="AP3897" s="15" t="str">
        <f>+IFERROR(VLOOKUP(Tabla1[[#This Row],[EMPLEADO]],IS[],3,0),"OTROS")</f>
        <v>OTROS</v>
      </c>
      <c r="AQ3897" s="15" t="str">
        <f>+IFERROR(VLOOKUP(Tabla1[[#This Row],[EMPLEADO]],IS[[NÓMINA]:[INGENIERO]],2,0),"OTROS")</f>
        <v>OTROS</v>
      </c>
    </row>
    <row r="3898" spans="1:43" x14ac:dyDescent="0.25">
      <c r="A3898" s="28" t="s">
        <v>10019</v>
      </c>
      <c r="B3898" s="29">
        <v>1</v>
      </c>
      <c r="C3898" s="29" t="s">
        <v>11494</v>
      </c>
      <c r="D3898" s="30" t="s">
        <v>38</v>
      </c>
      <c r="E3898" s="31" t="s">
        <v>312</v>
      </c>
      <c r="F3898" s="31" t="s">
        <v>11495</v>
      </c>
      <c r="G3898" s="88" t="s">
        <v>2425</v>
      </c>
      <c r="H3898" s="29" t="s">
        <v>915</v>
      </c>
      <c r="I3898" s="32" t="s">
        <v>43</v>
      </c>
      <c r="J3898" s="29" t="s">
        <v>8</v>
      </c>
      <c r="K3898" s="33" t="s">
        <v>59</v>
      </c>
      <c r="L3898" s="33" t="s">
        <v>780</v>
      </c>
      <c r="M3898" s="29" t="s">
        <v>310</v>
      </c>
      <c r="N3898" s="29">
        <v>0</v>
      </c>
      <c r="O3898" s="29" t="s">
        <v>47</v>
      </c>
      <c r="P3898" s="33">
        <v>38</v>
      </c>
      <c r="Q3898" s="33" t="s">
        <v>82</v>
      </c>
      <c r="R3898" s="80" t="s">
        <v>317</v>
      </c>
      <c r="S3898" s="81" t="s">
        <v>318</v>
      </c>
      <c r="T3898" s="81" t="s">
        <v>51</v>
      </c>
      <c r="U3898" s="82" t="s">
        <v>140</v>
      </c>
      <c r="V3898" s="83">
        <v>1.1000000000000001</v>
      </c>
      <c r="W3898" s="89">
        <v>1730.3000000000004</v>
      </c>
      <c r="X3898" s="85">
        <v>1</v>
      </c>
      <c r="Y3898" s="86">
        <v>1.53</v>
      </c>
      <c r="Z3898" s="82">
        <v>4</v>
      </c>
      <c r="AA3898" s="87">
        <v>0.38250000000000001</v>
      </c>
      <c r="AB3898" s="83">
        <v>0</v>
      </c>
      <c r="AC3898" s="89">
        <v>0</v>
      </c>
      <c r="AD3898" s="90">
        <v>43577</v>
      </c>
      <c r="AE3898" s="90">
        <v>43577</v>
      </c>
      <c r="AF3898" s="82">
        <v>0</v>
      </c>
      <c r="AG3898" s="84" t="s">
        <v>53</v>
      </c>
      <c r="AH3898" s="83">
        <v>0</v>
      </c>
      <c r="AI3898" s="89">
        <v>0</v>
      </c>
      <c r="AJ3898" s="89">
        <v>0</v>
      </c>
      <c r="AK3898" s="60" t="str">
        <f>+IF(Tabla1[[#This Row],[REQUEST_TY]]="SR MANTENIMIENTO CORRECTIVO", "EMERGENCIA", "OTROS")</f>
        <v>EMERGENCIA</v>
      </c>
      <c r="AL3898" s="6" t="str">
        <f>+_xlfn.IFS(Tabla1[[#This Row],[Veces obj]]&lt;=1,"0-1",Tabla1[[#This Row],[Veces obj]]&lt;=2,"1-2",Tabla1[[#This Row],[Veces obj]]&lt;=3,"2-3",TRUE,"&gt;3")</f>
        <v>0-1</v>
      </c>
      <c r="AM3898" s="60" t="str">
        <f>+_xlfn.IFS(MONTH(Tabla1[[#This Row],[MES]])&lt;=3,"Q1",MONTH(Tabla1[[#This Row],[MES]])&lt;=6,"Q2",MONTH(Tabla1[[#This Row],[MES]])&lt;=9,"Q3",TRUE,"Q4")</f>
        <v>Q2</v>
      </c>
      <c r="AN3898" s="15" t="str">
        <f>+IFERROR(VLOOKUP(Tabla1[[#This Row],[CUENTA]],CTAS[],2,0),"OTROS")</f>
        <v>OTROS</v>
      </c>
      <c r="AP3898" s="15" t="str">
        <f>+IFERROR(VLOOKUP(Tabla1[[#This Row],[EMPLEADO]],IS[],3,0),"OTROS")</f>
        <v>OTROS</v>
      </c>
      <c r="AQ3898" s="15" t="str">
        <f>+IFERROR(VLOOKUP(Tabla1[[#This Row],[EMPLEADO]],IS[[NÓMINA]:[INGENIERO]],2,0),"OTROS")</f>
        <v>OTROS</v>
      </c>
    </row>
    <row r="3899" spans="1:43" x14ac:dyDescent="0.25">
      <c r="A3899" s="28" t="s">
        <v>10019</v>
      </c>
      <c r="B3899" s="29">
        <v>1</v>
      </c>
      <c r="C3899" s="29" t="s">
        <v>11496</v>
      </c>
      <c r="D3899" s="30" t="s">
        <v>38</v>
      </c>
      <c r="E3899" s="31" t="s">
        <v>133</v>
      </c>
      <c r="F3899" s="31" t="s">
        <v>11497</v>
      </c>
      <c r="G3899" s="88" t="s">
        <v>4161</v>
      </c>
      <c r="H3899" s="29" t="s">
        <v>740</v>
      </c>
      <c r="I3899" s="32" t="s">
        <v>43</v>
      </c>
      <c r="J3899" s="29" t="s">
        <v>8</v>
      </c>
      <c r="K3899" s="33" t="s">
        <v>59</v>
      </c>
      <c r="L3899" s="33" t="s">
        <v>1941</v>
      </c>
      <c r="M3899" s="29" t="s">
        <v>530</v>
      </c>
      <c r="N3899" s="29">
        <v>0</v>
      </c>
      <c r="O3899" s="29" t="s">
        <v>47</v>
      </c>
      <c r="P3899" s="33">
        <v>11</v>
      </c>
      <c r="Q3899" s="33" t="s">
        <v>194</v>
      </c>
      <c r="R3899" s="80" t="s">
        <v>138</v>
      </c>
      <c r="S3899" s="81" t="s">
        <v>139</v>
      </c>
      <c r="T3899" s="81" t="s">
        <v>51</v>
      </c>
      <c r="U3899" s="82" t="s">
        <v>224</v>
      </c>
      <c r="V3899" s="83">
        <v>0.8</v>
      </c>
      <c r="W3899" s="89">
        <v>1258.4000000000003</v>
      </c>
      <c r="X3899" s="85">
        <v>1</v>
      </c>
      <c r="Y3899" s="86">
        <v>2.1800000000000002</v>
      </c>
      <c r="Z3899" s="82">
        <v>4</v>
      </c>
      <c r="AA3899" s="87">
        <v>0.54500000000000004</v>
      </c>
      <c r="AB3899" s="83">
        <v>0</v>
      </c>
      <c r="AC3899" s="89">
        <v>0</v>
      </c>
      <c r="AD3899" s="90">
        <v>43577</v>
      </c>
      <c r="AE3899" s="90">
        <v>43577</v>
      </c>
      <c r="AF3899" s="82">
        <v>0</v>
      </c>
      <c r="AG3899" s="84" t="s">
        <v>53</v>
      </c>
      <c r="AH3899" s="83">
        <v>0</v>
      </c>
      <c r="AI3899" s="89">
        <v>0</v>
      </c>
      <c r="AJ3899" s="89">
        <v>0</v>
      </c>
      <c r="AK3899" s="60" t="str">
        <f>+IF(Tabla1[[#This Row],[REQUEST_TY]]="SR MANTENIMIENTO CORRECTIVO", "EMERGENCIA", "OTROS")</f>
        <v>EMERGENCIA</v>
      </c>
      <c r="AL3899" s="6" t="str">
        <f>+_xlfn.IFS(Tabla1[[#This Row],[Veces obj]]&lt;=1,"0-1",Tabla1[[#This Row],[Veces obj]]&lt;=2,"1-2",Tabla1[[#This Row],[Veces obj]]&lt;=3,"2-3",TRUE,"&gt;3")</f>
        <v>0-1</v>
      </c>
      <c r="AM3899" s="60" t="str">
        <f>+_xlfn.IFS(MONTH(Tabla1[[#This Row],[MES]])&lt;=3,"Q1",MONTH(Tabla1[[#This Row],[MES]])&lt;=6,"Q2",MONTH(Tabla1[[#This Row],[MES]])&lt;=9,"Q3",TRUE,"Q4")</f>
        <v>Q2</v>
      </c>
      <c r="AN3899" s="15" t="str">
        <f>+IFERROR(VLOOKUP(Tabla1[[#This Row],[CUENTA]],CTAS[],2,0),"OTROS")</f>
        <v>OTROS</v>
      </c>
      <c r="AP3899" s="15" t="str">
        <f>+IFERROR(VLOOKUP(Tabla1[[#This Row],[EMPLEADO]],IS[],3,0),"OTROS")</f>
        <v>OTROS</v>
      </c>
      <c r="AQ3899" s="15" t="str">
        <f>+IFERROR(VLOOKUP(Tabla1[[#This Row],[EMPLEADO]],IS[[NÓMINA]:[INGENIERO]],2,0),"OTROS")</f>
        <v>OTROS</v>
      </c>
    </row>
    <row r="3900" spans="1:43" x14ac:dyDescent="0.25">
      <c r="A3900" s="28" t="s">
        <v>10019</v>
      </c>
      <c r="B3900" s="29">
        <v>1</v>
      </c>
      <c r="C3900" s="29" t="s">
        <v>11498</v>
      </c>
      <c r="D3900" s="30" t="s">
        <v>38</v>
      </c>
      <c r="E3900" s="31" t="s">
        <v>604</v>
      </c>
      <c r="F3900" s="31" t="s">
        <v>11499</v>
      </c>
      <c r="G3900" s="88" t="s">
        <v>2376</v>
      </c>
      <c r="H3900" s="29" t="s">
        <v>220</v>
      </c>
      <c r="I3900" s="32" t="s">
        <v>43</v>
      </c>
      <c r="J3900" s="29" t="s">
        <v>8</v>
      </c>
      <c r="K3900" s="33" t="s">
        <v>2377</v>
      </c>
      <c r="L3900" s="33" t="s">
        <v>2378</v>
      </c>
      <c r="M3900" s="29" t="s">
        <v>1501</v>
      </c>
      <c r="N3900" s="29">
        <v>0</v>
      </c>
      <c r="O3900" s="29" t="s">
        <v>47</v>
      </c>
      <c r="P3900" s="33">
        <v>60</v>
      </c>
      <c r="Q3900" s="33" t="s">
        <v>82</v>
      </c>
      <c r="R3900" s="80" t="s">
        <v>63</v>
      </c>
      <c r="S3900" s="81" t="s">
        <v>64</v>
      </c>
      <c r="T3900" s="81" t="s">
        <v>51</v>
      </c>
      <c r="U3900" s="82" t="s">
        <v>83</v>
      </c>
      <c r="V3900" s="83">
        <v>1.05</v>
      </c>
      <c r="W3900" s="89">
        <v>1433.25</v>
      </c>
      <c r="X3900" s="85">
        <v>1</v>
      </c>
      <c r="Y3900" s="86">
        <v>1.5</v>
      </c>
      <c r="Z3900" s="82">
        <v>5</v>
      </c>
      <c r="AA3900" s="87">
        <v>0.3</v>
      </c>
      <c r="AB3900" s="83">
        <v>0</v>
      </c>
      <c r="AC3900" s="89">
        <v>0</v>
      </c>
      <c r="AD3900" s="90">
        <v>43577</v>
      </c>
      <c r="AE3900" s="90">
        <v>43577</v>
      </c>
      <c r="AF3900" s="82">
        <v>0</v>
      </c>
      <c r="AG3900" s="84" t="s">
        <v>53</v>
      </c>
      <c r="AH3900" s="83">
        <v>0</v>
      </c>
      <c r="AI3900" s="89">
        <v>0</v>
      </c>
      <c r="AJ3900" s="89">
        <v>0</v>
      </c>
      <c r="AK3900" s="60" t="str">
        <f>+IF(Tabla1[[#This Row],[REQUEST_TY]]="SR MANTENIMIENTO CORRECTIVO", "EMERGENCIA", "OTROS")</f>
        <v>EMERGENCIA</v>
      </c>
      <c r="AL3900" s="6" t="str">
        <f>+_xlfn.IFS(Tabla1[[#This Row],[Veces obj]]&lt;=1,"0-1",Tabla1[[#This Row],[Veces obj]]&lt;=2,"1-2",Tabla1[[#This Row],[Veces obj]]&lt;=3,"2-3",TRUE,"&gt;3")</f>
        <v>0-1</v>
      </c>
      <c r="AM3900" s="60" t="str">
        <f>+_xlfn.IFS(MONTH(Tabla1[[#This Row],[MES]])&lt;=3,"Q1",MONTH(Tabla1[[#This Row],[MES]])&lt;=6,"Q2",MONTH(Tabla1[[#This Row],[MES]])&lt;=9,"Q3",TRUE,"Q4")</f>
        <v>Q2</v>
      </c>
      <c r="AN3900" s="15" t="str">
        <f>+IFERROR(VLOOKUP(Tabla1[[#This Row],[CUENTA]],CTAS[],2,0),"OTROS")</f>
        <v>OTROS</v>
      </c>
      <c r="AP3900" s="15" t="str">
        <f>+IFERROR(VLOOKUP(Tabla1[[#This Row],[EMPLEADO]],IS[],3,0),"OTROS")</f>
        <v>OTROS</v>
      </c>
      <c r="AQ3900" s="15" t="str">
        <f>+IFERROR(VLOOKUP(Tabla1[[#This Row],[EMPLEADO]],IS[[NÓMINA]:[INGENIERO]],2,0),"OTROS")</f>
        <v>OTROS</v>
      </c>
    </row>
    <row r="3901" spans="1:43" x14ac:dyDescent="0.25">
      <c r="A3901" s="28" t="s">
        <v>10019</v>
      </c>
      <c r="B3901" s="29">
        <v>1</v>
      </c>
      <c r="C3901" s="29" t="s">
        <v>11500</v>
      </c>
      <c r="D3901" s="30" t="s">
        <v>38</v>
      </c>
      <c r="E3901" s="31" t="s">
        <v>113</v>
      </c>
      <c r="F3901" s="31" t="s">
        <v>11501</v>
      </c>
      <c r="G3901" s="88" t="s">
        <v>11502</v>
      </c>
      <c r="H3901" s="29" t="s">
        <v>568</v>
      </c>
      <c r="I3901" s="32" t="s">
        <v>43</v>
      </c>
      <c r="J3901" s="29" t="s">
        <v>8</v>
      </c>
      <c r="K3901" s="33" t="s">
        <v>125</v>
      </c>
      <c r="L3901" s="33" t="s">
        <v>11503</v>
      </c>
      <c r="M3901" s="29" t="s">
        <v>570</v>
      </c>
      <c r="N3901" s="29">
        <v>0</v>
      </c>
      <c r="O3901" s="29" t="s">
        <v>47</v>
      </c>
      <c r="P3901" s="33">
        <v>775</v>
      </c>
      <c r="Q3901" s="33" t="s">
        <v>48</v>
      </c>
      <c r="R3901" s="80" t="s">
        <v>49</v>
      </c>
      <c r="S3901" s="81" t="s">
        <v>50</v>
      </c>
      <c r="T3901" s="81" t="s">
        <v>51</v>
      </c>
      <c r="U3901" s="82" t="s">
        <v>52</v>
      </c>
      <c r="V3901" s="83">
        <v>1.05</v>
      </c>
      <c r="W3901" s="89">
        <v>750.75000000000011</v>
      </c>
      <c r="X3901" s="85">
        <v>1</v>
      </c>
      <c r="Y3901" s="86">
        <v>0.93</v>
      </c>
      <c r="Z3901" s="82">
        <v>5</v>
      </c>
      <c r="AA3901" s="87">
        <v>0.186</v>
      </c>
      <c r="AB3901" s="83">
        <v>0</v>
      </c>
      <c r="AC3901" s="89">
        <v>0</v>
      </c>
      <c r="AD3901" s="90">
        <v>43577</v>
      </c>
      <c r="AE3901" s="90">
        <v>43577</v>
      </c>
      <c r="AF3901" s="82">
        <v>0</v>
      </c>
      <c r="AG3901" s="84" t="s">
        <v>53</v>
      </c>
      <c r="AH3901" s="83">
        <v>0</v>
      </c>
      <c r="AI3901" s="89">
        <v>0</v>
      </c>
      <c r="AJ3901" s="89">
        <v>0</v>
      </c>
      <c r="AK3901" s="60" t="str">
        <f>+IF(Tabla1[[#This Row],[REQUEST_TY]]="SR MANTENIMIENTO CORRECTIVO", "EMERGENCIA", "OTROS")</f>
        <v>EMERGENCIA</v>
      </c>
      <c r="AL3901" s="6" t="str">
        <f>+_xlfn.IFS(Tabla1[[#This Row],[Veces obj]]&lt;=1,"0-1",Tabla1[[#This Row],[Veces obj]]&lt;=2,"1-2",Tabla1[[#This Row],[Veces obj]]&lt;=3,"2-3",TRUE,"&gt;3")</f>
        <v>0-1</v>
      </c>
      <c r="AM3901" s="60" t="str">
        <f>+_xlfn.IFS(MONTH(Tabla1[[#This Row],[MES]])&lt;=3,"Q1",MONTH(Tabla1[[#This Row],[MES]])&lt;=6,"Q2",MONTH(Tabla1[[#This Row],[MES]])&lt;=9,"Q3",TRUE,"Q4")</f>
        <v>Q2</v>
      </c>
      <c r="AN3901" s="15" t="str">
        <f>+IFERROR(VLOOKUP(Tabla1[[#This Row],[CUENTA]],CTAS[],2,0),"OTROS")</f>
        <v>OTROS</v>
      </c>
      <c r="AP3901" s="15" t="str">
        <f>+IFERROR(VLOOKUP(Tabla1[[#This Row],[EMPLEADO]],IS[],3,0),"OTROS")</f>
        <v>OTROS</v>
      </c>
      <c r="AQ3901" s="15" t="str">
        <f>+IFERROR(VLOOKUP(Tabla1[[#This Row],[EMPLEADO]],IS[[NÓMINA]:[INGENIERO]],2,0),"OTROS")</f>
        <v>OTROS</v>
      </c>
    </row>
    <row r="3902" spans="1:43" x14ac:dyDescent="0.25">
      <c r="A3902" s="28" t="s">
        <v>10019</v>
      </c>
      <c r="B3902" s="29">
        <v>1</v>
      </c>
      <c r="C3902" s="29" t="s">
        <v>11504</v>
      </c>
      <c r="D3902" s="30" t="s">
        <v>38</v>
      </c>
      <c r="E3902" s="31" t="s">
        <v>807</v>
      </c>
      <c r="F3902" s="31" t="s">
        <v>11505</v>
      </c>
      <c r="G3902" s="88" t="s">
        <v>11506</v>
      </c>
      <c r="H3902" s="29" t="s">
        <v>150</v>
      </c>
      <c r="I3902" s="32" t="s">
        <v>43</v>
      </c>
      <c r="J3902" s="29" t="s">
        <v>8</v>
      </c>
      <c r="K3902" s="33" t="s">
        <v>151</v>
      </c>
      <c r="L3902" s="33" t="s">
        <v>323</v>
      </c>
      <c r="M3902" s="29" t="s">
        <v>73</v>
      </c>
      <c r="N3902" s="29">
        <v>0</v>
      </c>
      <c r="O3902" s="29" t="s">
        <v>47</v>
      </c>
      <c r="P3902" s="33">
        <v>616</v>
      </c>
      <c r="Q3902" s="33" t="s">
        <v>48</v>
      </c>
      <c r="R3902" s="80" t="s">
        <v>95</v>
      </c>
      <c r="S3902" s="81" t="s">
        <v>64</v>
      </c>
      <c r="T3902" s="81" t="s">
        <v>51</v>
      </c>
      <c r="U3902" s="82" t="s">
        <v>96</v>
      </c>
      <c r="V3902" s="83">
        <v>1.1000000000000001</v>
      </c>
      <c r="W3902" s="89">
        <v>1501.5000000000002</v>
      </c>
      <c r="X3902" s="85">
        <v>1</v>
      </c>
      <c r="Y3902" s="86">
        <v>1.1000000000000001</v>
      </c>
      <c r="Z3902" s="82">
        <v>5</v>
      </c>
      <c r="AA3902" s="87">
        <v>0.22000000000000003</v>
      </c>
      <c r="AB3902" s="83">
        <v>0</v>
      </c>
      <c r="AC3902" s="89">
        <v>0</v>
      </c>
      <c r="AD3902" s="90">
        <v>43577</v>
      </c>
      <c r="AE3902" s="90">
        <v>43577</v>
      </c>
      <c r="AF3902" s="82">
        <v>0</v>
      </c>
      <c r="AG3902" s="84" t="s">
        <v>53</v>
      </c>
      <c r="AH3902" s="83">
        <v>0</v>
      </c>
      <c r="AI3902" s="89">
        <v>0</v>
      </c>
      <c r="AJ3902" s="89">
        <v>0</v>
      </c>
      <c r="AK3902" s="60" t="str">
        <f>+IF(Tabla1[[#This Row],[REQUEST_TY]]="SR MANTENIMIENTO CORRECTIVO", "EMERGENCIA", "OTROS")</f>
        <v>EMERGENCIA</v>
      </c>
      <c r="AL3902" s="6" t="str">
        <f>+_xlfn.IFS(Tabla1[[#This Row],[Veces obj]]&lt;=1,"0-1",Tabla1[[#This Row],[Veces obj]]&lt;=2,"1-2",Tabla1[[#This Row],[Veces obj]]&lt;=3,"2-3",TRUE,"&gt;3")</f>
        <v>0-1</v>
      </c>
      <c r="AM3902" s="60" t="str">
        <f>+_xlfn.IFS(MONTH(Tabla1[[#This Row],[MES]])&lt;=3,"Q1",MONTH(Tabla1[[#This Row],[MES]])&lt;=6,"Q2",MONTH(Tabla1[[#This Row],[MES]])&lt;=9,"Q3",TRUE,"Q4")</f>
        <v>Q2</v>
      </c>
      <c r="AN3902" s="15" t="str">
        <f>+IFERROR(VLOOKUP(Tabla1[[#This Row],[CUENTA]],CTAS[],2,0),"OTROS")</f>
        <v>HONEYWELL</v>
      </c>
      <c r="AP3902" s="15" t="str">
        <f>+IFERROR(VLOOKUP(Tabla1[[#This Row],[EMPLEADO]],IS[],3,0),"OTROS")</f>
        <v>JUAREZ</v>
      </c>
      <c r="AQ3902" s="15" t="str">
        <f>+IFERROR(VLOOKUP(Tabla1[[#This Row],[EMPLEADO]],IS[[NÓMINA]:[INGENIERO]],2,0),"OTROS")</f>
        <v>CARLOS MONTOYA</v>
      </c>
    </row>
    <row r="3903" spans="1:43" x14ac:dyDescent="0.25">
      <c r="A3903" s="28" t="s">
        <v>10019</v>
      </c>
      <c r="B3903" s="29">
        <v>1</v>
      </c>
      <c r="C3903" s="29" t="s">
        <v>11507</v>
      </c>
      <c r="D3903" s="30" t="s">
        <v>38</v>
      </c>
      <c r="E3903" s="31" t="s">
        <v>76</v>
      </c>
      <c r="F3903" s="31" t="s">
        <v>11508</v>
      </c>
      <c r="G3903" s="88" t="s">
        <v>949</v>
      </c>
      <c r="H3903" s="29" t="s">
        <v>79</v>
      </c>
      <c r="I3903" s="32" t="s">
        <v>43</v>
      </c>
      <c r="J3903" s="29" t="s">
        <v>8</v>
      </c>
      <c r="K3903" s="33" t="s">
        <v>102</v>
      </c>
      <c r="L3903" s="33" t="s">
        <v>950</v>
      </c>
      <c r="M3903" s="29" t="s">
        <v>951</v>
      </c>
      <c r="N3903" s="29">
        <v>0</v>
      </c>
      <c r="O3903" s="29" t="s">
        <v>47</v>
      </c>
      <c r="P3903" s="33">
        <v>48</v>
      </c>
      <c r="Q3903" s="33" t="s">
        <v>82</v>
      </c>
      <c r="R3903" s="80" t="s">
        <v>63</v>
      </c>
      <c r="S3903" s="81" t="s">
        <v>64</v>
      </c>
      <c r="T3903" s="81" t="s">
        <v>208</v>
      </c>
      <c r="U3903" s="82" t="s">
        <v>83</v>
      </c>
      <c r="V3903" s="83">
        <v>1.05</v>
      </c>
      <c r="W3903" s="89">
        <v>1433.25</v>
      </c>
      <c r="X3903" s="85">
        <v>1</v>
      </c>
      <c r="Y3903" s="86">
        <v>1.1499999999999999</v>
      </c>
      <c r="Z3903" s="82">
        <v>9</v>
      </c>
      <c r="AA3903" s="87">
        <v>0.12777777777777777</v>
      </c>
      <c r="AB3903" s="83">
        <v>0</v>
      </c>
      <c r="AC3903" s="89">
        <v>0</v>
      </c>
      <c r="AD3903" s="90">
        <v>43577</v>
      </c>
      <c r="AE3903" s="90">
        <v>43577</v>
      </c>
      <c r="AF3903" s="82">
        <v>0</v>
      </c>
      <c r="AG3903" s="84" t="s">
        <v>53</v>
      </c>
      <c r="AH3903" s="83">
        <v>0</v>
      </c>
      <c r="AI3903" s="89">
        <v>0</v>
      </c>
      <c r="AJ3903" s="89">
        <v>0</v>
      </c>
      <c r="AK3903" s="60" t="str">
        <f>+IF(Tabla1[[#This Row],[REQUEST_TY]]="SR MANTENIMIENTO CORRECTIVO", "EMERGENCIA", "OTROS")</f>
        <v>EMERGENCIA</v>
      </c>
      <c r="AL3903" s="6" t="str">
        <f>+_xlfn.IFS(Tabla1[[#This Row],[Veces obj]]&lt;=1,"0-1",Tabla1[[#This Row],[Veces obj]]&lt;=2,"1-2",Tabla1[[#This Row],[Veces obj]]&lt;=3,"2-3",TRUE,"&gt;3")</f>
        <v>0-1</v>
      </c>
      <c r="AM3903" s="60" t="str">
        <f>+_xlfn.IFS(MONTH(Tabla1[[#This Row],[MES]])&lt;=3,"Q1",MONTH(Tabla1[[#This Row],[MES]])&lt;=6,"Q2",MONTH(Tabla1[[#This Row],[MES]])&lt;=9,"Q3",TRUE,"Q4")</f>
        <v>Q2</v>
      </c>
      <c r="AN3903" s="15" t="str">
        <f>+IFERROR(VLOOKUP(Tabla1[[#This Row],[CUENTA]],CTAS[],2,0),"OTROS")</f>
        <v>OTROS</v>
      </c>
      <c r="AP3903" s="15" t="str">
        <f>+IFERROR(VLOOKUP(Tabla1[[#This Row],[EMPLEADO]],IS[],3,0),"OTROS")</f>
        <v>OTROS</v>
      </c>
      <c r="AQ3903" s="15" t="str">
        <f>+IFERROR(VLOOKUP(Tabla1[[#This Row],[EMPLEADO]],IS[[NÓMINA]:[INGENIERO]],2,0),"OTROS")</f>
        <v>OTROS</v>
      </c>
    </row>
    <row r="3904" spans="1:43" x14ac:dyDescent="0.25">
      <c r="A3904" s="28" t="s">
        <v>10019</v>
      </c>
      <c r="B3904" s="29">
        <v>1</v>
      </c>
      <c r="C3904" s="29" t="s">
        <v>11509</v>
      </c>
      <c r="D3904" s="30" t="s">
        <v>38</v>
      </c>
      <c r="E3904" s="31" t="s">
        <v>113</v>
      </c>
      <c r="F3904" s="31" t="s">
        <v>11510</v>
      </c>
      <c r="G3904" s="88" t="s">
        <v>4377</v>
      </c>
      <c r="H3904" s="29" t="s">
        <v>453</v>
      </c>
      <c r="I3904" s="32" t="s">
        <v>43</v>
      </c>
      <c r="J3904" s="29" t="s">
        <v>8</v>
      </c>
      <c r="K3904" s="33" t="s">
        <v>144</v>
      </c>
      <c r="L3904" s="33" t="s">
        <v>1760</v>
      </c>
      <c r="M3904" s="29" t="s">
        <v>1761</v>
      </c>
      <c r="N3904" s="29">
        <v>0</v>
      </c>
      <c r="O3904" s="29" t="s">
        <v>47</v>
      </c>
      <c r="P3904" s="33">
        <v>86</v>
      </c>
      <c r="Q3904" s="33" t="s">
        <v>48</v>
      </c>
      <c r="R3904" s="80" t="s">
        <v>49</v>
      </c>
      <c r="S3904" s="81" t="s">
        <v>50</v>
      </c>
      <c r="T3904" s="81" t="s">
        <v>51</v>
      </c>
      <c r="U3904" s="82" t="s">
        <v>52</v>
      </c>
      <c r="V3904" s="83">
        <v>1.05</v>
      </c>
      <c r="W3904" s="89">
        <v>750.75000000000011</v>
      </c>
      <c r="X3904" s="85">
        <v>1</v>
      </c>
      <c r="Y3904" s="86">
        <v>1.82</v>
      </c>
      <c r="Z3904" s="82">
        <v>5</v>
      </c>
      <c r="AA3904" s="87">
        <v>0.36399999999999999</v>
      </c>
      <c r="AB3904" s="83">
        <v>0</v>
      </c>
      <c r="AC3904" s="89">
        <v>0</v>
      </c>
      <c r="AD3904" s="90">
        <v>43577</v>
      </c>
      <c r="AE3904" s="90">
        <v>43577</v>
      </c>
      <c r="AF3904" s="82">
        <v>0</v>
      </c>
      <c r="AG3904" s="84" t="s">
        <v>53</v>
      </c>
      <c r="AH3904" s="83">
        <v>0</v>
      </c>
      <c r="AI3904" s="89">
        <v>0</v>
      </c>
      <c r="AJ3904" s="89">
        <v>0</v>
      </c>
      <c r="AK3904" s="60" t="str">
        <f>+IF(Tabla1[[#This Row],[REQUEST_TY]]="SR MANTENIMIENTO CORRECTIVO", "EMERGENCIA", "OTROS")</f>
        <v>EMERGENCIA</v>
      </c>
      <c r="AL3904" s="6" t="str">
        <f>+_xlfn.IFS(Tabla1[[#This Row],[Veces obj]]&lt;=1,"0-1",Tabla1[[#This Row],[Veces obj]]&lt;=2,"1-2",Tabla1[[#This Row],[Veces obj]]&lt;=3,"2-3",TRUE,"&gt;3")</f>
        <v>0-1</v>
      </c>
      <c r="AM3904" s="60" t="str">
        <f>+_xlfn.IFS(MONTH(Tabla1[[#This Row],[MES]])&lt;=3,"Q1",MONTH(Tabla1[[#This Row],[MES]])&lt;=6,"Q2",MONTH(Tabla1[[#This Row],[MES]])&lt;=9,"Q3",TRUE,"Q4")</f>
        <v>Q2</v>
      </c>
      <c r="AN3904" s="15" t="str">
        <f>+IFERROR(VLOOKUP(Tabla1[[#This Row],[CUENTA]],CTAS[],2,0),"OTROS")</f>
        <v>OTROS</v>
      </c>
      <c r="AP3904" s="15" t="str">
        <f>+IFERROR(VLOOKUP(Tabla1[[#This Row],[EMPLEADO]],IS[],3,0),"OTROS")</f>
        <v>OTROS</v>
      </c>
      <c r="AQ3904" s="15" t="str">
        <f>+IFERROR(VLOOKUP(Tabla1[[#This Row],[EMPLEADO]],IS[[NÓMINA]:[INGENIERO]],2,0),"OTROS")</f>
        <v>OTROS</v>
      </c>
    </row>
    <row r="3905" spans="1:43" x14ac:dyDescent="0.25">
      <c r="A3905" s="28" t="s">
        <v>10019</v>
      </c>
      <c r="B3905" s="29">
        <v>1</v>
      </c>
      <c r="C3905" s="29" t="s">
        <v>11511</v>
      </c>
      <c r="D3905" s="30" t="s">
        <v>38</v>
      </c>
      <c r="E3905" s="31" t="s">
        <v>300</v>
      </c>
      <c r="F3905" s="31" t="s">
        <v>11512</v>
      </c>
      <c r="G3905" s="88" t="s">
        <v>11513</v>
      </c>
      <c r="H3905" s="29" t="s">
        <v>471</v>
      </c>
      <c r="I3905" s="32" t="s">
        <v>43</v>
      </c>
      <c r="J3905" s="29" t="s">
        <v>8</v>
      </c>
      <c r="K3905" s="33" t="s">
        <v>102</v>
      </c>
      <c r="L3905" s="33" t="s">
        <v>2448</v>
      </c>
      <c r="M3905" s="29" t="s">
        <v>2449</v>
      </c>
      <c r="N3905" s="29">
        <v>0</v>
      </c>
      <c r="O3905" s="29" t="s">
        <v>47</v>
      </c>
      <c r="P3905" s="33">
        <v>123</v>
      </c>
      <c r="Q3905" s="33" t="s">
        <v>48</v>
      </c>
      <c r="R3905" s="80" t="s">
        <v>223</v>
      </c>
      <c r="S3905" s="81" t="s">
        <v>139</v>
      </c>
      <c r="T3905" s="81" t="s">
        <v>51</v>
      </c>
      <c r="U3905" s="82" t="s">
        <v>353</v>
      </c>
      <c r="V3905" s="83">
        <v>1.1499999999999999</v>
      </c>
      <c r="W3905" s="89">
        <v>1808.95</v>
      </c>
      <c r="X3905" s="85">
        <v>1</v>
      </c>
      <c r="Y3905" s="86">
        <v>0</v>
      </c>
      <c r="Z3905" s="82">
        <v>4</v>
      </c>
      <c r="AA3905" s="87">
        <v>0</v>
      </c>
      <c r="AB3905" s="83">
        <v>0</v>
      </c>
      <c r="AC3905" s="89">
        <v>0</v>
      </c>
      <c r="AD3905" s="90">
        <v>43572</v>
      </c>
      <c r="AE3905" s="90">
        <v>43577</v>
      </c>
      <c r="AF3905" s="82">
        <v>3</v>
      </c>
      <c r="AG3905" s="84" t="s">
        <v>1680</v>
      </c>
      <c r="AH3905" s="83">
        <v>0.25</v>
      </c>
      <c r="AI3905" s="89">
        <v>-393.25000000000006</v>
      </c>
      <c r="AJ3905" s="89">
        <v>0</v>
      </c>
      <c r="AK3905" s="60" t="str">
        <f>+IF(Tabla1[[#This Row],[REQUEST_TY]]="SR MANTENIMIENTO CORRECTIVO", "EMERGENCIA", "OTROS")</f>
        <v>EMERGENCIA</v>
      </c>
      <c r="AL3905" s="6" t="str">
        <f>+_xlfn.IFS(Tabla1[[#This Row],[Veces obj]]&lt;=1,"0-1",Tabla1[[#This Row],[Veces obj]]&lt;=2,"1-2",Tabla1[[#This Row],[Veces obj]]&lt;=3,"2-3",TRUE,"&gt;3")</f>
        <v>0-1</v>
      </c>
      <c r="AM3905" s="60" t="str">
        <f>+_xlfn.IFS(MONTH(Tabla1[[#This Row],[MES]])&lt;=3,"Q1",MONTH(Tabla1[[#This Row],[MES]])&lt;=6,"Q2",MONTH(Tabla1[[#This Row],[MES]])&lt;=9,"Q3",TRUE,"Q4")</f>
        <v>Q2</v>
      </c>
      <c r="AN3905" s="15" t="str">
        <f>+IFERROR(VLOOKUP(Tabla1[[#This Row],[CUENTA]],CTAS[],2,0),"OTROS")</f>
        <v>OTROS</v>
      </c>
      <c r="AP3905" s="15" t="str">
        <f>+IFERROR(VLOOKUP(Tabla1[[#This Row],[EMPLEADO]],IS[],3,0),"OTROS")</f>
        <v>OTROS</v>
      </c>
      <c r="AQ3905" s="15" t="str">
        <f>+IFERROR(VLOOKUP(Tabla1[[#This Row],[EMPLEADO]],IS[[NÓMINA]:[INGENIERO]],2,0),"OTROS")</f>
        <v>OTROS</v>
      </c>
    </row>
    <row r="3906" spans="1:43" x14ac:dyDescent="0.25">
      <c r="A3906" s="28" t="s">
        <v>10019</v>
      </c>
      <c r="B3906" s="29">
        <v>1</v>
      </c>
      <c r="C3906" s="29" t="s">
        <v>11514</v>
      </c>
      <c r="D3906" s="30" t="s">
        <v>38</v>
      </c>
      <c r="E3906" s="31" t="s">
        <v>76</v>
      </c>
      <c r="F3906" s="31" t="s">
        <v>11515</v>
      </c>
      <c r="G3906" s="88" t="s">
        <v>717</v>
      </c>
      <c r="H3906" s="29" t="s">
        <v>915</v>
      </c>
      <c r="I3906" s="32" t="s">
        <v>43</v>
      </c>
      <c r="J3906" s="29" t="s">
        <v>8</v>
      </c>
      <c r="K3906" s="33" t="s">
        <v>102</v>
      </c>
      <c r="L3906" s="33" t="s">
        <v>718</v>
      </c>
      <c r="M3906" s="29" t="s">
        <v>46</v>
      </c>
      <c r="N3906" s="29">
        <v>0</v>
      </c>
      <c r="O3906" s="29" t="s">
        <v>47</v>
      </c>
      <c r="P3906" s="33">
        <v>18</v>
      </c>
      <c r="Q3906" s="33" t="s">
        <v>62</v>
      </c>
      <c r="R3906" s="80" t="s">
        <v>63</v>
      </c>
      <c r="S3906" s="81" t="s">
        <v>64</v>
      </c>
      <c r="T3906" s="81" t="s">
        <v>51</v>
      </c>
      <c r="U3906" s="82" t="s">
        <v>65</v>
      </c>
      <c r="V3906" s="83">
        <v>0.8</v>
      </c>
      <c r="W3906" s="89">
        <v>1092</v>
      </c>
      <c r="X3906" s="85">
        <v>1</v>
      </c>
      <c r="Y3906" s="86">
        <v>1.28</v>
      </c>
      <c r="Z3906" s="82">
        <v>5</v>
      </c>
      <c r="AA3906" s="87">
        <v>0.25600000000000001</v>
      </c>
      <c r="AB3906" s="83">
        <v>0</v>
      </c>
      <c r="AC3906" s="89">
        <v>0</v>
      </c>
      <c r="AD3906" s="90">
        <v>43577</v>
      </c>
      <c r="AE3906" s="90">
        <v>43577</v>
      </c>
      <c r="AF3906" s="82">
        <v>0</v>
      </c>
      <c r="AG3906" s="84" t="s">
        <v>53</v>
      </c>
      <c r="AH3906" s="83">
        <v>0</v>
      </c>
      <c r="AI3906" s="89">
        <v>0</v>
      </c>
      <c r="AJ3906" s="89">
        <v>0</v>
      </c>
      <c r="AK3906" s="60" t="str">
        <f>+IF(Tabla1[[#This Row],[REQUEST_TY]]="SR MANTENIMIENTO CORRECTIVO", "EMERGENCIA", "OTROS")</f>
        <v>EMERGENCIA</v>
      </c>
      <c r="AL3906" s="6" t="str">
        <f>+_xlfn.IFS(Tabla1[[#This Row],[Veces obj]]&lt;=1,"0-1",Tabla1[[#This Row],[Veces obj]]&lt;=2,"1-2",Tabla1[[#This Row],[Veces obj]]&lt;=3,"2-3",TRUE,"&gt;3")</f>
        <v>0-1</v>
      </c>
      <c r="AM3906" s="60" t="str">
        <f>+_xlfn.IFS(MONTH(Tabla1[[#This Row],[MES]])&lt;=3,"Q1",MONTH(Tabla1[[#This Row],[MES]])&lt;=6,"Q2",MONTH(Tabla1[[#This Row],[MES]])&lt;=9,"Q3",TRUE,"Q4")</f>
        <v>Q2</v>
      </c>
      <c r="AN3906" s="15" t="str">
        <f>+IFERROR(VLOOKUP(Tabla1[[#This Row],[CUENTA]],CTAS[],2,0),"OTROS")</f>
        <v>OTROS</v>
      </c>
      <c r="AP3906" s="15" t="str">
        <f>+IFERROR(VLOOKUP(Tabla1[[#This Row],[EMPLEADO]],IS[],3,0),"OTROS")</f>
        <v>OTROS</v>
      </c>
      <c r="AQ3906" s="15" t="str">
        <f>+IFERROR(VLOOKUP(Tabla1[[#This Row],[EMPLEADO]],IS[[NÓMINA]:[INGENIERO]],2,0),"OTROS")</f>
        <v>OTROS</v>
      </c>
    </row>
    <row r="3907" spans="1:43" x14ac:dyDescent="0.25">
      <c r="A3907" s="28" t="s">
        <v>10019</v>
      </c>
      <c r="B3907" s="29">
        <v>1</v>
      </c>
      <c r="C3907" s="29" t="s">
        <v>11516</v>
      </c>
      <c r="D3907" s="30" t="s">
        <v>38</v>
      </c>
      <c r="E3907" s="31" t="s">
        <v>258</v>
      </c>
      <c r="F3907" s="31" t="s">
        <v>11517</v>
      </c>
      <c r="G3907" s="88" t="s">
        <v>5584</v>
      </c>
      <c r="H3907" s="29" t="s">
        <v>8581</v>
      </c>
      <c r="I3907" s="32" t="s">
        <v>43</v>
      </c>
      <c r="J3907" s="29" t="s">
        <v>8</v>
      </c>
      <c r="K3907" s="33" t="s">
        <v>59</v>
      </c>
      <c r="L3907" s="33" t="s">
        <v>5585</v>
      </c>
      <c r="M3907" s="29" t="s">
        <v>256</v>
      </c>
      <c r="N3907" s="29">
        <v>0</v>
      </c>
      <c r="O3907" s="29" t="s">
        <v>47</v>
      </c>
      <c r="P3907" s="33">
        <v>16</v>
      </c>
      <c r="Q3907" s="33" t="s">
        <v>62</v>
      </c>
      <c r="R3907" s="80" t="s">
        <v>138</v>
      </c>
      <c r="S3907" s="81" t="s">
        <v>139</v>
      </c>
      <c r="T3907" s="81" t="s">
        <v>51</v>
      </c>
      <c r="U3907" s="82" t="s">
        <v>262</v>
      </c>
      <c r="V3907" s="83">
        <v>1.05</v>
      </c>
      <c r="W3907" s="89">
        <v>1651.6500000000003</v>
      </c>
      <c r="X3907" s="85">
        <v>1</v>
      </c>
      <c r="Y3907" s="86">
        <v>5.26</v>
      </c>
      <c r="Z3907" s="82">
        <v>4</v>
      </c>
      <c r="AA3907" s="87">
        <v>1.3149999999999999</v>
      </c>
      <c r="AB3907" s="83">
        <v>7.8749999999999987E-2</v>
      </c>
      <c r="AC3907" s="89">
        <v>-123.87375</v>
      </c>
      <c r="AD3907" s="90">
        <v>43573</v>
      </c>
      <c r="AE3907" s="90">
        <v>43577</v>
      </c>
      <c r="AF3907" s="82">
        <v>2</v>
      </c>
      <c r="AG3907" s="84" t="s">
        <v>1680</v>
      </c>
      <c r="AH3907" s="83">
        <v>0.25</v>
      </c>
      <c r="AI3907" s="89">
        <v>-393.25000000000006</v>
      </c>
      <c r="AJ3907" s="89">
        <v>0</v>
      </c>
      <c r="AK3907" s="60" t="str">
        <f>+IF(Tabla1[[#This Row],[REQUEST_TY]]="SR MANTENIMIENTO CORRECTIVO", "EMERGENCIA", "OTROS")</f>
        <v>EMERGENCIA</v>
      </c>
      <c r="AL3907" s="6" t="str">
        <f>+_xlfn.IFS(Tabla1[[#This Row],[Veces obj]]&lt;=1,"0-1",Tabla1[[#This Row],[Veces obj]]&lt;=2,"1-2",Tabla1[[#This Row],[Veces obj]]&lt;=3,"2-3",TRUE,"&gt;3")</f>
        <v>1-2</v>
      </c>
      <c r="AM3907" s="60" t="str">
        <f>+_xlfn.IFS(MONTH(Tabla1[[#This Row],[MES]])&lt;=3,"Q1",MONTH(Tabla1[[#This Row],[MES]])&lt;=6,"Q2",MONTH(Tabla1[[#This Row],[MES]])&lt;=9,"Q3",TRUE,"Q4")</f>
        <v>Q2</v>
      </c>
      <c r="AN3907" s="15" t="str">
        <f>+IFERROR(VLOOKUP(Tabla1[[#This Row],[CUENTA]],CTAS[],2,0),"OTROS")</f>
        <v>OTROS</v>
      </c>
      <c r="AP3907" s="15" t="str">
        <f>+IFERROR(VLOOKUP(Tabla1[[#This Row],[EMPLEADO]],IS[],3,0),"OTROS")</f>
        <v>OTROS</v>
      </c>
      <c r="AQ3907" s="15" t="str">
        <f>+IFERROR(VLOOKUP(Tabla1[[#This Row],[EMPLEADO]],IS[[NÓMINA]:[INGENIERO]],2,0),"OTROS")</f>
        <v>OTROS</v>
      </c>
    </row>
    <row r="3908" spans="1:43" x14ac:dyDescent="0.25">
      <c r="A3908" s="28" t="s">
        <v>10019</v>
      </c>
      <c r="B3908" s="29">
        <v>1</v>
      </c>
      <c r="C3908" s="29" t="s">
        <v>11518</v>
      </c>
      <c r="D3908" s="30" t="s">
        <v>38</v>
      </c>
      <c r="E3908" s="31" t="s">
        <v>373</v>
      </c>
      <c r="F3908" s="31" t="s">
        <v>11519</v>
      </c>
      <c r="G3908" s="88" t="s">
        <v>6188</v>
      </c>
      <c r="H3908" s="29" t="s">
        <v>106</v>
      </c>
      <c r="I3908" s="32" t="s">
        <v>43</v>
      </c>
      <c r="J3908" s="29" t="s">
        <v>8</v>
      </c>
      <c r="K3908" s="33" t="s">
        <v>495</v>
      </c>
      <c r="L3908" s="33" t="s">
        <v>496</v>
      </c>
      <c r="M3908" s="29" t="s">
        <v>46</v>
      </c>
      <c r="N3908" s="29">
        <v>0</v>
      </c>
      <c r="O3908" s="29" t="s">
        <v>47</v>
      </c>
      <c r="P3908" s="33">
        <v>61</v>
      </c>
      <c r="Q3908" s="33" t="s">
        <v>48</v>
      </c>
      <c r="R3908" s="80" t="s">
        <v>153</v>
      </c>
      <c r="S3908" s="81" t="s">
        <v>50</v>
      </c>
      <c r="T3908" s="81" t="s">
        <v>51</v>
      </c>
      <c r="U3908" s="82" t="s">
        <v>52</v>
      </c>
      <c r="V3908" s="83">
        <v>1.05</v>
      </c>
      <c r="W3908" s="89">
        <v>750.75000000000011</v>
      </c>
      <c r="X3908" s="85">
        <v>1</v>
      </c>
      <c r="Y3908" s="86">
        <v>2.44</v>
      </c>
      <c r="Z3908" s="82">
        <v>5</v>
      </c>
      <c r="AA3908" s="87">
        <v>0.48799999999999999</v>
      </c>
      <c r="AB3908" s="83">
        <v>0</v>
      </c>
      <c r="AC3908" s="89">
        <v>0</v>
      </c>
      <c r="AD3908" s="90">
        <v>43577</v>
      </c>
      <c r="AE3908" s="90">
        <v>43577</v>
      </c>
      <c r="AF3908" s="82">
        <v>0</v>
      </c>
      <c r="AG3908" s="84" t="s">
        <v>53</v>
      </c>
      <c r="AH3908" s="83">
        <v>0</v>
      </c>
      <c r="AI3908" s="89">
        <v>0</v>
      </c>
      <c r="AJ3908" s="89">
        <v>0</v>
      </c>
      <c r="AK3908" s="60" t="str">
        <f>+IF(Tabla1[[#This Row],[REQUEST_TY]]="SR MANTENIMIENTO CORRECTIVO", "EMERGENCIA", "OTROS")</f>
        <v>EMERGENCIA</v>
      </c>
      <c r="AL3908" s="6" t="str">
        <f>+_xlfn.IFS(Tabla1[[#This Row],[Veces obj]]&lt;=1,"0-1",Tabla1[[#This Row],[Veces obj]]&lt;=2,"1-2",Tabla1[[#This Row],[Veces obj]]&lt;=3,"2-3",TRUE,"&gt;3")</f>
        <v>0-1</v>
      </c>
      <c r="AM3908" s="60" t="str">
        <f>+_xlfn.IFS(MONTH(Tabla1[[#This Row],[MES]])&lt;=3,"Q1",MONTH(Tabla1[[#This Row],[MES]])&lt;=6,"Q2",MONTH(Tabla1[[#This Row],[MES]])&lt;=9,"Q3",TRUE,"Q4")</f>
        <v>Q2</v>
      </c>
      <c r="AN3908" s="15" t="str">
        <f>+IFERROR(VLOOKUP(Tabla1[[#This Row],[CUENTA]],CTAS[],2,0),"OTROS")</f>
        <v>OTROS</v>
      </c>
      <c r="AP3908" s="15" t="str">
        <f>+IFERROR(VLOOKUP(Tabla1[[#This Row],[EMPLEADO]],IS[],3,0),"OTROS")</f>
        <v>OTROS</v>
      </c>
      <c r="AQ3908" s="15" t="str">
        <f>+IFERROR(VLOOKUP(Tabla1[[#This Row],[EMPLEADO]],IS[[NÓMINA]:[INGENIERO]],2,0),"OTROS")</f>
        <v>OTROS</v>
      </c>
    </row>
    <row r="3909" spans="1:43" x14ac:dyDescent="0.25">
      <c r="A3909" s="28" t="s">
        <v>10019</v>
      </c>
      <c r="B3909" s="29">
        <v>1</v>
      </c>
      <c r="C3909" s="29" t="s">
        <v>11520</v>
      </c>
      <c r="D3909" s="30" t="s">
        <v>38</v>
      </c>
      <c r="E3909" s="31" t="s">
        <v>1784</v>
      </c>
      <c r="F3909" s="31" t="s">
        <v>11521</v>
      </c>
      <c r="G3909" s="88" t="s">
        <v>4288</v>
      </c>
      <c r="H3909" s="29" t="s">
        <v>106</v>
      </c>
      <c r="I3909" s="32" t="s">
        <v>43</v>
      </c>
      <c r="J3909" s="29" t="s">
        <v>8</v>
      </c>
      <c r="K3909" s="33" t="s">
        <v>4289</v>
      </c>
      <c r="L3909" s="33" t="s">
        <v>4290</v>
      </c>
      <c r="M3909" s="29" t="s">
        <v>310</v>
      </c>
      <c r="N3909" s="29">
        <v>0</v>
      </c>
      <c r="O3909" s="29" t="s">
        <v>47</v>
      </c>
      <c r="P3909" s="33">
        <v>68</v>
      </c>
      <c r="Q3909" s="33" t="s">
        <v>48</v>
      </c>
      <c r="R3909" s="80" t="s">
        <v>1789</v>
      </c>
      <c r="S3909" s="81" t="s">
        <v>110</v>
      </c>
      <c r="T3909" s="81" t="s">
        <v>51</v>
      </c>
      <c r="U3909" s="82" t="s">
        <v>111</v>
      </c>
      <c r="V3909" s="83">
        <v>1.2</v>
      </c>
      <c r="W3909" s="89">
        <v>2574</v>
      </c>
      <c r="X3909" s="85">
        <v>1</v>
      </c>
      <c r="Y3909" s="86">
        <v>4.83</v>
      </c>
      <c r="Z3909" s="82">
        <v>3</v>
      </c>
      <c r="AA3909" s="87">
        <v>1.61</v>
      </c>
      <c r="AB3909" s="83">
        <v>0.15250000000000002</v>
      </c>
      <c r="AC3909" s="89">
        <v>-327.11250000000007</v>
      </c>
      <c r="AD3909" s="90">
        <v>43577</v>
      </c>
      <c r="AE3909" s="90">
        <v>43577</v>
      </c>
      <c r="AF3909" s="82">
        <v>0</v>
      </c>
      <c r="AG3909" s="84" t="s">
        <v>53</v>
      </c>
      <c r="AH3909" s="83">
        <v>0</v>
      </c>
      <c r="AI3909" s="89">
        <v>0</v>
      </c>
      <c r="AJ3909" s="89">
        <v>0</v>
      </c>
      <c r="AK3909" s="60" t="str">
        <f>+IF(Tabla1[[#This Row],[REQUEST_TY]]="SR MANTENIMIENTO CORRECTIVO", "EMERGENCIA", "OTROS")</f>
        <v>EMERGENCIA</v>
      </c>
      <c r="AL3909" s="6" t="str">
        <f>+_xlfn.IFS(Tabla1[[#This Row],[Veces obj]]&lt;=1,"0-1",Tabla1[[#This Row],[Veces obj]]&lt;=2,"1-2",Tabla1[[#This Row],[Veces obj]]&lt;=3,"2-3",TRUE,"&gt;3")</f>
        <v>1-2</v>
      </c>
      <c r="AM3909" s="60" t="str">
        <f>+_xlfn.IFS(MONTH(Tabla1[[#This Row],[MES]])&lt;=3,"Q1",MONTH(Tabla1[[#This Row],[MES]])&lt;=6,"Q2",MONTH(Tabla1[[#This Row],[MES]])&lt;=9,"Q3",TRUE,"Q4")</f>
        <v>Q2</v>
      </c>
      <c r="AN3909" s="15" t="str">
        <f>+IFERROR(VLOOKUP(Tabla1[[#This Row],[CUENTA]],CTAS[],2,0),"OTROS")</f>
        <v>OTROS</v>
      </c>
      <c r="AP3909" s="15" t="str">
        <f>+IFERROR(VLOOKUP(Tabla1[[#This Row],[EMPLEADO]],IS[],3,0),"OTROS")</f>
        <v>OTROS</v>
      </c>
      <c r="AQ3909" s="15" t="str">
        <f>+IFERROR(VLOOKUP(Tabla1[[#This Row],[EMPLEADO]],IS[[NÓMINA]:[INGENIERO]],2,0),"OTROS")</f>
        <v>OTROS</v>
      </c>
    </row>
    <row r="3910" spans="1:43" x14ac:dyDescent="0.25">
      <c r="A3910" s="28" t="s">
        <v>10019</v>
      </c>
      <c r="B3910" s="29">
        <v>1</v>
      </c>
      <c r="C3910" s="29" t="s">
        <v>11522</v>
      </c>
      <c r="D3910" s="30" t="s">
        <v>38</v>
      </c>
      <c r="E3910" s="31" t="s">
        <v>98</v>
      </c>
      <c r="F3910" s="31" t="s">
        <v>11523</v>
      </c>
      <c r="G3910" s="88" t="s">
        <v>2807</v>
      </c>
      <c r="H3910" s="29" t="s">
        <v>409</v>
      </c>
      <c r="I3910" s="32" t="s">
        <v>43</v>
      </c>
      <c r="J3910" s="29" t="s">
        <v>8</v>
      </c>
      <c r="K3910" s="33" t="s">
        <v>102</v>
      </c>
      <c r="L3910" s="33" t="s">
        <v>2808</v>
      </c>
      <c r="M3910" s="29" t="s">
        <v>2809</v>
      </c>
      <c r="N3910" s="29">
        <v>0</v>
      </c>
      <c r="O3910" s="29" t="s">
        <v>47</v>
      </c>
      <c r="P3910" s="33">
        <v>40</v>
      </c>
      <c r="Q3910" s="33" t="s">
        <v>82</v>
      </c>
      <c r="R3910" s="80" t="s">
        <v>63</v>
      </c>
      <c r="S3910" s="81" t="s">
        <v>64</v>
      </c>
      <c r="T3910" s="81" t="s">
        <v>51</v>
      </c>
      <c r="U3910" s="82" t="s">
        <v>83</v>
      </c>
      <c r="V3910" s="83">
        <v>1.05</v>
      </c>
      <c r="W3910" s="89">
        <v>1433.25</v>
      </c>
      <c r="X3910" s="85">
        <v>1</v>
      </c>
      <c r="Y3910" s="86">
        <v>1.78</v>
      </c>
      <c r="Z3910" s="82">
        <v>5</v>
      </c>
      <c r="AA3910" s="87">
        <v>0.35599999999999998</v>
      </c>
      <c r="AB3910" s="83">
        <v>0</v>
      </c>
      <c r="AC3910" s="89">
        <v>0</v>
      </c>
      <c r="AD3910" s="90">
        <v>43577</v>
      </c>
      <c r="AE3910" s="90">
        <v>43577</v>
      </c>
      <c r="AF3910" s="82">
        <v>0</v>
      </c>
      <c r="AG3910" s="84" t="s">
        <v>53</v>
      </c>
      <c r="AH3910" s="83">
        <v>0</v>
      </c>
      <c r="AI3910" s="89">
        <v>0</v>
      </c>
      <c r="AJ3910" s="89">
        <v>0</v>
      </c>
      <c r="AK3910" s="60" t="str">
        <f>+IF(Tabla1[[#This Row],[REQUEST_TY]]="SR MANTENIMIENTO CORRECTIVO", "EMERGENCIA", "OTROS")</f>
        <v>EMERGENCIA</v>
      </c>
      <c r="AL3910" s="6" t="str">
        <f>+_xlfn.IFS(Tabla1[[#This Row],[Veces obj]]&lt;=1,"0-1",Tabla1[[#This Row],[Veces obj]]&lt;=2,"1-2",Tabla1[[#This Row],[Veces obj]]&lt;=3,"2-3",TRUE,"&gt;3")</f>
        <v>0-1</v>
      </c>
      <c r="AM3910" s="60" t="str">
        <f>+_xlfn.IFS(MONTH(Tabla1[[#This Row],[MES]])&lt;=3,"Q1",MONTH(Tabla1[[#This Row],[MES]])&lt;=6,"Q2",MONTH(Tabla1[[#This Row],[MES]])&lt;=9,"Q3",TRUE,"Q4")</f>
        <v>Q2</v>
      </c>
      <c r="AN3910" s="15" t="str">
        <f>+IFERROR(VLOOKUP(Tabla1[[#This Row],[CUENTA]],CTAS[],2,0),"OTROS")</f>
        <v>OTROS</v>
      </c>
      <c r="AP3910" s="15" t="str">
        <f>+IFERROR(VLOOKUP(Tabla1[[#This Row],[EMPLEADO]],IS[],3,0),"OTROS")</f>
        <v>OTROS</v>
      </c>
      <c r="AQ3910" s="15" t="str">
        <f>+IFERROR(VLOOKUP(Tabla1[[#This Row],[EMPLEADO]],IS[[NÓMINA]:[INGENIERO]],2,0),"OTROS")</f>
        <v>OTROS</v>
      </c>
    </row>
    <row r="3911" spans="1:43" x14ac:dyDescent="0.25">
      <c r="A3911" s="28" t="s">
        <v>10019</v>
      </c>
      <c r="B3911" s="29">
        <v>1</v>
      </c>
      <c r="C3911" s="29" t="s">
        <v>11524</v>
      </c>
      <c r="D3911" s="30" t="s">
        <v>38</v>
      </c>
      <c r="E3911" s="31" t="s">
        <v>5487</v>
      </c>
      <c r="F3911" s="31" t="s">
        <v>11525</v>
      </c>
      <c r="G3911" s="88" t="s">
        <v>5489</v>
      </c>
      <c r="H3911" s="29" t="s">
        <v>58</v>
      </c>
      <c r="I3911" s="32" t="s">
        <v>43</v>
      </c>
      <c r="J3911" s="29" t="s">
        <v>8</v>
      </c>
      <c r="K3911" s="33" t="s">
        <v>5490</v>
      </c>
      <c r="L3911" s="33" t="s">
        <v>8907</v>
      </c>
      <c r="M3911" s="29" t="s">
        <v>5492</v>
      </c>
      <c r="N3911" s="29">
        <v>0</v>
      </c>
      <c r="O3911" s="29" t="s">
        <v>47</v>
      </c>
      <c r="P3911" s="33">
        <v>33</v>
      </c>
      <c r="Q3911" s="33" t="s">
        <v>82</v>
      </c>
      <c r="R3911" s="80" t="s">
        <v>74</v>
      </c>
      <c r="S3911" s="81" t="s">
        <v>50</v>
      </c>
      <c r="T3911" s="81" t="s">
        <v>208</v>
      </c>
      <c r="U3911" s="82" t="s">
        <v>120</v>
      </c>
      <c r="V3911" s="83">
        <v>0.8</v>
      </c>
      <c r="W3911" s="89">
        <v>572.00000000000011</v>
      </c>
      <c r="X3911" s="85">
        <v>1</v>
      </c>
      <c r="Y3911" s="86">
        <v>2</v>
      </c>
      <c r="Z3911" s="82">
        <v>9</v>
      </c>
      <c r="AA3911" s="87">
        <v>0.22222222222222221</v>
      </c>
      <c r="AB3911" s="83">
        <v>0</v>
      </c>
      <c r="AC3911" s="89">
        <v>0</v>
      </c>
      <c r="AD3911" s="90">
        <v>43572</v>
      </c>
      <c r="AE3911" s="90">
        <v>43577</v>
      </c>
      <c r="AF3911" s="82">
        <v>3</v>
      </c>
      <c r="AG3911" s="84" t="s">
        <v>1680</v>
      </c>
      <c r="AH3911" s="83">
        <v>0.25</v>
      </c>
      <c r="AI3911" s="89">
        <v>-178.75000000000003</v>
      </c>
      <c r="AJ3911" s="89">
        <v>0</v>
      </c>
      <c r="AK3911" s="60" t="str">
        <f>+IF(Tabla1[[#This Row],[REQUEST_TY]]="SR MANTENIMIENTO CORRECTIVO", "EMERGENCIA", "OTROS")</f>
        <v>EMERGENCIA</v>
      </c>
      <c r="AL3911" s="6" t="str">
        <f>+_xlfn.IFS(Tabla1[[#This Row],[Veces obj]]&lt;=1,"0-1",Tabla1[[#This Row],[Veces obj]]&lt;=2,"1-2",Tabla1[[#This Row],[Veces obj]]&lt;=3,"2-3",TRUE,"&gt;3")</f>
        <v>0-1</v>
      </c>
      <c r="AM3911" s="60" t="str">
        <f>+_xlfn.IFS(MONTH(Tabla1[[#This Row],[MES]])&lt;=3,"Q1",MONTH(Tabla1[[#This Row],[MES]])&lt;=6,"Q2",MONTH(Tabla1[[#This Row],[MES]])&lt;=9,"Q3",TRUE,"Q4")</f>
        <v>Q2</v>
      </c>
      <c r="AN3911" s="15" t="str">
        <f>+IFERROR(VLOOKUP(Tabla1[[#This Row],[CUENTA]],CTAS[],2,0),"OTROS")</f>
        <v>OTROS</v>
      </c>
      <c r="AP3911" s="15" t="str">
        <f>+IFERROR(VLOOKUP(Tabla1[[#This Row],[EMPLEADO]],IS[],3,0),"OTROS")</f>
        <v>OTROS</v>
      </c>
      <c r="AQ3911" s="15" t="str">
        <f>+IFERROR(VLOOKUP(Tabla1[[#This Row],[EMPLEADO]],IS[[NÓMINA]:[INGENIERO]],2,0),"OTROS")</f>
        <v>OTROS</v>
      </c>
    </row>
    <row r="3912" spans="1:43" x14ac:dyDescent="0.25">
      <c r="A3912" s="28" t="s">
        <v>10019</v>
      </c>
      <c r="B3912" s="29">
        <v>1</v>
      </c>
      <c r="C3912" s="29" t="s">
        <v>11526</v>
      </c>
      <c r="D3912" s="30" t="s">
        <v>38</v>
      </c>
      <c r="E3912" s="31" t="s">
        <v>1346</v>
      </c>
      <c r="F3912" s="31" t="s">
        <v>11527</v>
      </c>
      <c r="G3912" s="88" t="s">
        <v>1348</v>
      </c>
      <c r="H3912" s="29" t="s">
        <v>679</v>
      </c>
      <c r="I3912" s="32" t="s">
        <v>43</v>
      </c>
      <c r="J3912" s="29" t="s">
        <v>8</v>
      </c>
      <c r="K3912" s="33" t="s">
        <v>869</v>
      </c>
      <c r="L3912" s="33" t="s">
        <v>870</v>
      </c>
      <c r="M3912" s="29" t="s">
        <v>871</v>
      </c>
      <c r="N3912" s="29">
        <v>1</v>
      </c>
      <c r="O3912" s="29" t="s">
        <v>47</v>
      </c>
      <c r="P3912" s="33">
        <v>3</v>
      </c>
      <c r="Q3912" s="33" t="s">
        <v>388</v>
      </c>
      <c r="R3912" s="80" t="s">
        <v>223</v>
      </c>
      <c r="S3912" s="81" t="s">
        <v>139</v>
      </c>
      <c r="T3912" s="81" t="s">
        <v>51</v>
      </c>
      <c r="U3912" s="82" t="s">
        <v>872</v>
      </c>
      <c r="V3912" s="83">
        <v>0</v>
      </c>
      <c r="W3912" s="89">
        <v>0</v>
      </c>
      <c r="X3912" s="85">
        <v>1</v>
      </c>
      <c r="Y3912" s="86">
        <v>5.57</v>
      </c>
      <c r="Z3912" s="82">
        <v>4</v>
      </c>
      <c r="AA3912" s="87">
        <v>1.3925000000000001</v>
      </c>
      <c r="AB3912" s="83">
        <v>9.8125000000000018E-2</v>
      </c>
      <c r="AC3912" s="89">
        <v>-154.35062500000004</v>
      </c>
      <c r="AD3912" s="90">
        <v>43577</v>
      </c>
      <c r="AE3912" s="90">
        <v>43577</v>
      </c>
      <c r="AF3912" s="82">
        <v>0</v>
      </c>
      <c r="AG3912" s="84" t="s">
        <v>53</v>
      </c>
      <c r="AH3912" s="83">
        <v>0</v>
      </c>
      <c r="AI3912" s="89">
        <v>0</v>
      </c>
      <c r="AJ3912" s="89">
        <v>0</v>
      </c>
      <c r="AK3912" s="60" t="str">
        <f>+IF(Tabla1[[#This Row],[REQUEST_TY]]="SR MANTENIMIENTO CORRECTIVO", "EMERGENCIA", "OTROS")</f>
        <v>EMERGENCIA</v>
      </c>
      <c r="AL3912" s="6" t="str">
        <f>+_xlfn.IFS(Tabla1[[#This Row],[Veces obj]]&lt;=1,"0-1",Tabla1[[#This Row],[Veces obj]]&lt;=2,"1-2",Tabla1[[#This Row],[Veces obj]]&lt;=3,"2-3",TRUE,"&gt;3")</f>
        <v>1-2</v>
      </c>
      <c r="AM3912" s="60" t="str">
        <f>+_xlfn.IFS(MONTH(Tabla1[[#This Row],[MES]])&lt;=3,"Q1",MONTH(Tabla1[[#This Row],[MES]])&lt;=6,"Q2",MONTH(Tabla1[[#This Row],[MES]])&lt;=9,"Q3",TRUE,"Q4")</f>
        <v>Q2</v>
      </c>
      <c r="AN3912" s="15" t="str">
        <f>+IFERROR(VLOOKUP(Tabla1[[#This Row],[CUENTA]],CTAS[],2,0),"OTROS")</f>
        <v>OTROS</v>
      </c>
      <c r="AP3912" s="15" t="str">
        <f>+IFERROR(VLOOKUP(Tabla1[[#This Row],[EMPLEADO]],IS[],3,0),"OTROS")</f>
        <v>OTROS</v>
      </c>
      <c r="AQ3912" s="15" t="str">
        <f>+IFERROR(VLOOKUP(Tabla1[[#This Row],[EMPLEADO]],IS[[NÓMINA]:[INGENIERO]],2,0),"OTROS")</f>
        <v>OTROS</v>
      </c>
    </row>
    <row r="3913" spans="1:43" x14ac:dyDescent="0.25">
      <c r="A3913" s="28" t="s">
        <v>10019</v>
      </c>
      <c r="B3913" s="29">
        <v>1</v>
      </c>
      <c r="C3913" s="29" t="s">
        <v>11528</v>
      </c>
      <c r="D3913" s="30" t="s">
        <v>38</v>
      </c>
      <c r="E3913" s="31" t="s">
        <v>348</v>
      </c>
      <c r="F3913" s="31" t="s">
        <v>11529</v>
      </c>
      <c r="G3913" s="88" t="s">
        <v>11530</v>
      </c>
      <c r="H3913" s="29" t="s">
        <v>213</v>
      </c>
      <c r="I3913" s="32" t="s">
        <v>43</v>
      </c>
      <c r="J3913" s="29" t="s">
        <v>8</v>
      </c>
      <c r="K3913" s="33" t="s">
        <v>11531</v>
      </c>
      <c r="L3913" s="33" t="s">
        <v>11532</v>
      </c>
      <c r="M3913" s="29" t="s">
        <v>11533</v>
      </c>
      <c r="N3913" s="29">
        <v>0</v>
      </c>
      <c r="O3913" s="29" t="s">
        <v>47</v>
      </c>
      <c r="P3913" s="33">
        <v>2685</v>
      </c>
      <c r="Q3913" s="33" t="s">
        <v>48</v>
      </c>
      <c r="R3913" s="80" t="s">
        <v>223</v>
      </c>
      <c r="S3913" s="81" t="s">
        <v>139</v>
      </c>
      <c r="T3913" s="81" t="s">
        <v>51</v>
      </c>
      <c r="U3913" s="82" t="s">
        <v>353</v>
      </c>
      <c r="V3913" s="83">
        <v>1.1499999999999999</v>
      </c>
      <c r="W3913" s="89">
        <v>1808.95</v>
      </c>
      <c r="X3913" s="85">
        <v>1</v>
      </c>
      <c r="Y3913" s="86">
        <v>0.96</v>
      </c>
      <c r="Z3913" s="82">
        <v>4</v>
      </c>
      <c r="AA3913" s="87">
        <v>0.24</v>
      </c>
      <c r="AB3913" s="83">
        <v>0</v>
      </c>
      <c r="AC3913" s="89">
        <v>0</v>
      </c>
      <c r="AD3913" s="90">
        <v>43570</v>
      </c>
      <c r="AE3913" s="90">
        <v>43577</v>
      </c>
      <c r="AF3913" s="82">
        <v>5</v>
      </c>
      <c r="AG3913" s="84" t="s">
        <v>823</v>
      </c>
      <c r="AH3913" s="83">
        <v>0.5</v>
      </c>
      <c r="AI3913" s="89">
        <v>-786.50000000000011</v>
      </c>
      <c r="AJ3913" s="89">
        <v>0</v>
      </c>
      <c r="AK3913" s="60" t="str">
        <f>+IF(Tabla1[[#This Row],[REQUEST_TY]]="SR MANTENIMIENTO CORRECTIVO", "EMERGENCIA", "OTROS")</f>
        <v>EMERGENCIA</v>
      </c>
      <c r="AL3913" s="6" t="str">
        <f>+_xlfn.IFS(Tabla1[[#This Row],[Veces obj]]&lt;=1,"0-1",Tabla1[[#This Row],[Veces obj]]&lt;=2,"1-2",Tabla1[[#This Row],[Veces obj]]&lt;=3,"2-3",TRUE,"&gt;3")</f>
        <v>0-1</v>
      </c>
      <c r="AM3913" s="60" t="str">
        <f>+_xlfn.IFS(MONTH(Tabla1[[#This Row],[MES]])&lt;=3,"Q1",MONTH(Tabla1[[#This Row],[MES]])&lt;=6,"Q2",MONTH(Tabla1[[#This Row],[MES]])&lt;=9,"Q3",TRUE,"Q4")</f>
        <v>Q2</v>
      </c>
      <c r="AN3913" s="15" t="str">
        <f>+IFERROR(VLOOKUP(Tabla1[[#This Row],[CUENTA]],CTAS[],2,0),"OTROS")</f>
        <v>OTROS</v>
      </c>
      <c r="AP3913" s="15" t="str">
        <f>+IFERROR(VLOOKUP(Tabla1[[#This Row],[EMPLEADO]],IS[],3,0),"OTROS")</f>
        <v>OTROS</v>
      </c>
      <c r="AQ3913" s="15" t="str">
        <f>+IFERROR(VLOOKUP(Tabla1[[#This Row],[EMPLEADO]],IS[[NÓMINA]:[INGENIERO]],2,0),"OTROS")</f>
        <v>OTROS</v>
      </c>
    </row>
    <row r="3914" spans="1:43" x14ac:dyDescent="0.25">
      <c r="A3914" s="28" t="s">
        <v>10019</v>
      </c>
      <c r="B3914" s="29">
        <v>1</v>
      </c>
      <c r="C3914" s="29" t="s">
        <v>11534</v>
      </c>
      <c r="D3914" s="30" t="s">
        <v>38</v>
      </c>
      <c r="E3914" s="31" t="s">
        <v>2745</v>
      </c>
      <c r="F3914" s="31" t="s">
        <v>11535</v>
      </c>
      <c r="G3914" s="88" t="s">
        <v>8596</v>
      </c>
      <c r="H3914" s="29" t="s">
        <v>868</v>
      </c>
      <c r="I3914" s="32" t="s">
        <v>43</v>
      </c>
      <c r="J3914" s="29" t="s">
        <v>8</v>
      </c>
      <c r="K3914" s="33" t="s">
        <v>869</v>
      </c>
      <c r="L3914" s="33" t="s">
        <v>870</v>
      </c>
      <c r="M3914" s="29" t="s">
        <v>871</v>
      </c>
      <c r="N3914" s="29">
        <v>1</v>
      </c>
      <c r="O3914" s="29" t="s">
        <v>47</v>
      </c>
      <c r="P3914" s="33">
        <v>12</v>
      </c>
      <c r="Q3914" s="33" t="s">
        <v>194</v>
      </c>
      <c r="R3914" s="80" t="s">
        <v>223</v>
      </c>
      <c r="S3914" s="81" t="s">
        <v>139</v>
      </c>
      <c r="T3914" s="81" t="s">
        <v>51</v>
      </c>
      <c r="U3914" s="82" t="s">
        <v>224</v>
      </c>
      <c r="V3914" s="83">
        <v>0.8</v>
      </c>
      <c r="W3914" s="89">
        <v>0</v>
      </c>
      <c r="X3914" s="85">
        <v>1</v>
      </c>
      <c r="Y3914" s="86">
        <v>0.38</v>
      </c>
      <c r="Z3914" s="82">
        <v>4</v>
      </c>
      <c r="AA3914" s="87">
        <v>9.5000000000000001E-2</v>
      </c>
      <c r="AB3914" s="83">
        <v>0</v>
      </c>
      <c r="AC3914" s="89">
        <v>0</v>
      </c>
      <c r="AD3914" s="90">
        <v>43577</v>
      </c>
      <c r="AE3914" s="90">
        <v>43578</v>
      </c>
      <c r="AF3914" s="82">
        <v>1</v>
      </c>
      <c r="AG3914" s="84" t="s">
        <v>53</v>
      </c>
      <c r="AH3914" s="83">
        <v>0</v>
      </c>
      <c r="AI3914" s="89">
        <v>0</v>
      </c>
      <c r="AJ3914" s="89">
        <v>0</v>
      </c>
      <c r="AK3914" s="60" t="str">
        <f>+IF(Tabla1[[#This Row],[REQUEST_TY]]="SR MANTENIMIENTO CORRECTIVO", "EMERGENCIA", "OTROS")</f>
        <v>EMERGENCIA</v>
      </c>
      <c r="AL3914" s="6" t="str">
        <f>+_xlfn.IFS(Tabla1[[#This Row],[Veces obj]]&lt;=1,"0-1",Tabla1[[#This Row],[Veces obj]]&lt;=2,"1-2",Tabla1[[#This Row],[Veces obj]]&lt;=3,"2-3",TRUE,"&gt;3")</f>
        <v>0-1</v>
      </c>
      <c r="AM3914" s="60" t="str">
        <f>+_xlfn.IFS(MONTH(Tabla1[[#This Row],[MES]])&lt;=3,"Q1",MONTH(Tabla1[[#This Row],[MES]])&lt;=6,"Q2",MONTH(Tabla1[[#This Row],[MES]])&lt;=9,"Q3",TRUE,"Q4")</f>
        <v>Q2</v>
      </c>
      <c r="AN3914" s="15" t="str">
        <f>+IFERROR(VLOOKUP(Tabla1[[#This Row],[CUENTA]],CTAS[],2,0),"OTROS")</f>
        <v>OTROS</v>
      </c>
      <c r="AP3914" s="15" t="str">
        <f>+IFERROR(VLOOKUP(Tabla1[[#This Row],[EMPLEADO]],IS[],3,0),"OTROS")</f>
        <v>OTROS</v>
      </c>
      <c r="AQ3914" s="15" t="str">
        <f>+IFERROR(VLOOKUP(Tabla1[[#This Row],[EMPLEADO]],IS[[NÓMINA]:[INGENIERO]],2,0),"OTROS")</f>
        <v>OTROS</v>
      </c>
    </row>
    <row r="3915" spans="1:43" x14ac:dyDescent="0.25">
      <c r="A3915" s="28" t="s">
        <v>10019</v>
      </c>
      <c r="B3915" s="29">
        <v>1</v>
      </c>
      <c r="C3915" s="29" t="s">
        <v>11536</v>
      </c>
      <c r="D3915" s="30" t="s">
        <v>38</v>
      </c>
      <c r="E3915" s="31" t="s">
        <v>133</v>
      </c>
      <c r="F3915" s="31" t="s">
        <v>11537</v>
      </c>
      <c r="G3915" s="88" t="s">
        <v>2889</v>
      </c>
      <c r="H3915" s="29" t="s">
        <v>1130</v>
      </c>
      <c r="I3915" s="32" t="s">
        <v>43</v>
      </c>
      <c r="J3915" s="29" t="s">
        <v>8</v>
      </c>
      <c r="K3915" s="33" t="s">
        <v>59</v>
      </c>
      <c r="L3915" s="33" t="s">
        <v>2024</v>
      </c>
      <c r="M3915" s="29" t="s">
        <v>1778</v>
      </c>
      <c r="N3915" s="29">
        <v>0</v>
      </c>
      <c r="O3915" s="29" t="s">
        <v>47</v>
      </c>
      <c r="P3915" s="33">
        <v>5</v>
      </c>
      <c r="Q3915" s="33" t="s">
        <v>207</v>
      </c>
      <c r="R3915" s="80" t="s">
        <v>138</v>
      </c>
      <c r="S3915" s="81" t="s">
        <v>139</v>
      </c>
      <c r="T3915" s="81" t="s">
        <v>51</v>
      </c>
      <c r="U3915" s="82" t="s">
        <v>879</v>
      </c>
      <c r="V3915" s="83">
        <v>0.6</v>
      </c>
      <c r="W3915" s="89">
        <v>943.80000000000007</v>
      </c>
      <c r="X3915" s="85">
        <v>1</v>
      </c>
      <c r="Y3915" s="86">
        <v>2.36</v>
      </c>
      <c r="Z3915" s="82">
        <v>4</v>
      </c>
      <c r="AA3915" s="87">
        <v>0.59</v>
      </c>
      <c r="AB3915" s="83">
        <v>0</v>
      </c>
      <c r="AC3915" s="89">
        <v>0</v>
      </c>
      <c r="AD3915" s="90">
        <v>43577</v>
      </c>
      <c r="AE3915" s="90">
        <v>43578</v>
      </c>
      <c r="AF3915" s="82">
        <v>1</v>
      </c>
      <c r="AG3915" s="84" t="s">
        <v>53</v>
      </c>
      <c r="AH3915" s="83">
        <v>0</v>
      </c>
      <c r="AI3915" s="89">
        <v>0</v>
      </c>
      <c r="AJ3915" s="89">
        <v>0</v>
      </c>
      <c r="AK3915" s="60" t="str">
        <f>+IF(Tabla1[[#This Row],[REQUEST_TY]]="SR MANTENIMIENTO CORRECTIVO", "EMERGENCIA", "OTROS")</f>
        <v>EMERGENCIA</v>
      </c>
      <c r="AL3915" s="6" t="str">
        <f>+_xlfn.IFS(Tabla1[[#This Row],[Veces obj]]&lt;=1,"0-1",Tabla1[[#This Row],[Veces obj]]&lt;=2,"1-2",Tabla1[[#This Row],[Veces obj]]&lt;=3,"2-3",TRUE,"&gt;3")</f>
        <v>0-1</v>
      </c>
      <c r="AM3915" s="60" t="str">
        <f>+_xlfn.IFS(MONTH(Tabla1[[#This Row],[MES]])&lt;=3,"Q1",MONTH(Tabla1[[#This Row],[MES]])&lt;=6,"Q2",MONTH(Tabla1[[#This Row],[MES]])&lt;=9,"Q3",TRUE,"Q4")</f>
        <v>Q2</v>
      </c>
      <c r="AN3915" s="15" t="str">
        <f>+IFERROR(VLOOKUP(Tabla1[[#This Row],[CUENTA]],CTAS[],2,0),"OTROS")</f>
        <v>OTROS</v>
      </c>
      <c r="AP3915" s="15" t="str">
        <f>+IFERROR(VLOOKUP(Tabla1[[#This Row],[EMPLEADO]],IS[],3,0),"OTROS")</f>
        <v>OTROS</v>
      </c>
      <c r="AQ3915" s="15" t="str">
        <f>+IFERROR(VLOOKUP(Tabla1[[#This Row],[EMPLEADO]],IS[[NÓMINA]:[INGENIERO]],2,0),"OTROS")</f>
        <v>OTROS</v>
      </c>
    </row>
    <row r="3916" spans="1:43" x14ac:dyDescent="0.25">
      <c r="A3916" s="28" t="s">
        <v>10019</v>
      </c>
      <c r="B3916" s="29">
        <v>1</v>
      </c>
      <c r="C3916" s="29" t="s">
        <v>11538</v>
      </c>
      <c r="D3916" s="30" t="s">
        <v>4762</v>
      </c>
      <c r="E3916" s="31" t="s">
        <v>725</v>
      </c>
      <c r="F3916" s="31" t="s">
        <v>11539</v>
      </c>
      <c r="G3916" s="88" t="s">
        <v>5331</v>
      </c>
      <c r="H3916" s="29" t="s">
        <v>915</v>
      </c>
      <c r="I3916" s="32" t="s">
        <v>43</v>
      </c>
      <c r="J3916" s="29" t="s">
        <v>8</v>
      </c>
      <c r="K3916" s="33" t="s">
        <v>102</v>
      </c>
      <c r="L3916" s="33" t="s">
        <v>1039</v>
      </c>
      <c r="M3916" s="29" t="s">
        <v>310</v>
      </c>
      <c r="N3916" s="29">
        <v>0</v>
      </c>
      <c r="O3916" s="29" t="s">
        <v>47</v>
      </c>
      <c r="P3916" s="33" t="s">
        <v>822</v>
      </c>
      <c r="Q3916" s="33" t="s">
        <v>48</v>
      </c>
      <c r="R3916" s="80" t="s">
        <v>223</v>
      </c>
      <c r="S3916" s="81" t="s">
        <v>139</v>
      </c>
      <c r="T3916" s="81" t="s">
        <v>51</v>
      </c>
      <c r="U3916" s="82" t="s">
        <v>353</v>
      </c>
      <c r="V3916" s="83">
        <v>1</v>
      </c>
      <c r="W3916" s="89">
        <v>1573.0000000000002</v>
      </c>
      <c r="X3916" s="85">
        <v>0</v>
      </c>
      <c r="Y3916" s="86">
        <v>4</v>
      </c>
      <c r="Z3916" s="82">
        <v>4</v>
      </c>
      <c r="AA3916" s="87">
        <v>1</v>
      </c>
      <c r="AB3916" s="83">
        <v>0</v>
      </c>
      <c r="AC3916" s="89">
        <v>0</v>
      </c>
      <c r="AD3916" s="90">
        <v>43577</v>
      </c>
      <c r="AE3916" s="90">
        <v>43578</v>
      </c>
      <c r="AF3916" s="82">
        <v>1</v>
      </c>
      <c r="AG3916" s="84" t="s">
        <v>53</v>
      </c>
      <c r="AH3916" s="83">
        <v>0</v>
      </c>
      <c r="AI3916" s="89">
        <v>0</v>
      </c>
      <c r="AJ3916" s="89">
        <v>0</v>
      </c>
      <c r="AK3916" s="60" t="str">
        <f>+IF(Tabla1[[#This Row],[REQUEST_TY]]="SR MANTENIMIENTO CORRECTIVO", "EMERGENCIA", "OTROS")</f>
        <v>OTROS</v>
      </c>
      <c r="AL3916" s="6" t="str">
        <f>+_xlfn.IFS(Tabla1[[#This Row],[Veces obj]]&lt;=1,"0-1",Tabla1[[#This Row],[Veces obj]]&lt;=2,"1-2",Tabla1[[#This Row],[Veces obj]]&lt;=3,"2-3",TRUE,"&gt;3")</f>
        <v>0-1</v>
      </c>
      <c r="AM3916" s="60" t="str">
        <f>+_xlfn.IFS(MONTH(Tabla1[[#This Row],[MES]])&lt;=3,"Q1",MONTH(Tabla1[[#This Row],[MES]])&lt;=6,"Q2",MONTH(Tabla1[[#This Row],[MES]])&lt;=9,"Q3",TRUE,"Q4")</f>
        <v>Q2</v>
      </c>
      <c r="AN3916" s="15" t="str">
        <f>+IFERROR(VLOOKUP(Tabla1[[#This Row],[CUENTA]],CTAS[],2,0),"OTROS")</f>
        <v>OTROS</v>
      </c>
      <c r="AP3916" s="15" t="str">
        <f>+IFERROR(VLOOKUP(Tabla1[[#This Row],[EMPLEADO]],IS[],3,0),"OTROS")</f>
        <v>OTROS</v>
      </c>
      <c r="AQ3916" s="15" t="str">
        <f>+IFERROR(VLOOKUP(Tabla1[[#This Row],[EMPLEADO]],IS[[NÓMINA]:[INGENIERO]],2,0),"OTROS")</f>
        <v>OTROS</v>
      </c>
    </row>
    <row r="3917" spans="1:43" x14ac:dyDescent="0.25">
      <c r="A3917" s="28" t="s">
        <v>10019</v>
      </c>
      <c r="B3917" s="29">
        <v>1</v>
      </c>
      <c r="C3917" s="29" t="s">
        <v>11540</v>
      </c>
      <c r="D3917" s="30" t="s">
        <v>38</v>
      </c>
      <c r="E3917" s="31" t="s">
        <v>332</v>
      </c>
      <c r="F3917" s="31" t="s">
        <v>11541</v>
      </c>
      <c r="G3917" s="88" t="s">
        <v>5698</v>
      </c>
      <c r="H3917" s="29" t="s">
        <v>1130</v>
      </c>
      <c r="I3917" s="32" t="s">
        <v>43</v>
      </c>
      <c r="J3917" s="29" t="s">
        <v>8</v>
      </c>
      <c r="K3917" s="33" t="s">
        <v>59</v>
      </c>
      <c r="L3917" s="33" t="s">
        <v>2024</v>
      </c>
      <c r="M3917" s="29" t="s">
        <v>1778</v>
      </c>
      <c r="N3917" s="29">
        <v>0</v>
      </c>
      <c r="O3917" s="29" t="s">
        <v>47</v>
      </c>
      <c r="P3917" s="33">
        <v>5</v>
      </c>
      <c r="Q3917" s="33" t="s">
        <v>207</v>
      </c>
      <c r="R3917" s="80" t="s">
        <v>317</v>
      </c>
      <c r="S3917" s="81" t="s">
        <v>318</v>
      </c>
      <c r="T3917" s="81" t="s">
        <v>51</v>
      </c>
      <c r="U3917" s="82" t="s">
        <v>879</v>
      </c>
      <c r="V3917" s="83">
        <v>0.6</v>
      </c>
      <c r="W3917" s="89">
        <v>943.80000000000007</v>
      </c>
      <c r="X3917" s="85">
        <v>1</v>
      </c>
      <c r="Y3917" s="86">
        <v>4.17</v>
      </c>
      <c r="Z3917" s="82">
        <v>4</v>
      </c>
      <c r="AA3917" s="87">
        <v>1.0425</v>
      </c>
      <c r="AB3917" s="83">
        <v>1.0624999999999996E-2</v>
      </c>
      <c r="AC3917" s="89">
        <v>-16.713124999999994</v>
      </c>
      <c r="AD3917" s="90">
        <v>43577</v>
      </c>
      <c r="AE3917" s="90">
        <v>43578</v>
      </c>
      <c r="AF3917" s="82">
        <v>1</v>
      </c>
      <c r="AG3917" s="84" t="s">
        <v>53</v>
      </c>
      <c r="AH3917" s="83">
        <v>0</v>
      </c>
      <c r="AI3917" s="89">
        <v>0</v>
      </c>
      <c r="AJ3917" s="89">
        <v>0</v>
      </c>
      <c r="AK3917" s="60" t="str">
        <f>+IF(Tabla1[[#This Row],[REQUEST_TY]]="SR MANTENIMIENTO CORRECTIVO", "EMERGENCIA", "OTROS")</f>
        <v>EMERGENCIA</v>
      </c>
      <c r="AL3917" s="6" t="str">
        <f>+_xlfn.IFS(Tabla1[[#This Row],[Veces obj]]&lt;=1,"0-1",Tabla1[[#This Row],[Veces obj]]&lt;=2,"1-2",Tabla1[[#This Row],[Veces obj]]&lt;=3,"2-3",TRUE,"&gt;3")</f>
        <v>1-2</v>
      </c>
      <c r="AM3917" s="60" t="str">
        <f>+_xlfn.IFS(MONTH(Tabla1[[#This Row],[MES]])&lt;=3,"Q1",MONTH(Tabla1[[#This Row],[MES]])&lt;=6,"Q2",MONTH(Tabla1[[#This Row],[MES]])&lt;=9,"Q3",TRUE,"Q4")</f>
        <v>Q2</v>
      </c>
      <c r="AN3917" s="15" t="str">
        <f>+IFERROR(VLOOKUP(Tabla1[[#This Row],[CUENTA]],CTAS[],2,0),"OTROS")</f>
        <v>OTROS</v>
      </c>
      <c r="AP3917" s="15" t="str">
        <f>+IFERROR(VLOOKUP(Tabla1[[#This Row],[EMPLEADO]],IS[],3,0),"OTROS")</f>
        <v>OTROS</v>
      </c>
      <c r="AQ3917" s="15" t="str">
        <f>+IFERROR(VLOOKUP(Tabla1[[#This Row],[EMPLEADO]],IS[[NÓMINA]:[INGENIERO]],2,0),"OTROS")</f>
        <v>OTROS</v>
      </c>
    </row>
    <row r="3918" spans="1:43" x14ac:dyDescent="0.25">
      <c r="A3918" s="28" t="s">
        <v>10019</v>
      </c>
      <c r="B3918" s="29">
        <v>1</v>
      </c>
      <c r="C3918" s="29" t="s">
        <v>11542</v>
      </c>
      <c r="D3918" s="30" t="s">
        <v>38</v>
      </c>
      <c r="E3918" s="31" t="s">
        <v>133</v>
      </c>
      <c r="F3918" s="31" t="s">
        <v>11543</v>
      </c>
      <c r="G3918" s="88" t="s">
        <v>2023</v>
      </c>
      <c r="H3918" s="29" t="s">
        <v>1130</v>
      </c>
      <c r="I3918" s="32" t="s">
        <v>43</v>
      </c>
      <c r="J3918" s="29" t="s">
        <v>8</v>
      </c>
      <c r="K3918" s="33" t="s">
        <v>59</v>
      </c>
      <c r="L3918" s="33" t="s">
        <v>2024</v>
      </c>
      <c r="M3918" s="29" t="s">
        <v>1778</v>
      </c>
      <c r="N3918" s="29">
        <v>0</v>
      </c>
      <c r="O3918" s="29" t="s">
        <v>47</v>
      </c>
      <c r="P3918" s="33">
        <v>5</v>
      </c>
      <c r="Q3918" s="33" t="s">
        <v>207</v>
      </c>
      <c r="R3918" s="80" t="s">
        <v>138</v>
      </c>
      <c r="S3918" s="81" t="s">
        <v>139</v>
      </c>
      <c r="T3918" s="81" t="s">
        <v>51</v>
      </c>
      <c r="U3918" s="82" t="s">
        <v>879</v>
      </c>
      <c r="V3918" s="83">
        <v>0.6</v>
      </c>
      <c r="W3918" s="89">
        <v>943.80000000000007</v>
      </c>
      <c r="X3918" s="85">
        <v>1</v>
      </c>
      <c r="Y3918" s="86">
        <v>4.22</v>
      </c>
      <c r="Z3918" s="82">
        <v>4</v>
      </c>
      <c r="AA3918" s="87">
        <v>1.0549999999999999</v>
      </c>
      <c r="AB3918" s="83">
        <v>1.3749999999999984E-2</v>
      </c>
      <c r="AC3918" s="89">
        <v>-21.628749999999979</v>
      </c>
      <c r="AD3918" s="90">
        <v>43577</v>
      </c>
      <c r="AE3918" s="90">
        <v>43578</v>
      </c>
      <c r="AF3918" s="82">
        <v>1</v>
      </c>
      <c r="AG3918" s="84" t="s">
        <v>53</v>
      </c>
      <c r="AH3918" s="83">
        <v>0</v>
      </c>
      <c r="AI3918" s="89">
        <v>0</v>
      </c>
      <c r="AJ3918" s="89">
        <v>0</v>
      </c>
      <c r="AK3918" s="60" t="str">
        <f>+IF(Tabla1[[#This Row],[REQUEST_TY]]="SR MANTENIMIENTO CORRECTIVO", "EMERGENCIA", "OTROS")</f>
        <v>EMERGENCIA</v>
      </c>
      <c r="AL3918" s="6" t="str">
        <f>+_xlfn.IFS(Tabla1[[#This Row],[Veces obj]]&lt;=1,"0-1",Tabla1[[#This Row],[Veces obj]]&lt;=2,"1-2",Tabla1[[#This Row],[Veces obj]]&lt;=3,"2-3",TRUE,"&gt;3")</f>
        <v>1-2</v>
      </c>
      <c r="AM3918" s="60" t="str">
        <f>+_xlfn.IFS(MONTH(Tabla1[[#This Row],[MES]])&lt;=3,"Q1",MONTH(Tabla1[[#This Row],[MES]])&lt;=6,"Q2",MONTH(Tabla1[[#This Row],[MES]])&lt;=9,"Q3",TRUE,"Q4")</f>
        <v>Q2</v>
      </c>
      <c r="AN3918" s="15" t="str">
        <f>+IFERROR(VLOOKUP(Tabla1[[#This Row],[CUENTA]],CTAS[],2,0),"OTROS")</f>
        <v>OTROS</v>
      </c>
      <c r="AP3918" s="15" t="str">
        <f>+IFERROR(VLOOKUP(Tabla1[[#This Row],[EMPLEADO]],IS[],3,0),"OTROS")</f>
        <v>OTROS</v>
      </c>
      <c r="AQ3918" s="15" t="str">
        <f>+IFERROR(VLOOKUP(Tabla1[[#This Row],[EMPLEADO]],IS[[NÓMINA]:[INGENIERO]],2,0),"OTROS")</f>
        <v>OTROS</v>
      </c>
    </row>
    <row r="3919" spans="1:43" x14ac:dyDescent="0.25">
      <c r="A3919" s="28" t="s">
        <v>10019</v>
      </c>
      <c r="B3919" s="29">
        <v>1</v>
      </c>
      <c r="C3919" s="29" t="s">
        <v>11544</v>
      </c>
      <c r="D3919" s="30" t="s">
        <v>38</v>
      </c>
      <c r="E3919" s="31" t="s">
        <v>133</v>
      </c>
      <c r="F3919" s="31" t="s">
        <v>11545</v>
      </c>
      <c r="G3919" s="88" t="s">
        <v>2349</v>
      </c>
      <c r="H3919" s="29" t="s">
        <v>79</v>
      </c>
      <c r="I3919" s="32" t="s">
        <v>43</v>
      </c>
      <c r="J3919" s="29" t="s">
        <v>8</v>
      </c>
      <c r="K3919" s="33" t="s">
        <v>59</v>
      </c>
      <c r="L3919" s="33" t="s">
        <v>1149</v>
      </c>
      <c r="M3919" s="29" t="s">
        <v>1150</v>
      </c>
      <c r="N3919" s="29">
        <v>0</v>
      </c>
      <c r="O3919" s="29" t="s">
        <v>47</v>
      </c>
      <c r="P3919" s="33">
        <v>90</v>
      </c>
      <c r="Q3919" s="33" t="s">
        <v>48</v>
      </c>
      <c r="R3919" s="80" t="s">
        <v>138</v>
      </c>
      <c r="S3919" s="81" t="s">
        <v>139</v>
      </c>
      <c r="T3919" s="81" t="s">
        <v>51</v>
      </c>
      <c r="U3919" s="82" t="s">
        <v>353</v>
      </c>
      <c r="V3919" s="83">
        <v>1.1499999999999999</v>
      </c>
      <c r="W3919" s="89">
        <v>1808.95</v>
      </c>
      <c r="X3919" s="85">
        <v>1</v>
      </c>
      <c r="Y3919" s="86">
        <v>1.85</v>
      </c>
      <c r="Z3919" s="82">
        <v>4</v>
      </c>
      <c r="AA3919" s="87">
        <v>0.46250000000000002</v>
      </c>
      <c r="AB3919" s="83">
        <v>0</v>
      </c>
      <c r="AC3919" s="89">
        <v>0</v>
      </c>
      <c r="AD3919" s="90">
        <v>43577</v>
      </c>
      <c r="AE3919" s="90">
        <v>43578</v>
      </c>
      <c r="AF3919" s="82">
        <v>1</v>
      </c>
      <c r="AG3919" s="84" t="s">
        <v>53</v>
      </c>
      <c r="AH3919" s="83">
        <v>0</v>
      </c>
      <c r="AI3919" s="89">
        <v>0</v>
      </c>
      <c r="AJ3919" s="89">
        <v>0</v>
      </c>
      <c r="AK3919" s="60" t="str">
        <f>+IF(Tabla1[[#This Row],[REQUEST_TY]]="SR MANTENIMIENTO CORRECTIVO", "EMERGENCIA", "OTROS")</f>
        <v>EMERGENCIA</v>
      </c>
      <c r="AL3919" s="6" t="str">
        <f>+_xlfn.IFS(Tabla1[[#This Row],[Veces obj]]&lt;=1,"0-1",Tabla1[[#This Row],[Veces obj]]&lt;=2,"1-2",Tabla1[[#This Row],[Veces obj]]&lt;=3,"2-3",TRUE,"&gt;3")</f>
        <v>0-1</v>
      </c>
      <c r="AM3919" s="60" t="str">
        <f>+_xlfn.IFS(MONTH(Tabla1[[#This Row],[MES]])&lt;=3,"Q1",MONTH(Tabla1[[#This Row],[MES]])&lt;=6,"Q2",MONTH(Tabla1[[#This Row],[MES]])&lt;=9,"Q3",TRUE,"Q4")</f>
        <v>Q2</v>
      </c>
      <c r="AN3919" s="15" t="str">
        <f>+IFERROR(VLOOKUP(Tabla1[[#This Row],[CUENTA]],CTAS[],2,0),"OTROS")</f>
        <v>OTROS</v>
      </c>
      <c r="AP3919" s="15" t="str">
        <f>+IFERROR(VLOOKUP(Tabla1[[#This Row],[EMPLEADO]],IS[],3,0),"OTROS")</f>
        <v>OTROS</v>
      </c>
      <c r="AQ3919" s="15" t="str">
        <f>+IFERROR(VLOOKUP(Tabla1[[#This Row],[EMPLEADO]],IS[[NÓMINA]:[INGENIERO]],2,0),"OTROS")</f>
        <v>OTROS</v>
      </c>
    </row>
    <row r="3920" spans="1:43" x14ac:dyDescent="0.25">
      <c r="A3920" s="28" t="s">
        <v>10019</v>
      </c>
      <c r="B3920" s="29">
        <v>1</v>
      </c>
      <c r="C3920" s="29" t="s">
        <v>11546</v>
      </c>
      <c r="D3920" s="30" t="s">
        <v>38</v>
      </c>
      <c r="E3920" s="31" t="s">
        <v>312</v>
      </c>
      <c r="F3920" s="31" t="s">
        <v>11547</v>
      </c>
      <c r="G3920" s="88" t="s">
        <v>11548</v>
      </c>
      <c r="H3920" s="29" t="s">
        <v>136</v>
      </c>
      <c r="I3920" s="32" t="s">
        <v>43</v>
      </c>
      <c r="J3920" s="29" t="s">
        <v>8</v>
      </c>
      <c r="K3920" s="33" t="s">
        <v>59</v>
      </c>
      <c r="L3920" s="33" t="s">
        <v>6864</v>
      </c>
      <c r="M3920" s="29" t="s">
        <v>1496</v>
      </c>
      <c r="N3920" s="29">
        <v>0</v>
      </c>
      <c r="O3920" s="29" t="s">
        <v>47</v>
      </c>
      <c r="P3920" s="33">
        <v>1089</v>
      </c>
      <c r="Q3920" s="33" t="s">
        <v>48</v>
      </c>
      <c r="R3920" s="80" t="s">
        <v>317</v>
      </c>
      <c r="S3920" s="81" t="s">
        <v>318</v>
      </c>
      <c r="T3920" s="81" t="s">
        <v>51</v>
      </c>
      <c r="U3920" s="82" t="s">
        <v>353</v>
      </c>
      <c r="V3920" s="83">
        <v>1.1499999999999999</v>
      </c>
      <c r="W3920" s="89">
        <v>1808.95</v>
      </c>
      <c r="X3920" s="85">
        <v>1</v>
      </c>
      <c r="Y3920" s="86">
        <v>3.45</v>
      </c>
      <c r="Z3920" s="82">
        <v>4</v>
      </c>
      <c r="AA3920" s="87">
        <v>0.86250000000000004</v>
      </c>
      <c r="AB3920" s="83">
        <v>0</v>
      </c>
      <c r="AC3920" s="89">
        <v>0</v>
      </c>
      <c r="AD3920" s="90">
        <v>43544</v>
      </c>
      <c r="AE3920" s="90">
        <v>43578</v>
      </c>
      <c r="AF3920" s="82">
        <v>24</v>
      </c>
      <c r="AG3920" s="84" t="s">
        <v>3826</v>
      </c>
      <c r="AH3920" s="83">
        <v>1</v>
      </c>
      <c r="AI3920" s="89">
        <v>-1573.0000000000002</v>
      </c>
      <c r="AJ3920" s="89">
        <v>0</v>
      </c>
      <c r="AK3920" s="60" t="str">
        <f>+IF(Tabla1[[#This Row],[REQUEST_TY]]="SR MANTENIMIENTO CORRECTIVO", "EMERGENCIA", "OTROS")</f>
        <v>EMERGENCIA</v>
      </c>
      <c r="AL3920" s="6" t="str">
        <f>+_xlfn.IFS(Tabla1[[#This Row],[Veces obj]]&lt;=1,"0-1",Tabla1[[#This Row],[Veces obj]]&lt;=2,"1-2",Tabla1[[#This Row],[Veces obj]]&lt;=3,"2-3",TRUE,"&gt;3")</f>
        <v>0-1</v>
      </c>
      <c r="AM3920" s="60" t="str">
        <f>+_xlfn.IFS(MONTH(Tabla1[[#This Row],[MES]])&lt;=3,"Q1",MONTH(Tabla1[[#This Row],[MES]])&lt;=6,"Q2",MONTH(Tabla1[[#This Row],[MES]])&lt;=9,"Q3",TRUE,"Q4")</f>
        <v>Q2</v>
      </c>
      <c r="AN3920" s="15" t="str">
        <f>+IFERROR(VLOOKUP(Tabla1[[#This Row],[CUENTA]],CTAS[],2,0),"OTROS")</f>
        <v>OTROS</v>
      </c>
      <c r="AP3920" s="15" t="str">
        <f>+IFERROR(VLOOKUP(Tabla1[[#This Row],[EMPLEADO]],IS[],3,0),"OTROS")</f>
        <v>OTROS</v>
      </c>
      <c r="AQ3920" s="15" t="str">
        <f>+IFERROR(VLOOKUP(Tabla1[[#This Row],[EMPLEADO]],IS[[NÓMINA]:[INGENIERO]],2,0),"OTROS")</f>
        <v>OTROS</v>
      </c>
    </row>
    <row r="3921" spans="1:43" x14ac:dyDescent="0.25">
      <c r="A3921" s="28" t="s">
        <v>10019</v>
      </c>
      <c r="B3921" s="29">
        <v>1</v>
      </c>
      <c r="C3921" s="29" t="s">
        <v>11549</v>
      </c>
      <c r="D3921" s="30" t="s">
        <v>38</v>
      </c>
      <c r="E3921" s="31" t="s">
        <v>39</v>
      </c>
      <c r="F3921" s="31" t="s">
        <v>11550</v>
      </c>
      <c r="G3921" s="88" t="s">
        <v>3499</v>
      </c>
      <c r="H3921" s="29" t="s">
        <v>246</v>
      </c>
      <c r="I3921" s="32" t="s">
        <v>43</v>
      </c>
      <c r="J3921" s="29" t="s">
        <v>8</v>
      </c>
      <c r="K3921" s="33" t="s">
        <v>798</v>
      </c>
      <c r="L3921" s="33" t="s">
        <v>1509</v>
      </c>
      <c r="M3921" s="29" t="s">
        <v>1510</v>
      </c>
      <c r="N3921" s="29">
        <v>1</v>
      </c>
      <c r="O3921" s="29" t="s">
        <v>105</v>
      </c>
      <c r="P3921" s="33">
        <v>34</v>
      </c>
      <c r="Q3921" s="33" t="s">
        <v>82</v>
      </c>
      <c r="R3921" s="80" t="s">
        <v>49</v>
      </c>
      <c r="S3921" s="81" t="s">
        <v>50</v>
      </c>
      <c r="T3921" s="81" t="s">
        <v>51</v>
      </c>
      <c r="U3921" s="82" t="s">
        <v>120</v>
      </c>
      <c r="V3921" s="83">
        <v>0.8</v>
      </c>
      <c r="W3921" s="89">
        <v>0</v>
      </c>
      <c r="X3921" s="85">
        <v>1</v>
      </c>
      <c r="Y3921" s="86">
        <v>1.48</v>
      </c>
      <c r="Z3921" s="82">
        <v>5</v>
      </c>
      <c r="AA3921" s="87">
        <v>0.29599999999999999</v>
      </c>
      <c r="AB3921" s="83">
        <v>0</v>
      </c>
      <c r="AC3921" s="89">
        <v>0</v>
      </c>
      <c r="AD3921" s="90">
        <v>43578</v>
      </c>
      <c r="AE3921" s="90">
        <v>43578</v>
      </c>
      <c r="AF3921" s="82">
        <v>0</v>
      </c>
      <c r="AG3921" s="84" t="s">
        <v>53</v>
      </c>
      <c r="AH3921" s="83">
        <v>0</v>
      </c>
      <c r="AI3921" s="89">
        <v>0</v>
      </c>
      <c r="AJ3921" s="89">
        <v>0</v>
      </c>
      <c r="AK3921" s="60" t="str">
        <f>+IF(Tabla1[[#This Row],[REQUEST_TY]]="SR MANTENIMIENTO CORRECTIVO", "EMERGENCIA", "OTROS")</f>
        <v>EMERGENCIA</v>
      </c>
      <c r="AL3921" s="6" t="str">
        <f>+_xlfn.IFS(Tabla1[[#This Row],[Veces obj]]&lt;=1,"0-1",Tabla1[[#This Row],[Veces obj]]&lt;=2,"1-2",Tabla1[[#This Row],[Veces obj]]&lt;=3,"2-3",TRUE,"&gt;3")</f>
        <v>0-1</v>
      </c>
      <c r="AM3921" s="60" t="str">
        <f>+_xlfn.IFS(MONTH(Tabla1[[#This Row],[MES]])&lt;=3,"Q1",MONTH(Tabla1[[#This Row],[MES]])&lt;=6,"Q2",MONTH(Tabla1[[#This Row],[MES]])&lt;=9,"Q3",TRUE,"Q4")</f>
        <v>Q2</v>
      </c>
      <c r="AN3921" s="15" t="str">
        <f>+IFERROR(VLOOKUP(Tabla1[[#This Row],[CUENTA]],CTAS[],2,0),"OTROS")</f>
        <v>OTROS</v>
      </c>
      <c r="AP3921" s="15" t="str">
        <f>+IFERROR(VLOOKUP(Tabla1[[#This Row],[EMPLEADO]],IS[],3,0),"OTROS")</f>
        <v>OTROS</v>
      </c>
      <c r="AQ3921" s="15" t="str">
        <f>+IFERROR(VLOOKUP(Tabla1[[#This Row],[EMPLEADO]],IS[[NÓMINA]:[INGENIERO]],2,0),"OTROS")</f>
        <v>OTROS</v>
      </c>
    </row>
    <row r="3922" spans="1:43" x14ac:dyDescent="0.25">
      <c r="A3922" s="28" t="s">
        <v>10019</v>
      </c>
      <c r="B3922" s="29">
        <v>1</v>
      </c>
      <c r="C3922" s="29" t="s">
        <v>11551</v>
      </c>
      <c r="D3922" s="30" t="s">
        <v>38</v>
      </c>
      <c r="E3922" s="31" t="s">
        <v>5565</v>
      </c>
      <c r="F3922" s="31" t="s">
        <v>11552</v>
      </c>
      <c r="G3922" s="88" t="s">
        <v>5567</v>
      </c>
      <c r="H3922" s="29" t="s">
        <v>646</v>
      </c>
      <c r="I3922" s="32" t="s">
        <v>43</v>
      </c>
      <c r="J3922" s="29" t="s">
        <v>8</v>
      </c>
      <c r="K3922" s="33" t="s">
        <v>5568</v>
      </c>
      <c r="L3922" s="33" t="s">
        <v>5569</v>
      </c>
      <c r="M3922" s="29" t="s">
        <v>1436</v>
      </c>
      <c r="N3922" s="29">
        <v>0</v>
      </c>
      <c r="O3922" s="29" t="s">
        <v>47</v>
      </c>
      <c r="P3922" s="33">
        <v>73</v>
      </c>
      <c r="Q3922" s="33" t="s">
        <v>48</v>
      </c>
      <c r="R3922" s="80" t="s">
        <v>74</v>
      </c>
      <c r="S3922" s="81" t="s">
        <v>50</v>
      </c>
      <c r="T3922" s="81" t="s">
        <v>51</v>
      </c>
      <c r="U3922" s="82" t="s">
        <v>52</v>
      </c>
      <c r="V3922" s="83">
        <v>1.05</v>
      </c>
      <c r="W3922" s="89">
        <v>750.75000000000011</v>
      </c>
      <c r="X3922" s="85">
        <v>1</v>
      </c>
      <c r="Y3922" s="86">
        <v>0.18</v>
      </c>
      <c r="Z3922" s="82">
        <v>5</v>
      </c>
      <c r="AA3922" s="87">
        <v>3.5999999999999997E-2</v>
      </c>
      <c r="AB3922" s="83">
        <v>0</v>
      </c>
      <c r="AC3922" s="89">
        <v>0</v>
      </c>
      <c r="AD3922" s="90">
        <v>43578</v>
      </c>
      <c r="AE3922" s="90">
        <v>43578</v>
      </c>
      <c r="AF3922" s="82">
        <v>0</v>
      </c>
      <c r="AG3922" s="84" t="s">
        <v>53</v>
      </c>
      <c r="AH3922" s="83">
        <v>0</v>
      </c>
      <c r="AI3922" s="89">
        <v>0</v>
      </c>
      <c r="AJ3922" s="89">
        <v>0</v>
      </c>
      <c r="AK3922" s="60" t="str">
        <f>+IF(Tabla1[[#This Row],[REQUEST_TY]]="SR MANTENIMIENTO CORRECTIVO", "EMERGENCIA", "OTROS")</f>
        <v>EMERGENCIA</v>
      </c>
      <c r="AL3922" s="6" t="str">
        <f>+_xlfn.IFS(Tabla1[[#This Row],[Veces obj]]&lt;=1,"0-1",Tabla1[[#This Row],[Veces obj]]&lt;=2,"1-2",Tabla1[[#This Row],[Veces obj]]&lt;=3,"2-3",TRUE,"&gt;3")</f>
        <v>0-1</v>
      </c>
      <c r="AM3922" s="60" t="str">
        <f>+_xlfn.IFS(MONTH(Tabla1[[#This Row],[MES]])&lt;=3,"Q1",MONTH(Tabla1[[#This Row],[MES]])&lt;=6,"Q2",MONTH(Tabla1[[#This Row],[MES]])&lt;=9,"Q3",TRUE,"Q4")</f>
        <v>Q2</v>
      </c>
      <c r="AN3922" s="15" t="str">
        <f>+IFERROR(VLOOKUP(Tabla1[[#This Row],[CUENTA]],CTAS[],2,0),"OTROS")</f>
        <v>OTROS</v>
      </c>
      <c r="AP3922" s="15" t="str">
        <f>+IFERROR(VLOOKUP(Tabla1[[#This Row],[EMPLEADO]],IS[],3,0),"OTROS")</f>
        <v>OTROS</v>
      </c>
      <c r="AQ3922" s="15" t="str">
        <f>+IFERROR(VLOOKUP(Tabla1[[#This Row],[EMPLEADO]],IS[[NÓMINA]:[INGENIERO]],2,0),"OTROS")</f>
        <v>OTROS</v>
      </c>
    </row>
    <row r="3923" spans="1:43" x14ac:dyDescent="0.25">
      <c r="A3923" s="28" t="s">
        <v>10019</v>
      </c>
      <c r="B3923" s="29">
        <v>1</v>
      </c>
      <c r="C3923" s="29" t="s">
        <v>11553</v>
      </c>
      <c r="D3923" s="30" t="s">
        <v>38</v>
      </c>
      <c r="E3923" s="31" t="s">
        <v>133</v>
      </c>
      <c r="F3923" s="31" t="s">
        <v>11554</v>
      </c>
      <c r="G3923" s="88" t="s">
        <v>1047</v>
      </c>
      <c r="H3923" s="29" t="s">
        <v>915</v>
      </c>
      <c r="I3923" s="32" t="s">
        <v>43</v>
      </c>
      <c r="J3923" s="29" t="s">
        <v>8</v>
      </c>
      <c r="K3923" s="33" t="s">
        <v>59</v>
      </c>
      <c r="L3923" s="33" t="s">
        <v>780</v>
      </c>
      <c r="M3923" s="29" t="s">
        <v>310</v>
      </c>
      <c r="N3923" s="29">
        <v>0</v>
      </c>
      <c r="O3923" s="29" t="s">
        <v>47</v>
      </c>
      <c r="P3923" s="33">
        <v>4</v>
      </c>
      <c r="Q3923" s="33" t="s">
        <v>207</v>
      </c>
      <c r="R3923" s="80" t="s">
        <v>138</v>
      </c>
      <c r="S3923" s="81" t="s">
        <v>139</v>
      </c>
      <c r="T3923" s="81" t="s">
        <v>51</v>
      </c>
      <c r="U3923" s="82" t="s">
        <v>879</v>
      </c>
      <c r="V3923" s="83">
        <v>0.6</v>
      </c>
      <c r="W3923" s="89">
        <v>943.80000000000007</v>
      </c>
      <c r="X3923" s="85">
        <v>1</v>
      </c>
      <c r="Y3923" s="86">
        <v>1.77</v>
      </c>
      <c r="Z3923" s="82">
        <v>4</v>
      </c>
      <c r="AA3923" s="87">
        <v>0.4425</v>
      </c>
      <c r="AB3923" s="83">
        <v>0</v>
      </c>
      <c r="AC3923" s="89">
        <v>0</v>
      </c>
      <c r="AD3923" s="90">
        <v>43578</v>
      </c>
      <c r="AE3923" s="90">
        <v>43578</v>
      </c>
      <c r="AF3923" s="82">
        <v>0</v>
      </c>
      <c r="AG3923" s="84" t="s">
        <v>53</v>
      </c>
      <c r="AH3923" s="83">
        <v>0</v>
      </c>
      <c r="AI3923" s="89">
        <v>0</v>
      </c>
      <c r="AJ3923" s="89">
        <v>0</v>
      </c>
      <c r="AK3923" s="60" t="str">
        <f>+IF(Tabla1[[#This Row],[REQUEST_TY]]="SR MANTENIMIENTO CORRECTIVO", "EMERGENCIA", "OTROS")</f>
        <v>EMERGENCIA</v>
      </c>
      <c r="AL3923" s="6" t="str">
        <f>+_xlfn.IFS(Tabla1[[#This Row],[Veces obj]]&lt;=1,"0-1",Tabla1[[#This Row],[Veces obj]]&lt;=2,"1-2",Tabla1[[#This Row],[Veces obj]]&lt;=3,"2-3",TRUE,"&gt;3")</f>
        <v>0-1</v>
      </c>
      <c r="AM3923" s="60" t="str">
        <f>+_xlfn.IFS(MONTH(Tabla1[[#This Row],[MES]])&lt;=3,"Q1",MONTH(Tabla1[[#This Row],[MES]])&lt;=6,"Q2",MONTH(Tabla1[[#This Row],[MES]])&lt;=9,"Q3",TRUE,"Q4")</f>
        <v>Q2</v>
      </c>
      <c r="AN3923" s="15" t="str">
        <f>+IFERROR(VLOOKUP(Tabla1[[#This Row],[CUENTA]],CTAS[],2,0),"OTROS")</f>
        <v>OTROS</v>
      </c>
      <c r="AP3923" s="15" t="str">
        <f>+IFERROR(VLOOKUP(Tabla1[[#This Row],[EMPLEADO]],IS[],3,0),"OTROS")</f>
        <v>OTROS</v>
      </c>
      <c r="AQ3923" s="15" t="str">
        <f>+IFERROR(VLOOKUP(Tabla1[[#This Row],[EMPLEADO]],IS[[NÓMINA]:[INGENIERO]],2,0),"OTROS")</f>
        <v>OTROS</v>
      </c>
    </row>
    <row r="3924" spans="1:43" x14ac:dyDescent="0.25">
      <c r="A3924" s="28" t="s">
        <v>10019</v>
      </c>
      <c r="B3924" s="29">
        <v>1</v>
      </c>
      <c r="C3924" s="29" t="s">
        <v>11555</v>
      </c>
      <c r="D3924" s="30" t="s">
        <v>38</v>
      </c>
      <c r="E3924" s="31" t="s">
        <v>76</v>
      </c>
      <c r="F3924" s="31" t="s">
        <v>11556</v>
      </c>
      <c r="G3924" s="88" t="s">
        <v>5590</v>
      </c>
      <c r="H3924" s="29" t="s">
        <v>1572</v>
      </c>
      <c r="I3924" s="32" t="s">
        <v>43</v>
      </c>
      <c r="J3924" s="29" t="s">
        <v>8</v>
      </c>
      <c r="K3924" s="33" t="s">
        <v>102</v>
      </c>
      <c r="L3924" s="33" t="s">
        <v>3190</v>
      </c>
      <c r="M3924" s="29" t="s">
        <v>1868</v>
      </c>
      <c r="N3924" s="29">
        <v>0</v>
      </c>
      <c r="O3924" s="29" t="s">
        <v>47</v>
      </c>
      <c r="P3924" s="33">
        <v>8</v>
      </c>
      <c r="Q3924" s="33" t="s">
        <v>194</v>
      </c>
      <c r="R3924" s="80" t="s">
        <v>63</v>
      </c>
      <c r="S3924" s="81" t="s">
        <v>64</v>
      </c>
      <c r="T3924" s="81" t="s">
        <v>51</v>
      </c>
      <c r="U3924" s="82" t="s">
        <v>195</v>
      </c>
      <c r="V3924" s="83">
        <v>0.6</v>
      </c>
      <c r="W3924" s="89">
        <v>819</v>
      </c>
      <c r="X3924" s="85">
        <v>1</v>
      </c>
      <c r="Y3924" s="86">
        <v>0.75</v>
      </c>
      <c r="Z3924" s="82">
        <v>5</v>
      </c>
      <c r="AA3924" s="87">
        <v>0.15</v>
      </c>
      <c r="AB3924" s="83">
        <v>0</v>
      </c>
      <c r="AC3924" s="89">
        <v>0</v>
      </c>
      <c r="AD3924" s="90">
        <v>43578</v>
      </c>
      <c r="AE3924" s="90">
        <v>43578</v>
      </c>
      <c r="AF3924" s="82">
        <v>0</v>
      </c>
      <c r="AG3924" s="84" t="s">
        <v>53</v>
      </c>
      <c r="AH3924" s="83">
        <v>0</v>
      </c>
      <c r="AI3924" s="89">
        <v>0</v>
      </c>
      <c r="AJ3924" s="89">
        <v>0</v>
      </c>
      <c r="AK3924" s="60" t="str">
        <f>+IF(Tabla1[[#This Row],[REQUEST_TY]]="SR MANTENIMIENTO CORRECTIVO", "EMERGENCIA", "OTROS")</f>
        <v>EMERGENCIA</v>
      </c>
      <c r="AL3924" s="6" t="str">
        <f>+_xlfn.IFS(Tabla1[[#This Row],[Veces obj]]&lt;=1,"0-1",Tabla1[[#This Row],[Veces obj]]&lt;=2,"1-2",Tabla1[[#This Row],[Veces obj]]&lt;=3,"2-3",TRUE,"&gt;3")</f>
        <v>0-1</v>
      </c>
      <c r="AM3924" s="60" t="str">
        <f>+_xlfn.IFS(MONTH(Tabla1[[#This Row],[MES]])&lt;=3,"Q1",MONTH(Tabla1[[#This Row],[MES]])&lt;=6,"Q2",MONTH(Tabla1[[#This Row],[MES]])&lt;=9,"Q3",TRUE,"Q4")</f>
        <v>Q2</v>
      </c>
      <c r="AN3924" s="15" t="str">
        <f>+IFERROR(VLOOKUP(Tabla1[[#This Row],[CUENTA]],CTAS[],2,0),"OTROS")</f>
        <v>OTROS</v>
      </c>
      <c r="AP3924" s="15" t="str">
        <f>+IFERROR(VLOOKUP(Tabla1[[#This Row],[EMPLEADO]],IS[],3,0),"OTROS")</f>
        <v>OTROS</v>
      </c>
      <c r="AQ3924" s="15" t="str">
        <f>+IFERROR(VLOOKUP(Tabla1[[#This Row],[EMPLEADO]],IS[[NÓMINA]:[INGENIERO]],2,0),"OTROS")</f>
        <v>OTROS</v>
      </c>
    </row>
    <row r="3925" spans="1:43" x14ac:dyDescent="0.25">
      <c r="A3925" s="28" t="s">
        <v>10019</v>
      </c>
      <c r="B3925" s="29">
        <v>1</v>
      </c>
      <c r="C3925" s="29" t="s">
        <v>11557</v>
      </c>
      <c r="D3925" s="30" t="s">
        <v>38</v>
      </c>
      <c r="E3925" s="31" t="s">
        <v>85</v>
      </c>
      <c r="F3925" s="31" t="s">
        <v>11558</v>
      </c>
      <c r="G3925" s="88" t="s">
        <v>11559</v>
      </c>
      <c r="H3925" s="29" t="s">
        <v>213</v>
      </c>
      <c r="I3925" s="32" t="s">
        <v>43</v>
      </c>
      <c r="J3925" s="29" t="s">
        <v>8</v>
      </c>
      <c r="K3925" s="33" t="s">
        <v>1296</v>
      </c>
      <c r="L3925" s="33" t="s">
        <v>1297</v>
      </c>
      <c r="M3925" s="29" t="s">
        <v>1298</v>
      </c>
      <c r="N3925" s="29">
        <v>0</v>
      </c>
      <c r="O3925" s="29" t="s">
        <v>47</v>
      </c>
      <c r="P3925" s="33">
        <v>217</v>
      </c>
      <c r="Q3925" s="33" t="s">
        <v>48</v>
      </c>
      <c r="R3925" s="80" t="s">
        <v>49</v>
      </c>
      <c r="S3925" s="81" t="s">
        <v>50</v>
      </c>
      <c r="T3925" s="81" t="s">
        <v>51</v>
      </c>
      <c r="U3925" s="82" t="s">
        <v>52</v>
      </c>
      <c r="V3925" s="83">
        <v>1.05</v>
      </c>
      <c r="W3925" s="89">
        <v>750.75000000000011</v>
      </c>
      <c r="X3925" s="85">
        <v>1</v>
      </c>
      <c r="Y3925" s="86">
        <v>0.4</v>
      </c>
      <c r="Z3925" s="82">
        <v>5</v>
      </c>
      <c r="AA3925" s="87">
        <v>0.08</v>
      </c>
      <c r="AB3925" s="83">
        <v>0</v>
      </c>
      <c r="AC3925" s="89">
        <v>0</v>
      </c>
      <c r="AD3925" s="90">
        <v>43578</v>
      </c>
      <c r="AE3925" s="90">
        <v>43578</v>
      </c>
      <c r="AF3925" s="82">
        <v>0</v>
      </c>
      <c r="AG3925" s="84" t="s">
        <v>53</v>
      </c>
      <c r="AH3925" s="83">
        <v>0</v>
      </c>
      <c r="AI3925" s="89">
        <v>0</v>
      </c>
      <c r="AJ3925" s="89">
        <v>0</v>
      </c>
      <c r="AK3925" s="60" t="str">
        <f>+IF(Tabla1[[#This Row],[REQUEST_TY]]="SR MANTENIMIENTO CORRECTIVO", "EMERGENCIA", "OTROS")</f>
        <v>EMERGENCIA</v>
      </c>
      <c r="AL3925" s="6" t="str">
        <f>+_xlfn.IFS(Tabla1[[#This Row],[Veces obj]]&lt;=1,"0-1",Tabla1[[#This Row],[Veces obj]]&lt;=2,"1-2",Tabla1[[#This Row],[Veces obj]]&lt;=3,"2-3",TRUE,"&gt;3")</f>
        <v>0-1</v>
      </c>
      <c r="AM3925" s="60" t="str">
        <f>+_xlfn.IFS(MONTH(Tabla1[[#This Row],[MES]])&lt;=3,"Q1",MONTH(Tabla1[[#This Row],[MES]])&lt;=6,"Q2",MONTH(Tabla1[[#This Row],[MES]])&lt;=9,"Q3",TRUE,"Q4")</f>
        <v>Q2</v>
      </c>
      <c r="AN3925" s="15" t="str">
        <f>+IFERROR(VLOOKUP(Tabla1[[#This Row],[CUENTA]],CTAS[],2,0),"OTROS")</f>
        <v>OTROS</v>
      </c>
      <c r="AP3925" s="15" t="str">
        <f>+IFERROR(VLOOKUP(Tabla1[[#This Row],[EMPLEADO]],IS[],3,0),"OTROS")</f>
        <v>OTROS</v>
      </c>
      <c r="AQ3925" s="15" t="str">
        <f>+IFERROR(VLOOKUP(Tabla1[[#This Row],[EMPLEADO]],IS[[NÓMINA]:[INGENIERO]],2,0),"OTROS")</f>
        <v>OTROS</v>
      </c>
    </row>
    <row r="3926" spans="1:43" x14ac:dyDescent="0.25">
      <c r="A3926" s="28" t="s">
        <v>10019</v>
      </c>
      <c r="B3926" s="29">
        <v>1</v>
      </c>
      <c r="C3926" s="29" t="s">
        <v>11560</v>
      </c>
      <c r="D3926" s="30" t="s">
        <v>38</v>
      </c>
      <c r="E3926" s="31" t="s">
        <v>558</v>
      </c>
      <c r="F3926" s="31" t="s">
        <v>11554</v>
      </c>
      <c r="G3926" s="88" t="s">
        <v>3437</v>
      </c>
      <c r="H3926" s="29" t="s">
        <v>101</v>
      </c>
      <c r="I3926" s="32" t="s">
        <v>43</v>
      </c>
      <c r="J3926" s="29" t="s">
        <v>8</v>
      </c>
      <c r="K3926" s="33" t="s">
        <v>798</v>
      </c>
      <c r="L3926" s="33" t="s">
        <v>8445</v>
      </c>
      <c r="M3926" s="29" t="s">
        <v>1269</v>
      </c>
      <c r="N3926" s="29">
        <v>1</v>
      </c>
      <c r="O3926" s="29" t="s">
        <v>105</v>
      </c>
      <c r="P3926" s="33">
        <v>5</v>
      </c>
      <c r="Q3926" s="33" t="s">
        <v>207</v>
      </c>
      <c r="R3926" s="80" t="s">
        <v>95</v>
      </c>
      <c r="S3926" s="81" t="s">
        <v>64</v>
      </c>
      <c r="T3926" s="81" t="s">
        <v>51</v>
      </c>
      <c r="U3926" s="82" t="s">
        <v>209</v>
      </c>
      <c r="V3926" s="83">
        <v>0</v>
      </c>
      <c r="W3926" s="89">
        <v>0</v>
      </c>
      <c r="X3926" s="85">
        <v>1</v>
      </c>
      <c r="Y3926" s="86">
        <v>1.77</v>
      </c>
      <c r="Z3926" s="82">
        <v>5</v>
      </c>
      <c r="AA3926" s="87">
        <v>0.35399999999999998</v>
      </c>
      <c r="AB3926" s="83">
        <v>0</v>
      </c>
      <c r="AC3926" s="89">
        <v>0</v>
      </c>
      <c r="AD3926" s="90">
        <v>43578</v>
      </c>
      <c r="AE3926" s="90">
        <v>43578</v>
      </c>
      <c r="AF3926" s="82">
        <v>0</v>
      </c>
      <c r="AG3926" s="84" t="s">
        <v>53</v>
      </c>
      <c r="AH3926" s="83">
        <v>0</v>
      </c>
      <c r="AI3926" s="89">
        <v>0</v>
      </c>
      <c r="AJ3926" s="89">
        <v>0</v>
      </c>
      <c r="AK3926" s="60" t="str">
        <f>+IF(Tabla1[[#This Row],[REQUEST_TY]]="SR MANTENIMIENTO CORRECTIVO", "EMERGENCIA", "OTROS")</f>
        <v>EMERGENCIA</v>
      </c>
      <c r="AL3926" s="6" t="str">
        <f>+_xlfn.IFS(Tabla1[[#This Row],[Veces obj]]&lt;=1,"0-1",Tabla1[[#This Row],[Veces obj]]&lt;=2,"1-2",Tabla1[[#This Row],[Veces obj]]&lt;=3,"2-3",TRUE,"&gt;3")</f>
        <v>0-1</v>
      </c>
      <c r="AM3926" s="60" t="str">
        <f>+_xlfn.IFS(MONTH(Tabla1[[#This Row],[MES]])&lt;=3,"Q1",MONTH(Tabla1[[#This Row],[MES]])&lt;=6,"Q2",MONTH(Tabla1[[#This Row],[MES]])&lt;=9,"Q3",TRUE,"Q4")</f>
        <v>Q2</v>
      </c>
      <c r="AN3926" s="15" t="str">
        <f>+IFERROR(VLOOKUP(Tabla1[[#This Row],[CUENTA]],CTAS[],2,0),"OTROS")</f>
        <v>OTROS</v>
      </c>
      <c r="AP3926" s="15" t="str">
        <f>+IFERROR(VLOOKUP(Tabla1[[#This Row],[EMPLEADO]],IS[],3,0),"OTROS")</f>
        <v>OTROS</v>
      </c>
      <c r="AQ3926" s="15" t="str">
        <f>+IFERROR(VLOOKUP(Tabla1[[#This Row],[EMPLEADO]],IS[[NÓMINA]:[INGENIERO]],2,0),"OTROS")</f>
        <v>OTROS</v>
      </c>
    </row>
    <row r="3927" spans="1:43" x14ac:dyDescent="0.25">
      <c r="A3927" s="28" t="s">
        <v>10019</v>
      </c>
      <c r="B3927" s="29">
        <v>1</v>
      </c>
      <c r="C3927" s="29" t="s">
        <v>11561</v>
      </c>
      <c r="D3927" s="30" t="s">
        <v>38</v>
      </c>
      <c r="E3927" s="31" t="s">
        <v>76</v>
      </c>
      <c r="F3927" s="31" t="s">
        <v>11562</v>
      </c>
      <c r="G3927" s="88" t="s">
        <v>1101</v>
      </c>
      <c r="H3927" s="29" t="s">
        <v>266</v>
      </c>
      <c r="I3927" s="32" t="s">
        <v>43</v>
      </c>
      <c r="J3927" s="29" t="s">
        <v>8</v>
      </c>
      <c r="K3927" s="33" t="s">
        <v>59</v>
      </c>
      <c r="L3927" s="33" t="s">
        <v>1102</v>
      </c>
      <c r="M3927" s="29" t="s">
        <v>73</v>
      </c>
      <c r="N3927" s="29">
        <v>0</v>
      </c>
      <c r="O3927" s="29" t="s">
        <v>47</v>
      </c>
      <c r="P3927" s="33">
        <v>25</v>
      </c>
      <c r="Q3927" s="33" t="s">
        <v>62</v>
      </c>
      <c r="R3927" s="80" t="s">
        <v>63</v>
      </c>
      <c r="S3927" s="81" t="s">
        <v>64</v>
      </c>
      <c r="T3927" s="81" t="s">
        <v>51</v>
      </c>
      <c r="U3927" s="82" t="s">
        <v>65</v>
      </c>
      <c r="V3927" s="83">
        <v>0.8</v>
      </c>
      <c r="W3927" s="89">
        <v>1092</v>
      </c>
      <c r="X3927" s="85">
        <v>1</v>
      </c>
      <c r="Y3927" s="86">
        <v>0.87</v>
      </c>
      <c r="Z3927" s="82">
        <v>5</v>
      </c>
      <c r="AA3927" s="87">
        <v>0.17399999999999999</v>
      </c>
      <c r="AB3927" s="83">
        <v>0</v>
      </c>
      <c r="AC3927" s="89">
        <v>0</v>
      </c>
      <c r="AD3927" s="90">
        <v>43578</v>
      </c>
      <c r="AE3927" s="90">
        <v>43578</v>
      </c>
      <c r="AF3927" s="82">
        <v>0</v>
      </c>
      <c r="AG3927" s="84" t="s">
        <v>53</v>
      </c>
      <c r="AH3927" s="83">
        <v>0</v>
      </c>
      <c r="AI3927" s="89">
        <v>0</v>
      </c>
      <c r="AJ3927" s="89">
        <v>0</v>
      </c>
      <c r="AK3927" s="60" t="str">
        <f>+IF(Tabla1[[#This Row],[REQUEST_TY]]="SR MANTENIMIENTO CORRECTIVO", "EMERGENCIA", "OTROS")</f>
        <v>EMERGENCIA</v>
      </c>
      <c r="AL3927" s="6" t="str">
        <f>+_xlfn.IFS(Tabla1[[#This Row],[Veces obj]]&lt;=1,"0-1",Tabla1[[#This Row],[Veces obj]]&lt;=2,"1-2",Tabla1[[#This Row],[Veces obj]]&lt;=3,"2-3",TRUE,"&gt;3")</f>
        <v>0-1</v>
      </c>
      <c r="AM3927" s="60" t="str">
        <f>+_xlfn.IFS(MONTH(Tabla1[[#This Row],[MES]])&lt;=3,"Q1",MONTH(Tabla1[[#This Row],[MES]])&lt;=6,"Q2",MONTH(Tabla1[[#This Row],[MES]])&lt;=9,"Q3",TRUE,"Q4")</f>
        <v>Q2</v>
      </c>
      <c r="AN3927" s="15" t="str">
        <f>+IFERROR(VLOOKUP(Tabla1[[#This Row],[CUENTA]],CTAS[],2,0),"OTROS")</f>
        <v>OTROS</v>
      </c>
      <c r="AP3927" s="15" t="str">
        <f>+IFERROR(VLOOKUP(Tabla1[[#This Row],[EMPLEADO]],IS[],3,0),"OTROS")</f>
        <v>JUAREZ</v>
      </c>
      <c r="AQ3927" s="15" t="str">
        <f>+IFERROR(VLOOKUP(Tabla1[[#This Row],[EMPLEADO]],IS[[NÓMINA]:[INGENIERO]],2,0),"OTROS")</f>
        <v>CESAR MAR</v>
      </c>
    </row>
    <row r="3928" spans="1:43" x14ac:dyDescent="0.25">
      <c r="A3928" s="28" t="s">
        <v>10019</v>
      </c>
      <c r="B3928" s="29">
        <v>1</v>
      </c>
      <c r="C3928" s="29" t="s">
        <v>11563</v>
      </c>
      <c r="D3928" s="30" t="s">
        <v>38</v>
      </c>
      <c r="E3928" s="31" t="s">
        <v>275</v>
      </c>
      <c r="F3928" s="31" t="s">
        <v>11564</v>
      </c>
      <c r="G3928" s="88" t="s">
        <v>1176</v>
      </c>
      <c r="H3928" s="29" t="s">
        <v>297</v>
      </c>
      <c r="I3928" s="32" t="s">
        <v>43</v>
      </c>
      <c r="J3928" s="29" t="s">
        <v>8</v>
      </c>
      <c r="K3928" s="33" t="s">
        <v>71</v>
      </c>
      <c r="L3928" s="33" t="s">
        <v>859</v>
      </c>
      <c r="M3928" s="29" t="s">
        <v>73</v>
      </c>
      <c r="N3928" s="29">
        <v>0</v>
      </c>
      <c r="O3928" s="29" t="s">
        <v>47</v>
      </c>
      <c r="P3928" s="33">
        <v>104</v>
      </c>
      <c r="Q3928" s="33" t="s">
        <v>48</v>
      </c>
      <c r="R3928" s="80" t="s">
        <v>95</v>
      </c>
      <c r="S3928" s="81" t="s">
        <v>64</v>
      </c>
      <c r="T3928" s="81" t="s">
        <v>51</v>
      </c>
      <c r="U3928" s="82" t="s">
        <v>96</v>
      </c>
      <c r="V3928" s="83">
        <v>1.1000000000000001</v>
      </c>
      <c r="W3928" s="89">
        <v>1501.5000000000002</v>
      </c>
      <c r="X3928" s="85">
        <v>1</v>
      </c>
      <c r="Y3928" s="86">
        <v>0</v>
      </c>
      <c r="Z3928" s="82">
        <v>5</v>
      </c>
      <c r="AA3928" s="87">
        <v>0</v>
      </c>
      <c r="AB3928" s="83">
        <v>0</v>
      </c>
      <c r="AC3928" s="89">
        <v>0</v>
      </c>
      <c r="AD3928" s="90">
        <v>43578</v>
      </c>
      <c r="AE3928" s="90">
        <v>43578</v>
      </c>
      <c r="AF3928" s="82">
        <v>0</v>
      </c>
      <c r="AG3928" s="84" t="s">
        <v>53</v>
      </c>
      <c r="AH3928" s="83">
        <v>0</v>
      </c>
      <c r="AI3928" s="89">
        <v>0</v>
      </c>
      <c r="AJ3928" s="89">
        <v>0</v>
      </c>
      <c r="AK3928" s="60" t="str">
        <f>+IF(Tabla1[[#This Row],[REQUEST_TY]]="SR MANTENIMIENTO CORRECTIVO", "EMERGENCIA", "OTROS")</f>
        <v>EMERGENCIA</v>
      </c>
      <c r="AL3928" s="6" t="str">
        <f>+_xlfn.IFS(Tabla1[[#This Row],[Veces obj]]&lt;=1,"0-1",Tabla1[[#This Row],[Veces obj]]&lt;=2,"1-2",Tabla1[[#This Row],[Veces obj]]&lt;=3,"2-3",TRUE,"&gt;3")</f>
        <v>0-1</v>
      </c>
      <c r="AM3928" s="60" t="str">
        <f>+_xlfn.IFS(MONTH(Tabla1[[#This Row],[MES]])&lt;=3,"Q1",MONTH(Tabla1[[#This Row],[MES]])&lt;=6,"Q2",MONTH(Tabla1[[#This Row],[MES]])&lt;=9,"Q3",TRUE,"Q4")</f>
        <v>Q2</v>
      </c>
      <c r="AN3928" s="15" t="str">
        <f>+IFERROR(VLOOKUP(Tabla1[[#This Row],[CUENTA]],CTAS[],2,0),"OTROS")</f>
        <v>OTROS</v>
      </c>
      <c r="AP3928" s="15" t="str">
        <f>+IFERROR(VLOOKUP(Tabla1[[#This Row],[EMPLEADO]],IS[],3,0),"OTROS")</f>
        <v>JUAREZ</v>
      </c>
      <c r="AQ3928" s="15" t="str">
        <f>+IFERROR(VLOOKUP(Tabla1[[#This Row],[EMPLEADO]],IS[[NÓMINA]:[INGENIERO]],2,0),"OTROS")</f>
        <v>ALFREDO TORRES</v>
      </c>
    </row>
    <row r="3929" spans="1:43" x14ac:dyDescent="0.25">
      <c r="A3929" s="28" t="s">
        <v>10019</v>
      </c>
      <c r="B3929" s="29">
        <v>1</v>
      </c>
      <c r="C3929" s="29" t="s">
        <v>11565</v>
      </c>
      <c r="D3929" s="30" t="s">
        <v>38</v>
      </c>
      <c r="E3929" s="31" t="s">
        <v>11566</v>
      </c>
      <c r="F3929" s="31" t="s">
        <v>11567</v>
      </c>
      <c r="G3929" s="88" t="s">
        <v>11568</v>
      </c>
      <c r="H3929" s="29" t="s">
        <v>679</v>
      </c>
      <c r="I3929" s="32" t="s">
        <v>43</v>
      </c>
      <c r="J3929" s="29" t="s">
        <v>8</v>
      </c>
      <c r="K3929" s="33" t="s">
        <v>11569</v>
      </c>
      <c r="L3929" s="33" t="s">
        <v>11570</v>
      </c>
      <c r="M3929" s="29" t="s">
        <v>131</v>
      </c>
      <c r="N3929" s="29">
        <v>0</v>
      </c>
      <c r="O3929" s="29" t="s">
        <v>47</v>
      </c>
      <c r="P3929" s="33">
        <v>2699</v>
      </c>
      <c r="Q3929" s="33" t="s">
        <v>48</v>
      </c>
      <c r="R3929" s="80" t="s">
        <v>49</v>
      </c>
      <c r="S3929" s="81" t="s">
        <v>50</v>
      </c>
      <c r="T3929" s="81" t="s">
        <v>51</v>
      </c>
      <c r="U3929" s="82" t="s">
        <v>52</v>
      </c>
      <c r="V3929" s="83">
        <v>1.05</v>
      </c>
      <c r="W3929" s="89">
        <v>750.75000000000011</v>
      </c>
      <c r="X3929" s="85">
        <v>1</v>
      </c>
      <c r="Y3929" s="86">
        <v>2.5499999999999998</v>
      </c>
      <c r="Z3929" s="82">
        <v>5</v>
      </c>
      <c r="AA3929" s="87">
        <v>0.51</v>
      </c>
      <c r="AB3929" s="83">
        <v>0</v>
      </c>
      <c r="AC3929" s="89">
        <v>0</v>
      </c>
      <c r="AD3929" s="90">
        <v>43578</v>
      </c>
      <c r="AE3929" s="90">
        <v>43578</v>
      </c>
      <c r="AF3929" s="82">
        <v>0</v>
      </c>
      <c r="AG3929" s="84" t="s">
        <v>53</v>
      </c>
      <c r="AH3929" s="83">
        <v>0</v>
      </c>
      <c r="AI3929" s="89">
        <v>0</v>
      </c>
      <c r="AJ3929" s="89">
        <v>0</v>
      </c>
      <c r="AK3929" s="60" t="str">
        <f>+IF(Tabla1[[#This Row],[REQUEST_TY]]="SR MANTENIMIENTO CORRECTIVO", "EMERGENCIA", "OTROS")</f>
        <v>EMERGENCIA</v>
      </c>
      <c r="AL3929" s="6" t="str">
        <f>+_xlfn.IFS(Tabla1[[#This Row],[Veces obj]]&lt;=1,"0-1",Tabla1[[#This Row],[Veces obj]]&lt;=2,"1-2",Tabla1[[#This Row],[Veces obj]]&lt;=3,"2-3",TRUE,"&gt;3")</f>
        <v>0-1</v>
      </c>
      <c r="AM3929" s="60" t="str">
        <f>+_xlfn.IFS(MONTH(Tabla1[[#This Row],[MES]])&lt;=3,"Q1",MONTH(Tabla1[[#This Row],[MES]])&lt;=6,"Q2",MONTH(Tabla1[[#This Row],[MES]])&lt;=9,"Q3",TRUE,"Q4")</f>
        <v>Q2</v>
      </c>
      <c r="AN3929" s="15" t="str">
        <f>+IFERROR(VLOOKUP(Tabla1[[#This Row],[CUENTA]],CTAS[],2,0),"OTROS")</f>
        <v>OTROS</v>
      </c>
      <c r="AP3929" s="15" t="str">
        <f>+IFERROR(VLOOKUP(Tabla1[[#This Row],[EMPLEADO]],IS[],3,0),"OTROS")</f>
        <v>OTROS</v>
      </c>
      <c r="AQ3929" s="15" t="str">
        <f>+IFERROR(VLOOKUP(Tabla1[[#This Row],[EMPLEADO]],IS[[NÓMINA]:[INGENIERO]],2,0),"OTROS")</f>
        <v>OTROS</v>
      </c>
    </row>
    <row r="3930" spans="1:43" x14ac:dyDescent="0.25">
      <c r="A3930" s="28" t="s">
        <v>10019</v>
      </c>
      <c r="B3930" s="29">
        <v>1</v>
      </c>
      <c r="C3930" s="29" t="s">
        <v>11571</v>
      </c>
      <c r="D3930" s="30" t="s">
        <v>3346</v>
      </c>
      <c r="E3930" s="31" t="s">
        <v>631</v>
      </c>
      <c r="F3930" s="31" t="s">
        <v>11572</v>
      </c>
      <c r="G3930" s="88" t="s">
        <v>7915</v>
      </c>
      <c r="H3930" s="29" t="s">
        <v>163</v>
      </c>
      <c r="I3930" s="32" t="s">
        <v>43</v>
      </c>
      <c r="J3930" s="29" t="s">
        <v>8</v>
      </c>
      <c r="K3930" s="33" t="s">
        <v>151</v>
      </c>
      <c r="L3930" s="33" t="s">
        <v>164</v>
      </c>
      <c r="M3930" s="29" t="s">
        <v>165</v>
      </c>
      <c r="N3930" s="29">
        <v>0</v>
      </c>
      <c r="O3930" s="29" t="s">
        <v>47</v>
      </c>
      <c r="P3930" s="33" t="s">
        <v>822</v>
      </c>
      <c r="Q3930" s="33" t="s">
        <v>48</v>
      </c>
      <c r="R3930" s="80" t="s">
        <v>242</v>
      </c>
      <c r="S3930" s="81" t="s">
        <v>64</v>
      </c>
      <c r="T3930" s="81" t="s">
        <v>51</v>
      </c>
      <c r="U3930" s="82" t="s">
        <v>96</v>
      </c>
      <c r="V3930" s="83">
        <v>1</v>
      </c>
      <c r="W3930" s="89">
        <v>1365</v>
      </c>
      <c r="X3930" s="85">
        <v>0</v>
      </c>
      <c r="Y3930" s="86">
        <v>5</v>
      </c>
      <c r="Z3930" s="82">
        <v>5</v>
      </c>
      <c r="AA3930" s="87">
        <v>1</v>
      </c>
      <c r="AB3930" s="83">
        <v>0</v>
      </c>
      <c r="AC3930" s="89">
        <v>0</v>
      </c>
      <c r="AD3930" s="90">
        <v>43578</v>
      </c>
      <c r="AE3930" s="90">
        <v>43578</v>
      </c>
      <c r="AF3930" s="82">
        <v>0</v>
      </c>
      <c r="AG3930" s="84" t="s">
        <v>53</v>
      </c>
      <c r="AH3930" s="83">
        <v>0</v>
      </c>
      <c r="AI3930" s="89">
        <v>0</v>
      </c>
      <c r="AJ3930" s="89">
        <v>0</v>
      </c>
      <c r="AK3930" s="60" t="str">
        <f>+IF(Tabla1[[#This Row],[REQUEST_TY]]="SR MANTENIMIENTO CORRECTIVO", "EMERGENCIA", "OTROS")</f>
        <v>OTROS</v>
      </c>
      <c r="AL3930" s="6" t="str">
        <f>+_xlfn.IFS(Tabla1[[#This Row],[Veces obj]]&lt;=1,"0-1",Tabla1[[#This Row],[Veces obj]]&lt;=2,"1-2",Tabla1[[#This Row],[Veces obj]]&lt;=3,"2-3",TRUE,"&gt;3")</f>
        <v>0-1</v>
      </c>
      <c r="AM3930" s="60" t="str">
        <f>+_xlfn.IFS(MONTH(Tabla1[[#This Row],[MES]])&lt;=3,"Q1",MONTH(Tabla1[[#This Row],[MES]])&lt;=6,"Q2",MONTH(Tabla1[[#This Row],[MES]])&lt;=9,"Q3",TRUE,"Q4")</f>
        <v>Q2</v>
      </c>
      <c r="AN3930" s="15" t="str">
        <f>+IFERROR(VLOOKUP(Tabla1[[#This Row],[CUENTA]],CTAS[],2,0),"OTROS")</f>
        <v>HONEYWELL</v>
      </c>
      <c r="AP3930" s="15" t="str">
        <f>+IFERROR(VLOOKUP(Tabla1[[#This Row],[EMPLEADO]],IS[],3,0),"OTROS")</f>
        <v>CHIHUAHUA</v>
      </c>
      <c r="AQ3930" s="15" t="str">
        <f>+IFERROR(VLOOKUP(Tabla1[[#This Row],[EMPLEADO]],IS[[NÓMINA]:[INGENIERO]],2,0),"OTROS")</f>
        <v>LUIS EDUARDO MUÑOZ</v>
      </c>
    </row>
    <row r="3931" spans="1:43" x14ac:dyDescent="0.25">
      <c r="A3931" s="28" t="s">
        <v>10019</v>
      </c>
      <c r="B3931" s="29">
        <v>1</v>
      </c>
      <c r="C3931" s="29" t="s">
        <v>11573</v>
      </c>
      <c r="D3931" s="30" t="s">
        <v>3346</v>
      </c>
      <c r="E3931" s="31" t="s">
        <v>160</v>
      </c>
      <c r="F3931" s="31" t="s">
        <v>11574</v>
      </c>
      <c r="G3931" s="88" t="s">
        <v>5309</v>
      </c>
      <c r="H3931" s="29" t="s">
        <v>163</v>
      </c>
      <c r="I3931" s="32" t="s">
        <v>43</v>
      </c>
      <c r="J3931" s="29" t="s">
        <v>8</v>
      </c>
      <c r="K3931" s="33" t="s">
        <v>151</v>
      </c>
      <c r="L3931" s="33" t="s">
        <v>164</v>
      </c>
      <c r="M3931" s="29" t="s">
        <v>165</v>
      </c>
      <c r="N3931" s="29">
        <v>0</v>
      </c>
      <c r="O3931" s="29" t="s">
        <v>47</v>
      </c>
      <c r="P3931" s="33" t="s">
        <v>822</v>
      </c>
      <c r="Q3931" s="33" t="s">
        <v>48</v>
      </c>
      <c r="R3931" s="80" t="s">
        <v>49</v>
      </c>
      <c r="S3931" s="81" t="s">
        <v>50</v>
      </c>
      <c r="T3931" s="81" t="s">
        <v>51</v>
      </c>
      <c r="U3931" s="82" t="s">
        <v>52</v>
      </c>
      <c r="V3931" s="83">
        <v>1</v>
      </c>
      <c r="W3931" s="89">
        <v>715.00000000000011</v>
      </c>
      <c r="X3931" s="85">
        <v>0</v>
      </c>
      <c r="Y3931" s="86">
        <v>5</v>
      </c>
      <c r="Z3931" s="82">
        <v>5</v>
      </c>
      <c r="AA3931" s="87">
        <v>1</v>
      </c>
      <c r="AB3931" s="83">
        <v>0</v>
      </c>
      <c r="AC3931" s="89">
        <v>0</v>
      </c>
      <c r="AD3931" s="90">
        <v>43578</v>
      </c>
      <c r="AE3931" s="90">
        <v>43578</v>
      </c>
      <c r="AF3931" s="82">
        <v>0</v>
      </c>
      <c r="AG3931" s="84" t="s">
        <v>53</v>
      </c>
      <c r="AH3931" s="83">
        <v>0</v>
      </c>
      <c r="AI3931" s="89">
        <v>0</v>
      </c>
      <c r="AJ3931" s="89">
        <v>0</v>
      </c>
      <c r="AK3931" s="60" t="str">
        <f>+IF(Tabla1[[#This Row],[REQUEST_TY]]="SR MANTENIMIENTO CORRECTIVO", "EMERGENCIA", "OTROS")</f>
        <v>OTROS</v>
      </c>
      <c r="AL3931" s="6" t="str">
        <f>+_xlfn.IFS(Tabla1[[#This Row],[Veces obj]]&lt;=1,"0-1",Tabla1[[#This Row],[Veces obj]]&lt;=2,"1-2",Tabla1[[#This Row],[Veces obj]]&lt;=3,"2-3",TRUE,"&gt;3")</f>
        <v>0-1</v>
      </c>
      <c r="AM3931" s="60" t="str">
        <f>+_xlfn.IFS(MONTH(Tabla1[[#This Row],[MES]])&lt;=3,"Q1",MONTH(Tabla1[[#This Row],[MES]])&lt;=6,"Q2",MONTH(Tabla1[[#This Row],[MES]])&lt;=9,"Q3",TRUE,"Q4")</f>
        <v>Q2</v>
      </c>
      <c r="AN3931" s="15" t="str">
        <f>+IFERROR(VLOOKUP(Tabla1[[#This Row],[CUENTA]],CTAS[],2,0),"OTROS")</f>
        <v>HONEYWELL</v>
      </c>
      <c r="AP3931" s="15" t="str">
        <f>+IFERROR(VLOOKUP(Tabla1[[#This Row],[EMPLEADO]],IS[],3,0),"OTROS")</f>
        <v>CHIHUAHUA</v>
      </c>
      <c r="AQ3931" s="15" t="str">
        <f>+IFERROR(VLOOKUP(Tabla1[[#This Row],[EMPLEADO]],IS[[NÓMINA]:[INGENIERO]],2,0),"OTROS")</f>
        <v>LUIS EDUARDO MUÑOZ</v>
      </c>
    </row>
    <row r="3932" spans="1:43" x14ac:dyDescent="0.25">
      <c r="A3932" s="28" t="s">
        <v>10019</v>
      </c>
      <c r="B3932" s="29">
        <v>1</v>
      </c>
      <c r="C3932" s="29" t="s">
        <v>11575</v>
      </c>
      <c r="D3932" s="30" t="s">
        <v>38</v>
      </c>
      <c r="E3932" s="31" t="s">
        <v>133</v>
      </c>
      <c r="F3932" s="31" t="s">
        <v>11576</v>
      </c>
      <c r="G3932" s="88" t="s">
        <v>1944</v>
      </c>
      <c r="H3932" s="29" t="s">
        <v>220</v>
      </c>
      <c r="I3932" s="32" t="s">
        <v>43</v>
      </c>
      <c r="J3932" s="29" t="s">
        <v>8</v>
      </c>
      <c r="K3932" s="33" t="s">
        <v>59</v>
      </c>
      <c r="L3932" s="33" t="s">
        <v>1945</v>
      </c>
      <c r="M3932" s="29" t="s">
        <v>736</v>
      </c>
      <c r="N3932" s="29">
        <v>0</v>
      </c>
      <c r="O3932" s="29" t="s">
        <v>47</v>
      </c>
      <c r="P3932" s="33">
        <v>27</v>
      </c>
      <c r="Q3932" s="33" t="s">
        <v>62</v>
      </c>
      <c r="R3932" s="80" t="s">
        <v>138</v>
      </c>
      <c r="S3932" s="81" t="s">
        <v>139</v>
      </c>
      <c r="T3932" s="81" t="s">
        <v>51</v>
      </c>
      <c r="U3932" s="82" t="s">
        <v>262</v>
      </c>
      <c r="V3932" s="83">
        <v>1.05</v>
      </c>
      <c r="W3932" s="89">
        <v>1651.6500000000003</v>
      </c>
      <c r="X3932" s="85">
        <v>1</v>
      </c>
      <c r="Y3932" s="86">
        <v>1.56</v>
      </c>
      <c r="Z3932" s="82">
        <v>4</v>
      </c>
      <c r="AA3932" s="87">
        <v>0.39</v>
      </c>
      <c r="AB3932" s="83">
        <v>0</v>
      </c>
      <c r="AC3932" s="89">
        <v>0</v>
      </c>
      <c r="AD3932" s="90">
        <v>43577</v>
      </c>
      <c r="AE3932" s="90">
        <v>43578</v>
      </c>
      <c r="AF3932" s="82">
        <v>1</v>
      </c>
      <c r="AG3932" s="84" t="s">
        <v>53</v>
      </c>
      <c r="AH3932" s="83">
        <v>0</v>
      </c>
      <c r="AI3932" s="89">
        <v>0</v>
      </c>
      <c r="AJ3932" s="89">
        <v>0</v>
      </c>
      <c r="AK3932" s="60" t="str">
        <f>+IF(Tabla1[[#This Row],[REQUEST_TY]]="SR MANTENIMIENTO CORRECTIVO", "EMERGENCIA", "OTROS")</f>
        <v>EMERGENCIA</v>
      </c>
      <c r="AL3932" s="6" t="str">
        <f>+_xlfn.IFS(Tabla1[[#This Row],[Veces obj]]&lt;=1,"0-1",Tabla1[[#This Row],[Veces obj]]&lt;=2,"1-2",Tabla1[[#This Row],[Veces obj]]&lt;=3,"2-3",TRUE,"&gt;3")</f>
        <v>0-1</v>
      </c>
      <c r="AM3932" s="60" t="str">
        <f>+_xlfn.IFS(MONTH(Tabla1[[#This Row],[MES]])&lt;=3,"Q1",MONTH(Tabla1[[#This Row],[MES]])&lt;=6,"Q2",MONTH(Tabla1[[#This Row],[MES]])&lt;=9,"Q3",TRUE,"Q4")</f>
        <v>Q2</v>
      </c>
      <c r="AN3932" s="15" t="str">
        <f>+IFERROR(VLOOKUP(Tabla1[[#This Row],[CUENTA]],CTAS[],2,0),"OTROS")</f>
        <v>OTROS</v>
      </c>
      <c r="AP3932" s="15" t="str">
        <f>+IFERROR(VLOOKUP(Tabla1[[#This Row],[EMPLEADO]],IS[],3,0),"OTROS")</f>
        <v>OTROS</v>
      </c>
      <c r="AQ3932" s="15" t="str">
        <f>+IFERROR(VLOOKUP(Tabla1[[#This Row],[EMPLEADO]],IS[[NÓMINA]:[INGENIERO]],2,0),"OTROS")</f>
        <v>OTROS</v>
      </c>
    </row>
    <row r="3933" spans="1:43" x14ac:dyDescent="0.25">
      <c r="A3933" s="28" t="s">
        <v>10019</v>
      </c>
      <c r="B3933" s="29">
        <v>1</v>
      </c>
      <c r="C3933" s="29" t="s">
        <v>11577</v>
      </c>
      <c r="D3933" s="30" t="s">
        <v>38</v>
      </c>
      <c r="E3933" s="31" t="s">
        <v>300</v>
      </c>
      <c r="F3933" s="31" t="s">
        <v>11578</v>
      </c>
      <c r="G3933" s="88" t="s">
        <v>2352</v>
      </c>
      <c r="H3933" s="29" t="s">
        <v>220</v>
      </c>
      <c r="I3933" s="32" t="s">
        <v>43</v>
      </c>
      <c r="J3933" s="29" t="s">
        <v>8</v>
      </c>
      <c r="K3933" s="33" t="s">
        <v>102</v>
      </c>
      <c r="L3933" s="33" t="s">
        <v>1621</v>
      </c>
      <c r="M3933" s="29" t="s">
        <v>736</v>
      </c>
      <c r="N3933" s="29">
        <v>0</v>
      </c>
      <c r="O3933" s="29" t="s">
        <v>47</v>
      </c>
      <c r="P3933" s="33">
        <v>68</v>
      </c>
      <c r="Q3933" s="33" t="s">
        <v>48</v>
      </c>
      <c r="R3933" s="80" t="s">
        <v>223</v>
      </c>
      <c r="S3933" s="81" t="s">
        <v>139</v>
      </c>
      <c r="T3933" s="81" t="s">
        <v>51</v>
      </c>
      <c r="U3933" s="82" t="s">
        <v>353</v>
      </c>
      <c r="V3933" s="83">
        <v>1.1499999999999999</v>
      </c>
      <c r="W3933" s="89">
        <v>1808.95</v>
      </c>
      <c r="X3933" s="85">
        <v>1</v>
      </c>
      <c r="Y3933" s="86">
        <v>2.12</v>
      </c>
      <c r="Z3933" s="82">
        <v>4</v>
      </c>
      <c r="AA3933" s="87">
        <v>0.53</v>
      </c>
      <c r="AB3933" s="83">
        <v>0</v>
      </c>
      <c r="AC3933" s="89">
        <v>0</v>
      </c>
      <c r="AD3933" s="90">
        <v>43578</v>
      </c>
      <c r="AE3933" s="90">
        <v>43578</v>
      </c>
      <c r="AF3933" s="82">
        <v>0</v>
      </c>
      <c r="AG3933" s="84" t="s">
        <v>53</v>
      </c>
      <c r="AH3933" s="83">
        <v>0</v>
      </c>
      <c r="AI3933" s="89">
        <v>0</v>
      </c>
      <c r="AJ3933" s="89">
        <v>0</v>
      </c>
      <c r="AK3933" s="60" t="str">
        <f>+IF(Tabla1[[#This Row],[REQUEST_TY]]="SR MANTENIMIENTO CORRECTIVO", "EMERGENCIA", "OTROS")</f>
        <v>EMERGENCIA</v>
      </c>
      <c r="AL3933" s="6" t="str">
        <f>+_xlfn.IFS(Tabla1[[#This Row],[Veces obj]]&lt;=1,"0-1",Tabla1[[#This Row],[Veces obj]]&lt;=2,"1-2",Tabla1[[#This Row],[Veces obj]]&lt;=3,"2-3",TRUE,"&gt;3")</f>
        <v>0-1</v>
      </c>
      <c r="AM3933" s="60" t="str">
        <f>+_xlfn.IFS(MONTH(Tabla1[[#This Row],[MES]])&lt;=3,"Q1",MONTH(Tabla1[[#This Row],[MES]])&lt;=6,"Q2",MONTH(Tabla1[[#This Row],[MES]])&lt;=9,"Q3",TRUE,"Q4")</f>
        <v>Q2</v>
      </c>
      <c r="AN3933" s="15" t="str">
        <f>+IFERROR(VLOOKUP(Tabla1[[#This Row],[CUENTA]],CTAS[],2,0),"OTROS")</f>
        <v>OTROS</v>
      </c>
      <c r="AP3933" s="15" t="str">
        <f>+IFERROR(VLOOKUP(Tabla1[[#This Row],[EMPLEADO]],IS[],3,0),"OTROS")</f>
        <v>OTROS</v>
      </c>
      <c r="AQ3933" s="15" t="str">
        <f>+IFERROR(VLOOKUP(Tabla1[[#This Row],[EMPLEADO]],IS[[NÓMINA]:[INGENIERO]],2,0),"OTROS")</f>
        <v>OTROS</v>
      </c>
    </row>
    <row r="3934" spans="1:43" x14ac:dyDescent="0.25">
      <c r="A3934" s="28" t="s">
        <v>10019</v>
      </c>
      <c r="B3934" s="29">
        <v>1</v>
      </c>
      <c r="C3934" s="29" t="s">
        <v>11579</v>
      </c>
      <c r="D3934" s="30" t="s">
        <v>38</v>
      </c>
      <c r="E3934" s="31" t="s">
        <v>76</v>
      </c>
      <c r="F3934" s="31" t="s">
        <v>11580</v>
      </c>
      <c r="G3934" s="88" t="s">
        <v>1589</v>
      </c>
      <c r="H3934" s="29" t="s">
        <v>220</v>
      </c>
      <c r="I3934" s="32" t="s">
        <v>43</v>
      </c>
      <c r="J3934" s="29" t="s">
        <v>8</v>
      </c>
      <c r="K3934" s="33" t="s">
        <v>102</v>
      </c>
      <c r="L3934" s="33" t="s">
        <v>1590</v>
      </c>
      <c r="M3934" s="29" t="s">
        <v>222</v>
      </c>
      <c r="N3934" s="29">
        <v>0</v>
      </c>
      <c r="O3934" s="29" t="s">
        <v>47</v>
      </c>
      <c r="P3934" s="33">
        <v>64</v>
      </c>
      <c r="Q3934" s="33" t="s">
        <v>48</v>
      </c>
      <c r="R3934" s="80" t="s">
        <v>63</v>
      </c>
      <c r="S3934" s="81" t="s">
        <v>64</v>
      </c>
      <c r="T3934" s="81" t="s">
        <v>51</v>
      </c>
      <c r="U3934" s="82" t="s">
        <v>96</v>
      </c>
      <c r="V3934" s="83">
        <v>1.1000000000000001</v>
      </c>
      <c r="W3934" s="89">
        <v>1501.5000000000002</v>
      </c>
      <c r="X3934" s="85">
        <v>1</v>
      </c>
      <c r="Y3934" s="86">
        <v>2.08</v>
      </c>
      <c r="Z3934" s="82">
        <v>5</v>
      </c>
      <c r="AA3934" s="87">
        <v>0.41600000000000004</v>
      </c>
      <c r="AB3934" s="83">
        <v>0</v>
      </c>
      <c r="AC3934" s="89">
        <v>0</v>
      </c>
      <c r="AD3934" s="90">
        <v>43578</v>
      </c>
      <c r="AE3934" s="90">
        <v>43578</v>
      </c>
      <c r="AF3934" s="82">
        <v>0</v>
      </c>
      <c r="AG3934" s="84" t="s">
        <v>53</v>
      </c>
      <c r="AH3934" s="83">
        <v>0</v>
      </c>
      <c r="AI3934" s="89">
        <v>0</v>
      </c>
      <c r="AJ3934" s="89">
        <v>0</v>
      </c>
      <c r="AK3934" s="60" t="str">
        <f>+IF(Tabla1[[#This Row],[REQUEST_TY]]="SR MANTENIMIENTO CORRECTIVO", "EMERGENCIA", "OTROS")</f>
        <v>EMERGENCIA</v>
      </c>
      <c r="AL3934" s="6" t="str">
        <f>+_xlfn.IFS(Tabla1[[#This Row],[Veces obj]]&lt;=1,"0-1",Tabla1[[#This Row],[Veces obj]]&lt;=2,"1-2",Tabla1[[#This Row],[Veces obj]]&lt;=3,"2-3",TRUE,"&gt;3")</f>
        <v>0-1</v>
      </c>
      <c r="AM3934" s="60" t="str">
        <f>+_xlfn.IFS(MONTH(Tabla1[[#This Row],[MES]])&lt;=3,"Q1",MONTH(Tabla1[[#This Row],[MES]])&lt;=6,"Q2",MONTH(Tabla1[[#This Row],[MES]])&lt;=9,"Q3",TRUE,"Q4")</f>
        <v>Q2</v>
      </c>
      <c r="AN3934" s="15" t="str">
        <f>+IFERROR(VLOOKUP(Tabla1[[#This Row],[CUENTA]],CTAS[],2,0),"OTROS")</f>
        <v>OTROS</v>
      </c>
      <c r="AP3934" s="15" t="str">
        <f>+IFERROR(VLOOKUP(Tabla1[[#This Row],[EMPLEADO]],IS[],3,0),"OTROS")</f>
        <v>OTROS</v>
      </c>
      <c r="AQ3934" s="15" t="str">
        <f>+IFERROR(VLOOKUP(Tabla1[[#This Row],[EMPLEADO]],IS[[NÓMINA]:[INGENIERO]],2,0),"OTROS")</f>
        <v>OTROS</v>
      </c>
    </row>
    <row r="3935" spans="1:43" x14ac:dyDescent="0.25">
      <c r="A3935" s="28" t="s">
        <v>10019</v>
      </c>
      <c r="B3935" s="29">
        <v>1</v>
      </c>
      <c r="C3935" s="29" t="s">
        <v>11581</v>
      </c>
      <c r="D3935" s="30" t="s">
        <v>4762</v>
      </c>
      <c r="E3935" s="31" t="s">
        <v>258</v>
      </c>
      <c r="F3935" s="31" t="s">
        <v>11582</v>
      </c>
      <c r="G3935" s="88" t="s">
        <v>4415</v>
      </c>
      <c r="H3935" s="29" t="s">
        <v>106</v>
      </c>
      <c r="I3935" s="32" t="s">
        <v>43</v>
      </c>
      <c r="J3935" s="29" t="s">
        <v>8</v>
      </c>
      <c r="K3935" s="33" t="s">
        <v>102</v>
      </c>
      <c r="L3935" s="33" t="s">
        <v>376</v>
      </c>
      <c r="M3935" s="29" t="s">
        <v>310</v>
      </c>
      <c r="N3935" s="29">
        <v>0</v>
      </c>
      <c r="O3935" s="29" t="s">
        <v>47</v>
      </c>
      <c r="P3935" s="33" t="s">
        <v>822</v>
      </c>
      <c r="Q3935" s="33" t="s">
        <v>48</v>
      </c>
      <c r="R3935" s="80" t="s">
        <v>138</v>
      </c>
      <c r="S3935" s="81" t="s">
        <v>139</v>
      </c>
      <c r="T3935" s="81" t="s">
        <v>51</v>
      </c>
      <c r="U3935" s="82" t="s">
        <v>353</v>
      </c>
      <c r="V3935" s="83">
        <v>1</v>
      </c>
      <c r="W3935" s="89">
        <v>1573.0000000000002</v>
      </c>
      <c r="X3935" s="85">
        <v>0</v>
      </c>
      <c r="Y3935" s="86">
        <v>4</v>
      </c>
      <c r="Z3935" s="82">
        <v>4</v>
      </c>
      <c r="AA3935" s="87">
        <v>1</v>
      </c>
      <c r="AB3935" s="83">
        <v>0</v>
      </c>
      <c r="AC3935" s="89">
        <v>0</v>
      </c>
      <c r="AD3935" s="90">
        <v>43578</v>
      </c>
      <c r="AE3935" s="90">
        <v>43578</v>
      </c>
      <c r="AF3935" s="82">
        <v>0</v>
      </c>
      <c r="AG3935" s="84" t="s">
        <v>53</v>
      </c>
      <c r="AH3935" s="83">
        <v>0</v>
      </c>
      <c r="AI3935" s="89">
        <v>0</v>
      </c>
      <c r="AJ3935" s="89">
        <v>0</v>
      </c>
      <c r="AK3935" s="60" t="str">
        <f>+IF(Tabla1[[#This Row],[REQUEST_TY]]="SR MANTENIMIENTO CORRECTIVO", "EMERGENCIA", "OTROS")</f>
        <v>OTROS</v>
      </c>
      <c r="AL3935" s="6" t="str">
        <f>+_xlfn.IFS(Tabla1[[#This Row],[Veces obj]]&lt;=1,"0-1",Tabla1[[#This Row],[Veces obj]]&lt;=2,"1-2",Tabla1[[#This Row],[Veces obj]]&lt;=3,"2-3",TRUE,"&gt;3")</f>
        <v>0-1</v>
      </c>
      <c r="AM3935" s="60" t="str">
        <f>+_xlfn.IFS(MONTH(Tabla1[[#This Row],[MES]])&lt;=3,"Q1",MONTH(Tabla1[[#This Row],[MES]])&lt;=6,"Q2",MONTH(Tabla1[[#This Row],[MES]])&lt;=9,"Q3",TRUE,"Q4")</f>
        <v>Q2</v>
      </c>
      <c r="AN3935" s="15" t="str">
        <f>+IFERROR(VLOOKUP(Tabla1[[#This Row],[CUENTA]],CTAS[],2,0),"OTROS")</f>
        <v>OTROS</v>
      </c>
      <c r="AP3935" s="15" t="str">
        <f>+IFERROR(VLOOKUP(Tabla1[[#This Row],[EMPLEADO]],IS[],3,0),"OTROS")</f>
        <v>OTROS</v>
      </c>
      <c r="AQ3935" s="15" t="str">
        <f>+IFERROR(VLOOKUP(Tabla1[[#This Row],[EMPLEADO]],IS[[NÓMINA]:[INGENIERO]],2,0),"OTROS")</f>
        <v>OTROS</v>
      </c>
    </row>
    <row r="3936" spans="1:43" x14ac:dyDescent="0.25">
      <c r="A3936" s="28" t="s">
        <v>10019</v>
      </c>
      <c r="B3936" s="29">
        <v>1</v>
      </c>
      <c r="C3936" s="29" t="s">
        <v>11583</v>
      </c>
      <c r="D3936" s="30" t="s">
        <v>38</v>
      </c>
      <c r="E3936" s="31" t="s">
        <v>294</v>
      </c>
      <c r="F3936" s="31" t="s">
        <v>11584</v>
      </c>
      <c r="G3936" s="88" t="s">
        <v>11585</v>
      </c>
      <c r="H3936" s="29" t="s">
        <v>409</v>
      </c>
      <c r="I3936" s="32" t="s">
        <v>43</v>
      </c>
      <c r="J3936" s="29" t="s">
        <v>8</v>
      </c>
      <c r="K3936" s="33" t="s">
        <v>2028</v>
      </c>
      <c r="L3936" s="33" t="s">
        <v>11586</v>
      </c>
      <c r="M3936" s="29" t="s">
        <v>411</v>
      </c>
      <c r="N3936" s="29">
        <v>0</v>
      </c>
      <c r="O3936" s="29" t="s">
        <v>47</v>
      </c>
      <c r="P3936" s="33">
        <v>167</v>
      </c>
      <c r="Q3936" s="33" t="s">
        <v>48</v>
      </c>
      <c r="R3936" s="80" t="s">
        <v>95</v>
      </c>
      <c r="S3936" s="81" t="s">
        <v>64</v>
      </c>
      <c r="T3936" s="81" t="s">
        <v>51</v>
      </c>
      <c r="U3936" s="82" t="s">
        <v>96</v>
      </c>
      <c r="V3936" s="83">
        <v>1.1000000000000001</v>
      </c>
      <c r="W3936" s="89">
        <v>1501.5000000000002</v>
      </c>
      <c r="X3936" s="85">
        <v>1</v>
      </c>
      <c r="Y3936" s="86">
        <v>4.22</v>
      </c>
      <c r="Z3936" s="82">
        <v>5</v>
      </c>
      <c r="AA3936" s="87">
        <v>0.84399999999999997</v>
      </c>
      <c r="AB3936" s="83">
        <v>0</v>
      </c>
      <c r="AC3936" s="89">
        <v>0</v>
      </c>
      <c r="AD3936" s="90">
        <v>43577</v>
      </c>
      <c r="AE3936" s="90">
        <v>43578</v>
      </c>
      <c r="AF3936" s="82">
        <v>1</v>
      </c>
      <c r="AG3936" s="84" t="s">
        <v>53</v>
      </c>
      <c r="AH3936" s="83">
        <v>0</v>
      </c>
      <c r="AI3936" s="89">
        <v>0</v>
      </c>
      <c r="AJ3936" s="89">
        <v>0</v>
      </c>
      <c r="AK3936" s="60" t="str">
        <f>+IF(Tabla1[[#This Row],[REQUEST_TY]]="SR MANTENIMIENTO CORRECTIVO", "EMERGENCIA", "OTROS")</f>
        <v>EMERGENCIA</v>
      </c>
      <c r="AL3936" s="6" t="str">
        <f>+_xlfn.IFS(Tabla1[[#This Row],[Veces obj]]&lt;=1,"0-1",Tabla1[[#This Row],[Veces obj]]&lt;=2,"1-2",Tabla1[[#This Row],[Veces obj]]&lt;=3,"2-3",TRUE,"&gt;3")</f>
        <v>0-1</v>
      </c>
      <c r="AM3936" s="60" t="str">
        <f>+_xlfn.IFS(MONTH(Tabla1[[#This Row],[MES]])&lt;=3,"Q1",MONTH(Tabla1[[#This Row],[MES]])&lt;=6,"Q2",MONTH(Tabla1[[#This Row],[MES]])&lt;=9,"Q3",TRUE,"Q4")</f>
        <v>Q2</v>
      </c>
      <c r="AN3936" s="15" t="str">
        <f>+IFERROR(VLOOKUP(Tabla1[[#This Row],[CUENTA]],CTAS[],2,0),"OTROS")</f>
        <v>OTROS</v>
      </c>
      <c r="AP3936" s="15" t="str">
        <f>+IFERROR(VLOOKUP(Tabla1[[#This Row],[EMPLEADO]],IS[],3,0),"OTROS")</f>
        <v>OTROS</v>
      </c>
      <c r="AQ3936" s="15" t="str">
        <f>+IFERROR(VLOOKUP(Tabla1[[#This Row],[EMPLEADO]],IS[[NÓMINA]:[INGENIERO]],2,0),"OTROS")</f>
        <v>OTROS</v>
      </c>
    </row>
    <row r="3937" spans="1:43" x14ac:dyDescent="0.25">
      <c r="A3937" s="28" t="s">
        <v>10019</v>
      </c>
      <c r="B3937" s="29">
        <v>1</v>
      </c>
      <c r="C3937" s="29" t="s">
        <v>11587</v>
      </c>
      <c r="D3937" s="30" t="s">
        <v>38</v>
      </c>
      <c r="E3937" s="31" t="s">
        <v>2243</v>
      </c>
      <c r="F3937" s="31" t="s">
        <v>11588</v>
      </c>
      <c r="G3937" s="88" t="s">
        <v>2245</v>
      </c>
      <c r="H3937" s="29" t="s">
        <v>136</v>
      </c>
      <c r="I3937" s="32" t="s">
        <v>43</v>
      </c>
      <c r="J3937" s="29" t="s">
        <v>8</v>
      </c>
      <c r="K3937" s="33" t="s">
        <v>2246</v>
      </c>
      <c r="L3937" s="33" t="s">
        <v>2247</v>
      </c>
      <c r="M3937" s="29" t="s">
        <v>736</v>
      </c>
      <c r="N3937" s="29">
        <v>0</v>
      </c>
      <c r="O3937" s="29" t="s">
        <v>47</v>
      </c>
      <c r="P3937" s="33">
        <v>31</v>
      </c>
      <c r="Q3937" s="33" t="s">
        <v>82</v>
      </c>
      <c r="R3937" s="80" t="s">
        <v>440</v>
      </c>
      <c r="S3937" s="81" t="s">
        <v>139</v>
      </c>
      <c r="T3937" s="81" t="s">
        <v>51</v>
      </c>
      <c r="U3937" s="82" t="s">
        <v>140</v>
      </c>
      <c r="V3937" s="83">
        <v>1.1000000000000001</v>
      </c>
      <c r="W3937" s="89">
        <v>1730.3000000000004</v>
      </c>
      <c r="X3937" s="85">
        <v>1</v>
      </c>
      <c r="Y3937" s="86">
        <v>0.65</v>
      </c>
      <c r="Z3937" s="82">
        <v>4</v>
      </c>
      <c r="AA3937" s="87">
        <v>0.16250000000000001</v>
      </c>
      <c r="AB3937" s="83">
        <v>0</v>
      </c>
      <c r="AC3937" s="89">
        <v>0</v>
      </c>
      <c r="AD3937" s="90">
        <v>43578</v>
      </c>
      <c r="AE3937" s="90">
        <v>43578</v>
      </c>
      <c r="AF3937" s="82">
        <v>0</v>
      </c>
      <c r="AG3937" s="84" t="s">
        <v>53</v>
      </c>
      <c r="AH3937" s="83">
        <v>0</v>
      </c>
      <c r="AI3937" s="89">
        <v>0</v>
      </c>
      <c r="AJ3937" s="89">
        <v>0</v>
      </c>
      <c r="AK3937" s="60" t="str">
        <f>+IF(Tabla1[[#This Row],[REQUEST_TY]]="SR MANTENIMIENTO CORRECTIVO", "EMERGENCIA", "OTROS")</f>
        <v>EMERGENCIA</v>
      </c>
      <c r="AL3937" s="6" t="str">
        <f>+_xlfn.IFS(Tabla1[[#This Row],[Veces obj]]&lt;=1,"0-1",Tabla1[[#This Row],[Veces obj]]&lt;=2,"1-2",Tabla1[[#This Row],[Veces obj]]&lt;=3,"2-3",TRUE,"&gt;3")</f>
        <v>0-1</v>
      </c>
      <c r="AM3937" s="60" t="str">
        <f>+_xlfn.IFS(MONTH(Tabla1[[#This Row],[MES]])&lt;=3,"Q1",MONTH(Tabla1[[#This Row],[MES]])&lt;=6,"Q2",MONTH(Tabla1[[#This Row],[MES]])&lt;=9,"Q3",TRUE,"Q4")</f>
        <v>Q2</v>
      </c>
      <c r="AN3937" s="15" t="str">
        <f>+IFERROR(VLOOKUP(Tabla1[[#This Row],[CUENTA]],CTAS[],2,0),"OTROS")</f>
        <v>OTROS</v>
      </c>
      <c r="AP3937" s="15" t="str">
        <f>+IFERROR(VLOOKUP(Tabla1[[#This Row],[EMPLEADO]],IS[],3,0),"OTROS")</f>
        <v>OTROS</v>
      </c>
      <c r="AQ3937" s="15" t="str">
        <f>+IFERROR(VLOOKUP(Tabla1[[#This Row],[EMPLEADO]],IS[[NÓMINA]:[INGENIERO]],2,0),"OTROS")</f>
        <v>OTROS</v>
      </c>
    </row>
    <row r="3938" spans="1:43" x14ac:dyDescent="0.25">
      <c r="A3938" s="28" t="s">
        <v>10019</v>
      </c>
      <c r="B3938" s="29">
        <v>1</v>
      </c>
      <c r="C3938" s="29" t="s">
        <v>11589</v>
      </c>
      <c r="D3938" s="30" t="s">
        <v>38</v>
      </c>
      <c r="E3938" s="31" t="s">
        <v>85</v>
      </c>
      <c r="F3938" s="31" t="s">
        <v>11590</v>
      </c>
      <c r="G3938" s="88" t="s">
        <v>8809</v>
      </c>
      <c r="H3938" s="29" t="s">
        <v>70</v>
      </c>
      <c r="I3938" s="32" t="s">
        <v>43</v>
      </c>
      <c r="J3938" s="29" t="s">
        <v>8</v>
      </c>
      <c r="K3938" s="33" t="s">
        <v>234</v>
      </c>
      <c r="L3938" s="33" t="s">
        <v>93</v>
      </c>
      <c r="M3938" s="29" t="s">
        <v>94</v>
      </c>
      <c r="N3938" s="29">
        <v>1</v>
      </c>
      <c r="O3938" s="29" t="s">
        <v>47</v>
      </c>
      <c r="P3938" s="33">
        <v>40</v>
      </c>
      <c r="Q3938" s="33" t="s">
        <v>82</v>
      </c>
      <c r="R3938" s="80" t="s">
        <v>49</v>
      </c>
      <c r="S3938" s="81" t="s">
        <v>50</v>
      </c>
      <c r="T3938" s="81" t="s">
        <v>51</v>
      </c>
      <c r="U3938" s="82" t="s">
        <v>120</v>
      </c>
      <c r="V3938" s="83">
        <v>0.8</v>
      </c>
      <c r="W3938" s="89">
        <v>0</v>
      </c>
      <c r="X3938" s="85">
        <v>1</v>
      </c>
      <c r="Y3938" s="86">
        <v>4.55</v>
      </c>
      <c r="Z3938" s="82">
        <v>5</v>
      </c>
      <c r="AA3938" s="87">
        <v>0.90999999999999992</v>
      </c>
      <c r="AB3938" s="83">
        <v>0</v>
      </c>
      <c r="AC3938" s="89">
        <v>0</v>
      </c>
      <c r="AD3938" s="90">
        <v>43578</v>
      </c>
      <c r="AE3938" s="90">
        <v>43578</v>
      </c>
      <c r="AF3938" s="82">
        <v>0</v>
      </c>
      <c r="AG3938" s="84" t="s">
        <v>53</v>
      </c>
      <c r="AH3938" s="83">
        <v>0</v>
      </c>
      <c r="AI3938" s="89">
        <v>0</v>
      </c>
      <c r="AJ3938" s="89">
        <v>0</v>
      </c>
      <c r="AK3938" s="60" t="str">
        <f>+IF(Tabla1[[#This Row],[REQUEST_TY]]="SR MANTENIMIENTO CORRECTIVO", "EMERGENCIA", "OTROS")</f>
        <v>EMERGENCIA</v>
      </c>
      <c r="AL3938" s="6" t="str">
        <f>+_xlfn.IFS(Tabla1[[#This Row],[Veces obj]]&lt;=1,"0-1",Tabla1[[#This Row],[Veces obj]]&lt;=2,"1-2",Tabla1[[#This Row],[Veces obj]]&lt;=3,"2-3",TRUE,"&gt;3")</f>
        <v>0-1</v>
      </c>
      <c r="AM3938" s="60" t="str">
        <f>+_xlfn.IFS(MONTH(Tabla1[[#This Row],[MES]])&lt;=3,"Q1",MONTH(Tabla1[[#This Row],[MES]])&lt;=6,"Q2",MONTH(Tabla1[[#This Row],[MES]])&lt;=9,"Q3",TRUE,"Q4")</f>
        <v>Q2</v>
      </c>
      <c r="AN3938" s="15" t="str">
        <f>+IFERROR(VLOOKUP(Tabla1[[#This Row],[CUENTA]],CTAS[],2,0),"OTROS")</f>
        <v>OTROS</v>
      </c>
      <c r="AP3938" s="15" t="str">
        <f>+IFERROR(VLOOKUP(Tabla1[[#This Row],[EMPLEADO]],IS[],3,0),"OTROS")</f>
        <v>OTROS</v>
      </c>
      <c r="AQ3938" s="15" t="str">
        <f>+IFERROR(VLOOKUP(Tabla1[[#This Row],[EMPLEADO]],IS[[NÓMINA]:[INGENIERO]],2,0),"OTROS")</f>
        <v>OTROS</v>
      </c>
    </row>
    <row r="3939" spans="1:43" x14ac:dyDescent="0.25">
      <c r="A3939" s="28" t="s">
        <v>10019</v>
      </c>
      <c r="B3939" s="29">
        <v>1</v>
      </c>
      <c r="C3939" s="29" t="s">
        <v>11591</v>
      </c>
      <c r="D3939" s="30" t="s">
        <v>38</v>
      </c>
      <c r="E3939" s="31" t="s">
        <v>720</v>
      </c>
      <c r="F3939" s="31" t="s">
        <v>11592</v>
      </c>
      <c r="G3939" s="88" t="s">
        <v>10149</v>
      </c>
      <c r="H3939" s="29" t="s">
        <v>253</v>
      </c>
      <c r="I3939" s="32" t="s">
        <v>43</v>
      </c>
      <c r="J3939" s="29" t="s">
        <v>8</v>
      </c>
      <c r="K3939" s="33" t="s">
        <v>59</v>
      </c>
      <c r="L3939" s="33" t="s">
        <v>863</v>
      </c>
      <c r="M3939" s="29" t="s">
        <v>358</v>
      </c>
      <c r="N3939" s="29">
        <v>0</v>
      </c>
      <c r="O3939" s="29" t="s">
        <v>47</v>
      </c>
      <c r="P3939" s="33">
        <v>11</v>
      </c>
      <c r="Q3939" s="33" t="s">
        <v>194</v>
      </c>
      <c r="R3939" s="80" t="s">
        <v>242</v>
      </c>
      <c r="S3939" s="81" t="s">
        <v>64</v>
      </c>
      <c r="T3939" s="81" t="s">
        <v>51</v>
      </c>
      <c r="U3939" s="82" t="s">
        <v>195</v>
      </c>
      <c r="V3939" s="83">
        <v>0.6</v>
      </c>
      <c r="W3939" s="89">
        <v>819</v>
      </c>
      <c r="X3939" s="85">
        <v>1</v>
      </c>
      <c r="Y3939" s="86">
        <v>0</v>
      </c>
      <c r="Z3939" s="82">
        <v>5</v>
      </c>
      <c r="AA3939" s="87">
        <v>0</v>
      </c>
      <c r="AB3939" s="83">
        <v>0</v>
      </c>
      <c r="AC3939" s="89">
        <v>0</v>
      </c>
      <c r="AD3939" s="90">
        <v>43578</v>
      </c>
      <c r="AE3939" s="90">
        <v>43578</v>
      </c>
      <c r="AF3939" s="82">
        <v>0</v>
      </c>
      <c r="AG3939" s="84" t="s">
        <v>53</v>
      </c>
      <c r="AH3939" s="83">
        <v>0</v>
      </c>
      <c r="AI3939" s="89">
        <v>0</v>
      </c>
      <c r="AJ3939" s="89">
        <v>0</v>
      </c>
      <c r="AK3939" s="60" t="str">
        <f>+IF(Tabla1[[#This Row],[REQUEST_TY]]="SR MANTENIMIENTO CORRECTIVO", "EMERGENCIA", "OTROS")</f>
        <v>EMERGENCIA</v>
      </c>
      <c r="AL3939" s="6" t="str">
        <f>+_xlfn.IFS(Tabla1[[#This Row],[Veces obj]]&lt;=1,"0-1",Tabla1[[#This Row],[Veces obj]]&lt;=2,"1-2",Tabla1[[#This Row],[Veces obj]]&lt;=3,"2-3",TRUE,"&gt;3")</f>
        <v>0-1</v>
      </c>
      <c r="AM3939" s="60" t="str">
        <f>+_xlfn.IFS(MONTH(Tabla1[[#This Row],[MES]])&lt;=3,"Q1",MONTH(Tabla1[[#This Row],[MES]])&lt;=6,"Q2",MONTH(Tabla1[[#This Row],[MES]])&lt;=9,"Q3",TRUE,"Q4")</f>
        <v>Q2</v>
      </c>
      <c r="AN3939" s="15" t="str">
        <f>+IFERROR(VLOOKUP(Tabla1[[#This Row],[CUENTA]],CTAS[],2,0),"OTROS")</f>
        <v>OTROS</v>
      </c>
      <c r="AP3939" s="15" t="str">
        <f>+IFERROR(VLOOKUP(Tabla1[[#This Row],[EMPLEADO]],IS[],3,0),"OTROS")</f>
        <v>OTROS</v>
      </c>
      <c r="AQ3939" s="15" t="str">
        <f>+IFERROR(VLOOKUP(Tabla1[[#This Row],[EMPLEADO]],IS[[NÓMINA]:[INGENIERO]],2,0),"OTROS")</f>
        <v>OTROS</v>
      </c>
    </row>
    <row r="3940" spans="1:43" x14ac:dyDescent="0.25">
      <c r="A3940" s="28" t="s">
        <v>10019</v>
      </c>
      <c r="B3940" s="29">
        <v>1</v>
      </c>
      <c r="C3940" s="29" t="s">
        <v>11593</v>
      </c>
      <c r="D3940" s="30" t="s">
        <v>38</v>
      </c>
      <c r="E3940" s="31" t="s">
        <v>133</v>
      </c>
      <c r="F3940" s="31" t="s">
        <v>11594</v>
      </c>
      <c r="G3940" s="88" t="s">
        <v>11595</v>
      </c>
      <c r="H3940" s="29" t="s">
        <v>568</v>
      </c>
      <c r="I3940" s="32" t="s">
        <v>43</v>
      </c>
      <c r="J3940" s="29" t="s">
        <v>8</v>
      </c>
      <c r="K3940" s="33" t="s">
        <v>59</v>
      </c>
      <c r="L3940" s="33" t="s">
        <v>4977</v>
      </c>
      <c r="M3940" s="29" t="s">
        <v>570</v>
      </c>
      <c r="N3940" s="29">
        <v>0</v>
      </c>
      <c r="O3940" s="29" t="s">
        <v>47</v>
      </c>
      <c r="P3940" s="33">
        <v>146</v>
      </c>
      <c r="Q3940" s="33" t="s">
        <v>48</v>
      </c>
      <c r="R3940" s="80" t="s">
        <v>138</v>
      </c>
      <c r="S3940" s="81" t="s">
        <v>139</v>
      </c>
      <c r="T3940" s="81" t="s">
        <v>51</v>
      </c>
      <c r="U3940" s="82" t="s">
        <v>353</v>
      </c>
      <c r="V3940" s="83">
        <v>1.1499999999999999</v>
      </c>
      <c r="W3940" s="89">
        <v>1808.95</v>
      </c>
      <c r="X3940" s="85">
        <v>1</v>
      </c>
      <c r="Y3940" s="86">
        <v>1.65</v>
      </c>
      <c r="Z3940" s="82">
        <v>4</v>
      </c>
      <c r="AA3940" s="87">
        <v>0.41249999999999998</v>
      </c>
      <c r="AB3940" s="83">
        <v>0</v>
      </c>
      <c r="AC3940" s="89">
        <v>0</v>
      </c>
      <c r="AD3940" s="90">
        <v>43578</v>
      </c>
      <c r="AE3940" s="90">
        <v>43578</v>
      </c>
      <c r="AF3940" s="82">
        <v>0</v>
      </c>
      <c r="AG3940" s="84" t="s">
        <v>53</v>
      </c>
      <c r="AH3940" s="83">
        <v>0</v>
      </c>
      <c r="AI3940" s="89">
        <v>0</v>
      </c>
      <c r="AJ3940" s="89">
        <v>0</v>
      </c>
      <c r="AK3940" s="60" t="str">
        <f>+IF(Tabla1[[#This Row],[REQUEST_TY]]="SR MANTENIMIENTO CORRECTIVO", "EMERGENCIA", "OTROS")</f>
        <v>EMERGENCIA</v>
      </c>
      <c r="AL3940" s="6" t="str">
        <f>+_xlfn.IFS(Tabla1[[#This Row],[Veces obj]]&lt;=1,"0-1",Tabla1[[#This Row],[Veces obj]]&lt;=2,"1-2",Tabla1[[#This Row],[Veces obj]]&lt;=3,"2-3",TRUE,"&gt;3")</f>
        <v>0-1</v>
      </c>
      <c r="AM3940" s="60" t="str">
        <f>+_xlfn.IFS(MONTH(Tabla1[[#This Row],[MES]])&lt;=3,"Q1",MONTH(Tabla1[[#This Row],[MES]])&lt;=6,"Q2",MONTH(Tabla1[[#This Row],[MES]])&lt;=9,"Q3",TRUE,"Q4")</f>
        <v>Q2</v>
      </c>
      <c r="AN3940" s="15" t="str">
        <f>+IFERROR(VLOOKUP(Tabla1[[#This Row],[CUENTA]],CTAS[],2,0),"OTROS")</f>
        <v>OTROS</v>
      </c>
      <c r="AP3940" s="15" t="str">
        <f>+IFERROR(VLOOKUP(Tabla1[[#This Row],[EMPLEADO]],IS[],3,0),"OTROS")</f>
        <v>OTROS</v>
      </c>
      <c r="AQ3940" s="15" t="str">
        <f>+IFERROR(VLOOKUP(Tabla1[[#This Row],[EMPLEADO]],IS[[NÓMINA]:[INGENIERO]],2,0),"OTROS")</f>
        <v>OTROS</v>
      </c>
    </row>
    <row r="3941" spans="1:43" x14ac:dyDescent="0.25">
      <c r="A3941" s="28" t="s">
        <v>10019</v>
      </c>
      <c r="B3941" s="29">
        <v>1</v>
      </c>
      <c r="C3941" s="29" t="s">
        <v>11596</v>
      </c>
      <c r="D3941" s="30" t="s">
        <v>38</v>
      </c>
      <c r="E3941" s="31" t="s">
        <v>55</v>
      </c>
      <c r="F3941" s="31" t="s">
        <v>11597</v>
      </c>
      <c r="G3941" s="88" t="s">
        <v>10834</v>
      </c>
      <c r="H3941" s="29" t="s">
        <v>8581</v>
      </c>
      <c r="I3941" s="32" t="s">
        <v>43</v>
      </c>
      <c r="J3941" s="29" t="s">
        <v>8</v>
      </c>
      <c r="K3941" s="33" t="s">
        <v>59</v>
      </c>
      <c r="L3941" s="33" t="s">
        <v>10835</v>
      </c>
      <c r="M3941" s="29" t="s">
        <v>256</v>
      </c>
      <c r="N3941" s="29">
        <v>0</v>
      </c>
      <c r="O3941" s="29" t="s">
        <v>47</v>
      </c>
      <c r="P3941" s="33">
        <v>15</v>
      </c>
      <c r="Q3941" s="33" t="s">
        <v>194</v>
      </c>
      <c r="R3941" s="80" t="s">
        <v>63</v>
      </c>
      <c r="S3941" s="81" t="s">
        <v>64</v>
      </c>
      <c r="T3941" s="81" t="s">
        <v>51</v>
      </c>
      <c r="U3941" s="82" t="s">
        <v>195</v>
      </c>
      <c r="V3941" s="83">
        <v>0.6</v>
      </c>
      <c r="W3941" s="89">
        <v>819</v>
      </c>
      <c r="X3941" s="85">
        <v>1</v>
      </c>
      <c r="Y3941" s="86">
        <v>0</v>
      </c>
      <c r="Z3941" s="82">
        <v>5</v>
      </c>
      <c r="AA3941" s="87">
        <v>0</v>
      </c>
      <c r="AB3941" s="83">
        <v>0</v>
      </c>
      <c r="AC3941" s="89">
        <v>0</v>
      </c>
      <c r="AD3941" s="90">
        <v>43578</v>
      </c>
      <c r="AE3941" s="90">
        <v>43578</v>
      </c>
      <c r="AF3941" s="82">
        <v>0</v>
      </c>
      <c r="AG3941" s="84" t="s">
        <v>53</v>
      </c>
      <c r="AH3941" s="83">
        <v>0</v>
      </c>
      <c r="AI3941" s="89">
        <v>0</v>
      </c>
      <c r="AJ3941" s="89">
        <v>0</v>
      </c>
      <c r="AK3941" s="60" t="str">
        <f>+IF(Tabla1[[#This Row],[REQUEST_TY]]="SR MANTENIMIENTO CORRECTIVO", "EMERGENCIA", "OTROS")</f>
        <v>EMERGENCIA</v>
      </c>
      <c r="AL3941" s="6" t="str">
        <f>+_xlfn.IFS(Tabla1[[#This Row],[Veces obj]]&lt;=1,"0-1",Tabla1[[#This Row],[Veces obj]]&lt;=2,"1-2",Tabla1[[#This Row],[Veces obj]]&lt;=3,"2-3",TRUE,"&gt;3")</f>
        <v>0-1</v>
      </c>
      <c r="AM3941" s="60" t="str">
        <f>+_xlfn.IFS(MONTH(Tabla1[[#This Row],[MES]])&lt;=3,"Q1",MONTH(Tabla1[[#This Row],[MES]])&lt;=6,"Q2",MONTH(Tabla1[[#This Row],[MES]])&lt;=9,"Q3",TRUE,"Q4")</f>
        <v>Q2</v>
      </c>
      <c r="AN3941" s="15" t="str">
        <f>+IFERROR(VLOOKUP(Tabla1[[#This Row],[CUENTA]],CTAS[],2,0),"OTROS")</f>
        <v>OTROS</v>
      </c>
      <c r="AP3941" s="15" t="str">
        <f>+IFERROR(VLOOKUP(Tabla1[[#This Row],[EMPLEADO]],IS[],3,0),"OTROS")</f>
        <v>OTROS</v>
      </c>
      <c r="AQ3941" s="15" t="str">
        <f>+IFERROR(VLOOKUP(Tabla1[[#This Row],[EMPLEADO]],IS[[NÓMINA]:[INGENIERO]],2,0),"OTROS")</f>
        <v>OTROS</v>
      </c>
    </row>
    <row r="3942" spans="1:43" x14ac:dyDescent="0.25">
      <c r="A3942" s="28" t="s">
        <v>10019</v>
      </c>
      <c r="B3942" s="29">
        <v>1</v>
      </c>
      <c r="C3942" s="29" t="s">
        <v>11598</v>
      </c>
      <c r="D3942" s="30" t="s">
        <v>38</v>
      </c>
      <c r="E3942" s="31" t="s">
        <v>1208</v>
      </c>
      <c r="F3942" s="31" t="s">
        <v>11599</v>
      </c>
      <c r="G3942" s="88" t="s">
        <v>11455</v>
      </c>
      <c r="H3942" s="29" t="s">
        <v>220</v>
      </c>
      <c r="I3942" s="32" t="s">
        <v>43</v>
      </c>
      <c r="J3942" s="29" t="s">
        <v>8</v>
      </c>
      <c r="K3942" s="33" t="s">
        <v>254</v>
      </c>
      <c r="L3942" s="33" t="s">
        <v>11456</v>
      </c>
      <c r="M3942" s="29" t="s">
        <v>736</v>
      </c>
      <c r="N3942" s="29">
        <v>0</v>
      </c>
      <c r="O3942" s="29" t="s">
        <v>47</v>
      </c>
      <c r="P3942" s="33">
        <v>6</v>
      </c>
      <c r="Q3942" s="33" t="s">
        <v>207</v>
      </c>
      <c r="R3942" s="80" t="s">
        <v>153</v>
      </c>
      <c r="S3942" s="81" t="s">
        <v>50</v>
      </c>
      <c r="T3942" s="81" t="s">
        <v>51</v>
      </c>
      <c r="U3942" s="82" t="s">
        <v>486</v>
      </c>
      <c r="V3942" s="83">
        <v>0</v>
      </c>
      <c r="W3942" s="89">
        <v>0</v>
      </c>
      <c r="X3942" s="85">
        <v>1</v>
      </c>
      <c r="Y3942" s="86">
        <v>2.2999999999999989</v>
      </c>
      <c r="Z3942" s="82">
        <v>5</v>
      </c>
      <c r="AA3942" s="87">
        <v>0.4599999999999998</v>
      </c>
      <c r="AB3942" s="83">
        <v>0</v>
      </c>
      <c r="AC3942" s="89">
        <v>0</v>
      </c>
      <c r="AD3942" s="90">
        <v>43578</v>
      </c>
      <c r="AE3942" s="90">
        <v>43578</v>
      </c>
      <c r="AF3942" s="82">
        <v>0</v>
      </c>
      <c r="AG3942" s="84" t="s">
        <v>53</v>
      </c>
      <c r="AH3942" s="83">
        <v>0</v>
      </c>
      <c r="AI3942" s="89">
        <v>0</v>
      </c>
      <c r="AJ3942" s="89">
        <v>0</v>
      </c>
      <c r="AK3942" s="60" t="str">
        <f>+IF(Tabla1[[#This Row],[REQUEST_TY]]="SR MANTENIMIENTO CORRECTIVO", "EMERGENCIA", "OTROS")</f>
        <v>EMERGENCIA</v>
      </c>
      <c r="AL3942" s="6" t="str">
        <f>+_xlfn.IFS(Tabla1[[#This Row],[Veces obj]]&lt;=1,"0-1",Tabla1[[#This Row],[Veces obj]]&lt;=2,"1-2",Tabla1[[#This Row],[Veces obj]]&lt;=3,"2-3",TRUE,"&gt;3")</f>
        <v>0-1</v>
      </c>
      <c r="AM3942" s="60" t="str">
        <f>+_xlfn.IFS(MONTH(Tabla1[[#This Row],[MES]])&lt;=3,"Q1",MONTH(Tabla1[[#This Row],[MES]])&lt;=6,"Q2",MONTH(Tabla1[[#This Row],[MES]])&lt;=9,"Q3",TRUE,"Q4")</f>
        <v>Q2</v>
      </c>
      <c r="AN3942" s="15" t="str">
        <f>+IFERROR(VLOOKUP(Tabla1[[#This Row],[CUENTA]],CTAS[],2,0),"OTROS")</f>
        <v>OTROS</v>
      </c>
      <c r="AP3942" s="15" t="str">
        <f>+IFERROR(VLOOKUP(Tabla1[[#This Row],[EMPLEADO]],IS[],3,0),"OTROS")</f>
        <v>OTROS</v>
      </c>
      <c r="AQ3942" s="15" t="str">
        <f>+IFERROR(VLOOKUP(Tabla1[[#This Row],[EMPLEADO]],IS[[NÓMINA]:[INGENIERO]],2,0),"OTROS")</f>
        <v>OTROS</v>
      </c>
    </row>
    <row r="3943" spans="1:43" x14ac:dyDescent="0.25">
      <c r="A3943" s="28" t="s">
        <v>10019</v>
      </c>
      <c r="B3943" s="29">
        <v>1</v>
      </c>
      <c r="C3943" s="29" t="s">
        <v>11600</v>
      </c>
      <c r="D3943" s="30" t="s">
        <v>38</v>
      </c>
      <c r="E3943" s="31" t="s">
        <v>348</v>
      </c>
      <c r="F3943" s="31" t="s">
        <v>11601</v>
      </c>
      <c r="G3943" s="88" t="s">
        <v>4284</v>
      </c>
      <c r="H3943" s="29" t="s">
        <v>915</v>
      </c>
      <c r="I3943" s="32" t="s">
        <v>43</v>
      </c>
      <c r="J3943" s="29" t="s">
        <v>8</v>
      </c>
      <c r="K3943" s="33" t="s">
        <v>102</v>
      </c>
      <c r="L3943" s="33" t="s">
        <v>1039</v>
      </c>
      <c r="M3943" s="29" t="s">
        <v>310</v>
      </c>
      <c r="N3943" s="29">
        <v>0</v>
      </c>
      <c r="O3943" s="29" t="s">
        <v>47</v>
      </c>
      <c r="P3943" s="33">
        <v>42</v>
      </c>
      <c r="Q3943" s="33" t="s">
        <v>82</v>
      </c>
      <c r="R3943" s="80" t="s">
        <v>223</v>
      </c>
      <c r="S3943" s="81" t="s">
        <v>139</v>
      </c>
      <c r="T3943" s="81" t="s">
        <v>51</v>
      </c>
      <c r="U3943" s="82" t="s">
        <v>140</v>
      </c>
      <c r="V3943" s="83">
        <v>1.1000000000000001</v>
      </c>
      <c r="W3943" s="89">
        <v>1730.3000000000004</v>
      </c>
      <c r="X3943" s="85">
        <v>1</v>
      </c>
      <c r="Y3943" s="86">
        <v>0</v>
      </c>
      <c r="Z3943" s="82">
        <v>4</v>
      </c>
      <c r="AA3943" s="87">
        <v>0</v>
      </c>
      <c r="AB3943" s="83">
        <v>0</v>
      </c>
      <c r="AC3943" s="89">
        <v>0</v>
      </c>
      <c r="AD3943" s="90">
        <v>43578</v>
      </c>
      <c r="AE3943" s="90">
        <v>43578</v>
      </c>
      <c r="AF3943" s="82">
        <v>0</v>
      </c>
      <c r="AG3943" s="84" t="s">
        <v>53</v>
      </c>
      <c r="AH3943" s="83">
        <v>0</v>
      </c>
      <c r="AI3943" s="89">
        <v>0</v>
      </c>
      <c r="AJ3943" s="89">
        <v>0</v>
      </c>
      <c r="AK3943" s="60" t="str">
        <f>+IF(Tabla1[[#This Row],[REQUEST_TY]]="SR MANTENIMIENTO CORRECTIVO", "EMERGENCIA", "OTROS")</f>
        <v>EMERGENCIA</v>
      </c>
      <c r="AL3943" s="6" t="str">
        <f>+_xlfn.IFS(Tabla1[[#This Row],[Veces obj]]&lt;=1,"0-1",Tabla1[[#This Row],[Veces obj]]&lt;=2,"1-2",Tabla1[[#This Row],[Veces obj]]&lt;=3,"2-3",TRUE,"&gt;3")</f>
        <v>0-1</v>
      </c>
      <c r="AM3943" s="60" t="str">
        <f>+_xlfn.IFS(MONTH(Tabla1[[#This Row],[MES]])&lt;=3,"Q1",MONTH(Tabla1[[#This Row],[MES]])&lt;=6,"Q2",MONTH(Tabla1[[#This Row],[MES]])&lt;=9,"Q3",TRUE,"Q4")</f>
        <v>Q2</v>
      </c>
      <c r="AN3943" s="15" t="str">
        <f>+IFERROR(VLOOKUP(Tabla1[[#This Row],[CUENTA]],CTAS[],2,0),"OTROS")</f>
        <v>OTROS</v>
      </c>
      <c r="AP3943" s="15" t="str">
        <f>+IFERROR(VLOOKUP(Tabla1[[#This Row],[EMPLEADO]],IS[],3,0),"OTROS")</f>
        <v>OTROS</v>
      </c>
      <c r="AQ3943" s="15" t="str">
        <f>+IFERROR(VLOOKUP(Tabla1[[#This Row],[EMPLEADO]],IS[[NÓMINA]:[INGENIERO]],2,0),"OTROS")</f>
        <v>OTROS</v>
      </c>
    </row>
    <row r="3944" spans="1:43" x14ac:dyDescent="0.25">
      <c r="A3944" s="28" t="s">
        <v>10019</v>
      </c>
      <c r="B3944" s="29">
        <v>1</v>
      </c>
      <c r="C3944" s="29" t="s">
        <v>11602</v>
      </c>
      <c r="D3944" s="30" t="s">
        <v>38</v>
      </c>
      <c r="E3944" s="31" t="s">
        <v>133</v>
      </c>
      <c r="F3944" s="31" t="s">
        <v>11603</v>
      </c>
      <c r="G3944" s="88" t="s">
        <v>2946</v>
      </c>
      <c r="H3944" s="29" t="s">
        <v>868</v>
      </c>
      <c r="I3944" s="32" t="s">
        <v>43</v>
      </c>
      <c r="J3944" s="29" t="s">
        <v>8</v>
      </c>
      <c r="K3944" s="33" t="s">
        <v>59</v>
      </c>
      <c r="L3944" s="33" t="s">
        <v>1676</v>
      </c>
      <c r="M3944" s="29" t="s">
        <v>1410</v>
      </c>
      <c r="N3944" s="29">
        <v>1</v>
      </c>
      <c r="O3944" s="29" t="s">
        <v>47</v>
      </c>
      <c r="P3944" s="33">
        <v>38</v>
      </c>
      <c r="Q3944" s="33" t="s">
        <v>82</v>
      </c>
      <c r="R3944" s="80" t="s">
        <v>138</v>
      </c>
      <c r="S3944" s="81" t="s">
        <v>139</v>
      </c>
      <c r="T3944" s="81" t="s">
        <v>51</v>
      </c>
      <c r="U3944" s="82" t="s">
        <v>140</v>
      </c>
      <c r="V3944" s="83">
        <v>1.1000000000000001</v>
      </c>
      <c r="W3944" s="89">
        <v>0</v>
      </c>
      <c r="X3944" s="85">
        <v>1</v>
      </c>
      <c r="Y3944" s="86">
        <v>1.65</v>
      </c>
      <c r="Z3944" s="82">
        <v>4</v>
      </c>
      <c r="AA3944" s="87">
        <v>0.41249999999999998</v>
      </c>
      <c r="AB3944" s="83">
        <v>0</v>
      </c>
      <c r="AC3944" s="89">
        <v>0</v>
      </c>
      <c r="AD3944" s="90">
        <v>43577</v>
      </c>
      <c r="AE3944" s="90">
        <v>43578</v>
      </c>
      <c r="AF3944" s="82">
        <v>1</v>
      </c>
      <c r="AG3944" s="84" t="s">
        <v>53</v>
      </c>
      <c r="AH3944" s="83">
        <v>0</v>
      </c>
      <c r="AI3944" s="89">
        <v>0</v>
      </c>
      <c r="AJ3944" s="89">
        <v>0</v>
      </c>
      <c r="AK3944" s="60" t="str">
        <f>+IF(Tabla1[[#This Row],[REQUEST_TY]]="SR MANTENIMIENTO CORRECTIVO", "EMERGENCIA", "OTROS")</f>
        <v>EMERGENCIA</v>
      </c>
      <c r="AL3944" s="6" t="str">
        <f>+_xlfn.IFS(Tabla1[[#This Row],[Veces obj]]&lt;=1,"0-1",Tabla1[[#This Row],[Veces obj]]&lt;=2,"1-2",Tabla1[[#This Row],[Veces obj]]&lt;=3,"2-3",TRUE,"&gt;3")</f>
        <v>0-1</v>
      </c>
      <c r="AM3944" s="60" t="str">
        <f>+_xlfn.IFS(MONTH(Tabla1[[#This Row],[MES]])&lt;=3,"Q1",MONTH(Tabla1[[#This Row],[MES]])&lt;=6,"Q2",MONTH(Tabla1[[#This Row],[MES]])&lt;=9,"Q3",TRUE,"Q4")</f>
        <v>Q2</v>
      </c>
      <c r="AN3944" s="15" t="str">
        <f>+IFERROR(VLOOKUP(Tabla1[[#This Row],[CUENTA]],CTAS[],2,0),"OTROS")</f>
        <v>OTROS</v>
      </c>
      <c r="AP3944" s="15" t="str">
        <f>+IFERROR(VLOOKUP(Tabla1[[#This Row],[EMPLEADO]],IS[],3,0),"OTROS")</f>
        <v>OTROS</v>
      </c>
      <c r="AQ3944" s="15" t="str">
        <f>+IFERROR(VLOOKUP(Tabla1[[#This Row],[EMPLEADO]],IS[[NÓMINA]:[INGENIERO]],2,0),"OTROS")</f>
        <v>OTROS</v>
      </c>
    </row>
    <row r="3945" spans="1:43" x14ac:dyDescent="0.25">
      <c r="A3945" s="28" t="s">
        <v>10019</v>
      </c>
      <c r="B3945" s="29">
        <v>1</v>
      </c>
      <c r="C3945" s="29" t="s">
        <v>11604</v>
      </c>
      <c r="D3945" s="30" t="s">
        <v>38</v>
      </c>
      <c r="E3945" s="31" t="s">
        <v>55</v>
      </c>
      <c r="F3945" s="31" t="s">
        <v>11605</v>
      </c>
      <c r="G3945" s="88" t="s">
        <v>573</v>
      </c>
      <c r="H3945" s="29" t="s">
        <v>453</v>
      </c>
      <c r="I3945" s="32" t="s">
        <v>43</v>
      </c>
      <c r="J3945" s="29" t="s">
        <v>8</v>
      </c>
      <c r="K3945" s="33" t="s">
        <v>59</v>
      </c>
      <c r="L3945" s="33" t="s">
        <v>575</v>
      </c>
      <c r="M3945" s="29" t="s">
        <v>576</v>
      </c>
      <c r="N3945" s="29">
        <v>0</v>
      </c>
      <c r="O3945" s="29" t="s">
        <v>47</v>
      </c>
      <c r="P3945" s="33">
        <v>20</v>
      </c>
      <c r="Q3945" s="33" t="s">
        <v>62</v>
      </c>
      <c r="R3945" s="80" t="s">
        <v>63</v>
      </c>
      <c r="S3945" s="81" t="s">
        <v>64</v>
      </c>
      <c r="T3945" s="81" t="s">
        <v>208</v>
      </c>
      <c r="U3945" s="82" t="s">
        <v>65</v>
      </c>
      <c r="V3945" s="83">
        <v>0.8</v>
      </c>
      <c r="W3945" s="89">
        <v>1092</v>
      </c>
      <c r="X3945" s="85">
        <v>1</v>
      </c>
      <c r="Y3945" s="86">
        <v>15.15</v>
      </c>
      <c r="Z3945" s="82">
        <v>9</v>
      </c>
      <c r="AA3945" s="87">
        <v>1.6833333333333333</v>
      </c>
      <c r="AB3945" s="83">
        <v>0.17083333333333334</v>
      </c>
      <c r="AC3945" s="89">
        <v>-233.1875</v>
      </c>
      <c r="AD3945" s="90">
        <v>43578</v>
      </c>
      <c r="AE3945" s="90">
        <v>43578</v>
      </c>
      <c r="AF3945" s="82">
        <v>0</v>
      </c>
      <c r="AG3945" s="84" t="s">
        <v>53</v>
      </c>
      <c r="AH3945" s="83">
        <v>0</v>
      </c>
      <c r="AI3945" s="89">
        <v>0</v>
      </c>
      <c r="AJ3945" s="89">
        <v>0</v>
      </c>
      <c r="AK3945" s="60" t="str">
        <f>+IF(Tabla1[[#This Row],[REQUEST_TY]]="SR MANTENIMIENTO CORRECTIVO", "EMERGENCIA", "OTROS")</f>
        <v>EMERGENCIA</v>
      </c>
      <c r="AL3945" s="6" t="str">
        <f>+_xlfn.IFS(Tabla1[[#This Row],[Veces obj]]&lt;=1,"0-1",Tabla1[[#This Row],[Veces obj]]&lt;=2,"1-2",Tabla1[[#This Row],[Veces obj]]&lt;=3,"2-3",TRUE,"&gt;3")</f>
        <v>1-2</v>
      </c>
      <c r="AM3945" s="60" t="str">
        <f>+_xlfn.IFS(MONTH(Tabla1[[#This Row],[MES]])&lt;=3,"Q1",MONTH(Tabla1[[#This Row],[MES]])&lt;=6,"Q2",MONTH(Tabla1[[#This Row],[MES]])&lt;=9,"Q3",TRUE,"Q4")</f>
        <v>Q2</v>
      </c>
      <c r="AN3945" s="15" t="str">
        <f>+IFERROR(VLOOKUP(Tabla1[[#This Row],[CUENTA]],CTAS[],2,0),"OTROS")</f>
        <v>OTROS</v>
      </c>
      <c r="AP3945" s="15" t="str">
        <f>+IFERROR(VLOOKUP(Tabla1[[#This Row],[EMPLEADO]],IS[],3,0),"OTROS")</f>
        <v>OTROS</v>
      </c>
      <c r="AQ3945" s="15" t="str">
        <f>+IFERROR(VLOOKUP(Tabla1[[#This Row],[EMPLEADO]],IS[[NÓMINA]:[INGENIERO]],2,0),"OTROS")</f>
        <v>OTROS</v>
      </c>
    </row>
    <row r="3946" spans="1:43" x14ac:dyDescent="0.25">
      <c r="A3946" s="28" t="s">
        <v>10019</v>
      </c>
      <c r="B3946" s="29">
        <v>1</v>
      </c>
      <c r="C3946" s="29" t="s">
        <v>11606</v>
      </c>
      <c r="D3946" s="30" t="s">
        <v>38</v>
      </c>
      <c r="E3946" s="31" t="s">
        <v>801</v>
      </c>
      <c r="F3946" s="31" t="s">
        <v>11607</v>
      </c>
      <c r="G3946" s="88" t="s">
        <v>11608</v>
      </c>
      <c r="H3946" s="29" t="s">
        <v>11609</v>
      </c>
      <c r="I3946" s="32" t="s">
        <v>43</v>
      </c>
      <c r="J3946" s="29" t="s">
        <v>8</v>
      </c>
      <c r="K3946" s="33" t="s">
        <v>404</v>
      </c>
      <c r="L3946" s="33" t="s">
        <v>7293</v>
      </c>
      <c r="M3946" s="29" t="s">
        <v>94</v>
      </c>
      <c r="N3946" s="29">
        <v>0</v>
      </c>
      <c r="O3946" s="29" t="s">
        <v>47</v>
      </c>
      <c r="P3946" s="33">
        <v>2700</v>
      </c>
      <c r="Q3946" s="33" t="s">
        <v>48</v>
      </c>
      <c r="R3946" s="80" t="s">
        <v>49</v>
      </c>
      <c r="S3946" s="81" t="s">
        <v>50</v>
      </c>
      <c r="T3946" s="81" t="s">
        <v>51</v>
      </c>
      <c r="U3946" s="82" t="s">
        <v>52</v>
      </c>
      <c r="V3946" s="83">
        <v>1.05</v>
      </c>
      <c r="W3946" s="89">
        <v>750.75000000000011</v>
      </c>
      <c r="X3946" s="85">
        <v>1</v>
      </c>
      <c r="Y3946" s="86">
        <v>1.83</v>
      </c>
      <c r="Z3946" s="82">
        <v>5</v>
      </c>
      <c r="AA3946" s="87">
        <v>0.36599999999999999</v>
      </c>
      <c r="AB3946" s="83">
        <v>0</v>
      </c>
      <c r="AC3946" s="89">
        <v>0</v>
      </c>
      <c r="AD3946" s="90">
        <v>43578</v>
      </c>
      <c r="AE3946" s="90">
        <v>43578</v>
      </c>
      <c r="AF3946" s="82">
        <v>0</v>
      </c>
      <c r="AG3946" s="84" t="s">
        <v>53</v>
      </c>
      <c r="AH3946" s="83">
        <v>0</v>
      </c>
      <c r="AI3946" s="89">
        <v>0</v>
      </c>
      <c r="AJ3946" s="89">
        <v>0</v>
      </c>
      <c r="AK3946" s="60" t="str">
        <f>+IF(Tabla1[[#This Row],[REQUEST_TY]]="SR MANTENIMIENTO CORRECTIVO", "EMERGENCIA", "OTROS")</f>
        <v>EMERGENCIA</v>
      </c>
      <c r="AL3946" s="6" t="str">
        <f>+_xlfn.IFS(Tabla1[[#This Row],[Veces obj]]&lt;=1,"0-1",Tabla1[[#This Row],[Veces obj]]&lt;=2,"1-2",Tabla1[[#This Row],[Veces obj]]&lt;=3,"2-3",TRUE,"&gt;3")</f>
        <v>0-1</v>
      </c>
      <c r="AM3946" s="60" t="str">
        <f>+_xlfn.IFS(MONTH(Tabla1[[#This Row],[MES]])&lt;=3,"Q1",MONTH(Tabla1[[#This Row],[MES]])&lt;=6,"Q2",MONTH(Tabla1[[#This Row],[MES]])&lt;=9,"Q3",TRUE,"Q4")</f>
        <v>Q2</v>
      </c>
      <c r="AN3946" s="15" t="str">
        <f>+IFERROR(VLOOKUP(Tabla1[[#This Row],[CUENTA]],CTAS[],2,0),"OTROS")</f>
        <v>OTROS</v>
      </c>
      <c r="AP3946" s="15" t="str">
        <f>+IFERROR(VLOOKUP(Tabla1[[#This Row],[EMPLEADO]],IS[],3,0),"OTROS")</f>
        <v>OTROS</v>
      </c>
      <c r="AQ3946" s="15" t="str">
        <f>+IFERROR(VLOOKUP(Tabla1[[#This Row],[EMPLEADO]],IS[[NÓMINA]:[INGENIERO]],2,0),"OTROS")</f>
        <v>OTROS</v>
      </c>
    </row>
    <row r="3947" spans="1:43" x14ac:dyDescent="0.25">
      <c r="A3947" s="28" t="s">
        <v>10019</v>
      </c>
      <c r="B3947" s="29">
        <v>1</v>
      </c>
      <c r="C3947" s="29" t="s">
        <v>11610</v>
      </c>
      <c r="D3947" s="30" t="s">
        <v>38</v>
      </c>
      <c r="E3947" s="31" t="s">
        <v>275</v>
      </c>
      <c r="F3947" s="31" t="s">
        <v>11611</v>
      </c>
      <c r="G3947" s="88" t="s">
        <v>11612</v>
      </c>
      <c r="H3947" s="29" t="s">
        <v>150</v>
      </c>
      <c r="I3947" s="32" t="s">
        <v>43</v>
      </c>
      <c r="J3947" s="29" t="s">
        <v>8</v>
      </c>
      <c r="K3947" s="33" t="s">
        <v>151</v>
      </c>
      <c r="L3947" s="33" t="s">
        <v>323</v>
      </c>
      <c r="M3947" s="29" t="s">
        <v>94</v>
      </c>
      <c r="N3947" s="29">
        <v>0</v>
      </c>
      <c r="O3947" s="29" t="s">
        <v>47</v>
      </c>
      <c r="P3947" s="33">
        <v>287</v>
      </c>
      <c r="Q3947" s="33" t="s">
        <v>48</v>
      </c>
      <c r="R3947" s="80" t="s">
        <v>95</v>
      </c>
      <c r="S3947" s="81" t="s">
        <v>64</v>
      </c>
      <c r="T3947" s="81" t="s">
        <v>51</v>
      </c>
      <c r="U3947" s="82" t="s">
        <v>96</v>
      </c>
      <c r="V3947" s="83">
        <v>1.1000000000000001</v>
      </c>
      <c r="W3947" s="89">
        <v>1501.5000000000002</v>
      </c>
      <c r="X3947" s="85">
        <v>1</v>
      </c>
      <c r="Y3947" s="86">
        <v>0</v>
      </c>
      <c r="Z3947" s="82">
        <v>5</v>
      </c>
      <c r="AA3947" s="87">
        <v>0</v>
      </c>
      <c r="AB3947" s="83">
        <v>0</v>
      </c>
      <c r="AC3947" s="89">
        <v>0</v>
      </c>
      <c r="AD3947" s="90">
        <v>43578</v>
      </c>
      <c r="AE3947" s="90">
        <v>43578</v>
      </c>
      <c r="AF3947" s="82">
        <v>0</v>
      </c>
      <c r="AG3947" s="84" t="s">
        <v>53</v>
      </c>
      <c r="AH3947" s="83">
        <v>0</v>
      </c>
      <c r="AI3947" s="89">
        <v>0</v>
      </c>
      <c r="AJ3947" s="89">
        <v>0</v>
      </c>
      <c r="AK3947" s="60" t="str">
        <f>+IF(Tabla1[[#This Row],[REQUEST_TY]]="SR MANTENIMIENTO CORRECTIVO", "EMERGENCIA", "OTROS")</f>
        <v>EMERGENCIA</v>
      </c>
      <c r="AL3947" s="6" t="str">
        <f>+_xlfn.IFS(Tabla1[[#This Row],[Veces obj]]&lt;=1,"0-1",Tabla1[[#This Row],[Veces obj]]&lt;=2,"1-2",Tabla1[[#This Row],[Veces obj]]&lt;=3,"2-3",TRUE,"&gt;3")</f>
        <v>0-1</v>
      </c>
      <c r="AM3947" s="60" t="str">
        <f>+_xlfn.IFS(MONTH(Tabla1[[#This Row],[MES]])&lt;=3,"Q1",MONTH(Tabla1[[#This Row],[MES]])&lt;=6,"Q2",MONTH(Tabla1[[#This Row],[MES]])&lt;=9,"Q3",TRUE,"Q4")</f>
        <v>Q2</v>
      </c>
      <c r="AN3947" s="15" t="str">
        <f>+IFERROR(VLOOKUP(Tabla1[[#This Row],[CUENTA]],CTAS[],2,0),"OTROS")</f>
        <v>HONEYWELL</v>
      </c>
      <c r="AP3947" s="15" t="str">
        <f>+IFERROR(VLOOKUP(Tabla1[[#This Row],[EMPLEADO]],IS[],3,0),"OTROS")</f>
        <v>JUAREZ</v>
      </c>
      <c r="AQ3947" s="15" t="str">
        <f>+IFERROR(VLOOKUP(Tabla1[[#This Row],[EMPLEADO]],IS[[NÓMINA]:[INGENIERO]],2,0),"OTROS")</f>
        <v>CARLOS MONTOYA</v>
      </c>
    </row>
    <row r="3948" spans="1:43" x14ac:dyDescent="0.25">
      <c r="A3948" s="28" t="s">
        <v>10019</v>
      </c>
      <c r="B3948" s="29">
        <v>1</v>
      </c>
      <c r="C3948" s="29" t="s">
        <v>11613</v>
      </c>
      <c r="D3948" s="30" t="s">
        <v>38</v>
      </c>
      <c r="E3948" s="31" t="s">
        <v>2034</v>
      </c>
      <c r="F3948" s="31" t="s">
        <v>11614</v>
      </c>
      <c r="G3948" s="88" t="s">
        <v>2036</v>
      </c>
      <c r="H3948" s="29" t="s">
        <v>592</v>
      </c>
      <c r="I3948" s="32" t="s">
        <v>43</v>
      </c>
      <c r="J3948" s="29" t="s">
        <v>8</v>
      </c>
      <c r="K3948" s="33" t="s">
        <v>438</v>
      </c>
      <c r="L3948" s="33" t="s">
        <v>2037</v>
      </c>
      <c r="M3948" s="29" t="s">
        <v>165</v>
      </c>
      <c r="N3948" s="29">
        <v>0</v>
      </c>
      <c r="O3948" s="29" t="s">
        <v>47</v>
      </c>
      <c r="P3948" s="33">
        <v>14</v>
      </c>
      <c r="Q3948" s="33" t="s">
        <v>194</v>
      </c>
      <c r="R3948" s="80" t="s">
        <v>2038</v>
      </c>
      <c r="S3948" s="81" t="s">
        <v>64</v>
      </c>
      <c r="T3948" s="81" t="s">
        <v>51</v>
      </c>
      <c r="U3948" s="82" t="s">
        <v>195</v>
      </c>
      <c r="V3948" s="83">
        <v>0.6</v>
      </c>
      <c r="W3948" s="89">
        <v>819</v>
      </c>
      <c r="X3948" s="85">
        <v>1</v>
      </c>
      <c r="Y3948" s="86">
        <v>0</v>
      </c>
      <c r="Z3948" s="82">
        <v>5</v>
      </c>
      <c r="AA3948" s="87">
        <v>0</v>
      </c>
      <c r="AB3948" s="83">
        <v>0</v>
      </c>
      <c r="AC3948" s="89">
        <v>0</v>
      </c>
      <c r="AD3948" s="90">
        <v>43578</v>
      </c>
      <c r="AE3948" s="90">
        <v>43578</v>
      </c>
      <c r="AF3948" s="82">
        <v>0</v>
      </c>
      <c r="AG3948" s="84" t="s">
        <v>53</v>
      </c>
      <c r="AH3948" s="83">
        <v>0</v>
      </c>
      <c r="AI3948" s="89">
        <v>0</v>
      </c>
      <c r="AJ3948" s="89">
        <v>0</v>
      </c>
      <c r="AK3948" s="60" t="str">
        <f>+IF(Tabla1[[#This Row],[REQUEST_TY]]="SR MANTENIMIENTO CORRECTIVO", "EMERGENCIA", "OTROS")</f>
        <v>EMERGENCIA</v>
      </c>
      <c r="AL3948" s="6" t="str">
        <f>+_xlfn.IFS(Tabla1[[#This Row],[Veces obj]]&lt;=1,"0-1",Tabla1[[#This Row],[Veces obj]]&lt;=2,"1-2",Tabla1[[#This Row],[Veces obj]]&lt;=3,"2-3",TRUE,"&gt;3")</f>
        <v>0-1</v>
      </c>
      <c r="AM3948" s="60" t="str">
        <f>+_xlfn.IFS(MONTH(Tabla1[[#This Row],[MES]])&lt;=3,"Q1",MONTH(Tabla1[[#This Row],[MES]])&lt;=6,"Q2",MONTH(Tabla1[[#This Row],[MES]])&lt;=9,"Q3",TRUE,"Q4")</f>
        <v>Q2</v>
      </c>
      <c r="AN3948" s="15" t="str">
        <f>+IFERROR(VLOOKUP(Tabla1[[#This Row],[CUENTA]],CTAS[],2,0),"OTROS")</f>
        <v>OTROS</v>
      </c>
      <c r="AP3948" s="15" t="str">
        <f>+IFERROR(VLOOKUP(Tabla1[[#This Row],[EMPLEADO]],IS[],3,0),"OTROS")</f>
        <v>CHIHUAHUA</v>
      </c>
      <c r="AQ3948" s="15" t="str">
        <f>+IFERROR(VLOOKUP(Tabla1[[#This Row],[EMPLEADO]],IS[[NÓMINA]:[INGENIERO]],2,0),"OTROS")</f>
        <v>VICTOR MENDEZ</v>
      </c>
    </row>
    <row r="3949" spans="1:43" x14ac:dyDescent="0.25">
      <c r="A3949" s="28" t="s">
        <v>10019</v>
      </c>
      <c r="B3949" s="29">
        <v>1</v>
      </c>
      <c r="C3949" s="29" t="s">
        <v>11615</v>
      </c>
      <c r="D3949" s="30" t="s">
        <v>38</v>
      </c>
      <c r="E3949" s="31" t="s">
        <v>39</v>
      </c>
      <c r="F3949" s="31" t="s">
        <v>11616</v>
      </c>
      <c r="G3949" s="88" t="s">
        <v>11617</v>
      </c>
      <c r="H3949" s="29" t="s">
        <v>136</v>
      </c>
      <c r="I3949" s="32" t="s">
        <v>43</v>
      </c>
      <c r="J3949" s="29" t="s">
        <v>8</v>
      </c>
      <c r="K3949" s="33" t="s">
        <v>117</v>
      </c>
      <c r="L3949" s="33" t="s">
        <v>11618</v>
      </c>
      <c r="M3949" s="29" t="s">
        <v>1496</v>
      </c>
      <c r="N3949" s="29">
        <v>0</v>
      </c>
      <c r="O3949" s="29" t="s">
        <v>47</v>
      </c>
      <c r="P3949" s="33">
        <v>204</v>
      </c>
      <c r="Q3949" s="33" t="s">
        <v>48</v>
      </c>
      <c r="R3949" s="80" t="s">
        <v>49</v>
      </c>
      <c r="S3949" s="81" t="s">
        <v>50</v>
      </c>
      <c r="T3949" s="81" t="s">
        <v>51</v>
      </c>
      <c r="U3949" s="82" t="s">
        <v>52</v>
      </c>
      <c r="V3949" s="83">
        <v>1.05</v>
      </c>
      <c r="W3949" s="89">
        <v>750.75000000000011</v>
      </c>
      <c r="X3949" s="85">
        <v>1</v>
      </c>
      <c r="Y3949" s="86">
        <v>0</v>
      </c>
      <c r="Z3949" s="82">
        <v>5</v>
      </c>
      <c r="AA3949" s="87">
        <v>0</v>
      </c>
      <c r="AB3949" s="83">
        <v>0</v>
      </c>
      <c r="AC3949" s="89">
        <v>0</v>
      </c>
      <c r="AD3949" s="90">
        <v>43578</v>
      </c>
      <c r="AE3949" s="90">
        <v>43578</v>
      </c>
      <c r="AF3949" s="82">
        <v>0</v>
      </c>
      <c r="AG3949" s="84" t="s">
        <v>53</v>
      </c>
      <c r="AH3949" s="83">
        <v>0</v>
      </c>
      <c r="AI3949" s="89">
        <v>0</v>
      </c>
      <c r="AJ3949" s="89">
        <v>0</v>
      </c>
      <c r="AK3949" s="60" t="str">
        <f>+IF(Tabla1[[#This Row],[REQUEST_TY]]="SR MANTENIMIENTO CORRECTIVO", "EMERGENCIA", "OTROS")</f>
        <v>EMERGENCIA</v>
      </c>
      <c r="AL3949" s="6" t="str">
        <f>+_xlfn.IFS(Tabla1[[#This Row],[Veces obj]]&lt;=1,"0-1",Tabla1[[#This Row],[Veces obj]]&lt;=2,"1-2",Tabla1[[#This Row],[Veces obj]]&lt;=3,"2-3",TRUE,"&gt;3")</f>
        <v>0-1</v>
      </c>
      <c r="AM3949" s="60" t="str">
        <f>+_xlfn.IFS(MONTH(Tabla1[[#This Row],[MES]])&lt;=3,"Q1",MONTH(Tabla1[[#This Row],[MES]])&lt;=6,"Q2",MONTH(Tabla1[[#This Row],[MES]])&lt;=9,"Q3",TRUE,"Q4")</f>
        <v>Q2</v>
      </c>
      <c r="AN3949" s="15" t="str">
        <f>+IFERROR(VLOOKUP(Tabla1[[#This Row],[CUENTA]],CTAS[],2,0),"OTROS")</f>
        <v>OTROS</v>
      </c>
      <c r="AP3949" s="15" t="str">
        <f>+IFERROR(VLOOKUP(Tabla1[[#This Row],[EMPLEADO]],IS[],3,0),"OTROS")</f>
        <v>OTROS</v>
      </c>
      <c r="AQ3949" s="15" t="str">
        <f>+IFERROR(VLOOKUP(Tabla1[[#This Row],[EMPLEADO]],IS[[NÓMINA]:[INGENIERO]],2,0),"OTROS")</f>
        <v>OTROS</v>
      </c>
    </row>
    <row r="3950" spans="1:43" x14ac:dyDescent="0.25">
      <c r="A3950" s="28" t="s">
        <v>10019</v>
      </c>
      <c r="B3950" s="29">
        <v>1</v>
      </c>
      <c r="C3950" s="29" t="s">
        <v>11619</v>
      </c>
      <c r="D3950" s="30" t="s">
        <v>38</v>
      </c>
      <c r="E3950" s="31" t="s">
        <v>275</v>
      </c>
      <c r="F3950" s="31" t="s">
        <v>11620</v>
      </c>
      <c r="G3950" s="88" t="s">
        <v>2485</v>
      </c>
      <c r="H3950" s="29" t="s">
        <v>568</v>
      </c>
      <c r="I3950" s="32" t="s">
        <v>43</v>
      </c>
      <c r="J3950" s="29" t="s">
        <v>8</v>
      </c>
      <c r="K3950" s="33" t="s">
        <v>2486</v>
      </c>
      <c r="L3950" s="33" t="s">
        <v>1442</v>
      </c>
      <c r="M3950" s="29" t="s">
        <v>932</v>
      </c>
      <c r="N3950" s="29">
        <v>0</v>
      </c>
      <c r="O3950" s="29" t="s">
        <v>47</v>
      </c>
      <c r="P3950" s="33">
        <v>48</v>
      </c>
      <c r="Q3950" s="33" t="s">
        <v>82</v>
      </c>
      <c r="R3950" s="80" t="s">
        <v>95</v>
      </c>
      <c r="S3950" s="81" t="s">
        <v>64</v>
      </c>
      <c r="T3950" s="81" t="s">
        <v>51</v>
      </c>
      <c r="U3950" s="82" t="s">
        <v>83</v>
      </c>
      <c r="V3950" s="83">
        <v>1.05</v>
      </c>
      <c r="W3950" s="89">
        <v>1433.25</v>
      </c>
      <c r="X3950" s="85">
        <v>1</v>
      </c>
      <c r="Y3950" s="86">
        <v>1.3</v>
      </c>
      <c r="Z3950" s="82">
        <v>5</v>
      </c>
      <c r="AA3950" s="87">
        <v>0.26</v>
      </c>
      <c r="AB3950" s="83">
        <v>0</v>
      </c>
      <c r="AC3950" s="89">
        <v>0</v>
      </c>
      <c r="AD3950" s="90">
        <v>43578</v>
      </c>
      <c r="AE3950" s="90">
        <v>43578</v>
      </c>
      <c r="AF3950" s="82">
        <v>0</v>
      </c>
      <c r="AG3950" s="84" t="s">
        <v>53</v>
      </c>
      <c r="AH3950" s="83">
        <v>0</v>
      </c>
      <c r="AI3950" s="89">
        <v>0</v>
      </c>
      <c r="AJ3950" s="89">
        <v>0</v>
      </c>
      <c r="AK3950" s="60" t="str">
        <f>+IF(Tabla1[[#This Row],[REQUEST_TY]]="SR MANTENIMIENTO CORRECTIVO", "EMERGENCIA", "OTROS")</f>
        <v>EMERGENCIA</v>
      </c>
      <c r="AL3950" s="6" t="str">
        <f>+_xlfn.IFS(Tabla1[[#This Row],[Veces obj]]&lt;=1,"0-1",Tabla1[[#This Row],[Veces obj]]&lt;=2,"1-2",Tabla1[[#This Row],[Veces obj]]&lt;=3,"2-3",TRUE,"&gt;3")</f>
        <v>0-1</v>
      </c>
      <c r="AM3950" s="60" t="str">
        <f>+_xlfn.IFS(MONTH(Tabla1[[#This Row],[MES]])&lt;=3,"Q1",MONTH(Tabla1[[#This Row],[MES]])&lt;=6,"Q2",MONTH(Tabla1[[#This Row],[MES]])&lt;=9,"Q3",TRUE,"Q4")</f>
        <v>Q2</v>
      </c>
      <c r="AN3950" s="15" t="str">
        <f>+IFERROR(VLOOKUP(Tabla1[[#This Row],[CUENTA]],CTAS[],2,0),"OTROS")</f>
        <v>OTROS</v>
      </c>
      <c r="AP3950" s="15" t="str">
        <f>+IFERROR(VLOOKUP(Tabla1[[#This Row],[EMPLEADO]],IS[],3,0),"OTROS")</f>
        <v>OTROS</v>
      </c>
      <c r="AQ3950" s="15" t="str">
        <f>+IFERROR(VLOOKUP(Tabla1[[#This Row],[EMPLEADO]],IS[[NÓMINA]:[INGENIERO]],2,0),"OTROS")</f>
        <v>OTROS</v>
      </c>
    </row>
    <row r="3951" spans="1:43" x14ac:dyDescent="0.25">
      <c r="A3951" s="28" t="s">
        <v>10019</v>
      </c>
      <c r="B3951" s="29">
        <v>1</v>
      </c>
      <c r="C3951" s="29" t="s">
        <v>11621</v>
      </c>
      <c r="D3951" s="30" t="s">
        <v>38</v>
      </c>
      <c r="E3951" s="31" t="s">
        <v>430</v>
      </c>
      <c r="F3951" s="31" t="s">
        <v>11622</v>
      </c>
      <c r="G3951" s="88" t="s">
        <v>11343</v>
      </c>
      <c r="H3951" s="29" t="s">
        <v>297</v>
      </c>
      <c r="I3951" s="32" t="s">
        <v>43</v>
      </c>
      <c r="J3951" s="29" t="s">
        <v>8</v>
      </c>
      <c r="K3951" s="33" t="s">
        <v>151</v>
      </c>
      <c r="L3951" s="33" t="s">
        <v>323</v>
      </c>
      <c r="M3951" s="29" t="s">
        <v>94</v>
      </c>
      <c r="N3951" s="29">
        <v>0</v>
      </c>
      <c r="O3951" s="29" t="s">
        <v>47</v>
      </c>
      <c r="P3951" s="33">
        <v>5</v>
      </c>
      <c r="Q3951" s="33" t="s">
        <v>207</v>
      </c>
      <c r="R3951" s="80" t="s">
        <v>63</v>
      </c>
      <c r="S3951" s="81" t="s">
        <v>64</v>
      </c>
      <c r="T3951" s="81" t="s">
        <v>51</v>
      </c>
      <c r="U3951" s="82" t="s">
        <v>209</v>
      </c>
      <c r="V3951" s="83">
        <v>0</v>
      </c>
      <c r="W3951" s="89">
        <v>0</v>
      </c>
      <c r="X3951" s="85">
        <v>1</v>
      </c>
      <c r="Y3951" s="86">
        <v>1.1299999999999999</v>
      </c>
      <c r="Z3951" s="82">
        <v>5</v>
      </c>
      <c r="AA3951" s="87">
        <v>0.22599999999999998</v>
      </c>
      <c r="AB3951" s="83">
        <v>0</v>
      </c>
      <c r="AC3951" s="89">
        <v>0</v>
      </c>
      <c r="AD3951" s="90">
        <v>43578</v>
      </c>
      <c r="AE3951" s="90">
        <v>43578</v>
      </c>
      <c r="AF3951" s="82">
        <v>0</v>
      </c>
      <c r="AG3951" s="84" t="s">
        <v>53</v>
      </c>
      <c r="AH3951" s="83">
        <v>0</v>
      </c>
      <c r="AI3951" s="89">
        <v>0</v>
      </c>
      <c r="AJ3951" s="89">
        <v>0</v>
      </c>
      <c r="AK3951" s="60" t="str">
        <f>+IF(Tabla1[[#This Row],[REQUEST_TY]]="SR MANTENIMIENTO CORRECTIVO", "EMERGENCIA", "OTROS")</f>
        <v>EMERGENCIA</v>
      </c>
      <c r="AL3951" s="6" t="str">
        <f>+_xlfn.IFS(Tabla1[[#This Row],[Veces obj]]&lt;=1,"0-1",Tabla1[[#This Row],[Veces obj]]&lt;=2,"1-2",Tabla1[[#This Row],[Veces obj]]&lt;=3,"2-3",TRUE,"&gt;3")</f>
        <v>0-1</v>
      </c>
      <c r="AM3951" s="60" t="str">
        <f>+_xlfn.IFS(MONTH(Tabla1[[#This Row],[MES]])&lt;=3,"Q1",MONTH(Tabla1[[#This Row],[MES]])&lt;=6,"Q2",MONTH(Tabla1[[#This Row],[MES]])&lt;=9,"Q3",TRUE,"Q4")</f>
        <v>Q2</v>
      </c>
      <c r="AN3951" s="15" t="str">
        <f>+IFERROR(VLOOKUP(Tabla1[[#This Row],[CUENTA]],CTAS[],2,0),"OTROS")</f>
        <v>HONEYWELL</v>
      </c>
      <c r="AP3951" s="15" t="str">
        <f>+IFERROR(VLOOKUP(Tabla1[[#This Row],[EMPLEADO]],IS[],3,0),"OTROS")</f>
        <v>JUAREZ</v>
      </c>
      <c r="AQ3951" s="15" t="str">
        <f>+IFERROR(VLOOKUP(Tabla1[[#This Row],[EMPLEADO]],IS[[NÓMINA]:[INGENIERO]],2,0),"OTROS")</f>
        <v>ALFREDO TORRES</v>
      </c>
    </row>
    <row r="3952" spans="1:43" x14ac:dyDescent="0.25">
      <c r="A3952" s="28" t="s">
        <v>10019</v>
      </c>
      <c r="B3952" s="29">
        <v>1</v>
      </c>
      <c r="C3952" s="29" t="s">
        <v>11623</v>
      </c>
      <c r="D3952" s="30" t="s">
        <v>38</v>
      </c>
      <c r="E3952" s="31" t="s">
        <v>332</v>
      </c>
      <c r="F3952" s="31" t="s">
        <v>11624</v>
      </c>
      <c r="G3952" s="88" t="s">
        <v>11625</v>
      </c>
      <c r="H3952" s="29" t="s">
        <v>8581</v>
      </c>
      <c r="I3952" s="32" t="s">
        <v>43</v>
      </c>
      <c r="J3952" s="29" t="s">
        <v>8</v>
      </c>
      <c r="K3952" s="33" t="s">
        <v>59</v>
      </c>
      <c r="L3952" s="33" t="s">
        <v>9715</v>
      </c>
      <c r="M3952" s="29" t="s">
        <v>473</v>
      </c>
      <c r="N3952" s="29">
        <v>0</v>
      </c>
      <c r="O3952" s="29" t="s">
        <v>47</v>
      </c>
      <c r="P3952" s="33">
        <v>337</v>
      </c>
      <c r="Q3952" s="33" t="s">
        <v>48</v>
      </c>
      <c r="R3952" s="80" t="s">
        <v>317</v>
      </c>
      <c r="S3952" s="81" t="s">
        <v>318</v>
      </c>
      <c r="T3952" s="81" t="s">
        <v>51</v>
      </c>
      <c r="U3952" s="82" t="s">
        <v>353</v>
      </c>
      <c r="V3952" s="83">
        <v>1.1499999999999999</v>
      </c>
      <c r="W3952" s="89">
        <v>1808.95</v>
      </c>
      <c r="X3952" s="85">
        <v>1</v>
      </c>
      <c r="Y3952" s="86">
        <v>2.71</v>
      </c>
      <c r="Z3952" s="82">
        <v>4</v>
      </c>
      <c r="AA3952" s="87">
        <v>0.67749999999999999</v>
      </c>
      <c r="AB3952" s="83">
        <v>0</v>
      </c>
      <c r="AC3952" s="89">
        <v>0</v>
      </c>
      <c r="AD3952" s="90">
        <v>43578</v>
      </c>
      <c r="AE3952" s="90">
        <v>43578</v>
      </c>
      <c r="AF3952" s="82">
        <v>0</v>
      </c>
      <c r="AG3952" s="84" t="s">
        <v>53</v>
      </c>
      <c r="AH3952" s="83">
        <v>0</v>
      </c>
      <c r="AI3952" s="89">
        <v>0</v>
      </c>
      <c r="AJ3952" s="89">
        <v>0</v>
      </c>
      <c r="AK3952" s="60" t="str">
        <f>+IF(Tabla1[[#This Row],[REQUEST_TY]]="SR MANTENIMIENTO CORRECTIVO", "EMERGENCIA", "OTROS")</f>
        <v>EMERGENCIA</v>
      </c>
      <c r="AL3952" s="6" t="str">
        <f>+_xlfn.IFS(Tabla1[[#This Row],[Veces obj]]&lt;=1,"0-1",Tabla1[[#This Row],[Veces obj]]&lt;=2,"1-2",Tabla1[[#This Row],[Veces obj]]&lt;=3,"2-3",TRUE,"&gt;3")</f>
        <v>0-1</v>
      </c>
      <c r="AM3952" s="60" t="str">
        <f>+_xlfn.IFS(MONTH(Tabla1[[#This Row],[MES]])&lt;=3,"Q1",MONTH(Tabla1[[#This Row],[MES]])&lt;=6,"Q2",MONTH(Tabla1[[#This Row],[MES]])&lt;=9,"Q3",TRUE,"Q4")</f>
        <v>Q2</v>
      </c>
      <c r="AN3952" s="15" t="str">
        <f>+IFERROR(VLOOKUP(Tabla1[[#This Row],[CUENTA]],CTAS[],2,0),"OTROS")</f>
        <v>OTROS</v>
      </c>
      <c r="AP3952" s="15" t="str">
        <f>+IFERROR(VLOOKUP(Tabla1[[#This Row],[EMPLEADO]],IS[],3,0),"OTROS")</f>
        <v>OTROS</v>
      </c>
      <c r="AQ3952" s="15" t="str">
        <f>+IFERROR(VLOOKUP(Tabla1[[#This Row],[EMPLEADO]],IS[[NÓMINA]:[INGENIERO]],2,0),"OTROS")</f>
        <v>OTROS</v>
      </c>
    </row>
    <row r="3953" spans="1:43" x14ac:dyDescent="0.25">
      <c r="A3953" s="28" t="s">
        <v>10019</v>
      </c>
      <c r="B3953" s="29">
        <v>1</v>
      </c>
      <c r="C3953" s="29" t="s">
        <v>11626</v>
      </c>
      <c r="D3953" s="30" t="s">
        <v>38</v>
      </c>
      <c r="E3953" s="31" t="s">
        <v>133</v>
      </c>
      <c r="F3953" s="31" t="s">
        <v>11627</v>
      </c>
      <c r="G3953" s="88" t="s">
        <v>5957</v>
      </c>
      <c r="H3953" s="29" t="s">
        <v>868</v>
      </c>
      <c r="I3953" s="32" t="s">
        <v>43</v>
      </c>
      <c r="J3953" s="29" t="s">
        <v>8</v>
      </c>
      <c r="K3953" s="33" t="s">
        <v>59</v>
      </c>
      <c r="L3953" s="33" t="s">
        <v>1676</v>
      </c>
      <c r="M3953" s="29" t="s">
        <v>1410</v>
      </c>
      <c r="N3953" s="29">
        <v>1</v>
      </c>
      <c r="O3953" s="29" t="s">
        <v>47</v>
      </c>
      <c r="P3953" s="33">
        <v>5</v>
      </c>
      <c r="Q3953" s="33" t="s">
        <v>207</v>
      </c>
      <c r="R3953" s="80" t="s">
        <v>138</v>
      </c>
      <c r="S3953" s="81" t="s">
        <v>139</v>
      </c>
      <c r="T3953" s="81" t="s">
        <v>51</v>
      </c>
      <c r="U3953" s="82" t="s">
        <v>879</v>
      </c>
      <c r="V3953" s="83">
        <v>0.6</v>
      </c>
      <c r="W3953" s="89">
        <v>0</v>
      </c>
      <c r="X3953" s="85">
        <v>1</v>
      </c>
      <c r="Y3953" s="86">
        <v>0.63</v>
      </c>
      <c r="Z3953" s="82">
        <v>4</v>
      </c>
      <c r="AA3953" s="87">
        <v>0.1575</v>
      </c>
      <c r="AB3953" s="83">
        <v>0</v>
      </c>
      <c r="AC3953" s="89">
        <v>0</v>
      </c>
      <c r="AD3953" s="90">
        <v>43578</v>
      </c>
      <c r="AE3953" s="90">
        <v>43578</v>
      </c>
      <c r="AF3953" s="82">
        <v>0</v>
      </c>
      <c r="AG3953" s="84" t="s">
        <v>53</v>
      </c>
      <c r="AH3953" s="83">
        <v>0</v>
      </c>
      <c r="AI3953" s="89">
        <v>0</v>
      </c>
      <c r="AJ3953" s="89">
        <v>0</v>
      </c>
      <c r="AK3953" s="60" t="str">
        <f>+IF(Tabla1[[#This Row],[REQUEST_TY]]="SR MANTENIMIENTO CORRECTIVO", "EMERGENCIA", "OTROS")</f>
        <v>EMERGENCIA</v>
      </c>
      <c r="AL3953" s="6" t="str">
        <f>+_xlfn.IFS(Tabla1[[#This Row],[Veces obj]]&lt;=1,"0-1",Tabla1[[#This Row],[Veces obj]]&lt;=2,"1-2",Tabla1[[#This Row],[Veces obj]]&lt;=3,"2-3",TRUE,"&gt;3")</f>
        <v>0-1</v>
      </c>
      <c r="AM3953" s="60" t="str">
        <f>+_xlfn.IFS(MONTH(Tabla1[[#This Row],[MES]])&lt;=3,"Q1",MONTH(Tabla1[[#This Row],[MES]])&lt;=6,"Q2",MONTH(Tabla1[[#This Row],[MES]])&lt;=9,"Q3",TRUE,"Q4")</f>
        <v>Q2</v>
      </c>
      <c r="AN3953" s="15" t="str">
        <f>+IFERROR(VLOOKUP(Tabla1[[#This Row],[CUENTA]],CTAS[],2,0),"OTROS")</f>
        <v>OTROS</v>
      </c>
      <c r="AP3953" s="15" t="str">
        <f>+IFERROR(VLOOKUP(Tabla1[[#This Row],[EMPLEADO]],IS[],3,0),"OTROS")</f>
        <v>OTROS</v>
      </c>
      <c r="AQ3953" s="15" t="str">
        <f>+IFERROR(VLOOKUP(Tabla1[[#This Row],[EMPLEADO]],IS[[NÓMINA]:[INGENIERO]],2,0),"OTROS")</f>
        <v>OTROS</v>
      </c>
    </row>
    <row r="3954" spans="1:43" x14ac:dyDescent="0.25">
      <c r="A3954" s="28" t="s">
        <v>10019</v>
      </c>
      <c r="B3954" s="29">
        <v>1</v>
      </c>
      <c r="C3954" s="29" t="s">
        <v>11628</v>
      </c>
      <c r="D3954" s="30" t="s">
        <v>38</v>
      </c>
      <c r="E3954" s="31" t="s">
        <v>98</v>
      </c>
      <c r="F3954" s="31" t="s">
        <v>11629</v>
      </c>
      <c r="G3954" s="88" t="s">
        <v>1829</v>
      </c>
      <c r="H3954" s="29" t="s">
        <v>691</v>
      </c>
      <c r="I3954" s="32" t="s">
        <v>43</v>
      </c>
      <c r="J3954" s="29" t="s">
        <v>8</v>
      </c>
      <c r="K3954" s="33" t="s">
        <v>102</v>
      </c>
      <c r="L3954" s="33" t="s">
        <v>1830</v>
      </c>
      <c r="M3954" s="29" t="s">
        <v>215</v>
      </c>
      <c r="N3954" s="29">
        <v>0</v>
      </c>
      <c r="O3954" s="29" t="s">
        <v>47</v>
      </c>
      <c r="P3954" s="33">
        <v>14</v>
      </c>
      <c r="Q3954" s="33" t="s">
        <v>194</v>
      </c>
      <c r="R3954" s="80" t="s">
        <v>63</v>
      </c>
      <c r="S3954" s="81" t="s">
        <v>64</v>
      </c>
      <c r="T3954" s="81" t="s">
        <v>51</v>
      </c>
      <c r="U3954" s="82" t="s">
        <v>195</v>
      </c>
      <c r="V3954" s="83">
        <v>0.6</v>
      </c>
      <c r="W3954" s="89">
        <v>819</v>
      </c>
      <c r="X3954" s="85">
        <v>1</v>
      </c>
      <c r="Y3954" s="86">
        <v>0</v>
      </c>
      <c r="Z3954" s="82">
        <v>5</v>
      </c>
      <c r="AA3954" s="87">
        <v>0</v>
      </c>
      <c r="AB3954" s="83">
        <v>0</v>
      </c>
      <c r="AC3954" s="89">
        <v>0</v>
      </c>
      <c r="AD3954" s="90">
        <v>43578</v>
      </c>
      <c r="AE3954" s="90">
        <v>43578</v>
      </c>
      <c r="AF3954" s="82">
        <v>0</v>
      </c>
      <c r="AG3954" s="84" t="s">
        <v>53</v>
      </c>
      <c r="AH3954" s="83">
        <v>0</v>
      </c>
      <c r="AI3954" s="89">
        <v>0</v>
      </c>
      <c r="AJ3954" s="89">
        <v>0</v>
      </c>
      <c r="AK3954" s="60" t="str">
        <f>+IF(Tabla1[[#This Row],[REQUEST_TY]]="SR MANTENIMIENTO CORRECTIVO", "EMERGENCIA", "OTROS")</f>
        <v>EMERGENCIA</v>
      </c>
      <c r="AL3954" s="6" t="str">
        <f>+_xlfn.IFS(Tabla1[[#This Row],[Veces obj]]&lt;=1,"0-1",Tabla1[[#This Row],[Veces obj]]&lt;=2,"1-2",Tabla1[[#This Row],[Veces obj]]&lt;=3,"2-3",TRUE,"&gt;3")</f>
        <v>0-1</v>
      </c>
      <c r="AM3954" s="60" t="str">
        <f>+_xlfn.IFS(MONTH(Tabla1[[#This Row],[MES]])&lt;=3,"Q1",MONTH(Tabla1[[#This Row],[MES]])&lt;=6,"Q2",MONTH(Tabla1[[#This Row],[MES]])&lt;=9,"Q3",TRUE,"Q4")</f>
        <v>Q2</v>
      </c>
      <c r="AN3954" s="15" t="str">
        <f>+IFERROR(VLOOKUP(Tabla1[[#This Row],[CUENTA]],CTAS[],2,0),"OTROS")</f>
        <v>OTROS</v>
      </c>
      <c r="AP3954" s="15" t="str">
        <f>+IFERROR(VLOOKUP(Tabla1[[#This Row],[EMPLEADO]],IS[],3,0),"OTROS")</f>
        <v>OTROS</v>
      </c>
      <c r="AQ3954" s="15" t="str">
        <f>+IFERROR(VLOOKUP(Tabla1[[#This Row],[EMPLEADO]],IS[[NÓMINA]:[INGENIERO]],2,0),"OTROS")</f>
        <v>OTROS</v>
      </c>
    </row>
    <row r="3955" spans="1:43" x14ac:dyDescent="0.25">
      <c r="A3955" s="28" t="s">
        <v>10019</v>
      </c>
      <c r="B3955" s="29">
        <v>1</v>
      </c>
      <c r="C3955" s="29" t="s">
        <v>11630</v>
      </c>
      <c r="D3955" s="30" t="s">
        <v>38</v>
      </c>
      <c r="E3955" s="31" t="s">
        <v>76</v>
      </c>
      <c r="F3955" s="31" t="s">
        <v>11631</v>
      </c>
      <c r="G3955" s="88" t="s">
        <v>1316</v>
      </c>
      <c r="H3955" s="29" t="s">
        <v>471</v>
      </c>
      <c r="I3955" s="32" t="s">
        <v>43</v>
      </c>
      <c r="J3955" s="29" t="s">
        <v>8</v>
      </c>
      <c r="K3955" s="33" t="s">
        <v>102</v>
      </c>
      <c r="L3955" s="33" t="s">
        <v>500</v>
      </c>
      <c r="M3955" s="29" t="s">
        <v>310</v>
      </c>
      <c r="N3955" s="29">
        <v>0</v>
      </c>
      <c r="O3955" s="29" t="s">
        <v>47</v>
      </c>
      <c r="P3955" s="33">
        <v>2</v>
      </c>
      <c r="Q3955" s="33" t="s">
        <v>388</v>
      </c>
      <c r="R3955" s="80" t="s">
        <v>63</v>
      </c>
      <c r="S3955" s="81" t="s">
        <v>64</v>
      </c>
      <c r="T3955" s="81" t="s">
        <v>51</v>
      </c>
      <c r="U3955" s="82" t="s">
        <v>389</v>
      </c>
      <c r="V3955" s="83">
        <v>0</v>
      </c>
      <c r="W3955" s="89">
        <v>0</v>
      </c>
      <c r="X3955" s="85">
        <v>1</v>
      </c>
      <c r="Y3955" s="86">
        <v>0.19</v>
      </c>
      <c r="Z3955" s="82">
        <v>5</v>
      </c>
      <c r="AA3955" s="87">
        <v>3.7999999999999999E-2</v>
      </c>
      <c r="AB3955" s="83">
        <v>0</v>
      </c>
      <c r="AC3955" s="89">
        <v>0</v>
      </c>
      <c r="AD3955" s="90">
        <v>43578</v>
      </c>
      <c r="AE3955" s="90">
        <v>43578</v>
      </c>
      <c r="AF3955" s="82">
        <v>0</v>
      </c>
      <c r="AG3955" s="84" t="s">
        <v>53</v>
      </c>
      <c r="AH3955" s="83">
        <v>0</v>
      </c>
      <c r="AI3955" s="89">
        <v>0</v>
      </c>
      <c r="AJ3955" s="89">
        <v>0</v>
      </c>
      <c r="AK3955" s="60" t="str">
        <f>+IF(Tabla1[[#This Row],[REQUEST_TY]]="SR MANTENIMIENTO CORRECTIVO", "EMERGENCIA", "OTROS")</f>
        <v>EMERGENCIA</v>
      </c>
      <c r="AL3955" s="6" t="str">
        <f>+_xlfn.IFS(Tabla1[[#This Row],[Veces obj]]&lt;=1,"0-1",Tabla1[[#This Row],[Veces obj]]&lt;=2,"1-2",Tabla1[[#This Row],[Veces obj]]&lt;=3,"2-3",TRUE,"&gt;3")</f>
        <v>0-1</v>
      </c>
      <c r="AM3955" s="60" t="str">
        <f>+_xlfn.IFS(MONTH(Tabla1[[#This Row],[MES]])&lt;=3,"Q1",MONTH(Tabla1[[#This Row],[MES]])&lt;=6,"Q2",MONTH(Tabla1[[#This Row],[MES]])&lt;=9,"Q3",TRUE,"Q4")</f>
        <v>Q2</v>
      </c>
      <c r="AN3955" s="15" t="str">
        <f>+IFERROR(VLOOKUP(Tabla1[[#This Row],[CUENTA]],CTAS[],2,0),"OTROS")</f>
        <v>OTROS</v>
      </c>
      <c r="AP3955" s="15" t="str">
        <f>+IFERROR(VLOOKUP(Tabla1[[#This Row],[EMPLEADO]],IS[],3,0),"OTROS")</f>
        <v>OTROS</v>
      </c>
      <c r="AQ3955" s="15" t="str">
        <f>+IFERROR(VLOOKUP(Tabla1[[#This Row],[EMPLEADO]],IS[[NÓMINA]:[INGENIERO]],2,0),"OTROS")</f>
        <v>OTROS</v>
      </c>
    </row>
    <row r="3956" spans="1:43" x14ac:dyDescent="0.25">
      <c r="A3956" s="28" t="s">
        <v>10019</v>
      </c>
      <c r="B3956" s="29">
        <v>1</v>
      </c>
      <c r="C3956" s="29" t="s">
        <v>11632</v>
      </c>
      <c r="D3956" s="30" t="s">
        <v>38</v>
      </c>
      <c r="E3956" s="31" t="s">
        <v>76</v>
      </c>
      <c r="F3956" s="31" t="s">
        <v>11633</v>
      </c>
      <c r="G3956" s="88" t="s">
        <v>3942</v>
      </c>
      <c r="H3956" s="29" t="s">
        <v>220</v>
      </c>
      <c r="I3956" s="32" t="s">
        <v>43</v>
      </c>
      <c r="J3956" s="29" t="s">
        <v>8</v>
      </c>
      <c r="K3956" s="33" t="s">
        <v>102</v>
      </c>
      <c r="L3956" s="33" t="s">
        <v>3943</v>
      </c>
      <c r="M3956" s="29" t="s">
        <v>61</v>
      </c>
      <c r="N3956" s="29">
        <v>0</v>
      </c>
      <c r="O3956" s="29" t="s">
        <v>47</v>
      </c>
      <c r="P3956" s="33">
        <v>32</v>
      </c>
      <c r="Q3956" s="33" t="s">
        <v>82</v>
      </c>
      <c r="R3956" s="80" t="s">
        <v>63</v>
      </c>
      <c r="S3956" s="81" t="s">
        <v>64</v>
      </c>
      <c r="T3956" s="81" t="s">
        <v>51</v>
      </c>
      <c r="U3956" s="82" t="s">
        <v>83</v>
      </c>
      <c r="V3956" s="83">
        <v>1.05</v>
      </c>
      <c r="W3956" s="89">
        <v>1433.25</v>
      </c>
      <c r="X3956" s="85">
        <v>1</v>
      </c>
      <c r="Y3956" s="86">
        <v>2.93</v>
      </c>
      <c r="Z3956" s="82">
        <v>5</v>
      </c>
      <c r="AA3956" s="87">
        <v>0.58600000000000008</v>
      </c>
      <c r="AB3956" s="83">
        <v>0</v>
      </c>
      <c r="AC3956" s="89">
        <v>0</v>
      </c>
      <c r="AD3956" s="90">
        <v>43578</v>
      </c>
      <c r="AE3956" s="90">
        <v>43579</v>
      </c>
      <c r="AF3956" s="82">
        <v>1</v>
      </c>
      <c r="AG3956" s="84" t="s">
        <v>53</v>
      </c>
      <c r="AH3956" s="83">
        <v>0</v>
      </c>
      <c r="AI3956" s="89">
        <v>0</v>
      </c>
      <c r="AJ3956" s="89">
        <v>0</v>
      </c>
      <c r="AK3956" s="60" t="str">
        <f>+IF(Tabla1[[#This Row],[REQUEST_TY]]="SR MANTENIMIENTO CORRECTIVO", "EMERGENCIA", "OTROS")</f>
        <v>EMERGENCIA</v>
      </c>
      <c r="AL3956" s="6" t="str">
        <f>+_xlfn.IFS(Tabla1[[#This Row],[Veces obj]]&lt;=1,"0-1",Tabla1[[#This Row],[Veces obj]]&lt;=2,"1-2",Tabla1[[#This Row],[Veces obj]]&lt;=3,"2-3",TRUE,"&gt;3")</f>
        <v>0-1</v>
      </c>
      <c r="AM3956" s="60" t="str">
        <f>+_xlfn.IFS(MONTH(Tabla1[[#This Row],[MES]])&lt;=3,"Q1",MONTH(Tabla1[[#This Row],[MES]])&lt;=6,"Q2",MONTH(Tabla1[[#This Row],[MES]])&lt;=9,"Q3",TRUE,"Q4")</f>
        <v>Q2</v>
      </c>
      <c r="AN3956" s="15" t="str">
        <f>+IFERROR(VLOOKUP(Tabla1[[#This Row],[CUENTA]],CTAS[],2,0),"OTROS")</f>
        <v>OTROS</v>
      </c>
      <c r="AP3956" s="15" t="str">
        <f>+IFERROR(VLOOKUP(Tabla1[[#This Row],[EMPLEADO]],IS[],3,0),"OTROS")</f>
        <v>OTROS</v>
      </c>
      <c r="AQ3956" s="15" t="str">
        <f>+IFERROR(VLOOKUP(Tabla1[[#This Row],[EMPLEADO]],IS[[NÓMINA]:[INGENIERO]],2,0),"OTROS")</f>
        <v>OTROS</v>
      </c>
    </row>
    <row r="3957" spans="1:43" x14ac:dyDescent="0.25">
      <c r="A3957" s="28" t="s">
        <v>10019</v>
      </c>
      <c r="B3957" s="29">
        <v>1</v>
      </c>
      <c r="C3957" s="29" t="s">
        <v>11634</v>
      </c>
      <c r="D3957" s="30" t="s">
        <v>38</v>
      </c>
      <c r="E3957" s="31" t="s">
        <v>76</v>
      </c>
      <c r="F3957" s="31" t="s">
        <v>11635</v>
      </c>
      <c r="G3957" s="88" t="s">
        <v>4942</v>
      </c>
      <c r="H3957" s="29" t="s">
        <v>220</v>
      </c>
      <c r="I3957" s="32" t="s">
        <v>43</v>
      </c>
      <c r="J3957" s="29" t="s">
        <v>8</v>
      </c>
      <c r="K3957" s="33" t="s">
        <v>102</v>
      </c>
      <c r="L3957" s="33" t="s">
        <v>3943</v>
      </c>
      <c r="M3957" s="29" t="s">
        <v>61</v>
      </c>
      <c r="N3957" s="29">
        <v>0</v>
      </c>
      <c r="O3957" s="29" t="s">
        <v>47</v>
      </c>
      <c r="P3957" s="33">
        <v>7</v>
      </c>
      <c r="Q3957" s="33" t="s">
        <v>194</v>
      </c>
      <c r="R3957" s="80" t="s">
        <v>63</v>
      </c>
      <c r="S3957" s="81" t="s">
        <v>64</v>
      </c>
      <c r="T3957" s="81" t="s">
        <v>51</v>
      </c>
      <c r="U3957" s="82" t="s">
        <v>195</v>
      </c>
      <c r="V3957" s="83">
        <v>0.6</v>
      </c>
      <c r="W3957" s="89">
        <v>819</v>
      </c>
      <c r="X3957" s="85">
        <v>1</v>
      </c>
      <c r="Y3957" s="86">
        <v>3.55</v>
      </c>
      <c r="Z3957" s="82">
        <v>5</v>
      </c>
      <c r="AA3957" s="87">
        <v>0.71</v>
      </c>
      <c r="AB3957" s="83">
        <v>0</v>
      </c>
      <c r="AC3957" s="89">
        <v>0</v>
      </c>
      <c r="AD3957" s="90">
        <v>43578</v>
      </c>
      <c r="AE3957" s="90">
        <v>43579</v>
      </c>
      <c r="AF3957" s="82">
        <v>1</v>
      </c>
      <c r="AG3957" s="84" t="s">
        <v>53</v>
      </c>
      <c r="AH3957" s="83">
        <v>0</v>
      </c>
      <c r="AI3957" s="89">
        <v>0</v>
      </c>
      <c r="AJ3957" s="89">
        <v>0</v>
      </c>
      <c r="AK3957" s="60" t="str">
        <f>+IF(Tabla1[[#This Row],[REQUEST_TY]]="SR MANTENIMIENTO CORRECTIVO", "EMERGENCIA", "OTROS")</f>
        <v>EMERGENCIA</v>
      </c>
      <c r="AL3957" s="6" t="str">
        <f>+_xlfn.IFS(Tabla1[[#This Row],[Veces obj]]&lt;=1,"0-1",Tabla1[[#This Row],[Veces obj]]&lt;=2,"1-2",Tabla1[[#This Row],[Veces obj]]&lt;=3,"2-3",TRUE,"&gt;3")</f>
        <v>0-1</v>
      </c>
      <c r="AM3957" s="60" t="str">
        <f>+_xlfn.IFS(MONTH(Tabla1[[#This Row],[MES]])&lt;=3,"Q1",MONTH(Tabla1[[#This Row],[MES]])&lt;=6,"Q2",MONTH(Tabla1[[#This Row],[MES]])&lt;=9,"Q3",TRUE,"Q4")</f>
        <v>Q2</v>
      </c>
      <c r="AN3957" s="15" t="str">
        <f>+IFERROR(VLOOKUP(Tabla1[[#This Row],[CUENTA]],CTAS[],2,0),"OTROS")</f>
        <v>OTROS</v>
      </c>
      <c r="AP3957" s="15" t="str">
        <f>+IFERROR(VLOOKUP(Tabla1[[#This Row],[EMPLEADO]],IS[],3,0),"OTROS")</f>
        <v>OTROS</v>
      </c>
      <c r="AQ3957" s="15" t="str">
        <f>+IFERROR(VLOOKUP(Tabla1[[#This Row],[EMPLEADO]],IS[[NÓMINA]:[INGENIERO]],2,0),"OTROS")</f>
        <v>OTROS</v>
      </c>
    </row>
    <row r="3958" spans="1:43" x14ac:dyDescent="0.25">
      <c r="A3958" s="28" t="s">
        <v>10019</v>
      </c>
      <c r="B3958" s="29">
        <v>1</v>
      </c>
      <c r="C3958" s="29" t="s">
        <v>11636</v>
      </c>
      <c r="D3958" s="30" t="s">
        <v>38</v>
      </c>
      <c r="E3958" s="31" t="s">
        <v>113</v>
      </c>
      <c r="F3958" s="31" t="s">
        <v>11637</v>
      </c>
      <c r="G3958" s="88" t="s">
        <v>11638</v>
      </c>
      <c r="H3958" s="29" t="s">
        <v>646</v>
      </c>
      <c r="I3958" s="32" t="s">
        <v>43</v>
      </c>
      <c r="J3958" s="29" t="s">
        <v>8</v>
      </c>
      <c r="K3958" s="33" t="s">
        <v>125</v>
      </c>
      <c r="L3958" s="33" t="s">
        <v>7863</v>
      </c>
      <c r="M3958" s="29" t="s">
        <v>455</v>
      </c>
      <c r="N3958" s="29">
        <v>0</v>
      </c>
      <c r="O3958" s="29" t="s">
        <v>47</v>
      </c>
      <c r="P3958" s="33">
        <v>613</v>
      </c>
      <c r="Q3958" s="33" t="s">
        <v>48</v>
      </c>
      <c r="R3958" s="80" t="s">
        <v>49</v>
      </c>
      <c r="S3958" s="81" t="s">
        <v>50</v>
      </c>
      <c r="T3958" s="81" t="s">
        <v>51</v>
      </c>
      <c r="U3958" s="82" t="s">
        <v>52</v>
      </c>
      <c r="V3958" s="83">
        <v>1.05</v>
      </c>
      <c r="W3958" s="89">
        <v>750.75000000000011</v>
      </c>
      <c r="X3958" s="85">
        <v>1</v>
      </c>
      <c r="Y3958" s="86">
        <v>4.47</v>
      </c>
      <c r="Z3958" s="82">
        <v>5</v>
      </c>
      <c r="AA3958" s="87">
        <v>0.89399999999999991</v>
      </c>
      <c r="AB3958" s="83">
        <v>0</v>
      </c>
      <c r="AC3958" s="89">
        <v>0</v>
      </c>
      <c r="AD3958" s="90">
        <v>43578</v>
      </c>
      <c r="AE3958" s="90">
        <v>43579</v>
      </c>
      <c r="AF3958" s="82">
        <v>1</v>
      </c>
      <c r="AG3958" s="84" t="s">
        <v>53</v>
      </c>
      <c r="AH3958" s="83">
        <v>0</v>
      </c>
      <c r="AI3958" s="89">
        <v>0</v>
      </c>
      <c r="AJ3958" s="89">
        <v>0</v>
      </c>
      <c r="AK3958" s="60" t="str">
        <f>+IF(Tabla1[[#This Row],[REQUEST_TY]]="SR MANTENIMIENTO CORRECTIVO", "EMERGENCIA", "OTROS")</f>
        <v>EMERGENCIA</v>
      </c>
      <c r="AL3958" s="6" t="str">
        <f>+_xlfn.IFS(Tabla1[[#This Row],[Veces obj]]&lt;=1,"0-1",Tabla1[[#This Row],[Veces obj]]&lt;=2,"1-2",Tabla1[[#This Row],[Veces obj]]&lt;=3,"2-3",TRUE,"&gt;3")</f>
        <v>0-1</v>
      </c>
      <c r="AM3958" s="60" t="str">
        <f>+_xlfn.IFS(MONTH(Tabla1[[#This Row],[MES]])&lt;=3,"Q1",MONTH(Tabla1[[#This Row],[MES]])&lt;=6,"Q2",MONTH(Tabla1[[#This Row],[MES]])&lt;=9,"Q3",TRUE,"Q4")</f>
        <v>Q2</v>
      </c>
      <c r="AN3958" s="15" t="str">
        <f>+IFERROR(VLOOKUP(Tabla1[[#This Row],[CUENTA]],CTAS[],2,0),"OTROS")</f>
        <v>OTROS</v>
      </c>
      <c r="AP3958" s="15" t="str">
        <f>+IFERROR(VLOOKUP(Tabla1[[#This Row],[EMPLEADO]],IS[],3,0),"OTROS")</f>
        <v>OTROS</v>
      </c>
      <c r="AQ3958" s="15" t="str">
        <f>+IFERROR(VLOOKUP(Tabla1[[#This Row],[EMPLEADO]],IS[[NÓMINA]:[INGENIERO]],2,0),"OTROS")</f>
        <v>OTROS</v>
      </c>
    </row>
    <row r="3959" spans="1:43" x14ac:dyDescent="0.25">
      <c r="A3959" s="28" t="s">
        <v>10019</v>
      </c>
      <c r="B3959" s="29">
        <v>1</v>
      </c>
      <c r="C3959" s="29" t="s">
        <v>11639</v>
      </c>
      <c r="D3959" s="30" t="s">
        <v>38</v>
      </c>
      <c r="E3959" s="31" t="s">
        <v>76</v>
      </c>
      <c r="F3959" s="31" t="s">
        <v>11640</v>
      </c>
      <c r="G3959" s="88" t="s">
        <v>1362</v>
      </c>
      <c r="H3959" s="29" t="s">
        <v>691</v>
      </c>
      <c r="I3959" s="32" t="s">
        <v>43</v>
      </c>
      <c r="J3959" s="29" t="s">
        <v>8</v>
      </c>
      <c r="K3959" s="33" t="s">
        <v>102</v>
      </c>
      <c r="L3959" s="33" t="s">
        <v>1363</v>
      </c>
      <c r="M3959" s="29" t="s">
        <v>215</v>
      </c>
      <c r="N3959" s="29">
        <v>0</v>
      </c>
      <c r="O3959" s="29" t="s">
        <v>47</v>
      </c>
      <c r="P3959" s="33">
        <v>20</v>
      </c>
      <c r="Q3959" s="33" t="s">
        <v>62</v>
      </c>
      <c r="R3959" s="80" t="s">
        <v>63</v>
      </c>
      <c r="S3959" s="81" t="s">
        <v>64</v>
      </c>
      <c r="T3959" s="81" t="s">
        <v>51</v>
      </c>
      <c r="U3959" s="82" t="s">
        <v>65</v>
      </c>
      <c r="V3959" s="83">
        <v>0.8</v>
      </c>
      <c r="W3959" s="89">
        <v>1092</v>
      </c>
      <c r="X3959" s="85">
        <v>1</v>
      </c>
      <c r="Y3959" s="86">
        <v>2.46</v>
      </c>
      <c r="Z3959" s="82">
        <v>5</v>
      </c>
      <c r="AA3959" s="87">
        <v>0.49199999999999999</v>
      </c>
      <c r="AB3959" s="83">
        <v>0</v>
      </c>
      <c r="AC3959" s="89">
        <v>0</v>
      </c>
      <c r="AD3959" s="90">
        <v>43578</v>
      </c>
      <c r="AE3959" s="90">
        <v>43579</v>
      </c>
      <c r="AF3959" s="82">
        <v>1</v>
      </c>
      <c r="AG3959" s="84" t="s">
        <v>53</v>
      </c>
      <c r="AH3959" s="83">
        <v>0</v>
      </c>
      <c r="AI3959" s="89">
        <v>0</v>
      </c>
      <c r="AJ3959" s="89">
        <v>0</v>
      </c>
      <c r="AK3959" s="60" t="str">
        <f>+IF(Tabla1[[#This Row],[REQUEST_TY]]="SR MANTENIMIENTO CORRECTIVO", "EMERGENCIA", "OTROS")</f>
        <v>EMERGENCIA</v>
      </c>
      <c r="AL3959" s="6" t="str">
        <f>+_xlfn.IFS(Tabla1[[#This Row],[Veces obj]]&lt;=1,"0-1",Tabla1[[#This Row],[Veces obj]]&lt;=2,"1-2",Tabla1[[#This Row],[Veces obj]]&lt;=3,"2-3",TRUE,"&gt;3")</f>
        <v>0-1</v>
      </c>
      <c r="AM3959" s="60" t="str">
        <f>+_xlfn.IFS(MONTH(Tabla1[[#This Row],[MES]])&lt;=3,"Q1",MONTH(Tabla1[[#This Row],[MES]])&lt;=6,"Q2",MONTH(Tabla1[[#This Row],[MES]])&lt;=9,"Q3",TRUE,"Q4")</f>
        <v>Q2</v>
      </c>
      <c r="AN3959" s="15" t="str">
        <f>+IFERROR(VLOOKUP(Tabla1[[#This Row],[CUENTA]],CTAS[],2,0),"OTROS")</f>
        <v>OTROS</v>
      </c>
      <c r="AP3959" s="15" t="str">
        <f>+IFERROR(VLOOKUP(Tabla1[[#This Row],[EMPLEADO]],IS[],3,0),"OTROS")</f>
        <v>OTROS</v>
      </c>
      <c r="AQ3959" s="15" t="str">
        <f>+IFERROR(VLOOKUP(Tabla1[[#This Row],[EMPLEADO]],IS[[NÓMINA]:[INGENIERO]],2,0),"OTROS")</f>
        <v>OTROS</v>
      </c>
    </row>
    <row r="3960" spans="1:43" x14ac:dyDescent="0.25">
      <c r="A3960" s="28" t="s">
        <v>10019</v>
      </c>
      <c r="B3960" s="29">
        <v>1</v>
      </c>
      <c r="C3960" s="29" t="s">
        <v>11641</v>
      </c>
      <c r="D3960" s="30" t="s">
        <v>38</v>
      </c>
      <c r="E3960" s="31" t="s">
        <v>725</v>
      </c>
      <c r="F3960" s="31" t="s">
        <v>11642</v>
      </c>
      <c r="G3960" s="88" t="s">
        <v>11643</v>
      </c>
      <c r="H3960" s="29" t="s">
        <v>79</v>
      </c>
      <c r="I3960" s="32" t="s">
        <v>43</v>
      </c>
      <c r="J3960" s="29" t="s">
        <v>8</v>
      </c>
      <c r="K3960" s="33" t="s">
        <v>59</v>
      </c>
      <c r="L3960" s="33" t="s">
        <v>4609</v>
      </c>
      <c r="M3960" s="29" t="s">
        <v>81</v>
      </c>
      <c r="N3960" s="29">
        <v>0</v>
      </c>
      <c r="O3960" s="29" t="s">
        <v>47</v>
      </c>
      <c r="P3960" s="33">
        <v>387</v>
      </c>
      <c r="Q3960" s="33" t="s">
        <v>48</v>
      </c>
      <c r="R3960" s="80" t="s">
        <v>223</v>
      </c>
      <c r="S3960" s="81" t="s">
        <v>139</v>
      </c>
      <c r="T3960" s="81" t="s">
        <v>51</v>
      </c>
      <c r="U3960" s="82" t="s">
        <v>353</v>
      </c>
      <c r="V3960" s="83">
        <v>1.1499999999999999</v>
      </c>
      <c r="W3960" s="89">
        <v>1808.95</v>
      </c>
      <c r="X3960" s="85">
        <v>1</v>
      </c>
      <c r="Y3960" s="86">
        <v>2.75</v>
      </c>
      <c r="Z3960" s="82">
        <v>4</v>
      </c>
      <c r="AA3960" s="87">
        <v>0.6875</v>
      </c>
      <c r="AB3960" s="83">
        <v>0</v>
      </c>
      <c r="AC3960" s="89">
        <v>0</v>
      </c>
      <c r="AD3960" s="90">
        <v>43578</v>
      </c>
      <c r="AE3960" s="90">
        <v>43579</v>
      </c>
      <c r="AF3960" s="82">
        <v>1</v>
      </c>
      <c r="AG3960" s="84" t="s">
        <v>53</v>
      </c>
      <c r="AH3960" s="83">
        <v>0</v>
      </c>
      <c r="AI3960" s="89">
        <v>0</v>
      </c>
      <c r="AJ3960" s="89">
        <v>0</v>
      </c>
      <c r="AK3960" s="60" t="str">
        <f>+IF(Tabla1[[#This Row],[REQUEST_TY]]="SR MANTENIMIENTO CORRECTIVO", "EMERGENCIA", "OTROS")</f>
        <v>EMERGENCIA</v>
      </c>
      <c r="AL3960" s="6" t="str">
        <f>+_xlfn.IFS(Tabla1[[#This Row],[Veces obj]]&lt;=1,"0-1",Tabla1[[#This Row],[Veces obj]]&lt;=2,"1-2",Tabla1[[#This Row],[Veces obj]]&lt;=3,"2-3",TRUE,"&gt;3")</f>
        <v>0-1</v>
      </c>
      <c r="AM3960" s="60" t="str">
        <f>+_xlfn.IFS(MONTH(Tabla1[[#This Row],[MES]])&lt;=3,"Q1",MONTH(Tabla1[[#This Row],[MES]])&lt;=6,"Q2",MONTH(Tabla1[[#This Row],[MES]])&lt;=9,"Q3",TRUE,"Q4")</f>
        <v>Q2</v>
      </c>
      <c r="AN3960" s="15" t="str">
        <f>+IFERROR(VLOOKUP(Tabla1[[#This Row],[CUENTA]],CTAS[],2,0),"OTROS")</f>
        <v>OTROS</v>
      </c>
      <c r="AP3960" s="15" t="str">
        <f>+IFERROR(VLOOKUP(Tabla1[[#This Row],[EMPLEADO]],IS[],3,0),"OTROS")</f>
        <v>OTROS</v>
      </c>
      <c r="AQ3960" s="15" t="str">
        <f>+IFERROR(VLOOKUP(Tabla1[[#This Row],[EMPLEADO]],IS[[NÓMINA]:[INGENIERO]],2,0),"OTROS")</f>
        <v>OTROS</v>
      </c>
    </row>
    <row r="3961" spans="1:43" x14ac:dyDescent="0.25">
      <c r="A3961" s="28" t="s">
        <v>10019</v>
      </c>
      <c r="B3961" s="29">
        <v>1</v>
      </c>
      <c r="C3961" s="29" t="s">
        <v>11644</v>
      </c>
      <c r="D3961" s="30" t="s">
        <v>38</v>
      </c>
      <c r="E3961" s="31" t="s">
        <v>39</v>
      </c>
      <c r="F3961" s="31" t="s">
        <v>11645</v>
      </c>
      <c r="G3961" s="88" t="s">
        <v>3146</v>
      </c>
      <c r="H3961" s="29" t="s">
        <v>42</v>
      </c>
      <c r="I3961" s="32" t="s">
        <v>43</v>
      </c>
      <c r="J3961" s="29" t="s">
        <v>8</v>
      </c>
      <c r="K3961" s="33" t="s">
        <v>798</v>
      </c>
      <c r="L3961" s="33" t="s">
        <v>3147</v>
      </c>
      <c r="M3961" s="29" t="s">
        <v>794</v>
      </c>
      <c r="N3961" s="29">
        <v>1</v>
      </c>
      <c r="O3961" s="29" t="s">
        <v>47</v>
      </c>
      <c r="P3961" s="33">
        <v>97</v>
      </c>
      <c r="Q3961" s="33" t="s">
        <v>48</v>
      </c>
      <c r="R3961" s="80" t="s">
        <v>49</v>
      </c>
      <c r="S3961" s="81" t="s">
        <v>50</v>
      </c>
      <c r="T3961" s="81" t="s">
        <v>51</v>
      </c>
      <c r="U3961" s="82" t="s">
        <v>52</v>
      </c>
      <c r="V3961" s="83">
        <v>1.05</v>
      </c>
      <c r="W3961" s="89">
        <v>0</v>
      </c>
      <c r="X3961" s="85">
        <v>1</v>
      </c>
      <c r="Y3961" s="86">
        <v>0</v>
      </c>
      <c r="Z3961" s="82">
        <v>5</v>
      </c>
      <c r="AA3961" s="87">
        <v>0</v>
      </c>
      <c r="AB3961" s="83">
        <v>0</v>
      </c>
      <c r="AC3961" s="89">
        <v>0</v>
      </c>
      <c r="AD3961" s="90">
        <v>43579</v>
      </c>
      <c r="AE3961" s="90">
        <v>43579</v>
      </c>
      <c r="AF3961" s="82">
        <v>0</v>
      </c>
      <c r="AG3961" s="84" t="s">
        <v>53</v>
      </c>
      <c r="AH3961" s="83">
        <v>0</v>
      </c>
      <c r="AI3961" s="89">
        <v>0</v>
      </c>
      <c r="AJ3961" s="89">
        <v>0</v>
      </c>
      <c r="AK3961" s="60" t="str">
        <f>+IF(Tabla1[[#This Row],[REQUEST_TY]]="SR MANTENIMIENTO CORRECTIVO", "EMERGENCIA", "OTROS")</f>
        <v>EMERGENCIA</v>
      </c>
      <c r="AL3961" s="6" t="str">
        <f>+_xlfn.IFS(Tabla1[[#This Row],[Veces obj]]&lt;=1,"0-1",Tabla1[[#This Row],[Veces obj]]&lt;=2,"1-2",Tabla1[[#This Row],[Veces obj]]&lt;=3,"2-3",TRUE,"&gt;3")</f>
        <v>0-1</v>
      </c>
      <c r="AM3961" s="60" t="str">
        <f>+_xlfn.IFS(MONTH(Tabla1[[#This Row],[MES]])&lt;=3,"Q1",MONTH(Tabla1[[#This Row],[MES]])&lt;=6,"Q2",MONTH(Tabla1[[#This Row],[MES]])&lt;=9,"Q3",TRUE,"Q4")</f>
        <v>Q2</v>
      </c>
      <c r="AN3961" s="15" t="str">
        <f>+IFERROR(VLOOKUP(Tabla1[[#This Row],[CUENTA]],CTAS[],2,0),"OTROS")</f>
        <v>OTROS</v>
      </c>
      <c r="AP3961" s="15" t="str">
        <f>+IFERROR(VLOOKUP(Tabla1[[#This Row],[EMPLEADO]],IS[],3,0),"OTROS")</f>
        <v>OTROS</v>
      </c>
      <c r="AQ3961" s="15" t="str">
        <f>+IFERROR(VLOOKUP(Tabla1[[#This Row],[EMPLEADO]],IS[[NÓMINA]:[INGENIERO]],2,0),"OTROS")</f>
        <v>OTROS</v>
      </c>
    </row>
    <row r="3962" spans="1:43" x14ac:dyDescent="0.25">
      <c r="A3962" s="28" t="s">
        <v>10019</v>
      </c>
      <c r="B3962" s="29">
        <v>1</v>
      </c>
      <c r="C3962" s="29" t="s">
        <v>11646</v>
      </c>
      <c r="D3962" s="30" t="s">
        <v>818</v>
      </c>
      <c r="E3962" s="31" t="s">
        <v>258</v>
      </c>
      <c r="F3962" s="31" t="s">
        <v>11647</v>
      </c>
      <c r="G3962" s="88" t="s">
        <v>2818</v>
      </c>
      <c r="H3962" s="29" t="s">
        <v>1572</v>
      </c>
      <c r="I3962" s="32" t="s">
        <v>43</v>
      </c>
      <c r="J3962" s="29" t="s">
        <v>8</v>
      </c>
      <c r="K3962" s="33" t="s">
        <v>59</v>
      </c>
      <c r="L3962" s="33" t="s">
        <v>2819</v>
      </c>
      <c r="M3962" s="29" t="s">
        <v>2820</v>
      </c>
      <c r="N3962" s="29">
        <v>0</v>
      </c>
      <c r="O3962" s="29" t="s">
        <v>47</v>
      </c>
      <c r="P3962" s="33" t="s">
        <v>822</v>
      </c>
      <c r="Q3962" s="33" t="s">
        <v>48</v>
      </c>
      <c r="R3962" s="80" t="s">
        <v>138</v>
      </c>
      <c r="S3962" s="81" t="s">
        <v>139</v>
      </c>
      <c r="T3962" s="81" t="s">
        <v>51</v>
      </c>
      <c r="U3962" s="82" t="s">
        <v>353</v>
      </c>
      <c r="V3962" s="83">
        <v>1</v>
      </c>
      <c r="W3962" s="89">
        <v>1573.0000000000002</v>
      </c>
      <c r="X3962" s="85">
        <v>1</v>
      </c>
      <c r="Y3962" s="86">
        <v>0.51</v>
      </c>
      <c r="Z3962" s="82">
        <v>4</v>
      </c>
      <c r="AA3962" s="87">
        <v>0.1275</v>
      </c>
      <c r="AB3962" s="83">
        <v>0</v>
      </c>
      <c r="AC3962" s="89">
        <v>0</v>
      </c>
      <c r="AD3962" s="90">
        <v>43567</v>
      </c>
      <c r="AE3962" s="90">
        <v>43579</v>
      </c>
      <c r="AF3962" s="82">
        <v>8</v>
      </c>
      <c r="AG3962" s="84" t="s">
        <v>3648</v>
      </c>
      <c r="AH3962" s="83">
        <v>1</v>
      </c>
      <c r="AI3962" s="89">
        <v>-1573.0000000000002</v>
      </c>
      <c r="AJ3962" s="89">
        <v>0</v>
      </c>
      <c r="AK3962" s="60" t="str">
        <f>+IF(Tabla1[[#This Row],[REQUEST_TY]]="SR MANTENIMIENTO CORRECTIVO", "EMERGENCIA", "OTROS")</f>
        <v>OTROS</v>
      </c>
      <c r="AL3962" s="6" t="str">
        <f>+_xlfn.IFS(Tabla1[[#This Row],[Veces obj]]&lt;=1,"0-1",Tabla1[[#This Row],[Veces obj]]&lt;=2,"1-2",Tabla1[[#This Row],[Veces obj]]&lt;=3,"2-3",TRUE,"&gt;3")</f>
        <v>0-1</v>
      </c>
      <c r="AM3962" s="60" t="str">
        <f>+_xlfn.IFS(MONTH(Tabla1[[#This Row],[MES]])&lt;=3,"Q1",MONTH(Tabla1[[#This Row],[MES]])&lt;=6,"Q2",MONTH(Tabla1[[#This Row],[MES]])&lt;=9,"Q3",TRUE,"Q4")</f>
        <v>Q2</v>
      </c>
      <c r="AN3962" s="15" t="str">
        <f>+IFERROR(VLOOKUP(Tabla1[[#This Row],[CUENTA]],CTAS[],2,0),"OTROS")</f>
        <v>OTROS</v>
      </c>
      <c r="AP3962" s="15" t="str">
        <f>+IFERROR(VLOOKUP(Tabla1[[#This Row],[EMPLEADO]],IS[],3,0),"OTROS")</f>
        <v>OTROS</v>
      </c>
      <c r="AQ3962" s="15" t="str">
        <f>+IFERROR(VLOOKUP(Tabla1[[#This Row],[EMPLEADO]],IS[[NÓMINA]:[INGENIERO]],2,0),"OTROS")</f>
        <v>OTROS</v>
      </c>
    </row>
    <row r="3963" spans="1:43" x14ac:dyDescent="0.25">
      <c r="A3963" s="28" t="s">
        <v>10019</v>
      </c>
      <c r="B3963" s="29">
        <v>1</v>
      </c>
      <c r="C3963" s="29" t="s">
        <v>11648</v>
      </c>
      <c r="D3963" s="30" t="s">
        <v>38</v>
      </c>
      <c r="E3963" s="31" t="s">
        <v>85</v>
      </c>
      <c r="F3963" s="31" t="s">
        <v>11336</v>
      </c>
      <c r="G3963" s="88" t="s">
        <v>11649</v>
      </c>
      <c r="H3963" s="29" t="s">
        <v>116</v>
      </c>
      <c r="I3963" s="32" t="s">
        <v>43</v>
      </c>
      <c r="J3963" s="29" t="s">
        <v>8</v>
      </c>
      <c r="K3963" s="33" t="s">
        <v>370</v>
      </c>
      <c r="L3963" s="33" t="s">
        <v>371</v>
      </c>
      <c r="M3963" s="29" t="s">
        <v>119</v>
      </c>
      <c r="N3963" s="29">
        <v>0</v>
      </c>
      <c r="O3963" s="29" t="s">
        <v>47</v>
      </c>
      <c r="P3963" s="33">
        <v>1086</v>
      </c>
      <c r="Q3963" s="33" t="s">
        <v>48</v>
      </c>
      <c r="R3963" s="80" t="s">
        <v>49</v>
      </c>
      <c r="S3963" s="81" t="s">
        <v>50</v>
      </c>
      <c r="T3963" s="81" t="s">
        <v>51</v>
      </c>
      <c r="U3963" s="82" t="s">
        <v>52</v>
      </c>
      <c r="V3963" s="83">
        <v>1.05</v>
      </c>
      <c r="W3963" s="89">
        <v>750.75000000000011</v>
      </c>
      <c r="X3963" s="85">
        <v>1</v>
      </c>
      <c r="Y3963" s="86">
        <v>0</v>
      </c>
      <c r="Z3963" s="82">
        <v>5</v>
      </c>
      <c r="AA3963" s="87">
        <v>0</v>
      </c>
      <c r="AB3963" s="83">
        <v>0</v>
      </c>
      <c r="AC3963" s="89">
        <v>0</v>
      </c>
      <c r="AD3963" s="90">
        <v>43578</v>
      </c>
      <c r="AE3963" s="90">
        <v>43579</v>
      </c>
      <c r="AF3963" s="82">
        <v>1</v>
      </c>
      <c r="AG3963" s="84" t="s">
        <v>53</v>
      </c>
      <c r="AH3963" s="83">
        <v>0</v>
      </c>
      <c r="AI3963" s="89">
        <v>0</v>
      </c>
      <c r="AJ3963" s="89">
        <v>0</v>
      </c>
      <c r="AK3963" s="60" t="str">
        <f>+IF(Tabla1[[#This Row],[REQUEST_TY]]="SR MANTENIMIENTO CORRECTIVO", "EMERGENCIA", "OTROS")</f>
        <v>EMERGENCIA</v>
      </c>
      <c r="AL3963" s="6" t="str">
        <f>+_xlfn.IFS(Tabla1[[#This Row],[Veces obj]]&lt;=1,"0-1",Tabla1[[#This Row],[Veces obj]]&lt;=2,"1-2",Tabla1[[#This Row],[Veces obj]]&lt;=3,"2-3",TRUE,"&gt;3")</f>
        <v>0-1</v>
      </c>
      <c r="AM3963" s="60" t="str">
        <f>+_xlfn.IFS(MONTH(Tabla1[[#This Row],[MES]])&lt;=3,"Q1",MONTH(Tabla1[[#This Row],[MES]])&lt;=6,"Q2",MONTH(Tabla1[[#This Row],[MES]])&lt;=9,"Q3",TRUE,"Q4")</f>
        <v>Q2</v>
      </c>
      <c r="AN3963" s="15" t="str">
        <f>+IFERROR(VLOOKUP(Tabla1[[#This Row],[CUENTA]],CTAS[],2,0),"OTROS")</f>
        <v>OTROS</v>
      </c>
      <c r="AP3963" s="15" t="str">
        <f>+IFERROR(VLOOKUP(Tabla1[[#This Row],[EMPLEADO]],IS[],3,0),"OTROS")</f>
        <v>CHIHUAHUA</v>
      </c>
      <c r="AQ3963" s="15" t="str">
        <f>+IFERROR(VLOOKUP(Tabla1[[#This Row],[EMPLEADO]],IS[[NÓMINA]:[INGENIERO]],2,0),"OTROS")</f>
        <v>FERNANDO CHAVIRA</v>
      </c>
    </row>
    <row r="3964" spans="1:43" x14ac:dyDescent="0.25">
      <c r="A3964" s="28" t="s">
        <v>10019</v>
      </c>
      <c r="B3964" s="29">
        <v>1</v>
      </c>
      <c r="C3964" s="29" t="s">
        <v>11650</v>
      </c>
      <c r="D3964" s="30" t="s">
        <v>38</v>
      </c>
      <c r="E3964" s="31" t="s">
        <v>226</v>
      </c>
      <c r="F3964" s="31" t="s">
        <v>11651</v>
      </c>
      <c r="G3964" s="88" t="s">
        <v>9769</v>
      </c>
      <c r="H3964" s="29" t="s">
        <v>297</v>
      </c>
      <c r="I3964" s="32" t="s">
        <v>43</v>
      </c>
      <c r="J3964" s="29" t="s">
        <v>8</v>
      </c>
      <c r="K3964" s="33" t="s">
        <v>404</v>
      </c>
      <c r="L3964" s="33" t="s">
        <v>405</v>
      </c>
      <c r="M3964" s="29" t="s">
        <v>94</v>
      </c>
      <c r="N3964" s="29">
        <v>0</v>
      </c>
      <c r="O3964" s="29" t="s">
        <v>47</v>
      </c>
      <c r="P3964" s="33">
        <v>28</v>
      </c>
      <c r="Q3964" s="33" t="s">
        <v>62</v>
      </c>
      <c r="R3964" s="80" t="s">
        <v>153</v>
      </c>
      <c r="S3964" s="81" t="s">
        <v>50</v>
      </c>
      <c r="T3964" s="81" t="s">
        <v>51</v>
      </c>
      <c r="U3964" s="82" t="s">
        <v>154</v>
      </c>
      <c r="V3964" s="83">
        <v>0.6</v>
      </c>
      <c r="W3964" s="89">
        <v>429.00000000000006</v>
      </c>
      <c r="X3964" s="85">
        <v>1</v>
      </c>
      <c r="Y3964" s="86">
        <v>0.7</v>
      </c>
      <c r="Z3964" s="82">
        <v>5</v>
      </c>
      <c r="AA3964" s="87">
        <v>0.13999999999999999</v>
      </c>
      <c r="AB3964" s="83">
        <v>0</v>
      </c>
      <c r="AC3964" s="89">
        <v>0</v>
      </c>
      <c r="AD3964" s="90">
        <v>43579</v>
      </c>
      <c r="AE3964" s="90">
        <v>43579</v>
      </c>
      <c r="AF3964" s="82">
        <v>0</v>
      </c>
      <c r="AG3964" s="84" t="s">
        <v>53</v>
      </c>
      <c r="AH3964" s="83">
        <v>0</v>
      </c>
      <c r="AI3964" s="89">
        <v>0</v>
      </c>
      <c r="AJ3964" s="89">
        <v>0</v>
      </c>
      <c r="AK3964" s="60" t="str">
        <f>+IF(Tabla1[[#This Row],[REQUEST_TY]]="SR MANTENIMIENTO CORRECTIVO", "EMERGENCIA", "OTROS")</f>
        <v>EMERGENCIA</v>
      </c>
      <c r="AL3964" s="6" t="str">
        <f>+_xlfn.IFS(Tabla1[[#This Row],[Veces obj]]&lt;=1,"0-1",Tabla1[[#This Row],[Veces obj]]&lt;=2,"1-2",Tabla1[[#This Row],[Veces obj]]&lt;=3,"2-3",TRUE,"&gt;3")</f>
        <v>0-1</v>
      </c>
      <c r="AM3964" s="60" t="str">
        <f>+_xlfn.IFS(MONTH(Tabla1[[#This Row],[MES]])&lt;=3,"Q1",MONTH(Tabla1[[#This Row],[MES]])&lt;=6,"Q2",MONTH(Tabla1[[#This Row],[MES]])&lt;=9,"Q3",TRUE,"Q4")</f>
        <v>Q2</v>
      </c>
      <c r="AN3964" s="15" t="str">
        <f>+IFERROR(VLOOKUP(Tabla1[[#This Row],[CUENTA]],CTAS[],2,0),"OTROS")</f>
        <v>OTROS</v>
      </c>
      <c r="AP3964" s="15" t="str">
        <f>+IFERROR(VLOOKUP(Tabla1[[#This Row],[EMPLEADO]],IS[],3,0),"OTROS")</f>
        <v>JUAREZ</v>
      </c>
      <c r="AQ3964" s="15" t="str">
        <f>+IFERROR(VLOOKUP(Tabla1[[#This Row],[EMPLEADO]],IS[[NÓMINA]:[INGENIERO]],2,0),"OTROS")</f>
        <v>ALFREDO TORRES</v>
      </c>
    </row>
    <row r="3965" spans="1:43" x14ac:dyDescent="0.25">
      <c r="A3965" s="28" t="s">
        <v>10019</v>
      </c>
      <c r="B3965" s="29">
        <v>1</v>
      </c>
      <c r="C3965" s="29" t="s">
        <v>11652</v>
      </c>
      <c r="D3965" s="30" t="s">
        <v>38</v>
      </c>
      <c r="E3965" s="31" t="s">
        <v>85</v>
      </c>
      <c r="F3965" s="31" t="s">
        <v>11653</v>
      </c>
      <c r="G3965" s="88" t="s">
        <v>4599</v>
      </c>
      <c r="H3965" s="29" t="s">
        <v>106</v>
      </c>
      <c r="I3965" s="32" t="s">
        <v>43</v>
      </c>
      <c r="J3965" s="29" t="s">
        <v>8</v>
      </c>
      <c r="K3965" s="33" t="s">
        <v>495</v>
      </c>
      <c r="L3965" s="33" t="s">
        <v>496</v>
      </c>
      <c r="M3965" s="29" t="s">
        <v>46</v>
      </c>
      <c r="N3965" s="29">
        <v>0</v>
      </c>
      <c r="O3965" s="29" t="s">
        <v>47</v>
      </c>
      <c r="P3965" s="33">
        <v>83</v>
      </c>
      <c r="Q3965" s="33" t="s">
        <v>48</v>
      </c>
      <c r="R3965" s="80" t="s">
        <v>49</v>
      </c>
      <c r="S3965" s="81" t="s">
        <v>50</v>
      </c>
      <c r="T3965" s="81" t="s">
        <v>51</v>
      </c>
      <c r="U3965" s="82" t="s">
        <v>52</v>
      </c>
      <c r="V3965" s="83">
        <v>1.05</v>
      </c>
      <c r="W3965" s="89">
        <v>750.75000000000011</v>
      </c>
      <c r="X3965" s="85">
        <v>1</v>
      </c>
      <c r="Y3965" s="86">
        <v>4.95</v>
      </c>
      <c r="Z3965" s="82">
        <v>5</v>
      </c>
      <c r="AA3965" s="87">
        <v>0.99</v>
      </c>
      <c r="AB3965" s="83">
        <v>0</v>
      </c>
      <c r="AC3965" s="89">
        <v>0</v>
      </c>
      <c r="AD3965" s="90">
        <v>43579</v>
      </c>
      <c r="AE3965" s="90">
        <v>43579</v>
      </c>
      <c r="AF3965" s="82">
        <v>0</v>
      </c>
      <c r="AG3965" s="84" t="s">
        <v>53</v>
      </c>
      <c r="AH3965" s="83">
        <v>0</v>
      </c>
      <c r="AI3965" s="89">
        <v>0</v>
      </c>
      <c r="AJ3965" s="89">
        <v>0</v>
      </c>
      <c r="AK3965" s="60" t="str">
        <f>+IF(Tabla1[[#This Row],[REQUEST_TY]]="SR MANTENIMIENTO CORRECTIVO", "EMERGENCIA", "OTROS")</f>
        <v>EMERGENCIA</v>
      </c>
      <c r="AL3965" s="6" t="str">
        <f>+_xlfn.IFS(Tabla1[[#This Row],[Veces obj]]&lt;=1,"0-1",Tabla1[[#This Row],[Veces obj]]&lt;=2,"1-2",Tabla1[[#This Row],[Veces obj]]&lt;=3,"2-3",TRUE,"&gt;3")</f>
        <v>0-1</v>
      </c>
      <c r="AM3965" s="60" t="str">
        <f>+_xlfn.IFS(MONTH(Tabla1[[#This Row],[MES]])&lt;=3,"Q1",MONTH(Tabla1[[#This Row],[MES]])&lt;=6,"Q2",MONTH(Tabla1[[#This Row],[MES]])&lt;=9,"Q3",TRUE,"Q4")</f>
        <v>Q2</v>
      </c>
      <c r="AN3965" s="15" t="str">
        <f>+IFERROR(VLOOKUP(Tabla1[[#This Row],[CUENTA]],CTAS[],2,0),"OTROS")</f>
        <v>OTROS</v>
      </c>
      <c r="AP3965" s="15" t="str">
        <f>+IFERROR(VLOOKUP(Tabla1[[#This Row],[EMPLEADO]],IS[],3,0),"OTROS")</f>
        <v>OTROS</v>
      </c>
      <c r="AQ3965" s="15" t="str">
        <f>+IFERROR(VLOOKUP(Tabla1[[#This Row],[EMPLEADO]],IS[[NÓMINA]:[INGENIERO]],2,0),"OTROS")</f>
        <v>OTROS</v>
      </c>
    </row>
    <row r="3966" spans="1:43" x14ac:dyDescent="0.25">
      <c r="A3966" s="28" t="s">
        <v>10019</v>
      </c>
      <c r="B3966" s="29">
        <v>1</v>
      </c>
      <c r="C3966" s="29" t="s">
        <v>11654</v>
      </c>
      <c r="D3966" s="30" t="s">
        <v>3346</v>
      </c>
      <c r="E3966" s="31" t="s">
        <v>147</v>
      </c>
      <c r="F3966" s="31" t="s">
        <v>11655</v>
      </c>
      <c r="G3966" s="88" t="s">
        <v>10896</v>
      </c>
      <c r="H3966" s="29" t="s">
        <v>150</v>
      </c>
      <c r="I3966" s="32" t="s">
        <v>43</v>
      </c>
      <c r="J3966" s="29" t="s">
        <v>8</v>
      </c>
      <c r="K3966" s="33" t="s">
        <v>151</v>
      </c>
      <c r="L3966" s="33" t="s">
        <v>185</v>
      </c>
      <c r="M3966" s="29" t="s">
        <v>73</v>
      </c>
      <c r="N3966" s="29">
        <v>0</v>
      </c>
      <c r="O3966" s="29" t="s">
        <v>47</v>
      </c>
      <c r="P3966" s="33" t="s">
        <v>822</v>
      </c>
      <c r="Q3966" s="33" t="s">
        <v>48</v>
      </c>
      <c r="R3966" s="80" t="s">
        <v>153</v>
      </c>
      <c r="S3966" s="81" t="s">
        <v>50</v>
      </c>
      <c r="T3966" s="81" t="s">
        <v>51</v>
      </c>
      <c r="U3966" s="82" t="s">
        <v>52</v>
      </c>
      <c r="V3966" s="83">
        <v>1</v>
      </c>
      <c r="W3966" s="89">
        <v>715.00000000000011</v>
      </c>
      <c r="X3966" s="85">
        <v>0</v>
      </c>
      <c r="Y3966" s="86">
        <v>5</v>
      </c>
      <c r="Z3966" s="82">
        <v>5</v>
      </c>
      <c r="AA3966" s="87">
        <v>1</v>
      </c>
      <c r="AB3966" s="83">
        <v>0</v>
      </c>
      <c r="AC3966" s="89">
        <v>0</v>
      </c>
      <c r="AD3966" s="90">
        <v>43579</v>
      </c>
      <c r="AE3966" s="90">
        <v>43579</v>
      </c>
      <c r="AF3966" s="82">
        <v>0</v>
      </c>
      <c r="AG3966" s="84" t="s">
        <v>53</v>
      </c>
      <c r="AH3966" s="83">
        <v>0</v>
      </c>
      <c r="AI3966" s="89">
        <v>0</v>
      </c>
      <c r="AJ3966" s="89">
        <v>0</v>
      </c>
      <c r="AK3966" s="60" t="str">
        <f>+IF(Tabla1[[#This Row],[REQUEST_TY]]="SR MANTENIMIENTO CORRECTIVO", "EMERGENCIA", "OTROS")</f>
        <v>OTROS</v>
      </c>
      <c r="AL3966" s="6" t="str">
        <f>+_xlfn.IFS(Tabla1[[#This Row],[Veces obj]]&lt;=1,"0-1",Tabla1[[#This Row],[Veces obj]]&lt;=2,"1-2",Tabla1[[#This Row],[Veces obj]]&lt;=3,"2-3",TRUE,"&gt;3")</f>
        <v>0-1</v>
      </c>
      <c r="AM3966" s="60" t="str">
        <f>+_xlfn.IFS(MONTH(Tabla1[[#This Row],[MES]])&lt;=3,"Q1",MONTH(Tabla1[[#This Row],[MES]])&lt;=6,"Q2",MONTH(Tabla1[[#This Row],[MES]])&lt;=9,"Q3",TRUE,"Q4")</f>
        <v>Q2</v>
      </c>
      <c r="AN3966" s="15" t="str">
        <f>+IFERROR(VLOOKUP(Tabla1[[#This Row],[CUENTA]],CTAS[],2,0),"OTROS")</f>
        <v>HONEYWELL</v>
      </c>
      <c r="AP3966" s="15" t="str">
        <f>+IFERROR(VLOOKUP(Tabla1[[#This Row],[EMPLEADO]],IS[],3,0),"OTROS")</f>
        <v>JUAREZ</v>
      </c>
      <c r="AQ3966" s="15" t="str">
        <f>+IFERROR(VLOOKUP(Tabla1[[#This Row],[EMPLEADO]],IS[[NÓMINA]:[INGENIERO]],2,0),"OTROS")</f>
        <v>CARLOS MONTOYA</v>
      </c>
    </row>
    <row r="3967" spans="1:43" x14ac:dyDescent="0.25">
      <c r="A3967" s="28" t="s">
        <v>10019</v>
      </c>
      <c r="B3967" s="29">
        <v>1</v>
      </c>
      <c r="C3967" s="29" t="s">
        <v>11656</v>
      </c>
      <c r="D3967" s="30" t="s">
        <v>38</v>
      </c>
      <c r="E3967" s="31" t="s">
        <v>133</v>
      </c>
      <c r="F3967" s="31" t="s">
        <v>11657</v>
      </c>
      <c r="G3967" s="88" t="s">
        <v>878</v>
      </c>
      <c r="H3967" s="29" t="s">
        <v>253</v>
      </c>
      <c r="I3967" s="32" t="s">
        <v>43</v>
      </c>
      <c r="J3967" s="29" t="s">
        <v>8</v>
      </c>
      <c r="K3967" s="33" t="s">
        <v>59</v>
      </c>
      <c r="L3967" s="33" t="s">
        <v>357</v>
      </c>
      <c r="M3967" s="29" t="s">
        <v>358</v>
      </c>
      <c r="N3967" s="29">
        <v>0</v>
      </c>
      <c r="O3967" s="29" t="s">
        <v>47</v>
      </c>
      <c r="P3967" s="33">
        <v>8</v>
      </c>
      <c r="Q3967" s="33" t="s">
        <v>194</v>
      </c>
      <c r="R3967" s="80" t="s">
        <v>138</v>
      </c>
      <c r="S3967" s="81" t="s">
        <v>139</v>
      </c>
      <c r="T3967" s="81" t="s">
        <v>51</v>
      </c>
      <c r="U3967" s="82" t="s">
        <v>224</v>
      </c>
      <c r="V3967" s="83">
        <v>0.8</v>
      </c>
      <c r="W3967" s="89">
        <v>1258.4000000000003</v>
      </c>
      <c r="X3967" s="85">
        <v>1</v>
      </c>
      <c r="Y3967" s="86">
        <v>1.1200000000000001</v>
      </c>
      <c r="Z3967" s="82">
        <v>4</v>
      </c>
      <c r="AA3967" s="87">
        <v>0.28000000000000003</v>
      </c>
      <c r="AB3967" s="83">
        <v>0</v>
      </c>
      <c r="AC3967" s="89">
        <v>0</v>
      </c>
      <c r="AD3967" s="90">
        <v>43579</v>
      </c>
      <c r="AE3967" s="90">
        <v>43579</v>
      </c>
      <c r="AF3967" s="82">
        <v>0</v>
      </c>
      <c r="AG3967" s="84" t="s">
        <v>53</v>
      </c>
      <c r="AH3967" s="83">
        <v>0</v>
      </c>
      <c r="AI3967" s="89">
        <v>0</v>
      </c>
      <c r="AJ3967" s="89">
        <v>0</v>
      </c>
      <c r="AK3967" s="60" t="str">
        <f>+IF(Tabla1[[#This Row],[REQUEST_TY]]="SR MANTENIMIENTO CORRECTIVO", "EMERGENCIA", "OTROS")</f>
        <v>EMERGENCIA</v>
      </c>
      <c r="AL3967" s="6" t="str">
        <f>+_xlfn.IFS(Tabla1[[#This Row],[Veces obj]]&lt;=1,"0-1",Tabla1[[#This Row],[Veces obj]]&lt;=2,"1-2",Tabla1[[#This Row],[Veces obj]]&lt;=3,"2-3",TRUE,"&gt;3")</f>
        <v>0-1</v>
      </c>
      <c r="AM3967" s="60" t="str">
        <f>+_xlfn.IFS(MONTH(Tabla1[[#This Row],[MES]])&lt;=3,"Q1",MONTH(Tabla1[[#This Row],[MES]])&lt;=6,"Q2",MONTH(Tabla1[[#This Row],[MES]])&lt;=9,"Q3",TRUE,"Q4")</f>
        <v>Q2</v>
      </c>
      <c r="AN3967" s="15" t="str">
        <f>+IFERROR(VLOOKUP(Tabla1[[#This Row],[CUENTA]],CTAS[],2,0),"OTROS")</f>
        <v>OTROS</v>
      </c>
      <c r="AP3967" s="15" t="str">
        <f>+IFERROR(VLOOKUP(Tabla1[[#This Row],[EMPLEADO]],IS[],3,0),"OTROS")</f>
        <v>OTROS</v>
      </c>
      <c r="AQ3967" s="15" t="str">
        <f>+IFERROR(VLOOKUP(Tabla1[[#This Row],[EMPLEADO]],IS[[NÓMINA]:[INGENIERO]],2,0),"OTROS")</f>
        <v>OTROS</v>
      </c>
    </row>
    <row r="3968" spans="1:43" x14ac:dyDescent="0.25">
      <c r="A3968" s="28" t="s">
        <v>10019</v>
      </c>
      <c r="B3968" s="29">
        <v>1</v>
      </c>
      <c r="C3968" s="29" t="s">
        <v>11658</v>
      </c>
      <c r="D3968" s="30" t="s">
        <v>38</v>
      </c>
      <c r="E3968" s="31" t="s">
        <v>39</v>
      </c>
      <c r="F3968" s="31" t="s">
        <v>11659</v>
      </c>
      <c r="G3968" s="88" t="s">
        <v>11660</v>
      </c>
      <c r="H3968" s="29" t="s">
        <v>1130</v>
      </c>
      <c r="I3968" s="32" t="s">
        <v>43</v>
      </c>
      <c r="J3968" s="29" t="s">
        <v>8</v>
      </c>
      <c r="K3968" s="33" t="s">
        <v>117</v>
      </c>
      <c r="L3968" s="33" t="s">
        <v>11661</v>
      </c>
      <c r="M3968" s="29" t="s">
        <v>1778</v>
      </c>
      <c r="N3968" s="29">
        <v>0</v>
      </c>
      <c r="O3968" s="29" t="s">
        <v>47</v>
      </c>
      <c r="P3968" s="33">
        <v>601</v>
      </c>
      <c r="Q3968" s="33" t="s">
        <v>48</v>
      </c>
      <c r="R3968" s="80" t="s">
        <v>49</v>
      </c>
      <c r="S3968" s="81" t="s">
        <v>50</v>
      </c>
      <c r="T3968" s="81" t="s">
        <v>51</v>
      </c>
      <c r="U3968" s="82" t="s">
        <v>52</v>
      </c>
      <c r="V3968" s="83">
        <v>1.05</v>
      </c>
      <c r="W3968" s="89">
        <v>750.75000000000011</v>
      </c>
      <c r="X3968" s="85">
        <v>1</v>
      </c>
      <c r="Y3968" s="86">
        <v>4.72</v>
      </c>
      <c r="Z3968" s="82">
        <v>5</v>
      </c>
      <c r="AA3968" s="87">
        <v>0.94399999999999995</v>
      </c>
      <c r="AB3968" s="83">
        <v>0</v>
      </c>
      <c r="AC3968" s="89">
        <v>0</v>
      </c>
      <c r="AD3968" s="90">
        <v>43579</v>
      </c>
      <c r="AE3968" s="90">
        <v>43579</v>
      </c>
      <c r="AF3968" s="82">
        <v>0</v>
      </c>
      <c r="AG3968" s="84" t="s">
        <v>53</v>
      </c>
      <c r="AH3968" s="83">
        <v>0</v>
      </c>
      <c r="AI3968" s="89">
        <v>0</v>
      </c>
      <c r="AJ3968" s="89">
        <v>0</v>
      </c>
      <c r="AK3968" s="60" t="str">
        <f>+IF(Tabla1[[#This Row],[REQUEST_TY]]="SR MANTENIMIENTO CORRECTIVO", "EMERGENCIA", "OTROS")</f>
        <v>EMERGENCIA</v>
      </c>
      <c r="AL3968" s="6" t="str">
        <f>+_xlfn.IFS(Tabla1[[#This Row],[Veces obj]]&lt;=1,"0-1",Tabla1[[#This Row],[Veces obj]]&lt;=2,"1-2",Tabla1[[#This Row],[Veces obj]]&lt;=3,"2-3",TRUE,"&gt;3")</f>
        <v>0-1</v>
      </c>
      <c r="AM3968" s="60" t="str">
        <f>+_xlfn.IFS(MONTH(Tabla1[[#This Row],[MES]])&lt;=3,"Q1",MONTH(Tabla1[[#This Row],[MES]])&lt;=6,"Q2",MONTH(Tabla1[[#This Row],[MES]])&lt;=9,"Q3",TRUE,"Q4")</f>
        <v>Q2</v>
      </c>
      <c r="AN3968" s="15" t="str">
        <f>+IFERROR(VLOOKUP(Tabla1[[#This Row],[CUENTA]],CTAS[],2,0),"OTROS")</f>
        <v>OTROS</v>
      </c>
      <c r="AP3968" s="15" t="str">
        <f>+IFERROR(VLOOKUP(Tabla1[[#This Row],[EMPLEADO]],IS[],3,0),"OTROS")</f>
        <v>OTROS</v>
      </c>
      <c r="AQ3968" s="15" t="str">
        <f>+IFERROR(VLOOKUP(Tabla1[[#This Row],[EMPLEADO]],IS[[NÓMINA]:[INGENIERO]],2,0),"OTROS")</f>
        <v>OTROS</v>
      </c>
    </row>
    <row r="3969" spans="1:43" x14ac:dyDescent="0.25">
      <c r="A3969" s="28" t="s">
        <v>10019</v>
      </c>
      <c r="B3969" s="29">
        <v>1</v>
      </c>
      <c r="C3969" s="29" t="s">
        <v>11662</v>
      </c>
      <c r="D3969" s="30" t="s">
        <v>38</v>
      </c>
      <c r="E3969" s="31" t="s">
        <v>426</v>
      </c>
      <c r="F3969" s="31" t="s">
        <v>11663</v>
      </c>
      <c r="G3969" s="88" t="s">
        <v>428</v>
      </c>
      <c r="H3969" s="29" t="s">
        <v>150</v>
      </c>
      <c r="I3969" s="32" t="s">
        <v>43</v>
      </c>
      <c r="J3969" s="29" t="s">
        <v>8</v>
      </c>
      <c r="K3969" s="33" t="s">
        <v>151</v>
      </c>
      <c r="L3969" s="33" t="s">
        <v>185</v>
      </c>
      <c r="M3969" s="29" t="s">
        <v>73</v>
      </c>
      <c r="N3969" s="29">
        <v>0</v>
      </c>
      <c r="O3969" s="29" t="s">
        <v>47</v>
      </c>
      <c r="P3969" s="33">
        <v>85</v>
      </c>
      <c r="Q3969" s="33" t="s">
        <v>48</v>
      </c>
      <c r="R3969" s="80" t="s">
        <v>235</v>
      </c>
      <c r="S3969" s="81" t="s">
        <v>50</v>
      </c>
      <c r="T3969" s="81" t="s">
        <v>51</v>
      </c>
      <c r="U3969" s="82" t="s">
        <v>52</v>
      </c>
      <c r="V3969" s="83">
        <v>1.05</v>
      </c>
      <c r="W3969" s="89">
        <v>750.75000000000011</v>
      </c>
      <c r="X3969" s="85">
        <v>1</v>
      </c>
      <c r="Y3969" s="86">
        <v>0</v>
      </c>
      <c r="Z3969" s="82">
        <v>5</v>
      </c>
      <c r="AA3969" s="87">
        <v>0</v>
      </c>
      <c r="AB3969" s="83">
        <v>0</v>
      </c>
      <c r="AC3969" s="89">
        <v>0</v>
      </c>
      <c r="AD3969" s="90">
        <v>43579</v>
      </c>
      <c r="AE3969" s="90">
        <v>43579</v>
      </c>
      <c r="AF3969" s="82">
        <v>0</v>
      </c>
      <c r="AG3969" s="84" t="s">
        <v>53</v>
      </c>
      <c r="AH3969" s="83">
        <v>0</v>
      </c>
      <c r="AI3969" s="89">
        <v>0</v>
      </c>
      <c r="AJ3969" s="89">
        <v>0</v>
      </c>
      <c r="AK3969" s="60" t="str">
        <f>+IF(Tabla1[[#This Row],[REQUEST_TY]]="SR MANTENIMIENTO CORRECTIVO", "EMERGENCIA", "OTROS")</f>
        <v>EMERGENCIA</v>
      </c>
      <c r="AL3969" s="6" t="str">
        <f>+_xlfn.IFS(Tabla1[[#This Row],[Veces obj]]&lt;=1,"0-1",Tabla1[[#This Row],[Veces obj]]&lt;=2,"1-2",Tabla1[[#This Row],[Veces obj]]&lt;=3,"2-3",TRUE,"&gt;3")</f>
        <v>0-1</v>
      </c>
      <c r="AM3969" s="60" t="str">
        <f>+_xlfn.IFS(MONTH(Tabla1[[#This Row],[MES]])&lt;=3,"Q1",MONTH(Tabla1[[#This Row],[MES]])&lt;=6,"Q2",MONTH(Tabla1[[#This Row],[MES]])&lt;=9,"Q3",TRUE,"Q4")</f>
        <v>Q2</v>
      </c>
      <c r="AN3969" s="15" t="str">
        <f>+IFERROR(VLOOKUP(Tabla1[[#This Row],[CUENTA]],CTAS[],2,0),"OTROS")</f>
        <v>HONEYWELL</v>
      </c>
      <c r="AP3969" s="15" t="str">
        <f>+IFERROR(VLOOKUP(Tabla1[[#This Row],[EMPLEADO]],IS[],3,0),"OTROS")</f>
        <v>JUAREZ</v>
      </c>
      <c r="AQ3969" s="15" t="str">
        <f>+IFERROR(VLOOKUP(Tabla1[[#This Row],[EMPLEADO]],IS[[NÓMINA]:[INGENIERO]],2,0),"OTROS")</f>
        <v>CARLOS MONTOYA</v>
      </c>
    </row>
    <row r="3970" spans="1:43" x14ac:dyDescent="0.25">
      <c r="A3970" s="28" t="s">
        <v>10019</v>
      </c>
      <c r="B3970" s="29">
        <v>1</v>
      </c>
      <c r="C3970" s="29" t="s">
        <v>11664</v>
      </c>
      <c r="D3970" s="30" t="s">
        <v>38</v>
      </c>
      <c r="E3970" s="31" t="s">
        <v>133</v>
      </c>
      <c r="F3970" s="31" t="s">
        <v>11665</v>
      </c>
      <c r="G3970" s="88" t="s">
        <v>4229</v>
      </c>
      <c r="H3970" s="29" t="s">
        <v>1063</v>
      </c>
      <c r="I3970" s="32" t="s">
        <v>43</v>
      </c>
      <c r="J3970" s="29" t="s">
        <v>8</v>
      </c>
      <c r="K3970" s="33" t="s">
        <v>59</v>
      </c>
      <c r="L3970" s="33" t="s">
        <v>4230</v>
      </c>
      <c r="M3970" s="29" t="s">
        <v>1264</v>
      </c>
      <c r="N3970" s="29">
        <v>0</v>
      </c>
      <c r="O3970" s="29" t="s">
        <v>47</v>
      </c>
      <c r="P3970" s="33">
        <v>81</v>
      </c>
      <c r="Q3970" s="33" t="s">
        <v>48</v>
      </c>
      <c r="R3970" s="80" t="s">
        <v>138</v>
      </c>
      <c r="S3970" s="81" t="s">
        <v>139</v>
      </c>
      <c r="T3970" s="81" t="s">
        <v>51</v>
      </c>
      <c r="U3970" s="82" t="s">
        <v>353</v>
      </c>
      <c r="V3970" s="83">
        <v>1.1499999999999999</v>
      </c>
      <c r="W3970" s="89">
        <v>1808.95</v>
      </c>
      <c r="X3970" s="85">
        <v>1</v>
      </c>
      <c r="Y3970" s="86">
        <v>3.14</v>
      </c>
      <c r="Z3970" s="82">
        <v>4</v>
      </c>
      <c r="AA3970" s="87">
        <v>0.78500000000000003</v>
      </c>
      <c r="AB3970" s="83">
        <v>0</v>
      </c>
      <c r="AC3970" s="89">
        <v>0</v>
      </c>
      <c r="AD3970" s="90">
        <v>43579</v>
      </c>
      <c r="AE3970" s="90">
        <v>43579</v>
      </c>
      <c r="AF3970" s="82">
        <v>0</v>
      </c>
      <c r="AG3970" s="84" t="s">
        <v>53</v>
      </c>
      <c r="AH3970" s="83">
        <v>0</v>
      </c>
      <c r="AI3970" s="89">
        <v>0</v>
      </c>
      <c r="AJ3970" s="89">
        <v>0</v>
      </c>
      <c r="AK3970" s="60" t="str">
        <f>+IF(Tabla1[[#This Row],[REQUEST_TY]]="SR MANTENIMIENTO CORRECTIVO", "EMERGENCIA", "OTROS")</f>
        <v>EMERGENCIA</v>
      </c>
      <c r="AL3970" s="6" t="str">
        <f>+_xlfn.IFS(Tabla1[[#This Row],[Veces obj]]&lt;=1,"0-1",Tabla1[[#This Row],[Veces obj]]&lt;=2,"1-2",Tabla1[[#This Row],[Veces obj]]&lt;=3,"2-3",TRUE,"&gt;3")</f>
        <v>0-1</v>
      </c>
      <c r="AM3970" s="60" t="str">
        <f>+_xlfn.IFS(MONTH(Tabla1[[#This Row],[MES]])&lt;=3,"Q1",MONTH(Tabla1[[#This Row],[MES]])&lt;=6,"Q2",MONTH(Tabla1[[#This Row],[MES]])&lt;=9,"Q3",TRUE,"Q4")</f>
        <v>Q2</v>
      </c>
      <c r="AN3970" s="15" t="str">
        <f>+IFERROR(VLOOKUP(Tabla1[[#This Row],[CUENTA]],CTAS[],2,0),"OTROS")</f>
        <v>OTROS</v>
      </c>
      <c r="AP3970" s="15" t="str">
        <f>+IFERROR(VLOOKUP(Tabla1[[#This Row],[EMPLEADO]],IS[],3,0),"OTROS")</f>
        <v>OTROS</v>
      </c>
      <c r="AQ3970" s="15" t="str">
        <f>+IFERROR(VLOOKUP(Tabla1[[#This Row],[EMPLEADO]],IS[[NÓMINA]:[INGENIERO]],2,0),"OTROS")</f>
        <v>OTROS</v>
      </c>
    </row>
    <row r="3971" spans="1:43" x14ac:dyDescent="0.25">
      <c r="A3971" s="28" t="s">
        <v>10019</v>
      </c>
      <c r="B3971" s="29">
        <v>1</v>
      </c>
      <c r="C3971" s="29" t="s">
        <v>11666</v>
      </c>
      <c r="D3971" s="30" t="s">
        <v>38</v>
      </c>
      <c r="E3971" s="31" t="s">
        <v>4235</v>
      </c>
      <c r="F3971" s="31" t="s">
        <v>11667</v>
      </c>
      <c r="G3971" s="88" t="s">
        <v>4429</v>
      </c>
      <c r="H3971" s="29" t="s">
        <v>484</v>
      </c>
      <c r="I3971" s="32" t="s">
        <v>43</v>
      </c>
      <c r="J3971" s="29" t="s">
        <v>8</v>
      </c>
      <c r="K3971" s="33" t="s">
        <v>2300</v>
      </c>
      <c r="L3971" s="33" t="s">
        <v>2301</v>
      </c>
      <c r="M3971" s="29" t="s">
        <v>94</v>
      </c>
      <c r="N3971" s="29">
        <v>1</v>
      </c>
      <c r="O3971" s="29" t="s">
        <v>47</v>
      </c>
      <c r="P3971" s="33">
        <v>28</v>
      </c>
      <c r="Q3971" s="33" t="s">
        <v>62</v>
      </c>
      <c r="R3971" s="80" t="s">
        <v>63</v>
      </c>
      <c r="S3971" s="81" t="s">
        <v>64</v>
      </c>
      <c r="T3971" s="81" t="s">
        <v>51</v>
      </c>
      <c r="U3971" s="82" t="s">
        <v>65</v>
      </c>
      <c r="V3971" s="83">
        <v>0.8</v>
      </c>
      <c r="W3971" s="89">
        <v>0</v>
      </c>
      <c r="X3971" s="85">
        <v>1</v>
      </c>
      <c r="Y3971" s="86">
        <v>0.33</v>
      </c>
      <c r="Z3971" s="82">
        <v>5</v>
      </c>
      <c r="AA3971" s="87">
        <v>6.6000000000000003E-2</v>
      </c>
      <c r="AB3971" s="83">
        <v>0</v>
      </c>
      <c r="AC3971" s="89">
        <v>0</v>
      </c>
      <c r="AD3971" s="90">
        <v>43579</v>
      </c>
      <c r="AE3971" s="90">
        <v>43579</v>
      </c>
      <c r="AF3971" s="82">
        <v>0</v>
      </c>
      <c r="AG3971" s="84" t="s">
        <v>53</v>
      </c>
      <c r="AH3971" s="83">
        <v>0</v>
      </c>
      <c r="AI3971" s="89">
        <v>0</v>
      </c>
      <c r="AJ3971" s="89">
        <v>0</v>
      </c>
      <c r="AK3971" s="60" t="str">
        <f>+IF(Tabla1[[#This Row],[REQUEST_TY]]="SR MANTENIMIENTO CORRECTIVO", "EMERGENCIA", "OTROS")</f>
        <v>EMERGENCIA</v>
      </c>
      <c r="AL3971" s="6" t="str">
        <f>+_xlfn.IFS(Tabla1[[#This Row],[Veces obj]]&lt;=1,"0-1",Tabla1[[#This Row],[Veces obj]]&lt;=2,"1-2",Tabla1[[#This Row],[Veces obj]]&lt;=3,"2-3",TRUE,"&gt;3")</f>
        <v>0-1</v>
      </c>
      <c r="AM3971" s="60" t="str">
        <f>+_xlfn.IFS(MONTH(Tabla1[[#This Row],[MES]])&lt;=3,"Q1",MONTH(Tabla1[[#This Row],[MES]])&lt;=6,"Q2",MONTH(Tabla1[[#This Row],[MES]])&lt;=9,"Q3",TRUE,"Q4")</f>
        <v>Q2</v>
      </c>
      <c r="AN3971" s="15" t="str">
        <f>+IFERROR(VLOOKUP(Tabla1[[#This Row],[CUENTA]],CTAS[],2,0),"OTROS")</f>
        <v>OTROS</v>
      </c>
      <c r="AP3971" s="15" t="str">
        <f>+IFERROR(VLOOKUP(Tabla1[[#This Row],[EMPLEADO]],IS[],3,0),"OTROS")</f>
        <v>OTROS</v>
      </c>
      <c r="AQ3971" s="15" t="str">
        <f>+IFERROR(VLOOKUP(Tabla1[[#This Row],[EMPLEADO]],IS[[NÓMINA]:[INGENIERO]],2,0),"OTROS")</f>
        <v>OTROS</v>
      </c>
    </row>
    <row r="3972" spans="1:43" x14ac:dyDescent="0.25">
      <c r="A3972" s="28" t="s">
        <v>10019</v>
      </c>
      <c r="B3972" s="29">
        <v>1</v>
      </c>
      <c r="C3972" s="29" t="s">
        <v>11668</v>
      </c>
      <c r="D3972" s="30" t="s">
        <v>38</v>
      </c>
      <c r="E3972" s="31" t="s">
        <v>332</v>
      </c>
      <c r="F3972" s="31" t="s">
        <v>11669</v>
      </c>
      <c r="G3972" s="88" t="s">
        <v>11316</v>
      </c>
      <c r="H3972" s="29" t="s">
        <v>646</v>
      </c>
      <c r="I3972" s="32" t="s">
        <v>43</v>
      </c>
      <c r="J3972" s="29" t="s">
        <v>8</v>
      </c>
      <c r="K3972" s="33" t="s">
        <v>59</v>
      </c>
      <c r="L3972" s="33" t="s">
        <v>357</v>
      </c>
      <c r="M3972" s="29" t="s">
        <v>358</v>
      </c>
      <c r="N3972" s="29">
        <v>0</v>
      </c>
      <c r="O3972" s="29" t="s">
        <v>47</v>
      </c>
      <c r="P3972" s="33">
        <v>8</v>
      </c>
      <c r="Q3972" s="33" t="s">
        <v>194</v>
      </c>
      <c r="R3972" s="80" t="s">
        <v>317</v>
      </c>
      <c r="S3972" s="81" t="s">
        <v>318</v>
      </c>
      <c r="T3972" s="81" t="s">
        <v>51</v>
      </c>
      <c r="U3972" s="82" t="s">
        <v>224</v>
      </c>
      <c r="V3972" s="83">
        <v>0.8</v>
      </c>
      <c r="W3972" s="89">
        <v>1258.4000000000003</v>
      </c>
      <c r="X3972" s="85">
        <v>1</v>
      </c>
      <c r="Y3972" s="86">
        <v>1.07</v>
      </c>
      <c r="Z3972" s="82">
        <v>4</v>
      </c>
      <c r="AA3972" s="87">
        <v>0.26750000000000002</v>
      </c>
      <c r="AB3972" s="83">
        <v>0</v>
      </c>
      <c r="AC3972" s="89">
        <v>0</v>
      </c>
      <c r="AD3972" s="90">
        <v>43579</v>
      </c>
      <c r="AE3972" s="90">
        <v>43579</v>
      </c>
      <c r="AF3972" s="82">
        <v>0</v>
      </c>
      <c r="AG3972" s="84" t="s">
        <v>53</v>
      </c>
      <c r="AH3972" s="83">
        <v>0</v>
      </c>
      <c r="AI3972" s="89">
        <v>0</v>
      </c>
      <c r="AJ3972" s="89">
        <v>0</v>
      </c>
      <c r="AK3972" s="60" t="str">
        <f>+IF(Tabla1[[#This Row],[REQUEST_TY]]="SR MANTENIMIENTO CORRECTIVO", "EMERGENCIA", "OTROS")</f>
        <v>EMERGENCIA</v>
      </c>
      <c r="AL3972" s="6" t="str">
        <f>+_xlfn.IFS(Tabla1[[#This Row],[Veces obj]]&lt;=1,"0-1",Tabla1[[#This Row],[Veces obj]]&lt;=2,"1-2",Tabla1[[#This Row],[Veces obj]]&lt;=3,"2-3",TRUE,"&gt;3")</f>
        <v>0-1</v>
      </c>
      <c r="AM3972" s="60" t="str">
        <f>+_xlfn.IFS(MONTH(Tabla1[[#This Row],[MES]])&lt;=3,"Q1",MONTH(Tabla1[[#This Row],[MES]])&lt;=6,"Q2",MONTH(Tabla1[[#This Row],[MES]])&lt;=9,"Q3",TRUE,"Q4")</f>
        <v>Q2</v>
      </c>
      <c r="AN3972" s="15" t="str">
        <f>+IFERROR(VLOOKUP(Tabla1[[#This Row],[CUENTA]],CTAS[],2,0),"OTROS")</f>
        <v>OTROS</v>
      </c>
      <c r="AP3972" s="15" t="str">
        <f>+IFERROR(VLOOKUP(Tabla1[[#This Row],[EMPLEADO]],IS[],3,0),"OTROS")</f>
        <v>OTROS</v>
      </c>
      <c r="AQ3972" s="15" t="str">
        <f>+IFERROR(VLOOKUP(Tabla1[[#This Row],[EMPLEADO]],IS[[NÓMINA]:[INGENIERO]],2,0),"OTROS")</f>
        <v>OTROS</v>
      </c>
    </row>
    <row r="3973" spans="1:43" x14ac:dyDescent="0.25">
      <c r="A3973" s="28" t="s">
        <v>10019</v>
      </c>
      <c r="B3973" s="29">
        <v>1</v>
      </c>
      <c r="C3973" s="29" t="s">
        <v>11670</v>
      </c>
      <c r="D3973" s="30" t="s">
        <v>38</v>
      </c>
      <c r="E3973" s="31" t="s">
        <v>275</v>
      </c>
      <c r="F3973" s="31" t="s">
        <v>11671</v>
      </c>
      <c r="G3973" s="88" t="s">
        <v>1251</v>
      </c>
      <c r="H3973" s="29" t="s">
        <v>568</v>
      </c>
      <c r="I3973" s="32" t="s">
        <v>43</v>
      </c>
      <c r="J3973" s="29" t="s">
        <v>8</v>
      </c>
      <c r="K3973" s="33" t="s">
        <v>71</v>
      </c>
      <c r="L3973" s="33" t="s">
        <v>569</v>
      </c>
      <c r="M3973" s="29" t="s">
        <v>570</v>
      </c>
      <c r="N3973" s="29">
        <v>0</v>
      </c>
      <c r="O3973" s="29" t="s">
        <v>47</v>
      </c>
      <c r="P3973" s="33">
        <v>29</v>
      </c>
      <c r="Q3973" s="33" t="s">
        <v>62</v>
      </c>
      <c r="R3973" s="80" t="s">
        <v>95</v>
      </c>
      <c r="S3973" s="81" t="s">
        <v>64</v>
      </c>
      <c r="T3973" s="81" t="s">
        <v>51</v>
      </c>
      <c r="U3973" s="82" t="s">
        <v>65</v>
      </c>
      <c r="V3973" s="83">
        <v>0.8</v>
      </c>
      <c r="W3973" s="89">
        <v>1092</v>
      </c>
      <c r="X3973" s="85">
        <v>1</v>
      </c>
      <c r="Y3973" s="86">
        <v>0.3</v>
      </c>
      <c r="Z3973" s="82">
        <v>5</v>
      </c>
      <c r="AA3973" s="87">
        <v>0.06</v>
      </c>
      <c r="AB3973" s="83">
        <v>0</v>
      </c>
      <c r="AC3973" s="89">
        <v>0</v>
      </c>
      <c r="AD3973" s="90">
        <v>43579</v>
      </c>
      <c r="AE3973" s="90">
        <v>43579</v>
      </c>
      <c r="AF3973" s="82">
        <v>0</v>
      </c>
      <c r="AG3973" s="84" t="s">
        <v>53</v>
      </c>
      <c r="AH3973" s="83">
        <v>0</v>
      </c>
      <c r="AI3973" s="89">
        <v>0</v>
      </c>
      <c r="AJ3973" s="89">
        <v>0</v>
      </c>
      <c r="AK3973" s="60" t="str">
        <f>+IF(Tabla1[[#This Row],[REQUEST_TY]]="SR MANTENIMIENTO CORRECTIVO", "EMERGENCIA", "OTROS")</f>
        <v>EMERGENCIA</v>
      </c>
      <c r="AL3973" s="6" t="str">
        <f>+_xlfn.IFS(Tabla1[[#This Row],[Veces obj]]&lt;=1,"0-1",Tabla1[[#This Row],[Veces obj]]&lt;=2,"1-2",Tabla1[[#This Row],[Veces obj]]&lt;=3,"2-3",TRUE,"&gt;3")</f>
        <v>0-1</v>
      </c>
      <c r="AM3973" s="60" t="str">
        <f>+_xlfn.IFS(MONTH(Tabla1[[#This Row],[MES]])&lt;=3,"Q1",MONTH(Tabla1[[#This Row],[MES]])&lt;=6,"Q2",MONTH(Tabla1[[#This Row],[MES]])&lt;=9,"Q3",TRUE,"Q4")</f>
        <v>Q2</v>
      </c>
      <c r="AN3973" s="15" t="str">
        <f>+IFERROR(VLOOKUP(Tabla1[[#This Row],[CUENTA]],CTAS[],2,0),"OTROS")</f>
        <v>OTROS</v>
      </c>
      <c r="AP3973" s="15" t="str">
        <f>+IFERROR(VLOOKUP(Tabla1[[#This Row],[EMPLEADO]],IS[],3,0),"OTROS")</f>
        <v>OTROS</v>
      </c>
      <c r="AQ3973" s="15" t="str">
        <f>+IFERROR(VLOOKUP(Tabla1[[#This Row],[EMPLEADO]],IS[[NÓMINA]:[INGENIERO]],2,0),"OTROS")</f>
        <v>OTROS</v>
      </c>
    </row>
    <row r="3974" spans="1:43" x14ac:dyDescent="0.25">
      <c r="A3974" s="28" t="s">
        <v>10019</v>
      </c>
      <c r="B3974" s="29">
        <v>1</v>
      </c>
      <c r="C3974" s="29" t="s">
        <v>11672</v>
      </c>
      <c r="D3974" s="30" t="s">
        <v>38</v>
      </c>
      <c r="E3974" s="31" t="s">
        <v>217</v>
      </c>
      <c r="F3974" s="31" t="s">
        <v>11673</v>
      </c>
      <c r="G3974" s="88" t="s">
        <v>1328</v>
      </c>
      <c r="H3974" s="29" t="s">
        <v>8581</v>
      </c>
      <c r="I3974" s="32" t="s">
        <v>43</v>
      </c>
      <c r="J3974" s="29" t="s">
        <v>8</v>
      </c>
      <c r="K3974" s="33" t="s">
        <v>59</v>
      </c>
      <c r="L3974" s="33" t="s">
        <v>1329</v>
      </c>
      <c r="M3974" s="29" t="s">
        <v>473</v>
      </c>
      <c r="N3974" s="29">
        <v>0</v>
      </c>
      <c r="O3974" s="29" t="s">
        <v>47</v>
      </c>
      <c r="P3974" s="33">
        <v>28</v>
      </c>
      <c r="Q3974" s="33" t="s">
        <v>62</v>
      </c>
      <c r="R3974" s="80" t="s">
        <v>223</v>
      </c>
      <c r="S3974" s="81" t="s">
        <v>139</v>
      </c>
      <c r="T3974" s="81" t="s">
        <v>51</v>
      </c>
      <c r="U3974" s="82" t="s">
        <v>262</v>
      </c>
      <c r="V3974" s="83">
        <v>1.05</v>
      </c>
      <c r="W3974" s="89">
        <v>1651.6500000000003</v>
      </c>
      <c r="X3974" s="85">
        <v>1</v>
      </c>
      <c r="Y3974" s="86">
        <v>2.82</v>
      </c>
      <c r="Z3974" s="82">
        <v>4</v>
      </c>
      <c r="AA3974" s="87">
        <v>0.70499999999999996</v>
      </c>
      <c r="AB3974" s="83">
        <v>0</v>
      </c>
      <c r="AC3974" s="89">
        <v>0</v>
      </c>
      <c r="AD3974" s="90">
        <v>43579</v>
      </c>
      <c r="AE3974" s="90">
        <v>43579</v>
      </c>
      <c r="AF3974" s="82">
        <v>0</v>
      </c>
      <c r="AG3974" s="84" t="s">
        <v>53</v>
      </c>
      <c r="AH3974" s="83">
        <v>0</v>
      </c>
      <c r="AI3974" s="89">
        <v>0</v>
      </c>
      <c r="AJ3974" s="89">
        <v>0</v>
      </c>
      <c r="AK3974" s="60" t="str">
        <f>+IF(Tabla1[[#This Row],[REQUEST_TY]]="SR MANTENIMIENTO CORRECTIVO", "EMERGENCIA", "OTROS")</f>
        <v>EMERGENCIA</v>
      </c>
      <c r="AL3974" s="6" t="str">
        <f>+_xlfn.IFS(Tabla1[[#This Row],[Veces obj]]&lt;=1,"0-1",Tabla1[[#This Row],[Veces obj]]&lt;=2,"1-2",Tabla1[[#This Row],[Veces obj]]&lt;=3,"2-3",TRUE,"&gt;3")</f>
        <v>0-1</v>
      </c>
      <c r="AM3974" s="60" t="str">
        <f>+_xlfn.IFS(MONTH(Tabla1[[#This Row],[MES]])&lt;=3,"Q1",MONTH(Tabla1[[#This Row],[MES]])&lt;=6,"Q2",MONTH(Tabla1[[#This Row],[MES]])&lt;=9,"Q3",TRUE,"Q4")</f>
        <v>Q2</v>
      </c>
      <c r="AN3974" s="15" t="str">
        <f>+IFERROR(VLOOKUP(Tabla1[[#This Row],[CUENTA]],CTAS[],2,0),"OTROS")</f>
        <v>OTROS</v>
      </c>
      <c r="AP3974" s="15" t="str">
        <f>+IFERROR(VLOOKUP(Tabla1[[#This Row],[EMPLEADO]],IS[],3,0),"OTROS")</f>
        <v>OTROS</v>
      </c>
      <c r="AQ3974" s="15" t="str">
        <f>+IFERROR(VLOOKUP(Tabla1[[#This Row],[EMPLEADO]],IS[[NÓMINA]:[INGENIERO]],2,0),"OTROS")</f>
        <v>OTROS</v>
      </c>
    </row>
    <row r="3975" spans="1:43" x14ac:dyDescent="0.25">
      <c r="A3975" s="28" t="s">
        <v>10019</v>
      </c>
      <c r="B3975" s="29">
        <v>1</v>
      </c>
      <c r="C3975" s="29" t="s">
        <v>11674</v>
      </c>
      <c r="D3975" s="30" t="s">
        <v>38</v>
      </c>
      <c r="E3975" s="31" t="s">
        <v>332</v>
      </c>
      <c r="F3975" s="31" t="s">
        <v>11675</v>
      </c>
      <c r="G3975" s="88" t="s">
        <v>1806</v>
      </c>
      <c r="H3975" s="29" t="s">
        <v>691</v>
      </c>
      <c r="I3975" s="32" t="s">
        <v>43</v>
      </c>
      <c r="J3975" s="29" t="s">
        <v>8</v>
      </c>
      <c r="K3975" s="33" t="s">
        <v>59</v>
      </c>
      <c r="L3975" s="33" t="s">
        <v>1807</v>
      </c>
      <c r="M3975" s="29" t="s">
        <v>1808</v>
      </c>
      <c r="N3975" s="29">
        <v>0</v>
      </c>
      <c r="O3975" s="29" t="s">
        <v>47</v>
      </c>
      <c r="P3975" s="33">
        <v>28</v>
      </c>
      <c r="Q3975" s="33" t="s">
        <v>62</v>
      </c>
      <c r="R3975" s="80" t="s">
        <v>317</v>
      </c>
      <c r="S3975" s="81" t="s">
        <v>318</v>
      </c>
      <c r="T3975" s="81" t="s">
        <v>51</v>
      </c>
      <c r="U3975" s="82" t="s">
        <v>262</v>
      </c>
      <c r="V3975" s="83">
        <v>1.05</v>
      </c>
      <c r="W3975" s="89">
        <v>1651.6500000000003</v>
      </c>
      <c r="X3975" s="85">
        <v>1</v>
      </c>
      <c r="Y3975" s="86">
        <v>2.02</v>
      </c>
      <c r="Z3975" s="82">
        <v>4</v>
      </c>
      <c r="AA3975" s="87">
        <v>0.505</v>
      </c>
      <c r="AB3975" s="83">
        <v>0</v>
      </c>
      <c r="AC3975" s="89">
        <v>0</v>
      </c>
      <c r="AD3975" s="90">
        <v>43579</v>
      </c>
      <c r="AE3975" s="90">
        <v>43579</v>
      </c>
      <c r="AF3975" s="82">
        <v>0</v>
      </c>
      <c r="AG3975" s="84" t="s">
        <v>53</v>
      </c>
      <c r="AH3975" s="83">
        <v>0</v>
      </c>
      <c r="AI3975" s="89">
        <v>0</v>
      </c>
      <c r="AJ3975" s="89">
        <v>0</v>
      </c>
      <c r="AK3975" s="60" t="str">
        <f>+IF(Tabla1[[#This Row],[REQUEST_TY]]="SR MANTENIMIENTO CORRECTIVO", "EMERGENCIA", "OTROS")</f>
        <v>EMERGENCIA</v>
      </c>
      <c r="AL3975" s="6" t="str">
        <f>+_xlfn.IFS(Tabla1[[#This Row],[Veces obj]]&lt;=1,"0-1",Tabla1[[#This Row],[Veces obj]]&lt;=2,"1-2",Tabla1[[#This Row],[Veces obj]]&lt;=3,"2-3",TRUE,"&gt;3")</f>
        <v>0-1</v>
      </c>
      <c r="AM3975" s="60" t="str">
        <f>+_xlfn.IFS(MONTH(Tabla1[[#This Row],[MES]])&lt;=3,"Q1",MONTH(Tabla1[[#This Row],[MES]])&lt;=6,"Q2",MONTH(Tabla1[[#This Row],[MES]])&lt;=9,"Q3",TRUE,"Q4")</f>
        <v>Q2</v>
      </c>
      <c r="AN3975" s="15" t="str">
        <f>+IFERROR(VLOOKUP(Tabla1[[#This Row],[CUENTA]],CTAS[],2,0),"OTROS")</f>
        <v>OTROS</v>
      </c>
      <c r="AP3975" s="15" t="str">
        <f>+IFERROR(VLOOKUP(Tabla1[[#This Row],[EMPLEADO]],IS[],3,0),"OTROS")</f>
        <v>OTROS</v>
      </c>
      <c r="AQ3975" s="15" t="str">
        <f>+IFERROR(VLOOKUP(Tabla1[[#This Row],[EMPLEADO]],IS[[NÓMINA]:[INGENIERO]],2,0),"OTROS")</f>
        <v>OTROS</v>
      </c>
    </row>
    <row r="3976" spans="1:43" x14ac:dyDescent="0.25">
      <c r="A3976" s="28" t="s">
        <v>10019</v>
      </c>
      <c r="B3976" s="29">
        <v>1</v>
      </c>
      <c r="C3976" s="29" t="s">
        <v>11676</v>
      </c>
      <c r="D3976" s="30" t="s">
        <v>38</v>
      </c>
      <c r="E3976" s="31" t="s">
        <v>394</v>
      </c>
      <c r="F3976" s="31" t="s">
        <v>11677</v>
      </c>
      <c r="G3976" s="88" t="s">
        <v>1114</v>
      </c>
      <c r="H3976" s="29" t="s">
        <v>568</v>
      </c>
      <c r="I3976" s="32" t="s">
        <v>43</v>
      </c>
      <c r="J3976" s="29" t="s">
        <v>8</v>
      </c>
      <c r="K3976" s="33" t="s">
        <v>1115</v>
      </c>
      <c r="L3976" s="33" t="s">
        <v>1116</v>
      </c>
      <c r="M3976" s="29" t="s">
        <v>714</v>
      </c>
      <c r="N3976" s="29">
        <v>0</v>
      </c>
      <c r="O3976" s="29" t="s">
        <v>47</v>
      </c>
      <c r="P3976" s="33">
        <v>21</v>
      </c>
      <c r="Q3976" s="33" t="s">
        <v>62</v>
      </c>
      <c r="R3976" s="80" t="s">
        <v>63</v>
      </c>
      <c r="S3976" s="81" t="s">
        <v>64</v>
      </c>
      <c r="T3976" s="81" t="s">
        <v>51</v>
      </c>
      <c r="U3976" s="82" t="s">
        <v>65</v>
      </c>
      <c r="V3976" s="83">
        <v>0.8</v>
      </c>
      <c r="W3976" s="89">
        <v>1092</v>
      </c>
      <c r="X3976" s="85">
        <v>1</v>
      </c>
      <c r="Y3976" s="86">
        <v>1.41</v>
      </c>
      <c r="Z3976" s="82">
        <v>5</v>
      </c>
      <c r="AA3976" s="87">
        <v>0.28199999999999997</v>
      </c>
      <c r="AB3976" s="83">
        <v>0</v>
      </c>
      <c r="AC3976" s="89">
        <v>0</v>
      </c>
      <c r="AD3976" s="90">
        <v>43579</v>
      </c>
      <c r="AE3976" s="90">
        <v>43579</v>
      </c>
      <c r="AF3976" s="82">
        <v>0</v>
      </c>
      <c r="AG3976" s="84" t="s">
        <v>53</v>
      </c>
      <c r="AH3976" s="83">
        <v>0</v>
      </c>
      <c r="AI3976" s="89">
        <v>0</v>
      </c>
      <c r="AJ3976" s="89">
        <v>0</v>
      </c>
      <c r="AK3976" s="60" t="str">
        <f>+IF(Tabla1[[#This Row],[REQUEST_TY]]="SR MANTENIMIENTO CORRECTIVO", "EMERGENCIA", "OTROS")</f>
        <v>EMERGENCIA</v>
      </c>
      <c r="AL3976" s="6" t="str">
        <f>+_xlfn.IFS(Tabla1[[#This Row],[Veces obj]]&lt;=1,"0-1",Tabla1[[#This Row],[Veces obj]]&lt;=2,"1-2",Tabla1[[#This Row],[Veces obj]]&lt;=3,"2-3",TRUE,"&gt;3")</f>
        <v>0-1</v>
      </c>
      <c r="AM3976" s="60" t="str">
        <f>+_xlfn.IFS(MONTH(Tabla1[[#This Row],[MES]])&lt;=3,"Q1",MONTH(Tabla1[[#This Row],[MES]])&lt;=6,"Q2",MONTH(Tabla1[[#This Row],[MES]])&lt;=9,"Q3",TRUE,"Q4")</f>
        <v>Q2</v>
      </c>
      <c r="AN3976" s="15" t="str">
        <f>+IFERROR(VLOOKUP(Tabla1[[#This Row],[CUENTA]],CTAS[],2,0),"OTROS")</f>
        <v>OTROS</v>
      </c>
      <c r="AP3976" s="15" t="str">
        <f>+IFERROR(VLOOKUP(Tabla1[[#This Row],[EMPLEADO]],IS[],3,0),"OTROS")</f>
        <v>OTROS</v>
      </c>
      <c r="AQ3976" s="15" t="str">
        <f>+IFERROR(VLOOKUP(Tabla1[[#This Row],[EMPLEADO]],IS[[NÓMINA]:[INGENIERO]],2,0),"OTROS")</f>
        <v>OTROS</v>
      </c>
    </row>
    <row r="3977" spans="1:43" x14ac:dyDescent="0.25">
      <c r="A3977" s="28" t="s">
        <v>10019</v>
      </c>
      <c r="B3977" s="29">
        <v>1</v>
      </c>
      <c r="C3977" s="29" t="s">
        <v>11678</v>
      </c>
      <c r="D3977" s="30" t="s">
        <v>38</v>
      </c>
      <c r="E3977" s="31" t="s">
        <v>312</v>
      </c>
      <c r="F3977" s="31" t="s">
        <v>11679</v>
      </c>
      <c r="G3977" s="88" t="s">
        <v>11680</v>
      </c>
      <c r="H3977" s="29" t="s">
        <v>246</v>
      </c>
      <c r="I3977" s="32" t="s">
        <v>43</v>
      </c>
      <c r="J3977" s="29" t="s">
        <v>8</v>
      </c>
      <c r="K3977" s="33" t="s">
        <v>5305</v>
      </c>
      <c r="L3977" s="33" t="s">
        <v>5306</v>
      </c>
      <c r="M3977" s="29" t="s">
        <v>714</v>
      </c>
      <c r="N3977" s="29">
        <v>0</v>
      </c>
      <c r="O3977" s="29" t="s">
        <v>105</v>
      </c>
      <c r="P3977" s="33">
        <v>230</v>
      </c>
      <c r="Q3977" s="33" t="s">
        <v>48</v>
      </c>
      <c r="R3977" s="80" t="s">
        <v>317</v>
      </c>
      <c r="S3977" s="81" t="s">
        <v>318</v>
      </c>
      <c r="T3977" s="81" t="s">
        <v>51</v>
      </c>
      <c r="U3977" s="82" t="s">
        <v>353</v>
      </c>
      <c r="V3977" s="83">
        <v>1.1499999999999999</v>
      </c>
      <c r="W3977" s="89">
        <v>923.44999999999993</v>
      </c>
      <c r="X3977" s="85">
        <v>1</v>
      </c>
      <c r="Y3977" s="86">
        <v>2.72</v>
      </c>
      <c r="Z3977" s="82">
        <v>4</v>
      </c>
      <c r="AA3977" s="87">
        <v>0.68</v>
      </c>
      <c r="AB3977" s="83">
        <v>0</v>
      </c>
      <c r="AC3977" s="89">
        <v>0</v>
      </c>
      <c r="AD3977" s="90">
        <v>43579</v>
      </c>
      <c r="AE3977" s="90">
        <v>43579</v>
      </c>
      <c r="AF3977" s="82">
        <v>0</v>
      </c>
      <c r="AG3977" s="84" t="s">
        <v>53</v>
      </c>
      <c r="AH3977" s="83">
        <v>0</v>
      </c>
      <c r="AI3977" s="89">
        <v>0</v>
      </c>
      <c r="AJ3977" s="89">
        <v>0</v>
      </c>
      <c r="AK3977" s="60" t="str">
        <f>+IF(Tabla1[[#This Row],[REQUEST_TY]]="SR MANTENIMIENTO CORRECTIVO", "EMERGENCIA", "OTROS")</f>
        <v>EMERGENCIA</v>
      </c>
      <c r="AL3977" s="6" t="str">
        <f>+_xlfn.IFS(Tabla1[[#This Row],[Veces obj]]&lt;=1,"0-1",Tabla1[[#This Row],[Veces obj]]&lt;=2,"1-2",Tabla1[[#This Row],[Veces obj]]&lt;=3,"2-3",TRUE,"&gt;3")</f>
        <v>0-1</v>
      </c>
      <c r="AM3977" s="60" t="str">
        <f>+_xlfn.IFS(MONTH(Tabla1[[#This Row],[MES]])&lt;=3,"Q1",MONTH(Tabla1[[#This Row],[MES]])&lt;=6,"Q2",MONTH(Tabla1[[#This Row],[MES]])&lt;=9,"Q3",TRUE,"Q4")</f>
        <v>Q2</v>
      </c>
      <c r="AN3977" s="15" t="str">
        <f>+IFERROR(VLOOKUP(Tabla1[[#This Row],[CUENTA]],CTAS[],2,0),"OTROS")</f>
        <v>OTROS</v>
      </c>
      <c r="AP3977" s="15" t="str">
        <f>+IFERROR(VLOOKUP(Tabla1[[#This Row],[EMPLEADO]],IS[],3,0),"OTROS")</f>
        <v>OTROS</v>
      </c>
      <c r="AQ3977" s="15" t="str">
        <f>+IFERROR(VLOOKUP(Tabla1[[#This Row],[EMPLEADO]],IS[[NÓMINA]:[INGENIERO]],2,0),"OTROS")</f>
        <v>OTROS</v>
      </c>
    </row>
    <row r="3978" spans="1:43" x14ac:dyDescent="0.25">
      <c r="A3978" s="28" t="s">
        <v>10019</v>
      </c>
      <c r="B3978" s="29">
        <v>1</v>
      </c>
      <c r="C3978" s="29" t="s">
        <v>11681</v>
      </c>
      <c r="D3978" s="30" t="s">
        <v>38</v>
      </c>
      <c r="E3978" s="31" t="s">
        <v>133</v>
      </c>
      <c r="F3978" s="31" t="s">
        <v>11682</v>
      </c>
      <c r="G3978" s="88" t="s">
        <v>11683</v>
      </c>
      <c r="H3978" s="29" t="s">
        <v>8581</v>
      </c>
      <c r="I3978" s="32" t="s">
        <v>43</v>
      </c>
      <c r="J3978" s="29" t="s">
        <v>8</v>
      </c>
      <c r="K3978" s="33" t="s">
        <v>59</v>
      </c>
      <c r="L3978" s="33" t="s">
        <v>1329</v>
      </c>
      <c r="M3978" s="29" t="s">
        <v>473</v>
      </c>
      <c r="N3978" s="29">
        <v>0</v>
      </c>
      <c r="O3978" s="29" t="s">
        <v>47</v>
      </c>
      <c r="P3978" s="33">
        <v>125</v>
      </c>
      <c r="Q3978" s="33" t="s">
        <v>48</v>
      </c>
      <c r="R3978" s="80" t="s">
        <v>138</v>
      </c>
      <c r="S3978" s="81" t="s">
        <v>139</v>
      </c>
      <c r="T3978" s="81" t="s">
        <v>51</v>
      </c>
      <c r="U3978" s="82" t="s">
        <v>353</v>
      </c>
      <c r="V3978" s="83">
        <v>1.1499999999999999</v>
      </c>
      <c r="W3978" s="89">
        <v>1808.95</v>
      </c>
      <c r="X3978" s="85">
        <v>1</v>
      </c>
      <c r="Y3978" s="86">
        <v>3.58</v>
      </c>
      <c r="Z3978" s="82">
        <v>4</v>
      </c>
      <c r="AA3978" s="87">
        <v>0.89500000000000002</v>
      </c>
      <c r="AB3978" s="83">
        <v>0</v>
      </c>
      <c r="AC3978" s="89">
        <v>0</v>
      </c>
      <c r="AD3978" s="90">
        <v>43579</v>
      </c>
      <c r="AE3978" s="90">
        <v>43579</v>
      </c>
      <c r="AF3978" s="82">
        <v>0</v>
      </c>
      <c r="AG3978" s="84" t="s">
        <v>53</v>
      </c>
      <c r="AH3978" s="83">
        <v>0</v>
      </c>
      <c r="AI3978" s="89">
        <v>0</v>
      </c>
      <c r="AJ3978" s="89">
        <v>0</v>
      </c>
      <c r="AK3978" s="60" t="str">
        <f>+IF(Tabla1[[#This Row],[REQUEST_TY]]="SR MANTENIMIENTO CORRECTIVO", "EMERGENCIA", "OTROS")</f>
        <v>EMERGENCIA</v>
      </c>
      <c r="AL3978" s="6" t="str">
        <f>+_xlfn.IFS(Tabla1[[#This Row],[Veces obj]]&lt;=1,"0-1",Tabla1[[#This Row],[Veces obj]]&lt;=2,"1-2",Tabla1[[#This Row],[Veces obj]]&lt;=3,"2-3",TRUE,"&gt;3")</f>
        <v>0-1</v>
      </c>
      <c r="AM3978" s="60" t="str">
        <f>+_xlfn.IFS(MONTH(Tabla1[[#This Row],[MES]])&lt;=3,"Q1",MONTH(Tabla1[[#This Row],[MES]])&lt;=6,"Q2",MONTH(Tabla1[[#This Row],[MES]])&lt;=9,"Q3",TRUE,"Q4")</f>
        <v>Q2</v>
      </c>
      <c r="AN3978" s="15" t="str">
        <f>+IFERROR(VLOOKUP(Tabla1[[#This Row],[CUENTA]],CTAS[],2,0),"OTROS")</f>
        <v>OTROS</v>
      </c>
      <c r="AP3978" s="15" t="str">
        <f>+IFERROR(VLOOKUP(Tabla1[[#This Row],[EMPLEADO]],IS[],3,0),"OTROS")</f>
        <v>OTROS</v>
      </c>
      <c r="AQ3978" s="15" t="str">
        <f>+IFERROR(VLOOKUP(Tabla1[[#This Row],[EMPLEADO]],IS[[NÓMINA]:[INGENIERO]],2,0),"OTROS")</f>
        <v>OTROS</v>
      </c>
    </row>
    <row r="3979" spans="1:43" x14ac:dyDescent="0.25">
      <c r="A3979" s="28" t="s">
        <v>10019</v>
      </c>
      <c r="B3979" s="29">
        <v>1</v>
      </c>
      <c r="C3979" s="29" t="s">
        <v>11684</v>
      </c>
      <c r="D3979" s="30" t="s">
        <v>4401</v>
      </c>
      <c r="E3979" s="31" t="s">
        <v>2136</v>
      </c>
      <c r="F3979" s="31" t="s">
        <v>11685</v>
      </c>
      <c r="G3979" s="88" t="s">
        <v>11686</v>
      </c>
      <c r="H3979" s="29" t="s">
        <v>213</v>
      </c>
      <c r="I3979" s="32" t="s">
        <v>43</v>
      </c>
      <c r="J3979" s="29" t="s">
        <v>8</v>
      </c>
      <c r="K3979" s="33" t="s">
        <v>11687</v>
      </c>
      <c r="L3979" s="33" t="s">
        <v>11688</v>
      </c>
      <c r="M3979" s="29" t="s">
        <v>640</v>
      </c>
      <c r="N3979" s="29">
        <v>0</v>
      </c>
      <c r="O3979" s="29" t="s">
        <v>47</v>
      </c>
      <c r="P3979" s="33" t="s">
        <v>822</v>
      </c>
      <c r="Q3979" s="33" t="s">
        <v>48</v>
      </c>
      <c r="R3979" s="80" t="s">
        <v>74</v>
      </c>
      <c r="S3979" s="81" t="s">
        <v>50</v>
      </c>
      <c r="T3979" s="81" t="s">
        <v>51</v>
      </c>
      <c r="U3979" s="82" t="s">
        <v>52</v>
      </c>
      <c r="V3979" s="83">
        <v>1</v>
      </c>
      <c r="W3979" s="89">
        <v>715.00000000000011</v>
      </c>
      <c r="X3979" s="85">
        <v>1</v>
      </c>
      <c r="Y3979" s="86">
        <v>4.03</v>
      </c>
      <c r="Z3979" s="82">
        <v>5</v>
      </c>
      <c r="AA3979" s="87">
        <v>0.80600000000000005</v>
      </c>
      <c r="AB3979" s="83">
        <v>0</v>
      </c>
      <c r="AC3979" s="89">
        <v>0</v>
      </c>
      <c r="AD3979" s="90">
        <v>43579</v>
      </c>
      <c r="AE3979" s="90">
        <v>43579</v>
      </c>
      <c r="AF3979" s="82">
        <v>0</v>
      </c>
      <c r="AG3979" s="84" t="s">
        <v>53</v>
      </c>
      <c r="AH3979" s="83">
        <v>0</v>
      </c>
      <c r="AI3979" s="89">
        <v>0</v>
      </c>
      <c r="AJ3979" s="89">
        <v>0</v>
      </c>
      <c r="AK3979" s="60" t="str">
        <f>+IF(Tabla1[[#This Row],[REQUEST_TY]]="SR MANTENIMIENTO CORRECTIVO", "EMERGENCIA", "OTROS")</f>
        <v>OTROS</v>
      </c>
      <c r="AL3979" s="6" t="str">
        <f>+_xlfn.IFS(Tabla1[[#This Row],[Veces obj]]&lt;=1,"0-1",Tabla1[[#This Row],[Veces obj]]&lt;=2,"1-2",Tabla1[[#This Row],[Veces obj]]&lt;=3,"2-3",TRUE,"&gt;3")</f>
        <v>0-1</v>
      </c>
      <c r="AM3979" s="60" t="str">
        <f>+_xlfn.IFS(MONTH(Tabla1[[#This Row],[MES]])&lt;=3,"Q1",MONTH(Tabla1[[#This Row],[MES]])&lt;=6,"Q2",MONTH(Tabla1[[#This Row],[MES]])&lt;=9,"Q3",TRUE,"Q4")</f>
        <v>Q2</v>
      </c>
      <c r="AN3979" s="15" t="str">
        <f>+IFERROR(VLOOKUP(Tabla1[[#This Row],[CUENTA]],CTAS[],2,0),"OTROS")</f>
        <v>OTROS</v>
      </c>
      <c r="AP3979" s="15" t="str">
        <f>+IFERROR(VLOOKUP(Tabla1[[#This Row],[EMPLEADO]],IS[],3,0),"OTROS")</f>
        <v>OTROS</v>
      </c>
      <c r="AQ3979" s="15" t="str">
        <f>+IFERROR(VLOOKUP(Tabla1[[#This Row],[EMPLEADO]],IS[[NÓMINA]:[INGENIERO]],2,0),"OTROS")</f>
        <v>OTROS</v>
      </c>
    </row>
    <row r="3980" spans="1:43" x14ac:dyDescent="0.25">
      <c r="A3980" s="28" t="s">
        <v>10019</v>
      </c>
      <c r="B3980" s="29">
        <v>1</v>
      </c>
      <c r="C3980" s="29" t="s">
        <v>11689</v>
      </c>
      <c r="D3980" s="30" t="s">
        <v>3370</v>
      </c>
      <c r="E3980" s="31" t="s">
        <v>1208</v>
      </c>
      <c r="F3980" s="31" t="s">
        <v>11690</v>
      </c>
      <c r="G3980" s="88" t="s">
        <v>11691</v>
      </c>
      <c r="H3980" s="29" t="s">
        <v>150</v>
      </c>
      <c r="I3980" s="32" t="s">
        <v>43</v>
      </c>
      <c r="J3980" s="29" t="s">
        <v>8</v>
      </c>
      <c r="K3980" s="33" t="s">
        <v>151</v>
      </c>
      <c r="L3980" s="33" t="s">
        <v>152</v>
      </c>
      <c r="M3980" s="29" t="s">
        <v>73</v>
      </c>
      <c r="N3980" s="29">
        <v>0</v>
      </c>
      <c r="O3980" s="29" t="s">
        <v>47</v>
      </c>
      <c r="P3980" s="33" t="s">
        <v>822</v>
      </c>
      <c r="Q3980" s="33" t="s">
        <v>48</v>
      </c>
      <c r="R3980" s="80" t="s">
        <v>153</v>
      </c>
      <c r="S3980" s="81" t="s">
        <v>50</v>
      </c>
      <c r="T3980" s="81" t="s">
        <v>51</v>
      </c>
      <c r="U3980" s="82" t="s">
        <v>52</v>
      </c>
      <c r="V3980" s="83">
        <v>1</v>
      </c>
      <c r="W3980" s="89">
        <v>1072.5000000000002</v>
      </c>
      <c r="X3980" s="85">
        <v>0</v>
      </c>
      <c r="Y3980" s="86">
        <v>5</v>
      </c>
      <c r="Z3980" s="82">
        <v>5</v>
      </c>
      <c r="AA3980" s="87">
        <v>1</v>
      </c>
      <c r="AB3980" s="83">
        <v>0</v>
      </c>
      <c r="AC3980" s="89">
        <v>0</v>
      </c>
      <c r="AD3980" s="90">
        <v>43570</v>
      </c>
      <c r="AE3980" s="90">
        <v>43579</v>
      </c>
      <c r="AF3980" s="82">
        <v>7</v>
      </c>
      <c r="AG3980" s="84" t="s">
        <v>3648</v>
      </c>
      <c r="AH3980" s="83">
        <v>0</v>
      </c>
      <c r="AI3980" s="89">
        <v>0</v>
      </c>
      <c r="AJ3980" s="89">
        <v>0</v>
      </c>
      <c r="AK3980" s="60" t="str">
        <f>+IF(Tabla1[[#This Row],[REQUEST_TY]]="SR MANTENIMIENTO CORRECTIVO", "EMERGENCIA", "OTROS")</f>
        <v>OTROS</v>
      </c>
      <c r="AL3980" s="6" t="str">
        <f>+_xlfn.IFS(Tabla1[[#This Row],[Veces obj]]&lt;=1,"0-1",Tabla1[[#This Row],[Veces obj]]&lt;=2,"1-2",Tabla1[[#This Row],[Veces obj]]&lt;=3,"2-3",TRUE,"&gt;3")</f>
        <v>0-1</v>
      </c>
      <c r="AM3980" s="60" t="str">
        <f>+_xlfn.IFS(MONTH(Tabla1[[#This Row],[MES]])&lt;=3,"Q1",MONTH(Tabla1[[#This Row],[MES]])&lt;=6,"Q2",MONTH(Tabla1[[#This Row],[MES]])&lt;=9,"Q3",TRUE,"Q4")</f>
        <v>Q2</v>
      </c>
      <c r="AN3980" s="15" t="str">
        <f>+IFERROR(VLOOKUP(Tabla1[[#This Row],[CUENTA]],CTAS[],2,0),"OTROS")</f>
        <v>HONEYWELL</v>
      </c>
      <c r="AP3980" s="15" t="str">
        <f>+IFERROR(VLOOKUP(Tabla1[[#This Row],[EMPLEADO]],IS[],3,0),"OTROS")</f>
        <v>JUAREZ</v>
      </c>
      <c r="AQ3980" s="15" t="str">
        <f>+IFERROR(VLOOKUP(Tabla1[[#This Row],[EMPLEADO]],IS[[NÓMINA]:[INGENIERO]],2,0),"OTROS")</f>
        <v>CARLOS MONTOYA</v>
      </c>
    </row>
    <row r="3981" spans="1:43" x14ac:dyDescent="0.25">
      <c r="A3981" s="28" t="s">
        <v>10019</v>
      </c>
      <c r="B3981" s="29">
        <v>1</v>
      </c>
      <c r="C3981" s="29" t="s">
        <v>11692</v>
      </c>
      <c r="D3981" s="30" t="s">
        <v>38</v>
      </c>
      <c r="E3981" s="31" t="s">
        <v>85</v>
      </c>
      <c r="F3981" s="31" t="s">
        <v>11693</v>
      </c>
      <c r="G3981" s="88" t="s">
        <v>11694</v>
      </c>
      <c r="H3981" s="29" t="s">
        <v>253</v>
      </c>
      <c r="I3981" s="32" t="s">
        <v>43</v>
      </c>
      <c r="J3981" s="29" t="s">
        <v>8</v>
      </c>
      <c r="K3981" s="33" t="s">
        <v>370</v>
      </c>
      <c r="L3981" s="33" t="s">
        <v>6264</v>
      </c>
      <c r="M3981" s="29" t="s">
        <v>649</v>
      </c>
      <c r="N3981" s="29">
        <v>0</v>
      </c>
      <c r="O3981" s="29" t="s">
        <v>47</v>
      </c>
      <c r="P3981" s="33">
        <v>279</v>
      </c>
      <c r="Q3981" s="33" t="s">
        <v>48</v>
      </c>
      <c r="R3981" s="80" t="s">
        <v>49</v>
      </c>
      <c r="S3981" s="81" t="s">
        <v>50</v>
      </c>
      <c r="T3981" s="81" t="s">
        <v>51</v>
      </c>
      <c r="U3981" s="82" t="s">
        <v>52</v>
      </c>
      <c r="V3981" s="83">
        <v>1.05</v>
      </c>
      <c r="W3981" s="89">
        <v>750.75000000000011</v>
      </c>
      <c r="X3981" s="85">
        <v>1</v>
      </c>
      <c r="Y3981" s="86">
        <v>0</v>
      </c>
      <c r="Z3981" s="82">
        <v>5</v>
      </c>
      <c r="AA3981" s="87">
        <v>0</v>
      </c>
      <c r="AB3981" s="83">
        <v>0</v>
      </c>
      <c r="AC3981" s="89">
        <v>0</v>
      </c>
      <c r="AD3981" s="90">
        <v>43579</v>
      </c>
      <c r="AE3981" s="90">
        <v>43579</v>
      </c>
      <c r="AF3981" s="82">
        <v>0</v>
      </c>
      <c r="AG3981" s="84" t="s">
        <v>53</v>
      </c>
      <c r="AH3981" s="83">
        <v>0</v>
      </c>
      <c r="AI3981" s="89">
        <v>0</v>
      </c>
      <c r="AJ3981" s="89">
        <v>0</v>
      </c>
      <c r="AK3981" s="60" t="str">
        <f>+IF(Tabla1[[#This Row],[REQUEST_TY]]="SR MANTENIMIENTO CORRECTIVO", "EMERGENCIA", "OTROS")</f>
        <v>EMERGENCIA</v>
      </c>
      <c r="AL3981" s="6" t="str">
        <f>+_xlfn.IFS(Tabla1[[#This Row],[Veces obj]]&lt;=1,"0-1",Tabla1[[#This Row],[Veces obj]]&lt;=2,"1-2",Tabla1[[#This Row],[Veces obj]]&lt;=3,"2-3",TRUE,"&gt;3")</f>
        <v>0-1</v>
      </c>
      <c r="AM3981" s="60" t="str">
        <f>+_xlfn.IFS(MONTH(Tabla1[[#This Row],[MES]])&lt;=3,"Q1",MONTH(Tabla1[[#This Row],[MES]])&lt;=6,"Q2",MONTH(Tabla1[[#This Row],[MES]])&lt;=9,"Q3",TRUE,"Q4")</f>
        <v>Q2</v>
      </c>
      <c r="AN3981" s="15" t="str">
        <f>+IFERROR(VLOOKUP(Tabla1[[#This Row],[CUENTA]],CTAS[],2,0),"OTROS")</f>
        <v>OTROS</v>
      </c>
      <c r="AP3981" s="15" t="str">
        <f>+IFERROR(VLOOKUP(Tabla1[[#This Row],[EMPLEADO]],IS[],3,0),"OTROS")</f>
        <v>OTROS</v>
      </c>
      <c r="AQ3981" s="15" t="str">
        <f>+IFERROR(VLOOKUP(Tabla1[[#This Row],[EMPLEADO]],IS[[NÓMINA]:[INGENIERO]],2,0),"OTROS")</f>
        <v>OTROS</v>
      </c>
    </row>
    <row r="3982" spans="1:43" x14ac:dyDescent="0.25">
      <c r="A3982" s="28" t="s">
        <v>10019</v>
      </c>
      <c r="B3982" s="29">
        <v>1</v>
      </c>
      <c r="C3982" s="29" t="s">
        <v>11695</v>
      </c>
      <c r="D3982" s="30" t="s">
        <v>38</v>
      </c>
      <c r="E3982" s="31" t="s">
        <v>133</v>
      </c>
      <c r="F3982" s="31" t="s">
        <v>11696</v>
      </c>
      <c r="G3982" s="88" t="s">
        <v>4336</v>
      </c>
      <c r="H3982" s="29" t="s">
        <v>679</v>
      </c>
      <c r="I3982" s="32" t="s">
        <v>43</v>
      </c>
      <c r="J3982" s="29" t="s">
        <v>8</v>
      </c>
      <c r="K3982" s="33" t="s">
        <v>59</v>
      </c>
      <c r="L3982" s="33" t="s">
        <v>4337</v>
      </c>
      <c r="M3982" s="29" t="s">
        <v>131</v>
      </c>
      <c r="N3982" s="29">
        <v>0</v>
      </c>
      <c r="O3982" s="29" t="s">
        <v>47</v>
      </c>
      <c r="P3982" s="33">
        <v>10</v>
      </c>
      <c r="Q3982" s="33" t="s">
        <v>194</v>
      </c>
      <c r="R3982" s="80" t="s">
        <v>138</v>
      </c>
      <c r="S3982" s="81" t="s">
        <v>139</v>
      </c>
      <c r="T3982" s="81" t="s">
        <v>51</v>
      </c>
      <c r="U3982" s="82" t="s">
        <v>224</v>
      </c>
      <c r="V3982" s="83">
        <v>0.8</v>
      </c>
      <c r="W3982" s="89">
        <v>1258.4000000000003</v>
      </c>
      <c r="X3982" s="85">
        <v>1</v>
      </c>
      <c r="Y3982" s="86">
        <v>2.89</v>
      </c>
      <c r="Z3982" s="82">
        <v>4</v>
      </c>
      <c r="AA3982" s="87">
        <v>0.72250000000000003</v>
      </c>
      <c r="AB3982" s="83">
        <v>0</v>
      </c>
      <c r="AC3982" s="89">
        <v>0</v>
      </c>
      <c r="AD3982" s="90">
        <v>43579</v>
      </c>
      <c r="AE3982" s="90">
        <v>43579</v>
      </c>
      <c r="AF3982" s="82">
        <v>0</v>
      </c>
      <c r="AG3982" s="84" t="s">
        <v>53</v>
      </c>
      <c r="AH3982" s="83">
        <v>0</v>
      </c>
      <c r="AI3982" s="89">
        <v>0</v>
      </c>
      <c r="AJ3982" s="89">
        <v>0</v>
      </c>
      <c r="AK3982" s="60" t="str">
        <f>+IF(Tabla1[[#This Row],[REQUEST_TY]]="SR MANTENIMIENTO CORRECTIVO", "EMERGENCIA", "OTROS")</f>
        <v>EMERGENCIA</v>
      </c>
      <c r="AL3982" s="6" t="str">
        <f>+_xlfn.IFS(Tabla1[[#This Row],[Veces obj]]&lt;=1,"0-1",Tabla1[[#This Row],[Veces obj]]&lt;=2,"1-2",Tabla1[[#This Row],[Veces obj]]&lt;=3,"2-3",TRUE,"&gt;3")</f>
        <v>0-1</v>
      </c>
      <c r="AM3982" s="60" t="str">
        <f>+_xlfn.IFS(MONTH(Tabla1[[#This Row],[MES]])&lt;=3,"Q1",MONTH(Tabla1[[#This Row],[MES]])&lt;=6,"Q2",MONTH(Tabla1[[#This Row],[MES]])&lt;=9,"Q3",TRUE,"Q4")</f>
        <v>Q2</v>
      </c>
      <c r="AN3982" s="15" t="str">
        <f>+IFERROR(VLOOKUP(Tabla1[[#This Row],[CUENTA]],CTAS[],2,0),"OTROS")</f>
        <v>OTROS</v>
      </c>
      <c r="AP3982" s="15" t="str">
        <f>+IFERROR(VLOOKUP(Tabla1[[#This Row],[EMPLEADO]],IS[],3,0),"OTROS")</f>
        <v>OTROS</v>
      </c>
      <c r="AQ3982" s="15" t="str">
        <f>+IFERROR(VLOOKUP(Tabla1[[#This Row],[EMPLEADO]],IS[[NÓMINA]:[INGENIERO]],2,0),"OTROS")</f>
        <v>OTROS</v>
      </c>
    </row>
    <row r="3983" spans="1:43" x14ac:dyDescent="0.25">
      <c r="A3983" s="28" t="s">
        <v>10019</v>
      </c>
      <c r="B3983" s="29">
        <v>1</v>
      </c>
      <c r="C3983" s="29" t="s">
        <v>11697</v>
      </c>
      <c r="D3983" s="30" t="s">
        <v>38</v>
      </c>
      <c r="E3983" s="31" t="s">
        <v>814</v>
      </c>
      <c r="F3983" s="31" t="s">
        <v>11698</v>
      </c>
      <c r="G3983" s="88" t="s">
        <v>816</v>
      </c>
      <c r="H3983" s="29" t="s">
        <v>163</v>
      </c>
      <c r="I3983" s="32" t="s">
        <v>43</v>
      </c>
      <c r="J3983" s="29" t="s">
        <v>8</v>
      </c>
      <c r="K3983" s="33" t="s">
        <v>151</v>
      </c>
      <c r="L3983" s="33" t="s">
        <v>164</v>
      </c>
      <c r="M3983" s="29" t="s">
        <v>165</v>
      </c>
      <c r="N3983" s="29">
        <v>0</v>
      </c>
      <c r="O3983" s="29" t="s">
        <v>47</v>
      </c>
      <c r="P3983" s="33">
        <v>110</v>
      </c>
      <c r="Q3983" s="33" t="s">
        <v>48</v>
      </c>
      <c r="R3983" s="80" t="s">
        <v>95</v>
      </c>
      <c r="S3983" s="81" t="s">
        <v>64</v>
      </c>
      <c r="T3983" s="81" t="s">
        <v>51</v>
      </c>
      <c r="U3983" s="82" t="s">
        <v>96</v>
      </c>
      <c r="V3983" s="83">
        <v>1.1000000000000001</v>
      </c>
      <c r="W3983" s="89">
        <v>1501.5000000000002</v>
      </c>
      <c r="X3983" s="85">
        <v>1</v>
      </c>
      <c r="Y3983" s="86">
        <v>0</v>
      </c>
      <c r="Z3983" s="82">
        <v>5</v>
      </c>
      <c r="AA3983" s="87">
        <v>0</v>
      </c>
      <c r="AB3983" s="83">
        <v>0</v>
      </c>
      <c r="AC3983" s="89">
        <v>0</v>
      </c>
      <c r="AD3983" s="90">
        <v>43579</v>
      </c>
      <c r="AE3983" s="90">
        <v>43579</v>
      </c>
      <c r="AF3983" s="82">
        <v>0</v>
      </c>
      <c r="AG3983" s="84" t="s">
        <v>53</v>
      </c>
      <c r="AH3983" s="83">
        <v>0</v>
      </c>
      <c r="AI3983" s="89">
        <v>0</v>
      </c>
      <c r="AJ3983" s="89">
        <v>0</v>
      </c>
      <c r="AK3983" s="60" t="str">
        <f>+IF(Tabla1[[#This Row],[REQUEST_TY]]="SR MANTENIMIENTO CORRECTIVO", "EMERGENCIA", "OTROS")</f>
        <v>EMERGENCIA</v>
      </c>
      <c r="AL3983" s="6" t="str">
        <f>+_xlfn.IFS(Tabla1[[#This Row],[Veces obj]]&lt;=1,"0-1",Tabla1[[#This Row],[Veces obj]]&lt;=2,"1-2",Tabla1[[#This Row],[Veces obj]]&lt;=3,"2-3",TRUE,"&gt;3")</f>
        <v>0-1</v>
      </c>
      <c r="AM3983" s="60" t="str">
        <f>+_xlfn.IFS(MONTH(Tabla1[[#This Row],[MES]])&lt;=3,"Q1",MONTH(Tabla1[[#This Row],[MES]])&lt;=6,"Q2",MONTH(Tabla1[[#This Row],[MES]])&lt;=9,"Q3",TRUE,"Q4")</f>
        <v>Q2</v>
      </c>
      <c r="AN3983" s="15" t="str">
        <f>+IFERROR(VLOOKUP(Tabla1[[#This Row],[CUENTA]],CTAS[],2,0),"OTROS")</f>
        <v>HONEYWELL</v>
      </c>
      <c r="AP3983" s="15" t="str">
        <f>+IFERROR(VLOOKUP(Tabla1[[#This Row],[EMPLEADO]],IS[],3,0),"OTROS")</f>
        <v>CHIHUAHUA</v>
      </c>
      <c r="AQ3983" s="15" t="str">
        <f>+IFERROR(VLOOKUP(Tabla1[[#This Row],[EMPLEADO]],IS[[NÓMINA]:[INGENIERO]],2,0),"OTROS")</f>
        <v>LUIS EDUARDO MUÑOZ</v>
      </c>
    </row>
    <row r="3984" spans="1:43" x14ac:dyDescent="0.25">
      <c r="A3984" s="28" t="s">
        <v>10019</v>
      </c>
      <c r="B3984" s="29">
        <v>1</v>
      </c>
      <c r="C3984" s="29" t="s">
        <v>11699</v>
      </c>
      <c r="D3984" s="30" t="s">
        <v>38</v>
      </c>
      <c r="E3984" s="31" t="s">
        <v>39</v>
      </c>
      <c r="F3984" s="31" t="s">
        <v>11700</v>
      </c>
      <c r="G3984" s="88" t="s">
        <v>8838</v>
      </c>
      <c r="H3984" s="29" t="s">
        <v>1572</v>
      </c>
      <c r="I3984" s="32" t="s">
        <v>43</v>
      </c>
      <c r="J3984" s="29" t="s">
        <v>8</v>
      </c>
      <c r="K3984" s="33" t="s">
        <v>607</v>
      </c>
      <c r="L3984" s="33" t="s">
        <v>3982</v>
      </c>
      <c r="M3984" s="29" t="s">
        <v>1574</v>
      </c>
      <c r="N3984" s="29">
        <v>0</v>
      </c>
      <c r="O3984" s="29" t="s">
        <v>47</v>
      </c>
      <c r="P3984" s="33">
        <v>34</v>
      </c>
      <c r="Q3984" s="33" t="s">
        <v>82</v>
      </c>
      <c r="R3984" s="80" t="s">
        <v>49</v>
      </c>
      <c r="S3984" s="81" t="s">
        <v>50</v>
      </c>
      <c r="T3984" s="81" t="s">
        <v>51</v>
      </c>
      <c r="U3984" s="82" t="s">
        <v>120</v>
      </c>
      <c r="V3984" s="83">
        <v>0.8</v>
      </c>
      <c r="W3984" s="89">
        <v>572.00000000000011</v>
      </c>
      <c r="X3984" s="85">
        <v>1</v>
      </c>
      <c r="Y3984" s="86">
        <v>1.08</v>
      </c>
      <c r="Z3984" s="82">
        <v>5</v>
      </c>
      <c r="AA3984" s="87">
        <v>0.21600000000000003</v>
      </c>
      <c r="AB3984" s="83">
        <v>0</v>
      </c>
      <c r="AC3984" s="89">
        <v>0</v>
      </c>
      <c r="AD3984" s="90">
        <v>43579</v>
      </c>
      <c r="AE3984" s="90">
        <v>43579</v>
      </c>
      <c r="AF3984" s="82">
        <v>0</v>
      </c>
      <c r="AG3984" s="84" t="s">
        <v>53</v>
      </c>
      <c r="AH3984" s="83">
        <v>0</v>
      </c>
      <c r="AI3984" s="89">
        <v>0</v>
      </c>
      <c r="AJ3984" s="89">
        <v>0</v>
      </c>
      <c r="AK3984" s="60" t="str">
        <f>+IF(Tabla1[[#This Row],[REQUEST_TY]]="SR MANTENIMIENTO CORRECTIVO", "EMERGENCIA", "OTROS")</f>
        <v>EMERGENCIA</v>
      </c>
      <c r="AL3984" s="6" t="str">
        <f>+_xlfn.IFS(Tabla1[[#This Row],[Veces obj]]&lt;=1,"0-1",Tabla1[[#This Row],[Veces obj]]&lt;=2,"1-2",Tabla1[[#This Row],[Veces obj]]&lt;=3,"2-3",TRUE,"&gt;3")</f>
        <v>0-1</v>
      </c>
      <c r="AM3984" s="60" t="str">
        <f>+_xlfn.IFS(MONTH(Tabla1[[#This Row],[MES]])&lt;=3,"Q1",MONTH(Tabla1[[#This Row],[MES]])&lt;=6,"Q2",MONTH(Tabla1[[#This Row],[MES]])&lt;=9,"Q3",TRUE,"Q4")</f>
        <v>Q2</v>
      </c>
      <c r="AN3984" s="15" t="str">
        <f>+IFERROR(VLOOKUP(Tabla1[[#This Row],[CUENTA]],CTAS[],2,0),"OTROS")</f>
        <v>OTROS</v>
      </c>
      <c r="AP3984" s="15" t="str">
        <f>+IFERROR(VLOOKUP(Tabla1[[#This Row],[EMPLEADO]],IS[],3,0),"OTROS")</f>
        <v>OTROS</v>
      </c>
      <c r="AQ3984" s="15" t="str">
        <f>+IFERROR(VLOOKUP(Tabla1[[#This Row],[EMPLEADO]],IS[[NÓMINA]:[INGENIERO]],2,0),"OTROS")</f>
        <v>OTROS</v>
      </c>
    </row>
    <row r="3985" spans="1:43" x14ac:dyDescent="0.25">
      <c r="A3985" s="28" t="s">
        <v>10019</v>
      </c>
      <c r="B3985" s="29">
        <v>1</v>
      </c>
      <c r="C3985" s="29" t="s">
        <v>11701</v>
      </c>
      <c r="D3985" s="30" t="s">
        <v>3412</v>
      </c>
      <c r="E3985" s="31" t="s">
        <v>604</v>
      </c>
      <c r="F3985" s="31" t="s">
        <v>11702</v>
      </c>
      <c r="G3985" s="88" t="s">
        <v>11703</v>
      </c>
      <c r="H3985" s="29" t="s">
        <v>11609</v>
      </c>
      <c r="I3985" s="32" t="s">
        <v>43</v>
      </c>
      <c r="J3985" s="29" t="s">
        <v>8</v>
      </c>
      <c r="K3985" s="33" t="s">
        <v>1541</v>
      </c>
      <c r="L3985" s="33" t="s">
        <v>3006</v>
      </c>
      <c r="M3985" s="29" t="s">
        <v>3007</v>
      </c>
      <c r="N3985" s="29">
        <v>0</v>
      </c>
      <c r="O3985" s="29" t="s">
        <v>47</v>
      </c>
      <c r="P3985" s="33" t="s">
        <v>822</v>
      </c>
      <c r="Q3985" s="33" t="s">
        <v>48</v>
      </c>
      <c r="R3985" s="80" t="s">
        <v>63</v>
      </c>
      <c r="S3985" s="81" t="s">
        <v>64</v>
      </c>
      <c r="T3985" s="81" t="s">
        <v>208</v>
      </c>
      <c r="U3985" s="82" t="s">
        <v>96</v>
      </c>
      <c r="V3985" s="83">
        <v>1</v>
      </c>
      <c r="W3985" s="89">
        <v>1365</v>
      </c>
      <c r="X3985" s="85">
        <v>0</v>
      </c>
      <c r="Y3985" s="86">
        <v>9</v>
      </c>
      <c r="Z3985" s="82">
        <v>9</v>
      </c>
      <c r="AA3985" s="87">
        <v>1</v>
      </c>
      <c r="AB3985" s="83">
        <v>0</v>
      </c>
      <c r="AC3985" s="89">
        <v>0</v>
      </c>
      <c r="AD3985" s="90">
        <v>43579</v>
      </c>
      <c r="AE3985" s="90">
        <v>43579</v>
      </c>
      <c r="AF3985" s="82">
        <v>0</v>
      </c>
      <c r="AG3985" s="84" t="s">
        <v>53</v>
      </c>
      <c r="AH3985" s="83">
        <v>0</v>
      </c>
      <c r="AI3985" s="89">
        <v>0</v>
      </c>
      <c r="AJ3985" s="89">
        <v>0</v>
      </c>
      <c r="AK3985" s="60" t="str">
        <f>+IF(Tabla1[[#This Row],[REQUEST_TY]]="SR MANTENIMIENTO CORRECTIVO", "EMERGENCIA", "OTROS")</f>
        <v>OTROS</v>
      </c>
      <c r="AL3985" s="6" t="str">
        <f>+_xlfn.IFS(Tabla1[[#This Row],[Veces obj]]&lt;=1,"0-1",Tabla1[[#This Row],[Veces obj]]&lt;=2,"1-2",Tabla1[[#This Row],[Veces obj]]&lt;=3,"2-3",TRUE,"&gt;3")</f>
        <v>0-1</v>
      </c>
      <c r="AM3985" s="60" t="str">
        <f>+_xlfn.IFS(MONTH(Tabla1[[#This Row],[MES]])&lt;=3,"Q1",MONTH(Tabla1[[#This Row],[MES]])&lt;=6,"Q2",MONTH(Tabla1[[#This Row],[MES]])&lt;=9,"Q3",TRUE,"Q4")</f>
        <v>Q2</v>
      </c>
      <c r="AN3985" s="15" t="str">
        <f>+IFERROR(VLOOKUP(Tabla1[[#This Row],[CUENTA]],CTAS[],2,0),"OTROS")</f>
        <v>OTROS</v>
      </c>
      <c r="AP3985" s="15" t="str">
        <f>+IFERROR(VLOOKUP(Tabla1[[#This Row],[EMPLEADO]],IS[],3,0),"OTROS")</f>
        <v>OTROS</v>
      </c>
      <c r="AQ3985" s="15" t="str">
        <f>+IFERROR(VLOOKUP(Tabla1[[#This Row],[EMPLEADO]],IS[[NÓMINA]:[INGENIERO]],2,0),"OTROS")</f>
        <v>OTROS</v>
      </c>
    </row>
    <row r="3986" spans="1:43" x14ac:dyDescent="0.25">
      <c r="A3986" s="28" t="s">
        <v>10019</v>
      </c>
      <c r="B3986" s="29">
        <v>1</v>
      </c>
      <c r="C3986" s="29" t="s">
        <v>11704</v>
      </c>
      <c r="D3986" s="30" t="s">
        <v>38</v>
      </c>
      <c r="E3986" s="31" t="s">
        <v>1077</v>
      </c>
      <c r="F3986" s="31" t="s">
        <v>11705</v>
      </c>
      <c r="G3986" s="88" t="s">
        <v>11706</v>
      </c>
      <c r="H3986" s="29" t="s">
        <v>484</v>
      </c>
      <c r="I3986" s="32" t="s">
        <v>43</v>
      </c>
      <c r="J3986" s="29" t="s">
        <v>8</v>
      </c>
      <c r="K3986" s="33" t="s">
        <v>2300</v>
      </c>
      <c r="L3986" s="33" t="s">
        <v>4065</v>
      </c>
      <c r="M3986" s="29" t="s">
        <v>94</v>
      </c>
      <c r="N3986" s="29">
        <v>1</v>
      </c>
      <c r="O3986" s="29" t="s">
        <v>47</v>
      </c>
      <c r="P3986" s="33">
        <v>160</v>
      </c>
      <c r="Q3986" s="33" t="s">
        <v>48</v>
      </c>
      <c r="R3986" s="80" t="s">
        <v>63</v>
      </c>
      <c r="S3986" s="81" t="s">
        <v>64</v>
      </c>
      <c r="T3986" s="81" t="s">
        <v>51</v>
      </c>
      <c r="U3986" s="82" t="s">
        <v>96</v>
      </c>
      <c r="V3986" s="83">
        <v>1.1000000000000001</v>
      </c>
      <c r="W3986" s="89">
        <v>0</v>
      </c>
      <c r="X3986" s="85">
        <v>1</v>
      </c>
      <c r="Y3986" s="86">
        <v>0</v>
      </c>
      <c r="Z3986" s="82">
        <v>5</v>
      </c>
      <c r="AA3986" s="87">
        <v>0</v>
      </c>
      <c r="AB3986" s="83">
        <v>0</v>
      </c>
      <c r="AC3986" s="89">
        <v>0</v>
      </c>
      <c r="AD3986" s="90">
        <v>43579</v>
      </c>
      <c r="AE3986" s="90">
        <v>43579</v>
      </c>
      <c r="AF3986" s="82">
        <v>0</v>
      </c>
      <c r="AG3986" s="84" t="s">
        <v>53</v>
      </c>
      <c r="AH3986" s="83">
        <v>0</v>
      </c>
      <c r="AI3986" s="89">
        <v>0</v>
      </c>
      <c r="AJ3986" s="89">
        <v>0</v>
      </c>
      <c r="AK3986" s="60" t="str">
        <f>+IF(Tabla1[[#This Row],[REQUEST_TY]]="SR MANTENIMIENTO CORRECTIVO", "EMERGENCIA", "OTROS")</f>
        <v>EMERGENCIA</v>
      </c>
      <c r="AL3986" s="6" t="str">
        <f>+_xlfn.IFS(Tabla1[[#This Row],[Veces obj]]&lt;=1,"0-1",Tabla1[[#This Row],[Veces obj]]&lt;=2,"1-2",Tabla1[[#This Row],[Veces obj]]&lt;=3,"2-3",TRUE,"&gt;3")</f>
        <v>0-1</v>
      </c>
      <c r="AM3986" s="60" t="str">
        <f>+_xlfn.IFS(MONTH(Tabla1[[#This Row],[MES]])&lt;=3,"Q1",MONTH(Tabla1[[#This Row],[MES]])&lt;=6,"Q2",MONTH(Tabla1[[#This Row],[MES]])&lt;=9,"Q3",TRUE,"Q4")</f>
        <v>Q2</v>
      </c>
      <c r="AN3986" s="15" t="str">
        <f>+IFERROR(VLOOKUP(Tabla1[[#This Row],[CUENTA]],CTAS[],2,0),"OTROS")</f>
        <v>OTROS</v>
      </c>
      <c r="AP3986" s="15" t="str">
        <f>+IFERROR(VLOOKUP(Tabla1[[#This Row],[EMPLEADO]],IS[],3,0),"OTROS")</f>
        <v>OTROS</v>
      </c>
      <c r="AQ3986" s="15" t="str">
        <f>+IFERROR(VLOOKUP(Tabla1[[#This Row],[EMPLEADO]],IS[[NÓMINA]:[INGENIERO]],2,0),"OTROS")</f>
        <v>OTROS</v>
      </c>
    </row>
    <row r="3987" spans="1:43" x14ac:dyDescent="0.25">
      <c r="A3987" s="28" t="s">
        <v>10019</v>
      </c>
      <c r="B3987" s="29">
        <v>1</v>
      </c>
      <c r="C3987" s="29" t="s">
        <v>11707</v>
      </c>
      <c r="D3987" s="30" t="s">
        <v>38</v>
      </c>
      <c r="E3987" s="31" t="s">
        <v>113</v>
      </c>
      <c r="F3987" s="31" t="s">
        <v>11708</v>
      </c>
      <c r="G3987" s="88" t="s">
        <v>11709</v>
      </c>
      <c r="H3987" s="29" t="s">
        <v>116</v>
      </c>
      <c r="I3987" s="32" t="s">
        <v>43</v>
      </c>
      <c r="J3987" s="29" t="s">
        <v>8</v>
      </c>
      <c r="K3987" s="33" t="s">
        <v>144</v>
      </c>
      <c r="L3987" s="33" t="s">
        <v>145</v>
      </c>
      <c r="M3987" s="29" t="s">
        <v>119</v>
      </c>
      <c r="N3987" s="29">
        <v>0</v>
      </c>
      <c r="O3987" s="29" t="s">
        <v>47</v>
      </c>
      <c r="P3987" s="33">
        <v>294</v>
      </c>
      <c r="Q3987" s="33" t="s">
        <v>48</v>
      </c>
      <c r="R3987" s="80" t="s">
        <v>49</v>
      </c>
      <c r="S3987" s="81" t="s">
        <v>50</v>
      </c>
      <c r="T3987" s="81" t="s">
        <v>51</v>
      </c>
      <c r="U3987" s="82" t="s">
        <v>52</v>
      </c>
      <c r="V3987" s="83">
        <v>1.05</v>
      </c>
      <c r="W3987" s="89">
        <v>750.75000000000011</v>
      </c>
      <c r="X3987" s="85">
        <v>1</v>
      </c>
      <c r="Y3987" s="86">
        <v>0</v>
      </c>
      <c r="Z3987" s="82">
        <v>5</v>
      </c>
      <c r="AA3987" s="87">
        <v>0</v>
      </c>
      <c r="AB3987" s="83">
        <v>0</v>
      </c>
      <c r="AC3987" s="89">
        <v>0</v>
      </c>
      <c r="AD3987" s="90">
        <v>43579</v>
      </c>
      <c r="AE3987" s="90">
        <v>43579</v>
      </c>
      <c r="AF3987" s="82">
        <v>0</v>
      </c>
      <c r="AG3987" s="84" t="s">
        <v>53</v>
      </c>
      <c r="AH3987" s="83">
        <v>0</v>
      </c>
      <c r="AI3987" s="89">
        <v>0</v>
      </c>
      <c r="AJ3987" s="89">
        <v>0</v>
      </c>
      <c r="AK3987" s="60" t="str">
        <f>+IF(Tabla1[[#This Row],[REQUEST_TY]]="SR MANTENIMIENTO CORRECTIVO", "EMERGENCIA", "OTROS")</f>
        <v>EMERGENCIA</v>
      </c>
      <c r="AL3987" s="6" t="str">
        <f>+_xlfn.IFS(Tabla1[[#This Row],[Veces obj]]&lt;=1,"0-1",Tabla1[[#This Row],[Veces obj]]&lt;=2,"1-2",Tabla1[[#This Row],[Veces obj]]&lt;=3,"2-3",TRUE,"&gt;3")</f>
        <v>0-1</v>
      </c>
      <c r="AM3987" s="60" t="str">
        <f>+_xlfn.IFS(MONTH(Tabla1[[#This Row],[MES]])&lt;=3,"Q1",MONTH(Tabla1[[#This Row],[MES]])&lt;=6,"Q2",MONTH(Tabla1[[#This Row],[MES]])&lt;=9,"Q3",TRUE,"Q4")</f>
        <v>Q2</v>
      </c>
      <c r="AN3987" s="15" t="str">
        <f>+IFERROR(VLOOKUP(Tabla1[[#This Row],[CUENTA]],CTAS[],2,0),"OTROS")</f>
        <v>OTROS</v>
      </c>
      <c r="AP3987" s="15" t="str">
        <f>+IFERROR(VLOOKUP(Tabla1[[#This Row],[EMPLEADO]],IS[],3,0),"OTROS")</f>
        <v>CHIHUAHUA</v>
      </c>
      <c r="AQ3987" s="15" t="str">
        <f>+IFERROR(VLOOKUP(Tabla1[[#This Row],[EMPLEADO]],IS[[NÓMINA]:[INGENIERO]],2,0),"OTROS")</f>
        <v>FERNANDO CHAVIRA</v>
      </c>
    </row>
    <row r="3988" spans="1:43" x14ac:dyDescent="0.25">
      <c r="A3988" s="28" t="s">
        <v>10019</v>
      </c>
      <c r="B3988" s="29">
        <v>1</v>
      </c>
      <c r="C3988" s="29" t="s">
        <v>11710</v>
      </c>
      <c r="D3988" s="30" t="s">
        <v>38</v>
      </c>
      <c r="E3988" s="31" t="s">
        <v>300</v>
      </c>
      <c r="F3988" s="31" t="s">
        <v>11711</v>
      </c>
      <c r="G3988" s="88" t="s">
        <v>11712</v>
      </c>
      <c r="H3988" s="29" t="s">
        <v>409</v>
      </c>
      <c r="I3988" s="32" t="s">
        <v>43</v>
      </c>
      <c r="J3988" s="29" t="s">
        <v>8</v>
      </c>
      <c r="K3988" s="33" t="s">
        <v>102</v>
      </c>
      <c r="L3988" s="33" t="s">
        <v>2808</v>
      </c>
      <c r="M3988" s="29" t="s">
        <v>2809</v>
      </c>
      <c r="N3988" s="29">
        <v>0</v>
      </c>
      <c r="O3988" s="29" t="s">
        <v>47</v>
      </c>
      <c r="P3988" s="33">
        <v>40</v>
      </c>
      <c r="Q3988" s="33" t="s">
        <v>82</v>
      </c>
      <c r="R3988" s="80" t="s">
        <v>223</v>
      </c>
      <c r="S3988" s="81" t="s">
        <v>139</v>
      </c>
      <c r="T3988" s="81" t="s">
        <v>51</v>
      </c>
      <c r="U3988" s="82" t="s">
        <v>140</v>
      </c>
      <c r="V3988" s="83">
        <v>1.1000000000000001</v>
      </c>
      <c r="W3988" s="89">
        <v>1730.3000000000004</v>
      </c>
      <c r="X3988" s="85">
        <v>1</v>
      </c>
      <c r="Y3988" s="86">
        <v>3.03</v>
      </c>
      <c r="Z3988" s="82">
        <v>4</v>
      </c>
      <c r="AA3988" s="87">
        <v>0.75749999999999995</v>
      </c>
      <c r="AB3988" s="83">
        <v>0</v>
      </c>
      <c r="AC3988" s="89">
        <v>0</v>
      </c>
      <c r="AD3988" s="90">
        <v>43579</v>
      </c>
      <c r="AE3988" s="90">
        <v>43579</v>
      </c>
      <c r="AF3988" s="82">
        <v>0</v>
      </c>
      <c r="AG3988" s="84" t="s">
        <v>53</v>
      </c>
      <c r="AH3988" s="83">
        <v>0</v>
      </c>
      <c r="AI3988" s="89">
        <v>0</v>
      </c>
      <c r="AJ3988" s="89">
        <v>0</v>
      </c>
      <c r="AK3988" s="60" t="str">
        <f>+IF(Tabla1[[#This Row],[REQUEST_TY]]="SR MANTENIMIENTO CORRECTIVO", "EMERGENCIA", "OTROS")</f>
        <v>EMERGENCIA</v>
      </c>
      <c r="AL3988" s="6" t="str">
        <f>+_xlfn.IFS(Tabla1[[#This Row],[Veces obj]]&lt;=1,"0-1",Tabla1[[#This Row],[Veces obj]]&lt;=2,"1-2",Tabla1[[#This Row],[Veces obj]]&lt;=3,"2-3",TRUE,"&gt;3")</f>
        <v>0-1</v>
      </c>
      <c r="AM3988" s="60" t="str">
        <f>+_xlfn.IFS(MONTH(Tabla1[[#This Row],[MES]])&lt;=3,"Q1",MONTH(Tabla1[[#This Row],[MES]])&lt;=6,"Q2",MONTH(Tabla1[[#This Row],[MES]])&lt;=9,"Q3",TRUE,"Q4")</f>
        <v>Q2</v>
      </c>
      <c r="AN3988" s="15" t="str">
        <f>+IFERROR(VLOOKUP(Tabla1[[#This Row],[CUENTA]],CTAS[],2,0),"OTROS")</f>
        <v>OTROS</v>
      </c>
      <c r="AP3988" s="15" t="str">
        <f>+IFERROR(VLOOKUP(Tabla1[[#This Row],[EMPLEADO]],IS[],3,0),"OTROS")</f>
        <v>OTROS</v>
      </c>
      <c r="AQ3988" s="15" t="str">
        <f>+IFERROR(VLOOKUP(Tabla1[[#This Row],[EMPLEADO]],IS[[NÓMINA]:[INGENIERO]],2,0),"OTROS")</f>
        <v>OTROS</v>
      </c>
    </row>
    <row r="3989" spans="1:43" x14ac:dyDescent="0.25">
      <c r="A3989" s="28" t="s">
        <v>10019</v>
      </c>
      <c r="B3989" s="29">
        <v>1</v>
      </c>
      <c r="C3989" s="29" t="s">
        <v>11713</v>
      </c>
      <c r="D3989" s="30" t="s">
        <v>38</v>
      </c>
      <c r="E3989" s="31" t="s">
        <v>217</v>
      </c>
      <c r="F3989" s="31" t="s">
        <v>11714</v>
      </c>
      <c r="G3989" s="88" t="s">
        <v>11715</v>
      </c>
      <c r="H3989" s="29" t="s">
        <v>453</v>
      </c>
      <c r="I3989" s="32" t="s">
        <v>43</v>
      </c>
      <c r="J3989" s="29" t="s">
        <v>8</v>
      </c>
      <c r="K3989" s="33" t="s">
        <v>59</v>
      </c>
      <c r="L3989" s="33" t="s">
        <v>4323</v>
      </c>
      <c r="M3989" s="29" t="s">
        <v>4324</v>
      </c>
      <c r="N3989" s="29">
        <v>0</v>
      </c>
      <c r="O3989" s="29" t="s">
        <v>47</v>
      </c>
      <c r="P3989" s="33">
        <v>147</v>
      </c>
      <c r="Q3989" s="33" t="s">
        <v>48</v>
      </c>
      <c r="R3989" s="80" t="s">
        <v>223</v>
      </c>
      <c r="S3989" s="81" t="s">
        <v>139</v>
      </c>
      <c r="T3989" s="81" t="s">
        <v>51</v>
      </c>
      <c r="U3989" s="82" t="s">
        <v>353</v>
      </c>
      <c r="V3989" s="83">
        <v>1.1499999999999999</v>
      </c>
      <c r="W3989" s="89">
        <v>1808.95</v>
      </c>
      <c r="X3989" s="85">
        <v>1</v>
      </c>
      <c r="Y3989" s="86">
        <v>4.2300000000000004</v>
      </c>
      <c r="Z3989" s="82">
        <v>4</v>
      </c>
      <c r="AA3989" s="87">
        <v>1.0575000000000001</v>
      </c>
      <c r="AB3989" s="83">
        <v>1.4375000000000027E-2</v>
      </c>
      <c r="AC3989" s="89">
        <v>-22.611875000000044</v>
      </c>
      <c r="AD3989" s="90">
        <v>43579</v>
      </c>
      <c r="AE3989" s="90">
        <v>43579</v>
      </c>
      <c r="AF3989" s="82">
        <v>0</v>
      </c>
      <c r="AG3989" s="84" t="s">
        <v>53</v>
      </c>
      <c r="AH3989" s="83">
        <v>0</v>
      </c>
      <c r="AI3989" s="89">
        <v>0</v>
      </c>
      <c r="AJ3989" s="89">
        <v>0</v>
      </c>
      <c r="AK3989" s="60" t="str">
        <f>+IF(Tabla1[[#This Row],[REQUEST_TY]]="SR MANTENIMIENTO CORRECTIVO", "EMERGENCIA", "OTROS")</f>
        <v>EMERGENCIA</v>
      </c>
      <c r="AL3989" s="6" t="str">
        <f>+_xlfn.IFS(Tabla1[[#This Row],[Veces obj]]&lt;=1,"0-1",Tabla1[[#This Row],[Veces obj]]&lt;=2,"1-2",Tabla1[[#This Row],[Veces obj]]&lt;=3,"2-3",TRUE,"&gt;3")</f>
        <v>1-2</v>
      </c>
      <c r="AM3989" s="60" t="str">
        <f>+_xlfn.IFS(MONTH(Tabla1[[#This Row],[MES]])&lt;=3,"Q1",MONTH(Tabla1[[#This Row],[MES]])&lt;=6,"Q2",MONTH(Tabla1[[#This Row],[MES]])&lt;=9,"Q3",TRUE,"Q4")</f>
        <v>Q2</v>
      </c>
      <c r="AN3989" s="15" t="str">
        <f>+IFERROR(VLOOKUP(Tabla1[[#This Row],[CUENTA]],CTAS[],2,0),"OTROS")</f>
        <v>OTROS</v>
      </c>
      <c r="AP3989" s="15" t="str">
        <f>+IFERROR(VLOOKUP(Tabla1[[#This Row],[EMPLEADO]],IS[],3,0),"OTROS")</f>
        <v>OTROS</v>
      </c>
      <c r="AQ3989" s="15" t="str">
        <f>+IFERROR(VLOOKUP(Tabla1[[#This Row],[EMPLEADO]],IS[[NÓMINA]:[INGENIERO]],2,0),"OTROS")</f>
        <v>OTROS</v>
      </c>
    </row>
    <row r="3990" spans="1:43" x14ac:dyDescent="0.25">
      <c r="A3990" s="28" t="s">
        <v>10019</v>
      </c>
      <c r="B3990" s="29">
        <v>1</v>
      </c>
      <c r="C3990" s="29" t="s">
        <v>11716</v>
      </c>
      <c r="D3990" s="30" t="s">
        <v>38</v>
      </c>
      <c r="E3990" s="31" t="s">
        <v>98</v>
      </c>
      <c r="F3990" s="31" t="s">
        <v>11717</v>
      </c>
      <c r="G3990" s="88" t="s">
        <v>1122</v>
      </c>
      <c r="H3990" s="29" t="s">
        <v>106</v>
      </c>
      <c r="I3990" s="32" t="s">
        <v>43</v>
      </c>
      <c r="J3990" s="29" t="s">
        <v>8</v>
      </c>
      <c r="K3990" s="33" t="s">
        <v>102</v>
      </c>
      <c r="L3990" s="33" t="s">
        <v>1039</v>
      </c>
      <c r="M3990" s="29" t="s">
        <v>310</v>
      </c>
      <c r="N3990" s="29">
        <v>0</v>
      </c>
      <c r="O3990" s="29" t="s">
        <v>47</v>
      </c>
      <c r="P3990" s="33">
        <v>78</v>
      </c>
      <c r="Q3990" s="33" t="s">
        <v>48</v>
      </c>
      <c r="R3990" s="80" t="s">
        <v>63</v>
      </c>
      <c r="S3990" s="81" t="s">
        <v>64</v>
      </c>
      <c r="T3990" s="81" t="s">
        <v>51</v>
      </c>
      <c r="U3990" s="82" t="s">
        <v>96</v>
      </c>
      <c r="V3990" s="83">
        <v>1.1000000000000001</v>
      </c>
      <c r="W3990" s="89">
        <v>1501.5000000000002</v>
      </c>
      <c r="X3990" s="85">
        <v>1</v>
      </c>
      <c r="Y3990" s="86">
        <v>2.38</v>
      </c>
      <c r="Z3990" s="82">
        <v>5</v>
      </c>
      <c r="AA3990" s="87">
        <v>0.47599999999999998</v>
      </c>
      <c r="AB3990" s="83">
        <v>0</v>
      </c>
      <c r="AC3990" s="89">
        <v>0</v>
      </c>
      <c r="AD3990" s="90">
        <v>43579</v>
      </c>
      <c r="AE3990" s="90">
        <v>43579</v>
      </c>
      <c r="AF3990" s="82">
        <v>0</v>
      </c>
      <c r="AG3990" s="84" t="s">
        <v>53</v>
      </c>
      <c r="AH3990" s="83">
        <v>0</v>
      </c>
      <c r="AI3990" s="89">
        <v>0</v>
      </c>
      <c r="AJ3990" s="89">
        <v>0</v>
      </c>
      <c r="AK3990" s="60" t="str">
        <f>+IF(Tabla1[[#This Row],[REQUEST_TY]]="SR MANTENIMIENTO CORRECTIVO", "EMERGENCIA", "OTROS")</f>
        <v>EMERGENCIA</v>
      </c>
      <c r="AL3990" s="6" t="str">
        <f>+_xlfn.IFS(Tabla1[[#This Row],[Veces obj]]&lt;=1,"0-1",Tabla1[[#This Row],[Veces obj]]&lt;=2,"1-2",Tabla1[[#This Row],[Veces obj]]&lt;=3,"2-3",TRUE,"&gt;3")</f>
        <v>0-1</v>
      </c>
      <c r="AM3990" s="60" t="str">
        <f>+_xlfn.IFS(MONTH(Tabla1[[#This Row],[MES]])&lt;=3,"Q1",MONTH(Tabla1[[#This Row],[MES]])&lt;=6,"Q2",MONTH(Tabla1[[#This Row],[MES]])&lt;=9,"Q3",TRUE,"Q4")</f>
        <v>Q2</v>
      </c>
      <c r="AN3990" s="15" t="str">
        <f>+IFERROR(VLOOKUP(Tabla1[[#This Row],[CUENTA]],CTAS[],2,0),"OTROS")</f>
        <v>OTROS</v>
      </c>
      <c r="AP3990" s="15" t="str">
        <f>+IFERROR(VLOOKUP(Tabla1[[#This Row],[EMPLEADO]],IS[],3,0),"OTROS")</f>
        <v>OTROS</v>
      </c>
      <c r="AQ3990" s="15" t="str">
        <f>+IFERROR(VLOOKUP(Tabla1[[#This Row],[EMPLEADO]],IS[[NÓMINA]:[INGENIERO]],2,0),"OTROS")</f>
        <v>OTROS</v>
      </c>
    </row>
    <row r="3991" spans="1:43" x14ac:dyDescent="0.25">
      <c r="A3991" s="28" t="s">
        <v>10019</v>
      </c>
      <c r="B3991" s="29">
        <v>1</v>
      </c>
      <c r="C3991" s="29" t="s">
        <v>11718</v>
      </c>
      <c r="D3991" s="30" t="s">
        <v>38</v>
      </c>
      <c r="E3991" s="31" t="s">
        <v>332</v>
      </c>
      <c r="F3991" s="31" t="s">
        <v>11719</v>
      </c>
      <c r="G3991" s="88" t="s">
        <v>4318</v>
      </c>
      <c r="H3991" s="29" t="s">
        <v>574</v>
      </c>
      <c r="I3991" s="32" t="s">
        <v>43</v>
      </c>
      <c r="J3991" s="29" t="s">
        <v>8</v>
      </c>
      <c r="K3991" s="33" t="s">
        <v>59</v>
      </c>
      <c r="L3991" s="33" t="s">
        <v>454</v>
      </c>
      <c r="M3991" s="29" t="s">
        <v>455</v>
      </c>
      <c r="N3991" s="29">
        <v>0</v>
      </c>
      <c r="O3991" s="29" t="s">
        <v>47</v>
      </c>
      <c r="P3991" s="33">
        <v>6</v>
      </c>
      <c r="Q3991" s="33" t="s">
        <v>207</v>
      </c>
      <c r="R3991" s="80" t="s">
        <v>317</v>
      </c>
      <c r="S3991" s="81" t="s">
        <v>318</v>
      </c>
      <c r="T3991" s="81" t="s">
        <v>51</v>
      </c>
      <c r="U3991" s="82" t="s">
        <v>879</v>
      </c>
      <c r="V3991" s="83">
        <v>0.6</v>
      </c>
      <c r="W3991" s="89">
        <v>943.80000000000007</v>
      </c>
      <c r="X3991" s="85">
        <v>1</v>
      </c>
      <c r="Y3991" s="86">
        <v>2.15</v>
      </c>
      <c r="Z3991" s="82">
        <v>4</v>
      </c>
      <c r="AA3991" s="87">
        <v>0.53749999999999998</v>
      </c>
      <c r="AB3991" s="83">
        <v>0</v>
      </c>
      <c r="AC3991" s="89">
        <v>0</v>
      </c>
      <c r="AD3991" s="90">
        <v>43579</v>
      </c>
      <c r="AE3991" s="90">
        <v>43579</v>
      </c>
      <c r="AF3991" s="82">
        <v>0</v>
      </c>
      <c r="AG3991" s="84" t="s">
        <v>53</v>
      </c>
      <c r="AH3991" s="83">
        <v>0</v>
      </c>
      <c r="AI3991" s="89">
        <v>0</v>
      </c>
      <c r="AJ3991" s="89">
        <v>0</v>
      </c>
      <c r="AK3991" s="60" t="str">
        <f>+IF(Tabla1[[#This Row],[REQUEST_TY]]="SR MANTENIMIENTO CORRECTIVO", "EMERGENCIA", "OTROS")</f>
        <v>EMERGENCIA</v>
      </c>
      <c r="AL3991" s="6" t="str">
        <f>+_xlfn.IFS(Tabla1[[#This Row],[Veces obj]]&lt;=1,"0-1",Tabla1[[#This Row],[Veces obj]]&lt;=2,"1-2",Tabla1[[#This Row],[Veces obj]]&lt;=3,"2-3",TRUE,"&gt;3")</f>
        <v>0-1</v>
      </c>
      <c r="AM3991" s="60" t="str">
        <f>+_xlfn.IFS(MONTH(Tabla1[[#This Row],[MES]])&lt;=3,"Q1",MONTH(Tabla1[[#This Row],[MES]])&lt;=6,"Q2",MONTH(Tabla1[[#This Row],[MES]])&lt;=9,"Q3",TRUE,"Q4")</f>
        <v>Q2</v>
      </c>
      <c r="AN3991" s="15" t="str">
        <f>+IFERROR(VLOOKUP(Tabla1[[#This Row],[CUENTA]],CTAS[],2,0),"OTROS")</f>
        <v>OTROS</v>
      </c>
      <c r="AP3991" s="15" t="str">
        <f>+IFERROR(VLOOKUP(Tabla1[[#This Row],[EMPLEADO]],IS[],3,0),"OTROS")</f>
        <v>OTROS</v>
      </c>
      <c r="AQ3991" s="15" t="str">
        <f>+IFERROR(VLOOKUP(Tabla1[[#This Row],[EMPLEADO]],IS[[NÓMINA]:[INGENIERO]],2,0),"OTROS")</f>
        <v>OTROS</v>
      </c>
    </row>
    <row r="3992" spans="1:43" x14ac:dyDescent="0.25">
      <c r="A3992" s="28" t="s">
        <v>10019</v>
      </c>
      <c r="B3992" s="29">
        <v>1</v>
      </c>
      <c r="C3992" s="29" t="s">
        <v>11720</v>
      </c>
      <c r="D3992" s="30" t="s">
        <v>38</v>
      </c>
      <c r="E3992" s="31" t="s">
        <v>98</v>
      </c>
      <c r="F3992" s="31" t="s">
        <v>11721</v>
      </c>
      <c r="G3992" s="88" t="s">
        <v>2545</v>
      </c>
      <c r="H3992" s="29" t="s">
        <v>116</v>
      </c>
      <c r="I3992" s="32" t="s">
        <v>43</v>
      </c>
      <c r="J3992" s="29" t="s">
        <v>8</v>
      </c>
      <c r="K3992" s="33" t="s">
        <v>102</v>
      </c>
      <c r="L3992" s="33" t="s">
        <v>2546</v>
      </c>
      <c r="M3992" s="29" t="s">
        <v>119</v>
      </c>
      <c r="N3992" s="29">
        <v>0</v>
      </c>
      <c r="O3992" s="29" t="s">
        <v>47</v>
      </c>
      <c r="P3992" s="33">
        <v>16</v>
      </c>
      <c r="Q3992" s="33" t="s">
        <v>62</v>
      </c>
      <c r="R3992" s="80" t="s">
        <v>63</v>
      </c>
      <c r="S3992" s="81" t="s">
        <v>64</v>
      </c>
      <c r="T3992" s="81" t="s">
        <v>51</v>
      </c>
      <c r="U3992" s="82" t="s">
        <v>65</v>
      </c>
      <c r="V3992" s="83">
        <v>0.8</v>
      </c>
      <c r="W3992" s="89">
        <v>1092</v>
      </c>
      <c r="X3992" s="85">
        <v>1</v>
      </c>
      <c r="Y3992" s="86">
        <v>2.08</v>
      </c>
      <c r="Z3992" s="82">
        <v>5</v>
      </c>
      <c r="AA3992" s="87">
        <v>0.41600000000000004</v>
      </c>
      <c r="AB3992" s="83">
        <v>0</v>
      </c>
      <c r="AC3992" s="89">
        <v>0</v>
      </c>
      <c r="AD3992" s="90">
        <v>43579</v>
      </c>
      <c r="AE3992" s="90">
        <v>43579</v>
      </c>
      <c r="AF3992" s="82">
        <v>0</v>
      </c>
      <c r="AG3992" s="84" t="s">
        <v>53</v>
      </c>
      <c r="AH3992" s="83">
        <v>0</v>
      </c>
      <c r="AI3992" s="89">
        <v>0</v>
      </c>
      <c r="AJ3992" s="89">
        <v>0</v>
      </c>
      <c r="AK3992" s="60" t="str">
        <f>+IF(Tabla1[[#This Row],[REQUEST_TY]]="SR MANTENIMIENTO CORRECTIVO", "EMERGENCIA", "OTROS")</f>
        <v>EMERGENCIA</v>
      </c>
      <c r="AL3992" s="6" t="str">
        <f>+_xlfn.IFS(Tabla1[[#This Row],[Veces obj]]&lt;=1,"0-1",Tabla1[[#This Row],[Veces obj]]&lt;=2,"1-2",Tabla1[[#This Row],[Veces obj]]&lt;=3,"2-3",TRUE,"&gt;3")</f>
        <v>0-1</v>
      </c>
      <c r="AM3992" s="60" t="str">
        <f>+_xlfn.IFS(MONTH(Tabla1[[#This Row],[MES]])&lt;=3,"Q1",MONTH(Tabla1[[#This Row],[MES]])&lt;=6,"Q2",MONTH(Tabla1[[#This Row],[MES]])&lt;=9,"Q3",TRUE,"Q4")</f>
        <v>Q2</v>
      </c>
      <c r="AN3992" s="15" t="str">
        <f>+IFERROR(VLOOKUP(Tabla1[[#This Row],[CUENTA]],CTAS[],2,0),"OTROS")</f>
        <v>OTROS</v>
      </c>
      <c r="AP3992" s="15" t="str">
        <f>+IFERROR(VLOOKUP(Tabla1[[#This Row],[EMPLEADO]],IS[],3,0),"OTROS")</f>
        <v>CHIHUAHUA</v>
      </c>
      <c r="AQ3992" s="15" t="str">
        <f>+IFERROR(VLOOKUP(Tabla1[[#This Row],[EMPLEADO]],IS[[NÓMINA]:[INGENIERO]],2,0),"OTROS")</f>
        <v>FERNANDO CHAVIRA</v>
      </c>
    </row>
    <row r="3993" spans="1:43" x14ac:dyDescent="0.25">
      <c r="A3993" s="28" t="s">
        <v>10019</v>
      </c>
      <c r="B3993" s="29">
        <v>1</v>
      </c>
      <c r="C3993" s="29" t="s">
        <v>11722</v>
      </c>
      <c r="D3993" s="30" t="s">
        <v>38</v>
      </c>
      <c r="E3993" s="31" t="s">
        <v>76</v>
      </c>
      <c r="F3993" s="31" t="s">
        <v>11723</v>
      </c>
      <c r="G3993" s="88" t="s">
        <v>6054</v>
      </c>
      <c r="H3993" s="29" t="s">
        <v>574</v>
      </c>
      <c r="I3993" s="32" t="s">
        <v>43</v>
      </c>
      <c r="J3993" s="29" t="s">
        <v>8</v>
      </c>
      <c r="K3993" s="33" t="s">
        <v>59</v>
      </c>
      <c r="L3993" s="33" t="s">
        <v>454</v>
      </c>
      <c r="M3993" s="29" t="s">
        <v>455</v>
      </c>
      <c r="N3993" s="29">
        <v>0</v>
      </c>
      <c r="O3993" s="29" t="s">
        <v>47</v>
      </c>
      <c r="P3993" s="33">
        <v>49</v>
      </c>
      <c r="Q3993" s="33" t="s">
        <v>82</v>
      </c>
      <c r="R3993" s="80" t="s">
        <v>63</v>
      </c>
      <c r="S3993" s="81" t="s">
        <v>64</v>
      </c>
      <c r="T3993" s="81" t="s">
        <v>51</v>
      </c>
      <c r="U3993" s="82" t="s">
        <v>83</v>
      </c>
      <c r="V3993" s="83">
        <v>1.05</v>
      </c>
      <c r="W3993" s="89">
        <v>1433.25</v>
      </c>
      <c r="X3993" s="85">
        <v>1</v>
      </c>
      <c r="Y3993" s="86">
        <v>3.18</v>
      </c>
      <c r="Z3993" s="82">
        <v>5</v>
      </c>
      <c r="AA3993" s="87">
        <v>0.63600000000000001</v>
      </c>
      <c r="AB3993" s="83">
        <v>0</v>
      </c>
      <c r="AC3993" s="89">
        <v>0</v>
      </c>
      <c r="AD3993" s="90">
        <v>43579</v>
      </c>
      <c r="AE3993" s="90">
        <v>43579</v>
      </c>
      <c r="AF3993" s="82">
        <v>0</v>
      </c>
      <c r="AG3993" s="84" t="s">
        <v>53</v>
      </c>
      <c r="AH3993" s="83">
        <v>0</v>
      </c>
      <c r="AI3993" s="89">
        <v>0</v>
      </c>
      <c r="AJ3993" s="89">
        <v>0</v>
      </c>
      <c r="AK3993" s="60" t="str">
        <f>+IF(Tabla1[[#This Row],[REQUEST_TY]]="SR MANTENIMIENTO CORRECTIVO", "EMERGENCIA", "OTROS")</f>
        <v>EMERGENCIA</v>
      </c>
      <c r="AL3993" s="6" t="str">
        <f>+_xlfn.IFS(Tabla1[[#This Row],[Veces obj]]&lt;=1,"0-1",Tabla1[[#This Row],[Veces obj]]&lt;=2,"1-2",Tabla1[[#This Row],[Veces obj]]&lt;=3,"2-3",TRUE,"&gt;3")</f>
        <v>0-1</v>
      </c>
      <c r="AM3993" s="60" t="str">
        <f>+_xlfn.IFS(MONTH(Tabla1[[#This Row],[MES]])&lt;=3,"Q1",MONTH(Tabla1[[#This Row],[MES]])&lt;=6,"Q2",MONTH(Tabla1[[#This Row],[MES]])&lt;=9,"Q3",TRUE,"Q4")</f>
        <v>Q2</v>
      </c>
      <c r="AN3993" s="15" t="str">
        <f>+IFERROR(VLOOKUP(Tabla1[[#This Row],[CUENTA]],CTAS[],2,0),"OTROS")</f>
        <v>OTROS</v>
      </c>
      <c r="AP3993" s="15" t="str">
        <f>+IFERROR(VLOOKUP(Tabla1[[#This Row],[EMPLEADO]],IS[],3,0),"OTROS")</f>
        <v>OTROS</v>
      </c>
      <c r="AQ3993" s="15" t="str">
        <f>+IFERROR(VLOOKUP(Tabla1[[#This Row],[EMPLEADO]],IS[[NÓMINA]:[INGENIERO]],2,0),"OTROS")</f>
        <v>OTROS</v>
      </c>
    </row>
    <row r="3994" spans="1:43" x14ac:dyDescent="0.25">
      <c r="A3994" s="28" t="s">
        <v>10019</v>
      </c>
      <c r="B3994" s="29">
        <v>1</v>
      </c>
      <c r="C3994" s="29" t="s">
        <v>11724</v>
      </c>
      <c r="D3994" s="30" t="s">
        <v>38</v>
      </c>
      <c r="E3994" s="31" t="s">
        <v>98</v>
      </c>
      <c r="F3994" s="31" t="s">
        <v>11725</v>
      </c>
      <c r="G3994" s="88" t="s">
        <v>5526</v>
      </c>
      <c r="H3994" s="29" t="s">
        <v>297</v>
      </c>
      <c r="I3994" s="32" t="s">
        <v>43</v>
      </c>
      <c r="J3994" s="29" t="s">
        <v>8</v>
      </c>
      <c r="K3994" s="33" t="s">
        <v>71</v>
      </c>
      <c r="L3994" s="33" t="s">
        <v>1080</v>
      </c>
      <c r="M3994" s="29" t="s">
        <v>94</v>
      </c>
      <c r="N3994" s="29">
        <v>0</v>
      </c>
      <c r="O3994" s="29" t="s">
        <v>47</v>
      </c>
      <c r="P3994" s="33">
        <v>47</v>
      </c>
      <c r="Q3994" s="33" t="s">
        <v>82</v>
      </c>
      <c r="R3994" s="80" t="s">
        <v>63</v>
      </c>
      <c r="S3994" s="81" t="s">
        <v>64</v>
      </c>
      <c r="T3994" s="81" t="s">
        <v>51</v>
      </c>
      <c r="U3994" s="82" t="s">
        <v>83</v>
      </c>
      <c r="V3994" s="83">
        <v>1.05</v>
      </c>
      <c r="W3994" s="89">
        <v>1433.25</v>
      </c>
      <c r="X3994" s="85">
        <v>1</v>
      </c>
      <c r="Y3994" s="86">
        <v>1.78</v>
      </c>
      <c r="Z3994" s="82">
        <v>5</v>
      </c>
      <c r="AA3994" s="87">
        <v>0.35599999999999998</v>
      </c>
      <c r="AB3994" s="83">
        <v>0</v>
      </c>
      <c r="AC3994" s="89">
        <v>0</v>
      </c>
      <c r="AD3994" s="90">
        <v>43579</v>
      </c>
      <c r="AE3994" s="90">
        <v>43579</v>
      </c>
      <c r="AF3994" s="82">
        <v>0</v>
      </c>
      <c r="AG3994" s="84" t="s">
        <v>53</v>
      </c>
      <c r="AH3994" s="83">
        <v>0</v>
      </c>
      <c r="AI3994" s="89">
        <v>0</v>
      </c>
      <c r="AJ3994" s="89">
        <v>0</v>
      </c>
      <c r="AK3994" s="60" t="str">
        <f>+IF(Tabla1[[#This Row],[REQUEST_TY]]="SR MANTENIMIENTO CORRECTIVO", "EMERGENCIA", "OTROS")</f>
        <v>EMERGENCIA</v>
      </c>
      <c r="AL3994" s="6" t="str">
        <f>+_xlfn.IFS(Tabla1[[#This Row],[Veces obj]]&lt;=1,"0-1",Tabla1[[#This Row],[Veces obj]]&lt;=2,"1-2",Tabla1[[#This Row],[Veces obj]]&lt;=3,"2-3",TRUE,"&gt;3")</f>
        <v>0-1</v>
      </c>
      <c r="AM3994" s="60" t="str">
        <f>+_xlfn.IFS(MONTH(Tabla1[[#This Row],[MES]])&lt;=3,"Q1",MONTH(Tabla1[[#This Row],[MES]])&lt;=6,"Q2",MONTH(Tabla1[[#This Row],[MES]])&lt;=9,"Q3",TRUE,"Q4")</f>
        <v>Q2</v>
      </c>
      <c r="AN3994" s="15" t="str">
        <f>+IFERROR(VLOOKUP(Tabla1[[#This Row],[CUENTA]],CTAS[],2,0),"OTROS")</f>
        <v>OTROS</v>
      </c>
      <c r="AP3994" s="15" t="str">
        <f>+IFERROR(VLOOKUP(Tabla1[[#This Row],[EMPLEADO]],IS[],3,0),"OTROS")</f>
        <v>JUAREZ</v>
      </c>
      <c r="AQ3994" s="15" t="str">
        <f>+IFERROR(VLOOKUP(Tabla1[[#This Row],[EMPLEADO]],IS[[NÓMINA]:[INGENIERO]],2,0),"OTROS")</f>
        <v>ALFREDO TORRES</v>
      </c>
    </row>
    <row r="3995" spans="1:43" x14ac:dyDescent="0.25">
      <c r="A3995" s="28" t="s">
        <v>10019</v>
      </c>
      <c r="B3995" s="29">
        <v>1</v>
      </c>
      <c r="C3995" s="29" t="s">
        <v>11726</v>
      </c>
      <c r="D3995" s="30" t="s">
        <v>38</v>
      </c>
      <c r="E3995" s="31" t="s">
        <v>2745</v>
      </c>
      <c r="F3995" s="31" t="s">
        <v>11727</v>
      </c>
      <c r="G3995" s="88" t="s">
        <v>10256</v>
      </c>
      <c r="H3995" s="29" t="s">
        <v>136</v>
      </c>
      <c r="I3995" s="32" t="s">
        <v>43</v>
      </c>
      <c r="J3995" s="29" t="s">
        <v>8</v>
      </c>
      <c r="K3995" s="33" t="s">
        <v>2028</v>
      </c>
      <c r="L3995" s="33" t="s">
        <v>2029</v>
      </c>
      <c r="M3995" s="29" t="s">
        <v>736</v>
      </c>
      <c r="N3995" s="29">
        <v>0</v>
      </c>
      <c r="O3995" s="29" t="s">
        <v>47</v>
      </c>
      <c r="P3995" s="33">
        <v>22</v>
      </c>
      <c r="Q3995" s="33" t="s">
        <v>62</v>
      </c>
      <c r="R3995" s="80" t="s">
        <v>223</v>
      </c>
      <c r="S3995" s="81" t="s">
        <v>139</v>
      </c>
      <c r="T3995" s="81" t="s">
        <v>51</v>
      </c>
      <c r="U3995" s="82" t="s">
        <v>262</v>
      </c>
      <c r="V3995" s="83">
        <v>1.05</v>
      </c>
      <c r="W3995" s="89">
        <v>1651.6500000000003</v>
      </c>
      <c r="X3995" s="85">
        <v>1</v>
      </c>
      <c r="Y3995" s="86">
        <v>4.05</v>
      </c>
      <c r="Z3995" s="82">
        <v>4</v>
      </c>
      <c r="AA3995" s="87">
        <v>1.0125</v>
      </c>
      <c r="AB3995" s="83">
        <v>3.1249999999999889E-3</v>
      </c>
      <c r="AC3995" s="89">
        <v>-4.9156249999999835</v>
      </c>
      <c r="AD3995" s="90">
        <v>43579</v>
      </c>
      <c r="AE3995" s="90">
        <v>43579</v>
      </c>
      <c r="AF3995" s="82">
        <v>0</v>
      </c>
      <c r="AG3995" s="84" t="s">
        <v>53</v>
      </c>
      <c r="AH3995" s="83">
        <v>0</v>
      </c>
      <c r="AI3995" s="89">
        <v>0</v>
      </c>
      <c r="AJ3995" s="89">
        <v>0</v>
      </c>
      <c r="AK3995" s="60" t="str">
        <f>+IF(Tabla1[[#This Row],[REQUEST_TY]]="SR MANTENIMIENTO CORRECTIVO", "EMERGENCIA", "OTROS")</f>
        <v>EMERGENCIA</v>
      </c>
      <c r="AL3995" s="6" t="str">
        <f>+_xlfn.IFS(Tabla1[[#This Row],[Veces obj]]&lt;=1,"0-1",Tabla1[[#This Row],[Veces obj]]&lt;=2,"1-2",Tabla1[[#This Row],[Veces obj]]&lt;=3,"2-3",TRUE,"&gt;3")</f>
        <v>1-2</v>
      </c>
      <c r="AM3995" s="60" t="str">
        <f>+_xlfn.IFS(MONTH(Tabla1[[#This Row],[MES]])&lt;=3,"Q1",MONTH(Tabla1[[#This Row],[MES]])&lt;=6,"Q2",MONTH(Tabla1[[#This Row],[MES]])&lt;=9,"Q3",TRUE,"Q4")</f>
        <v>Q2</v>
      </c>
      <c r="AN3995" s="15" t="str">
        <f>+IFERROR(VLOOKUP(Tabla1[[#This Row],[CUENTA]],CTAS[],2,0),"OTROS")</f>
        <v>OTROS</v>
      </c>
      <c r="AP3995" s="15" t="str">
        <f>+IFERROR(VLOOKUP(Tabla1[[#This Row],[EMPLEADO]],IS[],3,0),"OTROS")</f>
        <v>OTROS</v>
      </c>
      <c r="AQ3995" s="15" t="str">
        <f>+IFERROR(VLOOKUP(Tabla1[[#This Row],[EMPLEADO]],IS[[NÓMINA]:[INGENIERO]],2,0),"OTROS")</f>
        <v>OTROS</v>
      </c>
    </row>
    <row r="3996" spans="1:43" x14ac:dyDescent="0.25">
      <c r="A3996" s="28" t="s">
        <v>10019</v>
      </c>
      <c r="B3996" s="29">
        <v>1</v>
      </c>
      <c r="C3996" s="29" t="s">
        <v>11728</v>
      </c>
      <c r="D3996" s="30" t="s">
        <v>38</v>
      </c>
      <c r="E3996" s="31" t="s">
        <v>113</v>
      </c>
      <c r="F3996" s="31" t="s">
        <v>11729</v>
      </c>
      <c r="G3996" s="88" t="s">
        <v>3081</v>
      </c>
      <c r="H3996" s="29" t="s">
        <v>213</v>
      </c>
      <c r="I3996" s="32" t="s">
        <v>43</v>
      </c>
      <c r="J3996" s="29" t="s">
        <v>8</v>
      </c>
      <c r="K3996" s="33" t="s">
        <v>125</v>
      </c>
      <c r="L3996" s="33" t="s">
        <v>3082</v>
      </c>
      <c r="M3996" s="29" t="s">
        <v>215</v>
      </c>
      <c r="N3996" s="29">
        <v>0</v>
      </c>
      <c r="O3996" s="29" t="s">
        <v>47</v>
      </c>
      <c r="P3996" s="33">
        <v>93</v>
      </c>
      <c r="Q3996" s="33" t="s">
        <v>48</v>
      </c>
      <c r="R3996" s="80" t="s">
        <v>49</v>
      </c>
      <c r="S3996" s="81" t="s">
        <v>50</v>
      </c>
      <c r="T3996" s="81" t="s">
        <v>51</v>
      </c>
      <c r="U3996" s="82" t="s">
        <v>52</v>
      </c>
      <c r="V3996" s="83">
        <v>1.05</v>
      </c>
      <c r="W3996" s="89">
        <v>750.75000000000011</v>
      </c>
      <c r="X3996" s="85">
        <v>1</v>
      </c>
      <c r="Y3996" s="86">
        <v>1</v>
      </c>
      <c r="Z3996" s="82">
        <v>5</v>
      </c>
      <c r="AA3996" s="87">
        <v>0.2</v>
      </c>
      <c r="AB3996" s="83">
        <v>0</v>
      </c>
      <c r="AC3996" s="89">
        <v>0</v>
      </c>
      <c r="AD3996" s="90">
        <v>43579</v>
      </c>
      <c r="AE3996" s="90">
        <v>43579</v>
      </c>
      <c r="AF3996" s="82">
        <v>0</v>
      </c>
      <c r="AG3996" s="84" t="s">
        <v>53</v>
      </c>
      <c r="AH3996" s="83">
        <v>0</v>
      </c>
      <c r="AI3996" s="89">
        <v>0</v>
      </c>
      <c r="AJ3996" s="89">
        <v>0</v>
      </c>
      <c r="AK3996" s="60" t="str">
        <f>+IF(Tabla1[[#This Row],[REQUEST_TY]]="SR MANTENIMIENTO CORRECTIVO", "EMERGENCIA", "OTROS")</f>
        <v>EMERGENCIA</v>
      </c>
      <c r="AL3996" s="6" t="str">
        <f>+_xlfn.IFS(Tabla1[[#This Row],[Veces obj]]&lt;=1,"0-1",Tabla1[[#This Row],[Veces obj]]&lt;=2,"1-2",Tabla1[[#This Row],[Veces obj]]&lt;=3,"2-3",TRUE,"&gt;3")</f>
        <v>0-1</v>
      </c>
      <c r="AM3996" s="60" t="str">
        <f>+_xlfn.IFS(MONTH(Tabla1[[#This Row],[MES]])&lt;=3,"Q1",MONTH(Tabla1[[#This Row],[MES]])&lt;=6,"Q2",MONTH(Tabla1[[#This Row],[MES]])&lt;=9,"Q3",TRUE,"Q4")</f>
        <v>Q2</v>
      </c>
      <c r="AN3996" s="15" t="str">
        <f>+IFERROR(VLOOKUP(Tabla1[[#This Row],[CUENTA]],CTAS[],2,0),"OTROS")</f>
        <v>OTROS</v>
      </c>
      <c r="AP3996" s="15" t="str">
        <f>+IFERROR(VLOOKUP(Tabla1[[#This Row],[EMPLEADO]],IS[],3,0),"OTROS")</f>
        <v>OTROS</v>
      </c>
      <c r="AQ3996" s="15" t="str">
        <f>+IFERROR(VLOOKUP(Tabla1[[#This Row],[EMPLEADO]],IS[[NÓMINA]:[INGENIERO]],2,0),"OTROS")</f>
        <v>OTROS</v>
      </c>
    </row>
    <row r="3997" spans="1:43" x14ac:dyDescent="0.25">
      <c r="A3997" s="28" t="s">
        <v>10019</v>
      </c>
      <c r="B3997" s="29">
        <v>1</v>
      </c>
      <c r="C3997" s="29" t="s">
        <v>11730</v>
      </c>
      <c r="D3997" s="30" t="s">
        <v>38</v>
      </c>
      <c r="E3997" s="31" t="s">
        <v>558</v>
      </c>
      <c r="F3997" s="31" t="s">
        <v>11731</v>
      </c>
      <c r="G3997" s="88" t="s">
        <v>8436</v>
      </c>
      <c r="H3997" s="29" t="s">
        <v>592</v>
      </c>
      <c r="I3997" s="32" t="s">
        <v>43</v>
      </c>
      <c r="J3997" s="29" t="s">
        <v>8</v>
      </c>
      <c r="K3997" s="33" t="s">
        <v>234</v>
      </c>
      <c r="L3997" s="33" t="s">
        <v>3930</v>
      </c>
      <c r="M3997" s="29" t="s">
        <v>119</v>
      </c>
      <c r="N3997" s="29">
        <v>0</v>
      </c>
      <c r="O3997" s="29" t="s">
        <v>47</v>
      </c>
      <c r="P3997" s="33">
        <v>38</v>
      </c>
      <c r="Q3997" s="33" t="s">
        <v>82</v>
      </c>
      <c r="R3997" s="80" t="s">
        <v>95</v>
      </c>
      <c r="S3997" s="81" t="s">
        <v>64</v>
      </c>
      <c r="T3997" s="81" t="s">
        <v>51</v>
      </c>
      <c r="U3997" s="82" t="s">
        <v>83</v>
      </c>
      <c r="V3997" s="83">
        <v>1.05</v>
      </c>
      <c r="W3997" s="89">
        <v>1433.25</v>
      </c>
      <c r="X3997" s="85">
        <v>1</v>
      </c>
      <c r="Y3997" s="86">
        <v>1.1200000000000001</v>
      </c>
      <c r="Z3997" s="82">
        <v>5</v>
      </c>
      <c r="AA3997" s="87">
        <v>0.22400000000000003</v>
      </c>
      <c r="AB3997" s="83">
        <v>0</v>
      </c>
      <c r="AC3997" s="89">
        <v>0</v>
      </c>
      <c r="AD3997" s="90">
        <v>43579</v>
      </c>
      <c r="AE3997" s="90">
        <v>43579</v>
      </c>
      <c r="AF3997" s="82">
        <v>0</v>
      </c>
      <c r="AG3997" s="84" t="s">
        <v>53</v>
      </c>
      <c r="AH3997" s="83">
        <v>0</v>
      </c>
      <c r="AI3997" s="89">
        <v>0</v>
      </c>
      <c r="AJ3997" s="89">
        <v>0</v>
      </c>
      <c r="AK3997" s="60" t="str">
        <f>+IF(Tabla1[[#This Row],[REQUEST_TY]]="SR MANTENIMIENTO CORRECTIVO", "EMERGENCIA", "OTROS")</f>
        <v>EMERGENCIA</v>
      </c>
      <c r="AL3997" s="6" t="str">
        <f>+_xlfn.IFS(Tabla1[[#This Row],[Veces obj]]&lt;=1,"0-1",Tabla1[[#This Row],[Veces obj]]&lt;=2,"1-2",Tabla1[[#This Row],[Veces obj]]&lt;=3,"2-3",TRUE,"&gt;3")</f>
        <v>0-1</v>
      </c>
      <c r="AM3997" s="60" t="str">
        <f>+_xlfn.IFS(MONTH(Tabla1[[#This Row],[MES]])&lt;=3,"Q1",MONTH(Tabla1[[#This Row],[MES]])&lt;=6,"Q2",MONTH(Tabla1[[#This Row],[MES]])&lt;=9,"Q3",TRUE,"Q4")</f>
        <v>Q2</v>
      </c>
      <c r="AN3997" s="15" t="str">
        <f>+IFERROR(VLOOKUP(Tabla1[[#This Row],[CUENTA]],CTAS[],2,0),"OTROS")</f>
        <v>OTROS</v>
      </c>
      <c r="AP3997" s="15" t="str">
        <f>+IFERROR(VLOOKUP(Tabla1[[#This Row],[EMPLEADO]],IS[],3,0),"OTROS")</f>
        <v>CHIHUAHUA</v>
      </c>
      <c r="AQ3997" s="15" t="str">
        <f>+IFERROR(VLOOKUP(Tabla1[[#This Row],[EMPLEADO]],IS[[NÓMINA]:[INGENIERO]],2,0),"OTROS")</f>
        <v>VICTOR MENDEZ</v>
      </c>
    </row>
    <row r="3998" spans="1:43" x14ac:dyDescent="0.25">
      <c r="A3998" s="28" t="s">
        <v>10019</v>
      </c>
      <c r="B3998" s="29">
        <v>1</v>
      </c>
      <c r="C3998" s="29" t="s">
        <v>11732</v>
      </c>
      <c r="D3998" s="30" t="s">
        <v>38</v>
      </c>
      <c r="E3998" s="31" t="s">
        <v>631</v>
      </c>
      <c r="F3998" s="31" t="s">
        <v>11733</v>
      </c>
      <c r="G3998" s="88" t="s">
        <v>11734</v>
      </c>
      <c r="H3998" s="29" t="s">
        <v>124</v>
      </c>
      <c r="I3998" s="32" t="s">
        <v>43</v>
      </c>
      <c r="J3998" s="29" t="s">
        <v>8</v>
      </c>
      <c r="K3998" s="33" t="s">
        <v>2725</v>
      </c>
      <c r="L3998" s="33" t="s">
        <v>11414</v>
      </c>
      <c r="M3998" s="29" t="s">
        <v>94</v>
      </c>
      <c r="N3998" s="29">
        <v>0</v>
      </c>
      <c r="O3998" s="29" t="s">
        <v>47</v>
      </c>
      <c r="P3998" s="33">
        <v>155</v>
      </c>
      <c r="Q3998" s="33" t="s">
        <v>48</v>
      </c>
      <c r="R3998" s="80" t="s">
        <v>242</v>
      </c>
      <c r="S3998" s="81" t="s">
        <v>64</v>
      </c>
      <c r="T3998" s="81" t="s">
        <v>51</v>
      </c>
      <c r="U3998" s="82" t="s">
        <v>96</v>
      </c>
      <c r="V3998" s="83">
        <v>1.1000000000000001</v>
      </c>
      <c r="W3998" s="89">
        <v>1501.5000000000002</v>
      </c>
      <c r="X3998" s="85">
        <v>1</v>
      </c>
      <c r="Y3998" s="86">
        <v>0.13</v>
      </c>
      <c r="Z3998" s="82">
        <v>5</v>
      </c>
      <c r="AA3998" s="87">
        <v>2.6000000000000002E-2</v>
      </c>
      <c r="AB3998" s="83">
        <v>0</v>
      </c>
      <c r="AC3998" s="89">
        <v>0</v>
      </c>
      <c r="AD3998" s="90">
        <v>43579</v>
      </c>
      <c r="AE3998" s="90">
        <v>43579</v>
      </c>
      <c r="AF3998" s="82">
        <v>0</v>
      </c>
      <c r="AG3998" s="84" t="s">
        <v>53</v>
      </c>
      <c r="AH3998" s="83">
        <v>0</v>
      </c>
      <c r="AI3998" s="89">
        <v>0</v>
      </c>
      <c r="AJ3998" s="89">
        <v>0</v>
      </c>
      <c r="AK3998" s="60" t="str">
        <f>+IF(Tabla1[[#This Row],[REQUEST_TY]]="SR MANTENIMIENTO CORRECTIVO", "EMERGENCIA", "OTROS")</f>
        <v>EMERGENCIA</v>
      </c>
      <c r="AL3998" s="6" t="str">
        <f>+_xlfn.IFS(Tabla1[[#This Row],[Veces obj]]&lt;=1,"0-1",Tabla1[[#This Row],[Veces obj]]&lt;=2,"1-2",Tabla1[[#This Row],[Veces obj]]&lt;=3,"2-3",TRUE,"&gt;3")</f>
        <v>0-1</v>
      </c>
      <c r="AM3998" s="60" t="str">
        <f>+_xlfn.IFS(MONTH(Tabla1[[#This Row],[MES]])&lt;=3,"Q1",MONTH(Tabla1[[#This Row],[MES]])&lt;=6,"Q2",MONTH(Tabla1[[#This Row],[MES]])&lt;=9,"Q3",TRUE,"Q4")</f>
        <v>Q2</v>
      </c>
      <c r="AN3998" s="15" t="str">
        <f>+IFERROR(VLOOKUP(Tabla1[[#This Row],[CUENTA]],CTAS[],2,0),"OTROS")</f>
        <v>OTROS</v>
      </c>
      <c r="AP3998" s="15" t="str">
        <f>+IFERROR(VLOOKUP(Tabla1[[#This Row],[EMPLEADO]],IS[],3,0),"OTROS")</f>
        <v>JUAREZ</v>
      </c>
      <c r="AQ3998" s="15" t="str">
        <f>+IFERROR(VLOOKUP(Tabla1[[#This Row],[EMPLEADO]],IS[[NÓMINA]:[INGENIERO]],2,0),"OTROS")</f>
        <v>MIGUEL COTA</v>
      </c>
    </row>
    <row r="3999" spans="1:43" x14ac:dyDescent="0.25">
      <c r="A3999" s="28" t="s">
        <v>10019</v>
      </c>
      <c r="B3999" s="29">
        <v>1</v>
      </c>
      <c r="C3999" s="29" t="s">
        <v>11735</v>
      </c>
      <c r="D3999" s="30" t="s">
        <v>38</v>
      </c>
      <c r="E3999" s="31" t="s">
        <v>2827</v>
      </c>
      <c r="F3999" s="31" t="s">
        <v>11736</v>
      </c>
      <c r="G3999" s="88" t="s">
        <v>2829</v>
      </c>
      <c r="H3999" s="29" t="s">
        <v>266</v>
      </c>
      <c r="I3999" s="32" t="s">
        <v>43</v>
      </c>
      <c r="J3999" s="29" t="s">
        <v>8</v>
      </c>
      <c r="K3999" s="33" t="s">
        <v>71</v>
      </c>
      <c r="L3999" s="33" t="s">
        <v>170</v>
      </c>
      <c r="M3999" s="29" t="s">
        <v>73</v>
      </c>
      <c r="N3999" s="29">
        <v>0</v>
      </c>
      <c r="O3999" s="29" t="s">
        <v>47</v>
      </c>
      <c r="P3999" s="33">
        <v>39</v>
      </c>
      <c r="Q3999" s="33" t="s">
        <v>82</v>
      </c>
      <c r="R3999" s="80" t="s">
        <v>138</v>
      </c>
      <c r="S3999" s="81" t="s">
        <v>139</v>
      </c>
      <c r="T3999" s="81" t="s">
        <v>51</v>
      </c>
      <c r="U3999" s="82" t="s">
        <v>140</v>
      </c>
      <c r="V3999" s="83">
        <v>1.1000000000000001</v>
      </c>
      <c r="W3999" s="89">
        <v>1730.3000000000004</v>
      </c>
      <c r="X3999" s="85">
        <v>1</v>
      </c>
      <c r="Y3999" s="86">
        <v>0.62</v>
      </c>
      <c r="Z3999" s="82">
        <v>4</v>
      </c>
      <c r="AA3999" s="87">
        <v>0.155</v>
      </c>
      <c r="AB3999" s="83">
        <v>0</v>
      </c>
      <c r="AC3999" s="89">
        <v>0</v>
      </c>
      <c r="AD3999" s="90">
        <v>43579</v>
      </c>
      <c r="AE3999" s="90">
        <v>43579</v>
      </c>
      <c r="AF3999" s="82">
        <v>0</v>
      </c>
      <c r="AG3999" s="84" t="s">
        <v>53</v>
      </c>
      <c r="AH3999" s="83">
        <v>0</v>
      </c>
      <c r="AI3999" s="89">
        <v>0</v>
      </c>
      <c r="AJ3999" s="89">
        <v>0</v>
      </c>
      <c r="AK3999" s="60" t="str">
        <f>+IF(Tabla1[[#This Row],[REQUEST_TY]]="SR MANTENIMIENTO CORRECTIVO", "EMERGENCIA", "OTROS")</f>
        <v>EMERGENCIA</v>
      </c>
      <c r="AL3999" s="6" t="str">
        <f>+_xlfn.IFS(Tabla1[[#This Row],[Veces obj]]&lt;=1,"0-1",Tabla1[[#This Row],[Veces obj]]&lt;=2,"1-2",Tabla1[[#This Row],[Veces obj]]&lt;=3,"2-3",TRUE,"&gt;3")</f>
        <v>0-1</v>
      </c>
      <c r="AM3999" s="60" t="str">
        <f>+_xlfn.IFS(MONTH(Tabla1[[#This Row],[MES]])&lt;=3,"Q1",MONTH(Tabla1[[#This Row],[MES]])&lt;=6,"Q2",MONTH(Tabla1[[#This Row],[MES]])&lt;=9,"Q3",TRUE,"Q4")</f>
        <v>Q2</v>
      </c>
      <c r="AN3999" s="15" t="str">
        <f>+IFERROR(VLOOKUP(Tabla1[[#This Row],[CUENTA]],CTAS[],2,0),"OTROS")</f>
        <v>OTROS</v>
      </c>
      <c r="AP3999" s="15" t="str">
        <f>+IFERROR(VLOOKUP(Tabla1[[#This Row],[EMPLEADO]],IS[],3,0),"OTROS")</f>
        <v>JUAREZ</v>
      </c>
      <c r="AQ3999" s="15" t="str">
        <f>+IFERROR(VLOOKUP(Tabla1[[#This Row],[EMPLEADO]],IS[[NÓMINA]:[INGENIERO]],2,0),"OTROS")</f>
        <v>CESAR MAR</v>
      </c>
    </row>
    <row r="4000" spans="1:43" x14ac:dyDescent="0.25">
      <c r="A4000" s="28" t="s">
        <v>10019</v>
      </c>
      <c r="B4000" s="29">
        <v>1</v>
      </c>
      <c r="C4000" s="29" t="s">
        <v>11737</v>
      </c>
      <c r="D4000" s="30" t="s">
        <v>38</v>
      </c>
      <c r="E4000" s="31" t="s">
        <v>133</v>
      </c>
      <c r="F4000" s="31" t="s">
        <v>11738</v>
      </c>
      <c r="G4000" s="88" t="s">
        <v>346</v>
      </c>
      <c r="H4000" s="29" t="s">
        <v>124</v>
      </c>
      <c r="I4000" s="32" t="s">
        <v>43</v>
      </c>
      <c r="J4000" s="29" t="s">
        <v>8</v>
      </c>
      <c r="K4000" s="33" t="s">
        <v>59</v>
      </c>
      <c r="L4000" s="33" t="s">
        <v>267</v>
      </c>
      <c r="M4000" s="29" t="s">
        <v>73</v>
      </c>
      <c r="N4000" s="29">
        <v>0</v>
      </c>
      <c r="O4000" s="29" t="s">
        <v>47</v>
      </c>
      <c r="P4000" s="33">
        <v>12</v>
      </c>
      <c r="Q4000" s="33" t="s">
        <v>194</v>
      </c>
      <c r="R4000" s="80" t="s">
        <v>138</v>
      </c>
      <c r="S4000" s="81" t="s">
        <v>139</v>
      </c>
      <c r="T4000" s="81" t="s">
        <v>51</v>
      </c>
      <c r="U4000" s="82" t="s">
        <v>224</v>
      </c>
      <c r="V4000" s="83">
        <v>0.8</v>
      </c>
      <c r="W4000" s="89">
        <v>1258.4000000000003</v>
      </c>
      <c r="X4000" s="85">
        <v>1</v>
      </c>
      <c r="Y4000" s="86">
        <v>2.33</v>
      </c>
      <c r="Z4000" s="82">
        <v>4</v>
      </c>
      <c r="AA4000" s="87">
        <v>0.58250000000000002</v>
      </c>
      <c r="AB4000" s="83">
        <v>0</v>
      </c>
      <c r="AC4000" s="89">
        <v>0</v>
      </c>
      <c r="AD4000" s="90">
        <v>43579</v>
      </c>
      <c r="AE4000" s="90">
        <v>43579</v>
      </c>
      <c r="AF4000" s="82">
        <v>0</v>
      </c>
      <c r="AG4000" s="84" t="s">
        <v>53</v>
      </c>
      <c r="AH4000" s="83">
        <v>0</v>
      </c>
      <c r="AI4000" s="89">
        <v>0</v>
      </c>
      <c r="AJ4000" s="89">
        <v>0</v>
      </c>
      <c r="AK4000" s="60" t="str">
        <f>+IF(Tabla1[[#This Row],[REQUEST_TY]]="SR MANTENIMIENTO CORRECTIVO", "EMERGENCIA", "OTROS")</f>
        <v>EMERGENCIA</v>
      </c>
      <c r="AL4000" s="6" t="str">
        <f>+_xlfn.IFS(Tabla1[[#This Row],[Veces obj]]&lt;=1,"0-1",Tabla1[[#This Row],[Veces obj]]&lt;=2,"1-2",Tabla1[[#This Row],[Veces obj]]&lt;=3,"2-3",TRUE,"&gt;3")</f>
        <v>0-1</v>
      </c>
      <c r="AM4000" s="60" t="str">
        <f>+_xlfn.IFS(MONTH(Tabla1[[#This Row],[MES]])&lt;=3,"Q1",MONTH(Tabla1[[#This Row],[MES]])&lt;=6,"Q2",MONTH(Tabla1[[#This Row],[MES]])&lt;=9,"Q3",TRUE,"Q4")</f>
        <v>Q2</v>
      </c>
      <c r="AN4000" s="15" t="str">
        <f>+IFERROR(VLOOKUP(Tabla1[[#This Row],[CUENTA]],CTAS[],2,0),"OTROS")</f>
        <v>OTROS</v>
      </c>
      <c r="AP4000" s="15" t="str">
        <f>+IFERROR(VLOOKUP(Tabla1[[#This Row],[EMPLEADO]],IS[],3,0),"OTROS")</f>
        <v>JUAREZ</v>
      </c>
      <c r="AQ4000" s="15" t="str">
        <f>+IFERROR(VLOOKUP(Tabla1[[#This Row],[EMPLEADO]],IS[[NÓMINA]:[INGENIERO]],2,0),"OTROS")</f>
        <v>MIGUEL COTA</v>
      </c>
    </row>
    <row r="4001" spans="1:43" x14ac:dyDescent="0.25">
      <c r="A4001" s="28" t="s">
        <v>10019</v>
      </c>
      <c r="B4001" s="29">
        <v>1</v>
      </c>
      <c r="C4001" s="29" t="s">
        <v>11739</v>
      </c>
      <c r="D4001" s="30" t="s">
        <v>38</v>
      </c>
      <c r="E4001" s="31" t="s">
        <v>332</v>
      </c>
      <c r="F4001" s="31" t="s">
        <v>11740</v>
      </c>
      <c r="G4001" s="88" t="s">
        <v>3045</v>
      </c>
      <c r="H4001" s="29" t="s">
        <v>11301</v>
      </c>
      <c r="I4001" s="32" t="s">
        <v>43</v>
      </c>
      <c r="J4001" s="29" t="s">
        <v>8</v>
      </c>
      <c r="K4001" s="33" t="s">
        <v>59</v>
      </c>
      <c r="L4001" s="33" t="s">
        <v>2686</v>
      </c>
      <c r="M4001" s="29" t="s">
        <v>2687</v>
      </c>
      <c r="N4001" s="29">
        <v>0</v>
      </c>
      <c r="O4001" s="29" t="s">
        <v>47</v>
      </c>
      <c r="P4001" s="33">
        <v>50</v>
      </c>
      <c r="Q4001" s="33" t="s">
        <v>82</v>
      </c>
      <c r="R4001" s="80" t="s">
        <v>317</v>
      </c>
      <c r="S4001" s="81" t="s">
        <v>318</v>
      </c>
      <c r="T4001" s="81" t="s">
        <v>51</v>
      </c>
      <c r="U4001" s="82" t="s">
        <v>140</v>
      </c>
      <c r="V4001" s="83">
        <v>1.1000000000000001</v>
      </c>
      <c r="W4001" s="89">
        <v>1730.3000000000004</v>
      </c>
      <c r="X4001" s="85">
        <v>1</v>
      </c>
      <c r="Y4001" s="86">
        <v>3.2</v>
      </c>
      <c r="Z4001" s="82">
        <v>4</v>
      </c>
      <c r="AA4001" s="87">
        <v>0.8</v>
      </c>
      <c r="AB4001" s="83">
        <v>0</v>
      </c>
      <c r="AC4001" s="89">
        <v>0</v>
      </c>
      <c r="AD4001" s="90">
        <v>43579</v>
      </c>
      <c r="AE4001" s="90">
        <v>43579</v>
      </c>
      <c r="AF4001" s="82">
        <v>0</v>
      </c>
      <c r="AG4001" s="84" t="s">
        <v>53</v>
      </c>
      <c r="AH4001" s="83">
        <v>0</v>
      </c>
      <c r="AI4001" s="89">
        <v>0</v>
      </c>
      <c r="AJ4001" s="89">
        <v>0</v>
      </c>
      <c r="AK4001" s="60" t="str">
        <f>+IF(Tabla1[[#This Row],[REQUEST_TY]]="SR MANTENIMIENTO CORRECTIVO", "EMERGENCIA", "OTROS")</f>
        <v>EMERGENCIA</v>
      </c>
      <c r="AL4001" s="6" t="str">
        <f>+_xlfn.IFS(Tabla1[[#This Row],[Veces obj]]&lt;=1,"0-1",Tabla1[[#This Row],[Veces obj]]&lt;=2,"1-2",Tabla1[[#This Row],[Veces obj]]&lt;=3,"2-3",TRUE,"&gt;3")</f>
        <v>0-1</v>
      </c>
      <c r="AM4001" s="60" t="str">
        <f>+_xlfn.IFS(MONTH(Tabla1[[#This Row],[MES]])&lt;=3,"Q1",MONTH(Tabla1[[#This Row],[MES]])&lt;=6,"Q2",MONTH(Tabla1[[#This Row],[MES]])&lt;=9,"Q3",TRUE,"Q4")</f>
        <v>Q2</v>
      </c>
      <c r="AN4001" s="15" t="str">
        <f>+IFERROR(VLOOKUP(Tabla1[[#This Row],[CUENTA]],CTAS[],2,0),"OTROS")</f>
        <v>OTROS</v>
      </c>
      <c r="AP4001" s="15" t="str">
        <f>+IFERROR(VLOOKUP(Tabla1[[#This Row],[EMPLEADO]],IS[],3,0),"OTROS")</f>
        <v>OTROS</v>
      </c>
      <c r="AQ4001" s="15" t="str">
        <f>+IFERROR(VLOOKUP(Tabla1[[#This Row],[EMPLEADO]],IS[[NÓMINA]:[INGENIERO]],2,0),"OTROS")</f>
        <v>OTROS</v>
      </c>
    </row>
    <row r="4002" spans="1:43" x14ac:dyDescent="0.25">
      <c r="A4002" s="28" t="s">
        <v>10019</v>
      </c>
      <c r="B4002" s="29">
        <v>1</v>
      </c>
      <c r="C4002" s="29" t="s">
        <v>11741</v>
      </c>
      <c r="D4002" s="30" t="s">
        <v>38</v>
      </c>
      <c r="E4002" s="31" t="s">
        <v>312</v>
      </c>
      <c r="F4002" s="31" t="s">
        <v>11742</v>
      </c>
      <c r="G4002" s="88" t="s">
        <v>7443</v>
      </c>
      <c r="H4002" s="29" t="s">
        <v>915</v>
      </c>
      <c r="I4002" s="32" t="s">
        <v>43</v>
      </c>
      <c r="J4002" s="29" t="s">
        <v>8</v>
      </c>
      <c r="K4002" s="33" t="s">
        <v>538</v>
      </c>
      <c r="L4002" s="33" t="s">
        <v>5879</v>
      </c>
      <c r="M4002" s="29" t="s">
        <v>131</v>
      </c>
      <c r="N4002" s="29">
        <v>0</v>
      </c>
      <c r="O4002" s="29" t="s">
        <v>47</v>
      </c>
      <c r="P4002" s="33">
        <v>49</v>
      </c>
      <c r="Q4002" s="33" t="s">
        <v>82</v>
      </c>
      <c r="R4002" s="80" t="s">
        <v>317</v>
      </c>
      <c r="S4002" s="81" t="s">
        <v>318</v>
      </c>
      <c r="T4002" s="81" t="s">
        <v>51</v>
      </c>
      <c r="U4002" s="82" t="s">
        <v>140</v>
      </c>
      <c r="V4002" s="83">
        <v>1.1000000000000001</v>
      </c>
      <c r="W4002" s="89">
        <v>1730.3000000000004</v>
      </c>
      <c r="X4002" s="85">
        <v>1</v>
      </c>
      <c r="Y4002" s="86">
        <v>0.68</v>
      </c>
      <c r="Z4002" s="82">
        <v>4</v>
      </c>
      <c r="AA4002" s="87">
        <v>0.17</v>
      </c>
      <c r="AB4002" s="83">
        <v>0</v>
      </c>
      <c r="AC4002" s="89">
        <v>0</v>
      </c>
      <c r="AD4002" s="90">
        <v>43579</v>
      </c>
      <c r="AE4002" s="90">
        <v>43579</v>
      </c>
      <c r="AF4002" s="82">
        <v>0</v>
      </c>
      <c r="AG4002" s="84" t="s">
        <v>53</v>
      </c>
      <c r="AH4002" s="83">
        <v>0</v>
      </c>
      <c r="AI4002" s="89">
        <v>0</v>
      </c>
      <c r="AJ4002" s="89">
        <v>0</v>
      </c>
      <c r="AK4002" s="60" t="str">
        <f>+IF(Tabla1[[#This Row],[REQUEST_TY]]="SR MANTENIMIENTO CORRECTIVO", "EMERGENCIA", "OTROS")</f>
        <v>EMERGENCIA</v>
      </c>
      <c r="AL4002" s="6" t="str">
        <f>+_xlfn.IFS(Tabla1[[#This Row],[Veces obj]]&lt;=1,"0-1",Tabla1[[#This Row],[Veces obj]]&lt;=2,"1-2",Tabla1[[#This Row],[Veces obj]]&lt;=3,"2-3",TRUE,"&gt;3")</f>
        <v>0-1</v>
      </c>
      <c r="AM4002" s="60" t="str">
        <f>+_xlfn.IFS(MONTH(Tabla1[[#This Row],[MES]])&lt;=3,"Q1",MONTH(Tabla1[[#This Row],[MES]])&lt;=6,"Q2",MONTH(Tabla1[[#This Row],[MES]])&lt;=9,"Q3",TRUE,"Q4")</f>
        <v>Q2</v>
      </c>
      <c r="AN4002" s="15" t="str">
        <f>+IFERROR(VLOOKUP(Tabla1[[#This Row],[CUENTA]],CTAS[],2,0),"OTROS")</f>
        <v>OTROS</v>
      </c>
      <c r="AP4002" s="15" t="str">
        <f>+IFERROR(VLOOKUP(Tabla1[[#This Row],[EMPLEADO]],IS[],3,0),"OTROS")</f>
        <v>OTROS</v>
      </c>
      <c r="AQ4002" s="15" t="str">
        <f>+IFERROR(VLOOKUP(Tabla1[[#This Row],[EMPLEADO]],IS[[NÓMINA]:[INGENIERO]],2,0),"OTROS")</f>
        <v>OTROS</v>
      </c>
    </row>
    <row r="4003" spans="1:43" x14ac:dyDescent="0.25">
      <c r="A4003" s="28" t="s">
        <v>10019</v>
      </c>
      <c r="B4003" s="29">
        <v>1</v>
      </c>
      <c r="C4003" s="29" t="s">
        <v>11743</v>
      </c>
      <c r="D4003" s="30" t="s">
        <v>38</v>
      </c>
      <c r="E4003" s="31" t="s">
        <v>10079</v>
      </c>
      <c r="F4003" s="31" t="s">
        <v>11744</v>
      </c>
      <c r="G4003" s="88" t="s">
        <v>10573</v>
      </c>
      <c r="H4003" s="29" t="s">
        <v>106</v>
      </c>
      <c r="I4003" s="32" t="s">
        <v>43</v>
      </c>
      <c r="J4003" s="29" t="s">
        <v>8</v>
      </c>
      <c r="K4003" s="33" t="s">
        <v>107</v>
      </c>
      <c r="L4003" s="33" t="s">
        <v>108</v>
      </c>
      <c r="M4003" s="29" t="s">
        <v>109</v>
      </c>
      <c r="N4003" s="29">
        <v>0</v>
      </c>
      <c r="O4003" s="29" t="s">
        <v>47</v>
      </c>
      <c r="P4003" s="33">
        <v>41</v>
      </c>
      <c r="Q4003" s="33" t="s">
        <v>82</v>
      </c>
      <c r="R4003" s="80" t="s">
        <v>10081</v>
      </c>
      <c r="S4003" s="81" t="s">
        <v>110</v>
      </c>
      <c r="T4003" s="81" t="s">
        <v>51</v>
      </c>
      <c r="U4003" s="82" t="s">
        <v>3326</v>
      </c>
      <c r="V4003" s="83">
        <v>1.1499999999999999</v>
      </c>
      <c r="W4003" s="89">
        <v>2466.75</v>
      </c>
      <c r="X4003" s="85">
        <v>1</v>
      </c>
      <c r="Y4003" s="86">
        <v>5.2</v>
      </c>
      <c r="Z4003" s="82">
        <v>3</v>
      </c>
      <c r="AA4003" s="87">
        <v>1.7333333333333334</v>
      </c>
      <c r="AB4003" s="83">
        <v>0.18333333333333335</v>
      </c>
      <c r="AC4003" s="89">
        <v>-393.25000000000006</v>
      </c>
      <c r="AD4003" s="90">
        <v>43579</v>
      </c>
      <c r="AE4003" s="90">
        <v>43580</v>
      </c>
      <c r="AF4003" s="82">
        <v>1</v>
      </c>
      <c r="AG4003" s="84" t="s">
        <v>53</v>
      </c>
      <c r="AH4003" s="83">
        <v>0</v>
      </c>
      <c r="AI4003" s="89">
        <v>0</v>
      </c>
      <c r="AJ4003" s="89">
        <v>0</v>
      </c>
      <c r="AK4003" s="60" t="str">
        <f>+IF(Tabla1[[#This Row],[REQUEST_TY]]="SR MANTENIMIENTO CORRECTIVO", "EMERGENCIA", "OTROS")</f>
        <v>EMERGENCIA</v>
      </c>
      <c r="AL4003" s="6" t="str">
        <f>+_xlfn.IFS(Tabla1[[#This Row],[Veces obj]]&lt;=1,"0-1",Tabla1[[#This Row],[Veces obj]]&lt;=2,"1-2",Tabla1[[#This Row],[Veces obj]]&lt;=3,"2-3",TRUE,"&gt;3")</f>
        <v>1-2</v>
      </c>
      <c r="AM4003" s="60" t="str">
        <f>+_xlfn.IFS(MONTH(Tabla1[[#This Row],[MES]])&lt;=3,"Q1",MONTH(Tabla1[[#This Row],[MES]])&lt;=6,"Q2",MONTH(Tabla1[[#This Row],[MES]])&lt;=9,"Q3",TRUE,"Q4")</f>
        <v>Q2</v>
      </c>
      <c r="AN4003" s="15" t="str">
        <f>+IFERROR(VLOOKUP(Tabla1[[#This Row],[CUENTA]],CTAS[],2,0),"OTROS")</f>
        <v>OTROS</v>
      </c>
      <c r="AP4003" s="15" t="str">
        <f>+IFERROR(VLOOKUP(Tabla1[[#This Row],[EMPLEADO]],IS[],3,0),"OTROS")</f>
        <v>OTROS</v>
      </c>
      <c r="AQ4003" s="15" t="str">
        <f>+IFERROR(VLOOKUP(Tabla1[[#This Row],[EMPLEADO]],IS[[NÓMINA]:[INGENIERO]],2,0),"OTROS")</f>
        <v>OTROS</v>
      </c>
    </row>
    <row r="4004" spans="1:43" x14ac:dyDescent="0.25">
      <c r="A4004" s="28" t="s">
        <v>10019</v>
      </c>
      <c r="B4004" s="29">
        <v>1</v>
      </c>
      <c r="C4004" s="29" t="s">
        <v>11745</v>
      </c>
      <c r="D4004" s="30" t="s">
        <v>38</v>
      </c>
      <c r="E4004" s="31" t="s">
        <v>147</v>
      </c>
      <c r="F4004" s="31" t="s">
        <v>11746</v>
      </c>
      <c r="G4004" s="88" t="s">
        <v>11747</v>
      </c>
      <c r="H4004" s="29" t="s">
        <v>163</v>
      </c>
      <c r="I4004" s="32" t="s">
        <v>43</v>
      </c>
      <c r="J4004" s="29" t="s">
        <v>8</v>
      </c>
      <c r="K4004" s="33" t="s">
        <v>151</v>
      </c>
      <c r="L4004" s="33" t="s">
        <v>229</v>
      </c>
      <c r="M4004" s="29" t="s">
        <v>165</v>
      </c>
      <c r="N4004" s="29">
        <v>0</v>
      </c>
      <c r="O4004" s="29" t="s">
        <v>47</v>
      </c>
      <c r="P4004" s="33">
        <v>440</v>
      </c>
      <c r="Q4004" s="33" t="s">
        <v>48</v>
      </c>
      <c r="R4004" s="80" t="s">
        <v>153</v>
      </c>
      <c r="S4004" s="81" t="s">
        <v>50</v>
      </c>
      <c r="T4004" s="81" t="s">
        <v>51</v>
      </c>
      <c r="U4004" s="82" t="s">
        <v>52</v>
      </c>
      <c r="V4004" s="83">
        <v>1.05</v>
      </c>
      <c r="W4004" s="89">
        <v>750.75000000000011</v>
      </c>
      <c r="X4004" s="85">
        <v>1</v>
      </c>
      <c r="Y4004" s="86">
        <v>0</v>
      </c>
      <c r="Z4004" s="82">
        <v>5</v>
      </c>
      <c r="AA4004" s="87">
        <v>0</v>
      </c>
      <c r="AB4004" s="83">
        <v>0</v>
      </c>
      <c r="AC4004" s="89">
        <v>0</v>
      </c>
      <c r="AD4004" s="90">
        <v>43579</v>
      </c>
      <c r="AE4004" s="90">
        <v>43580</v>
      </c>
      <c r="AF4004" s="82">
        <v>1</v>
      </c>
      <c r="AG4004" s="84" t="s">
        <v>53</v>
      </c>
      <c r="AH4004" s="83">
        <v>0</v>
      </c>
      <c r="AI4004" s="89">
        <v>0</v>
      </c>
      <c r="AJ4004" s="89">
        <v>0</v>
      </c>
      <c r="AK4004" s="60" t="str">
        <f>+IF(Tabla1[[#This Row],[REQUEST_TY]]="SR MANTENIMIENTO CORRECTIVO", "EMERGENCIA", "OTROS")</f>
        <v>EMERGENCIA</v>
      </c>
      <c r="AL4004" s="6" t="str">
        <f>+_xlfn.IFS(Tabla1[[#This Row],[Veces obj]]&lt;=1,"0-1",Tabla1[[#This Row],[Veces obj]]&lt;=2,"1-2",Tabla1[[#This Row],[Veces obj]]&lt;=3,"2-3",TRUE,"&gt;3")</f>
        <v>0-1</v>
      </c>
      <c r="AM4004" s="60" t="str">
        <f>+_xlfn.IFS(MONTH(Tabla1[[#This Row],[MES]])&lt;=3,"Q1",MONTH(Tabla1[[#This Row],[MES]])&lt;=6,"Q2",MONTH(Tabla1[[#This Row],[MES]])&lt;=9,"Q3",TRUE,"Q4")</f>
        <v>Q2</v>
      </c>
      <c r="AN4004" s="15" t="str">
        <f>+IFERROR(VLOOKUP(Tabla1[[#This Row],[CUENTA]],CTAS[],2,0),"OTROS")</f>
        <v>HONEYWELL</v>
      </c>
      <c r="AP4004" s="15" t="str">
        <f>+IFERROR(VLOOKUP(Tabla1[[#This Row],[EMPLEADO]],IS[],3,0),"OTROS")</f>
        <v>CHIHUAHUA</v>
      </c>
      <c r="AQ4004" s="15" t="str">
        <f>+IFERROR(VLOOKUP(Tabla1[[#This Row],[EMPLEADO]],IS[[NÓMINA]:[INGENIERO]],2,0),"OTROS")</f>
        <v>LUIS EDUARDO MUÑOZ</v>
      </c>
    </row>
    <row r="4005" spans="1:43" x14ac:dyDescent="0.25">
      <c r="A4005" s="28" t="s">
        <v>10019</v>
      </c>
      <c r="B4005" s="29">
        <v>1</v>
      </c>
      <c r="C4005" s="29" t="s">
        <v>11748</v>
      </c>
      <c r="D4005" s="30" t="s">
        <v>38</v>
      </c>
      <c r="E4005" s="31" t="s">
        <v>558</v>
      </c>
      <c r="F4005" s="31" t="s">
        <v>11749</v>
      </c>
      <c r="G4005" s="88" t="s">
        <v>11750</v>
      </c>
      <c r="H4005" s="29" t="s">
        <v>11609</v>
      </c>
      <c r="I4005" s="32" t="s">
        <v>43</v>
      </c>
      <c r="J4005" s="29" t="s">
        <v>8</v>
      </c>
      <c r="K4005" s="33" t="s">
        <v>4420</v>
      </c>
      <c r="L4005" s="33" t="s">
        <v>4421</v>
      </c>
      <c r="M4005" s="29" t="s">
        <v>222</v>
      </c>
      <c r="N4005" s="29">
        <v>0</v>
      </c>
      <c r="O4005" s="29" t="s">
        <v>47</v>
      </c>
      <c r="P4005" s="33">
        <v>252</v>
      </c>
      <c r="Q4005" s="33" t="s">
        <v>48</v>
      </c>
      <c r="R4005" s="80" t="s">
        <v>95</v>
      </c>
      <c r="S4005" s="81" t="s">
        <v>64</v>
      </c>
      <c r="T4005" s="81" t="s">
        <v>51</v>
      </c>
      <c r="U4005" s="82" t="s">
        <v>96</v>
      </c>
      <c r="V4005" s="83">
        <v>1.1000000000000001</v>
      </c>
      <c r="W4005" s="89">
        <v>1501.5000000000002</v>
      </c>
      <c r="X4005" s="85">
        <v>1</v>
      </c>
      <c r="Y4005" s="86">
        <v>2.1</v>
      </c>
      <c r="Z4005" s="82">
        <v>5</v>
      </c>
      <c r="AA4005" s="87">
        <v>0.42000000000000004</v>
      </c>
      <c r="AB4005" s="83">
        <v>0</v>
      </c>
      <c r="AC4005" s="89">
        <v>0</v>
      </c>
      <c r="AD4005" s="90">
        <v>43580</v>
      </c>
      <c r="AE4005" s="90">
        <v>43580</v>
      </c>
      <c r="AF4005" s="82">
        <v>0</v>
      </c>
      <c r="AG4005" s="84" t="s">
        <v>53</v>
      </c>
      <c r="AH4005" s="83">
        <v>0</v>
      </c>
      <c r="AI4005" s="89">
        <v>0</v>
      </c>
      <c r="AJ4005" s="89">
        <v>0</v>
      </c>
      <c r="AK4005" s="60" t="str">
        <f>+IF(Tabla1[[#This Row],[REQUEST_TY]]="SR MANTENIMIENTO CORRECTIVO", "EMERGENCIA", "OTROS")</f>
        <v>EMERGENCIA</v>
      </c>
      <c r="AL4005" s="6" t="str">
        <f>+_xlfn.IFS(Tabla1[[#This Row],[Veces obj]]&lt;=1,"0-1",Tabla1[[#This Row],[Veces obj]]&lt;=2,"1-2",Tabla1[[#This Row],[Veces obj]]&lt;=3,"2-3",TRUE,"&gt;3")</f>
        <v>0-1</v>
      </c>
      <c r="AM4005" s="60" t="str">
        <f>+_xlfn.IFS(MONTH(Tabla1[[#This Row],[MES]])&lt;=3,"Q1",MONTH(Tabla1[[#This Row],[MES]])&lt;=6,"Q2",MONTH(Tabla1[[#This Row],[MES]])&lt;=9,"Q3",TRUE,"Q4")</f>
        <v>Q2</v>
      </c>
      <c r="AN4005" s="15" t="str">
        <f>+IFERROR(VLOOKUP(Tabla1[[#This Row],[CUENTA]],CTAS[],2,0),"OTROS")</f>
        <v>OTROS</v>
      </c>
      <c r="AP4005" s="15" t="str">
        <f>+IFERROR(VLOOKUP(Tabla1[[#This Row],[EMPLEADO]],IS[],3,0),"OTROS")</f>
        <v>OTROS</v>
      </c>
      <c r="AQ4005" s="15" t="str">
        <f>+IFERROR(VLOOKUP(Tabla1[[#This Row],[EMPLEADO]],IS[[NÓMINA]:[INGENIERO]],2,0),"OTROS")</f>
        <v>OTROS</v>
      </c>
    </row>
    <row r="4006" spans="1:43" x14ac:dyDescent="0.25">
      <c r="A4006" s="28" t="s">
        <v>10019</v>
      </c>
      <c r="B4006" s="29">
        <v>1</v>
      </c>
      <c r="C4006" s="29" t="s">
        <v>11751</v>
      </c>
      <c r="D4006" s="30" t="s">
        <v>38</v>
      </c>
      <c r="E4006" s="31" t="s">
        <v>2827</v>
      </c>
      <c r="F4006" s="31" t="s">
        <v>11752</v>
      </c>
      <c r="G4006" s="88" t="s">
        <v>3970</v>
      </c>
      <c r="H4006" s="29" t="s">
        <v>266</v>
      </c>
      <c r="I4006" s="32" t="s">
        <v>43</v>
      </c>
      <c r="J4006" s="29" t="s">
        <v>8</v>
      </c>
      <c r="K4006" s="33" t="s">
        <v>404</v>
      </c>
      <c r="L4006" s="33" t="s">
        <v>405</v>
      </c>
      <c r="M4006" s="29" t="s">
        <v>94</v>
      </c>
      <c r="N4006" s="29">
        <v>0</v>
      </c>
      <c r="O4006" s="29" t="s">
        <v>47</v>
      </c>
      <c r="P4006" s="33">
        <v>48</v>
      </c>
      <c r="Q4006" s="33" t="s">
        <v>82</v>
      </c>
      <c r="R4006" s="80" t="s">
        <v>138</v>
      </c>
      <c r="S4006" s="81" t="s">
        <v>139</v>
      </c>
      <c r="T4006" s="81" t="s">
        <v>51</v>
      </c>
      <c r="U4006" s="82" t="s">
        <v>140</v>
      </c>
      <c r="V4006" s="83">
        <v>1.1000000000000001</v>
      </c>
      <c r="W4006" s="89">
        <v>1730.3000000000004</v>
      </c>
      <c r="X4006" s="85">
        <v>1</v>
      </c>
      <c r="Y4006" s="86">
        <v>0.77</v>
      </c>
      <c r="Z4006" s="82">
        <v>4</v>
      </c>
      <c r="AA4006" s="87">
        <v>0.1925</v>
      </c>
      <c r="AB4006" s="83">
        <v>0</v>
      </c>
      <c r="AC4006" s="89">
        <v>0</v>
      </c>
      <c r="AD4006" s="90">
        <v>43580</v>
      </c>
      <c r="AE4006" s="90">
        <v>43580</v>
      </c>
      <c r="AF4006" s="82">
        <v>0</v>
      </c>
      <c r="AG4006" s="84" t="s">
        <v>53</v>
      </c>
      <c r="AH4006" s="83">
        <v>0</v>
      </c>
      <c r="AI4006" s="89">
        <v>0</v>
      </c>
      <c r="AJ4006" s="89">
        <v>0</v>
      </c>
      <c r="AK4006" s="60" t="str">
        <f>+IF(Tabla1[[#This Row],[REQUEST_TY]]="SR MANTENIMIENTO CORRECTIVO", "EMERGENCIA", "OTROS")</f>
        <v>EMERGENCIA</v>
      </c>
      <c r="AL4006" s="6" t="str">
        <f>+_xlfn.IFS(Tabla1[[#This Row],[Veces obj]]&lt;=1,"0-1",Tabla1[[#This Row],[Veces obj]]&lt;=2,"1-2",Tabla1[[#This Row],[Veces obj]]&lt;=3,"2-3",TRUE,"&gt;3")</f>
        <v>0-1</v>
      </c>
      <c r="AM4006" s="60" t="str">
        <f>+_xlfn.IFS(MONTH(Tabla1[[#This Row],[MES]])&lt;=3,"Q1",MONTH(Tabla1[[#This Row],[MES]])&lt;=6,"Q2",MONTH(Tabla1[[#This Row],[MES]])&lt;=9,"Q3",TRUE,"Q4")</f>
        <v>Q2</v>
      </c>
      <c r="AN4006" s="15" t="str">
        <f>+IFERROR(VLOOKUP(Tabla1[[#This Row],[CUENTA]],CTAS[],2,0),"OTROS")</f>
        <v>OTROS</v>
      </c>
      <c r="AP4006" s="15" t="str">
        <f>+IFERROR(VLOOKUP(Tabla1[[#This Row],[EMPLEADO]],IS[],3,0),"OTROS")</f>
        <v>JUAREZ</v>
      </c>
      <c r="AQ4006" s="15" t="str">
        <f>+IFERROR(VLOOKUP(Tabla1[[#This Row],[EMPLEADO]],IS[[NÓMINA]:[INGENIERO]],2,0),"OTROS")</f>
        <v>CESAR MAR</v>
      </c>
    </row>
    <row r="4007" spans="1:43" x14ac:dyDescent="0.25">
      <c r="A4007" s="28" t="s">
        <v>10019</v>
      </c>
      <c r="B4007" s="29">
        <v>1</v>
      </c>
      <c r="C4007" s="29" t="s">
        <v>11753</v>
      </c>
      <c r="D4007" s="30" t="s">
        <v>3346</v>
      </c>
      <c r="E4007" s="31" t="s">
        <v>275</v>
      </c>
      <c r="F4007" s="31" t="s">
        <v>11754</v>
      </c>
      <c r="G4007" s="88" t="s">
        <v>366</v>
      </c>
      <c r="H4007" s="29" t="s">
        <v>150</v>
      </c>
      <c r="I4007" s="32" t="s">
        <v>43</v>
      </c>
      <c r="J4007" s="29" t="s">
        <v>8</v>
      </c>
      <c r="K4007" s="33" t="s">
        <v>151</v>
      </c>
      <c r="L4007" s="33" t="s">
        <v>152</v>
      </c>
      <c r="M4007" s="29" t="s">
        <v>73</v>
      </c>
      <c r="N4007" s="29">
        <v>0</v>
      </c>
      <c r="O4007" s="29" t="s">
        <v>47</v>
      </c>
      <c r="P4007" s="33" t="s">
        <v>822</v>
      </c>
      <c r="Q4007" s="33" t="s">
        <v>48</v>
      </c>
      <c r="R4007" s="80" t="s">
        <v>95</v>
      </c>
      <c r="S4007" s="81" t="s">
        <v>64</v>
      </c>
      <c r="T4007" s="81" t="s">
        <v>51</v>
      </c>
      <c r="U4007" s="82" t="s">
        <v>96</v>
      </c>
      <c r="V4007" s="83">
        <v>1</v>
      </c>
      <c r="W4007" s="89">
        <v>1365</v>
      </c>
      <c r="X4007" s="85">
        <v>0</v>
      </c>
      <c r="Y4007" s="86">
        <v>5</v>
      </c>
      <c r="Z4007" s="82">
        <v>5</v>
      </c>
      <c r="AA4007" s="87">
        <v>1</v>
      </c>
      <c r="AB4007" s="83">
        <v>0</v>
      </c>
      <c r="AC4007" s="89">
        <v>0</v>
      </c>
      <c r="AD4007" s="90">
        <v>43580</v>
      </c>
      <c r="AE4007" s="90">
        <v>43580</v>
      </c>
      <c r="AF4007" s="82">
        <v>0</v>
      </c>
      <c r="AG4007" s="84" t="s">
        <v>53</v>
      </c>
      <c r="AH4007" s="83">
        <v>0</v>
      </c>
      <c r="AI4007" s="89">
        <v>0</v>
      </c>
      <c r="AJ4007" s="89">
        <v>0</v>
      </c>
      <c r="AK4007" s="60" t="str">
        <f>+IF(Tabla1[[#This Row],[REQUEST_TY]]="SR MANTENIMIENTO CORRECTIVO", "EMERGENCIA", "OTROS")</f>
        <v>OTROS</v>
      </c>
      <c r="AL4007" s="6" t="str">
        <f>+_xlfn.IFS(Tabla1[[#This Row],[Veces obj]]&lt;=1,"0-1",Tabla1[[#This Row],[Veces obj]]&lt;=2,"1-2",Tabla1[[#This Row],[Veces obj]]&lt;=3,"2-3",TRUE,"&gt;3")</f>
        <v>0-1</v>
      </c>
      <c r="AM4007" s="60" t="str">
        <f>+_xlfn.IFS(MONTH(Tabla1[[#This Row],[MES]])&lt;=3,"Q1",MONTH(Tabla1[[#This Row],[MES]])&lt;=6,"Q2",MONTH(Tabla1[[#This Row],[MES]])&lt;=9,"Q3",TRUE,"Q4")</f>
        <v>Q2</v>
      </c>
      <c r="AN4007" s="15" t="str">
        <f>+IFERROR(VLOOKUP(Tabla1[[#This Row],[CUENTA]],CTAS[],2,0),"OTROS")</f>
        <v>HONEYWELL</v>
      </c>
      <c r="AP4007" s="15" t="str">
        <f>+IFERROR(VLOOKUP(Tabla1[[#This Row],[EMPLEADO]],IS[],3,0),"OTROS")</f>
        <v>JUAREZ</v>
      </c>
      <c r="AQ4007" s="15" t="str">
        <f>+IFERROR(VLOOKUP(Tabla1[[#This Row],[EMPLEADO]],IS[[NÓMINA]:[INGENIERO]],2,0),"OTROS")</f>
        <v>CARLOS MONTOYA</v>
      </c>
    </row>
    <row r="4008" spans="1:43" x14ac:dyDescent="0.25">
      <c r="A4008" s="28" t="s">
        <v>10019</v>
      </c>
      <c r="B4008" s="29">
        <v>1</v>
      </c>
      <c r="C4008" s="29" t="s">
        <v>11755</v>
      </c>
      <c r="D4008" s="30" t="s">
        <v>38</v>
      </c>
      <c r="E4008" s="31" t="s">
        <v>176</v>
      </c>
      <c r="F4008" s="31" t="s">
        <v>11756</v>
      </c>
      <c r="G4008" s="88" t="s">
        <v>11757</v>
      </c>
      <c r="H4008" s="29" t="s">
        <v>79</v>
      </c>
      <c r="I4008" s="32" t="s">
        <v>43</v>
      </c>
      <c r="J4008" s="29" t="s">
        <v>8</v>
      </c>
      <c r="K4008" s="33" t="s">
        <v>1287</v>
      </c>
      <c r="L4008" s="33" t="s">
        <v>11758</v>
      </c>
      <c r="M4008" s="29" t="s">
        <v>5151</v>
      </c>
      <c r="N4008" s="29">
        <v>0</v>
      </c>
      <c r="O4008" s="29" t="s">
        <v>47</v>
      </c>
      <c r="P4008" s="33">
        <v>907</v>
      </c>
      <c r="Q4008" s="33" t="s">
        <v>48</v>
      </c>
      <c r="R4008" s="80" t="s">
        <v>49</v>
      </c>
      <c r="S4008" s="81" t="s">
        <v>50</v>
      </c>
      <c r="T4008" s="81" t="s">
        <v>51</v>
      </c>
      <c r="U4008" s="82" t="s">
        <v>52</v>
      </c>
      <c r="V4008" s="83">
        <v>1.05</v>
      </c>
      <c r="W4008" s="89">
        <v>750.75000000000011</v>
      </c>
      <c r="X4008" s="85">
        <v>1</v>
      </c>
      <c r="Y4008" s="86">
        <v>1.5166666666666675</v>
      </c>
      <c r="Z4008" s="82">
        <v>5</v>
      </c>
      <c r="AA4008" s="87">
        <v>0.30333333333333351</v>
      </c>
      <c r="AB4008" s="83">
        <v>0</v>
      </c>
      <c r="AC4008" s="89">
        <v>0</v>
      </c>
      <c r="AD4008" s="90">
        <v>43579</v>
      </c>
      <c r="AE4008" s="90">
        <v>43580</v>
      </c>
      <c r="AF4008" s="82">
        <v>1</v>
      </c>
      <c r="AG4008" s="84" t="s">
        <v>53</v>
      </c>
      <c r="AH4008" s="83">
        <v>0</v>
      </c>
      <c r="AI4008" s="89">
        <v>0</v>
      </c>
      <c r="AJ4008" s="89">
        <v>0</v>
      </c>
      <c r="AK4008" s="60" t="str">
        <f>+IF(Tabla1[[#This Row],[REQUEST_TY]]="SR MANTENIMIENTO CORRECTIVO", "EMERGENCIA", "OTROS")</f>
        <v>EMERGENCIA</v>
      </c>
      <c r="AL4008" s="6" t="str">
        <f>+_xlfn.IFS(Tabla1[[#This Row],[Veces obj]]&lt;=1,"0-1",Tabla1[[#This Row],[Veces obj]]&lt;=2,"1-2",Tabla1[[#This Row],[Veces obj]]&lt;=3,"2-3",TRUE,"&gt;3")</f>
        <v>0-1</v>
      </c>
      <c r="AM4008" s="60" t="str">
        <f>+_xlfn.IFS(MONTH(Tabla1[[#This Row],[MES]])&lt;=3,"Q1",MONTH(Tabla1[[#This Row],[MES]])&lt;=6,"Q2",MONTH(Tabla1[[#This Row],[MES]])&lt;=9,"Q3",TRUE,"Q4")</f>
        <v>Q2</v>
      </c>
      <c r="AN4008" s="15" t="str">
        <f>+IFERROR(VLOOKUP(Tabla1[[#This Row],[CUENTA]],CTAS[],2,0),"OTROS")</f>
        <v>OTROS</v>
      </c>
      <c r="AP4008" s="15" t="str">
        <f>+IFERROR(VLOOKUP(Tabla1[[#This Row],[EMPLEADO]],IS[],3,0),"OTROS")</f>
        <v>OTROS</v>
      </c>
      <c r="AQ4008" s="15" t="str">
        <f>+IFERROR(VLOOKUP(Tabla1[[#This Row],[EMPLEADO]],IS[[NÓMINA]:[INGENIERO]],2,0),"OTROS")</f>
        <v>OTROS</v>
      </c>
    </row>
    <row r="4009" spans="1:43" x14ac:dyDescent="0.25">
      <c r="A4009" s="28" t="s">
        <v>10019</v>
      </c>
      <c r="B4009" s="29">
        <v>1</v>
      </c>
      <c r="C4009" s="29" t="s">
        <v>11759</v>
      </c>
      <c r="D4009" s="30" t="s">
        <v>3346</v>
      </c>
      <c r="E4009" s="31" t="s">
        <v>147</v>
      </c>
      <c r="F4009" s="31" t="s">
        <v>11760</v>
      </c>
      <c r="G4009" s="88" t="s">
        <v>11761</v>
      </c>
      <c r="H4009" s="29" t="s">
        <v>163</v>
      </c>
      <c r="I4009" s="32" t="s">
        <v>43</v>
      </c>
      <c r="J4009" s="29" t="s">
        <v>8</v>
      </c>
      <c r="K4009" s="33" t="s">
        <v>151</v>
      </c>
      <c r="L4009" s="33" t="s">
        <v>229</v>
      </c>
      <c r="M4009" s="29" t="s">
        <v>165</v>
      </c>
      <c r="N4009" s="29">
        <v>0</v>
      </c>
      <c r="O4009" s="29" t="s">
        <v>47</v>
      </c>
      <c r="P4009" s="33" t="s">
        <v>822</v>
      </c>
      <c r="Q4009" s="33" t="s">
        <v>48</v>
      </c>
      <c r="R4009" s="80" t="s">
        <v>153</v>
      </c>
      <c r="S4009" s="81" t="s">
        <v>50</v>
      </c>
      <c r="T4009" s="81" t="s">
        <v>51</v>
      </c>
      <c r="U4009" s="82" t="s">
        <v>52</v>
      </c>
      <c r="V4009" s="83">
        <v>1</v>
      </c>
      <c r="W4009" s="89">
        <v>715.00000000000011</v>
      </c>
      <c r="X4009" s="85">
        <v>0</v>
      </c>
      <c r="Y4009" s="86">
        <v>5</v>
      </c>
      <c r="Z4009" s="82">
        <v>5</v>
      </c>
      <c r="AA4009" s="87">
        <v>1</v>
      </c>
      <c r="AB4009" s="83">
        <v>0</v>
      </c>
      <c r="AC4009" s="89">
        <v>0</v>
      </c>
      <c r="AD4009" s="90">
        <v>43579</v>
      </c>
      <c r="AE4009" s="90">
        <v>43580</v>
      </c>
      <c r="AF4009" s="82">
        <v>1</v>
      </c>
      <c r="AG4009" s="84" t="s">
        <v>53</v>
      </c>
      <c r="AH4009" s="83">
        <v>0</v>
      </c>
      <c r="AI4009" s="89">
        <v>0</v>
      </c>
      <c r="AJ4009" s="89">
        <v>0</v>
      </c>
      <c r="AK4009" s="60" t="str">
        <f>+IF(Tabla1[[#This Row],[REQUEST_TY]]="SR MANTENIMIENTO CORRECTIVO", "EMERGENCIA", "OTROS")</f>
        <v>OTROS</v>
      </c>
      <c r="AL4009" s="6" t="str">
        <f>+_xlfn.IFS(Tabla1[[#This Row],[Veces obj]]&lt;=1,"0-1",Tabla1[[#This Row],[Veces obj]]&lt;=2,"1-2",Tabla1[[#This Row],[Veces obj]]&lt;=3,"2-3",TRUE,"&gt;3")</f>
        <v>0-1</v>
      </c>
      <c r="AM4009" s="60" t="str">
        <f>+_xlfn.IFS(MONTH(Tabla1[[#This Row],[MES]])&lt;=3,"Q1",MONTH(Tabla1[[#This Row],[MES]])&lt;=6,"Q2",MONTH(Tabla1[[#This Row],[MES]])&lt;=9,"Q3",TRUE,"Q4")</f>
        <v>Q2</v>
      </c>
      <c r="AN4009" s="15" t="str">
        <f>+IFERROR(VLOOKUP(Tabla1[[#This Row],[CUENTA]],CTAS[],2,0),"OTROS")</f>
        <v>HONEYWELL</v>
      </c>
      <c r="AP4009" s="15" t="str">
        <f>+IFERROR(VLOOKUP(Tabla1[[#This Row],[EMPLEADO]],IS[],3,0),"OTROS")</f>
        <v>CHIHUAHUA</v>
      </c>
      <c r="AQ4009" s="15" t="str">
        <f>+IFERROR(VLOOKUP(Tabla1[[#This Row],[EMPLEADO]],IS[[NÓMINA]:[INGENIERO]],2,0),"OTROS")</f>
        <v>LUIS EDUARDO MUÑOZ</v>
      </c>
    </row>
    <row r="4010" spans="1:43" x14ac:dyDescent="0.25">
      <c r="A4010" s="28" t="s">
        <v>10019</v>
      </c>
      <c r="B4010" s="29">
        <v>1</v>
      </c>
      <c r="C4010" s="29" t="s">
        <v>11762</v>
      </c>
      <c r="D4010" s="30" t="s">
        <v>38</v>
      </c>
      <c r="E4010" s="31" t="s">
        <v>39</v>
      </c>
      <c r="F4010" s="31" t="s">
        <v>11763</v>
      </c>
      <c r="G4010" s="88" t="s">
        <v>11764</v>
      </c>
      <c r="H4010" s="29" t="s">
        <v>42</v>
      </c>
      <c r="I4010" s="32" t="s">
        <v>43</v>
      </c>
      <c r="J4010" s="29" t="s">
        <v>8</v>
      </c>
      <c r="K4010" s="33" t="s">
        <v>44</v>
      </c>
      <c r="L4010" s="33" t="s">
        <v>3666</v>
      </c>
      <c r="M4010" s="29" t="s">
        <v>131</v>
      </c>
      <c r="N4010" s="29">
        <v>1</v>
      </c>
      <c r="O4010" s="29" t="s">
        <v>47</v>
      </c>
      <c r="P4010" s="33">
        <v>2702</v>
      </c>
      <c r="Q4010" s="33" t="s">
        <v>48</v>
      </c>
      <c r="R4010" s="80" t="s">
        <v>49</v>
      </c>
      <c r="S4010" s="81" t="s">
        <v>50</v>
      </c>
      <c r="T4010" s="81" t="s">
        <v>51</v>
      </c>
      <c r="U4010" s="82" t="s">
        <v>52</v>
      </c>
      <c r="V4010" s="83">
        <v>1.05</v>
      </c>
      <c r="W4010" s="89">
        <v>0</v>
      </c>
      <c r="X4010" s="85">
        <v>1</v>
      </c>
      <c r="Y4010" s="86">
        <v>0</v>
      </c>
      <c r="Z4010" s="82">
        <v>5</v>
      </c>
      <c r="AA4010" s="87">
        <v>0</v>
      </c>
      <c r="AB4010" s="83">
        <v>0</v>
      </c>
      <c r="AC4010" s="89">
        <v>0</v>
      </c>
      <c r="AD4010" s="90">
        <v>43580</v>
      </c>
      <c r="AE4010" s="90">
        <v>43580</v>
      </c>
      <c r="AF4010" s="82">
        <v>0</v>
      </c>
      <c r="AG4010" s="84" t="s">
        <v>53</v>
      </c>
      <c r="AH4010" s="83">
        <v>0</v>
      </c>
      <c r="AI4010" s="89">
        <v>0</v>
      </c>
      <c r="AJ4010" s="89">
        <v>0</v>
      </c>
      <c r="AK4010" s="60" t="str">
        <f>+IF(Tabla1[[#This Row],[REQUEST_TY]]="SR MANTENIMIENTO CORRECTIVO", "EMERGENCIA", "OTROS")</f>
        <v>EMERGENCIA</v>
      </c>
      <c r="AL4010" s="6" t="str">
        <f>+_xlfn.IFS(Tabla1[[#This Row],[Veces obj]]&lt;=1,"0-1",Tabla1[[#This Row],[Veces obj]]&lt;=2,"1-2",Tabla1[[#This Row],[Veces obj]]&lt;=3,"2-3",TRUE,"&gt;3")</f>
        <v>0-1</v>
      </c>
      <c r="AM4010" s="60" t="str">
        <f>+_xlfn.IFS(MONTH(Tabla1[[#This Row],[MES]])&lt;=3,"Q1",MONTH(Tabla1[[#This Row],[MES]])&lt;=6,"Q2",MONTH(Tabla1[[#This Row],[MES]])&lt;=9,"Q3",TRUE,"Q4")</f>
        <v>Q2</v>
      </c>
      <c r="AN4010" s="15" t="str">
        <f>+IFERROR(VLOOKUP(Tabla1[[#This Row],[CUENTA]],CTAS[],2,0),"OTROS")</f>
        <v>OTROS</v>
      </c>
      <c r="AP4010" s="15" t="str">
        <f>+IFERROR(VLOOKUP(Tabla1[[#This Row],[EMPLEADO]],IS[],3,0),"OTROS")</f>
        <v>OTROS</v>
      </c>
      <c r="AQ4010" s="15" t="str">
        <f>+IFERROR(VLOOKUP(Tabla1[[#This Row],[EMPLEADO]],IS[[NÓMINA]:[INGENIERO]],2,0),"OTROS")</f>
        <v>OTROS</v>
      </c>
    </row>
    <row r="4011" spans="1:43" x14ac:dyDescent="0.25">
      <c r="A4011" s="28" t="s">
        <v>10019</v>
      </c>
      <c r="B4011" s="29">
        <v>1</v>
      </c>
      <c r="C4011" s="29" t="s">
        <v>11765</v>
      </c>
      <c r="D4011" s="30" t="s">
        <v>3346</v>
      </c>
      <c r="E4011" s="31" t="s">
        <v>89</v>
      </c>
      <c r="F4011" s="31" t="s">
        <v>11766</v>
      </c>
      <c r="G4011" s="88" t="s">
        <v>6837</v>
      </c>
      <c r="H4011" s="29" t="s">
        <v>163</v>
      </c>
      <c r="I4011" s="32" t="s">
        <v>43</v>
      </c>
      <c r="J4011" s="29" t="s">
        <v>8</v>
      </c>
      <c r="K4011" s="33" t="s">
        <v>151</v>
      </c>
      <c r="L4011" s="33" t="s">
        <v>229</v>
      </c>
      <c r="M4011" s="29" t="s">
        <v>165</v>
      </c>
      <c r="N4011" s="29">
        <v>0</v>
      </c>
      <c r="O4011" s="29" t="s">
        <v>47</v>
      </c>
      <c r="P4011" s="33" t="s">
        <v>822</v>
      </c>
      <c r="Q4011" s="33" t="s">
        <v>48</v>
      </c>
      <c r="R4011" s="80" t="s">
        <v>95</v>
      </c>
      <c r="S4011" s="81" t="s">
        <v>64</v>
      </c>
      <c r="T4011" s="81" t="s">
        <v>51</v>
      </c>
      <c r="U4011" s="82" t="s">
        <v>96</v>
      </c>
      <c r="V4011" s="83">
        <v>1</v>
      </c>
      <c r="W4011" s="89">
        <v>1365</v>
      </c>
      <c r="X4011" s="85">
        <v>0</v>
      </c>
      <c r="Y4011" s="86">
        <v>5</v>
      </c>
      <c r="Z4011" s="82">
        <v>5</v>
      </c>
      <c r="AA4011" s="87">
        <v>1</v>
      </c>
      <c r="AB4011" s="83">
        <v>0</v>
      </c>
      <c r="AC4011" s="89">
        <v>0</v>
      </c>
      <c r="AD4011" s="90">
        <v>43580</v>
      </c>
      <c r="AE4011" s="90">
        <v>43580</v>
      </c>
      <c r="AF4011" s="82">
        <v>0</v>
      </c>
      <c r="AG4011" s="84" t="s">
        <v>53</v>
      </c>
      <c r="AH4011" s="83">
        <v>0</v>
      </c>
      <c r="AI4011" s="89">
        <v>0</v>
      </c>
      <c r="AJ4011" s="89">
        <v>0</v>
      </c>
      <c r="AK4011" s="60" t="str">
        <f>+IF(Tabla1[[#This Row],[REQUEST_TY]]="SR MANTENIMIENTO CORRECTIVO", "EMERGENCIA", "OTROS")</f>
        <v>OTROS</v>
      </c>
      <c r="AL4011" s="6" t="str">
        <f>+_xlfn.IFS(Tabla1[[#This Row],[Veces obj]]&lt;=1,"0-1",Tabla1[[#This Row],[Veces obj]]&lt;=2,"1-2",Tabla1[[#This Row],[Veces obj]]&lt;=3,"2-3",TRUE,"&gt;3")</f>
        <v>0-1</v>
      </c>
      <c r="AM4011" s="60" t="str">
        <f>+_xlfn.IFS(MONTH(Tabla1[[#This Row],[MES]])&lt;=3,"Q1",MONTH(Tabla1[[#This Row],[MES]])&lt;=6,"Q2",MONTH(Tabla1[[#This Row],[MES]])&lt;=9,"Q3",TRUE,"Q4")</f>
        <v>Q2</v>
      </c>
      <c r="AN4011" s="15" t="str">
        <f>+IFERROR(VLOOKUP(Tabla1[[#This Row],[CUENTA]],CTAS[],2,0),"OTROS")</f>
        <v>HONEYWELL</v>
      </c>
      <c r="AP4011" s="15" t="str">
        <f>+IFERROR(VLOOKUP(Tabla1[[#This Row],[EMPLEADO]],IS[],3,0),"OTROS")</f>
        <v>CHIHUAHUA</v>
      </c>
      <c r="AQ4011" s="15" t="str">
        <f>+IFERROR(VLOOKUP(Tabla1[[#This Row],[EMPLEADO]],IS[[NÓMINA]:[INGENIERO]],2,0),"OTROS")</f>
        <v>LUIS EDUARDO MUÑOZ</v>
      </c>
    </row>
    <row r="4012" spans="1:43" x14ac:dyDescent="0.25">
      <c r="A4012" s="28" t="s">
        <v>10019</v>
      </c>
      <c r="B4012" s="29">
        <v>1</v>
      </c>
      <c r="C4012" s="29" t="s">
        <v>11767</v>
      </c>
      <c r="D4012" s="30" t="s">
        <v>38</v>
      </c>
      <c r="E4012" s="31" t="s">
        <v>39</v>
      </c>
      <c r="F4012" s="31" t="s">
        <v>11768</v>
      </c>
      <c r="G4012" s="88" t="s">
        <v>11769</v>
      </c>
      <c r="H4012" s="29" t="s">
        <v>1130</v>
      </c>
      <c r="I4012" s="32" t="s">
        <v>43</v>
      </c>
      <c r="J4012" s="29" t="s">
        <v>8</v>
      </c>
      <c r="K4012" s="33" t="s">
        <v>254</v>
      </c>
      <c r="L4012" s="33" t="s">
        <v>11770</v>
      </c>
      <c r="M4012" s="29" t="s">
        <v>8699</v>
      </c>
      <c r="N4012" s="29">
        <v>0</v>
      </c>
      <c r="O4012" s="29" t="s">
        <v>47</v>
      </c>
      <c r="P4012" s="33">
        <v>369</v>
      </c>
      <c r="Q4012" s="33" t="s">
        <v>48</v>
      </c>
      <c r="R4012" s="80" t="s">
        <v>49</v>
      </c>
      <c r="S4012" s="81" t="s">
        <v>50</v>
      </c>
      <c r="T4012" s="81" t="s">
        <v>208</v>
      </c>
      <c r="U4012" s="82" t="s">
        <v>52</v>
      </c>
      <c r="V4012" s="83">
        <v>1.05</v>
      </c>
      <c r="W4012" s="89">
        <v>750.75000000000011</v>
      </c>
      <c r="X4012" s="85">
        <v>1</v>
      </c>
      <c r="Y4012" s="86">
        <v>5.0166666666666657</v>
      </c>
      <c r="Z4012" s="82">
        <v>9</v>
      </c>
      <c r="AA4012" s="87">
        <v>0.55740740740740735</v>
      </c>
      <c r="AB4012" s="83">
        <v>0</v>
      </c>
      <c r="AC4012" s="89">
        <v>0</v>
      </c>
      <c r="AD4012" s="90">
        <v>43580</v>
      </c>
      <c r="AE4012" s="90">
        <v>43580</v>
      </c>
      <c r="AF4012" s="82">
        <v>0</v>
      </c>
      <c r="AG4012" s="84" t="s">
        <v>53</v>
      </c>
      <c r="AH4012" s="83">
        <v>0</v>
      </c>
      <c r="AI4012" s="89">
        <v>0</v>
      </c>
      <c r="AJ4012" s="89">
        <v>0</v>
      </c>
      <c r="AK4012" s="60" t="str">
        <f>+IF(Tabla1[[#This Row],[REQUEST_TY]]="SR MANTENIMIENTO CORRECTIVO", "EMERGENCIA", "OTROS")</f>
        <v>EMERGENCIA</v>
      </c>
      <c r="AL4012" s="6" t="str">
        <f>+_xlfn.IFS(Tabla1[[#This Row],[Veces obj]]&lt;=1,"0-1",Tabla1[[#This Row],[Veces obj]]&lt;=2,"1-2",Tabla1[[#This Row],[Veces obj]]&lt;=3,"2-3",TRUE,"&gt;3")</f>
        <v>0-1</v>
      </c>
      <c r="AM4012" s="60" t="str">
        <f>+_xlfn.IFS(MONTH(Tabla1[[#This Row],[MES]])&lt;=3,"Q1",MONTH(Tabla1[[#This Row],[MES]])&lt;=6,"Q2",MONTH(Tabla1[[#This Row],[MES]])&lt;=9,"Q3",TRUE,"Q4")</f>
        <v>Q2</v>
      </c>
      <c r="AN4012" s="15" t="str">
        <f>+IFERROR(VLOOKUP(Tabla1[[#This Row],[CUENTA]],CTAS[],2,0),"OTROS")</f>
        <v>OTROS</v>
      </c>
      <c r="AP4012" s="15" t="str">
        <f>+IFERROR(VLOOKUP(Tabla1[[#This Row],[EMPLEADO]],IS[],3,0),"OTROS")</f>
        <v>OTROS</v>
      </c>
      <c r="AQ4012" s="15" t="str">
        <f>+IFERROR(VLOOKUP(Tabla1[[#This Row],[EMPLEADO]],IS[[NÓMINA]:[INGENIERO]],2,0),"OTROS")</f>
        <v>OTROS</v>
      </c>
    </row>
    <row r="4013" spans="1:43" x14ac:dyDescent="0.25">
      <c r="A4013" s="28" t="s">
        <v>10019</v>
      </c>
      <c r="B4013" s="29">
        <v>1</v>
      </c>
      <c r="C4013" s="29" t="s">
        <v>11771</v>
      </c>
      <c r="D4013" s="30" t="s">
        <v>38</v>
      </c>
      <c r="E4013" s="31" t="s">
        <v>725</v>
      </c>
      <c r="F4013" s="31" t="s">
        <v>11772</v>
      </c>
      <c r="G4013" s="88" t="s">
        <v>2097</v>
      </c>
      <c r="H4013" s="29" t="s">
        <v>646</v>
      </c>
      <c r="I4013" s="32" t="s">
        <v>43</v>
      </c>
      <c r="J4013" s="29" t="s">
        <v>8</v>
      </c>
      <c r="K4013" s="33" t="s">
        <v>102</v>
      </c>
      <c r="L4013" s="33" t="s">
        <v>477</v>
      </c>
      <c r="M4013" s="29" t="s">
        <v>358</v>
      </c>
      <c r="N4013" s="29">
        <v>0</v>
      </c>
      <c r="O4013" s="29" t="s">
        <v>47</v>
      </c>
      <c r="P4013" s="33">
        <v>43</v>
      </c>
      <c r="Q4013" s="33" t="s">
        <v>82</v>
      </c>
      <c r="R4013" s="80" t="s">
        <v>223</v>
      </c>
      <c r="S4013" s="81" t="s">
        <v>139</v>
      </c>
      <c r="T4013" s="81" t="s">
        <v>51</v>
      </c>
      <c r="U4013" s="82" t="s">
        <v>140</v>
      </c>
      <c r="V4013" s="83">
        <v>1.1000000000000001</v>
      </c>
      <c r="W4013" s="89">
        <v>1730.3000000000004</v>
      </c>
      <c r="X4013" s="85">
        <v>1</v>
      </c>
      <c r="Y4013" s="86">
        <v>1.5</v>
      </c>
      <c r="Z4013" s="82">
        <v>4</v>
      </c>
      <c r="AA4013" s="87">
        <v>0.375</v>
      </c>
      <c r="AB4013" s="83">
        <v>0</v>
      </c>
      <c r="AC4013" s="89">
        <v>0</v>
      </c>
      <c r="AD4013" s="90">
        <v>43579</v>
      </c>
      <c r="AE4013" s="90">
        <v>43580</v>
      </c>
      <c r="AF4013" s="82">
        <v>1</v>
      </c>
      <c r="AG4013" s="84" t="s">
        <v>53</v>
      </c>
      <c r="AH4013" s="83">
        <v>0</v>
      </c>
      <c r="AI4013" s="89">
        <v>0</v>
      </c>
      <c r="AJ4013" s="89">
        <v>0</v>
      </c>
      <c r="AK4013" s="60" t="str">
        <f>+IF(Tabla1[[#This Row],[REQUEST_TY]]="SR MANTENIMIENTO CORRECTIVO", "EMERGENCIA", "OTROS")</f>
        <v>EMERGENCIA</v>
      </c>
      <c r="AL4013" s="6" t="str">
        <f>+_xlfn.IFS(Tabla1[[#This Row],[Veces obj]]&lt;=1,"0-1",Tabla1[[#This Row],[Veces obj]]&lt;=2,"1-2",Tabla1[[#This Row],[Veces obj]]&lt;=3,"2-3",TRUE,"&gt;3")</f>
        <v>0-1</v>
      </c>
      <c r="AM4013" s="60" t="str">
        <f>+_xlfn.IFS(MONTH(Tabla1[[#This Row],[MES]])&lt;=3,"Q1",MONTH(Tabla1[[#This Row],[MES]])&lt;=6,"Q2",MONTH(Tabla1[[#This Row],[MES]])&lt;=9,"Q3",TRUE,"Q4")</f>
        <v>Q2</v>
      </c>
      <c r="AN4013" s="15" t="str">
        <f>+IFERROR(VLOOKUP(Tabla1[[#This Row],[CUENTA]],CTAS[],2,0),"OTROS")</f>
        <v>OTROS</v>
      </c>
      <c r="AP4013" s="15" t="str">
        <f>+IFERROR(VLOOKUP(Tabla1[[#This Row],[EMPLEADO]],IS[],3,0),"OTROS")</f>
        <v>OTROS</v>
      </c>
      <c r="AQ4013" s="15" t="str">
        <f>+IFERROR(VLOOKUP(Tabla1[[#This Row],[EMPLEADO]],IS[[NÓMINA]:[INGENIERO]],2,0),"OTROS")</f>
        <v>OTROS</v>
      </c>
    </row>
    <row r="4014" spans="1:43" x14ac:dyDescent="0.25">
      <c r="A4014" s="28" t="s">
        <v>10019</v>
      </c>
      <c r="B4014" s="29">
        <v>1</v>
      </c>
      <c r="C4014" s="29" t="s">
        <v>11773</v>
      </c>
      <c r="D4014" s="30" t="s">
        <v>3346</v>
      </c>
      <c r="E4014" s="31" t="s">
        <v>147</v>
      </c>
      <c r="F4014" s="31" t="s">
        <v>11774</v>
      </c>
      <c r="G4014" s="88" t="s">
        <v>11775</v>
      </c>
      <c r="H4014" s="29" t="s">
        <v>150</v>
      </c>
      <c r="I4014" s="32" t="s">
        <v>43</v>
      </c>
      <c r="J4014" s="29" t="s">
        <v>8</v>
      </c>
      <c r="K4014" s="33" t="s">
        <v>151</v>
      </c>
      <c r="L4014" s="33" t="s">
        <v>152</v>
      </c>
      <c r="M4014" s="29" t="s">
        <v>73</v>
      </c>
      <c r="N4014" s="29">
        <v>0</v>
      </c>
      <c r="O4014" s="29" t="s">
        <v>47</v>
      </c>
      <c r="P4014" s="33" t="s">
        <v>822</v>
      </c>
      <c r="Q4014" s="33" t="s">
        <v>48</v>
      </c>
      <c r="R4014" s="80" t="s">
        <v>153</v>
      </c>
      <c r="S4014" s="81" t="s">
        <v>50</v>
      </c>
      <c r="T4014" s="81" t="s">
        <v>51</v>
      </c>
      <c r="U4014" s="82" t="s">
        <v>52</v>
      </c>
      <c r="V4014" s="83">
        <v>1</v>
      </c>
      <c r="W4014" s="89">
        <v>715.00000000000011</v>
      </c>
      <c r="X4014" s="85">
        <v>0</v>
      </c>
      <c r="Y4014" s="86">
        <v>5</v>
      </c>
      <c r="Z4014" s="82">
        <v>5</v>
      </c>
      <c r="AA4014" s="87">
        <v>1</v>
      </c>
      <c r="AB4014" s="83">
        <v>0</v>
      </c>
      <c r="AC4014" s="89">
        <v>0</v>
      </c>
      <c r="AD4014" s="90">
        <v>43580</v>
      </c>
      <c r="AE4014" s="90">
        <v>43580</v>
      </c>
      <c r="AF4014" s="82">
        <v>0</v>
      </c>
      <c r="AG4014" s="84" t="s">
        <v>53</v>
      </c>
      <c r="AH4014" s="83">
        <v>0</v>
      </c>
      <c r="AI4014" s="89">
        <v>0</v>
      </c>
      <c r="AJ4014" s="89">
        <v>0</v>
      </c>
      <c r="AK4014" s="60" t="str">
        <f>+IF(Tabla1[[#This Row],[REQUEST_TY]]="SR MANTENIMIENTO CORRECTIVO", "EMERGENCIA", "OTROS")</f>
        <v>OTROS</v>
      </c>
      <c r="AL4014" s="6" t="str">
        <f>+_xlfn.IFS(Tabla1[[#This Row],[Veces obj]]&lt;=1,"0-1",Tabla1[[#This Row],[Veces obj]]&lt;=2,"1-2",Tabla1[[#This Row],[Veces obj]]&lt;=3,"2-3",TRUE,"&gt;3")</f>
        <v>0-1</v>
      </c>
      <c r="AM4014" s="60" t="str">
        <f>+_xlfn.IFS(MONTH(Tabla1[[#This Row],[MES]])&lt;=3,"Q1",MONTH(Tabla1[[#This Row],[MES]])&lt;=6,"Q2",MONTH(Tabla1[[#This Row],[MES]])&lt;=9,"Q3",TRUE,"Q4")</f>
        <v>Q2</v>
      </c>
      <c r="AN4014" s="15" t="str">
        <f>+IFERROR(VLOOKUP(Tabla1[[#This Row],[CUENTA]],CTAS[],2,0),"OTROS")</f>
        <v>HONEYWELL</v>
      </c>
      <c r="AP4014" s="15" t="str">
        <f>+IFERROR(VLOOKUP(Tabla1[[#This Row],[EMPLEADO]],IS[],3,0),"OTROS")</f>
        <v>JUAREZ</v>
      </c>
      <c r="AQ4014" s="15" t="str">
        <f>+IFERROR(VLOOKUP(Tabla1[[#This Row],[EMPLEADO]],IS[[NÓMINA]:[INGENIERO]],2,0),"OTROS")</f>
        <v>CARLOS MONTOYA</v>
      </c>
    </row>
    <row r="4015" spans="1:43" x14ac:dyDescent="0.25">
      <c r="A4015" s="28" t="s">
        <v>10019</v>
      </c>
      <c r="B4015" s="29">
        <v>1</v>
      </c>
      <c r="C4015" s="29" t="s">
        <v>11776</v>
      </c>
      <c r="D4015" s="30" t="s">
        <v>38</v>
      </c>
      <c r="E4015" s="31" t="s">
        <v>7926</v>
      </c>
      <c r="F4015" s="31" t="s">
        <v>11777</v>
      </c>
      <c r="G4015" s="88" t="s">
        <v>11778</v>
      </c>
      <c r="H4015" s="29" t="s">
        <v>266</v>
      </c>
      <c r="I4015" s="32" t="s">
        <v>43</v>
      </c>
      <c r="J4015" s="29" t="s">
        <v>8</v>
      </c>
      <c r="K4015" s="33" t="s">
        <v>404</v>
      </c>
      <c r="L4015" s="33" t="s">
        <v>405</v>
      </c>
      <c r="M4015" s="29" t="s">
        <v>94</v>
      </c>
      <c r="N4015" s="29">
        <v>0</v>
      </c>
      <c r="O4015" s="29" t="s">
        <v>47</v>
      </c>
      <c r="P4015" s="33">
        <v>369</v>
      </c>
      <c r="Q4015" s="33" t="s">
        <v>48</v>
      </c>
      <c r="R4015" s="80" t="s">
        <v>74</v>
      </c>
      <c r="S4015" s="81" t="s">
        <v>50</v>
      </c>
      <c r="T4015" s="81" t="s">
        <v>51</v>
      </c>
      <c r="U4015" s="82" t="s">
        <v>52</v>
      </c>
      <c r="V4015" s="83">
        <v>1.05</v>
      </c>
      <c r="W4015" s="89">
        <v>750.75000000000011</v>
      </c>
      <c r="X4015" s="85">
        <v>1</v>
      </c>
      <c r="Y4015" s="86">
        <v>0</v>
      </c>
      <c r="Z4015" s="82">
        <v>5</v>
      </c>
      <c r="AA4015" s="87">
        <v>0</v>
      </c>
      <c r="AB4015" s="83">
        <v>0</v>
      </c>
      <c r="AC4015" s="89">
        <v>0</v>
      </c>
      <c r="AD4015" s="90">
        <v>43580</v>
      </c>
      <c r="AE4015" s="90">
        <v>43580</v>
      </c>
      <c r="AF4015" s="82">
        <v>0</v>
      </c>
      <c r="AG4015" s="84" t="s">
        <v>53</v>
      </c>
      <c r="AH4015" s="83">
        <v>0</v>
      </c>
      <c r="AI4015" s="89">
        <v>0</v>
      </c>
      <c r="AJ4015" s="89">
        <v>0</v>
      </c>
      <c r="AK4015" s="60" t="str">
        <f>+IF(Tabla1[[#This Row],[REQUEST_TY]]="SR MANTENIMIENTO CORRECTIVO", "EMERGENCIA", "OTROS")</f>
        <v>EMERGENCIA</v>
      </c>
      <c r="AL4015" s="6" t="str">
        <f>+_xlfn.IFS(Tabla1[[#This Row],[Veces obj]]&lt;=1,"0-1",Tabla1[[#This Row],[Veces obj]]&lt;=2,"1-2",Tabla1[[#This Row],[Veces obj]]&lt;=3,"2-3",TRUE,"&gt;3")</f>
        <v>0-1</v>
      </c>
      <c r="AM4015" s="60" t="str">
        <f>+_xlfn.IFS(MONTH(Tabla1[[#This Row],[MES]])&lt;=3,"Q1",MONTH(Tabla1[[#This Row],[MES]])&lt;=6,"Q2",MONTH(Tabla1[[#This Row],[MES]])&lt;=9,"Q3",TRUE,"Q4")</f>
        <v>Q2</v>
      </c>
      <c r="AN4015" s="15" t="str">
        <f>+IFERROR(VLOOKUP(Tabla1[[#This Row],[CUENTA]],CTAS[],2,0),"OTROS")</f>
        <v>OTROS</v>
      </c>
      <c r="AP4015" s="15" t="str">
        <f>+IFERROR(VLOOKUP(Tabla1[[#This Row],[EMPLEADO]],IS[],3,0),"OTROS")</f>
        <v>JUAREZ</v>
      </c>
      <c r="AQ4015" s="15" t="str">
        <f>+IFERROR(VLOOKUP(Tabla1[[#This Row],[EMPLEADO]],IS[[NÓMINA]:[INGENIERO]],2,0),"OTROS")</f>
        <v>CESAR MAR</v>
      </c>
    </row>
    <row r="4016" spans="1:43" x14ac:dyDescent="0.25">
      <c r="A4016" s="28" t="s">
        <v>10019</v>
      </c>
      <c r="B4016" s="29">
        <v>1</v>
      </c>
      <c r="C4016" s="29" t="s">
        <v>11779</v>
      </c>
      <c r="D4016" s="30" t="s">
        <v>38</v>
      </c>
      <c r="E4016" s="31" t="s">
        <v>176</v>
      </c>
      <c r="F4016" s="31" t="s">
        <v>11780</v>
      </c>
      <c r="G4016" s="88" t="s">
        <v>11781</v>
      </c>
      <c r="H4016" s="29" t="s">
        <v>163</v>
      </c>
      <c r="I4016" s="32" t="s">
        <v>43</v>
      </c>
      <c r="J4016" s="29" t="s">
        <v>8</v>
      </c>
      <c r="K4016" s="33" t="s">
        <v>151</v>
      </c>
      <c r="L4016" s="33" t="s">
        <v>229</v>
      </c>
      <c r="M4016" s="29" t="s">
        <v>165</v>
      </c>
      <c r="N4016" s="29">
        <v>0</v>
      </c>
      <c r="O4016" s="29" t="s">
        <v>47</v>
      </c>
      <c r="P4016" s="33">
        <v>428</v>
      </c>
      <c r="Q4016" s="33" t="s">
        <v>48</v>
      </c>
      <c r="R4016" s="80" t="s">
        <v>49</v>
      </c>
      <c r="S4016" s="81" t="s">
        <v>50</v>
      </c>
      <c r="T4016" s="81" t="s">
        <v>51</v>
      </c>
      <c r="U4016" s="82" t="s">
        <v>52</v>
      </c>
      <c r="V4016" s="83">
        <v>1.05</v>
      </c>
      <c r="W4016" s="89">
        <v>750.75000000000011</v>
      </c>
      <c r="X4016" s="85">
        <v>1</v>
      </c>
      <c r="Y4016" s="86">
        <v>0</v>
      </c>
      <c r="Z4016" s="82">
        <v>5</v>
      </c>
      <c r="AA4016" s="87">
        <v>0</v>
      </c>
      <c r="AB4016" s="83">
        <v>0</v>
      </c>
      <c r="AC4016" s="89">
        <v>0</v>
      </c>
      <c r="AD4016" s="90">
        <v>43579</v>
      </c>
      <c r="AE4016" s="90">
        <v>43580</v>
      </c>
      <c r="AF4016" s="82">
        <v>1</v>
      </c>
      <c r="AG4016" s="84" t="s">
        <v>53</v>
      </c>
      <c r="AH4016" s="83">
        <v>0</v>
      </c>
      <c r="AI4016" s="89">
        <v>0</v>
      </c>
      <c r="AJ4016" s="89">
        <v>0</v>
      </c>
      <c r="AK4016" s="60" t="str">
        <f>+IF(Tabla1[[#This Row],[REQUEST_TY]]="SR MANTENIMIENTO CORRECTIVO", "EMERGENCIA", "OTROS")</f>
        <v>EMERGENCIA</v>
      </c>
      <c r="AL4016" s="6" t="str">
        <f>+_xlfn.IFS(Tabla1[[#This Row],[Veces obj]]&lt;=1,"0-1",Tabla1[[#This Row],[Veces obj]]&lt;=2,"1-2",Tabla1[[#This Row],[Veces obj]]&lt;=3,"2-3",TRUE,"&gt;3")</f>
        <v>0-1</v>
      </c>
      <c r="AM4016" s="60" t="str">
        <f>+_xlfn.IFS(MONTH(Tabla1[[#This Row],[MES]])&lt;=3,"Q1",MONTH(Tabla1[[#This Row],[MES]])&lt;=6,"Q2",MONTH(Tabla1[[#This Row],[MES]])&lt;=9,"Q3",TRUE,"Q4")</f>
        <v>Q2</v>
      </c>
      <c r="AN4016" s="15" t="str">
        <f>+IFERROR(VLOOKUP(Tabla1[[#This Row],[CUENTA]],CTAS[],2,0),"OTROS")</f>
        <v>HONEYWELL</v>
      </c>
      <c r="AP4016" s="15" t="str">
        <f>+IFERROR(VLOOKUP(Tabla1[[#This Row],[EMPLEADO]],IS[],3,0),"OTROS")</f>
        <v>CHIHUAHUA</v>
      </c>
      <c r="AQ4016" s="15" t="str">
        <f>+IFERROR(VLOOKUP(Tabla1[[#This Row],[EMPLEADO]],IS[[NÓMINA]:[INGENIERO]],2,0),"OTROS")</f>
        <v>LUIS EDUARDO MUÑOZ</v>
      </c>
    </row>
    <row r="4017" spans="1:43" x14ac:dyDescent="0.25">
      <c r="A4017" s="28" t="s">
        <v>10019</v>
      </c>
      <c r="B4017" s="29">
        <v>1</v>
      </c>
      <c r="C4017" s="29" t="s">
        <v>11782</v>
      </c>
      <c r="D4017" s="30" t="s">
        <v>38</v>
      </c>
      <c r="E4017" s="31" t="s">
        <v>76</v>
      </c>
      <c r="F4017" s="31" t="s">
        <v>11783</v>
      </c>
      <c r="G4017" s="88" t="s">
        <v>1611</v>
      </c>
      <c r="H4017" s="29" t="s">
        <v>213</v>
      </c>
      <c r="I4017" s="32" t="s">
        <v>43</v>
      </c>
      <c r="J4017" s="29" t="s">
        <v>8</v>
      </c>
      <c r="K4017" s="33" t="s">
        <v>102</v>
      </c>
      <c r="L4017" s="33" t="s">
        <v>753</v>
      </c>
      <c r="M4017" s="29" t="s">
        <v>215</v>
      </c>
      <c r="N4017" s="29">
        <v>0</v>
      </c>
      <c r="O4017" s="29" t="s">
        <v>47</v>
      </c>
      <c r="P4017" s="33">
        <v>35</v>
      </c>
      <c r="Q4017" s="33" t="s">
        <v>82</v>
      </c>
      <c r="R4017" s="80" t="s">
        <v>63</v>
      </c>
      <c r="S4017" s="81" t="s">
        <v>64</v>
      </c>
      <c r="T4017" s="81" t="s">
        <v>51</v>
      </c>
      <c r="U4017" s="82" t="s">
        <v>83</v>
      </c>
      <c r="V4017" s="83">
        <v>1.05</v>
      </c>
      <c r="W4017" s="89">
        <v>1433.25</v>
      </c>
      <c r="X4017" s="85">
        <v>1</v>
      </c>
      <c r="Y4017" s="86">
        <v>1.33</v>
      </c>
      <c r="Z4017" s="82">
        <v>5</v>
      </c>
      <c r="AA4017" s="87">
        <v>0.26600000000000001</v>
      </c>
      <c r="AB4017" s="83">
        <v>0</v>
      </c>
      <c r="AC4017" s="89">
        <v>0</v>
      </c>
      <c r="AD4017" s="90">
        <v>43580</v>
      </c>
      <c r="AE4017" s="90">
        <v>43580</v>
      </c>
      <c r="AF4017" s="82">
        <v>0</v>
      </c>
      <c r="AG4017" s="84" t="s">
        <v>53</v>
      </c>
      <c r="AH4017" s="83">
        <v>0</v>
      </c>
      <c r="AI4017" s="89">
        <v>0</v>
      </c>
      <c r="AJ4017" s="89">
        <v>0</v>
      </c>
      <c r="AK4017" s="60" t="str">
        <f>+IF(Tabla1[[#This Row],[REQUEST_TY]]="SR MANTENIMIENTO CORRECTIVO", "EMERGENCIA", "OTROS")</f>
        <v>EMERGENCIA</v>
      </c>
      <c r="AL4017" s="6" t="str">
        <f>+_xlfn.IFS(Tabla1[[#This Row],[Veces obj]]&lt;=1,"0-1",Tabla1[[#This Row],[Veces obj]]&lt;=2,"1-2",Tabla1[[#This Row],[Veces obj]]&lt;=3,"2-3",TRUE,"&gt;3")</f>
        <v>0-1</v>
      </c>
      <c r="AM4017" s="60" t="str">
        <f>+_xlfn.IFS(MONTH(Tabla1[[#This Row],[MES]])&lt;=3,"Q1",MONTH(Tabla1[[#This Row],[MES]])&lt;=6,"Q2",MONTH(Tabla1[[#This Row],[MES]])&lt;=9,"Q3",TRUE,"Q4")</f>
        <v>Q2</v>
      </c>
      <c r="AN4017" s="15" t="str">
        <f>+IFERROR(VLOOKUP(Tabla1[[#This Row],[CUENTA]],CTAS[],2,0),"OTROS")</f>
        <v>OTROS</v>
      </c>
      <c r="AP4017" s="15" t="str">
        <f>+IFERROR(VLOOKUP(Tabla1[[#This Row],[EMPLEADO]],IS[],3,0),"OTROS")</f>
        <v>OTROS</v>
      </c>
      <c r="AQ4017" s="15" t="str">
        <f>+IFERROR(VLOOKUP(Tabla1[[#This Row],[EMPLEADO]],IS[[NÓMINA]:[INGENIERO]],2,0),"OTROS")</f>
        <v>OTROS</v>
      </c>
    </row>
    <row r="4018" spans="1:43" x14ac:dyDescent="0.25">
      <c r="A4018" s="28" t="s">
        <v>10019</v>
      </c>
      <c r="B4018" s="29">
        <v>1</v>
      </c>
      <c r="C4018" s="29" t="s">
        <v>11784</v>
      </c>
      <c r="D4018" s="30" t="s">
        <v>38</v>
      </c>
      <c r="E4018" s="31" t="s">
        <v>133</v>
      </c>
      <c r="F4018" s="31" t="s">
        <v>11785</v>
      </c>
      <c r="G4018" s="88" t="s">
        <v>2949</v>
      </c>
      <c r="H4018" s="29" t="s">
        <v>453</v>
      </c>
      <c r="I4018" s="32" t="s">
        <v>43</v>
      </c>
      <c r="J4018" s="29" t="s">
        <v>8</v>
      </c>
      <c r="K4018" s="33" t="s">
        <v>59</v>
      </c>
      <c r="L4018" s="33" t="s">
        <v>575</v>
      </c>
      <c r="M4018" s="29" t="s">
        <v>576</v>
      </c>
      <c r="N4018" s="29">
        <v>0</v>
      </c>
      <c r="O4018" s="29" t="s">
        <v>47</v>
      </c>
      <c r="P4018" s="33">
        <v>42</v>
      </c>
      <c r="Q4018" s="33" t="s">
        <v>82</v>
      </c>
      <c r="R4018" s="80" t="s">
        <v>138</v>
      </c>
      <c r="S4018" s="81" t="s">
        <v>139</v>
      </c>
      <c r="T4018" s="81" t="s">
        <v>208</v>
      </c>
      <c r="U4018" s="82" t="s">
        <v>140</v>
      </c>
      <c r="V4018" s="83">
        <v>1.1000000000000001</v>
      </c>
      <c r="W4018" s="89">
        <v>1730.3000000000004</v>
      </c>
      <c r="X4018" s="85">
        <v>1</v>
      </c>
      <c r="Y4018" s="86">
        <v>11.53</v>
      </c>
      <c r="Z4018" s="82">
        <v>6</v>
      </c>
      <c r="AA4018" s="87">
        <v>1.9216666666666666</v>
      </c>
      <c r="AB4018" s="83">
        <v>0.23041666666666666</v>
      </c>
      <c r="AC4018" s="89">
        <v>-362.44541666666669</v>
      </c>
      <c r="AD4018" s="90">
        <v>43580</v>
      </c>
      <c r="AE4018" s="90">
        <v>43580</v>
      </c>
      <c r="AF4018" s="82">
        <v>0</v>
      </c>
      <c r="AG4018" s="84" t="s">
        <v>53</v>
      </c>
      <c r="AH4018" s="83">
        <v>0</v>
      </c>
      <c r="AI4018" s="89">
        <v>0</v>
      </c>
      <c r="AJ4018" s="89">
        <v>0</v>
      </c>
      <c r="AK4018" s="60" t="str">
        <f>+IF(Tabla1[[#This Row],[REQUEST_TY]]="SR MANTENIMIENTO CORRECTIVO", "EMERGENCIA", "OTROS")</f>
        <v>EMERGENCIA</v>
      </c>
      <c r="AL4018" s="6" t="str">
        <f>+_xlfn.IFS(Tabla1[[#This Row],[Veces obj]]&lt;=1,"0-1",Tabla1[[#This Row],[Veces obj]]&lt;=2,"1-2",Tabla1[[#This Row],[Veces obj]]&lt;=3,"2-3",TRUE,"&gt;3")</f>
        <v>1-2</v>
      </c>
      <c r="AM4018" s="60" t="str">
        <f>+_xlfn.IFS(MONTH(Tabla1[[#This Row],[MES]])&lt;=3,"Q1",MONTH(Tabla1[[#This Row],[MES]])&lt;=6,"Q2",MONTH(Tabla1[[#This Row],[MES]])&lt;=9,"Q3",TRUE,"Q4")</f>
        <v>Q2</v>
      </c>
      <c r="AN4018" s="15" t="str">
        <f>+IFERROR(VLOOKUP(Tabla1[[#This Row],[CUENTA]],CTAS[],2,0),"OTROS")</f>
        <v>OTROS</v>
      </c>
      <c r="AP4018" s="15" t="str">
        <f>+IFERROR(VLOOKUP(Tabla1[[#This Row],[EMPLEADO]],IS[],3,0),"OTROS")</f>
        <v>OTROS</v>
      </c>
      <c r="AQ4018" s="15" t="str">
        <f>+IFERROR(VLOOKUP(Tabla1[[#This Row],[EMPLEADO]],IS[[NÓMINA]:[INGENIERO]],2,0),"OTROS")</f>
        <v>OTROS</v>
      </c>
    </row>
    <row r="4019" spans="1:43" x14ac:dyDescent="0.25">
      <c r="A4019" s="28" t="s">
        <v>10019</v>
      </c>
      <c r="B4019" s="29">
        <v>1</v>
      </c>
      <c r="C4019" s="29" t="s">
        <v>11786</v>
      </c>
      <c r="D4019" s="30" t="s">
        <v>38</v>
      </c>
      <c r="E4019" s="31" t="s">
        <v>133</v>
      </c>
      <c r="F4019" s="31" t="s">
        <v>11787</v>
      </c>
      <c r="G4019" s="88" t="s">
        <v>6747</v>
      </c>
      <c r="H4019" s="29" t="s">
        <v>1572</v>
      </c>
      <c r="I4019" s="32" t="s">
        <v>43</v>
      </c>
      <c r="J4019" s="29" t="s">
        <v>8</v>
      </c>
      <c r="K4019" s="33" t="s">
        <v>966</v>
      </c>
      <c r="L4019" s="33" t="s">
        <v>1956</v>
      </c>
      <c r="M4019" s="29" t="s">
        <v>1957</v>
      </c>
      <c r="N4019" s="29">
        <v>0</v>
      </c>
      <c r="O4019" s="29" t="s">
        <v>47</v>
      </c>
      <c r="P4019" s="33">
        <v>59</v>
      </c>
      <c r="Q4019" s="33" t="s">
        <v>82</v>
      </c>
      <c r="R4019" s="80" t="s">
        <v>138</v>
      </c>
      <c r="S4019" s="81" t="s">
        <v>139</v>
      </c>
      <c r="T4019" s="81" t="s">
        <v>51</v>
      </c>
      <c r="U4019" s="82" t="s">
        <v>140</v>
      </c>
      <c r="V4019" s="83">
        <v>1.1000000000000001</v>
      </c>
      <c r="W4019" s="89">
        <v>1730.3000000000004</v>
      </c>
      <c r="X4019" s="85">
        <v>1</v>
      </c>
      <c r="Y4019" s="86">
        <v>1.2</v>
      </c>
      <c r="Z4019" s="82">
        <v>4</v>
      </c>
      <c r="AA4019" s="87">
        <v>0.3</v>
      </c>
      <c r="AB4019" s="83">
        <v>0</v>
      </c>
      <c r="AC4019" s="89">
        <v>0</v>
      </c>
      <c r="AD4019" s="90">
        <v>43580</v>
      </c>
      <c r="AE4019" s="90">
        <v>43580</v>
      </c>
      <c r="AF4019" s="82">
        <v>0</v>
      </c>
      <c r="AG4019" s="84" t="s">
        <v>53</v>
      </c>
      <c r="AH4019" s="83">
        <v>0</v>
      </c>
      <c r="AI4019" s="89">
        <v>0</v>
      </c>
      <c r="AJ4019" s="89">
        <v>0</v>
      </c>
      <c r="AK4019" s="60" t="str">
        <f>+IF(Tabla1[[#This Row],[REQUEST_TY]]="SR MANTENIMIENTO CORRECTIVO", "EMERGENCIA", "OTROS")</f>
        <v>EMERGENCIA</v>
      </c>
      <c r="AL4019" s="6" t="str">
        <f>+_xlfn.IFS(Tabla1[[#This Row],[Veces obj]]&lt;=1,"0-1",Tabla1[[#This Row],[Veces obj]]&lt;=2,"1-2",Tabla1[[#This Row],[Veces obj]]&lt;=3,"2-3",TRUE,"&gt;3")</f>
        <v>0-1</v>
      </c>
      <c r="AM4019" s="60" t="str">
        <f>+_xlfn.IFS(MONTH(Tabla1[[#This Row],[MES]])&lt;=3,"Q1",MONTH(Tabla1[[#This Row],[MES]])&lt;=6,"Q2",MONTH(Tabla1[[#This Row],[MES]])&lt;=9,"Q3",TRUE,"Q4")</f>
        <v>Q2</v>
      </c>
      <c r="AN4019" s="15" t="str">
        <f>+IFERROR(VLOOKUP(Tabla1[[#This Row],[CUENTA]],CTAS[],2,0),"OTROS")</f>
        <v>OTROS</v>
      </c>
      <c r="AP4019" s="15" t="str">
        <f>+IFERROR(VLOOKUP(Tabla1[[#This Row],[EMPLEADO]],IS[],3,0),"OTROS")</f>
        <v>OTROS</v>
      </c>
      <c r="AQ4019" s="15" t="str">
        <f>+IFERROR(VLOOKUP(Tabla1[[#This Row],[EMPLEADO]],IS[[NÓMINA]:[INGENIERO]],2,0),"OTROS")</f>
        <v>OTROS</v>
      </c>
    </row>
    <row r="4020" spans="1:43" x14ac:dyDescent="0.25">
      <c r="A4020" s="28" t="s">
        <v>10019</v>
      </c>
      <c r="B4020" s="29">
        <v>1</v>
      </c>
      <c r="C4020" s="29" t="s">
        <v>11788</v>
      </c>
      <c r="D4020" s="30" t="s">
        <v>38</v>
      </c>
      <c r="E4020" s="31" t="s">
        <v>3742</v>
      </c>
      <c r="F4020" s="31" t="s">
        <v>11789</v>
      </c>
      <c r="G4020" s="88" t="s">
        <v>11790</v>
      </c>
      <c r="H4020" s="29" t="s">
        <v>691</v>
      </c>
      <c r="I4020" s="32" t="s">
        <v>43</v>
      </c>
      <c r="J4020" s="29" t="s">
        <v>8</v>
      </c>
      <c r="K4020" s="33" t="s">
        <v>11791</v>
      </c>
      <c r="L4020" s="33" t="s">
        <v>11792</v>
      </c>
      <c r="M4020" s="29" t="s">
        <v>640</v>
      </c>
      <c r="N4020" s="29">
        <v>0</v>
      </c>
      <c r="O4020" s="29" t="s">
        <v>47</v>
      </c>
      <c r="P4020" s="33">
        <v>2701</v>
      </c>
      <c r="Q4020" s="33" t="s">
        <v>48</v>
      </c>
      <c r="R4020" s="80" t="s">
        <v>49</v>
      </c>
      <c r="S4020" s="81" t="s">
        <v>50</v>
      </c>
      <c r="T4020" s="81" t="s">
        <v>51</v>
      </c>
      <c r="U4020" s="82" t="s">
        <v>52</v>
      </c>
      <c r="V4020" s="83">
        <v>1.05</v>
      </c>
      <c r="W4020" s="89">
        <v>750.75000000000011</v>
      </c>
      <c r="X4020" s="85">
        <v>1</v>
      </c>
      <c r="Y4020" s="86">
        <v>5.25</v>
      </c>
      <c r="Z4020" s="82">
        <v>5</v>
      </c>
      <c r="AA4020" s="87">
        <v>1.05</v>
      </c>
      <c r="AB4020" s="83">
        <v>1.2500000000000011E-2</v>
      </c>
      <c r="AC4020" s="89">
        <v>-8.9375000000000089</v>
      </c>
      <c r="AD4020" s="90">
        <v>43580</v>
      </c>
      <c r="AE4020" s="90">
        <v>43580</v>
      </c>
      <c r="AF4020" s="82">
        <v>0</v>
      </c>
      <c r="AG4020" s="84" t="s">
        <v>53</v>
      </c>
      <c r="AH4020" s="83">
        <v>0</v>
      </c>
      <c r="AI4020" s="89">
        <v>0</v>
      </c>
      <c r="AJ4020" s="89">
        <v>0</v>
      </c>
      <c r="AK4020" s="60" t="str">
        <f>+IF(Tabla1[[#This Row],[REQUEST_TY]]="SR MANTENIMIENTO CORRECTIVO", "EMERGENCIA", "OTROS")</f>
        <v>EMERGENCIA</v>
      </c>
      <c r="AL4020" s="6" t="str">
        <f>+_xlfn.IFS(Tabla1[[#This Row],[Veces obj]]&lt;=1,"0-1",Tabla1[[#This Row],[Veces obj]]&lt;=2,"1-2",Tabla1[[#This Row],[Veces obj]]&lt;=3,"2-3",TRUE,"&gt;3")</f>
        <v>1-2</v>
      </c>
      <c r="AM4020" s="60" t="str">
        <f>+_xlfn.IFS(MONTH(Tabla1[[#This Row],[MES]])&lt;=3,"Q1",MONTH(Tabla1[[#This Row],[MES]])&lt;=6,"Q2",MONTH(Tabla1[[#This Row],[MES]])&lt;=9,"Q3",TRUE,"Q4")</f>
        <v>Q2</v>
      </c>
      <c r="AN4020" s="15" t="str">
        <f>+IFERROR(VLOOKUP(Tabla1[[#This Row],[CUENTA]],CTAS[],2,0),"OTROS")</f>
        <v>OTROS</v>
      </c>
      <c r="AP4020" s="15" t="str">
        <f>+IFERROR(VLOOKUP(Tabla1[[#This Row],[EMPLEADO]],IS[],3,0),"OTROS")</f>
        <v>OTROS</v>
      </c>
      <c r="AQ4020" s="15" t="str">
        <f>+IFERROR(VLOOKUP(Tabla1[[#This Row],[EMPLEADO]],IS[[NÓMINA]:[INGENIERO]],2,0),"OTROS")</f>
        <v>OTROS</v>
      </c>
    </row>
    <row r="4021" spans="1:43" x14ac:dyDescent="0.25">
      <c r="A4021" s="28" t="s">
        <v>10019</v>
      </c>
      <c r="B4021" s="29">
        <v>1</v>
      </c>
      <c r="C4021" s="29" t="s">
        <v>11793</v>
      </c>
      <c r="D4021" s="30" t="s">
        <v>38</v>
      </c>
      <c r="E4021" s="31" t="s">
        <v>217</v>
      </c>
      <c r="F4021" s="31" t="s">
        <v>11794</v>
      </c>
      <c r="G4021" s="88" t="s">
        <v>7039</v>
      </c>
      <c r="H4021" s="29" t="s">
        <v>1572</v>
      </c>
      <c r="I4021" s="32" t="s">
        <v>43</v>
      </c>
      <c r="J4021" s="29" t="s">
        <v>8</v>
      </c>
      <c r="K4021" s="33" t="s">
        <v>59</v>
      </c>
      <c r="L4021" s="33" t="s">
        <v>2800</v>
      </c>
      <c r="M4021" s="29" t="s">
        <v>1707</v>
      </c>
      <c r="N4021" s="29">
        <v>0</v>
      </c>
      <c r="O4021" s="29" t="s">
        <v>47</v>
      </c>
      <c r="P4021" s="33">
        <v>59</v>
      </c>
      <c r="Q4021" s="33" t="s">
        <v>82</v>
      </c>
      <c r="R4021" s="80" t="s">
        <v>223</v>
      </c>
      <c r="S4021" s="81" t="s">
        <v>139</v>
      </c>
      <c r="T4021" s="81" t="s">
        <v>51</v>
      </c>
      <c r="U4021" s="82" t="s">
        <v>140</v>
      </c>
      <c r="V4021" s="83">
        <v>1.1000000000000001</v>
      </c>
      <c r="W4021" s="89">
        <v>1730.3000000000004</v>
      </c>
      <c r="X4021" s="85">
        <v>1</v>
      </c>
      <c r="Y4021" s="86">
        <v>0.37</v>
      </c>
      <c r="Z4021" s="82">
        <v>4</v>
      </c>
      <c r="AA4021" s="87">
        <v>9.2499999999999999E-2</v>
      </c>
      <c r="AB4021" s="83">
        <v>0</v>
      </c>
      <c r="AC4021" s="89">
        <v>0</v>
      </c>
      <c r="AD4021" s="90">
        <v>43580</v>
      </c>
      <c r="AE4021" s="90">
        <v>43580</v>
      </c>
      <c r="AF4021" s="82">
        <v>0</v>
      </c>
      <c r="AG4021" s="84" t="s">
        <v>53</v>
      </c>
      <c r="AH4021" s="83">
        <v>0</v>
      </c>
      <c r="AI4021" s="89">
        <v>0</v>
      </c>
      <c r="AJ4021" s="89">
        <v>0</v>
      </c>
      <c r="AK4021" s="60" t="str">
        <f>+IF(Tabla1[[#This Row],[REQUEST_TY]]="SR MANTENIMIENTO CORRECTIVO", "EMERGENCIA", "OTROS")</f>
        <v>EMERGENCIA</v>
      </c>
      <c r="AL4021" s="6" t="str">
        <f>+_xlfn.IFS(Tabla1[[#This Row],[Veces obj]]&lt;=1,"0-1",Tabla1[[#This Row],[Veces obj]]&lt;=2,"1-2",Tabla1[[#This Row],[Veces obj]]&lt;=3,"2-3",TRUE,"&gt;3")</f>
        <v>0-1</v>
      </c>
      <c r="AM4021" s="60" t="str">
        <f>+_xlfn.IFS(MONTH(Tabla1[[#This Row],[MES]])&lt;=3,"Q1",MONTH(Tabla1[[#This Row],[MES]])&lt;=6,"Q2",MONTH(Tabla1[[#This Row],[MES]])&lt;=9,"Q3",TRUE,"Q4")</f>
        <v>Q2</v>
      </c>
      <c r="AN4021" s="15" t="str">
        <f>+IFERROR(VLOOKUP(Tabla1[[#This Row],[CUENTA]],CTAS[],2,0),"OTROS")</f>
        <v>OTROS</v>
      </c>
      <c r="AP4021" s="15" t="str">
        <f>+IFERROR(VLOOKUP(Tabla1[[#This Row],[EMPLEADO]],IS[],3,0),"OTROS")</f>
        <v>OTROS</v>
      </c>
      <c r="AQ4021" s="15" t="str">
        <f>+IFERROR(VLOOKUP(Tabla1[[#This Row],[EMPLEADO]],IS[[NÓMINA]:[INGENIERO]],2,0),"OTROS")</f>
        <v>OTROS</v>
      </c>
    </row>
    <row r="4022" spans="1:43" x14ac:dyDescent="0.25">
      <c r="A4022" s="28" t="s">
        <v>10019</v>
      </c>
      <c r="B4022" s="29">
        <v>1</v>
      </c>
      <c r="C4022" s="29" t="s">
        <v>11795</v>
      </c>
      <c r="D4022" s="30" t="s">
        <v>38</v>
      </c>
      <c r="E4022" s="31" t="s">
        <v>631</v>
      </c>
      <c r="F4022" s="31" t="s">
        <v>11796</v>
      </c>
      <c r="G4022" s="88" t="s">
        <v>11797</v>
      </c>
      <c r="H4022" s="29" t="s">
        <v>266</v>
      </c>
      <c r="I4022" s="32" t="s">
        <v>43</v>
      </c>
      <c r="J4022" s="29" t="s">
        <v>8</v>
      </c>
      <c r="K4022" s="33" t="s">
        <v>2725</v>
      </c>
      <c r="L4022" s="33" t="s">
        <v>11414</v>
      </c>
      <c r="M4022" s="29" t="s">
        <v>94</v>
      </c>
      <c r="N4022" s="29">
        <v>0</v>
      </c>
      <c r="O4022" s="29" t="s">
        <v>47</v>
      </c>
      <c r="P4022" s="33">
        <v>278</v>
      </c>
      <c r="Q4022" s="33" t="s">
        <v>48</v>
      </c>
      <c r="R4022" s="80" t="s">
        <v>242</v>
      </c>
      <c r="S4022" s="81" t="s">
        <v>64</v>
      </c>
      <c r="T4022" s="81" t="s">
        <v>51</v>
      </c>
      <c r="U4022" s="82" t="s">
        <v>96</v>
      </c>
      <c r="V4022" s="83">
        <v>1.1000000000000001</v>
      </c>
      <c r="W4022" s="89">
        <v>1501.5000000000002</v>
      </c>
      <c r="X4022" s="85">
        <v>1</v>
      </c>
      <c r="Y4022" s="86">
        <v>1.83</v>
      </c>
      <c r="Z4022" s="82">
        <v>5</v>
      </c>
      <c r="AA4022" s="87">
        <v>0.36599999999999999</v>
      </c>
      <c r="AB4022" s="83">
        <v>0</v>
      </c>
      <c r="AC4022" s="89">
        <v>0</v>
      </c>
      <c r="AD4022" s="90">
        <v>43580</v>
      </c>
      <c r="AE4022" s="90">
        <v>43580</v>
      </c>
      <c r="AF4022" s="82">
        <v>0</v>
      </c>
      <c r="AG4022" s="84" t="s">
        <v>53</v>
      </c>
      <c r="AH4022" s="83">
        <v>0</v>
      </c>
      <c r="AI4022" s="89">
        <v>0</v>
      </c>
      <c r="AJ4022" s="89">
        <v>0</v>
      </c>
      <c r="AK4022" s="60" t="str">
        <f>+IF(Tabla1[[#This Row],[REQUEST_TY]]="SR MANTENIMIENTO CORRECTIVO", "EMERGENCIA", "OTROS")</f>
        <v>EMERGENCIA</v>
      </c>
      <c r="AL4022" s="6" t="str">
        <f>+_xlfn.IFS(Tabla1[[#This Row],[Veces obj]]&lt;=1,"0-1",Tabla1[[#This Row],[Veces obj]]&lt;=2,"1-2",Tabla1[[#This Row],[Veces obj]]&lt;=3,"2-3",TRUE,"&gt;3")</f>
        <v>0-1</v>
      </c>
      <c r="AM4022" s="60" t="str">
        <f>+_xlfn.IFS(MONTH(Tabla1[[#This Row],[MES]])&lt;=3,"Q1",MONTH(Tabla1[[#This Row],[MES]])&lt;=6,"Q2",MONTH(Tabla1[[#This Row],[MES]])&lt;=9,"Q3",TRUE,"Q4")</f>
        <v>Q2</v>
      </c>
      <c r="AN4022" s="15" t="str">
        <f>+IFERROR(VLOOKUP(Tabla1[[#This Row],[CUENTA]],CTAS[],2,0),"OTROS")</f>
        <v>OTROS</v>
      </c>
      <c r="AP4022" s="15" t="str">
        <f>+IFERROR(VLOOKUP(Tabla1[[#This Row],[EMPLEADO]],IS[],3,0),"OTROS")</f>
        <v>JUAREZ</v>
      </c>
      <c r="AQ4022" s="15" t="str">
        <f>+IFERROR(VLOOKUP(Tabla1[[#This Row],[EMPLEADO]],IS[[NÓMINA]:[INGENIERO]],2,0),"OTROS")</f>
        <v>CESAR MAR</v>
      </c>
    </row>
    <row r="4023" spans="1:43" x14ac:dyDescent="0.25">
      <c r="A4023" s="28" t="s">
        <v>10019</v>
      </c>
      <c r="B4023" s="29">
        <v>1</v>
      </c>
      <c r="C4023" s="29" t="s">
        <v>11798</v>
      </c>
      <c r="D4023" s="30" t="s">
        <v>38</v>
      </c>
      <c r="E4023" s="31" t="s">
        <v>1966</v>
      </c>
      <c r="F4023" s="31" t="s">
        <v>11799</v>
      </c>
      <c r="G4023" s="88" t="s">
        <v>9161</v>
      </c>
      <c r="H4023" s="29" t="s">
        <v>8581</v>
      </c>
      <c r="I4023" s="32" t="s">
        <v>43</v>
      </c>
      <c r="J4023" s="29" t="s">
        <v>8</v>
      </c>
      <c r="K4023" s="33" t="s">
        <v>9162</v>
      </c>
      <c r="L4023" s="33" t="s">
        <v>9163</v>
      </c>
      <c r="M4023" s="29" t="s">
        <v>256</v>
      </c>
      <c r="N4023" s="29">
        <v>0</v>
      </c>
      <c r="O4023" s="29" t="s">
        <v>47</v>
      </c>
      <c r="P4023" s="33">
        <v>14</v>
      </c>
      <c r="Q4023" s="33" t="s">
        <v>194</v>
      </c>
      <c r="R4023" s="80" t="s">
        <v>74</v>
      </c>
      <c r="S4023" s="81" t="s">
        <v>50</v>
      </c>
      <c r="T4023" s="81" t="s">
        <v>51</v>
      </c>
      <c r="U4023" s="82" t="s">
        <v>444</v>
      </c>
      <c r="V4023" s="83">
        <v>0</v>
      </c>
      <c r="W4023" s="89">
        <v>0</v>
      </c>
      <c r="X4023" s="85">
        <v>1</v>
      </c>
      <c r="Y4023" s="86">
        <v>1.92</v>
      </c>
      <c r="Z4023" s="82">
        <v>5</v>
      </c>
      <c r="AA4023" s="87">
        <v>0.38400000000000001</v>
      </c>
      <c r="AB4023" s="83">
        <v>0</v>
      </c>
      <c r="AC4023" s="89">
        <v>0</v>
      </c>
      <c r="AD4023" s="90">
        <v>43580</v>
      </c>
      <c r="AE4023" s="90">
        <v>43580</v>
      </c>
      <c r="AF4023" s="82">
        <v>0</v>
      </c>
      <c r="AG4023" s="84" t="s">
        <v>53</v>
      </c>
      <c r="AH4023" s="83">
        <v>0</v>
      </c>
      <c r="AI4023" s="89">
        <v>0</v>
      </c>
      <c r="AJ4023" s="89">
        <v>0</v>
      </c>
      <c r="AK4023" s="60" t="str">
        <f>+IF(Tabla1[[#This Row],[REQUEST_TY]]="SR MANTENIMIENTO CORRECTIVO", "EMERGENCIA", "OTROS")</f>
        <v>EMERGENCIA</v>
      </c>
      <c r="AL4023" s="6" t="str">
        <f>+_xlfn.IFS(Tabla1[[#This Row],[Veces obj]]&lt;=1,"0-1",Tabla1[[#This Row],[Veces obj]]&lt;=2,"1-2",Tabla1[[#This Row],[Veces obj]]&lt;=3,"2-3",TRUE,"&gt;3")</f>
        <v>0-1</v>
      </c>
      <c r="AM4023" s="60" t="str">
        <f>+_xlfn.IFS(MONTH(Tabla1[[#This Row],[MES]])&lt;=3,"Q1",MONTH(Tabla1[[#This Row],[MES]])&lt;=6,"Q2",MONTH(Tabla1[[#This Row],[MES]])&lt;=9,"Q3",TRUE,"Q4")</f>
        <v>Q2</v>
      </c>
      <c r="AN4023" s="15" t="str">
        <f>+IFERROR(VLOOKUP(Tabla1[[#This Row],[CUENTA]],CTAS[],2,0),"OTROS")</f>
        <v>OTROS</v>
      </c>
      <c r="AP4023" s="15" t="str">
        <f>+IFERROR(VLOOKUP(Tabla1[[#This Row],[EMPLEADO]],IS[],3,0),"OTROS")</f>
        <v>OTROS</v>
      </c>
      <c r="AQ4023" s="15" t="str">
        <f>+IFERROR(VLOOKUP(Tabla1[[#This Row],[EMPLEADO]],IS[[NÓMINA]:[INGENIERO]],2,0),"OTROS")</f>
        <v>OTROS</v>
      </c>
    </row>
    <row r="4024" spans="1:43" x14ac:dyDescent="0.25">
      <c r="A4024" s="28" t="s">
        <v>10019</v>
      </c>
      <c r="B4024" s="29">
        <v>1</v>
      </c>
      <c r="C4024" s="29" t="s">
        <v>11800</v>
      </c>
      <c r="D4024" s="30" t="s">
        <v>38</v>
      </c>
      <c r="E4024" s="31" t="s">
        <v>39</v>
      </c>
      <c r="F4024" s="31" t="s">
        <v>11801</v>
      </c>
      <c r="G4024" s="88" t="s">
        <v>11802</v>
      </c>
      <c r="H4024" s="29" t="s">
        <v>253</v>
      </c>
      <c r="I4024" s="32" t="s">
        <v>43</v>
      </c>
      <c r="J4024" s="29" t="s">
        <v>8</v>
      </c>
      <c r="K4024" s="33" t="s">
        <v>44</v>
      </c>
      <c r="L4024" s="33" t="s">
        <v>11803</v>
      </c>
      <c r="M4024" s="29" t="s">
        <v>649</v>
      </c>
      <c r="N4024" s="29">
        <v>1</v>
      </c>
      <c r="O4024" s="29" t="s">
        <v>47</v>
      </c>
      <c r="P4024" s="33">
        <v>2700</v>
      </c>
      <c r="Q4024" s="33" t="s">
        <v>48</v>
      </c>
      <c r="R4024" s="80" t="s">
        <v>49</v>
      </c>
      <c r="S4024" s="81" t="s">
        <v>50</v>
      </c>
      <c r="T4024" s="81" t="s">
        <v>51</v>
      </c>
      <c r="U4024" s="82" t="s">
        <v>52</v>
      </c>
      <c r="V4024" s="83">
        <v>1.05</v>
      </c>
      <c r="W4024" s="89">
        <v>0</v>
      </c>
      <c r="X4024" s="85">
        <v>1</v>
      </c>
      <c r="Y4024" s="86">
        <v>1.83</v>
      </c>
      <c r="Z4024" s="82">
        <v>5</v>
      </c>
      <c r="AA4024" s="87">
        <v>0.36599999999999999</v>
      </c>
      <c r="AB4024" s="83">
        <v>0</v>
      </c>
      <c r="AC4024" s="89">
        <v>0</v>
      </c>
      <c r="AD4024" s="90">
        <v>43580</v>
      </c>
      <c r="AE4024" s="90">
        <v>43580</v>
      </c>
      <c r="AF4024" s="82">
        <v>0</v>
      </c>
      <c r="AG4024" s="84" t="s">
        <v>53</v>
      </c>
      <c r="AH4024" s="83">
        <v>0</v>
      </c>
      <c r="AI4024" s="89">
        <v>0</v>
      </c>
      <c r="AJ4024" s="89">
        <v>0</v>
      </c>
      <c r="AK4024" s="60" t="str">
        <f>+IF(Tabla1[[#This Row],[REQUEST_TY]]="SR MANTENIMIENTO CORRECTIVO", "EMERGENCIA", "OTROS")</f>
        <v>EMERGENCIA</v>
      </c>
      <c r="AL4024" s="6" t="str">
        <f>+_xlfn.IFS(Tabla1[[#This Row],[Veces obj]]&lt;=1,"0-1",Tabla1[[#This Row],[Veces obj]]&lt;=2,"1-2",Tabla1[[#This Row],[Veces obj]]&lt;=3,"2-3",TRUE,"&gt;3")</f>
        <v>0-1</v>
      </c>
      <c r="AM4024" s="60" t="str">
        <f>+_xlfn.IFS(MONTH(Tabla1[[#This Row],[MES]])&lt;=3,"Q1",MONTH(Tabla1[[#This Row],[MES]])&lt;=6,"Q2",MONTH(Tabla1[[#This Row],[MES]])&lt;=9,"Q3",TRUE,"Q4")</f>
        <v>Q2</v>
      </c>
      <c r="AN4024" s="15" t="str">
        <f>+IFERROR(VLOOKUP(Tabla1[[#This Row],[CUENTA]],CTAS[],2,0),"OTROS")</f>
        <v>OTROS</v>
      </c>
      <c r="AP4024" s="15" t="str">
        <f>+IFERROR(VLOOKUP(Tabla1[[#This Row],[EMPLEADO]],IS[],3,0),"OTROS")</f>
        <v>OTROS</v>
      </c>
      <c r="AQ4024" s="15" t="str">
        <f>+IFERROR(VLOOKUP(Tabla1[[#This Row],[EMPLEADO]],IS[[NÓMINA]:[INGENIERO]],2,0),"OTROS")</f>
        <v>OTROS</v>
      </c>
    </row>
    <row r="4025" spans="1:43" x14ac:dyDescent="0.25">
      <c r="A4025" s="28" t="s">
        <v>10019</v>
      </c>
      <c r="B4025" s="29">
        <v>1</v>
      </c>
      <c r="C4025" s="29" t="s">
        <v>11804</v>
      </c>
      <c r="D4025" s="30" t="s">
        <v>38</v>
      </c>
      <c r="E4025" s="31" t="s">
        <v>76</v>
      </c>
      <c r="F4025" s="31" t="s">
        <v>11805</v>
      </c>
      <c r="G4025" s="88" t="s">
        <v>203</v>
      </c>
      <c r="H4025" s="29" t="s">
        <v>204</v>
      </c>
      <c r="I4025" s="32" t="s">
        <v>43</v>
      </c>
      <c r="J4025" s="29" t="s">
        <v>8</v>
      </c>
      <c r="K4025" s="33" t="s">
        <v>59</v>
      </c>
      <c r="L4025" s="33" t="s">
        <v>205</v>
      </c>
      <c r="M4025" s="29" t="s">
        <v>206</v>
      </c>
      <c r="N4025" s="29">
        <v>0</v>
      </c>
      <c r="O4025" s="29" t="s">
        <v>47</v>
      </c>
      <c r="P4025" s="33">
        <v>102</v>
      </c>
      <c r="Q4025" s="33" t="s">
        <v>48</v>
      </c>
      <c r="R4025" s="80" t="s">
        <v>63</v>
      </c>
      <c r="S4025" s="81" t="s">
        <v>64</v>
      </c>
      <c r="T4025" s="81" t="s">
        <v>208</v>
      </c>
      <c r="U4025" s="82" t="s">
        <v>96</v>
      </c>
      <c r="V4025" s="83">
        <v>1.1000000000000001</v>
      </c>
      <c r="W4025" s="89">
        <v>1501.5000000000002</v>
      </c>
      <c r="X4025" s="85">
        <v>1</v>
      </c>
      <c r="Y4025" s="86">
        <v>1.3</v>
      </c>
      <c r="Z4025" s="82">
        <v>9</v>
      </c>
      <c r="AA4025" s="87">
        <v>0.14444444444444446</v>
      </c>
      <c r="AB4025" s="83">
        <v>0</v>
      </c>
      <c r="AC4025" s="89">
        <v>0</v>
      </c>
      <c r="AD4025" s="90">
        <v>43580</v>
      </c>
      <c r="AE4025" s="90">
        <v>43580</v>
      </c>
      <c r="AF4025" s="82">
        <v>0</v>
      </c>
      <c r="AG4025" s="84" t="s">
        <v>53</v>
      </c>
      <c r="AH4025" s="83">
        <v>0</v>
      </c>
      <c r="AI4025" s="89">
        <v>0</v>
      </c>
      <c r="AJ4025" s="89">
        <v>0</v>
      </c>
      <c r="AK4025" s="60" t="str">
        <f>+IF(Tabla1[[#This Row],[REQUEST_TY]]="SR MANTENIMIENTO CORRECTIVO", "EMERGENCIA", "OTROS")</f>
        <v>EMERGENCIA</v>
      </c>
      <c r="AL4025" s="6" t="str">
        <f>+_xlfn.IFS(Tabla1[[#This Row],[Veces obj]]&lt;=1,"0-1",Tabla1[[#This Row],[Veces obj]]&lt;=2,"1-2",Tabla1[[#This Row],[Veces obj]]&lt;=3,"2-3",TRUE,"&gt;3")</f>
        <v>0-1</v>
      </c>
      <c r="AM4025" s="60" t="str">
        <f>+_xlfn.IFS(MONTH(Tabla1[[#This Row],[MES]])&lt;=3,"Q1",MONTH(Tabla1[[#This Row],[MES]])&lt;=6,"Q2",MONTH(Tabla1[[#This Row],[MES]])&lt;=9,"Q3",TRUE,"Q4")</f>
        <v>Q2</v>
      </c>
      <c r="AN4025" s="15" t="str">
        <f>+IFERROR(VLOOKUP(Tabla1[[#This Row],[CUENTA]],CTAS[],2,0),"OTROS")</f>
        <v>OTROS</v>
      </c>
      <c r="AP4025" s="15" t="str">
        <f>+IFERROR(VLOOKUP(Tabla1[[#This Row],[EMPLEADO]],IS[],3,0),"OTROS")</f>
        <v>OTROS</v>
      </c>
      <c r="AQ4025" s="15" t="str">
        <f>+IFERROR(VLOOKUP(Tabla1[[#This Row],[EMPLEADO]],IS[[NÓMINA]:[INGENIERO]],2,0),"OTROS")</f>
        <v>OTROS</v>
      </c>
    </row>
    <row r="4026" spans="1:43" x14ac:dyDescent="0.25">
      <c r="A4026" s="28" t="s">
        <v>10019</v>
      </c>
      <c r="B4026" s="29">
        <v>1</v>
      </c>
      <c r="C4026" s="29" t="s">
        <v>11806</v>
      </c>
      <c r="D4026" s="30" t="s">
        <v>38</v>
      </c>
      <c r="E4026" s="31" t="s">
        <v>332</v>
      </c>
      <c r="F4026" s="31" t="s">
        <v>11807</v>
      </c>
      <c r="G4026" s="88" t="s">
        <v>11808</v>
      </c>
      <c r="H4026" s="29" t="s">
        <v>592</v>
      </c>
      <c r="I4026" s="32" t="s">
        <v>43</v>
      </c>
      <c r="J4026" s="29" t="s">
        <v>8</v>
      </c>
      <c r="K4026" s="33" t="s">
        <v>102</v>
      </c>
      <c r="L4026" s="33" t="s">
        <v>11809</v>
      </c>
      <c r="M4026" s="29" t="s">
        <v>119</v>
      </c>
      <c r="N4026" s="29">
        <v>0</v>
      </c>
      <c r="O4026" s="29" t="s">
        <v>47</v>
      </c>
      <c r="P4026" s="33">
        <v>185</v>
      </c>
      <c r="Q4026" s="33" t="s">
        <v>48</v>
      </c>
      <c r="R4026" s="80" t="s">
        <v>317</v>
      </c>
      <c r="S4026" s="81" t="s">
        <v>318</v>
      </c>
      <c r="T4026" s="81" t="s">
        <v>51</v>
      </c>
      <c r="U4026" s="82" t="s">
        <v>353</v>
      </c>
      <c r="V4026" s="83">
        <v>1.1499999999999999</v>
      </c>
      <c r="W4026" s="89">
        <v>1808.95</v>
      </c>
      <c r="X4026" s="85">
        <v>1</v>
      </c>
      <c r="Y4026" s="86">
        <v>2</v>
      </c>
      <c r="Z4026" s="82">
        <v>4</v>
      </c>
      <c r="AA4026" s="87">
        <v>0.5</v>
      </c>
      <c r="AB4026" s="83">
        <v>0</v>
      </c>
      <c r="AC4026" s="89">
        <v>0</v>
      </c>
      <c r="AD4026" s="90">
        <v>43580</v>
      </c>
      <c r="AE4026" s="90">
        <v>43580</v>
      </c>
      <c r="AF4026" s="82">
        <v>0</v>
      </c>
      <c r="AG4026" s="84" t="s">
        <v>53</v>
      </c>
      <c r="AH4026" s="83">
        <v>0</v>
      </c>
      <c r="AI4026" s="89">
        <v>0</v>
      </c>
      <c r="AJ4026" s="89">
        <v>0</v>
      </c>
      <c r="AK4026" s="60" t="str">
        <f>+IF(Tabla1[[#This Row],[REQUEST_TY]]="SR MANTENIMIENTO CORRECTIVO", "EMERGENCIA", "OTROS")</f>
        <v>EMERGENCIA</v>
      </c>
      <c r="AL4026" s="6" t="str">
        <f>+_xlfn.IFS(Tabla1[[#This Row],[Veces obj]]&lt;=1,"0-1",Tabla1[[#This Row],[Veces obj]]&lt;=2,"1-2",Tabla1[[#This Row],[Veces obj]]&lt;=3,"2-3",TRUE,"&gt;3")</f>
        <v>0-1</v>
      </c>
      <c r="AM4026" s="60" t="str">
        <f>+_xlfn.IFS(MONTH(Tabla1[[#This Row],[MES]])&lt;=3,"Q1",MONTH(Tabla1[[#This Row],[MES]])&lt;=6,"Q2",MONTH(Tabla1[[#This Row],[MES]])&lt;=9,"Q3",TRUE,"Q4")</f>
        <v>Q2</v>
      </c>
      <c r="AN4026" s="15" t="str">
        <f>+IFERROR(VLOOKUP(Tabla1[[#This Row],[CUENTA]],CTAS[],2,0),"OTROS")</f>
        <v>OTROS</v>
      </c>
      <c r="AP4026" s="15" t="str">
        <f>+IFERROR(VLOOKUP(Tabla1[[#This Row],[EMPLEADO]],IS[],3,0),"OTROS")</f>
        <v>CHIHUAHUA</v>
      </c>
      <c r="AQ4026" s="15" t="str">
        <f>+IFERROR(VLOOKUP(Tabla1[[#This Row],[EMPLEADO]],IS[[NÓMINA]:[INGENIERO]],2,0),"OTROS")</f>
        <v>VICTOR MENDEZ</v>
      </c>
    </row>
    <row r="4027" spans="1:43" x14ac:dyDescent="0.25">
      <c r="A4027" s="28" t="s">
        <v>10019</v>
      </c>
      <c r="B4027" s="29">
        <v>1</v>
      </c>
      <c r="C4027" s="29" t="s">
        <v>11810</v>
      </c>
      <c r="D4027" s="30" t="s">
        <v>38</v>
      </c>
      <c r="E4027" s="31" t="s">
        <v>231</v>
      </c>
      <c r="F4027" s="31" t="s">
        <v>11811</v>
      </c>
      <c r="G4027" s="88" t="s">
        <v>6752</v>
      </c>
      <c r="H4027" s="29" t="s">
        <v>568</v>
      </c>
      <c r="I4027" s="32" t="s">
        <v>43</v>
      </c>
      <c r="J4027" s="29" t="s">
        <v>8</v>
      </c>
      <c r="K4027" s="33" t="s">
        <v>1115</v>
      </c>
      <c r="L4027" s="33" t="s">
        <v>1116</v>
      </c>
      <c r="M4027" s="29" t="s">
        <v>714</v>
      </c>
      <c r="N4027" s="29">
        <v>0</v>
      </c>
      <c r="O4027" s="29" t="s">
        <v>47</v>
      </c>
      <c r="P4027" s="33">
        <v>55</v>
      </c>
      <c r="Q4027" s="33" t="s">
        <v>82</v>
      </c>
      <c r="R4027" s="80" t="s">
        <v>235</v>
      </c>
      <c r="S4027" s="81" t="s">
        <v>50</v>
      </c>
      <c r="T4027" s="81" t="s">
        <v>51</v>
      </c>
      <c r="U4027" s="82" t="s">
        <v>120</v>
      </c>
      <c r="V4027" s="83">
        <v>0.8</v>
      </c>
      <c r="W4027" s="89">
        <v>572.00000000000011</v>
      </c>
      <c r="X4027" s="85">
        <v>1</v>
      </c>
      <c r="Y4027" s="86">
        <v>0.89</v>
      </c>
      <c r="Z4027" s="82">
        <v>5</v>
      </c>
      <c r="AA4027" s="87">
        <v>0.17799999999999999</v>
      </c>
      <c r="AB4027" s="83">
        <v>0</v>
      </c>
      <c r="AC4027" s="89">
        <v>0</v>
      </c>
      <c r="AD4027" s="90">
        <v>43580</v>
      </c>
      <c r="AE4027" s="90">
        <v>43580</v>
      </c>
      <c r="AF4027" s="82">
        <v>0</v>
      </c>
      <c r="AG4027" s="84" t="s">
        <v>53</v>
      </c>
      <c r="AH4027" s="83">
        <v>0</v>
      </c>
      <c r="AI4027" s="89">
        <v>0</v>
      </c>
      <c r="AJ4027" s="89">
        <v>0</v>
      </c>
      <c r="AK4027" s="60" t="str">
        <f>+IF(Tabla1[[#This Row],[REQUEST_TY]]="SR MANTENIMIENTO CORRECTIVO", "EMERGENCIA", "OTROS")</f>
        <v>EMERGENCIA</v>
      </c>
      <c r="AL4027" s="6" t="str">
        <f>+_xlfn.IFS(Tabla1[[#This Row],[Veces obj]]&lt;=1,"0-1",Tabla1[[#This Row],[Veces obj]]&lt;=2,"1-2",Tabla1[[#This Row],[Veces obj]]&lt;=3,"2-3",TRUE,"&gt;3")</f>
        <v>0-1</v>
      </c>
      <c r="AM4027" s="60" t="str">
        <f>+_xlfn.IFS(MONTH(Tabla1[[#This Row],[MES]])&lt;=3,"Q1",MONTH(Tabla1[[#This Row],[MES]])&lt;=6,"Q2",MONTH(Tabla1[[#This Row],[MES]])&lt;=9,"Q3",TRUE,"Q4")</f>
        <v>Q2</v>
      </c>
      <c r="AN4027" s="15" t="str">
        <f>+IFERROR(VLOOKUP(Tabla1[[#This Row],[CUENTA]],CTAS[],2,0),"OTROS")</f>
        <v>OTROS</v>
      </c>
      <c r="AP4027" s="15" t="str">
        <f>+IFERROR(VLOOKUP(Tabla1[[#This Row],[EMPLEADO]],IS[],3,0),"OTROS")</f>
        <v>OTROS</v>
      </c>
      <c r="AQ4027" s="15" t="str">
        <f>+IFERROR(VLOOKUP(Tabla1[[#This Row],[EMPLEADO]],IS[[NÓMINA]:[INGENIERO]],2,0),"OTROS")</f>
        <v>OTROS</v>
      </c>
    </row>
    <row r="4028" spans="1:43" x14ac:dyDescent="0.25">
      <c r="A4028" s="28" t="s">
        <v>10019</v>
      </c>
      <c r="B4028" s="29">
        <v>1</v>
      </c>
      <c r="C4028" s="29" t="s">
        <v>11812</v>
      </c>
      <c r="D4028" s="30" t="s">
        <v>38</v>
      </c>
      <c r="E4028" s="31" t="s">
        <v>133</v>
      </c>
      <c r="F4028" s="31" t="s">
        <v>11813</v>
      </c>
      <c r="G4028" s="88" t="s">
        <v>2799</v>
      </c>
      <c r="H4028" s="29" t="s">
        <v>1572</v>
      </c>
      <c r="I4028" s="32" t="s">
        <v>43</v>
      </c>
      <c r="J4028" s="29" t="s">
        <v>8</v>
      </c>
      <c r="K4028" s="33" t="s">
        <v>59</v>
      </c>
      <c r="L4028" s="33" t="s">
        <v>2800</v>
      </c>
      <c r="M4028" s="29" t="s">
        <v>1707</v>
      </c>
      <c r="N4028" s="29">
        <v>0</v>
      </c>
      <c r="O4028" s="29" t="s">
        <v>47</v>
      </c>
      <c r="P4028" s="33">
        <v>17</v>
      </c>
      <c r="Q4028" s="33" t="s">
        <v>62</v>
      </c>
      <c r="R4028" s="80" t="s">
        <v>138</v>
      </c>
      <c r="S4028" s="81" t="s">
        <v>139</v>
      </c>
      <c r="T4028" s="81" t="s">
        <v>51</v>
      </c>
      <c r="U4028" s="82" t="s">
        <v>262</v>
      </c>
      <c r="V4028" s="83">
        <v>1.05</v>
      </c>
      <c r="W4028" s="89">
        <v>1651.6500000000003</v>
      </c>
      <c r="X4028" s="85">
        <v>1</v>
      </c>
      <c r="Y4028" s="86">
        <v>2.5</v>
      </c>
      <c r="Z4028" s="82">
        <v>4</v>
      </c>
      <c r="AA4028" s="87">
        <v>0.625</v>
      </c>
      <c r="AB4028" s="83">
        <v>0</v>
      </c>
      <c r="AC4028" s="89">
        <v>0</v>
      </c>
      <c r="AD4028" s="90">
        <v>43580</v>
      </c>
      <c r="AE4028" s="90">
        <v>43580</v>
      </c>
      <c r="AF4028" s="82">
        <v>0</v>
      </c>
      <c r="AG4028" s="84" t="s">
        <v>53</v>
      </c>
      <c r="AH4028" s="83">
        <v>0</v>
      </c>
      <c r="AI4028" s="89">
        <v>0</v>
      </c>
      <c r="AJ4028" s="89">
        <v>0</v>
      </c>
      <c r="AK4028" s="60" t="str">
        <f>+IF(Tabla1[[#This Row],[REQUEST_TY]]="SR MANTENIMIENTO CORRECTIVO", "EMERGENCIA", "OTROS")</f>
        <v>EMERGENCIA</v>
      </c>
      <c r="AL4028" s="6" t="str">
        <f>+_xlfn.IFS(Tabla1[[#This Row],[Veces obj]]&lt;=1,"0-1",Tabla1[[#This Row],[Veces obj]]&lt;=2,"1-2",Tabla1[[#This Row],[Veces obj]]&lt;=3,"2-3",TRUE,"&gt;3")</f>
        <v>0-1</v>
      </c>
      <c r="AM4028" s="60" t="str">
        <f>+_xlfn.IFS(MONTH(Tabla1[[#This Row],[MES]])&lt;=3,"Q1",MONTH(Tabla1[[#This Row],[MES]])&lt;=6,"Q2",MONTH(Tabla1[[#This Row],[MES]])&lt;=9,"Q3",TRUE,"Q4")</f>
        <v>Q2</v>
      </c>
      <c r="AN4028" s="15" t="str">
        <f>+IFERROR(VLOOKUP(Tabla1[[#This Row],[CUENTA]],CTAS[],2,0),"OTROS")</f>
        <v>OTROS</v>
      </c>
      <c r="AP4028" s="15" t="str">
        <f>+IFERROR(VLOOKUP(Tabla1[[#This Row],[EMPLEADO]],IS[],3,0),"OTROS")</f>
        <v>OTROS</v>
      </c>
      <c r="AQ4028" s="15" t="str">
        <f>+IFERROR(VLOOKUP(Tabla1[[#This Row],[EMPLEADO]],IS[[NÓMINA]:[INGENIERO]],2,0),"OTROS")</f>
        <v>OTROS</v>
      </c>
    </row>
    <row r="4029" spans="1:43" x14ac:dyDescent="0.25">
      <c r="A4029" s="28" t="s">
        <v>10019</v>
      </c>
      <c r="B4029" s="29">
        <v>1</v>
      </c>
      <c r="C4029" s="29" t="s">
        <v>11814</v>
      </c>
      <c r="D4029" s="30" t="s">
        <v>38</v>
      </c>
      <c r="E4029" s="31" t="s">
        <v>98</v>
      </c>
      <c r="F4029" s="31" t="s">
        <v>11815</v>
      </c>
      <c r="G4029" s="88" t="s">
        <v>752</v>
      </c>
      <c r="H4029" s="29" t="s">
        <v>213</v>
      </c>
      <c r="I4029" s="32" t="s">
        <v>43</v>
      </c>
      <c r="J4029" s="29" t="s">
        <v>8</v>
      </c>
      <c r="K4029" s="33" t="s">
        <v>102</v>
      </c>
      <c r="L4029" s="33" t="s">
        <v>753</v>
      </c>
      <c r="M4029" s="29" t="s">
        <v>215</v>
      </c>
      <c r="N4029" s="29">
        <v>0</v>
      </c>
      <c r="O4029" s="29" t="s">
        <v>47</v>
      </c>
      <c r="P4029" s="33">
        <v>31</v>
      </c>
      <c r="Q4029" s="33" t="s">
        <v>82</v>
      </c>
      <c r="R4029" s="80" t="s">
        <v>63</v>
      </c>
      <c r="S4029" s="81" t="s">
        <v>64</v>
      </c>
      <c r="T4029" s="81" t="s">
        <v>51</v>
      </c>
      <c r="U4029" s="82" t="s">
        <v>83</v>
      </c>
      <c r="V4029" s="83">
        <v>1.05</v>
      </c>
      <c r="W4029" s="89">
        <v>1433.25</v>
      </c>
      <c r="X4029" s="85">
        <v>1</v>
      </c>
      <c r="Y4029" s="86">
        <v>2</v>
      </c>
      <c r="Z4029" s="82">
        <v>5</v>
      </c>
      <c r="AA4029" s="87">
        <v>0.4</v>
      </c>
      <c r="AB4029" s="83">
        <v>0</v>
      </c>
      <c r="AC4029" s="89">
        <v>0</v>
      </c>
      <c r="AD4029" s="90">
        <v>43580</v>
      </c>
      <c r="AE4029" s="90">
        <v>43580</v>
      </c>
      <c r="AF4029" s="82">
        <v>0</v>
      </c>
      <c r="AG4029" s="84" t="s">
        <v>53</v>
      </c>
      <c r="AH4029" s="83">
        <v>0</v>
      </c>
      <c r="AI4029" s="89">
        <v>0</v>
      </c>
      <c r="AJ4029" s="89">
        <v>0</v>
      </c>
      <c r="AK4029" s="60" t="str">
        <f>+IF(Tabla1[[#This Row],[REQUEST_TY]]="SR MANTENIMIENTO CORRECTIVO", "EMERGENCIA", "OTROS")</f>
        <v>EMERGENCIA</v>
      </c>
      <c r="AL4029" s="6" t="str">
        <f>+_xlfn.IFS(Tabla1[[#This Row],[Veces obj]]&lt;=1,"0-1",Tabla1[[#This Row],[Veces obj]]&lt;=2,"1-2",Tabla1[[#This Row],[Veces obj]]&lt;=3,"2-3",TRUE,"&gt;3")</f>
        <v>0-1</v>
      </c>
      <c r="AM4029" s="60" t="str">
        <f>+_xlfn.IFS(MONTH(Tabla1[[#This Row],[MES]])&lt;=3,"Q1",MONTH(Tabla1[[#This Row],[MES]])&lt;=6,"Q2",MONTH(Tabla1[[#This Row],[MES]])&lt;=9,"Q3",TRUE,"Q4")</f>
        <v>Q2</v>
      </c>
      <c r="AN4029" s="15" t="str">
        <f>+IFERROR(VLOOKUP(Tabla1[[#This Row],[CUENTA]],CTAS[],2,0),"OTROS")</f>
        <v>OTROS</v>
      </c>
      <c r="AP4029" s="15" t="str">
        <f>+IFERROR(VLOOKUP(Tabla1[[#This Row],[EMPLEADO]],IS[],3,0),"OTROS")</f>
        <v>OTROS</v>
      </c>
      <c r="AQ4029" s="15" t="str">
        <f>+IFERROR(VLOOKUP(Tabla1[[#This Row],[EMPLEADO]],IS[[NÓMINA]:[INGENIERO]],2,0),"OTROS")</f>
        <v>OTROS</v>
      </c>
    </row>
    <row r="4030" spans="1:43" x14ac:dyDescent="0.25">
      <c r="A4030" s="28" t="s">
        <v>10019</v>
      </c>
      <c r="B4030" s="29">
        <v>1</v>
      </c>
      <c r="C4030" s="29" t="s">
        <v>11816</v>
      </c>
      <c r="D4030" s="30" t="s">
        <v>38</v>
      </c>
      <c r="E4030" s="31" t="s">
        <v>39</v>
      </c>
      <c r="F4030" s="31" t="s">
        <v>11817</v>
      </c>
      <c r="G4030" s="88" t="s">
        <v>5974</v>
      </c>
      <c r="H4030" s="29" t="s">
        <v>471</v>
      </c>
      <c r="I4030" s="32" t="s">
        <v>43</v>
      </c>
      <c r="J4030" s="29" t="s">
        <v>8</v>
      </c>
      <c r="K4030" s="33" t="s">
        <v>44</v>
      </c>
      <c r="L4030" s="33" t="s">
        <v>5975</v>
      </c>
      <c r="M4030" s="29" t="s">
        <v>5976</v>
      </c>
      <c r="N4030" s="29">
        <v>1</v>
      </c>
      <c r="O4030" s="29" t="s">
        <v>47</v>
      </c>
      <c r="P4030" s="33">
        <v>71</v>
      </c>
      <c r="Q4030" s="33" t="s">
        <v>48</v>
      </c>
      <c r="R4030" s="80" t="s">
        <v>49</v>
      </c>
      <c r="S4030" s="81" t="s">
        <v>50</v>
      </c>
      <c r="T4030" s="81" t="s">
        <v>208</v>
      </c>
      <c r="U4030" s="82" t="s">
        <v>52</v>
      </c>
      <c r="V4030" s="83">
        <v>1.05</v>
      </c>
      <c r="W4030" s="89">
        <v>0</v>
      </c>
      <c r="X4030" s="85">
        <v>1</v>
      </c>
      <c r="Y4030" s="86">
        <v>2.08</v>
      </c>
      <c r="Z4030" s="82">
        <v>9</v>
      </c>
      <c r="AA4030" s="87">
        <v>0.23111111111111113</v>
      </c>
      <c r="AB4030" s="83">
        <v>0</v>
      </c>
      <c r="AC4030" s="89">
        <v>0</v>
      </c>
      <c r="AD4030" s="90">
        <v>43580</v>
      </c>
      <c r="AE4030" s="90">
        <v>43580</v>
      </c>
      <c r="AF4030" s="82">
        <v>0</v>
      </c>
      <c r="AG4030" s="84" t="s">
        <v>53</v>
      </c>
      <c r="AH4030" s="83">
        <v>0</v>
      </c>
      <c r="AI4030" s="89">
        <v>0</v>
      </c>
      <c r="AJ4030" s="89">
        <v>0</v>
      </c>
      <c r="AK4030" s="60" t="str">
        <f>+IF(Tabla1[[#This Row],[REQUEST_TY]]="SR MANTENIMIENTO CORRECTIVO", "EMERGENCIA", "OTROS")</f>
        <v>EMERGENCIA</v>
      </c>
      <c r="AL4030" s="6" t="str">
        <f>+_xlfn.IFS(Tabla1[[#This Row],[Veces obj]]&lt;=1,"0-1",Tabla1[[#This Row],[Veces obj]]&lt;=2,"1-2",Tabla1[[#This Row],[Veces obj]]&lt;=3,"2-3",TRUE,"&gt;3")</f>
        <v>0-1</v>
      </c>
      <c r="AM4030" s="60" t="str">
        <f>+_xlfn.IFS(MONTH(Tabla1[[#This Row],[MES]])&lt;=3,"Q1",MONTH(Tabla1[[#This Row],[MES]])&lt;=6,"Q2",MONTH(Tabla1[[#This Row],[MES]])&lt;=9,"Q3",TRUE,"Q4")</f>
        <v>Q2</v>
      </c>
      <c r="AN4030" s="15" t="str">
        <f>+IFERROR(VLOOKUP(Tabla1[[#This Row],[CUENTA]],CTAS[],2,0),"OTROS")</f>
        <v>OTROS</v>
      </c>
      <c r="AP4030" s="15" t="str">
        <f>+IFERROR(VLOOKUP(Tabla1[[#This Row],[EMPLEADO]],IS[],3,0),"OTROS")</f>
        <v>OTROS</v>
      </c>
      <c r="AQ4030" s="15" t="str">
        <f>+IFERROR(VLOOKUP(Tabla1[[#This Row],[EMPLEADO]],IS[[NÓMINA]:[INGENIERO]],2,0),"OTROS")</f>
        <v>OTROS</v>
      </c>
    </row>
    <row r="4031" spans="1:43" x14ac:dyDescent="0.25">
      <c r="A4031" s="28" t="s">
        <v>10019</v>
      </c>
      <c r="B4031" s="29">
        <v>1</v>
      </c>
      <c r="C4031" s="29" t="s">
        <v>11818</v>
      </c>
      <c r="D4031" s="30" t="s">
        <v>38</v>
      </c>
      <c r="E4031" s="31" t="s">
        <v>226</v>
      </c>
      <c r="F4031" s="31" t="s">
        <v>11819</v>
      </c>
      <c r="G4031" s="88" t="s">
        <v>11820</v>
      </c>
      <c r="H4031" s="29" t="s">
        <v>150</v>
      </c>
      <c r="I4031" s="32" t="s">
        <v>43</v>
      </c>
      <c r="J4031" s="29" t="s">
        <v>8</v>
      </c>
      <c r="K4031" s="33" t="s">
        <v>71</v>
      </c>
      <c r="L4031" s="33" t="s">
        <v>170</v>
      </c>
      <c r="M4031" s="29" t="s">
        <v>73</v>
      </c>
      <c r="N4031" s="29">
        <v>0</v>
      </c>
      <c r="O4031" s="29" t="s">
        <v>47</v>
      </c>
      <c r="P4031" s="33">
        <v>336</v>
      </c>
      <c r="Q4031" s="33" t="s">
        <v>48</v>
      </c>
      <c r="R4031" s="80" t="s">
        <v>153</v>
      </c>
      <c r="S4031" s="81" t="s">
        <v>50</v>
      </c>
      <c r="T4031" s="81" t="s">
        <v>51</v>
      </c>
      <c r="U4031" s="82" t="s">
        <v>52</v>
      </c>
      <c r="V4031" s="83">
        <v>1.05</v>
      </c>
      <c r="W4031" s="89">
        <v>750.75000000000011</v>
      </c>
      <c r="X4031" s="85">
        <v>1</v>
      </c>
      <c r="Y4031" s="86">
        <v>0</v>
      </c>
      <c r="Z4031" s="82">
        <v>5</v>
      </c>
      <c r="AA4031" s="87">
        <v>0</v>
      </c>
      <c r="AB4031" s="83">
        <v>0</v>
      </c>
      <c r="AC4031" s="89">
        <v>0</v>
      </c>
      <c r="AD4031" s="90">
        <v>43580</v>
      </c>
      <c r="AE4031" s="90">
        <v>43580</v>
      </c>
      <c r="AF4031" s="82">
        <v>0</v>
      </c>
      <c r="AG4031" s="84" t="s">
        <v>53</v>
      </c>
      <c r="AH4031" s="83">
        <v>0</v>
      </c>
      <c r="AI4031" s="89">
        <v>0</v>
      </c>
      <c r="AJ4031" s="89">
        <v>0</v>
      </c>
      <c r="AK4031" s="60" t="str">
        <f>+IF(Tabla1[[#This Row],[REQUEST_TY]]="SR MANTENIMIENTO CORRECTIVO", "EMERGENCIA", "OTROS")</f>
        <v>EMERGENCIA</v>
      </c>
      <c r="AL4031" s="6" t="str">
        <f>+_xlfn.IFS(Tabla1[[#This Row],[Veces obj]]&lt;=1,"0-1",Tabla1[[#This Row],[Veces obj]]&lt;=2,"1-2",Tabla1[[#This Row],[Veces obj]]&lt;=3,"2-3",TRUE,"&gt;3")</f>
        <v>0-1</v>
      </c>
      <c r="AM4031" s="60" t="str">
        <f>+_xlfn.IFS(MONTH(Tabla1[[#This Row],[MES]])&lt;=3,"Q1",MONTH(Tabla1[[#This Row],[MES]])&lt;=6,"Q2",MONTH(Tabla1[[#This Row],[MES]])&lt;=9,"Q3",TRUE,"Q4")</f>
        <v>Q2</v>
      </c>
      <c r="AN4031" s="15" t="str">
        <f>+IFERROR(VLOOKUP(Tabla1[[#This Row],[CUENTA]],CTAS[],2,0),"OTROS")</f>
        <v>OTROS</v>
      </c>
      <c r="AP4031" s="15" t="str">
        <f>+IFERROR(VLOOKUP(Tabla1[[#This Row],[EMPLEADO]],IS[],3,0),"OTROS")</f>
        <v>JUAREZ</v>
      </c>
      <c r="AQ4031" s="15" t="str">
        <f>+IFERROR(VLOOKUP(Tabla1[[#This Row],[EMPLEADO]],IS[[NÓMINA]:[INGENIERO]],2,0),"OTROS")</f>
        <v>CARLOS MONTOYA</v>
      </c>
    </row>
    <row r="4032" spans="1:43" x14ac:dyDescent="0.25">
      <c r="A4032" s="28" t="s">
        <v>10019</v>
      </c>
      <c r="B4032" s="29">
        <v>1</v>
      </c>
      <c r="C4032" s="29" t="s">
        <v>11821</v>
      </c>
      <c r="D4032" s="30" t="s">
        <v>38</v>
      </c>
      <c r="E4032" s="31" t="s">
        <v>562</v>
      </c>
      <c r="F4032" s="31" t="s">
        <v>11822</v>
      </c>
      <c r="G4032" s="88" t="s">
        <v>1095</v>
      </c>
      <c r="H4032" s="29" t="s">
        <v>116</v>
      </c>
      <c r="I4032" s="32" t="s">
        <v>43</v>
      </c>
      <c r="J4032" s="29" t="s">
        <v>8</v>
      </c>
      <c r="K4032" s="33" t="s">
        <v>144</v>
      </c>
      <c r="L4032" s="33" t="s">
        <v>145</v>
      </c>
      <c r="M4032" s="29" t="s">
        <v>119</v>
      </c>
      <c r="N4032" s="29">
        <v>0</v>
      </c>
      <c r="O4032" s="29" t="s">
        <v>47</v>
      </c>
      <c r="P4032" s="33">
        <v>42</v>
      </c>
      <c r="Q4032" s="33" t="s">
        <v>82</v>
      </c>
      <c r="R4032" s="80" t="s">
        <v>63</v>
      </c>
      <c r="S4032" s="81" t="s">
        <v>64</v>
      </c>
      <c r="T4032" s="81" t="s">
        <v>51</v>
      </c>
      <c r="U4032" s="82" t="s">
        <v>83</v>
      </c>
      <c r="V4032" s="83">
        <v>1.05</v>
      </c>
      <c r="W4032" s="89">
        <v>1433.25</v>
      </c>
      <c r="X4032" s="85">
        <v>1</v>
      </c>
      <c r="Y4032" s="86">
        <v>0</v>
      </c>
      <c r="Z4032" s="82">
        <v>5</v>
      </c>
      <c r="AA4032" s="87">
        <v>0</v>
      </c>
      <c r="AB4032" s="83">
        <v>0</v>
      </c>
      <c r="AC4032" s="89">
        <v>0</v>
      </c>
      <c r="AD4032" s="90">
        <v>43580</v>
      </c>
      <c r="AE4032" s="90">
        <v>43580</v>
      </c>
      <c r="AF4032" s="82">
        <v>0</v>
      </c>
      <c r="AG4032" s="84" t="s">
        <v>53</v>
      </c>
      <c r="AH4032" s="83">
        <v>0</v>
      </c>
      <c r="AI4032" s="89">
        <v>0</v>
      </c>
      <c r="AJ4032" s="89">
        <v>0</v>
      </c>
      <c r="AK4032" s="60" t="str">
        <f>+IF(Tabla1[[#This Row],[REQUEST_TY]]="SR MANTENIMIENTO CORRECTIVO", "EMERGENCIA", "OTROS")</f>
        <v>EMERGENCIA</v>
      </c>
      <c r="AL4032" s="6" t="str">
        <f>+_xlfn.IFS(Tabla1[[#This Row],[Veces obj]]&lt;=1,"0-1",Tabla1[[#This Row],[Veces obj]]&lt;=2,"1-2",Tabla1[[#This Row],[Veces obj]]&lt;=3,"2-3",TRUE,"&gt;3")</f>
        <v>0-1</v>
      </c>
      <c r="AM4032" s="60" t="str">
        <f>+_xlfn.IFS(MONTH(Tabla1[[#This Row],[MES]])&lt;=3,"Q1",MONTH(Tabla1[[#This Row],[MES]])&lt;=6,"Q2",MONTH(Tabla1[[#This Row],[MES]])&lt;=9,"Q3",TRUE,"Q4")</f>
        <v>Q2</v>
      </c>
      <c r="AN4032" s="15" t="str">
        <f>+IFERROR(VLOOKUP(Tabla1[[#This Row],[CUENTA]],CTAS[],2,0),"OTROS")</f>
        <v>OTROS</v>
      </c>
      <c r="AP4032" s="15" t="str">
        <f>+IFERROR(VLOOKUP(Tabla1[[#This Row],[EMPLEADO]],IS[],3,0),"OTROS")</f>
        <v>CHIHUAHUA</v>
      </c>
      <c r="AQ4032" s="15" t="str">
        <f>+IFERROR(VLOOKUP(Tabla1[[#This Row],[EMPLEADO]],IS[[NÓMINA]:[INGENIERO]],2,0),"OTROS")</f>
        <v>FERNANDO CHAVIRA</v>
      </c>
    </row>
    <row r="4033" spans="1:43" x14ac:dyDescent="0.25">
      <c r="A4033" s="28" t="s">
        <v>10019</v>
      </c>
      <c r="B4033" s="29">
        <v>1</v>
      </c>
      <c r="C4033" s="29" t="s">
        <v>11823</v>
      </c>
      <c r="D4033" s="30" t="s">
        <v>38</v>
      </c>
      <c r="E4033" s="31" t="s">
        <v>8423</v>
      </c>
      <c r="F4033" s="31" t="s">
        <v>11824</v>
      </c>
      <c r="G4033" s="88" t="s">
        <v>8425</v>
      </c>
      <c r="H4033" s="29" t="s">
        <v>471</v>
      </c>
      <c r="I4033" s="32" t="s">
        <v>43</v>
      </c>
      <c r="J4033" s="29" t="s">
        <v>8</v>
      </c>
      <c r="K4033" s="33" t="s">
        <v>495</v>
      </c>
      <c r="L4033" s="33" t="s">
        <v>496</v>
      </c>
      <c r="M4033" s="29" t="s">
        <v>46</v>
      </c>
      <c r="N4033" s="29">
        <v>0</v>
      </c>
      <c r="O4033" s="29" t="s">
        <v>47</v>
      </c>
      <c r="P4033" s="33">
        <v>28</v>
      </c>
      <c r="Q4033" s="33" t="s">
        <v>62</v>
      </c>
      <c r="R4033" s="80" t="s">
        <v>1543</v>
      </c>
      <c r="S4033" s="81" t="s">
        <v>50</v>
      </c>
      <c r="T4033" s="81" t="s">
        <v>51</v>
      </c>
      <c r="U4033" s="82" t="s">
        <v>154</v>
      </c>
      <c r="V4033" s="83">
        <v>0.6</v>
      </c>
      <c r="W4033" s="89">
        <v>429.00000000000006</v>
      </c>
      <c r="X4033" s="85">
        <v>1</v>
      </c>
      <c r="Y4033" s="86">
        <v>2.85</v>
      </c>
      <c r="Z4033" s="82">
        <v>5</v>
      </c>
      <c r="AA4033" s="87">
        <v>0.57000000000000006</v>
      </c>
      <c r="AB4033" s="83">
        <v>0</v>
      </c>
      <c r="AC4033" s="89">
        <v>0</v>
      </c>
      <c r="AD4033" s="90">
        <v>43580</v>
      </c>
      <c r="AE4033" s="90">
        <v>43580</v>
      </c>
      <c r="AF4033" s="82">
        <v>0</v>
      </c>
      <c r="AG4033" s="84" t="s">
        <v>53</v>
      </c>
      <c r="AH4033" s="83">
        <v>0</v>
      </c>
      <c r="AI4033" s="89">
        <v>0</v>
      </c>
      <c r="AJ4033" s="89">
        <v>0</v>
      </c>
      <c r="AK4033" s="60" t="str">
        <f>+IF(Tabla1[[#This Row],[REQUEST_TY]]="SR MANTENIMIENTO CORRECTIVO", "EMERGENCIA", "OTROS")</f>
        <v>EMERGENCIA</v>
      </c>
      <c r="AL4033" s="6" t="str">
        <f>+_xlfn.IFS(Tabla1[[#This Row],[Veces obj]]&lt;=1,"0-1",Tabla1[[#This Row],[Veces obj]]&lt;=2,"1-2",Tabla1[[#This Row],[Veces obj]]&lt;=3,"2-3",TRUE,"&gt;3")</f>
        <v>0-1</v>
      </c>
      <c r="AM4033" s="60" t="str">
        <f>+_xlfn.IFS(MONTH(Tabla1[[#This Row],[MES]])&lt;=3,"Q1",MONTH(Tabla1[[#This Row],[MES]])&lt;=6,"Q2",MONTH(Tabla1[[#This Row],[MES]])&lt;=9,"Q3",TRUE,"Q4")</f>
        <v>Q2</v>
      </c>
      <c r="AN4033" s="15" t="str">
        <f>+IFERROR(VLOOKUP(Tabla1[[#This Row],[CUENTA]],CTAS[],2,0),"OTROS")</f>
        <v>OTROS</v>
      </c>
      <c r="AP4033" s="15" t="str">
        <f>+IFERROR(VLOOKUP(Tabla1[[#This Row],[EMPLEADO]],IS[],3,0),"OTROS")</f>
        <v>OTROS</v>
      </c>
      <c r="AQ4033" s="15" t="str">
        <f>+IFERROR(VLOOKUP(Tabla1[[#This Row],[EMPLEADO]],IS[[NÓMINA]:[INGENIERO]],2,0),"OTROS")</f>
        <v>OTROS</v>
      </c>
    </row>
    <row r="4034" spans="1:43" x14ac:dyDescent="0.25">
      <c r="A4034" s="28" t="s">
        <v>10019</v>
      </c>
      <c r="B4034" s="29">
        <v>1</v>
      </c>
      <c r="C4034" s="29" t="s">
        <v>11825</v>
      </c>
      <c r="D4034" s="30" t="s">
        <v>38</v>
      </c>
      <c r="E4034" s="31" t="s">
        <v>160</v>
      </c>
      <c r="F4034" s="31" t="s">
        <v>11826</v>
      </c>
      <c r="G4034" s="88" t="s">
        <v>690</v>
      </c>
      <c r="H4034" s="29" t="s">
        <v>691</v>
      </c>
      <c r="I4034" s="32" t="s">
        <v>43</v>
      </c>
      <c r="J4034" s="29" t="s">
        <v>8</v>
      </c>
      <c r="K4034" s="33" t="s">
        <v>125</v>
      </c>
      <c r="L4034" s="33" t="s">
        <v>692</v>
      </c>
      <c r="M4034" s="29" t="s">
        <v>215</v>
      </c>
      <c r="N4034" s="29">
        <v>0</v>
      </c>
      <c r="O4034" s="29" t="s">
        <v>47</v>
      </c>
      <c r="P4034" s="33">
        <v>68</v>
      </c>
      <c r="Q4034" s="33" t="s">
        <v>48</v>
      </c>
      <c r="R4034" s="80" t="s">
        <v>49</v>
      </c>
      <c r="S4034" s="81" t="s">
        <v>50</v>
      </c>
      <c r="T4034" s="81" t="s">
        <v>51</v>
      </c>
      <c r="U4034" s="82" t="s">
        <v>52</v>
      </c>
      <c r="V4034" s="83">
        <v>1.05</v>
      </c>
      <c r="W4034" s="89">
        <v>750.75000000000011</v>
      </c>
      <c r="X4034" s="85">
        <v>1</v>
      </c>
      <c r="Y4034" s="86">
        <v>2.0699999999999998</v>
      </c>
      <c r="Z4034" s="82">
        <v>5</v>
      </c>
      <c r="AA4034" s="87">
        <v>0.41399999999999998</v>
      </c>
      <c r="AB4034" s="83">
        <v>0</v>
      </c>
      <c r="AC4034" s="89">
        <v>0</v>
      </c>
      <c r="AD4034" s="90">
        <v>43580</v>
      </c>
      <c r="AE4034" s="90">
        <v>43580</v>
      </c>
      <c r="AF4034" s="82">
        <v>0</v>
      </c>
      <c r="AG4034" s="84" t="s">
        <v>53</v>
      </c>
      <c r="AH4034" s="83">
        <v>0</v>
      </c>
      <c r="AI4034" s="89">
        <v>0</v>
      </c>
      <c r="AJ4034" s="89">
        <v>0</v>
      </c>
      <c r="AK4034" s="60" t="str">
        <f>+IF(Tabla1[[#This Row],[REQUEST_TY]]="SR MANTENIMIENTO CORRECTIVO", "EMERGENCIA", "OTROS")</f>
        <v>EMERGENCIA</v>
      </c>
      <c r="AL4034" s="6" t="str">
        <f>+_xlfn.IFS(Tabla1[[#This Row],[Veces obj]]&lt;=1,"0-1",Tabla1[[#This Row],[Veces obj]]&lt;=2,"1-2",Tabla1[[#This Row],[Veces obj]]&lt;=3,"2-3",TRUE,"&gt;3")</f>
        <v>0-1</v>
      </c>
      <c r="AM4034" s="60" t="str">
        <f>+_xlfn.IFS(MONTH(Tabla1[[#This Row],[MES]])&lt;=3,"Q1",MONTH(Tabla1[[#This Row],[MES]])&lt;=6,"Q2",MONTH(Tabla1[[#This Row],[MES]])&lt;=9,"Q3",TRUE,"Q4")</f>
        <v>Q2</v>
      </c>
      <c r="AN4034" s="15" t="str">
        <f>+IFERROR(VLOOKUP(Tabla1[[#This Row],[CUENTA]],CTAS[],2,0),"OTROS")</f>
        <v>OTROS</v>
      </c>
      <c r="AP4034" s="15" t="str">
        <f>+IFERROR(VLOOKUP(Tabla1[[#This Row],[EMPLEADO]],IS[],3,0),"OTROS")</f>
        <v>OTROS</v>
      </c>
      <c r="AQ4034" s="15" t="str">
        <f>+IFERROR(VLOOKUP(Tabla1[[#This Row],[EMPLEADO]],IS[[NÓMINA]:[INGENIERO]],2,0),"OTROS")</f>
        <v>OTROS</v>
      </c>
    </row>
    <row r="4035" spans="1:43" x14ac:dyDescent="0.25">
      <c r="A4035" s="28" t="s">
        <v>10019</v>
      </c>
      <c r="B4035" s="29">
        <v>1</v>
      </c>
      <c r="C4035" s="29" t="s">
        <v>11827</v>
      </c>
      <c r="D4035" s="30" t="s">
        <v>38</v>
      </c>
      <c r="E4035" s="31" t="s">
        <v>275</v>
      </c>
      <c r="F4035" s="31" t="s">
        <v>11828</v>
      </c>
      <c r="G4035" s="88" t="s">
        <v>6795</v>
      </c>
      <c r="H4035" s="29" t="s">
        <v>1063</v>
      </c>
      <c r="I4035" s="32" t="s">
        <v>43</v>
      </c>
      <c r="J4035" s="29" t="s">
        <v>8</v>
      </c>
      <c r="K4035" s="33" t="s">
        <v>385</v>
      </c>
      <c r="L4035" s="33" t="s">
        <v>386</v>
      </c>
      <c r="M4035" s="29" t="s">
        <v>387</v>
      </c>
      <c r="N4035" s="29">
        <v>0</v>
      </c>
      <c r="O4035" s="29" t="s">
        <v>47</v>
      </c>
      <c r="P4035" s="33">
        <v>42</v>
      </c>
      <c r="Q4035" s="33" t="s">
        <v>82</v>
      </c>
      <c r="R4035" s="80" t="s">
        <v>95</v>
      </c>
      <c r="S4035" s="81" t="s">
        <v>64</v>
      </c>
      <c r="T4035" s="81" t="s">
        <v>51</v>
      </c>
      <c r="U4035" s="82" t="s">
        <v>83</v>
      </c>
      <c r="V4035" s="83">
        <v>1.05</v>
      </c>
      <c r="W4035" s="89">
        <v>1433.25</v>
      </c>
      <c r="X4035" s="85">
        <v>1</v>
      </c>
      <c r="Y4035" s="86">
        <v>2.15</v>
      </c>
      <c r="Z4035" s="82">
        <v>5</v>
      </c>
      <c r="AA4035" s="87">
        <v>0.43</v>
      </c>
      <c r="AB4035" s="83">
        <v>0</v>
      </c>
      <c r="AC4035" s="89">
        <v>0</v>
      </c>
      <c r="AD4035" s="90">
        <v>43580</v>
      </c>
      <c r="AE4035" s="90">
        <v>43580</v>
      </c>
      <c r="AF4035" s="82">
        <v>0</v>
      </c>
      <c r="AG4035" s="84" t="s">
        <v>53</v>
      </c>
      <c r="AH4035" s="83">
        <v>0</v>
      </c>
      <c r="AI4035" s="89">
        <v>0</v>
      </c>
      <c r="AJ4035" s="89">
        <v>0</v>
      </c>
      <c r="AK4035" s="60" t="str">
        <f>+IF(Tabla1[[#This Row],[REQUEST_TY]]="SR MANTENIMIENTO CORRECTIVO", "EMERGENCIA", "OTROS")</f>
        <v>EMERGENCIA</v>
      </c>
      <c r="AL4035" s="6" t="str">
        <f>+_xlfn.IFS(Tabla1[[#This Row],[Veces obj]]&lt;=1,"0-1",Tabla1[[#This Row],[Veces obj]]&lt;=2,"1-2",Tabla1[[#This Row],[Veces obj]]&lt;=3,"2-3",TRUE,"&gt;3")</f>
        <v>0-1</v>
      </c>
      <c r="AM4035" s="60" t="str">
        <f>+_xlfn.IFS(MONTH(Tabla1[[#This Row],[MES]])&lt;=3,"Q1",MONTH(Tabla1[[#This Row],[MES]])&lt;=6,"Q2",MONTH(Tabla1[[#This Row],[MES]])&lt;=9,"Q3",TRUE,"Q4")</f>
        <v>Q2</v>
      </c>
      <c r="AN4035" s="15" t="str">
        <f>+IFERROR(VLOOKUP(Tabla1[[#This Row],[CUENTA]],CTAS[],2,0),"OTROS")</f>
        <v>OTROS</v>
      </c>
      <c r="AP4035" s="15" t="str">
        <f>+IFERROR(VLOOKUP(Tabla1[[#This Row],[EMPLEADO]],IS[],3,0),"OTROS")</f>
        <v>OTROS</v>
      </c>
      <c r="AQ4035" s="15" t="str">
        <f>+IFERROR(VLOOKUP(Tabla1[[#This Row],[EMPLEADO]],IS[[NÓMINA]:[INGENIERO]],2,0),"OTROS")</f>
        <v>OTROS</v>
      </c>
    </row>
    <row r="4036" spans="1:43" x14ac:dyDescent="0.25">
      <c r="A4036" s="28" t="s">
        <v>10019</v>
      </c>
      <c r="B4036" s="29">
        <v>1</v>
      </c>
      <c r="C4036" s="29" t="s">
        <v>11829</v>
      </c>
      <c r="D4036" s="30" t="s">
        <v>38</v>
      </c>
      <c r="E4036" s="31" t="s">
        <v>725</v>
      </c>
      <c r="F4036" s="31" t="s">
        <v>11685</v>
      </c>
      <c r="G4036" s="88" t="s">
        <v>5331</v>
      </c>
      <c r="H4036" s="29" t="s">
        <v>106</v>
      </c>
      <c r="I4036" s="32" t="s">
        <v>43</v>
      </c>
      <c r="J4036" s="29" t="s">
        <v>8</v>
      </c>
      <c r="K4036" s="33" t="s">
        <v>102</v>
      </c>
      <c r="L4036" s="33" t="s">
        <v>1039</v>
      </c>
      <c r="M4036" s="29" t="s">
        <v>310</v>
      </c>
      <c r="N4036" s="29">
        <v>0</v>
      </c>
      <c r="O4036" s="29" t="s">
        <v>47</v>
      </c>
      <c r="P4036" s="33">
        <v>7</v>
      </c>
      <c r="Q4036" s="33" t="s">
        <v>194</v>
      </c>
      <c r="R4036" s="80" t="s">
        <v>223</v>
      </c>
      <c r="S4036" s="81" t="s">
        <v>139</v>
      </c>
      <c r="T4036" s="81" t="s">
        <v>51</v>
      </c>
      <c r="U4036" s="82" t="s">
        <v>224</v>
      </c>
      <c r="V4036" s="83">
        <v>0.8</v>
      </c>
      <c r="W4036" s="89">
        <v>1258.4000000000003</v>
      </c>
      <c r="X4036" s="85">
        <v>1</v>
      </c>
      <c r="Y4036" s="86">
        <v>3.28</v>
      </c>
      <c r="Z4036" s="82">
        <v>4</v>
      </c>
      <c r="AA4036" s="87">
        <v>0.82</v>
      </c>
      <c r="AB4036" s="83">
        <v>0</v>
      </c>
      <c r="AC4036" s="89">
        <v>0</v>
      </c>
      <c r="AD4036" s="90">
        <v>43580</v>
      </c>
      <c r="AE4036" s="90">
        <v>43580</v>
      </c>
      <c r="AF4036" s="82">
        <v>0</v>
      </c>
      <c r="AG4036" s="84" t="s">
        <v>53</v>
      </c>
      <c r="AH4036" s="83">
        <v>0</v>
      </c>
      <c r="AI4036" s="89">
        <v>0</v>
      </c>
      <c r="AJ4036" s="89">
        <v>0</v>
      </c>
      <c r="AK4036" s="60" t="str">
        <f>+IF(Tabla1[[#This Row],[REQUEST_TY]]="SR MANTENIMIENTO CORRECTIVO", "EMERGENCIA", "OTROS")</f>
        <v>EMERGENCIA</v>
      </c>
      <c r="AL4036" s="6" t="str">
        <f>+_xlfn.IFS(Tabla1[[#This Row],[Veces obj]]&lt;=1,"0-1",Tabla1[[#This Row],[Veces obj]]&lt;=2,"1-2",Tabla1[[#This Row],[Veces obj]]&lt;=3,"2-3",TRUE,"&gt;3")</f>
        <v>0-1</v>
      </c>
      <c r="AM4036" s="60" t="str">
        <f>+_xlfn.IFS(MONTH(Tabla1[[#This Row],[MES]])&lt;=3,"Q1",MONTH(Tabla1[[#This Row],[MES]])&lt;=6,"Q2",MONTH(Tabla1[[#This Row],[MES]])&lt;=9,"Q3",TRUE,"Q4")</f>
        <v>Q2</v>
      </c>
      <c r="AN4036" s="15" t="str">
        <f>+IFERROR(VLOOKUP(Tabla1[[#This Row],[CUENTA]],CTAS[],2,0),"OTROS")</f>
        <v>OTROS</v>
      </c>
      <c r="AP4036" s="15" t="str">
        <f>+IFERROR(VLOOKUP(Tabla1[[#This Row],[EMPLEADO]],IS[],3,0),"OTROS")</f>
        <v>OTROS</v>
      </c>
      <c r="AQ4036" s="15" t="str">
        <f>+IFERROR(VLOOKUP(Tabla1[[#This Row],[EMPLEADO]],IS[[NÓMINA]:[INGENIERO]],2,0),"OTROS")</f>
        <v>OTROS</v>
      </c>
    </row>
    <row r="4037" spans="1:43" x14ac:dyDescent="0.25">
      <c r="A4037" s="28" t="s">
        <v>10019</v>
      </c>
      <c r="B4037" s="29">
        <v>1</v>
      </c>
      <c r="C4037" s="29" t="s">
        <v>11830</v>
      </c>
      <c r="D4037" s="30" t="s">
        <v>38</v>
      </c>
      <c r="E4037" s="31" t="s">
        <v>275</v>
      </c>
      <c r="F4037" s="31" t="s">
        <v>11831</v>
      </c>
      <c r="G4037" s="88" t="s">
        <v>11832</v>
      </c>
      <c r="H4037" s="29" t="s">
        <v>150</v>
      </c>
      <c r="I4037" s="32" t="s">
        <v>43</v>
      </c>
      <c r="J4037" s="29" t="s">
        <v>8</v>
      </c>
      <c r="K4037" s="33" t="s">
        <v>151</v>
      </c>
      <c r="L4037" s="33" t="s">
        <v>323</v>
      </c>
      <c r="M4037" s="29" t="s">
        <v>94</v>
      </c>
      <c r="N4037" s="29">
        <v>0</v>
      </c>
      <c r="O4037" s="29" t="s">
        <v>47</v>
      </c>
      <c r="P4037" s="33">
        <v>723</v>
      </c>
      <c r="Q4037" s="33" t="s">
        <v>48</v>
      </c>
      <c r="R4037" s="80" t="s">
        <v>95</v>
      </c>
      <c r="S4037" s="81" t="s">
        <v>64</v>
      </c>
      <c r="T4037" s="81" t="s">
        <v>51</v>
      </c>
      <c r="U4037" s="82" t="s">
        <v>96</v>
      </c>
      <c r="V4037" s="83">
        <v>1.1000000000000001</v>
      </c>
      <c r="W4037" s="89">
        <v>1501.5000000000002</v>
      </c>
      <c r="X4037" s="85">
        <v>1</v>
      </c>
      <c r="Y4037" s="86">
        <v>0.75</v>
      </c>
      <c r="Z4037" s="82">
        <v>5</v>
      </c>
      <c r="AA4037" s="87">
        <v>0.15</v>
      </c>
      <c r="AB4037" s="83">
        <v>0</v>
      </c>
      <c r="AC4037" s="89">
        <v>0</v>
      </c>
      <c r="AD4037" s="90">
        <v>43580</v>
      </c>
      <c r="AE4037" s="90">
        <v>43580</v>
      </c>
      <c r="AF4037" s="82">
        <v>0</v>
      </c>
      <c r="AG4037" s="84" t="s">
        <v>53</v>
      </c>
      <c r="AH4037" s="83">
        <v>0</v>
      </c>
      <c r="AI4037" s="89">
        <v>0</v>
      </c>
      <c r="AJ4037" s="89">
        <v>0</v>
      </c>
      <c r="AK4037" s="60" t="str">
        <f>+IF(Tabla1[[#This Row],[REQUEST_TY]]="SR MANTENIMIENTO CORRECTIVO", "EMERGENCIA", "OTROS")</f>
        <v>EMERGENCIA</v>
      </c>
      <c r="AL4037" s="6" t="str">
        <f>+_xlfn.IFS(Tabla1[[#This Row],[Veces obj]]&lt;=1,"0-1",Tabla1[[#This Row],[Veces obj]]&lt;=2,"1-2",Tabla1[[#This Row],[Veces obj]]&lt;=3,"2-3",TRUE,"&gt;3")</f>
        <v>0-1</v>
      </c>
      <c r="AM4037" s="60" t="str">
        <f>+_xlfn.IFS(MONTH(Tabla1[[#This Row],[MES]])&lt;=3,"Q1",MONTH(Tabla1[[#This Row],[MES]])&lt;=6,"Q2",MONTH(Tabla1[[#This Row],[MES]])&lt;=9,"Q3",TRUE,"Q4")</f>
        <v>Q2</v>
      </c>
      <c r="AN4037" s="15" t="str">
        <f>+IFERROR(VLOOKUP(Tabla1[[#This Row],[CUENTA]],CTAS[],2,0),"OTROS")</f>
        <v>HONEYWELL</v>
      </c>
      <c r="AP4037" s="15" t="str">
        <f>+IFERROR(VLOOKUP(Tabla1[[#This Row],[EMPLEADO]],IS[],3,0),"OTROS")</f>
        <v>JUAREZ</v>
      </c>
      <c r="AQ4037" s="15" t="str">
        <f>+IFERROR(VLOOKUP(Tabla1[[#This Row],[EMPLEADO]],IS[[NÓMINA]:[INGENIERO]],2,0),"OTROS")</f>
        <v>CARLOS MONTOYA</v>
      </c>
    </row>
    <row r="4038" spans="1:43" x14ac:dyDescent="0.25">
      <c r="A4038" s="28" t="s">
        <v>10019</v>
      </c>
      <c r="B4038" s="29">
        <v>1</v>
      </c>
      <c r="C4038" s="29" t="s">
        <v>11833</v>
      </c>
      <c r="D4038" s="30" t="s">
        <v>38</v>
      </c>
      <c r="E4038" s="31" t="s">
        <v>464</v>
      </c>
      <c r="F4038" s="31" t="s">
        <v>11834</v>
      </c>
      <c r="G4038" s="88" t="s">
        <v>11835</v>
      </c>
      <c r="H4038" s="29" t="s">
        <v>297</v>
      </c>
      <c r="I4038" s="32" t="s">
        <v>43</v>
      </c>
      <c r="J4038" s="29" t="s">
        <v>8</v>
      </c>
      <c r="K4038" s="33" t="s">
        <v>2725</v>
      </c>
      <c r="L4038" s="33" t="s">
        <v>2726</v>
      </c>
      <c r="M4038" s="29" t="s">
        <v>94</v>
      </c>
      <c r="N4038" s="29">
        <v>0</v>
      </c>
      <c r="O4038" s="29" t="s">
        <v>47</v>
      </c>
      <c r="P4038" s="33">
        <v>185</v>
      </c>
      <c r="Q4038" s="33" t="s">
        <v>48</v>
      </c>
      <c r="R4038" s="80" t="s">
        <v>242</v>
      </c>
      <c r="S4038" s="81" t="s">
        <v>64</v>
      </c>
      <c r="T4038" s="81" t="s">
        <v>51</v>
      </c>
      <c r="U4038" s="82" t="s">
        <v>96</v>
      </c>
      <c r="V4038" s="83">
        <v>1.1000000000000001</v>
      </c>
      <c r="W4038" s="89">
        <v>1501.5000000000002</v>
      </c>
      <c r="X4038" s="85">
        <v>1</v>
      </c>
      <c r="Y4038" s="86">
        <v>0.92</v>
      </c>
      <c r="Z4038" s="82">
        <v>5</v>
      </c>
      <c r="AA4038" s="87">
        <v>0.184</v>
      </c>
      <c r="AB4038" s="83">
        <v>0</v>
      </c>
      <c r="AC4038" s="89">
        <v>0</v>
      </c>
      <c r="AD4038" s="90">
        <v>43580</v>
      </c>
      <c r="AE4038" s="90">
        <v>43580</v>
      </c>
      <c r="AF4038" s="82">
        <v>0</v>
      </c>
      <c r="AG4038" s="84" t="s">
        <v>53</v>
      </c>
      <c r="AH4038" s="83">
        <v>0</v>
      </c>
      <c r="AI4038" s="89">
        <v>0</v>
      </c>
      <c r="AJ4038" s="89">
        <v>0</v>
      </c>
      <c r="AK4038" s="60" t="str">
        <f>+IF(Tabla1[[#This Row],[REQUEST_TY]]="SR MANTENIMIENTO CORRECTIVO", "EMERGENCIA", "OTROS")</f>
        <v>EMERGENCIA</v>
      </c>
      <c r="AL4038" s="6" t="str">
        <f>+_xlfn.IFS(Tabla1[[#This Row],[Veces obj]]&lt;=1,"0-1",Tabla1[[#This Row],[Veces obj]]&lt;=2,"1-2",Tabla1[[#This Row],[Veces obj]]&lt;=3,"2-3",TRUE,"&gt;3")</f>
        <v>0-1</v>
      </c>
      <c r="AM4038" s="60" t="str">
        <f>+_xlfn.IFS(MONTH(Tabla1[[#This Row],[MES]])&lt;=3,"Q1",MONTH(Tabla1[[#This Row],[MES]])&lt;=6,"Q2",MONTH(Tabla1[[#This Row],[MES]])&lt;=9,"Q3",TRUE,"Q4")</f>
        <v>Q2</v>
      </c>
      <c r="AN4038" s="15" t="str">
        <f>+IFERROR(VLOOKUP(Tabla1[[#This Row],[CUENTA]],CTAS[],2,0),"OTROS")</f>
        <v>OTROS</v>
      </c>
      <c r="AP4038" s="15" t="str">
        <f>+IFERROR(VLOOKUP(Tabla1[[#This Row],[EMPLEADO]],IS[],3,0),"OTROS")</f>
        <v>JUAREZ</v>
      </c>
      <c r="AQ4038" s="15" t="str">
        <f>+IFERROR(VLOOKUP(Tabla1[[#This Row],[EMPLEADO]],IS[[NÓMINA]:[INGENIERO]],2,0),"OTROS")</f>
        <v>ALFREDO TORRES</v>
      </c>
    </row>
    <row r="4039" spans="1:43" x14ac:dyDescent="0.25">
      <c r="A4039" s="28" t="s">
        <v>10019</v>
      </c>
      <c r="B4039" s="29">
        <v>1</v>
      </c>
      <c r="C4039" s="29" t="s">
        <v>11836</v>
      </c>
      <c r="D4039" s="30" t="s">
        <v>38</v>
      </c>
      <c r="E4039" s="31" t="s">
        <v>133</v>
      </c>
      <c r="F4039" s="31" t="s">
        <v>11837</v>
      </c>
      <c r="G4039" s="88" t="s">
        <v>2020</v>
      </c>
      <c r="H4039" s="29" t="s">
        <v>220</v>
      </c>
      <c r="I4039" s="32" t="s">
        <v>43</v>
      </c>
      <c r="J4039" s="29" t="s">
        <v>8</v>
      </c>
      <c r="K4039" s="33" t="s">
        <v>59</v>
      </c>
      <c r="L4039" s="33" t="s">
        <v>1206</v>
      </c>
      <c r="M4039" s="29" t="s">
        <v>61</v>
      </c>
      <c r="N4039" s="29">
        <v>0</v>
      </c>
      <c r="O4039" s="29" t="s">
        <v>47</v>
      </c>
      <c r="P4039" s="33">
        <v>58</v>
      </c>
      <c r="Q4039" s="33" t="s">
        <v>82</v>
      </c>
      <c r="R4039" s="80" t="s">
        <v>138</v>
      </c>
      <c r="S4039" s="81" t="s">
        <v>139</v>
      </c>
      <c r="T4039" s="81" t="s">
        <v>51</v>
      </c>
      <c r="U4039" s="82" t="s">
        <v>140</v>
      </c>
      <c r="V4039" s="83">
        <v>1.1000000000000001</v>
      </c>
      <c r="W4039" s="89">
        <v>1730.3000000000004</v>
      </c>
      <c r="X4039" s="85">
        <v>1</v>
      </c>
      <c r="Y4039" s="86">
        <v>1.85</v>
      </c>
      <c r="Z4039" s="82">
        <v>4</v>
      </c>
      <c r="AA4039" s="87">
        <v>0.46250000000000002</v>
      </c>
      <c r="AB4039" s="83">
        <v>0</v>
      </c>
      <c r="AC4039" s="89">
        <v>0</v>
      </c>
      <c r="AD4039" s="90">
        <v>43580</v>
      </c>
      <c r="AE4039" s="90">
        <v>43580</v>
      </c>
      <c r="AF4039" s="82">
        <v>0</v>
      </c>
      <c r="AG4039" s="84" t="s">
        <v>53</v>
      </c>
      <c r="AH4039" s="83">
        <v>0</v>
      </c>
      <c r="AI4039" s="89">
        <v>0</v>
      </c>
      <c r="AJ4039" s="89">
        <v>0</v>
      </c>
      <c r="AK4039" s="60" t="str">
        <f>+IF(Tabla1[[#This Row],[REQUEST_TY]]="SR MANTENIMIENTO CORRECTIVO", "EMERGENCIA", "OTROS")</f>
        <v>EMERGENCIA</v>
      </c>
      <c r="AL4039" s="6" t="str">
        <f>+_xlfn.IFS(Tabla1[[#This Row],[Veces obj]]&lt;=1,"0-1",Tabla1[[#This Row],[Veces obj]]&lt;=2,"1-2",Tabla1[[#This Row],[Veces obj]]&lt;=3,"2-3",TRUE,"&gt;3")</f>
        <v>0-1</v>
      </c>
      <c r="AM4039" s="60" t="str">
        <f>+_xlfn.IFS(MONTH(Tabla1[[#This Row],[MES]])&lt;=3,"Q1",MONTH(Tabla1[[#This Row],[MES]])&lt;=6,"Q2",MONTH(Tabla1[[#This Row],[MES]])&lt;=9,"Q3",TRUE,"Q4")</f>
        <v>Q2</v>
      </c>
      <c r="AN4039" s="15" t="str">
        <f>+IFERROR(VLOOKUP(Tabla1[[#This Row],[CUENTA]],CTAS[],2,0),"OTROS")</f>
        <v>OTROS</v>
      </c>
      <c r="AP4039" s="15" t="str">
        <f>+IFERROR(VLOOKUP(Tabla1[[#This Row],[EMPLEADO]],IS[],3,0),"OTROS")</f>
        <v>OTROS</v>
      </c>
      <c r="AQ4039" s="15" t="str">
        <f>+IFERROR(VLOOKUP(Tabla1[[#This Row],[EMPLEADO]],IS[[NÓMINA]:[INGENIERO]],2,0),"OTROS")</f>
        <v>OTROS</v>
      </c>
    </row>
    <row r="4040" spans="1:43" x14ac:dyDescent="0.25">
      <c r="A4040" s="28" t="s">
        <v>10019</v>
      </c>
      <c r="B4040" s="29">
        <v>1</v>
      </c>
      <c r="C4040" s="29" t="s">
        <v>11838</v>
      </c>
      <c r="D4040" s="30" t="s">
        <v>38</v>
      </c>
      <c r="E4040" s="31" t="s">
        <v>85</v>
      </c>
      <c r="F4040" s="31" t="s">
        <v>11839</v>
      </c>
      <c r="G4040" s="88" t="s">
        <v>369</v>
      </c>
      <c r="H4040" s="29" t="s">
        <v>116</v>
      </c>
      <c r="I4040" s="32" t="s">
        <v>43</v>
      </c>
      <c r="J4040" s="29" t="s">
        <v>8</v>
      </c>
      <c r="K4040" s="33" t="s">
        <v>370</v>
      </c>
      <c r="L4040" s="33" t="s">
        <v>371</v>
      </c>
      <c r="M4040" s="29" t="s">
        <v>119</v>
      </c>
      <c r="N4040" s="29">
        <v>0</v>
      </c>
      <c r="O4040" s="29" t="s">
        <v>47</v>
      </c>
      <c r="P4040" s="33">
        <v>85</v>
      </c>
      <c r="Q4040" s="33" t="s">
        <v>48</v>
      </c>
      <c r="R4040" s="80" t="s">
        <v>49</v>
      </c>
      <c r="S4040" s="81" t="s">
        <v>50</v>
      </c>
      <c r="T4040" s="81" t="s">
        <v>51</v>
      </c>
      <c r="U4040" s="82" t="s">
        <v>52</v>
      </c>
      <c r="V4040" s="83">
        <v>1.05</v>
      </c>
      <c r="W4040" s="89">
        <v>750.75000000000011</v>
      </c>
      <c r="X4040" s="85">
        <v>1</v>
      </c>
      <c r="Y4040" s="86">
        <v>0.53</v>
      </c>
      <c r="Z4040" s="82">
        <v>5</v>
      </c>
      <c r="AA4040" s="87">
        <v>0.10600000000000001</v>
      </c>
      <c r="AB4040" s="83">
        <v>0</v>
      </c>
      <c r="AC4040" s="89">
        <v>0</v>
      </c>
      <c r="AD4040" s="90">
        <v>43580</v>
      </c>
      <c r="AE4040" s="90">
        <v>43580</v>
      </c>
      <c r="AF4040" s="82">
        <v>0</v>
      </c>
      <c r="AG4040" s="84" t="s">
        <v>53</v>
      </c>
      <c r="AH4040" s="83">
        <v>0</v>
      </c>
      <c r="AI4040" s="89">
        <v>0</v>
      </c>
      <c r="AJ4040" s="89">
        <v>0</v>
      </c>
      <c r="AK4040" s="60" t="str">
        <f>+IF(Tabla1[[#This Row],[REQUEST_TY]]="SR MANTENIMIENTO CORRECTIVO", "EMERGENCIA", "OTROS")</f>
        <v>EMERGENCIA</v>
      </c>
      <c r="AL4040" s="6" t="str">
        <f>+_xlfn.IFS(Tabla1[[#This Row],[Veces obj]]&lt;=1,"0-1",Tabla1[[#This Row],[Veces obj]]&lt;=2,"1-2",Tabla1[[#This Row],[Veces obj]]&lt;=3,"2-3",TRUE,"&gt;3")</f>
        <v>0-1</v>
      </c>
      <c r="AM4040" s="60" t="str">
        <f>+_xlfn.IFS(MONTH(Tabla1[[#This Row],[MES]])&lt;=3,"Q1",MONTH(Tabla1[[#This Row],[MES]])&lt;=6,"Q2",MONTH(Tabla1[[#This Row],[MES]])&lt;=9,"Q3",TRUE,"Q4")</f>
        <v>Q2</v>
      </c>
      <c r="AN4040" s="15" t="str">
        <f>+IFERROR(VLOOKUP(Tabla1[[#This Row],[CUENTA]],CTAS[],2,0),"OTROS")</f>
        <v>OTROS</v>
      </c>
      <c r="AP4040" s="15" t="str">
        <f>+IFERROR(VLOOKUP(Tabla1[[#This Row],[EMPLEADO]],IS[],3,0),"OTROS")</f>
        <v>CHIHUAHUA</v>
      </c>
      <c r="AQ4040" s="15" t="str">
        <f>+IFERROR(VLOOKUP(Tabla1[[#This Row],[EMPLEADO]],IS[[NÓMINA]:[INGENIERO]],2,0),"OTROS")</f>
        <v>FERNANDO CHAVIRA</v>
      </c>
    </row>
    <row r="4041" spans="1:43" x14ac:dyDescent="0.25">
      <c r="A4041" s="28" t="s">
        <v>10019</v>
      </c>
      <c r="B4041" s="29">
        <v>1</v>
      </c>
      <c r="C4041" s="29" t="s">
        <v>11840</v>
      </c>
      <c r="D4041" s="30" t="s">
        <v>38</v>
      </c>
      <c r="E4041" s="31" t="s">
        <v>85</v>
      </c>
      <c r="F4041" s="31" t="s">
        <v>11841</v>
      </c>
      <c r="G4041" s="88" t="s">
        <v>2396</v>
      </c>
      <c r="H4041" s="29" t="s">
        <v>740</v>
      </c>
      <c r="I4041" s="32" t="s">
        <v>43</v>
      </c>
      <c r="J4041" s="29" t="s">
        <v>8</v>
      </c>
      <c r="K4041" s="33" t="s">
        <v>1480</v>
      </c>
      <c r="L4041" s="33" t="s">
        <v>1481</v>
      </c>
      <c r="M4041" s="29" t="s">
        <v>1482</v>
      </c>
      <c r="N4041" s="29">
        <v>0</v>
      </c>
      <c r="O4041" s="29" t="s">
        <v>47</v>
      </c>
      <c r="P4041" s="33">
        <v>69</v>
      </c>
      <c r="Q4041" s="33" t="s">
        <v>48</v>
      </c>
      <c r="R4041" s="80" t="s">
        <v>49</v>
      </c>
      <c r="S4041" s="81" t="s">
        <v>50</v>
      </c>
      <c r="T4041" s="81" t="s">
        <v>51</v>
      </c>
      <c r="U4041" s="82" t="s">
        <v>52</v>
      </c>
      <c r="V4041" s="83">
        <v>1.05</v>
      </c>
      <c r="W4041" s="89">
        <v>750.75000000000011</v>
      </c>
      <c r="X4041" s="85">
        <v>1</v>
      </c>
      <c r="Y4041" s="86">
        <v>2.5</v>
      </c>
      <c r="Z4041" s="82">
        <v>5</v>
      </c>
      <c r="AA4041" s="87">
        <v>0.5</v>
      </c>
      <c r="AB4041" s="83">
        <v>0</v>
      </c>
      <c r="AC4041" s="89">
        <v>0</v>
      </c>
      <c r="AD4041" s="90">
        <v>43580</v>
      </c>
      <c r="AE4041" s="90">
        <v>43580</v>
      </c>
      <c r="AF4041" s="82">
        <v>0</v>
      </c>
      <c r="AG4041" s="84" t="s">
        <v>53</v>
      </c>
      <c r="AH4041" s="83">
        <v>0</v>
      </c>
      <c r="AI4041" s="89">
        <v>0</v>
      </c>
      <c r="AJ4041" s="89">
        <v>0</v>
      </c>
      <c r="AK4041" s="60" t="str">
        <f>+IF(Tabla1[[#This Row],[REQUEST_TY]]="SR MANTENIMIENTO CORRECTIVO", "EMERGENCIA", "OTROS")</f>
        <v>EMERGENCIA</v>
      </c>
      <c r="AL4041" s="6" t="str">
        <f>+_xlfn.IFS(Tabla1[[#This Row],[Veces obj]]&lt;=1,"0-1",Tabla1[[#This Row],[Veces obj]]&lt;=2,"1-2",Tabla1[[#This Row],[Veces obj]]&lt;=3,"2-3",TRUE,"&gt;3")</f>
        <v>0-1</v>
      </c>
      <c r="AM4041" s="60" t="str">
        <f>+_xlfn.IFS(MONTH(Tabla1[[#This Row],[MES]])&lt;=3,"Q1",MONTH(Tabla1[[#This Row],[MES]])&lt;=6,"Q2",MONTH(Tabla1[[#This Row],[MES]])&lt;=9,"Q3",TRUE,"Q4")</f>
        <v>Q2</v>
      </c>
      <c r="AN4041" s="15" t="str">
        <f>+IFERROR(VLOOKUP(Tabla1[[#This Row],[CUENTA]],CTAS[],2,0),"OTROS")</f>
        <v>OTROS</v>
      </c>
      <c r="AP4041" s="15" t="str">
        <f>+IFERROR(VLOOKUP(Tabla1[[#This Row],[EMPLEADO]],IS[],3,0),"OTROS")</f>
        <v>OTROS</v>
      </c>
      <c r="AQ4041" s="15" t="str">
        <f>+IFERROR(VLOOKUP(Tabla1[[#This Row],[EMPLEADO]],IS[[NÓMINA]:[INGENIERO]],2,0),"OTROS")</f>
        <v>OTROS</v>
      </c>
    </row>
    <row r="4042" spans="1:43" x14ac:dyDescent="0.25">
      <c r="A4042" s="28" t="s">
        <v>10019</v>
      </c>
      <c r="B4042" s="29">
        <v>1</v>
      </c>
      <c r="C4042" s="29" t="s">
        <v>11842</v>
      </c>
      <c r="D4042" s="30" t="s">
        <v>38</v>
      </c>
      <c r="E4042" s="31" t="s">
        <v>725</v>
      </c>
      <c r="F4042" s="31" t="s">
        <v>11843</v>
      </c>
      <c r="G4042" s="88" t="s">
        <v>6341</v>
      </c>
      <c r="H4042" s="29" t="s">
        <v>646</v>
      </c>
      <c r="I4042" s="32" t="s">
        <v>43</v>
      </c>
      <c r="J4042" s="29" t="s">
        <v>8</v>
      </c>
      <c r="K4042" s="33" t="s">
        <v>102</v>
      </c>
      <c r="L4042" s="33" t="s">
        <v>1608</v>
      </c>
      <c r="M4042" s="29" t="s">
        <v>358</v>
      </c>
      <c r="N4042" s="29">
        <v>0</v>
      </c>
      <c r="O4042" s="29" t="s">
        <v>47</v>
      </c>
      <c r="P4042" s="33">
        <v>44</v>
      </c>
      <c r="Q4042" s="33" t="s">
        <v>82</v>
      </c>
      <c r="R4042" s="80" t="s">
        <v>223</v>
      </c>
      <c r="S4042" s="81" t="s">
        <v>139</v>
      </c>
      <c r="T4042" s="81" t="s">
        <v>51</v>
      </c>
      <c r="U4042" s="82" t="s">
        <v>140</v>
      </c>
      <c r="V4042" s="83">
        <v>1.1000000000000001</v>
      </c>
      <c r="W4042" s="89">
        <v>1730.3000000000004</v>
      </c>
      <c r="X4042" s="85">
        <v>1</v>
      </c>
      <c r="Y4042" s="86">
        <v>1.1200000000000001</v>
      </c>
      <c r="Z4042" s="82">
        <v>4</v>
      </c>
      <c r="AA4042" s="87">
        <v>0.28000000000000003</v>
      </c>
      <c r="AB4042" s="83">
        <v>0</v>
      </c>
      <c r="AC4042" s="89">
        <v>0</v>
      </c>
      <c r="AD4042" s="90">
        <v>43580</v>
      </c>
      <c r="AE4042" s="90">
        <v>43580</v>
      </c>
      <c r="AF4042" s="82">
        <v>0</v>
      </c>
      <c r="AG4042" s="84" t="s">
        <v>53</v>
      </c>
      <c r="AH4042" s="83">
        <v>0</v>
      </c>
      <c r="AI4042" s="89">
        <v>0</v>
      </c>
      <c r="AJ4042" s="89">
        <v>0</v>
      </c>
      <c r="AK4042" s="60" t="str">
        <f>+IF(Tabla1[[#This Row],[REQUEST_TY]]="SR MANTENIMIENTO CORRECTIVO", "EMERGENCIA", "OTROS")</f>
        <v>EMERGENCIA</v>
      </c>
      <c r="AL4042" s="6" t="str">
        <f>+_xlfn.IFS(Tabla1[[#This Row],[Veces obj]]&lt;=1,"0-1",Tabla1[[#This Row],[Veces obj]]&lt;=2,"1-2",Tabla1[[#This Row],[Veces obj]]&lt;=3,"2-3",TRUE,"&gt;3")</f>
        <v>0-1</v>
      </c>
      <c r="AM4042" s="60" t="str">
        <f>+_xlfn.IFS(MONTH(Tabla1[[#This Row],[MES]])&lt;=3,"Q1",MONTH(Tabla1[[#This Row],[MES]])&lt;=6,"Q2",MONTH(Tabla1[[#This Row],[MES]])&lt;=9,"Q3",TRUE,"Q4")</f>
        <v>Q2</v>
      </c>
      <c r="AN4042" s="15" t="str">
        <f>+IFERROR(VLOOKUP(Tabla1[[#This Row],[CUENTA]],CTAS[],2,0),"OTROS")</f>
        <v>OTROS</v>
      </c>
      <c r="AP4042" s="15" t="str">
        <f>+IFERROR(VLOOKUP(Tabla1[[#This Row],[EMPLEADO]],IS[],3,0),"OTROS")</f>
        <v>OTROS</v>
      </c>
      <c r="AQ4042" s="15" t="str">
        <f>+IFERROR(VLOOKUP(Tabla1[[#This Row],[EMPLEADO]],IS[[NÓMINA]:[INGENIERO]],2,0),"OTROS")</f>
        <v>OTROS</v>
      </c>
    </row>
    <row r="4043" spans="1:43" x14ac:dyDescent="0.25">
      <c r="A4043" s="28" t="s">
        <v>10019</v>
      </c>
      <c r="B4043" s="29">
        <v>1</v>
      </c>
      <c r="C4043" s="29" t="s">
        <v>11844</v>
      </c>
      <c r="D4043" s="30" t="s">
        <v>38</v>
      </c>
      <c r="E4043" s="31" t="s">
        <v>98</v>
      </c>
      <c r="F4043" s="31" t="s">
        <v>11845</v>
      </c>
      <c r="G4043" s="88" t="s">
        <v>7003</v>
      </c>
      <c r="H4043" s="29" t="s">
        <v>646</v>
      </c>
      <c r="I4043" s="32" t="s">
        <v>43</v>
      </c>
      <c r="J4043" s="29" t="s">
        <v>8</v>
      </c>
      <c r="K4043" s="33" t="s">
        <v>102</v>
      </c>
      <c r="L4043" s="33" t="s">
        <v>1608</v>
      </c>
      <c r="M4043" s="29" t="s">
        <v>358</v>
      </c>
      <c r="N4043" s="29">
        <v>0</v>
      </c>
      <c r="O4043" s="29" t="s">
        <v>47</v>
      </c>
      <c r="P4043" s="33">
        <v>21</v>
      </c>
      <c r="Q4043" s="33" t="s">
        <v>62</v>
      </c>
      <c r="R4043" s="80" t="s">
        <v>63</v>
      </c>
      <c r="S4043" s="81" t="s">
        <v>64</v>
      </c>
      <c r="T4043" s="81" t="s">
        <v>51</v>
      </c>
      <c r="U4043" s="82" t="s">
        <v>65</v>
      </c>
      <c r="V4043" s="83">
        <v>0.8</v>
      </c>
      <c r="W4043" s="89">
        <v>1092</v>
      </c>
      <c r="X4043" s="85">
        <v>1</v>
      </c>
      <c r="Y4043" s="86">
        <v>0.55000000000000004</v>
      </c>
      <c r="Z4043" s="82">
        <v>5</v>
      </c>
      <c r="AA4043" s="87">
        <v>0.11000000000000001</v>
      </c>
      <c r="AB4043" s="83">
        <v>0</v>
      </c>
      <c r="AC4043" s="89">
        <v>0</v>
      </c>
      <c r="AD4043" s="90">
        <v>43580</v>
      </c>
      <c r="AE4043" s="90">
        <v>43580</v>
      </c>
      <c r="AF4043" s="82">
        <v>0</v>
      </c>
      <c r="AG4043" s="84" t="s">
        <v>53</v>
      </c>
      <c r="AH4043" s="83">
        <v>0</v>
      </c>
      <c r="AI4043" s="89">
        <v>0</v>
      </c>
      <c r="AJ4043" s="89">
        <v>0</v>
      </c>
      <c r="AK4043" s="60" t="str">
        <f>+IF(Tabla1[[#This Row],[REQUEST_TY]]="SR MANTENIMIENTO CORRECTIVO", "EMERGENCIA", "OTROS")</f>
        <v>EMERGENCIA</v>
      </c>
      <c r="AL4043" s="6" t="str">
        <f>+_xlfn.IFS(Tabla1[[#This Row],[Veces obj]]&lt;=1,"0-1",Tabla1[[#This Row],[Veces obj]]&lt;=2,"1-2",Tabla1[[#This Row],[Veces obj]]&lt;=3,"2-3",TRUE,"&gt;3")</f>
        <v>0-1</v>
      </c>
      <c r="AM4043" s="60" t="str">
        <f>+_xlfn.IFS(MONTH(Tabla1[[#This Row],[MES]])&lt;=3,"Q1",MONTH(Tabla1[[#This Row],[MES]])&lt;=6,"Q2",MONTH(Tabla1[[#This Row],[MES]])&lt;=9,"Q3",TRUE,"Q4")</f>
        <v>Q2</v>
      </c>
      <c r="AN4043" s="15" t="str">
        <f>+IFERROR(VLOOKUP(Tabla1[[#This Row],[CUENTA]],CTAS[],2,0),"OTROS")</f>
        <v>OTROS</v>
      </c>
      <c r="AP4043" s="15" t="str">
        <f>+IFERROR(VLOOKUP(Tabla1[[#This Row],[EMPLEADO]],IS[],3,0),"OTROS")</f>
        <v>OTROS</v>
      </c>
      <c r="AQ4043" s="15" t="str">
        <f>+IFERROR(VLOOKUP(Tabla1[[#This Row],[EMPLEADO]],IS[[NÓMINA]:[INGENIERO]],2,0),"OTROS")</f>
        <v>OTROS</v>
      </c>
    </row>
    <row r="4044" spans="1:43" x14ac:dyDescent="0.25">
      <c r="A4044" s="28" t="s">
        <v>10019</v>
      </c>
      <c r="B4044" s="29">
        <v>1</v>
      </c>
      <c r="C4044" s="29" t="s">
        <v>11846</v>
      </c>
      <c r="D4044" s="30" t="s">
        <v>38</v>
      </c>
      <c r="E4044" s="31" t="s">
        <v>332</v>
      </c>
      <c r="F4044" s="31" t="s">
        <v>11847</v>
      </c>
      <c r="G4044" s="88" t="s">
        <v>1607</v>
      </c>
      <c r="H4044" s="29" t="s">
        <v>253</v>
      </c>
      <c r="I4044" s="32" t="s">
        <v>43</v>
      </c>
      <c r="J4044" s="29" t="s">
        <v>8</v>
      </c>
      <c r="K4044" s="33" t="s">
        <v>102</v>
      </c>
      <c r="L4044" s="33" t="s">
        <v>1608</v>
      </c>
      <c r="M4044" s="29" t="s">
        <v>358</v>
      </c>
      <c r="N4044" s="29">
        <v>0</v>
      </c>
      <c r="O4044" s="29" t="s">
        <v>47</v>
      </c>
      <c r="P4044" s="33">
        <v>49</v>
      </c>
      <c r="Q4044" s="33" t="s">
        <v>82</v>
      </c>
      <c r="R4044" s="80" t="s">
        <v>317</v>
      </c>
      <c r="S4044" s="81" t="s">
        <v>318</v>
      </c>
      <c r="T4044" s="81" t="s">
        <v>51</v>
      </c>
      <c r="U4044" s="82" t="s">
        <v>140</v>
      </c>
      <c r="V4044" s="83">
        <v>1.1000000000000001</v>
      </c>
      <c r="W4044" s="89">
        <v>1730.3000000000004</v>
      </c>
      <c r="X4044" s="85">
        <v>1</v>
      </c>
      <c r="Y4044" s="86">
        <v>1.4</v>
      </c>
      <c r="Z4044" s="82">
        <v>4</v>
      </c>
      <c r="AA4044" s="87">
        <v>0.35</v>
      </c>
      <c r="AB4044" s="83">
        <v>0</v>
      </c>
      <c r="AC4044" s="89">
        <v>0</v>
      </c>
      <c r="AD4044" s="90">
        <v>43581</v>
      </c>
      <c r="AE4044" s="90">
        <v>43581</v>
      </c>
      <c r="AF4044" s="82">
        <v>0</v>
      </c>
      <c r="AG4044" s="84" t="s">
        <v>53</v>
      </c>
      <c r="AH4044" s="83">
        <v>0</v>
      </c>
      <c r="AI4044" s="89">
        <v>0</v>
      </c>
      <c r="AJ4044" s="89">
        <v>0</v>
      </c>
      <c r="AK4044" s="60" t="str">
        <f>+IF(Tabla1[[#This Row],[REQUEST_TY]]="SR MANTENIMIENTO CORRECTIVO", "EMERGENCIA", "OTROS")</f>
        <v>EMERGENCIA</v>
      </c>
      <c r="AL4044" s="6" t="str">
        <f>+_xlfn.IFS(Tabla1[[#This Row],[Veces obj]]&lt;=1,"0-1",Tabla1[[#This Row],[Veces obj]]&lt;=2,"1-2",Tabla1[[#This Row],[Veces obj]]&lt;=3,"2-3",TRUE,"&gt;3")</f>
        <v>0-1</v>
      </c>
      <c r="AM4044" s="60" t="str">
        <f>+_xlfn.IFS(MONTH(Tabla1[[#This Row],[MES]])&lt;=3,"Q1",MONTH(Tabla1[[#This Row],[MES]])&lt;=6,"Q2",MONTH(Tabla1[[#This Row],[MES]])&lt;=9,"Q3",TRUE,"Q4")</f>
        <v>Q2</v>
      </c>
      <c r="AN4044" s="15" t="str">
        <f>+IFERROR(VLOOKUP(Tabla1[[#This Row],[CUENTA]],CTAS[],2,0),"OTROS")</f>
        <v>OTROS</v>
      </c>
      <c r="AP4044" s="15" t="str">
        <f>+IFERROR(VLOOKUP(Tabla1[[#This Row],[EMPLEADO]],IS[],3,0),"OTROS")</f>
        <v>OTROS</v>
      </c>
      <c r="AQ4044" s="15" t="str">
        <f>+IFERROR(VLOOKUP(Tabla1[[#This Row],[EMPLEADO]],IS[[NÓMINA]:[INGENIERO]],2,0),"OTROS")</f>
        <v>OTROS</v>
      </c>
    </row>
    <row r="4045" spans="1:43" x14ac:dyDescent="0.25">
      <c r="A4045" s="28" t="s">
        <v>10019</v>
      </c>
      <c r="B4045" s="29">
        <v>1</v>
      </c>
      <c r="C4045" s="29" t="s">
        <v>11848</v>
      </c>
      <c r="D4045" s="30" t="s">
        <v>38</v>
      </c>
      <c r="E4045" s="31" t="s">
        <v>76</v>
      </c>
      <c r="F4045" s="31" t="s">
        <v>11849</v>
      </c>
      <c r="G4045" s="88" t="s">
        <v>957</v>
      </c>
      <c r="H4045" s="29" t="s">
        <v>11301</v>
      </c>
      <c r="I4045" s="32" t="s">
        <v>43</v>
      </c>
      <c r="J4045" s="29" t="s">
        <v>8</v>
      </c>
      <c r="K4045" s="33" t="s">
        <v>59</v>
      </c>
      <c r="L4045" s="33" t="s">
        <v>958</v>
      </c>
      <c r="M4045" s="29" t="s">
        <v>959</v>
      </c>
      <c r="N4045" s="29">
        <v>0</v>
      </c>
      <c r="O4045" s="29" t="s">
        <v>47</v>
      </c>
      <c r="P4045" s="33">
        <v>25</v>
      </c>
      <c r="Q4045" s="33" t="s">
        <v>62</v>
      </c>
      <c r="R4045" s="80" t="s">
        <v>63</v>
      </c>
      <c r="S4045" s="81" t="s">
        <v>64</v>
      </c>
      <c r="T4045" s="81" t="s">
        <v>51</v>
      </c>
      <c r="U4045" s="82" t="s">
        <v>65</v>
      </c>
      <c r="V4045" s="83">
        <v>0.8</v>
      </c>
      <c r="W4045" s="89">
        <v>1092</v>
      </c>
      <c r="X4045" s="85">
        <v>1</v>
      </c>
      <c r="Y4045" s="86">
        <v>0.98</v>
      </c>
      <c r="Z4045" s="82">
        <v>5</v>
      </c>
      <c r="AA4045" s="87">
        <v>0.19600000000000001</v>
      </c>
      <c r="AB4045" s="83">
        <v>0</v>
      </c>
      <c r="AC4045" s="89">
        <v>0</v>
      </c>
      <c r="AD4045" s="90">
        <v>43579</v>
      </c>
      <c r="AE4045" s="90">
        <v>43581</v>
      </c>
      <c r="AF4045" s="82">
        <v>2</v>
      </c>
      <c r="AG4045" s="84" t="s">
        <v>1680</v>
      </c>
      <c r="AH4045" s="83">
        <v>0.25</v>
      </c>
      <c r="AI4045" s="89">
        <v>-341.25</v>
      </c>
      <c r="AJ4045" s="89">
        <v>0</v>
      </c>
      <c r="AK4045" s="60" t="str">
        <f>+IF(Tabla1[[#This Row],[REQUEST_TY]]="SR MANTENIMIENTO CORRECTIVO", "EMERGENCIA", "OTROS")</f>
        <v>EMERGENCIA</v>
      </c>
      <c r="AL4045" s="6" t="str">
        <f>+_xlfn.IFS(Tabla1[[#This Row],[Veces obj]]&lt;=1,"0-1",Tabla1[[#This Row],[Veces obj]]&lt;=2,"1-2",Tabla1[[#This Row],[Veces obj]]&lt;=3,"2-3",TRUE,"&gt;3")</f>
        <v>0-1</v>
      </c>
      <c r="AM4045" s="60" t="str">
        <f>+_xlfn.IFS(MONTH(Tabla1[[#This Row],[MES]])&lt;=3,"Q1",MONTH(Tabla1[[#This Row],[MES]])&lt;=6,"Q2",MONTH(Tabla1[[#This Row],[MES]])&lt;=9,"Q3",TRUE,"Q4")</f>
        <v>Q2</v>
      </c>
      <c r="AN4045" s="15" t="str">
        <f>+IFERROR(VLOOKUP(Tabla1[[#This Row],[CUENTA]],CTAS[],2,0),"OTROS")</f>
        <v>OTROS</v>
      </c>
      <c r="AP4045" s="15" t="str">
        <f>+IFERROR(VLOOKUP(Tabla1[[#This Row],[EMPLEADO]],IS[],3,0),"OTROS")</f>
        <v>OTROS</v>
      </c>
      <c r="AQ4045" s="15" t="str">
        <f>+IFERROR(VLOOKUP(Tabla1[[#This Row],[EMPLEADO]],IS[[NÓMINA]:[INGENIERO]],2,0),"OTROS")</f>
        <v>OTROS</v>
      </c>
    </row>
    <row r="4046" spans="1:43" x14ac:dyDescent="0.25">
      <c r="A4046" s="28" t="s">
        <v>10019</v>
      </c>
      <c r="B4046" s="29">
        <v>1</v>
      </c>
      <c r="C4046" s="29" t="s">
        <v>11850</v>
      </c>
      <c r="D4046" s="30" t="s">
        <v>38</v>
      </c>
      <c r="E4046" s="31" t="s">
        <v>133</v>
      </c>
      <c r="F4046" s="31" t="s">
        <v>11851</v>
      </c>
      <c r="G4046" s="88" t="s">
        <v>7483</v>
      </c>
      <c r="H4046" s="29" t="s">
        <v>453</v>
      </c>
      <c r="I4046" s="32" t="s">
        <v>43</v>
      </c>
      <c r="J4046" s="29" t="s">
        <v>8</v>
      </c>
      <c r="K4046" s="33" t="s">
        <v>59</v>
      </c>
      <c r="L4046" s="33" t="s">
        <v>454</v>
      </c>
      <c r="M4046" s="29" t="s">
        <v>455</v>
      </c>
      <c r="N4046" s="29">
        <v>0</v>
      </c>
      <c r="O4046" s="29" t="s">
        <v>47</v>
      </c>
      <c r="P4046" s="33">
        <v>70</v>
      </c>
      <c r="Q4046" s="33" t="s">
        <v>48</v>
      </c>
      <c r="R4046" s="80" t="s">
        <v>138</v>
      </c>
      <c r="S4046" s="81" t="s">
        <v>139</v>
      </c>
      <c r="T4046" s="81" t="s">
        <v>51</v>
      </c>
      <c r="U4046" s="82" t="s">
        <v>353</v>
      </c>
      <c r="V4046" s="83">
        <v>1.1499999999999999</v>
      </c>
      <c r="W4046" s="89">
        <v>1808.95</v>
      </c>
      <c r="X4046" s="85">
        <v>1</v>
      </c>
      <c r="Y4046" s="86">
        <v>3.23</v>
      </c>
      <c r="Z4046" s="82">
        <v>4</v>
      </c>
      <c r="AA4046" s="87">
        <v>0.8075</v>
      </c>
      <c r="AB4046" s="83">
        <v>0</v>
      </c>
      <c r="AC4046" s="89">
        <v>0</v>
      </c>
      <c r="AD4046" s="90">
        <v>43581</v>
      </c>
      <c r="AE4046" s="90">
        <v>43581</v>
      </c>
      <c r="AF4046" s="82">
        <v>0</v>
      </c>
      <c r="AG4046" s="84" t="s">
        <v>53</v>
      </c>
      <c r="AH4046" s="83">
        <v>0</v>
      </c>
      <c r="AI4046" s="89">
        <v>0</v>
      </c>
      <c r="AJ4046" s="89">
        <v>0</v>
      </c>
      <c r="AK4046" s="60" t="str">
        <f>+IF(Tabla1[[#This Row],[REQUEST_TY]]="SR MANTENIMIENTO CORRECTIVO", "EMERGENCIA", "OTROS")</f>
        <v>EMERGENCIA</v>
      </c>
      <c r="AL4046" s="6" t="str">
        <f>+_xlfn.IFS(Tabla1[[#This Row],[Veces obj]]&lt;=1,"0-1",Tabla1[[#This Row],[Veces obj]]&lt;=2,"1-2",Tabla1[[#This Row],[Veces obj]]&lt;=3,"2-3",TRUE,"&gt;3")</f>
        <v>0-1</v>
      </c>
      <c r="AM4046" s="60" t="str">
        <f>+_xlfn.IFS(MONTH(Tabla1[[#This Row],[MES]])&lt;=3,"Q1",MONTH(Tabla1[[#This Row],[MES]])&lt;=6,"Q2",MONTH(Tabla1[[#This Row],[MES]])&lt;=9,"Q3",TRUE,"Q4")</f>
        <v>Q2</v>
      </c>
      <c r="AN4046" s="15" t="str">
        <f>+IFERROR(VLOOKUP(Tabla1[[#This Row],[CUENTA]],CTAS[],2,0),"OTROS")</f>
        <v>OTROS</v>
      </c>
      <c r="AP4046" s="15" t="str">
        <f>+IFERROR(VLOOKUP(Tabla1[[#This Row],[EMPLEADO]],IS[],3,0),"OTROS")</f>
        <v>OTROS</v>
      </c>
      <c r="AQ4046" s="15" t="str">
        <f>+IFERROR(VLOOKUP(Tabla1[[#This Row],[EMPLEADO]],IS[[NÓMINA]:[INGENIERO]],2,0),"OTROS")</f>
        <v>OTROS</v>
      </c>
    </row>
    <row r="4047" spans="1:43" x14ac:dyDescent="0.25">
      <c r="A4047" s="28" t="s">
        <v>10019</v>
      </c>
      <c r="B4047" s="29">
        <v>1</v>
      </c>
      <c r="C4047" s="29" t="s">
        <v>11852</v>
      </c>
      <c r="D4047" s="30" t="s">
        <v>38</v>
      </c>
      <c r="E4047" s="31" t="s">
        <v>39</v>
      </c>
      <c r="F4047" s="31" t="s">
        <v>11853</v>
      </c>
      <c r="G4047" s="88" t="s">
        <v>2063</v>
      </c>
      <c r="H4047" s="29" t="s">
        <v>220</v>
      </c>
      <c r="I4047" s="32" t="s">
        <v>43</v>
      </c>
      <c r="J4047" s="29" t="s">
        <v>8</v>
      </c>
      <c r="K4047" s="33" t="s">
        <v>117</v>
      </c>
      <c r="L4047" s="33" t="s">
        <v>2064</v>
      </c>
      <c r="M4047" s="29" t="s">
        <v>222</v>
      </c>
      <c r="N4047" s="29">
        <v>0</v>
      </c>
      <c r="O4047" s="29" t="s">
        <v>47</v>
      </c>
      <c r="P4047" s="33">
        <v>94</v>
      </c>
      <c r="Q4047" s="33" t="s">
        <v>48</v>
      </c>
      <c r="R4047" s="80" t="s">
        <v>49</v>
      </c>
      <c r="S4047" s="81" t="s">
        <v>50</v>
      </c>
      <c r="T4047" s="81" t="s">
        <v>51</v>
      </c>
      <c r="U4047" s="82" t="s">
        <v>52</v>
      </c>
      <c r="V4047" s="83">
        <v>1.05</v>
      </c>
      <c r="W4047" s="89">
        <v>750.75000000000011</v>
      </c>
      <c r="X4047" s="85">
        <v>1</v>
      </c>
      <c r="Y4047" s="86">
        <v>1.1200000000000001</v>
      </c>
      <c r="Z4047" s="82">
        <v>5</v>
      </c>
      <c r="AA4047" s="87">
        <v>0.22400000000000003</v>
      </c>
      <c r="AB4047" s="83">
        <v>0</v>
      </c>
      <c r="AC4047" s="89">
        <v>0</v>
      </c>
      <c r="AD4047" s="90">
        <v>43581</v>
      </c>
      <c r="AE4047" s="90">
        <v>43581</v>
      </c>
      <c r="AF4047" s="82">
        <v>0</v>
      </c>
      <c r="AG4047" s="84" t="s">
        <v>53</v>
      </c>
      <c r="AH4047" s="83">
        <v>0</v>
      </c>
      <c r="AI4047" s="89">
        <v>0</v>
      </c>
      <c r="AJ4047" s="89">
        <v>0</v>
      </c>
      <c r="AK4047" s="60" t="str">
        <f>+IF(Tabla1[[#This Row],[REQUEST_TY]]="SR MANTENIMIENTO CORRECTIVO", "EMERGENCIA", "OTROS")</f>
        <v>EMERGENCIA</v>
      </c>
      <c r="AL4047" s="6" t="str">
        <f>+_xlfn.IFS(Tabla1[[#This Row],[Veces obj]]&lt;=1,"0-1",Tabla1[[#This Row],[Veces obj]]&lt;=2,"1-2",Tabla1[[#This Row],[Veces obj]]&lt;=3,"2-3",TRUE,"&gt;3")</f>
        <v>0-1</v>
      </c>
      <c r="AM4047" s="60" t="str">
        <f>+_xlfn.IFS(MONTH(Tabla1[[#This Row],[MES]])&lt;=3,"Q1",MONTH(Tabla1[[#This Row],[MES]])&lt;=6,"Q2",MONTH(Tabla1[[#This Row],[MES]])&lt;=9,"Q3",TRUE,"Q4")</f>
        <v>Q2</v>
      </c>
      <c r="AN4047" s="15" t="str">
        <f>+IFERROR(VLOOKUP(Tabla1[[#This Row],[CUENTA]],CTAS[],2,0),"OTROS")</f>
        <v>OTROS</v>
      </c>
      <c r="AP4047" s="15" t="str">
        <f>+IFERROR(VLOOKUP(Tabla1[[#This Row],[EMPLEADO]],IS[],3,0),"OTROS")</f>
        <v>OTROS</v>
      </c>
      <c r="AQ4047" s="15" t="str">
        <f>+IFERROR(VLOOKUP(Tabla1[[#This Row],[EMPLEADO]],IS[[NÓMINA]:[INGENIERO]],2,0),"OTROS")</f>
        <v>OTROS</v>
      </c>
    </row>
    <row r="4048" spans="1:43" x14ac:dyDescent="0.25">
      <c r="A4048" s="28" t="s">
        <v>10019</v>
      </c>
      <c r="B4048" s="29">
        <v>1</v>
      </c>
      <c r="C4048" s="29" t="s">
        <v>11854</v>
      </c>
      <c r="D4048" s="30" t="s">
        <v>38</v>
      </c>
      <c r="E4048" s="31" t="s">
        <v>76</v>
      </c>
      <c r="F4048" s="31" t="s">
        <v>11855</v>
      </c>
      <c r="G4048" s="88" t="s">
        <v>6344</v>
      </c>
      <c r="H4048" s="29" t="s">
        <v>253</v>
      </c>
      <c r="I4048" s="32" t="s">
        <v>43</v>
      </c>
      <c r="J4048" s="29" t="s">
        <v>8</v>
      </c>
      <c r="K4048" s="33" t="s">
        <v>102</v>
      </c>
      <c r="L4048" s="33" t="s">
        <v>1608</v>
      </c>
      <c r="M4048" s="29" t="s">
        <v>358</v>
      </c>
      <c r="N4048" s="29">
        <v>0</v>
      </c>
      <c r="O4048" s="29" t="s">
        <v>47</v>
      </c>
      <c r="P4048" s="33">
        <v>10</v>
      </c>
      <c r="Q4048" s="33" t="s">
        <v>194</v>
      </c>
      <c r="R4048" s="80" t="s">
        <v>63</v>
      </c>
      <c r="S4048" s="81" t="s">
        <v>64</v>
      </c>
      <c r="T4048" s="81" t="s">
        <v>51</v>
      </c>
      <c r="U4048" s="82" t="s">
        <v>195</v>
      </c>
      <c r="V4048" s="83">
        <v>0.6</v>
      </c>
      <c r="W4048" s="89">
        <v>819</v>
      </c>
      <c r="X4048" s="85">
        <v>1</v>
      </c>
      <c r="Y4048" s="86">
        <v>1.48</v>
      </c>
      <c r="Z4048" s="82">
        <v>5</v>
      </c>
      <c r="AA4048" s="87">
        <v>0.29599999999999999</v>
      </c>
      <c r="AB4048" s="83">
        <v>0</v>
      </c>
      <c r="AC4048" s="89">
        <v>0</v>
      </c>
      <c r="AD4048" s="90">
        <v>43581</v>
      </c>
      <c r="AE4048" s="90">
        <v>43581</v>
      </c>
      <c r="AF4048" s="82">
        <v>0</v>
      </c>
      <c r="AG4048" s="84" t="s">
        <v>53</v>
      </c>
      <c r="AH4048" s="83">
        <v>0</v>
      </c>
      <c r="AI4048" s="89">
        <v>0</v>
      </c>
      <c r="AJ4048" s="89">
        <v>0</v>
      </c>
      <c r="AK4048" s="60" t="str">
        <f>+IF(Tabla1[[#This Row],[REQUEST_TY]]="SR MANTENIMIENTO CORRECTIVO", "EMERGENCIA", "OTROS")</f>
        <v>EMERGENCIA</v>
      </c>
      <c r="AL4048" s="6" t="str">
        <f>+_xlfn.IFS(Tabla1[[#This Row],[Veces obj]]&lt;=1,"0-1",Tabla1[[#This Row],[Veces obj]]&lt;=2,"1-2",Tabla1[[#This Row],[Veces obj]]&lt;=3,"2-3",TRUE,"&gt;3")</f>
        <v>0-1</v>
      </c>
      <c r="AM4048" s="60" t="str">
        <f>+_xlfn.IFS(MONTH(Tabla1[[#This Row],[MES]])&lt;=3,"Q1",MONTH(Tabla1[[#This Row],[MES]])&lt;=6,"Q2",MONTH(Tabla1[[#This Row],[MES]])&lt;=9,"Q3",TRUE,"Q4")</f>
        <v>Q2</v>
      </c>
      <c r="AN4048" s="15" t="str">
        <f>+IFERROR(VLOOKUP(Tabla1[[#This Row],[CUENTA]],CTAS[],2,0),"OTROS")</f>
        <v>OTROS</v>
      </c>
      <c r="AP4048" s="15" t="str">
        <f>+IFERROR(VLOOKUP(Tabla1[[#This Row],[EMPLEADO]],IS[],3,0),"OTROS")</f>
        <v>OTROS</v>
      </c>
      <c r="AQ4048" s="15" t="str">
        <f>+IFERROR(VLOOKUP(Tabla1[[#This Row],[EMPLEADO]],IS[[NÓMINA]:[INGENIERO]],2,0),"OTROS")</f>
        <v>OTROS</v>
      </c>
    </row>
    <row r="4049" spans="1:43" x14ac:dyDescent="0.25">
      <c r="A4049" s="28" t="s">
        <v>10019</v>
      </c>
      <c r="B4049" s="29">
        <v>1</v>
      </c>
      <c r="C4049" s="29" t="s">
        <v>11856</v>
      </c>
      <c r="D4049" s="30" t="s">
        <v>3346</v>
      </c>
      <c r="E4049" s="31" t="s">
        <v>176</v>
      </c>
      <c r="F4049" s="31" t="s">
        <v>11857</v>
      </c>
      <c r="G4049" s="88" t="s">
        <v>10979</v>
      </c>
      <c r="H4049" s="29" t="s">
        <v>163</v>
      </c>
      <c r="I4049" s="32" t="s">
        <v>43</v>
      </c>
      <c r="J4049" s="29" t="s">
        <v>8</v>
      </c>
      <c r="K4049" s="33" t="s">
        <v>151</v>
      </c>
      <c r="L4049" s="33" t="s">
        <v>10980</v>
      </c>
      <c r="M4049" s="29" t="s">
        <v>119</v>
      </c>
      <c r="N4049" s="29">
        <v>0</v>
      </c>
      <c r="O4049" s="29" t="s">
        <v>47</v>
      </c>
      <c r="P4049" s="33" t="s">
        <v>822</v>
      </c>
      <c r="Q4049" s="33" t="s">
        <v>48</v>
      </c>
      <c r="R4049" s="80" t="s">
        <v>49</v>
      </c>
      <c r="S4049" s="81" t="s">
        <v>50</v>
      </c>
      <c r="T4049" s="81" t="s">
        <v>51</v>
      </c>
      <c r="U4049" s="82" t="s">
        <v>52</v>
      </c>
      <c r="V4049" s="83">
        <v>1</v>
      </c>
      <c r="W4049" s="89">
        <v>715.00000000000011</v>
      </c>
      <c r="X4049" s="85">
        <v>0</v>
      </c>
      <c r="Y4049" s="86">
        <v>5</v>
      </c>
      <c r="Z4049" s="82">
        <v>5</v>
      </c>
      <c r="AA4049" s="87">
        <v>1</v>
      </c>
      <c r="AB4049" s="83">
        <v>0</v>
      </c>
      <c r="AC4049" s="89">
        <v>0</v>
      </c>
      <c r="AD4049" s="90">
        <v>43580</v>
      </c>
      <c r="AE4049" s="90">
        <v>43581</v>
      </c>
      <c r="AF4049" s="82">
        <v>1</v>
      </c>
      <c r="AG4049" s="84" t="s">
        <v>53</v>
      </c>
      <c r="AH4049" s="83">
        <v>0</v>
      </c>
      <c r="AI4049" s="89">
        <v>0</v>
      </c>
      <c r="AJ4049" s="89">
        <v>0</v>
      </c>
      <c r="AK4049" s="60" t="str">
        <f>+IF(Tabla1[[#This Row],[REQUEST_TY]]="SR MANTENIMIENTO CORRECTIVO", "EMERGENCIA", "OTROS")</f>
        <v>OTROS</v>
      </c>
      <c r="AL4049" s="6" t="str">
        <f>+_xlfn.IFS(Tabla1[[#This Row],[Veces obj]]&lt;=1,"0-1",Tabla1[[#This Row],[Veces obj]]&lt;=2,"1-2",Tabla1[[#This Row],[Veces obj]]&lt;=3,"2-3",TRUE,"&gt;3")</f>
        <v>0-1</v>
      </c>
      <c r="AM4049" s="60" t="str">
        <f>+_xlfn.IFS(MONTH(Tabla1[[#This Row],[MES]])&lt;=3,"Q1",MONTH(Tabla1[[#This Row],[MES]])&lt;=6,"Q2",MONTH(Tabla1[[#This Row],[MES]])&lt;=9,"Q3",TRUE,"Q4")</f>
        <v>Q2</v>
      </c>
      <c r="AN4049" s="15" t="str">
        <f>+IFERROR(VLOOKUP(Tabla1[[#This Row],[CUENTA]],CTAS[],2,0),"OTROS")</f>
        <v>HONEYWELL</v>
      </c>
      <c r="AP4049" s="15" t="str">
        <f>+IFERROR(VLOOKUP(Tabla1[[#This Row],[EMPLEADO]],IS[],3,0),"OTROS")</f>
        <v>CHIHUAHUA</v>
      </c>
      <c r="AQ4049" s="15" t="str">
        <f>+IFERROR(VLOOKUP(Tabla1[[#This Row],[EMPLEADO]],IS[[NÓMINA]:[INGENIERO]],2,0),"OTROS")</f>
        <v>LUIS EDUARDO MUÑOZ</v>
      </c>
    </row>
    <row r="4050" spans="1:43" x14ac:dyDescent="0.25">
      <c r="A4050" s="28" t="s">
        <v>10019</v>
      </c>
      <c r="B4050" s="29">
        <v>1</v>
      </c>
      <c r="C4050" s="29" t="s">
        <v>11858</v>
      </c>
      <c r="D4050" s="30" t="s">
        <v>38</v>
      </c>
      <c r="E4050" s="31" t="s">
        <v>328</v>
      </c>
      <c r="F4050" s="31" t="s">
        <v>11859</v>
      </c>
      <c r="G4050" s="88" t="s">
        <v>1433</v>
      </c>
      <c r="H4050" s="29" t="s">
        <v>691</v>
      </c>
      <c r="I4050" s="32" t="s">
        <v>43</v>
      </c>
      <c r="J4050" s="29" t="s">
        <v>8</v>
      </c>
      <c r="K4050" s="33" t="s">
        <v>1434</v>
      </c>
      <c r="L4050" s="33" t="s">
        <v>1435</v>
      </c>
      <c r="M4050" s="29" t="s">
        <v>1436</v>
      </c>
      <c r="N4050" s="29">
        <v>0</v>
      </c>
      <c r="O4050" s="29" t="s">
        <v>47</v>
      </c>
      <c r="P4050" s="33">
        <v>108</v>
      </c>
      <c r="Q4050" s="33" t="s">
        <v>48</v>
      </c>
      <c r="R4050" s="80" t="s">
        <v>153</v>
      </c>
      <c r="S4050" s="81" t="s">
        <v>50</v>
      </c>
      <c r="T4050" s="81" t="s">
        <v>51</v>
      </c>
      <c r="U4050" s="82" t="s">
        <v>52</v>
      </c>
      <c r="V4050" s="83">
        <v>1.05</v>
      </c>
      <c r="W4050" s="89">
        <v>750.75000000000011</v>
      </c>
      <c r="X4050" s="85">
        <v>1</v>
      </c>
      <c r="Y4050" s="86">
        <v>3.88</v>
      </c>
      <c r="Z4050" s="82">
        <v>5</v>
      </c>
      <c r="AA4050" s="87">
        <v>0.77600000000000002</v>
      </c>
      <c r="AB4050" s="83">
        <v>0</v>
      </c>
      <c r="AC4050" s="89">
        <v>0</v>
      </c>
      <c r="AD4050" s="90">
        <v>43581</v>
      </c>
      <c r="AE4050" s="90">
        <v>43581</v>
      </c>
      <c r="AF4050" s="82">
        <v>0</v>
      </c>
      <c r="AG4050" s="84" t="s">
        <v>53</v>
      </c>
      <c r="AH4050" s="83">
        <v>0</v>
      </c>
      <c r="AI4050" s="89">
        <v>0</v>
      </c>
      <c r="AJ4050" s="89">
        <v>0</v>
      </c>
      <c r="AK4050" s="60" t="str">
        <f>+IF(Tabla1[[#This Row],[REQUEST_TY]]="SR MANTENIMIENTO CORRECTIVO", "EMERGENCIA", "OTROS")</f>
        <v>EMERGENCIA</v>
      </c>
      <c r="AL4050" s="6" t="str">
        <f>+_xlfn.IFS(Tabla1[[#This Row],[Veces obj]]&lt;=1,"0-1",Tabla1[[#This Row],[Veces obj]]&lt;=2,"1-2",Tabla1[[#This Row],[Veces obj]]&lt;=3,"2-3",TRUE,"&gt;3")</f>
        <v>0-1</v>
      </c>
      <c r="AM4050" s="60" t="str">
        <f>+_xlfn.IFS(MONTH(Tabla1[[#This Row],[MES]])&lt;=3,"Q1",MONTH(Tabla1[[#This Row],[MES]])&lt;=6,"Q2",MONTH(Tabla1[[#This Row],[MES]])&lt;=9,"Q3",TRUE,"Q4")</f>
        <v>Q2</v>
      </c>
      <c r="AN4050" s="15" t="str">
        <f>+IFERROR(VLOOKUP(Tabla1[[#This Row],[CUENTA]],CTAS[],2,0),"OTROS")</f>
        <v>OTROS</v>
      </c>
      <c r="AP4050" s="15" t="str">
        <f>+IFERROR(VLOOKUP(Tabla1[[#This Row],[EMPLEADO]],IS[],3,0),"OTROS")</f>
        <v>OTROS</v>
      </c>
      <c r="AQ4050" s="15" t="str">
        <f>+IFERROR(VLOOKUP(Tabla1[[#This Row],[EMPLEADO]],IS[[NÓMINA]:[INGENIERO]],2,0),"OTROS")</f>
        <v>OTROS</v>
      </c>
    </row>
    <row r="4051" spans="1:43" x14ac:dyDescent="0.25">
      <c r="A4051" s="28" t="s">
        <v>10019</v>
      </c>
      <c r="B4051" s="29">
        <v>1</v>
      </c>
      <c r="C4051" s="29" t="s">
        <v>11860</v>
      </c>
      <c r="D4051" s="30" t="s">
        <v>38</v>
      </c>
      <c r="E4051" s="31" t="s">
        <v>39</v>
      </c>
      <c r="F4051" s="31" t="s">
        <v>11861</v>
      </c>
      <c r="G4051" s="88" t="s">
        <v>2986</v>
      </c>
      <c r="H4051" s="29" t="s">
        <v>220</v>
      </c>
      <c r="I4051" s="32" t="s">
        <v>43</v>
      </c>
      <c r="J4051" s="29" t="s">
        <v>8</v>
      </c>
      <c r="K4051" s="33" t="s">
        <v>117</v>
      </c>
      <c r="L4051" s="33" t="s">
        <v>2987</v>
      </c>
      <c r="M4051" s="29" t="s">
        <v>505</v>
      </c>
      <c r="N4051" s="29">
        <v>0</v>
      </c>
      <c r="O4051" s="29" t="s">
        <v>47</v>
      </c>
      <c r="P4051" s="33">
        <v>84</v>
      </c>
      <c r="Q4051" s="33" t="s">
        <v>48</v>
      </c>
      <c r="R4051" s="80" t="s">
        <v>49</v>
      </c>
      <c r="S4051" s="81" t="s">
        <v>50</v>
      </c>
      <c r="T4051" s="81" t="s">
        <v>51</v>
      </c>
      <c r="U4051" s="82" t="s">
        <v>52</v>
      </c>
      <c r="V4051" s="83">
        <v>1.05</v>
      </c>
      <c r="W4051" s="89">
        <v>750.75000000000011</v>
      </c>
      <c r="X4051" s="85">
        <v>1</v>
      </c>
      <c r="Y4051" s="86">
        <v>0.09</v>
      </c>
      <c r="Z4051" s="82">
        <v>5</v>
      </c>
      <c r="AA4051" s="87">
        <v>1.7999999999999999E-2</v>
      </c>
      <c r="AB4051" s="83">
        <v>0</v>
      </c>
      <c r="AC4051" s="89">
        <v>0</v>
      </c>
      <c r="AD4051" s="90">
        <v>43581</v>
      </c>
      <c r="AE4051" s="90">
        <v>43581</v>
      </c>
      <c r="AF4051" s="82">
        <v>0</v>
      </c>
      <c r="AG4051" s="84" t="s">
        <v>53</v>
      </c>
      <c r="AH4051" s="83">
        <v>0</v>
      </c>
      <c r="AI4051" s="89">
        <v>0</v>
      </c>
      <c r="AJ4051" s="89">
        <v>0</v>
      </c>
      <c r="AK4051" s="60" t="str">
        <f>+IF(Tabla1[[#This Row],[REQUEST_TY]]="SR MANTENIMIENTO CORRECTIVO", "EMERGENCIA", "OTROS")</f>
        <v>EMERGENCIA</v>
      </c>
      <c r="AL4051" s="6" t="str">
        <f>+_xlfn.IFS(Tabla1[[#This Row],[Veces obj]]&lt;=1,"0-1",Tabla1[[#This Row],[Veces obj]]&lt;=2,"1-2",Tabla1[[#This Row],[Veces obj]]&lt;=3,"2-3",TRUE,"&gt;3")</f>
        <v>0-1</v>
      </c>
      <c r="AM4051" s="60" t="str">
        <f>+_xlfn.IFS(MONTH(Tabla1[[#This Row],[MES]])&lt;=3,"Q1",MONTH(Tabla1[[#This Row],[MES]])&lt;=6,"Q2",MONTH(Tabla1[[#This Row],[MES]])&lt;=9,"Q3",TRUE,"Q4")</f>
        <v>Q2</v>
      </c>
      <c r="AN4051" s="15" t="str">
        <f>+IFERROR(VLOOKUP(Tabla1[[#This Row],[CUENTA]],CTAS[],2,0),"OTROS")</f>
        <v>OTROS</v>
      </c>
      <c r="AP4051" s="15" t="str">
        <f>+IFERROR(VLOOKUP(Tabla1[[#This Row],[EMPLEADO]],IS[],3,0),"OTROS")</f>
        <v>OTROS</v>
      </c>
      <c r="AQ4051" s="15" t="str">
        <f>+IFERROR(VLOOKUP(Tabla1[[#This Row],[EMPLEADO]],IS[[NÓMINA]:[INGENIERO]],2,0),"OTROS")</f>
        <v>OTROS</v>
      </c>
    </row>
    <row r="4052" spans="1:43" x14ac:dyDescent="0.25">
      <c r="A4052" s="28" t="s">
        <v>10019</v>
      </c>
      <c r="B4052" s="29">
        <v>1</v>
      </c>
      <c r="C4052" s="29" t="s">
        <v>11862</v>
      </c>
      <c r="D4052" s="30" t="s">
        <v>38</v>
      </c>
      <c r="E4052" s="31" t="s">
        <v>39</v>
      </c>
      <c r="F4052" s="31" t="s">
        <v>11863</v>
      </c>
      <c r="G4052" s="88" t="s">
        <v>8838</v>
      </c>
      <c r="H4052" s="29" t="s">
        <v>1572</v>
      </c>
      <c r="I4052" s="32" t="s">
        <v>43</v>
      </c>
      <c r="J4052" s="29" t="s">
        <v>8</v>
      </c>
      <c r="K4052" s="33" t="s">
        <v>607</v>
      </c>
      <c r="L4052" s="33" t="s">
        <v>3982</v>
      </c>
      <c r="M4052" s="29" t="s">
        <v>1574</v>
      </c>
      <c r="N4052" s="29">
        <v>0</v>
      </c>
      <c r="O4052" s="29" t="s">
        <v>47</v>
      </c>
      <c r="P4052" s="33">
        <v>2</v>
      </c>
      <c r="Q4052" s="33" t="s">
        <v>388</v>
      </c>
      <c r="R4052" s="80" t="s">
        <v>49</v>
      </c>
      <c r="S4052" s="81" t="s">
        <v>50</v>
      </c>
      <c r="T4052" s="81" t="s">
        <v>51</v>
      </c>
      <c r="U4052" s="82" t="s">
        <v>641</v>
      </c>
      <c r="V4052" s="83">
        <v>0</v>
      </c>
      <c r="W4052" s="89">
        <v>0</v>
      </c>
      <c r="X4052" s="85">
        <v>1</v>
      </c>
      <c r="Y4052" s="86">
        <v>0.63</v>
      </c>
      <c r="Z4052" s="82">
        <v>5</v>
      </c>
      <c r="AA4052" s="87">
        <v>0.126</v>
      </c>
      <c r="AB4052" s="83">
        <v>0</v>
      </c>
      <c r="AC4052" s="89">
        <v>0</v>
      </c>
      <c r="AD4052" s="90">
        <v>43581</v>
      </c>
      <c r="AE4052" s="90">
        <v>43581</v>
      </c>
      <c r="AF4052" s="82">
        <v>0</v>
      </c>
      <c r="AG4052" s="84" t="s">
        <v>53</v>
      </c>
      <c r="AH4052" s="83">
        <v>0</v>
      </c>
      <c r="AI4052" s="89">
        <v>0</v>
      </c>
      <c r="AJ4052" s="89">
        <v>0</v>
      </c>
      <c r="AK4052" s="60" t="str">
        <f>+IF(Tabla1[[#This Row],[REQUEST_TY]]="SR MANTENIMIENTO CORRECTIVO", "EMERGENCIA", "OTROS")</f>
        <v>EMERGENCIA</v>
      </c>
      <c r="AL4052" s="6" t="str">
        <f>+_xlfn.IFS(Tabla1[[#This Row],[Veces obj]]&lt;=1,"0-1",Tabla1[[#This Row],[Veces obj]]&lt;=2,"1-2",Tabla1[[#This Row],[Veces obj]]&lt;=3,"2-3",TRUE,"&gt;3")</f>
        <v>0-1</v>
      </c>
      <c r="AM4052" s="60" t="str">
        <f>+_xlfn.IFS(MONTH(Tabla1[[#This Row],[MES]])&lt;=3,"Q1",MONTH(Tabla1[[#This Row],[MES]])&lt;=6,"Q2",MONTH(Tabla1[[#This Row],[MES]])&lt;=9,"Q3",TRUE,"Q4")</f>
        <v>Q2</v>
      </c>
      <c r="AN4052" s="15" t="str">
        <f>+IFERROR(VLOOKUP(Tabla1[[#This Row],[CUENTA]],CTAS[],2,0),"OTROS")</f>
        <v>OTROS</v>
      </c>
      <c r="AP4052" s="15" t="str">
        <f>+IFERROR(VLOOKUP(Tabla1[[#This Row],[EMPLEADO]],IS[],3,0),"OTROS")</f>
        <v>OTROS</v>
      </c>
      <c r="AQ4052" s="15" t="str">
        <f>+IFERROR(VLOOKUP(Tabla1[[#This Row],[EMPLEADO]],IS[[NÓMINA]:[INGENIERO]],2,0),"OTROS")</f>
        <v>OTROS</v>
      </c>
    </row>
    <row r="4053" spans="1:43" x14ac:dyDescent="0.25">
      <c r="A4053" s="28" t="s">
        <v>10019</v>
      </c>
      <c r="B4053" s="29">
        <v>1</v>
      </c>
      <c r="C4053" s="29" t="s">
        <v>11864</v>
      </c>
      <c r="D4053" s="30" t="s">
        <v>38</v>
      </c>
      <c r="E4053" s="31" t="s">
        <v>613</v>
      </c>
      <c r="F4053" s="31" t="s">
        <v>11865</v>
      </c>
      <c r="G4053" s="88" t="s">
        <v>11866</v>
      </c>
      <c r="H4053" s="29" t="s">
        <v>213</v>
      </c>
      <c r="I4053" s="32" t="s">
        <v>43</v>
      </c>
      <c r="J4053" s="29" t="s">
        <v>8</v>
      </c>
      <c r="K4053" s="33" t="s">
        <v>4738</v>
      </c>
      <c r="L4053" s="33" t="s">
        <v>4739</v>
      </c>
      <c r="M4053" s="29" t="s">
        <v>1436</v>
      </c>
      <c r="N4053" s="29">
        <v>0</v>
      </c>
      <c r="O4053" s="29" t="s">
        <v>47</v>
      </c>
      <c r="P4053" s="33">
        <v>190</v>
      </c>
      <c r="Q4053" s="33" t="s">
        <v>48</v>
      </c>
      <c r="R4053" s="80" t="s">
        <v>235</v>
      </c>
      <c r="S4053" s="81" t="s">
        <v>50</v>
      </c>
      <c r="T4053" s="81" t="s">
        <v>51</v>
      </c>
      <c r="U4053" s="82" t="s">
        <v>52</v>
      </c>
      <c r="V4053" s="83">
        <v>1.05</v>
      </c>
      <c r="W4053" s="89">
        <v>750.75000000000011</v>
      </c>
      <c r="X4053" s="85">
        <v>1</v>
      </c>
      <c r="Y4053" s="86">
        <v>1.25</v>
      </c>
      <c r="Z4053" s="82">
        <v>5</v>
      </c>
      <c r="AA4053" s="87">
        <v>0.25</v>
      </c>
      <c r="AB4053" s="83">
        <v>0</v>
      </c>
      <c r="AC4053" s="89">
        <v>0</v>
      </c>
      <c r="AD4053" s="90">
        <v>43581</v>
      </c>
      <c r="AE4053" s="90">
        <v>43581</v>
      </c>
      <c r="AF4053" s="82">
        <v>0</v>
      </c>
      <c r="AG4053" s="84" t="s">
        <v>53</v>
      </c>
      <c r="AH4053" s="83">
        <v>0</v>
      </c>
      <c r="AI4053" s="89">
        <v>0</v>
      </c>
      <c r="AJ4053" s="89">
        <v>0</v>
      </c>
      <c r="AK4053" s="60" t="str">
        <f>+IF(Tabla1[[#This Row],[REQUEST_TY]]="SR MANTENIMIENTO CORRECTIVO", "EMERGENCIA", "OTROS")</f>
        <v>EMERGENCIA</v>
      </c>
      <c r="AL4053" s="6" t="str">
        <f>+_xlfn.IFS(Tabla1[[#This Row],[Veces obj]]&lt;=1,"0-1",Tabla1[[#This Row],[Veces obj]]&lt;=2,"1-2",Tabla1[[#This Row],[Veces obj]]&lt;=3,"2-3",TRUE,"&gt;3")</f>
        <v>0-1</v>
      </c>
      <c r="AM4053" s="60" t="str">
        <f>+_xlfn.IFS(MONTH(Tabla1[[#This Row],[MES]])&lt;=3,"Q1",MONTH(Tabla1[[#This Row],[MES]])&lt;=6,"Q2",MONTH(Tabla1[[#This Row],[MES]])&lt;=9,"Q3",TRUE,"Q4")</f>
        <v>Q2</v>
      </c>
      <c r="AN4053" s="15" t="str">
        <f>+IFERROR(VLOOKUP(Tabla1[[#This Row],[CUENTA]],CTAS[],2,0),"OTROS")</f>
        <v>OTROS</v>
      </c>
      <c r="AP4053" s="15" t="str">
        <f>+IFERROR(VLOOKUP(Tabla1[[#This Row],[EMPLEADO]],IS[],3,0),"OTROS")</f>
        <v>OTROS</v>
      </c>
      <c r="AQ4053" s="15" t="str">
        <f>+IFERROR(VLOOKUP(Tabla1[[#This Row],[EMPLEADO]],IS[[NÓMINA]:[INGENIERO]],2,0),"OTROS")</f>
        <v>OTROS</v>
      </c>
    </row>
    <row r="4054" spans="1:43" x14ac:dyDescent="0.25">
      <c r="A4054" s="28" t="s">
        <v>10019</v>
      </c>
      <c r="B4054" s="29">
        <v>1</v>
      </c>
      <c r="C4054" s="29" t="s">
        <v>11867</v>
      </c>
      <c r="D4054" s="30" t="s">
        <v>3346</v>
      </c>
      <c r="E4054" s="31" t="s">
        <v>85</v>
      </c>
      <c r="F4054" s="31" t="s">
        <v>11868</v>
      </c>
      <c r="G4054" s="88" t="s">
        <v>11559</v>
      </c>
      <c r="H4054" s="29" t="s">
        <v>213</v>
      </c>
      <c r="I4054" s="32" t="s">
        <v>43</v>
      </c>
      <c r="J4054" s="29" t="s">
        <v>8</v>
      </c>
      <c r="K4054" s="33" t="s">
        <v>1296</v>
      </c>
      <c r="L4054" s="33" t="s">
        <v>1297</v>
      </c>
      <c r="M4054" s="29" t="s">
        <v>1298</v>
      </c>
      <c r="N4054" s="29">
        <v>0</v>
      </c>
      <c r="O4054" s="29" t="s">
        <v>47</v>
      </c>
      <c r="P4054" s="33" t="s">
        <v>822</v>
      </c>
      <c r="Q4054" s="33" t="s">
        <v>48</v>
      </c>
      <c r="R4054" s="80" t="s">
        <v>49</v>
      </c>
      <c r="S4054" s="81" t="s">
        <v>50</v>
      </c>
      <c r="T4054" s="81" t="s">
        <v>51</v>
      </c>
      <c r="U4054" s="82" t="s">
        <v>52</v>
      </c>
      <c r="V4054" s="83">
        <v>1</v>
      </c>
      <c r="W4054" s="89">
        <v>715.00000000000011</v>
      </c>
      <c r="X4054" s="85">
        <v>0</v>
      </c>
      <c r="Y4054" s="86">
        <v>5</v>
      </c>
      <c r="Z4054" s="82">
        <v>5</v>
      </c>
      <c r="AA4054" s="87">
        <v>1</v>
      </c>
      <c r="AB4054" s="83">
        <v>0</v>
      </c>
      <c r="AC4054" s="89">
        <v>0</v>
      </c>
      <c r="AD4054" s="90">
        <v>43581</v>
      </c>
      <c r="AE4054" s="90">
        <v>43581</v>
      </c>
      <c r="AF4054" s="82">
        <v>0</v>
      </c>
      <c r="AG4054" s="84" t="s">
        <v>53</v>
      </c>
      <c r="AH4054" s="83">
        <v>0</v>
      </c>
      <c r="AI4054" s="89">
        <v>0</v>
      </c>
      <c r="AJ4054" s="89">
        <v>0</v>
      </c>
      <c r="AK4054" s="60" t="str">
        <f>+IF(Tabla1[[#This Row],[REQUEST_TY]]="SR MANTENIMIENTO CORRECTIVO", "EMERGENCIA", "OTROS")</f>
        <v>OTROS</v>
      </c>
      <c r="AL4054" s="6" t="str">
        <f>+_xlfn.IFS(Tabla1[[#This Row],[Veces obj]]&lt;=1,"0-1",Tabla1[[#This Row],[Veces obj]]&lt;=2,"1-2",Tabla1[[#This Row],[Veces obj]]&lt;=3,"2-3",TRUE,"&gt;3")</f>
        <v>0-1</v>
      </c>
      <c r="AM4054" s="60" t="str">
        <f>+_xlfn.IFS(MONTH(Tabla1[[#This Row],[MES]])&lt;=3,"Q1",MONTH(Tabla1[[#This Row],[MES]])&lt;=6,"Q2",MONTH(Tabla1[[#This Row],[MES]])&lt;=9,"Q3",TRUE,"Q4")</f>
        <v>Q2</v>
      </c>
      <c r="AN4054" s="15" t="str">
        <f>+IFERROR(VLOOKUP(Tabla1[[#This Row],[CUENTA]],CTAS[],2,0),"OTROS")</f>
        <v>OTROS</v>
      </c>
      <c r="AP4054" s="15" t="str">
        <f>+IFERROR(VLOOKUP(Tabla1[[#This Row],[EMPLEADO]],IS[],3,0),"OTROS")</f>
        <v>OTROS</v>
      </c>
      <c r="AQ4054" s="15" t="str">
        <f>+IFERROR(VLOOKUP(Tabla1[[#This Row],[EMPLEADO]],IS[[NÓMINA]:[INGENIERO]],2,0),"OTROS")</f>
        <v>OTROS</v>
      </c>
    </row>
    <row r="4055" spans="1:43" x14ac:dyDescent="0.25">
      <c r="A4055" s="28" t="s">
        <v>10019</v>
      </c>
      <c r="B4055" s="29">
        <v>1</v>
      </c>
      <c r="C4055" s="29" t="s">
        <v>11869</v>
      </c>
      <c r="D4055" s="30" t="s">
        <v>3346</v>
      </c>
      <c r="E4055" s="31" t="s">
        <v>147</v>
      </c>
      <c r="F4055" s="31" t="s">
        <v>11870</v>
      </c>
      <c r="G4055" s="88" t="s">
        <v>11871</v>
      </c>
      <c r="H4055" s="29" t="s">
        <v>163</v>
      </c>
      <c r="I4055" s="32" t="s">
        <v>43</v>
      </c>
      <c r="J4055" s="29" t="s">
        <v>8</v>
      </c>
      <c r="K4055" s="33" t="s">
        <v>151</v>
      </c>
      <c r="L4055" s="33" t="s">
        <v>229</v>
      </c>
      <c r="M4055" s="29" t="s">
        <v>165</v>
      </c>
      <c r="N4055" s="29">
        <v>0</v>
      </c>
      <c r="O4055" s="29" t="s">
        <v>47</v>
      </c>
      <c r="P4055" s="33" t="s">
        <v>822</v>
      </c>
      <c r="Q4055" s="33" t="s">
        <v>48</v>
      </c>
      <c r="R4055" s="80" t="s">
        <v>153</v>
      </c>
      <c r="S4055" s="81" t="s">
        <v>50</v>
      </c>
      <c r="T4055" s="81" t="s">
        <v>51</v>
      </c>
      <c r="U4055" s="82" t="s">
        <v>52</v>
      </c>
      <c r="V4055" s="83">
        <v>1</v>
      </c>
      <c r="W4055" s="89">
        <v>715.00000000000011</v>
      </c>
      <c r="X4055" s="85">
        <v>0</v>
      </c>
      <c r="Y4055" s="86">
        <v>5</v>
      </c>
      <c r="Z4055" s="82">
        <v>5</v>
      </c>
      <c r="AA4055" s="87">
        <v>1</v>
      </c>
      <c r="AB4055" s="83">
        <v>0</v>
      </c>
      <c r="AC4055" s="89">
        <v>0</v>
      </c>
      <c r="AD4055" s="90">
        <v>43581</v>
      </c>
      <c r="AE4055" s="90">
        <v>43581</v>
      </c>
      <c r="AF4055" s="82">
        <v>0</v>
      </c>
      <c r="AG4055" s="84" t="s">
        <v>53</v>
      </c>
      <c r="AH4055" s="83">
        <v>0</v>
      </c>
      <c r="AI4055" s="89">
        <v>0</v>
      </c>
      <c r="AJ4055" s="89">
        <v>0</v>
      </c>
      <c r="AK4055" s="60" t="str">
        <f>+IF(Tabla1[[#This Row],[REQUEST_TY]]="SR MANTENIMIENTO CORRECTIVO", "EMERGENCIA", "OTROS")</f>
        <v>OTROS</v>
      </c>
      <c r="AL4055" s="6" t="str">
        <f>+_xlfn.IFS(Tabla1[[#This Row],[Veces obj]]&lt;=1,"0-1",Tabla1[[#This Row],[Veces obj]]&lt;=2,"1-2",Tabla1[[#This Row],[Veces obj]]&lt;=3,"2-3",TRUE,"&gt;3")</f>
        <v>0-1</v>
      </c>
      <c r="AM4055" s="60" t="str">
        <f>+_xlfn.IFS(MONTH(Tabla1[[#This Row],[MES]])&lt;=3,"Q1",MONTH(Tabla1[[#This Row],[MES]])&lt;=6,"Q2",MONTH(Tabla1[[#This Row],[MES]])&lt;=9,"Q3",TRUE,"Q4")</f>
        <v>Q2</v>
      </c>
      <c r="AN4055" s="15" t="str">
        <f>+IFERROR(VLOOKUP(Tabla1[[#This Row],[CUENTA]],CTAS[],2,0),"OTROS")</f>
        <v>HONEYWELL</v>
      </c>
      <c r="AP4055" s="15" t="str">
        <f>+IFERROR(VLOOKUP(Tabla1[[#This Row],[EMPLEADO]],IS[],3,0),"OTROS")</f>
        <v>CHIHUAHUA</v>
      </c>
      <c r="AQ4055" s="15" t="str">
        <f>+IFERROR(VLOOKUP(Tabla1[[#This Row],[EMPLEADO]],IS[[NÓMINA]:[INGENIERO]],2,0),"OTROS")</f>
        <v>LUIS EDUARDO MUÑOZ</v>
      </c>
    </row>
    <row r="4056" spans="1:43" x14ac:dyDescent="0.25">
      <c r="A4056" s="28" t="s">
        <v>10019</v>
      </c>
      <c r="B4056" s="29">
        <v>1</v>
      </c>
      <c r="C4056" s="29" t="s">
        <v>11872</v>
      </c>
      <c r="D4056" s="30" t="s">
        <v>3346</v>
      </c>
      <c r="E4056" s="31" t="s">
        <v>147</v>
      </c>
      <c r="F4056" s="31" t="s">
        <v>11873</v>
      </c>
      <c r="G4056" s="88" t="s">
        <v>10762</v>
      </c>
      <c r="H4056" s="29" t="s">
        <v>163</v>
      </c>
      <c r="I4056" s="32" t="s">
        <v>43</v>
      </c>
      <c r="J4056" s="29" t="s">
        <v>8</v>
      </c>
      <c r="K4056" s="33" t="s">
        <v>151</v>
      </c>
      <c r="L4056" s="33" t="s">
        <v>229</v>
      </c>
      <c r="M4056" s="29" t="s">
        <v>165</v>
      </c>
      <c r="N4056" s="29">
        <v>0</v>
      </c>
      <c r="O4056" s="29" t="s">
        <v>47</v>
      </c>
      <c r="P4056" s="33" t="s">
        <v>822</v>
      </c>
      <c r="Q4056" s="33" t="s">
        <v>48</v>
      </c>
      <c r="R4056" s="80" t="s">
        <v>153</v>
      </c>
      <c r="S4056" s="81" t="s">
        <v>50</v>
      </c>
      <c r="T4056" s="81" t="s">
        <v>51</v>
      </c>
      <c r="U4056" s="82" t="s">
        <v>52</v>
      </c>
      <c r="V4056" s="83">
        <v>1</v>
      </c>
      <c r="W4056" s="89">
        <v>715.00000000000011</v>
      </c>
      <c r="X4056" s="85">
        <v>0</v>
      </c>
      <c r="Y4056" s="86">
        <v>5</v>
      </c>
      <c r="Z4056" s="82">
        <v>5</v>
      </c>
      <c r="AA4056" s="87">
        <v>1</v>
      </c>
      <c r="AB4056" s="83">
        <v>0</v>
      </c>
      <c r="AC4056" s="89">
        <v>0</v>
      </c>
      <c r="AD4056" s="90">
        <v>43581</v>
      </c>
      <c r="AE4056" s="90">
        <v>43581</v>
      </c>
      <c r="AF4056" s="82">
        <v>0</v>
      </c>
      <c r="AG4056" s="84" t="s">
        <v>53</v>
      </c>
      <c r="AH4056" s="83">
        <v>0</v>
      </c>
      <c r="AI4056" s="89">
        <v>0</v>
      </c>
      <c r="AJ4056" s="89">
        <v>0</v>
      </c>
      <c r="AK4056" s="60" t="str">
        <f>+IF(Tabla1[[#This Row],[REQUEST_TY]]="SR MANTENIMIENTO CORRECTIVO", "EMERGENCIA", "OTROS")</f>
        <v>OTROS</v>
      </c>
      <c r="AL4056" s="6" t="str">
        <f>+_xlfn.IFS(Tabla1[[#This Row],[Veces obj]]&lt;=1,"0-1",Tabla1[[#This Row],[Veces obj]]&lt;=2,"1-2",Tabla1[[#This Row],[Veces obj]]&lt;=3,"2-3",TRUE,"&gt;3")</f>
        <v>0-1</v>
      </c>
      <c r="AM4056" s="60" t="str">
        <f>+_xlfn.IFS(MONTH(Tabla1[[#This Row],[MES]])&lt;=3,"Q1",MONTH(Tabla1[[#This Row],[MES]])&lt;=6,"Q2",MONTH(Tabla1[[#This Row],[MES]])&lt;=9,"Q3",TRUE,"Q4")</f>
        <v>Q2</v>
      </c>
      <c r="AN4056" s="15" t="str">
        <f>+IFERROR(VLOOKUP(Tabla1[[#This Row],[CUENTA]],CTAS[],2,0),"OTROS")</f>
        <v>HONEYWELL</v>
      </c>
      <c r="AP4056" s="15" t="str">
        <f>+IFERROR(VLOOKUP(Tabla1[[#This Row],[EMPLEADO]],IS[],3,0),"OTROS")</f>
        <v>CHIHUAHUA</v>
      </c>
      <c r="AQ4056" s="15" t="str">
        <f>+IFERROR(VLOOKUP(Tabla1[[#This Row],[EMPLEADO]],IS[[NÓMINA]:[INGENIERO]],2,0),"OTROS")</f>
        <v>LUIS EDUARDO MUÑOZ</v>
      </c>
    </row>
    <row r="4057" spans="1:43" x14ac:dyDescent="0.25">
      <c r="A4057" s="28" t="s">
        <v>10019</v>
      </c>
      <c r="B4057" s="29">
        <v>1</v>
      </c>
      <c r="C4057" s="29" t="s">
        <v>11874</v>
      </c>
      <c r="D4057" s="30" t="s">
        <v>3346</v>
      </c>
      <c r="E4057" s="31" t="s">
        <v>147</v>
      </c>
      <c r="F4057" s="31" t="s">
        <v>11875</v>
      </c>
      <c r="G4057" s="88" t="s">
        <v>3064</v>
      </c>
      <c r="H4057" s="29" t="s">
        <v>150</v>
      </c>
      <c r="I4057" s="32" t="s">
        <v>43</v>
      </c>
      <c r="J4057" s="29" t="s">
        <v>8</v>
      </c>
      <c r="K4057" s="33" t="s">
        <v>151</v>
      </c>
      <c r="L4057" s="33" t="s">
        <v>323</v>
      </c>
      <c r="M4057" s="29" t="s">
        <v>73</v>
      </c>
      <c r="N4057" s="29">
        <v>0</v>
      </c>
      <c r="O4057" s="29" t="s">
        <v>47</v>
      </c>
      <c r="P4057" s="33" t="s">
        <v>822</v>
      </c>
      <c r="Q4057" s="33" t="s">
        <v>48</v>
      </c>
      <c r="R4057" s="80" t="s">
        <v>153</v>
      </c>
      <c r="S4057" s="81" t="s">
        <v>50</v>
      </c>
      <c r="T4057" s="81" t="s">
        <v>51</v>
      </c>
      <c r="U4057" s="82" t="s">
        <v>52</v>
      </c>
      <c r="V4057" s="83">
        <v>1</v>
      </c>
      <c r="W4057" s="89">
        <v>715.00000000000011</v>
      </c>
      <c r="X4057" s="85">
        <v>0</v>
      </c>
      <c r="Y4057" s="86">
        <v>5</v>
      </c>
      <c r="Z4057" s="82">
        <v>5</v>
      </c>
      <c r="AA4057" s="87">
        <v>1</v>
      </c>
      <c r="AB4057" s="83">
        <v>0</v>
      </c>
      <c r="AC4057" s="89">
        <v>0</v>
      </c>
      <c r="AD4057" s="90">
        <v>43581</v>
      </c>
      <c r="AE4057" s="90">
        <v>43581</v>
      </c>
      <c r="AF4057" s="82">
        <v>0</v>
      </c>
      <c r="AG4057" s="84" t="s">
        <v>53</v>
      </c>
      <c r="AH4057" s="83">
        <v>0</v>
      </c>
      <c r="AI4057" s="89">
        <v>0</v>
      </c>
      <c r="AJ4057" s="89">
        <v>0</v>
      </c>
      <c r="AK4057" s="60" t="str">
        <f>+IF(Tabla1[[#This Row],[REQUEST_TY]]="SR MANTENIMIENTO CORRECTIVO", "EMERGENCIA", "OTROS")</f>
        <v>OTROS</v>
      </c>
      <c r="AL4057" s="6" t="str">
        <f>+_xlfn.IFS(Tabla1[[#This Row],[Veces obj]]&lt;=1,"0-1",Tabla1[[#This Row],[Veces obj]]&lt;=2,"1-2",Tabla1[[#This Row],[Veces obj]]&lt;=3,"2-3",TRUE,"&gt;3")</f>
        <v>0-1</v>
      </c>
      <c r="AM4057" s="60" t="str">
        <f>+_xlfn.IFS(MONTH(Tabla1[[#This Row],[MES]])&lt;=3,"Q1",MONTH(Tabla1[[#This Row],[MES]])&lt;=6,"Q2",MONTH(Tabla1[[#This Row],[MES]])&lt;=9,"Q3",TRUE,"Q4")</f>
        <v>Q2</v>
      </c>
      <c r="AN4057" s="15" t="str">
        <f>+IFERROR(VLOOKUP(Tabla1[[#This Row],[CUENTA]],CTAS[],2,0),"OTROS")</f>
        <v>HONEYWELL</v>
      </c>
      <c r="AP4057" s="15" t="str">
        <f>+IFERROR(VLOOKUP(Tabla1[[#This Row],[EMPLEADO]],IS[],3,0),"OTROS")</f>
        <v>JUAREZ</v>
      </c>
      <c r="AQ4057" s="15" t="str">
        <f>+IFERROR(VLOOKUP(Tabla1[[#This Row],[EMPLEADO]],IS[[NÓMINA]:[INGENIERO]],2,0),"OTROS")</f>
        <v>CARLOS MONTOYA</v>
      </c>
    </row>
    <row r="4058" spans="1:43" x14ac:dyDescent="0.25">
      <c r="A4058" s="28" t="s">
        <v>10019</v>
      </c>
      <c r="B4058" s="29">
        <v>1</v>
      </c>
      <c r="C4058" s="29" t="s">
        <v>11876</v>
      </c>
      <c r="D4058" s="30" t="s">
        <v>38</v>
      </c>
      <c r="E4058" s="31" t="s">
        <v>55</v>
      </c>
      <c r="F4058" s="31" t="s">
        <v>11877</v>
      </c>
      <c r="G4058" s="88" t="s">
        <v>976</v>
      </c>
      <c r="H4058" s="29" t="s">
        <v>915</v>
      </c>
      <c r="I4058" s="32" t="s">
        <v>43</v>
      </c>
      <c r="J4058" s="29" t="s">
        <v>8</v>
      </c>
      <c r="K4058" s="33" t="s">
        <v>59</v>
      </c>
      <c r="L4058" s="33" t="s">
        <v>309</v>
      </c>
      <c r="M4058" s="29" t="s">
        <v>310</v>
      </c>
      <c r="N4058" s="29">
        <v>0</v>
      </c>
      <c r="O4058" s="29" t="s">
        <v>47</v>
      </c>
      <c r="P4058" s="33">
        <v>34</v>
      </c>
      <c r="Q4058" s="33" t="s">
        <v>82</v>
      </c>
      <c r="R4058" s="80" t="s">
        <v>63</v>
      </c>
      <c r="S4058" s="81" t="s">
        <v>64</v>
      </c>
      <c r="T4058" s="81" t="s">
        <v>51</v>
      </c>
      <c r="U4058" s="82" t="s">
        <v>83</v>
      </c>
      <c r="V4058" s="83">
        <v>1.05</v>
      </c>
      <c r="W4058" s="89">
        <v>1433.25</v>
      </c>
      <c r="X4058" s="85">
        <v>1</v>
      </c>
      <c r="Y4058" s="86">
        <v>0.5</v>
      </c>
      <c r="Z4058" s="82">
        <v>5</v>
      </c>
      <c r="AA4058" s="87">
        <v>0.1</v>
      </c>
      <c r="AB4058" s="83">
        <v>0</v>
      </c>
      <c r="AC4058" s="89">
        <v>0</v>
      </c>
      <c r="AD4058" s="90">
        <v>43581</v>
      </c>
      <c r="AE4058" s="90">
        <v>43581</v>
      </c>
      <c r="AF4058" s="82">
        <v>0</v>
      </c>
      <c r="AG4058" s="84" t="s">
        <v>53</v>
      </c>
      <c r="AH4058" s="83">
        <v>0</v>
      </c>
      <c r="AI4058" s="89">
        <v>0</v>
      </c>
      <c r="AJ4058" s="89">
        <v>0</v>
      </c>
      <c r="AK4058" s="60" t="str">
        <f>+IF(Tabla1[[#This Row],[REQUEST_TY]]="SR MANTENIMIENTO CORRECTIVO", "EMERGENCIA", "OTROS")</f>
        <v>EMERGENCIA</v>
      </c>
      <c r="AL4058" s="6" t="str">
        <f>+_xlfn.IFS(Tabla1[[#This Row],[Veces obj]]&lt;=1,"0-1",Tabla1[[#This Row],[Veces obj]]&lt;=2,"1-2",Tabla1[[#This Row],[Veces obj]]&lt;=3,"2-3",TRUE,"&gt;3")</f>
        <v>0-1</v>
      </c>
      <c r="AM4058" s="60" t="str">
        <f>+_xlfn.IFS(MONTH(Tabla1[[#This Row],[MES]])&lt;=3,"Q1",MONTH(Tabla1[[#This Row],[MES]])&lt;=6,"Q2",MONTH(Tabla1[[#This Row],[MES]])&lt;=9,"Q3",TRUE,"Q4")</f>
        <v>Q2</v>
      </c>
      <c r="AN4058" s="15" t="str">
        <f>+IFERROR(VLOOKUP(Tabla1[[#This Row],[CUENTA]],CTAS[],2,0),"OTROS")</f>
        <v>OTROS</v>
      </c>
      <c r="AP4058" s="15" t="str">
        <f>+IFERROR(VLOOKUP(Tabla1[[#This Row],[EMPLEADO]],IS[],3,0),"OTROS")</f>
        <v>OTROS</v>
      </c>
      <c r="AQ4058" s="15" t="str">
        <f>+IFERROR(VLOOKUP(Tabla1[[#This Row],[EMPLEADO]],IS[[NÓMINA]:[INGENIERO]],2,0),"OTROS")</f>
        <v>OTROS</v>
      </c>
    </row>
    <row r="4059" spans="1:43" x14ac:dyDescent="0.25">
      <c r="A4059" s="28" t="s">
        <v>10019</v>
      </c>
      <c r="B4059" s="29">
        <v>1</v>
      </c>
      <c r="C4059" s="29" t="s">
        <v>11878</v>
      </c>
      <c r="D4059" s="30" t="s">
        <v>38</v>
      </c>
      <c r="E4059" s="31" t="s">
        <v>160</v>
      </c>
      <c r="F4059" s="31" t="s">
        <v>11879</v>
      </c>
      <c r="G4059" s="88" t="s">
        <v>11880</v>
      </c>
      <c r="H4059" s="29" t="s">
        <v>1572</v>
      </c>
      <c r="I4059" s="32" t="s">
        <v>43</v>
      </c>
      <c r="J4059" s="29" t="s">
        <v>8</v>
      </c>
      <c r="K4059" s="33" t="s">
        <v>125</v>
      </c>
      <c r="L4059" s="33" t="s">
        <v>11881</v>
      </c>
      <c r="M4059" s="29" t="s">
        <v>11882</v>
      </c>
      <c r="N4059" s="29">
        <v>0</v>
      </c>
      <c r="O4059" s="29" t="s">
        <v>47</v>
      </c>
      <c r="P4059" s="33">
        <v>131</v>
      </c>
      <c r="Q4059" s="33" t="s">
        <v>48</v>
      </c>
      <c r="R4059" s="80" t="s">
        <v>49</v>
      </c>
      <c r="S4059" s="81" t="s">
        <v>50</v>
      </c>
      <c r="T4059" s="81" t="s">
        <v>51</v>
      </c>
      <c r="U4059" s="82" t="s">
        <v>52</v>
      </c>
      <c r="V4059" s="83">
        <v>1.05</v>
      </c>
      <c r="W4059" s="89">
        <v>750.75000000000011</v>
      </c>
      <c r="X4059" s="85">
        <v>1</v>
      </c>
      <c r="Y4059" s="86">
        <v>2.58</v>
      </c>
      <c r="Z4059" s="82">
        <v>5</v>
      </c>
      <c r="AA4059" s="87">
        <v>0.51600000000000001</v>
      </c>
      <c r="AB4059" s="83">
        <v>0</v>
      </c>
      <c r="AC4059" s="89">
        <v>0</v>
      </c>
      <c r="AD4059" s="90">
        <v>43581</v>
      </c>
      <c r="AE4059" s="90">
        <v>43581</v>
      </c>
      <c r="AF4059" s="82">
        <v>0</v>
      </c>
      <c r="AG4059" s="84" t="s">
        <v>53</v>
      </c>
      <c r="AH4059" s="83">
        <v>0</v>
      </c>
      <c r="AI4059" s="89">
        <v>0</v>
      </c>
      <c r="AJ4059" s="89">
        <v>0</v>
      </c>
      <c r="AK4059" s="60" t="str">
        <f>+IF(Tabla1[[#This Row],[REQUEST_TY]]="SR MANTENIMIENTO CORRECTIVO", "EMERGENCIA", "OTROS")</f>
        <v>EMERGENCIA</v>
      </c>
      <c r="AL4059" s="6" t="str">
        <f>+_xlfn.IFS(Tabla1[[#This Row],[Veces obj]]&lt;=1,"0-1",Tabla1[[#This Row],[Veces obj]]&lt;=2,"1-2",Tabla1[[#This Row],[Veces obj]]&lt;=3,"2-3",TRUE,"&gt;3")</f>
        <v>0-1</v>
      </c>
      <c r="AM4059" s="60" t="str">
        <f>+_xlfn.IFS(MONTH(Tabla1[[#This Row],[MES]])&lt;=3,"Q1",MONTH(Tabla1[[#This Row],[MES]])&lt;=6,"Q2",MONTH(Tabla1[[#This Row],[MES]])&lt;=9,"Q3",TRUE,"Q4")</f>
        <v>Q2</v>
      </c>
      <c r="AN4059" s="15" t="str">
        <f>+IFERROR(VLOOKUP(Tabla1[[#This Row],[CUENTA]],CTAS[],2,0),"OTROS")</f>
        <v>OTROS</v>
      </c>
      <c r="AP4059" s="15" t="str">
        <f>+IFERROR(VLOOKUP(Tabla1[[#This Row],[EMPLEADO]],IS[],3,0),"OTROS")</f>
        <v>OTROS</v>
      </c>
      <c r="AQ4059" s="15" t="str">
        <f>+IFERROR(VLOOKUP(Tabla1[[#This Row],[EMPLEADO]],IS[[NÓMINA]:[INGENIERO]],2,0),"OTROS")</f>
        <v>OTROS</v>
      </c>
    </row>
    <row r="4060" spans="1:43" x14ac:dyDescent="0.25">
      <c r="A4060" s="28" t="s">
        <v>10019</v>
      </c>
      <c r="B4060" s="29">
        <v>1</v>
      </c>
      <c r="C4060" s="29" t="s">
        <v>11883</v>
      </c>
      <c r="D4060" s="30" t="s">
        <v>38</v>
      </c>
      <c r="E4060" s="31" t="s">
        <v>604</v>
      </c>
      <c r="F4060" s="31" t="s">
        <v>11884</v>
      </c>
      <c r="G4060" s="88" t="s">
        <v>11885</v>
      </c>
      <c r="H4060" s="29" t="s">
        <v>471</v>
      </c>
      <c r="I4060" s="32" t="s">
        <v>43</v>
      </c>
      <c r="J4060" s="29" t="s">
        <v>8</v>
      </c>
      <c r="K4060" s="33" t="s">
        <v>2443</v>
      </c>
      <c r="L4060" s="33" t="s">
        <v>2444</v>
      </c>
      <c r="M4060" s="29" t="s">
        <v>131</v>
      </c>
      <c r="N4060" s="29">
        <v>0</v>
      </c>
      <c r="O4060" s="29" t="s">
        <v>47</v>
      </c>
      <c r="P4060" s="33">
        <v>220</v>
      </c>
      <c r="Q4060" s="33" t="s">
        <v>48</v>
      </c>
      <c r="R4060" s="80" t="s">
        <v>63</v>
      </c>
      <c r="S4060" s="81" t="s">
        <v>64</v>
      </c>
      <c r="T4060" s="81" t="s">
        <v>51</v>
      </c>
      <c r="U4060" s="82" t="s">
        <v>96</v>
      </c>
      <c r="V4060" s="83">
        <v>1.1000000000000001</v>
      </c>
      <c r="W4060" s="89">
        <v>1501.5000000000002</v>
      </c>
      <c r="X4060" s="85">
        <v>1</v>
      </c>
      <c r="Y4060" s="86">
        <v>0.95</v>
      </c>
      <c r="Z4060" s="82">
        <v>5</v>
      </c>
      <c r="AA4060" s="87">
        <v>0.19</v>
      </c>
      <c r="AB4060" s="83">
        <v>0</v>
      </c>
      <c r="AC4060" s="89">
        <v>0</v>
      </c>
      <c r="AD4060" s="90">
        <v>43580</v>
      </c>
      <c r="AE4060" s="90">
        <v>43581</v>
      </c>
      <c r="AF4060" s="82">
        <v>1</v>
      </c>
      <c r="AG4060" s="84" t="s">
        <v>53</v>
      </c>
      <c r="AH4060" s="83">
        <v>0</v>
      </c>
      <c r="AI4060" s="89">
        <v>0</v>
      </c>
      <c r="AJ4060" s="89">
        <v>0</v>
      </c>
      <c r="AK4060" s="60" t="str">
        <f>+IF(Tabla1[[#This Row],[REQUEST_TY]]="SR MANTENIMIENTO CORRECTIVO", "EMERGENCIA", "OTROS")</f>
        <v>EMERGENCIA</v>
      </c>
      <c r="AL4060" s="6" t="str">
        <f>+_xlfn.IFS(Tabla1[[#This Row],[Veces obj]]&lt;=1,"0-1",Tabla1[[#This Row],[Veces obj]]&lt;=2,"1-2",Tabla1[[#This Row],[Veces obj]]&lt;=3,"2-3",TRUE,"&gt;3")</f>
        <v>0-1</v>
      </c>
      <c r="AM4060" s="60" t="str">
        <f>+_xlfn.IFS(MONTH(Tabla1[[#This Row],[MES]])&lt;=3,"Q1",MONTH(Tabla1[[#This Row],[MES]])&lt;=6,"Q2",MONTH(Tabla1[[#This Row],[MES]])&lt;=9,"Q3",TRUE,"Q4")</f>
        <v>Q2</v>
      </c>
      <c r="AN4060" s="15" t="str">
        <f>+IFERROR(VLOOKUP(Tabla1[[#This Row],[CUENTA]],CTAS[],2,0),"OTROS")</f>
        <v>OTROS</v>
      </c>
      <c r="AP4060" s="15" t="str">
        <f>+IFERROR(VLOOKUP(Tabla1[[#This Row],[EMPLEADO]],IS[],3,0),"OTROS")</f>
        <v>OTROS</v>
      </c>
      <c r="AQ4060" s="15" t="str">
        <f>+IFERROR(VLOOKUP(Tabla1[[#This Row],[EMPLEADO]],IS[[NÓMINA]:[INGENIERO]],2,0),"OTROS")</f>
        <v>OTROS</v>
      </c>
    </row>
    <row r="4061" spans="1:43" x14ac:dyDescent="0.25">
      <c r="A4061" s="28" t="s">
        <v>10019</v>
      </c>
      <c r="B4061" s="29">
        <v>1</v>
      </c>
      <c r="C4061" s="29" t="s">
        <v>11886</v>
      </c>
      <c r="D4061" s="30" t="s">
        <v>38</v>
      </c>
      <c r="E4061" s="31" t="s">
        <v>133</v>
      </c>
      <c r="F4061" s="31" t="s">
        <v>11887</v>
      </c>
      <c r="G4061" s="88" t="s">
        <v>4336</v>
      </c>
      <c r="H4061" s="29" t="s">
        <v>106</v>
      </c>
      <c r="I4061" s="32" t="s">
        <v>43</v>
      </c>
      <c r="J4061" s="29" t="s">
        <v>8</v>
      </c>
      <c r="K4061" s="33" t="s">
        <v>59</v>
      </c>
      <c r="L4061" s="33" t="s">
        <v>4337</v>
      </c>
      <c r="M4061" s="29" t="s">
        <v>131</v>
      </c>
      <c r="N4061" s="29">
        <v>0</v>
      </c>
      <c r="O4061" s="29" t="s">
        <v>47</v>
      </c>
      <c r="P4061" s="33">
        <v>2</v>
      </c>
      <c r="Q4061" s="33" t="s">
        <v>388</v>
      </c>
      <c r="R4061" s="80" t="s">
        <v>138</v>
      </c>
      <c r="S4061" s="81" t="s">
        <v>139</v>
      </c>
      <c r="T4061" s="81" t="s">
        <v>51</v>
      </c>
      <c r="U4061" s="82" t="s">
        <v>872</v>
      </c>
      <c r="V4061" s="83">
        <v>0</v>
      </c>
      <c r="W4061" s="89">
        <v>0</v>
      </c>
      <c r="X4061" s="85">
        <v>1</v>
      </c>
      <c r="Y4061" s="86">
        <v>2.2999999999999998</v>
      </c>
      <c r="Z4061" s="82">
        <v>4</v>
      </c>
      <c r="AA4061" s="87">
        <v>0.57499999999999996</v>
      </c>
      <c r="AB4061" s="83">
        <v>0</v>
      </c>
      <c r="AC4061" s="89">
        <v>0</v>
      </c>
      <c r="AD4061" s="90">
        <v>43581</v>
      </c>
      <c r="AE4061" s="90">
        <v>43581</v>
      </c>
      <c r="AF4061" s="82">
        <v>0</v>
      </c>
      <c r="AG4061" s="84" t="s">
        <v>53</v>
      </c>
      <c r="AH4061" s="83">
        <v>0</v>
      </c>
      <c r="AI4061" s="89">
        <v>0</v>
      </c>
      <c r="AJ4061" s="89">
        <v>0</v>
      </c>
      <c r="AK4061" s="60" t="str">
        <f>+IF(Tabla1[[#This Row],[REQUEST_TY]]="SR MANTENIMIENTO CORRECTIVO", "EMERGENCIA", "OTROS")</f>
        <v>EMERGENCIA</v>
      </c>
      <c r="AL4061" s="6" t="str">
        <f>+_xlfn.IFS(Tabla1[[#This Row],[Veces obj]]&lt;=1,"0-1",Tabla1[[#This Row],[Veces obj]]&lt;=2,"1-2",Tabla1[[#This Row],[Veces obj]]&lt;=3,"2-3",TRUE,"&gt;3")</f>
        <v>0-1</v>
      </c>
      <c r="AM4061" s="60" t="str">
        <f>+_xlfn.IFS(MONTH(Tabla1[[#This Row],[MES]])&lt;=3,"Q1",MONTH(Tabla1[[#This Row],[MES]])&lt;=6,"Q2",MONTH(Tabla1[[#This Row],[MES]])&lt;=9,"Q3",TRUE,"Q4")</f>
        <v>Q2</v>
      </c>
      <c r="AN4061" s="15" t="str">
        <f>+IFERROR(VLOOKUP(Tabla1[[#This Row],[CUENTA]],CTAS[],2,0),"OTROS")</f>
        <v>OTROS</v>
      </c>
      <c r="AP4061" s="15" t="str">
        <f>+IFERROR(VLOOKUP(Tabla1[[#This Row],[EMPLEADO]],IS[],3,0),"OTROS")</f>
        <v>OTROS</v>
      </c>
      <c r="AQ4061" s="15" t="str">
        <f>+IFERROR(VLOOKUP(Tabla1[[#This Row],[EMPLEADO]],IS[[NÓMINA]:[INGENIERO]],2,0),"OTROS")</f>
        <v>OTROS</v>
      </c>
    </row>
    <row r="4062" spans="1:43" x14ac:dyDescent="0.25">
      <c r="A4062" s="28" t="s">
        <v>10019</v>
      </c>
      <c r="B4062" s="29">
        <v>1</v>
      </c>
      <c r="C4062" s="29" t="s">
        <v>11888</v>
      </c>
      <c r="D4062" s="30" t="s">
        <v>38</v>
      </c>
      <c r="E4062" s="31" t="s">
        <v>850</v>
      </c>
      <c r="F4062" s="31" t="s">
        <v>11889</v>
      </c>
      <c r="G4062" s="88" t="s">
        <v>6423</v>
      </c>
      <c r="H4062" s="29" t="s">
        <v>266</v>
      </c>
      <c r="I4062" s="32" t="s">
        <v>43</v>
      </c>
      <c r="J4062" s="29" t="s">
        <v>8</v>
      </c>
      <c r="K4062" s="33" t="s">
        <v>1881</v>
      </c>
      <c r="L4062" s="33" t="s">
        <v>1882</v>
      </c>
      <c r="M4062" s="29" t="s">
        <v>73</v>
      </c>
      <c r="N4062" s="29">
        <v>0</v>
      </c>
      <c r="O4062" s="29" t="s">
        <v>47</v>
      </c>
      <c r="P4062" s="33">
        <v>32</v>
      </c>
      <c r="Q4062" s="33" t="s">
        <v>82</v>
      </c>
      <c r="R4062" s="80" t="s">
        <v>242</v>
      </c>
      <c r="S4062" s="81" t="s">
        <v>64</v>
      </c>
      <c r="T4062" s="81" t="s">
        <v>51</v>
      </c>
      <c r="U4062" s="82" t="s">
        <v>83</v>
      </c>
      <c r="V4062" s="83">
        <v>1.05</v>
      </c>
      <c r="W4062" s="89">
        <v>1433.25</v>
      </c>
      <c r="X4062" s="85">
        <v>1</v>
      </c>
      <c r="Y4062" s="86">
        <v>2.7633333333333345</v>
      </c>
      <c r="Z4062" s="82">
        <v>5</v>
      </c>
      <c r="AA4062" s="87">
        <v>0.55266666666666686</v>
      </c>
      <c r="AB4062" s="83">
        <v>0</v>
      </c>
      <c r="AC4062" s="89">
        <v>0</v>
      </c>
      <c r="AD4062" s="90">
        <v>43581</v>
      </c>
      <c r="AE4062" s="90">
        <v>43581</v>
      </c>
      <c r="AF4062" s="82">
        <v>0</v>
      </c>
      <c r="AG4062" s="84" t="s">
        <v>53</v>
      </c>
      <c r="AH4062" s="83">
        <v>0</v>
      </c>
      <c r="AI4062" s="89">
        <v>0</v>
      </c>
      <c r="AJ4062" s="89">
        <v>0</v>
      </c>
      <c r="AK4062" s="60" t="str">
        <f>+IF(Tabla1[[#This Row],[REQUEST_TY]]="SR MANTENIMIENTO CORRECTIVO", "EMERGENCIA", "OTROS")</f>
        <v>EMERGENCIA</v>
      </c>
      <c r="AL4062" s="6" t="str">
        <f>+_xlfn.IFS(Tabla1[[#This Row],[Veces obj]]&lt;=1,"0-1",Tabla1[[#This Row],[Veces obj]]&lt;=2,"1-2",Tabla1[[#This Row],[Veces obj]]&lt;=3,"2-3",TRUE,"&gt;3")</f>
        <v>0-1</v>
      </c>
      <c r="AM4062" s="60" t="str">
        <f>+_xlfn.IFS(MONTH(Tabla1[[#This Row],[MES]])&lt;=3,"Q1",MONTH(Tabla1[[#This Row],[MES]])&lt;=6,"Q2",MONTH(Tabla1[[#This Row],[MES]])&lt;=9,"Q3",TRUE,"Q4")</f>
        <v>Q2</v>
      </c>
      <c r="AN4062" s="15" t="str">
        <f>+IFERROR(VLOOKUP(Tabla1[[#This Row],[CUENTA]],CTAS[],2,0),"OTROS")</f>
        <v>OTROS</v>
      </c>
      <c r="AP4062" s="15" t="str">
        <f>+IFERROR(VLOOKUP(Tabla1[[#This Row],[EMPLEADO]],IS[],3,0),"OTROS")</f>
        <v>JUAREZ</v>
      </c>
      <c r="AQ4062" s="15" t="str">
        <f>+IFERROR(VLOOKUP(Tabla1[[#This Row],[EMPLEADO]],IS[[NÓMINA]:[INGENIERO]],2,0),"OTROS")</f>
        <v>CESAR MAR</v>
      </c>
    </row>
    <row r="4063" spans="1:43" x14ac:dyDescent="0.25">
      <c r="A4063" s="28" t="s">
        <v>10019</v>
      </c>
      <c r="B4063" s="29">
        <v>1</v>
      </c>
      <c r="C4063" s="29" t="s">
        <v>11890</v>
      </c>
      <c r="D4063" s="30" t="s">
        <v>38</v>
      </c>
      <c r="E4063" s="31" t="s">
        <v>39</v>
      </c>
      <c r="F4063" s="31" t="s">
        <v>11891</v>
      </c>
      <c r="G4063" s="88" t="s">
        <v>11892</v>
      </c>
      <c r="H4063" s="29" t="s">
        <v>471</v>
      </c>
      <c r="I4063" s="32" t="s">
        <v>43</v>
      </c>
      <c r="J4063" s="29" t="s">
        <v>8</v>
      </c>
      <c r="K4063" s="33" t="s">
        <v>11893</v>
      </c>
      <c r="L4063" s="33" t="s">
        <v>11894</v>
      </c>
      <c r="M4063" s="29" t="s">
        <v>310</v>
      </c>
      <c r="N4063" s="29">
        <v>0</v>
      </c>
      <c r="O4063" s="29" t="s">
        <v>47</v>
      </c>
      <c r="P4063" s="33">
        <v>2702</v>
      </c>
      <c r="Q4063" s="33" t="s">
        <v>48</v>
      </c>
      <c r="R4063" s="80" t="s">
        <v>49</v>
      </c>
      <c r="S4063" s="81" t="s">
        <v>50</v>
      </c>
      <c r="T4063" s="81" t="s">
        <v>51</v>
      </c>
      <c r="U4063" s="82" t="s">
        <v>52</v>
      </c>
      <c r="V4063" s="83">
        <v>1.05</v>
      </c>
      <c r="W4063" s="89">
        <v>750.75000000000011</v>
      </c>
      <c r="X4063" s="85">
        <v>1</v>
      </c>
      <c r="Y4063" s="86">
        <v>3.15</v>
      </c>
      <c r="Z4063" s="82">
        <v>5</v>
      </c>
      <c r="AA4063" s="87">
        <v>0.63</v>
      </c>
      <c r="AB4063" s="83">
        <v>0</v>
      </c>
      <c r="AC4063" s="89">
        <v>0</v>
      </c>
      <c r="AD4063" s="90">
        <v>43580</v>
      </c>
      <c r="AE4063" s="90">
        <v>43581</v>
      </c>
      <c r="AF4063" s="82">
        <v>1</v>
      </c>
      <c r="AG4063" s="84" t="s">
        <v>53</v>
      </c>
      <c r="AH4063" s="83">
        <v>0</v>
      </c>
      <c r="AI4063" s="89">
        <v>0</v>
      </c>
      <c r="AJ4063" s="89">
        <v>0</v>
      </c>
      <c r="AK4063" s="60" t="str">
        <f>+IF(Tabla1[[#This Row],[REQUEST_TY]]="SR MANTENIMIENTO CORRECTIVO", "EMERGENCIA", "OTROS")</f>
        <v>EMERGENCIA</v>
      </c>
      <c r="AL4063" s="6" t="str">
        <f>+_xlfn.IFS(Tabla1[[#This Row],[Veces obj]]&lt;=1,"0-1",Tabla1[[#This Row],[Veces obj]]&lt;=2,"1-2",Tabla1[[#This Row],[Veces obj]]&lt;=3,"2-3",TRUE,"&gt;3")</f>
        <v>0-1</v>
      </c>
      <c r="AM4063" s="60" t="str">
        <f>+_xlfn.IFS(MONTH(Tabla1[[#This Row],[MES]])&lt;=3,"Q1",MONTH(Tabla1[[#This Row],[MES]])&lt;=6,"Q2",MONTH(Tabla1[[#This Row],[MES]])&lt;=9,"Q3",TRUE,"Q4")</f>
        <v>Q2</v>
      </c>
      <c r="AN4063" s="15" t="str">
        <f>+IFERROR(VLOOKUP(Tabla1[[#This Row],[CUENTA]],CTAS[],2,0),"OTROS")</f>
        <v>OTROS</v>
      </c>
      <c r="AP4063" s="15" t="str">
        <f>+IFERROR(VLOOKUP(Tabla1[[#This Row],[EMPLEADO]],IS[],3,0),"OTROS")</f>
        <v>OTROS</v>
      </c>
      <c r="AQ4063" s="15" t="str">
        <f>+IFERROR(VLOOKUP(Tabla1[[#This Row],[EMPLEADO]],IS[[NÓMINA]:[INGENIERO]],2,0),"OTROS")</f>
        <v>OTROS</v>
      </c>
    </row>
    <row r="4064" spans="1:43" x14ac:dyDescent="0.25">
      <c r="A4064" s="28" t="s">
        <v>10019</v>
      </c>
      <c r="B4064" s="29">
        <v>1</v>
      </c>
      <c r="C4064" s="29" t="s">
        <v>11895</v>
      </c>
      <c r="D4064" s="30" t="s">
        <v>3346</v>
      </c>
      <c r="E4064" s="31" t="s">
        <v>993</v>
      </c>
      <c r="F4064" s="31" t="s">
        <v>11873</v>
      </c>
      <c r="G4064" s="88" t="s">
        <v>11896</v>
      </c>
      <c r="H4064" s="29" t="s">
        <v>163</v>
      </c>
      <c r="I4064" s="32" t="s">
        <v>43</v>
      </c>
      <c r="J4064" s="29" t="s">
        <v>8</v>
      </c>
      <c r="K4064" s="33" t="s">
        <v>151</v>
      </c>
      <c r="L4064" s="33" t="s">
        <v>229</v>
      </c>
      <c r="M4064" s="29" t="s">
        <v>119</v>
      </c>
      <c r="N4064" s="29">
        <v>0</v>
      </c>
      <c r="O4064" s="29" t="s">
        <v>47</v>
      </c>
      <c r="P4064" s="33" t="s">
        <v>822</v>
      </c>
      <c r="Q4064" s="33" t="s">
        <v>48</v>
      </c>
      <c r="R4064" s="80" t="s">
        <v>235</v>
      </c>
      <c r="S4064" s="81" t="s">
        <v>50</v>
      </c>
      <c r="T4064" s="81" t="s">
        <v>51</v>
      </c>
      <c r="U4064" s="82" t="s">
        <v>52</v>
      </c>
      <c r="V4064" s="83">
        <v>1</v>
      </c>
      <c r="W4064" s="89">
        <v>715.00000000000011</v>
      </c>
      <c r="X4064" s="85">
        <v>0</v>
      </c>
      <c r="Y4064" s="86">
        <v>5</v>
      </c>
      <c r="Z4064" s="82">
        <v>5</v>
      </c>
      <c r="AA4064" s="87">
        <v>1</v>
      </c>
      <c r="AB4064" s="83">
        <v>0</v>
      </c>
      <c r="AC4064" s="89">
        <v>0</v>
      </c>
      <c r="AD4064" s="90">
        <v>43581</v>
      </c>
      <c r="AE4064" s="90">
        <v>43581</v>
      </c>
      <c r="AF4064" s="82">
        <v>0</v>
      </c>
      <c r="AG4064" s="84" t="s">
        <v>53</v>
      </c>
      <c r="AH4064" s="83">
        <v>0</v>
      </c>
      <c r="AI4064" s="89">
        <v>0</v>
      </c>
      <c r="AJ4064" s="89">
        <v>0</v>
      </c>
      <c r="AK4064" s="60" t="str">
        <f>+IF(Tabla1[[#This Row],[REQUEST_TY]]="SR MANTENIMIENTO CORRECTIVO", "EMERGENCIA", "OTROS")</f>
        <v>OTROS</v>
      </c>
      <c r="AL4064" s="6" t="str">
        <f>+_xlfn.IFS(Tabla1[[#This Row],[Veces obj]]&lt;=1,"0-1",Tabla1[[#This Row],[Veces obj]]&lt;=2,"1-2",Tabla1[[#This Row],[Veces obj]]&lt;=3,"2-3",TRUE,"&gt;3")</f>
        <v>0-1</v>
      </c>
      <c r="AM4064" s="60" t="str">
        <f>+_xlfn.IFS(MONTH(Tabla1[[#This Row],[MES]])&lt;=3,"Q1",MONTH(Tabla1[[#This Row],[MES]])&lt;=6,"Q2",MONTH(Tabla1[[#This Row],[MES]])&lt;=9,"Q3",TRUE,"Q4")</f>
        <v>Q2</v>
      </c>
      <c r="AN4064" s="15" t="str">
        <f>+IFERROR(VLOOKUP(Tabla1[[#This Row],[CUENTA]],CTAS[],2,0),"OTROS")</f>
        <v>HONEYWELL</v>
      </c>
      <c r="AP4064" s="15" t="str">
        <f>+IFERROR(VLOOKUP(Tabla1[[#This Row],[EMPLEADO]],IS[],3,0),"OTROS")</f>
        <v>CHIHUAHUA</v>
      </c>
      <c r="AQ4064" s="15" t="str">
        <f>+IFERROR(VLOOKUP(Tabla1[[#This Row],[EMPLEADO]],IS[[NÓMINA]:[INGENIERO]],2,0),"OTROS")</f>
        <v>LUIS EDUARDO MUÑOZ</v>
      </c>
    </row>
    <row r="4065" spans="1:43" x14ac:dyDescent="0.25">
      <c r="A4065" s="28" t="s">
        <v>10019</v>
      </c>
      <c r="B4065" s="29">
        <v>1</v>
      </c>
      <c r="C4065" s="29" t="s">
        <v>11897</v>
      </c>
      <c r="D4065" s="30" t="s">
        <v>38</v>
      </c>
      <c r="E4065" s="31" t="s">
        <v>558</v>
      </c>
      <c r="F4065" s="31" t="s">
        <v>11898</v>
      </c>
      <c r="G4065" s="88" t="s">
        <v>3511</v>
      </c>
      <c r="H4065" s="29" t="s">
        <v>101</v>
      </c>
      <c r="I4065" s="32" t="s">
        <v>43</v>
      </c>
      <c r="J4065" s="29" t="s">
        <v>8</v>
      </c>
      <c r="K4065" s="33" t="s">
        <v>798</v>
      </c>
      <c r="L4065" s="33" t="s">
        <v>1509</v>
      </c>
      <c r="M4065" s="29" t="s">
        <v>1510</v>
      </c>
      <c r="N4065" s="29">
        <v>1</v>
      </c>
      <c r="O4065" s="29" t="s">
        <v>105</v>
      </c>
      <c r="P4065" s="33">
        <v>58</v>
      </c>
      <c r="Q4065" s="33" t="s">
        <v>82</v>
      </c>
      <c r="R4065" s="80" t="s">
        <v>95</v>
      </c>
      <c r="S4065" s="81" t="s">
        <v>64</v>
      </c>
      <c r="T4065" s="81" t="s">
        <v>51</v>
      </c>
      <c r="U4065" s="82" t="s">
        <v>83</v>
      </c>
      <c r="V4065" s="83">
        <v>1.05</v>
      </c>
      <c r="W4065" s="89">
        <v>0</v>
      </c>
      <c r="X4065" s="85">
        <v>1</v>
      </c>
      <c r="Y4065" s="86">
        <v>1.71</v>
      </c>
      <c r="Z4065" s="82">
        <v>5</v>
      </c>
      <c r="AA4065" s="87">
        <v>0.34199999999999997</v>
      </c>
      <c r="AB4065" s="83">
        <v>0</v>
      </c>
      <c r="AC4065" s="89">
        <v>0</v>
      </c>
      <c r="AD4065" s="90">
        <v>43581</v>
      </c>
      <c r="AE4065" s="90">
        <v>43581</v>
      </c>
      <c r="AF4065" s="82">
        <v>0</v>
      </c>
      <c r="AG4065" s="84" t="s">
        <v>53</v>
      </c>
      <c r="AH4065" s="83">
        <v>0</v>
      </c>
      <c r="AI4065" s="89">
        <v>0</v>
      </c>
      <c r="AJ4065" s="89">
        <v>0</v>
      </c>
      <c r="AK4065" s="60" t="str">
        <f>+IF(Tabla1[[#This Row],[REQUEST_TY]]="SR MANTENIMIENTO CORRECTIVO", "EMERGENCIA", "OTROS")</f>
        <v>EMERGENCIA</v>
      </c>
      <c r="AL4065" s="6" t="str">
        <f>+_xlfn.IFS(Tabla1[[#This Row],[Veces obj]]&lt;=1,"0-1",Tabla1[[#This Row],[Veces obj]]&lt;=2,"1-2",Tabla1[[#This Row],[Veces obj]]&lt;=3,"2-3",TRUE,"&gt;3")</f>
        <v>0-1</v>
      </c>
      <c r="AM4065" s="60" t="str">
        <f>+_xlfn.IFS(MONTH(Tabla1[[#This Row],[MES]])&lt;=3,"Q1",MONTH(Tabla1[[#This Row],[MES]])&lt;=6,"Q2",MONTH(Tabla1[[#This Row],[MES]])&lt;=9,"Q3",TRUE,"Q4")</f>
        <v>Q2</v>
      </c>
      <c r="AN4065" s="15" t="str">
        <f>+IFERROR(VLOOKUP(Tabla1[[#This Row],[CUENTA]],CTAS[],2,0),"OTROS")</f>
        <v>OTROS</v>
      </c>
      <c r="AP4065" s="15" t="str">
        <f>+IFERROR(VLOOKUP(Tabla1[[#This Row],[EMPLEADO]],IS[],3,0),"OTROS")</f>
        <v>OTROS</v>
      </c>
      <c r="AQ4065" s="15" t="str">
        <f>+IFERROR(VLOOKUP(Tabla1[[#This Row],[EMPLEADO]],IS[[NÓMINA]:[INGENIERO]],2,0),"OTROS")</f>
        <v>OTROS</v>
      </c>
    </row>
    <row r="4066" spans="1:43" x14ac:dyDescent="0.25">
      <c r="A4066" s="28" t="s">
        <v>10019</v>
      </c>
      <c r="B4066" s="29">
        <v>1</v>
      </c>
      <c r="C4066" s="29" t="s">
        <v>11899</v>
      </c>
      <c r="D4066" s="30" t="s">
        <v>38</v>
      </c>
      <c r="E4066" s="31" t="s">
        <v>39</v>
      </c>
      <c r="F4066" s="31" t="s">
        <v>11900</v>
      </c>
      <c r="G4066" s="88" t="s">
        <v>3589</v>
      </c>
      <c r="H4066" s="29" t="s">
        <v>101</v>
      </c>
      <c r="I4066" s="32" t="s">
        <v>43</v>
      </c>
      <c r="J4066" s="29" t="s">
        <v>8</v>
      </c>
      <c r="K4066" s="33" t="s">
        <v>798</v>
      </c>
      <c r="L4066" s="33" t="s">
        <v>1509</v>
      </c>
      <c r="M4066" s="29" t="s">
        <v>1510</v>
      </c>
      <c r="N4066" s="29">
        <v>1</v>
      </c>
      <c r="O4066" s="29" t="s">
        <v>105</v>
      </c>
      <c r="P4066" s="33">
        <v>72</v>
      </c>
      <c r="Q4066" s="33" t="s">
        <v>48</v>
      </c>
      <c r="R4066" s="80" t="s">
        <v>49</v>
      </c>
      <c r="S4066" s="81" t="s">
        <v>50</v>
      </c>
      <c r="T4066" s="81" t="s">
        <v>51</v>
      </c>
      <c r="U4066" s="82" t="s">
        <v>52</v>
      </c>
      <c r="V4066" s="83">
        <v>1.05</v>
      </c>
      <c r="W4066" s="89">
        <v>0</v>
      </c>
      <c r="X4066" s="85">
        <v>1</v>
      </c>
      <c r="Y4066" s="86">
        <v>2.86</v>
      </c>
      <c r="Z4066" s="82">
        <v>5</v>
      </c>
      <c r="AA4066" s="87">
        <v>0.57199999999999995</v>
      </c>
      <c r="AB4066" s="83">
        <v>0</v>
      </c>
      <c r="AC4066" s="89">
        <v>0</v>
      </c>
      <c r="AD4066" s="90">
        <v>43581</v>
      </c>
      <c r="AE4066" s="90">
        <v>43581</v>
      </c>
      <c r="AF4066" s="82">
        <v>0</v>
      </c>
      <c r="AG4066" s="84" t="s">
        <v>53</v>
      </c>
      <c r="AH4066" s="83">
        <v>0</v>
      </c>
      <c r="AI4066" s="89">
        <v>0</v>
      </c>
      <c r="AJ4066" s="89">
        <v>0</v>
      </c>
      <c r="AK4066" s="60" t="str">
        <f>+IF(Tabla1[[#This Row],[REQUEST_TY]]="SR MANTENIMIENTO CORRECTIVO", "EMERGENCIA", "OTROS")</f>
        <v>EMERGENCIA</v>
      </c>
      <c r="AL4066" s="6" t="str">
        <f>+_xlfn.IFS(Tabla1[[#This Row],[Veces obj]]&lt;=1,"0-1",Tabla1[[#This Row],[Veces obj]]&lt;=2,"1-2",Tabla1[[#This Row],[Veces obj]]&lt;=3,"2-3",TRUE,"&gt;3")</f>
        <v>0-1</v>
      </c>
      <c r="AM4066" s="60" t="str">
        <f>+_xlfn.IFS(MONTH(Tabla1[[#This Row],[MES]])&lt;=3,"Q1",MONTH(Tabla1[[#This Row],[MES]])&lt;=6,"Q2",MONTH(Tabla1[[#This Row],[MES]])&lt;=9,"Q3",TRUE,"Q4")</f>
        <v>Q2</v>
      </c>
      <c r="AN4066" s="15" t="str">
        <f>+IFERROR(VLOOKUP(Tabla1[[#This Row],[CUENTA]],CTAS[],2,0),"OTROS")</f>
        <v>OTROS</v>
      </c>
      <c r="AP4066" s="15" t="str">
        <f>+IFERROR(VLOOKUP(Tabla1[[#This Row],[EMPLEADO]],IS[],3,0),"OTROS")</f>
        <v>OTROS</v>
      </c>
      <c r="AQ4066" s="15" t="str">
        <f>+IFERROR(VLOOKUP(Tabla1[[#This Row],[EMPLEADO]],IS[[NÓMINA]:[INGENIERO]],2,0),"OTROS")</f>
        <v>OTROS</v>
      </c>
    </row>
    <row r="4067" spans="1:43" x14ac:dyDescent="0.25">
      <c r="A4067" s="28" t="s">
        <v>10019</v>
      </c>
      <c r="B4067" s="29">
        <v>1</v>
      </c>
      <c r="C4067" s="29" t="s">
        <v>11901</v>
      </c>
      <c r="D4067" s="30" t="s">
        <v>3346</v>
      </c>
      <c r="E4067" s="31" t="s">
        <v>636</v>
      </c>
      <c r="F4067" s="31" t="s">
        <v>11902</v>
      </c>
      <c r="G4067" s="88" t="s">
        <v>11903</v>
      </c>
      <c r="H4067" s="29" t="s">
        <v>213</v>
      </c>
      <c r="I4067" s="32" t="s">
        <v>43</v>
      </c>
      <c r="J4067" s="29" t="s">
        <v>8</v>
      </c>
      <c r="K4067" s="33" t="s">
        <v>1296</v>
      </c>
      <c r="L4067" s="33" t="s">
        <v>1800</v>
      </c>
      <c r="M4067" s="29" t="s">
        <v>1298</v>
      </c>
      <c r="N4067" s="29">
        <v>0</v>
      </c>
      <c r="O4067" s="29" t="s">
        <v>47</v>
      </c>
      <c r="P4067" s="33" t="s">
        <v>822</v>
      </c>
      <c r="Q4067" s="33" t="s">
        <v>48</v>
      </c>
      <c r="R4067" s="80" t="s">
        <v>153</v>
      </c>
      <c r="S4067" s="81" t="s">
        <v>50</v>
      </c>
      <c r="T4067" s="81" t="s">
        <v>51</v>
      </c>
      <c r="U4067" s="82" t="s">
        <v>52</v>
      </c>
      <c r="V4067" s="83">
        <v>1</v>
      </c>
      <c r="W4067" s="89">
        <v>715.00000000000011</v>
      </c>
      <c r="X4067" s="85">
        <v>0</v>
      </c>
      <c r="Y4067" s="86">
        <v>5</v>
      </c>
      <c r="Z4067" s="82">
        <v>5</v>
      </c>
      <c r="AA4067" s="87">
        <v>1</v>
      </c>
      <c r="AB4067" s="83">
        <v>0</v>
      </c>
      <c r="AC4067" s="89">
        <v>0</v>
      </c>
      <c r="AD4067" s="90">
        <v>43581</v>
      </c>
      <c r="AE4067" s="90">
        <v>43581</v>
      </c>
      <c r="AF4067" s="82">
        <v>0</v>
      </c>
      <c r="AG4067" s="84" t="s">
        <v>53</v>
      </c>
      <c r="AH4067" s="83">
        <v>0</v>
      </c>
      <c r="AI4067" s="89">
        <v>0</v>
      </c>
      <c r="AJ4067" s="89">
        <v>0</v>
      </c>
      <c r="AK4067" s="60" t="str">
        <f>+IF(Tabla1[[#This Row],[REQUEST_TY]]="SR MANTENIMIENTO CORRECTIVO", "EMERGENCIA", "OTROS")</f>
        <v>OTROS</v>
      </c>
      <c r="AL4067" s="6" t="str">
        <f>+_xlfn.IFS(Tabla1[[#This Row],[Veces obj]]&lt;=1,"0-1",Tabla1[[#This Row],[Veces obj]]&lt;=2,"1-2",Tabla1[[#This Row],[Veces obj]]&lt;=3,"2-3",TRUE,"&gt;3")</f>
        <v>0-1</v>
      </c>
      <c r="AM4067" s="60" t="str">
        <f>+_xlfn.IFS(MONTH(Tabla1[[#This Row],[MES]])&lt;=3,"Q1",MONTH(Tabla1[[#This Row],[MES]])&lt;=6,"Q2",MONTH(Tabla1[[#This Row],[MES]])&lt;=9,"Q3",TRUE,"Q4")</f>
        <v>Q2</v>
      </c>
      <c r="AN4067" s="15" t="str">
        <f>+IFERROR(VLOOKUP(Tabla1[[#This Row],[CUENTA]],CTAS[],2,0),"OTROS")</f>
        <v>OTROS</v>
      </c>
      <c r="AP4067" s="15" t="str">
        <f>+IFERROR(VLOOKUP(Tabla1[[#This Row],[EMPLEADO]],IS[],3,0),"OTROS")</f>
        <v>OTROS</v>
      </c>
      <c r="AQ4067" s="15" t="str">
        <f>+IFERROR(VLOOKUP(Tabla1[[#This Row],[EMPLEADO]],IS[[NÓMINA]:[INGENIERO]],2,0),"OTROS")</f>
        <v>OTROS</v>
      </c>
    </row>
    <row r="4068" spans="1:43" x14ac:dyDescent="0.25">
      <c r="A4068" s="28" t="s">
        <v>10019</v>
      </c>
      <c r="B4068" s="29">
        <v>1</v>
      </c>
      <c r="C4068" s="29" t="s">
        <v>11904</v>
      </c>
      <c r="D4068" s="30" t="s">
        <v>3346</v>
      </c>
      <c r="E4068" s="31" t="s">
        <v>275</v>
      </c>
      <c r="F4068" s="31" t="s">
        <v>11905</v>
      </c>
      <c r="G4068" s="88" t="s">
        <v>10901</v>
      </c>
      <c r="H4068" s="29" t="s">
        <v>213</v>
      </c>
      <c r="I4068" s="32" t="s">
        <v>43</v>
      </c>
      <c r="J4068" s="29" t="s">
        <v>8</v>
      </c>
      <c r="K4068" s="33" t="s">
        <v>1296</v>
      </c>
      <c r="L4068" s="33" t="s">
        <v>1800</v>
      </c>
      <c r="M4068" s="29" t="s">
        <v>1298</v>
      </c>
      <c r="N4068" s="29">
        <v>0</v>
      </c>
      <c r="O4068" s="29" t="s">
        <v>47</v>
      </c>
      <c r="P4068" s="33" t="s">
        <v>822</v>
      </c>
      <c r="Q4068" s="33" t="s">
        <v>48</v>
      </c>
      <c r="R4068" s="80" t="s">
        <v>95</v>
      </c>
      <c r="S4068" s="81" t="s">
        <v>64</v>
      </c>
      <c r="T4068" s="81" t="s">
        <v>51</v>
      </c>
      <c r="U4068" s="82" t="s">
        <v>96</v>
      </c>
      <c r="V4068" s="83">
        <v>1</v>
      </c>
      <c r="W4068" s="89">
        <v>1365</v>
      </c>
      <c r="X4068" s="85">
        <v>0</v>
      </c>
      <c r="Y4068" s="86">
        <v>5</v>
      </c>
      <c r="Z4068" s="82">
        <v>5</v>
      </c>
      <c r="AA4068" s="87">
        <v>1</v>
      </c>
      <c r="AB4068" s="83">
        <v>0</v>
      </c>
      <c r="AC4068" s="89">
        <v>0</v>
      </c>
      <c r="AD4068" s="90">
        <v>43581</v>
      </c>
      <c r="AE4068" s="90">
        <v>43581</v>
      </c>
      <c r="AF4068" s="82">
        <v>0</v>
      </c>
      <c r="AG4068" s="84" t="s">
        <v>53</v>
      </c>
      <c r="AH4068" s="83">
        <v>0</v>
      </c>
      <c r="AI4068" s="89">
        <v>0</v>
      </c>
      <c r="AJ4068" s="89">
        <v>0</v>
      </c>
      <c r="AK4068" s="60" t="str">
        <f>+IF(Tabla1[[#This Row],[REQUEST_TY]]="SR MANTENIMIENTO CORRECTIVO", "EMERGENCIA", "OTROS")</f>
        <v>OTROS</v>
      </c>
      <c r="AL4068" s="6" t="str">
        <f>+_xlfn.IFS(Tabla1[[#This Row],[Veces obj]]&lt;=1,"0-1",Tabla1[[#This Row],[Veces obj]]&lt;=2,"1-2",Tabla1[[#This Row],[Veces obj]]&lt;=3,"2-3",TRUE,"&gt;3")</f>
        <v>0-1</v>
      </c>
      <c r="AM4068" s="60" t="str">
        <f>+_xlfn.IFS(MONTH(Tabla1[[#This Row],[MES]])&lt;=3,"Q1",MONTH(Tabla1[[#This Row],[MES]])&lt;=6,"Q2",MONTH(Tabla1[[#This Row],[MES]])&lt;=9,"Q3",TRUE,"Q4")</f>
        <v>Q2</v>
      </c>
      <c r="AN4068" s="15" t="str">
        <f>+IFERROR(VLOOKUP(Tabla1[[#This Row],[CUENTA]],CTAS[],2,0),"OTROS")</f>
        <v>OTROS</v>
      </c>
      <c r="AP4068" s="15" t="str">
        <f>+IFERROR(VLOOKUP(Tabla1[[#This Row],[EMPLEADO]],IS[],3,0),"OTROS")</f>
        <v>OTROS</v>
      </c>
      <c r="AQ4068" s="15" t="str">
        <f>+IFERROR(VLOOKUP(Tabla1[[#This Row],[EMPLEADO]],IS[[NÓMINA]:[INGENIERO]],2,0),"OTROS")</f>
        <v>OTROS</v>
      </c>
    </row>
    <row r="4069" spans="1:43" x14ac:dyDescent="0.25">
      <c r="A4069" s="28" t="s">
        <v>10019</v>
      </c>
      <c r="B4069" s="29">
        <v>1</v>
      </c>
      <c r="C4069" s="29" t="s">
        <v>11906</v>
      </c>
      <c r="D4069" s="30" t="s">
        <v>3346</v>
      </c>
      <c r="E4069" s="31" t="s">
        <v>133</v>
      </c>
      <c r="F4069" s="31" t="s">
        <v>11905</v>
      </c>
      <c r="G4069" s="88" t="s">
        <v>1799</v>
      </c>
      <c r="H4069" s="29" t="s">
        <v>213</v>
      </c>
      <c r="I4069" s="32" t="s">
        <v>43</v>
      </c>
      <c r="J4069" s="29" t="s">
        <v>8</v>
      </c>
      <c r="K4069" s="33" t="s">
        <v>1296</v>
      </c>
      <c r="L4069" s="33" t="s">
        <v>1800</v>
      </c>
      <c r="M4069" s="29" t="s">
        <v>1298</v>
      </c>
      <c r="N4069" s="29">
        <v>0</v>
      </c>
      <c r="O4069" s="29" t="s">
        <v>47</v>
      </c>
      <c r="P4069" s="33" t="s">
        <v>822</v>
      </c>
      <c r="Q4069" s="33" t="s">
        <v>48</v>
      </c>
      <c r="R4069" s="80" t="s">
        <v>138</v>
      </c>
      <c r="S4069" s="81" t="s">
        <v>139</v>
      </c>
      <c r="T4069" s="81" t="s">
        <v>51</v>
      </c>
      <c r="U4069" s="82" t="s">
        <v>353</v>
      </c>
      <c r="V4069" s="83">
        <v>1</v>
      </c>
      <c r="W4069" s="89">
        <v>1573.0000000000002</v>
      </c>
      <c r="X4069" s="85">
        <v>0</v>
      </c>
      <c r="Y4069" s="86">
        <v>4</v>
      </c>
      <c r="Z4069" s="82">
        <v>4</v>
      </c>
      <c r="AA4069" s="87">
        <v>1</v>
      </c>
      <c r="AB4069" s="83">
        <v>0</v>
      </c>
      <c r="AC4069" s="89">
        <v>0</v>
      </c>
      <c r="AD4069" s="90">
        <v>43581</v>
      </c>
      <c r="AE4069" s="90">
        <v>43581</v>
      </c>
      <c r="AF4069" s="82">
        <v>0</v>
      </c>
      <c r="AG4069" s="84" t="s">
        <v>53</v>
      </c>
      <c r="AH4069" s="83">
        <v>0</v>
      </c>
      <c r="AI4069" s="89">
        <v>0</v>
      </c>
      <c r="AJ4069" s="89">
        <v>0</v>
      </c>
      <c r="AK4069" s="60" t="str">
        <f>+IF(Tabla1[[#This Row],[REQUEST_TY]]="SR MANTENIMIENTO CORRECTIVO", "EMERGENCIA", "OTROS")</f>
        <v>OTROS</v>
      </c>
      <c r="AL4069" s="6" t="str">
        <f>+_xlfn.IFS(Tabla1[[#This Row],[Veces obj]]&lt;=1,"0-1",Tabla1[[#This Row],[Veces obj]]&lt;=2,"1-2",Tabla1[[#This Row],[Veces obj]]&lt;=3,"2-3",TRUE,"&gt;3")</f>
        <v>0-1</v>
      </c>
      <c r="AM4069" s="60" t="str">
        <f>+_xlfn.IFS(MONTH(Tabla1[[#This Row],[MES]])&lt;=3,"Q1",MONTH(Tabla1[[#This Row],[MES]])&lt;=6,"Q2",MONTH(Tabla1[[#This Row],[MES]])&lt;=9,"Q3",TRUE,"Q4")</f>
        <v>Q2</v>
      </c>
      <c r="AN4069" s="15" t="str">
        <f>+IFERROR(VLOOKUP(Tabla1[[#This Row],[CUENTA]],CTAS[],2,0),"OTROS")</f>
        <v>OTROS</v>
      </c>
      <c r="AP4069" s="15" t="str">
        <f>+IFERROR(VLOOKUP(Tabla1[[#This Row],[EMPLEADO]],IS[],3,0),"OTROS")</f>
        <v>OTROS</v>
      </c>
      <c r="AQ4069" s="15" t="str">
        <f>+IFERROR(VLOOKUP(Tabla1[[#This Row],[EMPLEADO]],IS[[NÓMINA]:[INGENIERO]],2,0),"OTROS")</f>
        <v>OTROS</v>
      </c>
    </row>
    <row r="4070" spans="1:43" x14ac:dyDescent="0.25">
      <c r="A4070" s="28" t="s">
        <v>10019</v>
      </c>
      <c r="B4070" s="29">
        <v>1</v>
      </c>
      <c r="C4070" s="29" t="s">
        <v>11907</v>
      </c>
      <c r="D4070" s="30" t="s">
        <v>38</v>
      </c>
      <c r="E4070" s="31" t="s">
        <v>133</v>
      </c>
      <c r="F4070" s="31" t="s">
        <v>11908</v>
      </c>
      <c r="G4070" s="88" t="s">
        <v>9355</v>
      </c>
      <c r="H4070" s="29" t="s">
        <v>646</v>
      </c>
      <c r="I4070" s="32" t="s">
        <v>43</v>
      </c>
      <c r="J4070" s="29" t="s">
        <v>8</v>
      </c>
      <c r="K4070" s="33" t="s">
        <v>59</v>
      </c>
      <c r="L4070" s="33" t="s">
        <v>1202</v>
      </c>
      <c r="M4070" s="29" t="s">
        <v>649</v>
      </c>
      <c r="N4070" s="29">
        <v>0</v>
      </c>
      <c r="O4070" s="29" t="s">
        <v>47</v>
      </c>
      <c r="P4070" s="33">
        <v>31</v>
      </c>
      <c r="Q4070" s="33" t="s">
        <v>82</v>
      </c>
      <c r="R4070" s="80" t="s">
        <v>138</v>
      </c>
      <c r="S4070" s="81" t="s">
        <v>139</v>
      </c>
      <c r="T4070" s="81" t="s">
        <v>51</v>
      </c>
      <c r="U4070" s="82" t="s">
        <v>140</v>
      </c>
      <c r="V4070" s="83">
        <v>1.1000000000000001</v>
      </c>
      <c r="W4070" s="89">
        <v>1730.3000000000004</v>
      </c>
      <c r="X4070" s="85">
        <v>1</v>
      </c>
      <c r="Y4070" s="86">
        <v>0.7</v>
      </c>
      <c r="Z4070" s="82">
        <v>4</v>
      </c>
      <c r="AA4070" s="87">
        <v>0.17499999999999999</v>
      </c>
      <c r="AB4070" s="83">
        <v>0</v>
      </c>
      <c r="AC4070" s="89">
        <v>0</v>
      </c>
      <c r="AD4070" s="90">
        <v>43581</v>
      </c>
      <c r="AE4070" s="90">
        <v>43581</v>
      </c>
      <c r="AF4070" s="82">
        <v>0</v>
      </c>
      <c r="AG4070" s="84" t="s">
        <v>53</v>
      </c>
      <c r="AH4070" s="83">
        <v>0</v>
      </c>
      <c r="AI4070" s="89">
        <v>0</v>
      </c>
      <c r="AJ4070" s="89">
        <v>0</v>
      </c>
      <c r="AK4070" s="60" t="str">
        <f>+IF(Tabla1[[#This Row],[REQUEST_TY]]="SR MANTENIMIENTO CORRECTIVO", "EMERGENCIA", "OTROS")</f>
        <v>EMERGENCIA</v>
      </c>
      <c r="AL4070" s="6" t="str">
        <f>+_xlfn.IFS(Tabla1[[#This Row],[Veces obj]]&lt;=1,"0-1",Tabla1[[#This Row],[Veces obj]]&lt;=2,"1-2",Tabla1[[#This Row],[Veces obj]]&lt;=3,"2-3",TRUE,"&gt;3")</f>
        <v>0-1</v>
      </c>
      <c r="AM4070" s="60" t="str">
        <f>+_xlfn.IFS(MONTH(Tabla1[[#This Row],[MES]])&lt;=3,"Q1",MONTH(Tabla1[[#This Row],[MES]])&lt;=6,"Q2",MONTH(Tabla1[[#This Row],[MES]])&lt;=9,"Q3",TRUE,"Q4")</f>
        <v>Q2</v>
      </c>
      <c r="AN4070" s="15" t="str">
        <f>+IFERROR(VLOOKUP(Tabla1[[#This Row],[CUENTA]],CTAS[],2,0),"OTROS")</f>
        <v>OTROS</v>
      </c>
      <c r="AP4070" s="15" t="str">
        <f>+IFERROR(VLOOKUP(Tabla1[[#This Row],[EMPLEADO]],IS[],3,0),"OTROS")</f>
        <v>OTROS</v>
      </c>
      <c r="AQ4070" s="15" t="str">
        <f>+IFERROR(VLOOKUP(Tabla1[[#This Row],[EMPLEADO]],IS[[NÓMINA]:[INGENIERO]],2,0),"OTROS")</f>
        <v>OTROS</v>
      </c>
    </row>
    <row r="4071" spans="1:43" x14ac:dyDescent="0.25">
      <c r="A4071" s="28" t="s">
        <v>10019</v>
      </c>
      <c r="B4071" s="29">
        <v>1</v>
      </c>
      <c r="C4071" s="29" t="s">
        <v>11909</v>
      </c>
      <c r="D4071" s="30" t="s">
        <v>3346</v>
      </c>
      <c r="E4071" s="31" t="s">
        <v>176</v>
      </c>
      <c r="F4071" s="31" t="s">
        <v>11910</v>
      </c>
      <c r="G4071" s="88" t="s">
        <v>11781</v>
      </c>
      <c r="H4071" s="29" t="s">
        <v>163</v>
      </c>
      <c r="I4071" s="32" t="s">
        <v>43</v>
      </c>
      <c r="J4071" s="29" t="s">
        <v>8</v>
      </c>
      <c r="K4071" s="33" t="s">
        <v>151</v>
      </c>
      <c r="L4071" s="33" t="s">
        <v>229</v>
      </c>
      <c r="M4071" s="29" t="s">
        <v>165</v>
      </c>
      <c r="N4071" s="29">
        <v>0</v>
      </c>
      <c r="O4071" s="29" t="s">
        <v>47</v>
      </c>
      <c r="P4071" s="33" t="s">
        <v>822</v>
      </c>
      <c r="Q4071" s="33" t="s">
        <v>48</v>
      </c>
      <c r="R4071" s="80" t="s">
        <v>49</v>
      </c>
      <c r="S4071" s="81" t="s">
        <v>50</v>
      </c>
      <c r="T4071" s="81" t="s">
        <v>51</v>
      </c>
      <c r="U4071" s="82" t="s">
        <v>52</v>
      </c>
      <c r="V4071" s="83">
        <v>1</v>
      </c>
      <c r="W4071" s="89">
        <v>715.00000000000011</v>
      </c>
      <c r="X4071" s="85">
        <v>0</v>
      </c>
      <c r="Y4071" s="86">
        <v>5</v>
      </c>
      <c r="Z4071" s="82">
        <v>5</v>
      </c>
      <c r="AA4071" s="87">
        <v>1</v>
      </c>
      <c r="AB4071" s="83">
        <v>0</v>
      </c>
      <c r="AC4071" s="89">
        <v>0</v>
      </c>
      <c r="AD4071" s="90">
        <v>43581</v>
      </c>
      <c r="AE4071" s="90">
        <v>43581</v>
      </c>
      <c r="AF4071" s="82">
        <v>0</v>
      </c>
      <c r="AG4071" s="84" t="s">
        <v>53</v>
      </c>
      <c r="AH4071" s="83">
        <v>0</v>
      </c>
      <c r="AI4071" s="89">
        <v>0</v>
      </c>
      <c r="AJ4071" s="89">
        <v>0</v>
      </c>
      <c r="AK4071" s="60" t="str">
        <f>+IF(Tabla1[[#This Row],[REQUEST_TY]]="SR MANTENIMIENTO CORRECTIVO", "EMERGENCIA", "OTROS")</f>
        <v>OTROS</v>
      </c>
      <c r="AL4071" s="6" t="str">
        <f>+_xlfn.IFS(Tabla1[[#This Row],[Veces obj]]&lt;=1,"0-1",Tabla1[[#This Row],[Veces obj]]&lt;=2,"1-2",Tabla1[[#This Row],[Veces obj]]&lt;=3,"2-3",TRUE,"&gt;3")</f>
        <v>0-1</v>
      </c>
      <c r="AM4071" s="60" t="str">
        <f>+_xlfn.IFS(MONTH(Tabla1[[#This Row],[MES]])&lt;=3,"Q1",MONTH(Tabla1[[#This Row],[MES]])&lt;=6,"Q2",MONTH(Tabla1[[#This Row],[MES]])&lt;=9,"Q3",TRUE,"Q4")</f>
        <v>Q2</v>
      </c>
      <c r="AN4071" s="15" t="str">
        <f>+IFERROR(VLOOKUP(Tabla1[[#This Row],[CUENTA]],CTAS[],2,0),"OTROS")</f>
        <v>HONEYWELL</v>
      </c>
      <c r="AP4071" s="15" t="str">
        <f>+IFERROR(VLOOKUP(Tabla1[[#This Row],[EMPLEADO]],IS[],3,0),"OTROS")</f>
        <v>CHIHUAHUA</v>
      </c>
      <c r="AQ4071" s="15" t="str">
        <f>+IFERROR(VLOOKUP(Tabla1[[#This Row],[EMPLEADO]],IS[[NÓMINA]:[INGENIERO]],2,0),"OTROS")</f>
        <v>LUIS EDUARDO MUÑOZ</v>
      </c>
    </row>
    <row r="4072" spans="1:43" x14ac:dyDescent="0.25">
      <c r="A4072" s="28" t="s">
        <v>10019</v>
      </c>
      <c r="B4072" s="29">
        <v>1</v>
      </c>
      <c r="C4072" s="29" t="s">
        <v>11911</v>
      </c>
      <c r="D4072" s="30" t="s">
        <v>38</v>
      </c>
      <c r="E4072" s="31" t="s">
        <v>76</v>
      </c>
      <c r="F4072" s="31" t="s">
        <v>11912</v>
      </c>
      <c r="G4072" s="88" t="s">
        <v>1201</v>
      </c>
      <c r="H4072" s="29" t="s">
        <v>253</v>
      </c>
      <c r="I4072" s="32" t="s">
        <v>43</v>
      </c>
      <c r="J4072" s="29" t="s">
        <v>8</v>
      </c>
      <c r="K4072" s="33" t="s">
        <v>59</v>
      </c>
      <c r="L4072" s="33" t="s">
        <v>1202</v>
      </c>
      <c r="M4072" s="29" t="s">
        <v>649</v>
      </c>
      <c r="N4072" s="29">
        <v>0</v>
      </c>
      <c r="O4072" s="29" t="s">
        <v>47</v>
      </c>
      <c r="P4072" s="33">
        <v>30</v>
      </c>
      <c r="Q4072" s="33" t="s">
        <v>62</v>
      </c>
      <c r="R4072" s="80" t="s">
        <v>63</v>
      </c>
      <c r="S4072" s="81" t="s">
        <v>64</v>
      </c>
      <c r="T4072" s="81" t="s">
        <v>51</v>
      </c>
      <c r="U4072" s="82" t="s">
        <v>65</v>
      </c>
      <c r="V4072" s="83">
        <v>0.8</v>
      </c>
      <c r="W4072" s="89">
        <v>1092</v>
      </c>
      <c r="X4072" s="85">
        <v>1</v>
      </c>
      <c r="Y4072" s="86">
        <v>0.66</v>
      </c>
      <c r="Z4072" s="82">
        <v>5</v>
      </c>
      <c r="AA4072" s="87">
        <v>0.13200000000000001</v>
      </c>
      <c r="AB4072" s="83">
        <v>0</v>
      </c>
      <c r="AC4072" s="89">
        <v>0</v>
      </c>
      <c r="AD4072" s="90">
        <v>43581</v>
      </c>
      <c r="AE4072" s="90">
        <v>43581</v>
      </c>
      <c r="AF4072" s="82">
        <v>0</v>
      </c>
      <c r="AG4072" s="84" t="s">
        <v>53</v>
      </c>
      <c r="AH4072" s="83">
        <v>0</v>
      </c>
      <c r="AI4072" s="89">
        <v>0</v>
      </c>
      <c r="AJ4072" s="89">
        <v>0</v>
      </c>
      <c r="AK4072" s="60" t="str">
        <f>+IF(Tabla1[[#This Row],[REQUEST_TY]]="SR MANTENIMIENTO CORRECTIVO", "EMERGENCIA", "OTROS")</f>
        <v>EMERGENCIA</v>
      </c>
      <c r="AL4072" s="6" t="str">
        <f>+_xlfn.IFS(Tabla1[[#This Row],[Veces obj]]&lt;=1,"0-1",Tabla1[[#This Row],[Veces obj]]&lt;=2,"1-2",Tabla1[[#This Row],[Veces obj]]&lt;=3,"2-3",TRUE,"&gt;3")</f>
        <v>0-1</v>
      </c>
      <c r="AM4072" s="60" t="str">
        <f>+_xlfn.IFS(MONTH(Tabla1[[#This Row],[MES]])&lt;=3,"Q1",MONTH(Tabla1[[#This Row],[MES]])&lt;=6,"Q2",MONTH(Tabla1[[#This Row],[MES]])&lt;=9,"Q3",TRUE,"Q4")</f>
        <v>Q2</v>
      </c>
      <c r="AN4072" s="15" t="str">
        <f>+IFERROR(VLOOKUP(Tabla1[[#This Row],[CUENTA]],CTAS[],2,0),"OTROS")</f>
        <v>OTROS</v>
      </c>
      <c r="AP4072" s="15" t="str">
        <f>+IFERROR(VLOOKUP(Tabla1[[#This Row],[EMPLEADO]],IS[],3,0),"OTROS")</f>
        <v>OTROS</v>
      </c>
      <c r="AQ4072" s="15" t="str">
        <f>+IFERROR(VLOOKUP(Tabla1[[#This Row],[EMPLEADO]],IS[[NÓMINA]:[INGENIERO]],2,0),"OTROS")</f>
        <v>OTROS</v>
      </c>
    </row>
    <row r="4073" spans="1:43" x14ac:dyDescent="0.25">
      <c r="A4073" s="28" t="s">
        <v>10019</v>
      </c>
      <c r="B4073" s="29">
        <v>1</v>
      </c>
      <c r="C4073" s="29" t="s">
        <v>11913</v>
      </c>
      <c r="D4073" s="30" t="s">
        <v>3346</v>
      </c>
      <c r="E4073" s="31" t="s">
        <v>401</v>
      </c>
      <c r="F4073" s="31" t="s">
        <v>11914</v>
      </c>
      <c r="G4073" s="88" t="s">
        <v>11915</v>
      </c>
      <c r="H4073" s="29" t="s">
        <v>163</v>
      </c>
      <c r="I4073" s="32" t="s">
        <v>43</v>
      </c>
      <c r="J4073" s="29" t="s">
        <v>8</v>
      </c>
      <c r="K4073" s="33" t="s">
        <v>151</v>
      </c>
      <c r="L4073" s="33" t="s">
        <v>229</v>
      </c>
      <c r="M4073" s="29" t="s">
        <v>165</v>
      </c>
      <c r="N4073" s="29">
        <v>0</v>
      </c>
      <c r="O4073" s="29" t="s">
        <v>47</v>
      </c>
      <c r="P4073" s="33" t="s">
        <v>822</v>
      </c>
      <c r="Q4073" s="33" t="s">
        <v>48</v>
      </c>
      <c r="R4073" s="80" t="s">
        <v>153</v>
      </c>
      <c r="S4073" s="81" t="s">
        <v>50</v>
      </c>
      <c r="T4073" s="81" t="s">
        <v>51</v>
      </c>
      <c r="U4073" s="82" t="s">
        <v>52</v>
      </c>
      <c r="V4073" s="83">
        <v>1</v>
      </c>
      <c r="W4073" s="89">
        <v>715.00000000000011</v>
      </c>
      <c r="X4073" s="85">
        <v>0</v>
      </c>
      <c r="Y4073" s="86">
        <v>5</v>
      </c>
      <c r="Z4073" s="82">
        <v>5</v>
      </c>
      <c r="AA4073" s="87">
        <v>1</v>
      </c>
      <c r="AB4073" s="83">
        <v>0</v>
      </c>
      <c r="AC4073" s="89">
        <v>0</v>
      </c>
      <c r="AD4073" s="90">
        <v>43581</v>
      </c>
      <c r="AE4073" s="90">
        <v>43581</v>
      </c>
      <c r="AF4073" s="82">
        <v>0</v>
      </c>
      <c r="AG4073" s="84" t="s">
        <v>53</v>
      </c>
      <c r="AH4073" s="83">
        <v>0</v>
      </c>
      <c r="AI4073" s="89">
        <v>0</v>
      </c>
      <c r="AJ4073" s="89">
        <v>0</v>
      </c>
      <c r="AK4073" s="60" t="str">
        <f>+IF(Tabla1[[#This Row],[REQUEST_TY]]="SR MANTENIMIENTO CORRECTIVO", "EMERGENCIA", "OTROS")</f>
        <v>OTROS</v>
      </c>
      <c r="AL4073" s="6" t="str">
        <f>+_xlfn.IFS(Tabla1[[#This Row],[Veces obj]]&lt;=1,"0-1",Tabla1[[#This Row],[Veces obj]]&lt;=2,"1-2",Tabla1[[#This Row],[Veces obj]]&lt;=3,"2-3",TRUE,"&gt;3")</f>
        <v>0-1</v>
      </c>
      <c r="AM4073" s="60" t="str">
        <f>+_xlfn.IFS(MONTH(Tabla1[[#This Row],[MES]])&lt;=3,"Q1",MONTH(Tabla1[[#This Row],[MES]])&lt;=6,"Q2",MONTH(Tabla1[[#This Row],[MES]])&lt;=9,"Q3",TRUE,"Q4")</f>
        <v>Q2</v>
      </c>
      <c r="AN4073" s="15" t="str">
        <f>+IFERROR(VLOOKUP(Tabla1[[#This Row],[CUENTA]],CTAS[],2,0),"OTROS")</f>
        <v>HONEYWELL</v>
      </c>
      <c r="AP4073" s="15" t="str">
        <f>+IFERROR(VLOOKUP(Tabla1[[#This Row],[EMPLEADO]],IS[],3,0),"OTROS")</f>
        <v>CHIHUAHUA</v>
      </c>
      <c r="AQ4073" s="15" t="str">
        <f>+IFERROR(VLOOKUP(Tabla1[[#This Row],[EMPLEADO]],IS[[NÓMINA]:[INGENIERO]],2,0),"OTROS")</f>
        <v>LUIS EDUARDO MUÑOZ</v>
      </c>
    </row>
    <row r="4074" spans="1:43" x14ac:dyDescent="0.25">
      <c r="A4074" s="28" t="s">
        <v>10019</v>
      </c>
      <c r="B4074" s="29">
        <v>1</v>
      </c>
      <c r="C4074" s="29" t="s">
        <v>11916</v>
      </c>
      <c r="D4074" s="30" t="s">
        <v>38</v>
      </c>
      <c r="E4074" s="31" t="s">
        <v>894</v>
      </c>
      <c r="F4074" s="31" t="s">
        <v>11917</v>
      </c>
      <c r="G4074" s="88" t="s">
        <v>896</v>
      </c>
      <c r="H4074" s="29" t="s">
        <v>136</v>
      </c>
      <c r="I4074" s="32" t="s">
        <v>43</v>
      </c>
      <c r="J4074" s="29" t="s">
        <v>8</v>
      </c>
      <c r="K4074" s="33" t="s">
        <v>897</v>
      </c>
      <c r="L4074" s="33" t="s">
        <v>898</v>
      </c>
      <c r="M4074" s="29" t="s">
        <v>222</v>
      </c>
      <c r="N4074" s="29">
        <v>0</v>
      </c>
      <c r="O4074" s="29" t="s">
        <v>47</v>
      </c>
      <c r="P4074" s="33">
        <v>26</v>
      </c>
      <c r="Q4074" s="33" t="s">
        <v>62</v>
      </c>
      <c r="R4074" s="80" t="s">
        <v>899</v>
      </c>
      <c r="S4074" s="81" t="s">
        <v>110</v>
      </c>
      <c r="T4074" s="81" t="s">
        <v>51</v>
      </c>
      <c r="U4074" s="82" t="s">
        <v>363</v>
      </c>
      <c r="V4074" s="83">
        <v>1.1000000000000001</v>
      </c>
      <c r="W4074" s="89">
        <v>2359.5</v>
      </c>
      <c r="X4074" s="85">
        <v>1</v>
      </c>
      <c r="Y4074" s="86">
        <v>3.4</v>
      </c>
      <c r="Z4074" s="82">
        <v>3</v>
      </c>
      <c r="AA4074" s="87">
        <v>1.1333333333333333</v>
      </c>
      <c r="AB4074" s="83">
        <v>3.3333333333333326E-2</v>
      </c>
      <c r="AC4074" s="89">
        <v>-71.499999999999986</v>
      </c>
      <c r="AD4074" s="90">
        <v>43581</v>
      </c>
      <c r="AE4074" s="90">
        <v>43581</v>
      </c>
      <c r="AF4074" s="82">
        <v>0</v>
      </c>
      <c r="AG4074" s="84" t="s">
        <v>53</v>
      </c>
      <c r="AH4074" s="83">
        <v>0</v>
      </c>
      <c r="AI4074" s="89">
        <v>0</v>
      </c>
      <c r="AJ4074" s="89">
        <v>0</v>
      </c>
      <c r="AK4074" s="60" t="str">
        <f>+IF(Tabla1[[#This Row],[REQUEST_TY]]="SR MANTENIMIENTO CORRECTIVO", "EMERGENCIA", "OTROS")</f>
        <v>EMERGENCIA</v>
      </c>
      <c r="AL4074" s="6" t="str">
        <f>+_xlfn.IFS(Tabla1[[#This Row],[Veces obj]]&lt;=1,"0-1",Tabla1[[#This Row],[Veces obj]]&lt;=2,"1-2",Tabla1[[#This Row],[Veces obj]]&lt;=3,"2-3",TRUE,"&gt;3")</f>
        <v>1-2</v>
      </c>
      <c r="AM4074" s="60" t="str">
        <f>+_xlfn.IFS(MONTH(Tabla1[[#This Row],[MES]])&lt;=3,"Q1",MONTH(Tabla1[[#This Row],[MES]])&lt;=6,"Q2",MONTH(Tabla1[[#This Row],[MES]])&lt;=9,"Q3",TRUE,"Q4")</f>
        <v>Q2</v>
      </c>
      <c r="AN4074" s="15" t="str">
        <f>+IFERROR(VLOOKUP(Tabla1[[#This Row],[CUENTA]],CTAS[],2,0),"OTROS")</f>
        <v>OTROS</v>
      </c>
      <c r="AP4074" s="15" t="str">
        <f>+IFERROR(VLOOKUP(Tabla1[[#This Row],[EMPLEADO]],IS[],3,0),"OTROS")</f>
        <v>OTROS</v>
      </c>
      <c r="AQ4074" s="15" t="str">
        <f>+IFERROR(VLOOKUP(Tabla1[[#This Row],[EMPLEADO]],IS[[NÓMINA]:[INGENIERO]],2,0),"OTROS")</f>
        <v>OTROS</v>
      </c>
    </row>
    <row r="4075" spans="1:43" x14ac:dyDescent="0.25">
      <c r="A4075" s="28" t="s">
        <v>10019</v>
      </c>
      <c r="B4075" s="29">
        <v>1</v>
      </c>
      <c r="C4075" s="29" t="s">
        <v>11918</v>
      </c>
      <c r="D4075" s="30" t="s">
        <v>38</v>
      </c>
      <c r="E4075" s="31" t="s">
        <v>226</v>
      </c>
      <c r="F4075" s="31" t="s">
        <v>11919</v>
      </c>
      <c r="G4075" s="88" t="s">
        <v>9769</v>
      </c>
      <c r="H4075" s="29" t="s">
        <v>297</v>
      </c>
      <c r="I4075" s="32" t="s">
        <v>43</v>
      </c>
      <c r="J4075" s="29" t="s">
        <v>8</v>
      </c>
      <c r="K4075" s="33" t="s">
        <v>404</v>
      </c>
      <c r="L4075" s="33" t="s">
        <v>405</v>
      </c>
      <c r="M4075" s="29" t="s">
        <v>94</v>
      </c>
      <c r="N4075" s="29">
        <v>0</v>
      </c>
      <c r="O4075" s="29" t="s">
        <v>47</v>
      </c>
      <c r="P4075" s="33">
        <v>2</v>
      </c>
      <c r="Q4075" s="33" t="s">
        <v>388</v>
      </c>
      <c r="R4075" s="80" t="s">
        <v>153</v>
      </c>
      <c r="S4075" s="81" t="s">
        <v>50</v>
      </c>
      <c r="T4075" s="81" t="s">
        <v>51</v>
      </c>
      <c r="U4075" s="82" t="s">
        <v>641</v>
      </c>
      <c r="V4075" s="83">
        <v>0</v>
      </c>
      <c r="W4075" s="89">
        <v>0</v>
      </c>
      <c r="X4075" s="85">
        <v>1</v>
      </c>
      <c r="Y4075" s="86">
        <v>0</v>
      </c>
      <c r="Z4075" s="82">
        <v>5</v>
      </c>
      <c r="AA4075" s="87">
        <v>0</v>
      </c>
      <c r="AB4075" s="83">
        <v>0</v>
      </c>
      <c r="AC4075" s="89">
        <v>0</v>
      </c>
      <c r="AD4075" s="90">
        <v>43581</v>
      </c>
      <c r="AE4075" s="90">
        <v>43581</v>
      </c>
      <c r="AF4075" s="82">
        <v>0</v>
      </c>
      <c r="AG4075" s="84" t="s">
        <v>53</v>
      </c>
      <c r="AH4075" s="83">
        <v>0</v>
      </c>
      <c r="AI4075" s="89">
        <v>0</v>
      </c>
      <c r="AJ4075" s="89">
        <v>0</v>
      </c>
      <c r="AK4075" s="60" t="str">
        <f>+IF(Tabla1[[#This Row],[REQUEST_TY]]="SR MANTENIMIENTO CORRECTIVO", "EMERGENCIA", "OTROS")</f>
        <v>EMERGENCIA</v>
      </c>
      <c r="AL4075" s="6" t="str">
        <f>+_xlfn.IFS(Tabla1[[#This Row],[Veces obj]]&lt;=1,"0-1",Tabla1[[#This Row],[Veces obj]]&lt;=2,"1-2",Tabla1[[#This Row],[Veces obj]]&lt;=3,"2-3",TRUE,"&gt;3")</f>
        <v>0-1</v>
      </c>
      <c r="AM4075" s="60" t="str">
        <f>+_xlfn.IFS(MONTH(Tabla1[[#This Row],[MES]])&lt;=3,"Q1",MONTH(Tabla1[[#This Row],[MES]])&lt;=6,"Q2",MONTH(Tabla1[[#This Row],[MES]])&lt;=9,"Q3",TRUE,"Q4")</f>
        <v>Q2</v>
      </c>
      <c r="AN4075" s="15" t="str">
        <f>+IFERROR(VLOOKUP(Tabla1[[#This Row],[CUENTA]],CTAS[],2,0),"OTROS")</f>
        <v>OTROS</v>
      </c>
      <c r="AP4075" s="15" t="str">
        <f>+IFERROR(VLOOKUP(Tabla1[[#This Row],[EMPLEADO]],IS[],3,0),"OTROS")</f>
        <v>JUAREZ</v>
      </c>
      <c r="AQ4075" s="15" t="str">
        <f>+IFERROR(VLOOKUP(Tabla1[[#This Row],[EMPLEADO]],IS[[NÓMINA]:[INGENIERO]],2,0),"OTROS")</f>
        <v>ALFREDO TORRES</v>
      </c>
    </row>
    <row r="4076" spans="1:43" x14ac:dyDescent="0.25">
      <c r="A4076" s="28" t="s">
        <v>10019</v>
      </c>
      <c r="B4076" s="29">
        <v>1</v>
      </c>
      <c r="C4076" s="29" t="s">
        <v>11920</v>
      </c>
      <c r="D4076" s="30" t="s">
        <v>38</v>
      </c>
      <c r="E4076" s="31" t="s">
        <v>725</v>
      </c>
      <c r="F4076" s="31" t="s">
        <v>11921</v>
      </c>
      <c r="G4076" s="88" t="s">
        <v>2666</v>
      </c>
      <c r="H4076" s="29" t="s">
        <v>106</v>
      </c>
      <c r="I4076" s="32" t="s">
        <v>43</v>
      </c>
      <c r="J4076" s="29" t="s">
        <v>8</v>
      </c>
      <c r="K4076" s="33" t="s">
        <v>102</v>
      </c>
      <c r="L4076" s="33" t="s">
        <v>1651</v>
      </c>
      <c r="M4076" s="29" t="s">
        <v>46</v>
      </c>
      <c r="N4076" s="29">
        <v>0</v>
      </c>
      <c r="O4076" s="29" t="s">
        <v>47</v>
      </c>
      <c r="P4076" s="33">
        <v>44</v>
      </c>
      <c r="Q4076" s="33" t="s">
        <v>82</v>
      </c>
      <c r="R4076" s="80" t="s">
        <v>223</v>
      </c>
      <c r="S4076" s="81" t="s">
        <v>139</v>
      </c>
      <c r="T4076" s="81" t="s">
        <v>51</v>
      </c>
      <c r="U4076" s="82" t="s">
        <v>140</v>
      </c>
      <c r="V4076" s="83">
        <v>1.1000000000000001</v>
      </c>
      <c r="W4076" s="89">
        <v>1730.3000000000004</v>
      </c>
      <c r="X4076" s="85">
        <v>1</v>
      </c>
      <c r="Y4076" s="86">
        <v>2.35</v>
      </c>
      <c r="Z4076" s="82">
        <v>4</v>
      </c>
      <c r="AA4076" s="87">
        <v>0.58750000000000002</v>
      </c>
      <c r="AB4076" s="83">
        <v>0</v>
      </c>
      <c r="AC4076" s="89">
        <v>0</v>
      </c>
      <c r="AD4076" s="90">
        <v>43581</v>
      </c>
      <c r="AE4076" s="90">
        <v>43581</v>
      </c>
      <c r="AF4076" s="82">
        <v>0</v>
      </c>
      <c r="AG4076" s="84" t="s">
        <v>53</v>
      </c>
      <c r="AH4076" s="83">
        <v>0</v>
      </c>
      <c r="AI4076" s="89">
        <v>0</v>
      </c>
      <c r="AJ4076" s="89">
        <v>0</v>
      </c>
      <c r="AK4076" s="60" t="str">
        <f>+IF(Tabla1[[#This Row],[REQUEST_TY]]="SR MANTENIMIENTO CORRECTIVO", "EMERGENCIA", "OTROS")</f>
        <v>EMERGENCIA</v>
      </c>
      <c r="AL4076" s="6" t="str">
        <f>+_xlfn.IFS(Tabla1[[#This Row],[Veces obj]]&lt;=1,"0-1",Tabla1[[#This Row],[Veces obj]]&lt;=2,"1-2",Tabla1[[#This Row],[Veces obj]]&lt;=3,"2-3",TRUE,"&gt;3")</f>
        <v>0-1</v>
      </c>
      <c r="AM4076" s="60" t="str">
        <f>+_xlfn.IFS(MONTH(Tabla1[[#This Row],[MES]])&lt;=3,"Q1",MONTH(Tabla1[[#This Row],[MES]])&lt;=6,"Q2",MONTH(Tabla1[[#This Row],[MES]])&lt;=9,"Q3",TRUE,"Q4")</f>
        <v>Q2</v>
      </c>
      <c r="AN4076" s="15" t="str">
        <f>+IFERROR(VLOOKUP(Tabla1[[#This Row],[CUENTA]],CTAS[],2,0),"OTROS")</f>
        <v>OTROS</v>
      </c>
      <c r="AP4076" s="15" t="str">
        <f>+IFERROR(VLOOKUP(Tabla1[[#This Row],[EMPLEADO]],IS[],3,0),"OTROS")</f>
        <v>OTROS</v>
      </c>
      <c r="AQ4076" s="15" t="str">
        <f>+IFERROR(VLOOKUP(Tabla1[[#This Row],[EMPLEADO]],IS[[NÓMINA]:[INGENIERO]],2,0),"OTROS")</f>
        <v>OTROS</v>
      </c>
    </row>
    <row r="4077" spans="1:43" x14ac:dyDescent="0.25">
      <c r="A4077" s="28" t="s">
        <v>10019</v>
      </c>
      <c r="B4077" s="29">
        <v>1</v>
      </c>
      <c r="C4077" s="29" t="s">
        <v>11922</v>
      </c>
      <c r="D4077" s="30" t="s">
        <v>38</v>
      </c>
      <c r="E4077" s="31" t="s">
        <v>39</v>
      </c>
      <c r="F4077" s="31" t="s">
        <v>11923</v>
      </c>
      <c r="G4077" s="88" t="s">
        <v>11617</v>
      </c>
      <c r="H4077" s="29" t="s">
        <v>220</v>
      </c>
      <c r="I4077" s="32" t="s">
        <v>43</v>
      </c>
      <c r="J4077" s="29" t="s">
        <v>8</v>
      </c>
      <c r="K4077" s="33" t="s">
        <v>117</v>
      </c>
      <c r="L4077" s="33" t="s">
        <v>11618</v>
      </c>
      <c r="M4077" s="29" t="s">
        <v>1496</v>
      </c>
      <c r="N4077" s="29">
        <v>0</v>
      </c>
      <c r="O4077" s="29" t="s">
        <v>47</v>
      </c>
      <c r="P4077" s="33">
        <v>3</v>
      </c>
      <c r="Q4077" s="33" t="s">
        <v>388</v>
      </c>
      <c r="R4077" s="80" t="s">
        <v>49</v>
      </c>
      <c r="S4077" s="81" t="s">
        <v>50</v>
      </c>
      <c r="T4077" s="81" t="s">
        <v>51</v>
      </c>
      <c r="U4077" s="82" t="s">
        <v>641</v>
      </c>
      <c r="V4077" s="83">
        <v>0</v>
      </c>
      <c r="W4077" s="89">
        <v>0</v>
      </c>
      <c r="X4077" s="85">
        <v>1</v>
      </c>
      <c r="Y4077" s="86">
        <v>0.21</v>
      </c>
      <c r="Z4077" s="82">
        <v>5</v>
      </c>
      <c r="AA4077" s="87">
        <v>4.1999999999999996E-2</v>
      </c>
      <c r="AB4077" s="83">
        <v>0</v>
      </c>
      <c r="AC4077" s="89">
        <v>0</v>
      </c>
      <c r="AD4077" s="90">
        <v>43581</v>
      </c>
      <c r="AE4077" s="90">
        <v>43581</v>
      </c>
      <c r="AF4077" s="82">
        <v>0</v>
      </c>
      <c r="AG4077" s="84" t="s">
        <v>53</v>
      </c>
      <c r="AH4077" s="83">
        <v>0</v>
      </c>
      <c r="AI4077" s="89">
        <v>0</v>
      </c>
      <c r="AJ4077" s="89">
        <v>0</v>
      </c>
      <c r="AK4077" s="60" t="str">
        <f>+IF(Tabla1[[#This Row],[REQUEST_TY]]="SR MANTENIMIENTO CORRECTIVO", "EMERGENCIA", "OTROS")</f>
        <v>EMERGENCIA</v>
      </c>
      <c r="AL4077" s="6" t="str">
        <f>+_xlfn.IFS(Tabla1[[#This Row],[Veces obj]]&lt;=1,"0-1",Tabla1[[#This Row],[Veces obj]]&lt;=2,"1-2",Tabla1[[#This Row],[Veces obj]]&lt;=3,"2-3",TRUE,"&gt;3")</f>
        <v>0-1</v>
      </c>
      <c r="AM4077" s="60" t="str">
        <f>+_xlfn.IFS(MONTH(Tabla1[[#This Row],[MES]])&lt;=3,"Q1",MONTH(Tabla1[[#This Row],[MES]])&lt;=6,"Q2",MONTH(Tabla1[[#This Row],[MES]])&lt;=9,"Q3",TRUE,"Q4")</f>
        <v>Q2</v>
      </c>
      <c r="AN4077" s="15" t="str">
        <f>+IFERROR(VLOOKUP(Tabla1[[#This Row],[CUENTA]],CTAS[],2,0),"OTROS")</f>
        <v>OTROS</v>
      </c>
      <c r="AP4077" s="15" t="str">
        <f>+IFERROR(VLOOKUP(Tabla1[[#This Row],[EMPLEADO]],IS[],3,0),"OTROS")</f>
        <v>OTROS</v>
      </c>
      <c r="AQ4077" s="15" t="str">
        <f>+IFERROR(VLOOKUP(Tabla1[[#This Row],[EMPLEADO]],IS[[NÓMINA]:[INGENIERO]],2,0),"OTROS")</f>
        <v>OTROS</v>
      </c>
    </row>
    <row r="4078" spans="1:43" x14ac:dyDescent="0.25">
      <c r="A4078" s="28" t="s">
        <v>10019</v>
      </c>
      <c r="B4078" s="29">
        <v>1</v>
      </c>
      <c r="C4078" s="29" t="s">
        <v>11924</v>
      </c>
      <c r="D4078" s="30" t="s">
        <v>38</v>
      </c>
      <c r="E4078" s="31" t="s">
        <v>39</v>
      </c>
      <c r="F4078" s="31" t="s">
        <v>11925</v>
      </c>
      <c r="G4078" s="88" t="s">
        <v>11926</v>
      </c>
      <c r="H4078" s="29" t="s">
        <v>740</v>
      </c>
      <c r="I4078" s="32" t="s">
        <v>43</v>
      </c>
      <c r="J4078" s="29" t="s">
        <v>8</v>
      </c>
      <c r="K4078" s="33" t="s">
        <v>338</v>
      </c>
      <c r="L4078" s="33" t="s">
        <v>2344</v>
      </c>
      <c r="M4078" s="29" t="s">
        <v>1238</v>
      </c>
      <c r="N4078" s="29">
        <v>0</v>
      </c>
      <c r="O4078" s="29" t="s">
        <v>47</v>
      </c>
      <c r="P4078" s="33">
        <v>2703</v>
      </c>
      <c r="Q4078" s="33" t="s">
        <v>48</v>
      </c>
      <c r="R4078" s="80" t="s">
        <v>49</v>
      </c>
      <c r="S4078" s="81" t="s">
        <v>50</v>
      </c>
      <c r="T4078" s="81" t="s">
        <v>51</v>
      </c>
      <c r="U4078" s="82" t="s">
        <v>52</v>
      </c>
      <c r="V4078" s="83">
        <v>1.05</v>
      </c>
      <c r="W4078" s="89">
        <v>750.75000000000011</v>
      </c>
      <c r="X4078" s="85">
        <v>1</v>
      </c>
      <c r="Y4078" s="86">
        <v>2.5499999999999998</v>
      </c>
      <c r="Z4078" s="82">
        <v>5</v>
      </c>
      <c r="AA4078" s="87">
        <v>0.51</v>
      </c>
      <c r="AB4078" s="83">
        <v>0</v>
      </c>
      <c r="AC4078" s="89">
        <v>0</v>
      </c>
      <c r="AD4078" s="90">
        <v>43581</v>
      </c>
      <c r="AE4078" s="90">
        <v>43581</v>
      </c>
      <c r="AF4078" s="82">
        <v>0</v>
      </c>
      <c r="AG4078" s="84" t="s">
        <v>53</v>
      </c>
      <c r="AH4078" s="83">
        <v>0</v>
      </c>
      <c r="AI4078" s="89">
        <v>0</v>
      </c>
      <c r="AJ4078" s="89">
        <v>0</v>
      </c>
      <c r="AK4078" s="60" t="str">
        <f>+IF(Tabla1[[#This Row],[REQUEST_TY]]="SR MANTENIMIENTO CORRECTIVO", "EMERGENCIA", "OTROS")</f>
        <v>EMERGENCIA</v>
      </c>
      <c r="AL4078" s="6" t="str">
        <f>+_xlfn.IFS(Tabla1[[#This Row],[Veces obj]]&lt;=1,"0-1",Tabla1[[#This Row],[Veces obj]]&lt;=2,"1-2",Tabla1[[#This Row],[Veces obj]]&lt;=3,"2-3",TRUE,"&gt;3")</f>
        <v>0-1</v>
      </c>
      <c r="AM4078" s="60" t="str">
        <f>+_xlfn.IFS(MONTH(Tabla1[[#This Row],[MES]])&lt;=3,"Q1",MONTH(Tabla1[[#This Row],[MES]])&lt;=6,"Q2",MONTH(Tabla1[[#This Row],[MES]])&lt;=9,"Q3",TRUE,"Q4")</f>
        <v>Q2</v>
      </c>
      <c r="AN4078" s="15" t="str">
        <f>+IFERROR(VLOOKUP(Tabla1[[#This Row],[CUENTA]],CTAS[],2,0),"OTROS")</f>
        <v>OTROS</v>
      </c>
      <c r="AP4078" s="15" t="str">
        <f>+IFERROR(VLOOKUP(Tabla1[[#This Row],[EMPLEADO]],IS[],3,0),"OTROS")</f>
        <v>OTROS</v>
      </c>
      <c r="AQ4078" s="15" t="str">
        <f>+IFERROR(VLOOKUP(Tabla1[[#This Row],[EMPLEADO]],IS[[NÓMINA]:[INGENIERO]],2,0),"OTROS")</f>
        <v>OTROS</v>
      </c>
    </row>
    <row r="4079" spans="1:43" x14ac:dyDescent="0.25">
      <c r="A4079" s="28" t="s">
        <v>10019</v>
      </c>
      <c r="B4079" s="29">
        <v>1</v>
      </c>
      <c r="C4079" s="29" t="s">
        <v>11927</v>
      </c>
      <c r="D4079" s="30" t="s">
        <v>38</v>
      </c>
      <c r="E4079" s="31" t="s">
        <v>3015</v>
      </c>
      <c r="F4079" s="31" t="s">
        <v>11928</v>
      </c>
      <c r="G4079" s="88" t="s">
        <v>3017</v>
      </c>
      <c r="H4079" s="29" t="s">
        <v>784</v>
      </c>
      <c r="I4079" s="32" t="s">
        <v>43</v>
      </c>
      <c r="J4079" s="29" t="s">
        <v>8</v>
      </c>
      <c r="K4079" s="33" t="s">
        <v>1541</v>
      </c>
      <c r="L4079" s="33" t="s">
        <v>2251</v>
      </c>
      <c r="M4079" s="29" t="s">
        <v>787</v>
      </c>
      <c r="N4079" s="29">
        <v>0</v>
      </c>
      <c r="O4079" s="29" t="s">
        <v>47</v>
      </c>
      <c r="P4079" s="33">
        <v>50</v>
      </c>
      <c r="Q4079" s="33" t="s">
        <v>82</v>
      </c>
      <c r="R4079" s="80" t="s">
        <v>138</v>
      </c>
      <c r="S4079" s="81" t="s">
        <v>139</v>
      </c>
      <c r="T4079" s="81" t="s">
        <v>51</v>
      </c>
      <c r="U4079" s="82" t="s">
        <v>140</v>
      </c>
      <c r="V4079" s="83">
        <v>1.1000000000000001</v>
      </c>
      <c r="W4079" s="89">
        <v>1730.3000000000004</v>
      </c>
      <c r="X4079" s="85">
        <v>1</v>
      </c>
      <c r="Y4079" s="86">
        <v>2.0499999999999998</v>
      </c>
      <c r="Z4079" s="82">
        <v>4</v>
      </c>
      <c r="AA4079" s="87">
        <v>0.51249999999999996</v>
      </c>
      <c r="AB4079" s="83">
        <v>0</v>
      </c>
      <c r="AC4079" s="89">
        <v>0</v>
      </c>
      <c r="AD4079" s="90">
        <v>43581</v>
      </c>
      <c r="AE4079" s="90">
        <v>43581</v>
      </c>
      <c r="AF4079" s="82">
        <v>0</v>
      </c>
      <c r="AG4079" s="84" t="s">
        <v>53</v>
      </c>
      <c r="AH4079" s="83">
        <v>0</v>
      </c>
      <c r="AI4079" s="89">
        <v>0</v>
      </c>
      <c r="AJ4079" s="89">
        <v>0</v>
      </c>
      <c r="AK4079" s="60" t="str">
        <f>+IF(Tabla1[[#This Row],[REQUEST_TY]]="SR MANTENIMIENTO CORRECTIVO", "EMERGENCIA", "OTROS")</f>
        <v>EMERGENCIA</v>
      </c>
      <c r="AL4079" s="6" t="str">
        <f>+_xlfn.IFS(Tabla1[[#This Row],[Veces obj]]&lt;=1,"0-1",Tabla1[[#This Row],[Veces obj]]&lt;=2,"1-2",Tabla1[[#This Row],[Veces obj]]&lt;=3,"2-3",TRUE,"&gt;3")</f>
        <v>0-1</v>
      </c>
      <c r="AM4079" s="60" t="str">
        <f>+_xlfn.IFS(MONTH(Tabla1[[#This Row],[MES]])&lt;=3,"Q1",MONTH(Tabla1[[#This Row],[MES]])&lt;=6,"Q2",MONTH(Tabla1[[#This Row],[MES]])&lt;=9,"Q3",TRUE,"Q4")</f>
        <v>Q2</v>
      </c>
      <c r="AN4079" s="15" t="str">
        <f>+IFERROR(VLOOKUP(Tabla1[[#This Row],[CUENTA]],CTAS[],2,0),"OTROS")</f>
        <v>OTROS</v>
      </c>
      <c r="AP4079" s="15" t="str">
        <f>+IFERROR(VLOOKUP(Tabla1[[#This Row],[EMPLEADO]],IS[],3,0),"OTROS")</f>
        <v>OTROS</v>
      </c>
      <c r="AQ4079" s="15" t="str">
        <f>+IFERROR(VLOOKUP(Tabla1[[#This Row],[EMPLEADO]],IS[[NÓMINA]:[INGENIERO]],2,0),"OTROS")</f>
        <v>OTROS</v>
      </c>
    </row>
    <row r="4080" spans="1:43" x14ac:dyDescent="0.25">
      <c r="A4080" s="28" t="s">
        <v>10019</v>
      </c>
      <c r="B4080" s="29">
        <v>1</v>
      </c>
      <c r="C4080" s="29" t="s">
        <v>11929</v>
      </c>
      <c r="D4080" s="30" t="s">
        <v>38</v>
      </c>
      <c r="E4080" s="31" t="s">
        <v>133</v>
      </c>
      <c r="F4080" s="31" t="s">
        <v>11930</v>
      </c>
      <c r="G4080" s="88" t="s">
        <v>4436</v>
      </c>
      <c r="H4080" s="29" t="s">
        <v>679</v>
      </c>
      <c r="I4080" s="32" t="s">
        <v>43</v>
      </c>
      <c r="J4080" s="29" t="s">
        <v>8</v>
      </c>
      <c r="K4080" s="33" t="s">
        <v>59</v>
      </c>
      <c r="L4080" s="33" t="s">
        <v>946</v>
      </c>
      <c r="M4080" s="29" t="s">
        <v>316</v>
      </c>
      <c r="N4080" s="29">
        <v>0</v>
      </c>
      <c r="O4080" s="29" t="s">
        <v>47</v>
      </c>
      <c r="P4080" s="33">
        <v>7</v>
      </c>
      <c r="Q4080" s="33" t="s">
        <v>194</v>
      </c>
      <c r="R4080" s="80" t="s">
        <v>138</v>
      </c>
      <c r="S4080" s="81" t="s">
        <v>139</v>
      </c>
      <c r="T4080" s="81" t="s">
        <v>51</v>
      </c>
      <c r="U4080" s="82" t="s">
        <v>224</v>
      </c>
      <c r="V4080" s="83">
        <v>0.8</v>
      </c>
      <c r="W4080" s="89">
        <v>1258.4000000000003</v>
      </c>
      <c r="X4080" s="85">
        <v>1</v>
      </c>
      <c r="Y4080" s="86">
        <v>4.75</v>
      </c>
      <c r="Z4080" s="82">
        <v>4</v>
      </c>
      <c r="AA4080" s="87">
        <v>1.1875</v>
      </c>
      <c r="AB4080" s="83">
        <v>4.6875E-2</v>
      </c>
      <c r="AC4080" s="89">
        <v>-73.734375000000014</v>
      </c>
      <c r="AD4080" s="90">
        <v>43581</v>
      </c>
      <c r="AE4080" s="90">
        <v>43582</v>
      </c>
      <c r="AF4080" s="82">
        <v>0</v>
      </c>
      <c r="AG4080" s="84" t="s">
        <v>53</v>
      </c>
      <c r="AH4080" s="83">
        <v>0</v>
      </c>
      <c r="AI4080" s="89">
        <v>0</v>
      </c>
      <c r="AJ4080" s="89">
        <v>0</v>
      </c>
      <c r="AK4080" s="60" t="str">
        <f>+IF(Tabla1[[#This Row],[REQUEST_TY]]="SR MANTENIMIENTO CORRECTIVO", "EMERGENCIA", "OTROS")</f>
        <v>EMERGENCIA</v>
      </c>
      <c r="AL4080" s="6" t="str">
        <f>+_xlfn.IFS(Tabla1[[#This Row],[Veces obj]]&lt;=1,"0-1",Tabla1[[#This Row],[Veces obj]]&lt;=2,"1-2",Tabla1[[#This Row],[Veces obj]]&lt;=3,"2-3",TRUE,"&gt;3")</f>
        <v>1-2</v>
      </c>
      <c r="AM4080" s="60" t="str">
        <f>+_xlfn.IFS(MONTH(Tabla1[[#This Row],[MES]])&lt;=3,"Q1",MONTH(Tabla1[[#This Row],[MES]])&lt;=6,"Q2",MONTH(Tabla1[[#This Row],[MES]])&lt;=9,"Q3",TRUE,"Q4")</f>
        <v>Q2</v>
      </c>
      <c r="AN4080" s="15" t="str">
        <f>+IFERROR(VLOOKUP(Tabla1[[#This Row],[CUENTA]],CTAS[],2,0),"OTROS")</f>
        <v>OTROS</v>
      </c>
      <c r="AP4080" s="15" t="str">
        <f>+IFERROR(VLOOKUP(Tabla1[[#This Row],[EMPLEADO]],IS[],3,0),"OTROS")</f>
        <v>OTROS</v>
      </c>
      <c r="AQ4080" s="15" t="str">
        <f>+IFERROR(VLOOKUP(Tabla1[[#This Row],[EMPLEADO]],IS[[NÓMINA]:[INGENIERO]],2,0),"OTROS")</f>
        <v>OTROS</v>
      </c>
    </row>
    <row r="4081" spans="1:43" x14ac:dyDescent="0.25">
      <c r="A4081" s="28" t="s">
        <v>10019</v>
      </c>
      <c r="B4081" s="29">
        <v>1</v>
      </c>
      <c r="C4081" s="29" t="s">
        <v>11931</v>
      </c>
      <c r="D4081" s="30" t="s">
        <v>38</v>
      </c>
      <c r="E4081" s="31" t="s">
        <v>176</v>
      </c>
      <c r="F4081" s="31" t="s">
        <v>11932</v>
      </c>
      <c r="G4081" s="88" t="s">
        <v>11933</v>
      </c>
      <c r="H4081" s="29" t="s">
        <v>106</v>
      </c>
      <c r="I4081" s="32" t="s">
        <v>43</v>
      </c>
      <c r="J4081" s="29" t="s">
        <v>8</v>
      </c>
      <c r="K4081" s="33" t="s">
        <v>338</v>
      </c>
      <c r="L4081" s="33" t="s">
        <v>8569</v>
      </c>
      <c r="M4081" s="29" t="s">
        <v>316</v>
      </c>
      <c r="N4081" s="29">
        <v>0</v>
      </c>
      <c r="O4081" s="29" t="s">
        <v>47</v>
      </c>
      <c r="P4081" s="33">
        <v>330</v>
      </c>
      <c r="Q4081" s="33" t="s">
        <v>48</v>
      </c>
      <c r="R4081" s="80" t="s">
        <v>49</v>
      </c>
      <c r="S4081" s="81" t="s">
        <v>50</v>
      </c>
      <c r="T4081" s="81" t="s">
        <v>51</v>
      </c>
      <c r="U4081" s="82" t="s">
        <v>52</v>
      </c>
      <c r="V4081" s="83">
        <v>1.05</v>
      </c>
      <c r="W4081" s="89">
        <v>750.75000000000011</v>
      </c>
      <c r="X4081" s="85">
        <v>1</v>
      </c>
      <c r="Y4081" s="86">
        <v>1.32</v>
      </c>
      <c r="Z4081" s="82">
        <v>5</v>
      </c>
      <c r="AA4081" s="87">
        <v>0.26400000000000001</v>
      </c>
      <c r="AB4081" s="83">
        <v>0</v>
      </c>
      <c r="AC4081" s="89">
        <v>0</v>
      </c>
      <c r="AD4081" s="90">
        <v>43581</v>
      </c>
      <c r="AE4081" s="90">
        <v>43582</v>
      </c>
      <c r="AF4081" s="82">
        <v>0</v>
      </c>
      <c r="AG4081" s="84" t="s">
        <v>53</v>
      </c>
      <c r="AH4081" s="83">
        <v>0</v>
      </c>
      <c r="AI4081" s="89">
        <v>0</v>
      </c>
      <c r="AJ4081" s="89">
        <v>0</v>
      </c>
      <c r="AK4081" s="60" t="str">
        <f>+IF(Tabla1[[#This Row],[REQUEST_TY]]="SR MANTENIMIENTO CORRECTIVO", "EMERGENCIA", "OTROS")</f>
        <v>EMERGENCIA</v>
      </c>
      <c r="AL4081" s="6" t="str">
        <f>+_xlfn.IFS(Tabla1[[#This Row],[Veces obj]]&lt;=1,"0-1",Tabla1[[#This Row],[Veces obj]]&lt;=2,"1-2",Tabla1[[#This Row],[Veces obj]]&lt;=3,"2-3",TRUE,"&gt;3")</f>
        <v>0-1</v>
      </c>
      <c r="AM4081" s="60" t="str">
        <f>+_xlfn.IFS(MONTH(Tabla1[[#This Row],[MES]])&lt;=3,"Q1",MONTH(Tabla1[[#This Row],[MES]])&lt;=6,"Q2",MONTH(Tabla1[[#This Row],[MES]])&lt;=9,"Q3",TRUE,"Q4")</f>
        <v>Q2</v>
      </c>
      <c r="AN4081" s="15" t="str">
        <f>+IFERROR(VLOOKUP(Tabla1[[#This Row],[CUENTA]],CTAS[],2,0),"OTROS")</f>
        <v>OTROS</v>
      </c>
      <c r="AP4081" s="15" t="str">
        <f>+IFERROR(VLOOKUP(Tabla1[[#This Row],[EMPLEADO]],IS[],3,0),"OTROS")</f>
        <v>OTROS</v>
      </c>
      <c r="AQ4081" s="15" t="str">
        <f>+IFERROR(VLOOKUP(Tabla1[[#This Row],[EMPLEADO]],IS[[NÓMINA]:[INGENIERO]],2,0),"OTROS")</f>
        <v>OTROS</v>
      </c>
    </row>
    <row r="4082" spans="1:43" x14ac:dyDescent="0.25">
      <c r="A4082" s="28" t="s">
        <v>10019</v>
      </c>
      <c r="B4082" s="29">
        <v>1</v>
      </c>
      <c r="C4082" s="29" t="s">
        <v>11934</v>
      </c>
      <c r="D4082" s="30" t="s">
        <v>38</v>
      </c>
      <c r="E4082" s="31" t="s">
        <v>39</v>
      </c>
      <c r="F4082" s="31" t="s">
        <v>11935</v>
      </c>
      <c r="G4082" s="88" t="s">
        <v>11936</v>
      </c>
      <c r="H4082" s="29" t="s">
        <v>484</v>
      </c>
      <c r="I4082" s="32" t="s">
        <v>43</v>
      </c>
      <c r="J4082" s="29" t="s">
        <v>8</v>
      </c>
      <c r="K4082" s="33" t="s">
        <v>2300</v>
      </c>
      <c r="L4082" s="33" t="s">
        <v>4065</v>
      </c>
      <c r="M4082" s="29" t="s">
        <v>94</v>
      </c>
      <c r="N4082" s="29">
        <v>1</v>
      </c>
      <c r="O4082" s="29" t="s">
        <v>47</v>
      </c>
      <c r="P4082" s="33">
        <v>246</v>
      </c>
      <c r="Q4082" s="33" t="s">
        <v>48</v>
      </c>
      <c r="R4082" s="80" t="s">
        <v>49</v>
      </c>
      <c r="S4082" s="81" t="s">
        <v>50</v>
      </c>
      <c r="T4082" s="81" t="s">
        <v>51</v>
      </c>
      <c r="U4082" s="82" t="s">
        <v>52</v>
      </c>
      <c r="V4082" s="83">
        <v>1.05</v>
      </c>
      <c r="W4082" s="89">
        <v>0</v>
      </c>
      <c r="X4082" s="85">
        <v>1</v>
      </c>
      <c r="Y4082" s="86">
        <v>0</v>
      </c>
      <c r="Z4082" s="82">
        <v>5</v>
      </c>
      <c r="AA4082" s="87">
        <v>0</v>
      </c>
      <c r="AB4082" s="83">
        <v>0</v>
      </c>
      <c r="AC4082" s="89">
        <v>0</v>
      </c>
      <c r="AD4082" s="90">
        <v>43581</v>
      </c>
      <c r="AE4082" s="90">
        <v>43582</v>
      </c>
      <c r="AF4082" s="82">
        <v>0</v>
      </c>
      <c r="AG4082" s="84" t="s">
        <v>53</v>
      </c>
      <c r="AH4082" s="83">
        <v>0</v>
      </c>
      <c r="AI4082" s="89">
        <v>0</v>
      </c>
      <c r="AJ4082" s="89">
        <v>0</v>
      </c>
      <c r="AK4082" s="60" t="str">
        <f>+IF(Tabla1[[#This Row],[REQUEST_TY]]="SR MANTENIMIENTO CORRECTIVO", "EMERGENCIA", "OTROS")</f>
        <v>EMERGENCIA</v>
      </c>
      <c r="AL4082" s="6" t="str">
        <f>+_xlfn.IFS(Tabla1[[#This Row],[Veces obj]]&lt;=1,"0-1",Tabla1[[#This Row],[Veces obj]]&lt;=2,"1-2",Tabla1[[#This Row],[Veces obj]]&lt;=3,"2-3",TRUE,"&gt;3")</f>
        <v>0-1</v>
      </c>
      <c r="AM4082" s="60" t="str">
        <f>+_xlfn.IFS(MONTH(Tabla1[[#This Row],[MES]])&lt;=3,"Q1",MONTH(Tabla1[[#This Row],[MES]])&lt;=6,"Q2",MONTH(Tabla1[[#This Row],[MES]])&lt;=9,"Q3",TRUE,"Q4")</f>
        <v>Q2</v>
      </c>
      <c r="AN4082" s="15" t="str">
        <f>+IFERROR(VLOOKUP(Tabla1[[#This Row],[CUENTA]],CTAS[],2,0),"OTROS")</f>
        <v>OTROS</v>
      </c>
      <c r="AP4082" s="15" t="str">
        <f>+IFERROR(VLOOKUP(Tabla1[[#This Row],[EMPLEADO]],IS[],3,0),"OTROS")</f>
        <v>OTROS</v>
      </c>
      <c r="AQ4082" s="15" t="str">
        <f>+IFERROR(VLOOKUP(Tabla1[[#This Row],[EMPLEADO]],IS[[NÓMINA]:[INGENIERO]],2,0),"OTROS")</f>
        <v>OTROS</v>
      </c>
    </row>
    <row r="4083" spans="1:43" x14ac:dyDescent="0.25">
      <c r="A4083" s="28" t="s">
        <v>10019</v>
      </c>
      <c r="B4083" s="29">
        <v>1</v>
      </c>
      <c r="C4083" s="29" t="s">
        <v>11937</v>
      </c>
      <c r="D4083" s="30" t="s">
        <v>38</v>
      </c>
      <c r="E4083" s="31" t="s">
        <v>98</v>
      </c>
      <c r="F4083" s="31" t="s">
        <v>11938</v>
      </c>
      <c r="G4083" s="88" t="s">
        <v>1650</v>
      </c>
      <c r="H4083" s="29" t="s">
        <v>471</v>
      </c>
      <c r="I4083" s="32" t="s">
        <v>43</v>
      </c>
      <c r="J4083" s="29" t="s">
        <v>8</v>
      </c>
      <c r="K4083" s="33" t="s">
        <v>102</v>
      </c>
      <c r="L4083" s="33" t="s">
        <v>1651</v>
      </c>
      <c r="M4083" s="29" t="s">
        <v>46</v>
      </c>
      <c r="N4083" s="29">
        <v>0</v>
      </c>
      <c r="O4083" s="29" t="s">
        <v>47</v>
      </c>
      <c r="P4083" s="33">
        <v>11</v>
      </c>
      <c r="Q4083" s="33" t="s">
        <v>194</v>
      </c>
      <c r="R4083" s="80" t="s">
        <v>63</v>
      </c>
      <c r="S4083" s="81" t="s">
        <v>64</v>
      </c>
      <c r="T4083" s="81" t="s">
        <v>51</v>
      </c>
      <c r="U4083" s="82" t="s">
        <v>195</v>
      </c>
      <c r="V4083" s="83">
        <v>0.6</v>
      </c>
      <c r="W4083" s="89">
        <v>819</v>
      </c>
      <c r="X4083" s="85">
        <v>1</v>
      </c>
      <c r="Y4083" s="86">
        <v>1.89</v>
      </c>
      <c r="Z4083" s="82">
        <v>5</v>
      </c>
      <c r="AA4083" s="87">
        <v>0.378</v>
      </c>
      <c r="AB4083" s="83">
        <v>0</v>
      </c>
      <c r="AC4083" s="89">
        <v>0</v>
      </c>
      <c r="AD4083" s="90">
        <v>43581</v>
      </c>
      <c r="AE4083" s="90">
        <v>43582</v>
      </c>
      <c r="AF4083" s="82">
        <v>0</v>
      </c>
      <c r="AG4083" s="84" t="s">
        <v>53</v>
      </c>
      <c r="AH4083" s="83">
        <v>0</v>
      </c>
      <c r="AI4083" s="89">
        <v>0</v>
      </c>
      <c r="AJ4083" s="89">
        <v>0</v>
      </c>
      <c r="AK4083" s="60" t="str">
        <f>+IF(Tabla1[[#This Row],[REQUEST_TY]]="SR MANTENIMIENTO CORRECTIVO", "EMERGENCIA", "OTROS")</f>
        <v>EMERGENCIA</v>
      </c>
      <c r="AL4083" s="6" t="str">
        <f>+_xlfn.IFS(Tabla1[[#This Row],[Veces obj]]&lt;=1,"0-1",Tabla1[[#This Row],[Veces obj]]&lt;=2,"1-2",Tabla1[[#This Row],[Veces obj]]&lt;=3,"2-3",TRUE,"&gt;3")</f>
        <v>0-1</v>
      </c>
      <c r="AM4083" s="60" t="str">
        <f>+_xlfn.IFS(MONTH(Tabla1[[#This Row],[MES]])&lt;=3,"Q1",MONTH(Tabla1[[#This Row],[MES]])&lt;=6,"Q2",MONTH(Tabla1[[#This Row],[MES]])&lt;=9,"Q3",TRUE,"Q4")</f>
        <v>Q2</v>
      </c>
      <c r="AN4083" s="15" t="str">
        <f>+IFERROR(VLOOKUP(Tabla1[[#This Row],[CUENTA]],CTAS[],2,0),"OTROS")</f>
        <v>OTROS</v>
      </c>
      <c r="AP4083" s="15" t="str">
        <f>+IFERROR(VLOOKUP(Tabla1[[#This Row],[EMPLEADO]],IS[],3,0),"OTROS")</f>
        <v>OTROS</v>
      </c>
      <c r="AQ4083" s="15" t="str">
        <f>+IFERROR(VLOOKUP(Tabla1[[#This Row],[EMPLEADO]],IS[[NÓMINA]:[INGENIERO]],2,0),"OTROS")</f>
        <v>OTROS</v>
      </c>
    </row>
    <row r="4084" spans="1:43" x14ac:dyDescent="0.25">
      <c r="A4084" s="28" t="s">
        <v>10019</v>
      </c>
      <c r="B4084" s="29">
        <v>1</v>
      </c>
      <c r="C4084" s="29" t="s">
        <v>11939</v>
      </c>
      <c r="D4084" s="30" t="s">
        <v>38</v>
      </c>
      <c r="E4084" s="31" t="s">
        <v>275</v>
      </c>
      <c r="F4084" s="31" t="s">
        <v>11729</v>
      </c>
      <c r="G4084" s="88" t="s">
        <v>1441</v>
      </c>
      <c r="H4084" s="29" t="s">
        <v>568</v>
      </c>
      <c r="I4084" s="32" t="s">
        <v>43</v>
      </c>
      <c r="J4084" s="29" t="s">
        <v>8</v>
      </c>
      <c r="K4084" s="33" t="s">
        <v>71</v>
      </c>
      <c r="L4084" s="33" t="s">
        <v>1442</v>
      </c>
      <c r="M4084" s="29" t="s">
        <v>932</v>
      </c>
      <c r="N4084" s="29">
        <v>0</v>
      </c>
      <c r="O4084" s="29" t="s">
        <v>47</v>
      </c>
      <c r="P4084" s="33">
        <v>47</v>
      </c>
      <c r="Q4084" s="33" t="s">
        <v>82</v>
      </c>
      <c r="R4084" s="80" t="s">
        <v>95</v>
      </c>
      <c r="S4084" s="81" t="s">
        <v>64</v>
      </c>
      <c r="T4084" s="81" t="s">
        <v>51</v>
      </c>
      <c r="U4084" s="82" t="s">
        <v>83</v>
      </c>
      <c r="V4084" s="83">
        <v>1.05</v>
      </c>
      <c r="W4084" s="89">
        <v>1433.25</v>
      </c>
      <c r="X4084" s="85">
        <v>1</v>
      </c>
      <c r="Y4084" s="86">
        <v>4.08</v>
      </c>
      <c r="Z4084" s="82">
        <v>5</v>
      </c>
      <c r="AA4084" s="87">
        <v>0.81600000000000006</v>
      </c>
      <c r="AB4084" s="83">
        <v>0</v>
      </c>
      <c r="AC4084" s="89">
        <v>0</v>
      </c>
      <c r="AD4084" s="90">
        <v>43581</v>
      </c>
      <c r="AE4084" s="90">
        <v>43584</v>
      </c>
      <c r="AF4084" s="82">
        <v>1</v>
      </c>
      <c r="AG4084" s="84" t="s">
        <v>53</v>
      </c>
      <c r="AH4084" s="83">
        <v>0</v>
      </c>
      <c r="AI4084" s="89">
        <v>0</v>
      </c>
      <c r="AJ4084" s="89">
        <v>0</v>
      </c>
      <c r="AK4084" s="60" t="str">
        <f>+IF(Tabla1[[#This Row],[REQUEST_TY]]="SR MANTENIMIENTO CORRECTIVO", "EMERGENCIA", "OTROS")</f>
        <v>EMERGENCIA</v>
      </c>
      <c r="AL4084" s="6" t="str">
        <f>+_xlfn.IFS(Tabla1[[#This Row],[Veces obj]]&lt;=1,"0-1",Tabla1[[#This Row],[Veces obj]]&lt;=2,"1-2",Tabla1[[#This Row],[Veces obj]]&lt;=3,"2-3",TRUE,"&gt;3")</f>
        <v>0-1</v>
      </c>
      <c r="AM4084" s="60" t="str">
        <f>+_xlfn.IFS(MONTH(Tabla1[[#This Row],[MES]])&lt;=3,"Q1",MONTH(Tabla1[[#This Row],[MES]])&lt;=6,"Q2",MONTH(Tabla1[[#This Row],[MES]])&lt;=9,"Q3",TRUE,"Q4")</f>
        <v>Q2</v>
      </c>
      <c r="AN4084" s="15" t="str">
        <f>+IFERROR(VLOOKUP(Tabla1[[#This Row],[CUENTA]],CTAS[],2,0),"OTROS")</f>
        <v>OTROS</v>
      </c>
      <c r="AP4084" s="15" t="str">
        <f>+IFERROR(VLOOKUP(Tabla1[[#This Row],[EMPLEADO]],IS[],3,0),"OTROS")</f>
        <v>OTROS</v>
      </c>
      <c r="AQ4084" s="15" t="str">
        <f>+IFERROR(VLOOKUP(Tabla1[[#This Row],[EMPLEADO]],IS[[NÓMINA]:[INGENIERO]],2,0),"OTROS")</f>
        <v>OTROS</v>
      </c>
    </row>
    <row r="4085" spans="1:43" x14ac:dyDescent="0.25">
      <c r="A4085" s="28" t="s">
        <v>10019</v>
      </c>
      <c r="B4085" s="29">
        <v>1</v>
      </c>
      <c r="C4085" s="29" t="s">
        <v>11940</v>
      </c>
      <c r="D4085" s="30" t="s">
        <v>38</v>
      </c>
      <c r="E4085" s="31" t="s">
        <v>1015</v>
      </c>
      <c r="F4085" s="31" t="s">
        <v>11941</v>
      </c>
      <c r="G4085" s="88" t="s">
        <v>9703</v>
      </c>
      <c r="H4085" s="29" t="s">
        <v>106</v>
      </c>
      <c r="I4085" s="32" t="s">
        <v>43</v>
      </c>
      <c r="J4085" s="29" t="s">
        <v>8</v>
      </c>
      <c r="K4085" s="33" t="s">
        <v>59</v>
      </c>
      <c r="L4085" s="33" t="s">
        <v>315</v>
      </c>
      <c r="M4085" s="29" t="s">
        <v>316</v>
      </c>
      <c r="N4085" s="29">
        <v>0</v>
      </c>
      <c r="O4085" s="29" t="s">
        <v>47</v>
      </c>
      <c r="P4085" s="33">
        <v>31</v>
      </c>
      <c r="Q4085" s="33" t="s">
        <v>82</v>
      </c>
      <c r="R4085" s="80" t="s">
        <v>317</v>
      </c>
      <c r="S4085" s="81" t="s">
        <v>318</v>
      </c>
      <c r="T4085" s="81" t="s">
        <v>51</v>
      </c>
      <c r="U4085" s="82" t="s">
        <v>140</v>
      </c>
      <c r="V4085" s="83">
        <v>1.1000000000000001</v>
      </c>
      <c r="W4085" s="89">
        <v>1730.3000000000004</v>
      </c>
      <c r="X4085" s="85">
        <v>1</v>
      </c>
      <c r="Y4085" s="86">
        <v>1</v>
      </c>
      <c r="Z4085" s="82">
        <v>4</v>
      </c>
      <c r="AA4085" s="87">
        <v>0.25</v>
      </c>
      <c r="AB4085" s="83">
        <v>0</v>
      </c>
      <c r="AC4085" s="89">
        <v>0</v>
      </c>
      <c r="AD4085" s="90">
        <v>43581</v>
      </c>
      <c r="AE4085" s="90">
        <v>43584</v>
      </c>
      <c r="AF4085" s="82">
        <v>1</v>
      </c>
      <c r="AG4085" s="84" t="s">
        <v>53</v>
      </c>
      <c r="AH4085" s="83">
        <v>0</v>
      </c>
      <c r="AI4085" s="89">
        <v>0</v>
      </c>
      <c r="AJ4085" s="89">
        <v>0</v>
      </c>
      <c r="AK4085" s="60" t="str">
        <f>+IF(Tabla1[[#This Row],[REQUEST_TY]]="SR MANTENIMIENTO CORRECTIVO", "EMERGENCIA", "OTROS")</f>
        <v>EMERGENCIA</v>
      </c>
      <c r="AL4085" s="6" t="str">
        <f>+_xlfn.IFS(Tabla1[[#This Row],[Veces obj]]&lt;=1,"0-1",Tabla1[[#This Row],[Veces obj]]&lt;=2,"1-2",Tabla1[[#This Row],[Veces obj]]&lt;=3,"2-3",TRUE,"&gt;3")</f>
        <v>0-1</v>
      </c>
      <c r="AM4085" s="60" t="str">
        <f>+_xlfn.IFS(MONTH(Tabla1[[#This Row],[MES]])&lt;=3,"Q1",MONTH(Tabla1[[#This Row],[MES]])&lt;=6,"Q2",MONTH(Tabla1[[#This Row],[MES]])&lt;=9,"Q3",TRUE,"Q4")</f>
        <v>Q2</v>
      </c>
      <c r="AN4085" s="15" t="str">
        <f>+IFERROR(VLOOKUP(Tabla1[[#This Row],[CUENTA]],CTAS[],2,0),"OTROS")</f>
        <v>OTROS</v>
      </c>
      <c r="AP4085" s="15" t="str">
        <f>+IFERROR(VLOOKUP(Tabla1[[#This Row],[EMPLEADO]],IS[],3,0),"OTROS")</f>
        <v>OTROS</v>
      </c>
      <c r="AQ4085" s="15" t="str">
        <f>+IFERROR(VLOOKUP(Tabla1[[#This Row],[EMPLEADO]],IS[[NÓMINA]:[INGENIERO]],2,0),"OTROS")</f>
        <v>OTROS</v>
      </c>
    </row>
    <row r="4086" spans="1:43" x14ac:dyDescent="0.25">
      <c r="A4086" s="28" t="s">
        <v>10019</v>
      </c>
      <c r="B4086" s="29">
        <v>1</v>
      </c>
      <c r="C4086" s="29" t="s">
        <v>11942</v>
      </c>
      <c r="D4086" s="30" t="s">
        <v>38</v>
      </c>
      <c r="E4086" s="31" t="s">
        <v>98</v>
      </c>
      <c r="F4086" s="31" t="s">
        <v>11943</v>
      </c>
      <c r="G4086" s="88" t="s">
        <v>476</v>
      </c>
      <c r="H4086" s="29" t="s">
        <v>646</v>
      </c>
      <c r="I4086" s="32" t="s">
        <v>43</v>
      </c>
      <c r="J4086" s="29" t="s">
        <v>8</v>
      </c>
      <c r="K4086" s="33" t="s">
        <v>102</v>
      </c>
      <c r="L4086" s="33" t="s">
        <v>477</v>
      </c>
      <c r="M4086" s="29" t="s">
        <v>358</v>
      </c>
      <c r="N4086" s="29">
        <v>0</v>
      </c>
      <c r="O4086" s="29" t="s">
        <v>47</v>
      </c>
      <c r="P4086" s="33">
        <v>88</v>
      </c>
      <c r="Q4086" s="33" t="s">
        <v>48</v>
      </c>
      <c r="R4086" s="80" t="s">
        <v>63</v>
      </c>
      <c r="S4086" s="81" t="s">
        <v>64</v>
      </c>
      <c r="T4086" s="81" t="s">
        <v>51</v>
      </c>
      <c r="U4086" s="82" t="s">
        <v>96</v>
      </c>
      <c r="V4086" s="83">
        <v>1.1000000000000001</v>
      </c>
      <c r="W4086" s="89">
        <v>1501.5000000000002</v>
      </c>
      <c r="X4086" s="85">
        <v>1</v>
      </c>
      <c r="Y4086" s="86">
        <v>1.1000000000000001</v>
      </c>
      <c r="Z4086" s="82">
        <v>5</v>
      </c>
      <c r="AA4086" s="87">
        <v>0.22000000000000003</v>
      </c>
      <c r="AB4086" s="83">
        <v>0</v>
      </c>
      <c r="AC4086" s="89">
        <v>0</v>
      </c>
      <c r="AD4086" s="90">
        <v>43581</v>
      </c>
      <c r="AE4086" s="90">
        <v>43584</v>
      </c>
      <c r="AF4086" s="82">
        <v>1</v>
      </c>
      <c r="AG4086" s="84" t="s">
        <v>53</v>
      </c>
      <c r="AH4086" s="83">
        <v>0</v>
      </c>
      <c r="AI4086" s="89">
        <v>0</v>
      </c>
      <c r="AJ4086" s="89">
        <v>0</v>
      </c>
      <c r="AK4086" s="60" t="str">
        <f>+IF(Tabla1[[#This Row],[REQUEST_TY]]="SR MANTENIMIENTO CORRECTIVO", "EMERGENCIA", "OTROS")</f>
        <v>EMERGENCIA</v>
      </c>
      <c r="AL4086" s="6" t="str">
        <f>+_xlfn.IFS(Tabla1[[#This Row],[Veces obj]]&lt;=1,"0-1",Tabla1[[#This Row],[Veces obj]]&lt;=2,"1-2",Tabla1[[#This Row],[Veces obj]]&lt;=3,"2-3",TRUE,"&gt;3")</f>
        <v>0-1</v>
      </c>
      <c r="AM4086" s="60" t="str">
        <f>+_xlfn.IFS(MONTH(Tabla1[[#This Row],[MES]])&lt;=3,"Q1",MONTH(Tabla1[[#This Row],[MES]])&lt;=6,"Q2",MONTH(Tabla1[[#This Row],[MES]])&lt;=9,"Q3",TRUE,"Q4")</f>
        <v>Q2</v>
      </c>
      <c r="AN4086" s="15" t="str">
        <f>+IFERROR(VLOOKUP(Tabla1[[#This Row],[CUENTA]],CTAS[],2,0),"OTROS")</f>
        <v>OTROS</v>
      </c>
      <c r="AP4086" s="15" t="str">
        <f>+IFERROR(VLOOKUP(Tabla1[[#This Row],[EMPLEADO]],IS[],3,0),"OTROS")</f>
        <v>OTROS</v>
      </c>
      <c r="AQ4086" s="15" t="str">
        <f>+IFERROR(VLOOKUP(Tabla1[[#This Row],[EMPLEADO]],IS[[NÓMINA]:[INGENIERO]],2,0),"OTROS")</f>
        <v>OTROS</v>
      </c>
    </row>
    <row r="4087" spans="1:43" x14ac:dyDescent="0.25">
      <c r="A4087" s="28" t="s">
        <v>10019</v>
      </c>
      <c r="B4087" s="29">
        <v>1</v>
      </c>
      <c r="C4087" s="29" t="s">
        <v>11944</v>
      </c>
      <c r="D4087" s="30" t="s">
        <v>38</v>
      </c>
      <c r="E4087" s="31" t="s">
        <v>76</v>
      </c>
      <c r="F4087" s="31" t="s">
        <v>11945</v>
      </c>
      <c r="G4087" s="88" t="s">
        <v>4106</v>
      </c>
      <c r="H4087" s="29" t="s">
        <v>1572</v>
      </c>
      <c r="I4087" s="32" t="s">
        <v>43</v>
      </c>
      <c r="J4087" s="29" t="s">
        <v>8</v>
      </c>
      <c r="K4087" s="33" t="s">
        <v>102</v>
      </c>
      <c r="L4087" s="33" t="s">
        <v>3190</v>
      </c>
      <c r="M4087" s="29" t="s">
        <v>1868</v>
      </c>
      <c r="N4087" s="29">
        <v>0</v>
      </c>
      <c r="O4087" s="29" t="s">
        <v>47</v>
      </c>
      <c r="P4087" s="33">
        <v>9</v>
      </c>
      <c r="Q4087" s="33" t="s">
        <v>194</v>
      </c>
      <c r="R4087" s="80" t="s">
        <v>63</v>
      </c>
      <c r="S4087" s="81" t="s">
        <v>64</v>
      </c>
      <c r="T4087" s="81" t="s">
        <v>51</v>
      </c>
      <c r="U4087" s="82" t="s">
        <v>195</v>
      </c>
      <c r="V4087" s="83">
        <v>0.6</v>
      </c>
      <c r="W4087" s="89">
        <v>819</v>
      </c>
      <c r="X4087" s="85">
        <v>1</v>
      </c>
      <c r="Y4087" s="86">
        <v>1.03</v>
      </c>
      <c r="Z4087" s="82">
        <v>5</v>
      </c>
      <c r="AA4087" s="87">
        <v>0.20600000000000002</v>
      </c>
      <c r="AB4087" s="83">
        <v>0</v>
      </c>
      <c r="AC4087" s="89">
        <v>0</v>
      </c>
      <c r="AD4087" s="90">
        <v>43581</v>
      </c>
      <c r="AE4087" s="90">
        <v>43584</v>
      </c>
      <c r="AF4087" s="82">
        <v>1</v>
      </c>
      <c r="AG4087" s="84" t="s">
        <v>53</v>
      </c>
      <c r="AH4087" s="83">
        <v>0</v>
      </c>
      <c r="AI4087" s="89">
        <v>0</v>
      </c>
      <c r="AJ4087" s="89">
        <v>0</v>
      </c>
      <c r="AK4087" s="60" t="str">
        <f>+IF(Tabla1[[#This Row],[REQUEST_TY]]="SR MANTENIMIENTO CORRECTIVO", "EMERGENCIA", "OTROS")</f>
        <v>EMERGENCIA</v>
      </c>
      <c r="AL4087" s="6" t="str">
        <f>+_xlfn.IFS(Tabla1[[#This Row],[Veces obj]]&lt;=1,"0-1",Tabla1[[#This Row],[Veces obj]]&lt;=2,"1-2",Tabla1[[#This Row],[Veces obj]]&lt;=3,"2-3",TRUE,"&gt;3")</f>
        <v>0-1</v>
      </c>
      <c r="AM4087" s="60" t="str">
        <f>+_xlfn.IFS(MONTH(Tabla1[[#This Row],[MES]])&lt;=3,"Q1",MONTH(Tabla1[[#This Row],[MES]])&lt;=6,"Q2",MONTH(Tabla1[[#This Row],[MES]])&lt;=9,"Q3",TRUE,"Q4")</f>
        <v>Q2</v>
      </c>
      <c r="AN4087" s="15" t="str">
        <f>+IFERROR(VLOOKUP(Tabla1[[#This Row],[CUENTA]],CTAS[],2,0),"OTROS")</f>
        <v>OTROS</v>
      </c>
      <c r="AP4087" s="15" t="str">
        <f>+IFERROR(VLOOKUP(Tabla1[[#This Row],[EMPLEADO]],IS[],3,0),"OTROS")</f>
        <v>OTROS</v>
      </c>
      <c r="AQ4087" s="15" t="str">
        <f>+IFERROR(VLOOKUP(Tabla1[[#This Row],[EMPLEADO]],IS[[NÓMINA]:[INGENIERO]],2,0),"OTROS")</f>
        <v>OTROS</v>
      </c>
    </row>
    <row r="4088" spans="1:43" x14ac:dyDescent="0.25">
      <c r="A4088" s="28" t="s">
        <v>10019</v>
      </c>
      <c r="B4088" s="29">
        <v>1</v>
      </c>
      <c r="C4088" s="29" t="s">
        <v>11946</v>
      </c>
      <c r="D4088" s="30" t="s">
        <v>38</v>
      </c>
      <c r="E4088" s="31" t="s">
        <v>1015</v>
      </c>
      <c r="F4088" s="31" t="s">
        <v>11947</v>
      </c>
      <c r="G4088" s="88" t="s">
        <v>1558</v>
      </c>
      <c r="H4088" s="29" t="s">
        <v>784</v>
      </c>
      <c r="I4088" s="32" t="s">
        <v>43</v>
      </c>
      <c r="J4088" s="29" t="s">
        <v>8</v>
      </c>
      <c r="K4088" s="33" t="s">
        <v>59</v>
      </c>
      <c r="L4088" s="33" t="s">
        <v>1559</v>
      </c>
      <c r="M4088" s="29" t="s">
        <v>1560</v>
      </c>
      <c r="N4088" s="29">
        <v>0</v>
      </c>
      <c r="O4088" s="29" t="s">
        <v>47</v>
      </c>
      <c r="P4088" s="33">
        <v>98</v>
      </c>
      <c r="Q4088" s="33" t="s">
        <v>48</v>
      </c>
      <c r="R4088" s="80" t="s">
        <v>317</v>
      </c>
      <c r="S4088" s="81" t="s">
        <v>318</v>
      </c>
      <c r="T4088" s="81" t="s">
        <v>51</v>
      </c>
      <c r="U4088" s="82" t="s">
        <v>353</v>
      </c>
      <c r="V4088" s="83">
        <v>1.1499999999999999</v>
      </c>
      <c r="W4088" s="89">
        <v>1808.95</v>
      </c>
      <c r="X4088" s="85">
        <v>1</v>
      </c>
      <c r="Y4088" s="86">
        <v>1.47</v>
      </c>
      <c r="Z4088" s="82">
        <v>4</v>
      </c>
      <c r="AA4088" s="87">
        <v>0.36749999999999999</v>
      </c>
      <c r="AB4088" s="83">
        <v>0</v>
      </c>
      <c r="AC4088" s="89">
        <v>0</v>
      </c>
      <c r="AD4088" s="90">
        <v>43582</v>
      </c>
      <c r="AE4088" s="90">
        <v>43584</v>
      </c>
      <c r="AF4088" s="82">
        <v>0</v>
      </c>
      <c r="AG4088" s="84" t="s">
        <v>53</v>
      </c>
      <c r="AH4088" s="83">
        <v>0</v>
      </c>
      <c r="AI4088" s="89">
        <v>0</v>
      </c>
      <c r="AJ4088" s="89">
        <v>0</v>
      </c>
      <c r="AK4088" s="60" t="str">
        <f>+IF(Tabla1[[#This Row],[REQUEST_TY]]="SR MANTENIMIENTO CORRECTIVO", "EMERGENCIA", "OTROS")</f>
        <v>EMERGENCIA</v>
      </c>
      <c r="AL4088" s="6" t="str">
        <f>+_xlfn.IFS(Tabla1[[#This Row],[Veces obj]]&lt;=1,"0-1",Tabla1[[#This Row],[Veces obj]]&lt;=2,"1-2",Tabla1[[#This Row],[Veces obj]]&lt;=3,"2-3",TRUE,"&gt;3")</f>
        <v>0-1</v>
      </c>
      <c r="AM4088" s="60" t="str">
        <f>+_xlfn.IFS(MONTH(Tabla1[[#This Row],[MES]])&lt;=3,"Q1",MONTH(Tabla1[[#This Row],[MES]])&lt;=6,"Q2",MONTH(Tabla1[[#This Row],[MES]])&lt;=9,"Q3",TRUE,"Q4")</f>
        <v>Q2</v>
      </c>
      <c r="AN4088" s="15" t="str">
        <f>+IFERROR(VLOOKUP(Tabla1[[#This Row],[CUENTA]],CTAS[],2,0),"OTROS")</f>
        <v>OTROS</v>
      </c>
      <c r="AP4088" s="15" t="str">
        <f>+IFERROR(VLOOKUP(Tabla1[[#This Row],[EMPLEADO]],IS[],3,0),"OTROS")</f>
        <v>OTROS</v>
      </c>
      <c r="AQ4088" s="15" t="str">
        <f>+IFERROR(VLOOKUP(Tabla1[[#This Row],[EMPLEADO]],IS[[NÓMINA]:[INGENIERO]],2,0),"OTROS")</f>
        <v>OTROS</v>
      </c>
    </row>
    <row r="4089" spans="1:43" x14ac:dyDescent="0.25">
      <c r="A4089" s="28" t="s">
        <v>10019</v>
      </c>
      <c r="B4089" s="29">
        <v>1</v>
      </c>
      <c r="C4089" s="29" t="s">
        <v>11948</v>
      </c>
      <c r="D4089" s="30" t="s">
        <v>38</v>
      </c>
      <c r="E4089" s="31" t="s">
        <v>2034</v>
      </c>
      <c r="F4089" s="31" t="s">
        <v>11949</v>
      </c>
      <c r="G4089" s="88" t="s">
        <v>5853</v>
      </c>
      <c r="H4089" s="29" t="s">
        <v>592</v>
      </c>
      <c r="I4089" s="32" t="s">
        <v>43</v>
      </c>
      <c r="J4089" s="29" t="s">
        <v>8</v>
      </c>
      <c r="K4089" s="33" t="s">
        <v>438</v>
      </c>
      <c r="L4089" s="33" t="s">
        <v>5854</v>
      </c>
      <c r="M4089" s="29" t="s">
        <v>165</v>
      </c>
      <c r="N4089" s="29">
        <v>0</v>
      </c>
      <c r="O4089" s="29" t="s">
        <v>47</v>
      </c>
      <c r="P4089" s="33">
        <v>9</v>
      </c>
      <c r="Q4089" s="33" t="s">
        <v>194</v>
      </c>
      <c r="R4089" s="80" t="s">
        <v>2038</v>
      </c>
      <c r="S4089" s="81" t="s">
        <v>64</v>
      </c>
      <c r="T4089" s="81" t="s">
        <v>51</v>
      </c>
      <c r="U4089" s="82" t="s">
        <v>195</v>
      </c>
      <c r="V4089" s="83">
        <v>0.6</v>
      </c>
      <c r="W4089" s="89">
        <v>819</v>
      </c>
      <c r="X4089" s="85">
        <v>1</v>
      </c>
      <c r="Y4089" s="86">
        <v>0.73</v>
      </c>
      <c r="Z4089" s="82">
        <v>5</v>
      </c>
      <c r="AA4089" s="87">
        <v>0.14599999999999999</v>
      </c>
      <c r="AB4089" s="83">
        <v>0</v>
      </c>
      <c r="AC4089" s="89">
        <v>0</v>
      </c>
      <c r="AD4089" s="90">
        <v>43584</v>
      </c>
      <c r="AE4089" s="90">
        <v>43584</v>
      </c>
      <c r="AF4089" s="82">
        <v>0</v>
      </c>
      <c r="AG4089" s="84" t="s">
        <v>53</v>
      </c>
      <c r="AH4089" s="83">
        <v>0</v>
      </c>
      <c r="AI4089" s="89">
        <v>0</v>
      </c>
      <c r="AJ4089" s="89">
        <v>0</v>
      </c>
      <c r="AK4089" s="60" t="str">
        <f>+IF(Tabla1[[#This Row],[REQUEST_TY]]="SR MANTENIMIENTO CORRECTIVO", "EMERGENCIA", "OTROS")</f>
        <v>EMERGENCIA</v>
      </c>
      <c r="AL4089" s="6" t="str">
        <f>+_xlfn.IFS(Tabla1[[#This Row],[Veces obj]]&lt;=1,"0-1",Tabla1[[#This Row],[Veces obj]]&lt;=2,"1-2",Tabla1[[#This Row],[Veces obj]]&lt;=3,"2-3",TRUE,"&gt;3")</f>
        <v>0-1</v>
      </c>
      <c r="AM4089" s="60" t="str">
        <f>+_xlfn.IFS(MONTH(Tabla1[[#This Row],[MES]])&lt;=3,"Q1",MONTH(Tabla1[[#This Row],[MES]])&lt;=6,"Q2",MONTH(Tabla1[[#This Row],[MES]])&lt;=9,"Q3",TRUE,"Q4")</f>
        <v>Q2</v>
      </c>
      <c r="AN4089" s="15" t="str">
        <f>+IFERROR(VLOOKUP(Tabla1[[#This Row],[CUENTA]],CTAS[],2,0),"OTROS")</f>
        <v>OTROS</v>
      </c>
      <c r="AP4089" s="15" t="str">
        <f>+IFERROR(VLOOKUP(Tabla1[[#This Row],[EMPLEADO]],IS[],3,0),"OTROS")</f>
        <v>CHIHUAHUA</v>
      </c>
      <c r="AQ4089" s="15" t="str">
        <f>+IFERROR(VLOOKUP(Tabla1[[#This Row],[EMPLEADO]],IS[[NÓMINA]:[INGENIERO]],2,0),"OTROS")</f>
        <v>VICTOR MENDEZ</v>
      </c>
    </row>
    <row r="4090" spans="1:43" x14ac:dyDescent="0.25">
      <c r="A4090" s="28" t="s">
        <v>10019</v>
      </c>
      <c r="B4090" s="29">
        <v>1</v>
      </c>
      <c r="C4090" s="29" t="s">
        <v>11950</v>
      </c>
      <c r="D4090" s="30" t="s">
        <v>3412</v>
      </c>
      <c r="E4090" s="31" t="s">
        <v>11951</v>
      </c>
      <c r="F4090" s="31" t="s">
        <v>11952</v>
      </c>
      <c r="G4090" s="88" t="s">
        <v>11953</v>
      </c>
      <c r="H4090" s="29" t="s">
        <v>253</v>
      </c>
      <c r="I4090" s="32" t="s">
        <v>43</v>
      </c>
      <c r="J4090" s="29" t="s">
        <v>8</v>
      </c>
      <c r="K4090" s="33" t="s">
        <v>59</v>
      </c>
      <c r="L4090" s="33" t="s">
        <v>863</v>
      </c>
      <c r="M4090" s="29" t="s">
        <v>358</v>
      </c>
      <c r="N4090" s="29">
        <v>0</v>
      </c>
      <c r="O4090" s="29" t="s">
        <v>47</v>
      </c>
      <c r="P4090" s="33" t="s">
        <v>822</v>
      </c>
      <c r="Q4090" s="33" t="s">
        <v>48</v>
      </c>
      <c r="R4090" s="80" t="s">
        <v>2038</v>
      </c>
      <c r="S4090" s="81" t="s">
        <v>64</v>
      </c>
      <c r="T4090" s="81" t="s">
        <v>51</v>
      </c>
      <c r="U4090" s="82" t="s">
        <v>96</v>
      </c>
      <c r="V4090" s="83">
        <v>1</v>
      </c>
      <c r="W4090" s="89">
        <v>1365</v>
      </c>
      <c r="X4090" s="85">
        <v>0</v>
      </c>
      <c r="Y4090" s="86">
        <v>5</v>
      </c>
      <c r="Z4090" s="82">
        <v>5</v>
      </c>
      <c r="AA4090" s="87">
        <v>1</v>
      </c>
      <c r="AB4090" s="83">
        <v>0</v>
      </c>
      <c r="AC4090" s="89">
        <v>0</v>
      </c>
      <c r="AD4090" s="90">
        <v>43584</v>
      </c>
      <c r="AE4090" s="90">
        <v>43584</v>
      </c>
      <c r="AF4090" s="82">
        <v>0</v>
      </c>
      <c r="AG4090" s="84" t="s">
        <v>53</v>
      </c>
      <c r="AH4090" s="83">
        <v>0</v>
      </c>
      <c r="AI4090" s="89">
        <v>0</v>
      </c>
      <c r="AJ4090" s="89">
        <v>0</v>
      </c>
      <c r="AK4090" s="60" t="str">
        <f>+IF(Tabla1[[#This Row],[REQUEST_TY]]="SR MANTENIMIENTO CORRECTIVO", "EMERGENCIA", "OTROS")</f>
        <v>OTROS</v>
      </c>
      <c r="AL4090" s="6" t="str">
        <f>+_xlfn.IFS(Tabla1[[#This Row],[Veces obj]]&lt;=1,"0-1",Tabla1[[#This Row],[Veces obj]]&lt;=2,"1-2",Tabla1[[#This Row],[Veces obj]]&lt;=3,"2-3",TRUE,"&gt;3")</f>
        <v>0-1</v>
      </c>
      <c r="AM4090" s="60" t="str">
        <f>+_xlfn.IFS(MONTH(Tabla1[[#This Row],[MES]])&lt;=3,"Q1",MONTH(Tabla1[[#This Row],[MES]])&lt;=6,"Q2",MONTH(Tabla1[[#This Row],[MES]])&lt;=9,"Q3",TRUE,"Q4")</f>
        <v>Q2</v>
      </c>
      <c r="AN4090" s="15" t="str">
        <f>+IFERROR(VLOOKUP(Tabla1[[#This Row],[CUENTA]],CTAS[],2,0),"OTROS")</f>
        <v>OTROS</v>
      </c>
      <c r="AP4090" s="15" t="str">
        <f>+IFERROR(VLOOKUP(Tabla1[[#This Row],[EMPLEADO]],IS[],3,0),"OTROS")</f>
        <v>OTROS</v>
      </c>
      <c r="AQ4090" s="15" t="str">
        <f>+IFERROR(VLOOKUP(Tabla1[[#This Row],[EMPLEADO]],IS[[NÓMINA]:[INGENIERO]],2,0),"OTROS")</f>
        <v>OTROS</v>
      </c>
    </row>
    <row r="4091" spans="1:43" x14ac:dyDescent="0.25">
      <c r="A4091" s="28" t="s">
        <v>10019</v>
      </c>
      <c r="B4091" s="29">
        <v>1</v>
      </c>
      <c r="C4091" s="29" t="s">
        <v>11954</v>
      </c>
      <c r="D4091" s="30" t="s">
        <v>38</v>
      </c>
      <c r="E4091" s="31" t="s">
        <v>98</v>
      </c>
      <c r="F4091" s="31" t="s">
        <v>11955</v>
      </c>
      <c r="G4091" s="88" t="s">
        <v>1829</v>
      </c>
      <c r="H4091" s="29" t="s">
        <v>691</v>
      </c>
      <c r="I4091" s="32" t="s">
        <v>43</v>
      </c>
      <c r="J4091" s="29" t="s">
        <v>8</v>
      </c>
      <c r="K4091" s="33" t="s">
        <v>102</v>
      </c>
      <c r="L4091" s="33" t="s">
        <v>1830</v>
      </c>
      <c r="M4091" s="29" t="s">
        <v>215</v>
      </c>
      <c r="N4091" s="29">
        <v>0</v>
      </c>
      <c r="O4091" s="29" t="s">
        <v>47</v>
      </c>
      <c r="P4091" s="33">
        <v>3</v>
      </c>
      <c r="Q4091" s="33" t="s">
        <v>388</v>
      </c>
      <c r="R4091" s="80" t="s">
        <v>63</v>
      </c>
      <c r="S4091" s="81" t="s">
        <v>64</v>
      </c>
      <c r="T4091" s="81" t="s">
        <v>51</v>
      </c>
      <c r="U4091" s="82" t="s">
        <v>389</v>
      </c>
      <c r="V4091" s="83">
        <v>0</v>
      </c>
      <c r="W4091" s="89">
        <v>0</v>
      </c>
      <c r="X4091" s="85">
        <v>1</v>
      </c>
      <c r="Y4091" s="86">
        <v>0</v>
      </c>
      <c r="Z4091" s="82">
        <v>5</v>
      </c>
      <c r="AA4091" s="87">
        <v>0</v>
      </c>
      <c r="AB4091" s="83">
        <v>0</v>
      </c>
      <c r="AC4091" s="89">
        <v>0</v>
      </c>
      <c r="AD4091" s="90">
        <v>43584</v>
      </c>
      <c r="AE4091" s="90">
        <v>43584</v>
      </c>
      <c r="AF4091" s="82">
        <v>0</v>
      </c>
      <c r="AG4091" s="84" t="s">
        <v>53</v>
      </c>
      <c r="AH4091" s="83">
        <v>0</v>
      </c>
      <c r="AI4091" s="89">
        <v>0</v>
      </c>
      <c r="AJ4091" s="89">
        <v>0</v>
      </c>
      <c r="AK4091" s="60" t="str">
        <f>+IF(Tabla1[[#This Row],[REQUEST_TY]]="SR MANTENIMIENTO CORRECTIVO", "EMERGENCIA", "OTROS")</f>
        <v>EMERGENCIA</v>
      </c>
      <c r="AL4091" s="6" t="str">
        <f>+_xlfn.IFS(Tabla1[[#This Row],[Veces obj]]&lt;=1,"0-1",Tabla1[[#This Row],[Veces obj]]&lt;=2,"1-2",Tabla1[[#This Row],[Veces obj]]&lt;=3,"2-3",TRUE,"&gt;3")</f>
        <v>0-1</v>
      </c>
      <c r="AM4091" s="60" t="str">
        <f>+_xlfn.IFS(MONTH(Tabla1[[#This Row],[MES]])&lt;=3,"Q1",MONTH(Tabla1[[#This Row],[MES]])&lt;=6,"Q2",MONTH(Tabla1[[#This Row],[MES]])&lt;=9,"Q3",TRUE,"Q4")</f>
        <v>Q2</v>
      </c>
      <c r="AN4091" s="15" t="str">
        <f>+IFERROR(VLOOKUP(Tabla1[[#This Row],[CUENTA]],CTAS[],2,0),"OTROS")</f>
        <v>OTROS</v>
      </c>
      <c r="AP4091" s="15" t="str">
        <f>+IFERROR(VLOOKUP(Tabla1[[#This Row],[EMPLEADO]],IS[],3,0),"OTROS")</f>
        <v>OTROS</v>
      </c>
      <c r="AQ4091" s="15" t="str">
        <f>+IFERROR(VLOOKUP(Tabla1[[#This Row],[EMPLEADO]],IS[[NÓMINA]:[INGENIERO]],2,0),"OTROS")</f>
        <v>OTROS</v>
      </c>
    </row>
    <row r="4092" spans="1:43" x14ac:dyDescent="0.25">
      <c r="A4092" s="28" t="s">
        <v>10019</v>
      </c>
      <c r="B4092" s="29">
        <v>1</v>
      </c>
      <c r="C4092" s="29" t="s">
        <v>11956</v>
      </c>
      <c r="D4092" s="30" t="s">
        <v>38</v>
      </c>
      <c r="E4092" s="31" t="s">
        <v>884</v>
      </c>
      <c r="F4092" s="31" t="s">
        <v>11957</v>
      </c>
      <c r="G4092" s="88" t="s">
        <v>2637</v>
      </c>
      <c r="H4092" s="29" t="s">
        <v>574</v>
      </c>
      <c r="I4092" s="32" t="s">
        <v>43</v>
      </c>
      <c r="J4092" s="29" t="s">
        <v>8</v>
      </c>
      <c r="K4092" s="33" t="s">
        <v>144</v>
      </c>
      <c r="L4092" s="33" t="s">
        <v>2638</v>
      </c>
      <c r="M4092" s="29" t="s">
        <v>1761</v>
      </c>
      <c r="N4092" s="29">
        <v>0</v>
      </c>
      <c r="O4092" s="29" t="s">
        <v>47</v>
      </c>
      <c r="P4092" s="33">
        <v>101</v>
      </c>
      <c r="Q4092" s="33" t="s">
        <v>48</v>
      </c>
      <c r="R4092" s="80" t="s">
        <v>95</v>
      </c>
      <c r="S4092" s="81" t="s">
        <v>64</v>
      </c>
      <c r="T4092" s="81" t="s">
        <v>51</v>
      </c>
      <c r="U4092" s="82" t="s">
        <v>96</v>
      </c>
      <c r="V4092" s="83">
        <v>1.1000000000000001</v>
      </c>
      <c r="W4092" s="89">
        <v>1501.5000000000002</v>
      </c>
      <c r="X4092" s="85">
        <v>1</v>
      </c>
      <c r="Y4092" s="86">
        <v>0.5</v>
      </c>
      <c r="Z4092" s="82">
        <v>5</v>
      </c>
      <c r="AA4092" s="87">
        <v>0.1</v>
      </c>
      <c r="AB4092" s="83">
        <v>0</v>
      </c>
      <c r="AC4092" s="89">
        <v>0</v>
      </c>
      <c r="AD4092" s="90">
        <v>43584</v>
      </c>
      <c r="AE4092" s="90">
        <v>43584</v>
      </c>
      <c r="AF4092" s="82">
        <v>0</v>
      </c>
      <c r="AG4092" s="84" t="s">
        <v>53</v>
      </c>
      <c r="AH4092" s="83">
        <v>0</v>
      </c>
      <c r="AI4092" s="89">
        <v>0</v>
      </c>
      <c r="AJ4092" s="89">
        <v>0</v>
      </c>
      <c r="AK4092" s="60" t="str">
        <f>+IF(Tabla1[[#This Row],[REQUEST_TY]]="SR MANTENIMIENTO CORRECTIVO", "EMERGENCIA", "OTROS")</f>
        <v>EMERGENCIA</v>
      </c>
      <c r="AL4092" s="6" t="str">
        <f>+_xlfn.IFS(Tabla1[[#This Row],[Veces obj]]&lt;=1,"0-1",Tabla1[[#This Row],[Veces obj]]&lt;=2,"1-2",Tabla1[[#This Row],[Veces obj]]&lt;=3,"2-3",TRUE,"&gt;3")</f>
        <v>0-1</v>
      </c>
      <c r="AM4092" s="60" t="str">
        <f>+_xlfn.IFS(MONTH(Tabla1[[#This Row],[MES]])&lt;=3,"Q1",MONTH(Tabla1[[#This Row],[MES]])&lt;=6,"Q2",MONTH(Tabla1[[#This Row],[MES]])&lt;=9,"Q3",TRUE,"Q4")</f>
        <v>Q2</v>
      </c>
      <c r="AN4092" s="15" t="str">
        <f>+IFERROR(VLOOKUP(Tabla1[[#This Row],[CUENTA]],CTAS[],2,0),"OTROS")</f>
        <v>OTROS</v>
      </c>
      <c r="AP4092" s="15" t="str">
        <f>+IFERROR(VLOOKUP(Tabla1[[#This Row],[EMPLEADO]],IS[],3,0),"OTROS")</f>
        <v>OTROS</v>
      </c>
      <c r="AQ4092" s="15" t="str">
        <f>+IFERROR(VLOOKUP(Tabla1[[#This Row],[EMPLEADO]],IS[[NÓMINA]:[INGENIERO]],2,0),"OTROS")</f>
        <v>OTROS</v>
      </c>
    </row>
    <row r="4093" spans="1:43" x14ac:dyDescent="0.25">
      <c r="A4093" s="28" t="s">
        <v>10019</v>
      </c>
      <c r="B4093" s="29">
        <v>1</v>
      </c>
      <c r="C4093" s="29" t="s">
        <v>11958</v>
      </c>
      <c r="D4093" s="30" t="s">
        <v>38</v>
      </c>
      <c r="E4093" s="31" t="s">
        <v>725</v>
      </c>
      <c r="F4093" s="31" t="s">
        <v>11959</v>
      </c>
      <c r="G4093" s="88" t="s">
        <v>10215</v>
      </c>
      <c r="H4093" s="29" t="s">
        <v>679</v>
      </c>
      <c r="I4093" s="32" t="s">
        <v>43</v>
      </c>
      <c r="J4093" s="29" t="s">
        <v>8</v>
      </c>
      <c r="K4093" s="33" t="s">
        <v>59</v>
      </c>
      <c r="L4093" s="33" t="s">
        <v>3186</v>
      </c>
      <c r="M4093" s="29" t="s">
        <v>1071</v>
      </c>
      <c r="N4093" s="29">
        <v>0</v>
      </c>
      <c r="O4093" s="29" t="s">
        <v>47</v>
      </c>
      <c r="P4093" s="33">
        <v>24</v>
      </c>
      <c r="Q4093" s="33" t="s">
        <v>62</v>
      </c>
      <c r="R4093" s="80" t="s">
        <v>223</v>
      </c>
      <c r="S4093" s="81" t="s">
        <v>139</v>
      </c>
      <c r="T4093" s="81" t="s">
        <v>51</v>
      </c>
      <c r="U4093" s="82" t="s">
        <v>262</v>
      </c>
      <c r="V4093" s="83">
        <v>1.05</v>
      </c>
      <c r="W4093" s="89">
        <v>1651.6500000000003</v>
      </c>
      <c r="X4093" s="85">
        <v>1</v>
      </c>
      <c r="Y4093" s="86">
        <v>2.0699999999999998</v>
      </c>
      <c r="Z4093" s="82">
        <v>4</v>
      </c>
      <c r="AA4093" s="87">
        <v>0.51749999999999996</v>
      </c>
      <c r="AB4093" s="83">
        <v>0</v>
      </c>
      <c r="AC4093" s="89">
        <v>0</v>
      </c>
      <c r="AD4093" s="90">
        <v>43584</v>
      </c>
      <c r="AE4093" s="90">
        <v>43584</v>
      </c>
      <c r="AF4093" s="82">
        <v>0</v>
      </c>
      <c r="AG4093" s="84" t="s">
        <v>53</v>
      </c>
      <c r="AH4093" s="83">
        <v>0</v>
      </c>
      <c r="AI4093" s="89">
        <v>0</v>
      </c>
      <c r="AJ4093" s="89">
        <v>0</v>
      </c>
      <c r="AK4093" s="60" t="str">
        <f>+IF(Tabla1[[#This Row],[REQUEST_TY]]="SR MANTENIMIENTO CORRECTIVO", "EMERGENCIA", "OTROS")</f>
        <v>EMERGENCIA</v>
      </c>
      <c r="AL4093" s="6" t="str">
        <f>+_xlfn.IFS(Tabla1[[#This Row],[Veces obj]]&lt;=1,"0-1",Tabla1[[#This Row],[Veces obj]]&lt;=2,"1-2",Tabla1[[#This Row],[Veces obj]]&lt;=3,"2-3",TRUE,"&gt;3")</f>
        <v>0-1</v>
      </c>
      <c r="AM4093" s="60" t="str">
        <f>+_xlfn.IFS(MONTH(Tabla1[[#This Row],[MES]])&lt;=3,"Q1",MONTH(Tabla1[[#This Row],[MES]])&lt;=6,"Q2",MONTH(Tabla1[[#This Row],[MES]])&lt;=9,"Q3",TRUE,"Q4")</f>
        <v>Q2</v>
      </c>
      <c r="AN4093" s="15" t="str">
        <f>+IFERROR(VLOOKUP(Tabla1[[#This Row],[CUENTA]],CTAS[],2,0),"OTROS")</f>
        <v>OTROS</v>
      </c>
      <c r="AP4093" s="15" t="str">
        <f>+IFERROR(VLOOKUP(Tabla1[[#This Row],[EMPLEADO]],IS[],3,0),"OTROS")</f>
        <v>OTROS</v>
      </c>
      <c r="AQ4093" s="15" t="str">
        <f>+IFERROR(VLOOKUP(Tabla1[[#This Row],[EMPLEADO]],IS[[NÓMINA]:[INGENIERO]],2,0),"OTROS")</f>
        <v>OTROS</v>
      </c>
    </row>
    <row r="4094" spans="1:43" x14ac:dyDescent="0.25">
      <c r="A4094" s="28" t="s">
        <v>10019</v>
      </c>
      <c r="B4094" s="29">
        <v>1</v>
      </c>
      <c r="C4094" s="29" t="s">
        <v>11960</v>
      </c>
      <c r="D4094" s="30" t="s">
        <v>38</v>
      </c>
      <c r="E4094" s="31" t="s">
        <v>294</v>
      </c>
      <c r="F4094" s="31" t="s">
        <v>11961</v>
      </c>
      <c r="G4094" s="88" t="s">
        <v>11585</v>
      </c>
      <c r="H4094" s="29" t="s">
        <v>409</v>
      </c>
      <c r="I4094" s="32" t="s">
        <v>43</v>
      </c>
      <c r="J4094" s="29" t="s">
        <v>8</v>
      </c>
      <c r="K4094" s="33" t="s">
        <v>2028</v>
      </c>
      <c r="L4094" s="33" t="s">
        <v>11586</v>
      </c>
      <c r="M4094" s="29" t="s">
        <v>411</v>
      </c>
      <c r="N4094" s="29">
        <v>0</v>
      </c>
      <c r="O4094" s="29" t="s">
        <v>47</v>
      </c>
      <c r="P4094" s="33">
        <v>4</v>
      </c>
      <c r="Q4094" s="33" t="s">
        <v>207</v>
      </c>
      <c r="R4094" s="80" t="s">
        <v>95</v>
      </c>
      <c r="S4094" s="81" t="s">
        <v>64</v>
      </c>
      <c r="T4094" s="81" t="s">
        <v>51</v>
      </c>
      <c r="U4094" s="82" t="s">
        <v>209</v>
      </c>
      <c r="V4094" s="83">
        <v>0</v>
      </c>
      <c r="W4094" s="89">
        <v>0</v>
      </c>
      <c r="X4094" s="85">
        <v>1</v>
      </c>
      <c r="Y4094" s="86">
        <v>0.33</v>
      </c>
      <c r="Z4094" s="82">
        <v>5</v>
      </c>
      <c r="AA4094" s="87">
        <v>6.6000000000000003E-2</v>
      </c>
      <c r="AB4094" s="83">
        <v>0</v>
      </c>
      <c r="AC4094" s="89">
        <v>0</v>
      </c>
      <c r="AD4094" s="90">
        <v>43584</v>
      </c>
      <c r="AE4094" s="90">
        <v>43584</v>
      </c>
      <c r="AF4094" s="82">
        <v>0</v>
      </c>
      <c r="AG4094" s="84" t="s">
        <v>53</v>
      </c>
      <c r="AH4094" s="83">
        <v>0</v>
      </c>
      <c r="AI4094" s="89">
        <v>0</v>
      </c>
      <c r="AJ4094" s="89">
        <v>0</v>
      </c>
      <c r="AK4094" s="60" t="str">
        <f>+IF(Tabla1[[#This Row],[REQUEST_TY]]="SR MANTENIMIENTO CORRECTIVO", "EMERGENCIA", "OTROS")</f>
        <v>EMERGENCIA</v>
      </c>
      <c r="AL4094" s="6" t="str">
        <f>+_xlfn.IFS(Tabla1[[#This Row],[Veces obj]]&lt;=1,"0-1",Tabla1[[#This Row],[Veces obj]]&lt;=2,"1-2",Tabla1[[#This Row],[Veces obj]]&lt;=3,"2-3",TRUE,"&gt;3")</f>
        <v>0-1</v>
      </c>
      <c r="AM4094" s="60" t="str">
        <f>+_xlfn.IFS(MONTH(Tabla1[[#This Row],[MES]])&lt;=3,"Q1",MONTH(Tabla1[[#This Row],[MES]])&lt;=6,"Q2",MONTH(Tabla1[[#This Row],[MES]])&lt;=9,"Q3",TRUE,"Q4")</f>
        <v>Q2</v>
      </c>
      <c r="AN4094" s="15" t="str">
        <f>+IFERROR(VLOOKUP(Tabla1[[#This Row],[CUENTA]],CTAS[],2,0),"OTROS")</f>
        <v>OTROS</v>
      </c>
      <c r="AP4094" s="15" t="str">
        <f>+IFERROR(VLOOKUP(Tabla1[[#This Row],[EMPLEADO]],IS[],3,0),"OTROS")</f>
        <v>OTROS</v>
      </c>
      <c r="AQ4094" s="15" t="str">
        <f>+IFERROR(VLOOKUP(Tabla1[[#This Row],[EMPLEADO]],IS[[NÓMINA]:[INGENIERO]],2,0),"OTROS")</f>
        <v>OTROS</v>
      </c>
    </row>
    <row r="4095" spans="1:43" x14ac:dyDescent="0.25">
      <c r="A4095" s="28" t="s">
        <v>10019</v>
      </c>
      <c r="B4095" s="29">
        <v>1</v>
      </c>
      <c r="C4095" s="29" t="s">
        <v>11962</v>
      </c>
      <c r="D4095" s="30" t="s">
        <v>38</v>
      </c>
      <c r="E4095" s="31" t="s">
        <v>133</v>
      </c>
      <c r="F4095" s="31" t="s">
        <v>11963</v>
      </c>
      <c r="G4095" s="88" t="s">
        <v>4572</v>
      </c>
      <c r="H4095" s="29" t="s">
        <v>784</v>
      </c>
      <c r="I4095" s="32" t="s">
        <v>43</v>
      </c>
      <c r="J4095" s="29" t="s">
        <v>8</v>
      </c>
      <c r="K4095" s="33" t="s">
        <v>59</v>
      </c>
      <c r="L4095" s="33" t="s">
        <v>1559</v>
      </c>
      <c r="M4095" s="29" t="s">
        <v>787</v>
      </c>
      <c r="N4095" s="29">
        <v>0</v>
      </c>
      <c r="O4095" s="29" t="s">
        <v>47</v>
      </c>
      <c r="P4095" s="33">
        <v>36</v>
      </c>
      <c r="Q4095" s="33" t="s">
        <v>82</v>
      </c>
      <c r="R4095" s="80" t="s">
        <v>138</v>
      </c>
      <c r="S4095" s="81" t="s">
        <v>139</v>
      </c>
      <c r="T4095" s="81" t="s">
        <v>51</v>
      </c>
      <c r="U4095" s="82" t="s">
        <v>140</v>
      </c>
      <c r="V4095" s="83">
        <v>1.1000000000000001</v>
      </c>
      <c r="W4095" s="89">
        <v>1730.3000000000004</v>
      </c>
      <c r="X4095" s="85">
        <v>1</v>
      </c>
      <c r="Y4095" s="86">
        <v>2.02</v>
      </c>
      <c r="Z4095" s="82">
        <v>4</v>
      </c>
      <c r="AA4095" s="87">
        <v>0.505</v>
      </c>
      <c r="AB4095" s="83">
        <v>0</v>
      </c>
      <c r="AC4095" s="89">
        <v>0</v>
      </c>
      <c r="AD4095" s="90">
        <v>43581</v>
      </c>
      <c r="AE4095" s="90">
        <v>43584</v>
      </c>
      <c r="AF4095" s="82">
        <v>1</v>
      </c>
      <c r="AG4095" s="84" t="s">
        <v>53</v>
      </c>
      <c r="AH4095" s="83">
        <v>0</v>
      </c>
      <c r="AI4095" s="89">
        <v>0</v>
      </c>
      <c r="AJ4095" s="89">
        <v>0</v>
      </c>
      <c r="AK4095" s="60" t="str">
        <f>+IF(Tabla1[[#This Row],[REQUEST_TY]]="SR MANTENIMIENTO CORRECTIVO", "EMERGENCIA", "OTROS")</f>
        <v>EMERGENCIA</v>
      </c>
      <c r="AL4095" s="6" t="str">
        <f>+_xlfn.IFS(Tabla1[[#This Row],[Veces obj]]&lt;=1,"0-1",Tabla1[[#This Row],[Veces obj]]&lt;=2,"1-2",Tabla1[[#This Row],[Veces obj]]&lt;=3,"2-3",TRUE,"&gt;3")</f>
        <v>0-1</v>
      </c>
      <c r="AM4095" s="60" t="str">
        <f>+_xlfn.IFS(MONTH(Tabla1[[#This Row],[MES]])&lt;=3,"Q1",MONTH(Tabla1[[#This Row],[MES]])&lt;=6,"Q2",MONTH(Tabla1[[#This Row],[MES]])&lt;=9,"Q3",TRUE,"Q4")</f>
        <v>Q2</v>
      </c>
      <c r="AN4095" s="15" t="str">
        <f>+IFERROR(VLOOKUP(Tabla1[[#This Row],[CUENTA]],CTAS[],2,0),"OTROS")</f>
        <v>OTROS</v>
      </c>
      <c r="AP4095" s="15" t="str">
        <f>+IFERROR(VLOOKUP(Tabla1[[#This Row],[EMPLEADO]],IS[],3,0),"OTROS")</f>
        <v>OTROS</v>
      </c>
      <c r="AQ4095" s="15" t="str">
        <f>+IFERROR(VLOOKUP(Tabla1[[#This Row],[EMPLEADO]],IS[[NÓMINA]:[INGENIERO]],2,0),"OTROS")</f>
        <v>OTROS</v>
      </c>
    </row>
    <row r="4096" spans="1:43" x14ac:dyDescent="0.25">
      <c r="A4096" s="28" t="s">
        <v>10019</v>
      </c>
      <c r="B4096" s="29">
        <v>1</v>
      </c>
      <c r="C4096" s="29" t="s">
        <v>11964</v>
      </c>
      <c r="D4096" s="30" t="s">
        <v>38</v>
      </c>
      <c r="E4096" s="31" t="s">
        <v>85</v>
      </c>
      <c r="F4096" s="31" t="s">
        <v>11965</v>
      </c>
      <c r="G4096" s="88" t="s">
        <v>5027</v>
      </c>
      <c r="H4096" s="29" t="s">
        <v>297</v>
      </c>
      <c r="I4096" s="32" t="s">
        <v>43</v>
      </c>
      <c r="J4096" s="29" t="s">
        <v>8</v>
      </c>
      <c r="K4096" s="33" t="s">
        <v>71</v>
      </c>
      <c r="L4096" s="33" t="s">
        <v>836</v>
      </c>
      <c r="M4096" s="29" t="s">
        <v>73</v>
      </c>
      <c r="N4096" s="29">
        <v>0</v>
      </c>
      <c r="O4096" s="29" t="s">
        <v>47</v>
      </c>
      <c r="P4096" s="33">
        <v>83</v>
      </c>
      <c r="Q4096" s="33" t="s">
        <v>48</v>
      </c>
      <c r="R4096" s="80" t="s">
        <v>49</v>
      </c>
      <c r="S4096" s="81" t="s">
        <v>50</v>
      </c>
      <c r="T4096" s="81" t="s">
        <v>51</v>
      </c>
      <c r="U4096" s="82" t="s">
        <v>52</v>
      </c>
      <c r="V4096" s="83">
        <v>1.05</v>
      </c>
      <c r="W4096" s="89">
        <v>750.75000000000011</v>
      </c>
      <c r="X4096" s="85">
        <v>1</v>
      </c>
      <c r="Y4096" s="86">
        <v>0.3</v>
      </c>
      <c r="Z4096" s="82">
        <v>5</v>
      </c>
      <c r="AA4096" s="87">
        <v>0.06</v>
      </c>
      <c r="AB4096" s="83">
        <v>0</v>
      </c>
      <c r="AC4096" s="89">
        <v>0</v>
      </c>
      <c r="AD4096" s="90">
        <v>43584</v>
      </c>
      <c r="AE4096" s="90">
        <v>43584</v>
      </c>
      <c r="AF4096" s="82">
        <v>0</v>
      </c>
      <c r="AG4096" s="84" t="s">
        <v>53</v>
      </c>
      <c r="AH4096" s="83">
        <v>0</v>
      </c>
      <c r="AI4096" s="89">
        <v>0</v>
      </c>
      <c r="AJ4096" s="89">
        <v>0</v>
      </c>
      <c r="AK4096" s="60" t="str">
        <f>+IF(Tabla1[[#This Row],[REQUEST_TY]]="SR MANTENIMIENTO CORRECTIVO", "EMERGENCIA", "OTROS")</f>
        <v>EMERGENCIA</v>
      </c>
      <c r="AL4096" s="6" t="str">
        <f>+_xlfn.IFS(Tabla1[[#This Row],[Veces obj]]&lt;=1,"0-1",Tabla1[[#This Row],[Veces obj]]&lt;=2,"1-2",Tabla1[[#This Row],[Veces obj]]&lt;=3,"2-3",TRUE,"&gt;3")</f>
        <v>0-1</v>
      </c>
      <c r="AM4096" s="60" t="str">
        <f>+_xlfn.IFS(MONTH(Tabla1[[#This Row],[MES]])&lt;=3,"Q1",MONTH(Tabla1[[#This Row],[MES]])&lt;=6,"Q2",MONTH(Tabla1[[#This Row],[MES]])&lt;=9,"Q3",TRUE,"Q4")</f>
        <v>Q2</v>
      </c>
      <c r="AN4096" s="15" t="str">
        <f>+IFERROR(VLOOKUP(Tabla1[[#This Row],[CUENTA]],CTAS[],2,0),"OTROS")</f>
        <v>OTROS</v>
      </c>
      <c r="AP4096" s="15" t="str">
        <f>+IFERROR(VLOOKUP(Tabla1[[#This Row],[EMPLEADO]],IS[],3,0),"OTROS")</f>
        <v>JUAREZ</v>
      </c>
      <c r="AQ4096" s="15" t="str">
        <f>+IFERROR(VLOOKUP(Tabla1[[#This Row],[EMPLEADO]],IS[[NÓMINA]:[INGENIERO]],2,0),"OTROS")</f>
        <v>ALFREDO TORRES</v>
      </c>
    </row>
    <row r="4097" spans="1:43" x14ac:dyDescent="0.25">
      <c r="A4097" s="28" t="s">
        <v>10019</v>
      </c>
      <c r="B4097" s="29">
        <v>1</v>
      </c>
      <c r="C4097" s="29" t="s">
        <v>11966</v>
      </c>
      <c r="D4097" s="30" t="s">
        <v>38</v>
      </c>
      <c r="E4097" s="31" t="s">
        <v>5146</v>
      </c>
      <c r="F4097" s="31" t="s">
        <v>11967</v>
      </c>
      <c r="G4097" s="88" t="s">
        <v>11968</v>
      </c>
      <c r="H4097" s="29" t="s">
        <v>11609</v>
      </c>
      <c r="I4097" s="32" t="s">
        <v>43</v>
      </c>
      <c r="J4097" s="29" t="s">
        <v>8</v>
      </c>
      <c r="K4097" s="33" t="s">
        <v>1541</v>
      </c>
      <c r="L4097" s="33" t="s">
        <v>11969</v>
      </c>
      <c r="M4097" s="29" t="s">
        <v>1725</v>
      </c>
      <c r="N4097" s="29">
        <v>0</v>
      </c>
      <c r="O4097" s="29" t="s">
        <v>47</v>
      </c>
      <c r="P4097" s="33">
        <v>362</v>
      </c>
      <c r="Q4097" s="33" t="s">
        <v>48</v>
      </c>
      <c r="R4097" s="80" t="s">
        <v>49</v>
      </c>
      <c r="S4097" s="81" t="s">
        <v>50</v>
      </c>
      <c r="T4097" s="81" t="s">
        <v>51</v>
      </c>
      <c r="U4097" s="82" t="s">
        <v>52</v>
      </c>
      <c r="V4097" s="83">
        <v>1.05</v>
      </c>
      <c r="W4097" s="89">
        <v>750.75000000000011</v>
      </c>
      <c r="X4097" s="85">
        <v>1</v>
      </c>
      <c r="Y4097" s="86">
        <v>1.45</v>
      </c>
      <c r="Z4097" s="82">
        <v>5</v>
      </c>
      <c r="AA4097" s="87">
        <v>0.28999999999999998</v>
      </c>
      <c r="AB4097" s="83">
        <v>0</v>
      </c>
      <c r="AC4097" s="89">
        <v>0</v>
      </c>
      <c r="AD4097" s="90">
        <v>43584</v>
      </c>
      <c r="AE4097" s="90">
        <v>43584</v>
      </c>
      <c r="AF4097" s="82">
        <v>0</v>
      </c>
      <c r="AG4097" s="84" t="s">
        <v>53</v>
      </c>
      <c r="AH4097" s="83">
        <v>0</v>
      </c>
      <c r="AI4097" s="89">
        <v>0</v>
      </c>
      <c r="AJ4097" s="89">
        <v>0</v>
      </c>
      <c r="AK4097" s="60" t="str">
        <f>+IF(Tabla1[[#This Row],[REQUEST_TY]]="SR MANTENIMIENTO CORRECTIVO", "EMERGENCIA", "OTROS")</f>
        <v>EMERGENCIA</v>
      </c>
      <c r="AL4097" s="6" t="str">
        <f>+_xlfn.IFS(Tabla1[[#This Row],[Veces obj]]&lt;=1,"0-1",Tabla1[[#This Row],[Veces obj]]&lt;=2,"1-2",Tabla1[[#This Row],[Veces obj]]&lt;=3,"2-3",TRUE,"&gt;3")</f>
        <v>0-1</v>
      </c>
      <c r="AM4097" s="60" t="str">
        <f>+_xlfn.IFS(MONTH(Tabla1[[#This Row],[MES]])&lt;=3,"Q1",MONTH(Tabla1[[#This Row],[MES]])&lt;=6,"Q2",MONTH(Tabla1[[#This Row],[MES]])&lt;=9,"Q3",TRUE,"Q4")</f>
        <v>Q2</v>
      </c>
      <c r="AN4097" s="15" t="str">
        <f>+IFERROR(VLOOKUP(Tabla1[[#This Row],[CUENTA]],CTAS[],2,0),"OTROS")</f>
        <v>OTROS</v>
      </c>
      <c r="AP4097" s="15" t="str">
        <f>+IFERROR(VLOOKUP(Tabla1[[#This Row],[EMPLEADO]],IS[],3,0),"OTROS")</f>
        <v>OTROS</v>
      </c>
      <c r="AQ4097" s="15" t="str">
        <f>+IFERROR(VLOOKUP(Tabla1[[#This Row],[EMPLEADO]],IS[[NÓMINA]:[INGENIERO]],2,0),"OTROS")</f>
        <v>OTROS</v>
      </c>
    </row>
    <row r="4098" spans="1:43" x14ac:dyDescent="0.25">
      <c r="A4098" s="28" t="s">
        <v>10019</v>
      </c>
      <c r="B4098" s="29">
        <v>1</v>
      </c>
      <c r="C4098" s="29" t="s">
        <v>11970</v>
      </c>
      <c r="D4098" s="30" t="s">
        <v>38</v>
      </c>
      <c r="E4098" s="31" t="s">
        <v>76</v>
      </c>
      <c r="F4098" s="31" t="s">
        <v>11971</v>
      </c>
      <c r="G4098" s="88" t="s">
        <v>1589</v>
      </c>
      <c r="H4098" s="29" t="s">
        <v>58</v>
      </c>
      <c r="I4098" s="32" t="s">
        <v>43</v>
      </c>
      <c r="J4098" s="29" t="s">
        <v>8</v>
      </c>
      <c r="K4098" s="33" t="s">
        <v>102</v>
      </c>
      <c r="L4098" s="33" t="s">
        <v>1590</v>
      </c>
      <c r="M4098" s="29" t="s">
        <v>222</v>
      </c>
      <c r="N4098" s="29">
        <v>0</v>
      </c>
      <c r="O4098" s="29" t="s">
        <v>47</v>
      </c>
      <c r="P4098" s="33">
        <v>6</v>
      </c>
      <c r="Q4098" s="33" t="s">
        <v>207</v>
      </c>
      <c r="R4098" s="80" t="s">
        <v>63</v>
      </c>
      <c r="S4098" s="81" t="s">
        <v>64</v>
      </c>
      <c r="T4098" s="81" t="s">
        <v>51</v>
      </c>
      <c r="U4098" s="82" t="s">
        <v>209</v>
      </c>
      <c r="V4098" s="83">
        <v>0</v>
      </c>
      <c r="W4098" s="89">
        <v>0</v>
      </c>
      <c r="X4098" s="85">
        <v>1</v>
      </c>
      <c r="Y4098" s="86">
        <v>1.58</v>
      </c>
      <c r="Z4098" s="82">
        <v>5</v>
      </c>
      <c r="AA4098" s="87">
        <v>0.316</v>
      </c>
      <c r="AB4098" s="83">
        <v>0</v>
      </c>
      <c r="AC4098" s="89">
        <v>0</v>
      </c>
      <c r="AD4098" s="90">
        <v>43584</v>
      </c>
      <c r="AE4098" s="90">
        <v>43584</v>
      </c>
      <c r="AF4098" s="82">
        <v>0</v>
      </c>
      <c r="AG4098" s="84" t="s">
        <v>53</v>
      </c>
      <c r="AH4098" s="83">
        <v>0</v>
      </c>
      <c r="AI4098" s="89">
        <v>0</v>
      </c>
      <c r="AJ4098" s="89">
        <v>0</v>
      </c>
      <c r="AK4098" s="60" t="str">
        <f>+IF(Tabla1[[#This Row],[REQUEST_TY]]="SR MANTENIMIENTO CORRECTIVO", "EMERGENCIA", "OTROS")</f>
        <v>EMERGENCIA</v>
      </c>
      <c r="AL4098" s="6" t="str">
        <f>+_xlfn.IFS(Tabla1[[#This Row],[Veces obj]]&lt;=1,"0-1",Tabla1[[#This Row],[Veces obj]]&lt;=2,"1-2",Tabla1[[#This Row],[Veces obj]]&lt;=3,"2-3",TRUE,"&gt;3")</f>
        <v>0-1</v>
      </c>
      <c r="AM4098" s="60" t="str">
        <f>+_xlfn.IFS(MONTH(Tabla1[[#This Row],[MES]])&lt;=3,"Q1",MONTH(Tabla1[[#This Row],[MES]])&lt;=6,"Q2",MONTH(Tabla1[[#This Row],[MES]])&lt;=9,"Q3",TRUE,"Q4")</f>
        <v>Q2</v>
      </c>
      <c r="AN4098" s="15" t="str">
        <f>+IFERROR(VLOOKUP(Tabla1[[#This Row],[CUENTA]],CTAS[],2,0),"OTROS")</f>
        <v>OTROS</v>
      </c>
      <c r="AP4098" s="15" t="str">
        <f>+IFERROR(VLOOKUP(Tabla1[[#This Row],[EMPLEADO]],IS[],3,0),"OTROS")</f>
        <v>OTROS</v>
      </c>
      <c r="AQ4098" s="15" t="str">
        <f>+IFERROR(VLOOKUP(Tabla1[[#This Row],[EMPLEADO]],IS[[NÓMINA]:[INGENIERO]],2,0),"OTROS")</f>
        <v>OTROS</v>
      </c>
    </row>
    <row r="4099" spans="1:43" x14ac:dyDescent="0.25">
      <c r="A4099" s="28" t="s">
        <v>10019</v>
      </c>
      <c r="B4099" s="29">
        <v>1</v>
      </c>
      <c r="C4099" s="29" t="s">
        <v>11972</v>
      </c>
      <c r="D4099" s="30" t="s">
        <v>38</v>
      </c>
      <c r="E4099" s="31" t="s">
        <v>373</v>
      </c>
      <c r="F4099" s="31" t="s">
        <v>11973</v>
      </c>
      <c r="G4099" s="88" t="s">
        <v>11974</v>
      </c>
      <c r="H4099" s="29" t="s">
        <v>106</v>
      </c>
      <c r="I4099" s="32" t="s">
        <v>43</v>
      </c>
      <c r="J4099" s="29" t="s">
        <v>8</v>
      </c>
      <c r="K4099" s="33" t="s">
        <v>102</v>
      </c>
      <c r="L4099" s="33" t="s">
        <v>11975</v>
      </c>
      <c r="M4099" s="29" t="s">
        <v>310</v>
      </c>
      <c r="N4099" s="29">
        <v>0</v>
      </c>
      <c r="O4099" s="29" t="s">
        <v>47</v>
      </c>
      <c r="P4099" s="33">
        <v>179</v>
      </c>
      <c r="Q4099" s="33" t="s">
        <v>48</v>
      </c>
      <c r="R4099" s="80" t="s">
        <v>153</v>
      </c>
      <c r="S4099" s="81" t="s">
        <v>50</v>
      </c>
      <c r="T4099" s="81" t="s">
        <v>51</v>
      </c>
      <c r="U4099" s="82" t="s">
        <v>52</v>
      </c>
      <c r="V4099" s="83">
        <v>1.05</v>
      </c>
      <c r="W4099" s="89">
        <v>750.75000000000011</v>
      </c>
      <c r="X4099" s="85">
        <v>1</v>
      </c>
      <c r="Y4099" s="86">
        <v>1.23</v>
      </c>
      <c r="Z4099" s="82">
        <v>5</v>
      </c>
      <c r="AA4099" s="87">
        <v>0.246</v>
      </c>
      <c r="AB4099" s="83">
        <v>0</v>
      </c>
      <c r="AC4099" s="89">
        <v>0</v>
      </c>
      <c r="AD4099" s="90">
        <v>43584</v>
      </c>
      <c r="AE4099" s="90">
        <v>43584</v>
      </c>
      <c r="AF4099" s="82">
        <v>0</v>
      </c>
      <c r="AG4099" s="84" t="s">
        <v>53</v>
      </c>
      <c r="AH4099" s="83">
        <v>0</v>
      </c>
      <c r="AI4099" s="89">
        <v>0</v>
      </c>
      <c r="AJ4099" s="89">
        <v>0</v>
      </c>
      <c r="AK4099" s="60" t="str">
        <f>+IF(Tabla1[[#This Row],[REQUEST_TY]]="SR MANTENIMIENTO CORRECTIVO", "EMERGENCIA", "OTROS")</f>
        <v>EMERGENCIA</v>
      </c>
      <c r="AL4099" s="6" t="str">
        <f>+_xlfn.IFS(Tabla1[[#This Row],[Veces obj]]&lt;=1,"0-1",Tabla1[[#This Row],[Veces obj]]&lt;=2,"1-2",Tabla1[[#This Row],[Veces obj]]&lt;=3,"2-3",TRUE,"&gt;3")</f>
        <v>0-1</v>
      </c>
      <c r="AM4099" s="60" t="str">
        <f>+_xlfn.IFS(MONTH(Tabla1[[#This Row],[MES]])&lt;=3,"Q1",MONTH(Tabla1[[#This Row],[MES]])&lt;=6,"Q2",MONTH(Tabla1[[#This Row],[MES]])&lt;=9,"Q3",TRUE,"Q4")</f>
        <v>Q2</v>
      </c>
      <c r="AN4099" s="15" t="str">
        <f>+IFERROR(VLOOKUP(Tabla1[[#This Row],[CUENTA]],CTAS[],2,0),"OTROS")</f>
        <v>OTROS</v>
      </c>
      <c r="AP4099" s="15" t="str">
        <f>+IFERROR(VLOOKUP(Tabla1[[#This Row],[EMPLEADO]],IS[],3,0),"OTROS")</f>
        <v>OTROS</v>
      </c>
      <c r="AQ4099" s="15" t="str">
        <f>+IFERROR(VLOOKUP(Tabla1[[#This Row],[EMPLEADO]],IS[[NÓMINA]:[INGENIERO]],2,0),"OTROS")</f>
        <v>OTROS</v>
      </c>
    </row>
    <row r="4100" spans="1:43" x14ac:dyDescent="0.25">
      <c r="A4100" s="28" t="s">
        <v>10019</v>
      </c>
      <c r="B4100" s="29">
        <v>1</v>
      </c>
      <c r="C4100" s="29" t="s">
        <v>11976</v>
      </c>
      <c r="D4100" s="30" t="s">
        <v>38</v>
      </c>
      <c r="E4100" s="31" t="s">
        <v>373</v>
      </c>
      <c r="F4100" s="31" t="s">
        <v>11977</v>
      </c>
      <c r="G4100" s="88" t="s">
        <v>11978</v>
      </c>
      <c r="H4100" s="29" t="s">
        <v>106</v>
      </c>
      <c r="I4100" s="32" t="s">
        <v>43</v>
      </c>
      <c r="J4100" s="29" t="s">
        <v>8</v>
      </c>
      <c r="K4100" s="33" t="s">
        <v>102</v>
      </c>
      <c r="L4100" s="33" t="s">
        <v>11975</v>
      </c>
      <c r="M4100" s="29" t="s">
        <v>310</v>
      </c>
      <c r="N4100" s="29">
        <v>0</v>
      </c>
      <c r="O4100" s="29" t="s">
        <v>47</v>
      </c>
      <c r="P4100" s="33">
        <v>395</v>
      </c>
      <c r="Q4100" s="33" t="s">
        <v>48</v>
      </c>
      <c r="R4100" s="80" t="s">
        <v>153</v>
      </c>
      <c r="S4100" s="81" t="s">
        <v>50</v>
      </c>
      <c r="T4100" s="81" t="s">
        <v>51</v>
      </c>
      <c r="U4100" s="82" t="s">
        <v>52</v>
      </c>
      <c r="V4100" s="83">
        <v>1.05</v>
      </c>
      <c r="W4100" s="89">
        <v>750.75000000000011</v>
      </c>
      <c r="X4100" s="85">
        <v>1</v>
      </c>
      <c r="Y4100" s="86">
        <v>2.3199999999999998</v>
      </c>
      <c r="Z4100" s="82">
        <v>5</v>
      </c>
      <c r="AA4100" s="87">
        <v>0.46399999999999997</v>
      </c>
      <c r="AB4100" s="83">
        <v>0</v>
      </c>
      <c r="AC4100" s="89">
        <v>0</v>
      </c>
      <c r="AD4100" s="90">
        <v>43584</v>
      </c>
      <c r="AE4100" s="90">
        <v>43584</v>
      </c>
      <c r="AF4100" s="82">
        <v>0</v>
      </c>
      <c r="AG4100" s="84" t="s">
        <v>53</v>
      </c>
      <c r="AH4100" s="83">
        <v>0</v>
      </c>
      <c r="AI4100" s="89">
        <v>0</v>
      </c>
      <c r="AJ4100" s="89">
        <v>0</v>
      </c>
      <c r="AK4100" s="60" t="str">
        <f>+IF(Tabla1[[#This Row],[REQUEST_TY]]="SR MANTENIMIENTO CORRECTIVO", "EMERGENCIA", "OTROS")</f>
        <v>EMERGENCIA</v>
      </c>
      <c r="AL4100" s="6" t="str">
        <f>+_xlfn.IFS(Tabla1[[#This Row],[Veces obj]]&lt;=1,"0-1",Tabla1[[#This Row],[Veces obj]]&lt;=2,"1-2",Tabla1[[#This Row],[Veces obj]]&lt;=3,"2-3",TRUE,"&gt;3")</f>
        <v>0-1</v>
      </c>
      <c r="AM4100" s="60" t="str">
        <f>+_xlfn.IFS(MONTH(Tabla1[[#This Row],[MES]])&lt;=3,"Q1",MONTH(Tabla1[[#This Row],[MES]])&lt;=6,"Q2",MONTH(Tabla1[[#This Row],[MES]])&lt;=9,"Q3",TRUE,"Q4")</f>
        <v>Q2</v>
      </c>
      <c r="AN4100" s="15" t="str">
        <f>+IFERROR(VLOOKUP(Tabla1[[#This Row],[CUENTA]],CTAS[],2,0),"OTROS")</f>
        <v>OTROS</v>
      </c>
      <c r="AP4100" s="15" t="str">
        <f>+IFERROR(VLOOKUP(Tabla1[[#This Row],[EMPLEADO]],IS[],3,0),"OTROS")</f>
        <v>OTROS</v>
      </c>
      <c r="AQ4100" s="15" t="str">
        <f>+IFERROR(VLOOKUP(Tabla1[[#This Row],[EMPLEADO]],IS[[NÓMINA]:[INGENIERO]],2,0),"OTROS")</f>
        <v>OTROS</v>
      </c>
    </row>
    <row r="4101" spans="1:43" x14ac:dyDescent="0.25">
      <c r="A4101" s="28" t="s">
        <v>10019</v>
      </c>
      <c r="B4101" s="29">
        <v>1</v>
      </c>
      <c r="C4101" s="29" t="s">
        <v>11979</v>
      </c>
      <c r="D4101" s="30" t="s">
        <v>38</v>
      </c>
      <c r="E4101" s="31" t="s">
        <v>258</v>
      </c>
      <c r="F4101" s="31" t="s">
        <v>11980</v>
      </c>
      <c r="G4101" s="88" t="s">
        <v>4426</v>
      </c>
      <c r="H4101" s="29" t="s">
        <v>136</v>
      </c>
      <c r="I4101" s="32" t="s">
        <v>43</v>
      </c>
      <c r="J4101" s="29" t="s">
        <v>8</v>
      </c>
      <c r="K4101" s="33" t="s">
        <v>102</v>
      </c>
      <c r="L4101" s="33" t="s">
        <v>1621</v>
      </c>
      <c r="M4101" s="29" t="s">
        <v>736</v>
      </c>
      <c r="N4101" s="29">
        <v>0</v>
      </c>
      <c r="O4101" s="29" t="s">
        <v>47</v>
      </c>
      <c r="P4101" s="33">
        <v>25</v>
      </c>
      <c r="Q4101" s="33" t="s">
        <v>62</v>
      </c>
      <c r="R4101" s="80" t="s">
        <v>138</v>
      </c>
      <c r="S4101" s="81" t="s">
        <v>139</v>
      </c>
      <c r="T4101" s="81" t="s">
        <v>51</v>
      </c>
      <c r="U4101" s="82" t="s">
        <v>262</v>
      </c>
      <c r="V4101" s="83">
        <v>1.05</v>
      </c>
      <c r="W4101" s="89">
        <v>1651.6500000000003</v>
      </c>
      <c r="X4101" s="85">
        <v>1</v>
      </c>
      <c r="Y4101" s="86">
        <v>2.64</v>
      </c>
      <c r="Z4101" s="82">
        <v>4</v>
      </c>
      <c r="AA4101" s="87">
        <v>0.66</v>
      </c>
      <c r="AB4101" s="83">
        <v>0</v>
      </c>
      <c r="AC4101" s="89">
        <v>0</v>
      </c>
      <c r="AD4101" s="90">
        <v>43584</v>
      </c>
      <c r="AE4101" s="90">
        <v>43584</v>
      </c>
      <c r="AF4101" s="82">
        <v>0</v>
      </c>
      <c r="AG4101" s="84" t="s">
        <v>53</v>
      </c>
      <c r="AH4101" s="83">
        <v>0</v>
      </c>
      <c r="AI4101" s="89">
        <v>0</v>
      </c>
      <c r="AJ4101" s="89">
        <v>0</v>
      </c>
      <c r="AK4101" s="60" t="str">
        <f>+IF(Tabla1[[#This Row],[REQUEST_TY]]="SR MANTENIMIENTO CORRECTIVO", "EMERGENCIA", "OTROS")</f>
        <v>EMERGENCIA</v>
      </c>
      <c r="AL4101" s="6" t="str">
        <f>+_xlfn.IFS(Tabla1[[#This Row],[Veces obj]]&lt;=1,"0-1",Tabla1[[#This Row],[Veces obj]]&lt;=2,"1-2",Tabla1[[#This Row],[Veces obj]]&lt;=3,"2-3",TRUE,"&gt;3")</f>
        <v>0-1</v>
      </c>
      <c r="AM4101" s="60" t="str">
        <f>+_xlfn.IFS(MONTH(Tabla1[[#This Row],[MES]])&lt;=3,"Q1",MONTH(Tabla1[[#This Row],[MES]])&lt;=6,"Q2",MONTH(Tabla1[[#This Row],[MES]])&lt;=9,"Q3",TRUE,"Q4")</f>
        <v>Q2</v>
      </c>
      <c r="AN4101" s="15" t="str">
        <f>+IFERROR(VLOOKUP(Tabla1[[#This Row],[CUENTA]],CTAS[],2,0),"OTROS")</f>
        <v>OTROS</v>
      </c>
      <c r="AP4101" s="15" t="str">
        <f>+IFERROR(VLOOKUP(Tabla1[[#This Row],[EMPLEADO]],IS[],3,0),"OTROS")</f>
        <v>OTROS</v>
      </c>
      <c r="AQ4101" s="15" t="str">
        <f>+IFERROR(VLOOKUP(Tabla1[[#This Row],[EMPLEADO]],IS[[NÓMINA]:[INGENIERO]],2,0),"OTROS")</f>
        <v>OTROS</v>
      </c>
    </row>
    <row r="4102" spans="1:43" x14ac:dyDescent="0.25">
      <c r="A4102" s="28" t="s">
        <v>10019</v>
      </c>
      <c r="B4102" s="29">
        <v>1</v>
      </c>
      <c r="C4102" s="29" t="s">
        <v>11981</v>
      </c>
      <c r="D4102" s="30" t="s">
        <v>38</v>
      </c>
      <c r="E4102" s="31" t="s">
        <v>348</v>
      </c>
      <c r="F4102" s="31" t="s">
        <v>11982</v>
      </c>
      <c r="G4102" s="88" t="s">
        <v>11530</v>
      </c>
      <c r="H4102" s="29" t="s">
        <v>213</v>
      </c>
      <c r="I4102" s="32" t="s">
        <v>43</v>
      </c>
      <c r="J4102" s="29" t="s">
        <v>8</v>
      </c>
      <c r="K4102" s="33" t="s">
        <v>11531</v>
      </c>
      <c r="L4102" s="33" t="s">
        <v>11532</v>
      </c>
      <c r="M4102" s="29" t="s">
        <v>11533</v>
      </c>
      <c r="N4102" s="29">
        <v>0</v>
      </c>
      <c r="O4102" s="29" t="s">
        <v>47</v>
      </c>
      <c r="P4102" s="33">
        <v>18</v>
      </c>
      <c r="Q4102" s="33" t="s">
        <v>62</v>
      </c>
      <c r="R4102" s="80" t="s">
        <v>223</v>
      </c>
      <c r="S4102" s="81" t="s">
        <v>139</v>
      </c>
      <c r="T4102" s="81" t="s">
        <v>51</v>
      </c>
      <c r="U4102" s="82" t="s">
        <v>262</v>
      </c>
      <c r="V4102" s="83">
        <v>1.05</v>
      </c>
      <c r="W4102" s="89">
        <v>1651.6500000000003</v>
      </c>
      <c r="X4102" s="85">
        <v>1</v>
      </c>
      <c r="Y4102" s="86">
        <v>2.72</v>
      </c>
      <c r="Z4102" s="82">
        <v>4</v>
      </c>
      <c r="AA4102" s="87">
        <v>0.68</v>
      </c>
      <c r="AB4102" s="83">
        <v>0</v>
      </c>
      <c r="AC4102" s="89">
        <v>0</v>
      </c>
      <c r="AD4102" s="90">
        <v>43584</v>
      </c>
      <c r="AE4102" s="90">
        <v>43584</v>
      </c>
      <c r="AF4102" s="82">
        <v>0</v>
      </c>
      <c r="AG4102" s="84" t="s">
        <v>53</v>
      </c>
      <c r="AH4102" s="83">
        <v>0</v>
      </c>
      <c r="AI4102" s="89">
        <v>0</v>
      </c>
      <c r="AJ4102" s="89">
        <v>0</v>
      </c>
      <c r="AK4102" s="60" t="str">
        <f>+IF(Tabla1[[#This Row],[REQUEST_TY]]="SR MANTENIMIENTO CORRECTIVO", "EMERGENCIA", "OTROS")</f>
        <v>EMERGENCIA</v>
      </c>
      <c r="AL4102" s="6" t="str">
        <f>+_xlfn.IFS(Tabla1[[#This Row],[Veces obj]]&lt;=1,"0-1",Tabla1[[#This Row],[Veces obj]]&lt;=2,"1-2",Tabla1[[#This Row],[Veces obj]]&lt;=3,"2-3",TRUE,"&gt;3")</f>
        <v>0-1</v>
      </c>
      <c r="AM4102" s="60" t="str">
        <f>+_xlfn.IFS(MONTH(Tabla1[[#This Row],[MES]])&lt;=3,"Q1",MONTH(Tabla1[[#This Row],[MES]])&lt;=6,"Q2",MONTH(Tabla1[[#This Row],[MES]])&lt;=9,"Q3",TRUE,"Q4")</f>
        <v>Q2</v>
      </c>
      <c r="AN4102" s="15" t="str">
        <f>+IFERROR(VLOOKUP(Tabla1[[#This Row],[CUENTA]],CTAS[],2,0),"OTROS")</f>
        <v>OTROS</v>
      </c>
      <c r="AP4102" s="15" t="str">
        <f>+IFERROR(VLOOKUP(Tabla1[[#This Row],[EMPLEADO]],IS[],3,0),"OTROS")</f>
        <v>OTROS</v>
      </c>
      <c r="AQ4102" s="15" t="str">
        <f>+IFERROR(VLOOKUP(Tabla1[[#This Row],[EMPLEADO]],IS[[NÓMINA]:[INGENIERO]],2,0),"OTROS")</f>
        <v>OTROS</v>
      </c>
    </row>
    <row r="4103" spans="1:43" x14ac:dyDescent="0.25">
      <c r="A4103" s="28" t="s">
        <v>10019</v>
      </c>
      <c r="B4103" s="29">
        <v>1</v>
      </c>
      <c r="C4103" s="29" t="s">
        <v>11983</v>
      </c>
      <c r="D4103" s="30" t="s">
        <v>38</v>
      </c>
      <c r="E4103" s="31" t="s">
        <v>558</v>
      </c>
      <c r="F4103" s="31" t="s">
        <v>11984</v>
      </c>
      <c r="G4103" s="88" t="s">
        <v>3437</v>
      </c>
      <c r="H4103" s="29" t="s">
        <v>271</v>
      </c>
      <c r="I4103" s="32" t="s">
        <v>43</v>
      </c>
      <c r="J4103" s="29" t="s">
        <v>8</v>
      </c>
      <c r="K4103" s="33" t="s">
        <v>798</v>
      </c>
      <c r="L4103" s="33" t="s">
        <v>8445</v>
      </c>
      <c r="M4103" s="29" t="s">
        <v>1269</v>
      </c>
      <c r="N4103" s="29">
        <v>1</v>
      </c>
      <c r="O4103" s="29" t="s">
        <v>105</v>
      </c>
      <c r="P4103" s="33">
        <v>7</v>
      </c>
      <c r="Q4103" s="33" t="s">
        <v>194</v>
      </c>
      <c r="R4103" s="80" t="s">
        <v>95</v>
      </c>
      <c r="S4103" s="81" t="s">
        <v>64</v>
      </c>
      <c r="T4103" s="81" t="s">
        <v>51</v>
      </c>
      <c r="U4103" s="82" t="s">
        <v>195</v>
      </c>
      <c r="V4103" s="83">
        <v>0.6</v>
      </c>
      <c r="W4103" s="89">
        <v>0</v>
      </c>
      <c r="X4103" s="85">
        <v>1</v>
      </c>
      <c r="Y4103" s="86">
        <v>3.22</v>
      </c>
      <c r="Z4103" s="82">
        <v>5</v>
      </c>
      <c r="AA4103" s="87">
        <v>0.64400000000000002</v>
      </c>
      <c r="AB4103" s="83">
        <v>0</v>
      </c>
      <c r="AC4103" s="89">
        <v>0</v>
      </c>
      <c r="AD4103" s="90">
        <v>43584</v>
      </c>
      <c r="AE4103" s="90">
        <v>43584</v>
      </c>
      <c r="AF4103" s="82">
        <v>0</v>
      </c>
      <c r="AG4103" s="84" t="s">
        <v>53</v>
      </c>
      <c r="AH4103" s="83">
        <v>0</v>
      </c>
      <c r="AI4103" s="89">
        <v>0</v>
      </c>
      <c r="AJ4103" s="89">
        <v>0</v>
      </c>
      <c r="AK4103" s="60" t="str">
        <f>+IF(Tabla1[[#This Row],[REQUEST_TY]]="SR MANTENIMIENTO CORRECTIVO", "EMERGENCIA", "OTROS")</f>
        <v>EMERGENCIA</v>
      </c>
      <c r="AL4103" s="6" t="str">
        <f>+_xlfn.IFS(Tabla1[[#This Row],[Veces obj]]&lt;=1,"0-1",Tabla1[[#This Row],[Veces obj]]&lt;=2,"1-2",Tabla1[[#This Row],[Veces obj]]&lt;=3,"2-3",TRUE,"&gt;3")</f>
        <v>0-1</v>
      </c>
      <c r="AM4103" s="60" t="str">
        <f>+_xlfn.IFS(MONTH(Tabla1[[#This Row],[MES]])&lt;=3,"Q1",MONTH(Tabla1[[#This Row],[MES]])&lt;=6,"Q2",MONTH(Tabla1[[#This Row],[MES]])&lt;=9,"Q3",TRUE,"Q4")</f>
        <v>Q2</v>
      </c>
      <c r="AN4103" s="15" t="str">
        <f>+IFERROR(VLOOKUP(Tabla1[[#This Row],[CUENTA]],CTAS[],2,0),"OTROS")</f>
        <v>OTROS</v>
      </c>
      <c r="AP4103" s="15" t="str">
        <f>+IFERROR(VLOOKUP(Tabla1[[#This Row],[EMPLEADO]],IS[],3,0),"OTROS")</f>
        <v>OTROS</v>
      </c>
      <c r="AQ4103" s="15" t="str">
        <f>+IFERROR(VLOOKUP(Tabla1[[#This Row],[EMPLEADO]],IS[[NÓMINA]:[INGENIERO]],2,0),"OTROS")</f>
        <v>OTROS</v>
      </c>
    </row>
    <row r="4104" spans="1:43" x14ac:dyDescent="0.25">
      <c r="A4104" s="28" t="s">
        <v>10019</v>
      </c>
      <c r="B4104" s="29">
        <v>1</v>
      </c>
      <c r="C4104" s="29" t="s">
        <v>11985</v>
      </c>
      <c r="D4104" s="30" t="s">
        <v>38</v>
      </c>
      <c r="E4104" s="31" t="s">
        <v>133</v>
      </c>
      <c r="F4104" s="31" t="s">
        <v>11986</v>
      </c>
      <c r="G4104" s="88" t="s">
        <v>2789</v>
      </c>
      <c r="H4104" s="29" t="s">
        <v>79</v>
      </c>
      <c r="I4104" s="32" t="s">
        <v>43</v>
      </c>
      <c r="J4104" s="29" t="s">
        <v>8</v>
      </c>
      <c r="K4104" s="33" t="s">
        <v>59</v>
      </c>
      <c r="L4104" s="33" t="s">
        <v>1430</v>
      </c>
      <c r="M4104" s="29" t="s">
        <v>530</v>
      </c>
      <c r="N4104" s="29">
        <v>0</v>
      </c>
      <c r="O4104" s="29" t="s">
        <v>47</v>
      </c>
      <c r="P4104" s="33">
        <v>23</v>
      </c>
      <c r="Q4104" s="33" t="s">
        <v>62</v>
      </c>
      <c r="R4104" s="80" t="s">
        <v>138</v>
      </c>
      <c r="S4104" s="81" t="s">
        <v>139</v>
      </c>
      <c r="T4104" s="81" t="s">
        <v>51</v>
      </c>
      <c r="U4104" s="82" t="s">
        <v>262</v>
      </c>
      <c r="V4104" s="83">
        <v>1.05</v>
      </c>
      <c r="W4104" s="89">
        <v>1651.6500000000003</v>
      </c>
      <c r="X4104" s="85">
        <v>1</v>
      </c>
      <c r="Y4104" s="86">
        <v>0.95</v>
      </c>
      <c r="Z4104" s="82">
        <v>4</v>
      </c>
      <c r="AA4104" s="87">
        <v>0.23749999999999999</v>
      </c>
      <c r="AB4104" s="83">
        <v>0</v>
      </c>
      <c r="AC4104" s="89">
        <v>0</v>
      </c>
      <c r="AD4104" s="90">
        <v>43584</v>
      </c>
      <c r="AE4104" s="90">
        <v>43584</v>
      </c>
      <c r="AF4104" s="82">
        <v>0</v>
      </c>
      <c r="AG4104" s="84" t="s">
        <v>53</v>
      </c>
      <c r="AH4104" s="83">
        <v>0</v>
      </c>
      <c r="AI4104" s="89">
        <v>0</v>
      </c>
      <c r="AJ4104" s="89">
        <v>0</v>
      </c>
      <c r="AK4104" s="60" t="str">
        <f>+IF(Tabla1[[#This Row],[REQUEST_TY]]="SR MANTENIMIENTO CORRECTIVO", "EMERGENCIA", "OTROS")</f>
        <v>EMERGENCIA</v>
      </c>
      <c r="AL4104" s="6" t="str">
        <f>+_xlfn.IFS(Tabla1[[#This Row],[Veces obj]]&lt;=1,"0-1",Tabla1[[#This Row],[Veces obj]]&lt;=2,"1-2",Tabla1[[#This Row],[Veces obj]]&lt;=3,"2-3",TRUE,"&gt;3")</f>
        <v>0-1</v>
      </c>
      <c r="AM4104" s="60" t="str">
        <f>+_xlfn.IFS(MONTH(Tabla1[[#This Row],[MES]])&lt;=3,"Q1",MONTH(Tabla1[[#This Row],[MES]])&lt;=6,"Q2",MONTH(Tabla1[[#This Row],[MES]])&lt;=9,"Q3",TRUE,"Q4")</f>
        <v>Q2</v>
      </c>
      <c r="AN4104" s="15" t="str">
        <f>+IFERROR(VLOOKUP(Tabla1[[#This Row],[CUENTA]],CTAS[],2,0),"OTROS")</f>
        <v>OTROS</v>
      </c>
      <c r="AP4104" s="15" t="str">
        <f>+IFERROR(VLOOKUP(Tabla1[[#This Row],[EMPLEADO]],IS[],3,0),"OTROS")</f>
        <v>OTROS</v>
      </c>
      <c r="AQ4104" s="15" t="str">
        <f>+IFERROR(VLOOKUP(Tabla1[[#This Row],[EMPLEADO]],IS[[NÓMINA]:[INGENIERO]],2,0),"OTROS")</f>
        <v>OTROS</v>
      </c>
    </row>
    <row r="4105" spans="1:43" x14ac:dyDescent="0.25">
      <c r="A4105" s="28" t="s">
        <v>10019</v>
      </c>
      <c r="B4105" s="29">
        <v>1</v>
      </c>
      <c r="C4105" s="29" t="s">
        <v>11987</v>
      </c>
      <c r="D4105" s="30" t="s">
        <v>38</v>
      </c>
      <c r="E4105" s="31" t="s">
        <v>725</v>
      </c>
      <c r="F4105" s="31" t="s">
        <v>11988</v>
      </c>
      <c r="G4105" s="88" t="s">
        <v>3936</v>
      </c>
      <c r="H4105" s="29" t="s">
        <v>58</v>
      </c>
      <c r="I4105" s="32" t="s">
        <v>43</v>
      </c>
      <c r="J4105" s="29" t="s">
        <v>8</v>
      </c>
      <c r="K4105" s="33" t="s">
        <v>102</v>
      </c>
      <c r="L4105" s="33" t="s">
        <v>1621</v>
      </c>
      <c r="M4105" s="29" t="s">
        <v>736</v>
      </c>
      <c r="N4105" s="29">
        <v>0</v>
      </c>
      <c r="O4105" s="29" t="s">
        <v>47</v>
      </c>
      <c r="P4105" s="33">
        <v>70</v>
      </c>
      <c r="Q4105" s="33" t="s">
        <v>48</v>
      </c>
      <c r="R4105" s="80" t="s">
        <v>223</v>
      </c>
      <c r="S4105" s="81" t="s">
        <v>139</v>
      </c>
      <c r="T4105" s="81" t="s">
        <v>51</v>
      </c>
      <c r="U4105" s="82" t="s">
        <v>353</v>
      </c>
      <c r="V4105" s="83">
        <v>1.1499999999999999</v>
      </c>
      <c r="W4105" s="89">
        <v>1808.95</v>
      </c>
      <c r="X4105" s="85">
        <v>1</v>
      </c>
      <c r="Y4105" s="86">
        <v>2.69</v>
      </c>
      <c r="Z4105" s="82">
        <v>4</v>
      </c>
      <c r="AA4105" s="87">
        <v>0.67249999999999999</v>
      </c>
      <c r="AB4105" s="83">
        <v>0</v>
      </c>
      <c r="AC4105" s="89">
        <v>0</v>
      </c>
      <c r="AD4105" s="90">
        <v>43584</v>
      </c>
      <c r="AE4105" s="90">
        <v>43584</v>
      </c>
      <c r="AF4105" s="82">
        <v>0</v>
      </c>
      <c r="AG4105" s="84" t="s">
        <v>53</v>
      </c>
      <c r="AH4105" s="83">
        <v>0</v>
      </c>
      <c r="AI4105" s="89">
        <v>0</v>
      </c>
      <c r="AJ4105" s="89">
        <v>0</v>
      </c>
      <c r="AK4105" s="60" t="str">
        <f>+IF(Tabla1[[#This Row],[REQUEST_TY]]="SR MANTENIMIENTO CORRECTIVO", "EMERGENCIA", "OTROS")</f>
        <v>EMERGENCIA</v>
      </c>
      <c r="AL4105" s="6" t="str">
        <f>+_xlfn.IFS(Tabla1[[#This Row],[Veces obj]]&lt;=1,"0-1",Tabla1[[#This Row],[Veces obj]]&lt;=2,"1-2",Tabla1[[#This Row],[Veces obj]]&lt;=3,"2-3",TRUE,"&gt;3")</f>
        <v>0-1</v>
      </c>
      <c r="AM4105" s="60" t="str">
        <f>+_xlfn.IFS(MONTH(Tabla1[[#This Row],[MES]])&lt;=3,"Q1",MONTH(Tabla1[[#This Row],[MES]])&lt;=6,"Q2",MONTH(Tabla1[[#This Row],[MES]])&lt;=9,"Q3",TRUE,"Q4")</f>
        <v>Q2</v>
      </c>
      <c r="AN4105" s="15" t="str">
        <f>+IFERROR(VLOOKUP(Tabla1[[#This Row],[CUENTA]],CTAS[],2,0),"OTROS")</f>
        <v>OTROS</v>
      </c>
      <c r="AP4105" s="15" t="str">
        <f>+IFERROR(VLOOKUP(Tabla1[[#This Row],[EMPLEADO]],IS[],3,0),"OTROS")</f>
        <v>OTROS</v>
      </c>
      <c r="AQ4105" s="15" t="str">
        <f>+IFERROR(VLOOKUP(Tabla1[[#This Row],[EMPLEADO]],IS[[NÓMINA]:[INGENIERO]],2,0),"OTROS")</f>
        <v>OTROS</v>
      </c>
    </row>
    <row r="4106" spans="1:43" x14ac:dyDescent="0.25">
      <c r="A4106" s="28" t="s">
        <v>10019</v>
      </c>
      <c r="B4106" s="29">
        <v>1</v>
      </c>
      <c r="C4106" s="29" t="s">
        <v>11989</v>
      </c>
      <c r="D4106" s="30" t="s">
        <v>38</v>
      </c>
      <c r="E4106" s="31" t="s">
        <v>89</v>
      </c>
      <c r="F4106" s="31" t="s">
        <v>11990</v>
      </c>
      <c r="G4106" s="88" t="s">
        <v>1126</v>
      </c>
      <c r="H4106" s="29" t="s">
        <v>70</v>
      </c>
      <c r="I4106" s="32" t="s">
        <v>43</v>
      </c>
      <c r="J4106" s="29" t="s">
        <v>8</v>
      </c>
      <c r="K4106" s="33" t="s">
        <v>92</v>
      </c>
      <c r="L4106" s="33" t="s">
        <v>93</v>
      </c>
      <c r="M4106" s="29" t="s">
        <v>94</v>
      </c>
      <c r="N4106" s="29">
        <v>1</v>
      </c>
      <c r="O4106" s="29" t="s">
        <v>47</v>
      </c>
      <c r="P4106" s="33">
        <v>96</v>
      </c>
      <c r="Q4106" s="33" t="s">
        <v>48</v>
      </c>
      <c r="R4106" s="80" t="s">
        <v>95</v>
      </c>
      <c r="S4106" s="81" t="s">
        <v>64</v>
      </c>
      <c r="T4106" s="81" t="s">
        <v>51</v>
      </c>
      <c r="U4106" s="82" t="s">
        <v>96</v>
      </c>
      <c r="V4106" s="83">
        <v>1.1000000000000001</v>
      </c>
      <c r="W4106" s="89">
        <v>0</v>
      </c>
      <c r="X4106" s="85">
        <v>1</v>
      </c>
      <c r="Y4106" s="86">
        <v>0</v>
      </c>
      <c r="Z4106" s="82">
        <v>5</v>
      </c>
      <c r="AA4106" s="87">
        <v>0</v>
      </c>
      <c r="AB4106" s="83">
        <v>0</v>
      </c>
      <c r="AC4106" s="89">
        <v>0</v>
      </c>
      <c r="AD4106" s="90">
        <v>43584</v>
      </c>
      <c r="AE4106" s="90">
        <v>43584</v>
      </c>
      <c r="AF4106" s="82">
        <v>0</v>
      </c>
      <c r="AG4106" s="84" t="s">
        <v>53</v>
      </c>
      <c r="AH4106" s="83">
        <v>0</v>
      </c>
      <c r="AI4106" s="89">
        <v>0</v>
      </c>
      <c r="AJ4106" s="89">
        <v>0</v>
      </c>
      <c r="AK4106" s="60" t="str">
        <f>+IF(Tabla1[[#This Row],[REQUEST_TY]]="SR MANTENIMIENTO CORRECTIVO", "EMERGENCIA", "OTROS")</f>
        <v>EMERGENCIA</v>
      </c>
      <c r="AL4106" s="6" t="str">
        <f>+_xlfn.IFS(Tabla1[[#This Row],[Veces obj]]&lt;=1,"0-1",Tabla1[[#This Row],[Veces obj]]&lt;=2,"1-2",Tabla1[[#This Row],[Veces obj]]&lt;=3,"2-3",TRUE,"&gt;3")</f>
        <v>0-1</v>
      </c>
      <c r="AM4106" s="60" t="str">
        <f>+_xlfn.IFS(MONTH(Tabla1[[#This Row],[MES]])&lt;=3,"Q1",MONTH(Tabla1[[#This Row],[MES]])&lt;=6,"Q2",MONTH(Tabla1[[#This Row],[MES]])&lt;=9,"Q3",TRUE,"Q4")</f>
        <v>Q2</v>
      </c>
      <c r="AN4106" s="15" t="str">
        <f>+IFERROR(VLOOKUP(Tabla1[[#This Row],[CUENTA]],CTAS[],2,0),"OTROS")</f>
        <v>OTROS</v>
      </c>
      <c r="AP4106" s="15" t="str">
        <f>+IFERROR(VLOOKUP(Tabla1[[#This Row],[EMPLEADO]],IS[],3,0),"OTROS")</f>
        <v>OTROS</v>
      </c>
      <c r="AQ4106" s="15" t="str">
        <f>+IFERROR(VLOOKUP(Tabla1[[#This Row],[EMPLEADO]],IS[[NÓMINA]:[INGENIERO]],2,0),"OTROS")</f>
        <v>OTROS</v>
      </c>
    </row>
    <row r="4107" spans="1:43" x14ac:dyDescent="0.25">
      <c r="A4107" s="28" t="s">
        <v>10019</v>
      </c>
      <c r="B4107" s="29">
        <v>1</v>
      </c>
      <c r="C4107" s="29" t="s">
        <v>11991</v>
      </c>
      <c r="D4107" s="30" t="s">
        <v>4762</v>
      </c>
      <c r="E4107" s="31" t="s">
        <v>39</v>
      </c>
      <c r="F4107" s="31" t="s">
        <v>11992</v>
      </c>
      <c r="G4107" s="88" t="s">
        <v>11993</v>
      </c>
      <c r="H4107" s="29" t="s">
        <v>42</v>
      </c>
      <c r="I4107" s="32" t="s">
        <v>43</v>
      </c>
      <c r="J4107" s="29" t="s">
        <v>8</v>
      </c>
      <c r="K4107" s="33" t="s">
        <v>11994</v>
      </c>
      <c r="L4107" s="33" t="s">
        <v>11995</v>
      </c>
      <c r="M4107" s="29" t="s">
        <v>736</v>
      </c>
      <c r="N4107" s="29">
        <v>1</v>
      </c>
      <c r="O4107" s="29" t="s">
        <v>47</v>
      </c>
      <c r="P4107" s="33" t="s">
        <v>822</v>
      </c>
      <c r="Q4107" s="33" t="s">
        <v>48</v>
      </c>
      <c r="R4107" s="80" t="s">
        <v>49</v>
      </c>
      <c r="S4107" s="81" t="s">
        <v>50</v>
      </c>
      <c r="T4107" s="81" t="s">
        <v>51</v>
      </c>
      <c r="U4107" s="82" t="s">
        <v>52</v>
      </c>
      <c r="V4107" s="83">
        <v>1</v>
      </c>
      <c r="W4107" s="89">
        <v>0</v>
      </c>
      <c r="X4107" s="85">
        <v>0</v>
      </c>
      <c r="Y4107" s="86">
        <v>5</v>
      </c>
      <c r="Z4107" s="82">
        <v>5</v>
      </c>
      <c r="AA4107" s="87">
        <v>1</v>
      </c>
      <c r="AB4107" s="83">
        <v>0</v>
      </c>
      <c r="AC4107" s="89">
        <v>0</v>
      </c>
      <c r="AD4107" s="90">
        <v>43584</v>
      </c>
      <c r="AE4107" s="90">
        <v>43584</v>
      </c>
      <c r="AF4107" s="82">
        <v>0</v>
      </c>
      <c r="AG4107" s="84" t="s">
        <v>53</v>
      </c>
      <c r="AH4107" s="83">
        <v>0</v>
      </c>
      <c r="AI4107" s="89">
        <v>0</v>
      </c>
      <c r="AJ4107" s="89">
        <v>0</v>
      </c>
      <c r="AK4107" s="60" t="str">
        <f>+IF(Tabla1[[#This Row],[REQUEST_TY]]="SR MANTENIMIENTO CORRECTIVO", "EMERGENCIA", "OTROS")</f>
        <v>OTROS</v>
      </c>
      <c r="AL4107" s="6" t="str">
        <f>+_xlfn.IFS(Tabla1[[#This Row],[Veces obj]]&lt;=1,"0-1",Tabla1[[#This Row],[Veces obj]]&lt;=2,"1-2",Tabla1[[#This Row],[Veces obj]]&lt;=3,"2-3",TRUE,"&gt;3")</f>
        <v>0-1</v>
      </c>
      <c r="AM4107" s="60" t="str">
        <f>+_xlfn.IFS(MONTH(Tabla1[[#This Row],[MES]])&lt;=3,"Q1",MONTH(Tabla1[[#This Row],[MES]])&lt;=6,"Q2",MONTH(Tabla1[[#This Row],[MES]])&lt;=9,"Q3",TRUE,"Q4")</f>
        <v>Q2</v>
      </c>
      <c r="AN4107" s="15" t="str">
        <f>+IFERROR(VLOOKUP(Tabla1[[#This Row],[CUENTA]],CTAS[],2,0),"OTROS")</f>
        <v>OTROS</v>
      </c>
      <c r="AP4107" s="15" t="str">
        <f>+IFERROR(VLOOKUP(Tabla1[[#This Row],[EMPLEADO]],IS[],3,0),"OTROS")</f>
        <v>OTROS</v>
      </c>
      <c r="AQ4107" s="15" t="str">
        <f>+IFERROR(VLOOKUP(Tabla1[[#This Row],[EMPLEADO]],IS[[NÓMINA]:[INGENIERO]],2,0),"OTROS")</f>
        <v>OTROS</v>
      </c>
    </row>
    <row r="4108" spans="1:43" x14ac:dyDescent="0.25">
      <c r="A4108" s="28" t="s">
        <v>10019</v>
      </c>
      <c r="B4108" s="29">
        <v>1</v>
      </c>
      <c r="C4108" s="29" t="s">
        <v>11996</v>
      </c>
      <c r="D4108" s="30" t="s">
        <v>38</v>
      </c>
      <c r="E4108" s="31" t="s">
        <v>394</v>
      </c>
      <c r="F4108" s="31" t="s">
        <v>11997</v>
      </c>
      <c r="G4108" s="88" t="s">
        <v>1114</v>
      </c>
      <c r="H4108" s="29" t="s">
        <v>568</v>
      </c>
      <c r="I4108" s="32" t="s">
        <v>43</v>
      </c>
      <c r="J4108" s="29" t="s">
        <v>8</v>
      </c>
      <c r="K4108" s="33" t="s">
        <v>1115</v>
      </c>
      <c r="L4108" s="33" t="s">
        <v>1116</v>
      </c>
      <c r="M4108" s="29" t="s">
        <v>714</v>
      </c>
      <c r="N4108" s="29">
        <v>0</v>
      </c>
      <c r="O4108" s="29" t="s">
        <v>47</v>
      </c>
      <c r="P4108" s="33">
        <v>2</v>
      </c>
      <c r="Q4108" s="33" t="s">
        <v>388</v>
      </c>
      <c r="R4108" s="80" t="s">
        <v>63</v>
      </c>
      <c r="S4108" s="81" t="s">
        <v>64</v>
      </c>
      <c r="T4108" s="81" t="s">
        <v>51</v>
      </c>
      <c r="U4108" s="82" t="s">
        <v>389</v>
      </c>
      <c r="V4108" s="83">
        <v>0</v>
      </c>
      <c r="W4108" s="89">
        <v>0</v>
      </c>
      <c r="X4108" s="85">
        <v>1</v>
      </c>
      <c r="Y4108" s="86">
        <v>0.23</v>
      </c>
      <c r="Z4108" s="82">
        <v>5</v>
      </c>
      <c r="AA4108" s="87">
        <v>4.5999999999999999E-2</v>
      </c>
      <c r="AB4108" s="83">
        <v>0</v>
      </c>
      <c r="AC4108" s="89">
        <v>0</v>
      </c>
      <c r="AD4108" s="90">
        <v>43584</v>
      </c>
      <c r="AE4108" s="90">
        <v>43584</v>
      </c>
      <c r="AF4108" s="82">
        <v>0</v>
      </c>
      <c r="AG4108" s="84" t="s">
        <v>53</v>
      </c>
      <c r="AH4108" s="83">
        <v>0</v>
      </c>
      <c r="AI4108" s="89">
        <v>0</v>
      </c>
      <c r="AJ4108" s="89">
        <v>0</v>
      </c>
      <c r="AK4108" s="60" t="str">
        <f>+IF(Tabla1[[#This Row],[REQUEST_TY]]="SR MANTENIMIENTO CORRECTIVO", "EMERGENCIA", "OTROS")</f>
        <v>EMERGENCIA</v>
      </c>
      <c r="AL4108" s="6" t="str">
        <f>+_xlfn.IFS(Tabla1[[#This Row],[Veces obj]]&lt;=1,"0-1",Tabla1[[#This Row],[Veces obj]]&lt;=2,"1-2",Tabla1[[#This Row],[Veces obj]]&lt;=3,"2-3",TRUE,"&gt;3")</f>
        <v>0-1</v>
      </c>
      <c r="AM4108" s="60" t="str">
        <f>+_xlfn.IFS(MONTH(Tabla1[[#This Row],[MES]])&lt;=3,"Q1",MONTH(Tabla1[[#This Row],[MES]])&lt;=6,"Q2",MONTH(Tabla1[[#This Row],[MES]])&lt;=9,"Q3",TRUE,"Q4")</f>
        <v>Q2</v>
      </c>
      <c r="AN4108" s="15" t="str">
        <f>+IFERROR(VLOOKUP(Tabla1[[#This Row],[CUENTA]],CTAS[],2,0),"OTROS")</f>
        <v>OTROS</v>
      </c>
      <c r="AP4108" s="15" t="str">
        <f>+IFERROR(VLOOKUP(Tabla1[[#This Row],[EMPLEADO]],IS[],3,0),"OTROS")</f>
        <v>OTROS</v>
      </c>
      <c r="AQ4108" s="15" t="str">
        <f>+IFERROR(VLOOKUP(Tabla1[[#This Row],[EMPLEADO]],IS[[NÓMINA]:[INGENIERO]],2,0),"OTROS")</f>
        <v>OTROS</v>
      </c>
    </row>
    <row r="4109" spans="1:43" x14ac:dyDescent="0.25">
      <c r="A4109" s="28" t="s">
        <v>10019</v>
      </c>
      <c r="B4109" s="29">
        <v>1</v>
      </c>
      <c r="C4109" s="29" t="s">
        <v>11998</v>
      </c>
      <c r="D4109" s="30" t="s">
        <v>3346</v>
      </c>
      <c r="E4109" s="31" t="s">
        <v>147</v>
      </c>
      <c r="F4109" s="31" t="s">
        <v>11999</v>
      </c>
      <c r="G4109" s="88" t="s">
        <v>12000</v>
      </c>
      <c r="H4109" s="29" t="s">
        <v>163</v>
      </c>
      <c r="I4109" s="32" t="s">
        <v>43</v>
      </c>
      <c r="J4109" s="29" t="s">
        <v>8</v>
      </c>
      <c r="K4109" s="33" t="s">
        <v>151</v>
      </c>
      <c r="L4109" s="33" t="s">
        <v>229</v>
      </c>
      <c r="M4109" s="29" t="s">
        <v>165</v>
      </c>
      <c r="N4109" s="29">
        <v>0</v>
      </c>
      <c r="O4109" s="29" t="s">
        <v>47</v>
      </c>
      <c r="P4109" s="33" t="s">
        <v>822</v>
      </c>
      <c r="Q4109" s="33" t="s">
        <v>48</v>
      </c>
      <c r="R4109" s="80" t="s">
        <v>153</v>
      </c>
      <c r="S4109" s="81" t="s">
        <v>50</v>
      </c>
      <c r="T4109" s="81" t="s">
        <v>51</v>
      </c>
      <c r="U4109" s="82" t="s">
        <v>52</v>
      </c>
      <c r="V4109" s="83">
        <v>1</v>
      </c>
      <c r="W4109" s="89">
        <v>715.00000000000011</v>
      </c>
      <c r="X4109" s="85">
        <v>0</v>
      </c>
      <c r="Y4109" s="86">
        <v>5</v>
      </c>
      <c r="Z4109" s="82">
        <v>5</v>
      </c>
      <c r="AA4109" s="87">
        <v>1</v>
      </c>
      <c r="AB4109" s="83">
        <v>0</v>
      </c>
      <c r="AC4109" s="89">
        <v>0</v>
      </c>
      <c r="AD4109" s="90">
        <v>43584</v>
      </c>
      <c r="AE4109" s="90">
        <v>43584</v>
      </c>
      <c r="AF4109" s="82">
        <v>0</v>
      </c>
      <c r="AG4109" s="84" t="s">
        <v>53</v>
      </c>
      <c r="AH4109" s="83">
        <v>0</v>
      </c>
      <c r="AI4109" s="89">
        <v>0</v>
      </c>
      <c r="AJ4109" s="89">
        <v>0</v>
      </c>
      <c r="AK4109" s="60" t="str">
        <f>+IF(Tabla1[[#This Row],[REQUEST_TY]]="SR MANTENIMIENTO CORRECTIVO", "EMERGENCIA", "OTROS")</f>
        <v>OTROS</v>
      </c>
      <c r="AL4109" s="6" t="str">
        <f>+_xlfn.IFS(Tabla1[[#This Row],[Veces obj]]&lt;=1,"0-1",Tabla1[[#This Row],[Veces obj]]&lt;=2,"1-2",Tabla1[[#This Row],[Veces obj]]&lt;=3,"2-3",TRUE,"&gt;3")</f>
        <v>0-1</v>
      </c>
      <c r="AM4109" s="60" t="str">
        <f>+_xlfn.IFS(MONTH(Tabla1[[#This Row],[MES]])&lt;=3,"Q1",MONTH(Tabla1[[#This Row],[MES]])&lt;=6,"Q2",MONTH(Tabla1[[#This Row],[MES]])&lt;=9,"Q3",TRUE,"Q4")</f>
        <v>Q2</v>
      </c>
      <c r="AN4109" s="15" t="str">
        <f>+IFERROR(VLOOKUP(Tabla1[[#This Row],[CUENTA]],CTAS[],2,0),"OTROS")</f>
        <v>HONEYWELL</v>
      </c>
      <c r="AP4109" s="15" t="str">
        <f>+IFERROR(VLOOKUP(Tabla1[[#This Row],[EMPLEADO]],IS[],3,0),"OTROS")</f>
        <v>CHIHUAHUA</v>
      </c>
      <c r="AQ4109" s="15" t="str">
        <f>+IFERROR(VLOOKUP(Tabla1[[#This Row],[EMPLEADO]],IS[[NÓMINA]:[INGENIERO]],2,0),"OTROS")</f>
        <v>LUIS EDUARDO MUÑOZ</v>
      </c>
    </row>
    <row r="4110" spans="1:43" x14ac:dyDescent="0.25">
      <c r="A4110" s="28" t="s">
        <v>10019</v>
      </c>
      <c r="B4110" s="29">
        <v>1</v>
      </c>
      <c r="C4110" s="29" t="s">
        <v>12001</v>
      </c>
      <c r="D4110" s="30" t="s">
        <v>3370</v>
      </c>
      <c r="E4110" s="31" t="s">
        <v>747</v>
      </c>
      <c r="F4110" s="31" t="s">
        <v>12002</v>
      </c>
      <c r="G4110" s="88" t="s">
        <v>12003</v>
      </c>
      <c r="H4110" s="29" t="s">
        <v>8581</v>
      </c>
      <c r="I4110" s="32" t="s">
        <v>43</v>
      </c>
      <c r="J4110" s="29" t="s">
        <v>8</v>
      </c>
      <c r="K4110" s="33" t="s">
        <v>151</v>
      </c>
      <c r="L4110" s="33" t="s">
        <v>4005</v>
      </c>
      <c r="M4110" s="29" t="s">
        <v>256</v>
      </c>
      <c r="N4110" s="29">
        <v>0</v>
      </c>
      <c r="O4110" s="29" t="s">
        <v>47</v>
      </c>
      <c r="P4110" s="33" t="s">
        <v>822</v>
      </c>
      <c r="Q4110" s="33" t="s">
        <v>48</v>
      </c>
      <c r="R4110" s="80" t="s">
        <v>95</v>
      </c>
      <c r="S4110" s="81" t="s">
        <v>64</v>
      </c>
      <c r="T4110" s="81" t="s">
        <v>51</v>
      </c>
      <c r="U4110" s="82" t="s">
        <v>96</v>
      </c>
      <c r="V4110" s="83">
        <v>1</v>
      </c>
      <c r="W4110" s="89">
        <v>2047.5</v>
      </c>
      <c r="X4110" s="85">
        <v>0</v>
      </c>
      <c r="Y4110" s="86">
        <v>5</v>
      </c>
      <c r="Z4110" s="82">
        <v>5</v>
      </c>
      <c r="AA4110" s="87">
        <v>1</v>
      </c>
      <c r="AB4110" s="83">
        <v>0</v>
      </c>
      <c r="AC4110" s="89">
        <v>0</v>
      </c>
      <c r="AD4110" s="90">
        <v>43581</v>
      </c>
      <c r="AE4110" s="90">
        <v>43584</v>
      </c>
      <c r="AF4110" s="82">
        <v>1</v>
      </c>
      <c r="AG4110" s="84" t="s">
        <v>53</v>
      </c>
      <c r="AH4110" s="83">
        <v>0</v>
      </c>
      <c r="AI4110" s="89">
        <v>0</v>
      </c>
      <c r="AJ4110" s="89">
        <v>0</v>
      </c>
      <c r="AK4110" s="60" t="str">
        <f>+IF(Tabla1[[#This Row],[REQUEST_TY]]="SR MANTENIMIENTO CORRECTIVO", "EMERGENCIA", "OTROS")</f>
        <v>OTROS</v>
      </c>
      <c r="AL4110" s="6" t="str">
        <f>+_xlfn.IFS(Tabla1[[#This Row],[Veces obj]]&lt;=1,"0-1",Tabla1[[#This Row],[Veces obj]]&lt;=2,"1-2",Tabla1[[#This Row],[Veces obj]]&lt;=3,"2-3",TRUE,"&gt;3")</f>
        <v>0-1</v>
      </c>
      <c r="AM4110" s="60" t="str">
        <f>+_xlfn.IFS(MONTH(Tabla1[[#This Row],[MES]])&lt;=3,"Q1",MONTH(Tabla1[[#This Row],[MES]])&lt;=6,"Q2",MONTH(Tabla1[[#This Row],[MES]])&lt;=9,"Q3",TRUE,"Q4")</f>
        <v>Q2</v>
      </c>
      <c r="AN4110" s="15" t="str">
        <f>+IFERROR(VLOOKUP(Tabla1[[#This Row],[CUENTA]],CTAS[],2,0),"OTROS")</f>
        <v>HONEYWELL</v>
      </c>
      <c r="AP4110" s="15" t="str">
        <f>+IFERROR(VLOOKUP(Tabla1[[#This Row],[EMPLEADO]],IS[],3,0),"OTROS")</f>
        <v>OTROS</v>
      </c>
      <c r="AQ4110" s="15" t="str">
        <f>+IFERROR(VLOOKUP(Tabla1[[#This Row],[EMPLEADO]],IS[[NÓMINA]:[INGENIERO]],2,0),"OTROS")</f>
        <v>OTROS</v>
      </c>
    </row>
    <row r="4111" spans="1:43" x14ac:dyDescent="0.25">
      <c r="A4111" s="28" t="s">
        <v>10019</v>
      </c>
      <c r="B4111" s="29">
        <v>1</v>
      </c>
      <c r="C4111" s="29" t="s">
        <v>12004</v>
      </c>
      <c r="D4111" s="30" t="s">
        <v>38</v>
      </c>
      <c r="E4111" s="31" t="s">
        <v>226</v>
      </c>
      <c r="F4111" s="31" t="s">
        <v>12005</v>
      </c>
      <c r="G4111" s="88" t="s">
        <v>443</v>
      </c>
      <c r="H4111" s="29" t="s">
        <v>124</v>
      </c>
      <c r="I4111" s="32" t="s">
        <v>43</v>
      </c>
      <c r="J4111" s="29" t="s">
        <v>8</v>
      </c>
      <c r="K4111" s="33" t="s">
        <v>151</v>
      </c>
      <c r="L4111" s="33" t="s">
        <v>323</v>
      </c>
      <c r="M4111" s="29" t="s">
        <v>73</v>
      </c>
      <c r="N4111" s="29">
        <v>0</v>
      </c>
      <c r="O4111" s="29" t="s">
        <v>47</v>
      </c>
      <c r="P4111" s="33">
        <v>32</v>
      </c>
      <c r="Q4111" s="33" t="s">
        <v>82</v>
      </c>
      <c r="R4111" s="80" t="s">
        <v>153</v>
      </c>
      <c r="S4111" s="81" t="s">
        <v>50</v>
      </c>
      <c r="T4111" s="81" t="s">
        <v>51</v>
      </c>
      <c r="U4111" s="82" t="s">
        <v>120</v>
      </c>
      <c r="V4111" s="83">
        <v>0.8</v>
      </c>
      <c r="W4111" s="89">
        <v>572.00000000000011</v>
      </c>
      <c r="X4111" s="85">
        <v>1</v>
      </c>
      <c r="Y4111" s="86">
        <v>0</v>
      </c>
      <c r="Z4111" s="82">
        <v>5</v>
      </c>
      <c r="AA4111" s="87">
        <v>0</v>
      </c>
      <c r="AB4111" s="83">
        <v>0</v>
      </c>
      <c r="AC4111" s="89">
        <v>0</v>
      </c>
      <c r="AD4111" s="90">
        <v>43584</v>
      </c>
      <c r="AE4111" s="90">
        <v>43584</v>
      </c>
      <c r="AF4111" s="82">
        <v>0</v>
      </c>
      <c r="AG4111" s="84" t="s">
        <v>53</v>
      </c>
      <c r="AH4111" s="83">
        <v>0</v>
      </c>
      <c r="AI4111" s="89">
        <v>0</v>
      </c>
      <c r="AJ4111" s="89">
        <v>0</v>
      </c>
      <c r="AK4111" s="60" t="str">
        <f>+IF(Tabla1[[#This Row],[REQUEST_TY]]="SR MANTENIMIENTO CORRECTIVO", "EMERGENCIA", "OTROS")</f>
        <v>EMERGENCIA</v>
      </c>
      <c r="AL4111" s="6" t="str">
        <f>+_xlfn.IFS(Tabla1[[#This Row],[Veces obj]]&lt;=1,"0-1",Tabla1[[#This Row],[Veces obj]]&lt;=2,"1-2",Tabla1[[#This Row],[Veces obj]]&lt;=3,"2-3",TRUE,"&gt;3")</f>
        <v>0-1</v>
      </c>
      <c r="AM4111" s="60" t="str">
        <f>+_xlfn.IFS(MONTH(Tabla1[[#This Row],[MES]])&lt;=3,"Q1",MONTH(Tabla1[[#This Row],[MES]])&lt;=6,"Q2",MONTH(Tabla1[[#This Row],[MES]])&lt;=9,"Q3",TRUE,"Q4")</f>
        <v>Q2</v>
      </c>
      <c r="AN4111" s="15" t="str">
        <f>+IFERROR(VLOOKUP(Tabla1[[#This Row],[CUENTA]],CTAS[],2,0),"OTROS")</f>
        <v>HONEYWELL</v>
      </c>
      <c r="AP4111" s="15" t="str">
        <f>+IFERROR(VLOOKUP(Tabla1[[#This Row],[EMPLEADO]],IS[],3,0),"OTROS")</f>
        <v>JUAREZ</v>
      </c>
      <c r="AQ4111" s="15" t="str">
        <f>+IFERROR(VLOOKUP(Tabla1[[#This Row],[EMPLEADO]],IS[[NÓMINA]:[INGENIERO]],2,0),"OTROS")</f>
        <v>MIGUEL COTA</v>
      </c>
    </row>
    <row r="4112" spans="1:43" x14ac:dyDescent="0.25">
      <c r="A4112" s="28" t="s">
        <v>10019</v>
      </c>
      <c r="B4112" s="29">
        <v>1</v>
      </c>
      <c r="C4112" s="29" t="s">
        <v>12006</v>
      </c>
      <c r="D4112" s="30" t="s">
        <v>38</v>
      </c>
      <c r="E4112" s="31" t="s">
        <v>133</v>
      </c>
      <c r="F4112" s="31" t="s">
        <v>12007</v>
      </c>
      <c r="G4112" s="88" t="s">
        <v>11595</v>
      </c>
      <c r="H4112" s="29" t="s">
        <v>568</v>
      </c>
      <c r="I4112" s="32" t="s">
        <v>43</v>
      </c>
      <c r="J4112" s="29" t="s">
        <v>8</v>
      </c>
      <c r="K4112" s="33" t="s">
        <v>59</v>
      </c>
      <c r="L4112" s="33" t="s">
        <v>4977</v>
      </c>
      <c r="M4112" s="29" t="s">
        <v>570</v>
      </c>
      <c r="N4112" s="29">
        <v>0</v>
      </c>
      <c r="O4112" s="29" t="s">
        <v>47</v>
      </c>
      <c r="P4112" s="33">
        <v>11</v>
      </c>
      <c r="Q4112" s="33" t="s">
        <v>194</v>
      </c>
      <c r="R4112" s="80" t="s">
        <v>138</v>
      </c>
      <c r="S4112" s="81" t="s">
        <v>139</v>
      </c>
      <c r="T4112" s="81" t="s">
        <v>51</v>
      </c>
      <c r="U4112" s="82" t="s">
        <v>224</v>
      </c>
      <c r="V4112" s="83">
        <v>0.8</v>
      </c>
      <c r="W4112" s="89">
        <v>1258.4000000000003</v>
      </c>
      <c r="X4112" s="85">
        <v>1</v>
      </c>
      <c r="Y4112" s="86">
        <v>0.91</v>
      </c>
      <c r="Z4112" s="82">
        <v>4</v>
      </c>
      <c r="AA4112" s="87">
        <v>0.22750000000000001</v>
      </c>
      <c r="AB4112" s="83">
        <v>0</v>
      </c>
      <c r="AC4112" s="89">
        <v>0</v>
      </c>
      <c r="AD4112" s="90">
        <v>43581</v>
      </c>
      <c r="AE4112" s="90">
        <v>43584</v>
      </c>
      <c r="AF4112" s="82">
        <v>1</v>
      </c>
      <c r="AG4112" s="84" t="s">
        <v>53</v>
      </c>
      <c r="AH4112" s="83">
        <v>0</v>
      </c>
      <c r="AI4112" s="89">
        <v>0</v>
      </c>
      <c r="AJ4112" s="89">
        <v>0</v>
      </c>
      <c r="AK4112" s="60" t="str">
        <f>+IF(Tabla1[[#This Row],[REQUEST_TY]]="SR MANTENIMIENTO CORRECTIVO", "EMERGENCIA", "OTROS")</f>
        <v>EMERGENCIA</v>
      </c>
      <c r="AL4112" s="6" t="str">
        <f>+_xlfn.IFS(Tabla1[[#This Row],[Veces obj]]&lt;=1,"0-1",Tabla1[[#This Row],[Veces obj]]&lt;=2,"1-2",Tabla1[[#This Row],[Veces obj]]&lt;=3,"2-3",TRUE,"&gt;3")</f>
        <v>0-1</v>
      </c>
      <c r="AM4112" s="60" t="str">
        <f>+_xlfn.IFS(MONTH(Tabla1[[#This Row],[MES]])&lt;=3,"Q1",MONTH(Tabla1[[#This Row],[MES]])&lt;=6,"Q2",MONTH(Tabla1[[#This Row],[MES]])&lt;=9,"Q3",TRUE,"Q4")</f>
        <v>Q2</v>
      </c>
      <c r="AN4112" s="15" t="str">
        <f>+IFERROR(VLOOKUP(Tabla1[[#This Row],[CUENTA]],CTAS[],2,0),"OTROS")</f>
        <v>OTROS</v>
      </c>
      <c r="AP4112" s="15" t="str">
        <f>+IFERROR(VLOOKUP(Tabla1[[#This Row],[EMPLEADO]],IS[],3,0),"OTROS")</f>
        <v>OTROS</v>
      </c>
      <c r="AQ4112" s="15" t="str">
        <f>+IFERROR(VLOOKUP(Tabla1[[#This Row],[EMPLEADO]],IS[[NÓMINA]:[INGENIERO]],2,0),"OTROS")</f>
        <v>OTROS</v>
      </c>
    </row>
    <row r="4113" spans="1:43" x14ac:dyDescent="0.25">
      <c r="A4113" s="28" t="s">
        <v>10019</v>
      </c>
      <c r="B4113" s="29">
        <v>1</v>
      </c>
      <c r="C4113" s="29" t="s">
        <v>12008</v>
      </c>
      <c r="D4113" s="30" t="s">
        <v>38</v>
      </c>
      <c r="E4113" s="31" t="s">
        <v>113</v>
      </c>
      <c r="F4113" s="31" t="s">
        <v>12009</v>
      </c>
      <c r="G4113" s="88" t="s">
        <v>4136</v>
      </c>
      <c r="H4113" s="29" t="s">
        <v>691</v>
      </c>
      <c r="I4113" s="32" t="s">
        <v>43</v>
      </c>
      <c r="J4113" s="29" t="s">
        <v>8</v>
      </c>
      <c r="K4113" s="33" t="s">
        <v>125</v>
      </c>
      <c r="L4113" s="33" t="s">
        <v>4137</v>
      </c>
      <c r="M4113" s="29" t="s">
        <v>215</v>
      </c>
      <c r="N4113" s="29">
        <v>0</v>
      </c>
      <c r="O4113" s="29" t="s">
        <v>47</v>
      </c>
      <c r="P4113" s="33">
        <v>106</v>
      </c>
      <c r="Q4113" s="33" t="s">
        <v>48</v>
      </c>
      <c r="R4113" s="80" t="s">
        <v>49</v>
      </c>
      <c r="S4113" s="81" t="s">
        <v>50</v>
      </c>
      <c r="T4113" s="81" t="s">
        <v>51</v>
      </c>
      <c r="U4113" s="82" t="s">
        <v>52</v>
      </c>
      <c r="V4113" s="83">
        <v>1.05</v>
      </c>
      <c r="W4113" s="89">
        <v>750.75000000000011</v>
      </c>
      <c r="X4113" s="85">
        <v>1</v>
      </c>
      <c r="Y4113" s="86">
        <v>3.27</v>
      </c>
      <c r="Z4113" s="82">
        <v>5</v>
      </c>
      <c r="AA4113" s="87">
        <v>0.65400000000000003</v>
      </c>
      <c r="AB4113" s="83">
        <v>0</v>
      </c>
      <c r="AC4113" s="89">
        <v>0</v>
      </c>
      <c r="AD4113" s="90">
        <v>43581</v>
      </c>
      <c r="AE4113" s="90">
        <v>43584</v>
      </c>
      <c r="AF4113" s="82">
        <v>1</v>
      </c>
      <c r="AG4113" s="84" t="s">
        <v>53</v>
      </c>
      <c r="AH4113" s="83">
        <v>0</v>
      </c>
      <c r="AI4113" s="89">
        <v>0</v>
      </c>
      <c r="AJ4113" s="89">
        <v>0</v>
      </c>
      <c r="AK4113" s="60" t="str">
        <f>+IF(Tabla1[[#This Row],[REQUEST_TY]]="SR MANTENIMIENTO CORRECTIVO", "EMERGENCIA", "OTROS")</f>
        <v>EMERGENCIA</v>
      </c>
      <c r="AL4113" s="6" t="str">
        <f>+_xlfn.IFS(Tabla1[[#This Row],[Veces obj]]&lt;=1,"0-1",Tabla1[[#This Row],[Veces obj]]&lt;=2,"1-2",Tabla1[[#This Row],[Veces obj]]&lt;=3,"2-3",TRUE,"&gt;3")</f>
        <v>0-1</v>
      </c>
      <c r="AM4113" s="60" t="str">
        <f>+_xlfn.IFS(MONTH(Tabla1[[#This Row],[MES]])&lt;=3,"Q1",MONTH(Tabla1[[#This Row],[MES]])&lt;=6,"Q2",MONTH(Tabla1[[#This Row],[MES]])&lt;=9,"Q3",TRUE,"Q4")</f>
        <v>Q2</v>
      </c>
      <c r="AN4113" s="15" t="str">
        <f>+IFERROR(VLOOKUP(Tabla1[[#This Row],[CUENTA]],CTAS[],2,0),"OTROS")</f>
        <v>OTROS</v>
      </c>
      <c r="AP4113" s="15" t="str">
        <f>+IFERROR(VLOOKUP(Tabla1[[#This Row],[EMPLEADO]],IS[],3,0),"OTROS")</f>
        <v>OTROS</v>
      </c>
      <c r="AQ4113" s="15" t="str">
        <f>+IFERROR(VLOOKUP(Tabla1[[#This Row],[EMPLEADO]],IS[[NÓMINA]:[INGENIERO]],2,0),"OTROS")</f>
        <v>OTROS</v>
      </c>
    </row>
    <row r="4114" spans="1:43" x14ac:dyDescent="0.25">
      <c r="A4114" s="28" t="s">
        <v>10019</v>
      </c>
      <c r="B4114" s="29">
        <v>1</v>
      </c>
      <c r="C4114" s="29" t="s">
        <v>12010</v>
      </c>
      <c r="D4114" s="30" t="s">
        <v>3346</v>
      </c>
      <c r="E4114" s="31" t="s">
        <v>401</v>
      </c>
      <c r="F4114" s="31" t="s">
        <v>12011</v>
      </c>
      <c r="G4114" s="88" t="s">
        <v>12012</v>
      </c>
      <c r="H4114" s="29" t="s">
        <v>163</v>
      </c>
      <c r="I4114" s="32" t="s">
        <v>43</v>
      </c>
      <c r="J4114" s="29" t="s">
        <v>8</v>
      </c>
      <c r="K4114" s="33" t="s">
        <v>151</v>
      </c>
      <c r="L4114" s="33" t="s">
        <v>229</v>
      </c>
      <c r="M4114" s="29" t="s">
        <v>165</v>
      </c>
      <c r="N4114" s="29">
        <v>0</v>
      </c>
      <c r="O4114" s="29" t="s">
        <v>47</v>
      </c>
      <c r="P4114" s="33" t="s">
        <v>822</v>
      </c>
      <c r="Q4114" s="33" t="s">
        <v>48</v>
      </c>
      <c r="R4114" s="80" t="s">
        <v>153</v>
      </c>
      <c r="S4114" s="81" t="s">
        <v>50</v>
      </c>
      <c r="T4114" s="81" t="s">
        <v>51</v>
      </c>
      <c r="U4114" s="82" t="s">
        <v>52</v>
      </c>
      <c r="V4114" s="83">
        <v>1</v>
      </c>
      <c r="W4114" s="89">
        <v>715.00000000000011</v>
      </c>
      <c r="X4114" s="85">
        <v>0</v>
      </c>
      <c r="Y4114" s="86">
        <v>5</v>
      </c>
      <c r="Z4114" s="82">
        <v>5</v>
      </c>
      <c r="AA4114" s="87">
        <v>1</v>
      </c>
      <c r="AB4114" s="83">
        <v>0</v>
      </c>
      <c r="AC4114" s="89">
        <v>0</v>
      </c>
      <c r="AD4114" s="90">
        <v>43584</v>
      </c>
      <c r="AE4114" s="90">
        <v>43584</v>
      </c>
      <c r="AF4114" s="82">
        <v>0</v>
      </c>
      <c r="AG4114" s="84" t="s">
        <v>53</v>
      </c>
      <c r="AH4114" s="83">
        <v>0</v>
      </c>
      <c r="AI4114" s="89">
        <v>0</v>
      </c>
      <c r="AJ4114" s="89">
        <v>0</v>
      </c>
      <c r="AK4114" s="60" t="str">
        <f>+IF(Tabla1[[#This Row],[REQUEST_TY]]="SR MANTENIMIENTO CORRECTIVO", "EMERGENCIA", "OTROS")</f>
        <v>OTROS</v>
      </c>
      <c r="AL4114" s="6" t="str">
        <f>+_xlfn.IFS(Tabla1[[#This Row],[Veces obj]]&lt;=1,"0-1",Tabla1[[#This Row],[Veces obj]]&lt;=2,"1-2",Tabla1[[#This Row],[Veces obj]]&lt;=3,"2-3",TRUE,"&gt;3")</f>
        <v>0-1</v>
      </c>
      <c r="AM4114" s="60" t="str">
        <f>+_xlfn.IFS(MONTH(Tabla1[[#This Row],[MES]])&lt;=3,"Q1",MONTH(Tabla1[[#This Row],[MES]])&lt;=6,"Q2",MONTH(Tabla1[[#This Row],[MES]])&lt;=9,"Q3",TRUE,"Q4")</f>
        <v>Q2</v>
      </c>
      <c r="AN4114" s="15" t="str">
        <f>+IFERROR(VLOOKUP(Tabla1[[#This Row],[CUENTA]],CTAS[],2,0),"OTROS")</f>
        <v>HONEYWELL</v>
      </c>
      <c r="AP4114" s="15" t="str">
        <f>+IFERROR(VLOOKUP(Tabla1[[#This Row],[EMPLEADO]],IS[],3,0),"OTROS")</f>
        <v>CHIHUAHUA</v>
      </c>
      <c r="AQ4114" s="15" t="str">
        <f>+IFERROR(VLOOKUP(Tabla1[[#This Row],[EMPLEADO]],IS[[NÓMINA]:[INGENIERO]],2,0),"OTROS")</f>
        <v>LUIS EDUARDO MUÑOZ</v>
      </c>
    </row>
    <row r="4115" spans="1:43" x14ac:dyDescent="0.25">
      <c r="A4115" s="28" t="s">
        <v>10019</v>
      </c>
      <c r="B4115" s="29">
        <v>1</v>
      </c>
      <c r="C4115" s="29" t="s">
        <v>12013</v>
      </c>
      <c r="D4115" s="30" t="s">
        <v>38</v>
      </c>
      <c r="E4115" s="31" t="s">
        <v>76</v>
      </c>
      <c r="F4115" s="31" t="s">
        <v>12014</v>
      </c>
      <c r="G4115" s="88" t="s">
        <v>12015</v>
      </c>
      <c r="H4115" s="29" t="s">
        <v>11609</v>
      </c>
      <c r="I4115" s="32" t="s">
        <v>43</v>
      </c>
      <c r="J4115" s="29" t="s">
        <v>8</v>
      </c>
      <c r="K4115" s="33" t="s">
        <v>59</v>
      </c>
      <c r="L4115" s="33" t="s">
        <v>3344</v>
      </c>
      <c r="M4115" s="29" t="s">
        <v>736</v>
      </c>
      <c r="N4115" s="29">
        <v>0</v>
      </c>
      <c r="O4115" s="29" t="s">
        <v>47</v>
      </c>
      <c r="P4115" s="33">
        <v>187</v>
      </c>
      <c r="Q4115" s="33" t="s">
        <v>48</v>
      </c>
      <c r="R4115" s="80" t="s">
        <v>63</v>
      </c>
      <c r="S4115" s="81" t="s">
        <v>64</v>
      </c>
      <c r="T4115" s="81" t="s">
        <v>51</v>
      </c>
      <c r="U4115" s="82" t="s">
        <v>96</v>
      </c>
      <c r="V4115" s="83">
        <v>1.1000000000000001</v>
      </c>
      <c r="W4115" s="89">
        <v>1501.5000000000002</v>
      </c>
      <c r="X4115" s="85">
        <v>1</v>
      </c>
      <c r="Y4115" s="86">
        <v>1.82</v>
      </c>
      <c r="Z4115" s="82">
        <v>5</v>
      </c>
      <c r="AA4115" s="87">
        <v>0.36399999999999999</v>
      </c>
      <c r="AB4115" s="83">
        <v>0</v>
      </c>
      <c r="AC4115" s="89">
        <v>0</v>
      </c>
      <c r="AD4115" s="90">
        <v>43584</v>
      </c>
      <c r="AE4115" s="90">
        <v>43584</v>
      </c>
      <c r="AF4115" s="82">
        <v>0</v>
      </c>
      <c r="AG4115" s="84" t="s">
        <v>53</v>
      </c>
      <c r="AH4115" s="83">
        <v>0</v>
      </c>
      <c r="AI4115" s="89">
        <v>0</v>
      </c>
      <c r="AJ4115" s="89">
        <v>0</v>
      </c>
      <c r="AK4115" s="60" t="str">
        <f>+IF(Tabla1[[#This Row],[REQUEST_TY]]="SR MANTENIMIENTO CORRECTIVO", "EMERGENCIA", "OTROS")</f>
        <v>EMERGENCIA</v>
      </c>
      <c r="AL4115" s="6" t="str">
        <f>+_xlfn.IFS(Tabla1[[#This Row],[Veces obj]]&lt;=1,"0-1",Tabla1[[#This Row],[Veces obj]]&lt;=2,"1-2",Tabla1[[#This Row],[Veces obj]]&lt;=3,"2-3",TRUE,"&gt;3")</f>
        <v>0-1</v>
      </c>
      <c r="AM4115" s="60" t="str">
        <f>+_xlfn.IFS(MONTH(Tabla1[[#This Row],[MES]])&lt;=3,"Q1",MONTH(Tabla1[[#This Row],[MES]])&lt;=6,"Q2",MONTH(Tabla1[[#This Row],[MES]])&lt;=9,"Q3",TRUE,"Q4")</f>
        <v>Q2</v>
      </c>
      <c r="AN4115" s="15" t="str">
        <f>+IFERROR(VLOOKUP(Tabla1[[#This Row],[CUENTA]],CTAS[],2,0),"OTROS")</f>
        <v>OTROS</v>
      </c>
      <c r="AP4115" s="15" t="str">
        <f>+IFERROR(VLOOKUP(Tabla1[[#This Row],[EMPLEADO]],IS[],3,0),"OTROS")</f>
        <v>OTROS</v>
      </c>
      <c r="AQ4115" s="15" t="str">
        <f>+IFERROR(VLOOKUP(Tabla1[[#This Row],[EMPLEADO]],IS[[NÓMINA]:[INGENIERO]],2,0),"OTROS")</f>
        <v>OTROS</v>
      </c>
    </row>
    <row r="4116" spans="1:43" x14ac:dyDescent="0.25">
      <c r="A4116" s="28" t="s">
        <v>10019</v>
      </c>
      <c r="B4116" s="29">
        <v>1</v>
      </c>
      <c r="C4116" s="29" t="s">
        <v>12016</v>
      </c>
      <c r="D4116" s="30" t="s">
        <v>38</v>
      </c>
      <c r="E4116" s="31" t="s">
        <v>133</v>
      </c>
      <c r="F4116" s="31" t="s">
        <v>12017</v>
      </c>
      <c r="G4116" s="88" t="s">
        <v>4432</v>
      </c>
      <c r="H4116" s="29" t="s">
        <v>1063</v>
      </c>
      <c r="I4116" s="32" t="s">
        <v>43</v>
      </c>
      <c r="J4116" s="29" t="s">
        <v>8</v>
      </c>
      <c r="K4116" s="33" t="s">
        <v>59</v>
      </c>
      <c r="L4116" s="33" t="s">
        <v>4230</v>
      </c>
      <c r="M4116" s="29" t="s">
        <v>1264</v>
      </c>
      <c r="N4116" s="29">
        <v>0</v>
      </c>
      <c r="O4116" s="29" t="s">
        <v>47</v>
      </c>
      <c r="P4116" s="33">
        <v>14</v>
      </c>
      <c r="Q4116" s="33" t="s">
        <v>194</v>
      </c>
      <c r="R4116" s="80" t="s">
        <v>138</v>
      </c>
      <c r="S4116" s="81" t="s">
        <v>139</v>
      </c>
      <c r="T4116" s="81" t="s">
        <v>51</v>
      </c>
      <c r="U4116" s="82" t="s">
        <v>224</v>
      </c>
      <c r="V4116" s="83">
        <v>0.8</v>
      </c>
      <c r="W4116" s="89">
        <v>1258.4000000000003</v>
      </c>
      <c r="X4116" s="85">
        <v>1</v>
      </c>
      <c r="Y4116" s="86">
        <v>2.1800000000000002</v>
      </c>
      <c r="Z4116" s="82">
        <v>4</v>
      </c>
      <c r="AA4116" s="87">
        <v>0.54500000000000004</v>
      </c>
      <c r="AB4116" s="83">
        <v>0</v>
      </c>
      <c r="AC4116" s="89">
        <v>0</v>
      </c>
      <c r="AD4116" s="90">
        <v>43584</v>
      </c>
      <c r="AE4116" s="90">
        <v>43584</v>
      </c>
      <c r="AF4116" s="82">
        <v>0</v>
      </c>
      <c r="AG4116" s="84" t="s">
        <v>53</v>
      </c>
      <c r="AH4116" s="83">
        <v>0</v>
      </c>
      <c r="AI4116" s="89">
        <v>0</v>
      </c>
      <c r="AJ4116" s="89">
        <v>0</v>
      </c>
      <c r="AK4116" s="60" t="str">
        <f>+IF(Tabla1[[#This Row],[REQUEST_TY]]="SR MANTENIMIENTO CORRECTIVO", "EMERGENCIA", "OTROS")</f>
        <v>EMERGENCIA</v>
      </c>
      <c r="AL4116" s="6" t="str">
        <f>+_xlfn.IFS(Tabla1[[#This Row],[Veces obj]]&lt;=1,"0-1",Tabla1[[#This Row],[Veces obj]]&lt;=2,"1-2",Tabla1[[#This Row],[Veces obj]]&lt;=3,"2-3",TRUE,"&gt;3")</f>
        <v>0-1</v>
      </c>
      <c r="AM4116" s="60" t="str">
        <f>+_xlfn.IFS(MONTH(Tabla1[[#This Row],[MES]])&lt;=3,"Q1",MONTH(Tabla1[[#This Row],[MES]])&lt;=6,"Q2",MONTH(Tabla1[[#This Row],[MES]])&lt;=9,"Q3",TRUE,"Q4")</f>
        <v>Q2</v>
      </c>
      <c r="AN4116" s="15" t="str">
        <f>+IFERROR(VLOOKUP(Tabla1[[#This Row],[CUENTA]],CTAS[],2,0),"OTROS")</f>
        <v>OTROS</v>
      </c>
      <c r="AP4116" s="15" t="str">
        <f>+IFERROR(VLOOKUP(Tabla1[[#This Row],[EMPLEADO]],IS[],3,0),"OTROS")</f>
        <v>OTROS</v>
      </c>
      <c r="AQ4116" s="15" t="str">
        <f>+IFERROR(VLOOKUP(Tabla1[[#This Row],[EMPLEADO]],IS[[NÓMINA]:[INGENIERO]],2,0),"OTROS")</f>
        <v>OTROS</v>
      </c>
    </row>
    <row r="4117" spans="1:43" x14ac:dyDescent="0.25">
      <c r="A4117" s="28" t="s">
        <v>10019</v>
      </c>
      <c r="B4117" s="29">
        <v>1</v>
      </c>
      <c r="C4117" s="29" t="s">
        <v>12018</v>
      </c>
      <c r="D4117" s="30" t="s">
        <v>38</v>
      </c>
      <c r="E4117" s="31" t="s">
        <v>98</v>
      </c>
      <c r="F4117" s="31" t="s">
        <v>12019</v>
      </c>
      <c r="G4117" s="88" t="s">
        <v>7003</v>
      </c>
      <c r="H4117" s="29" t="s">
        <v>646</v>
      </c>
      <c r="I4117" s="32" t="s">
        <v>43</v>
      </c>
      <c r="J4117" s="29" t="s">
        <v>8</v>
      </c>
      <c r="K4117" s="33" t="s">
        <v>102</v>
      </c>
      <c r="L4117" s="33" t="s">
        <v>1608</v>
      </c>
      <c r="M4117" s="29" t="s">
        <v>358</v>
      </c>
      <c r="N4117" s="29">
        <v>0</v>
      </c>
      <c r="O4117" s="29" t="s">
        <v>47</v>
      </c>
      <c r="P4117" s="33">
        <v>4</v>
      </c>
      <c r="Q4117" s="33" t="s">
        <v>207</v>
      </c>
      <c r="R4117" s="80" t="s">
        <v>63</v>
      </c>
      <c r="S4117" s="81" t="s">
        <v>64</v>
      </c>
      <c r="T4117" s="81" t="s">
        <v>51</v>
      </c>
      <c r="U4117" s="82" t="s">
        <v>209</v>
      </c>
      <c r="V4117" s="83">
        <v>0</v>
      </c>
      <c r="W4117" s="89">
        <v>0</v>
      </c>
      <c r="X4117" s="85">
        <v>1</v>
      </c>
      <c r="Y4117" s="86">
        <v>4.8600000000000003</v>
      </c>
      <c r="Z4117" s="82">
        <v>5</v>
      </c>
      <c r="AA4117" s="87">
        <v>0.97200000000000009</v>
      </c>
      <c r="AB4117" s="83">
        <v>0</v>
      </c>
      <c r="AC4117" s="89">
        <v>0</v>
      </c>
      <c r="AD4117" s="90">
        <v>43584</v>
      </c>
      <c r="AE4117" s="90">
        <v>43584</v>
      </c>
      <c r="AF4117" s="82">
        <v>0</v>
      </c>
      <c r="AG4117" s="84" t="s">
        <v>53</v>
      </c>
      <c r="AH4117" s="83">
        <v>0</v>
      </c>
      <c r="AI4117" s="89">
        <v>0</v>
      </c>
      <c r="AJ4117" s="89">
        <v>0</v>
      </c>
      <c r="AK4117" s="60" t="str">
        <f>+IF(Tabla1[[#This Row],[REQUEST_TY]]="SR MANTENIMIENTO CORRECTIVO", "EMERGENCIA", "OTROS")</f>
        <v>EMERGENCIA</v>
      </c>
      <c r="AL4117" s="6" t="str">
        <f>+_xlfn.IFS(Tabla1[[#This Row],[Veces obj]]&lt;=1,"0-1",Tabla1[[#This Row],[Veces obj]]&lt;=2,"1-2",Tabla1[[#This Row],[Veces obj]]&lt;=3,"2-3",TRUE,"&gt;3")</f>
        <v>0-1</v>
      </c>
      <c r="AM4117" s="60" t="str">
        <f>+_xlfn.IFS(MONTH(Tabla1[[#This Row],[MES]])&lt;=3,"Q1",MONTH(Tabla1[[#This Row],[MES]])&lt;=6,"Q2",MONTH(Tabla1[[#This Row],[MES]])&lt;=9,"Q3",TRUE,"Q4")</f>
        <v>Q2</v>
      </c>
      <c r="AN4117" s="15" t="str">
        <f>+IFERROR(VLOOKUP(Tabla1[[#This Row],[CUENTA]],CTAS[],2,0),"OTROS")</f>
        <v>OTROS</v>
      </c>
      <c r="AP4117" s="15" t="str">
        <f>+IFERROR(VLOOKUP(Tabla1[[#This Row],[EMPLEADO]],IS[],3,0),"OTROS")</f>
        <v>OTROS</v>
      </c>
      <c r="AQ4117" s="15" t="str">
        <f>+IFERROR(VLOOKUP(Tabla1[[#This Row],[EMPLEADO]],IS[[NÓMINA]:[INGENIERO]],2,0),"OTROS")</f>
        <v>OTROS</v>
      </c>
    </row>
    <row r="4118" spans="1:43" x14ac:dyDescent="0.25">
      <c r="A4118" s="28" t="s">
        <v>10019</v>
      </c>
      <c r="B4118" s="29">
        <v>1</v>
      </c>
      <c r="C4118" s="29" t="s">
        <v>12020</v>
      </c>
      <c r="D4118" s="30" t="s">
        <v>38</v>
      </c>
      <c r="E4118" s="31" t="s">
        <v>720</v>
      </c>
      <c r="F4118" s="31" t="s">
        <v>12021</v>
      </c>
      <c r="G4118" s="88" t="s">
        <v>12022</v>
      </c>
      <c r="H4118" s="29" t="s">
        <v>471</v>
      </c>
      <c r="I4118" s="32" t="s">
        <v>43</v>
      </c>
      <c r="J4118" s="29" t="s">
        <v>8</v>
      </c>
      <c r="K4118" s="33" t="s">
        <v>59</v>
      </c>
      <c r="L4118" s="33" t="s">
        <v>4554</v>
      </c>
      <c r="M4118" s="29" t="s">
        <v>131</v>
      </c>
      <c r="N4118" s="29">
        <v>0</v>
      </c>
      <c r="O4118" s="29" t="s">
        <v>47</v>
      </c>
      <c r="P4118" s="33">
        <v>669</v>
      </c>
      <c r="Q4118" s="33" t="s">
        <v>48</v>
      </c>
      <c r="R4118" s="80" t="s">
        <v>242</v>
      </c>
      <c r="S4118" s="81" t="s">
        <v>64</v>
      </c>
      <c r="T4118" s="81" t="s">
        <v>51</v>
      </c>
      <c r="U4118" s="82" t="s">
        <v>96</v>
      </c>
      <c r="V4118" s="83">
        <v>1.1000000000000001</v>
      </c>
      <c r="W4118" s="89">
        <v>1501.5000000000002</v>
      </c>
      <c r="X4118" s="85">
        <v>1</v>
      </c>
      <c r="Y4118" s="86">
        <v>2.4700000000000002</v>
      </c>
      <c r="Z4118" s="82">
        <v>5</v>
      </c>
      <c r="AA4118" s="87">
        <v>0.49400000000000005</v>
      </c>
      <c r="AB4118" s="83">
        <v>0</v>
      </c>
      <c r="AC4118" s="89">
        <v>0</v>
      </c>
      <c r="AD4118" s="90">
        <v>43584</v>
      </c>
      <c r="AE4118" s="90">
        <v>43584</v>
      </c>
      <c r="AF4118" s="82">
        <v>0</v>
      </c>
      <c r="AG4118" s="84" t="s">
        <v>53</v>
      </c>
      <c r="AH4118" s="83">
        <v>0</v>
      </c>
      <c r="AI4118" s="89">
        <v>0</v>
      </c>
      <c r="AJ4118" s="89">
        <v>0</v>
      </c>
      <c r="AK4118" s="60" t="str">
        <f>+IF(Tabla1[[#This Row],[REQUEST_TY]]="SR MANTENIMIENTO CORRECTIVO", "EMERGENCIA", "OTROS")</f>
        <v>EMERGENCIA</v>
      </c>
      <c r="AL4118" s="6" t="str">
        <f>+_xlfn.IFS(Tabla1[[#This Row],[Veces obj]]&lt;=1,"0-1",Tabla1[[#This Row],[Veces obj]]&lt;=2,"1-2",Tabla1[[#This Row],[Veces obj]]&lt;=3,"2-3",TRUE,"&gt;3")</f>
        <v>0-1</v>
      </c>
      <c r="AM4118" s="60" t="str">
        <f>+_xlfn.IFS(MONTH(Tabla1[[#This Row],[MES]])&lt;=3,"Q1",MONTH(Tabla1[[#This Row],[MES]])&lt;=6,"Q2",MONTH(Tabla1[[#This Row],[MES]])&lt;=9,"Q3",TRUE,"Q4")</f>
        <v>Q2</v>
      </c>
      <c r="AN4118" s="15" t="str">
        <f>+IFERROR(VLOOKUP(Tabla1[[#This Row],[CUENTA]],CTAS[],2,0),"OTROS")</f>
        <v>OTROS</v>
      </c>
      <c r="AP4118" s="15" t="str">
        <f>+IFERROR(VLOOKUP(Tabla1[[#This Row],[EMPLEADO]],IS[],3,0),"OTROS")</f>
        <v>OTROS</v>
      </c>
      <c r="AQ4118" s="15" t="str">
        <f>+IFERROR(VLOOKUP(Tabla1[[#This Row],[EMPLEADO]],IS[[NÓMINA]:[INGENIERO]],2,0),"OTROS")</f>
        <v>OTROS</v>
      </c>
    </row>
    <row r="4119" spans="1:43" x14ac:dyDescent="0.25">
      <c r="A4119" s="28" t="s">
        <v>10019</v>
      </c>
      <c r="B4119" s="29">
        <v>1</v>
      </c>
      <c r="C4119" s="29" t="s">
        <v>12023</v>
      </c>
      <c r="D4119" s="30" t="s">
        <v>38</v>
      </c>
      <c r="E4119" s="31" t="s">
        <v>348</v>
      </c>
      <c r="F4119" s="31" t="s">
        <v>12024</v>
      </c>
      <c r="G4119" s="88" t="s">
        <v>7610</v>
      </c>
      <c r="H4119" s="29" t="s">
        <v>106</v>
      </c>
      <c r="I4119" s="32" t="s">
        <v>43</v>
      </c>
      <c r="J4119" s="29" t="s">
        <v>8</v>
      </c>
      <c r="K4119" s="33" t="s">
        <v>102</v>
      </c>
      <c r="L4119" s="33" t="s">
        <v>376</v>
      </c>
      <c r="M4119" s="29" t="s">
        <v>310</v>
      </c>
      <c r="N4119" s="29">
        <v>0</v>
      </c>
      <c r="O4119" s="29" t="s">
        <v>47</v>
      </c>
      <c r="P4119" s="33">
        <v>56</v>
      </c>
      <c r="Q4119" s="33" t="s">
        <v>82</v>
      </c>
      <c r="R4119" s="80" t="s">
        <v>223</v>
      </c>
      <c r="S4119" s="81" t="s">
        <v>139</v>
      </c>
      <c r="T4119" s="81" t="s">
        <v>51</v>
      </c>
      <c r="U4119" s="82" t="s">
        <v>140</v>
      </c>
      <c r="V4119" s="83">
        <v>1.1000000000000001</v>
      </c>
      <c r="W4119" s="89">
        <v>1730.3000000000004</v>
      </c>
      <c r="X4119" s="85">
        <v>1</v>
      </c>
      <c r="Y4119" s="86">
        <v>0.72</v>
      </c>
      <c r="Z4119" s="82">
        <v>4</v>
      </c>
      <c r="AA4119" s="87">
        <v>0.18</v>
      </c>
      <c r="AB4119" s="83">
        <v>0</v>
      </c>
      <c r="AC4119" s="89">
        <v>0</v>
      </c>
      <c r="AD4119" s="90">
        <v>43585</v>
      </c>
      <c r="AE4119" s="90">
        <v>43585</v>
      </c>
      <c r="AF4119" s="82">
        <v>0</v>
      </c>
      <c r="AG4119" s="84" t="s">
        <v>53</v>
      </c>
      <c r="AH4119" s="83">
        <v>0</v>
      </c>
      <c r="AI4119" s="89">
        <v>0</v>
      </c>
      <c r="AJ4119" s="89">
        <v>0</v>
      </c>
      <c r="AK4119" s="60" t="str">
        <f>+IF(Tabla1[[#This Row],[REQUEST_TY]]="SR MANTENIMIENTO CORRECTIVO", "EMERGENCIA", "OTROS")</f>
        <v>EMERGENCIA</v>
      </c>
      <c r="AL4119" s="6" t="str">
        <f>+_xlfn.IFS(Tabla1[[#This Row],[Veces obj]]&lt;=1,"0-1",Tabla1[[#This Row],[Veces obj]]&lt;=2,"1-2",Tabla1[[#This Row],[Veces obj]]&lt;=3,"2-3",TRUE,"&gt;3")</f>
        <v>0-1</v>
      </c>
      <c r="AM4119" s="60" t="str">
        <f>+_xlfn.IFS(MONTH(Tabla1[[#This Row],[MES]])&lt;=3,"Q1",MONTH(Tabla1[[#This Row],[MES]])&lt;=6,"Q2",MONTH(Tabla1[[#This Row],[MES]])&lt;=9,"Q3",TRUE,"Q4")</f>
        <v>Q2</v>
      </c>
      <c r="AN4119" s="15" t="str">
        <f>+IFERROR(VLOOKUP(Tabla1[[#This Row],[CUENTA]],CTAS[],2,0),"OTROS")</f>
        <v>OTROS</v>
      </c>
      <c r="AP4119" s="15" t="str">
        <f>+IFERROR(VLOOKUP(Tabla1[[#This Row],[EMPLEADO]],IS[],3,0),"OTROS")</f>
        <v>OTROS</v>
      </c>
      <c r="AQ4119" s="15" t="str">
        <f>+IFERROR(VLOOKUP(Tabla1[[#This Row],[EMPLEADO]],IS[[NÓMINA]:[INGENIERO]],2,0),"OTROS")</f>
        <v>OTROS</v>
      </c>
    </row>
    <row r="4120" spans="1:43" x14ac:dyDescent="0.25">
      <c r="A4120" s="28" t="s">
        <v>10019</v>
      </c>
      <c r="B4120" s="29">
        <v>1</v>
      </c>
      <c r="C4120" s="29" t="s">
        <v>12025</v>
      </c>
      <c r="D4120" s="30" t="s">
        <v>38</v>
      </c>
      <c r="E4120" s="31" t="s">
        <v>39</v>
      </c>
      <c r="F4120" s="31" t="s">
        <v>12026</v>
      </c>
      <c r="G4120" s="88" t="s">
        <v>8942</v>
      </c>
      <c r="H4120" s="29" t="s">
        <v>136</v>
      </c>
      <c r="I4120" s="32" t="s">
        <v>43</v>
      </c>
      <c r="J4120" s="29" t="s">
        <v>8</v>
      </c>
      <c r="K4120" s="33" t="s">
        <v>2028</v>
      </c>
      <c r="L4120" s="33" t="s">
        <v>2029</v>
      </c>
      <c r="M4120" s="29" t="s">
        <v>736</v>
      </c>
      <c r="N4120" s="29">
        <v>0</v>
      </c>
      <c r="O4120" s="29" t="s">
        <v>47</v>
      </c>
      <c r="P4120" s="33">
        <v>24</v>
      </c>
      <c r="Q4120" s="33" t="s">
        <v>62</v>
      </c>
      <c r="R4120" s="80" t="s">
        <v>49</v>
      </c>
      <c r="S4120" s="81" t="s">
        <v>50</v>
      </c>
      <c r="T4120" s="81" t="s">
        <v>51</v>
      </c>
      <c r="U4120" s="82" t="s">
        <v>154</v>
      </c>
      <c r="V4120" s="83">
        <v>0.6</v>
      </c>
      <c r="W4120" s="89">
        <v>429.00000000000006</v>
      </c>
      <c r="X4120" s="85">
        <v>1</v>
      </c>
      <c r="Y4120" s="86">
        <v>0</v>
      </c>
      <c r="Z4120" s="82">
        <v>5</v>
      </c>
      <c r="AA4120" s="87">
        <v>0</v>
      </c>
      <c r="AB4120" s="83">
        <v>0</v>
      </c>
      <c r="AC4120" s="89">
        <v>0</v>
      </c>
      <c r="AD4120" s="90">
        <v>43585</v>
      </c>
      <c r="AE4120" s="90">
        <v>43585</v>
      </c>
      <c r="AF4120" s="82">
        <v>0</v>
      </c>
      <c r="AG4120" s="84" t="s">
        <v>53</v>
      </c>
      <c r="AH4120" s="83">
        <v>0</v>
      </c>
      <c r="AI4120" s="89">
        <v>0</v>
      </c>
      <c r="AJ4120" s="89">
        <v>0</v>
      </c>
      <c r="AK4120" s="60" t="str">
        <f>+IF(Tabla1[[#This Row],[REQUEST_TY]]="SR MANTENIMIENTO CORRECTIVO", "EMERGENCIA", "OTROS")</f>
        <v>EMERGENCIA</v>
      </c>
      <c r="AL4120" s="6" t="str">
        <f>+_xlfn.IFS(Tabla1[[#This Row],[Veces obj]]&lt;=1,"0-1",Tabla1[[#This Row],[Veces obj]]&lt;=2,"1-2",Tabla1[[#This Row],[Veces obj]]&lt;=3,"2-3",TRUE,"&gt;3")</f>
        <v>0-1</v>
      </c>
      <c r="AM4120" s="60" t="str">
        <f>+_xlfn.IFS(MONTH(Tabla1[[#This Row],[MES]])&lt;=3,"Q1",MONTH(Tabla1[[#This Row],[MES]])&lt;=6,"Q2",MONTH(Tabla1[[#This Row],[MES]])&lt;=9,"Q3",TRUE,"Q4")</f>
        <v>Q2</v>
      </c>
      <c r="AN4120" s="15" t="str">
        <f>+IFERROR(VLOOKUP(Tabla1[[#This Row],[CUENTA]],CTAS[],2,0),"OTROS")</f>
        <v>OTROS</v>
      </c>
      <c r="AP4120" s="15" t="str">
        <f>+IFERROR(VLOOKUP(Tabla1[[#This Row],[EMPLEADO]],IS[],3,0),"OTROS")</f>
        <v>OTROS</v>
      </c>
      <c r="AQ4120" s="15" t="str">
        <f>+IFERROR(VLOOKUP(Tabla1[[#This Row],[EMPLEADO]],IS[[NÓMINA]:[INGENIERO]],2,0),"OTROS")</f>
        <v>OTROS</v>
      </c>
    </row>
    <row r="4121" spans="1:43" x14ac:dyDescent="0.25">
      <c r="A4121" s="28" t="s">
        <v>10019</v>
      </c>
      <c r="B4121" s="29">
        <v>1</v>
      </c>
      <c r="C4121" s="29" t="s">
        <v>12027</v>
      </c>
      <c r="D4121" s="30" t="s">
        <v>38</v>
      </c>
      <c r="E4121" s="31" t="s">
        <v>535</v>
      </c>
      <c r="F4121" s="31" t="s">
        <v>12028</v>
      </c>
      <c r="G4121" s="88" t="s">
        <v>12029</v>
      </c>
      <c r="H4121" s="29" t="s">
        <v>220</v>
      </c>
      <c r="I4121" s="32" t="s">
        <v>43</v>
      </c>
      <c r="J4121" s="29" t="s">
        <v>8</v>
      </c>
      <c r="K4121" s="33" t="s">
        <v>1755</v>
      </c>
      <c r="L4121" s="33" t="s">
        <v>12030</v>
      </c>
      <c r="M4121" s="29" t="s">
        <v>1501</v>
      </c>
      <c r="N4121" s="29">
        <v>0</v>
      </c>
      <c r="O4121" s="29" t="s">
        <v>47</v>
      </c>
      <c r="P4121" s="33">
        <v>326</v>
      </c>
      <c r="Q4121" s="33" t="s">
        <v>48</v>
      </c>
      <c r="R4121" s="80" t="s">
        <v>49</v>
      </c>
      <c r="S4121" s="81" t="s">
        <v>50</v>
      </c>
      <c r="T4121" s="81" t="s">
        <v>51</v>
      </c>
      <c r="U4121" s="82" t="s">
        <v>52</v>
      </c>
      <c r="V4121" s="83">
        <v>1.05</v>
      </c>
      <c r="W4121" s="89">
        <v>750.75000000000011</v>
      </c>
      <c r="X4121" s="85">
        <v>1</v>
      </c>
      <c r="Y4121" s="86">
        <v>3.6</v>
      </c>
      <c r="Z4121" s="82">
        <v>5</v>
      </c>
      <c r="AA4121" s="87">
        <v>0.72</v>
      </c>
      <c r="AB4121" s="83">
        <v>0</v>
      </c>
      <c r="AC4121" s="89">
        <v>0</v>
      </c>
      <c r="AD4121" s="90">
        <v>43585</v>
      </c>
      <c r="AE4121" s="90">
        <v>43585</v>
      </c>
      <c r="AF4121" s="82">
        <v>0</v>
      </c>
      <c r="AG4121" s="84" t="s">
        <v>53</v>
      </c>
      <c r="AH4121" s="83">
        <v>0</v>
      </c>
      <c r="AI4121" s="89">
        <v>0</v>
      </c>
      <c r="AJ4121" s="89">
        <v>0</v>
      </c>
      <c r="AK4121" s="60" t="str">
        <f>+IF(Tabla1[[#This Row],[REQUEST_TY]]="SR MANTENIMIENTO CORRECTIVO", "EMERGENCIA", "OTROS")</f>
        <v>EMERGENCIA</v>
      </c>
      <c r="AL4121" s="6" t="str">
        <f>+_xlfn.IFS(Tabla1[[#This Row],[Veces obj]]&lt;=1,"0-1",Tabla1[[#This Row],[Veces obj]]&lt;=2,"1-2",Tabla1[[#This Row],[Veces obj]]&lt;=3,"2-3",TRUE,"&gt;3")</f>
        <v>0-1</v>
      </c>
      <c r="AM4121" s="60" t="str">
        <f>+_xlfn.IFS(MONTH(Tabla1[[#This Row],[MES]])&lt;=3,"Q1",MONTH(Tabla1[[#This Row],[MES]])&lt;=6,"Q2",MONTH(Tabla1[[#This Row],[MES]])&lt;=9,"Q3",TRUE,"Q4")</f>
        <v>Q2</v>
      </c>
      <c r="AN4121" s="15" t="str">
        <f>+IFERROR(VLOOKUP(Tabla1[[#This Row],[CUENTA]],CTAS[],2,0),"OTROS")</f>
        <v>OTROS</v>
      </c>
      <c r="AP4121" s="15" t="str">
        <f>+IFERROR(VLOOKUP(Tabla1[[#This Row],[EMPLEADO]],IS[],3,0),"OTROS")</f>
        <v>OTROS</v>
      </c>
      <c r="AQ4121" s="15" t="str">
        <f>+IFERROR(VLOOKUP(Tabla1[[#This Row],[EMPLEADO]],IS[[NÓMINA]:[INGENIERO]],2,0),"OTROS")</f>
        <v>OTROS</v>
      </c>
    </row>
    <row r="4122" spans="1:43" x14ac:dyDescent="0.25">
      <c r="A4122" s="28" t="s">
        <v>10019</v>
      </c>
      <c r="B4122" s="29">
        <v>1</v>
      </c>
      <c r="C4122" s="29" t="s">
        <v>12031</v>
      </c>
      <c r="D4122" s="30" t="s">
        <v>38</v>
      </c>
      <c r="E4122" s="31" t="s">
        <v>113</v>
      </c>
      <c r="F4122" s="31" t="s">
        <v>12032</v>
      </c>
      <c r="G4122" s="88" t="s">
        <v>666</v>
      </c>
      <c r="H4122" s="29" t="s">
        <v>253</v>
      </c>
      <c r="I4122" s="32" t="s">
        <v>43</v>
      </c>
      <c r="J4122" s="29" t="s">
        <v>8</v>
      </c>
      <c r="K4122" s="33" t="s">
        <v>199</v>
      </c>
      <c r="L4122" s="33" t="s">
        <v>667</v>
      </c>
      <c r="M4122" s="29" t="s">
        <v>649</v>
      </c>
      <c r="N4122" s="29">
        <v>0</v>
      </c>
      <c r="O4122" s="29" t="s">
        <v>47</v>
      </c>
      <c r="P4122" s="33">
        <v>103</v>
      </c>
      <c r="Q4122" s="33" t="s">
        <v>48</v>
      </c>
      <c r="R4122" s="80" t="s">
        <v>49</v>
      </c>
      <c r="S4122" s="81" t="s">
        <v>50</v>
      </c>
      <c r="T4122" s="81" t="s">
        <v>51</v>
      </c>
      <c r="U4122" s="82" t="s">
        <v>52</v>
      </c>
      <c r="V4122" s="83">
        <v>1.05</v>
      </c>
      <c r="W4122" s="89">
        <v>750.75000000000011</v>
      </c>
      <c r="X4122" s="85">
        <v>1</v>
      </c>
      <c r="Y4122" s="86">
        <v>0</v>
      </c>
      <c r="Z4122" s="82">
        <v>5</v>
      </c>
      <c r="AA4122" s="87">
        <v>0</v>
      </c>
      <c r="AB4122" s="83">
        <v>0</v>
      </c>
      <c r="AC4122" s="89">
        <v>0</v>
      </c>
      <c r="AD4122" s="90">
        <v>43585</v>
      </c>
      <c r="AE4122" s="90">
        <v>43585</v>
      </c>
      <c r="AF4122" s="82">
        <v>0</v>
      </c>
      <c r="AG4122" s="84" t="s">
        <v>53</v>
      </c>
      <c r="AH4122" s="83">
        <v>0</v>
      </c>
      <c r="AI4122" s="89">
        <v>0</v>
      </c>
      <c r="AJ4122" s="89">
        <v>0</v>
      </c>
      <c r="AK4122" s="60" t="str">
        <f>+IF(Tabla1[[#This Row],[REQUEST_TY]]="SR MANTENIMIENTO CORRECTIVO", "EMERGENCIA", "OTROS")</f>
        <v>EMERGENCIA</v>
      </c>
      <c r="AL4122" s="6" t="str">
        <f>+_xlfn.IFS(Tabla1[[#This Row],[Veces obj]]&lt;=1,"0-1",Tabla1[[#This Row],[Veces obj]]&lt;=2,"1-2",Tabla1[[#This Row],[Veces obj]]&lt;=3,"2-3",TRUE,"&gt;3")</f>
        <v>0-1</v>
      </c>
      <c r="AM4122" s="60" t="str">
        <f>+_xlfn.IFS(MONTH(Tabla1[[#This Row],[MES]])&lt;=3,"Q1",MONTH(Tabla1[[#This Row],[MES]])&lt;=6,"Q2",MONTH(Tabla1[[#This Row],[MES]])&lt;=9,"Q3",TRUE,"Q4")</f>
        <v>Q2</v>
      </c>
      <c r="AN4122" s="15" t="str">
        <f>+IFERROR(VLOOKUP(Tabla1[[#This Row],[CUENTA]],CTAS[],2,0),"OTROS")</f>
        <v>OTROS</v>
      </c>
      <c r="AP4122" s="15" t="str">
        <f>+IFERROR(VLOOKUP(Tabla1[[#This Row],[EMPLEADO]],IS[],3,0),"OTROS")</f>
        <v>OTROS</v>
      </c>
      <c r="AQ4122" s="15" t="str">
        <f>+IFERROR(VLOOKUP(Tabla1[[#This Row],[EMPLEADO]],IS[[NÓMINA]:[INGENIERO]],2,0),"OTROS")</f>
        <v>OTROS</v>
      </c>
    </row>
    <row r="4123" spans="1:43" x14ac:dyDescent="0.25">
      <c r="A4123" s="28" t="s">
        <v>10019</v>
      </c>
      <c r="B4123" s="29">
        <v>1</v>
      </c>
      <c r="C4123" s="29" t="s">
        <v>12033</v>
      </c>
      <c r="D4123" s="30" t="s">
        <v>3346</v>
      </c>
      <c r="E4123" s="31" t="s">
        <v>147</v>
      </c>
      <c r="F4123" s="31" t="s">
        <v>12034</v>
      </c>
      <c r="G4123" s="88" t="s">
        <v>1718</v>
      </c>
      <c r="H4123" s="29" t="s">
        <v>163</v>
      </c>
      <c r="I4123" s="32" t="s">
        <v>43</v>
      </c>
      <c r="J4123" s="29" t="s">
        <v>8</v>
      </c>
      <c r="K4123" s="33" t="s">
        <v>151</v>
      </c>
      <c r="L4123" s="33" t="s">
        <v>229</v>
      </c>
      <c r="M4123" s="29" t="s">
        <v>165</v>
      </c>
      <c r="N4123" s="29">
        <v>0</v>
      </c>
      <c r="O4123" s="29" t="s">
        <v>47</v>
      </c>
      <c r="P4123" s="33" t="s">
        <v>822</v>
      </c>
      <c r="Q4123" s="33" t="s">
        <v>48</v>
      </c>
      <c r="R4123" s="80" t="s">
        <v>153</v>
      </c>
      <c r="S4123" s="81" t="s">
        <v>50</v>
      </c>
      <c r="T4123" s="81" t="s">
        <v>51</v>
      </c>
      <c r="U4123" s="82" t="s">
        <v>52</v>
      </c>
      <c r="V4123" s="83">
        <v>1</v>
      </c>
      <c r="W4123" s="89">
        <v>715.00000000000011</v>
      </c>
      <c r="X4123" s="85">
        <v>0</v>
      </c>
      <c r="Y4123" s="86">
        <v>5</v>
      </c>
      <c r="Z4123" s="82">
        <v>5</v>
      </c>
      <c r="AA4123" s="87">
        <v>1</v>
      </c>
      <c r="AB4123" s="83">
        <v>0</v>
      </c>
      <c r="AC4123" s="89">
        <v>0</v>
      </c>
      <c r="AD4123" s="90">
        <v>43584</v>
      </c>
      <c r="AE4123" s="90">
        <v>43585</v>
      </c>
      <c r="AF4123" s="82">
        <v>1</v>
      </c>
      <c r="AG4123" s="84" t="s">
        <v>53</v>
      </c>
      <c r="AH4123" s="83">
        <v>0</v>
      </c>
      <c r="AI4123" s="89">
        <v>0</v>
      </c>
      <c r="AJ4123" s="89">
        <v>0</v>
      </c>
      <c r="AK4123" s="60" t="str">
        <f>+IF(Tabla1[[#This Row],[REQUEST_TY]]="SR MANTENIMIENTO CORRECTIVO", "EMERGENCIA", "OTROS")</f>
        <v>OTROS</v>
      </c>
      <c r="AL4123" s="6" t="str">
        <f>+_xlfn.IFS(Tabla1[[#This Row],[Veces obj]]&lt;=1,"0-1",Tabla1[[#This Row],[Veces obj]]&lt;=2,"1-2",Tabla1[[#This Row],[Veces obj]]&lt;=3,"2-3",TRUE,"&gt;3")</f>
        <v>0-1</v>
      </c>
      <c r="AM4123" s="60" t="str">
        <f>+_xlfn.IFS(MONTH(Tabla1[[#This Row],[MES]])&lt;=3,"Q1",MONTH(Tabla1[[#This Row],[MES]])&lt;=6,"Q2",MONTH(Tabla1[[#This Row],[MES]])&lt;=9,"Q3",TRUE,"Q4")</f>
        <v>Q2</v>
      </c>
      <c r="AN4123" s="15" t="str">
        <f>+IFERROR(VLOOKUP(Tabla1[[#This Row],[CUENTA]],CTAS[],2,0),"OTROS")</f>
        <v>HONEYWELL</v>
      </c>
      <c r="AP4123" s="15" t="str">
        <f>+IFERROR(VLOOKUP(Tabla1[[#This Row],[EMPLEADO]],IS[],3,0),"OTROS")</f>
        <v>CHIHUAHUA</v>
      </c>
      <c r="AQ4123" s="15" t="str">
        <f>+IFERROR(VLOOKUP(Tabla1[[#This Row],[EMPLEADO]],IS[[NÓMINA]:[INGENIERO]],2,0),"OTROS")</f>
        <v>LUIS EDUARDO MUÑOZ</v>
      </c>
    </row>
    <row r="4124" spans="1:43" x14ac:dyDescent="0.25">
      <c r="A4124" s="28" t="s">
        <v>10019</v>
      </c>
      <c r="B4124" s="29">
        <v>1</v>
      </c>
      <c r="C4124" s="29" t="s">
        <v>12035</v>
      </c>
      <c r="D4124" s="30" t="s">
        <v>38</v>
      </c>
      <c r="E4124" s="31" t="s">
        <v>275</v>
      </c>
      <c r="F4124" s="31" t="s">
        <v>12036</v>
      </c>
      <c r="G4124" s="88" t="s">
        <v>11125</v>
      </c>
      <c r="H4124" s="29" t="s">
        <v>297</v>
      </c>
      <c r="I4124" s="32" t="s">
        <v>43</v>
      </c>
      <c r="J4124" s="29" t="s">
        <v>8</v>
      </c>
      <c r="K4124" s="33" t="s">
        <v>71</v>
      </c>
      <c r="L4124" s="33" t="s">
        <v>859</v>
      </c>
      <c r="M4124" s="29" t="s">
        <v>94</v>
      </c>
      <c r="N4124" s="29">
        <v>0</v>
      </c>
      <c r="O4124" s="29" t="s">
        <v>47</v>
      </c>
      <c r="P4124" s="33">
        <v>10</v>
      </c>
      <c r="Q4124" s="33" t="s">
        <v>194</v>
      </c>
      <c r="R4124" s="80" t="s">
        <v>95</v>
      </c>
      <c r="S4124" s="81" t="s">
        <v>64</v>
      </c>
      <c r="T4124" s="81" t="s">
        <v>51</v>
      </c>
      <c r="U4124" s="82" t="s">
        <v>195</v>
      </c>
      <c r="V4124" s="83">
        <v>0.6</v>
      </c>
      <c r="W4124" s="89">
        <v>819</v>
      </c>
      <c r="X4124" s="85">
        <v>1</v>
      </c>
      <c r="Y4124" s="86">
        <v>1.53</v>
      </c>
      <c r="Z4124" s="82">
        <v>5</v>
      </c>
      <c r="AA4124" s="87">
        <v>0.30599999999999999</v>
      </c>
      <c r="AB4124" s="83">
        <v>0</v>
      </c>
      <c r="AC4124" s="89">
        <v>0</v>
      </c>
      <c r="AD4124" s="90">
        <v>43579</v>
      </c>
      <c r="AE4124" s="90">
        <v>43585</v>
      </c>
      <c r="AF4124" s="82">
        <v>4</v>
      </c>
      <c r="AG4124" s="84" t="s">
        <v>823</v>
      </c>
      <c r="AH4124" s="83">
        <v>0.5</v>
      </c>
      <c r="AI4124" s="89">
        <v>-682.5</v>
      </c>
      <c r="AJ4124" s="89">
        <v>0</v>
      </c>
      <c r="AK4124" s="60" t="str">
        <f>+IF(Tabla1[[#This Row],[REQUEST_TY]]="SR MANTENIMIENTO CORRECTIVO", "EMERGENCIA", "OTROS")</f>
        <v>EMERGENCIA</v>
      </c>
      <c r="AL4124" s="6" t="str">
        <f>+_xlfn.IFS(Tabla1[[#This Row],[Veces obj]]&lt;=1,"0-1",Tabla1[[#This Row],[Veces obj]]&lt;=2,"1-2",Tabla1[[#This Row],[Veces obj]]&lt;=3,"2-3",TRUE,"&gt;3")</f>
        <v>0-1</v>
      </c>
      <c r="AM4124" s="60" t="str">
        <f>+_xlfn.IFS(MONTH(Tabla1[[#This Row],[MES]])&lt;=3,"Q1",MONTH(Tabla1[[#This Row],[MES]])&lt;=6,"Q2",MONTH(Tabla1[[#This Row],[MES]])&lt;=9,"Q3",TRUE,"Q4")</f>
        <v>Q2</v>
      </c>
      <c r="AN4124" s="15" t="str">
        <f>+IFERROR(VLOOKUP(Tabla1[[#This Row],[CUENTA]],CTAS[],2,0),"OTROS")</f>
        <v>OTROS</v>
      </c>
      <c r="AP4124" s="15" t="str">
        <f>+IFERROR(VLOOKUP(Tabla1[[#This Row],[EMPLEADO]],IS[],3,0),"OTROS")</f>
        <v>JUAREZ</v>
      </c>
      <c r="AQ4124" s="15" t="str">
        <f>+IFERROR(VLOOKUP(Tabla1[[#This Row],[EMPLEADO]],IS[[NÓMINA]:[INGENIERO]],2,0),"OTROS")</f>
        <v>ALFREDO TORRES</v>
      </c>
    </row>
    <row r="4125" spans="1:43" x14ac:dyDescent="0.25">
      <c r="A4125" s="28" t="s">
        <v>10019</v>
      </c>
      <c r="B4125" s="29">
        <v>1</v>
      </c>
      <c r="C4125" s="29" t="s">
        <v>12037</v>
      </c>
      <c r="D4125" s="30" t="s">
        <v>38</v>
      </c>
      <c r="E4125" s="31" t="s">
        <v>2527</v>
      </c>
      <c r="F4125" s="31" t="s">
        <v>12038</v>
      </c>
      <c r="G4125" s="88" t="s">
        <v>4701</v>
      </c>
      <c r="H4125" s="29" t="s">
        <v>150</v>
      </c>
      <c r="I4125" s="32" t="s">
        <v>43</v>
      </c>
      <c r="J4125" s="29" t="s">
        <v>8</v>
      </c>
      <c r="K4125" s="33" t="s">
        <v>151</v>
      </c>
      <c r="L4125" s="33" t="s">
        <v>193</v>
      </c>
      <c r="M4125" s="29" t="s">
        <v>73</v>
      </c>
      <c r="N4125" s="29">
        <v>0</v>
      </c>
      <c r="O4125" s="29" t="s">
        <v>47</v>
      </c>
      <c r="P4125" s="33">
        <v>84</v>
      </c>
      <c r="Q4125" s="33" t="s">
        <v>48</v>
      </c>
      <c r="R4125" s="80" t="s">
        <v>153</v>
      </c>
      <c r="S4125" s="81" t="s">
        <v>50</v>
      </c>
      <c r="T4125" s="81" t="s">
        <v>51</v>
      </c>
      <c r="U4125" s="82" t="s">
        <v>52</v>
      </c>
      <c r="V4125" s="83">
        <v>1.05</v>
      </c>
      <c r="W4125" s="89">
        <v>750.75000000000011</v>
      </c>
      <c r="X4125" s="85">
        <v>1</v>
      </c>
      <c r="Y4125" s="86">
        <v>0</v>
      </c>
      <c r="Z4125" s="82">
        <v>5</v>
      </c>
      <c r="AA4125" s="87">
        <v>0</v>
      </c>
      <c r="AB4125" s="83">
        <v>0</v>
      </c>
      <c r="AC4125" s="89">
        <v>0</v>
      </c>
      <c r="AD4125" s="90">
        <v>43585</v>
      </c>
      <c r="AE4125" s="90">
        <v>43585</v>
      </c>
      <c r="AF4125" s="82">
        <v>0</v>
      </c>
      <c r="AG4125" s="84" t="s">
        <v>53</v>
      </c>
      <c r="AH4125" s="83">
        <v>0</v>
      </c>
      <c r="AI4125" s="89">
        <v>0</v>
      </c>
      <c r="AJ4125" s="89">
        <v>0</v>
      </c>
      <c r="AK4125" s="60" t="str">
        <f>+IF(Tabla1[[#This Row],[REQUEST_TY]]="SR MANTENIMIENTO CORRECTIVO", "EMERGENCIA", "OTROS")</f>
        <v>EMERGENCIA</v>
      </c>
      <c r="AL4125" s="6" t="str">
        <f>+_xlfn.IFS(Tabla1[[#This Row],[Veces obj]]&lt;=1,"0-1",Tabla1[[#This Row],[Veces obj]]&lt;=2,"1-2",Tabla1[[#This Row],[Veces obj]]&lt;=3,"2-3",TRUE,"&gt;3")</f>
        <v>0-1</v>
      </c>
      <c r="AM4125" s="60" t="str">
        <f>+_xlfn.IFS(MONTH(Tabla1[[#This Row],[MES]])&lt;=3,"Q1",MONTH(Tabla1[[#This Row],[MES]])&lt;=6,"Q2",MONTH(Tabla1[[#This Row],[MES]])&lt;=9,"Q3",TRUE,"Q4")</f>
        <v>Q2</v>
      </c>
      <c r="AN4125" s="15" t="str">
        <f>+IFERROR(VLOOKUP(Tabla1[[#This Row],[CUENTA]],CTAS[],2,0),"OTROS")</f>
        <v>HONEYWELL</v>
      </c>
      <c r="AP4125" s="15" t="str">
        <f>+IFERROR(VLOOKUP(Tabla1[[#This Row],[EMPLEADO]],IS[],3,0),"OTROS")</f>
        <v>JUAREZ</v>
      </c>
      <c r="AQ4125" s="15" t="str">
        <f>+IFERROR(VLOOKUP(Tabla1[[#This Row],[EMPLEADO]],IS[[NÓMINA]:[INGENIERO]],2,0),"OTROS")</f>
        <v>CARLOS MONTOYA</v>
      </c>
    </row>
    <row r="4126" spans="1:43" x14ac:dyDescent="0.25">
      <c r="A4126" s="28" t="s">
        <v>10019</v>
      </c>
      <c r="B4126" s="29">
        <v>1</v>
      </c>
      <c r="C4126" s="29" t="s">
        <v>12039</v>
      </c>
      <c r="D4126" s="30" t="s">
        <v>38</v>
      </c>
      <c r="E4126" s="31" t="s">
        <v>8423</v>
      </c>
      <c r="F4126" s="31" t="s">
        <v>12040</v>
      </c>
      <c r="G4126" s="88" t="s">
        <v>12041</v>
      </c>
      <c r="H4126" s="29" t="s">
        <v>679</v>
      </c>
      <c r="I4126" s="32" t="s">
        <v>43</v>
      </c>
      <c r="J4126" s="29" t="s">
        <v>8</v>
      </c>
      <c r="K4126" s="33" t="s">
        <v>549</v>
      </c>
      <c r="L4126" s="33" t="s">
        <v>550</v>
      </c>
      <c r="M4126" s="29" t="s">
        <v>46</v>
      </c>
      <c r="N4126" s="29">
        <v>0</v>
      </c>
      <c r="O4126" s="29" t="s">
        <v>47</v>
      </c>
      <c r="P4126" s="33">
        <v>2702</v>
      </c>
      <c r="Q4126" s="33" t="s">
        <v>48</v>
      </c>
      <c r="R4126" s="80" t="s">
        <v>1543</v>
      </c>
      <c r="S4126" s="81" t="s">
        <v>50</v>
      </c>
      <c r="T4126" s="81" t="s">
        <v>51</v>
      </c>
      <c r="U4126" s="82" t="s">
        <v>52</v>
      </c>
      <c r="V4126" s="83">
        <v>1.05</v>
      </c>
      <c r="W4126" s="89">
        <v>750.75000000000011</v>
      </c>
      <c r="X4126" s="85">
        <v>1</v>
      </c>
      <c r="Y4126" s="86">
        <v>1.25</v>
      </c>
      <c r="Z4126" s="82">
        <v>5</v>
      </c>
      <c r="AA4126" s="87">
        <v>0.25</v>
      </c>
      <c r="AB4126" s="83">
        <v>0</v>
      </c>
      <c r="AC4126" s="89">
        <v>0</v>
      </c>
      <c r="AD4126" s="90">
        <v>43585</v>
      </c>
      <c r="AE4126" s="90">
        <v>43585</v>
      </c>
      <c r="AF4126" s="82">
        <v>0</v>
      </c>
      <c r="AG4126" s="84" t="s">
        <v>53</v>
      </c>
      <c r="AH4126" s="83">
        <v>0</v>
      </c>
      <c r="AI4126" s="89">
        <v>0</v>
      </c>
      <c r="AJ4126" s="89">
        <v>0</v>
      </c>
      <c r="AK4126" s="60" t="str">
        <f>+IF(Tabla1[[#This Row],[REQUEST_TY]]="SR MANTENIMIENTO CORRECTIVO", "EMERGENCIA", "OTROS")</f>
        <v>EMERGENCIA</v>
      </c>
      <c r="AL4126" s="6" t="str">
        <f>+_xlfn.IFS(Tabla1[[#This Row],[Veces obj]]&lt;=1,"0-1",Tabla1[[#This Row],[Veces obj]]&lt;=2,"1-2",Tabla1[[#This Row],[Veces obj]]&lt;=3,"2-3",TRUE,"&gt;3")</f>
        <v>0-1</v>
      </c>
      <c r="AM4126" s="60" t="str">
        <f>+_xlfn.IFS(MONTH(Tabla1[[#This Row],[MES]])&lt;=3,"Q1",MONTH(Tabla1[[#This Row],[MES]])&lt;=6,"Q2",MONTH(Tabla1[[#This Row],[MES]])&lt;=9,"Q3",TRUE,"Q4")</f>
        <v>Q2</v>
      </c>
      <c r="AN4126" s="15" t="str">
        <f>+IFERROR(VLOOKUP(Tabla1[[#This Row],[CUENTA]],CTAS[],2,0),"OTROS")</f>
        <v>OTROS</v>
      </c>
      <c r="AP4126" s="15" t="str">
        <f>+IFERROR(VLOOKUP(Tabla1[[#This Row],[EMPLEADO]],IS[],3,0),"OTROS")</f>
        <v>OTROS</v>
      </c>
      <c r="AQ4126" s="15" t="str">
        <f>+IFERROR(VLOOKUP(Tabla1[[#This Row],[EMPLEADO]],IS[[NÓMINA]:[INGENIERO]],2,0),"OTROS")</f>
        <v>OTROS</v>
      </c>
    </row>
    <row r="4127" spans="1:43" x14ac:dyDescent="0.25">
      <c r="A4127" s="28" t="s">
        <v>10019</v>
      </c>
      <c r="B4127" s="29">
        <v>1</v>
      </c>
      <c r="C4127" s="29" t="s">
        <v>12042</v>
      </c>
      <c r="D4127" s="30" t="s">
        <v>38</v>
      </c>
      <c r="E4127" s="31" t="s">
        <v>76</v>
      </c>
      <c r="F4127" s="31" t="s">
        <v>12043</v>
      </c>
      <c r="G4127" s="88" t="s">
        <v>4392</v>
      </c>
      <c r="H4127" s="29" t="s">
        <v>8581</v>
      </c>
      <c r="I4127" s="32" t="s">
        <v>43</v>
      </c>
      <c r="J4127" s="29" t="s">
        <v>8</v>
      </c>
      <c r="K4127" s="33" t="s">
        <v>102</v>
      </c>
      <c r="L4127" s="33" t="s">
        <v>3751</v>
      </c>
      <c r="M4127" s="29" t="s">
        <v>473</v>
      </c>
      <c r="N4127" s="29">
        <v>0</v>
      </c>
      <c r="O4127" s="29" t="s">
        <v>47</v>
      </c>
      <c r="P4127" s="33">
        <v>19</v>
      </c>
      <c r="Q4127" s="33" t="s">
        <v>62</v>
      </c>
      <c r="R4127" s="80" t="s">
        <v>63</v>
      </c>
      <c r="S4127" s="81" t="s">
        <v>64</v>
      </c>
      <c r="T4127" s="81" t="s">
        <v>51</v>
      </c>
      <c r="U4127" s="82" t="s">
        <v>65</v>
      </c>
      <c r="V4127" s="83">
        <v>0.8</v>
      </c>
      <c r="W4127" s="89">
        <v>1092</v>
      </c>
      <c r="X4127" s="85">
        <v>1</v>
      </c>
      <c r="Y4127" s="86">
        <v>3.05</v>
      </c>
      <c r="Z4127" s="82">
        <v>5</v>
      </c>
      <c r="AA4127" s="87">
        <v>0.61</v>
      </c>
      <c r="AB4127" s="83">
        <v>0</v>
      </c>
      <c r="AC4127" s="89">
        <v>0</v>
      </c>
      <c r="AD4127" s="90">
        <v>43585</v>
      </c>
      <c r="AE4127" s="90">
        <v>43585</v>
      </c>
      <c r="AF4127" s="82">
        <v>0</v>
      </c>
      <c r="AG4127" s="84" t="s">
        <v>53</v>
      </c>
      <c r="AH4127" s="83">
        <v>0</v>
      </c>
      <c r="AI4127" s="89">
        <v>0</v>
      </c>
      <c r="AJ4127" s="89">
        <v>0</v>
      </c>
      <c r="AK4127" s="60" t="str">
        <f>+IF(Tabla1[[#This Row],[REQUEST_TY]]="SR MANTENIMIENTO CORRECTIVO", "EMERGENCIA", "OTROS")</f>
        <v>EMERGENCIA</v>
      </c>
      <c r="AL4127" s="6" t="str">
        <f>+_xlfn.IFS(Tabla1[[#This Row],[Veces obj]]&lt;=1,"0-1",Tabla1[[#This Row],[Veces obj]]&lt;=2,"1-2",Tabla1[[#This Row],[Veces obj]]&lt;=3,"2-3",TRUE,"&gt;3")</f>
        <v>0-1</v>
      </c>
      <c r="AM4127" s="60" t="str">
        <f>+_xlfn.IFS(MONTH(Tabla1[[#This Row],[MES]])&lt;=3,"Q1",MONTH(Tabla1[[#This Row],[MES]])&lt;=6,"Q2",MONTH(Tabla1[[#This Row],[MES]])&lt;=9,"Q3",TRUE,"Q4")</f>
        <v>Q2</v>
      </c>
      <c r="AN4127" s="15" t="str">
        <f>+IFERROR(VLOOKUP(Tabla1[[#This Row],[CUENTA]],CTAS[],2,0),"OTROS")</f>
        <v>OTROS</v>
      </c>
      <c r="AP4127" s="15" t="str">
        <f>+IFERROR(VLOOKUP(Tabla1[[#This Row],[EMPLEADO]],IS[],3,0),"OTROS")</f>
        <v>OTROS</v>
      </c>
      <c r="AQ4127" s="15" t="str">
        <f>+IFERROR(VLOOKUP(Tabla1[[#This Row],[EMPLEADO]],IS[[NÓMINA]:[INGENIERO]],2,0),"OTROS")</f>
        <v>OTROS</v>
      </c>
    </row>
    <row r="4128" spans="1:43" x14ac:dyDescent="0.25">
      <c r="A4128" s="28" t="s">
        <v>10019</v>
      </c>
      <c r="B4128" s="29">
        <v>1</v>
      </c>
      <c r="C4128" s="29" t="s">
        <v>12044</v>
      </c>
      <c r="D4128" s="30" t="s">
        <v>38</v>
      </c>
      <c r="E4128" s="31" t="s">
        <v>76</v>
      </c>
      <c r="F4128" s="31" t="s">
        <v>12045</v>
      </c>
      <c r="G4128" s="88" t="s">
        <v>499</v>
      </c>
      <c r="H4128" s="29" t="s">
        <v>2691</v>
      </c>
      <c r="I4128" s="32" t="s">
        <v>43</v>
      </c>
      <c r="J4128" s="29" t="s">
        <v>8</v>
      </c>
      <c r="K4128" s="33" t="s">
        <v>102</v>
      </c>
      <c r="L4128" s="33" t="s">
        <v>500</v>
      </c>
      <c r="M4128" s="29" t="s">
        <v>310</v>
      </c>
      <c r="N4128" s="29">
        <v>0</v>
      </c>
      <c r="O4128" s="29" t="s">
        <v>47</v>
      </c>
      <c r="P4128" s="33">
        <v>10</v>
      </c>
      <c r="Q4128" s="33" t="s">
        <v>194</v>
      </c>
      <c r="R4128" s="80" t="s">
        <v>63</v>
      </c>
      <c r="S4128" s="81" t="s">
        <v>64</v>
      </c>
      <c r="T4128" s="81" t="s">
        <v>51</v>
      </c>
      <c r="U4128" s="82" t="s">
        <v>195</v>
      </c>
      <c r="V4128" s="83">
        <v>0.6</v>
      </c>
      <c r="W4128" s="89">
        <v>819</v>
      </c>
      <c r="X4128" s="85">
        <v>1</v>
      </c>
      <c r="Y4128" s="86">
        <v>1.5</v>
      </c>
      <c r="Z4128" s="82">
        <v>5</v>
      </c>
      <c r="AA4128" s="87">
        <v>0.3</v>
      </c>
      <c r="AB4128" s="83">
        <v>0</v>
      </c>
      <c r="AC4128" s="89">
        <v>0</v>
      </c>
      <c r="AD4128" s="90">
        <v>43585</v>
      </c>
      <c r="AE4128" s="90">
        <v>43585</v>
      </c>
      <c r="AF4128" s="82">
        <v>0</v>
      </c>
      <c r="AG4128" s="84" t="s">
        <v>53</v>
      </c>
      <c r="AH4128" s="83">
        <v>0</v>
      </c>
      <c r="AI4128" s="89">
        <v>0</v>
      </c>
      <c r="AJ4128" s="89">
        <v>0</v>
      </c>
      <c r="AK4128" s="60" t="str">
        <f>+IF(Tabla1[[#This Row],[REQUEST_TY]]="SR MANTENIMIENTO CORRECTIVO", "EMERGENCIA", "OTROS")</f>
        <v>EMERGENCIA</v>
      </c>
      <c r="AL4128" s="6" t="str">
        <f>+_xlfn.IFS(Tabla1[[#This Row],[Veces obj]]&lt;=1,"0-1",Tabla1[[#This Row],[Veces obj]]&lt;=2,"1-2",Tabla1[[#This Row],[Veces obj]]&lt;=3,"2-3",TRUE,"&gt;3")</f>
        <v>0-1</v>
      </c>
      <c r="AM4128" s="60" t="str">
        <f>+_xlfn.IFS(MONTH(Tabla1[[#This Row],[MES]])&lt;=3,"Q1",MONTH(Tabla1[[#This Row],[MES]])&lt;=6,"Q2",MONTH(Tabla1[[#This Row],[MES]])&lt;=9,"Q3",TRUE,"Q4")</f>
        <v>Q2</v>
      </c>
      <c r="AN4128" s="15" t="str">
        <f>+IFERROR(VLOOKUP(Tabla1[[#This Row],[CUENTA]],CTAS[],2,0),"OTROS")</f>
        <v>OTROS</v>
      </c>
      <c r="AP4128" s="15" t="str">
        <f>+IFERROR(VLOOKUP(Tabla1[[#This Row],[EMPLEADO]],IS[],3,0),"OTROS")</f>
        <v>OTROS</v>
      </c>
      <c r="AQ4128" s="15" t="str">
        <f>+IFERROR(VLOOKUP(Tabla1[[#This Row],[EMPLEADO]],IS[[NÓMINA]:[INGENIERO]],2,0),"OTROS")</f>
        <v>OTROS</v>
      </c>
    </row>
    <row r="4129" spans="1:43" x14ac:dyDescent="0.25">
      <c r="A4129" s="28" t="s">
        <v>10019</v>
      </c>
      <c r="B4129" s="29">
        <v>1</v>
      </c>
      <c r="C4129" s="29" t="s">
        <v>12046</v>
      </c>
      <c r="D4129" s="30" t="s">
        <v>38</v>
      </c>
      <c r="E4129" s="31" t="s">
        <v>604</v>
      </c>
      <c r="F4129" s="31" t="s">
        <v>12047</v>
      </c>
      <c r="G4129" s="88" t="s">
        <v>12048</v>
      </c>
      <c r="H4129" s="29" t="s">
        <v>10274</v>
      </c>
      <c r="I4129" s="32" t="s">
        <v>43</v>
      </c>
      <c r="J4129" s="29" t="s">
        <v>8</v>
      </c>
      <c r="K4129" s="33" t="s">
        <v>338</v>
      </c>
      <c r="L4129" s="33" t="s">
        <v>12049</v>
      </c>
      <c r="M4129" s="29" t="s">
        <v>1071</v>
      </c>
      <c r="N4129" s="29">
        <v>0</v>
      </c>
      <c r="O4129" s="29" t="s">
        <v>47</v>
      </c>
      <c r="P4129" s="33">
        <v>491</v>
      </c>
      <c r="Q4129" s="33" t="s">
        <v>48</v>
      </c>
      <c r="R4129" s="80" t="s">
        <v>63</v>
      </c>
      <c r="S4129" s="81" t="s">
        <v>64</v>
      </c>
      <c r="T4129" s="81" t="s">
        <v>51</v>
      </c>
      <c r="U4129" s="82" t="s">
        <v>96</v>
      </c>
      <c r="V4129" s="83">
        <v>1.1000000000000001</v>
      </c>
      <c r="W4129" s="89">
        <v>1501.5000000000002</v>
      </c>
      <c r="X4129" s="85">
        <v>1</v>
      </c>
      <c r="Y4129" s="86">
        <v>2.1800000000000002</v>
      </c>
      <c r="Z4129" s="82">
        <v>5</v>
      </c>
      <c r="AA4129" s="87">
        <v>0.43600000000000005</v>
      </c>
      <c r="AB4129" s="83">
        <v>0</v>
      </c>
      <c r="AC4129" s="89">
        <v>0</v>
      </c>
      <c r="AD4129" s="90">
        <v>43585</v>
      </c>
      <c r="AE4129" s="90">
        <v>43585</v>
      </c>
      <c r="AF4129" s="82">
        <v>0</v>
      </c>
      <c r="AG4129" s="84" t="s">
        <v>53</v>
      </c>
      <c r="AH4129" s="83">
        <v>0</v>
      </c>
      <c r="AI4129" s="89">
        <v>0</v>
      </c>
      <c r="AJ4129" s="89">
        <v>0</v>
      </c>
      <c r="AK4129" s="60" t="str">
        <f>+IF(Tabla1[[#This Row],[REQUEST_TY]]="SR MANTENIMIENTO CORRECTIVO", "EMERGENCIA", "OTROS")</f>
        <v>EMERGENCIA</v>
      </c>
      <c r="AL4129" s="6" t="str">
        <f>+_xlfn.IFS(Tabla1[[#This Row],[Veces obj]]&lt;=1,"0-1",Tabla1[[#This Row],[Veces obj]]&lt;=2,"1-2",Tabla1[[#This Row],[Veces obj]]&lt;=3,"2-3",TRUE,"&gt;3")</f>
        <v>0-1</v>
      </c>
      <c r="AM4129" s="60" t="str">
        <f>+_xlfn.IFS(MONTH(Tabla1[[#This Row],[MES]])&lt;=3,"Q1",MONTH(Tabla1[[#This Row],[MES]])&lt;=6,"Q2",MONTH(Tabla1[[#This Row],[MES]])&lt;=9,"Q3",TRUE,"Q4")</f>
        <v>Q2</v>
      </c>
      <c r="AN4129" s="15" t="str">
        <f>+IFERROR(VLOOKUP(Tabla1[[#This Row],[CUENTA]],CTAS[],2,0),"OTROS")</f>
        <v>OTROS</v>
      </c>
      <c r="AP4129" s="15" t="str">
        <f>+IFERROR(VLOOKUP(Tabla1[[#This Row],[EMPLEADO]],IS[],3,0),"OTROS")</f>
        <v>OTROS</v>
      </c>
      <c r="AQ4129" s="15" t="str">
        <f>+IFERROR(VLOOKUP(Tabla1[[#This Row],[EMPLEADO]],IS[[NÓMINA]:[INGENIERO]],2,0),"OTROS")</f>
        <v>OTROS</v>
      </c>
    </row>
    <row r="4130" spans="1:43" x14ac:dyDescent="0.25">
      <c r="A4130" s="28" t="s">
        <v>10019</v>
      </c>
      <c r="B4130" s="29">
        <v>1</v>
      </c>
      <c r="C4130" s="29" t="s">
        <v>12050</v>
      </c>
      <c r="D4130" s="30" t="s">
        <v>38</v>
      </c>
      <c r="E4130" s="31" t="s">
        <v>332</v>
      </c>
      <c r="F4130" s="31" t="s">
        <v>12051</v>
      </c>
      <c r="G4130" s="88" t="s">
        <v>12052</v>
      </c>
      <c r="H4130" s="29" t="s">
        <v>253</v>
      </c>
      <c r="I4130" s="32" t="s">
        <v>43</v>
      </c>
      <c r="J4130" s="29" t="s">
        <v>8</v>
      </c>
      <c r="K4130" s="33" t="s">
        <v>59</v>
      </c>
      <c r="L4130" s="33" t="s">
        <v>1202</v>
      </c>
      <c r="M4130" s="29" t="s">
        <v>649</v>
      </c>
      <c r="N4130" s="29">
        <v>0</v>
      </c>
      <c r="O4130" s="29" t="s">
        <v>47</v>
      </c>
      <c r="P4130" s="33">
        <v>298</v>
      </c>
      <c r="Q4130" s="33" t="s">
        <v>48</v>
      </c>
      <c r="R4130" s="80" t="s">
        <v>317</v>
      </c>
      <c r="S4130" s="81" t="s">
        <v>318</v>
      </c>
      <c r="T4130" s="81" t="s">
        <v>51</v>
      </c>
      <c r="U4130" s="82" t="s">
        <v>353</v>
      </c>
      <c r="V4130" s="83">
        <v>1.1499999999999999</v>
      </c>
      <c r="W4130" s="89">
        <v>1808.95</v>
      </c>
      <c r="X4130" s="85">
        <v>1</v>
      </c>
      <c r="Y4130" s="86">
        <v>2.2000000000000002</v>
      </c>
      <c r="Z4130" s="82">
        <v>4</v>
      </c>
      <c r="AA4130" s="87">
        <v>0.55000000000000004</v>
      </c>
      <c r="AB4130" s="83">
        <v>0</v>
      </c>
      <c r="AC4130" s="89">
        <v>0</v>
      </c>
      <c r="AD4130" s="90">
        <v>43585</v>
      </c>
      <c r="AE4130" s="90">
        <v>43585</v>
      </c>
      <c r="AF4130" s="82">
        <v>0</v>
      </c>
      <c r="AG4130" s="84" t="s">
        <v>53</v>
      </c>
      <c r="AH4130" s="83">
        <v>0</v>
      </c>
      <c r="AI4130" s="89">
        <v>0</v>
      </c>
      <c r="AJ4130" s="89">
        <v>0</v>
      </c>
      <c r="AK4130" s="60" t="str">
        <f>+IF(Tabla1[[#This Row],[REQUEST_TY]]="SR MANTENIMIENTO CORRECTIVO", "EMERGENCIA", "OTROS")</f>
        <v>EMERGENCIA</v>
      </c>
      <c r="AL4130" s="6" t="str">
        <f>+_xlfn.IFS(Tabla1[[#This Row],[Veces obj]]&lt;=1,"0-1",Tabla1[[#This Row],[Veces obj]]&lt;=2,"1-2",Tabla1[[#This Row],[Veces obj]]&lt;=3,"2-3",TRUE,"&gt;3")</f>
        <v>0-1</v>
      </c>
      <c r="AM4130" s="60" t="str">
        <f>+_xlfn.IFS(MONTH(Tabla1[[#This Row],[MES]])&lt;=3,"Q1",MONTH(Tabla1[[#This Row],[MES]])&lt;=6,"Q2",MONTH(Tabla1[[#This Row],[MES]])&lt;=9,"Q3",TRUE,"Q4")</f>
        <v>Q2</v>
      </c>
      <c r="AN4130" s="15" t="str">
        <f>+IFERROR(VLOOKUP(Tabla1[[#This Row],[CUENTA]],CTAS[],2,0),"OTROS")</f>
        <v>OTROS</v>
      </c>
      <c r="AP4130" s="15" t="str">
        <f>+IFERROR(VLOOKUP(Tabla1[[#This Row],[EMPLEADO]],IS[],3,0),"OTROS")</f>
        <v>OTROS</v>
      </c>
      <c r="AQ4130" s="15" t="str">
        <f>+IFERROR(VLOOKUP(Tabla1[[#This Row],[EMPLEADO]],IS[[NÓMINA]:[INGENIERO]],2,0),"OTROS")</f>
        <v>OTROS</v>
      </c>
    </row>
    <row r="4131" spans="1:43" x14ac:dyDescent="0.25">
      <c r="A4131" s="28" t="s">
        <v>10019</v>
      </c>
      <c r="B4131" s="29">
        <v>1</v>
      </c>
      <c r="C4131" s="29" t="s">
        <v>12053</v>
      </c>
      <c r="D4131" s="30" t="s">
        <v>3370</v>
      </c>
      <c r="E4131" s="31" t="s">
        <v>2136</v>
      </c>
      <c r="F4131" s="31" t="s">
        <v>12054</v>
      </c>
      <c r="G4131" s="88" t="s">
        <v>12055</v>
      </c>
      <c r="H4131" s="29" t="s">
        <v>204</v>
      </c>
      <c r="I4131" s="32" t="s">
        <v>43</v>
      </c>
      <c r="J4131" s="29" t="s">
        <v>8</v>
      </c>
      <c r="K4131" s="33" t="s">
        <v>1273</v>
      </c>
      <c r="L4131" s="33" t="s">
        <v>1274</v>
      </c>
      <c r="M4131" s="29" t="s">
        <v>968</v>
      </c>
      <c r="N4131" s="29">
        <v>0</v>
      </c>
      <c r="O4131" s="29" t="s">
        <v>47</v>
      </c>
      <c r="P4131" s="33" t="s">
        <v>822</v>
      </c>
      <c r="Q4131" s="33" t="s">
        <v>48</v>
      </c>
      <c r="R4131" s="80" t="s">
        <v>74</v>
      </c>
      <c r="S4131" s="81" t="s">
        <v>50</v>
      </c>
      <c r="T4131" s="81" t="s">
        <v>51</v>
      </c>
      <c r="U4131" s="82" t="s">
        <v>52</v>
      </c>
      <c r="V4131" s="83">
        <v>1</v>
      </c>
      <c r="W4131" s="89">
        <v>1072.5000000000002</v>
      </c>
      <c r="X4131" s="85">
        <v>0</v>
      </c>
      <c r="Y4131" s="86">
        <v>5</v>
      </c>
      <c r="Z4131" s="82">
        <v>5</v>
      </c>
      <c r="AA4131" s="87">
        <v>1</v>
      </c>
      <c r="AB4131" s="83">
        <v>0</v>
      </c>
      <c r="AC4131" s="89">
        <v>0</v>
      </c>
      <c r="AD4131" s="90">
        <v>43585</v>
      </c>
      <c r="AE4131" s="90">
        <v>43585</v>
      </c>
      <c r="AF4131" s="82">
        <v>0</v>
      </c>
      <c r="AG4131" s="84" t="s">
        <v>53</v>
      </c>
      <c r="AH4131" s="83">
        <v>0</v>
      </c>
      <c r="AI4131" s="89">
        <v>0</v>
      </c>
      <c r="AJ4131" s="89">
        <v>0</v>
      </c>
      <c r="AK4131" s="60" t="str">
        <f>+IF(Tabla1[[#This Row],[REQUEST_TY]]="SR MANTENIMIENTO CORRECTIVO", "EMERGENCIA", "OTROS")</f>
        <v>OTROS</v>
      </c>
      <c r="AL4131" s="6" t="str">
        <f>+_xlfn.IFS(Tabla1[[#This Row],[Veces obj]]&lt;=1,"0-1",Tabla1[[#This Row],[Veces obj]]&lt;=2,"1-2",Tabla1[[#This Row],[Veces obj]]&lt;=3,"2-3",TRUE,"&gt;3")</f>
        <v>0-1</v>
      </c>
      <c r="AM4131" s="60" t="str">
        <f>+_xlfn.IFS(MONTH(Tabla1[[#This Row],[MES]])&lt;=3,"Q1",MONTH(Tabla1[[#This Row],[MES]])&lt;=6,"Q2",MONTH(Tabla1[[#This Row],[MES]])&lt;=9,"Q3",TRUE,"Q4")</f>
        <v>Q2</v>
      </c>
      <c r="AN4131" s="15" t="str">
        <f>+IFERROR(VLOOKUP(Tabla1[[#This Row],[CUENTA]],CTAS[],2,0),"OTROS")</f>
        <v>OTROS</v>
      </c>
      <c r="AP4131" s="15" t="str">
        <f>+IFERROR(VLOOKUP(Tabla1[[#This Row],[EMPLEADO]],IS[],3,0),"OTROS")</f>
        <v>OTROS</v>
      </c>
      <c r="AQ4131" s="15" t="str">
        <f>+IFERROR(VLOOKUP(Tabla1[[#This Row],[EMPLEADO]],IS[[NÓMINA]:[INGENIERO]],2,0),"OTROS")</f>
        <v>OTROS</v>
      </c>
    </row>
    <row r="4132" spans="1:43" x14ac:dyDescent="0.25">
      <c r="A4132" s="28" t="s">
        <v>10019</v>
      </c>
      <c r="B4132" s="29">
        <v>1</v>
      </c>
      <c r="C4132" s="29" t="s">
        <v>12056</v>
      </c>
      <c r="D4132" s="30" t="s">
        <v>38</v>
      </c>
      <c r="E4132" s="31" t="s">
        <v>226</v>
      </c>
      <c r="F4132" s="31" t="s">
        <v>12057</v>
      </c>
      <c r="G4132" s="88" t="s">
        <v>12058</v>
      </c>
      <c r="H4132" s="29" t="s">
        <v>150</v>
      </c>
      <c r="I4132" s="32" t="s">
        <v>43</v>
      </c>
      <c r="J4132" s="29" t="s">
        <v>8</v>
      </c>
      <c r="K4132" s="33" t="s">
        <v>151</v>
      </c>
      <c r="L4132" s="33" t="s">
        <v>323</v>
      </c>
      <c r="M4132" s="29" t="s">
        <v>73</v>
      </c>
      <c r="N4132" s="29">
        <v>0</v>
      </c>
      <c r="O4132" s="29" t="s">
        <v>47</v>
      </c>
      <c r="P4132" s="33">
        <v>255</v>
      </c>
      <c r="Q4132" s="33" t="s">
        <v>48</v>
      </c>
      <c r="R4132" s="80" t="s">
        <v>153</v>
      </c>
      <c r="S4132" s="81" t="s">
        <v>50</v>
      </c>
      <c r="T4132" s="81" t="s">
        <v>51</v>
      </c>
      <c r="U4132" s="82" t="s">
        <v>52</v>
      </c>
      <c r="V4132" s="83">
        <v>1.05</v>
      </c>
      <c r="W4132" s="89">
        <v>750.75000000000011</v>
      </c>
      <c r="X4132" s="85">
        <v>1</v>
      </c>
      <c r="Y4132" s="86">
        <v>0</v>
      </c>
      <c r="Z4132" s="82">
        <v>5</v>
      </c>
      <c r="AA4132" s="87">
        <v>0</v>
      </c>
      <c r="AB4132" s="83">
        <v>0</v>
      </c>
      <c r="AC4132" s="89">
        <v>0</v>
      </c>
      <c r="AD4132" s="90">
        <v>43585</v>
      </c>
      <c r="AE4132" s="90">
        <v>43585</v>
      </c>
      <c r="AF4132" s="82">
        <v>0</v>
      </c>
      <c r="AG4132" s="84" t="s">
        <v>53</v>
      </c>
      <c r="AH4132" s="83">
        <v>0</v>
      </c>
      <c r="AI4132" s="89">
        <v>0</v>
      </c>
      <c r="AJ4132" s="89">
        <v>0</v>
      </c>
      <c r="AK4132" s="60" t="str">
        <f>+IF(Tabla1[[#This Row],[REQUEST_TY]]="SR MANTENIMIENTO CORRECTIVO", "EMERGENCIA", "OTROS")</f>
        <v>EMERGENCIA</v>
      </c>
      <c r="AL4132" s="6" t="str">
        <f>+_xlfn.IFS(Tabla1[[#This Row],[Veces obj]]&lt;=1,"0-1",Tabla1[[#This Row],[Veces obj]]&lt;=2,"1-2",Tabla1[[#This Row],[Veces obj]]&lt;=3,"2-3",TRUE,"&gt;3")</f>
        <v>0-1</v>
      </c>
      <c r="AM4132" s="60" t="str">
        <f>+_xlfn.IFS(MONTH(Tabla1[[#This Row],[MES]])&lt;=3,"Q1",MONTH(Tabla1[[#This Row],[MES]])&lt;=6,"Q2",MONTH(Tabla1[[#This Row],[MES]])&lt;=9,"Q3",TRUE,"Q4")</f>
        <v>Q2</v>
      </c>
      <c r="AN4132" s="15" t="str">
        <f>+IFERROR(VLOOKUP(Tabla1[[#This Row],[CUENTA]],CTAS[],2,0),"OTROS")</f>
        <v>HONEYWELL</v>
      </c>
      <c r="AP4132" s="15" t="str">
        <f>+IFERROR(VLOOKUP(Tabla1[[#This Row],[EMPLEADO]],IS[],3,0),"OTROS")</f>
        <v>JUAREZ</v>
      </c>
      <c r="AQ4132" s="15" t="str">
        <f>+IFERROR(VLOOKUP(Tabla1[[#This Row],[EMPLEADO]],IS[[NÓMINA]:[INGENIERO]],2,0),"OTROS")</f>
        <v>CARLOS MONTOYA</v>
      </c>
    </row>
    <row r="4133" spans="1:43" x14ac:dyDescent="0.25">
      <c r="A4133" s="28" t="s">
        <v>10019</v>
      </c>
      <c r="B4133" s="29">
        <v>1</v>
      </c>
      <c r="C4133" s="29" t="s">
        <v>12059</v>
      </c>
      <c r="D4133" s="30" t="s">
        <v>38</v>
      </c>
      <c r="E4133" s="31" t="s">
        <v>98</v>
      </c>
      <c r="F4133" s="31" t="s">
        <v>12060</v>
      </c>
      <c r="G4133" s="88" t="s">
        <v>1744</v>
      </c>
      <c r="H4133" s="29" t="s">
        <v>58</v>
      </c>
      <c r="I4133" s="32" t="s">
        <v>43</v>
      </c>
      <c r="J4133" s="29" t="s">
        <v>8</v>
      </c>
      <c r="K4133" s="33" t="s">
        <v>102</v>
      </c>
      <c r="L4133" s="33" t="s">
        <v>1621</v>
      </c>
      <c r="M4133" s="29" t="s">
        <v>736</v>
      </c>
      <c r="N4133" s="29">
        <v>0</v>
      </c>
      <c r="O4133" s="29" t="s">
        <v>47</v>
      </c>
      <c r="P4133" s="33">
        <v>89</v>
      </c>
      <c r="Q4133" s="33" t="s">
        <v>48</v>
      </c>
      <c r="R4133" s="80" t="s">
        <v>63</v>
      </c>
      <c r="S4133" s="81" t="s">
        <v>64</v>
      </c>
      <c r="T4133" s="81" t="s">
        <v>51</v>
      </c>
      <c r="U4133" s="82" t="s">
        <v>96</v>
      </c>
      <c r="V4133" s="83">
        <v>1.1000000000000001</v>
      </c>
      <c r="W4133" s="89">
        <v>1501.5000000000002</v>
      </c>
      <c r="X4133" s="85">
        <v>1</v>
      </c>
      <c r="Y4133" s="86">
        <v>1.43</v>
      </c>
      <c r="Z4133" s="82">
        <v>5</v>
      </c>
      <c r="AA4133" s="87">
        <v>0.28599999999999998</v>
      </c>
      <c r="AB4133" s="83">
        <v>0</v>
      </c>
      <c r="AC4133" s="89">
        <v>0</v>
      </c>
      <c r="AD4133" s="90">
        <v>43585</v>
      </c>
      <c r="AE4133" s="90">
        <v>43585</v>
      </c>
      <c r="AF4133" s="82">
        <v>0</v>
      </c>
      <c r="AG4133" s="84" t="s">
        <v>53</v>
      </c>
      <c r="AH4133" s="83">
        <v>0</v>
      </c>
      <c r="AI4133" s="89">
        <v>0</v>
      </c>
      <c r="AJ4133" s="89">
        <v>0</v>
      </c>
      <c r="AK4133" s="60" t="str">
        <f>+IF(Tabla1[[#This Row],[REQUEST_TY]]="SR MANTENIMIENTO CORRECTIVO", "EMERGENCIA", "OTROS")</f>
        <v>EMERGENCIA</v>
      </c>
      <c r="AL4133" s="6" t="str">
        <f>+_xlfn.IFS(Tabla1[[#This Row],[Veces obj]]&lt;=1,"0-1",Tabla1[[#This Row],[Veces obj]]&lt;=2,"1-2",Tabla1[[#This Row],[Veces obj]]&lt;=3,"2-3",TRUE,"&gt;3")</f>
        <v>0-1</v>
      </c>
      <c r="AM4133" s="60" t="str">
        <f>+_xlfn.IFS(MONTH(Tabla1[[#This Row],[MES]])&lt;=3,"Q1",MONTH(Tabla1[[#This Row],[MES]])&lt;=6,"Q2",MONTH(Tabla1[[#This Row],[MES]])&lt;=9,"Q3",TRUE,"Q4")</f>
        <v>Q2</v>
      </c>
      <c r="AN4133" s="15" t="str">
        <f>+IFERROR(VLOOKUP(Tabla1[[#This Row],[CUENTA]],CTAS[],2,0),"OTROS")</f>
        <v>OTROS</v>
      </c>
      <c r="AP4133" s="15" t="str">
        <f>+IFERROR(VLOOKUP(Tabla1[[#This Row],[EMPLEADO]],IS[],3,0),"OTROS")</f>
        <v>OTROS</v>
      </c>
      <c r="AQ4133" s="15" t="str">
        <f>+IFERROR(VLOOKUP(Tabla1[[#This Row],[EMPLEADO]],IS[[NÓMINA]:[INGENIERO]],2,0),"OTROS")</f>
        <v>OTROS</v>
      </c>
    </row>
    <row r="4134" spans="1:43" x14ac:dyDescent="0.25">
      <c r="A4134" s="28" t="s">
        <v>10019</v>
      </c>
      <c r="B4134" s="29">
        <v>1</v>
      </c>
      <c r="C4134" s="29" t="s">
        <v>12061</v>
      </c>
      <c r="D4134" s="30" t="s">
        <v>38</v>
      </c>
      <c r="E4134" s="31" t="s">
        <v>98</v>
      </c>
      <c r="F4134" s="31" t="s">
        <v>12062</v>
      </c>
      <c r="G4134" s="88" t="s">
        <v>1829</v>
      </c>
      <c r="H4134" s="29" t="s">
        <v>691</v>
      </c>
      <c r="I4134" s="32" t="s">
        <v>43</v>
      </c>
      <c r="J4134" s="29" t="s">
        <v>8</v>
      </c>
      <c r="K4134" s="33" t="s">
        <v>102</v>
      </c>
      <c r="L4134" s="33" t="s">
        <v>1830</v>
      </c>
      <c r="M4134" s="29" t="s">
        <v>215</v>
      </c>
      <c r="N4134" s="29">
        <v>0</v>
      </c>
      <c r="O4134" s="29" t="s">
        <v>47</v>
      </c>
      <c r="P4134" s="33">
        <v>4</v>
      </c>
      <c r="Q4134" s="33" t="s">
        <v>207</v>
      </c>
      <c r="R4134" s="80" t="s">
        <v>63</v>
      </c>
      <c r="S4134" s="81" t="s">
        <v>64</v>
      </c>
      <c r="T4134" s="81" t="s">
        <v>51</v>
      </c>
      <c r="U4134" s="82" t="s">
        <v>209</v>
      </c>
      <c r="V4134" s="83">
        <v>0</v>
      </c>
      <c r="W4134" s="89">
        <v>0</v>
      </c>
      <c r="X4134" s="85">
        <v>1</v>
      </c>
      <c r="Y4134" s="86">
        <v>1.5</v>
      </c>
      <c r="Z4134" s="82">
        <v>5</v>
      </c>
      <c r="AA4134" s="87">
        <v>0.3</v>
      </c>
      <c r="AB4134" s="83">
        <v>0</v>
      </c>
      <c r="AC4134" s="89">
        <v>0</v>
      </c>
      <c r="AD4134" s="90">
        <v>43585</v>
      </c>
      <c r="AE4134" s="90">
        <v>43585</v>
      </c>
      <c r="AF4134" s="82">
        <v>0</v>
      </c>
      <c r="AG4134" s="84" t="s">
        <v>53</v>
      </c>
      <c r="AH4134" s="83">
        <v>0</v>
      </c>
      <c r="AI4134" s="89">
        <v>0</v>
      </c>
      <c r="AJ4134" s="89">
        <v>0</v>
      </c>
      <c r="AK4134" s="60" t="str">
        <f>+IF(Tabla1[[#This Row],[REQUEST_TY]]="SR MANTENIMIENTO CORRECTIVO", "EMERGENCIA", "OTROS")</f>
        <v>EMERGENCIA</v>
      </c>
      <c r="AL4134" s="6" t="str">
        <f>+_xlfn.IFS(Tabla1[[#This Row],[Veces obj]]&lt;=1,"0-1",Tabla1[[#This Row],[Veces obj]]&lt;=2,"1-2",Tabla1[[#This Row],[Veces obj]]&lt;=3,"2-3",TRUE,"&gt;3")</f>
        <v>0-1</v>
      </c>
      <c r="AM4134" s="60" t="str">
        <f>+_xlfn.IFS(MONTH(Tabla1[[#This Row],[MES]])&lt;=3,"Q1",MONTH(Tabla1[[#This Row],[MES]])&lt;=6,"Q2",MONTH(Tabla1[[#This Row],[MES]])&lt;=9,"Q3",TRUE,"Q4")</f>
        <v>Q2</v>
      </c>
      <c r="AN4134" s="15" t="str">
        <f>+IFERROR(VLOOKUP(Tabla1[[#This Row],[CUENTA]],CTAS[],2,0),"OTROS")</f>
        <v>OTROS</v>
      </c>
      <c r="AP4134" s="15" t="str">
        <f>+IFERROR(VLOOKUP(Tabla1[[#This Row],[EMPLEADO]],IS[],3,0),"OTROS")</f>
        <v>OTROS</v>
      </c>
      <c r="AQ4134" s="15" t="str">
        <f>+IFERROR(VLOOKUP(Tabla1[[#This Row],[EMPLEADO]],IS[[NÓMINA]:[INGENIERO]],2,0),"OTROS")</f>
        <v>OTROS</v>
      </c>
    </row>
    <row r="4135" spans="1:43" x14ac:dyDescent="0.25">
      <c r="A4135" s="28" t="s">
        <v>10019</v>
      </c>
      <c r="B4135" s="29">
        <v>1</v>
      </c>
      <c r="C4135" s="29" t="s">
        <v>12063</v>
      </c>
      <c r="D4135" s="30" t="s">
        <v>38</v>
      </c>
      <c r="E4135" s="31" t="s">
        <v>275</v>
      </c>
      <c r="F4135" s="31" t="s">
        <v>12064</v>
      </c>
      <c r="G4135" s="88" t="s">
        <v>10946</v>
      </c>
      <c r="H4135" s="29" t="s">
        <v>124</v>
      </c>
      <c r="I4135" s="32" t="s">
        <v>43</v>
      </c>
      <c r="J4135" s="29" t="s">
        <v>8</v>
      </c>
      <c r="K4135" s="33" t="s">
        <v>151</v>
      </c>
      <c r="L4135" s="33" t="s">
        <v>1325</v>
      </c>
      <c r="M4135" s="29" t="s">
        <v>94</v>
      </c>
      <c r="N4135" s="29">
        <v>0</v>
      </c>
      <c r="O4135" s="29" t="s">
        <v>47</v>
      </c>
      <c r="P4135" s="33">
        <v>19</v>
      </c>
      <c r="Q4135" s="33" t="s">
        <v>62</v>
      </c>
      <c r="R4135" s="80" t="s">
        <v>95</v>
      </c>
      <c r="S4135" s="81" t="s">
        <v>64</v>
      </c>
      <c r="T4135" s="81" t="s">
        <v>51</v>
      </c>
      <c r="U4135" s="82" t="s">
        <v>65</v>
      </c>
      <c r="V4135" s="83">
        <v>0.8</v>
      </c>
      <c r="W4135" s="89">
        <v>1092</v>
      </c>
      <c r="X4135" s="85">
        <v>1</v>
      </c>
      <c r="Y4135" s="86">
        <v>0.87</v>
      </c>
      <c r="Z4135" s="82">
        <v>5</v>
      </c>
      <c r="AA4135" s="87">
        <v>0.17399999999999999</v>
      </c>
      <c r="AB4135" s="83">
        <v>0</v>
      </c>
      <c r="AC4135" s="89">
        <v>0</v>
      </c>
      <c r="AD4135" s="90">
        <v>43585</v>
      </c>
      <c r="AE4135" s="90">
        <v>43585</v>
      </c>
      <c r="AF4135" s="82">
        <v>0</v>
      </c>
      <c r="AG4135" s="84" t="s">
        <v>53</v>
      </c>
      <c r="AH4135" s="83">
        <v>0</v>
      </c>
      <c r="AI4135" s="89">
        <v>0</v>
      </c>
      <c r="AJ4135" s="89">
        <v>0</v>
      </c>
      <c r="AK4135" s="60" t="str">
        <f>+IF(Tabla1[[#This Row],[REQUEST_TY]]="SR MANTENIMIENTO CORRECTIVO", "EMERGENCIA", "OTROS")</f>
        <v>EMERGENCIA</v>
      </c>
      <c r="AL4135" s="6" t="str">
        <f>+_xlfn.IFS(Tabla1[[#This Row],[Veces obj]]&lt;=1,"0-1",Tabla1[[#This Row],[Veces obj]]&lt;=2,"1-2",Tabla1[[#This Row],[Veces obj]]&lt;=3,"2-3",TRUE,"&gt;3")</f>
        <v>0-1</v>
      </c>
      <c r="AM4135" s="60" t="str">
        <f>+_xlfn.IFS(MONTH(Tabla1[[#This Row],[MES]])&lt;=3,"Q1",MONTH(Tabla1[[#This Row],[MES]])&lt;=6,"Q2",MONTH(Tabla1[[#This Row],[MES]])&lt;=9,"Q3",TRUE,"Q4")</f>
        <v>Q2</v>
      </c>
      <c r="AN4135" s="15" t="str">
        <f>+IFERROR(VLOOKUP(Tabla1[[#This Row],[CUENTA]],CTAS[],2,0),"OTROS")</f>
        <v>HONEYWELL</v>
      </c>
      <c r="AP4135" s="15" t="str">
        <f>+IFERROR(VLOOKUP(Tabla1[[#This Row],[EMPLEADO]],IS[],3,0),"OTROS")</f>
        <v>JUAREZ</v>
      </c>
      <c r="AQ4135" s="15" t="str">
        <f>+IFERROR(VLOOKUP(Tabla1[[#This Row],[EMPLEADO]],IS[[NÓMINA]:[INGENIERO]],2,0),"OTROS")</f>
        <v>MIGUEL COTA</v>
      </c>
    </row>
    <row r="4136" spans="1:43" x14ac:dyDescent="0.25">
      <c r="A4136" s="28" t="s">
        <v>10019</v>
      </c>
      <c r="B4136" s="29">
        <v>1</v>
      </c>
      <c r="C4136" s="29" t="s">
        <v>12065</v>
      </c>
      <c r="D4136" s="30" t="s">
        <v>38</v>
      </c>
      <c r="E4136" s="31" t="s">
        <v>160</v>
      </c>
      <c r="F4136" s="31" t="s">
        <v>12066</v>
      </c>
      <c r="G4136" s="88" t="s">
        <v>11880</v>
      </c>
      <c r="H4136" s="29" t="s">
        <v>646</v>
      </c>
      <c r="I4136" s="32" t="s">
        <v>43</v>
      </c>
      <c r="J4136" s="29" t="s">
        <v>8</v>
      </c>
      <c r="K4136" s="33" t="s">
        <v>125</v>
      </c>
      <c r="L4136" s="33" t="s">
        <v>11881</v>
      </c>
      <c r="M4136" s="29" t="s">
        <v>11882</v>
      </c>
      <c r="N4136" s="29">
        <v>0</v>
      </c>
      <c r="O4136" s="29" t="s">
        <v>47</v>
      </c>
      <c r="P4136" s="33">
        <v>7</v>
      </c>
      <c r="Q4136" s="33" t="s">
        <v>194</v>
      </c>
      <c r="R4136" s="80" t="s">
        <v>49</v>
      </c>
      <c r="S4136" s="81" t="s">
        <v>50</v>
      </c>
      <c r="T4136" s="81" t="s">
        <v>51</v>
      </c>
      <c r="U4136" s="82" t="s">
        <v>444</v>
      </c>
      <c r="V4136" s="83">
        <v>0</v>
      </c>
      <c r="W4136" s="89">
        <v>0</v>
      </c>
      <c r="X4136" s="85">
        <v>1</v>
      </c>
      <c r="Y4136" s="86">
        <v>2.62</v>
      </c>
      <c r="Z4136" s="82">
        <v>5</v>
      </c>
      <c r="AA4136" s="87">
        <v>0.52400000000000002</v>
      </c>
      <c r="AB4136" s="83">
        <v>0</v>
      </c>
      <c r="AC4136" s="89">
        <v>0</v>
      </c>
      <c r="AD4136" s="90">
        <v>43585</v>
      </c>
      <c r="AE4136" s="90">
        <v>43585</v>
      </c>
      <c r="AF4136" s="82">
        <v>0</v>
      </c>
      <c r="AG4136" s="84" t="s">
        <v>53</v>
      </c>
      <c r="AH4136" s="83">
        <v>0</v>
      </c>
      <c r="AI4136" s="89">
        <v>0</v>
      </c>
      <c r="AJ4136" s="89">
        <v>0</v>
      </c>
      <c r="AK4136" s="60" t="str">
        <f>+IF(Tabla1[[#This Row],[REQUEST_TY]]="SR MANTENIMIENTO CORRECTIVO", "EMERGENCIA", "OTROS")</f>
        <v>EMERGENCIA</v>
      </c>
      <c r="AL4136" s="6" t="str">
        <f>+_xlfn.IFS(Tabla1[[#This Row],[Veces obj]]&lt;=1,"0-1",Tabla1[[#This Row],[Veces obj]]&lt;=2,"1-2",Tabla1[[#This Row],[Veces obj]]&lt;=3,"2-3",TRUE,"&gt;3")</f>
        <v>0-1</v>
      </c>
      <c r="AM4136" s="60" t="str">
        <f>+_xlfn.IFS(MONTH(Tabla1[[#This Row],[MES]])&lt;=3,"Q1",MONTH(Tabla1[[#This Row],[MES]])&lt;=6,"Q2",MONTH(Tabla1[[#This Row],[MES]])&lt;=9,"Q3",TRUE,"Q4")</f>
        <v>Q2</v>
      </c>
      <c r="AN4136" s="15" t="str">
        <f>+IFERROR(VLOOKUP(Tabla1[[#This Row],[CUENTA]],CTAS[],2,0),"OTROS")</f>
        <v>OTROS</v>
      </c>
      <c r="AP4136" s="15" t="str">
        <f>+IFERROR(VLOOKUP(Tabla1[[#This Row],[EMPLEADO]],IS[],3,0),"OTROS")</f>
        <v>OTROS</v>
      </c>
      <c r="AQ4136" s="15" t="str">
        <f>+IFERROR(VLOOKUP(Tabla1[[#This Row],[EMPLEADO]],IS[[NÓMINA]:[INGENIERO]],2,0),"OTROS")</f>
        <v>OTROS</v>
      </c>
    </row>
    <row r="4137" spans="1:43" x14ac:dyDescent="0.25">
      <c r="A4137" s="28" t="s">
        <v>10019</v>
      </c>
      <c r="B4137" s="29">
        <v>1</v>
      </c>
      <c r="C4137" s="29" t="s">
        <v>12067</v>
      </c>
      <c r="D4137" s="30" t="s">
        <v>38</v>
      </c>
      <c r="E4137" s="31" t="s">
        <v>2312</v>
      </c>
      <c r="F4137" s="31" t="s">
        <v>12068</v>
      </c>
      <c r="G4137" s="88" t="s">
        <v>3957</v>
      </c>
      <c r="H4137" s="29" t="s">
        <v>1211</v>
      </c>
      <c r="I4137" s="32" t="s">
        <v>43</v>
      </c>
      <c r="J4137" s="29" t="s">
        <v>8</v>
      </c>
      <c r="K4137" s="33" t="s">
        <v>117</v>
      </c>
      <c r="L4137" s="33" t="s">
        <v>3958</v>
      </c>
      <c r="M4137" s="29" t="s">
        <v>2809</v>
      </c>
      <c r="N4137" s="29">
        <v>0</v>
      </c>
      <c r="O4137" s="29" t="s">
        <v>47</v>
      </c>
      <c r="P4137" s="33">
        <v>104</v>
      </c>
      <c r="Q4137" s="33" t="s">
        <v>48</v>
      </c>
      <c r="R4137" s="80" t="s">
        <v>49</v>
      </c>
      <c r="S4137" s="81" t="s">
        <v>50</v>
      </c>
      <c r="T4137" s="81" t="s">
        <v>51</v>
      </c>
      <c r="U4137" s="82" t="s">
        <v>52</v>
      </c>
      <c r="V4137" s="83">
        <v>1.05</v>
      </c>
      <c r="W4137" s="89">
        <v>750.75000000000011</v>
      </c>
      <c r="X4137" s="85">
        <v>1</v>
      </c>
      <c r="Y4137" s="86">
        <v>2.92</v>
      </c>
      <c r="Z4137" s="82">
        <v>5</v>
      </c>
      <c r="AA4137" s="87">
        <v>0.58399999999999996</v>
      </c>
      <c r="AB4137" s="83">
        <v>0</v>
      </c>
      <c r="AC4137" s="89">
        <v>0</v>
      </c>
      <c r="AD4137" s="90">
        <v>43585</v>
      </c>
      <c r="AE4137" s="90">
        <v>43585</v>
      </c>
      <c r="AF4137" s="82">
        <v>0</v>
      </c>
      <c r="AG4137" s="84" t="s">
        <v>53</v>
      </c>
      <c r="AH4137" s="83">
        <v>0</v>
      </c>
      <c r="AI4137" s="89">
        <v>0</v>
      </c>
      <c r="AJ4137" s="89">
        <v>0</v>
      </c>
      <c r="AK4137" s="60" t="str">
        <f>+IF(Tabla1[[#This Row],[REQUEST_TY]]="SR MANTENIMIENTO CORRECTIVO", "EMERGENCIA", "OTROS")</f>
        <v>EMERGENCIA</v>
      </c>
      <c r="AL4137" s="6" t="str">
        <f>+_xlfn.IFS(Tabla1[[#This Row],[Veces obj]]&lt;=1,"0-1",Tabla1[[#This Row],[Veces obj]]&lt;=2,"1-2",Tabla1[[#This Row],[Veces obj]]&lt;=3,"2-3",TRUE,"&gt;3")</f>
        <v>0-1</v>
      </c>
      <c r="AM4137" s="60" t="str">
        <f>+_xlfn.IFS(MONTH(Tabla1[[#This Row],[MES]])&lt;=3,"Q1",MONTH(Tabla1[[#This Row],[MES]])&lt;=6,"Q2",MONTH(Tabla1[[#This Row],[MES]])&lt;=9,"Q3",TRUE,"Q4")</f>
        <v>Q2</v>
      </c>
      <c r="AN4137" s="15" t="str">
        <f>+IFERROR(VLOOKUP(Tabla1[[#This Row],[CUENTA]],CTAS[],2,0),"OTROS")</f>
        <v>OTROS</v>
      </c>
      <c r="AP4137" s="15" t="str">
        <f>+IFERROR(VLOOKUP(Tabla1[[#This Row],[EMPLEADO]],IS[],3,0),"OTROS")</f>
        <v>OTROS</v>
      </c>
      <c r="AQ4137" s="15" t="str">
        <f>+IFERROR(VLOOKUP(Tabla1[[#This Row],[EMPLEADO]],IS[[NÓMINA]:[INGENIERO]],2,0),"OTROS")</f>
        <v>OTROS</v>
      </c>
    </row>
    <row r="4138" spans="1:43" x14ac:dyDescent="0.25">
      <c r="A4138" s="28" t="s">
        <v>10019</v>
      </c>
      <c r="B4138" s="29">
        <v>1</v>
      </c>
      <c r="C4138" s="29" t="s">
        <v>12069</v>
      </c>
      <c r="D4138" s="30" t="s">
        <v>38</v>
      </c>
      <c r="E4138" s="31" t="s">
        <v>39</v>
      </c>
      <c r="F4138" s="31" t="s">
        <v>12070</v>
      </c>
      <c r="G4138" s="88" t="s">
        <v>12071</v>
      </c>
      <c r="H4138" s="29" t="s">
        <v>1130</v>
      </c>
      <c r="I4138" s="32" t="s">
        <v>43</v>
      </c>
      <c r="J4138" s="29" t="s">
        <v>8</v>
      </c>
      <c r="K4138" s="33" t="s">
        <v>2179</v>
      </c>
      <c r="L4138" s="33" t="s">
        <v>2180</v>
      </c>
      <c r="M4138" s="29" t="s">
        <v>2181</v>
      </c>
      <c r="N4138" s="29">
        <v>0</v>
      </c>
      <c r="O4138" s="29" t="s">
        <v>47</v>
      </c>
      <c r="P4138" s="33">
        <v>2706</v>
      </c>
      <c r="Q4138" s="33" t="s">
        <v>48</v>
      </c>
      <c r="R4138" s="80" t="s">
        <v>49</v>
      </c>
      <c r="S4138" s="81" t="s">
        <v>50</v>
      </c>
      <c r="T4138" s="81" t="s">
        <v>51</v>
      </c>
      <c r="U4138" s="82" t="s">
        <v>52</v>
      </c>
      <c r="V4138" s="83">
        <v>1.05</v>
      </c>
      <c r="W4138" s="89">
        <v>750.75000000000011</v>
      </c>
      <c r="X4138" s="85">
        <v>1</v>
      </c>
      <c r="Y4138" s="86">
        <v>1.65</v>
      </c>
      <c r="Z4138" s="82">
        <v>5</v>
      </c>
      <c r="AA4138" s="87">
        <v>0.32999999999999996</v>
      </c>
      <c r="AB4138" s="83">
        <v>0</v>
      </c>
      <c r="AC4138" s="89">
        <v>0</v>
      </c>
      <c r="AD4138" s="90">
        <v>43585</v>
      </c>
      <c r="AE4138" s="90">
        <v>43585</v>
      </c>
      <c r="AF4138" s="82">
        <v>0</v>
      </c>
      <c r="AG4138" s="84" t="s">
        <v>53</v>
      </c>
      <c r="AH4138" s="83">
        <v>0</v>
      </c>
      <c r="AI4138" s="89">
        <v>0</v>
      </c>
      <c r="AJ4138" s="89">
        <v>0</v>
      </c>
      <c r="AK4138" s="60" t="str">
        <f>+IF(Tabla1[[#This Row],[REQUEST_TY]]="SR MANTENIMIENTO CORRECTIVO", "EMERGENCIA", "OTROS")</f>
        <v>EMERGENCIA</v>
      </c>
      <c r="AL4138" s="6" t="str">
        <f>+_xlfn.IFS(Tabla1[[#This Row],[Veces obj]]&lt;=1,"0-1",Tabla1[[#This Row],[Veces obj]]&lt;=2,"1-2",Tabla1[[#This Row],[Veces obj]]&lt;=3,"2-3",TRUE,"&gt;3")</f>
        <v>0-1</v>
      </c>
      <c r="AM4138" s="60" t="str">
        <f>+_xlfn.IFS(MONTH(Tabla1[[#This Row],[MES]])&lt;=3,"Q1",MONTH(Tabla1[[#This Row],[MES]])&lt;=6,"Q2",MONTH(Tabla1[[#This Row],[MES]])&lt;=9,"Q3",TRUE,"Q4")</f>
        <v>Q2</v>
      </c>
      <c r="AN4138" s="15" t="str">
        <f>+IFERROR(VLOOKUP(Tabla1[[#This Row],[CUENTA]],CTAS[],2,0),"OTROS")</f>
        <v>OTROS</v>
      </c>
      <c r="AP4138" s="15" t="str">
        <f>+IFERROR(VLOOKUP(Tabla1[[#This Row],[EMPLEADO]],IS[],3,0),"OTROS")</f>
        <v>OTROS</v>
      </c>
      <c r="AQ4138" s="15" t="str">
        <f>+IFERROR(VLOOKUP(Tabla1[[#This Row],[EMPLEADO]],IS[[NÓMINA]:[INGENIERO]],2,0),"OTROS")</f>
        <v>OTROS</v>
      </c>
    </row>
    <row r="4139" spans="1:43" x14ac:dyDescent="0.25">
      <c r="A4139" s="28" t="s">
        <v>10019</v>
      </c>
      <c r="B4139" s="29">
        <v>1</v>
      </c>
      <c r="C4139" s="29" t="s">
        <v>12072</v>
      </c>
      <c r="D4139" s="30" t="s">
        <v>38</v>
      </c>
      <c r="E4139" s="31" t="s">
        <v>583</v>
      </c>
      <c r="F4139" s="31" t="s">
        <v>12073</v>
      </c>
      <c r="G4139" s="88" t="s">
        <v>8109</v>
      </c>
      <c r="H4139" s="29" t="s">
        <v>453</v>
      </c>
      <c r="I4139" s="32" t="s">
        <v>43</v>
      </c>
      <c r="J4139" s="29" t="s">
        <v>8</v>
      </c>
      <c r="K4139" s="33" t="s">
        <v>1969</v>
      </c>
      <c r="L4139" s="33" t="s">
        <v>8110</v>
      </c>
      <c r="M4139" s="29" t="s">
        <v>1761</v>
      </c>
      <c r="N4139" s="29">
        <v>0</v>
      </c>
      <c r="O4139" s="29" t="s">
        <v>47</v>
      </c>
      <c r="P4139" s="33">
        <v>20</v>
      </c>
      <c r="Q4139" s="33" t="s">
        <v>62</v>
      </c>
      <c r="R4139" s="80" t="s">
        <v>95</v>
      </c>
      <c r="S4139" s="81" t="s">
        <v>64</v>
      </c>
      <c r="T4139" s="81" t="s">
        <v>51</v>
      </c>
      <c r="U4139" s="82" t="s">
        <v>65</v>
      </c>
      <c r="V4139" s="83">
        <v>0.8</v>
      </c>
      <c r="W4139" s="89">
        <v>1092</v>
      </c>
      <c r="X4139" s="85">
        <v>1</v>
      </c>
      <c r="Y4139" s="86">
        <v>9.16</v>
      </c>
      <c r="Z4139" s="82">
        <v>5</v>
      </c>
      <c r="AA4139" s="87">
        <v>1.8320000000000001</v>
      </c>
      <c r="AB4139" s="83">
        <v>0.20800000000000002</v>
      </c>
      <c r="AC4139" s="89">
        <v>-283.92</v>
      </c>
      <c r="AD4139" s="90">
        <v>43585</v>
      </c>
      <c r="AE4139" s="90">
        <v>43585</v>
      </c>
      <c r="AF4139" s="82">
        <v>0</v>
      </c>
      <c r="AG4139" s="84" t="s">
        <v>53</v>
      </c>
      <c r="AH4139" s="83">
        <v>0</v>
      </c>
      <c r="AI4139" s="89">
        <v>0</v>
      </c>
      <c r="AJ4139" s="89">
        <v>0</v>
      </c>
      <c r="AK4139" s="60" t="str">
        <f>+IF(Tabla1[[#This Row],[REQUEST_TY]]="SR MANTENIMIENTO CORRECTIVO", "EMERGENCIA", "OTROS")</f>
        <v>EMERGENCIA</v>
      </c>
      <c r="AL4139" s="6" t="str">
        <f>+_xlfn.IFS(Tabla1[[#This Row],[Veces obj]]&lt;=1,"0-1",Tabla1[[#This Row],[Veces obj]]&lt;=2,"1-2",Tabla1[[#This Row],[Veces obj]]&lt;=3,"2-3",TRUE,"&gt;3")</f>
        <v>1-2</v>
      </c>
      <c r="AM4139" s="60" t="str">
        <f>+_xlfn.IFS(MONTH(Tabla1[[#This Row],[MES]])&lt;=3,"Q1",MONTH(Tabla1[[#This Row],[MES]])&lt;=6,"Q2",MONTH(Tabla1[[#This Row],[MES]])&lt;=9,"Q3",TRUE,"Q4")</f>
        <v>Q2</v>
      </c>
      <c r="AN4139" s="15" t="str">
        <f>+IFERROR(VLOOKUP(Tabla1[[#This Row],[CUENTA]],CTAS[],2,0),"OTROS")</f>
        <v>OTROS</v>
      </c>
      <c r="AP4139" s="15" t="str">
        <f>+IFERROR(VLOOKUP(Tabla1[[#This Row],[EMPLEADO]],IS[],3,0),"OTROS")</f>
        <v>OTROS</v>
      </c>
      <c r="AQ4139" s="15" t="str">
        <f>+IFERROR(VLOOKUP(Tabla1[[#This Row],[EMPLEADO]],IS[[NÓMINA]:[INGENIERO]],2,0),"OTROS")</f>
        <v>OTROS</v>
      </c>
    </row>
    <row r="4140" spans="1:43" x14ac:dyDescent="0.25">
      <c r="A4140" s="28" t="s">
        <v>10019</v>
      </c>
      <c r="B4140" s="29">
        <v>1</v>
      </c>
      <c r="C4140" s="29" t="s">
        <v>12074</v>
      </c>
      <c r="D4140" s="30" t="s">
        <v>38</v>
      </c>
      <c r="E4140" s="31" t="s">
        <v>558</v>
      </c>
      <c r="F4140" s="31" t="s">
        <v>12075</v>
      </c>
      <c r="G4140" s="88" t="s">
        <v>5863</v>
      </c>
      <c r="H4140" s="29" t="s">
        <v>409</v>
      </c>
      <c r="I4140" s="32" t="s">
        <v>43</v>
      </c>
      <c r="J4140" s="29" t="s">
        <v>8</v>
      </c>
      <c r="K4140" s="33" t="s">
        <v>234</v>
      </c>
      <c r="L4140" s="33" t="s">
        <v>5707</v>
      </c>
      <c r="M4140" s="29" t="s">
        <v>411</v>
      </c>
      <c r="N4140" s="29">
        <v>0</v>
      </c>
      <c r="O4140" s="29" t="s">
        <v>47</v>
      </c>
      <c r="P4140" s="33">
        <v>69</v>
      </c>
      <c r="Q4140" s="33" t="s">
        <v>48</v>
      </c>
      <c r="R4140" s="80" t="s">
        <v>95</v>
      </c>
      <c r="S4140" s="81" t="s">
        <v>64</v>
      </c>
      <c r="T4140" s="81" t="s">
        <v>51</v>
      </c>
      <c r="U4140" s="82" t="s">
        <v>96</v>
      </c>
      <c r="V4140" s="83">
        <v>1.1000000000000001</v>
      </c>
      <c r="W4140" s="89">
        <v>1501.5000000000002</v>
      </c>
      <c r="X4140" s="85">
        <v>1</v>
      </c>
      <c r="Y4140" s="86">
        <v>2.2000000000000002</v>
      </c>
      <c r="Z4140" s="82">
        <v>5</v>
      </c>
      <c r="AA4140" s="87">
        <v>0.44000000000000006</v>
      </c>
      <c r="AB4140" s="83">
        <v>0</v>
      </c>
      <c r="AC4140" s="89">
        <v>0</v>
      </c>
      <c r="AD4140" s="90">
        <v>43585</v>
      </c>
      <c r="AE4140" s="90">
        <v>43585</v>
      </c>
      <c r="AF4140" s="82">
        <v>0</v>
      </c>
      <c r="AG4140" s="84" t="s">
        <v>53</v>
      </c>
      <c r="AH4140" s="83">
        <v>0</v>
      </c>
      <c r="AI4140" s="89">
        <v>0</v>
      </c>
      <c r="AJ4140" s="89">
        <v>0</v>
      </c>
      <c r="AK4140" s="60" t="str">
        <f>+IF(Tabla1[[#This Row],[REQUEST_TY]]="SR MANTENIMIENTO CORRECTIVO", "EMERGENCIA", "OTROS")</f>
        <v>EMERGENCIA</v>
      </c>
      <c r="AL4140" s="6" t="str">
        <f>+_xlfn.IFS(Tabla1[[#This Row],[Veces obj]]&lt;=1,"0-1",Tabla1[[#This Row],[Veces obj]]&lt;=2,"1-2",Tabla1[[#This Row],[Veces obj]]&lt;=3,"2-3",TRUE,"&gt;3")</f>
        <v>0-1</v>
      </c>
      <c r="AM4140" s="60" t="str">
        <f>+_xlfn.IFS(MONTH(Tabla1[[#This Row],[MES]])&lt;=3,"Q1",MONTH(Tabla1[[#This Row],[MES]])&lt;=6,"Q2",MONTH(Tabla1[[#This Row],[MES]])&lt;=9,"Q3",TRUE,"Q4")</f>
        <v>Q2</v>
      </c>
      <c r="AN4140" s="15" t="str">
        <f>+IFERROR(VLOOKUP(Tabla1[[#This Row],[CUENTA]],CTAS[],2,0),"OTROS")</f>
        <v>OTROS</v>
      </c>
      <c r="AP4140" s="15" t="str">
        <f>+IFERROR(VLOOKUP(Tabla1[[#This Row],[EMPLEADO]],IS[],3,0),"OTROS")</f>
        <v>OTROS</v>
      </c>
      <c r="AQ4140" s="15" t="str">
        <f>+IFERROR(VLOOKUP(Tabla1[[#This Row],[EMPLEADO]],IS[[NÓMINA]:[INGENIERO]],2,0),"OTROS")</f>
        <v>OTROS</v>
      </c>
    </row>
    <row r="4141" spans="1:43" x14ac:dyDescent="0.25">
      <c r="A4141" s="28" t="s">
        <v>10019</v>
      </c>
      <c r="B4141" s="29">
        <v>1</v>
      </c>
      <c r="C4141" s="29" t="s">
        <v>12076</v>
      </c>
      <c r="D4141" s="30" t="s">
        <v>38</v>
      </c>
      <c r="E4141" s="31" t="s">
        <v>160</v>
      </c>
      <c r="F4141" s="31" t="s">
        <v>12077</v>
      </c>
      <c r="G4141" s="88" t="s">
        <v>10259</v>
      </c>
      <c r="H4141" s="29" t="s">
        <v>106</v>
      </c>
      <c r="I4141" s="32" t="s">
        <v>43</v>
      </c>
      <c r="J4141" s="29" t="s">
        <v>8</v>
      </c>
      <c r="K4141" s="33" t="s">
        <v>1308</v>
      </c>
      <c r="L4141" s="33" t="s">
        <v>2390</v>
      </c>
      <c r="M4141" s="29" t="s">
        <v>46</v>
      </c>
      <c r="N4141" s="29">
        <v>0</v>
      </c>
      <c r="O4141" s="29" t="s">
        <v>47</v>
      </c>
      <c r="P4141" s="33">
        <v>34</v>
      </c>
      <c r="Q4141" s="33" t="s">
        <v>82</v>
      </c>
      <c r="R4141" s="80" t="s">
        <v>49</v>
      </c>
      <c r="S4141" s="81" t="s">
        <v>50</v>
      </c>
      <c r="T4141" s="81" t="s">
        <v>51</v>
      </c>
      <c r="U4141" s="82" t="s">
        <v>120</v>
      </c>
      <c r="V4141" s="83">
        <v>0.8</v>
      </c>
      <c r="W4141" s="89">
        <v>572.00000000000011</v>
      </c>
      <c r="X4141" s="85">
        <v>1</v>
      </c>
      <c r="Y4141" s="86">
        <v>2.35</v>
      </c>
      <c r="Z4141" s="82">
        <v>5</v>
      </c>
      <c r="AA4141" s="87">
        <v>0.47000000000000003</v>
      </c>
      <c r="AB4141" s="83">
        <v>0</v>
      </c>
      <c r="AC4141" s="89">
        <v>0</v>
      </c>
      <c r="AD4141" s="90">
        <v>43585</v>
      </c>
      <c r="AE4141" s="90">
        <v>43585</v>
      </c>
      <c r="AF4141" s="82">
        <v>0</v>
      </c>
      <c r="AG4141" s="84" t="s">
        <v>53</v>
      </c>
      <c r="AH4141" s="83">
        <v>0</v>
      </c>
      <c r="AI4141" s="89">
        <v>0</v>
      </c>
      <c r="AJ4141" s="89">
        <v>0</v>
      </c>
      <c r="AK4141" s="60" t="str">
        <f>+IF(Tabla1[[#This Row],[REQUEST_TY]]="SR MANTENIMIENTO CORRECTIVO", "EMERGENCIA", "OTROS")</f>
        <v>EMERGENCIA</v>
      </c>
      <c r="AL4141" s="6" t="str">
        <f>+_xlfn.IFS(Tabla1[[#This Row],[Veces obj]]&lt;=1,"0-1",Tabla1[[#This Row],[Veces obj]]&lt;=2,"1-2",Tabla1[[#This Row],[Veces obj]]&lt;=3,"2-3",TRUE,"&gt;3")</f>
        <v>0-1</v>
      </c>
      <c r="AM4141" s="60" t="str">
        <f>+_xlfn.IFS(MONTH(Tabla1[[#This Row],[MES]])&lt;=3,"Q1",MONTH(Tabla1[[#This Row],[MES]])&lt;=6,"Q2",MONTH(Tabla1[[#This Row],[MES]])&lt;=9,"Q3",TRUE,"Q4")</f>
        <v>Q2</v>
      </c>
      <c r="AN4141" s="15" t="str">
        <f>+IFERROR(VLOOKUP(Tabla1[[#This Row],[CUENTA]],CTAS[],2,0),"OTROS")</f>
        <v>OTROS</v>
      </c>
      <c r="AP4141" s="15" t="str">
        <f>+IFERROR(VLOOKUP(Tabla1[[#This Row],[EMPLEADO]],IS[],3,0),"OTROS")</f>
        <v>OTROS</v>
      </c>
      <c r="AQ4141" s="15" t="str">
        <f>+IFERROR(VLOOKUP(Tabla1[[#This Row],[EMPLEADO]],IS[[NÓMINA]:[INGENIERO]],2,0),"OTROS")</f>
        <v>OTROS</v>
      </c>
    </row>
    <row r="4142" spans="1:43" x14ac:dyDescent="0.25">
      <c r="A4142" s="28" t="s">
        <v>10019</v>
      </c>
      <c r="B4142" s="29">
        <v>1</v>
      </c>
      <c r="C4142" s="29" t="s">
        <v>12078</v>
      </c>
      <c r="D4142" s="30" t="s">
        <v>38</v>
      </c>
      <c r="E4142" s="31" t="s">
        <v>552</v>
      </c>
      <c r="F4142" s="31" t="s">
        <v>12079</v>
      </c>
      <c r="G4142" s="88" t="s">
        <v>12080</v>
      </c>
      <c r="H4142" s="29" t="s">
        <v>297</v>
      </c>
      <c r="I4142" s="32" t="s">
        <v>43</v>
      </c>
      <c r="J4142" s="29" t="s">
        <v>8</v>
      </c>
      <c r="K4142" s="33" t="s">
        <v>2725</v>
      </c>
      <c r="L4142" s="33" t="s">
        <v>2726</v>
      </c>
      <c r="M4142" s="29" t="s">
        <v>94</v>
      </c>
      <c r="N4142" s="29">
        <v>0</v>
      </c>
      <c r="O4142" s="29" t="s">
        <v>47</v>
      </c>
      <c r="P4142" s="33">
        <v>974</v>
      </c>
      <c r="Q4142" s="33" t="s">
        <v>48</v>
      </c>
      <c r="R4142" s="80" t="s">
        <v>95</v>
      </c>
      <c r="S4142" s="81" t="s">
        <v>64</v>
      </c>
      <c r="T4142" s="81" t="s">
        <v>51</v>
      </c>
      <c r="U4142" s="82" t="s">
        <v>96</v>
      </c>
      <c r="V4142" s="83">
        <v>1.1000000000000001</v>
      </c>
      <c r="W4142" s="89">
        <v>1501.5000000000002</v>
      </c>
      <c r="X4142" s="85">
        <v>1</v>
      </c>
      <c r="Y4142" s="86">
        <v>0.47</v>
      </c>
      <c r="Z4142" s="82">
        <v>5</v>
      </c>
      <c r="AA4142" s="87">
        <v>9.4E-2</v>
      </c>
      <c r="AB4142" s="83">
        <v>0</v>
      </c>
      <c r="AC4142" s="89">
        <v>0</v>
      </c>
      <c r="AD4142" s="90">
        <v>43585</v>
      </c>
      <c r="AE4142" s="90">
        <v>43585</v>
      </c>
      <c r="AF4142" s="82">
        <v>0</v>
      </c>
      <c r="AG4142" s="84" t="s">
        <v>53</v>
      </c>
      <c r="AH4142" s="83">
        <v>0</v>
      </c>
      <c r="AI4142" s="89">
        <v>0</v>
      </c>
      <c r="AJ4142" s="89">
        <v>0</v>
      </c>
      <c r="AK4142" s="60" t="str">
        <f>+IF(Tabla1[[#This Row],[REQUEST_TY]]="SR MANTENIMIENTO CORRECTIVO", "EMERGENCIA", "OTROS")</f>
        <v>EMERGENCIA</v>
      </c>
      <c r="AL4142" s="6" t="str">
        <f>+_xlfn.IFS(Tabla1[[#This Row],[Veces obj]]&lt;=1,"0-1",Tabla1[[#This Row],[Veces obj]]&lt;=2,"1-2",Tabla1[[#This Row],[Veces obj]]&lt;=3,"2-3",TRUE,"&gt;3")</f>
        <v>0-1</v>
      </c>
      <c r="AM4142" s="60" t="str">
        <f>+_xlfn.IFS(MONTH(Tabla1[[#This Row],[MES]])&lt;=3,"Q1",MONTH(Tabla1[[#This Row],[MES]])&lt;=6,"Q2",MONTH(Tabla1[[#This Row],[MES]])&lt;=9,"Q3",TRUE,"Q4")</f>
        <v>Q2</v>
      </c>
      <c r="AN4142" s="15" t="str">
        <f>+IFERROR(VLOOKUP(Tabla1[[#This Row],[CUENTA]],CTAS[],2,0),"OTROS")</f>
        <v>OTROS</v>
      </c>
      <c r="AP4142" s="15" t="str">
        <f>+IFERROR(VLOOKUP(Tabla1[[#This Row],[EMPLEADO]],IS[],3,0),"OTROS")</f>
        <v>JUAREZ</v>
      </c>
      <c r="AQ4142" s="15" t="str">
        <f>+IFERROR(VLOOKUP(Tabla1[[#This Row],[EMPLEADO]],IS[[NÓMINA]:[INGENIERO]],2,0),"OTROS")</f>
        <v>ALFREDO TORRES</v>
      </c>
    </row>
    <row r="4143" spans="1:43" x14ac:dyDescent="0.25">
      <c r="A4143" s="28" t="s">
        <v>10019</v>
      </c>
      <c r="B4143" s="29">
        <v>1</v>
      </c>
      <c r="C4143" s="29" t="s">
        <v>12081</v>
      </c>
      <c r="D4143" s="30" t="s">
        <v>38</v>
      </c>
      <c r="E4143" s="31" t="s">
        <v>2380</v>
      </c>
      <c r="F4143" s="31" t="s">
        <v>12082</v>
      </c>
      <c r="G4143" s="88" t="s">
        <v>2382</v>
      </c>
      <c r="H4143" s="29" t="s">
        <v>592</v>
      </c>
      <c r="I4143" s="32" t="s">
        <v>43</v>
      </c>
      <c r="J4143" s="29" t="s">
        <v>8</v>
      </c>
      <c r="K4143" s="33" t="s">
        <v>438</v>
      </c>
      <c r="L4143" s="33" t="s">
        <v>2383</v>
      </c>
      <c r="M4143" s="29" t="s">
        <v>165</v>
      </c>
      <c r="N4143" s="29">
        <v>0</v>
      </c>
      <c r="O4143" s="29" t="s">
        <v>47</v>
      </c>
      <c r="P4143" s="33">
        <v>18</v>
      </c>
      <c r="Q4143" s="33" t="s">
        <v>62</v>
      </c>
      <c r="R4143" s="80" t="s">
        <v>223</v>
      </c>
      <c r="S4143" s="81" t="s">
        <v>139</v>
      </c>
      <c r="T4143" s="81" t="s">
        <v>51</v>
      </c>
      <c r="U4143" s="82" t="s">
        <v>262</v>
      </c>
      <c r="V4143" s="83">
        <v>1.05</v>
      </c>
      <c r="W4143" s="89">
        <v>1651.6500000000003</v>
      </c>
      <c r="X4143" s="85">
        <v>1</v>
      </c>
      <c r="Y4143" s="86">
        <v>1.33</v>
      </c>
      <c r="Z4143" s="82">
        <v>4</v>
      </c>
      <c r="AA4143" s="87">
        <v>0.33250000000000002</v>
      </c>
      <c r="AB4143" s="83">
        <v>0</v>
      </c>
      <c r="AC4143" s="89">
        <v>0</v>
      </c>
      <c r="AD4143" s="90">
        <v>43585</v>
      </c>
      <c r="AE4143" s="90">
        <v>43585</v>
      </c>
      <c r="AF4143" s="82">
        <v>0</v>
      </c>
      <c r="AG4143" s="84" t="s">
        <v>53</v>
      </c>
      <c r="AH4143" s="83">
        <v>0</v>
      </c>
      <c r="AI4143" s="89">
        <v>0</v>
      </c>
      <c r="AJ4143" s="89">
        <v>0</v>
      </c>
      <c r="AK4143" s="60" t="str">
        <f>+IF(Tabla1[[#This Row],[REQUEST_TY]]="SR MANTENIMIENTO CORRECTIVO", "EMERGENCIA", "OTROS")</f>
        <v>EMERGENCIA</v>
      </c>
      <c r="AL4143" s="6" t="str">
        <f>+_xlfn.IFS(Tabla1[[#This Row],[Veces obj]]&lt;=1,"0-1",Tabla1[[#This Row],[Veces obj]]&lt;=2,"1-2",Tabla1[[#This Row],[Veces obj]]&lt;=3,"2-3",TRUE,"&gt;3")</f>
        <v>0-1</v>
      </c>
      <c r="AM4143" s="60" t="str">
        <f>+_xlfn.IFS(MONTH(Tabla1[[#This Row],[MES]])&lt;=3,"Q1",MONTH(Tabla1[[#This Row],[MES]])&lt;=6,"Q2",MONTH(Tabla1[[#This Row],[MES]])&lt;=9,"Q3",TRUE,"Q4")</f>
        <v>Q2</v>
      </c>
      <c r="AN4143" s="15" t="str">
        <f>+IFERROR(VLOOKUP(Tabla1[[#This Row],[CUENTA]],CTAS[],2,0),"OTROS")</f>
        <v>OTROS</v>
      </c>
      <c r="AP4143" s="15" t="str">
        <f>+IFERROR(VLOOKUP(Tabla1[[#This Row],[EMPLEADO]],IS[],3,0),"OTROS")</f>
        <v>CHIHUAHUA</v>
      </c>
      <c r="AQ4143" s="15" t="str">
        <f>+IFERROR(VLOOKUP(Tabla1[[#This Row],[EMPLEADO]],IS[[NÓMINA]:[INGENIERO]],2,0),"OTROS")</f>
        <v>VICTOR MENDEZ</v>
      </c>
    </row>
    <row r="4144" spans="1:43" x14ac:dyDescent="0.25">
      <c r="A4144" s="28" t="s">
        <v>10019</v>
      </c>
      <c r="B4144" s="29">
        <v>1</v>
      </c>
      <c r="C4144" s="29" t="s">
        <v>12083</v>
      </c>
      <c r="D4144" s="30" t="s">
        <v>38</v>
      </c>
      <c r="E4144" s="31" t="s">
        <v>133</v>
      </c>
      <c r="F4144" s="31" t="s">
        <v>12084</v>
      </c>
      <c r="G4144" s="88" t="s">
        <v>2629</v>
      </c>
      <c r="H4144" s="29" t="s">
        <v>784</v>
      </c>
      <c r="I4144" s="32" t="s">
        <v>43</v>
      </c>
      <c r="J4144" s="29" t="s">
        <v>8</v>
      </c>
      <c r="K4144" s="33" t="s">
        <v>59</v>
      </c>
      <c r="L4144" s="33" t="s">
        <v>1559</v>
      </c>
      <c r="M4144" s="29" t="s">
        <v>787</v>
      </c>
      <c r="N4144" s="29">
        <v>0</v>
      </c>
      <c r="O4144" s="29" t="s">
        <v>47</v>
      </c>
      <c r="P4144" s="33">
        <v>87</v>
      </c>
      <c r="Q4144" s="33" t="s">
        <v>48</v>
      </c>
      <c r="R4144" s="80" t="s">
        <v>138</v>
      </c>
      <c r="S4144" s="81" t="s">
        <v>139</v>
      </c>
      <c r="T4144" s="81" t="s">
        <v>51</v>
      </c>
      <c r="U4144" s="82" t="s">
        <v>353</v>
      </c>
      <c r="V4144" s="83">
        <v>1.1499999999999999</v>
      </c>
      <c r="W4144" s="89">
        <v>1808.95</v>
      </c>
      <c r="X4144" s="85">
        <v>1</v>
      </c>
      <c r="Y4144" s="86">
        <v>1.17</v>
      </c>
      <c r="Z4144" s="82">
        <v>4</v>
      </c>
      <c r="AA4144" s="87">
        <v>0.29249999999999998</v>
      </c>
      <c r="AB4144" s="83">
        <v>0</v>
      </c>
      <c r="AC4144" s="89">
        <v>0</v>
      </c>
      <c r="AD4144" s="90">
        <v>43584</v>
      </c>
      <c r="AE4144" s="90">
        <v>43585</v>
      </c>
      <c r="AF4144" s="82">
        <v>1</v>
      </c>
      <c r="AG4144" s="84" t="s">
        <v>53</v>
      </c>
      <c r="AH4144" s="83">
        <v>0</v>
      </c>
      <c r="AI4144" s="89">
        <v>0</v>
      </c>
      <c r="AJ4144" s="89">
        <v>0</v>
      </c>
      <c r="AK4144" s="60" t="str">
        <f>+IF(Tabla1[[#This Row],[REQUEST_TY]]="SR MANTENIMIENTO CORRECTIVO", "EMERGENCIA", "OTROS")</f>
        <v>EMERGENCIA</v>
      </c>
      <c r="AL4144" s="6" t="str">
        <f>+_xlfn.IFS(Tabla1[[#This Row],[Veces obj]]&lt;=1,"0-1",Tabla1[[#This Row],[Veces obj]]&lt;=2,"1-2",Tabla1[[#This Row],[Veces obj]]&lt;=3,"2-3",TRUE,"&gt;3")</f>
        <v>0-1</v>
      </c>
      <c r="AM4144" s="60" t="str">
        <f>+_xlfn.IFS(MONTH(Tabla1[[#This Row],[MES]])&lt;=3,"Q1",MONTH(Tabla1[[#This Row],[MES]])&lt;=6,"Q2",MONTH(Tabla1[[#This Row],[MES]])&lt;=9,"Q3",TRUE,"Q4")</f>
        <v>Q2</v>
      </c>
      <c r="AN4144" s="15" t="str">
        <f>+IFERROR(VLOOKUP(Tabla1[[#This Row],[CUENTA]],CTAS[],2,0),"OTROS")</f>
        <v>OTROS</v>
      </c>
      <c r="AP4144" s="15" t="str">
        <f>+IFERROR(VLOOKUP(Tabla1[[#This Row],[EMPLEADO]],IS[],3,0),"OTROS")</f>
        <v>OTROS</v>
      </c>
      <c r="AQ4144" s="15" t="str">
        <f>+IFERROR(VLOOKUP(Tabla1[[#This Row],[EMPLEADO]],IS[[NÓMINA]:[INGENIERO]],2,0),"OTROS")</f>
        <v>OTROS</v>
      </c>
    </row>
    <row r="4145" spans="1:43" x14ac:dyDescent="0.25">
      <c r="A4145" s="28" t="s">
        <v>10019</v>
      </c>
      <c r="B4145" s="29">
        <v>1</v>
      </c>
      <c r="C4145" s="29" t="s">
        <v>12085</v>
      </c>
      <c r="D4145" s="30" t="s">
        <v>38</v>
      </c>
      <c r="E4145" s="31" t="s">
        <v>725</v>
      </c>
      <c r="F4145" s="31" t="s">
        <v>12086</v>
      </c>
      <c r="G4145" s="88" t="s">
        <v>8717</v>
      </c>
      <c r="H4145" s="29" t="s">
        <v>266</v>
      </c>
      <c r="I4145" s="32" t="s">
        <v>43</v>
      </c>
      <c r="J4145" s="29" t="s">
        <v>8</v>
      </c>
      <c r="K4145" s="33" t="s">
        <v>59</v>
      </c>
      <c r="L4145" s="33" t="s">
        <v>8718</v>
      </c>
      <c r="M4145" s="29" t="s">
        <v>73</v>
      </c>
      <c r="N4145" s="29">
        <v>0</v>
      </c>
      <c r="O4145" s="29" t="s">
        <v>47</v>
      </c>
      <c r="P4145" s="33">
        <v>49</v>
      </c>
      <c r="Q4145" s="33" t="s">
        <v>82</v>
      </c>
      <c r="R4145" s="80" t="s">
        <v>223</v>
      </c>
      <c r="S4145" s="81" t="s">
        <v>139</v>
      </c>
      <c r="T4145" s="81" t="s">
        <v>51</v>
      </c>
      <c r="U4145" s="82" t="s">
        <v>140</v>
      </c>
      <c r="V4145" s="83">
        <v>1.1000000000000001</v>
      </c>
      <c r="W4145" s="89">
        <v>1730.3000000000004</v>
      </c>
      <c r="X4145" s="85">
        <v>1</v>
      </c>
      <c r="Y4145" s="86">
        <v>0</v>
      </c>
      <c r="Z4145" s="82">
        <v>4</v>
      </c>
      <c r="AA4145" s="87">
        <v>0</v>
      </c>
      <c r="AB4145" s="83">
        <v>0</v>
      </c>
      <c r="AC4145" s="89">
        <v>0</v>
      </c>
      <c r="AD4145" s="90">
        <v>43585</v>
      </c>
      <c r="AE4145" s="90">
        <v>43585</v>
      </c>
      <c r="AF4145" s="82">
        <v>0</v>
      </c>
      <c r="AG4145" s="84" t="s">
        <v>53</v>
      </c>
      <c r="AH4145" s="83">
        <v>0</v>
      </c>
      <c r="AI4145" s="89">
        <v>0</v>
      </c>
      <c r="AJ4145" s="89">
        <v>0</v>
      </c>
      <c r="AK4145" s="60" t="str">
        <f>+IF(Tabla1[[#This Row],[REQUEST_TY]]="SR MANTENIMIENTO CORRECTIVO", "EMERGENCIA", "OTROS")</f>
        <v>EMERGENCIA</v>
      </c>
      <c r="AL4145" s="6" t="str">
        <f>+_xlfn.IFS(Tabla1[[#This Row],[Veces obj]]&lt;=1,"0-1",Tabla1[[#This Row],[Veces obj]]&lt;=2,"1-2",Tabla1[[#This Row],[Veces obj]]&lt;=3,"2-3",TRUE,"&gt;3")</f>
        <v>0-1</v>
      </c>
      <c r="AM4145" s="60" t="str">
        <f>+_xlfn.IFS(MONTH(Tabla1[[#This Row],[MES]])&lt;=3,"Q1",MONTH(Tabla1[[#This Row],[MES]])&lt;=6,"Q2",MONTH(Tabla1[[#This Row],[MES]])&lt;=9,"Q3",TRUE,"Q4")</f>
        <v>Q2</v>
      </c>
      <c r="AN4145" s="15" t="str">
        <f>+IFERROR(VLOOKUP(Tabla1[[#This Row],[CUENTA]],CTAS[],2,0),"OTROS")</f>
        <v>OTROS</v>
      </c>
      <c r="AP4145" s="15" t="str">
        <f>+IFERROR(VLOOKUP(Tabla1[[#This Row],[EMPLEADO]],IS[],3,0),"OTROS")</f>
        <v>JUAREZ</v>
      </c>
      <c r="AQ4145" s="15" t="str">
        <f>+IFERROR(VLOOKUP(Tabla1[[#This Row],[EMPLEADO]],IS[[NÓMINA]:[INGENIERO]],2,0),"OTROS")</f>
        <v>CESAR MAR</v>
      </c>
    </row>
    <row r="4146" spans="1:43" x14ac:dyDescent="0.25">
      <c r="A4146" s="28" t="s">
        <v>10019</v>
      </c>
      <c r="B4146" s="29">
        <v>1</v>
      </c>
      <c r="C4146" s="29" t="s">
        <v>12087</v>
      </c>
      <c r="D4146" s="30" t="s">
        <v>38</v>
      </c>
      <c r="E4146" s="31" t="s">
        <v>217</v>
      </c>
      <c r="F4146" s="31" t="s">
        <v>12088</v>
      </c>
      <c r="G4146" s="88" t="s">
        <v>4276</v>
      </c>
      <c r="H4146" s="29" t="s">
        <v>106</v>
      </c>
      <c r="I4146" s="32" t="s">
        <v>43</v>
      </c>
      <c r="J4146" s="29" t="s">
        <v>8</v>
      </c>
      <c r="K4146" s="33" t="s">
        <v>59</v>
      </c>
      <c r="L4146" s="33" t="s">
        <v>1768</v>
      </c>
      <c r="M4146" s="29" t="s">
        <v>310</v>
      </c>
      <c r="N4146" s="29">
        <v>0</v>
      </c>
      <c r="O4146" s="29" t="s">
        <v>47</v>
      </c>
      <c r="P4146" s="33">
        <v>10</v>
      </c>
      <c r="Q4146" s="33" t="s">
        <v>194</v>
      </c>
      <c r="R4146" s="80" t="s">
        <v>223</v>
      </c>
      <c r="S4146" s="81" t="s">
        <v>139</v>
      </c>
      <c r="T4146" s="81" t="s">
        <v>51</v>
      </c>
      <c r="U4146" s="82" t="s">
        <v>224</v>
      </c>
      <c r="V4146" s="83">
        <v>0.8</v>
      </c>
      <c r="W4146" s="89">
        <v>1258.4000000000003</v>
      </c>
      <c r="X4146" s="85">
        <v>1</v>
      </c>
      <c r="Y4146" s="86">
        <v>1.45</v>
      </c>
      <c r="Z4146" s="82">
        <v>4</v>
      </c>
      <c r="AA4146" s="87">
        <v>0.36249999999999999</v>
      </c>
      <c r="AB4146" s="83">
        <v>0</v>
      </c>
      <c r="AC4146" s="89">
        <v>0</v>
      </c>
      <c r="AD4146" s="90">
        <v>43584</v>
      </c>
      <c r="AE4146" s="90">
        <v>43585</v>
      </c>
      <c r="AF4146" s="82">
        <v>1</v>
      </c>
      <c r="AG4146" s="84" t="s">
        <v>53</v>
      </c>
      <c r="AH4146" s="83">
        <v>0</v>
      </c>
      <c r="AI4146" s="89">
        <v>0</v>
      </c>
      <c r="AJ4146" s="89">
        <v>0</v>
      </c>
      <c r="AK4146" s="60" t="str">
        <f>+IF(Tabla1[[#This Row],[REQUEST_TY]]="SR MANTENIMIENTO CORRECTIVO", "EMERGENCIA", "OTROS")</f>
        <v>EMERGENCIA</v>
      </c>
      <c r="AL4146" s="6" t="str">
        <f>+_xlfn.IFS(Tabla1[[#This Row],[Veces obj]]&lt;=1,"0-1",Tabla1[[#This Row],[Veces obj]]&lt;=2,"1-2",Tabla1[[#This Row],[Veces obj]]&lt;=3,"2-3",TRUE,"&gt;3")</f>
        <v>0-1</v>
      </c>
      <c r="AM4146" s="60" t="str">
        <f>+_xlfn.IFS(MONTH(Tabla1[[#This Row],[MES]])&lt;=3,"Q1",MONTH(Tabla1[[#This Row],[MES]])&lt;=6,"Q2",MONTH(Tabla1[[#This Row],[MES]])&lt;=9,"Q3",TRUE,"Q4")</f>
        <v>Q2</v>
      </c>
      <c r="AN4146" s="15" t="str">
        <f>+IFERROR(VLOOKUP(Tabla1[[#This Row],[CUENTA]],CTAS[],2,0),"OTROS")</f>
        <v>OTROS</v>
      </c>
      <c r="AP4146" s="15" t="str">
        <f>+IFERROR(VLOOKUP(Tabla1[[#This Row],[EMPLEADO]],IS[],3,0),"OTROS")</f>
        <v>OTROS</v>
      </c>
      <c r="AQ4146" s="15" t="str">
        <f>+IFERROR(VLOOKUP(Tabla1[[#This Row],[EMPLEADO]],IS[[NÓMINA]:[INGENIERO]],2,0),"OTROS")</f>
        <v>OTROS</v>
      </c>
    </row>
    <row r="4147" spans="1:43" x14ac:dyDescent="0.25">
      <c r="A4147" s="91" t="s">
        <v>12089</v>
      </c>
      <c r="B4147" s="92">
        <v>1</v>
      </c>
      <c r="C4147" s="92" t="s">
        <v>12090</v>
      </c>
      <c r="D4147" s="93" t="s">
        <v>3370</v>
      </c>
      <c r="E4147" s="94" t="s">
        <v>67</v>
      </c>
      <c r="F4147" s="94" t="s">
        <v>12091</v>
      </c>
      <c r="G4147" s="105" t="s">
        <v>12092</v>
      </c>
      <c r="H4147" s="92" t="s">
        <v>70</v>
      </c>
      <c r="I4147" s="95" t="s">
        <v>43</v>
      </c>
      <c r="J4147" s="92" t="s">
        <v>8</v>
      </c>
      <c r="K4147" s="96" t="s">
        <v>71</v>
      </c>
      <c r="L4147" s="96" t="s">
        <v>424</v>
      </c>
      <c r="M4147" s="92" t="s">
        <v>94</v>
      </c>
      <c r="N4147" s="92">
        <v>1</v>
      </c>
      <c r="O4147" s="92" t="s">
        <v>47</v>
      </c>
      <c r="P4147" s="96" t="s">
        <v>822</v>
      </c>
      <c r="Q4147" s="96" t="s">
        <v>48</v>
      </c>
      <c r="R4147" s="97" t="s">
        <v>74</v>
      </c>
      <c r="S4147" s="98" t="s">
        <v>50</v>
      </c>
      <c r="T4147" s="98" t="s">
        <v>51</v>
      </c>
      <c r="U4147" s="99" t="s">
        <v>52</v>
      </c>
      <c r="V4147" s="100">
        <v>1</v>
      </c>
      <c r="W4147" s="106">
        <v>0</v>
      </c>
      <c r="X4147" s="102">
        <v>0</v>
      </c>
      <c r="Y4147" s="103">
        <v>5</v>
      </c>
      <c r="Z4147" s="99">
        <v>5</v>
      </c>
      <c r="AA4147" s="104">
        <v>1</v>
      </c>
      <c r="AB4147" s="100">
        <v>0</v>
      </c>
      <c r="AC4147" s="106">
        <v>0</v>
      </c>
      <c r="AD4147" s="107">
        <v>43600</v>
      </c>
      <c r="AE4147" s="107">
        <v>43600</v>
      </c>
      <c r="AF4147" s="99">
        <v>0</v>
      </c>
      <c r="AG4147" s="101" t="s">
        <v>53</v>
      </c>
      <c r="AH4147" s="100">
        <v>0</v>
      </c>
      <c r="AI4147" s="106">
        <v>0</v>
      </c>
      <c r="AJ4147" s="106">
        <v>0</v>
      </c>
      <c r="AK4147" s="60" t="str">
        <f>+IF(Tabla1[[#This Row],[REQUEST_TY]]="SR MANTENIMIENTO CORRECTIVO", "EMERGENCIA", "OTROS")</f>
        <v>OTROS</v>
      </c>
      <c r="AL4147" s="6" t="str">
        <f>+_xlfn.IFS(Tabla1[[#This Row],[Veces obj]]&lt;=1,"0-1",Tabla1[[#This Row],[Veces obj]]&lt;=2,"1-2",Tabla1[[#This Row],[Veces obj]]&lt;=3,"2-3",TRUE,"&gt;3")</f>
        <v>0-1</v>
      </c>
      <c r="AM4147" s="60" t="str">
        <f>+_xlfn.IFS(MONTH(Tabla1[[#This Row],[MES]])&lt;=3,"Q1",MONTH(Tabla1[[#This Row],[MES]])&lt;=6,"Q2",MONTH(Tabla1[[#This Row],[MES]])&lt;=9,"Q3",TRUE,"Q4")</f>
        <v>Q2</v>
      </c>
      <c r="AN4147" s="15" t="str">
        <f>+IFERROR(VLOOKUP(Tabla1[[#This Row],[CUENTA]],CTAS[],2,0),"OTROS")</f>
        <v>OTROS</v>
      </c>
      <c r="AP4147" s="15" t="str">
        <f>+IFERROR(VLOOKUP(Tabla1[[#This Row],[EMPLEADO]],IS[],3,0),"OTROS")</f>
        <v>OTROS</v>
      </c>
      <c r="AQ4147" s="15" t="str">
        <f>+IFERROR(VLOOKUP(Tabla1[[#This Row],[EMPLEADO]],IS[[NÓMINA]:[INGENIERO]],2,0),"OTROS")</f>
        <v>OTROS</v>
      </c>
    </row>
    <row r="4148" spans="1:43" x14ac:dyDescent="0.25">
      <c r="A4148" s="91" t="s">
        <v>12089</v>
      </c>
      <c r="B4148" s="92">
        <v>1</v>
      </c>
      <c r="C4148" s="92" t="s">
        <v>12093</v>
      </c>
      <c r="D4148" s="93" t="s">
        <v>38</v>
      </c>
      <c r="E4148" s="94" t="s">
        <v>894</v>
      </c>
      <c r="F4148" s="94" t="s">
        <v>12094</v>
      </c>
      <c r="G4148" s="105" t="s">
        <v>896</v>
      </c>
      <c r="H4148" s="92" t="s">
        <v>136</v>
      </c>
      <c r="I4148" s="95" t="s">
        <v>43</v>
      </c>
      <c r="J4148" s="92" t="s">
        <v>8</v>
      </c>
      <c r="K4148" s="96" t="s">
        <v>897</v>
      </c>
      <c r="L4148" s="96" t="s">
        <v>898</v>
      </c>
      <c r="M4148" s="92" t="s">
        <v>222</v>
      </c>
      <c r="N4148" s="92">
        <v>0</v>
      </c>
      <c r="O4148" s="92" t="s">
        <v>47</v>
      </c>
      <c r="P4148" s="96">
        <v>4</v>
      </c>
      <c r="Q4148" s="96" t="s">
        <v>207</v>
      </c>
      <c r="R4148" s="97" t="s">
        <v>899</v>
      </c>
      <c r="S4148" s="98" t="s">
        <v>110</v>
      </c>
      <c r="T4148" s="98" t="s">
        <v>51</v>
      </c>
      <c r="U4148" s="99" t="s">
        <v>12095</v>
      </c>
      <c r="V4148" s="100">
        <v>0.8</v>
      </c>
      <c r="W4148" s="106">
        <v>1716</v>
      </c>
      <c r="X4148" s="102">
        <v>1</v>
      </c>
      <c r="Y4148" s="103">
        <v>3.32</v>
      </c>
      <c r="Z4148" s="99">
        <v>3</v>
      </c>
      <c r="AA4148" s="104">
        <v>1.1066666666666667</v>
      </c>
      <c r="AB4148" s="100">
        <v>2.6666666666666672E-2</v>
      </c>
      <c r="AC4148" s="106">
        <v>-57.20000000000001</v>
      </c>
      <c r="AD4148" s="107">
        <v>43585</v>
      </c>
      <c r="AE4148" s="107">
        <v>43587</v>
      </c>
      <c r="AF4148" s="99">
        <v>1</v>
      </c>
      <c r="AG4148" s="101" t="s">
        <v>53</v>
      </c>
      <c r="AH4148" s="100">
        <v>0</v>
      </c>
      <c r="AI4148" s="106">
        <v>0</v>
      </c>
      <c r="AJ4148" s="106">
        <v>0</v>
      </c>
      <c r="AK4148" s="60" t="str">
        <f>+IF(Tabla1[[#This Row],[REQUEST_TY]]="SR MANTENIMIENTO CORRECTIVO", "EMERGENCIA", "OTROS")</f>
        <v>EMERGENCIA</v>
      </c>
      <c r="AL4148" s="6" t="str">
        <f>+_xlfn.IFS(Tabla1[[#This Row],[Veces obj]]&lt;=1,"0-1",Tabla1[[#This Row],[Veces obj]]&lt;=2,"1-2",Tabla1[[#This Row],[Veces obj]]&lt;=3,"2-3",TRUE,"&gt;3")</f>
        <v>1-2</v>
      </c>
      <c r="AM4148" s="60" t="str">
        <f>+_xlfn.IFS(MONTH(Tabla1[[#This Row],[MES]])&lt;=3,"Q1",MONTH(Tabla1[[#This Row],[MES]])&lt;=6,"Q2",MONTH(Tabla1[[#This Row],[MES]])&lt;=9,"Q3",TRUE,"Q4")</f>
        <v>Q2</v>
      </c>
      <c r="AN4148" s="15" t="str">
        <f>+IFERROR(VLOOKUP(Tabla1[[#This Row],[CUENTA]],CTAS[],2,0),"OTROS")</f>
        <v>OTROS</v>
      </c>
      <c r="AP4148" s="15" t="str">
        <f>+IFERROR(VLOOKUP(Tabla1[[#This Row],[EMPLEADO]],IS[],3,0),"OTROS")</f>
        <v>OTROS</v>
      </c>
      <c r="AQ4148" s="15" t="str">
        <f>+IFERROR(VLOOKUP(Tabla1[[#This Row],[EMPLEADO]],IS[[NÓMINA]:[INGENIERO]],2,0),"OTROS")</f>
        <v>OTROS</v>
      </c>
    </row>
    <row r="4149" spans="1:43" x14ac:dyDescent="0.25">
      <c r="A4149" s="91" t="s">
        <v>12089</v>
      </c>
      <c r="B4149" s="92">
        <v>1</v>
      </c>
      <c r="C4149" s="92" t="s">
        <v>12096</v>
      </c>
      <c r="D4149" s="93" t="s">
        <v>38</v>
      </c>
      <c r="E4149" s="94" t="s">
        <v>850</v>
      </c>
      <c r="F4149" s="94" t="s">
        <v>12097</v>
      </c>
      <c r="G4149" s="105" t="s">
        <v>2119</v>
      </c>
      <c r="H4149" s="92" t="s">
        <v>124</v>
      </c>
      <c r="I4149" s="95" t="s">
        <v>43</v>
      </c>
      <c r="J4149" s="92" t="s">
        <v>8</v>
      </c>
      <c r="K4149" s="96" t="s">
        <v>240</v>
      </c>
      <c r="L4149" s="96" t="s">
        <v>241</v>
      </c>
      <c r="M4149" s="92" t="s">
        <v>94</v>
      </c>
      <c r="N4149" s="92">
        <v>0</v>
      </c>
      <c r="O4149" s="92" t="s">
        <v>47</v>
      </c>
      <c r="P4149" s="96">
        <v>8</v>
      </c>
      <c r="Q4149" s="96" t="s">
        <v>194</v>
      </c>
      <c r="R4149" s="97" t="s">
        <v>242</v>
      </c>
      <c r="S4149" s="98" t="s">
        <v>64</v>
      </c>
      <c r="T4149" s="98" t="s">
        <v>51</v>
      </c>
      <c r="U4149" s="99" t="s">
        <v>195</v>
      </c>
      <c r="V4149" s="100">
        <v>0.6</v>
      </c>
      <c r="W4149" s="106">
        <v>819</v>
      </c>
      <c r="X4149" s="102">
        <v>1</v>
      </c>
      <c r="Y4149" s="103">
        <v>2.1999999999999993</v>
      </c>
      <c r="Z4149" s="99">
        <v>5</v>
      </c>
      <c r="AA4149" s="104">
        <v>0.43999999999999984</v>
      </c>
      <c r="AB4149" s="100">
        <v>0</v>
      </c>
      <c r="AC4149" s="106">
        <v>0</v>
      </c>
      <c r="AD4149" s="107">
        <v>43593</v>
      </c>
      <c r="AE4149" s="107">
        <v>43593</v>
      </c>
      <c r="AF4149" s="99">
        <v>0</v>
      </c>
      <c r="AG4149" s="101" t="s">
        <v>53</v>
      </c>
      <c r="AH4149" s="100">
        <v>0</v>
      </c>
      <c r="AI4149" s="106">
        <v>0</v>
      </c>
      <c r="AJ4149" s="106">
        <v>0</v>
      </c>
      <c r="AK4149" s="60" t="str">
        <f>+IF(Tabla1[[#This Row],[REQUEST_TY]]="SR MANTENIMIENTO CORRECTIVO", "EMERGENCIA", "OTROS")</f>
        <v>EMERGENCIA</v>
      </c>
      <c r="AL4149" s="6" t="str">
        <f>+_xlfn.IFS(Tabla1[[#This Row],[Veces obj]]&lt;=1,"0-1",Tabla1[[#This Row],[Veces obj]]&lt;=2,"1-2",Tabla1[[#This Row],[Veces obj]]&lt;=3,"2-3",TRUE,"&gt;3")</f>
        <v>0-1</v>
      </c>
      <c r="AM4149" s="60" t="str">
        <f>+_xlfn.IFS(MONTH(Tabla1[[#This Row],[MES]])&lt;=3,"Q1",MONTH(Tabla1[[#This Row],[MES]])&lt;=6,"Q2",MONTH(Tabla1[[#This Row],[MES]])&lt;=9,"Q3",TRUE,"Q4")</f>
        <v>Q2</v>
      </c>
      <c r="AN4149" s="15" t="str">
        <f>+IFERROR(VLOOKUP(Tabla1[[#This Row],[CUENTA]],CTAS[],2,0),"OTROS")</f>
        <v>OTROS</v>
      </c>
      <c r="AP4149" s="15" t="str">
        <f>+IFERROR(VLOOKUP(Tabla1[[#This Row],[EMPLEADO]],IS[],3,0),"OTROS")</f>
        <v>JUAREZ</v>
      </c>
      <c r="AQ4149" s="15" t="str">
        <f>+IFERROR(VLOOKUP(Tabla1[[#This Row],[EMPLEADO]],IS[[NÓMINA]:[INGENIERO]],2,0),"OTROS")</f>
        <v>MIGUEL COTA</v>
      </c>
    </row>
    <row r="4150" spans="1:43" x14ac:dyDescent="0.25">
      <c r="A4150" s="91" t="s">
        <v>12089</v>
      </c>
      <c r="B4150" s="92">
        <v>1</v>
      </c>
      <c r="C4150" s="92" t="s">
        <v>12098</v>
      </c>
      <c r="D4150" s="93" t="s">
        <v>38</v>
      </c>
      <c r="E4150" s="94" t="s">
        <v>67</v>
      </c>
      <c r="F4150" s="94" t="s">
        <v>12099</v>
      </c>
      <c r="G4150" s="105" t="s">
        <v>6612</v>
      </c>
      <c r="H4150" s="92" t="s">
        <v>784</v>
      </c>
      <c r="I4150" s="95" t="s">
        <v>43</v>
      </c>
      <c r="J4150" s="92" t="s">
        <v>8</v>
      </c>
      <c r="K4150" s="96" t="s">
        <v>71</v>
      </c>
      <c r="L4150" s="96" t="s">
        <v>2251</v>
      </c>
      <c r="M4150" s="92" t="s">
        <v>787</v>
      </c>
      <c r="N4150" s="92">
        <v>0</v>
      </c>
      <c r="O4150" s="92" t="s">
        <v>47</v>
      </c>
      <c r="P4150" s="96">
        <v>6</v>
      </c>
      <c r="Q4150" s="96" t="s">
        <v>207</v>
      </c>
      <c r="R4150" s="97" t="s">
        <v>74</v>
      </c>
      <c r="S4150" s="98" t="s">
        <v>50</v>
      </c>
      <c r="T4150" s="98" t="s">
        <v>51</v>
      </c>
      <c r="U4150" s="99" t="s">
        <v>486</v>
      </c>
      <c r="V4150" s="100">
        <v>0</v>
      </c>
      <c r="W4150" s="106">
        <v>0</v>
      </c>
      <c r="X4150" s="102">
        <v>1</v>
      </c>
      <c r="Y4150" s="103">
        <v>13.04</v>
      </c>
      <c r="Z4150" s="99">
        <v>5</v>
      </c>
      <c r="AA4150" s="104">
        <v>2.6079999999999997</v>
      </c>
      <c r="AB4150" s="100">
        <v>0.40199999999999991</v>
      </c>
      <c r="AC4150" s="106">
        <v>-287.43</v>
      </c>
      <c r="AD4150" s="107">
        <v>43595</v>
      </c>
      <c r="AE4150" s="107">
        <v>43599</v>
      </c>
      <c r="AF4150" s="99">
        <v>2</v>
      </c>
      <c r="AG4150" s="101" t="s">
        <v>1680</v>
      </c>
      <c r="AH4150" s="100">
        <v>0.25</v>
      </c>
      <c r="AI4150" s="106">
        <v>-178.75000000000003</v>
      </c>
      <c r="AJ4150" s="106">
        <v>0</v>
      </c>
      <c r="AK4150" s="60" t="str">
        <f>+IF(Tabla1[[#This Row],[REQUEST_TY]]="SR MANTENIMIENTO CORRECTIVO", "EMERGENCIA", "OTROS")</f>
        <v>EMERGENCIA</v>
      </c>
      <c r="AL4150" s="6" t="str">
        <f>+_xlfn.IFS(Tabla1[[#This Row],[Veces obj]]&lt;=1,"0-1",Tabla1[[#This Row],[Veces obj]]&lt;=2,"1-2",Tabla1[[#This Row],[Veces obj]]&lt;=3,"2-3",TRUE,"&gt;3")</f>
        <v>2-3</v>
      </c>
      <c r="AM4150" s="60" t="str">
        <f>+_xlfn.IFS(MONTH(Tabla1[[#This Row],[MES]])&lt;=3,"Q1",MONTH(Tabla1[[#This Row],[MES]])&lt;=6,"Q2",MONTH(Tabla1[[#This Row],[MES]])&lt;=9,"Q3",TRUE,"Q4")</f>
        <v>Q2</v>
      </c>
      <c r="AN4150" s="15" t="str">
        <f>+IFERROR(VLOOKUP(Tabla1[[#This Row],[CUENTA]],CTAS[],2,0),"OTROS")</f>
        <v>OTROS</v>
      </c>
      <c r="AP4150" s="15" t="str">
        <f>+IFERROR(VLOOKUP(Tabla1[[#This Row],[EMPLEADO]],IS[],3,0),"OTROS")</f>
        <v>OTROS</v>
      </c>
      <c r="AQ4150" s="15" t="str">
        <f>+IFERROR(VLOOKUP(Tabla1[[#This Row],[EMPLEADO]],IS[[NÓMINA]:[INGENIERO]],2,0),"OTROS")</f>
        <v>OTROS</v>
      </c>
    </row>
    <row r="4151" spans="1:43" x14ac:dyDescent="0.25">
      <c r="A4151" s="91" t="s">
        <v>12089</v>
      </c>
      <c r="B4151" s="92">
        <v>1</v>
      </c>
      <c r="C4151" s="92" t="s">
        <v>12100</v>
      </c>
      <c r="D4151" s="93" t="s">
        <v>818</v>
      </c>
      <c r="E4151" s="94" t="s">
        <v>10568</v>
      </c>
      <c r="F4151" s="94" t="s">
        <v>12101</v>
      </c>
      <c r="G4151" s="105" t="s">
        <v>12102</v>
      </c>
      <c r="H4151" s="92" t="s">
        <v>691</v>
      </c>
      <c r="I4151" s="95" t="s">
        <v>43</v>
      </c>
      <c r="J4151" s="92" t="s">
        <v>8</v>
      </c>
      <c r="K4151" s="96" t="s">
        <v>59</v>
      </c>
      <c r="L4151" s="96" t="s">
        <v>6913</v>
      </c>
      <c r="M4151" s="92" t="s">
        <v>640</v>
      </c>
      <c r="N4151" s="92">
        <v>0</v>
      </c>
      <c r="O4151" s="92" t="s">
        <v>47</v>
      </c>
      <c r="P4151" s="96" t="s">
        <v>822</v>
      </c>
      <c r="Q4151" s="96" t="s">
        <v>48</v>
      </c>
      <c r="R4151" s="97" t="s">
        <v>223</v>
      </c>
      <c r="S4151" s="98" t="s">
        <v>139</v>
      </c>
      <c r="T4151" s="98" t="s">
        <v>51</v>
      </c>
      <c r="U4151" s="99" t="s">
        <v>353</v>
      </c>
      <c r="V4151" s="100">
        <v>1</v>
      </c>
      <c r="W4151" s="106">
        <v>1573.0000000000002</v>
      </c>
      <c r="X4151" s="102">
        <v>1</v>
      </c>
      <c r="Y4151" s="103">
        <v>2.4500000000000002</v>
      </c>
      <c r="Z4151" s="99">
        <v>4</v>
      </c>
      <c r="AA4151" s="104">
        <v>0.61250000000000004</v>
      </c>
      <c r="AB4151" s="100">
        <v>0</v>
      </c>
      <c r="AC4151" s="106">
        <v>0</v>
      </c>
      <c r="AD4151" s="107">
        <v>43570</v>
      </c>
      <c r="AE4151" s="107">
        <v>43587</v>
      </c>
      <c r="AF4151" s="99">
        <v>12</v>
      </c>
      <c r="AG4151" s="101" t="s">
        <v>3826</v>
      </c>
      <c r="AH4151" s="100">
        <v>1</v>
      </c>
      <c r="AI4151" s="106">
        <v>-1573.0000000000002</v>
      </c>
      <c r="AJ4151" s="106">
        <v>0</v>
      </c>
      <c r="AK4151" s="60" t="str">
        <f>+IF(Tabla1[[#This Row],[REQUEST_TY]]="SR MANTENIMIENTO CORRECTIVO", "EMERGENCIA", "OTROS")</f>
        <v>OTROS</v>
      </c>
      <c r="AL4151" s="6" t="str">
        <f>+_xlfn.IFS(Tabla1[[#This Row],[Veces obj]]&lt;=1,"0-1",Tabla1[[#This Row],[Veces obj]]&lt;=2,"1-2",Tabla1[[#This Row],[Veces obj]]&lt;=3,"2-3",TRUE,"&gt;3")</f>
        <v>0-1</v>
      </c>
      <c r="AM4151" s="60" t="str">
        <f>+_xlfn.IFS(MONTH(Tabla1[[#This Row],[MES]])&lt;=3,"Q1",MONTH(Tabla1[[#This Row],[MES]])&lt;=6,"Q2",MONTH(Tabla1[[#This Row],[MES]])&lt;=9,"Q3",TRUE,"Q4")</f>
        <v>Q2</v>
      </c>
      <c r="AN4151" s="15" t="str">
        <f>+IFERROR(VLOOKUP(Tabla1[[#This Row],[CUENTA]],CTAS[],2,0),"OTROS")</f>
        <v>OTROS</v>
      </c>
      <c r="AP4151" s="15" t="str">
        <f>+IFERROR(VLOOKUP(Tabla1[[#This Row],[EMPLEADO]],IS[],3,0),"OTROS")</f>
        <v>OTROS</v>
      </c>
      <c r="AQ4151" s="15" t="str">
        <f>+IFERROR(VLOOKUP(Tabla1[[#This Row],[EMPLEADO]],IS[[NÓMINA]:[INGENIERO]],2,0),"OTROS")</f>
        <v>OTROS</v>
      </c>
    </row>
    <row r="4152" spans="1:43" x14ac:dyDescent="0.25">
      <c r="A4152" s="91" t="s">
        <v>12089</v>
      </c>
      <c r="B4152" s="92">
        <v>1</v>
      </c>
      <c r="C4152" s="92" t="s">
        <v>12103</v>
      </c>
      <c r="D4152" s="93" t="s">
        <v>38</v>
      </c>
      <c r="E4152" s="94" t="s">
        <v>5313</v>
      </c>
      <c r="F4152" s="94" t="s">
        <v>12104</v>
      </c>
      <c r="G4152" s="105" t="s">
        <v>8389</v>
      </c>
      <c r="H4152" s="92" t="s">
        <v>11301</v>
      </c>
      <c r="I4152" s="95" t="s">
        <v>43</v>
      </c>
      <c r="J4152" s="92" t="s">
        <v>8</v>
      </c>
      <c r="K4152" s="96" t="s">
        <v>8390</v>
      </c>
      <c r="L4152" s="96" t="s">
        <v>8391</v>
      </c>
      <c r="M4152" s="92" t="s">
        <v>2534</v>
      </c>
      <c r="N4152" s="92">
        <v>0</v>
      </c>
      <c r="O4152" s="92" t="s">
        <v>47</v>
      </c>
      <c r="P4152" s="96">
        <v>38</v>
      </c>
      <c r="Q4152" s="96" t="s">
        <v>82</v>
      </c>
      <c r="R4152" s="97" t="s">
        <v>49</v>
      </c>
      <c r="S4152" s="98" t="s">
        <v>50</v>
      </c>
      <c r="T4152" s="98" t="s">
        <v>208</v>
      </c>
      <c r="U4152" s="99" t="s">
        <v>120</v>
      </c>
      <c r="V4152" s="100">
        <v>0.8</v>
      </c>
      <c r="W4152" s="106">
        <v>572.00000000000011</v>
      </c>
      <c r="X4152" s="102">
        <v>1</v>
      </c>
      <c r="Y4152" s="103">
        <v>4.7</v>
      </c>
      <c r="Z4152" s="99">
        <v>9</v>
      </c>
      <c r="AA4152" s="104">
        <v>0.52222222222222225</v>
      </c>
      <c r="AB4152" s="100">
        <v>0</v>
      </c>
      <c r="AC4152" s="106">
        <v>0</v>
      </c>
      <c r="AD4152" s="107">
        <v>43585</v>
      </c>
      <c r="AE4152" s="107">
        <v>43587</v>
      </c>
      <c r="AF4152" s="99">
        <v>1</v>
      </c>
      <c r="AG4152" s="101" t="s">
        <v>53</v>
      </c>
      <c r="AH4152" s="100">
        <v>0</v>
      </c>
      <c r="AI4152" s="106">
        <v>0</v>
      </c>
      <c r="AJ4152" s="106">
        <v>0</v>
      </c>
      <c r="AK4152" s="60" t="str">
        <f>+IF(Tabla1[[#This Row],[REQUEST_TY]]="SR MANTENIMIENTO CORRECTIVO", "EMERGENCIA", "OTROS")</f>
        <v>EMERGENCIA</v>
      </c>
      <c r="AL4152" s="6" t="str">
        <f>+_xlfn.IFS(Tabla1[[#This Row],[Veces obj]]&lt;=1,"0-1",Tabla1[[#This Row],[Veces obj]]&lt;=2,"1-2",Tabla1[[#This Row],[Veces obj]]&lt;=3,"2-3",TRUE,"&gt;3")</f>
        <v>0-1</v>
      </c>
      <c r="AM4152" s="60" t="str">
        <f>+_xlfn.IFS(MONTH(Tabla1[[#This Row],[MES]])&lt;=3,"Q1",MONTH(Tabla1[[#This Row],[MES]])&lt;=6,"Q2",MONTH(Tabla1[[#This Row],[MES]])&lt;=9,"Q3",TRUE,"Q4")</f>
        <v>Q2</v>
      </c>
      <c r="AN4152" s="15" t="str">
        <f>+IFERROR(VLOOKUP(Tabla1[[#This Row],[CUENTA]],CTAS[],2,0),"OTROS")</f>
        <v>OTROS</v>
      </c>
      <c r="AP4152" s="15" t="str">
        <f>+IFERROR(VLOOKUP(Tabla1[[#This Row],[EMPLEADO]],IS[],3,0),"OTROS")</f>
        <v>OTROS</v>
      </c>
      <c r="AQ4152" s="15" t="str">
        <f>+IFERROR(VLOOKUP(Tabla1[[#This Row],[EMPLEADO]],IS[[NÓMINA]:[INGENIERO]],2,0),"OTROS")</f>
        <v>OTROS</v>
      </c>
    </row>
    <row r="4153" spans="1:43" x14ac:dyDescent="0.25">
      <c r="A4153" s="91" t="s">
        <v>12089</v>
      </c>
      <c r="B4153" s="92">
        <v>1</v>
      </c>
      <c r="C4153" s="92" t="s">
        <v>12105</v>
      </c>
      <c r="D4153" s="93" t="s">
        <v>38</v>
      </c>
      <c r="E4153" s="94" t="s">
        <v>76</v>
      </c>
      <c r="F4153" s="94" t="s">
        <v>12106</v>
      </c>
      <c r="G4153" s="105" t="s">
        <v>4833</v>
      </c>
      <c r="H4153" s="92" t="s">
        <v>1063</v>
      </c>
      <c r="I4153" s="95" t="s">
        <v>43</v>
      </c>
      <c r="J4153" s="92" t="s">
        <v>8</v>
      </c>
      <c r="K4153" s="96" t="s">
        <v>385</v>
      </c>
      <c r="L4153" s="96" t="s">
        <v>397</v>
      </c>
      <c r="M4153" s="92" t="s">
        <v>387</v>
      </c>
      <c r="N4153" s="92">
        <v>0</v>
      </c>
      <c r="O4153" s="92" t="s">
        <v>47</v>
      </c>
      <c r="P4153" s="96">
        <v>26</v>
      </c>
      <c r="Q4153" s="96" t="s">
        <v>62</v>
      </c>
      <c r="R4153" s="97" t="s">
        <v>63</v>
      </c>
      <c r="S4153" s="98" t="s">
        <v>64</v>
      </c>
      <c r="T4153" s="98" t="s">
        <v>51</v>
      </c>
      <c r="U4153" s="99" t="s">
        <v>65</v>
      </c>
      <c r="V4153" s="100">
        <v>0.8</v>
      </c>
      <c r="W4153" s="106">
        <v>1092</v>
      </c>
      <c r="X4153" s="102">
        <v>1</v>
      </c>
      <c r="Y4153" s="103">
        <v>0.87</v>
      </c>
      <c r="Z4153" s="99">
        <v>5</v>
      </c>
      <c r="AA4153" s="104">
        <v>0.17399999999999999</v>
      </c>
      <c r="AB4153" s="100">
        <v>0</v>
      </c>
      <c r="AC4153" s="106">
        <v>0</v>
      </c>
      <c r="AD4153" s="107">
        <v>43601</v>
      </c>
      <c r="AE4153" s="107">
        <v>43601</v>
      </c>
      <c r="AF4153" s="99">
        <v>0</v>
      </c>
      <c r="AG4153" s="101" t="s">
        <v>53</v>
      </c>
      <c r="AH4153" s="100">
        <v>0</v>
      </c>
      <c r="AI4153" s="106">
        <v>0</v>
      </c>
      <c r="AJ4153" s="106">
        <v>0</v>
      </c>
      <c r="AK4153" s="60" t="str">
        <f>+IF(Tabla1[[#This Row],[REQUEST_TY]]="SR MANTENIMIENTO CORRECTIVO", "EMERGENCIA", "OTROS")</f>
        <v>EMERGENCIA</v>
      </c>
      <c r="AL4153" s="6" t="str">
        <f>+_xlfn.IFS(Tabla1[[#This Row],[Veces obj]]&lt;=1,"0-1",Tabla1[[#This Row],[Veces obj]]&lt;=2,"1-2",Tabla1[[#This Row],[Veces obj]]&lt;=3,"2-3",TRUE,"&gt;3")</f>
        <v>0-1</v>
      </c>
      <c r="AM4153" s="60" t="str">
        <f>+_xlfn.IFS(MONTH(Tabla1[[#This Row],[MES]])&lt;=3,"Q1",MONTH(Tabla1[[#This Row],[MES]])&lt;=6,"Q2",MONTH(Tabla1[[#This Row],[MES]])&lt;=9,"Q3",TRUE,"Q4")</f>
        <v>Q2</v>
      </c>
      <c r="AN4153" s="15" t="str">
        <f>+IFERROR(VLOOKUP(Tabla1[[#This Row],[CUENTA]],CTAS[],2,0),"OTROS")</f>
        <v>OTROS</v>
      </c>
      <c r="AP4153" s="15" t="str">
        <f>+IFERROR(VLOOKUP(Tabla1[[#This Row],[EMPLEADO]],IS[],3,0),"OTROS")</f>
        <v>OTROS</v>
      </c>
      <c r="AQ4153" s="15" t="str">
        <f>+IFERROR(VLOOKUP(Tabla1[[#This Row],[EMPLEADO]],IS[[NÓMINA]:[INGENIERO]],2,0),"OTROS")</f>
        <v>OTROS</v>
      </c>
    </row>
    <row r="4154" spans="1:43" x14ac:dyDescent="0.25">
      <c r="A4154" s="91" t="s">
        <v>12089</v>
      </c>
      <c r="B4154" s="92">
        <v>1</v>
      </c>
      <c r="C4154" s="92" t="s">
        <v>12107</v>
      </c>
      <c r="D4154" s="93" t="s">
        <v>38</v>
      </c>
      <c r="E4154" s="94" t="s">
        <v>1049</v>
      </c>
      <c r="F4154" s="94" t="s">
        <v>12108</v>
      </c>
      <c r="G4154" s="105" t="s">
        <v>5160</v>
      </c>
      <c r="H4154" s="92" t="s">
        <v>915</v>
      </c>
      <c r="I4154" s="95" t="s">
        <v>43</v>
      </c>
      <c r="J4154" s="92" t="s">
        <v>8</v>
      </c>
      <c r="K4154" s="96" t="s">
        <v>4289</v>
      </c>
      <c r="L4154" s="96" t="s">
        <v>4290</v>
      </c>
      <c r="M4154" s="92" t="s">
        <v>310</v>
      </c>
      <c r="N4154" s="92">
        <v>0</v>
      </c>
      <c r="O4154" s="92" t="s">
        <v>47</v>
      </c>
      <c r="P4154" s="96">
        <v>53</v>
      </c>
      <c r="Q4154" s="96" t="s">
        <v>82</v>
      </c>
      <c r="R4154" s="97" t="s">
        <v>223</v>
      </c>
      <c r="S4154" s="98" t="s">
        <v>139</v>
      </c>
      <c r="T4154" s="98" t="s">
        <v>51</v>
      </c>
      <c r="U4154" s="99" t="s">
        <v>140</v>
      </c>
      <c r="V4154" s="100">
        <v>1.1000000000000001</v>
      </c>
      <c r="W4154" s="106">
        <v>1730.3000000000004</v>
      </c>
      <c r="X4154" s="102">
        <v>1</v>
      </c>
      <c r="Y4154" s="103">
        <v>2.2799999999999998</v>
      </c>
      <c r="Z4154" s="99">
        <v>4</v>
      </c>
      <c r="AA4154" s="104">
        <v>0.56999999999999995</v>
      </c>
      <c r="AB4154" s="100">
        <v>0</v>
      </c>
      <c r="AC4154" s="106">
        <v>0</v>
      </c>
      <c r="AD4154" s="107">
        <v>43592</v>
      </c>
      <c r="AE4154" s="107">
        <v>43593</v>
      </c>
      <c r="AF4154" s="99">
        <v>1</v>
      </c>
      <c r="AG4154" s="101" t="s">
        <v>53</v>
      </c>
      <c r="AH4154" s="100">
        <v>0</v>
      </c>
      <c r="AI4154" s="106">
        <v>0</v>
      </c>
      <c r="AJ4154" s="106">
        <v>0</v>
      </c>
      <c r="AK4154" s="60" t="str">
        <f>+IF(Tabla1[[#This Row],[REQUEST_TY]]="SR MANTENIMIENTO CORRECTIVO", "EMERGENCIA", "OTROS")</f>
        <v>EMERGENCIA</v>
      </c>
      <c r="AL4154" s="6" t="str">
        <f>+_xlfn.IFS(Tabla1[[#This Row],[Veces obj]]&lt;=1,"0-1",Tabla1[[#This Row],[Veces obj]]&lt;=2,"1-2",Tabla1[[#This Row],[Veces obj]]&lt;=3,"2-3",TRUE,"&gt;3")</f>
        <v>0-1</v>
      </c>
      <c r="AM4154" s="60" t="str">
        <f>+_xlfn.IFS(MONTH(Tabla1[[#This Row],[MES]])&lt;=3,"Q1",MONTH(Tabla1[[#This Row],[MES]])&lt;=6,"Q2",MONTH(Tabla1[[#This Row],[MES]])&lt;=9,"Q3",TRUE,"Q4")</f>
        <v>Q2</v>
      </c>
      <c r="AN4154" s="15" t="str">
        <f>+IFERROR(VLOOKUP(Tabla1[[#This Row],[CUENTA]],CTAS[],2,0),"OTROS")</f>
        <v>OTROS</v>
      </c>
      <c r="AP4154" s="15" t="str">
        <f>+IFERROR(VLOOKUP(Tabla1[[#This Row],[EMPLEADO]],IS[],3,0),"OTROS")</f>
        <v>OTROS</v>
      </c>
      <c r="AQ4154" s="15" t="str">
        <f>+IFERROR(VLOOKUP(Tabla1[[#This Row],[EMPLEADO]],IS[[NÓMINA]:[INGENIERO]],2,0),"OTROS")</f>
        <v>OTROS</v>
      </c>
    </row>
    <row r="4155" spans="1:43" x14ac:dyDescent="0.25">
      <c r="A4155" s="91" t="s">
        <v>12089</v>
      </c>
      <c r="B4155" s="92">
        <v>1</v>
      </c>
      <c r="C4155" s="92" t="s">
        <v>12109</v>
      </c>
      <c r="D4155" s="93" t="s">
        <v>38</v>
      </c>
      <c r="E4155" s="94" t="s">
        <v>5605</v>
      </c>
      <c r="F4155" s="94" t="s">
        <v>12110</v>
      </c>
      <c r="G4155" s="105" t="s">
        <v>12111</v>
      </c>
      <c r="H4155" s="92" t="s">
        <v>453</v>
      </c>
      <c r="I4155" s="95" t="s">
        <v>43</v>
      </c>
      <c r="J4155" s="92" t="s">
        <v>8</v>
      </c>
      <c r="K4155" s="96" t="s">
        <v>1296</v>
      </c>
      <c r="L4155" s="96" t="s">
        <v>7062</v>
      </c>
      <c r="M4155" s="92" t="s">
        <v>1761</v>
      </c>
      <c r="N4155" s="92">
        <v>0</v>
      </c>
      <c r="O4155" s="92" t="s">
        <v>47</v>
      </c>
      <c r="P4155" s="96">
        <v>133</v>
      </c>
      <c r="Q4155" s="96" t="s">
        <v>48</v>
      </c>
      <c r="R4155" s="97" t="s">
        <v>153</v>
      </c>
      <c r="S4155" s="98" t="s">
        <v>50</v>
      </c>
      <c r="T4155" s="98" t="s">
        <v>51</v>
      </c>
      <c r="U4155" s="99" t="s">
        <v>52</v>
      </c>
      <c r="V4155" s="100">
        <v>1.05</v>
      </c>
      <c r="W4155" s="106">
        <v>750.75000000000011</v>
      </c>
      <c r="X4155" s="102">
        <v>1</v>
      </c>
      <c r="Y4155" s="103">
        <v>1.75</v>
      </c>
      <c r="Z4155" s="99">
        <v>5</v>
      </c>
      <c r="AA4155" s="104">
        <v>0.35</v>
      </c>
      <c r="AB4155" s="100">
        <v>0</v>
      </c>
      <c r="AC4155" s="106">
        <v>0</v>
      </c>
      <c r="AD4155" s="107">
        <v>43588</v>
      </c>
      <c r="AE4155" s="107">
        <v>43588</v>
      </c>
      <c r="AF4155" s="99">
        <v>0</v>
      </c>
      <c r="AG4155" s="101" t="s">
        <v>53</v>
      </c>
      <c r="AH4155" s="100">
        <v>0</v>
      </c>
      <c r="AI4155" s="106">
        <v>0</v>
      </c>
      <c r="AJ4155" s="106">
        <v>0</v>
      </c>
      <c r="AK4155" s="60" t="str">
        <f>+IF(Tabla1[[#This Row],[REQUEST_TY]]="SR MANTENIMIENTO CORRECTIVO", "EMERGENCIA", "OTROS")</f>
        <v>EMERGENCIA</v>
      </c>
      <c r="AL4155" s="6" t="str">
        <f>+_xlfn.IFS(Tabla1[[#This Row],[Veces obj]]&lt;=1,"0-1",Tabla1[[#This Row],[Veces obj]]&lt;=2,"1-2",Tabla1[[#This Row],[Veces obj]]&lt;=3,"2-3",TRUE,"&gt;3")</f>
        <v>0-1</v>
      </c>
      <c r="AM4155" s="60" t="str">
        <f>+_xlfn.IFS(MONTH(Tabla1[[#This Row],[MES]])&lt;=3,"Q1",MONTH(Tabla1[[#This Row],[MES]])&lt;=6,"Q2",MONTH(Tabla1[[#This Row],[MES]])&lt;=9,"Q3",TRUE,"Q4")</f>
        <v>Q2</v>
      </c>
      <c r="AN4155" s="15" t="str">
        <f>+IFERROR(VLOOKUP(Tabla1[[#This Row],[CUENTA]],CTAS[],2,0),"OTROS")</f>
        <v>OTROS</v>
      </c>
      <c r="AP4155" s="15" t="str">
        <f>+IFERROR(VLOOKUP(Tabla1[[#This Row],[EMPLEADO]],IS[],3,0),"OTROS")</f>
        <v>OTROS</v>
      </c>
      <c r="AQ4155" s="15" t="str">
        <f>+IFERROR(VLOOKUP(Tabla1[[#This Row],[EMPLEADO]],IS[[NÓMINA]:[INGENIERO]],2,0),"OTROS")</f>
        <v>OTROS</v>
      </c>
    </row>
    <row r="4156" spans="1:43" x14ac:dyDescent="0.25">
      <c r="A4156" s="91" t="s">
        <v>12089</v>
      </c>
      <c r="B4156" s="92">
        <v>1</v>
      </c>
      <c r="C4156" s="92" t="s">
        <v>12112</v>
      </c>
      <c r="D4156" s="93" t="s">
        <v>38</v>
      </c>
      <c r="E4156" s="94" t="s">
        <v>5605</v>
      </c>
      <c r="F4156" s="94" t="s">
        <v>12113</v>
      </c>
      <c r="G4156" s="105" t="s">
        <v>12114</v>
      </c>
      <c r="H4156" s="92" t="s">
        <v>213</v>
      </c>
      <c r="I4156" s="95" t="s">
        <v>43</v>
      </c>
      <c r="J4156" s="92" t="s">
        <v>8</v>
      </c>
      <c r="K4156" s="96" t="s">
        <v>1296</v>
      </c>
      <c r="L4156" s="96" t="s">
        <v>1800</v>
      </c>
      <c r="M4156" s="92" t="s">
        <v>1298</v>
      </c>
      <c r="N4156" s="92">
        <v>0</v>
      </c>
      <c r="O4156" s="92" t="s">
        <v>47</v>
      </c>
      <c r="P4156" s="96">
        <v>141</v>
      </c>
      <c r="Q4156" s="96" t="s">
        <v>48</v>
      </c>
      <c r="R4156" s="97" t="s">
        <v>153</v>
      </c>
      <c r="S4156" s="98" t="s">
        <v>50</v>
      </c>
      <c r="T4156" s="98" t="s">
        <v>51</v>
      </c>
      <c r="U4156" s="99" t="s">
        <v>52</v>
      </c>
      <c r="V4156" s="100">
        <v>1.05</v>
      </c>
      <c r="W4156" s="106">
        <v>750.75000000000011</v>
      </c>
      <c r="X4156" s="102">
        <v>1</v>
      </c>
      <c r="Y4156" s="103">
        <v>1.92</v>
      </c>
      <c r="Z4156" s="99">
        <v>5</v>
      </c>
      <c r="AA4156" s="104">
        <v>0.38400000000000001</v>
      </c>
      <c r="AB4156" s="100">
        <v>0</v>
      </c>
      <c r="AC4156" s="106">
        <v>0</v>
      </c>
      <c r="AD4156" s="107">
        <v>43588</v>
      </c>
      <c r="AE4156" s="107">
        <v>43588</v>
      </c>
      <c r="AF4156" s="99">
        <v>0</v>
      </c>
      <c r="AG4156" s="101" t="s">
        <v>53</v>
      </c>
      <c r="AH4156" s="100">
        <v>0</v>
      </c>
      <c r="AI4156" s="106">
        <v>0</v>
      </c>
      <c r="AJ4156" s="106">
        <v>0</v>
      </c>
      <c r="AK4156" s="60" t="str">
        <f>+IF(Tabla1[[#This Row],[REQUEST_TY]]="SR MANTENIMIENTO CORRECTIVO", "EMERGENCIA", "OTROS")</f>
        <v>EMERGENCIA</v>
      </c>
      <c r="AL4156" s="6" t="str">
        <f>+_xlfn.IFS(Tabla1[[#This Row],[Veces obj]]&lt;=1,"0-1",Tabla1[[#This Row],[Veces obj]]&lt;=2,"1-2",Tabla1[[#This Row],[Veces obj]]&lt;=3,"2-3",TRUE,"&gt;3")</f>
        <v>0-1</v>
      </c>
      <c r="AM4156" s="60" t="str">
        <f>+_xlfn.IFS(MONTH(Tabla1[[#This Row],[MES]])&lt;=3,"Q1",MONTH(Tabla1[[#This Row],[MES]])&lt;=6,"Q2",MONTH(Tabla1[[#This Row],[MES]])&lt;=9,"Q3",TRUE,"Q4")</f>
        <v>Q2</v>
      </c>
      <c r="AN4156" s="15" t="str">
        <f>+IFERROR(VLOOKUP(Tabla1[[#This Row],[CUENTA]],CTAS[],2,0),"OTROS")</f>
        <v>OTROS</v>
      </c>
      <c r="AP4156" s="15" t="str">
        <f>+IFERROR(VLOOKUP(Tabla1[[#This Row],[EMPLEADO]],IS[],3,0),"OTROS")</f>
        <v>OTROS</v>
      </c>
      <c r="AQ4156" s="15" t="str">
        <f>+IFERROR(VLOOKUP(Tabla1[[#This Row],[EMPLEADO]],IS[[NÓMINA]:[INGENIERO]],2,0),"OTROS")</f>
        <v>OTROS</v>
      </c>
    </row>
    <row r="4157" spans="1:43" x14ac:dyDescent="0.25">
      <c r="A4157" s="91" t="s">
        <v>12089</v>
      </c>
      <c r="B4157" s="92">
        <v>1</v>
      </c>
      <c r="C4157" s="92" t="s">
        <v>12115</v>
      </c>
      <c r="D4157" s="93" t="s">
        <v>38</v>
      </c>
      <c r="E4157" s="94" t="s">
        <v>217</v>
      </c>
      <c r="F4157" s="94" t="s">
        <v>12116</v>
      </c>
      <c r="G4157" s="105" t="s">
        <v>5746</v>
      </c>
      <c r="H4157" s="92" t="s">
        <v>58</v>
      </c>
      <c r="I4157" s="95" t="s">
        <v>43</v>
      </c>
      <c r="J4157" s="92" t="s">
        <v>8</v>
      </c>
      <c r="K4157" s="96" t="s">
        <v>59</v>
      </c>
      <c r="L4157" s="96" t="s">
        <v>3344</v>
      </c>
      <c r="M4157" s="92" t="s">
        <v>736</v>
      </c>
      <c r="N4157" s="92">
        <v>0</v>
      </c>
      <c r="O4157" s="92" t="s">
        <v>47</v>
      </c>
      <c r="P4157" s="96">
        <v>38</v>
      </c>
      <c r="Q4157" s="96" t="s">
        <v>82</v>
      </c>
      <c r="R4157" s="97" t="s">
        <v>223</v>
      </c>
      <c r="S4157" s="98" t="s">
        <v>139</v>
      </c>
      <c r="T4157" s="98" t="s">
        <v>51</v>
      </c>
      <c r="U4157" s="99" t="s">
        <v>140</v>
      </c>
      <c r="V4157" s="100">
        <v>1.1000000000000001</v>
      </c>
      <c r="W4157" s="106">
        <v>1730.3000000000004</v>
      </c>
      <c r="X4157" s="102">
        <v>1</v>
      </c>
      <c r="Y4157" s="103">
        <v>0.6</v>
      </c>
      <c r="Z4157" s="99">
        <v>4</v>
      </c>
      <c r="AA4157" s="104">
        <v>0.15</v>
      </c>
      <c r="AB4157" s="100">
        <v>0</v>
      </c>
      <c r="AC4157" s="106">
        <v>0</v>
      </c>
      <c r="AD4157" s="107">
        <v>43594</v>
      </c>
      <c r="AE4157" s="107">
        <v>43594</v>
      </c>
      <c r="AF4157" s="99">
        <v>0</v>
      </c>
      <c r="AG4157" s="101" t="s">
        <v>53</v>
      </c>
      <c r="AH4157" s="100">
        <v>0</v>
      </c>
      <c r="AI4157" s="106">
        <v>0</v>
      </c>
      <c r="AJ4157" s="106">
        <v>0</v>
      </c>
      <c r="AK4157" s="60" t="str">
        <f>+IF(Tabla1[[#This Row],[REQUEST_TY]]="SR MANTENIMIENTO CORRECTIVO", "EMERGENCIA", "OTROS")</f>
        <v>EMERGENCIA</v>
      </c>
      <c r="AL4157" s="6" t="str">
        <f>+_xlfn.IFS(Tabla1[[#This Row],[Veces obj]]&lt;=1,"0-1",Tabla1[[#This Row],[Veces obj]]&lt;=2,"1-2",Tabla1[[#This Row],[Veces obj]]&lt;=3,"2-3",TRUE,"&gt;3")</f>
        <v>0-1</v>
      </c>
      <c r="AM4157" s="60" t="str">
        <f>+_xlfn.IFS(MONTH(Tabla1[[#This Row],[MES]])&lt;=3,"Q1",MONTH(Tabla1[[#This Row],[MES]])&lt;=6,"Q2",MONTH(Tabla1[[#This Row],[MES]])&lt;=9,"Q3",TRUE,"Q4")</f>
        <v>Q2</v>
      </c>
      <c r="AN4157" s="15" t="str">
        <f>+IFERROR(VLOOKUP(Tabla1[[#This Row],[CUENTA]],CTAS[],2,0),"OTROS")</f>
        <v>OTROS</v>
      </c>
      <c r="AP4157" s="15" t="str">
        <f>+IFERROR(VLOOKUP(Tabla1[[#This Row],[EMPLEADO]],IS[],3,0),"OTROS")</f>
        <v>OTROS</v>
      </c>
      <c r="AQ4157" s="15" t="str">
        <f>+IFERROR(VLOOKUP(Tabla1[[#This Row],[EMPLEADO]],IS[[NÓMINA]:[INGENIERO]],2,0),"OTROS")</f>
        <v>OTROS</v>
      </c>
    </row>
    <row r="4158" spans="1:43" x14ac:dyDescent="0.25">
      <c r="A4158" s="91" t="s">
        <v>12089</v>
      </c>
      <c r="B4158" s="92">
        <v>1</v>
      </c>
      <c r="C4158" s="92" t="s">
        <v>12117</v>
      </c>
      <c r="D4158" s="93" t="s">
        <v>38</v>
      </c>
      <c r="E4158" s="94" t="s">
        <v>10498</v>
      </c>
      <c r="F4158" s="94" t="s">
        <v>12118</v>
      </c>
      <c r="G4158" s="105" t="s">
        <v>10500</v>
      </c>
      <c r="H4158" s="92" t="s">
        <v>297</v>
      </c>
      <c r="I4158" s="95" t="s">
        <v>43</v>
      </c>
      <c r="J4158" s="92" t="s">
        <v>8</v>
      </c>
      <c r="K4158" s="96" t="s">
        <v>10501</v>
      </c>
      <c r="L4158" s="96" t="s">
        <v>10502</v>
      </c>
      <c r="M4158" s="92" t="s">
        <v>94</v>
      </c>
      <c r="N4158" s="92">
        <v>0</v>
      </c>
      <c r="O4158" s="92" t="s">
        <v>47</v>
      </c>
      <c r="P4158" s="96">
        <v>14</v>
      </c>
      <c r="Q4158" s="96" t="s">
        <v>194</v>
      </c>
      <c r="R4158" s="97" t="s">
        <v>153</v>
      </c>
      <c r="S4158" s="98" t="s">
        <v>50</v>
      </c>
      <c r="T4158" s="98" t="s">
        <v>51</v>
      </c>
      <c r="U4158" s="99" t="s">
        <v>444</v>
      </c>
      <c r="V4158" s="100">
        <v>0</v>
      </c>
      <c r="W4158" s="106">
        <v>0</v>
      </c>
      <c r="X4158" s="102">
        <v>1</v>
      </c>
      <c r="Y4158" s="103">
        <v>1.55</v>
      </c>
      <c r="Z4158" s="99">
        <v>5</v>
      </c>
      <c r="AA4158" s="104">
        <v>0.31</v>
      </c>
      <c r="AB4158" s="100">
        <v>0</v>
      </c>
      <c r="AC4158" s="106">
        <v>0</v>
      </c>
      <c r="AD4158" s="107">
        <v>43598</v>
      </c>
      <c r="AE4158" s="107">
        <v>43598</v>
      </c>
      <c r="AF4158" s="99">
        <v>0</v>
      </c>
      <c r="AG4158" s="101" t="s">
        <v>53</v>
      </c>
      <c r="AH4158" s="100">
        <v>0</v>
      </c>
      <c r="AI4158" s="106">
        <v>0</v>
      </c>
      <c r="AJ4158" s="106">
        <v>0</v>
      </c>
      <c r="AK4158" s="60" t="str">
        <f>+IF(Tabla1[[#This Row],[REQUEST_TY]]="SR MANTENIMIENTO CORRECTIVO", "EMERGENCIA", "OTROS")</f>
        <v>EMERGENCIA</v>
      </c>
      <c r="AL4158" s="6" t="str">
        <f>+_xlfn.IFS(Tabla1[[#This Row],[Veces obj]]&lt;=1,"0-1",Tabla1[[#This Row],[Veces obj]]&lt;=2,"1-2",Tabla1[[#This Row],[Veces obj]]&lt;=3,"2-3",TRUE,"&gt;3")</f>
        <v>0-1</v>
      </c>
      <c r="AM4158" s="60" t="str">
        <f>+_xlfn.IFS(MONTH(Tabla1[[#This Row],[MES]])&lt;=3,"Q1",MONTH(Tabla1[[#This Row],[MES]])&lt;=6,"Q2",MONTH(Tabla1[[#This Row],[MES]])&lt;=9,"Q3",TRUE,"Q4")</f>
        <v>Q2</v>
      </c>
      <c r="AN4158" s="15" t="str">
        <f>+IFERROR(VLOOKUP(Tabla1[[#This Row],[CUENTA]],CTAS[],2,0),"OTROS")</f>
        <v>OTROS</v>
      </c>
      <c r="AP4158" s="15" t="str">
        <f>+IFERROR(VLOOKUP(Tabla1[[#This Row],[EMPLEADO]],IS[],3,0),"OTROS")</f>
        <v>JUAREZ</v>
      </c>
      <c r="AQ4158" s="15" t="str">
        <f>+IFERROR(VLOOKUP(Tabla1[[#This Row],[EMPLEADO]],IS[[NÓMINA]:[INGENIERO]],2,0),"OTROS")</f>
        <v>ALFREDO TORRES</v>
      </c>
    </row>
    <row r="4159" spans="1:43" x14ac:dyDescent="0.25">
      <c r="A4159" s="91" t="s">
        <v>12089</v>
      </c>
      <c r="B4159" s="92">
        <v>1</v>
      </c>
      <c r="C4159" s="92" t="s">
        <v>12119</v>
      </c>
      <c r="D4159" s="93" t="s">
        <v>38</v>
      </c>
      <c r="E4159" s="94" t="s">
        <v>217</v>
      </c>
      <c r="F4159" s="94" t="s">
        <v>12120</v>
      </c>
      <c r="G4159" s="105" t="s">
        <v>2981</v>
      </c>
      <c r="H4159" s="92" t="s">
        <v>136</v>
      </c>
      <c r="I4159" s="95" t="s">
        <v>43</v>
      </c>
      <c r="J4159" s="92" t="s">
        <v>8</v>
      </c>
      <c r="K4159" s="96" t="s">
        <v>59</v>
      </c>
      <c r="L4159" s="96" t="s">
        <v>60</v>
      </c>
      <c r="M4159" s="92" t="s">
        <v>61</v>
      </c>
      <c r="N4159" s="92">
        <v>0</v>
      </c>
      <c r="O4159" s="92" t="s">
        <v>47</v>
      </c>
      <c r="P4159" s="96">
        <v>94</v>
      </c>
      <c r="Q4159" s="96" t="s">
        <v>48</v>
      </c>
      <c r="R4159" s="97" t="s">
        <v>223</v>
      </c>
      <c r="S4159" s="98" t="s">
        <v>139</v>
      </c>
      <c r="T4159" s="98" t="s">
        <v>51</v>
      </c>
      <c r="U4159" s="99" t="s">
        <v>353</v>
      </c>
      <c r="V4159" s="100">
        <v>1.1499999999999999</v>
      </c>
      <c r="W4159" s="106">
        <v>1808.95</v>
      </c>
      <c r="X4159" s="102">
        <v>1</v>
      </c>
      <c r="Y4159" s="103">
        <v>1.35</v>
      </c>
      <c r="Z4159" s="99">
        <v>4</v>
      </c>
      <c r="AA4159" s="104">
        <v>0.33750000000000002</v>
      </c>
      <c r="AB4159" s="100">
        <v>0</v>
      </c>
      <c r="AC4159" s="106">
        <v>0</v>
      </c>
      <c r="AD4159" s="107">
        <v>43592</v>
      </c>
      <c r="AE4159" s="107">
        <v>43592</v>
      </c>
      <c r="AF4159" s="99">
        <v>0</v>
      </c>
      <c r="AG4159" s="101" t="s">
        <v>53</v>
      </c>
      <c r="AH4159" s="100">
        <v>0</v>
      </c>
      <c r="AI4159" s="106">
        <v>0</v>
      </c>
      <c r="AJ4159" s="106">
        <v>0</v>
      </c>
      <c r="AK4159" s="60" t="str">
        <f>+IF(Tabla1[[#This Row],[REQUEST_TY]]="SR MANTENIMIENTO CORRECTIVO", "EMERGENCIA", "OTROS")</f>
        <v>EMERGENCIA</v>
      </c>
      <c r="AL4159" s="6" t="str">
        <f>+_xlfn.IFS(Tabla1[[#This Row],[Veces obj]]&lt;=1,"0-1",Tabla1[[#This Row],[Veces obj]]&lt;=2,"1-2",Tabla1[[#This Row],[Veces obj]]&lt;=3,"2-3",TRUE,"&gt;3")</f>
        <v>0-1</v>
      </c>
      <c r="AM4159" s="60" t="str">
        <f>+_xlfn.IFS(MONTH(Tabla1[[#This Row],[MES]])&lt;=3,"Q1",MONTH(Tabla1[[#This Row],[MES]])&lt;=6,"Q2",MONTH(Tabla1[[#This Row],[MES]])&lt;=9,"Q3",TRUE,"Q4")</f>
        <v>Q2</v>
      </c>
      <c r="AN4159" s="15" t="str">
        <f>+IFERROR(VLOOKUP(Tabla1[[#This Row],[CUENTA]],CTAS[],2,0),"OTROS")</f>
        <v>OTROS</v>
      </c>
      <c r="AP4159" s="15" t="str">
        <f>+IFERROR(VLOOKUP(Tabla1[[#This Row],[EMPLEADO]],IS[],3,0),"OTROS")</f>
        <v>OTROS</v>
      </c>
      <c r="AQ4159" s="15" t="str">
        <f>+IFERROR(VLOOKUP(Tabla1[[#This Row],[EMPLEADO]],IS[[NÓMINA]:[INGENIERO]],2,0),"OTROS")</f>
        <v>OTROS</v>
      </c>
    </row>
    <row r="4160" spans="1:43" x14ac:dyDescent="0.25">
      <c r="A4160" s="91" t="s">
        <v>12089</v>
      </c>
      <c r="B4160" s="92">
        <v>1</v>
      </c>
      <c r="C4160" s="92" t="s">
        <v>12121</v>
      </c>
      <c r="D4160" s="93" t="s">
        <v>38</v>
      </c>
      <c r="E4160" s="94" t="s">
        <v>217</v>
      </c>
      <c r="F4160" s="94" t="s">
        <v>12122</v>
      </c>
      <c r="G4160" s="105" t="s">
        <v>12123</v>
      </c>
      <c r="H4160" s="92" t="s">
        <v>1130</v>
      </c>
      <c r="I4160" s="95" t="s">
        <v>43</v>
      </c>
      <c r="J4160" s="92" t="s">
        <v>8</v>
      </c>
      <c r="K4160" s="96" t="s">
        <v>59</v>
      </c>
      <c r="L4160" s="96" t="s">
        <v>2024</v>
      </c>
      <c r="M4160" s="92" t="s">
        <v>1778</v>
      </c>
      <c r="N4160" s="92">
        <v>0</v>
      </c>
      <c r="O4160" s="92" t="s">
        <v>47</v>
      </c>
      <c r="P4160" s="96">
        <v>129</v>
      </c>
      <c r="Q4160" s="96" t="s">
        <v>48</v>
      </c>
      <c r="R4160" s="97" t="s">
        <v>223</v>
      </c>
      <c r="S4160" s="98" t="s">
        <v>139</v>
      </c>
      <c r="T4160" s="98" t="s">
        <v>51</v>
      </c>
      <c r="U4160" s="99" t="s">
        <v>353</v>
      </c>
      <c r="V4160" s="100">
        <v>1.1499999999999999</v>
      </c>
      <c r="W4160" s="106">
        <v>1808.95</v>
      </c>
      <c r="X4160" s="102">
        <v>1</v>
      </c>
      <c r="Y4160" s="103">
        <v>0.27</v>
      </c>
      <c r="Z4160" s="99">
        <v>4</v>
      </c>
      <c r="AA4160" s="104">
        <v>6.7500000000000004E-2</v>
      </c>
      <c r="AB4160" s="100">
        <v>0</v>
      </c>
      <c r="AC4160" s="106">
        <v>0</v>
      </c>
      <c r="AD4160" s="107">
        <v>43588</v>
      </c>
      <c r="AE4160" s="107">
        <v>43588</v>
      </c>
      <c r="AF4160" s="99">
        <v>0</v>
      </c>
      <c r="AG4160" s="101" t="s">
        <v>53</v>
      </c>
      <c r="AH4160" s="100">
        <v>0</v>
      </c>
      <c r="AI4160" s="106">
        <v>0</v>
      </c>
      <c r="AJ4160" s="106">
        <v>0</v>
      </c>
      <c r="AK4160" s="60" t="str">
        <f>+IF(Tabla1[[#This Row],[REQUEST_TY]]="SR MANTENIMIENTO CORRECTIVO", "EMERGENCIA", "OTROS")</f>
        <v>EMERGENCIA</v>
      </c>
      <c r="AL4160" s="6" t="str">
        <f>+_xlfn.IFS(Tabla1[[#This Row],[Veces obj]]&lt;=1,"0-1",Tabla1[[#This Row],[Veces obj]]&lt;=2,"1-2",Tabla1[[#This Row],[Veces obj]]&lt;=3,"2-3",TRUE,"&gt;3")</f>
        <v>0-1</v>
      </c>
      <c r="AM4160" s="60" t="str">
        <f>+_xlfn.IFS(MONTH(Tabla1[[#This Row],[MES]])&lt;=3,"Q1",MONTH(Tabla1[[#This Row],[MES]])&lt;=6,"Q2",MONTH(Tabla1[[#This Row],[MES]])&lt;=9,"Q3",TRUE,"Q4")</f>
        <v>Q2</v>
      </c>
      <c r="AN4160" s="15" t="str">
        <f>+IFERROR(VLOOKUP(Tabla1[[#This Row],[CUENTA]],CTAS[],2,0),"OTROS")</f>
        <v>OTROS</v>
      </c>
      <c r="AP4160" s="15" t="str">
        <f>+IFERROR(VLOOKUP(Tabla1[[#This Row],[EMPLEADO]],IS[],3,0),"OTROS")</f>
        <v>OTROS</v>
      </c>
      <c r="AQ4160" s="15" t="str">
        <f>+IFERROR(VLOOKUP(Tabla1[[#This Row],[EMPLEADO]],IS[[NÓMINA]:[INGENIERO]],2,0),"OTROS")</f>
        <v>OTROS</v>
      </c>
    </row>
    <row r="4161" spans="1:43" x14ac:dyDescent="0.25">
      <c r="A4161" s="91" t="s">
        <v>12089</v>
      </c>
      <c r="B4161" s="92">
        <v>1</v>
      </c>
      <c r="C4161" s="92" t="s">
        <v>12124</v>
      </c>
      <c r="D4161" s="93" t="s">
        <v>38</v>
      </c>
      <c r="E4161" s="94" t="s">
        <v>237</v>
      </c>
      <c r="F4161" s="94" t="s">
        <v>12125</v>
      </c>
      <c r="G4161" s="105" t="s">
        <v>7624</v>
      </c>
      <c r="H4161" s="92" t="s">
        <v>679</v>
      </c>
      <c r="I4161" s="95" t="s">
        <v>43</v>
      </c>
      <c r="J4161" s="92" t="s">
        <v>8</v>
      </c>
      <c r="K4161" s="96" t="s">
        <v>2568</v>
      </c>
      <c r="L4161" s="96" t="s">
        <v>2569</v>
      </c>
      <c r="M4161" s="92" t="s">
        <v>794</v>
      </c>
      <c r="N4161" s="92">
        <v>0</v>
      </c>
      <c r="O4161" s="92" t="s">
        <v>47</v>
      </c>
      <c r="P4161" s="96">
        <v>53</v>
      </c>
      <c r="Q4161" s="96" t="s">
        <v>82</v>
      </c>
      <c r="R4161" s="97" t="s">
        <v>242</v>
      </c>
      <c r="S4161" s="98" t="s">
        <v>64</v>
      </c>
      <c r="T4161" s="98" t="s">
        <v>51</v>
      </c>
      <c r="U4161" s="99" t="s">
        <v>83</v>
      </c>
      <c r="V4161" s="100">
        <v>1.05</v>
      </c>
      <c r="W4161" s="106">
        <v>1433.25</v>
      </c>
      <c r="X4161" s="102">
        <v>1</v>
      </c>
      <c r="Y4161" s="103">
        <v>1.22</v>
      </c>
      <c r="Z4161" s="99">
        <v>5</v>
      </c>
      <c r="AA4161" s="104">
        <v>0.24399999999999999</v>
      </c>
      <c r="AB4161" s="100">
        <v>0</v>
      </c>
      <c r="AC4161" s="106">
        <v>0</v>
      </c>
      <c r="AD4161" s="107">
        <v>43588</v>
      </c>
      <c r="AE4161" s="107">
        <v>43588</v>
      </c>
      <c r="AF4161" s="99">
        <v>0</v>
      </c>
      <c r="AG4161" s="101" t="s">
        <v>53</v>
      </c>
      <c r="AH4161" s="100">
        <v>0</v>
      </c>
      <c r="AI4161" s="106">
        <v>0</v>
      </c>
      <c r="AJ4161" s="106">
        <v>0</v>
      </c>
      <c r="AK4161" s="60" t="str">
        <f>+IF(Tabla1[[#This Row],[REQUEST_TY]]="SR MANTENIMIENTO CORRECTIVO", "EMERGENCIA", "OTROS")</f>
        <v>EMERGENCIA</v>
      </c>
      <c r="AL4161" s="6" t="str">
        <f>+_xlfn.IFS(Tabla1[[#This Row],[Veces obj]]&lt;=1,"0-1",Tabla1[[#This Row],[Veces obj]]&lt;=2,"1-2",Tabla1[[#This Row],[Veces obj]]&lt;=3,"2-3",TRUE,"&gt;3")</f>
        <v>0-1</v>
      </c>
      <c r="AM4161" s="60" t="str">
        <f>+_xlfn.IFS(MONTH(Tabla1[[#This Row],[MES]])&lt;=3,"Q1",MONTH(Tabla1[[#This Row],[MES]])&lt;=6,"Q2",MONTH(Tabla1[[#This Row],[MES]])&lt;=9,"Q3",TRUE,"Q4")</f>
        <v>Q2</v>
      </c>
      <c r="AN4161" s="15" t="str">
        <f>+IFERROR(VLOOKUP(Tabla1[[#This Row],[CUENTA]],CTAS[],2,0),"OTROS")</f>
        <v>OTROS</v>
      </c>
      <c r="AP4161" s="15" t="str">
        <f>+IFERROR(VLOOKUP(Tabla1[[#This Row],[EMPLEADO]],IS[],3,0),"OTROS")</f>
        <v>OTROS</v>
      </c>
      <c r="AQ4161" s="15" t="str">
        <f>+IFERROR(VLOOKUP(Tabla1[[#This Row],[EMPLEADO]],IS[[NÓMINA]:[INGENIERO]],2,0),"OTROS")</f>
        <v>OTROS</v>
      </c>
    </row>
    <row r="4162" spans="1:43" x14ac:dyDescent="0.25">
      <c r="A4162" s="91" t="s">
        <v>12089</v>
      </c>
      <c r="B4162" s="92">
        <v>1</v>
      </c>
      <c r="C4162" s="92" t="s">
        <v>12126</v>
      </c>
      <c r="D4162" s="93" t="s">
        <v>38</v>
      </c>
      <c r="E4162" s="94" t="s">
        <v>1447</v>
      </c>
      <c r="F4162" s="94" t="s">
        <v>12127</v>
      </c>
      <c r="G4162" s="105" t="s">
        <v>4766</v>
      </c>
      <c r="H4162" s="92" t="s">
        <v>79</v>
      </c>
      <c r="I4162" s="95" t="s">
        <v>43</v>
      </c>
      <c r="J4162" s="92" t="s">
        <v>8</v>
      </c>
      <c r="K4162" s="96" t="s">
        <v>4767</v>
      </c>
      <c r="L4162" s="96" t="s">
        <v>4768</v>
      </c>
      <c r="M4162" s="92" t="s">
        <v>1238</v>
      </c>
      <c r="N4162" s="92">
        <v>0</v>
      </c>
      <c r="O4162" s="92" t="s">
        <v>47</v>
      </c>
      <c r="P4162" s="96">
        <v>80</v>
      </c>
      <c r="Q4162" s="96" t="s">
        <v>48</v>
      </c>
      <c r="R4162" s="97" t="s">
        <v>235</v>
      </c>
      <c r="S4162" s="98" t="s">
        <v>50</v>
      </c>
      <c r="T4162" s="98" t="s">
        <v>51</v>
      </c>
      <c r="U4162" s="99" t="s">
        <v>52</v>
      </c>
      <c r="V4162" s="100">
        <v>1.05</v>
      </c>
      <c r="W4162" s="106">
        <v>750.75000000000011</v>
      </c>
      <c r="X4162" s="102">
        <v>1</v>
      </c>
      <c r="Y4162" s="103">
        <v>0</v>
      </c>
      <c r="Z4162" s="99">
        <v>5</v>
      </c>
      <c r="AA4162" s="104">
        <v>0</v>
      </c>
      <c r="AB4162" s="100">
        <v>0</v>
      </c>
      <c r="AC4162" s="106">
        <v>0</v>
      </c>
      <c r="AD4162" s="107">
        <v>43599</v>
      </c>
      <c r="AE4162" s="107">
        <v>43600</v>
      </c>
      <c r="AF4162" s="99">
        <v>1</v>
      </c>
      <c r="AG4162" s="101" t="s">
        <v>53</v>
      </c>
      <c r="AH4162" s="100">
        <v>0</v>
      </c>
      <c r="AI4162" s="106">
        <v>0</v>
      </c>
      <c r="AJ4162" s="106">
        <v>0</v>
      </c>
      <c r="AK4162" s="60" t="str">
        <f>+IF(Tabla1[[#This Row],[REQUEST_TY]]="SR MANTENIMIENTO CORRECTIVO", "EMERGENCIA", "OTROS")</f>
        <v>EMERGENCIA</v>
      </c>
      <c r="AL4162" s="6" t="str">
        <f>+_xlfn.IFS(Tabla1[[#This Row],[Veces obj]]&lt;=1,"0-1",Tabla1[[#This Row],[Veces obj]]&lt;=2,"1-2",Tabla1[[#This Row],[Veces obj]]&lt;=3,"2-3",TRUE,"&gt;3")</f>
        <v>0-1</v>
      </c>
      <c r="AM4162" s="60" t="str">
        <f>+_xlfn.IFS(MONTH(Tabla1[[#This Row],[MES]])&lt;=3,"Q1",MONTH(Tabla1[[#This Row],[MES]])&lt;=6,"Q2",MONTH(Tabla1[[#This Row],[MES]])&lt;=9,"Q3",TRUE,"Q4")</f>
        <v>Q2</v>
      </c>
      <c r="AN4162" s="15" t="str">
        <f>+IFERROR(VLOOKUP(Tabla1[[#This Row],[CUENTA]],CTAS[],2,0),"OTROS")</f>
        <v>OTROS</v>
      </c>
      <c r="AP4162" s="15" t="str">
        <f>+IFERROR(VLOOKUP(Tabla1[[#This Row],[EMPLEADO]],IS[],3,0),"OTROS")</f>
        <v>OTROS</v>
      </c>
      <c r="AQ4162" s="15" t="str">
        <f>+IFERROR(VLOOKUP(Tabla1[[#This Row],[EMPLEADO]],IS[[NÓMINA]:[INGENIERO]],2,0),"OTROS")</f>
        <v>OTROS</v>
      </c>
    </row>
    <row r="4163" spans="1:43" x14ac:dyDescent="0.25">
      <c r="A4163" s="91" t="s">
        <v>12089</v>
      </c>
      <c r="B4163" s="92">
        <v>1</v>
      </c>
      <c r="C4163" s="92" t="s">
        <v>12128</v>
      </c>
      <c r="D4163" s="93" t="s">
        <v>38</v>
      </c>
      <c r="E4163" s="94" t="s">
        <v>3388</v>
      </c>
      <c r="F4163" s="94" t="s">
        <v>12129</v>
      </c>
      <c r="G4163" s="105" t="s">
        <v>8586</v>
      </c>
      <c r="H4163" s="92" t="s">
        <v>1130</v>
      </c>
      <c r="I4163" s="95" t="s">
        <v>43</v>
      </c>
      <c r="J4163" s="92" t="s">
        <v>8</v>
      </c>
      <c r="K4163" s="96" t="s">
        <v>8587</v>
      </c>
      <c r="L4163" s="96" t="s">
        <v>8588</v>
      </c>
      <c r="M4163" s="92" t="s">
        <v>8589</v>
      </c>
      <c r="N4163" s="92">
        <v>0</v>
      </c>
      <c r="O4163" s="92" t="s">
        <v>47</v>
      </c>
      <c r="P4163" s="96">
        <v>42</v>
      </c>
      <c r="Q4163" s="96" t="s">
        <v>82</v>
      </c>
      <c r="R4163" s="97" t="s">
        <v>242</v>
      </c>
      <c r="S4163" s="98" t="s">
        <v>64</v>
      </c>
      <c r="T4163" s="98" t="s">
        <v>51</v>
      </c>
      <c r="U4163" s="99" t="s">
        <v>83</v>
      </c>
      <c r="V4163" s="100">
        <v>1.05</v>
      </c>
      <c r="W4163" s="106">
        <v>1433.25</v>
      </c>
      <c r="X4163" s="102">
        <v>1</v>
      </c>
      <c r="Y4163" s="103">
        <v>0.82</v>
      </c>
      <c r="Z4163" s="99">
        <v>5</v>
      </c>
      <c r="AA4163" s="104">
        <v>0.16399999999999998</v>
      </c>
      <c r="AB4163" s="100">
        <v>0</v>
      </c>
      <c r="AC4163" s="106">
        <v>0</v>
      </c>
      <c r="AD4163" s="107">
        <v>43605</v>
      </c>
      <c r="AE4163" s="107">
        <v>43606</v>
      </c>
      <c r="AF4163" s="99">
        <v>1</v>
      </c>
      <c r="AG4163" s="101" t="s">
        <v>53</v>
      </c>
      <c r="AH4163" s="100">
        <v>0</v>
      </c>
      <c r="AI4163" s="106">
        <v>0</v>
      </c>
      <c r="AJ4163" s="106">
        <v>0</v>
      </c>
      <c r="AK4163" s="60" t="str">
        <f>+IF(Tabla1[[#This Row],[REQUEST_TY]]="SR MANTENIMIENTO CORRECTIVO", "EMERGENCIA", "OTROS")</f>
        <v>EMERGENCIA</v>
      </c>
      <c r="AL4163" s="6" t="str">
        <f>+_xlfn.IFS(Tabla1[[#This Row],[Veces obj]]&lt;=1,"0-1",Tabla1[[#This Row],[Veces obj]]&lt;=2,"1-2",Tabla1[[#This Row],[Veces obj]]&lt;=3,"2-3",TRUE,"&gt;3")</f>
        <v>0-1</v>
      </c>
      <c r="AM4163" s="60" t="str">
        <f>+_xlfn.IFS(MONTH(Tabla1[[#This Row],[MES]])&lt;=3,"Q1",MONTH(Tabla1[[#This Row],[MES]])&lt;=6,"Q2",MONTH(Tabla1[[#This Row],[MES]])&lt;=9,"Q3",TRUE,"Q4")</f>
        <v>Q2</v>
      </c>
      <c r="AN4163" s="15" t="str">
        <f>+IFERROR(VLOOKUP(Tabla1[[#This Row],[CUENTA]],CTAS[],2,0),"OTROS")</f>
        <v>OTROS</v>
      </c>
      <c r="AP4163" s="15" t="str">
        <f>+IFERROR(VLOOKUP(Tabla1[[#This Row],[EMPLEADO]],IS[],3,0),"OTROS")</f>
        <v>OTROS</v>
      </c>
      <c r="AQ4163" s="15" t="str">
        <f>+IFERROR(VLOOKUP(Tabla1[[#This Row],[EMPLEADO]],IS[[NÓMINA]:[INGENIERO]],2,0),"OTROS")</f>
        <v>OTROS</v>
      </c>
    </row>
    <row r="4164" spans="1:43" x14ac:dyDescent="0.25">
      <c r="A4164" s="91" t="s">
        <v>12089</v>
      </c>
      <c r="B4164" s="92">
        <v>1</v>
      </c>
      <c r="C4164" s="92" t="s">
        <v>12130</v>
      </c>
      <c r="D4164" s="93" t="s">
        <v>38</v>
      </c>
      <c r="E4164" s="94" t="s">
        <v>5605</v>
      </c>
      <c r="F4164" s="94" t="s">
        <v>12131</v>
      </c>
      <c r="G4164" s="105" t="s">
        <v>12132</v>
      </c>
      <c r="H4164" s="92" t="s">
        <v>740</v>
      </c>
      <c r="I4164" s="95" t="s">
        <v>43</v>
      </c>
      <c r="J4164" s="92" t="s">
        <v>8</v>
      </c>
      <c r="K4164" s="96" t="s">
        <v>1480</v>
      </c>
      <c r="L4164" s="96" t="s">
        <v>1481</v>
      </c>
      <c r="M4164" s="92" t="s">
        <v>1482</v>
      </c>
      <c r="N4164" s="92">
        <v>0</v>
      </c>
      <c r="O4164" s="92" t="s">
        <v>47</v>
      </c>
      <c r="P4164" s="96">
        <v>518</v>
      </c>
      <c r="Q4164" s="96" t="s">
        <v>48</v>
      </c>
      <c r="R4164" s="97" t="s">
        <v>153</v>
      </c>
      <c r="S4164" s="98" t="s">
        <v>50</v>
      </c>
      <c r="T4164" s="98" t="s">
        <v>51</v>
      </c>
      <c r="U4164" s="99" t="s">
        <v>52</v>
      </c>
      <c r="V4164" s="100">
        <v>1.05</v>
      </c>
      <c r="W4164" s="106">
        <v>750.75000000000011</v>
      </c>
      <c r="X4164" s="102">
        <v>1</v>
      </c>
      <c r="Y4164" s="103">
        <v>1.5</v>
      </c>
      <c r="Z4164" s="99">
        <v>5</v>
      </c>
      <c r="AA4164" s="104">
        <v>0.3</v>
      </c>
      <c r="AB4164" s="100">
        <v>0</v>
      </c>
      <c r="AC4164" s="106">
        <v>0</v>
      </c>
      <c r="AD4164" s="107">
        <v>43587</v>
      </c>
      <c r="AE4164" s="107">
        <v>43587</v>
      </c>
      <c r="AF4164" s="99">
        <v>0</v>
      </c>
      <c r="AG4164" s="101" t="s">
        <v>53</v>
      </c>
      <c r="AH4164" s="100">
        <v>0</v>
      </c>
      <c r="AI4164" s="106">
        <v>0</v>
      </c>
      <c r="AJ4164" s="106">
        <v>0</v>
      </c>
      <c r="AK4164" s="60" t="str">
        <f>+IF(Tabla1[[#This Row],[REQUEST_TY]]="SR MANTENIMIENTO CORRECTIVO", "EMERGENCIA", "OTROS")</f>
        <v>EMERGENCIA</v>
      </c>
      <c r="AL4164" s="6" t="str">
        <f>+_xlfn.IFS(Tabla1[[#This Row],[Veces obj]]&lt;=1,"0-1",Tabla1[[#This Row],[Veces obj]]&lt;=2,"1-2",Tabla1[[#This Row],[Veces obj]]&lt;=3,"2-3",TRUE,"&gt;3")</f>
        <v>0-1</v>
      </c>
      <c r="AM4164" s="60" t="str">
        <f>+_xlfn.IFS(MONTH(Tabla1[[#This Row],[MES]])&lt;=3,"Q1",MONTH(Tabla1[[#This Row],[MES]])&lt;=6,"Q2",MONTH(Tabla1[[#This Row],[MES]])&lt;=9,"Q3",TRUE,"Q4")</f>
        <v>Q2</v>
      </c>
      <c r="AN4164" s="15" t="str">
        <f>+IFERROR(VLOOKUP(Tabla1[[#This Row],[CUENTA]],CTAS[],2,0),"OTROS")</f>
        <v>OTROS</v>
      </c>
      <c r="AP4164" s="15" t="str">
        <f>+IFERROR(VLOOKUP(Tabla1[[#This Row],[EMPLEADO]],IS[],3,0),"OTROS")</f>
        <v>OTROS</v>
      </c>
      <c r="AQ4164" s="15" t="str">
        <f>+IFERROR(VLOOKUP(Tabla1[[#This Row],[EMPLEADO]],IS[[NÓMINA]:[INGENIERO]],2,0),"OTROS")</f>
        <v>OTROS</v>
      </c>
    </row>
    <row r="4165" spans="1:43" x14ac:dyDescent="0.25">
      <c r="A4165" s="91" t="s">
        <v>12089</v>
      </c>
      <c r="B4165" s="92">
        <v>1</v>
      </c>
      <c r="C4165" s="92" t="s">
        <v>12133</v>
      </c>
      <c r="D4165" s="93" t="s">
        <v>38</v>
      </c>
      <c r="E4165" s="94" t="s">
        <v>258</v>
      </c>
      <c r="F4165" s="94" t="s">
        <v>12134</v>
      </c>
      <c r="G4165" s="105" t="s">
        <v>5643</v>
      </c>
      <c r="H4165" s="92" t="s">
        <v>453</v>
      </c>
      <c r="I4165" s="95" t="s">
        <v>43</v>
      </c>
      <c r="J4165" s="92" t="s">
        <v>8</v>
      </c>
      <c r="K4165" s="96" t="s">
        <v>59</v>
      </c>
      <c r="L4165" s="96" t="s">
        <v>5644</v>
      </c>
      <c r="M4165" s="92" t="s">
        <v>1198</v>
      </c>
      <c r="N4165" s="92">
        <v>0</v>
      </c>
      <c r="O4165" s="92" t="s">
        <v>47</v>
      </c>
      <c r="P4165" s="96">
        <v>12</v>
      </c>
      <c r="Q4165" s="96" t="s">
        <v>194</v>
      </c>
      <c r="R4165" s="97" t="s">
        <v>138</v>
      </c>
      <c r="S4165" s="98" t="s">
        <v>139</v>
      </c>
      <c r="T4165" s="98" t="s">
        <v>51</v>
      </c>
      <c r="U4165" s="99" t="s">
        <v>224</v>
      </c>
      <c r="V4165" s="100">
        <v>0.8</v>
      </c>
      <c r="W4165" s="106">
        <v>1258.4000000000003</v>
      </c>
      <c r="X4165" s="102">
        <v>1</v>
      </c>
      <c r="Y4165" s="103">
        <v>3.87</v>
      </c>
      <c r="Z4165" s="99">
        <v>4</v>
      </c>
      <c r="AA4165" s="104">
        <v>0.96750000000000003</v>
      </c>
      <c r="AB4165" s="100">
        <v>0</v>
      </c>
      <c r="AC4165" s="106">
        <v>0</v>
      </c>
      <c r="AD4165" s="107">
        <v>43588</v>
      </c>
      <c r="AE4165" s="107">
        <v>43588</v>
      </c>
      <c r="AF4165" s="99">
        <v>0</v>
      </c>
      <c r="AG4165" s="101" t="s">
        <v>53</v>
      </c>
      <c r="AH4165" s="100">
        <v>0</v>
      </c>
      <c r="AI4165" s="106">
        <v>0</v>
      </c>
      <c r="AJ4165" s="106">
        <v>0</v>
      </c>
      <c r="AK4165" s="60" t="str">
        <f>+IF(Tabla1[[#This Row],[REQUEST_TY]]="SR MANTENIMIENTO CORRECTIVO", "EMERGENCIA", "OTROS")</f>
        <v>EMERGENCIA</v>
      </c>
      <c r="AL4165" s="6" t="str">
        <f>+_xlfn.IFS(Tabla1[[#This Row],[Veces obj]]&lt;=1,"0-1",Tabla1[[#This Row],[Veces obj]]&lt;=2,"1-2",Tabla1[[#This Row],[Veces obj]]&lt;=3,"2-3",TRUE,"&gt;3")</f>
        <v>0-1</v>
      </c>
      <c r="AM4165" s="60" t="str">
        <f>+_xlfn.IFS(MONTH(Tabla1[[#This Row],[MES]])&lt;=3,"Q1",MONTH(Tabla1[[#This Row],[MES]])&lt;=6,"Q2",MONTH(Tabla1[[#This Row],[MES]])&lt;=9,"Q3",TRUE,"Q4")</f>
        <v>Q2</v>
      </c>
      <c r="AN4165" s="15" t="str">
        <f>+IFERROR(VLOOKUP(Tabla1[[#This Row],[CUENTA]],CTAS[],2,0),"OTROS")</f>
        <v>OTROS</v>
      </c>
      <c r="AP4165" s="15" t="str">
        <f>+IFERROR(VLOOKUP(Tabla1[[#This Row],[EMPLEADO]],IS[],3,0),"OTROS")</f>
        <v>OTROS</v>
      </c>
      <c r="AQ4165" s="15" t="str">
        <f>+IFERROR(VLOOKUP(Tabla1[[#This Row],[EMPLEADO]],IS[[NÓMINA]:[INGENIERO]],2,0),"OTROS")</f>
        <v>OTROS</v>
      </c>
    </row>
    <row r="4166" spans="1:43" x14ac:dyDescent="0.25">
      <c r="A4166" s="91" t="s">
        <v>12089</v>
      </c>
      <c r="B4166" s="92">
        <v>1</v>
      </c>
      <c r="C4166" s="92" t="s">
        <v>12135</v>
      </c>
      <c r="D4166" s="93" t="s">
        <v>38</v>
      </c>
      <c r="E4166" s="94" t="s">
        <v>133</v>
      </c>
      <c r="F4166" s="94" t="s">
        <v>11721</v>
      </c>
      <c r="G4166" s="105" t="s">
        <v>663</v>
      </c>
      <c r="H4166" s="92" t="s">
        <v>136</v>
      </c>
      <c r="I4166" s="95" t="s">
        <v>43</v>
      </c>
      <c r="J4166" s="92" t="s">
        <v>8</v>
      </c>
      <c r="K4166" s="96" t="s">
        <v>59</v>
      </c>
      <c r="L4166" s="96" t="s">
        <v>221</v>
      </c>
      <c r="M4166" s="92" t="s">
        <v>222</v>
      </c>
      <c r="N4166" s="92">
        <v>0</v>
      </c>
      <c r="O4166" s="92" t="s">
        <v>47</v>
      </c>
      <c r="P4166" s="96">
        <v>23</v>
      </c>
      <c r="Q4166" s="96" t="s">
        <v>62</v>
      </c>
      <c r="R4166" s="97" t="s">
        <v>138</v>
      </c>
      <c r="S4166" s="98" t="s">
        <v>139</v>
      </c>
      <c r="T4166" s="98" t="s">
        <v>51</v>
      </c>
      <c r="U4166" s="99" t="s">
        <v>262</v>
      </c>
      <c r="V4166" s="100">
        <v>1.05</v>
      </c>
      <c r="W4166" s="106">
        <v>1651.6500000000003</v>
      </c>
      <c r="X4166" s="102">
        <v>1</v>
      </c>
      <c r="Y4166" s="103">
        <v>1.06</v>
      </c>
      <c r="Z4166" s="99">
        <v>4</v>
      </c>
      <c r="AA4166" s="104">
        <v>0.26500000000000001</v>
      </c>
      <c r="AB4166" s="100">
        <v>0</v>
      </c>
      <c r="AC4166" s="106">
        <v>0</v>
      </c>
      <c r="AD4166" s="107">
        <v>43592</v>
      </c>
      <c r="AE4166" s="107">
        <v>43592</v>
      </c>
      <c r="AF4166" s="99">
        <v>0</v>
      </c>
      <c r="AG4166" s="101" t="s">
        <v>53</v>
      </c>
      <c r="AH4166" s="100">
        <v>0</v>
      </c>
      <c r="AI4166" s="106">
        <v>0</v>
      </c>
      <c r="AJ4166" s="106">
        <v>0</v>
      </c>
      <c r="AK4166" s="60" t="str">
        <f>+IF(Tabla1[[#This Row],[REQUEST_TY]]="SR MANTENIMIENTO CORRECTIVO", "EMERGENCIA", "OTROS")</f>
        <v>EMERGENCIA</v>
      </c>
      <c r="AL4166" s="6" t="str">
        <f>+_xlfn.IFS(Tabla1[[#This Row],[Veces obj]]&lt;=1,"0-1",Tabla1[[#This Row],[Veces obj]]&lt;=2,"1-2",Tabla1[[#This Row],[Veces obj]]&lt;=3,"2-3",TRUE,"&gt;3")</f>
        <v>0-1</v>
      </c>
      <c r="AM4166" s="60" t="str">
        <f>+_xlfn.IFS(MONTH(Tabla1[[#This Row],[MES]])&lt;=3,"Q1",MONTH(Tabla1[[#This Row],[MES]])&lt;=6,"Q2",MONTH(Tabla1[[#This Row],[MES]])&lt;=9,"Q3",TRUE,"Q4")</f>
        <v>Q2</v>
      </c>
      <c r="AN4166" s="15" t="str">
        <f>+IFERROR(VLOOKUP(Tabla1[[#This Row],[CUENTA]],CTAS[],2,0),"OTROS")</f>
        <v>OTROS</v>
      </c>
      <c r="AP4166" s="15" t="str">
        <f>+IFERROR(VLOOKUP(Tabla1[[#This Row],[EMPLEADO]],IS[],3,0),"OTROS")</f>
        <v>OTROS</v>
      </c>
      <c r="AQ4166" s="15" t="str">
        <f>+IFERROR(VLOOKUP(Tabla1[[#This Row],[EMPLEADO]],IS[[NÓMINA]:[INGENIERO]],2,0),"OTROS")</f>
        <v>OTROS</v>
      </c>
    </row>
    <row r="4167" spans="1:43" x14ac:dyDescent="0.25">
      <c r="A4167" s="91" t="s">
        <v>12089</v>
      </c>
      <c r="B4167" s="92">
        <v>1</v>
      </c>
      <c r="C4167" s="92" t="s">
        <v>12136</v>
      </c>
      <c r="D4167" s="93" t="s">
        <v>38</v>
      </c>
      <c r="E4167" s="94" t="s">
        <v>133</v>
      </c>
      <c r="F4167" s="94" t="s">
        <v>12137</v>
      </c>
      <c r="G4167" s="105" t="s">
        <v>878</v>
      </c>
      <c r="H4167" s="92" t="s">
        <v>646</v>
      </c>
      <c r="I4167" s="95" t="s">
        <v>43</v>
      </c>
      <c r="J4167" s="92" t="s">
        <v>8</v>
      </c>
      <c r="K4167" s="96" t="s">
        <v>59</v>
      </c>
      <c r="L4167" s="96" t="s">
        <v>357</v>
      </c>
      <c r="M4167" s="92" t="s">
        <v>358</v>
      </c>
      <c r="N4167" s="92">
        <v>0</v>
      </c>
      <c r="O4167" s="92" t="s">
        <v>47</v>
      </c>
      <c r="P4167" s="96">
        <v>2</v>
      </c>
      <c r="Q4167" s="96" t="s">
        <v>388</v>
      </c>
      <c r="R4167" s="97" t="s">
        <v>138</v>
      </c>
      <c r="S4167" s="98" t="s">
        <v>139</v>
      </c>
      <c r="T4167" s="98" t="s">
        <v>51</v>
      </c>
      <c r="U4167" s="99" t="s">
        <v>872</v>
      </c>
      <c r="V4167" s="100">
        <v>0</v>
      </c>
      <c r="W4167" s="106">
        <v>0</v>
      </c>
      <c r="X4167" s="102">
        <v>1</v>
      </c>
      <c r="Y4167" s="103">
        <v>1.1599999999999999</v>
      </c>
      <c r="Z4167" s="99">
        <v>4</v>
      </c>
      <c r="AA4167" s="104">
        <v>0.28999999999999998</v>
      </c>
      <c r="AB4167" s="100">
        <v>0</v>
      </c>
      <c r="AC4167" s="106">
        <v>0</v>
      </c>
      <c r="AD4167" s="107">
        <v>43584</v>
      </c>
      <c r="AE4167" s="107">
        <v>43587</v>
      </c>
      <c r="AF4167" s="99">
        <v>2</v>
      </c>
      <c r="AG4167" s="101" t="s">
        <v>1680</v>
      </c>
      <c r="AH4167" s="100">
        <v>0.25</v>
      </c>
      <c r="AI4167" s="106">
        <v>-393.25000000000006</v>
      </c>
      <c r="AJ4167" s="106">
        <v>0</v>
      </c>
      <c r="AK4167" s="60" t="str">
        <f>+IF(Tabla1[[#This Row],[REQUEST_TY]]="SR MANTENIMIENTO CORRECTIVO", "EMERGENCIA", "OTROS")</f>
        <v>EMERGENCIA</v>
      </c>
      <c r="AL4167" s="6" t="str">
        <f>+_xlfn.IFS(Tabla1[[#This Row],[Veces obj]]&lt;=1,"0-1",Tabla1[[#This Row],[Veces obj]]&lt;=2,"1-2",Tabla1[[#This Row],[Veces obj]]&lt;=3,"2-3",TRUE,"&gt;3")</f>
        <v>0-1</v>
      </c>
      <c r="AM4167" s="60" t="str">
        <f>+_xlfn.IFS(MONTH(Tabla1[[#This Row],[MES]])&lt;=3,"Q1",MONTH(Tabla1[[#This Row],[MES]])&lt;=6,"Q2",MONTH(Tabla1[[#This Row],[MES]])&lt;=9,"Q3",TRUE,"Q4")</f>
        <v>Q2</v>
      </c>
      <c r="AN4167" s="15" t="str">
        <f>+IFERROR(VLOOKUP(Tabla1[[#This Row],[CUENTA]],CTAS[],2,0),"OTROS")</f>
        <v>OTROS</v>
      </c>
      <c r="AP4167" s="15" t="str">
        <f>+IFERROR(VLOOKUP(Tabla1[[#This Row],[EMPLEADO]],IS[],3,0),"OTROS")</f>
        <v>OTROS</v>
      </c>
      <c r="AQ4167" s="15" t="str">
        <f>+IFERROR(VLOOKUP(Tabla1[[#This Row],[EMPLEADO]],IS[[NÓMINA]:[INGENIERO]],2,0),"OTROS")</f>
        <v>OTROS</v>
      </c>
    </row>
    <row r="4168" spans="1:43" x14ac:dyDescent="0.25">
      <c r="A4168" s="91" t="s">
        <v>12089</v>
      </c>
      <c r="B4168" s="92">
        <v>1</v>
      </c>
      <c r="C4168" s="92" t="s">
        <v>12138</v>
      </c>
      <c r="D4168" s="93" t="s">
        <v>38</v>
      </c>
      <c r="E4168" s="94" t="s">
        <v>85</v>
      </c>
      <c r="F4168" s="94" t="s">
        <v>12139</v>
      </c>
      <c r="G4168" s="105" t="s">
        <v>8519</v>
      </c>
      <c r="H4168" s="92" t="s">
        <v>204</v>
      </c>
      <c r="I4168" s="95" t="s">
        <v>43</v>
      </c>
      <c r="J4168" s="92" t="s">
        <v>8</v>
      </c>
      <c r="K4168" s="96" t="s">
        <v>370</v>
      </c>
      <c r="L4168" s="96" t="s">
        <v>999</v>
      </c>
      <c r="M4168" s="92" t="s">
        <v>761</v>
      </c>
      <c r="N4168" s="92">
        <v>0</v>
      </c>
      <c r="O4168" s="92" t="s">
        <v>47</v>
      </c>
      <c r="P4168" s="96">
        <v>41</v>
      </c>
      <c r="Q4168" s="96" t="s">
        <v>82</v>
      </c>
      <c r="R4168" s="97" t="s">
        <v>49</v>
      </c>
      <c r="S4168" s="98" t="s">
        <v>50</v>
      </c>
      <c r="T4168" s="98" t="s">
        <v>51</v>
      </c>
      <c r="U4168" s="99" t="s">
        <v>120</v>
      </c>
      <c r="V4168" s="100">
        <v>0.8</v>
      </c>
      <c r="W4168" s="106">
        <v>572.00000000000011</v>
      </c>
      <c r="X4168" s="102">
        <v>1</v>
      </c>
      <c r="Y4168" s="103">
        <v>1.37</v>
      </c>
      <c r="Z4168" s="99">
        <v>5</v>
      </c>
      <c r="AA4168" s="104">
        <v>0.27400000000000002</v>
      </c>
      <c r="AB4168" s="100">
        <v>0</v>
      </c>
      <c r="AC4168" s="106">
        <v>0</v>
      </c>
      <c r="AD4168" s="107">
        <v>43598</v>
      </c>
      <c r="AE4168" s="107">
        <v>43598</v>
      </c>
      <c r="AF4168" s="99">
        <v>0</v>
      </c>
      <c r="AG4168" s="101" t="s">
        <v>53</v>
      </c>
      <c r="AH4168" s="100">
        <v>0</v>
      </c>
      <c r="AI4168" s="106">
        <v>0</v>
      </c>
      <c r="AJ4168" s="106">
        <v>0</v>
      </c>
      <c r="AK4168" s="60" t="str">
        <f>+IF(Tabla1[[#This Row],[REQUEST_TY]]="SR MANTENIMIENTO CORRECTIVO", "EMERGENCIA", "OTROS")</f>
        <v>EMERGENCIA</v>
      </c>
      <c r="AL4168" s="6" t="str">
        <f>+_xlfn.IFS(Tabla1[[#This Row],[Veces obj]]&lt;=1,"0-1",Tabla1[[#This Row],[Veces obj]]&lt;=2,"1-2",Tabla1[[#This Row],[Veces obj]]&lt;=3,"2-3",TRUE,"&gt;3")</f>
        <v>0-1</v>
      </c>
      <c r="AM4168" s="60" t="str">
        <f>+_xlfn.IFS(MONTH(Tabla1[[#This Row],[MES]])&lt;=3,"Q1",MONTH(Tabla1[[#This Row],[MES]])&lt;=6,"Q2",MONTH(Tabla1[[#This Row],[MES]])&lt;=9,"Q3",TRUE,"Q4")</f>
        <v>Q2</v>
      </c>
      <c r="AN4168" s="15" t="str">
        <f>+IFERROR(VLOOKUP(Tabla1[[#This Row],[CUENTA]],CTAS[],2,0),"OTROS")</f>
        <v>OTROS</v>
      </c>
      <c r="AP4168" s="15" t="str">
        <f>+IFERROR(VLOOKUP(Tabla1[[#This Row],[EMPLEADO]],IS[],3,0),"OTROS")</f>
        <v>OTROS</v>
      </c>
      <c r="AQ4168" s="15" t="str">
        <f>+IFERROR(VLOOKUP(Tabla1[[#This Row],[EMPLEADO]],IS[[NÓMINA]:[INGENIERO]],2,0),"OTROS")</f>
        <v>OTROS</v>
      </c>
    </row>
    <row r="4169" spans="1:43" x14ac:dyDescent="0.25">
      <c r="A4169" s="91" t="s">
        <v>12089</v>
      </c>
      <c r="B4169" s="92">
        <v>1</v>
      </c>
      <c r="C4169" s="92" t="s">
        <v>12140</v>
      </c>
      <c r="D4169" s="93" t="s">
        <v>38</v>
      </c>
      <c r="E4169" s="94" t="s">
        <v>76</v>
      </c>
      <c r="F4169" s="94" t="s">
        <v>12141</v>
      </c>
      <c r="G4169" s="105" t="s">
        <v>12142</v>
      </c>
      <c r="H4169" s="92" t="s">
        <v>136</v>
      </c>
      <c r="I4169" s="95" t="s">
        <v>43</v>
      </c>
      <c r="J4169" s="92" t="s">
        <v>8</v>
      </c>
      <c r="K4169" s="96" t="s">
        <v>59</v>
      </c>
      <c r="L4169" s="96" t="s">
        <v>60</v>
      </c>
      <c r="M4169" s="92" t="s">
        <v>61</v>
      </c>
      <c r="N4169" s="92">
        <v>0</v>
      </c>
      <c r="O4169" s="92" t="s">
        <v>47</v>
      </c>
      <c r="P4169" s="96">
        <v>444</v>
      </c>
      <c r="Q4169" s="96" t="s">
        <v>48</v>
      </c>
      <c r="R4169" s="97" t="s">
        <v>63</v>
      </c>
      <c r="S4169" s="98" t="s">
        <v>64</v>
      </c>
      <c r="T4169" s="98" t="s">
        <v>51</v>
      </c>
      <c r="U4169" s="99" t="s">
        <v>96</v>
      </c>
      <c r="V4169" s="100">
        <v>1.1000000000000001</v>
      </c>
      <c r="W4169" s="106">
        <v>1501.5000000000002</v>
      </c>
      <c r="X4169" s="102">
        <v>1</v>
      </c>
      <c r="Y4169" s="103">
        <v>2.92</v>
      </c>
      <c r="Z4169" s="99">
        <v>5</v>
      </c>
      <c r="AA4169" s="104">
        <v>0.58399999999999996</v>
      </c>
      <c r="AB4169" s="100">
        <v>0</v>
      </c>
      <c r="AC4169" s="106">
        <v>0</v>
      </c>
      <c r="AD4169" s="107">
        <v>43587</v>
      </c>
      <c r="AE4169" s="107">
        <v>43587</v>
      </c>
      <c r="AF4169" s="99">
        <v>0</v>
      </c>
      <c r="AG4169" s="101" t="s">
        <v>53</v>
      </c>
      <c r="AH4169" s="100">
        <v>0</v>
      </c>
      <c r="AI4169" s="106">
        <v>0</v>
      </c>
      <c r="AJ4169" s="106">
        <v>0</v>
      </c>
      <c r="AK4169" s="60" t="str">
        <f>+IF(Tabla1[[#This Row],[REQUEST_TY]]="SR MANTENIMIENTO CORRECTIVO", "EMERGENCIA", "OTROS")</f>
        <v>EMERGENCIA</v>
      </c>
      <c r="AL4169" s="6" t="str">
        <f>+_xlfn.IFS(Tabla1[[#This Row],[Veces obj]]&lt;=1,"0-1",Tabla1[[#This Row],[Veces obj]]&lt;=2,"1-2",Tabla1[[#This Row],[Veces obj]]&lt;=3,"2-3",TRUE,"&gt;3")</f>
        <v>0-1</v>
      </c>
      <c r="AM4169" s="60" t="str">
        <f>+_xlfn.IFS(MONTH(Tabla1[[#This Row],[MES]])&lt;=3,"Q1",MONTH(Tabla1[[#This Row],[MES]])&lt;=6,"Q2",MONTH(Tabla1[[#This Row],[MES]])&lt;=9,"Q3",TRUE,"Q4")</f>
        <v>Q2</v>
      </c>
      <c r="AN4169" s="15" t="str">
        <f>+IFERROR(VLOOKUP(Tabla1[[#This Row],[CUENTA]],CTAS[],2,0),"OTROS")</f>
        <v>OTROS</v>
      </c>
      <c r="AP4169" s="15" t="str">
        <f>+IFERROR(VLOOKUP(Tabla1[[#This Row],[EMPLEADO]],IS[],3,0),"OTROS")</f>
        <v>OTROS</v>
      </c>
      <c r="AQ4169" s="15" t="str">
        <f>+IFERROR(VLOOKUP(Tabla1[[#This Row],[EMPLEADO]],IS[[NÓMINA]:[INGENIERO]],2,0),"OTROS")</f>
        <v>OTROS</v>
      </c>
    </row>
    <row r="4170" spans="1:43" x14ac:dyDescent="0.25">
      <c r="A4170" s="91" t="s">
        <v>12089</v>
      </c>
      <c r="B4170" s="92">
        <v>1</v>
      </c>
      <c r="C4170" s="92" t="s">
        <v>12143</v>
      </c>
      <c r="D4170" s="93" t="s">
        <v>38</v>
      </c>
      <c r="E4170" s="94" t="s">
        <v>231</v>
      </c>
      <c r="F4170" s="94" t="s">
        <v>12144</v>
      </c>
      <c r="G4170" s="105" t="s">
        <v>233</v>
      </c>
      <c r="H4170" s="92" t="s">
        <v>70</v>
      </c>
      <c r="I4170" s="95" t="s">
        <v>43</v>
      </c>
      <c r="J4170" s="92" t="s">
        <v>8</v>
      </c>
      <c r="K4170" s="96" t="s">
        <v>234</v>
      </c>
      <c r="L4170" s="96" t="s">
        <v>93</v>
      </c>
      <c r="M4170" s="92" t="s">
        <v>94</v>
      </c>
      <c r="N4170" s="92">
        <v>1</v>
      </c>
      <c r="O4170" s="92" t="s">
        <v>47</v>
      </c>
      <c r="P4170" s="96">
        <v>101</v>
      </c>
      <c r="Q4170" s="96" t="s">
        <v>48</v>
      </c>
      <c r="R4170" s="97" t="s">
        <v>235</v>
      </c>
      <c r="S4170" s="98" t="s">
        <v>50</v>
      </c>
      <c r="T4170" s="98" t="s">
        <v>51</v>
      </c>
      <c r="U4170" s="99" t="s">
        <v>52</v>
      </c>
      <c r="V4170" s="100">
        <v>1.05</v>
      </c>
      <c r="W4170" s="106">
        <v>0</v>
      </c>
      <c r="X4170" s="102">
        <v>1</v>
      </c>
      <c r="Y4170" s="103">
        <v>0</v>
      </c>
      <c r="Z4170" s="99">
        <v>5</v>
      </c>
      <c r="AA4170" s="104">
        <v>0</v>
      </c>
      <c r="AB4170" s="100">
        <v>0</v>
      </c>
      <c r="AC4170" s="106">
        <v>0</v>
      </c>
      <c r="AD4170" s="107">
        <v>43592</v>
      </c>
      <c r="AE4170" s="107">
        <v>43593</v>
      </c>
      <c r="AF4170" s="99">
        <v>1</v>
      </c>
      <c r="AG4170" s="101" t="s">
        <v>53</v>
      </c>
      <c r="AH4170" s="100">
        <v>0</v>
      </c>
      <c r="AI4170" s="106">
        <v>0</v>
      </c>
      <c r="AJ4170" s="106">
        <v>0</v>
      </c>
      <c r="AK4170" s="60" t="str">
        <f>+IF(Tabla1[[#This Row],[REQUEST_TY]]="SR MANTENIMIENTO CORRECTIVO", "EMERGENCIA", "OTROS")</f>
        <v>EMERGENCIA</v>
      </c>
      <c r="AL4170" s="6" t="str">
        <f>+_xlfn.IFS(Tabla1[[#This Row],[Veces obj]]&lt;=1,"0-1",Tabla1[[#This Row],[Veces obj]]&lt;=2,"1-2",Tabla1[[#This Row],[Veces obj]]&lt;=3,"2-3",TRUE,"&gt;3")</f>
        <v>0-1</v>
      </c>
      <c r="AM4170" s="60" t="str">
        <f>+_xlfn.IFS(MONTH(Tabla1[[#This Row],[MES]])&lt;=3,"Q1",MONTH(Tabla1[[#This Row],[MES]])&lt;=6,"Q2",MONTH(Tabla1[[#This Row],[MES]])&lt;=9,"Q3",TRUE,"Q4")</f>
        <v>Q2</v>
      </c>
      <c r="AN4170" s="15" t="str">
        <f>+IFERROR(VLOOKUP(Tabla1[[#This Row],[CUENTA]],CTAS[],2,0),"OTROS")</f>
        <v>OTROS</v>
      </c>
      <c r="AP4170" s="15" t="str">
        <f>+IFERROR(VLOOKUP(Tabla1[[#This Row],[EMPLEADO]],IS[],3,0),"OTROS")</f>
        <v>OTROS</v>
      </c>
      <c r="AQ4170" s="15" t="str">
        <f>+IFERROR(VLOOKUP(Tabla1[[#This Row],[EMPLEADO]],IS[[NÓMINA]:[INGENIERO]],2,0),"OTROS")</f>
        <v>OTROS</v>
      </c>
    </row>
    <row r="4171" spans="1:43" x14ac:dyDescent="0.25">
      <c r="A4171" s="91" t="s">
        <v>12089</v>
      </c>
      <c r="B4171" s="92">
        <v>1</v>
      </c>
      <c r="C4171" s="92" t="s">
        <v>12145</v>
      </c>
      <c r="D4171" s="93" t="s">
        <v>38</v>
      </c>
      <c r="E4171" s="94" t="s">
        <v>1049</v>
      </c>
      <c r="F4171" s="94" t="s">
        <v>12146</v>
      </c>
      <c r="G4171" s="105" t="s">
        <v>1803</v>
      </c>
      <c r="H4171" s="92" t="s">
        <v>213</v>
      </c>
      <c r="I4171" s="95" t="s">
        <v>43</v>
      </c>
      <c r="J4171" s="92" t="s">
        <v>8</v>
      </c>
      <c r="K4171" s="96" t="s">
        <v>102</v>
      </c>
      <c r="L4171" s="96" t="s">
        <v>753</v>
      </c>
      <c r="M4171" s="92" t="s">
        <v>215</v>
      </c>
      <c r="N4171" s="92">
        <v>0</v>
      </c>
      <c r="O4171" s="92" t="s">
        <v>47</v>
      </c>
      <c r="P4171" s="96">
        <v>31</v>
      </c>
      <c r="Q4171" s="96" t="s">
        <v>82</v>
      </c>
      <c r="R4171" s="97" t="s">
        <v>223</v>
      </c>
      <c r="S4171" s="98" t="s">
        <v>139</v>
      </c>
      <c r="T4171" s="98" t="s">
        <v>51</v>
      </c>
      <c r="U4171" s="99" t="s">
        <v>140</v>
      </c>
      <c r="V4171" s="100">
        <v>1.1000000000000001</v>
      </c>
      <c r="W4171" s="106">
        <v>1730.3000000000004</v>
      </c>
      <c r="X4171" s="102">
        <v>1</v>
      </c>
      <c r="Y4171" s="103">
        <v>0.75</v>
      </c>
      <c r="Z4171" s="99">
        <v>4</v>
      </c>
      <c r="AA4171" s="104">
        <v>0.1875</v>
      </c>
      <c r="AB4171" s="100">
        <v>0</v>
      </c>
      <c r="AC4171" s="106">
        <v>0</v>
      </c>
      <c r="AD4171" s="107">
        <v>43585</v>
      </c>
      <c r="AE4171" s="107">
        <v>43587</v>
      </c>
      <c r="AF4171" s="99">
        <v>1</v>
      </c>
      <c r="AG4171" s="101" t="s">
        <v>53</v>
      </c>
      <c r="AH4171" s="100">
        <v>0</v>
      </c>
      <c r="AI4171" s="106">
        <v>0</v>
      </c>
      <c r="AJ4171" s="106">
        <v>0</v>
      </c>
      <c r="AK4171" s="60" t="str">
        <f>+IF(Tabla1[[#This Row],[REQUEST_TY]]="SR MANTENIMIENTO CORRECTIVO", "EMERGENCIA", "OTROS")</f>
        <v>EMERGENCIA</v>
      </c>
      <c r="AL4171" s="6" t="str">
        <f>+_xlfn.IFS(Tabla1[[#This Row],[Veces obj]]&lt;=1,"0-1",Tabla1[[#This Row],[Veces obj]]&lt;=2,"1-2",Tabla1[[#This Row],[Veces obj]]&lt;=3,"2-3",TRUE,"&gt;3")</f>
        <v>0-1</v>
      </c>
      <c r="AM4171" s="60" t="str">
        <f>+_xlfn.IFS(MONTH(Tabla1[[#This Row],[MES]])&lt;=3,"Q1",MONTH(Tabla1[[#This Row],[MES]])&lt;=6,"Q2",MONTH(Tabla1[[#This Row],[MES]])&lt;=9,"Q3",TRUE,"Q4")</f>
        <v>Q2</v>
      </c>
      <c r="AN4171" s="15" t="str">
        <f>+IFERROR(VLOOKUP(Tabla1[[#This Row],[CUENTA]],CTAS[],2,0),"OTROS")</f>
        <v>OTROS</v>
      </c>
      <c r="AP4171" s="15" t="str">
        <f>+IFERROR(VLOOKUP(Tabla1[[#This Row],[EMPLEADO]],IS[],3,0),"OTROS")</f>
        <v>OTROS</v>
      </c>
      <c r="AQ4171" s="15" t="str">
        <f>+IFERROR(VLOOKUP(Tabla1[[#This Row],[EMPLEADO]],IS[[NÓMINA]:[INGENIERO]],2,0),"OTROS")</f>
        <v>OTROS</v>
      </c>
    </row>
    <row r="4172" spans="1:43" x14ac:dyDescent="0.25">
      <c r="A4172" s="91" t="s">
        <v>12089</v>
      </c>
      <c r="B4172" s="92">
        <v>1</v>
      </c>
      <c r="C4172" s="92" t="s">
        <v>12147</v>
      </c>
      <c r="D4172" s="93" t="s">
        <v>38</v>
      </c>
      <c r="E4172" s="94" t="s">
        <v>865</v>
      </c>
      <c r="F4172" s="94" t="s">
        <v>12148</v>
      </c>
      <c r="G4172" s="105" t="s">
        <v>867</v>
      </c>
      <c r="H4172" s="92" t="s">
        <v>868</v>
      </c>
      <c r="I4172" s="95" t="s">
        <v>43</v>
      </c>
      <c r="J4172" s="92" t="s">
        <v>8</v>
      </c>
      <c r="K4172" s="96" t="s">
        <v>869</v>
      </c>
      <c r="L4172" s="96" t="s">
        <v>870</v>
      </c>
      <c r="M4172" s="92" t="s">
        <v>871</v>
      </c>
      <c r="N4172" s="92">
        <v>1</v>
      </c>
      <c r="O4172" s="92" t="s">
        <v>47</v>
      </c>
      <c r="P4172" s="96">
        <v>11</v>
      </c>
      <c r="Q4172" s="96" t="s">
        <v>194</v>
      </c>
      <c r="R4172" s="97" t="s">
        <v>440</v>
      </c>
      <c r="S4172" s="98" t="s">
        <v>139</v>
      </c>
      <c r="T4172" s="98" t="s">
        <v>51</v>
      </c>
      <c r="U4172" s="99" t="s">
        <v>224</v>
      </c>
      <c r="V4172" s="100">
        <v>0.8</v>
      </c>
      <c r="W4172" s="106">
        <v>0</v>
      </c>
      <c r="X4172" s="102">
        <v>1</v>
      </c>
      <c r="Y4172" s="103">
        <v>1.02</v>
      </c>
      <c r="Z4172" s="99">
        <v>4</v>
      </c>
      <c r="AA4172" s="104">
        <v>0.255</v>
      </c>
      <c r="AB4172" s="100">
        <v>0</v>
      </c>
      <c r="AC4172" s="106">
        <v>0</v>
      </c>
      <c r="AD4172" s="107">
        <v>43592</v>
      </c>
      <c r="AE4172" s="107">
        <v>43592</v>
      </c>
      <c r="AF4172" s="99">
        <v>0</v>
      </c>
      <c r="AG4172" s="101" t="s">
        <v>53</v>
      </c>
      <c r="AH4172" s="100">
        <v>0</v>
      </c>
      <c r="AI4172" s="106">
        <v>0</v>
      </c>
      <c r="AJ4172" s="106">
        <v>0</v>
      </c>
      <c r="AK4172" s="60" t="str">
        <f>+IF(Tabla1[[#This Row],[REQUEST_TY]]="SR MANTENIMIENTO CORRECTIVO", "EMERGENCIA", "OTROS")</f>
        <v>EMERGENCIA</v>
      </c>
      <c r="AL4172" s="6" t="str">
        <f>+_xlfn.IFS(Tabla1[[#This Row],[Veces obj]]&lt;=1,"0-1",Tabla1[[#This Row],[Veces obj]]&lt;=2,"1-2",Tabla1[[#This Row],[Veces obj]]&lt;=3,"2-3",TRUE,"&gt;3")</f>
        <v>0-1</v>
      </c>
      <c r="AM4172" s="60" t="str">
        <f>+_xlfn.IFS(MONTH(Tabla1[[#This Row],[MES]])&lt;=3,"Q1",MONTH(Tabla1[[#This Row],[MES]])&lt;=6,"Q2",MONTH(Tabla1[[#This Row],[MES]])&lt;=9,"Q3",TRUE,"Q4")</f>
        <v>Q2</v>
      </c>
      <c r="AN4172" s="15" t="str">
        <f>+IFERROR(VLOOKUP(Tabla1[[#This Row],[CUENTA]],CTAS[],2,0),"OTROS")</f>
        <v>OTROS</v>
      </c>
      <c r="AP4172" s="15" t="str">
        <f>+IFERROR(VLOOKUP(Tabla1[[#This Row],[EMPLEADO]],IS[],3,0),"OTROS")</f>
        <v>OTROS</v>
      </c>
      <c r="AQ4172" s="15" t="str">
        <f>+IFERROR(VLOOKUP(Tabla1[[#This Row],[EMPLEADO]],IS[[NÓMINA]:[INGENIERO]],2,0),"OTROS")</f>
        <v>OTROS</v>
      </c>
    </row>
    <row r="4173" spans="1:43" x14ac:dyDescent="0.25">
      <c r="A4173" s="91" t="s">
        <v>12089</v>
      </c>
      <c r="B4173" s="92">
        <v>1</v>
      </c>
      <c r="C4173" s="92" t="s">
        <v>12149</v>
      </c>
      <c r="D4173" s="93" t="s">
        <v>38</v>
      </c>
      <c r="E4173" s="94" t="s">
        <v>67</v>
      </c>
      <c r="F4173" s="94" t="s">
        <v>12150</v>
      </c>
      <c r="G4173" s="105" t="s">
        <v>12151</v>
      </c>
      <c r="H4173" s="92" t="s">
        <v>220</v>
      </c>
      <c r="I4173" s="95" t="s">
        <v>43</v>
      </c>
      <c r="J4173" s="92" t="s">
        <v>8</v>
      </c>
      <c r="K4173" s="96" t="s">
        <v>12152</v>
      </c>
      <c r="L4173" s="96" t="s">
        <v>12153</v>
      </c>
      <c r="M4173" s="92" t="s">
        <v>1501</v>
      </c>
      <c r="N4173" s="92">
        <v>0</v>
      </c>
      <c r="O4173" s="92" t="s">
        <v>47</v>
      </c>
      <c r="P4173" s="96">
        <v>2703</v>
      </c>
      <c r="Q4173" s="96" t="s">
        <v>48</v>
      </c>
      <c r="R4173" s="97" t="s">
        <v>74</v>
      </c>
      <c r="S4173" s="98" t="s">
        <v>50</v>
      </c>
      <c r="T4173" s="98" t="s">
        <v>51</v>
      </c>
      <c r="U4173" s="99" t="s">
        <v>52</v>
      </c>
      <c r="V4173" s="100">
        <v>1.05</v>
      </c>
      <c r="W4173" s="106">
        <v>750.75000000000011</v>
      </c>
      <c r="X4173" s="102">
        <v>1</v>
      </c>
      <c r="Y4173" s="103">
        <v>2.64</v>
      </c>
      <c r="Z4173" s="99">
        <v>5</v>
      </c>
      <c r="AA4173" s="104">
        <v>0.52800000000000002</v>
      </c>
      <c r="AB4173" s="100">
        <v>0</v>
      </c>
      <c r="AC4173" s="106">
        <v>0</v>
      </c>
      <c r="AD4173" s="107">
        <v>43591</v>
      </c>
      <c r="AE4173" s="107">
        <v>43591</v>
      </c>
      <c r="AF4173" s="99">
        <v>0</v>
      </c>
      <c r="AG4173" s="101" t="s">
        <v>53</v>
      </c>
      <c r="AH4173" s="100">
        <v>0</v>
      </c>
      <c r="AI4173" s="106">
        <v>0</v>
      </c>
      <c r="AJ4173" s="106">
        <v>0</v>
      </c>
      <c r="AK4173" s="60" t="str">
        <f>+IF(Tabla1[[#This Row],[REQUEST_TY]]="SR MANTENIMIENTO CORRECTIVO", "EMERGENCIA", "OTROS")</f>
        <v>EMERGENCIA</v>
      </c>
      <c r="AL4173" s="6" t="str">
        <f>+_xlfn.IFS(Tabla1[[#This Row],[Veces obj]]&lt;=1,"0-1",Tabla1[[#This Row],[Veces obj]]&lt;=2,"1-2",Tabla1[[#This Row],[Veces obj]]&lt;=3,"2-3",TRUE,"&gt;3")</f>
        <v>0-1</v>
      </c>
      <c r="AM4173" s="60" t="str">
        <f>+_xlfn.IFS(MONTH(Tabla1[[#This Row],[MES]])&lt;=3,"Q1",MONTH(Tabla1[[#This Row],[MES]])&lt;=6,"Q2",MONTH(Tabla1[[#This Row],[MES]])&lt;=9,"Q3",TRUE,"Q4")</f>
        <v>Q2</v>
      </c>
      <c r="AN4173" s="15" t="str">
        <f>+IFERROR(VLOOKUP(Tabla1[[#This Row],[CUENTA]],CTAS[],2,0),"OTROS")</f>
        <v>OTROS</v>
      </c>
      <c r="AP4173" s="15" t="str">
        <f>+IFERROR(VLOOKUP(Tabla1[[#This Row],[EMPLEADO]],IS[],3,0),"OTROS")</f>
        <v>OTROS</v>
      </c>
      <c r="AQ4173" s="15" t="str">
        <f>+IFERROR(VLOOKUP(Tabla1[[#This Row],[EMPLEADO]],IS[[NÓMINA]:[INGENIERO]],2,0),"OTROS")</f>
        <v>OTROS</v>
      </c>
    </row>
    <row r="4174" spans="1:43" x14ac:dyDescent="0.25">
      <c r="A4174" s="91" t="s">
        <v>12089</v>
      </c>
      <c r="B4174" s="92">
        <v>1</v>
      </c>
      <c r="C4174" s="92" t="s">
        <v>12154</v>
      </c>
      <c r="D4174" s="93" t="s">
        <v>38</v>
      </c>
      <c r="E4174" s="94" t="s">
        <v>217</v>
      </c>
      <c r="F4174" s="94" t="s">
        <v>12155</v>
      </c>
      <c r="G4174" s="105" t="s">
        <v>3131</v>
      </c>
      <c r="H4174" s="92" t="s">
        <v>471</v>
      </c>
      <c r="I4174" s="95" t="s">
        <v>43</v>
      </c>
      <c r="J4174" s="92" t="s">
        <v>8</v>
      </c>
      <c r="K4174" s="96" t="s">
        <v>102</v>
      </c>
      <c r="L4174" s="96" t="s">
        <v>1651</v>
      </c>
      <c r="M4174" s="92" t="s">
        <v>46</v>
      </c>
      <c r="N4174" s="92">
        <v>0</v>
      </c>
      <c r="O4174" s="92" t="s">
        <v>47</v>
      </c>
      <c r="P4174" s="96">
        <v>44</v>
      </c>
      <c r="Q4174" s="96" t="s">
        <v>82</v>
      </c>
      <c r="R4174" s="97" t="s">
        <v>223</v>
      </c>
      <c r="S4174" s="98" t="s">
        <v>139</v>
      </c>
      <c r="T4174" s="98" t="s">
        <v>51</v>
      </c>
      <c r="U4174" s="99" t="s">
        <v>140</v>
      </c>
      <c r="V4174" s="100">
        <v>1.1000000000000001</v>
      </c>
      <c r="W4174" s="106">
        <v>1730.3000000000004</v>
      </c>
      <c r="X4174" s="102">
        <v>1</v>
      </c>
      <c r="Y4174" s="103">
        <v>0</v>
      </c>
      <c r="Z4174" s="99">
        <v>4</v>
      </c>
      <c r="AA4174" s="104">
        <v>0</v>
      </c>
      <c r="AB4174" s="100">
        <v>0</v>
      </c>
      <c r="AC4174" s="106">
        <v>0</v>
      </c>
      <c r="AD4174" s="107">
        <v>43585</v>
      </c>
      <c r="AE4174" s="107">
        <v>43587</v>
      </c>
      <c r="AF4174" s="99">
        <v>1</v>
      </c>
      <c r="AG4174" s="101" t="s">
        <v>53</v>
      </c>
      <c r="AH4174" s="100">
        <v>0</v>
      </c>
      <c r="AI4174" s="106">
        <v>0</v>
      </c>
      <c r="AJ4174" s="106">
        <v>0</v>
      </c>
      <c r="AK4174" s="60" t="str">
        <f>+IF(Tabla1[[#This Row],[REQUEST_TY]]="SR MANTENIMIENTO CORRECTIVO", "EMERGENCIA", "OTROS")</f>
        <v>EMERGENCIA</v>
      </c>
      <c r="AL4174" s="6" t="str">
        <f>+_xlfn.IFS(Tabla1[[#This Row],[Veces obj]]&lt;=1,"0-1",Tabla1[[#This Row],[Veces obj]]&lt;=2,"1-2",Tabla1[[#This Row],[Veces obj]]&lt;=3,"2-3",TRUE,"&gt;3")</f>
        <v>0-1</v>
      </c>
      <c r="AM4174" s="60" t="str">
        <f>+_xlfn.IFS(MONTH(Tabla1[[#This Row],[MES]])&lt;=3,"Q1",MONTH(Tabla1[[#This Row],[MES]])&lt;=6,"Q2",MONTH(Tabla1[[#This Row],[MES]])&lt;=9,"Q3",TRUE,"Q4")</f>
        <v>Q2</v>
      </c>
      <c r="AN4174" s="15" t="str">
        <f>+IFERROR(VLOOKUP(Tabla1[[#This Row],[CUENTA]],CTAS[],2,0),"OTROS")</f>
        <v>OTROS</v>
      </c>
      <c r="AP4174" s="15" t="str">
        <f>+IFERROR(VLOOKUP(Tabla1[[#This Row],[EMPLEADO]],IS[],3,0),"OTROS")</f>
        <v>OTROS</v>
      </c>
      <c r="AQ4174" s="15" t="str">
        <f>+IFERROR(VLOOKUP(Tabla1[[#This Row],[EMPLEADO]],IS[[NÓMINA]:[INGENIERO]],2,0),"OTROS")</f>
        <v>OTROS</v>
      </c>
    </row>
    <row r="4175" spans="1:43" x14ac:dyDescent="0.25">
      <c r="A4175" s="91" t="s">
        <v>12089</v>
      </c>
      <c r="B4175" s="92">
        <v>1</v>
      </c>
      <c r="C4175" s="92" t="s">
        <v>12156</v>
      </c>
      <c r="D4175" s="93" t="s">
        <v>38</v>
      </c>
      <c r="E4175" s="94" t="s">
        <v>39</v>
      </c>
      <c r="F4175" s="94" t="s">
        <v>12157</v>
      </c>
      <c r="G4175" s="105" t="s">
        <v>8205</v>
      </c>
      <c r="H4175" s="92" t="s">
        <v>136</v>
      </c>
      <c r="I4175" s="95" t="s">
        <v>43</v>
      </c>
      <c r="J4175" s="92" t="s">
        <v>8</v>
      </c>
      <c r="K4175" s="96" t="s">
        <v>8206</v>
      </c>
      <c r="L4175" s="96" t="s">
        <v>8207</v>
      </c>
      <c r="M4175" s="92" t="s">
        <v>736</v>
      </c>
      <c r="N4175" s="92">
        <v>0</v>
      </c>
      <c r="O4175" s="92" t="s">
        <v>47</v>
      </c>
      <c r="P4175" s="96">
        <v>51</v>
      </c>
      <c r="Q4175" s="96" t="s">
        <v>82</v>
      </c>
      <c r="R4175" s="97" t="s">
        <v>49</v>
      </c>
      <c r="S4175" s="98" t="s">
        <v>50</v>
      </c>
      <c r="T4175" s="98" t="s">
        <v>51</v>
      </c>
      <c r="U4175" s="99" t="s">
        <v>120</v>
      </c>
      <c r="V4175" s="100">
        <v>0.8</v>
      </c>
      <c r="W4175" s="106">
        <v>572.00000000000011</v>
      </c>
      <c r="X4175" s="102">
        <v>1</v>
      </c>
      <c r="Y4175" s="103">
        <v>0.67</v>
      </c>
      <c r="Z4175" s="99">
        <v>5</v>
      </c>
      <c r="AA4175" s="104">
        <v>0.13400000000000001</v>
      </c>
      <c r="AB4175" s="100">
        <v>0</v>
      </c>
      <c r="AC4175" s="106">
        <v>0</v>
      </c>
      <c r="AD4175" s="107">
        <v>43587</v>
      </c>
      <c r="AE4175" s="107">
        <v>43587</v>
      </c>
      <c r="AF4175" s="99">
        <v>0</v>
      </c>
      <c r="AG4175" s="101" t="s">
        <v>53</v>
      </c>
      <c r="AH4175" s="100">
        <v>0</v>
      </c>
      <c r="AI4175" s="106">
        <v>0</v>
      </c>
      <c r="AJ4175" s="106">
        <v>0</v>
      </c>
      <c r="AK4175" s="60" t="str">
        <f>+IF(Tabla1[[#This Row],[REQUEST_TY]]="SR MANTENIMIENTO CORRECTIVO", "EMERGENCIA", "OTROS")</f>
        <v>EMERGENCIA</v>
      </c>
      <c r="AL4175" s="6" t="str">
        <f>+_xlfn.IFS(Tabla1[[#This Row],[Veces obj]]&lt;=1,"0-1",Tabla1[[#This Row],[Veces obj]]&lt;=2,"1-2",Tabla1[[#This Row],[Veces obj]]&lt;=3,"2-3",TRUE,"&gt;3")</f>
        <v>0-1</v>
      </c>
      <c r="AM4175" s="60" t="str">
        <f>+_xlfn.IFS(MONTH(Tabla1[[#This Row],[MES]])&lt;=3,"Q1",MONTH(Tabla1[[#This Row],[MES]])&lt;=6,"Q2",MONTH(Tabla1[[#This Row],[MES]])&lt;=9,"Q3",TRUE,"Q4")</f>
        <v>Q2</v>
      </c>
      <c r="AN4175" s="15" t="str">
        <f>+IFERROR(VLOOKUP(Tabla1[[#This Row],[CUENTA]],CTAS[],2,0),"OTROS")</f>
        <v>OTROS</v>
      </c>
      <c r="AP4175" s="15" t="str">
        <f>+IFERROR(VLOOKUP(Tabla1[[#This Row],[EMPLEADO]],IS[],3,0),"OTROS")</f>
        <v>OTROS</v>
      </c>
      <c r="AQ4175" s="15" t="str">
        <f>+IFERROR(VLOOKUP(Tabla1[[#This Row],[EMPLEADO]],IS[[NÓMINA]:[INGENIERO]],2,0),"OTROS")</f>
        <v>OTROS</v>
      </c>
    </row>
    <row r="4176" spans="1:43" x14ac:dyDescent="0.25">
      <c r="A4176" s="91" t="s">
        <v>12089</v>
      </c>
      <c r="B4176" s="92">
        <v>1</v>
      </c>
      <c r="C4176" s="92" t="s">
        <v>12158</v>
      </c>
      <c r="D4176" s="93" t="s">
        <v>38</v>
      </c>
      <c r="E4176" s="94" t="s">
        <v>217</v>
      </c>
      <c r="F4176" s="94" t="s">
        <v>12159</v>
      </c>
      <c r="G4176" s="105" t="s">
        <v>2698</v>
      </c>
      <c r="H4176" s="92" t="s">
        <v>220</v>
      </c>
      <c r="I4176" s="95" t="s">
        <v>43</v>
      </c>
      <c r="J4176" s="92" t="s">
        <v>8</v>
      </c>
      <c r="K4176" s="96" t="s">
        <v>59</v>
      </c>
      <c r="L4176" s="96" t="s">
        <v>1164</v>
      </c>
      <c r="M4176" s="92" t="s">
        <v>222</v>
      </c>
      <c r="N4176" s="92">
        <v>0</v>
      </c>
      <c r="O4176" s="92" t="s">
        <v>47</v>
      </c>
      <c r="P4176" s="96">
        <v>17</v>
      </c>
      <c r="Q4176" s="96" t="s">
        <v>62</v>
      </c>
      <c r="R4176" s="97" t="s">
        <v>223</v>
      </c>
      <c r="S4176" s="98" t="s">
        <v>139</v>
      </c>
      <c r="T4176" s="98" t="s">
        <v>51</v>
      </c>
      <c r="U4176" s="99" t="s">
        <v>262</v>
      </c>
      <c r="V4176" s="100">
        <v>1.05</v>
      </c>
      <c r="W4176" s="106">
        <v>1651.6500000000003</v>
      </c>
      <c r="X4176" s="102">
        <v>1</v>
      </c>
      <c r="Y4176" s="103">
        <v>3.43</v>
      </c>
      <c r="Z4176" s="99">
        <v>4</v>
      </c>
      <c r="AA4176" s="104">
        <v>0.85750000000000004</v>
      </c>
      <c r="AB4176" s="100">
        <v>0</v>
      </c>
      <c r="AC4176" s="106">
        <v>0</v>
      </c>
      <c r="AD4176" s="107">
        <v>43587</v>
      </c>
      <c r="AE4176" s="107">
        <v>43587</v>
      </c>
      <c r="AF4176" s="99">
        <v>0</v>
      </c>
      <c r="AG4176" s="101" t="s">
        <v>53</v>
      </c>
      <c r="AH4176" s="100">
        <v>0</v>
      </c>
      <c r="AI4176" s="106">
        <v>0</v>
      </c>
      <c r="AJ4176" s="106">
        <v>0</v>
      </c>
      <c r="AK4176" s="60" t="str">
        <f>+IF(Tabla1[[#This Row],[REQUEST_TY]]="SR MANTENIMIENTO CORRECTIVO", "EMERGENCIA", "OTROS")</f>
        <v>EMERGENCIA</v>
      </c>
      <c r="AL4176" s="6" t="str">
        <f>+_xlfn.IFS(Tabla1[[#This Row],[Veces obj]]&lt;=1,"0-1",Tabla1[[#This Row],[Veces obj]]&lt;=2,"1-2",Tabla1[[#This Row],[Veces obj]]&lt;=3,"2-3",TRUE,"&gt;3")</f>
        <v>0-1</v>
      </c>
      <c r="AM4176" s="60" t="str">
        <f>+_xlfn.IFS(MONTH(Tabla1[[#This Row],[MES]])&lt;=3,"Q1",MONTH(Tabla1[[#This Row],[MES]])&lt;=6,"Q2",MONTH(Tabla1[[#This Row],[MES]])&lt;=9,"Q3",TRUE,"Q4")</f>
        <v>Q2</v>
      </c>
      <c r="AN4176" s="15" t="str">
        <f>+IFERROR(VLOOKUP(Tabla1[[#This Row],[CUENTA]],CTAS[],2,0),"OTROS")</f>
        <v>OTROS</v>
      </c>
      <c r="AP4176" s="15" t="str">
        <f>+IFERROR(VLOOKUP(Tabla1[[#This Row],[EMPLEADO]],IS[],3,0),"OTROS")</f>
        <v>OTROS</v>
      </c>
      <c r="AQ4176" s="15" t="str">
        <f>+IFERROR(VLOOKUP(Tabla1[[#This Row],[EMPLEADO]],IS[[NÓMINA]:[INGENIERO]],2,0),"OTROS")</f>
        <v>OTROS</v>
      </c>
    </row>
    <row r="4177" spans="1:43" x14ac:dyDescent="0.25">
      <c r="A4177" s="91" t="s">
        <v>12089</v>
      </c>
      <c r="B4177" s="92">
        <v>1</v>
      </c>
      <c r="C4177" s="92" t="s">
        <v>12160</v>
      </c>
      <c r="D4177" s="93" t="s">
        <v>38</v>
      </c>
      <c r="E4177" s="94" t="s">
        <v>332</v>
      </c>
      <c r="F4177" s="94" t="s">
        <v>12161</v>
      </c>
      <c r="G4177" s="105" t="s">
        <v>1163</v>
      </c>
      <c r="H4177" s="92" t="s">
        <v>220</v>
      </c>
      <c r="I4177" s="95" t="s">
        <v>43</v>
      </c>
      <c r="J4177" s="92" t="s">
        <v>8</v>
      </c>
      <c r="K4177" s="96" t="s">
        <v>59</v>
      </c>
      <c r="L4177" s="96" t="s">
        <v>1164</v>
      </c>
      <c r="M4177" s="92" t="s">
        <v>222</v>
      </c>
      <c r="N4177" s="92">
        <v>0</v>
      </c>
      <c r="O4177" s="92" t="s">
        <v>47</v>
      </c>
      <c r="P4177" s="96">
        <v>112</v>
      </c>
      <c r="Q4177" s="96" t="s">
        <v>48</v>
      </c>
      <c r="R4177" s="97" t="s">
        <v>317</v>
      </c>
      <c r="S4177" s="98" t="s">
        <v>318</v>
      </c>
      <c r="T4177" s="98" t="s">
        <v>51</v>
      </c>
      <c r="U4177" s="99" t="s">
        <v>353</v>
      </c>
      <c r="V4177" s="100">
        <v>1.1499999999999999</v>
      </c>
      <c r="W4177" s="106">
        <v>1808.95</v>
      </c>
      <c r="X4177" s="102">
        <v>1</v>
      </c>
      <c r="Y4177" s="103">
        <v>3.67</v>
      </c>
      <c r="Z4177" s="99">
        <v>4</v>
      </c>
      <c r="AA4177" s="104">
        <v>0.91749999999999998</v>
      </c>
      <c r="AB4177" s="100">
        <v>0</v>
      </c>
      <c r="AC4177" s="106">
        <v>0</v>
      </c>
      <c r="AD4177" s="107">
        <v>43587</v>
      </c>
      <c r="AE4177" s="107">
        <v>43587</v>
      </c>
      <c r="AF4177" s="99">
        <v>0</v>
      </c>
      <c r="AG4177" s="101" t="s">
        <v>53</v>
      </c>
      <c r="AH4177" s="100">
        <v>0</v>
      </c>
      <c r="AI4177" s="106">
        <v>0</v>
      </c>
      <c r="AJ4177" s="106">
        <v>0</v>
      </c>
      <c r="AK4177" s="60" t="str">
        <f>+IF(Tabla1[[#This Row],[REQUEST_TY]]="SR MANTENIMIENTO CORRECTIVO", "EMERGENCIA", "OTROS")</f>
        <v>EMERGENCIA</v>
      </c>
      <c r="AL4177" s="6" t="str">
        <f>+_xlfn.IFS(Tabla1[[#This Row],[Veces obj]]&lt;=1,"0-1",Tabla1[[#This Row],[Veces obj]]&lt;=2,"1-2",Tabla1[[#This Row],[Veces obj]]&lt;=3,"2-3",TRUE,"&gt;3")</f>
        <v>0-1</v>
      </c>
      <c r="AM4177" s="60" t="str">
        <f>+_xlfn.IFS(MONTH(Tabla1[[#This Row],[MES]])&lt;=3,"Q1",MONTH(Tabla1[[#This Row],[MES]])&lt;=6,"Q2",MONTH(Tabla1[[#This Row],[MES]])&lt;=9,"Q3",TRUE,"Q4")</f>
        <v>Q2</v>
      </c>
      <c r="AN4177" s="15" t="str">
        <f>+IFERROR(VLOOKUP(Tabla1[[#This Row],[CUENTA]],CTAS[],2,0),"OTROS")</f>
        <v>OTROS</v>
      </c>
      <c r="AP4177" s="15" t="str">
        <f>+IFERROR(VLOOKUP(Tabla1[[#This Row],[EMPLEADO]],IS[],3,0),"OTROS")</f>
        <v>OTROS</v>
      </c>
      <c r="AQ4177" s="15" t="str">
        <f>+IFERROR(VLOOKUP(Tabla1[[#This Row],[EMPLEADO]],IS[[NÓMINA]:[INGENIERO]],2,0),"OTROS")</f>
        <v>OTROS</v>
      </c>
    </row>
    <row r="4178" spans="1:43" x14ac:dyDescent="0.25">
      <c r="A4178" s="91" t="s">
        <v>12089</v>
      </c>
      <c r="B4178" s="92">
        <v>1</v>
      </c>
      <c r="C4178" s="92" t="s">
        <v>12162</v>
      </c>
      <c r="D4178" s="93" t="s">
        <v>38</v>
      </c>
      <c r="E4178" s="94" t="s">
        <v>217</v>
      </c>
      <c r="F4178" s="94" t="s">
        <v>12163</v>
      </c>
      <c r="G4178" s="105" t="s">
        <v>779</v>
      </c>
      <c r="H4178" s="92" t="s">
        <v>679</v>
      </c>
      <c r="I4178" s="95" t="s">
        <v>43</v>
      </c>
      <c r="J4178" s="92" t="s">
        <v>8</v>
      </c>
      <c r="K4178" s="96" t="s">
        <v>59</v>
      </c>
      <c r="L4178" s="96" t="s">
        <v>780</v>
      </c>
      <c r="M4178" s="92" t="s">
        <v>310</v>
      </c>
      <c r="N4178" s="92">
        <v>0</v>
      </c>
      <c r="O4178" s="92" t="s">
        <v>47</v>
      </c>
      <c r="P4178" s="96">
        <v>40</v>
      </c>
      <c r="Q4178" s="96" t="s">
        <v>82</v>
      </c>
      <c r="R4178" s="97" t="s">
        <v>223</v>
      </c>
      <c r="S4178" s="98" t="s">
        <v>139</v>
      </c>
      <c r="T4178" s="98" t="s">
        <v>51</v>
      </c>
      <c r="U4178" s="99" t="s">
        <v>140</v>
      </c>
      <c r="V4178" s="100">
        <v>1.1000000000000001</v>
      </c>
      <c r="W4178" s="106">
        <v>1730.3000000000004</v>
      </c>
      <c r="X4178" s="102">
        <v>1</v>
      </c>
      <c r="Y4178" s="103">
        <v>2.68</v>
      </c>
      <c r="Z4178" s="99">
        <v>4</v>
      </c>
      <c r="AA4178" s="104">
        <v>0.67</v>
      </c>
      <c r="AB4178" s="100">
        <v>0</v>
      </c>
      <c r="AC4178" s="106">
        <v>0</v>
      </c>
      <c r="AD4178" s="107">
        <v>43585</v>
      </c>
      <c r="AE4178" s="107">
        <v>43587</v>
      </c>
      <c r="AF4178" s="99">
        <v>1</v>
      </c>
      <c r="AG4178" s="101" t="s">
        <v>53</v>
      </c>
      <c r="AH4178" s="100">
        <v>0</v>
      </c>
      <c r="AI4178" s="106">
        <v>0</v>
      </c>
      <c r="AJ4178" s="106">
        <v>0</v>
      </c>
      <c r="AK4178" s="60" t="str">
        <f>+IF(Tabla1[[#This Row],[REQUEST_TY]]="SR MANTENIMIENTO CORRECTIVO", "EMERGENCIA", "OTROS")</f>
        <v>EMERGENCIA</v>
      </c>
      <c r="AL4178" s="6" t="str">
        <f>+_xlfn.IFS(Tabla1[[#This Row],[Veces obj]]&lt;=1,"0-1",Tabla1[[#This Row],[Veces obj]]&lt;=2,"1-2",Tabla1[[#This Row],[Veces obj]]&lt;=3,"2-3",TRUE,"&gt;3")</f>
        <v>0-1</v>
      </c>
      <c r="AM4178" s="60" t="str">
        <f>+_xlfn.IFS(MONTH(Tabla1[[#This Row],[MES]])&lt;=3,"Q1",MONTH(Tabla1[[#This Row],[MES]])&lt;=6,"Q2",MONTH(Tabla1[[#This Row],[MES]])&lt;=9,"Q3",TRUE,"Q4")</f>
        <v>Q2</v>
      </c>
      <c r="AN4178" s="15" t="str">
        <f>+IFERROR(VLOOKUP(Tabla1[[#This Row],[CUENTA]],CTAS[],2,0),"OTROS")</f>
        <v>OTROS</v>
      </c>
      <c r="AP4178" s="15" t="str">
        <f>+IFERROR(VLOOKUP(Tabla1[[#This Row],[EMPLEADO]],IS[],3,0),"OTROS")</f>
        <v>OTROS</v>
      </c>
      <c r="AQ4178" s="15" t="str">
        <f>+IFERROR(VLOOKUP(Tabla1[[#This Row],[EMPLEADO]],IS[[NÓMINA]:[INGENIERO]],2,0),"OTROS")</f>
        <v>OTROS</v>
      </c>
    </row>
    <row r="4179" spans="1:43" x14ac:dyDescent="0.25">
      <c r="A4179" s="91" t="s">
        <v>12089</v>
      </c>
      <c r="B4179" s="92">
        <v>1</v>
      </c>
      <c r="C4179" s="92" t="s">
        <v>12164</v>
      </c>
      <c r="D4179" s="93" t="s">
        <v>38</v>
      </c>
      <c r="E4179" s="94" t="s">
        <v>258</v>
      </c>
      <c r="F4179" s="94" t="s">
        <v>12165</v>
      </c>
      <c r="G4179" s="105" t="s">
        <v>3141</v>
      </c>
      <c r="H4179" s="92" t="s">
        <v>106</v>
      </c>
      <c r="I4179" s="95" t="s">
        <v>43</v>
      </c>
      <c r="J4179" s="92" t="s">
        <v>8</v>
      </c>
      <c r="K4179" s="96" t="s">
        <v>59</v>
      </c>
      <c r="L4179" s="96" t="s">
        <v>130</v>
      </c>
      <c r="M4179" s="92" t="s">
        <v>131</v>
      </c>
      <c r="N4179" s="92">
        <v>0</v>
      </c>
      <c r="O4179" s="92" t="s">
        <v>47</v>
      </c>
      <c r="P4179" s="96">
        <v>19</v>
      </c>
      <c r="Q4179" s="96" t="s">
        <v>62</v>
      </c>
      <c r="R4179" s="97" t="s">
        <v>138</v>
      </c>
      <c r="S4179" s="98" t="s">
        <v>139</v>
      </c>
      <c r="T4179" s="98" t="s">
        <v>51</v>
      </c>
      <c r="U4179" s="99" t="s">
        <v>262</v>
      </c>
      <c r="V4179" s="100">
        <v>1.05</v>
      </c>
      <c r="W4179" s="106">
        <v>1651.6500000000003</v>
      </c>
      <c r="X4179" s="102">
        <v>1</v>
      </c>
      <c r="Y4179" s="103">
        <v>1.93</v>
      </c>
      <c r="Z4179" s="99">
        <v>4</v>
      </c>
      <c r="AA4179" s="104">
        <v>0.48249999999999998</v>
      </c>
      <c r="AB4179" s="100">
        <v>0</v>
      </c>
      <c r="AC4179" s="106">
        <v>0</v>
      </c>
      <c r="AD4179" s="107">
        <v>43585</v>
      </c>
      <c r="AE4179" s="107">
        <v>43587</v>
      </c>
      <c r="AF4179" s="99">
        <v>1</v>
      </c>
      <c r="AG4179" s="101" t="s">
        <v>53</v>
      </c>
      <c r="AH4179" s="100">
        <v>0</v>
      </c>
      <c r="AI4179" s="106">
        <v>0</v>
      </c>
      <c r="AJ4179" s="106">
        <v>0</v>
      </c>
      <c r="AK4179" s="60" t="str">
        <f>+IF(Tabla1[[#This Row],[REQUEST_TY]]="SR MANTENIMIENTO CORRECTIVO", "EMERGENCIA", "OTROS")</f>
        <v>EMERGENCIA</v>
      </c>
      <c r="AL4179" s="6" t="str">
        <f>+_xlfn.IFS(Tabla1[[#This Row],[Veces obj]]&lt;=1,"0-1",Tabla1[[#This Row],[Veces obj]]&lt;=2,"1-2",Tabla1[[#This Row],[Veces obj]]&lt;=3,"2-3",TRUE,"&gt;3")</f>
        <v>0-1</v>
      </c>
      <c r="AM4179" s="60" t="str">
        <f>+_xlfn.IFS(MONTH(Tabla1[[#This Row],[MES]])&lt;=3,"Q1",MONTH(Tabla1[[#This Row],[MES]])&lt;=6,"Q2",MONTH(Tabla1[[#This Row],[MES]])&lt;=9,"Q3",TRUE,"Q4")</f>
        <v>Q2</v>
      </c>
      <c r="AN4179" s="15" t="str">
        <f>+IFERROR(VLOOKUP(Tabla1[[#This Row],[CUENTA]],CTAS[],2,0),"OTROS")</f>
        <v>OTROS</v>
      </c>
      <c r="AP4179" s="15" t="str">
        <f>+IFERROR(VLOOKUP(Tabla1[[#This Row],[EMPLEADO]],IS[],3,0),"OTROS")</f>
        <v>OTROS</v>
      </c>
      <c r="AQ4179" s="15" t="str">
        <f>+IFERROR(VLOOKUP(Tabla1[[#This Row],[EMPLEADO]],IS[[NÓMINA]:[INGENIERO]],2,0),"OTROS")</f>
        <v>OTROS</v>
      </c>
    </row>
    <row r="4180" spans="1:43" x14ac:dyDescent="0.25">
      <c r="A4180" s="91" t="s">
        <v>12089</v>
      </c>
      <c r="B4180" s="92">
        <v>1</v>
      </c>
      <c r="C4180" s="92" t="s">
        <v>12166</v>
      </c>
      <c r="D4180" s="93" t="s">
        <v>38</v>
      </c>
      <c r="E4180" s="94" t="s">
        <v>725</v>
      </c>
      <c r="F4180" s="94" t="s">
        <v>12167</v>
      </c>
      <c r="G4180" s="105" t="s">
        <v>4114</v>
      </c>
      <c r="H4180" s="92" t="s">
        <v>266</v>
      </c>
      <c r="I4180" s="95" t="s">
        <v>43</v>
      </c>
      <c r="J4180" s="92" t="s">
        <v>8</v>
      </c>
      <c r="K4180" s="96" t="s">
        <v>59</v>
      </c>
      <c r="L4180" s="96" t="s">
        <v>3244</v>
      </c>
      <c r="M4180" s="92" t="s">
        <v>94</v>
      </c>
      <c r="N4180" s="92">
        <v>0</v>
      </c>
      <c r="O4180" s="92" t="s">
        <v>47</v>
      </c>
      <c r="P4180" s="96">
        <v>110</v>
      </c>
      <c r="Q4180" s="96" t="s">
        <v>48</v>
      </c>
      <c r="R4180" s="97" t="s">
        <v>223</v>
      </c>
      <c r="S4180" s="98" t="s">
        <v>139</v>
      </c>
      <c r="T4180" s="98" t="s">
        <v>51</v>
      </c>
      <c r="U4180" s="99" t="s">
        <v>353</v>
      </c>
      <c r="V4180" s="100">
        <v>1.1499999999999999</v>
      </c>
      <c r="W4180" s="106">
        <v>1808.95</v>
      </c>
      <c r="X4180" s="102">
        <v>1</v>
      </c>
      <c r="Y4180" s="103">
        <v>0</v>
      </c>
      <c r="Z4180" s="99">
        <v>4</v>
      </c>
      <c r="AA4180" s="104">
        <v>0</v>
      </c>
      <c r="AB4180" s="100">
        <v>0</v>
      </c>
      <c r="AC4180" s="106">
        <v>0</v>
      </c>
      <c r="AD4180" s="107">
        <v>43592</v>
      </c>
      <c r="AE4180" s="107">
        <v>43592</v>
      </c>
      <c r="AF4180" s="99">
        <v>0</v>
      </c>
      <c r="AG4180" s="101" t="s">
        <v>53</v>
      </c>
      <c r="AH4180" s="100">
        <v>0</v>
      </c>
      <c r="AI4180" s="106">
        <v>0</v>
      </c>
      <c r="AJ4180" s="106">
        <v>0</v>
      </c>
      <c r="AK4180" s="60" t="str">
        <f>+IF(Tabla1[[#This Row],[REQUEST_TY]]="SR MANTENIMIENTO CORRECTIVO", "EMERGENCIA", "OTROS")</f>
        <v>EMERGENCIA</v>
      </c>
      <c r="AL4180" s="6" t="str">
        <f>+_xlfn.IFS(Tabla1[[#This Row],[Veces obj]]&lt;=1,"0-1",Tabla1[[#This Row],[Veces obj]]&lt;=2,"1-2",Tabla1[[#This Row],[Veces obj]]&lt;=3,"2-3",TRUE,"&gt;3")</f>
        <v>0-1</v>
      </c>
      <c r="AM4180" s="60" t="str">
        <f>+_xlfn.IFS(MONTH(Tabla1[[#This Row],[MES]])&lt;=3,"Q1",MONTH(Tabla1[[#This Row],[MES]])&lt;=6,"Q2",MONTH(Tabla1[[#This Row],[MES]])&lt;=9,"Q3",TRUE,"Q4")</f>
        <v>Q2</v>
      </c>
      <c r="AN4180" s="15" t="str">
        <f>+IFERROR(VLOOKUP(Tabla1[[#This Row],[CUENTA]],CTAS[],2,0),"OTROS")</f>
        <v>OTROS</v>
      </c>
      <c r="AP4180" s="15" t="str">
        <f>+IFERROR(VLOOKUP(Tabla1[[#This Row],[EMPLEADO]],IS[],3,0),"OTROS")</f>
        <v>JUAREZ</v>
      </c>
      <c r="AQ4180" s="15" t="str">
        <f>+IFERROR(VLOOKUP(Tabla1[[#This Row],[EMPLEADO]],IS[[NÓMINA]:[INGENIERO]],2,0),"OTROS")</f>
        <v>CESAR MAR</v>
      </c>
    </row>
    <row r="4181" spans="1:43" x14ac:dyDescent="0.25">
      <c r="A4181" s="91" t="s">
        <v>12089</v>
      </c>
      <c r="B4181" s="92">
        <v>1</v>
      </c>
      <c r="C4181" s="92" t="s">
        <v>12168</v>
      </c>
      <c r="D4181" s="93" t="s">
        <v>38</v>
      </c>
      <c r="E4181" s="94" t="s">
        <v>133</v>
      </c>
      <c r="F4181" s="94" t="s">
        <v>12169</v>
      </c>
      <c r="G4181" s="105" t="s">
        <v>982</v>
      </c>
      <c r="H4181" s="92" t="s">
        <v>204</v>
      </c>
      <c r="I4181" s="95" t="s">
        <v>43</v>
      </c>
      <c r="J4181" s="92" t="s">
        <v>8</v>
      </c>
      <c r="K4181" s="96" t="s">
        <v>59</v>
      </c>
      <c r="L4181" s="96" t="s">
        <v>205</v>
      </c>
      <c r="M4181" s="92" t="s">
        <v>206</v>
      </c>
      <c r="N4181" s="92">
        <v>0</v>
      </c>
      <c r="O4181" s="92" t="s">
        <v>47</v>
      </c>
      <c r="P4181" s="96">
        <v>28</v>
      </c>
      <c r="Q4181" s="96" t="s">
        <v>62</v>
      </c>
      <c r="R4181" s="97" t="s">
        <v>138</v>
      </c>
      <c r="S4181" s="98" t="s">
        <v>139</v>
      </c>
      <c r="T4181" s="98" t="s">
        <v>51</v>
      </c>
      <c r="U4181" s="99" t="s">
        <v>262</v>
      </c>
      <c r="V4181" s="100">
        <v>1.05</v>
      </c>
      <c r="W4181" s="106">
        <v>1651.6500000000003</v>
      </c>
      <c r="X4181" s="102">
        <v>1</v>
      </c>
      <c r="Y4181" s="103">
        <v>2.5499999999999998</v>
      </c>
      <c r="Z4181" s="99">
        <v>4</v>
      </c>
      <c r="AA4181" s="104">
        <v>0.63749999999999996</v>
      </c>
      <c r="AB4181" s="100">
        <v>0</v>
      </c>
      <c r="AC4181" s="106">
        <v>0</v>
      </c>
      <c r="AD4181" s="107">
        <v>43595</v>
      </c>
      <c r="AE4181" s="107">
        <v>43598</v>
      </c>
      <c r="AF4181" s="99">
        <v>1</v>
      </c>
      <c r="AG4181" s="101" t="s">
        <v>53</v>
      </c>
      <c r="AH4181" s="100">
        <v>0</v>
      </c>
      <c r="AI4181" s="106">
        <v>0</v>
      </c>
      <c r="AJ4181" s="106">
        <v>0</v>
      </c>
      <c r="AK4181" s="60" t="str">
        <f>+IF(Tabla1[[#This Row],[REQUEST_TY]]="SR MANTENIMIENTO CORRECTIVO", "EMERGENCIA", "OTROS")</f>
        <v>EMERGENCIA</v>
      </c>
      <c r="AL4181" s="6" t="str">
        <f>+_xlfn.IFS(Tabla1[[#This Row],[Veces obj]]&lt;=1,"0-1",Tabla1[[#This Row],[Veces obj]]&lt;=2,"1-2",Tabla1[[#This Row],[Veces obj]]&lt;=3,"2-3",TRUE,"&gt;3")</f>
        <v>0-1</v>
      </c>
      <c r="AM4181" s="60" t="str">
        <f>+_xlfn.IFS(MONTH(Tabla1[[#This Row],[MES]])&lt;=3,"Q1",MONTH(Tabla1[[#This Row],[MES]])&lt;=6,"Q2",MONTH(Tabla1[[#This Row],[MES]])&lt;=9,"Q3",TRUE,"Q4")</f>
        <v>Q2</v>
      </c>
      <c r="AN4181" s="15" t="str">
        <f>+IFERROR(VLOOKUP(Tabla1[[#This Row],[CUENTA]],CTAS[],2,0),"OTROS")</f>
        <v>OTROS</v>
      </c>
      <c r="AP4181" s="15" t="str">
        <f>+IFERROR(VLOOKUP(Tabla1[[#This Row],[EMPLEADO]],IS[],3,0),"OTROS")</f>
        <v>OTROS</v>
      </c>
      <c r="AQ4181" s="15" t="str">
        <f>+IFERROR(VLOOKUP(Tabla1[[#This Row],[EMPLEADO]],IS[[NÓMINA]:[INGENIERO]],2,0),"OTROS")</f>
        <v>OTROS</v>
      </c>
    </row>
    <row r="4182" spans="1:43" x14ac:dyDescent="0.25">
      <c r="A4182" s="91" t="s">
        <v>12089</v>
      </c>
      <c r="B4182" s="92">
        <v>1</v>
      </c>
      <c r="C4182" s="92" t="s">
        <v>12170</v>
      </c>
      <c r="D4182" s="93" t="s">
        <v>38</v>
      </c>
      <c r="E4182" s="94" t="s">
        <v>76</v>
      </c>
      <c r="F4182" s="94" t="s">
        <v>12171</v>
      </c>
      <c r="G4182" s="105" t="s">
        <v>12172</v>
      </c>
      <c r="H4182" s="92" t="s">
        <v>204</v>
      </c>
      <c r="I4182" s="95" t="s">
        <v>43</v>
      </c>
      <c r="J4182" s="92" t="s">
        <v>8</v>
      </c>
      <c r="K4182" s="96" t="s">
        <v>59</v>
      </c>
      <c r="L4182" s="96" t="s">
        <v>12173</v>
      </c>
      <c r="M4182" s="92" t="s">
        <v>206</v>
      </c>
      <c r="N4182" s="92">
        <v>0</v>
      </c>
      <c r="O4182" s="92" t="s">
        <v>47</v>
      </c>
      <c r="P4182" s="96">
        <v>308</v>
      </c>
      <c r="Q4182" s="96" t="s">
        <v>48</v>
      </c>
      <c r="R4182" s="97" t="s">
        <v>63</v>
      </c>
      <c r="S4182" s="98" t="s">
        <v>64</v>
      </c>
      <c r="T4182" s="98" t="s">
        <v>51</v>
      </c>
      <c r="U4182" s="99" t="s">
        <v>96</v>
      </c>
      <c r="V4182" s="100">
        <v>1.1000000000000001</v>
      </c>
      <c r="W4182" s="106">
        <v>1501.5000000000002</v>
      </c>
      <c r="X4182" s="102">
        <v>1</v>
      </c>
      <c r="Y4182" s="103">
        <v>1.58</v>
      </c>
      <c r="Z4182" s="99">
        <v>5</v>
      </c>
      <c r="AA4182" s="104">
        <v>0.316</v>
      </c>
      <c r="AB4182" s="100">
        <v>0</v>
      </c>
      <c r="AC4182" s="106">
        <v>0</v>
      </c>
      <c r="AD4182" s="107">
        <v>43585</v>
      </c>
      <c r="AE4182" s="107">
        <v>43587</v>
      </c>
      <c r="AF4182" s="99">
        <v>1</v>
      </c>
      <c r="AG4182" s="101" t="s">
        <v>53</v>
      </c>
      <c r="AH4182" s="100">
        <v>0</v>
      </c>
      <c r="AI4182" s="106">
        <v>0</v>
      </c>
      <c r="AJ4182" s="106">
        <v>0</v>
      </c>
      <c r="AK4182" s="60" t="str">
        <f>+IF(Tabla1[[#This Row],[REQUEST_TY]]="SR MANTENIMIENTO CORRECTIVO", "EMERGENCIA", "OTROS")</f>
        <v>EMERGENCIA</v>
      </c>
      <c r="AL4182" s="6" t="str">
        <f>+_xlfn.IFS(Tabla1[[#This Row],[Veces obj]]&lt;=1,"0-1",Tabla1[[#This Row],[Veces obj]]&lt;=2,"1-2",Tabla1[[#This Row],[Veces obj]]&lt;=3,"2-3",TRUE,"&gt;3")</f>
        <v>0-1</v>
      </c>
      <c r="AM4182" s="60" t="str">
        <f>+_xlfn.IFS(MONTH(Tabla1[[#This Row],[MES]])&lt;=3,"Q1",MONTH(Tabla1[[#This Row],[MES]])&lt;=6,"Q2",MONTH(Tabla1[[#This Row],[MES]])&lt;=9,"Q3",TRUE,"Q4")</f>
        <v>Q2</v>
      </c>
      <c r="AN4182" s="15" t="str">
        <f>+IFERROR(VLOOKUP(Tabla1[[#This Row],[CUENTA]],CTAS[],2,0),"OTROS")</f>
        <v>OTROS</v>
      </c>
      <c r="AP4182" s="15" t="str">
        <f>+IFERROR(VLOOKUP(Tabla1[[#This Row],[EMPLEADO]],IS[],3,0),"OTROS")</f>
        <v>OTROS</v>
      </c>
      <c r="AQ4182" s="15" t="str">
        <f>+IFERROR(VLOOKUP(Tabla1[[#This Row],[EMPLEADO]],IS[[NÓMINA]:[INGENIERO]],2,0),"OTROS")</f>
        <v>OTROS</v>
      </c>
    </row>
    <row r="4183" spans="1:43" x14ac:dyDescent="0.25">
      <c r="A4183" s="91" t="s">
        <v>12089</v>
      </c>
      <c r="B4183" s="92">
        <v>1</v>
      </c>
      <c r="C4183" s="92" t="s">
        <v>12174</v>
      </c>
      <c r="D4183" s="93" t="s">
        <v>38</v>
      </c>
      <c r="E4183" s="94" t="s">
        <v>599</v>
      </c>
      <c r="F4183" s="94" t="s">
        <v>12175</v>
      </c>
      <c r="G4183" s="105" t="s">
        <v>1713</v>
      </c>
      <c r="H4183" s="92" t="s">
        <v>527</v>
      </c>
      <c r="I4183" s="95" t="s">
        <v>43</v>
      </c>
      <c r="J4183" s="92" t="s">
        <v>8</v>
      </c>
      <c r="K4183" s="96" t="s">
        <v>528</v>
      </c>
      <c r="L4183" s="96" t="s">
        <v>602</v>
      </c>
      <c r="M4183" s="92" t="s">
        <v>530</v>
      </c>
      <c r="N4183" s="92">
        <v>1</v>
      </c>
      <c r="O4183" s="92" t="s">
        <v>47</v>
      </c>
      <c r="P4183" s="96">
        <v>97</v>
      </c>
      <c r="Q4183" s="96" t="s">
        <v>48</v>
      </c>
      <c r="R4183" s="97" t="s">
        <v>242</v>
      </c>
      <c r="S4183" s="98" t="s">
        <v>64</v>
      </c>
      <c r="T4183" s="98" t="s">
        <v>51</v>
      </c>
      <c r="U4183" s="99" t="s">
        <v>96</v>
      </c>
      <c r="V4183" s="100">
        <v>1.1000000000000001</v>
      </c>
      <c r="W4183" s="106">
        <v>0</v>
      </c>
      <c r="X4183" s="102">
        <v>1</v>
      </c>
      <c r="Y4183" s="103">
        <v>0.3</v>
      </c>
      <c r="Z4183" s="99">
        <v>5</v>
      </c>
      <c r="AA4183" s="104">
        <v>0.06</v>
      </c>
      <c r="AB4183" s="100">
        <v>0</v>
      </c>
      <c r="AC4183" s="106">
        <v>0</v>
      </c>
      <c r="AD4183" s="107">
        <v>43592</v>
      </c>
      <c r="AE4183" s="107">
        <v>43593</v>
      </c>
      <c r="AF4183" s="99">
        <v>1</v>
      </c>
      <c r="AG4183" s="101" t="s">
        <v>53</v>
      </c>
      <c r="AH4183" s="100">
        <v>0</v>
      </c>
      <c r="AI4183" s="106">
        <v>0</v>
      </c>
      <c r="AJ4183" s="106">
        <v>0</v>
      </c>
      <c r="AK4183" s="60" t="str">
        <f>+IF(Tabla1[[#This Row],[REQUEST_TY]]="SR MANTENIMIENTO CORRECTIVO", "EMERGENCIA", "OTROS")</f>
        <v>EMERGENCIA</v>
      </c>
      <c r="AL4183" s="6" t="str">
        <f>+_xlfn.IFS(Tabla1[[#This Row],[Veces obj]]&lt;=1,"0-1",Tabla1[[#This Row],[Veces obj]]&lt;=2,"1-2",Tabla1[[#This Row],[Veces obj]]&lt;=3,"2-3",TRUE,"&gt;3")</f>
        <v>0-1</v>
      </c>
      <c r="AM4183" s="60" t="str">
        <f>+_xlfn.IFS(MONTH(Tabla1[[#This Row],[MES]])&lt;=3,"Q1",MONTH(Tabla1[[#This Row],[MES]])&lt;=6,"Q2",MONTH(Tabla1[[#This Row],[MES]])&lt;=9,"Q3",TRUE,"Q4")</f>
        <v>Q2</v>
      </c>
      <c r="AN4183" s="15" t="str">
        <f>+IFERROR(VLOOKUP(Tabla1[[#This Row],[CUENTA]],CTAS[],2,0),"OTROS")</f>
        <v>OTROS</v>
      </c>
      <c r="AP4183" s="15" t="str">
        <f>+IFERROR(VLOOKUP(Tabla1[[#This Row],[EMPLEADO]],IS[],3,0),"OTROS")</f>
        <v>OTROS</v>
      </c>
      <c r="AQ4183" s="15" t="str">
        <f>+IFERROR(VLOOKUP(Tabla1[[#This Row],[EMPLEADO]],IS[[NÓMINA]:[INGENIERO]],2,0),"OTROS")</f>
        <v>OTROS</v>
      </c>
    </row>
    <row r="4184" spans="1:43" x14ac:dyDescent="0.25">
      <c r="A4184" s="91" t="s">
        <v>12089</v>
      </c>
      <c r="B4184" s="92">
        <v>1</v>
      </c>
      <c r="C4184" s="92" t="s">
        <v>12176</v>
      </c>
      <c r="D4184" s="93" t="s">
        <v>38</v>
      </c>
      <c r="E4184" s="94" t="s">
        <v>747</v>
      </c>
      <c r="F4184" s="94" t="s">
        <v>12177</v>
      </c>
      <c r="G4184" s="105" t="s">
        <v>4856</v>
      </c>
      <c r="H4184" s="92" t="s">
        <v>527</v>
      </c>
      <c r="I4184" s="95" t="s">
        <v>43</v>
      </c>
      <c r="J4184" s="92" t="s">
        <v>8</v>
      </c>
      <c r="K4184" s="96" t="s">
        <v>528</v>
      </c>
      <c r="L4184" s="96" t="s">
        <v>529</v>
      </c>
      <c r="M4184" s="92" t="s">
        <v>530</v>
      </c>
      <c r="N4184" s="92">
        <v>1</v>
      </c>
      <c r="O4184" s="92" t="s">
        <v>47</v>
      </c>
      <c r="P4184" s="96">
        <v>87</v>
      </c>
      <c r="Q4184" s="96" t="s">
        <v>48</v>
      </c>
      <c r="R4184" s="97" t="s">
        <v>95</v>
      </c>
      <c r="S4184" s="98" t="s">
        <v>64</v>
      </c>
      <c r="T4184" s="98" t="s">
        <v>51</v>
      </c>
      <c r="U4184" s="99" t="s">
        <v>96</v>
      </c>
      <c r="V4184" s="100">
        <v>1.1000000000000001</v>
      </c>
      <c r="W4184" s="106">
        <v>0</v>
      </c>
      <c r="X4184" s="102">
        <v>1</v>
      </c>
      <c r="Y4184" s="103">
        <v>0.88</v>
      </c>
      <c r="Z4184" s="99">
        <v>5</v>
      </c>
      <c r="AA4184" s="104">
        <v>0.17599999999999999</v>
      </c>
      <c r="AB4184" s="100">
        <v>0</v>
      </c>
      <c r="AC4184" s="106">
        <v>0</v>
      </c>
      <c r="AD4184" s="107">
        <v>43585</v>
      </c>
      <c r="AE4184" s="107">
        <v>43587</v>
      </c>
      <c r="AF4184" s="99">
        <v>1</v>
      </c>
      <c r="AG4184" s="101" t="s">
        <v>53</v>
      </c>
      <c r="AH4184" s="100">
        <v>0</v>
      </c>
      <c r="AI4184" s="106">
        <v>0</v>
      </c>
      <c r="AJ4184" s="106">
        <v>0</v>
      </c>
      <c r="AK4184" s="60" t="str">
        <f>+IF(Tabla1[[#This Row],[REQUEST_TY]]="SR MANTENIMIENTO CORRECTIVO", "EMERGENCIA", "OTROS")</f>
        <v>EMERGENCIA</v>
      </c>
      <c r="AL4184" s="6" t="str">
        <f>+_xlfn.IFS(Tabla1[[#This Row],[Veces obj]]&lt;=1,"0-1",Tabla1[[#This Row],[Veces obj]]&lt;=2,"1-2",Tabla1[[#This Row],[Veces obj]]&lt;=3,"2-3",TRUE,"&gt;3")</f>
        <v>0-1</v>
      </c>
      <c r="AM4184" s="60" t="str">
        <f>+_xlfn.IFS(MONTH(Tabla1[[#This Row],[MES]])&lt;=3,"Q1",MONTH(Tabla1[[#This Row],[MES]])&lt;=6,"Q2",MONTH(Tabla1[[#This Row],[MES]])&lt;=9,"Q3",TRUE,"Q4")</f>
        <v>Q2</v>
      </c>
      <c r="AN4184" s="15" t="str">
        <f>+IFERROR(VLOOKUP(Tabla1[[#This Row],[CUENTA]],CTAS[],2,0),"OTROS")</f>
        <v>OTROS</v>
      </c>
      <c r="AP4184" s="15" t="str">
        <f>+IFERROR(VLOOKUP(Tabla1[[#This Row],[EMPLEADO]],IS[],3,0),"OTROS")</f>
        <v>OTROS</v>
      </c>
      <c r="AQ4184" s="15" t="str">
        <f>+IFERROR(VLOOKUP(Tabla1[[#This Row],[EMPLEADO]],IS[[NÓMINA]:[INGENIERO]],2,0),"OTROS")</f>
        <v>OTROS</v>
      </c>
    </row>
    <row r="4185" spans="1:43" x14ac:dyDescent="0.25">
      <c r="A4185" s="91" t="s">
        <v>12089</v>
      </c>
      <c r="B4185" s="92">
        <v>1</v>
      </c>
      <c r="C4185" s="92" t="s">
        <v>12178</v>
      </c>
      <c r="D4185" s="93" t="s">
        <v>38</v>
      </c>
      <c r="E4185" s="94" t="s">
        <v>2243</v>
      </c>
      <c r="F4185" s="94" t="s">
        <v>12179</v>
      </c>
      <c r="G4185" s="105" t="s">
        <v>2245</v>
      </c>
      <c r="H4185" s="92" t="s">
        <v>136</v>
      </c>
      <c r="I4185" s="95" t="s">
        <v>43</v>
      </c>
      <c r="J4185" s="92" t="s">
        <v>8</v>
      </c>
      <c r="K4185" s="96" t="s">
        <v>2246</v>
      </c>
      <c r="L4185" s="96" t="s">
        <v>2247</v>
      </c>
      <c r="M4185" s="92" t="s">
        <v>736</v>
      </c>
      <c r="N4185" s="92">
        <v>0</v>
      </c>
      <c r="O4185" s="92" t="s">
        <v>47</v>
      </c>
      <c r="P4185" s="96">
        <v>7</v>
      </c>
      <c r="Q4185" s="96" t="s">
        <v>194</v>
      </c>
      <c r="R4185" s="97" t="s">
        <v>440</v>
      </c>
      <c r="S4185" s="98" t="s">
        <v>139</v>
      </c>
      <c r="T4185" s="98" t="s">
        <v>51</v>
      </c>
      <c r="U4185" s="99" t="s">
        <v>224</v>
      </c>
      <c r="V4185" s="100">
        <v>0.8</v>
      </c>
      <c r="W4185" s="106">
        <v>1258.4000000000003</v>
      </c>
      <c r="X4185" s="102">
        <v>1</v>
      </c>
      <c r="Y4185" s="103">
        <v>1</v>
      </c>
      <c r="Z4185" s="99">
        <v>4</v>
      </c>
      <c r="AA4185" s="104">
        <v>0.25</v>
      </c>
      <c r="AB4185" s="100">
        <v>0</v>
      </c>
      <c r="AC4185" s="106">
        <v>0</v>
      </c>
      <c r="AD4185" s="107">
        <v>43593</v>
      </c>
      <c r="AE4185" s="107">
        <v>43593</v>
      </c>
      <c r="AF4185" s="99">
        <v>0</v>
      </c>
      <c r="AG4185" s="101" t="s">
        <v>53</v>
      </c>
      <c r="AH4185" s="100">
        <v>0</v>
      </c>
      <c r="AI4185" s="106">
        <v>0</v>
      </c>
      <c r="AJ4185" s="106">
        <v>0</v>
      </c>
      <c r="AK4185" s="60" t="str">
        <f>+IF(Tabla1[[#This Row],[REQUEST_TY]]="SR MANTENIMIENTO CORRECTIVO", "EMERGENCIA", "OTROS")</f>
        <v>EMERGENCIA</v>
      </c>
      <c r="AL4185" s="6" t="str">
        <f>+_xlfn.IFS(Tabla1[[#This Row],[Veces obj]]&lt;=1,"0-1",Tabla1[[#This Row],[Veces obj]]&lt;=2,"1-2",Tabla1[[#This Row],[Veces obj]]&lt;=3,"2-3",TRUE,"&gt;3")</f>
        <v>0-1</v>
      </c>
      <c r="AM4185" s="60" t="str">
        <f>+_xlfn.IFS(MONTH(Tabla1[[#This Row],[MES]])&lt;=3,"Q1",MONTH(Tabla1[[#This Row],[MES]])&lt;=6,"Q2",MONTH(Tabla1[[#This Row],[MES]])&lt;=9,"Q3",TRUE,"Q4")</f>
        <v>Q2</v>
      </c>
      <c r="AN4185" s="15" t="str">
        <f>+IFERROR(VLOOKUP(Tabla1[[#This Row],[CUENTA]],CTAS[],2,0),"OTROS")</f>
        <v>OTROS</v>
      </c>
      <c r="AP4185" s="15" t="str">
        <f>+IFERROR(VLOOKUP(Tabla1[[#This Row],[EMPLEADO]],IS[],3,0),"OTROS")</f>
        <v>OTROS</v>
      </c>
      <c r="AQ4185" s="15" t="str">
        <f>+IFERROR(VLOOKUP(Tabla1[[#This Row],[EMPLEADO]],IS[[NÓMINA]:[INGENIERO]],2,0),"OTROS")</f>
        <v>OTROS</v>
      </c>
    </row>
    <row r="4186" spans="1:43" x14ac:dyDescent="0.25">
      <c r="A4186" s="91" t="s">
        <v>12089</v>
      </c>
      <c r="B4186" s="92">
        <v>1</v>
      </c>
      <c r="C4186" s="92" t="s">
        <v>12180</v>
      </c>
      <c r="D4186" s="93" t="s">
        <v>38</v>
      </c>
      <c r="E4186" s="94" t="s">
        <v>5920</v>
      </c>
      <c r="F4186" s="94" t="s">
        <v>12181</v>
      </c>
      <c r="G4186" s="105" t="s">
        <v>12182</v>
      </c>
      <c r="H4186" s="92" t="s">
        <v>527</v>
      </c>
      <c r="I4186" s="95" t="s">
        <v>43</v>
      </c>
      <c r="J4186" s="92" t="s">
        <v>8</v>
      </c>
      <c r="K4186" s="96" t="s">
        <v>528</v>
      </c>
      <c r="L4186" s="96" t="s">
        <v>529</v>
      </c>
      <c r="M4186" s="92" t="s">
        <v>530</v>
      </c>
      <c r="N4186" s="92">
        <v>1</v>
      </c>
      <c r="O4186" s="92" t="s">
        <v>47</v>
      </c>
      <c r="P4186" s="96">
        <v>150</v>
      </c>
      <c r="Q4186" s="96" t="s">
        <v>48</v>
      </c>
      <c r="R4186" s="97" t="s">
        <v>153</v>
      </c>
      <c r="S4186" s="98" t="s">
        <v>50</v>
      </c>
      <c r="T4186" s="98" t="s">
        <v>51</v>
      </c>
      <c r="U4186" s="99" t="s">
        <v>52</v>
      </c>
      <c r="V4186" s="100">
        <v>1.05</v>
      </c>
      <c r="W4186" s="106">
        <v>0</v>
      </c>
      <c r="X4186" s="102">
        <v>1</v>
      </c>
      <c r="Y4186" s="103">
        <v>1.41</v>
      </c>
      <c r="Z4186" s="99">
        <v>5</v>
      </c>
      <c r="AA4186" s="104">
        <v>0.28199999999999997</v>
      </c>
      <c r="AB4186" s="100">
        <v>0</v>
      </c>
      <c r="AC4186" s="106">
        <v>0</v>
      </c>
      <c r="AD4186" s="107">
        <v>43593</v>
      </c>
      <c r="AE4186" s="107">
        <v>43593</v>
      </c>
      <c r="AF4186" s="99">
        <v>0</v>
      </c>
      <c r="AG4186" s="101" t="s">
        <v>53</v>
      </c>
      <c r="AH4186" s="100">
        <v>0</v>
      </c>
      <c r="AI4186" s="106">
        <v>0</v>
      </c>
      <c r="AJ4186" s="106">
        <v>0</v>
      </c>
      <c r="AK4186" s="60" t="str">
        <f>+IF(Tabla1[[#This Row],[REQUEST_TY]]="SR MANTENIMIENTO CORRECTIVO", "EMERGENCIA", "OTROS")</f>
        <v>EMERGENCIA</v>
      </c>
      <c r="AL4186" s="6" t="str">
        <f>+_xlfn.IFS(Tabla1[[#This Row],[Veces obj]]&lt;=1,"0-1",Tabla1[[#This Row],[Veces obj]]&lt;=2,"1-2",Tabla1[[#This Row],[Veces obj]]&lt;=3,"2-3",TRUE,"&gt;3")</f>
        <v>0-1</v>
      </c>
      <c r="AM4186" s="60" t="str">
        <f>+_xlfn.IFS(MONTH(Tabla1[[#This Row],[MES]])&lt;=3,"Q1",MONTH(Tabla1[[#This Row],[MES]])&lt;=6,"Q2",MONTH(Tabla1[[#This Row],[MES]])&lt;=9,"Q3",TRUE,"Q4")</f>
        <v>Q2</v>
      </c>
      <c r="AN4186" s="15" t="str">
        <f>+IFERROR(VLOOKUP(Tabla1[[#This Row],[CUENTA]],CTAS[],2,0),"OTROS")</f>
        <v>OTROS</v>
      </c>
      <c r="AP4186" s="15" t="str">
        <f>+IFERROR(VLOOKUP(Tabla1[[#This Row],[EMPLEADO]],IS[],3,0),"OTROS")</f>
        <v>OTROS</v>
      </c>
      <c r="AQ4186" s="15" t="str">
        <f>+IFERROR(VLOOKUP(Tabla1[[#This Row],[EMPLEADO]],IS[[NÓMINA]:[INGENIERO]],2,0),"OTROS")</f>
        <v>OTROS</v>
      </c>
    </row>
    <row r="4187" spans="1:43" x14ac:dyDescent="0.25">
      <c r="A4187" s="91" t="s">
        <v>12089</v>
      </c>
      <c r="B4187" s="92">
        <v>1</v>
      </c>
      <c r="C4187" s="92" t="s">
        <v>12183</v>
      </c>
      <c r="D4187" s="93" t="s">
        <v>38</v>
      </c>
      <c r="E4187" s="94" t="s">
        <v>76</v>
      </c>
      <c r="F4187" s="94" t="s">
        <v>12184</v>
      </c>
      <c r="G4187" s="105" t="s">
        <v>6054</v>
      </c>
      <c r="H4187" s="92" t="s">
        <v>574</v>
      </c>
      <c r="I4187" s="95" t="s">
        <v>43</v>
      </c>
      <c r="J4187" s="92" t="s">
        <v>8</v>
      </c>
      <c r="K4187" s="96" t="s">
        <v>59</v>
      </c>
      <c r="L4187" s="96" t="s">
        <v>454</v>
      </c>
      <c r="M4187" s="92" t="s">
        <v>455</v>
      </c>
      <c r="N4187" s="92">
        <v>0</v>
      </c>
      <c r="O4187" s="92" t="s">
        <v>47</v>
      </c>
      <c r="P4187" s="96">
        <v>5</v>
      </c>
      <c r="Q4187" s="96" t="s">
        <v>207</v>
      </c>
      <c r="R4187" s="97" t="s">
        <v>63</v>
      </c>
      <c r="S4187" s="98" t="s">
        <v>64</v>
      </c>
      <c r="T4187" s="98" t="s">
        <v>51</v>
      </c>
      <c r="U4187" s="99" t="s">
        <v>209</v>
      </c>
      <c r="V4187" s="100">
        <v>0</v>
      </c>
      <c r="W4187" s="106">
        <v>0</v>
      </c>
      <c r="X4187" s="102">
        <v>1</v>
      </c>
      <c r="Y4187" s="103">
        <v>1.03</v>
      </c>
      <c r="Z4187" s="99">
        <v>5</v>
      </c>
      <c r="AA4187" s="104">
        <v>0.20600000000000002</v>
      </c>
      <c r="AB4187" s="100">
        <v>0</v>
      </c>
      <c r="AC4187" s="106">
        <v>0</v>
      </c>
      <c r="AD4187" s="107">
        <v>43594</v>
      </c>
      <c r="AE4187" s="107">
        <v>43594</v>
      </c>
      <c r="AF4187" s="99">
        <v>0</v>
      </c>
      <c r="AG4187" s="101" t="s">
        <v>53</v>
      </c>
      <c r="AH4187" s="100">
        <v>0</v>
      </c>
      <c r="AI4187" s="106">
        <v>0</v>
      </c>
      <c r="AJ4187" s="106">
        <v>0</v>
      </c>
      <c r="AK4187" s="60" t="str">
        <f>+IF(Tabla1[[#This Row],[REQUEST_TY]]="SR MANTENIMIENTO CORRECTIVO", "EMERGENCIA", "OTROS")</f>
        <v>EMERGENCIA</v>
      </c>
      <c r="AL4187" s="6" t="str">
        <f>+_xlfn.IFS(Tabla1[[#This Row],[Veces obj]]&lt;=1,"0-1",Tabla1[[#This Row],[Veces obj]]&lt;=2,"1-2",Tabla1[[#This Row],[Veces obj]]&lt;=3,"2-3",TRUE,"&gt;3")</f>
        <v>0-1</v>
      </c>
      <c r="AM4187" s="60" t="str">
        <f>+_xlfn.IFS(MONTH(Tabla1[[#This Row],[MES]])&lt;=3,"Q1",MONTH(Tabla1[[#This Row],[MES]])&lt;=6,"Q2",MONTH(Tabla1[[#This Row],[MES]])&lt;=9,"Q3",TRUE,"Q4")</f>
        <v>Q2</v>
      </c>
      <c r="AN4187" s="15" t="str">
        <f>+IFERROR(VLOOKUP(Tabla1[[#This Row],[CUENTA]],CTAS[],2,0),"OTROS")</f>
        <v>OTROS</v>
      </c>
      <c r="AP4187" s="15" t="str">
        <f>+IFERROR(VLOOKUP(Tabla1[[#This Row],[EMPLEADO]],IS[],3,0),"OTROS")</f>
        <v>OTROS</v>
      </c>
      <c r="AQ4187" s="15" t="str">
        <f>+IFERROR(VLOOKUP(Tabla1[[#This Row],[EMPLEADO]],IS[[NÓMINA]:[INGENIERO]],2,0),"OTROS")</f>
        <v>OTROS</v>
      </c>
    </row>
    <row r="4188" spans="1:43" x14ac:dyDescent="0.25">
      <c r="A4188" s="91" t="s">
        <v>12089</v>
      </c>
      <c r="B4188" s="92">
        <v>1</v>
      </c>
      <c r="C4188" s="92" t="s">
        <v>12185</v>
      </c>
      <c r="D4188" s="93" t="s">
        <v>38</v>
      </c>
      <c r="E4188" s="94" t="s">
        <v>176</v>
      </c>
      <c r="F4188" s="94" t="s">
        <v>12186</v>
      </c>
      <c r="G4188" s="105" t="s">
        <v>12187</v>
      </c>
      <c r="H4188" s="92" t="s">
        <v>784</v>
      </c>
      <c r="I4188" s="95" t="s">
        <v>43</v>
      </c>
      <c r="J4188" s="92" t="s">
        <v>8</v>
      </c>
      <c r="K4188" s="96" t="s">
        <v>179</v>
      </c>
      <c r="L4188" s="96" t="s">
        <v>12188</v>
      </c>
      <c r="M4188" s="92" t="s">
        <v>787</v>
      </c>
      <c r="N4188" s="92">
        <v>0</v>
      </c>
      <c r="O4188" s="92" t="s">
        <v>47</v>
      </c>
      <c r="P4188" s="96">
        <v>402</v>
      </c>
      <c r="Q4188" s="96" t="s">
        <v>48</v>
      </c>
      <c r="R4188" s="97" t="s">
        <v>49</v>
      </c>
      <c r="S4188" s="98" t="s">
        <v>50</v>
      </c>
      <c r="T4188" s="98" t="s">
        <v>51</v>
      </c>
      <c r="U4188" s="99" t="s">
        <v>52</v>
      </c>
      <c r="V4188" s="100">
        <v>1.05</v>
      </c>
      <c r="W4188" s="106">
        <v>750.75000000000011</v>
      </c>
      <c r="X4188" s="102">
        <v>1</v>
      </c>
      <c r="Y4188" s="103">
        <v>8.2899999999999991</v>
      </c>
      <c r="Z4188" s="99">
        <v>5</v>
      </c>
      <c r="AA4188" s="104">
        <v>1.6579999999999999</v>
      </c>
      <c r="AB4188" s="100">
        <v>0.16449999999999998</v>
      </c>
      <c r="AC4188" s="106">
        <v>-117.61750000000001</v>
      </c>
      <c r="AD4188" s="107">
        <v>43591</v>
      </c>
      <c r="AE4188" s="107">
        <v>43591</v>
      </c>
      <c r="AF4188" s="99">
        <v>0</v>
      </c>
      <c r="AG4188" s="101" t="s">
        <v>53</v>
      </c>
      <c r="AH4188" s="100">
        <v>0</v>
      </c>
      <c r="AI4188" s="106">
        <v>0</v>
      </c>
      <c r="AJ4188" s="106">
        <v>0</v>
      </c>
      <c r="AK4188" s="60" t="str">
        <f>+IF(Tabla1[[#This Row],[REQUEST_TY]]="SR MANTENIMIENTO CORRECTIVO", "EMERGENCIA", "OTROS")</f>
        <v>EMERGENCIA</v>
      </c>
      <c r="AL4188" s="6" t="str">
        <f>+_xlfn.IFS(Tabla1[[#This Row],[Veces obj]]&lt;=1,"0-1",Tabla1[[#This Row],[Veces obj]]&lt;=2,"1-2",Tabla1[[#This Row],[Veces obj]]&lt;=3,"2-3",TRUE,"&gt;3")</f>
        <v>1-2</v>
      </c>
      <c r="AM4188" s="60" t="str">
        <f>+_xlfn.IFS(MONTH(Tabla1[[#This Row],[MES]])&lt;=3,"Q1",MONTH(Tabla1[[#This Row],[MES]])&lt;=6,"Q2",MONTH(Tabla1[[#This Row],[MES]])&lt;=9,"Q3",TRUE,"Q4")</f>
        <v>Q2</v>
      </c>
      <c r="AN4188" s="15" t="str">
        <f>+IFERROR(VLOOKUP(Tabla1[[#This Row],[CUENTA]],CTAS[],2,0),"OTROS")</f>
        <v>OTROS</v>
      </c>
      <c r="AP4188" s="15" t="str">
        <f>+IFERROR(VLOOKUP(Tabla1[[#This Row],[EMPLEADO]],IS[],3,0),"OTROS")</f>
        <v>OTROS</v>
      </c>
      <c r="AQ4188" s="15" t="str">
        <f>+IFERROR(VLOOKUP(Tabla1[[#This Row],[EMPLEADO]],IS[[NÓMINA]:[INGENIERO]],2,0),"OTROS")</f>
        <v>OTROS</v>
      </c>
    </row>
    <row r="4189" spans="1:43" x14ac:dyDescent="0.25">
      <c r="A4189" s="91" t="s">
        <v>12089</v>
      </c>
      <c r="B4189" s="92">
        <v>1</v>
      </c>
      <c r="C4189" s="92" t="s">
        <v>12189</v>
      </c>
      <c r="D4189" s="93" t="s">
        <v>3370</v>
      </c>
      <c r="E4189" s="94" t="s">
        <v>237</v>
      </c>
      <c r="F4189" s="94" t="s">
        <v>12190</v>
      </c>
      <c r="G4189" s="105" t="s">
        <v>12191</v>
      </c>
      <c r="H4189" s="92" t="s">
        <v>220</v>
      </c>
      <c r="I4189" s="95" t="s">
        <v>43</v>
      </c>
      <c r="J4189" s="92" t="s">
        <v>8</v>
      </c>
      <c r="K4189" s="96" t="s">
        <v>151</v>
      </c>
      <c r="L4189" s="96" t="s">
        <v>12192</v>
      </c>
      <c r="M4189" s="92" t="s">
        <v>1501</v>
      </c>
      <c r="N4189" s="92">
        <v>0</v>
      </c>
      <c r="O4189" s="92" t="s">
        <v>47</v>
      </c>
      <c r="P4189" s="96" t="s">
        <v>822</v>
      </c>
      <c r="Q4189" s="96" t="s">
        <v>48</v>
      </c>
      <c r="R4189" s="97" t="s">
        <v>242</v>
      </c>
      <c r="S4189" s="98" t="s">
        <v>64</v>
      </c>
      <c r="T4189" s="98" t="s">
        <v>51</v>
      </c>
      <c r="U4189" s="99" t="s">
        <v>96</v>
      </c>
      <c r="V4189" s="100">
        <v>1</v>
      </c>
      <c r="W4189" s="106">
        <v>2047.5</v>
      </c>
      <c r="X4189" s="102">
        <v>0</v>
      </c>
      <c r="Y4189" s="103">
        <v>5</v>
      </c>
      <c r="Z4189" s="99">
        <v>5</v>
      </c>
      <c r="AA4189" s="104">
        <v>1</v>
      </c>
      <c r="AB4189" s="100">
        <v>0</v>
      </c>
      <c r="AC4189" s="106">
        <v>0</v>
      </c>
      <c r="AD4189" s="107">
        <v>43584</v>
      </c>
      <c r="AE4189" s="107">
        <v>43587</v>
      </c>
      <c r="AF4189" s="99">
        <v>2</v>
      </c>
      <c r="AG4189" s="101" t="s">
        <v>1680</v>
      </c>
      <c r="AH4189" s="100">
        <v>0</v>
      </c>
      <c r="AI4189" s="106">
        <v>0</v>
      </c>
      <c r="AJ4189" s="106">
        <v>0</v>
      </c>
      <c r="AK4189" s="60" t="str">
        <f>+IF(Tabla1[[#This Row],[REQUEST_TY]]="SR MANTENIMIENTO CORRECTIVO", "EMERGENCIA", "OTROS")</f>
        <v>OTROS</v>
      </c>
      <c r="AL4189" s="6" t="str">
        <f>+_xlfn.IFS(Tabla1[[#This Row],[Veces obj]]&lt;=1,"0-1",Tabla1[[#This Row],[Veces obj]]&lt;=2,"1-2",Tabla1[[#This Row],[Veces obj]]&lt;=3,"2-3",TRUE,"&gt;3")</f>
        <v>0-1</v>
      </c>
      <c r="AM4189" s="60" t="str">
        <f>+_xlfn.IFS(MONTH(Tabla1[[#This Row],[MES]])&lt;=3,"Q1",MONTH(Tabla1[[#This Row],[MES]])&lt;=6,"Q2",MONTH(Tabla1[[#This Row],[MES]])&lt;=9,"Q3",TRUE,"Q4")</f>
        <v>Q2</v>
      </c>
      <c r="AN4189" s="15" t="str">
        <f>+IFERROR(VLOOKUP(Tabla1[[#This Row],[CUENTA]],CTAS[],2,0),"OTROS")</f>
        <v>HONEYWELL</v>
      </c>
      <c r="AP4189" s="15" t="str">
        <f>+IFERROR(VLOOKUP(Tabla1[[#This Row],[EMPLEADO]],IS[],3,0),"OTROS")</f>
        <v>OTROS</v>
      </c>
      <c r="AQ4189" s="15" t="str">
        <f>+IFERROR(VLOOKUP(Tabla1[[#This Row],[EMPLEADO]],IS[[NÓMINA]:[INGENIERO]],2,0),"OTROS")</f>
        <v>OTROS</v>
      </c>
    </row>
    <row r="4190" spans="1:43" x14ac:dyDescent="0.25">
      <c r="A4190" s="91" t="s">
        <v>12089</v>
      </c>
      <c r="B4190" s="92">
        <v>1</v>
      </c>
      <c r="C4190" s="92" t="s">
        <v>12193</v>
      </c>
      <c r="D4190" s="93" t="s">
        <v>38</v>
      </c>
      <c r="E4190" s="94" t="s">
        <v>133</v>
      </c>
      <c r="F4190" s="94" t="s">
        <v>12194</v>
      </c>
      <c r="G4190" s="105" t="s">
        <v>7855</v>
      </c>
      <c r="H4190" s="92" t="s">
        <v>1211</v>
      </c>
      <c r="I4190" s="95" t="s">
        <v>43</v>
      </c>
      <c r="J4190" s="92" t="s">
        <v>8</v>
      </c>
      <c r="K4190" s="96" t="s">
        <v>59</v>
      </c>
      <c r="L4190" s="96" t="s">
        <v>1583</v>
      </c>
      <c r="M4190" s="92" t="s">
        <v>1213</v>
      </c>
      <c r="N4190" s="92">
        <v>0</v>
      </c>
      <c r="O4190" s="92" t="s">
        <v>47</v>
      </c>
      <c r="P4190" s="96">
        <v>56</v>
      </c>
      <c r="Q4190" s="96" t="s">
        <v>82</v>
      </c>
      <c r="R4190" s="97" t="s">
        <v>138</v>
      </c>
      <c r="S4190" s="98" t="s">
        <v>139</v>
      </c>
      <c r="T4190" s="98" t="s">
        <v>208</v>
      </c>
      <c r="U4190" s="99" t="s">
        <v>140</v>
      </c>
      <c r="V4190" s="100">
        <v>1.1000000000000001</v>
      </c>
      <c r="W4190" s="106">
        <v>1730.3000000000004</v>
      </c>
      <c r="X4190" s="102">
        <v>1</v>
      </c>
      <c r="Y4190" s="103">
        <v>0.65</v>
      </c>
      <c r="Z4190" s="99">
        <v>6</v>
      </c>
      <c r="AA4190" s="104">
        <v>0.10833333333333334</v>
      </c>
      <c r="AB4190" s="100">
        <v>0</v>
      </c>
      <c r="AC4190" s="106">
        <v>0</v>
      </c>
      <c r="AD4190" s="107">
        <v>43587</v>
      </c>
      <c r="AE4190" s="107">
        <v>43587</v>
      </c>
      <c r="AF4190" s="99">
        <v>0</v>
      </c>
      <c r="AG4190" s="101" t="s">
        <v>53</v>
      </c>
      <c r="AH4190" s="100">
        <v>0</v>
      </c>
      <c r="AI4190" s="106">
        <v>0</v>
      </c>
      <c r="AJ4190" s="106">
        <v>0</v>
      </c>
      <c r="AK4190" s="60" t="str">
        <f>+IF(Tabla1[[#This Row],[REQUEST_TY]]="SR MANTENIMIENTO CORRECTIVO", "EMERGENCIA", "OTROS")</f>
        <v>EMERGENCIA</v>
      </c>
      <c r="AL4190" s="6" t="str">
        <f>+_xlfn.IFS(Tabla1[[#This Row],[Veces obj]]&lt;=1,"0-1",Tabla1[[#This Row],[Veces obj]]&lt;=2,"1-2",Tabla1[[#This Row],[Veces obj]]&lt;=3,"2-3",TRUE,"&gt;3")</f>
        <v>0-1</v>
      </c>
      <c r="AM4190" s="60" t="str">
        <f>+_xlfn.IFS(MONTH(Tabla1[[#This Row],[MES]])&lt;=3,"Q1",MONTH(Tabla1[[#This Row],[MES]])&lt;=6,"Q2",MONTH(Tabla1[[#This Row],[MES]])&lt;=9,"Q3",TRUE,"Q4")</f>
        <v>Q2</v>
      </c>
      <c r="AN4190" s="15" t="str">
        <f>+IFERROR(VLOOKUP(Tabla1[[#This Row],[CUENTA]],CTAS[],2,0),"OTROS")</f>
        <v>OTROS</v>
      </c>
      <c r="AP4190" s="15" t="str">
        <f>+IFERROR(VLOOKUP(Tabla1[[#This Row],[EMPLEADO]],IS[],3,0),"OTROS")</f>
        <v>OTROS</v>
      </c>
      <c r="AQ4190" s="15" t="str">
        <f>+IFERROR(VLOOKUP(Tabla1[[#This Row],[EMPLEADO]],IS[[NÓMINA]:[INGENIERO]],2,0),"OTROS")</f>
        <v>OTROS</v>
      </c>
    </row>
    <row r="4191" spans="1:43" x14ac:dyDescent="0.25">
      <c r="A4191" s="91" t="s">
        <v>12089</v>
      </c>
      <c r="B4191" s="92">
        <v>1</v>
      </c>
      <c r="C4191" s="92" t="s">
        <v>12195</v>
      </c>
      <c r="D4191" s="93" t="s">
        <v>38</v>
      </c>
      <c r="E4191" s="94" t="s">
        <v>133</v>
      </c>
      <c r="F4191" s="94" t="s">
        <v>12196</v>
      </c>
      <c r="G4191" s="105" t="s">
        <v>2889</v>
      </c>
      <c r="H4191" s="92" t="s">
        <v>1130</v>
      </c>
      <c r="I4191" s="95" t="s">
        <v>43</v>
      </c>
      <c r="J4191" s="92" t="s">
        <v>8</v>
      </c>
      <c r="K4191" s="96" t="s">
        <v>59</v>
      </c>
      <c r="L4191" s="96" t="s">
        <v>2024</v>
      </c>
      <c r="M4191" s="92" t="s">
        <v>1778</v>
      </c>
      <c r="N4191" s="92">
        <v>0</v>
      </c>
      <c r="O4191" s="92" t="s">
        <v>47</v>
      </c>
      <c r="P4191" s="96">
        <v>7</v>
      </c>
      <c r="Q4191" s="96" t="s">
        <v>194</v>
      </c>
      <c r="R4191" s="97" t="s">
        <v>138</v>
      </c>
      <c r="S4191" s="98" t="s">
        <v>139</v>
      </c>
      <c r="T4191" s="98" t="s">
        <v>51</v>
      </c>
      <c r="U4191" s="99" t="s">
        <v>224</v>
      </c>
      <c r="V4191" s="100">
        <v>0.8</v>
      </c>
      <c r="W4191" s="106">
        <v>1258.4000000000003</v>
      </c>
      <c r="X4191" s="102">
        <v>1</v>
      </c>
      <c r="Y4191" s="103">
        <v>2.58</v>
      </c>
      <c r="Z4191" s="99">
        <v>4</v>
      </c>
      <c r="AA4191" s="104">
        <v>0.64500000000000002</v>
      </c>
      <c r="AB4191" s="100">
        <v>0</v>
      </c>
      <c r="AC4191" s="106">
        <v>0</v>
      </c>
      <c r="AD4191" s="107">
        <v>43609</v>
      </c>
      <c r="AE4191" s="107">
        <v>43613</v>
      </c>
      <c r="AF4191" s="99">
        <v>2</v>
      </c>
      <c r="AG4191" s="101" t="s">
        <v>1680</v>
      </c>
      <c r="AH4191" s="100">
        <v>0.25</v>
      </c>
      <c r="AI4191" s="106">
        <v>-393.25000000000006</v>
      </c>
      <c r="AJ4191" s="106">
        <v>0</v>
      </c>
      <c r="AK4191" s="60" t="str">
        <f>+IF(Tabla1[[#This Row],[REQUEST_TY]]="SR MANTENIMIENTO CORRECTIVO", "EMERGENCIA", "OTROS")</f>
        <v>EMERGENCIA</v>
      </c>
      <c r="AL4191" s="6" t="str">
        <f>+_xlfn.IFS(Tabla1[[#This Row],[Veces obj]]&lt;=1,"0-1",Tabla1[[#This Row],[Veces obj]]&lt;=2,"1-2",Tabla1[[#This Row],[Veces obj]]&lt;=3,"2-3",TRUE,"&gt;3")</f>
        <v>0-1</v>
      </c>
      <c r="AM4191" s="60" t="str">
        <f>+_xlfn.IFS(MONTH(Tabla1[[#This Row],[MES]])&lt;=3,"Q1",MONTH(Tabla1[[#This Row],[MES]])&lt;=6,"Q2",MONTH(Tabla1[[#This Row],[MES]])&lt;=9,"Q3",TRUE,"Q4")</f>
        <v>Q2</v>
      </c>
      <c r="AN4191" s="15" t="str">
        <f>+IFERROR(VLOOKUP(Tabla1[[#This Row],[CUENTA]],CTAS[],2,0),"OTROS")</f>
        <v>OTROS</v>
      </c>
      <c r="AP4191" s="15" t="str">
        <f>+IFERROR(VLOOKUP(Tabla1[[#This Row],[EMPLEADO]],IS[],3,0),"OTROS")</f>
        <v>OTROS</v>
      </c>
      <c r="AQ4191" s="15" t="str">
        <f>+IFERROR(VLOOKUP(Tabla1[[#This Row],[EMPLEADO]],IS[[NÓMINA]:[INGENIERO]],2,0),"OTROS")</f>
        <v>OTROS</v>
      </c>
    </row>
    <row r="4192" spans="1:43" x14ac:dyDescent="0.25">
      <c r="A4192" s="91" t="s">
        <v>12089</v>
      </c>
      <c r="B4192" s="92">
        <v>1</v>
      </c>
      <c r="C4192" s="92" t="s">
        <v>12197</v>
      </c>
      <c r="D4192" s="93" t="s">
        <v>38</v>
      </c>
      <c r="E4192" s="94" t="s">
        <v>133</v>
      </c>
      <c r="F4192" s="94" t="s">
        <v>12198</v>
      </c>
      <c r="G4192" s="105" t="s">
        <v>2023</v>
      </c>
      <c r="H4192" s="92" t="s">
        <v>1130</v>
      </c>
      <c r="I4192" s="95" t="s">
        <v>43</v>
      </c>
      <c r="J4192" s="92" t="s">
        <v>8</v>
      </c>
      <c r="K4192" s="96" t="s">
        <v>59</v>
      </c>
      <c r="L4192" s="96" t="s">
        <v>2024</v>
      </c>
      <c r="M4192" s="92" t="s">
        <v>1778</v>
      </c>
      <c r="N4192" s="92">
        <v>0</v>
      </c>
      <c r="O4192" s="92" t="s">
        <v>47</v>
      </c>
      <c r="P4192" s="96">
        <v>7</v>
      </c>
      <c r="Q4192" s="96" t="s">
        <v>194</v>
      </c>
      <c r="R4192" s="97" t="s">
        <v>138</v>
      </c>
      <c r="S4192" s="98" t="s">
        <v>139</v>
      </c>
      <c r="T4192" s="98" t="s">
        <v>51</v>
      </c>
      <c r="U4192" s="99" t="s">
        <v>224</v>
      </c>
      <c r="V4192" s="100">
        <v>0.8</v>
      </c>
      <c r="W4192" s="106">
        <v>1258.4000000000003</v>
      </c>
      <c r="X4192" s="102">
        <v>1</v>
      </c>
      <c r="Y4192" s="103">
        <v>8.5299999999999994</v>
      </c>
      <c r="Z4192" s="99">
        <v>4</v>
      </c>
      <c r="AA4192" s="104">
        <v>2.1324999999999998</v>
      </c>
      <c r="AB4192" s="100">
        <v>0.28312499999999996</v>
      </c>
      <c r="AC4192" s="106">
        <v>-445.35562499999997</v>
      </c>
      <c r="AD4192" s="107">
        <v>43585</v>
      </c>
      <c r="AE4192" s="107">
        <v>43587</v>
      </c>
      <c r="AF4192" s="99">
        <v>1</v>
      </c>
      <c r="AG4192" s="101" t="s">
        <v>53</v>
      </c>
      <c r="AH4192" s="100">
        <v>0</v>
      </c>
      <c r="AI4192" s="106">
        <v>0</v>
      </c>
      <c r="AJ4192" s="106">
        <v>0</v>
      </c>
      <c r="AK4192" s="60" t="str">
        <f>+IF(Tabla1[[#This Row],[REQUEST_TY]]="SR MANTENIMIENTO CORRECTIVO", "EMERGENCIA", "OTROS")</f>
        <v>EMERGENCIA</v>
      </c>
      <c r="AL4192" s="6" t="str">
        <f>+_xlfn.IFS(Tabla1[[#This Row],[Veces obj]]&lt;=1,"0-1",Tabla1[[#This Row],[Veces obj]]&lt;=2,"1-2",Tabla1[[#This Row],[Veces obj]]&lt;=3,"2-3",TRUE,"&gt;3")</f>
        <v>2-3</v>
      </c>
      <c r="AM4192" s="60" t="str">
        <f>+_xlfn.IFS(MONTH(Tabla1[[#This Row],[MES]])&lt;=3,"Q1",MONTH(Tabla1[[#This Row],[MES]])&lt;=6,"Q2",MONTH(Tabla1[[#This Row],[MES]])&lt;=9,"Q3",TRUE,"Q4")</f>
        <v>Q2</v>
      </c>
      <c r="AN4192" s="15" t="str">
        <f>+IFERROR(VLOOKUP(Tabla1[[#This Row],[CUENTA]],CTAS[],2,0),"OTROS")</f>
        <v>OTROS</v>
      </c>
      <c r="AP4192" s="15" t="str">
        <f>+IFERROR(VLOOKUP(Tabla1[[#This Row],[EMPLEADO]],IS[],3,0),"OTROS")</f>
        <v>OTROS</v>
      </c>
      <c r="AQ4192" s="15" t="str">
        <f>+IFERROR(VLOOKUP(Tabla1[[#This Row],[EMPLEADO]],IS[[NÓMINA]:[INGENIERO]],2,0),"OTROS")</f>
        <v>OTROS</v>
      </c>
    </row>
    <row r="4193" spans="1:43" x14ac:dyDescent="0.25">
      <c r="A4193" s="91" t="s">
        <v>12089</v>
      </c>
      <c r="B4193" s="92">
        <v>1</v>
      </c>
      <c r="C4193" s="92" t="s">
        <v>12199</v>
      </c>
      <c r="D4193" s="93" t="s">
        <v>38</v>
      </c>
      <c r="E4193" s="94" t="s">
        <v>98</v>
      </c>
      <c r="F4193" s="94" t="s">
        <v>12200</v>
      </c>
      <c r="G4193" s="105" t="s">
        <v>1196</v>
      </c>
      <c r="H4193" s="92" t="s">
        <v>574</v>
      </c>
      <c r="I4193" s="95" t="s">
        <v>43</v>
      </c>
      <c r="J4193" s="92" t="s">
        <v>8</v>
      </c>
      <c r="K4193" s="96" t="s">
        <v>102</v>
      </c>
      <c r="L4193" s="96" t="s">
        <v>1197</v>
      </c>
      <c r="M4193" s="92" t="s">
        <v>1198</v>
      </c>
      <c r="N4193" s="92">
        <v>0</v>
      </c>
      <c r="O4193" s="92" t="s">
        <v>47</v>
      </c>
      <c r="P4193" s="96">
        <v>109</v>
      </c>
      <c r="Q4193" s="96" t="s">
        <v>48</v>
      </c>
      <c r="R4193" s="97" t="s">
        <v>63</v>
      </c>
      <c r="S4193" s="98" t="s">
        <v>64</v>
      </c>
      <c r="T4193" s="98" t="s">
        <v>51</v>
      </c>
      <c r="U4193" s="99" t="s">
        <v>96</v>
      </c>
      <c r="V4193" s="100">
        <v>1.1000000000000001</v>
      </c>
      <c r="W4193" s="106">
        <v>1501.5000000000002</v>
      </c>
      <c r="X4193" s="102">
        <v>1</v>
      </c>
      <c r="Y4193" s="103">
        <v>2.4300000000000002</v>
      </c>
      <c r="Z4193" s="99">
        <v>5</v>
      </c>
      <c r="AA4193" s="104">
        <v>0.48600000000000004</v>
      </c>
      <c r="AB4193" s="100">
        <v>0</v>
      </c>
      <c r="AC4193" s="106">
        <v>0</v>
      </c>
      <c r="AD4193" s="107">
        <v>43587</v>
      </c>
      <c r="AE4193" s="107">
        <v>43587</v>
      </c>
      <c r="AF4193" s="99">
        <v>0</v>
      </c>
      <c r="AG4193" s="101" t="s">
        <v>53</v>
      </c>
      <c r="AH4193" s="100">
        <v>0</v>
      </c>
      <c r="AI4193" s="106">
        <v>0</v>
      </c>
      <c r="AJ4193" s="106">
        <v>0</v>
      </c>
      <c r="AK4193" s="60" t="str">
        <f>+IF(Tabla1[[#This Row],[REQUEST_TY]]="SR MANTENIMIENTO CORRECTIVO", "EMERGENCIA", "OTROS")</f>
        <v>EMERGENCIA</v>
      </c>
      <c r="AL4193" s="6" t="str">
        <f>+_xlfn.IFS(Tabla1[[#This Row],[Veces obj]]&lt;=1,"0-1",Tabla1[[#This Row],[Veces obj]]&lt;=2,"1-2",Tabla1[[#This Row],[Veces obj]]&lt;=3,"2-3",TRUE,"&gt;3")</f>
        <v>0-1</v>
      </c>
      <c r="AM4193" s="60" t="str">
        <f>+_xlfn.IFS(MONTH(Tabla1[[#This Row],[MES]])&lt;=3,"Q1",MONTH(Tabla1[[#This Row],[MES]])&lt;=6,"Q2",MONTH(Tabla1[[#This Row],[MES]])&lt;=9,"Q3",TRUE,"Q4")</f>
        <v>Q2</v>
      </c>
      <c r="AN4193" s="15" t="str">
        <f>+IFERROR(VLOOKUP(Tabla1[[#This Row],[CUENTA]],CTAS[],2,0),"OTROS")</f>
        <v>OTROS</v>
      </c>
      <c r="AP4193" s="15" t="str">
        <f>+IFERROR(VLOOKUP(Tabla1[[#This Row],[EMPLEADO]],IS[],3,0),"OTROS")</f>
        <v>OTROS</v>
      </c>
      <c r="AQ4193" s="15" t="str">
        <f>+IFERROR(VLOOKUP(Tabla1[[#This Row],[EMPLEADO]],IS[[NÓMINA]:[INGENIERO]],2,0),"OTROS")</f>
        <v>OTROS</v>
      </c>
    </row>
    <row r="4194" spans="1:43" x14ac:dyDescent="0.25">
      <c r="A4194" s="91" t="s">
        <v>12089</v>
      </c>
      <c r="B4194" s="92">
        <v>1</v>
      </c>
      <c r="C4194" s="92" t="s">
        <v>12201</v>
      </c>
      <c r="D4194" s="93" t="s">
        <v>38</v>
      </c>
      <c r="E4194" s="94" t="s">
        <v>2827</v>
      </c>
      <c r="F4194" s="94" t="s">
        <v>12202</v>
      </c>
      <c r="G4194" s="105" t="s">
        <v>7924</v>
      </c>
      <c r="H4194" s="92" t="s">
        <v>266</v>
      </c>
      <c r="I4194" s="95" t="s">
        <v>43</v>
      </c>
      <c r="J4194" s="92" t="s">
        <v>8</v>
      </c>
      <c r="K4194" s="96" t="s">
        <v>71</v>
      </c>
      <c r="L4194" s="96" t="s">
        <v>170</v>
      </c>
      <c r="M4194" s="92" t="s">
        <v>73</v>
      </c>
      <c r="N4194" s="92">
        <v>0</v>
      </c>
      <c r="O4194" s="92" t="s">
        <v>47</v>
      </c>
      <c r="P4194" s="96">
        <v>55</v>
      </c>
      <c r="Q4194" s="96" t="s">
        <v>82</v>
      </c>
      <c r="R4194" s="97" t="s">
        <v>138</v>
      </c>
      <c r="S4194" s="98" t="s">
        <v>139</v>
      </c>
      <c r="T4194" s="98" t="s">
        <v>51</v>
      </c>
      <c r="U4194" s="99" t="s">
        <v>140</v>
      </c>
      <c r="V4194" s="100">
        <v>1.1000000000000001</v>
      </c>
      <c r="W4194" s="106">
        <v>1730.3000000000004</v>
      </c>
      <c r="X4194" s="102">
        <v>1</v>
      </c>
      <c r="Y4194" s="103">
        <v>0.18</v>
      </c>
      <c r="Z4194" s="99">
        <v>4</v>
      </c>
      <c r="AA4194" s="104">
        <v>4.4999999999999998E-2</v>
      </c>
      <c r="AB4194" s="100">
        <v>0</v>
      </c>
      <c r="AC4194" s="106">
        <v>0</v>
      </c>
      <c r="AD4194" s="107">
        <v>43588</v>
      </c>
      <c r="AE4194" s="107">
        <v>43588</v>
      </c>
      <c r="AF4194" s="99">
        <v>0</v>
      </c>
      <c r="AG4194" s="101" t="s">
        <v>53</v>
      </c>
      <c r="AH4194" s="100">
        <v>0</v>
      </c>
      <c r="AI4194" s="106">
        <v>0</v>
      </c>
      <c r="AJ4194" s="106">
        <v>0</v>
      </c>
      <c r="AK4194" s="60" t="str">
        <f>+IF(Tabla1[[#This Row],[REQUEST_TY]]="SR MANTENIMIENTO CORRECTIVO", "EMERGENCIA", "OTROS")</f>
        <v>EMERGENCIA</v>
      </c>
      <c r="AL4194" s="6" t="str">
        <f>+_xlfn.IFS(Tabla1[[#This Row],[Veces obj]]&lt;=1,"0-1",Tabla1[[#This Row],[Veces obj]]&lt;=2,"1-2",Tabla1[[#This Row],[Veces obj]]&lt;=3,"2-3",TRUE,"&gt;3")</f>
        <v>0-1</v>
      </c>
      <c r="AM4194" s="60" t="str">
        <f>+_xlfn.IFS(MONTH(Tabla1[[#This Row],[MES]])&lt;=3,"Q1",MONTH(Tabla1[[#This Row],[MES]])&lt;=6,"Q2",MONTH(Tabla1[[#This Row],[MES]])&lt;=9,"Q3",TRUE,"Q4")</f>
        <v>Q2</v>
      </c>
      <c r="AN4194" s="15" t="str">
        <f>+IFERROR(VLOOKUP(Tabla1[[#This Row],[CUENTA]],CTAS[],2,0),"OTROS")</f>
        <v>OTROS</v>
      </c>
      <c r="AP4194" s="15" t="str">
        <f>+IFERROR(VLOOKUP(Tabla1[[#This Row],[EMPLEADO]],IS[],3,0),"OTROS")</f>
        <v>JUAREZ</v>
      </c>
      <c r="AQ4194" s="15" t="str">
        <f>+IFERROR(VLOOKUP(Tabla1[[#This Row],[EMPLEADO]],IS[[NÓMINA]:[INGENIERO]],2,0),"OTROS")</f>
        <v>CESAR MAR</v>
      </c>
    </row>
    <row r="4195" spans="1:43" x14ac:dyDescent="0.25">
      <c r="A4195" s="91" t="s">
        <v>12089</v>
      </c>
      <c r="B4195" s="92">
        <v>1</v>
      </c>
      <c r="C4195" s="92" t="s">
        <v>12203</v>
      </c>
      <c r="D4195" s="93" t="s">
        <v>38</v>
      </c>
      <c r="E4195" s="94" t="s">
        <v>176</v>
      </c>
      <c r="F4195" s="94" t="s">
        <v>12204</v>
      </c>
      <c r="G4195" s="105" t="s">
        <v>12205</v>
      </c>
      <c r="H4195" s="92" t="s">
        <v>679</v>
      </c>
      <c r="I4195" s="95" t="s">
        <v>43</v>
      </c>
      <c r="J4195" s="92" t="s">
        <v>8</v>
      </c>
      <c r="K4195" s="96" t="s">
        <v>338</v>
      </c>
      <c r="L4195" s="96" t="s">
        <v>12206</v>
      </c>
      <c r="M4195" s="92" t="s">
        <v>131</v>
      </c>
      <c r="N4195" s="92">
        <v>0</v>
      </c>
      <c r="O4195" s="92" t="s">
        <v>47</v>
      </c>
      <c r="P4195" s="96">
        <v>2706</v>
      </c>
      <c r="Q4195" s="96" t="s">
        <v>48</v>
      </c>
      <c r="R4195" s="97" t="s">
        <v>49</v>
      </c>
      <c r="S4195" s="98" t="s">
        <v>50</v>
      </c>
      <c r="T4195" s="98" t="s">
        <v>51</v>
      </c>
      <c r="U4195" s="99" t="s">
        <v>52</v>
      </c>
      <c r="V4195" s="100">
        <v>1.05</v>
      </c>
      <c r="W4195" s="106">
        <v>750.75000000000011</v>
      </c>
      <c r="X4195" s="102">
        <v>1</v>
      </c>
      <c r="Y4195" s="103">
        <v>2.77</v>
      </c>
      <c r="Z4195" s="99">
        <v>5</v>
      </c>
      <c r="AA4195" s="104">
        <v>0.55400000000000005</v>
      </c>
      <c r="AB4195" s="100">
        <v>0</v>
      </c>
      <c r="AC4195" s="106">
        <v>0</v>
      </c>
      <c r="AD4195" s="107">
        <v>43588</v>
      </c>
      <c r="AE4195" s="107">
        <v>43588</v>
      </c>
      <c r="AF4195" s="99">
        <v>0</v>
      </c>
      <c r="AG4195" s="101" t="s">
        <v>53</v>
      </c>
      <c r="AH4195" s="100">
        <v>0</v>
      </c>
      <c r="AI4195" s="106">
        <v>0</v>
      </c>
      <c r="AJ4195" s="106">
        <v>0</v>
      </c>
      <c r="AK4195" s="60" t="str">
        <f>+IF(Tabla1[[#This Row],[REQUEST_TY]]="SR MANTENIMIENTO CORRECTIVO", "EMERGENCIA", "OTROS")</f>
        <v>EMERGENCIA</v>
      </c>
      <c r="AL4195" s="6" t="str">
        <f>+_xlfn.IFS(Tabla1[[#This Row],[Veces obj]]&lt;=1,"0-1",Tabla1[[#This Row],[Veces obj]]&lt;=2,"1-2",Tabla1[[#This Row],[Veces obj]]&lt;=3,"2-3",TRUE,"&gt;3")</f>
        <v>0-1</v>
      </c>
      <c r="AM4195" s="60" t="str">
        <f>+_xlfn.IFS(MONTH(Tabla1[[#This Row],[MES]])&lt;=3,"Q1",MONTH(Tabla1[[#This Row],[MES]])&lt;=6,"Q2",MONTH(Tabla1[[#This Row],[MES]])&lt;=9,"Q3",TRUE,"Q4")</f>
        <v>Q2</v>
      </c>
      <c r="AN4195" s="15" t="str">
        <f>+IFERROR(VLOOKUP(Tabla1[[#This Row],[CUENTA]],CTAS[],2,0),"OTROS")</f>
        <v>OTROS</v>
      </c>
      <c r="AP4195" s="15" t="str">
        <f>+IFERROR(VLOOKUP(Tabla1[[#This Row],[EMPLEADO]],IS[],3,0),"OTROS")</f>
        <v>OTROS</v>
      </c>
      <c r="AQ4195" s="15" t="str">
        <f>+IFERROR(VLOOKUP(Tabla1[[#This Row],[EMPLEADO]],IS[[NÓMINA]:[INGENIERO]],2,0),"OTROS")</f>
        <v>OTROS</v>
      </c>
    </row>
    <row r="4196" spans="1:43" x14ac:dyDescent="0.25">
      <c r="A4196" s="91" t="s">
        <v>12089</v>
      </c>
      <c r="B4196" s="92">
        <v>1</v>
      </c>
      <c r="C4196" s="92" t="s">
        <v>12207</v>
      </c>
      <c r="D4196" s="93" t="s">
        <v>3370</v>
      </c>
      <c r="E4196" s="94" t="s">
        <v>7887</v>
      </c>
      <c r="F4196" s="94" t="s">
        <v>12208</v>
      </c>
      <c r="G4196" s="105" t="s">
        <v>12209</v>
      </c>
      <c r="H4196" s="92" t="s">
        <v>1130</v>
      </c>
      <c r="I4196" s="95" t="s">
        <v>43</v>
      </c>
      <c r="J4196" s="92" t="s">
        <v>8</v>
      </c>
      <c r="K4196" s="96" t="s">
        <v>71</v>
      </c>
      <c r="L4196" s="96" t="s">
        <v>2251</v>
      </c>
      <c r="M4196" s="92" t="s">
        <v>787</v>
      </c>
      <c r="N4196" s="92">
        <v>0</v>
      </c>
      <c r="O4196" s="92" t="s">
        <v>47</v>
      </c>
      <c r="P4196" s="96" t="s">
        <v>822</v>
      </c>
      <c r="Q4196" s="96" t="s">
        <v>48</v>
      </c>
      <c r="R4196" s="97" t="s">
        <v>317</v>
      </c>
      <c r="S4196" s="98" t="s">
        <v>318</v>
      </c>
      <c r="T4196" s="98" t="s">
        <v>51</v>
      </c>
      <c r="U4196" s="99" t="s">
        <v>353</v>
      </c>
      <c r="V4196" s="100">
        <v>1</v>
      </c>
      <c r="W4196" s="106">
        <v>2359.5000000000005</v>
      </c>
      <c r="X4196" s="102">
        <v>0</v>
      </c>
      <c r="Y4196" s="103">
        <v>4</v>
      </c>
      <c r="Z4196" s="99">
        <v>4</v>
      </c>
      <c r="AA4196" s="104">
        <v>1</v>
      </c>
      <c r="AB4196" s="100">
        <v>0</v>
      </c>
      <c r="AC4196" s="106">
        <v>0</v>
      </c>
      <c r="AD4196" s="107">
        <v>43584</v>
      </c>
      <c r="AE4196" s="107">
        <v>43595</v>
      </c>
      <c r="AF4196" s="99">
        <v>8</v>
      </c>
      <c r="AG4196" s="101" t="s">
        <v>3648</v>
      </c>
      <c r="AH4196" s="100">
        <v>0</v>
      </c>
      <c r="AI4196" s="106">
        <v>0</v>
      </c>
      <c r="AJ4196" s="106">
        <v>0</v>
      </c>
      <c r="AK4196" s="60" t="str">
        <f>+IF(Tabla1[[#This Row],[REQUEST_TY]]="SR MANTENIMIENTO CORRECTIVO", "EMERGENCIA", "OTROS")</f>
        <v>OTROS</v>
      </c>
      <c r="AL4196" s="6" t="str">
        <f>+_xlfn.IFS(Tabla1[[#This Row],[Veces obj]]&lt;=1,"0-1",Tabla1[[#This Row],[Veces obj]]&lt;=2,"1-2",Tabla1[[#This Row],[Veces obj]]&lt;=3,"2-3",TRUE,"&gt;3")</f>
        <v>0-1</v>
      </c>
      <c r="AM4196" s="60" t="str">
        <f>+_xlfn.IFS(MONTH(Tabla1[[#This Row],[MES]])&lt;=3,"Q1",MONTH(Tabla1[[#This Row],[MES]])&lt;=6,"Q2",MONTH(Tabla1[[#This Row],[MES]])&lt;=9,"Q3",TRUE,"Q4")</f>
        <v>Q2</v>
      </c>
      <c r="AN4196" s="15" t="str">
        <f>+IFERROR(VLOOKUP(Tabla1[[#This Row],[CUENTA]],CTAS[],2,0),"OTROS")</f>
        <v>OTROS</v>
      </c>
      <c r="AP4196" s="15" t="str">
        <f>+IFERROR(VLOOKUP(Tabla1[[#This Row],[EMPLEADO]],IS[],3,0),"OTROS")</f>
        <v>OTROS</v>
      </c>
      <c r="AQ4196" s="15" t="str">
        <f>+IFERROR(VLOOKUP(Tabla1[[#This Row],[EMPLEADO]],IS[[NÓMINA]:[INGENIERO]],2,0),"OTROS")</f>
        <v>OTROS</v>
      </c>
    </row>
    <row r="4197" spans="1:43" x14ac:dyDescent="0.25">
      <c r="A4197" s="91" t="s">
        <v>12089</v>
      </c>
      <c r="B4197" s="92">
        <v>1</v>
      </c>
      <c r="C4197" s="92" t="s">
        <v>12210</v>
      </c>
      <c r="D4197" s="93" t="s">
        <v>38</v>
      </c>
      <c r="E4197" s="94" t="s">
        <v>217</v>
      </c>
      <c r="F4197" s="94" t="s">
        <v>12017</v>
      </c>
      <c r="G4197" s="105" t="s">
        <v>9660</v>
      </c>
      <c r="H4197" s="92" t="s">
        <v>574</v>
      </c>
      <c r="I4197" s="95" t="s">
        <v>43</v>
      </c>
      <c r="J4197" s="92" t="s">
        <v>8</v>
      </c>
      <c r="K4197" s="96" t="s">
        <v>59</v>
      </c>
      <c r="L4197" s="96" t="s">
        <v>454</v>
      </c>
      <c r="M4197" s="92" t="s">
        <v>455</v>
      </c>
      <c r="N4197" s="92">
        <v>0</v>
      </c>
      <c r="O4197" s="92" t="s">
        <v>47</v>
      </c>
      <c r="P4197" s="96">
        <v>35</v>
      </c>
      <c r="Q4197" s="96" t="s">
        <v>82</v>
      </c>
      <c r="R4197" s="97" t="s">
        <v>223</v>
      </c>
      <c r="S4197" s="98" t="s">
        <v>139</v>
      </c>
      <c r="T4197" s="98" t="s">
        <v>51</v>
      </c>
      <c r="U4197" s="99" t="s">
        <v>140</v>
      </c>
      <c r="V4197" s="100">
        <v>1.1000000000000001</v>
      </c>
      <c r="W4197" s="106">
        <v>1730.3000000000004</v>
      </c>
      <c r="X4197" s="102">
        <v>1</v>
      </c>
      <c r="Y4197" s="103">
        <v>3.35</v>
      </c>
      <c r="Z4197" s="99">
        <v>4</v>
      </c>
      <c r="AA4197" s="104">
        <v>0.83750000000000002</v>
      </c>
      <c r="AB4197" s="100">
        <v>0</v>
      </c>
      <c r="AC4197" s="106">
        <v>0</v>
      </c>
      <c r="AD4197" s="107">
        <v>43591</v>
      </c>
      <c r="AE4197" s="107">
        <v>43591</v>
      </c>
      <c r="AF4197" s="99">
        <v>0</v>
      </c>
      <c r="AG4197" s="101" t="s">
        <v>53</v>
      </c>
      <c r="AH4197" s="100">
        <v>0</v>
      </c>
      <c r="AI4197" s="106">
        <v>0</v>
      </c>
      <c r="AJ4197" s="106">
        <v>0</v>
      </c>
      <c r="AK4197" s="60" t="str">
        <f>+IF(Tabla1[[#This Row],[REQUEST_TY]]="SR MANTENIMIENTO CORRECTIVO", "EMERGENCIA", "OTROS")</f>
        <v>EMERGENCIA</v>
      </c>
      <c r="AL4197" s="6" t="str">
        <f>+_xlfn.IFS(Tabla1[[#This Row],[Veces obj]]&lt;=1,"0-1",Tabla1[[#This Row],[Veces obj]]&lt;=2,"1-2",Tabla1[[#This Row],[Veces obj]]&lt;=3,"2-3",TRUE,"&gt;3")</f>
        <v>0-1</v>
      </c>
      <c r="AM4197" s="60" t="str">
        <f>+_xlfn.IFS(MONTH(Tabla1[[#This Row],[MES]])&lt;=3,"Q1",MONTH(Tabla1[[#This Row],[MES]])&lt;=6,"Q2",MONTH(Tabla1[[#This Row],[MES]])&lt;=9,"Q3",TRUE,"Q4")</f>
        <v>Q2</v>
      </c>
      <c r="AN4197" s="15" t="str">
        <f>+IFERROR(VLOOKUP(Tabla1[[#This Row],[CUENTA]],CTAS[],2,0),"OTROS")</f>
        <v>OTROS</v>
      </c>
      <c r="AP4197" s="15" t="str">
        <f>+IFERROR(VLOOKUP(Tabla1[[#This Row],[EMPLEADO]],IS[],3,0),"OTROS")</f>
        <v>OTROS</v>
      </c>
      <c r="AQ4197" s="15" t="str">
        <f>+IFERROR(VLOOKUP(Tabla1[[#This Row],[EMPLEADO]],IS[[NÓMINA]:[INGENIERO]],2,0),"OTROS")</f>
        <v>OTROS</v>
      </c>
    </row>
    <row r="4198" spans="1:43" x14ac:dyDescent="0.25">
      <c r="A4198" s="91" t="s">
        <v>12089</v>
      </c>
      <c r="B4198" s="92">
        <v>1</v>
      </c>
      <c r="C4198" s="92" t="s">
        <v>12211</v>
      </c>
      <c r="D4198" s="93" t="s">
        <v>38</v>
      </c>
      <c r="E4198" s="94" t="s">
        <v>348</v>
      </c>
      <c r="F4198" s="94" t="s">
        <v>12212</v>
      </c>
      <c r="G4198" s="105" t="s">
        <v>826</v>
      </c>
      <c r="H4198" s="92" t="s">
        <v>592</v>
      </c>
      <c r="I4198" s="95" t="s">
        <v>43</v>
      </c>
      <c r="J4198" s="92" t="s">
        <v>8</v>
      </c>
      <c r="K4198" s="96" t="s">
        <v>59</v>
      </c>
      <c r="L4198" s="96" t="s">
        <v>827</v>
      </c>
      <c r="M4198" s="92" t="s">
        <v>119</v>
      </c>
      <c r="N4198" s="92">
        <v>0</v>
      </c>
      <c r="O4198" s="92" t="s">
        <v>47</v>
      </c>
      <c r="P4198" s="96">
        <v>89</v>
      </c>
      <c r="Q4198" s="96" t="s">
        <v>48</v>
      </c>
      <c r="R4198" s="97" t="s">
        <v>223</v>
      </c>
      <c r="S4198" s="98" t="s">
        <v>139</v>
      </c>
      <c r="T4198" s="98" t="s">
        <v>51</v>
      </c>
      <c r="U4198" s="99" t="s">
        <v>353</v>
      </c>
      <c r="V4198" s="100">
        <v>1.1499999999999999</v>
      </c>
      <c r="W4198" s="106">
        <v>1808.95</v>
      </c>
      <c r="X4198" s="102">
        <v>1</v>
      </c>
      <c r="Y4198" s="103">
        <v>0.32</v>
      </c>
      <c r="Z4198" s="99">
        <v>4</v>
      </c>
      <c r="AA4198" s="104">
        <v>0.08</v>
      </c>
      <c r="AB4198" s="100">
        <v>0</v>
      </c>
      <c r="AC4198" s="106">
        <v>0</v>
      </c>
      <c r="AD4198" s="107">
        <v>43585</v>
      </c>
      <c r="AE4198" s="107">
        <v>43587</v>
      </c>
      <c r="AF4198" s="99">
        <v>1</v>
      </c>
      <c r="AG4198" s="101" t="s">
        <v>53</v>
      </c>
      <c r="AH4198" s="100">
        <v>0</v>
      </c>
      <c r="AI4198" s="106">
        <v>0</v>
      </c>
      <c r="AJ4198" s="106">
        <v>0</v>
      </c>
      <c r="AK4198" s="60" t="str">
        <f>+IF(Tabla1[[#This Row],[REQUEST_TY]]="SR MANTENIMIENTO CORRECTIVO", "EMERGENCIA", "OTROS")</f>
        <v>EMERGENCIA</v>
      </c>
      <c r="AL4198" s="6" t="str">
        <f>+_xlfn.IFS(Tabla1[[#This Row],[Veces obj]]&lt;=1,"0-1",Tabla1[[#This Row],[Veces obj]]&lt;=2,"1-2",Tabla1[[#This Row],[Veces obj]]&lt;=3,"2-3",TRUE,"&gt;3")</f>
        <v>0-1</v>
      </c>
      <c r="AM4198" s="60" t="str">
        <f>+_xlfn.IFS(MONTH(Tabla1[[#This Row],[MES]])&lt;=3,"Q1",MONTH(Tabla1[[#This Row],[MES]])&lt;=6,"Q2",MONTH(Tabla1[[#This Row],[MES]])&lt;=9,"Q3",TRUE,"Q4")</f>
        <v>Q2</v>
      </c>
      <c r="AN4198" s="15" t="str">
        <f>+IFERROR(VLOOKUP(Tabla1[[#This Row],[CUENTA]],CTAS[],2,0),"OTROS")</f>
        <v>OTROS</v>
      </c>
      <c r="AP4198" s="15" t="str">
        <f>+IFERROR(VLOOKUP(Tabla1[[#This Row],[EMPLEADO]],IS[],3,0),"OTROS")</f>
        <v>CHIHUAHUA</v>
      </c>
      <c r="AQ4198" s="15" t="str">
        <f>+IFERROR(VLOOKUP(Tabla1[[#This Row],[EMPLEADO]],IS[[NÓMINA]:[INGENIERO]],2,0),"OTROS")</f>
        <v>VICTOR MENDEZ</v>
      </c>
    </row>
    <row r="4199" spans="1:43" x14ac:dyDescent="0.25">
      <c r="A4199" s="91" t="s">
        <v>12089</v>
      </c>
      <c r="B4199" s="92">
        <v>1</v>
      </c>
      <c r="C4199" s="92" t="s">
        <v>12213</v>
      </c>
      <c r="D4199" s="93" t="s">
        <v>38</v>
      </c>
      <c r="E4199" s="94" t="s">
        <v>133</v>
      </c>
      <c r="F4199" s="94" t="s">
        <v>12214</v>
      </c>
      <c r="G4199" s="105" t="s">
        <v>2589</v>
      </c>
      <c r="H4199" s="92" t="s">
        <v>213</v>
      </c>
      <c r="I4199" s="95" t="s">
        <v>43</v>
      </c>
      <c r="J4199" s="92" t="s">
        <v>8</v>
      </c>
      <c r="K4199" s="96" t="s">
        <v>59</v>
      </c>
      <c r="L4199" s="96" t="s">
        <v>1807</v>
      </c>
      <c r="M4199" s="92" t="s">
        <v>1808</v>
      </c>
      <c r="N4199" s="92">
        <v>0</v>
      </c>
      <c r="O4199" s="92" t="s">
        <v>47</v>
      </c>
      <c r="P4199" s="96">
        <v>48</v>
      </c>
      <c r="Q4199" s="96" t="s">
        <v>82</v>
      </c>
      <c r="R4199" s="97" t="s">
        <v>138</v>
      </c>
      <c r="S4199" s="98" t="s">
        <v>139</v>
      </c>
      <c r="T4199" s="98" t="s">
        <v>51</v>
      </c>
      <c r="U4199" s="99" t="s">
        <v>140</v>
      </c>
      <c r="V4199" s="100">
        <v>1.1000000000000001</v>
      </c>
      <c r="W4199" s="106">
        <v>1730.3000000000004</v>
      </c>
      <c r="X4199" s="102">
        <v>1</v>
      </c>
      <c r="Y4199" s="103">
        <v>1.65</v>
      </c>
      <c r="Z4199" s="99">
        <v>4</v>
      </c>
      <c r="AA4199" s="104">
        <v>0.41249999999999998</v>
      </c>
      <c r="AB4199" s="100">
        <v>0</v>
      </c>
      <c r="AC4199" s="106">
        <v>0</v>
      </c>
      <c r="AD4199" s="107">
        <v>43588</v>
      </c>
      <c r="AE4199" s="107">
        <v>43588</v>
      </c>
      <c r="AF4199" s="99">
        <v>0</v>
      </c>
      <c r="AG4199" s="101" t="s">
        <v>53</v>
      </c>
      <c r="AH4199" s="100">
        <v>0</v>
      </c>
      <c r="AI4199" s="106">
        <v>0</v>
      </c>
      <c r="AJ4199" s="106">
        <v>0</v>
      </c>
      <c r="AK4199" s="60" t="str">
        <f>+IF(Tabla1[[#This Row],[REQUEST_TY]]="SR MANTENIMIENTO CORRECTIVO", "EMERGENCIA", "OTROS")</f>
        <v>EMERGENCIA</v>
      </c>
      <c r="AL4199" s="6" t="str">
        <f>+_xlfn.IFS(Tabla1[[#This Row],[Veces obj]]&lt;=1,"0-1",Tabla1[[#This Row],[Veces obj]]&lt;=2,"1-2",Tabla1[[#This Row],[Veces obj]]&lt;=3,"2-3",TRUE,"&gt;3")</f>
        <v>0-1</v>
      </c>
      <c r="AM4199" s="60" t="str">
        <f>+_xlfn.IFS(MONTH(Tabla1[[#This Row],[MES]])&lt;=3,"Q1",MONTH(Tabla1[[#This Row],[MES]])&lt;=6,"Q2",MONTH(Tabla1[[#This Row],[MES]])&lt;=9,"Q3",TRUE,"Q4")</f>
        <v>Q2</v>
      </c>
      <c r="AN4199" s="15" t="str">
        <f>+IFERROR(VLOOKUP(Tabla1[[#This Row],[CUENTA]],CTAS[],2,0),"OTROS")</f>
        <v>OTROS</v>
      </c>
      <c r="AP4199" s="15" t="str">
        <f>+IFERROR(VLOOKUP(Tabla1[[#This Row],[EMPLEADO]],IS[],3,0),"OTROS")</f>
        <v>OTROS</v>
      </c>
      <c r="AQ4199" s="15" t="str">
        <f>+IFERROR(VLOOKUP(Tabla1[[#This Row],[EMPLEADO]],IS[[NÓMINA]:[INGENIERO]],2,0),"OTROS")</f>
        <v>OTROS</v>
      </c>
    </row>
    <row r="4200" spans="1:43" x14ac:dyDescent="0.25">
      <c r="A4200" s="91" t="s">
        <v>12089</v>
      </c>
      <c r="B4200" s="92">
        <v>1</v>
      </c>
      <c r="C4200" s="92" t="s">
        <v>12215</v>
      </c>
      <c r="D4200" s="93" t="s">
        <v>38</v>
      </c>
      <c r="E4200" s="94" t="s">
        <v>725</v>
      </c>
      <c r="F4200" s="94" t="s">
        <v>12216</v>
      </c>
      <c r="G4200" s="105" t="s">
        <v>2916</v>
      </c>
      <c r="H4200" s="92" t="s">
        <v>136</v>
      </c>
      <c r="I4200" s="95" t="s">
        <v>43</v>
      </c>
      <c r="J4200" s="92" t="s">
        <v>8</v>
      </c>
      <c r="K4200" s="96" t="s">
        <v>59</v>
      </c>
      <c r="L4200" s="96" t="s">
        <v>2917</v>
      </c>
      <c r="M4200" s="92" t="s">
        <v>1496</v>
      </c>
      <c r="N4200" s="92">
        <v>0</v>
      </c>
      <c r="O4200" s="92" t="s">
        <v>47</v>
      </c>
      <c r="P4200" s="96">
        <v>27</v>
      </c>
      <c r="Q4200" s="96" t="s">
        <v>62</v>
      </c>
      <c r="R4200" s="97" t="s">
        <v>223</v>
      </c>
      <c r="S4200" s="98" t="s">
        <v>139</v>
      </c>
      <c r="T4200" s="98" t="s">
        <v>51</v>
      </c>
      <c r="U4200" s="99" t="s">
        <v>262</v>
      </c>
      <c r="V4200" s="100">
        <v>1.05</v>
      </c>
      <c r="W4200" s="106">
        <v>1651.6500000000003</v>
      </c>
      <c r="X4200" s="102">
        <v>1</v>
      </c>
      <c r="Y4200" s="103">
        <v>2.33</v>
      </c>
      <c r="Z4200" s="99">
        <v>4</v>
      </c>
      <c r="AA4200" s="104">
        <v>0.58250000000000002</v>
      </c>
      <c r="AB4200" s="100">
        <v>0</v>
      </c>
      <c r="AC4200" s="106">
        <v>0</v>
      </c>
      <c r="AD4200" s="107">
        <v>43592</v>
      </c>
      <c r="AE4200" s="107">
        <v>43592</v>
      </c>
      <c r="AF4200" s="99">
        <v>0</v>
      </c>
      <c r="AG4200" s="101" t="s">
        <v>53</v>
      </c>
      <c r="AH4200" s="100">
        <v>0</v>
      </c>
      <c r="AI4200" s="106">
        <v>0</v>
      </c>
      <c r="AJ4200" s="106">
        <v>0</v>
      </c>
      <c r="AK4200" s="60" t="str">
        <f>+IF(Tabla1[[#This Row],[REQUEST_TY]]="SR MANTENIMIENTO CORRECTIVO", "EMERGENCIA", "OTROS")</f>
        <v>EMERGENCIA</v>
      </c>
      <c r="AL4200" s="6" t="str">
        <f>+_xlfn.IFS(Tabla1[[#This Row],[Veces obj]]&lt;=1,"0-1",Tabla1[[#This Row],[Veces obj]]&lt;=2,"1-2",Tabla1[[#This Row],[Veces obj]]&lt;=3,"2-3",TRUE,"&gt;3")</f>
        <v>0-1</v>
      </c>
      <c r="AM4200" s="60" t="str">
        <f>+_xlfn.IFS(MONTH(Tabla1[[#This Row],[MES]])&lt;=3,"Q1",MONTH(Tabla1[[#This Row],[MES]])&lt;=6,"Q2",MONTH(Tabla1[[#This Row],[MES]])&lt;=9,"Q3",TRUE,"Q4")</f>
        <v>Q2</v>
      </c>
      <c r="AN4200" s="15" t="str">
        <f>+IFERROR(VLOOKUP(Tabla1[[#This Row],[CUENTA]],CTAS[],2,0),"OTROS")</f>
        <v>OTROS</v>
      </c>
      <c r="AP4200" s="15" t="str">
        <f>+IFERROR(VLOOKUP(Tabla1[[#This Row],[EMPLEADO]],IS[],3,0),"OTROS")</f>
        <v>OTROS</v>
      </c>
      <c r="AQ4200" s="15" t="str">
        <f>+IFERROR(VLOOKUP(Tabla1[[#This Row],[EMPLEADO]],IS[[NÓMINA]:[INGENIERO]],2,0),"OTROS")</f>
        <v>OTROS</v>
      </c>
    </row>
    <row r="4201" spans="1:43" x14ac:dyDescent="0.25">
      <c r="A4201" s="91" t="s">
        <v>12089</v>
      </c>
      <c r="B4201" s="92">
        <v>1</v>
      </c>
      <c r="C4201" s="92" t="s">
        <v>12217</v>
      </c>
      <c r="D4201" s="93" t="s">
        <v>38</v>
      </c>
      <c r="E4201" s="94" t="s">
        <v>39</v>
      </c>
      <c r="F4201" s="94" t="s">
        <v>12218</v>
      </c>
      <c r="G4201" s="105" t="s">
        <v>12219</v>
      </c>
      <c r="H4201" s="92" t="s">
        <v>79</v>
      </c>
      <c r="I4201" s="95" t="s">
        <v>43</v>
      </c>
      <c r="J4201" s="92" t="s">
        <v>8</v>
      </c>
      <c r="K4201" s="96" t="s">
        <v>966</v>
      </c>
      <c r="L4201" s="96" t="s">
        <v>3684</v>
      </c>
      <c r="M4201" s="92" t="s">
        <v>1028</v>
      </c>
      <c r="N4201" s="92">
        <v>0</v>
      </c>
      <c r="O4201" s="92" t="s">
        <v>47</v>
      </c>
      <c r="P4201" s="96">
        <v>2706</v>
      </c>
      <c r="Q4201" s="96" t="s">
        <v>48</v>
      </c>
      <c r="R4201" s="97" t="s">
        <v>49</v>
      </c>
      <c r="S4201" s="98" t="s">
        <v>50</v>
      </c>
      <c r="T4201" s="98" t="s">
        <v>51</v>
      </c>
      <c r="U4201" s="99" t="s">
        <v>52</v>
      </c>
      <c r="V4201" s="100">
        <v>1.05</v>
      </c>
      <c r="W4201" s="106">
        <v>750.75000000000011</v>
      </c>
      <c r="X4201" s="102">
        <v>1</v>
      </c>
      <c r="Y4201" s="103">
        <v>0.52</v>
      </c>
      <c r="Z4201" s="99">
        <v>5</v>
      </c>
      <c r="AA4201" s="104">
        <v>0.10400000000000001</v>
      </c>
      <c r="AB4201" s="100">
        <v>0</v>
      </c>
      <c r="AC4201" s="106">
        <v>0</v>
      </c>
      <c r="AD4201" s="107">
        <v>43584</v>
      </c>
      <c r="AE4201" s="107">
        <v>43587</v>
      </c>
      <c r="AF4201" s="99">
        <v>2</v>
      </c>
      <c r="AG4201" s="101" t="s">
        <v>1680</v>
      </c>
      <c r="AH4201" s="100">
        <v>0.25</v>
      </c>
      <c r="AI4201" s="106">
        <v>-178.75000000000003</v>
      </c>
      <c r="AJ4201" s="106">
        <v>0</v>
      </c>
      <c r="AK4201" s="60" t="str">
        <f>+IF(Tabla1[[#This Row],[REQUEST_TY]]="SR MANTENIMIENTO CORRECTIVO", "EMERGENCIA", "OTROS")</f>
        <v>EMERGENCIA</v>
      </c>
      <c r="AL4201" s="6" t="str">
        <f>+_xlfn.IFS(Tabla1[[#This Row],[Veces obj]]&lt;=1,"0-1",Tabla1[[#This Row],[Veces obj]]&lt;=2,"1-2",Tabla1[[#This Row],[Veces obj]]&lt;=3,"2-3",TRUE,"&gt;3")</f>
        <v>0-1</v>
      </c>
      <c r="AM4201" s="60" t="str">
        <f>+_xlfn.IFS(MONTH(Tabla1[[#This Row],[MES]])&lt;=3,"Q1",MONTH(Tabla1[[#This Row],[MES]])&lt;=6,"Q2",MONTH(Tabla1[[#This Row],[MES]])&lt;=9,"Q3",TRUE,"Q4")</f>
        <v>Q2</v>
      </c>
      <c r="AN4201" s="15" t="str">
        <f>+IFERROR(VLOOKUP(Tabla1[[#This Row],[CUENTA]],CTAS[],2,0),"OTROS")</f>
        <v>OTROS</v>
      </c>
      <c r="AP4201" s="15" t="str">
        <f>+IFERROR(VLOOKUP(Tabla1[[#This Row],[EMPLEADO]],IS[],3,0),"OTROS")</f>
        <v>OTROS</v>
      </c>
      <c r="AQ4201" s="15" t="str">
        <f>+IFERROR(VLOOKUP(Tabla1[[#This Row],[EMPLEADO]],IS[[NÓMINA]:[INGENIERO]],2,0),"OTROS")</f>
        <v>OTROS</v>
      </c>
    </row>
    <row r="4202" spans="1:43" x14ac:dyDescent="0.25">
      <c r="A4202" s="91" t="s">
        <v>12089</v>
      </c>
      <c r="B4202" s="92">
        <v>1</v>
      </c>
      <c r="C4202" s="92" t="s">
        <v>12220</v>
      </c>
      <c r="D4202" s="93" t="s">
        <v>3346</v>
      </c>
      <c r="E4202" s="94" t="s">
        <v>85</v>
      </c>
      <c r="F4202" s="94" t="s">
        <v>12221</v>
      </c>
      <c r="G4202" s="105" t="s">
        <v>9877</v>
      </c>
      <c r="H4202" s="92" t="s">
        <v>106</v>
      </c>
      <c r="I4202" s="95" t="s">
        <v>43</v>
      </c>
      <c r="J4202" s="92" t="s">
        <v>8</v>
      </c>
      <c r="K4202" s="96" t="s">
        <v>370</v>
      </c>
      <c r="L4202" s="96" t="s">
        <v>4698</v>
      </c>
      <c r="M4202" s="92" t="s">
        <v>131</v>
      </c>
      <c r="N4202" s="92">
        <v>0</v>
      </c>
      <c r="O4202" s="92" t="s">
        <v>47</v>
      </c>
      <c r="P4202" s="96" t="s">
        <v>822</v>
      </c>
      <c r="Q4202" s="96" t="s">
        <v>48</v>
      </c>
      <c r="R4202" s="97" t="s">
        <v>49</v>
      </c>
      <c r="S4202" s="98" t="s">
        <v>50</v>
      </c>
      <c r="T4202" s="98" t="s">
        <v>51</v>
      </c>
      <c r="U4202" s="99" t="s">
        <v>52</v>
      </c>
      <c r="V4202" s="100">
        <v>1</v>
      </c>
      <c r="W4202" s="106">
        <v>715.00000000000011</v>
      </c>
      <c r="X4202" s="102">
        <v>0</v>
      </c>
      <c r="Y4202" s="103">
        <v>5</v>
      </c>
      <c r="Z4202" s="99">
        <v>5</v>
      </c>
      <c r="AA4202" s="104">
        <v>1</v>
      </c>
      <c r="AB4202" s="100">
        <v>0</v>
      </c>
      <c r="AC4202" s="106">
        <v>0</v>
      </c>
      <c r="AD4202" s="107">
        <v>43584</v>
      </c>
      <c r="AE4202" s="107">
        <v>43587</v>
      </c>
      <c r="AF4202" s="99">
        <v>2</v>
      </c>
      <c r="AG4202" s="101" t="s">
        <v>1680</v>
      </c>
      <c r="AH4202" s="100">
        <v>0</v>
      </c>
      <c r="AI4202" s="106">
        <v>0</v>
      </c>
      <c r="AJ4202" s="106">
        <v>0</v>
      </c>
      <c r="AK4202" s="60" t="str">
        <f>+IF(Tabla1[[#This Row],[REQUEST_TY]]="SR MANTENIMIENTO CORRECTIVO", "EMERGENCIA", "OTROS")</f>
        <v>OTROS</v>
      </c>
      <c r="AL4202" s="6" t="str">
        <f>+_xlfn.IFS(Tabla1[[#This Row],[Veces obj]]&lt;=1,"0-1",Tabla1[[#This Row],[Veces obj]]&lt;=2,"1-2",Tabla1[[#This Row],[Veces obj]]&lt;=3,"2-3",TRUE,"&gt;3")</f>
        <v>0-1</v>
      </c>
      <c r="AM4202" s="60" t="str">
        <f>+_xlfn.IFS(MONTH(Tabla1[[#This Row],[MES]])&lt;=3,"Q1",MONTH(Tabla1[[#This Row],[MES]])&lt;=6,"Q2",MONTH(Tabla1[[#This Row],[MES]])&lt;=9,"Q3",TRUE,"Q4")</f>
        <v>Q2</v>
      </c>
      <c r="AN4202" s="15" t="str">
        <f>+IFERROR(VLOOKUP(Tabla1[[#This Row],[CUENTA]],CTAS[],2,0),"OTROS")</f>
        <v>OTROS</v>
      </c>
      <c r="AP4202" s="15" t="str">
        <f>+IFERROR(VLOOKUP(Tabla1[[#This Row],[EMPLEADO]],IS[],3,0),"OTROS")</f>
        <v>OTROS</v>
      </c>
      <c r="AQ4202" s="15" t="str">
        <f>+IFERROR(VLOOKUP(Tabla1[[#This Row],[EMPLEADO]],IS[[NÓMINA]:[INGENIERO]],2,0),"OTROS")</f>
        <v>OTROS</v>
      </c>
    </row>
    <row r="4203" spans="1:43" x14ac:dyDescent="0.25">
      <c r="A4203" s="91" t="s">
        <v>12089</v>
      </c>
      <c r="B4203" s="92">
        <v>1</v>
      </c>
      <c r="C4203" s="92" t="s">
        <v>12222</v>
      </c>
      <c r="D4203" s="93" t="s">
        <v>38</v>
      </c>
      <c r="E4203" s="94" t="s">
        <v>725</v>
      </c>
      <c r="F4203" s="94" t="s">
        <v>12223</v>
      </c>
      <c r="G4203" s="105" t="s">
        <v>10215</v>
      </c>
      <c r="H4203" s="92" t="s">
        <v>679</v>
      </c>
      <c r="I4203" s="95" t="s">
        <v>43</v>
      </c>
      <c r="J4203" s="92" t="s">
        <v>8</v>
      </c>
      <c r="K4203" s="96" t="s">
        <v>59</v>
      </c>
      <c r="L4203" s="96" t="s">
        <v>3186</v>
      </c>
      <c r="M4203" s="92" t="s">
        <v>1071</v>
      </c>
      <c r="N4203" s="92">
        <v>0</v>
      </c>
      <c r="O4203" s="92" t="s">
        <v>47</v>
      </c>
      <c r="P4203" s="96">
        <v>4</v>
      </c>
      <c r="Q4203" s="96" t="s">
        <v>207</v>
      </c>
      <c r="R4203" s="97" t="s">
        <v>223</v>
      </c>
      <c r="S4203" s="98" t="s">
        <v>139</v>
      </c>
      <c r="T4203" s="98" t="s">
        <v>51</v>
      </c>
      <c r="U4203" s="99" t="s">
        <v>879</v>
      </c>
      <c r="V4203" s="100">
        <v>0.6</v>
      </c>
      <c r="W4203" s="106">
        <v>943.80000000000007</v>
      </c>
      <c r="X4203" s="102">
        <v>1</v>
      </c>
      <c r="Y4203" s="103">
        <v>3.57</v>
      </c>
      <c r="Z4203" s="99">
        <v>4</v>
      </c>
      <c r="AA4203" s="104">
        <v>0.89249999999999996</v>
      </c>
      <c r="AB4203" s="100">
        <v>0</v>
      </c>
      <c r="AC4203" s="106">
        <v>0</v>
      </c>
      <c r="AD4203" s="107">
        <v>43585</v>
      </c>
      <c r="AE4203" s="107">
        <v>43587</v>
      </c>
      <c r="AF4203" s="99">
        <v>1</v>
      </c>
      <c r="AG4203" s="101" t="s">
        <v>53</v>
      </c>
      <c r="AH4203" s="100">
        <v>0</v>
      </c>
      <c r="AI4203" s="106">
        <v>0</v>
      </c>
      <c r="AJ4203" s="106">
        <v>0</v>
      </c>
      <c r="AK4203" s="60" t="str">
        <f>+IF(Tabla1[[#This Row],[REQUEST_TY]]="SR MANTENIMIENTO CORRECTIVO", "EMERGENCIA", "OTROS")</f>
        <v>EMERGENCIA</v>
      </c>
      <c r="AL4203" s="6" t="str">
        <f>+_xlfn.IFS(Tabla1[[#This Row],[Veces obj]]&lt;=1,"0-1",Tabla1[[#This Row],[Veces obj]]&lt;=2,"1-2",Tabla1[[#This Row],[Veces obj]]&lt;=3,"2-3",TRUE,"&gt;3")</f>
        <v>0-1</v>
      </c>
      <c r="AM4203" s="60" t="str">
        <f>+_xlfn.IFS(MONTH(Tabla1[[#This Row],[MES]])&lt;=3,"Q1",MONTH(Tabla1[[#This Row],[MES]])&lt;=6,"Q2",MONTH(Tabla1[[#This Row],[MES]])&lt;=9,"Q3",TRUE,"Q4")</f>
        <v>Q2</v>
      </c>
      <c r="AN4203" s="15" t="str">
        <f>+IFERROR(VLOOKUP(Tabla1[[#This Row],[CUENTA]],CTAS[],2,0),"OTROS")</f>
        <v>OTROS</v>
      </c>
      <c r="AP4203" s="15" t="str">
        <f>+IFERROR(VLOOKUP(Tabla1[[#This Row],[EMPLEADO]],IS[],3,0),"OTROS")</f>
        <v>OTROS</v>
      </c>
      <c r="AQ4203" s="15" t="str">
        <f>+IFERROR(VLOOKUP(Tabla1[[#This Row],[EMPLEADO]],IS[[NÓMINA]:[INGENIERO]],2,0),"OTROS")</f>
        <v>OTROS</v>
      </c>
    </row>
    <row r="4204" spans="1:43" x14ac:dyDescent="0.25">
      <c r="A4204" s="91" t="s">
        <v>12089</v>
      </c>
      <c r="B4204" s="92">
        <v>1</v>
      </c>
      <c r="C4204" s="92" t="s">
        <v>12224</v>
      </c>
      <c r="D4204" s="93" t="s">
        <v>38</v>
      </c>
      <c r="E4204" s="94" t="s">
        <v>1015</v>
      </c>
      <c r="F4204" s="94" t="s">
        <v>12225</v>
      </c>
      <c r="G4204" s="105" t="s">
        <v>2969</v>
      </c>
      <c r="H4204" s="92" t="s">
        <v>646</v>
      </c>
      <c r="I4204" s="95" t="s">
        <v>43</v>
      </c>
      <c r="J4204" s="92" t="s">
        <v>8</v>
      </c>
      <c r="K4204" s="96" t="s">
        <v>1434</v>
      </c>
      <c r="L4204" s="96" t="s">
        <v>2169</v>
      </c>
      <c r="M4204" s="92" t="s">
        <v>1436</v>
      </c>
      <c r="N4204" s="92">
        <v>0</v>
      </c>
      <c r="O4204" s="92" t="s">
        <v>47</v>
      </c>
      <c r="P4204" s="96">
        <v>106</v>
      </c>
      <c r="Q4204" s="96" t="s">
        <v>48</v>
      </c>
      <c r="R4204" s="97" t="s">
        <v>317</v>
      </c>
      <c r="S4204" s="98" t="s">
        <v>318</v>
      </c>
      <c r="T4204" s="98" t="s">
        <v>51</v>
      </c>
      <c r="U4204" s="99" t="s">
        <v>353</v>
      </c>
      <c r="V4204" s="100">
        <v>1.1499999999999999</v>
      </c>
      <c r="W4204" s="106">
        <v>1808.95</v>
      </c>
      <c r="X4204" s="102">
        <v>1</v>
      </c>
      <c r="Y4204" s="103">
        <v>4.42</v>
      </c>
      <c r="Z4204" s="99">
        <v>4</v>
      </c>
      <c r="AA4204" s="104">
        <v>1.105</v>
      </c>
      <c r="AB4204" s="100">
        <v>2.6249999999999996E-2</v>
      </c>
      <c r="AC4204" s="106">
        <v>-41.291249999999998</v>
      </c>
      <c r="AD4204" s="107">
        <v>43591</v>
      </c>
      <c r="AE4204" s="107">
        <v>43591</v>
      </c>
      <c r="AF4204" s="99">
        <v>0</v>
      </c>
      <c r="AG4204" s="101" t="s">
        <v>53</v>
      </c>
      <c r="AH4204" s="100">
        <v>0</v>
      </c>
      <c r="AI4204" s="106">
        <v>0</v>
      </c>
      <c r="AJ4204" s="106">
        <v>0</v>
      </c>
      <c r="AK4204" s="60" t="str">
        <f>+IF(Tabla1[[#This Row],[REQUEST_TY]]="SR MANTENIMIENTO CORRECTIVO", "EMERGENCIA", "OTROS")</f>
        <v>EMERGENCIA</v>
      </c>
      <c r="AL4204" s="6" t="str">
        <f>+_xlfn.IFS(Tabla1[[#This Row],[Veces obj]]&lt;=1,"0-1",Tabla1[[#This Row],[Veces obj]]&lt;=2,"1-2",Tabla1[[#This Row],[Veces obj]]&lt;=3,"2-3",TRUE,"&gt;3")</f>
        <v>1-2</v>
      </c>
      <c r="AM4204" s="60" t="str">
        <f>+_xlfn.IFS(MONTH(Tabla1[[#This Row],[MES]])&lt;=3,"Q1",MONTH(Tabla1[[#This Row],[MES]])&lt;=6,"Q2",MONTH(Tabla1[[#This Row],[MES]])&lt;=9,"Q3",TRUE,"Q4")</f>
        <v>Q2</v>
      </c>
      <c r="AN4204" s="15" t="str">
        <f>+IFERROR(VLOOKUP(Tabla1[[#This Row],[CUENTA]],CTAS[],2,0),"OTROS")</f>
        <v>OTROS</v>
      </c>
      <c r="AP4204" s="15" t="str">
        <f>+IFERROR(VLOOKUP(Tabla1[[#This Row],[EMPLEADO]],IS[],3,0),"OTROS")</f>
        <v>OTROS</v>
      </c>
      <c r="AQ4204" s="15" t="str">
        <f>+IFERROR(VLOOKUP(Tabla1[[#This Row],[EMPLEADO]],IS[[NÓMINA]:[INGENIERO]],2,0),"OTROS")</f>
        <v>OTROS</v>
      </c>
    </row>
    <row r="4205" spans="1:43" x14ac:dyDescent="0.25">
      <c r="A4205" s="91" t="s">
        <v>12089</v>
      </c>
      <c r="B4205" s="92">
        <v>1</v>
      </c>
      <c r="C4205" s="92" t="s">
        <v>12226</v>
      </c>
      <c r="D4205" s="93" t="s">
        <v>38</v>
      </c>
      <c r="E4205" s="94" t="s">
        <v>1545</v>
      </c>
      <c r="F4205" s="94" t="s">
        <v>12227</v>
      </c>
      <c r="G4205" s="105" t="s">
        <v>1547</v>
      </c>
      <c r="H4205" s="92" t="s">
        <v>150</v>
      </c>
      <c r="I4205" s="95" t="s">
        <v>43</v>
      </c>
      <c r="J4205" s="92" t="s">
        <v>8</v>
      </c>
      <c r="K4205" s="96" t="s">
        <v>151</v>
      </c>
      <c r="L4205" s="96" t="s">
        <v>185</v>
      </c>
      <c r="M4205" s="92" t="s">
        <v>73</v>
      </c>
      <c r="N4205" s="92">
        <v>1</v>
      </c>
      <c r="O4205" s="92" t="s">
        <v>47</v>
      </c>
      <c r="P4205" s="96">
        <v>19</v>
      </c>
      <c r="Q4205" s="96" t="s">
        <v>62</v>
      </c>
      <c r="R4205" s="97" t="s">
        <v>242</v>
      </c>
      <c r="S4205" s="98" t="s">
        <v>64</v>
      </c>
      <c r="T4205" s="98" t="s">
        <v>51</v>
      </c>
      <c r="U4205" s="99" t="s">
        <v>65</v>
      </c>
      <c r="V4205" s="100">
        <v>0.8</v>
      </c>
      <c r="W4205" s="106">
        <v>0</v>
      </c>
      <c r="X4205" s="102">
        <v>1</v>
      </c>
      <c r="Y4205" s="103">
        <v>1.97</v>
      </c>
      <c r="Z4205" s="99">
        <v>5</v>
      </c>
      <c r="AA4205" s="104">
        <v>0.39400000000000002</v>
      </c>
      <c r="AB4205" s="100">
        <v>0</v>
      </c>
      <c r="AC4205" s="106">
        <v>0</v>
      </c>
      <c r="AD4205" s="107">
        <v>43591</v>
      </c>
      <c r="AE4205" s="107">
        <v>43592</v>
      </c>
      <c r="AF4205" s="99">
        <v>1</v>
      </c>
      <c r="AG4205" s="101" t="s">
        <v>53</v>
      </c>
      <c r="AH4205" s="100">
        <v>0</v>
      </c>
      <c r="AI4205" s="106">
        <v>0</v>
      </c>
      <c r="AJ4205" s="106">
        <v>0</v>
      </c>
      <c r="AK4205" s="60" t="str">
        <f>+IF(Tabla1[[#This Row],[REQUEST_TY]]="SR MANTENIMIENTO CORRECTIVO", "EMERGENCIA", "OTROS")</f>
        <v>EMERGENCIA</v>
      </c>
      <c r="AL4205" s="6" t="str">
        <f>+_xlfn.IFS(Tabla1[[#This Row],[Veces obj]]&lt;=1,"0-1",Tabla1[[#This Row],[Veces obj]]&lt;=2,"1-2",Tabla1[[#This Row],[Veces obj]]&lt;=3,"2-3",TRUE,"&gt;3")</f>
        <v>0-1</v>
      </c>
      <c r="AM4205" s="60" t="str">
        <f>+_xlfn.IFS(MONTH(Tabla1[[#This Row],[MES]])&lt;=3,"Q1",MONTH(Tabla1[[#This Row],[MES]])&lt;=6,"Q2",MONTH(Tabla1[[#This Row],[MES]])&lt;=9,"Q3",TRUE,"Q4")</f>
        <v>Q2</v>
      </c>
      <c r="AN4205" s="15" t="str">
        <f>+IFERROR(VLOOKUP(Tabla1[[#This Row],[CUENTA]],CTAS[],2,0),"OTROS")</f>
        <v>HONEYWELL</v>
      </c>
      <c r="AP4205" s="15" t="str">
        <f>+IFERROR(VLOOKUP(Tabla1[[#This Row],[EMPLEADO]],IS[],3,0),"OTROS")</f>
        <v>JUAREZ</v>
      </c>
      <c r="AQ4205" s="15" t="str">
        <f>+IFERROR(VLOOKUP(Tabla1[[#This Row],[EMPLEADO]],IS[[NÓMINA]:[INGENIERO]],2,0),"OTROS")</f>
        <v>CARLOS MONTOYA</v>
      </c>
    </row>
    <row r="4206" spans="1:43" x14ac:dyDescent="0.25">
      <c r="A4206" s="91" t="s">
        <v>12089</v>
      </c>
      <c r="B4206" s="92">
        <v>1</v>
      </c>
      <c r="C4206" s="92" t="s">
        <v>12228</v>
      </c>
      <c r="D4206" s="93" t="s">
        <v>38</v>
      </c>
      <c r="E4206" s="94" t="s">
        <v>85</v>
      </c>
      <c r="F4206" s="94" t="s">
        <v>12229</v>
      </c>
      <c r="G4206" s="105" t="s">
        <v>11559</v>
      </c>
      <c r="H4206" s="92" t="s">
        <v>213</v>
      </c>
      <c r="I4206" s="95" t="s">
        <v>43</v>
      </c>
      <c r="J4206" s="92" t="s">
        <v>8</v>
      </c>
      <c r="K4206" s="96" t="s">
        <v>1296</v>
      </c>
      <c r="L4206" s="96" t="s">
        <v>1297</v>
      </c>
      <c r="M4206" s="92" t="s">
        <v>1298</v>
      </c>
      <c r="N4206" s="92">
        <v>0</v>
      </c>
      <c r="O4206" s="92" t="s">
        <v>47</v>
      </c>
      <c r="P4206" s="96">
        <v>13</v>
      </c>
      <c r="Q4206" s="96" t="s">
        <v>194</v>
      </c>
      <c r="R4206" s="97" t="s">
        <v>49</v>
      </c>
      <c r="S4206" s="98" t="s">
        <v>50</v>
      </c>
      <c r="T4206" s="98" t="s">
        <v>51</v>
      </c>
      <c r="U4206" s="99" t="s">
        <v>444</v>
      </c>
      <c r="V4206" s="100">
        <v>0</v>
      </c>
      <c r="W4206" s="106">
        <v>0</v>
      </c>
      <c r="X4206" s="102">
        <v>1</v>
      </c>
      <c r="Y4206" s="103">
        <v>1.0900000000000001</v>
      </c>
      <c r="Z4206" s="99">
        <v>5</v>
      </c>
      <c r="AA4206" s="104">
        <v>0.21800000000000003</v>
      </c>
      <c r="AB4206" s="100">
        <v>0</v>
      </c>
      <c r="AC4206" s="106">
        <v>0</v>
      </c>
      <c r="AD4206" s="107">
        <v>43588</v>
      </c>
      <c r="AE4206" s="107">
        <v>43588</v>
      </c>
      <c r="AF4206" s="99">
        <v>0</v>
      </c>
      <c r="AG4206" s="101" t="s">
        <v>53</v>
      </c>
      <c r="AH4206" s="100">
        <v>0</v>
      </c>
      <c r="AI4206" s="106">
        <v>0</v>
      </c>
      <c r="AJ4206" s="106">
        <v>0</v>
      </c>
      <c r="AK4206" s="60" t="str">
        <f>+IF(Tabla1[[#This Row],[REQUEST_TY]]="SR MANTENIMIENTO CORRECTIVO", "EMERGENCIA", "OTROS")</f>
        <v>EMERGENCIA</v>
      </c>
      <c r="AL4206" s="6" t="str">
        <f>+_xlfn.IFS(Tabla1[[#This Row],[Veces obj]]&lt;=1,"0-1",Tabla1[[#This Row],[Veces obj]]&lt;=2,"1-2",Tabla1[[#This Row],[Veces obj]]&lt;=3,"2-3",TRUE,"&gt;3")</f>
        <v>0-1</v>
      </c>
      <c r="AM4206" s="60" t="str">
        <f>+_xlfn.IFS(MONTH(Tabla1[[#This Row],[MES]])&lt;=3,"Q1",MONTH(Tabla1[[#This Row],[MES]])&lt;=6,"Q2",MONTH(Tabla1[[#This Row],[MES]])&lt;=9,"Q3",TRUE,"Q4")</f>
        <v>Q2</v>
      </c>
      <c r="AN4206" s="15" t="str">
        <f>+IFERROR(VLOOKUP(Tabla1[[#This Row],[CUENTA]],CTAS[],2,0),"OTROS")</f>
        <v>OTROS</v>
      </c>
      <c r="AP4206" s="15" t="str">
        <f>+IFERROR(VLOOKUP(Tabla1[[#This Row],[EMPLEADO]],IS[],3,0),"OTROS")</f>
        <v>OTROS</v>
      </c>
      <c r="AQ4206" s="15" t="str">
        <f>+IFERROR(VLOOKUP(Tabla1[[#This Row],[EMPLEADO]],IS[[NÓMINA]:[INGENIERO]],2,0),"OTROS")</f>
        <v>OTROS</v>
      </c>
    </row>
    <row r="4207" spans="1:43" x14ac:dyDescent="0.25">
      <c r="A4207" s="91" t="s">
        <v>12089</v>
      </c>
      <c r="B4207" s="92">
        <v>1</v>
      </c>
      <c r="C4207" s="92" t="s">
        <v>12230</v>
      </c>
      <c r="D4207" s="93" t="s">
        <v>38</v>
      </c>
      <c r="E4207" s="94" t="s">
        <v>133</v>
      </c>
      <c r="F4207" s="94" t="s">
        <v>12231</v>
      </c>
      <c r="G4207" s="105" t="s">
        <v>4369</v>
      </c>
      <c r="H4207" s="92" t="s">
        <v>574</v>
      </c>
      <c r="I4207" s="95" t="s">
        <v>43</v>
      </c>
      <c r="J4207" s="92" t="s">
        <v>8</v>
      </c>
      <c r="K4207" s="96" t="s">
        <v>59</v>
      </c>
      <c r="L4207" s="96" t="s">
        <v>4370</v>
      </c>
      <c r="M4207" s="92" t="s">
        <v>455</v>
      </c>
      <c r="N4207" s="92">
        <v>0</v>
      </c>
      <c r="O4207" s="92" t="s">
        <v>47</v>
      </c>
      <c r="P4207" s="96">
        <v>106</v>
      </c>
      <c r="Q4207" s="96" t="s">
        <v>48</v>
      </c>
      <c r="R4207" s="97" t="s">
        <v>138</v>
      </c>
      <c r="S4207" s="98" t="s">
        <v>139</v>
      </c>
      <c r="T4207" s="98" t="s">
        <v>51</v>
      </c>
      <c r="U4207" s="99" t="s">
        <v>353</v>
      </c>
      <c r="V4207" s="100">
        <v>1.1499999999999999</v>
      </c>
      <c r="W4207" s="106">
        <v>1808.95</v>
      </c>
      <c r="X4207" s="102">
        <v>1</v>
      </c>
      <c r="Y4207" s="103">
        <v>1.81</v>
      </c>
      <c r="Z4207" s="99">
        <v>4</v>
      </c>
      <c r="AA4207" s="104">
        <v>0.45250000000000001</v>
      </c>
      <c r="AB4207" s="100">
        <v>0</v>
      </c>
      <c r="AC4207" s="106">
        <v>0</v>
      </c>
      <c r="AD4207" s="107">
        <v>43588</v>
      </c>
      <c r="AE4207" s="107">
        <v>43588</v>
      </c>
      <c r="AF4207" s="99">
        <v>0</v>
      </c>
      <c r="AG4207" s="101" t="s">
        <v>53</v>
      </c>
      <c r="AH4207" s="100">
        <v>0</v>
      </c>
      <c r="AI4207" s="106">
        <v>0</v>
      </c>
      <c r="AJ4207" s="106">
        <v>0</v>
      </c>
      <c r="AK4207" s="60" t="str">
        <f>+IF(Tabla1[[#This Row],[REQUEST_TY]]="SR MANTENIMIENTO CORRECTIVO", "EMERGENCIA", "OTROS")</f>
        <v>EMERGENCIA</v>
      </c>
      <c r="AL4207" s="6" t="str">
        <f>+_xlfn.IFS(Tabla1[[#This Row],[Veces obj]]&lt;=1,"0-1",Tabla1[[#This Row],[Veces obj]]&lt;=2,"1-2",Tabla1[[#This Row],[Veces obj]]&lt;=3,"2-3",TRUE,"&gt;3")</f>
        <v>0-1</v>
      </c>
      <c r="AM4207" s="60" t="str">
        <f>+_xlfn.IFS(MONTH(Tabla1[[#This Row],[MES]])&lt;=3,"Q1",MONTH(Tabla1[[#This Row],[MES]])&lt;=6,"Q2",MONTH(Tabla1[[#This Row],[MES]])&lt;=9,"Q3",TRUE,"Q4")</f>
        <v>Q2</v>
      </c>
      <c r="AN4207" s="15" t="str">
        <f>+IFERROR(VLOOKUP(Tabla1[[#This Row],[CUENTA]],CTAS[],2,0),"OTROS")</f>
        <v>OTROS</v>
      </c>
      <c r="AP4207" s="15" t="str">
        <f>+IFERROR(VLOOKUP(Tabla1[[#This Row],[EMPLEADO]],IS[],3,0),"OTROS")</f>
        <v>OTROS</v>
      </c>
      <c r="AQ4207" s="15" t="str">
        <f>+IFERROR(VLOOKUP(Tabla1[[#This Row],[EMPLEADO]],IS[[NÓMINA]:[INGENIERO]],2,0),"OTROS")</f>
        <v>OTROS</v>
      </c>
    </row>
    <row r="4208" spans="1:43" x14ac:dyDescent="0.25">
      <c r="A4208" s="91" t="s">
        <v>12089</v>
      </c>
      <c r="B4208" s="92">
        <v>1</v>
      </c>
      <c r="C4208" s="92" t="s">
        <v>12232</v>
      </c>
      <c r="D4208" s="93" t="s">
        <v>38</v>
      </c>
      <c r="E4208" s="94" t="s">
        <v>11566</v>
      </c>
      <c r="F4208" s="94" t="s">
        <v>12233</v>
      </c>
      <c r="G4208" s="105" t="s">
        <v>12234</v>
      </c>
      <c r="H4208" s="92" t="s">
        <v>740</v>
      </c>
      <c r="I4208" s="95" t="s">
        <v>43</v>
      </c>
      <c r="J4208" s="92" t="s">
        <v>8</v>
      </c>
      <c r="K4208" s="96" t="s">
        <v>1043</v>
      </c>
      <c r="L4208" s="96" t="s">
        <v>12235</v>
      </c>
      <c r="M4208" s="92" t="s">
        <v>1615</v>
      </c>
      <c r="N4208" s="92">
        <v>0</v>
      </c>
      <c r="O4208" s="92" t="s">
        <v>47</v>
      </c>
      <c r="P4208" s="96">
        <v>314</v>
      </c>
      <c r="Q4208" s="96" t="s">
        <v>48</v>
      </c>
      <c r="R4208" s="97" t="s">
        <v>49</v>
      </c>
      <c r="S4208" s="98" t="s">
        <v>50</v>
      </c>
      <c r="T4208" s="98" t="s">
        <v>51</v>
      </c>
      <c r="U4208" s="99" t="s">
        <v>52</v>
      </c>
      <c r="V4208" s="100">
        <v>1.05</v>
      </c>
      <c r="W4208" s="106">
        <v>750.75000000000011</v>
      </c>
      <c r="X4208" s="102">
        <v>1</v>
      </c>
      <c r="Y4208" s="103">
        <v>1.7</v>
      </c>
      <c r="Z4208" s="99">
        <v>5</v>
      </c>
      <c r="AA4208" s="104">
        <v>0.33999999999999997</v>
      </c>
      <c r="AB4208" s="100">
        <v>0</v>
      </c>
      <c r="AC4208" s="106">
        <v>0</v>
      </c>
      <c r="AD4208" s="107">
        <v>43592</v>
      </c>
      <c r="AE4208" s="107">
        <v>43592</v>
      </c>
      <c r="AF4208" s="99">
        <v>0</v>
      </c>
      <c r="AG4208" s="101" t="s">
        <v>53</v>
      </c>
      <c r="AH4208" s="100">
        <v>0</v>
      </c>
      <c r="AI4208" s="106">
        <v>0</v>
      </c>
      <c r="AJ4208" s="106">
        <v>0</v>
      </c>
      <c r="AK4208" s="60" t="str">
        <f>+IF(Tabla1[[#This Row],[REQUEST_TY]]="SR MANTENIMIENTO CORRECTIVO", "EMERGENCIA", "OTROS")</f>
        <v>EMERGENCIA</v>
      </c>
      <c r="AL4208" s="6" t="str">
        <f>+_xlfn.IFS(Tabla1[[#This Row],[Veces obj]]&lt;=1,"0-1",Tabla1[[#This Row],[Veces obj]]&lt;=2,"1-2",Tabla1[[#This Row],[Veces obj]]&lt;=3,"2-3",TRUE,"&gt;3")</f>
        <v>0-1</v>
      </c>
      <c r="AM4208" s="60" t="str">
        <f>+_xlfn.IFS(MONTH(Tabla1[[#This Row],[MES]])&lt;=3,"Q1",MONTH(Tabla1[[#This Row],[MES]])&lt;=6,"Q2",MONTH(Tabla1[[#This Row],[MES]])&lt;=9,"Q3",TRUE,"Q4")</f>
        <v>Q2</v>
      </c>
      <c r="AN4208" s="15" t="str">
        <f>+IFERROR(VLOOKUP(Tabla1[[#This Row],[CUENTA]],CTAS[],2,0),"OTROS")</f>
        <v>OTROS</v>
      </c>
      <c r="AP4208" s="15" t="str">
        <f>+IFERROR(VLOOKUP(Tabla1[[#This Row],[EMPLEADO]],IS[],3,0),"OTROS")</f>
        <v>OTROS</v>
      </c>
      <c r="AQ4208" s="15" t="str">
        <f>+IFERROR(VLOOKUP(Tabla1[[#This Row],[EMPLEADO]],IS[[NÓMINA]:[INGENIERO]],2,0),"OTROS")</f>
        <v>OTROS</v>
      </c>
    </row>
    <row r="4209" spans="1:43" x14ac:dyDescent="0.25">
      <c r="A4209" s="91" t="s">
        <v>12089</v>
      </c>
      <c r="B4209" s="92">
        <v>1</v>
      </c>
      <c r="C4209" s="92" t="s">
        <v>12236</v>
      </c>
      <c r="D4209" s="93" t="s">
        <v>38</v>
      </c>
      <c r="E4209" s="94" t="s">
        <v>76</v>
      </c>
      <c r="F4209" s="94" t="s">
        <v>12237</v>
      </c>
      <c r="G4209" s="105" t="s">
        <v>1362</v>
      </c>
      <c r="H4209" s="92" t="s">
        <v>691</v>
      </c>
      <c r="I4209" s="95" t="s">
        <v>43</v>
      </c>
      <c r="J4209" s="92" t="s">
        <v>8</v>
      </c>
      <c r="K4209" s="96" t="s">
        <v>102</v>
      </c>
      <c r="L4209" s="96" t="s">
        <v>1363</v>
      </c>
      <c r="M4209" s="92" t="s">
        <v>215</v>
      </c>
      <c r="N4209" s="92">
        <v>0</v>
      </c>
      <c r="O4209" s="92" t="s">
        <v>47</v>
      </c>
      <c r="P4209" s="96">
        <v>7</v>
      </c>
      <c r="Q4209" s="96" t="s">
        <v>194</v>
      </c>
      <c r="R4209" s="97" t="s">
        <v>63</v>
      </c>
      <c r="S4209" s="98" t="s">
        <v>64</v>
      </c>
      <c r="T4209" s="98" t="s">
        <v>51</v>
      </c>
      <c r="U4209" s="99" t="s">
        <v>195</v>
      </c>
      <c r="V4209" s="100">
        <v>0.6</v>
      </c>
      <c r="W4209" s="106">
        <v>819</v>
      </c>
      <c r="X4209" s="102">
        <v>1</v>
      </c>
      <c r="Y4209" s="103">
        <v>2.08</v>
      </c>
      <c r="Z4209" s="99">
        <v>5</v>
      </c>
      <c r="AA4209" s="104">
        <v>0.41600000000000004</v>
      </c>
      <c r="AB4209" s="100">
        <v>0</v>
      </c>
      <c r="AC4209" s="106">
        <v>0</v>
      </c>
      <c r="AD4209" s="107">
        <v>43588</v>
      </c>
      <c r="AE4209" s="107">
        <v>43591</v>
      </c>
      <c r="AF4209" s="99">
        <v>1</v>
      </c>
      <c r="AG4209" s="101" t="s">
        <v>53</v>
      </c>
      <c r="AH4209" s="100">
        <v>0</v>
      </c>
      <c r="AI4209" s="106">
        <v>0</v>
      </c>
      <c r="AJ4209" s="106">
        <v>0</v>
      </c>
      <c r="AK4209" s="60" t="str">
        <f>+IF(Tabla1[[#This Row],[REQUEST_TY]]="SR MANTENIMIENTO CORRECTIVO", "EMERGENCIA", "OTROS")</f>
        <v>EMERGENCIA</v>
      </c>
      <c r="AL4209" s="6" t="str">
        <f>+_xlfn.IFS(Tabla1[[#This Row],[Veces obj]]&lt;=1,"0-1",Tabla1[[#This Row],[Veces obj]]&lt;=2,"1-2",Tabla1[[#This Row],[Veces obj]]&lt;=3,"2-3",TRUE,"&gt;3")</f>
        <v>0-1</v>
      </c>
      <c r="AM4209" s="60" t="str">
        <f>+_xlfn.IFS(MONTH(Tabla1[[#This Row],[MES]])&lt;=3,"Q1",MONTH(Tabla1[[#This Row],[MES]])&lt;=6,"Q2",MONTH(Tabla1[[#This Row],[MES]])&lt;=9,"Q3",TRUE,"Q4")</f>
        <v>Q2</v>
      </c>
      <c r="AN4209" s="15" t="str">
        <f>+IFERROR(VLOOKUP(Tabla1[[#This Row],[CUENTA]],CTAS[],2,0),"OTROS")</f>
        <v>OTROS</v>
      </c>
      <c r="AP4209" s="15" t="str">
        <f>+IFERROR(VLOOKUP(Tabla1[[#This Row],[EMPLEADO]],IS[],3,0),"OTROS")</f>
        <v>OTROS</v>
      </c>
      <c r="AQ4209" s="15" t="str">
        <f>+IFERROR(VLOOKUP(Tabla1[[#This Row],[EMPLEADO]],IS[[NÓMINA]:[INGENIERO]],2,0),"OTROS")</f>
        <v>OTROS</v>
      </c>
    </row>
    <row r="4210" spans="1:43" x14ac:dyDescent="0.25">
      <c r="A4210" s="91" t="s">
        <v>12089</v>
      </c>
      <c r="B4210" s="92">
        <v>1</v>
      </c>
      <c r="C4210" s="92" t="s">
        <v>12238</v>
      </c>
      <c r="D4210" s="93" t="s">
        <v>38</v>
      </c>
      <c r="E4210" s="94" t="s">
        <v>89</v>
      </c>
      <c r="F4210" s="94" t="s">
        <v>12239</v>
      </c>
      <c r="G4210" s="105" t="s">
        <v>2156</v>
      </c>
      <c r="H4210" s="92" t="s">
        <v>70</v>
      </c>
      <c r="I4210" s="95" t="s">
        <v>43</v>
      </c>
      <c r="J4210" s="92" t="s">
        <v>8</v>
      </c>
      <c r="K4210" s="96" t="s">
        <v>169</v>
      </c>
      <c r="L4210" s="96" t="s">
        <v>522</v>
      </c>
      <c r="M4210" s="92" t="s">
        <v>94</v>
      </c>
      <c r="N4210" s="92">
        <v>1</v>
      </c>
      <c r="O4210" s="92" t="s">
        <v>47</v>
      </c>
      <c r="P4210" s="96">
        <v>97</v>
      </c>
      <c r="Q4210" s="96" t="s">
        <v>48</v>
      </c>
      <c r="R4210" s="97" t="s">
        <v>95</v>
      </c>
      <c r="S4210" s="98" t="s">
        <v>64</v>
      </c>
      <c r="T4210" s="98" t="s">
        <v>51</v>
      </c>
      <c r="U4210" s="99" t="s">
        <v>96</v>
      </c>
      <c r="V4210" s="100">
        <v>1.1000000000000001</v>
      </c>
      <c r="W4210" s="106">
        <v>0</v>
      </c>
      <c r="X4210" s="102">
        <v>1</v>
      </c>
      <c r="Y4210" s="103">
        <v>0</v>
      </c>
      <c r="Z4210" s="99">
        <v>5</v>
      </c>
      <c r="AA4210" s="104">
        <v>0</v>
      </c>
      <c r="AB4210" s="100">
        <v>0</v>
      </c>
      <c r="AC4210" s="106">
        <v>0</v>
      </c>
      <c r="AD4210" s="107">
        <v>43585</v>
      </c>
      <c r="AE4210" s="107">
        <v>43587</v>
      </c>
      <c r="AF4210" s="99">
        <v>1</v>
      </c>
      <c r="AG4210" s="101" t="s">
        <v>53</v>
      </c>
      <c r="AH4210" s="100">
        <v>0</v>
      </c>
      <c r="AI4210" s="106">
        <v>0</v>
      </c>
      <c r="AJ4210" s="106">
        <v>0</v>
      </c>
      <c r="AK4210" s="60" t="str">
        <f>+IF(Tabla1[[#This Row],[REQUEST_TY]]="SR MANTENIMIENTO CORRECTIVO", "EMERGENCIA", "OTROS")</f>
        <v>EMERGENCIA</v>
      </c>
      <c r="AL4210" s="6" t="str">
        <f>+_xlfn.IFS(Tabla1[[#This Row],[Veces obj]]&lt;=1,"0-1",Tabla1[[#This Row],[Veces obj]]&lt;=2,"1-2",Tabla1[[#This Row],[Veces obj]]&lt;=3,"2-3",TRUE,"&gt;3")</f>
        <v>0-1</v>
      </c>
      <c r="AM4210" s="60" t="str">
        <f>+_xlfn.IFS(MONTH(Tabla1[[#This Row],[MES]])&lt;=3,"Q1",MONTH(Tabla1[[#This Row],[MES]])&lt;=6,"Q2",MONTH(Tabla1[[#This Row],[MES]])&lt;=9,"Q3",TRUE,"Q4")</f>
        <v>Q2</v>
      </c>
      <c r="AN4210" s="15" t="str">
        <f>+IFERROR(VLOOKUP(Tabla1[[#This Row],[CUENTA]],CTAS[],2,0),"OTROS")</f>
        <v>OTROS</v>
      </c>
      <c r="AP4210" s="15" t="str">
        <f>+IFERROR(VLOOKUP(Tabla1[[#This Row],[EMPLEADO]],IS[],3,0),"OTROS")</f>
        <v>OTROS</v>
      </c>
      <c r="AQ4210" s="15" t="str">
        <f>+IFERROR(VLOOKUP(Tabla1[[#This Row],[EMPLEADO]],IS[[NÓMINA]:[INGENIERO]],2,0),"OTROS")</f>
        <v>OTROS</v>
      </c>
    </row>
    <row r="4211" spans="1:43" x14ac:dyDescent="0.25">
      <c r="A4211" s="91" t="s">
        <v>12089</v>
      </c>
      <c r="B4211" s="92">
        <v>1</v>
      </c>
      <c r="C4211" s="92" t="s">
        <v>12240</v>
      </c>
      <c r="D4211" s="93" t="s">
        <v>38</v>
      </c>
      <c r="E4211" s="94" t="s">
        <v>89</v>
      </c>
      <c r="F4211" s="94" t="s">
        <v>12241</v>
      </c>
      <c r="G4211" s="105" t="s">
        <v>12242</v>
      </c>
      <c r="H4211" s="92" t="s">
        <v>70</v>
      </c>
      <c r="I4211" s="95" t="s">
        <v>43</v>
      </c>
      <c r="J4211" s="92" t="s">
        <v>8</v>
      </c>
      <c r="K4211" s="96" t="s">
        <v>92</v>
      </c>
      <c r="L4211" s="96" t="s">
        <v>93</v>
      </c>
      <c r="M4211" s="92" t="s">
        <v>94</v>
      </c>
      <c r="N4211" s="92">
        <v>1</v>
      </c>
      <c r="O4211" s="92" t="s">
        <v>47</v>
      </c>
      <c r="P4211" s="96">
        <v>154</v>
      </c>
      <c r="Q4211" s="96" t="s">
        <v>48</v>
      </c>
      <c r="R4211" s="97" t="s">
        <v>95</v>
      </c>
      <c r="S4211" s="98" t="s">
        <v>64</v>
      </c>
      <c r="T4211" s="98" t="s">
        <v>51</v>
      </c>
      <c r="U4211" s="99" t="s">
        <v>96</v>
      </c>
      <c r="V4211" s="100">
        <v>1.1000000000000001</v>
      </c>
      <c r="W4211" s="106">
        <v>0</v>
      </c>
      <c r="X4211" s="102">
        <v>1</v>
      </c>
      <c r="Y4211" s="103">
        <v>2</v>
      </c>
      <c r="Z4211" s="99">
        <v>5</v>
      </c>
      <c r="AA4211" s="104">
        <v>0.4</v>
      </c>
      <c r="AB4211" s="100">
        <v>0</v>
      </c>
      <c r="AC4211" s="106">
        <v>0</v>
      </c>
      <c r="AD4211" s="107">
        <v>43585</v>
      </c>
      <c r="AE4211" s="107">
        <v>43587</v>
      </c>
      <c r="AF4211" s="99">
        <v>1</v>
      </c>
      <c r="AG4211" s="101" t="s">
        <v>53</v>
      </c>
      <c r="AH4211" s="100">
        <v>0</v>
      </c>
      <c r="AI4211" s="106">
        <v>0</v>
      </c>
      <c r="AJ4211" s="106">
        <v>0</v>
      </c>
      <c r="AK4211" s="60" t="str">
        <f>+IF(Tabla1[[#This Row],[REQUEST_TY]]="SR MANTENIMIENTO CORRECTIVO", "EMERGENCIA", "OTROS")</f>
        <v>EMERGENCIA</v>
      </c>
      <c r="AL4211" s="6" t="str">
        <f>+_xlfn.IFS(Tabla1[[#This Row],[Veces obj]]&lt;=1,"0-1",Tabla1[[#This Row],[Veces obj]]&lt;=2,"1-2",Tabla1[[#This Row],[Veces obj]]&lt;=3,"2-3",TRUE,"&gt;3")</f>
        <v>0-1</v>
      </c>
      <c r="AM4211" s="60" t="str">
        <f>+_xlfn.IFS(MONTH(Tabla1[[#This Row],[MES]])&lt;=3,"Q1",MONTH(Tabla1[[#This Row],[MES]])&lt;=6,"Q2",MONTH(Tabla1[[#This Row],[MES]])&lt;=9,"Q3",TRUE,"Q4")</f>
        <v>Q2</v>
      </c>
      <c r="AN4211" s="15" t="str">
        <f>+IFERROR(VLOOKUP(Tabla1[[#This Row],[CUENTA]],CTAS[],2,0),"OTROS")</f>
        <v>OTROS</v>
      </c>
      <c r="AP4211" s="15" t="str">
        <f>+IFERROR(VLOOKUP(Tabla1[[#This Row],[EMPLEADO]],IS[],3,0),"OTROS")</f>
        <v>OTROS</v>
      </c>
      <c r="AQ4211" s="15" t="str">
        <f>+IFERROR(VLOOKUP(Tabla1[[#This Row],[EMPLEADO]],IS[[NÓMINA]:[INGENIERO]],2,0),"OTROS")</f>
        <v>OTROS</v>
      </c>
    </row>
    <row r="4212" spans="1:43" x14ac:dyDescent="0.25">
      <c r="A4212" s="91" t="s">
        <v>12089</v>
      </c>
      <c r="B4212" s="92">
        <v>1</v>
      </c>
      <c r="C4212" s="92" t="s">
        <v>12243</v>
      </c>
      <c r="D4212" s="93" t="s">
        <v>38</v>
      </c>
      <c r="E4212" s="94" t="s">
        <v>39</v>
      </c>
      <c r="F4212" s="94" t="s">
        <v>12244</v>
      </c>
      <c r="G4212" s="105" t="s">
        <v>12245</v>
      </c>
      <c r="H4212" s="92" t="s">
        <v>42</v>
      </c>
      <c r="I4212" s="95" t="s">
        <v>43</v>
      </c>
      <c r="J4212" s="92" t="s">
        <v>8</v>
      </c>
      <c r="K4212" s="96" t="s">
        <v>3698</v>
      </c>
      <c r="L4212" s="96" t="s">
        <v>12246</v>
      </c>
      <c r="M4212" s="92" t="s">
        <v>12247</v>
      </c>
      <c r="N4212" s="92">
        <v>1</v>
      </c>
      <c r="O4212" s="92" t="s">
        <v>47</v>
      </c>
      <c r="P4212" s="96">
        <v>195</v>
      </c>
      <c r="Q4212" s="96" t="s">
        <v>48</v>
      </c>
      <c r="R4212" s="97" t="s">
        <v>49</v>
      </c>
      <c r="S4212" s="98" t="s">
        <v>50</v>
      </c>
      <c r="T4212" s="98" t="s">
        <v>51</v>
      </c>
      <c r="U4212" s="99" t="s">
        <v>52</v>
      </c>
      <c r="V4212" s="100">
        <v>1.05</v>
      </c>
      <c r="W4212" s="106">
        <v>0</v>
      </c>
      <c r="X4212" s="102">
        <v>1</v>
      </c>
      <c r="Y4212" s="103">
        <v>5.82</v>
      </c>
      <c r="Z4212" s="99">
        <v>5</v>
      </c>
      <c r="AA4212" s="104">
        <v>1.1640000000000001</v>
      </c>
      <c r="AB4212" s="100">
        <v>4.1000000000000036E-2</v>
      </c>
      <c r="AC4212" s="106">
        <v>0</v>
      </c>
      <c r="AD4212" s="107">
        <v>43585</v>
      </c>
      <c r="AE4212" s="107">
        <v>43588</v>
      </c>
      <c r="AF4212" s="99">
        <v>2</v>
      </c>
      <c r="AG4212" s="101" t="s">
        <v>1680</v>
      </c>
      <c r="AH4212" s="100">
        <v>0.25</v>
      </c>
      <c r="AI4212" s="106">
        <v>0</v>
      </c>
      <c r="AJ4212" s="106">
        <v>0</v>
      </c>
      <c r="AK4212" s="60" t="str">
        <f>+IF(Tabla1[[#This Row],[REQUEST_TY]]="SR MANTENIMIENTO CORRECTIVO", "EMERGENCIA", "OTROS")</f>
        <v>EMERGENCIA</v>
      </c>
      <c r="AL4212" s="6" t="str">
        <f>+_xlfn.IFS(Tabla1[[#This Row],[Veces obj]]&lt;=1,"0-1",Tabla1[[#This Row],[Veces obj]]&lt;=2,"1-2",Tabla1[[#This Row],[Veces obj]]&lt;=3,"2-3",TRUE,"&gt;3")</f>
        <v>1-2</v>
      </c>
      <c r="AM4212" s="60" t="str">
        <f>+_xlfn.IFS(MONTH(Tabla1[[#This Row],[MES]])&lt;=3,"Q1",MONTH(Tabla1[[#This Row],[MES]])&lt;=6,"Q2",MONTH(Tabla1[[#This Row],[MES]])&lt;=9,"Q3",TRUE,"Q4")</f>
        <v>Q2</v>
      </c>
      <c r="AN4212" s="15" t="str">
        <f>+IFERROR(VLOOKUP(Tabla1[[#This Row],[CUENTA]],CTAS[],2,0),"OTROS")</f>
        <v>OTROS</v>
      </c>
      <c r="AP4212" s="15" t="str">
        <f>+IFERROR(VLOOKUP(Tabla1[[#This Row],[EMPLEADO]],IS[],3,0),"OTROS")</f>
        <v>OTROS</v>
      </c>
      <c r="AQ4212" s="15" t="str">
        <f>+IFERROR(VLOOKUP(Tabla1[[#This Row],[EMPLEADO]],IS[[NÓMINA]:[INGENIERO]],2,0),"OTROS")</f>
        <v>OTROS</v>
      </c>
    </row>
    <row r="4213" spans="1:43" x14ac:dyDescent="0.25">
      <c r="A4213" s="91" t="s">
        <v>12089</v>
      </c>
      <c r="B4213" s="92">
        <v>1</v>
      </c>
      <c r="C4213" s="92" t="s">
        <v>12248</v>
      </c>
      <c r="D4213" s="93" t="s">
        <v>3370</v>
      </c>
      <c r="E4213" s="94" t="s">
        <v>67</v>
      </c>
      <c r="F4213" s="94" t="s">
        <v>12086</v>
      </c>
      <c r="G4213" s="105" t="s">
        <v>12092</v>
      </c>
      <c r="H4213" s="92" t="s">
        <v>70</v>
      </c>
      <c r="I4213" s="95" t="s">
        <v>43</v>
      </c>
      <c r="J4213" s="92" t="s">
        <v>8</v>
      </c>
      <c r="K4213" s="96" t="s">
        <v>71</v>
      </c>
      <c r="L4213" s="96" t="s">
        <v>424</v>
      </c>
      <c r="M4213" s="92" t="s">
        <v>94</v>
      </c>
      <c r="N4213" s="92">
        <v>1</v>
      </c>
      <c r="O4213" s="92" t="s">
        <v>47</v>
      </c>
      <c r="P4213" s="96" t="s">
        <v>822</v>
      </c>
      <c r="Q4213" s="96" t="s">
        <v>48</v>
      </c>
      <c r="R4213" s="97" t="s">
        <v>74</v>
      </c>
      <c r="S4213" s="98" t="s">
        <v>50</v>
      </c>
      <c r="T4213" s="98" t="s">
        <v>51</v>
      </c>
      <c r="U4213" s="99" t="s">
        <v>52</v>
      </c>
      <c r="V4213" s="100">
        <v>1</v>
      </c>
      <c r="W4213" s="106">
        <v>0</v>
      </c>
      <c r="X4213" s="102">
        <v>0</v>
      </c>
      <c r="Y4213" s="103">
        <v>5</v>
      </c>
      <c r="Z4213" s="99">
        <v>5</v>
      </c>
      <c r="AA4213" s="104">
        <v>1</v>
      </c>
      <c r="AB4213" s="100">
        <v>0</v>
      </c>
      <c r="AC4213" s="106">
        <v>0</v>
      </c>
      <c r="AD4213" s="107">
        <v>43599</v>
      </c>
      <c r="AE4213" s="107">
        <v>43600</v>
      </c>
      <c r="AF4213" s="99">
        <v>1</v>
      </c>
      <c r="AG4213" s="101" t="s">
        <v>53</v>
      </c>
      <c r="AH4213" s="100">
        <v>0</v>
      </c>
      <c r="AI4213" s="106">
        <v>0</v>
      </c>
      <c r="AJ4213" s="106">
        <v>0</v>
      </c>
      <c r="AK4213" s="60" t="str">
        <f>+IF(Tabla1[[#This Row],[REQUEST_TY]]="SR MANTENIMIENTO CORRECTIVO", "EMERGENCIA", "OTROS")</f>
        <v>OTROS</v>
      </c>
      <c r="AL4213" s="6" t="str">
        <f>+_xlfn.IFS(Tabla1[[#This Row],[Veces obj]]&lt;=1,"0-1",Tabla1[[#This Row],[Veces obj]]&lt;=2,"1-2",Tabla1[[#This Row],[Veces obj]]&lt;=3,"2-3",TRUE,"&gt;3")</f>
        <v>0-1</v>
      </c>
      <c r="AM4213" s="60" t="str">
        <f>+_xlfn.IFS(MONTH(Tabla1[[#This Row],[MES]])&lt;=3,"Q1",MONTH(Tabla1[[#This Row],[MES]])&lt;=6,"Q2",MONTH(Tabla1[[#This Row],[MES]])&lt;=9,"Q3",TRUE,"Q4")</f>
        <v>Q2</v>
      </c>
      <c r="AN4213" s="15" t="str">
        <f>+IFERROR(VLOOKUP(Tabla1[[#This Row],[CUENTA]],CTAS[],2,0),"OTROS")</f>
        <v>OTROS</v>
      </c>
      <c r="AP4213" s="15" t="str">
        <f>+IFERROR(VLOOKUP(Tabla1[[#This Row],[EMPLEADO]],IS[],3,0),"OTROS")</f>
        <v>OTROS</v>
      </c>
      <c r="AQ4213" s="15" t="str">
        <f>+IFERROR(VLOOKUP(Tabla1[[#This Row],[EMPLEADO]],IS[[NÓMINA]:[INGENIERO]],2,0),"OTROS")</f>
        <v>OTROS</v>
      </c>
    </row>
    <row r="4214" spans="1:43" x14ac:dyDescent="0.25">
      <c r="A4214" s="91" t="s">
        <v>12089</v>
      </c>
      <c r="B4214" s="92">
        <v>1</v>
      </c>
      <c r="C4214" s="92" t="s">
        <v>12249</v>
      </c>
      <c r="D4214" s="93" t="s">
        <v>38</v>
      </c>
      <c r="E4214" s="94" t="s">
        <v>39</v>
      </c>
      <c r="F4214" s="94" t="s">
        <v>12250</v>
      </c>
      <c r="G4214" s="105" t="s">
        <v>5427</v>
      </c>
      <c r="H4214" s="92" t="s">
        <v>409</v>
      </c>
      <c r="I4214" s="95" t="s">
        <v>43</v>
      </c>
      <c r="J4214" s="92" t="s">
        <v>8</v>
      </c>
      <c r="K4214" s="96" t="s">
        <v>117</v>
      </c>
      <c r="L4214" s="96" t="s">
        <v>5428</v>
      </c>
      <c r="M4214" s="92" t="s">
        <v>2809</v>
      </c>
      <c r="N4214" s="92">
        <v>0</v>
      </c>
      <c r="O4214" s="92" t="s">
        <v>47</v>
      </c>
      <c r="P4214" s="96">
        <v>36</v>
      </c>
      <c r="Q4214" s="96" t="s">
        <v>82</v>
      </c>
      <c r="R4214" s="97" t="s">
        <v>49</v>
      </c>
      <c r="S4214" s="98" t="s">
        <v>50</v>
      </c>
      <c r="T4214" s="98" t="s">
        <v>51</v>
      </c>
      <c r="U4214" s="99" t="s">
        <v>120</v>
      </c>
      <c r="V4214" s="100">
        <v>0.8</v>
      </c>
      <c r="W4214" s="106">
        <v>572.00000000000011</v>
      </c>
      <c r="X4214" s="102">
        <v>1</v>
      </c>
      <c r="Y4214" s="103">
        <v>1.07</v>
      </c>
      <c r="Z4214" s="99">
        <v>5</v>
      </c>
      <c r="AA4214" s="104">
        <v>0.21400000000000002</v>
      </c>
      <c r="AB4214" s="100">
        <v>0</v>
      </c>
      <c r="AC4214" s="106">
        <v>0</v>
      </c>
      <c r="AD4214" s="107">
        <v>43585</v>
      </c>
      <c r="AE4214" s="107">
        <v>43587</v>
      </c>
      <c r="AF4214" s="99">
        <v>1</v>
      </c>
      <c r="AG4214" s="101" t="s">
        <v>53</v>
      </c>
      <c r="AH4214" s="100">
        <v>0</v>
      </c>
      <c r="AI4214" s="106">
        <v>0</v>
      </c>
      <c r="AJ4214" s="106">
        <v>0</v>
      </c>
      <c r="AK4214" s="60" t="str">
        <f>+IF(Tabla1[[#This Row],[REQUEST_TY]]="SR MANTENIMIENTO CORRECTIVO", "EMERGENCIA", "OTROS")</f>
        <v>EMERGENCIA</v>
      </c>
      <c r="AL4214" s="6" t="str">
        <f>+_xlfn.IFS(Tabla1[[#This Row],[Veces obj]]&lt;=1,"0-1",Tabla1[[#This Row],[Veces obj]]&lt;=2,"1-2",Tabla1[[#This Row],[Veces obj]]&lt;=3,"2-3",TRUE,"&gt;3")</f>
        <v>0-1</v>
      </c>
      <c r="AM4214" s="60" t="str">
        <f>+_xlfn.IFS(MONTH(Tabla1[[#This Row],[MES]])&lt;=3,"Q1",MONTH(Tabla1[[#This Row],[MES]])&lt;=6,"Q2",MONTH(Tabla1[[#This Row],[MES]])&lt;=9,"Q3",TRUE,"Q4")</f>
        <v>Q2</v>
      </c>
      <c r="AN4214" s="15" t="str">
        <f>+IFERROR(VLOOKUP(Tabla1[[#This Row],[CUENTA]],CTAS[],2,0),"OTROS")</f>
        <v>OTROS</v>
      </c>
      <c r="AP4214" s="15" t="str">
        <f>+IFERROR(VLOOKUP(Tabla1[[#This Row],[EMPLEADO]],IS[],3,0),"OTROS")</f>
        <v>OTROS</v>
      </c>
      <c r="AQ4214" s="15" t="str">
        <f>+IFERROR(VLOOKUP(Tabla1[[#This Row],[EMPLEADO]],IS[[NÓMINA]:[INGENIERO]],2,0),"OTROS")</f>
        <v>OTROS</v>
      </c>
    </row>
    <row r="4215" spans="1:43" x14ac:dyDescent="0.25">
      <c r="A4215" s="91" t="s">
        <v>12089</v>
      </c>
      <c r="B4215" s="92">
        <v>1</v>
      </c>
      <c r="C4215" s="92" t="s">
        <v>12251</v>
      </c>
      <c r="D4215" s="93" t="s">
        <v>38</v>
      </c>
      <c r="E4215" s="94" t="s">
        <v>217</v>
      </c>
      <c r="F4215" s="94" t="s">
        <v>12252</v>
      </c>
      <c r="G4215" s="105" t="s">
        <v>5884</v>
      </c>
      <c r="H4215" s="92" t="s">
        <v>266</v>
      </c>
      <c r="I4215" s="95" t="s">
        <v>43</v>
      </c>
      <c r="J4215" s="92" t="s">
        <v>8</v>
      </c>
      <c r="K4215" s="96" t="s">
        <v>59</v>
      </c>
      <c r="L4215" s="96" t="s">
        <v>1102</v>
      </c>
      <c r="M4215" s="92" t="s">
        <v>73</v>
      </c>
      <c r="N4215" s="92">
        <v>0</v>
      </c>
      <c r="O4215" s="92" t="s">
        <v>47</v>
      </c>
      <c r="P4215" s="96">
        <v>29</v>
      </c>
      <c r="Q4215" s="96" t="s">
        <v>62</v>
      </c>
      <c r="R4215" s="97" t="s">
        <v>223</v>
      </c>
      <c r="S4215" s="98" t="s">
        <v>139</v>
      </c>
      <c r="T4215" s="98" t="s">
        <v>51</v>
      </c>
      <c r="U4215" s="99" t="s">
        <v>262</v>
      </c>
      <c r="V4215" s="100">
        <v>1.05</v>
      </c>
      <c r="W4215" s="106">
        <v>1651.6500000000003</v>
      </c>
      <c r="X4215" s="102">
        <v>1</v>
      </c>
      <c r="Y4215" s="103">
        <v>0</v>
      </c>
      <c r="Z4215" s="99">
        <v>4</v>
      </c>
      <c r="AA4215" s="104">
        <v>0</v>
      </c>
      <c r="AB4215" s="100">
        <v>0</v>
      </c>
      <c r="AC4215" s="106">
        <v>0</v>
      </c>
      <c r="AD4215" s="107">
        <v>43591</v>
      </c>
      <c r="AE4215" s="107">
        <v>43592</v>
      </c>
      <c r="AF4215" s="99">
        <v>1</v>
      </c>
      <c r="AG4215" s="101" t="s">
        <v>53</v>
      </c>
      <c r="AH4215" s="100">
        <v>0</v>
      </c>
      <c r="AI4215" s="106">
        <v>0</v>
      </c>
      <c r="AJ4215" s="106">
        <v>0</v>
      </c>
      <c r="AK4215" s="60" t="str">
        <f>+IF(Tabla1[[#This Row],[REQUEST_TY]]="SR MANTENIMIENTO CORRECTIVO", "EMERGENCIA", "OTROS")</f>
        <v>EMERGENCIA</v>
      </c>
      <c r="AL4215" s="6" t="str">
        <f>+_xlfn.IFS(Tabla1[[#This Row],[Veces obj]]&lt;=1,"0-1",Tabla1[[#This Row],[Veces obj]]&lt;=2,"1-2",Tabla1[[#This Row],[Veces obj]]&lt;=3,"2-3",TRUE,"&gt;3")</f>
        <v>0-1</v>
      </c>
      <c r="AM4215" s="60" t="str">
        <f>+_xlfn.IFS(MONTH(Tabla1[[#This Row],[MES]])&lt;=3,"Q1",MONTH(Tabla1[[#This Row],[MES]])&lt;=6,"Q2",MONTH(Tabla1[[#This Row],[MES]])&lt;=9,"Q3",TRUE,"Q4")</f>
        <v>Q2</v>
      </c>
      <c r="AN4215" s="15" t="str">
        <f>+IFERROR(VLOOKUP(Tabla1[[#This Row],[CUENTA]],CTAS[],2,0),"OTROS")</f>
        <v>OTROS</v>
      </c>
      <c r="AP4215" s="15" t="str">
        <f>+IFERROR(VLOOKUP(Tabla1[[#This Row],[EMPLEADO]],IS[],3,0),"OTROS")</f>
        <v>JUAREZ</v>
      </c>
      <c r="AQ4215" s="15" t="str">
        <f>+IFERROR(VLOOKUP(Tabla1[[#This Row],[EMPLEADO]],IS[[NÓMINA]:[INGENIERO]],2,0),"OTROS")</f>
        <v>CESAR MAR</v>
      </c>
    </row>
    <row r="4216" spans="1:43" x14ac:dyDescent="0.25">
      <c r="A4216" s="91" t="s">
        <v>12089</v>
      </c>
      <c r="B4216" s="92">
        <v>1</v>
      </c>
      <c r="C4216" s="92" t="s">
        <v>12253</v>
      </c>
      <c r="D4216" s="93" t="s">
        <v>38</v>
      </c>
      <c r="E4216" s="94" t="s">
        <v>720</v>
      </c>
      <c r="F4216" s="94" t="s">
        <v>12254</v>
      </c>
      <c r="G4216" s="105" t="s">
        <v>2612</v>
      </c>
      <c r="H4216" s="92" t="s">
        <v>297</v>
      </c>
      <c r="I4216" s="95" t="s">
        <v>43</v>
      </c>
      <c r="J4216" s="92" t="s">
        <v>8</v>
      </c>
      <c r="K4216" s="96" t="s">
        <v>59</v>
      </c>
      <c r="L4216" s="96" t="s">
        <v>2613</v>
      </c>
      <c r="M4216" s="92" t="s">
        <v>73</v>
      </c>
      <c r="N4216" s="92">
        <v>0</v>
      </c>
      <c r="O4216" s="92" t="s">
        <v>47</v>
      </c>
      <c r="P4216" s="96">
        <v>112</v>
      </c>
      <c r="Q4216" s="96" t="s">
        <v>48</v>
      </c>
      <c r="R4216" s="97" t="s">
        <v>242</v>
      </c>
      <c r="S4216" s="98" t="s">
        <v>64</v>
      </c>
      <c r="T4216" s="98" t="s">
        <v>51</v>
      </c>
      <c r="U4216" s="99" t="s">
        <v>96</v>
      </c>
      <c r="V4216" s="100">
        <v>1.1000000000000001</v>
      </c>
      <c r="W4216" s="106">
        <v>1501.5000000000002</v>
      </c>
      <c r="X4216" s="102">
        <v>1</v>
      </c>
      <c r="Y4216" s="103">
        <v>0</v>
      </c>
      <c r="Z4216" s="99">
        <v>5</v>
      </c>
      <c r="AA4216" s="104">
        <v>0</v>
      </c>
      <c r="AB4216" s="100">
        <v>0</v>
      </c>
      <c r="AC4216" s="106">
        <v>0</v>
      </c>
      <c r="AD4216" s="107">
        <v>43595</v>
      </c>
      <c r="AE4216" s="107">
        <v>43598</v>
      </c>
      <c r="AF4216" s="99">
        <v>1</v>
      </c>
      <c r="AG4216" s="101" t="s">
        <v>53</v>
      </c>
      <c r="AH4216" s="100">
        <v>0</v>
      </c>
      <c r="AI4216" s="106">
        <v>0</v>
      </c>
      <c r="AJ4216" s="106">
        <v>0</v>
      </c>
      <c r="AK4216" s="60" t="str">
        <f>+IF(Tabla1[[#This Row],[REQUEST_TY]]="SR MANTENIMIENTO CORRECTIVO", "EMERGENCIA", "OTROS")</f>
        <v>EMERGENCIA</v>
      </c>
      <c r="AL4216" s="6" t="str">
        <f>+_xlfn.IFS(Tabla1[[#This Row],[Veces obj]]&lt;=1,"0-1",Tabla1[[#This Row],[Veces obj]]&lt;=2,"1-2",Tabla1[[#This Row],[Veces obj]]&lt;=3,"2-3",TRUE,"&gt;3")</f>
        <v>0-1</v>
      </c>
      <c r="AM4216" s="60" t="str">
        <f>+_xlfn.IFS(MONTH(Tabla1[[#This Row],[MES]])&lt;=3,"Q1",MONTH(Tabla1[[#This Row],[MES]])&lt;=6,"Q2",MONTH(Tabla1[[#This Row],[MES]])&lt;=9,"Q3",TRUE,"Q4")</f>
        <v>Q2</v>
      </c>
      <c r="AN4216" s="15" t="str">
        <f>+IFERROR(VLOOKUP(Tabla1[[#This Row],[CUENTA]],CTAS[],2,0),"OTROS")</f>
        <v>OTROS</v>
      </c>
      <c r="AP4216" s="15" t="str">
        <f>+IFERROR(VLOOKUP(Tabla1[[#This Row],[EMPLEADO]],IS[],3,0),"OTROS")</f>
        <v>JUAREZ</v>
      </c>
      <c r="AQ4216" s="15" t="str">
        <f>+IFERROR(VLOOKUP(Tabla1[[#This Row],[EMPLEADO]],IS[[NÓMINA]:[INGENIERO]],2,0),"OTROS")</f>
        <v>ALFREDO TORRES</v>
      </c>
    </row>
    <row r="4217" spans="1:43" x14ac:dyDescent="0.25">
      <c r="A4217" s="91" t="s">
        <v>12089</v>
      </c>
      <c r="B4217" s="92">
        <v>1</v>
      </c>
      <c r="C4217" s="92" t="s">
        <v>12255</v>
      </c>
      <c r="D4217" s="93" t="s">
        <v>38</v>
      </c>
      <c r="E4217" s="94" t="s">
        <v>133</v>
      </c>
      <c r="F4217" s="94" t="s">
        <v>12256</v>
      </c>
      <c r="G4217" s="105" t="s">
        <v>3243</v>
      </c>
      <c r="H4217" s="92" t="s">
        <v>297</v>
      </c>
      <c r="I4217" s="95" t="s">
        <v>43</v>
      </c>
      <c r="J4217" s="92" t="s">
        <v>8</v>
      </c>
      <c r="K4217" s="96" t="s">
        <v>59</v>
      </c>
      <c r="L4217" s="96" t="s">
        <v>3244</v>
      </c>
      <c r="M4217" s="92" t="s">
        <v>94</v>
      </c>
      <c r="N4217" s="92">
        <v>0</v>
      </c>
      <c r="O4217" s="92" t="s">
        <v>47</v>
      </c>
      <c r="P4217" s="96">
        <v>33</v>
      </c>
      <c r="Q4217" s="96" t="s">
        <v>82</v>
      </c>
      <c r="R4217" s="97" t="s">
        <v>138</v>
      </c>
      <c r="S4217" s="98" t="s">
        <v>139</v>
      </c>
      <c r="T4217" s="98" t="s">
        <v>51</v>
      </c>
      <c r="U4217" s="99" t="s">
        <v>140</v>
      </c>
      <c r="V4217" s="100">
        <v>1.1000000000000001</v>
      </c>
      <c r="W4217" s="106">
        <v>1730.3000000000004</v>
      </c>
      <c r="X4217" s="102">
        <v>1</v>
      </c>
      <c r="Y4217" s="103">
        <v>1.9</v>
      </c>
      <c r="Z4217" s="99">
        <v>4</v>
      </c>
      <c r="AA4217" s="104">
        <v>0.47499999999999998</v>
      </c>
      <c r="AB4217" s="100">
        <v>0</v>
      </c>
      <c r="AC4217" s="106">
        <v>0</v>
      </c>
      <c r="AD4217" s="107">
        <v>43585</v>
      </c>
      <c r="AE4217" s="107">
        <v>43587</v>
      </c>
      <c r="AF4217" s="99">
        <v>1</v>
      </c>
      <c r="AG4217" s="101" t="s">
        <v>53</v>
      </c>
      <c r="AH4217" s="100">
        <v>0</v>
      </c>
      <c r="AI4217" s="106">
        <v>0</v>
      </c>
      <c r="AJ4217" s="106">
        <v>0</v>
      </c>
      <c r="AK4217" s="60" t="str">
        <f>+IF(Tabla1[[#This Row],[REQUEST_TY]]="SR MANTENIMIENTO CORRECTIVO", "EMERGENCIA", "OTROS")</f>
        <v>EMERGENCIA</v>
      </c>
      <c r="AL4217" s="6" t="str">
        <f>+_xlfn.IFS(Tabla1[[#This Row],[Veces obj]]&lt;=1,"0-1",Tabla1[[#This Row],[Veces obj]]&lt;=2,"1-2",Tabla1[[#This Row],[Veces obj]]&lt;=3,"2-3",TRUE,"&gt;3")</f>
        <v>0-1</v>
      </c>
      <c r="AM4217" s="60" t="str">
        <f>+_xlfn.IFS(MONTH(Tabla1[[#This Row],[MES]])&lt;=3,"Q1",MONTH(Tabla1[[#This Row],[MES]])&lt;=6,"Q2",MONTH(Tabla1[[#This Row],[MES]])&lt;=9,"Q3",TRUE,"Q4")</f>
        <v>Q2</v>
      </c>
      <c r="AN4217" s="15" t="str">
        <f>+IFERROR(VLOOKUP(Tabla1[[#This Row],[CUENTA]],CTAS[],2,0),"OTROS")</f>
        <v>OTROS</v>
      </c>
      <c r="AP4217" s="15" t="str">
        <f>+IFERROR(VLOOKUP(Tabla1[[#This Row],[EMPLEADO]],IS[],3,0),"OTROS")</f>
        <v>JUAREZ</v>
      </c>
      <c r="AQ4217" s="15" t="str">
        <f>+IFERROR(VLOOKUP(Tabla1[[#This Row],[EMPLEADO]],IS[[NÓMINA]:[INGENIERO]],2,0),"OTROS")</f>
        <v>ALFREDO TORRES</v>
      </c>
    </row>
    <row r="4218" spans="1:43" x14ac:dyDescent="0.25">
      <c r="A4218" s="91" t="s">
        <v>12089</v>
      </c>
      <c r="B4218" s="92">
        <v>1</v>
      </c>
      <c r="C4218" s="92" t="s">
        <v>12257</v>
      </c>
      <c r="D4218" s="93" t="s">
        <v>38</v>
      </c>
      <c r="E4218" s="94" t="s">
        <v>85</v>
      </c>
      <c r="F4218" s="94" t="s">
        <v>12258</v>
      </c>
      <c r="G4218" s="105" t="s">
        <v>5027</v>
      </c>
      <c r="H4218" s="92" t="s">
        <v>124</v>
      </c>
      <c r="I4218" s="95" t="s">
        <v>43</v>
      </c>
      <c r="J4218" s="92" t="s">
        <v>8</v>
      </c>
      <c r="K4218" s="96" t="s">
        <v>71</v>
      </c>
      <c r="L4218" s="96" t="s">
        <v>836</v>
      </c>
      <c r="M4218" s="92" t="s">
        <v>73</v>
      </c>
      <c r="N4218" s="92">
        <v>0</v>
      </c>
      <c r="O4218" s="92" t="s">
        <v>47</v>
      </c>
      <c r="P4218" s="96">
        <v>1</v>
      </c>
      <c r="Q4218" s="96" t="s">
        <v>388</v>
      </c>
      <c r="R4218" s="97" t="s">
        <v>49</v>
      </c>
      <c r="S4218" s="98" t="s">
        <v>50</v>
      </c>
      <c r="T4218" s="98" t="s">
        <v>51</v>
      </c>
      <c r="U4218" s="99" t="s">
        <v>641</v>
      </c>
      <c r="V4218" s="100">
        <v>0</v>
      </c>
      <c r="W4218" s="106">
        <v>0</v>
      </c>
      <c r="X4218" s="102">
        <v>1</v>
      </c>
      <c r="Y4218" s="103">
        <v>1.54</v>
      </c>
      <c r="Z4218" s="99">
        <v>5</v>
      </c>
      <c r="AA4218" s="104">
        <v>0.308</v>
      </c>
      <c r="AB4218" s="100">
        <v>0</v>
      </c>
      <c r="AC4218" s="106">
        <v>0</v>
      </c>
      <c r="AD4218" s="107">
        <v>43585</v>
      </c>
      <c r="AE4218" s="107">
        <v>43587</v>
      </c>
      <c r="AF4218" s="99">
        <v>1</v>
      </c>
      <c r="AG4218" s="101" t="s">
        <v>53</v>
      </c>
      <c r="AH4218" s="100">
        <v>0</v>
      </c>
      <c r="AI4218" s="106">
        <v>0</v>
      </c>
      <c r="AJ4218" s="106">
        <v>0</v>
      </c>
      <c r="AK4218" s="60" t="str">
        <f>+IF(Tabla1[[#This Row],[REQUEST_TY]]="SR MANTENIMIENTO CORRECTIVO", "EMERGENCIA", "OTROS")</f>
        <v>EMERGENCIA</v>
      </c>
      <c r="AL4218" s="6" t="str">
        <f>+_xlfn.IFS(Tabla1[[#This Row],[Veces obj]]&lt;=1,"0-1",Tabla1[[#This Row],[Veces obj]]&lt;=2,"1-2",Tabla1[[#This Row],[Veces obj]]&lt;=3,"2-3",TRUE,"&gt;3")</f>
        <v>0-1</v>
      </c>
      <c r="AM4218" s="60" t="str">
        <f>+_xlfn.IFS(MONTH(Tabla1[[#This Row],[MES]])&lt;=3,"Q1",MONTH(Tabla1[[#This Row],[MES]])&lt;=6,"Q2",MONTH(Tabla1[[#This Row],[MES]])&lt;=9,"Q3",TRUE,"Q4")</f>
        <v>Q2</v>
      </c>
      <c r="AN4218" s="15" t="str">
        <f>+IFERROR(VLOOKUP(Tabla1[[#This Row],[CUENTA]],CTAS[],2,0),"OTROS")</f>
        <v>OTROS</v>
      </c>
      <c r="AP4218" s="15" t="str">
        <f>+IFERROR(VLOOKUP(Tabla1[[#This Row],[EMPLEADO]],IS[],3,0),"OTROS")</f>
        <v>JUAREZ</v>
      </c>
      <c r="AQ4218" s="15" t="str">
        <f>+IFERROR(VLOOKUP(Tabla1[[#This Row],[EMPLEADO]],IS[[NÓMINA]:[INGENIERO]],2,0),"OTROS")</f>
        <v>MIGUEL COTA</v>
      </c>
    </row>
    <row r="4219" spans="1:43" x14ac:dyDescent="0.25">
      <c r="A4219" s="91" t="s">
        <v>12089</v>
      </c>
      <c r="B4219" s="92">
        <v>1</v>
      </c>
      <c r="C4219" s="92" t="s">
        <v>12259</v>
      </c>
      <c r="D4219" s="93" t="s">
        <v>38</v>
      </c>
      <c r="E4219" s="94" t="s">
        <v>1208</v>
      </c>
      <c r="F4219" s="94" t="s">
        <v>12260</v>
      </c>
      <c r="G4219" s="105" t="s">
        <v>1662</v>
      </c>
      <c r="H4219" s="92" t="s">
        <v>124</v>
      </c>
      <c r="I4219" s="95" t="s">
        <v>43</v>
      </c>
      <c r="J4219" s="92" t="s">
        <v>8</v>
      </c>
      <c r="K4219" s="96" t="s">
        <v>151</v>
      </c>
      <c r="L4219" s="96" t="s">
        <v>1325</v>
      </c>
      <c r="M4219" s="92" t="s">
        <v>94</v>
      </c>
      <c r="N4219" s="92">
        <v>1</v>
      </c>
      <c r="O4219" s="92" t="s">
        <v>47</v>
      </c>
      <c r="P4219" s="96">
        <v>90</v>
      </c>
      <c r="Q4219" s="96" t="s">
        <v>48</v>
      </c>
      <c r="R4219" s="97" t="s">
        <v>153</v>
      </c>
      <c r="S4219" s="98" t="s">
        <v>50</v>
      </c>
      <c r="T4219" s="98" t="s">
        <v>51</v>
      </c>
      <c r="U4219" s="99" t="s">
        <v>52</v>
      </c>
      <c r="V4219" s="100">
        <v>1.05</v>
      </c>
      <c r="W4219" s="106">
        <v>0</v>
      </c>
      <c r="X4219" s="102">
        <v>1</v>
      </c>
      <c r="Y4219" s="103">
        <v>0.1</v>
      </c>
      <c r="Z4219" s="99">
        <v>5</v>
      </c>
      <c r="AA4219" s="104">
        <v>0.02</v>
      </c>
      <c r="AB4219" s="100">
        <v>0</v>
      </c>
      <c r="AC4219" s="106">
        <v>0</v>
      </c>
      <c r="AD4219" s="107">
        <v>43587</v>
      </c>
      <c r="AE4219" s="107">
        <v>43587</v>
      </c>
      <c r="AF4219" s="99">
        <v>0</v>
      </c>
      <c r="AG4219" s="101" t="s">
        <v>53</v>
      </c>
      <c r="AH4219" s="100">
        <v>0</v>
      </c>
      <c r="AI4219" s="106">
        <v>0</v>
      </c>
      <c r="AJ4219" s="106">
        <v>0</v>
      </c>
      <c r="AK4219" s="60" t="str">
        <f>+IF(Tabla1[[#This Row],[REQUEST_TY]]="SR MANTENIMIENTO CORRECTIVO", "EMERGENCIA", "OTROS")</f>
        <v>EMERGENCIA</v>
      </c>
      <c r="AL4219" s="6" t="str">
        <f>+_xlfn.IFS(Tabla1[[#This Row],[Veces obj]]&lt;=1,"0-1",Tabla1[[#This Row],[Veces obj]]&lt;=2,"1-2",Tabla1[[#This Row],[Veces obj]]&lt;=3,"2-3",TRUE,"&gt;3")</f>
        <v>0-1</v>
      </c>
      <c r="AM4219" s="60" t="str">
        <f>+_xlfn.IFS(MONTH(Tabla1[[#This Row],[MES]])&lt;=3,"Q1",MONTH(Tabla1[[#This Row],[MES]])&lt;=6,"Q2",MONTH(Tabla1[[#This Row],[MES]])&lt;=9,"Q3",TRUE,"Q4")</f>
        <v>Q2</v>
      </c>
      <c r="AN4219" s="15" t="str">
        <f>+IFERROR(VLOOKUP(Tabla1[[#This Row],[CUENTA]],CTAS[],2,0),"OTROS")</f>
        <v>HONEYWELL</v>
      </c>
      <c r="AP4219" s="15" t="str">
        <f>+IFERROR(VLOOKUP(Tabla1[[#This Row],[EMPLEADO]],IS[],3,0),"OTROS")</f>
        <v>JUAREZ</v>
      </c>
      <c r="AQ4219" s="15" t="str">
        <f>+IFERROR(VLOOKUP(Tabla1[[#This Row],[EMPLEADO]],IS[[NÓMINA]:[INGENIERO]],2,0),"OTROS")</f>
        <v>MIGUEL COTA</v>
      </c>
    </row>
    <row r="4220" spans="1:43" x14ac:dyDescent="0.25">
      <c r="A4220" s="91" t="s">
        <v>12089</v>
      </c>
      <c r="B4220" s="92">
        <v>1</v>
      </c>
      <c r="C4220" s="92" t="s">
        <v>12261</v>
      </c>
      <c r="D4220" s="93" t="s">
        <v>38</v>
      </c>
      <c r="E4220" s="94" t="s">
        <v>133</v>
      </c>
      <c r="F4220" s="94" t="s">
        <v>12262</v>
      </c>
      <c r="G4220" s="105" t="s">
        <v>408</v>
      </c>
      <c r="H4220" s="92" t="s">
        <v>409</v>
      </c>
      <c r="I4220" s="95" t="s">
        <v>43</v>
      </c>
      <c r="J4220" s="92" t="s">
        <v>8</v>
      </c>
      <c r="K4220" s="96" t="s">
        <v>59</v>
      </c>
      <c r="L4220" s="96" t="s">
        <v>410</v>
      </c>
      <c r="M4220" s="92" t="s">
        <v>411</v>
      </c>
      <c r="N4220" s="92">
        <v>0</v>
      </c>
      <c r="O4220" s="92" t="s">
        <v>47</v>
      </c>
      <c r="P4220" s="96">
        <v>33</v>
      </c>
      <c r="Q4220" s="96" t="s">
        <v>82</v>
      </c>
      <c r="R4220" s="97" t="s">
        <v>138</v>
      </c>
      <c r="S4220" s="98" t="s">
        <v>139</v>
      </c>
      <c r="T4220" s="98" t="s">
        <v>51</v>
      </c>
      <c r="U4220" s="99" t="s">
        <v>140</v>
      </c>
      <c r="V4220" s="100">
        <v>1.1000000000000001</v>
      </c>
      <c r="W4220" s="106">
        <v>1730.3000000000004</v>
      </c>
      <c r="X4220" s="102">
        <v>1</v>
      </c>
      <c r="Y4220" s="103">
        <v>0.68</v>
      </c>
      <c r="Z4220" s="99">
        <v>4</v>
      </c>
      <c r="AA4220" s="104">
        <v>0.17</v>
      </c>
      <c r="AB4220" s="100">
        <v>0</v>
      </c>
      <c r="AC4220" s="106">
        <v>0</v>
      </c>
      <c r="AD4220" s="107">
        <v>43585</v>
      </c>
      <c r="AE4220" s="107">
        <v>43587</v>
      </c>
      <c r="AF4220" s="99">
        <v>1</v>
      </c>
      <c r="AG4220" s="101" t="s">
        <v>53</v>
      </c>
      <c r="AH4220" s="100">
        <v>0</v>
      </c>
      <c r="AI4220" s="106">
        <v>0</v>
      </c>
      <c r="AJ4220" s="106">
        <v>0</v>
      </c>
      <c r="AK4220" s="60" t="str">
        <f>+IF(Tabla1[[#This Row],[REQUEST_TY]]="SR MANTENIMIENTO CORRECTIVO", "EMERGENCIA", "OTROS")</f>
        <v>EMERGENCIA</v>
      </c>
      <c r="AL4220" s="6" t="str">
        <f>+_xlfn.IFS(Tabla1[[#This Row],[Veces obj]]&lt;=1,"0-1",Tabla1[[#This Row],[Veces obj]]&lt;=2,"1-2",Tabla1[[#This Row],[Veces obj]]&lt;=3,"2-3",TRUE,"&gt;3")</f>
        <v>0-1</v>
      </c>
      <c r="AM4220" s="60" t="str">
        <f>+_xlfn.IFS(MONTH(Tabla1[[#This Row],[MES]])&lt;=3,"Q1",MONTH(Tabla1[[#This Row],[MES]])&lt;=6,"Q2",MONTH(Tabla1[[#This Row],[MES]])&lt;=9,"Q3",TRUE,"Q4")</f>
        <v>Q2</v>
      </c>
      <c r="AN4220" s="15" t="str">
        <f>+IFERROR(VLOOKUP(Tabla1[[#This Row],[CUENTA]],CTAS[],2,0),"OTROS")</f>
        <v>OTROS</v>
      </c>
      <c r="AP4220" s="15" t="str">
        <f>+IFERROR(VLOOKUP(Tabla1[[#This Row],[EMPLEADO]],IS[],3,0),"OTROS")</f>
        <v>OTROS</v>
      </c>
      <c r="AQ4220" s="15" t="str">
        <f>+IFERROR(VLOOKUP(Tabla1[[#This Row],[EMPLEADO]],IS[[NÓMINA]:[INGENIERO]],2,0),"OTROS")</f>
        <v>OTROS</v>
      </c>
    </row>
    <row r="4221" spans="1:43" x14ac:dyDescent="0.25">
      <c r="A4221" s="91" t="s">
        <v>12089</v>
      </c>
      <c r="B4221" s="92">
        <v>1</v>
      </c>
      <c r="C4221" s="92" t="s">
        <v>12263</v>
      </c>
      <c r="D4221" s="93" t="s">
        <v>38</v>
      </c>
      <c r="E4221" s="94" t="s">
        <v>39</v>
      </c>
      <c r="F4221" s="94" t="s">
        <v>12264</v>
      </c>
      <c r="G4221" s="105" t="s">
        <v>12265</v>
      </c>
      <c r="H4221" s="92" t="s">
        <v>484</v>
      </c>
      <c r="I4221" s="95" t="s">
        <v>43</v>
      </c>
      <c r="J4221" s="92" t="s">
        <v>8</v>
      </c>
      <c r="K4221" s="96" t="s">
        <v>1273</v>
      </c>
      <c r="L4221" s="96" t="s">
        <v>1274</v>
      </c>
      <c r="M4221" s="92" t="s">
        <v>968</v>
      </c>
      <c r="N4221" s="92">
        <v>1</v>
      </c>
      <c r="O4221" s="92" t="s">
        <v>47</v>
      </c>
      <c r="P4221" s="96">
        <v>2707</v>
      </c>
      <c r="Q4221" s="96" t="s">
        <v>48</v>
      </c>
      <c r="R4221" s="97" t="s">
        <v>49</v>
      </c>
      <c r="S4221" s="98" t="s">
        <v>50</v>
      </c>
      <c r="T4221" s="98" t="s">
        <v>51</v>
      </c>
      <c r="U4221" s="99" t="s">
        <v>52</v>
      </c>
      <c r="V4221" s="100">
        <v>1.05</v>
      </c>
      <c r="W4221" s="106">
        <v>0</v>
      </c>
      <c r="X4221" s="102">
        <v>1</v>
      </c>
      <c r="Y4221" s="103">
        <v>0</v>
      </c>
      <c r="Z4221" s="99">
        <v>5</v>
      </c>
      <c r="AA4221" s="104">
        <v>0</v>
      </c>
      <c r="AB4221" s="100">
        <v>0</v>
      </c>
      <c r="AC4221" s="106">
        <v>0</v>
      </c>
      <c r="AD4221" s="107">
        <v>43588</v>
      </c>
      <c r="AE4221" s="107">
        <v>43588</v>
      </c>
      <c r="AF4221" s="99">
        <v>0</v>
      </c>
      <c r="AG4221" s="101" t="s">
        <v>53</v>
      </c>
      <c r="AH4221" s="100">
        <v>0</v>
      </c>
      <c r="AI4221" s="106">
        <v>0</v>
      </c>
      <c r="AJ4221" s="106">
        <v>0</v>
      </c>
      <c r="AK4221" s="60" t="str">
        <f>+IF(Tabla1[[#This Row],[REQUEST_TY]]="SR MANTENIMIENTO CORRECTIVO", "EMERGENCIA", "OTROS")</f>
        <v>EMERGENCIA</v>
      </c>
      <c r="AL4221" s="6" t="str">
        <f>+_xlfn.IFS(Tabla1[[#This Row],[Veces obj]]&lt;=1,"0-1",Tabla1[[#This Row],[Veces obj]]&lt;=2,"1-2",Tabla1[[#This Row],[Veces obj]]&lt;=3,"2-3",TRUE,"&gt;3")</f>
        <v>0-1</v>
      </c>
      <c r="AM4221" s="60" t="str">
        <f>+_xlfn.IFS(MONTH(Tabla1[[#This Row],[MES]])&lt;=3,"Q1",MONTH(Tabla1[[#This Row],[MES]])&lt;=6,"Q2",MONTH(Tabla1[[#This Row],[MES]])&lt;=9,"Q3",TRUE,"Q4")</f>
        <v>Q2</v>
      </c>
      <c r="AN4221" s="15" t="str">
        <f>+IFERROR(VLOOKUP(Tabla1[[#This Row],[CUENTA]],CTAS[],2,0),"OTROS")</f>
        <v>OTROS</v>
      </c>
      <c r="AP4221" s="15" t="str">
        <f>+IFERROR(VLOOKUP(Tabla1[[#This Row],[EMPLEADO]],IS[],3,0),"OTROS")</f>
        <v>OTROS</v>
      </c>
      <c r="AQ4221" s="15" t="str">
        <f>+IFERROR(VLOOKUP(Tabla1[[#This Row],[EMPLEADO]],IS[[NÓMINA]:[INGENIERO]],2,0),"OTROS")</f>
        <v>OTROS</v>
      </c>
    </row>
    <row r="4222" spans="1:43" x14ac:dyDescent="0.25">
      <c r="A4222" s="91" t="s">
        <v>12089</v>
      </c>
      <c r="B4222" s="92">
        <v>1</v>
      </c>
      <c r="C4222" s="92" t="s">
        <v>12266</v>
      </c>
      <c r="D4222" s="93" t="s">
        <v>38</v>
      </c>
      <c r="E4222" s="94" t="s">
        <v>558</v>
      </c>
      <c r="F4222" s="94" t="s">
        <v>12267</v>
      </c>
      <c r="G4222" s="105" t="s">
        <v>3507</v>
      </c>
      <c r="H4222" s="92" t="s">
        <v>42</v>
      </c>
      <c r="I4222" s="95" t="s">
        <v>43</v>
      </c>
      <c r="J4222" s="92" t="s">
        <v>8</v>
      </c>
      <c r="K4222" s="96" t="s">
        <v>3508</v>
      </c>
      <c r="L4222" s="96" t="s">
        <v>3509</v>
      </c>
      <c r="M4222" s="92" t="s">
        <v>131</v>
      </c>
      <c r="N4222" s="92">
        <v>1</v>
      </c>
      <c r="O4222" s="92" t="s">
        <v>47</v>
      </c>
      <c r="P4222" s="96">
        <v>36</v>
      </c>
      <c r="Q4222" s="96" t="s">
        <v>82</v>
      </c>
      <c r="R4222" s="97" t="s">
        <v>95</v>
      </c>
      <c r="S4222" s="98" t="s">
        <v>64</v>
      </c>
      <c r="T4222" s="98" t="s">
        <v>51</v>
      </c>
      <c r="U4222" s="99" t="s">
        <v>83</v>
      </c>
      <c r="V4222" s="100">
        <v>1.05</v>
      </c>
      <c r="W4222" s="106">
        <v>0</v>
      </c>
      <c r="X4222" s="102">
        <v>1</v>
      </c>
      <c r="Y4222" s="103">
        <v>1.05</v>
      </c>
      <c r="Z4222" s="99">
        <v>5</v>
      </c>
      <c r="AA4222" s="104">
        <v>0.21000000000000002</v>
      </c>
      <c r="AB4222" s="100">
        <v>0</v>
      </c>
      <c r="AC4222" s="106">
        <v>0</v>
      </c>
      <c r="AD4222" s="107">
        <v>43585</v>
      </c>
      <c r="AE4222" s="107">
        <v>43587</v>
      </c>
      <c r="AF4222" s="99">
        <v>1</v>
      </c>
      <c r="AG4222" s="101" t="s">
        <v>53</v>
      </c>
      <c r="AH4222" s="100">
        <v>0</v>
      </c>
      <c r="AI4222" s="106">
        <v>0</v>
      </c>
      <c r="AJ4222" s="106">
        <v>0</v>
      </c>
      <c r="AK4222" s="60" t="str">
        <f>+IF(Tabla1[[#This Row],[REQUEST_TY]]="SR MANTENIMIENTO CORRECTIVO", "EMERGENCIA", "OTROS")</f>
        <v>EMERGENCIA</v>
      </c>
      <c r="AL4222" s="6" t="str">
        <f>+_xlfn.IFS(Tabla1[[#This Row],[Veces obj]]&lt;=1,"0-1",Tabla1[[#This Row],[Veces obj]]&lt;=2,"1-2",Tabla1[[#This Row],[Veces obj]]&lt;=3,"2-3",TRUE,"&gt;3")</f>
        <v>0-1</v>
      </c>
      <c r="AM4222" s="60" t="str">
        <f>+_xlfn.IFS(MONTH(Tabla1[[#This Row],[MES]])&lt;=3,"Q1",MONTH(Tabla1[[#This Row],[MES]])&lt;=6,"Q2",MONTH(Tabla1[[#This Row],[MES]])&lt;=9,"Q3",TRUE,"Q4")</f>
        <v>Q2</v>
      </c>
      <c r="AN4222" s="15" t="str">
        <f>+IFERROR(VLOOKUP(Tabla1[[#This Row],[CUENTA]],CTAS[],2,0),"OTROS")</f>
        <v>OTROS</v>
      </c>
      <c r="AP4222" s="15" t="str">
        <f>+IFERROR(VLOOKUP(Tabla1[[#This Row],[EMPLEADO]],IS[],3,0),"OTROS")</f>
        <v>OTROS</v>
      </c>
      <c r="AQ4222" s="15" t="str">
        <f>+IFERROR(VLOOKUP(Tabla1[[#This Row],[EMPLEADO]],IS[[NÓMINA]:[INGENIERO]],2,0),"OTROS")</f>
        <v>OTROS</v>
      </c>
    </row>
    <row r="4223" spans="1:43" x14ac:dyDescent="0.25">
      <c r="A4223" s="91" t="s">
        <v>12089</v>
      </c>
      <c r="B4223" s="92">
        <v>1</v>
      </c>
      <c r="C4223" s="92" t="s">
        <v>12268</v>
      </c>
      <c r="D4223" s="93" t="s">
        <v>38</v>
      </c>
      <c r="E4223" s="94" t="s">
        <v>133</v>
      </c>
      <c r="F4223" s="94" t="s">
        <v>12269</v>
      </c>
      <c r="G4223" s="105" t="s">
        <v>1898</v>
      </c>
      <c r="H4223" s="92" t="s">
        <v>106</v>
      </c>
      <c r="I4223" s="95" t="s">
        <v>43</v>
      </c>
      <c r="J4223" s="92" t="s">
        <v>8</v>
      </c>
      <c r="K4223" s="96" t="s">
        <v>59</v>
      </c>
      <c r="L4223" s="96" t="s">
        <v>315</v>
      </c>
      <c r="M4223" s="92" t="s">
        <v>316</v>
      </c>
      <c r="N4223" s="92">
        <v>0</v>
      </c>
      <c r="O4223" s="92" t="s">
        <v>47</v>
      </c>
      <c r="P4223" s="96">
        <v>21</v>
      </c>
      <c r="Q4223" s="96" t="s">
        <v>62</v>
      </c>
      <c r="R4223" s="97" t="s">
        <v>138</v>
      </c>
      <c r="S4223" s="98" t="s">
        <v>139</v>
      </c>
      <c r="T4223" s="98" t="s">
        <v>51</v>
      </c>
      <c r="U4223" s="99" t="s">
        <v>262</v>
      </c>
      <c r="V4223" s="100">
        <v>1.05</v>
      </c>
      <c r="W4223" s="106">
        <v>1651.6500000000003</v>
      </c>
      <c r="X4223" s="102">
        <v>1</v>
      </c>
      <c r="Y4223" s="103">
        <v>1.23</v>
      </c>
      <c r="Z4223" s="99">
        <v>4</v>
      </c>
      <c r="AA4223" s="104">
        <v>0.3075</v>
      </c>
      <c r="AB4223" s="100">
        <v>0</v>
      </c>
      <c r="AC4223" s="106">
        <v>0</v>
      </c>
      <c r="AD4223" s="107">
        <v>43591</v>
      </c>
      <c r="AE4223" s="107">
        <v>43591</v>
      </c>
      <c r="AF4223" s="99">
        <v>0</v>
      </c>
      <c r="AG4223" s="101" t="s">
        <v>53</v>
      </c>
      <c r="AH4223" s="100">
        <v>0</v>
      </c>
      <c r="AI4223" s="106">
        <v>0</v>
      </c>
      <c r="AJ4223" s="106">
        <v>0</v>
      </c>
      <c r="AK4223" s="60" t="str">
        <f>+IF(Tabla1[[#This Row],[REQUEST_TY]]="SR MANTENIMIENTO CORRECTIVO", "EMERGENCIA", "OTROS")</f>
        <v>EMERGENCIA</v>
      </c>
      <c r="AL4223" s="6" t="str">
        <f>+_xlfn.IFS(Tabla1[[#This Row],[Veces obj]]&lt;=1,"0-1",Tabla1[[#This Row],[Veces obj]]&lt;=2,"1-2",Tabla1[[#This Row],[Veces obj]]&lt;=3,"2-3",TRUE,"&gt;3")</f>
        <v>0-1</v>
      </c>
      <c r="AM4223" s="60" t="str">
        <f>+_xlfn.IFS(MONTH(Tabla1[[#This Row],[MES]])&lt;=3,"Q1",MONTH(Tabla1[[#This Row],[MES]])&lt;=6,"Q2",MONTH(Tabla1[[#This Row],[MES]])&lt;=9,"Q3",TRUE,"Q4")</f>
        <v>Q2</v>
      </c>
      <c r="AN4223" s="15" t="str">
        <f>+IFERROR(VLOOKUP(Tabla1[[#This Row],[CUENTA]],CTAS[],2,0),"OTROS")</f>
        <v>OTROS</v>
      </c>
      <c r="AP4223" s="15" t="str">
        <f>+IFERROR(VLOOKUP(Tabla1[[#This Row],[EMPLEADO]],IS[],3,0),"OTROS")</f>
        <v>OTROS</v>
      </c>
      <c r="AQ4223" s="15" t="str">
        <f>+IFERROR(VLOOKUP(Tabla1[[#This Row],[EMPLEADO]],IS[[NÓMINA]:[INGENIERO]],2,0),"OTROS")</f>
        <v>OTROS</v>
      </c>
    </row>
    <row r="4224" spans="1:43" x14ac:dyDescent="0.25">
      <c r="A4224" s="91" t="s">
        <v>12089</v>
      </c>
      <c r="B4224" s="92">
        <v>1</v>
      </c>
      <c r="C4224" s="92" t="s">
        <v>12270</v>
      </c>
      <c r="D4224" s="93" t="s">
        <v>38</v>
      </c>
      <c r="E4224" s="94" t="s">
        <v>1077</v>
      </c>
      <c r="F4224" s="94" t="s">
        <v>12271</v>
      </c>
      <c r="G4224" s="105" t="s">
        <v>12272</v>
      </c>
      <c r="H4224" s="92" t="s">
        <v>915</v>
      </c>
      <c r="I4224" s="95" t="s">
        <v>43</v>
      </c>
      <c r="J4224" s="92" t="s">
        <v>8</v>
      </c>
      <c r="K4224" s="96" t="s">
        <v>607</v>
      </c>
      <c r="L4224" s="96" t="s">
        <v>12273</v>
      </c>
      <c r="M4224" s="92" t="s">
        <v>131</v>
      </c>
      <c r="N4224" s="92">
        <v>0</v>
      </c>
      <c r="O4224" s="92" t="s">
        <v>47</v>
      </c>
      <c r="P4224" s="96">
        <v>2707</v>
      </c>
      <c r="Q4224" s="96" t="s">
        <v>48</v>
      </c>
      <c r="R4224" s="97" t="s">
        <v>63</v>
      </c>
      <c r="S4224" s="98" t="s">
        <v>64</v>
      </c>
      <c r="T4224" s="98" t="s">
        <v>51</v>
      </c>
      <c r="U4224" s="99" t="s">
        <v>96</v>
      </c>
      <c r="V4224" s="100">
        <v>1.1000000000000001</v>
      </c>
      <c r="W4224" s="106">
        <v>1501.5000000000002</v>
      </c>
      <c r="X4224" s="102">
        <v>1</v>
      </c>
      <c r="Y4224" s="103">
        <v>2</v>
      </c>
      <c r="Z4224" s="99">
        <v>5</v>
      </c>
      <c r="AA4224" s="104">
        <v>0.4</v>
      </c>
      <c r="AB4224" s="100">
        <v>0</v>
      </c>
      <c r="AC4224" s="106">
        <v>0</v>
      </c>
      <c r="AD4224" s="107">
        <v>43587</v>
      </c>
      <c r="AE4224" s="107">
        <v>43587</v>
      </c>
      <c r="AF4224" s="99">
        <v>0</v>
      </c>
      <c r="AG4224" s="101" t="s">
        <v>53</v>
      </c>
      <c r="AH4224" s="100">
        <v>0</v>
      </c>
      <c r="AI4224" s="106">
        <v>0</v>
      </c>
      <c r="AJ4224" s="106">
        <v>0</v>
      </c>
      <c r="AK4224" s="60" t="str">
        <f>+IF(Tabla1[[#This Row],[REQUEST_TY]]="SR MANTENIMIENTO CORRECTIVO", "EMERGENCIA", "OTROS")</f>
        <v>EMERGENCIA</v>
      </c>
      <c r="AL4224" s="6" t="str">
        <f>+_xlfn.IFS(Tabla1[[#This Row],[Veces obj]]&lt;=1,"0-1",Tabla1[[#This Row],[Veces obj]]&lt;=2,"1-2",Tabla1[[#This Row],[Veces obj]]&lt;=3,"2-3",TRUE,"&gt;3")</f>
        <v>0-1</v>
      </c>
      <c r="AM4224" s="60" t="str">
        <f>+_xlfn.IFS(MONTH(Tabla1[[#This Row],[MES]])&lt;=3,"Q1",MONTH(Tabla1[[#This Row],[MES]])&lt;=6,"Q2",MONTH(Tabla1[[#This Row],[MES]])&lt;=9,"Q3",TRUE,"Q4")</f>
        <v>Q2</v>
      </c>
      <c r="AN4224" s="15" t="str">
        <f>+IFERROR(VLOOKUP(Tabla1[[#This Row],[CUENTA]],CTAS[],2,0),"OTROS")</f>
        <v>OTROS</v>
      </c>
      <c r="AP4224" s="15" t="str">
        <f>+IFERROR(VLOOKUP(Tabla1[[#This Row],[EMPLEADO]],IS[],3,0),"OTROS")</f>
        <v>OTROS</v>
      </c>
      <c r="AQ4224" s="15" t="str">
        <f>+IFERROR(VLOOKUP(Tabla1[[#This Row],[EMPLEADO]],IS[[NÓMINA]:[INGENIERO]],2,0),"OTROS")</f>
        <v>OTROS</v>
      </c>
    </row>
    <row r="4225" spans="1:43" x14ac:dyDescent="0.25">
      <c r="A4225" s="91" t="s">
        <v>12089</v>
      </c>
      <c r="B4225" s="92">
        <v>1</v>
      </c>
      <c r="C4225" s="92" t="s">
        <v>12274</v>
      </c>
      <c r="D4225" s="93" t="s">
        <v>38</v>
      </c>
      <c r="E4225" s="94" t="s">
        <v>98</v>
      </c>
      <c r="F4225" s="94" t="s">
        <v>12275</v>
      </c>
      <c r="G4225" s="105" t="s">
        <v>3398</v>
      </c>
      <c r="H4225" s="92" t="s">
        <v>79</v>
      </c>
      <c r="I4225" s="95" t="s">
        <v>43</v>
      </c>
      <c r="J4225" s="92" t="s">
        <v>8</v>
      </c>
      <c r="K4225" s="96" t="s">
        <v>102</v>
      </c>
      <c r="L4225" s="96" t="s">
        <v>1471</v>
      </c>
      <c r="M4225" s="92" t="s">
        <v>1150</v>
      </c>
      <c r="N4225" s="92">
        <v>0</v>
      </c>
      <c r="O4225" s="92" t="s">
        <v>47</v>
      </c>
      <c r="P4225" s="96">
        <v>51</v>
      </c>
      <c r="Q4225" s="96" t="s">
        <v>82</v>
      </c>
      <c r="R4225" s="97" t="s">
        <v>63</v>
      </c>
      <c r="S4225" s="98" t="s">
        <v>64</v>
      </c>
      <c r="T4225" s="98" t="s">
        <v>51</v>
      </c>
      <c r="U4225" s="99" t="s">
        <v>83</v>
      </c>
      <c r="V4225" s="100">
        <v>1.05</v>
      </c>
      <c r="W4225" s="106">
        <v>1433.25</v>
      </c>
      <c r="X4225" s="102">
        <v>1</v>
      </c>
      <c r="Y4225" s="103">
        <v>0</v>
      </c>
      <c r="Z4225" s="99">
        <v>5</v>
      </c>
      <c r="AA4225" s="104">
        <v>0</v>
      </c>
      <c r="AB4225" s="100">
        <v>0</v>
      </c>
      <c r="AC4225" s="106">
        <v>0</v>
      </c>
      <c r="AD4225" s="107">
        <v>43587</v>
      </c>
      <c r="AE4225" s="107">
        <v>43587</v>
      </c>
      <c r="AF4225" s="99">
        <v>0</v>
      </c>
      <c r="AG4225" s="101" t="s">
        <v>53</v>
      </c>
      <c r="AH4225" s="100">
        <v>0</v>
      </c>
      <c r="AI4225" s="106">
        <v>0</v>
      </c>
      <c r="AJ4225" s="106">
        <v>0</v>
      </c>
      <c r="AK4225" s="60" t="str">
        <f>+IF(Tabla1[[#This Row],[REQUEST_TY]]="SR MANTENIMIENTO CORRECTIVO", "EMERGENCIA", "OTROS")</f>
        <v>EMERGENCIA</v>
      </c>
      <c r="AL4225" s="6" t="str">
        <f>+_xlfn.IFS(Tabla1[[#This Row],[Veces obj]]&lt;=1,"0-1",Tabla1[[#This Row],[Veces obj]]&lt;=2,"1-2",Tabla1[[#This Row],[Veces obj]]&lt;=3,"2-3",TRUE,"&gt;3")</f>
        <v>0-1</v>
      </c>
      <c r="AM4225" s="60" t="str">
        <f>+_xlfn.IFS(MONTH(Tabla1[[#This Row],[MES]])&lt;=3,"Q1",MONTH(Tabla1[[#This Row],[MES]])&lt;=6,"Q2",MONTH(Tabla1[[#This Row],[MES]])&lt;=9,"Q3",TRUE,"Q4")</f>
        <v>Q2</v>
      </c>
      <c r="AN4225" s="15" t="str">
        <f>+IFERROR(VLOOKUP(Tabla1[[#This Row],[CUENTA]],CTAS[],2,0),"OTROS")</f>
        <v>OTROS</v>
      </c>
      <c r="AP4225" s="15" t="str">
        <f>+IFERROR(VLOOKUP(Tabla1[[#This Row],[EMPLEADO]],IS[],3,0),"OTROS")</f>
        <v>OTROS</v>
      </c>
      <c r="AQ4225" s="15" t="str">
        <f>+IFERROR(VLOOKUP(Tabla1[[#This Row],[EMPLEADO]],IS[[NÓMINA]:[INGENIERO]],2,0),"OTROS")</f>
        <v>OTROS</v>
      </c>
    </row>
    <row r="4226" spans="1:43" x14ac:dyDescent="0.25">
      <c r="A4226" s="91" t="s">
        <v>12089</v>
      </c>
      <c r="B4226" s="92">
        <v>1</v>
      </c>
      <c r="C4226" s="92" t="s">
        <v>12276</v>
      </c>
      <c r="D4226" s="93" t="s">
        <v>38</v>
      </c>
      <c r="E4226" s="94" t="s">
        <v>76</v>
      </c>
      <c r="F4226" s="94" t="s">
        <v>12277</v>
      </c>
      <c r="G4226" s="105" t="s">
        <v>6909</v>
      </c>
      <c r="H4226" s="92" t="s">
        <v>79</v>
      </c>
      <c r="I4226" s="95" t="s">
        <v>43</v>
      </c>
      <c r="J4226" s="92" t="s">
        <v>8</v>
      </c>
      <c r="K4226" s="96" t="s">
        <v>102</v>
      </c>
      <c r="L4226" s="96" t="s">
        <v>1471</v>
      </c>
      <c r="M4226" s="92" t="s">
        <v>1150</v>
      </c>
      <c r="N4226" s="92">
        <v>0</v>
      </c>
      <c r="O4226" s="92" t="s">
        <v>47</v>
      </c>
      <c r="P4226" s="96">
        <v>29</v>
      </c>
      <c r="Q4226" s="96" t="s">
        <v>62</v>
      </c>
      <c r="R4226" s="97" t="s">
        <v>63</v>
      </c>
      <c r="S4226" s="98" t="s">
        <v>64</v>
      </c>
      <c r="T4226" s="98" t="s">
        <v>51</v>
      </c>
      <c r="U4226" s="99" t="s">
        <v>65</v>
      </c>
      <c r="V4226" s="100">
        <v>0.8</v>
      </c>
      <c r="W4226" s="106">
        <v>1092</v>
      </c>
      <c r="X4226" s="102">
        <v>1</v>
      </c>
      <c r="Y4226" s="103">
        <v>0</v>
      </c>
      <c r="Z4226" s="99">
        <v>5</v>
      </c>
      <c r="AA4226" s="104">
        <v>0</v>
      </c>
      <c r="AB4226" s="100">
        <v>0</v>
      </c>
      <c r="AC4226" s="106">
        <v>0</v>
      </c>
      <c r="AD4226" s="107">
        <v>43587</v>
      </c>
      <c r="AE4226" s="107">
        <v>43587</v>
      </c>
      <c r="AF4226" s="99">
        <v>0</v>
      </c>
      <c r="AG4226" s="101" t="s">
        <v>53</v>
      </c>
      <c r="AH4226" s="100">
        <v>0</v>
      </c>
      <c r="AI4226" s="106">
        <v>0</v>
      </c>
      <c r="AJ4226" s="106">
        <v>0</v>
      </c>
      <c r="AK4226" s="60" t="str">
        <f>+IF(Tabla1[[#This Row],[REQUEST_TY]]="SR MANTENIMIENTO CORRECTIVO", "EMERGENCIA", "OTROS")</f>
        <v>EMERGENCIA</v>
      </c>
      <c r="AL4226" s="6" t="str">
        <f>+_xlfn.IFS(Tabla1[[#This Row],[Veces obj]]&lt;=1,"0-1",Tabla1[[#This Row],[Veces obj]]&lt;=2,"1-2",Tabla1[[#This Row],[Veces obj]]&lt;=3,"2-3",TRUE,"&gt;3")</f>
        <v>0-1</v>
      </c>
      <c r="AM4226" s="60" t="str">
        <f>+_xlfn.IFS(MONTH(Tabla1[[#This Row],[MES]])&lt;=3,"Q1",MONTH(Tabla1[[#This Row],[MES]])&lt;=6,"Q2",MONTH(Tabla1[[#This Row],[MES]])&lt;=9,"Q3",TRUE,"Q4")</f>
        <v>Q2</v>
      </c>
      <c r="AN4226" s="15" t="str">
        <f>+IFERROR(VLOOKUP(Tabla1[[#This Row],[CUENTA]],CTAS[],2,0),"OTROS")</f>
        <v>OTROS</v>
      </c>
      <c r="AP4226" s="15" t="str">
        <f>+IFERROR(VLOOKUP(Tabla1[[#This Row],[EMPLEADO]],IS[],3,0),"OTROS")</f>
        <v>OTROS</v>
      </c>
      <c r="AQ4226" s="15" t="str">
        <f>+IFERROR(VLOOKUP(Tabla1[[#This Row],[EMPLEADO]],IS[[NÓMINA]:[INGENIERO]],2,0),"OTROS")</f>
        <v>OTROS</v>
      </c>
    </row>
    <row r="4227" spans="1:43" x14ac:dyDescent="0.25">
      <c r="A4227" s="91" t="s">
        <v>12089</v>
      </c>
      <c r="B4227" s="92">
        <v>1</v>
      </c>
      <c r="C4227" s="92" t="s">
        <v>12278</v>
      </c>
      <c r="D4227" s="93" t="s">
        <v>38</v>
      </c>
      <c r="E4227" s="94" t="s">
        <v>725</v>
      </c>
      <c r="F4227" s="94" t="s">
        <v>12279</v>
      </c>
      <c r="G4227" s="105" t="s">
        <v>2100</v>
      </c>
      <c r="H4227" s="92" t="s">
        <v>79</v>
      </c>
      <c r="I4227" s="95" t="s">
        <v>43</v>
      </c>
      <c r="J4227" s="92" t="s">
        <v>8</v>
      </c>
      <c r="K4227" s="96" t="s">
        <v>102</v>
      </c>
      <c r="L4227" s="96" t="s">
        <v>1471</v>
      </c>
      <c r="M4227" s="92" t="s">
        <v>1150</v>
      </c>
      <c r="N4227" s="92">
        <v>0</v>
      </c>
      <c r="O4227" s="92" t="s">
        <v>47</v>
      </c>
      <c r="P4227" s="96">
        <v>68</v>
      </c>
      <c r="Q4227" s="96" t="s">
        <v>48</v>
      </c>
      <c r="R4227" s="97" t="s">
        <v>223</v>
      </c>
      <c r="S4227" s="98" t="s">
        <v>139</v>
      </c>
      <c r="T4227" s="98" t="s">
        <v>51</v>
      </c>
      <c r="U4227" s="99" t="s">
        <v>353</v>
      </c>
      <c r="V4227" s="100">
        <v>1.1499999999999999</v>
      </c>
      <c r="W4227" s="106">
        <v>1808.95</v>
      </c>
      <c r="X4227" s="102">
        <v>1</v>
      </c>
      <c r="Y4227" s="103">
        <v>1.65</v>
      </c>
      <c r="Z4227" s="99">
        <v>4</v>
      </c>
      <c r="AA4227" s="104">
        <v>0.41249999999999998</v>
      </c>
      <c r="AB4227" s="100">
        <v>0</v>
      </c>
      <c r="AC4227" s="106">
        <v>0</v>
      </c>
      <c r="AD4227" s="107">
        <v>43587</v>
      </c>
      <c r="AE4227" s="107">
        <v>43587</v>
      </c>
      <c r="AF4227" s="99">
        <v>0</v>
      </c>
      <c r="AG4227" s="101" t="s">
        <v>53</v>
      </c>
      <c r="AH4227" s="100">
        <v>0</v>
      </c>
      <c r="AI4227" s="106">
        <v>0</v>
      </c>
      <c r="AJ4227" s="106">
        <v>0</v>
      </c>
      <c r="AK4227" s="60" t="str">
        <f>+IF(Tabla1[[#This Row],[REQUEST_TY]]="SR MANTENIMIENTO CORRECTIVO", "EMERGENCIA", "OTROS")</f>
        <v>EMERGENCIA</v>
      </c>
      <c r="AL4227" s="6" t="str">
        <f>+_xlfn.IFS(Tabla1[[#This Row],[Veces obj]]&lt;=1,"0-1",Tabla1[[#This Row],[Veces obj]]&lt;=2,"1-2",Tabla1[[#This Row],[Veces obj]]&lt;=3,"2-3",TRUE,"&gt;3")</f>
        <v>0-1</v>
      </c>
      <c r="AM4227" s="60" t="str">
        <f>+_xlfn.IFS(MONTH(Tabla1[[#This Row],[MES]])&lt;=3,"Q1",MONTH(Tabla1[[#This Row],[MES]])&lt;=6,"Q2",MONTH(Tabla1[[#This Row],[MES]])&lt;=9,"Q3",TRUE,"Q4")</f>
        <v>Q2</v>
      </c>
      <c r="AN4227" s="15" t="str">
        <f>+IFERROR(VLOOKUP(Tabla1[[#This Row],[CUENTA]],CTAS[],2,0),"OTROS")</f>
        <v>OTROS</v>
      </c>
      <c r="AP4227" s="15" t="str">
        <f>+IFERROR(VLOOKUP(Tabla1[[#This Row],[EMPLEADO]],IS[],3,0),"OTROS")</f>
        <v>OTROS</v>
      </c>
      <c r="AQ4227" s="15" t="str">
        <f>+IFERROR(VLOOKUP(Tabla1[[#This Row],[EMPLEADO]],IS[[NÓMINA]:[INGENIERO]],2,0),"OTROS")</f>
        <v>OTROS</v>
      </c>
    </row>
    <row r="4228" spans="1:43" x14ac:dyDescent="0.25">
      <c r="A4228" s="91" t="s">
        <v>12089</v>
      </c>
      <c r="B4228" s="92">
        <v>1</v>
      </c>
      <c r="C4228" s="92" t="s">
        <v>12280</v>
      </c>
      <c r="D4228" s="93" t="s">
        <v>38</v>
      </c>
      <c r="E4228" s="94" t="s">
        <v>725</v>
      </c>
      <c r="F4228" s="94" t="s">
        <v>12281</v>
      </c>
      <c r="G4228" s="105" t="s">
        <v>1470</v>
      </c>
      <c r="H4228" s="92" t="s">
        <v>79</v>
      </c>
      <c r="I4228" s="95" t="s">
        <v>43</v>
      </c>
      <c r="J4228" s="92" t="s">
        <v>8</v>
      </c>
      <c r="K4228" s="96" t="s">
        <v>102</v>
      </c>
      <c r="L4228" s="96" t="s">
        <v>1471</v>
      </c>
      <c r="M4228" s="92" t="s">
        <v>1150</v>
      </c>
      <c r="N4228" s="92">
        <v>0</v>
      </c>
      <c r="O4228" s="92" t="s">
        <v>47</v>
      </c>
      <c r="P4228" s="96">
        <v>85</v>
      </c>
      <c r="Q4228" s="96" t="s">
        <v>48</v>
      </c>
      <c r="R4228" s="97" t="s">
        <v>223</v>
      </c>
      <c r="S4228" s="98" t="s">
        <v>139</v>
      </c>
      <c r="T4228" s="98" t="s">
        <v>51</v>
      </c>
      <c r="U4228" s="99" t="s">
        <v>353</v>
      </c>
      <c r="V4228" s="100">
        <v>1.1499999999999999</v>
      </c>
      <c r="W4228" s="106">
        <v>1808.95</v>
      </c>
      <c r="X4228" s="102">
        <v>1</v>
      </c>
      <c r="Y4228" s="103">
        <v>3.97</v>
      </c>
      <c r="Z4228" s="99">
        <v>4</v>
      </c>
      <c r="AA4228" s="104">
        <v>0.99250000000000005</v>
      </c>
      <c r="AB4228" s="100">
        <v>0</v>
      </c>
      <c r="AC4228" s="106">
        <v>0</v>
      </c>
      <c r="AD4228" s="107">
        <v>43587</v>
      </c>
      <c r="AE4228" s="107">
        <v>43587</v>
      </c>
      <c r="AF4228" s="99">
        <v>0</v>
      </c>
      <c r="AG4228" s="101" t="s">
        <v>53</v>
      </c>
      <c r="AH4228" s="100">
        <v>0</v>
      </c>
      <c r="AI4228" s="106">
        <v>0</v>
      </c>
      <c r="AJ4228" s="106">
        <v>0</v>
      </c>
      <c r="AK4228" s="60" t="str">
        <f>+IF(Tabla1[[#This Row],[REQUEST_TY]]="SR MANTENIMIENTO CORRECTIVO", "EMERGENCIA", "OTROS")</f>
        <v>EMERGENCIA</v>
      </c>
      <c r="AL4228" s="6" t="str">
        <f>+_xlfn.IFS(Tabla1[[#This Row],[Veces obj]]&lt;=1,"0-1",Tabla1[[#This Row],[Veces obj]]&lt;=2,"1-2",Tabla1[[#This Row],[Veces obj]]&lt;=3,"2-3",TRUE,"&gt;3")</f>
        <v>0-1</v>
      </c>
      <c r="AM4228" s="60" t="str">
        <f>+_xlfn.IFS(MONTH(Tabla1[[#This Row],[MES]])&lt;=3,"Q1",MONTH(Tabla1[[#This Row],[MES]])&lt;=6,"Q2",MONTH(Tabla1[[#This Row],[MES]])&lt;=9,"Q3",TRUE,"Q4")</f>
        <v>Q2</v>
      </c>
      <c r="AN4228" s="15" t="str">
        <f>+IFERROR(VLOOKUP(Tabla1[[#This Row],[CUENTA]],CTAS[],2,0),"OTROS")</f>
        <v>OTROS</v>
      </c>
      <c r="AP4228" s="15" t="str">
        <f>+IFERROR(VLOOKUP(Tabla1[[#This Row],[EMPLEADO]],IS[],3,0),"OTROS")</f>
        <v>OTROS</v>
      </c>
      <c r="AQ4228" s="15" t="str">
        <f>+IFERROR(VLOOKUP(Tabla1[[#This Row],[EMPLEADO]],IS[[NÓMINA]:[INGENIERO]],2,0),"OTROS")</f>
        <v>OTROS</v>
      </c>
    </row>
    <row r="4229" spans="1:43" x14ac:dyDescent="0.25">
      <c r="A4229" s="91" t="s">
        <v>12089</v>
      </c>
      <c r="B4229" s="92">
        <v>1</v>
      </c>
      <c r="C4229" s="92" t="s">
        <v>12282</v>
      </c>
      <c r="D4229" s="93" t="s">
        <v>38</v>
      </c>
      <c r="E4229" s="94" t="s">
        <v>725</v>
      </c>
      <c r="F4229" s="94" t="s">
        <v>12283</v>
      </c>
      <c r="G4229" s="105" t="s">
        <v>3087</v>
      </c>
      <c r="H4229" s="92" t="s">
        <v>784</v>
      </c>
      <c r="I4229" s="95" t="s">
        <v>43</v>
      </c>
      <c r="J4229" s="92" t="s">
        <v>8</v>
      </c>
      <c r="K4229" s="96" t="s">
        <v>59</v>
      </c>
      <c r="L4229" s="96" t="s">
        <v>1559</v>
      </c>
      <c r="M4229" s="92" t="s">
        <v>787</v>
      </c>
      <c r="N4229" s="92">
        <v>0</v>
      </c>
      <c r="O4229" s="92" t="s">
        <v>47</v>
      </c>
      <c r="P4229" s="96">
        <v>31</v>
      </c>
      <c r="Q4229" s="96" t="s">
        <v>82</v>
      </c>
      <c r="R4229" s="97" t="s">
        <v>223</v>
      </c>
      <c r="S4229" s="98" t="s">
        <v>139</v>
      </c>
      <c r="T4229" s="98" t="s">
        <v>51</v>
      </c>
      <c r="U4229" s="99" t="s">
        <v>140</v>
      </c>
      <c r="V4229" s="100">
        <v>1.1000000000000001</v>
      </c>
      <c r="W4229" s="106">
        <v>1730.3000000000004</v>
      </c>
      <c r="X4229" s="102">
        <v>1</v>
      </c>
      <c r="Y4229" s="103">
        <v>1.08</v>
      </c>
      <c r="Z4229" s="99">
        <v>4</v>
      </c>
      <c r="AA4229" s="104">
        <v>0.27</v>
      </c>
      <c r="AB4229" s="100">
        <v>0</v>
      </c>
      <c r="AC4229" s="106">
        <v>0</v>
      </c>
      <c r="AD4229" s="107">
        <v>43593</v>
      </c>
      <c r="AE4229" s="107">
        <v>43594</v>
      </c>
      <c r="AF4229" s="99">
        <v>1</v>
      </c>
      <c r="AG4229" s="101" t="s">
        <v>53</v>
      </c>
      <c r="AH4229" s="100">
        <v>0</v>
      </c>
      <c r="AI4229" s="106">
        <v>0</v>
      </c>
      <c r="AJ4229" s="106">
        <v>0</v>
      </c>
      <c r="AK4229" s="60" t="str">
        <f>+IF(Tabla1[[#This Row],[REQUEST_TY]]="SR MANTENIMIENTO CORRECTIVO", "EMERGENCIA", "OTROS")</f>
        <v>EMERGENCIA</v>
      </c>
      <c r="AL4229" s="6" t="str">
        <f>+_xlfn.IFS(Tabla1[[#This Row],[Veces obj]]&lt;=1,"0-1",Tabla1[[#This Row],[Veces obj]]&lt;=2,"1-2",Tabla1[[#This Row],[Veces obj]]&lt;=3,"2-3",TRUE,"&gt;3")</f>
        <v>0-1</v>
      </c>
      <c r="AM4229" s="60" t="str">
        <f>+_xlfn.IFS(MONTH(Tabla1[[#This Row],[MES]])&lt;=3,"Q1",MONTH(Tabla1[[#This Row],[MES]])&lt;=6,"Q2",MONTH(Tabla1[[#This Row],[MES]])&lt;=9,"Q3",TRUE,"Q4")</f>
        <v>Q2</v>
      </c>
      <c r="AN4229" s="15" t="str">
        <f>+IFERROR(VLOOKUP(Tabla1[[#This Row],[CUENTA]],CTAS[],2,0),"OTROS")</f>
        <v>OTROS</v>
      </c>
      <c r="AP4229" s="15" t="str">
        <f>+IFERROR(VLOOKUP(Tabla1[[#This Row],[EMPLEADO]],IS[],3,0),"OTROS")</f>
        <v>OTROS</v>
      </c>
      <c r="AQ4229" s="15" t="str">
        <f>+IFERROR(VLOOKUP(Tabla1[[#This Row],[EMPLEADO]],IS[[NÓMINA]:[INGENIERO]],2,0),"OTROS")</f>
        <v>OTROS</v>
      </c>
    </row>
    <row r="4230" spans="1:43" x14ac:dyDescent="0.25">
      <c r="A4230" s="91" t="s">
        <v>12089</v>
      </c>
      <c r="B4230" s="92">
        <v>1</v>
      </c>
      <c r="C4230" s="92" t="s">
        <v>12284</v>
      </c>
      <c r="D4230" s="93" t="s">
        <v>38</v>
      </c>
      <c r="E4230" s="94" t="s">
        <v>133</v>
      </c>
      <c r="F4230" s="94" t="s">
        <v>12285</v>
      </c>
      <c r="G4230" s="105" t="s">
        <v>1582</v>
      </c>
      <c r="H4230" s="92" t="s">
        <v>1211</v>
      </c>
      <c r="I4230" s="95" t="s">
        <v>43</v>
      </c>
      <c r="J4230" s="92" t="s">
        <v>8</v>
      </c>
      <c r="K4230" s="96" t="s">
        <v>59</v>
      </c>
      <c r="L4230" s="96" t="s">
        <v>1583</v>
      </c>
      <c r="M4230" s="92" t="s">
        <v>1213</v>
      </c>
      <c r="N4230" s="92">
        <v>0</v>
      </c>
      <c r="O4230" s="92" t="s">
        <v>47</v>
      </c>
      <c r="P4230" s="96">
        <v>43</v>
      </c>
      <c r="Q4230" s="96" t="s">
        <v>82</v>
      </c>
      <c r="R4230" s="97" t="s">
        <v>138</v>
      </c>
      <c r="S4230" s="98" t="s">
        <v>139</v>
      </c>
      <c r="T4230" s="98" t="s">
        <v>208</v>
      </c>
      <c r="U4230" s="99" t="s">
        <v>140</v>
      </c>
      <c r="V4230" s="100">
        <v>1.1000000000000001</v>
      </c>
      <c r="W4230" s="106">
        <v>1730.3000000000004</v>
      </c>
      <c r="X4230" s="102">
        <v>1</v>
      </c>
      <c r="Y4230" s="103">
        <v>0</v>
      </c>
      <c r="Z4230" s="99">
        <v>6</v>
      </c>
      <c r="AA4230" s="104">
        <v>0</v>
      </c>
      <c r="AB4230" s="100">
        <v>0</v>
      </c>
      <c r="AC4230" s="106">
        <v>0</v>
      </c>
      <c r="AD4230" s="107">
        <v>43587</v>
      </c>
      <c r="AE4230" s="107">
        <v>43587</v>
      </c>
      <c r="AF4230" s="99">
        <v>0</v>
      </c>
      <c r="AG4230" s="101" t="s">
        <v>53</v>
      </c>
      <c r="AH4230" s="100">
        <v>0</v>
      </c>
      <c r="AI4230" s="106">
        <v>0</v>
      </c>
      <c r="AJ4230" s="106">
        <v>0</v>
      </c>
      <c r="AK4230" s="60" t="str">
        <f>+IF(Tabla1[[#This Row],[REQUEST_TY]]="SR MANTENIMIENTO CORRECTIVO", "EMERGENCIA", "OTROS")</f>
        <v>EMERGENCIA</v>
      </c>
      <c r="AL4230" s="6" t="str">
        <f>+_xlfn.IFS(Tabla1[[#This Row],[Veces obj]]&lt;=1,"0-1",Tabla1[[#This Row],[Veces obj]]&lt;=2,"1-2",Tabla1[[#This Row],[Veces obj]]&lt;=3,"2-3",TRUE,"&gt;3")</f>
        <v>0-1</v>
      </c>
      <c r="AM4230" s="60" t="str">
        <f>+_xlfn.IFS(MONTH(Tabla1[[#This Row],[MES]])&lt;=3,"Q1",MONTH(Tabla1[[#This Row],[MES]])&lt;=6,"Q2",MONTH(Tabla1[[#This Row],[MES]])&lt;=9,"Q3",TRUE,"Q4")</f>
        <v>Q2</v>
      </c>
      <c r="AN4230" s="15" t="str">
        <f>+IFERROR(VLOOKUP(Tabla1[[#This Row],[CUENTA]],CTAS[],2,0),"OTROS")</f>
        <v>OTROS</v>
      </c>
      <c r="AP4230" s="15" t="str">
        <f>+IFERROR(VLOOKUP(Tabla1[[#This Row],[EMPLEADO]],IS[],3,0),"OTROS")</f>
        <v>OTROS</v>
      </c>
      <c r="AQ4230" s="15" t="str">
        <f>+IFERROR(VLOOKUP(Tabla1[[#This Row],[EMPLEADO]],IS[[NÓMINA]:[INGENIERO]],2,0),"OTROS")</f>
        <v>OTROS</v>
      </c>
    </row>
    <row r="4231" spans="1:43" x14ac:dyDescent="0.25">
      <c r="A4231" s="91" t="s">
        <v>12089</v>
      </c>
      <c r="B4231" s="92">
        <v>1</v>
      </c>
      <c r="C4231" s="92" t="s">
        <v>12286</v>
      </c>
      <c r="D4231" s="93" t="s">
        <v>38</v>
      </c>
      <c r="E4231" s="94" t="s">
        <v>133</v>
      </c>
      <c r="F4231" s="94" t="s">
        <v>12287</v>
      </c>
      <c r="G4231" s="105" t="s">
        <v>4333</v>
      </c>
      <c r="H4231" s="92" t="s">
        <v>8581</v>
      </c>
      <c r="I4231" s="95" t="s">
        <v>43</v>
      </c>
      <c r="J4231" s="92" t="s">
        <v>8</v>
      </c>
      <c r="K4231" s="96" t="s">
        <v>59</v>
      </c>
      <c r="L4231" s="96" t="s">
        <v>1018</v>
      </c>
      <c r="M4231" s="92" t="s">
        <v>473</v>
      </c>
      <c r="N4231" s="92">
        <v>0</v>
      </c>
      <c r="O4231" s="92" t="s">
        <v>47</v>
      </c>
      <c r="P4231" s="96">
        <v>51</v>
      </c>
      <c r="Q4231" s="96" t="s">
        <v>82</v>
      </c>
      <c r="R4231" s="97" t="s">
        <v>138</v>
      </c>
      <c r="S4231" s="98" t="s">
        <v>139</v>
      </c>
      <c r="T4231" s="98" t="s">
        <v>51</v>
      </c>
      <c r="U4231" s="99" t="s">
        <v>140</v>
      </c>
      <c r="V4231" s="100">
        <v>1.1000000000000001</v>
      </c>
      <c r="W4231" s="106">
        <v>1730.3000000000004</v>
      </c>
      <c r="X4231" s="102">
        <v>1</v>
      </c>
      <c r="Y4231" s="103">
        <v>0</v>
      </c>
      <c r="Z4231" s="99">
        <v>4</v>
      </c>
      <c r="AA4231" s="104">
        <v>0</v>
      </c>
      <c r="AB4231" s="100">
        <v>0</v>
      </c>
      <c r="AC4231" s="106">
        <v>0</v>
      </c>
      <c r="AD4231" s="107">
        <v>43592</v>
      </c>
      <c r="AE4231" s="107">
        <v>43592</v>
      </c>
      <c r="AF4231" s="99">
        <v>0</v>
      </c>
      <c r="AG4231" s="101" t="s">
        <v>53</v>
      </c>
      <c r="AH4231" s="100">
        <v>0</v>
      </c>
      <c r="AI4231" s="106">
        <v>0</v>
      </c>
      <c r="AJ4231" s="106">
        <v>0</v>
      </c>
      <c r="AK4231" s="60" t="str">
        <f>+IF(Tabla1[[#This Row],[REQUEST_TY]]="SR MANTENIMIENTO CORRECTIVO", "EMERGENCIA", "OTROS")</f>
        <v>EMERGENCIA</v>
      </c>
      <c r="AL4231" s="6" t="str">
        <f>+_xlfn.IFS(Tabla1[[#This Row],[Veces obj]]&lt;=1,"0-1",Tabla1[[#This Row],[Veces obj]]&lt;=2,"1-2",Tabla1[[#This Row],[Veces obj]]&lt;=3,"2-3",TRUE,"&gt;3")</f>
        <v>0-1</v>
      </c>
      <c r="AM4231" s="60" t="str">
        <f>+_xlfn.IFS(MONTH(Tabla1[[#This Row],[MES]])&lt;=3,"Q1",MONTH(Tabla1[[#This Row],[MES]])&lt;=6,"Q2",MONTH(Tabla1[[#This Row],[MES]])&lt;=9,"Q3",TRUE,"Q4")</f>
        <v>Q2</v>
      </c>
      <c r="AN4231" s="15" t="str">
        <f>+IFERROR(VLOOKUP(Tabla1[[#This Row],[CUENTA]],CTAS[],2,0),"OTROS")</f>
        <v>OTROS</v>
      </c>
      <c r="AP4231" s="15" t="str">
        <f>+IFERROR(VLOOKUP(Tabla1[[#This Row],[EMPLEADO]],IS[],3,0),"OTROS")</f>
        <v>OTROS</v>
      </c>
      <c r="AQ4231" s="15" t="str">
        <f>+IFERROR(VLOOKUP(Tabla1[[#This Row],[EMPLEADO]],IS[[NÓMINA]:[INGENIERO]],2,0),"OTROS")</f>
        <v>OTROS</v>
      </c>
    </row>
    <row r="4232" spans="1:43" x14ac:dyDescent="0.25">
      <c r="A4232" s="91" t="s">
        <v>12089</v>
      </c>
      <c r="B4232" s="92">
        <v>1</v>
      </c>
      <c r="C4232" s="92" t="s">
        <v>12288</v>
      </c>
      <c r="D4232" s="93" t="s">
        <v>38</v>
      </c>
      <c r="E4232" s="94" t="s">
        <v>76</v>
      </c>
      <c r="F4232" s="94" t="s">
        <v>12289</v>
      </c>
      <c r="G4232" s="105" t="s">
        <v>949</v>
      </c>
      <c r="H4232" s="92" t="s">
        <v>740</v>
      </c>
      <c r="I4232" s="95" t="s">
        <v>43</v>
      </c>
      <c r="J4232" s="92" t="s">
        <v>8</v>
      </c>
      <c r="K4232" s="96" t="s">
        <v>102</v>
      </c>
      <c r="L4232" s="96" t="s">
        <v>950</v>
      </c>
      <c r="M4232" s="92" t="s">
        <v>951</v>
      </c>
      <c r="N4232" s="92">
        <v>0</v>
      </c>
      <c r="O4232" s="92" t="s">
        <v>47</v>
      </c>
      <c r="P4232" s="96">
        <v>9</v>
      </c>
      <c r="Q4232" s="96" t="s">
        <v>194</v>
      </c>
      <c r="R4232" s="97" t="s">
        <v>63</v>
      </c>
      <c r="S4232" s="98" t="s">
        <v>64</v>
      </c>
      <c r="T4232" s="98" t="s">
        <v>51</v>
      </c>
      <c r="U4232" s="99" t="s">
        <v>195</v>
      </c>
      <c r="V4232" s="100">
        <v>0.6</v>
      </c>
      <c r="W4232" s="106">
        <v>819</v>
      </c>
      <c r="X4232" s="102">
        <v>1</v>
      </c>
      <c r="Y4232" s="103">
        <v>0</v>
      </c>
      <c r="Z4232" s="99">
        <v>5</v>
      </c>
      <c r="AA4232" s="104">
        <v>0</v>
      </c>
      <c r="AB4232" s="100">
        <v>0</v>
      </c>
      <c r="AC4232" s="106">
        <v>0</v>
      </c>
      <c r="AD4232" s="107">
        <v>43587</v>
      </c>
      <c r="AE4232" s="107">
        <v>43587</v>
      </c>
      <c r="AF4232" s="99">
        <v>0</v>
      </c>
      <c r="AG4232" s="101" t="s">
        <v>53</v>
      </c>
      <c r="AH4232" s="100">
        <v>0</v>
      </c>
      <c r="AI4232" s="106">
        <v>0</v>
      </c>
      <c r="AJ4232" s="106">
        <v>0</v>
      </c>
      <c r="AK4232" s="60" t="str">
        <f>+IF(Tabla1[[#This Row],[REQUEST_TY]]="SR MANTENIMIENTO CORRECTIVO", "EMERGENCIA", "OTROS")</f>
        <v>EMERGENCIA</v>
      </c>
      <c r="AL4232" s="6" t="str">
        <f>+_xlfn.IFS(Tabla1[[#This Row],[Veces obj]]&lt;=1,"0-1",Tabla1[[#This Row],[Veces obj]]&lt;=2,"1-2",Tabla1[[#This Row],[Veces obj]]&lt;=3,"2-3",TRUE,"&gt;3")</f>
        <v>0-1</v>
      </c>
      <c r="AM4232" s="60" t="str">
        <f>+_xlfn.IFS(MONTH(Tabla1[[#This Row],[MES]])&lt;=3,"Q1",MONTH(Tabla1[[#This Row],[MES]])&lt;=6,"Q2",MONTH(Tabla1[[#This Row],[MES]])&lt;=9,"Q3",TRUE,"Q4")</f>
        <v>Q2</v>
      </c>
      <c r="AN4232" s="15" t="str">
        <f>+IFERROR(VLOOKUP(Tabla1[[#This Row],[CUENTA]],CTAS[],2,0),"OTROS")</f>
        <v>OTROS</v>
      </c>
      <c r="AP4232" s="15" t="str">
        <f>+IFERROR(VLOOKUP(Tabla1[[#This Row],[EMPLEADO]],IS[],3,0),"OTROS")</f>
        <v>OTROS</v>
      </c>
      <c r="AQ4232" s="15" t="str">
        <f>+IFERROR(VLOOKUP(Tabla1[[#This Row],[EMPLEADO]],IS[[NÓMINA]:[INGENIERO]],2,0),"OTROS")</f>
        <v>OTROS</v>
      </c>
    </row>
    <row r="4233" spans="1:43" x14ac:dyDescent="0.25">
      <c r="A4233" s="91" t="s">
        <v>12089</v>
      </c>
      <c r="B4233" s="92">
        <v>1</v>
      </c>
      <c r="C4233" s="92" t="s">
        <v>12290</v>
      </c>
      <c r="D4233" s="93" t="s">
        <v>38</v>
      </c>
      <c r="E4233" s="94" t="s">
        <v>76</v>
      </c>
      <c r="F4233" s="94" t="s">
        <v>12291</v>
      </c>
      <c r="G4233" s="105" t="s">
        <v>9226</v>
      </c>
      <c r="H4233" s="92" t="s">
        <v>740</v>
      </c>
      <c r="I4233" s="95" t="s">
        <v>43</v>
      </c>
      <c r="J4233" s="92" t="s">
        <v>8</v>
      </c>
      <c r="K4233" s="96" t="s">
        <v>102</v>
      </c>
      <c r="L4233" s="96" t="s">
        <v>950</v>
      </c>
      <c r="M4233" s="92" t="s">
        <v>951</v>
      </c>
      <c r="N4233" s="92">
        <v>0</v>
      </c>
      <c r="O4233" s="92" t="s">
        <v>47</v>
      </c>
      <c r="P4233" s="96">
        <v>43</v>
      </c>
      <c r="Q4233" s="96" t="s">
        <v>82</v>
      </c>
      <c r="R4233" s="97" t="s">
        <v>63</v>
      </c>
      <c r="S4233" s="98" t="s">
        <v>64</v>
      </c>
      <c r="T4233" s="98" t="s">
        <v>51</v>
      </c>
      <c r="U4233" s="99" t="s">
        <v>83</v>
      </c>
      <c r="V4233" s="100">
        <v>1.05</v>
      </c>
      <c r="W4233" s="106">
        <v>1433.25</v>
      </c>
      <c r="X4233" s="102">
        <v>1</v>
      </c>
      <c r="Y4233" s="103">
        <v>1.17</v>
      </c>
      <c r="Z4233" s="99">
        <v>5</v>
      </c>
      <c r="AA4233" s="104">
        <v>0.23399999999999999</v>
      </c>
      <c r="AB4233" s="100">
        <v>0</v>
      </c>
      <c r="AC4233" s="106">
        <v>0</v>
      </c>
      <c r="AD4233" s="107">
        <v>43591</v>
      </c>
      <c r="AE4233" s="107">
        <v>43591</v>
      </c>
      <c r="AF4233" s="99">
        <v>0</v>
      </c>
      <c r="AG4233" s="101" t="s">
        <v>53</v>
      </c>
      <c r="AH4233" s="100">
        <v>0</v>
      </c>
      <c r="AI4233" s="106">
        <v>0</v>
      </c>
      <c r="AJ4233" s="106">
        <v>0</v>
      </c>
      <c r="AK4233" s="60" t="str">
        <f>+IF(Tabla1[[#This Row],[REQUEST_TY]]="SR MANTENIMIENTO CORRECTIVO", "EMERGENCIA", "OTROS")</f>
        <v>EMERGENCIA</v>
      </c>
      <c r="AL4233" s="6" t="str">
        <f>+_xlfn.IFS(Tabla1[[#This Row],[Veces obj]]&lt;=1,"0-1",Tabla1[[#This Row],[Veces obj]]&lt;=2,"1-2",Tabla1[[#This Row],[Veces obj]]&lt;=3,"2-3",TRUE,"&gt;3")</f>
        <v>0-1</v>
      </c>
      <c r="AM4233" s="60" t="str">
        <f>+_xlfn.IFS(MONTH(Tabla1[[#This Row],[MES]])&lt;=3,"Q1",MONTH(Tabla1[[#This Row],[MES]])&lt;=6,"Q2",MONTH(Tabla1[[#This Row],[MES]])&lt;=9,"Q3",TRUE,"Q4")</f>
        <v>Q2</v>
      </c>
      <c r="AN4233" s="15" t="str">
        <f>+IFERROR(VLOOKUP(Tabla1[[#This Row],[CUENTA]],CTAS[],2,0),"OTROS")</f>
        <v>OTROS</v>
      </c>
      <c r="AP4233" s="15" t="str">
        <f>+IFERROR(VLOOKUP(Tabla1[[#This Row],[EMPLEADO]],IS[],3,0),"OTROS")</f>
        <v>OTROS</v>
      </c>
      <c r="AQ4233" s="15" t="str">
        <f>+IFERROR(VLOOKUP(Tabla1[[#This Row],[EMPLEADO]],IS[[NÓMINA]:[INGENIERO]],2,0),"OTROS")</f>
        <v>OTROS</v>
      </c>
    </row>
    <row r="4234" spans="1:43" x14ac:dyDescent="0.25">
      <c r="A4234" s="91" t="s">
        <v>12089</v>
      </c>
      <c r="B4234" s="92">
        <v>1</v>
      </c>
      <c r="C4234" s="92" t="s">
        <v>12292</v>
      </c>
      <c r="D4234" s="93" t="s">
        <v>38</v>
      </c>
      <c r="E4234" s="94" t="s">
        <v>258</v>
      </c>
      <c r="F4234" s="94" t="s">
        <v>12293</v>
      </c>
      <c r="G4234" s="105" t="s">
        <v>6018</v>
      </c>
      <c r="H4234" s="92" t="s">
        <v>740</v>
      </c>
      <c r="I4234" s="95" t="s">
        <v>43</v>
      </c>
      <c r="J4234" s="92" t="s">
        <v>8</v>
      </c>
      <c r="K4234" s="96" t="s">
        <v>102</v>
      </c>
      <c r="L4234" s="96" t="s">
        <v>2255</v>
      </c>
      <c r="M4234" s="92" t="s">
        <v>1482</v>
      </c>
      <c r="N4234" s="92">
        <v>0</v>
      </c>
      <c r="O4234" s="92" t="s">
        <v>47</v>
      </c>
      <c r="P4234" s="96">
        <v>28</v>
      </c>
      <c r="Q4234" s="96" t="s">
        <v>62</v>
      </c>
      <c r="R4234" s="97" t="s">
        <v>138</v>
      </c>
      <c r="S4234" s="98" t="s">
        <v>139</v>
      </c>
      <c r="T4234" s="98" t="s">
        <v>51</v>
      </c>
      <c r="U4234" s="99" t="s">
        <v>262</v>
      </c>
      <c r="V4234" s="100">
        <v>1.05</v>
      </c>
      <c r="W4234" s="106">
        <v>1651.6500000000003</v>
      </c>
      <c r="X4234" s="102">
        <v>1</v>
      </c>
      <c r="Y4234" s="103">
        <v>3.75</v>
      </c>
      <c r="Z4234" s="99">
        <v>4</v>
      </c>
      <c r="AA4234" s="104">
        <v>0.9375</v>
      </c>
      <c r="AB4234" s="100">
        <v>0</v>
      </c>
      <c r="AC4234" s="106">
        <v>0</v>
      </c>
      <c r="AD4234" s="107">
        <v>43587</v>
      </c>
      <c r="AE4234" s="107">
        <v>43587</v>
      </c>
      <c r="AF4234" s="99">
        <v>0</v>
      </c>
      <c r="AG4234" s="101" t="s">
        <v>53</v>
      </c>
      <c r="AH4234" s="100">
        <v>0</v>
      </c>
      <c r="AI4234" s="106">
        <v>0</v>
      </c>
      <c r="AJ4234" s="106">
        <v>0</v>
      </c>
      <c r="AK4234" s="60" t="str">
        <f>+IF(Tabla1[[#This Row],[REQUEST_TY]]="SR MANTENIMIENTO CORRECTIVO", "EMERGENCIA", "OTROS")</f>
        <v>EMERGENCIA</v>
      </c>
      <c r="AL4234" s="6" t="str">
        <f>+_xlfn.IFS(Tabla1[[#This Row],[Veces obj]]&lt;=1,"0-1",Tabla1[[#This Row],[Veces obj]]&lt;=2,"1-2",Tabla1[[#This Row],[Veces obj]]&lt;=3,"2-3",TRUE,"&gt;3")</f>
        <v>0-1</v>
      </c>
      <c r="AM4234" s="60" t="str">
        <f>+_xlfn.IFS(MONTH(Tabla1[[#This Row],[MES]])&lt;=3,"Q1",MONTH(Tabla1[[#This Row],[MES]])&lt;=6,"Q2",MONTH(Tabla1[[#This Row],[MES]])&lt;=9,"Q3",TRUE,"Q4")</f>
        <v>Q2</v>
      </c>
      <c r="AN4234" s="15" t="str">
        <f>+IFERROR(VLOOKUP(Tabla1[[#This Row],[CUENTA]],CTAS[],2,0),"OTROS")</f>
        <v>OTROS</v>
      </c>
      <c r="AP4234" s="15" t="str">
        <f>+IFERROR(VLOOKUP(Tabla1[[#This Row],[EMPLEADO]],IS[],3,0),"OTROS")</f>
        <v>OTROS</v>
      </c>
      <c r="AQ4234" s="15" t="str">
        <f>+IFERROR(VLOOKUP(Tabla1[[#This Row],[EMPLEADO]],IS[[NÓMINA]:[INGENIERO]],2,0),"OTROS")</f>
        <v>OTROS</v>
      </c>
    </row>
    <row r="4235" spans="1:43" x14ac:dyDescent="0.25">
      <c r="A4235" s="91" t="s">
        <v>12089</v>
      </c>
      <c r="B4235" s="92">
        <v>1</v>
      </c>
      <c r="C4235" s="92" t="s">
        <v>12294</v>
      </c>
      <c r="D4235" s="93" t="s">
        <v>38</v>
      </c>
      <c r="E4235" s="94" t="s">
        <v>133</v>
      </c>
      <c r="F4235" s="94" t="s">
        <v>12295</v>
      </c>
      <c r="G4235" s="105" t="s">
        <v>862</v>
      </c>
      <c r="H4235" s="92" t="s">
        <v>253</v>
      </c>
      <c r="I4235" s="95" t="s">
        <v>43</v>
      </c>
      <c r="J4235" s="92" t="s">
        <v>8</v>
      </c>
      <c r="K4235" s="96" t="s">
        <v>59</v>
      </c>
      <c r="L4235" s="96" t="s">
        <v>863</v>
      </c>
      <c r="M4235" s="92" t="s">
        <v>358</v>
      </c>
      <c r="N4235" s="92">
        <v>0</v>
      </c>
      <c r="O4235" s="92" t="s">
        <v>47</v>
      </c>
      <c r="P4235" s="96">
        <v>30</v>
      </c>
      <c r="Q4235" s="96" t="s">
        <v>62</v>
      </c>
      <c r="R4235" s="97" t="s">
        <v>138</v>
      </c>
      <c r="S4235" s="98" t="s">
        <v>139</v>
      </c>
      <c r="T4235" s="98" t="s">
        <v>51</v>
      </c>
      <c r="U4235" s="99" t="s">
        <v>262</v>
      </c>
      <c r="V4235" s="100">
        <v>1.05</v>
      </c>
      <c r="W4235" s="106">
        <v>1651.6500000000003</v>
      </c>
      <c r="X4235" s="102">
        <v>1</v>
      </c>
      <c r="Y4235" s="103">
        <v>1.83</v>
      </c>
      <c r="Z4235" s="99">
        <v>4</v>
      </c>
      <c r="AA4235" s="104">
        <v>0.45750000000000002</v>
      </c>
      <c r="AB4235" s="100">
        <v>0</v>
      </c>
      <c r="AC4235" s="106">
        <v>0</v>
      </c>
      <c r="AD4235" s="107">
        <v>43588</v>
      </c>
      <c r="AE4235" s="107">
        <v>43588</v>
      </c>
      <c r="AF4235" s="99">
        <v>0</v>
      </c>
      <c r="AG4235" s="101" t="s">
        <v>53</v>
      </c>
      <c r="AH4235" s="100">
        <v>0</v>
      </c>
      <c r="AI4235" s="106">
        <v>0</v>
      </c>
      <c r="AJ4235" s="106">
        <v>0</v>
      </c>
      <c r="AK4235" s="60" t="str">
        <f>+IF(Tabla1[[#This Row],[REQUEST_TY]]="SR MANTENIMIENTO CORRECTIVO", "EMERGENCIA", "OTROS")</f>
        <v>EMERGENCIA</v>
      </c>
      <c r="AL4235" s="6" t="str">
        <f>+_xlfn.IFS(Tabla1[[#This Row],[Veces obj]]&lt;=1,"0-1",Tabla1[[#This Row],[Veces obj]]&lt;=2,"1-2",Tabla1[[#This Row],[Veces obj]]&lt;=3,"2-3",TRUE,"&gt;3")</f>
        <v>0-1</v>
      </c>
      <c r="AM4235" s="60" t="str">
        <f>+_xlfn.IFS(MONTH(Tabla1[[#This Row],[MES]])&lt;=3,"Q1",MONTH(Tabla1[[#This Row],[MES]])&lt;=6,"Q2",MONTH(Tabla1[[#This Row],[MES]])&lt;=9,"Q3",TRUE,"Q4")</f>
        <v>Q2</v>
      </c>
      <c r="AN4235" s="15" t="str">
        <f>+IFERROR(VLOOKUP(Tabla1[[#This Row],[CUENTA]],CTAS[],2,0),"OTROS")</f>
        <v>OTROS</v>
      </c>
      <c r="AP4235" s="15" t="str">
        <f>+IFERROR(VLOOKUP(Tabla1[[#This Row],[EMPLEADO]],IS[],3,0),"OTROS")</f>
        <v>OTROS</v>
      </c>
      <c r="AQ4235" s="15" t="str">
        <f>+IFERROR(VLOOKUP(Tabla1[[#This Row],[EMPLEADO]],IS[[NÓMINA]:[INGENIERO]],2,0),"OTROS")</f>
        <v>OTROS</v>
      </c>
    </row>
    <row r="4236" spans="1:43" x14ac:dyDescent="0.25">
      <c r="A4236" s="91" t="s">
        <v>12089</v>
      </c>
      <c r="B4236" s="92">
        <v>1</v>
      </c>
      <c r="C4236" s="92" t="s">
        <v>12296</v>
      </c>
      <c r="D4236" s="93" t="s">
        <v>38</v>
      </c>
      <c r="E4236" s="94" t="s">
        <v>98</v>
      </c>
      <c r="F4236" s="94" t="s">
        <v>12297</v>
      </c>
      <c r="G4236" s="105" t="s">
        <v>1586</v>
      </c>
      <c r="H4236" s="92" t="s">
        <v>471</v>
      </c>
      <c r="I4236" s="95" t="s">
        <v>43</v>
      </c>
      <c r="J4236" s="92" t="s">
        <v>8</v>
      </c>
      <c r="K4236" s="96" t="s">
        <v>102</v>
      </c>
      <c r="L4236" s="96" t="s">
        <v>718</v>
      </c>
      <c r="M4236" s="92" t="s">
        <v>46</v>
      </c>
      <c r="N4236" s="92">
        <v>0</v>
      </c>
      <c r="O4236" s="92" t="s">
        <v>47</v>
      </c>
      <c r="P4236" s="96">
        <v>14</v>
      </c>
      <c r="Q4236" s="96" t="s">
        <v>194</v>
      </c>
      <c r="R4236" s="97" t="s">
        <v>63</v>
      </c>
      <c r="S4236" s="98" t="s">
        <v>64</v>
      </c>
      <c r="T4236" s="98" t="s">
        <v>51</v>
      </c>
      <c r="U4236" s="99" t="s">
        <v>195</v>
      </c>
      <c r="V4236" s="100">
        <v>0.6</v>
      </c>
      <c r="W4236" s="106">
        <v>819</v>
      </c>
      <c r="X4236" s="102">
        <v>1</v>
      </c>
      <c r="Y4236" s="103">
        <v>0</v>
      </c>
      <c r="Z4236" s="99">
        <v>5</v>
      </c>
      <c r="AA4236" s="104">
        <v>0</v>
      </c>
      <c r="AB4236" s="100">
        <v>0</v>
      </c>
      <c r="AC4236" s="106">
        <v>0</v>
      </c>
      <c r="AD4236" s="107">
        <v>43587</v>
      </c>
      <c r="AE4236" s="107">
        <v>43587</v>
      </c>
      <c r="AF4236" s="99">
        <v>0</v>
      </c>
      <c r="AG4236" s="101" t="s">
        <v>53</v>
      </c>
      <c r="AH4236" s="100">
        <v>0</v>
      </c>
      <c r="AI4236" s="106">
        <v>0</v>
      </c>
      <c r="AJ4236" s="106">
        <v>0</v>
      </c>
      <c r="AK4236" s="60" t="str">
        <f>+IF(Tabla1[[#This Row],[REQUEST_TY]]="SR MANTENIMIENTO CORRECTIVO", "EMERGENCIA", "OTROS")</f>
        <v>EMERGENCIA</v>
      </c>
      <c r="AL4236" s="6" t="str">
        <f>+_xlfn.IFS(Tabla1[[#This Row],[Veces obj]]&lt;=1,"0-1",Tabla1[[#This Row],[Veces obj]]&lt;=2,"1-2",Tabla1[[#This Row],[Veces obj]]&lt;=3,"2-3",TRUE,"&gt;3")</f>
        <v>0-1</v>
      </c>
      <c r="AM4236" s="60" t="str">
        <f>+_xlfn.IFS(MONTH(Tabla1[[#This Row],[MES]])&lt;=3,"Q1",MONTH(Tabla1[[#This Row],[MES]])&lt;=6,"Q2",MONTH(Tabla1[[#This Row],[MES]])&lt;=9,"Q3",TRUE,"Q4")</f>
        <v>Q2</v>
      </c>
      <c r="AN4236" s="15" t="str">
        <f>+IFERROR(VLOOKUP(Tabla1[[#This Row],[CUENTA]],CTAS[],2,0),"OTROS")</f>
        <v>OTROS</v>
      </c>
      <c r="AP4236" s="15" t="str">
        <f>+IFERROR(VLOOKUP(Tabla1[[#This Row],[EMPLEADO]],IS[],3,0),"OTROS")</f>
        <v>OTROS</v>
      </c>
      <c r="AQ4236" s="15" t="str">
        <f>+IFERROR(VLOOKUP(Tabla1[[#This Row],[EMPLEADO]],IS[[NÓMINA]:[INGENIERO]],2,0),"OTROS")</f>
        <v>OTROS</v>
      </c>
    </row>
    <row r="4237" spans="1:43" x14ac:dyDescent="0.25">
      <c r="A4237" s="91" t="s">
        <v>12089</v>
      </c>
      <c r="B4237" s="92">
        <v>1</v>
      </c>
      <c r="C4237" s="92" t="s">
        <v>12298</v>
      </c>
      <c r="D4237" s="93" t="s">
        <v>38</v>
      </c>
      <c r="E4237" s="94" t="s">
        <v>133</v>
      </c>
      <c r="F4237" s="94" t="s">
        <v>12299</v>
      </c>
      <c r="G4237" s="105" t="s">
        <v>1351</v>
      </c>
      <c r="H4237" s="92" t="s">
        <v>253</v>
      </c>
      <c r="I4237" s="95" t="s">
        <v>43</v>
      </c>
      <c r="J4237" s="92" t="s">
        <v>8</v>
      </c>
      <c r="K4237" s="96" t="s">
        <v>59</v>
      </c>
      <c r="L4237" s="96" t="s">
        <v>863</v>
      </c>
      <c r="M4237" s="92" t="s">
        <v>358</v>
      </c>
      <c r="N4237" s="92">
        <v>0</v>
      </c>
      <c r="O4237" s="92" t="s">
        <v>47</v>
      </c>
      <c r="P4237" s="96">
        <v>31</v>
      </c>
      <c r="Q4237" s="96" t="s">
        <v>82</v>
      </c>
      <c r="R4237" s="97" t="s">
        <v>138</v>
      </c>
      <c r="S4237" s="98" t="s">
        <v>139</v>
      </c>
      <c r="T4237" s="98" t="s">
        <v>51</v>
      </c>
      <c r="U4237" s="99" t="s">
        <v>140</v>
      </c>
      <c r="V4237" s="100">
        <v>1.1000000000000001</v>
      </c>
      <c r="W4237" s="106">
        <v>1730.3000000000004</v>
      </c>
      <c r="X4237" s="102">
        <v>1</v>
      </c>
      <c r="Y4237" s="103">
        <v>4.83</v>
      </c>
      <c r="Z4237" s="99">
        <v>4</v>
      </c>
      <c r="AA4237" s="104">
        <v>1.2075</v>
      </c>
      <c r="AB4237" s="100">
        <v>5.1875000000000004E-2</v>
      </c>
      <c r="AC4237" s="106">
        <v>-81.599375000000023</v>
      </c>
      <c r="AD4237" s="107">
        <v>43591</v>
      </c>
      <c r="AE4237" s="107">
        <v>43591</v>
      </c>
      <c r="AF4237" s="99">
        <v>0</v>
      </c>
      <c r="AG4237" s="101" t="s">
        <v>53</v>
      </c>
      <c r="AH4237" s="100">
        <v>0</v>
      </c>
      <c r="AI4237" s="106">
        <v>0</v>
      </c>
      <c r="AJ4237" s="106">
        <v>0</v>
      </c>
      <c r="AK4237" s="60" t="str">
        <f>+IF(Tabla1[[#This Row],[REQUEST_TY]]="SR MANTENIMIENTO CORRECTIVO", "EMERGENCIA", "OTROS")</f>
        <v>EMERGENCIA</v>
      </c>
      <c r="AL4237" s="6" t="str">
        <f>+_xlfn.IFS(Tabla1[[#This Row],[Veces obj]]&lt;=1,"0-1",Tabla1[[#This Row],[Veces obj]]&lt;=2,"1-2",Tabla1[[#This Row],[Veces obj]]&lt;=3,"2-3",TRUE,"&gt;3")</f>
        <v>1-2</v>
      </c>
      <c r="AM4237" s="60" t="str">
        <f>+_xlfn.IFS(MONTH(Tabla1[[#This Row],[MES]])&lt;=3,"Q1",MONTH(Tabla1[[#This Row],[MES]])&lt;=6,"Q2",MONTH(Tabla1[[#This Row],[MES]])&lt;=9,"Q3",TRUE,"Q4")</f>
        <v>Q2</v>
      </c>
      <c r="AN4237" s="15" t="str">
        <f>+IFERROR(VLOOKUP(Tabla1[[#This Row],[CUENTA]],CTAS[],2,0),"OTROS")</f>
        <v>OTROS</v>
      </c>
      <c r="AP4237" s="15" t="str">
        <f>+IFERROR(VLOOKUP(Tabla1[[#This Row],[EMPLEADO]],IS[],3,0),"OTROS")</f>
        <v>OTROS</v>
      </c>
      <c r="AQ4237" s="15" t="str">
        <f>+IFERROR(VLOOKUP(Tabla1[[#This Row],[EMPLEADO]],IS[[NÓMINA]:[INGENIERO]],2,0),"OTROS")</f>
        <v>OTROS</v>
      </c>
    </row>
    <row r="4238" spans="1:43" x14ac:dyDescent="0.25">
      <c r="A4238" s="91" t="s">
        <v>12089</v>
      </c>
      <c r="B4238" s="92">
        <v>1</v>
      </c>
      <c r="C4238" s="92" t="s">
        <v>12300</v>
      </c>
      <c r="D4238" s="93" t="s">
        <v>38</v>
      </c>
      <c r="E4238" s="94" t="s">
        <v>133</v>
      </c>
      <c r="F4238" s="94" t="s">
        <v>12301</v>
      </c>
      <c r="G4238" s="105" t="s">
        <v>2260</v>
      </c>
      <c r="H4238" s="92" t="s">
        <v>106</v>
      </c>
      <c r="I4238" s="95" t="s">
        <v>43</v>
      </c>
      <c r="J4238" s="92" t="s">
        <v>8</v>
      </c>
      <c r="K4238" s="96" t="s">
        <v>59</v>
      </c>
      <c r="L4238" s="96" t="s">
        <v>1070</v>
      </c>
      <c r="M4238" s="92" t="s">
        <v>1071</v>
      </c>
      <c r="N4238" s="92">
        <v>0</v>
      </c>
      <c r="O4238" s="92" t="s">
        <v>47</v>
      </c>
      <c r="P4238" s="96">
        <v>19</v>
      </c>
      <c r="Q4238" s="96" t="s">
        <v>62</v>
      </c>
      <c r="R4238" s="97" t="s">
        <v>138</v>
      </c>
      <c r="S4238" s="98" t="s">
        <v>139</v>
      </c>
      <c r="T4238" s="98" t="s">
        <v>51</v>
      </c>
      <c r="U4238" s="99" t="s">
        <v>262</v>
      </c>
      <c r="V4238" s="100">
        <v>1.05</v>
      </c>
      <c r="W4238" s="106">
        <v>1651.6500000000003</v>
      </c>
      <c r="X4238" s="102">
        <v>1</v>
      </c>
      <c r="Y4238" s="103">
        <v>1.37</v>
      </c>
      <c r="Z4238" s="99">
        <v>4</v>
      </c>
      <c r="AA4238" s="104">
        <v>0.34250000000000003</v>
      </c>
      <c r="AB4238" s="100">
        <v>0</v>
      </c>
      <c r="AC4238" s="106">
        <v>0</v>
      </c>
      <c r="AD4238" s="107">
        <v>43588</v>
      </c>
      <c r="AE4238" s="107">
        <v>43588</v>
      </c>
      <c r="AF4238" s="99">
        <v>0</v>
      </c>
      <c r="AG4238" s="101" t="s">
        <v>53</v>
      </c>
      <c r="AH4238" s="100">
        <v>0</v>
      </c>
      <c r="AI4238" s="106">
        <v>0</v>
      </c>
      <c r="AJ4238" s="106">
        <v>0</v>
      </c>
      <c r="AK4238" s="60" t="str">
        <f>+IF(Tabla1[[#This Row],[REQUEST_TY]]="SR MANTENIMIENTO CORRECTIVO", "EMERGENCIA", "OTROS")</f>
        <v>EMERGENCIA</v>
      </c>
      <c r="AL4238" s="6" t="str">
        <f>+_xlfn.IFS(Tabla1[[#This Row],[Veces obj]]&lt;=1,"0-1",Tabla1[[#This Row],[Veces obj]]&lt;=2,"1-2",Tabla1[[#This Row],[Veces obj]]&lt;=3,"2-3",TRUE,"&gt;3")</f>
        <v>0-1</v>
      </c>
      <c r="AM4238" s="60" t="str">
        <f>+_xlfn.IFS(MONTH(Tabla1[[#This Row],[MES]])&lt;=3,"Q1",MONTH(Tabla1[[#This Row],[MES]])&lt;=6,"Q2",MONTH(Tabla1[[#This Row],[MES]])&lt;=9,"Q3",TRUE,"Q4")</f>
        <v>Q2</v>
      </c>
      <c r="AN4238" s="15" t="str">
        <f>+IFERROR(VLOOKUP(Tabla1[[#This Row],[CUENTA]],CTAS[],2,0),"OTROS")</f>
        <v>OTROS</v>
      </c>
      <c r="AP4238" s="15" t="str">
        <f>+IFERROR(VLOOKUP(Tabla1[[#This Row],[EMPLEADO]],IS[],3,0),"OTROS")</f>
        <v>OTROS</v>
      </c>
      <c r="AQ4238" s="15" t="str">
        <f>+IFERROR(VLOOKUP(Tabla1[[#This Row],[EMPLEADO]],IS[[NÓMINA]:[INGENIERO]],2,0),"OTROS")</f>
        <v>OTROS</v>
      </c>
    </row>
    <row r="4239" spans="1:43" x14ac:dyDescent="0.25">
      <c r="A4239" s="91" t="s">
        <v>12089</v>
      </c>
      <c r="B4239" s="92">
        <v>1</v>
      </c>
      <c r="C4239" s="92" t="s">
        <v>12302</v>
      </c>
      <c r="D4239" s="93" t="s">
        <v>38</v>
      </c>
      <c r="E4239" s="94" t="s">
        <v>85</v>
      </c>
      <c r="F4239" s="94" t="s">
        <v>12303</v>
      </c>
      <c r="G4239" s="105" t="s">
        <v>12304</v>
      </c>
      <c r="H4239" s="92" t="s">
        <v>471</v>
      </c>
      <c r="I4239" s="95" t="s">
        <v>43</v>
      </c>
      <c r="J4239" s="92" t="s">
        <v>8</v>
      </c>
      <c r="K4239" s="96" t="s">
        <v>370</v>
      </c>
      <c r="L4239" s="96" t="s">
        <v>4698</v>
      </c>
      <c r="M4239" s="92" t="s">
        <v>131</v>
      </c>
      <c r="N4239" s="92">
        <v>0</v>
      </c>
      <c r="O4239" s="92" t="s">
        <v>47</v>
      </c>
      <c r="P4239" s="96">
        <v>188</v>
      </c>
      <c r="Q4239" s="96" t="s">
        <v>48</v>
      </c>
      <c r="R4239" s="97" t="s">
        <v>49</v>
      </c>
      <c r="S4239" s="98" t="s">
        <v>50</v>
      </c>
      <c r="T4239" s="98" t="s">
        <v>51</v>
      </c>
      <c r="U4239" s="99" t="s">
        <v>52</v>
      </c>
      <c r="V4239" s="100">
        <v>1.05</v>
      </c>
      <c r="W4239" s="106">
        <v>750.75000000000011</v>
      </c>
      <c r="X4239" s="102">
        <v>1</v>
      </c>
      <c r="Y4239" s="103">
        <v>1.37</v>
      </c>
      <c r="Z4239" s="99">
        <v>5</v>
      </c>
      <c r="AA4239" s="104">
        <v>0.27400000000000002</v>
      </c>
      <c r="AB4239" s="100">
        <v>0</v>
      </c>
      <c r="AC4239" s="106">
        <v>0</v>
      </c>
      <c r="AD4239" s="107">
        <v>43587</v>
      </c>
      <c r="AE4239" s="107">
        <v>43587</v>
      </c>
      <c r="AF4239" s="99">
        <v>0</v>
      </c>
      <c r="AG4239" s="101" t="s">
        <v>53</v>
      </c>
      <c r="AH4239" s="100">
        <v>0</v>
      </c>
      <c r="AI4239" s="106">
        <v>0</v>
      </c>
      <c r="AJ4239" s="106">
        <v>0</v>
      </c>
      <c r="AK4239" s="60" t="str">
        <f>+IF(Tabla1[[#This Row],[REQUEST_TY]]="SR MANTENIMIENTO CORRECTIVO", "EMERGENCIA", "OTROS")</f>
        <v>EMERGENCIA</v>
      </c>
      <c r="AL4239" s="6" t="str">
        <f>+_xlfn.IFS(Tabla1[[#This Row],[Veces obj]]&lt;=1,"0-1",Tabla1[[#This Row],[Veces obj]]&lt;=2,"1-2",Tabla1[[#This Row],[Veces obj]]&lt;=3,"2-3",TRUE,"&gt;3")</f>
        <v>0-1</v>
      </c>
      <c r="AM4239" s="60" t="str">
        <f>+_xlfn.IFS(MONTH(Tabla1[[#This Row],[MES]])&lt;=3,"Q1",MONTH(Tabla1[[#This Row],[MES]])&lt;=6,"Q2",MONTH(Tabla1[[#This Row],[MES]])&lt;=9,"Q3",TRUE,"Q4")</f>
        <v>Q2</v>
      </c>
      <c r="AN4239" s="15" t="str">
        <f>+IFERROR(VLOOKUP(Tabla1[[#This Row],[CUENTA]],CTAS[],2,0),"OTROS")</f>
        <v>OTROS</v>
      </c>
      <c r="AP4239" s="15" t="str">
        <f>+IFERROR(VLOOKUP(Tabla1[[#This Row],[EMPLEADO]],IS[],3,0),"OTROS")</f>
        <v>OTROS</v>
      </c>
      <c r="AQ4239" s="15" t="str">
        <f>+IFERROR(VLOOKUP(Tabla1[[#This Row],[EMPLEADO]],IS[[NÓMINA]:[INGENIERO]],2,0),"OTROS")</f>
        <v>OTROS</v>
      </c>
    </row>
    <row r="4240" spans="1:43" x14ac:dyDescent="0.25">
      <c r="A4240" s="91" t="s">
        <v>12089</v>
      </c>
      <c r="B4240" s="92">
        <v>1</v>
      </c>
      <c r="C4240" s="92" t="s">
        <v>12305</v>
      </c>
      <c r="D4240" s="93" t="s">
        <v>3346</v>
      </c>
      <c r="E4240" s="94" t="s">
        <v>147</v>
      </c>
      <c r="F4240" s="94" t="s">
        <v>12306</v>
      </c>
      <c r="G4240" s="105" t="s">
        <v>12307</v>
      </c>
      <c r="H4240" s="92" t="s">
        <v>163</v>
      </c>
      <c r="I4240" s="95" t="s">
        <v>43</v>
      </c>
      <c r="J4240" s="92" t="s">
        <v>8</v>
      </c>
      <c r="K4240" s="96" t="s">
        <v>151</v>
      </c>
      <c r="L4240" s="96" t="s">
        <v>229</v>
      </c>
      <c r="M4240" s="92" t="s">
        <v>165</v>
      </c>
      <c r="N4240" s="92">
        <v>1</v>
      </c>
      <c r="O4240" s="92" t="s">
        <v>47</v>
      </c>
      <c r="P4240" s="96" t="s">
        <v>822</v>
      </c>
      <c r="Q4240" s="96" t="s">
        <v>48</v>
      </c>
      <c r="R4240" s="97" t="s">
        <v>153</v>
      </c>
      <c r="S4240" s="98" t="s">
        <v>50</v>
      </c>
      <c r="T4240" s="98" t="s">
        <v>51</v>
      </c>
      <c r="U4240" s="99" t="s">
        <v>52</v>
      </c>
      <c r="V4240" s="100">
        <v>1</v>
      </c>
      <c r="W4240" s="106">
        <v>0</v>
      </c>
      <c r="X4240" s="102">
        <v>0</v>
      </c>
      <c r="Y4240" s="103">
        <v>5</v>
      </c>
      <c r="Z4240" s="99">
        <v>5</v>
      </c>
      <c r="AA4240" s="104">
        <v>1</v>
      </c>
      <c r="AB4240" s="100">
        <v>0</v>
      </c>
      <c r="AC4240" s="106">
        <v>0</v>
      </c>
      <c r="AD4240" s="107">
        <v>43587</v>
      </c>
      <c r="AE4240" s="107">
        <v>43587</v>
      </c>
      <c r="AF4240" s="99">
        <v>0</v>
      </c>
      <c r="AG4240" s="101" t="s">
        <v>53</v>
      </c>
      <c r="AH4240" s="100">
        <v>0</v>
      </c>
      <c r="AI4240" s="106">
        <v>0</v>
      </c>
      <c r="AJ4240" s="106">
        <v>0</v>
      </c>
      <c r="AK4240" s="60" t="str">
        <f>+IF(Tabla1[[#This Row],[REQUEST_TY]]="SR MANTENIMIENTO CORRECTIVO", "EMERGENCIA", "OTROS")</f>
        <v>OTROS</v>
      </c>
      <c r="AL4240" s="6" t="str">
        <f>+_xlfn.IFS(Tabla1[[#This Row],[Veces obj]]&lt;=1,"0-1",Tabla1[[#This Row],[Veces obj]]&lt;=2,"1-2",Tabla1[[#This Row],[Veces obj]]&lt;=3,"2-3",TRUE,"&gt;3")</f>
        <v>0-1</v>
      </c>
      <c r="AM4240" s="60" t="str">
        <f>+_xlfn.IFS(MONTH(Tabla1[[#This Row],[MES]])&lt;=3,"Q1",MONTH(Tabla1[[#This Row],[MES]])&lt;=6,"Q2",MONTH(Tabla1[[#This Row],[MES]])&lt;=9,"Q3",TRUE,"Q4")</f>
        <v>Q2</v>
      </c>
      <c r="AN4240" s="15" t="str">
        <f>+IFERROR(VLOOKUP(Tabla1[[#This Row],[CUENTA]],CTAS[],2,0),"OTROS")</f>
        <v>HONEYWELL</v>
      </c>
      <c r="AP4240" s="15" t="str">
        <f>+IFERROR(VLOOKUP(Tabla1[[#This Row],[EMPLEADO]],IS[],3,0),"OTROS")</f>
        <v>CHIHUAHUA</v>
      </c>
      <c r="AQ4240" s="15" t="str">
        <f>+IFERROR(VLOOKUP(Tabla1[[#This Row],[EMPLEADO]],IS[[NÓMINA]:[INGENIERO]],2,0),"OTROS")</f>
        <v>LUIS EDUARDO MUÑOZ</v>
      </c>
    </row>
    <row r="4241" spans="1:43" x14ac:dyDescent="0.25">
      <c r="A4241" s="91" t="s">
        <v>12089</v>
      </c>
      <c r="B4241" s="92">
        <v>1</v>
      </c>
      <c r="C4241" s="92" t="s">
        <v>12308</v>
      </c>
      <c r="D4241" s="93" t="s">
        <v>3346</v>
      </c>
      <c r="E4241" s="94" t="s">
        <v>226</v>
      </c>
      <c r="F4241" s="94" t="s">
        <v>12309</v>
      </c>
      <c r="G4241" s="105" t="s">
        <v>228</v>
      </c>
      <c r="H4241" s="92" t="s">
        <v>163</v>
      </c>
      <c r="I4241" s="95" t="s">
        <v>43</v>
      </c>
      <c r="J4241" s="92" t="s">
        <v>8</v>
      </c>
      <c r="K4241" s="96" t="s">
        <v>151</v>
      </c>
      <c r="L4241" s="96" t="s">
        <v>229</v>
      </c>
      <c r="M4241" s="92" t="s">
        <v>165</v>
      </c>
      <c r="N4241" s="92">
        <v>1</v>
      </c>
      <c r="O4241" s="92" t="s">
        <v>47</v>
      </c>
      <c r="P4241" s="96" t="s">
        <v>822</v>
      </c>
      <c r="Q4241" s="96" t="s">
        <v>48</v>
      </c>
      <c r="R4241" s="97" t="s">
        <v>153</v>
      </c>
      <c r="S4241" s="98" t="s">
        <v>50</v>
      </c>
      <c r="T4241" s="98" t="s">
        <v>51</v>
      </c>
      <c r="U4241" s="99" t="s">
        <v>52</v>
      </c>
      <c r="V4241" s="100">
        <v>1</v>
      </c>
      <c r="W4241" s="106">
        <v>0</v>
      </c>
      <c r="X4241" s="102">
        <v>0</v>
      </c>
      <c r="Y4241" s="103">
        <v>5</v>
      </c>
      <c r="Z4241" s="99">
        <v>5</v>
      </c>
      <c r="AA4241" s="104">
        <v>1</v>
      </c>
      <c r="AB4241" s="100">
        <v>0</v>
      </c>
      <c r="AC4241" s="106">
        <v>0</v>
      </c>
      <c r="AD4241" s="107">
        <v>43587</v>
      </c>
      <c r="AE4241" s="107">
        <v>43588</v>
      </c>
      <c r="AF4241" s="99">
        <v>1</v>
      </c>
      <c r="AG4241" s="101" t="s">
        <v>53</v>
      </c>
      <c r="AH4241" s="100">
        <v>0</v>
      </c>
      <c r="AI4241" s="106">
        <v>0</v>
      </c>
      <c r="AJ4241" s="106">
        <v>0</v>
      </c>
      <c r="AK4241" s="60" t="str">
        <f>+IF(Tabla1[[#This Row],[REQUEST_TY]]="SR MANTENIMIENTO CORRECTIVO", "EMERGENCIA", "OTROS")</f>
        <v>OTROS</v>
      </c>
      <c r="AL4241" s="6" t="str">
        <f>+_xlfn.IFS(Tabla1[[#This Row],[Veces obj]]&lt;=1,"0-1",Tabla1[[#This Row],[Veces obj]]&lt;=2,"1-2",Tabla1[[#This Row],[Veces obj]]&lt;=3,"2-3",TRUE,"&gt;3")</f>
        <v>0-1</v>
      </c>
      <c r="AM4241" s="60" t="str">
        <f>+_xlfn.IFS(MONTH(Tabla1[[#This Row],[MES]])&lt;=3,"Q1",MONTH(Tabla1[[#This Row],[MES]])&lt;=6,"Q2",MONTH(Tabla1[[#This Row],[MES]])&lt;=9,"Q3",TRUE,"Q4")</f>
        <v>Q2</v>
      </c>
      <c r="AN4241" s="15" t="str">
        <f>+IFERROR(VLOOKUP(Tabla1[[#This Row],[CUENTA]],CTAS[],2,0),"OTROS")</f>
        <v>HONEYWELL</v>
      </c>
      <c r="AP4241" s="15" t="str">
        <f>+IFERROR(VLOOKUP(Tabla1[[#This Row],[EMPLEADO]],IS[],3,0),"OTROS")</f>
        <v>CHIHUAHUA</v>
      </c>
      <c r="AQ4241" s="15" t="str">
        <f>+IFERROR(VLOOKUP(Tabla1[[#This Row],[EMPLEADO]],IS[[NÓMINA]:[INGENIERO]],2,0),"OTROS")</f>
        <v>LUIS EDUARDO MUÑOZ</v>
      </c>
    </row>
    <row r="4242" spans="1:43" x14ac:dyDescent="0.25">
      <c r="A4242" s="91" t="s">
        <v>12089</v>
      </c>
      <c r="B4242" s="92">
        <v>1</v>
      </c>
      <c r="C4242" s="92" t="s">
        <v>12310</v>
      </c>
      <c r="D4242" s="93" t="s">
        <v>38</v>
      </c>
      <c r="E4242" s="94" t="s">
        <v>1545</v>
      </c>
      <c r="F4242" s="94" t="s">
        <v>12311</v>
      </c>
      <c r="G4242" s="105" t="s">
        <v>12312</v>
      </c>
      <c r="H4242" s="92" t="s">
        <v>124</v>
      </c>
      <c r="I4242" s="95" t="s">
        <v>43</v>
      </c>
      <c r="J4242" s="92" t="s">
        <v>8</v>
      </c>
      <c r="K4242" s="96" t="s">
        <v>151</v>
      </c>
      <c r="L4242" s="96" t="s">
        <v>185</v>
      </c>
      <c r="M4242" s="92" t="s">
        <v>73</v>
      </c>
      <c r="N4242" s="92">
        <v>1</v>
      </c>
      <c r="O4242" s="92" t="s">
        <v>47</v>
      </c>
      <c r="P4242" s="96">
        <v>225</v>
      </c>
      <c r="Q4242" s="96" t="s">
        <v>48</v>
      </c>
      <c r="R4242" s="97" t="s">
        <v>242</v>
      </c>
      <c r="S4242" s="98" t="s">
        <v>64</v>
      </c>
      <c r="T4242" s="98" t="s">
        <v>51</v>
      </c>
      <c r="U4242" s="99" t="s">
        <v>96</v>
      </c>
      <c r="V4242" s="100">
        <v>1.1000000000000001</v>
      </c>
      <c r="W4242" s="106">
        <v>0</v>
      </c>
      <c r="X4242" s="102">
        <v>1</v>
      </c>
      <c r="Y4242" s="103">
        <v>1.07</v>
      </c>
      <c r="Z4242" s="99">
        <v>5</v>
      </c>
      <c r="AA4242" s="104">
        <v>0.21400000000000002</v>
      </c>
      <c r="AB4242" s="100">
        <v>0</v>
      </c>
      <c r="AC4242" s="106">
        <v>0</v>
      </c>
      <c r="AD4242" s="107">
        <v>43587</v>
      </c>
      <c r="AE4242" s="107">
        <v>43587</v>
      </c>
      <c r="AF4242" s="99">
        <v>0</v>
      </c>
      <c r="AG4242" s="101" t="s">
        <v>53</v>
      </c>
      <c r="AH4242" s="100">
        <v>0</v>
      </c>
      <c r="AI4242" s="106">
        <v>0</v>
      </c>
      <c r="AJ4242" s="106">
        <v>0</v>
      </c>
      <c r="AK4242" s="60" t="str">
        <f>+IF(Tabla1[[#This Row],[REQUEST_TY]]="SR MANTENIMIENTO CORRECTIVO", "EMERGENCIA", "OTROS")</f>
        <v>EMERGENCIA</v>
      </c>
      <c r="AL4242" s="6" t="str">
        <f>+_xlfn.IFS(Tabla1[[#This Row],[Veces obj]]&lt;=1,"0-1",Tabla1[[#This Row],[Veces obj]]&lt;=2,"1-2",Tabla1[[#This Row],[Veces obj]]&lt;=3,"2-3",TRUE,"&gt;3")</f>
        <v>0-1</v>
      </c>
      <c r="AM4242" s="60" t="str">
        <f>+_xlfn.IFS(MONTH(Tabla1[[#This Row],[MES]])&lt;=3,"Q1",MONTH(Tabla1[[#This Row],[MES]])&lt;=6,"Q2",MONTH(Tabla1[[#This Row],[MES]])&lt;=9,"Q3",TRUE,"Q4")</f>
        <v>Q2</v>
      </c>
      <c r="AN4242" s="15" t="str">
        <f>+IFERROR(VLOOKUP(Tabla1[[#This Row],[CUENTA]],CTAS[],2,0),"OTROS")</f>
        <v>HONEYWELL</v>
      </c>
      <c r="AP4242" s="15" t="str">
        <f>+IFERROR(VLOOKUP(Tabla1[[#This Row],[EMPLEADO]],IS[],3,0),"OTROS")</f>
        <v>JUAREZ</v>
      </c>
      <c r="AQ4242" s="15" t="str">
        <f>+IFERROR(VLOOKUP(Tabla1[[#This Row],[EMPLEADO]],IS[[NÓMINA]:[INGENIERO]],2,0),"OTROS")</f>
        <v>MIGUEL COTA</v>
      </c>
    </row>
    <row r="4243" spans="1:43" x14ac:dyDescent="0.25">
      <c r="A4243" s="91" t="s">
        <v>12089</v>
      </c>
      <c r="B4243" s="92">
        <v>1</v>
      </c>
      <c r="C4243" s="92" t="s">
        <v>12313</v>
      </c>
      <c r="D4243" s="93" t="s">
        <v>38</v>
      </c>
      <c r="E4243" s="94" t="s">
        <v>6529</v>
      </c>
      <c r="F4243" s="94" t="s">
        <v>12314</v>
      </c>
      <c r="G4243" s="105" t="s">
        <v>12315</v>
      </c>
      <c r="H4243" s="92" t="s">
        <v>150</v>
      </c>
      <c r="I4243" s="95" t="s">
        <v>43</v>
      </c>
      <c r="J4243" s="92" t="s">
        <v>8</v>
      </c>
      <c r="K4243" s="96" t="s">
        <v>151</v>
      </c>
      <c r="L4243" s="96" t="s">
        <v>1325</v>
      </c>
      <c r="M4243" s="92" t="s">
        <v>94</v>
      </c>
      <c r="N4243" s="92">
        <v>1</v>
      </c>
      <c r="O4243" s="92" t="s">
        <v>47</v>
      </c>
      <c r="P4243" s="96">
        <v>167</v>
      </c>
      <c r="Q4243" s="96" t="s">
        <v>48</v>
      </c>
      <c r="R4243" s="97" t="s">
        <v>153</v>
      </c>
      <c r="S4243" s="98" t="s">
        <v>50</v>
      </c>
      <c r="T4243" s="98" t="s">
        <v>51</v>
      </c>
      <c r="U4243" s="99" t="s">
        <v>52</v>
      </c>
      <c r="V4243" s="100">
        <v>1.05</v>
      </c>
      <c r="W4243" s="106">
        <v>0</v>
      </c>
      <c r="X4243" s="102">
        <v>1</v>
      </c>
      <c r="Y4243" s="103">
        <v>0.95</v>
      </c>
      <c r="Z4243" s="99">
        <v>5</v>
      </c>
      <c r="AA4243" s="104">
        <v>0.19</v>
      </c>
      <c r="AB4243" s="100">
        <v>0</v>
      </c>
      <c r="AC4243" s="106">
        <v>0</v>
      </c>
      <c r="AD4243" s="107">
        <v>43587</v>
      </c>
      <c r="AE4243" s="107">
        <v>43587</v>
      </c>
      <c r="AF4243" s="99">
        <v>0</v>
      </c>
      <c r="AG4243" s="101" t="s">
        <v>53</v>
      </c>
      <c r="AH4243" s="100">
        <v>0</v>
      </c>
      <c r="AI4243" s="106">
        <v>0</v>
      </c>
      <c r="AJ4243" s="106">
        <v>0</v>
      </c>
      <c r="AK4243" s="60" t="str">
        <f>+IF(Tabla1[[#This Row],[REQUEST_TY]]="SR MANTENIMIENTO CORRECTIVO", "EMERGENCIA", "OTROS")</f>
        <v>EMERGENCIA</v>
      </c>
      <c r="AL4243" s="6" t="str">
        <f>+_xlfn.IFS(Tabla1[[#This Row],[Veces obj]]&lt;=1,"0-1",Tabla1[[#This Row],[Veces obj]]&lt;=2,"1-2",Tabla1[[#This Row],[Veces obj]]&lt;=3,"2-3",TRUE,"&gt;3")</f>
        <v>0-1</v>
      </c>
      <c r="AM4243" s="60" t="str">
        <f>+_xlfn.IFS(MONTH(Tabla1[[#This Row],[MES]])&lt;=3,"Q1",MONTH(Tabla1[[#This Row],[MES]])&lt;=6,"Q2",MONTH(Tabla1[[#This Row],[MES]])&lt;=9,"Q3",TRUE,"Q4")</f>
        <v>Q2</v>
      </c>
      <c r="AN4243" s="15" t="str">
        <f>+IFERROR(VLOOKUP(Tabla1[[#This Row],[CUENTA]],CTAS[],2,0),"OTROS")</f>
        <v>HONEYWELL</v>
      </c>
      <c r="AP4243" s="15" t="str">
        <f>+IFERROR(VLOOKUP(Tabla1[[#This Row],[EMPLEADO]],IS[],3,0),"OTROS")</f>
        <v>JUAREZ</v>
      </c>
      <c r="AQ4243" s="15" t="str">
        <f>+IFERROR(VLOOKUP(Tabla1[[#This Row],[EMPLEADO]],IS[[NÓMINA]:[INGENIERO]],2,0),"OTROS")</f>
        <v>CARLOS MONTOYA</v>
      </c>
    </row>
    <row r="4244" spans="1:43" x14ac:dyDescent="0.25">
      <c r="A4244" s="91" t="s">
        <v>12089</v>
      </c>
      <c r="B4244" s="92">
        <v>1</v>
      </c>
      <c r="C4244" s="92" t="s">
        <v>12316</v>
      </c>
      <c r="D4244" s="93" t="s">
        <v>38</v>
      </c>
      <c r="E4244" s="94" t="s">
        <v>258</v>
      </c>
      <c r="F4244" s="94" t="s">
        <v>12317</v>
      </c>
      <c r="G4244" s="105" t="s">
        <v>5584</v>
      </c>
      <c r="H4244" s="92" t="s">
        <v>8581</v>
      </c>
      <c r="I4244" s="95" t="s">
        <v>43</v>
      </c>
      <c r="J4244" s="92" t="s">
        <v>8</v>
      </c>
      <c r="K4244" s="96" t="s">
        <v>59</v>
      </c>
      <c r="L4244" s="96" t="s">
        <v>5585</v>
      </c>
      <c r="M4244" s="92" t="s">
        <v>256</v>
      </c>
      <c r="N4244" s="92">
        <v>0</v>
      </c>
      <c r="O4244" s="92" t="s">
        <v>47</v>
      </c>
      <c r="P4244" s="96">
        <v>21</v>
      </c>
      <c r="Q4244" s="96" t="s">
        <v>62</v>
      </c>
      <c r="R4244" s="97" t="s">
        <v>138</v>
      </c>
      <c r="S4244" s="98" t="s">
        <v>139</v>
      </c>
      <c r="T4244" s="98" t="s">
        <v>51</v>
      </c>
      <c r="U4244" s="99" t="s">
        <v>262</v>
      </c>
      <c r="V4244" s="100">
        <v>1.05</v>
      </c>
      <c r="W4244" s="106">
        <v>1651.6500000000003</v>
      </c>
      <c r="X4244" s="102">
        <v>1</v>
      </c>
      <c r="Y4244" s="103">
        <v>1.43</v>
      </c>
      <c r="Z4244" s="99">
        <v>4</v>
      </c>
      <c r="AA4244" s="104">
        <v>0.35749999999999998</v>
      </c>
      <c r="AB4244" s="100">
        <v>0</v>
      </c>
      <c r="AC4244" s="106">
        <v>0</v>
      </c>
      <c r="AD4244" s="107">
        <v>43594</v>
      </c>
      <c r="AE4244" s="107">
        <v>43594</v>
      </c>
      <c r="AF4244" s="99">
        <v>0</v>
      </c>
      <c r="AG4244" s="101" t="s">
        <v>53</v>
      </c>
      <c r="AH4244" s="100">
        <v>0</v>
      </c>
      <c r="AI4244" s="106">
        <v>0</v>
      </c>
      <c r="AJ4244" s="106">
        <v>0</v>
      </c>
      <c r="AK4244" s="60" t="str">
        <f>+IF(Tabla1[[#This Row],[REQUEST_TY]]="SR MANTENIMIENTO CORRECTIVO", "EMERGENCIA", "OTROS")</f>
        <v>EMERGENCIA</v>
      </c>
      <c r="AL4244" s="6" t="str">
        <f>+_xlfn.IFS(Tabla1[[#This Row],[Veces obj]]&lt;=1,"0-1",Tabla1[[#This Row],[Veces obj]]&lt;=2,"1-2",Tabla1[[#This Row],[Veces obj]]&lt;=3,"2-3",TRUE,"&gt;3")</f>
        <v>0-1</v>
      </c>
      <c r="AM4244" s="60" t="str">
        <f>+_xlfn.IFS(MONTH(Tabla1[[#This Row],[MES]])&lt;=3,"Q1",MONTH(Tabla1[[#This Row],[MES]])&lt;=6,"Q2",MONTH(Tabla1[[#This Row],[MES]])&lt;=9,"Q3",TRUE,"Q4")</f>
        <v>Q2</v>
      </c>
      <c r="AN4244" s="15" t="str">
        <f>+IFERROR(VLOOKUP(Tabla1[[#This Row],[CUENTA]],CTAS[],2,0),"OTROS")</f>
        <v>OTROS</v>
      </c>
      <c r="AP4244" s="15" t="str">
        <f>+IFERROR(VLOOKUP(Tabla1[[#This Row],[EMPLEADO]],IS[],3,0),"OTROS")</f>
        <v>OTROS</v>
      </c>
      <c r="AQ4244" s="15" t="str">
        <f>+IFERROR(VLOOKUP(Tabla1[[#This Row],[EMPLEADO]],IS[[NÓMINA]:[INGENIERO]],2,0),"OTROS")</f>
        <v>OTROS</v>
      </c>
    </row>
    <row r="4245" spans="1:43" x14ac:dyDescent="0.25">
      <c r="A4245" s="91" t="s">
        <v>12089</v>
      </c>
      <c r="B4245" s="92">
        <v>1</v>
      </c>
      <c r="C4245" s="92" t="s">
        <v>12318</v>
      </c>
      <c r="D4245" s="93" t="s">
        <v>38</v>
      </c>
      <c r="E4245" s="94" t="s">
        <v>85</v>
      </c>
      <c r="F4245" s="94" t="s">
        <v>12319</v>
      </c>
      <c r="G4245" s="105" t="s">
        <v>4697</v>
      </c>
      <c r="H4245" s="92" t="s">
        <v>471</v>
      </c>
      <c r="I4245" s="95" t="s">
        <v>43</v>
      </c>
      <c r="J4245" s="92" t="s">
        <v>8</v>
      </c>
      <c r="K4245" s="96" t="s">
        <v>370</v>
      </c>
      <c r="L4245" s="96" t="s">
        <v>4698</v>
      </c>
      <c r="M4245" s="92" t="s">
        <v>131</v>
      </c>
      <c r="N4245" s="92">
        <v>0</v>
      </c>
      <c r="O4245" s="92" t="s">
        <v>47</v>
      </c>
      <c r="P4245" s="96">
        <v>22</v>
      </c>
      <c r="Q4245" s="96" t="s">
        <v>62</v>
      </c>
      <c r="R4245" s="97" t="s">
        <v>49</v>
      </c>
      <c r="S4245" s="98" t="s">
        <v>50</v>
      </c>
      <c r="T4245" s="98" t="s">
        <v>51</v>
      </c>
      <c r="U4245" s="99" t="s">
        <v>154</v>
      </c>
      <c r="V4245" s="100">
        <v>0.6</v>
      </c>
      <c r="W4245" s="106">
        <v>429.00000000000006</v>
      </c>
      <c r="X4245" s="102">
        <v>1</v>
      </c>
      <c r="Y4245" s="103">
        <v>1.59</v>
      </c>
      <c r="Z4245" s="99">
        <v>5</v>
      </c>
      <c r="AA4245" s="104">
        <v>0.318</v>
      </c>
      <c r="AB4245" s="100">
        <v>0</v>
      </c>
      <c r="AC4245" s="106">
        <v>0</v>
      </c>
      <c r="AD4245" s="107">
        <v>43588</v>
      </c>
      <c r="AE4245" s="107">
        <v>43588</v>
      </c>
      <c r="AF4245" s="99">
        <v>0</v>
      </c>
      <c r="AG4245" s="101" t="s">
        <v>53</v>
      </c>
      <c r="AH4245" s="100">
        <v>0</v>
      </c>
      <c r="AI4245" s="106">
        <v>0</v>
      </c>
      <c r="AJ4245" s="106">
        <v>0</v>
      </c>
      <c r="AK4245" s="60" t="str">
        <f>+IF(Tabla1[[#This Row],[REQUEST_TY]]="SR MANTENIMIENTO CORRECTIVO", "EMERGENCIA", "OTROS")</f>
        <v>EMERGENCIA</v>
      </c>
      <c r="AL4245" s="6" t="str">
        <f>+_xlfn.IFS(Tabla1[[#This Row],[Veces obj]]&lt;=1,"0-1",Tabla1[[#This Row],[Veces obj]]&lt;=2,"1-2",Tabla1[[#This Row],[Veces obj]]&lt;=3,"2-3",TRUE,"&gt;3")</f>
        <v>0-1</v>
      </c>
      <c r="AM4245" s="60" t="str">
        <f>+_xlfn.IFS(MONTH(Tabla1[[#This Row],[MES]])&lt;=3,"Q1",MONTH(Tabla1[[#This Row],[MES]])&lt;=6,"Q2",MONTH(Tabla1[[#This Row],[MES]])&lt;=9,"Q3",TRUE,"Q4")</f>
        <v>Q2</v>
      </c>
      <c r="AN4245" s="15" t="str">
        <f>+IFERROR(VLOOKUP(Tabla1[[#This Row],[CUENTA]],CTAS[],2,0),"OTROS")</f>
        <v>OTROS</v>
      </c>
      <c r="AP4245" s="15" t="str">
        <f>+IFERROR(VLOOKUP(Tabla1[[#This Row],[EMPLEADO]],IS[],3,0),"OTROS")</f>
        <v>OTROS</v>
      </c>
      <c r="AQ4245" s="15" t="str">
        <f>+IFERROR(VLOOKUP(Tabla1[[#This Row],[EMPLEADO]],IS[[NÓMINA]:[INGENIERO]],2,0),"OTROS")</f>
        <v>OTROS</v>
      </c>
    </row>
    <row r="4246" spans="1:43" x14ac:dyDescent="0.25">
      <c r="A4246" s="91" t="s">
        <v>12089</v>
      </c>
      <c r="B4246" s="92">
        <v>1</v>
      </c>
      <c r="C4246" s="92" t="s">
        <v>12320</v>
      </c>
      <c r="D4246" s="93" t="s">
        <v>38</v>
      </c>
      <c r="E4246" s="94" t="s">
        <v>558</v>
      </c>
      <c r="F4246" s="94" t="s">
        <v>12321</v>
      </c>
      <c r="G4246" s="105" t="s">
        <v>3465</v>
      </c>
      <c r="H4246" s="92" t="s">
        <v>246</v>
      </c>
      <c r="I4246" s="95" t="s">
        <v>43</v>
      </c>
      <c r="J4246" s="92" t="s">
        <v>8</v>
      </c>
      <c r="K4246" s="96" t="s">
        <v>798</v>
      </c>
      <c r="L4246" s="96" t="s">
        <v>1509</v>
      </c>
      <c r="M4246" s="92" t="s">
        <v>1510</v>
      </c>
      <c r="N4246" s="92">
        <v>1</v>
      </c>
      <c r="O4246" s="92" t="s">
        <v>105</v>
      </c>
      <c r="P4246" s="96">
        <v>27</v>
      </c>
      <c r="Q4246" s="96" t="s">
        <v>62</v>
      </c>
      <c r="R4246" s="97" t="s">
        <v>95</v>
      </c>
      <c r="S4246" s="98" t="s">
        <v>64</v>
      </c>
      <c r="T4246" s="98" t="s">
        <v>51</v>
      </c>
      <c r="U4246" s="99" t="s">
        <v>65</v>
      </c>
      <c r="V4246" s="100">
        <v>0.8</v>
      </c>
      <c r="W4246" s="106">
        <v>0</v>
      </c>
      <c r="X4246" s="102">
        <v>1</v>
      </c>
      <c r="Y4246" s="103">
        <v>2.33</v>
      </c>
      <c r="Z4246" s="99">
        <v>5</v>
      </c>
      <c r="AA4246" s="104">
        <v>0.46600000000000003</v>
      </c>
      <c r="AB4246" s="100">
        <v>0</v>
      </c>
      <c r="AC4246" s="106">
        <v>0</v>
      </c>
      <c r="AD4246" s="107">
        <v>43587</v>
      </c>
      <c r="AE4246" s="107">
        <v>43587</v>
      </c>
      <c r="AF4246" s="99">
        <v>0</v>
      </c>
      <c r="AG4246" s="101" t="s">
        <v>53</v>
      </c>
      <c r="AH4246" s="100">
        <v>0</v>
      </c>
      <c r="AI4246" s="106">
        <v>0</v>
      </c>
      <c r="AJ4246" s="106">
        <v>0</v>
      </c>
      <c r="AK4246" s="60" t="str">
        <f>+IF(Tabla1[[#This Row],[REQUEST_TY]]="SR MANTENIMIENTO CORRECTIVO", "EMERGENCIA", "OTROS")</f>
        <v>EMERGENCIA</v>
      </c>
      <c r="AL4246" s="6" t="str">
        <f>+_xlfn.IFS(Tabla1[[#This Row],[Veces obj]]&lt;=1,"0-1",Tabla1[[#This Row],[Veces obj]]&lt;=2,"1-2",Tabla1[[#This Row],[Veces obj]]&lt;=3,"2-3",TRUE,"&gt;3")</f>
        <v>0-1</v>
      </c>
      <c r="AM4246" s="60" t="str">
        <f>+_xlfn.IFS(MONTH(Tabla1[[#This Row],[MES]])&lt;=3,"Q1",MONTH(Tabla1[[#This Row],[MES]])&lt;=6,"Q2",MONTH(Tabla1[[#This Row],[MES]])&lt;=9,"Q3",TRUE,"Q4")</f>
        <v>Q2</v>
      </c>
      <c r="AN4246" s="15" t="str">
        <f>+IFERROR(VLOOKUP(Tabla1[[#This Row],[CUENTA]],CTAS[],2,0),"OTROS")</f>
        <v>OTROS</v>
      </c>
      <c r="AP4246" s="15" t="str">
        <f>+IFERROR(VLOOKUP(Tabla1[[#This Row],[EMPLEADO]],IS[],3,0),"OTROS")</f>
        <v>OTROS</v>
      </c>
      <c r="AQ4246" s="15" t="str">
        <f>+IFERROR(VLOOKUP(Tabla1[[#This Row],[EMPLEADO]],IS[[NÓMINA]:[INGENIERO]],2,0),"OTROS")</f>
        <v>OTROS</v>
      </c>
    </row>
    <row r="4247" spans="1:43" x14ac:dyDescent="0.25">
      <c r="A4247" s="91" t="s">
        <v>12089</v>
      </c>
      <c r="B4247" s="92">
        <v>1</v>
      </c>
      <c r="C4247" s="92" t="s">
        <v>12322</v>
      </c>
      <c r="D4247" s="93" t="s">
        <v>38</v>
      </c>
      <c r="E4247" s="94" t="s">
        <v>558</v>
      </c>
      <c r="F4247" s="94" t="s">
        <v>12323</v>
      </c>
      <c r="G4247" s="105" t="s">
        <v>3526</v>
      </c>
      <c r="H4247" s="92" t="s">
        <v>101</v>
      </c>
      <c r="I4247" s="95" t="s">
        <v>43</v>
      </c>
      <c r="J4247" s="92" t="s">
        <v>8</v>
      </c>
      <c r="K4247" s="96" t="s">
        <v>798</v>
      </c>
      <c r="L4247" s="96" t="s">
        <v>1509</v>
      </c>
      <c r="M4247" s="92" t="s">
        <v>1510</v>
      </c>
      <c r="N4247" s="92">
        <v>1</v>
      </c>
      <c r="O4247" s="92" t="s">
        <v>105</v>
      </c>
      <c r="P4247" s="96">
        <v>148</v>
      </c>
      <c r="Q4247" s="96" t="s">
        <v>48</v>
      </c>
      <c r="R4247" s="97" t="s">
        <v>95</v>
      </c>
      <c r="S4247" s="98" t="s">
        <v>64</v>
      </c>
      <c r="T4247" s="98" t="s">
        <v>51</v>
      </c>
      <c r="U4247" s="99" t="s">
        <v>96</v>
      </c>
      <c r="V4247" s="100">
        <v>1.1000000000000001</v>
      </c>
      <c r="W4247" s="106">
        <v>0</v>
      </c>
      <c r="X4247" s="102">
        <v>1</v>
      </c>
      <c r="Y4247" s="103">
        <v>2.17</v>
      </c>
      <c r="Z4247" s="99">
        <v>5</v>
      </c>
      <c r="AA4247" s="104">
        <v>0.434</v>
      </c>
      <c r="AB4247" s="100">
        <v>0</v>
      </c>
      <c r="AC4247" s="106">
        <v>0</v>
      </c>
      <c r="AD4247" s="107">
        <v>43587</v>
      </c>
      <c r="AE4247" s="107">
        <v>43587</v>
      </c>
      <c r="AF4247" s="99">
        <v>0</v>
      </c>
      <c r="AG4247" s="101" t="s">
        <v>53</v>
      </c>
      <c r="AH4247" s="100">
        <v>0</v>
      </c>
      <c r="AI4247" s="106">
        <v>0</v>
      </c>
      <c r="AJ4247" s="106">
        <v>0</v>
      </c>
      <c r="AK4247" s="60" t="str">
        <f>+IF(Tabla1[[#This Row],[REQUEST_TY]]="SR MANTENIMIENTO CORRECTIVO", "EMERGENCIA", "OTROS")</f>
        <v>EMERGENCIA</v>
      </c>
      <c r="AL4247" s="6" t="str">
        <f>+_xlfn.IFS(Tabla1[[#This Row],[Veces obj]]&lt;=1,"0-1",Tabla1[[#This Row],[Veces obj]]&lt;=2,"1-2",Tabla1[[#This Row],[Veces obj]]&lt;=3,"2-3",TRUE,"&gt;3")</f>
        <v>0-1</v>
      </c>
      <c r="AM4247" s="60" t="str">
        <f>+_xlfn.IFS(MONTH(Tabla1[[#This Row],[MES]])&lt;=3,"Q1",MONTH(Tabla1[[#This Row],[MES]])&lt;=6,"Q2",MONTH(Tabla1[[#This Row],[MES]])&lt;=9,"Q3",TRUE,"Q4")</f>
        <v>Q2</v>
      </c>
      <c r="AN4247" s="15" t="str">
        <f>+IFERROR(VLOOKUP(Tabla1[[#This Row],[CUENTA]],CTAS[],2,0),"OTROS")</f>
        <v>OTROS</v>
      </c>
      <c r="AP4247" s="15" t="str">
        <f>+IFERROR(VLOOKUP(Tabla1[[#This Row],[EMPLEADO]],IS[],3,0),"OTROS")</f>
        <v>OTROS</v>
      </c>
      <c r="AQ4247" s="15" t="str">
        <f>+IFERROR(VLOOKUP(Tabla1[[#This Row],[EMPLEADO]],IS[[NÓMINA]:[INGENIERO]],2,0),"OTROS")</f>
        <v>OTROS</v>
      </c>
    </row>
    <row r="4248" spans="1:43" x14ac:dyDescent="0.25">
      <c r="A4248" s="91" t="s">
        <v>12089</v>
      </c>
      <c r="B4248" s="92">
        <v>1</v>
      </c>
      <c r="C4248" s="92" t="s">
        <v>12324</v>
      </c>
      <c r="D4248" s="93" t="s">
        <v>38</v>
      </c>
      <c r="E4248" s="94" t="s">
        <v>2745</v>
      </c>
      <c r="F4248" s="94" t="s">
        <v>12323</v>
      </c>
      <c r="G4248" s="105" t="s">
        <v>10256</v>
      </c>
      <c r="H4248" s="92" t="s">
        <v>220</v>
      </c>
      <c r="I4248" s="95" t="s">
        <v>43</v>
      </c>
      <c r="J4248" s="92" t="s">
        <v>8</v>
      </c>
      <c r="K4248" s="96" t="s">
        <v>2028</v>
      </c>
      <c r="L4248" s="96" t="s">
        <v>2029</v>
      </c>
      <c r="M4248" s="92" t="s">
        <v>736</v>
      </c>
      <c r="N4248" s="92">
        <v>0</v>
      </c>
      <c r="O4248" s="92" t="s">
        <v>47</v>
      </c>
      <c r="P4248" s="96">
        <v>8</v>
      </c>
      <c r="Q4248" s="96" t="s">
        <v>194</v>
      </c>
      <c r="R4248" s="97" t="s">
        <v>223</v>
      </c>
      <c r="S4248" s="98" t="s">
        <v>139</v>
      </c>
      <c r="T4248" s="98" t="s">
        <v>51</v>
      </c>
      <c r="U4248" s="99" t="s">
        <v>224</v>
      </c>
      <c r="V4248" s="100">
        <v>0.8</v>
      </c>
      <c r="W4248" s="106">
        <v>1258.4000000000003</v>
      </c>
      <c r="X4248" s="102">
        <v>1</v>
      </c>
      <c r="Y4248" s="103">
        <v>2.64</v>
      </c>
      <c r="Z4248" s="99">
        <v>4</v>
      </c>
      <c r="AA4248" s="104">
        <v>0.66</v>
      </c>
      <c r="AB4248" s="100">
        <v>0</v>
      </c>
      <c r="AC4248" s="106">
        <v>0</v>
      </c>
      <c r="AD4248" s="107">
        <v>43588</v>
      </c>
      <c r="AE4248" s="107">
        <v>43588</v>
      </c>
      <c r="AF4248" s="99">
        <v>0</v>
      </c>
      <c r="AG4248" s="101" t="s">
        <v>53</v>
      </c>
      <c r="AH4248" s="100">
        <v>0</v>
      </c>
      <c r="AI4248" s="106">
        <v>0</v>
      </c>
      <c r="AJ4248" s="106">
        <v>0</v>
      </c>
      <c r="AK4248" s="60" t="str">
        <f>+IF(Tabla1[[#This Row],[REQUEST_TY]]="SR MANTENIMIENTO CORRECTIVO", "EMERGENCIA", "OTROS")</f>
        <v>EMERGENCIA</v>
      </c>
      <c r="AL4248" s="6" t="str">
        <f>+_xlfn.IFS(Tabla1[[#This Row],[Veces obj]]&lt;=1,"0-1",Tabla1[[#This Row],[Veces obj]]&lt;=2,"1-2",Tabla1[[#This Row],[Veces obj]]&lt;=3,"2-3",TRUE,"&gt;3")</f>
        <v>0-1</v>
      </c>
      <c r="AM4248" s="60" t="str">
        <f>+_xlfn.IFS(MONTH(Tabla1[[#This Row],[MES]])&lt;=3,"Q1",MONTH(Tabla1[[#This Row],[MES]])&lt;=6,"Q2",MONTH(Tabla1[[#This Row],[MES]])&lt;=9,"Q3",TRUE,"Q4")</f>
        <v>Q2</v>
      </c>
      <c r="AN4248" s="15" t="str">
        <f>+IFERROR(VLOOKUP(Tabla1[[#This Row],[CUENTA]],CTAS[],2,0),"OTROS")</f>
        <v>OTROS</v>
      </c>
      <c r="AP4248" s="15" t="str">
        <f>+IFERROR(VLOOKUP(Tabla1[[#This Row],[EMPLEADO]],IS[],3,0),"OTROS")</f>
        <v>OTROS</v>
      </c>
      <c r="AQ4248" s="15" t="str">
        <f>+IFERROR(VLOOKUP(Tabla1[[#This Row],[EMPLEADO]],IS[[NÓMINA]:[INGENIERO]],2,0),"OTROS")</f>
        <v>OTROS</v>
      </c>
    </row>
    <row r="4249" spans="1:43" x14ac:dyDescent="0.25">
      <c r="A4249" s="91" t="s">
        <v>12089</v>
      </c>
      <c r="B4249" s="92">
        <v>1</v>
      </c>
      <c r="C4249" s="92" t="s">
        <v>12325</v>
      </c>
      <c r="D4249" s="93" t="s">
        <v>38</v>
      </c>
      <c r="E4249" s="94" t="s">
        <v>113</v>
      </c>
      <c r="F4249" s="94" t="s">
        <v>12326</v>
      </c>
      <c r="G4249" s="105" t="s">
        <v>10038</v>
      </c>
      <c r="H4249" s="92" t="s">
        <v>213</v>
      </c>
      <c r="I4249" s="95" t="s">
        <v>43</v>
      </c>
      <c r="J4249" s="92" t="s">
        <v>8</v>
      </c>
      <c r="K4249" s="96" t="s">
        <v>144</v>
      </c>
      <c r="L4249" s="96" t="s">
        <v>639</v>
      </c>
      <c r="M4249" s="92" t="s">
        <v>640</v>
      </c>
      <c r="N4249" s="92">
        <v>0</v>
      </c>
      <c r="O4249" s="92" t="s">
        <v>47</v>
      </c>
      <c r="P4249" s="96">
        <v>34</v>
      </c>
      <c r="Q4249" s="96" t="s">
        <v>82</v>
      </c>
      <c r="R4249" s="97" t="s">
        <v>49</v>
      </c>
      <c r="S4249" s="98" t="s">
        <v>50</v>
      </c>
      <c r="T4249" s="98" t="s">
        <v>51</v>
      </c>
      <c r="U4249" s="99" t="s">
        <v>120</v>
      </c>
      <c r="V4249" s="100">
        <v>0.8</v>
      </c>
      <c r="W4249" s="106">
        <v>572.00000000000011</v>
      </c>
      <c r="X4249" s="102">
        <v>1</v>
      </c>
      <c r="Y4249" s="103">
        <v>0.6</v>
      </c>
      <c r="Z4249" s="99">
        <v>5</v>
      </c>
      <c r="AA4249" s="104">
        <v>0.12</v>
      </c>
      <c r="AB4249" s="100">
        <v>0</v>
      </c>
      <c r="AC4249" s="106">
        <v>0</v>
      </c>
      <c r="AD4249" s="107">
        <v>43591</v>
      </c>
      <c r="AE4249" s="107">
        <v>43591</v>
      </c>
      <c r="AF4249" s="99">
        <v>0</v>
      </c>
      <c r="AG4249" s="101" t="s">
        <v>53</v>
      </c>
      <c r="AH4249" s="100">
        <v>0</v>
      </c>
      <c r="AI4249" s="106">
        <v>0</v>
      </c>
      <c r="AJ4249" s="106">
        <v>0</v>
      </c>
      <c r="AK4249" s="60" t="str">
        <f>+IF(Tabla1[[#This Row],[REQUEST_TY]]="SR MANTENIMIENTO CORRECTIVO", "EMERGENCIA", "OTROS")</f>
        <v>EMERGENCIA</v>
      </c>
      <c r="AL4249" s="6" t="str">
        <f>+_xlfn.IFS(Tabla1[[#This Row],[Veces obj]]&lt;=1,"0-1",Tabla1[[#This Row],[Veces obj]]&lt;=2,"1-2",Tabla1[[#This Row],[Veces obj]]&lt;=3,"2-3",TRUE,"&gt;3")</f>
        <v>0-1</v>
      </c>
      <c r="AM4249" s="60" t="str">
        <f>+_xlfn.IFS(MONTH(Tabla1[[#This Row],[MES]])&lt;=3,"Q1",MONTH(Tabla1[[#This Row],[MES]])&lt;=6,"Q2",MONTH(Tabla1[[#This Row],[MES]])&lt;=9,"Q3",TRUE,"Q4")</f>
        <v>Q2</v>
      </c>
      <c r="AN4249" s="15" t="str">
        <f>+IFERROR(VLOOKUP(Tabla1[[#This Row],[CUENTA]],CTAS[],2,0),"OTROS")</f>
        <v>OTROS</v>
      </c>
      <c r="AP4249" s="15" t="str">
        <f>+IFERROR(VLOOKUP(Tabla1[[#This Row],[EMPLEADO]],IS[],3,0),"OTROS")</f>
        <v>OTROS</v>
      </c>
      <c r="AQ4249" s="15" t="str">
        <f>+IFERROR(VLOOKUP(Tabla1[[#This Row],[EMPLEADO]],IS[[NÓMINA]:[INGENIERO]],2,0),"OTROS")</f>
        <v>OTROS</v>
      </c>
    </row>
    <row r="4250" spans="1:43" x14ac:dyDescent="0.25">
      <c r="A4250" s="91" t="s">
        <v>12089</v>
      </c>
      <c r="B4250" s="92">
        <v>1</v>
      </c>
      <c r="C4250" s="92" t="s">
        <v>12327</v>
      </c>
      <c r="D4250" s="93" t="s">
        <v>38</v>
      </c>
      <c r="E4250" s="94" t="s">
        <v>39</v>
      </c>
      <c r="F4250" s="94" t="s">
        <v>12328</v>
      </c>
      <c r="G4250" s="105" t="s">
        <v>12329</v>
      </c>
      <c r="H4250" s="92" t="s">
        <v>11301</v>
      </c>
      <c r="I4250" s="95" t="s">
        <v>43</v>
      </c>
      <c r="J4250" s="92" t="s">
        <v>8</v>
      </c>
      <c r="K4250" s="96" t="s">
        <v>117</v>
      </c>
      <c r="L4250" s="96" t="s">
        <v>12330</v>
      </c>
      <c r="M4250" s="92" t="s">
        <v>12331</v>
      </c>
      <c r="N4250" s="92">
        <v>0</v>
      </c>
      <c r="O4250" s="92" t="s">
        <v>47</v>
      </c>
      <c r="P4250" s="96">
        <v>273</v>
      </c>
      <c r="Q4250" s="96" t="s">
        <v>48</v>
      </c>
      <c r="R4250" s="97" t="s">
        <v>49</v>
      </c>
      <c r="S4250" s="98" t="s">
        <v>50</v>
      </c>
      <c r="T4250" s="98" t="s">
        <v>208</v>
      </c>
      <c r="U4250" s="99" t="s">
        <v>52</v>
      </c>
      <c r="V4250" s="100">
        <v>1.05</v>
      </c>
      <c r="W4250" s="106">
        <v>750.75000000000011</v>
      </c>
      <c r="X4250" s="102">
        <v>1</v>
      </c>
      <c r="Y4250" s="103">
        <v>3.25</v>
      </c>
      <c r="Z4250" s="99">
        <v>9</v>
      </c>
      <c r="AA4250" s="104">
        <v>0.3611111111111111</v>
      </c>
      <c r="AB4250" s="100">
        <v>0</v>
      </c>
      <c r="AC4250" s="106">
        <v>0</v>
      </c>
      <c r="AD4250" s="107">
        <v>43592</v>
      </c>
      <c r="AE4250" s="107">
        <v>43593</v>
      </c>
      <c r="AF4250" s="99">
        <v>1</v>
      </c>
      <c r="AG4250" s="101" t="s">
        <v>53</v>
      </c>
      <c r="AH4250" s="100">
        <v>0</v>
      </c>
      <c r="AI4250" s="106">
        <v>0</v>
      </c>
      <c r="AJ4250" s="106">
        <v>0</v>
      </c>
      <c r="AK4250" s="60" t="str">
        <f>+IF(Tabla1[[#This Row],[REQUEST_TY]]="SR MANTENIMIENTO CORRECTIVO", "EMERGENCIA", "OTROS")</f>
        <v>EMERGENCIA</v>
      </c>
      <c r="AL4250" s="6" t="str">
        <f>+_xlfn.IFS(Tabla1[[#This Row],[Veces obj]]&lt;=1,"0-1",Tabla1[[#This Row],[Veces obj]]&lt;=2,"1-2",Tabla1[[#This Row],[Veces obj]]&lt;=3,"2-3",TRUE,"&gt;3")</f>
        <v>0-1</v>
      </c>
      <c r="AM4250" s="60" t="str">
        <f>+_xlfn.IFS(MONTH(Tabla1[[#This Row],[MES]])&lt;=3,"Q1",MONTH(Tabla1[[#This Row],[MES]])&lt;=6,"Q2",MONTH(Tabla1[[#This Row],[MES]])&lt;=9,"Q3",TRUE,"Q4")</f>
        <v>Q2</v>
      </c>
      <c r="AN4250" s="15" t="str">
        <f>+IFERROR(VLOOKUP(Tabla1[[#This Row],[CUENTA]],CTAS[],2,0),"OTROS")</f>
        <v>OTROS</v>
      </c>
      <c r="AP4250" s="15" t="str">
        <f>+IFERROR(VLOOKUP(Tabla1[[#This Row],[EMPLEADO]],IS[],3,0),"OTROS")</f>
        <v>OTROS</v>
      </c>
      <c r="AQ4250" s="15" t="str">
        <f>+IFERROR(VLOOKUP(Tabla1[[#This Row],[EMPLEADO]],IS[[NÓMINA]:[INGENIERO]],2,0),"OTROS")</f>
        <v>OTROS</v>
      </c>
    </row>
    <row r="4251" spans="1:43" x14ac:dyDescent="0.25">
      <c r="A4251" s="91" t="s">
        <v>12089</v>
      </c>
      <c r="B4251" s="92">
        <v>1</v>
      </c>
      <c r="C4251" s="92" t="s">
        <v>12332</v>
      </c>
      <c r="D4251" s="93" t="s">
        <v>38</v>
      </c>
      <c r="E4251" s="94" t="s">
        <v>133</v>
      </c>
      <c r="F4251" s="94" t="s">
        <v>12333</v>
      </c>
      <c r="G4251" s="105" t="s">
        <v>1047</v>
      </c>
      <c r="H4251" s="92" t="s">
        <v>915</v>
      </c>
      <c r="I4251" s="95" t="s">
        <v>43</v>
      </c>
      <c r="J4251" s="92" t="s">
        <v>8</v>
      </c>
      <c r="K4251" s="96" t="s">
        <v>59</v>
      </c>
      <c r="L4251" s="96" t="s">
        <v>780</v>
      </c>
      <c r="M4251" s="92" t="s">
        <v>310</v>
      </c>
      <c r="N4251" s="92">
        <v>0</v>
      </c>
      <c r="O4251" s="92" t="s">
        <v>47</v>
      </c>
      <c r="P4251" s="96">
        <v>10</v>
      </c>
      <c r="Q4251" s="96" t="s">
        <v>194</v>
      </c>
      <c r="R4251" s="97" t="s">
        <v>138</v>
      </c>
      <c r="S4251" s="98" t="s">
        <v>139</v>
      </c>
      <c r="T4251" s="98" t="s">
        <v>51</v>
      </c>
      <c r="U4251" s="99" t="s">
        <v>224</v>
      </c>
      <c r="V4251" s="100">
        <v>0.8</v>
      </c>
      <c r="W4251" s="106">
        <v>1258.4000000000003</v>
      </c>
      <c r="X4251" s="102">
        <v>1</v>
      </c>
      <c r="Y4251" s="103">
        <v>2.62</v>
      </c>
      <c r="Z4251" s="99">
        <v>4</v>
      </c>
      <c r="AA4251" s="104">
        <v>0.65500000000000003</v>
      </c>
      <c r="AB4251" s="100">
        <v>0</v>
      </c>
      <c r="AC4251" s="106">
        <v>0</v>
      </c>
      <c r="AD4251" s="107">
        <v>43588</v>
      </c>
      <c r="AE4251" s="107">
        <v>43588</v>
      </c>
      <c r="AF4251" s="99">
        <v>0</v>
      </c>
      <c r="AG4251" s="101" t="s">
        <v>53</v>
      </c>
      <c r="AH4251" s="100">
        <v>0</v>
      </c>
      <c r="AI4251" s="106">
        <v>0</v>
      </c>
      <c r="AJ4251" s="106">
        <v>0</v>
      </c>
      <c r="AK4251" s="60" t="str">
        <f>+IF(Tabla1[[#This Row],[REQUEST_TY]]="SR MANTENIMIENTO CORRECTIVO", "EMERGENCIA", "OTROS")</f>
        <v>EMERGENCIA</v>
      </c>
      <c r="AL4251" s="6" t="str">
        <f>+_xlfn.IFS(Tabla1[[#This Row],[Veces obj]]&lt;=1,"0-1",Tabla1[[#This Row],[Veces obj]]&lt;=2,"1-2",Tabla1[[#This Row],[Veces obj]]&lt;=3,"2-3",TRUE,"&gt;3")</f>
        <v>0-1</v>
      </c>
      <c r="AM4251" s="60" t="str">
        <f>+_xlfn.IFS(MONTH(Tabla1[[#This Row],[MES]])&lt;=3,"Q1",MONTH(Tabla1[[#This Row],[MES]])&lt;=6,"Q2",MONTH(Tabla1[[#This Row],[MES]])&lt;=9,"Q3",TRUE,"Q4")</f>
        <v>Q2</v>
      </c>
      <c r="AN4251" s="15" t="str">
        <f>+IFERROR(VLOOKUP(Tabla1[[#This Row],[CUENTA]],CTAS[],2,0),"OTROS")</f>
        <v>OTROS</v>
      </c>
      <c r="AP4251" s="15" t="str">
        <f>+IFERROR(VLOOKUP(Tabla1[[#This Row],[EMPLEADO]],IS[],3,0),"OTROS")</f>
        <v>OTROS</v>
      </c>
      <c r="AQ4251" s="15" t="str">
        <f>+IFERROR(VLOOKUP(Tabla1[[#This Row],[EMPLEADO]],IS[[NÓMINA]:[INGENIERO]],2,0),"OTROS")</f>
        <v>OTROS</v>
      </c>
    </row>
    <row r="4252" spans="1:43" x14ac:dyDescent="0.25">
      <c r="A4252" s="91" t="s">
        <v>12089</v>
      </c>
      <c r="B4252" s="92">
        <v>1</v>
      </c>
      <c r="C4252" s="92" t="s">
        <v>12334</v>
      </c>
      <c r="D4252" s="93" t="s">
        <v>38</v>
      </c>
      <c r="E4252" s="94" t="s">
        <v>294</v>
      </c>
      <c r="F4252" s="94" t="s">
        <v>12335</v>
      </c>
      <c r="G4252" s="105" t="s">
        <v>12336</v>
      </c>
      <c r="H4252" s="92" t="s">
        <v>106</v>
      </c>
      <c r="I4252" s="95" t="s">
        <v>43</v>
      </c>
      <c r="J4252" s="92" t="s">
        <v>8</v>
      </c>
      <c r="K4252" s="96" t="s">
        <v>12337</v>
      </c>
      <c r="L4252" s="96" t="s">
        <v>12338</v>
      </c>
      <c r="M4252" s="92" t="s">
        <v>4271</v>
      </c>
      <c r="N4252" s="92">
        <v>0</v>
      </c>
      <c r="O4252" s="92" t="s">
        <v>47</v>
      </c>
      <c r="P4252" s="96">
        <v>2709</v>
      </c>
      <c r="Q4252" s="96" t="s">
        <v>48</v>
      </c>
      <c r="R4252" s="97" t="s">
        <v>95</v>
      </c>
      <c r="S4252" s="98" t="s">
        <v>64</v>
      </c>
      <c r="T4252" s="98" t="s">
        <v>51</v>
      </c>
      <c r="U4252" s="99" t="s">
        <v>96</v>
      </c>
      <c r="V4252" s="100">
        <v>1.1000000000000001</v>
      </c>
      <c r="W4252" s="106">
        <v>1501.5000000000002</v>
      </c>
      <c r="X4252" s="102">
        <v>1</v>
      </c>
      <c r="Y4252" s="103">
        <v>3</v>
      </c>
      <c r="Z4252" s="99">
        <v>5</v>
      </c>
      <c r="AA4252" s="104">
        <v>0.6</v>
      </c>
      <c r="AB4252" s="100">
        <v>0</v>
      </c>
      <c r="AC4252" s="106">
        <v>0</v>
      </c>
      <c r="AD4252" s="107">
        <v>43588</v>
      </c>
      <c r="AE4252" s="107">
        <v>43588</v>
      </c>
      <c r="AF4252" s="99">
        <v>0</v>
      </c>
      <c r="AG4252" s="101" t="s">
        <v>53</v>
      </c>
      <c r="AH4252" s="100">
        <v>0</v>
      </c>
      <c r="AI4252" s="106">
        <v>0</v>
      </c>
      <c r="AJ4252" s="106">
        <v>0</v>
      </c>
      <c r="AK4252" s="60" t="str">
        <f>+IF(Tabla1[[#This Row],[REQUEST_TY]]="SR MANTENIMIENTO CORRECTIVO", "EMERGENCIA", "OTROS")</f>
        <v>EMERGENCIA</v>
      </c>
      <c r="AL4252" s="6" t="str">
        <f>+_xlfn.IFS(Tabla1[[#This Row],[Veces obj]]&lt;=1,"0-1",Tabla1[[#This Row],[Veces obj]]&lt;=2,"1-2",Tabla1[[#This Row],[Veces obj]]&lt;=3,"2-3",TRUE,"&gt;3")</f>
        <v>0-1</v>
      </c>
      <c r="AM4252" s="60" t="str">
        <f>+_xlfn.IFS(MONTH(Tabla1[[#This Row],[MES]])&lt;=3,"Q1",MONTH(Tabla1[[#This Row],[MES]])&lt;=6,"Q2",MONTH(Tabla1[[#This Row],[MES]])&lt;=9,"Q3",TRUE,"Q4")</f>
        <v>Q2</v>
      </c>
      <c r="AN4252" s="15" t="str">
        <f>+IFERROR(VLOOKUP(Tabla1[[#This Row],[CUENTA]],CTAS[],2,0),"OTROS")</f>
        <v>OTROS</v>
      </c>
      <c r="AP4252" s="15" t="str">
        <f>+IFERROR(VLOOKUP(Tabla1[[#This Row],[EMPLEADO]],IS[],3,0),"OTROS")</f>
        <v>OTROS</v>
      </c>
      <c r="AQ4252" s="15" t="str">
        <f>+IFERROR(VLOOKUP(Tabla1[[#This Row],[EMPLEADO]],IS[[NÓMINA]:[INGENIERO]],2,0),"OTROS")</f>
        <v>OTROS</v>
      </c>
    </row>
    <row r="4253" spans="1:43" x14ac:dyDescent="0.25">
      <c r="A4253" s="91" t="s">
        <v>12089</v>
      </c>
      <c r="B4253" s="92">
        <v>1</v>
      </c>
      <c r="C4253" s="92" t="s">
        <v>12339</v>
      </c>
      <c r="D4253" s="93" t="s">
        <v>38</v>
      </c>
      <c r="E4253" s="94" t="s">
        <v>332</v>
      </c>
      <c r="F4253" s="94" t="s">
        <v>12340</v>
      </c>
      <c r="G4253" s="105" t="s">
        <v>334</v>
      </c>
      <c r="H4253" s="92" t="s">
        <v>70</v>
      </c>
      <c r="I4253" s="95" t="s">
        <v>43</v>
      </c>
      <c r="J4253" s="92" t="s">
        <v>8</v>
      </c>
      <c r="K4253" s="96" t="s">
        <v>234</v>
      </c>
      <c r="L4253" s="96" t="s">
        <v>93</v>
      </c>
      <c r="M4253" s="92" t="s">
        <v>94</v>
      </c>
      <c r="N4253" s="92">
        <v>1</v>
      </c>
      <c r="O4253" s="92" t="s">
        <v>47</v>
      </c>
      <c r="P4253" s="96">
        <v>62</v>
      </c>
      <c r="Q4253" s="96" t="s">
        <v>48</v>
      </c>
      <c r="R4253" s="97" t="s">
        <v>317</v>
      </c>
      <c r="S4253" s="98" t="s">
        <v>318</v>
      </c>
      <c r="T4253" s="98" t="s">
        <v>51</v>
      </c>
      <c r="U4253" s="99" t="s">
        <v>353</v>
      </c>
      <c r="V4253" s="100">
        <v>1.1499999999999999</v>
      </c>
      <c r="W4253" s="106">
        <v>0</v>
      </c>
      <c r="X4253" s="102">
        <v>1</v>
      </c>
      <c r="Y4253" s="103">
        <v>3.7</v>
      </c>
      <c r="Z4253" s="99">
        <v>4</v>
      </c>
      <c r="AA4253" s="104">
        <v>0.92500000000000004</v>
      </c>
      <c r="AB4253" s="100">
        <v>0</v>
      </c>
      <c r="AC4253" s="106">
        <v>0</v>
      </c>
      <c r="AD4253" s="107">
        <v>43587</v>
      </c>
      <c r="AE4253" s="107">
        <v>43588</v>
      </c>
      <c r="AF4253" s="99">
        <v>1</v>
      </c>
      <c r="AG4253" s="101" t="s">
        <v>53</v>
      </c>
      <c r="AH4253" s="100">
        <v>0</v>
      </c>
      <c r="AI4253" s="106">
        <v>0</v>
      </c>
      <c r="AJ4253" s="106">
        <v>0</v>
      </c>
      <c r="AK4253" s="60" t="str">
        <f>+IF(Tabla1[[#This Row],[REQUEST_TY]]="SR MANTENIMIENTO CORRECTIVO", "EMERGENCIA", "OTROS")</f>
        <v>EMERGENCIA</v>
      </c>
      <c r="AL4253" s="6" t="str">
        <f>+_xlfn.IFS(Tabla1[[#This Row],[Veces obj]]&lt;=1,"0-1",Tabla1[[#This Row],[Veces obj]]&lt;=2,"1-2",Tabla1[[#This Row],[Veces obj]]&lt;=3,"2-3",TRUE,"&gt;3")</f>
        <v>0-1</v>
      </c>
      <c r="AM4253" s="60" t="str">
        <f>+_xlfn.IFS(MONTH(Tabla1[[#This Row],[MES]])&lt;=3,"Q1",MONTH(Tabla1[[#This Row],[MES]])&lt;=6,"Q2",MONTH(Tabla1[[#This Row],[MES]])&lt;=9,"Q3",TRUE,"Q4")</f>
        <v>Q2</v>
      </c>
      <c r="AN4253" s="15" t="str">
        <f>+IFERROR(VLOOKUP(Tabla1[[#This Row],[CUENTA]],CTAS[],2,0),"OTROS")</f>
        <v>OTROS</v>
      </c>
      <c r="AP4253" s="15" t="str">
        <f>+IFERROR(VLOOKUP(Tabla1[[#This Row],[EMPLEADO]],IS[],3,0),"OTROS")</f>
        <v>OTROS</v>
      </c>
      <c r="AQ4253" s="15" t="str">
        <f>+IFERROR(VLOOKUP(Tabla1[[#This Row],[EMPLEADO]],IS[[NÓMINA]:[INGENIERO]],2,0),"OTROS")</f>
        <v>OTROS</v>
      </c>
    </row>
    <row r="4254" spans="1:43" x14ac:dyDescent="0.25">
      <c r="A4254" s="91" t="s">
        <v>12089</v>
      </c>
      <c r="B4254" s="92">
        <v>1</v>
      </c>
      <c r="C4254" s="92" t="s">
        <v>12341</v>
      </c>
      <c r="D4254" s="93" t="s">
        <v>38</v>
      </c>
      <c r="E4254" s="94" t="s">
        <v>894</v>
      </c>
      <c r="F4254" s="94" t="s">
        <v>12342</v>
      </c>
      <c r="G4254" s="105" t="s">
        <v>896</v>
      </c>
      <c r="H4254" s="92" t="s">
        <v>136</v>
      </c>
      <c r="I4254" s="95" t="s">
        <v>43</v>
      </c>
      <c r="J4254" s="92" t="s">
        <v>8</v>
      </c>
      <c r="K4254" s="96" t="s">
        <v>897</v>
      </c>
      <c r="L4254" s="96" t="s">
        <v>898</v>
      </c>
      <c r="M4254" s="92" t="s">
        <v>222</v>
      </c>
      <c r="N4254" s="92">
        <v>0</v>
      </c>
      <c r="O4254" s="92" t="s">
        <v>47</v>
      </c>
      <c r="P4254" s="96">
        <v>8</v>
      </c>
      <c r="Q4254" s="96" t="s">
        <v>194</v>
      </c>
      <c r="R4254" s="97" t="s">
        <v>899</v>
      </c>
      <c r="S4254" s="98" t="s">
        <v>110</v>
      </c>
      <c r="T4254" s="98" t="s">
        <v>51</v>
      </c>
      <c r="U4254" s="99" t="s">
        <v>1885</v>
      </c>
      <c r="V4254" s="100">
        <v>1.05</v>
      </c>
      <c r="W4254" s="106">
        <v>2252.25</v>
      </c>
      <c r="X4254" s="102">
        <v>1</v>
      </c>
      <c r="Y4254" s="103">
        <v>0.84</v>
      </c>
      <c r="Z4254" s="99">
        <v>3</v>
      </c>
      <c r="AA4254" s="104">
        <v>0.27999999999999997</v>
      </c>
      <c r="AB4254" s="100">
        <v>0</v>
      </c>
      <c r="AC4254" s="106">
        <v>0</v>
      </c>
      <c r="AD4254" s="107">
        <v>43587</v>
      </c>
      <c r="AE4254" s="107">
        <v>43587</v>
      </c>
      <c r="AF4254" s="99">
        <v>0</v>
      </c>
      <c r="AG4254" s="101" t="s">
        <v>53</v>
      </c>
      <c r="AH4254" s="100">
        <v>0</v>
      </c>
      <c r="AI4254" s="106">
        <v>0</v>
      </c>
      <c r="AJ4254" s="106">
        <v>0</v>
      </c>
      <c r="AK4254" s="60" t="str">
        <f>+IF(Tabla1[[#This Row],[REQUEST_TY]]="SR MANTENIMIENTO CORRECTIVO", "EMERGENCIA", "OTROS")</f>
        <v>EMERGENCIA</v>
      </c>
      <c r="AL4254" s="6" t="str">
        <f>+_xlfn.IFS(Tabla1[[#This Row],[Veces obj]]&lt;=1,"0-1",Tabla1[[#This Row],[Veces obj]]&lt;=2,"1-2",Tabla1[[#This Row],[Veces obj]]&lt;=3,"2-3",TRUE,"&gt;3")</f>
        <v>0-1</v>
      </c>
      <c r="AM4254" s="60" t="str">
        <f>+_xlfn.IFS(MONTH(Tabla1[[#This Row],[MES]])&lt;=3,"Q1",MONTH(Tabla1[[#This Row],[MES]])&lt;=6,"Q2",MONTH(Tabla1[[#This Row],[MES]])&lt;=9,"Q3",TRUE,"Q4")</f>
        <v>Q2</v>
      </c>
      <c r="AN4254" s="15" t="str">
        <f>+IFERROR(VLOOKUP(Tabla1[[#This Row],[CUENTA]],CTAS[],2,0),"OTROS")</f>
        <v>OTROS</v>
      </c>
      <c r="AP4254" s="15" t="str">
        <f>+IFERROR(VLOOKUP(Tabla1[[#This Row],[EMPLEADO]],IS[],3,0),"OTROS")</f>
        <v>OTROS</v>
      </c>
      <c r="AQ4254" s="15" t="str">
        <f>+IFERROR(VLOOKUP(Tabla1[[#This Row],[EMPLEADO]],IS[[NÓMINA]:[INGENIERO]],2,0),"OTROS")</f>
        <v>OTROS</v>
      </c>
    </row>
    <row r="4255" spans="1:43" x14ac:dyDescent="0.25">
      <c r="A4255" s="91" t="s">
        <v>12089</v>
      </c>
      <c r="B4255" s="92">
        <v>1</v>
      </c>
      <c r="C4255" s="92" t="s">
        <v>12343</v>
      </c>
      <c r="D4255" s="93" t="s">
        <v>38</v>
      </c>
      <c r="E4255" s="94" t="s">
        <v>993</v>
      </c>
      <c r="F4255" s="94" t="s">
        <v>12344</v>
      </c>
      <c r="G4255" s="105" t="s">
        <v>5168</v>
      </c>
      <c r="H4255" s="92" t="s">
        <v>568</v>
      </c>
      <c r="I4255" s="95" t="s">
        <v>43</v>
      </c>
      <c r="J4255" s="92" t="s">
        <v>8</v>
      </c>
      <c r="K4255" s="96" t="s">
        <v>71</v>
      </c>
      <c r="L4255" s="96" t="s">
        <v>569</v>
      </c>
      <c r="M4255" s="92" t="s">
        <v>570</v>
      </c>
      <c r="N4255" s="92">
        <v>0</v>
      </c>
      <c r="O4255" s="92" t="s">
        <v>47</v>
      </c>
      <c r="P4255" s="96">
        <v>48</v>
      </c>
      <c r="Q4255" s="96" t="s">
        <v>82</v>
      </c>
      <c r="R4255" s="97" t="s">
        <v>235</v>
      </c>
      <c r="S4255" s="98" t="s">
        <v>50</v>
      </c>
      <c r="T4255" s="98" t="s">
        <v>51</v>
      </c>
      <c r="U4255" s="99" t="s">
        <v>120</v>
      </c>
      <c r="V4255" s="100">
        <v>0.8</v>
      </c>
      <c r="W4255" s="106">
        <v>572.00000000000011</v>
      </c>
      <c r="X4255" s="102">
        <v>1</v>
      </c>
      <c r="Y4255" s="103">
        <v>0.44</v>
      </c>
      <c r="Z4255" s="99">
        <v>5</v>
      </c>
      <c r="AA4255" s="104">
        <v>8.7999999999999995E-2</v>
      </c>
      <c r="AB4255" s="100">
        <v>0</v>
      </c>
      <c r="AC4255" s="106">
        <v>0</v>
      </c>
      <c r="AD4255" s="107">
        <v>43587</v>
      </c>
      <c r="AE4255" s="107">
        <v>43587</v>
      </c>
      <c r="AF4255" s="99">
        <v>0</v>
      </c>
      <c r="AG4255" s="101" t="s">
        <v>53</v>
      </c>
      <c r="AH4255" s="100">
        <v>0</v>
      </c>
      <c r="AI4255" s="106">
        <v>0</v>
      </c>
      <c r="AJ4255" s="106">
        <v>0</v>
      </c>
      <c r="AK4255" s="60" t="str">
        <f>+IF(Tabla1[[#This Row],[REQUEST_TY]]="SR MANTENIMIENTO CORRECTIVO", "EMERGENCIA", "OTROS")</f>
        <v>EMERGENCIA</v>
      </c>
      <c r="AL4255" s="6" t="str">
        <f>+_xlfn.IFS(Tabla1[[#This Row],[Veces obj]]&lt;=1,"0-1",Tabla1[[#This Row],[Veces obj]]&lt;=2,"1-2",Tabla1[[#This Row],[Veces obj]]&lt;=3,"2-3",TRUE,"&gt;3")</f>
        <v>0-1</v>
      </c>
      <c r="AM4255" s="60" t="str">
        <f>+_xlfn.IFS(MONTH(Tabla1[[#This Row],[MES]])&lt;=3,"Q1",MONTH(Tabla1[[#This Row],[MES]])&lt;=6,"Q2",MONTH(Tabla1[[#This Row],[MES]])&lt;=9,"Q3",TRUE,"Q4")</f>
        <v>Q2</v>
      </c>
      <c r="AN4255" s="15" t="str">
        <f>+IFERROR(VLOOKUP(Tabla1[[#This Row],[CUENTA]],CTAS[],2,0),"OTROS")</f>
        <v>OTROS</v>
      </c>
      <c r="AP4255" s="15" t="str">
        <f>+IFERROR(VLOOKUP(Tabla1[[#This Row],[EMPLEADO]],IS[],3,0),"OTROS")</f>
        <v>OTROS</v>
      </c>
      <c r="AQ4255" s="15" t="str">
        <f>+IFERROR(VLOOKUP(Tabla1[[#This Row],[EMPLEADO]],IS[[NÓMINA]:[INGENIERO]],2,0),"OTROS")</f>
        <v>OTROS</v>
      </c>
    </row>
    <row r="4256" spans="1:43" x14ac:dyDescent="0.25">
      <c r="A4256" s="91" t="s">
        <v>12089</v>
      </c>
      <c r="B4256" s="92">
        <v>1</v>
      </c>
      <c r="C4256" s="92" t="s">
        <v>12345</v>
      </c>
      <c r="D4256" s="93" t="s">
        <v>38</v>
      </c>
      <c r="E4256" s="94" t="s">
        <v>226</v>
      </c>
      <c r="F4256" s="94" t="s">
        <v>12346</v>
      </c>
      <c r="G4256" s="105" t="s">
        <v>12347</v>
      </c>
      <c r="H4256" s="92" t="s">
        <v>784</v>
      </c>
      <c r="I4256" s="95" t="s">
        <v>43</v>
      </c>
      <c r="J4256" s="92" t="s">
        <v>8</v>
      </c>
      <c r="K4256" s="96" t="s">
        <v>1541</v>
      </c>
      <c r="L4256" s="96" t="s">
        <v>1542</v>
      </c>
      <c r="M4256" s="92" t="s">
        <v>787</v>
      </c>
      <c r="N4256" s="92">
        <v>0</v>
      </c>
      <c r="O4256" s="92" t="s">
        <v>47</v>
      </c>
      <c r="P4256" s="96">
        <v>156</v>
      </c>
      <c r="Q4256" s="96" t="s">
        <v>48</v>
      </c>
      <c r="R4256" s="97" t="s">
        <v>153</v>
      </c>
      <c r="S4256" s="98" t="s">
        <v>50</v>
      </c>
      <c r="T4256" s="98" t="s">
        <v>51</v>
      </c>
      <c r="U4256" s="99" t="s">
        <v>52</v>
      </c>
      <c r="V4256" s="100">
        <v>1.05</v>
      </c>
      <c r="W4256" s="106">
        <v>750.75000000000011</v>
      </c>
      <c r="X4256" s="102">
        <v>1</v>
      </c>
      <c r="Y4256" s="103">
        <v>3.98</v>
      </c>
      <c r="Z4256" s="99">
        <v>5</v>
      </c>
      <c r="AA4256" s="104">
        <v>0.79600000000000004</v>
      </c>
      <c r="AB4256" s="100">
        <v>0</v>
      </c>
      <c r="AC4256" s="106">
        <v>0</v>
      </c>
      <c r="AD4256" s="107">
        <v>43598</v>
      </c>
      <c r="AE4256" s="107">
        <v>43598</v>
      </c>
      <c r="AF4256" s="99">
        <v>0</v>
      </c>
      <c r="AG4256" s="101" t="s">
        <v>53</v>
      </c>
      <c r="AH4256" s="100">
        <v>0</v>
      </c>
      <c r="AI4256" s="106">
        <v>0</v>
      </c>
      <c r="AJ4256" s="106">
        <v>0</v>
      </c>
      <c r="AK4256" s="60" t="str">
        <f>+IF(Tabla1[[#This Row],[REQUEST_TY]]="SR MANTENIMIENTO CORRECTIVO", "EMERGENCIA", "OTROS")</f>
        <v>EMERGENCIA</v>
      </c>
      <c r="AL4256" s="6" t="str">
        <f>+_xlfn.IFS(Tabla1[[#This Row],[Veces obj]]&lt;=1,"0-1",Tabla1[[#This Row],[Veces obj]]&lt;=2,"1-2",Tabla1[[#This Row],[Veces obj]]&lt;=3,"2-3",TRUE,"&gt;3")</f>
        <v>0-1</v>
      </c>
      <c r="AM4256" s="60" t="str">
        <f>+_xlfn.IFS(MONTH(Tabla1[[#This Row],[MES]])&lt;=3,"Q1",MONTH(Tabla1[[#This Row],[MES]])&lt;=6,"Q2",MONTH(Tabla1[[#This Row],[MES]])&lt;=9,"Q3",TRUE,"Q4")</f>
        <v>Q2</v>
      </c>
      <c r="AN4256" s="15" t="str">
        <f>+IFERROR(VLOOKUP(Tabla1[[#This Row],[CUENTA]],CTAS[],2,0),"OTROS")</f>
        <v>OTROS</v>
      </c>
      <c r="AP4256" s="15" t="str">
        <f>+IFERROR(VLOOKUP(Tabla1[[#This Row],[EMPLEADO]],IS[],3,0),"OTROS")</f>
        <v>OTROS</v>
      </c>
      <c r="AQ4256" s="15" t="str">
        <f>+IFERROR(VLOOKUP(Tabla1[[#This Row],[EMPLEADO]],IS[[NÓMINA]:[INGENIERO]],2,0),"OTROS")</f>
        <v>OTROS</v>
      </c>
    </row>
    <row r="4257" spans="1:43" x14ac:dyDescent="0.25">
      <c r="A4257" s="91" t="s">
        <v>12089</v>
      </c>
      <c r="B4257" s="92">
        <v>1</v>
      </c>
      <c r="C4257" s="92" t="s">
        <v>12348</v>
      </c>
      <c r="D4257" s="93" t="s">
        <v>38</v>
      </c>
      <c r="E4257" s="94" t="s">
        <v>275</v>
      </c>
      <c r="F4257" s="94" t="s">
        <v>12349</v>
      </c>
      <c r="G4257" s="105" t="s">
        <v>1251</v>
      </c>
      <c r="H4257" s="92" t="s">
        <v>568</v>
      </c>
      <c r="I4257" s="95" t="s">
        <v>43</v>
      </c>
      <c r="J4257" s="92" t="s">
        <v>8</v>
      </c>
      <c r="K4257" s="96" t="s">
        <v>71</v>
      </c>
      <c r="L4257" s="96" t="s">
        <v>569</v>
      </c>
      <c r="M4257" s="92" t="s">
        <v>570</v>
      </c>
      <c r="N4257" s="92">
        <v>0</v>
      </c>
      <c r="O4257" s="92" t="s">
        <v>47</v>
      </c>
      <c r="P4257" s="96">
        <v>8</v>
      </c>
      <c r="Q4257" s="96" t="s">
        <v>194</v>
      </c>
      <c r="R4257" s="97" t="s">
        <v>95</v>
      </c>
      <c r="S4257" s="98" t="s">
        <v>64</v>
      </c>
      <c r="T4257" s="98" t="s">
        <v>51</v>
      </c>
      <c r="U4257" s="99" t="s">
        <v>195</v>
      </c>
      <c r="V4257" s="100">
        <v>0.6</v>
      </c>
      <c r="W4257" s="106">
        <v>819</v>
      </c>
      <c r="X4257" s="102">
        <v>1</v>
      </c>
      <c r="Y4257" s="103">
        <v>3.86</v>
      </c>
      <c r="Z4257" s="99">
        <v>5</v>
      </c>
      <c r="AA4257" s="104">
        <v>0.77200000000000002</v>
      </c>
      <c r="AB4257" s="100">
        <v>0</v>
      </c>
      <c r="AC4257" s="106">
        <v>0</v>
      </c>
      <c r="AD4257" s="107">
        <v>43587</v>
      </c>
      <c r="AE4257" s="107">
        <v>43587</v>
      </c>
      <c r="AF4257" s="99">
        <v>0</v>
      </c>
      <c r="AG4257" s="101" t="s">
        <v>53</v>
      </c>
      <c r="AH4257" s="100">
        <v>0</v>
      </c>
      <c r="AI4257" s="106">
        <v>0</v>
      </c>
      <c r="AJ4257" s="106">
        <v>0</v>
      </c>
      <c r="AK4257" s="60" t="str">
        <f>+IF(Tabla1[[#This Row],[REQUEST_TY]]="SR MANTENIMIENTO CORRECTIVO", "EMERGENCIA", "OTROS")</f>
        <v>EMERGENCIA</v>
      </c>
      <c r="AL4257" s="6" t="str">
        <f>+_xlfn.IFS(Tabla1[[#This Row],[Veces obj]]&lt;=1,"0-1",Tabla1[[#This Row],[Veces obj]]&lt;=2,"1-2",Tabla1[[#This Row],[Veces obj]]&lt;=3,"2-3",TRUE,"&gt;3")</f>
        <v>0-1</v>
      </c>
      <c r="AM4257" s="60" t="str">
        <f>+_xlfn.IFS(MONTH(Tabla1[[#This Row],[MES]])&lt;=3,"Q1",MONTH(Tabla1[[#This Row],[MES]])&lt;=6,"Q2",MONTH(Tabla1[[#This Row],[MES]])&lt;=9,"Q3",TRUE,"Q4")</f>
        <v>Q2</v>
      </c>
      <c r="AN4257" s="15" t="str">
        <f>+IFERROR(VLOOKUP(Tabla1[[#This Row],[CUENTA]],CTAS[],2,0),"OTROS")</f>
        <v>OTROS</v>
      </c>
      <c r="AP4257" s="15" t="str">
        <f>+IFERROR(VLOOKUP(Tabla1[[#This Row],[EMPLEADO]],IS[],3,0),"OTROS")</f>
        <v>OTROS</v>
      </c>
      <c r="AQ4257" s="15" t="str">
        <f>+IFERROR(VLOOKUP(Tabla1[[#This Row],[EMPLEADO]],IS[[NÓMINA]:[INGENIERO]],2,0),"OTROS")</f>
        <v>OTROS</v>
      </c>
    </row>
    <row r="4258" spans="1:43" x14ac:dyDescent="0.25">
      <c r="A4258" s="91" t="s">
        <v>12089</v>
      </c>
      <c r="B4258" s="92">
        <v>1</v>
      </c>
      <c r="C4258" s="92" t="s">
        <v>12350</v>
      </c>
      <c r="D4258" s="93" t="s">
        <v>38</v>
      </c>
      <c r="E4258" s="94" t="s">
        <v>226</v>
      </c>
      <c r="F4258" s="94" t="s">
        <v>12351</v>
      </c>
      <c r="G4258" s="105" t="s">
        <v>12352</v>
      </c>
      <c r="H4258" s="92" t="s">
        <v>568</v>
      </c>
      <c r="I4258" s="95" t="s">
        <v>43</v>
      </c>
      <c r="J4258" s="92" t="s">
        <v>8</v>
      </c>
      <c r="K4258" s="96" t="s">
        <v>71</v>
      </c>
      <c r="L4258" s="96" t="s">
        <v>569</v>
      </c>
      <c r="M4258" s="92" t="s">
        <v>570</v>
      </c>
      <c r="N4258" s="92">
        <v>0</v>
      </c>
      <c r="O4258" s="92" t="s">
        <v>47</v>
      </c>
      <c r="P4258" s="96">
        <v>646</v>
      </c>
      <c r="Q4258" s="96" t="s">
        <v>48</v>
      </c>
      <c r="R4258" s="97" t="s">
        <v>153</v>
      </c>
      <c r="S4258" s="98" t="s">
        <v>50</v>
      </c>
      <c r="T4258" s="98" t="s">
        <v>51</v>
      </c>
      <c r="U4258" s="99" t="s">
        <v>52</v>
      </c>
      <c r="V4258" s="100">
        <v>1.05</v>
      </c>
      <c r="W4258" s="106">
        <v>750.75000000000011</v>
      </c>
      <c r="X4258" s="102">
        <v>1</v>
      </c>
      <c r="Y4258" s="103">
        <v>2.62</v>
      </c>
      <c r="Z4258" s="99">
        <v>5</v>
      </c>
      <c r="AA4258" s="104">
        <v>0.52400000000000002</v>
      </c>
      <c r="AB4258" s="100">
        <v>0</v>
      </c>
      <c r="AC4258" s="106">
        <v>0</v>
      </c>
      <c r="AD4258" s="107">
        <v>43587</v>
      </c>
      <c r="AE4258" s="107">
        <v>43587</v>
      </c>
      <c r="AF4258" s="99">
        <v>0</v>
      </c>
      <c r="AG4258" s="101" t="s">
        <v>53</v>
      </c>
      <c r="AH4258" s="100">
        <v>0</v>
      </c>
      <c r="AI4258" s="106">
        <v>0</v>
      </c>
      <c r="AJ4258" s="106">
        <v>0</v>
      </c>
      <c r="AK4258" s="60" t="str">
        <f>+IF(Tabla1[[#This Row],[REQUEST_TY]]="SR MANTENIMIENTO CORRECTIVO", "EMERGENCIA", "OTROS")</f>
        <v>EMERGENCIA</v>
      </c>
      <c r="AL4258" s="6" t="str">
        <f>+_xlfn.IFS(Tabla1[[#This Row],[Veces obj]]&lt;=1,"0-1",Tabla1[[#This Row],[Veces obj]]&lt;=2,"1-2",Tabla1[[#This Row],[Veces obj]]&lt;=3,"2-3",TRUE,"&gt;3")</f>
        <v>0-1</v>
      </c>
      <c r="AM4258" s="60" t="str">
        <f>+_xlfn.IFS(MONTH(Tabla1[[#This Row],[MES]])&lt;=3,"Q1",MONTH(Tabla1[[#This Row],[MES]])&lt;=6,"Q2",MONTH(Tabla1[[#This Row],[MES]])&lt;=9,"Q3",TRUE,"Q4")</f>
        <v>Q2</v>
      </c>
      <c r="AN4258" s="15" t="str">
        <f>+IFERROR(VLOOKUP(Tabla1[[#This Row],[CUENTA]],CTAS[],2,0),"OTROS")</f>
        <v>OTROS</v>
      </c>
      <c r="AP4258" s="15" t="str">
        <f>+IFERROR(VLOOKUP(Tabla1[[#This Row],[EMPLEADO]],IS[],3,0),"OTROS")</f>
        <v>OTROS</v>
      </c>
      <c r="AQ4258" s="15" t="str">
        <f>+IFERROR(VLOOKUP(Tabla1[[#This Row],[EMPLEADO]],IS[[NÓMINA]:[INGENIERO]],2,0),"OTROS")</f>
        <v>OTROS</v>
      </c>
    </row>
    <row r="4259" spans="1:43" x14ac:dyDescent="0.25">
      <c r="A4259" s="91" t="s">
        <v>12089</v>
      </c>
      <c r="B4259" s="92">
        <v>1</v>
      </c>
      <c r="C4259" s="92" t="s">
        <v>12353</v>
      </c>
      <c r="D4259" s="93" t="s">
        <v>38</v>
      </c>
      <c r="E4259" s="94" t="s">
        <v>636</v>
      </c>
      <c r="F4259" s="94" t="s">
        <v>12354</v>
      </c>
      <c r="G4259" s="105" t="s">
        <v>12355</v>
      </c>
      <c r="H4259" s="92" t="s">
        <v>204</v>
      </c>
      <c r="I4259" s="95" t="s">
        <v>43</v>
      </c>
      <c r="J4259" s="92" t="s">
        <v>8</v>
      </c>
      <c r="K4259" s="96" t="s">
        <v>12356</v>
      </c>
      <c r="L4259" s="96" t="s">
        <v>12357</v>
      </c>
      <c r="M4259" s="92" t="s">
        <v>12358</v>
      </c>
      <c r="N4259" s="92">
        <v>0</v>
      </c>
      <c r="O4259" s="92" t="s">
        <v>47</v>
      </c>
      <c r="P4259" s="96">
        <v>680</v>
      </c>
      <c r="Q4259" s="96" t="s">
        <v>48</v>
      </c>
      <c r="R4259" s="97" t="s">
        <v>153</v>
      </c>
      <c r="S4259" s="98" t="s">
        <v>50</v>
      </c>
      <c r="T4259" s="98" t="s">
        <v>51</v>
      </c>
      <c r="U4259" s="99" t="s">
        <v>52</v>
      </c>
      <c r="V4259" s="100">
        <v>1.05</v>
      </c>
      <c r="W4259" s="106">
        <v>750.75000000000011</v>
      </c>
      <c r="X4259" s="102">
        <v>1</v>
      </c>
      <c r="Y4259" s="103">
        <v>2.4500000000000002</v>
      </c>
      <c r="Z4259" s="99">
        <v>5</v>
      </c>
      <c r="AA4259" s="104">
        <v>0.49000000000000005</v>
      </c>
      <c r="AB4259" s="100">
        <v>0</v>
      </c>
      <c r="AC4259" s="106">
        <v>0</v>
      </c>
      <c r="AD4259" s="107">
        <v>43588</v>
      </c>
      <c r="AE4259" s="107">
        <v>43588</v>
      </c>
      <c r="AF4259" s="99">
        <v>0</v>
      </c>
      <c r="AG4259" s="101" t="s">
        <v>53</v>
      </c>
      <c r="AH4259" s="100">
        <v>0</v>
      </c>
      <c r="AI4259" s="106">
        <v>0</v>
      </c>
      <c r="AJ4259" s="106">
        <v>0</v>
      </c>
      <c r="AK4259" s="60" t="str">
        <f>+IF(Tabla1[[#This Row],[REQUEST_TY]]="SR MANTENIMIENTO CORRECTIVO", "EMERGENCIA", "OTROS")</f>
        <v>EMERGENCIA</v>
      </c>
      <c r="AL4259" s="6" t="str">
        <f>+_xlfn.IFS(Tabla1[[#This Row],[Veces obj]]&lt;=1,"0-1",Tabla1[[#This Row],[Veces obj]]&lt;=2,"1-2",Tabla1[[#This Row],[Veces obj]]&lt;=3,"2-3",TRUE,"&gt;3")</f>
        <v>0-1</v>
      </c>
      <c r="AM4259" s="60" t="str">
        <f>+_xlfn.IFS(MONTH(Tabla1[[#This Row],[MES]])&lt;=3,"Q1",MONTH(Tabla1[[#This Row],[MES]])&lt;=6,"Q2",MONTH(Tabla1[[#This Row],[MES]])&lt;=9,"Q3",TRUE,"Q4")</f>
        <v>Q2</v>
      </c>
      <c r="AN4259" s="15" t="str">
        <f>+IFERROR(VLOOKUP(Tabla1[[#This Row],[CUENTA]],CTAS[],2,0),"OTROS")</f>
        <v>OTROS</v>
      </c>
      <c r="AP4259" s="15" t="str">
        <f>+IFERROR(VLOOKUP(Tabla1[[#This Row],[EMPLEADO]],IS[],3,0),"OTROS")</f>
        <v>OTROS</v>
      </c>
      <c r="AQ4259" s="15" t="str">
        <f>+IFERROR(VLOOKUP(Tabla1[[#This Row],[EMPLEADO]],IS[[NÓMINA]:[INGENIERO]],2,0),"OTROS")</f>
        <v>OTROS</v>
      </c>
    </row>
    <row r="4260" spans="1:43" x14ac:dyDescent="0.25">
      <c r="A4260" s="91" t="s">
        <v>12089</v>
      </c>
      <c r="B4260" s="92">
        <v>1</v>
      </c>
      <c r="C4260" s="92" t="s">
        <v>12359</v>
      </c>
      <c r="D4260" s="93" t="s">
        <v>38</v>
      </c>
      <c r="E4260" s="94" t="s">
        <v>636</v>
      </c>
      <c r="F4260" s="94" t="s">
        <v>12360</v>
      </c>
      <c r="G4260" s="105" t="s">
        <v>12361</v>
      </c>
      <c r="H4260" s="92" t="s">
        <v>204</v>
      </c>
      <c r="I4260" s="95" t="s">
        <v>43</v>
      </c>
      <c r="J4260" s="92" t="s">
        <v>8</v>
      </c>
      <c r="K4260" s="96" t="s">
        <v>12356</v>
      </c>
      <c r="L4260" s="96" t="s">
        <v>12357</v>
      </c>
      <c r="M4260" s="92" t="s">
        <v>12358</v>
      </c>
      <c r="N4260" s="92">
        <v>0</v>
      </c>
      <c r="O4260" s="92" t="s">
        <v>47</v>
      </c>
      <c r="P4260" s="96">
        <v>687</v>
      </c>
      <c r="Q4260" s="96" t="s">
        <v>48</v>
      </c>
      <c r="R4260" s="97" t="s">
        <v>153</v>
      </c>
      <c r="S4260" s="98" t="s">
        <v>50</v>
      </c>
      <c r="T4260" s="98" t="s">
        <v>51</v>
      </c>
      <c r="U4260" s="99" t="s">
        <v>52</v>
      </c>
      <c r="V4260" s="100">
        <v>1.05</v>
      </c>
      <c r="W4260" s="106">
        <v>750.75000000000011</v>
      </c>
      <c r="X4260" s="102">
        <v>1</v>
      </c>
      <c r="Y4260" s="103">
        <v>5.48</v>
      </c>
      <c r="Z4260" s="99">
        <v>5</v>
      </c>
      <c r="AA4260" s="104">
        <v>1.0960000000000001</v>
      </c>
      <c r="AB4260" s="100">
        <v>2.4000000000000021E-2</v>
      </c>
      <c r="AC4260" s="106">
        <v>-17.160000000000018</v>
      </c>
      <c r="AD4260" s="107">
        <v>43588</v>
      </c>
      <c r="AE4260" s="107">
        <v>43588</v>
      </c>
      <c r="AF4260" s="99">
        <v>0</v>
      </c>
      <c r="AG4260" s="101" t="s">
        <v>53</v>
      </c>
      <c r="AH4260" s="100">
        <v>0</v>
      </c>
      <c r="AI4260" s="106">
        <v>0</v>
      </c>
      <c r="AJ4260" s="106">
        <v>0</v>
      </c>
      <c r="AK4260" s="60" t="str">
        <f>+IF(Tabla1[[#This Row],[REQUEST_TY]]="SR MANTENIMIENTO CORRECTIVO", "EMERGENCIA", "OTROS")</f>
        <v>EMERGENCIA</v>
      </c>
      <c r="AL4260" s="6" t="str">
        <f>+_xlfn.IFS(Tabla1[[#This Row],[Veces obj]]&lt;=1,"0-1",Tabla1[[#This Row],[Veces obj]]&lt;=2,"1-2",Tabla1[[#This Row],[Veces obj]]&lt;=3,"2-3",TRUE,"&gt;3")</f>
        <v>1-2</v>
      </c>
      <c r="AM4260" s="60" t="str">
        <f>+_xlfn.IFS(MONTH(Tabla1[[#This Row],[MES]])&lt;=3,"Q1",MONTH(Tabla1[[#This Row],[MES]])&lt;=6,"Q2",MONTH(Tabla1[[#This Row],[MES]])&lt;=9,"Q3",TRUE,"Q4")</f>
        <v>Q2</v>
      </c>
      <c r="AN4260" s="15" t="str">
        <f>+IFERROR(VLOOKUP(Tabla1[[#This Row],[CUENTA]],CTAS[],2,0),"OTROS")</f>
        <v>OTROS</v>
      </c>
      <c r="AP4260" s="15" t="str">
        <f>+IFERROR(VLOOKUP(Tabla1[[#This Row],[EMPLEADO]],IS[],3,0),"OTROS")</f>
        <v>OTROS</v>
      </c>
      <c r="AQ4260" s="15" t="str">
        <f>+IFERROR(VLOOKUP(Tabla1[[#This Row],[EMPLEADO]],IS[[NÓMINA]:[INGENIERO]],2,0),"OTROS")</f>
        <v>OTROS</v>
      </c>
    </row>
    <row r="4261" spans="1:43" x14ac:dyDescent="0.25">
      <c r="A4261" s="91" t="s">
        <v>12089</v>
      </c>
      <c r="B4261" s="92">
        <v>1</v>
      </c>
      <c r="C4261" s="92" t="s">
        <v>12362</v>
      </c>
      <c r="D4261" s="93" t="s">
        <v>38</v>
      </c>
      <c r="E4261" s="94" t="s">
        <v>133</v>
      </c>
      <c r="F4261" s="94" t="s">
        <v>12363</v>
      </c>
      <c r="G4261" s="105" t="s">
        <v>878</v>
      </c>
      <c r="H4261" s="92" t="s">
        <v>253</v>
      </c>
      <c r="I4261" s="95" t="s">
        <v>43</v>
      </c>
      <c r="J4261" s="92" t="s">
        <v>8</v>
      </c>
      <c r="K4261" s="96" t="s">
        <v>59</v>
      </c>
      <c r="L4261" s="96" t="s">
        <v>357</v>
      </c>
      <c r="M4261" s="92" t="s">
        <v>358</v>
      </c>
      <c r="N4261" s="92">
        <v>0</v>
      </c>
      <c r="O4261" s="92" t="s">
        <v>47</v>
      </c>
      <c r="P4261" s="96">
        <v>7</v>
      </c>
      <c r="Q4261" s="96" t="s">
        <v>194</v>
      </c>
      <c r="R4261" s="97" t="s">
        <v>138</v>
      </c>
      <c r="S4261" s="98" t="s">
        <v>139</v>
      </c>
      <c r="T4261" s="98" t="s">
        <v>51</v>
      </c>
      <c r="U4261" s="99" t="s">
        <v>224</v>
      </c>
      <c r="V4261" s="100">
        <v>0.8</v>
      </c>
      <c r="W4261" s="106">
        <v>1258.4000000000003</v>
      </c>
      <c r="X4261" s="102">
        <v>1</v>
      </c>
      <c r="Y4261" s="103">
        <v>3.1</v>
      </c>
      <c r="Z4261" s="99">
        <v>4</v>
      </c>
      <c r="AA4261" s="104">
        <v>0.77500000000000002</v>
      </c>
      <c r="AB4261" s="100">
        <v>0</v>
      </c>
      <c r="AC4261" s="106">
        <v>0</v>
      </c>
      <c r="AD4261" s="107">
        <v>43594</v>
      </c>
      <c r="AE4261" s="107">
        <v>43594</v>
      </c>
      <c r="AF4261" s="99">
        <v>0</v>
      </c>
      <c r="AG4261" s="101" t="s">
        <v>53</v>
      </c>
      <c r="AH4261" s="100">
        <v>0</v>
      </c>
      <c r="AI4261" s="106">
        <v>0</v>
      </c>
      <c r="AJ4261" s="106">
        <v>0</v>
      </c>
      <c r="AK4261" s="60" t="str">
        <f>+IF(Tabla1[[#This Row],[REQUEST_TY]]="SR MANTENIMIENTO CORRECTIVO", "EMERGENCIA", "OTROS")</f>
        <v>EMERGENCIA</v>
      </c>
      <c r="AL4261" s="6" t="str">
        <f>+_xlfn.IFS(Tabla1[[#This Row],[Veces obj]]&lt;=1,"0-1",Tabla1[[#This Row],[Veces obj]]&lt;=2,"1-2",Tabla1[[#This Row],[Veces obj]]&lt;=3,"2-3",TRUE,"&gt;3")</f>
        <v>0-1</v>
      </c>
      <c r="AM4261" s="60" t="str">
        <f>+_xlfn.IFS(MONTH(Tabla1[[#This Row],[MES]])&lt;=3,"Q1",MONTH(Tabla1[[#This Row],[MES]])&lt;=6,"Q2",MONTH(Tabla1[[#This Row],[MES]])&lt;=9,"Q3",TRUE,"Q4")</f>
        <v>Q2</v>
      </c>
      <c r="AN4261" s="15" t="str">
        <f>+IFERROR(VLOOKUP(Tabla1[[#This Row],[CUENTA]],CTAS[],2,0),"OTROS")</f>
        <v>OTROS</v>
      </c>
      <c r="AP4261" s="15" t="str">
        <f>+IFERROR(VLOOKUP(Tabla1[[#This Row],[EMPLEADO]],IS[],3,0),"OTROS")</f>
        <v>OTROS</v>
      </c>
      <c r="AQ4261" s="15" t="str">
        <f>+IFERROR(VLOOKUP(Tabla1[[#This Row],[EMPLEADO]],IS[[NÓMINA]:[INGENIERO]],2,0),"OTROS")</f>
        <v>OTROS</v>
      </c>
    </row>
    <row r="4262" spans="1:43" x14ac:dyDescent="0.25">
      <c r="A4262" s="91" t="s">
        <v>12089</v>
      </c>
      <c r="B4262" s="92">
        <v>1</v>
      </c>
      <c r="C4262" s="92" t="s">
        <v>12364</v>
      </c>
      <c r="D4262" s="93" t="s">
        <v>38</v>
      </c>
      <c r="E4262" s="94" t="s">
        <v>1208</v>
      </c>
      <c r="F4262" s="94" t="s">
        <v>12365</v>
      </c>
      <c r="G4262" s="105" t="s">
        <v>12366</v>
      </c>
      <c r="H4262" s="92" t="s">
        <v>150</v>
      </c>
      <c r="I4262" s="95" t="s">
        <v>43</v>
      </c>
      <c r="J4262" s="92" t="s">
        <v>8</v>
      </c>
      <c r="K4262" s="96" t="s">
        <v>151</v>
      </c>
      <c r="L4262" s="96" t="s">
        <v>1325</v>
      </c>
      <c r="M4262" s="92" t="s">
        <v>94</v>
      </c>
      <c r="N4262" s="92">
        <v>1</v>
      </c>
      <c r="O4262" s="92" t="s">
        <v>47</v>
      </c>
      <c r="P4262" s="96">
        <v>2709</v>
      </c>
      <c r="Q4262" s="96" t="s">
        <v>48</v>
      </c>
      <c r="R4262" s="97" t="s">
        <v>153</v>
      </c>
      <c r="S4262" s="98" t="s">
        <v>50</v>
      </c>
      <c r="T4262" s="98" t="s">
        <v>51</v>
      </c>
      <c r="U4262" s="99" t="s">
        <v>52</v>
      </c>
      <c r="V4262" s="100">
        <v>1.05</v>
      </c>
      <c r="W4262" s="106">
        <v>0</v>
      </c>
      <c r="X4262" s="102">
        <v>1</v>
      </c>
      <c r="Y4262" s="103">
        <v>0</v>
      </c>
      <c r="Z4262" s="99">
        <v>5</v>
      </c>
      <c r="AA4262" s="104">
        <v>0</v>
      </c>
      <c r="AB4262" s="100">
        <v>0</v>
      </c>
      <c r="AC4262" s="106">
        <v>0</v>
      </c>
      <c r="AD4262" s="107">
        <v>43588</v>
      </c>
      <c r="AE4262" s="107">
        <v>43588</v>
      </c>
      <c r="AF4262" s="99">
        <v>0</v>
      </c>
      <c r="AG4262" s="101" t="s">
        <v>53</v>
      </c>
      <c r="AH4262" s="100">
        <v>0</v>
      </c>
      <c r="AI4262" s="106">
        <v>0</v>
      </c>
      <c r="AJ4262" s="106">
        <v>0</v>
      </c>
      <c r="AK4262" s="60" t="str">
        <f>+IF(Tabla1[[#This Row],[REQUEST_TY]]="SR MANTENIMIENTO CORRECTIVO", "EMERGENCIA", "OTROS")</f>
        <v>EMERGENCIA</v>
      </c>
      <c r="AL4262" s="6" t="str">
        <f>+_xlfn.IFS(Tabla1[[#This Row],[Veces obj]]&lt;=1,"0-1",Tabla1[[#This Row],[Veces obj]]&lt;=2,"1-2",Tabla1[[#This Row],[Veces obj]]&lt;=3,"2-3",TRUE,"&gt;3")</f>
        <v>0-1</v>
      </c>
      <c r="AM4262" s="60" t="str">
        <f>+_xlfn.IFS(MONTH(Tabla1[[#This Row],[MES]])&lt;=3,"Q1",MONTH(Tabla1[[#This Row],[MES]])&lt;=6,"Q2",MONTH(Tabla1[[#This Row],[MES]])&lt;=9,"Q3",TRUE,"Q4")</f>
        <v>Q2</v>
      </c>
      <c r="AN4262" s="15" t="str">
        <f>+IFERROR(VLOOKUP(Tabla1[[#This Row],[CUENTA]],CTAS[],2,0),"OTROS")</f>
        <v>HONEYWELL</v>
      </c>
      <c r="AP4262" s="15" t="str">
        <f>+IFERROR(VLOOKUP(Tabla1[[#This Row],[EMPLEADO]],IS[],3,0),"OTROS")</f>
        <v>JUAREZ</v>
      </c>
      <c r="AQ4262" s="15" t="str">
        <f>+IFERROR(VLOOKUP(Tabla1[[#This Row],[EMPLEADO]],IS[[NÓMINA]:[INGENIERO]],2,0),"OTROS")</f>
        <v>CARLOS MONTOYA</v>
      </c>
    </row>
    <row r="4263" spans="1:43" x14ac:dyDescent="0.25">
      <c r="A4263" s="91" t="s">
        <v>12089</v>
      </c>
      <c r="B4263" s="92">
        <v>1</v>
      </c>
      <c r="C4263" s="92" t="s">
        <v>12367</v>
      </c>
      <c r="D4263" s="93" t="s">
        <v>38</v>
      </c>
      <c r="E4263" s="94" t="s">
        <v>182</v>
      </c>
      <c r="F4263" s="94" t="s">
        <v>12368</v>
      </c>
      <c r="G4263" s="105" t="s">
        <v>2153</v>
      </c>
      <c r="H4263" s="92" t="s">
        <v>150</v>
      </c>
      <c r="I4263" s="95" t="s">
        <v>43</v>
      </c>
      <c r="J4263" s="92" t="s">
        <v>8</v>
      </c>
      <c r="K4263" s="96" t="s">
        <v>151</v>
      </c>
      <c r="L4263" s="96" t="s">
        <v>185</v>
      </c>
      <c r="M4263" s="92" t="s">
        <v>73</v>
      </c>
      <c r="N4263" s="92">
        <v>1</v>
      </c>
      <c r="O4263" s="92" t="s">
        <v>47</v>
      </c>
      <c r="P4263" s="96">
        <v>100</v>
      </c>
      <c r="Q4263" s="96" t="s">
        <v>48</v>
      </c>
      <c r="R4263" s="97" t="s">
        <v>153</v>
      </c>
      <c r="S4263" s="98" t="s">
        <v>50</v>
      </c>
      <c r="T4263" s="98" t="s">
        <v>51</v>
      </c>
      <c r="U4263" s="99" t="s">
        <v>52</v>
      </c>
      <c r="V4263" s="100">
        <v>1.05</v>
      </c>
      <c r="W4263" s="106">
        <v>0</v>
      </c>
      <c r="X4263" s="102">
        <v>1</v>
      </c>
      <c r="Y4263" s="103">
        <v>0.92</v>
      </c>
      <c r="Z4263" s="99">
        <v>5</v>
      </c>
      <c r="AA4263" s="104">
        <v>0.184</v>
      </c>
      <c r="AB4263" s="100">
        <v>0</v>
      </c>
      <c r="AC4263" s="106">
        <v>0</v>
      </c>
      <c r="AD4263" s="107">
        <v>43587</v>
      </c>
      <c r="AE4263" s="107">
        <v>43587</v>
      </c>
      <c r="AF4263" s="99">
        <v>0</v>
      </c>
      <c r="AG4263" s="101" t="s">
        <v>53</v>
      </c>
      <c r="AH4263" s="100">
        <v>0</v>
      </c>
      <c r="AI4263" s="106">
        <v>0</v>
      </c>
      <c r="AJ4263" s="106">
        <v>0</v>
      </c>
      <c r="AK4263" s="60" t="str">
        <f>+IF(Tabla1[[#This Row],[REQUEST_TY]]="SR MANTENIMIENTO CORRECTIVO", "EMERGENCIA", "OTROS")</f>
        <v>EMERGENCIA</v>
      </c>
      <c r="AL4263" s="6" t="str">
        <f>+_xlfn.IFS(Tabla1[[#This Row],[Veces obj]]&lt;=1,"0-1",Tabla1[[#This Row],[Veces obj]]&lt;=2,"1-2",Tabla1[[#This Row],[Veces obj]]&lt;=3,"2-3",TRUE,"&gt;3")</f>
        <v>0-1</v>
      </c>
      <c r="AM4263" s="60" t="str">
        <f>+_xlfn.IFS(MONTH(Tabla1[[#This Row],[MES]])&lt;=3,"Q1",MONTH(Tabla1[[#This Row],[MES]])&lt;=6,"Q2",MONTH(Tabla1[[#This Row],[MES]])&lt;=9,"Q3",TRUE,"Q4")</f>
        <v>Q2</v>
      </c>
      <c r="AN4263" s="15" t="str">
        <f>+IFERROR(VLOOKUP(Tabla1[[#This Row],[CUENTA]],CTAS[],2,0),"OTROS")</f>
        <v>HONEYWELL</v>
      </c>
      <c r="AP4263" s="15" t="str">
        <f>+IFERROR(VLOOKUP(Tabla1[[#This Row],[EMPLEADO]],IS[],3,0),"OTROS")</f>
        <v>JUAREZ</v>
      </c>
      <c r="AQ4263" s="15" t="str">
        <f>+IFERROR(VLOOKUP(Tabla1[[#This Row],[EMPLEADO]],IS[[NÓMINA]:[INGENIERO]],2,0),"OTROS")</f>
        <v>CARLOS MONTOYA</v>
      </c>
    </row>
    <row r="4264" spans="1:43" x14ac:dyDescent="0.25">
      <c r="A4264" s="91" t="s">
        <v>12089</v>
      </c>
      <c r="B4264" s="92">
        <v>1</v>
      </c>
      <c r="C4264" s="92" t="s">
        <v>12369</v>
      </c>
      <c r="D4264" s="93" t="s">
        <v>38</v>
      </c>
      <c r="E4264" s="94" t="s">
        <v>39</v>
      </c>
      <c r="F4264" s="94" t="s">
        <v>12370</v>
      </c>
      <c r="G4264" s="105" t="s">
        <v>12371</v>
      </c>
      <c r="H4264" s="92" t="s">
        <v>124</v>
      </c>
      <c r="I4264" s="95" t="s">
        <v>43</v>
      </c>
      <c r="J4264" s="92" t="s">
        <v>8</v>
      </c>
      <c r="K4264" s="96" t="s">
        <v>117</v>
      </c>
      <c r="L4264" s="96" t="s">
        <v>12372</v>
      </c>
      <c r="M4264" s="92" t="s">
        <v>73</v>
      </c>
      <c r="N4264" s="92">
        <v>0</v>
      </c>
      <c r="O4264" s="92" t="s">
        <v>47</v>
      </c>
      <c r="P4264" s="96">
        <v>477</v>
      </c>
      <c r="Q4264" s="96" t="s">
        <v>48</v>
      </c>
      <c r="R4264" s="97" t="s">
        <v>49</v>
      </c>
      <c r="S4264" s="98" t="s">
        <v>50</v>
      </c>
      <c r="T4264" s="98" t="s">
        <v>51</v>
      </c>
      <c r="U4264" s="99" t="s">
        <v>52</v>
      </c>
      <c r="V4264" s="100">
        <v>1.05</v>
      </c>
      <c r="W4264" s="106">
        <v>750.75000000000011</v>
      </c>
      <c r="X4264" s="102">
        <v>1</v>
      </c>
      <c r="Y4264" s="103">
        <v>0.87</v>
      </c>
      <c r="Z4264" s="99">
        <v>5</v>
      </c>
      <c r="AA4264" s="104">
        <v>0.17399999999999999</v>
      </c>
      <c r="AB4264" s="100">
        <v>0</v>
      </c>
      <c r="AC4264" s="106">
        <v>0</v>
      </c>
      <c r="AD4264" s="107">
        <v>43587</v>
      </c>
      <c r="AE4264" s="107">
        <v>43588</v>
      </c>
      <c r="AF4264" s="99">
        <v>1</v>
      </c>
      <c r="AG4264" s="101" t="s">
        <v>53</v>
      </c>
      <c r="AH4264" s="100">
        <v>0</v>
      </c>
      <c r="AI4264" s="106">
        <v>0</v>
      </c>
      <c r="AJ4264" s="106">
        <v>0</v>
      </c>
      <c r="AK4264" s="60" t="str">
        <f>+IF(Tabla1[[#This Row],[REQUEST_TY]]="SR MANTENIMIENTO CORRECTIVO", "EMERGENCIA", "OTROS")</f>
        <v>EMERGENCIA</v>
      </c>
      <c r="AL4264" s="6" t="str">
        <f>+_xlfn.IFS(Tabla1[[#This Row],[Veces obj]]&lt;=1,"0-1",Tabla1[[#This Row],[Veces obj]]&lt;=2,"1-2",Tabla1[[#This Row],[Veces obj]]&lt;=3,"2-3",TRUE,"&gt;3")</f>
        <v>0-1</v>
      </c>
      <c r="AM4264" s="60" t="str">
        <f>+_xlfn.IFS(MONTH(Tabla1[[#This Row],[MES]])&lt;=3,"Q1",MONTH(Tabla1[[#This Row],[MES]])&lt;=6,"Q2",MONTH(Tabla1[[#This Row],[MES]])&lt;=9,"Q3",TRUE,"Q4")</f>
        <v>Q2</v>
      </c>
      <c r="AN4264" s="15" t="str">
        <f>+IFERROR(VLOOKUP(Tabla1[[#This Row],[CUENTA]],CTAS[],2,0),"OTROS")</f>
        <v>OTROS</v>
      </c>
      <c r="AP4264" s="15" t="str">
        <f>+IFERROR(VLOOKUP(Tabla1[[#This Row],[EMPLEADO]],IS[],3,0),"OTROS")</f>
        <v>JUAREZ</v>
      </c>
      <c r="AQ4264" s="15" t="str">
        <f>+IFERROR(VLOOKUP(Tabla1[[#This Row],[EMPLEADO]],IS[[NÓMINA]:[INGENIERO]],2,0),"OTROS")</f>
        <v>MIGUEL COTA</v>
      </c>
    </row>
    <row r="4265" spans="1:43" x14ac:dyDescent="0.25">
      <c r="A4265" s="91" t="s">
        <v>12089</v>
      </c>
      <c r="B4265" s="92">
        <v>1</v>
      </c>
      <c r="C4265" s="92" t="s">
        <v>12373</v>
      </c>
      <c r="D4265" s="93" t="s">
        <v>38</v>
      </c>
      <c r="E4265" s="94" t="s">
        <v>39</v>
      </c>
      <c r="F4265" s="94" t="s">
        <v>12374</v>
      </c>
      <c r="G4265" s="105" t="s">
        <v>12375</v>
      </c>
      <c r="H4265" s="92" t="s">
        <v>646</v>
      </c>
      <c r="I4265" s="95" t="s">
        <v>43</v>
      </c>
      <c r="J4265" s="92" t="s">
        <v>8</v>
      </c>
      <c r="K4265" s="96" t="s">
        <v>12376</v>
      </c>
      <c r="L4265" s="96" t="s">
        <v>6162</v>
      </c>
      <c r="M4265" s="92" t="s">
        <v>6163</v>
      </c>
      <c r="N4265" s="92">
        <v>0</v>
      </c>
      <c r="O4265" s="92" t="s">
        <v>47</v>
      </c>
      <c r="P4265" s="96">
        <v>2709</v>
      </c>
      <c r="Q4265" s="96" t="s">
        <v>48</v>
      </c>
      <c r="R4265" s="97" t="s">
        <v>49</v>
      </c>
      <c r="S4265" s="98" t="s">
        <v>50</v>
      </c>
      <c r="T4265" s="98" t="s">
        <v>51</v>
      </c>
      <c r="U4265" s="99" t="s">
        <v>52</v>
      </c>
      <c r="V4265" s="100">
        <v>1.05</v>
      </c>
      <c r="W4265" s="106">
        <v>750.75000000000011</v>
      </c>
      <c r="X4265" s="102">
        <v>1</v>
      </c>
      <c r="Y4265" s="103">
        <v>4.0599999999999996</v>
      </c>
      <c r="Z4265" s="99">
        <v>5</v>
      </c>
      <c r="AA4265" s="104">
        <v>0.81199999999999994</v>
      </c>
      <c r="AB4265" s="100">
        <v>0</v>
      </c>
      <c r="AC4265" s="106">
        <v>0</v>
      </c>
      <c r="AD4265" s="107">
        <v>43588</v>
      </c>
      <c r="AE4265" s="107">
        <v>43588</v>
      </c>
      <c r="AF4265" s="99">
        <v>0</v>
      </c>
      <c r="AG4265" s="101" t="s">
        <v>53</v>
      </c>
      <c r="AH4265" s="100">
        <v>0</v>
      </c>
      <c r="AI4265" s="106">
        <v>0</v>
      </c>
      <c r="AJ4265" s="106">
        <v>0</v>
      </c>
      <c r="AK4265" s="60" t="str">
        <f>+IF(Tabla1[[#This Row],[REQUEST_TY]]="SR MANTENIMIENTO CORRECTIVO", "EMERGENCIA", "OTROS")</f>
        <v>EMERGENCIA</v>
      </c>
      <c r="AL4265" s="6" t="str">
        <f>+_xlfn.IFS(Tabla1[[#This Row],[Veces obj]]&lt;=1,"0-1",Tabla1[[#This Row],[Veces obj]]&lt;=2,"1-2",Tabla1[[#This Row],[Veces obj]]&lt;=3,"2-3",TRUE,"&gt;3")</f>
        <v>0-1</v>
      </c>
      <c r="AM4265" s="60" t="str">
        <f>+_xlfn.IFS(MONTH(Tabla1[[#This Row],[MES]])&lt;=3,"Q1",MONTH(Tabla1[[#This Row],[MES]])&lt;=6,"Q2",MONTH(Tabla1[[#This Row],[MES]])&lt;=9,"Q3",TRUE,"Q4")</f>
        <v>Q2</v>
      </c>
      <c r="AN4265" s="15" t="str">
        <f>+IFERROR(VLOOKUP(Tabla1[[#This Row],[CUENTA]],CTAS[],2,0),"OTROS")</f>
        <v>OTROS</v>
      </c>
      <c r="AP4265" s="15" t="str">
        <f>+IFERROR(VLOOKUP(Tabla1[[#This Row],[EMPLEADO]],IS[],3,0),"OTROS")</f>
        <v>OTROS</v>
      </c>
      <c r="AQ4265" s="15" t="str">
        <f>+IFERROR(VLOOKUP(Tabla1[[#This Row],[EMPLEADO]],IS[[NÓMINA]:[INGENIERO]],2,0),"OTROS")</f>
        <v>OTROS</v>
      </c>
    </row>
    <row r="4266" spans="1:43" x14ac:dyDescent="0.25">
      <c r="A4266" s="91" t="s">
        <v>12089</v>
      </c>
      <c r="B4266" s="92">
        <v>1</v>
      </c>
      <c r="C4266" s="92" t="s">
        <v>12377</v>
      </c>
      <c r="D4266" s="93" t="s">
        <v>38</v>
      </c>
      <c r="E4266" s="94" t="s">
        <v>39</v>
      </c>
      <c r="F4266" s="94" t="s">
        <v>12378</v>
      </c>
      <c r="G4266" s="105" t="s">
        <v>12379</v>
      </c>
      <c r="H4266" s="92" t="s">
        <v>646</v>
      </c>
      <c r="I4266" s="95" t="s">
        <v>43</v>
      </c>
      <c r="J4266" s="92" t="s">
        <v>8</v>
      </c>
      <c r="K4266" s="96" t="s">
        <v>12376</v>
      </c>
      <c r="L4266" s="96" t="s">
        <v>6162</v>
      </c>
      <c r="M4266" s="92" t="s">
        <v>6163</v>
      </c>
      <c r="N4266" s="92">
        <v>0</v>
      </c>
      <c r="O4266" s="92" t="s">
        <v>47</v>
      </c>
      <c r="P4266" s="96">
        <v>2709</v>
      </c>
      <c r="Q4266" s="96" t="s">
        <v>48</v>
      </c>
      <c r="R4266" s="97" t="s">
        <v>49</v>
      </c>
      <c r="S4266" s="98" t="s">
        <v>50</v>
      </c>
      <c r="T4266" s="98" t="s">
        <v>51</v>
      </c>
      <c r="U4266" s="99" t="s">
        <v>52</v>
      </c>
      <c r="V4266" s="100">
        <v>1.05</v>
      </c>
      <c r="W4266" s="106">
        <v>750.75000000000011</v>
      </c>
      <c r="X4266" s="102">
        <v>1</v>
      </c>
      <c r="Y4266" s="103">
        <v>5.48</v>
      </c>
      <c r="Z4266" s="99">
        <v>5</v>
      </c>
      <c r="AA4266" s="104">
        <v>1.0960000000000001</v>
      </c>
      <c r="AB4266" s="100">
        <v>2.4000000000000021E-2</v>
      </c>
      <c r="AC4266" s="106">
        <v>-17.160000000000018</v>
      </c>
      <c r="AD4266" s="107">
        <v>43588</v>
      </c>
      <c r="AE4266" s="107">
        <v>43588</v>
      </c>
      <c r="AF4266" s="99">
        <v>0</v>
      </c>
      <c r="AG4266" s="101" t="s">
        <v>53</v>
      </c>
      <c r="AH4266" s="100">
        <v>0</v>
      </c>
      <c r="AI4266" s="106">
        <v>0</v>
      </c>
      <c r="AJ4266" s="106">
        <v>0</v>
      </c>
      <c r="AK4266" s="60" t="str">
        <f>+IF(Tabla1[[#This Row],[REQUEST_TY]]="SR MANTENIMIENTO CORRECTIVO", "EMERGENCIA", "OTROS")</f>
        <v>EMERGENCIA</v>
      </c>
      <c r="AL4266" s="6" t="str">
        <f>+_xlfn.IFS(Tabla1[[#This Row],[Veces obj]]&lt;=1,"0-1",Tabla1[[#This Row],[Veces obj]]&lt;=2,"1-2",Tabla1[[#This Row],[Veces obj]]&lt;=3,"2-3",TRUE,"&gt;3")</f>
        <v>1-2</v>
      </c>
      <c r="AM4266" s="60" t="str">
        <f>+_xlfn.IFS(MONTH(Tabla1[[#This Row],[MES]])&lt;=3,"Q1",MONTH(Tabla1[[#This Row],[MES]])&lt;=6,"Q2",MONTH(Tabla1[[#This Row],[MES]])&lt;=9,"Q3",TRUE,"Q4")</f>
        <v>Q2</v>
      </c>
      <c r="AN4266" s="15" t="str">
        <f>+IFERROR(VLOOKUP(Tabla1[[#This Row],[CUENTA]],CTAS[],2,0),"OTROS")</f>
        <v>OTROS</v>
      </c>
      <c r="AP4266" s="15" t="str">
        <f>+IFERROR(VLOOKUP(Tabla1[[#This Row],[EMPLEADO]],IS[],3,0),"OTROS")</f>
        <v>OTROS</v>
      </c>
      <c r="AQ4266" s="15" t="str">
        <f>+IFERROR(VLOOKUP(Tabla1[[#This Row],[EMPLEADO]],IS[[NÓMINA]:[INGENIERO]],2,0),"OTROS")</f>
        <v>OTROS</v>
      </c>
    </row>
    <row r="4267" spans="1:43" x14ac:dyDescent="0.25">
      <c r="A4267" s="91" t="s">
        <v>12089</v>
      </c>
      <c r="B4267" s="92">
        <v>1</v>
      </c>
      <c r="C4267" s="92" t="s">
        <v>12380</v>
      </c>
      <c r="D4267" s="93" t="s">
        <v>38</v>
      </c>
      <c r="E4267" s="94" t="s">
        <v>1015</v>
      </c>
      <c r="F4267" s="94" t="s">
        <v>12381</v>
      </c>
      <c r="G4267" s="105" t="s">
        <v>1558</v>
      </c>
      <c r="H4267" s="92" t="s">
        <v>784</v>
      </c>
      <c r="I4267" s="95" t="s">
        <v>43</v>
      </c>
      <c r="J4267" s="92" t="s">
        <v>8</v>
      </c>
      <c r="K4267" s="96" t="s">
        <v>59</v>
      </c>
      <c r="L4267" s="96" t="s">
        <v>1559</v>
      </c>
      <c r="M4267" s="92" t="s">
        <v>1560</v>
      </c>
      <c r="N4267" s="92">
        <v>0</v>
      </c>
      <c r="O4267" s="92" t="s">
        <v>47</v>
      </c>
      <c r="P4267" s="96">
        <v>6</v>
      </c>
      <c r="Q4267" s="96" t="s">
        <v>207</v>
      </c>
      <c r="R4267" s="97" t="s">
        <v>317</v>
      </c>
      <c r="S4267" s="98" t="s">
        <v>318</v>
      </c>
      <c r="T4267" s="98" t="s">
        <v>51</v>
      </c>
      <c r="U4267" s="99" t="s">
        <v>879</v>
      </c>
      <c r="V4267" s="100">
        <v>0.6</v>
      </c>
      <c r="W4267" s="106">
        <v>943.80000000000007</v>
      </c>
      <c r="X4267" s="102">
        <v>1</v>
      </c>
      <c r="Y4267" s="103">
        <v>4.4400000000000004</v>
      </c>
      <c r="Z4267" s="99">
        <v>4</v>
      </c>
      <c r="AA4267" s="104">
        <v>1.1100000000000001</v>
      </c>
      <c r="AB4267" s="100">
        <v>2.7500000000000024E-2</v>
      </c>
      <c r="AC4267" s="106">
        <v>-43.257500000000043</v>
      </c>
      <c r="AD4267" s="107">
        <v>43593</v>
      </c>
      <c r="AE4267" s="107">
        <v>43594</v>
      </c>
      <c r="AF4267" s="99">
        <v>1</v>
      </c>
      <c r="AG4267" s="101" t="s">
        <v>53</v>
      </c>
      <c r="AH4267" s="100">
        <v>0</v>
      </c>
      <c r="AI4267" s="106">
        <v>0</v>
      </c>
      <c r="AJ4267" s="106">
        <v>0</v>
      </c>
      <c r="AK4267" s="60" t="str">
        <f>+IF(Tabla1[[#This Row],[REQUEST_TY]]="SR MANTENIMIENTO CORRECTIVO", "EMERGENCIA", "OTROS")</f>
        <v>EMERGENCIA</v>
      </c>
      <c r="AL4267" s="6" t="str">
        <f>+_xlfn.IFS(Tabla1[[#This Row],[Veces obj]]&lt;=1,"0-1",Tabla1[[#This Row],[Veces obj]]&lt;=2,"1-2",Tabla1[[#This Row],[Veces obj]]&lt;=3,"2-3",TRUE,"&gt;3")</f>
        <v>1-2</v>
      </c>
      <c r="AM4267" s="60" t="str">
        <f>+_xlfn.IFS(MONTH(Tabla1[[#This Row],[MES]])&lt;=3,"Q1",MONTH(Tabla1[[#This Row],[MES]])&lt;=6,"Q2",MONTH(Tabla1[[#This Row],[MES]])&lt;=9,"Q3",TRUE,"Q4")</f>
        <v>Q2</v>
      </c>
      <c r="AN4267" s="15" t="str">
        <f>+IFERROR(VLOOKUP(Tabla1[[#This Row],[CUENTA]],CTAS[],2,0),"OTROS")</f>
        <v>OTROS</v>
      </c>
      <c r="AP4267" s="15" t="str">
        <f>+IFERROR(VLOOKUP(Tabla1[[#This Row],[EMPLEADO]],IS[],3,0),"OTROS")</f>
        <v>OTROS</v>
      </c>
      <c r="AQ4267" s="15" t="str">
        <f>+IFERROR(VLOOKUP(Tabla1[[#This Row],[EMPLEADO]],IS[[NÓMINA]:[INGENIERO]],2,0),"OTROS")</f>
        <v>OTROS</v>
      </c>
    </row>
    <row r="4268" spans="1:43" x14ac:dyDescent="0.25">
      <c r="A4268" s="91" t="s">
        <v>12089</v>
      </c>
      <c r="B4268" s="92">
        <v>1</v>
      </c>
      <c r="C4268" s="92" t="s">
        <v>12382</v>
      </c>
      <c r="D4268" s="93" t="s">
        <v>38</v>
      </c>
      <c r="E4268" s="94" t="s">
        <v>725</v>
      </c>
      <c r="F4268" s="94" t="s">
        <v>12383</v>
      </c>
      <c r="G4268" s="105" t="s">
        <v>8098</v>
      </c>
      <c r="H4268" s="92" t="s">
        <v>592</v>
      </c>
      <c r="I4268" s="95" t="s">
        <v>43</v>
      </c>
      <c r="J4268" s="92" t="s">
        <v>8</v>
      </c>
      <c r="K4268" s="96" t="s">
        <v>59</v>
      </c>
      <c r="L4268" s="96" t="s">
        <v>3949</v>
      </c>
      <c r="M4268" s="92" t="s">
        <v>165</v>
      </c>
      <c r="N4268" s="92">
        <v>0</v>
      </c>
      <c r="O4268" s="92" t="s">
        <v>47</v>
      </c>
      <c r="P4268" s="96">
        <v>43</v>
      </c>
      <c r="Q4268" s="96" t="s">
        <v>82</v>
      </c>
      <c r="R4268" s="97" t="s">
        <v>223</v>
      </c>
      <c r="S4268" s="98" t="s">
        <v>139</v>
      </c>
      <c r="T4268" s="98" t="s">
        <v>51</v>
      </c>
      <c r="U4268" s="99" t="s">
        <v>140</v>
      </c>
      <c r="V4268" s="100">
        <v>1.1000000000000001</v>
      </c>
      <c r="W4268" s="106">
        <v>1730.3000000000004</v>
      </c>
      <c r="X4268" s="102">
        <v>1</v>
      </c>
      <c r="Y4268" s="103">
        <v>0.43</v>
      </c>
      <c r="Z4268" s="99">
        <v>4</v>
      </c>
      <c r="AA4268" s="104">
        <v>0.1075</v>
      </c>
      <c r="AB4268" s="100">
        <v>0</v>
      </c>
      <c r="AC4268" s="106">
        <v>0</v>
      </c>
      <c r="AD4268" s="107">
        <v>43588</v>
      </c>
      <c r="AE4268" s="107">
        <v>43588</v>
      </c>
      <c r="AF4268" s="99">
        <v>0</v>
      </c>
      <c r="AG4268" s="101" t="s">
        <v>53</v>
      </c>
      <c r="AH4268" s="100">
        <v>0</v>
      </c>
      <c r="AI4268" s="106">
        <v>0</v>
      </c>
      <c r="AJ4268" s="106">
        <v>0</v>
      </c>
      <c r="AK4268" s="60" t="str">
        <f>+IF(Tabla1[[#This Row],[REQUEST_TY]]="SR MANTENIMIENTO CORRECTIVO", "EMERGENCIA", "OTROS")</f>
        <v>EMERGENCIA</v>
      </c>
      <c r="AL4268" s="6" t="str">
        <f>+_xlfn.IFS(Tabla1[[#This Row],[Veces obj]]&lt;=1,"0-1",Tabla1[[#This Row],[Veces obj]]&lt;=2,"1-2",Tabla1[[#This Row],[Veces obj]]&lt;=3,"2-3",TRUE,"&gt;3")</f>
        <v>0-1</v>
      </c>
      <c r="AM4268" s="60" t="str">
        <f>+_xlfn.IFS(MONTH(Tabla1[[#This Row],[MES]])&lt;=3,"Q1",MONTH(Tabla1[[#This Row],[MES]])&lt;=6,"Q2",MONTH(Tabla1[[#This Row],[MES]])&lt;=9,"Q3",TRUE,"Q4")</f>
        <v>Q2</v>
      </c>
      <c r="AN4268" s="15" t="str">
        <f>+IFERROR(VLOOKUP(Tabla1[[#This Row],[CUENTA]],CTAS[],2,0),"OTROS")</f>
        <v>OTROS</v>
      </c>
      <c r="AP4268" s="15" t="str">
        <f>+IFERROR(VLOOKUP(Tabla1[[#This Row],[EMPLEADO]],IS[],3,0),"OTROS")</f>
        <v>CHIHUAHUA</v>
      </c>
      <c r="AQ4268" s="15" t="str">
        <f>+IFERROR(VLOOKUP(Tabla1[[#This Row],[EMPLEADO]],IS[[NÓMINA]:[INGENIERO]],2,0),"OTROS")</f>
        <v>VICTOR MENDEZ</v>
      </c>
    </row>
    <row r="4269" spans="1:43" x14ac:dyDescent="0.25">
      <c r="A4269" s="91" t="s">
        <v>12089</v>
      </c>
      <c r="B4269" s="92">
        <v>1</v>
      </c>
      <c r="C4269" s="92" t="s">
        <v>12384</v>
      </c>
      <c r="D4269" s="93" t="s">
        <v>38</v>
      </c>
      <c r="E4269" s="94" t="s">
        <v>3627</v>
      </c>
      <c r="F4269" s="94" t="s">
        <v>12385</v>
      </c>
      <c r="G4269" s="105" t="s">
        <v>6524</v>
      </c>
      <c r="H4269" s="92" t="s">
        <v>150</v>
      </c>
      <c r="I4269" s="95" t="s">
        <v>43</v>
      </c>
      <c r="J4269" s="92" t="s">
        <v>8</v>
      </c>
      <c r="K4269" s="96" t="s">
        <v>151</v>
      </c>
      <c r="L4269" s="96" t="s">
        <v>185</v>
      </c>
      <c r="M4269" s="92" t="s">
        <v>73</v>
      </c>
      <c r="N4269" s="92">
        <v>1</v>
      </c>
      <c r="O4269" s="92" t="s">
        <v>47</v>
      </c>
      <c r="P4269" s="96">
        <v>72</v>
      </c>
      <c r="Q4269" s="96" t="s">
        <v>48</v>
      </c>
      <c r="R4269" s="97" t="s">
        <v>153</v>
      </c>
      <c r="S4269" s="98" t="s">
        <v>50</v>
      </c>
      <c r="T4269" s="98" t="s">
        <v>51</v>
      </c>
      <c r="U4269" s="99" t="s">
        <v>52</v>
      </c>
      <c r="V4269" s="100">
        <v>1.05</v>
      </c>
      <c r="W4269" s="106">
        <v>0</v>
      </c>
      <c r="X4269" s="102">
        <v>1</v>
      </c>
      <c r="Y4269" s="103">
        <v>3.14</v>
      </c>
      <c r="Z4269" s="99">
        <v>5</v>
      </c>
      <c r="AA4269" s="104">
        <v>0.628</v>
      </c>
      <c r="AB4269" s="100">
        <v>0</v>
      </c>
      <c r="AC4269" s="106">
        <v>0</v>
      </c>
      <c r="AD4269" s="107">
        <v>43588</v>
      </c>
      <c r="AE4269" s="107">
        <v>43588</v>
      </c>
      <c r="AF4269" s="99">
        <v>0</v>
      </c>
      <c r="AG4269" s="101" t="s">
        <v>53</v>
      </c>
      <c r="AH4269" s="100">
        <v>0</v>
      </c>
      <c r="AI4269" s="106">
        <v>0</v>
      </c>
      <c r="AJ4269" s="106">
        <v>0</v>
      </c>
      <c r="AK4269" s="60" t="str">
        <f>+IF(Tabla1[[#This Row],[REQUEST_TY]]="SR MANTENIMIENTO CORRECTIVO", "EMERGENCIA", "OTROS")</f>
        <v>EMERGENCIA</v>
      </c>
      <c r="AL4269" s="6" t="str">
        <f>+_xlfn.IFS(Tabla1[[#This Row],[Veces obj]]&lt;=1,"0-1",Tabla1[[#This Row],[Veces obj]]&lt;=2,"1-2",Tabla1[[#This Row],[Veces obj]]&lt;=3,"2-3",TRUE,"&gt;3")</f>
        <v>0-1</v>
      </c>
      <c r="AM4269" s="60" t="str">
        <f>+_xlfn.IFS(MONTH(Tabla1[[#This Row],[MES]])&lt;=3,"Q1",MONTH(Tabla1[[#This Row],[MES]])&lt;=6,"Q2",MONTH(Tabla1[[#This Row],[MES]])&lt;=9,"Q3",TRUE,"Q4")</f>
        <v>Q2</v>
      </c>
      <c r="AN4269" s="15" t="str">
        <f>+IFERROR(VLOOKUP(Tabla1[[#This Row],[CUENTA]],CTAS[],2,0),"OTROS")</f>
        <v>HONEYWELL</v>
      </c>
      <c r="AP4269" s="15" t="str">
        <f>+IFERROR(VLOOKUP(Tabla1[[#This Row],[EMPLEADO]],IS[],3,0),"OTROS")</f>
        <v>JUAREZ</v>
      </c>
      <c r="AQ4269" s="15" t="str">
        <f>+IFERROR(VLOOKUP(Tabla1[[#This Row],[EMPLEADO]],IS[[NÓMINA]:[INGENIERO]],2,0),"OTROS")</f>
        <v>CARLOS MONTOYA</v>
      </c>
    </row>
    <row r="4270" spans="1:43" x14ac:dyDescent="0.25">
      <c r="A4270" s="91" t="s">
        <v>12089</v>
      </c>
      <c r="B4270" s="92">
        <v>1</v>
      </c>
      <c r="C4270" s="92" t="s">
        <v>12386</v>
      </c>
      <c r="D4270" s="93" t="s">
        <v>38</v>
      </c>
      <c r="E4270" s="94" t="s">
        <v>6529</v>
      </c>
      <c r="F4270" s="94" t="s">
        <v>12387</v>
      </c>
      <c r="G4270" s="105" t="s">
        <v>6534</v>
      </c>
      <c r="H4270" s="92" t="s">
        <v>150</v>
      </c>
      <c r="I4270" s="95" t="s">
        <v>43</v>
      </c>
      <c r="J4270" s="92" t="s">
        <v>8</v>
      </c>
      <c r="K4270" s="96" t="s">
        <v>151</v>
      </c>
      <c r="L4270" s="96" t="s">
        <v>185</v>
      </c>
      <c r="M4270" s="92" t="s">
        <v>73</v>
      </c>
      <c r="N4270" s="92">
        <v>1</v>
      </c>
      <c r="O4270" s="92" t="s">
        <v>47</v>
      </c>
      <c r="P4270" s="96">
        <v>72</v>
      </c>
      <c r="Q4270" s="96" t="s">
        <v>48</v>
      </c>
      <c r="R4270" s="97" t="s">
        <v>153</v>
      </c>
      <c r="S4270" s="98" t="s">
        <v>50</v>
      </c>
      <c r="T4270" s="98" t="s">
        <v>51</v>
      </c>
      <c r="U4270" s="99" t="s">
        <v>52</v>
      </c>
      <c r="V4270" s="100">
        <v>1.05</v>
      </c>
      <c r="W4270" s="106">
        <v>0</v>
      </c>
      <c r="X4270" s="102">
        <v>1</v>
      </c>
      <c r="Y4270" s="103">
        <v>0.35</v>
      </c>
      <c r="Z4270" s="99">
        <v>5</v>
      </c>
      <c r="AA4270" s="104">
        <v>6.9999999999999993E-2</v>
      </c>
      <c r="AB4270" s="100">
        <v>0</v>
      </c>
      <c r="AC4270" s="106">
        <v>0</v>
      </c>
      <c r="AD4270" s="107">
        <v>43587</v>
      </c>
      <c r="AE4270" s="107">
        <v>43588</v>
      </c>
      <c r="AF4270" s="99">
        <v>1</v>
      </c>
      <c r="AG4270" s="101" t="s">
        <v>53</v>
      </c>
      <c r="AH4270" s="100">
        <v>0</v>
      </c>
      <c r="AI4270" s="106">
        <v>0</v>
      </c>
      <c r="AJ4270" s="106">
        <v>0</v>
      </c>
      <c r="AK4270" s="60" t="str">
        <f>+IF(Tabla1[[#This Row],[REQUEST_TY]]="SR MANTENIMIENTO CORRECTIVO", "EMERGENCIA", "OTROS")</f>
        <v>EMERGENCIA</v>
      </c>
      <c r="AL4270" s="6" t="str">
        <f>+_xlfn.IFS(Tabla1[[#This Row],[Veces obj]]&lt;=1,"0-1",Tabla1[[#This Row],[Veces obj]]&lt;=2,"1-2",Tabla1[[#This Row],[Veces obj]]&lt;=3,"2-3",TRUE,"&gt;3")</f>
        <v>0-1</v>
      </c>
      <c r="AM4270" s="60" t="str">
        <f>+_xlfn.IFS(MONTH(Tabla1[[#This Row],[MES]])&lt;=3,"Q1",MONTH(Tabla1[[#This Row],[MES]])&lt;=6,"Q2",MONTH(Tabla1[[#This Row],[MES]])&lt;=9,"Q3",TRUE,"Q4")</f>
        <v>Q2</v>
      </c>
      <c r="AN4270" s="15" t="str">
        <f>+IFERROR(VLOOKUP(Tabla1[[#This Row],[CUENTA]],CTAS[],2,0),"OTROS")</f>
        <v>HONEYWELL</v>
      </c>
      <c r="AP4270" s="15" t="str">
        <f>+IFERROR(VLOOKUP(Tabla1[[#This Row],[EMPLEADO]],IS[],3,0),"OTROS")</f>
        <v>JUAREZ</v>
      </c>
      <c r="AQ4270" s="15" t="str">
        <f>+IFERROR(VLOOKUP(Tabla1[[#This Row],[EMPLEADO]],IS[[NÓMINA]:[INGENIERO]],2,0),"OTROS")</f>
        <v>CARLOS MONTOYA</v>
      </c>
    </row>
    <row r="4271" spans="1:43" x14ac:dyDescent="0.25">
      <c r="A4271" s="91" t="s">
        <v>12089</v>
      </c>
      <c r="B4271" s="92">
        <v>1</v>
      </c>
      <c r="C4271" s="92" t="s">
        <v>12388</v>
      </c>
      <c r="D4271" s="93" t="s">
        <v>38</v>
      </c>
      <c r="E4271" s="94" t="s">
        <v>3627</v>
      </c>
      <c r="F4271" s="94" t="s">
        <v>12389</v>
      </c>
      <c r="G4271" s="105" t="s">
        <v>6547</v>
      </c>
      <c r="H4271" s="92" t="s">
        <v>150</v>
      </c>
      <c r="I4271" s="95" t="s">
        <v>43</v>
      </c>
      <c r="J4271" s="92" t="s">
        <v>8</v>
      </c>
      <c r="K4271" s="96" t="s">
        <v>151</v>
      </c>
      <c r="L4271" s="96" t="s">
        <v>185</v>
      </c>
      <c r="M4271" s="92" t="s">
        <v>73</v>
      </c>
      <c r="N4271" s="92">
        <v>1</v>
      </c>
      <c r="O4271" s="92" t="s">
        <v>47</v>
      </c>
      <c r="P4271" s="96">
        <v>72</v>
      </c>
      <c r="Q4271" s="96" t="s">
        <v>48</v>
      </c>
      <c r="R4271" s="97" t="s">
        <v>153</v>
      </c>
      <c r="S4271" s="98" t="s">
        <v>50</v>
      </c>
      <c r="T4271" s="98" t="s">
        <v>51</v>
      </c>
      <c r="U4271" s="99" t="s">
        <v>52</v>
      </c>
      <c r="V4271" s="100">
        <v>1.05</v>
      </c>
      <c r="W4271" s="106">
        <v>0</v>
      </c>
      <c r="X4271" s="102">
        <v>1</v>
      </c>
      <c r="Y4271" s="103">
        <v>4.66</v>
      </c>
      <c r="Z4271" s="99">
        <v>5</v>
      </c>
      <c r="AA4271" s="104">
        <v>0.93200000000000005</v>
      </c>
      <c r="AB4271" s="100">
        <v>0</v>
      </c>
      <c r="AC4271" s="106">
        <v>0</v>
      </c>
      <c r="AD4271" s="107">
        <v>43588</v>
      </c>
      <c r="AE4271" s="107">
        <v>43588</v>
      </c>
      <c r="AF4271" s="99">
        <v>0</v>
      </c>
      <c r="AG4271" s="101" t="s">
        <v>53</v>
      </c>
      <c r="AH4271" s="100">
        <v>0</v>
      </c>
      <c r="AI4271" s="106">
        <v>0</v>
      </c>
      <c r="AJ4271" s="106">
        <v>0</v>
      </c>
      <c r="AK4271" s="60" t="str">
        <f>+IF(Tabla1[[#This Row],[REQUEST_TY]]="SR MANTENIMIENTO CORRECTIVO", "EMERGENCIA", "OTROS")</f>
        <v>EMERGENCIA</v>
      </c>
      <c r="AL4271" s="6" t="str">
        <f>+_xlfn.IFS(Tabla1[[#This Row],[Veces obj]]&lt;=1,"0-1",Tabla1[[#This Row],[Veces obj]]&lt;=2,"1-2",Tabla1[[#This Row],[Veces obj]]&lt;=3,"2-3",TRUE,"&gt;3")</f>
        <v>0-1</v>
      </c>
      <c r="AM4271" s="60" t="str">
        <f>+_xlfn.IFS(MONTH(Tabla1[[#This Row],[MES]])&lt;=3,"Q1",MONTH(Tabla1[[#This Row],[MES]])&lt;=6,"Q2",MONTH(Tabla1[[#This Row],[MES]])&lt;=9,"Q3",TRUE,"Q4")</f>
        <v>Q2</v>
      </c>
      <c r="AN4271" s="15" t="str">
        <f>+IFERROR(VLOOKUP(Tabla1[[#This Row],[CUENTA]],CTAS[],2,0),"OTROS")</f>
        <v>HONEYWELL</v>
      </c>
      <c r="AP4271" s="15" t="str">
        <f>+IFERROR(VLOOKUP(Tabla1[[#This Row],[EMPLEADO]],IS[],3,0),"OTROS")</f>
        <v>JUAREZ</v>
      </c>
      <c r="AQ4271" s="15" t="str">
        <f>+IFERROR(VLOOKUP(Tabla1[[#This Row],[EMPLEADO]],IS[[NÓMINA]:[INGENIERO]],2,0),"OTROS")</f>
        <v>CARLOS MONTOYA</v>
      </c>
    </row>
    <row r="4272" spans="1:43" x14ac:dyDescent="0.25">
      <c r="A4272" s="91" t="s">
        <v>12089</v>
      </c>
      <c r="B4272" s="92">
        <v>1</v>
      </c>
      <c r="C4272" s="92" t="s">
        <v>12390</v>
      </c>
      <c r="D4272" s="93" t="s">
        <v>38</v>
      </c>
      <c r="E4272" s="94" t="s">
        <v>6529</v>
      </c>
      <c r="F4272" s="94" t="s">
        <v>12391</v>
      </c>
      <c r="G4272" s="105" t="s">
        <v>6544</v>
      </c>
      <c r="H4272" s="92" t="s">
        <v>297</v>
      </c>
      <c r="I4272" s="95" t="s">
        <v>43</v>
      </c>
      <c r="J4272" s="92" t="s">
        <v>8</v>
      </c>
      <c r="K4272" s="96" t="s">
        <v>151</v>
      </c>
      <c r="L4272" s="96" t="s">
        <v>185</v>
      </c>
      <c r="M4272" s="92" t="s">
        <v>73</v>
      </c>
      <c r="N4272" s="92">
        <v>1</v>
      </c>
      <c r="O4272" s="92" t="s">
        <v>47</v>
      </c>
      <c r="P4272" s="96">
        <v>72</v>
      </c>
      <c r="Q4272" s="96" t="s">
        <v>48</v>
      </c>
      <c r="R4272" s="97" t="s">
        <v>153</v>
      </c>
      <c r="S4272" s="98" t="s">
        <v>50</v>
      </c>
      <c r="T4272" s="98" t="s">
        <v>51</v>
      </c>
      <c r="U4272" s="99" t="s">
        <v>52</v>
      </c>
      <c r="V4272" s="100">
        <v>1.05</v>
      </c>
      <c r="W4272" s="106">
        <v>0</v>
      </c>
      <c r="X4272" s="102">
        <v>1</v>
      </c>
      <c r="Y4272" s="103">
        <v>0.95</v>
      </c>
      <c r="Z4272" s="99">
        <v>5</v>
      </c>
      <c r="AA4272" s="104">
        <v>0.19</v>
      </c>
      <c r="AB4272" s="100">
        <v>0</v>
      </c>
      <c r="AC4272" s="106">
        <v>0</v>
      </c>
      <c r="AD4272" s="107">
        <v>43588</v>
      </c>
      <c r="AE4272" s="107">
        <v>43588</v>
      </c>
      <c r="AF4272" s="99">
        <v>0</v>
      </c>
      <c r="AG4272" s="101" t="s">
        <v>53</v>
      </c>
      <c r="AH4272" s="100">
        <v>0</v>
      </c>
      <c r="AI4272" s="106">
        <v>0</v>
      </c>
      <c r="AJ4272" s="106">
        <v>0</v>
      </c>
      <c r="AK4272" s="60" t="str">
        <f>+IF(Tabla1[[#This Row],[REQUEST_TY]]="SR MANTENIMIENTO CORRECTIVO", "EMERGENCIA", "OTROS")</f>
        <v>EMERGENCIA</v>
      </c>
      <c r="AL4272" s="6" t="str">
        <f>+_xlfn.IFS(Tabla1[[#This Row],[Veces obj]]&lt;=1,"0-1",Tabla1[[#This Row],[Veces obj]]&lt;=2,"1-2",Tabla1[[#This Row],[Veces obj]]&lt;=3,"2-3",TRUE,"&gt;3")</f>
        <v>0-1</v>
      </c>
      <c r="AM4272" s="60" t="str">
        <f>+_xlfn.IFS(MONTH(Tabla1[[#This Row],[MES]])&lt;=3,"Q1",MONTH(Tabla1[[#This Row],[MES]])&lt;=6,"Q2",MONTH(Tabla1[[#This Row],[MES]])&lt;=9,"Q3",TRUE,"Q4")</f>
        <v>Q2</v>
      </c>
      <c r="AN4272" s="15" t="str">
        <f>+IFERROR(VLOOKUP(Tabla1[[#This Row],[CUENTA]],CTAS[],2,0),"OTROS")</f>
        <v>HONEYWELL</v>
      </c>
      <c r="AP4272" s="15" t="str">
        <f>+IFERROR(VLOOKUP(Tabla1[[#This Row],[EMPLEADO]],IS[],3,0),"OTROS")</f>
        <v>JUAREZ</v>
      </c>
      <c r="AQ4272" s="15" t="str">
        <f>+IFERROR(VLOOKUP(Tabla1[[#This Row],[EMPLEADO]],IS[[NÓMINA]:[INGENIERO]],2,0),"OTROS")</f>
        <v>ALFREDO TORRES</v>
      </c>
    </row>
    <row r="4273" spans="1:43" x14ac:dyDescent="0.25">
      <c r="A4273" s="91" t="s">
        <v>12089</v>
      </c>
      <c r="B4273" s="92">
        <v>1</v>
      </c>
      <c r="C4273" s="92" t="s">
        <v>12392</v>
      </c>
      <c r="D4273" s="93" t="s">
        <v>38</v>
      </c>
      <c r="E4273" s="94" t="s">
        <v>6529</v>
      </c>
      <c r="F4273" s="94" t="s">
        <v>12393</v>
      </c>
      <c r="G4273" s="105" t="s">
        <v>6531</v>
      </c>
      <c r="H4273" s="92" t="s">
        <v>297</v>
      </c>
      <c r="I4273" s="95" t="s">
        <v>43</v>
      </c>
      <c r="J4273" s="92" t="s">
        <v>8</v>
      </c>
      <c r="K4273" s="96" t="s">
        <v>151</v>
      </c>
      <c r="L4273" s="96" t="s">
        <v>185</v>
      </c>
      <c r="M4273" s="92" t="s">
        <v>73</v>
      </c>
      <c r="N4273" s="92">
        <v>1</v>
      </c>
      <c r="O4273" s="92" t="s">
        <v>47</v>
      </c>
      <c r="P4273" s="96">
        <v>72</v>
      </c>
      <c r="Q4273" s="96" t="s">
        <v>48</v>
      </c>
      <c r="R4273" s="97" t="s">
        <v>153</v>
      </c>
      <c r="S4273" s="98" t="s">
        <v>50</v>
      </c>
      <c r="T4273" s="98" t="s">
        <v>51</v>
      </c>
      <c r="U4273" s="99" t="s">
        <v>52</v>
      </c>
      <c r="V4273" s="100">
        <v>1.05</v>
      </c>
      <c r="W4273" s="106">
        <v>0</v>
      </c>
      <c r="X4273" s="102">
        <v>1</v>
      </c>
      <c r="Y4273" s="103">
        <v>1.05</v>
      </c>
      <c r="Z4273" s="99">
        <v>5</v>
      </c>
      <c r="AA4273" s="104">
        <v>0.21000000000000002</v>
      </c>
      <c r="AB4273" s="100">
        <v>0</v>
      </c>
      <c r="AC4273" s="106">
        <v>0</v>
      </c>
      <c r="AD4273" s="107">
        <v>43588</v>
      </c>
      <c r="AE4273" s="107">
        <v>43588</v>
      </c>
      <c r="AF4273" s="99">
        <v>0</v>
      </c>
      <c r="AG4273" s="101" t="s">
        <v>53</v>
      </c>
      <c r="AH4273" s="100">
        <v>0</v>
      </c>
      <c r="AI4273" s="106">
        <v>0</v>
      </c>
      <c r="AJ4273" s="106">
        <v>0</v>
      </c>
      <c r="AK4273" s="60" t="str">
        <f>+IF(Tabla1[[#This Row],[REQUEST_TY]]="SR MANTENIMIENTO CORRECTIVO", "EMERGENCIA", "OTROS")</f>
        <v>EMERGENCIA</v>
      </c>
      <c r="AL4273" s="6" t="str">
        <f>+_xlfn.IFS(Tabla1[[#This Row],[Veces obj]]&lt;=1,"0-1",Tabla1[[#This Row],[Veces obj]]&lt;=2,"1-2",Tabla1[[#This Row],[Veces obj]]&lt;=3,"2-3",TRUE,"&gt;3")</f>
        <v>0-1</v>
      </c>
      <c r="AM4273" s="60" t="str">
        <f>+_xlfn.IFS(MONTH(Tabla1[[#This Row],[MES]])&lt;=3,"Q1",MONTH(Tabla1[[#This Row],[MES]])&lt;=6,"Q2",MONTH(Tabla1[[#This Row],[MES]])&lt;=9,"Q3",TRUE,"Q4")</f>
        <v>Q2</v>
      </c>
      <c r="AN4273" s="15" t="str">
        <f>+IFERROR(VLOOKUP(Tabla1[[#This Row],[CUENTA]],CTAS[],2,0),"OTROS")</f>
        <v>HONEYWELL</v>
      </c>
      <c r="AP4273" s="15" t="str">
        <f>+IFERROR(VLOOKUP(Tabla1[[#This Row],[EMPLEADO]],IS[],3,0),"OTROS")</f>
        <v>JUAREZ</v>
      </c>
      <c r="AQ4273" s="15" t="str">
        <f>+IFERROR(VLOOKUP(Tabla1[[#This Row],[EMPLEADO]],IS[[NÓMINA]:[INGENIERO]],2,0),"OTROS")</f>
        <v>ALFREDO TORRES</v>
      </c>
    </row>
    <row r="4274" spans="1:43" x14ac:dyDescent="0.25">
      <c r="A4274" s="91" t="s">
        <v>12089</v>
      </c>
      <c r="B4274" s="92">
        <v>1</v>
      </c>
      <c r="C4274" s="92" t="s">
        <v>12394</v>
      </c>
      <c r="D4274" s="93" t="s">
        <v>38</v>
      </c>
      <c r="E4274" s="94" t="s">
        <v>39</v>
      </c>
      <c r="F4274" s="94" t="s">
        <v>12391</v>
      </c>
      <c r="G4274" s="105" t="s">
        <v>3489</v>
      </c>
      <c r="H4274" s="92" t="s">
        <v>101</v>
      </c>
      <c r="I4274" s="95" t="s">
        <v>43</v>
      </c>
      <c r="J4274" s="92" t="s">
        <v>8</v>
      </c>
      <c r="K4274" s="96" t="s">
        <v>44</v>
      </c>
      <c r="L4274" s="96" t="s">
        <v>3425</v>
      </c>
      <c r="M4274" s="92" t="s">
        <v>518</v>
      </c>
      <c r="N4274" s="92">
        <v>1</v>
      </c>
      <c r="O4274" s="92" t="s">
        <v>105</v>
      </c>
      <c r="P4274" s="96">
        <v>127</v>
      </c>
      <c r="Q4274" s="96" t="s">
        <v>48</v>
      </c>
      <c r="R4274" s="97" t="s">
        <v>49</v>
      </c>
      <c r="S4274" s="98" t="s">
        <v>50</v>
      </c>
      <c r="T4274" s="98" t="s">
        <v>51</v>
      </c>
      <c r="U4274" s="99" t="s">
        <v>52</v>
      </c>
      <c r="V4274" s="100">
        <v>1.05</v>
      </c>
      <c r="W4274" s="106">
        <v>0</v>
      </c>
      <c r="X4274" s="102">
        <v>1</v>
      </c>
      <c r="Y4274" s="103">
        <v>2.7</v>
      </c>
      <c r="Z4274" s="99">
        <v>5</v>
      </c>
      <c r="AA4274" s="104">
        <v>0.54</v>
      </c>
      <c r="AB4274" s="100">
        <v>0</v>
      </c>
      <c r="AC4274" s="106">
        <v>0</v>
      </c>
      <c r="AD4274" s="107">
        <v>43588</v>
      </c>
      <c r="AE4274" s="107">
        <v>43588</v>
      </c>
      <c r="AF4274" s="99">
        <v>0</v>
      </c>
      <c r="AG4274" s="101" t="s">
        <v>53</v>
      </c>
      <c r="AH4274" s="100">
        <v>0</v>
      </c>
      <c r="AI4274" s="106">
        <v>0</v>
      </c>
      <c r="AJ4274" s="106">
        <v>0</v>
      </c>
      <c r="AK4274" s="60" t="str">
        <f>+IF(Tabla1[[#This Row],[REQUEST_TY]]="SR MANTENIMIENTO CORRECTIVO", "EMERGENCIA", "OTROS")</f>
        <v>EMERGENCIA</v>
      </c>
      <c r="AL4274" s="6" t="str">
        <f>+_xlfn.IFS(Tabla1[[#This Row],[Veces obj]]&lt;=1,"0-1",Tabla1[[#This Row],[Veces obj]]&lt;=2,"1-2",Tabla1[[#This Row],[Veces obj]]&lt;=3,"2-3",TRUE,"&gt;3")</f>
        <v>0-1</v>
      </c>
      <c r="AM4274" s="60" t="str">
        <f>+_xlfn.IFS(MONTH(Tabla1[[#This Row],[MES]])&lt;=3,"Q1",MONTH(Tabla1[[#This Row],[MES]])&lt;=6,"Q2",MONTH(Tabla1[[#This Row],[MES]])&lt;=9,"Q3",TRUE,"Q4")</f>
        <v>Q2</v>
      </c>
      <c r="AN4274" s="15" t="str">
        <f>+IFERROR(VLOOKUP(Tabla1[[#This Row],[CUENTA]],CTAS[],2,0),"OTROS")</f>
        <v>OTROS</v>
      </c>
      <c r="AP4274" s="15" t="str">
        <f>+IFERROR(VLOOKUP(Tabla1[[#This Row],[EMPLEADO]],IS[],3,0),"OTROS")</f>
        <v>OTROS</v>
      </c>
      <c r="AQ4274" s="15" t="str">
        <f>+IFERROR(VLOOKUP(Tabla1[[#This Row],[EMPLEADO]],IS[[NÓMINA]:[INGENIERO]],2,0),"OTROS")</f>
        <v>OTROS</v>
      </c>
    </row>
    <row r="4275" spans="1:43" x14ac:dyDescent="0.25">
      <c r="A4275" s="91" t="s">
        <v>12089</v>
      </c>
      <c r="B4275" s="92">
        <v>1</v>
      </c>
      <c r="C4275" s="92" t="s">
        <v>12395</v>
      </c>
      <c r="D4275" s="93" t="s">
        <v>38</v>
      </c>
      <c r="E4275" s="94" t="s">
        <v>39</v>
      </c>
      <c r="F4275" s="94" t="s">
        <v>12396</v>
      </c>
      <c r="G4275" s="105" t="s">
        <v>41</v>
      </c>
      <c r="H4275" s="92" t="s">
        <v>42</v>
      </c>
      <c r="I4275" s="95" t="s">
        <v>43</v>
      </c>
      <c r="J4275" s="92" t="s">
        <v>8</v>
      </c>
      <c r="K4275" s="96" t="s">
        <v>44</v>
      </c>
      <c r="L4275" s="96" t="s">
        <v>45</v>
      </c>
      <c r="M4275" s="92" t="s">
        <v>46</v>
      </c>
      <c r="N4275" s="92">
        <v>1</v>
      </c>
      <c r="O4275" s="92" t="s">
        <v>47</v>
      </c>
      <c r="P4275" s="96">
        <v>55</v>
      </c>
      <c r="Q4275" s="96" t="s">
        <v>82</v>
      </c>
      <c r="R4275" s="97" t="s">
        <v>49</v>
      </c>
      <c r="S4275" s="98" t="s">
        <v>50</v>
      </c>
      <c r="T4275" s="98" t="s">
        <v>51</v>
      </c>
      <c r="U4275" s="99" t="s">
        <v>120</v>
      </c>
      <c r="V4275" s="100">
        <v>0.8</v>
      </c>
      <c r="W4275" s="106">
        <v>0</v>
      </c>
      <c r="X4275" s="102">
        <v>1</v>
      </c>
      <c r="Y4275" s="103">
        <v>2.83</v>
      </c>
      <c r="Z4275" s="99">
        <v>5</v>
      </c>
      <c r="AA4275" s="104">
        <v>0.56600000000000006</v>
      </c>
      <c r="AB4275" s="100">
        <v>0</v>
      </c>
      <c r="AC4275" s="106">
        <v>0</v>
      </c>
      <c r="AD4275" s="107">
        <v>43588</v>
      </c>
      <c r="AE4275" s="107">
        <v>43588</v>
      </c>
      <c r="AF4275" s="99">
        <v>0</v>
      </c>
      <c r="AG4275" s="101" t="s">
        <v>53</v>
      </c>
      <c r="AH4275" s="100">
        <v>0</v>
      </c>
      <c r="AI4275" s="106">
        <v>0</v>
      </c>
      <c r="AJ4275" s="106">
        <v>0</v>
      </c>
      <c r="AK4275" s="60" t="str">
        <f>+IF(Tabla1[[#This Row],[REQUEST_TY]]="SR MANTENIMIENTO CORRECTIVO", "EMERGENCIA", "OTROS")</f>
        <v>EMERGENCIA</v>
      </c>
      <c r="AL4275" s="6" t="str">
        <f>+_xlfn.IFS(Tabla1[[#This Row],[Veces obj]]&lt;=1,"0-1",Tabla1[[#This Row],[Veces obj]]&lt;=2,"1-2",Tabla1[[#This Row],[Veces obj]]&lt;=3,"2-3",TRUE,"&gt;3")</f>
        <v>0-1</v>
      </c>
      <c r="AM4275" s="60" t="str">
        <f>+_xlfn.IFS(MONTH(Tabla1[[#This Row],[MES]])&lt;=3,"Q1",MONTH(Tabla1[[#This Row],[MES]])&lt;=6,"Q2",MONTH(Tabla1[[#This Row],[MES]])&lt;=9,"Q3",TRUE,"Q4")</f>
        <v>Q2</v>
      </c>
      <c r="AN4275" s="15" t="str">
        <f>+IFERROR(VLOOKUP(Tabla1[[#This Row],[CUENTA]],CTAS[],2,0),"OTROS")</f>
        <v>OTROS</v>
      </c>
      <c r="AP4275" s="15" t="str">
        <f>+IFERROR(VLOOKUP(Tabla1[[#This Row],[EMPLEADO]],IS[],3,0),"OTROS")</f>
        <v>OTROS</v>
      </c>
      <c r="AQ4275" s="15" t="str">
        <f>+IFERROR(VLOOKUP(Tabla1[[#This Row],[EMPLEADO]],IS[[NÓMINA]:[INGENIERO]],2,0),"OTROS")</f>
        <v>OTROS</v>
      </c>
    </row>
    <row r="4276" spans="1:43" x14ac:dyDescent="0.25">
      <c r="A4276" s="91" t="s">
        <v>12089</v>
      </c>
      <c r="B4276" s="92">
        <v>1</v>
      </c>
      <c r="C4276" s="92" t="s">
        <v>12397</v>
      </c>
      <c r="D4276" s="93" t="s">
        <v>38</v>
      </c>
      <c r="E4276" s="94" t="s">
        <v>39</v>
      </c>
      <c r="F4276" s="94" t="s">
        <v>12398</v>
      </c>
      <c r="G4276" s="105" t="s">
        <v>12399</v>
      </c>
      <c r="H4276" s="92" t="s">
        <v>42</v>
      </c>
      <c r="I4276" s="95" t="s">
        <v>43</v>
      </c>
      <c r="J4276" s="92" t="s">
        <v>8</v>
      </c>
      <c r="K4276" s="96" t="s">
        <v>1848</v>
      </c>
      <c r="L4276" s="96" t="s">
        <v>12400</v>
      </c>
      <c r="M4276" s="92" t="s">
        <v>131</v>
      </c>
      <c r="N4276" s="92">
        <v>1</v>
      </c>
      <c r="O4276" s="92" t="s">
        <v>47</v>
      </c>
      <c r="P4276" s="96">
        <v>191</v>
      </c>
      <c r="Q4276" s="96" t="s">
        <v>48</v>
      </c>
      <c r="R4276" s="97" t="s">
        <v>49</v>
      </c>
      <c r="S4276" s="98" t="s">
        <v>50</v>
      </c>
      <c r="T4276" s="98" t="s">
        <v>51</v>
      </c>
      <c r="U4276" s="99" t="s">
        <v>52</v>
      </c>
      <c r="V4276" s="100">
        <v>1.05</v>
      </c>
      <c r="W4276" s="106">
        <v>0</v>
      </c>
      <c r="X4276" s="102">
        <v>1</v>
      </c>
      <c r="Y4276" s="103">
        <v>0.56999999999999995</v>
      </c>
      <c r="Z4276" s="99">
        <v>5</v>
      </c>
      <c r="AA4276" s="104">
        <v>0.11399999999999999</v>
      </c>
      <c r="AB4276" s="100">
        <v>0</v>
      </c>
      <c r="AC4276" s="106">
        <v>0</v>
      </c>
      <c r="AD4276" s="107">
        <v>43588</v>
      </c>
      <c r="AE4276" s="107">
        <v>43588</v>
      </c>
      <c r="AF4276" s="99">
        <v>0</v>
      </c>
      <c r="AG4276" s="101" t="s">
        <v>53</v>
      </c>
      <c r="AH4276" s="100">
        <v>0</v>
      </c>
      <c r="AI4276" s="106">
        <v>0</v>
      </c>
      <c r="AJ4276" s="106">
        <v>0</v>
      </c>
      <c r="AK4276" s="60" t="str">
        <f>+IF(Tabla1[[#This Row],[REQUEST_TY]]="SR MANTENIMIENTO CORRECTIVO", "EMERGENCIA", "OTROS")</f>
        <v>EMERGENCIA</v>
      </c>
      <c r="AL4276" s="6" t="str">
        <f>+_xlfn.IFS(Tabla1[[#This Row],[Veces obj]]&lt;=1,"0-1",Tabla1[[#This Row],[Veces obj]]&lt;=2,"1-2",Tabla1[[#This Row],[Veces obj]]&lt;=3,"2-3",TRUE,"&gt;3")</f>
        <v>0-1</v>
      </c>
      <c r="AM4276" s="60" t="str">
        <f>+_xlfn.IFS(MONTH(Tabla1[[#This Row],[MES]])&lt;=3,"Q1",MONTH(Tabla1[[#This Row],[MES]])&lt;=6,"Q2",MONTH(Tabla1[[#This Row],[MES]])&lt;=9,"Q3",TRUE,"Q4")</f>
        <v>Q2</v>
      </c>
      <c r="AN4276" s="15" t="str">
        <f>+IFERROR(VLOOKUP(Tabla1[[#This Row],[CUENTA]],CTAS[],2,0),"OTROS")</f>
        <v>OTROS</v>
      </c>
      <c r="AP4276" s="15" t="str">
        <f>+IFERROR(VLOOKUP(Tabla1[[#This Row],[EMPLEADO]],IS[],3,0),"OTROS")</f>
        <v>OTROS</v>
      </c>
      <c r="AQ4276" s="15" t="str">
        <f>+IFERROR(VLOOKUP(Tabla1[[#This Row],[EMPLEADO]],IS[[NÓMINA]:[INGENIERO]],2,0),"OTROS")</f>
        <v>OTROS</v>
      </c>
    </row>
    <row r="4277" spans="1:43" x14ac:dyDescent="0.25">
      <c r="A4277" s="91" t="s">
        <v>12089</v>
      </c>
      <c r="B4277" s="92">
        <v>1</v>
      </c>
      <c r="C4277" s="92" t="s">
        <v>12401</v>
      </c>
      <c r="D4277" s="93" t="s">
        <v>38</v>
      </c>
      <c r="E4277" s="94" t="s">
        <v>1346</v>
      </c>
      <c r="F4277" s="94" t="s">
        <v>12402</v>
      </c>
      <c r="G4277" s="105" t="s">
        <v>1348</v>
      </c>
      <c r="H4277" s="92" t="s">
        <v>868</v>
      </c>
      <c r="I4277" s="95" t="s">
        <v>43</v>
      </c>
      <c r="J4277" s="92" t="s">
        <v>8</v>
      </c>
      <c r="K4277" s="96" t="s">
        <v>869</v>
      </c>
      <c r="L4277" s="96" t="s">
        <v>870</v>
      </c>
      <c r="M4277" s="92" t="s">
        <v>871</v>
      </c>
      <c r="N4277" s="92">
        <v>1</v>
      </c>
      <c r="O4277" s="92" t="s">
        <v>47</v>
      </c>
      <c r="P4277" s="96">
        <v>24</v>
      </c>
      <c r="Q4277" s="96" t="s">
        <v>62</v>
      </c>
      <c r="R4277" s="97" t="s">
        <v>223</v>
      </c>
      <c r="S4277" s="98" t="s">
        <v>139</v>
      </c>
      <c r="T4277" s="98" t="s">
        <v>51</v>
      </c>
      <c r="U4277" s="99" t="s">
        <v>262</v>
      </c>
      <c r="V4277" s="100">
        <v>1.05</v>
      </c>
      <c r="W4277" s="106">
        <v>0</v>
      </c>
      <c r="X4277" s="102">
        <v>1</v>
      </c>
      <c r="Y4277" s="103">
        <v>4.37</v>
      </c>
      <c r="Z4277" s="99">
        <v>4</v>
      </c>
      <c r="AA4277" s="104">
        <v>1.0925</v>
      </c>
      <c r="AB4277" s="100">
        <v>2.3125000000000007E-2</v>
      </c>
      <c r="AC4277" s="106">
        <v>-36.375625000000014</v>
      </c>
      <c r="AD4277" s="107">
        <v>43588</v>
      </c>
      <c r="AE4277" s="107">
        <v>43588</v>
      </c>
      <c r="AF4277" s="99">
        <v>0</v>
      </c>
      <c r="AG4277" s="101" t="s">
        <v>53</v>
      </c>
      <c r="AH4277" s="100">
        <v>0</v>
      </c>
      <c r="AI4277" s="106">
        <v>0</v>
      </c>
      <c r="AJ4277" s="106">
        <v>0</v>
      </c>
      <c r="AK4277" s="60" t="str">
        <f>+IF(Tabla1[[#This Row],[REQUEST_TY]]="SR MANTENIMIENTO CORRECTIVO", "EMERGENCIA", "OTROS")</f>
        <v>EMERGENCIA</v>
      </c>
      <c r="AL4277" s="6" t="str">
        <f>+_xlfn.IFS(Tabla1[[#This Row],[Veces obj]]&lt;=1,"0-1",Tabla1[[#This Row],[Veces obj]]&lt;=2,"1-2",Tabla1[[#This Row],[Veces obj]]&lt;=3,"2-3",TRUE,"&gt;3")</f>
        <v>1-2</v>
      </c>
      <c r="AM4277" s="60" t="str">
        <f>+_xlfn.IFS(MONTH(Tabla1[[#This Row],[MES]])&lt;=3,"Q1",MONTH(Tabla1[[#This Row],[MES]])&lt;=6,"Q2",MONTH(Tabla1[[#This Row],[MES]])&lt;=9,"Q3",TRUE,"Q4")</f>
        <v>Q2</v>
      </c>
      <c r="AN4277" s="15" t="str">
        <f>+IFERROR(VLOOKUP(Tabla1[[#This Row],[CUENTA]],CTAS[],2,0),"OTROS")</f>
        <v>OTROS</v>
      </c>
      <c r="AP4277" s="15" t="str">
        <f>+IFERROR(VLOOKUP(Tabla1[[#This Row],[EMPLEADO]],IS[],3,0),"OTROS")</f>
        <v>OTROS</v>
      </c>
      <c r="AQ4277" s="15" t="str">
        <f>+IFERROR(VLOOKUP(Tabla1[[#This Row],[EMPLEADO]],IS[[NÓMINA]:[INGENIERO]],2,0),"OTROS")</f>
        <v>OTROS</v>
      </c>
    </row>
    <row r="4278" spans="1:43" x14ac:dyDescent="0.25">
      <c r="A4278" s="91" t="s">
        <v>12089</v>
      </c>
      <c r="B4278" s="92">
        <v>1</v>
      </c>
      <c r="C4278" s="92" t="s">
        <v>12403</v>
      </c>
      <c r="D4278" s="93" t="s">
        <v>38</v>
      </c>
      <c r="E4278" s="94" t="s">
        <v>348</v>
      </c>
      <c r="F4278" s="94" t="s">
        <v>12404</v>
      </c>
      <c r="G4278" s="105" t="s">
        <v>7610</v>
      </c>
      <c r="H4278" s="92" t="s">
        <v>471</v>
      </c>
      <c r="I4278" s="95" t="s">
        <v>43</v>
      </c>
      <c r="J4278" s="92" t="s">
        <v>8</v>
      </c>
      <c r="K4278" s="96" t="s">
        <v>102</v>
      </c>
      <c r="L4278" s="96" t="s">
        <v>376</v>
      </c>
      <c r="M4278" s="92" t="s">
        <v>310</v>
      </c>
      <c r="N4278" s="92">
        <v>0</v>
      </c>
      <c r="O4278" s="92" t="s">
        <v>47</v>
      </c>
      <c r="P4278" s="96">
        <v>7</v>
      </c>
      <c r="Q4278" s="96" t="s">
        <v>194</v>
      </c>
      <c r="R4278" s="97" t="s">
        <v>223</v>
      </c>
      <c r="S4278" s="98" t="s">
        <v>139</v>
      </c>
      <c r="T4278" s="98" t="s">
        <v>51</v>
      </c>
      <c r="U4278" s="99" t="s">
        <v>224</v>
      </c>
      <c r="V4278" s="100">
        <v>0.8</v>
      </c>
      <c r="W4278" s="106">
        <v>1258.4000000000003</v>
      </c>
      <c r="X4278" s="102">
        <v>1</v>
      </c>
      <c r="Y4278" s="103">
        <v>1.17</v>
      </c>
      <c r="Z4278" s="99">
        <v>4</v>
      </c>
      <c r="AA4278" s="104">
        <v>0.29249999999999998</v>
      </c>
      <c r="AB4278" s="100">
        <v>0</v>
      </c>
      <c r="AC4278" s="106">
        <v>0</v>
      </c>
      <c r="AD4278" s="107">
        <v>43593</v>
      </c>
      <c r="AE4278" s="107">
        <v>43593</v>
      </c>
      <c r="AF4278" s="99">
        <v>0</v>
      </c>
      <c r="AG4278" s="101" t="s">
        <v>53</v>
      </c>
      <c r="AH4278" s="100">
        <v>0</v>
      </c>
      <c r="AI4278" s="106">
        <v>0</v>
      </c>
      <c r="AJ4278" s="106">
        <v>0</v>
      </c>
      <c r="AK4278" s="60" t="str">
        <f>+IF(Tabla1[[#This Row],[REQUEST_TY]]="SR MANTENIMIENTO CORRECTIVO", "EMERGENCIA", "OTROS")</f>
        <v>EMERGENCIA</v>
      </c>
      <c r="AL4278" s="6" t="str">
        <f>+_xlfn.IFS(Tabla1[[#This Row],[Veces obj]]&lt;=1,"0-1",Tabla1[[#This Row],[Veces obj]]&lt;=2,"1-2",Tabla1[[#This Row],[Veces obj]]&lt;=3,"2-3",TRUE,"&gt;3")</f>
        <v>0-1</v>
      </c>
      <c r="AM4278" s="60" t="str">
        <f>+_xlfn.IFS(MONTH(Tabla1[[#This Row],[MES]])&lt;=3,"Q1",MONTH(Tabla1[[#This Row],[MES]])&lt;=6,"Q2",MONTH(Tabla1[[#This Row],[MES]])&lt;=9,"Q3",TRUE,"Q4")</f>
        <v>Q2</v>
      </c>
      <c r="AN4278" s="15" t="str">
        <f>+IFERROR(VLOOKUP(Tabla1[[#This Row],[CUENTA]],CTAS[],2,0),"OTROS")</f>
        <v>OTROS</v>
      </c>
      <c r="AP4278" s="15" t="str">
        <f>+IFERROR(VLOOKUP(Tabla1[[#This Row],[EMPLEADO]],IS[],3,0),"OTROS")</f>
        <v>OTROS</v>
      </c>
      <c r="AQ4278" s="15" t="str">
        <f>+IFERROR(VLOOKUP(Tabla1[[#This Row],[EMPLEADO]],IS[[NÓMINA]:[INGENIERO]],2,0),"OTROS")</f>
        <v>OTROS</v>
      </c>
    </row>
    <row r="4279" spans="1:43" x14ac:dyDescent="0.25">
      <c r="A4279" s="91" t="s">
        <v>12089</v>
      </c>
      <c r="B4279" s="92">
        <v>1</v>
      </c>
      <c r="C4279" s="92" t="s">
        <v>12405</v>
      </c>
      <c r="D4279" s="93" t="s">
        <v>38</v>
      </c>
      <c r="E4279" s="94" t="s">
        <v>39</v>
      </c>
      <c r="F4279" s="94" t="s">
        <v>12406</v>
      </c>
      <c r="G4279" s="105" t="s">
        <v>12407</v>
      </c>
      <c r="H4279" s="92" t="s">
        <v>1211</v>
      </c>
      <c r="I4279" s="95" t="s">
        <v>43</v>
      </c>
      <c r="J4279" s="92" t="s">
        <v>8</v>
      </c>
      <c r="K4279" s="96" t="s">
        <v>117</v>
      </c>
      <c r="L4279" s="96" t="s">
        <v>12408</v>
      </c>
      <c r="M4279" s="92" t="s">
        <v>12409</v>
      </c>
      <c r="N4279" s="92">
        <v>0</v>
      </c>
      <c r="O4279" s="92" t="s">
        <v>47</v>
      </c>
      <c r="P4279" s="96">
        <v>588</v>
      </c>
      <c r="Q4279" s="96" t="s">
        <v>48</v>
      </c>
      <c r="R4279" s="97" t="s">
        <v>49</v>
      </c>
      <c r="S4279" s="98" t="s">
        <v>50</v>
      </c>
      <c r="T4279" s="98" t="s">
        <v>208</v>
      </c>
      <c r="U4279" s="99" t="s">
        <v>52</v>
      </c>
      <c r="V4279" s="100">
        <v>1.05</v>
      </c>
      <c r="W4279" s="106">
        <v>750.75000000000011</v>
      </c>
      <c r="X4279" s="102">
        <v>1</v>
      </c>
      <c r="Y4279" s="103">
        <v>4.03</v>
      </c>
      <c r="Z4279" s="99">
        <v>9</v>
      </c>
      <c r="AA4279" s="104">
        <v>0.44777777777777783</v>
      </c>
      <c r="AB4279" s="100">
        <v>0</v>
      </c>
      <c r="AC4279" s="106">
        <v>0</v>
      </c>
      <c r="AD4279" s="107">
        <v>43592</v>
      </c>
      <c r="AE4279" s="107">
        <v>43592</v>
      </c>
      <c r="AF4279" s="99">
        <v>0</v>
      </c>
      <c r="AG4279" s="101" t="s">
        <v>53</v>
      </c>
      <c r="AH4279" s="100">
        <v>0</v>
      </c>
      <c r="AI4279" s="106">
        <v>0</v>
      </c>
      <c r="AJ4279" s="106">
        <v>0</v>
      </c>
      <c r="AK4279" s="60" t="str">
        <f>+IF(Tabla1[[#This Row],[REQUEST_TY]]="SR MANTENIMIENTO CORRECTIVO", "EMERGENCIA", "OTROS")</f>
        <v>EMERGENCIA</v>
      </c>
      <c r="AL4279" s="6" t="str">
        <f>+_xlfn.IFS(Tabla1[[#This Row],[Veces obj]]&lt;=1,"0-1",Tabla1[[#This Row],[Veces obj]]&lt;=2,"1-2",Tabla1[[#This Row],[Veces obj]]&lt;=3,"2-3",TRUE,"&gt;3")</f>
        <v>0-1</v>
      </c>
      <c r="AM4279" s="60" t="str">
        <f>+_xlfn.IFS(MONTH(Tabla1[[#This Row],[MES]])&lt;=3,"Q1",MONTH(Tabla1[[#This Row],[MES]])&lt;=6,"Q2",MONTH(Tabla1[[#This Row],[MES]])&lt;=9,"Q3",TRUE,"Q4")</f>
        <v>Q2</v>
      </c>
      <c r="AN4279" s="15" t="str">
        <f>+IFERROR(VLOOKUP(Tabla1[[#This Row],[CUENTA]],CTAS[],2,0),"OTROS")</f>
        <v>OTROS</v>
      </c>
      <c r="AP4279" s="15" t="str">
        <f>+IFERROR(VLOOKUP(Tabla1[[#This Row],[EMPLEADO]],IS[],3,0),"OTROS")</f>
        <v>OTROS</v>
      </c>
      <c r="AQ4279" s="15" t="str">
        <f>+IFERROR(VLOOKUP(Tabla1[[#This Row],[EMPLEADO]],IS[[NÓMINA]:[INGENIERO]],2,0),"OTROS")</f>
        <v>OTROS</v>
      </c>
    </row>
    <row r="4280" spans="1:43" x14ac:dyDescent="0.25">
      <c r="A4280" s="91" t="s">
        <v>12089</v>
      </c>
      <c r="B4280" s="92">
        <v>1</v>
      </c>
      <c r="C4280" s="92" t="s">
        <v>12410</v>
      </c>
      <c r="D4280" s="93" t="s">
        <v>38</v>
      </c>
      <c r="E4280" s="94" t="s">
        <v>562</v>
      </c>
      <c r="F4280" s="94" t="s">
        <v>12411</v>
      </c>
      <c r="G4280" s="105" t="s">
        <v>1095</v>
      </c>
      <c r="H4280" s="92" t="s">
        <v>116</v>
      </c>
      <c r="I4280" s="95" t="s">
        <v>43</v>
      </c>
      <c r="J4280" s="92" t="s">
        <v>8</v>
      </c>
      <c r="K4280" s="96" t="s">
        <v>144</v>
      </c>
      <c r="L4280" s="96" t="s">
        <v>145</v>
      </c>
      <c r="M4280" s="92" t="s">
        <v>119</v>
      </c>
      <c r="N4280" s="92">
        <v>0</v>
      </c>
      <c r="O4280" s="92" t="s">
        <v>47</v>
      </c>
      <c r="P4280" s="96">
        <v>8</v>
      </c>
      <c r="Q4280" s="96" t="s">
        <v>194</v>
      </c>
      <c r="R4280" s="97" t="s">
        <v>63</v>
      </c>
      <c r="S4280" s="98" t="s">
        <v>64</v>
      </c>
      <c r="T4280" s="98" t="s">
        <v>51</v>
      </c>
      <c r="U4280" s="99" t="s">
        <v>195</v>
      </c>
      <c r="V4280" s="100">
        <v>0.6</v>
      </c>
      <c r="W4280" s="106">
        <v>819</v>
      </c>
      <c r="X4280" s="102">
        <v>1</v>
      </c>
      <c r="Y4280" s="103">
        <v>2.5</v>
      </c>
      <c r="Z4280" s="99">
        <v>5</v>
      </c>
      <c r="AA4280" s="104">
        <v>0.5</v>
      </c>
      <c r="AB4280" s="100">
        <v>0</v>
      </c>
      <c r="AC4280" s="106">
        <v>0</v>
      </c>
      <c r="AD4280" s="107">
        <v>43588</v>
      </c>
      <c r="AE4280" s="107">
        <v>43588</v>
      </c>
      <c r="AF4280" s="99">
        <v>0</v>
      </c>
      <c r="AG4280" s="101" t="s">
        <v>53</v>
      </c>
      <c r="AH4280" s="100">
        <v>0</v>
      </c>
      <c r="AI4280" s="106">
        <v>0</v>
      </c>
      <c r="AJ4280" s="106">
        <v>0</v>
      </c>
      <c r="AK4280" s="60" t="str">
        <f>+IF(Tabla1[[#This Row],[REQUEST_TY]]="SR MANTENIMIENTO CORRECTIVO", "EMERGENCIA", "OTROS")</f>
        <v>EMERGENCIA</v>
      </c>
      <c r="AL4280" s="6" t="str">
        <f>+_xlfn.IFS(Tabla1[[#This Row],[Veces obj]]&lt;=1,"0-1",Tabla1[[#This Row],[Veces obj]]&lt;=2,"1-2",Tabla1[[#This Row],[Veces obj]]&lt;=3,"2-3",TRUE,"&gt;3")</f>
        <v>0-1</v>
      </c>
      <c r="AM4280" s="60" t="str">
        <f>+_xlfn.IFS(MONTH(Tabla1[[#This Row],[MES]])&lt;=3,"Q1",MONTH(Tabla1[[#This Row],[MES]])&lt;=6,"Q2",MONTH(Tabla1[[#This Row],[MES]])&lt;=9,"Q3",TRUE,"Q4")</f>
        <v>Q2</v>
      </c>
      <c r="AN4280" s="15" t="str">
        <f>+IFERROR(VLOOKUP(Tabla1[[#This Row],[CUENTA]],CTAS[],2,0),"OTROS")</f>
        <v>OTROS</v>
      </c>
      <c r="AP4280" s="15" t="str">
        <f>+IFERROR(VLOOKUP(Tabla1[[#This Row],[EMPLEADO]],IS[],3,0),"OTROS")</f>
        <v>CHIHUAHUA</v>
      </c>
      <c r="AQ4280" s="15" t="str">
        <f>+IFERROR(VLOOKUP(Tabla1[[#This Row],[EMPLEADO]],IS[[NÓMINA]:[INGENIERO]],2,0),"OTROS")</f>
        <v>FERNANDO CHAVIRA</v>
      </c>
    </row>
    <row r="4281" spans="1:43" x14ac:dyDescent="0.25">
      <c r="A4281" s="91" t="s">
        <v>12089</v>
      </c>
      <c r="B4281" s="92">
        <v>1</v>
      </c>
      <c r="C4281" s="92" t="s">
        <v>12412</v>
      </c>
      <c r="D4281" s="93" t="s">
        <v>38</v>
      </c>
      <c r="E4281" s="94" t="s">
        <v>113</v>
      </c>
      <c r="F4281" s="94" t="s">
        <v>12413</v>
      </c>
      <c r="G4281" s="105" t="s">
        <v>143</v>
      </c>
      <c r="H4281" s="92" t="s">
        <v>116</v>
      </c>
      <c r="I4281" s="95" t="s">
        <v>43</v>
      </c>
      <c r="J4281" s="92" t="s">
        <v>8</v>
      </c>
      <c r="K4281" s="96" t="s">
        <v>144</v>
      </c>
      <c r="L4281" s="96" t="s">
        <v>145</v>
      </c>
      <c r="M4281" s="92" t="s">
        <v>119</v>
      </c>
      <c r="N4281" s="92">
        <v>0</v>
      </c>
      <c r="O4281" s="92" t="s">
        <v>47</v>
      </c>
      <c r="P4281" s="96">
        <v>25</v>
      </c>
      <c r="Q4281" s="96" t="s">
        <v>62</v>
      </c>
      <c r="R4281" s="97" t="s">
        <v>49</v>
      </c>
      <c r="S4281" s="98" t="s">
        <v>50</v>
      </c>
      <c r="T4281" s="98" t="s">
        <v>51</v>
      </c>
      <c r="U4281" s="99" t="s">
        <v>154</v>
      </c>
      <c r="V4281" s="100">
        <v>0.6</v>
      </c>
      <c r="W4281" s="106">
        <v>429.00000000000006</v>
      </c>
      <c r="X4281" s="102">
        <v>1</v>
      </c>
      <c r="Y4281" s="103">
        <v>7.0000000000000007E-2</v>
      </c>
      <c r="Z4281" s="99">
        <v>5</v>
      </c>
      <c r="AA4281" s="104">
        <v>1.4000000000000002E-2</v>
      </c>
      <c r="AB4281" s="100">
        <v>0</v>
      </c>
      <c r="AC4281" s="106">
        <v>0</v>
      </c>
      <c r="AD4281" s="107">
        <v>43593</v>
      </c>
      <c r="AE4281" s="107">
        <v>43593</v>
      </c>
      <c r="AF4281" s="99">
        <v>0</v>
      </c>
      <c r="AG4281" s="101" t="s">
        <v>53</v>
      </c>
      <c r="AH4281" s="100">
        <v>0</v>
      </c>
      <c r="AI4281" s="106">
        <v>0</v>
      </c>
      <c r="AJ4281" s="106">
        <v>0</v>
      </c>
      <c r="AK4281" s="60" t="str">
        <f>+IF(Tabla1[[#This Row],[REQUEST_TY]]="SR MANTENIMIENTO CORRECTIVO", "EMERGENCIA", "OTROS")</f>
        <v>EMERGENCIA</v>
      </c>
      <c r="AL4281" s="6" t="str">
        <f>+_xlfn.IFS(Tabla1[[#This Row],[Veces obj]]&lt;=1,"0-1",Tabla1[[#This Row],[Veces obj]]&lt;=2,"1-2",Tabla1[[#This Row],[Veces obj]]&lt;=3,"2-3",TRUE,"&gt;3")</f>
        <v>0-1</v>
      </c>
      <c r="AM4281" s="60" t="str">
        <f>+_xlfn.IFS(MONTH(Tabla1[[#This Row],[MES]])&lt;=3,"Q1",MONTH(Tabla1[[#This Row],[MES]])&lt;=6,"Q2",MONTH(Tabla1[[#This Row],[MES]])&lt;=9,"Q3",TRUE,"Q4")</f>
        <v>Q2</v>
      </c>
      <c r="AN4281" s="15" t="str">
        <f>+IFERROR(VLOOKUP(Tabla1[[#This Row],[CUENTA]],CTAS[],2,0),"OTROS")</f>
        <v>OTROS</v>
      </c>
      <c r="AP4281" s="15" t="str">
        <f>+IFERROR(VLOOKUP(Tabla1[[#This Row],[EMPLEADO]],IS[],3,0),"OTROS")</f>
        <v>CHIHUAHUA</v>
      </c>
      <c r="AQ4281" s="15" t="str">
        <f>+IFERROR(VLOOKUP(Tabla1[[#This Row],[EMPLEADO]],IS[[NÓMINA]:[INGENIERO]],2,0),"OTROS")</f>
        <v>FERNANDO CHAVIRA</v>
      </c>
    </row>
    <row r="4282" spans="1:43" x14ac:dyDescent="0.25">
      <c r="A4282" s="91" t="s">
        <v>12089</v>
      </c>
      <c r="B4282" s="92">
        <v>1</v>
      </c>
      <c r="C4282" s="92" t="s">
        <v>12414</v>
      </c>
      <c r="D4282" s="93" t="s">
        <v>38</v>
      </c>
      <c r="E4282" s="94" t="s">
        <v>217</v>
      </c>
      <c r="F4282" s="94" t="s">
        <v>12415</v>
      </c>
      <c r="G4282" s="105" t="s">
        <v>1167</v>
      </c>
      <c r="H4282" s="92" t="s">
        <v>204</v>
      </c>
      <c r="I4282" s="95" t="s">
        <v>43</v>
      </c>
      <c r="J4282" s="92" t="s">
        <v>8</v>
      </c>
      <c r="K4282" s="96" t="s">
        <v>59</v>
      </c>
      <c r="L4282" s="96" t="s">
        <v>1168</v>
      </c>
      <c r="M4282" s="92" t="s">
        <v>1169</v>
      </c>
      <c r="N4282" s="92">
        <v>0</v>
      </c>
      <c r="O4282" s="92" t="s">
        <v>47</v>
      </c>
      <c r="P4282" s="96">
        <v>71</v>
      </c>
      <c r="Q4282" s="96" t="s">
        <v>48</v>
      </c>
      <c r="R4282" s="97" t="s">
        <v>223</v>
      </c>
      <c r="S4282" s="98" t="s">
        <v>139</v>
      </c>
      <c r="T4282" s="98" t="s">
        <v>208</v>
      </c>
      <c r="U4282" s="99" t="s">
        <v>353</v>
      </c>
      <c r="V4282" s="100">
        <v>1.1499999999999999</v>
      </c>
      <c r="W4282" s="106">
        <v>1808.95</v>
      </c>
      <c r="X4282" s="102">
        <v>1</v>
      </c>
      <c r="Y4282" s="103">
        <v>0.7</v>
      </c>
      <c r="Z4282" s="99">
        <v>6</v>
      </c>
      <c r="AA4282" s="104">
        <v>0.11666666666666665</v>
      </c>
      <c r="AB4282" s="100">
        <v>0</v>
      </c>
      <c r="AC4282" s="106">
        <v>0</v>
      </c>
      <c r="AD4282" s="107">
        <v>43592</v>
      </c>
      <c r="AE4282" s="107">
        <v>43592</v>
      </c>
      <c r="AF4282" s="99">
        <v>0</v>
      </c>
      <c r="AG4282" s="101" t="s">
        <v>53</v>
      </c>
      <c r="AH4282" s="100">
        <v>0</v>
      </c>
      <c r="AI4282" s="106">
        <v>0</v>
      </c>
      <c r="AJ4282" s="106">
        <v>0</v>
      </c>
      <c r="AK4282" s="60" t="str">
        <f>+IF(Tabla1[[#This Row],[REQUEST_TY]]="SR MANTENIMIENTO CORRECTIVO", "EMERGENCIA", "OTROS")</f>
        <v>EMERGENCIA</v>
      </c>
      <c r="AL4282" s="6" t="str">
        <f>+_xlfn.IFS(Tabla1[[#This Row],[Veces obj]]&lt;=1,"0-1",Tabla1[[#This Row],[Veces obj]]&lt;=2,"1-2",Tabla1[[#This Row],[Veces obj]]&lt;=3,"2-3",TRUE,"&gt;3")</f>
        <v>0-1</v>
      </c>
      <c r="AM4282" s="60" t="str">
        <f>+_xlfn.IFS(MONTH(Tabla1[[#This Row],[MES]])&lt;=3,"Q1",MONTH(Tabla1[[#This Row],[MES]])&lt;=6,"Q2",MONTH(Tabla1[[#This Row],[MES]])&lt;=9,"Q3",TRUE,"Q4")</f>
        <v>Q2</v>
      </c>
      <c r="AN4282" s="15" t="str">
        <f>+IFERROR(VLOOKUP(Tabla1[[#This Row],[CUENTA]],CTAS[],2,0),"OTROS")</f>
        <v>OTROS</v>
      </c>
      <c r="AP4282" s="15" t="str">
        <f>+IFERROR(VLOOKUP(Tabla1[[#This Row],[EMPLEADO]],IS[],3,0),"OTROS")</f>
        <v>OTROS</v>
      </c>
      <c r="AQ4282" s="15" t="str">
        <f>+IFERROR(VLOOKUP(Tabla1[[#This Row],[EMPLEADO]],IS[[NÓMINA]:[INGENIERO]],2,0),"OTROS")</f>
        <v>OTROS</v>
      </c>
    </row>
    <row r="4283" spans="1:43" x14ac:dyDescent="0.25">
      <c r="A4283" s="91" t="s">
        <v>12089</v>
      </c>
      <c r="B4283" s="92">
        <v>1</v>
      </c>
      <c r="C4283" s="92" t="s">
        <v>12416</v>
      </c>
      <c r="D4283" s="93" t="s">
        <v>38</v>
      </c>
      <c r="E4283" s="94" t="s">
        <v>300</v>
      </c>
      <c r="F4283" s="94" t="s">
        <v>12417</v>
      </c>
      <c r="G4283" s="105" t="s">
        <v>2352</v>
      </c>
      <c r="H4283" s="92" t="s">
        <v>58</v>
      </c>
      <c r="I4283" s="95" t="s">
        <v>43</v>
      </c>
      <c r="J4283" s="92" t="s">
        <v>8</v>
      </c>
      <c r="K4283" s="96" t="s">
        <v>102</v>
      </c>
      <c r="L4283" s="96" t="s">
        <v>1621</v>
      </c>
      <c r="M4283" s="92" t="s">
        <v>736</v>
      </c>
      <c r="N4283" s="92">
        <v>0</v>
      </c>
      <c r="O4283" s="92" t="s">
        <v>47</v>
      </c>
      <c r="P4283" s="96">
        <v>10</v>
      </c>
      <c r="Q4283" s="96" t="s">
        <v>194</v>
      </c>
      <c r="R4283" s="97" t="s">
        <v>223</v>
      </c>
      <c r="S4283" s="98" t="s">
        <v>139</v>
      </c>
      <c r="T4283" s="98" t="s">
        <v>51</v>
      </c>
      <c r="U4283" s="99" t="s">
        <v>224</v>
      </c>
      <c r="V4283" s="100">
        <v>0.8</v>
      </c>
      <c r="W4283" s="106">
        <v>1258.4000000000003</v>
      </c>
      <c r="X4283" s="102">
        <v>1</v>
      </c>
      <c r="Y4283" s="103">
        <v>1.42</v>
      </c>
      <c r="Z4283" s="99">
        <v>4</v>
      </c>
      <c r="AA4283" s="104">
        <v>0.35499999999999998</v>
      </c>
      <c r="AB4283" s="100">
        <v>0</v>
      </c>
      <c r="AC4283" s="106">
        <v>0</v>
      </c>
      <c r="AD4283" s="107">
        <v>43588</v>
      </c>
      <c r="AE4283" s="107">
        <v>43588</v>
      </c>
      <c r="AF4283" s="99">
        <v>0</v>
      </c>
      <c r="AG4283" s="101" t="s">
        <v>53</v>
      </c>
      <c r="AH4283" s="100">
        <v>0</v>
      </c>
      <c r="AI4283" s="106">
        <v>0</v>
      </c>
      <c r="AJ4283" s="106">
        <v>0</v>
      </c>
      <c r="AK4283" s="60" t="str">
        <f>+IF(Tabla1[[#This Row],[REQUEST_TY]]="SR MANTENIMIENTO CORRECTIVO", "EMERGENCIA", "OTROS")</f>
        <v>EMERGENCIA</v>
      </c>
      <c r="AL4283" s="6" t="str">
        <f>+_xlfn.IFS(Tabla1[[#This Row],[Veces obj]]&lt;=1,"0-1",Tabla1[[#This Row],[Veces obj]]&lt;=2,"1-2",Tabla1[[#This Row],[Veces obj]]&lt;=3,"2-3",TRUE,"&gt;3")</f>
        <v>0-1</v>
      </c>
      <c r="AM4283" s="60" t="str">
        <f>+_xlfn.IFS(MONTH(Tabla1[[#This Row],[MES]])&lt;=3,"Q1",MONTH(Tabla1[[#This Row],[MES]])&lt;=6,"Q2",MONTH(Tabla1[[#This Row],[MES]])&lt;=9,"Q3",TRUE,"Q4")</f>
        <v>Q2</v>
      </c>
      <c r="AN4283" s="15" t="str">
        <f>+IFERROR(VLOOKUP(Tabla1[[#This Row],[CUENTA]],CTAS[],2,0),"OTROS")</f>
        <v>OTROS</v>
      </c>
      <c r="AP4283" s="15" t="str">
        <f>+IFERROR(VLOOKUP(Tabla1[[#This Row],[EMPLEADO]],IS[],3,0),"OTROS")</f>
        <v>OTROS</v>
      </c>
      <c r="AQ4283" s="15" t="str">
        <f>+IFERROR(VLOOKUP(Tabla1[[#This Row],[EMPLEADO]],IS[[NÓMINA]:[INGENIERO]],2,0),"OTROS")</f>
        <v>OTROS</v>
      </c>
    </row>
    <row r="4284" spans="1:43" x14ac:dyDescent="0.25">
      <c r="A4284" s="91" t="s">
        <v>12089</v>
      </c>
      <c r="B4284" s="92">
        <v>1</v>
      </c>
      <c r="C4284" s="92" t="s">
        <v>12418</v>
      </c>
      <c r="D4284" s="93" t="s">
        <v>38</v>
      </c>
      <c r="E4284" s="94" t="s">
        <v>3400</v>
      </c>
      <c r="F4284" s="94" t="s">
        <v>12419</v>
      </c>
      <c r="G4284" s="105" t="s">
        <v>12420</v>
      </c>
      <c r="H4284" s="92" t="s">
        <v>58</v>
      </c>
      <c r="I4284" s="95" t="s">
        <v>43</v>
      </c>
      <c r="J4284" s="92" t="s">
        <v>8</v>
      </c>
      <c r="K4284" s="96" t="s">
        <v>3104</v>
      </c>
      <c r="L4284" s="96" t="s">
        <v>12421</v>
      </c>
      <c r="M4284" s="92" t="s">
        <v>1501</v>
      </c>
      <c r="N4284" s="92">
        <v>0</v>
      </c>
      <c r="O4284" s="92" t="s">
        <v>47</v>
      </c>
      <c r="P4284" s="96">
        <v>2710</v>
      </c>
      <c r="Q4284" s="96" t="s">
        <v>48</v>
      </c>
      <c r="R4284" s="97" t="s">
        <v>74</v>
      </c>
      <c r="S4284" s="98" t="s">
        <v>50</v>
      </c>
      <c r="T4284" s="98" t="s">
        <v>51</v>
      </c>
      <c r="U4284" s="99" t="s">
        <v>52</v>
      </c>
      <c r="V4284" s="100">
        <v>1.05</v>
      </c>
      <c r="W4284" s="106">
        <v>750.75000000000011</v>
      </c>
      <c r="X4284" s="102">
        <v>1</v>
      </c>
      <c r="Y4284" s="103">
        <v>3.58</v>
      </c>
      <c r="Z4284" s="99">
        <v>5</v>
      </c>
      <c r="AA4284" s="104">
        <v>0.71599999999999997</v>
      </c>
      <c r="AB4284" s="100">
        <v>0</v>
      </c>
      <c r="AC4284" s="106">
        <v>0</v>
      </c>
      <c r="AD4284" s="107">
        <v>43600</v>
      </c>
      <c r="AE4284" s="107">
        <v>43600</v>
      </c>
      <c r="AF4284" s="99">
        <v>0</v>
      </c>
      <c r="AG4284" s="101" t="s">
        <v>53</v>
      </c>
      <c r="AH4284" s="100">
        <v>0</v>
      </c>
      <c r="AI4284" s="106">
        <v>0</v>
      </c>
      <c r="AJ4284" s="106">
        <v>0</v>
      </c>
      <c r="AK4284" s="60" t="str">
        <f>+IF(Tabla1[[#This Row],[REQUEST_TY]]="SR MANTENIMIENTO CORRECTIVO", "EMERGENCIA", "OTROS")</f>
        <v>EMERGENCIA</v>
      </c>
      <c r="AL4284" s="6" t="str">
        <f>+_xlfn.IFS(Tabla1[[#This Row],[Veces obj]]&lt;=1,"0-1",Tabla1[[#This Row],[Veces obj]]&lt;=2,"1-2",Tabla1[[#This Row],[Veces obj]]&lt;=3,"2-3",TRUE,"&gt;3")</f>
        <v>0-1</v>
      </c>
      <c r="AM4284" s="60" t="str">
        <f>+_xlfn.IFS(MONTH(Tabla1[[#This Row],[MES]])&lt;=3,"Q1",MONTH(Tabla1[[#This Row],[MES]])&lt;=6,"Q2",MONTH(Tabla1[[#This Row],[MES]])&lt;=9,"Q3",TRUE,"Q4")</f>
        <v>Q2</v>
      </c>
      <c r="AN4284" s="15" t="str">
        <f>+IFERROR(VLOOKUP(Tabla1[[#This Row],[CUENTA]],CTAS[],2,0),"OTROS")</f>
        <v>OTROS</v>
      </c>
      <c r="AP4284" s="15" t="str">
        <f>+IFERROR(VLOOKUP(Tabla1[[#This Row],[EMPLEADO]],IS[],3,0),"OTROS")</f>
        <v>OTROS</v>
      </c>
      <c r="AQ4284" s="15" t="str">
        <f>+IFERROR(VLOOKUP(Tabla1[[#This Row],[EMPLEADO]],IS[[NÓMINA]:[INGENIERO]],2,0),"OTROS")</f>
        <v>OTROS</v>
      </c>
    </row>
    <row r="4285" spans="1:43" x14ac:dyDescent="0.25">
      <c r="A4285" s="91" t="s">
        <v>12089</v>
      </c>
      <c r="B4285" s="92">
        <v>1</v>
      </c>
      <c r="C4285" s="92" t="s">
        <v>12422</v>
      </c>
      <c r="D4285" s="93" t="s">
        <v>3346</v>
      </c>
      <c r="E4285" s="94" t="s">
        <v>226</v>
      </c>
      <c r="F4285" s="94" t="s">
        <v>12423</v>
      </c>
      <c r="G4285" s="105" t="s">
        <v>12424</v>
      </c>
      <c r="H4285" s="92" t="s">
        <v>163</v>
      </c>
      <c r="I4285" s="95" t="s">
        <v>43</v>
      </c>
      <c r="J4285" s="92" t="s">
        <v>8</v>
      </c>
      <c r="K4285" s="96" t="s">
        <v>151</v>
      </c>
      <c r="L4285" s="96" t="s">
        <v>164</v>
      </c>
      <c r="M4285" s="92" t="s">
        <v>165</v>
      </c>
      <c r="N4285" s="92">
        <v>1</v>
      </c>
      <c r="O4285" s="92" t="s">
        <v>47</v>
      </c>
      <c r="P4285" s="96" t="s">
        <v>822</v>
      </c>
      <c r="Q4285" s="96" t="s">
        <v>48</v>
      </c>
      <c r="R4285" s="97" t="s">
        <v>153</v>
      </c>
      <c r="S4285" s="98" t="s">
        <v>50</v>
      </c>
      <c r="T4285" s="98" t="s">
        <v>51</v>
      </c>
      <c r="U4285" s="99" t="s">
        <v>52</v>
      </c>
      <c r="V4285" s="100">
        <v>1</v>
      </c>
      <c r="W4285" s="106">
        <v>0</v>
      </c>
      <c r="X4285" s="102">
        <v>0</v>
      </c>
      <c r="Y4285" s="103">
        <v>5</v>
      </c>
      <c r="Z4285" s="99">
        <v>5</v>
      </c>
      <c r="AA4285" s="104">
        <v>1</v>
      </c>
      <c r="AB4285" s="100">
        <v>0</v>
      </c>
      <c r="AC4285" s="106">
        <v>0</v>
      </c>
      <c r="AD4285" s="107">
        <v>43588</v>
      </c>
      <c r="AE4285" s="107">
        <v>43588</v>
      </c>
      <c r="AF4285" s="99">
        <v>0</v>
      </c>
      <c r="AG4285" s="101" t="s">
        <v>53</v>
      </c>
      <c r="AH4285" s="100">
        <v>0</v>
      </c>
      <c r="AI4285" s="106">
        <v>0</v>
      </c>
      <c r="AJ4285" s="106">
        <v>0</v>
      </c>
      <c r="AK4285" s="60" t="str">
        <f>+IF(Tabla1[[#This Row],[REQUEST_TY]]="SR MANTENIMIENTO CORRECTIVO", "EMERGENCIA", "OTROS")</f>
        <v>OTROS</v>
      </c>
      <c r="AL4285" s="6" t="str">
        <f>+_xlfn.IFS(Tabla1[[#This Row],[Veces obj]]&lt;=1,"0-1",Tabla1[[#This Row],[Veces obj]]&lt;=2,"1-2",Tabla1[[#This Row],[Veces obj]]&lt;=3,"2-3",TRUE,"&gt;3")</f>
        <v>0-1</v>
      </c>
      <c r="AM4285" s="60" t="str">
        <f>+_xlfn.IFS(MONTH(Tabla1[[#This Row],[MES]])&lt;=3,"Q1",MONTH(Tabla1[[#This Row],[MES]])&lt;=6,"Q2",MONTH(Tabla1[[#This Row],[MES]])&lt;=9,"Q3",TRUE,"Q4")</f>
        <v>Q2</v>
      </c>
      <c r="AN4285" s="15" t="str">
        <f>+IFERROR(VLOOKUP(Tabla1[[#This Row],[CUENTA]],CTAS[],2,0),"OTROS")</f>
        <v>HONEYWELL</v>
      </c>
      <c r="AP4285" s="15" t="str">
        <f>+IFERROR(VLOOKUP(Tabla1[[#This Row],[EMPLEADO]],IS[],3,0),"OTROS")</f>
        <v>CHIHUAHUA</v>
      </c>
      <c r="AQ4285" s="15" t="str">
        <f>+IFERROR(VLOOKUP(Tabla1[[#This Row],[EMPLEADO]],IS[[NÓMINA]:[INGENIERO]],2,0),"OTROS")</f>
        <v>LUIS EDUARDO MUÑOZ</v>
      </c>
    </row>
    <row r="4286" spans="1:43" x14ac:dyDescent="0.25">
      <c r="A4286" s="91" t="s">
        <v>12089</v>
      </c>
      <c r="B4286" s="92">
        <v>1</v>
      </c>
      <c r="C4286" s="92" t="s">
        <v>12425</v>
      </c>
      <c r="D4286" s="93" t="s">
        <v>3346</v>
      </c>
      <c r="E4286" s="94" t="s">
        <v>226</v>
      </c>
      <c r="F4286" s="94" t="s">
        <v>12426</v>
      </c>
      <c r="G4286" s="105" t="s">
        <v>9178</v>
      </c>
      <c r="H4286" s="92" t="s">
        <v>163</v>
      </c>
      <c r="I4286" s="95" t="s">
        <v>43</v>
      </c>
      <c r="J4286" s="92" t="s">
        <v>8</v>
      </c>
      <c r="K4286" s="96" t="s">
        <v>151</v>
      </c>
      <c r="L4286" s="96" t="s">
        <v>164</v>
      </c>
      <c r="M4286" s="92" t="s">
        <v>165</v>
      </c>
      <c r="N4286" s="92">
        <v>1</v>
      </c>
      <c r="O4286" s="92" t="s">
        <v>47</v>
      </c>
      <c r="P4286" s="96" t="s">
        <v>822</v>
      </c>
      <c r="Q4286" s="96" t="s">
        <v>48</v>
      </c>
      <c r="R4286" s="97" t="s">
        <v>153</v>
      </c>
      <c r="S4286" s="98" t="s">
        <v>50</v>
      </c>
      <c r="T4286" s="98" t="s">
        <v>51</v>
      </c>
      <c r="U4286" s="99" t="s">
        <v>52</v>
      </c>
      <c r="V4286" s="100">
        <v>1</v>
      </c>
      <c r="W4286" s="106">
        <v>0</v>
      </c>
      <c r="X4286" s="102">
        <v>0</v>
      </c>
      <c r="Y4286" s="103">
        <v>5</v>
      </c>
      <c r="Z4286" s="99">
        <v>5</v>
      </c>
      <c r="AA4286" s="104">
        <v>1</v>
      </c>
      <c r="AB4286" s="100">
        <v>0</v>
      </c>
      <c r="AC4286" s="106">
        <v>0</v>
      </c>
      <c r="AD4286" s="107">
        <v>43588</v>
      </c>
      <c r="AE4286" s="107">
        <v>43588</v>
      </c>
      <c r="AF4286" s="99">
        <v>0</v>
      </c>
      <c r="AG4286" s="101" t="s">
        <v>53</v>
      </c>
      <c r="AH4286" s="100">
        <v>0</v>
      </c>
      <c r="AI4286" s="106">
        <v>0</v>
      </c>
      <c r="AJ4286" s="106">
        <v>0</v>
      </c>
      <c r="AK4286" s="60" t="str">
        <f>+IF(Tabla1[[#This Row],[REQUEST_TY]]="SR MANTENIMIENTO CORRECTIVO", "EMERGENCIA", "OTROS")</f>
        <v>OTROS</v>
      </c>
      <c r="AL4286" s="6" t="str">
        <f>+_xlfn.IFS(Tabla1[[#This Row],[Veces obj]]&lt;=1,"0-1",Tabla1[[#This Row],[Veces obj]]&lt;=2,"1-2",Tabla1[[#This Row],[Veces obj]]&lt;=3,"2-3",TRUE,"&gt;3")</f>
        <v>0-1</v>
      </c>
      <c r="AM4286" s="60" t="str">
        <f>+_xlfn.IFS(MONTH(Tabla1[[#This Row],[MES]])&lt;=3,"Q1",MONTH(Tabla1[[#This Row],[MES]])&lt;=6,"Q2",MONTH(Tabla1[[#This Row],[MES]])&lt;=9,"Q3",TRUE,"Q4")</f>
        <v>Q2</v>
      </c>
      <c r="AN4286" s="15" t="str">
        <f>+IFERROR(VLOOKUP(Tabla1[[#This Row],[CUENTA]],CTAS[],2,0),"OTROS")</f>
        <v>HONEYWELL</v>
      </c>
      <c r="AP4286" s="15" t="str">
        <f>+IFERROR(VLOOKUP(Tabla1[[#This Row],[EMPLEADO]],IS[],3,0),"OTROS")</f>
        <v>CHIHUAHUA</v>
      </c>
      <c r="AQ4286" s="15" t="str">
        <f>+IFERROR(VLOOKUP(Tabla1[[#This Row],[EMPLEADO]],IS[[NÓMINA]:[INGENIERO]],2,0),"OTROS")</f>
        <v>LUIS EDUARDO MUÑOZ</v>
      </c>
    </row>
    <row r="4287" spans="1:43" x14ac:dyDescent="0.25">
      <c r="A4287" s="91" t="s">
        <v>12089</v>
      </c>
      <c r="B4287" s="92">
        <v>1</v>
      </c>
      <c r="C4287" s="92" t="s">
        <v>12427</v>
      </c>
      <c r="D4287" s="93" t="s">
        <v>3370</v>
      </c>
      <c r="E4287" s="94" t="s">
        <v>7887</v>
      </c>
      <c r="F4287" s="94" t="s">
        <v>12428</v>
      </c>
      <c r="G4287" s="105" t="s">
        <v>12209</v>
      </c>
      <c r="H4287" s="92" t="s">
        <v>9268</v>
      </c>
      <c r="I4287" s="95" t="s">
        <v>43</v>
      </c>
      <c r="J4287" s="92" t="s">
        <v>8</v>
      </c>
      <c r="K4287" s="96" t="s">
        <v>71</v>
      </c>
      <c r="L4287" s="96" t="s">
        <v>2251</v>
      </c>
      <c r="M4287" s="92" t="s">
        <v>787</v>
      </c>
      <c r="N4287" s="92">
        <v>0</v>
      </c>
      <c r="O4287" s="92" t="s">
        <v>47</v>
      </c>
      <c r="P4287" s="96" t="s">
        <v>822</v>
      </c>
      <c r="Q4287" s="96" t="s">
        <v>48</v>
      </c>
      <c r="R4287" s="97" t="s">
        <v>317</v>
      </c>
      <c r="S4287" s="98" t="s">
        <v>318</v>
      </c>
      <c r="T4287" s="98" t="s">
        <v>51</v>
      </c>
      <c r="U4287" s="99" t="s">
        <v>353</v>
      </c>
      <c r="V4287" s="100">
        <v>1</v>
      </c>
      <c r="W4287" s="106">
        <v>2359.5000000000005</v>
      </c>
      <c r="X4287" s="102">
        <v>0</v>
      </c>
      <c r="Y4287" s="103">
        <v>4</v>
      </c>
      <c r="Z4287" s="99">
        <v>4</v>
      </c>
      <c r="AA4287" s="104">
        <v>1</v>
      </c>
      <c r="AB4287" s="100">
        <v>0</v>
      </c>
      <c r="AC4287" s="106">
        <v>0</v>
      </c>
      <c r="AD4287" s="107">
        <v>43591</v>
      </c>
      <c r="AE4287" s="107">
        <v>43598</v>
      </c>
      <c r="AF4287" s="99">
        <v>5</v>
      </c>
      <c r="AG4287" s="101" t="s">
        <v>823</v>
      </c>
      <c r="AH4287" s="100">
        <v>0</v>
      </c>
      <c r="AI4287" s="106">
        <v>0</v>
      </c>
      <c r="AJ4287" s="106">
        <v>0</v>
      </c>
      <c r="AK4287" s="60" t="str">
        <f>+IF(Tabla1[[#This Row],[REQUEST_TY]]="SR MANTENIMIENTO CORRECTIVO", "EMERGENCIA", "OTROS")</f>
        <v>OTROS</v>
      </c>
      <c r="AL4287" s="6" t="str">
        <f>+_xlfn.IFS(Tabla1[[#This Row],[Veces obj]]&lt;=1,"0-1",Tabla1[[#This Row],[Veces obj]]&lt;=2,"1-2",Tabla1[[#This Row],[Veces obj]]&lt;=3,"2-3",TRUE,"&gt;3")</f>
        <v>0-1</v>
      </c>
      <c r="AM4287" s="60" t="str">
        <f>+_xlfn.IFS(MONTH(Tabla1[[#This Row],[MES]])&lt;=3,"Q1",MONTH(Tabla1[[#This Row],[MES]])&lt;=6,"Q2",MONTH(Tabla1[[#This Row],[MES]])&lt;=9,"Q3",TRUE,"Q4")</f>
        <v>Q2</v>
      </c>
      <c r="AN4287" s="15" t="str">
        <f>+IFERROR(VLOOKUP(Tabla1[[#This Row],[CUENTA]],CTAS[],2,0),"OTROS")</f>
        <v>OTROS</v>
      </c>
      <c r="AP4287" s="15" t="str">
        <f>+IFERROR(VLOOKUP(Tabla1[[#This Row],[EMPLEADO]],IS[],3,0),"OTROS")</f>
        <v>OTROS</v>
      </c>
      <c r="AQ4287" s="15" t="str">
        <f>+IFERROR(VLOOKUP(Tabla1[[#This Row],[EMPLEADO]],IS[[NÓMINA]:[INGENIERO]],2,0),"OTROS")</f>
        <v>OTROS</v>
      </c>
    </row>
    <row r="4288" spans="1:43" x14ac:dyDescent="0.25">
      <c r="A4288" s="91" t="s">
        <v>12089</v>
      </c>
      <c r="B4288" s="92">
        <v>1</v>
      </c>
      <c r="C4288" s="92" t="s">
        <v>12429</v>
      </c>
      <c r="D4288" s="93" t="s">
        <v>38</v>
      </c>
      <c r="E4288" s="94" t="s">
        <v>226</v>
      </c>
      <c r="F4288" s="94" t="s">
        <v>12430</v>
      </c>
      <c r="G4288" s="105" t="s">
        <v>8778</v>
      </c>
      <c r="H4288" s="92" t="s">
        <v>124</v>
      </c>
      <c r="I4288" s="95" t="s">
        <v>43</v>
      </c>
      <c r="J4288" s="92" t="s">
        <v>8</v>
      </c>
      <c r="K4288" s="96" t="s">
        <v>71</v>
      </c>
      <c r="L4288" s="96" t="s">
        <v>1245</v>
      </c>
      <c r="M4288" s="92" t="s">
        <v>73</v>
      </c>
      <c r="N4288" s="92">
        <v>0</v>
      </c>
      <c r="O4288" s="92" t="s">
        <v>47</v>
      </c>
      <c r="P4288" s="96">
        <v>51</v>
      </c>
      <c r="Q4288" s="96" t="s">
        <v>82</v>
      </c>
      <c r="R4288" s="97" t="s">
        <v>153</v>
      </c>
      <c r="S4288" s="98" t="s">
        <v>50</v>
      </c>
      <c r="T4288" s="98" t="s">
        <v>51</v>
      </c>
      <c r="U4288" s="99" t="s">
        <v>120</v>
      </c>
      <c r="V4288" s="100">
        <v>0.8</v>
      </c>
      <c r="W4288" s="106">
        <v>572.00000000000011</v>
      </c>
      <c r="X4288" s="102">
        <v>1</v>
      </c>
      <c r="Y4288" s="103">
        <v>0.72</v>
      </c>
      <c r="Z4288" s="99">
        <v>5</v>
      </c>
      <c r="AA4288" s="104">
        <v>0.14399999999999999</v>
      </c>
      <c r="AB4288" s="100">
        <v>0</v>
      </c>
      <c r="AC4288" s="106">
        <v>0</v>
      </c>
      <c r="AD4288" s="107">
        <v>43588</v>
      </c>
      <c r="AE4288" s="107">
        <v>43591</v>
      </c>
      <c r="AF4288" s="99">
        <v>1</v>
      </c>
      <c r="AG4288" s="101" t="s">
        <v>53</v>
      </c>
      <c r="AH4288" s="100">
        <v>0</v>
      </c>
      <c r="AI4288" s="106">
        <v>0</v>
      </c>
      <c r="AJ4288" s="106">
        <v>0</v>
      </c>
      <c r="AK4288" s="60" t="str">
        <f>+IF(Tabla1[[#This Row],[REQUEST_TY]]="SR MANTENIMIENTO CORRECTIVO", "EMERGENCIA", "OTROS")</f>
        <v>EMERGENCIA</v>
      </c>
      <c r="AL4288" s="6" t="str">
        <f>+_xlfn.IFS(Tabla1[[#This Row],[Veces obj]]&lt;=1,"0-1",Tabla1[[#This Row],[Veces obj]]&lt;=2,"1-2",Tabla1[[#This Row],[Veces obj]]&lt;=3,"2-3",TRUE,"&gt;3")</f>
        <v>0-1</v>
      </c>
      <c r="AM4288" s="60" t="str">
        <f>+_xlfn.IFS(MONTH(Tabla1[[#This Row],[MES]])&lt;=3,"Q1",MONTH(Tabla1[[#This Row],[MES]])&lt;=6,"Q2",MONTH(Tabla1[[#This Row],[MES]])&lt;=9,"Q3",TRUE,"Q4")</f>
        <v>Q2</v>
      </c>
      <c r="AN4288" s="15" t="str">
        <f>+IFERROR(VLOOKUP(Tabla1[[#This Row],[CUENTA]],CTAS[],2,0),"OTROS")</f>
        <v>OTROS</v>
      </c>
      <c r="AP4288" s="15" t="str">
        <f>+IFERROR(VLOOKUP(Tabla1[[#This Row],[EMPLEADO]],IS[],3,0),"OTROS")</f>
        <v>JUAREZ</v>
      </c>
      <c r="AQ4288" s="15" t="str">
        <f>+IFERROR(VLOOKUP(Tabla1[[#This Row],[EMPLEADO]],IS[[NÓMINA]:[INGENIERO]],2,0),"OTROS")</f>
        <v>MIGUEL COTA</v>
      </c>
    </row>
    <row r="4289" spans="1:43" x14ac:dyDescent="0.25">
      <c r="A4289" s="91" t="s">
        <v>12089</v>
      </c>
      <c r="B4289" s="92">
        <v>1</v>
      </c>
      <c r="C4289" s="92" t="s">
        <v>12431</v>
      </c>
      <c r="D4289" s="93" t="s">
        <v>38</v>
      </c>
      <c r="E4289" s="94" t="s">
        <v>39</v>
      </c>
      <c r="F4289" s="94" t="s">
        <v>12432</v>
      </c>
      <c r="G4289" s="105" t="s">
        <v>12245</v>
      </c>
      <c r="H4289" s="92" t="s">
        <v>42</v>
      </c>
      <c r="I4289" s="95" t="s">
        <v>43</v>
      </c>
      <c r="J4289" s="92" t="s">
        <v>8</v>
      </c>
      <c r="K4289" s="96" t="s">
        <v>3698</v>
      </c>
      <c r="L4289" s="96" t="s">
        <v>12246</v>
      </c>
      <c r="M4289" s="92" t="s">
        <v>12247</v>
      </c>
      <c r="N4289" s="92">
        <v>1</v>
      </c>
      <c r="O4289" s="92" t="s">
        <v>47</v>
      </c>
      <c r="P4289" s="96">
        <v>3</v>
      </c>
      <c r="Q4289" s="96" t="s">
        <v>388</v>
      </c>
      <c r="R4289" s="97" t="s">
        <v>49</v>
      </c>
      <c r="S4289" s="98" t="s">
        <v>50</v>
      </c>
      <c r="T4289" s="98" t="s">
        <v>51</v>
      </c>
      <c r="U4289" s="99" t="s">
        <v>641</v>
      </c>
      <c r="V4289" s="100">
        <v>0</v>
      </c>
      <c r="W4289" s="106">
        <v>0</v>
      </c>
      <c r="X4289" s="102">
        <v>1</v>
      </c>
      <c r="Y4289" s="103">
        <v>4.58</v>
      </c>
      <c r="Z4289" s="99">
        <v>5</v>
      </c>
      <c r="AA4289" s="104">
        <v>0.91600000000000004</v>
      </c>
      <c r="AB4289" s="100">
        <v>0</v>
      </c>
      <c r="AC4289" s="106">
        <v>0</v>
      </c>
      <c r="AD4289" s="107">
        <v>43588</v>
      </c>
      <c r="AE4289" s="107">
        <v>43588</v>
      </c>
      <c r="AF4289" s="99">
        <v>0</v>
      </c>
      <c r="AG4289" s="101" t="s">
        <v>53</v>
      </c>
      <c r="AH4289" s="100">
        <v>0</v>
      </c>
      <c r="AI4289" s="106">
        <v>0</v>
      </c>
      <c r="AJ4289" s="106">
        <v>0</v>
      </c>
      <c r="AK4289" s="60" t="str">
        <f>+IF(Tabla1[[#This Row],[REQUEST_TY]]="SR MANTENIMIENTO CORRECTIVO", "EMERGENCIA", "OTROS")</f>
        <v>EMERGENCIA</v>
      </c>
      <c r="AL4289" s="6" t="str">
        <f>+_xlfn.IFS(Tabla1[[#This Row],[Veces obj]]&lt;=1,"0-1",Tabla1[[#This Row],[Veces obj]]&lt;=2,"1-2",Tabla1[[#This Row],[Veces obj]]&lt;=3,"2-3",TRUE,"&gt;3")</f>
        <v>0-1</v>
      </c>
      <c r="AM4289" s="60" t="str">
        <f>+_xlfn.IFS(MONTH(Tabla1[[#This Row],[MES]])&lt;=3,"Q1",MONTH(Tabla1[[#This Row],[MES]])&lt;=6,"Q2",MONTH(Tabla1[[#This Row],[MES]])&lt;=9,"Q3",TRUE,"Q4")</f>
        <v>Q2</v>
      </c>
      <c r="AN4289" s="15" t="str">
        <f>+IFERROR(VLOOKUP(Tabla1[[#This Row],[CUENTA]],CTAS[],2,0),"OTROS")</f>
        <v>OTROS</v>
      </c>
      <c r="AP4289" s="15" t="str">
        <f>+IFERROR(VLOOKUP(Tabla1[[#This Row],[EMPLEADO]],IS[],3,0),"OTROS")</f>
        <v>OTROS</v>
      </c>
      <c r="AQ4289" s="15" t="str">
        <f>+IFERROR(VLOOKUP(Tabla1[[#This Row],[EMPLEADO]],IS[[NÓMINA]:[INGENIERO]],2,0),"OTROS")</f>
        <v>OTROS</v>
      </c>
    </row>
    <row r="4290" spans="1:43" x14ac:dyDescent="0.25">
      <c r="A4290" s="91" t="s">
        <v>12089</v>
      </c>
      <c r="B4290" s="92">
        <v>1</v>
      </c>
      <c r="C4290" s="92" t="s">
        <v>12433</v>
      </c>
      <c r="D4290" s="93" t="s">
        <v>38</v>
      </c>
      <c r="E4290" s="94" t="s">
        <v>1049</v>
      </c>
      <c r="F4290" s="94" t="s">
        <v>12434</v>
      </c>
      <c r="G4290" s="105" t="s">
        <v>1803</v>
      </c>
      <c r="H4290" s="92" t="s">
        <v>691</v>
      </c>
      <c r="I4290" s="95" t="s">
        <v>43</v>
      </c>
      <c r="J4290" s="92" t="s">
        <v>8</v>
      </c>
      <c r="K4290" s="96" t="s">
        <v>102</v>
      </c>
      <c r="L4290" s="96" t="s">
        <v>753</v>
      </c>
      <c r="M4290" s="92" t="s">
        <v>215</v>
      </c>
      <c r="N4290" s="92">
        <v>0</v>
      </c>
      <c r="O4290" s="92" t="s">
        <v>47</v>
      </c>
      <c r="P4290" s="96">
        <v>8</v>
      </c>
      <c r="Q4290" s="96" t="s">
        <v>194</v>
      </c>
      <c r="R4290" s="97" t="s">
        <v>223</v>
      </c>
      <c r="S4290" s="98" t="s">
        <v>139</v>
      </c>
      <c r="T4290" s="98" t="s">
        <v>51</v>
      </c>
      <c r="U4290" s="99" t="s">
        <v>224</v>
      </c>
      <c r="V4290" s="100">
        <v>0.8</v>
      </c>
      <c r="W4290" s="106">
        <v>1258.4000000000003</v>
      </c>
      <c r="X4290" s="102">
        <v>1</v>
      </c>
      <c r="Y4290" s="103">
        <v>0.39</v>
      </c>
      <c r="Z4290" s="99">
        <v>4</v>
      </c>
      <c r="AA4290" s="104">
        <v>9.7500000000000003E-2</v>
      </c>
      <c r="AB4290" s="100">
        <v>0</v>
      </c>
      <c r="AC4290" s="106">
        <v>0</v>
      </c>
      <c r="AD4290" s="107">
        <v>43588</v>
      </c>
      <c r="AE4290" s="107">
        <v>43588</v>
      </c>
      <c r="AF4290" s="99">
        <v>0</v>
      </c>
      <c r="AG4290" s="101" t="s">
        <v>53</v>
      </c>
      <c r="AH4290" s="100">
        <v>0</v>
      </c>
      <c r="AI4290" s="106">
        <v>0</v>
      </c>
      <c r="AJ4290" s="106">
        <v>0</v>
      </c>
      <c r="AK4290" s="60" t="str">
        <f>+IF(Tabla1[[#This Row],[REQUEST_TY]]="SR MANTENIMIENTO CORRECTIVO", "EMERGENCIA", "OTROS")</f>
        <v>EMERGENCIA</v>
      </c>
      <c r="AL4290" s="6" t="str">
        <f>+_xlfn.IFS(Tabla1[[#This Row],[Veces obj]]&lt;=1,"0-1",Tabla1[[#This Row],[Veces obj]]&lt;=2,"1-2",Tabla1[[#This Row],[Veces obj]]&lt;=3,"2-3",TRUE,"&gt;3")</f>
        <v>0-1</v>
      </c>
      <c r="AM4290" s="60" t="str">
        <f>+_xlfn.IFS(MONTH(Tabla1[[#This Row],[MES]])&lt;=3,"Q1",MONTH(Tabla1[[#This Row],[MES]])&lt;=6,"Q2",MONTH(Tabla1[[#This Row],[MES]])&lt;=9,"Q3",TRUE,"Q4")</f>
        <v>Q2</v>
      </c>
      <c r="AN4290" s="15" t="str">
        <f>+IFERROR(VLOOKUP(Tabla1[[#This Row],[CUENTA]],CTAS[],2,0),"OTROS")</f>
        <v>OTROS</v>
      </c>
      <c r="AP4290" s="15" t="str">
        <f>+IFERROR(VLOOKUP(Tabla1[[#This Row],[EMPLEADO]],IS[],3,0),"OTROS")</f>
        <v>OTROS</v>
      </c>
      <c r="AQ4290" s="15" t="str">
        <f>+IFERROR(VLOOKUP(Tabla1[[#This Row],[EMPLEADO]],IS[[NÓMINA]:[INGENIERO]],2,0),"OTROS")</f>
        <v>OTROS</v>
      </c>
    </row>
    <row r="4291" spans="1:43" x14ac:dyDescent="0.25">
      <c r="A4291" s="91" t="s">
        <v>12089</v>
      </c>
      <c r="B4291" s="92">
        <v>1</v>
      </c>
      <c r="C4291" s="92" t="s">
        <v>12435</v>
      </c>
      <c r="D4291" s="93" t="s">
        <v>38</v>
      </c>
      <c r="E4291" s="94" t="s">
        <v>275</v>
      </c>
      <c r="F4291" s="94" t="s">
        <v>12436</v>
      </c>
      <c r="G4291" s="105" t="s">
        <v>12437</v>
      </c>
      <c r="H4291" s="92" t="s">
        <v>1211</v>
      </c>
      <c r="I4291" s="95" t="s">
        <v>43</v>
      </c>
      <c r="J4291" s="92" t="s">
        <v>8</v>
      </c>
      <c r="K4291" s="96" t="s">
        <v>1521</v>
      </c>
      <c r="L4291" s="96" t="s">
        <v>1522</v>
      </c>
      <c r="M4291" s="92" t="s">
        <v>1523</v>
      </c>
      <c r="N4291" s="92">
        <v>0</v>
      </c>
      <c r="O4291" s="92" t="s">
        <v>47</v>
      </c>
      <c r="P4291" s="96">
        <v>485</v>
      </c>
      <c r="Q4291" s="96" t="s">
        <v>48</v>
      </c>
      <c r="R4291" s="97" t="s">
        <v>95</v>
      </c>
      <c r="S4291" s="98" t="s">
        <v>64</v>
      </c>
      <c r="T4291" s="98" t="s">
        <v>208</v>
      </c>
      <c r="U4291" s="99" t="s">
        <v>96</v>
      </c>
      <c r="V4291" s="100">
        <v>1.1000000000000001</v>
      </c>
      <c r="W4291" s="106">
        <v>1501.5000000000002</v>
      </c>
      <c r="X4291" s="102">
        <v>1</v>
      </c>
      <c r="Y4291" s="103">
        <v>0.13</v>
      </c>
      <c r="Z4291" s="99">
        <v>9</v>
      </c>
      <c r="AA4291" s="104">
        <v>1.4444444444444446E-2</v>
      </c>
      <c r="AB4291" s="100">
        <v>0</v>
      </c>
      <c r="AC4291" s="106">
        <v>0</v>
      </c>
      <c r="AD4291" s="107">
        <v>43588</v>
      </c>
      <c r="AE4291" s="107">
        <v>43588</v>
      </c>
      <c r="AF4291" s="99">
        <v>0</v>
      </c>
      <c r="AG4291" s="101" t="s">
        <v>53</v>
      </c>
      <c r="AH4291" s="100">
        <v>0</v>
      </c>
      <c r="AI4291" s="106">
        <v>0</v>
      </c>
      <c r="AJ4291" s="106">
        <v>0</v>
      </c>
      <c r="AK4291" s="60" t="str">
        <f>+IF(Tabla1[[#This Row],[REQUEST_TY]]="SR MANTENIMIENTO CORRECTIVO", "EMERGENCIA", "OTROS")</f>
        <v>EMERGENCIA</v>
      </c>
      <c r="AL4291" s="6" t="str">
        <f>+_xlfn.IFS(Tabla1[[#This Row],[Veces obj]]&lt;=1,"0-1",Tabla1[[#This Row],[Veces obj]]&lt;=2,"1-2",Tabla1[[#This Row],[Veces obj]]&lt;=3,"2-3",TRUE,"&gt;3")</f>
        <v>0-1</v>
      </c>
      <c r="AM4291" s="60" t="str">
        <f>+_xlfn.IFS(MONTH(Tabla1[[#This Row],[MES]])&lt;=3,"Q1",MONTH(Tabla1[[#This Row],[MES]])&lt;=6,"Q2",MONTH(Tabla1[[#This Row],[MES]])&lt;=9,"Q3",TRUE,"Q4")</f>
        <v>Q2</v>
      </c>
      <c r="AN4291" s="15" t="str">
        <f>+IFERROR(VLOOKUP(Tabla1[[#This Row],[CUENTA]],CTAS[],2,0),"OTROS")</f>
        <v>OTROS</v>
      </c>
      <c r="AP4291" s="15" t="str">
        <f>+IFERROR(VLOOKUP(Tabla1[[#This Row],[EMPLEADO]],IS[],3,0),"OTROS")</f>
        <v>OTROS</v>
      </c>
      <c r="AQ4291" s="15" t="str">
        <f>+IFERROR(VLOOKUP(Tabla1[[#This Row],[EMPLEADO]],IS[[NÓMINA]:[INGENIERO]],2,0),"OTROS")</f>
        <v>OTROS</v>
      </c>
    </row>
    <row r="4292" spans="1:43" x14ac:dyDescent="0.25">
      <c r="A4292" s="91" t="s">
        <v>12089</v>
      </c>
      <c r="B4292" s="92">
        <v>1</v>
      </c>
      <c r="C4292" s="92" t="s">
        <v>12438</v>
      </c>
      <c r="D4292" s="93" t="s">
        <v>38</v>
      </c>
      <c r="E4292" s="94" t="s">
        <v>2527</v>
      </c>
      <c r="F4292" s="94" t="s">
        <v>12439</v>
      </c>
      <c r="G4292" s="105" t="s">
        <v>4701</v>
      </c>
      <c r="H4292" s="92" t="s">
        <v>124</v>
      </c>
      <c r="I4292" s="95" t="s">
        <v>43</v>
      </c>
      <c r="J4292" s="92" t="s">
        <v>8</v>
      </c>
      <c r="K4292" s="96" t="s">
        <v>151</v>
      </c>
      <c r="L4292" s="96" t="s">
        <v>193</v>
      </c>
      <c r="M4292" s="92" t="s">
        <v>73</v>
      </c>
      <c r="N4292" s="92">
        <v>1</v>
      </c>
      <c r="O4292" s="92" t="s">
        <v>47</v>
      </c>
      <c r="P4292" s="96">
        <v>8</v>
      </c>
      <c r="Q4292" s="96" t="s">
        <v>194</v>
      </c>
      <c r="R4292" s="97" t="s">
        <v>153</v>
      </c>
      <c r="S4292" s="98" t="s">
        <v>50</v>
      </c>
      <c r="T4292" s="98" t="s">
        <v>51</v>
      </c>
      <c r="U4292" s="99" t="s">
        <v>444</v>
      </c>
      <c r="V4292" s="100">
        <v>0</v>
      </c>
      <c r="W4292" s="106">
        <v>0</v>
      </c>
      <c r="X4292" s="102">
        <v>1</v>
      </c>
      <c r="Y4292" s="103">
        <v>0.08</v>
      </c>
      <c r="Z4292" s="99">
        <v>5</v>
      </c>
      <c r="AA4292" s="104">
        <v>1.6E-2</v>
      </c>
      <c r="AB4292" s="100">
        <v>0</v>
      </c>
      <c r="AC4292" s="106">
        <v>0</v>
      </c>
      <c r="AD4292" s="107">
        <v>43591</v>
      </c>
      <c r="AE4292" s="107">
        <v>43591</v>
      </c>
      <c r="AF4292" s="99">
        <v>0</v>
      </c>
      <c r="AG4292" s="101" t="s">
        <v>53</v>
      </c>
      <c r="AH4292" s="100">
        <v>0</v>
      </c>
      <c r="AI4292" s="106">
        <v>0</v>
      </c>
      <c r="AJ4292" s="106">
        <v>0</v>
      </c>
      <c r="AK4292" s="60" t="str">
        <f>+IF(Tabla1[[#This Row],[REQUEST_TY]]="SR MANTENIMIENTO CORRECTIVO", "EMERGENCIA", "OTROS")</f>
        <v>EMERGENCIA</v>
      </c>
      <c r="AL4292" s="6" t="str">
        <f>+_xlfn.IFS(Tabla1[[#This Row],[Veces obj]]&lt;=1,"0-1",Tabla1[[#This Row],[Veces obj]]&lt;=2,"1-2",Tabla1[[#This Row],[Veces obj]]&lt;=3,"2-3",TRUE,"&gt;3")</f>
        <v>0-1</v>
      </c>
      <c r="AM4292" s="60" t="str">
        <f>+_xlfn.IFS(MONTH(Tabla1[[#This Row],[MES]])&lt;=3,"Q1",MONTH(Tabla1[[#This Row],[MES]])&lt;=6,"Q2",MONTH(Tabla1[[#This Row],[MES]])&lt;=9,"Q3",TRUE,"Q4")</f>
        <v>Q2</v>
      </c>
      <c r="AN4292" s="15" t="str">
        <f>+IFERROR(VLOOKUP(Tabla1[[#This Row],[CUENTA]],CTAS[],2,0),"OTROS")</f>
        <v>HONEYWELL</v>
      </c>
      <c r="AP4292" s="15" t="str">
        <f>+IFERROR(VLOOKUP(Tabla1[[#This Row],[EMPLEADO]],IS[],3,0),"OTROS")</f>
        <v>JUAREZ</v>
      </c>
      <c r="AQ4292" s="15" t="str">
        <f>+IFERROR(VLOOKUP(Tabla1[[#This Row],[EMPLEADO]],IS[[NÓMINA]:[INGENIERO]],2,0),"OTROS")</f>
        <v>MIGUEL COTA</v>
      </c>
    </row>
    <row r="4293" spans="1:43" x14ac:dyDescent="0.25">
      <c r="A4293" s="91" t="s">
        <v>12089</v>
      </c>
      <c r="B4293" s="92">
        <v>1</v>
      </c>
      <c r="C4293" s="92" t="s">
        <v>12440</v>
      </c>
      <c r="D4293" s="93" t="s">
        <v>38</v>
      </c>
      <c r="E4293" s="94" t="s">
        <v>39</v>
      </c>
      <c r="F4293" s="94" t="s">
        <v>12441</v>
      </c>
      <c r="G4293" s="105" t="s">
        <v>12442</v>
      </c>
      <c r="H4293" s="92" t="s">
        <v>568</v>
      </c>
      <c r="I4293" s="95" t="s">
        <v>43</v>
      </c>
      <c r="J4293" s="92" t="s">
        <v>8</v>
      </c>
      <c r="K4293" s="96" t="s">
        <v>117</v>
      </c>
      <c r="L4293" s="96" t="s">
        <v>12443</v>
      </c>
      <c r="M4293" s="92" t="s">
        <v>570</v>
      </c>
      <c r="N4293" s="92">
        <v>0</v>
      </c>
      <c r="O4293" s="92" t="s">
        <v>47</v>
      </c>
      <c r="P4293" s="96">
        <v>456</v>
      </c>
      <c r="Q4293" s="96" t="s">
        <v>48</v>
      </c>
      <c r="R4293" s="97" t="s">
        <v>49</v>
      </c>
      <c r="S4293" s="98" t="s">
        <v>50</v>
      </c>
      <c r="T4293" s="98" t="s">
        <v>51</v>
      </c>
      <c r="U4293" s="99" t="s">
        <v>52</v>
      </c>
      <c r="V4293" s="100">
        <v>1.05</v>
      </c>
      <c r="W4293" s="106">
        <v>750.75000000000011</v>
      </c>
      <c r="X4293" s="102">
        <v>1</v>
      </c>
      <c r="Y4293" s="103">
        <v>0.76</v>
      </c>
      <c r="Z4293" s="99">
        <v>5</v>
      </c>
      <c r="AA4293" s="104">
        <v>0.152</v>
      </c>
      <c r="AB4293" s="100">
        <v>0</v>
      </c>
      <c r="AC4293" s="106">
        <v>0</v>
      </c>
      <c r="AD4293" s="107">
        <v>43588</v>
      </c>
      <c r="AE4293" s="107">
        <v>43588</v>
      </c>
      <c r="AF4293" s="99">
        <v>0</v>
      </c>
      <c r="AG4293" s="101" t="s">
        <v>53</v>
      </c>
      <c r="AH4293" s="100">
        <v>0</v>
      </c>
      <c r="AI4293" s="106">
        <v>0</v>
      </c>
      <c r="AJ4293" s="106">
        <v>0</v>
      </c>
      <c r="AK4293" s="60" t="str">
        <f>+IF(Tabla1[[#This Row],[REQUEST_TY]]="SR MANTENIMIENTO CORRECTIVO", "EMERGENCIA", "OTROS")</f>
        <v>EMERGENCIA</v>
      </c>
      <c r="AL4293" s="6" t="str">
        <f>+_xlfn.IFS(Tabla1[[#This Row],[Veces obj]]&lt;=1,"0-1",Tabla1[[#This Row],[Veces obj]]&lt;=2,"1-2",Tabla1[[#This Row],[Veces obj]]&lt;=3,"2-3",TRUE,"&gt;3")</f>
        <v>0-1</v>
      </c>
      <c r="AM4293" s="60" t="str">
        <f>+_xlfn.IFS(MONTH(Tabla1[[#This Row],[MES]])&lt;=3,"Q1",MONTH(Tabla1[[#This Row],[MES]])&lt;=6,"Q2",MONTH(Tabla1[[#This Row],[MES]])&lt;=9,"Q3",TRUE,"Q4")</f>
        <v>Q2</v>
      </c>
      <c r="AN4293" s="15" t="str">
        <f>+IFERROR(VLOOKUP(Tabla1[[#This Row],[CUENTA]],CTAS[],2,0),"OTROS")</f>
        <v>OTROS</v>
      </c>
      <c r="AP4293" s="15" t="str">
        <f>+IFERROR(VLOOKUP(Tabla1[[#This Row],[EMPLEADO]],IS[],3,0),"OTROS")</f>
        <v>OTROS</v>
      </c>
      <c r="AQ4293" s="15" t="str">
        <f>+IFERROR(VLOOKUP(Tabla1[[#This Row],[EMPLEADO]],IS[[NÓMINA]:[INGENIERO]],2,0),"OTROS")</f>
        <v>OTROS</v>
      </c>
    </row>
    <row r="4294" spans="1:43" x14ac:dyDescent="0.25">
      <c r="A4294" s="91" t="s">
        <v>12089</v>
      </c>
      <c r="B4294" s="92">
        <v>1</v>
      </c>
      <c r="C4294" s="92" t="s">
        <v>12444</v>
      </c>
      <c r="D4294" s="93" t="s">
        <v>38</v>
      </c>
      <c r="E4294" s="94" t="s">
        <v>10697</v>
      </c>
      <c r="F4294" s="94" t="s">
        <v>12445</v>
      </c>
      <c r="G4294" s="105" t="s">
        <v>12446</v>
      </c>
      <c r="H4294" s="92" t="s">
        <v>106</v>
      </c>
      <c r="I4294" s="95" t="s">
        <v>43</v>
      </c>
      <c r="J4294" s="92" t="s">
        <v>8</v>
      </c>
      <c r="K4294" s="96" t="s">
        <v>12447</v>
      </c>
      <c r="L4294" s="96" t="s">
        <v>12448</v>
      </c>
      <c r="M4294" s="92" t="s">
        <v>131</v>
      </c>
      <c r="N4294" s="92">
        <v>0</v>
      </c>
      <c r="O4294" s="92" t="s">
        <v>47</v>
      </c>
      <c r="P4294" s="96">
        <v>2710</v>
      </c>
      <c r="Q4294" s="96" t="s">
        <v>48</v>
      </c>
      <c r="R4294" s="97" t="s">
        <v>4718</v>
      </c>
      <c r="S4294" s="98" t="s">
        <v>64</v>
      </c>
      <c r="T4294" s="98" t="s">
        <v>51</v>
      </c>
      <c r="U4294" s="99" t="s">
        <v>96</v>
      </c>
      <c r="V4294" s="100">
        <v>1.1000000000000001</v>
      </c>
      <c r="W4294" s="106">
        <v>1501.5000000000002</v>
      </c>
      <c r="X4294" s="102">
        <v>1</v>
      </c>
      <c r="Y4294" s="103">
        <v>2.1</v>
      </c>
      <c r="Z4294" s="99">
        <v>5</v>
      </c>
      <c r="AA4294" s="104">
        <v>0.42000000000000004</v>
      </c>
      <c r="AB4294" s="100">
        <v>0</v>
      </c>
      <c r="AC4294" s="106">
        <v>0</v>
      </c>
      <c r="AD4294" s="107">
        <v>43588</v>
      </c>
      <c r="AE4294" s="107">
        <v>43591</v>
      </c>
      <c r="AF4294" s="99">
        <v>1</v>
      </c>
      <c r="AG4294" s="101" t="s">
        <v>53</v>
      </c>
      <c r="AH4294" s="100">
        <v>0</v>
      </c>
      <c r="AI4294" s="106">
        <v>0</v>
      </c>
      <c r="AJ4294" s="106">
        <v>0</v>
      </c>
      <c r="AK4294" s="60" t="str">
        <f>+IF(Tabla1[[#This Row],[REQUEST_TY]]="SR MANTENIMIENTO CORRECTIVO", "EMERGENCIA", "OTROS")</f>
        <v>EMERGENCIA</v>
      </c>
      <c r="AL4294" s="6" t="str">
        <f>+_xlfn.IFS(Tabla1[[#This Row],[Veces obj]]&lt;=1,"0-1",Tabla1[[#This Row],[Veces obj]]&lt;=2,"1-2",Tabla1[[#This Row],[Veces obj]]&lt;=3,"2-3",TRUE,"&gt;3")</f>
        <v>0-1</v>
      </c>
      <c r="AM4294" s="60" t="str">
        <f>+_xlfn.IFS(MONTH(Tabla1[[#This Row],[MES]])&lt;=3,"Q1",MONTH(Tabla1[[#This Row],[MES]])&lt;=6,"Q2",MONTH(Tabla1[[#This Row],[MES]])&lt;=9,"Q3",TRUE,"Q4")</f>
        <v>Q2</v>
      </c>
      <c r="AN4294" s="15" t="str">
        <f>+IFERROR(VLOOKUP(Tabla1[[#This Row],[CUENTA]],CTAS[],2,0),"OTROS")</f>
        <v>OTROS</v>
      </c>
      <c r="AP4294" s="15" t="str">
        <f>+IFERROR(VLOOKUP(Tabla1[[#This Row],[EMPLEADO]],IS[],3,0),"OTROS")</f>
        <v>OTROS</v>
      </c>
      <c r="AQ4294" s="15" t="str">
        <f>+IFERROR(VLOOKUP(Tabla1[[#This Row],[EMPLEADO]],IS[[NÓMINA]:[INGENIERO]],2,0),"OTROS")</f>
        <v>OTROS</v>
      </c>
    </row>
    <row r="4295" spans="1:43" x14ac:dyDescent="0.25">
      <c r="A4295" s="91" t="s">
        <v>12089</v>
      </c>
      <c r="B4295" s="92">
        <v>1</v>
      </c>
      <c r="C4295" s="92" t="s">
        <v>12449</v>
      </c>
      <c r="D4295" s="93" t="s">
        <v>38</v>
      </c>
      <c r="E4295" s="94" t="s">
        <v>176</v>
      </c>
      <c r="F4295" s="94" t="s">
        <v>12450</v>
      </c>
      <c r="G4295" s="105" t="s">
        <v>12451</v>
      </c>
      <c r="H4295" s="92" t="s">
        <v>646</v>
      </c>
      <c r="I4295" s="95" t="s">
        <v>43</v>
      </c>
      <c r="J4295" s="92" t="s">
        <v>8</v>
      </c>
      <c r="K4295" s="96" t="s">
        <v>338</v>
      </c>
      <c r="L4295" s="96" t="s">
        <v>12452</v>
      </c>
      <c r="M4295" s="92" t="s">
        <v>2820</v>
      </c>
      <c r="N4295" s="92">
        <v>0</v>
      </c>
      <c r="O4295" s="92" t="s">
        <v>47</v>
      </c>
      <c r="P4295" s="96">
        <v>255</v>
      </c>
      <c r="Q4295" s="96" t="s">
        <v>48</v>
      </c>
      <c r="R4295" s="97" t="s">
        <v>49</v>
      </c>
      <c r="S4295" s="98" t="s">
        <v>50</v>
      </c>
      <c r="T4295" s="98" t="s">
        <v>51</v>
      </c>
      <c r="U4295" s="99" t="s">
        <v>52</v>
      </c>
      <c r="V4295" s="100">
        <v>1.05</v>
      </c>
      <c r="W4295" s="106">
        <v>750.75000000000011</v>
      </c>
      <c r="X4295" s="102">
        <v>1</v>
      </c>
      <c r="Y4295" s="103">
        <v>0.98</v>
      </c>
      <c r="Z4295" s="99">
        <v>5</v>
      </c>
      <c r="AA4295" s="104">
        <v>0.19600000000000001</v>
      </c>
      <c r="AB4295" s="100">
        <v>0</v>
      </c>
      <c r="AC4295" s="106">
        <v>0</v>
      </c>
      <c r="AD4295" s="107">
        <v>43588</v>
      </c>
      <c r="AE4295" s="107">
        <v>43588</v>
      </c>
      <c r="AF4295" s="99">
        <v>0</v>
      </c>
      <c r="AG4295" s="101" t="s">
        <v>53</v>
      </c>
      <c r="AH4295" s="100">
        <v>0</v>
      </c>
      <c r="AI4295" s="106">
        <v>0</v>
      </c>
      <c r="AJ4295" s="106">
        <v>0</v>
      </c>
      <c r="AK4295" s="60" t="str">
        <f>+IF(Tabla1[[#This Row],[REQUEST_TY]]="SR MANTENIMIENTO CORRECTIVO", "EMERGENCIA", "OTROS")</f>
        <v>EMERGENCIA</v>
      </c>
      <c r="AL4295" s="6" t="str">
        <f>+_xlfn.IFS(Tabla1[[#This Row],[Veces obj]]&lt;=1,"0-1",Tabla1[[#This Row],[Veces obj]]&lt;=2,"1-2",Tabla1[[#This Row],[Veces obj]]&lt;=3,"2-3",TRUE,"&gt;3")</f>
        <v>0-1</v>
      </c>
      <c r="AM4295" s="60" t="str">
        <f>+_xlfn.IFS(MONTH(Tabla1[[#This Row],[MES]])&lt;=3,"Q1",MONTH(Tabla1[[#This Row],[MES]])&lt;=6,"Q2",MONTH(Tabla1[[#This Row],[MES]])&lt;=9,"Q3",TRUE,"Q4")</f>
        <v>Q2</v>
      </c>
      <c r="AN4295" s="15" t="str">
        <f>+IFERROR(VLOOKUP(Tabla1[[#This Row],[CUENTA]],CTAS[],2,0),"OTROS")</f>
        <v>OTROS</v>
      </c>
      <c r="AP4295" s="15" t="str">
        <f>+IFERROR(VLOOKUP(Tabla1[[#This Row],[EMPLEADO]],IS[],3,0),"OTROS")</f>
        <v>OTROS</v>
      </c>
      <c r="AQ4295" s="15" t="str">
        <f>+IFERROR(VLOOKUP(Tabla1[[#This Row],[EMPLEADO]],IS[[NÓMINA]:[INGENIERO]],2,0),"OTROS")</f>
        <v>OTROS</v>
      </c>
    </row>
    <row r="4296" spans="1:43" x14ac:dyDescent="0.25">
      <c r="A4296" s="91" t="s">
        <v>12089</v>
      </c>
      <c r="B4296" s="92">
        <v>1</v>
      </c>
      <c r="C4296" s="92" t="s">
        <v>12453</v>
      </c>
      <c r="D4296" s="93" t="s">
        <v>38</v>
      </c>
      <c r="E4296" s="94" t="s">
        <v>599</v>
      </c>
      <c r="F4296" s="94" t="s">
        <v>12454</v>
      </c>
      <c r="G4296" s="105" t="s">
        <v>4685</v>
      </c>
      <c r="H4296" s="92" t="s">
        <v>124</v>
      </c>
      <c r="I4296" s="95" t="s">
        <v>43</v>
      </c>
      <c r="J4296" s="92" t="s">
        <v>8</v>
      </c>
      <c r="K4296" s="96" t="s">
        <v>1881</v>
      </c>
      <c r="L4296" s="96" t="s">
        <v>1882</v>
      </c>
      <c r="M4296" s="92" t="s">
        <v>94</v>
      </c>
      <c r="N4296" s="92">
        <v>0</v>
      </c>
      <c r="O4296" s="92" t="s">
        <v>47</v>
      </c>
      <c r="P4296" s="96">
        <v>92</v>
      </c>
      <c r="Q4296" s="96" t="s">
        <v>48</v>
      </c>
      <c r="R4296" s="97" t="s">
        <v>242</v>
      </c>
      <c r="S4296" s="98" t="s">
        <v>64</v>
      </c>
      <c r="T4296" s="98" t="s">
        <v>51</v>
      </c>
      <c r="U4296" s="99" t="s">
        <v>96</v>
      </c>
      <c r="V4296" s="100">
        <v>1.1000000000000001</v>
      </c>
      <c r="W4296" s="106">
        <v>1501.5000000000002</v>
      </c>
      <c r="X4296" s="102">
        <v>1</v>
      </c>
      <c r="Y4296" s="103">
        <v>4.2699999999999996</v>
      </c>
      <c r="Z4296" s="99">
        <v>5</v>
      </c>
      <c r="AA4296" s="104">
        <v>0.85399999999999987</v>
      </c>
      <c r="AB4296" s="100">
        <v>0</v>
      </c>
      <c r="AC4296" s="106">
        <v>0</v>
      </c>
      <c r="AD4296" s="107">
        <v>43594</v>
      </c>
      <c r="AE4296" s="107">
        <v>43594</v>
      </c>
      <c r="AF4296" s="99">
        <v>0</v>
      </c>
      <c r="AG4296" s="101" t="s">
        <v>53</v>
      </c>
      <c r="AH4296" s="100">
        <v>0</v>
      </c>
      <c r="AI4296" s="106">
        <v>0</v>
      </c>
      <c r="AJ4296" s="106">
        <v>0</v>
      </c>
      <c r="AK4296" s="60" t="str">
        <f>+IF(Tabla1[[#This Row],[REQUEST_TY]]="SR MANTENIMIENTO CORRECTIVO", "EMERGENCIA", "OTROS")</f>
        <v>EMERGENCIA</v>
      </c>
      <c r="AL4296" s="6" t="str">
        <f>+_xlfn.IFS(Tabla1[[#This Row],[Veces obj]]&lt;=1,"0-1",Tabla1[[#This Row],[Veces obj]]&lt;=2,"1-2",Tabla1[[#This Row],[Veces obj]]&lt;=3,"2-3",TRUE,"&gt;3")</f>
        <v>0-1</v>
      </c>
      <c r="AM4296" s="60" t="str">
        <f>+_xlfn.IFS(MONTH(Tabla1[[#This Row],[MES]])&lt;=3,"Q1",MONTH(Tabla1[[#This Row],[MES]])&lt;=6,"Q2",MONTH(Tabla1[[#This Row],[MES]])&lt;=9,"Q3",TRUE,"Q4")</f>
        <v>Q2</v>
      </c>
      <c r="AN4296" s="15" t="str">
        <f>+IFERROR(VLOOKUP(Tabla1[[#This Row],[CUENTA]],CTAS[],2,0),"OTROS")</f>
        <v>OTROS</v>
      </c>
      <c r="AP4296" s="15" t="str">
        <f>+IFERROR(VLOOKUP(Tabla1[[#This Row],[EMPLEADO]],IS[],3,0),"OTROS")</f>
        <v>JUAREZ</v>
      </c>
      <c r="AQ4296" s="15" t="str">
        <f>+IFERROR(VLOOKUP(Tabla1[[#This Row],[EMPLEADO]],IS[[NÓMINA]:[INGENIERO]],2,0),"OTROS")</f>
        <v>MIGUEL COTA</v>
      </c>
    </row>
    <row r="4297" spans="1:43" x14ac:dyDescent="0.25">
      <c r="A4297" s="91" t="s">
        <v>12089</v>
      </c>
      <c r="B4297" s="92">
        <v>1</v>
      </c>
      <c r="C4297" s="92" t="s">
        <v>12455</v>
      </c>
      <c r="D4297" s="93" t="s">
        <v>3346</v>
      </c>
      <c r="E4297" s="94" t="s">
        <v>631</v>
      </c>
      <c r="F4297" s="94" t="s">
        <v>12456</v>
      </c>
      <c r="G4297" s="105" t="s">
        <v>7915</v>
      </c>
      <c r="H4297" s="92" t="s">
        <v>163</v>
      </c>
      <c r="I4297" s="95" t="s">
        <v>43</v>
      </c>
      <c r="J4297" s="92" t="s">
        <v>8</v>
      </c>
      <c r="K4297" s="96" t="s">
        <v>151</v>
      </c>
      <c r="L4297" s="96" t="s">
        <v>164</v>
      </c>
      <c r="M4297" s="92" t="s">
        <v>165</v>
      </c>
      <c r="N4297" s="92">
        <v>1</v>
      </c>
      <c r="O4297" s="92" t="s">
        <v>47</v>
      </c>
      <c r="P4297" s="96" t="s">
        <v>822</v>
      </c>
      <c r="Q4297" s="96" t="s">
        <v>48</v>
      </c>
      <c r="R4297" s="97" t="s">
        <v>242</v>
      </c>
      <c r="S4297" s="98" t="s">
        <v>64</v>
      </c>
      <c r="T4297" s="98" t="s">
        <v>51</v>
      </c>
      <c r="U4297" s="99" t="s">
        <v>96</v>
      </c>
      <c r="V4297" s="100">
        <v>1</v>
      </c>
      <c r="W4297" s="106">
        <v>0</v>
      </c>
      <c r="X4297" s="102">
        <v>0</v>
      </c>
      <c r="Y4297" s="103">
        <v>5</v>
      </c>
      <c r="Z4297" s="99">
        <v>5</v>
      </c>
      <c r="AA4297" s="104">
        <v>1</v>
      </c>
      <c r="AB4297" s="100">
        <v>0</v>
      </c>
      <c r="AC4297" s="106">
        <v>0</v>
      </c>
      <c r="AD4297" s="107">
        <v>43591</v>
      </c>
      <c r="AE4297" s="107">
        <v>43591</v>
      </c>
      <c r="AF4297" s="99">
        <v>0</v>
      </c>
      <c r="AG4297" s="101" t="s">
        <v>53</v>
      </c>
      <c r="AH4297" s="100">
        <v>0</v>
      </c>
      <c r="AI4297" s="106">
        <v>0</v>
      </c>
      <c r="AJ4297" s="106">
        <v>0</v>
      </c>
      <c r="AK4297" s="60" t="str">
        <f>+IF(Tabla1[[#This Row],[REQUEST_TY]]="SR MANTENIMIENTO CORRECTIVO", "EMERGENCIA", "OTROS")</f>
        <v>OTROS</v>
      </c>
      <c r="AL4297" s="6" t="str">
        <f>+_xlfn.IFS(Tabla1[[#This Row],[Veces obj]]&lt;=1,"0-1",Tabla1[[#This Row],[Veces obj]]&lt;=2,"1-2",Tabla1[[#This Row],[Veces obj]]&lt;=3,"2-3",TRUE,"&gt;3")</f>
        <v>0-1</v>
      </c>
      <c r="AM4297" s="60" t="str">
        <f>+_xlfn.IFS(MONTH(Tabla1[[#This Row],[MES]])&lt;=3,"Q1",MONTH(Tabla1[[#This Row],[MES]])&lt;=6,"Q2",MONTH(Tabla1[[#This Row],[MES]])&lt;=9,"Q3",TRUE,"Q4")</f>
        <v>Q2</v>
      </c>
      <c r="AN4297" s="15" t="str">
        <f>+IFERROR(VLOOKUP(Tabla1[[#This Row],[CUENTA]],CTAS[],2,0),"OTROS")</f>
        <v>HONEYWELL</v>
      </c>
      <c r="AP4297" s="15" t="str">
        <f>+IFERROR(VLOOKUP(Tabla1[[#This Row],[EMPLEADO]],IS[],3,0),"OTROS")</f>
        <v>CHIHUAHUA</v>
      </c>
      <c r="AQ4297" s="15" t="str">
        <f>+IFERROR(VLOOKUP(Tabla1[[#This Row],[EMPLEADO]],IS[[NÓMINA]:[INGENIERO]],2,0),"OTROS")</f>
        <v>LUIS EDUARDO MUÑOZ</v>
      </c>
    </row>
    <row r="4298" spans="1:43" x14ac:dyDescent="0.25">
      <c r="A4298" s="91" t="s">
        <v>12089</v>
      </c>
      <c r="B4298" s="92">
        <v>1</v>
      </c>
      <c r="C4298" s="92" t="s">
        <v>12457</v>
      </c>
      <c r="D4298" s="93" t="s">
        <v>38</v>
      </c>
      <c r="E4298" s="94" t="s">
        <v>39</v>
      </c>
      <c r="F4298" s="94" t="s">
        <v>12458</v>
      </c>
      <c r="G4298" s="105" t="s">
        <v>461</v>
      </c>
      <c r="H4298" s="92" t="s">
        <v>116</v>
      </c>
      <c r="I4298" s="95" t="s">
        <v>43</v>
      </c>
      <c r="J4298" s="92" t="s">
        <v>8</v>
      </c>
      <c r="K4298" s="96" t="s">
        <v>117</v>
      </c>
      <c r="L4298" s="96" t="s">
        <v>462</v>
      </c>
      <c r="M4298" s="92" t="s">
        <v>165</v>
      </c>
      <c r="N4298" s="92">
        <v>0</v>
      </c>
      <c r="O4298" s="92" t="s">
        <v>47</v>
      </c>
      <c r="P4298" s="96">
        <v>77</v>
      </c>
      <c r="Q4298" s="96" t="s">
        <v>48</v>
      </c>
      <c r="R4298" s="97" t="s">
        <v>49</v>
      </c>
      <c r="S4298" s="98" t="s">
        <v>50</v>
      </c>
      <c r="T4298" s="98" t="s">
        <v>51</v>
      </c>
      <c r="U4298" s="99" t="s">
        <v>52</v>
      </c>
      <c r="V4298" s="100">
        <v>1.05</v>
      </c>
      <c r="W4298" s="106">
        <v>750.75000000000011</v>
      </c>
      <c r="X4298" s="102">
        <v>1</v>
      </c>
      <c r="Y4298" s="103">
        <v>0</v>
      </c>
      <c r="Z4298" s="99">
        <v>5</v>
      </c>
      <c r="AA4298" s="104">
        <v>0</v>
      </c>
      <c r="AB4298" s="100">
        <v>0</v>
      </c>
      <c r="AC4298" s="106">
        <v>0</v>
      </c>
      <c r="AD4298" s="107">
        <v>43588</v>
      </c>
      <c r="AE4298" s="107">
        <v>43591</v>
      </c>
      <c r="AF4298" s="99">
        <v>1</v>
      </c>
      <c r="AG4298" s="101" t="s">
        <v>53</v>
      </c>
      <c r="AH4298" s="100">
        <v>0</v>
      </c>
      <c r="AI4298" s="106">
        <v>0</v>
      </c>
      <c r="AJ4298" s="106">
        <v>0</v>
      </c>
      <c r="AK4298" s="60" t="str">
        <f>+IF(Tabla1[[#This Row],[REQUEST_TY]]="SR MANTENIMIENTO CORRECTIVO", "EMERGENCIA", "OTROS")</f>
        <v>EMERGENCIA</v>
      </c>
      <c r="AL4298" s="6" t="str">
        <f>+_xlfn.IFS(Tabla1[[#This Row],[Veces obj]]&lt;=1,"0-1",Tabla1[[#This Row],[Veces obj]]&lt;=2,"1-2",Tabla1[[#This Row],[Veces obj]]&lt;=3,"2-3",TRUE,"&gt;3")</f>
        <v>0-1</v>
      </c>
      <c r="AM4298" s="60" t="str">
        <f>+_xlfn.IFS(MONTH(Tabla1[[#This Row],[MES]])&lt;=3,"Q1",MONTH(Tabla1[[#This Row],[MES]])&lt;=6,"Q2",MONTH(Tabla1[[#This Row],[MES]])&lt;=9,"Q3",TRUE,"Q4")</f>
        <v>Q2</v>
      </c>
      <c r="AN4298" s="15" t="str">
        <f>+IFERROR(VLOOKUP(Tabla1[[#This Row],[CUENTA]],CTAS[],2,0),"OTROS")</f>
        <v>OTROS</v>
      </c>
      <c r="AP4298" s="15" t="str">
        <f>+IFERROR(VLOOKUP(Tabla1[[#This Row],[EMPLEADO]],IS[],3,0),"OTROS")</f>
        <v>CHIHUAHUA</v>
      </c>
      <c r="AQ4298" s="15" t="str">
        <f>+IFERROR(VLOOKUP(Tabla1[[#This Row],[EMPLEADO]],IS[[NÓMINA]:[INGENIERO]],2,0),"OTROS")</f>
        <v>FERNANDO CHAVIRA</v>
      </c>
    </row>
    <row r="4299" spans="1:43" x14ac:dyDescent="0.25">
      <c r="A4299" s="91" t="s">
        <v>12089</v>
      </c>
      <c r="B4299" s="92">
        <v>1</v>
      </c>
      <c r="C4299" s="92" t="s">
        <v>12459</v>
      </c>
      <c r="D4299" s="93" t="s">
        <v>38</v>
      </c>
      <c r="E4299" s="94" t="s">
        <v>39</v>
      </c>
      <c r="F4299" s="94" t="s">
        <v>12460</v>
      </c>
      <c r="G4299" s="105" t="s">
        <v>12461</v>
      </c>
      <c r="H4299" s="92" t="s">
        <v>116</v>
      </c>
      <c r="I4299" s="95" t="s">
        <v>43</v>
      </c>
      <c r="J4299" s="92" t="s">
        <v>8</v>
      </c>
      <c r="K4299" s="96" t="s">
        <v>12462</v>
      </c>
      <c r="L4299" s="96" t="s">
        <v>12463</v>
      </c>
      <c r="M4299" s="92" t="s">
        <v>165</v>
      </c>
      <c r="N4299" s="92">
        <v>0</v>
      </c>
      <c r="O4299" s="92" t="s">
        <v>47</v>
      </c>
      <c r="P4299" s="96">
        <v>354</v>
      </c>
      <c r="Q4299" s="96" t="s">
        <v>48</v>
      </c>
      <c r="R4299" s="97" t="s">
        <v>49</v>
      </c>
      <c r="S4299" s="98" t="s">
        <v>50</v>
      </c>
      <c r="T4299" s="98" t="s">
        <v>51</v>
      </c>
      <c r="U4299" s="99" t="s">
        <v>52</v>
      </c>
      <c r="V4299" s="100">
        <v>1.05</v>
      </c>
      <c r="W4299" s="106">
        <v>750.75000000000011</v>
      </c>
      <c r="X4299" s="102">
        <v>1</v>
      </c>
      <c r="Y4299" s="103">
        <v>10.47</v>
      </c>
      <c r="Z4299" s="99">
        <v>5</v>
      </c>
      <c r="AA4299" s="104">
        <v>2.0940000000000003</v>
      </c>
      <c r="AB4299" s="100">
        <v>0.27350000000000008</v>
      </c>
      <c r="AC4299" s="106">
        <v>-195.55250000000009</v>
      </c>
      <c r="AD4299" s="107">
        <v>43592</v>
      </c>
      <c r="AE4299" s="107">
        <v>43592</v>
      </c>
      <c r="AF4299" s="99">
        <v>0</v>
      </c>
      <c r="AG4299" s="101" t="s">
        <v>53</v>
      </c>
      <c r="AH4299" s="100">
        <v>0</v>
      </c>
      <c r="AI4299" s="106">
        <v>0</v>
      </c>
      <c r="AJ4299" s="106">
        <v>0</v>
      </c>
      <c r="AK4299" s="60" t="str">
        <f>+IF(Tabla1[[#This Row],[REQUEST_TY]]="SR MANTENIMIENTO CORRECTIVO", "EMERGENCIA", "OTROS")</f>
        <v>EMERGENCIA</v>
      </c>
      <c r="AL4299" s="6" t="str">
        <f>+_xlfn.IFS(Tabla1[[#This Row],[Veces obj]]&lt;=1,"0-1",Tabla1[[#This Row],[Veces obj]]&lt;=2,"1-2",Tabla1[[#This Row],[Veces obj]]&lt;=3,"2-3",TRUE,"&gt;3")</f>
        <v>2-3</v>
      </c>
      <c r="AM4299" s="60" t="str">
        <f>+_xlfn.IFS(MONTH(Tabla1[[#This Row],[MES]])&lt;=3,"Q1",MONTH(Tabla1[[#This Row],[MES]])&lt;=6,"Q2",MONTH(Tabla1[[#This Row],[MES]])&lt;=9,"Q3",TRUE,"Q4")</f>
        <v>Q2</v>
      </c>
      <c r="AN4299" s="15" t="str">
        <f>+IFERROR(VLOOKUP(Tabla1[[#This Row],[CUENTA]],CTAS[],2,0),"OTROS")</f>
        <v>OTROS</v>
      </c>
      <c r="AP4299" s="15" t="str">
        <f>+IFERROR(VLOOKUP(Tabla1[[#This Row],[EMPLEADO]],IS[],3,0),"OTROS")</f>
        <v>CHIHUAHUA</v>
      </c>
      <c r="AQ4299" s="15" t="str">
        <f>+IFERROR(VLOOKUP(Tabla1[[#This Row],[EMPLEADO]],IS[[NÓMINA]:[INGENIERO]],2,0),"OTROS")</f>
        <v>FERNANDO CHAVIRA</v>
      </c>
    </row>
    <row r="4300" spans="1:43" x14ac:dyDescent="0.25">
      <c r="A4300" s="91" t="s">
        <v>12089</v>
      </c>
      <c r="B4300" s="92">
        <v>1</v>
      </c>
      <c r="C4300" s="92" t="s">
        <v>12464</v>
      </c>
      <c r="D4300" s="93" t="s">
        <v>38</v>
      </c>
      <c r="E4300" s="94" t="s">
        <v>725</v>
      </c>
      <c r="F4300" s="94" t="s">
        <v>12465</v>
      </c>
      <c r="G4300" s="105" t="s">
        <v>1940</v>
      </c>
      <c r="H4300" s="92" t="s">
        <v>79</v>
      </c>
      <c r="I4300" s="95" t="s">
        <v>43</v>
      </c>
      <c r="J4300" s="92" t="s">
        <v>8</v>
      </c>
      <c r="K4300" s="96" t="s">
        <v>59</v>
      </c>
      <c r="L4300" s="96" t="s">
        <v>1941</v>
      </c>
      <c r="M4300" s="92" t="s">
        <v>530</v>
      </c>
      <c r="N4300" s="92">
        <v>0</v>
      </c>
      <c r="O4300" s="92" t="s">
        <v>47</v>
      </c>
      <c r="P4300" s="96">
        <v>22</v>
      </c>
      <c r="Q4300" s="96" t="s">
        <v>62</v>
      </c>
      <c r="R4300" s="97" t="s">
        <v>223</v>
      </c>
      <c r="S4300" s="98" t="s">
        <v>139</v>
      </c>
      <c r="T4300" s="98" t="s">
        <v>51</v>
      </c>
      <c r="U4300" s="99" t="s">
        <v>262</v>
      </c>
      <c r="V4300" s="100">
        <v>1.05</v>
      </c>
      <c r="W4300" s="106">
        <v>1651.6500000000003</v>
      </c>
      <c r="X4300" s="102">
        <v>1</v>
      </c>
      <c r="Y4300" s="103">
        <v>0.83</v>
      </c>
      <c r="Z4300" s="99">
        <v>4</v>
      </c>
      <c r="AA4300" s="104">
        <v>0.20749999999999999</v>
      </c>
      <c r="AB4300" s="100">
        <v>0</v>
      </c>
      <c r="AC4300" s="106">
        <v>0</v>
      </c>
      <c r="AD4300" s="107">
        <v>43588</v>
      </c>
      <c r="AE4300" s="107">
        <v>43591</v>
      </c>
      <c r="AF4300" s="99">
        <v>1</v>
      </c>
      <c r="AG4300" s="101" t="s">
        <v>53</v>
      </c>
      <c r="AH4300" s="100">
        <v>0</v>
      </c>
      <c r="AI4300" s="106">
        <v>0</v>
      </c>
      <c r="AJ4300" s="106">
        <v>0</v>
      </c>
      <c r="AK4300" s="60" t="str">
        <f>+IF(Tabla1[[#This Row],[REQUEST_TY]]="SR MANTENIMIENTO CORRECTIVO", "EMERGENCIA", "OTROS")</f>
        <v>EMERGENCIA</v>
      </c>
      <c r="AL4300" s="6" t="str">
        <f>+_xlfn.IFS(Tabla1[[#This Row],[Veces obj]]&lt;=1,"0-1",Tabla1[[#This Row],[Veces obj]]&lt;=2,"1-2",Tabla1[[#This Row],[Veces obj]]&lt;=3,"2-3",TRUE,"&gt;3")</f>
        <v>0-1</v>
      </c>
      <c r="AM4300" s="60" t="str">
        <f>+_xlfn.IFS(MONTH(Tabla1[[#This Row],[MES]])&lt;=3,"Q1",MONTH(Tabla1[[#This Row],[MES]])&lt;=6,"Q2",MONTH(Tabla1[[#This Row],[MES]])&lt;=9,"Q3",TRUE,"Q4")</f>
        <v>Q2</v>
      </c>
      <c r="AN4300" s="15" t="str">
        <f>+IFERROR(VLOOKUP(Tabla1[[#This Row],[CUENTA]],CTAS[],2,0),"OTROS")</f>
        <v>OTROS</v>
      </c>
      <c r="AP4300" s="15" t="str">
        <f>+IFERROR(VLOOKUP(Tabla1[[#This Row],[EMPLEADO]],IS[],3,0),"OTROS")</f>
        <v>OTROS</v>
      </c>
      <c r="AQ4300" s="15" t="str">
        <f>+IFERROR(VLOOKUP(Tabla1[[#This Row],[EMPLEADO]],IS[[NÓMINA]:[INGENIERO]],2,0),"OTROS")</f>
        <v>OTROS</v>
      </c>
    </row>
    <row r="4301" spans="1:43" x14ac:dyDescent="0.25">
      <c r="A4301" s="91" t="s">
        <v>12089</v>
      </c>
      <c r="B4301" s="92">
        <v>1</v>
      </c>
      <c r="C4301" s="92" t="s">
        <v>12466</v>
      </c>
      <c r="D4301" s="93" t="s">
        <v>38</v>
      </c>
      <c r="E4301" s="94" t="s">
        <v>1784</v>
      </c>
      <c r="F4301" s="94" t="s">
        <v>12467</v>
      </c>
      <c r="G4301" s="105" t="s">
        <v>3323</v>
      </c>
      <c r="H4301" s="92" t="s">
        <v>136</v>
      </c>
      <c r="I4301" s="95" t="s">
        <v>43</v>
      </c>
      <c r="J4301" s="92" t="s">
        <v>8</v>
      </c>
      <c r="K4301" s="96" t="s">
        <v>3324</v>
      </c>
      <c r="L4301" s="96" t="s">
        <v>3325</v>
      </c>
      <c r="M4301" s="92" t="s">
        <v>736</v>
      </c>
      <c r="N4301" s="92">
        <v>0</v>
      </c>
      <c r="O4301" s="92" t="s">
        <v>47</v>
      </c>
      <c r="P4301" s="96">
        <v>31</v>
      </c>
      <c r="Q4301" s="96" t="s">
        <v>82</v>
      </c>
      <c r="R4301" s="97" t="s">
        <v>1789</v>
      </c>
      <c r="S4301" s="98" t="s">
        <v>110</v>
      </c>
      <c r="T4301" s="98" t="s">
        <v>51</v>
      </c>
      <c r="U4301" s="99" t="s">
        <v>3326</v>
      </c>
      <c r="V4301" s="100">
        <v>1.1499999999999999</v>
      </c>
      <c r="W4301" s="106">
        <v>2466.75</v>
      </c>
      <c r="X4301" s="102">
        <v>1</v>
      </c>
      <c r="Y4301" s="103">
        <v>0</v>
      </c>
      <c r="Z4301" s="99">
        <v>3</v>
      </c>
      <c r="AA4301" s="104">
        <v>0</v>
      </c>
      <c r="AB4301" s="100">
        <v>0</v>
      </c>
      <c r="AC4301" s="106">
        <v>0</v>
      </c>
      <c r="AD4301" s="107">
        <v>43607</v>
      </c>
      <c r="AE4301" s="107">
        <v>43608</v>
      </c>
      <c r="AF4301" s="99">
        <v>1</v>
      </c>
      <c r="AG4301" s="101" t="s">
        <v>53</v>
      </c>
      <c r="AH4301" s="100">
        <v>0</v>
      </c>
      <c r="AI4301" s="106">
        <v>0</v>
      </c>
      <c r="AJ4301" s="106">
        <v>0</v>
      </c>
      <c r="AK4301" s="60" t="str">
        <f>+IF(Tabla1[[#This Row],[REQUEST_TY]]="SR MANTENIMIENTO CORRECTIVO", "EMERGENCIA", "OTROS")</f>
        <v>EMERGENCIA</v>
      </c>
      <c r="AL4301" s="6" t="str">
        <f>+_xlfn.IFS(Tabla1[[#This Row],[Veces obj]]&lt;=1,"0-1",Tabla1[[#This Row],[Veces obj]]&lt;=2,"1-2",Tabla1[[#This Row],[Veces obj]]&lt;=3,"2-3",TRUE,"&gt;3")</f>
        <v>0-1</v>
      </c>
      <c r="AM4301" s="60" t="str">
        <f>+_xlfn.IFS(MONTH(Tabla1[[#This Row],[MES]])&lt;=3,"Q1",MONTH(Tabla1[[#This Row],[MES]])&lt;=6,"Q2",MONTH(Tabla1[[#This Row],[MES]])&lt;=9,"Q3",TRUE,"Q4")</f>
        <v>Q2</v>
      </c>
      <c r="AN4301" s="15" t="str">
        <f>+IFERROR(VLOOKUP(Tabla1[[#This Row],[CUENTA]],CTAS[],2,0),"OTROS")</f>
        <v>OTROS</v>
      </c>
      <c r="AP4301" s="15" t="str">
        <f>+IFERROR(VLOOKUP(Tabla1[[#This Row],[EMPLEADO]],IS[],3,0),"OTROS")</f>
        <v>OTROS</v>
      </c>
      <c r="AQ4301" s="15" t="str">
        <f>+IFERROR(VLOOKUP(Tabla1[[#This Row],[EMPLEADO]],IS[[NÓMINA]:[INGENIERO]],2,0),"OTROS")</f>
        <v>OTROS</v>
      </c>
    </row>
    <row r="4302" spans="1:43" x14ac:dyDescent="0.25">
      <c r="A4302" s="91" t="s">
        <v>12089</v>
      </c>
      <c r="B4302" s="92">
        <v>1</v>
      </c>
      <c r="C4302" s="92" t="s">
        <v>12468</v>
      </c>
      <c r="D4302" s="93" t="s">
        <v>38</v>
      </c>
      <c r="E4302" s="94" t="s">
        <v>1077</v>
      </c>
      <c r="F4302" s="94" t="s">
        <v>12469</v>
      </c>
      <c r="G4302" s="105" t="s">
        <v>12470</v>
      </c>
      <c r="H4302" s="92" t="s">
        <v>1052</v>
      </c>
      <c r="I4302" s="95" t="s">
        <v>43</v>
      </c>
      <c r="J4302" s="92" t="s">
        <v>8</v>
      </c>
      <c r="K4302" s="96" t="s">
        <v>3104</v>
      </c>
      <c r="L4302" s="96" t="s">
        <v>12471</v>
      </c>
      <c r="M4302" s="92" t="s">
        <v>5371</v>
      </c>
      <c r="N4302" s="92">
        <v>0</v>
      </c>
      <c r="O4302" s="92" t="s">
        <v>47</v>
      </c>
      <c r="P4302" s="96">
        <v>177</v>
      </c>
      <c r="Q4302" s="96" t="s">
        <v>48</v>
      </c>
      <c r="R4302" s="97" t="s">
        <v>63</v>
      </c>
      <c r="S4302" s="98" t="s">
        <v>64</v>
      </c>
      <c r="T4302" s="98" t="s">
        <v>51</v>
      </c>
      <c r="U4302" s="99" t="s">
        <v>96</v>
      </c>
      <c r="V4302" s="100">
        <v>1.1000000000000001</v>
      </c>
      <c r="W4302" s="106">
        <v>1501.5000000000002</v>
      </c>
      <c r="X4302" s="102">
        <v>1</v>
      </c>
      <c r="Y4302" s="103">
        <v>0</v>
      </c>
      <c r="Z4302" s="99">
        <v>5</v>
      </c>
      <c r="AA4302" s="104">
        <v>0</v>
      </c>
      <c r="AB4302" s="100">
        <v>0</v>
      </c>
      <c r="AC4302" s="106">
        <v>0</v>
      </c>
      <c r="AD4302" s="107">
        <v>43591</v>
      </c>
      <c r="AE4302" s="107">
        <v>43591</v>
      </c>
      <c r="AF4302" s="99">
        <v>0</v>
      </c>
      <c r="AG4302" s="101" t="s">
        <v>53</v>
      </c>
      <c r="AH4302" s="100">
        <v>0</v>
      </c>
      <c r="AI4302" s="106">
        <v>0</v>
      </c>
      <c r="AJ4302" s="106">
        <v>0</v>
      </c>
      <c r="AK4302" s="60" t="str">
        <f>+IF(Tabla1[[#This Row],[REQUEST_TY]]="SR MANTENIMIENTO CORRECTIVO", "EMERGENCIA", "OTROS")</f>
        <v>EMERGENCIA</v>
      </c>
      <c r="AL4302" s="6" t="str">
        <f>+_xlfn.IFS(Tabla1[[#This Row],[Veces obj]]&lt;=1,"0-1",Tabla1[[#This Row],[Veces obj]]&lt;=2,"1-2",Tabla1[[#This Row],[Veces obj]]&lt;=3,"2-3",TRUE,"&gt;3")</f>
        <v>0-1</v>
      </c>
      <c r="AM4302" s="60" t="str">
        <f>+_xlfn.IFS(MONTH(Tabla1[[#This Row],[MES]])&lt;=3,"Q1",MONTH(Tabla1[[#This Row],[MES]])&lt;=6,"Q2",MONTH(Tabla1[[#This Row],[MES]])&lt;=9,"Q3",TRUE,"Q4")</f>
        <v>Q2</v>
      </c>
      <c r="AN4302" s="15" t="str">
        <f>+IFERROR(VLOOKUP(Tabla1[[#This Row],[CUENTA]],CTAS[],2,0),"OTROS")</f>
        <v>OTROS</v>
      </c>
      <c r="AP4302" s="15" t="str">
        <f>+IFERROR(VLOOKUP(Tabla1[[#This Row],[EMPLEADO]],IS[],3,0),"OTROS")</f>
        <v>OTROS</v>
      </c>
      <c r="AQ4302" s="15" t="str">
        <f>+IFERROR(VLOOKUP(Tabla1[[#This Row],[EMPLEADO]],IS[[NÓMINA]:[INGENIERO]],2,0),"OTROS")</f>
        <v>OTROS</v>
      </c>
    </row>
    <row r="4303" spans="1:43" x14ac:dyDescent="0.25">
      <c r="A4303" s="91" t="s">
        <v>12089</v>
      </c>
      <c r="B4303" s="92">
        <v>1</v>
      </c>
      <c r="C4303" s="92" t="s">
        <v>12472</v>
      </c>
      <c r="D4303" s="93" t="s">
        <v>38</v>
      </c>
      <c r="E4303" s="94" t="s">
        <v>98</v>
      </c>
      <c r="F4303" s="94" t="s">
        <v>12473</v>
      </c>
      <c r="G4303" s="105" t="s">
        <v>1586</v>
      </c>
      <c r="H4303" s="92" t="s">
        <v>106</v>
      </c>
      <c r="I4303" s="95" t="s">
        <v>43</v>
      </c>
      <c r="J4303" s="92" t="s">
        <v>8</v>
      </c>
      <c r="K4303" s="96" t="s">
        <v>102</v>
      </c>
      <c r="L4303" s="96" t="s">
        <v>718</v>
      </c>
      <c r="M4303" s="92" t="s">
        <v>46</v>
      </c>
      <c r="N4303" s="92">
        <v>0</v>
      </c>
      <c r="O4303" s="92" t="s">
        <v>47</v>
      </c>
      <c r="P4303" s="96">
        <v>2</v>
      </c>
      <c r="Q4303" s="96" t="s">
        <v>388</v>
      </c>
      <c r="R4303" s="97" t="s">
        <v>63</v>
      </c>
      <c r="S4303" s="98" t="s">
        <v>64</v>
      </c>
      <c r="T4303" s="98" t="s">
        <v>51</v>
      </c>
      <c r="U4303" s="99" t="s">
        <v>389</v>
      </c>
      <c r="V4303" s="100">
        <v>0</v>
      </c>
      <c r="W4303" s="106">
        <v>0</v>
      </c>
      <c r="X4303" s="102">
        <v>1</v>
      </c>
      <c r="Y4303" s="103">
        <v>0</v>
      </c>
      <c r="Z4303" s="99">
        <v>5</v>
      </c>
      <c r="AA4303" s="104">
        <v>0</v>
      </c>
      <c r="AB4303" s="100">
        <v>0</v>
      </c>
      <c r="AC4303" s="106">
        <v>0</v>
      </c>
      <c r="AD4303" s="107">
        <v>43592</v>
      </c>
      <c r="AE4303" s="107">
        <v>43592</v>
      </c>
      <c r="AF4303" s="99">
        <v>0</v>
      </c>
      <c r="AG4303" s="101" t="s">
        <v>53</v>
      </c>
      <c r="AH4303" s="100">
        <v>0</v>
      </c>
      <c r="AI4303" s="106">
        <v>0</v>
      </c>
      <c r="AJ4303" s="106">
        <v>0</v>
      </c>
      <c r="AK4303" s="60" t="str">
        <f>+IF(Tabla1[[#This Row],[REQUEST_TY]]="SR MANTENIMIENTO CORRECTIVO", "EMERGENCIA", "OTROS")</f>
        <v>EMERGENCIA</v>
      </c>
      <c r="AL4303" s="6" t="str">
        <f>+_xlfn.IFS(Tabla1[[#This Row],[Veces obj]]&lt;=1,"0-1",Tabla1[[#This Row],[Veces obj]]&lt;=2,"1-2",Tabla1[[#This Row],[Veces obj]]&lt;=3,"2-3",TRUE,"&gt;3")</f>
        <v>0-1</v>
      </c>
      <c r="AM4303" s="60" t="str">
        <f>+_xlfn.IFS(MONTH(Tabla1[[#This Row],[MES]])&lt;=3,"Q1",MONTH(Tabla1[[#This Row],[MES]])&lt;=6,"Q2",MONTH(Tabla1[[#This Row],[MES]])&lt;=9,"Q3",TRUE,"Q4")</f>
        <v>Q2</v>
      </c>
      <c r="AN4303" s="15" t="str">
        <f>+IFERROR(VLOOKUP(Tabla1[[#This Row],[CUENTA]],CTAS[],2,0),"OTROS")</f>
        <v>OTROS</v>
      </c>
      <c r="AP4303" s="15" t="str">
        <f>+IFERROR(VLOOKUP(Tabla1[[#This Row],[EMPLEADO]],IS[],3,0),"OTROS")</f>
        <v>OTROS</v>
      </c>
      <c r="AQ4303" s="15" t="str">
        <f>+IFERROR(VLOOKUP(Tabla1[[#This Row],[EMPLEADO]],IS[[NÓMINA]:[INGENIERO]],2,0),"OTROS")</f>
        <v>OTROS</v>
      </c>
    </row>
    <row r="4304" spans="1:43" x14ac:dyDescent="0.25">
      <c r="A4304" s="91" t="s">
        <v>12089</v>
      </c>
      <c r="B4304" s="92">
        <v>1</v>
      </c>
      <c r="C4304" s="92" t="s">
        <v>12474</v>
      </c>
      <c r="D4304" s="93" t="s">
        <v>38</v>
      </c>
      <c r="E4304" s="94" t="s">
        <v>76</v>
      </c>
      <c r="F4304" s="94" t="s">
        <v>12475</v>
      </c>
      <c r="G4304" s="105" t="s">
        <v>5579</v>
      </c>
      <c r="H4304" s="92" t="s">
        <v>679</v>
      </c>
      <c r="I4304" s="95" t="s">
        <v>43</v>
      </c>
      <c r="J4304" s="92" t="s">
        <v>8</v>
      </c>
      <c r="K4304" s="96" t="s">
        <v>102</v>
      </c>
      <c r="L4304" s="96" t="s">
        <v>376</v>
      </c>
      <c r="M4304" s="92" t="s">
        <v>310</v>
      </c>
      <c r="N4304" s="92">
        <v>0</v>
      </c>
      <c r="O4304" s="92" t="s">
        <v>47</v>
      </c>
      <c r="P4304" s="96">
        <v>60</v>
      </c>
      <c r="Q4304" s="96" t="s">
        <v>82</v>
      </c>
      <c r="R4304" s="97" t="s">
        <v>63</v>
      </c>
      <c r="S4304" s="98" t="s">
        <v>64</v>
      </c>
      <c r="T4304" s="98" t="s">
        <v>51</v>
      </c>
      <c r="U4304" s="99" t="s">
        <v>83</v>
      </c>
      <c r="V4304" s="100">
        <v>1.05</v>
      </c>
      <c r="W4304" s="106">
        <v>1433.25</v>
      </c>
      <c r="X4304" s="102">
        <v>1</v>
      </c>
      <c r="Y4304" s="103">
        <v>0</v>
      </c>
      <c r="Z4304" s="99">
        <v>5</v>
      </c>
      <c r="AA4304" s="104">
        <v>0</v>
      </c>
      <c r="AB4304" s="100">
        <v>0</v>
      </c>
      <c r="AC4304" s="106">
        <v>0</v>
      </c>
      <c r="AD4304" s="107">
        <v>43591</v>
      </c>
      <c r="AE4304" s="107">
        <v>43591</v>
      </c>
      <c r="AF4304" s="99">
        <v>0</v>
      </c>
      <c r="AG4304" s="101" t="s">
        <v>53</v>
      </c>
      <c r="AH4304" s="100">
        <v>0</v>
      </c>
      <c r="AI4304" s="106">
        <v>0</v>
      </c>
      <c r="AJ4304" s="106">
        <v>0</v>
      </c>
      <c r="AK4304" s="60" t="str">
        <f>+IF(Tabla1[[#This Row],[REQUEST_TY]]="SR MANTENIMIENTO CORRECTIVO", "EMERGENCIA", "OTROS")</f>
        <v>EMERGENCIA</v>
      </c>
      <c r="AL4304" s="6" t="str">
        <f>+_xlfn.IFS(Tabla1[[#This Row],[Veces obj]]&lt;=1,"0-1",Tabla1[[#This Row],[Veces obj]]&lt;=2,"1-2",Tabla1[[#This Row],[Veces obj]]&lt;=3,"2-3",TRUE,"&gt;3")</f>
        <v>0-1</v>
      </c>
      <c r="AM4304" s="60" t="str">
        <f>+_xlfn.IFS(MONTH(Tabla1[[#This Row],[MES]])&lt;=3,"Q1",MONTH(Tabla1[[#This Row],[MES]])&lt;=6,"Q2",MONTH(Tabla1[[#This Row],[MES]])&lt;=9,"Q3",TRUE,"Q4")</f>
        <v>Q2</v>
      </c>
      <c r="AN4304" s="15" t="str">
        <f>+IFERROR(VLOOKUP(Tabla1[[#This Row],[CUENTA]],CTAS[],2,0),"OTROS")</f>
        <v>OTROS</v>
      </c>
      <c r="AP4304" s="15" t="str">
        <f>+IFERROR(VLOOKUP(Tabla1[[#This Row],[EMPLEADO]],IS[],3,0),"OTROS")</f>
        <v>OTROS</v>
      </c>
      <c r="AQ4304" s="15" t="str">
        <f>+IFERROR(VLOOKUP(Tabla1[[#This Row],[EMPLEADO]],IS[[NÓMINA]:[INGENIERO]],2,0),"OTROS")</f>
        <v>OTROS</v>
      </c>
    </row>
    <row r="4305" spans="1:43" x14ac:dyDescent="0.25">
      <c r="A4305" s="91" t="s">
        <v>12089</v>
      </c>
      <c r="B4305" s="92">
        <v>1</v>
      </c>
      <c r="C4305" s="92" t="s">
        <v>12476</v>
      </c>
      <c r="D4305" s="93" t="s">
        <v>38</v>
      </c>
      <c r="E4305" s="94" t="s">
        <v>76</v>
      </c>
      <c r="F4305" s="94" t="s">
        <v>12477</v>
      </c>
      <c r="G4305" s="105" t="s">
        <v>1362</v>
      </c>
      <c r="H4305" s="92" t="s">
        <v>691</v>
      </c>
      <c r="I4305" s="95" t="s">
        <v>43</v>
      </c>
      <c r="J4305" s="92" t="s">
        <v>8</v>
      </c>
      <c r="K4305" s="96" t="s">
        <v>102</v>
      </c>
      <c r="L4305" s="96" t="s">
        <v>1363</v>
      </c>
      <c r="M4305" s="92" t="s">
        <v>215</v>
      </c>
      <c r="N4305" s="92">
        <v>0</v>
      </c>
      <c r="O4305" s="92" t="s">
        <v>47</v>
      </c>
      <c r="P4305" s="96">
        <v>5</v>
      </c>
      <c r="Q4305" s="96" t="s">
        <v>207</v>
      </c>
      <c r="R4305" s="97" t="s">
        <v>63</v>
      </c>
      <c r="S4305" s="98" t="s">
        <v>64</v>
      </c>
      <c r="T4305" s="98" t="s">
        <v>51</v>
      </c>
      <c r="U4305" s="99" t="s">
        <v>209</v>
      </c>
      <c r="V4305" s="100">
        <v>0</v>
      </c>
      <c r="W4305" s="106">
        <v>0</v>
      </c>
      <c r="X4305" s="102">
        <v>1</v>
      </c>
      <c r="Y4305" s="103">
        <v>0</v>
      </c>
      <c r="Z4305" s="99">
        <v>5</v>
      </c>
      <c r="AA4305" s="104">
        <v>0</v>
      </c>
      <c r="AB4305" s="100">
        <v>0</v>
      </c>
      <c r="AC4305" s="106">
        <v>0</v>
      </c>
      <c r="AD4305" s="107">
        <v>43591</v>
      </c>
      <c r="AE4305" s="107">
        <v>43591</v>
      </c>
      <c r="AF4305" s="99">
        <v>0</v>
      </c>
      <c r="AG4305" s="101" t="s">
        <v>53</v>
      </c>
      <c r="AH4305" s="100">
        <v>0</v>
      </c>
      <c r="AI4305" s="106">
        <v>0</v>
      </c>
      <c r="AJ4305" s="106">
        <v>0</v>
      </c>
      <c r="AK4305" s="60" t="str">
        <f>+IF(Tabla1[[#This Row],[REQUEST_TY]]="SR MANTENIMIENTO CORRECTIVO", "EMERGENCIA", "OTROS")</f>
        <v>EMERGENCIA</v>
      </c>
      <c r="AL4305" s="6" t="str">
        <f>+_xlfn.IFS(Tabla1[[#This Row],[Veces obj]]&lt;=1,"0-1",Tabla1[[#This Row],[Veces obj]]&lt;=2,"1-2",Tabla1[[#This Row],[Veces obj]]&lt;=3,"2-3",TRUE,"&gt;3")</f>
        <v>0-1</v>
      </c>
      <c r="AM4305" s="60" t="str">
        <f>+_xlfn.IFS(MONTH(Tabla1[[#This Row],[MES]])&lt;=3,"Q1",MONTH(Tabla1[[#This Row],[MES]])&lt;=6,"Q2",MONTH(Tabla1[[#This Row],[MES]])&lt;=9,"Q3",TRUE,"Q4")</f>
        <v>Q2</v>
      </c>
      <c r="AN4305" s="15" t="str">
        <f>+IFERROR(VLOOKUP(Tabla1[[#This Row],[CUENTA]],CTAS[],2,0),"OTROS")</f>
        <v>OTROS</v>
      </c>
      <c r="AP4305" s="15" t="str">
        <f>+IFERROR(VLOOKUP(Tabla1[[#This Row],[EMPLEADO]],IS[],3,0),"OTROS")</f>
        <v>OTROS</v>
      </c>
      <c r="AQ4305" s="15" t="str">
        <f>+IFERROR(VLOOKUP(Tabla1[[#This Row],[EMPLEADO]],IS[[NÓMINA]:[INGENIERO]],2,0),"OTROS")</f>
        <v>OTROS</v>
      </c>
    </row>
    <row r="4306" spans="1:43" x14ac:dyDescent="0.25">
      <c r="A4306" s="91" t="s">
        <v>12089</v>
      </c>
      <c r="B4306" s="92">
        <v>1</v>
      </c>
      <c r="C4306" s="92" t="s">
        <v>12478</v>
      </c>
      <c r="D4306" s="93" t="s">
        <v>38</v>
      </c>
      <c r="E4306" s="94" t="s">
        <v>300</v>
      </c>
      <c r="F4306" s="94" t="s">
        <v>12479</v>
      </c>
      <c r="G4306" s="105" t="s">
        <v>4914</v>
      </c>
      <c r="H4306" s="92" t="s">
        <v>691</v>
      </c>
      <c r="I4306" s="95" t="s">
        <v>43</v>
      </c>
      <c r="J4306" s="92" t="s">
        <v>8</v>
      </c>
      <c r="K4306" s="96" t="s">
        <v>102</v>
      </c>
      <c r="L4306" s="96" t="s">
        <v>1830</v>
      </c>
      <c r="M4306" s="92" t="s">
        <v>215</v>
      </c>
      <c r="N4306" s="92">
        <v>0</v>
      </c>
      <c r="O4306" s="92" t="s">
        <v>47</v>
      </c>
      <c r="P4306" s="96">
        <v>26</v>
      </c>
      <c r="Q4306" s="96" t="s">
        <v>62</v>
      </c>
      <c r="R4306" s="97" t="s">
        <v>223</v>
      </c>
      <c r="S4306" s="98" t="s">
        <v>139</v>
      </c>
      <c r="T4306" s="98" t="s">
        <v>51</v>
      </c>
      <c r="U4306" s="99" t="s">
        <v>262</v>
      </c>
      <c r="V4306" s="100">
        <v>1.05</v>
      </c>
      <c r="W4306" s="106">
        <v>1651.6500000000003</v>
      </c>
      <c r="X4306" s="102">
        <v>1</v>
      </c>
      <c r="Y4306" s="103">
        <v>0.48</v>
      </c>
      <c r="Z4306" s="99">
        <v>4</v>
      </c>
      <c r="AA4306" s="104">
        <v>0.12</v>
      </c>
      <c r="AB4306" s="100">
        <v>0</v>
      </c>
      <c r="AC4306" s="106">
        <v>0</v>
      </c>
      <c r="AD4306" s="107">
        <v>43591</v>
      </c>
      <c r="AE4306" s="107">
        <v>43591</v>
      </c>
      <c r="AF4306" s="99">
        <v>0</v>
      </c>
      <c r="AG4306" s="101" t="s">
        <v>53</v>
      </c>
      <c r="AH4306" s="100">
        <v>0</v>
      </c>
      <c r="AI4306" s="106">
        <v>0</v>
      </c>
      <c r="AJ4306" s="106">
        <v>0</v>
      </c>
      <c r="AK4306" s="60" t="str">
        <f>+IF(Tabla1[[#This Row],[REQUEST_TY]]="SR MANTENIMIENTO CORRECTIVO", "EMERGENCIA", "OTROS")</f>
        <v>EMERGENCIA</v>
      </c>
      <c r="AL4306" s="6" t="str">
        <f>+_xlfn.IFS(Tabla1[[#This Row],[Veces obj]]&lt;=1,"0-1",Tabla1[[#This Row],[Veces obj]]&lt;=2,"1-2",Tabla1[[#This Row],[Veces obj]]&lt;=3,"2-3",TRUE,"&gt;3")</f>
        <v>0-1</v>
      </c>
      <c r="AM4306" s="60" t="str">
        <f>+_xlfn.IFS(MONTH(Tabla1[[#This Row],[MES]])&lt;=3,"Q1",MONTH(Tabla1[[#This Row],[MES]])&lt;=6,"Q2",MONTH(Tabla1[[#This Row],[MES]])&lt;=9,"Q3",TRUE,"Q4")</f>
        <v>Q2</v>
      </c>
      <c r="AN4306" s="15" t="str">
        <f>+IFERROR(VLOOKUP(Tabla1[[#This Row],[CUENTA]],CTAS[],2,0),"OTROS")</f>
        <v>OTROS</v>
      </c>
      <c r="AP4306" s="15" t="str">
        <f>+IFERROR(VLOOKUP(Tabla1[[#This Row],[EMPLEADO]],IS[],3,0),"OTROS")</f>
        <v>OTROS</v>
      </c>
      <c r="AQ4306" s="15" t="str">
        <f>+IFERROR(VLOOKUP(Tabla1[[#This Row],[EMPLEADO]],IS[[NÓMINA]:[INGENIERO]],2,0),"OTROS")</f>
        <v>OTROS</v>
      </c>
    </row>
    <row r="4307" spans="1:43" x14ac:dyDescent="0.25">
      <c r="A4307" s="91" t="s">
        <v>12089</v>
      </c>
      <c r="B4307" s="92">
        <v>1</v>
      </c>
      <c r="C4307" s="92" t="s">
        <v>12480</v>
      </c>
      <c r="D4307" s="93" t="s">
        <v>38</v>
      </c>
      <c r="E4307" s="94" t="s">
        <v>76</v>
      </c>
      <c r="F4307" s="94" t="s">
        <v>12481</v>
      </c>
      <c r="G4307" s="105" t="s">
        <v>6995</v>
      </c>
      <c r="H4307" s="92" t="s">
        <v>253</v>
      </c>
      <c r="I4307" s="95" t="s">
        <v>43</v>
      </c>
      <c r="J4307" s="92" t="s">
        <v>8</v>
      </c>
      <c r="K4307" s="96" t="s">
        <v>59</v>
      </c>
      <c r="L4307" s="96" t="s">
        <v>723</v>
      </c>
      <c r="M4307" s="92" t="s">
        <v>358</v>
      </c>
      <c r="N4307" s="92">
        <v>0</v>
      </c>
      <c r="O4307" s="92" t="s">
        <v>47</v>
      </c>
      <c r="P4307" s="96">
        <v>41</v>
      </c>
      <c r="Q4307" s="96" t="s">
        <v>82</v>
      </c>
      <c r="R4307" s="97" t="s">
        <v>63</v>
      </c>
      <c r="S4307" s="98" t="s">
        <v>64</v>
      </c>
      <c r="T4307" s="98" t="s">
        <v>51</v>
      </c>
      <c r="U4307" s="99" t="s">
        <v>83</v>
      </c>
      <c r="V4307" s="100">
        <v>1.05</v>
      </c>
      <c r="W4307" s="106">
        <v>1433.25</v>
      </c>
      <c r="X4307" s="102">
        <v>1</v>
      </c>
      <c r="Y4307" s="103">
        <v>0</v>
      </c>
      <c r="Z4307" s="99">
        <v>5</v>
      </c>
      <c r="AA4307" s="104">
        <v>0</v>
      </c>
      <c r="AB4307" s="100">
        <v>0</v>
      </c>
      <c r="AC4307" s="106">
        <v>0</v>
      </c>
      <c r="AD4307" s="107">
        <v>43593</v>
      </c>
      <c r="AE4307" s="107">
        <v>43593</v>
      </c>
      <c r="AF4307" s="99">
        <v>0</v>
      </c>
      <c r="AG4307" s="101" t="s">
        <v>53</v>
      </c>
      <c r="AH4307" s="100">
        <v>0</v>
      </c>
      <c r="AI4307" s="106">
        <v>0</v>
      </c>
      <c r="AJ4307" s="106">
        <v>0</v>
      </c>
      <c r="AK4307" s="60" t="str">
        <f>+IF(Tabla1[[#This Row],[REQUEST_TY]]="SR MANTENIMIENTO CORRECTIVO", "EMERGENCIA", "OTROS")</f>
        <v>EMERGENCIA</v>
      </c>
      <c r="AL4307" s="6" t="str">
        <f>+_xlfn.IFS(Tabla1[[#This Row],[Veces obj]]&lt;=1,"0-1",Tabla1[[#This Row],[Veces obj]]&lt;=2,"1-2",Tabla1[[#This Row],[Veces obj]]&lt;=3,"2-3",TRUE,"&gt;3")</f>
        <v>0-1</v>
      </c>
      <c r="AM4307" s="60" t="str">
        <f>+_xlfn.IFS(MONTH(Tabla1[[#This Row],[MES]])&lt;=3,"Q1",MONTH(Tabla1[[#This Row],[MES]])&lt;=6,"Q2",MONTH(Tabla1[[#This Row],[MES]])&lt;=9,"Q3",TRUE,"Q4")</f>
        <v>Q2</v>
      </c>
      <c r="AN4307" s="15" t="str">
        <f>+IFERROR(VLOOKUP(Tabla1[[#This Row],[CUENTA]],CTAS[],2,0),"OTROS")</f>
        <v>OTROS</v>
      </c>
      <c r="AP4307" s="15" t="str">
        <f>+IFERROR(VLOOKUP(Tabla1[[#This Row],[EMPLEADO]],IS[],3,0),"OTROS")</f>
        <v>OTROS</v>
      </c>
      <c r="AQ4307" s="15" t="str">
        <f>+IFERROR(VLOOKUP(Tabla1[[#This Row],[EMPLEADO]],IS[[NÓMINA]:[INGENIERO]],2,0),"OTROS")</f>
        <v>OTROS</v>
      </c>
    </row>
    <row r="4308" spans="1:43" x14ac:dyDescent="0.25">
      <c r="A4308" s="91" t="s">
        <v>12089</v>
      </c>
      <c r="B4308" s="92">
        <v>1</v>
      </c>
      <c r="C4308" s="92" t="s">
        <v>12482</v>
      </c>
      <c r="D4308" s="93" t="s">
        <v>38</v>
      </c>
      <c r="E4308" s="94" t="s">
        <v>133</v>
      </c>
      <c r="F4308" s="94" t="s">
        <v>12483</v>
      </c>
      <c r="G4308" s="105" t="s">
        <v>4330</v>
      </c>
      <c r="H4308" s="92" t="s">
        <v>253</v>
      </c>
      <c r="I4308" s="95" t="s">
        <v>43</v>
      </c>
      <c r="J4308" s="92" t="s">
        <v>8</v>
      </c>
      <c r="K4308" s="96" t="s">
        <v>59</v>
      </c>
      <c r="L4308" s="96" t="s">
        <v>723</v>
      </c>
      <c r="M4308" s="92" t="s">
        <v>358</v>
      </c>
      <c r="N4308" s="92">
        <v>0</v>
      </c>
      <c r="O4308" s="92" t="s">
        <v>47</v>
      </c>
      <c r="P4308" s="96">
        <v>33</v>
      </c>
      <c r="Q4308" s="96" t="s">
        <v>82</v>
      </c>
      <c r="R4308" s="97" t="s">
        <v>138</v>
      </c>
      <c r="S4308" s="98" t="s">
        <v>139</v>
      </c>
      <c r="T4308" s="98" t="s">
        <v>51</v>
      </c>
      <c r="U4308" s="99" t="s">
        <v>140</v>
      </c>
      <c r="V4308" s="100">
        <v>1.1000000000000001</v>
      </c>
      <c r="W4308" s="106">
        <v>1730.3000000000004</v>
      </c>
      <c r="X4308" s="102">
        <v>1</v>
      </c>
      <c r="Y4308" s="103">
        <v>1.03</v>
      </c>
      <c r="Z4308" s="99">
        <v>4</v>
      </c>
      <c r="AA4308" s="104">
        <v>0.25750000000000001</v>
      </c>
      <c r="AB4308" s="100">
        <v>0</v>
      </c>
      <c r="AC4308" s="106">
        <v>0</v>
      </c>
      <c r="AD4308" s="107">
        <v>43602</v>
      </c>
      <c r="AE4308" s="107">
        <v>43606</v>
      </c>
      <c r="AF4308" s="99">
        <v>2</v>
      </c>
      <c r="AG4308" s="101" t="s">
        <v>1680</v>
      </c>
      <c r="AH4308" s="100">
        <v>0.25</v>
      </c>
      <c r="AI4308" s="106">
        <v>-393.25000000000006</v>
      </c>
      <c r="AJ4308" s="106">
        <v>0</v>
      </c>
      <c r="AK4308" s="60" t="str">
        <f>+IF(Tabla1[[#This Row],[REQUEST_TY]]="SR MANTENIMIENTO CORRECTIVO", "EMERGENCIA", "OTROS")</f>
        <v>EMERGENCIA</v>
      </c>
      <c r="AL4308" s="6" t="str">
        <f>+_xlfn.IFS(Tabla1[[#This Row],[Veces obj]]&lt;=1,"0-1",Tabla1[[#This Row],[Veces obj]]&lt;=2,"1-2",Tabla1[[#This Row],[Veces obj]]&lt;=3,"2-3",TRUE,"&gt;3")</f>
        <v>0-1</v>
      </c>
      <c r="AM4308" s="60" t="str">
        <f>+_xlfn.IFS(MONTH(Tabla1[[#This Row],[MES]])&lt;=3,"Q1",MONTH(Tabla1[[#This Row],[MES]])&lt;=6,"Q2",MONTH(Tabla1[[#This Row],[MES]])&lt;=9,"Q3",TRUE,"Q4")</f>
        <v>Q2</v>
      </c>
      <c r="AN4308" s="15" t="str">
        <f>+IFERROR(VLOOKUP(Tabla1[[#This Row],[CUENTA]],CTAS[],2,0),"OTROS")</f>
        <v>OTROS</v>
      </c>
      <c r="AP4308" s="15" t="str">
        <f>+IFERROR(VLOOKUP(Tabla1[[#This Row],[EMPLEADO]],IS[],3,0),"OTROS")</f>
        <v>OTROS</v>
      </c>
      <c r="AQ4308" s="15" t="str">
        <f>+IFERROR(VLOOKUP(Tabla1[[#This Row],[EMPLEADO]],IS[[NÓMINA]:[INGENIERO]],2,0),"OTROS")</f>
        <v>OTROS</v>
      </c>
    </row>
    <row r="4309" spans="1:43" x14ac:dyDescent="0.25">
      <c r="A4309" s="91" t="s">
        <v>12089</v>
      </c>
      <c r="B4309" s="92">
        <v>1</v>
      </c>
      <c r="C4309" s="92" t="s">
        <v>12484</v>
      </c>
      <c r="D4309" s="93" t="s">
        <v>38</v>
      </c>
      <c r="E4309" s="94" t="s">
        <v>725</v>
      </c>
      <c r="F4309" s="94" t="s">
        <v>12485</v>
      </c>
      <c r="G4309" s="105" t="s">
        <v>914</v>
      </c>
      <c r="H4309" s="92" t="s">
        <v>915</v>
      </c>
      <c r="I4309" s="95" t="s">
        <v>43</v>
      </c>
      <c r="J4309" s="92" t="s">
        <v>8</v>
      </c>
      <c r="K4309" s="96" t="s">
        <v>59</v>
      </c>
      <c r="L4309" s="96" t="s">
        <v>916</v>
      </c>
      <c r="M4309" s="92" t="s">
        <v>316</v>
      </c>
      <c r="N4309" s="92">
        <v>0</v>
      </c>
      <c r="O4309" s="92" t="s">
        <v>47</v>
      </c>
      <c r="P4309" s="96">
        <v>56</v>
      </c>
      <c r="Q4309" s="96" t="s">
        <v>82</v>
      </c>
      <c r="R4309" s="97" t="s">
        <v>223</v>
      </c>
      <c r="S4309" s="98" t="s">
        <v>139</v>
      </c>
      <c r="T4309" s="98" t="s">
        <v>51</v>
      </c>
      <c r="U4309" s="99" t="s">
        <v>140</v>
      </c>
      <c r="V4309" s="100">
        <v>1.1000000000000001</v>
      </c>
      <c r="W4309" s="106">
        <v>1730.3000000000004</v>
      </c>
      <c r="X4309" s="102">
        <v>1</v>
      </c>
      <c r="Y4309" s="103">
        <v>1.5</v>
      </c>
      <c r="Z4309" s="99">
        <v>4</v>
      </c>
      <c r="AA4309" s="104">
        <v>0.375</v>
      </c>
      <c r="AB4309" s="100">
        <v>0</v>
      </c>
      <c r="AC4309" s="106">
        <v>0</v>
      </c>
      <c r="AD4309" s="107">
        <v>43591</v>
      </c>
      <c r="AE4309" s="107">
        <v>43591</v>
      </c>
      <c r="AF4309" s="99">
        <v>0</v>
      </c>
      <c r="AG4309" s="101" t="s">
        <v>53</v>
      </c>
      <c r="AH4309" s="100">
        <v>0</v>
      </c>
      <c r="AI4309" s="106">
        <v>0</v>
      </c>
      <c r="AJ4309" s="106">
        <v>0</v>
      </c>
      <c r="AK4309" s="60" t="str">
        <f>+IF(Tabla1[[#This Row],[REQUEST_TY]]="SR MANTENIMIENTO CORRECTIVO", "EMERGENCIA", "OTROS")</f>
        <v>EMERGENCIA</v>
      </c>
      <c r="AL4309" s="6" t="str">
        <f>+_xlfn.IFS(Tabla1[[#This Row],[Veces obj]]&lt;=1,"0-1",Tabla1[[#This Row],[Veces obj]]&lt;=2,"1-2",Tabla1[[#This Row],[Veces obj]]&lt;=3,"2-3",TRUE,"&gt;3")</f>
        <v>0-1</v>
      </c>
      <c r="AM4309" s="60" t="str">
        <f>+_xlfn.IFS(MONTH(Tabla1[[#This Row],[MES]])&lt;=3,"Q1",MONTH(Tabla1[[#This Row],[MES]])&lt;=6,"Q2",MONTH(Tabla1[[#This Row],[MES]])&lt;=9,"Q3",TRUE,"Q4")</f>
        <v>Q2</v>
      </c>
      <c r="AN4309" s="15" t="str">
        <f>+IFERROR(VLOOKUP(Tabla1[[#This Row],[CUENTA]],CTAS[],2,0),"OTROS")</f>
        <v>OTROS</v>
      </c>
      <c r="AP4309" s="15" t="str">
        <f>+IFERROR(VLOOKUP(Tabla1[[#This Row],[EMPLEADO]],IS[],3,0),"OTROS")</f>
        <v>OTROS</v>
      </c>
      <c r="AQ4309" s="15" t="str">
        <f>+IFERROR(VLOOKUP(Tabla1[[#This Row],[EMPLEADO]],IS[[NÓMINA]:[INGENIERO]],2,0),"OTROS")</f>
        <v>OTROS</v>
      </c>
    </row>
    <row r="4310" spans="1:43" x14ac:dyDescent="0.25">
      <c r="A4310" s="91" t="s">
        <v>12089</v>
      </c>
      <c r="B4310" s="92">
        <v>1</v>
      </c>
      <c r="C4310" s="92" t="s">
        <v>12486</v>
      </c>
      <c r="D4310" s="93" t="s">
        <v>38</v>
      </c>
      <c r="E4310" s="94" t="s">
        <v>133</v>
      </c>
      <c r="F4310" s="94" t="s">
        <v>12487</v>
      </c>
      <c r="G4310" s="105" t="s">
        <v>1960</v>
      </c>
      <c r="H4310" s="92" t="s">
        <v>58</v>
      </c>
      <c r="I4310" s="95" t="s">
        <v>43</v>
      </c>
      <c r="J4310" s="92" t="s">
        <v>8</v>
      </c>
      <c r="K4310" s="96" t="s">
        <v>59</v>
      </c>
      <c r="L4310" s="96" t="s">
        <v>1961</v>
      </c>
      <c r="M4310" s="92" t="s">
        <v>1496</v>
      </c>
      <c r="N4310" s="92">
        <v>0</v>
      </c>
      <c r="O4310" s="92" t="s">
        <v>47</v>
      </c>
      <c r="P4310" s="96">
        <v>39</v>
      </c>
      <c r="Q4310" s="96" t="s">
        <v>82</v>
      </c>
      <c r="R4310" s="97" t="s">
        <v>138</v>
      </c>
      <c r="S4310" s="98" t="s">
        <v>139</v>
      </c>
      <c r="T4310" s="98" t="s">
        <v>51</v>
      </c>
      <c r="U4310" s="99" t="s">
        <v>140</v>
      </c>
      <c r="V4310" s="100">
        <v>1.1000000000000001</v>
      </c>
      <c r="W4310" s="106">
        <v>1730.3000000000004</v>
      </c>
      <c r="X4310" s="102">
        <v>1</v>
      </c>
      <c r="Y4310" s="103">
        <v>0.5</v>
      </c>
      <c r="Z4310" s="99">
        <v>4</v>
      </c>
      <c r="AA4310" s="104">
        <v>0.125</v>
      </c>
      <c r="AB4310" s="100">
        <v>0</v>
      </c>
      <c r="AC4310" s="106">
        <v>0</v>
      </c>
      <c r="AD4310" s="107">
        <v>43593</v>
      </c>
      <c r="AE4310" s="107">
        <v>43593</v>
      </c>
      <c r="AF4310" s="99">
        <v>0</v>
      </c>
      <c r="AG4310" s="101" t="s">
        <v>53</v>
      </c>
      <c r="AH4310" s="100">
        <v>0</v>
      </c>
      <c r="AI4310" s="106">
        <v>0</v>
      </c>
      <c r="AJ4310" s="106">
        <v>0</v>
      </c>
      <c r="AK4310" s="60" t="str">
        <f>+IF(Tabla1[[#This Row],[REQUEST_TY]]="SR MANTENIMIENTO CORRECTIVO", "EMERGENCIA", "OTROS")</f>
        <v>EMERGENCIA</v>
      </c>
      <c r="AL4310" s="6" t="str">
        <f>+_xlfn.IFS(Tabla1[[#This Row],[Veces obj]]&lt;=1,"0-1",Tabla1[[#This Row],[Veces obj]]&lt;=2,"1-2",Tabla1[[#This Row],[Veces obj]]&lt;=3,"2-3",TRUE,"&gt;3")</f>
        <v>0-1</v>
      </c>
      <c r="AM4310" s="60" t="str">
        <f>+_xlfn.IFS(MONTH(Tabla1[[#This Row],[MES]])&lt;=3,"Q1",MONTH(Tabla1[[#This Row],[MES]])&lt;=6,"Q2",MONTH(Tabla1[[#This Row],[MES]])&lt;=9,"Q3",TRUE,"Q4")</f>
        <v>Q2</v>
      </c>
      <c r="AN4310" s="15" t="str">
        <f>+IFERROR(VLOOKUP(Tabla1[[#This Row],[CUENTA]],CTAS[],2,0),"OTROS")</f>
        <v>OTROS</v>
      </c>
      <c r="AP4310" s="15" t="str">
        <f>+IFERROR(VLOOKUP(Tabla1[[#This Row],[EMPLEADO]],IS[],3,0),"OTROS")</f>
        <v>OTROS</v>
      </c>
      <c r="AQ4310" s="15" t="str">
        <f>+IFERROR(VLOOKUP(Tabla1[[#This Row],[EMPLEADO]],IS[[NÓMINA]:[INGENIERO]],2,0),"OTROS")</f>
        <v>OTROS</v>
      </c>
    </row>
    <row r="4311" spans="1:43" x14ac:dyDescent="0.25">
      <c r="A4311" s="91" t="s">
        <v>12089</v>
      </c>
      <c r="B4311" s="92">
        <v>1</v>
      </c>
      <c r="C4311" s="92" t="s">
        <v>12488</v>
      </c>
      <c r="D4311" s="93" t="s">
        <v>38</v>
      </c>
      <c r="E4311" s="94" t="s">
        <v>312</v>
      </c>
      <c r="F4311" s="94" t="s">
        <v>12489</v>
      </c>
      <c r="G4311" s="105" t="s">
        <v>5544</v>
      </c>
      <c r="H4311" s="92" t="s">
        <v>220</v>
      </c>
      <c r="I4311" s="95" t="s">
        <v>43</v>
      </c>
      <c r="J4311" s="92" t="s">
        <v>8</v>
      </c>
      <c r="K4311" s="96" t="s">
        <v>59</v>
      </c>
      <c r="L4311" s="96" t="s">
        <v>137</v>
      </c>
      <c r="M4311" s="92" t="s">
        <v>61</v>
      </c>
      <c r="N4311" s="92">
        <v>0</v>
      </c>
      <c r="O4311" s="92" t="s">
        <v>47</v>
      </c>
      <c r="P4311" s="96">
        <v>59</v>
      </c>
      <c r="Q4311" s="96" t="s">
        <v>82</v>
      </c>
      <c r="R4311" s="97" t="s">
        <v>317</v>
      </c>
      <c r="S4311" s="98" t="s">
        <v>318</v>
      </c>
      <c r="T4311" s="98" t="s">
        <v>51</v>
      </c>
      <c r="U4311" s="99" t="s">
        <v>140</v>
      </c>
      <c r="V4311" s="100">
        <v>1.1000000000000001</v>
      </c>
      <c r="W4311" s="106">
        <v>1730.3000000000004</v>
      </c>
      <c r="X4311" s="102">
        <v>1</v>
      </c>
      <c r="Y4311" s="103">
        <v>3.54</v>
      </c>
      <c r="Z4311" s="99">
        <v>4</v>
      </c>
      <c r="AA4311" s="104">
        <v>0.88500000000000001</v>
      </c>
      <c r="AB4311" s="100">
        <v>0</v>
      </c>
      <c r="AC4311" s="106">
        <v>0</v>
      </c>
      <c r="AD4311" s="107">
        <v>43591</v>
      </c>
      <c r="AE4311" s="107">
        <v>43591</v>
      </c>
      <c r="AF4311" s="99">
        <v>0</v>
      </c>
      <c r="AG4311" s="101" t="s">
        <v>53</v>
      </c>
      <c r="AH4311" s="100">
        <v>0</v>
      </c>
      <c r="AI4311" s="106">
        <v>0</v>
      </c>
      <c r="AJ4311" s="106">
        <v>0</v>
      </c>
      <c r="AK4311" s="60" t="str">
        <f>+IF(Tabla1[[#This Row],[REQUEST_TY]]="SR MANTENIMIENTO CORRECTIVO", "EMERGENCIA", "OTROS")</f>
        <v>EMERGENCIA</v>
      </c>
      <c r="AL4311" s="6" t="str">
        <f>+_xlfn.IFS(Tabla1[[#This Row],[Veces obj]]&lt;=1,"0-1",Tabla1[[#This Row],[Veces obj]]&lt;=2,"1-2",Tabla1[[#This Row],[Veces obj]]&lt;=3,"2-3",TRUE,"&gt;3")</f>
        <v>0-1</v>
      </c>
      <c r="AM4311" s="60" t="str">
        <f>+_xlfn.IFS(MONTH(Tabla1[[#This Row],[MES]])&lt;=3,"Q1",MONTH(Tabla1[[#This Row],[MES]])&lt;=6,"Q2",MONTH(Tabla1[[#This Row],[MES]])&lt;=9,"Q3",TRUE,"Q4")</f>
        <v>Q2</v>
      </c>
      <c r="AN4311" s="15" t="str">
        <f>+IFERROR(VLOOKUP(Tabla1[[#This Row],[CUENTA]],CTAS[],2,0),"OTROS")</f>
        <v>OTROS</v>
      </c>
      <c r="AP4311" s="15" t="str">
        <f>+IFERROR(VLOOKUP(Tabla1[[#This Row],[EMPLEADO]],IS[],3,0),"OTROS")</f>
        <v>OTROS</v>
      </c>
      <c r="AQ4311" s="15" t="str">
        <f>+IFERROR(VLOOKUP(Tabla1[[#This Row],[EMPLEADO]],IS[[NÓMINA]:[INGENIERO]],2,0),"OTROS")</f>
        <v>OTROS</v>
      </c>
    </row>
    <row r="4312" spans="1:43" x14ac:dyDescent="0.25">
      <c r="A4312" s="91" t="s">
        <v>12089</v>
      </c>
      <c r="B4312" s="92">
        <v>1</v>
      </c>
      <c r="C4312" s="92" t="s">
        <v>12490</v>
      </c>
      <c r="D4312" s="93" t="s">
        <v>38</v>
      </c>
      <c r="E4312" s="94" t="s">
        <v>258</v>
      </c>
      <c r="F4312" s="94" t="s">
        <v>12491</v>
      </c>
      <c r="G4312" s="105" t="s">
        <v>5523</v>
      </c>
      <c r="H4312" s="92" t="s">
        <v>42</v>
      </c>
      <c r="I4312" s="95" t="s">
        <v>43</v>
      </c>
      <c r="J4312" s="92" t="s">
        <v>8</v>
      </c>
      <c r="K4312" s="96" t="s">
        <v>798</v>
      </c>
      <c r="L4312" s="96" t="s">
        <v>3530</v>
      </c>
      <c r="M4312" s="92" t="s">
        <v>131</v>
      </c>
      <c r="N4312" s="92">
        <v>1</v>
      </c>
      <c r="O4312" s="92" t="s">
        <v>47</v>
      </c>
      <c r="P4312" s="96">
        <v>40</v>
      </c>
      <c r="Q4312" s="96" t="s">
        <v>82</v>
      </c>
      <c r="R4312" s="97" t="s">
        <v>138</v>
      </c>
      <c r="S4312" s="98" t="s">
        <v>139</v>
      </c>
      <c r="T4312" s="98" t="s">
        <v>51</v>
      </c>
      <c r="U4312" s="99" t="s">
        <v>140</v>
      </c>
      <c r="V4312" s="100">
        <v>1.1000000000000001</v>
      </c>
      <c r="W4312" s="106">
        <v>0</v>
      </c>
      <c r="X4312" s="102">
        <v>1</v>
      </c>
      <c r="Y4312" s="103">
        <v>0</v>
      </c>
      <c r="Z4312" s="99">
        <v>4</v>
      </c>
      <c r="AA4312" s="104">
        <v>0</v>
      </c>
      <c r="AB4312" s="100">
        <v>0</v>
      </c>
      <c r="AC4312" s="106">
        <v>0</v>
      </c>
      <c r="AD4312" s="107">
        <v>43591</v>
      </c>
      <c r="AE4312" s="107">
        <v>43591</v>
      </c>
      <c r="AF4312" s="99">
        <v>0</v>
      </c>
      <c r="AG4312" s="101" t="s">
        <v>53</v>
      </c>
      <c r="AH4312" s="100">
        <v>0</v>
      </c>
      <c r="AI4312" s="106">
        <v>0</v>
      </c>
      <c r="AJ4312" s="106">
        <v>0</v>
      </c>
      <c r="AK4312" s="60" t="str">
        <f>+IF(Tabla1[[#This Row],[REQUEST_TY]]="SR MANTENIMIENTO CORRECTIVO", "EMERGENCIA", "OTROS")</f>
        <v>EMERGENCIA</v>
      </c>
      <c r="AL4312" s="6" t="str">
        <f>+_xlfn.IFS(Tabla1[[#This Row],[Veces obj]]&lt;=1,"0-1",Tabla1[[#This Row],[Veces obj]]&lt;=2,"1-2",Tabla1[[#This Row],[Veces obj]]&lt;=3,"2-3",TRUE,"&gt;3")</f>
        <v>0-1</v>
      </c>
      <c r="AM4312" s="60" t="str">
        <f>+_xlfn.IFS(MONTH(Tabla1[[#This Row],[MES]])&lt;=3,"Q1",MONTH(Tabla1[[#This Row],[MES]])&lt;=6,"Q2",MONTH(Tabla1[[#This Row],[MES]])&lt;=9,"Q3",TRUE,"Q4")</f>
        <v>Q2</v>
      </c>
      <c r="AN4312" s="15" t="str">
        <f>+IFERROR(VLOOKUP(Tabla1[[#This Row],[CUENTA]],CTAS[],2,0),"OTROS")</f>
        <v>OTROS</v>
      </c>
      <c r="AP4312" s="15" t="str">
        <f>+IFERROR(VLOOKUP(Tabla1[[#This Row],[EMPLEADO]],IS[],3,0),"OTROS")</f>
        <v>OTROS</v>
      </c>
      <c r="AQ4312" s="15" t="str">
        <f>+IFERROR(VLOOKUP(Tabla1[[#This Row],[EMPLEADO]],IS[[NÓMINA]:[INGENIERO]],2,0),"OTROS")</f>
        <v>OTROS</v>
      </c>
    </row>
    <row r="4313" spans="1:43" x14ac:dyDescent="0.25">
      <c r="A4313" s="91" t="s">
        <v>12089</v>
      </c>
      <c r="B4313" s="92">
        <v>1</v>
      </c>
      <c r="C4313" s="92" t="s">
        <v>12492</v>
      </c>
      <c r="D4313" s="93" t="s">
        <v>38</v>
      </c>
      <c r="E4313" s="94" t="s">
        <v>133</v>
      </c>
      <c r="F4313" s="94" t="s">
        <v>12493</v>
      </c>
      <c r="G4313" s="105" t="s">
        <v>135</v>
      </c>
      <c r="H4313" s="92" t="s">
        <v>220</v>
      </c>
      <c r="I4313" s="95" t="s">
        <v>43</v>
      </c>
      <c r="J4313" s="92" t="s">
        <v>8</v>
      </c>
      <c r="K4313" s="96" t="s">
        <v>59</v>
      </c>
      <c r="L4313" s="96" t="s">
        <v>137</v>
      </c>
      <c r="M4313" s="92" t="s">
        <v>61</v>
      </c>
      <c r="N4313" s="92">
        <v>0</v>
      </c>
      <c r="O4313" s="92" t="s">
        <v>47</v>
      </c>
      <c r="P4313" s="96">
        <v>41</v>
      </c>
      <c r="Q4313" s="96" t="s">
        <v>82</v>
      </c>
      <c r="R4313" s="97" t="s">
        <v>138</v>
      </c>
      <c r="S4313" s="98" t="s">
        <v>139</v>
      </c>
      <c r="T4313" s="98" t="s">
        <v>51</v>
      </c>
      <c r="U4313" s="99" t="s">
        <v>140</v>
      </c>
      <c r="V4313" s="100">
        <v>1.1000000000000001</v>
      </c>
      <c r="W4313" s="106">
        <v>1730.3000000000004</v>
      </c>
      <c r="X4313" s="102">
        <v>1</v>
      </c>
      <c r="Y4313" s="103">
        <v>2.0299999999999998</v>
      </c>
      <c r="Z4313" s="99">
        <v>4</v>
      </c>
      <c r="AA4313" s="104">
        <v>0.50749999999999995</v>
      </c>
      <c r="AB4313" s="100">
        <v>0</v>
      </c>
      <c r="AC4313" s="106">
        <v>0</v>
      </c>
      <c r="AD4313" s="107">
        <v>43591</v>
      </c>
      <c r="AE4313" s="107">
        <v>43591</v>
      </c>
      <c r="AF4313" s="99">
        <v>0</v>
      </c>
      <c r="AG4313" s="101" t="s">
        <v>53</v>
      </c>
      <c r="AH4313" s="100">
        <v>0</v>
      </c>
      <c r="AI4313" s="106">
        <v>0</v>
      </c>
      <c r="AJ4313" s="106">
        <v>0</v>
      </c>
      <c r="AK4313" s="60" t="str">
        <f>+IF(Tabla1[[#This Row],[REQUEST_TY]]="SR MANTENIMIENTO CORRECTIVO", "EMERGENCIA", "OTROS")</f>
        <v>EMERGENCIA</v>
      </c>
      <c r="AL4313" s="6" t="str">
        <f>+_xlfn.IFS(Tabla1[[#This Row],[Veces obj]]&lt;=1,"0-1",Tabla1[[#This Row],[Veces obj]]&lt;=2,"1-2",Tabla1[[#This Row],[Veces obj]]&lt;=3,"2-3",TRUE,"&gt;3")</f>
        <v>0-1</v>
      </c>
      <c r="AM4313" s="60" t="str">
        <f>+_xlfn.IFS(MONTH(Tabla1[[#This Row],[MES]])&lt;=3,"Q1",MONTH(Tabla1[[#This Row],[MES]])&lt;=6,"Q2",MONTH(Tabla1[[#This Row],[MES]])&lt;=9,"Q3",TRUE,"Q4")</f>
        <v>Q2</v>
      </c>
      <c r="AN4313" s="15" t="str">
        <f>+IFERROR(VLOOKUP(Tabla1[[#This Row],[CUENTA]],CTAS[],2,0),"OTROS")</f>
        <v>OTROS</v>
      </c>
      <c r="AP4313" s="15" t="str">
        <f>+IFERROR(VLOOKUP(Tabla1[[#This Row],[EMPLEADO]],IS[],3,0),"OTROS")</f>
        <v>OTROS</v>
      </c>
      <c r="AQ4313" s="15" t="str">
        <f>+IFERROR(VLOOKUP(Tabla1[[#This Row],[EMPLEADO]],IS[[NÓMINA]:[INGENIERO]],2,0),"OTROS")</f>
        <v>OTROS</v>
      </c>
    </row>
    <row r="4314" spans="1:43" x14ac:dyDescent="0.25">
      <c r="A4314" s="91" t="s">
        <v>12089</v>
      </c>
      <c r="B4314" s="92">
        <v>1</v>
      </c>
      <c r="C4314" s="92" t="s">
        <v>12494</v>
      </c>
      <c r="D4314" s="93" t="s">
        <v>38</v>
      </c>
      <c r="E4314" s="94" t="s">
        <v>1015</v>
      </c>
      <c r="F4314" s="94" t="s">
        <v>12495</v>
      </c>
      <c r="G4314" s="105" t="s">
        <v>9703</v>
      </c>
      <c r="H4314" s="92" t="s">
        <v>106</v>
      </c>
      <c r="I4314" s="95" t="s">
        <v>43</v>
      </c>
      <c r="J4314" s="92" t="s">
        <v>8</v>
      </c>
      <c r="K4314" s="96" t="s">
        <v>59</v>
      </c>
      <c r="L4314" s="96" t="s">
        <v>315</v>
      </c>
      <c r="M4314" s="92" t="s">
        <v>316</v>
      </c>
      <c r="N4314" s="92">
        <v>0</v>
      </c>
      <c r="O4314" s="92" t="s">
        <v>47</v>
      </c>
      <c r="P4314" s="96">
        <v>11</v>
      </c>
      <c r="Q4314" s="96" t="s">
        <v>194</v>
      </c>
      <c r="R4314" s="97" t="s">
        <v>317</v>
      </c>
      <c r="S4314" s="98" t="s">
        <v>318</v>
      </c>
      <c r="T4314" s="98" t="s">
        <v>51</v>
      </c>
      <c r="U4314" s="99" t="s">
        <v>224</v>
      </c>
      <c r="V4314" s="100">
        <v>0.8</v>
      </c>
      <c r="W4314" s="106">
        <v>1258.4000000000003</v>
      </c>
      <c r="X4314" s="102">
        <v>1</v>
      </c>
      <c r="Y4314" s="103">
        <v>1.41</v>
      </c>
      <c r="Z4314" s="99">
        <v>4</v>
      </c>
      <c r="AA4314" s="104">
        <v>0.35249999999999998</v>
      </c>
      <c r="AB4314" s="100">
        <v>0</v>
      </c>
      <c r="AC4314" s="106">
        <v>0</v>
      </c>
      <c r="AD4314" s="107">
        <v>43591</v>
      </c>
      <c r="AE4314" s="107">
        <v>43591</v>
      </c>
      <c r="AF4314" s="99">
        <v>0</v>
      </c>
      <c r="AG4314" s="101" t="s">
        <v>53</v>
      </c>
      <c r="AH4314" s="100">
        <v>0</v>
      </c>
      <c r="AI4314" s="106">
        <v>0</v>
      </c>
      <c r="AJ4314" s="106">
        <v>0</v>
      </c>
      <c r="AK4314" s="60" t="str">
        <f>+IF(Tabla1[[#This Row],[REQUEST_TY]]="SR MANTENIMIENTO CORRECTIVO", "EMERGENCIA", "OTROS")</f>
        <v>EMERGENCIA</v>
      </c>
      <c r="AL4314" s="6" t="str">
        <f>+_xlfn.IFS(Tabla1[[#This Row],[Veces obj]]&lt;=1,"0-1",Tabla1[[#This Row],[Veces obj]]&lt;=2,"1-2",Tabla1[[#This Row],[Veces obj]]&lt;=3,"2-3",TRUE,"&gt;3")</f>
        <v>0-1</v>
      </c>
      <c r="AM4314" s="60" t="str">
        <f>+_xlfn.IFS(MONTH(Tabla1[[#This Row],[MES]])&lt;=3,"Q1",MONTH(Tabla1[[#This Row],[MES]])&lt;=6,"Q2",MONTH(Tabla1[[#This Row],[MES]])&lt;=9,"Q3",TRUE,"Q4")</f>
        <v>Q2</v>
      </c>
      <c r="AN4314" s="15" t="str">
        <f>+IFERROR(VLOOKUP(Tabla1[[#This Row],[CUENTA]],CTAS[],2,0),"OTROS")</f>
        <v>OTROS</v>
      </c>
      <c r="AP4314" s="15" t="str">
        <f>+IFERROR(VLOOKUP(Tabla1[[#This Row],[EMPLEADO]],IS[],3,0),"OTROS")</f>
        <v>OTROS</v>
      </c>
      <c r="AQ4314" s="15" t="str">
        <f>+IFERROR(VLOOKUP(Tabla1[[#This Row],[EMPLEADO]],IS[[NÓMINA]:[INGENIERO]],2,0),"OTROS")</f>
        <v>OTROS</v>
      </c>
    </row>
    <row r="4315" spans="1:43" x14ac:dyDescent="0.25">
      <c r="A4315" s="91" t="s">
        <v>12089</v>
      </c>
      <c r="B4315" s="92">
        <v>1</v>
      </c>
      <c r="C4315" s="92" t="s">
        <v>12496</v>
      </c>
      <c r="D4315" s="93" t="s">
        <v>38</v>
      </c>
      <c r="E4315" s="94" t="s">
        <v>133</v>
      </c>
      <c r="F4315" s="94" t="s">
        <v>12497</v>
      </c>
      <c r="G4315" s="105" t="s">
        <v>4327</v>
      </c>
      <c r="H4315" s="92" t="s">
        <v>471</v>
      </c>
      <c r="I4315" s="95" t="s">
        <v>43</v>
      </c>
      <c r="J4315" s="92" t="s">
        <v>8</v>
      </c>
      <c r="K4315" s="96" t="s">
        <v>59</v>
      </c>
      <c r="L4315" s="96" t="s">
        <v>472</v>
      </c>
      <c r="M4315" s="92" t="s">
        <v>473</v>
      </c>
      <c r="N4315" s="92">
        <v>0</v>
      </c>
      <c r="O4315" s="92" t="s">
        <v>47</v>
      </c>
      <c r="P4315" s="96">
        <v>28</v>
      </c>
      <c r="Q4315" s="96" t="s">
        <v>62</v>
      </c>
      <c r="R4315" s="97" t="s">
        <v>138</v>
      </c>
      <c r="S4315" s="98" t="s">
        <v>139</v>
      </c>
      <c r="T4315" s="98" t="s">
        <v>51</v>
      </c>
      <c r="U4315" s="99" t="s">
        <v>262</v>
      </c>
      <c r="V4315" s="100">
        <v>1.05</v>
      </c>
      <c r="W4315" s="106">
        <v>1651.6500000000003</v>
      </c>
      <c r="X4315" s="102">
        <v>1</v>
      </c>
      <c r="Y4315" s="103">
        <v>1.75</v>
      </c>
      <c r="Z4315" s="99">
        <v>4</v>
      </c>
      <c r="AA4315" s="104">
        <v>0.4375</v>
      </c>
      <c r="AB4315" s="100">
        <v>0</v>
      </c>
      <c r="AC4315" s="106">
        <v>0</v>
      </c>
      <c r="AD4315" s="107">
        <v>43592</v>
      </c>
      <c r="AE4315" s="107">
        <v>43592</v>
      </c>
      <c r="AF4315" s="99">
        <v>0</v>
      </c>
      <c r="AG4315" s="101" t="s">
        <v>53</v>
      </c>
      <c r="AH4315" s="100">
        <v>0</v>
      </c>
      <c r="AI4315" s="106">
        <v>0</v>
      </c>
      <c r="AJ4315" s="106">
        <v>0</v>
      </c>
      <c r="AK4315" s="60" t="str">
        <f>+IF(Tabla1[[#This Row],[REQUEST_TY]]="SR MANTENIMIENTO CORRECTIVO", "EMERGENCIA", "OTROS")</f>
        <v>EMERGENCIA</v>
      </c>
      <c r="AL4315" s="6" t="str">
        <f>+_xlfn.IFS(Tabla1[[#This Row],[Veces obj]]&lt;=1,"0-1",Tabla1[[#This Row],[Veces obj]]&lt;=2,"1-2",Tabla1[[#This Row],[Veces obj]]&lt;=3,"2-3",TRUE,"&gt;3")</f>
        <v>0-1</v>
      </c>
      <c r="AM4315" s="60" t="str">
        <f>+_xlfn.IFS(MONTH(Tabla1[[#This Row],[MES]])&lt;=3,"Q1",MONTH(Tabla1[[#This Row],[MES]])&lt;=6,"Q2",MONTH(Tabla1[[#This Row],[MES]])&lt;=9,"Q3",TRUE,"Q4")</f>
        <v>Q2</v>
      </c>
      <c r="AN4315" s="15" t="str">
        <f>+IFERROR(VLOOKUP(Tabla1[[#This Row],[CUENTA]],CTAS[],2,0),"OTROS")</f>
        <v>OTROS</v>
      </c>
      <c r="AP4315" s="15" t="str">
        <f>+IFERROR(VLOOKUP(Tabla1[[#This Row],[EMPLEADO]],IS[],3,0),"OTROS")</f>
        <v>OTROS</v>
      </c>
      <c r="AQ4315" s="15" t="str">
        <f>+IFERROR(VLOOKUP(Tabla1[[#This Row],[EMPLEADO]],IS[[NÓMINA]:[INGENIERO]],2,0),"OTROS")</f>
        <v>OTROS</v>
      </c>
    </row>
    <row r="4316" spans="1:43" x14ac:dyDescent="0.25">
      <c r="A4316" s="91" t="s">
        <v>12089</v>
      </c>
      <c r="B4316" s="92">
        <v>1</v>
      </c>
      <c r="C4316" s="92" t="s">
        <v>12498</v>
      </c>
      <c r="D4316" s="93" t="s">
        <v>38</v>
      </c>
      <c r="E4316" s="94" t="s">
        <v>5162</v>
      </c>
      <c r="F4316" s="94" t="s">
        <v>12499</v>
      </c>
      <c r="G4316" s="105" t="s">
        <v>12500</v>
      </c>
      <c r="H4316" s="92" t="s">
        <v>297</v>
      </c>
      <c r="I4316" s="95" t="s">
        <v>43</v>
      </c>
      <c r="J4316" s="92" t="s">
        <v>8</v>
      </c>
      <c r="K4316" s="96" t="s">
        <v>2129</v>
      </c>
      <c r="L4316" s="96" t="s">
        <v>2130</v>
      </c>
      <c r="M4316" s="92" t="s">
        <v>94</v>
      </c>
      <c r="N4316" s="92">
        <v>0</v>
      </c>
      <c r="O4316" s="92" t="s">
        <v>47</v>
      </c>
      <c r="P4316" s="96">
        <v>146</v>
      </c>
      <c r="Q4316" s="96" t="s">
        <v>48</v>
      </c>
      <c r="R4316" s="97" t="s">
        <v>4718</v>
      </c>
      <c r="S4316" s="98" t="s">
        <v>64</v>
      </c>
      <c r="T4316" s="98" t="s">
        <v>51</v>
      </c>
      <c r="U4316" s="99" t="s">
        <v>96</v>
      </c>
      <c r="V4316" s="100">
        <v>1.1000000000000001</v>
      </c>
      <c r="W4316" s="106">
        <v>1501.5000000000002</v>
      </c>
      <c r="X4316" s="102">
        <v>1</v>
      </c>
      <c r="Y4316" s="103">
        <v>0.57999999999999996</v>
      </c>
      <c r="Z4316" s="99">
        <v>5</v>
      </c>
      <c r="AA4316" s="104">
        <v>0.11599999999999999</v>
      </c>
      <c r="AB4316" s="100">
        <v>0</v>
      </c>
      <c r="AC4316" s="106">
        <v>0</v>
      </c>
      <c r="AD4316" s="107">
        <v>43591</v>
      </c>
      <c r="AE4316" s="107">
        <v>43591</v>
      </c>
      <c r="AF4316" s="99">
        <v>0</v>
      </c>
      <c r="AG4316" s="101" t="s">
        <v>53</v>
      </c>
      <c r="AH4316" s="100">
        <v>0</v>
      </c>
      <c r="AI4316" s="106">
        <v>0</v>
      </c>
      <c r="AJ4316" s="106">
        <v>0</v>
      </c>
      <c r="AK4316" s="60" t="str">
        <f>+IF(Tabla1[[#This Row],[REQUEST_TY]]="SR MANTENIMIENTO CORRECTIVO", "EMERGENCIA", "OTROS")</f>
        <v>EMERGENCIA</v>
      </c>
      <c r="AL4316" s="6" t="str">
        <f>+_xlfn.IFS(Tabla1[[#This Row],[Veces obj]]&lt;=1,"0-1",Tabla1[[#This Row],[Veces obj]]&lt;=2,"1-2",Tabla1[[#This Row],[Veces obj]]&lt;=3,"2-3",TRUE,"&gt;3")</f>
        <v>0-1</v>
      </c>
      <c r="AM4316" s="60" t="str">
        <f>+_xlfn.IFS(MONTH(Tabla1[[#This Row],[MES]])&lt;=3,"Q1",MONTH(Tabla1[[#This Row],[MES]])&lt;=6,"Q2",MONTH(Tabla1[[#This Row],[MES]])&lt;=9,"Q3",TRUE,"Q4")</f>
        <v>Q2</v>
      </c>
      <c r="AN4316" s="15" t="str">
        <f>+IFERROR(VLOOKUP(Tabla1[[#This Row],[CUENTA]],CTAS[],2,0),"OTROS")</f>
        <v>OTROS</v>
      </c>
      <c r="AP4316" s="15" t="str">
        <f>+IFERROR(VLOOKUP(Tabla1[[#This Row],[EMPLEADO]],IS[],3,0),"OTROS")</f>
        <v>JUAREZ</v>
      </c>
      <c r="AQ4316" s="15" t="str">
        <f>+IFERROR(VLOOKUP(Tabla1[[#This Row],[EMPLEADO]],IS[[NÓMINA]:[INGENIERO]],2,0),"OTROS")</f>
        <v>ALFREDO TORRES</v>
      </c>
    </row>
    <row r="4317" spans="1:43" x14ac:dyDescent="0.25">
      <c r="A4317" s="91" t="s">
        <v>12089</v>
      </c>
      <c r="B4317" s="92">
        <v>1</v>
      </c>
      <c r="C4317" s="92" t="s">
        <v>12501</v>
      </c>
      <c r="D4317" s="93" t="s">
        <v>38</v>
      </c>
      <c r="E4317" s="94" t="s">
        <v>1538</v>
      </c>
      <c r="F4317" s="94" t="s">
        <v>12502</v>
      </c>
      <c r="G4317" s="105" t="s">
        <v>1540</v>
      </c>
      <c r="H4317" s="92" t="s">
        <v>784</v>
      </c>
      <c r="I4317" s="95" t="s">
        <v>43</v>
      </c>
      <c r="J4317" s="92" t="s">
        <v>8</v>
      </c>
      <c r="K4317" s="96" t="s">
        <v>1541</v>
      </c>
      <c r="L4317" s="96" t="s">
        <v>1542</v>
      </c>
      <c r="M4317" s="92" t="s">
        <v>787</v>
      </c>
      <c r="N4317" s="92">
        <v>0</v>
      </c>
      <c r="O4317" s="92" t="s">
        <v>47</v>
      </c>
      <c r="P4317" s="96">
        <v>35</v>
      </c>
      <c r="Q4317" s="96" t="s">
        <v>82</v>
      </c>
      <c r="R4317" s="97" t="s">
        <v>1543</v>
      </c>
      <c r="S4317" s="98" t="s">
        <v>50</v>
      </c>
      <c r="T4317" s="98" t="s">
        <v>51</v>
      </c>
      <c r="U4317" s="99" t="s">
        <v>120</v>
      </c>
      <c r="V4317" s="100">
        <v>0.8</v>
      </c>
      <c r="W4317" s="106">
        <v>572.00000000000011</v>
      </c>
      <c r="X4317" s="102">
        <v>1</v>
      </c>
      <c r="Y4317" s="103">
        <v>7.58</v>
      </c>
      <c r="Z4317" s="99">
        <v>5</v>
      </c>
      <c r="AA4317" s="104">
        <v>1.516</v>
      </c>
      <c r="AB4317" s="100">
        <v>0.129</v>
      </c>
      <c r="AC4317" s="106">
        <v>-92.235000000000014</v>
      </c>
      <c r="AD4317" s="107">
        <v>43594</v>
      </c>
      <c r="AE4317" s="107">
        <v>43594</v>
      </c>
      <c r="AF4317" s="99">
        <v>0</v>
      </c>
      <c r="AG4317" s="101" t="s">
        <v>53</v>
      </c>
      <c r="AH4317" s="100">
        <v>0</v>
      </c>
      <c r="AI4317" s="106">
        <v>0</v>
      </c>
      <c r="AJ4317" s="106">
        <v>0</v>
      </c>
      <c r="AK4317" s="60" t="str">
        <f>+IF(Tabla1[[#This Row],[REQUEST_TY]]="SR MANTENIMIENTO CORRECTIVO", "EMERGENCIA", "OTROS")</f>
        <v>EMERGENCIA</v>
      </c>
      <c r="AL4317" s="6" t="str">
        <f>+_xlfn.IFS(Tabla1[[#This Row],[Veces obj]]&lt;=1,"0-1",Tabla1[[#This Row],[Veces obj]]&lt;=2,"1-2",Tabla1[[#This Row],[Veces obj]]&lt;=3,"2-3",TRUE,"&gt;3")</f>
        <v>1-2</v>
      </c>
      <c r="AM4317" s="60" t="str">
        <f>+_xlfn.IFS(MONTH(Tabla1[[#This Row],[MES]])&lt;=3,"Q1",MONTH(Tabla1[[#This Row],[MES]])&lt;=6,"Q2",MONTH(Tabla1[[#This Row],[MES]])&lt;=9,"Q3",TRUE,"Q4")</f>
        <v>Q2</v>
      </c>
      <c r="AN4317" s="15" t="str">
        <f>+IFERROR(VLOOKUP(Tabla1[[#This Row],[CUENTA]],CTAS[],2,0),"OTROS")</f>
        <v>OTROS</v>
      </c>
      <c r="AP4317" s="15" t="str">
        <f>+IFERROR(VLOOKUP(Tabla1[[#This Row],[EMPLEADO]],IS[],3,0),"OTROS")</f>
        <v>OTROS</v>
      </c>
      <c r="AQ4317" s="15" t="str">
        <f>+IFERROR(VLOOKUP(Tabla1[[#This Row],[EMPLEADO]],IS[[NÓMINA]:[INGENIERO]],2,0),"OTROS")</f>
        <v>OTROS</v>
      </c>
    </row>
    <row r="4318" spans="1:43" x14ac:dyDescent="0.25">
      <c r="A4318" s="91" t="s">
        <v>12089</v>
      </c>
      <c r="B4318" s="92">
        <v>1</v>
      </c>
      <c r="C4318" s="92" t="s">
        <v>12503</v>
      </c>
      <c r="D4318" s="93" t="s">
        <v>3370</v>
      </c>
      <c r="E4318" s="94" t="s">
        <v>535</v>
      </c>
      <c r="F4318" s="94" t="s">
        <v>12504</v>
      </c>
      <c r="G4318" s="105" t="s">
        <v>12505</v>
      </c>
      <c r="H4318" s="92" t="s">
        <v>204</v>
      </c>
      <c r="I4318" s="95" t="s">
        <v>43</v>
      </c>
      <c r="J4318" s="92" t="s">
        <v>8</v>
      </c>
      <c r="K4318" s="96" t="s">
        <v>117</v>
      </c>
      <c r="L4318" s="96" t="s">
        <v>12506</v>
      </c>
      <c r="M4318" s="92" t="s">
        <v>12507</v>
      </c>
      <c r="N4318" s="92">
        <v>0</v>
      </c>
      <c r="O4318" s="92" t="s">
        <v>47</v>
      </c>
      <c r="P4318" s="96" t="s">
        <v>822</v>
      </c>
      <c r="Q4318" s="96" t="s">
        <v>48</v>
      </c>
      <c r="R4318" s="97" t="s">
        <v>49</v>
      </c>
      <c r="S4318" s="98" t="s">
        <v>50</v>
      </c>
      <c r="T4318" s="98" t="s">
        <v>51</v>
      </c>
      <c r="U4318" s="99" t="s">
        <v>52</v>
      </c>
      <c r="V4318" s="100">
        <v>1</v>
      </c>
      <c r="W4318" s="106">
        <v>1072.5000000000002</v>
      </c>
      <c r="X4318" s="102">
        <v>0</v>
      </c>
      <c r="Y4318" s="103">
        <v>5</v>
      </c>
      <c r="Z4318" s="99">
        <v>5</v>
      </c>
      <c r="AA4318" s="104">
        <v>1</v>
      </c>
      <c r="AB4318" s="100">
        <v>0</v>
      </c>
      <c r="AC4318" s="106">
        <v>0</v>
      </c>
      <c r="AD4318" s="107">
        <v>43591</v>
      </c>
      <c r="AE4318" s="107">
        <v>43592</v>
      </c>
      <c r="AF4318" s="99">
        <v>1</v>
      </c>
      <c r="AG4318" s="101" t="s">
        <v>53</v>
      </c>
      <c r="AH4318" s="100">
        <v>0</v>
      </c>
      <c r="AI4318" s="106">
        <v>0</v>
      </c>
      <c r="AJ4318" s="106">
        <v>0</v>
      </c>
      <c r="AK4318" s="60" t="str">
        <f>+IF(Tabla1[[#This Row],[REQUEST_TY]]="SR MANTENIMIENTO CORRECTIVO", "EMERGENCIA", "OTROS")</f>
        <v>OTROS</v>
      </c>
      <c r="AL4318" s="6" t="str">
        <f>+_xlfn.IFS(Tabla1[[#This Row],[Veces obj]]&lt;=1,"0-1",Tabla1[[#This Row],[Veces obj]]&lt;=2,"1-2",Tabla1[[#This Row],[Veces obj]]&lt;=3,"2-3",TRUE,"&gt;3")</f>
        <v>0-1</v>
      </c>
      <c r="AM4318" s="60" t="str">
        <f>+_xlfn.IFS(MONTH(Tabla1[[#This Row],[MES]])&lt;=3,"Q1",MONTH(Tabla1[[#This Row],[MES]])&lt;=6,"Q2",MONTH(Tabla1[[#This Row],[MES]])&lt;=9,"Q3",TRUE,"Q4")</f>
        <v>Q2</v>
      </c>
      <c r="AN4318" s="15" t="str">
        <f>+IFERROR(VLOOKUP(Tabla1[[#This Row],[CUENTA]],CTAS[],2,0),"OTROS")</f>
        <v>OTROS</v>
      </c>
      <c r="AP4318" s="15" t="str">
        <f>+IFERROR(VLOOKUP(Tabla1[[#This Row],[EMPLEADO]],IS[],3,0),"OTROS")</f>
        <v>OTROS</v>
      </c>
      <c r="AQ4318" s="15" t="str">
        <f>+IFERROR(VLOOKUP(Tabla1[[#This Row],[EMPLEADO]],IS[[NÓMINA]:[INGENIERO]],2,0),"OTROS")</f>
        <v>OTROS</v>
      </c>
    </row>
    <row r="4319" spans="1:43" x14ac:dyDescent="0.25">
      <c r="A4319" s="91" t="s">
        <v>12089</v>
      </c>
      <c r="B4319" s="92">
        <v>1</v>
      </c>
      <c r="C4319" s="92" t="s">
        <v>12508</v>
      </c>
      <c r="D4319" s="93" t="s">
        <v>38</v>
      </c>
      <c r="E4319" s="94" t="s">
        <v>747</v>
      </c>
      <c r="F4319" s="94" t="s">
        <v>12509</v>
      </c>
      <c r="G4319" s="105" t="s">
        <v>12510</v>
      </c>
      <c r="H4319" s="92" t="s">
        <v>10274</v>
      </c>
      <c r="I4319" s="95" t="s">
        <v>43</v>
      </c>
      <c r="J4319" s="92" t="s">
        <v>8</v>
      </c>
      <c r="K4319" s="96" t="s">
        <v>495</v>
      </c>
      <c r="L4319" s="96" t="s">
        <v>496</v>
      </c>
      <c r="M4319" s="92" t="s">
        <v>46</v>
      </c>
      <c r="N4319" s="92">
        <v>0</v>
      </c>
      <c r="O4319" s="92" t="s">
        <v>47</v>
      </c>
      <c r="P4319" s="96">
        <v>187</v>
      </c>
      <c r="Q4319" s="96" t="s">
        <v>48</v>
      </c>
      <c r="R4319" s="97" t="s">
        <v>95</v>
      </c>
      <c r="S4319" s="98" t="s">
        <v>64</v>
      </c>
      <c r="T4319" s="98" t="s">
        <v>51</v>
      </c>
      <c r="U4319" s="99" t="s">
        <v>96</v>
      </c>
      <c r="V4319" s="100">
        <v>1.1000000000000001</v>
      </c>
      <c r="W4319" s="106">
        <v>1501.5000000000002</v>
      </c>
      <c r="X4319" s="102">
        <v>1</v>
      </c>
      <c r="Y4319" s="103">
        <v>2.27</v>
      </c>
      <c r="Z4319" s="99">
        <v>5</v>
      </c>
      <c r="AA4319" s="104">
        <v>0.45400000000000001</v>
      </c>
      <c r="AB4319" s="100">
        <v>0</v>
      </c>
      <c r="AC4319" s="106">
        <v>0</v>
      </c>
      <c r="AD4319" s="107">
        <v>43593</v>
      </c>
      <c r="AE4319" s="107">
        <v>43593</v>
      </c>
      <c r="AF4319" s="99">
        <v>0</v>
      </c>
      <c r="AG4319" s="101" t="s">
        <v>53</v>
      </c>
      <c r="AH4319" s="100">
        <v>0</v>
      </c>
      <c r="AI4319" s="106">
        <v>0</v>
      </c>
      <c r="AJ4319" s="106">
        <v>0</v>
      </c>
      <c r="AK4319" s="60" t="str">
        <f>+IF(Tabla1[[#This Row],[REQUEST_TY]]="SR MANTENIMIENTO CORRECTIVO", "EMERGENCIA", "OTROS")</f>
        <v>EMERGENCIA</v>
      </c>
      <c r="AL4319" s="6" t="str">
        <f>+_xlfn.IFS(Tabla1[[#This Row],[Veces obj]]&lt;=1,"0-1",Tabla1[[#This Row],[Veces obj]]&lt;=2,"1-2",Tabla1[[#This Row],[Veces obj]]&lt;=3,"2-3",TRUE,"&gt;3")</f>
        <v>0-1</v>
      </c>
      <c r="AM4319" s="60" t="str">
        <f>+_xlfn.IFS(MONTH(Tabla1[[#This Row],[MES]])&lt;=3,"Q1",MONTH(Tabla1[[#This Row],[MES]])&lt;=6,"Q2",MONTH(Tabla1[[#This Row],[MES]])&lt;=9,"Q3",TRUE,"Q4")</f>
        <v>Q2</v>
      </c>
      <c r="AN4319" s="15" t="str">
        <f>+IFERROR(VLOOKUP(Tabla1[[#This Row],[CUENTA]],CTAS[],2,0),"OTROS")</f>
        <v>OTROS</v>
      </c>
      <c r="AP4319" s="15" t="str">
        <f>+IFERROR(VLOOKUP(Tabla1[[#This Row],[EMPLEADO]],IS[],3,0),"OTROS")</f>
        <v>OTROS</v>
      </c>
      <c r="AQ4319" s="15" t="str">
        <f>+IFERROR(VLOOKUP(Tabla1[[#This Row],[EMPLEADO]],IS[[NÓMINA]:[INGENIERO]],2,0),"OTROS")</f>
        <v>OTROS</v>
      </c>
    </row>
    <row r="4320" spans="1:43" x14ac:dyDescent="0.25">
      <c r="A4320" s="91" t="s">
        <v>12089</v>
      </c>
      <c r="B4320" s="92">
        <v>1</v>
      </c>
      <c r="C4320" s="92" t="s">
        <v>12511</v>
      </c>
      <c r="D4320" s="93" t="s">
        <v>38</v>
      </c>
      <c r="E4320" s="94" t="s">
        <v>464</v>
      </c>
      <c r="F4320" s="94" t="s">
        <v>12512</v>
      </c>
      <c r="G4320" s="105" t="s">
        <v>12513</v>
      </c>
      <c r="H4320" s="92" t="s">
        <v>740</v>
      </c>
      <c r="I4320" s="95" t="s">
        <v>43</v>
      </c>
      <c r="J4320" s="92" t="s">
        <v>8</v>
      </c>
      <c r="K4320" s="96" t="s">
        <v>741</v>
      </c>
      <c r="L4320" s="96" t="s">
        <v>742</v>
      </c>
      <c r="M4320" s="92" t="s">
        <v>743</v>
      </c>
      <c r="N4320" s="92">
        <v>0</v>
      </c>
      <c r="O4320" s="92" t="s">
        <v>47</v>
      </c>
      <c r="P4320" s="96">
        <v>237</v>
      </c>
      <c r="Q4320" s="96" t="s">
        <v>48</v>
      </c>
      <c r="R4320" s="97" t="s">
        <v>242</v>
      </c>
      <c r="S4320" s="98" t="s">
        <v>64</v>
      </c>
      <c r="T4320" s="98" t="s">
        <v>51</v>
      </c>
      <c r="U4320" s="99" t="s">
        <v>96</v>
      </c>
      <c r="V4320" s="100">
        <v>1.1000000000000001</v>
      </c>
      <c r="W4320" s="106">
        <v>1501.5000000000002</v>
      </c>
      <c r="X4320" s="102">
        <v>1</v>
      </c>
      <c r="Y4320" s="103">
        <v>2.38</v>
      </c>
      <c r="Z4320" s="99">
        <v>5</v>
      </c>
      <c r="AA4320" s="104">
        <v>0.47599999999999998</v>
      </c>
      <c r="AB4320" s="100">
        <v>0</v>
      </c>
      <c r="AC4320" s="106">
        <v>0</v>
      </c>
      <c r="AD4320" s="107">
        <v>43594</v>
      </c>
      <c r="AE4320" s="107">
        <v>43594</v>
      </c>
      <c r="AF4320" s="99">
        <v>0</v>
      </c>
      <c r="AG4320" s="101" t="s">
        <v>53</v>
      </c>
      <c r="AH4320" s="100">
        <v>0</v>
      </c>
      <c r="AI4320" s="106">
        <v>0</v>
      </c>
      <c r="AJ4320" s="106">
        <v>0</v>
      </c>
      <c r="AK4320" s="60" t="str">
        <f>+IF(Tabla1[[#This Row],[REQUEST_TY]]="SR MANTENIMIENTO CORRECTIVO", "EMERGENCIA", "OTROS")</f>
        <v>EMERGENCIA</v>
      </c>
      <c r="AL4320" s="6" t="str">
        <f>+_xlfn.IFS(Tabla1[[#This Row],[Veces obj]]&lt;=1,"0-1",Tabla1[[#This Row],[Veces obj]]&lt;=2,"1-2",Tabla1[[#This Row],[Veces obj]]&lt;=3,"2-3",TRUE,"&gt;3")</f>
        <v>0-1</v>
      </c>
      <c r="AM4320" s="60" t="str">
        <f>+_xlfn.IFS(MONTH(Tabla1[[#This Row],[MES]])&lt;=3,"Q1",MONTH(Tabla1[[#This Row],[MES]])&lt;=6,"Q2",MONTH(Tabla1[[#This Row],[MES]])&lt;=9,"Q3",TRUE,"Q4")</f>
        <v>Q2</v>
      </c>
      <c r="AN4320" s="15" t="str">
        <f>+IFERROR(VLOOKUP(Tabla1[[#This Row],[CUENTA]],CTAS[],2,0),"OTROS")</f>
        <v>OTROS</v>
      </c>
      <c r="AP4320" s="15" t="str">
        <f>+IFERROR(VLOOKUP(Tabla1[[#This Row],[EMPLEADO]],IS[],3,0),"OTROS")</f>
        <v>OTROS</v>
      </c>
      <c r="AQ4320" s="15" t="str">
        <f>+IFERROR(VLOOKUP(Tabla1[[#This Row],[EMPLEADO]],IS[[NÓMINA]:[INGENIERO]],2,0),"OTROS")</f>
        <v>OTROS</v>
      </c>
    </row>
    <row r="4321" spans="1:43" x14ac:dyDescent="0.25">
      <c r="A4321" s="91" t="s">
        <v>12089</v>
      </c>
      <c r="B4321" s="92">
        <v>1</v>
      </c>
      <c r="C4321" s="92" t="s">
        <v>12514</v>
      </c>
      <c r="D4321" s="93" t="s">
        <v>38</v>
      </c>
      <c r="E4321" s="94" t="s">
        <v>237</v>
      </c>
      <c r="F4321" s="94" t="s">
        <v>12515</v>
      </c>
      <c r="G4321" s="105" t="s">
        <v>1186</v>
      </c>
      <c r="H4321" s="92" t="s">
        <v>10274</v>
      </c>
      <c r="I4321" s="95" t="s">
        <v>43</v>
      </c>
      <c r="J4321" s="92" t="s">
        <v>8</v>
      </c>
      <c r="K4321" s="96" t="s">
        <v>495</v>
      </c>
      <c r="L4321" s="96" t="s">
        <v>496</v>
      </c>
      <c r="M4321" s="92" t="s">
        <v>46</v>
      </c>
      <c r="N4321" s="92">
        <v>0</v>
      </c>
      <c r="O4321" s="92" t="s">
        <v>47</v>
      </c>
      <c r="P4321" s="96">
        <v>116</v>
      </c>
      <c r="Q4321" s="96" t="s">
        <v>48</v>
      </c>
      <c r="R4321" s="97" t="s">
        <v>242</v>
      </c>
      <c r="S4321" s="98" t="s">
        <v>64</v>
      </c>
      <c r="T4321" s="98" t="s">
        <v>51</v>
      </c>
      <c r="U4321" s="99" t="s">
        <v>96</v>
      </c>
      <c r="V4321" s="100">
        <v>1.1000000000000001</v>
      </c>
      <c r="W4321" s="106">
        <v>1501.5000000000002</v>
      </c>
      <c r="X4321" s="102">
        <v>1</v>
      </c>
      <c r="Y4321" s="103">
        <v>6.92</v>
      </c>
      <c r="Z4321" s="99">
        <v>5</v>
      </c>
      <c r="AA4321" s="104">
        <v>1.3839999999999999</v>
      </c>
      <c r="AB4321" s="100">
        <v>9.5999999999999974E-2</v>
      </c>
      <c r="AC4321" s="106">
        <v>-131.03999999999996</v>
      </c>
      <c r="AD4321" s="107">
        <v>43591</v>
      </c>
      <c r="AE4321" s="107">
        <v>43592</v>
      </c>
      <c r="AF4321" s="99">
        <v>1</v>
      </c>
      <c r="AG4321" s="101" t="s">
        <v>53</v>
      </c>
      <c r="AH4321" s="100">
        <v>0</v>
      </c>
      <c r="AI4321" s="106">
        <v>0</v>
      </c>
      <c r="AJ4321" s="106">
        <v>0</v>
      </c>
      <c r="AK4321" s="60" t="str">
        <f>+IF(Tabla1[[#This Row],[REQUEST_TY]]="SR MANTENIMIENTO CORRECTIVO", "EMERGENCIA", "OTROS")</f>
        <v>EMERGENCIA</v>
      </c>
      <c r="AL4321" s="6" t="str">
        <f>+_xlfn.IFS(Tabla1[[#This Row],[Veces obj]]&lt;=1,"0-1",Tabla1[[#This Row],[Veces obj]]&lt;=2,"1-2",Tabla1[[#This Row],[Veces obj]]&lt;=3,"2-3",TRUE,"&gt;3")</f>
        <v>1-2</v>
      </c>
      <c r="AM4321" s="60" t="str">
        <f>+_xlfn.IFS(MONTH(Tabla1[[#This Row],[MES]])&lt;=3,"Q1",MONTH(Tabla1[[#This Row],[MES]])&lt;=6,"Q2",MONTH(Tabla1[[#This Row],[MES]])&lt;=9,"Q3",TRUE,"Q4")</f>
        <v>Q2</v>
      </c>
      <c r="AN4321" s="15" t="str">
        <f>+IFERROR(VLOOKUP(Tabla1[[#This Row],[CUENTA]],CTAS[],2,0),"OTROS")</f>
        <v>OTROS</v>
      </c>
      <c r="AP4321" s="15" t="str">
        <f>+IFERROR(VLOOKUP(Tabla1[[#This Row],[EMPLEADO]],IS[],3,0),"OTROS")</f>
        <v>OTROS</v>
      </c>
      <c r="AQ4321" s="15" t="str">
        <f>+IFERROR(VLOOKUP(Tabla1[[#This Row],[EMPLEADO]],IS[[NÓMINA]:[INGENIERO]],2,0),"OTROS")</f>
        <v>OTROS</v>
      </c>
    </row>
    <row r="4322" spans="1:43" x14ac:dyDescent="0.25">
      <c r="A4322" s="91" t="s">
        <v>12089</v>
      </c>
      <c r="B4322" s="92">
        <v>1</v>
      </c>
      <c r="C4322" s="92" t="s">
        <v>12516</v>
      </c>
      <c r="D4322" s="93" t="s">
        <v>38</v>
      </c>
      <c r="E4322" s="94" t="s">
        <v>133</v>
      </c>
      <c r="F4322" s="94" t="s">
        <v>12517</v>
      </c>
      <c r="G4322" s="105" t="s">
        <v>2023</v>
      </c>
      <c r="H4322" s="92" t="s">
        <v>1130</v>
      </c>
      <c r="I4322" s="95" t="s">
        <v>43</v>
      </c>
      <c r="J4322" s="92" t="s">
        <v>8</v>
      </c>
      <c r="K4322" s="96" t="s">
        <v>59</v>
      </c>
      <c r="L4322" s="96" t="s">
        <v>2024</v>
      </c>
      <c r="M4322" s="92" t="s">
        <v>1778</v>
      </c>
      <c r="N4322" s="92">
        <v>0</v>
      </c>
      <c r="O4322" s="92" t="s">
        <v>47</v>
      </c>
      <c r="P4322" s="96">
        <v>7</v>
      </c>
      <c r="Q4322" s="96" t="s">
        <v>194</v>
      </c>
      <c r="R4322" s="97" t="s">
        <v>138</v>
      </c>
      <c r="S4322" s="98" t="s">
        <v>139</v>
      </c>
      <c r="T4322" s="98" t="s">
        <v>51</v>
      </c>
      <c r="U4322" s="99" t="s">
        <v>224</v>
      </c>
      <c r="V4322" s="100">
        <v>0.8</v>
      </c>
      <c r="W4322" s="106">
        <v>1258.4000000000003</v>
      </c>
      <c r="X4322" s="102">
        <v>1</v>
      </c>
      <c r="Y4322" s="103">
        <v>3.82</v>
      </c>
      <c r="Z4322" s="99">
        <v>4</v>
      </c>
      <c r="AA4322" s="104">
        <v>0.95499999999999996</v>
      </c>
      <c r="AB4322" s="100">
        <v>0</v>
      </c>
      <c r="AC4322" s="106">
        <v>0</v>
      </c>
      <c r="AD4322" s="107">
        <v>43591</v>
      </c>
      <c r="AE4322" s="107">
        <v>43592</v>
      </c>
      <c r="AF4322" s="99">
        <v>1</v>
      </c>
      <c r="AG4322" s="101" t="s">
        <v>53</v>
      </c>
      <c r="AH4322" s="100">
        <v>0</v>
      </c>
      <c r="AI4322" s="106">
        <v>0</v>
      </c>
      <c r="AJ4322" s="106">
        <v>0</v>
      </c>
      <c r="AK4322" s="60" t="str">
        <f>+IF(Tabla1[[#This Row],[REQUEST_TY]]="SR MANTENIMIENTO CORRECTIVO", "EMERGENCIA", "OTROS")</f>
        <v>EMERGENCIA</v>
      </c>
      <c r="AL4322" s="6" t="str">
        <f>+_xlfn.IFS(Tabla1[[#This Row],[Veces obj]]&lt;=1,"0-1",Tabla1[[#This Row],[Veces obj]]&lt;=2,"1-2",Tabla1[[#This Row],[Veces obj]]&lt;=3,"2-3",TRUE,"&gt;3")</f>
        <v>0-1</v>
      </c>
      <c r="AM4322" s="60" t="str">
        <f>+_xlfn.IFS(MONTH(Tabla1[[#This Row],[MES]])&lt;=3,"Q1",MONTH(Tabla1[[#This Row],[MES]])&lt;=6,"Q2",MONTH(Tabla1[[#This Row],[MES]])&lt;=9,"Q3",TRUE,"Q4")</f>
        <v>Q2</v>
      </c>
      <c r="AN4322" s="15" t="str">
        <f>+IFERROR(VLOOKUP(Tabla1[[#This Row],[CUENTA]],CTAS[],2,0),"OTROS")</f>
        <v>OTROS</v>
      </c>
      <c r="AP4322" s="15" t="str">
        <f>+IFERROR(VLOOKUP(Tabla1[[#This Row],[EMPLEADO]],IS[],3,0),"OTROS")</f>
        <v>OTROS</v>
      </c>
      <c r="AQ4322" s="15" t="str">
        <f>+IFERROR(VLOOKUP(Tabla1[[#This Row],[EMPLEADO]],IS[[NÓMINA]:[INGENIERO]],2,0),"OTROS")</f>
        <v>OTROS</v>
      </c>
    </row>
    <row r="4323" spans="1:43" x14ac:dyDescent="0.25">
      <c r="A4323" s="91" t="s">
        <v>12089</v>
      </c>
      <c r="B4323" s="92">
        <v>1</v>
      </c>
      <c r="C4323" s="92" t="s">
        <v>12518</v>
      </c>
      <c r="D4323" s="93" t="s">
        <v>38</v>
      </c>
      <c r="E4323" s="94" t="s">
        <v>76</v>
      </c>
      <c r="F4323" s="94" t="s">
        <v>12519</v>
      </c>
      <c r="G4323" s="105" t="s">
        <v>10160</v>
      </c>
      <c r="H4323" s="92" t="s">
        <v>1130</v>
      </c>
      <c r="I4323" s="95" t="s">
        <v>43</v>
      </c>
      <c r="J4323" s="92" t="s">
        <v>8</v>
      </c>
      <c r="K4323" s="96" t="s">
        <v>59</v>
      </c>
      <c r="L4323" s="96" t="s">
        <v>10161</v>
      </c>
      <c r="M4323" s="92" t="s">
        <v>2181</v>
      </c>
      <c r="N4323" s="92">
        <v>0</v>
      </c>
      <c r="O4323" s="92" t="s">
        <v>47</v>
      </c>
      <c r="P4323" s="96">
        <v>25</v>
      </c>
      <c r="Q4323" s="96" t="s">
        <v>62</v>
      </c>
      <c r="R4323" s="97" t="s">
        <v>63</v>
      </c>
      <c r="S4323" s="98" t="s">
        <v>64</v>
      </c>
      <c r="T4323" s="98" t="s">
        <v>51</v>
      </c>
      <c r="U4323" s="99" t="s">
        <v>65</v>
      </c>
      <c r="V4323" s="100">
        <v>0.8</v>
      </c>
      <c r="W4323" s="106">
        <v>1092</v>
      </c>
      <c r="X4323" s="102">
        <v>1</v>
      </c>
      <c r="Y4323" s="103">
        <v>3.23</v>
      </c>
      <c r="Z4323" s="99">
        <v>5</v>
      </c>
      <c r="AA4323" s="104">
        <v>0.64600000000000002</v>
      </c>
      <c r="AB4323" s="100">
        <v>0</v>
      </c>
      <c r="AC4323" s="106">
        <v>0</v>
      </c>
      <c r="AD4323" s="107">
        <v>43598</v>
      </c>
      <c r="AE4323" s="107">
        <v>43599</v>
      </c>
      <c r="AF4323" s="99">
        <v>1</v>
      </c>
      <c r="AG4323" s="101" t="s">
        <v>53</v>
      </c>
      <c r="AH4323" s="100">
        <v>0</v>
      </c>
      <c r="AI4323" s="106">
        <v>0</v>
      </c>
      <c r="AJ4323" s="106">
        <v>0</v>
      </c>
      <c r="AK4323" s="60" t="str">
        <f>+IF(Tabla1[[#This Row],[REQUEST_TY]]="SR MANTENIMIENTO CORRECTIVO", "EMERGENCIA", "OTROS")</f>
        <v>EMERGENCIA</v>
      </c>
      <c r="AL4323" s="6" t="str">
        <f>+_xlfn.IFS(Tabla1[[#This Row],[Veces obj]]&lt;=1,"0-1",Tabla1[[#This Row],[Veces obj]]&lt;=2,"1-2",Tabla1[[#This Row],[Veces obj]]&lt;=3,"2-3",TRUE,"&gt;3")</f>
        <v>0-1</v>
      </c>
      <c r="AM4323" s="60" t="str">
        <f>+_xlfn.IFS(MONTH(Tabla1[[#This Row],[MES]])&lt;=3,"Q1",MONTH(Tabla1[[#This Row],[MES]])&lt;=6,"Q2",MONTH(Tabla1[[#This Row],[MES]])&lt;=9,"Q3",TRUE,"Q4")</f>
        <v>Q2</v>
      </c>
      <c r="AN4323" s="15" t="str">
        <f>+IFERROR(VLOOKUP(Tabla1[[#This Row],[CUENTA]],CTAS[],2,0),"OTROS")</f>
        <v>OTROS</v>
      </c>
      <c r="AP4323" s="15" t="str">
        <f>+IFERROR(VLOOKUP(Tabla1[[#This Row],[EMPLEADO]],IS[],3,0),"OTROS")</f>
        <v>OTROS</v>
      </c>
      <c r="AQ4323" s="15" t="str">
        <f>+IFERROR(VLOOKUP(Tabla1[[#This Row],[EMPLEADO]],IS[[NÓMINA]:[INGENIERO]],2,0),"OTROS")</f>
        <v>OTROS</v>
      </c>
    </row>
    <row r="4324" spans="1:43" x14ac:dyDescent="0.25">
      <c r="A4324" s="91" t="s">
        <v>12089</v>
      </c>
      <c r="B4324" s="92">
        <v>1</v>
      </c>
      <c r="C4324" s="92" t="s">
        <v>12520</v>
      </c>
      <c r="D4324" s="93" t="s">
        <v>38</v>
      </c>
      <c r="E4324" s="94" t="s">
        <v>133</v>
      </c>
      <c r="F4324" s="94" t="s">
        <v>12519</v>
      </c>
      <c r="G4324" s="105" t="s">
        <v>11064</v>
      </c>
      <c r="H4324" s="92" t="s">
        <v>204</v>
      </c>
      <c r="I4324" s="95" t="s">
        <v>43</v>
      </c>
      <c r="J4324" s="92" t="s">
        <v>8</v>
      </c>
      <c r="K4324" s="96" t="s">
        <v>59</v>
      </c>
      <c r="L4324" s="96" t="s">
        <v>11065</v>
      </c>
      <c r="M4324" s="92" t="s">
        <v>761</v>
      </c>
      <c r="N4324" s="92">
        <v>0</v>
      </c>
      <c r="O4324" s="92" t="s">
        <v>47</v>
      </c>
      <c r="P4324" s="96">
        <v>25</v>
      </c>
      <c r="Q4324" s="96" t="s">
        <v>62</v>
      </c>
      <c r="R4324" s="97" t="s">
        <v>138</v>
      </c>
      <c r="S4324" s="98" t="s">
        <v>139</v>
      </c>
      <c r="T4324" s="98" t="s">
        <v>51</v>
      </c>
      <c r="U4324" s="99" t="s">
        <v>262</v>
      </c>
      <c r="V4324" s="100">
        <v>1.05</v>
      </c>
      <c r="W4324" s="106">
        <v>1651.6500000000003</v>
      </c>
      <c r="X4324" s="102">
        <v>1</v>
      </c>
      <c r="Y4324" s="103">
        <v>1.4</v>
      </c>
      <c r="Z4324" s="99">
        <v>4</v>
      </c>
      <c r="AA4324" s="104">
        <v>0.35</v>
      </c>
      <c r="AB4324" s="100">
        <v>0</v>
      </c>
      <c r="AC4324" s="106">
        <v>0</v>
      </c>
      <c r="AD4324" s="107">
        <v>43595</v>
      </c>
      <c r="AE4324" s="107">
        <v>43595</v>
      </c>
      <c r="AF4324" s="99">
        <v>0</v>
      </c>
      <c r="AG4324" s="101" t="s">
        <v>53</v>
      </c>
      <c r="AH4324" s="100">
        <v>0</v>
      </c>
      <c r="AI4324" s="106">
        <v>0</v>
      </c>
      <c r="AJ4324" s="106">
        <v>0</v>
      </c>
      <c r="AK4324" s="60" t="str">
        <f>+IF(Tabla1[[#This Row],[REQUEST_TY]]="SR MANTENIMIENTO CORRECTIVO", "EMERGENCIA", "OTROS")</f>
        <v>EMERGENCIA</v>
      </c>
      <c r="AL4324" s="6" t="str">
        <f>+_xlfn.IFS(Tabla1[[#This Row],[Veces obj]]&lt;=1,"0-1",Tabla1[[#This Row],[Veces obj]]&lt;=2,"1-2",Tabla1[[#This Row],[Veces obj]]&lt;=3,"2-3",TRUE,"&gt;3")</f>
        <v>0-1</v>
      </c>
      <c r="AM4324" s="60" t="str">
        <f>+_xlfn.IFS(MONTH(Tabla1[[#This Row],[MES]])&lt;=3,"Q1",MONTH(Tabla1[[#This Row],[MES]])&lt;=6,"Q2",MONTH(Tabla1[[#This Row],[MES]])&lt;=9,"Q3",TRUE,"Q4")</f>
        <v>Q2</v>
      </c>
      <c r="AN4324" s="15" t="str">
        <f>+IFERROR(VLOOKUP(Tabla1[[#This Row],[CUENTA]],CTAS[],2,0),"OTROS")</f>
        <v>OTROS</v>
      </c>
      <c r="AP4324" s="15" t="str">
        <f>+IFERROR(VLOOKUP(Tabla1[[#This Row],[EMPLEADO]],IS[],3,0),"OTROS")</f>
        <v>OTROS</v>
      </c>
      <c r="AQ4324" s="15" t="str">
        <f>+IFERROR(VLOOKUP(Tabla1[[#This Row],[EMPLEADO]],IS[[NÓMINA]:[INGENIERO]],2,0),"OTROS")</f>
        <v>OTROS</v>
      </c>
    </row>
    <row r="4325" spans="1:43" x14ac:dyDescent="0.25">
      <c r="A4325" s="91" t="s">
        <v>12089</v>
      </c>
      <c r="B4325" s="92">
        <v>1</v>
      </c>
      <c r="C4325" s="92" t="s">
        <v>12521</v>
      </c>
      <c r="D4325" s="93" t="s">
        <v>38</v>
      </c>
      <c r="E4325" s="94" t="s">
        <v>558</v>
      </c>
      <c r="F4325" s="94" t="s">
        <v>12522</v>
      </c>
      <c r="G4325" s="105" t="s">
        <v>1404</v>
      </c>
      <c r="H4325" s="92" t="s">
        <v>79</v>
      </c>
      <c r="I4325" s="95" t="s">
        <v>43</v>
      </c>
      <c r="J4325" s="92" t="s">
        <v>8</v>
      </c>
      <c r="K4325" s="96" t="s">
        <v>1236</v>
      </c>
      <c r="L4325" s="96" t="s">
        <v>1405</v>
      </c>
      <c r="M4325" s="92" t="s">
        <v>1238</v>
      </c>
      <c r="N4325" s="92">
        <v>0</v>
      </c>
      <c r="O4325" s="92" t="s">
        <v>47</v>
      </c>
      <c r="P4325" s="96">
        <v>83</v>
      </c>
      <c r="Q4325" s="96" t="s">
        <v>48</v>
      </c>
      <c r="R4325" s="97" t="s">
        <v>95</v>
      </c>
      <c r="S4325" s="98" t="s">
        <v>64</v>
      </c>
      <c r="T4325" s="98" t="s">
        <v>51</v>
      </c>
      <c r="U4325" s="99" t="s">
        <v>96</v>
      </c>
      <c r="V4325" s="100">
        <v>1.1000000000000001</v>
      </c>
      <c r="W4325" s="106">
        <v>1501.5000000000002</v>
      </c>
      <c r="X4325" s="102">
        <v>1</v>
      </c>
      <c r="Y4325" s="103">
        <v>1.73</v>
      </c>
      <c r="Z4325" s="99">
        <v>5</v>
      </c>
      <c r="AA4325" s="104">
        <v>0.34599999999999997</v>
      </c>
      <c r="AB4325" s="100">
        <v>0</v>
      </c>
      <c r="AC4325" s="106">
        <v>0</v>
      </c>
      <c r="AD4325" s="107">
        <v>43591</v>
      </c>
      <c r="AE4325" s="107">
        <v>43591</v>
      </c>
      <c r="AF4325" s="99">
        <v>0</v>
      </c>
      <c r="AG4325" s="101" t="s">
        <v>53</v>
      </c>
      <c r="AH4325" s="100">
        <v>0</v>
      </c>
      <c r="AI4325" s="106">
        <v>0</v>
      </c>
      <c r="AJ4325" s="106">
        <v>0</v>
      </c>
      <c r="AK4325" s="60" t="str">
        <f>+IF(Tabla1[[#This Row],[REQUEST_TY]]="SR MANTENIMIENTO CORRECTIVO", "EMERGENCIA", "OTROS")</f>
        <v>EMERGENCIA</v>
      </c>
      <c r="AL4325" s="6" t="str">
        <f>+_xlfn.IFS(Tabla1[[#This Row],[Veces obj]]&lt;=1,"0-1",Tabla1[[#This Row],[Veces obj]]&lt;=2,"1-2",Tabla1[[#This Row],[Veces obj]]&lt;=3,"2-3",TRUE,"&gt;3")</f>
        <v>0-1</v>
      </c>
      <c r="AM4325" s="60" t="str">
        <f>+_xlfn.IFS(MONTH(Tabla1[[#This Row],[MES]])&lt;=3,"Q1",MONTH(Tabla1[[#This Row],[MES]])&lt;=6,"Q2",MONTH(Tabla1[[#This Row],[MES]])&lt;=9,"Q3",TRUE,"Q4")</f>
        <v>Q2</v>
      </c>
      <c r="AN4325" s="15" t="str">
        <f>+IFERROR(VLOOKUP(Tabla1[[#This Row],[CUENTA]],CTAS[],2,0),"OTROS")</f>
        <v>OTROS</v>
      </c>
      <c r="AP4325" s="15" t="str">
        <f>+IFERROR(VLOOKUP(Tabla1[[#This Row],[EMPLEADO]],IS[],3,0),"OTROS")</f>
        <v>OTROS</v>
      </c>
      <c r="AQ4325" s="15" t="str">
        <f>+IFERROR(VLOOKUP(Tabla1[[#This Row],[EMPLEADO]],IS[[NÓMINA]:[INGENIERO]],2,0),"OTROS")</f>
        <v>OTROS</v>
      </c>
    </row>
    <row r="4326" spans="1:43" x14ac:dyDescent="0.25">
      <c r="A4326" s="91" t="s">
        <v>12089</v>
      </c>
      <c r="B4326" s="92">
        <v>1</v>
      </c>
      <c r="C4326" s="92" t="s">
        <v>12523</v>
      </c>
      <c r="D4326" s="93" t="s">
        <v>38</v>
      </c>
      <c r="E4326" s="94" t="s">
        <v>613</v>
      </c>
      <c r="F4326" s="94" t="s">
        <v>12524</v>
      </c>
      <c r="G4326" s="105" t="s">
        <v>12525</v>
      </c>
      <c r="H4326" s="92" t="s">
        <v>915</v>
      </c>
      <c r="I4326" s="95" t="s">
        <v>43</v>
      </c>
      <c r="J4326" s="92" t="s">
        <v>8</v>
      </c>
      <c r="K4326" s="96" t="s">
        <v>549</v>
      </c>
      <c r="L4326" s="96" t="s">
        <v>550</v>
      </c>
      <c r="M4326" s="92" t="s">
        <v>46</v>
      </c>
      <c r="N4326" s="92">
        <v>0</v>
      </c>
      <c r="O4326" s="92" t="s">
        <v>47</v>
      </c>
      <c r="P4326" s="96">
        <v>333</v>
      </c>
      <c r="Q4326" s="96" t="s">
        <v>48</v>
      </c>
      <c r="R4326" s="97" t="s">
        <v>235</v>
      </c>
      <c r="S4326" s="98" t="s">
        <v>50</v>
      </c>
      <c r="T4326" s="98" t="s">
        <v>51</v>
      </c>
      <c r="U4326" s="99" t="s">
        <v>52</v>
      </c>
      <c r="V4326" s="100">
        <v>1.05</v>
      </c>
      <c r="W4326" s="106">
        <v>750.75000000000011</v>
      </c>
      <c r="X4326" s="102">
        <v>1</v>
      </c>
      <c r="Y4326" s="103">
        <v>1.05</v>
      </c>
      <c r="Z4326" s="99">
        <v>5</v>
      </c>
      <c r="AA4326" s="104">
        <v>0.21000000000000002</v>
      </c>
      <c r="AB4326" s="100">
        <v>0</v>
      </c>
      <c r="AC4326" s="106">
        <v>0</v>
      </c>
      <c r="AD4326" s="107">
        <v>43593</v>
      </c>
      <c r="AE4326" s="107">
        <v>43593</v>
      </c>
      <c r="AF4326" s="99">
        <v>0</v>
      </c>
      <c r="AG4326" s="101" t="s">
        <v>53</v>
      </c>
      <c r="AH4326" s="100">
        <v>0</v>
      </c>
      <c r="AI4326" s="106">
        <v>0</v>
      </c>
      <c r="AJ4326" s="106">
        <v>0</v>
      </c>
      <c r="AK4326" s="60" t="str">
        <f>+IF(Tabla1[[#This Row],[REQUEST_TY]]="SR MANTENIMIENTO CORRECTIVO", "EMERGENCIA", "OTROS")</f>
        <v>EMERGENCIA</v>
      </c>
      <c r="AL4326" s="6" t="str">
        <f>+_xlfn.IFS(Tabla1[[#This Row],[Veces obj]]&lt;=1,"0-1",Tabla1[[#This Row],[Veces obj]]&lt;=2,"1-2",Tabla1[[#This Row],[Veces obj]]&lt;=3,"2-3",TRUE,"&gt;3")</f>
        <v>0-1</v>
      </c>
      <c r="AM4326" s="60" t="str">
        <f>+_xlfn.IFS(MONTH(Tabla1[[#This Row],[MES]])&lt;=3,"Q1",MONTH(Tabla1[[#This Row],[MES]])&lt;=6,"Q2",MONTH(Tabla1[[#This Row],[MES]])&lt;=9,"Q3",TRUE,"Q4")</f>
        <v>Q2</v>
      </c>
      <c r="AN4326" s="15" t="str">
        <f>+IFERROR(VLOOKUP(Tabla1[[#This Row],[CUENTA]],CTAS[],2,0),"OTROS")</f>
        <v>OTROS</v>
      </c>
      <c r="AP4326" s="15" t="str">
        <f>+IFERROR(VLOOKUP(Tabla1[[#This Row],[EMPLEADO]],IS[],3,0),"OTROS")</f>
        <v>OTROS</v>
      </c>
      <c r="AQ4326" s="15" t="str">
        <f>+IFERROR(VLOOKUP(Tabla1[[#This Row],[EMPLEADO]],IS[[NÓMINA]:[INGENIERO]],2,0),"OTROS")</f>
        <v>OTROS</v>
      </c>
    </row>
    <row r="4327" spans="1:43" x14ac:dyDescent="0.25">
      <c r="A4327" s="91" t="s">
        <v>12089</v>
      </c>
      <c r="B4327" s="92">
        <v>1</v>
      </c>
      <c r="C4327" s="92" t="s">
        <v>12526</v>
      </c>
      <c r="D4327" s="93" t="s">
        <v>38</v>
      </c>
      <c r="E4327" s="94" t="s">
        <v>133</v>
      </c>
      <c r="F4327" s="94" t="s">
        <v>12527</v>
      </c>
      <c r="G4327" s="105" t="s">
        <v>8647</v>
      </c>
      <c r="H4327" s="92" t="s">
        <v>1572</v>
      </c>
      <c r="I4327" s="95" t="s">
        <v>43</v>
      </c>
      <c r="J4327" s="92" t="s">
        <v>8</v>
      </c>
      <c r="K4327" s="96" t="s">
        <v>59</v>
      </c>
      <c r="L4327" s="96" t="s">
        <v>2800</v>
      </c>
      <c r="M4327" s="92" t="s">
        <v>1707</v>
      </c>
      <c r="N4327" s="92">
        <v>0</v>
      </c>
      <c r="O4327" s="92" t="s">
        <v>47</v>
      </c>
      <c r="P4327" s="96">
        <v>46</v>
      </c>
      <c r="Q4327" s="96" t="s">
        <v>82</v>
      </c>
      <c r="R4327" s="97" t="s">
        <v>138</v>
      </c>
      <c r="S4327" s="98" t="s">
        <v>139</v>
      </c>
      <c r="T4327" s="98" t="s">
        <v>51</v>
      </c>
      <c r="U4327" s="99" t="s">
        <v>140</v>
      </c>
      <c r="V4327" s="100">
        <v>1.1000000000000001</v>
      </c>
      <c r="W4327" s="106">
        <v>1730.3000000000004</v>
      </c>
      <c r="X4327" s="102">
        <v>1</v>
      </c>
      <c r="Y4327" s="103">
        <v>2.77</v>
      </c>
      <c r="Z4327" s="99">
        <v>4</v>
      </c>
      <c r="AA4327" s="104">
        <v>0.6925</v>
      </c>
      <c r="AB4327" s="100">
        <v>0</v>
      </c>
      <c r="AC4327" s="106">
        <v>0</v>
      </c>
      <c r="AD4327" s="107">
        <v>43591</v>
      </c>
      <c r="AE4327" s="107">
        <v>43591</v>
      </c>
      <c r="AF4327" s="99">
        <v>0</v>
      </c>
      <c r="AG4327" s="101" t="s">
        <v>53</v>
      </c>
      <c r="AH4327" s="100">
        <v>0</v>
      </c>
      <c r="AI4327" s="106">
        <v>0</v>
      </c>
      <c r="AJ4327" s="106">
        <v>0</v>
      </c>
      <c r="AK4327" s="60" t="str">
        <f>+IF(Tabla1[[#This Row],[REQUEST_TY]]="SR MANTENIMIENTO CORRECTIVO", "EMERGENCIA", "OTROS")</f>
        <v>EMERGENCIA</v>
      </c>
      <c r="AL4327" s="6" t="str">
        <f>+_xlfn.IFS(Tabla1[[#This Row],[Veces obj]]&lt;=1,"0-1",Tabla1[[#This Row],[Veces obj]]&lt;=2,"1-2",Tabla1[[#This Row],[Veces obj]]&lt;=3,"2-3",TRUE,"&gt;3")</f>
        <v>0-1</v>
      </c>
      <c r="AM4327" s="60" t="str">
        <f>+_xlfn.IFS(MONTH(Tabla1[[#This Row],[MES]])&lt;=3,"Q1",MONTH(Tabla1[[#This Row],[MES]])&lt;=6,"Q2",MONTH(Tabla1[[#This Row],[MES]])&lt;=9,"Q3",TRUE,"Q4")</f>
        <v>Q2</v>
      </c>
      <c r="AN4327" s="15" t="str">
        <f>+IFERROR(VLOOKUP(Tabla1[[#This Row],[CUENTA]],CTAS[],2,0),"OTROS")</f>
        <v>OTROS</v>
      </c>
      <c r="AP4327" s="15" t="str">
        <f>+IFERROR(VLOOKUP(Tabla1[[#This Row],[EMPLEADO]],IS[],3,0),"OTROS")</f>
        <v>OTROS</v>
      </c>
      <c r="AQ4327" s="15" t="str">
        <f>+IFERROR(VLOOKUP(Tabla1[[#This Row],[EMPLEADO]],IS[[NÓMINA]:[INGENIERO]],2,0),"OTROS")</f>
        <v>OTROS</v>
      </c>
    </row>
    <row r="4328" spans="1:43" x14ac:dyDescent="0.25">
      <c r="A4328" s="91" t="s">
        <v>12089</v>
      </c>
      <c r="B4328" s="92">
        <v>1</v>
      </c>
      <c r="C4328" s="92" t="s">
        <v>12528</v>
      </c>
      <c r="D4328" s="93" t="s">
        <v>38</v>
      </c>
      <c r="E4328" s="94" t="s">
        <v>133</v>
      </c>
      <c r="F4328" s="94" t="s">
        <v>12529</v>
      </c>
      <c r="G4328" s="105" t="s">
        <v>2799</v>
      </c>
      <c r="H4328" s="92" t="s">
        <v>1572</v>
      </c>
      <c r="I4328" s="95" t="s">
        <v>43</v>
      </c>
      <c r="J4328" s="92" t="s">
        <v>8</v>
      </c>
      <c r="K4328" s="96" t="s">
        <v>59</v>
      </c>
      <c r="L4328" s="96" t="s">
        <v>2800</v>
      </c>
      <c r="M4328" s="92" t="s">
        <v>1707</v>
      </c>
      <c r="N4328" s="92">
        <v>0</v>
      </c>
      <c r="O4328" s="92" t="s">
        <v>47</v>
      </c>
      <c r="P4328" s="96">
        <v>11</v>
      </c>
      <c r="Q4328" s="96" t="s">
        <v>194</v>
      </c>
      <c r="R4328" s="97" t="s">
        <v>138</v>
      </c>
      <c r="S4328" s="98" t="s">
        <v>139</v>
      </c>
      <c r="T4328" s="98" t="s">
        <v>51</v>
      </c>
      <c r="U4328" s="99" t="s">
        <v>224</v>
      </c>
      <c r="V4328" s="100">
        <v>0.8</v>
      </c>
      <c r="W4328" s="106">
        <v>1258.4000000000003</v>
      </c>
      <c r="X4328" s="102">
        <v>1</v>
      </c>
      <c r="Y4328" s="103">
        <v>1.28</v>
      </c>
      <c r="Z4328" s="99">
        <v>4</v>
      </c>
      <c r="AA4328" s="104">
        <v>0.32</v>
      </c>
      <c r="AB4328" s="100">
        <v>0</v>
      </c>
      <c r="AC4328" s="106">
        <v>0</v>
      </c>
      <c r="AD4328" s="107">
        <v>43591</v>
      </c>
      <c r="AE4328" s="107">
        <v>43591</v>
      </c>
      <c r="AF4328" s="99">
        <v>0</v>
      </c>
      <c r="AG4328" s="101" t="s">
        <v>53</v>
      </c>
      <c r="AH4328" s="100">
        <v>0</v>
      </c>
      <c r="AI4328" s="106">
        <v>0</v>
      </c>
      <c r="AJ4328" s="106">
        <v>0</v>
      </c>
      <c r="AK4328" s="60" t="str">
        <f>+IF(Tabla1[[#This Row],[REQUEST_TY]]="SR MANTENIMIENTO CORRECTIVO", "EMERGENCIA", "OTROS")</f>
        <v>EMERGENCIA</v>
      </c>
      <c r="AL4328" s="6" t="str">
        <f>+_xlfn.IFS(Tabla1[[#This Row],[Veces obj]]&lt;=1,"0-1",Tabla1[[#This Row],[Veces obj]]&lt;=2,"1-2",Tabla1[[#This Row],[Veces obj]]&lt;=3,"2-3",TRUE,"&gt;3")</f>
        <v>0-1</v>
      </c>
      <c r="AM4328" s="60" t="str">
        <f>+_xlfn.IFS(MONTH(Tabla1[[#This Row],[MES]])&lt;=3,"Q1",MONTH(Tabla1[[#This Row],[MES]])&lt;=6,"Q2",MONTH(Tabla1[[#This Row],[MES]])&lt;=9,"Q3",TRUE,"Q4")</f>
        <v>Q2</v>
      </c>
      <c r="AN4328" s="15" t="str">
        <f>+IFERROR(VLOOKUP(Tabla1[[#This Row],[CUENTA]],CTAS[],2,0),"OTROS")</f>
        <v>OTROS</v>
      </c>
      <c r="AP4328" s="15" t="str">
        <f>+IFERROR(VLOOKUP(Tabla1[[#This Row],[EMPLEADO]],IS[],3,0),"OTROS")</f>
        <v>OTROS</v>
      </c>
      <c r="AQ4328" s="15" t="str">
        <f>+IFERROR(VLOOKUP(Tabla1[[#This Row],[EMPLEADO]],IS[[NÓMINA]:[INGENIERO]],2,0),"OTROS")</f>
        <v>OTROS</v>
      </c>
    </row>
    <row r="4329" spans="1:43" x14ac:dyDescent="0.25">
      <c r="A4329" s="91" t="s">
        <v>12089</v>
      </c>
      <c r="B4329" s="92">
        <v>1</v>
      </c>
      <c r="C4329" s="92" t="s">
        <v>12530</v>
      </c>
      <c r="D4329" s="93" t="s">
        <v>38</v>
      </c>
      <c r="E4329" s="94" t="s">
        <v>1077</v>
      </c>
      <c r="F4329" s="94" t="s">
        <v>12529</v>
      </c>
      <c r="G4329" s="105" t="s">
        <v>1272</v>
      </c>
      <c r="H4329" s="92" t="s">
        <v>646</v>
      </c>
      <c r="I4329" s="95" t="s">
        <v>43</v>
      </c>
      <c r="J4329" s="92" t="s">
        <v>8</v>
      </c>
      <c r="K4329" s="96" t="s">
        <v>966</v>
      </c>
      <c r="L4329" s="96" t="s">
        <v>6572</v>
      </c>
      <c r="M4329" s="92" t="s">
        <v>649</v>
      </c>
      <c r="N4329" s="92">
        <v>0</v>
      </c>
      <c r="O4329" s="92" t="s">
        <v>47</v>
      </c>
      <c r="P4329" s="96">
        <v>52</v>
      </c>
      <c r="Q4329" s="96" t="s">
        <v>82</v>
      </c>
      <c r="R4329" s="97" t="s">
        <v>63</v>
      </c>
      <c r="S4329" s="98" t="s">
        <v>64</v>
      </c>
      <c r="T4329" s="98" t="s">
        <v>51</v>
      </c>
      <c r="U4329" s="99" t="s">
        <v>83</v>
      </c>
      <c r="V4329" s="100">
        <v>1.05</v>
      </c>
      <c r="W4329" s="106">
        <v>1433.25</v>
      </c>
      <c r="X4329" s="102">
        <v>1</v>
      </c>
      <c r="Y4329" s="103">
        <v>0.25</v>
      </c>
      <c r="Z4329" s="99">
        <v>5</v>
      </c>
      <c r="AA4329" s="104">
        <v>0.05</v>
      </c>
      <c r="AB4329" s="100">
        <v>0</v>
      </c>
      <c r="AC4329" s="106">
        <v>0</v>
      </c>
      <c r="AD4329" s="107">
        <v>43591</v>
      </c>
      <c r="AE4329" s="107">
        <v>43591</v>
      </c>
      <c r="AF4329" s="99">
        <v>0</v>
      </c>
      <c r="AG4329" s="101" t="s">
        <v>53</v>
      </c>
      <c r="AH4329" s="100">
        <v>0</v>
      </c>
      <c r="AI4329" s="106">
        <v>0</v>
      </c>
      <c r="AJ4329" s="106">
        <v>0</v>
      </c>
      <c r="AK4329" s="60" t="str">
        <f>+IF(Tabla1[[#This Row],[REQUEST_TY]]="SR MANTENIMIENTO CORRECTIVO", "EMERGENCIA", "OTROS")</f>
        <v>EMERGENCIA</v>
      </c>
      <c r="AL4329" s="6" t="str">
        <f>+_xlfn.IFS(Tabla1[[#This Row],[Veces obj]]&lt;=1,"0-1",Tabla1[[#This Row],[Veces obj]]&lt;=2,"1-2",Tabla1[[#This Row],[Veces obj]]&lt;=3,"2-3",TRUE,"&gt;3")</f>
        <v>0-1</v>
      </c>
      <c r="AM4329" s="60" t="str">
        <f>+_xlfn.IFS(MONTH(Tabla1[[#This Row],[MES]])&lt;=3,"Q1",MONTH(Tabla1[[#This Row],[MES]])&lt;=6,"Q2",MONTH(Tabla1[[#This Row],[MES]])&lt;=9,"Q3",TRUE,"Q4")</f>
        <v>Q2</v>
      </c>
      <c r="AN4329" s="15" t="str">
        <f>+IFERROR(VLOOKUP(Tabla1[[#This Row],[CUENTA]],CTAS[],2,0),"OTROS")</f>
        <v>OTROS</v>
      </c>
      <c r="AP4329" s="15" t="str">
        <f>+IFERROR(VLOOKUP(Tabla1[[#This Row],[EMPLEADO]],IS[],3,0),"OTROS")</f>
        <v>OTROS</v>
      </c>
      <c r="AQ4329" s="15" t="str">
        <f>+IFERROR(VLOOKUP(Tabla1[[#This Row],[EMPLEADO]],IS[[NÓMINA]:[INGENIERO]],2,0),"OTROS")</f>
        <v>OTROS</v>
      </c>
    </row>
    <row r="4330" spans="1:43" x14ac:dyDescent="0.25">
      <c r="A4330" s="91" t="s">
        <v>12089</v>
      </c>
      <c r="B4330" s="92">
        <v>1</v>
      </c>
      <c r="C4330" s="92" t="s">
        <v>12531</v>
      </c>
      <c r="D4330" s="93" t="s">
        <v>38</v>
      </c>
      <c r="E4330" s="94" t="s">
        <v>133</v>
      </c>
      <c r="F4330" s="94" t="s">
        <v>12532</v>
      </c>
      <c r="G4330" s="105" t="s">
        <v>2260</v>
      </c>
      <c r="H4330" s="92" t="s">
        <v>106</v>
      </c>
      <c r="I4330" s="95" t="s">
        <v>43</v>
      </c>
      <c r="J4330" s="92" t="s">
        <v>8</v>
      </c>
      <c r="K4330" s="96" t="s">
        <v>59</v>
      </c>
      <c r="L4330" s="96" t="s">
        <v>1070</v>
      </c>
      <c r="M4330" s="92" t="s">
        <v>1071</v>
      </c>
      <c r="N4330" s="92">
        <v>0</v>
      </c>
      <c r="O4330" s="92" t="s">
        <v>47</v>
      </c>
      <c r="P4330" s="96">
        <v>4</v>
      </c>
      <c r="Q4330" s="96" t="s">
        <v>207</v>
      </c>
      <c r="R4330" s="97" t="s">
        <v>138</v>
      </c>
      <c r="S4330" s="98" t="s">
        <v>139</v>
      </c>
      <c r="T4330" s="98" t="s">
        <v>51</v>
      </c>
      <c r="U4330" s="99" t="s">
        <v>879</v>
      </c>
      <c r="V4330" s="100">
        <v>0.6</v>
      </c>
      <c r="W4330" s="106">
        <v>943.80000000000007</v>
      </c>
      <c r="X4330" s="102">
        <v>1</v>
      </c>
      <c r="Y4330" s="103">
        <v>3.72</v>
      </c>
      <c r="Z4330" s="99">
        <v>4</v>
      </c>
      <c r="AA4330" s="104">
        <v>0.93</v>
      </c>
      <c r="AB4330" s="100">
        <v>0</v>
      </c>
      <c r="AC4330" s="106">
        <v>0</v>
      </c>
      <c r="AD4330" s="107">
        <v>43591</v>
      </c>
      <c r="AE4330" s="107">
        <v>43591</v>
      </c>
      <c r="AF4330" s="99">
        <v>0</v>
      </c>
      <c r="AG4330" s="101" t="s">
        <v>53</v>
      </c>
      <c r="AH4330" s="100">
        <v>0</v>
      </c>
      <c r="AI4330" s="106">
        <v>0</v>
      </c>
      <c r="AJ4330" s="106">
        <v>0</v>
      </c>
      <c r="AK4330" s="60" t="str">
        <f>+IF(Tabla1[[#This Row],[REQUEST_TY]]="SR MANTENIMIENTO CORRECTIVO", "EMERGENCIA", "OTROS")</f>
        <v>EMERGENCIA</v>
      </c>
      <c r="AL4330" s="6" t="str">
        <f>+_xlfn.IFS(Tabla1[[#This Row],[Veces obj]]&lt;=1,"0-1",Tabla1[[#This Row],[Veces obj]]&lt;=2,"1-2",Tabla1[[#This Row],[Veces obj]]&lt;=3,"2-3",TRUE,"&gt;3")</f>
        <v>0-1</v>
      </c>
      <c r="AM4330" s="60" t="str">
        <f>+_xlfn.IFS(MONTH(Tabla1[[#This Row],[MES]])&lt;=3,"Q1",MONTH(Tabla1[[#This Row],[MES]])&lt;=6,"Q2",MONTH(Tabla1[[#This Row],[MES]])&lt;=9,"Q3",TRUE,"Q4")</f>
        <v>Q2</v>
      </c>
      <c r="AN4330" s="15" t="str">
        <f>+IFERROR(VLOOKUP(Tabla1[[#This Row],[CUENTA]],CTAS[],2,0),"OTROS")</f>
        <v>OTROS</v>
      </c>
      <c r="AP4330" s="15" t="str">
        <f>+IFERROR(VLOOKUP(Tabla1[[#This Row],[EMPLEADO]],IS[],3,0),"OTROS")</f>
        <v>OTROS</v>
      </c>
      <c r="AQ4330" s="15" t="str">
        <f>+IFERROR(VLOOKUP(Tabla1[[#This Row],[EMPLEADO]],IS[[NÓMINA]:[INGENIERO]],2,0),"OTROS")</f>
        <v>OTROS</v>
      </c>
    </row>
    <row r="4331" spans="1:43" x14ac:dyDescent="0.25">
      <c r="A4331" s="91" t="s">
        <v>12089</v>
      </c>
      <c r="B4331" s="92">
        <v>1</v>
      </c>
      <c r="C4331" s="92" t="s">
        <v>12533</v>
      </c>
      <c r="D4331" s="93" t="s">
        <v>38</v>
      </c>
      <c r="E4331" s="94" t="s">
        <v>98</v>
      </c>
      <c r="F4331" s="94" t="s">
        <v>12534</v>
      </c>
      <c r="G4331" s="105" t="s">
        <v>476</v>
      </c>
      <c r="H4331" s="92" t="s">
        <v>253</v>
      </c>
      <c r="I4331" s="95" t="s">
        <v>43</v>
      </c>
      <c r="J4331" s="92" t="s">
        <v>8</v>
      </c>
      <c r="K4331" s="96" t="s">
        <v>102</v>
      </c>
      <c r="L4331" s="96" t="s">
        <v>477</v>
      </c>
      <c r="M4331" s="92" t="s">
        <v>358</v>
      </c>
      <c r="N4331" s="92">
        <v>0</v>
      </c>
      <c r="O4331" s="92" t="s">
        <v>47</v>
      </c>
      <c r="P4331" s="96">
        <v>10</v>
      </c>
      <c r="Q4331" s="96" t="s">
        <v>194</v>
      </c>
      <c r="R4331" s="97" t="s">
        <v>63</v>
      </c>
      <c r="S4331" s="98" t="s">
        <v>64</v>
      </c>
      <c r="T4331" s="98" t="s">
        <v>51</v>
      </c>
      <c r="U4331" s="99" t="s">
        <v>195</v>
      </c>
      <c r="V4331" s="100">
        <v>0.6</v>
      </c>
      <c r="W4331" s="106">
        <v>819</v>
      </c>
      <c r="X4331" s="102">
        <v>1</v>
      </c>
      <c r="Y4331" s="103">
        <v>1.47</v>
      </c>
      <c r="Z4331" s="99">
        <v>5</v>
      </c>
      <c r="AA4331" s="104">
        <v>0.29399999999999998</v>
      </c>
      <c r="AB4331" s="100">
        <v>0</v>
      </c>
      <c r="AC4331" s="106">
        <v>0</v>
      </c>
      <c r="AD4331" s="107">
        <v>43591</v>
      </c>
      <c r="AE4331" s="107">
        <v>43591</v>
      </c>
      <c r="AF4331" s="99">
        <v>0</v>
      </c>
      <c r="AG4331" s="101" t="s">
        <v>53</v>
      </c>
      <c r="AH4331" s="100">
        <v>0</v>
      </c>
      <c r="AI4331" s="106">
        <v>0</v>
      </c>
      <c r="AJ4331" s="106">
        <v>0</v>
      </c>
      <c r="AK4331" s="60" t="str">
        <f>+IF(Tabla1[[#This Row],[REQUEST_TY]]="SR MANTENIMIENTO CORRECTIVO", "EMERGENCIA", "OTROS")</f>
        <v>EMERGENCIA</v>
      </c>
      <c r="AL4331" s="6" t="str">
        <f>+_xlfn.IFS(Tabla1[[#This Row],[Veces obj]]&lt;=1,"0-1",Tabla1[[#This Row],[Veces obj]]&lt;=2,"1-2",Tabla1[[#This Row],[Veces obj]]&lt;=3,"2-3",TRUE,"&gt;3")</f>
        <v>0-1</v>
      </c>
      <c r="AM4331" s="60" t="str">
        <f>+_xlfn.IFS(MONTH(Tabla1[[#This Row],[MES]])&lt;=3,"Q1",MONTH(Tabla1[[#This Row],[MES]])&lt;=6,"Q2",MONTH(Tabla1[[#This Row],[MES]])&lt;=9,"Q3",TRUE,"Q4")</f>
        <v>Q2</v>
      </c>
      <c r="AN4331" s="15" t="str">
        <f>+IFERROR(VLOOKUP(Tabla1[[#This Row],[CUENTA]],CTAS[],2,0),"OTROS")</f>
        <v>OTROS</v>
      </c>
      <c r="AP4331" s="15" t="str">
        <f>+IFERROR(VLOOKUP(Tabla1[[#This Row],[EMPLEADO]],IS[],3,0),"OTROS")</f>
        <v>OTROS</v>
      </c>
      <c r="AQ4331" s="15" t="str">
        <f>+IFERROR(VLOOKUP(Tabla1[[#This Row],[EMPLEADO]],IS[[NÓMINA]:[INGENIERO]],2,0),"OTROS")</f>
        <v>OTROS</v>
      </c>
    </row>
    <row r="4332" spans="1:43" x14ac:dyDescent="0.25">
      <c r="A4332" s="91" t="s">
        <v>12089</v>
      </c>
      <c r="B4332" s="92">
        <v>1</v>
      </c>
      <c r="C4332" s="92" t="s">
        <v>12535</v>
      </c>
      <c r="D4332" s="93" t="s">
        <v>38</v>
      </c>
      <c r="E4332" s="94" t="s">
        <v>133</v>
      </c>
      <c r="F4332" s="94" t="s">
        <v>12536</v>
      </c>
      <c r="G4332" s="105" t="s">
        <v>2589</v>
      </c>
      <c r="H4332" s="92" t="s">
        <v>691</v>
      </c>
      <c r="I4332" s="95" t="s">
        <v>43</v>
      </c>
      <c r="J4332" s="92" t="s">
        <v>8</v>
      </c>
      <c r="K4332" s="96" t="s">
        <v>59</v>
      </c>
      <c r="L4332" s="96" t="s">
        <v>1807</v>
      </c>
      <c r="M4332" s="92" t="s">
        <v>1808</v>
      </c>
      <c r="N4332" s="92">
        <v>0</v>
      </c>
      <c r="O4332" s="92" t="s">
        <v>47</v>
      </c>
      <c r="P4332" s="96">
        <v>7</v>
      </c>
      <c r="Q4332" s="96" t="s">
        <v>194</v>
      </c>
      <c r="R4332" s="97" t="s">
        <v>138</v>
      </c>
      <c r="S4332" s="98" t="s">
        <v>139</v>
      </c>
      <c r="T4332" s="98" t="s">
        <v>51</v>
      </c>
      <c r="U4332" s="99" t="s">
        <v>224</v>
      </c>
      <c r="V4332" s="100">
        <v>0.8</v>
      </c>
      <c r="W4332" s="106">
        <v>1258.4000000000003</v>
      </c>
      <c r="X4332" s="102">
        <v>1</v>
      </c>
      <c r="Y4332" s="103">
        <v>2.67</v>
      </c>
      <c r="Z4332" s="99">
        <v>4</v>
      </c>
      <c r="AA4332" s="104">
        <v>0.66749999999999998</v>
      </c>
      <c r="AB4332" s="100">
        <v>0</v>
      </c>
      <c r="AC4332" s="106">
        <v>0</v>
      </c>
      <c r="AD4332" s="107">
        <v>43598</v>
      </c>
      <c r="AE4332" s="107">
        <v>43598</v>
      </c>
      <c r="AF4332" s="99">
        <v>0</v>
      </c>
      <c r="AG4332" s="101" t="s">
        <v>53</v>
      </c>
      <c r="AH4332" s="100">
        <v>0</v>
      </c>
      <c r="AI4332" s="106">
        <v>0</v>
      </c>
      <c r="AJ4332" s="106">
        <v>0</v>
      </c>
      <c r="AK4332" s="60" t="str">
        <f>+IF(Tabla1[[#This Row],[REQUEST_TY]]="SR MANTENIMIENTO CORRECTIVO", "EMERGENCIA", "OTROS")</f>
        <v>EMERGENCIA</v>
      </c>
      <c r="AL4332" s="6" t="str">
        <f>+_xlfn.IFS(Tabla1[[#This Row],[Veces obj]]&lt;=1,"0-1",Tabla1[[#This Row],[Veces obj]]&lt;=2,"1-2",Tabla1[[#This Row],[Veces obj]]&lt;=3,"2-3",TRUE,"&gt;3")</f>
        <v>0-1</v>
      </c>
      <c r="AM4332" s="60" t="str">
        <f>+_xlfn.IFS(MONTH(Tabla1[[#This Row],[MES]])&lt;=3,"Q1",MONTH(Tabla1[[#This Row],[MES]])&lt;=6,"Q2",MONTH(Tabla1[[#This Row],[MES]])&lt;=9,"Q3",TRUE,"Q4")</f>
        <v>Q2</v>
      </c>
      <c r="AN4332" s="15" t="str">
        <f>+IFERROR(VLOOKUP(Tabla1[[#This Row],[CUENTA]],CTAS[],2,0),"OTROS")</f>
        <v>OTROS</v>
      </c>
      <c r="AP4332" s="15" t="str">
        <f>+IFERROR(VLOOKUP(Tabla1[[#This Row],[EMPLEADO]],IS[],3,0),"OTROS")</f>
        <v>OTROS</v>
      </c>
      <c r="AQ4332" s="15" t="str">
        <f>+IFERROR(VLOOKUP(Tabla1[[#This Row],[EMPLEADO]],IS[[NÓMINA]:[INGENIERO]],2,0),"OTROS")</f>
        <v>OTROS</v>
      </c>
    </row>
    <row r="4333" spans="1:43" x14ac:dyDescent="0.25">
      <c r="A4333" s="91" t="s">
        <v>12089</v>
      </c>
      <c r="B4333" s="92">
        <v>1</v>
      </c>
      <c r="C4333" s="92" t="s">
        <v>12537</v>
      </c>
      <c r="D4333" s="93" t="s">
        <v>38</v>
      </c>
      <c r="E4333" s="94" t="s">
        <v>8591</v>
      </c>
      <c r="F4333" s="94" t="s">
        <v>12538</v>
      </c>
      <c r="G4333" s="105" t="s">
        <v>8593</v>
      </c>
      <c r="H4333" s="92" t="s">
        <v>266</v>
      </c>
      <c r="I4333" s="95" t="s">
        <v>43</v>
      </c>
      <c r="J4333" s="92" t="s">
        <v>8</v>
      </c>
      <c r="K4333" s="96" t="s">
        <v>404</v>
      </c>
      <c r="L4333" s="96" t="s">
        <v>405</v>
      </c>
      <c r="M4333" s="92" t="s">
        <v>94</v>
      </c>
      <c r="N4333" s="92">
        <v>0</v>
      </c>
      <c r="O4333" s="92" t="s">
        <v>47</v>
      </c>
      <c r="P4333" s="96">
        <v>56</v>
      </c>
      <c r="Q4333" s="96" t="s">
        <v>82</v>
      </c>
      <c r="R4333" s="97" t="s">
        <v>153</v>
      </c>
      <c r="S4333" s="98" t="s">
        <v>50</v>
      </c>
      <c r="T4333" s="98" t="s">
        <v>51</v>
      </c>
      <c r="U4333" s="99" t="s">
        <v>120</v>
      </c>
      <c r="V4333" s="100">
        <v>0.8</v>
      </c>
      <c r="W4333" s="106">
        <v>572.00000000000011</v>
      </c>
      <c r="X4333" s="102">
        <v>1</v>
      </c>
      <c r="Y4333" s="103">
        <v>0.42</v>
      </c>
      <c r="Z4333" s="99">
        <v>5</v>
      </c>
      <c r="AA4333" s="104">
        <v>8.3999999999999991E-2</v>
      </c>
      <c r="AB4333" s="100">
        <v>0</v>
      </c>
      <c r="AC4333" s="106">
        <v>0</v>
      </c>
      <c r="AD4333" s="107">
        <v>43594</v>
      </c>
      <c r="AE4333" s="107">
        <v>43594</v>
      </c>
      <c r="AF4333" s="99">
        <v>0</v>
      </c>
      <c r="AG4333" s="101" t="s">
        <v>53</v>
      </c>
      <c r="AH4333" s="100">
        <v>0</v>
      </c>
      <c r="AI4333" s="106">
        <v>0</v>
      </c>
      <c r="AJ4333" s="106">
        <v>0</v>
      </c>
      <c r="AK4333" s="60" t="str">
        <f>+IF(Tabla1[[#This Row],[REQUEST_TY]]="SR MANTENIMIENTO CORRECTIVO", "EMERGENCIA", "OTROS")</f>
        <v>EMERGENCIA</v>
      </c>
      <c r="AL4333" s="6" t="str">
        <f>+_xlfn.IFS(Tabla1[[#This Row],[Veces obj]]&lt;=1,"0-1",Tabla1[[#This Row],[Veces obj]]&lt;=2,"1-2",Tabla1[[#This Row],[Veces obj]]&lt;=3,"2-3",TRUE,"&gt;3")</f>
        <v>0-1</v>
      </c>
      <c r="AM4333" s="60" t="str">
        <f>+_xlfn.IFS(MONTH(Tabla1[[#This Row],[MES]])&lt;=3,"Q1",MONTH(Tabla1[[#This Row],[MES]])&lt;=6,"Q2",MONTH(Tabla1[[#This Row],[MES]])&lt;=9,"Q3",TRUE,"Q4")</f>
        <v>Q2</v>
      </c>
      <c r="AN4333" s="15" t="str">
        <f>+IFERROR(VLOOKUP(Tabla1[[#This Row],[CUENTA]],CTAS[],2,0),"OTROS")</f>
        <v>OTROS</v>
      </c>
      <c r="AP4333" s="15" t="str">
        <f>+IFERROR(VLOOKUP(Tabla1[[#This Row],[EMPLEADO]],IS[],3,0),"OTROS")</f>
        <v>JUAREZ</v>
      </c>
      <c r="AQ4333" s="15" t="str">
        <f>+IFERROR(VLOOKUP(Tabla1[[#This Row],[EMPLEADO]],IS[[NÓMINA]:[INGENIERO]],2,0),"OTROS")</f>
        <v>CESAR MAR</v>
      </c>
    </row>
    <row r="4334" spans="1:43" x14ac:dyDescent="0.25">
      <c r="A4334" s="91" t="s">
        <v>12089</v>
      </c>
      <c r="B4334" s="92">
        <v>1</v>
      </c>
      <c r="C4334" s="92" t="s">
        <v>12539</v>
      </c>
      <c r="D4334" s="93" t="s">
        <v>38</v>
      </c>
      <c r="E4334" s="94" t="s">
        <v>300</v>
      </c>
      <c r="F4334" s="94" t="s">
        <v>12540</v>
      </c>
      <c r="G4334" s="105" t="s">
        <v>12541</v>
      </c>
      <c r="H4334" s="92" t="s">
        <v>1052</v>
      </c>
      <c r="I4334" s="95" t="s">
        <v>43</v>
      </c>
      <c r="J4334" s="92" t="s">
        <v>8</v>
      </c>
      <c r="K4334" s="96" t="s">
        <v>102</v>
      </c>
      <c r="L4334" s="96" t="s">
        <v>2051</v>
      </c>
      <c r="M4334" s="92" t="s">
        <v>61</v>
      </c>
      <c r="N4334" s="92">
        <v>0</v>
      </c>
      <c r="O4334" s="92" t="s">
        <v>47</v>
      </c>
      <c r="P4334" s="96">
        <v>56</v>
      </c>
      <c r="Q4334" s="96" t="s">
        <v>82</v>
      </c>
      <c r="R4334" s="97" t="s">
        <v>223</v>
      </c>
      <c r="S4334" s="98" t="s">
        <v>139</v>
      </c>
      <c r="T4334" s="98" t="s">
        <v>51</v>
      </c>
      <c r="U4334" s="99" t="s">
        <v>140</v>
      </c>
      <c r="V4334" s="100">
        <v>1.1000000000000001</v>
      </c>
      <c r="W4334" s="106">
        <v>1730.3000000000004</v>
      </c>
      <c r="X4334" s="102">
        <v>1</v>
      </c>
      <c r="Y4334" s="103">
        <v>1.43</v>
      </c>
      <c r="Z4334" s="99">
        <v>4</v>
      </c>
      <c r="AA4334" s="104">
        <v>0.35749999999999998</v>
      </c>
      <c r="AB4334" s="100">
        <v>0</v>
      </c>
      <c r="AC4334" s="106">
        <v>0</v>
      </c>
      <c r="AD4334" s="107">
        <v>43594</v>
      </c>
      <c r="AE4334" s="107">
        <v>43594</v>
      </c>
      <c r="AF4334" s="99">
        <v>0</v>
      </c>
      <c r="AG4334" s="101" t="s">
        <v>53</v>
      </c>
      <c r="AH4334" s="100">
        <v>0</v>
      </c>
      <c r="AI4334" s="106">
        <v>0</v>
      </c>
      <c r="AJ4334" s="106">
        <v>0</v>
      </c>
      <c r="AK4334" s="60" t="str">
        <f>+IF(Tabla1[[#This Row],[REQUEST_TY]]="SR MANTENIMIENTO CORRECTIVO", "EMERGENCIA", "OTROS")</f>
        <v>EMERGENCIA</v>
      </c>
      <c r="AL4334" s="6" t="str">
        <f>+_xlfn.IFS(Tabla1[[#This Row],[Veces obj]]&lt;=1,"0-1",Tabla1[[#This Row],[Veces obj]]&lt;=2,"1-2",Tabla1[[#This Row],[Veces obj]]&lt;=3,"2-3",TRUE,"&gt;3")</f>
        <v>0-1</v>
      </c>
      <c r="AM4334" s="60" t="str">
        <f>+_xlfn.IFS(MONTH(Tabla1[[#This Row],[MES]])&lt;=3,"Q1",MONTH(Tabla1[[#This Row],[MES]])&lt;=6,"Q2",MONTH(Tabla1[[#This Row],[MES]])&lt;=9,"Q3",TRUE,"Q4")</f>
        <v>Q2</v>
      </c>
      <c r="AN4334" s="15" t="str">
        <f>+IFERROR(VLOOKUP(Tabla1[[#This Row],[CUENTA]],CTAS[],2,0),"OTROS")</f>
        <v>OTROS</v>
      </c>
      <c r="AP4334" s="15" t="str">
        <f>+IFERROR(VLOOKUP(Tabla1[[#This Row],[EMPLEADO]],IS[],3,0),"OTROS")</f>
        <v>OTROS</v>
      </c>
      <c r="AQ4334" s="15" t="str">
        <f>+IFERROR(VLOOKUP(Tabla1[[#This Row],[EMPLEADO]],IS[[NÓMINA]:[INGENIERO]],2,0),"OTROS")</f>
        <v>OTROS</v>
      </c>
    </row>
    <row r="4335" spans="1:43" x14ac:dyDescent="0.25">
      <c r="A4335" s="91" t="s">
        <v>12089</v>
      </c>
      <c r="B4335" s="92">
        <v>1</v>
      </c>
      <c r="C4335" s="92" t="s">
        <v>12542</v>
      </c>
      <c r="D4335" s="93" t="s">
        <v>38</v>
      </c>
      <c r="E4335" s="94" t="s">
        <v>98</v>
      </c>
      <c r="F4335" s="94" t="s">
        <v>12543</v>
      </c>
      <c r="G4335" s="105" t="s">
        <v>2017</v>
      </c>
      <c r="H4335" s="92" t="s">
        <v>1052</v>
      </c>
      <c r="I4335" s="95" t="s">
        <v>43</v>
      </c>
      <c r="J4335" s="92" t="s">
        <v>8</v>
      </c>
      <c r="K4335" s="96" t="s">
        <v>102</v>
      </c>
      <c r="L4335" s="96" t="s">
        <v>1500</v>
      </c>
      <c r="M4335" s="92" t="s">
        <v>1501</v>
      </c>
      <c r="N4335" s="92">
        <v>0</v>
      </c>
      <c r="O4335" s="92" t="s">
        <v>47</v>
      </c>
      <c r="P4335" s="96">
        <v>39</v>
      </c>
      <c r="Q4335" s="96" t="s">
        <v>82</v>
      </c>
      <c r="R4335" s="97" t="s">
        <v>63</v>
      </c>
      <c r="S4335" s="98" t="s">
        <v>64</v>
      </c>
      <c r="T4335" s="98" t="s">
        <v>51</v>
      </c>
      <c r="U4335" s="99" t="s">
        <v>83</v>
      </c>
      <c r="V4335" s="100">
        <v>1.05</v>
      </c>
      <c r="W4335" s="106">
        <v>1433.25</v>
      </c>
      <c r="X4335" s="102">
        <v>1</v>
      </c>
      <c r="Y4335" s="103">
        <v>1.54</v>
      </c>
      <c r="Z4335" s="99">
        <v>5</v>
      </c>
      <c r="AA4335" s="104">
        <v>0.308</v>
      </c>
      <c r="AB4335" s="100">
        <v>0</v>
      </c>
      <c r="AC4335" s="106">
        <v>0</v>
      </c>
      <c r="AD4335" s="107">
        <v>43591</v>
      </c>
      <c r="AE4335" s="107">
        <v>43591</v>
      </c>
      <c r="AF4335" s="99">
        <v>0</v>
      </c>
      <c r="AG4335" s="101" t="s">
        <v>53</v>
      </c>
      <c r="AH4335" s="100">
        <v>0</v>
      </c>
      <c r="AI4335" s="106">
        <v>0</v>
      </c>
      <c r="AJ4335" s="106">
        <v>0</v>
      </c>
      <c r="AK4335" s="60" t="str">
        <f>+IF(Tabla1[[#This Row],[REQUEST_TY]]="SR MANTENIMIENTO CORRECTIVO", "EMERGENCIA", "OTROS")</f>
        <v>EMERGENCIA</v>
      </c>
      <c r="AL4335" s="6" t="str">
        <f>+_xlfn.IFS(Tabla1[[#This Row],[Veces obj]]&lt;=1,"0-1",Tabla1[[#This Row],[Veces obj]]&lt;=2,"1-2",Tabla1[[#This Row],[Veces obj]]&lt;=3,"2-3",TRUE,"&gt;3")</f>
        <v>0-1</v>
      </c>
      <c r="AM4335" s="60" t="str">
        <f>+_xlfn.IFS(MONTH(Tabla1[[#This Row],[MES]])&lt;=3,"Q1",MONTH(Tabla1[[#This Row],[MES]])&lt;=6,"Q2",MONTH(Tabla1[[#This Row],[MES]])&lt;=9,"Q3",TRUE,"Q4")</f>
        <v>Q2</v>
      </c>
      <c r="AN4335" s="15" t="str">
        <f>+IFERROR(VLOOKUP(Tabla1[[#This Row],[CUENTA]],CTAS[],2,0),"OTROS")</f>
        <v>OTROS</v>
      </c>
      <c r="AP4335" s="15" t="str">
        <f>+IFERROR(VLOOKUP(Tabla1[[#This Row],[EMPLEADO]],IS[],3,0),"OTROS")</f>
        <v>OTROS</v>
      </c>
      <c r="AQ4335" s="15" t="str">
        <f>+IFERROR(VLOOKUP(Tabla1[[#This Row],[EMPLEADO]],IS[[NÓMINA]:[INGENIERO]],2,0),"OTROS")</f>
        <v>OTROS</v>
      </c>
    </row>
    <row r="4336" spans="1:43" x14ac:dyDescent="0.25">
      <c r="A4336" s="91" t="s">
        <v>12089</v>
      </c>
      <c r="B4336" s="92">
        <v>1</v>
      </c>
      <c r="C4336" s="92" t="s">
        <v>12544</v>
      </c>
      <c r="D4336" s="93" t="s">
        <v>38</v>
      </c>
      <c r="E4336" s="94" t="s">
        <v>39</v>
      </c>
      <c r="F4336" s="94" t="s">
        <v>12545</v>
      </c>
      <c r="G4336" s="105" t="s">
        <v>10603</v>
      </c>
      <c r="H4336" s="92" t="s">
        <v>42</v>
      </c>
      <c r="I4336" s="95" t="s">
        <v>43</v>
      </c>
      <c r="J4336" s="92" t="s">
        <v>8</v>
      </c>
      <c r="K4336" s="96" t="s">
        <v>44</v>
      </c>
      <c r="L4336" s="96" t="s">
        <v>10604</v>
      </c>
      <c r="M4336" s="92" t="s">
        <v>2634</v>
      </c>
      <c r="N4336" s="92">
        <v>1</v>
      </c>
      <c r="O4336" s="92" t="s">
        <v>47</v>
      </c>
      <c r="P4336" s="96">
        <v>28</v>
      </c>
      <c r="Q4336" s="96" t="s">
        <v>62</v>
      </c>
      <c r="R4336" s="97" t="s">
        <v>49</v>
      </c>
      <c r="S4336" s="98" t="s">
        <v>50</v>
      </c>
      <c r="T4336" s="98" t="s">
        <v>51</v>
      </c>
      <c r="U4336" s="99" t="s">
        <v>154</v>
      </c>
      <c r="V4336" s="100">
        <v>0.6</v>
      </c>
      <c r="W4336" s="106">
        <v>0</v>
      </c>
      <c r="X4336" s="102">
        <v>1</v>
      </c>
      <c r="Y4336" s="103">
        <v>4.5200000000000005</v>
      </c>
      <c r="Z4336" s="99">
        <v>5</v>
      </c>
      <c r="AA4336" s="104">
        <v>0.90400000000000014</v>
      </c>
      <c r="AB4336" s="100">
        <v>0</v>
      </c>
      <c r="AC4336" s="106">
        <v>0</v>
      </c>
      <c r="AD4336" s="107">
        <v>43592</v>
      </c>
      <c r="AE4336" s="107">
        <v>43592</v>
      </c>
      <c r="AF4336" s="99">
        <v>0</v>
      </c>
      <c r="AG4336" s="101" t="s">
        <v>53</v>
      </c>
      <c r="AH4336" s="100">
        <v>0</v>
      </c>
      <c r="AI4336" s="106">
        <v>0</v>
      </c>
      <c r="AJ4336" s="106">
        <v>0</v>
      </c>
      <c r="AK4336" s="60" t="str">
        <f>+IF(Tabla1[[#This Row],[REQUEST_TY]]="SR MANTENIMIENTO CORRECTIVO", "EMERGENCIA", "OTROS")</f>
        <v>EMERGENCIA</v>
      </c>
      <c r="AL4336" s="6" t="str">
        <f>+_xlfn.IFS(Tabla1[[#This Row],[Veces obj]]&lt;=1,"0-1",Tabla1[[#This Row],[Veces obj]]&lt;=2,"1-2",Tabla1[[#This Row],[Veces obj]]&lt;=3,"2-3",TRUE,"&gt;3")</f>
        <v>0-1</v>
      </c>
      <c r="AM4336" s="60" t="str">
        <f>+_xlfn.IFS(MONTH(Tabla1[[#This Row],[MES]])&lt;=3,"Q1",MONTH(Tabla1[[#This Row],[MES]])&lt;=6,"Q2",MONTH(Tabla1[[#This Row],[MES]])&lt;=9,"Q3",TRUE,"Q4")</f>
        <v>Q2</v>
      </c>
      <c r="AN4336" s="15" t="str">
        <f>+IFERROR(VLOOKUP(Tabla1[[#This Row],[CUENTA]],CTAS[],2,0),"OTROS")</f>
        <v>OTROS</v>
      </c>
      <c r="AP4336" s="15" t="str">
        <f>+IFERROR(VLOOKUP(Tabla1[[#This Row],[EMPLEADO]],IS[],3,0),"OTROS")</f>
        <v>OTROS</v>
      </c>
      <c r="AQ4336" s="15" t="str">
        <f>+IFERROR(VLOOKUP(Tabla1[[#This Row],[EMPLEADO]],IS[[NÓMINA]:[INGENIERO]],2,0),"OTROS")</f>
        <v>OTROS</v>
      </c>
    </row>
    <row r="4337" spans="1:43" x14ac:dyDescent="0.25">
      <c r="A4337" s="91" t="s">
        <v>12089</v>
      </c>
      <c r="B4337" s="92">
        <v>1</v>
      </c>
      <c r="C4337" s="92" t="s">
        <v>12546</v>
      </c>
      <c r="D4337" s="93" t="s">
        <v>38</v>
      </c>
      <c r="E4337" s="94" t="s">
        <v>133</v>
      </c>
      <c r="F4337" s="94" t="s">
        <v>12547</v>
      </c>
      <c r="G4337" s="105" t="s">
        <v>2914</v>
      </c>
      <c r="H4337" s="92" t="s">
        <v>106</v>
      </c>
      <c r="I4337" s="95" t="s">
        <v>43</v>
      </c>
      <c r="J4337" s="92" t="s">
        <v>8</v>
      </c>
      <c r="K4337" s="96" t="s">
        <v>59</v>
      </c>
      <c r="L4337" s="96" t="s">
        <v>315</v>
      </c>
      <c r="M4337" s="92" t="s">
        <v>316</v>
      </c>
      <c r="N4337" s="92">
        <v>0</v>
      </c>
      <c r="O4337" s="92" t="s">
        <v>47</v>
      </c>
      <c r="P4337" s="96">
        <v>27</v>
      </c>
      <c r="Q4337" s="96" t="s">
        <v>62</v>
      </c>
      <c r="R4337" s="97" t="s">
        <v>138</v>
      </c>
      <c r="S4337" s="98" t="s">
        <v>139</v>
      </c>
      <c r="T4337" s="98" t="s">
        <v>51</v>
      </c>
      <c r="U4337" s="99" t="s">
        <v>262</v>
      </c>
      <c r="V4337" s="100">
        <v>1.05</v>
      </c>
      <c r="W4337" s="106">
        <v>1651.6500000000003</v>
      </c>
      <c r="X4337" s="102">
        <v>1</v>
      </c>
      <c r="Y4337" s="103">
        <v>0</v>
      </c>
      <c r="Z4337" s="99">
        <v>4</v>
      </c>
      <c r="AA4337" s="104">
        <v>0</v>
      </c>
      <c r="AB4337" s="100">
        <v>0</v>
      </c>
      <c r="AC4337" s="106">
        <v>0</v>
      </c>
      <c r="AD4337" s="107">
        <v>43592</v>
      </c>
      <c r="AE4337" s="107">
        <v>43592</v>
      </c>
      <c r="AF4337" s="99">
        <v>0</v>
      </c>
      <c r="AG4337" s="101" t="s">
        <v>53</v>
      </c>
      <c r="AH4337" s="100">
        <v>0</v>
      </c>
      <c r="AI4337" s="106">
        <v>0</v>
      </c>
      <c r="AJ4337" s="106">
        <v>0</v>
      </c>
      <c r="AK4337" s="60" t="str">
        <f>+IF(Tabla1[[#This Row],[REQUEST_TY]]="SR MANTENIMIENTO CORRECTIVO", "EMERGENCIA", "OTROS")</f>
        <v>EMERGENCIA</v>
      </c>
      <c r="AL4337" s="6" t="str">
        <f>+_xlfn.IFS(Tabla1[[#This Row],[Veces obj]]&lt;=1,"0-1",Tabla1[[#This Row],[Veces obj]]&lt;=2,"1-2",Tabla1[[#This Row],[Veces obj]]&lt;=3,"2-3",TRUE,"&gt;3")</f>
        <v>0-1</v>
      </c>
      <c r="AM4337" s="60" t="str">
        <f>+_xlfn.IFS(MONTH(Tabla1[[#This Row],[MES]])&lt;=3,"Q1",MONTH(Tabla1[[#This Row],[MES]])&lt;=6,"Q2",MONTH(Tabla1[[#This Row],[MES]])&lt;=9,"Q3",TRUE,"Q4")</f>
        <v>Q2</v>
      </c>
      <c r="AN4337" s="15" t="str">
        <f>+IFERROR(VLOOKUP(Tabla1[[#This Row],[CUENTA]],CTAS[],2,0),"OTROS")</f>
        <v>OTROS</v>
      </c>
      <c r="AP4337" s="15" t="str">
        <f>+IFERROR(VLOOKUP(Tabla1[[#This Row],[EMPLEADO]],IS[],3,0),"OTROS")</f>
        <v>OTROS</v>
      </c>
      <c r="AQ4337" s="15" t="str">
        <f>+IFERROR(VLOOKUP(Tabla1[[#This Row],[EMPLEADO]],IS[[NÓMINA]:[INGENIERO]],2,0),"OTROS")</f>
        <v>OTROS</v>
      </c>
    </row>
    <row r="4338" spans="1:43" x14ac:dyDescent="0.25">
      <c r="A4338" s="91" t="s">
        <v>12089</v>
      </c>
      <c r="B4338" s="92">
        <v>1</v>
      </c>
      <c r="C4338" s="92" t="s">
        <v>12548</v>
      </c>
      <c r="D4338" s="93" t="s">
        <v>38</v>
      </c>
      <c r="E4338" s="94" t="s">
        <v>237</v>
      </c>
      <c r="F4338" s="94" t="s">
        <v>12549</v>
      </c>
      <c r="G4338" s="105" t="s">
        <v>2904</v>
      </c>
      <c r="H4338" s="92" t="s">
        <v>70</v>
      </c>
      <c r="I4338" s="95" t="s">
        <v>43</v>
      </c>
      <c r="J4338" s="92" t="s">
        <v>8</v>
      </c>
      <c r="K4338" s="96" t="s">
        <v>92</v>
      </c>
      <c r="L4338" s="96" t="s">
        <v>93</v>
      </c>
      <c r="M4338" s="92" t="s">
        <v>94</v>
      </c>
      <c r="N4338" s="92">
        <v>1</v>
      </c>
      <c r="O4338" s="92" t="s">
        <v>47</v>
      </c>
      <c r="P4338" s="96">
        <v>83</v>
      </c>
      <c r="Q4338" s="96" t="s">
        <v>48</v>
      </c>
      <c r="R4338" s="97" t="s">
        <v>242</v>
      </c>
      <c r="S4338" s="98" t="s">
        <v>64</v>
      </c>
      <c r="T4338" s="98" t="s">
        <v>51</v>
      </c>
      <c r="U4338" s="99" t="s">
        <v>96</v>
      </c>
      <c r="V4338" s="100">
        <v>1.1000000000000001</v>
      </c>
      <c r="W4338" s="106">
        <v>0</v>
      </c>
      <c r="X4338" s="102">
        <v>1</v>
      </c>
      <c r="Y4338" s="103">
        <v>0</v>
      </c>
      <c r="Z4338" s="99">
        <v>5</v>
      </c>
      <c r="AA4338" s="104">
        <v>0</v>
      </c>
      <c r="AB4338" s="100">
        <v>0</v>
      </c>
      <c r="AC4338" s="106">
        <v>0</v>
      </c>
      <c r="AD4338" s="107">
        <v>43601</v>
      </c>
      <c r="AE4338" s="107">
        <v>43601</v>
      </c>
      <c r="AF4338" s="99">
        <v>0</v>
      </c>
      <c r="AG4338" s="101" t="s">
        <v>53</v>
      </c>
      <c r="AH4338" s="100">
        <v>0</v>
      </c>
      <c r="AI4338" s="106">
        <v>0</v>
      </c>
      <c r="AJ4338" s="106">
        <v>0</v>
      </c>
      <c r="AK4338" s="60" t="str">
        <f>+IF(Tabla1[[#This Row],[REQUEST_TY]]="SR MANTENIMIENTO CORRECTIVO", "EMERGENCIA", "OTROS")</f>
        <v>EMERGENCIA</v>
      </c>
      <c r="AL4338" s="6" t="str">
        <f>+_xlfn.IFS(Tabla1[[#This Row],[Veces obj]]&lt;=1,"0-1",Tabla1[[#This Row],[Veces obj]]&lt;=2,"1-2",Tabla1[[#This Row],[Veces obj]]&lt;=3,"2-3",TRUE,"&gt;3")</f>
        <v>0-1</v>
      </c>
      <c r="AM4338" s="60" t="str">
        <f>+_xlfn.IFS(MONTH(Tabla1[[#This Row],[MES]])&lt;=3,"Q1",MONTH(Tabla1[[#This Row],[MES]])&lt;=6,"Q2",MONTH(Tabla1[[#This Row],[MES]])&lt;=9,"Q3",TRUE,"Q4")</f>
        <v>Q2</v>
      </c>
      <c r="AN4338" s="15" t="str">
        <f>+IFERROR(VLOOKUP(Tabla1[[#This Row],[CUENTA]],CTAS[],2,0),"OTROS")</f>
        <v>OTROS</v>
      </c>
      <c r="AP4338" s="15" t="str">
        <f>+IFERROR(VLOOKUP(Tabla1[[#This Row],[EMPLEADO]],IS[],3,0),"OTROS")</f>
        <v>OTROS</v>
      </c>
      <c r="AQ4338" s="15" t="str">
        <f>+IFERROR(VLOOKUP(Tabla1[[#This Row],[EMPLEADO]],IS[[NÓMINA]:[INGENIERO]],2,0),"OTROS")</f>
        <v>OTROS</v>
      </c>
    </row>
    <row r="4339" spans="1:43" x14ac:dyDescent="0.25">
      <c r="A4339" s="91" t="s">
        <v>12089</v>
      </c>
      <c r="B4339" s="92">
        <v>1</v>
      </c>
      <c r="C4339" s="92" t="s">
        <v>12550</v>
      </c>
      <c r="D4339" s="93" t="s">
        <v>38</v>
      </c>
      <c r="E4339" s="94" t="s">
        <v>294</v>
      </c>
      <c r="F4339" s="94" t="s">
        <v>12551</v>
      </c>
      <c r="G4339" s="105" t="s">
        <v>12552</v>
      </c>
      <c r="H4339" s="92" t="s">
        <v>70</v>
      </c>
      <c r="I4339" s="95" t="s">
        <v>43</v>
      </c>
      <c r="J4339" s="92" t="s">
        <v>8</v>
      </c>
      <c r="K4339" s="96" t="s">
        <v>71</v>
      </c>
      <c r="L4339" s="96" t="s">
        <v>8995</v>
      </c>
      <c r="M4339" s="92" t="s">
        <v>73</v>
      </c>
      <c r="N4339" s="92">
        <v>1</v>
      </c>
      <c r="O4339" s="92" t="s">
        <v>47</v>
      </c>
      <c r="P4339" s="96">
        <v>374</v>
      </c>
      <c r="Q4339" s="96" t="s">
        <v>48</v>
      </c>
      <c r="R4339" s="97" t="s">
        <v>95</v>
      </c>
      <c r="S4339" s="98" t="s">
        <v>64</v>
      </c>
      <c r="T4339" s="98" t="s">
        <v>51</v>
      </c>
      <c r="U4339" s="99" t="s">
        <v>96</v>
      </c>
      <c r="V4339" s="100">
        <v>1.1000000000000001</v>
      </c>
      <c r="W4339" s="106">
        <v>0</v>
      </c>
      <c r="X4339" s="102">
        <v>1</v>
      </c>
      <c r="Y4339" s="103">
        <v>1.05</v>
      </c>
      <c r="Z4339" s="99">
        <v>5</v>
      </c>
      <c r="AA4339" s="104">
        <v>0.21000000000000002</v>
      </c>
      <c r="AB4339" s="100">
        <v>0</v>
      </c>
      <c r="AC4339" s="106">
        <v>0</v>
      </c>
      <c r="AD4339" s="107">
        <v>43591</v>
      </c>
      <c r="AE4339" s="107">
        <v>43592</v>
      </c>
      <c r="AF4339" s="99">
        <v>1</v>
      </c>
      <c r="AG4339" s="101" t="s">
        <v>53</v>
      </c>
      <c r="AH4339" s="100">
        <v>0</v>
      </c>
      <c r="AI4339" s="106">
        <v>0</v>
      </c>
      <c r="AJ4339" s="106">
        <v>0</v>
      </c>
      <c r="AK4339" s="60" t="str">
        <f>+IF(Tabla1[[#This Row],[REQUEST_TY]]="SR MANTENIMIENTO CORRECTIVO", "EMERGENCIA", "OTROS")</f>
        <v>EMERGENCIA</v>
      </c>
      <c r="AL4339" s="6" t="str">
        <f>+_xlfn.IFS(Tabla1[[#This Row],[Veces obj]]&lt;=1,"0-1",Tabla1[[#This Row],[Veces obj]]&lt;=2,"1-2",Tabla1[[#This Row],[Veces obj]]&lt;=3,"2-3",TRUE,"&gt;3")</f>
        <v>0-1</v>
      </c>
      <c r="AM4339" s="60" t="str">
        <f>+_xlfn.IFS(MONTH(Tabla1[[#This Row],[MES]])&lt;=3,"Q1",MONTH(Tabla1[[#This Row],[MES]])&lt;=6,"Q2",MONTH(Tabla1[[#This Row],[MES]])&lt;=9,"Q3",TRUE,"Q4")</f>
        <v>Q2</v>
      </c>
      <c r="AN4339" s="15" t="str">
        <f>+IFERROR(VLOOKUP(Tabla1[[#This Row],[CUENTA]],CTAS[],2,0),"OTROS")</f>
        <v>OTROS</v>
      </c>
      <c r="AP4339" s="15" t="str">
        <f>+IFERROR(VLOOKUP(Tabla1[[#This Row],[EMPLEADO]],IS[],3,0),"OTROS")</f>
        <v>OTROS</v>
      </c>
      <c r="AQ4339" s="15" t="str">
        <f>+IFERROR(VLOOKUP(Tabla1[[#This Row],[EMPLEADO]],IS[[NÓMINA]:[INGENIERO]],2,0),"OTROS")</f>
        <v>OTROS</v>
      </c>
    </row>
    <row r="4340" spans="1:43" x14ac:dyDescent="0.25">
      <c r="A4340" s="91" t="s">
        <v>12089</v>
      </c>
      <c r="B4340" s="92">
        <v>1</v>
      </c>
      <c r="C4340" s="92" t="s">
        <v>12553</v>
      </c>
      <c r="D4340" s="93" t="s">
        <v>38</v>
      </c>
      <c r="E4340" s="94" t="s">
        <v>147</v>
      </c>
      <c r="F4340" s="94" t="s">
        <v>12554</v>
      </c>
      <c r="G4340" s="105" t="s">
        <v>6725</v>
      </c>
      <c r="H4340" s="92" t="s">
        <v>70</v>
      </c>
      <c r="I4340" s="95" t="s">
        <v>43</v>
      </c>
      <c r="J4340" s="92" t="s">
        <v>8</v>
      </c>
      <c r="K4340" s="96" t="s">
        <v>92</v>
      </c>
      <c r="L4340" s="96" t="s">
        <v>93</v>
      </c>
      <c r="M4340" s="92" t="s">
        <v>94</v>
      </c>
      <c r="N4340" s="92">
        <v>1</v>
      </c>
      <c r="O4340" s="92" t="s">
        <v>47</v>
      </c>
      <c r="P4340" s="96">
        <v>75</v>
      </c>
      <c r="Q4340" s="96" t="s">
        <v>48</v>
      </c>
      <c r="R4340" s="97" t="s">
        <v>153</v>
      </c>
      <c r="S4340" s="98" t="s">
        <v>50</v>
      </c>
      <c r="T4340" s="98" t="s">
        <v>51</v>
      </c>
      <c r="U4340" s="99" t="s">
        <v>52</v>
      </c>
      <c r="V4340" s="100">
        <v>1.05</v>
      </c>
      <c r="W4340" s="106">
        <v>0</v>
      </c>
      <c r="X4340" s="102">
        <v>1</v>
      </c>
      <c r="Y4340" s="103">
        <v>0.02</v>
      </c>
      <c r="Z4340" s="99">
        <v>5</v>
      </c>
      <c r="AA4340" s="104">
        <v>4.0000000000000001E-3</v>
      </c>
      <c r="AB4340" s="100">
        <v>0</v>
      </c>
      <c r="AC4340" s="106">
        <v>0</v>
      </c>
      <c r="AD4340" s="107">
        <v>43615</v>
      </c>
      <c r="AE4340" s="107">
        <v>43615</v>
      </c>
      <c r="AF4340" s="99">
        <v>0</v>
      </c>
      <c r="AG4340" s="101" t="s">
        <v>53</v>
      </c>
      <c r="AH4340" s="100">
        <v>0</v>
      </c>
      <c r="AI4340" s="106">
        <v>0</v>
      </c>
      <c r="AJ4340" s="106">
        <v>0</v>
      </c>
      <c r="AK4340" s="60" t="str">
        <f>+IF(Tabla1[[#This Row],[REQUEST_TY]]="SR MANTENIMIENTO CORRECTIVO", "EMERGENCIA", "OTROS")</f>
        <v>EMERGENCIA</v>
      </c>
      <c r="AL4340" s="6" t="str">
        <f>+_xlfn.IFS(Tabla1[[#This Row],[Veces obj]]&lt;=1,"0-1",Tabla1[[#This Row],[Veces obj]]&lt;=2,"1-2",Tabla1[[#This Row],[Veces obj]]&lt;=3,"2-3",TRUE,"&gt;3")</f>
        <v>0-1</v>
      </c>
      <c r="AM4340" s="60" t="str">
        <f>+_xlfn.IFS(MONTH(Tabla1[[#This Row],[MES]])&lt;=3,"Q1",MONTH(Tabla1[[#This Row],[MES]])&lt;=6,"Q2",MONTH(Tabla1[[#This Row],[MES]])&lt;=9,"Q3",TRUE,"Q4")</f>
        <v>Q2</v>
      </c>
      <c r="AN4340" s="15" t="str">
        <f>+IFERROR(VLOOKUP(Tabla1[[#This Row],[CUENTA]],CTAS[],2,0),"OTROS")</f>
        <v>OTROS</v>
      </c>
      <c r="AP4340" s="15" t="str">
        <f>+IFERROR(VLOOKUP(Tabla1[[#This Row],[EMPLEADO]],IS[],3,0),"OTROS")</f>
        <v>OTROS</v>
      </c>
      <c r="AQ4340" s="15" t="str">
        <f>+IFERROR(VLOOKUP(Tabla1[[#This Row],[EMPLEADO]],IS[[NÓMINA]:[INGENIERO]],2,0),"OTROS")</f>
        <v>OTROS</v>
      </c>
    </row>
    <row r="4341" spans="1:43" x14ac:dyDescent="0.25">
      <c r="A4341" s="91" t="s">
        <v>12089</v>
      </c>
      <c r="B4341" s="92">
        <v>1</v>
      </c>
      <c r="C4341" s="92" t="s">
        <v>12555</v>
      </c>
      <c r="D4341" s="93" t="s">
        <v>38</v>
      </c>
      <c r="E4341" s="94" t="s">
        <v>39</v>
      </c>
      <c r="F4341" s="94" t="s">
        <v>12556</v>
      </c>
      <c r="G4341" s="105" t="s">
        <v>3523</v>
      </c>
      <c r="H4341" s="92" t="s">
        <v>42</v>
      </c>
      <c r="I4341" s="95" t="s">
        <v>43</v>
      </c>
      <c r="J4341" s="92" t="s">
        <v>8</v>
      </c>
      <c r="K4341" s="96" t="s">
        <v>1848</v>
      </c>
      <c r="L4341" s="96" t="s">
        <v>1568</v>
      </c>
      <c r="M4341" s="92" t="s">
        <v>131</v>
      </c>
      <c r="N4341" s="92">
        <v>1</v>
      </c>
      <c r="O4341" s="92" t="s">
        <v>47</v>
      </c>
      <c r="P4341" s="96">
        <v>2713</v>
      </c>
      <c r="Q4341" s="96" t="s">
        <v>48</v>
      </c>
      <c r="R4341" s="97" t="s">
        <v>49</v>
      </c>
      <c r="S4341" s="98" t="s">
        <v>50</v>
      </c>
      <c r="T4341" s="98" t="s">
        <v>51</v>
      </c>
      <c r="U4341" s="99" t="s">
        <v>52</v>
      </c>
      <c r="V4341" s="100">
        <v>1.05</v>
      </c>
      <c r="W4341" s="106">
        <v>0</v>
      </c>
      <c r="X4341" s="102">
        <v>1</v>
      </c>
      <c r="Y4341" s="103">
        <v>3.1</v>
      </c>
      <c r="Z4341" s="99">
        <v>5</v>
      </c>
      <c r="AA4341" s="104">
        <v>0.62</v>
      </c>
      <c r="AB4341" s="100">
        <v>0</v>
      </c>
      <c r="AC4341" s="106">
        <v>0</v>
      </c>
      <c r="AD4341" s="107">
        <v>43591</v>
      </c>
      <c r="AE4341" s="107">
        <v>43592</v>
      </c>
      <c r="AF4341" s="99">
        <v>1</v>
      </c>
      <c r="AG4341" s="101" t="s">
        <v>53</v>
      </c>
      <c r="AH4341" s="100">
        <v>0</v>
      </c>
      <c r="AI4341" s="106">
        <v>0</v>
      </c>
      <c r="AJ4341" s="106">
        <v>0</v>
      </c>
      <c r="AK4341" s="60" t="str">
        <f>+IF(Tabla1[[#This Row],[REQUEST_TY]]="SR MANTENIMIENTO CORRECTIVO", "EMERGENCIA", "OTROS")</f>
        <v>EMERGENCIA</v>
      </c>
      <c r="AL4341" s="6" t="str">
        <f>+_xlfn.IFS(Tabla1[[#This Row],[Veces obj]]&lt;=1,"0-1",Tabla1[[#This Row],[Veces obj]]&lt;=2,"1-2",Tabla1[[#This Row],[Veces obj]]&lt;=3,"2-3",TRUE,"&gt;3")</f>
        <v>0-1</v>
      </c>
      <c r="AM4341" s="60" t="str">
        <f>+_xlfn.IFS(MONTH(Tabla1[[#This Row],[MES]])&lt;=3,"Q1",MONTH(Tabla1[[#This Row],[MES]])&lt;=6,"Q2",MONTH(Tabla1[[#This Row],[MES]])&lt;=9,"Q3",TRUE,"Q4")</f>
        <v>Q2</v>
      </c>
      <c r="AN4341" s="15" t="str">
        <f>+IFERROR(VLOOKUP(Tabla1[[#This Row],[CUENTA]],CTAS[],2,0),"OTROS")</f>
        <v>OTROS</v>
      </c>
      <c r="AP4341" s="15" t="str">
        <f>+IFERROR(VLOOKUP(Tabla1[[#This Row],[EMPLEADO]],IS[],3,0),"OTROS")</f>
        <v>OTROS</v>
      </c>
      <c r="AQ4341" s="15" t="str">
        <f>+IFERROR(VLOOKUP(Tabla1[[#This Row],[EMPLEADO]],IS[[NÓMINA]:[INGENIERO]],2,0),"OTROS")</f>
        <v>OTROS</v>
      </c>
    </row>
    <row r="4342" spans="1:43" x14ac:dyDescent="0.25">
      <c r="A4342" s="91" t="s">
        <v>12089</v>
      </c>
      <c r="B4342" s="92">
        <v>1</v>
      </c>
      <c r="C4342" s="92" t="s">
        <v>12557</v>
      </c>
      <c r="D4342" s="93" t="s">
        <v>38</v>
      </c>
      <c r="E4342" s="94" t="s">
        <v>133</v>
      </c>
      <c r="F4342" s="94" t="s">
        <v>12558</v>
      </c>
      <c r="G4342" s="105" t="s">
        <v>533</v>
      </c>
      <c r="H4342" s="92" t="s">
        <v>471</v>
      </c>
      <c r="I4342" s="95" t="s">
        <v>43</v>
      </c>
      <c r="J4342" s="92" t="s">
        <v>8</v>
      </c>
      <c r="K4342" s="96" t="s">
        <v>59</v>
      </c>
      <c r="L4342" s="96" t="s">
        <v>472</v>
      </c>
      <c r="M4342" s="92" t="s">
        <v>473</v>
      </c>
      <c r="N4342" s="92">
        <v>0</v>
      </c>
      <c r="O4342" s="92" t="s">
        <v>47</v>
      </c>
      <c r="P4342" s="96">
        <v>24</v>
      </c>
      <c r="Q4342" s="96" t="s">
        <v>62</v>
      </c>
      <c r="R4342" s="97" t="s">
        <v>138</v>
      </c>
      <c r="S4342" s="98" t="s">
        <v>139</v>
      </c>
      <c r="T4342" s="98" t="s">
        <v>51</v>
      </c>
      <c r="U4342" s="99" t="s">
        <v>262</v>
      </c>
      <c r="V4342" s="100">
        <v>1.05</v>
      </c>
      <c r="W4342" s="106">
        <v>1651.6500000000003</v>
      </c>
      <c r="X4342" s="102">
        <v>1</v>
      </c>
      <c r="Y4342" s="103">
        <v>0.7</v>
      </c>
      <c r="Z4342" s="99">
        <v>4</v>
      </c>
      <c r="AA4342" s="104">
        <v>0.17499999999999999</v>
      </c>
      <c r="AB4342" s="100">
        <v>0</v>
      </c>
      <c r="AC4342" s="106">
        <v>0</v>
      </c>
      <c r="AD4342" s="107">
        <v>43593</v>
      </c>
      <c r="AE4342" s="107">
        <v>43594</v>
      </c>
      <c r="AF4342" s="99">
        <v>1</v>
      </c>
      <c r="AG4342" s="101" t="s">
        <v>53</v>
      </c>
      <c r="AH4342" s="100">
        <v>0</v>
      </c>
      <c r="AI4342" s="106">
        <v>0</v>
      </c>
      <c r="AJ4342" s="106">
        <v>0</v>
      </c>
      <c r="AK4342" s="60" t="str">
        <f>+IF(Tabla1[[#This Row],[REQUEST_TY]]="SR MANTENIMIENTO CORRECTIVO", "EMERGENCIA", "OTROS")</f>
        <v>EMERGENCIA</v>
      </c>
      <c r="AL4342" s="6" t="str">
        <f>+_xlfn.IFS(Tabla1[[#This Row],[Veces obj]]&lt;=1,"0-1",Tabla1[[#This Row],[Veces obj]]&lt;=2,"1-2",Tabla1[[#This Row],[Veces obj]]&lt;=3,"2-3",TRUE,"&gt;3")</f>
        <v>0-1</v>
      </c>
      <c r="AM4342" s="60" t="str">
        <f>+_xlfn.IFS(MONTH(Tabla1[[#This Row],[MES]])&lt;=3,"Q1",MONTH(Tabla1[[#This Row],[MES]])&lt;=6,"Q2",MONTH(Tabla1[[#This Row],[MES]])&lt;=9,"Q3",TRUE,"Q4")</f>
        <v>Q2</v>
      </c>
      <c r="AN4342" s="15" t="str">
        <f>+IFERROR(VLOOKUP(Tabla1[[#This Row],[CUENTA]],CTAS[],2,0),"OTROS")</f>
        <v>OTROS</v>
      </c>
      <c r="AP4342" s="15" t="str">
        <f>+IFERROR(VLOOKUP(Tabla1[[#This Row],[EMPLEADO]],IS[],3,0),"OTROS")</f>
        <v>OTROS</v>
      </c>
      <c r="AQ4342" s="15" t="str">
        <f>+IFERROR(VLOOKUP(Tabla1[[#This Row],[EMPLEADO]],IS[[NÓMINA]:[INGENIERO]],2,0),"OTROS")</f>
        <v>OTROS</v>
      </c>
    </row>
    <row r="4343" spans="1:43" x14ac:dyDescent="0.25">
      <c r="A4343" s="91" t="s">
        <v>12089</v>
      </c>
      <c r="B4343" s="92">
        <v>1</v>
      </c>
      <c r="C4343" s="92" t="s">
        <v>12559</v>
      </c>
      <c r="D4343" s="93" t="s">
        <v>38</v>
      </c>
      <c r="E4343" s="94" t="s">
        <v>332</v>
      </c>
      <c r="F4343" s="94" t="s">
        <v>12560</v>
      </c>
      <c r="G4343" s="105" t="s">
        <v>12561</v>
      </c>
      <c r="H4343" s="92" t="s">
        <v>11609</v>
      </c>
      <c r="I4343" s="95" t="s">
        <v>43</v>
      </c>
      <c r="J4343" s="92" t="s">
        <v>8</v>
      </c>
      <c r="K4343" s="96" t="s">
        <v>102</v>
      </c>
      <c r="L4343" s="96" t="s">
        <v>1621</v>
      </c>
      <c r="M4343" s="92" t="s">
        <v>736</v>
      </c>
      <c r="N4343" s="92">
        <v>0</v>
      </c>
      <c r="O4343" s="92" t="s">
        <v>47</v>
      </c>
      <c r="P4343" s="96">
        <v>133</v>
      </c>
      <c r="Q4343" s="96" t="s">
        <v>48</v>
      </c>
      <c r="R4343" s="97" t="s">
        <v>317</v>
      </c>
      <c r="S4343" s="98" t="s">
        <v>318</v>
      </c>
      <c r="T4343" s="98" t="s">
        <v>51</v>
      </c>
      <c r="U4343" s="99" t="s">
        <v>353</v>
      </c>
      <c r="V4343" s="100">
        <v>1.1499999999999999</v>
      </c>
      <c r="W4343" s="106">
        <v>1808.95</v>
      </c>
      <c r="X4343" s="102">
        <v>1</v>
      </c>
      <c r="Y4343" s="103">
        <v>2.15</v>
      </c>
      <c r="Z4343" s="99">
        <v>4</v>
      </c>
      <c r="AA4343" s="104">
        <v>0.53749999999999998</v>
      </c>
      <c r="AB4343" s="100">
        <v>0</v>
      </c>
      <c r="AC4343" s="106">
        <v>0</v>
      </c>
      <c r="AD4343" s="107">
        <v>43591</v>
      </c>
      <c r="AE4343" s="107">
        <v>43592</v>
      </c>
      <c r="AF4343" s="99">
        <v>1</v>
      </c>
      <c r="AG4343" s="101" t="s">
        <v>53</v>
      </c>
      <c r="AH4343" s="100">
        <v>0</v>
      </c>
      <c r="AI4343" s="106">
        <v>0</v>
      </c>
      <c r="AJ4343" s="106">
        <v>0</v>
      </c>
      <c r="AK4343" s="60" t="str">
        <f>+IF(Tabla1[[#This Row],[REQUEST_TY]]="SR MANTENIMIENTO CORRECTIVO", "EMERGENCIA", "OTROS")</f>
        <v>EMERGENCIA</v>
      </c>
      <c r="AL4343" s="6" t="str">
        <f>+_xlfn.IFS(Tabla1[[#This Row],[Veces obj]]&lt;=1,"0-1",Tabla1[[#This Row],[Veces obj]]&lt;=2,"1-2",Tabla1[[#This Row],[Veces obj]]&lt;=3,"2-3",TRUE,"&gt;3")</f>
        <v>0-1</v>
      </c>
      <c r="AM4343" s="60" t="str">
        <f>+_xlfn.IFS(MONTH(Tabla1[[#This Row],[MES]])&lt;=3,"Q1",MONTH(Tabla1[[#This Row],[MES]])&lt;=6,"Q2",MONTH(Tabla1[[#This Row],[MES]])&lt;=9,"Q3",TRUE,"Q4")</f>
        <v>Q2</v>
      </c>
      <c r="AN4343" s="15" t="str">
        <f>+IFERROR(VLOOKUP(Tabla1[[#This Row],[CUENTA]],CTAS[],2,0),"OTROS")</f>
        <v>OTROS</v>
      </c>
      <c r="AP4343" s="15" t="str">
        <f>+IFERROR(VLOOKUP(Tabla1[[#This Row],[EMPLEADO]],IS[],3,0),"OTROS")</f>
        <v>OTROS</v>
      </c>
      <c r="AQ4343" s="15" t="str">
        <f>+IFERROR(VLOOKUP(Tabla1[[#This Row],[EMPLEADO]],IS[[NÓMINA]:[INGENIERO]],2,0),"OTROS")</f>
        <v>OTROS</v>
      </c>
    </row>
    <row r="4344" spans="1:43" x14ac:dyDescent="0.25">
      <c r="A4344" s="91" t="s">
        <v>12089</v>
      </c>
      <c r="B4344" s="92">
        <v>1</v>
      </c>
      <c r="C4344" s="92" t="s">
        <v>12562</v>
      </c>
      <c r="D4344" s="93" t="s">
        <v>38</v>
      </c>
      <c r="E4344" s="94" t="s">
        <v>5944</v>
      </c>
      <c r="F4344" s="94" t="s">
        <v>12563</v>
      </c>
      <c r="G4344" s="105" t="s">
        <v>10768</v>
      </c>
      <c r="H4344" s="92" t="s">
        <v>70</v>
      </c>
      <c r="I4344" s="95" t="s">
        <v>43</v>
      </c>
      <c r="J4344" s="92" t="s">
        <v>8</v>
      </c>
      <c r="K4344" s="96" t="s">
        <v>92</v>
      </c>
      <c r="L4344" s="96" t="s">
        <v>93</v>
      </c>
      <c r="M4344" s="92" t="s">
        <v>94</v>
      </c>
      <c r="N4344" s="92">
        <v>1</v>
      </c>
      <c r="O4344" s="92" t="s">
        <v>47</v>
      </c>
      <c r="P4344" s="96">
        <v>28</v>
      </c>
      <c r="Q4344" s="96" t="s">
        <v>62</v>
      </c>
      <c r="R4344" s="97" t="s">
        <v>49</v>
      </c>
      <c r="S4344" s="98" t="s">
        <v>50</v>
      </c>
      <c r="T4344" s="98" t="s">
        <v>51</v>
      </c>
      <c r="U4344" s="99" t="s">
        <v>154</v>
      </c>
      <c r="V4344" s="100">
        <v>0.6</v>
      </c>
      <c r="W4344" s="106">
        <v>0</v>
      </c>
      <c r="X4344" s="102">
        <v>1</v>
      </c>
      <c r="Y4344" s="103">
        <v>0.96</v>
      </c>
      <c r="Z4344" s="99">
        <v>5</v>
      </c>
      <c r="AA4344" s="104">
        <v>0.192</v>
      </c>
      <c r="AB4344" s="100">
        <v>0</v>
      </c>
      <c r="AC4344" s="106">
        <v>0</v>
      </c>
      <c r="AD4344" s="107">
        <v>43591</v>
      </c>
      <c r="AE4344" s="107">
        <v>43592</v>
      </c>
      <c r="AF4344" s="99">
        <v>1</v>
      </c>
      <c r="AG4344" s="101" t="s">
        <v>53</v>
      </c>
      <c r="AH4344" s="100">
        <v>0</v>
      </c>
      <c r="AI4344" s="106">
        <v>0</v>
      </c>
      <c r="AJ4344" s="106">
        <v>0</v>
      </c>
      <c r="AK4344" s="60" t="str">
        <f>+IF(Tabla1[[#This Row],[REQUEST_TY]]="SR MANTENIMIENTO CORRECTIVO", "EMERGENCIA", "OTROS")</f>
        <v>EMERGENCIA</v>
      </c>
      <c r="AL4344" s="6" t="str">
        <f>+_xlfn.IFS(Tabla1[[#This Row],[Veces obj]]&lt;=1,"0-1",Tabla1[[#This Row],[Veces obj]]&lt;=2,"1-2",Tabla1[[#This Row],[Veces obj]]&lt;=3,"2-3",TRUE,"&gt;3")</f>
        <v>0-1</v>
      </c>
      <c r="AM4344" s="60" t="str">
        <f>+_xlfn.IFS(MONTH(Tabla1[[#This Row],[MES]])&lt;=3,"Q1",MONTH(Tabla1[[#This Row],[MES]])&lt;=6,"Q2",MONTH(Tabla1[[#This Row],[MES]])&lt;=9,"Q3",TRUE,"Q4")</f>
        <v>Q2</v>
      </c>
      <c r="AN4344" s="15" t="str">
        <f>+IFERROR(VLOOKUP(Tabla1[[#This Row],[CUENTA]],CTAS[],2,0),"OTROS")</f>
        <v>OTROS</v>
      </c>
      <c r="AP4344" s="15" t="str">
        <f>+IFERROR(VLOOKUP(Tabla1[[#This Row],[EMPLEADO]],IS[],3,0),"OTROS")</f>
        <v>OTROS</v>
      </c>
      <c r="AQ4344" s="15" t="str">
        <f>+IFERROR(VLOOKUP(Tabla1[[#This Row],[EMPLEADO]],IS[[NÓMINA]:[INGENIERO]],2,0),"OTROS")</f>
        <v>OTROS</v>
      </c>
    </row>
    <row r="4345" spans="1:43" x14ac:dyDescent="0.25">
      <c r="A4345" s="91" t="s">
        <v>12089</v>
      </c>
      <c r="B4345" s="92">
        <v>1</v>
      </c>
      <c r="C4345" s="92" t="s">
        <v>12564</v>
      </c>
      <c r="D4345" s="93" t="s">
        <v>38</v>
      </c>
      <c r="E4345" s="94" t="s">
        <v>76</v>
      </c>
      <c r="F4345" s="94" t="s">
        <v>12565</v>
      </c>
      <c r="G4345" s="105" t="s">
        <v>1620</v>
      </c>
      <c r="H4345" s="92" t="s">
        <v>58</v>
      </c>
      <c r="I4345" s="95" t="s">
        <v>43</v>
      </c>
      <c r="J4345" s="92" t="s">
        <v>8</v>
      </c>
      <c r="K4345" s="96" t="s">
        <v>102</v>
      </c>
      <c r="L4345" s="96" t="s">
        <v>1621</v>
      </c>
      <c r="M4345" s="92" t="s">
        <v>736</v>
      </c>
      <c r="N4345" s="92">
        <v>0</v>
      </c>
      <c r="O4345" s="92" t="s">
        <v>47</v>
      </c>
      <c r="P4345" s="96">
        <v>77</v>
      </c>
      <c r="Q4345" s="96" t="s">
        <v>48</v>
      </c>
      <c r="R4345" s="97" t="s">
        <v>63</v>
      </c>
      <c r="S4345" s="98" t="s">
        <v>64</v>
      </c>
      <c r="T4345" s="98" t="s">
        <v>51</v>
      </c>
      <c r="U4345" s="99" t="s">
        <v>96</v>
      </c>
      <c r="V4345" s="100">
        <v>1.1000000000000001</v>
      </c>
      <c r="W4345" s="106">
        <v>1501.5000000000002</v>
      </c>
      <c r="X4345" s="102">
        <v>1</v>
      </c>
      <c r="Y4345" s="103">
        <v>1.28</v>
      </c>
      <c r="Z4345" s="99">
        <v>5</v>
      </c>
      <c r="AA4345" s="104">
        <v>0.25600000000000001</v>
      </c>
      <c r="AB4345" s="100">
        <v>0</v>
      </c>
      <c r="AC4345" s="106">
        <v>0</v>
      </c>
      <c r="AD4345" s="107">
        <v>43591</v>
      </c>
      <c r="AE4345" s="107">
        <v>43592</v>
      </c>
      <c r="AF4345" s="99">
        <v>1</v>
      </c>
      <c r="AG4345" s="101" t="s">
        <v>53</v>
      </c>
      <c r="AH4345" s="100">
        <v>0</v>
      </c>
      <c r="AI4345" s="106">
        <v>0</v>
      </c>
      <c r="AJ4345" s="106">
        <v>0</v>
      </c>
      <c r="AK4345" s="60" t="str">
        <f>+IF(Tabla1[[#This Row],[REQUEST_TY]]="SR MANTENIMIENTO CORRECTIVO", "EMERGENCIA", "OTROS")</f>
        <v>EMERGENCIA</v>
      </c>
      <c r="AL4345" s="6" t="str">
        <f>+_xlfn.IFS(Tabla1[[#This Row],[Veces obj]]&lt;=1,"0-1",Tabla1[[#This Row],[Veces obj]]&lt;=2,"1-2",Tabla1[[#This Row],[Veces obj]]&lt;=3,"2-3",TRUE,"&gt;3")</f>
        <v>0-1</v>
      </c>
      <c r="AM4345" s="60" t="str">
        <f>+_xlfn.IFS(MONTH(Tabla1[[#This Row],[MES]])&lt;=3,"Q1",MONTH(Tabla1[[#This Row],[MES]])&lt;=6,"Q2",MONTH(Tabla1[[#This Row],[MES]])&lt;=9,"Q3",TRUE,"Q4")</f>
        <v>Q2</v>
      </c>
      <c r="AN4345" s="15" t="str">
        <f>+IFERROR(VLOOKUP(Tabla1[[#This Row],[CUENTA]],CTAS[],2,0),"OTROS")</f>
        <v>OTROS</v>
      </c>
      <c r="AP4345" s="15" t="str">
        <f>+IFERROR(VLOOKUP(Tabla1[[#This Row],[EMPLEADO]],IS[],3,0),"OTROS")</f>
        <v>OTROS</v>
      </c>
      <c r="AQ4345" s="15" t="str">
        <f>+IFERROR(VLOOKUP(Tabla1[[#This Row],[EMPLEADO]],IS[[NÓMINA]:[INGENIERO]],2,0),"OTROS")</f>
        <v>OTROS</v>
      </c>
    </row>
    <row r="4346" spans="1:43" x14ac:dyDescent="0.25">
      <c r="A4346" s="91" t="s">
        <v>12089</v>
      </c>
      <c r="B4346" s="92">
        <v>1</v>
      </c>
      <c r="C4346" s="92" t="s">
        <v>12566</v>
      </c>
      <c r="D4346" s="93" t="s">
        <v>38</v>
      </c>
      <c r="E4346" s="94" t="s">
        <v>39</v>
      </c>
      <c r="F4346" s="94" t="s">
        <v>12567</v>
      </c>
      <c r="G4346" s="105" t="s">
        <v>12568</v>
      </c>
      <c r="H4346" s="92" t="s">
        <v>868</v>
      </c>
      <c r="I4346" s="95" t="s">
        <v>43</v>
      </c>
      <c r="J4346" s="92" t="s">
        <v>8</v>
      </c>
      <c r="K4346" s="96" t="s">
        <v>1848</v>
      </c>
      <c r="L4346" s="96" t="s">
        <v>12569</v>
      </c>
      <c r="M4346" s="92" t="s">
        <v>871</v>
      </c>
      <c r="N4346" s="92">
        <v>1</v>
      </c>
      <c r="O4346" s="92" t="s">
        <v>47</v>
      </c>
      <c r="P4346" s="96">
        <v>2713</v>
      </c>
      <c r="Q4346" s="96" t="s">
        <v>48</v>
      </c>
      <c r="R4346" s="97" t="s">
        <v>49</v>
      </c>
      <c r="S4346" s="98" t="s">
        <v>50</v>
      </c>
      <c r="T4346" s="98" t="s">
        <v>51</v>
      </c>
      <c r="U4346" s="99" t="s">
        <v>52</v>
      </c>
      <c r="V4346" s="100">
        <v>1.05</v>
      </c>
      <c r="W4346" s="106">
        <v>0</v>
      </c>
      <c r="X4346" s="102">
        <v>1</v>
      </c>
      <c r="Y4346" s="103">
        <v>3.55</v>
      </c>
      <c r="Z4346" s="99">
        <v>5</v>
      </c>
      <c r="AA4346" s="104">
        <v>0.71</v>
      </c>
      <c r="AB4346" s="100">
        <v>0</v>
      </c>
      <c r="AC4346" s="106">
        <v>0</v>
      </c>
      <c r="AD4346" s="107">
        <v>43591</v>
      </c>
      <c r="AE4346" s="107">
        <v>43592</v>
      </c>
      <c r="AF4346" s="99">
        <v>1</v>
      </c>
      <c r="AG4346" s="101" t="s">
        <v>53</v>
      </c>
      <c r="AH4346" s="100">
        <v>0</v>
      </c>
      <c r="AI4346" s="106">
        <v>0</v>
      </c>
      <c r="AJ4346" s="106">
        <v>0</v>
      </c>
      <c r="AK4346" s="60" t="str">
        <f>+IF(Tabla1[[#This Row],[REQUEST_TY]]="SR MANTENIMIENTO CORRECTIVO", "EMERGENCIA", "OTROS")</f>
        <v>EMERGENCIA</v>
      </c>
      <c r="AL4346" s="6" t="str">
        <f>+_xlfn.IFS(Tabla1[[#This Row],[Veces obj]]&lt;=1,"0-1",Tabla1[[#This Row],[Veces obj]]&lt;=2,"1-2",Tabla1[[#This Row],[Veces obj]]&lt;=3,"2-3",TRUE,"&gt;3")</f>
        <v>0-1</v>
      </c>
      <c r="AM4346" s="60" t="str">
        <f>+_xlfn.IFS(MONTH(Tabla1[[#This Row],[MES]])&lt;=3,"Q1",MONTH(Tabla1[[#This Row],[MES]])&lt;=6,"Q2",MONTH(Tabla1[[#This Row],[MES]])&lt;=9,"Q3",TRUE,"Q4")</f>
        <v>Q2</v>
      </c>
      <c r="AN4346" s="15" t="str">
        <f>+IFERROR(VLOOKUP(Tabla1[[#This Row],[CUENTA]],CTAS[],2,0),"OTROS")</f>
        <v>OTROS</v>
      </c>
      <c r="AP4346" s="15" t="str">
        <f>+IFERROR(VLOOKUP(Tabla1[[#This Row],[EMPLEADO]],IS[],3,0),"OTROS")</f>
        <v>OTROS</v>
      </c>
      <c r="AQ4346" s="15" t="str">
        <f>+IFERROR(VLOOKUP(Tabla1[[#This Row],[EMPLEADO]],IS[[NÓMINA]:[INGENIERO]],2,0),"OTROS")</f>
        <v>OTROS</v>
      </c>
    </row>
    <row r="4347" spans="1:43" x14ac:dyDescent="0.25">
      <c r="A4347" s="91" t="s">
        <v>12089</v>
      </c>
      <c r="B4347" s="92">
        <v>1</v>
      </c>
      <c r="C4347" s="92" t="s">
        <v>12570</v>
      </c>
      <c r="D4347" s="93" t="s">
        <v>38</v>
      </c>
      <c r="E4347" s="94" t="s">
        <v>258</v>
      </c>
      <c r="F4347" s="94" t="s">
        <v>12571</v>
      </c>
      <c r="G4347" s="105" t="s">
        <v>4426</v>
      </c>
      <c r="H4347" s="92" t="s">
        <v>58</v>
      </c>
      <c r="I4347" s="95" t="s">
        <v>43</v>
      </c>
      <c r="J4347" s="92" t="s">
        <v>8</v>
      </c>
      <c r="K4347" s="96" t="s">
        <v>102</v>
      </c>
      <c r="L4347" s="96" t="s">
        <v>1621</v>
      </c>
      <c r="M4347" s="92" t="s">
        <v>736</v>
      </c>
      <c r="N4347" s="92">
        <v>0</v>
      </c>
      <c r="O4347" s="92" t="s">
        <v>47</v>
      </c>
      <c r="P4347" s="96">
        <v>7</v>
      </c>
      <c r="Q4347" s="96" t="s">
        <v>194</v>
      </c>
      <c r="R4347" s="97" t="s">
        <v>138</v>
      </c>
      <c r="S4347" s="98" t="s">
        <v>139</v>
      </c>
      <c r="T4347" s="98" t="s">
        <v>51</v>
      </c>
      <c r="U4347" s="99" t="s">
        <v>224</v>
      </c>
      <c r="V4347" s="100">
        <v>0.8</v>
      </c>
      <c r="W4347" s="106">
        <v>1258.4000000000003</v>
      </c>
      <c r="X4347" s="102">
        <v>1</v>
      </c>
      <c r="Y4347" s="103">
        <v>3.25</v>
      </c>
      <c r="Z4347" s="99">
        <v>4</v>
      </c>
      <c r="AA4347" s="104">
        <v>0.8125</v>
      </c>
      <c r="AB4347" s="100">
        <v>0</v>
      </c>
      <c r="AC4347" s="106">
        <v>0</v>
      </c>
      <c r="AD4347" s="107">
        <v>43592</v>
      </c>
      <c r="AE4347" s="107">
        <v>43592</v>
      </c>
      <c r="AF4347" s="99">
        <v>0</v>
      </c>
      <c r="AG4347" s="101" t="s">
        <v>53</v>
      </c>
      <c r="AH4347" s="100">
        <v>0</v>
      </c>
      <c r="AI4347" s="106">
        <v>0</v>
      </c>
      <c r="AJ4347" s="106">
        <v>0</v>
      </c>
      <c r="AK4347" s="60" t="str">
        <f>+IF(Tabla1[[#This Row],[REQUEST_TY]]="SR MANTENIMIENTO CORRECTIVO", "EMERGENCIA", "OTROS")</f>
        <v>EMERGENCIA</v>
      </c>
      <c r="AL4347" s="6" t="str">
        <f>+_xlfn.IFS(Tabla1[[#This Row],[Veces obj]]&lt;=1,"0-1",Tabla1[[#This Row],[Veces obj]]&lt;=2,"1-2",Tabla1[[#This Row],[Veces obj]]&lt;=3,"2-3",TRUE,"&gt;3")</f>
        <v>0-1</v>
      </c>
      <c r="AM4347" s="60" t="str">
        <f>+_xlfn.IFS(MONTH(Tabla1[[#This Row],[MES]])&lt;=3,"Q1",MONTH(Tabla1[[#This Row],[MES]])&lt;=6,"Q2",MONTH(Tabla1[[#This Row],[MES]])&lt;=9,"Q3",TRUE,"Q4")</f>
        <v>Q2</v>
      </c>
      <c r="AN4347" s="15" t="str">
        <f>+IFERROR(VLOOKUP(Tabla1[[#This Row],[CUENTA]],CTAS[],2,0),"OTROS")</f>
        <v>OTROS</v>
      </c>
      <c r="AP4347" s="15" t="str">
        <f>+IFERROR(VLOOKUP(Tabla1[[#This Row],[EMPLEADO]],IS[],3,0),"OTROS")</f>
        <v>OTROS</v>
      </c>
      <c r="AQ4347" s="15" t="str">
        <f>+IFERROR(VLOOKUP(Tabla1[[#This Row],[EMPLEADO]],IS[[NÓMINA]:[INGENIERO]],2,0),"OTROS")</f>
        <v>OTROS</v>
      </c>
    </row>
    <row r="4348" spans="1:43" x14ac:dyDescent="0.25">
      <c r="A4348" s="91" t="s">
        <v>12089</v>
      </c>
      <c r="B4348" s="92">
        <v>1</v>
      </c>
      <c r="C4348" s="92" t="s">
        <v>12572</v>
      </c>
      <c r="D4348" s="93" t="s">
        <v>38</v>
      </c>
      <c r="E4348" s="94" t="s">
        <v>300</v>
      </c>
      <c r="F4348" s="94" t="s">
        <v>12573</v>
      </c>
      <c r="G4348" s="105" t="s">
        <v>2352</v>
      </c>
      <c r="H4348" s="92" t="s">
        <v>11609</v>
      </c>
      <c r="I4348" s="95" t="s">
        <v>43</v>
      </c>
      <c r="J4348" s="92" t="s">
        <v>8</v>
      </c>
      <c r="K4348" s="96" t="s">
        <v>102</v>
      </c>
      <c r="L4348" s="96" t="s">
        <v>1621</v>
      </c>
      <c r="M4348" s="92" t="s">
        <v>736</v>
      </c>
      <c r="N4348" s="92">
        <v>0</v>
      </c>
      <c r="O4348" s="92" t="s">
        <v>47</v>
      </c>
      <c r="P4348" s="96">
        <v>3</v>
      </c>
      <c r="Q4348" s="96" t="s">
        <v>388</v>
      </c>
      <c r="R4348" s="97" t="s">
        <v>223</v>
      </c>
      <c r="S4348" s="98" t="s">
        <v>139</v>
      </c>
      <c r="T4348" s="98" t="s">
        <v>51</v>
      </c>
      <c r="U4348" s="99" t="s">
        <v>872</v>
      </c>
      <c r="V4348" s="100">
        <v>0</v>
      </c>
      <c r="W4348" s="106">
        <v>0</v>
      </c>
      <c r="X4348" s="102">
        <v>1</v>
      </c>
      <c r="Y4348" s="103">
        <v>0.79</v>
      </c>
      <c r="Z4348" s="99">
        <v>4</v>
      </c>
      <c r="AA4348" s="104">
        <v>0.19750000000000001</v>
      </c>
      <c r="AB4348" s="100">
        <v>0</v>
      </c>
      <c r="AC4348" s="106">
        <v>0</v>
      </c>
      <c r="AD4348" s="107">
        <v>43602</v>
      </c>
      <c r="AE4348" s="107">
        <v>43602</v>
      </c>
      <c r="AF4348" s="99">
        <v>0</v>
      </c>
      <c r="AG4348" s="101" t="s">
        <v>53</v>
      </c>
      <c r="AH4348" s="100">
        <v>0</v>
      </c>
      <c r="AI4348" s="106">
        <v>0</v>
      </c>
      <c r="AJ4348" s="106">
        <v>0</v>
      </c>
      <c r="AK4348" s="60" t="str">
        <f>+IF(Tabla1[[#This Row],[REQUEST_TY]]="SR MANTENIMIENTO CORRECTIVO", "EMERGENCIA", "OTROS")</f>
        <v>EMERGENCIA</v>
      </c>
      <c r="AL4348" s="6" t="str">
        <f>+_xlfn.IFS(Tabla1[[#This Row],[Veces obj]]&lt;=1,"0-1",Tabla1[[#This Row],[Veces obj]]&lt;=2,"1-2",Tabla1[[#This Row],[Veces obj]]&lt;=3,"2-3",TRUE,"&gt;3")</f>
        <v>0-1</v>
      </c>
      <c r="AM4348" s="60" t="str">
        <f>+_xlfn.IFS(MONTH(Tabla1[[#This Row],[MES]])&lt;=3,"Q1",MONTH(Tabla1[[#This Row],[MES]])&lt;=6,"Q2",MONTH(Tabla1[[#This Row],[MES]])&lt;=9,"Q3",TRUE,"Q4")</f>
        <v>Q2</v>
      </c>
      <c r="AN4348" s="15" t="str">
        <f>+IFERROR(VLOOKUP(Tabla1[[#This Row],[CUENTA]],CTAS[],2,0),"OTROS")</f>
        <v>OTROS</v>
      </c>
      <c r="AP4348" s="15" t="str">
        <f>+IFERROR(VLOOKUP(Tabla1[[#This Row],[EMPLEADO]],IS[],3,0),"OTROS")</f>
        <v>OTROS</v>
      </c>
      <c r="AQ4348" s="15" t="str">
        <f>+IFERROR(VLOOKUP(Tabla1[[#This Row],[EMPLEADO]],IS[[NÓMINA]:[INGENIERO]],2,0),"OTROS")</f>
        <v>OTROS</v>
      </c>
    </row>
    <row r="4349" spans="1:43" x14ac:dyDescent="0.25">
      <c r="A4349" s="91" t="s">
        <v>12089</v>
      </c>
      <c r="B4349" s="92">
        <v>1</v>
      </c>
      <c r="C4349" s="92" t="s">
        <v>12574</v>
      </c>
      <c r="D4349" s="93" t="s">
        <v>38</v>
      </c>
      <c r="E4349" s="94" t="s">
        <v>133</v>
      </c>
      <c r="F4349" s="94" t="s">
        <v>12575</v>
      </c>
      <c r="G4349" s="105" t="s">
        <v>2792</v>
      </c>
      <c r="H4349" s="92" t="s">
        <v>915</v>
      </c>
      <c r="I4349" s="95" t="s">
        <v>43</v>
      </c>
      <c r="J4349" s="92" t="s">
        <v>8</v>
      </c>
      <c r="K4349" s="96" t="s">
        <v>59</v>
      </c>
      <c r="L4349" s="96" t="s">
        <v>1768</v>
      </c>
      <c r="M4349" s="92" t="s">
        <v>310</v>
      </c>
      <c r="N4349" s="92">
        <v>0</v>
      </c>
      <c r="O4349" s="92" t="s">
        <v>47</v>
      </c>
      <c r="P4349" s="96">
        <v>24</v>
      </c>
      <c r="Q4349" s="96" t="s">
        <v>62</v>
      </c>
      <c r="R4349" s="97" t="s">
        <v>138</v>
      </c>
      <c r="S4349" s="98" t="s">
        <v>139</v>
      </c>
      <c r="T4349" s="98" t="s">
        <v>51</v>
      </c>
      <c r="U4349" s="99" t="s">
        <v>262</v>
      </c>
      <c r="V4349" s="100">
        <v>1.05</v>
      </c>
      <c r="W4349" s="106">
        <v>1651.6500000000003</v>
      </c>
      <c r="X4349" s="102">
        <v>1</v>
      </c>
      <c r="Y4349" s="103">
        <v>2.67</v>
      </c>
      <c r="Z4349" s="99">
        <v>4</v>
      </c>
      <c r="AA4349" s="104">
        <v>0.66749999999999998</v>
      </c>
      <c r="AB4349" s="100">
        <v>0</v>
      </c>
      <c r="AC4349" s="106">
        <v>0</v>
      </c>
      <c r="AD4349" s="107">
        <v>43591</v>
      </c>
      <c r="AE4349" s="107">
        <v>43592</v>
      </c>
      <c r="AF4349" s="99">
        <v>1</v>
      </c>
      <c r="AG4349" s="101" t="s">
        <v>53</v>
      </c>
      <c r="AH4349" s="100">
        <v>0</v>
      </c>
      <c r="AI4349" s="106">
        <v>0</v>
      </c>
      <c r="AJ4349" s="106">
        <v>0</v>
      </c>
      <c r="AK4349" s="60" t="str">
        <f>+IF(Tabla1[[#This Row],[REQUEST_TY]]="SR MANTENIMIENTO CORRECTIVO", "EMERGENCIA", "OTROS")</f>
        <v>EMERGENCIA</v>
      </c>
      <c r="AL4349" s="6" t="str">
        <f>+_xlfn.IFS(Tabla1[[#This Row],[Veces obj]]&lt;=1,"0-1",Tabla1[[#This Row],[Veces obj]]&lt;=2,"1-2",Tabla1[[#This Row],[Veces obj]]&lt;=3,"2-3",TRUE,"&gt;3")</f>
        <v>0-1</v>
      </c>
      <c r="AM4349" s="60" t="str">
        <f>+_xlfn.IFS(MONTH(Tabla1[[#This Row],[MES]])&lt;=3,"Q1",MONTH(Tabla1[[#This Row],[MES]])&lt;=6,"Q2",MONTH(Tabla1[[#This Row],[MES]])&lt;=9,"Q3",TRUE,"Q4")</f>
        <v>Q2</v>
      </c>
      <c r="AN4349" s="15" t="str">
        <f>+IFERROR(VLOOKUP(Tabla1[[#This Row],[CUENTA]],CTAS[],2,0),"OTROS")</f>
        <v>OTROS</v>
      </c>
      <c r="AP4349" s="15" t="str">
        <f>+IFERROR(VLOOKUP(Tabla1[[#This Row],[EMPLEADO]],IS[],3,0),"OTROS")</f>
        <v>OTROS</v>
      </c>
      <c r="AQ4349" s="15" t="str">
        <f>+IFERROR(VLOOKUP(Tabla1[[#This Row],[EMPLEADO]],IS[[NÓMINA]:[INGENIERO]],2,0),"OTROS")</f>
        <v>OTROS</v>
      </c>
    </row>
    <row r="4350" spans="1:43" x14ac:dyDescent="0.25">
      <c r="A4350" s="91" t="s">
        <v>12089</v>
      </c>
      <c r="B4350" s="92">
        <v>1</v>
      </c>
      <c r="C4350" s="92" t="s">
        <v>12576</v>
      </c>
      <c r="D4350" s="93" t="s">
        <v>38</v>
      </c>
      <c r="E4350" s="94" t="s">
        <v>133</v>
      </c>
      <c r="F4350" s="94" t="s">
        <v>12577</v>
      </c>
      <c r="G4350" s="105" t="s">
        <v>1767</v>
      </c>
      <c r="H4350" s="92" t="s">
        <v>679</v>
      </c>
      <c r="I4350" s="95" t="s">
        <v>43</v>
      </c>
      <c r="J4350" s="92" t="s">
        <v>8</v>
      </c>
      <c r="K4350" s="96" t="s">
        <v>59</v>
      </c>
      <c r="L4350" s="96" t="s">
        <v>1768</v>
      </c>
      <c r="M4350" s="92" t="s">
        <v>310</v>
      </c>
      <c r="N4350" s="92">
        <v>0</v>
      </c>
      <c r="O4350" s="92" t="s">
        <v>47</v>
      </c>
      <c r="P4350" s="96">
        <v>41</v>
      </c>
      <c r="Q4350" s="96" t="s">
        <v>82</v>
      </c>
      <c r="R4350" s="97" t="s">
        <v>138</v>
      </c>
      <c r="S4350" s="98" t="s">
        <v>139</v>
      </c>
      <c r="T4350" s="98" t="s">
        <v>51</v>
      </c>
      <c r="U4350" s="99" t="s">
        <v>140</v>
      </c>
      <c r="V4350" s="100">
        <v>1.1000000000000001</v>
      </c>
      <c r="W4350" s="106">
        <v>1730.3000000000004</v>
      </c>
      <c r="X4350" s="102">
        <v>1</v>
      </c>
      <c r="Y4350" s="103">
        <v>2.75</v>
      </c>
      <c r="Z4350" s="99">
        <v>4</v>
      </c>
      <c r="AA4350" s="104">
        <v>0.6875</v>
      </c>
      <c r="AB4350" s="100">
        <v>0</v>
      </c>
      <c r="AC4350" s="106">
        <v>0</v>
      </c>
      <c r="AD4350" s="107">
        <v>43591</v>
      </c>
      <c r="AE4350" s="107">
        <v>43592</v>
      </c>
      <c r="AF4350" s="99">
        <v>1</v>
      </c>
      <c r="AG4350" s="101" t="s">
        <v>53</v>
      </c>
      <c r="AH4350" s="100">
        <v>0</v>
      </c>
      <c r="AI4350" s="106">
        <v>0</v>
      </c>
      <c r="AJ4350" s="106">
        <v>0</v>
      </c>
      <c r="AK4350" s="60" t="str">
        <f>+IF(Tabla1[[#This Row],[REQUEST_TY]]="SR MANTENIMIENTO CORRECTIVO", "EMERGENCIA", "OTROS")</f>
        <v>EMERGENCIA</v>
      </c>
      <c r="AL4350" s="6" t="str">
        <f>+_xlfn.IFS(Tabla1[[#This Row],[Veces obj]]&lt;=1,"0-1",Tabla1[[#This Row],[Veces obj]]&lt;=2,"1-2",Tabla1[[#This Row],[Veces obj]]&lt;=3,"2-3",TRUE,"&gt;3")</f>
        <v>0-1</v>
      </c>
      <c r="AM4350" s="60" t="str">
        <f>+_xlfn.IFS(MONTH(Tabla1[[#This Row],[MES]])&lt;=3,"Q1",MONTH(Tabla1[[#This Row],[MES]])&lt;=6,"Q2",MONTH(Tabla1[[#This Row],[MES]])&lt;=9,"Q3",TRUE,"Q4")</f>
        <v>Q2</v>
      </c>
      <c r="AN4350" s="15" t="str">
        <f>+IFERROR(VLOOKUP(Tabla1[[#This Row],[CUENTA]],CTAS[],2,0),"OTROS")</f>
        <v>OTROS</v>
      </c>
      <c r="AP4350" s="15" t="str">
        <f>+IFERROR(VLOOKUP(Tabla1[[#This Row],[EMPLEADO]],IS[],3,0),"OTROS")</f>
        <v>OTROS</v>
      </c>
      <c r="AQ4350" s="15" t="str">
        <f>+IFERROR(VLOOKUP(Tabla1[[#This Row],[EMPLEADO]],IS[[NÓMINA]:[INGENIERO]],2,0),"OTROS")</f>
        <v>OTROS</v>
      </c>
    </row>
    <row r="4351" spans="1:43" x14ac:dyDescent="0.25">
      <c r="A4351" s="91" t="s">
        <v>12089</v>
      </c>
      <c r="B4351" s="92">
        <v>1</v>
      </c>
      <c r="C4351" s="92" t="s">
        <v>12578</v>
      </c>
      <c r="D4351" s="93" t="s">
        <v>38</v>
      </c>
      <c r="E4351" s="94" t="s">
        <v>1015</v>
      </c>
      <c r="F4351" s="94" t="s">
        <v>12579</v>
      </c>
      <c r="G4351" s="105" t="s">
        <v>2422</v>
      </c>
      <c r="H4351" s="92" t="s">
        <v>915</v>
      </c>
      <c r="I4351" s="95" t="s">
        <v>43</v>
      </c>
      <c r="J4351" s="92" t="s">
        <v>8</v>
      </c>
      <c r="K4351" s="96" t="s">
        <v>59</v>
      </c>
      <c r="L4351" s="96" t="s">
        <v>1768</v>
      </c>
      <c r="M4351" s="92" t="s">
        <v>310</v>
      </c>
      <c r="N4351" s="92">
        <v>0</v>
      </c>
      <c r="O4351" s="92" t="s">
        <v>47</v>
      </c>
      <c r="P4351" s="96">
        <v>28</v>
      </c>
      <c r="Q4351" s="96" t="s">
        <v>62</v>
      </c>
      <c r="R4351" s="97" t="s">
        <v>317</v>
      </c>
      <c r="S4351" s="98" t="s">
        <v>318</v>
      </c>
      <c r="T4351" s="98" t="s">
        <v>51</v>
      </c>
      <c r="U4351" s="99" t="s">
        <v>262</v>
      </c>
      <c r="V4351" s="100">
        <v>1.05</v>
      </c>
      <c r="W4351" s="106">
        <v>1651.6500000000003</v>
      </c>
      <c r="X4351" s="102">
        <v>1</v>
      </c>
      <c r="Y4351" s="103">
        <v>3.02</v>
      </c>
      <c r="Z4351" s="99">
        <v>4</v>
      </c>
      <c r="AA4351" s="104">
        <v>0.755</v>
      </c>
      <c r="AB4351" s="100">
        <v>0</v>
      </c>
      <c r="AC4351" s="106">
        <v>0</v>
      </c>
      <c r="AD4351" s="107">
        <v>43592</v>
      </c>
      <c r="AE4351" s="107">
        <v>43592</v>
      </c>
      <c r="AF4351" s="99">
        <v>0</v>
      </c>
      <c r="AG4351" s="101" t="s">
        <v>53</v>
      </c>
      <c r="AH4351" s="100">
        <v>0</v>
      </c>
      <c r="AI4351" s="106">
        <v>0</v>
      </c>
      <c r="AJ4351" s="106">
        <v>0</v>
      </c>
      <c r="AK4351" s="60" t="str">
        <f>+IF(Tabla1[[#This Row],[REQUEST_TY]]="SR MANTENIMIENTO CORRECTIVO", "EMERGENCIA", "OTROS")</f>
        <v>EMERGENCIA</v>
      </c>
      <c r="AL4351" s="6" t="str">
        <f>+_xlfn.IFS(Tabla1[[#This Row],[Veces obj]]&lt;=1,"0-1",Tabla1[[#This Row],[Veces obj]]&lt;=2,"1-2",Tabla1[[#This Row],[Veces obj]]&lt;=3,"2-3",TRUE,"&gt;3")</f>
        <v>0-1</v>
      </c>
      <c r="AM4351" s="60" t="str">
        <f>+_xlfn.IFS(MONTH(Tabla1[[#This Row],[MES]])&lt;=3,"Q1",MONTH(Tabla1[[#This Row],[MES]])&lt;=6,"Q2",MONTH(Tabla1[[#This Row],[MES]])&lt;=9,"Q3",TRUE,"Q4")</f>
        <v>Q2</v>
      </c>
      <c r="AN4351" s="15" t="str">
        <f>+IFERROR(VLOOKUP(Tabla1[[#This Row],[CUENTA]],CTAS[],2,0),"OTROS")</f>
        <v>OTROS</v>
      </c>
      <c r="AP4351" s="15" t="str">
        <f>+IFERROR(VLOOKUP(Tabla1[[#This Row],[EMPLEADO]],IS[],3,0),"OTROS")</f>
        <v>OTROS</v>
      </c>
      <c r="AQ4351" s="15" t="str">
        <f>+IFERROR(VLOOKUP(Tabla1[[#This Row],[EMPLEADO]],IS[[NÓMINA]:[INGENIERO]],2,0),"OTROS")</f>
        <v>OTROS</v>
      </c>
    </row>
    <row r="4352" spans="1:43" x14ac:dyDescent="0.25">
      <c r="A4352" s="91" t="s">
        <v>12089</v>
      </c>
      <c r="B4352" s="92">
        <v>1</v>
      </c>
      <c r="C4352" s="92" t="s">
        <v>12580</v>
      </c>
      <c r="D4352" s="93" t="s">
        <v>3346</v>
      </c>
      <c r="E4352" s="94" t="s">
        <v>147</v>
      </c>
      <c r="F4352" s="94" t="s">
        <v>12581</v>
      </c>
      <c r="G4352" s="105" t="s">
        <v>12582</v>
      </c>
      <c r="H4352" s="92" t="s">
        <v>163</v>
      </c>
      <c r="I4352" s="95" t="s">
        <v>43</v>
      </c>
      <c r="J4352" s="92" t="s">
        <v>8</v>
      </c>
      <c r="K4352" s="96" t="s">
        <v>151</v>
      </c>
      <c r="L4352" s="96" t="s">
        <v>229</v>
      </c>
      <c r="M4352" s="92" t="s">
        <v>165</v>
      </c>
      <c r="N4352" s="92">
        <v>1</v>
      </c>
      <c r="O4352" s="92" t="s">
        <v>47</v>
      </c>
      <c r="P4352" s="96" t="s">
        <v>822</v>
      </c>
      <c r="Q4352" s="96" t="s">
        <v>48</v>
      </c>
      <c r="R4352" s="97" t="s">
        <v>153</v>
      </c>
      <c r="S4352" s="98" t="s">
        <v>50</v>
      </c>
      <c r="T4352" s="98" t="s">
        <v>51</v>
      </c>
      <c r="U4352" s="99" t="s">
        <v>52</v>
      </c>
      <c r="V4352" s="100">
        <v>1</v>
      </c>
      <c r="W4352" s="106">
        <v>0</v>
      </c>
      <c r="X4352" s="102">
        <v>0</v>
      </c>
      <c r="Y4352" s="103">
        <v>5</v>
      </c>
      <c r="Z4352" s="99">
        <v>5</v>
      </c>
      <c r="AA4352" s="104">
        <v>1</v>
      </c>
      <c r="AB4352" s="100">
        <v>0</v>
      </c>
      <c r="AC4352" s="106">
        <v>0</v>
      </c>
      <c r="AD4352" s="107">
        <v>43591</v>
      </c>
      <c r="AE4352" s="107">
        <v>43592</v>
      </c>
      <c r="AF4352" s="99">
        <v>1</v>
      </c>
      <c r="AG4352" s="101" t="s">
        <v>53</v>
      </c>
      <c r="AH4352" s="100">
        <v>0</v>
      </c>
      <c r="AI4352" s="106">
        <v>0</v>
      </c>
      <c r="AJ4352" s="106">
        <v>0</v>
      </c>
      <c r="AK4352" s="60" t="str">
        <f>+IF(Tabla1[[#This Row],[REQUEST_TY]]="SR MANTENIMIENTO CORRECTIVO", "EMERGENCIA", "OTROS")</f>
        <v>OTROS</v>
      </c>
      <c r="AL4352" s="6" t="str">
        <f>+_xlfn.IFS(Tabla1[[#This Row],[Veces obj]]&lt;=1,"0-1",Tabla1[[#This Row],[Veces obj]]&lt;=2,"1-2",Tabla1[[#This Row],[Veces obj]]&lt;=3,"2-3",TRUE,"&gt;3")</f>
        <v>0-1</v>
      </c>
      <c r="AM4352" s="60" t="str">
        <f>+_xlfn.IFS(MONTH(Tabla1[[#This Row],[MES]])&lt;=3,"Q1",MONTH(Tabla1[[#This Row],[MES]])&lt;=6,"Q2",MONTH(Tabla1[[#This Row],[MES]])&lt;=9,"Q3",TRUE,"Q4")</f>
        <v>Q2</v>
      </c>
      <c r="AN4352" s="15" t="str">
        <f>+IFERROR(VLOOKUP(Tabla1[[#This Row],[CUENTA]],CTAS[],2,0),"OTROS")</f>
        <v>HONEYWELL</v>
      </c>
      <c r="AP4352" s="15" t="str">
        <f>+IFERROR(VLOOKUP(Tabla1[[#This Row],[EMPLEADO]],IS[],3,0),"OTROS")</f>
        <v>CHIHUAHUA</v>
      </c>
      <c r="AQ4352" s="15" t="str">
        <f>+IFERROR(VLOOKUP(Tabla1[[#This Row],[EMPLEADO]],IS[[NÓMINA]:[INGENIERO]],2,0),"OTROS")</f>
        <v>LUIS EDUARDO MUÑOZ</v>
      </c>
    </row>
    <row r="4353" spans="1:43" x14ac:dyDescent="0.25">
      <c r="A4353" s="91" t="s">
        <v>12089</v>
      </c>
      <c r="B4353" s="92">
        <v>1</v>
      </c>
      <c r="C4353" s="92" t="s">
        <v>12583</v>
      </c>
      <c r="D4353" s="93" t="s">
        <v>38</v>
      </c>
      <c r="E4353" s="94" t="s">
        <v>76</v>
      </c>
      <c r="F4353" s="94" t="s">
        <v>12581</v>
      </c>
      <c r="G4353" s="105" t="s">
        <v>7576</v>
      </c>
      <c r="H4353" s="92" t="s">
        <v>592</v>
      </c>
      <c r="I4353" s="95" t="s">
        <v>43</v>
      </c>
      <c r="J4353" s="92" t="s">
        <v>8</v>
      </c>
      <c r="K4353" s="96" t="s">
        <v>169</v>
      </c>
      <c r="L4353" s="96" t="s">
        <v>3630</v>
      </c>
      <c r="M4353" s="92" t="s">
        <v>3631</v>
      </c>
      <c r="N4353" s="92">
        <v>0</v>
      </c>
      <c r="O4353" s="92" t="s">
        <v>47</v>
      </c>
      <c r="P4353" s="96">
        <v>69</v>
      </c>
      <c r="Q4353" s="96" t="s">
        <v>48</v>
      </c>
      <c r="R4353" s="97" t="s">
        <v>63</v>
      </c>
      <c r="S4353" s="98" t="s">
        <v>64</v>
      </c>
      <c r="T4353" s="98" t="s">
        <v>208</v>
      </c>
      <c r="U4353" s="99" t="s">
        <v>96</v>
      </c>
      <c r="V4353" s="100">
        <v>1.1000000000000001</v>
      </c>
      <c r="W4353" s="106">
        <v>1501.5000000000002</v>
      </c>
      <c r="X4353" s="102">
        <v>1</v>
      </c>
      <c r="Y4353" s="103">
        <v>3.48</v>
      </c>
      <c r="Z4353" s="99">
        <v>9</v>
      </c>
      <c r="AA4353" s="104">
        <v>0.38666666666666666</v>
      </c>
      <c r="AB4353" s="100">
        <v>0</v>
      </c>
      <c r="AC4353" s="106">
        <v>0</v>
      </c>
      <c r="AD4353" s="107">
        <v>43594</v>
      </c>
      <c r="AE4353" s="107">
        <v>43598</v>
      </c>
      <c r="AF4353" s="99">
        <v>2</v>
      </c>
      <c r="AG4353" s="101" t="s">
        <v>1680</v>
      </c>
      <c r="AH4353" s="100">
        <v>0.25</v>
      </c>
      <c r="AI4353" s="106">
        <v>-341.25</v>
      </c>
      <c r="AJ4353" s="106">
        <v>0</v>
      </c>
      <c r="AK4353" s="60" t="str">
        <f>+IF(Tabla1[[#This Row],[REQUEST_TY]]="SR MANTENIMIENTO CORRECTIVO", "EMERGENCIA", "OTROS")</f>
        <v>EMERGENCIA</v>
      </c>
      <c r="AL4353" s="6" t="str">
        <f>+_xlfn.IFS(Tabla1[[#This Row],[Veces obj]]&lt;=1,"0-1",Tabla1[[#This Row],[Veces obj]]&lt;=2,"1-2",Tabla1[[#This Row],[Veces obj]]&lt;=3,"2-3",TRUE,"&gt;3")</f>
        <v>0-1</v>
      </c>
      <c r="AM4353" s="60" t="str">
        <f>+_xlfn.IFS(MONTH(Tabla1[[#This Row],[MES]])&lt;=3,"Q1",MONTH(Tabla1[[#This Row],[MES]])&lt;=6,"Q2",MONTH(Tabla1[[#This Row],[MES]])&lt;=9,"Q3",TRUE,"Q4")</f>
        <v>Q2</v>
      </c>
      <c r="AN4353" s="15" t="str">
        <f>+IFERROR(VLOOKUP(Tabla1[[#This Row],[CUENTA]],CTAS[],2,0),"OTROS")</f>
        <v>OTROS</v>
      </c>
      <c r="AP4353" s="15" t="str">
        <f>+IFERROR(VLOOKUP(Tabla1[[#This Row],[EMPLEADO]],IS[],3,0),"OTROS")</f>
        <v>CHIHUAHUA</v>
      </c>
      <c r="AQ4353" s="15" t="str">
        <f>+IFERROR(VLOOKUP(Tabla1[[#This Row],[EMPLEADO]],IS[[NÓMINA]:[INGENIERO]],2,0),"OTROS")</f>
        <v>VICTOR MENDEZ</v>
      </c>
    </row>
    <row r="4354" spans="1:43" x14ac:dyDescent="0.25">
      <c r="A4354" s="91" t="s">
        <v>12089</v>
      </c>
      <c r="B4354" s="92">
        <v>1</v>
      </c>
      <c r="C4354" s="92" t="s">
        <v>12584</v>
      </c>
      <c r="D4354" s="93" t="s">
        <v>38</v>
      </c>
      <c r="E4354" s="94" t="s">
        <v>39</v>
      </c>
      <c r="F4354" s="94" t="s">
        <v>12585</v>
      </c>
      <c r="G4354" s="105" t="s">
        <v>3576</v>
      </c>
      <c r="H4354" s="92" t="s">
        <v>42</v>
      </c>
      <c r="I4354" s="95" t="s">
        <v>43</v>
      </c>
      <c r="J4354" s="92" t="s">
        <v>8</v>
      </c>
      <c r="K4354" s="96" t="s">
        <v>44</v>
      </c>
      <c r="L4354" s="96" t="s">
        <v>3577</v>
      </c>
      <c r="M4354" s="92" t="s">
        <v>131</v>
      </c>
      <c r="N4354" s="92">
        <v>1</v>
      </c>
      <c r="O4354" s="92" t="s">
        <v>47</v>
      </c>
      <c r="P4354" s="96">
        <v>61</v>
      </c>
      <c r="Q4354" s="96" t="s">
        <v>48</v>
      </c>
      <c r="R4354" s="97" t="s">
        <v>49</v>
      </c>
      <c r="S4354" s="98" t="s">
        <v>50</v>
      </c>
      <c r="T4354" s="98" t="s">
        <v>51</v>
      </c>
      <c r="U4354" s="99" t="s">
        <v>52</v>
      </c>
      <c r="V4354" s="100">
        <v>1.05</v>
      </c>
      <c r="W4354" s="106">
        <v>0</v>
      </c>
      <c r="X4354" s="102">
        <v>1</v>
      </c>
      <c r="Y4354" s="103">
        <v>2.1</v>
      </c>
      <c r="Z4354" s="99">
        <v>5</v>
      </c>
      <c r="AA4354" s="104">
        <v>0.42000000000000004</v>
      </c>
      <c r="AB4354" s="100">
        <v>0</v>
      </c>
      <c r="AC4354" s="106">
        <v>0</v>
      </c>
      <c r="AD4354" s="107">
        <v>43591</v>
      </c>
      <c r="AE4354" s="107">
        <v>43592</v>
      </c>
      <c r="AF4354" s="99">
        <v>1</v>
      </c>
      <c r="AG4354" s="101" t="s">
        <v>53</v>
      </c>
      <c r="AH4354" s="100">
        <v>0</v>
      </c>
      <c r="AI4354" s="106">
        <v>0</v>
      </c>
      <c r="AJ4354" s="106">
        <v>0</v>
      </c>
      <c r="AK4354" s="60" t="str">
        <f>+IF(Tabla1[[#This Row],[REQUEST_TY]]="SR MANTENIMIENTO CORRECTIVO", "EMERGENCIA", "OTROS")</f>
        <v>EMERGENCIA</v>
      </c>
      <c r="AL4354" s="6" t="str">
        <f>+_xlfn.IFS(Tabla1[[#This Row],[Veces obj]]&lt;=1,"0-1",Tabla1[[#This Row],[Veces obj]]&lt;=2,"1-2",Tabla1[[#This Row],[Veces obj]]&lt;=3,"2-3",TRUE,"&gt;3")</f>
        <v>0-1</v>
      </c>
      <c r="AM4354" s="60" t="str">
        <f>+_xlfn.IFS(MONTH(Tabla1[[#This Row],[MES]])&lt;=3,"Q1",MONTH(Tabla1[[#This Row],[MES]])&lt;=6,"Q2",MONTH(Tabla1[[#This Row],[MES]])&lt;=9,"Q3",TRUE,"Q4")</f>
        <v>Q2</v>
      </c>
      <c r="AN4354" s="15" t="str">
        <f>+IFERROR(VLOOKUP(Tabla1[[#This Row],[CUENTA]],CTAS[],2,0),"OTROS")</f>
        <v>OTROS</v>
      </c>
      <c r="AP4354" s="15" t="str">
        <f>+IFERROR(VLOOKUP(Tabla1[[#This Row],[EMPLEADO]],IS[],3,0),"OTROS")</f>
        <v>OTROS</v>
      </c>
      <c r="AQ4354" s="15" t="str">
        <f>+IFERROR(VLOOKUP(Tabla1[[#This Row],[EMPLEADO]],IS[[NÓMINA]:[INGENIERO]],2,0),"OTROS")</f>
        <v>OTROS</v>
      </c>
    </row>
    <row r="4355" spans="1:43" x14ac:dyDescent="0.25">
      <c r="A4355" s="91" t="s">
        <v>12089</v>
      </c>
      <c r="B4355" s="92">
        <v>1</v>
      </c>
      <c r="C4355" s="92" t="s">
        <v>12586</v>
      </c>
      <c r="D4355" s="93" t="s">
        <v>38</v>
      </c>
      <c r="E4355" s="94" t="s">
        <v>894</v>
      </c>
      <c r="F4355" s="94" t="s">
        <v>12587</v>
      </c>
      <c r="G4355" s="105" t="s">
        <v>896</v>
      </c>
      <c r="H4355" s="92" t="s">
        <v>136</v>
      </c>
      <c r="I4355" s="95" t="s">
        <v>43</v>
      </c>
      <c r="J4355" s="92" t="s">
        <v>8</v>
      </c>
      <c r="K4355" s="96" t="s">
        <v>897</v>
      </c>
      <c r="L4355" s="96" t="s">
        <v>898</v>
      </c>
      <c r="M4355" s="92" t="s">
        <v>222</v>
      </c>
      <c r="N4355" s="92">
        <v>0</v>
      </c>
      <c r="O4355" s="92" t="s">
        <v>47</v>
      </c>
      <c r="P4355" s="96">
        <v>4</v>
      </c>
      <c r="Q4355" s="96" t="s">
        <v>207</v>
      </c>
      <c r="R4355" s="97" t="s">
        <v>899</v>
      </c>
      <c r="S4355" s="98" t="s">
        <v>110</v>
      </c>
      <c r="T4355" s="98" t="s">
        <v>51</v>
      </c>
      <c r="U4355" s="99" t="s">
        <v>12095</v>
      </c>
      <c r="V4355" s="100">
        <v>0.8</v>
      </c>
      <c r="W4355" s="106">
        <v>1716</v>
      </c>
      <c r="X4355" s="102">
        <v>1</v>
      </c>
      <c r="Y4355" s="103">
        <v>0</v>
      </c>
      <c r="Z4355" s="99">
        <v>3</v>
      </c>
      <c r="AA4355" s="104">
        <v>0</v>
      </c>
      <c r="AB4355" s="100">
        <v>0</v>
      </c>
      <c r="AC4355" s="106">
        <v>0</v>
      </c>
      <c r="AD4355" s="107">
        <v>43591</v>
      </c>
      <c r="AE4355" s="107">
        <v>43592</v>
      </c>
      <c r="AF4355" s="99">
        <v>1</v>
      </c>
      <c r="AG4355" s="101" t="s">
        <v>53</v>
      </c>
      <c r="AH4355" s="100">
        <v>0</v>
      </c>
      <c r="AI4355" s="106">
        <v>0</v>
      </c>
      <c r="AJ4355" s="106">
        <v>0</v>
      </c>
      <c r="AK4355" s="60" t="str">
        <f>+IF(Tabla1[[#This Row],[REQUEST_TY]]="SR MANTENIMIENTO CORRECTIVO", "EMERGENCIA", "OTROS")</f>
        <v>EMERGENCIA</v>
      </c>
      <c r="AL4355" s="6" t="str">
        <f>+_xlfn.IFS(Tabla1[[#This Row],[Veces obj]]&lt;=1,"0-1",Tabla1[[#This Row],[Veces obj]]&lt;=2,"1-2",Tabla1[[#This Row],[Veces obj]]&lt;=3,"2-3",TRUE,"&gt;3")</f>
        <v>0-1</v>
      </c>
      <c r="AM4355" s="60" t="str">
        <f>+_xlfn.IFS(MONTH(Tabla1[[#This Row],[MES]])&lt;=3,"Q1",MONTH(Tabla1[[#This Row],[MES]])&lt;=6,"Q2",MONTH(Tabla1[[#This Row],[MES]])&lt;=9,"Q3",TRUE,"Q4")</f>
        <v>Q2</v>
      </c>
      <c r="AN4355" s="15" t="str">
        <f>+IFERROR(VLOOKUP(Tabla1[[#This Row],[CUENTA]],CTAS[],2,0),"OTROS")</f>
        <v>OTROS</v>
      </c>
      <c r="AP4355" s="15" t="str">
        <f>+IFERROR(VLOOKUP(Tabla1[[#This Row],[EMPLEADO]],IS[],3,0),"OTROS")</f>
        <v>OTROS</v>
      </c>
      <c r="AQ4355" s="15" t="str">
        <f>+IFERROR(VLOOKUP(Tabla1[[#This Row],[EMPLEADO]],IS[[NÓMINA]:[INGENIERO]],2,0),"OTROS")</f>
        <v>OTROS</v>
      </c>
    </row>
    <row r="4356" spans="1:43" x14ac:dyDescent="0.25">
      <c r="A4356" s="91" t="s">
        <v>12089</v>
      </c>
      <c r="B4356" s="92">
        <v>1</v>
      </c>
      <c r="C4356" s="92" t="s">
        <v>12588</v>
      </c>
      <c r="D4356" s="93" t="s">
        <v>38</v>
      </c>
      <c r="E4356" s="94" t="s">
        <v>133</v>
      </c>
      <c r="F4356" s="94" t="s">
        <v>12589</v>
      </c>
      <c r="G4356" s="105" t="s">
        <v>11683</v>
      </c>
      <c r="H4356" s="92" t="s">
        <v>471</v>
      </c>
      <c r="I4356" s="95" t="s">
        <v>43</v>
      </c>
      <c r="J4356" s="92" t="s">
        <v>8</v>
      </c>
      <c r="K4356" s="96" t="s">
        <v>59</v>
      </c>
      <c r="L4356" s="96" t="s">
        <v>1329</v>
      </c>
      <c r="M4356" s="92" t="s">
        <v>473</v>
      </c>
      <c r="N4356" s="92">
        <v>0</v>
      </c>
      <c r="O4356" s="92" t="s">
        <v>47</v>
      </c>
      <c r="P4356" s="96">
        <v>13</v>
      </c>
      <c r="Q4356" s="96" t="s">
        <v>194</v>
      </c>
      <c r="R4356" s="97" t="s">
        <v>138</v>
      </c>
      <c r="S4356" s="98" t="s">
        <v>139</v>
      </c>
      <c r="T4356" s="98" t="s">
        <v>51</v>
      </c>
      <c r="U4356" s="99" t="s">
        <v>224</v>
      </c>
      <c r="V4356" s="100">
        <v>0.8</v>
      </c>
      <c r="W4356" s="106">
        <v>1258.4000000000003</v>
      </c>
      <c r="X4356" s="102">
        <v>1</v>
      </c>
      <c r="Y4356" s="103">
        <v>0.64</v>
      </c>
      <c r="Z4356" s="99">
        <v>4</v>
      </c>
      <c r="AA4356" s="104">
        <v>0.16</v>
      </c>
      <c r="AB4356" s="100">
        <v>0</v>
      </c>
      <c r="AC4356" s="106">
        <v>0</v>
      </c>
      <c r="AD4356" s="107">
        <v>43591</v>
      </c>
      <c r="AE4356" s="107">
        <v>43591</v>
      </c>
      <c r="AF4356" s="99">
        <v>0</v>
      </c>
      <c r="AG4356" s="101" t="s">
        <v>53</v>
      </c>
      <c r="AH4356" s="100">
        <v>0</v>
      </c>
      <c r="AI4356" s="106">
        <v>0</v>
      </c>
      <c r="AJ4356" s="106">
        <v>0</v>
      </c>
      <c r="AK4356" s="60" t="str">
        <f>+IF(Tabla1[[#This Row],[REQUEST_TY]]="SR MANTENIMIENTO CORRECTIVO", "EMERGENCIA", "OTROS")</f>
        <v>EMERGENCIA</v>
      </c>
      <c r="AL4356" s="6" t="str">
        <f>+_xlfn.IFS(Tabla1[[#This Row],[Veces obj]]&lt;=1,"0-1",Tabla1[[#This Row],[Veces obj]]&lt;=2,"1-2",Tabla1[[#This Row],[Veces obj]]&lt;=3,"2-3",TRUE,"&gt;3")</f>
        <v>0-1</v>
      </c>
      <c r="AM4356" s="60" t="str">
        <f>+_xlfn.IFS(MONTH(Tabla1[[#This Row],[MES]])&lt;=3,"Q1",MONTH(Tabla1[[#This Row],[MES]])&lt;=6,"Q2",MONTH(Tabla1[[#This Row],[MES]])&lt;=9,"Q3",TRUE,"Q4")</f>
        <v>Q2</v>
      </c>
      <c r="AN4356" s="15" t="str">
        <f>+IFERROR(VLOOKUP(Tabla1[[#This Row],[CUENTA]],CTAS[],2,0),"OTROS")</f>
        <v>OTROS</v>
      </c>
      <c r="AP4356" s="15" t="str">
        <f>+IFERROR(VLOOKUP(Tabla1[[#This Row],[EMPLEADO]],IS[],3,0),"OTROS")</f>
        <v>OTROS</v>
      </c>
      <c r="AQ4356" s="15" t="str">
        <f>+IFERROR(VLOOKUP(Tabla1[[#This Row],[EMPLEADO]],IS[[NÓMINA]:[INGENIERO]],2,0),"OTROS")</f>
        <v>OTROS</v>
      </c>
    </row>
    <row r="4357" spans="1:43" x14ac:dyDescent="0.25">
      <c r="A4357" s="91" t="s">
        <v>12089</v>
      </c>
      <c r="B4357" s="92">
        <v>1</v>
      </c>
      <c r="C4357" s="92" t="s">
        <v>12590</v>
      </c>
      <c r="D4357" s="93" t="s">
        <v>38</v>
      </c>
      <c r="E4357" s="94" t="s">
        <v>39</v>
      </c>
      <c r="F4357" s="94" t="s">
        <v>12591</v>
      </c>
      <c r="G4357" s="105" t="s">
        <v>12592</v>
      </c>
      <c r="H4357" s="92" t="s">
        <v>1052</v>
      </c>
      <c r="I4357" s="95" t="s">
        <v>43</v>
      </c>
      <c r="J4357" s="92" t="s">
        <v>8</v>
      </c>
      <c r="K4357" s="96" t="s">
        <v>44</v>
      </c>
      <c r="L4357" s="96" t="s">
        <v>2104</v>
      </c>
      <c r="M4357" s="92" t="s">
        <v>736</v>
      </c>
      <c r="N4357" s="92">
        <v>1</v>
      </c>
      <c r="O4357" s="92" t="s">
        <v>47</v>
      </c>
      <c r="P4357" s="96">
        <v>2713</v>
      </c>
      <c r="Q4357" s="96" t="s">
        <v>48</v>
      </c>
      <c r="R4357" s="97" t="s">
        <v>49</v>
      </c>
      <c r="S4357" s="98" t="s">
        <v>50</v>
      </c>
      <c r="T4357" s="98" t="s">
        <v>51</v>
      </c>
      <c r="U4357" s="99" t="s">
        <v>52</v>
      </c>
      <c r="V4357" s="100">
        <v>1.05</v>
      </c>
      <c r="W4357" s="106">
        <v>0</v>
      </c>
      <c r="X4357" s="102">
        <v>1</v>
      </c>
      <c r="Y4357" s="103">
        <v>1.48</v>
      </c>
      <c r="Z4357" s="99">
        <v>5</v>
      </c>
      <c r="AA4357" s="104">
        <v>0.29599999999999999</v>
      </c>
      <c r="AB4357" s="100">
        <v>0</v>
      </c>
      <c r="AC4357" s="106">
        <v>0</v>
      </c>
      <c r="AD4357" s="107">
        <v>43591</v>
      </c>
      <c r="AE4357" s="107">
        <v>43592</v>
      </c>
      <c r="AF4357" s="99">
        <v>1</v>
      </c>
      <c r="AG4357" s="101" t="s">
        <v>53</v>
      </c>
      <c r="AH4357" s="100">
        <v>0</v>
      </c>
      <c r="AI4357" s="106">
        <v>0</v>
      </c>
      <c r="AJ4357" s="106">
        <v>0</v>
      </c>
      <c r="AK4357" s="60" t="str">
        <f>+IF(Tabla1[[#This Row],[REQUEST_TY]]="SR MANTENIMIENTO CORRECTIVO", "EMERGENCIA", "OTROS")</f>
        <v>EMERGENCIA</v>
      </c>
      <c r="AL4357" s="6" t="str">
        <f>+_xlfn.IFS(Tabla1[[#This Row],[Veces obj]]&lt;=1,"0-1",Tabla1[[#This Row],[Veces obj]]&lt;=2,"1-2",Tabla1[[#This Row],[Veces obj]]&lt;=3,"2-3",TRUE,"&gt;3")</f>
        <v>0-1</v>
      </c>
      <c r="AM4357" s="60" t="str">
        <f>+_xlfn.IFS(MONTH(Tabla1[[#This Row],[MES]])&lt;=3,"Q1",MONTH(Tabla1[[#This Row],[MES]])&lt;=6,"Q2",MONTH(Tabla1[[#This Row],[MES]])&lt;=9,"Q3",TRUE,"Q4")</f>
        <v>Q2</v>
      </c>
      <c r="AN4357" s="15" t="str">
        <f>+IFERROR(VLOOKUP(Tabla1[[#This Row],[CUENTA]],CTAS[],2,0),"OTROS")</f>
        <v>OTROS</v>
      </c>
      <c r="AP4357" s="15" t="str">
        <f>+IFERROR(VLOOKUP(Tabla1[[#This Row],[EMPLEADO]],IS[],3,0),"OTROS")</f>
        <v>OTROS</v>
      </c>
      <c r="AQ4357" s="15" t="str">
        <f>+IFERROR(VLOOKUP(Tabla1[[#This Row],[EMPLEADO]],IS[[NÓMINA]:[INGENIERO]],2,0),"OTROS")</f>
        <v>OTROS</v>
      </c>
    </row>
    <row r="4358" spans="1:43" x14ac:dyDescent="0.25">
      <c r="A4358" s="91" t="s">
        <v>12089</v>
      </c>
      <c r="B4358" s="92">
        <v>1</v>
      </c>
      <c r="C4358" s="92" t="s">
        <v>12593</v>
      </c>
      <c r="D4358" s="93" t="s">
        <v>38</v>
      </c>
      <c r="E4358" s="94" t="s">
        <v>332</v>
      </c>
      <c r="F4358" s="94" t="s">
        <v>12594</v>
      </c>
      <c r="G4358" s="105" t="s">
        <v>4318</v>
      </c>
      <c r="H4358" s="92" t="s">
        <v>574</v>
      </c>
      <c r="I4358" s="95" t="s">
        <v>43</v>
      </c>
      <c r="J4358" s="92" t="s">
        <v>8</v>
      </c>
      <c r="K4358" s="96" t="s">
        <v>59</v>
      </c>
      <c r="L4358" s="96" t="s">
        <v>454</v>
      </c>
      <c r="M4358" s="92" t="s">
        <v>455</v>
      </c>
      <c r="N4358" s="92">
        <v>0</v>
      </c>
      <c r="O4358" s="92" t="s">
        <v>47</v>
      </c>
      <c r="P4358" s="96">
        <v>12</v>
      </c>
      <c r="Q4358" s="96" t="s">
        <v>194</v>
      </c>
      <c r="R4358" s="97" t="s">
        <v>317</v>
      </c>
      <c r="S4358" s="98" t="s">
        <v>318</v>
      </c>
      <c r="T4358" s="98" t="s">
        <v>51</v>
      </c>
      <c r="U4358" s="99" t="s">
        <v>224</v>
      </c>
      <c r="V4358" s="100">
        <v>0.8</v>
      </c>
      <c r="W4358" s="106">
        <v>1258.4000000000003</v>
      </c>
      <c r="X4358" s="102">
        <v>1</v>
      </c>
      <c r="Y4358" s="103">
        <v>1.98</v>
      </c>
      <c r="Z4358" s="99">
        <v>4</v>
      </c>
      <c r="AA4358" s="104">
        <v>0.495</v>
      </c>
      <c r="AB4358" s="100">
        <v>0</v>
      </c>
      <c r="AC4358" s="106">
        <v>0</v>
      </c>
      <c r="AD4358" s="107">
        <v>43592</v>
      </c>
      <c r="AE4358" s="107">
        <v>43592</v>
      </c>
      <c r="AF4358" s="99">
        <v>0</v>
      </c>
      <c r="AG4358" s="101" t="s">
        <v>53</v>
      </c>
      <c r="AH4358" s="100">
        <v>0</v>
      </c>
      <c r="AI4358" s="106">
        <v>0</v>
      </c>
      <c r="AJ4358" s="106">
        <v>0</v>
      </c>
      <c r="AK4358" s="60" t="str">
        <f>+IF(Tabla1[[#This Row],[REQUEST_TY]]="SR MANTENIMIENTO CORRECTIVO", "EMERGENCIA", "OTROS")</f>
        <v>EMERGENCIA</v>
      </c>
      <c r="AL4358" s="6" t="str">
        <f>+_xlfn.IFS(Tabla1[[#This Row],[Veces obj]]&lt;=1,"0-1",Tabla1[[#This Row],[Veces obj]]&lt;=2,"1-2",Tabla1[[#This Row],[Veces obj]]&lt;=3,"2-3",TRUE,"&gt;3")</f>
        <v>0-1</v>
      </c>
      <c r="AM4358" s="60" t="str">
        <f>+_xlfn.IFS(MONTH(Tabla1[[#This Row],[MES]])&lt;=3,"Q1",MONTH(Tabla1[[#This Row],[MES]])&lt;=6,"Q2",MONTH(Tabla1[[#This Row],[MES]])&lt;=9,"Q3",TRUE,"Q4")</f>
        <v>Q2</v>
      </c>
      <c r="AN4358" s="15" t="str">
        <f>+IFERROR(VLOOKUP(Tabla1[[#This Row],[CUENTA]],CTAS[],2,0),"OTROS")</f>
        <v>OTROS</v>
      </c>
      <c r="AP4358" s="15" t="str">
        <f>+IFERROR(VLOOKUP(Tabla1[[#This Row],[EMPLEADO]],IS[],3,0),"OTROS")</f>
        <v>OTROS</v>
      </c>
      <c r="AQ4358" s="15" t="str">
        <f>+IFERROR(VLOOKUP(Tabla1[[#This Row],[EMPLEADO]],IS[[NÓMINA]:[INGENIERO]],2,0),"OTROS")</f>
        <v>OTROS</v>
      </c>
    </row>
    <row r="4359" spans="1:43" x14ac:dyDescent="0.25">
      <c r="A4359" s="91" t="s">
        <v>12089</v>
      </c>
      <c r="B4359" s="92">
        <v>1</v>
      </c>
      <c r="C4359" s="92" t="s">
        <v>12595</v>
      </c>
      <c r="D4359" s="93" t="s">
        <v>38</v>
      </c>
      <c r="E4359" s="94" t="s">
        <v>2827</v>
      </c>
      <c r="F4359" s="94" t="s">
        <v>12596</v>
      </c>
      <c r="G4359" s="105" t="s">
        <v>9887</v>
      </c>
      <c r="H4359" s="92" t="s">
        <v>592</v>
      </c>
      <c r="I4359" s="95" t="s">
        <v>43</v>
      </c>
      <c r="J4359" s="92" t="s">
        <v>8</v>
      </c>
      <c r="K4359" s="96" t="s">
        <v>169</v>
      </c>
      <c r="L4359" s="96" t="s">
        <v>3630</v>
      </c>
      <c r="M4359" s="92" t="s">
        <v>3631</v>
      </c>
      <c r="N4359" s="92">
        <v>0</v>
      </c>
      <c r="O4359" s="92" t="s">
        <v>47</v>
      </c>
      <c r="P4359" s="96">
        <v>40</v>
      </c>
      <c r="Q4359" s="96" t="s">
        <v>82</v>
      </c>
      <c r="R4359" s="97" t="s">
        <v>138</v>
      </c>
      <c r="S4359" s="98" t="s">
        <v>139</v>
      </c>
      <c r="T4359" s="98" t="s">
        <v>208</v>
      </c>
      <c r="U4359" s="99" t="s">
        <v>140</v>
      </c>
      <c r="V4359" s="100">
        <v>1.1000000000000001</v>
      </c>
      <c r="W4359" s="106">
        <v>1730.3000000000004</v>
      </c>
      <c r="X4359" s="102">
        <v>1</v>
      </c>
      <c r="Y4359" s="103">
        <v>3.22</v>
      </c>
      <c r="Z4359" s="99">
        <v>6</v>
      </c>
      <c r="AA4359" s="104">
        <v>0.53666666666666674</v>
      </c>
      <c r="AB4359" s="100">
        <v>0</v>
      </c>
      <c r="AC4359" s="106">
        <v>0</v>
      </c>
      <c r="AD4359" s="107">
        <v>43594</v>
      </c>
      <c r="AE4359" s="107">
        <v>43594</v>
      </c>
      <c r="AF4359" s="99">
        <v>0</v>
      </c>
      <c r="AG4359" s="101" t="s">
        <v>53</v>
      </c>
      <c r="AH4359" s="100">
        <v>0</v>
      </c>
      <c r="AI4359" s="106">
        <v>0</v>
      </c>
      <c r="AJ4359" s="106">
        <v>0</v>
      </c>
      <c r="AK4359" s="60" t="str">
        <f>+IF(Tabla1[[#This Row],[REQUEST_TY]]="SR MANTENIMIENTO CORRECTIVO", "EMERGENCIA", "OTROS")</f>
        <v>EMERGENCIA</v>
      </c>
      <c r="AL4359" s="6" t="str">
        <f>+_xlfn.IFS(Tabla1[[#This Row],[Veces obj]]&lt;=1,"0-1",Tabla1[[#This Row],[Veces obj]]&lt;=2,"1-2",Tabla1[[#This Row],[Veces obj]]&lt;=3,"2-3",TRUE,"&gt;3")</f>
        <v>0-1</v>
      </c>
      <c r="AM4359" s="60" t="str">
        <f>+_xlfn.IFS(MONTH(Tabla1[[#This Row],[MES]])&lt;=3,"Q1",MONTH(Tabla1[[#This Row],[MES]])&lt;=6,"Q2",MONTH(Tabla1[[#This Row],[MES]])&lt;=9,"Q3",TRUE,"Q4")</f>
        <v>Q2</v>
      </c>
      <c r="AN4359" s="15" t="str">
        <f>+IFERROR(VLOOKUP(Tabla1[[#This Row],[CUENTA]],CTAS[],2,0),"OTROS")</f>
        <v>OTROS</v>
      </c>
      <c r="AP4359" s="15" t="str">
        <f>+IFERROR(VLOOKUP(Tabla1[[#This Row],[EMPLEADO]],IS[],3,0),"OTROS")</f>
        <v>CHIHUAHUA</v>
      </c>
      <c r="AQ4359" s="15" t="str">
        <f>+IFERROR(VLOOKUP(Tabla1[[#This Row],[EMPLEADO]],IS[[NÓMINA]:[INGENIERO]],2,0),"OTROS")</f>
        <v>VICTOR MENDEZ</v>
      </c>
    </row>
    <row r="4360" spans="1:43" x14ac:dyDescent="0.25">
      <c r="A4360" s="91" t="s">
        <v>12089</v>
      </c>
      <c r="B4360" s="92">
        <v>1</v>
      </c>
      <c r="C4360" s="92" t="s">
        <v>12597</v>
      </c>
      <c r="D4360" s="93" t="s">
        <v>38</v>
      </c>
      <c r="E4360" s="94" t="s">
        <v>535</v>
      </c>
      <c r="F4360" s="94" t="s">
        <v>12598</v>
      </c>
      <c r="G4360" s="105" t="s">
        <v>1630</v>
      </c>
      <c r="H4360" s="92" t="s">
        <v>106</v>
      </c>
      <c r="I4360" s="95" t="s">
        <v>43</v>
      </c>
      <c r="J4360" s="92" t="s">
        <v>8</v>
      </c>
      <c r="K4360" s="96" t="s">
        <v>117</v>
      </c>
      <c r="L4360" s="96" t="s">
        <v>1631</v>
      </c>
      <c r="M4360" s="92" t="s">
        <v>794</v>
      </c>
      <c r="N4360" s="92">
        <v>0</v>
      </c>
      <c r="O4360" s="92" t="s">
        <v>47</v>
      </c>
      <c r="P4360" s="96">
        <v>101</v>
      </c>
      <c r="Q4360" s="96" t="s">
        <v>48</v>
      </c>
      <c r="R4360" s="97" t="s">
        <v>49</v>
      </c>
      <c r="S4360" s="98" t="s">
        <v>50</v>
      </c>
      <c r="T4360" s="98" t="s">
        <v>51</v>
      </c>
      <c r="U4360" s="99" t="s">
        <v>52</v>
      </c>
      <c r="V4360" s="100">
        <v>1.05</v>
      </c>
      <c r="W4360" s="106">
        <v>750.75000000000011</v>
      </c>
      <c r="X4360" s="102">
        <v>1</v>
      </c>
      <c r="Y4360" s="103">
        <v>1.75</v>
      </c>
      <c r="Z4360" s="99">
        <v>5</v>
      </c>
      <c r="AA4360" s="104">
        <v>0.35</v>
      </c>
      <c r="AB4360" s="100">
        <v>0</v>
      </c>
      <c r="AC4360" s="106">
        <v>0</v>
      </c>
      <c r="AD4360" s="107">
        <v>43592</v>
      </c>
      <c r="AE4360" s="107">
        <v>43592</v>
      </c>
      <c r="AF4360" s="99">
        <v>0</v>
      </c>
      <c r="AG4360" s="101" t="s">
        <v>53</v>
      </c>
      <c r="AH4360" s="100">
        <v>0</v>
      </c>
      <c r="AI4360" s="106">
        <v>0</v>
      </c>
      <c r="AJ4360" s="106">
        <v>0</v>
      </c>
      <c r="AK4360" s="60" t="str">
        <f>+IF(Tabla1[[#This Row],[REQUEST_TY]]="SR MANTENIMIENTO CORRECTIVO", "EMERGENCIA", "OTROS")</f>
        <v>EMERGENCIA</v>
      </c>
      <c r="AL4360" s="6" t="str">
        <f>+_xlfn.IFS(Tabla1[[#This Row],[Veces obj]]&lt;=1,"0-1",Tabla1[[#This Row],[Veces obj]]&lt;=2,"1-2",Tabla1[[#This Row],[Veces obj]]&lt;=3,"2-3",TRUE,"&gt;3")</f>
        <v>0-1</v>
      </c>
      <c r="AM4360" s="60" t="str">
        <f>+_xlfn.IFS(MONTH(Tabla1[[#This Row],[MES]])&lt;=3,"Q1",MONTH(Tabla1[[#This Row],[MES]])&lt;=6,"Q2",MONTH(Tabla1[[#This Row],[MES]])&lt;=9,"Q3",TRUE,"Q4")</f>
        <v>Q2</v>
      </c>
      <c r="AN4360" s="15" t="str">
        <f>+IFERROR(VLOOKUP(Tabla1[[#This Row],[CUENTA]],CTAS[],2,0),"OTROS")</f>
        <v>OTROS</v>
      </c>
      <c r="AP4360" s="15" t="str">
        <f>+IFERROR(VLOOKUP(Tabla1[[#This Row],[EMPLEADO]],IS[],3,0),"OTROS")</f>
        <v>OTROS</v>
      </c>
      <c r="AQ4360" s="15" t="str">
        <f>+IFERROR(VLOOKUP(Tabla1[[#This Row],[EMPLEADO]],IS[[NÓMINA]:[INGENIERO]],2,0),"OTROS")</f>
        <v>OTROS</v>
      </c>
    </row>
    <row r="4361" spans="1:43" x14ac:dyDescent="0.25">
      <c r="A4361" s="91" t="s">
        <v>12089</v>
      </c>
      <c r="B4361" s="92">
        <v>1</v>
      </c>
      <c r="C4361" s="92" t="s">
        <v>12599</v>
      </c>
      <c r="D4361" s="93" t="s">
        <v>3346</v>
      </c>
      <c r="E4361" s="94" t="s">
        <v>39</v>
      </c>
      <c r="F4361" s="94" t="s">
        <v>12600</v>
      </c>
      <c r="G4361" s="105" t="s">
        <v>12601</v>
      </c>
      <c r="H4361" s="92" t="s">
        <v>79</v>
      </c>
      <c r="I4361" s="95" t="s">
        <v>43</v>
      </c>
      <c r="J4361" s="92" t="s">
        <v>8</v>
      </c>
      <c r="K4361" s="96" t="s">
        <v>117</v>
      </c>
      <c r="L4361" s="96" t="s">
        <v>12602</v>
      </c>
      <c r="M4361" s="92" t="s">
        <v>654</v>
      </c>
      <c r="N4361" s="92">
        <v>0</v>
      </c>
      <c r="O4361" s="92" t="s">
        <v>47</v>
      </c>
      <c r="P4361" s="96" t="s">
        <v>822</v>
      </c>
      <c r="Q4361" s="96" t="s">
        <v>48</v>
      </c>
      <c r="R4361" s="97" t="s">
        <v>49</v>
      </c>
      <c r="S4361" s="98" t="s">
        <v>50</v>
      </c>
      <c r="T4361" s="98" t="s">
        <v>51</v>
      </c>
      <c r="U4361" s="99" t="s">
        <v>52</v>
      </c>
      <c r="V4361" s="100">
        <v>1</v>
      </c>
      <c r="W4361" s="106">
        <v>715.00000000000011</v>
      </c>
      <c r="X4361" s="102">
        <v>0</v>
      </c>
      <c r="Y4361" s="103">
        <v>5</v>
      </c>
      <c r="Z4361" s="99">
        <v>5</v>
      </c>
      <c r="AA4361" s="104">
        <v>1</v>
      </c>
      <c r="AB4361" s="100">
        <v>0</v>
      </c>
      <c r="AC4361" s="106">
        <v>0</v>
      </c>
      <c r="AD4361" s="107">
        <v>43592</v>
      </c>
      <c r="AE4361" s="107">
        <v>43592</v>
      </c>
      <c r="AF4361" s="99">
        <v>0</v>
      </c>
      <c r="AG4361" s="101" t="s">
        <v>53</v>
      </c>
      <c r="AH4361" s="100">
        <v>0</v>
      </c>
      <c r="AI4361" s="106">
        <v>0</v>
      </c>
      <c r="AJ4361" s="106">
        <v>0</v>
      </c>
      <c r="AK4361" s="60" t="str">
        <f>+IF(Tabla1[[#This Row],[REQUEST_TY]]="SR MANTENIMIENTO CORRECTIVO", "EMERGENCIA", "OTROS")</f>
        <v>OTROS</v>
      </c>
      <c r="AL4361" s="6" t="str">
        <f>+_xlfn.IFS(Tabla1[[#This Row],[Veces obj]]&lt;=1,"0-1",Tabla1[[#This Row],[Veces obj]]&lt;=2,"1-2",Tabla1[[#This Row],[Veces obj]]&lt;=3,"2-3",TRUE,"&gt;3")</f>
        <v>0-1</v>
      </c>
      <c r="AM4361" s="60" t="str">
        <f>+_xlfn.IFS(MONTH(Tabla1[[#This Row],[MES]])&lt;=3,"Q1",MONTH(Tabla1[[#This Row],[MES]])&lt;=6,"Q2",MONTH(Tabla1[[#This Row],[MES]])&lt;=9,"Q3",TRUE,"Q4")</f>
        <v>Q2</v>
      </c>
      <c r="AN4361" s="15" t="str">
        <f>+IFERROR(VLOOKUP(Tabla1[[#This Row],[CUENTA]],CTAS[],2,0),"OTROS")</f>
        <v>OTROS</v>
      </c>
      <c r="AP4361" s="15" t="str">
        <f>+IFERROR(VLOOKUP(Tabla1[[#This Row],[EMPLEADO]],IS[],3,0),"OTROS")</f>
        <v>OTROS</v>
      </c>
      <c r="AQ4361" s="15" t="str">
        <f>+IFERROR(VLOOKUP(Tabla1[[#This Row],[EMPLEADO]],IS[[NÓMINA]:[INGENIERO]],2,0),"OTROS")</f>
        <v>OTROS</v>
      </c>
    </row>
    <row r="4362" spans="1:43" x14ac:dyDescent="0.25">
      <c r="A4362" s="91" t="s">
        <v>12089</v>
      </c>
      <c r="B4362" s="92">
        <v>1</v>
      </c>
      <c r="C4362" s="92" t="s">
        <v>12603</v>
      </c>
      <c r="D4362" s="93" t="s">
        <v>38</v>
      </c>
      <c r="E4362" s="94" t="s">
        <v>535</v>
      </c>
      <c r="F4362" s="94" t="s">
        <v>12604</v>
      </c>
      <c r="G4362" s="105" t="s">
        <v>12605</v>
      </c>
      <c r="H4362" s="92" t="s">
        <v>11301</v>
      </c>
      <c r="I4362" s="95" t="s">
        <v>43</v>
      </c>
      <c r="J4362" s="92" t="s">
        <v>8</v>
      </c>
      <c r="K4362" s="96" t="s">
        <v>117</v>
      </c>
      <c r="L4362" s="96" t="s">
        <v>12606</v>
      </c>
      <c r="M4362" s="92" t="s">
        <v>12607</v>
      </c>
      <c r="N4362" s="92">
        <v>0</v>
      </c>
      <c r="O4362" s="92" t="s">
        <v>47</v>
      </c>
      <c r="P4362" s="96">
        <v>2713</v>
      </c>
      <c r="Q4362" s="96" t="s">
        <v>48</v>
      </c>
      <c r="R4362" s="97" t="s">
        <v>49</v>
      </c>
      <c r="S4362" s="98" t="s">
        <v>50</v>
      </c>
      <c r="T4362" s="98" t="s">
        <v>208</v>
      </c>
      <c r="U4362" s="99" t="s">
        <v>52</v>
      </c>
      <c r="V4362" s="100">
        <v>1.05</v>
      </c>
      <c r="W4362" s="106">
        <v>750.75000000000011</v>
      </c>
      <c r="X4362" s="102">
        <v>1</v>
      </c>
      <c r="Y4362" s="103">
        <v>0.99</v>
      </c>
      <c r="Z4362" s="99">
        <v>9</v>
      </c>
      <c r="AA4362" s="104">
        <v>0.11</v>
      </c>
      <c r="AB4362" s="100">
        <v>0</v>
      </c>
      <c r="AC4362" s="106">
        <v>0</v>
      </c>
      <c r="AD4362" s="107">
        <v>43592</v>
      </c>
      <c r="AE4362" s="107">
        <v>43592</v>
      </c>
      <c r="AF4362" s="99">
        <v>0</v>
      </c>
      <c r="AG4362" s="101" t="s">
        <v>53</v>
      </c>
      <c r="AH4362" s="100">
        <v>0</v>
      </c>
      <c r="AI4362" s="106">
        <v>0</v>
      </c>
      <c r="AJ4362" s="106">
        <v>0</v>
      </c>
      <c r="AK4362" s="60" t="str">
        <f>+IF(Tabla1[[#This Row],[REQUEST_TY]]="SR MANTENIMIENTO CORRECTIVO", "EMERGENCIA", "OTROS")</f>
        <v>EMERGENCIA</v>
      </c>
      <c r="AL4362" s="6" t="str">
        <f>+_xlfn.IFS(Tabla1[[#This Row],[Veces obj]]&lt;=1,"0-1",Tabla1[[#This Row],[Veces obj]]&lt;=2,"1-2",Tabla1[[#This Row],[Veces obj]]&lt;=3,"2-3",TRUE,"&gt;3")</f>
        <v>0-1</v>
      </c>
      <c r="AM4362" s="60" t="str">
        <f>+_xlfn.IFS(MONTH(Tabla1[[#This Row],[MES]])&lt;=3,"Q1",MONTH(Tabla1[[#This Row],[MES]])&lt;=6,"Q2",MONTH(Tabla1[[#This Row],[MES]])&lt;=9,"Q3",TRUE,"Q4")</f>
        <v>Q2</v>
      </c>
      <c r="AN4362" s="15" t="str">
        <f>+IFERROR(VLOOKUP(Tabla1[[#This Row],[CUENTA]],CTAS[],2,0),"OTROS")</f>
        <v>OTROS</v>
      </c>
      <c r="AP4362" s="15" t="str">
        <f>+IFERROR(VLOOKUP(Tabla1[[#This Row],[EMPLEADO]],IS[],3,0),"OTROS")</f>
        <v>OTROS</v>
      </c>
      <c r="AQ4362" s="15" t="str">
        <f>+IFERROR(VLOOKUP(Tabla1[[#This Row],[EMPLEADO]],IS[[NÓMINA]:[INGENIERO]],2,0),"OTROS")</f>
        <v>OTROS</v>
      </c>
    </row>
    <row r="4363" spans="1:43" x14ac:dyDescent="0.25">
      <c r="A4363" s="91" t="s">
        <v>12089</v>
      </c>
      <c r="B4363" s="92">
        <v>1</v>
      </c>
      <c r="C4363" s="92" t="s">
        <v>12608</v>
      </c>
      <c r="D4363" s="93" t="s">
        <v>38</v>
      </c>
      <c r="E4363" s="94" t="s">
        <v>10672</v>
      </c>
      <c r="F4363" s="94" t="s">
        <v>12609</v>
      </c>
      <c r="G4363" s="105" t="s">
        <v>12610</v>
      </c>
      <c r="H4363" s="92" t="s">
        <v>1572</v>
      </c>
      <c r="I4363" s="95" t="s">
        <v>43</v>
      </c>
      <c r="J4363" s="92" t="s">
        <v>8</v>
      </c>
      <c r="K4363" s="96" t="s">
        <v>1115</v>
      </c>
      <c r="L4363" s="96" t="s">
        <v>1116</v>
      </c>
      <c r="M4363" s="92" t="s">
        <v>714</v>
      </c>
      <c r="N4363" s="92">
        <v>0</v>
      </c>
      <c r="O4363" s="92" t="s">
        <v>47</v>
      </c>
      <c r="P4363" s="96">
        <v>307</v>
      </c>
      <c r="Q4363" s="96" t="s">
        <v>48</v>
      </c>
      <c r="R4363" s="97" t="s">
        <v>235</v>
      </c>
      <c r="S4363" s="98" t="s">
        <v>50</v>
      </c>
      <c r="T4363" s="98" t="s">
        <v>51</v>
      </c>
      <c r="U4363" s="99" t="s">
        <v>52</v>
      </c>
      <c r="V4363" s="100">
        <v>1.05</v>
      </c>
      <c r="W4363" s="106">
        <v>750.75000000000011</v>
      </c>
      <c r="X4363" s="102">
        <v>1</v>
      </c>
      <c r="Y4363" s="103">
        <v>0.5</v>
      </c>
      <c r="Z4363" s="99">
        <v>5</v>
      </c>
      <c r="AA4363" s="104">
        <v>0.1</v>
      </c>
      <c r="AB4363" s="100">
        <v>0</v>
      </c>
      <c r="AC4363" s="106">
        <v>0</v>
      </c>
      <c r="AD4363" s="107">
        <v>43607</v>
      </c>
      <c r="AE4363" s="107">
        <v>43607</v>
      </c>
      <c r="AF4363" s="99">
        <v>0</v>
      </c>
      <c r="AG4363" s="101" t="s">
        <v>53</v>
      </c>
      <c r="AH4363" s="100">
        <v>0</v>
      </c>
      <c r="AI4363" s="106">
        <v>0</v>
      </c>
      <c r="AJ4363" s="106">
        <v>0</v>
      </c>
      <c r="AK4363" s="60" t="str">
        <f>+IF(Tabla1[[#This Row],[REQUEST_TY]]="SR MANTENIMIENTO CORRECTIVO", "EMERGENCIA", "OTROS")</f>
        <v>EMERGENCIA</v>
      </c>
      <c r="AL4363" s="6" t="str">
        <f>+_xlfn.IFS(Tabla1[[#This Row],[Veces obj]]&lt;=1,"0-1",Tabla1[[#This Row],[Veces obj]]&lt;=2,"1-2",Tabla1[[#This Row],[Veces obj]]&lt;=3,"2-3",TRUE,"&gt;3")</f>
        <v>0-1</v>
      </c>
      <c r="AM4363" s="60" t="str">
        <f>+_xlfn.IFS(MONTH(Tabla1[[#This Row],[MES]])&lt;=3,"Q1",MONTH(Tabla1[[#This Row],[MES]])&lt;=6,"Q2",MONTH(Tabla1[[#This Row],[MES]])&lt;=9,"Q3",TRUE,"Q4")</f>
        <v>Q2</v>
      </c>
      <c r="AN4363" s="15" t="str">
        <f>+IFERROR(VLOOKUP(Tabla1[[#This Row],[CUENTA]],CTAS[],2,0),"OTROS")</f>
        <v>OTROS</v>
      </c>
      <c r="AP4363" s="15" t="str">
        <f>+IFERROR(VLOOKUP(Tabla1[[#This Row],[EMPLEADO]],IS[],3,0),"OTROS")</f>
        <v>OTROS</v>
      </c>
      <c r="AQ4363" s="15" t="str">
        <f>+IFERROR(VLOOKUP(Tabla1[[#This Row],[EMPLEADO]],IS[[NÓMINA]:[INGENIERO]],2,0),"OTROS")</f>
        <v>OTROS</v>
      </c>
    </row>
    <row r="4364" spans="1:43" x14ac:dyDescent="0.25">
      <c r="A4364" s="91" t="s">
        <v>12089</v>
      </c>
      <c r="B4364" s="92">
        <v>1</v>
      </c>
      <c r="C4364" s="92" t="s">
        <v>12611</v>
      </c>
      <c r="D4364" s="93" t="s">
        <v>38</v>
      </c>
      <c r="E4364" s="94" t="s">
        <v>98</v>
      </c>
      <c r="F4364" s="94" t="s">
        <v>12612</v>
      </c>
      <c r="G4364" s="105" t="s">
        <v>3733</v>
      </c>
      <c r="H4364" s="92" t="s">
        <v>679</v>
      </c>
      <c r="I4364" s="95" t="s">
        <v>43</v>
      </c>
      <c r="J4364" s="92" t="s">
        <v>8</v>
      </c>
      <c r="K4364" s="96" t="s">
        <v>102</v>
      </c>
      <c r="L4364" s="96" t="s">
        <v>3734</v>
      </c>
      <c r="M4364" s="92" t="s">
        <v>794</v>
      </c>
      <c r="N4364" s="92">
        <v>0</v>
      </c>
      <c r="O4364" s="92" t="s">
        <v>47</v>
      </c>
      <c r="P4364" s="96">
        <v>31</v>
      </c>
      <c r="Q4364" s="96" t="s">
        <v>82</v>
      </c>
      <c r="R4364" s="97" t="s">
        <v>63</v>
      </c>
      <c r="S4364" s="98" t="s">
        <v>64</v>
      </c>
      <c r="T4364" s="98" t="s">
        <v>51</v>
      </c>
      <c r="U4364" s="99" t="s">
        <v>83</v>
      </c>
      <c r="V4364" s="100">
        <v>1.05</v>
      </c>
      <c r="W4364" s="106">
        <v>1433.25</v>
      </c>
      <c r="X4364" s="102">
        <v>1</v>
      </c>
      <c r="Y4364" s="103">
        <v>0.48</v>
      </c>
      <c r="Z4364" s="99">
        <v>5</v>
      </c>
      <c r="AA4364" s="104">
        <v>9.6000000000000002E-2</v>
      </c>
      <c r="AB4364" s="100">
        <v>0</v>
      </c>
      <c r="AC4364" s="106">
        <v>0</v>
      </c>
      <c r="AD4364" s="107">
        <v>43593</v>
      </c>
      <c r="AE4364" s="107">
        <v>43593</v>
      </c>
      <c r="AF4364" s="99">
        <v>0</v>
      </c>
      <c r="AG4364" s="101" t="s">
        <v>53</v>
      </c>
      <c r="AH4364" s="100">
        <v>0</v>
      </c>
      <c r="AI4364" s="106">
        <v>0</v>
      </c>
      <c r="AJ4364" s="106">
        <v>0</v>
      </c>
      <c r="AK4364" s="60" t="str">
        <f>+IF(Tabla1[[#This Row],[REQUEST_TY]]="SR MANTENIMIENTO CORRECTIVO", "EMERGENCIA", "OTROS")</f>
        <v>EMERGENCIA</v>
      </c>
      <c r="AL4364" s="6" t="str">
        <f>+_xlfn.IFS(Tabla1[[#This Row],[Veces obj]]&lt;=1,"0-1",Tabla1[[#This Row],[Veces obj]]&lt;=2,"1-2",Tabla1[[#This Row],[Veces obj]]&lt;=3,"2-3",TRUE,"&gt;3")</f>
        <v>0-1</v>
      </c>
      <c r="AM4364" s="60" t="str">
        <f>+_xlfn.IFS(MONTH(Tabla1[[#This Row],[MES]])&lt;=3,"Q1",MONTH(Tabla1[[#This Row],[MES]])&lt;=6,"Q2",MONTH(Tabla1[[#This Row],[MES]])&lt;=9,"Q3",TRUE,"Q4")</f>
        <v>Q2</v>
      </c>
      <c r="AN4364" s="15" t="str">
        <f>+IFERROR(VLOOKUP(Tabla1[[#This Row],[CUENTA]],CTAS[],2,0),"OTROS")</f>
        <v>OTROS</v>
      </c>
      <c r="AP4364" s="15" t="str">
        <f>+IFERROR(VLOOKUP(Tabla1[[#This Row],[EMPLEADO]],IS[],3,0),"OTROS")</f>
        <v>OTROS</v>
      </c>
      <c r="AQ4364" s="15" t="str">
        <f>+IFERROR(VLOOKUP(Tabla1[[#This Row],[EMPLEADO]],IS[[NÓMINA]:[INGENIERO]],2,0),"OTROS")</f>
        <v>OTROS</v>
      </c>
    </row>
    <row r="4365" spans="1:43" x14ac:dyDescent="0.25">
      <c r="A4365" s="91" t="s">
        <v>12089</v>
      </c>
      <c r="B4365" s="92">
        <v>1</v>
      </c>
      <c r="C4365" s="92" t="s">
        <v>12613</v>
      </c>
      <c r="D4365" s="93" t="s">
        <v>38</v>
      </c>
      <c r="E4365" s="94" t="s">
        <v>725</v>
      </c>
      <c r="F4365" s="94" t="s">
        <v>12614</v>
      </c>
      <c r="G4365" s="105" t="s">
        <v>4233</v>
      </c>
      <c r="H4365" s="92" t="s">
        <v>106</v>
      </c>
      <c r="I4365" s="95" t="s">
        <v>43</v>
      </c>
      <c r="J4365" s="92" t="s">
        <v>8</v>
      </c>
      <c r="K4365" s="96" t="s">
        <v>102</v>
      </c>
      <c r="L4365" s="96" t="s">
        <v>3734</v>
      </c>
      <c r="M4365" s="92" t="s">
        <v>794</v>
      </c>
      <c r="N4365" s="92">
        <v>0</v>
      </c>
      <c r="O4365" s="92" t="s">
        <v>47</v>
      </c>
      <c r="P4365" s="96">
        <v>24</v>
      </c>
      <c r="Q4365" s="96" t="s">
        <v>62</v>
      </c>
      <c r="R4365" s="97" t="s">
        <v>223</v>
      </c>
      <c r="S4365" s="98" t="s">
        <v>139</v>
      </c>
      <c r="T4365" s="98" t="s">
        <v>51</v>
      </c>
      <c r="U4365" s="99" t="s">
        <v>262</v>
      </c>
      <c r="V4365" s="100">
        <v>1.05</v>
      </c>
      <c r="W4365" s="106">
        <v>1651.6500000000003</v>
      </c>
      <c r="X4365" s="102">
        <v>1</v>
      </c>
      <c r="Y4365" s="103">
        <v>0.4</v>
      </c>
      <c r="Z4365" s="99">
        <v>4</v>
      </c>
      <c r="AA4365" s="104">
        <v>0.1</v>
      </c>
      <c r="AB4365" s="100">
        <v>0</v>
      </c>
      <c r="AC4365" s="106">
        <v>0</v>
      </c>
      <c r="AD4365" s="107">
        <v>43592</v>
      </c>
      <c r="AE4365" s="107">
        <v>43592</v>
      </c>
      <c r="AF4365" s="99">
        <v>0</v>
      </c>
      <c r="AG4365" s="101" t="s">
        <v>53</v>
      </c>
      <c r="AH4365" s="100">
        <v>0</v>
      </c>
      <c r="AI4365" s="106">
        <v>0</v>
      </c>
      <c r="AJ4365" s="106">
        <v>0</v>
      </c>
      <c r="AK4365" s="60" t="str">
        <f>+IF(Tabla1[[#This Row],[REQUEST_TY]]="SR MANTENIMIENTO CORRECTIVO", "EMERGENCIA", "OTROS")</f>
        <v>EMERGENCIA</v>
      </c>
      <c r="AL4365" s="6" t="str">
        <f>+_xlfn.IFS(Tabla1[[#This Row],[Veces obj]]&lt;=1,"0-1",Tabla1[[#This Row],[Veces obj]]&lt;=2,"1-2",Tabla1[[#This Row],[Veces obj]]&lt;=3,"2-3",TRUE,"&gt;3")</f>
        <v>0-1</v>
      </c>
      <c r="AM4365" s="60" t="str">
        <f>+_xlfn.IFS(MONTH(Tabla1[[#This Row],[MES]])&lt;=3,"Q1",MONTH(Tabla1[[#This Row],[MES]])&lt;=6,"Q2",MONTH(Tabla1[[#This Row],[MES]])&lt;=9,"Q3",TRUE,"Q4")</f>
        <v>Q2</v>
      </c>
      <c r="AN4365" s="15" t="str">
        <f>+IFERROR(VLOOKUP(Tabla1[[#This Row],[CUENTA]],CTAS[],2,0),"OTROS")</f>
        <v>OTROS</v>
      </c>
      <c r="AP4365" s="15" t="str">
        <f>+IFERROR(VLOOKUP(Tabla1[[#This Row],[EMPLEADO]],IS[],3,0),"OTROS")</f>
        <v>OTROS</v>
      </c>
      <c r="AQ4365" s="15" t="str">
        <f>+IFERROR(VLOOKUP(Tabla1[[#This Row],[EMPLEADO]],IS[[NÓMINA]:[INGENIERO]],2,0),"OTROS")</f>
        <v>OTROS</v>
      </c>
    </row>
    <row r="4366" spans="1:43" x14ac:dyDescent="0.25">
      <c r="A4366" s="91" t="s">
        <v>12089</v>
      </c>
      <c r="B4366" s="92">
        <v>1</v>
      </c>
      <c r="C4366" s="92" t="s">
        <v>12615</v>
      </c>
      <c r="D4366" s="93" t="s">
        <v>38</v>
      </c>
      <c r="E4366" s="94" t="s">
        <v>725</v>
      </c>
      <c r="F4366" s="94" t="s">
        <v>12616</v>
      </c>
      <c r="G4366" s="105" t="s">
        <v>10566</v>
      </c>
      <c r="H4366" s="92" t="s">
        <v>679</v>
      </c>
      <c r="I4366" s="95" t="s">
        <v>43</v>
      </c>
      <c r="J4366" s="92" t="s">
        <v>8</v>
      </c>
      <c r="K4366" s="96" t="s">
        <v>102</v>
      </c>
      <c r="L4366" s="96" t="s">
        <v>3734</v>
      </c>
      <c r="M4366" s="92" t="s">
        <v>794</v>
      </c>
      <c r="N4366" s="92">
        <v>0</v>
      </c>
      <c r="O4366" s="92" t="s">
        <v>47</v>
      </c>
      <c r="P4366" s="96">
        <v>32</v>
      </c>
      <c r="Q4366" s="96" t="s">
        <v>82</v>
      </c>
      <c r="R4366" s="97" t="s">
        <v>223</v>
      </c>
      <c r="S4366" s="98" t="s">
        <v>139</v>
      </c>
      <c r="T4366" s="98" t="s">
        <v>51</v>
      </c>
      <c r="U4366" s="99" t="s">
        <v>140</v>
      </c>
      <c r="V4366" s="100">
        <v>1.1000000000000001</v>
      </c>
      <c r="W4366" s="106">
        <v>1730.3000000000004</v>
      </c>
      <c r="X4366" s="102">
        <v>1</v>
      </c>
      <c r="Y4366" s="103">
        <v>1.55</v>
      </c>
      <c r="Z4366" s="99">
        <v>4</v>
      </c>
      <c r="AA4366" s="104">
        <v>0.38750000000000001</v>
      </c>
      <c r="AB4366" s="100">
        <v>0</v>
      </c>
      <c r="AC4366" s="106">
        <v>0</v>
      </c>
      <c r="AD4366" s="107">
        <v>43592</v>
      </c>
      <c r="AE4366" s="107">
        <v>43592</v>
      </c>
      <c r="AF4366" s="99">
        <v>0</v>
      </c>
      <c r="AG4366" s="101" t="s">
        <v>53</v>
      </c>
      <c r="AH4366" s="100">
        <v>0</v>
      </c>
      <c r="AI4366" s="106">
        <v>0</v>
      </c>
      <c r="AJ4366" s="106">
        <v>0</v>
      </c>
      <c r="AK4366" s="60" t="str">
        <f>+IF(Tabla1[[#This Row],[REQUEST_TY]]="SR MANTENIMIENTO CORRECTIVO", "EMERGENCIA", "OTROS")</f>
        <v>EMERGENCIA</v>
      </c>
      <c r="AL4366" s="6" t="str">
        <f>+_xlfn.IFS(Tabla1[[#This Row],[Veces obj]]&lt;=1,"0-1",Tabla1[[#This Row],[Veces obj]]&lt;=2,"1-2",Tabla1[[#This Row],[Veces obj]]&lt;=3,"2-3",TRUE,"&gt;3")</f>
        <v>0-1</v>
      </c>
      <c r="AM4366" s="60" t="str">
        <f>+_xlfn.IFS(MONTH(Tabla1[[#This Row],[MES]])&lt;=3,"Q1",MONTH(Tabla1[[#This Row],[MES]])&lt;=6,"Q2",MONTH(Tabla1[[#This Row],[MES]])&lt;=9,"Q3",TRUE,"Q4")</f>
        <v>Q2</v>
      </c>
      <c r="AN4366" s="15" t="str">
        <f>+IFERROR(VLOOKUP(Tabla1[[#This Row],[CUENTA]],CTAS[],2,0),"OTROS")</f>
        <v>OTROS</v>
      </c>
      <c r="AP4366" s="15" t="str">
        <f>+IFERROR(VLOOKUP(Tabla1[[#This Row],[EMPLEADO]],IS[],3,0),"OTROS")</f>
        <v>OTROS</v>
      </c>
      <c r="AQ4366" s="15" t="str">
        <f>+IFERROR(VLOOKUP(Tabla1[[#This Row],[EMPLEADO]],IS[[NÓMINA]:[INGENIERO]],2,0),"OTROS")</f>
        <v>OTROS</v>
      </c>
    </row>
    <row r="4367" spans="1:43" x14ac:dyDescent="0.25">
      <c r="A4367" s="91" t="s">
        <v>12089</v>
      </c>
      <c r="B4367" s="92">
        <v>1</v>
      </c>
      <c r="C4367" s="92" t="s">
        <v>12617</v>
      </c>
      <c r="D4367" s="93" t="s">
        <v>38</v>
      </c>
      <c r="E4367" s="94" t="s">
        <v>55</v>
      </c>
      <c r="F4367" s="94" t="s">
        <v>12618</v>
      </c>
      <c r="G4367" s="105" t="s">
        <v>10834</v>
      </c>
      <c r="H4367" s="92" t="s">
        <v>471</v>
      </c>
      <c r="I4367" s="95" t="s">
        <v>43</v>
      </c>
      <c r="J4367" s="92" t="s">
        <v>8</v>
      </c>
      <c r="K4367" s="96" t="s">
        <v>59</v>
      </c>
      <c r="L4367" s="96" t="s">
        <v>10835</v>
      </c>
      <c r="M4367" s="92" t="s">
        <v>256</v>
      </c>
      <c r="N4367" s="92">
        <v>0</v>
      </c>
      <c r="O4367" s="92" t="s">
        <v>47</v>
      </c>
      <c r="P4367" s="96">
        <v>13</v>
      </c>
      <c r="Q4367" s="96" t="s">
        <v>194</v>
      </c>
      <c r="R4367" s="97" t="s">
        <v>63</v>
      </c>
      <c r="S4367" s="98" t="s">
        <v>64</v>
      </c>
      <c r="T4367" s="98" t="s">
        <v>51</v>
      </c>
      <c r="U4367" s="99" t="s">
        <v>195</v>
      </c>
      <c r="V4367" s="100">
        <v>0.6</v>
      </c>
      <c r="W4367" s="106">
        <v>819</v>
      </c>
      <c r="X4367" s="102">
        <v>1</v>
      </c>
      <c r="Y4367" s="103">
        <v>0.23</v>
      </c>
      <c r="Z4367" s="99">
        <v>5</v>
      </c>
      <c r="AA4367" s="104">
        <v>4.5999999999999999E-2</v>
      </c>
      <c r="AB4367" s="100">
        <v>0</v>
      </c>
      <c r="AC4367" s="106">
        <v>0</v>
      </c>
      <c r="AD4367" s="107">
        <v>43592</v>
      </c>
      <c r="AE4367" s="107">
        <v>43592</v>
      </c>
      <c r="AF4367" s="99">
        <v>0</v>
      </c>
      <c r="AG4367" s="101" t="s">
        <v>53</v>
      </c>
      <c r="AH4367" s="100">
        <v>0</v>
      </c>
      <c r="AI4367" s="106">
        <v>0</v>
      </c>
      <c r="AJ4367" s="106">
        <v>0</v>
      </c>
      <c r="AK4367" s="60" t="str">
        <f>+IF(Tabla1[[#This Row],[REQUEST_TY]]="SR MANTENIMIENTO CORRECTIVO", "EMERGENCIA", "OTROS")</f>
        <v>EMERGENCIA</v>
      </c>
      <c r="AL4367" s="6" t="str">
        <f>+_xlfn.IFS(Tabla1[[#This Row],[Veces obj]]&lt;=1,"0-1",Tabla1[[#This Row],[Veces obj]]&lt;=2,"1-2",Tabla1[[#This Row],[Veces obj]]&lt;=3,"2-3",TRUE,"&gt;3")</f>
        <v>0-1</v>
      </c>
      <c r="AM4367" s="60" t="str">
        <f>+_xlfn.IFS(MONTH(Tabla1[[#This Row],[MES]])&lt;=3,"Q1",MONTH(Tabla1[[#This Row],[MES]])&lt;=6,"Q2",MONTH(Tabla1[[#This Row],[MES]])&lt;=9,"Q3",TRUE,"Q4")</f>
        <v>Q2</v>
      </c>
      <c r="AN4367" s="15" t="str">
        <f>+IFERROR(VLOOKUP(Tabla1[[#This Row],[CUENTA]],CTAS[],2,0),"OTROS")</f>
        <v>OTROS</v>
      </c>
      <c r="AP4367" s="15" t="str">
        <f>+IFERROR(VLOOKUP(Tabla1[[#This Row],[EMPLEADO]],IS[],3,0),"OTROS")</f>
        <v>OTROS</v>
      </c>
      <c r="AQ4367" s="15" t="str">
        <f>+IFERROR(VLOOKUP(Tabla1[[#This Row],[EMPLEADO]],IS[[NÓMINA]:[INGENIERO]],2,0),"OTROS")</f>
        <v>OTROS</v>
      </c>
    </row>
    <row r="4368" spans="1:43" x14ac:dyDescent="0.25">
      <c r="A4368" s="91" t="s">
        <v>12089</v>
      </c>
      <c r="B4368" s="92">
        <v>1</v>
      </c>
      <c r="C4368" s="92" t="s">
        <v>12619</v>
      </c>
      <c r="D4368" s="93" t="s">
        <v>38</v>
      </c>
      <c r="E4368" s="94" t="s">
        <v>133</v>
      </c>
      <c r="F4368" s="94" t="s">
        <v>12620</v>
      </c>
      <c r="G4368" s="105" t="s">
        <v>11230</v>
      </c>
      <c r="H4368" s="92" t="s">
        <v>471</v>
      </c>
      <c r="I4368" s="95" t="s">
        <v>43</v>
      </c>
      <c r="J4368" s="92" t="s">
        <v>8</v>
      </c>
      <c r="K4368" s="96" t="s">
        <v>59</v>
      </c>
      <c r="L4368" s="96" t="s">
        <v>9715</v>
      </c>
      <c r="M4368" s="92" t="s">
        <v>473</v>
      </c>
      <c r="N4368" s="92">
        <v>0</v>
      </c>
      <c r="O4368" s="92" t="s">
        <v>47</v>
      </c>
      <c r="P4368" s="96">
        <v>28</v>
      </c>
      <c r="Q4368" s="96" t="s">
        <v>62</v>
      </c>
      <c r="R4368" s="97" t="s">
        <v>138</v>
      </c>
      <c r="S4368" s="98" t="s">
        <v>139</v>
      </c>
      <c r="T4368" s="98" t="s">
        <v>51</v>
      </c>
      <c r="U4368" s="99" t="s">
        <v>262</v>
      </c>
      <c r="V4368" s="100">
        <v>1.05</v>
      </c>
      <c r="W4368" s="106">
        <v>1651.6500000000003</v>
      </c>
      <c r="X4368" s="102">
        <v>1</v>
      </c>
      <c r="Y4368" s="103">
        <v>0.79</v>
      </c>
      <c r="Z4368" s="99">
        <v>4</v>
      </c>
      <c r="AA4368" s="104">
        <v>0.19750000000000001</v>
      </c>
      <c r="AB4368" s="100">
        <v>0</v>
      </c>
      <c r="AC4368" s="106">
        <v>0</v>
      </c>
      <c r="AD4368" s="107">
        <v>43592</v>
      </c>
      <c r="AE4368" s="107">
        <v>43592</v>
      </c>
      <c r="AF4368" s="99">
        <v>0</v>
      </c>
      <c r="AG4368" s="101" t="s">
        <v>53</v>
      </c>
      <c r="AH4368" s="100">
        <v>0</v>
      </c>
      <c r="AI4368" s="106">
        <v>0</v>
      </c>
      <c r="AJ4368" s="106">
        <v>0</v>
      </c>
      <c r="AK4368" s="60" t="str">
        <f>+IF(Tabla1[[#This Row],[REQUEST_TY]]="SR MANTENIMIENTO CORRECTIVO", "EMERGENCIA", "OTROS")</f>
        <v>EMERGENCIA</v>
      </c>
      <c r="AL4368" s="6" t="str">
        <f>+_xlfn.IFS(Tabla1[[#This Row],[Veces obj]]&lt;=1,"0-1",Tabla1[[#This Row],[Veces obj]]&lt;=2,"1-2",Tabla1[[#This Row],[Veces obj]]&lt;=3,"2-3",TRUE,"&gt;3")</f>
        <v>0-1</v>
      </c>
      <c r="AM4368" s="60" t="str">
        <f>+_xlfn.IFS(MONTH(Tabla1[[#This Row],[MES]])&lt;=3,"Q1",MONTH(Tabla1[[#This Row],[MES]])&lt;=6,"Q2",MONTH(Tabla1[[#This Row],[MES]])&lt;=9,"Q3",TRUE,"Q4")</f>
        <v>Q2</v>
      </c>
      <c r="AN4368" s="15" t="str">
        <f>+IFERROR(VLOOKUP(Tabla1[[#This Row],[CUENTA]],CTAS[],2,0),"OTROS")</f>
        <v>OTROS</v>
      </c>
      <c r="AP4368" s="15" t="str">
        <f>+IFERROR(VLOOKUP(Tabla1[[#This Row],[EMPLEADO]],IS[],3,0),"OTROS")</f>
        <v>OTROS</v>
      </c>
      <c r="AQ4368" s="15" t="str">
        <f>+IFERROR(VLOOKUP(Tabla1[[#This Row],[EMPLEADO]],IS[[NÓMINA]:[INGENIERO]],2,0),"OTROS")</f>
        <v>OTROS</v>
      </c>
    </row>
    <row r="4369" spans="1:43" x14ac:dyDescent="0.25">
      <c r="A4369" s="91" t="s">
        <v>12089</v>
      </c>
      <c r="B4369" s="92">
        <v>1</v>
      </c>
      <c r="C4369" s="92" t="s">
        <v>12621</v>
      </c>
      <c r="D4369" s="93" t="s">
        <v>38</v>
      </c>
      <c r="E4369" s="94" t="s">
        <v>275</v>
      </c>
      <c r="F4369" s="94" t="s">
        <v>12622</v>
      </c>
      <c r="G4369" s="105" t="s">
        <v>12623</v>
      </c>
      <c r="H4369" s="92" t="s">
        <v>116</v>
      </c>
      <c r="I4369" s="95" t="s">
        <v>43</v>
      </c>
      <c r="J4369" s="92" t="s">
        <v>8</v>
      </c>
      <c r="K4369" s="96" t="s">
        <v>199</v>
      </c>
      <c r="L4369" s="96" t="s">
        <v>12624</v>
      </c>
      <c r="M4369" s="92" t="s">
        <v>119</v>
      </c>
      <c r="N4369" s="92">
        <v>0</v>
      </c>
      <c r="O4369" s="92" t="s">
        <v>47</v>
      </c>
      <c r="P4369" s="96">
        <v>2713</v>
      </c>
      <c r="Q4369" s="96" t="s">
        <v>48</v>
      </c>
      <c r="R4369" s="97" t="s">
        <v>95</v>
      </c>
      <c r="S4369" s="98" t="s">
        <v>64</v>
      </c>
      <c r="T4369" s="98" t="s">
        <v>51</v>
      </c>
      <c r="U4369" s="99" t="s">
        <v>96</v>
      </c>
      <c r="V4369" s="100">
        <v>1.1000000000000001</v>
      </c>
      <c r="W4369" s="106">
        <v>1501.5000000000002</v>
      </c>
      <c r="X4369" s="102">
        <v>1</v>
      </c>
      <c r="Y4369" s="103">
        <v>0</v>
      </c>
      <c r="Z4369" s="99">
        <v>5</v>
      </c>
      <c r="AA4369" s="104">
        <v>0</v>
      </c>
      <c r="AB4369" s="100">
        <v>0</v>
      </c>
      <c r="AC4369" s="106">
        <v>0</v>
      </c>
      <c r="AD4369" s="107">
        <v>43599</v>
      </c>
      <c r="AE4369" s="107">
        <v>43599</v>
      </c>
      <c r="AF4369" s="99">
        <v>0</v>
      </c>
      <c r="AG4369" s="101" t="s">
        <v>53</v>
      </c>
      <c r="AH4369" s="100">
        <v>0</v>
      </c>
      <c r="AI4369" s="106">
        <v>0</v>
      </c>
      <c r="AJ4369" s="106">
        <v>0</v>
      </c>
      <c r="AK4369" s="60" t="str">
        <f>+IF(Tabla1[[#This Row],[REQUEST_TY]]="SR MANTENIMIENTO CORRECTIVO", "EMERGENCIA", "OTROS")</f>
        <v>EMERGENCIA</v>
      </c>
      <c r="AL4369" s="6" t="str">
        <f>+_xlfn.IFS(Tabla1[[#This Row],[Veces obj]]&lt;=1,"0-1",Tabla1[[#This Row],[Veces obj]]&lt;=2,"1-2",Tabla1[[#This Row],[Veces obj]]&lt;=3,"2-3",TRUE,"&gt;3")</f>
        <v>0-1</v>
      </c>
      <c r="AM4369" s="60" t="str">
        <f>+_xlfn.IFS(MONTH(Tabla1[[#This Row],[MES]])&lt;=3,"Q1",MONTH(Tabla1[[#This Row],[MES]])&lt;=6,"Q2",MONTH(Tabla1[[#This Row],[MES]])&lt;=9,"Q3",TRUE,"Q4")</f>
        <v>Q2</v>
      </c>
      <c r="AN4369" s="15" t="str">
        <f>+IFERROR(VLOOKUP(Tabla1[[#This Row],[CUENTA]],CTAS[],2,0),"OTROS")</f>
        <v>OTROS</v>
      </c>
      <c r="AP4369" s="15" t="str">
        <f>+IFERROR(VLOOKUP(Tabla1[[#This Row],[EMPLEADO]],IS[],3,0),"OTROS")</f>
        <v>CHIHUAHUA</v>
      </c>
      <c r="AQ4369" s="15" t="str">
        <f>+IFERROR(VLOOKUP(Tabla1[[#This Row],[EMPLEADO]],IS[[NÓMINA]:[INGENIERO]],2,0),"OTROS")</f>
        <v>FERNANDO CHAVIRA</v>
      </c>
    </row>
    <row r="4370" spans="1:43" x14ac:dyDescent="0.25">
      <c r="A4370" s="91" t="s">
        <v>12089</v>
      </c>
      <c r="B4370" s="92">
        <v>1</v>
      </c>
      <c r="C4370" s="92" t="s">
        <v>12625</v>
      </c>
      <c r="D4370" s="93" t="s">
        <v>38</v>
      </c>
      <c r="E4370" s="94" t="s">
        <v>2745</v>
      </c>
      <c r="F4370" s="94" t="s">
        <v>12626</v>
      </c>
      <c r="G4370" s="105" t="s">
        <v>8596</v>
      </c>
      <c r="H4370" s="92" t="s">
        <v>868</v>
      </c>
      <c r="I4370" s="95" t="s">
        <v>43</v>
      </c>
      <c r="J4370" s="92" t="s">
        <v>8</v>
      </c>
      <c r="K4370" s="96" t="s">
        <v>869</v>
      </c>
      <c r="L4370" s="96" t="s">
        <v>870</v>
      </c>
      <c r="M4370" s="92" t="s">
        <v>871</v>
      </c>
      <c r="N4370" s="92">
        <v>1</v>
      </c>
      <c r="O4370" s="92" t="s">
        <v>47</v>
      </c>
      <c r="P4370" s="96">
        <v>14</v>
      </c>
      <c r="Q4370" s="96" t="s">
        <v>194</v>
      </c>
      <c r="R4370" s="97" t="s">
        <v>223</v>
      </c>
      <c r="S4370" s="98" t="s">
        <v>139</v>
      </c>
      <c r="T4370" s="98" t="s">
        <v>51</v>
      </c>
      <c r="U4370" s="99" t="s">
        <v>224</v>
      </c>
      <c r="V4370" s="100">
        <v>0.8</v>
      </c>
      <c r="W4370" s="106">
        <v>0</v>
      </c>
      <c r="X4370" s="102">
        <v>1</v>
      </c>
      <c r="Y4370" s="103">
        <v>0.48</v>
      </c>
      <c r="Z4370" s="99">
        <v>4</v>
      </c>
      <c r="AA4370" s="104">
        <v>0.12</v>
      </c>
      <c r="AB4370" s="100">
        <v>0</v>
      </c>
      <c r="AC4370" s="106">
        <v>0</v>
      </c>
      <c r="AD4370" s="107">
        <v>43592</v>
      </c>
      <c r="AE4370" s="107">
        <v>43592</v>
      </c>
      <c r="AF4370" s="99">
        <v>0</v>
      </c>
      <c r="AG4370" s="101" t="s">
        <v>53</v>
      </c>
      <c r="AH4370" s="100">
        <v>0</v>
      </c>
      <c r="AI4370" s="106">
        <v>0</v>
      </c>
      <c r="AJ4370" s="106">
        <v>0</v>
      </c>
      <c r="AK4370" s="60" t="str">
        <f>+IF(Tabla1[[#This Row],[REQUEST_TY]]="SR MANTENIMIENTO CORRECTIVO", "EMERGENCIA", "OTROS")</f>
        <v>EMERGENCIA</v>
      </c>
      <c r="AL4370" s="6" t="str">
        <f>+_xlfn.IFS(Tabla1[[#This Row],[Veces obj]]&lt;=1,"0-1",Tabla1[[#This Row],[Veces obj]]&lt;=2,"1-2",Tabla1[[#This Row],[Veces obj]]&lt;=3,"2-3",TRUE,"&gt;3")</f>
        <v>0-1</v>
      </c>
      <c r="AM4370" s="60" t="str">
        <f>+_xlfn.IFS(MONTH(Tabla1[[#This Row],[MES]])&lt;=3,"Q1",MONTH(Tabla1[[#This Row],[MES]])&lt;=6,"Q2",MONTH(Tabla1[[#This Row],[MES]])&lt;=9,"Q3",TRUE,"Q4")</f>
        <v>Q2</v>
      </c>
      <c r="AN4370" s="15" t="str">
        <f>+IFERROR(VLOOKUP(Tabla1[[#This Row],[CUENTA]],CTAS[],2,0),"OTROS")</f>
        <v>OTROS</v>
      </c>
      <c r="AP4370" s="15" t="str">
        <f>+IFERROR(VLOOKUP(Tabla1[[#This Row],[EMPLEADO]],IS[],3,0),"OTROS")</f>
        <v>OTROS</v>
      </c>
      <c r="AQ4370" s="15" t="str">
        <f>+IFERROR(VLOOKUP(Tabla1[[#This Row],[EMPLEADO]],IS[[NÓMINA]:[INGENIERO]],2,0),"OTROS")</f>
        <v>OTROS</v>
      </c>
    </row>
    <row r="4371" spans="1:43" x14ac:dyDescent="0.25">
      <c r="A4371" s="91" t="s">
        <v>12089</v>
      </c>
      <c r="B4371" s="92">
        <v>1</v>
      </c>
      <c r="C4371" s="92" t="s">
        <v>12627</v>
      </c>
      <c r="D4371" s="93" t="s">
        <v>38</v>
      </c>
      <c r="E4371" s="94" t="s">
        <v>160</v>
      </c>
      <c r="F4371" s="94" t="s">
        <v>12628</v>
      </c>
      <c r="G4371" s="105" t="s">
        <v>162</v>
      </c>
      <c r="H4371" s="92" t="s">
        <v>163</v>
      </c>
      <c r="I4371" s="95" t="s">
        <v>43</v>
      </c>
      <c r="J4371" s="92" t="s">
        <v>8</v>
      </c>
      <c r="K4371" s="96" t="s">
        <v>151</v>
      </c>
      <c r="L4371" s="96" t="s">
        <v>164</v>
      </c>
      <c r="M4371" s="92" t="s">
        <v>165</v>
      </c>
      <c r="N4371" s="92">
        <v>1</v>
      </c>
      <c r="O4371" s="92" t="s">
        <v>47</v>
      </c>
      <c r="P4371" s="96">
        <v>77</v>
      </c>
      <c r="Q4371" s="96" t="s">
        <v>48</v>
      </c>
      <c r="R4371" s="97" t="s">
        <v>49</v>
      </c>
      <c r="S4371" s="98" t="s">
        <v>50</v>
      </c>
      <c r="T4371" s="98" t="s">
        <v>51</v>
      </c>
      <c r="U4371" s="99" t="s">
        <v>52</v>
      </c>
      <c r="V4371" s="100">
        <v>1.05</v>
      </c>
      <c r="W4371" s="106">
        <v>0</v>
      </c>
      <c r="X4371" s="102">
        <v>1</v>
      </c>
      <c r="Y4371" s="103">
        <v>0</v>
      </c>
      <c r="Z4371" s="99">
        <v>5</v>
      </c>
      <c r="AA4371" s="104">
        <v>0</v>
      </c>
      <c r="AB4371" s="100">
        <v>0</v>
      </c>
      <c r="AC4371" s="106">
        <v>0</v>
      </c>
      <c r="AD4371" s="107">
        <v>43593</v>
      </c>
      <c r="AE4371" s="107">
        <v>43593</v>
      </c>
      <c r="AF4371" s="99">
        <v>0</v>
      </c>
      <c r="AG4371" s="101" t="s">
        <v>53</v>
      </c>
      <c r="AH4371" s="100">
        <v>0</v>
      </c>
      <c r="AI4371" s="106">
        <v>0</v>
      </c>
      <c r="AJ4371" s="106">
        <v>0</v>
      </c>
      <c r="AK4371" s="60" t="str">
        <f>+IF(Tabla1[[#This Row],[REQUEST_TY]]="SR MANTENIMIENTO CORRECTIVO", "EMERGENCIA", "OTROS")</f>
        <v>EMERGENCIA</v>
      </c>
      <c r="AL4371" s="6" t="str">
        <f>+_xlfn.IFS(Tabla1[[#This Row],[Veces obj]]&lt;=1,"0-1",Tabla1[[#This Row],[Veces obj]]&lt;=2,"1-2",Tabla1[[#This Row],[Veces obj]]&lt;=3,"2-3",TRUE,"&gt;3")</f>
        <v>0-1</v>
      </c>
      <c r="AM4371" s="60" t="str">
        <f>+_xlfn.IFS(MONTH(Tabla1[[#This Row],[MES]])&lt;=3,"Q1",MONTH(Tabla1[[#This Row],[MES]])&lt;=6,"Q2",MONTH(Tabla1[[#This Row],[MES]])&lt;=9,"Q3",TRUE,"Q4")</f>
        <v>Q2</v>
      </c>
      <c r="AN4371" s="15" t="str">
        <f>+IFERROR(VLOOKUP(Tabla1[[#This Row],[CUENTA]],CTAS[],2,0),"OTROS")</f>
        <v>HONEYWELL</v>
      </c>
      <c r="AP4371" s="15" t="str">
        <f>+IFERROR(VLOOKUP(Tabla1[[#This Row],[EMPLEADO]],IS[],3,0),"OTROS")</f>
        <v>CHIHUAHUA</v>
      </c>
      <c r="AQ4371" s="15" t="str">
        <f>+IFERROR(VLOOKUP(Tabla1[[#This Row],[EMPLEADO]],IS[[NÓMINA]:[INGENIERO]],2,0),"OTROS")</f>
        <v>LUIS EDUARDO MUÑOZ</v>
      </c>
    </row>
    <row r="4372" spans="1:43" x14ac:dyDescent="0.25">
      <c r="A4372" s="91" t="s">
        <v>12089</v>
      </c>
      <c r="B4372" s="92">
        <v>1</v>
      </c>
      <c r="C4372" s="92" t="s">
        <v>12629</v>
      </c>
      <c r="D4372" s="93" t="s">
        <v>38</v>
      </c>
      <c r="E4372" s="94" t="s">
        <v>613</v>
      </c>
      <c r="F4372" s="94" t="s">
        <v>12630</v>
      </c>
      <c r="G4372" s="105" t="s">
        <v>12631</v>
      </c>
      <c r="H4372" s="92" t="s">
        <v>574</v>
      </c>
      <c r="I4372" s="95" t="s">
        <v>43</v>
      </c>
      <c r="J4372" s="92" t="s">
        <v>8</v>
      </c>
      <c r="K4372" s="96" t="s">
        <v>144</v>
      </c>
      <c r="L4372" s="96" t="s">
        <v>1760</v>
      </c>
      <c r="M4372" s="92" t="s">
        <v>1761</v>
      </c>
      <c r="N4372" s="92">
        <v>0</v>
      </c>
      <c r="O4372" s="92" t="s">
        <v>47</v>
      </c>
      <c r="P4372" s="96">
        <v>221</v>
      </c>
      <c r="Q4372" s="96" t="s">
        <v>48</v>
      </c>
      <c r="R4372" s="97" t="s">
        <v>235</v>
      </c>
      <c r="S4372" s="98" t="s">
        <v>50</v>
      </c>
      <c r="T4372" s="98" t="s">
        <v>51</v>
      </c>
      <c r="U4372" s="99" t="s">
        <v>52</v>
      </c>
      <c r="V4372" s="100">
        <v>1.05</v>
      </c>
      <c r="W4372" s="106">
        <v>750.75000000000011</v>
      </c>
      <c r="X4372" s="102">
        <v>1</v>
      </c>
      <c r="Y4372" s="103">
        <v>1.25</v>
      </c>
      <c r="Z4372" s="99">
        <v>5</v>
      </c>
      <c r="AA4372" s="104">
        <v>0.25</v>
      </c>
      <c r="AB4372" s="100">
        <v>0</v>
      </c>
      <c r="AC4372" s="106">
        <v>0</v>
      </c>
      <c r="AD4372" s="107">
        <v>43592</v>
      </c>
      <c r="AE4372" s="107">
        <v>43592</v>
      </c>
      <c r="AF4372" s="99">
        <v>0</v>
      </c>
      <c r="AG4372" s="101" t="s">
        <v>53</v>
      </c>
      <c r="AH4372" s="100">
        <v>0</v>
      </c>
      <c r="AI4372" s="106">
        <v>0</v>
      </c>
      <c r="AJ4372" s="106">
        <v>0</v>
      </c>
      <c r="AK4372" s="60" t="str">
        <f>+IF(Tabla1[[#This Row],[REQUEST_TY]]="SR MANTENIMIENTO CORRECTIVO", "EMERGENCIA", "OTROS")</f>
        <v>EMERGENCIA</v>
      </c>
      <c r="AL4372" s="6" t="str">
        <f>+_xlfn.IFS(Tabla1[[#This Row],[Veces obj]]&lt;=1,"0-1",Tabla1[[#This Row],[Veces obj]]&lt;=2,"1-2",Tabla1[[#This Row],[Veces obj]]&lt;=3,"2-3",TRUE,"&gt;3")</f>
        <v>0-1</v>
      </c>
      <c r="AM4372" s="60" t="str">
        <f>+_xlfn.IFS(MONTH(Tabla1[[#This Row],[MES]])&lt;=3,"Q1",MONTH(Tabla1[[#This Row],[MES]])&lt;=6,"Q2",MONTH(Tabla1[[#This Row],[MES]])&lt;=9,"Q3",TRUE,"Q4")</f>
        <v>Q2</v>
      </c>
      <c r="AN4372" s="15" t="str">
        <f>+IFERROR(VLOOKUP(Tabla1[[#This Row],[CUENTA]],CTAS[],2,0),"OTROS")</f>
        <v>OTROS</v>
      </c>
      <c r="AP4372" s="15" t="str">
        <f>+IFERROR(VLOOKUP(Tabla1[[#This Row],[EMPLEADO]],IS[],3,0),"OTROS")</f>
        <v>OTROS</v>
      </c>
      <c r="AQ4372" s="15" t="str">
        <f>+IFERROR(VLOOKUP(Tabla1[[#This Row],[EMPLEADO]],IS[[NÓMINA]:[INGENIERO]],2,0),"OTROS")</f>
        <v>OTROS</v>
      </c>
    </row>
    <row r="4373" spans="1:43" x14ac:dyDescent="0.25">
      <c r="A4373" s="91" t="s">
        <v>12089</v>
      </c>
      <c r="B4373" s="92">
        <v>1</v>
      </c>
      <c r="C4373" s="92" t="s">
        <v>12632</v>
      </c>
      <c r="D4373" s="93" t="s">
        <v>38</v>
      </c>
      <c r="E4373" s="94" t="s">
        <v>3388</v>
      </c>
      <c r="F4373" s="94" t="s">
        <v>12633</v>
      </c>
      <c r="G4373" s="105" t="s">
        <v>3390</v>
      </c>
      <c r="H4373" s="92" t="s">
        <v>116</v>
      </c>
      <c r="I4373" s="95" t="s">
        <v>43</v>
      </c>
      <c r="J4373" s="92" t="s">
        <v>8</v>
      </c>
      <c r="K4373" s="96" t="s">
        <v>144</v>
      </c>
      <c r="L4373" s="96" t="s">
        <v>145</v>
      </c>
      <c r="M4373" s="92" t="s">
        <v>119</v>
      </c>
      <c r="N4373" s="92">
        <v>0</v>
      </c>
      <c r="O4373" s="92" t="s">
        <v>47</v>
      </c>
      <c r="P4373" s="96">
        <v>216</v>
      </c>
      <c r="Q4373" s="96" t="s">
        <v>48</v>
      </c>
      <c r="R4373" s="97" t="s">
        <v>242</v>
      </c>
      <c r="S4373" s="98" t="s">
        <v>64</v>
      </c>
      <c r="T4373" s="98" t="s">
        <v>51</v>
      </c>
      <c r="U4373" s="99" t="s">
        <v>96</v>
      </c>
      <c r="V4373" s="100">
        <v>1.1000000000000001</v>
      </c>
      <c r="W4373" s="106">
        <v>1501.5000000000002</v>
      </c>
      <c r="X4373" s="102">
        <v>1</v>
      </c>
      <c r="Y4373" s="103">
        <v>0</v>
      </c>
      <c r="Z4373" s="99">
        <v>5</v>
      </c>
      <c r="AA4373" s="104">
        <v>0</v>
      </c>
      <c r="AB4373" s="100">
        <v>0</v>
      </c>
      <c r="AC4373" s="106">
        <v>0</v>
      </c>
      <c r="AD4373" s="107">
        <v>43602</v>
      </c>
      <c r="AE4373" s="107">
        <v>43602</v>
      </c>
      <c r="AF4373" s="99">
        <v>0</v>
      </c>
      <c r="AG4373" s="101" t="s">
        <v>53</v>
      </c>
      <c r="AH4373" s="100">
        <v>0</v>
      </c>
      <c r="AI4373" s="106">
        <v>0</v>
      </c>
      <c r="AJ4373" s="106">
        <v>0</v>
      </c>
      <c r="AK4373" s="60" t="str">
        <f>+IF(Tabla1[[#This Row],[REQUEST_TY]]="SR MANTENIMIENTO CORRECTIVO", "EMERGENCIA", "OTROS")</f>
        <v>EMERGENCIA</v>
      </c>
      <c r="AL4373" s="6" t="str">
        <f>+_xlfn.IFS(Tabla1[[#This Row],[Veces obj]]&lt;=1,"0-1",Tabla1[[#This Row],[Veces obj]]&lt;=2,"1-2",Tabla1[[#This Row],[Veces obj]]&lt;=3,"2-3",TRUE,"&gt;3")</f>
        <v>0-1</v>
      </c>
      <c r="AM4373" s="60" t="str">
        <f>+_xlfn.IFS(MONTH(Tabla1[[#This Row],[MES]])&lt;=3,"Q1",MONTH(Tabla1[[#This Row],[MES]])&lt;=6,"Q2",MONTH(Tabla1[[#This Row],[MES]])&lt;=9,"Q3",TRUE,"Q4")</f>
        <v>Q2</v>
      </c>
      <c r="AN4373" s="15" t="str">
        <f>+IFERROR(VLOOKUP(Tabla1[[#This Row],[CUENTA]],CTAS[],2,0),"OTROS")</f>
        <v>OTROS</v>
      </c>
      <c r="AP4373" s="15" t="str">
        <f>+IFERROR(VLOOKUP(Tabla1[[#This Row],[EMPLEADO]],IS[],3,0),"OTROS")</f>
        <v>CHIHUAHUA</v>
      </c>
      <c r="AQ4373" s="15" t="str">
        <f>+IFERROR(VLOOKUP(Tabla1[[#This Row],[EMPLEADO]],IS[[NÓMINA]:[INGENIERO]],2,0),"OTROS")</f>
        <v>FERNANDO CHAVIRA</v>
      </c>
    </row>
    <row r="4374" spans="1:43" x14ac:dyDescent="0.25">
      <c r="A4374" s="91" t="s">
        <v>12089</v>
      </c>
      <c r="B4374" s="92">
        <v>1</v>
      </c>
      <c r="C4374" s="92" t="s">
        <v>12634</v>
      </c>
      <c r="D4374" s="93" t="s">
        <v>38</v>
      </c>
      <c r="E4374" s="94" t="s">
        <v>133</v>
      </c>
      <c r="F4374" s="94" t="s">
        <v>12635</v>
      </c>
      <c r="G4374" s="105" t="s">
        <v>2332</v>
      </c>
      <c r="H4374" s="92" t="s">
        <v>384</v>
      </c>
      <c r="I4374" s="95" t="s">
        <v>43</v>
      </c>
      <c r="J4374" s="92" t="s">
        <v>8</v>
      </c>
      <c r="K4374" s="96" t="s">
        <v>59</v>
      </c>
      <c r="L4374" s="96" t="s">
        <v>2333</v>
      </c>
      <c r="M4374" s="92" t="s">
        <v>387</v>
      </c>
      <c r="N4374" s="92">
        <v>0</v>
      </c>
      <c r="O4374" s="92" t="s">
        <v>47</v>
      </c>
      <c r="P4374" s="96">
        <v>40</v>
      </c>
      <c r="Q4374" s="96" t="s">
        <v>82</v>
      </c>
      <c r="R4374" s="97" t="s">
        <v>138</v>
      </c>
      <c r="S4374" s="98" t="s">
        <v>139</v>
      </c>
      <c r="T4374" s="98" t="s">
        <v>51</v>
      </c>
      <c r="U4374" s="99" t="s">
        <v>140</v>
      </c>
      <c r="V4374" s="100">
        <v>1.1000000000000001</v>
      </c>
      <c r="W4374" s="106">
        <v>1730.3000000000004</v>
      </c>
      <c r="X4374" s="102">
        <v>1</v>
      </c>
      <c r="Y4374" s="103">
        <v>3.12</v>
      </c>
      <c r="Z4374" s="99">
        <v>4</v>
      </c>
      <c r="AA4374" s="104">
        <v>0.78</v>
      </c>
      <c r="AB4374" s="100">
        <v>0</v>
      </c>
      <c r="AC4374" s="106">
        <v>0</v>
      </c>
      <c r="AD4374" s="107">
        <v>43594</v>
      </c>
      <c r="AE4374" s="107">
        <v>43594</v>
      </c>
      <c r="AF4374" s="99">
        <v>0</v>
      </c>
      <c r="AG4374" s="101" t="s">
        <v>53</v>
      </c>
      <c r="AH4374" s="100">
        <v>0</v>
      </c>
      <c r="AI4374" s="106">
        <v>0</v>
      </c>
      <c r="AJ4374" s="106">
        <v>0</v>
      </c>
      <c r="AK4374" s="60" t="str">
        <f>+IF(Tabla1[[#This Row],[REQUEST_TY]]="SR MANTENIMIENTO CORRECTIVO", "EMERGENCIA", "OTROS")</f>
        <v>EMERGENCIA</v>
      </c>
      <c r="AL4374" s="6" t="str">
        <f>+_xlfn.IFS(Tabla1[[#This Row],[Veces obj]]&lt;=1,"0-1",Tabla1[[#This Row],[Veces obj]]&lt;=2,"1-2",Tabla1[[#This Row],[Veces obj]]&lt;=3,"2-3",TRUE,"&gt;3")</f>
        <v>0-1</v>
      </c>
      <c r="AM4374" s="60" t="str">
        <f>+_xlfn.IFS(MONTH(Tabla1[[#This Row],[MES]])&lt;=3,"Q1",MONTH(Tabla1[[#This Row],[MES]])&lt;=6,"Q2",MONTH(Tabla1[[#This Row],[MES]])&lt;=9,"Q3",TRUE,"Q4")</f>
        <v>Q2</v>
      </c>
      <c r="AN4374" s="15" t="str">
        <f>+IFERROR(VLOOKUP(Tabla1[[#This Row],[CUENTA]],CTAS[],2,0),"OTROS")</f>
        <v>OTROS</v>
      </c>
      <c r="AP4374" s="15" t="str">
        <f>+IFERROR(VLOOKUP(Tabla1[[#This Row],[EMPLEADO]],IS[],3,0),"OTROS")</f>
        <v>OTROS</v>
      </c>
      <c r="AQ4374" s="15" t="str">
        <f>+IFERROR(VLOOKUP(Tabla1[[#This Row],[EMPLEADO]],IS[[NÓMINA]:[INGENIERO]],2,0),"OTROS")</f>
        <v>OTROS</v>
      </c>
    </row>
    <row r="4375" spans="1:43" x14ac:dyDescent="0.25">
      <c r="A4375" s="91" t="s">
        <v>12089</v>
      </c>
      <c r="B4375" s="92">
        <v>1</v>
      </c>
      <c r="C4375" s="92" t="s">
        <v>12636</v>
      </c>
      <c r="D4375" s="93" t="s">
        <v>38</v>
      </c>
      <c r="E4375" s="94" t="s">
        <v>133</v>
      </c>
      <c r="F4375" s="94" t="s">
        <v>12637</v>
      </c>
      <c r="G4375" s="105" t="s">
        <v>212</v>
      </c>
      <c r="H4375" s="92" t="s">
        <v>213</v>
      </c>
      <c r="I4375" s="95" t="s">
        <v>43</v>
      </c>
      <c r="J4375" s="92" t="s">
        <v>8</v>
      </c>
      <c r="K4375" s="96" t="s">
        <v>59</v>
      </c>
      <c r="L4375" s="96" t="s">
        <v>214</v>
      </c>
      <c r="M4375" s="92" t="s">
        <v>215</v>
      </c>
      <c r="N4375" s="92">
        <v>0</v>
      </c>
      <c r="O4375" s="92" t="s">
        <v>47</v>
      </c>
      <c r="P4375" s="96">
        <v>53</v>
      </c>
      <c r="Q4375" s="96" t="s">
        <v>82</v>
      </c>
      <c r="R4375" s="97" t="s">
        <v>138</v>
      </c>
      <c r="S4375" s="98" t="s">
        <v>139</v>
      </c>
      <c r="T4375" s="98" t="s">
        <v>51</v>
      </c>
      <c r="U4375" s="99" t="s">
        <v>140</v>
      </c>
      <c r="V4375" s="100">
        <v>1.1000000000000001</v>
      </c>
      <c r="W4375" s="106">
        <v>1730.3000000000004</v>
      </c>
      <c r="X4375" s="102">
        <v>1</v>
      </c>
      <c r="Y4375" s="103">
        <v>2.17</v>
      </c>
      <c r="Z4375" s="99">
        <v>4</v>
      </c>
      <c r="AA4375" s="104">
        <v>0.54249999999999998</v>
      </c>
      <c r="AB4375" s="100">
        <v>0</v>
      </c>
      <c r="AC4375" s="106">
        <v>0</v>
      </c>
      <c r="AD4375" s="107">
        <v>43592</v>
      </c>
      <c r="AE4375" s="107">
        <v>43592</v>
      </c>
      <c r="AF4375" s="99">
        <v>0</v>
      </c>
      <c r="AG4375" s="101" t="s">
        <v>53</v>
      </c>
      <c r="AH4375" s="100">
        <v>0</v>
      </c>
      <c r="AI4375" s="106">
        <v>0</v>
      </c>
      <c r="AJ4375" s="106">
        <v>0</v>
      </c>
      <c r="AK4375" s="60" t="str">
        <f>+IF(Tabla1[[#This Row],[REQUEST_TY]]="SR MANTENIMIENTO CORRECTIVO", "EMERGENCIA", "OTROS")</f>
        <v>EMERGENCIA</v>
      </c>
      <c r="AL4375" s="6" t="str">
        <f>+_xlfn.IFS(Tabla1[[#This Row],[Veces obj]]&lt;=1,"0-1",Tabla1[[#This Row],[Veces obj]]&lt;=2,"1-2",Tabla1[[#This Row],[Veces obj]]&lt;=3,"2-3",TRUE,"&gt;3")</f>
        <v>0-1</v>
      </c>
      <c r="AM4375" s="60" t="str">
        <f>+_xlfn.IFS(MONTH(Tabla1[[#This Row],[MES]])&lt;=3,"Q1",MONTH(Tabla1[[#This Row],[MES]])&lt;=6,"Q2",MONTH(Tabla1[[#This Row],[MES]])&lt;=9,"Q3",TRUE,"Q4")</f>
        <v>Q2</v>
      </c>
      <c r="AN4375" s="15" t="str">
        <f>+IFERROR(VLOOKUP(Tabla1[[#This Row],[CUENTA]],CTAS[],2,0),"OTROS")</f>
        <v>OTROS</v>
      </c>
      <c r="AP4375" s="15" t="str">
        <f>+IFERROR(VLOOKUP(Tabla1[[#This Row],[EMPLEADO]],IS[],3,0),"OTROS")</f>
        <v>OTROS</v>
      </c>
      <c r="AQ4375" s="15" t="str">
        <f>+IFERROR(VLOOKUP(Tabla1[[#This Row],[EMPLEADO]],IS[[NÓMINA]:[INGENIERO]],2,0),"OTROS")</f>
        <v>OTROS</v>
      </c>
    </row>
    <row r="4376" spans="1:43" x14ac:dyDescent="0.25">
      <c r="A4376" s="91" t="s">
        <v>12089</v>
      </c>
      <c r="B4376" s="92">
        <v>1</v>
      </c>
      <c r="C4376" s="92" t="s">
        <v>12638</v>
      </c>
      <c r="D4376" s="93" t="s">
        <v>38</v>
      </c>
      <c r="E4376" s="94" t="s">
        <v>435</v>
      </c>
      <c r="F4376" s="94" t="s">
        <v>12639</v>
      </c>
      <c r="G4376" s="105" t="s">
        <v>437</v>
      </c>
      <c r="H4376" s="92" t="s">
        <v>163</v>
      </c>
      <c r="I4376" s="95" t="s">
        <v>43</v>
      </c>
      <c r="J4376" s="92" t="s">
        <v>8</v>
      </c>
      <c r="K4376" s="96" t="s">
        <v>438</v>
      </c>
      <c r="L4376" s="96" t="s">
        <v>439</v>
      </c>
      <c r="M4376" s="92" t="s">
        <v>165</v>
      </c>
      <c r="N4376" s="92">
        <v>0</v>
      </c>
      <c r="O4376" s="92" t="s">
        <v>47</v>
      </c>
      <c r="P4376" s="96">
        <v>39</v>
      </c>
      <c r="Q4376" s="96" t="s">
        <v>82</v>
      </c>
      <c r="R4376" s="97" t="s">
        <v>440</v>
      </c>
      <c r="S4376" s="98" t="s">
        <v>139</v>
      </c>
      <c r="T4376" s="98" t="s">
        <v>51</v>
      </c>
      <c r="U4376" s="99" t="s">
        <v>140</v>
      </c>
      <c r="V4376" s="100">
        <v>1.1000000000000001</v>
      </c>
      <c r="W4376" s="106">
        <v>1730.3000000000004</v>
      </c>
      <c r="X4376" s="102">
        <v>1</v>
      </c>
      <c r="Y4376" s="103">
        <v>0.48</v>
      </c>
      <c r="Z4376" s="99">
        <v>4</v>
      </c>
      <c r="AA4376" s="104">
        <v>0.12</v>
      </c>
      <c r="AB4376" s="100">
        <v>0</v>
      </c>
      <c r="AC4376" s="106">
        <v>0</v>
      </c>
      <c r="AD4376" s="107">
        <v>43594</v>
      </c>
      <c r="AE4376" s="107">
        <v>43595</v>
      </c>
      <c r="AF4376" s="99">
        <v>1</v>
      </c>
      <c r="AG4376" s="101" t="s">
        <v>53</v>
      </c>
      <c r="AH4376" s="100">
        <v>0</v>
      </c>
      <c r="AI4376" s="106">
        <v>0</v>
      </c>
      <c r="AJ4376" s="106">
        <v>0</v>
      </c>
      <c r="AK4376" s="60" t="str">
        <f>+IF(Tabla1[[#This Row],[REQUEST_TY]]="SR MANTENIMIENTO CORRECTIVO", "EMERGENCIA", "OTROS")</f>
        <v>EMERGENCIA</v>
      </c>
      <c r="AL4376" s="6" t="str">
        <f>+_xlfn.IFS(Tabla1[[#This Row],[Veces obj]]&lt;=1,"0-1",Tabla1[[#This Row],[Veces obj]]&lt;=2,"1-2",Tabla1[[#This Row],[Veces obj]]&lt;=3,"2-3",TRUE,"&gt;3")</f>
        <v>0-1</v>
      </c>
      <c r="AM4376" s="60" t="str">
        <f>+_xlfn.IFS(MONTH(Tabla1[[#This Row],[MES]])&lt;=3,"Q1",MONTH(Tabla1[[#This Row],[MES]])&lt;=6,"Q2",MONTH(Tabla1[[#This Row],[MES]])&lt;=9,"Q3",TRUE,"Q4")</f>
        <v>Q2</v>
      </c>
      <c r="AN4376" s="15" t="str">
        <f>+IFERROR(VLOOKUP(Tabla1[[#This Row],[CUENTA]],CTAS[],2,0),"OTROS")</f>
        <v>OTROS</v>
      </c>
      <c r="AP4376" s="15" t="str">
        <f>+IFERROR(VLOOKUP(Tabla1[[#This Row],[EMPLEADO]],IS[],3,0),"OTROS")</f>
        <v>CHIHUAHUA</v>
      </c>
      <c r="AQ4376" s="15" t="str">
        <f>+IFERROR(VLOOKUP(Tabla1[[#This Row],[EMPLEADO]],IS[[NÓMINA]:[INGENIERO]],2,0),"OTROS")</f>
        <v>LUIS EDUARDO MUÑOZ</v>
      </c>
    </row>
    <row r="4377" spans="1:43" x14ac:dyDescent="0.25">
      <c r="A4377" s="91" t="s">
        <v>12089</v>
      </c>
      <c r="B4377" s="92">
        <v>1</v>
      </c>
      <c r="C4377" s="92" t="s">
        <v>12640</v>
      </c>
      <c r="D4377" s="93" t="s">
        <v>38</v>
      </c>
      <c r="E4377" s="94" t="s">
        <v>217</v>
      </c>
      <c r="F4377" s="94" t="s">
        <v>12641</v>
      </c>
      <c r="G4377" s="105" t="s">
        <v>12642</v>
      </c>
      <c r="H4377" s="92" t="s">
        <v>592</v>
      </c>
      <c r="I4377" s="95" t="s">
        <v>43</v>
      </c>
      <c r="J4377" s="92" t="s">
        <v>8</v>
      </c>
      <c r="K4377" s="96" t="s">
        <v>59</v>
      </c>
      <c r="L4377" s="96" t="s">
        <v>2364</v>
      </c>
      <c r="M4377" s="92" t="s">
        <v>2365</v>
      </c>
      <c r="N4377" s="92">
        <v>0</v>
      </c>
      <c r="O4377" s="92" t="s">
        <v>47</v>
      </c>
      <c r="P4377" s="96">
        <v>136</v>
      </c>
      <c r="Q4377" s="96" t="s">
        <v>48</v>
      </c>
      <c r="R4377" s="97" t="s">
        <v>223</v>
      </c>
      <c r="S4377" s="98" t="s">
        <v>139</v>
      </c>
      <c r="T4377" s="98" t="s">
        <v>208</v>
      </c>
      <c r="U4377" s="99" t="s">
        <v>353</v>
      </c>
      <c r="V4377" s="100">
        <v>1.1499999999999999</v>
      </c>
      <c r="W4377" s="106">
        <v>1808.95</v>
      </c>
      <c r="X4377" s="102">
        <v>1</v>
      </c>
      <c r="Y4377" s="103">
        <v>5.54</v>
      </c>
      <c r="Z4377" s="99">
        <v>6</v>
      </c>
      <c r="AA4377" s="104">
        <v>0.92333333333333334</v>
      </c>
      <c r="AB4377" s="100">
        <v>0</v>
      </c>
      <c r="AC4377" s="106">
        <v>0</v>
      </c>
      <c r="AD4377" s="107">
        <v>43592</v>
      </c>
      <c r="AE4377" s="107">
        <v>43593</v>
      </c>
      <c r="AF4377" s="99">
        <v>1</v>
      </c>
      <c r="AG4377" s="101" t="s">
        <v>53</v>
      </c>
      <c r="AH4377" s="100">
        <v>0</v>
      </c>
      <c r="AI4377" s="106">
        <v>0</v>
      </c>
      <c r="AJ4377" s="106">
        <v>0</v>
      </c>
      <c r="AK4377" s="60" t="str">
        <f>+IF(Tabla1[[#This Row],[REQUEST_TY]]="SR MANTENIMIENTO CORRECTIVO", "EMERGENCIA", "OTROS")</f>
        <v>EMERGENCIA</v>
      </c>
      <c r="AL4377" s="6" t="str">
        <f>+_xlfn.IFS(Tabla1[[#This Row],[Veces obj]]&lt;=1,"0-1",Tabla1[[#This Row],[Veces obj]]&lt;=2,"1-2",Tabla1[[#This Row],[Veces obj]]&lt;=3,"2-3",TRUE,"&gt;3")</f>
        <v>0-1</v>
      </c>
      <c r="AM4377" s="60" t="str">
        <f>+_xlfn.IFS(MONTH(Tabla1[[#This Row],[MES]])&lt;=3,"Q1",MONTH(Tabla1[[#This Row],[MES]])&lt;=6,"Q2",MONTH(Tabla1[[#This Row],[MES]])&lt;=9,"Q3",TRUE,"Q4")</f>
        <v>Q2</v>
      </c>
      <c r="AN4377" s="15" t="str">
        <f>+IFERROR(VLOOKUP(Tabla1[[#This Row],[CUENTA]],CTAS[],2,0),"OTROS")</f>
        <v>OTROS</v>
      </c>
      <c r="AP4377" s="15" t="str">
        <f>+IFERROR(VLOOKUP(Tabla1[[#This Row],[EMPLEADO]],IS[],3,0),"OTROS")</f>
        <v>CHIHUAHUA</v>
      </c>
      <c r="AQ4377" s="15" t="str">
        <f>+IFERROR(VLOOKUP(Tabla1[[#This Row],[EMPLEADO]],IS[[NÓMINA]:[INGENIERO]],2,0),"OTROS")</f>
        <v>VICTOR MENDEZ</v>
      </c>
    </row>
    <row r="4378" spans="1:43" x14ac:dyDescent="0.25">
      <c r="A4378" s="91" t="s">
        <v>12089</v>
      </c>
      <c r="B4378" s="92">
        <v>1</v>
      </c>
      <c r="C4378" s="92" t="s">
        <v>12643</v>
      </c>
      <c r="D4378" s="93" t="s">
        <v>38</v>
      </c>
      <c r="E4378" s="94" t="s">
        <v>76</v>
      </c>
      <c r="F4378" s="94" t="s">
        <v>12644</v>
      </c>
      <c r="G4378" s="105" t="s">
        <v>2363</v>
      </c>
      <c r="H4378" s="92" t="s">
        <v>592</v>
      </c>
      <c r="I4378" s="95" t="s">
        <v>43</v>
      </c>
      <c r="J4378" s="92" t="s">
        <v>8</v>
      </c>
      <c r="K4378" s="96" t="s">
        <v>59</v>
      </c>
      <c r="L4378" s="96" t="s">
        <v>2364</v>
      </c>
      <c r="M4378" s="92" t="s">
        <v>2365</v>
      </c>
      <c r="N4378" s="92">
        <v>0</v>
      </c>
      <c r="O4378" s="92" t="s">
        <v>47</v>
      </c>
      <c r="P4378" s="96">
        <v>48</v>
      </c>
      <c r="Q4378" s="96" t="s">
        <v>82</v>
      </c>
      <c r="R4378" s="97" t="s">
        <v>63</v>
      </c>
      <c r="S4378" s="98" t="s">
        <v>64</v>
      </c>
      <c r="T4378" s="98" t="s">
        <v>208</v>
      </c>
      <c r="U4378" s="99" t="s">
        <v>83</v>
      </c>
      <c r="V4378" s="100">
        <v>1.05</v>
      </c>
      <c r="W4378" s="106">
        <v>1433.25</v>
      </c>
      <c r="X4378" s="102">
        <v>1</v>
      </c>
      <c r="Y4378" s="103">
        <v>4.08</v>
      </c>
      <c r="Z4378" s="99">
        <v>9</v>
      </c>
      <c r="AA4378" s="104">
        <v>0.45333333333333337</v>
      </c>
      <c r="AB4378" s="100">
        <v>0</v>
      </c>
      <c r="AC4378" s="106">
        <v>0</v>
      </c>
      <c r="AD4378" s="107">
        <v>43592</v>
      </c>
      <c r="AE4378" s="107">
        <v>43592</v>
      </c>
      <c r="AF4378" s="99">
        <v>0</v>
      </c>
      <c r="AG4378" s="101" t="s">
        <v>53</v>
      </c>
      <c r="AH4378" s="100">
        <v>0</v>
      </c>
      <c r="AI4378" s="106">
        <v>0</v>
      </c>
      <c r="AJ4378" s="106">
        <v>0</v>
      </c>
      <c r="AK4378" s="60" t="str">
        <f>+IF(Tabla1[[#This Row],[REQUEST_TY]]="SR MANTENIMIENTO CORRECTIVO", "EMERGENCIA", "OTROS")</f>
        <v>EMERGENCIA</v>
      </c>
      <c r="AL4378" s="6" t="str">
        <f>+_xlfn.IFS(Tabla1[[#This Row],[Veces obj]]&lt;=1,"0-1",Tabla1[[#This Row],[Veces obj]]&lt;=2,"1-2",Tabla1[[#This Row],[Veces obj]]&lt;=3,"2-3",TRUE,"&gt;3")</f>
        <v>0-1</v>
      </c>
      <c r="AM4378" s="60" t="str">
        <f>+_xlfn.IFS(MONTH(Tabla1[[#This Row],[MES]])&lt;=3,"Q1",MONTH(Tabla1[[#This Row],[MES]])&lt;=6,"Q2",MONTH(Tabla1[[#This Row],[MES]])&lt;=9,"Q3",TRUE,"Q4")</f>
        <v>Q2</v>
      </c>
      <c r="AN4378" s="15" t="str">
        <f>+IFERROR(VLOOKUP(Tabla1[[#This Row],[CUENTA]],CTAS[],2,0),"OTROS")</f>
        <v>OTROS</v>
      </c>
      <c r="AP4378" s="15" t="str">
        <f>+IFERROR(VLOOKUP(Tabla1[[#This Row],[EMPLEADO]],IS[],3,0),"OTROS")</f>
        <v>CHIHUAHUA</v>
      </c>
      <c r="AQ4378" s="15" t="str">
        <f>+IFERROR(VLOOKUP(Tabla1[[#This Row],[EMPLEADO]],IS[[NÓMINA]:[INGENIERO]],2,0),"OTROS")</f>
        <v>VICTOR MENDEZ</v>
      </c>
    </row>
    <row r="4379" spans="1:43" x14ac:dyDescent="0.25">
      <c r="A4379" s="91" t="s">
        <v>12089</v>
      </c>
      <c r="B4379" s="92">
        <v>1</v>
      </c>
      <c r="C4379" s="92" t="s">
        <v>12645</v>
      </c>
      <c r="D4379" s="93" t="s">
        <v>38</v>
      </c>
      <c r="E4379" s="94" t="s">
        <v>85</v>
      </c>
      <c r="F4379" s="94" t="s">
        <v>12646</v>
      </c>
      <c r="G4379" s="105" t="s">
        <v>9877</v>
      </c>
      <c r="H4379" s="92" t="s">
        <v>10274</v>
      </c>
      <c r="I4379" s="95" t="s">
        <v>43</v>
      </c>
      <c r="J4379" s="92" t="s">
        <v>8</v>
      </c>
      <c r="K4379" s="96" t="s">
        <v>370</v>
      </c>
      <c r="L4379" s="96" t="s">
        <v>4698</v>
      </c>
      <c r="M4379" s="92" t="s">
        <v>131</v>
      </c>
      <c r="N4379" s="92">
        <v>0</v>
      </c>
      <c r="O4379" s="92" t="s">
        <v>47</v>
      </c>
      <c r="P4379" s="96">
        <v>22</v>
      </c>
      <c r="Q4379" s="96" t="s">
        <v>62</v>
      </c>
      <c r="R4379" s="97" t="s">
        <v>49</v>
      </c>
      <c r="S4379" s="98" t="s">
        <v>50</v>
      </c>
      <c r="T4379" s="98" t="s">
        <v>51</v>
      </c>
      <c r="U4379" s="99" t="s">
        <v>154</v>
      </c>
      <c r="V4379" s="100">
        <v>0.6</v>
      </c>
      <c r="W4379" s="106">
        <v>429.00000000000006</v>
      </c>
      <c r="X4379" s="102">
        <v>1</v>
      </c>
      <c r="Y4379" s="103">
        <v>0.82</v>
      </c>
      <c r="Z4379" s="99">
        <v>5</v>
      </c>
      <c r="AA4379" s="104">
        <v>0.16399999999999998</v>
      </c>
      <c r="AB4379" s="100">
        <v>0</v>
      </c>
      <c r="AC4379" s="106">
        <v>0</v>
      </c>
      <c r="AD4379" s="107">
        <v>43592</v>
      </c>
      <c r="AE4379" s="107">
        <v>43592</v>
      </c>
      <c r="AF4379" s="99">
        <v>0</v>
      </c>
      <c r="AG4379" s="101" t="s">
        <v>53</v>
      </c>
      <c r="AH4379" s="100">
        <v>0</v>
      </c>
      <c r="AI4379" s="106">
        <v>0</v>
      </c>
      <c r="AJ4379" s="106">
        <v>0</v>
      </c>
      <c r="AK4379" s="60" t="str">
        <f>+IF(Tabla1[[#This Row],[REQUEST_TY]]="SR MANTENIMIENTO CORRECTIVO", "EMERGENCIA", "OTROS")</f>
        <v>EMERGENCIA</v>
      </c>
      <c r="AL4379" s="6" t="str">
        <f>+_xlfn.IFS(Tabla1[[#This Row],[Veces obj]]&lt;=1,"0-1",Tabla1[[#This Row],[Veces obj]]&lt;=2,"1-2",Tabla1[[#This Row],[Veces obj]]&lt;=3,"2-3",TRUE,"&gt;3")</f>
        <v>0-1</v>
      </c>
      <c r="AM4379" s="60" t="str">
        <f>+_xlfn.IFS(MONTH(Tabla1[[#This Row],[MES]])&lt;=3,"Q1",MONTH(Tabla1[[#This Row],[MES]])&lt;=6,"Q2",MONTH(Tabla1[[#This Row],[MES]])&lt;=9,"Q3",TRUE,"Q4")</f>
        <v>Q2</v>
      </c>
      <c r="AN4379" s="15" t="str">
        <f>+IFERROR(VLOOKUP(Tabla1[[#This Row],[CUENTA]],CTAS[],2,0),"OTROS")</f>
        <v>OTROS</v>
      </c>
      <c r="AP4379" s="15" t="str">
        <f>+IFERROR(VLOOKUP(Tabla1[[#This Row],[EMPLEADO]],IS[],3,0),"OTROS")</f>
        <v>OTROS</v>
      </c>
      <c r="AQ4379" s="15" t="str">
        <f>+IFERROR(VLOOKUP(Tabla1[[#This Row],[EMPLEADO]],IS[[NÓMINA]:[INGENIERO]],2,0),"OTROS")</f>
        <v>OTROS</v>
      </c>
    </row>
    <row r="4380" spans="1:43" x14ac:dyDescent="0.25">
      <c r="A4380" s="91" t="s">
        <v>12089</v>
      </c>
      <c r="B4380" s="92">
        <v>1</v>
      </c>
      <c r="C4380" s="92" t="s">
        <v>12647</v>
      </c>
      <c r="D4380" s="93" t="s">
        <v>38</v>
      </c>
      <c r="E4380" s="94" t="s">
        <v>76</v>
      </c>
      <c r="F4380" s="94" t="s">
        <v>12648</v>
      </c>
      <c r="G4380" s="105" t="s">
        <v>5004</v>
      </c>
      <c r="H4380" s="92" t="s">
        <v>58</v>
      </c>
      <c r="I4380" s="95" t="s">
        <v>43</v>
      </c>
      <c r="J4380" s="92" t="s">
        <v>8</v>
      </c>
      <c r="K4380" s="96" t="s">
        <v>1541</v>
      </c>
      <c r="L4380" s="96" t="s">
        <v>3006</v>
      </c>
      <c r="M4380" s="92" t="s">
        <v>3007</v>
      </c>
      <c r="N4380" s="92">
        <v>0</v>
      </c>
      <c r="O4380" s="92" t="s">
        <v>47</v>
      </c>
      <c r="P4380" s="96">
        <v>29</v>
      </c>
      <c r="Q4380" s="96" t="s">
        <v>62</v>
      </c>
      <c r="R4380" s="97" t="s">
        <v>63</v>
      </c>
      <c r="S4380" s="98" t="s">
        <v>64</v>
      </c>
      <c r="T4380" s="98" t="s">
        <v>208</v>
      </c>
      <c r="U4380" s="99" t="s">
        <v>65</v>
      </c>
      <c r="V4380" s="100">
        <v>0.8</v>
      </c>
      <c r="W4380" s="106">
        <v>1092</v>
      </c>
      <c r="X4380" s="102">
        <v>1</v>
      </c>
      <c r="Y4380" s="103">
        <v>2.9</v>
      </c>
      <c r="Z4380" s="99">
        <v>9</v>
      </c>
      <c r="AA4380" s="104">
        <v>0.32222222222222219</v>
      </c>
      <c r="AB4380" s="100">
        <v>0</v>
      </c>
      <c r="AC4380" s="106">
        <v>0</v>
      </c>
      <c r="AD4380" s="107">
        <v>43592</v>
      </c>
      <c r="AE4380" s="107">
        <v>43592</v>
      </c>
      <c r="AF4380" s="99">
        <v>0</v>
      </c>
      <c r="AG4380" s="101" t="s">
        <v>53</v>
      </c>
      <c r="AH4380" s="100">
        <v>0</v>
      </c>
      <c r="AI4380" s="106">
        <v>0</v>
      </c>
      <c r="AJ4380" s="106">
        <v>0</v>
      </c>
      <c r="AK4380" s="60" t="str">
        <f>+IF(Tabla1[[#This Row],[REQUEST_TY]]="SR MANTENIMIENTO CORRECTIVO", "EMERGENCIA", "OTROS")</f>
        <v>EMERGENCIA</v>
      </c>
      <c r="AL4380" s="6" t="str">
        <f>+_xlfn.IFS(Tabla1[[#This Row],[Veces obj]]&lt;=1,"0-1",Tabla1[[#This Row],[Veces obj]]&lt;=2,"1-2",Tabla1[[#This Row],[Veces obj]]&lt;=3,"2-3",TRUE,"&gt;3")</f>
        <v>0-1</v>
      </c>
      <c r="AM4380" s="60" t="str">
        <f>+_xlfn.IFS(MONTH(Tabla1[[#This Row],[MES]])&lt;=3,"Q1",MONTH(Tabla1[[#This Row],[MES]])&lt;=6,"Q2",MONTH(Tabla1[[#This Row],[MES]])&lt;=9,"Q3",TRUE,"Q4")</f>
        <v>Q2</v>
      </c>
      <c r="AN4380" s="15" t="str">
        <f>+IFERROR(VLOOKUP(Tabla1[[#This Row],[CUENTA]],CTAS[],2,0),"OTROS")</f>
        <v>OTROS</v>
      </c>
      <c r="AP4380" s="15" t="str">
        <f>+IFERROR(VLOOKUP(Tabla1[[#This Row],[EMPLEADO]],IS[],3,0),"OTROS")</f>
        <v>OTROS</v>
      </c>
      <c r="AQ4380" s="15" t="str">
        <f>+IFERROR(VLOOKUP(Tabla1[[#This Row],[EMPLEADO]],IS[[NÓMINA]:[INGENIERO]],2,0),"OTROS")</f>
        <v>OTROS</v>
      </c>
    </row>
    <row r="4381" spans="1:43" x14ac:dyDescent="0.25">
      <c r="A4381" s="91" t="s">
        <v>12089</v>
      </c>
      <c r="B4381" s="92">
        <v>1</v>
      </c>
      <c r="C4381" s="92" t="s">
        <v>12649</v>
      </c>
      <c r="D4381" s="93" t="s">
        <v>38</v>
      </c>
      <c r="E4381" s="94" t="s">
        <v>1015</v>
      </c>
      <c r="F4381" s="94" t="s">
        <v>12650</v>
      </c>
      <c r="G4381" s="105" t="s">
        <v>12651</v>
      </c>
      <c r="H4381" s="92" t="s">
        <v>297</v>
      </c>
      <c r="I4381" s="95" t="s">
        <v>43</v>
      </c>
      <c r="J4381" s="92" t="s">
        <v>8</v>
      </c>
      <c r="K4381" s="96" t="s">
        <v>59</v>
      </c>
      <c r="L4381" s="96" t="s">
        <v>12652</v>
      </c>
      <c r="M4381" s="92" t="s">
        <v>94</v>
      </c>
      <c r="N4381" s="92">
        <v>0</v>
      </c>
      <c r="O4381" s="92" t="s">
        <v>47</v>
      </c>
      <c r="P4381" s="96">
        <v>159</v>
      </c>
      <c r="Q4381" s="96" t="s">
        <v>48</v>
      </c>
      <c r="R4381" s="97" t="s">
        <v>317</v>
      </c>
      <c r="S4381" s="98" t="s">
        <v>318</v>
      </c>
      <c r="T4381" s="98" t="s">
        <v>51</v>
      </c>
      <c r="U4381" s="99" t="s">
        <v>353</v>
      </c>
      <c r="V4381" s="100">
        <v>1.1499999999999999</v>
      </c>
      <c r="W4381" s="106">
        <v>1808.95</v>
      </c>
      <c r="X4381" s="102">
        <v>1</v>
      </c>
      <c r="Y4381" s="103">
        <v>1.68</v>
      </c>
      <c r="Z4381" s="99">
        <v>4</v>
      </c>
      <c r="AA4381" s="104">
        <v>0.42</v>
      </c>
      <c r="AB4381" s="100">
        <v>0</v>
      </c>
      <c r="AC4381" s="106">
        <v>0</v>
      </c>
      <c r="AD4381" s="107">
        <v>43592</v>
      </c>
      <c r="AE4381" s="107">
        <v>43592</v>
      </c>
      <c r="AF4381" s="99">
        <v>0</v>
      </c>
      <c r="AG4381" s="101" t="s">
        <v>53</v>
      </c>
      <c r="AH4381" s="100">
        <v>0</v>
      </c>
      <c r="AI4381" s="106">
        <v>0</v>
      </c>
      <c r="AJ4381" s="106">
        <v>0</v>
      </c>
      <c r="AK4381" s="60" t="str">
        <f>+IF(Tabla1[[#This Row],[REQUEST_TY]]="SR MANTENIMIENTO CORRECTIVO", "EMERGENCIA", "OTROS")</f>
        <v>EMERGENCIA</v>
      </c>
      <c r="AL4381" s="6" t="str">
        <f>+_xlfn.IFS(Tabla1[[#This Row],[Veces obj]]&lt;=1,"0-1",Tabla1[[#This Row],[Veces obj]]&lt;=2,"1-2",Tabla1[[#This Row],[Veces obj]]&lt;=3,"2-3",TRUE,"&gt;3")</f>
        <v>0-1</v>
      </c>
      <c r="AM4381" s="60" t="str">
        <f>+_xlfn.IFS(MONTH(Tabla1[[#This Row],[MES]])&lt;=3,"Q1",MONTH(Tabla1[[#This Row],[MES]])&lt;=6,"Q2",MONTH(Tabla1[[#This Row],[MES]])&lt;=9,"Q3",TRUE,"Q4")</f>
        <v>Q2</v>
      </c>
      <c r="AN4381" s="15" t="str">
        <f>+IFERROR(VLOOKUP(Tabla1[[#This Row],[CUENTA]],CTAS[],2,0),"OTROS")</f>
        <v>OTROS</v>
      </c>
      <c r="AP4381" s="15" t="str">
        <f>+IFERROR(VLOOKUP(Tabla1[[#This Row],[EMPLEADO]],IS[],3,0),"OTROS")</f>
        <v>JUAREZ</v>
      </c>
      <c r="AQ4381" s="15" t="str">
        <f>+IFERROR(VLOOKUP(Tabla1[[#This Row],[EMPLEADO]],IS[[NÓMINA]:[INGENIERO]],2,0),"OTROS")</f>
        <v>ALFREDO TORRES</v>
      </c>
    </row>
    <row r="4382" spans="1:43" x14ac:dyDescent="0.25">
      <c r="A4382" s="91" t="s">
        <v>12089</v>
      </c>
      <c r="B4382" s="92">
        <v>1</v>
      </c>
      <c r="C4382" s="92" t="s">
        <v>12653</v>
      </c>
      <c r="D4382" s="93" t="s">
        <v>38</v>
      </c>
      <c r="E4382" s="94" t="s">
        <v>133</v>
      </c>
      <c r="F4382" s="94" t="s">
        <v>12654</v>
      </c>
      <c r="G4382" s="105" t="s">
        <v>2368</v>
      </c>
      <c r="H4382" s="92" t="s">
        <v>266</v>
      </c>
      <c r="I4382" s="95" t="s">
        <v>43</v>
      </c>
      <c r="J4382" s="92" t="s">
        <v>8</v>
      </c>
      <c r="K4382" s="96" t="s">
        <v>59</v>
      </c>
      <c r="L4382" s="96" t="s">
        <v>1102</v>
      </c>
      <c r="M4382" s="92" t="s">
        <v>73</v>
      </c>
      <c r="N4382" s="92">
        <v>0</v>
      </c>
      <c r="O4382" s="92" t="s">
        <v>47</v>
      </c>
      <c r="P4382" s="96">
        <v>39</v>
      </c>
      <c r="Q4382" s="96" t="s">
        <v>82</v>
      </c>
      <c r="R4382" s="97" t="s">
        <v>138</v>
      </c>
      <c r="S4382" s="98" t="s">
        <v>139</v>
      </c>
      <c r="T4382" s="98" t="s">
        <v>51</v>
      </c>
      <c r="U4382" s="99" t="s">
        <v>140</v>
      </c>
      <c r="V4382" s="100">
        <v>1.1000000000000001</v>
      </c>
      <c r="W4382" s="106">
        <v>1730.3000000000004</v>
      </c>
      <c r="X4382" s="102">
        <v>1</v>
      </c>
      <c r="Y4382" s="103">
        <v>15.216666666666667</v>
      </c>
      <c r="Z4382" s="99">
        <v>4</v>
      </c>
      <c r="AA4382" s="104">
        <v>3.8041666666666667</v>
      </c>
      <c r="AB4382" s="100">
        <v>1</v>
      </c>
      <c r="AC4382" s="106">
        <v>-1573.0000000000002</v>
      </c>
      <c r="AD4382" s="107">
        <v>43594</v>
      </c>
      <c r="AE4382" s="107">
        <v>43594</v>
      </c>
      <c r="AF4382" s="99">
        <v>0</v>
      </c>
      <c r="AG4382" s="101" t="s">
        <v>53</v>
      </c>
      <c r="AH4382" s="100">
        <v>0</v>
      </c>
      <c r="AI4382" s="106">
        <v>0</v>
      </c>
      <c r="AJ4382" s="106">
        <v>0</v>
      </c>
      <c r="AK4382" s="60" t="str">
        <f>+IF(Tabla1[[#This Row],[REQUEST_TY]]="SR MANTENIMIENTO CORRECTIVO", "EMERGENCIA", "OTROS")</f>
        <v>EMERGENCIA</v>
      </c>
      <c r="AL4382" s="6" t="str">
        <f>+_xlfn.IFS(Tabla1[[#This Row],[Veces obj]]&lt;=1,"0-1",Tabla1[[#This Row],[Veces obj]]&lt;=2,"1-2",Tabla1[[#This Row],[Veces obj]]&lt;=3,"2-3",TRUE,"&gt;3")</f>
        <v>&gt;3</v>
      </c>
      <c r="AM4382" s="60" t="str">
        <f>+_xlfn.IFS(MONTH(Tabla1[[#This Row],[MES]])&lt;=3,"Q1",MONTH(Tabla1[[#This Row],[MES]])&lt;=6,"Q2",MONTH(Tabla1[[#This Row],[MES]])&lt;=9,"Q3",TRUE,"Q4")</f>
        <v>Q2</v>
      </c>
      <c r="AN4382" s="15" t="str">
        <f>+IFERROR(VLOOKUP(Tabla1[[#This Row],[CUENTA]],CTAS[],2,0),"OTROS")</f>
        <v>OTROS</v>
      </c>
      <c r="AP4382" s="15" t="str">
        <f>+IFERROR(VLOOKUP(Tabla1[[#This Row],[EMPLEADO]],IS[],3,0),"OTROS")</f>
        <v>JUAREZ</v>
      </c>
      <c r="AQ4382" s="15" t="str">
        <f>+IFERROR(VLOOKUP(Tabla1[[#This Row],[EMPLEADO]],IS[[NÓMINA]:[INGENIERO]],2,0),"OTROS")</f>
        <v>CESAR MAR</v>
      </c>
    </row>
    <row r="4383" spans="1:43" x14ac:dyDescent="0.25">
      <c r="A4383" s="91" t="s">
        <v>12089</v>
      </c>
      <c r="B4383" s="92">
        <v>1</v>
      </c>
      <c r="C4383" s="92" t="s">
        <v>12655</v>
      </c>
      <c r="D4383" s="93" t="s">
        <v>38</v>
      </c>
      <c r="E4383" s="94" t="s">
        <v>39</v>
      </c>
      <c r="F4383" s="94" t="s">
        <v>12656</v>
      </c>
      <c r="G4383" s="105" t="s">
        <v>8838</v>
      </c>
      <c r="H4383" s="92" t="s">
        <v>1572</v>
      </c>
      <c r="I4383" s="95" t="s">
        <v>43</v>
      </c>
      <c r="J4383" s="92" t="s">
        <v>8</v>
      </c>
      <c r="K4383" s="96" t="s">
        <v>607</v>
      </c>
      <c r="L4383" s="96" t="s">
        <v>3982</v>
      </c>
      <c r="M4383" s="92" t="s">
        <v>1574</v>
      </c>
      <c r="N4383" s="92">
        <v>0</v>
      </c>
      <c r="O4383" s="92" t="s">
        <v>47</v>
      </c>
      <c r="P4383" s="96">
        <v>11</v>
      </c>
      <c r="Q4383" s="96" t="s">
        <v>194</v>
      </c>
      <c r="R4383" s="97" t="s">
        <v>49</v>
      </c>
      <c r="S4383" s="98" t="s">
        <v>50</v>
      </c>
      <c r="T4383" s="98" t="s">
        <v>51</v>
      </c>
      <c r="U4383" s="99" t="s">
        <v>444</v>
      </c>
      <c r="V4383" s="100">
        <v>0</v>
      </c>
      <c r="W4383" s="106">
        <v>0</v>
      </c>
      <c r="X4383" s="102">
        <v>1</v>
      </c>
      <c r="Y4383" s="103">
        <v>2.35</v>
      </c>
      <c r="Z4383" s="99">
        <v>5</v>
      </c>
      <c r="AA4383" s="104">
        <v>0.47000000000000003</v>
      </c>
      <c r="AB4383" s="100">
        <v>0</v>
      </c>
      <c r="AC4383" s="106">
        <v>0</v>
      </c>
      <c r="AD4383" s="107">
        <v>43592</v>
      </c>
      <c r="AE4383" s="107">
        <v>43592</v>
      </c>
      <c r="AF4383" s="99">
        <v>0</v>
      </c>
      <c r="AG4383" s="101" t="s">
        <v>53</v>
      </c>
      <c r="AH4383" s="100">
        <v>0</v>
      </c>
      <c r="AI4383" s="106">
        <v>0</v>
      </c>
      <c r="AJ4383" s="106">
        <v>0</v>
      </c>
      <c r="AK4383" s="60" t="str">
        <f>+IF(Tabla1[[#This Row],[REQUEST_TY]]="SR MANTENIMIENTO CORRECTIVO", "EMERGENCIA", "OTROS")</f>
        <v>EMERGENCIA</v>
      </c>
      <c r="AL4383" s="6" t="str">
        <f>+_xlfn.IFS(Tabla1[[#This Row],[Veces obj]]&lt;=1,"0-1",Tabla1[[#This Row],[Veces obj]]&lt;=2,"1-2",Tabla1[[#This Row],[Veces obj]]&lt;=3,"2-3",TRUE,"&gt;3")</f>
        <v>0-1</v>
      </c>
      <c r="AM4383" s="60" t="str">
        <f>+_xlfn.IFS(MONTH(Tabla1[[#This Row],[MES]])&lt;=3,"Q1",MONTH(Tabla1[[#This Row],[MES]])&lt;=6,"Q2",MONTH(Tabla1[[#This Row],[MES]])&lt;=9,"Q3",TRUE,"Q4")</f>
        <v>Q2</v>
      </c>
      <c r="AN4383" s="15" t="str">
        <f>+IFERROR(VLOOKUP(Tabla1[[#This Row],[CUENTA]],CTAS[],2,0),"OTROS")</f>
        <v>OTROS</v>
      </c>
      <c r="AP4383" s="15" t="str">
        <f>+IFERROR(VLOOKUP(Tabla1[[#This Row],[EMPLEADO]],IS[],3,0),"OTROS")</f>
        <v>OTROS</v>
      </c>
      <c r="AQ4383" s="15" t="str">
        <f>+IFERROR(VLOOKUP(Tabla1[[#This Row],[EMPLEADO]],IS[[NÓMINA]:[INGENIERO]],2,0),"OTROS")</f>
        <v>OTROS</v>
      </c>
    </row>
    <row r="4384" spans="1:43" x14ac:dyDescent="0.25">
      <c r="A4384" s="91" t="s">
        <v>12089</v>
      </c>
      <c r="B4384" s="92">
        <v>1</v>
      </c>
      <c r="C4384" s="92" t="s">
        <v>12657</v>
      </c>
      <c r="D4384" s="93" t="s">
        <v>38</v>
      </c>
      <c r="E4384" s="94" t="s">
        <v>332</v>
      </c>
      <c r="F4384" s="94" t="s">
        <v>12658</v>
      </c>
      <c r="G4384" s="105" t="s">
        <v>2595</v>
      </c>
      <c r="H4384" s="92" t="s">
        <v>297</v>
      </c>
      <c r="I4384" s="95" t="s">
        <v>43</v>
      </c>
      <c r="J4384" s="92" t="s">
        <v>8</v>
      </c>
      <c r="K4384" s="96" t="s">
        <v>59</v>
      </c>
      <c r="L4384" s="96" t="s">
        <v>1102</v>
      </c>
      <c r="M4384" s="92" t="s">
        <v>73</v>
      </c>
      <c r="N4384" s="92">
        <v>0</v>
      </c>
      <c r="O4384" s="92" t="s">
        <v>47</v>
      </c>
      <c r="P4384" s="96">
        <v>36</v>
      </c>
      <c r="Q4384" s="96" t="s">
        <v>82</v>
      </c>
      <c r="R4384" s="97" t="s">
        <v>317</v>
      </c>
      <c r="S4384" s="98" t="s">
        <v>318</v>
      </c>
      <c r="T4384" s="98" t="s">
        <v>51</v>
      </c>
      <c r="U4384" s="99" t="s">
        <v>140</v>
      </c>
      <c r="V4384" s="100">
        <v>1.1000000000000001</v>
      </c>
      <c r="W4384" s="106">
        <v>1730.3000000000004</v>
      </c>
      <c r="X4384" s="102">
        <v>1</v>
      </c>
      <c r="Y4384" s="103">
        <v>0</v>
      </c>
      <c r="Z4384" s="99">
        <v>4</v>
      </c>
      <c r="AA4384" s="104">
        <v>0</v>
      </c>
      <c r="AB4384" s="100">
        <v>0</v>
      </c>
      <c r="AC4384" s="106">
        <v>0</v>
      </c>
      <c r="AD4384" s="107">
        <v>43592</v>
      </c>
      <c r="AE4384" s="107">
        <v>43592</v>
      </c>
      <c r="AF4384" s="99">
        <v>0</v>
      </c>
      <c r="AG4384" s="101" t="s">
        <v>53</v>
      </c>
      <c r="AH4384" s="100">
        <v>0</v>
      </c>
      <c r="AI4384" s="106">
        <v>0</v>
      </c>
      <c r="AJ4384" s="106">
        <v>0</v>
      </c>
      <c r="AK4384" s="60" t="str">
        <f>+IF(Tabla1[[#This Row],[REQUEST_TY]]="SR MANTENIMIENTO CORRECTIVO", "EMERGENCIA", "OTROS")</f>
        <v>EMERGENCIA</v>
      </c>
      <c r="AL4384" s="6" t="str">
        <f>+_xlfn.IFS(Tabla1[[#This Row],[Veces obj]]&lt;=1,"0-1",Tabla1[[#This Row],[Veces obj]]&lt;=2,"1-2",Tabla1[[#This Row],[Veces obj]]&lt;=3,"2-3",TRUE,"&gt;3")</f>
        <v>0-1</v>
      </c>
      <c r="AM4384" s="60" t="str">
        <f>+_xlfn.IFS(MONTH(Tabla1[[#This Row],[MES]])&lt;=3,"Q1",MONTH(Tabla1[[#This Row],[MES]])&lt;=6,"Q2",MONTH(Tabla1[[#This Row],[MES]])&lt;=9,"Q3",TRUE,"Q4")</f>
        <v>Q2</v>
      </c>
      <c r="AN4384" s="15" t="str">
        <f>+IFERROR(VLOOKUP(Tabla1[[#This Row],[CUENTA]],CTAS[],2,0),"OTROS")</f>
        <v>OTROS</v>
      </c>
      <c r="AP4384" s="15" t="str">
        <f>+IFERROR(VLOOKUP(Tabla1[[#This Row],[EMPLEADO]],IS[],3,0),"OTROS")</f>
        <v>JUAREZ</v>
      </c>
      <c r="AQ4384" s="15" t="str">
        <f>+IFERROR(VLOOKUP(Tabla1[[#This Row],[EMPLEADO]],IS[[NÓMINA]:[INGENIERO]],2,0),"OTROS")</f>
        <v>ALFREDO TORRES</v>
      </c>
    </row>
    <row r="4385" spans="1:43" x14ac:dyDescent="0.25">
      <c r="A4385" s="91" t="s">
        <v>12089</v>
      </c>
      <c r="B4385" s="92">
        <v>1</v>
      </c>
      <c r="C4385" s="92" t="s">
        <v>12659</v>
      </c>
      <c r="D4385" s="93" t="s">
        <v>38</v>
      </c>
      <c r="E4385" s="94" t="s">
        <v>807</v>
      </c>
      <c r="F4385" s="94" t="s">
        <v>12660</v>
      </c>
      <c r="G4385" s="105" t="s">
        <v>12661</v>
      </c>
      <c r="H4385" s="92" t="s">
        <v>163</v>
      </c>
      <c r="I4385" s="95" t="s">
        <v>43</v>
      </c>
      <c r="J4385" s="92" t="s">
        <v>8</v>
      </c>
      <c r="K4385" s="96" t="s">
        <v>151</v>
      </c>
      <c r="L4385" s="96" t="s">
        <v>164</v>
      </c>
      <c r="M4385" s="92" t="s">
        <v>165</v>
      </c>
      <c r="N4385" s="92">
        <v>1</v>
      </c>
      <c r="O4385" s="92" t="s">
        <v>47</v>
      </c>
      <c r="P4385" s="96">
        <v>357</v>
      </c>
      <c r="Q4385" s="96" t="s">
        <v>48</v>
      </c>
      <c r="R4385" s="97" t="s">
        <v>95</v>
      </c>
      <c r="S4385" s="98" t="s">
        <v>64</v>
      </c>
      <c r="T4385" s="98" t="s">
        <v>51</v>
      </c>
      <c r="U4385" s="99" t="s">
        <v>96</v>
      </c>
      <c r="V4385" s="100">
        <v>1.1000000000000001</v>
      </c>
      <c r="W4385" s="106">
        <v>0</v>
      </c>
      <c r="X4385" s="102">
        <v>1</v>
      </c>
      <c r="Y4385" s="103">
        <v>2.2799999999999998</v>
      </c>
      <c r="Z4385" s="99">
        <v>5</v>
      </c>
      <c r="AA4385" s="104">
        <v>0.45599999999999996</v>
      </c>
      <c r="AB4385" s="100">
        <v>0</v>
      </c>
      <c r="AC4385" s="106">
        <v>0</v>
      </c>
      <c r="AD4385" s="107">
        <v>43593</v>
      </c>
      <c r="AE4385" s="107">
        <v>43593</v>
      </c>
      <c r="AF4385" s="99">
        <v>0</v>
      </c>
      <c r="AG4385" s="101" t="s">
        <v>53</v>
      </c>
      <c r="AH4385" s="100">
        <v>0</v>
      </c>
      <c r="AI4385" s="106">
        <v>0</v>
      </c>
      <c r="AJ4385" s="106">
        <v>0</v>
      </c>
      <c r="AK4385" s="60" t="str">
        <f>+IF(Tabla1[[#This Row],[REQUEST_TY]]="SR MANTENIMIENTO CORRECTIVO", "EMERGENCIA", "OTROS")</f>
        <v>EMERGENCIA</v>
      </c>
      <c r="AL4385" s="6" t="str">
        <f>+_xlfn.IFS(Tabla1[[#This Row],[Veces obj]]&lt;=1,"0-1",Tabla1[[#This Row],[Veces obj]]&lt;=2,"1-2",Tabla1[[#This Row],[Veces obj]]&lt;=3,"2-3",TRUE,"&gt;3")</f>
        <v>0-1</v>
      </c>
      <c r="AM4385" s="60" t="str">
        <f>+_xlfn.IFS(MONTH(Tabla1[[#This Row],[MES]])&lt;=3,"Q1",MONTH(Tabla1[[#This Row],[MES]])&lt;=6,"Q2",MONTH(Tabla1[[#This Row],[MES]])&lt;=9,"Q3",TRUE,"Q4")</f>
        <v>Q2</v>
      </c>
      <c r="AN4385" s="15" t="str">
        <f>+IFERROR(VLOOKUP(Tabla1[[#This Row],[CUENTA]],CTAS[],2,0),"OTROS")</f>
        <v>HONEYWELL</v>
      </c>
      <c r="AP4385" s="15" t="str">
        <f>+IFERROR(VLOOKUP(Tabla1[[#This Row],[EMPLEADO]],IS[],3,0),"OTROS")</f>
        <v>CHIHUAHUA</v>
      </c>
      <c r="AQ4385" s="15" t="str">
        <f>+IFERROR(VLOOKUP(Tabla1[[#This Row],[EMPLEADO]],IS[[NÓMINA]:[INGENIERO]],2,0),"OTROS")</f>
        <v>LUIS EDUARDO MUÑOZ</v>
      </c>
    </row>
    <row r="4386" spans="1:43" x14ac:dyDescent="0.25">
      <c r="A4386" s="91" t="s">
        <v>12089</v>
      </c>
      <c r="B4386" s="92">
        <v>1</v>
      </c>
      <c r="C4386" s="92" t="s">
        <v>12662</v>
      </c>
      <c r="D4386" s="93" t="s">
        <v>38</v>
      </c>
      <c r="E4386" s="94" t="s">
        <v>133</v>
      </c>
      <c r="F4386" s="94" t="s">
        <v>12663</v>
      </c>
      <c r="G4386" s="105" t="s">
        <v>4771</v>
      </c>
      <c r="H4386" s="92" t="s">
        <v>1052</v>
      </c>
      <c r="I4386" s="95" t="s">
        <v>43</v>
      </c>
      <c r="J4386" s="92" t="s">
        <v>8</v>
      </c>
      <c r="K4386" s="96" t="s">
        <v>59</v>
      </c>
      <c r="L4386" s="96" t="s">
        <v>60</v>
      </c>
      <c r="M4386" s="92" t="s">
        <v>61</v>
      </c>
      <c r="N4386" s="92">
        <v>0</v>
      </c>
      <c r="O4386" s="92" t="s">
        <v>47</v>
      </c>
      <c r="P4386" s="96">
        <v>69</v>
      </c>
      <c r="Q4386" s="96" t="s">
        <v>48</v>
      </c>
      <c r="R4386" s="97" t="s">
        <v>138</v>
      </c>
      <c r="S4386" s="98" t="s">
        <v>139</v>
      </c>
      <c r="T4386" s="98" t="s">
        <v>51</v>
      </c>
      <c r="U4386" s="99" t="s">
        <v>353</v>
      </c>
      <c r="V4386" s="100">
        <v>1.1499999999999999</v>
      </c>
      <c r="W4386" s="106">
        <v>1808.95</v>
      </c>
      <c r="X4386" s="102">
        <v>1</v>
      </c>
      <c r="Y4386" s="103">
        <v>0.51</v>
      </c>
      <c r="Z4386" s="99">
        <v>4</v>
      </c>
      <c r="AA4386" s="104">
        <v>0.1275</v>
      </c>
      <c r="AB4386" s="100">
        <v>0</v>
      </c>
      <c r="AC4386" s="106">
        <v>0</v>
      </c>
      <c r="AD4386" s="107">
        <v>43594</v>
      </c>
      <c r="AE4386" s="107">
        <v>43594</v>
      </c>
      <c r="AF4386" s="99">
        <v>0</v>
      </c>
      <c r="AG4386" s="101" t="s">
        <v>53</v>
      </c>
      <c r="AH4386" s="100">
        <v>0</v>
      </c>
      <c r="AI4386" s="106">
        <v>0</v>
      </c>
      <c r="AJ4386" s="106">
        <v>0</v>
      </c>
      <c r="AK4386" s="60" t="str">
        <f>+IF(Tabla1[[#This Row],[REQUEST_TY]]="SR MANTENIMIENTO CORRECTIVO", "EMERGENCIA", "OTROS")</f>
        <v>EMERGENCIA</v>
      </c>
      <c r="AL4386" s="6" t="str">
        <f>+_xlfn.IFS(Tabla1[[#This Row],[Veces obj]]&lt;=1,"0-1",Tabla1[[#This Row],[Veces obj]]&lt;=2,"1-2",Tabla1[[#This Row],[Veces obj]]&lt;=3,"2-3",TRUE,"&gt;3")</f>
        <v>0-1</v>
      </c>
      <c r="AM4386" s="60" t="str">
        <f>+_xlfn.IFS(MONTH(Tabla1[[#This Row],[MES]])&lt;=3,"Q1",MONTH(Tabla1[[#This Row],[MES]])&lt;=6,"Q2",MONTH(Tabla1[[#This Row],[MES]])&lt;=9,"Q3",TRUE,"Q4")</f>
        <v>Q2</v>
      </c>
      <c r="AN4386" s="15" t="str">
        <f>+IFERROR(VLOOKUP(Tabla1[[#This Row],[CUENTA]],CTAS[],2,0),"OTROS")</f>
        <v>OTROS</v>
      </c>
      <c r="AP4386" s="15" t="str">
        <f>+IFERROR(VLOOKUP(Tabla1[[#This Row],[EMPLEADO]],IS[],3,0),"OTROS")</f>
        <v>OTROS</v>
      </c>
      <c r="AQ4386" s="15" t="str">
        <f>+IFERROR(VLOOKUP(Tabla1[[#This Row],[EMPLEADO]],IS[[NÓMINA]:[INGENIERO]],2,0),"OTROS")</f>
        <v>OTROS</v>
      </c>
    </row>
    <row r="4387" spans="1:43" x14ac:dyDescent="0.25">
      <c r="A4387" s="91" t="s">
        <v>12089</v>
      </c>
      <c r="B4387" s="92">
        <v>1</v>
      </c>
      <c r="C4387" s="92" t="s">
        <v>12664</v>
      </c>
      <c r="D4387" s="93" t="s">
        <v>38</v>
      </c>
      <c r="E4387" s="94" t="s">
        <v>113</v>
      </c>
      <c r="F4387" s="94" t="s">
        <v>12665</v>
      </c>
      <c r="G4387" s="105" t="s">
        <v>3081</v>
      </c>
      <c r="H4387" s="92" t="s">
        <v>691</v>
      </c>
      <c r="I4387" s="95" t="s">
        <v>43</v>
      </c>
      <c r="J4387" s="92" t="s">
        <v>8</v>
      </c>
      <c r="K4387" s="96" t="s">
        <v>125</v>
      </c>
      <c r="L4387" s="96" t="s">
        <v>3082</v>
      </c>
      <c r="M4387" s="92" t="s">
        <v>215</v>
      </c>
      <c r="N4387" s="92">
        <v>0</v>
      </c>
      <c r="O4387" s="92" t="s">
        <v>47</v>
      </c>
      <c r="P4387" s="96">
        <v>13</v>
      </c>
      <c r="Q4387" s="96" t="s">
        <v>194</v>
      </c>
      <c r="R4387" s="97" t="s">
        <v>49</v>
      </c>
      <c r="S4387" s="98" t="s">
        <v>50</v>
      </c>
      <c r="T4387" s="98" t="s">
        <v>51</v>
      </c>
      <c r="U4387" s="99" t="s">
        <v>444</v>
      </c>
      <c r="V4387" s="100">
        <v>0</v>
      </c>
      <c r="W4387" s="106">
        <v>0</v>
      </c>
      <c r="X4387" s="102">
        <v>1</v>
      </c>
      <c r="Y4387" s="103">
        <v>0</v>
      </c>
      <c r="Z4387" s="99">
        <v>5</v>
      </c>
      <c r="AA4387" s="104">
        <v>0</v>
      </c>
      <c r="AB4387" s="100">
        <v>0</v>
      </c>
      <c r="AC4387" s="106">
        <v>0</v>
      </c>
      <c r="AD4387" s="107">
        <v>43592</v>
      </c>
      <c r="AE4387" s="107">
        <v>43592</v>
      </c>
      <c r="AF4387" s="99">
        <v>0</v>
      </c>
      <c r="AG4387" s="101" t="s">
        <v>53</v>
      </c>
      <c r="AH4387" s="100">
        <v>0</v>
      </c>
      <c r="AI4387" s="106">
        <v>0</v>
      </c>
      <c r="AJ4387" s="106">
        <v>0</v>
      </c>
      <c r="AK4387" s="60" t="str">
        <f>+IF(Tabla1[[#This Row],[REQUEST_TY]]="SR MANTENIMIENTO CORRECTIVO", "EMERGENCIA", "OTROS")</f>
        <v>EMERGENCIA</v>
      </c>
      <c r="AL4387" s="6" t="str">
        <f>+_xlfn.IFS(Tabla1[[#This Row],[Veces obj]]&lt;=1,"0-1",Tabla1[[#This Row],[Veces obj]]&lt;=2,"1-2",Tabla1[[#This Row],[Veces obj]]&lt;=3,"2-3",TRUE,"&gt;3")</f>
        <v>0-1</v>
      </c>
      <c r="AM4387" s="60" t="str">
        <f>+_xlfn.IFS(MONTH(Tabla1[[#This Row],[MES]])&lt;=3,"Q1",MONTH(Tabla1[[#This Row],[MES]])&lt;=6,"Q2",MONTH(Tabla1[[#This Row],[MES]])&lt;=9,"Q3",TRUE,"Q4")</f>
        <v>Q2</v>
      </c>
      <c r="AN4387" s="15" t="str">
        <f>+IFERROR(VLOOKUP(Tabla1[[#This Row],[CUENTA]],CTAS[],2,0),"OTROS")</f>
        <v>OTROS</v>
      </c>
      <c r="AP4387" s="15" t="str">
        <f>+IFERROR(VLOOKUP(Tabla1[[#This Row],[EMPLEADO]],IS[],3,0),"OTROS")</f>
        <v>OTROS</v>
      </c>
      <c r="AQ4387" s="15" t="str">
        <f>+IFERROR(VLOOKUP(Tabla1[[#This Row],[EMPLEADO]],IS[[NÓMINA]:[INGENIERO]],2,0),"OTROS")</f>
        <v>OTROS</v>
      </c>
    </row>
    <row r="4388" spans="1:43" x14ac:dyDescent="0.25">
      <c r="A4388" s="91" t="s">
        <v>12089</v>
      </c>
      <c r="B4388" s="92">
        <v>1</v>
      </c>
      <c r="C4388" s="92" t="s">
        <v>12666</v>
      </c>
      <c r="D4388" s="93" t="s">
        <v>38</v>
      </c>
      <c r="E4388" s="94" t="s">
        <v>332</v>
      </c>
      <c r="F4388" s="94" t="s">
        <v>12667</v>
      </c>
      <c r="G4388" s="105" t="s">
        <v>2402</v>
      </c>
      <c r="H4388" s="92" t="s">
        <v>253</v>
      </c>
      <c r="I4388" s="95" t="s">
        <v>43</v>
      </c>
      <c r="J4388" s="92" t="s">
        <v>8</v>
      </c>
      <c r="K4388" s="96" t="s">
        <v>59</v>
      </c>
      <c r="L4388" s="96" t="s">
        <v>863</v>
      </c>
      <c r="M4388" s="92" t="s">
        <v>358</v>
      </c>
      <c r="N4388" s="92">
        <v>0</v>
      </c>
      <c r="O4388" s="92" t="s">
        <v>47</v>
      </c>
      <c r="P4388" s="96">
        <v>56</v>
      </c>
      <c r="Q4388" s="96" t="s">
        <v>82</v>
      </c>
      <c r="R4388" s="97" t="s">
        <v>317</v>
      </c>
      <c r="S4388" s="98" t="s">
        <v>318</v>
      </c>
      <c r="T4388" s="98" t="s">
        <v>51</v>
      </c>
      <c r="U4388" s="99" t="s">
        <v>140</v>
      </c>
      <c r="V4388" s="100">
        <v>1.1000000000000001</v>
      </c>
      <c r="W4388" s="106">
        <v>1730.3000000000004</v>
      </c>
      <c r="X4388" s="102">
        <v>1</v>
      </c>
      <c r="Y4388" s="103">
        <v>2.4700000000000002</v>
      </c>
      <c r="Z4388" s="99">
        <v>4</v>
      </c>
      <c r="AA4388" s="104">
        <v>0.61750000000000005</v>
      </c>
      <c r="AB4388" s="100">
        <v>0</v>
      </c>
      <c r="AC4388" s="106">
        <v>0</v>
      </c>
      <c r="AD4388" s="107">
        <v>43592</v>
      </c>
      <c r="AE4388" s="107">
        <v>43592</v>
      </c>
      <c r="AF4388" s="99">
        <v>0</v>
      </c>
      <c r="AG4388" s="101" t="s">
        <v>53</v>
      </c>
      <c r="AH4388" s="100">
        <v>0</v>
      </c>
      <c r="AI4388" s="106">
        <v>0</v>
      </c>
      <c r="AJ4388" s="106">
        <v>0</v>
      </c>
      <c r="AK4388" s="60" t="str">
        <f>+IF(Tabla1[[#This Row],[REQUEST_TY]]="SR MANTENIMIENTO CORRECTIVO", "EMERGENCIA", "OTROS")</f>
        <v>EMERGENCIA</v>
      </c>
      <c r="AL4388" s="6" t="str">
        <f>+_xlfn.IFS(Tabla1[[#This Row],[Veces obj]]&lt;=1,"0-1",Tabla1[[#This Row],[Veces obj]]&lt;=2,"1-2",Tabla1[[#This Row],[Veces obj]]&lt;=3,"2-3",TRUE,"&gt;3")</f>
        <v>0-1</v>
      </c>
      <c r="AM4388" s="60" t="str">
        <f>+_xlfn.IFS(MONTH(Tabla1[[#This Row],[MES]])&lt;=3,"Q1",MONTH(Tabla1[[#This Row],[MES]])&lt;=6,"Q2",MONTH(Tabla1[[#This Row],[MES]])&lt;=9,"Q3",TRUE,"Q4")</f>
        <v>Q2</v>
      </c>
      <c r="AN4388" s="15" t="str">
        <f>+IFERROR(VLOOKUP(Tabla1[[#This Row],[CUENTA]],CTAS[],2,0),"OTROS")</f>
        <v>OTROS</v>
      </c>
      <c r="AP4388" s="15" t="str">
        <f>+IFERROR(VLOOKUP(Tabla1[[#This Row],[EMPLEADO]],IS[],3,0),"OTROS")</f>
        <v>OTROS</v>
      </c>
      <c r="AQ4388" s="15" t="str">
        <f>+IFERROR(VLOOKUP(Tabla1[[#This Row],[EMPLEADO]],IS[[NÓMINA]:[INGENIERO]],2,0),"OTROS")</f>
        <v>OTROS</v>
      </c>
    </row>
    <row r="4389" spans="1:43" x14ac:dyDescent="0.25">
      <c r="A4389" s="91" t="s">
        <v>12089</v>
      </c>
      <c r="B4389" s="92">
        <v>1</v>
      </c>
      <c r="C4389" s="92" t="s">
        <v>12668</v>
      </c>
      <c r="D4389" s="93" t="s">
        <v>38</v>
      </c>
      <c r="E4389" s="94" t="s">
        <v>217</v>
      </c>
      <c r="F4389" s="94" t="s">
        <v>12669</v>
      </c>
      <c r="G4389" s="105" t="s">
        <v>10212</v>
      </c>
      <c r="H4389" s="92" t="s">
        <v>253</v>
      </c>
      <c r="I4389" s="95" t="s">
        <v>43</v>
      </c>
      <c r="J4389" s="92" t="s">
        <v>8</v>
      </c>
      <c r="K4389" s="96" t="s">
        <v>59</v>
      </c>
      <c r="L4389" s="96" t="s">
        <v>863</v>
      </c>
      <c r="M4389" s="92" t="s">
        <v>358</v>
      </c>
      <c r="N4389" s="92">
        <v>0</v>
      </c>
      <c r="O4389" s="92" t="s">
        <v>47</v>
      </c>
      <c r="P4389" s="96">
        <v>28</v>
      </c>
      <c r="Q4389" s="96" t="s">
        <v>62</v>
      </c>
      <c r="R4389" s="97" t="s">
        <v>223</v>
      </c>
      <c r="S4389" s="98" t="s">
        <v>139</v>
      </c>
      <c r="T4389" s="98" t="s">
        <v>51</v>
      </c>
      <c r="U4389" s="99" t="s">
        <v>262</v>
      </c>
      <c r="V4389" s="100">
        <v>1.05</v>
      </c>
      <c r="W4389" s="106">
        <v>1651.6500000000003</v>
      </c>
      <c r="X4389" s="102">
        <v>1</v>
      </c>
      <c r="Y4389" s="103">
        <v>1.37</v>
      </c>
      <c r="Z4389" s="99">
        <v>4</v>
      </c>
      <c r="AA4389" s="104">
        <v>0.34250000000000003</v>
      </c>
      <c r="AB4389" s="100">
        <v>0</v>
      </c>
      <c r="AC4389" s="106">
        <v>0</v>
      </c>
      <c r="AD4389" s="107">
        <v>43592</v>
      </c>
      <c r="AE4389" s="107">
        <v>43592</v>
      </c>
      <c r="AF4389" s="99">
        <v>0</v>
      </c>
      <c r="AG4389" s="101" t="s">
        <v>53</v>
      </c>
      <c r="AH4389" s="100">
        <v>0</v>
      </c>
      <c r="AI4389" s="106">
        <v>0</v>
      </c>
      <c r="AJ4389" s="106">
        <v>0</v>
      </c>
      <c r="AK4389" s="60" t="str">
        <f>+IF(Tabla1[[#This Row],[REQUEST_TY]]="SR MANTENIMIENTO CORRECTIVO", "EMERGENCIA", "OTROS")</f>
        <v>EMERGENCIA</v>
      </c>
      <c r="AL4389" s="6" t="str">
        <f>+_xlfn.IFS(Tabla1[[#This Row],[Veces obj]]&lt;=1,"0-1",Tabla1[[#This Row],[Veces obj]]&lt;=2,"1-2",Tabla1[[#This Row],[Veces obj]]&lt;=3,"2-3",TRUE,"&gt;3")</f>
        <v>0-1</v>
      </c>
      <c r="AM4389" s="60" t="str">
        <f>+_xlfn.IFS(MONTH(Tabla1[[#This Row],[MES]])&lt;=3,"Q1",MONTH(Tabla1[[#This Row],[MES]])&lt;=6,"Q2",MONTH(Tabla1[[#This Row],[MES]])&lt;=9,"Q3",TRUE,"Q4")</f>
        <v>Q2</v>
      </c>
      <c r="AN4389" s="15" t="str">
        <f>+IFERROR(VLOOKUP(Tabla1[[#This Row],[CUENTA]],CTAS[],2,0),"OTROS")</f>
        <v>OTROS</v>
      </c>
      <c r="AP4389" s="15" t="str">
        <f>+IFERROR(VLOOKUP(Tabla1[[#This Row],[EMPLEADO]],IS[],3,0),"OTROS")</f>
        <v>OTROS</v>
      </c>
      <c r="AQ4389" s="15" t="str">
        <f>+IFERROR(VLOOKUP(Tabla1[[#This Row],[EMPLEADO]],IS[[NÓMINA]:[INGENIERO]],2,0),"OTROS")</f>
        <v>OTROS</v>
      </c>
    </row>
    <row r="4390" spans="1:43" x14ac:dyDescent="0.25">
      <c r="A4390" s="91" t="s">
        <v>12089</v>
      </c>
      <c r="B4390" s="92">
        <v>1</v>
      </c>
      <c r="C4390" s="92" t="s">
        <v>12670</v>
      </c>
      <c r="D4390" s="93" t="s">
        <v>38</v>
      </c>
      <c r="E4390" s="94" t="s">
        <v>147</v>
      </c>
      <c r="F4390" s="94" t="s">
        <v>12671</v>
      </c>
      <c r="G4390" s="105" t="s">
        <v>4876</v>
      </c>
      <c r="H4390" s="92" t="s">
        <v>150</v>
      </c>
      <c r="I4390" s="95" t="s">
        <v>43</v>
      </c>
      <c r="J4390" s="92" t="s">
        <v>8</v>
      </c>
      <c r="K4390" s="96" t="s">
        <v>151</v>
      </c>
      <c r="L4390" s="96" t="s">
        <v>1420</v>
      </c>
      <c r="M4390" s="92" t="s">
        <v>1421</v>
      </c>
      <c r="N4390" s="92">
        <v>1</v>
      </c>
      <c r="O4390" s="92" t="s">
        <v>47</v>
      </c>
      <c r="P4390" s="96">
        <v>95</v>
      </c>
      <c r="Q4390" s="96" t="s">
        <v>48</v>
      </c>
      <c r="R4390" s="97" t="s">
        <v>153</v>
      </c>
      <c r="S4390" s="98" t="s">
        <v>50</v>
      </c>
      <c r="T4390" s="98" t="s">
        <v>51</v>
      </c>
      <c r="U4390" s="99" t="s">
        <v>52</v>
      </c>
      <c r="V4390" s="100">
        <v>1.05</v>
      </c>
      <c r="W4390" s="106">
        <v>0</v>
      </c>
      <c r="X4390" s="102">
        <v>1</v>
      </c>
      <c r="Y4390" s="103">
        <v>7.0000000000000007E-2</v>
      </c>
      <c r="Z4390" s="99">
        <v>5</v>
      </c>
      <c r="AA4390" s="104">
        <v>1.4000000000000002E-2</v>
      </c>
      <c r="AB4390" s="100">
        <v>0</v>
      </c>
      <c r="AC4390" s="106">
        <v>0</v>
      </c>
      <c r="AD4390" s="107">
        <v>43592</v>
      </c>
      <c r="AE4390" s="107">
        <v>43592</v>
      </c>
      <c r="AF4390" s="99">
        <v>0</v>
      </c>
      <c r="AG4390" s="101" t="s">
        <v>53</v>
      </c>
      <c r="AH4390" s="100">
        <v>0</v>
      </c>
      <c r="AI4390" s="106">
        <v>0</v>
      </c>
      <c r="AJ4390" s="106">
        <v>0</v>
      </c>
      <c r="AK4390" s="60" t="str">
        <f>+IF(Tabla1[[#This Row],[REQUEST_TY]]="SR MANTENIMIENTO CORRECTIVO", "EMERGENCIA", "OTROS")</f>
        <v>EMERGENCIA</v>
      </c>
      <c r="AL4390" s="6" t="str">
        <f>+_xlfn.IFS(Tabla1[[#This Row],[Veces obj]]&lt;=1,"0-1",Tabla1[[#This Row],[Veces obj]]&lt;=2,"1-2",Tabla1[[#This Row],[Veces obj]]&lt;=3,"2-3",TRUE,"&gt;3")</f>
        <v>0-1</v>
      </c>
      <c r="AM4390" s="60" t="str">
        <f>+_xlfn.IFS(MONTH(Tabla1[[#This Row],[MES]])&lt;=3,"Q1",MONTH(Tabla1[[#This Row],[MES]])&lt;=6,"Q2",MONTH(Tabla1[[#This Row],[MES]])&lt;=9,"Q3",TRUE,"Q4")</f>
        <v>Q2</v>
      </c>
      <c r="AN4390" s="15" t="str">
        <f>+IFERROR(VLOOKUP(Tabla1[[#This Row],[CUENTA]],CTAS[],2,0),"OTROS")</f>
        <v>HONEYWELL</v>
      </c>
      <c r="AP4390" s="15" t="str">
        <f>+IFERROR(VLOOKUP(Tabla1[[#This Row],[EMPLEADO]],IS[],3,0),"OTROS")</f>
        <v>JUAREZ</v>
      </c>
      <c r="AQ4390" s="15" t="str">
        <f>+IFERROR(VLOOKUP(Tabla1[[#This Row],[EMPLEADO]],IS[[NÓMINA]:[INGENIERO]],2,0),"OTROS")</f>
        <v>CARLOS MONTOYA</v>
      </c>
    </row>
    <row r="4391" spans="1:43" x14ac:dyDescent="0.25">
      <c r="A4391" s="91" t="s">
        <v>12089</v>
      </c>
      <c r="B4391" s="92">
        <v>1</v>
      </c>
      <c r="C4391" s="92" t="s">
        <v>12672</v>
      </c>
      <c r="D4391" s="93" t="s">
        <v>38</v>
      </c>
      <c r="E4391" s="94" t="s">
        <v>2745</v>
      </c>
      <c r="F4391" s="94" t="s">
        <v>12673</v>
      </c>
      <c r="G4391" s="105" t="s">
        <v>2747</v>
      </c>
      <c r="H4391" s="92" t="s">
        <v>136</v>
      </c>
      <c r="I4391" s="95" t="s">
        <v>43</v>
      </c>
      <c r="J4391" s="92" t="s">
        <v>8</v>
      </c>
      <c r="K4391" s="96" t="s">
        <v>2748</v>
      </c>
      <c r="L4391" s="96" t="s">
        <v>2749</v>
      </c>
      <c r="M4391" s="92" t="s">
        <v>736</v>
      </c>
      <c r="N4391" s="92">
        <v>0</v>
      </c>
      <c r="O4391" s="92" t="s">
        <v>47</v>
      </c>
      <c r="P4391" s="96">
        <v>20</v>
      </c>
      <c r="Q4391" s="96" t="s">
        <v>62</v>
      </c>
      <c r="R4391" s="97" t="s">
        <v>223</v>
      </c>
      <c r="S4391" s="98" t="s">
        <v>139</v>
      </c>
      <c r="T4391" s="98" t="s">
        <v>51</v>
      </c>
      <c r="U4391" s="99" t="s">
        <v>262</v>
      </c>
      <c r="V4391" s="100">
        <v>1.05</v>
      </c>
      <c r="W4391" s="106">
        <v>1651.6500000000003</v>
      </c>
      <c r="X4391" s="102">
        <v>1</v>
      </c>
      <c r="Y4391" s="103">
        <v>2.12</v>
      </c>
      <c r="Z4391" s="99">
        <v>4</v>
      </c>
      <c r="AA4391" s="104">
        <v>0.53</v>
      </c>
      <c r="AB4391" s="100">
        <v>0</v>
      </c>
      <c r="AC4391" s="106">
        <v>0</v>
      </c>
      <c r="AD4391" s="107">
        <v>43594</v>
      </c>
      <c r="AE4391" s="107">
        <v>43594</v>
      </c>
      <c r="AF4391" s="99">
        <v>0</v>
      </c>
      <c r="AG4391" s="101" t="s">
        <v>53</v>
      </c>
      <c r="AH4391" s="100">
        <v>0</v>
      </c>
      <c r="AI4391" s="106">
        <v>0</v>
      </c>
      <c r="AJ4391" s="106">
        <v>0</v>
      </c>
      <c r="AK4391" s="60" t="str">
        <f>+IF(Tabla1[[#This Row],[REQUEST_TY]]="SR MANTENIMIENTO CORRECTIVO", "EMERGENCIA", "OTROS")</f>
        <v>EMERGENCIA</v>
      </c>
      <c r="AL4391" s="6" t="str">
        <f>+_xlfn.IFS(Tabla1[[#This Row],[Veces obj]]&lt;=1,"0-1",Tabla1[[#This Row],[Veces obj]]&lt;=2,"1-2",Tabla1[[#This Row],[Veces obj]]&lt;=3,"2-3",TRUE,"&gt;3")</f>
        <v>0-1</v>
      </c>
      <c r="AM4391" s="60" t="str">
        <f>+_xlfn.IFS(MONTH(Tabla1[[#This Row],[MES]])&lt;=3,"Q1",MONTH(Tabla1[[#This Row],[MES]])&lt;=6,"Q2",MONTH(Tabla1[[#This Row],[MES]])&lt;=9,"Q3",TRUE,"Q4")</f>
        <v>Q2</v>
      </c>
      <c r="AN4391" s="15" t="str">
        <f>+IFERROR(VLOOKUP(Tabla1[[#This Row],[CUENTA]],CTAS[],2,0),"OTROS")</f>
        <v>OTROS</v>
      </c>
      <c r="AP4391" s="15" t="str">
        <f>+IFERROR(VLOOKUP(Tabla1[[#This Row],[EMPLEADO]],IS[],3,0),"OTROS")</f>
        <v>OTROS</v>
      </c>
      <c r="AQ4391" s="15" t="str">
        <f>+IFERROR(VLOOKUP(Tabla1[[#This Row],[EMPLEADO]],IS[[NÓMINA]:[INGENIERO]],2,0),"OTROS")</f>
        <v>OTROS</v>
      </c>
    </row>
    <row r="4392" spans="1:43" x14ac:dyDescent="0.25">
      <c r="A4392" s="91" t="s">
        <v>12089</v>
      </c>
      <c r="B4392" s="92">
        <v>1</v>
      </c>
      <c r="C4392" s="92" t="s">
        <v>12674</v>
      </c>
      <c r="D4392" s="93" t="s">
        <v>38</v>
      </c>
      <c r="E4392" s="94" t="s">
        <v>1208</v>
      </c>
      <c r="F4392" s="94" t="s">
        <v>12675</v>
      </c>
      <c r="G4392" s="105" t="s">
        <v>11088</v>
      </c>
      <c r="H4392" s="92" t="s">
        <v>220</v>
      </c>
      <c r="I4392" s="95" t="s">
        <v>43</v>
      </c>
      <c r="J4392" s="92" t="s">
        <v>8</v>
      </c>
      <c r="K4392" s="96" t="s">
        <v>11089</v>
      </c>
      <c r="L4392" s="96" t="s">
        <v>11090</v>
      </c>
      <c r="M4392" s="92" t="s">
        <v>540</v>
      </c>
      <c r="N4392" s="92">
        <v>0</v>
      </c>
      <c r="O4392" s="92" t="s">
        <v>47</v>
      </c>
      <c r="P4392" s="96">
        <v>26</v>
      </c>
      <c r="Q4392" s="96" t="s">
        <v>62</v>
      </c>
      <c r="R4392" s="97" t="s">
        <v>153</v>
      </c>
      <c r="S4392" s="98" t="s">
        <v>50</v>
      </c>
      <c r="T4392" s="98" t="s">
        <v>51</v>
      </c>
      <c r="U4392" s="99" t="s">
        <v>154</v>
      </c>
      <c r="V4392" s="100">
        <v>0.6</v>
      </c>
      <c r="W4392" s="106">
        <v>429.00000000000006</v>
      </c>
      <c r="X4392" s="102">
        <v>1</v>
      </c>
      <c r="Y4392" s="103">
        <v>2.87</v>
      </c>
      <c r="Z4392" s="99">
        <v>5</v>
      </c>
      <c r="AA4392" s="104">
        <v>0.57400000000000007</v>
      </c>
      <c r="AB4392" s="100">
        <v>0</v>
      </c>
      <c r="AC4392" s="106">
        <v>0</v>
      </c>
      <c r="AD4392" s="107">
        <v>43592</v>
      </c>
      <c r="AE4392" s="107">
        <v>43592</v>
      </c>
      <c r="AF4392" s="99">
        <v>0</v>
      </c>
      <c r="AG4392" s="101" t="s">
        <v>53</v>
      </c>
      <c r="AH4392" s="100">
        <v>0</v>
      </c>
      <c r="AI4392" s="106">
        <v>0</v>
      </c>
      <c r="AJ4392" s="106">
        <v>0</v>
      </c>
      <c r="AK4392" s="60" t="str">
        <f>+IF(Tabla1[[#This Row],[REQUEST_TY]]="SR MANTENIMIENTO CORRECTIVO", "EMERGENCIA", "OTROS")</f>
        <v>EMERGENCIA</v>
      </c>
      <c r="AL4392" s="6" t="str">
        <f>+_xlfn.IFS(Tabla1[[#This Row],[Veces obj]]&lt;=1,"0-1",Tabla1[[#This Row],[Veces obj]]&lt;=2,"1-2",Tabla1[[#This Row],[Veces obj]]&lt;=3,"2-3",TRUE,"&gt;3")</f>
        <v>0-1</v>
      </c>
      <c r="AM4392" s="60" t="str">
        <f>+_xlfn.IFS(MONTH(Tabla1[[#This Row],[MES]])&lt;=3,"Q1",MONTH(Tabla1[[#This Row],[MES]])&lt;=6,"Q2",MONTH(Tabla1[[#This Row],[MES]])&lt;=9,"Q3",TRUE,"Q4")</f>
        <v>Q2</v>
      </c>
      <c r="AN4392" s="15" t="str">
        <f>+IFERROR(VLOOKUP(Tabla1[[#This Row],[CUENTA]],CTAS[],2,0),"OTROS")</f>
        <v>OTROS</v>
      </c>
      <c r="AP4392" s="15" t="str">
        <f>+IFERROR(VLOOKUP(Tabla1[[#This Row],[EMPLEADO]],IS[],3,0),"OTROS")</f>
        <v>OTROS</v>
      </c>
      <c r="AQ4392" s="15" t="str">
        <f>+IFERROR(VLOOKUP(Tabla1[[#This Row],[EMPLEADO]],IS[[NÓMINA]:[INGENIERO]],2,0),"OTROS")</f>
        <v>OTROS</v>
      </c>
    </row>
    <row r="4393" spans="1:43" x14ac:dyDescent="0.25">
      <c r="A4393" s="91" t="s">
        <v>12089</v>
      </c>
      <c r="B4393" s="92">
        <v>1</v>
      </c>
      <c r="C4393" s="92" t="s">
        <v>12676</v>
      </c>
      <c r="D4393" s="93" t="s">
        <v>38</v>
      </c>
      <c r="E4393" s="94" t="s">
        <v>888</v>
      </c>
      <c r="F4393" s="94" t="s">
        <v>12677</v>
      </c>
      <c r="G4393" s="105" t="s">
        <v>1880</v>
      </c>
      <c r="H4393" s="92" t="s">
        <v>124</v>
      </c>
      <c r="I4393" s="95" t="s">
        <v>43</v>
      </c>
      <c r="J4393" s="92" t="s">
        <v>8</v>
      </c>
      <c r="K4393" s="96" t="s">
        <v>1881</v>
      </c>
      <c r="L4393" s="96" t="s">
        <v>1882</v>
      </c>
      <c r="M4393" s="92" t="s">
        <v>73</v>
      </c>
      <c r="N4393" s="92">
        <v>0</v>
      </c>
      <c r="O4393" s="92" t="s">
        <v>47</v>
      </c>
      <c r="P4393" s="96">
        <v>82</v>
      </c>
      <c r="Q4393" s="96" t="s">
        <v>48</v>
      </c>
      <c r="R4393" s="97" t="s">
        <v>49</v>
      </c>
      <c r="S4393" s="98" t="s">
        <v>50</v>
      </c>
      <c r="T4393" s="98" t="s">
        <v>51</v>
      </c>
      <c r="U4393" s="99" t="s">
        <v>52</v>
      </c>
      <c r="V4393" s="100">
        <v>1.05</v>
      </c>
      <c r="W4393" s="106">
        <v>750.75000000000011</v>
      </c>
      <c r="X4393" s="102">
        <v>1</v>
      </c>
      <c r="Y4393" s="103">
        <v>0.77</v>
      </c>
      <c r="Z4393" s="99">
        <v>5</v>
      </c>
      <c r="AA4393" s="104">
        <v>0.154</v>
      </c>
      <c r="AB4393" s="100">
        <v>0</v>
      </c>
      <c r="AC4393" s="106">
        <v>0</v>
      </c>
      <c r="AD4393" s="107">
        <v>43592</v>
      </c>
      <c r="AE4393" s="107">
        <v>43592</v>
      </c>
      <c r="AF4393" s="99">
        <v>0</v>
      </c>
      <c r="AG4393" s="101" t="s">
        <v>53</v>
      </c>
      <c r="AH4393" s="100">
        <v>0</v>
      </c>
      <c r="AI4393" s="106">
        <v>0</v>
      </c>
      <c r="AJ4393" s="106">
        <v>0</v>
      </c>
      <c r="AK4393" s="60" t="str">
        <f>+IF(Tabla1[[#This Row],[REQUEST_TY]]="SR MANTENIMIENTO CORRECTIVO", "EMERGENCIA", "OTROS")</f>
        <v>EMERGENCIA</v>
      </c>
      <c r="AL4393" s="6" t="str">
        <f>+_xlfn.IFS(Tabla1[[#This Row],[Veces obj]]&lt;=1,"0-1",Tabla1[[#This Row],[Veces obj]]&lt;=2,"1-2",Tabla1[[#This Row],[Veces obj]]&lt;=3,"2-3",TRUE,"&gt;3")</f>
        <v>0-1</v>
      </c>
      <c r="AM4393" s="60" t="str">
        <f>+_xlfn.IFS(MONTH(Tabla1[[#This Row],[MES]])&lt;=3,"Q1",MONTH(Tabla1[[#This Row],[MES]])&lt;=6,"Q2",MONTH(Tabla1[[#This Row],[MES]])&lt;=9,"Q3",TRUE,"Q4")</f>
        <v>Q2</v>
      </c>
      <c r="AN4393" s="15" t="str">
        <f>+IFERROR(VLOOKUP(Tabla1[[#This Row],[CUENTA]],CTAS[],2,0),"OTROS")</f>
        <v>OTROS</v>
      </c>
      <c r="AP4393" s="15" t="str">
        <f>+IFERROR(VLOOKUP(Tabla1[[#This Row],[EMPLEADO]],IS[],3,0),"OTROS")</f>
        <v>JUAREZ</v>
      </c>
      <c r="AQ4393" s="15" t="str">
        <f>+IFERROR(VLOOKUP(Tabla1[[#This Row],[EMPLEADO]],IS[[NÓMINA]:[INGENIERO]],2,0),"OTROS")</f>
        <v>MIGUEL COTA</v>
      </c>
    </row>
    <row r="4394" spans="1:43" x14ac:dyDescent="0.25">
      <c r="A4394" s="91" t="s">
        <v>12089</v>
      </c>
      <c r="B4394" s="92">
        <v>1</v>
      </c>
      <c r="C4394" s="92" t="s">
        <v>12678</v>
      </c>
      <c r="D4394" s="93" t="s">
        <v>38</v>
      </c>
      <c r="E4394" s="94" t="s">
        <v>888</v>
      </c>
      <c r="F4394" s="94" t="s">
        <v>12679</v>
      </c>
      <c r="G4394" s="105" t="s">
        <v>4343</v>
      </c>
      <c r="H4394" s="92" t="s">
        <v>124</v>
      </c>
      <c r="I4394" s="95" t="s">
        <v>43</v>
      </c>
      <c r="J4394" s="92" t="s">
        <v>8</v>
      </c>
      <c r="K4394" s="96" t="s">
        <v>1881</v>
      </c>
      <c r="L4394" s="96" t="s">
        <v>1882</v>
      </c>
      <c r="M4394" s="92" t="s">
        <v>73</v>
      </c>
      <c r="N4394" s="92">
        <v>0</v>
      </c>
      <c r="O4394" s="92" t="s">
        <v>47</v>
      </c>
      <c r="P4394" s="96">
        <v>118</v>
      </c>
      <c r="Q4394" s="96" t="s">
        <v>48</v>
      </c>
      <c r="R4394" s="97" t="s">
        <v>49</v>
      </c>
      <c r="S4394" s="98" t="s">
        <v>50</v>
      </c>
      <c r="T4394" s="98" t="s">
        <v>51</v>
      </c>
      <c r="U4394" s="99" t="s">
        <v>52</v>
      </c>
      <c r="V4394" s="100">
        <v>1.05</v>
      </c>
      <c r="W4394" s="106">
        <v>750.75000000000011</v>
      </c>
      <c r="X4394" s="102">
        <v>1</v>
      </c>
      <c r="Y4394" s="103">
        <v>2.87</v>
      </c>
      <c r="Z4394" s="99">
        <v>5</v>
      </c>
      <c r="AA4394" s="104">
        <v>0.57400000000000007</v>
      </c>
      <c r="AB4394" s="100">
        <v>0</v>
      </c>
      <c r="AC4394" s="106">
        <v>0</v>
      </c>
      <c r="AD4394" s="107">
        <v>43594</v>
      </c>
      <c r="AE4394" s="107">
        <v>43594</v>
      </c>
      <c r="AF4394" s="99">
        <v>0</v>
      </c>
      <c r="AG4394" s="101" t="s">
        <v>53</v>
      </c>
      <c r="AH4394" s="100">
        <v>0</v>
      </c>
      <c r="AI4394" s="106">
        <v>0</v>
      </c>
      <c r="AJ4394" s="106">
        <v>0</v>
      </c>
      <c r="AK4394" s="60" t="str">
        <f>+IF(Tabla1[[#This Row],[REQUEST_TY]]="SR MANTENIMIENTO CORRECTIVO", "EMERGENCIA", "OTROS")</f>
        <v>EMERGENCIA</v>
      </c>
      <c r="AL4394" s="6" t="str">
        <f>+_xlfn.IFS(Tabla1[[#This Row],[Veces obj]]&lt;=1,"0-1",Tabla1[[#This Row],[Veces obj]]&lt;=2,"1-2",Tabla1[[#This Row],[Veces obj]]&lt;=3,"2-3",TRUE,"&gt;3")</f>
        <v>0-1</v>
      </c>
      <c r="AM4394" s="60" t="str">
        <f>+_xlfn.IFS(MONTH(Tabla1[[#This Row],[MES]])&lt;=3,"Q1",MONTH(Tabla1[[#This Row],[MES]])&lt;=6,"Q2",MONTH(Tabla1[[#This Row],[MES]])&lt;=9,"Q3",TRUE,"Q4")</f>
        <v>Q2</v>
      </c>
      <c r="AN4394" s="15" t="str">
        <f>+IFERROR(VLOOKUP(Tabla1[[#This Row],[CUENTA]],CTAS[],2,0),"OTROS")</f>
        <v>OTROS</v>
      </c>
      <c r="AP4394" s="15" t="str">
        <f>+IFERROR(VLOOKUP(Tabla1[[#This Row],[EMPLEADO]],IS[],3,0),"OTROS")</f>
        <v>JUAREZ</v>
      </c>
      <c r="AQ4394" s="15" t="str">
        <f>+IFERROR(VLOOKUP(Tabla1[[#This Row],[EMPLEADO]],IS[[NÓMINA]:[INGENIERO]],2,0),"OTROS")</f>
        <v>MIGUEL COTA</v>
      </c>
    </row>
    <row r="4395" spans="1:43" x14ac:dyDescent="0.25">
      <c r="A4395" s="91" t="s">
        <v>12089</v>
      </c>
      <c r="B4395" s="92">
        <v>1</v>
      </c>
      <c r="C4395" s="92" t="s">
        <v>12680</v>
      </c>
      <c r="D4395" s="93" t="s">
        <v>38</v>
      </c>
      <c r="E4395" s="94" t="s">
        <v>217</v>
      </c>
      <c r="F4395" s="94" t="s">
        <v>12681</v>
      </c>
      <c r="G4395" s="105" t="s">
        <v>4276</v>
      </c>
      <c r="H4395" s="92" t="s">
        <v>915</v>
      </c>
      <c r="I4395" s="95" t="s">
        <v>43</v>
      </c>
      <c r="J4395" s="92" t="s">
        <v>8</v>
      </c>
      <c r="K4395" s="96" t="s">
        <v>59</v>
      </c>
      <c r="L4395" s="96" t="s">
        <v>1768</v>
      </c>
      <c r="M4395" s="92" t="s">
        <v>310</v>
      </c>
      <c r="N4395" s="92">
        <v>0</v>
      </c>
      <c r="O4395" s="92" t="s">
        <v>47</v>
      </c>
      <c r="P4395" s="96">
        <v>8</v>
      </c>
      <c r="Q4395" s="96" t="s">
        <v>194</v>
      </c>
      <c r="R4395" s="97" t="s">
        <v>223</v>
      </c>
      <c r="S4395" s="98" t="s">
        <v>139</v>
      </c>
      <c r="T4395" s="98" t="s">
        <v>51</v>
      </c>
      <c r="U4395" s="99" t="s">
        <v>224</v>
      </c>
      <c r="V4395" s="100">
        <v>0.8</v>
      </c>
      <c r="W4395" s="106">
        <v>1258.4000000000003</v>
      </c>
      <c r="X4395" s="102">
        <v>1</v>
      </c>
      <c r="Y4395" s="103">
        <v>2.92</v>
      </c>
      <c r="Z4395" s="99">
        <v>4</v>
      </c>
      <c r="AA4395" s="104">
        <v>0.73</v>
      </c>
      <c r="AB4395" s="100">
        <v>0</v>
      </c>
      <c r="AC4395" s="106">
        <v>0</v>
      </c>
      <c r="AD4395" s="107">
        <v>43592</v>
      </c>
      <c r="AE4395" s="107">
        <v>43592</v>
      </c>
      <c r="AF4395" s="99">
        <v>0</v>
      </c>
      <c r="AG4395" s="101" t="s">
        <v>53</v>
      </c>
      <c r="AH4395" s="100">
        <v>0</v>
      </c>
      <c r="AI4395" s="106">
        <v>0</v>
      </c>
      <c r="AJ4395" s="106">
        <v>0</v>
      </c>
      <c r="AK4395" s="60" t="str">
        <f>+IF(Tabla1[[#This Row],[REQUEST_TY]]="SR MANTENIMIENTO CORRECTIVO", "EMERGENCIA", "OTROS")</f>
        <v>EMERGENCIA</v>
      </c>
      <c r="AL4395" s="6" t="str">
        <f>+_xlfn.IFS(Tabla1[[#This Row],[Veces obj]]&lt;=1,"0-1",Tabla1[[#This Row],[Veces obj]]&lt;=2,"1-2",Tabla1[[#This Row],[Veces obj]]&lt;=3,"2-3",TRUE,"&gt;3")</f>
        <v>0-1</v>
      </c>
      <c r="AM4395" s="60" t="str">
        <f>+_xlfn.IFS(MONTH(Tabla1[[#This Row],[MES]])&lt;=3,"Q1",MONTH(Tabla1[[#This Row],[MES]])&lt;=6,"Q2",MONTH(Tabla1[[#This Row],[MES]])&lt;=9,"Q3",TRUE,"Q4")</f>
        <v>Q2</v>
      </c>
      <c r="AN4395" s="15" t="str">
        <f>+IFERROR(VLOOKUP(Tabla1[[#This Row],[CUENTA]],CTAS[],2,0),"OTROS")</f>
        <v>OTROS</v>
      </c>
      <c r="AP4395" s="15" t="str">
        <f>+IFERROR(VLOOKUP(Tabla1[[#This Row],[EMPLEADO]],IS[],3,0),"OTROS")</f>
        <v>OTROS</v>
      </c>
      <c r="AQ4395" s="15" t="str">
        <f>+IFERROR(VLOOKUP(Tabla1[[#This Row],[EMPLEADO]],IS[[NÓMINA]:[INGENIERO]],2,0),"OTROS")</f>
        <v>OTROS</v>
      </c>
    </row>
    <row r="4396" spans="1:43" x14ac:dyDescent="0.25">
      <c r="A4396" s="91" t="s">
        <v>12089</v>
      </c>
      <c r="B4396" s="92">
        <v>1</v>
      </c>
      <c r="C4396" s="92" t="s">
        <v>12682</v>
      </c>
      <c r="D4396" s="93" t="s">
        <v>38</v>
      </c>
      <c r="E4396" s="94" t="s">
        <v>413</v>
      </c>
      <c r="F4396" s="94" t="s">
        <v>12683</v>
      </c>
      <c r="G4396" s="105" t="s">
        <v>415</v>
      </c>
      <c r="H4396" s="92" t="s">
        <v>70</v>
      </c>
      <c r="I4396" s="95" t="s">
        <v>43</v>
      </c>
      <c r="J4396" s="92" t="s">
        <v>8</v>
      </c>
      <c r="K4396" s="96" t="s">
        <v>234</v>
      </c>
      <c r="L4396" s="96" t="s">
        <v>93</v>
      </c>
      <c r="M4396" s="92" t="s">
        <v>94</v>
      </c>
      <c r="N4396" s="92">
        <v>1</v>
      </c>
      <c r="O4396" s="92" t="s">
        <v>47</v>
      </c>
      <c r="P4396" s="96">
        <v>62</v>
      </c>
      <c r="Q4396" s="96" t="s">
        <v>48</v>
      </c>
      <c r="R4396" s="97" t="s">
        <v>242</v>
      </c>
      <c r="S4396" s="98" t="s">
        <v>64</v>
      </c>
      <c r="T4396" s="98" t="s">
        <v>51</v>
      </c>
      <c r="U4396" s="99" t="s">
        <v>96</v>
      </c>
      <c r="V4396" s="100">
        <v>1.1000000000000001</v>
      </c>
      <c r="W4396" s="106">
        <v>0</v>
      </c>
      <c r="X4396" s="102">
        <v>1</v>
      </c>
      <c r="Y4396" s="103">
        <v>0.78</v>
      </c>
      <c r="Z4396" s="99">
        <v>5</v>
      </c>
      <c r="AA4396" s="104">
        <v>0.156</v>
      </c>
      <c r="AB4396" s="100">
        <v>0</v>
      </c>
      <c r="AC4396" s="106">
        <v>0</v>
      </c>
      <c r="AD4396" s="107">
        <v>43605</v>
      </c>
      <c r="AE4396" s="107">
        <v>43606</v>
      </c>
      <c r="AF4396" s="99">
        <v>1</v>
      </c>
      <c r="AG4396" s="101" t="s">
        <v>53</v>
      </c>
      <c r="AH4396" s="100">
        <v>0</v>
      </c>
      <c r="AI4396" s="106">
        <v>0</v>
      </c>
      <c r="AJ4396" s="106">
        <v>0</v>
      </c>
      <c r="AK4396" s="60" t="str">
        <f>+IF(Tabla1[[#This Row],[REQUEST_TY]]="SR MANTENIMIENTO CORRECTIVO", "EMERGENCIA", "OTROS")</f>
        <v>EMERGENCIA</v>
      </c>
      <c r="AL4396" s="6" t="str">
        <f>+_xlfn.IFS(Tabla1[[#This Row],[Veces obj]]&lt;=1,"0-1",Tabla1[[#This Row],[Veces obj]]&lt;=2,"1-2",Tabla1[[#This Row],[Veces obj]]&lt;=3,"2-3",TRUE,"&gt;3")</f>
        <v>0-1</v>
      </c>
      <c r="AM4396" s="60" t="str">
        <f>+_xlfn.IFS(MONTH(Tabla1[[#This Row],[MES]])&lt;=3,"Q1",MONTH(Tabla1[[#This Row],[MES]])&lt;=6,"Q2",MONTH(Tabla1[[#This Row],[MES]])&lt;=9,"Q3",TRUE,"Q4")</f>
        <v>Q2</v>
      </c>
      <c r="AN4396" s="15" t="str">
        <f>+IFERROR(VLOOKUP(Tabla1[[#This Row],[CUENTA]],CTAS[],2,0),"OTROS")</f>
        <v>OTROS</v>
      </c>
      <c r="AP4396" s="15" t="str">
        <f>+IFERROR(VLOOKUP(Tabla1[[#This Row],[EMPLEADO]],IS[],3,0),"OTROS")</f>
        <v>OTROS</v>
      </c>
      <c r="AQ4396" s="15" t="str">
        <f>+IFERROR(VLOOKUP(Tabla1[[#This Row],[EMPLEADO]],IS[[NÓMINA]:[INGENIERO]],2,0),"OTROS")</f>
        <v>OTROS</v>
      </c>
    </row>
    <row r="4397" spans="1:43" x14ac:dyDescent="0.25">
      <c r="A4397" s="91" t="s">
        <v>12089</v>
      </c>
      <c r="B4397" s="92">
        <v>1</v>
      </c>
      <c r="C4397" s="92" t="s">
        <v>12684</v>
      </c>
      <c r="D4397" s="93" t="s">
        <v>38</v>
      </c>
      <c r="E4397" s="94" t="s">
        <v>2243</v>
      </c>
      <c r="F4397" s="94" t="s">
        <v>12685</v>
      </c>
      <c r="G4397" s="105" t="s">
        <v>6885</v>
      </c>
      <c r="H4397" s="92" t="s">
        <v>646</v>
      </c>
      <c r="I4397" s="95" t="s">
        <v>43</v>
      </c>
      <c r="J4397" s="92" t="s">
        <v>8</v>
      </c>
      <c r="K4397" s="96" t="s">
        <v>6886</v>
      </c>
      <c r="L4397" s="96" t="s">
        <v>6887</v>
      </c>
      <c r="M4397" s="92" t="s">
        <v>649</v>
      </c>
      <c r="N4397" s="92">
        <v>0</v>
      </c>
      <c r="O4397" s="92" t="s">
        <v>47</v>
      </c>
      <c r="P4397" s="96">
        <v>54</v>
      </c>
      <c r="Q4397" s="96" t="s">
        <v>82</v>
      </c>
      <c r="R4397" s="97" t="s">
        <v>440</v>
      </c>
      <c r="S4397" s="98" t="s">
        <v>139</v>
      </c>
      <c r="T4397" s="98" t="s">
        <v>51</v>
      </c>
      <c r="U4397" s="99" t="s">
        <v>140</v>
      </c>
      <c r="V4397" s="100">
        <v>1.1000000000000001</v>
      </c>
      <c r="W4397" s="106">
        <v>1730.3000000000004</v>
      </c>
      <c r="X4397" s="102">
        <v>1</v>
      </c>
      <c r="Y4397" s="103">
        <v>0</v>
      </c>
      <c r="Z4397" s="99">
        <v>4</v>
      </c>
      <c r="AA4397" s="104">
        <v>0</v>
      </c>
      <c r="AB4397" s="100">
        <v>0</v>
      </c>
      <c r="AC4397" s="106">
        <v>0</v>
      </c>
      <c r="AD4397" s="107">
        <v>43612</v>
      </c>
      <c r="AE4397" s="107">
        <v>43613</v>
      </c>
      <c r="AF4397" s="99">
        <v>1</v>
      </c>
      <c r="AG4397" s="101" t="s">
        <v>53</v>
      </c>
      <c r="AH4397" s="100">
        <v>0</v>
      </c>
      <c r="AI4397" s="106">
        <v>0</v>
      </c>
      <c r="AJ4397" s="106">
        <v>0</v>
      </c>
      <c r="AK4397" s="60" t="str">
        <f>+IF(Tabla1[[#This Row],[REQUEST_TY]]="SR MANTENIMIENTO CORRECTIVO", "EMERGENCIA", "OTROS")</f>
        <v>EMERGENCIA</v>
      </c>
      <c r="AL4397" s="6" t="str">
        <f>+_xlfn.IFS(Tabla1[[#This Row],[Veces obj]]&lt;=1,"0-1",Tabla1[[#This Row],[Veces obj]]&lt;=2,"1-2",Tabla1[[#This Row],[Veces obj]]&lt;=3,"2-3",TRUE,"&gt;3")</f>
        <v>0-1</v>
      </c>
      <c r="AM4397" s="60" t="str">
        <f>+_xlfn.IFS(MONTH(Tabla1[[#This Row],[MES]])&lt;=3,"Q1",MONTH(Tabla1[[#This Row],[MES]])&lt;=6,"Q2",MONTH(Tabla1[[#This Row],[MES]])&lt;=9,"Q3",TRUE,"Q4")</f>
        <v>Q2</v>
      </c>
      <c r="AN4397" s="15" t="str">
        <f>+IFERROR(VLOOKUP(Tabla1[[#This Row],[CUENTA]],CTAS[],2,0),"OTROS")</f>
        <v>OTROS</v>
      </c>
      <c r="AP4397" s="15" t="str">
        <f>+IFERROR(VLOOKUP(Tabla1[[#This Row],[EMPLEADO]],IS[],3,0),"OTROS")</f>
        <v>OTROS</v>
      </c>
      <c r="AQ4397" s="15" t="str">
        <f>+IFERROR(VLOOKUP(Tabla1[[#This Row],[EMPLEADO]],IS[[NÓMINA]:[INGENIERO]],2,0),"OTROS")</f>
        <v>OTROS</v>
      </c>
    </row>
    <row r="4398" spans="1:43" x14ac:dyDescent="0.25">
      <c r="A4398" s="91" t="s">
        <v>12089</v>
      </c>
      <c r="B4398" s="92">
        <v>1</v>
      </c>
      <c r="C4398" s="92" t="s">
        <v>12686</v>
      </c>
      <c r="D4398" s="93" t="s">
        <v>38</v>
      </c>
      <c r="E4398" s="94" t="s">
        <v>558</v>
      </c>
      <c r="F4398" s="94" t="s">
        <v>12687</v>
      </c>
      <c r="G4398" s="105" t="s">
        <v>2133</v>
      </c>
      <c r="H4398" s="92" t="s">
        <v>42</v>
      </c>
      <c r="I4398" s="95" t="s">
        <v>43</v>
      </c>
      <c r="J4398" s="92" t="s">
        <v>8</v>
      </c>
      <c r="K4398" s="96" t="s">
        <v>44</v>
      </c>
      <c r="L4398" s="96" t="s">
        <v>2134</v>
      </c>
      <c r="M4398" s="92" t="s">
        <v>131</v>
      </c>
      <c r="N4398" s="92">
        <v>1</v>
      </c>
      <c r="O4398" s="92" t="s">
        <v>47</v>
      </c>
      <c r="P4398" s="96">
        <v>60</v>
      </c>
      <c r="Q4398" s="96" t="s">
        <v>82</v>
      </c>
      <c r="R4398" s="97" t="s">
        <v>95</v>
      </c>
      <c r="S4398" s="98" t="s">
        <v>64</v>
      </c>
      <c r="T4398" s="98" t="s">
        <v>51</v>
      </c>
      <c r="U4398" s="99" t="s">
        <v>83</v>
      </c>
      <c r="V4398" s="100">
        <v>1.05</v>
      </c>
      <c r="W4398" s="106">
        <v>0</v>
      </c>
      <c r="X4398" s="102">
        <v>1</v>
      </c>
      <c r="Y4398" s="103">
        <v>0.79</v>
      </c>
      <c r="Z4398" s="99">
        <v>5</v>
      </c>
      <c r="AA4398" s="104">
        <v>0.158</v>
      </c>
      <c r="AB4398" s="100">
        <v>0</v>
      </c>
      <c r="AC4398" s="106">
        <v>0</v>
      </c>
      <c r="AD4398" s="107">
        <v>43592</v>
      </c>
      <c r="AE4398" s="107">
        <v>43592</v>
      </c>
      <c r="AF4398" s="99">
        <v>0</v>
      </c>
      <c r="AG4398" s="101" t="s">
        <v>53</v>
      </c>
      <c r="AH4398" s="100">
        <v>0</v>
      </c>
      <c r="AI4398" s="106">
        <v>0</v>
      </c>
      <c r="AJ4398" s="106">
        <v>0</v>
      </c>
      <c r="AK4398" s="60" t="str">
        <f>+IF(Tabla1[[#This Row],[REQUEST_TY]]="SR MANTENIMIENTO CORRECTIVO", "EMERGENCIA", "OTROS")</f>
        <v>EMERGENCIA</v>
      </c>
      <c r="AL4398" s="6" t="str">
        <f>+_xlfn.IFS(Tabla1[[#This Row],[Veces obj]]&lt;=1,"0-1",Tabla1[[#This Row],[Veces obj]]&lt;=2,"1-2",Tabla1[[#This Row],[Veces obj]]&lt;=3,"2-3",TRUE,"&gt;3")</f>
        <v>0-1</v>
      </c>
      <c r="AM4398" s="60" t="str">
        <f>+_xlfn.IFS(MONTH(Tabla1[[#This Row],[MES]])&lt;=3,"Q1",MONTH(Tabla1[[#This Row],[MES]])&lt;=6,"Q2",MONTH(Tabla1[[#This Row],[MES]])&lt;=9,"Q3",TRUE,"Q4")</f>
        <v>Q2</v>
      </c>
      <c r="AN4398" s="15" t="str">
        <f>+IFERROR(VLOOKUP(Tabla1[[#This Row],[CUENTA]],CTAS[],2,0),"OTROS")</f>
        <v>OTROS</v>
      </c>
      <c r="AP4398" s="15" t="str">
        <f>+IFERROR(VLOOKUP(Tabla1[[#This Row],[EMPLEADO]],IS[],3,0),"OTROS")</f>
        <v>OTROS</v>
      </c>
      <c r="AQ4398" s="15" t="str">
        <f>+IFERROR(VLOOKUP(Tabla1[[#This Row],[EMPLEADO]],IS[[NÓMINA]:[INGENIERO]],2,0),"OTROS")</f>
        <v>OTROS</v>
      </c>
    </row>
    <row r="4399" spans="1:43" x14ac:dyDescent="0.25">
      <c r="A4399" s="91" t="s">
        <v>12089</v>
      </c>
      <c r="B4399" s="92">
        <v>1</v>
      </c>
      <c r="C4399" s="92" t="s">
        <v>12688</v>
      </c>
      <c r="D4399" s="93" t="s">
        <v>38</v>
      </c>
      <c r="E4399" s="94" t="s">
        <v>133</v>
      </c>
      <c r="F4399" s="94" t="s">
        <v>12689</v>
      </c>
      <c r="G4399" s="105" t="s">
        <v>3243</v>
      </c>
      <c r="H4399" s="92" t="s">
        <v>266</v>
      </c>
      <c r="I4399" s="95" t="s">
        <v>43</v>
      </c>
      <c r="J4399" s="92" t="s">
        <v>8</v>
      </c>
      <c r="K4399" s="96" t="s">
        <v>59</v>
      </c>
      <c r="L4399" s="96" t="s">
        <v>3244</v>
      </c>
      <c r="M4399" s="92" t="s">
        <v>94</v>
      </c>
      <c r="N4399" s="92">
        <v>0</v>
      </c>
      <c r="O4399" s="92" t="s">
        <v>47</v>
      </c>
      <c r="P4399" s="96">
        <v>7</v>
      </c>
      <c r="Q4399" s="96" t="s">
        <v>194</v>
      </c>
      <c r="R4399" s="97" t="s">
        <v>138</v>
      </c>
      <c r="S4399" s="98" t="s">
        <v>139</v>
      </c>
      <c r="T4399" s="98" t="s">
        <v>51</v>
      </c>
      <c r="U4399" s="99" t="s">
        <v>224</v>
      </c>
      <c r="V4399" s="100">
        <v>0.8</v>
      </c>
      <c r="W4399" s="106">
        <v>1258.4000000000003</v>
      </c>
      <c r="X4399" s="102">
        <v>1</v>
      </c>
      <c r="Y4399" s="103">
        <v>0</v>
      </c>
      <c r="Z4399" s="99">
        <v>4</v>
      </c>
      <c r="AA4399" s="104">
        <v>0</v>
      </c>
      <c r="AB4399" s="100">
        <v>0</v>
      </c>
      <c r="AC4399" s="106">
        <v>0</v>
      </c>
      <c r="AD4399" s="107">
        <v>43599</v>
      </c>
      <c r="AE4399" s="107">
        <v>43599</v>
      </c>
      <c r="AF4399" s="99">
        <v>0</v>
      </c>
      <c r="AG4399" s="101" t="s">
        <v>53</v>
      </c>
      <c r="AH4399" s="100">
        <v>0</v>
      </c>
      <c r="AI4399" s="106">
        <v>0</v>
      </c>
      <c r="AJ4399" s="106">
        <v>0</v>
      </c>
      <c r="AK4399" s="60" t="str">
        <f>+IF(Tabla1[[#This Row],[REQUEST_TY]]="SR MANTENIMIENTO CORRECTIVO", "EMERGENCIA", "OTROS")</f>
        <v>EMERGENCIA</v>
      </c>
      <c r="AL4399" s="6" t="str">
        <f>+_xlfn.IFS(Tabla1[[#This Row],[Veces obj]]&lt;=1,"0-1",Tabla1[[#This Row],[Veces obj]]&lt;=2,"1-2",Tabla1[[#This Row],[Veces obj]]&lt;=3,"2-3",TRUE,"&gt;3")</f>
        <v>0-1</v>
      </c>
      <c r="AM4399" s="60" t="str">
        <f>+_xlfn.IFS(MONTH(Tabla1[[#This Row],[MES]])&lt;=3,"Q1",MONTH(Tabla1[[#This Row],[MES]])&lt;=6,"Q2",MONTH(Tabla1[[#This Row],[MES]])&lt;=9,"Q3",TRUE,"Q4")</f>
        <v>Q2</v>
      </c>
      <c r="AN4399" s="15" t="str">
        <f>+IFERROR(VLOOKUP(Tabla1[[#This Row],[CUENTA]],CTAS[],2,0),"OTROS")</f>
        <v>OTROS</v>
      </c>
      <c r="AP4399" s="15" t="str">
        <f>+IFERROR(VLOOKUP(Tabla1[[#This Row],[EMPLEADO]],IS[],3,0),"OTROS")</f>
        <v>JUAREZ</v>
      </c>
      <c r="AQ4399" s="15" t="str">
        <f>+IFERROR(VLOOKUP(Tabla1[[#This Row],[EMPLEADO]],IS[[NÓMINA]:[INGENIERO]],2,0),"OTROS")</f>
        <v>CESAR MAR</v>
      </c>
    </row>
    <row r="4400" spans="1:43" x14ac:dyDescent="0.25">
      <c r="A4400" s="91" t="s">
        <v>12089</v>
      </c>
      <c r="B4400" s="92">
        <v>1</v>
      </c>
      <c r="C4400" s="92" t="s">
        <v>12690</v>
      </c>
      <c r="D4400" s="93" t="s">
        <v>3370</v>
      </c>
      <c r="E4400" s="94" t="s">
        <v>2171</v>
      </c>
      <c r="F4400" s="94" t="s">
        <v>12691</v>
      </c>
      <c r="G4400" s="105" t="s">
        <v>12692</v>
      </c>
      <c r="H4400" s="92" t="s">
        <v>10274</v>
      </c>
      <c r="I4400" s="95" t="s">
        <v>43</v>
      </c>
      <c r="J4400" s="92" t="s">
        <v>8</v>
      </c>
      <c r="K4400" s="96" t="s">
        <v>3745</v>
      </c>
      <c r="L4400" s="96" t="s">
        <v>12693</v>
      </c>
      <c r="M4400" s="92" t="s">
        <v>4271</v>
      </c>
      <c r="N4400" s="92">
        <v>0</v>
      </c>
      <c r="O4400" s="92" t="s">
        <v>47</v>
      </c>
      <c r="P4400" s="96" t="s">
        <v>822</v>
      </c>
      <c r="Q4400" s="96" t="s">
        <v>48</v>
      </c>
      <c r="R4400" s="97" t="s">
        <v>49</v>
      </c>
      <c r="S4400" s="98" t="s">
        <v>50</v>
      </c>
      <c r="T4400" s="98" t="s">
        <v>51</v>
      </c>
      <c r="U4400" s="99" t="s">
        <v>52</v>
      </c>
      <c r="V4400" s="100">
        <v>1</v>
      </c>
      <c r="W4400" s="106">
        <v>1072.5000000000002</v>
      </c>
      <c r="X4400" s="102">
        <v>0</v>
      </c>
      <c r="Y4400" s="103">
        <v>5</v>
      </c>
      <c r="Z4400" s="99">
        <v>5</v>
      </c>
      <c r="AA4400" s="104">
        <v>1</v>
      </c>
      <c r="AB4400" s="100">
        <v>0</v>
      </c>
      <c r="AC4400" s="106">
        <v>0</v>
      </c>
      <c r="AD4400" s="107">
        <v>43592</v>
      </c>
      <c r="AE4400" s="107">
        <v>43594</v>
      </c>
      <c r="AF4400" s="99">
        <v>2</v>
      </c>
      <c r="AG4400" s="101" t="s">
        <v>1680</v>
      </c>
      <c r="AH4400" s="100">
        <v>0</v>
      </c>
      <c r="AI4400" s="106">
        <v>0</v>
      </c>
      <c r="AJ4400" s="106">
        <v>0</v>
      </c>
      <c r="AK4400" s="60" t="str">
        <f>+IF(Tabla1[[#This Row],[REQUEST_TY]]="SR MANTENIMIENTO CORRECTIVO", "EMERGENCIA", "OTROS")</f>
        <v>OTROS</v>
      </c>
      <c r="AL4400" s="6" t="str">
        <f>+_xlfn.IFS(Tabla1[[#This Row],[Veces obj]]&lt;=1,"0-1",Tabla1[[#This Row],[Veces obj]]&lt;=2,"1-2",Tabla1[[#This Row],[Veces obj]]&lt;=3,"2-3",TRUE,"&gt;3")</f>
        <v>0-1</v>
      </c>
      <c r="AM4400" s="60" t="str">
        <f>+_xlfn.IFS(MONTH(Tabla1[[#This Row],[MES]])&lt;=3,"Q1",MONTH(Tabla1[[#This Row],[MES]])&lt;=6,"Q2",MONTH(Tabla1[[#This Row],[MES]])&lt;=9,"Q3",TRUE,"Q4")</f>
        <v>Q2</v>
      </c>
      <c r="AN4400" s="15" t="str">
        <f>+IFERROR(VLOOKUP(Tabla1[[#This Row],[CUENTA]],CTAS[],2,0),"OTROS")</f>
        <v>OTROS</v>
      </c>
      <c r="AP4400" s="15" t="str">
        <f>+IFERROR(VLOOKUP(Tabla1[[#This Row],[EMPLEADO]],IS[],3,0),"OTROS")</f>
        <v>OTROS</v>
      </c>
      <c r="AQ4400" s="15" t="str">
        <f>+IFERROR(VLOOKUP(Tabla1[[#This Row],[EMPLEADO]],IS[[NÓMINA]:[INGENIERO]],2,0),"OTROS")</f>
        <v>OTROS</v>
      </c>
    </row>
    <row r="4401" spans="1:43" x14ac:dyDescent="0.25">
      <c r="A4401" s="91" t="s">
        <v>12089</v>
      </c>
      <c r="B4401" s="92">
        <v>1</v>
      </c>
      <c r="C4401" s="92" t="s">
        <v>12694</v>
      </c>
      <c r="D4401" s="93" t="s">
        <v>38</v>
      </c>
      <c r="E4401" s="94" t="s">
        <v>725</v>
      </c>
      <c r="F4401" s="94" t="s">
        <v>12695</v>
      </c>
      <c r="G4401" s="105" t="s">
        <v>7561</v>
      </c>
      <c r="H4401" s="92" t="s">
        <v>471</v>
      </c>
      <c r="I4401" s="95" t="s">
        <v>43</v>
      </c>
      <c r="J4401" s="92" t="s">
        <v>8</v>
      </c>
      <c r="K4401" s="96" t="s">
        <v>59</v>
      </c>
      <c r="L4401" s="96" t="s">
        <v>472</v>
      </c>
      <c r="M4401" s="92" t="s">
        <v>473</v>
      </c>
      <c r="N4401" s="92">
        <v>0</v>
      </c>
      <c r="O4401" s="92" t="s">
        <v>47</v>
      </c>
      <c r="P4401" s="96">
        <v>29</v>
      </c>
      <c r="Q4401" s="96" t="s">
        <v>62</v>
      </c>
      <c r="R4401" s="97" t="s">
        <v>223</v>
      </c>
      <c r="S4401" s="98" t="s">
        <v>139</v>
      </c>
      <c r="T4401" s="98" t="s">
        <v>51</v>
      </c>
      <c r="U4401" s="99" t="s">
        <v>262</v>
      </c>
      <c r="V4401" s="100">
        <v>1.05</v>
      </c>
      <c r="W4401" s="106">
        <v>1651.6500000000003</v>
      </c>
      <c r="X4401" s="102">
        <v>1</v>
      </c>
      <c r="Y4401" s="103">
        <v>2.6</v>
      </c>
      <c r="Z4401" s="99">
        <v>4</v>
      </c>
      <c r="AA4401" s="104">
        <v>0.65</v>
      </c>
      <c r="AB4401" s="100">
        <v>0</v>
      </c>
      <c r="AC4401" s="106">
        <v>0</v>
      </c>
      <c r="AD4401" s="107">
        <v>43593</v>
      </c>
      <c r="AE4401" s="107">
        <v>43593</v>
      </c>
      <c r="AF4401" s="99">
        <v>0</v>
      </c>
      <c r="AG4401" s="101" t="s">
        <v>53</v>
      </c>
      <c r="AH4401" s="100">
        <v>0</v>
      </c>
      <c r="AI4401" s="106">
        <v>0</v>
      </c>
      <c r="AJ4401" s="106">
        <v>0</v>
      </c>
      <c r="AK4401" s="60" t="str">
        <f>+IF(Tabla1[[#This Row],[REQUEST_TY]]="SR MANTENIMIENTO CORRECTIVO", "EMERGENCIA", "OTROS")</f>
        <v>EMERGENCIA</v>
      </c>
      <c r="AL4401" s="6" t="str">
        <f>+_xlfn.IFS(Tabla1[[#This Row],[Veces obj]]&lt;=1,"0-1",Tabla1[[#This Row],[Veces obj]]&lt;=2,"1-2",Tabla1[[#This Row],[Veces obj]]&lt;=3,"2-3",TRUE,"&gt;3")</f>
        <v>0-1</v>
      </c>
      <c r="AM4401" s="60" t="str">
        <f>+_xlfn.IFS(MONTH(Tabla1[[#This Row],[MES]])&lt;=3,"Q1",MONTH(Tabla1[[#This Row],[MES]])&lt;=6,"Q2",MONTH(Tabla1[[#This Row],[MES]])&lt;=9,"Q3",TRUE,"Q4")</f>
        <v>Q2</v>
      </c>
      <c r="AN4401" s="15" t="str">
        <f>+IFERROR(VLOOKUP(Tabla1[[#This Row],[CUENTA]],CTAS[],2,0),"OTROS")</f>
        <v>OTROS</v>
      </c>
      <c r="AP4401" s="15" t="str">
        <f>+IFERROR(VLOOKUP(Tabla1[[#This Row],[EMPLEADO]],IS[],3,0),"OTROS")</f>
        <v>OTROS</v>
      </c>
      <c r="AQ4401" s="15" t="str">
        <f>+IFERROR(VLOOKUP(Tabla1[[#This Row],[EMPLEADO]],IS[[NÓMINA]:[INGENIERO]],2,0),"OTROS")</f>
        <v>OTROS</v>
      </c>
    </row>
    <row r="4402" spans="1:43" x14ac:dyDescent="0.25">
      <c r="A4402" s="91" t="s">
        <v>12089</v>
      </c>
      <c r="B4402" s="92">
        <v>1</v>
      </c>
      <c r="C4402" s="92" t="s">
        <v>12696</v>
      </c>
      <c r="D4402" s="93" t="s">
        <v>38</v>
      </c>
      <c r="E4402" s="94" t="s">
        <v>294</v>
      </c>
      <c r="F4402" s="94" t="s">
        <v>12697</v>
      </c>
      <c r="G4402" s="105" t="s">
        <v>11585</v>
      </c>
      <c r="H4402" s="92" t="s">
        <v>409</v>
      </c>
      <c r="I4402" s="95" t="s">
        <v>43</v>
      </c>
      <c r="J4402" s="92" t="s">
        <v>8</v>
      </c>
      <c r="K4402" s="96" t="s">
        <v>2028</v>
      </c>
      <c r="L4402" s="96" t="s">
        <v>11586</v>
      </c>
      <c r="M4402" s="92" t="s">
        <v>411</v>
      </c>
      <c r="N4402" s="92">
        <v>0</v>
      </c>
      <c r="O4402" s="92" t="s">
        <v>47</v>
      </c>
      <c r="P4402" s="96">
        <v>11</v>
      </c>
      <c r="Q4402" s="96" t="s">
        <v>194</v>
      </c>
      <c r="R4402" s="97" t="s">
        <v>95</v>
      </c>
      <c r="S4402" s="98" t="s">
        <v>64</v>
      </c>
      <c r="T4402" s="98" t="s">
        <v>51</v>
      </c>
      <c r="U4402" s="99" t="s">
        <v>195</v>
      </c>
      <c r="V4402" s="100">
        <v>0.6</v>
      </c>
      <c r="W4402" s="106">
        <v>819</v>
      </c>
      <c r="X4402" s="102">
        <v>1</v>
      </c>
      <c r="Y4402" s="103">
        <v>2.0499999999999998</v>
      </c>
      <c r="Z4402" s="99">
        <v>5</v>
      </c>
      <c r="AA4402" s="104">
        <v>0.41</v>
      </c>
      <c r="AB4402" s="100">
        <v>0</v>
      </c>
      <c r="AC4402" s="106">
        <v>0</v>
      </c>
      <c r="AD4402" s="107">
        <v>43592</v>
      </c>
      <c r="AE4402" s="107">
        <v>43592</v>
      </c>
      <c r="AF4402" s="99">
        <v>0</v>
      </c>
      <c r="AG4402" s="101" t="s">
        <v>53</v>
      </c>
      <c r="AH4402" s="100">
        <v>0</v>
      </c>
      <c r="AI4402" s="106">
        <v>0</v>
      </c>
      <c r="AJ4402" s="106">
        <v>0</v>
      </c>
      <c r="AK4402" s="60" t="str">
        <f>+IF(Tabla1[[#This Row],[REQUEST_TY]]="SR MANTENIMIENTO CORRECTIVO", "EMERGENCIA", "OTROS")</f>
        <v>EMERGENCIA</v>
      </c>
      <c r="AL4402" s="6" t="str">
        <f>+_xlfn.IFS(Tabla1[[#This Row],[Veces obj]]&lt;=1,"0-1",Tabla1[[#This Row],[Veces obj]]&lt;=2,"1-2",Tabla1[[#This Row],[Veces obj]]&lt;=3,"2-3",TRUE,"&gt;3")</f>
        <v>0-1</v>
      </c>
      <c r="AM4402" s="60" t="str">
        <f>+_xlfn.IFS(MONTH(Tabla1[[#This Row],[MES]])&lt;=3,"Q1",MONTH(Tabla1[[#This Row],[MES]])&lt;=6,"Q2",MONTH(Tabla1[[#This Row],[MES]])&lt;=9,"Q3",TRUE,"Q4")</f>
        <v>Q2</v>
      </c>
      <c r="AN4402" s="15" t="str">
        <f>+IFERROR(VLOOKUP(Tabla1[[#This Row],[CUENTA]],CTAS[],2,0),"OTROS")</f>
        <v>OTROS</v>
      </c>
      <c r="AP4402" s="15" t="str">
        <f>+IFERROR(VLOOKUP(Tabla1[[#This Row],[EMPLEADO]],IS[],3,0),"OTROS")</f>
        <v>OTROS</v>
      </c>
      <c r="AQ4402" s="15" t="str">
        <f>+IFERROR(VLOOKUP(Tabla1[[#This Row],[EMPLEADO]],IS[[NÓMINA]:[INGENIERO]],2,0),"OTROS")</f>
        <v>OTROS</v>
      </c>
    </row>
    <row r="4403" spans="1:43" x14ac:dyDescent="0.25">
      <c r="A4403" s="91" t="s">
        <v>12089</v>
      </c>
      <c r="B4403" s="92">
        <v>1</v>
      </c>
      <c r="C4403" s="92" t="s">
        <v>12698</v>
      </c>
      <c r="D4403" s="93" t="s">
        <v>38</v>
      </c>
      <c r="E4403" s="94" t="s">
        <v>3388</v>
      </c>
      <c r="F4403" s="94" t="s">
        <v>12699</v>
      </c>
      <c r="G4403" s="105" t="s">
        <v>12700</v>
      </c>
      <c r="H4403" s="92" t="s">
        <v>116</v>
      </c>
      <c r="I4403" s="95" t="s">
        <v>43</v>
      </c>
      <c r="J4403" s="92" t="s">
        <v>8</v>
      </c>
      <c r="K4403" s="96" t="s">
        <v>144</v>
      </c>
      <c r="L4403" s="96" t="s">
        <v>145</v>
      </c>
      <c r="M4403" s="92" t="s">
        <v>119</v>
      </c>
      <c r="N4403" s="92">
        <v>0</v>
      </c>
      <c r="O4403" s="92" t="s">
        <v>47</v>
      </c>
      <c r="P4403" s="96">
        <v>175</v>
      </c>
      <c r="Q4403" s="96" t="s">
        <v>48</v>
      </c>
      <c r="R4403" s="97" t="s">
        <v>242</v>
      </c>
      <c r="S4403" s="98" t="s">
        <v>64</v>
      </c>
      <c r="T4403" s="98" t="s">
        <v>51</v>
      </c>
      <c r="U4403" s="99" t="s">
        <v>96</v>
      </c>
      <c r="V4403" s="100">
        <v>1.1000000000000001</v>
      </c>
      <c r="W4403" s="106">
        <v>1501.5000000000002</v>
      </c>
      <c r="X4403" s="102">
        <v>1</v>
      </c>
      <c r="Y4403" s="103">
        <v>0</v>
      </c>
      <c r="Z4403" s="99">
        <v>5</v>
      </c>
      <c r="AA4403" s="104">
        <v>0</v>
      </c>
      <c r="AB4403" s="100">
        <v>0</v>
      </c>
      <c r="AC4403" s="106">
        <v>0</v>
      </c>
      <c r="AD4403" s="107">
        <v>43594</v>
      </c>
      <c r="AE4403" s="107">
        <v>43595</v>
      </c>
      <c r="AF4403" s="99">
        <v>1</v>
      </c>
      <c r="AG4403" s="101" t="s">
        <v>53</v>
      </c>
      <c r="AH4403" s="100">
        <v>0</v>
      </c>
      <c r="AI4403" s="106">
        <v>0</v>
      </c>
      <c r="AJ4403" s="106">
        <v>0</v>
      </c>
      <c r="AK4403" s="60" t="str">
        <f>+IF(Tabla1[[#This Row],[REQUEST_TY]]="SR MANTENIMIENTO CORRECTIVO", "EMERGENCIA", "OTROS")</f>
        <v>EMERGENCIA</v>
      </c>
      <c r="AL4403" s="6" t="str">
        <f>+_xlfn.IFS(Tabla1[[#This Row],[Veces obj]]&lt;=1,"0-1",Tabla1[[#This Row],[Veces obj]]&lt;=2,"1-2",Tabla1[[#This Row],[Veces obj]]&lt;=3,"2-3",TRUE,"&gt;3")</f>
        <v>0-1</v>
      </c>
      <c r="AM4403" s="60" t="str">
        <f>+_xlfn.IFS(MONTH(Tabla1[[#This Row],[MES]])&lt;=3,"Q1",MONTH(Tabla1[[#This Row],[MES]])&lt;=6,"Q2",MONTH(Tabla1[[#This Row],[MES]])&lt;=9,"Q3",TRUE,"Q4")</f>
        <v>Q2</v>
      </c>
      <c r="AN4403" s="15" t="str">
        <f>+IFERROR(VLOOKUP(Tabla1[[#This Row],[CUENTA]],CTAS[],2,0),"OTROS")</f>
        <v>OTROS</v>
      </c>
      <c r="AP4403" s="15" t="str">
        <f>+IFERROR(VLOOKUP(Tabla1[[#This Row],[EMPLEADO]],IS[],3,0),"OTROS")</f>
        <v>CHIHUAHUA</v>
      </c>
      <c r="AQ4403" s="15" t="str">
        <f>+IFERROR(VLOOKUP(Tabla1[[#This Row],[EMPLEADO]],IS[[NÓMINA]:[INGENIERO]],2,0),"OTROS")</f>
        <v>FERNANDO CHAVIRA</v>
      </c>
    </row>
    <row r="4404" spans="1:43" x14ac:dyDescent="0.25">
      <c r="A4404" s="91" t="s">
        <v>12089</v>
      </c>
      <c r="B4404" s="92">
        <v>1</v>
      </c>
      <c r="C4404" s="92" t="s">
        <v>12701</v>
      </c>
      <c r="D4404" s="93" t="s">
        <v>38</v>
      </c>
      <c r="E4404" s="94" t="s">
        <v>76</v>
      </c>
      <c r="F4404" s="94" t="s">
        <v>12699</v>
      </c>
      <c r="G4404" s="105" t="s">
        <v>480</v>
      </c>
      <c r="H4404" s="92" t="s">
        <v>646</v>
      </c>
      <c r="I4404" s="95" t="s">
        <v>43</v>
      </c>
      <c r="J4404" s="92" t="s">
        <v>8</v>
      </c>
      <c r="K4404" s="96" t="s">
        <v>102</v>
      </c>
      <c r="L4404" s="96" t="s">
        <v>477</v>
      </c>
      <c r="M4404" s="92" t="s">
        <v>358</v>
      </c>
      <c r="N4404" s="92">
        <v>0</v>
      </c>
      <c r="O4404" s="92" t="s">
        <v>47</v>
      </c>
      <c r="P4404" s="96">
        <v>22</v>
      </c>
      <c r="Q4404" s="96" t="s">
        <v>62</v>
      </c>
      <c r="R4404" s="97" t="s">
        <v>63</v>
      </c>
      <c r="S4404" s="98" t="s">
        <v>64</v>
      </c>
      <c r="T4404" s="98" t="s">
        <v>51</v>
      </c>
      <c r="U4404" s="99" t="s">
        <v>65</v>
      </c>
      <c r="V4404" s="100">
        <v>0.8</v>
      </c>
      <c r="W4404" s="106">
        <v>1092</v>
      </c>
      <c r="X4404" s="102">
        <v>1</v>
      </c>
      <c r="Y4404" s="103">
        <v>1.21</v>
      </c>
      <c r="Z4404" s="99">
        <v>5</v>
      </c>
      <c r="AA4404" s="104">
        <v>0.24199999999999999</v>
      </c>
      <c r="AB4404" s="100">
        <v>0</v>
      </c>
      <c r="AC4404" s="106">
        <v>0</v>
      </c>
      <c r="AD4404" s="107">
        <v>43592</v>
      </c>
      <c r="AE4404" s="107">
        <v>43593</v>
      </c>
      <c r="AF4404" s="99">
        <v>1</v>
      </c>
      <c r="AG4404" s="101" t="s">
        <v>53</v>
      </c>
      <c r="AH4404" s="100">
        <v>0</v>
      </c>
      <c r="AI4404" s="106">
        <v>0</v>
      </c>
      <c r="AJ4404" s="106">
        <v>0</v>
      </c>
      <c r="AK4404" s="60" t="str">
        <f>+IF(Tabla1[[#This Row],[REQUEST_TY]]="SR MANTENIMIENTO CORRECTIVO", "EMERGENCIA", "OTROS")</f>
        <v>EMERGENCIA</v>
      </c>
      <c r="AL4404" s="6" t="str">
        <f>+_xlfn.IFS(Tabla1[[#This Row],[Veces obj]]&lt;=1,"0-1",Tabla1[[#This Row],[Veces obj]]&lt;=2,"1-2",Tabla1[[#This Row],[Veces obj]]&lt;=3,"2-3",TRUE,"&gt;3")</f>
        <v>0-1</v>
      </c>
      <c r="AM4404" s="60" t="str">
        <f>+_xlfn.IFS(MONTH(Tabla1[[#This Row],[MES]])&lt;=3,"Q1",MONTH(Tabla1[[#This Row],[MES]])&lt;=6,"Q2",MONTH(Tabla1[[#This Row],[MES]])&lt;=9,"Q3",TRUE,"Q4")</f>
        <v>Q2</v>
      </c>
      <c r="AN4404" s="15" t="str">
        <f>+IFERROR(VLOOKUP(Tabla1[[#This Row],[CUENTA]],CTAS[],2,0),"OTROS")</f>
        <v>OTROS</v>
      </c>
      <c r="AP4404" s="15" t="str">
        <f>+IFERROR(VLOOKUP(Tabla1[[#This Row],[EMPLEADO]],IS[],3,0),"OTROS")</f>
        <v>OTROS</v>
      </c>
      <c r="AQ4404" s="15" t="str">
        <f>+IFERROR(VLOOKUP(Tabla1[[#This Row],[EMPLEADO]],IS[[NÓMINA]:[INGENIERO]],2,0),"OTROS")</f>
        <v>OTROS</v>
      </c>
    </row>
    <row r="4405" spans="1:43" x14ac:dyDescent="0.25">
      <c r="A4405" s="91" t="s">
        <v>12089</v>
      </c>
      <c r="B4405" s="92">
        <v>1</v>
      </c>
      <c r="C4405" s="92" t="s">
        <v>12702</v>
      </c>
      <c r="D4405" s="93" t="s">
        <v>38</v>
      </c>
      <c r="E4405" s="94" t="s">
        <v>789</v>
      </c>
      <c r="F4405" s="94" t="s">
        <v>12703</v>
      </c>
      <c r="G4405" s="105" t="s">
        <v>12704</v>
      </c>
      <c r="H4405" s="92" t="s">
        <v>204</v>
      </c>
      <c r="I4405" s="95" t="s">
        <v>43</v>
      </c>
      <c r="J4405" s="92" t="s">
        <v>8</v>
      </c>
      <c r="K4405" s="96" t="s">
        <v>12705</v>
      </c>
      <c r="L4405" s="96" t="s">
        <v>12706</v>
      </c>
      <c r="M4405" s="92" t="s">
        <v>761</v>
      </c>
      <c r="N4405" s="92">
        <v>0</v>
      </c>
      <c r="O4405" s="92" t="s">
        <v>47</v>
      </c>
      <c r="P4405" s="96">
        <v>2714</v>
      </c>
      <c r="Q4405" s="96" t="s">
        <v>48</v>
      </c>
      <c r="R4405" s="97" t="s">
        <v>242</v>
      </c>
      <c r="S4405" s="98" t="s">
        <v>64</v>
      </c>
      <c r="T4405" s="98" t="s">
        <v>51</v>
      </c>
      <c r="U4405" s="99" t="s">
        <v>96</v>
      </c>
      <c r="V4405" s="100">
        <v>1.1000000000000001</v>
      </c>
      <c r="W4405" s="106">
        <v>1501.5000000000002</v>
      </c>
      <c r="X4405" s="102">
        <v>1</v>
      </c>
      <c r="Y4405" s="103">
        <v>4.25</v>
      </c>
      <c r="Z4405" s="99">
        <v>5</v>
      </c>
      <c r="AA4405" s="104">
        <v>0.85</v>
      </c>
      <c r="AB4405" s="100">
        <v>0</v>
      </c>
      <c r="AC4405" s="106">
        <v>0</v>
      </c>
      <c r="AD4405" s="107">
        <v>43594</v>
      </c>
      <c r="AE4405" s="107">
        <v>43595</v>
      </c>
      <c r="AF4405" s="99">
        <v>1</v>
      </c>
      <c r="AG4405" s="101" t="s">
        <v>53</v>
      </c>
      <c r="AH4405" s="100">
        <v>0</v>
      </c>
      <c r="AI4405" s="106">
        <v>0</v>
      </c>
      <c r="AJ4405" s="106">
        <v>0</v>
      </c>
      <c r="AK4405" s="60" t="str">
        <f>+IF(Tabla1[[#This Row],[REQUEST_TY]]="SR MANTENIMIENTO CORRECTIVO", "EMERGENCIA", "OTROS")</f>
        <v>EMERGENCIA</v>
      </c>
      <c r="AL4405" s="6" t="str">
        <f>+_xlfn.IFS(Tabla1[[#This Row],[Veces obj]]&lt;=1,"0-1",Tabla1[[#This Row],[Veces obj]]&lt;=2,"1-2",Tabla1[[#This Row],[Veces obj]]&lt;=3,"2-3",TRUE,"&gt;3")</f>
        <v>0-1</v>
      </c>
      <c r="AM4405" s="60" t="str">
        <f>+_xlfn.IFS(MONTH(Tabla1[[#This Row],[MES]])&lt;=3,"Q1",MONTH(Tabla1[[#This Row],[MES]])&lt;=6,"Q2",MONTH(Tabla1[[#This Row],[MES]])&lt;=9,"Q3",TRUE,"Q4")</f>
        <v>Q2</v>
      </c>
      <c r="AN4405" s="15" t="str">
        <f>+IFERROR(VLOOKUP(Tabla1[[#This Row],[CUENTA]],CTAS[],2,0),"OTROS")</f>
        <v>OTROS</v>
      </c>
      <c r="AP4405" s="15" t="str">
        <f>+IFERROR(VLOOKUP(Tabla1[[#This Row],[EMPLEADO]],IS[],3,0),"OTROS")</f>
        <v>OTROS</v>
      </c>
      <c r="AQ4405" s="15" t="str">
        <f>+IFERROR(VLOOKUP(Tabla1[[#This Row],[EMPLEADO]],IS[[NÓMINA]:[INGENIERO]],2,0),"OTROS")</f>
        <v>OTROS</v>
      </c>
    </row>
    <row r="4406" spans="1:43" x14ac:dyDescent="0.25">
      <c r="A4406" s="91" t="s">
        <v>12089</v>
      </c>
      <c r="B4406" s="92">
        <v>1</v>
      </c>
      <c r="C4406" s="92" t="s">
        <v>12707</v>
      </c>
      <c r="D4406" s="93" t="s">
        <v>38</v>
      </c>
      <c r="E4406" s="94" t="s">
        <v>76</v>
      </c>
      <c r="F4406" s="94" t="s">
        <v>12708</v>
      </c>
      <c r="G4406" s="105" t="s">
        <v>2054</v>
      </c>
      <c r="H4406" s="92" t="s">
        <v>253</v>
      </c>
      <c r="I4406" s="95" t="s">
        <v>43</v>
      </c>
      <c r="J4406" s="92" t="s">
        <v>8</v>
      </c>
      <c r="K4406" s="96" t="s">
        <v>102</v>
      </c>
      <c r="L4406" s="96" t="s">
        <v>477</v>
      </c>
      <c r="M4406" s="92" t="s">
        <v>358</v>
      </c>
      <c r="N4406" s="92">
        <v>0</v>
      </c>
      <c r="O4406" s="92" t="s">
        <v>47</v>
      </c>
      <c r="P4406" s="96">
        <v>36</v>
      </c>
      <c r="Q4406" s="96" t="s">
        <v>82</v>
      </c>
      <c r="R4406" s="97" t="s">
        <v>63</v>
      </c>
      <c r="S4406" s="98" t="s">
        <v>64</v>
      </c>
      <c r="T4406" s="98" t="s">
        <v>51</v>
      </c>
      <c r="U4406" s="99" t="s">
        <v>83</v>
      </c>
      <c r="V4406" s="100">
        <v>1.05</v>
      </c>
      <c r="W4406" s="106">
        <v>1433.25</v>
      </c>
      <c r="X4406" s="102">
        <v>1</v>
      </c>
      <c r="Y4406" s="103">
        <v>2.6</v>
      </c>
      <c r="Z4406" s="99">
        <v>5</v>
      </c>
      <c r="AA4406" s="104">
        <v>0.52</v>
      </c>
      <c r="AB4406" s="100">
        <v>0</v>
      </c>
      <c r="AC4406" s="106">
        <v>0</v>
      </c>
      <c r="AD4406" s="107">
        <v>43592</v>
      </c>
      <c r="AE4406" s="107">
        <v>43593</v>
      </c>
      <c r="AF4406" s="99">
        <v>1</v>
      </c>
      <c r="AG4406" s="101" t="s">
        <v>53</v>
      </c>
      <c r="AH4406" s="100">
        <v>0</v>
      </c>
      <c r="AI4406" s="106">
        <v>0</v>
      </c>
      <c r="AJ4406" s="106">
        <v>0</v>
      </c>
      <c r="AK4406" s="60" t="str">
        <f>+IF(Tabla1[[#This Row],[REQUEST_TY]]="SR MANTENIMIENTO CORRECTIVO", "EMERGENCIA", "OTROS")</f>
        <v>EMERGENCIA</v>
      </c>
      <c r="AL4406" s="6" t="str">
        <f>+_xlfn.IFS(Tabla1[[#This Row],[Veces obj]]&lt;=1,"0-1",Tabla1[[#This Row],[Veces obj]]&lt;=2,"1-2",Tabla1[[#This Row],[Veces obj]]&lt;=3,"2-3",TRUE,"&gt;3")</f>
        <v>0-1</v>
      </c>
      <c r="AM4406" s="60" t="str">
        <f>+_xlfn.IFS(MONTH(Tabla1[[#This Row],[MES]])&lt;=3,"Q1",MONTH(Tabla1[[#This Row],[MES]])&lt;=6,"Q2",MONTH(Tabla1[[#This Row],[MES]])&lt;=9,"Q3",TRUE,"Q4")</f>
        <v>Q2</v>
      </c>
      <c r="AN4406" s="15" t="str">
        <f>+IFERROR(VLOOKUP(Tabla1[[#This Row],[CUENTA]],CTAS[],2,0),"OTROS")</f>
        <v>OTROS</v>
      </c>
      <c r="AP4406" s="15" t="str">
        <f>+IFERROR(VLOOKUP(Tabla1[[#This Row],[EMPLEADO]],IS[],3,0),"OTROS")</f>
        <v>OTROS</v>
      </c>
      <c r="AQ4406" s="15" t="str">
        <f>+IFERROR(VLOOKUP(Tabla1[[#This Row],[EMPLEADO]],IS[[NÓMINA]:[INGENIERO]],2,0),"OTROS")</f>
        <v>OTROS</v>
      </c>
    </row>
    <row r="4407" spans="1:43" x14ac:dyDescent="0.25">
      <c r="A4407" s="91" t="s">
        <v>12089</v>
      </c>
      <c r="B4407" s="92">
        <v>1</v>
      </c>
      <c r="C4407" s="92" t="s">
        <v>12709</v>
      </c>
      <c r="D4407" s="93" t="s">
        <v>38</v>
      </c>
      <c r="E4407" s="94" t="s">
        <v>507</v>
      </c>
      <c r="F4407" s="94" t="s">
        <v>12710</v>
      </c>
      <c r="G4407" s="105" t="s">
        <v>6876</v>
      </c>
      <c r="H4407" s="92" t="s">
        <v>821</v>
      </c>
      <c r="I4407" s="95" t="s">
        <v>43</v>
      </c>
      <c r="J4407" s="92" t="s">
        <v>8</v>
      </c>
      <c r="K4407" s="96" t="s">
        <v>71</v>
      </c>
      <c r="L4407" s="96" t="s">
        <v>510</v>
      </c>
      <c r="M4407" s="92" t="s">
        <v>94</v>
      </c>
      <c r="N4407" s="92">
        <v>0</v>
      </c>
      <c r="O4407" s="92" t="s">
        <v>47</v>
      </c>
      <c r="P4407" s="96">
        <v>75</v>
      </c>
      <c r="Q4407" s="96" t="s">
        <v>48</v>
      </c>
      <c r="R4407" s="97" t="s">
        <v>242</v>
      </c>
      <c r="S4407" s="98" t="s">
        <v>64</v>
      </c>
      <c r="T4407" s="98" t="s">
        <v>51</v>
      </c>
      <c r="U4407" s="99" t="s">
        <v>96</v>
      </c>
      <c r="V4407" s="100">
        <v>1.1000000000000001</v>
      </c>
      <c r="W4407" s="106">
        <v>1501.5000000000002</v>
      </c>
      <c r="X4407" s="102">
        <v>1</v>
      </c>
      <c r="Y4407" s="103">
        <v>1.48</v>
      </c>
      <c r="Z4407" s="99">
        <v>5</v>
      </c>
      <c r="AA4407" s="104">
        <v>0.29599999999999999</v>
      </c>
      <c r="AB4407" s="100">
        <v>0</v>
      </c>
      <c r="AC4407" s="106">
        <v>0</v>
      </c>
      <c r="AD4407" s="107">
        <v>43592</v>
      </c>
      <c r="AE4407" s="107">
        <v>43593</v>
      </c>
      <c r="AF4407" s="99">
        <v>1</v>
      </c>
      <c r="AG4407" s="101" t="s">
        <v>53</v>
      </c>
      <c r="AH4407" s="100">
        <v>0</v>
      </c>
      <c r="AI4407" s="106">
        <v>0</v>
      </c>
      <c r="AJ4407" s="106">
        <v>0</v>
      </c>
      <c r="AK4407" s="60" t="str">
        <f>+IF(Tabla1[[#This Row],[REQUEST_TY]]="SR MANTENIMIENTO CORRECTIVO", "EMERGENCIA", "OTROS")</f>
        <v>EMERGENCIA</v>
      </c>
      <c r="AL4407" s="6" t="str">
        <f>+_xlfn.IFS(Tabla1[[#This Row],[Veces obj]]&lt;=1,"0-1",Tabla1[[#This Row],[Veces obj]]&lt;=2,"1-2",Tabla1[[#This Row],[Veces obj]]&lt;=3,"2-3",TRUE,"&gt;3")</f>
        <v>0-1</v>
      </c>
      <c r="AM4407" s="60" t="str">
        <f>+_xlfn.IFS(MONTH(Tabla1[[#This Row],[MES]])&lt;=3,"Q1",MONTH(Tabla1[[#This Row],[MES]])&lt;=6,"Q2",MONTH(Tabla1[[#This Row],[MES]])&lt;=9,"Q3",TRUE,"Q4")</f>
        <v>Q2</v>
      </c>
      <c r="AN4407" s="15" t="str">
        <f>+IFERROR(VLOOKUP(Tabla1[[#This Row],[CUENTA]],CTAS[],2,0),"OTROS")</f>
        <v>OTROS</v>
      </c>
      <c r="AP4407" s="15" t="str">
        <f>+IFERROR(VLOOKUP(Tabla1[[#This Row],[EMPLEADO]],IS[],3,0),"OTROS")</f>
        <v>JUAREZ</v>
      </c>
      <c r="AQ4407" s="15" t="str">
        <f>+IFERROR(VLOOKUP(Tabla1[[#This Row],[EMPLEADO]],IS[[NÓMINA]:[INGENIERO]],2,0),"OTROS")</f>
        <v>ERASMO ALEJANDRO</v>
      </c>
    </row>
    <row r="4408" spans="1:43" x14ac:dyDescent="0.25">
      <c r="A4408" s="91" t="s">
        <v>12089</v>
      </c>
      <c r="B4408" s="92">
        <v>1</v>
      </c>
      <c r="C4408" s="92" t="s">
        <v>12711</v>
      </c>
      <c r="D4408" s="93" t="s">
        <v>38</v>
      </c>
      <c r="E4408" s="94" t="s">
        <v>98</v>
      </c>
      <c r="F4408" s="94" t="s">
        <v>12712</v>
      </c>
      <c r="G4408" s="105" t="s">
        <v>2017</v>
      </c>
      <c r="H4408" s="92" t="s">
        <v>1052</v>
      </c>
      <c r="I4408" s="95" t="s">
        <v>43</v>
      </c>
      <c r="J4408" s="92" t="s">
        <v>8</v>
      </c>
      <c r="K4408" s="96" t="s">
        <v>102</v>
      </c>
      <c r="L4408" s="96" t="s">
        <v>1500</v>
      </c>
      <c r="M4408" s="92" t="s">
        <v>1501</v>
      </c>
      <c r="N4408" s="92">
        <v>0</v>
      </c>
      <c r="O4408" s="92" t="s">
        <v>47</v>
      </c>
      <c r="P4408" s="96">
        <v>1</v>
      </c>
      <c r="Q4408" s="96" t="s">
        <v>388</v>
      </c>
      <c r="R4408" s="97" t="s">
        <v>63</v>
      </c>
      <c r="S4408" s="98" t="s">
        <v>64</v>
      </c>
      <c r="T4408" s="98" t="s">
        <v>51</v>
      </c>
      <c r="U4408" s="99" t="s">
        <v>389</v>
      </c>
      <c r="V4408" s="100">
        <v>0</v>
      </c>
      <c r="W4408" s="106">
        <v>0</v>
      </c>
      <c r="X4408" s="102">
        <v>1</v>
      </c>
      <c r="Y4408" s="103">
        <v>1.05</v>
      </c>
      <c r="Z4408" s="99">
        <v>5</v>
      </c>
      <c r="AA4408" s="104">
        <v>0.21000000000000002</v>
      </c>
      <c r="AB4408" s="100">
        <v>0</v>
      </c>
      <c r="AC4408" s="106">
        <v>0</v>
      </c>
      <c r="AD4408" s="107">
        <v>43592</v>
      </c>
      <c r="AE4408" s="107">
        <v>43592</v>
      </c>
      <c r="AF4408" s="99">
        <v>0</v>
      </c>
      <c r="AG4408" s="101" t="s">
        <v>53</v>
      </c>
      <c r="AH4408" s="100">
        <v>0</v>
      </c>
      <c r="AI4408" s="106">
        <v>0</v>
      </c>
      <c r="AJ4408" s="106">
        <v>0</v>
      </c>
      <c r="AK4408" s="60" t="str">
        <f>+IF(Tabla1[[#This Row],[REQUEST_TY]]="SR MANTENIMIENTO CORRECTIVO", "EMERGENCIA", "OTROS")</f>
        <v>EMERGENCIA</v>
      </c>
      <c r="AL4408" s="6" t="str">
        <f>+_xlfn.IFS(Tabla1[[#This Row],[Veces obj]]&lt;=1,"0-1",Tabla1[[#This Row],[Veces obj]]&lt;=2,"1-2",Tabla1[[#This Row],[Veces obj]]&lt;=3,"2-3",TRUE,"&gt;3")</f>
        <v>0-1</v>
      </c>
      <c r="AM4408" s="60" t="str">
        <f>+_xlfn.IFS(MONTH(Tabla1[[#This Row],[MES]])&lt;=3,"Q1",MONTH(Tabla1[[#This Row],[MES]])&lt;=6,"Q2",MONTH(Tabla1[[#This Row],[MES]])&lt;=9,"Q3",TRUE,"Q4")</f>
        <v>Q2</v>
      </c>
      <c r="AN4408" s="15" t="str">
        <f>+IFERROR(VLOOKUP(Tabla1[[#This Row],[CUENTA]],CTAS[],2,0),"OTROS")</f>
        <v>OTROS</v>
      </c>
      <c r="AP4408" s="15" t="str">
        <f>+IFERROR(VLOOKUP(Tabla1[[#This Row],[EMPLEADO]],IS[],3,0),"OTROS")</f>
        <v>OTROS</v>
      </c>
      <c r="AQ4408" s="15" t="str">
        <f>+IFERROR(VLOOKUP(Tabla1[[#This Row],[EMPLEADO]],IS[[NÓMINA]:[INGENIERO]],2,0),"OTROS")</f>
        <v>OTROS</v>
      </c>
    </row>
    <row r="4409" spans="1:43" x14ac:dyDescent="0.25">
      <c r="A4409" s="91" t="s">
        <v>12089</v>
      </c>
      <c r="B4409" s="92">
        <v>1</v>
      </c>
      <c r="C4409" s="92" t="s">
        <v>12713</v>
      </c>
      <c r="D4409" s="93" t="s">
        <v>38</v>
      </c>
      <c r="E4409" s="94" t="s">
        <v>76</v>
      </c>
      <c r="F4409" s="94" t="s">
        <v>12714</v>
      </c>
      <c r="G4409" s="105" t="s">
        <v>949</v>
      </c>
      <c r="H4409" s="92" t="s">
        <v>740</v>
      </c>
      <c r="I4409" s="95" t="s">
        <v>43</v>
      </c>
      <c r="J4409" s="92" t="s">
        <v>8</v>
      </c>
      <c r="K4409" s="96" t="s">
        <v>102</v>
      </c>
      <c r="L4409" s="96" t="s">
        <v>950</v>
      </c>
      <c r="M4409" s="92" t="s">
        <v>951</v>
      </c>
      <c r="N4409" s="92">
        <v>0</v>
      </c>
      <c r="O4409" s="92" t="s">
        <v>47</v>
      </c>
      <c r="P4409" s="96">
        <v>6</v>
      </c>
      <c r="Q4409" s="96" t="s">
        <v>207</v>
      </c>
      <c r="R4409" s="97" t="s">
        <v>63</v>
      </c>
      <c r="S4409" s="98" t="s">
        <v>64</v>
      </c>
      <c r="T4409" s="98" t="s">
        <v>51</v>
      </c>
      <c r="U4409" s="99" t="s">
        <v>209</v>
      </c>
      <c r="V4409" s="100">
        <v>0</v>
      </c>
      <c r="W4409" s="106">
        <v>0</v>
      </c>
      <c r="X4409" s="102">
        <v>1</v>
      </c>
      <c r="Y4409" s="103">
        <v>2.09</v>
      </c>
      <c r="Z4409" s="99">
        <v>5</v>
      </c>
      <c r="AA4409" s="104">
        <v>0.41799999999999998</v>
      </c>
      <c r="AB4409" s="100">
        <v>0</v>
      </c>
      <c r="AC4409" s="106">
        <v>0</v>
      </c>
      <c r="AD4409" s="107">
        <v>43594</v>
      </c>
      <c r="AE4409" s="107">
        <v>43594</v>
      </c>
      <c r="AF4409" s="99">
        <v>0</v>
      </c>
      <c r="AG4409" s="101" t="s">
        <v>53</v>
      </c>
      <c r="AH4409" s="100">
        <v>0</v>
      </c>
      <c r="AI4409" s="106">
        <v>0</v>
      </c>
      <c r="AJ4409" s="106">
        <v>0</v>
      </c>
      <c r="AK4409" s="60" t="str">
        <f>+IF(Tabla1[[#This Row],[REQUEST_TY]]="SR MANTENIMIENTO CORRECTIVO", "EMERGENCIA", "OTROS")</f>
        <v>EMERGENCIA</v>
      </c>
      <c r="AL4409" s="6" t="str">
        <f>+_xlfn.IFS(Tabla1[[#This Row],[Veces obj]]&lt;=1,"0-1",Tabla1[[#This Row],[Veces obj]]&lt;=2,"1-2",Tabla1[[#This Row],[Veces obj]]&lt;=3,"2-3",TRUE,"&gt;3")</f>
        <v>0-1</v>
      </c>
      <c r="AM4409" s="60" t="str">
        <f>+_xlfn.IFS(MONTH(Tabla1[[#This Row],[MES]])&lt;=3,"Q1",MONTH(Tabla1[[#This Row],[MES]])&lt;=6,"Q2",MONTH(Tabla1[[#This Row],[MES]])&lt;=9,"Q3",TRUE,"Q4")</f>
        <v>Q2</v>
      </c>
      <c r="AN4409" s="15" t="str">
        <f>+IFERROR(VLOOKUP(Tabla1[[#This Row],[CUENTA]],CTAS[],2,0),"OTROS")</f>
        <v>OTROS</v>
      </c>
      <c r="AP4409" s="15" t="str">
        <f>+IFERROR(VLOOKUP(Tabla1[[#This Row],[EMPLEADO]],IS[],3,0),"OTROS")</f>
        <v>OTROS</v>
      </c>
      <c r="AQ4409" s="15" t="str">
        <f>+IFERROR(VLOOKUP(Tabla1[[#This Row],[EMPLEADO]],IS[[NÓMINA]:[INGENIERO]],2,0),"OTROS")</f>
        <v>OTROS</v>
      </c>
    </row>
    <row r="4410" spans="1:43" x14ac:dyDescent="0.25">
      <c r="A4410" s="91" t="s">
        <v>12089</v>
      </c>
      <c r="B4410" s="92">
        <v>1</v>
      </c>
      <c r="C4410" s="92" t="s">
        <v>12715</v>
      </c>
      <c r="D4410" s="93" t="s">
        <v>38</v>
      </c>
      <c r="E4410" s="94" t="s">
        <v>176</v>
      </c>
      <c r="F4410" s="94" t="s">
        <v>12716</v>
      </c>
      <c r="G4410" s="105" t="s">
        <v>10473</v>
      </c>
      <c r="H4410" s="92" t="s">
        <v>691</v>
      </c>
      <c r="I4410" s="95" t="s">
        <v>43</v>
      </c>
      <c r="J4410" s="92" t="s">
        <v>8</v>
      </c>
      <c r="K4410" s="96" t="s">
        <v>179</v>
      </c>
      <c r="L4410" s="96" t="s">
        <v>639</v>
      </c>
      <c r="M4410" s="92" t="s">
        <v>640</v>
      </c>
      <c r="N4410" s="92">
        <v>0</v>
      </c>
      <c r="O4410" s="92" t="s">
        <v>47</v>
      </c>
      <c r="P4410" s="96">
        <v>32</v>
      </c>
      <c r="Q4410" s="96" t="s">
        <v>82</v>
      </c>
      <c r="R4410" s="97" t="s">
        <v>49</v>
      </c>
      <c r="S4410" s="98" t="s">
        <v>50</v>
      </c>
      <c r="T4410" s="98" t="s">
        <v>51</v>
      </c>
      <c r="U4410" s="99" t="s">
        <v>120</v>
      </c>
      <c r="V4410" s="100">
        <v>0.8</v>
      </c>
      <c r="W4410" s="106">
        <v>572.00000000000011</v>
      </c>
      <c r="X4410" s="102">
        <v>1</v>
      </c>
      <c r="Y4410" s="103">
        <v>2.38</v>
      </c>
      <c r="Z4410" s="99">
        <v>5</v>
      </c>
      <c r="AA4410" s="104">
        <v>0.47599999999999998</v>
      </c>
      <c r="AB4410" s="100">
        <v>0</v>
      </c>
      <c r="AC4410" s="106">
        <v>0</v>
      </c>
      <c r="AD4410" s="107">
        <v>43595</v>
      </c>
      <c r="AE4410" s="107">
        <v>43595</v>
      </c>
      <c r="AF4410" s="99">
        <v>0</v>
      </c>
      <c r="AG4410" s="101" t="s">
        <v>53</v>
      </c>
      <c r="AH4410" s="100">
        <v>0</v>
      </c>
      <c r="AI4410" s="106">
        <v>0</v>
      </c>
      <c r="AJ4410" s="106">
        <v>0</v>
      </c>
      <c r="AK4410" s="60" t="str">
        <f>+IF(Tabla1[[#This Row],[REQUEST_TY]]="SR MANTENIMIENTO CORRECTIVO", "EMERGENCIA", "OTROS")</f>
        <v>EMERGENCIA</v>
      </c>
      <c r="AL4410" s="6" t="str">
        <f>+_xlfn.IFS(Tabla1[[#This Row],[Veces obj]]&lt;=1,"0-1",Tabla1[[#This Row],[Veces obj]]&lt;=2,"1-2",Tabla1[[#This Row],[Veces obj]]&lt;=3,"2-3",TRUE,"&gt;3")</f>
        <v>0-1</v>
      </c>
      <c r="AM4410" s="60" t="str">
        <f>+_xlfn.IFS(MONTH(Tabla1[[#This Row],[MES]])&lt;=3,"Q1",MONTH(Tabla1[[#This Row],[MES]])&lt;=6,"Q2",MONTH(Tabla1[[#This Row],[MES]])&lt;=9,"Q3",TRUE,"Q4")</f>
        <v>Q2</v>
      </c>
      <c r="AN4410" s="15" t="str">
        <f>+IFERROR(VLOOKUP(Tabla1[[#This Row],[CUENTA]],CTAS[],2,0),"OTROS")</f>
        <v>OTROS</v>
      </c>
      <c r="AP4410" s="15" t="str">
        <f>+IFERROR(VLOOKUP(Tabla1[[#This Row],[EMPLEADO]],IS[],3,0),"OTROS")</f>
        <v>OTROS</v>
      </c>
      <c r="AQ4410" s="15" t="str">
        <f>+IFERROR(VLOOKUP(Tabla1[[#This Row],[EMPLEADO]],IS[[NÓMINA]:[INGENIERO]],2,0),"OTROS")</f>
        <v>OTROS</v>
      </c>
    </row>
    <row r="4411" spans="1:43" x14ac:dyDescent="0.25">
      <c r="A4411" s="91" t="s">
        <v>12089</v>
      </c>
      <c r="B4411" s="92">
        <v>1</v>
      </c>
      <c r="C4411" s="92" t="s">
        <v>12717</v>
      </c>
      <c r="D4411" s="93" t="s">
        <v>38</v>
      </c>
      <c r="E4411" s="94" t="s">
        <v>217</v>
      </c>
      <c r="F4411" s="94" t="s">
        <v>12718</v>
      </c>
      <c r="G4411" s="105" t="s">
        <v>3131</v>
      </c>
      <c r="H4411" s="92" t="s">
        <v>106</v>
      </c>
      <c r="I4411" s="95" t="s">
        <v>43</v>
      </c>
      <c r="J4411" s="92" t="s">
        <v>8</v>
      </c>
      <c r="K4411" s="96" t="s">
        <v>102</v>
      </c>
      <c r="L4411" s="96" t="s">
        <v>1651</v>
      </c>
      <c r="M4411" s="92" t="s">
        <v>46</v>
      </c>
      <c r="N4411" s="92">
        <v>0</v>
      </c>
      <c r="O4411" s="92" t="s">
        <v>47</v>
      </c>
      <c r="P4411" s="96">
        <v>11</v>
      </c>
      <c r="Q4411" s="96" t="s">
        <v>194</v>
      </c>
      <c r="R4411" s="97" t="s">
        <v>223</v>
      </c>
      <c r="S4411" s="98" t="s">
        <v>139</v>
      </c>
      <c r="T4411" s="98" t="s">
        <v>51</v>
      </c>
      <c r="U4411" s="99" t="s">
        <v>224</v>
      </c>
      <c r="V4411" s="100">
        <v>0.8</v>
      </c>
      <c r="W4411" s="106">
        <v>1258.4000000000003</v>
      </c>
      <c r="X4411" s="102">
        <v>1</v>
      </c>
      <c r="Y4411" s="103">
        <v>1.65</v>
      </c>
      <c r="Z4411" s="99">
        <v>4</v>
      </c>
      <c r="AA4411" s="104">
        <v>0.41249999999999998</v>
      </c>
      <c r="AB4411" s="100">
        <v>0</v>
      </c>
      <c r="AC4411" s="106">
        <v>0</v>
      </c>
      <c r="AD4411" s="107">
        <v>43594</v>
      </c>
      <c r="AE4411" s="107">
        <v>43594</v>
      </c>
      <c r="AF4411" s="99">
        <v>0</v>
      </c>
      <c r="AG4411" s="101" t="s">
        <v>53</v>
      </c>
      <c r="AH4411" s="100">
        <v>0</v>
      </c>
      <c r="AI4411" s="106">
        <v>0</v>
      </c>
      <c r="AJ4411" s="106">
        <v>0</v>
      </c>
      <c r="AK4411" s="60" t="str">
        <f>+IF(Tabla1[[#This Row],[REQUEST_TY]]="SR MANTENIMIENTO CORRECTIVO", "EMERGENCIA", "OTROS")</f>
        <v>EMERGENCIA</v>
      </c>
      <c r="AL4411" s="6" t="str">
        <f>+_xlfn.IFS(Tabla1[[#This Row],[Veces obj]]&lt;=1,"0-1",Tabla1[[#This Row],[Veces obj]]&lt;=2,"1-2",Tabla1[[#This Row],[Veces obj]]&lt;=3,"2-3",TRUE,"&gt;3")</f>
        <v>0-1</v>
      </c>
      <c r="AM4411" s="60" t="str">
        <f>+_xlfn.IFS(MONTH(Tabla1[[#This Row],[MES]])&lt;=3,"Q1",MONTH(Tabla1[[#This Row],[MES]])&lt;=6,"Q2",MONTH(Tabla1[[#This Row],[MES]])&lt;=9,"Q3",TRUE,"Q4")</f>
        <v>Q2</v>
      </c>
      <c r="AN4411" s="15" t="str">
        <f>+IFERROR(VLOOKUP(Tabla1[[#This Row],[CUENTA]],CTAS[],2,0),"OTROS")</f>
        <v>OTROS</v>
      </c>
      <c r="AP4411" s="15" t="str">
        <f>+IFERROR(VLOOKUP(Tabla1[[#This Row],[EMPLEADO]],IS[],3,0),"OTROS")</f>
        <v>OTROS</v>
      </c>
      <c r="AQ4411" s="15" t="str">
        <f>+IFERROR(VLOOKUP(Tabla1[[#This Row],[EMPLEADO]],IS[[NÓMINA]:[INGENIERO]],2,0),"OTROS")</f>
        <v>OTROS</v>
      </c>
    </row>
    <row r="4412" spans="1:43" x14ac:dyDescent="0.25">
      <c r="A4412" s="91" t="s">
        <v>12089</v>
      </c>
      <c r="B4412" s="92">
        <v>1</v>
      </c>
      <c r="C4412" s="92" t="s">
        <v>12719</v>
      </c>
      <c r="D4412" s="93" t="s">
        <v>38</v>
      </c>
      <c r="E4412" s="94" t="s">
        <v>613</v>
      </c>
      <c r="F4412" s="94" t="s">
        <v>12720</v>
      </c>
      <c r="G4412" s="105" t="s">
        <v>3545</v>
      </c>
      <c r="H4412" s="92" t="s">
        <v>116</v>
      </c>
      <c r="I4412" s="95" t="s">
        <v>43</v>
      </c>
      <c r="J4412" s="92" t="s">
        <v>8</v>
      </c>
      <c r="K4412" s="96" t="s">
        <v>144</v>
      </c>
      <c r="L4412" s="96" t="s">
        <v>145</v>
      </c>
      <c r="M4412" s="92" t="s">
        <v>119</v>
      </c>
      <c r="N4412" s="92">
        <v>0</v>
      </c>
      <c r="O4412" s="92" t="s">
        <v>47</v>
      </c>
      <c r="P4412" s="96">
        <v>40</v>
      </c>
      <c r="Q4412" s="96" t="s">
        <v>82</v>
      </c>
      <c r="R4412" s="97" t="s">
        <v>235</v>
      </c>
      <c r="S4412" s="98" t="s">
        <v>50</v>
      </c>
      <c r="T4412" s="98" t="s">
        <v>51</v>
      </c>
      <c r="U4412" s="99" t="s">
        <v>120</v>
      </c>
      <c r="V4412" s="100">
        <v>0.8</v>
      </c>
      <c r="W4412" s="106">
        <v>572.00000000000011</v>
      </c>
      <c r="X4412" s="102">
        <v>1</v>
      </c>
      <c r="Y4412" s="103">
        <v>0</v>
      </c>
      <c r="Z4412" s="99">
        <v>5</v>
      </c>
      <c r="AA4412" s="104">
        <v>0</v>
      </c>
      <c r="AB4412" s="100">
        <v>0</v>
      </c>
      <c r="AC4412" s="106">
        <v>0</v>
      </c>
      <c r="AD4412" s="107">
        <v>43593</v>
      </c>
      <c r="AE4412" s="107">
        <v>43595</v>
      </c>
      <c r="AF4412" s="99">
        <v>2</v>
      </c>
      <c r="AG4412" s="101" t="s">
        <v>1680</v>
      </c>
      <c r="AH4412" s="100">
        <v>0.25</v>
      </c>
      <c r="AI4412" s="106">
        <v>-178.75000000000003</v>
      </c>
      <c r="AJ4412" s="106">
        <v>0</v>
      </c>
      <c r="AK4412" s="60" t="str">
        <f>+IF(Tabla1[[#This Row],[REQUEST_TY]]="SR MANTENIMIENTO CORRECTIVO", "EMERGENCIA", "OTROS")</f>
        <v>EMERGENCIA</v>
      </c>
      <c r="AL4412" s="6" t="str">
        <f>+_xlfn.IFS(Tabla1[[#This Row],[Veces obj]]&lt;=1,"0-1",Tabla1[[#This Row],[Veces obj]]&lt;=2,"1-2",Tabla1[[#This Row],[Veces obj]]&lt;=3,"2-3",TRUE,"&gt;3")</f>
        <v>0-1</v>
      </c>
      <c r="AM4412" s="60" t="str">
        <f>+_xlfn.IFS(MONTH(Tabla1[[#This Row],[MES]])&lt;=3,"Q1",MONTH(Tabla1[[#This Row],[MES]])&lt;=6,"Q2",MONTH(Tabla1[[#This Row],[MES]])&lt;=9,"Q3",TRUE,"Q4")</f>
        <v>Q2</v>
      </c>
      <c r="AN4412" s="15" t="str">
        <f>+IFERROR(VLOOKUP(Tabla1[[#This Row],[CUENTA]],CTAS[],2,0),"OTROS")</f>
        <v>OTROS</v>
      </c>
      <c r="AP4412" s="15" t="str">
        <f>+IFERROR(VLOOKUP(Tabla1[[#This Row],[EMPLEADO]],IS[],3,0),"OTROS")</f>
        <v>CHIHUAHUA</v>
      </c>
      <c r="AQ4412" s="15" t="str">
        <f>+IFERROR(VLOOKUP(Tabla1[[#This Row],[EMPLEADO]],IS[[NÓMINA]:[INGENIERO]],2,0),"OTROS")</f>
        <v>FERNANDO CHAVIRA</v>
      </c>
    </row>
    <row r="4413" spans="1:43" x14ac:dyDescent="0.25">
      <c r="A4413" s="91" t="s">
        <v>12089</v>
      </c>
      <c r="B4413" s="92">
        <v>1</v>
      </c>
      <c r="C4413" s="92" t="s">
        <v>12721</v>
      </c>
      <c r="D4413" s="93" t="s">
        <v>38</v>
      </c>
      <c r="E4413" s="94" t="s">
        <v>789</v>
      </c>
      <c r="F4413" s="94" t="s">
        <v>12722</v>
      </c>
      <c r="G4413" s="105" t="s">
        <v>12723</v>
      </c>
      <c r="H4413" s="92" t="s">
        <v>471</v>
      </c>
      <c r="I4413" s="95" t="s">
        <v>43</v>
      </c>
      <c r="J4413" s="92" t="s">
        <v>8</v>
      </c>
      <c r="K4413" s="96" t="s">
        <v>12724</v>
      </c>
      <c r="L4413" s="96" t="s">
        <v>12725</v>
      </c>
      <c r="M4413" s="92" t="s">
        <v>256</v>
      </c>
      <c r="N4413" s="92">
        <v>0</v>
      </c>
      <c r="O4413" s="92" t="s">
        <v>47</v>
      </c>
      <c r="P4413" s="96">
        <v>2714</v>
      </c>
      <c r="Q4413" s="96" t="s">
        <v>48</v>
      </c>
      <c r="R4413" s="97" t="s">
        <v>242</v>
      </c>
      <c r="S4413" s="98" t="s">
        <v>64</v>
      </c>
      <c r="T4413" s="98" t="s">
        <v>51</v>
      </c>
      <c r="U4413" s="99" t="s">
        <v>96</v>
      </c>
      <c r="V4413" s="100">
        <v>1.1000000000000001</v>
      </c>
      <c r="W4413" s="106">
        <v>1501.5000000000002</v>
      </c>
      <c r="X4413" s="102">
        <v>1</v>
      </c>
      <c r="Y4413" s="103">
        <v>1.35</v>
      </c>
      <c r="Z4413" s="99">
        <v>5</v>
      </c>
      <c r="AA4413" s="104">
        <v>0.27</v>
      </c>
      <c r="AB4413" s="100">
        <v>0</v>
      </c>
      <c r="AC4413" s="106">
        <v>0</v>
      </c>
      <c r="AD4413" s="107">
        <v>43593</v>
      </c>
      <c r="AE4413" s="107">
        <v>43593</v>
      </c>
      <c r="AF4413" s="99">
        <v>0</v>
      </c>
      <c r="AG4413" s="101" t="s">
        <v>53</v>
      </c>
      <c r="AH4413" s="100">
        <v>0</v>
      </c>
      <c r="AI4413" s="106">
        <v>0</v>
      </c>
      <c r="AJ4413" s="106">
        <v>0</v>
      </c>
      <c r="AK4413" s="60" t="str">
        <f>+IF(Tabla1[[#This Row],[REQUEST_TY]]="SR MANTENIMIENTO CORRECTIVO", "EMERGENCIA", "OTROS")</f>
        <v>EMERGENCIA</v>
      </c>
      <c r="AL4413" s="6" t="str">
        <f>+_xlfn.IFS(Tabla1[[#This Row],[Veces obj]]&lt;=1,"0-1",Tabla1[[#This Row],[Veces obj]]&lt;=2,"1-2",Tabla1[[#This Row],[Veces obj]]&lt;=3,"2-3",TRUE,"&gt;3")</f>
        <v>0-1</v>
      </c>
      <c r="AM4413" s="60" t="str">
        <f>+_xlfn.IFS(MONTH(Tabla1[[#This Row],[MES]])&lt;=3,"Q1",MONTH(Tabla1[[#This Row],[MES]])&lt;=6,"Q2",MONTH(Tabla1[[#This Row],[MES]])&lt;=9,"Q3",TRUE,"Q4")</f>
        <v>Q2</v>
      </c>
      <c r="AN4413" s="15" t="str">
        <f>+IFERROR(VLOOKUP(Tabla1[[#This Row],[CUENTA]],CTAS[],2,0),"OTROS")</f>
        <v>OTROS</v>
      </c>
      <c r="AP4413" s="15" t="str">
        <f>+IFERROR(VLOOKUP(Tabla1[[#This Row],[EMPLEADO]],IS[],3,0),"OTROS")</f>
        <v>OTROS</v>
      </c>
      <c r="AQ4413" s="15" t="str">
        <f>+IFERROR(VLOOKUP(Tabla1[[#This Row],[EMPLEADO]],IS[[NÓMINA]:[INGENIERO]],2,0),"OTROS")</f>
        <v>OTROS</v>
      </c>
    </row>
    <row r="4414" spans="1:43" x14ac:dyDescent="0.25">
      <c r="A4414" s="91" t="s">
        <v>12089</v>
      </c>
      <c r="B4414" s="92">
        <v>1</v>
      </c>
      <c r="C4414" s="92" t="s">
        <v>12726</v>
      </c>
      <c r="D4414" s="93" t="s">
        <v>38</v>
      </c>
      <c r="E4414" s="94" t="s">
        <v>850</v>
      </c>
      <c r="F4414" s="94" t="s">
        <v>12727</v>
      </c>
      <c r="G4414" s="105" t="s">
        <v>12728</v>
      </c>
      <c r="H4414" s="92" t="s">
        <v>79</v>
      </c>
      <c r="I4414" s="95" t="s">
        <v>43</v>
      </c>
      <c r="J4414" s="92" t="s">
        <v>8</v>
      </c>
      <c r="K4414" s="96" t="s">
        <v>1273</v>
      </c>
      <c r="L4414" s="96" t="s">
        <v>3264</v>
      </c>
      <c r="M4414" s="92" t="s">
        <v>736</v>
      </c>
      <c r="N4414" s="92">
        <v>0</v>
      </c>
      <c r="O4414" s="92" t="s">
        <v>47</v>
      </c>
      <c r="P4414" s="96">
        <v>615</v>
      </c>
      <c r="Q4414" s="96" t="s">
        <v>48</v>
      </c>
      <c r="R4414" s="97" t="s">
        <v>242</v>
      </c>
      <c r="S4414" s="98" t="s">
        <v>64</v>
      </c>
      <c r="T4414" s="98" t="s">
        <v>51</v>
      </c>
      <c r="U4414" s="99" t="s">
        <v>96</v>
      </c>
      <c r="V4414" s="100">
        <v>1.1000000000000001</v>
      </c>
      <c r="W4414" s="106">
        <v>1501.5000000000002</v>
      </c>
      <c r="X4414" s="102">
        <v>1</v>
      </c>
      <c r="Y4414" s="103">
        <v>1</v>
      </c>
      <c r="Z4414" s="99">
        <v>5</v>
      </c>
      <c r="AA4414" s="104">
        <v>0.2</v>
      </c>
      <c r="AB4414" s="100">
        <v>0</v>
      </c>
      <c r="AC4414" s="106">
        <v>0</v>
      </c>
      <c r="AD4414" s="107">
        <v>43593</v>
      </c>
      <c r="AE4414" s="107">
        <v>43593</v>
      </c>
      <c r="AF4414" s="99">
        <v>0</v>
      </c>
      <c r="AG4414" s="101" t="s">
        <v>53</v>
      </c>
      <c r="AH4414" s="100">
        <v>0</v>
      </c>
      <c r="AI4414" s="106">
        <v>0</v>
      </c>
      <c r="AJ4414" s="106">
        <v>0</v>
      </c>
      <c r="AK4414" s="60" t="str">
        <f>+IF(Tabla1[[#This Row],[REQUEST_TY]]="SR MANTENIMIENTO CORRECTIVO", "EMERGENCIA", "OTROS")</f>
        <v>EMERGENCIA</v>
      </c>
      <c r="AL4414" s="6" t="str">
        <f>+_xlfn.IFS(Tabla1[[#This Row],[Veces obj]]&lt;=1,"0-1",Tabla1[[#This Row],[Veces obj]]&lt;=2,"1-2",Tabla1[[#This Row],[Veces obj]]&lt;=3,"2-3",TRUE,"&gt;3")</f>
        <v>0-1</v>
      </c>
      <c r="AM4414" s="60" t="str">
        <f>+_xlfn.IFS(MONTH(Tabla1[[#This Row],[MES]])&lt;=3,"Q1",MONTH(Tabla1[[#This Row],[MES]])&lt;=6,"Q2",MONTH(Tabla1[[#This Row],[MES]])&lt;=9,"Q3",TRUE,"Q4")</f>
        <v>Q2</v>
      </c>
      <c r="AN4414" s="15" t="str">
        <f>+IFERROR(VLOOKUP(Tabla1[[#This Row],[CUENTA]],CTAS[],2,0),"OTROS")</f>
        <v>OTROS</v>
      </c>
      <c r="AP4414" s="15" t="str">
        <f>+IFERROR(VLOOKUP(Tabla1[[#This Row],[EMPLEADO]],IS[],3,0),"OTROS")</f>
        <v>OTROS</v>
      </c>
      <c r="AQ4414" s="15" t="str">
        <f>+IFERROR(VLOOKUP(Tabla1[[#This Row],[EMPLEADO]],IS[[NÓMINA]:[INGENIERO]],2,0),"OTROS")</f>
        <v>OTROS</v>
      </c>
    </row>
    <row r="4415" spans="1:43" x14ac:dyDescent="0.25">
      <c r="A4415" s="91" t="s">
        <v>12089</v>
      </c>
      <c r="B4415" s="92">
        <v>1</v>
      </c>
      <c r="C4415" s="92" t="s">
        <v>12729</v>
      </c>
      <c r="D4415" s="93" t="s">
        <v>38</v>
      </c>
      <c r="E4415" s="94" t="s">
        <v>5895</v>
      </c>
      <c r="F4415" s="94" t="s">
        <v>12730</v>
      </c>
      <c r="G4415" s="105" t="s">
        <v>12731</v>
      </c>
      <c r="H4415" s="92" t="s">
        <v>740</v>
      </c>
      <c r="I4415" s="95" t="s">
        <v>43</v>
      </c>
      <c r="J4415" s="92" t="s">
        <v>8</v>
      </c>
      <c r="K4415" s="96" t="s">
        <v>1273</v>
      </c>
      <c r="L4415" s="96" t="s">
        <v>3264</v>
      </c>
      <c r="M4415" s="92" t="s">
        <v>736</v>
      </c>
      <c r="N4415" s="92">
        <v>0</v>
      </c>
      <c r="O4415" s="92" t="s">
        <v>47</v>
      </c>
      <c r="P4415" s="96">
        <v>145</v>
      </c>
      <c r="Q4415" s="96" t="s">
        <v>48</v>
      </c>
      <c r="R4415" s="97" t="s">
        <v>235</v>
      </c>
      <c r="S4415" s="98" t="s">
        <v>50</v>
      </c>
      <c r="T4415" s="98" t="s">
        <v>51</v>
      </c>
      <c r="U4415" s="99" t="s">
        <v>52</v>
      </c>
      <c r="V4415" s="100">
        <v>1.05</v>
      </c>
      <c r="W4415" s="106">
        <v>750.75000000000011</v>
      </c>
      <c r="X4415" s="102">
        <v>1</v>
      </c>
      <c r="Y4415" s="103">
        <v>0.57999999999999996</v>
      </c>
      <c r="Z4415" s="99">
        <v>5</v>
      </c>
      <c r="AA4415" s="104">
        <v>0.11599999999999999</v>
      </c>
      <c r="AB4415" s="100">
        <v>0</v>
      </c>
      <c r="AC4415" s="106">
        <v>0</v>
      </c>
      <c r="AD4415" s="107">
        <v>43593</v>
      </c>
      <c r="AE4415" s="107">
        <v>43593</v>
      </c>
      <c r="AF4415" s="99">
        <v>0</v>
      </c>
      <c r="AG4415" s="101" t="s">
        <v>53</v>
      </c>
      <c r="AH4415" s="100">
        <v>0</v>
      </c>
      <c r="AI4415" s="106">
        <v>0</v>
      </c>
      <c r="AJ4415" s="106">
        <v>0</v>
      </c>
      <c r="AK4415" s="60" t="str">
        <f>+IF(Tabla1[[#This Row],[REQUEST_TY]]="SR MANTENIMIENTO CORRECTIVO", "EMERGENCIA", "OTROS")</f>
        <v>EMERGENCIA</v>
      </c>
      <c r="AL4415" s="6" t="str">
        <f>+_xlfn.IFS(Tabla1[[#This Row],[Veces obj]]&lt;=1,"0-1",Tabla1[[#This Row],[Veces obj]]&lt;=2,"1-2",Tabla1[[#This Row],[Veces obj]]&lt;=3,"2-3",TRUE,"&gt;3")</f>
        <v>0-1</v>
      </c>
      <c r="AM4415" s="60" t="str">
        <f>+_xlfn.IFS(MONTH(Tabla1[[#This Row],[MES]])&lt;=3,"Q1",MONTH(Tabla1[[#This Row],[MES]])&lt;=6,"Q2",MONTH(Tabla1[[#This Row],[MES]])&lt;=9,"Q3",TRUE,"Q4")</f>
        <v>Q2</v>
      </c>
      <c r="AN4415" s="15" t="str">
        <f>+IFERROR(VLOOKUP(Tabla1[[#This Row],[CUENTA]],CTAS[],2,0),"OTROS")</f>
        <v>OTROS</v>
      </c>
      <c r="AP4415" s="15" t="str">
        <f>+IFERROR(VLOOKUP(Tabla1[[#This Row],[EMPLEADO]],IS[],3,0),"OTROS")</f>
        <v>OTROS</v>
      </c>
      <c r="AQ4415" s="15" t="str">
        <f>+IFERROR(VLOOKUP(Tabla1[[#This Row],[EMPLEADO]],IS[[NÓMINA]:[INGENIERO]],2,0),"OTROS")</f>
        <v>OTROS</v>
      </c>
    </row>
    <row r="4416" spans="1:43" x14ac:dyDescent="0.25">
      <c r="A4416" s="91" t="s">
        <v>12089</v>
      </c>
      <c r="B4416" s="92">
        <v>1</v>
      </c>
      <c r="C4416" s="92" t="s">
        <v>12732</v>
      </c>
      <c r="D4416" s="93" t="s">
        <v>38</v>
      </c>
      <c r="E4416" s="94" t="s">
        <v>332</v>
      </c>
      <c r="F4416" s="94" t="s">
        <v>12733</v>
      </c>
      <c r="G4416" s="105" t="s">
        <v>4318</v>
      </c>
      <c r="H4416" s="92" t="s">
        <v>453</v>
      </c>
      <c r="I4416" s="95" t="s">
        <v>43</v>
      </c>
      <c r="J4416" s="92" t="s">
        <v>8</v>
      </c>
      <c r="K4416" s="96" t="s">
        <v>59</v>
      </c>
      <c r="L4416" s="96" t="s">
        <v>454</v>
      </c>
      <c r="M4416" s="92" t="s">
        <v>455</v>
      </c>
      <c r="N4416" s="92">
        <v>0</v>
      </c>
      <c r="O4416" s="92" t="s">
        <v>47</v>
      </c>
      <c r="P4416" s="96">
        <v>1</v>
      </c>
      <c r="Q4416" s="96" t="s">
        <v>388</v>
      </c>
      <c r="R4416" s="97" t="s">
        <v>317</v>
      </c>
      <c r="S4416" s="98" t="s">
        <v>318</v>
      </c>
      <c r="T4416" s="98" t="s">
        <v>51</v>
      </c>
      <c r="U4416" s="99" t="s">
        <v>872</v>
      </c>
      <c r="V4416" s="100">
        <v>0</v>
      </c>
      <c r="W4416" s="106">
        <v>0</v>
      </c>
      <c r="X4416" s="102">
        <v>1</v>
      </c>
      <c r="Y4416" s="103">
        <v>0.22</v>
      </c>
      <c r="Z4416" s="99">
        <v>4</v>
      </c>
      <c r="AA4416" s="104">
        <v>5.5E-2</v>
      </c>
      <c r="AB4416" s="100">
        <v>0</v>
      </c>
      <c r="AC4416" s="106">
        <v>0</v>
      </c>
      <c r="AD4416" s="107">
        <v>43594</v>
      </c>
      <c r="AE4416" s="107">
        <v>43594</v>
      </c>
      <c r="AF4416" s="99">
        <v>0</v>
      </c>
      <c r="AG4416" s="101" t="s">
        <v>53</v>
      </c>
      <c r="AH4416" s="100">
        <v>0</v>
      </c>
      <c r="AI4416" s="106">
        <v>0</v>
      </c>
      <c r="AJ4416" s="106">
        <v>0</v>
      </c>
      <c r="AK4416" s="60" t="str">
        <f>+IF(Tabla1[[#This Row],[REQUEST_TY]]="SR MANTENIMIENTO CORRECTIVO", "EMERGENCIA", "OTROS")</f>
        <v>EMERGENCIA</v>
      </c>
      <c r="AL4416" s="6" t="str">
        <f>+_xlfn.IFS(Tabla1[[#This Row],[Veces obj]]&lt;=1,"0-1",Tabla1[[#This Row],[Veces obj]]&lt;=2,"1-2",Tabla1[[#This Row],[Veces obj]]&lt;=3,"2-3",TRUE,"&gt;3")</f>
        <v>0-1</v>
      </c>
      <c r="AM4416" s="60" t="str">
        <f>+_xlfn.IFS(MONTH(Tabla1[[#This Row],[MES]])&lt;=3,"Q1",MONTH(Tabla1[[#This Row],[MES]])&lt;=6,"Q2",MONTH(Tabla1[[#This Row],[MES]])&lt;=9,"Q3",TRUE,"Q4")</f>
        <v>Q2</v>
      </c>
      <c r="AN4416" s="15" t="str">
        <f>+IFERROR(VLOOKUP(Tabla1[[#This Row],[CUENTA]],CTAS[],2,0),"OTROS")</f>
        <v>OTROS</v>
      </c>
      <c r="AP4416" s="15" t="str">
        <f>+IFERROR(VLOOKUP(Tabla1[[#This Row],[EMPLEADO]],IS[],3,0),"OTROS")</f>
        <v>OTROS</v>
      </c>
      <c r="AQ4416" s="15" t="str">
        <f>+IFERROR(VLOOKUP(Tabla1[[#This Row],[EMPLEADO]],IS[[NÓMINA]:[INGENIERO]],2,0),"OTROS")</f>
        <v>OTROS</v>
      </c>
    </row>
    <row r="4417" spans="1:43" x14ac:dyDescent="0.25">
      <c r="A4417" s="91" t="s">
        <v>12089</v>
      </c>
      <c r="B4417" s="92">
        <v>1</v>
      </c>
      <c r="C4417" s="92" t="s">
        <v>12734</v>
      </c>
      <c r="D4417" s="93" t="s">
        <v>38</v>
      </c>
      <c r="E4417" s="94" t="s">
        <v>2745</v>
      </c>
      <c r="F4417" s="94" t="s">
        <v>12735</v>
      </c>
      <c r="G4417" s="105" t="s">
        <v>10256</v>
      </c>
      <c r="H4417" s="92" t="s">
        <v>136</v>
      </c>
      <c r="I4417" s="95" t="s">
        <v>43</v>
      </c>
      <c r="J4417" s="92" t="s">
        <v>8</v>
      </c>
      <c r="K4417" s="96" t="s">
        <v>2028</v>
      </c>
      <c r="L4417" s="96" t="s">
        <v>2029</v>
      </c>
      <c r="M4417" s="92" t="s">
        <v>736</v>
      </c>
      <c r="N4417" s="92">
        <v>0</v>
      </c>
      <c r="O4417" s="92" t="s">
        <v>47</v>
      </c>
      <c r="P4417" s="96">
        <v>5</v>
      </c>
      <c r="Q4417" s="96" t="s">
        <v>207</v>
      </c>
      <c r="R4417" s="97" t="s">
        <v>223</v>
      </c>
      <c r="S4417" s="98" t="s">
        <v>139</v>
      </c>
      <c r="T4417" s="98" t="s">
        <v>51</v>
      </c>
      <c r="U4417" s="99" t="s">
        <v>879</v>
      </c>
      <c r="V4417" s="100">
        <v>0.6</v>
      </c>
      <c r="W4417" s="106">
        <v>943.80000000000007</v>
      </c>
      <c r="X4417" s="102">
        <v>1</v>
      </c>
      <c r="Y4417" s="103">
        <v>7.0000000000000007E-2</v>
      </c>
      <c r="Z4417" s="99">
        <v>4</v>
      </c>
      <c r="AA4417" s="104">
        <v>1.7500000000000002E-2</v>
      </c>
      <c r="AB4417" s="100">
        <v>0</v>
      </c>
      <c r="AC4417" s="106">
        <v>0</v>
      </c>
      <c r="AD4417" s="107">
        <v>43594</v>
      </c>
      <c r="AE4417" s="107">
        <v>43595</v>
      </c>
      <c r="AF4417" s="99">
        <v>1</v>
      </c>
      <c r="AG4417" s="101" t="s">
        <v>53</v>
      </c>
      <c r="AH4417" s="100">
        <v>0</v>
      </c>
      <c r="AI4417" s="106">
        <v>0</v>
      </c>
      <c r="AJ4417" s="106">
        <v>0</v>
      </c>
      <c r="AK4417" s="60" t="str">
        <f>+IF(Tabla1[[#This Row],[REQUEST_TY]]="SR MANTENIMIENTO CORRECTIVO", "EMERGENCIA", "OTROS")</f>
        <v>EMERGENCIA</v>
      </c>
      <c r="AL4417" s="6" t="str">
        <f>+_xlfn.IFS(Tabla1[[#This Row],[Veces obj]]&lt;=1,"0-1",Tabla1[[#This Row],[Veces obj]]&lt;=2,"1-2",Tabla1[[#This Row],[Veces obj]]&lt;=3,"2-3",TRUE,"&gt;3")</f>
        <v>0-1</v>
      </c>
      <c r="AM4417" s="60" t="str">
        <f>+_xlfn.IFS(MONTH(Tabla1[[#This Row],[MES]])&lt;=3,"Q1",MONTH(Tabla1[[#This Row],[MES]])&lt;=6,"Q2",MONTH(Tabla1[[#This Row],[MES]])&lt;=9,"Q3",TRUE,"Q4")</f>
        <v>Q2</v>
      </c>
      <c r="AN4417" s="15" t="str">
        <f>+IFERROR(VLOOKUP(Tabla1[[#This Row],[CUENTA]],CTAS[],2,0),"OTROS")</f>
        <v>OTROS</v>
      </c>
      <c r="AP4417" s="15" t="str">
        <f>+IFERROR(VLOOKUP(Tabla1[[#This Row],[EMPLEADO]],IS[],3,0),"OTROS")</f>
        <v>OTROS</v>
      </c>
      <c r="AQ4417" s="15" t="str">
        <f>+IFERROR(VLOOKUP(Tabla1[[#This Row],[EMPLEADO]],IS[[NÓMINA]:[INGENIERO]],2,0),"OTROS")</f>
        <v>OTROS</v>
      </c>
    </row>
    <row r="4418" spans="1:43" x14ac:dyDescent="0.25">
      <c r="A4418" s="91" t="s">
        <v>12089</v>
      </c>
      <c r="B4418" s="92">
        <v>1</v>
      </c>
      <c r="C4418" s="92" t="s">
        <v>12736</v>
      </c>
      <c r="D4418" s="93" t="s">
        <v>3346</v>
      </c>
      <c r="E4418" s="94" t="s">
        <v>147</v>
      </c>
      <c r="F4418" s="94" t="s">
        <v>12737</v>
      </c>
      <c r="G4418" s="105" t="s">
        <v>9347</v>
      </c>
      <c r="H4418" s="92" t="s">
        <v>163</v>
      </c>
      <c r="I4418" s="95" t="s">
        <v>43</v>
      </c>
      <c r="J4418" s="92" t="s">
        <v>8</v>
      </c>
      <c r="K4418" s="96" t="s">
        <v>151</v>
      </c>
      <c r="L4418" s="96" t="s">
        <v>229</v>
      </c>
      <c r="M4418" s="92" t="s">
        <v>165</v>
      </c>
      <c r="N4418" s="92">
        <v>1</v>
      </c>
      <c r="O4418" s="92" t="s">
        <v>47</v>
      </c>
      <c r="P4418" s="96" t="s">
        <v>822</v>
      </c>
      <c r="Q4418" s="96" t="s">
        <v>48</v>
      </c>
      <c r="R4418" s="97" t="s">
        <v>153</v>
      </c>
      <c r="S4418" s="98" t="s">
        <v>50</v>
      </c>
      <c r="T4418" s="98" t="s">
        <v>51</v>
      </c>
      <c r="U4418" s="99" t="s">
        <v>52</v>
      </c>
      <c r="V4418" s="100">
        <v>1</v>
      </c>
      <c r="W4418" s="106">
        <v>0</v>
      </c>
      <c r="X4418" s="102">
        <v>0</v>
      </c>
      <c r="Y4418" s="103">
        <v>5</v>
      </c>
      <c r="Z4418" s="99">
        <v>5</v>
      </c>
      <c r="AA4418" s="104">
        <v>1</v>
      </c>
      <c r="AB4418" s="100">
        <v>0</v>
      </c>
      <c r="AC4418" s="106">
        <v>0</v>
      </c>
      <c r="AD4418" s="107">
        <v>43593</v>
      </c>
      <c r="AE4418" s="107">
        <v>43593</v>
      </c>
      <c r="AF4418" s="99">
        <v>0</v>
      </c>
      <c r="AG4418" s="101" t="s">
        <v>53</v>
      </c>
      <c r="AH4418" s="100">
        <v>0</v>
      </c>
      <c r="AI4418" s="106">
        <v>0</v>
      </c>
      <c r="AJ4418" s="106">
        <v>0</v>
      </c>
      <c r="AK4418" s="60" t="str">
        <f>+IF(Tabla1[[#This Row],[REQUEST_TY]]="SR MANTENIMIENTO CORRECTIVO", "EMERGENCIA", "OTROS")</f>
        <v>OTROS</v>
      </c>
      <c r="AL4418" s="6" t="str">
        <f>+_xlfn.IFS(Tabla1[[#This Row],[Veces obj]]&lt;=1,"0-1",Tabla1[[#This Row],[Veces obj]]&lt;=2,"1-2",Tabla1[[#This Row],[Veces obj]]&lt;=3,"2-3",TRUE,"&gt;3")</f>
        <v>0-1</v>
      </c>
      <c r="AM4418" s="60" t="str">
        <f>+_xlfn.IFS(MONTH(Tabla1[[#This Row],[MES]])&lt;=3,"Q1",MONTH(Tabla1[[#This Row],[MES]])&lt;=6,"Q2",MONTH(Tabla1[[#This Row],[MES]])&lt;=9,"Q3",TRUE,"Q4")</f>
        <v>Q2</v>
      </c>
      <c r="AN4418" s="15" t="str">
        <f>+IFERROR(VLOOKUP(Tabla1[[#This Row],[CUENTA]],CTAS[],2,0),"OTROS")</f>
        <v>HONEYWELL</v>
      </c>
      <c r="AP4418" s="15" t="str">
        <f>+IFERROR(VLOOKUP(Tabla1[[#This Row],[EMPLEADO]],IS[],3,0),"OTROS")</f>
        <v>CHIHUAHUA</v>
      </c>
      <c r="AQ4418" s="15" t="str">
        <f>+IFERROR(VLOOKUP(Tabla1[[#This Row],[EMPLEADO]],IS[[NÓMINA]:[INGENIERO]],2,0),"OTROS")</f>
        <v>LUIS EDUARDO MUÑOZ</v>
      </c>
    </row>
    <row r="4419" spans="1:43" x14ac:dyDescent="0.25">
      <c r="A4419" s="91" t="s">
        <v>12089</v>
      </c>
      <c r="B4419" s="92">
        <v>1</v>
      </c>
      <c r="C4419" s="92" t="s">
        <v>12738</v>
      </c>
      <c r="D4419" s="93" t="s">
        <v>38</v>
      </c>
      <c r="E4419" s="94" t="s">
        <v>4235</v>
      </c>
      <c r="F4419" s="94" t="s">
        <v>12739</v>
      </c>
      <c r="G4419" s="105" t="s">
        <v>4429</v>
      </c>
      <c r="H4419" s="92" t="s">
        <v>484</v>
      </c>
      <c r="I4419" s="95" t="s">
        <v>43</v>
      </c>
      <c r="J4419" s="92" t="s">
        <v>8</v>
      </c>
      <c r="K4419" s="96" t="s">
        <v>2300</v>
      </c>
      <c r="L4419" s="96" t="s">
        <v>2301</v>
      </c>
      <c r="M4419" s="92" t="s">
        <v>94</v>
      </c>
      <c r="N4419" s="92">
        <v>1</v>
      </c>
      <c r="O4419" s="92" t="s">
        <v>47</v>
      </c>
      <c r="P4419" s="96">
        <v>14</v>
      </c>
      <c r="Q4419" s="96" t="s">
        <v>194</v>
      </c>
      <c r="R4419" s="97" t="s">
        <v>63</v>
      </c>
      <c r="S4419" s="98" t="s">
        <v>64</v>
      </c>
      <c r="T4419" s="98" t="s">
        <v>51</v>
      </c>
      <c r="U4419" s="99" t="s">
        <v>195</v>
      </c>
      <c r="V4419" s="100">
        <v>0.6</v>
      </c>
      <c r="W4419" s="106">
        <v>0</v>
      </c>
      <c r="X4419" s="102">
        <v>1</v>
      </c>
      <c r="Y4419" s="103">
        <v>0.17</v>
      </c>
      <c r="Z4419" s="99">
        <v>5</v>
      </c>
      <c r="AA4419" s="104">
        <v>3.4000000000000002E-2</v>
      </c>
      <c r="AB4419" s="100">
        <v>0</v>
      </c>
      <c r="AC4419" s="106">
        <v>0</v>
      </c>
      <c r="AD4419" s="107">
        <v>43593</v>
      </c>
      <c r="AE4419" s="107">
        <v>43593</v>
      </c>
      <c r="AF4419" s="99">
        <v>0</v>
      </c>
      <c r="AG4419" s="101" t="s">
        <v>53</v>
      </c>
      <c r="AH4419" s="100">
        <v>0</v>
      </c>
      <c r="AI4419" s="106">
        <v>0</v>
      </c>
      <c r="AJ4419" s="106">
        <v>0</v>
      </c>
      <c r="AK4419" s="60" t="str">
        <f>+IF(Tabla1[[#This Row],[REQUEST_TY]]="SR MANTENIMIENTO CORRECTIVO", "EMERGENCIA", "OTROS")</f>
        <v>EMERGENCIA</v>
      </c>
      <c r="AL4419" s="6" t="str">
        <f>+_xlfn.IFS(Tabla1[[#This Row],[Veces obj]]&lt;=1,"0-1",Tabla1[[#This Row],[Veces obj]]&lt;=2,"1-2",Tabla1[[#This Row],[Veces obj]]&lt;=3,"2-3",TRUE,"&gt;3")</f>
        <v>0-1</v>
      </c>
      <c r="AM4419" s="60" t="str">
        <f>+_xlfn.IFS(MONTH(Tabla1[[#This Row],[MES]])&lt;=3,"Q1",MONTH(Tabla1[[#This Row],[MES]])&lt;=6,"Q2",MONTH(Tabla1[[#This Row],[MES]])&lt;=9,"Q3",TRUE,"Q4")</f>
        <v>Q2</v>
      </c>
      <c r="AN4419" s="15" t="str">
        <f>+IFERROR(VLOOKUP(Tabla1[[#This Row],[CUENTA]],CTAS[],2,0),"OTROS")</f>
        <v>OTROS</v>
      </c>
      <c r="AP4419" s="15" t="str">
        <f>+IFERROR(VLOOKUP(Tabla1[[#This Row],[EMPLEADO]],IS[],3,0),"OTROS")</f>
        <v>OTROS</v>
      </c>
      <c r="AQ4419" s="15" t="str">
        <f>+IFERROR(VLOOKUP(Tabla1[[#This Row],[EMPLEADO]],IS[[NÓMINA]:[INGENIERO]],2,0),"OTROS")</f>
        <v>OTROS</v>
      </c>
    </row>
    <row r="4420" spans="1:43" x14ac:dyDescent="0.25">
      <c r="A4420" s="91" t="s">
        <v>12089</v>
      </c>
      <c r="B4420" s="92">
        <v>1</v>
      </c>
      <c r="C4420" s="92" t="s">
        <v>12740</v>
      </c>
      <c r="D4420" s="93" t="s">
        <v>38</v>
      </c>
      <c r="E4420" s="94" t="s">
        <v>133</v>
      </c>
      <c r="F4420" s="94" t="s">
        <v>12741</v>
      </c>
      <c r="G4420" s="105" t="s">
        <v>2023</v>
      </c>
      <c r="H4420" s="92" t="s">
        <v>1130</v>
      </c>
      <c r="I4420" s="95" t="s">
        <v>43</v>
      </c>
      <c r="J4420" s="92" t="s">
        <v>8</v>
      </c>
      <c r="K4420" s="96" t="s">
        <v>59</v>
      </c>
      <c r="L4420" s="96" t="s">
        <v>2024</v>
      </c>
      <c r="M4420" s="92" t="s">
        <v>1778</v>
      </c>
      <c r="N4420" s="92">
        <v>0</v>
      </c>
      <c r="O4420" s="92" t="s">
        <v>47</v>
      </c>
      <c r="P4420" s="96">
        <v>1</v>
      </c>
      <c r="Q4420" s="96" t="s">
        <v>388</v>
      </c>
      <c r="R4420" s="97" t="s">
        <v>138</v>
      </c>
      <c r="S4420" s="98" t="s">
        <v>139</v>
      </c>
      <c r="T4420" s="98" t="s">
        <v>51</v>
      </c>
      <c r="U4420" s="99" t="s">
        <v>872</v>
      </c>
      <c r="V4420" s="100">
        <v>0</v>
      </c>
      <c r="W4420" s="106">
        <v>0</v>
      </c>
      <c r="X4420" s="102">
        <v>1</v>
      </c>
      <c r="Y4420" s="103">
        <v>2.4300000000000002</v>
      </c>
      <c r="Z4420" s="99">
        <v>4</v>
      </c>
      <c r="AA4420" s="104">
        <v>0.60750000000000004</v>
      </c>
      <c r="AB4420" s="100">
        <v>0</v>
      </c>
      <c r="AC4420" s="106">
        <v>0</v>
      </c>
      <c r="AD4420" s="107">
        <v>43602</v>
      </c>
      <c r="AE4420" s="107">
        <v>43605</v>
      </c>
      <c r="AF4420" s="99">
        <v>1</v>
      </c>
      <c r="AG4420" s="101" t="s">
        <v>53</v>
      </c>
      <c r="AH4420" s="100">
        <v>0</v>
      </c>
      <c r="AI4420" s="106">
        <v>0</v>
      </c>
      <c r="AJ4420" s="106">
        <v>0</v>
      </c>
      <c r="AK4420" s="60" t="str">
        <f>+IF(Tabla1[[#This Row],[REQUEST_TY]]="SR MANTENIMIENTO CORRECTIVO", "EMERGENCIA", "OTROS")</f>
        <v>EMERGENCIA</v>
      </c>
      <c r="AL4420" s="6" t="str">
        <f>+_xlfn.IFS(Tabla1[[#This Row],[Veces obj]]&lt;=1,"0-1",Tabla1[[#This Row],[Veces obj]]&lt;=2,"1-2",Tabla1[[#This Row],[Veces obj]]&lt;=3,"2-3",TRUE,"&gt;3")</f>
        <v>0-1</v>
      </c>
      <c r="AM4420" s="60" t="str">
        <f>+_xlfn.IFS(MONTH(Tabla1[[#This Row],[MES]])&lt;=3,"Q1",MONTH(Tabla1[[#This Row],[MES]])&lt;=6,"Q2",MONTH(Tabla1[[#This Row],[MES]])&lt;=9,"Q3",TRUE,"Q4")</f>
        <v>Q2</v>
      </c>
      <c r="AN4420" s="15" t="str">
        <f>+IFERROR(VLOOKUP(Tabla1[[#This Row],[CUENTA]],CTAS[],2,0),"OTROS")</f>
        <v>OTROS</v>
      </c>
      <c r="AP4420" s="15" t="str">
        <f>+IFERROR(VLOOKUP(Tabla1[[#This Row],[EMPLEADO]],IS[],3,0),"OTROS")</f>
        <v>OTROS</v>
      </c>
      <c r="AQ4420" s="15" t="str">
        <f>+IFERROR(VLOOKUP(Tabla1[[#This Row],[EMPLEADO]],IS[[NÓMINA]:[INGENIERO]],2,0),"OTROS")</f>
        <v>OTROS</v>
      </c>
    </row>
    <row r="4421" spans="1:43" x14ac:dyDescent="0.25">
      <c r="A4421" s="91" t="s">
        <v>12089</v>
      </c>
      <c r="B4421" s="92">
        <v>1</v>
      </c>
      <c r="C4421" s="92" t="s">
        <v>12742</v>
      </c>
      <c r="D4421" s="93" t="s">
        <v>38</v>
      </c>
      <c r="E4421" s="94" t="s">
        <v>258</v>
      </c>
      <c r="F4421" s="94" t="s">
        <v>12743</v>
      </c>
      <c r="G4421" s="105" t="s">
        <v>6018</v>
      </c>
      <c r="H4421" s="92" t="s">
        <v>740</v>
      </c>
      <c r="I4421" s="95" t="s">
        <v>43</v>
      </c>
      <c r="J4421" s="92" t="s">
        <v>8</v>
      </c>
      <c r="K4421" s="96" t="s">
        <v>102</v>
      </c>
      <c r="L4421" s="96" t="s">
        <v>2255</v>
      </c>
      <c r="M4421" s="92" t="s">
        <v>1482</v>
      </c>
      <c r="N4421" s="92">
        <v>0</v>
      </c>
      <c r="O4421" s="92" t="s">
        <v>47</v>
      </c>
      <c r="P4421" s="96">
        <v>6</v>
      </c>
      <c r="Q4421" s="96" t="s">
        <v>207</v>
      </c>
      <c r="R4421" s="97" t="s">
        <v>138</v>
      </c>
      <c r="S4421" s="98" t="s">
        <v>139</v>
      </c>
      <c r="T4421" s="98" t="s">
        <v>51</v>
      </c>
      <c r="U4421" s="99" t="s">
        <v>879</v>
      </c>
      <c r="V4421" s="100">
        <v>0.6</v>
      </c>
      <c r="W4421" s="106">
        <v>943.80000000000007</v>
      </c>
      <c r="X4421" s="102">
        <v>1</v>
      </c>
      <c r="Y4421" s="103">
        <v>2</v>
      </c>
      <c r="Z4421" s="99">
        <v>4</v>
      </c>
      <c r="AA4421" s="104">
        <v>0.5</v>
      </c>
      <c r="AB4421" s="100">
        <v>0</v>
      </c>
      <c r="AC4421" s="106">
        <v>0</v>
      </c>
      <c r="AD4421" s="107">
        <v>43594</v>
      </c>
      <c r="AE4421" s="107">
        <v>43594</v>
      </c>
      <c r="AF4421" s="99">
        <v>0</v>
      </c>
      <c r="AG4421" s="101" t="s">
        <v>53</v>
      </c>
      <c r="AH4421" s="100">
        <v>0</v>
      </c>
      <c r="AI4421" s="106">
        <v>0</v>
      </c>
      <c r="AJ4421" s="106">
        <v>0</v>
      </c>
      <c r="AK4421" s="60" t="str">
        <f>+IF(Tabla1[[#This Row],[REQUEST_TY]]="SR MANTENIMIENTO CORRECTIVO", "EMERGENCIA", "OTROS")</f>
        <v>EMERGENCIA</v>
      </c>
      <c r="AL4421" s="6" t="str">
        <f>+_xlfn.IFS(Tabla1[[#This Row],[Veces obj]]&lt;=1,"0-1",Tabla1[[#This Row],[Veces obj]]&lt;=2,"1-2",Tabla1[[#This Row],[Veces obj]]&lt;=3,"2-3",TRUE,"&gt;3")</f>
        <v>0-1</v>
      </c>
      <c r="AM4421" s="60" t="str">
        <f>+_xlfn.IFS(MONTH(Tabla1[[#This Row],[MES]])&lt;=3,"Q1",MONTH(Tabla1[[#This Row],[MES]])&lt;=6,"Q2",MONTH(Tabla1[[#This Row],[MES]])&lt;=9,"Q3",TRUE,"Q4")</f>
        <v>Q2</v>
      </c>
      <c r="AN4421" s="15" t="str">
        <f>+IFERROR(VLOOKUP(Tabla1[[#This Row],[CUENTA]],CTAS[],2,0),"OTROS")</f>
        <v>OTROS</v>
      </c>
      <c r="AP4421" s="15" t="str">
        <f>+IFERROR(VLOOKUP(Tabla1[[#This Row],[EMPLEADO]],IS[],3,0),"OTROS")</f>
        <v>OTROS</v>
      </c>
      <c r="AQ4421" s="15" t="str">
        <f>+IFERROR(VLOOKUP(Tabla1[[#This Row],[EMPLEADO]],IS[[NÓMINA]:[INGENIERO]],2,0),"OTROS")</f>
        <v>OTROS</v>
      </c>
    </row>
    <row r="4422" spans="1:43" x14ac:dyDescent="0.25">
      <c r="A4422" s="91" t="s">
        <v>12089</v>
      </c>
      <c r="B4422" s="92">
        <v>1</v>
      </c>
      <c r="C4422" s="92" t="s">
        <v>12744</v>
      </c>
      <c r="D4422" s="93" t="s">
        <v>38</v>
      </c>
      <c r="E4422" s="94" t="s">
        <v>113</v>
      </c>
      <c r="F4422" s="94" t="s">
        <v>12745</v>
      </c>
      <c r="G4422" s="105" t="s">
        <v>6678</v>
      </c>
      <c r="H4422" s="92" t="s">
        <v>679</v>
      </c>
      <c r="I4422" s="95" t="s">
        <v>43</v>
      </c>
      <c r="J4422" s="92" t="s">
        <v>8</v>
      </c>
      <c r="K4422" s="96" t="s">
        <v>125</v>
      </c>
      <c r="L4422" s="96" t="s">
        <v>675</v>
      </c>
      <c r="M4422" s="92" t="s">
        <v>310</v>
      </c>
      <c r="N4422" s="92">
        <v>0</v>
      </c>
      <c r="O4422" s="92" t="s">
        <v>47</v>
      </c>
      <c r="P4422" s="96">
        <v>78</v>
      </c>
      <c r="Q4422" s="96" t="s">
        <v>48</v>
      </c>
      <c r="R4422" s="97" t="s">
        <v>49</v>
      </c>
      <c r="S4422" s="98" t="s">
        <v>50</v>
      </c>
      <c r="T4422" s="98" t="s">
        <v>51</v>
      </c>
      <c r="U4422" s="99" t="s">
        <v>52</v>
      </c>
      <c r="V4422" s="100">
        <v>1.05</v>
      </c>
      <c r="W4422" s="106">
        <v>750.75000000000011</v>
      </c>
      <c r="X4422" s="102">
        <v>1</v>
      </c>
      <c r="Y4422" s="103">
        <v>2.38</v>
      </c>
      <c r="Z4422" s="99">
        <v>5</v>
      </c>
      <c r="AA4422" s="104">
        <v>0.47599999999999998</v>
      </c>
      <c r="AB4422" s="100">
        <v>0</v>
      </c>
      <c r="AC4422" s="106">
        <v>0</v>
      </c>
      <c r="AD4422" s="107">
        <v>43593</v>
      </c>
      <c r="AE4422" s="107">
        <v>43593</v>
      </c>
      <c r="AF4422" s="99">
        <v>0</v>
      </c>
      <c r="AG4422" s="101" t="s">
        <v>53</v>
      </c>
      <c r="AH4422" s="100">
        <v>0</v>
      </c>
      <c r="AI4422" s="106">
        <v>0</v>
      </c>
      <c r="AJ4422" s="106">
        <v>0</v>
      </c>
      <c r="AK4422" s="60" t="str">
        <f>+IF(Tabla1[[#This Row],[REQUEST_TY]]="SR MANTENIMIENTO CORRECTIVO", "EMERGENCIA", "OTROS")</f>
        <v>EMERGENCIA</v>
      </c>
      <c r="AL4422" s="6" t="str">
        <f>+_xlfn.IFS(Tabla1[[#This Row],[Veces obj]]&lt;=1,"0-1",Tabla1[[#This Row],[Veces obj]]&lt;=2,"1-2",Tabla1[[#This Row],[Veces obj]]&lt;=3,"2-3",TRUE,"&gt;3")</f>
        <v>0-1</v>
      </c>
      <c r="AM4422" s="60" t="str">
        <f>+_xlfn.IFS(MONTH(Tabla1[[#This Row],[MES]])&lt;=3,"Q1",MONTH(Tabla1[[#This Row],[MES]])&lt;=6,"Q2",MONTH(Tabla1[[#This Row],[MES]])&lt;=9,"Q3",TRUE,"Q4")</f>
        <v>Q2</v>
      </c>
      <c r="AN4422" s="15" t="str">
        <f>+IFERROR(VLOOKUP(Tabla1[[#This Row],[CUENTA]],CTAS[],2,0),"OTROS")</f>
        <v>OTROS</v>
      </c>
      <c r="AP4422" s="15" t="str">
        <f>+IFERROR(VLOOKUP(Tabla1[[#This Row],[EMPLEADO]],IS[],3,0),"OTROS")</f>
        <v>OTROS</v>
      </c>
      <c r="AQ4422" s="15" t="str">
        <f>+IFERROR(VLOOKUP(Tabla1[[#This Row],[EMPLEADO]],IS[[NÓMINA]:[INGENIERO]],2,0),"OTROS")</f>
        <v>OTROS</v>
      </c>
    </row>
    <row r="4423" spans="1:43" x14ac:dyDescent="0.25">
      <c r="A4423" s="91" t="s">
        <v>12089</v>
      </c>
      <c r="B4423" s="92">
        <v>1</v>
      </c>
      <c r="C4423" s="92" t="s">
        <v>12746</v>
      </c>
      <c r="D4423" s="93" t="s">
        <v>38</v>
      </c>
      <c r="E4423" s="94" t="s">
        <v>3897</v>
      </c>
      <c r="F4423" s="94" t="s">
        <v>12747</v>
      </c>
      <c r="G4423" s="105" t="s">
        <v>10494</v>
      </c>
      <c r="H4423" s="92" t="s">
        <v>409</v>
      </c>
      <c r="I4423" s="95" t="s">
        <v>43</v>
      </c>
      <c r="J4423" s="92" t="s">
        <v>8</v>
      </c>
      <c r="K4423" s="96" t="s">
        <v>71</v>
      </c>
      <c r="L4423" s="96" t="s">
        <v>2654</v>
      </c>
      <c r="M4423" s="92" t="s">
        <v>411</v>
      </c>
      <c r="N4423" s="92">
        <v>0</v>
      </c>
      <c r="O4423" s="92" t="s">
        <v>47</v>
      </c>
      <c r="P4423" s="96">
        <v>33</v>
      </c>
      <c r="Q4423" s="96" t="s">
        <v>82</v>
      </c>
      <c r="R4423" s="97" t="s">
        <v>153</v>
      </c>
      <c r="S4423" s="98" t="s">
        <v>50</v>
      </c>
      <c r="T4423" s="98" t="s">
        <v>51</v>
      </c>
      <c r="U4423" s="99" t="s">
        <v>120</v>
      </c>
      <c r="V4423" s="100">
        <v>0.8</v>
      </c>
      <c r="W4423" s="106">
        <v>572.00000000000011</v>
      </c>
      <c r="X4423" s="102">
        <v>1</v>
      </c>
      <c r="Y4423" s="103">
        <v>1.17</v>
      </c>
      <c r="Z4423" s="99">
        <v>5</v>
      </c>
      <c r="AA4423" s="104">
        <v>0.23399999999999999</v>
      </c>
      <c r="AB4423" s="100">
        <v>0</v>
      </c>
      <c r="AC4423" s="106">
        <v>0</v>
      </c>
      <c r="AD4423" s="107">
        <v>43593</v>
      </c>
      <c r="AE4423" s="107">
        <v>43593</v>
      </c>
      <c r="AF4423" s="99">
        <v>0</v>
      </c>
      <c r="AG4423" s="101" t="s">
        <v>53</v>
      </c>
      <c r="AH4423" s="100">
        <v>0</v>
      </c>
      <c r="AI4423" s="106">
        <v>0</v>
      </c>
      <c r="AJ4423" s="106">
        <v>0</v>
      </c>
      <c r="AK4423" s="60" t="str">
        <f>+IF(Tabla1[[#This Row],[REQUEST_TY]]="SR MANTENIMIENTO CORRECTIVO", "EMERGENCIA", "OTROS")</f>
        <v>EMERGENCIA</v>
      </c>
      <c r="AL4423" s="6" t="str">
        <f>+_xlfn.IFS(Tabla1[[#This Row],[Veces obj]]&lt;=1,"0-1",Tabla1[[#This Row],[Veces obj]]&lt;=2,"1-2",Tabla1[[#This Row],[Veces obj]]&lt;=3,"2-3",TRUE,"&gt;3")</f>
        <v>0-1</v>
      </c>
      <c r="AM4423" s="60" t="str">
        <f>+_xlfn.IFS(MONTH(Tabla1[[#This Row],[MES]])&lt;=3,"Q1",MONTH(Tabla1[[#This Row],[MES]])&lt;=6,"Q2",MONTH(Tabla1[[#This Row],[MES]])&lt;=9,"Q3",TRUE,"Q4")</f>
        <v>Q2</v>
      </c>
      <c r="AN4423" s="15" t="str">
        <f>+IFERROR(VLOOKUP(Tabla1[[#This Row],[CUENTA]],CTAS[],2,0),"OTROS")</f>
        <v>OTROS</v>
      </c>
      <c r="AP4423" s="15" t="str">
        <f>+IFERROR(VLOOKUP(Tabla1[[#This Row],[EMPLEADO]],IS[],3,0),"OTROS")</f>
        <v>OTROS</v>
      </c>
      <c r="AQ4423" s="15" t="str">
        <f>+IFERROR(VLOOKUP(Tabla1[[#This Row],[EMPLEADO]],IS[[NÓMINA]:[INGENIERO]],2,0),"OTROS")</f>
        <v>OTROS</v>
      </c>
    </row>
    <row r="4424" spans="1:43" x14ac:dyDescent="0.25">
      <c r="A4424" s="91" t="s">
        <v>12089</v>
      </c>
      <c r="B4424" s="92">
        <v>1</v>
      </c>
      <c r="C4424" s="92" t="s">
        <v>12748</v>
      </c>
      <c r="D4424" s="93" t="s">
        <v>38</v>
      </c>
      <c r="E4424" s="94" t="s">
        <v>558</v>
      </c>
      <c r="F4424" s="94" t="s">
        <v>12749</v>
      </c>
      <c r="G4424" s="105" t="s">
        <v>12750</v>
      </c>
      <c r="H4424" s="92" t="s">
        <v>1572</v>
      </c>
      <c r="I4424" s="95" t="s">
        <v>43</v>
      </c>
      <c r="J4424" s="92" t="s">
        <v>8</v>
      </c>
      <c r="K4424" s="96" t="s">
        <v>966</v>
      </c>
      <c r="L4424" s="96" t="s">
        <v>7230</v>
      </c>
      <c r="M4424" s="92" t="s">
        <v>1436</v>
      </c>
      <c r="N4424" s="92">
        <v>0</v>
      </c>
      <c r="O4424" s="92" t="s">
        <v>47</v>
      </c>
      <c r="P4424" s="96">
        <v>231</v>
      </c>
      <c r="Q4424" s="96" t="s">
        <v>48</v>
      </c>
      <c r="R4424" s="97" t="s">
        <v>95</v>
      </c>
      <c r="S4424" s="98" t="s">
        <v>64</v>
      </c>
      <c r="T4424" s="98" t="s">
        <v>51</v>
      </c>
      <c r="U4424" s="99" t="s">
        <v>96</v>
      </c>
      <c r="V4424" s="100">
        <v>1.1000000000000001</v>
      </c>
      <c r="W4424" s="106">
        <v>1501.5000000000002</v>
      </c>
      <c r="X4424" s="102">
        <v>1</v>
      </c>
      <c r="Y4424" s="103">
        <v>2.52</v>
      </c>
      <c r="Z4424" s="99">
        <v>5</v>
      </c>
      <c r="AA4424" s="104">
        <v>0.504</v>
      </c>
      <c r="AB4424" s="100">
        <v>0</v>
      </c>
      <c r="AC4424" s="106">
        <v>0</v>
      </c>
      <c r="AD4424" s="107">
        <v>43593</v>
      </c>
      <c r="AE4424" s="107">
        <v>43593</v>
      </c>
      <c r="AF4424" s="99">
        <v>0</v>
      </c>
      <c r="AG4424" s="101" t="s">
        <v>53</v>
      </c>
      <c r="AH4424" s="100">
        <v>0</v>
      </c>
      <c r="AI4424" s="106">
        <v>0</v>
      </c>
      <c r="AJ4424" s="106">
        <v>0</v>
      </c>
      <c r="AK4424" s="60" t="str">
        <f>+IF(Tabla1[[#This Row],[REQUEST_TY]]="SR MANTENIMIENTO CORRECTIVO", "EMERGENCIA", "OTROS")</f>
        <v>EMERGENCIA</v>
      </c>
      <c r="AL4424" s="6" t="str">
        <f>+_xlfn.IFS(Tabla1[[#This Row],[Veces obj]]&lt;=1,"0-1",Tabla1[[#This Row],[Veces obj]]&lt;=2,"1-2",Tabla1[[#This Row],[Veces obj]]&lt;=3,"2-3",TRUE,"&gt;3")</f>
        <v>0-1</v>
      </c>
      <c r="AM4424" s="60" t="str">
        <f>+_xlfn.IFS(MONTH(Tabla1[[#This Row],[MES]])&lt;=3,"Q1",MONTH(Tabla1[[#This Row],[MES]])&lt;=6,"Q2",MONTH(Tabla1[[#This Row],[MES]])&lt;=9,"Q3",TRUE,"Q4")</f>
        <v>Q2</v>
      </c>
      <c r="AN4424" s="15" t="str">
        <f>+IFERROR(VLOOKUP(Tabla1[[#This Row],[CUENTA]],CTAS[],2,0),"OTROS")</f>
        <v>OTROS</v>
      </c>
      <c r="AP4424" s="15" t="str">
        <f>+IFERROR(VLOOKUP(Tabla1[[#This Row],[EMPLEADO]],IS[],3,0),"OTROS")</f>
        <v>OTROS</v>
      </c>
      <c r="AQ4424" s="15" t="str">
        <f>+IFERROR(VLOOKUP(Tabla1[[#This Row],[EMPLEADO]],IS[[NÓMINA]:[INGENIERO]],2,0),"OTROS")</f>
        <v>OTROS</v>
      </c>
    </row>
    <row r="4425" spans="1:43" x14ac:dyDescent="0.25">
      <c r="A4425" s="91" t="s">
        <v>12089</v>
      </c>
      <c r="B4425" s="92">
        <v>1</v>
      </c>
      <c r="C4425" s="92" t="s">
        <v>12751</v>
      </c>
      <c r="D4425" s="93" t="s">
        <v>38</v>
      </c>
      <c r="E4425" s="94" t="s">
        <v>113</v>
      </c>
      <c r="F4425" s="94" t="s">
        <v>12752</v>
      </c>
      <c r="G4425" s="105" t="s">
        <v>12753</v>
      </c>
      <c r="H4425" s="92" t="s">
        <v>10274</v>
      </c>
      <c r="I4425" s="95" t="s">
        <v>43</v>
      </c>
      <c r="J4425" s="92" t="s">
        <v>8</v>
      </c>
      <c r="K4425" s="96" t="s">
        <v>144</v>
      </c>
      <c r="L4425" s="96" t="s">
        <v>616</v>
      </c>
      <c r="M4425" s="92" t="s">
        <v>46</v>
      </c>
      <c r="N4425" s="92">
        <v>0</v>
      </c>
      <c r="O4425" s="92" t="s">
        <v>47</v>
      </c>
      <c r="P4425" s="96">
        <v>2715</v>
      </c>
      <c r="Q4425" s="96" t="s">
        <v>48</v>
      </c>
      <c r="R4425" s="97" t="s">
        <v>49</v>
      </c>
      <c r="S4425" s="98" t="s">
        <v>50</v>
      </c>
      <c r="T4425" s="98" t="s">
        <v>51</v>
      </c>
      <c r="U4425" s="99" t="s">
        <v>52</v>
      </c>
      <c r="V4425" s="100">
        <v>1.05</v>
      </c>
      <c r="W4425" s="106">
        <v>750.75000000000011</v>
      </c>
      <c r="X4425" s="102">
        <v>1</v>
      </c>
      <c r="Y4425" s="103">
        <v>2.3199999999999998</v>
      </c>
      <c r="Z4425" s="99">
        <v>5</v>
      </c>
      <c r="AA4425" s="104">
        <v>0.46399999999999997</v>
      </c>
      <c r="AB4425" s="100">
        <v>0</v>
      </c>
      <c r="AC4425" s="106">
        <v>0</v>
      </c>
      <c r="AD4425" s="107">
        <v>43593</v>
      </c>
      <c r="AE4425" s="107">
        <v>43593</v>
      </c>
      <c r="AF4425" s="99">
        <v>0</v>
      </c>
      <c r="AG4425" s="101" t="s">
        <v>53</v>
      </c>
      <c r="AH4425" s="100">
        <v>0</v>
      </c>
      <c r="AI4425" s="106">
        <v>0</v>
      </c>
      <c r="AJ4425" s="106">
        <v>0</v>
      </c>
      <c r="AK4425" s="60" t="str">
        <f>+IF(Tabla1[[#This Row],[REQUEST_TY]]="SR MANTENIMIENTO CORRECTIVO", "EMERGENCIA", "OTROS")</f>
        <v>EMERGENCIA</v>
      </c>
      <c r="AL4425" s="6" t="str">
        <f>+_xlfn.IFS(Tabla1[[#This Row],[Veces obj]]&lt;=1,"0-1",Tabla1[[#This Row],[Veces obj]]&lt;=2,"1-2",Tabla1[[#This Row],[Veces obj]]&lt;=3,"2-3",TRUE,"&gt;3")</f>
        <v>0-1</v>
      </c>
      <c r="AM4425" s="60" t="str">
        <f>+_xlfn.IFS(MONTH(Tabla1[[#This Row],[MES]])&lt;=3,"Q1",MONTH(Tabla1[[#This Row],[MES]])&lt;=6,"Q2",MONTH(Tabla1[[#This Row],[MES]])&lt;=9,"Q3",TRUE,"Q4")</f>
        <v>Q2</v>
      </c>
      <c r="AN4425" s="15" t="str">
        <f>+IFERROR(VLOOKUP(Tabla1[[#This Row],[CUENTA]],CTAS[],2,0),"OTROS")</f>
        <v>OTROS</v>
      </c>
      <c r="AP4425" s="15" t="str">
        <f>+IFERROR(VLOOKUP(Tabla1[[#This Row],[EMPLEADO]],IS[],3,0),"OTROS")</f>
        <v>OTROS</v>
      </c>
      <c r="AQ4425" s="15" t="str">
        <f>+IFERROR(VLOOKUP(Tabla1[[#This Row],[EMPLEADO]],IS[[NÓMINA]:[INGENIERO]],2,0),"OTROS")</f>
        <v>OTROS</v>
      </c>
    </row>
    <row r="4426" spans="1:43" x14ac:dyDescent="0.25">
      <c r="A4426" s="91" t="s">
        <v>12089</v>
      </c>
      <c r="B4426" s="92">
        <v>1</v>
      </c>
      <c r="C4426" s="92" t="s">
        <v>12754</v>
      </c>
      <c r="D4426" s="93" t="s">
        <v>38</v>
      </c>
      <c r="E4426" s="94" t="s">
        <v>894</v>
      </c>
      <c r="F4426" s="94" t="s">
        <v>12755</v>
      </c>
      <c r="G4426" s="105" t="s">
        <v>896</v>
      </c>
      <c r="H4426" s="92" t="s">
        <v>136</v>
      </c>
      <c r="I4426" s="95" t="s">
        <v>43</v>
      </c>
      <c r="J4426" s="92" t="s">
        <v>8</v>
      </c>
      <c r="K4426" s="96" t="s">
        <v>897</v>
      </c>
      <c r="L4426" s="96" t="s">
        <v>898</v>
      </c>
      <c r="M4426" s="92" t="s">
        <v>222</v>
      </c>
      <c r="N4426" s="92">
        <v>0</v>
      </c>
      <c r="O4426" s="92" t="s">
        <v>47</v>
      </c>
      <c r="P4426" s="96">
        <v>2</v>
      </c>
      <c r="Q4426" s="96" t="s">
        <v>388</v>
      </c>
      <c r="R4426" s="97" t="s">
        <v>899</v>
      </c>
      <c r="S4426" s="98" t="s">
        <v>110</v>
      </c>
      <c r="T4426" s="98" t="s">
        <v>51</v>
      </c>
      <c r="U4426" s="99" t="s">
        <v>9557</v>
      </c>
      <c r="V4426" s="100">
        <v>0.6</v>
      </c>
      <c r="W4426" s="106">
        <v>1287</v>
      </c>
      <c r="X4426" s="102">
        <v>1</v>
      </c>
      <c r="Y4426" s="103">
        <v>0.93</v>
      </c>
      <c r="Z4426" s="99">
        <v>3</v>
      </c>
      <c r="AA4426" s="104">
        <v>0.31</v>
      </c>
      <c r="AB4426" s="100">
        <v>0</v>
      </c>
      <c r="AC4426" s="106">
        <v>0</v>
      </c>
      <c r="AD4426" s="107">
        <v>43605</v>
      </c>
      <c r="AE4426" s="107">
        <v>43605</v>
      </c>
      <c r="AF4426" s="99">
        <v>0</v>
      </c>
      <c r="AG4426" s="101" t="s">
        <v>53</v>
      </c>
      <c r="AH4426" s="100">
        <v>0</v>
      </c>
      <c r="AI4426" s="106">
        <v>0</v>
      </c>
      <c r="AJ4426" s="106">
        <v>0</v>
      </c>
      <c r="AK4426" s="60" t="str">
        <f>+IF(Tabla1[[#This Row],[REQUEST_TY]]="SR MANTENIMIENTO CORRECTIVO", "EMERGENCIA", "OTROS")</f>
        <v>EMERGENCIA</v>
      </c>
      <c r="AL4426" s="6" t="str">
        <f>+_xlfn.IFS(Tabla1[[#This Row],[Veces obj]]&lt;=1,"0-1",Tabla1[[#This Row],[Veces obj]]&lt;=2,"1-2",Tabla1[[#This Row],[Veces obj]]&lt;=3,"2-3",TRUE,"&gt;3")</f>
        <v>0-1</v>
      </c>
      <c r="AM4426" s="60" t="str">
        <f>+_xlfn.IFS(MONTH(Tabla1[[#This Row],[MES]])&lt;=3,"Q1",MONTH(Tabla1[[#This Row],[MES]])&lt;=6,"Q2",MONTH(Tabla1[[#This Row],[MES]])&lt;=9,"Q3",TRUE,"Q4")</f>
        <v>Q2</v>
      </c>
      <c r="AN4426" s="15" t="str">
        <f>+IFERROR(VLOOKUP(Tabla1[[#This Row],[CUENTA]],CTAS[],2,0),"OTROS")</f>
        <v>OTROS</v>
      </c>
      <c r="AP4426" s="15" t="str">
        <f>+IFERROR(VLOOKUP(Tabla1[[#This Row],[EMPLEADO]],IS[],3,0),"OTROS")</f>
        <v>OTROS</v>
      </c>
      <c r="AQ4426" s="15" t="str">
        <f>+IFERROR(VLOOKUP(Tabla1[[#This Row],[EMPLEADO]],IS[[NÓMINA]:[INGENIERO]],2,0),"OTROS")</f>
        <v>OTROS</v>
      </c>
    </row>
    <row r="4427" spans="1:43" x14ac:dyDescent="0.25">
      <c r="A4427" s="91" t="s">
        <v>12089</v>
      </c>
      <c r="B4427" s="92">
        <v>1</v>
      </c>
      <c r="C4427" s="92" t="s">
        <v>12756</v>
      </c>
      <c r="D4427" s="93" t="s">
        <v>38</v>
      </c>
      <c r="E4427" s="94" t="s">
        <v>98</v>
      </c>
      <c r="F4427" s="94" t="s">
        <v>12757</v>
      </c>
      <c r="G4427" s="105" t="s">
        <v>1499</v>
      </c>
      <c r="H4427" s="92" t="s">
        <v>1052</v>
      </c>
      <c r="I4427" s="95" t="s">
        <v>43</v>
      </c>
      <c r="J4427" s="92" t="s">
        <v>8</v>
      </c>
      <c r="K4427" s="96" t="s">
        <v>102</v>
      </c>
      <c r="L4427" s="96" t="s">
        <v>1500</v>
      </c>
      <c r="M4427" s="92" t="s">
        <v>1501</v>
      </c>
      <c r="N4427" s="92">
        <v>0</v>
      </c>
      <c r="O4427" s="92" t="s">
        <v>47</v>
      </c>
      <c r="P4427" s="96">
        <v>30</v>
      </c>
      <c r="Q4427" s="96" t="s">
        <v>62</v>
      </c>
      <c r="R4427" s="97" t="s">
        <v>63</v>
      </c>
      <c r="S4427" s="98" t="s">
        <v>64</v>
      </c>
      <c r="T4427" s="98" t="s">
        <v>51</v>
      </c>
      <c r="U4427" s="99" t="s">
        <v>65</v>
      </c>
      <c r="V4427" s="100">
        <v>0.8</v>
      </c>
      <c r="W4427" s="106">
        <v>1092</v>
      </c>
      <c r="X4427" s="102">
        <v>1</v>
      </c>
      <c r="Y4427" s="103">
        <v>2.04</v>
      </c>
      <c r="Z4427" s="99">
        <v>5</v>
      </c>
      <c r="AA4427" s="104">
        <v>0.40800000000000003</v>
      </c>
      <c r="AB4427" s="100">
        <v>0</v>
      </c>
      <c r="AC4427" s="106">
        <v>0</v>
      </c>
      <c r="AD4427" s="107">
        <v>43593</v>
      </c>
      <c r="AE4427" s="107">
        <v>43593</v>
      </c>
      <c r="AF4427" s="99">
        <v>0</v>
      </c>
      <c r="AG4427" s="101" t="s">
        <v>53</v>
      </c>
      <c r="AH4427" s="100">
        <v>0</v>
      </c>
      <c r="AI4427" s="106">
        <v>0</v>
      </c>
      <c r="AJ4427" s="106">
        <v>0</v>
      </c>
      <c r="AK4427" s="60" t="str">
        <f>+IF(Tabla1[[#This Row],[REQUEST_TY]]="SR MANTENIMIENTO CORRECTIVO", "EMERGENCIA", "OTROS")</f>
        <v>EMERGENCIA</v>
      </c>
      <c r="AL4427" s="6" t="str">
        <f>+_xlfn.IFS(Tabla1[[#This Row],[Veces obj]]&lt;=1,"0-1",Tabla1[[#This Row],[Veces obj]]&lt;=2,"1-2",Tabla1[[#This Row],[Veces obj]]&lt;=3,"2-3",TRUE,"&gt;3")</f>
        <v>0-1</v>
      </c>
      <c r="AM4427" s="60" t="str">
        <f>+_xlfn.IFS(MONTH(Tabla1[[#This Row],[MES]])&lt;=3,"Q1",MONTH(Tabla1[[#This Row],[MES]])&lt;=6,"Q2",MONTH(Tabla1[[#This Row],[MES]])&lt;=9,"Q3",TRUE,"Q4")</f>
        <v>Q2</v>
      </c>
      <c r="AN4427" s="15" t="str">
        <f>+IFERROR(VLOOKUP(Tabla1[[#This Row],[CUENTA]],CTAS[],2,0),"OTROS")</f>
        <v>OTROS</v>
      </c>
      <c r="AP4427" s="15" t="str">
        <f>+IFERROR(VLOOKUP(Tabla1[[#This Row],[EMPLEADO]],IS[],3,0),"OTROS")</f>
        <v>OTROS</v>
      </c>
      <c r="AQ4427" s="15" t="str">
        <f>+IFERROR(VLOOKUP(Tabla1[[#This Row],[EMPLEADO]],IS[[NÓMINA]:[INGENIERO]],2,0),"OTROS")</f>
        <v>OTROS</v>
      </c>
    </row>
    <row r="4428" spans="1:43" x14ac:dyDescent="0.25">
      <c r="A4428" s="91" t="s">
        <v>12089</v>
      </c>
      <c r="B4428" s="92">
        <v>1</v>
      </c>
      <c r="C4428" s="92" t="s">
        <v>12758</v>
      </c>
      <c r="D4428" s="93" t="s">
        <v>38</v>
      </c>
      <c r="E4428" s="94" t="s">
        <v>98</v>
      </c>
      <c r="F4428" s="94" t="s">
        <v>12759</v>
      </c>
      <c r="G4428" s="105" t="s">
        <v>2017</v>
      </c>
      <c r="H4428" s="92" t="s">
        <v>1052</v>
      </c>
      <c r="I4428" s="95" t="s">
        <v>43</v>
      </c>
      <c r="J4428" s="92" t="s">
        <v>8</v>
      </c>
      <c r="K4428" s="96" t="s">
        <v>102</v>
      </c>
      <c r="L4428" s="96" t="s">
        <v>1500</v>
      </c>
      <c r="M4428" s="92" t="s">
        <v>1501</v>
      </c>
      <c r="N4428" s="92">
        <v>0</v>
      </c>
      <c r="O4428" s="92" t="s">
        <v>47</v>
      </c>
      <c r="P4428" s="96">
        <v>1</v>
      </c>
      <c r="Q4428" s="96" t="s">
        <v>388</v>
      </c>
      <c r="R4428" s="97" t="s">
        <v>63</v>
      </c>
      <c r="S4428" s="98" t="s">
        <v>64</v>
      </c>
      <c r="T4428" s="98" t="s">
        <v>51</v>
      </c>
      <c r="U4428" s="99" t="s">
        <v>389</v>
      </c>
      <c r="V4428" s="100">
        <v>0</v>
      </c>
      <c r="W4428" s="106">
        <v>0</v>
      </c>
      <c r="X4428" s="102">
        <v>1</v>
      </c>
      <c r="Y4428" s="103">
        <v>0</v>
      </c>
      <c r="Z4428" s="99">
        <v>5</v>
      </c>
      <c r="AA4428" s="104">
        <v>0</v>
      </c>
      <c r="AB4428" s="100">
        <v>0</v>
      </c>
      <c r="AC4428" s="106">
        <v>0</v>
      </c>
      <c r="AD4428" s="107">
        <v>43593</v>
      </c>
      <c r="AE4428" s="107">
        <v>43593</v>
      </c>
      <c r="AF4428" s="99">
        <v>0</v>
      </c>
      <c r="AG4428" s="101" t="s">
        <v>53</v>
      </c>
      <c r="AH4428" s="100">
        <v>0</v>
      </c>
      <c r="AI4428" s="106">
        <v>0</v>
      </c>
      <c r="AJ4428" s="106">
        <v>0</v>
      </c>
      <c r="AK4428" s="60" t="str">
        <f>+IF(Tabla1[[#This Row],[REQUEST_TY]]="SR MANTENIMIENTO CORRECTIVO", "EMERGENCIA", "OTROS")</f>
        <v>EMERGENCIA</v>
      </c>
      <c r="AL4428" s="6" t="str">
        <f>+_xlfn.IFS(Tabla1[[#This Row],[Veces obj]]&lt;=1,"0-1",Tabla1[[#This Row],[Veces obj]]&lt;=2,"1-2",Tabla1[[#This Row],[Veces obj]]&lt;=3,"2-3",TRUE,"&gt;3")</f>
        <v>0-1</v>
      </c>
      <c r="AM4428" s="60" t="str">
        <f>+_xlfn.IFS(MONTH(Tabla1[[#This Row],[MES]])&lt;=3,"Q1",MONTH(Tabla1[[#This Row],[MES]])&lt;=6,"Q2",MONTH(Tabla1[[#This Row],[MES]])&lt;=9,"Q3",TRUE,"Q4")</f>
        <v>Q2</v>
      </c>
      <c r="AN4428" s="15" t="str">
        <f>+IFERROR(VLOOKUP(Tabla1[[#This Row],[CUENTA]],CTAS[],2,0),"OTROS")</f>
        <v>OTROS</v>
      </c>
      <c r="AP4428" s="15" t="str">
        <f>+IFERROR(VLOOKUP(Tabla1[[#This Row],[EMPLEADO]],IS[],3,0),"OTROS")</f>
        <v>OTROS</v>
      </c>
      <c r="AQ4428" s="15" t="str">
        <f>+IFERROR(VLOOKUP(Tabla1[[#This Row],[EMPLEADO]],IS[[NÓMINA]:[INGENIERO]],2,0),"OTROS")</f>
        <v>OTROS</v>
      </c>
    </row>
    <row r="4429" spans="1:43" x14ac:dyDescent="0.25">
      <c r="A4429" s="91" t="s">
        <v>12089</v>
      </c>
      <c r="B4429" s="92">
        <v>1</v>
      </c>
      <c r="C4429" s="92" t="s">
        <v>12760</v>
      </c>
      <c r="D4429" s="93" t="s">
        <v>38</v>
      </c>
      <c r="E4429" s="94" t="s">
        <v>98</v>
      </c>
      <c r="F4429" s="94" t="s">
        <v>12761</v>
      </c>
      <c r="G4429" s="105" t="s">
        <v>2545</v>
      </c>
      <c r="H4429" s="92" t="s">
        <v>116</v>
      </c>
      <c r="I4429" s="95" t="s">
        <v>43</v>
      </c>
      <c r="J4429" s="92" t="s">
        <v>8</v>
      </c>
      <c r="K4429" s="96" t="s">
        <v>102</v>
      </c>
      <c r="L4429" s="96" t="s">
        <v>2546</v>
      </c>
      <c r="M4429" s="92" t="s">
        <v>119</v>
      </c>
      <c r="N4429" s="92">
        <v>0</v>
      </c>
      <c r="O4429" s="92" t="s">
        <v>47</v>
      </c>
      <c r="P4429" s="96">
        <v>14</v>
      </c>
      <c r="Q4429" s="96" t="s">
        <v>194</v>
      </c>
      <c r="R4429" s="97" t="s">
        <v>63</v>
      </c>
      <c r="S4429" s="98" t="s">
        <v>64</v>
      </c>
      <c r="T4429" s="98" t="s">
        <v>51</v>
      </c>
      <c r="U4429" s="99" t="s">
        <v>195</v>
      </c>
      <c r="V4429" s="100">
        <v>0.6</v>
      </c>
      <c r="W4429" s="106">
        <v>819</v>
      </c>
      <c r="X4429" s="102">
        <v>1</v>
      </c>
      <c r="Y4429" s="103">
        <v>0</v>
      </c>
      <c r="Z4429" s="99">
        <v>5</v>
      </c>
      <c r="AA4429" s="104">
        <v>0</v>
      </c>
      <c r="AB4429" s="100">
        <v>0</v>
      </c>
      <c r="AC4429" s="106">
        <v>0</v>
      </c>
      <c r="AD4429" s="107">
        <v>43593</v>
      </c>
      <c r="AE4429" s="107">
        <v>43593</v>
      </c>
      <c r="AF4429" s="99">
        <v>0</v>
      </c>
      <c r="AG4429" s="101" t="s">
        <v>53</v>
      </c>
      <c r="AH4429" s="100">
        <v>0</v>
      </c>
      <c r="AI4429" s="106">
        <v>0</v>
      </c>
      <c r="AJ4429" s="106">
        <v>0</v>
      </c>
      <c r="AK4429" s="60" t="str">
        <f>+IF(Tabla1[[#This Row],[REQUEST_TY]]="SR MANTENIMIENTO CORRECTIVO", "EMERGENCIA", "OTROS")</f>
        <v>EMERGENCIA</v>
      </c>
      <c r="AL4429" s="6" t="str">
        <f>+_xlfn.IFS(Tabla1[[#This Row],[Veces obj]]&lt;=1,"0-1",Tabla1[[#This Row],[Veces obj]]&lt;=2,"1-2",Tabla1[[#This Row],[Veces obj]]&lt;=3,"2-3",TRUE,"&gt;3")</f>
        <v>0-1</v>
      </c>
      <c r="AM4429" s="60" t="str">
        <f>+_xlfn.IFS(MONTH(Tabla1[[#This Row],[MES]])&lt;=3,"Q1",MONTH(Tabla1[[#This Row],[MES]])&lt;=6,"Q2",MONTH(Tabla1[[#This Row],[MES]])&lt;=9,"Q3",TRUE,"Q4")</f>
        <v>Q2</v>
      </c>
      <c r="AN4429" s="15" t="str">
        <f>+IFERROR(VLOOKUP(Tabla1[[#This Row],[CUENTA]],CTAS[],2,0),"OTROS")</f>
        <v>OTROS</v>
      </c>
      <c r="AP4429" s="15" t="str">
        <f>+IFERROR(VLOOKUP(Tabla1[[#This Row],[EMPLEADO]],IS[],3,0),"OTROS")</f>
        <v>CHIHUAHUA</v>
      </c>
      <c r="AQ4429" s="15" t="str">
        <f>+IFERROR(VLOOKUP(Tabla1[[#This Row],[EMPLEADO]],IS[[NÓMINA]:[INGENIERO]],2,0),"OTROS")</f>
        <v>FERNANDO CHAVIRA</v>
      </c>
    </row>
    <row r="4430" spans="1:43" x14ac:dyDescent="0.25">
      <c r="A4430" s="91" t="s">
        <v>12089</v>
      </c>
      <c r="B4430" s="92">
        <v>1</v>
      </c>
      <c r="C4430" s="92" t="s">
        <v>12762</v>
      </c>
      <c r="D4430" s="93" t="s">
        <v>38</v>
      </c>
      <c r="E4430" s="94" t="s">
        <v>85</v>
      </c>
      <c r="F4430" s="94" t="s">
        <v>12763</v>
      </c>
      <c r="G4430" s="105" t="s">
        <v>2396</v>
      </c>
      <c r="H4430" s="92" t="s">
        <v>740</v>
      </c>
      <c r="I4430" s="95" t="s">
        <v>43</v>
      </c>
      <c r="J4430" s="92" t="s">
        <v>8</v>
      </c>
      <c r="K4430" s="96" t="s">
        <v>1480</v>
      </c>
      <c r="L4430" s="96" t="s">
        <v>1481</v>
      </c>
      <c r="M4430" s="92" t="s">
        <v>1482</v>
      </c>
      <c r="N4430" s="92">
        <v>0</v>
      </c>
      <c r="O4430" s="92" t="s">
        <v>47</v>
      </c>
      <c r="P4430" s="96">
        <v>15</v>
      </c>
      <c r="Q4430" s="96" t="s">
        <v>194</v>
      </c>
      <c r="R4430" s="97" t="s">
        <v>49</v>
      </c>
      <c r="S4430" s="98" t="s">
        <v>50</v>
      </c>
      <c r="T4430" s="98" t="s">
        <v>51</v>
      </c>
      <c r="U4430" s="99" t="s">
        <v>444</v>
      </c>
      <c r="V4430" s="100">
        <v>0</v>
      </c>
      <c r="W4430" s="106">
        <v>0</v>
      </c>
      <c r="X4430" s="102">
        <v>1</v>
      </c>
      <c r="Y4430" s="103">
        <v>2.65</v>
      </c>
      <c r="Z4430" s="99">
        <v>5</v>
      </c>
      <c r="AA4430" s="104">
        <v>0.53</v>
      </c>
      <c r="AB4430" s="100">
        <v>0</v>
      </c>
      <c r="AC4430" s="106">
        <v>0</v>
      </c>
      <c r="AD4430" s="107">
        <v>43593</v>
      </c>
      <c r="AE4430" s="107">
        <v>43593</v>
      </c>
      <c r="AF4430" s="99">
        <v>0</v>
      </c>
      <c r="AG4430" s="101" t="s">
        <v>53</v>
      </c>
      <c r="AH4430" s="100">
        <v>0</v>
      </c>
      <c r="AI4430" s="106">
        <v>0</v>
      </c>
      <c r="AJ4430" s="106">
        <v>0</v>
      </c>
      <c r="AK4430" s="60" t="str">
        <f>+IF(Tabla1[[#This Row],[REQUEST_TY]]="SR MANTENIMIENTO CORRECTIVO", "EMERGENCIA", "OTROS")</f>
        <v>EMERGENCIA</v>
      </c>
      <c r="AL4430" s="6" t="str">
        <f>+_xlfn.IFS(Tabla1[[#This Row],[Veces obj]]&lt;=1,"0-1",Tabla1[[#This Row],[Veces obj]]&lt;=2,"1-2",Tabla1[[#This Row],[Veces obj]]&lt;=3,"2-3",TRUE,"&gt;3")</f>
        <v>0-1</v>
      </c>
      <c r="AM4430" s="60" t="str">
        <f>+_xlfn.IFS(MONTH(Tabla1[[#This Row],[MES]])&lt;=3,"Q1",MONTH(Tabla1[[#This Row],[MES]])&lt;=6,"Q2",MONTH(Tabla1[[#This Row],[MES]])&lt;=9,"Q3",TRUE,"Q4")</f>
        <v>Q2</v>
      </c>
      <c r="AN4430" s="15" t="str">
        <f>+IFERROR(VLOOKUP(Tabla1[[#This Row],[CUENTA]],CTAS[],2,0),"OTROS")</f>
        <v>OTROS</v>
      </c>
      <c r="AP4430" s="15" t="str">
        <f>+IFERROR(VLOOKUP(Tabla1[[#This Row],[EMPLEADO]],IS[],3,0),"OTROS")</f>
        <v>OTROS</v>
      </c>
      <c r="AQ4430" s="15" t="str">
        <f>+IFERROR(VLOOKUP(Tabla1[[#This Row],[EMPLEADO]],IS[[NÓMINA]:[INGENIERO]],2,0),"OTROS")</f>
        <v>OTROS</v>
      </c>
    </row>
    <row r="4431" spans="1:43" x14ac:dyDescent="0.25">
      <c r="A4431" s="91" t="s">
        <v>12089</v>
      </c>
      <c r="B4431" s="92">
        <v>1</v>
      </c>
      <c r="C4431" s="92" t="s">
        <v>12764</v>
      </c>
      <c r="D4431" s="93" t="s">
        <v>38</v>
      </c>
      <c r="E4431" s="94" t="s">
        <v>2034</v>
      </c>
      <c r="F4431" s="94" t="s">
        <v>12765</v>
      </c>
      <c r="G4431" s="105" t="s">
        <v>2036</v>
      </c>
      <c r="H4431" s="92" t="s">
        <v>592</v>
      </c>
      <c r="I4431" s="95" t="s">
        <v>43</v>
      </c>
      <c r="J4431" s="92" t="s">
        <v>8</v>
      </c>
      <c r="K4431" s="96" t="s">
        <v>438</v>
      </c>
      <c r="L4431" s="96" t="s">
        <v>2037</v>
      </c>
      <c r="M4431" s="92" t="s">
        <v>165</v>
      </c>
      <c r="N4431" s="92">
        <v>0</v>
      </c>
      <c r="O4431" s="92" t="s">
        <v>47</v>
      </c>
      <c r="P4431" s="96">
        <v>15</v>
      </c>
      <c r="Q4431" s="96" t="s">
        <v>194</v>
      </c>
      <c r="R4431" s="97" t="s">
        <v>2038</v>
      </c>
      <c r="S4431" s="98" t="s">
        <v>64</v>
      </c>
      <c r="T4431" s="98" t="s">
        <v>51</v>
      </c>
      <c r="U4431" s="99" t="s">
        <v>195</v>
      </c>
      <c r="V4431" s="100">
        <v>0.6</v>
      </c>
      <c r="W4431" s="106">
        <v>819</v>
      </c>
      <c r="X4431" s="102">
        <v>1</v>
      </c>
      <c r="Y4431" s="103">
        <v>0</v>
      </c>
      <c r="Z4431" s="99">
        <v>5</v>
      </c>
      <c r="AA4431" s="104">
        <v>0</v>
      </c>
      <c r="AB4431" s="100">
        <v>0</v>
      </c>
      <c r="AC4431" s="106">
        <v>0</v>
      </c>
      <c r="AD4431" s="107">
        <v>43598</v>
      </c>
      <c r="AE4431" s="107">
        <v>43599</v>
      </c>
      <c r="AF4431" s="99">
        <v>1</v>
      </c>
      <c r="AG4431" s="101" t="s">
        <v>53</v>
      </c>
      <c r="AH4431" s="100">
        <v>0</v>
      </c>
      <c r="AI4431" s="106">
        <v>0</v>
      </c>
      <c r="AJ4431" s="106">
        <v>0</v>
      </c>
      <c r="AK4431" s="60" t="str">
        <f>+IF(Tabla1[[#This Row],[REQUEST_TY]]="SR MANTENIMIENTO CORRECTIVO", "EMERGENCIA", "OTROS")</f>
        <v>EMERGENCIA</v>
      </c>
      <c r="AL4431" s="6" t="str">
        <f>+_xlfn.IFS(Tabla1[[#This Row],[Veces obj]]&lt;=1,"0-1",Tabla1[[#This Row],[Veces obj]]&lt;=2,"1-2",Tabla1[[#This Row],[Veces obj]]&lt;=3,"2-3",TRUE,"&gt;3")</f>
        <v>0-1</v>
      </c>
      <c r="AM4431" s="60" t="str">
        <f>+_xlfn.IFS(MONTH(Tabla1[[#This Row],[MES]])&lt;=3,"Q1",MONTH(Tabla1[[#This Row],[MES]])&lt;=6,"Q2",MONTH(Tabla1[[#This Row],[MES]])&lt;=9,"Q3",TRUE,"Q4")</f>
        <v>Q2</v>
      </c>
      <c r="AN4431" s="15" t="str">
        <f>+IFERROR(VLOOKUP(Tabla1[[#This Row],[CUENTA]],CTAS[],2,0),"OTROS")</f>
        <v>OTROS</v>
      </c>
      <c r="AP4431" s="15" t="str">
        <f>+IFERROR(VLOOKUP(Tabla1[[#This Row],[EMPLEADO]],IS[],3,0),"OTROS")</f>
        <v>CHIHUAHUA</v>
      </c>
      <c r="AQ4431" s="15" t="str">
        <f>+IFERROR(VLOOKUP(Tabla1[[#This Row],[EMPLEADO]],IS[[NÓMINA]:[INGENIERO]],2,0),"OTROS")</f>
        <v>VICTOR MENDEZ</v>
      </c>
    </row>
    <row r="4432" spans="1:43" x14ac:dyDescent="0.25">
      <c r="A4432" s="91" t="s">
        <v>12089</v>
      </c>
      <c r="B4432" s="92">
        <v>1</v>
      </c>
      <c r="C4432" s="92" t="s">
        <v>12766</v>
      </c>
      <c r="D4432" s="93" t="s">
        <v>38</v>
      </c>
      <c r="E4432" s="94" t="s">
        <v>1346</v>
      </c>
      <c r="F4432" s="94" t="s">
        <v>12767</v>
      </c>
      <c r="G4432" s="105" t="s">
        <v>1348</v>
      </c>
      <c r="H4432" s="92" t="s">
        <v>868</v>
      </c>
      <c r="I4432" s="95" t="s">
        <v>43</v>
      </c>
      <c r="J4432" s="92" t="s">
        <v>8</v>
      </c>
      <c r="K4432" s="96" t="s">
        <v>869</v>
      </c>
      <c r="L4432" s="96" t="s">
        <v>870</v>
      </c>
      <c r="M4432" s="92" t="s">
        <v>871</v>
      </c>
      <c r="N4432" s="92">
        <v>1</v>
      </c>
      <c r="O4432" s="92" t="s">
        <v>47</v>
      </c>
      <c r="P4432" s="96">
        <v>6</v>
      </c>
      <c r="Q4432" s="96" t="s">
        <v>207</v>
      </c>
      <c r="R4432" s="97" t="s">
        <v>223</v>
      </c>
      <c r="S4432" s="98" t="s">
        <v>139</v>
      </c>
      <c r="T4432" s="98" t="s">
        <v>51</v>
      </c>
      <c r="U4432" s="99" t="s">
        <v>879</v>
      </c>
      <c r="V4432" s="100">
        <v>0.6</v>
      </c>
      <c r="W4432" s="106">
        <v>0</v>
      </c>
      <c r="X4432" s="102">
        <v>1</v>
      </c>
      <c r="Y4432" s="103">
        <v>0.9</v>
      </c>
      <c r="Z4432" s="99">
        <v>4</v>
      </c>
      <c r="AA4432" s="104">
        <v>0.22500000000000001</v>
      </c>
      <c r="AB4432" s="100">
        <v>0</v>
      </c>
      <c r="AC4432" s="106">
        <v>0</v>
      </c>
      <c r="AD4432" s="107">
        <v>43595</v>
      </c>
      <c r="AE4432" s="107">
        <v>43595</v>
      </c>
      <c r="AF4432" s="99">
        <v>0</v>
      </c>
      <c r="AG4432" s="101" t="s">
        <v>53</v>
      </c>
      <c r="AH4432" s="100">
        <v>0</v>
      </c>
      <c r="AI4432" s="106">
        <v>0</v>
      </c>
      <c r="AJ4432" s="106">
        <v>0</v>
      </c>
      <c r="AK4432" s="60" t="str">
        <f>+IF(Tabla1[[#This Row],[REQUEST_TY]]="SR MANTENIMIENTO CORRECTIVO", "EMERGENCIA", "OTROS")</f>
        <v>EMERGENCIA</v>
      </c>
      <c r="AL4432" s="6" t="str">
        <f>+_xlfn.IFS(Tabla1[[#This Row],[Veces obj]]&lt;=1,"0-1",Tabla1[[#This Row],[Veces obj]]&lt;=2,"1-2",Tabla1[[#This Row],[Veces obj]]&lt;=3,"2-3",TRUE,"&gt;3")</f>
        <v>0-1</v>
      </c>
      <c r="AM4432" s="60" t="str">
        <f>+_xlfn.IFS(MONTH(Tabla1[[#This Row],[MES]])&lt;=3,"Q1",MONTH(Tabla1[[#This Row],[MES]])&lt;=6,"Q2",MONTH(Tabla1[[#This Row],[MES]])&lt;=9,"Q3",TRUE,"Q4")</f>
        <v>Q2</v>
      </c>
      <c r="AN4432" s="15" t="str">
        <f>+IFERROR(VLOOKUP(Tabla1[[#This Row],[CUENTA]],CTAS[],2,0),"OTROS")</f>
        <v>OTROS</v>
      </c>
      <c r="AP4432" s="15" t="str">
        <f>+IFERROR(VLOOKUP(Tabla1[[#This Row],[EMPLEADO]],IS[],3,0),"OTROS")</f>
        <v>OTROS</v>
      </c>
      <c r="AQ4432" s="15" t="str">
        <f>+IFERROR(VLOOKUP(Tabla1[[#This Row],[EMPLEADO]],IS[[NÓMINA]:[INGENIERO]],2,0),"OTROS")</f>
        <v>OTROS</v>
      </c>
    </row>
    <row r="4433" spans="1:43" x14ac:dyDescent="0.25">
      <c r="A4433" s="91" t="s">
        <v>12089</v>
      </c>
      <c r="B4433" s="92">
        <v>1</v>
      </c>
      <c r="C4433" s="92" t="s">
        <v>12768</v>
      </c>
      <c r="D4433" s="93" t="s">
        <v>38</v>
      </c>
      <c r="E4433" s="94" t="s">
        <v>562</v>
      </c>
      <c r="F4433" s="94" t="s">
        <v>12769</v>
      </c>
      <c r="G4433" s="105" t="s">
        <v>839</v>
      </c>
      <c r="H4433" s="92" t="s">
        <v>163</v>
      </c>
      <c r="I4433" s="95" t="s">
        <v>43</v>
      </c>
      <c r="J4433" s="92" t="s">
        <v>8</v>
      </c>
      <c r="K4433" s="96" t="s">
        <v>151</v>
      </c>
      <c r="L4433" s="96" t="s">
        <v>229</v>
      </c>
      <c r="M4433" s="92" t="s">
        <v>165</v>
      </c>
      <c r="N4433" s="92">
        <v>1</v>
      </c>
      <c r="O4433" s="92" t="s">
        <v>47</v>
      </c>
      <c r="P4433" s="96">
        <v>54</v>
      </c>
      <c r="Q4433" s="96" t="s">
        <v>82</v>
      </c>
      <c r="R4433" s="97" t="s">
        <v>63</v>
      </c>
      <c r="S4433" s="98" t="s">
        <v>64</v>
      </c>
      <c r="T4433" s="98" t="s">
        <v>51</v>
      </c>
      <c r="U4433" s="99" t="s">
        <v>83</v>
      </c>
      <c r="V4433" s="100">
        <v>1.05</v>
      </c>
      <c r="W4433" s="106">
        <v>0</v>
      </c>
      <c r="X4433" s="102">
        <v>1</v>
      </c>
      <c r="Y4433" s="103">
        <v>0</v>
      </c>
      <c r="Z4433" s="99">
        <v>5</v>
      </c>
      <c r="AA4433" s="104">
        <v>0</v>
      </c>
      <c r="AB4433" s="100">
        <v>0</v>
      </c>
      <c r="AC4433" s="106">
        <v>0</v>
      </c>
      <c r="AD4433" s="107">
        <v>43593</v>
      </c>
      <c r="AE4433" s="107">
        <v>43593</v>
      </c>
      <c r="AF4433" s="99">
        <v>0</v>
      </c>
      <c r="AG4433" s="101" t="s">
        <v>53</v>
      </c>
      <c r="AH4433" s="100">
        <v>0</v>
      </c>
      <c r="AI4433" s="106">
        <v>0</v>
      </c>
      <c r="AJ4433" s="106">
        <v>0</v>
      </c>
      <c r="AK4433" s="60" t="str">
        <f>+IF(Tabla1[[#This Row],[REQUEST_TY]]="SR MANTENIMIENTO CORRECTIVO", "EMERGENCIA", "OTROS")</f>
        <v>EMERGENCIA</v>
      </c>
      <c r="AL4433" s="6" t="str">
        <f>+_xlfn.IFS(Tabla1[[#This Row],[Veces obj]]&lt;=1,"0-1",Tabla1[[#This Row],[Veces obj]]&lt;=2,"1-2",Tabla1[[#This Row],[Veces obj]]&lt;=3,"2-3",TRUE,"&gt;3")</f>
        <v>0-1</v>
      </c>
      <c r="AM4433" s="60" t="str">
        <f>+_xlfn.IFS(MONTH(Tabla1[[#This Row],[MES]])&lt;=3,"Q1",MONTH(Tabla1[[#This Row],[MES]])&lt;=6,"Q2",MONTH(Tabla1[[#This Row],[MES]])&lt;=9,"Q3",TRUE,"Q4")</f>
        <v>Q2</v>
      </c>
      <c r="AN4433" s="15" t="str">
        <f>+IFERROR(VLOOKUP(Tabla1[[#This Row],[CUENTA]],CTAS[],2,0),"OTROS")</f>
        <v>HONEYWELL</v>
      </c>
      <c r="AP4433" s="15" t="str">
        <f>+IFERROR(VLOOKUP(Tabla1[[#This Row],[EMPLEADO]],IS[],3,0),"OTROS")</f>
        <v>CHIHUAHUA</v>
      </c>
      <c r="AQ4433" s="15" t="str">
        <f>+IFERROR(VLOOKUP(Tabla1[[#This Row],[EMPLEADO]],IS[[NÓMINA]:[INGENIERO]],2,0),"OTROS")</f>
        <v>LUIS EDUARDO MUÑOZ</v>
      </c>
    </row>
    <row r="4434" spans="1:43" x14ac:dyDescent="0.25">
      <c r="A4434" s="91" t="s">
        <v>12089</v>
      </c>
      <c r="B4434" s="92">
        <v>1</v>
      </c>
      <c r="C4434" s="92" t="s">
        <v>12770</v>
      </c>
      <c r="D4434" s="93" t="s">
        <v>38</v>
      </c>
      <c r="E4434" s="94" t="s">
        <v>725</v>
      </c>
      <c r="F4434" s="94" t="s">
        <v>12771</v>
      </c>
      <c r="G4434" s="105" t="s">
        <v>4114</v>
      </c>
      <c r="H4434" s="92" t="s">
        <v>266</v>
      </c>
      <c r="I4434" s="95" t="s">
        <v>43</v>
      </c>
      <c r="J4434" s="92" t="s">
        <v>8</v>
      </c>
      <c r="K4434" s="96" t="s">
        <v>59</v>
      </c>
      <c r="L4434" s="96" t="s">
        <v>3244</v>
      </c>
      <c r="M4434" s="92" t="s">
        <v>94</v>
      </c>
      <c r="N4434" s="92">
        <v>0</v>
      </c>
      <c r="O4434" s="92" t="s">
        <v>47</v>
      </c>
      <c r="P4434" s="96">
        <v>10</v>
      </c>
      <c r="Q4434" s="96" t="s">
        <v>194</v>
      </c>
      <c r="R4434" s="97" t="s">
        <v>223</v>
      </c>
      <c r="S4434" s="98" t="s">
        <v>139</v>
      </c>
      <c r="T4434" s="98" t="s">
        <v>51</v>
      </c>
      <c r="U4434" s="99" t="s">
        <v>224</v>
      </c>
      <c r="V4434" s="100">
        <v>0.8</v>
      </c>
      <c r="W4434" s="106">
        <v>1258.4000000000003</v>
      </c>
      <c r="X4434" s="102">
        <v>1</v>
      </c>
      <c r="Y4434" s="103">
        <v>1.25</v>
      </c>
      <c r="Z4434" s="99">
        <v>4</v>
      </c>
      <c r="AA4434" s="104">
        <v>0.3125</v>
      </c>
      <c r="AB4434" s="100">
        <v>0</v>
      </c>
      <c r="AC4434" s="106">
        <v>0</v>
      </c>
      <c r="AD4434" s="107">
        <v>43593</v>
      </c>
      <c r="AE4434" s="107">
        <v>43594</v>
      </c>
      <c r="AF4434" s="99">
        <v>1</v>
      </c>
      <c r="AG4434" s="101" t="s">
        <v>53</v>
      </c>
      <c r="AH4434" s="100">
        <v>0</v>
      </c>
      <c r="AI4434" s="106">
        <v>0</v>
      </c>
      <c r="AJ4434" s="106">
        <v>0</v>
      </c>
      <c r="AK4434" s="60" t="str">
        <f>+IF(Tabla1[[#This Row],[REQUEST_TY]]="SR MANTENIMIENTO CORRECTIVO", "EMERGENCIA", "OTROS")</f>
        <v>EMERGENCIA</v>
      </c>
      <c r="AL4434" s="6" t="str">
        <f>+_xlfn.IFS(Tabla1[[#This Row],[Veces obj]]&lt;=1,"0-1",Tabla1[[#This Row],[Veces obj]]&lt;=2,"1-2",Tabla1[[#This Row],[Veces obj]]&lt;=3,"2-3",TRUE,"&gt;3")</f>
        <v>0-1</v>
      </c>
      <c r="AM4434" s="60" t="str">
        <f>+_xlfn.IFS(MONTH(Tabla1[[#This Row],[MES]])&lt;=3,"Q1",MONTH(Tabla1[[#This Row],[MES]])&lt;=6,"Q2",MONTH(Tabla1[[#This Row],[MES]])&lt;=9,"Q3",TRUE,"Q4")</f>
        <v>Q2</v>
      </c>
      <c r="AN4434" s="15" t="str">
        <f>+IFERROR(VLOOKUP(Tabla1[[#This Row],[CUENTA]],CTAS[],2,0),"OTROS")</f>
        <v>OTROS</v>
      </c>
      <c r="AP4434" s="15" t="str">
        <f>+IFERROR(VLOOKUP(Tabla1[[#This Row],[EMPLEADO]],IS[],3,0),"OTROS")</f>
        <v>JUAREZ</v>
      </c>
      <c r="AQ4434" s="15" t="str">
        <f>+IFERROR(VLOOKUP(Tabla1[[#This Row],[EMPLEADO]],IS[[NÓMINA]:[INGENIERO]],2,0),"OTROS")</f>
        <v>CESAR MAR</v>
      </c>
    </row>
    <row r="4435" spans="1:43" x14ac:dyDescent="0.25">
      <c r="A4435" s="91" t="s">
        <v>12089</v>
      </c>
      <c r="B4435" s="92">
        <v>1</v>
      </c>
      <c r="C4435" s="92" t="s">
        <v>12772</v>
      </c>
      <c r="D4435" s="93" t="s">
        <v>38</v>
      </c>
      <c r="E4435" s="94" t="s">
        <v>1015</v>
      </c>
      <c r="F4435" s="94" t="s">
        <v>12773</v>
      </c>
      <c r="G4435" s="105" t="s">
        <v>8181</v>
      </c>
      <c r="H4435" s="92" t="s">
        <v>204</v>
      </c>
      <c r="I4435" s="95" t="s">
        <v>43</v>
      </c>
      <c r="J4435" s="92" t="s">
        <v>8</v>
      </c>
      <c r="K4435" s="96" t="s">
        <v>59</v>
      </c>
      <c r="L4435" s="96" t="s">
        <v>205</v>
      </c>
      <c r="M4435" s="92" t="s">
        <v>206</v>
      </c>
      <c r="N4435" s="92">
        <v>0</v>
      </c>
      <c r="O4435" s="92" t="s">
        <v>47</v>
      </c>
      <c r="P4435" s="96">
        <v>63</v>
      </c>
      <c r="Q4435" s="96" t="s">
        <v>48</v>
      </c>
      <c r="R4435" s="97" t="s">
        <v>317</v>
      </c>
      <c r="S4435" s="98" t="s">
        <v>318</v>
      </c>
      <c r="T4435" s="98" t="s">
        <v>51</v>
      </c>
      <c r="U4435" s="99" t="s">
        <v>353</v>
      </c>
      <c r="V4435" s="100">
        <v>1.1499999999999999</v>
      </c>
      <c r="W4435" s="106">
        <v>1808.95</v>
      </c>
      <c r="X4435" s="102">
        <v>1</v>
      </c>
      <c r="Y4435" s="103">
        <v>1.05</v>
      </c>
      <c r="Z4435" s="99">
        <v>4</v>
      </c>
      <c r="AA4435" s="104">
        <v>0.26250000000000001</v>
      </c>
      <c r="AB4435" s="100">
        <v>0</v>
      </c>
      <c r="AC4435" s="106">
        <v>0</v>
      </c>
      <c r="AD4435" s="107">
        <v>43593</v>
      </c>
      <c r="AE4435" s="107">
        <v>43594</v>
      </c>
      <c r="AF4435" s="99">
        <v>1</v>
      </c>
      <c r="AG4435" s="101" t="s">
        <v>53</v>
      </c>
      <c r="AH4435" s="100">
        <v>0</v>
      </c>
      <c r="AI4435" s="106">
        <v>0</v>
      </c>
      <c r="AJ4435" s="106">
        <v>0</v>
      </c>
      <c r="AK4435" s="60" t="str">
        <f>+IF(Tabla1[[#This Row],[REQUEST_TY]]="SR MANTENIMIENTO CORRECTIVO", "EMERGENCIA", "OTROS")</f>
        <v>EMERGENCIA</v>
      </c>
      <c r="AL4435" s="6" t="str">
        <f>+_xlfn.IFS(Tabla1[[#This Row],[Veces obj]]&lt;=1,"0-1",Tabla1[[#This Row],[Veces obj]]&lt;=2,"1-2",Tabla1[[#This Row],[Veces obj]]&lt;=3,"2-3",TRUE,"&gt;3")</f>
        <v>0-1</v>
      </c>
      <c r="AM4435" s="60" t="str">
        <f>+_xlfn.IFS(MONTH(Tabla1[[#This Row],[MES]])&lt;=3,"Q1",MONTH(Tabla1[[#This Row],[MES]])&lt;=6,"Q2",MONTH(Tabla1[[#This Row],[MES]])&lt;=9,"Q3",TRUE,"Q4")</f>
        <v>Q2</v>
      </c>
      <c r="AN4435" s="15" t="str">
        <f>+IFERROR(VLOOKUP(Tabla1[[#This Row],[CUENTA]],CTAS[],2,0),"OTROS")</f>
        <v>OTROS</v>
      </c>
      <c r="AP4435" s="15" t="str">
        <f>+IFERROR(VLOOKUP(Tabla1[[#This Row],[EMPLEADO]],IS[],3,0),"OTROS")</f>
        <v>OTROS</v>
      </c>
      <c r="AQ4435" s="15" t="str">
        <f>+IFERROR(VLOOKUP(Tabla1[[#This Row],[EMPLEADO]],IS[[NÓMINA]:[INGENIERO]],2,0),"OTROS")</f>
        <v>OTROS</v>
      </c>
    </row>
    <row r="4436" spans="1:43" x14ac:dyDescent="0.25">
      <c r="A4436" s="91" t="s">
        <v>12089</v>
      </c>
      <c r="B4436" s="92">
        <v>1</v>
      </c>
      <c r="C4436" s="92" t="s">
        <v>12774</v>
      </c>
      <c r="D4436" s="93" t="s">
        <v>38</v>
      </c>
      <c r="E4436" s="94" t="s">
        <v>76</v>
      </c>
      <c r="F4436" s="94" t="s">
        <v>12775</v>
      </c>
      <c r="G4436" s="105" t="s">
        <v>1611</v>
      </c>
      <c r="H4436" s="92" t="s">
        <v>213</v>
      </c>
      <c r="I4436" s="95" t="s">
        <v>43</v>
      </c>
      <c r="J4436" s="92" t="s">
        <v>8</v>
      </c>
      <c r="K4436" s="96" t="s">
        <v>102</v>
      </c>
      <c r="L4436" s="96" t="s">
        <v>753</v>
      </c>
      <c r="M4436" s="92" t="s">
        <v>215</v>
      </c>
      <c r="N4436" s="92">
        <v>0</v>
      </c>
      <c r="O4436" s="92" t="s">
        <v>47</v>
      </c>
      <c r="P4436" s="96">
        <v>13</v>
      </c>
      <c r="Q4436" s="96" t="s">
        <v>194</v>
      </c>
      <c r="R4436" s="97" t="s">
        <v>63</v>
      </c>
      <c r="S4436" s="98" t="s">
        <v>64</v>
      </c>
      <c r="T4436" s="98" t="s">
        <v>51</v>
      </c>
      <c r="U4436" s="99" t="s">
        <v>195</v>
      </c>
      <c r="V4436" s="100">
        <v>0.6</v>
      </c>
      <c r="W4436" s="106">
        <v>819</v>
      </c>
      <c r="X4436" s="102">
        <v>1</v>
      </c>
      <c r="Y4436" s="103">
        <v>1.33</v>
      </c>
      <c r="Z4436" s="99">
        <v>5</v>
      </c>
      <c r="AA4436" s="104">
        <v>0.26600000000000001</v>
      </c>
      <c r="AB4436" s="100">
        <v>0</v>
      </c>
      <c r="AC4436" s="106">
        <v>0</v>
      </c>
      <c r="AD4436" s="107">
        <v>43593</v>
      </c>
      <c r="AE4436" s="107">
        <v>43593</v>
      </c>
      <c r="AF4436" s="99">
        <v>0</v>
      </c>
      <c r="AG4436" s="101" t="s">
        <v>53</v>
      </c>
      <c r="AH4436" s="100">
        <v>0</v>
      </c>
      <c r="AI4436" s="106">
        <v>0</v>
      </c>
      <c r="AJ4436" s="106">
        <v>0</v>
      </c>
      <c r="AK4436" s="60" t="str">
        <f>+IF(Tabla1[[#This Row],[REQUEST_TY]]="SR MANTENIMIENTO CORRECTIVO", "EMERGENCIA", "OTROS")</f>
        <v>EMERGENCIA</v>
      </c>
      <c r="AL4436" s="6" t="str">
        <f>+_xlfn.IFS(Tabla1[[#This Row],[Veces obj]]&lt;=1,"0-1",Tabla1[[#This Row],[Veces obj]]&lt;=2,"1-2",Tabla1[[#This Row],[Veces obj]]&lt;=3,"2-3",TRUE,"&gt;3")</f>
        <v>0-1</v>
      </c>
      <c r="AM4436" s="60" t="str">
        <f>+_xlfn.IFS(MONTH(Tabla1[[#This Row],[MES]])&lt;=3,"Q1",MONTH(Tabla1[[#This Row],[MES]])&lt;=6,"Q2",MONTH(Tabla1[[#This Row],[MES]])&lt;=9,"Q3",TRUE,"Q4")</f>
        <v>Q2</v>
      </c>
      <c r="AN4436" s="15" t="str">
        <f>+IFERROR(VLOOKUP(Tabla1[[#This Row],[CUENTA]],CTAS[],2,0),"OTROS")</f>
        <v>OTROS</v>
      </c>
      <c r="AP4436" s="15" t="str">
        <f>+IFERROR(VLOOKUP(Tabla1[[#This Row],[EMPLEADO]],IS[],3,0),"OTROS")</f>
        <v>OTROS</v>
      </c>
      <c r="AQ4436" s="15" t="str">
        <f>+IFERROR(VLOOKUP(Tabla1[[#This Row],[EMPLEADO]],IS[[NÓMINA]:[INGENIERO]],2,0),"OTROS")</f>
        <v>OTROS</v>
      </c>
    </row>
    <row r="4437" spans="1:43" x14ac:dyDescent="0.25">
      <c r="A4437" s="91" t="s">
        <v>12089</v>
      </c>
      <c r="B4437" s="92">
        <v>1</v>
      </c>
      <c r="C4437" s="92" t="s">
        <v>12776</v>
      </c>
      <c r="D4437" s="93" t="s">
        <v>38</v>
      </c>
      <c r="E4437" s="94" t="s">
        <v>394</v>
      </c>
      <c r="F4437" s="94" t="s">
        <v>12777</v>
      </c>
      <c r="G4437" s="105" t="s">
        <v>1114</v>
      </c>
      <c r="H4437" s="92" t="s">
        <v>568</v>
      </c>
      <c r="I4437" s="95" t="s">
        <v>43</v>
      </c>
      <c r="J4437" s="92" t="s">
        <v>8</v>
      </c>
      <c r="K4437" s="96" t="s">
        <v>1115</v>
      </c>
      <c r="L4437" s="96" t="s">
        <v>1116</v>
      </c>
      <c r="M4437" s="92" t="s">
        <v>714</v>
      </c>
      <c r="N4437" s="92">
        <v>0</v>
      </c>
      <c r="O4437" s="92" t="s">
        <v>47</v>
      </c>
      <c r="P4437" s="96">
        <v>12</v>
      </c>
      <c r="Q4437" s="96" t="s">
        <v>194</v>
      </c>
      <c r="R4437" s="97" t="s">
        <v>63</v>
      </c>
      <c r="S4437" s="98" t="s">
        <v>64</v>
      </c>
      <c r="T4437" s="98" t="s">
        <v>51</v>
      </c>
      <c r="U4437" s="99" t="s">
        <v>195</v>
      </c>
      <c r="V4437" s="100">
        <v>0.6</v>
      </c>
      <c r="W4437" s="106">
        <v>819</v>
      </c>
      <c r="X4437" s="102">
        <v>1</v>
      </c>
      <c r="Y4437" s="103">
        <v>0.9</v>
      </c>
      <c r="Z4437" s="99">
        <v>5</v>
      </c>
      <c r="AA4437" s="104">
        <v>0.18</v>
      </c>
      <c r="AB4437" s="100">
        <v>0</v>
      </c>
      <c r="AC4437" s="106">
        <v>0</v>
      </c>
      <c r="AD4437" s="107">
        <v>43593</v>
      </c>
      <c r="AE4437" s="107">
        <v>43593</v>
      </c>
      <c r="AF4437" s="99">
        <v>0</v>
      </c>
      <c r="AG4437" s="101" t="s">
        <v>53</v>
      </c>
      <c r="AH4437" s="100">
        <v>0</v>
      </c>
      <c r="AI4437" s="106">
        <v>0</v>
      </c>
      <c r="AJ4437" s="106">
        <v>0</v>
      </c>
      <c r="AK4437" s="60" t="str">
        <f>+IF(Tabla1[[#This Row],[REQUEST_TY]]="SR MANTENIMIENTO CORRECTIVO", "EMERGENCIA", "OTROS")</f>
        <v>EMERGENCIA</v>
      </c>
      <c r="AL4437" s="6" t="str">
        <f>+_xlfn.IFS(Tabla1[[#This Row],[Veces obj]]&lt;=1,"0-1",Tabla1[[#This Row],[Veces obj]]&lt;=2,"1-2",Tabla1[[#This Row],[Veces obj]]&lt;=3,"2-3",TRUE,"&gt;3")</f>
        <v>0-1</v>
      </c>
      <c r="AM4437" s="60" t="str">
        <f>+_xlfn.IFS(MONTH(Tabla1[[#This Row],[MES]])&lt;=3,"Q1",MONTH(Tabla1[[#This Row],[MES]])&lt;=6,"Q2",MONTH(Tabla1[[#This Row],[MES]])&lt;=9,"Q3",TRUE,"Q4")</f>
        <v>Q2</v>
      </c>
      <c r="AN4437" s="15" t="str">
        <f>+IFERROR(VLOOKUP(Tabla1[[#This Row],[CUENTA]],CTAS[],2,0),"OTROS")</f>
        <v>OTROS</v>
      </c>
      <c r="AP4437" s="15" t="str">
        <f>+IFERROR(VLOOKUP(Tabla1[[#This Row],[EMPLEADO]],IS[],3,0),"OTROS")</f>
        <v>OTROS</v>
      </c>
      <c r="AQ4437" s="15" t="str">
        <f>+IFERROR(VLOOKUP(Tabla1[[#This Row],[EMPLEADO]],IS[[NÓMINA]:[INGENIERO]],2,0),"OTROS")</f>
        <v>OTROS</v>
      </c>
    </row>
    <row r="4438" spans="1:43" x14ac:dyDescent="0.25">
      <c r="A4438" s="91" t="s">
        <v>12089</v>
      </c>
      <c r="B4438" s="92">
        <v>1</v>
      </c>
      <c r="C4438" s="92" t="s">
        <v>12778</v>
      </c>
      <c r="D4438" s="93" t="s">
        <v>38</v>
      </c>
      <c r="E4438" s="94" t="s">
        <v>3388</v>
      </c>
      <c r="F4438" s="94" t="s">
        <v>12779</v>
      </c>
      <c r="G4438" s="105" t="s">
        <v>12780</v>
      </c>
      <c r="H4438" s="92" t="s">
        <v>116</v>
      </c>
      <c r="I4438" s="95" t="s">
        <v>43</v>
      </c>
      <c r="J4438" s="92" t="s">
        <v>8</v>
      </c>
      <c r="K4438" s="96" t="s">
        <v>448</v>
      </c>
      <c r="L4438" s="96" t="s">
        <v>449</v>
      </c>
      <c r="M4438" s="92" t="s">
        <v>165</v>
      </c>
      <c r="N4438" s="92">
        <v>0</v>
      </c>
      <c r="O4438" s="92" t="s">
        <v>47</v>
      </c>
      <c r="P4438" s="96">
        <v>926</v>
      </c>
      <c r="Q4438" s="96" t="s">
        <v>48</v>
      </c>
      <c r="R4438" s="97" t="s">
        <v>242</v>
      </c>
      <c r="S4438" s="98" t="s">
        <v>64</v>
      </c>
      <c r="T4438" s="98" t="s">
        <v>51</v>
      </c>
      <c r="U4438" s="99" t="s">
        <v>96</v>
      </c>
      <c r="V4438" s="100">
        <v>1.1000000000000001</v>
      </c>
      <c r="W4438" s="106">
        <v>1501.5000000000002</v>
      </c>
      <c r="X4438" s="102">
        <v>1</v>
      </c>
      <c r="Y4438" s="103">
        <v>0</v>
      </c>
      <c r="Z4438" s="99">
        <v>5</v>
      </c>
      <c r="AA4438" s="104">
        <v>0</v>
      </c>
      <c r="AB4438" s="100">
        <v>0</v>
      </c>
      <c r="AC4438" s="106">
        <v>0</v>
      </c>
      <c r="AD4438" s="107">
        <v>43594</v>
      </c>
      <c r="AE4438" s="107">
        <v>43595</v>
      </c>
      <c r="AF4438" s="99">
        <v>1</v>
      </c>
      <c r="AG4438" s="101" t="s">
        <v>53</v>
      </c>
      <c r="AH4438" s="100">
        <v>0</v>
      </c>
      <c r="AI4438" s="106">
        <v>0</v>
      </c>
      <c r="AJ4438" s="106">
        <v>0</v>
      </c>
      <c r="AK4438" s="60" t="str">
        <f>+IF(Tabla1[[#This Row],[REQUEST_TY]]="SR MANTENIMIENTO CORRECTIVO", "EMERGENCIA", "OTROS")</f>
        <v>EMERGENCIA</v>
      </c>
      <c r="AL4438" s="6" t="str">
        <f>+_xlfn.IFS(Tabla1[[#This Row],[Veces obj]]&lt;=1,"0-1",Tabla1[[#This Row],[Veces obj]]&lt;=2,"1-2",Tabla1[[#This Row],[Veces obj]]&lt;=3,"2-3",TRUE,"&gt;3")</f>
        <v>0-1</v>
      </c>
      <c r="AM4438" s="60" t="str">
        <f>+_xlfn.IFS(MONTH(Tabla1[[#This Row],[MES]])&lt;=3,"Q1",MONTH(Tabla1[[#This Row],[MES]])&lt;=6,"Q2",MONTH(Tabla1[[#This Row],[MES]])&lt;=9,"Q3",TRUE,"Q4")</f>
        <v>Q2</v>
      </c>
      <c r="AN4438" s="15" t="str">
        <f>+IFERROR(VLOOKUP(Tabla1[[#This Row],[CUENTA]],CTAS[],2,0),"OTROS")</f>
        <v>OTROS</v>
      </c>
      <c r="AP4438" s="15" t="str">
        <f>+IFERROR(VLOOKUP(Tabla1[[#This Row],[EMPLEADO]],IS[],3,0),"OTROS")</f>
        <v>CHIHUAHUA</v>
      </c>
      <c r="AQ4438" s="15" t="str">
        <f>+IFERROR(VLOOKUP(Tabla1[[#This Row],[EMPLEADO]],IS[[NÓMINA]:[INGENIERO]],2,0),"OTROS")</f>
        <v>FERNANDO CHAVIRA</v>
      </c>
    </row>
    <row r="4439" spans="1:43" x14ac:dyDescent="0.25">
      <c r="A4439" s="91" t="s">
        <v>12089</v>
      </c>
      <c r="B4439" s="92">
        <v>1</v>
      </c>
      <c r="C4439" s="92" t="s">
        <v>12781</v>
      </c>
      <c r="D4439" s="93" t="s">
        <v>38</v>
      </c>
      <c r="E4439" s="94" t="s">
        <v>856</v>
      </c>
      <c r="F4439" s="94" t="s">
        <v>12782</v>
      </c>
      <c r="G4439" s="105" t="s">
        <v>858</v>
      </c>
      <c r="H4439" s="92" t="s">
        <v>297</v>
      </c>
      <c r="I4439" s="95" t="s">
        <v>43</v>
      </c>
      <c r="J4439" s="92" t="s">
        <v>8</v>
      </c>
      <c r="K4439" s="96" t="s">
        <v>71</v>
      </c>
      <c r="L4439" s="96" t="s">
        <v>859</v>
      </c>
      <c r="M4439" s="92" t="s">
        <v>73</v>
      </c>
      <c r="N4439" s="92">
        <v>0</v>
      </c>
      <c r="O4439" s="92" t="s">
        <v>47</v>
      </c>
      <c r="P4439" s="96">
        <v>40</v>
      </c>
      <c r="Q4439" s="96" t="s">
        <v>82</v>
      </c>
      <c r="R4439" s="97" t="s">
        <v>235</v>
      </c>
      <c r="S4439" s="98" t="s">
        <v>50</v>
      </c>
      <c r="T4439" s="98" t="s">
        <v>51</v>
      </c>
      <c r="U4439" s="99" t="s">
        <v>120</v>
      </c>
      <c r="V4439" s="100">
        <v>0.8</v>
      </c>
      <c r="W4439" s="106">
        <v>572.00000000000011</v>
      </c>
      <c r="X4439" s="102">
        <v>1</v>
      </c>
      <c r="Y4439" s="103">
        <v>0</v>
      </c>
      <c r="Z4439" s="99">
        <v>5</v>
      </c>
      <c r="AA4439" s="104">
        <v>0</v>
      </c>
      <c r="AB4439" s="100">
        <v>0</v>
      </c>
      <c r="AC4439" s="106">
        <v>0</v>
      </c>
      <c r="AD4439" s="107">
        <v>43593</v>
      </c>
      <c r="AE4439" s="107">
        <v>43593</v>
      </c>
      <c r="AF4439" s="99">
        <v>0</v>
      </c>
      <c r="AG4439" s="101" t="s">
        <v>53</v>
      </c>
      <c r="AH4439" s="100">
        <v>0</v>
      </c>
      <c r="AI4439" s="106">
        <v>0</v>
      </c>
      <c r="AJ4439" s="106">
        <v>0</v>
      </c>
      <c r="AK4439" s="60" t="str">
        <f>+IF(Tabla1[[#This Row],[REQUEST_TY]]="SR MANTENIMIENTO CORRECTIVO", "EMERGENCIA", "OTROS")</f>
        <v>EMERGENCIA</v>
      </c>
      <c r="AL4439" s="6" t="str">
        <f>+_xlfn.IFS(Tabla1[[#This Row],[Veces obj]]&lt;=1,"0-1",Tabla1[[#This Row],[Veces obj]]&lt;=2,"1-2",Tabla1[[#This Row],[Veces obj]]&lt;=3,"2-3",TRUE,"&gt;3")</f>
        <v>0-1</v>
      </c>
      <c r="AM4439" s="60" t="str">
        <f>+_xlfn.IFS(MONTH(Tabla1[[#This Row],[MES]])&lt;=3,"Q1",MONTH(Tabla1[[#This Row],[MES]])&lt;=6,"Q2",MONTH(Tabla1[[#This Row],[MES]])&lt;=9,"Q3",TRUE,"Q4")</f>
        <v>Q2</v>
      </c>
      <c r="AN4439" s="15" t="str">
        <f>+IFERROR(VLOOKUP(Tabla1[[#This Row],[CUENTA]],CTAS[],2,0),"OTROS")</f>
        <v>OTROS</v>
      </c>
      <c r="AP4439" s="15" t="str">
        <f>+IFERROR(VLOOKUP(Tabla1[[#This Row],[EMPLEADO]],IS[],3,0),"OTROS")</f>
        <v>JUAREZ</v>
      </c>
      <c r="AQ4439" s="15" t="str">
        <f>+IFERROR(VLOOKUP(Tabla1[[#This Row],[EMPLEADO]],IS[[NÓMINA]:[INGENIERO]],2,0),"OTROS")</f>
        <v>ALFREDO TORRES</v>
      </c>
    </row>
    <row r="4440" spans="1:43" x14ac:dyDescent="0.25">
      <c r="A4440" s="91" t="s">
        <v>12089</v>
      </c>
      <c r="B4440" s="92">
        <v>1</v>
      </c>
      <c r="C4440" s="92" t="s">
        <v>12783</v>
      </c>
      <c r="D4440" s="93" t="s">
        <v>38</v>
      </c>
      <c r="E4440" s="94" t="s">
        <v>725</v>
      </c>
      <c r="F4440" s="94" t="s">
        <v>12784</v>
      </c>
      <c r="G4440" s="105" t="s">
        <v>2100</v>
      </c>
      <c r="H4440" s="92" t="s">
        <v>79</v>
      </c>
      <c r="I4440" s="95" t="s">
        <v>43</v>
      </c>
      <c r="J4440" s="92" t="s">
        <v>8</v>
      </c>
      <c r="K4440" s="96" t="s">
        <v>102</v>
      </c>
      <c r="L4440" s="96" t="s">
        <v>1471</v>
      </c>
      <c r="M4440" s="92" t="s">
        <v>1150</v>
      </c>
      <c r="N4440" s="92">
        <v>0</v>
      </c>
      <c r="O4440" s="92" t="s">
        <v>47</v>
      </c>
      <c r="P4440" s="96">
        <v>7</v>
      </c>
      <c r="Q4440" s="96" t="s">
        <v>194</v>
      </c>
      <c r="R4440" s="97" t="s">
        <v>223</v>
      </c>
      <c r="S4440" s="98" t="s">
        <v>139</v>
      </c>
      <c r="T4440" s="98" t="s">
        <v>51</v>
      </c>
      <c r="U4440" s="99" t="s">
        <v>224</v>
      </c>
      <c r="V4440" s="100">
        <v>0.8</v>
      </c>
      <c r="W4440" s="106">
        <v>1258.4000000000003</v>
      </c>
      <c r="X4440" s="102">
        <v>1</v>
      </c>
      <c r="Y4440" s="103">
        <v>3.28</v>
      </c>
      <c r="Z4440" s="99">
        <v>4</v>
      </c>
      <c r="AA4440" s="104">
        <v>0.82</v>
      </c>
      <c r="AB4440" s="100">
        <v>0</v>
      </c>
      <c r="AC4440" s="106">
        <v>0</v>
      </c>
      <c r="AD4440" s="107">
        <v>43594</v>
      </c>
      <c r="AE4440" s="107">
        <v>43594</v>
      </c>
      <c r="AF4440" s="99">
        <v>0</v>
      </c>
      <c r="AG4440" s="101" t="s">
        <v>53</v>
      </c>
      <c r="AH4440" s="100">
        <v>0</v>
      </c>
      <c r="AI4440" s="106">
        <v>0</v>
      </c>
      <c r="AJ4440" s="106">
        <v>0</v>
      </c>
      <c r="AK4440" s="60" t="str">
        <f>+IF(Tabla1[[#This Row],[REQUEST_TY]]="SR MANTENIMIENTO CORRECTIVO", "EMERGENCIA", "OTROS")</f>
        <v>EMERGENCIA</v>
      </c>
      <c r="AL4440" s="6" t="str">
        <f>+_xlfn.IFS(Tabla1[[#This Row],[Veces obj]]&lt;=1,"0-1",Tabla1[[#This Row],[Veces obj]]&lt;=2,"1-2",Tabla1[[#This Row],[Veces obj]]&lt;=3,"2-3",TRUE,"&gt;3")</f>
        <v>0-1</v>
      </c>
      <c r="AM4440" s="60" t="str">
        <f>+_xlfn.IFS(MONTH(Tabla1[[#This Row],[MES]])&lt;=3,"Q1",MONTH(Tabla1[[#This Row],[MES]])&lt;=6,"Q2",MONTH(Tabla1[[#This Row],[MES]])&lt;=9,"Q3",TRUE,"Q4")</f>
        <v>Q2</v>
      </c>
      <c r="AN4440" s="15" t="str">
        <f>+IFERROR(VLOOKUP(Tabla1[[#This Row],[CUENTA]],CTAS[],2,0),"OTROS")</f>
        <v>OTROS</v>
      </c>
      <c r="AP4440" s="15" t="str">
        <f>+IFERROR(VLOOKUP(Tabla1[[#This Row],[EMPLEADO]],IS[],3,0),"OTROS")</f>
        <v>OTROS</v>
      </c>
      <c r="AQ4440" s="15" t="str">
        <f>+IFERROR(VLOOKUP(Tabla1[[#This Row],[EMPLEADO]],IS[[NÓMINA]:[INGENIERO]],2,0),"OTROS")</f>
        <v>OTROS</v>
      </c>
    </row>
    <row r="4441" spans="1:43" x14ac:dyDescent="0.25">
      <c r="A4441" s="91" t="s">
        <v>12089</v>
      </c>
      <c r="B4441" s="92">
        <v>1</v>
      </c>
      <c r="C4441" s="92" t="s">
        <v>12785</v>
      </c>
      <c r="D4441" s="93" t="s">
        <v>38</v>
      </c>
      <c r="E4441" s="94" t="s">
        <v>1784</v>
      </c>
      <c r="F4441" s="94" t="s">
        <v>12786</v>
      </c>
      <c r="G4441" s="105" t="s">
        <v>4288</v>
      </c>
      <c r="H4441" s="92" t="s">
        <v>106</v>
      </c>
      <c r="I4441" s="95" t="s">
        <v>43</v>
      </c>
      <c r="J4441" s="92" t="s">
        <v>8</v>
      </c>
      <c r="K4441" s="96" t="s">
        <v>4289</v>
      </c>
      <c r="L4441" s="96" t="s">
        <v>4290</v>
      </c>
      <c r="M4441" s="92" t="s">
        <v>310</v>
      </c>
      <c r="N4441" s="92">
        <v>0</v>
      </c>
      <c r="O4441" s="92" t="s">
        <v>47</v>
      </c>
      <c r="P4441" s="96">
        <v>22</v>
      </c>
      <c r="Q4441" s="96" t="s">
        <v>62</v>
      </c>
      <c r="R4441" s="97" t="s">
        <v>1789</v>
      </c>
      <c r="S4441" s="98" t="s">
        <v>110</v>
      </c>
      <c r="T4441" s="98" t="s">
        <v>51</v>
      </c>
      <c r="U4441" s="99" t="s">
        <v>363</v>
      </c>
      <c r="V4441" s="100">
        <v>1.1000000000000001</v>
      </c>
      <c r="W4441" s="106">
        <v>2359.5</v>
      </c>
      <c r="X4441" s="102">
        <v>1</v>
      </c>
      <c r="Y4441" s="103">
        <v>0.19</v>
      </c>
      <c r="Z4441" s="99">
        <v>3</v>
      </c>
      <c r="AA4441" s="104">
        <v>6.3333333333333339E-2</v>
      </c>
      <c r="AB4441" s="100">
        <v>0</v>
      </c>
      <c r="AC4441" s="106">
        <v>0</v>
      </c>
      <c r="AD4441" s="107">
        <v>43593</v>
      </c>
      <c r="AE4441" s="107">
        <v>43594</v>
      </c>
      <c r="AF4441" s="99">
        <v>1</v>
      </c>
      <c r="AG4441" s="101" t="s">
        <v>53</v>
      </c>
      <c r="AH4441" s="100">
        <v>0</v>
      </c>
      <c r="AI4441" s="106">
        <v>0</v>
      </c>
      <c r="AJ4441" s="106">
        <v>0</v>
      </c>
      <c r="AK4441" s="60" t="str">
        <f>+IF(Tabla1[[#This Row],[REQUEST_TY]]="SR MANTENIMIENTO CORRECTIVO", "EMERGENCIA", "OTROS")</f>
        <v>EMERGENCIA</v>
      </c>
      <c r="AL4441" s="6" t="str">
        <f>+_xlfn.IFS(Tabla1[[#This Row],[Veces obj]]&lt;=1,"0-1",Tabla1[[#This Row],[Veces obj]]&lt;=2,"1-2",Tabla1[[#This Row],[Veces obj]]&lt;=3,"2-3",TRUE,"&gt;3")</f>
        <v>0-1</v>
      </c>
      <c r="AM4441" s="60" t="str">
        <f>+_xlfn.IFS(MONTH(Tabla1[[#This Row],[MES]])&lt;=3,"Q1",MONTH(Tabla1[[#This Row],[MES]])&lt;=6,"Q2",MONTH(Tabla1[[#This Row],[MES]])&lt;=9,"Q3",TRUE,"Q4")</f>
        <v>Q2</v>
      </c>
      <c r="AN4441" s="15" t="str">
        <f>+IFERROR(VLOOKUP(Tabla1[[#This Row],[CUENTA]],CTAS[],2,0),"OTROS")</f>
        <v>OTROS</v>
      </c>
      <c r="AP4441" s="15" t="str">
        <f>+IFERROR(VLOOKUP(Tabla1[[#This Row],[EMPLEADO]],IS[],3,0),"OTROS")</f>
        <v>OTROS</v>
      </c>
      <c r="AQ4441" s="15" t="str">
        <f>+IFERROR(VLOOKUP(Tabla1[[#This Row],[EMPLEADO]],IS[[NÓMINA]:[INGENIERO]],2,0),"OTROS")</f>
        <v>OTROS</v>
      </c>
    </row>
    <row r="4442" spans="1:43" x14ac:dyDescent="0.25">
      <c r="A4442" s="91" t="s">
        <v>12089</v>
      </c>
      <c r="B4442" s="92">
        <v>1</v>
      </c>
      <c r="C4442" s="92" t="s">
        <v>12787</v>
      </c>
      <c r="D4442" s="93" t="s">
        <v>38</v>
      </c>
      <c r="E4442" s="94" t="s">
        <v>1077</v>
      </c>
      <c r="F4442" s="94" t="s">
        <v>12788</v>
      </c>
      <c r="G4442" s="105" t="s">
        <v>12272</v>
      </c>
      <c r="H4442" s="92" t="s">
        <v>679</v>
      </c>
      <c r="I4442" s="95" t="s">
        <v>43</v>
      </c>
      <c r="J4442" s="92" t="s">
        <v>8</v>
      </c>
      <c r="K4442" s="96" t="s">
        <v>607</v>
      </c>
      <c r="L4442" s="96" t="s">
        <v>12273</v>
      </c>
      <c r="M4442" s="92" t="s">
        <v>131</v>
      </c>
      <c r="N4442" s="92">
        <v>0</v>
      </c>
      <c r="O4442" s="92" t="s">
        <v>47</v>
      </c>
      <c r="P4442" s="96">
        <v>8</v>
      </c>
      <c r="Q4442" s="96" t="s">
        <v>194</v>
      </c>
      <c r="R4442" s="97" t="s">
        <v>63</v>
      </c>
      <c r="S4442" s="98" t="s">
        <v>64</v>
      </c>
      <c r="T4442" s="98" t="s">
        <v>51</v>
      </c>
      <c r="U4442" s="99" t="s">
        <v>195</v>
      </c>
      <c r="V4442" s="100">
        <v>0.6</v>
      </c>
      <c r="W4442" s="106">
        <v>819</v>
      </c>
      <c r="X4442" s="102">
        <v>1</v>
      </c>
      <c r="Y4442" s="103">
        <v>2.52</v>
      </c>
      <c r="Z4442" s="99">
        <v>5</v>
      </c>
      <c r="AA4442" s="104">
        <v>0.504</v>
      </c>
      <c r="AB4442" s="100">
        <v>0</v>
      </c>
      <c r="AC4442" s="106">
        <v>0</v>
      </c>
      <c r="AD4442" s="107">
        <v>43594</v>
      </c>
      <c r="AE4442" s="107">
        <v>43594</v>
      </c>
      <c r="AF4442" s="99">
        <v>0</v>
      </c>
      <c r="AG4442" s="101" t="s">
        <v>53</v>
      </c>
      <c r="AH4442" s="100">
        <v>0</v>
      </c>
      <c r="AI4442" s="106">
        <v>0</v>
      </c>
      <c r="AJ4442" s="106">
        <v>0</v>
      </c>
      <c r="AK4442" s="60" t="str">
        <f>+IF(Tabla1[[#This Row],[REQUEST_TY]]="SR MANTENIMIENTO CORRECTIVO", "EMERGENCIA", "OTROS")</f>
        <v>EMERGENCIA</v>
      </c>
      <c r="AL4442" s="6" t="str">
        <f>+_xlfn.IFS(Tabla1[[#This Row],[Veces obj]]&lt;=1,"0-1",Tabla1[[#This Row],[Veces obj]]&lt;=2,"1-2",Tabla1[[#This Row],[Veces obj]]&lt;=3,"2-3",TRUE,"&gt;3")</f>
        <v>0-1</v>
      </c>
      <c r="AM4442" s="60" t="str">
        <f>+_xlfn.IFS(MONTH(Tabla1[[#This Row],[MES]])&lt;=3,"Q1",MONTH(Tabla1[[#This Row],[MES]])&lt;=6,"Q2",MONTH(Tabla1[[#This Row],[MES]])&lt;=9,"Q3",TRUE,"Q4")</f>
        <v>Q2</v>
      </c>
      <c r="AN4442" s="15" t="str">
        <f>+IFERROR(VLOOKUP(Tabla1[[#This Row],[CUENTA]],CTAS[],2,0),"OTROS")</f>
        <v>OTROS</v>
      </c>
      <c r="AP4442" s="15" t="str">
        <f>+IFERROR(VLOOKUP(Tabla1[[#This Row],[EMPLEADO]],IS[],3,0),"OTROS")</f>
        <v>OTROS</v>
      </c>
      <c r="AQ4442" s="15" t="str">
        <f>+IFERROR(VLOOKUP(Tabla1[[#This Row],[EMPLEADO]],IS[[NÓMINA]:[INGENIERO]],2,0),"OTROS")</f>
        <v>OTROS</v>
      </c>
    </row>
    <row r="4443" spans="1:43" x14ac:dyDescent="0.25">
      <c r="A4443" s="91" t="s">
        <v>12089</v>
      </c>
      <c r="B4443" s="92">
        <v>1</v>
      </c>
      <c r="C4443" s="92" t="s">
        <v>12789</v>
      </c>
      <c r="D4443" s="93" t="s">
        <v>38</v>
      </c>
      <c r="E4443" s="94" t="s">
        <v>464</v>
      </c>
      <c r="F4443" s="94" t="s">
        <v>12790</v>
      </c>
      <c r="G4443" s="105" t="s">
        <v>12791</v>
      </c>
      <c r="H4443" s="92" t="s">
        <v>124</v>
      </c>
      <c r="I4443" s="95" t="s">
        <v>43</v>
      </c>
      <c r="J4443" s="92" t="s">
        <v>8</v>
      </c>
      <c r="K4443" s="96" t="s">
        <v>2725</v>
      </c>
      <c r="L4443" s="96" t="s">
        <v>2726</v>
      </c>
      <c r="M4443" s="92" t="s">
        <v>94</v>
      </c>
      <c r="N4443" s="92">
        <v>0</v>
      </c>
      <c r="O4443" s="92" t="s">
        <v>47</v>
      </c>
      <c r="P4443" s="96">
        <v>2715</v>
      </c>
      <c r="Q4443" s="96" t="s">
        <v>48</v>
      </c>
      <c r="R4443" s="97" t="s">
        <v>242</v>
      </c>
      <c r="S4443" s="98" t="s">
        <v>64</v>
      </c>
      <c r="T4443" s="98" t="s">
        <v>51</v>
      </c>
      <c r="U4443" s="99" t="s">
        <v>96</v>
      </c>
      <c r="V4443" s="100">
        <v>1.1000000000000001</v>
      </c>
      <c r="W4443" s="106">
        <v>1501.5000000000002</v>
      </c>
      <c r="X4443" s="102">
        <v>1</v>
      </c>
      <c r="Y4443" s="103">
        <v>1.22</v>
      </c>
      <c r="Z4443" s="99">
        <v>5</v>
      </c>
      <c r="AA4443" s="104">
        <v>0.24399999999999999</v>
      </c>
      <c r="AB4443" s="100">
        <v>0</v>
      </c>
      <c r="AC4443" s="106">
        <v>0</v>
      </c>
      <c r="AD4443" s="107">
        <v>43593</v>
      </c>
      <c r="AE4443" s="107">
        <v>43594</v>
      </c>
      <c r="AF4443" s="99">
        <v>1</v>
      </c>
      <c r="AG4443" s="101" t="s">
        <v>53</v>
      </c>
      <c r="AH4443" s="100">
        <v>0</v>
      </c>
      <c r="AI4443" s="106">
        <v>0</v>
      </c>
      <c r="AJ4443" s="106">
        <v>0</v>
      </c>
      <c r="AK4443" s="60" t="str">
        <f>+IF(Tabla1[[#This Row],[REQUEST_TY]]="SR MANTENIMIENTO CORRECTIVO", "EMERGENCIA", "OTROS")</f>
        <v>EMERGENCIA</v>
      </c>
      <c r="AL4443" s="6" t="str">
        <f>+_xlfn.IFS(Tabla1[[#This Row],[Veces obj]]&lt;=1,"0-1",Tabla1[[#This Row],[Veces obj]]&lt;=2,"1-2",Tabla1[[#This Row],[Veces obj]]&lt;=3,"2-3",TRUE,"&gt;3")</f>
        <v>0-1</v>
      </c>
      <c r="AM4443" s="60" t="str">
        <f>+_xlfn.IFS(MONTH(Tabla1[[#This Row],[MES]])&lt;=3,"Q1",MONTH(Tabla1[[#This Row],[MES]])&lt;=6,"Q2",MONTH(Tabla1[[#This Row],[MES]])&lt;=9,"Q3",TRUE,"Q4")</f>
        <v>Q2</v>
      </c>
      <c r="AN4443" s="15" t="str">
        <f>+IFERROR(VLOOKUP(Tabla1[[#This Row],[CUENTA]],CTAS[],2,0),"OTROS")</f>
        <v>OTROS</v>
      </c>
      <c r="AP4443" s="15" t="str">
        <f>+IFERROR(VLOOKUP(Tabla1[[#This Row],[EMPLEADO]],IS[],3,0),"OTROS")</f>
        <v>JUAREZ</v>
      </c>
      <c r="AQ4443" s="15" t="str">
        <f>+IFERROR(VLOOKUP(Tabla1[[#This Row],[EMPLEADO]],IS[[NÓMINA]:[INGENIERO]],2,0),"OTROS")</f>
        <v>MIGUEL COTA</v>
      </c>
    </row>
    <row r="4444" spans="1:43" x14ac:dyDescent="0.25">
      <c r="A4444" s="91" t="s">
        <v>12089</v>
      </c>
      <c r="B4444" s="92">
        <v>1</v>
      </c>
      <c r="C4444" s="92" t="s">
        <v>12792</v>
      </c>
      <c r="D4444" s="93" t="s">
        <v>38</v>
      </c>
      <c r="E4444" s="94" t="s">
        <v>133</v>
      </c>
      <c r="F4444" s="94" t="s">
        <v>12793</v>
      </c>
      <c r="G4444" s="105" t="s">
        <v>1836</v>
      </c>
      <c r="H4444" s="92" t="s">
        <v>220</v>
      </c>
      <c r="I4444" s="95" t="s">
        <v>43</v>
      </c>
      <c r="J4444" s="92" t="s">
        <v>8</v>
      </c>
      <c r="K4444" s="96" t="s">
        <v>59</v>
      </c>
      <c r="L4444" s="96" t="s">
        <v>1598</v>
      </c>
      <c r="M4444" s="92" t="s">
        <v>222</v>
      </c>
      <c r="N4444" s="92">
        <v>0</v>
      </c>
      <c r="O4444" s="92" t="s">
        <v>47</v>
      </c>
      <c r="P4444" s="96">
        <v>20</v>
      </c>
      <c r="Q4444" s="96" t="s">
        <v>62</v>
      </c>
      <c r="R4444" s="97" t="s">
        <v>138</v>
      </c>
      <c r="S4444" s="98" t="s">
        <v>139</v>
      </c>
      <c r="T4444" s="98" t="s">
        <v>51</v>
      </c>
      <c r="U4444" s="99" t="s">
        <v>262</v>
      </c>
      <c r="V4444" s="100">
        <v>1.05</v>
      </c>
      <c r="W4444" s="106">
        <v>1651.6500000000003</v>
      </c>
      <c r="X4444" s="102">
        <v>1</v>
      </c>
      <c r="Y4444" s="103">
        <v>0.64</v>
      </c>
      <c r="Z4444" s="99">
        <v>4</v>
      </c>
      <c r="AA4444" s="104">
        <v>0.16</v>
      </c>
      <c r="AB4444" s="100">
        <v>0</v>
      </c>
      <c r="AC4444" s="106">
        <v>0</v>
      </c>
      <c r="AD4444" s="107">
        <v>43593</v>
      </c>
      <c r="AE4444" s="107">
        <v>43594</v>
      </c>
      <c r="AF4444" s="99">
        <v>1</v>
      </c>
      <c r="AG4444" s="101" t="s">
        <v>53</v>
      </c>
      <c r="AH4444" s="100">
        <v>0</v>
      </c>
      <c r="AI4444" s="106">
        <v>0</v>
      </c>
      <c r="AJ4444" s="106">
        <v>0</v>
      </c>
      <c r="AK4444" s="60" t="str">
        <f>+IF(Tabla1[[#This Row],[REQUEST_TY]]="SR MANTENIMIENTO CORRECTIVO", "EMERGENCIA", "OTROS")</f>
        <v>EMERGENCIA</v>
      </c>
      <c r="AL4444" s="6" t="str">
        <f>+_xlfn.IFS(Tabla1[[#This Row],[Veces obj]]&lt;=1,"0-1",Tabla1[[#This Row],[Veces obj]]&lt;=2,"1-2",Tabla1[[#This Row],[Veces obj]]&lt;=3,"2-3",TRUE,"&gt;3")</f>
        <v>0-1</v>
      </c>
      <c r="AM4444" s="60" t="str">
        <f>+_xlfn.IFS(MONTH(Tabla1[[#This Row],[MES]])&lt;=3,"Q1",MONTH(Tabla1[[#This Row],[MES]])&lt;=6,"Q2",MONTH(Tabla1[[#This Row],[MES]])&lt;=9,"Q3",TRUE,"Q4")</f>
        <v>Q2</v>
      </c>
      <c r="AN4444" s="15" t="str">
        <f>+IFERROR(VLOOKUP(Tabla1[[#This Row],[CUENTA]],CTAS[],2,0),"OTROS")</f>
        <v>OTROS</v>
      </c>
      <c r="AP4444" s="15" t="str">
        <f>+IFERROR(VLOOKUP(Tabla1[[#This Row],[EMPLEADO]],IS[],3,0),"OTROS")</f>
        <v>OTROS</v>
      </c>
      <c r="AQ4444" s="15" t="str">
        <f>+IFERROR(VLOOKUP(Tabla1[[#This Row],[EMPLEADO]],IS[[NÓMINA]:[INGENIERO]],2,0),"OTROS")</f>
        <v>OTROS</v>
      </c>
    </row>
    <row r="4445" spans="1:43" x14ac:dyDescent="0.25">
      <c r="A4445" s="91" t="s">
        <v>12089</v>
      </c>
      <c r="B4445" s="92">
        <v>1</v>
      </c>
      <c r="C4445" s="92" t="s">
        <v>12794</v>
      </c>
      <c r="D4445" s="93" t="s">
        <v>3346</v>
      </c>
      <c r="E4445" s="94" t="s">
        <v>89</v>
      </c>
      <c r="F4445" s="94" t="s">
        <v>12795</v>
      </c>
      <c r="G4445" s="105" t="s">
        <v>6837</v>
      </c>
      <c r="H4445" s="92" t="s">
        <v>163</v>
      </c>
      <c r="I4445" s="95" t="s">
        <v>43</v>
      </c>
      <c r="J4445" s="92" t="s">
        <v>8</v>
      </c>
      <c r="K4445" s="96" t="s">
        <v>151</v>
      </c>
      <c r="L4445" s="96" t="s">
        <v>229</v>
      </c>
      <c r="M4445" s="92" t="s">
        <v>165</v>
      </c>
      <c r="N4445" s="92">
        <v>1</v>
      </c>
      <c r="O4445" s="92" t="s">
        <v>47</v>
      </c>
      <c r="P4445" s="96" t="s">
        <v>822</v>
      </c>
      <c r="Q4445" s="96" t="s">
        <v>48</v>
      </c>
      <c r="R4445" s="97" t="s">
        <v>95</v>
      </c>
      <c r="S4445" s="98" t="s">
        <v>64</v>
      </c>
      <c r="T4445" s="98" t="s">
        <v>51</v>
      </c>
      <c r="U4445" s="99" t="s">
        <v>96</v>
      </c>
      <c r="V4445" s="100">
        <v>1</v>
      </c>
      <c r="W4445" s="106">
        <v>0</v>
      </c>
      <c r="X4445" s="102">
        <v>0</v>
      </c>
      <c r="Y4445" s="103">
        <v>5</v>
      </c>
      <c r="Z4445" s="99">
        <v>5</v>
      </c>
      <c r="AA4445" s="104">
        <v>1</v>
      </c>
      <c r="AB4445" s="100">
        <v>0</v>
      </c>
      <c r="AC4445" s="106">
        <v>0</v>
      </c>
      <c r="AD4445" s="107">
        <v>43593</v>
      </c>
      <c r="AE4445" s="107">
        <v>43594</v>
      </c>
      <c r="AF4445" s="99">
        <v>1</v>
      </c>
      <c r="AG4445" s="101" t="s">
        <v>53</v>
      </c>
      <c r="AH4445" s="100">
        <v>0</v>
      </c>
      <c r="AI4445" s="106">
        <v>0</v>
      </c>
      <c r="AJ4445" s="106">
        <v>0</v>
      </c>
      <c r="AK4445" s="60" t="str">
        <f>+IF(Tabla1[[#This Row],[REQUEST_TY]]="SR MANTENIMIENTO CORRECTIVO", "EMERGENCIA", "OTROS")</f>
        <v>OTROS</v>
      </c>
      <c r="AL4445" s="6" t="str">
        <f>+_xlfn.IFS(Tabla1[[#This Row],[Veces obj]]&lt;=1,"0-1",Tabla1[[#This Row],[Veces obj]]&lt;=2,"1-2",Tabla1[[#This Row],[Veces obj]]&lt;=3,"2-3",TRUE,"&gt;3")</f>
        <v>0-1</v>
      </c>
      <c r="AM4445" s="60" t="str">
        <f>+_xlfn.IFS(MONTH(Tabla1[[#This Row],[MES]])&lt;=3,"Q1",MONTH(Tabla1[[#This Row],[MES]])&lt;=6,"Q2",MONTH(Tabla1[[#This Row],[MES]])&lt;=9,"Q3",TRUE,"Q4")</f>
        <v>Q2</v>
      </c>
      <c r="AN4445" s="15" t="str">
        <f>+IFERROR(VLOOKUP(Tabla1[[#This Row],[CUENTA]],CTAS[],2,0),"OTROS")</f>
        <v>HONEYWELL</v>
      </c>
      <c r="AP4445" s="15" t="str">
        <f>+IFERROR(VLOOKUP(Tabla1[[#This Row],[EMPLEADO]],IS[],3,0),"OTROS")</f>
        <v>CHIHUAHUA</v>
      </c>
      <c r="AQ4445" s="15" t="str">
        <f>+IFERROR(VLOOKUP(Tabla1[[#This Row],[EMPLEADO]],IS[[NÓMINA]:[INGENIERO]],2,0),"OTROS")</f>
        <v>LUIS EDUARDO MUÑOZ</v>
      </c>
    </row>
    <row r="4446" spans="1:43" x14ac:dyDescent="0.25">
      <c r="A4446" s="91" t="s">
        <v>12089</v>
      </c>
      <c r="B4446" s="92">
        <v>1</v>
      </c>
      <c r="C4446" s="92" t="s">
        <v>12796</v>
      </c>
      <c r="D4446" s="93" t="s">
        <v>38</v>
      </c>
      <c r="E4446" s="94" t="s">
        <v>535</v>
      </c>
      <c r="F4446" s="94" t="s">
        <v>12797</v>
      </c>
      <c r="G4446" s="105" t="s">
        <v>1685</v>
      </c>
      <c r="H4446" s="92" t="s">
        <v>691</v>
      </c>
      <c r="I4446" s="95" t="s">
        <v>43</v>
      </c>
      <c r="J4446" s="92" t="s">
        <v>8</v>
      </c>
      <c r="K4446" s="96" t="s">
        <v>538</v>
      </c>
      <c r="L4446" s="96" t="s">
        <v>1686</v>
      </c>
      <c r="M4446" s="92" t="s">
        <v>640</v>
      </c>
      <c r="N4446" s="92">
        <v>0</v>
      </c>
      <c r="O4446" s="92" t="s">
        <v>47</v>
      </c>
      <c r="P4446" s="96">
        <v>100</v>
      </c>
      <c r="Q4446" s="96" t="s">
        <v>48</v>
      </c>
      <c r="R4446" s="97" t="s">
        <v>49</v>
      </c>
      <c r="S4446" s="98" t="s">
        <v>50</v>
      </c>
      <c r="T4446" s="98" t="s">
        <v>51</v>
      </c>
      <c r="U4446" s="99" t="s">
        <v>52</v>
      </c>
      <c r="V4446" s="100">
        <v>1.05</v>
      </c>
      <c r="W4446" s="106">
        <v>750.75000000000011</v>
      </c>
      <c r="X4446" s="102">
        <v>1</v>
      </c>
      <c r="Y4446" s="103">
        <v>1.1000000000000001</v>
      </c>
      <c r="Z4446" s="99">
        <v>5</v>
      </c>
      <c r="AA4446" s="104">
        <v>0.22000000000000003</v>
      </c>
      <c r="AB4446" s="100">
        <v>0</v>
      </c>
      <c r="AC4446" s="106">
        <v>0</v>
      </c>
      <c r="AD4446" s="107">
        <v>43593</v>
      </c>
      <c r="AE4446" s="107">
        <v>43594</v>
      </c>
      <c r="AF4446" s="99">
        <v>1</v>
      </c>
      <c r="AG4446" s="101" t="s">
        <v>53</v>
      </c>
      <c r="AH4446" s="100">
        <v>0</v>
      </c>
      <c r="AI4446" s="106">
        <v>0</v>
      </c>
      <c r="AJ4446" s="106">
        <v>0</v>
      </c>
      <c r="AK4446" s="60" t="str">
        <f>+IF(Tabla1[[#This Row],[REQUEST_TY]]="SR MANTENIMIENTO CORRECTIVO", "EMERGENCIA", "OTROS")</f>
        <v>EMERGENCIA</v>
      </c>
      <c r="AL4446" s="6" t="str">
        <f>+_xlfn.IFS(Tabla1[[#This Row],[Veces obj]]&lt;=1,"0-1",Tabla1[[#This Row],[Veces obj]]&lt;=2,"1-2",Tabla1[[#This Row],[Veces obj]]&lt;=3,"2-3",TRUE,"&gt;3")</f>
        <v>0-1</v>
      </c>
      <c r="AM4446" s="60" t="str">
        <f>+_xlfn.IFS(MONTH(Tabla1[[#This Row],[MES]])&lt;=3,"Q1",MONTH(Tabla1[[#This Row],[MES]])&lt;=6,"Q2",MONTH(Tabla1[[#This Row],[MES]])&lt;=9,"Q3",TRUE,"Q4")</f>
        <v>Q2</v>
      </c>
      <c r="AN4446" s="15" t="str">
        <f>+IFERROR(VLOOKUP(Tabla1[[#This Row],[CUENTA]],CTAS[],2,0),"OTROS")</f>
        <v>OTROS</v>
      </c>
      <c r="AP4446" s="15" t="str">
        <f>+IFERROR(VLOOKUP(Tabla1[[#This Row],[EMPLEADO]],IS[],3,0),"OTROS")</f>
        <v>OTROS</v>
      </c>
      <c r="AQ4446" s="15" t="str">
        <f>+IFERROR(VLOOKUP(Tabla1[[#This Row],[EMPLEADO]],IS[[NÓMINA]:[INGENIERO]],2,0),"OTROS")</f>
        <v>OTROS</v>
      </c>
    </row>
    <row r="4447" spans="1:43" x14ac:dyDescent="0.25">
      <c r="A4447" s="91" t="s">
        <v>12089</v>
      </c>
      <c r="B4447" s="92">
        <v>1</v>
      </c>
      <c r="C4447" s="92" t="s">
        <v>12798</v>
      </c>
      <c r="D4447" s="93" t="s">
        <v>38</v>
      </c>
      <c r="E4447" s="94" t="s">
        <v>558</v>
      </c>
      <c r="F4447" s="94" t="s">
        <v>12799</v>
      </c>
      <c r="G4447" s="105" t="s">
        <v>3914</v>
      </c>
      <c r="H4447" s="92" t="s">
        <v>11609</v>
      </c>
      <c r="I4447" s="95" t="s">
        <v>43</v>
      </c>
      <c r="J4447" s="92" t="s">
        <v>8</v>
      </c>
      <c r="K4447" s="96" t="s">
        <v>3915</v>
      </c>
      <c r="L4447" s="96" t="s">
        <v>3916</v>
      </c>
      <c r="M4447" s="92" t="s">
        <v>387</v>
      </c>
      <c r="N4447" s="92">
        <v>0</v>
      </c>
      <c r="O4447" s="92" t="s">
        <v>47</v>
      </c>
      <c r="P4447" s="96">
        <v>39</v>
      </c>
      <c r="Q4447" s="96" t="s">
        <v>82</v>
      </c>
      <c r="R4447" s="97" t="s">
        <v>95</v>
      </c>
      <c r="S4447" s="98" t="s">
        <v>64</v>
      </c>
      <c r="T4447" s="98" t="s">
        <v>51</v>
      </c>
      <c r="U4447" s="99" t="s">
        <v>83</v>
      </c>
      <c r="V4447" s="100">
        <v>1.05</v>
      </c>
      <c r="W4447" s="106">
        <v>1433.25</v>
      </c>
      <c r="X4447" s="102">
        <v>1</v>
      </c>
      <c r="Y4447" s="103">
        <v>3.02</v>
      </c>
      <c r="Z4447" s="99">
        <v>5</v>
      </c>
      <c r="AA4447" s="104">
        <v>0.60399999999999998</v>
      </c>
      <c r="AB4447" s="100">
        <v>0</v>
      </c>
      <c r="AC4447" s="106">
        <v>0</v>
      </c>
      <c r="AD4447" s="107">
        <v>43594</v>
      </c>
      <c r="AE4447" s="107">
        <v>43594</v>
      </c>
      <c r="AF4447" s="99">
        <v>0</v>
      </c>
      <c r="AG4447" s="101" t="s">
        <v>53</v>
      </c>
      <c r="AH4447" s="100">
        <v>0</v>
      </c>
      <c r="AI4447" s="106">
        <v>0</v>
      </c>
      <c r="AJ4447" s="106">
        <v>0</v>
      </c>
      <c r="AK4447" s="60" t="str">
        <f>+IF(Tabla1[[#This Row],[REQUEST_TY]]="SR MANTENIMIENTO CORRECTIVO", "EMERGENCIA", "OTROS")</f>
        <v>EMERGENCIA</v>
      </c>
      <c r="AL4447" s="6" t="str">
        <f>+_xlfn.IFS(Tabla1[[#This Row],[Veces obj]]&lt;=1,"0-1",Tabla1[[#This Row],[Veces obj]]&lt;=2,"1-2",Tabla1[[#This Row],[Veces obj]]&lt;=3,"2-3",TRUE,"&gt;3")</f>
        <v>0-1</v>
      </c>
      <c r="AM4447" s="60" t="str">
        <f>+_xlfn.IFS(MONTH(Tabla1[[#This Row],[MES]])&lt;=3,"Q1",MONTH(Tabla1[[#This Row],[MES]])&lt;=6,"Q2",MONTH(Tabla1[[#This Row],[MES]])&lt;=9,"Q3",TRUE,"Q4")</f>
        <v>Q2</v>
      </c>
      <c r="AN4447" s="15" t="str">
        <f>+IFERROR(VLOOKUP(Tabla1[[#This Row],[CUENTA]],CTAS[],2,0),"OTROS")</f>
        <v>OTROS</v>
      </c>
      <c r="AP4447" s="15" t="str">
        <f>+IFERROR(VLOOKUP(Tabla1[[#This Row],[EMPLEADO]],IS[],3,0),"OTROS")</f>
        <v>OTROS</v>
      </c>
      <c r="AQ4447" s="15" t="str">
        <f>+IFERROR(VLOOKUP(Tabla1[[#This Row],[EMPLEADO]],IS[[NÓMINA]:[INGENIERO]],2,0),"OTROS")</f>
        <v>OTROS</v>
      </c>
    </row>
    <row r="4448" spans="1:43" x14ac:dyDescent="0.25">
      <c r="A4448" s="91" t="s">
        <v>12089</v>
      </c>
      <c r="B4448" s="92">
        <v>1</v>
      </c>
      <c r="C4448" s="92" t="s">
        <v>12800</v>
      </c>
      <c r="D4448" s="93" t="s">
        <v>38</v>
      </c>
      <c r="E4448" s="94" t="s">
        <v>133</v>
      </c>
      <c r="F4448" s="94" t="s">
        <v>12801</v>
      </c>
      <c r="G4448" s="105" t="s">
        <v>3075</v>
      </c>
      <c r="H4448" s="92" t="s">
        <v>213</v>
      </c>
      <c r="I4448" s="95" t="s">
        <v>43</v>
      </c>
      <c r="J4448" s="92" t="s">
        <v>8</v>
      </c>
      <c r="K4448" s="96" t="s">
        <v>59</v>
      </c>
      <c r="L4448" s="96" t="s">
        <v>2783</v>
      </c>
      <c r="M4448" s="92" t="s">
        <v>640</v>
      </c>
      <c r="N4448" s="92">
        <v>0</v>
      </c>
      <c r="O4448" s="92" t="s">
        <v>47</v>
      </c>
      <c r="P4448" s="96">
        <v>83</v>
      </c>
      <c r="Q4448" s="96" t="s">
        <v>48</v>
      </c>
      <c r="R4448" s="97" t="s">
        <v>138</v>
      </c>
      <c r="S4448" s="98" t="s">
        <v>139</v>
      </c>
      <c r="T4448" s="98" t="s">
        <v>51</v>
      </c>
      <c r="U4448" s="99" t="s">
        <v>353</v>
      </c>
      <c r="V4448" s="100">
        <v>1.1499999999999999</v>
      </c>
      <c r="W4448" s="106">
        <v>1808.95</v>
      </c>
      <c r="X4448" s="102">
        <v>1</v>
      </c>
      <c r="Y4448" s="103">
        <v>1.17</v>
      </c>
      <c r="Z4448" s="99">
        <v>4</v>
      </c>
      <c r="AA4448" s="104">
        <v>0.29249999999999998</v>
      </c>
      <c r="AB4448" s="100">
        <v>0</v>
      </c>
      <c r="AC4448" s="106">
        <v>0</v>
      </c>
      <c r="AD4448" s="107">
        <v>43598</v>
      </c>
      <c r="AE4448" s="107">
        <v>43599</v>
      </c>
      <c r="AF4448" s="99">
        <v>1</v>
      </c>
      <c r="AG4448" s="101" t="s">
        <v>53</v>
      </c>
      <c r="AH4448" s="100">
        <v>0</v>
      </c>
      <c r="AI4448" s="106">
        <v>0</v>
      </c>
      <c r="AJ4448" s="106">
        <v>0</v>
      </c>
      <c r="AK4448" s="60" t="str">
        <f>+IF(Tabla1[[#This Row],[REQUEST_TY]]="SR MANTENIMIENTO CORRECTIVO", "EMERGENCIA", "OTROS")</f>
        <v>EMERGENCIA</v>
      </c>
      <c r="AL4448" s="6" t="str">
        <f>+_xlfn.IFS(Tabla1[[#This Row],[Veces obj]]&lt;=1,"0-1",Tabla1[[#This Row],[Veces obj]]&lt;=2,"1-2",Tabla1[[#This Row],[Veces obj]]&lt;=3,"2-3",TRUE,"&gt;3")</f>
        <v>0-1</v>
      </c>
      <c r="AM4448" s="60" t="str">
        <f>+_xlfn.IFS(MONTH(Tabla1[[#This Row],[MES]])&lt;=3,"Q1",MONTH(Tabla1[[#This Row],[MES]])&lt;=6,"Q2",MONTH(Tabla1[[#This Row],[MES]])&lt;=9,"Q3",TRUE,"Q4")</f>
        <v>Q2</v>
      </c>
      <c r="AN4448" s="15" t="str">
        <f>+IFERROR(VLOOKUP(Tabla1[[#This Row],[CUENTA]],CTAS[],2,0),"OTROS")</f>
        <v>OTROS</v>
      </c>
      <c r="AP4448" s="15" t="str">
        <f>+IFERROR(VLOOKUP(Tabla1[[#This Row],[EMPLEADO]],IS[],3,0),"OTROS")</f>
        <v>OTROS</v>
      </c>
      <c r="AQ4448" s="15" t="str">
        <f>+IFERROR(VLOOKUP(Tabla1[[#This Row],[EMPLEADO]],IS[[NÓMINA]:[INGENIERO]],2,0),"OTROS")</f>
        <v>OTROS</v>
      </c>
    </row>
    <row r="4449" spans="1:43" x14ac:dyDescent="0.25">
      <c r="A4449" s="91" t="s">
        <v>12089</v>
      </c>
      <c r="B4449" s="92">
        <v>1</v>
      </c>
      <c r="C4449" s="92" t="s">
        <v>12802</v>
      </c>
      <c r="D4449" s="93" t="s">
        <v>38</v>
      </c>
      <c r="E4449" s="94" t="s">
        <v>7217</v>
      </c>
      <c r="F4449" s="94" t="s">
        <v>12803</v>
      </c>
      <c r="G4449" s="105" t="s">
        <v>7518</v>
      </c>
      <c r="H4449" s="92" t="s">
        <v>79</v>
      </c>
      <c r="I4449" s="95" t="s">
        <v>43</v>
      </c>
      <c r="J4449" s="92" t="s">
        <v>8</v>
      </c>
      <c r="K4449" s="96" t="s">
        <v>6140</v>
      </c>
      <c r="L4449" s="96" t="s">
        <v>6141</v>
      </c>
      <c r="M4449" s="92" t="s">
        <v>6142</v>
      </c>
      <c r="N4449" s="92">
        <v>0</v>
      </c>
      <c r="O4449" s="92" t="s">
        <v>47</v>
      </c>
      <c r="P4449" s="96">
        <v>34</v>
      </c>
      <c r="Q4449" s="96" t="s">
        <v>82</v>
      </c>
      <c r="R4449" s="97" t="s">
        <v>138</v>
      </c>
      <c r="S4449" s="98" t="s">
        <v>139</v>
      </c>
      <c r="T4449" s="98" t="s">
        <v>51</v>
      </c>
      <c r="U4449" s="99" t="s">
        <v>140</v>
      </c>
      <c r="V4449" s="100">
        <v>1.1000000000000001</v>
      </c>
      <c r="W4449" s="106">
        <v>1730.3000000000004</v>
      </c>
      <c r="X4449" s="102">
        <v>1</v>
      </c>
      <c r="Y4449" s="103">
        <v>2.75</v>
      </c>
      <c r="Z4449" s="99">
        <v>4</v>
      </c>
      <c r="AA4449" s="104">
        <v>0.6875</v>
      </c>
      <c r="AB4449" s="100">
        <v>0</v>
      </c>
      <c r="AC4449" s="106">
        <v>0</v>
      </c>
      <c r="AD4449" s="107">
        <v>43594</v>
      </c>
      <c r="AE4449" s="107">
        <v>43595</v>
      </c>
      <c r="AF4449" s="99">
        <v>1</v>
      </c>
      <c r="AG4449" s="101" t="s">
        <v>53</v>
      </c>
      <c r="AH4449" s="100">
        <v>0</v>
      </c>
      <c r="AI4449" s="106">
        <v>0</v>
      </c>
      <c r="AJ4449" s="106">
        <v>0</v>
      </c>
      <c r="AK4449" s="60" t="str">
        <f>+IF(Tabla1[[#This Row],[REQUEST_TY]]="SR MANTENIMIENTO CORRECTIVO", "EMERGENCIA", "OTROS")</f>
        <v>EMERGENCIA</v>
      </c>
      <c r="AL4449" s="6" t="str">
        <f>+_xlfn.IFS(Tabla1[[#This Row],[Veces obj]]&lt;=1,"0-1",Tabla1[[#This Row],[Veces obj]]&lt;=2,"1-2",Tabla1[[#This Row],[Veces obj]]&lt;=3,"2-3",TRUE,"&gt;3")</f>
        <v>0-1</v>
      </c>
      <c r="AM4449" s="60" t="str">
        <f>+_xlfn.IFS(MONTH(Tabla1[[#This Row],[MES]])&lt;=3,"Q1",MONTH(Tabla1[[#This Row],[MES]])&lt;=6,"Q2",MONTH(Tabla1[[#This Row],[MES]])&lt;=9,"Q3",TRUE,"Q4")</f>
        <v>Q2</v>
      </c>
      <c r="AN4449" s="15" t="str">
        <f>+IFERROR(VLOOKUP(Tabla1[[#This Row],[CUENTA]],CTAS[],2,0),"OTROS")</f>
        <v>OTROS</v>
      </c>
      <c r="AP4449" s="15" t="str">
        <f>+IFERROR(VLOOKUP(Tabla1[[#This Row],[EMPLEADO]],IS[],3,0),"OTROS")</f>
        <v>OTROS</v>
      </c>
      <c r="AQ4449" s="15" t="str">
        <f>+IFERROR(VLOOKUP(Tabla1[[#This Row],[EMPLEADO]],IS[[NÓMINA]:[INGENIERO]],2,0),"OTROS")</f>
        <v>OTROS</v>
      </c>
    </row>
    <row r="4450" spans="1:43" x14ac:dyDescent="0.25">
      <c r="A4450" s="91" t="s">
        <v>12089</v>
      </c>
      <c r="B4450" s="92">
        <v>1</v>
      </c>
      <c r="C4450" s="92" t="s">
        <v>12804</v>
      </c>
      <c r="D4450" s="93" t="s">
        <v>38</v>
      </c>
      <c r="E4450" s="94" t="s">
        <v>133</v>
      </c>
      <c r="F4450" s="94" t="s">
        <v>12805</v>
      </c>
      <c r="G4450" s="105" t="s">
        <v>2399</v>
      </c>
      <c r="H4450" s="92" t="s">
        <v>1572</v>
      </c>
      <c r="I4450" s="95" t="s">
        <v>43</v>
      </c>
      <c r="J4450" s="92" t="s">
        <v>8</v>
      </c>
      <c r="K4450" s="96" t="s">
        <v>59</v>
      </c>
      <c r="L4450" s="96" t="s">
        <v>1706</v>
      </c>
      <c r="M4450" s="92" t="s">
        <v>1707</v>
      </c>
      <c r="N4450" s="92">
        <v>0</v>
      </c>
      <c r="O4450" s="92" t="s">
        <v>47</v>
      </c>
      <c r="P4450" s="96">
        <v>24</v>
      </c>
      <c r="Q4450" s="96" t="s">
        <v>62</v>
      </c>
      <c r="R4450" s="97" t="s">
        <v>138</v>
      </c>
      <c r="S4450" s="98" t="s">
        <v>139</v>
      </c>
      <c r="T4450" s="98" t="s">
        <v>51</v>
      </c>
      <c r="U4450" s="99" t="s">
        <v>262</v>
      </c>
      <c r="V4450" s="100">
        <v>1.05</v>
      </c>
      <c r="W4450" s="106">
        <v>1651.6500000000003</v>
      </c>
      <c r="X4450" s="102">
        <v>1</v>
      </c>
      <c r="Y4450" s="103">
        <v>2.25</v>
      </c>
      <c r="Z4450" s="99">
        <v>4</v>
      </c>
      <c r="AA4450" s="104">
        <v>0.5625</v>
      </c>
      <c r="AB4450" s="100">
        <v>0</v>
      </c>
      <c r="AC4450" s="106">
        <v>0</v>
      </c>
      <c r="AD4450" s="107">
        <v>43594</v>
      </c>
      <c r="AE4450" s="107">
        <v>43594</v>
      </c>
      <c r="AF4450" s="99">
        <v>0</v>
      </c>
      <c r="AG4450" s="101" t="s">
        <v>53</v>
      </c>
      <c r="AH4450" s="100">
        <v>0</v>
      </c>
      <c r="AI4450" s="106">
        <v>0</v>
      </c>
      <c r="AJ4450" s="106">
        <v>0</v>
      </c>
      <c r="AK4450" s="60" t="str">
        <f>+IF(Tabla1[[#This Row],[REQUEST_TY]]="SR MANTENIMIENTO CORRECTIVO", "EMERGENCIA", "OTROS")</f>
        <v>EMERGENCIA</v>
      </c>
      <c r="AL4450" s="6" t="str">
        <f>+_xlfn.IFS(Tabla1[[#This Row],[Veces obj]]&lt;=1,"0-1",Tabla1[[#This Row],[Veces obj]]&lt;=2,"1-2",Tabla1[[#This Row],[Veces obj]]&lt;=3,"2-3",TRUE,"&gt;3")</f>
        <v>0-1</v>
      </c>
      <c r="AM4450" s="60" t="str">
        <f>+_xlfn.IFS(MONTH(Tabla1[[#This Row],[MES]])&lt;=3,"Q1",MONTH(Tabla1[[#This Row],[MES]])&lt;=6,"Q2",MONTH(Tabla1[[#This Row],[MES]])&lt;=9,"Q3",TRUE,"Q4")</f>
        <v>Q2</v>
      </c>
      <c r="AN4450" s="15" t="str">
        <f>+IFERROR(VLOOKUP(Tabla1[[#This Row],[CUENTA]],CTAS[],2,0),"OTROS")</f>
        <v>OTROS</v>
      </c>
      <c r="AP4450" s="15" t="str">
        <f>+IFERROR(VLOOKUP(Tabla1[[#This Row],[EMPLEADO]],IS[],3,0),"OTROS")</f>
        <v>OTROS</v>
      </c>
      <c r="AQ4450" s="15" t="str">
        <f>+IFERROR(VLOOKUP(Tabla1[[#This Row],[EMPLEADO]],IS[[NÓMINA]:[INGENIERO]],2,0),"OTROS")</f>
        <v>OTROS</v>
      </c>
    </row>
    <row r="4451" spans="1:43" x14ac:dyDescent="0.25">
      <c r="A4451" s="91" t="s">
        <v>12089</v>
      </c>
      <c r="B4451" s="92">
        <v>1</v>
      </c>
      <c r="C4451" s="92" t="s">
        <v>12806</v>
      </c>
      <c r="D4451" s="93" t="s">
        <v>38</v>
      </c>
      <c r="E4451" s="94" t="s">
        <v>39</v>
      </c>
      <c r="F4451" s="94" t="s">
        <v>12807</v>
      </c>
      <c r="G4451" s="105" t="s">
        <v>12808</v>
      </c>
      <c r="H4451" s="92" t="s">
        <v>915</v>
      </c>
      <c r="I4451" s="95" t="s">
        <v>43</v>
      </c>
      <c r="J4451" s="92" t="s">
        <v>8</v>
      </c>
      <c r="K4451" s="96" t="s">
        <v>12809</v>
      </c>
      <c r="L4451" s="96" t="s">
        <v>12810</v>
      </c>
      <c r="M4451" s="92" t="s">
        <v>131</v>
      </c>
      <c r="N4451" s="92">
        <v>0</v>
      </c>
      <c r="O4451" s="92" t="s">
        <v>47</v>
      </c>
      <c r="P4451" s="96">
        <v>2716</v>
      </c>
      <c r="Q4451" s="96" t="s">
        <v>48</v>
      </c>
      <c r="R4451" s="97" t="s">
        <v>49</v>
      </c>
      <c r="S4451" s="98" t="s">
        <v>50</v>
      </c>
      <c r="T4451" s="98" t="s">
        <v>51</v>
      </c>
      <c r="U4451" s="99" t="s">
        <v>52</v>
      </c>
      <c r="V4451" s="100">
        <v>1.05</v>
      </c>
      <c r="W4451" s="106">
        <v>750.75000000000011</v>
      </c>
      <c r="X4451" s="102">
        <v>1</v>
      </c>
      <c r="Y4451" s="103">
        <v>2.12</v>
      </c>
      <c r="Z4451" s="99">
        <v>5</v>
      </c>
      <c r="AA4451" s="104">
        <v>0.42400000000000004</v>
      </c>
      <c r="AB4451" s="100">
        <v>0</v>
      </c>
      <c r="AC4451" s="106">
        <v>0</v>
      </c>
      <c r="AD4451" s="107">
        <v>43594</v>
      </c>
      <c r="AE4451" s="107">
        <v>43594</v>
      </c>
      <c r="AF4451" s="99">
        <v>0</v>
      </c>
      <c r="AG4451" s="101" t="s">
        <v>53</v>
      </c>
      <c r="AH4451" s="100">
        <v>0</v>
      </c>
      <c r="AI4451" s="106">
        <v>0</v>
      </c>
      <c r="AJ4451" s="106">
        <v>0</v>
      </c>
      <c r="AK4451" s="60" t="str">
        <f>+IF(Tabla1[[#This Row],[REQUEST_TY]]="SR MANTENIMIENTO CORRECTIVO", "EMERGENCIA", "OTROS")</f>
        <v>EMERGENCIA</v>
      </c>
      <c r="AL4451" s="6" t="str">
        <f>+_xlfn.IFS(Tabla1[[#This Row],[Veces obj]]&lt;=1,"0-1",Tabla1[[#This Row],[Veces obj]]&lt;=2,"1-2",Tabla1[[#This Row],[Veces obj]]&lt;=3,"2-3",TRUE,"&gt;3")</f>
        <v>0-1</v>
      </c>
      <c r="AM4451" s="60" t="str">
        <f>+_xlfn.IFS(MONTH(Tabla1[[#This Row],[MES]])&lt;=3,"Q1",MONTH(Tabla1[[#This Row],[MES]])&lt;=6,"Q2",MONTH(Tabla1[[#This Row],[MES]])&lt;=9,"Q3",TRUE,"Q4")</f>
        <v>Q2</v>
      </c>
      <c r="AN4451" s="15" t="str">
        <f>+IFERROR(VLOOKUP(Tabla1[[#This Row],[CUENTA]],CTAS[],2,0),"OTROS")</f>
        <v>OTROS</v>
      </c>
      <c r="AP4451" s="15" t="str">
        <f>+IFERROR(VLOOKUP(Tabla1[[#This Row],[EMPLEADO]],IS[],3,0),"OTROS")</f>
        <v>OTROS</v>
      </c>
      <c r="AQ4451" s="15" t="str">
        <f>+IFERROR(VLOOKUP(Tabla1[[#This Row],[EMPLEADO]],IS[[NÓMINA]:[INGENIERO]],2,0),"OTROS")</f>
        <v>OTROS</v>
      </c>
    </row>
    <row r="4452" spans="1:43" x14ac:dyDescent="0.25">
      <c r="A4452" s="91" t="s">
        <v>12089</v>
      </c>
      <c r="B4452" s="92">
        <v>1</v>
      </c>
      <c r="C4452" s="92" t="s">
        <v>12811</v>
      </c>
      <c r="D4452" s="93" t="s">
        <v>38</v>
      </c>
      <c r="E4452" s="94" t="s">
        <v>217</v>
      </c>
      <c r="F4452" s="94" t="s">
        <v>12812</v>
      </c>
      <c r="G4452" s="105" t="s">
        <v>10329</v>
      </c>
      <c r="H4452" s="92" t="s">
        <v>58</v>
      </c>
      <c r="I4452" s="95" t="s">
        <v>43</v>
      </c>
      <c r="J4452" s="92" t="s">
        <v>8</v>
      </c>
      <c r="K4452" s="96" t="s">
        <v>59</v>
      </c>
      <c r="L4452" s="96" t="s">
        <v>3110</v>
      </c>
      <c r="M4452" s="92" t="s">
        <v>222</v>
      </c>
      <c r="N4452" s="92">
        <v>0</v>
      </c>
      <c r="O4452" s="92" t="s">
        <v>47</v>
      </c>
      <c r="P4452" s="96">
        <v>36</v>
      </c>
      <c r="Q4452" s="96" t="s">
        <v>82</v>
      </c>
      <c r="R4452" s="97" t="s">
        <v>223</v>
      </c>
      <c r="S4452" s="98" t="s">
        <v>139</v>
      </c>
      <c r="T4452" s="98" t="s">
        <v>51</v>
      </c>
      <c r="U4452" s="99" t="s">
        <v>140</v>
      </c>
      <c r="V4452" s="100">
        <v>1.1000000000000001</v>
      </c>
      <c r="W4452" s="106">
        <v>1730.3000000000004</v>
      </c>
      <c r="X4452" s="102">
        <v>1</v>
      </c>
      <c r="Y4452" s="103">
        <v>3.56</v>
      </c>
      <c r="Z4452" s="99">
        <v>4</v>
      </c>
      <c r="AA4452" s="104">
        <v>0.89</v>
      </c>
      <c r="AB4452" s="100">
        <v>0</v>
      </c>
      <c r="AC4452" s="106">
        <v>0</v>
      </c>
      <c r="AD4452" s="107">
        <v>43595</v>
      </c>
      <c r="AE4452" s="107">
        <v>43598</v>
      </c>
      <c r="AF4452" s="99">
        <v>1</v>
      </c>
      <c r="AG4452" s="101" t="s">
        <v>53</v>
      </c>
      <c r="AH4452" s="100">
        <v>0</v>
      </c>
      <c r="AI4452" s="106">
        <v>0</v>
      </c>
      <c r="AJ4452" s="106">
        <v>0</v>
      </c>
      <c r="AK4452" s="60" t="str">
        <f>+IF(Tabla1[[#This Row],[REQUEST_TY]]="SR MANTENIMIENTO CORRECTIVO", "EMERGENCIA", "OTROS")</f>
        <v>EMERGENCIA</v>
      </c>
      <c r="AL4452" s="6" t="str">
        <f>+_xlfn.IFS(Tabla1[[#This Row],[Veces obj]]&lt;=1,"0-1",Tabla1[[#This Row],[Veces obj]]&lt;=2,"1-2",Tabla1[[#This Row],[Veces obj]]&lt;=3,"2-3",TRUE,"&gt;3")</f>
        <v>0-1</v>
      </c>
      <c r="AM4452" s="60" t="str">
        <f>+_xlfn.IFS(MONTH(Tabla1[[#This Row],[MES]])&lt;=3,"Q1",MONTH(Tabla1[[#This Row],[MES]])&lt;=6,"Q2",MONTH(Tabla1[[#This Row],[MES]])&lt;=9,"Q3",TRUE,"Q4")</f>
        <v>Q2</v>
      </c>
      <c r="AN4452" s="15" t="str">
        <f>+IFERROR(VLOOKUP(Tabla1[[#This Row],[CUENTA]],CTAS[],2,0),"OTROS")</f>
        <v>OTROS</v>
      </c>
      <c r="AP4452" s="15" t="str">
        <f>+IFERROR(VLOOKUP(Tabla1[[#This Row],[EMPLEADO]],IS[],3,0),"OTROS")</f>
        <v>OTROS</v>
      </c>
      <c r="AQ4452" s="15" t="str">
        <f>+IFERROR(VLOOKUP(Tabla1[[#This Row],[EMPLEADO]],IS[[NÓMINA]:[INGENIERO]],2,0),"OTROS")</f>
        <v>OTROS</v>
      </c>
    </row>
    <row r="4453" spans="1:43" x14ac:dyDescent="0.25">
      <c r="A4453" s="91" t="s">
        <v>12089</v>
      </c>
      <c r="B4453" s="92">
        <v>1</v>
      </c>
      <c r="C4453" s="92" t="s">
        <v>12813</v>
      </c>
      <c r="D4453" s="93" t="s">
        <v>38</v>
      </c>
      <c r="E4453" s="94" t="s">
        <v>332</v>
      </c>
      <c r="F4453" s="94" t="s">
        <v>12814</v>
      </c>
      <c r="G4453" s="105" t="s">
        <v>1806</v>
      </c>
      <c r="H4453" s="92" t="s">
        <v>691</v>
      </c>
      <c r="I4453" s="95" t="s">
        <v>43</v>
      </c>
      <c r="J4453" s="92" t="s">
        <v>8</v>
      </c>
      <c r="K4453" s="96" t="s">
        <v>59</v>
      </c>
      <c r="L4453" s="96" t="s">
        <v>1807</v>
      </c>
      <c r="M4453" s="92" t="s">
        <v>1808</v>
      </c>
      <c r="N4453" s="92">
        <v>0</v>
      </c>
      <c r="O4453" s="92" t="s">
        <v>47</v>
      </c>
      <c r="P4453" s="96">
        <v>16</v>
      </c>
      <c r="Q4453" s="96" t="s">
        <v>62</v>
      </c>
      <c r="R4453" s="97" t="s">
        <v>317</v>
      </c>
      <c r="S4453" s="98" t="s">
        <v>318</v>
      </c>
      <c r="T4453" s="98" t="s">
        <v>51</v>
      </c>
      <c r="U4453" s="99" t="s">
        <v>262</v>
      </c>
      <c r="V4453" s="100">
        <v>1.05</v>
      </c>
      <c r="W4453" s="106">
        <v>1651.6500000000003</v>
      </c>
      <c r="X4453" s="102">
        <v>1</v>
      </c>
      <c r="Y4453" s="103">
        <v>2.65</v>
      </c>
      <c r="Z4453" s="99">
        <v>4</v>
      </c>
      <c r="AA4453" s="104">
        <v>0.66249999999999998</v>
      </c>
      <c r="AB4453" s="100">
        <v>0</v>
      </c>
      <c r="AC4453" s="106">
        <v>0</v>
      </c>
      <c r="AD4453" s="107">
        <v>43602</v>
      </c>
      <c r="AE4453" s="107">
        <v>43602</v>
      </c>
      <c r="AF4453" s="99">
        <v>0</v>
      </c>
      <c r="AG4453" s="101" t="s">
        <v>53</v>
      </c>
      <c r="AH4453" s="100">
        <v>0</v>
      </c>
      <c r="AI4453" s="106">
        <v>0</v>
      </c>
      <c r="AJ4453" s="106">
        <v>0</v>
      </c>
      <c r="AK4453" s="60" t="str">
        <f>+IF(Tabla1[[#This Row],[REQUEST_TY]]="SR MANTENIMIENTO CORRECTIVO", "EMERGENCIA", "OTROS")</f>
        <v>EMERGENCIA</v>
      </c>
      <c r="AL4453" s="6" t="str">
        <f>+_xlfn.IFS(Tabla1[[#This Row],[Veces obj]]&lt;=1,"0-1",Tabla1[[#This Row],[Veces obj]]&lt;=2,"1-2",Tabla1[[#This Row],[Veces obj]]&lt;=3,"2-3",TRUE,"&gt;3")</f>
        <v>0-1</v>
      </c>
      <c r="AM4453" s="60" t="str">
        <f>+_xlfn.IFS(MONTH(Tabla1[[#This Row],[MES]])&lt;=3,"Q1",MONTH(Tabla1[[#This Row],[MES]])&lt;=6,"Q2",MONTH(Tabla1[[#This Row],[MES]])&lt;=9,"Q3",TRUE,"Q4")</f>
        <v>Q2</v>
      </c>
      <c r="AN4453" s="15" t="str">
        <f>+IFERROR(VLOOKUP(Tabla1[[#This Row],[CUENTA]],CTAS[],2,0),"OTROS")</f>
        <v>OTROS</v>
      </c>
      <c r="AP4453" s="15" t="str">
        <f>+IFERROR(VLOOKUP(Tabla1[[#This Row],[EMPLEADO]],IS[],3,0),"OTROS")</f>
        <v>OTROS</v>
      </c>
      <c r="AQ4453" s="15" t="str">
        <f>+IFERROR(VLOOKUP(Tabla1[[#This Row],[EMPLEADO]],IS[[NÓMINA]:[INGENIERO]],2,0),"OTROS")</f>
        <v>OTROS</v>
      </c>
    </row>
    <row r="4454" spans="1:43" x14ac:dyDescent="0.25">
      <c r="A4454" s="91" t="s">
        <v>12089</v>
      </c>
      <c r="B4454" s="92">
        <v>1</v>
      </c>
      <c r="C4454" s="92" t="s">
        <v>12815</v>
      </c>
      <c r="D4454" s="93" t="s">
        <v>38</v>
      </c>
      <c r="E4454" s="94" t="s">
        <v>312</v>
      </c>
      <c r="F4454" s="94" t="s">
        <v>12816</v>
      </c>
      <c r="G4454" s="105" t="s">
        <v>12817</v>
      </c>
      <c r="H4454" s="92" t="s">
        <v>253</v>
      </c>
      <c r="I4454" s="95" t="s">
        <v>43</v>
      </c>
      <c r="J4454" s="92" t="s">
        <v>8</v>
      </c>
      <c r="K4454" s="96" t="s">
        <v>117</v>
      </c>
      <c r="L4454" s="96" t="s">
        <v>12818</v>
      </c>
      <c r="M4454" s="92" t="s">
        <v>358</v>
      </c>
      <c r="N4454" s="92">
        <v>0</v>
      </c>
      <c r="O4454" s="92" t="s">
        <v>47</v>
      </c>
      <c r="P4454" s="96">
        <v>323</v>
      </c>
      <c r="Q4454" s="96" t="s">
        <v>48</v>
      </c>
      <c r="R4454" s="97" t="s">
        <v>317</v>
      </c>
      <c r="S4454" s="98" t="s">
        <v>318</v>
      </c>
      <c r="T4454" s="98" t="s">
        <v>51</v>
      </c>
      <c r="U4454" s="99" t="s">
        <v>353</v>
      </c>
      <c r="V4454" s="100">
        <v>1.1499999999999999</v>
      </c>
      <c r="W4454" s="106">
        <v>1808.95</v>
      </c>
      <c r="X4454" s="102">
        <v>1</v>
      </c>
      <c r="Y4454" s="103">
        <v>0.86</v>
      </c>
      <c r="Z4454" s="99">
        <v>4</v>
      </c>
      <c r="AA4454" s="104">
        <v>0.215</v>
      </c>
      <c r="AB4454" s="100">
        <v>0</v>
      </c>
      <c r="AC4454" s="106">
        <v>0</v>
      </c>
      <c r="AD4454" s="107">
        <v>43594</v>
      </c>
      <c r="AE4454" s="107">
        <v>43594</v>
      </c>
      <c r="AF4454" s="99">
        <v>0</v>
      </c>
      <c r="AG4454" s="101" t="s">
        <v>53</v>
      </c>
      <c r="AH4454" s="100">
        <v>0</v>
      </c>
      <c r="AI4454" s="106">
        <v>0</v>
      </c>
      <c r="AJ4454" s="106">
        <v>0</v>
      </c>
      <c r="AK4454" s="60" t="str">
        <f>+IF(Tabla1[[#This Row],[REQUEST_TY]]="SR MANTENIMIENTO CORRECTIVO", "EMERGENCIA", "OTROS")</f>
        <v>EMERGENCIA</v>
      </c>
      <c r="AL4454" s="6" t="str">
        <f>+_xlfn.IFS(Tabla1[[#This Row],[Veces obj]]&lt;=1,"0-1",Tabla1[[#This Row],[Veces obj]]&lt;=2,"1-2",Tabla1[[#This Row],[Veces obj]]&lt;=3,"2-3",TRUE,"&gt;3")</f>
        <v>0-1</v>
      </c>
      <c r="AM4454" s="60" t="str">
        <f>+_xlfn.IFS(MONTH(Tabla1[[#This Row],[MES]])&lt;=3,"Q1",MONTH(Tabla1[[#This Row],[MES]])&lt;=6,"Q2",MONTH(Tabla1[[#This Row],[MES]])&lt;=9,"Q3",TRUE,"Q4")</f>
        <v>Q2</v>
      </c>
      <c r="AN4454" s="15" t="str">
        <f>+IFERROR(VLOOKUP(Tabla1[[#This Row],[CUENTA]],CTAS[],2,0),"OTROS")</f>
        <v>OTROS</v>
      </c>
      <c r="AP4454" s="15" t="str">
        <f>+IFERROR(VLOOKUP(Tabla1[[#This Row],[EMPLEADO]],IS[],3,0),"OTROS")</f>
        <v>OTROS</v>
      </c>
      <c r="AQ4454" s="15" t="str">
        <f>+IFERROR(VLOOKUP(Tabla1[[#This Row],[EMPLEADO]],IS[[NÓMINA]:[INGENIERO]],2,0),"OTROS")</f>
        <v>OTROS</v>
      </c>
    </row>
    <row r="4455" spans="1:43" x14ac:dyDescent="0.25">
      <c r="A4455" s="91" t="s">
        <v>12089</v>
      </c>
      <c r="B4455" s="92">
        <v>1</v>
      </c>
      <c r="C4455" s="92" t="s">
        <v>12819</v>
      </c>
      <c r="D4455" s="93" t="s">
        <v>38</v>
      </c>
      <c r="E4455" s="94" t="s">
        <v>3742</v>
      </c>
      <c r="F4455" s="94" t="s">
        <v>12820</v>
      </c>
      <c r="G4455" s="105" t="s">
        <v>3785</v>
      </c>
      <c r="H4455" s="92" t="s">
        <v>574</v>
      </c>
      <c r="I4455" s="95" t="s">
        <v>43</v>
      </c>
      <c r="J4455" s="92" t="s">
        <v>8</v>
      </c>
      <c r="K4455" s="96" t="s">
        <v>3745</v>
      </c>
      <c r="L4455" s="96" t="s">
        <v>3786</v>
      </c>
      <c r="M4455" s="92" t="s">
        <v>3269</v>
      </c>
      <c r="N4455" s="92">
        <v>0</v>
      </c>
      <c r="O4455" s="92" t="s">
        <v>47</v>
      </c>
      <c r="P4455" s="96">
        <v>104</v>
      </c>
      <c r="Q4455" s="96" t="s">
        <v>48</v>
      </c>
      <c r="R4455" s="97" t="s">
        <v>49</v>
      </c>
      <c r="S4455" s="98" t="s">
        <v>50</v>
      </c>
      <c r="T4455" s="98" t="s">
        <v>208</v>
      </c>
      <c r="U4455" s="99" t="s">
        <v>52</v>
      </c>
      <c r="V4455" s="100">
        <v>1.05</v>
      </c>
      <c r="W4455" s="106">
        <v>750.75000000000011</v>
      </c>
      <c r="X4455" s="102">
        <v>1</v>
      </c>
      <c r="Y4455" s="103">
        <v>10.57</v>
      </c>
      <c r="Z4455" s="99">
        <v>9</v>
      </c>
      <c r="AA4455" s="104">
        <v>1.1744444444444444</v>
      </c>
      <c r="AB4455" s="100">
        <v>4.3611111111111101E-2</v>
      </c>
      <c r="AC4455" s="106">
        <v>-31.181944444444444</v>
      </c>
      <c r="AD4455" s="107">
        <v>43595</v>
      </c>
      <c r="AE4455" s="107">
        <v>43595</v>
      </c>
      <c r="AF4455" s="99">
        <v>0</v>
      </c>
      <c r="AG4455" s="101" t="s">
        <v>53</v>
      </c>
      <c r="AH4455" s="100">
        <v>0</v>
      </c>
      <c r="AI4455" s="106">
        <v>0</v>
      </c>
      <c r="AJ4455" s="106">
        <v>0</v>
      </c>
      <c r="AK4455" s="60" t="str">
        <f>+IF(Tabla1[[#This Row],[REQUEST_TY]]="SR MANTENIMIENTO CORRECTIVO", "EMERGENCIA", "OTROS")</f>
        <v>EMERGENCIA</v>
      </c>
      <c r="AL4455" s="6" t="str">
        <f>+_xlfn.IFS(Tabla1[[#This Row],[Veces obj]]&lt;=1,"0-1",Tabla1[[#This Row],[Veces obj]]&lt;=2,"1-2",Tabla1[[#This Row],[Veces obj]]&lt;=3,"2-3",TRUE,"&gt;3")</f>
        <v>1-2</v>
      </c>
      <c r="AM4455" s="60" t="str">
        <f>+_xlfn.IFS(MONTH(Tabla1[[#This Row],[MES]])&lt;=3,"Q1",MONTH(Tabla1[[#This Row],[MES]])&lt;=6,"Q2",MONTH(Tabla1[[#This Row],[MES]])&lt;=9,"Q3",TRUE,"Q4")</f>
        <v>Q2</v>
      </c>
      <c r="AN4455" s="15" t="str">
        <f>+IFERROR(VLOOKUP(Tabla1[[#This Row],[CUENTA]],CTAS[],2,0),"OTROS")</f>
        <v>OTROS</v>
      </c>
      <c r="AP4455" s="15" t="str">
        <f>+IFERROR(VLOOKUP(Tabla1[[#This Row],[EMPLEADO]],IS[],3,0),"OTROS")</f>
        <v>OTROS</v>
      </c>
      <c r="AQ4455" s="15" t="str">
        <f>+IFERROR(VLOOKUP(Tabla1[[#This Row],[EMPLEADO]],IS[[NÓMINA]:[INGENIERO]],2,0),"OTROS")</f>
        <v>OTROS</v>
      </c>
    </row>
    <row r="4456" spans="1:43" x14ac:dyDescent="0.25">
      <c r="A4456" s="91" t="s">
        <v>12089</v>
      </c>
      <c r="B4456" s="92">
        <v>1</v>
      </c>
      <c r="C4456" s="92" t="s">
        <v>12821</v>
      </c>
      <c r="D4456" s="93" t="s">
        <v>38</v>
      </c>
      <c r="E4456" s="94" t="s">
        <v>3742</v>
      </c>
      <c r="F4456" s="94" t="s">
        <v>12822</v>
      </c>
      <c r="G4456" s="105" t="s">
        <v>12823</v>
      </c>
      <c r="H4456" s="92" t="s">
        <v>1052</v>
      </c>
      <c r="I4456" s="95" t="s">
        <v>43</v>
      </c>
      <c r="J4456" s="92" t="s">
        <v>8</v>
      </c>
      <c r="K4456" s="96" t="s">
        <v>3745</v>
      </c>
      <c r="L4456" s="96" t="s">
        <v>5872</v>
      </c>
      <c r="M4456" s="92" t="s">
        <v>545</v>
      </c>
      <c r="N4456" s="92">
        <v>0</v>
      </c>
      <c r="O4456" s="92" t="s">
        <v>47</v>
      </c>
      <c r="P4456" s="96">
        <v>169</v>
      </c>
      <c r="Q4456" s="96" t="s">
        <v>48</v>
      </c>
      <c r="R4456" s="97" t="s">
        <v>49</v>
      </c>
      <c r="S4456" s="98" t="s">
        <v>50</v>
      </c>
      <c r="T4456" s="98" t="s">
        <v>51</v>
      </c>
      <c r="U4456" s="99" t="s">
        <v>52</v>
      </c>
      <c r="V4456" s="100">
        <v>1.05</v>
      </c>
      <c r="W4456" s="106">
        <v>750.75000000000011</v>
      </c>
      <c r="X4456" s="102">
        <v>1</v>
      </c>
      <c r="Y4456" s="103">
        <v>3.8</v>
      </c>
      <c r="Z4456" s="99">
        <v>5</v>
      </c>
      <c r="AA4456" s="104">
        <v>0.76</v>
      </c>
      <c r="AB4456" s="100">
        <v>0</v>
      </c>
      <c r="AC4456" s="106">
        <v>0</v>
      </c>
      <c r="AD4456" s="107">
        <v>43594</v>
      </c>
      <c r="AE4456" s="107">
        <v>43594</v>
      </c>
      <c r="AF4456" s="99">
        <v>0</v>
      </c>
      <c r="AG4456" s="101" t="s">
        <v>53</v>
      </c>
      <c r="AH4456" s="100">
        <v>0</v>
      </c>
      <c r="AI4456" s="106">
        <v>0</v>
      </c>
      <c r="AJ4456" s="106">
        <v>0</v>
      </c>
      <c r="AK4456" s="60" t="str">
        <f>+IF(Tabla1[[#This Row],[REQUEST_TY]]="SR MANTENIMIENTO CORRECTIVO", "EMERGENCIA", "OTROS")</f>
        <v>EMERGENCIA</v>
      </c>
      <c r="AL4456" s="6" t="str">
        <f>+_xlfn.IFS(Tabla1[[#This Row],[Veces obj]]&lt;=1,"0-1",Tabla1[[#This Row],[Veces obj]]&lt;=2,"1-2",Tabla1[[#This Row],[Veces obj]]&lt;=3,"2-3",TRUE,"&gt;3")</f>
        <v>0-1</v>
      </c>
      <c r="AM4456" s="60" t="str">
        <f>+_xlfn.IFS(MONTH(Tabla1[[#This Row],[MES]])&lt;=3,"Q1",MONTH(Tabla1[[#This Row],[MES]])&lt;=6,"Q2",MONTH(Tabla1[[#This Row],[MES]])&lt;=9,"Q3",TRUE,"Q4")</f>
        <v>Q2</v>
      </c>
      <c r="AN4456" s="15" t="str">
        <f>+IFERROR(VLOOKUP(Tabla1[[#This Row],[CUENTA]],CTAS[],2,0),"OTROS")</f>
        <v>OTROS</v>
      </c>
      <c r="AP4456" s="15" t="str">
        <f>+IFERROR(VLOOKUP(Tabla1[[#This Row],[EMPLEADO]],IS[],3,0),"OTROS")</f>
        <v>OTROS</v>
      </c>
      <c r="AQ4456" s="15" t="str">
        <f>+IFERROR(VLOOKUP(Tabla1[[#This Row],[EMPLEADO]],IS[[NÓMINA]:[INGENIERO]],2,0),"OTROS")</f>
        <v>OTROS</v>
      </c>
    </row>
    <row r="4457" spans="1:43" x14ac:dyDescent="0.25">
      <c r="A4457" s="91" t="s">
        <v>12089</v>
      </c>
      <c r="B4457" s="92">
        <v>1</v>
      </c>
      <c r="C4457" s="92" t="s">
        <v>12824</v>
      </c>
      <c r="D4457" s="93" t="s">
        <v>38</v>
      </c>
      <c r="E4457" s="94" t="s">
        <v>76</v>
      </c>
      <c r="F4457" s="94" t="s">
        <v>12825</v>
      </c>
      <c r="G4457" s="105" t="s">
        <v>6651</v>
      </c>
      <c r="H4457" s="92" t="s">
        <v>471</v>
      </c>
      <c r="I4457" s="95" t="s">
        <v>43</v>
      </c>
      <c r="J4457" s="92" t="s">
        <v>8</v>
      </c>
      <c r="K4457" s="96" t="s">
        <v>59</v>
      </c>
      <c r="L4457" s="96" t="s">
        <v>1018</v>
      </c>
      <c r="M4457" s="92" t="s">
        <v>473</v>
      </c>
      <c r="N4457" s="92">
        <v>0</v>
      </c>
      <c r="O4457" s="92" t="s">
        <v>47</v>
      </c>
      <c r="P4457" s="96">
        <v>59</v>
      </c>
      <c r="Q4457" s="96" t="s">
        <v>82</v>
      </c>
      <c r="R4457" s="97" t="s">
        <v>63</v>
      </c>
      <c r="S4457" s="98" t="s">
        <v>64</v>
      </c>
      <c r="T4457" s="98" t="s">
        <v>51</v>
      </c>
      <c r="U4457" s="99" t="s">
        <v>83</v>
      </c>
      <c r="V4457" s="100">
        <v>1.05</v>
      </c>
      <c r="W4457" s="106">
        <v>1433.25</v>
      </c>
      <c r="X4457" s="102">
        <v>1</v>
      </c>
      <c r="Y4457" s="103">
        <v>0.32</v>
      </c>
      <c r="Z4457" s="99">
        <v>5</v>
      </c>
      <c r="AA4457" s="104">
        <v>6.4000000000000001E-2</v>
      </c>
      <c r="AB4457" s="100">
        <v>0</v>
      </c>
      <c r="AC4457" s="106">
        <v>0</v>
      </c>
      <c r="AD4457" s="107">
        <v>43594</v>
      </c>
      <c r="AE4457" s="107">
        <v>43594</v>
      </c>
      <c r="AF4457" s="99">
        <v>0</v>
      </c>
      <c r="AG4457" s="101" t="s">
        <v>53</v>
      </c>
      <c r="AH4457" s="100">
        <v>0</v>
      </c>
      <c r="AI4457" s="106">
        <v>0</v>
      </c>
      <c r="AJ4457" s="106">
        <v>0</v>
      </c>
      <c r="AK4457" s="60" t="str">
        <f>+IF(Tabla1[[#This Row],[REQUEST_TY]]="SR MANTENIMIENTO CORRECTIVO", "EMERGENCIA", "OTROS")</f>
        <v>EMERGENCIA</v>
      </c>
      <c r="AL4457" s="6" t="str">
        <f>+_xlfn.IFS(Tabla1[[#This Row],[Veces obj]]&lt;=1,"0-1",Tabla1[[#This Row],[Veces obj]]&lt;=2,"1-2",Tabla1[[#This Row],[Veces obj]]&lt;=3,"2-3",TRUE,"&gt;3")</f>
        <v>0-1</v>
      </c>
      <c r="AM4457" s="60" t="str">
        <f>+_xlfn.IFS(MONTH(Tabla1[[#This Row],[MES]])&lt;=3,"Q1",MONTH(Tabla1[[#This Row],[MES]])&lt;=6,"Q2",MONTH(Tabla1[[#This Row],[MES]])&lt;=9,"Q3",TRUE,"Q4")</f>
        <v>Q2</v>
      </c>
      <c r="AN4457" s="15" t="str">
        <f>+IFERROR(VLOOKUP(Tabla1[[#This Row],[CUENTA]],CTAS[],2,0),"OTROS")</f>
        <v>OTROS</v>
      </c>
      <c r="AP4457" s="15" t="str">
        <f>+IFERROR(VLOOKUP(Tabla1[[#This Row],[EMPLEADO]],IS[],3,0),"OTROS")</f>
        <v>OTROS</v>
      </c>
      <c r="AQ4457" s="15" t="str">
        <f>+IFERROR(VLOOKUP(Tabla1[[#This Row],[EMPLEADO]],IS[[NÓMINA]:[INGENIERO]],2,0),"OTROS")</f>
        <v>OTROS</v>
      </c>
    </row>
    <row r="4458" spans="1:43" x14ac:dyDescent="0.25">
      <c r="A4458" s="91" t="s">
        <v>12089</v>
      </c>
      <c r="B4458" s="92">
        <v>1</v>
      </c>
      <c r="C4458" s="92" t="s">
        <v>12826</v>
      </c>
      <c r="D4458" s="93" t="s">
        <v>38</v>
      </c>
      <c r="E4458" s="94" t="s">
        <v>133</v>
      </c>
      <c r="F4458" s="94" t="s">
        <v>12827</v>
      </c>
      <c r="G4458" s="105" t="s">
        <v>2792</v>
      </c>
      <c r="H4458" s="92" t="s">
        <v>106</v>
      </c>
      <c r="I4458" s="95" t="s">
        <v>43</v>
      </c>
      <c r="J4458" s="92" t="s">
        <v>8</v>
      </c>
      <c r="K4458" s="96" t="s">
        <v>59</v>
      </c>
      <c r="L4458" s="96" t="s">
        <v>1768</v>
      </c>
      <c r="M4458" s="92" t="s">
        <v>310</v>
      </c>
      <c r="N4458" s="92">
        <v>0</v>
      </c>
      <c r="O4458" s="92" t="s">
        <v>47</v>
      </c>
      <c r="P4458" s="96">
        <v>3</v>
      </c>
      <c r="Q4458" s="96" t="s">
        <v>388</v>
      </c>
      <c r="R4458" s="97" t="s">
        <v>138</v>
      </c>
      <c r="S4458" s="98" t="s">
        <v>139</v>
      </c>
      <c r="T4458" s="98" t="s">
        <v>51</v>
      </c>
      <c r="U4458" s="99" t="s">
        <v>872</v>
      </c>
      <c r="V4458" s="100">
        <v>0</v>
      </c>
      <c r="W4458" s="106">
        <v>0</v>
      </c>
      <c r="X4458" s="102">
        <v>1</v>
      </c>
      <c r="Y4458" s="103">
        <v>2.2799999999999998</v>
      </c>
      <c r="Z4458" s="99">
        <v>4</v>
      </c>
      <c r="AA4458" s="104">
        <v>0.56999999999999995</v>
      </c>
      <c r="AB4458" s="100">
        <v>0</v>
      </c>
      <c r="AC4458" s="106">
        <v>0</v>
      </c>
      <c r="AD4458" s="107">
        <v>43593</v>
      </c>
      <c r="AE4458" s="107">
        <v>43594</v>
      </c>
      <c r="AF4458" s="99">
        <v>1</v>
      </c>
      <c r="AG4458" s="101" t="s">
        <v>53</v>
      </c>
      <c r="AH4458" s="100">
        <v>0</v>
      </c>
      <c r="AI4458" s="106">
        <v>0</v>
      </c>
      <c r="AJ4458" s="106">
        <v>0</v>
      </c>
      <c r="AK4458" s="60" t="str">
        <f>+IF(Tabla1[[#This Row],[REQUEST_TY]]="SR MANTENIMIENTO CORRECTIVO", "EMERGENCIA", "OTROS")</f>
        <v>EMERGENCIA</v>
      </c>
      <c r="AL4458" s="6" t="str">
        <f>+_xlfn.IFS(Tabla1[[#This Row],[Veces obj]]&lt;=1,"0-1",Tabla1[[#This Row],[Veces obj]]&lt;=2,"1-2",Tabla1[[#This Row],[Veces obj]]&lt;=3,"2-3",TRUE,"&gt;3")</f>
        <v>0-1</v>
      </c>
      <c r="AM4458" s="60" t="str">
        <f>+_xlfn.IFS(MONTH(Tabla1[[#This Row],[MES]])&lt;=3,"Q1",MONTH(Tabla1[[#This Row],[MES]])&lt;=6,"Q2",MONTH(Tabla1[[#This Row],[MES]])&lt;=9,"Q3",TRUE,"Q4")</f>
        <v>Q2</v>
      </c>
      <c r="AN4458" s="15" t="str">
        <f>+IFERROR(VLOOKUP(Tabla1[[#This Row],[CUENTA]],CTAS[],2,0),"OTROS")</f>
        <v>OTROS</v>
      </c>
      <c r="AP4458" s="15" t="str">
        <f>+IFERROR(VLOOKUP(Tabla1[[#This Row],[EMPLEADO]],IS[],3,0),"OTROS")</f>
        <v>OTROS</v>
      </c>
      <c r="AQ4458" s="15" t="str">
        <f>+IFERROR(VLOOKUP(Tabla1[[#This Row],[EMPLEADO]],IS[[NÓMINA]:[INGENIERO]],2,0),"OTROS")</f>
        <v>OTROS</v>
      </c>
    </row>
    <row r="4459" spans="1:43" x14ac:dyDescent="0.25">
      <c r="A4459" s="91" t="s">
        <v>12089</v>
      </c>
      <c r="B4459" s="92">
        <v>1</v>
      </c>
      <c r="C4459" s="92" t="s">
        <v>12828</v>
      </c>
      <c r="D4459" s="93" t="s">
        <v>38</v>
      </c>
      <c r="E4459" s="94" t="s">
        <v>725</v>
      </c>
      <c r="F4459" s="94" t="s">
        <v>12829</v>
      </c>
      <c r="G4459" s="105" t="s">
        <v>4048</v>
      </c>
      <c r="H4459" s="92" t="s">
        <v>409</v>
      </c>
      <c r="I4459" s="95" t="s">
        <v>43</v>
      </c>
      <c r="J4459" s="92" t="s">
        <v>8</v>
      </c>
      <c r="K4459" s="96" t="s">
        <v>102</v>
      </c>
      <c r="L4459" s="96" t="s">
        <v>2808</v>
      </c>
      <c r="M4459" s="92" t="s">
        <v>2809</v>
      </c>
      <c r="N4459" s="92">
        <v>0</v>
      </c>
      <c r="O4459" s="92" t="s">
        <v>47</v>
      </c>
      <c r="P4459" s="96">
        <v>57</v>
      </c>
      <c r="Q4459" s="96" t="s">
        <v>82</v>
      </c>
      <c r="R4459" s="97" t="s">
        <v>223</v>
      </c>
      <c r="S4459" s="98" t="s">
        <v>139</v>
      </c>
      <c r="T4459" s="98" t="s">
        <v>51</v>
      </c>
      <c r="U4459" s="99" t="s">
        <v>140</v>
      </c>
      <c r="V4459" s="100">
        <v>1.1000000000000001</v>
      </c>
      <c r="W4459" s="106">
        <v>1730.3000000000004</v>
      </c>
      <c r="X4459" s="102">
        <v>1</v>
      </c>
      <c r="Y4459" s="103">
        <v>1.4</v>
      </c>
      <c r="Z4459" s="99">
        <v>4</v>
      </c>
      <c r="AA4459" s="104">
        <v>0.35</v>
      </c>
      <c r="AB4459" s="100">
        <v>0</v>
      </c>
      <c r="AC4459" s="106">
        <v>0</v>
      </c>
      <c r="AD4459" s="107">
        <v>43594</v>
      </c>
      <c r="AE4459" s="107">
        <v>43594</v>
      </c>
      <c r="AF4459" s="99">
        <v>0</v>
      </c>
      <c r="AG4459" s="101" t="s">
        <v>53</v>
      </c>
      <c r="AH4459" s="100">
        <v>0</v>
      </c>
      <c r="AI4459" s="106">
        <v>0</v>
      </c>
      <c r="AJ4459" s="106">
        <v>0</v>
      </c>
      <c r="AK4459" s="60" t="str">
        <f>+IF(Tabla1[[#This Row],[REQUEST_TY]]="SR MANTENIMIENTO CORRECTIVO", "EMERGENCIA", "OTROS")</f>
        <v>EMERGENCIA</v>
      </c>
      <c r="AL4459" s="6" t="str">
        <f>+_xlfn.IFS(Tabla1[[#This Row],[Veces obj]]&lt;=1,"0-1",Tabla1[[#This Row],[Veces obj]]&lt;=2,"1-2",Tabla1[[#This Row],[Veces obj]]&lt;=3,"2-3",TRUE,"&gt;3")</f>
        <v>0-1</v>
      </c>
      <c r="AM4459" s="60" t="str">
        <f>+_xlfn.IFS(MONTH(Tabla1[[#This Row],[MES]])&lt;=3,"Q1",MONTH(Tabla1[[#This Row],[MES]])&lt;=6,"Q2",MONTH(Tabla1[[#This Row],[MES]])&lt;=9,"Q3",TRUE,"Q4")</f>
        <v>Q2</v>
      </c>
      <c r="AN4459" s="15" t="str">
        <f>+IFERROR(VLOOKUP(Tabla1[[#This Row],[CUENTA]],CTAS[],2,0),"OTROS")</f>
        <v>OTROS</v>
      </c>
      <c r="AP4459" s="15" t="str">
        <f>+IFERROR(VLOOKUP(Tabla1[[#This Row],[EMPLEADO]],IS[],3,0),"OTROS")</f>
        <v>OTROS</v>
      </c>
      <c r="AQ4459" s="15" t="str">
        <f>+IFERROR(VLOOKUP(Tabla1[[#This Row],[EMPLEADO]],IS[[NÓMINA]:[INGENIERO]],2,0),"OTROS")</f>
        <v>OTROS</v>
      </c>
    </row>
    <row r="4460" spans="1:43" x14ac:dyDescent="0.25">
      <c r="A4460" s="91" t="s">
        <v>12089</v>
      </c>
      <c r="B4460" s="92">
        <v>1</v>
      </c>
      <c r="C4460" s="92" t="s">
        <v>12830</v>
      </c>
      <c r="D4460" s="93" t="s">
        <v>38</v>
      </c>
      <c r="E4460" s="94" t="s">
        <v>558</v>
      </c>
      <c r="F4460" s="94" t="s">
        <v>12831</v>
      </c>
      <c r="G4460" s="105" t="s">
        <v>2885</v>
      </c>
      <c r="H4460" s="92" t="s">
        <v>246</v>
      </c>
      <c r="I4460" s="95" t="s">
        <v>43</v>
      </c>
      <c r="J4460" s="92" t="s">
        <v>8</v>
      </c>
      <c r="K4460" s="96" t="s">
        <v>2886</v>
      </c>
      <c r="L4460" s="96" t="s">
        <v>1509</v>
      </c>
      <c r="M4460" s="92" t="s">
        <v>1510</v>
      </c>
      <c r="N4460" s="92">
        <v>1</v>
      </c>
      <c r="O4460" s="92" t="s">
        <v>105</v>
      </c>
      <c r="P4460" s="96">
        <v>71</v>
      </c>
      <c r="Q4460" s="96" t="s">
        <v>48</v>
      </c>
      <c r="R4460" s="97" t="s">
        <v>95</v>
      </c>
      <c r="S4460" s="98" t="s">
        <v>64</v>
      </c>
      <c r="T4460" s="98" t="s">
        <v>51</v>
      </c>
      <c r="U4460" s="99" t="s">
        <v>96</v>
      </c>
      <c r="V4460" s="100">
        <v>1.1000000000000001</v>
      </c>
      <c r="W4460" s="106">
        <v>0</v>
      </c>
      <c r="X4460" s="102">
        <v>1</v>
      </c>
      <c r="Y4460" s="103">
        <v>1.89</v>
      </c>
      <c r="Z4460" s="99">
        <v>5</v>
      </c>
      <c r="AA4460" s="104">
        <v>0.378</v>
      </c>
      <c r="AB4460" s="100">
        <v>0</v>
      </c>
      <c r="AC4460" s="106">
        <v>0</v>
      </c>
      <c r="AD4460" s="107">
        <v>43594</v>
      </c>
      <c r="AE4460" s="107">
        <v>43594</v>
      </c>
      <c r="AF4460" s="99">
        <v>0</v>
      </c>
      <c r="AG4460" s="101" t="s">
        <v>53</v>
      </c>
      <c r="AH4460" s="100">
        <v>0</v>
      </c>
      <c r="AI4460" s="106">
        <v>0</v>
      </c>
      <c r="AJ4460" s="106">
        <v>0</v>
      </c>
      <c r="AK4460" s="60" t="str">
        <f>+IF(Tabla1[[#This Row],[REQUEST_TY]]="SR MANTENIMIENTO CORRECTIVO", "EMERGENCIA", "OTROS")</f>
        <v>EMERGENCIA</v>
      </c>
      <c r="AL4460" s="6" t="str">
        <f>+_xlfn.IFS(Tabla1[[#This Row],[Veces obj]]&lt;=1,"0-1",Tabla1[[#This Row],[Veces obj]]&lt;=2,"1-2",Tabla1[[#This Row],[Veces obj]]&lt;=3,"2-3",TRUE,"&gt;3")</f>
        <v>0-1</v>
      </c>
      <c r="AM4460" s="60" t="str">
        <f>+_xlfn.IFS(MONTH(Tabla1[[#This Row],[MES]])&lt;=3,"Q1",MONTH(Tabla1[[#This Row],[MES]])&lt;=6,"Q2",MONTH(Tabla1[[#This Row],[MES]])&lt;=9,"Q3",TRUE,"Q4")</f>
        <v>Q2</v>
      </c>
      <c r="AN4460" s="15" t="str">
        <f>+IFERROR(VLOOKUP(Tabla1[[#This Row],[CUENTA]],CTAS[],2,0),"OTROS")</f>
        <v>OTROS</v>
      </c>
      <c r="AP4460" s="15" t="str">
        <f>+IFERROR(VLOOKUP(Tabla1[[#This Row],[EMPLEADO]],IS[],3,0),"OTROS")</f>
        <v>OTROS</v>
      </c>
      <c r="AQ4460" s="15" t="str">
        <f>+IFERROR(VLOOKUP(Tabla1[[#This Row],[EMPLEADO]],IS[[NÓMINA]:[INGENIERO]],2,0),"OTROS")</f>
        <v>OTROS</v>
      </c>
    </row>
    <row r="4461" spans="1:43" x14ac:dyDescent="0.25">
      <c r="A4461" s="91" t="s">
        <v>12089</v>
      </c>
      <c r="B4461" s="92">
        <v>1</v>
      </c>
      <c r="C4461" s="92" t="s">
        <v>12832</v>
      </c>
      <c r="D4461" s="93" t="s">
        <v>38</v>
      </c>
      <c r="E4461" s="94" t="s">
        <v>558</v>
      </c>
      <c r="F4461" s="94" t="s">
        <v>12833</v>
      </c>
      <c r="G4461" s="105" t="s">
        <v>3465</v>
      </c>
      <c r="H4461" s="92" t="s">
        <v>246</v>
      </c>
      <c r="I4461" s="95" t="s">
        <v>43</v>
      </c>
      <c r="J4461" s="92" t="s">
        <v>8</v>
      </c>
      <c r="K4461" s="96" t="s">
        <v>798</v>
      </c>
      <c r="L4461" s="96" t="s">
        <v>1509</v>
      </c>
      <c r="M4461" s="92" t="s">
        <v>1510</v>
      </c>
      <c r="N4461" s="92">
        <v>1</v>
      </c>
      <c r="O4461" s="92" t="s">
        <v>105</v>
      </c>
      <c r="P4461" s="96">
        <v>7</v>
      </c>
      <c r="Q4461" s="96" t="s">
        <v>194</v>
      </c>
      <c r="R4461" s="97" t="s">
        <v>95</v>
      </c>
      <c r="S4461" s="98" t="s">
        <v>64</v>
      </c>
      <c r="T4461" s="98" t="s">
        <v>51</v>
      </c>
      <c r="U4461" s="99" t="s">
        <v>195</v>
      </c>
      <c r="V4461" s="100">
        <v>0.6</v>
      </c>
      <c r="W4461" s="106">
        <v>0</v>
      </c>
      <c r="X4461" s="102">
        <v>1</v>
      </c>
      <c r="Y4461" s="103">
        <v>1.52</v>
      </c>
      <c r="Z4461" s="99">
        <v>5</v>
      </c>
      <c r="AA4461" s="104">
        <v>0.30399999999999999</v>
      </c>
      <c r="AB4461" s="100">
        <v>0</v>
      </c>
      <c r="AC4461" s="106">
        <v>0</v>
      </c>
      <c r="AD4461" s="107">
        <v>43598</v>
      </c>
      <c r="AE4461" s="107">
        <v>43598</v>
      </c>
      <c r="AF4461" s="99">
        <v>0</v>
      </c>
      <c r="AG4461" s="101" t="s">
        <v>53</v>
      </c>
      <c r="AH4461" s="100">
        <v>0</v>
      </c>
      <c r="AI4461" s="106">
        <v>0</v>
      </c>
      <c r="AJ4461" s="106">
        <v>0</v>
      </c>
      <c r="AK4461" s="60" t="str">
        <f>+IF(Tabla1[[#This Row],[REQUEST_TY]]="SR MANTENIMIENTO CORRECTIVO", "EMERGENCIA", "OTROS")</f>
        <v>EMERGENCIA</v>
      </c>
      <c r="AL4461" s="6" t="str">
        <f>+_xlfn.IFS(Tabla1[[#This Row],[Veces obj]]&lt;=1,"0-1",Tabla1[[#This Row],[Veces obj]]&lt;=2,"1-2",Tabla1[[#This Row],[Veces obj]]&lt;=3,"2-3",TRUE,"&gt;3")</f>
        <v>0-1</v>
      </c>
      <c r="AM4461" s="60" t="str">
        <f>+_xlfn.IFS(MONTH(Tabla1[[#This Row],[MES]])&lt;=3,"Q1",MONTH(Tabla1[[#This Row],[MES]])&lt;=6,"Q2",MONTH(Tabla1[[#This Row],[MES]])&lt;=9,"Q3",TRUE,"Q4")</f>
        <v>Q2</v>
      </c>
      <c r="AN4461" s="15" t="str">
        <f>+IFERROR(VLOOKUP(Tabla1[[#This Row],[CUENTA]],CTAS[],2,0),"OTROS")</f>
        <v>OTROS</v>
      </c>
      <c r="AP4461" s="15" t="str">
        <f>+IFERROR(VLOOKUP(Tabla1[[#This Row],[EMPLEADO]],IS[],3,0),"OTROS")</f>
        <v>OTROS</v>
      </c>
      <c r="AQ4461" s="15" t="str">
        <f>+IFERROR(VLOOKUP(Tabla1[[#This Row],[EMPLEADO]],IS[[NÓMINA]:[INGENIERO]],2,0),"OTROS")</f>
        <v>OTROS</v>
      </c>
    </row>
    <row r="4462" spans="1:43" x14ac:dyDescent="0.25">
      <c r="A4462" s="91" t="s">
        <v>12089</v>
      </c>
      <c r="B4462" s="92">
        <v>1</v>
      </c>
      <c r="C4462" s="92" t="s">
        <v>12834</v>
      </c>
      <c r="D4462" s="93" t="s">
        <v>38</v>
      </c>
      <c r="E4462" s="94" t="s">
        <v>6529</v>
      </c>
      <c r="F4462" s="94" t="s">
        <v>12835</v>
      </c>
      <c r="G4462" s="105" t="s">
        <v>12836</v>
      </c>
      <c r="H4462" s="92" t="s">
        <v>384</v>
      </c>
      <c r="I4462" s="95" t="s">
        <v>43</v>
      </c>
      <c r="J4462" s="92" t="s">
        <v>8</v>
      </c>
      <c r="K4462" s="96" t="s">
        <v>907</v>
      </c>
      <c r="L4462" s="96" t="s">
        <v>908</v>
      </c>
      <c r="M4462" s="92" t="s">
        <v>556</v>
      </c>
      <c r="N4462" s="92">
        <v>0</v>
      </c>
      <c r="O4462" s="92" t="s">
        <v>47</v>
      </c>
      <c r="P4462" s="96">
        <v>2716</v>
      </c>
      <c r="Q4462" s="96" t="s">
        <v>48</v>
      </c>
      <c r="R4462" s="97" t="s">
        <v>153</v>
      </c>
      <c r="S4462" s="98" t="s">
        <v>50</v>
      </c>
      <c r="T4462" s="98" t="s">
        <v>51</v>
      </c>
      <c r="U4462" s="99" t="s">
        <v>52</v>
      </c>
      <c r="V4462" s="100">
        <v>1.05</v>
      </c>
      <c r="W4462" s="106">
        <v>750.75000000000011</v>
      </c>
      <c r="X4462" s="102">
        <v>1</v>
      </c>
      <c r="Y4462" s="103">
        <v>1.88</v>
      </c>
      <c r="Z4462" s="99">
        <v>5</v>
      </c>
      <c r="AA4462" s="104">
        <v>0.376</v>
      </c>
      <c r="AB4462" s="100">
        <v>0</v>
      </c>
      <c r="AC4462" s="106">
        <v>0</v>
      </c>
      <c r="AD4462" s="107">
        <v>43599</v>
      </c>
      <c r="AE4462" s="107">
        <v>43599</v>
      </c>
      <c r="AF4462" s="99">
        <v>0</v>
      </c>
      <c r="AG4462" s="101" t="s">
        <v>53</v>
      </c>
      <c r="AH4462" s="100">
        <v>0</v>
      </c>
      <c r="AI4462" s="106">
        <v>0</v>
      </c>
      <c r="AJ4462" s="106">
        <v>0</v>
      </c>
      <c r="AK4462" s="60" t="str">
        <f>+IF(Tabla1[[#This Row],[REQUEST_TY]]="SR MANTENIMIENTO CORRECTIVO", "EMERGENCIA", "OTROS")</f>
        <v>EMERGENCIA</v>
      </c>
      <c r="AL4462" s="6" t="str">
        <f>+_xlfn.IFS(Tabla1[[#This Row],[Veces obj]]&lt;=1,"0-1",Tabla1[[#This Row],[Veces obj]]&lt;=2,"1-2",Tabla1[[#This Row],[Veces obj]]&lt;=3,"2-3",TRUE,"&gt;3")</f>
        <v>0-1</v>
      </c>
      <c r="AM4462" s="60" t="str">
        <f>+_xlfn.IFS(MONTH(Tabla1[[#This Row],[MES]])&lt;=3,"Q1",MONTH(Tabla1[[#This Row],[MES]])&lt;=6,"Q2",MONTH(Tabla1[[#This Row],[MES]])&lt;=9,"Q3",TRUE,"Q4")</f>
        <v>Q2</v>
      </c>
      <c r="AN4462" s="15" t="str">
        <f>+IFERROR(VLOOKUP(Tabla1[[#This Row],[CUENTA]],CTAS[],2,0),"OTROS")</f>
        <v>OTROS</v>
      </c>
      <c r="AP4462" s="15" t="str">
        <f>+IFERROR(VLOOKUP(Tabla1[[#This Row],[EMPLEADO]],IS[],3,0),"OTROS")</f>
        <v>OTROS</v>
      </c>
      <c r="AQ4462" s="15" t="str">
        <f>+IFERROR(VLOOKUP(Tabla1[[#This Row],[EMPLEADO]],IS[[NÓMINA]:[INGENIERO]],2,0),"OTROS")</f>
        <v>OTROS</v>
      </c>
    </row>
    <row r="4463" spans="1:43" x14ac:dyDescent="0.25">
      <c r="A4463" s="91" t="s">
        <v>12089</v>
      </c>
      <c r="B4463" s="92">
        <v>1</v>
      </c>
      <c r="C4463" s="92" t="s">
        <v>12837</v>
      </c>
      <c r="D4463" s="93" t="s">
        <v>38</v>
      </c>
      <c r="E4463" s="94" t="s">
        <v>39</v>
      </c>
      <c r="F4463" s="94" t="s">
        <v>12838</v>
      </c>
      <c r="G4463" s="105" t="s">
        <v>12839</v>
      </c>
      <c r="H4463" s="92" t="s">
        <v>679</v>
      </c>
      <c r="I4463" s="95" t="s">
        <v>43</v>
      </c>
      <c r="J4463" s="92" t="s">
        <v>8</v>
      </c>
      <c r="K4463" s="96" t="s">
        <v>607</v>
      </c>
      <c r="L4463" s="96" t="s">
        <v>2371</v>
      </c>
      <c r="M4463" s="92" t="s">
        <v>109</v>
      </c>
      <c r="N4463" s="92">
        <v>0</v>
      </c>
      <c r="O4463" s="92" t="s">
        <v>47</v>
      </c>
      <c r="P4463" s="96">
        <v>2716</v>
      </c>
      <c r="Q4463" s="96" t="s">
        <v>48</v>
      </c>
      <c r="R4463" s="97" t="s">
        <v>49</v>
      </c>
      <c r="S4463" s="98" t="s">
        <v>50</v>
      </c>
      <c r="T4463" s="98" t="s">
        <v>51</v>
      </c>
      <c r="U4463" s="99" t="s">
        <v>52</v>
      </c>
      <c r="V4463" s="100">
        <v>1.05</v>
      </c>
      <c r="W4463" s="106">
        <v>750.75000000000011</v>
      </c>
      <c r="X4463" s="102">
        <v>1</v>
      </c>
      <c r="Y4463" s="103">
        <v>5.47</v>
      </c>
      <c r="Z4463" s="99">
        <v>5</v>
      </c>
      <c r="AA4463" s="104">
        <v>1.0939999999999999</v>
      </c>
      <c r="AB4463" s="100">
        <v>2.3499999999999965E-2</v>
      </c>
      <c r="AC4463" s="106">
        <v>-16.802499999999977</v>
      </c>
      <c r="AD4463" s="107">
        <v>43594</v>
      </c>
      <c r="AE4463" s="107">
        <v>43594</v>
      </c>
      <c r="AF4463" s="99">
        <v>0</v>
      </c>
      <c r="AG4463" s="101" t="s">
        <v>53</v>
      </c>
      <c r="AH4463" s="100">
        <v>0</v>
      </c>
      <c r="AI4463" s="106">
        <v>0</v>
      </c>
      <c r="AJ4463" s="106">
        <v>0</v>
      </c>
      <c r="AK4463" s="60" t="str">
        <f>+IF(Tabla1[[#This Row],[REQUEST_TY]]="SR MANTENIMIENTO CORRECTIVO", "EMERGENCIA", "OTROS")</f>
        <v>EMERGENCIA</v>
      </c>
      <c r="AL4463" s="6" t="str">
        <f>+_xlfn.IFS(Tabla1[[#This Row],[Veces obj]]&lt;=1,"0-1",Tabla1[[#This Row],[Veces obj]]&lt;=2,"1-2",Tabla1[[#This Row],[Veces obj]]&lt;=3,"2-3",TRUE,"&gt;3")</f>
        <v>1-2</v>
      </c>
      <c r="AM4463" s="60" t="str">
        <f>+_xlfn.IFS(MONTH(Tabla1[[#This Row],[MES]])&lt;=3,"Q1",MONTH(Tabla1[[#This Row],[MES]])&lt;=6,"Q2",MONTH(Tabla1[[#This Row],[MES]])&lt;=9,"Q3",TRUE,"Q4")</f>
        <v>Q2</v>
      </c>
      <c r="AN4463" s="15" t="str">
        <f>+IFERROR(VLOOKUP(Tabla1[[#This Row],[CUENTA]],CTAS[],2,0),"OTROS")</f>
        <v>OTROS</v>
      </c>
      <c r="AP4463" s="15" t="str">
        <f>+IFERROR(VLOOKUP(Tabla1[[#This Row],[EMPLEADO]],IS[],3,0),"OTROS")</f>
        <v>OTROS</v>
      </c>
      <c r="AQ4463" s="15" t="str">
        <f>+IFERROR(VLOOKUP(Tabla1[[#This Row],[EMPLEADO]],IS[[NÓMINA]:[INGENIERO]],2,0),"OTROS")</f>
        <v>OTROS</v>
      </c>
    </row>
    <row r="4464" spans="1:43" x14ac:dyDescent="0.25">
      <c r="A4464" s="91" t="s">
        <v>12089</v>
      </c>
      <c r="B4464" s="92">
        <v>1</v>
      </c>
      <c r="C4464" s="92" t="s">
        <v>12840</v>
      </c>
      <c r="D4464" s="93" t="s">
        <v>38</v>
      </c>
      <c r="E4464" s="94" t="s">
        <v>76</v>
      </c>
      <c r="F4464" s="94" t="s">
        <v>12841</v>
      </c>
      <c r="G4464" s="105" t="s">
        <v>5219</v>
      </c>
      <c r="H4464" s="92" t="s">
        <v>471</v>
      </c>
      <c r="I4464" s="95" t="s">
        <v>43</v>
      </c>
      <c r="J4464" s="92" t="s">
        <v>8</v>
      </c>
      <c r="K4464" s="96" t="s">
        <v>102</v>
      </c>
      <c r="L4464" s="96" t="s">
        <v>2741</v>
      </c>
      <c r="M4464" s="92" t="s">
        <v>473</v>
      </c>
      <c r="N4464" s="92">
        <v>0</v>
      </c>
      <c r="O4464" s="92" t="s">
        <v>47</v>
      </c>
      <c r="P4464" s="96">
        <v>65</v>
      </c>
      <c r="Q4464" s="96" t="s">
        <v>48</v>
      </c>
      <c r="R4464" s="97" t="s">
        <v>63</v>
      </c>
      <c r="S4464" s="98" t="s">
        <v>64</v>
      </c>
      <c r="T4464" s="98" t="s">
        <v>51</v>
      </c>
      <c r="U4464" s="99" t="s">
        <v>96</v>
      </c>
      <c r="V4464" s="100">
        <v>1.1000000000000001</v>
      </c>
      <c r="W4464" s="106">
        <v>1501.5000000000002</v>
      </c>
      <c r="X4464" s="102">
        <v>1</v>
      </c>
      <c r="Y4464" s="103">
        <v>2.38</v>
      </c>
      <c r="Z4464" s="99">
        <v>5</v>
      </c>
      <c r="AA4464" s="104">
        <v>0.47599999999999998</v>
      </c>
      <c r="AB4464" s="100">
        <v>0</v>
      </c>
      <c r="AC4464" s="106">
        <v>0</v>
      </c>
      <c r="AD4464" s="107">
        <v>43594</v>
      </c>
      <c r="AE4464" s="107">
        <v>43594</v>
      </c>
      <c r="AF4464" s="99">
        <v>0</v>
      </c>
      <c r="AG4464" s="101" t="s">
        <v>53</v>
      </c>
      <c r="AH4464" s="100">
        <v>0</v>
      </c>
      <c r="AI4464" s="106">
        <v>0</v>
      </c>
      <c r="AJ4464" s="106">
        <v>0</v>
      </c>
      <c r="AK4464" s="60" t="str">
        <f>+IF(Tabla1[[#This Row],[REQUEST_TY]]="SR MANTENIMIENTO CORRECTIVO", "EMERGENCIA", "OTROS")</f>
        <v>EMERGENCIA</v>
      </c>
      <c r="AL4464" s="6" t="str">
        <f>+_xlfn.IFS(Tabla1[[#This Row],[Veces obj]]&lt;=1,"0-1",Tabla1[[#This Row],[Veces obj]]&lt;=2,"1-2",Tabla1[[#This Row],[Veces obj]]&lt;=3,"2-3",TRUE,"&gt;3")</f>
        <v>0-1</v>
      </c>
      <c r="AM4464" s="60" t="str">
        <f>+_xlfn.IFS(MONTH(Tabla1[[#This Row],[MES]])&lt;=3,"Q1",MONTH(Tabla1[[#This Row],[MES]])&lt;=6,"Q2",MONTH(Tabla1[[#This Row],[MES]])&lt;=9,"Q3",TRUE,"Q4")</f>
        <v>Q2</v>
      </c>
      <c r="AN4464" s="15" t="str">
        <f>+IFERROR(VLOOKUP(Tabla1[[#This Row],[CUENTA]],CTAS[],2,0),"OTROS")</f>
        <v>OTROS</v>
      </c>
      <c r="AP4464" s="15" t="str">
        <f>+IFERROR(VLOOKUP(Tabla1[[#This Row],[EMPLEADO]],IS[],3,0),"OTROS")</f>
        <v>OTROS</v>
      </c>
      <c r="AQ4464" s="15" t="str">
        <f>+IFERROR(VLOOKUP(Tabla1[[#This Row],[EMPLEADO]],IS[[NÓMINA]:[INGENIERO]],2,0),"OTROS")</f>
        <v>OTROS</v>
      </c>
    </row>
    <row r="4465" spans="1:43" x14ac:dyDescent="0.25">
      <c r="A4465" s="91" t="s">
        <v>12089</v>
      </c>
      <c r="B4465" s="92">
        <v>1</v>
      </c>
      <c r="C4465" s="92" t="s">
        <v>12842</v>
      </c>
      <c r="D4465" s="93" t="s">
        <v>38</v>
      </c>
      <c r="E4465" s="94" t="s">
        <v>76</v>
      </c>
      <c r="F4465" s="94" t="s">
        <v>12843</v>
      </c>
      <c r="G4465" s="105" t="s">
        <v>4631</v>
      </c>
      <c r="H4465" s="92" t="s">
        <v>471</v>
      </c>
      <c r="I4465" s="95" t="s">
        <v>43</v>
      </c>
      <c r="J4465" s="92" t="s">
        <v>8</v>
      </c>
      <c r="K4465" s="96" t="s">
        <v>102</v>
      </c>
      <c r="L4465" s="96" t="s">
        <v>2741</v>
      </c>
      <c r="M4465" s="92" t="s">
        <v>473</v>
      </c>
      <c r="N4465" s="92">
        <v>0</v>
      </c>
      <c r="O4465" s="92" t="s">
        <v>47</v>
      </c>
      <c r="P4465" s="96">
        <v>35</v>
      </c>
      <c r="Q4465" s="96" t="s">
        <v>82</v>
      </c>
      <c r="R4465" s="97" t="s">
        <v>63</v>
      </c>
      <c r="S4465" s="98" t="s">
        <v>64</v>
      </c>
      <c r="T4465" s="98" t="s">
        <v>51</v>
      </c>
      <c r="U4465" s="99" t="s">
        <v>83</v>
      </c>
      <c r="V4465" s="100">
        <v>1.05</v>
      </c>
      <c r="W4465" s="106">
        <v>1433.25</v>
      </c>
      <c r="X4465" s="102">
        <v>1</v>
      </c>
      <c r="Y4465" s="103">
        <v>4.2</v>
      </c>
      <c r="Z4465" s="99">
        <v>5</v>
      </c>
      <c r="AA4465" s="104">
        <v>0.84000000000000008</v>
      </c>
      <c r="AB4465" s="100">
        <v>0</v>
      </c>
      <c r="AC4465" s="106">
        <v>0</v>
      </c>
      <c r="AD4465" s="107">
        <v>43594</v>
      </c>
      <c r="AE4465" s="107">
        <v>43595</v>
      </c>
      <c r="AF4465" s="99">
        <v>1</v>
      </c>
      <c r="AG4465" s="101" t="s">
        <v>53</v>
      </c>
      <c r="AH4465" s="100">
        <v>0</v>
      </c>
      <c r="AI4465" s="106">
        <v>0</v>
      </c>
      <c r="AJ4465" s="106">
        <v>0</v>
      </c>
      <c r="AK4465" s="60" t="str">
        <f>+IF(Tabla1[[#This Row],[REQUEST_TY]]="SR MANTENIMIENTO CORRECTIVO", "EMERGENCIA", "OTROS")</f>
        <v>EMERGENCIA</v>
      </c>
      <c r="AL4465" s="6" t="str">
        <f>+_xlfn.IFS(Tabla1[[#This Row],[Veces obj]]&lt;=1,"0-1",Tabla1[[#This Row],[Veces obj]]&lt;=2,"1-2",Tabla1[[#This Row],[Veces obj]]&lt;=3,"2-3",TRUE,"&gt;3")</f>
        <v>0-1</v>
      </c>
      <c r="AM4465" s="60" t="str">
        <f>+_xlfn.IFS(MONTH(Tabla1[[#This Row],[MES]])&lt;=3,"Q1",MONTH(Tabla1[[#This Row],[MES]])&lt;=6,"Q2",MONTH(Tabla1[[#This Row],[MES]])&lt;=9,"Q3",TRUE,"Q4")</f>
        <v>Q2</v>
      </c>
      <c r="AN4465" s="15" t="str">
        <f>+IFERROR(VLOOKUP(Tabla1[[#This Row],[CUENTA]],CTAS[],2,0),"OTROS")</f>
        <v>OTROS</v>
      </c>
      <c r="AP4465" s="15" t="str">
        <f>+IFERROR(VLOOKUP(Tabla1[[#This Row],[EMPLEADO]],IS[],3,0),"OTROS")</f>
        <v>OTROS</v>
      </c>
      <c r="AQ4465" s="15" t="str">
        <f>+IFERROR(VLOOKUP(Tabla1[[#This Row],[EMPLEADO]],IS[[NÓMINA]:[INGENIERO]],2,0),"OTROS")</f>
        <v>OTROS</v>
      </c>
    </row>
    <row r="4466" spans="1:43" x14ac:dyDescent="0.25">
      <c r="A4466" s="91" t="s">
        <v>12089</v>
      </c>
      <c r="B4466" s="92">
        <v>1</v>
      </c>
      <c r="C4466" s="92" t="s">
        <v>12844</v>
      </c>
      <c r="D4466" s="93" t="s">
        <v>38</v>
      </c>
      <c r="E4466" s="94" t="s">
        <v>535</v>
      </c>
      <c r="F4466" s="94" t="s">
        <v>12845</v>
      </c>
      <c r="G4466" s="105" t="s">
        <v>1630</v>
      </c>
      <c r="H4466" s="92" t="s">
        <v>679</v>
      </c>
      <c r="I4466" s="95" t="s">
        <v>43</v>
      </c>
      <c r="J4466" s="92" t="s">
        <v>8</v>
      </c>
      <c r="K4466" s="96" t="s">
        <v>117</v>
      </c>
      <c r="L4466" s="96" t="s">
        <v>1631</v>
      </c>
      <c r="M4466" s="92" t="s">
        <v>794</v>
      </c>
      <c r="N4466" s="92">
        <v>0</v>
      </c>
      <c r="O4466" s="92" t="s">
        <v>47</v>
      </c>
      <c r="P4466" s="96">
        <v>3</v>
      </c>
      <c r="Q4466" s="96" t="s">
        <v>388</v>
      </c>
      <c r="R4466" s="97" t="s">
        <v>49</v>
      </c>
      <c r="S4466" s="98" t="s">
        <v>50</v>
      </c>
      <c r="T4466" s="98" t="s">
        <v>51</v>
      </c>
      <c r="U4466" s="99" t="s">
        <v>641</v>
      </c>
      <c r="V4466" s="100">
        <v>0</v>
      </c>
      <c r="W4466" s="106">
        <v>0</v>
      </c>
      <c r="X4466" s="102">
        <v>1</v>
      </c>
      <c r="Y4466" s="103">
        <v>2.42</v>
      </c>
      <c r="Z4466" s="99">
        <v>5</v>
      </c>
      <c r="AA4466" s="104">
        <v>0.48399999999999999</v>
      </c>
      <c r="AB4466" s="100">
        <v>0</v>
      </c>
      <c r="AC4466" s="106">
        <v>0</v>
      </c>
      <c r="AD4466" s="107">
        <v>43594</v>
      </c>
      <c r="AE4466" s="107">
        <v>43594</v>
      </c>
      <c r="AF4466" s="99">
        <v>0</v>
      </c>
      <c r="AG4466" s="101" t="s">
        <v>53</v>
      </c>
      <c r="AH4466" s="100">
        <v>0</v>
      </c>
      <c r="AI4466" s="106">
        <v>0</v>
      </c>
      <c r="AJ4466" s="106">
        <v>0</v>
      </c>
      <c r="AK4466" s="60" t="str">
        <f>+IF(Tabla1[[#This Row],[REQUEST_TY]]="SR MANTENIMIENTO CORRECTIVO", "EMERGENCIA", "OTROS")</f>
        <v>EMERGENCIA</v>
      </c>
      <c r="AL4466" s="6" t="str">
        <f>+_xlfn.IFS(Tabla1[[#This Row],[Veces obj]]&lt;=1,"0-1",Tabla1[[#This Row],[Veces obj]]&lt;=2,"1-2",Tabla1[[#This Row],[Veces obj]]&lt;=3,"2-3",TRUE,"&gt;3")</f>
        <v>0-1</v>
      </c>
      <c r="AM4466" s="60" t="str">
        <f>+_xlfn.IFS(MONTH(Tabla1[[#This Row],[MES]])&lt;=3,"Q1",MONTH(Tabla1[[#This Row],[MES]])&lt;=6,"Q2",MONTH(Tabla1[[#This Row],[MES]])&lt;=9,"Q3",TRUE,"Q4")</f>
        <v>Q2</v>
      </c>
      <c r="AN4466" s="15" t="str">
        <f>+IFERROR(VLOOKUP(Tabla1[[#This Row],[CUENTA]],CTAS[],2,0),"OTROS")</f>
        <v>OTROS</v>
      </c>
      <c r="AP4466" s="15" t="str">
        <f>+IFERROR(VLOOKUP(Tabla1[[#This Row],[EMPLEADO]],IS[],3,0),"OTROS")</f>
        <v>OTROS</v>
      </c>
      <c r="AQ4466" s="15" t="str">
        <f>+IFERROR(VLOOKUP(Tabla1[[#This Row],[EMPLEADO]],IS[[NÓMINA]:[INGENIERO]],2,0),"OTROS")</f>
        <v>OTROS</v>
      </c>
    </row>
    <row r="4467" spans="1:43" x14ac:dyDescent="0.25">
      <c r="A4467" s="91" t="s">
        <v>12089</v>
      </c>
      <c r="B4467" s="92">
        <v>1</v>
      </c>
      <c r="C4467" s="92" t="s">
        <v>12846</v>
      </c>
      <c r="D4467" s="93" t="s">
        <v>38</v>
      </c>
      <c r="E4467" s="94" t="s">
        <v>631</v>
      </c>
      <c r="F4467" s="94" t="s">
        <v>12847</v>
      </c>
      <c r="G4467" s="105" t="s">
        <v>7915</v>
      </c>
      <c r="H4467" s="92" t="s">
        <v>163</v>
      </c>
      <c r="I4467" s="95" t="s">
        <v>43</v>
      </c>
      <c r="J4467" s="92" t="s">
        <v>8</v>
      </c>
      <c r="K4467" s="96" t="s">
        <v>151</v>
      </c>
      <c r="L4467" s="96" t="s">
        <v>164</v>
      </c>
      <c r="M4467" s="92" t="s">
        <v>165</v>
      </c>
      <c r="N4467" s="92">
        <v>1</v>
      </c>
      <c r="O4467" s="92" t="s">
        <v>47</v>
      </c>
      <c r="P4467" s="96">
        <v>31</v>
      </c>
      <c r="Q4467" s="96" t="s">
        <v>82</v>
      </c>
      <c r="R4467" s="97" t="s">
        <v>242</v>
      </c>
      <c r="S4467" s="98" t="s">
        <v>64</v>
      </c>
      <c r="T4467" s="98" t="s">
        <v>51</v>
      </c>
      <c r="U4467" s="99" t="s">
        <v>83</v>
      </c>
      <c r="V4467" s="100">
        <v>1.05</v>
      </c>
      <c r="W4467" s="106">
        <v>0</v>
      </c>
      <c r="X4467" s="102">
        <v>1</v>
      </c>
      <c r="Y4467" s="103">
        <v>0.85</v>
      </c>
      <c r="Z4467" s="99">
        <v>5</v>
      </c>
      <c r="AA4467" s="104">
        <v>0.16999999999999998</v>
      </c>
      <c r="AB4467" s="100">
        <v>0</v>
      </c>
      <c r="AC4467" s="106">
        <v>0</v>
      </c>
      <c r="AD4467" s="107">
        <v>43600</v>
      </c>
      <c r="AE4467" s="107">
        <v>43600</v>
      </c>
      <c r="AF4467" s="99">
        <v>0</v>
      </c>
      <c r="AG4467" s="101" t="s">
        <v>53</v>
      </c>
      <c r="AH4467" s="100">
        <v>0</v>
      </c>
      <c r="AI4467" s="106">
        <v>0</v>
      </c>
      <c r="AJ4467" s="106">
        <v>0</v>
      </c>
      <c r="AK4467" s="60" t="str">
        <f>+IF(Tabla1[[#This Row],[REQUEST_TY]]="SR MANTENIMIENTO CORRECTIVO", "EMERGENCIA", "OTROS")</f>
        <v>EMERGENCIA</v>
      </c>
      <c r="AL4467" s="6" t="str">
        <f>+_xlfn.IFS(Tabla1[[#This Row],[Veces obj]]&lt;=1,"0-1",Tabla1[[#This Row],[Veces obj]]&lt;=2,"1-2",Tabla1[[#This Row],[Veces obj]]&lt;=3,"2-3",TRUE,"&gt;3")</f>
        <v>0-1</v>
      </c>
      <c r="AM4467" s="60" t="str">
        <f>+_xlfn.IFS(MONTH(Tabla1[[#This Row],[MES]])&lt;=3,"Q1",MONTH(Tabla1[[#This Row],[MES]])&lt;=6,"Q2",MONTH(Tabla1[[#This Row],[MES]])&lt;=9,"Q3",TRUE,"Q4")</f>
        <v>Q2</v>
      </c>
      <c r="AN4467" s="15" t="str">
        <f>+IFERROR(VLOOKUP(Tabla1[[#This Row],[CUENTA]],CTAS[],2,0),"OTROS")</f>
        <v>HONEYWELL</v>
      </c>
      <c r="AP4467" s="15" t="str">
        <f>+IFERROR(VLOOKUP(Tabla1[[#This Row],[EMPLEADO]],IS[],3,0),"OTROS")</f>
        <v>CHIHUAHUA</v>
      </c>
      <c r="AQ4467" s="15" t="str">
        <f>+IFERROR(VLOOKUP(Tabla1[[#This Row],[EMPLEADO]],IS[[NÓMINA]:[INGENIERO]],2,0),"OTROS")</f>
        <v>LUIS EDUARDO MUÑOZ</v>
      </c>
    </row>
    <row r="4468" spans="1:43" x14ac:dyDescent="0.25">
      <c r="A4468" s="91" t="s">
        <v>12089</v>
      </c>
      <c r="B4468" s="92">
        <v>1</v>
      </c>
      <c r="C4468" s="92" t="s">
        <v>12848</v>
      </c>
      <c r="D4468" s="93" t="s">
        <v>38</v>
      </c>
      <c r="E4468" s="94" t="s">
        <v>113</v>
      </c>
      <c r="F4468" s="94" t="s">
        <v>12849</v>
      </c>
      <c r="G4468" s="105" t="s">
        <v>12850</v>
      </c>
      <c r="H4468" s="92" t="s">
        <v>868</v>
      </c>
      <c r="I4468" s="95" t="s">
        <v>43</v>
      </c>
      <c r="J4468" s="92" t="s">
        <v>8</v>
      </c>
      <c r="K4468" s="96" t="s">
        <v>125</v>
      </c>
      <c r="L4468" s="96" t="s">
        <v>12851</v>
      </c>
      <c r="M4468" s="92" t="s">
        <v>1410</v>
      </c>
      <c r="N4468" s="92">
        <v>1</v>
      </c>
      <c r="O4468" s="92" t="s">
        <v>47</v>
      </c>
      <c r="P4468" s="96">
        <v>330</v>
      </c>
      <c r="Q4468" s="96" t="s">
        <v>48</v>
      </c>
      <c r="R4468" s="97" t="s">
        <v>49</v>
      </c>
      <c r="S4468" s="98" t="s">
        <v>50</v>
      </c>
      <c r="T4468" s="98" t="s">
        <v>51</v>
      </c>
      <c r="U4468" s="99" t="s">
        <v>52</v>
      </c>
      <c r="V4468" s="100">
        <v>1.05</v>
      </c>
      <c r="W4468" s="106">
        <v>0</v>
      </c>
      <c r="X4468" s="102">
        <v>1</v>
      </c>
      <c r="Y4468" s="103">
        <v>1.9</v>
      </c>
      <c r="Z4468" s="99">
        <v>5</v>
      </c>
      <c r="AA4468" s="104">
        <v>0.38</v>
      </c>
      <c r="AB4468" s="100">
        <v>0</v>
      </c>
      <c r="AC4468" s="106">
        <v>0</v>
      </c>
      <c r="AD4468" s="107">
        <v>43594</v>
      </c>
      <c r="AE4468" s="107">
        <v>43594</v>
      </c>
      <c r="AF4468" s="99">
        <v>0</v>
      </c>
      <c r="AG4468" s="101" t="s">
        <v>53</v>
      </c>
      <c r="AH4468" s="100">
        <v>0</v>
      </c>
      <c r="AI4468" s="106">
        <v>0</v>
      </c>
      <c r="AJ4468" s="106">
        <v>0</v>
      </c>
      <c r="AK4468" s="60" t="str">
        <f>+IF(Tabla1[[#This Row],[REQUEST_TY]]="SR MANTENIMIENTO CORRECTIVO", "EMERGENCIA", "OTROS")</f>
        <v>EMERGENCIA</v>
      </c>
      <c r="AL4468" s="6" t="str">
        <f>+_xlfn.IFS(Tabla1[[#This Row],[Veces obj]]&lt;=1,"0-1",Tabla1[[#This Row],[Veces obj]]&lt;=2,"1-2",Tabla1[[#This Row],[Veces obj]]&lt;=3,"2-3",TRUE,"&gt;3")</f>
        <v>0-1</v>
      </c>
      <c r="AM4468" s="60" t="str">
        <f>+_xlfn.IFS(MONTH(Tabla1[[#This Row],[MES]])&lt;=3,"Q1",MONTH(Tabla1[[#This Row],[MES]])&lt;=6,"Q2",MONTH(Tabla1[[#This Row],[MES]])&lt;=9,"Q3",TRUE,"Q4")</f>
        <v>Q2</v>
      </c>
      <c r="AN4468" s="15" t="str">
        <f>+IFERROR(VLOOKUP(Tabla1[[#This Row],[CUENTA]],CTAS[],2,0),"OTROS")</f>
        <v>OTROS</v>
      </c>
      <c r="AP4468" s="15" t="str">
        <f>+IFERROR(VLOOKUP(Tabla1[[#This Row],[EMPLEADO]],IS[],3,0),"OTROS")</f>
        <v>OTROS</v>
      </c>
      <c r="AQ4468" s="15" t="str">
        <f>+IFERROR(VLOOKUP(Tabla1[[#This Row],[EMPLEADO]],IS[[NÓMINA]:[INGENIERO]],2,0),"OTROS")</f>
        <v>OTROS</v>
      </c>
    </row>
    <row r="4469" spans="1:43" x14ac:dyDescent="0.25">
      <c r="A4469" s="91" t="s">
        <v>12089</v>
      </c>
      <c r="B4469" s="92">
        <v>1</v>
      </c>
      <c r="C4469" s="92" t="s">
        <v>12852</v>
      </c>
      <c r="D4469" s="93" t="s">
        <v>38</v>
      </c>
      <c r="E4469" s="94" t="s">
        <v>39</v>
      </c>
      <c r="F4469" s="94" t="s">
        <v>12853</v>
      </c>
      <c r="G4469" s="105" t="s">
        <v>8420</v>
      </c>
      <c r="H4469" s="92" t="s">
        <v>10274</v>
      </c>
      <c r="I4469" s="95" t="s">
        <v>43</v>
      </c>
      <c r="J4469" s="92" t="s">
        <v>8</v>
      </c>
      <c r="K4469" s="96" t="s">
        <v>254</v>
      </c>
      <c r="L4469" s="96" t="s">
        <v>8421</v>
      </c>
      <c r="M4469" s="92" t="s">
        <v>46</v>
      </c>
      <c r="N4469" s="92">
        <v>0</v>
      </c>
      <c r="O4469" s="92" t="s">
        <v>47</v>
      </c>
      <c r="P4469" s="96">
        <v>62</v>
      </c>
      <c r="Q4469" s="96" t="s">
        <v>48</v>
      </c>
      <c r="R4469" s="97" t="s">
        <v>49</v>
      </c>
      <c r="S4469" s="98" t="s">
        <v>50</v>
      </c>
      <c r="T4469" s="98" t="s">
        <v>51</v>
      </c>
      <c r="U4469" s="99" t="s">
        <v>52</v>
      </c>
      <c r="V4469" s="100">
        <v>1.05</v>
      </c>
      <c r="W4469" s="106">
        <v>750.75000000000011</v>
      </c>
      <c r="X4469" s="102">
        <v>1</v>
      </c>
      <c r="Y4469" s="103">
        <v>2.34</v>
      </c>
      <c r="Z4469" s="99">
        <v>5</v>
      </c>
      <c r="AA4469" s="104">
        <v>0.46799999999999997</v>
      </c>
      <c r="AB4469" s="100">
        <v>0</v>
      </c>
      <c r="AC4469" s="106">
        <v>0</v>
      </c>
      <c r="AD4469" s="107">
        <v>43594</v>
      </c>
      <c r="AE4469" s="107">
        <v>43595</v>
      </c>
      <c r="AF4469" s="99">
        <v>1</v>
      </c>
      <c r="AG4469" s="101" t="s">
        <v>53</v>
      </c>
      <c r="AH4469" s="100">
        <v>0</v>
      </c>
      <c r="AI4469" s="106">
        <v>0</v>
      </c>
      <c r="AJ4469" s="106">
        <v>0</v>
      </c>
      <c r="AK4469" s="60" t="str">
        <f>+IF(Tabla1[[#This Row],[REQUEST_TY]]="SR MANTENIMIENTO CORRECTIVO", "EMERGENCIA", "OTROS")</f>
        <v>EMERGENCIA</v>
      </c>
      <c r="AL4469" s="6" t="str">
        <f>+_xlfn.IFS(Tabla1[[#This Row],[Veces obj]]&lt;=1,"0-1",Tabla1[[#This Row],[Veces obj]]&lt;=2,"1-2",Tabla1[[#This Row],[Veces obj]]&lt;=3,"2-3",TRUE,"&gt;3")</f>
        <v>0-1</v>
      </c>
      <c r="AM4469" s="60" t="str">
        <f>+_xlfn.IFS(MONTH(Tabla1[[#This Row],[MES]])&lt;=3,"Q1",MONTH(Tabla1[[#This Row],[MES]])&lt;=6,"Q2",MONTH(Tabla1[[#This Row],[MES]])&lt;=9,"Q3",TRUE,"Q4")</f>
        <v>Q2</v>
      </c>
      <c r="AN4469" s="15" t="str">
        <f>+IFERROR(VLOOKUP(Tabla1[[#This Row],[CUENTA]],CTAS[],2,0),"OTROS")</f>
        <v>OTROS</v>
      </c>
      <c r="AP4469" s="15" t="str">
        <f>+IFERROR(VLOOKUP(Tabla1[[#This Row],[EMPLEADO]],IS[],3,0),"OTROS")</f>
        <v>OTROS</v>
      </c>
      <c r="AQ4469" s="15" t="str">
        <f>+IFERROR(VLOOKUP(Tabla1[[#This Row],[EMPLEADO]],IS[[NÓMINA]:[INGENIERO]],2,0),"OTROS")</f>
        <v>OTROS</v>
      </c>
    </row>
    <row r="4470" spans="1:43" x14ac:dyDescent="0.25">
      <c r="A4470" s="91" t="s">
        <v>12089</v>
      </c>
      <c r="B4470" s="92">
        <v>1</v>
      </c>
      <c r="C4470" s="92" t="s">
        <v>12854</v>
      </c>
      <c r="D4470" s="93" t="s">
        <v>38</v>
      </c>
      <c r="E4470" s="94" t="s">
        <v>747</v>
      </c>
      <c r="F4470" s="94" t="s">
        <v>12855</v>
      </c>
      <c r="G4470" s="105" t="s">
        <v>1005</v>
      </c>
      <c r="H4470" s="92" t="s">
        <v>527</v>
      </c>
      <c r="I4470" s="95" t="s">
        <v>43</v>
      </c>
      <c r="J4470" s="92" t="s">
        <v>8</v>
      </c>
      <c r="K4470" s="96" t="s">
        <v>528</v>
      </c>
      <c r="L4470" s="96" t="s">
        <v>529</v>
      </c>
      <c r="M4470" s="92" t="s">
        <v>530</v>
      </c>
      <c r="N4470" s="92">
        <v>1</v>
      </c>
      <c r="O4470" s="92" t="s">
        <v>47</v>
      </c>
      <c r="P4470" s="96">
        <v>58</v>
      </c>
      <c r="Q4470" s="96" t="s">
        <v>82</v>
      </c>
      <c r="R4470" s="97" t="s">
        <v>95</v>
      </c>
      <c r="S4470" s="98" t="s">
        <v>64</v>
      </c>
      <c r="T4470" s="98" t="s">
        <v>51</v>
      </c>
      <c r="U4470" s="99" t="s">
        <v>83</v>
      </c>
      <c r="V4470" s="100">
        <v>1.05</v>
      </c>
      <c r="W4470" s="106">
        <v>0</v>
      </c>
      <c r="X4470" s="102">
        <v>1</v>
      </c>
      <c r="Y4470" s="103">
        <v>1.82</v>
      </c>
      <c r="Z4470" s="99">
        <v>5</v>
      </c>
      <c r="AA4470" s="104">
        <v>0.36399999999999999</v>
      </c>
      <c r="AB4470" s="100">
        <v>0</v>
      </c>
      <c r="AC4470" s="106">
        <v>0</v>
      </c>
      <c r="AD4470" s="107">
        <v>43598</v>
      </c>
      <c r="AE4470" s="107">
        <v>43598</v>
      </c>
      <c r="AF4470" s="99">
        <v>0</v>
      </c>
      <c r="AG4470" s="101" t="s">
        <v>53</v>
      </c>
      <c r="AH4470" s="100">
        <v>0</v>
      </c>
      <c r="AI4470" s="106">
        <v>0</v>
      </c>
      <c r="AJ4470" s="106">
        <v>0</v>
      </c>
      <c r="AK4470" s="60" t="str">
        <f>+IF(Tabla1[[#This Row],[REQUEST_TY]]="SR MANTENIMIENTO CORRECTIVO", "EMERGENCIA", "OTROS")</f>
        <v>EMERGENCIA</v>
      </c>
      <c r="AL4470" s="6" t="str">
        <f>+_xlfn.IFS(Tabla1[[#This Row],[Veces obj]]&lt;=1,"0-1",Tabla1[[#This Row],[Veces obj]]&lt;=2,"1-2",Tabla1[[#This Row],[Veces obj]]&lt;=3,"2-3",TRUE,"&gt;3")</f>
        <v>0-1</v>
      </c>
      <c r="AM4470" s="60" t="str">
        <f>+_xlfn.IFS(MONTH(Tabla1[[#This Row],[MES]])&lt;=3,"Q1",MONTH(Tabla1[[#This Row],[MES]])&lt;=6,"Q2",MONTH(Tabla1[[#This Row],[MES]])&lt;=9,"Q3",TRUE,"Q4")</f>
        <v>Q2</v>
      </c>
      <c r="AN4470" s="15" t="str">
        <f>+IFERROR(VLOOKUP(Tabla1[[#This Row],[CUENTA]],CTAS[],2,0),"OTROS")</f>
        <v>OTROS</v>
      </c>
      <c r="AP4470" s="15" t="str">
        <f>+IFERROR(VLOOKUP(Tabla1[[#This Row],[EMPLEADO]],IS[],3,0),"OTROS")</f>
        <v>OTROS</v>
      </c>
      <c r="AQ4470" s="15" t="str">
        <f>+IFERROR(VLOOKUP(Tabla1[[#This Row],[EMPLEADO]],IS[[NÓMINA]:[INGENIERO]],2,0),"OTROS")</f>
        <v>OTROS</v>
      </c>
    </row>
    <row r="4471" spans="1:43" x14ac:dyDescent="0.25">
      <c r="A4471" s="91" t="s">
        <v>12089</v>
      </c>
      <c r="B4471" s="92">
        <v>1</v>
      </c>
      <c r="C4471" s="92" t="s">
        <v>12856</v>
      </c>
      <c r="D4471" s="93" t="s">
        <v>38</v>
      </c>
      <c r="E4471" s="94" t="s">
        <v>113</v>
      </c>
      <c r="F4471" s="94" t="s">
        <v>12857</v>
      </c>
      <c r="G4471" s="105" t="s">
        <v>9682</v>
      </c>
      <c r="H4471" s="92" t="s">
        <v>527</v>
      </c>
      <c r="I4471" s="95" t="s">
        <v>43</v>
      </c>
      <c r="J4471" s="92" t="s">
        <v>8</v>
      </c>
      <c r="K4471" s="96" t="s">
        <v>528</v>
      </c>
      <c r="L4471" s="96" t="s">
        <v>9679</v>
      </c>
      <c r="M4471" s="92" t="s">
        <v>530</v>
      </c>
      <c r="N4471" s="92">
        <v>1</v>
      </c>
      <c r="O4471" s="92" t="s">
        <v>47</v>
      </c>
      <c r="P4471" s="96">
        <v>45</v>
      </c>
      <c r="Q4471" s="96" t="s">
        <v>82</v>
      </c>
      <c r="R4471" s="97" t="s">
        <v>49</v>
      </c>
      <c r="S4471" s="98" t="s">
        <v>50</v>
      </c>
      <c r="T4471" s="98" t="s">
        <v>51</v>
      </c>
      <c r="U4471" s="99" t="s">
        <v>120</v>
      </c>
      <c r="V4471" s="100">
        <v>0.8</v>
      </c>
      <c r="W4471" s="106">
        <v>0</v>
      </c>
      <c r="X4471" s="102">
        <v>1</v>
      </c>
      <c r="Y4471" s="103">
        <v>2.7</v>
      </c>
      <c r="Z4471" s="99">
        <v>5</v>
      </c>
      <c r="AA4471" s="104">
        <v>0.54</v>
      </c>
      <c r="AB4471" s="100">
        <v>0</v>
      </c>
      <c r="AC4471" s="106">
        <v>0</v>
      </c>
      <c r="AD4471" s="107">
        <v>43605</v>
      </c>
      <c r="AE4471" s="107">
        <v>43605</v>
      </c>
      <c r="AF4471" s="99">
        <v>0</v>
      </c>
      <c r="AG4471" s="101" t="s">
        <v>53</v>
      </c>
      <c r="AH4471" s="100">
        <v>0</v>
      </c>
      <c r="AI4471" s="106">
        <v>0</v>
      </c>
      <c r="AJ4471" s="106">
        <v>0</v>
      </c>
      <c r="AK4471" s="60" t="str">
        <f>+IF(Tabla1[[#This Row],[REQUEST_TY]]="SR MANTENIMIENTO CORRECTIVO", "EMERGENCIA", "OTROS")</f>
        <v>EMERGENCIA</v>
      </c>
      <c r="AL4471" s="6" t="str">
        <f>+_xlfn.IFS(Tabla1[[#This Row],[Veces obj]]&lt;=1,"0-1",Tabla1[[#This Row],[Veces obj]]&lt;=2,"1-2",Tabla1[[#This Row],[Veces obj]]&lt;=3,"2-3",TRUE,"&gt;3")</f>
        <v>0-1</v>
      </c>
      <c r="AM4471" s="60" t="str">
        <f>+_xlfn.IFS(MONTH(Tabla1[[#This Row],[MES]])&lt;=3,"Q1",MONTH(Tabla1[[#This Row],[MES]])&lt;=6,"Q2",MONTH(Tabla1[[#This Row],[MES]])&lt;=9,"Q3",TRUE,"Q4")</f>
        <v>Q2</v>
      </c>
      <c r="AN4471" s="15" t="str">
        <f>+IFERROR(VLOOKUP(Tabla1[[#This Row],[CUENTA]],CTAS[],2,0),"OTROS")</f>
        <v>OTROS</v>
      </c>
      <c r="AP4471" s="15" t="str">
        <f>+IFERROR(VLOOKUP(Tabla1[[#This Row],[EMPLEADO]],IS[],3,0),"OTROS")</f>
        <v>OTROS</v>
      </c>
      <c r="AQ4471" s="15" t="str">
        <f>+IFERROR(VLOOKUP(Tabla1[[#This Row],[EMPLEADO]],IS[[NÓMINA]:[INGENIERO]],2,0),"OTROS")</f>
        <v>OTROS</v>
      </c>
    </row>
    <row r="4472" spans="1:43" x14ac:dyDescent="0.25">
      <c r="A4472" s="91" t="s">
        <v>12089</v>
      </c>
      <c r="B4472" s="92">
        <v>1</v>
      </c>
      <c r="C4472" s="92" t="s">
        <v>12858</v>
      </c>
      <c r="D4472" s="93" t="s">
        <v>38</v>
      </c>
      <c r="E4472" s="94" t="s">
        <v>76</v>
      </c>
      <c r="F4472" s="94" t="s">
        <v>12859</v>
      </c>
      <c r="G4472" s="105" t="s">
        <v>480</v>
      </c>
      <c r="H4472" s="92" t="s">
        <v>646</v>
      </c>
      <c r="I4472" s="95" t="s">
        <v>43</v>
      </c>
      <c r="J4472" s="92" t="s">
        <v>8</v>
      </c>
      <c r="K4472" s="96" t="s">
        <v>102</v>
      </c>
      <c r="L4472" s="96" t="s">
        <v>477</v>
      </c>
      <c r="M4472" s="92" t="s">
        <v>358</v>
      </c>
      <c r="N4472" s="92">
        <v>0</v>
      </c>
      <c r="O4472" s="92" t="s">
        <v>47</v>
      </c>
      <c r="P4472" s="96">
        <v>2</v>
      </c>
      <c r="Q4472" s="96" t="s">
        <v>388</v>
      </c>
      <c r="R4472" s="97" t="s">
        <v>63</v>
      </c>
      <c r="S4472" s="98" t="s">
        <v>64</v>
      </c>
      <c r="T4472" s="98" t="s">
        <v>51</v>
      </c>
      <c r="U4472" s="99" t="s">
        <v>389</v>
      </c>
      <c r="V4472" s="100">
        <v>0</v>
      </c>
      <c r="W4472" s="106">
        <v>0</v>
      </c>
      <c r="X4472" s="102">
        <v>1</v>
      </c>
      <c r="Y4472" s="103">
        <v>1.28</v>
      </c>
      <c r="Z4472" s="99">
        <v>5</v>
      </c>
      <c r="AA4472" s="104">
        <v>0.25600000000000001</v>
      </c>
      <c r="AB4472" s="100">
        <v>0</v>
      </c>
      <c r="AC4472" s="106">
        <v>0</v>
      </c>
      <c r="AD4472" s="107">
        <v>43599</v>
      </c>
      <c r="AE4472" s="107">
        <v>43600</v>
      </c>
      <c r="AF4472" s="99">
        <v>1</v>
      </c>
      <c r="AG4472" s="101" t="s">
        <v>53</v>
      </c>
      <c r="AH4472" s="100">
        <v>0</v>
      </c>
      <c r="AI4472" s="106">
        <v>0</v>
      </c>
      <c r="AJ4472" s="106">
        <v>0</v>
      </c>
      <c r="AK4472" s="60" t="str">
        <f>+IF(Tabla1[[#This Row],[REQUEST_TY]]="SR MANTENIMIENTO CORRECTIVO", "EMERGENCIA", "OTROS")</f>
        <v>EMERGENCIA</v>
      </c>
      <c r="AL4472" s="6" t="str">
        <f>+_xlfn.IFS(Tabla1[[#This Row],[Veces obj]]&lt;=1,"0-1",Tabla1[[#This Row],[Veces obj]]&lt;=2,"1-2",Tabla1[[#This Row],[Veces obj]]&lt;=3,"2-3",TRUE,"&gt;3")</f>
        <v>0-1</v>
      </c>
      <c r="AM4472" s="60" t="str">
        <f>+_xlfn.IFS(MONTH(Tabla1[[#This Row],[MES]])&lt;=3,"Q1",MONTH(Tabla1[[#This Row],[MES]])&lt;=6,"Q2",MONTH(Tabla1[[#This Row],[MES]])&lt;=9,"Q3",TRUE,"Q4")</f>
        <v>Q2</v>
      </c>
      <c r="AN4472" s="15" t="str">
        <f>+IFERROR(VLOOKUP(Tabla1[[#This Row],[CUENTA]],CTAS[],2,0),"OTROS")</f>
        <v>OTROS</v>
      </c>
      <c r="AP4472" s="15" t="str">
        <f>+IFERROR(VLOOKUP(Tabla1[[#This Row],[EMPLEADO]],IS[],3,0),"OTROS")</f>
        <v>OTROS</v>
      </c>
      <c r="AQ4472" s="15" t="str">
        <f>+IFERROR(VLOOKUP(Tabla1[[#This Row],[EMPLEADO]],IS[[NÓMINA]:[INGENIERO]],2,0),"OTROS")</f>
        <v>OTROS</v>
      </c>
    </row>
    <row r="4473" spans="1:43" x14ac:dyDescent="0.25">
      <c r="A4473" s="91" t="s">
        <v>12089</v>
      </c>
      <c r="B4473" s="92">
        <v>1</v>
      </c>
      <c r="C4473" s="92" t="s">
        <v>12860</v>
      </c>
      <c r="D4473" s="93" t="s">
        <v>38</v>
      </c>
      <c r="E4473" s="94" t="s">
        <v>76</v>
      </c>
      <c r="F4473" s="94" t="s">
        <v>12861</v>
      </c>
      <c r="G4473" s="105" t="s">
        <v>2054</v>
      </c>
      <c r="H4473" s="92" t="s">
        <v>646</v>
      </c>
      <c r="I4473" s="95" t="s">
        <v>43</v>
      </c>
      <c r="J4473" s="92" t="s">
        <v>8</v>
      </c>
      <c r="K4473" s="96" t="s">
        <v>102</v>
      </c>
      <c r="L4473" s="96" t="s">
        <v>477</v>
      </c>
      <c r="M4473" s="92" t="s">
        <v>358</v>
      </c>
      <c r="N4473" s="92">
        <v>0</v>
      </c>
      <c r="O4473" s="92" t="s">
        <v>47</v>
      </c>
      <c r="P4473" s="96">
        <v>2</v>
      </c>
      <c r="Q4473" s="96" t="s">
        <v>388</v>
      </c>
      <c r="R4473" s="97" t="s">
        <v>63</v>
      </c>
      <c r="S4473" s="98" t="s">
        <v>64</v>
      </c>
      <c r="T4473" s="98" t="s">
        <v>51</v>
      </c>
      <c r="U4473" s="99" t="s">
        <v>389</v>
      </c>
      <c r="V4473" s="100">
        <v>0</v>
      </c>
      <c r="W4473" s="106">
        <v>0</v>
      </c>
      <c r="X4473" s="102">
        <v>1</v>
      </c>
      <c r="Y4473" s="103">
        <v>1.27</v>
      </c>
      <c r="Z4473" s="99">
        <v>5</v>
      </c>
      <c r="AA4473" s="104">
        <v>0.254</v>
      </c>
      <c r="AB4473" s="100">
        <v>0</v>
      </c>
      <c r="AC4473" s="106">
        <v>0</v>
      </c>
      <c r="AD4473" s="107">
        <v>43594</v>
      </c>
      <c r="AE4473" s="107">
        <v>43595</v>
      </c>
      <c r="AF4473" s="99">
        <v>1</v>
      </c>
      <c r="AG4473" s="101" t="s">
        <v>53</v>
      </c>
      <c r="AH4473" s="100">
        <v>0</v>
      </c>
      <c r="AI4473" s="106">
        <v>0</v>
      </c>
      <c r="AJ4473" s="106">
        <v>0</v>
      </c>
      <c r="AK4473" s="60" t="str">
        <f>+IF(Tabla1[[#This Row],[REQUEST_TY]]="SR MANTENIMIENTO CORRECTIVO", "EMERGENCIA", "OTROS")</f>
        <v>EMERGENCIA</v>
      </c>
      <c r="AL4473" s="6" t="str">
        <f>+_xlfn.IFS(Tabla1[[#This Row],[Veces obj]]&lt;=1,"0-1",Tabla1[[#This Row],[Veces obj]]&lt;=2,"1-2",Tabla1[[#This Row],[Veces obj]]&lt;=3,"2-3",TRUE,"&gt;3")</f>
        <v>0-1</v>
      </c>
      <c r="AM4473" s="60" t="str">
        <f>+_xlfn.IFS(MONTH(Tabla1[[#This Row],[MES]])&lt;=3,"Q1",MONTH(Tabla1[[#This Row],[MES]])&lt;=6,"Q2",MONTH(Tabla1[[#This Row],[MES]])&lt;=9,"Q3",TRUE,"Q4")</f>
        <v>Q2</v>
      </c>
      <c r="AN4473" s="15" t="str">
        <f>+IFERROR(VLOOKUP(Tabla1[[#This Row],[CUENTA]],CTAS[],2,0),"OTROS")</f>
        <v>OTROS</v>
      </c>
      <c r="AP4473" s="15" t="str">
        <f>+IFERROR(VLOOKUP(Tabla1[[#This Row],[EMPLEADO]],IS[],3,0),"OTROS")</f>
        <v>OTROS</v>
      </c>
      <c r="AQ4473" s="15" t="str">
        <f>+IFERROR(VLOOKUP(Tabla1[[#This Row],[EMPLEADO]],IS[[NÓMINA]:[INGENIERO]],2,0),"OTROS")</f>
        <v>OTROS</v>
      </c>
    </row>
    <row r="4474" spans="1:43" x14ac:dyDescent="0.25">
      <c r="A4474" s="91" t="s">
        <v>12089</v>
      </c>
      <c r="B4474" s="92">
        <v>1</v>
      </c>
      <c r="C4474" s="92" t="s">
        <v>12862</v>
      </c>
      <c r="D4474" s="93" t="s">
        <v>38</v>
      </c>
      <c r="E4474" s="94" t="s">
        <v>176</v>
      </c>
      <c r="F4474" s="94" t="s">
        <v>12863</v>
      </c>
      <c r="G4474" s="105" t="s">
        <v>12864</v>
      </c>
      <c r="H4474" s="92" t="s">
        <v>1572</v>
      </c>
      <c r="I4474" s="95" t="s">
        <v>43</v>
      </c>
      <c r="J4474" s="92" t="s">
        <v>8</v>
      </c>
      <c r="K4474" s="96" t="s">
        <v>179</v>
      </c>
      <c r="L4474" s="96" t="s">
        <v>12865</v>
      </c>
      <c r="M4474" s="92" t="s">
        <v>1957</v>
      </c>
      <c r="N4474" s="92">
        <v>0</v>
      </c>
      <c r="O4474" s="92" t="s">
        <v>47</v>
      </c>
      <c r="P4474" s="96">
        <v>213</v>
      </c>
      <c r="Q4474" s="96" t="s">
        <v>48</v>
      </c>
      <c r="R4474" s="97" t="s">
        <v>49</v>
      </c>
      <c r="S4474" s="98" t="s">
        <v>50</v>
      </c>
      <c r="T4474" s="98" t="s">
        <v>51</v>
      </c>
      <c r="U4474" s="99" t="s">
        <v>52</v>
      </c>
      <c r="V4474" s="100">
        <v>1.05</v>
      </c>
      <c r="W4474" s="106">
        <v>750.75000000000011</v>
      </c>
      <c r="X4474" s="102">
        <v>1</v>
      </c>
      <c r="Y4474" s="103">
        <v>0.82</v>
      </c>
      <c r="Z4474" s="99">
        <v>5</v>
      </c>
      <c r="AA4474" s="104">
        <v>0.16399999999999998</v>
      </c>
      <c r="AB4474" s="100">
        <v>0</v>
      </c>
      <c r="AC4474" s="106">
        <v>0</v>
      </c>
      <c r="AD4474" s="107">
        <v>43594</v>
      </c>
      <c r="AE4474" s="107">
        <v>43595</v>
      </c>
      <c r="AF4474" s="99">
        <v>1</v>
      </c>
      <c r="AG4474" s="101" t="s">
        <v>53</v>
      </c>
      <c r="AH4474" s="100">
        <v>0</v>
      </c>
      <c r="AI4474" s="106">
        <v>0</v>
      </c>
      <c r="AJ4474" s="106">
        <v>0</v>
      </c>
      <c r="AK4474" s="60" t="str">
        <f>+IF(Tabla1[[#This Row],[REQUEST_TY]]="SR MANTENIMIENTO CORRECTIVO", "EMERGENCIA", "OTROS")</f>
        <v>EMERGENCIA</v>
      </c>
      <c r="AL4474" s="6" t="str">
        <f>+_xlfn.IFS(Tabla1[[#This Row],[Veces obj]]&lt;=1,"0-1",Tabla1[[#This Row],[Veces obj]]&lt;=2,"1-2",Tabla1[[#This Row],[Veces obj]]&lt;=3,"2-3",TRUE,"&gt;3")</f>
        <v>0-1</v>
      </c>
      <c r="AM4474" s="60" t="str">
        <f>+_xlfn.IFS(MONTH(Tabla1[[#This Row],[MES]])&lt;=3,"Q1",MONTH(Tabla1[[#This Row],[MES]])&lt;=6,"Q2",MONTH(Tabla1[[#This Row],[MES]])&lt;=9,"Q3",TRUE,"Q4")</f>
        <v>Q2</v>
      </c>
      <c r="AN4474" s="15" t="str">
        <f>+IFERROR(VLOOKUP(Tabla1[[#This Row],[CUENTA]],CTAS[],2,0),"OTROS")</f>
        <v>OTROS</v>
      </c>
      <c r="AP4474" s="15" t="str">
        <f>+IFERROR(VLOOKUP(Tabla1[[#This Row],[EMPLEADO]],IS[],3,0),"OTROS")</f>
        <v>OTROS</v>
      </c>
      <c r="AQ4474" s="15" t="str">
        <f>+IFERROR(VLOOKUP(Tabla1[[#This Row],[EMPLEADO]],IS[[NÓMINA]:[INGENIERO]],2,0),"OTROS")</f>
        <v>OTROS</v>
      </c>
    </row>
    <row r="4475" spans="1:43" x14ac:dyDescent="0.25">
      <c r="A4475" s="91" t="s">
        <v>12089</v>
      </c>
      <c r="B4475" s="92">
        <v>1</v>
      </c>
      <c r="C4475" s="92" t="s">
        <v>12866</v>
      </c>
      <c r="D4475" s="93" t="s">
        <v>38</v>
      </c>
      <c r="E4475" s="94" t="s">
        <v>258</v>
      </c>
      <c r="F4475" s="94" t="s">
        <v>12867</v>
      </c>
      <c r="G4475" s="105" t="s">
        <v>4415</v>
      </c>
      <c r="H4475" s="92" t="s">
        <v>915</v>
      </c>
      <c r="I4475" s="95" t="s">
        <v>43</v>
      </c>
      <c r="J4475" s="92" t="s">
        <v>8</v>
      </c>
      <c r="K4475" s="96" t="s">
        <v>102</v>
      </c>
      <c r="L4475" s="96" t="s">
        <v>376</v>
      </c>
      <c r="M4475" s="92" t="s">
        <v>310</v>
      </c>
      <c r="N4475" s="92">
        <v>0</v>
      </c>
      <c r="O4475" s="92" t="s">
        <v>47</v>
      </c>
      <c r="P4475" s="96">
        <v>23</v>
      </c>
      <c r="Q4475" s="96" t="s">
        <v>62</v>
      </c>
      <c r="R4475" s="97" t="s">
        <v>138</v>
      </c>
      <c r="S4475" s="98" t="s">
        <v>139</v>
      </c>
      <c r="T4475" s="98" t="s">
        <v>51</v>
      </c>
      <c r="U4475" s="99" t="s">
        <v>262</v>
      </c>
      <c r="V4475" s="100">
        <v>1.05</v>
      </c>
      <c r="W4475" s="106">
        <v>1651.6500000000003</v>
      </c>
      <c r="X4475" s="102">
        <v>1</v>
      </c>
      <c r="Y4475" s="103">
        <v>2.5</v>
      </c>
      <c r="Z4475" s="99">
        <v>4</v>
      </c>
      <c r="AA4475" s="104">
        <v>0.625</v>
      </c>
      <c r="AB4475" s="100">
        <v>0</v>
      </c>
      <c r="AC4475" s="106">
        <v>0</v>
      </c>
      <c r="AD4475" s="107">
        <v>43594</v>
      </c>
      <c r="AE4475" s="107">
        <v>43595</v>
      </c>
      <c r="AF4475" s="99">
        <v>1</v>
      </c>
      <c r="AG4475" s="101" t="s">
        <v>53</v>
      </c>
      <c r="AH4475" s="100">
        <v>0</v>
      </c>
      <c r="AI4475" s="106">
        <v>0</v>
      </c>
      <c r="AJ4475" s="106">
        <v>0</v>
      </c>
      <c r="AK4475" s="60" t="str">
        <f>+IF(Tabla1[[#This Row],[REQUEST_TY]]="SR MANTENIMIENTO CORRECTIVO", "EMERGENCIA", "OTROS")</f>
        <v>EMERGENCIA</v>
      </c>
      <c r="AL4475" s="6" t="str">
        <f>+_xlfn.IFS(Tabla1[[#This Row],[Veces obj]]&lt;=1,"0-1",Tabla1[[#This Row],[Veces obj]]&lt;=2,"1-2",Tabla1[[#This Row],[Veces obj]]&lt;=3,"2-3",TRUE,"&gt;3")</f>
        <v>0-1</v>
      </c>
      <c r="AM4475" s="60" t="str">
        <f>+_xlfn.IFS(MONTH(Tabla1[[#This Row],[MES]])&lt;=3,"Q1",MONTH(Tabla1[[#This Row],[MES]])&lt;=6,"Q2",MONTH(Tabla1[[#This Row],[MES]])&lt;=9,"Q3",TRUE,"Q4")</f>
        <v>Q2</v>
      </c>
      <c r="AN4475" s="15" t="str">
        <f>+IFERROR(VLOOKUP(Tabla1[[#This Row],[CUENTA]],CTAS[],2,0),"OTROS")</f>
        <v>OTROS</v>
      </c>
      <c r="AP4475" s="15" t="str">
        <f>+IFERROR(VLOOKUP(Tabla1[[#This Row],[EMPLEADO]],IS[],3,0),"OTROS")</f>
        <v>OTROS</v>
      </c>
      <c r="AQ4475" s="15" t="str">
        <f>+IFERROR(VLOOKUP(Tabla1[[#This Row],[EMPLEADO]],IS[[NÓMINA]:[INGENIERO]],2,0),"OTROS")</f>
        <v>OTROS</v>
      </c>
    </row>
    <row r="4476" spans="1:43" x14ac:dyDescent="0.25">
      <c r="A4476" s="91" t="s">
        <v>12089</v>
      </c>
      <c r="B4476" s="92">
        <v>1</v>
      </c>
      <c r="C4476" s="92" t="s">
        <v>12868</v>
      </c>
      <c r="D4476" s="93" t="s">
        <v>38</v>
      </c>
      <c r="E4476" s="94" t="s">
        <v>725</v>
      </c>
      <c r="F4476" s="94" t="s">
        <v>12869</v>
      </c>
      <c r="G4476" s="105" t="s">
        <v>5246</v>
      </c>
      <c r="H4476" s="92" t="s">
        <v>213</v>
      </c>
      <c r="I4476" s="95" t="s">
        <v>43</v>
      </c>
      <c r="J4476" s="92" t="s">
        <v>8</v>
      </c>
      <c r="K4476" s="96" t="s">
        <v>59</v>
      </c>
      <c r="L4476" s="96" t="s">
        <v>5247</v>
      </c>
      <c r="M4476" s="92" t="s">
        <v>215</v>
      </c>
      <c r="N4476" s="92">
        <v>0</v>
      </c>
      <c r="O4476" s="92" t="s">
        <v>47</v>
      </c>
      <c r="P4476" s="96">
        <v>87</v>
      </c>
      <c r="Q4476" s="96" t="s">
        <v>48</v>
      </c>
      <c r="R4476" s="97" t="s">
        <v>223</v>
      </c>
      <c r="S4476" s="98" t="s">
        <v>139</v>
      </c>
      <c r="T4476" s="98" t="s">
        <v>51</v>
      </c>
      <c r="U4476" s="99" t="s">
        <v>353</v>
      </c>
      <c r="V4476" s="100">
        <v>1.1499999999999999</v>
      </c>
      <c r="W4476" s="106">
        <v>1808.95</v>
      </c>
      <c r="X4476" s="102">
        <v>1</v>
      </c>
      <c r="Y4476" s="103">
        <v>0.95</v>
      </c>
      <c r="Z4476" s="99">
        <v>4</v>
      </c>
      <c r="AA4476" s="104">
        <v>0.23749999999999999</v>
      </c>
      <c r="AB4476" s="100">
        <v>0</v>
      </c>
      <c r="AC4476" s="106">
        <v>0</v>
      </c>
      <c r="AD4476" s="107">
        <v>43594</v>
      </c>
      <c r="AE4476" s="107">
        <v>43595</v>
      </c>
      <c r="AF4476" s="99">
        <v>1</v>
      </c>
      <c r="AG4476" s="101" t="s">
        <v>53</v>
      </c>
      <c r="AH4476" s="100">
        <v>0</v>
      </c>
      <c r="AI4476" s="106">
        <v>0</v>
      </c>
      <c r="AJ4476" s="106">
        <v>0</v>
      </c>
      <c r="AK4476" s="60" t="str">
        <f>+IF(Tabla1[[#This Row],[REQUEST_TY]]="SR MANTENIMIENTO CORRECTIVO", "EMERGENCIA", "OTROS")</f>
        <v>EMERGENCIA</v>
      </c>
      <c r="AL4476" s="6" t="str">
        <f>+_xlfn.IFS(Tabla1[[#This Row],[Veces obj]]&lt;=1,"0-1",Tabla1[[#This Row],[Veces obj]]&lt;=2,"1-2",Tabla1[[#This Row],[Veces obj]]&lt;=3,"2-3",TRUE,"&gt;3")</f>
        <v>0-1</v>
      </c>
      <c r="AM4476" s="60" t="str">
        <f>+_xlfn.IFS(MONTH(Tabla1[[#This Row],[MES]])&lt;=3,"Q1",MONTH(Tabla1[[#This Row],[MES]])&lt;=6,"Q2",MONTH(Tabla1[[#This Row],[MES]])&lt;=9,"Q3",TRUE,"Q4")</f>
        <v>Q2</v>
      </c>
      <c r="AN4476" s="15" t="str">
        <f>+IFERROR(VLOOKUP(Tabla1[[#This Row],[CUENTA]],CTAS[],2,0),"OTROS")</f>
        <v>OTROS</v>
      </c>
      <c r="AP4476" s="15" t="str">
        <f>+IFERROR(VLOOKUP(Tabla1[[#This Row],[EMPLEADO]],IS[],3,0),"OTROS")</f>
        <v>OTROS</v>
      </c>
      <c r="AQ4476" s="15" t="str">
        <f>+IFERROR(VLOOKUP(Tabla1[[#This Row],[EMPLEADO]],IS[[NÓMINA]:[INGENIERO]],2,0),"OTROS")</f>
        <v>OTROS</v>
      </c>
    </row>
    <row r="4477" spans="1:43" x14ac:dyDescent="0.25">
      <c r="A4477" s="91" t="s">
        <v>12089</v>
      </c>
      <c r="B4477" s="92">
        <v>1</v>
      </c>
      <c r="C4477" s="92" t="s">
        <v>12870</v>
      </c>
      <c r="D4477" s="93" t="s">
        <v>38</v>
      </c>
      <c r="E4477" s="94" t="s">
        <v>1015</v>
      </c>
      <c r="F4477" s="94" t="s">
        <v>12871</v>
      </c>
      <c r="G4477" s="105" t="s">
        <v>6366</v>
      </c>
      <c r="H4477" s="92" t="s">
        <v>106</v>
      </c>
      <c r="I4477" s="95" t="s">
        <v>43</v>
      </c>
      <c r="J4477" s="92" t="s">
        <v>8</v>
      </c>
      <c r="K4477" s="96" t="s">
        <v>59</v>
      </c>
      <c r="L4477" s="96" t="s">
        <v>780</v>
      </c>
      <c r="M4477" s="92" t="s">
        <v>310</v>
      </c>
      <c r="N4477" s="92">
        <v>0</v>
      </c>
      <c r="O4477" s="92" t="s">
        <v>47</v>
      </c>
      <c r="P4477" s="96">
        <v>66</v>
      </c>
      <c r="Q4477" s="96" t="s">
        <v>48</v>
      </c>
      <c r="R4477" s="97" t="s">
        <v>317</v>
      </c>
      <c r="S4477" s="98" t="s">
        <v>318</v>
      </c>
      <c r="T4477" s="98" t="s">
        <v>51</v>
      </c>
      <c r="U4477" s="99" t="s">
        <v>353</v>
      </c>
      <c r="V4477" s="100">
        <v>1.1499999999999999</v>
      </c>
      <c r="W4477" s="106">
        <v>1808.95</v>
      </c>
      <c r="X4477" s="102">
        <v>1</v>
      </c>
      <c r="Y4477" s="103">
        <v>3.35</v>
      </c>
      <c r="Z4477" s="99">
        <v>4</v>
      </c>
      <c r="AA4477" s="104">
        <v>0.83750000000000002</v>
      </c>
      <c r="AB4477" s="100">
        <v>0</v>
      </c>
      <c r="AC4477" s="106">
        <v>0</v>
      </c>
      <c r="AD4477" s="107">
        <v>43595</v>
      </c>
      <c r="AE4477" s="107">
        <v>43595</v>
      </c>
      <c r="AF4477" s="99">
        <v>0</v>
      </c>
      <c r="AG4477" s="101" t="s">
        <v>53</v>
      </c>
      <c r="AH4477" s="100">
        <v>0</v>
      </c>
      <c r="AI4477" s="106">
        <v>0</v>
      </c>
      <c r="AJ4477" s="106">
        <v>0</v>
      </c>
      <c r="AK4477" s="60" t="str">
        <f>+IF(Tabla1[[#This Row],[REQUEST_TY]]="SR MANTENIMIENTO CORRECTIVO", "EMERGENCIA", "OTROS")</f>
        <v>EMERGENCIA</v>
      </c>
      <c r="AL4477" s="6" t="str">
        <f>+_xlfn.IFS(Tabla1[[#This Row],[Veces obj]]&lt;=1,"0-1",Tabla1[[#This Row],[Veces obj]]&lt;=2,"1-2",Tabla1[[#This Row],[Veces obj]]&lt;=3,"2-3",TRUE,"&gt;3")</f>
        <v>0-1</v>
      </c>
      <c r="AM4477" s="60" t="str">
        <f>+_xlfn.IFS(MONTH(Tabla1[[#This Row],[MES]])&lt;=3,"Q1",MONTH(Tabla1[[#This Row],[MES]])&lt;=6,"Q2",MONTH(Tabla1[[#This Row],[MES]])&lt;=9,"Q3",TRUE,"Q4")</f>
        <v>Q2</v>
      </c>
      <c r="AN4477" s="15" t="str">
        <f>+IFERROR(VLOOKUP(Tabla1[[#This Row],[CUENTA]],CTAS[],2,0),"OTROS")</f>
        <v>OTROS</v>
      </c>
      <c r="AP4477" s="15" t="str">
        <f>+IFERROR(VLOOKUP(Tabla1[[#This Row],[EMPLEADO]],IS[],3,0),"OTROS")</f>
        <v>OTROS</v>
      </c>
      <c r="AQ4477" s="15" t="str">
        <f>+IFERROR(VLOOKUP(Tabla1[[#This Row],[EMPLEADO]],IS[[NÓMINA]:[INGENIERO]],2,0),"OTROS")</f>
        <v>OTROS</v>
      </c>
    </row>
    <row r="4478" spans="1:43" x14ac:dyDescent="0.25">
      <c r="A4478" s="91" t="s">
        <v>12089</v>
      </c>
      <c r="B4478" s="92">
        <v>1</v>
      </c>
      <c r="C4478" s="92" t="s">
        <v>12872</v>
      </c>
      <c r="D4478" s="93" t="s">
        <v>38</v>
      </c>
      <c r="E4478" s="94" t="s">
        <v>217</v>
      </c>
      <c r="F4478" s="94" t="s">
        <v>12873</v>
      </c>
      <c r="G4478" s="105" t="s">
        <v>5615</v>
      </c>
      <c r="H4478" s="92" t="s">
        <v>213</v>
      </c>
      <c r="I4478" s="95" t="s">
        <v>43</v>
      </c>
      <c r="J4478" s="92" t="s">
        <v>8</v>
      </c>
      <c r="K4478" s="96" t="s">
        <v>59</v>
      </c>
      <c r="L4478" s="96" t="s">
        <v>5247</v>
      </c>
      <c r="M4478" s="92" t="s">
        <v>215</v>
      </c>
      <c r="N4478" s="92">
        <v>0</v>
      </c>
      <c r="O4478" s="92" t="s">
        <v>47</v>
      </c>
      <c r="P4478" s="96">
        <v>62</v>
      </c>
      <c r="Q4478" s="96" t="s">
        <v>48</v>
      </c>
      <c r="R4478" s="97" t="s">
        <v>223</v>
      </c>
      <c r="S4478" s="98" t="s">
        <v>139</v>
      </c>
      <c r="T4478" s="98" t="s">
        <v>51</v>
      </c>
      <c r="U4478" s="99" t="s">
        <v>353</v>
      </c>
      <c r="V4478" s="100">
        <v>1.1499999999999999</v>
      </c>
      <c r="W4478" s="106">
        <v>1808.95</v>
      </c>
      <c r="X4478" s="102">
        <v>1</v>
      </c>
      <c r="Y4478" s="103">
        <v>0.55000000000000004</v>
      </c>
      <c r="Z4478" s="99">
        <v>4</v>
      </c>
      <c r="AA4478" s="104">
        <v>0.13750000000000001</v>
      </c>
      <c r="AB4478" s="100">
        <v>0</v>
      </c>
      <c r="AC4478" s="106">
        <v>0</v>
      </c>
      <c r="AD4478" s="107">
        <v>43594</v>
      </c>
      <c r="AE4478" s="107">
        <v>43594</v>
      </c>
      <c r="AF4478" s="99">
        <v>0</v>
      </c>
      <c r="AG4478" s="101" t="s">
        <v>53</v>
      </c>
      <c r="AH4478" s="100">
        <v>0</v>
      </c>
      <c r="AI4478" s="106">
        <v>0</v>
      </c>
      <c r="AJ4478" s="106">
        <v>0</v>
      </c>
      <c r="AK4478" s="60" t="str">
        <f>+IF(Tabla1[[#This Row],[REQUEST_TY]]="SR MANTENIMIENTO CORRECTIVO", "EMERGENCIA", "OTROS")</f>
        <v>EMERGENCIA</v>
      </c>
      <c r="AL4478" s="6" t="str">
        <f>+_xlfn.IFS(Tabla1[[#This Row],[Veces obj]]&lt;=1,"0-1",Tabla1[[#This Row],[Veces obj]]&lt;=2,"1-2",Tabla1[[#This Row],[Veces obj]]&lt;=3,"2-3",TRUE,"&gt;3")</f>
        <v>0-1</v>
      </c>
      <c r="AM4478" s="60" t="str">
        <f>+_xlfn.IFS(MONTH(Tabla1[[#This Row],[MES]])&lt;=3,"Q1",MONTH(Tabla1[[#This Row],[MES]])&lt;=6,"Q2",MONTH(Tabla1[[#This Row],[MES]])&lt;=9,"Q3",TRUE,"Q4")</f>
        <v>Q2</v>
      </c>
      <c r="AN4478" s="15" t="str">
        <f>+IFERROR(VLOOKUP(Tabla1[[#This Row],[CUENTA]],CTAS[],2,0),"OTROS")</f>
        <v>OTROS</v>
      </c>
      <c r="AP4478" s="15" t="str">
        <f>+IFERROR(VLOOKUP(Tabla1[[#This Row],[EMPLEADO]],IS[],3,0),"OTROS")</f>
        <v>OTROS</v>
      </c>
      <c r="AQ4478" s="15" t="str">
        <f>+IFERROR(VLOOKUP(Tabla1[[#This Row],[EMPLEADO]],IS[[NÓMINA]:[INGENIERO]],2,0),"OTROS")</f>
        <v>OTROS</v>
      </c>
    </row>
    <row r="4479" spans="1:43" x14ac:dyDescent="0.25">
      <c r="A4479" s="91" t="s">
        <v>12089</v>
      </c>
      <c r="B4479" s="92">
        <v>1</v>
      </c>
      <c r="C4479" s="92" t="s">
        <v>12874</v>
      </c>
      <c r="D4479" s="93" t="s">
        <v>38</v>
      </c>
      <c r="E4479" s="94" t="s">
        <v>133</v>
      </c>
      <c r="F4479" s="94" t="s">
        <v>12875</v>
      </c>
      <c r="G4479" s="105" t="s">
        <v>4147</v>
      </c>
      <c r="H4479" s="92" t="s">
        <v>106</v>
      </c>
      <c r="I4479" s="95" t="s">
        <v>43</v>
      </c>
      <c r="J4479" s="92" t="s">
        <v>8</v>
      </c>
      <c r="K4479" s="96" t="s">
        <v>59</v>
      </c>
      <c r="L4479" s="96" t="s">
        <v>780</v>
      </c>
      <c r="M4479" s="92" t="s">
        <v>310</v>
      </c>
      <c r="N4479" s="92">
        <v>0</v>
      </c>
      <c r="O4479" s="92" t="s">
        <v>47</v>
      </c>
      <c r="P4479" s="96">
        <v>29</v>
      </c>
      <c r="Q4479" s="96" t="s">
        <v>62</v>
      </c>
      <c r="R4479" s="97" t="s">
        <v>138</v>
      </c>
      <c r="S4479" s="98" t="s">
        <v>139</v>
      </c>
      <c r="T4479" s="98" t="s">
        <v>51</v>
      </c>
      <c r="U4479" s="99" t="s">
        <v>262</v>
      </c>
      <c r="V4479" s="100">
        <v>1.05</v>
      </c>
      <c r="W4479" s="106">
        <v>1651.6500000000003</v>
      </c>
      <c r="X4479" s="102">
        <v>1</v>
      </c>
      <c r="Y4479" s="103">
        <v>1.7</v>
      </c>
      <c r="Z4479" s="99">
        <v>4</v>
      </c>
      <c r="AA4479" s="104">
        <v>0.42499999999999999</v>
      </c>
      <c r="AB4479" s="100">
        <v>0</v>
      </c>
      <c r="AC4479" s="106">
        <v>0</v>
      </c>
      <c r="AD4479" s="107">
        <v>43599</v>
      </c>
      <c r="AE4479" s="107">
        <v>43601</v>
      </c>
      <c r="AF4479" s="99">
        <v>2</v>
      </c>
      <c r="AG4479" s="101" t="s">
        <v>1680</v>
      </c>
      <c r="AH4479" s="100">
        <v>0.25</v>
      </c>
      <c r="AI4479" s="106">
        <v>-393.25000000000006</v>
      </c>
      <c r="AJ4479" s="106">
        <v>0</v>
      </c>
      <c r="AK4479" s="60" t="str">
        <f>+IF(Tabla1[[#This Row],[REQUEST_TY]]="SR MANTENIMIENTO CORRECTIVO", "EMERGENCIA", "OTROS")</f>
        <v>EMERGENCIA</v>
      </c>
      <c r="AL4479" s="6" t="str">
        <f>+_xlfn.IFS(Tabla1[[#This Row],[Veces obj]]&lt;=1,"0-1",Tabla1[[#This Row],[Veces obj]]&lt;=2,"1-2",Tabla1[[#This Row],[Veces obj]]&lt;=3,"2-3",TRUE,"&gt;3")</f>
        <v>0-1</v>
      </c>
      <c r="AM4479" s="60" t="str">
        <f>+_xlfn.IFS(MONTH(Tabla1[[#This Row],[MES]])&lt;=3,"Q1",MONTH(Tabla1[[#This Row],[MES]])&lt;=6,"Q2",MONTH(Tabla1[[#This Row],[MES]])&lt;=9,"Q3",TRUE,"Q4")</f>
        <v>Q2</v>
      </c>
      <c r="AN4479" s="15" t="str">
        <f>+IFERROR(VLOOKUP(Tabla1[[#This Row],[CUENTA]],CTAS[],2,0),"OTROS")</f>
        <v>OTROS</v>
      </c>
      <c r="AP4479" s="15" t="str">
        <f>+IFERROR(VLOOKUP(Tabla1[[#This Row],[EMPLEADO]],IS[],3,0),"OTROS")</f>
        <v>OTROS</v>
      </c>
      <c r="AQ4479" s="15" t="str">
        <f>+IFERROR(VLOOKUP(Tabla1[[#This Row],[EMPLEADO]],IS[[NÓMINA]:[INGENIERO]],2,0),"OTROS")</f>
        <v>OTROS</v>
      </c>
    </row>
    <row r="4480" spans="1:43" x14ac:dyDescent="0.25">
      <c r="A4480" s="91" t="s">
        <v>12089</v>
      </c>
      <c r="B4480" s="92">
        <v>1</v>
      </c>
      <c r="C4480" s="92" t="s">
        <v>12876</v>
      </c>
      <c r="D4480" s="93" t="s">
        <v>38</v>
      </c>
      <c r="E4480" s="94" t="s">
        <v>373</v>
      </c>
      <c r="F4480" s="94" t="s">
        <v>12877</v>
      </c>
      <c r="G4480" s="105" t="s">
        <v>5989</v>
      </c>
      <c r="H4480" s="92" t="s">
        <v>1572</v>
      </c>
      <c r="I4480" s="95" t="s">
        <v>43</v>
      </c>
      <c r="J4480" s="92" t="s">
        <v>8</v>
      </c>
      <c r="K4480" s="96" t="s">
        <v>102</v>
      </c>
      <c r="L4480" s="96" t="s">
        <v>3190</v>
      </c>
      <c r="M4480" s="92" t="s">
        <v>1868</v>
      </c>
      <c r="N4480" s="92">
        <v>0</v>
      </c>
      <c r="O4480" s="92" t="s">
        <v>47</v>
      </c>
      <c r="P4480" s="96">
        <v>85</v>
      </c>
      <c r="Q4480" s="96" t="s">
        <v>48</v>
      </c>
      <c r="R4480" s="97" t="s">
        <v>153</v>
      </c>
      <c r="S4480" s="98" t="s">
        <v>50</v>
      </c>
      <c r="T4480" s="98" t="s">
        <v>51</v>
      </c>
      <c r="U4480" s="99" t="s">
        <v>52</v>
      </c>
      <c r="V4480" s="100">
        <v>1.05</v>
      </c>
      <c r="W4480" s="106">
        <v>750.75000000000011</v>
      </c>
      <c r="X4480" s="102">
        <v>1</v>
      </c>
      <c r="Y4480" s="103">
        <v>1.98</v>
      </c>
      <c r="Z4480" s="99">
        <v>5</v>
      </c>
      <c r="AA4480" s="104">
        <v>0.39600000000000002</v>
      </c>
      <c r="AB4480" s="100">
        <v>0</v>
      </c>
      <c r="AC4480" s="106">
        <v>0</v>
      </c>
      <c r="AD4480" s="107">
        <v>43595</v>
      </c>
      <c r="AE4480" s="107">
        <v>43595</v>
      </c>
      <c r="AF4480" s="99">
        <v>0</v>
      </c>
      <c r="AG4480" s="101" t="s">
        <v>53</v>
      </c>
      <c r="AH4480" s="100">
        <v>0</v>
      </c>
      <c r="AI4480" s="106">
        <v>0</v>
      </c>
      <c r="AJ4480" s="106">
        <v>0</v>
      </c>
      <c r="AK4480" s="60" t="str">
        <f>+IF(Tabla1[[#This Row],[REQUEST_TY]]="SR MANTENIMIENTO CORRECTIVO", "EMERGENCIA", "OTROS")</f>
        <v>EMERGENCIA</v>
      </c>
      <c r="AL4480" s="6" t="str">
        <f>+_xlfn.IFS(Tabla1[[#This Row],[Veces obj]]&lt;=1,"0-1",Tabla1[[#This Row],[Veces obj]]&lt;=2,"1-2",Tabla1[[#This Row],[Veces obj]]&lt;=3,"2-3",TRUE,"&gt;3")</f>
        <v>0-1</v>
      </c>
      <c r="AM4480" s="60" t="str">
        <f>+_xlfn.IFS(MONTH(Tabla1[[#This Row],[MES]])&lt;=3,"Q1",MONTH(Tabla1[[#This Row],[MES]])&lt;=6,"Q2",MONTH(Tabla1[[#This Row],[MES]])&lt;=9,"Q3",TRUE,"Q4")</f>
        <v>Q2</v>
      </c>
      <c r="AN4480" s="15" t="str">
        <f>+IFERROR(VLOOKUP(Tabla1[[#This Row],[CUENTA]],CTAS[],2,0),"OTROS")</f>
        <v>OTROS</v>
      </c>
      <c r="AP4480" s="15" t="str">
        <f>+IFERROR(VLOOKUP(Tabla1[[#This Row],[EMPLEADO]],IS[],3,0),"OTROS")</f>
        <v>OTROS</v>
      </c>
      <c r="AQ4480" s="15" t="str">
        <f>+IFERROR(VLOOKUP(Tabla1[[#This Row],[EMPLEADO]],IS[[NÓMINA]:[INGENIERO]],2,0),"OTROS")</f>
        <v>OTROS</v>
      </c>
    </row>
    <row r="4481" spans="1:43" x14ac:dyDescent="0.25">
      <c r="A4481" s="91" t="s">
        <v>12089</v>
      </c>
      <c r="B4481" s="92">
        <v>1</v>
      </c>
      <c r="C4481" s="92" t="s">
        <v>12878</v>
      </c>
      <c r="D4481" s="93" t="s">
        <v>38</v>
      </c>
      <c r="E4481" s="94" t="s">
        <v>294</v>
      </c>
      <c r="F4481" s="94" t="s">
        <v>12879</v>
      </c>
      <c r="G4481" s="105" t="s">
        <v>12880</v>
      </c>
      <c r="H4481" s="92" t="s">
        <v>484</v>
      </c>
      <c r="I4481" s="95" t="s">
        <v>43</v>
      </c>
      <c r="J4481" s="92" t="s">
        <v>8</v>
      </c>
      <c r="K4481" s="96" t="s">
        <v>2300</v>
      </c>
      <c r="L4481" s="96" t="s">
        <v>2779</v>
      </c>
      <c r="M4481" s="92" t="s">
        <v>94</v>
      </c>
      <c r="N4481" s="92">
        <v>1</v>
      </c>
      <c r="O4481" s="92" t="s">
        <v>47</v>
      </c>
      <c r="P4481" s="96">
        <v>269</v>
      </c>
      <c r="Q4481" s="96" t="s">
        <v>48</v>
      </c>
      <c r="R4481" s="97" t="s">
        <v>95</v>
      </c>
      <c r="S4481" s="98" t="s">
        <v>64</v>
      </c>
      <c r="T4481" s="98" t="s">
        <v>51</v>
      </c>
      <c r="U4481" s="99" t="s">
        <v>96</v>
      </c>
      <c r="V4481" s="100">
        <v>1.1000000000000001</v>
      </c>
      <c r="W4481" s="106">
        <v>0</v>
      </c>
      <c r="X4481" s="102">
        <v>1</v>
      </c>
      <c r="Y4481" s="103">
        <v>0</v>
      </c>
      <c r="Z4481" s="99">
        <v>5</v>
      </c>
      <c r="AA4481" s="104">
        <v>0</v>
      </c>
      <c r="AB4481" s="100">
        <v>0</v>
      </c>
      <c r="AC4481" s="106">
        <v>0</v>
      </c>
      <c r="AD4481" s="107">
        <v>43599</v>
      </c>
      <c r="AE4481" s="107">
        <v>43599</v>
      </c>
      <c r="AF4481" s="99">
        <v>0</v>
      </c>
      <c r="AG4481" s="101" t="s">
        <v>53</v>
      </c>
      <c r="AH4481" s="100">
        <v>0</v>
      </c>
      <c r="AI4481" s="106">
        <v>0</v>
      </c>
      <c r="AJ4481" s="106">
        <v>0</v>
      </c>
      <c r="AK4481" s="60" t="str">
        <f>+IF(Tabla1[[#This Row],[REQUEST_TY]]="SR MANTENIMIENTO CORRECTIVO", "EMERGENCIA", "OTROS")</f>
        <v>EMERGENCIA</v>
      </c>
      <c r="AL4481" s="6" t="str">
        <f>+_xlfn.IFS(Tabla1[[#This Row],[Veces obj]]&lt;=1,"0-1",Tabla1[[#This Row],[Veces obj]]&lt;=2,"1-2",Tabla1[[#This Row],[Veces obj]]&lt;=3,"2-3",TRUE,"&gt;3")</f>
        <v>0-1</v>
      </c>
      <c r="AM4481" s="60" t="str">
        <f>+_xlfn.IFS(MONTH(Tabla1[[#This Row],[MES]])&lt;=3,"Q1",MONTH(Tabla1[[#This Row],[MES]])&lt;=6,"Q2",MONTH(Tabla1[[#This Row],[MES]])&lt;=9,"Q3",TRUE,"Q4")</f>
        <v>Q2</v>
      </c>
      <c r="AN4481" s="15" t="str">
        <f>+IFERROR(VLOOKUP(Tabla1[[#This Row],[CUENTA]],CTAS[],2,0),"OTROS")</f>
        <v>OTROS</v>
      </c>
      <c r="AP4481" s="15" t="str">
        <f>+IFERROR(VLOOKUP(Tabla1[[#This Row],[EMPLEADO]],IS[],3,0),"OTROS")</f>
        <v>OTROS</v>
      </c>
      <c r="AQ4481" s="15" t="str">
        <f>+IFERROR(VLOOKUP(Tabla1[[#This Row],[EMPLEADO]],IS[[NÓMINA]:[INGENIERO]],2,0),"OTROS")</f>
        <v>OTROS</v>
      </c>
    </row>
    <row r="4482" spans="1:43" x14ac:dyDescent="0.25">
      <c r="A4482" s="91" t="s">
        <v>12089</v>
      </c>
      <c r="B4482" s="92">
        <v>1</v>
      </c>
      <c r="C4482" s="92" t="s">
        <v>12881</v>
      </c>
      <c r="D4482" s="93" t="s">
        <v>38</v>
      </c>
      <c r="E4482" s="94" t="s">
        <v>226</v>
      </c>
      <c r="F4482" s="94" t="s">
        <v>12882</v>
      </c>
      <c r="G4482" s="105" t="s">
        <v>12883</v>
      </c>
      <c r="H4482" s="92" t="s">
        <v>150</v>
      </c>
      <c r="I4482" s="95" t="s">
        <v>43</v>
      </c>
      <c r="J4482" s="92" t="s">
        <v>8</v>
      </c>
      <c r="K4482" s="96" t="s">
        <v>151</v>
      </c>
      <c r="L4482" s="96" t="s">
        <v>185</v>
      </c>
      <c r="M4482" s="92" t="s">
        <v>73</v>
      </c>
      <c r="N4482" s="92">
        <v>1</v>
      </c>
      <c r="O4482" s="92" t="s">
        <v>47</v>
      </c>
      <c r="P4482" s="96">
        <v>387</v>
      </c>
      <c r="Q4482" s="96" t="s">
        <v>48</v>
      </c>
      <c r="R4482" s="97" t="s">
        <v>153</v>
      </c>
      <c r="S4482" s="98" t="s">
        <v>50</v>
      </c>
      <c r="T4482" s="98" t="s">
        <v>51</v>
      </c>
      <c r="U4482" s="99" t="s">
        <v>52</v>
      </c>
      <c r="V4482" s="100">
        <v>1.05</v>
      </c>
      <c r="W4482" s="106">
        <v>0</v>
      </c>
      <c r="X4482" s="102">
        <v>1</v>
      </c>
      <c r="Y4482" s="103">
        <v>0.1</v>
      </c>
      <c r="Z4482" s="99">
        <v>5</v>
      </c>
      <c r="AA4482" s="104">
        <v>0.02</v>
      </c>
      <c r="AB4482" s="100">
        <v>0</v>
      </c>
      <c r="AC4482" s="106">
        <v>0</v>
      </c>
      <c r="AD4482" s="107">
        <v>43598</v>
      </c>
      <c r="AE4482" s="107">
        <v>43598</v>
      </c>
      <c r="AF4482" s="99">
        <v>0</v>
      </c>
      <c r="AG4482" s="101" t="s">
        <v>53</v>
      </c>
      <c r="AH4482" s="100">
        <v>0</v>
      </c>
      <c r="AI4482" s="106">
        <v>0</v>
      </c>
      <c r="AJ4482" s="106">
        <v>0</v>
      </c>
      <c r="AK4482" s="60" t="str">
        <f>+IF(Tabla1[[#This Row],[REQUEST_TY]]="SR MANTENIMIENTO CORRECTIVO", "EMERGENCIA", "OTROS")</f>
        <v>EMERGENCIA</v>
      </c>
      <c r="AL4482" s="6" t="str">
        <f>+_xlfn.IFS(Tabla1[[#This Row],[Veces obj]]&lt;=1,"0-1",Tabla1[[#This Row],[Veces obj]]&lt;=2,"1-2",Tabla1[[#This Row],[Veces obj]]&lt;=3,"2-3",TRUE,"&gt;3")</f>
        <v>0-1</v>
      </c>
      <c r="AM4482" s="60" t="str">
        <f>+_xlfn.IFS(MONTH(Tabla1[[#This Row],[MES]])&lt;=3,"Q1",MONTH(Tabla1[[#This Row],[MES]])&lt;=6,"Q2",MONTH(Tabla1[[#This Row],[MES]])&lt;=9,"Q3",TRUE,"Q4")</f>
        <v>Q2</v>
      </c>
      <c r="AN4482" s="15" t="str">
        <f>+IFERROR(VLOOKUP(Tabla1[[#This Row],[CUENTA]],CTAS[],2,0),"OTROS")</f>
        <v>HONEYWELL</v>
      </c>
      <c r="AP4482" s="15" t="str">
        <f>+IFERROR(VLOOKUP(Tabla1[[#This Row],[EMPLEADO]],IS[],3,0),"OTROS")</f>
        <v>JUAREZ</v>
      </c>
      <c r="AQ4482" s="15" t="str">
        <f>+IFERROR(VLOOKUP(Tabla1[[#This Row],[EMPLEADO]],IS[[NÓMINA]:[INGENIERO]],2,0),"OTROS")</f>
        <v>CARLOS MONTOYA</v>
      </c>
    </row>
    <row r="4483" spans="1:43" x14ac:dyDescent="0.25">
      <c r="A4483" s="91" t="s">
        <v>12089</v>
      </c>
      <c r="B4483" s="92">
        <v>1</v>
      </c>
      <c r="C4483" s="92" t="s">
        <v>12884</v>
      </c>
      <c r="D4483" s="93" t="s">
        <v>38</v>
      </c>
      <c r="E4483" s="94" t="s">
        <v>720</v>
      </c>
      <c r="F4483" s="94" t="s">
        <v>12885</v>
      </c>
      <c r="G4483" s="105" t="s">
        <v>12886</v>
      </c>
      <c r="H4483" s="92" t="s">
        <v>1572</v>
      </c>
      <c r="I4483" s="95" t="s">
        <v>43</v>
      </c>
      <c r="J4483" s="92" t="s">
        <v>8</v>
      </c>
      <c r="K4483" s="96" t="s">
        <v>59</v>
      </c>
      <c r="L4483" s="96" t="s">
        <v>2800</v>
      </c>
      <c r="M4483" s="92" t="s">
        <v>1707</v>
      </c>
      <c r="N4483" s="92">
        <v>0</v>
      </c>
      <c r="O4483" s="92" t="s">
        <v>47</v>
      </c>
      <c r="P4483" s="96">
        <v>449</v>
      </c>
      <c r="Q4483" s="96" t="s">
        <v>48</v>
      </c>
      <c r="R4483" s="97" t="s">
        <v>242</v>
      </c>
      <c r="S4483" s="98" t="s">
        <v>64</v>
      </c>
      <c r="T4483" s="98" t="s">
        <v>51</v>
      </c>
      <c r="U4483" s="99" t="s">
        <v>96</v>
      </c>
      <c r="V4483" s="100">
        <v>1.1000000000000001</v>
      </c>
      <c r="W4483" s="106">
        <v>1501.5000000000002</v>
      </c>
      <c r="X4483" s="102">
        <v>1</v>
      </c>
      <c r="Y4483" s="103">
        <v>0</v>
      </c>
      <c r="Z4483" s="99">
        <v>5</v>
      </c>
      <c r="AA4483" s="104">
        <v>0</v>
      </c>
      <c r="AB4483" s="100">
        <v>0</v>
      </c>
      <c r="AC4483" s="106">
        <v>0</v>
      </c>
      <c r="AD4483" s="107">
        <v>43594</v>
      </c>
      <c r="AE4483" s="107">
        <v>43595</v>
      </c>
      <c r="AF4483" s="99">
        <v>1</v>
      </c>
      <c r="AG4483" s="101" t="s">
        <v>53</v>
      </c>
      <c r="AH4483" s="100">
        <v>0</v>
      </c>
      <c r="AI4483" s="106">
        <v>0</v>
      </c>
      <c r="AJ4483" s="106">
        <v>0</v>
      </c>
      <c r="AK4483" s="60" t="str">
        <f>+IF(Tabla1[[#This Row],[REQUEST_TY]]="SR MANTENIMIENTO CORRECTIVO", "EMERGENCIA", "OTROS")</f>
        <v>EMERGENCIA</v>
      </c>
      <c r="AL4483" s="6" t="str">
        <f>+_xlfn.IFS(Tabla1[[#This Row],[Veces obj]]&lt;=1,"0-1",Tabla1[[#This Row],[Veces obj]]&lt;=2,"1-2",Tabla1[[#This Row],[Veces obj]]&lt;=3,"2-3",TRUE,"&gt;3")</f>
        <v>0-1</v>
      </c>
      <c r="AM4483" s="60" t="str">
        <f>+_xlfn.IFS(MONTH(Tabla1[[#This Row],[MES]])&lt;=3,"Q1",MONTH(Tabla1[[#This Row],[MES]])&lt;=6,"Q2",MONTH(Tabla1[[#This Row],[MES]])&lt;=9,"Q3",TRUE,"Q4")</f>
        <v>Q2</v>
      </c>
      <c r="AN4483" s="15" t="str">
        <f>+IFERROR(VLOOKUP(Tabla1[[#This Row],[CUENTA]],CTAS[],2,0),"OTROS")</f>
        <v>OTROS</v>
      </c>
      <c r="AP4483" s="15" t="str">
        <f>+IFERROR(VLOOKUP(Tabla1[[#This Row],[EMPLEADO]],IS[],3,0),"OTROS")</f>
        <v>OTROS</v>
      </c>
      <c r="AQ4483" s="15" t="str">
        <f>+IFERROR(VLOOKUP(Tabla1[[#This Row],[EMPLEADO]],IS[[NÓMINA]:[INGENIERO]],2,0),"OTROS")</f>
        <v>OTROS</v>
      </c>
    </row>
    <row r="4484" spans="1:43" x14ac:dyDescent="0.25">
      <c r="A4484" s="91" t="s">
        <v>12089</v>
      </c>
      <c r="B4484" s="92">
        <v>1</v>
      </c>
      <c r="C4484" s="92" t="s">
        <v>12887</v>
      </c>
      <c r="D4484" s="93" t="s">
        <v>38</v>
      </c>
      <c r="E4484" s="94" t="s">
        <v>39</v>
      </c>
      <c r="F4484" s="94" t="s">
        <v>12888</v>
      </c>
      <c r="G4484" s="105" t="s">
        <v>12889</v>
      </c>
      <c r="H4484" s="92" t="s">
        <v>42</v>
      </c>
      <c r="I4484" s="95" t="s">
        <v>43</v>
      </c>
      <c r="J4484" s="92" t="s">
        <v>8</v>
      </c>
      <c r="K4484" s="96" t="s">
        <v>798</v>
      </c>
      <c r="L4484" s="96" t="s">
        <v>3147</v>
      </c>
      <c r="M4484" s="92" t="s">
        <v>794</v>
      </c>
      <c r="N4484" s="92">
        <v>0</v>
      </c>
      <c r="O4484" s="92" t="s">
        <v>47</v>
      </c>
      <c r="P4484" s="96">
        <v>2716</v>
      </c>
      <c r="Q4484" s="96" t="s">
        <v>48</v>
      </c>
      <c r="R4484" s="97" t="s">
        <v>49</v>
      </c>
      <c r="S4484" s="98" t="s">
        <v>50</v>
      </c>
      <c r="T4484" s="98" t="s">
        <v>51</v>
      </c>
      <c r="U4484" s="99" t="s">
        <v>52</v>
      </c>
      <c r="V4484" s="100">
        <v>1.05</v>
      </c>
      <c r="W4484" s="106">
        <v>750.75000000000011</v>
      </c>
      <c r="X4484" s="102">
        <v>1</v>
      </c>
      <c r="Y4484" s="103">
        <v>8.7799999999999994</v>
      </c>
      <c r="Z4484" s="99">
        <v>5</v>
      </c>
      <c r="AA4484" s="104">
        <v>1.7559999999999998</v>
      </c>
      <c r="AB4484" s="100">
        <v>0.18899999999999995</v>
      </c>
      <c r="AC4484" s="106">
        <v>-135.13499999999999</v>
      </c>
      <c r="AD4484" s="107">
        <v>43595</v>
      </c>
      <c r="AE4484" s="107">
        <v>43598</v>
      </c>
      <c r="AF4484" s="99">
        <v>1</v>
      </c>
      <c r="AG4484" s="101" t="s">
        <v>53</v>
      </c>
      <c r="AH4484" s="100">
        <v>0</v>
      </c>
      <c r="AI4484" s="106">
        <v>0</v>
      </c>
      <c r="AJ4484" s="106">
        <v>0</v>
      </c>
      <c r="AK4484" s="60" t="str">
        <f>+IF(Tabla1[[#This Row],[REQUEST_TY]]="SR MANTENIMIENTO CORRECTIVO", "EMERGENCIA", "OTROS")</f>
        <v>EMERGENCIA</v>
      </c>
      <c r="AL4484" s="6" t="str">
        <f>+_xlfn.IFS(Tabla1[[#This Row],[Veces obj]]&lt;=1,"0-1",Tabla1[[#This Row],[Veces obj]]&lt;=2,"1-2",Tabla1[[#This Row],[Veces obj]]&lt;=3,"2-3",TRUE,"&gt;3")</f>
        <v>1-2</v>
      </c>
      <c r="AM4484" s="60" t="str">
        <f>+_xlfn.IFS(MONTH(Tabla1[[#This Row],[MES]])&lt;=3,"Q1",MONTH(Tabla1[[#This Row],[MES]])&lt;=6,"Q2",MONTH(Tabla1[[#This Row],[MES]])&lt;=9,"Q3",TRUE,"Q4")</f>
        <v>Q2</v>
      </c>
      <c r="AN4484" s="15" t="str">
        <f>+IFERROR(VLOOKUP(Tabla1[[#This Row],[CUENTA]],CTAS[],2,0),"OTROS")</f>
        <v>OTROS</v>
      </c>
      <c r="AP4484" s="15" t="str">
        <f>+IFERROR(VLOOKUP(Tabla1[[#This Row],[EMPLEADO]],IS[],3,0),"OTROS")</f>
        <v>OTROS</v>
      </c>
      <c r="AQ4484" s="15" t="str">
        <f>+IFERROR(VLOOKUP(Tabla1[[#This Row],[EMPLEADO]],IS[[NÓMINA]:[INGENIERO]],2,0),"OTROS")</f>
        <v>OTROS</v>
      </c>
    </row>
    <row r="4485" spans="1:43" x14ac:dyDescent="0.25">
      <c r="A4485" s="91" t="s">
        <v>12089</v>
      </c>
      <c r="B4485" s="92">
        <v>1</v>
      </c>
      <c r="C4485" s="92" t="s">
        <v>12890</v>
      </c>
      <c r="D4485" s="93" t="s">
        <v>3346</v>
      </c>
      <c r="E4485" s="94" t="s">
        <v>147</v>
      </c>
      <c r="F4485" s="94" t="s">
        <v>12891</v>
      </c>
      <c r="G4485" s="105" t="s">
        <v>12892</v>
      </c>
      <c r="H4485" s="92" t="s">
        <v>163</v>
      </c>
      <c r="I4485" s="95" t="s">
        <v>43</v>
      </c>
      <c r="J4485" s="92" t="s">
        <v>8</v>
      </c>
      <c r="K4485" s="96" t="s">
        <v>151</v>
      </c>
      <c r="L4485" s="96" t="s">
        <v>229</v>
      </c>
      <c r="M4485" s="92" t="s">
        <v>165</v>
      </c>
      <c r="N4485" s="92">
        <v>1</v>
      </c>
      <c r="O4485" s="92" t="s">
        <v>47</v>
      </c>
      <c r="P4485" s="96" t="s">
        <v>822</v>
      </c>
      <c r="Q4485" s="96" t="s">
        <v>48</v>
      </c>
      <c r="R4485" s="97" t="s">
        <v>153</v>
      </c>
      <c r="S4485" s="98" t="s">
        <v>50</v>
      </c>
      <c r="T4485" s="98" t="s">
        <v>51</v>
      </c>
      <c r="U4485" s="99" t="s">
        <v>52</v>
      </c>
      <c r="V4485" s="100">
        <v>1</v>
      </c>
      <c r="W4485" s="106">
        <v>0</v>
      </c>
      <c r="X4485" s="102">
        <v>0</v>
      </c>
      <c r="Y4485" s="103">
        <v>5</v>
      </c>
      <c r="Z4485" s="99">
        <v>5</v>
      </c>
      <c r="AA4485" s="104">
        <v>1</v>
      </c>
      <c r="AB4485" s="100">
        <v>0</v>
      </c>
      <c r="AC4485" s="106">
        <v>0</v>
      </c>
      <c r="AD4485" s="107">
        <v>43594</v>
      </c>
      <c r="AE4485" s="107">
        <v>43595</v>
      </c>
      <c r="AF4485" s="99">
        <v>1</v>
      </c>
      <c r="AG4485" s="101" t="s">
        <v>53</v>
      </c>
      <c r="AH4485" s="100">
        <v>0</v>
      </c>
      <c r="AI4485" s="106">
        <v>0</v>
      </c>
      <c r="AJ4485" s="106">
        <v>0</v>
      </c>
      <c r="AK4485" s="60" t="str">
        <f>+IF(Tabla1[[#This Row],[REQUEST_TY]]="SR MANTENIMIENTO CORRECTIVO", "EMERGENCIA", "OTROS")</f>
        <v>OTROS</v>
      </c>
      <c r="AL4485" s="6" t="str">
        <f>+_xlfn.IFS(Tabla1[[#This Row],[Veces obj]]&lt;=1,"0-1",Tabla1[[#This Row],[Veces obj]]&lt;=2,"1-2",Tabla1[[#This Row],[Veces obj]]&lt;=3,"2-3",TRUE,"&gt;3")</f>
        <v>0-1</v>
      </c>
      <c r="AM4485" s="60" t="str">
        <f>+_xlfn.IFS(MONTH(Tabla1[[#This Row],[MES]])&lt;=3,"Q1",MONTH(Tabla1[[#This Row],[MES]])&lt;=6,"Q2",MONTH(Tabla1[[#This Row],[MES]])&lt;=9,"Q3",TRUE,"Q4")</f>
        <v>Q2</v>
      </c>
      <c r="AN4485" s="15" t="str">
        <f>+IFERROR(VLOOKUP(Tabla1[[#This Row],[CUENTA]],CTAS[],2,0),"OTROS")</f>
        <v>HONEYWELL</v>
      </c>
      <c r="AP4485" s="15" t="str">
        <f>+IFERROR(VLOOKUP(Tabla1[[#This Row],[EMPLEADO]],IS[],3,0),"OTROS")</f>
        <v>CHIHUAHUA</v>
      </c>
      <c r="AQ4485" s="15" t="str">
        <f>+IFERROR(VLOOKUP(Tabla1[[#This Row],[EMPLEADO]],IS[[NÓMINA]:[INGENIERO]],2,0),"OTROS")</f>
        <v>LUIS EDUARDO MUÑOZ</v>
      </c>
    </row>
    <row r="4486" spans="1:43" x14ac:dyDescent="0.25">
      <c r="A4486" s="91" t="s">
        <v>12089</v>
      </c>
      <c r="B4486" s="92">
        <v>1</v>
      </c>
      <c r="C4486" s="92" t="s">
        <v>12893</v>
      </c>
      <c r="D4486" s="93" t="s">
        <v>38</v>
      </c>
      <c r="E4486" s="94" t="s">
        <v>558</v>
      </c>
      <c r="F4486" s="94" t="s">
        <v>12894</v>
      </c>
      <c r="G4486" s="105" t="s">
        <v>2358</v>
      </c>
      <c r="H4486" s="92" t="s">
        <v>1572</v>
      </c>
      <c r="I4486" s="95" t="s">
        <v>43</v>
      </c>
      <c r="J4486" s="92" t="s">
        <v>8</v>
      </c>
      <c r="K4486" s="96" t="s">
        <v>966</v>
      </c>
      <c r="L4486" s="96" t="s">
        <v>1956</v>
      </c>
      <c r="M4486" s="92" t="s">
        <v>1957</v>
      </c>
      <c r="N4486" s="92">
        <v>0</v>
      </c>
      <c r="O4486" s="92" t="s">
        <v>47</v>
      </c>
      <c r="P4486" s="96">
        <v>139</v>
      </c>
      <c r="Q4486" s="96" t="s">
        <v>48</v>
      </c>
      <c r="R4486" s="97" t="s">
        <v>95</v>
      </c>
      <c r="S4486" s="98" t="s">
        <v>64</v>
      </c>
      <c r="T4486" s="98" t="s">
        <v>51</v>
      </c>
      <c r="U4486" s="99" t="s">
        <v>96</v>
      </c>
      <c r="V4486" s="100">
        <v>1.1000000000000001</v>
      </c>
      <c r="W4486" s="106">
        <v>1501.5000000000002</v>
      </c>
      <c r="X4486" s="102">
        <v>1</v>
      </c>
      <c r="Y4486" s="103">
        <v>0</v>
      </c>
      <c r="Z4486" s="99">
        <v>5</v>
      </c>
      <c r="AA4486" s="104">
        <v>0</v>
      </c>
      <c r="AB4486" s="100">
        <v>0</v>
      </c>
      <c r="AC4486" s="106">
        <v>0</v>
      </c>
      <c r="AD4486" s="107">
        <v>43594</v>
      </c>
      <c r="AE4486" s="107">
        <v>43595</v>
      </c>
      <c r="AF4486" s="99">
        <v>1</v>
      </c>
      <c r="AG4486" s="101" t="s">
        <v>53</v>
      </c>
      <c r="AH4486" s="100">
        <v>0</v>
      </c>
      <c r="AI4486" s="106">
        <v>0</v>
      </c>
      <c r="AJ4486" s="106">
        <v>0</v>
      </c>
      <c r="AK4486" s="60" t="str">
        <f>+IF(Tabla1[[#This Row],[REQUEST_TY]]="SR MANTENIMIENTO CORRECTIVO", "EMERGENCIA", "OTROS")</f>
        <v>EMERGENCIA</v>
      </c>
      <c r="AL4486" s="6" t="str">
        <f>+_xlfn.IFS(Tabla1[[#This Row],[Veces obj]]&lt;=1,"0-1",Tabla1[[#This Row],[Veces obj]]&lt;=2,"1-2",Tabla1[[#This Row],[Veces obj]]&lt;=3,"2-3",TRUE,"&gt;3")</f>
        <v>0-1</v>
      </c>
      <c r="AM4486" s="60" t="str">
        <f>+_xlfn.IFS(MONTH(Tabla1[[#This Row],[MES]])&lt;=3,"Q1",MONTH(Tabla1[[#This Row],[MES]])&lt;=6,"Q2",MONTH(Tabla1[[#This Row],[MES]])&lt;=9,"Q3",TRUE,"Q4")</f>
        <v>Q2</v>
      </c>
      <c r="AN4486" s="15" t="str">
        <f>+IFERROR(VLOOKUP(Tabla1[[#This Row],[CUENTA]],CTAS[],2,0),"OTROS")</f>
        <v>OTROS</v>
      </c>
      <c r="AP4486" s="15" t="str">
        <f>+IFERROR(VLOOKUP(Tabla1[[#This Row],[EMPLEADO]],IS[],3,0),"OTROS")</f>
        <v>OTROS</v>
      </c>
      <c r="AQ4486" s="15" t="str">
        <f>+IFERROR(VLOOKUP(Tabla1[[#This Row],[EMPLEADO]],IS[[NÓMINA]:[INGENIERO]],2,0),"OTROS")</f>
        <v>OTROS</v>
      </c>
    </row>
    <row r="4487" spans="1:43" x14ac:dyDescent="0.25">
      <c r="A4487" s="91" t="s">
        <v>12089</v>
      </c>
      <c r="B4487" s="92">
        <v>1</v>
      </c>
      <c r="C4487" s="92" t="s">
        <v>12895</v>
      </c>
      <c r="D4487" s="93" t="s">
        <v>38</v>
      </c>
      <c r="E4487" s="94" t="s">
        <v>725</v>
      </c>
      <c r="F4487" s="94" t="s">
        <v>12896</v>
      </c>
      <c r="G4487" s="105" t="s">
        <v>4114</v>
      </c>
      <c r="H4487" s="92" t="s">
        <v>266</v>
      </c>
      <c r="I4487" s="95" t="s">
        <v>43</v>
      </c>
      <c r="J4487" s="92" t="s">
        <v>8</v>
      </c>
      <c r="K4487" s="96" t="s">
        <v>59</v>
      </c>
      <c r="L4487" s="96" t="s">
        <v>3244</v>
      </c>
      <c r="M4487" s="92" t="s">
        <v>94</v>
      </c>
      <c r="N4487" s="92">
        <v>0</v>
      </c>
      <c r="O4487" s="92" t="s">
        <v>47</v>
      </c>
      <c r="P4487" s="96">
        <v>1</v>
      </c>
      <c r="Q4487" s="96" t="s">
        <v>388</v>
      </c>
      <c r="R4487" s="97" t="s">
        <v>223</v>
      </c>
      <c r="S4487" s="98" t="s">
        <v>139</v>
      </c>
      <c r="T4487" s="98" t="s">
        <v>51</v>
      </c>
      <c r="U4487" s="99" t="s">
        <v>872</v>
      </c>
      <c r="V4487" s="100">
        <v>0</v>
      </c>
      <c r="W4487" s="106">
        <v>0</v>
      </c>
      <c r="X4487" s="102">
        <v>1</v>
      </c>
      <c r="Y4487" s="103">
        <v>0.5</v>
      </c>
      <c r="Z4487" s="99">
        <v>4</v>
      </c>
      <c r="AA4487" s="104">
        <v>0.125</v>
      </c>
      <c r="AB4487" s="100">
        <v>0</v>
      </c>
      <c r="AC4487" s="106">
        <v>0</v>
      </c>
      <c r="AD4487" s="107">
        <v>43595</v>
      </c>
      <c r="AE4487" s="107">
        <v>43595</v>
      </c>
      <c r="AF4487" s="99">
        <v>0</v>
      </c>
      <c r="AG4487" s="101" t="s">
        <v>53</v>
      </c>
      <c r="AH4487" s="100">
        <v>0</v>
      </c>
      <c r="AI4487" s="106">
        <v>0</v>
      </c>
      <c r="AJ4487" s="106">
        <v>0</v>
      </c>
      <c r="AK4487" s="60" t="str">
        <f>+IF(Tabla1[[#This Row],[REQUEST_TY]]="SR MANTENIMIENTO CORRECTIVO", "EMERGENCIA", "OTROS")</f>
        <v>EMERGENCIA</v>
      </c>
      <c r="AL4487" s="6" t="str">
        <f>+_xlfn.IFS(Tabla1[[#This Row],[Veces obj]]&lt;=1,"0-1",Tabla1[[#This Row],[Veces obj]]&lt;=2,"1-2",Tabla1[[#This Row],[Veces obj]]&lt;=3,"2-3",TRUE,"&gt;3")</f>
        <v>0-1</v>
      </c>
      <c r="AM4487" s="60" t="str">
        <f>+_xlfn.IFS(MONTH(Tabla1[[#This Row],[MES]])&lt;=3,"Q1",MONTH(Tabla1[[#This Row],[MES]])&lt;=6,"Q2",MONTH(Tabla1[[#This Row],[MES]])&lt;=9,"Q3",TRUE,"Q4")</f>
        <v>Q2</v>
      </c>
      <c r="AN4487" s="15" t="str">
        <f>+IFERROR(VLOOKUP(Tabla1[[#This Row],[CUENTA]],CTAS[],2,0),"OTROS")</f>
        <v>OTROS</v>
      </c>
      <c r="AP4487" s="15" t="str">
        <f>+IFERROR(VLOOKUP(Tabla1[[#This Row],[EMPLEADO]],IS[],3,0),"OTROS")</f>
        <v>JUAREZ</v>
      </c>
      <c r="AQ4487" s="15" t="str">
        <f>+IFERROR(VLOOKUP(Tabla1[[#This Row],[EMPLEADO]],IS[[NÓMINA]:[INGENIERO]],2,0),"OTROS")</f>
        <v>CESAR MAR</v>
      </c>
    </row>
    <row r="4488" spans="1:43" x14ac:dyDescent="0.25">
      <c r="A4488" s="91" t="s">
        <v>12089</v>
      </c>
      <c r="B4488" s="92">
        <v>1</v>
      </c>
      <c r="C4488" s="92" t="s">
        <v>12897</v>
      </c>
      <c r="D4488" s="93" t="s">
        <v>38</v>
      </c>
      <c r="E4488" s="94" t="s">
        <v>76</v>
      </c>
      <c r="F4488" s="94" t="s">
        <v>12898</v>
      </c>
      <c r="G4488" s="105" t="s">
        <v>265</v>
      </c>
      <c r="H4488" s="92" t="s">
        <v>266</v>
      </c>
      <c r="I4488" s="95" t="s">
        <v>43</v>
      </c>
      <c r="J4488" s="92" t="s">
        <v>8</v>
      </c>
      <c r="K4488" s="96" t="s">
        <v>59</v>
      </c>
      <c r="L4488" s="96" t="s">
        <v>267</v>
      </c>
      <c r="M4488" s="92" t="s">
        <v>73</v>
      </c>
      <c r="N4488" s="92">
        <v>0</v>
      </c>
      <c r="O4488" s="92" t="s">
        <v>47</v>
      </c>
      <c r="P4488" s="96">
        <v>43</v>
      </c>
      <c r="Q4488" s="96" t="s">
        <v>82</v>
      </c>
      <c r="R4488" s="97" t="s">
        <v>63</v>
      </c>
      <c r="S4488" s="98" t="s">
        <v>64</v>
      </c>
      <c r="T4488" s="98" t="s">
        <v>51</v>
      </c>
      <c r="U4488" s="99" t="s">
        <v>83</v>
      </c>
      <c r="V4488" s="100">
        <v>1.05</v>
      </c>
      <c r="W4488" s="106">
        <v>1433.25</v>
      </c>
      <c r="X4488" s="102">
        <v>1</v>
      </c>
      <c r="Y4488" s="103">
        <v>1.97</v>
      </c>
      <c r="Z4488" s="99">
        <v>5</v>
      </c>
      <c r="AA4488" s="104">
        <v>0.39400000000000002</v>
      </c>
      <c r="AB4488" s="100">
        <v>0</v>
      </c>
      <c r="AC4488" s="106">
        <v>0</v>
      </c>
      <c r="AD4488" s="107">
        <v>43598</v>
      </c>
      <c r="AE4488" s="107">
        <v>43598</v>
      </c>
      <c r="AF4488" s="99">
        <v>0</v>
      </c>
      <c r="AG4488" s="101" t="s">
        <v>53</v>
      </c>
      <c r="AH4488" s="100">
        <v>0</v>
      </c>
      <c r="AI4488" s="106">
        <v>0</v>
      </c>
      <c r="AJ4488" s="106">
        <v>0</v>
      </c>
      <c r="AK4488" s="60" t="str">
        <f>+IF(Tabla1[[#This Row],[REQUEST_TY]]="SR MANTENIMIENTO CORRECTIVO", "EMERGENCIA", "OTROS")</f>
        <v>EMERGENCIA</v>
      </c>
      <c r="AL4488" s="6" t="str">
        <f>+_xlfn.IFS(Tabla1[[#This Row],[Veces obj]]&lt;=1,"0-1",Tabla1[[#This Row],[Veces obj]]&lt;=2,"1-2",Tabla1[[#This Row],[Veces obj]]&lt;=3,"2-3",TRUE,"&gt;3")</f>
        <v>0-1</v>
      </c>
      <c r="AM4488" s="60" t="str">
        <f>+_xlfn.IFS(MONTH(Tabla1[[#This Row],[MES]])&lt;=3,"Q1",MONTH(Tabla1[[#This Row],[MES]])&lt;=6,"Q2",MONTH(Tabla1[[#This Row],[MES]])&lt;=9,"Q3",TRUE,"Q4")</f>
        <v>Q2</v>
      </c>
      <c r="AN4488" s="15" t="str">
        <f>+IFERROR(VLOOKUP(Tabla1[[#This Row],[CUENTA]],CTAS[],2,0),"OTROS")</f>
        <v>OTROS</v>
      </c>
      <c r="AP4488" s="15" t="str">
        <f>+IFERROR(VLOOKUP(Tabla1[[#This Row],[EMPLEADO]],IS[],3,0),"OTROS")</f>
        <v>JUAREZ</v>
      </c>
      <c r="AQ4488" s="15" t="str">
        <f>+IFERROR(VLOOKUP(Tabla1[[#This Row],[EMPLEADO]],IS[[NÓMINA]:[INGENIERO]],2,0),"OTROS")</f>
        <v>CESAR MAR</v>
      </c>
    </row>
    <row r="4489" spans="1:43" x14ac:dyDescent="0.25">
      <c r="A4489" s="91" t="s">
        <v>12089</v>
      </c>
      <c r="B4489" s="92">
        <v>1</v>
      </c>
      <c r="C4489" s="92" t="s">
        <v>12899</v>
      </c>
      <c r="D4489" s="93" t="s">
        <v>38</v>
      </c>
      <c r="E4489" s="94" t="s">
        <v>464</v>
      </c>
      <c r="F4489" s="94" t="s">
        <v>12900</v>
      </c>
      <c r="G4489" s="105" t="s">
        <v>11491</v>
      </c>
      <c r="H4489" s="92" t="s">
        <v>150</v>
      </c>
      <c r="I4489" s="95" t="s">
        <v>43</v>
      </c>
      <c r="J4489" s="92" t="s">
        <v>8</v>
      </c>
      <c r="K4489" s="96" t="s">
        <v>151</v>
      </c>
      <c r="L4489" s="96" t="s">
        <v>323</v>
      </c>
      <c r="M4489" s="92" t="s">
        <v>94</v>
      </c>
      <c r="N4489" s="92">
        <v>1</v>
      </c>
      <c r="O4489" s="92" t="s">
        <v>47</v>
      </c>
      <c r="P4489" s="96">
        <v>17</v>
      </c>
      <c r="Q4489" s="96" t="s">
        <v>62</v>
      </c>
      <c r="R4489" s="97" t="s">
        <v>242</v>
      </c>
      <c r="S4489" s="98" t="s">
        <v>64</v>
      </c>
      <c r="T4489" s="98" t="s">
        <v>51</v>
      </c>
      <c r="U4489" s="99" t="s">
        <v>65</v>
      </c>
      <c r="V4489" s="100">
        <v>0.8</v>
      </c>
      <c r="W4489" s="106">
        <v>0</v>
      </c>
      <c r="X4489" s="102">
        <v>1</v>
      </c>
      <c r="Y4489" s="103">
        <v>0</v>
      </c>
      <c r="Z4489" s="99">
        <v>5</v>
      </c>
      <c r="AA4489" s="104">
        <v>0</v>
      </c>
      <c r="AB4489" s="100">
        <v>0</v>
      </c>
      <c r="AC4489" s="106">
        <v>0</v>
      </c>
      <c r="AD4489" s="107">
        <v>43595</v>
      </c>
      <c r="AE4489" s="107">
        <v>43598</v>
      </c>
      <c r="AF4489" s="99">
        <v>1</v>
      </c>
      <c r="AG4489" s="101" t="s">
        <v>53</v>
      </c>
      <c r="AH4489" s="100">
        <v>0</v>
      </c>
      <c r="AI4489" s="106">
        <v>0</v>
      </c>
      <c r="AJ4489" s="106">
        <v>0</v>
      </c>
      <c r="AK4489" s="60" t="str">
        <f>+IF(Tabla1[[#This Row],[REQUEST_TY]]="SR MANTENIMIENTO CORRECTIVO", "EMERGENCIA", "OTROS")</f>
        <v>EMERGENCIA</v>
      </c>
      <c r="AL4489" s="6" t="str">
        <f>+_xlfn.IFS(Tabla1[[#This Row],[Veces obj]]&lt;=1,"0-1",Tabla1[[#This Row],[Veces obj]]&lt;=2,"1-2",Tabla1[[#This Row],[Veces obj]]&lt;=3,"2-3",TRUE,"&gt;3")</f>
        <v>0-1</v>
      </c>
      <c r="AM4489" s="60" t="str">
        <f>+_xlfn.IFS(MONTH(Tabla1[[#This Row],[MES]])&lt;=3,"Q1",MONTH(Tabla1[[#This Row],[MES]])&lt;=6,"Q2",MONTH(Tabla1[[#This Row],[MES]])&lt;=9,"Q3",TRUE,"Q4")</f>
        <v>Q2</v>
      </c>
      <c r="AN4489" s="15" t="str">
        <f>+IFERROR(VLOOKUP(Tabla1[[#This Row],[CUENTA]],CTAS[],2,0),"OTROS")</f>
        <v>HONEYWELL</v>
      </c>
      <c r="AP4489" s="15" t="str">
        <f>+IFERROR(VLOOKUP(Tabla1[[#This Row],[EMPLEADO]],IS[],3,0),"OTROS")</f>
        <v>JUAREZ</v>
      </c>
      <c r="AQ4489" s="15" t="str">
        <f>+IFERROR(VLOOKUP(Tabla1[[#This Row],[EMPLEADO]],IS[[NÓMINA]:[INGENIERO]],2,0),"OTROS")</f>
        <v>CARLOS MONTOYA</v>
      </c>
    </row>
    <row r="4490" spans="1:43" x14ac:dyDescent="0.25">
      <c r="A4490" s="91" t="s">
        <v>12089</v>
      </c>
      <c r="B4490" s="92">
        <v>1</v>
      </c>
      <c r="C4490" s="92" t="s">
        <v>12901</v>
      </c>
      <c r="D4490" s="93" t="s">
        <v>38</v>
      </c>
      <c r="E4490" s="94" t="s">
        <v>39</v>
      </c>
      <c r="F4490" s="94" t="s">
        <v>12902</v>
      </c>
      <c r="G4490" s="105" t="s">
        <v>12903</v>
      </c>
      <c r="H4490" s="92" t="s">
        <v>1052</v>
      </c>
      <c r="I4490" s="95" t="s">
        <v>43</v>
      </c>
      <c r="J4490" s="92" t="s">
        <v>8</v>
      </c>
      <c r="K4490" s="96" t="s">
        <v>607</v>
      </c>
      <c r="L4490" s="96" t="s">
        <v>12904</v>
      </c>
      <c r="M4490" s="92" t="s">
        <v>545</v>
      </c>
      <c r="N4490" s="92">
        <v>0</v>
      </c>
      <c r="O4490" s="92" t="s">
        <v>47</v>
      </c>
      <c r="P4490" s="96">
        <v>2716</v>
      </c>
      <c r="Q4490" s="96" t="s">
        <v>48</v>
      </c>
      <c r="R4490" s="97" t="s">
        <v>49</v>
      </c>
      <c r="S4490" s="98" t="s">
        <v>50</v>
      </c>
      <c r="T4490" s="98" t="s">
        <v>51</v>
      </c>
      <c r="U4490" s="99" t="s">
        <v>52</v>
      </c>
      <c r="V4490" s="100">
        <v>1.05</v>
      </c>
      <c r="W4490" s="106">
        <v>750.75000000000011</v>
      </c>
      <c r="X4490" s="102">
        <v>1</v>
      </c>
      <c r="Y4490" s="103">
        <v>4.4800000000000004</v>
      </c>
      <c r="Z4490" s="99">
        <v>5</v>
      </c>
      <c r="AA4490" s="104">
        <v>0.89600000000000013</v>
      </c>
      <c r="AB4490" s="100">
        <v>0</v>
      </c>
      <c r="AC4490" s="106">
        <v>0</v>
      </c>
      <c r="AD4490" s="107">
        <v>43595</v>
      </c>
      <c r="AE4490" s="107">
        <v>43598</v>
      </c>
      <c r="AF4490" s="99">
        <v>1</v>
      </c>
      <c r="AG4490" s="101" t="s">
        <v>53</v>
      </c>
      <c r="AH4490" s="100">
        <v>0</v>
      </c>
      <c r="AI4490" s="106">
        <v>0</v>
      </c>
      <c r="AJ4490" s="106">
        <v>0</v>
      </c>
      <c r="AK4490" s="60" t="str">
        <f>+IF(Tabla1[[#This Row],[REQUEST_TY]]="SR MANTENIMIENTO CORRECTIVO", "EMERGENCIA", "OTROS")</f>
        <v>EMERGENCIA</v>
      </c>
      <c r="AL4490" s="6" t="str">
        <f>+_xlfn.IFS(Tabla1[[#This Row],[Veces obj]]&lt;=1,"0-1",Tabla1[[#This Row],[Veces obj]]&lt;=2,"1-2",Tabla1[[#This Row],[Veces obj]]&lt;=3,"2-3",TRUE,"&gt;3")</f>
        <v>0-1</v>
      </c>
      <c r="AM4490" s="60" t="str">
        <f>+_xlfn.IFS(MONTH(Tabla1[[#This Row],[MES]])&lt;=3,"Q1",MONTH(Tabla1[[#This Row],[MES]])&lt;=6,"Q2",MONTH(Tabla1[[#This Row],[MES]])&lt;=9,"Q3",TRUE,"Q4")</f>
        <v>Q2</v>
      </c>
      <c r="AN4490" s="15" t="str">
        <f>+IFERROR(VLOOKUP(Tabla1[[#This Row],[CUENTA]],CTAS[],2,0),"OTROS")</f>
        <v>OTROS</v>
      </c>
      <c r="AP4490" s="15" t="str">
        <f>+IFERROR(VLOOKUP(Tabla1[[#This Row],[EMPLEADO]],IS[],3,0),"OTROS")</f>
        <v>OTROS</v>
      </c>
      <c r="AQ4490" s="15" t="str">
        <f>+IFERROR(VLOOKUP(Tabla1[[#This Row],[EMPLEADO]],IS[[NÓMINA]:[INGENIERO]],2,0),"OTROS")</f>
        <v>OTROS</v>
      </c>
    </row>
    <row r="4491" spans="1:43" x14ac:dyDescent="0.25">
      <c r="A4491" s="91" t="s">
        <v>12089</v>
      </c>
      <c r="B4491" s="92">
        <v>1</v>
      </c>
      <c r="C4491" s="92" t="s">
        <v>12905</v>
      </c>
      <c r="D4491" s="93" t="s">
        <v>38</v>
      </c>
      <c r="E4491" s="94" t="s">
        <v>39</v>
      </c>
      <c r="F4491" s="94" t="s">
        <v>12906</v>
      </c>
      <c r="G4491" s="105" t="s">
        <v>12907</v>
      </c>
      <c r="H4491" s="92" t="s">
        <v>1052</v>
      </c>
      <c r="I4491" s="95" t="s">
        <v>43</v>
      </c>
      <c r="J4491" s="92" t="s">
        <v>8</v>
      </c>
      <c r="K4491" s="96" t="s">
        <v>607</v>
      </c>
      <c r="L4491" s="96" t="s">
        <v>12904</v>
      </c>
      <c r="M4491" s="92" t="s">
        <v>545</v>
      </c>
      <c r="N4491" s="92">
        <v>0</v>
      </c>
      <c r="O4491" s="92" t="s">
        <v>47</v>
      </c>
      <c r="P4491" s="96">
        <v>2716</v>
      </c>
      <c r="Q4491" s="96" t="s">
        <v>48</v>
      </c>
      <c r="R4491" s="97" t="s">
        <v>49</v>
      </c>
      <c r="S4491" s="98" t="s">
        <v>50</v>
      </c>
      <c r="T4491" s="98" t="s">
        <v>51</v>
      </c>
      <c r="U4491" s="99" t="s">
        <v>52</v>
      </c>
      <c r="V4491" s="100">
        <v>1.05</v>
      </c>
      <c r="W4491" s="106">
        <v>750.75000000000011</v>
      </c>
      <c r="X4491" s="102">
        <v>1</v>
      </c>
      <c r="Y4491" s="103">
        <v>6.25</v>
      </c>
      <c r="Z4491" s="99">
        <v>5</v>
      </c>
      <c r="AA4491" s="104">
        <v>1.25</v>
      </c>
      <c r="AB4491" s="100">
        <v>6.25E-2</v>
      </c>
      <c r="AC4491" s="106">
        <v>-44.687500000000007</v>
      </c>
      <c r="AD4491" s="107">
        <v>43595</v>
      </c>
      <c r="AE4491" s="107">
        <v>43598</v>
      </c>
      <c r="AF4491" s="99">
        <v>1</v>
      </c>
      <c r="AG4491" s="101" t="s">
        <v>53</v>
      </c>
      <c r="AH4491" s="100">
        <v>0</v>
      </c>
      <c r="AI4491" s="106">
        <v>0</v>
      </c>
      <c r="AJ4491" s="106">
        <v>0</v>
      </c>
      <c r="AK4491" s="60" t="str">
        <f>+IF(Tabla1[[#This Row],[REQUEST_TY]]="SR MANTENIMIENTO CORRECTIVO", "EMERGENCIA", "OTROS")</f>
        <v>EMERGENCIA</v>
      </c>
      <c r="AL4491" s="6" t="str">
        <f>+_xlfn.IFS(Tabla1[[#This Row],[Veces obj]]&lt;=1,"0-1",Tabla1[[#This Row],[Veces obj]]&lt;=2,"1-2",Tabla1[[#This Row],[Veces obj]]&lt;=3,"2-3",TRUE,"&gt;3")</f>
        <v>1-2</v>
      </c>
      <c r="AM4491" s="60" t="str">
        <f>+_xlfn.IFS(MONTH(Tabla1[[#This Row],[MES]])&lt;=3,"Q1",MONTH(Tabla1[[#This Row],[MES]])&lt;=6,"Q2",MONTH(Tabla1[[#This Row],[MES]])&lt;=9,"Q3",TRUE,"Q4")</f>
        <v>Q2</v>
      </c>
      <c r="AN4491" s="15" t="str">
        <f>+IFERROR(VLOOKUP(Tabla1[[#This Row],[CUENTA]],CTAS[],2,0),"OTROS")</f>
        <v>OTROS</v>
      </c>
      <c r="AP4491" s="15" t="str">
        <f>+IFERROR(VLOOKUP(Tabla1[[#This Row],[EMPLEADO]],IS[],3,0),"OTROS")</f>
        <v>OTROS</v>
      </c>
      <c r="AQ4491" s="15" t="str">
        <f>+IFERROR(VLOOKUP(Tabla1[[#This Row],[EMPLEADO]],IS[[NÓMINA]:[INGENIERO]],2,0),"OTROS")</f>
        <v>OTROS</v>
      </c>
    </row>
    <row r="4492" spans="1:43" x14ac:dyDescent="0.25">
      <c r="A4492" s="91" t="s">
        <v>12089</v>
      </c>
      <c r="B4492" s="92">
        <v>1</v>
      </c>
      <c r="C4492" s="92" t="s">
        <v>12908</v>
      </c>
      <c r="D4492" s="93" t="s">
        <v>38</v>
      </c>
      <c r="E4492" s="94" t="s">
        <v>636</v>
      </c>
      <c r="F4492" s="94" t="s">
        <v>12909</v>
      </c>
      <c r="G4492" s="105" t="s">
        <v>11903</v>
      </c>
      <c r="H4492" s="92" t="s">
        <v>213</v>
      </c>
      <c r="I4492" s="95" t="s">
        <v>43</v>
      </c>
      <c r="J4492" s="92" t="s">
        <v>8</v>
      </c>
      <c r="K4492" s="96" t="s">
        <v>1296</v>
      </c>
      <c r="L4492" s="96" t="s">
        <v>1800</v>
      </c>
      <c r="M4492" s="92" t="s">
        <v>1298</v>
      </c>
      <c r="N4492" s="92">
        <v>0</v>
      </c>
      <c r="O4492" s="92" t="s">
        <v>47</v>
      </c>
      <c r="P4492" s="96">
        <v>710</v>
      </c>
      <c r="Q4492" s="96" t="s">
        <v>48</v>
      </c>
      <c r="R4492" s="97" t="s">
        <v>153</v>
      </c>
      <c r="S4492" s="98" t="s">
        <v>50</v>
      </c>
      <c r="T4492" s="98" t="s">
        <v>51</v>
      </c>
      <c r="U4492" s="99" t="s">
        <v>52</v>
      </c>
      <c r="V4492" s="100">
        <v>1.05</v>
      </c>
      <c r="W4492" s="106">
        <v>750.75000000000011</v>
      </c>
      <c r="X4492" s="102">
        <v>1</v>
      </c>
      <c r="Y4492" s="103">
        <v>0.83</v>
      </c>
      <c r="Z4492" s="99">
        <v>5</v>
      </c>
      <c r="AA4492" s="104">
        <v>0.16599999999999998</v>
      </c>
      <c r="AB4492" s="100">
        <v>0</v>
      </c>
      <c r="AC4492" s="106">
        <v>0</v>
      </c>
      <c r="AD4492" s="107">
        <v>43595</v>
      </c>
      <c r="AE4492" s="107">
        <v>43598</v>
      </c>
      <c r="AF4492" s="99">
        <v>1</v>
      </c>
      <c r="AG4492" s="101" t="s">
        <v>53</v>
      </c>
      <c r="AH4492" s="100">
        <v>0</v>
      </c>
      <c r="AI4492" s="106">
        <v>0</v>
      </c>
      <c r="AJ4492" s="106">
        <v>0</v>
      </c>
      <c r="AK4492" s="60" t="str">
        <f>+IF(Tabla1[[#This Row],[REQUEST_TY]]="SR MANTENIMIENTO CORRECTIVO", "EMERGENCIA", "OTROS")</f>
        <v>EMERGENCIA</v>
      </c>
      <c r="AL4492" s="6" t="str">
        <f>+_xlfn.IFS(Tabla1[[#This Row],[Veces obj]]&lt;=1,"0-1",Tabla1[[#This Row],[Veces obj]]&lt;=2,"1-2",Tabla1[[#This Row],[Veces obj]]&lt;=3,"2-3",TRUE,"&gt;3")</f>
        <v>0-1</v>
      </c>
      <c r="AM4492" s="60" t="str">
        <f>+_xlfn.IFS(MONTH(Tabla1[[#This Row],[MES]])&lt;=3,"Q1",MONTH(Tabla1[[#This Row],[MES]])&lt;=6,"Q2",MONTH(Tabla1[[#This Row],[MES]])&lt;=9,"Q3",TRUE,"Q4")</f>
        <v>Q2</v>
      </c>
      <c r="AN4492" s="15" t="str">
        <f>+IFERROR(VLOOKUP(Tabla1[[#This Row],[CUENTA]],CTAS[],2,0),"OTROS")</f>
        <v>OTROS</v>
      </c>
      <c r="AP4492" s="15" t="str">
        <f>+IFERROR(VLOOKUP(Tabla1[[#This Row],[EMPLEADO]],IS[],3,0),"OTROS")</f>
        <v>OTROS</v>
      </c>
      <c r="AQ4492" s="15" t="str">
        <f>+IFERROR(VLOOKUP(Tabla1[[#This Row],[EMPLEADO]],IS[[NÓMINA]:[INGENIERO]],2,0),"OTROS")</f>
        <v>OTROS</v>
      </c>
    </row>
    <row r="4493" spans="1:43" x14ac:dyDescent="0.25">
      <c r="A4493" s="91" t="s">
        <v>12089</v>
      </c>
      <c r="B4493" s="92">
        <v>1</v>
      </c>
      <c r="C4493" s="92" t="s">
        <v>12910</v>
      </c>
      <c r="D4493" s="93" t="s">
        <v>38</v>
      </c>
      <c r="E4493" s="94" t="s">
        <v>430</v>
      </c>
      <c r="F4493" s="94" t="s">
        <v>12911</v>
      </c>
      <c r="G4493" s="105" t="s">
        <v>432</v>
      </c>
      <c r="H4493" s="92" t="s">
        <v>266</v>
      </c>
      <c r="I4493" s="95" t="s">
        <v>43</v>
      </c>
      <c r="J4493" s="92" t="s">
        <v>8</v>
      </c>
      <c r="K4493" s="96" t="s">
        <v>59</v>
      </c>
      <c r="L4493" s="96" t="s">
        <v>433</v>
      </c>
      <c r="M4493" s="92" t="s">
        <v>94</v>
      </c>
      <c r="N4493" s="92">
        <v>0</v>
      </c>
      <c r="O4493" s="92" t="s">
        <v>47</v>
      </c>
      <c r="P4493" s="96">
        <v>63</v>
      </c>
      <c r="Q4493" s="96" t="s">
        <v>48</v>
      </c>
      <c r="R4493" s="97" t="s">
        <v>63</v>
      </c>
      <c r="S4493" s="98" t="s">
        <v>64</v>
      </c>
      <c r="T4493" s="98" t="s">
        <v>51</v>
      </c>
      <c r="U4493" s="99" t="s">
        <v>96</v>
      </c>
      <c r="V4493" s="100">
        <v>1.1000000000000001</v>
      </c>
      <c r="W4493" s="106">
        <v>1501.5000000000002</v>
      </c>
      <c r="X4493" s="102">
        <v>1</v>
      </c>
      <c r="Y4493" s="103">
        <v>3</v>
      </c>
      <c r="Z4493" s="99">
        <v>5</v>
      </c>
      <c r="AA4493" s="104">
        <v>0.6</v>
      </c>
      <c r="AB4493" s="100">
        <v>0</v>
      </c>
      <c r="AC4493" s="106">
        <v>0</v>
      </c>
      <c r="AD4493" s="107">
        <v>43595</v>
      </c>
      <c r="AE4493" s="107">
        <v>43595</v>
      </c>
      <c r="AF4493" s="99">
        <v>0</v>
      </c>
      <c r="AG4493" s="101" t="s">
        <v>53</v>
      </c>
      <c r="AH4493" s="100">
        <v>0</v>
      </c>
      <c r="AI4493" s="106">
        <v>0</v>
      </c>
      <c r="AJ4493" s="106">
        <v>0</v>
      </c>
      <c r="AK4493" s="60" t="str">
        <f>+IF(Tabla1[[#This Row],[REQUEST_TY]]="SR MANTENIMIENTO CORRECTIVO", "EMERGENCIA", "OTROS")</f>
        <v>EMERGENCIA</v>
      </c>
      <c r="AL4493" s="6" t="str">
        <f>+_xlfn.IFS(Tabla1[[#This Row],[Veces obj]]&lt;=1,"0-1",Tabla1[[#This Row],[Veces obj]]&lt;=2,"1-2",Tabla1[[#This Row],[Veces obj]]&lt;=3,"2-3",TRUE,"&gt;3")</f>
        <v>0-1</v>
      </c>
      <c r="AM4493" s="60" t="str">
        <f>+_xlfn.IFS(MONTH(Tabla1[[#This Row],[MES]])&lt;=3,"Q1",MONTH(Tabla1[[#This Row],[MES]])&lt;=6,"Q2",MONTH(Tabla1[[#This Row],[MES]])&lt;=9,"Q3",TRUE,"Q4")</f>
        <v>Q2</v>
      </c>
      <c r="AN4493" s="15" t="str">
        <f>+IFERROR(VLOOKUP(Tabla1[[#This Row],[CUENTA]],CTAS[],2,0),"OTROS")</f>
        <v>OTROS</v>
      </c>
      <c r="AP4493" s="15" t="str">
        <f>+IFERROR(VLOOKUP(Tabla1[[#This Row],[EMPLEADO]],IS[],3,0),"OTROS")</f>
        <v>JUAREZ</v>
      </c>
      <c r="AQ4493" s="15" t="str">
        <f>+IFERROR(VLOOKUP(Tabla1[[#This Row],[EMPLEADO]],IS[[NÓMINA]:[INGENIERO]],2,0),"OTROS")</f>
        <v>CESAR MAR</v>
      </c>
    </row>
    <row r="4494" spans="1:43" x14ac:dyDescent="0.25">
      <c r="A4494" s="91" t="s">
        <v>12089</v>
      </c>
      <c r="B4494" s="92">
        <v>1</v>
      </c>
      <c r="C4494" s="92" t="s">
        <v>12912</v>
      </c>
      <c r="D4494" s="93" t="s">
        <v>38</v>
      </c>
      <c r="E4494" s="94" t="s">
        <v>394</v>
      </c>
      <c r="F4494" s="94" t="s">
        <v>12913</v>
      </c>
      <c r="G4494" s="105" t="s">
        <v>396</v>
      </c>
      <c r="H4494" s="92" t="s">
        <v>384</v>
      </c>
      <c r="I4494" s="95" t="s">
        <v>43</v>
      </c>
      <c r="J4494" s="92" t="s">
        <v>8</v>
      </c>
      <c r="K4494" s="96" t="s">
        <v>385</v>
      </c>
      <c r="L4494" s="96" t="s">
        <v>397</v>
      </c>
      <c r="M4494" s="92" t="s">
        <v>387</v>
      </c>
      <c r="N4494" s="92">
        <v>0</v>
      </c>
      <c r="O4494" s="92" t="s">
        <v>47</v>
      </c>
      <c r="P4494" s="96">
        <v>59</v>
      </c>
      <c r="Q4494" s="96" t="s">
        <v>82</v>
      </c>
      <c r="R4494" s="97" t="s">
        <v>63</v>
      </c>
      <c r="S4494" s="98" t="s">
        <v>64</v>
      </c>
      <c r="T4494" s="98" t="s">
        <v>51</v>
      </c>
      <c r="U4494" s="99" t="s">
        <v>83</v>
      </c>
      <c r="V4494" s="100">
        <v>1.05</v>
      </c>
      <c r="W4494" s="106">
        <v>1433.25</v>
      </c>
      <c r="X4494" s="102">
        <v>1</v>
      </c>
      <c r="Y4494" s="103">
        <v>4.83</v>
      </c>
      <c r="Z4494" s="99">
        <v>5</v>
      </c>
      <c r="AA4494" s="104">
        <v>0.96599999999999997</v>
      </c>
      <c r="AB4494" s="100">
        <v>0</v>
      </c>
      <c r="AC4494" s="106">
        <v>0</v>
      </c>
      <c r="AD4494" s="107">
        <v>43595</v>
      </c>
      <c r="AE4494" s="107">
        <v>43598</v>
      </c>
      <c r="AF4494" s="99">
        <v>1</v>
      </c>
      <c r="AG4494" s="101" t="s">
        <v>53</v>
      </c>
      <c r="AH4494" s="100">
        <v>0</v>
      </c>
      <c r="AI4494" s="106">
        <v>0</v>
      </c>
      <c r="AJ4494" s="106">
        <v>0</v>
      </c>
      <c r="AK4494" s="60" t="str">
        <f>+IF(Tabla1[[#This Row],[REQUEST_TY]]="SR MANTENIMIENTO CORRECTIVO", "EMERGENCIA", "OTROS")</f>
        <v>EMERGENCIA</v>
      </c>
      <c r="AL4494" s="6" t="str">
        <f>+_xlfn.IFS(Tabla1[[#This Row],[Veces obj]]&lt;=1,"0-1",Tabla1[[#This Row],[Veces obj]]&lt;=2,"1-2",Tabla1[[#This Row],[Veces obj]]&lt;=3,"2-3",TRUE,"&gt;3")</f>
        <v>0-1</v>
      </c>
      <c r="AM4494" s="60" t="str">
        <f>+_xlfn.IFS(MONTH(Tabla1[[#This Row],[MES]])&lt;=3,"Q1",MONTH(Tabla1[[#This Row],[MES]])&lt;=6,"Q2",MONTH(Tabla1[[#This Row],[MES]])&lt;=9,"Q3",TRUE,"Q4")</f>
        <v>Q2</v>
      </c>
      <c r="AN4494" s="15" t="str">
        <f>+IFERROR(VLOOKUP(Tabla1[[#This Row],[CUENTA]],CTAS[],2,0),"OTROS")</f>
        <v>OTROS</v>
      </c>
      <c r="AP4494" s="15" t="str">
        <f>+IFERROR(VLOOKUP(Tabla1[[#This Row],[EMPLEADO]],IS[],3,0),"OTROS")</f>
        <v>OTROS</v>
      </c>
      <c r="AQ4494" s="15" t="str">
        <f>+IFERROR(VLOOKUP(Tabla1[[#This Row],[EMPLEADO]],IS[[NÓMINA]:[INGENIERO]],2,0),"OTROS")</f>
        <v>OTROS</v>
      </c>
    </row>
    <row r="4495" spans="1:43" x14ac:dyDescent="0.25">
      <c r="A4495" s="91" t="s">
        <v>12089</v>
      </c>
      <c r="B4495" s="92">
        <v>1</v>
      </c>
      <c r="C4495" s="92" t="s">
        <v>12914</v>
      </c>
      <c r="D4495" s="93" t="s">
        <v>38</v>
      </c>
      <c r="E4495" s="94" t="s">
        <v>725</v>
      </c>
      <c r="F4495" s="94" t="s">
        <v>12915</v>
      </c>
      <c r="G4495" s="105" t="s">
        <v>5509</v>
      </c>
      <c r="H4495" s="92" t="s">
        <v>10274</v>
      </c>
      <c r="I4495" s="95" t="s">
        <v>43</v>
      </c>
      <c r="J4495" s="92" t="s">
        <v>8</v>
      </c>
      <c r="K4495" s="96" t="s">
        <v>59</v>
      </c>
      <c r="L4495" s="96" t="s">
        <v>629</v>
      </c>
      <c r="M4495" s="92" t="s">
        <v>46</v>
      </c>
      <c r="N4495" s="92">
        <v>0</v>
      </c>
      <c r="O4495" s="92" t="s">
        <v>47</v>
      </c>
      <c r="P4495" s="96">
        <v>43</v>
      </c>
      <c r="Q4495" s="96" t="s">
        <v>82</v>
      </c>
      <c r="R4495" s="97" t="s">
        <v>223</v>
      </c>
      <c r="S4495" s="98" t="s">
        <v>139</v>
      </c>
      <c r="T4495" s="98" t="s">
        <v>51</v>
      </c>
      <c r="U4495" s="99" t="s">
        <v>140</v>
      </c>
      <c r="V4495" s="100">
        <v>1.1000000000000001</v>
      </c>
      <c r="W4495" s="106">
        <v>1730.3000000000004</v>
      </c>
      <c r="X4495" s="102">
        <v>1</v>
      </c>
      <c r="Y4495" s="103">
        <v>1.76</v>
      </c>
      <c r="Z4495" s="99">
        <v>4</v>
      </c>
      <c r="AA4495" s="104">
        <v>0.44</v>
      </c>
      <c r="AB4495" s="100">
        <v>0</v>
      </c>
      <c r="AC4495" s="106">
        <v>0</v>
      </c>
      <c r="AD4495" s="107">
        <v>43595</v>
      </c>
      <c r="AE4495" s="107">
        <v>43595</v>
      </c>
      <c r="AF4495" s="99">
        <v>0</v>
      </c>
      <c r="AG4495" s="101" t="s">
        <v>53</v>
      </c>
      <c r="AH4495" s="100">
        <v>0</v>
      </c>
      <c r="AI4495" s="106">
        <v>0</v>
      </c>
      <c r="AJ4495" s="106">
        <v>0</v>
      </c>
      <c r="AK4495" s="60" t="str">
        <f>+IF(Tabla1[[#This Row],[REQUEST_TY]]="SR MANTENIMIENTO CORRECTIVO", "EMERGENCIA", "OTROS")</f>
        <v>EMERGENCIA</v>
      </c>
      <c r="AL4495" s="6" t="str">
        <f>+_xlfn.IFS(Tabla1[[#This Row],[Veces obj]]&lt;=1,"0-1",Tabla1[[#This Row],[Veces obj]]&lt;=2,"1-2",Tabla1[[#This Row],[Veces obj]]&lt;=3,"2-3",TRUE,"&gt;3")</f>
        <v>0-1</v>
      </c>
      <c r="AM4495" s="60" t="str">
        <f>+_xlfn.IFS(MONTH(Tabla1[[#This Row],[MES]])&lt;=3,"Q1",MONTH(Tabla1[[#This Row],[MES]])&lt;=6,"Q2",MONTH(Tabla1[[#This Row],[MES]])&lt;=9,"Q3",TRUE,"Q4")</f>
        <v>Q2</v>
      </c>
      <c r="AN4495" s="15" t="str">
        <f>+IFERROR(VLOOKUP(Tabla1[[#This Row],[CUENTA]],CTAS[],2,0),"OTROS")</f>
        <v>OTROS</v>
      </c>
      <c r="AP4495" s="15" t="str">
        <f>+IFERROR(VLOOKUP(Tabla1[[#This Row],[EMPLEADO]],IS[],3,0),"OTROS")</f>
        <v>OTROS</v>
      </c>
      <c r="AQ4495" s="15" t="str">
        <f>+IFERROR(VLOOKUP(Tabla1[[#This Row],[EMPLEADO]],IS[[NÓMINA]:[INGENIERO]],2,0),"OTROS")</f>
        <v>OTROS</v>
      </c>
    </row>
    <row r="4496" spans="1:43" x14ac:dyDescent="0.25">
      <c r="A4496" s="91" t="s">
        <v>12089</v>
      </c>
      <c r="B4496" s="92">
        <v>1</v>
      </c>
      <c r="C4496" s="92" t="s">
        <v>12916</v>
      </c>
      <c r="D4496" s="93" t="s">
        <v>38</v>
      </c>
      <c r="E4496" s="94" t="s">
        <v>725</v>
      </c>
      <c r="F4496" s="94" t="s">
        <v>12917</v>
      </c>
      <c r="G4496" s="105" t="s">
        <v>12918</v>
      </c>
      <c r="H4496" s="92" t="s">
        <v>384</v>
      </c>
      <c r="I4496" s="95" t="s">
        <v>43</v>
      </c>
      <c r="J4496" s="92" t="s">
        <v>8</v>
      </c>
      <c r="K4496" s="96" t="s">
        <v>59</v>
      </c>
      <c r="L4496" s="96" t="s">
        <v>2333</v>
      </c>
      <c r="M4496" s="92" t="s">
        <v>387</v>
      </c>
      <c r="N4496" s="92">
        <v>0</v>
      </c>
      <c r="O4496" s="92" t="s">
        <v>47</v>
      </c>
      <c r="P4496" s="96">
        <v>196</v>
      </c>
      <c r="Q4496" s="96" t="s">
        <v>48</v>
      </c>
      <c r="R4496" s="97" t="s">
        <v>223</v>
      </c>
      <c r="S4496" s="98" t="s">
        <v>139</v>
      </c>
      <c r="T4496" s="98" t="s">
        <v>51</v>
      </c>
      <c r="U4496" s="99" t="s">
        <v>353</v>
      </c>
      <c r="V4496" s="100">
        <v>1.1499999999999999</v>
      </c>
      <c r="W4496" s="106">
        <v>1808.95</v>
      </c>
      <c r="X4496" s="102">
        <v>1</v>
      </c>
      <c r="Y4496" s="103">
        <v>4.9000000000000004</v>
      </c>
      <c r="Z4496" s="99">
        <v>4</v>
      </c>
      <c r="AA4496" s="104">
        <v>1.2250000000000001</v>
      </c>
      <c r="AB4496" s="100">
        <v>5.6250000000000022E-2</v>
      </c>
      <c r="AC4496" s="106">
        <v>-88.481250000000045</v>
      </c>
      <c r="AD4496" s="107">
        <v>43595</v>
      </c>
      <c r="AE4496" s="107">
        <v>43598</v>
      </c>
      <c r="AF4496" s="99">
        <v>1</v>
      </c>
      <c r="AG4496" s="101" t="s">
        <v>53</v>
      </c>
      <c r="AH4496" s="100">
        <v>0</v>
      </c>
      <c r="AI4496" s="106">
        <v>0</v>
      </c>
      <c r="AJ4496" s="106">
        <v>0</v>
      </c>
      <c r="AK4496" s="60" t="str">
        <f>+IF(Tabla1[[#This Row],[REQUEST_TY]]="SR MANTENIMIENTO CORRECTIVO", "EMERGENCIA", "OTROS")</f>
        <v>EMERGENCIA</v>
      </c>
      <c r="AL4496" s="6" t="str">
        <f>+_xlfn.IFS(Tabla1[[#This Row],[Veces obj]]&lt;=1,"0-1",Tabla1[[#This Row],[Veces obj]]&lt;=2,"1-2",Tabla1[[#This Row],[Veces obj]]&lt;=3,"2-3",TRUE,"&gt;3")</f>
        <v>1-2</v>
      </c>
      <c r="AM4496" s="60" t="str">
        <f>+_xlfn.IFS(MONTH(Tabla1[[#This Row],[MES]])&lt;=3,"Q1",MONTH(Tabla1[[#This Row],[MES]])&lt;=6,"Q2",MONTH(Tabla1[[#This Row],[MES]])&lt;=9,"Q3",TRUE,"Q4")</f>
        <v>Q2</v>
      </c>
      <c r="AN4496" s="15" t="str">
        <f>+IFERROR(VLOOKUP(Tabla1[[#This Row],[CUENTA]],CTAS[],2,0),"OTROS")</f>
        <v>OTROS</v>
      </c>
      <c r="AP4496" s="15" t="str">
        <f>+IFERROR(VLOOKUP(Tabla1[[#This Row],[EMPLEADO]],IS[],3,0),"OTROS")</f>
        <v>OTROS</v>
      </c>
      <c r="AQ4496" s="15" t="str">
        <f>+IFERROR(VLOOKUP(Tabla1[[#This Row],[EMPLEADO]],IS[[NÓMINA]:[INGENIERO]],2,0),"OTROS")</f>
        <v>OTROS</v>
      </c>
    </row>
    <row r="4497" spans="1:43" x14ac:dyDescent="0.25">
      <c r="A4497" s="91" t="s">
        <v>12089</v>
      </c>
      <c r="B4497" s="92">
        <v>1</v>
      </c>
      <c r="C4497" s="92" t="s">
        <v>12919</v>
      </c>
      <c r="D4497" s="93" t="s">
        <v>38</v>
      </c>
      <c r="E4497" s="94" t="s">
        <v>258</v>
      </c>
      <c r="F4497" s="94" t="s">
        <v>12917</v>
      </c>
      <c r="G4497" s="105" t="s">
        <v>3141</v>
      </c>
      <c r="H4497" s="92" t="s">
        <v>915</v>
      </c>
      <c r="I4497" s="95" t="s">
        <v>43</v>
      </c>
      <c r="J4497" s="92" t="s">
        <v>8</v>
      </c>
      <c r="K4497" s="96" t="s">
        <v>59</v>
      </c>
      <c r="L4497" s="96" t="s">
        <v>130</v>
      </c>
      <c r="M4497" s="92" t="s">
        <v>131</v>
      </c>
      <c r="N4497" s="92">
        <v>0</v>
      </c>
      <c r="O4497" s="92" t="s">
        <v>47</v>
      </c>
      <c r="P4497" s="96">
        <v>12</v>
      </c>
      <c r="Q4497" s="96" t="s">
        <v>194</v>
      </c>
      <c r="R4497" s="97" t="s">
        <v>138</v>
      </c>
      <c r="S4497" s="98" t="s">
        <v>139</v>
      </c>
      <c r="T4497" s="98" t="s">
        <v>51</v>
      </c>
      <c r="U4497" s="99" t="s">
        <v>224</v>
      </c>
      <c r="V4497" s="100">
        <v>0.8</v>
      </c>
      <c r="W4497" s="106">
        <v>1258.4000000000003</v>
      </c>
      <c r="X4497" s="102">
        <v>1</v>
      </c>
      <c r="Y4497" s="103">
        <v>0.4</v>
      </c>
      <c r="Z4497" s="99">
        <v>4</v>
      </c>
      <c r="AA4497" s="104">
        <v>0.1</v>
      </c>
      <c r="AB4497" s="100">
        <v>0</v>
      </c>
      <c r="AC4497" s="106">
        <v>0</v>
      </c>
      <c r="AD4497" s="107">
        <v>43599</v>
      </c>
      <c r="AE4497" s="107">
        <v>43599</v>
      </c>
      <c r="AF4497" s="99">
        <v>0</v>
      </c>
      <c r="AG4497" s="101" t="s">
        <v>53</v>
      </c>
      <c r="AH4497" s="100">
        <v>0</v>
      </c>
      <c r="AI4497" s="106">
        <v>0</v>
      </c>
      <c r="AJ4497" s="106">
        <v>0</v>
      </c>
      <c r="AK4497" s="60" t="str">
        <f>+IF(Tabla1[[#This Row],[REQUEST_TY]]="SR MANTENIMIENTO CORRECTIVO", "EMERGENCIA", "OTROS")</f>
        <v>EMERGENCIA</v>
      </c>
      <c r="AL4497" s="6" t="str">
        <f>+_xlfn.IFS(Tabla1[[#This Row],[Veces obj]]&lt;=1,"0-1",Tabla1[[#This Row],[Veces obj]]&lt;=2,"1-2",Tabla1[[#This Row],[Veces obj]]&lt;=3,"2-3",TRUE,"&gt;3")</f>
        <v>0-1</v>
      </c>
      <c r="AM4497" s="60" t="str">
        <f>+_xlfn.IFS(MONTH(Tabla1[[#This Row],[MES]])&lt;=3,"Q1",MONTH(Tabla1[[#This Row],[MES]])&lt;=6,"Q2",MONTH(Tabla1[[#This Row],[MES]])&lt;=9,"Q3",TRUE,"Q4")</f>
        <v>Q2</v>
      </c>
      <c r="AN4497" s="15" t="str">
        <f>+IFERROR(VLOOKUP(Tabla1[[#This Row],[CUENTA]],CTAS[],2,0),"OTROS")</f>
        <v>OTROS</v>
      </c>
      <c r="AP4497" s="15" t="str">
        <f>+IFERROR(VLOOKUP(Tabla1[[#This Row],[EMPLEADO]],IS[],3,0),"OTROS")</f>
        <v>OTROS</v>
      </c>
      <c r="AQ4497" s="15" t="str">
        <f>+IFERROR(VLOOKUP(Tabla1[[#This Row],[EMPLEADO]],IS[[NÓMINA]:[INGENIERO]],2,0),"OTROS")</f>
        <v>OTROS</v>
      </c>
    </row>
    <row r="4498" spans="1:43" x14ac:dyDescent="0.25">
      <c r="A4498" s="91" t="s">
        <v>12089</v>
      </c>
      <c r="B4498" s="92">
        <v>1</v>
      </c>
      <c r="C4498" s="92" t="s">
        <v>12920</v>
      </c>
      <c r="D4498" s="93" t="s">
        <v>38</v>
      </c>
      <c r="E4498" s="94" t="s">
        <v>725</v>
      </c>
      <c r="F4498" s="94" t="s">
        <v>12921</v>
      </c>
      <c r="G4498" s="105" t="s">
        <v>12922</v>
      </c>
      <c r="H4498" s="92" t="s">
        <v>384</v>
      </c>
      <c r="I4498" s="95" t="s">
        <v>43</v>
      </c>
      <c r="J4498" s="92" t="s">
        <v>8</v>
      </c>
      <c r="K4498" s="96" t="s">
        <v>59</v>
      </c>
      <c r="L4498" s="96" t="s">
        <v>2333</v>
      </c>
      <c r="M4498" s="92" t="s">
        <v>387</v>
      </c>
      <c r="N4498" s="92">
        <v>0</v>
      </c>
      <c r="O4498" s="92" t="s">
        <v>47</v>
      </c>
      <c r="P4498" s="96">
        <v>219</v>
      </c>
      <c r="Q4498" s="96" t="s">
        <v>48</v>
      </c>
      <c r="R4498" s="97" t="s">
        <v>223</v>
      </c>
      <c r="S4498" s="98" t="s">
        <v>139</v>
      </c>
      <c r="T4498" s="98" t="s">
        <v>51</v>
      </c>
      <c r="U4498" s="99" t="s">
        <v>353</v>
      </c>
      <c r="V4498" s="100">
        <v>1.1499999999999999</v>
      </c>
      <c r="W4498" s="106">
        <v>1808.95</v>
      </c>
      <c r="X4498" s="102">
        <v>1</v>
      </c>
      <c r="Y4498" s="103">
        <v>6</v>
      </c>
      <c r="Z4498" s="99">
        <v>4</v>
      </c>
      <c r="AA4498" s="104">
        <v>1.5</v>
      </c>
      <c r="AB4498" s="100">
        <v>0.125</v>
      </c>
      <c r="AC4498" s="106">
        <v>-196.62500000000003</v>
      </c>
      <c r="AD4498" s="107">
        <v>43595</v>
      </c>
      <c r="AE4498" s="107">
        <v>43598</v>
      </c>
      <c r="AF4498" s="99">
        <v>1</v>
      </c>
      <c r="AG4498" s="101" t="s">
        <v>53</v>
      </c>
      <c r="AH4498" s="100">
        <v>0</v>
      </c>
      <c r="AI4498" s="106">
        <v>0</v>
      </c>
      <c r="AJ4498" s="106">
        <v>0</v>
      </c>
      <c r="AK4498" s="60" t="str">
        <f>+IF(Tabla1[[#This Row],[REQUEST_TY]]="SR MANTENIMIENTO CORRECTIVO", "EMERGENCIA", "OTROS")</f>
        <v>EMERGENCIA</v>
      </c>
      <c r="AL4498" s="6" t="str">
        <f>+_xlfn.IFS(Tabla1[[#This Row],[Veces obj]]&lt;=1,"0-1",Tabla1[[#This Row],[Veces obj]]&lt;=2,"1-2",Tabla1[[#This Row],[Veces obj]]&lt;=3,"2-3",TRUE,"&gt;3")</f>
        <v>1-2</v>
      </c>
      <c r="AM4498" s="60" t="str">
        <f>+_xlfn.IFS(MONTH(Tabla1[[#This Row],[MES]])&lt;=3,"Q1",MONTH(Tabla1[[#This Row],[MES]])&lt;=6,"Q2",MONTH(Tabla1[[#This Row],[MES]])&lt;=9,"Q3",TRUE,"Q4")</f>
        <v>Q2</v>
      </c>
      <c r="AN4498" s="15" t="str">
        <f>+IFERROR(VLOOKUP(Tabla1[[#This Row],[CUENTA]],CTAS[],2,0),"OTROS")</f>
        <v>OTROS</v>
      </c>
      <c r="AP4498" s="15" t="str">
        <f>+IFERROR(VLOOKUP(Tabla1[[#This Row],[EMPLEADO]],IS[],3,0),"OTROS")</f>
        <v>OTROS</v>
      </c>
      <c r="AQ4498" s="15" t="str">
        <f>+IFERROR(VLOOKUP(Tabla1[[#This Row],[EMPLEADO]],IS[[NÓMINA]:[INGENIERO]],2,0),"OTROS")</f>
        <v>OTROS</v>
      </c>
    </row>
    <row r="4499" spans="1:43" x14ac:dyDescent="0.25">
      <c r="A4499" s="91" t="s">
        <v>12089</v>
      </c>
      <c r="B4499" s="92">
        <v>1</v>
      </c>
      <c r="C4499" s="92" t="s">
        <v>12923</v>
      </c>
      <c r="D4499" s="93" t="s">
        <v>38</v>
      </c>
      <c r="E4499" s="94" t="s">
        <v>3897</v>
      </c>
      <c r="F4499" s="94" t="s">
        <v>12924</v>
      </c>
      <c r="G4499" s="105" t="s">
        <v>10494</v>
      </c>
      <c r="H4499" s="92" t="s">
        <v>409</v>
      </c>
      <c r="I4499" s="95" t="s">
        <v>43</v>
      </c>
      <c r="J4499" s="92" t="s">
        <v>8</v>
      </c>
      <c r="K4499" s="96" t="s">
        <v>71</v>
      </c>
      <c r="L4499" s="96" t="s">
        <v>2654</v>
      </c>
      <c r="M4499" s="92" t="s">
        <v>411</v>
      </c>
      <c r="N4499" s="92">
        <v>0</v>
      </c>
      <c r="O4499" s="92" t="s">
        <v>47</v>
      </c>
      <c r="P4499" s="96">
        <v>2</v>
      </c>
      <c r="Q4499" s="96" t="s">
        <v>388</v>
      </c>
      <c r="R4499" s="97" t="s">
        <v>153</v>
      </c>
      <c r="S4499" s="98" t="s">
        <v>50</v>
      </c>
      <c r="T4499" s="98" t="s">
        <v>51</v>
      </c>
      <c r="U4499" s="99" t="s">
        <v>641</v>
      </c>
      <c r="V4499" s="100">
        <v>0</v>
      </c>
      <c r="W4499" s="106">
        <v>0</v>
      </c>
      <c r="X4499" s="102">
        <v>1</v>
      </c>
      <c r="Y4499" s="103">
        <v>1.98</v>
      </c>
      <c r="Z4499" s="99">
        <v>5</v>
      </c>
      <c r="AA4499" s="104">
        <v>0.39600000000000002</v>
      </c>
      <c r="AB4499" s="100">
        <v>0</v>
      </c>
      <c r="AC4499" s="106">
        <v>0</v>
      </c>
      <c r="AD4499" s="107">
        <v>43595</v>
      </c>
      <c r="AE4499" s="107">
        <v>43595</v>
      </c>
      <c r="AF4499" s="99">
        <v>0</v>
      </c>
      <c r="AG4499" s="101" t="s">
        <v>53</v>
      </c>
      <c r="AH4499" s="100">
        <v>0</v>
      </c>
      <c r="AI4499" s="106">
        <v>0</v>
      </c>
      <c r="AJ4499" s="106">
        <v>0</v>
      </c>
      <c r="AK4499" s="60" t="str">
        <f>+IF(Tabla1[[#This Row],[REQUEST_TY]]="SR MANTENIMIENTO CORRECTIVO", "EMERGENCIA", "OTROS")</f>
        <v>EMERGENCIA</v>
      </c>
      <c r="AL4499" s="6" t="str">
        <f>+_xlfn.IFS(Tabla1[[#This Row],[Veces obj]]&lt;=1,"0-1",Tabla1[[#This Row],[Veces obj]]&lt;=2,"1-2",Tabla1[[#This Row],[Veces obj]]&lt;=3,"2-3",TRUE,"&gt;3")</f>
        <v>0-1</v>
      </c>
      <c r="AM4499" s="60" t="str">
        <f>+_xlfn.IFS(MONTH(Tabla1[[#This Row],[MES]])&lt;=3,"Q1",MONTH(Tabla1[[#This Row],[MES]])&lt;=6,"Q2",MONTH(Tabla1[[#This Row],[MES]])&lt;=9,"Q3",TRUE,"Q4")</f>
        <v>Q2</v>
      </c>
      <c r="AN4499" s="15" t="str">
        <f>+IFERROR(VLOOKUP(Tabla1[[#This Row],[CUENTA]],CTAS[],2,0),"OTROS")</f>
        <v>OTROS</v>
      </c>
      <c r="AP4499" s="15" t="str">
        <f>+IFERROR(VLOOKUP(Tabla1[[#This Row],[EMPLEADO]],IS[],3,0),"OTROS")</f>
        <v>OTROS</v>
      </c>
      <c r="AQ4499" s="15" t="str">
        <f>+IFERROR(VLOOKUP(Tabla1[[#This Row],[EMPLEADO]],IS[[NÓMINA]:[INGENIERO]],2,0),"OTROS")</f>
        <v>OTROS</v>
      </c>
    </row>
    <row r="4500" spans="1:43" x14ac:dyDescent="0.25">
      <c r="A4500" s="91" t="s">
        <v>12089</v>
      </c>
      <c r="B4500" s="92">
        <v>1</v>
      </c>
      <c r="C4500" s="92" t="s">
        <v>12925</v>
      </c>
      <c r="D4500" s="93" t="s">
        <v>38</v>
      </c>
      <c r="E4500" s="94" t="s">
        <v>332</v>
      </c>
      <c r="F4500" s="94" t="s">
        <v>12926</v>
      </c>
      <c r="G4500" s="105" t="s">
        <v>1163</v>
      </c>
      <c r="H4500" s="92" t="s">
        <v>58</v>
      </c>
      <c r="I4500" s="95" t="s">
        <v>43</v>
      </c>
      <c r="J4500" s="92" t="s">
        <v>8</v>
      </c>
      <c r="K4500" s="96" t="s">
        <v>59</v>
      </c>
      <c r="L4500" s="96" t="s">
        <v>1164</v>
      </c>
      <c r="M4500" s="92" t="s">
        <v>222</v>
      </c>
      <c r="N4500" s="92">
        <v>0</v>
      </c>
      <c r="O4500" s="92" t="s">
        <v>47</v>
      </c>
      <c r="P4500" s="96">
        <v>14</v>
      </c>
      <c r="Q4500" s="96" t="s">
        <v>194</v>
      </c>
      <c r="R4500" s="97" t="s">
        <v>317</v>
      </c>
      <c r="S4500" s="98" t="s">
        <v>318</v>
      </c>
      <c r="T4500" s="98" t="s">
        <v>51</v>
      </c>
      <c r="U4500" s="99" t="s">
        <v>224</v>
      </c>
      <c r="V4500" s="100">
        <v>0.8</v>
      </c>
      <c r="W4500" s="106">
        <v>1258.4000000000003</v>
      </c>
      <c r="X4500" s="102">
        <v>1</v>
      </c>
      <c r="Y4500" s="103">
        <v>2</v>
      </c>
      <c r="Z4500" s="99">
        <v>4</v>
      </c>
      <c r="AA4500" s="104">
        <v>0.5</v>
      </c>
      <c r="AB4500" s="100">
        <v>0</v>
      </c>
      <c r="AC4500" s="106">
        <v>0</v>
      </c>
      <c r="AD4500" s="107">
        <v>43595</v>
      </c>
      <c r="AE4500" s="107">
        <v>43598</v>
      </c>
      <c r="AF4500" s="99">
        <v>1</v>
      </c>
      <c r="AG4500" s="101" t="s">
        <v>53</v>
      </c>
      <c r="AH4500" s="100">
        <v>0</v>
      </c>
      <c r="AI4500" s="106">
        <v>0</v>
      </c>
      <c r="AJ4500" s="106">
        <v>0</v>
      </c>
      <c r="AK4500" s="60" t="str">
        <f>+IF(Tabla1[[#This Row],[REQUEST_TY]]="SR MANTENIMIENTO CORRECTIVO", "EMERGENCIA", "OTROS")</f>
        <v>EMERGENCIA</v>
      </c>
      <c r="AL4500" s="6" t="str">
        <f>+_xlfn.IFS(Tabla1[[#This Row],[Veces obj]]&lt;=1,"0-1",Tabla1[[#This Row],[Veces obj]]&lt;=2,"1-2",Tabla1[[#This Row],[Veces obj]]&lt;=3,"2-3",TRUE,"&gt;3")</f>
        <v>0-1</v>
      </c>
      <c r="AM4500" s="60" t="str">
        <f>+_xlfn.IFS(MONTH(Tabla1[[#This Row],[MES]])&lt;=3,"Q1",MONTH(Tabla1[[#This Row],[MES]])&lt;=6,"Q2",MONTH(Tabla1[[#This Row],[MES]])&lt;=9,"Q3",TRUE,"Q4")</f>
        <v>Q2</v>
      </c>
      <c r="AN4500" s="15" t="str">
        <f>+IFERROR(VLOOKUP(Tabla1[[#This Row],[CUENTA]],CTAS[],2,0),"OTROS")</f>
        <v>OTROS</v>
      </c>
      <c r="AP4500" s="15" t="str">
        <f>+IFERROR(VLOOKUP(Tabla1[[#This Row],[EMPLEADO]],IS[],3,0),"OTROS")</f>
        <v>OTROS</v>
      </c>
      <c r="AQ4500" s="15" t="str">
        <f>+IFERROR(VLOOKUP(Tabla1[[#This Row],[EMPLEADO]],IS[[NÓMINA]:[INGENIERO]],2,0),"OTROS")</f>
        <v>OTROS</v>
      </c>
    </row>
    <row r="4501" spans="1:43" x14ac:dyDescent="0.25">
      <c r="A4501" s="91" t="s">
        <v>12089</v>
      </c>
      <c r="B4501" s="92">
        <v>1</v>
      </c>
      <c r="C4501" s="92" t="s">
        <v>12927</v>
      </c>
      <c r="D4501" s="93" t="s">
        <v>38</v>
      </c>
      <c r="E4501" s="94" t="s">
        <v>113</v>
      </c>
      <c r="F4501" s="94" t="s">
        <v>12928</v>
      </c>
      <c r="G4501" s="105" t="s">
        <v>2060</v>
      </c>
      <c r="H4501" s="92" t="s">
        <v>106</v>
      </c>
      <c r="I4501" s="95" t="s">
        <v>43</v>
      </c>
      <c r="J4501" s="92" t="s">
        <v>8</v>
      </c>
      <c r="K4501" s="96" t="s">
        <v>144</v>
      </c>
      <c r="L4501" s="96" t="s">
        <v>616</v>
      </c>
      <c r="M4501" s="92" t="s">
        <v>46</v>
      </c>
      <c r="N4501" s="92">
        <v>0</v>
      </c>
      <c r="O4501" s="92" t="s">
        <v>47</v>
      </c>
      <c r="P4501" s="96">
        <v>67</v>
      </c>
      <c r="Q4501" s="96" t="s">
        <v>48</v>
      </c>
      <c r="R4501" s="97" t="s">
        <v>49</v>
      </c>
      <c r="S4501" s="98" t="s">
        <v>50</v>
      </c>
      <c r="T4501" s="98" t="s">
        <v>51</v>
      </c>
      <c r="U4501" s="99" t="s">
        <v>52</v>
      </c>
      <c r="V4501" s="100">
        <v>1.05</v>
      </c>
      <c r="W4501" s="106">
        <v>750.75000000000011</v>
      </c>
      <c r="X4501" s="102">
        <v>1</v>
      </c>
      <c r="Y4501" s="103">
        <v>2.93</v>
      </c>
      <c r="Z4501" s="99">
        <v>5</v>
      </c>
      <c r="AA4501" s="104">
        <v>0.58600000000000008</v>
      </c>
      <c r="AB4501" s="100">
        <v>0</v>
      </c>
      <c r="AC4501" s="106">
        <v>0</v>
      </c>
      <c r="AD4501" s="107">
        <v>43599</v>
      </c>
      <c r="AE4501" s="107">
        <v>43599</v>
      </c>
      <c r="AF4501" s="99">
        <v>0</v>
      </c>
      <c r="AG4501" s="101" t="s">
        <v>53</v>
      </c>
      <c r="AH4501" s="100">
        <v>0</v>
      </c>
      <c r="AI4501" s="106">
        <v>0</v>
      </c>
      <c r="AJ4501" s="106">
        <v>0</v>
      </c>
      <c r="AK4501" s="60" t="str">
        <f>+IF(Tabla1[[#This Row],[REQUEST_TY]]="SR MANTENIMIENTO CORRECTIVO", "EMERGENCIA", "OTROS")</f>
        <v>EMERGENCIA</v>
      </c>
      <c r="AL4501" s="6" t="str">
        <f>+_xlfn.IFS(Tabla1[[#This Row],[Veces obj]]&lt;=1,"0-1",Tabla1[[#This Row],[Veces obj]]&lt;=2,"1-2",Tabla1[[#This Row],[Veces obj]]&lt;=3,"2-3",TRUE,"&gt;3")</f>
        <v>0-1</v>
      </c>
      <c r="AM4501" s="60" t="str">
        <f>+_xlfn.IFS(MONTH(Tabla1[[#This Row],[MES]])&lt;=3,"Q1",MONTH(Tabla1[[#This Row],[MES]])&lt;=6,"Q2",MONTH(Tabla1[[#This Row],[MES]])&lt;=9,"Q3",TRUE,"Q4")</f>
        <v>Q2</v>
      </c>
      <c r="AN4501" s="15" t="str">
        <f>+IFERROR(VLOOKUP(Tabla1[[#This Row],[CUENTA]],CTAS[],2,0),"OTROS")</f>
        <v>OTROS</v>
      </c>
      <c r="AP4501" s="15" t="str">
        <f>+IFERROR(VLOOKUP(Tabla1[[#This Row],[EMPLEADO]],IS[],3,0),"OTROS")</f>
        <v>OTROS</v>
      </c>
      <c r="AQ4501" s="15" t="str">
        <f>+IFERROR(VLOOKUP(Tabla1[[#This Row],[EMPLEADO]],IS[[NÓMINA]:[INGENIERO]],2,0),"OTROS")</f>
        <v>OTROS</v>
      </c>
    </row>
    <row r="4502" spans="1:43" x14ac:dyDescent="0.25">
      <c r="A4502" s="91" t="s">
        <v>12089</v>
      </c>
      <c r="B4502" s="92">
        <v>1</v>
      </c>
      <c r="C4502" s="92" t="s">
        <v>12929</v>
      </c>
      <c r="D4502" s="93" t="s">
        <v>38</v>
      </c>
      <c r="E4502" s="94" t="s">
        <v>294</v>
      </c>
      <c r="F4502" s="94" t="s">
        <v>12930</v>
      </c>
      <c r="G4502" s="105" t="s">
        <v>12931</v>
      </c>
      <c r="H4502" s="92" t="s">
        <v>1572</v>
      </c>
      <c r="I4502" s="95" t="s">
        <v>43</v>
      </c>
      <c r="J4502" s="92" t="s">
        <v>8</v>
      </c>
      <c r="K4502" s="96" t="s">
        <v>966</v>
      </c>
      <c r="L4502" s="96" t="s">
        <v>1956</v>
      </c>
      <c r="M4502" s="92" t="s">
        <v>1957</v>
      </c>
      <c r="N4502" s="92">
        <v>0</v>
      </c>
      <c r="O4502" s="92" t="s">
        <v>47</v>
      </c>
      <c r="P4502" s="96">
        <v>472</v>
      </c>
      <c r="Q4502" s="96" t="s">
        <v>48</v>
      </c>
      <c r="R4502" s="97" t="s">
        <v>95</v>
      </c>
      <c r="S4502" s="98" t="s">
        <v>64</v>
      </c>
      <c r="T4502" s="98" t="s">
        <v>51</v>
      </c>
      <c r="U4502" s="99" t="s">
        <v>96</v>
      </c>
      <c r="V4502" s="100">
        <v>1.1000000000000001</v>
      </c>
      <c r="W4502" s="106">
        <v>1501.5000000000002</v>
      </c>
      <c r="X4502" s="102">
        <v>1</v>
      </c>
      <c r="Y4502" s="103">
        <v>1.82</v>
      </c>
      <c r="Z4502" s="99">
        <v>5</v>
      </c>
      <c r="AA4502" s="104">
        <v>0.36399999999999999</v>
      </c>
      <c r="AB4502" s="100">
        <v>0</v>
      </c>
      <c r="AC4502" s="106">
        <v>0</v>
      </c>
      <c r="AD4502" s="107">
        <v>43595</v>
      </c>
      <c r="AE4502" s="107">
        <v>43598</v>
      </c>
      <c r="AF4502" s="99">
        <v>1</v>
      </c>
      <c r="AG4502" s="101" t="s">
        <v>53</v>
      </c>
      <c r="AH4502" s="100">
        <v>0</v>
      </c>
      <c r="AI4502" s="106">
        <v>0</v>
      </c>
      <c r="AJ4502" s="106">
        <v>0</v>
      </c>
      <c r="AK4502" s="60" t="str">
        <f>+IF(Tabla1[[#This Row],[REQUEST_TY]]="SR MANTENIMIENTO CORRECTIVO", "EMERGENCIA", "OTROS")</f>
        <v>EMERGENCIA</v>
      </c>
      <c r="AL4502" s="6" t="str">
        <f>+_xlfn.IFS(Tabla1[[#This Row],[Veces obj]]&lt;=1,"0-1",Tabla1[[#This Row],[Veces obj]]&lt;=2,"1-2",Tabla1[[#This Row],[Veces obj]]&lt;=3,"2-3",TRUE,"&gt;3")</f>
        <v>0-1</v>
      </c>
      <c r="AM4502" s="60" t="str">
        <f>+_xlfn.IFS(MONTH(Tabla1[[#This Row],[MES]])&lt;=3,"Q1",MONTH(Tabla1[[#This Row],[MES]])&lt;=6,"Q2",MONTH(Tabla1[[#This Row],[MES]])&lt;=9,"Q3",TRUE,"Q4")</f>
        <v>Q2</v>
      </c>
      <c r="AN4502" s="15" t="str">
        <f>+IFERROR(VLOOKUP(Tabla1[[#This Row],[CUENTA]],CTAS[],2,0),"OTROS")</f>
        <v>OTROS</v>
      </c>
      <c r="AP4502" s="15" t="str">
        <f>+IFERROR(VLOOKUP(Tabla1[[#This Row],[EMPLEADO]],IS[],3,0),"OTROS")</f>
        <v>OTROS</v>
      </c>
      <c r="AQ4502" s="15" t="str">
        <f>+IFERROR(VLOOKUP(Tabla1[[#This Row],[EMPLEADO]],IS[[NÓMINA]:[INGENIERO]],2,0),"OTROS")</f>
        <v>OTROS</v>
      </c>
    </row>
    <row r="4503" spans="1:43" x14ac:dyDescent="0.25">
      <c r="A4503" s="91" t="s">
        <v>12089</v>
      </c>
      <c r="B4503" s="92">
        <v>1</v>
      </c>
      <c r="C4503" s="92" t="s">
        <v>12932</v>
      </c>
      <c r="D4503" s="93" t="s">
        <v>38</v>
      </c>
      <c r="E4503" s="94" t="s">
        <v>76</v>
      </c>
      <c r="F4503" s="94" t="s">
        <v>12930</v>
      </c>
      <c r="G4503" s="105" t="s">
        <v>717</v>
      </c>
      <c r="H4503" s="92" t="s">
        <v>10274</v>
      </c>
      <c r="I4503" s="95" t="s">
        <v>43</v>
      </c>
      <c r="J4503" s="92" t="s">
        <v>8</v>
      </c>
      <c r="K4503" s="96" t="s">
        <v>102</v>
      </c>
      <c r="L4503" s="96" t="s">
        <v>718</v>
      </c>
      <c r="M4503" s="92" t="s">
        <v>46</v>
      </c>
      <c r="N4503" s="92">
        <v>0</v>
      </c>
      <c r="O4503" s="92" t="s">
        <v>47</v>
      </c>
      <c r="P4503" s="96">
        <v>18</v>
      </c>
      <c r="Q4503" s="96" t="s">
        <v>62</v>
      </c>
      <c r="R4503" s="97" t="s">
        <v>63</v>
      </c>
      <c r="S4503" s="98" t="s">
        <v>64</v>
      </c>
      <c r="T4503" s="98" t="s">
        <v>51</v>
      </c>
      <c r="U4503" s="99" t="s">
        <v>65</v>
      </c>
      <c r="V4503" s="100">
        <v>0.8</v>
      </c>
      <c r="W4503" s="106">
        <v>1092</v>
      </c>
      <c r="X4503" s="102">
        <v>1</v>
      </c>
      <c r="Y4503" s="103">
        <v>1.77</v>
      </c>
      <c r="Z4503" s="99">
        <v>5</v>
      </c>
      <c r="AA4503" s="104">
        <v>0.35399999999999998</v>
      </c>
      <c r="AB4503" s="100">
        <v>0</v>
      </c>
      <c r="AC4503" s="106">
        <v>0</v>
      </c>
      <c r="AD4503" s="107">
        <v>43595</v>
      </c>
      <c r="AE4503" s="107">
        <v>43595</v>
      </c>
      <c r="AF4503" s="99">
        <v>0</v>
      </c>
      <c r="AG4503" s="101" t="s">
        <v>53</v>
      </c>
      <c r="AH4503" s="100">
        <v>0</v>
      </c>
      <c r="AI4503" s="106">
        <v>0</v>
      </c>
      <c r="AJ4503" s="106">
        <v>0</v>
      </c>
      <c r="AK4503" s="60" t="str">
        <f>+IF(Tabla1[[#This Row],[REQUEST_TY]]="SR MANTENIMIENTO CORRECTIVO", "EMERGENCIA", "OTROS")</f>
        <v>EMERGENCIA</v>
      </c>
      <c r="AL4503" s="6" t="str">
        <f>+_xlfn.IFS(Tabla1[[#This Row],[Veces obj]]&lt;=1,"0-1",Tabla1[[#This Row],[Veces obj]]&lt;=2,"1-2",Tabla1[[#This Row],[Veces obj]]&lt;=3,"2-3",TRUE,"&gt;3")</f>
        <v>0-1</v>
      </c>
      <c r="AM4503" s="60" t="str">
        <f>+_xlfn.IFS(MONTH(Tabla1[[#This Row],[MES]])&lt;=3,"Q1",MONTH(Tabla1[[#This Row],[MES]])&lt;=6,"Q2",MONTH(Tabla1[[#This Row],[MES]])&lt;=9,"Q3",TRUE,"Q4")</f>
        <v>Q2</v>
      </c>
      <c r="AN4503" s="15" t="str">
        <f>+IFERROR(VLOOKUP(Tabla1[[#This Row],[CUENTA]],CTAS[],2,0),"OTROS")</f>
        <v>OTROS</v>
      </c>
      <c r="AP4503" s="15" t="str">
        <f>+IFERROR(VLOOKUP(Tabla1[[#This Row],[EMPLEADO]],IS[],3,0),"OTROS")</f>
        <v>OTROS</v>
      </c>
      <c r="AQ4503" s="15" t="str">
        <f>+IFERROR(VLOOKUP(Tabla1[[#This Row],[EMPLEADO]],IS[[NÓMINA]:[INGENIERO]],2,0),"OTROS")</f>
        <v>OTROS</v>
      </c>
    </row>
    <row r="4504" spans="1:43" x14ac:dyDescent="0.25">
      <c r="A4504" s="91" t="s">
        <v>12089</v>
      </c>
      <c r="B4504" s="92">
        <v>1</v>
      </c>
      <c r="C4504" s="92" t="s">
        <v>12933</v>
      </c>
      <c r="D4504" s="93" t="s">
        <v>38</v>
      </c>
      <c r="E4504" s="94" t="s">
        <v>133</v>
      </c>
      <c r="F4504" s="94" t="s">
        <v>12934</v>
      </c>
      <c r="G4504" s="105" t="s">
        <v>4333</v>
      </c>
      <c r="H4504" s="92" t="s">
        <v>471</v>
      </c>
      <c r="I4504" s="95" t="s">
        <v>43</v>
      </c>
      <c r="J4504" s="92" t="s">
        <v>8</v>
      </c>
      <c r="K4504" s="96" t="s">
        <v>59</v>
      </c>
      <c r="L4504" s="96" t="s">
        <v>1018</v>
      </c>
      <c r="M4504" s="92" t="s">
        <v>473</v>
      </c>
      <c r="N4504" s="92">
        <v>0</v>
      </c>
      <c r="O4504" s="92" t="s">
        <v>47</v>
      </c>
      <c r="P4504" s="96">
        <v>9</v>
      </c>
      <c r="Q4504" s="96" t="s">
        <v>194</v>
      </c>
      <c r="R4504" s="97" t="s">
        <v>138</v>
      </c>
      <c r="S4504" s="98" t="s">
        <v>139</v>
      </c>
      <c r="T4504" s="98" t="s">
        <v>51</v>
      </c>
      <c r="U4504" s="99" t="s">
        <v>224</v>
      </c>
      <c r="V4504" s="100">
        <v>0.8</v>
      </c>
      <c r="W4504" s="106">
        <v>1258.4000000000003</v>
      </c>
      <c r="X4504" s="102">
        <v>1</v>
      </c>
      <c r="Y4504" s="103">
        <v>0.22</v>
      </c>
      <c r="Z4504" s="99">
        <v>4</v>
      </c>
      <c r="AA4504" s="104">
        <v>5.5E-2</v>
      </c>
      <c r="AB4504" s="100">
        <v>0</v>
      </c>
      <c r="AC4504" s="106">
        <v>0</v>
      </c>
      <c r="AD4504" s="107">
        <v>43599</v>
      </c>
      <c r="AE4504" s="107">
        <v>43599</v>
      </c>
      <c r="AF4504" s="99">
        <v>0</v>
      </c>
      <c r="AG4504" s="101" t="s">
        <v>53</v>
      </c>
      <c r="AH4504" s="100">
        <v>0</v>
      </c>
      <c r="AI4504" s="106">
        <v>0</v>
      </c>
      <c r="AJ4504" s="106">
        <v>0</v>
      </c>
      <c r="AK4504" s="60" t="str">
        <f>+IF(Tabla1[[#This Row],[REQUEST_TY]]="SR MANTENIMIENTO CORRECTIVO", "EMERGENCIA", "OTROS")</f>
        <v>EMERGENCIA</v>
      </c>
      <c r="AL4504" s="6" t="str">
        <f>+_xlfn.IFS(Tabla1[[#This Row],[Veces obj]]&lt;=1,"0-1",Tabla1[[#This Row],[Veces obj]]&lt;=2,"1-2",Tabla1[[#This Row],[Veces obj]]&lt;=3,"2-3",TRUE,"&gt;3")</f>
        <v>0-1</v>
      </c>
      <c r="AM4504" s="60" t="str">
        <f>+_xlfn.IFS(MONTH(Tabla1[[#This Row],[MES]])&lt;=3,"Q1",MONTH(Tabla1[[#This Row],[MES]])&lt;=6,"Q2",MONTH(Tabla1[[#This Row],[MES]])&lt;=9,"Q3",TRUE,"Q4")</f>
        <v>Q2</v>
      </c>
      <c r="AN4504" s="15" t="str">
        <f>+IFERROR(VLOOKUP(Tabla1[[#This Row],[CUENTA]],CTAS[],2,0),"OTROS")</f>
        <v>OTROS</v>
      </c>
      <c r="AP4504" s="15" t="str">
        <f>+IFERROR(VLOOKUP(Tabla1[[#This Row],[EMPLEADO]],IS[],3,0),"OTROS")</f>
        <v>OTROS</v>
      </c>
      <c r="AQ4504" s="15" t="str">
        <f>+IFERROR(VLOOKUP(Tabla1[[#This Row],[EMPLEADO]],IS[[NÓMINA]:[INGENIERO]],2,0),"OTROS")</f>
        <v>OTROS</v>
      </c>
    </row>
    <row r="4505" spans="1:43" x14ac:dyDescent="0.25">
      <c r="A4505" s="91" t="s">
        <v>12089</v>
      </c>
      <c r="B4505" s="92">
        <v>1</v>
      </c>
      <c r="C4505" s="92" t="s">
        <v>12935</v>
      </c>
      <c r="D4505" s="93" t="s">
        <v>38</v>
      </c>
      <c r="E4505" s="94" t="s">
        <v>98</v>
      </c>
      <c r="F4505" s="94" t="s">
        <v>12934</v>
      </c>
      <c r="G4505" s="105" t="s">
        <v>1586</v>
      </c>
      <c r="H4505" s="92" t="s">
        <v>10274</v>
      </c>
      <c r="I4505" s="95" t="s">
        <v>43</v>
      </c>
      <c r="J4505" s="92" t="s">
        <v>8</v>
      </c>
      <c r="K4505" s="96" t="s">
        <v>102</v>
      </c>
      <c r="L4505" s="96" t="s">
        <v>718</v>
      </c>
      <c r="M4505" s="92" t="s">
        <v>46</v>
      </c>
      <c r="N4505" s="92">
        <v>0</v>
      </c>
      <c r="O4505" s="92" t="s">
        <v>47</v>
      </c>
      <c r="P4505" s="96">
        <v>6</v>
      </c>
      <c r="Q4505" s="96" t="s">
        <v>207</v>
      </c>
      <c r="R4505" s="97" t="s">
        <v>63</v>
      </c>
      <c r="S4505" s="98" t="s">
        <v>64</v>
      </c>
      <c r="T4505" s="98" t="s">
        <v>51</v>
      </c>
      <c r="U4505" s="99" t="s">
        <v>209</v>
      </c>
      <c r="V4505" s="100">
        <v>0</v>
      </c>
      <c r="W4505" s="106">
        <v>0</v>
      </c>
      <c r="X4505" s="102">
        <v>1</v>
      </c>
      <c r="Y4505" s="103">
        <v>2.57</v>
      </c>
      <c r="Z4505" s="99">
        <v>5</v>
      </c>
      <c r="AA4505" s="104">
        <v>0.51400000000000001</v>
      </c>
      <c r="AB4505" s="100">
        <v>0</v>
      </c>
      <c r="AC4505" s="106">
        <v>0</v>
      </c>
      <c r="AD4505" s="107">
        <v>43595</v>
      </c>
      <c r="AE4505" s="107">
        <v>43595</v>
      </c>
      <c r="AF4505" s="99">
        <v>0</v>
      </c>
      <c r="AG4505" s="101" t="s">
        <v>53</v>
      </c>
      <c r="AH4505" s="100">
        <v>0</v>
      </c>
      <c r="AI4505" s="106">
        <v>0</v>
      </c>
      <c r="AJ4505" s="106">
        <v>0</v>
      </c>
      <c r="AK4505" s="60" t="str">
        <f>+IF(Tabla1[[#This Row],[REQUEST_TY]]="SR MANTENIMIENTO CORRECTIVO", "EMERGENCIA", "OTROS")</f>
        <v>EMERGENCIA</v>
      </c>
      <c r="AL4505" s="6" t="str">
        <f>+_xlfn.IFS(Tabla1[[#This Row],[Veces obj]]&lt;=1,"0-1",Tabla1[[#This Row],[Veces obj]]&lt;=2,"1-2",Tabla1[[#This Row],[Veces obj]]&lt;=3,"2-3",TRUE,"&gt;3")</f>
        <v>0-1</v>
      </c>
      <c r="AM4505" s="60" t="str">
        <f>+_xlfn.IFS(MONTH(Tabla1[[#This Row],[MES]])&lt;=3,"Q1",MONTH(Tabla1[[#This Row],[MES]])&lt;=6,"Q2",MONTH(Tabla1[[#This Row],[MES]])&lt;=9,"Q3",TRUE,"Q4")</f>
        <v>Q2</v>
      </c>
      <c r="AN4505" s="15" t="str">
        <f>+IFERROR(VLOOKUP(Tabla1[[#This Row],[CUENTA]],CTAS[],2,0),"OTROS")</f>
        <v>OTROS</v>
      </c>
      <c r="AP4505" s="15" t="str">
        <f>+IFERROR(VLOOKUP(Tabla1[[#This Row],[EMPLEADO]],IS[],3,0),"OTROS")</f>
        <v>OTROS</v>
      </c>
      <c r="AQ4505" s="15" t="str">
        <f>+IFERROR(VLOOKUP(Tabla1[[#This Row],[EMPLEADO]],IS[[NÓMINA]:[INGENIERO]],2,0),"OTROS")</f>
        <v>OTROS</v>
      </c>
    </row>
    <row r="4506" spans="1:43" x14ac:dyDescent="0.25">
      <c r="A4506" s="91" t="s">
        <v>12089</v>
      </c>
      <c r="B4506" s="92">
        <v>1</v>
      </c>
      <c r="C4506" s="92" t="s">
        <v>12936</v>
      </c>
      <c r="D4506" s="93" t="s">
        <v>38</v>
      </c>
      <c r="E4506" s="94" t="s">
        <v>5162</v>
      </c>
      <c r="F4506" s="94" t="s">
        <v>12937</v>
      </c>
      <c r="G4506" s="105" t="s">
        <v>7436</v>
      </c>
      <c r="H4506" s="92" t="s">
        <v>297</v>
      </c>
      <c r="I4506" s="95" t="s">
        <v>43</v>
      </c>
      <c r="J4506" s="92" t="s">
        <v>8</v>
      </c>
      <c r="K4506" s="96" t="s">
        <v>1115</v>
      </c>
      <c r="L4506" s="96" t="s">
        <v>1116</v>
      </c>
      <c r="M4506" s="92" t="s">
        <v>714</v>
      </c>
      <c r="N4506" s="92">
        <v>0</v>
      </c>
      <c r="O4506" s="92" t="s">
        <v>47</v>
      </c>
      <c r="P4506" s="96">
        <v>36</v>
      </c>
      <c r="Q4506" s="96" t="s">
        <v>82</v>
      </c>
      <c r="R4506" s="97" t="s">
        <v>4718</v>
      </c>
      <c r="S4506" s="98" t="s">
        <v>64</v>
      </c>
      <c r="T4506" s="98" t="s">
        <v>51</v>
      </c>
      <c r="U4506" s="99" t="s">
        <v>83</v>
      </c>
      <c r="V4506" s="100">
        <v>1.05</v>
      </c>
      <c r="W4506" s="106">
        <v>1433.25</v>
      </c>
      <c r="X4506" s="102">
        <v>1</v>
      </c>
      <c r="Y4506" s="103">
        <v>0.4</v>
      </c>
      <c r="Z4506" s="99">
        <v>5</v>
      </c>
      <c r="AA4506" s="104">
        <v>0.08</v>
      </c>
      <c r="AB4506" s="100">
        <v>0</v>
      </c>
      <c r="AC4506" s="106">
        <v>0</v>
      </c>
      <c r="AD4506" s="107">
        <v>43598</v>
      </c>
      <c r="AE4506" s="107">
        <v>43598</v>
      </c>
      <c r="AF4506" s="99">
        <v>0</v>
      </c>
      <c r="AG4506" s="101" t="s">
        <v>53</v>
      </c>
      <c r="AH4506" s="100">
        <v>0</v>
      </c>
      <c r="AI4506" s="106">
        <v>0</v>
      </c>
      <c r="AJ4506" s="106">
        <v>0</v>
      </c>
      <c r="AK4506" s="60" t="str">
        <f>+IF(Tabla1[[#This Row],[REQUEST_TY]]="SR MANTENIMIENTO CORRECTIVO", "EMERGENCIA", "OTROS")</f>
        <v>EMERGENCIA</v>
      </c>
      <c r="AL4506" s="6" t="str">
        <f>+_xlfn.IFS(Tabla1[[#This Row],[Veces obj]]&lt;=1,"0-1",Tabla1[[#This Row],[Veces obj]]&lt;=2,"1-2",Tabla1[[#This Row],[Veces obj]]&lt;=3,"2-3",TRUE,"&gt;3")</f>
        <v>0-1</v>
      </c>
      <c r="AM4506" s="60" t="str">
        <f>+_xlfn.IFS(MONTH(Tabla1[[#This Row],[MES]])&lt;=3,"Q1",MONTH(Tabla1[[#This Row],[MES]])&lt;=6,"Q2",MONTH(Tabla1[[#This Row],[MES]])&lt;=9,"Q3",TRUE,"Q4")</f>
        <v>Q2</v>
      </c>
      <c r="AN4506" s="15" t="str">
        <f>+IFERROR(VLOOKUP(Tabla1[[#This Row],[CUENTA]],CTAS[],2,0),"OTROS")</f>
        <v>OTROS</v>
      </c>
      <c r="AP4506" s="15" t="str">
        <f>+IFERROR(VLOOKUP(Tabla1[[#This Row],[EMPLEADO]],IS[],3,0),"OTROS")</f>
        <v>JUAREZ</v>
      </c>
      <c r="AQ4506" s="15" t="str">
        <f>+IFERROR(VLOOKUP(Tabla1[[#This Row],[EMPLEADO]],IS[[NÓMINA]:[INGENIERO]],2,0),"OTROS")</f>
        <v>ALFREDO TORRES</v>
      </c>
    </row>
    <row r="4507" spans="1:43" x14ac:dyDescent="0.25">
      <c r="A4507" s="91" t="s">
        <v>12089</v>
      </c>
      <c r="B4507" s="92">
        <v>1</v>
      </c>
      <c r="C4507" s="92" t="s">
        <v>12938</v>
      </c>
      <c r="D4507" s="93" t="s">
        <v>38</v>
      </c>
      <c r="E4507" s="94" t="s">
        <v>113</v>
      </c>
      <c r="F4507" s="94" t="s">
        <v>12937</v>
      </c>
      <c r="G4507" s="105" t="s">
        <v>12939</v>
      </c>
      <c r="H4507" s="92" t="s">
        <v>453</v>
      </c>
      <c r="I4507" s="95" t="s">
        <v>43</v>
      </c>
      <c r="J4507" s="92" t="s">
        <v>8</v>
      </c>
      <c r="K4507" s="96" t="s">
        <v>125</v>
      </c>
      <c r="L4507" s="96" t="s">
        <v>12940</v>
      </c>
      <c r="M4507" s="92" t="s">
        <v>12941</v>
      </c>
      <c r="N4507" s="92">
        <v>0</v>
      </c>
      <c r="O4507" s="92" t="s">
        <v>47</v>
      </c>
      <c r="P4507" s="96">
        <v>344</v>
      </c>
      <c r="Q4507" s="96" t="s">
        <v>48</v>
      </c>
      <c r="R4507" s="97" t="s">
        <v>49</v>
      </c>
      <c r="S4507" s="98" t="s">
        <v>50</v>
      </c>
      <c r="T4507" s="98" t="s">
        <v>208</v>
      </c>
      <c r="U4507" s="99" t="s">
        <v>52</v>
      </c>
      <c r="V4507" s="100">
        <v>1.05</v>
      </c>
      <c r="W4507" s="106">
        <v>750.75000000000011</v>
      </c>
      <c r="X4507" s="102">
        <v>1</v>
      </c>
      <c r="Y4507" s="103">
        <v>3.77</v>
      </c>
      <c r="Z4507" s="99">
        <v>9</v>
      </c>
      <c r="AA4507" s="104">
        <v>0.41888888888888887</v>
      </c>
      <c r="AB4507" s="100">
        <v>0</v>
      </c>
      <c r="AC4507" s="106">
        <v>0</v>
      </c>
      <c r="AD4507" s="107">
        <v>43595</v>
      </c>
      <c r="AE4507" s="107">
        <v>43598</v>
      </c>
      <c r="AF4507" s="99">
        <v>1</v>
      </c>
      <c r="AG4507" s="101" t="s">
        <v>53</v>
      </c>
      <c r="AH4507" s="100">
        <v>0</v>
      </c>
      <c r="AI4507" s="106">
        <v>0</v>
      </c>
      <c r="AJ4507" s="106">
        <v>0</v>
      </c>
      <c r="AK4507" s="60" t="str">
        <f>+IF(Tabla1[[#This Row],[REQUEST_TY]]="SR MANTENIMIENTO CORRECTIVO", "EMERGENCIA", "OTROS")</f>
        <v>EMERGENCIA</v>
      </c>
      <c r="AL4507" s="6" t="str">
        <f>+_xlfn.IFS(Tabla1[[#This Row],[Veces obj]]&lt;=1,"0-1",Tabla1[[#This Row],[Veces obj]]&lt;=2,"1-2",Tabla1[[#This Row],[Veces obj]]&lt;=3,"2-3",TRUE,"&gt;3")</f>
        <v>0-1</v>
      </c>
      <c r="AM4507" s="60" t="str">
        <f>+_xlfn.IFS(MONTH(Tabla1[[#This Row],[MES]])&lt;=3,"Q1",MONTH(Tabla1[[#This Row],[MES]])&lt;=6,"Q2",MONTH(Tabla1[[#This Row],[MES]])&lt;=9,"Q3",TRUE,"Q4")</f>
        <v>Q2</v>
      </c>
      <c r="AN4507" s="15" t="str">
        <f>+IFERROR(VLOOKUP(Tabla1[[#This Row],[CUENTA]],CTAS[],2,0),"OTROS")</f>
        <v>OTROS</v>
      </c>
      <c r="AP4507" s="15" t="str">
        <f>+IFERROR(VLOOKUP(Tabla1[[#This Row],[EMPLEADO]],IS[],3,0),"OTROS")</f>
        <v>OTROS</v>
      </c>
      <c r="AQ4507" s="15" t="str">
        <f>+IFERROR(VLOOKUP(Tabla1[[#This Row],[EMPLEADO]],IS[[NÓMINA]:[INGENIERO]],2,0),"OTROS")</f>
        <v>OTROS</v>
      </c>
    </row>
    <row r="4508" spans="1:43" x14ac:dyDescent="0.25">
      <c r="A4508" s="91" t="s">
        <v>12089</v>
      </c>
      <c r="B4508" s="92">
        <v>1</v>
      </c>
      <c r="C4508" s="92" t="s">
        <v>12942</v>
      </c>
      <c r="D4508" s="93" t="s">
        <v>38</v>
      </c>
      <c r="E4508" s="94" t="s">
        <v>604</v>
      </c>
      <c r="F4508" s="94" t="s">
        <v>12943</v>
      </c>
      <c r="G4508" s="105" t="s">
        <v>12944</v>
      </c>
      <c r="H4508" s="92" t="s">
        <v>58</v>
      </c>
      <c r="I4508" s="95" t="s">
        <v>43</v>
      </c>
      <c r="J4508" s="92" t="s">
        <v>8</v>
      </c>
      <c r="K4508" s="96" t="s">
        <v>2443</v>
      </c>
      <c r="L4508" s="96" t="s">
        <v>2759</v>
      </c>
      <c r="M4508" s="92" t="s">
        <v>1501</v>
      </c>
      <c r="N4508" s="92">
        <v>0</v>
      </c>
      <c r="O4508" s="92" t="s">
        <v>47</v>
      </c>
      <c r="P4508" s="96">
        <v>302</v>
      </c>
      <c r="Q4508" s="96" t="s">
        <v>48</v>
      </c>
      <c r="R4508" s="97" t="s">
        <v>63</v>
      </c>
      <c r="S4508" s="98" t="s">
        <v>64</v>
      </c>
      <c r="T4508" s="98" t="s">
        <v>51</v>
      </c>
      <c r="U4508" s="99" t="s">
        <v>96</v>
      </c>
      <c r="V4508" s="100">
        <v>1.1000000000000001</v>
      </c>
      <c r="W4508" s="106">
        <v>1501.5000000000002</v>
      </c>
      <c r="X4508" s="102">
        <v>1</v>
      </c>
      <c r="Y4508" s="103">
        <v>3.93</v>
      </c>
      <c r="Z4508" s="99">
        <v>5</v>
      </c>
      <c r="AA4508" s="104">
        <v>0.78600000000000003</v>
      </c>
      <c r="AB4508" s="100">
        <v>0</v>
      </c>
      <c r="AC4508" s="106">
        <v>0</v>
      </c>
      <c r="AD4508" s="107">
        <v>43595</v>
      </c>
      <c r="AE4508" s="107">
        <v>43598</v>
      </c>
      <c r="AF4508" s="99">
        <v>1</v>
      </c>
      <c r="AG4508" s="101" t="s">
        <v>53</v>
      </c>
      <c r="AH4508" s="100">
        <v>0</v>
      </c>
      <c r="AI4508" s="106">
        <v>0</v>
      </c>
      <c r="AJ4508" s="106">
        <v>0</v>
      </c>
      <c r="AK4508" s="60" t="str">
        <f>+IF(Tabla1[[#This Row],[REQUEST_TY]]="SR MANTENIMIENTO CORRECTIVO", "EMERGENCIA", "OTROS")</f>
        <v>EMERGENCIA</v>
      </c>
      <c r="AL4508" s="6" t="str">
        <f>+_xlfn.IFS(Tabla1[[#This Row],[Veces obj]]&lt;=1,"0-1",Tabla1[[#This Row],[Veces obj]]&lt;=2,"1-2",Tabla1[[#This Row],[Veces obj]]&lt;=3,"2-3",TRUE,"&gt;3")</f>
        <v>0-1</v>
      </c>
      <c r="AM4508" s="60" t="str">
        <f>+_xlfn.IFS(MONTH(Tabla1[[#This Row],[MES]])&lt;=3,"Q1",MONTH(Tabla1[[#This Row],[MES]])&lt;=6,"Q2",MONTH(Tabla1[[#This Row],[MES]])&lt;=9,"Q3",TRUE,"Q4")</f>
        <v>Q2</v>
      </c>
      <c r="AN4508" s="15" t="str">
        <f>+IFERROR(VLOOKUP(Tabla1[[#This Row],[CUENTA]],CTAS[],2,0),"OTROS")</f>
        <v>OTROS</v>
      </c>
      <c r="AP4508" s="15" t="str">
        <f>+IFERROR(VLOOKUP(Tabla1[[#This Row],[EMPLEADO]],IS[],3,0),"OTROS")</f>
        <v>OTROS</v>
      </c>
      <c r="AQ4508" s="15" t="str">
        <f>+IFERROR(VLOOKUP(Tabla1[[#This Row],[EMPLEADO]],IS[[NÓMINA]:[INGENIERO]],2,0),"OTROS")</f>
        <v>OTROS</v>
      </c>
    </row>
    <row r="4509" spans="1:43" x14ac:dyDescent="0.25">
      <c r="A4509" s="91" t="s">
        <v>12089</v>
      </c>
      <c r="B4509" s="92">
        <v>1</v>
      </c>
      <c r="C4509" s="92" t="s">
        <v>12945</v>
      </c>
      <c r="D4509" s="93" t="s">
        <v>38</v>
      </c>
      <c r="E4509" s="94" t="s">
        <v>39</v>
      </c>
      <c r="F4509" s="94" t="s">
        <v>12946</v>
      </c>
      <c r="G4509" s="105" t="s">
        <v>5087</v>
      </c>
      <c r="H4509" s="92" t="s">
        <v>101</v>
      </c>
      <c r="I4509" s="95" t="s">
        <v>43</v>
      </c>
      <c r="J4509" s="92" t="s">
        <v>8</v>
      </c>
      <c r="K4509" s="96" t="s">
        <v>2237</v>
      </c>
      <c r="L4509" s="96" t="s">
        <v>3482</v>
      </c>
      <c r="M4509" s="92" t="s">
        <v>3483</v>
      </c>
      <c r="N4509" s="92">
        <v>1</v>
      </c>
      <c r="O4509" s="92" t="s">
        <v>105</v>
      </c>
      <c r="P4509" s="96">
        <v>29</v>
      </c>
      <c r="Q4509" s="96" t="s">
        <v>62</v>
      </c>
      <c r="R4509" s="97" t="s">
        <v>49</v>
      </c>
      <c r="S4509" s="98" t="s">
        <v>50</v>
      </c>
      <c r="T4509" s="98" t="s">
        <v>51</v>
      </c>
      <c r="U4509" s="99" t="s">
        <v>154</v>
      </c>
      <c r="V4509" s="100">
        <v>0.6</v>
      </c>
      <c r="W4509" s="106">
        <v>0</v>
      </c>
      <c r="X4509" s="102">
        <v>1</v>
      </c>
      <c r="Y4509" s="103">
        <v>1.4</v>
      </c>
      <c r="Z4509" s="99">
        <v>5</v>
      </c>
      <c r="AA4509" s="104">
        <v>0.27999999999999997</v>
      </c>
      <c r="AB4509" s="100">
        <v>0</v>
      </c>
      <c r="AC4509" s="106">
        <v>0</v>
      </c>
      <c r="AD4509" s="107">
        <v>43595</v>
      </c>
      <c r="AE4509" s="107">
        <v>43598</v>
      </c>
      <c r="AF4509" s="99">
        <v>1</v>
      </c>
      <c r="AG4509" s="101" t="s">
        <v>53</v>
      </c>
      <c r="AH4509" s="100">
        <v>0</v>
      </c>
      <c r="AI4509" s="106">
        <v>0</v>
      </c>
      <c r="AJ4509" s="106">
        <v>0</v>
      </c>
      <c r="AK4509" s="60" t="str">
        <f>+IF(Tabla1[[#This Row],[REQUEST_TY]]="SR MANTENIMIENTO CORRECTIVO", "EMERGENCIA", "OTROS")</f>
        <v>EMERGENCIA</v>
      </c>
      <c r="AL4509" s="6" t="str">
        <f>+_xlfn.IFS(Tabla1[[#This Row],[Veces obj]]&lt;=1,"0-1",Tabla1[[#This Row],[Veces obj]]&lt;=2,"1-2",Tabla1[[#This Row],[Veces obj]]&lt;=3,"2-3",TRUE,"&gt;3")</f>
        <v>0-1</v>
      </c>
      <c r="AM4509" s="60" t="str">
        <f>+_xlfn.IFS(MONTH(Tabla1[[#This Row],[MES]])&lt;=3,"Q1",MONTH(Tabla1[[#This Row],[MES]])&lt;=6,"Q2",MONTH(Tabla1[[#This Row],[MES]])&lt;=9,"Q3",TRUE,"Q4")</f>
        <v>Q2</v>
      </c>
      <c r="AN4509" s="15" t="str">
        <f>+IFERROR(VLOOKUP(Tabla1[[#This Row],[CUENTA]],CTAS[],2,0),"OTROS")</f>
        <v>OTROS</v>
      </c>
      <c r="AP4509" s="15" t="str">
        <f>+IFERROR(VLOOKUP(Tabla1[[#This Row],[EMPLEADO]],IS[],3,0),"OTROS")</f>
        <v>OTROS</v>
      </c>
      <c r="AQ4509" s="15" t="str">
        <f>+IFERROR(VLOOKUP(Tabla1[[#This Row],[EMPLEADO]],IS[[NÓMINA]:[INGENIERO]],2,0),"OTROS")</f>
        <v>OTROS</v>
      </c>
    </row>
    <row r="4510" spans="1:43" x14ac:dyDescent="0.25">
      <c r="A4510" s="91" t="s">
        <v>12089</v>
      </c>
      <c r="B4510" s="92">
        <v>1</v>
      </c>
      <c r="C4510" s="92" t="s">
        <v>12947</v>
      </c>
      <c r="D4510" s="93" t="s">
        <v>38</v>
      </c>
      <c r="E4510" s="94" t="s">
        <v>725</v>
      </c>
      <c r="F4510" s="94" t="s">
        <v>12948</v>
      </c>
      <c r="G4510" s="105" t="s">
        <v>8486</v>
      </c>
      <c r="H4510" s="92" t="s">
        <v>1211</v>
      </c>
      <c r="I4510" s="95" t="s">
        <v>43</v>
      </c>
      <c r="J4510" s="92" t="s">
        <v>8</v>
      </c>
      <c r="K4510" s="96" t="s">
        <v>59</v>
      </c>
      <c r="L4510" s="96" t="s">
        <v>1583</v>
      </c>
      <c r="M4510" s="92" t="s">
        <v>1213</v>
      </c>
      <c r="N4510" s="92">
        <v>0</v>
      </c>
      <c r="O4510" s="92" t="s">
        <v>47</v>
      </c>
      <c r="P4510" s="96">
        <v>61</v>
      </c>
      <c r="Q4510" s="96" t="s">
        <v>48</v>
      </c>
      <c r="R4510" s="97" t="s">
        <v>223</v>
      </c>
      <c r="S4510" s="98" t="s">
        <v>139</v>
      </c>
      <c r="T4510" s="98" t="s">
        <v>208</v>
      </c>
      <c r="U4510" s="99" t="s">
        <v>353</v>
      </c>
      <c r="V4510" s="100">
        <v>1.1499999999999999</v>
      </c>
      <c r="W4510" s="106">
        <v>1808.95</v>
      </c>
      <c r="X4510" s="102">
        <v>1</v>
      </c>
      <c r="Y4510" s="103">
        <v>0.48</v>
      </c>
      <c r="Z4510" s="99">
        <v>6</v>
      </c>
      <c r="AA4510" s="104">
        <v>0.08</v>
      </c>
      <c r="AB4510" s="100">
        <v>0</v>
      </c>
      <c r="AC4510" s="106">
        <v>0</v>
      </c>
      <c r="AD4510" s="107">
        <v>43598</v>
      </c>
      <c r="AE4510" s="107">
        <v>43598</v>
      </c>
      <c r="AF4510" s="99">
        <v>0</v>
      </c>
      <c r="AG4510" s="101" t="s">
        <v>53</v>
      </c>
      <c r="AH4510" s="100">
        <v>0</v>
      </c>
      <c r="AI4510" s="106">
        <v>0</v>
      </c>
      <c r="AJ4510" s="106">
        <v>0</v>
      </c>
      <c r="AK4510" s="60" t="str">
        <f>+IF(Tabla1[[#This Row],[REQUEST_TY]]="SR MANTENIMIENTO CORRECTIVO", "EMERGENCIA", "OTROS")</f>
        <v>EMERGENCIA</v>
      </c>
      <c r="AL4510" s="6" t="str">
        <f>+_xlfn.IFS(Tabla1[[#This Row],[Veces obj]]&lt;=1,"0-1",Tabla1[[#This Row],[Veces obj]]&lt;=2,"1-2",Tabla1[[#This Row],[Veces obj]]&lt;=3,"2-3",TRUE,"&gt;3")</f>
        <v>0-1</v>
      </c>
      <c r="AM4510" s="60" t="str">
        <f>+_xlfn.IFS(MONTH(Tabla1[[#This Row],[MES]])&lt;=3,"Q1",MONTH(Tabla1[[#This Row],[MES]])&lt;=6,"Q2",MONTH(Tabla1[[#This Row],[MES]])&lt;=9,"Q3",TRUE,"Q4")</f>
        <v>Q2</v>
      </c>
      <c r="AN4510" s="15" t="str">
        <f>+IFERROR(VLOOKUP(Tabla1[[#This Row],[CUENTA]],CTAS[],2,0),"OTROS")</f>
        <v>OTROS</v>
      </c>
      <c r="AP4510" s="15" t="str">
        <f>+IFERROR(VLOOKUP(Tabla1[[#This Row],[EMPLEADO]],IS[],3,0),"OTROS")</f>
        <v>OTROS</v>
      </c>
      <c r="AQ4510" s="15" t="str">
        <f>+IFERROR(VLOOKUP(Tabla1[[#This Row],[EMPLEADO]],IS[[NÓMINA]:[INGENIERO]],2,0),"OTROS")</f>
        <v>OTROS</v>
      </c>
    </row>
    <row r="4511" spans="1:43" x14ac:dyDescent="0.25">
      <c r="A4511" s="91" t="s">
        <v>12089</v>
      </c>
      <c r="B4511" s="92">
        <v>1</v>
      </c>
      <c r="C4511" s="92" t="s">
        <v>12949</v>
      </c>
      <c r="D4511" s="93" t="s">
        <v>38</v>
      </c>
      <c r="E4511" s="94" t="s">
        <v>133</v>
      </c>
      <c r="F4511" s="94" t="s">
        <v>12950</v>
      </c>
      <c r="G4511" s="105" t="s">
        <v>4572</v>
      </c>
      <c r="H4511" s="92" t="s">
        <v>220</v>
      </c>
      <c r="I4511" s="95" t="s">
        <v>43</v>
      </c>
      <c r="J4511" s="92" t="s">
        <v>8</v>
      </c>
      <c r="K4511" s="96" t="s">
        <v>59</v>
      </c>
      <c r="L4511" s="96" t="s">
        <v>1559</v>
      </c>
      <c r="M4511" s="92" t="s">
        <v>787</v>
      </c>
      <c r="N4511" s="92">
        <v>0</v>
      </c>
      <c r="O4511" s="92" t="s">
        <v>47</v>
      </c>
      <c r="P4511" s="96">
        <v>16</v>
      </c>
      <c r="Q4511" s="96" t="s">
        <v>62</v>
      </c>
      <c r="R4511" s="97" t="s">
        <v>138</v>
      </c>
      <c r="S4511" s="98" t="s">
        <v>139</v>
      </c>
      <c r="T4511" s="98" t="s">
        <v>51</v>
      </c>
      <c r="U4511" s="99" t="s">
        <v>262</v>
      </c>
      <c r="V4511" s="100">
        <v>1.05</v>
      </c>
      <c r="W4511" s="106">
        <v>1651.6500000000003</v>
      </c>
      <c r="X4511" s="102">
        <v>1</v>
      </c>
      <c r="Y4511" s="103">
        <v>1.1499999999999999</v>
      </c>
      <c r="Z4511" s="99">
        <v>4</v>
      </c>
      <c r="AA4511" s="104">
        <v>0.28749999999999998</v>
      </c>
      <c r="AB4511" s="100">
        <v>0</v>
      </c>
      <c r="AC4511" s="106">
        <v>0</v>
      </c>
      <c r="AD4511" s="107">
        <v>43600</v>
      </c>
      <c r="AE4511" s="107">
        <v>43600</v>
      </c>
      <c r="AF4511" s="99">
        <v>0</v>
      </c>
      <c r="AG4511" s="101" t="s">
        <v>53</v>
      </c>
      <c r="AH4511" s="100">
        <v>0</v>
      </c>
      <c r="AI4511" s="106">
        <v>0</v>
      </c>
      <c r="AJ4511" s="106">
        <v>0</v>
      </c>
      <c r="AK4511" s="60" t="str">
        <f>+IF(Tabla1[[#This Row],[REQUEST_TY]]="SR MANTENIMIENTO CORRECTIVO", "EMERGENCIA", "OTROS")</f>
        <v>EMERGENCIA</v>
      </c>
      <c r="AL4511" s="6" t="str">
        <f>+_xlfn.IFS(Tabla1[[#This Row],[Veces obj]]&lt;=1,"0-1",Tabla1[[#This Row],[Veces obj]]&lt;=2,"1-2",Tabla1[[#This Row],[Veces obj]]&lt;=3,"2-3",TRUE,"&gt;3")</f>
        <v>0-1</v>
      </c>
      <c r="AM4511" s="60" t="str">
        <f>+_xlfn.IFS(MONTH(Tabla1[[#This Row],[MES]])&lt;=3,"Q1",MONTH(Tabla1[[#This Row],[MES]])&lt;=6,"Q2",MONTH(Tabla1[[#This Row],[MES]])&lt;=9,"Q3",TRUE,"Q4")</f>
        <v>Q2</v>
      </c>
      <c r="AN4511" s="15" t="str">
        <f>+IFERROR(VLOOKUP(Tabla1[[#This Row],[CUENTA]],CTAS[],2,0),"OTROS")</f>
        <v>OTROS</v>
      </c>
      <c r="AP4511" s="15" t="str">
        <f>+IFERROR(VLOOKUP(Tabla1[[#This Row],[EMPLEADO]],IS[],3,0),"OTROS")</f>
        <v>OTROS</v>
      </c>
      <c r="AQ4511" s="15" t="str">
        <f>+IFERROR(VLOOKUP(Tabla1[[#This Row],[EMPLEADO]],IS[[NÓMINA]:[INGENIERO]],2,0),"OTROS")</f>
        <v>OTROS</v>
      </c>
    </row>
    <row r="4512" spans="1:43" x14ac:dyDescent="0.25">
      <c r="A4512" s="91" t="s">
        <v>12089</v>
      </c>
      <c r="B4512" s="92">
        <v>1</v>
      </c>
      <c r="C4512" s="92" t="s">
        <v>12951</v>
      </c>
      <c r="D4512" s="93" t="s">
        <v>38</v>
      </c>
      <c r="E4512" s="94" t="s">
        <v>133</v>
      </c>
      <c r="F4512" s="94" t="s">
        <v>12952</v>
      </c>
      <c r="G4512" s="105" t="s">
        <v>2629</v>
      </c>
      <c r="H4512" s="92" t="s">
        <v>220</v>
      </c>
      <c r="I4512" s="95" t="s">
        <v>43</v>
      </c>
      <c r="J4512" s="92" t="s">
        <v>8</v>
      </c>
      <c r="K4512" s="96" t="s">
        <v>59</v>
      </c>
      <c r="L4512" s="96" t="s">
        <v>1559</v>
      </c>
      <c r="M4512" s="92" t="s">
        <v>787</v>
      </c>
      <c r="N4512" s="92">
        <v>0</v>
      </c>
      <c r="O4512" s="92" t="s">
        <v>47</v>
      </c>
      <c r="P4512" s="96">
        <v>12</v>
      </c>
      <c r="Q4512" s="96" t="s">
        <v>194</v>
      </c>
      <c r="R4512" s="97" t="s">
        <v>138</v>
      </c>
      <c r="S4512" s="98" t="s">
        <v>139</v>
      </c>
      <c r="T4512" s="98" t="s">
        <v>51</v>
      </c>
      <c r="U4512" s="99" t="s">
        <v>224</v>
      </c>
      <c r="V4512" s="100">
        <v>0.8</v>
      </c>
      <c r="W4512" s="106">
        <v>1258.4000000000003</v>
      </c>
      <c r="X4512" s="102">
        <v>1</v>
      </c>
      <c r="Y4512" s="103">
        <v>0.52</v>
      </c>
      <c r="Z4512" s="99">
        <v>4</v>
      </c>
      <c r="AA4512" s="104">
        <v>0.13</v>
      </c>
      <c r="AB4512" s="100">
        <v>0</v>
      </c>
      <c r="AC4512" s="106">
        <v>0</v>
      </c>
      <c r="AD4512" s="107">
        <v>43600</v>
      </c>
      <c r="AE4512" s="107">
        <v>43600</v>
      </c>
      <c r="AF4512" s="99">
        <v>0</v>
      </c>
      <c r="AG4512" s="101" t="s">
        <v>53</v>
      </c>
      <c r="AH4512" s="100">
        <v>0</v>
      </c>
      <c r="AI4512" s="106">
        <v>0</v>
      </c>
      <c r="AJ4512" s="106">
        <v>0</v>
      </c>
      <c r="AK4512" s="60" t="str">
        <f>+IF(Tabla1[[#This Row],[REQUEST_TY]]="SR MANTENIMIENTO CORRECTIVO", "EMERGENCIA", "OTROS")</f>
        <v>EMERGENCIA</v>
      </c>
      <c r="AL4512" s="6" t="str">
        <f>+_xlfn.IFS(Tabla1[[#This Row],[Veces obj]]&lt;=1,"0-1",Tabla1[[#This Row],[Veces obj]]&lt;=2,"1-2",Tabla1[[#This Row],[Veces obj]]&lt;=3,"2-3",TRUE,"&gt;3")</f>
        <v>0-1</v>
      </c>
      <c r="AM4512" s="60" t="str">
        <f>+_xlfn.IFS(MONTH(Tabla1[[#This Row],[MES]])&lt;=3,"Q1",MONTH(Tabla1[[#This Row],[MES]])&lt;=6,"Q2",MONTH(Tabla1[[#This Row],[MES]])&lt;=9,"Q3",TRUE,"Q4")</f>
        <v>Q2</v>
      </c>
      <c r="AN4512" s="15" t="str">
        <f>+IFERROR(VLOOKUP(Tabla1[[#This Row],[CUENTA]],CTAS[],2,0),"OTROS")</f>
        <v>OTROS</v>
      </c>
      <c r="AP4512" s="15" t="str">
        <f>+IFERROR(VLOOKUP(Tabla1[[#This Row],[EMPLEADO]],IS[],3,0),"OTROS")</f>
        <v>OTROS</v>
      </c>
      <c r="AQ4512" s="15" t="str">
        <f>+IFERROR(VLOOKUP(Tabla1[[#This Row],[EMPLEADO]],IS[[NÓMINA]:[INGENIERO]],2,0),"OTROS")</f>
        <v>OTROS</v>
      </c>
    </row>
    <row r="4513" spans="1:43" x14ac:dyDescent="0.25">
      <c r="A4513" s="91" t="s">
        <v>12089</v>
      </c>
      <c r="B4513" s="92">
        <v>1</v>
      </c>
      <c r="C4513" s="92" t="s">
        <v>12953</v>
      </c>
      <c r="D4513" s="93" t="s">
        <v>38</v>
      </c>
      <c r="E4513" s="94" t="s">
        <v>176</v>
      </c>
      <c r="F4513" s="94" t="s">
        <v>12954</v>
      </c>
      <c r="G4513" s="105" t="s">
        <v>178</v>
      </c>
      <c r="H4513" s="92" t="s">
        <v>116</v>
      </c>
      <c r="I4513" s="95" t="s">
        <v>43</v>
      </c>
      <c r="J4513" s="92" t="s">
        <v>8</v>
      </c>
      <c r="K4513" s="96" t="s">
        <v>179</v>
      </c>
      <c r="L4513" s="96" t="s">
        <v>180</v>
      </c>
      <c r="M4513" s="92" t="s">
        <v>119</v>
      </c>
      <c r="N4513" s="92">
        <v>0</v>
      </c>
      <c r="O4513" s="92" t="s">
        <v>47</v>
      </c>
      <c r="P4513" s="96">
        <v>31</v>
      </c>
      <c r="Q4513" s="96" t="s">
        <v>82</v>
      </c>
      <c r="R4513" s="97" t="s">
        <v>49</v>
      </c>
      <c r="S4513" s="98" t="s">
        <v>50</v>
      </c>
      <c r="T4513" s="98" t="s">
        <v>51</v>
      </c>
      <c r="U4513" s="99" t="s">
        <v>120</v>
      </c>
      <c r="V4513" s="100">
        <v>0.8</v>
      </c>
      <c r="W4513" s="106">
        <v>572.00000000000011</v>
      </c>
      <c r="X4513" s="102">
        <v>1</v>
      </c>
      <c r="Y4513" s="103">
        <v>0</v>
      </c>
      <c r="Z4513" s="99">
        <v>5</v>
      </c>
      <c r="AA4513" s="104">
        <v>0</v>
      </c>
      <c r="AB4513" s="100">
        <v>0</v>
      </c>
      <c r="AC4513" s="106">
        <v>0</v>
      </c>
      <c r="AD4513" s="107">
        <v>43600</v>
      </c>
      <c r="AE4513" s="107">
        <v>43600</v>
      </c>
      <c r="AF4513" s="99">
        <v>0</v>
      </c>
      <c r="AG4513" s="101" t="s">
        <v>53</v>
      </c>
      <c r="AH4513" s="100">
        <v>0</v>
      </c>
      <c r="AI4513" s="106">
        <v>0</v>
      </c>
      <c r="AJ4513" s="106">
        <v>0</v>
      </c>
      <c r="AK4513" s="60" t="str">
        <f>+IF(Tabla1[[#This Row],[REQUEST_TY]]="SR MANTENIMIENTO CORRECTIVO", "EMERGENCIA", "OTROS")</f>
        <v>EMERGENCIA</v>
      </c>
      <c r="AL4513" s="6" t="str">
        <f>+_xlfn.IFS(Tabla1[[#This Row],[Veces obj]]&lt;=1,"0-1",Tabla1[[#This Row],[Veces obj]]&lt;=2,"1-2",Tabla1[[#This Row],[Veces obj]]&lt;=3,"2-3",TRUE,"&gt;3")</f>
        <v>0-1</v>
      </c>
      <c r="AM4513" s="60" t="str">
        <f>+_xlfn.IFS(MONTH(Tabla1[[#This Row],[MES]])&lt;=3,"Q1",MONTH(Tabla1[[#This Row],[MES]])&lt;=6,"Q2",MONTH(Tabla1[[#This Row],[MES]])&lt;=9,"Q3",TRUE,"Q4")</f>
        <v>Q2</v>
      </c>
      <c r="AN4513" s="15" t="str">
        <f>+IFERROR(VLOOKUP(Tabla1[[#This Row],[CUENTA]],CTAS[],2,0),"OTROS")</f>
        <v>OTROS</v>
      </c>
      <c r="AP4513" s="15" t="str">
        <f>+IFERROR(VLOOKUP(Tabla1[[#This Row],[EMPLEADO]],IS[],3,0),"OTROS")</f>
        <v>CHIHUAHUA</v>
      </c>
      <c r="AQ4513" s="15" t="str">
        <f>+IFERROR(VLOOKUP(Tabla1[[#This Row],[EMPLEADO]],IS[[NÓMINA]:[INGENIERO]],2,0),"OTROS")</f>
        <v>FERNANDO CHAVIRA</v>
      </c>
    </row>
    <row r="4514" spans="1:43" x14ac:dyDescent="0.25">
      <c r="A4514" s="91" t="s">
        <v>12089</v>
      </c>
      <c r="B4514" s="92">
        <v>1</v>
      </c>
      <c r="C4514" s="92" t="s">
        <v>12955</v>
      </c>
      <c r="D4514" s="93" t="s">
        <v>38</v>
      </c>
      <c r="E4514" s="94" t="s">
        <v>67</v>
      </c>
      <c r="F4514" s="94" t="s">
        <v>12956</v>
      </c>
      <c r="G4514" s="105" t="s">
        <v>12957</v>
      </c>
      <c r="H4514" s="92" t="s">
        <v>70</v>
      </c>
      <c r="I4514" s="95" t="s">
        <v>43</v>
      </c>
      <c r="J4514" s="92" t="s">
        <v>8</v>
      </c>
      <c r="K4514" s="96" t="s">
        <v>71</v>
      </c>
      <c r="L4514" s="96" t="s">
        <v>12958</v>
      </c>
      <c r="M4514" s="92" t="s">
        <v>94</v>
      </c>
      <c r="N4514" s="92">
        <v>1</v>
      </c>
      <c r="O4514" s="92" t="s">
        <v>47</v>
      </c>
      <c r="P4514" s="96">
        <v>407</v>
      </c>
      <c r="Q4514" s="96" t="s">
        <v>48</v>
      </c>
      <c r="R4514" s="97" t="s">
        <v>74</v>
      </c>
      <c r="S4514" s="98" t="s">
        <v>50</v>
      </c>
      <c r="T4514" s="98" t="s">
        <v>51</v>
      </c>
      <c r="U4514" s="99" t="s">
        <v>52</v>
      </c>
      <c r="V4514" s="100">
        <v>1.05</v>
      </c>
      <c r="W4514" s="106">
        <v>0</v>
      </c>
      <c r="X4514" s="102">
        <v>1</v>
      </c>
      <c r="Y4514" s="103">
        <v>1.8</v>
      </c>
      <c r="Z4514" s="99">
        <v>5</v>
      </c>
      <c r="AA4514" s="104">
        <v>0.36</v>
      </c>
      <c r="AB4514" s="100">
        <v>0</v>
      </c>
      <c r="AC4514" s="106">
        <v>0</v>
      </c>
      <c r="AD4514" s="107">
        <v>43598</v>
      </c>
      <c r="AE4514" s="107">
        <v>43599</v>
      </c>
      <c r="AF4514" s="99">
        <v>1</v>
      </c>
      <c r="AG4514" s="101" t="s">
        <v>53</v>
      </c>
      <c r="AH4514" s="100">
        <v>0</v>
      </c>
      <c r="AI4514" s="106">
        <v>0</v>
      </c>
      <c r="AJ4514" s="106">
        <v>0</v>
      </c>
      <c r="AK4514" s="60" t="str">
        <f>+IF(Tabla1[[#This Row],[REQUEST_TY]]="SR MANTENIMIENTO CORRECTIVO", "EMERGENCIA", "OTROS")</f>
        <v>EMERGENCIA</v>
      </c>
      <c r="AL4514" s="6" t="str">
        <f>+_xlfn.IFS(Tabla1[[#This Row],[Veces obj]]&lt;=1,"0-1",Tabla1[[#This Row],[Veces obj]]&lt;=2,"1-2",Tabla1[[#This Row],[Veces obj]]&lt;=3,"2-3",TRUE,"&gt;3")</f>
        <v>0-1</v>
      </c>
      <c r="AM4514" s="60" t="str">
        <f>+_xlfn.IFS(MONTH(Tabla1[[#This Row],[MES]])&lt;=3,"Q1",MONTH(Tabla1[[#This Row],[MES]])&lt;=6,"Q2",MONTH(Tabla1[[#This Row],[MES]])&lt;=9,"Q3",TRUE,"Q4")</f>
        <v>Q2</v>
      </c>
      <c r="AN4514" s="15" t="str">
        <f>+IFERROR(VLOOKUP(Tabla1[[#This Row],[CUENTA]],CTAS[],2,0),"OTROS")</f>
        <v>OTROS</v>
      </c>
      <c r="AP4514" s="15" t="str">
        <f>+IFERROR(VLOOKUP(Tabla1[[#This Row],[EMPLEADO]],IS[],3,0),"OTROS")</f>
        <v>OTROS</v>
      </c>
      <c r="AQ4514" s="15" t="str">
        <f>+IFERROR(VLOOKUP(Tabla1[[#This Row],[EMPLEADO]],IS[[NÓMINA]:[INGENIERO]],2,0),"OTROS")</f>
        <v>OTROS</v>
      </c>
    </row>
    <row r="4515" spans="1:43" x14ac:dyDescent="0.25">
      <c r="A4515" s="91" t="s">
        <v>12089</v>
      </c>
      <c r="B4515" s="92">
        <v>1</v>
      </c>
      <c r="C4515" s="92" t="s">
        <v>12959</v>
      </c>
      <c r="D4515" s="93" t="s">
        <v>38</v>
      </c>
      <c r="E4515" s="94" t="s">
        <v>4548</v>
      </c>
      <c r="F4515" s="94" t="s">
        <v>12960</v>
      </c>
      <c r="G4515" s="105" t="s">
        <v>12961</v>
      </c>
      <c r="H4515" s="92" t="s">
        <v>453</v>
      </c>
      <c r="I4515" s="95" t="s">
        <v>43</v>
      </c>
      <c r="J4515" s="92" t="s">
        <v>8</v>
      </c>
      <c r="K4515" s="96" t="s">
        <v>254</v>
      </c>
      <c r="L4515" s="96" t="s">
        <v>3175</v>
      </c>
      <c r="M4515" s="92" t="s">
        <v>1198</v>
      </c>
      <c r="N4515" s="92">
        <v>0</v>
      </c>
      <c r="O4515" s="92" t="s">
        <v>47</v>
      </c>
      <c r="P4515" s="96">
        <v>2717</v>
      </c>
      <c r="Q4515" s="96" t="s">
        <v>48</v>
      </c>
      <c r="R4515" s="97" t="s">
        <v>49</v>
      </c>
      <c r="S4515" s="98" t="s">
        <v>50</v>
      </c>
      <c r="T4515" s="98" t="s">
        <v>51</v>
      </c>
      <c r="U4515" s="99" t="s">
        <v>52</v>
      </c>
      <c r="V4515" s="100">
        <v>1.05</v>
      </c>
      <c r="W4515" s="106">
        <v>750.75000000000011</v>
      </c>
      <c r="X4515" s="102">
        <v>1</v>
      </c>
      <c r="Y4515" s="103">
        <v>6.02</v>
      </c>
      <c r="Z4515" s="99">
        <v>5</v>
      </c>
      <c r="AA4515" s="104">
        <v>1.204</v>
      </c>
      <c r="AB4515" s="100">
        <v>5.099999999999999E-2</v>
      </c>
      <c r="AC4515" s="106">
        <v>-36.464999999999996</v>
      </c>
      <c r="AD4515" s="107">
        <v>43598</v>
      </c>
      <c r="AE4515" s="107">
        <v>43598</v>
      </c>
      <c r="AF4515" s="99">
        <v>0</v>
      </c>
      <c r="AG4515" s="101" t="s">
        <v>53</v>
      </c>
      <c r="AH4515" s="100">
        <v>0</v>
      </c>
      <c r="AI4515" s="106">
        <v>0</v>
      </c>
      <c r="AJ4515" s="106">
        <v>0</v>
      </c>
      <c r="AK4515" s="60" t="str">
        <f>+IF(Tabla1[[#This Row],[REQUEST_TY]]="SR MANTENIMIENTO CORRECTIVO", "EMERGENCIA", "OTROS")</f>
        <v>EMERGENCIA</v>
      </c>
      <c r="AL4515" s="6" t="str">
        <f>+_xlfn.IFS(Tabla1[[#This Row],[Veces obj]]&lt;=1,"0-1",Tabla1[[#This Row],[Veces obj]]&lt;=2,"1-2",Tabla1[[#This Row],[Veces obj]]&lt;=3,"2-3",TRUE,"&gt;3")</f>
        <v>1-2</v>
      </c>
      <c r="AM4515" s="60" t="str">
        <f>+_xlfn.IFS(MONTH(Tabla1[[#This Row],[MES]])&lt;=3,"Q1",MONTH(Tabla1[[#This Row],[MES]])&lt;=6,"Q2",MONTH(Tabla1[[#This Row],[MES]])&lt;=9,"Q3",TRUE,"Q4")</f>
        <v>Q2</v>
      </c>
      <c r="AN4515" s="15" t="str">
        <f>+IFERROR(VLOOKUP(Tabla1[[#This Row],[CUENTA]],CTAS[],2,0),"OTROS")</f>
        <v>OTROS</v>
      </c>
      <c r="AP4515" s="15" t="str">
        <f>+IFERROR(VLOOKUP(Tabla1[[#This Row],[EMPLEADO]],IS[],3,0),"OTROS")</f>
        <v>OTROS</v>
      </c>
      <c r="AQ4515" s="15" t="str">
        <f>+IFERROR(VLOOKUP(Tabla1[[#This Row],[EMPLEADO]],IS[[NÓMINA]:[INGENIERO]],2,0),"OTROS")</f>
        <v>OTROS</v>
      </c>
    </row>
    <row r="4516" spans="1:43" x14ac:dyDescent="0.25">
      <c r="A4516" s="91" t="s">
        <v>12089</v>
      </c>
      <c r="B4516" s="92">
        <v>1</v>
      </c>
      <c r="C4516" s="92" t="s">
        <v>12962</v>
      </c>
      <c r="D4516" s="93" t="s">
        <v>38</v>
      </c>
      <c r="E4516" s="94" t="s">
        <v>562</v>
      </c>
      <c r="F4516" s="94" t="s">
        <v>12963</v>
      </c>
      <c r="G4516" s="105" t="s">
        <v>5626</v>
      </c>
      <c r="H4516" s="92" t="s">
        <v>116</v>
      </c>
      <c r="I4516" s="95" t="s">
        <v>43</v>
      </c>
      <c r="J4516" s="92" t="s">
        <v>8</v>
      </c>
      <c r="K4516" s="96" t="s">
        <v>144</v>
      </c>
      <c r="L4516" s="96" t="s">
        <v>145</v>
      </c>
      <c r="M4516" s="92" t="s">
        <v>119</v>
      </c>
      <c r="N4516" s="92">
        <v>0</v>
      </c>
      <c r="O4516" s="92" t="s">
        <v>47</v>
      </c>
      <c r="P4516" s="96">
        <v>86</v>
      </c>
      <c r="Q4516" s="96" t="s">
        <v>48</v>
      </c>
      <c r="R4516" s="97" t="s">
        <v>63</v>
      </c>
      <c r="S4516" s="98" t="s">
        <v>64</v>
      </c>
      <c r="T4516" s="98" t="s">
        <v>51</v>
      </c>
      <c r="U4516" s="99" t="s">
        <v>96</v>
      </c>
      <c r="V4516" s="100">
        <v>1.1000000000000001</v>
      </c>
      <c r="W4516" s="106">
        <v>1501.5000000000002</v>
      </c>
      <c r="X4516" s="102">
        <v>1</v>
      </c>
      <c r="Y4516" s="103">
        <v>0</v>
      </c>
      <c r="Z4516" s="99">
        <v>5</v>
      </c>
      <c r="AA4516" s="104">
        <v>0</v>
      </c>
      <c r="AB4516" s="100">
        <v>0</v>
      </c>
      <c r="AC4516" s="106">
        <v>0</v>
      </c>
      <c r="AD4516" s="107">
        <v>43595</v>
      </c>
      <c r="AE4516" s="107">
        <v>43598</v>
      </c>
      <c r="AF4516" s="99">
        <v>1</v>
      </c>
      <c r="AG4516" s="101" t="s">
        <v>53</v>
      </c>
      <c r="AH4516" s="100">
        <v>0</v>
      </c>
      <c r="AI4516" s="106">
        <v>0</v>
      </c>
      <c r="AJ4516" s="106">
        <v>0</v>
      </c>
      <c r="AK4516" s="60" t="str">
        <f>+IF(Tabla1[[#This Row],[REQUEST_TY]]="SR MANTENIMIENTO CORRECTIVO", "EMERGENCIA", "OTROS")</f>
        <v>EMERGENCIA</v>
      </c>
      <c r="AL4516" s="6" t="str">
        <f>+_xlfn.IFS(Tabla1[[#This Row],[Veces obj]]&lt;=1,"0-1",Tabla1[[#This Row],[Veces obj]]&lt;=2,"1-2",Tabla1[[#This Row],[Veces obj]]&lt;=3,"2-3",TRUE,"&gt;3")</f>
        <v>0-1</v>
      </c>
      <c r="AM4516" s="60" t="str">
        <f>+_xlfn.IFS(MONTH(Tabla1[[#This Row],[MES]])&lt;=3,"Q1",MONTH(Tabla1[[#This Row],[MES]])&lt;=6,"Q2",MONTH(Tabla1[[#This Row],[MES]])&lt;=9,"Q3",TRUE,"Q4")</f>
        <v>Q2</v>
      </c>
      <c r="AN4516" s="15" t="str">
        <f>+IFERROR(VLOOKUP(Tabla1[[#This Row],[CUENTA]],CTAS[],2,0),"OTROS")</f>
        <v>OTROS</v>
      </c>
      <c r="AP4516" s="15" t="str">
        <f>+IFERROR(VLOOKUP(Tabla1[[#This Row],[EMPLEADO]],IS[],3,0),"OTROS")</f>
        <v>CHIHUAHUA</v>
      </c>
      <c r="AQ4516" s="15" t="str">
        <f>+IFERROR(VLOOKUP(Tabla1[[#This Row],[EMPLEADO]],IS[[NÓMINA]:[INGENIERO]],2,0),"OTROS")</f>
        <v>FERNANDO CHAVIRA</v>
      </c>
    </row>
    <row r="4517" spans="1:43" x14ac:dyDescent="0.25">
      <c r="A4517" s="91" t="s">
        <v>12089</v>
      </c>
      <c r="B4517" s="92">
        <v>1</v>
      </c>
      <c r="C4517" s="92" t="s">
        <v>12964</v>
      </c>
      <c r="D4517" s="93" t="s">
        <v>38</v>
      </c>
      <c r="E4517" s="94" t="s">
        <v>113</v>
      </c>
      <c r="F4517" s="94" t="s">
        <v>12965</v>
      </c>
      <c r="G4517" s="105" t="s">
        <v>3386</v>
      </c>
      <c r="H4517" s="92" t="s">
        <v>116</v>
      </c>
      <c r="I4517" s="95" t="s">
        <v>43</v>
      </c>
      <c r="J4517" s="92" t="s">
        <v>8</v>
      </c>
      <c r="K4517" s="96" t="s">
        <v>144</v>
      </c>
      <c r="L4517" s="96" t="s">
        <v>145</v>
      </c>
      <c r="M4517" s="92" t="s">
        <v>119</v>
      </c>
      <c r="N4517" s="92">
        <v>0</v>
      </c>
      <c r="O4517" s="92" t="s">
        <v>47</v>
      </c>
      <c r="P4517" s="96">
        <v>78</v>
      </c>
      <c r="Q4517" s="96" t="s">
        <v>48</v>
      </c>
      <c r="R4517" s="97" t="s">
        <v>49</v>
      </c>
      <c r="S4517" s="98" t="s">
        <v>50</v>
      </c>
      <c r="T4517" s="98" t="s">
        <v>51</v>
      </c>
      <c r="U4517" s="99" t="s">
        <v>52</v>
      </c>
      <c r="V4517" s="100">
        <v>1.05</v>
      </c>
      <c r="W4517" s="106">
        <v>750.75000000000011</v>
      </c>
      <c r="X4517" s="102">
        <v>1</v>
      </c>
      <c r="Y4517" s="103">
        <v>0</v>
      </c>
      <c r="Z4517" s="99">
        <v>5</v>
      </c>
      <c r="AA4517" s="104">
        <v>0</v>
      </c>
      <c r="AB4517" s="100">
        <v>0</v>
      </c>
      <c r="AC4517" s="106">
        <v>0</v>
      </c>
      <c r="AD4517" s="107">
        <v>43595</v>
      </c>
      <c r="AE4517" s="107">
        <v>43598</v>
      </c>
      <c r="AF4517" s="99">
        <v>1</v>
      </c>
      <c r="AG4517" s="101" t="s">
        <v>53</v>
      </c>
      <c r="AH4517" s="100">
        <v>0</v>
      </c>
      <c r="AI4517" s="106">
        <v>0</v>
      </c>
      <c r="AJ4517" s="106">
        <v>0</v>
      </c>
      <c r="AK4517" s="60" t="str">
        <f>+IF(Tabla1[[#This Row],[REQUEST_TY]]="SR MANTENIMIENTO CORRECTIVO", "EMERGENCIA", "OTROS")</f>
        <v>EMERGENCIA</v>
      </c>
      <c r="AL4517" s="6" t="str">
        <f>+_xlfn.IFS(Tabla1[[#This Row],[Veces obj]]&lt;=1,"0-1",Tabla1[[#This Row],[Veces obj]]&lt;=2,"1-2",Tabla1[[#This Row],[Veces obj]]&lt;=3,"2-3",TRUE,"&gt;3")</f>
        <v>0-1</v>
      </c>
      <c r="AM4517" s="60" t="str">
        <f>+_xlfn.IFS(MONTH(Tabla1[[#This Row],[MES]])&lt;=3,"Q1",MONTH(Tabla1[[#This Row],[MES]])&lt;=6,"Q2",MONTH(Tabla1[[#This Row],[MES]])&lt;=9,"Q3",TRUE,"Q4")</f>
        <v>Q2</v>
      </c>
      <c r="AN4517" s="15" t="str">
        <f>+IFERROR(VLOOKUP(Tabla1[[#This Row],[CUENTA]],CTAS[],2,0),"OTROS")</f>
        <v>OTROS</v>
      </c>
      <c r="AP4517" s="15" t="str">
        <f>+IFERROR(VLOOKUP(Tabla1[[#This Row],[EMPLEADO]],IS[],3,0),"OTROS")</f>
        <v>CHIHUAHUA</v>
      </c>
      <c r="AQ4517" s="15" t="str">
        <f>+IFERROR(VLOOKUP(Tabla1[[#This Row],[EMPLEADO]],IS[[NÓMINA]:[INGENIERO]],2,0),"OTROS")</f>
        <v>FERNANDO CHAVIRA</v>
      </c>
    </row>
    <row r="4518" spans="1:43" x14ac:dyDescent="0.25">
      <c r="A4518" s="91" t="s">
        <v>12089</v>
      </c>
      <c r="B4518" s="92">
        <v>1</v>
      </c>
      <c r="C4518" s="92" t="s">
        <v>12966</v>
      </c>
      <c r="D4518" s="93" t="s">
        <v>38</v>
      </c>
      <c r="E4518" s="94" t="s">
        <v>39</v>
      </c>
      <c r="F4518" s="94" t="s">
        <v>12967</v>
      </c>
      <c r="G4518" s="105" t="s">
        <v>2872</v>
      </c>
      <c r="H4518" s="92" t="s">
        <v>136</v>
      </c>
      <c r="I4518" s="95" t="s">
        <v>43</v>
      </c>
      <c r="J4518" s="92" t="s">
        <v>8</v>
      </c>
      <c r="K4518" s="96" t="s">
        <v>44</v>
      </c>
      <c r="L4518" s="96" t="s">
        <v>2873</v>
      </c>
      <c r="M4518" s="92" t="s">
        <v>736</v>
      </c>
      <c r="N4518" s="92">
        <v>1</v>
      </c>
      <c r="O4518" s="92" t="s">
        <v>47</v>
      </c>
      <c r="P4518" s="96">
        <v>42</v>
      </c>
      <c r="Q4518" s="96" t="s">
        <v>82</v>
      </c>
      <c r="R4518" s="97" t="s">
        <v>49</v>
      </c>
      <c r="S4518" s="98" t="s">
        <v>50</v>
      </c>
      <c r="T4518" s="98" t="s">
        <v>51</v>
      </c>
      <c r="U4518" s="99" t="s">
        <v>120</v>
      </c>
      <c r="V4518" s="100">
        <v>0.8</v>
      </c>
      <c r="W4518" s="106">
        <v>0</v>
      </c>
      <c r="X4518" s="102">
        <v>1</v>
      </c>
      <c r="Y4518" s="103">
        <v>2.4300000000000002</v>
      </c>
      <c r="Z4518" s="99">
        <v>5</v>
      </c>
      <c r="AA4518" s="104">
        <v>0.48600000000000004</v>
      </c>
      <c r="AB4518" s="100">
        <v>0</v>
      </c>
      <c r="AC4518" s="106">
        <v>0</v>
      </c>
      <c r="AD4518" s="107">
        <v>43595</v>
      </c>
      <c r="AE4518" s="107">
        <v>43598</v>
      </c>
      <c r="AF4518" s="99">
        <v>1</v>
      </c>
      <c r="AG4518" s="101" t="s">
        <v>53</v>
      </c>
      <c r="AH4518" s="100">
        <v>0</v>
      </c>
      <c r="AI4518" s="106">
        <v>0</v>
      </c>
      <c r="AJ4518" s="106">
        <v>0</v>
      </c>
      <c r="AK4518" s="60" t="str">
        <f>+IF(Tabla1[[#This Row],[REQUEST_TY]]="SR MANTENIMIENTO CORRECTIVO", "EMERGENCIA", "OTROS")</f>
        <v>EMERGENCIA</v>
      </c>
      <c r="AL4518" s="6" t="str">
        <f>+_xlfn.IFS(Tabla1[[#This Row],[Veces obj]]&lt;=1,"0-1",Tabla1[[#This Row],[Veces obj]]&lt;=2,"1-2",Tabla1[[#This Row],[Veces obj]]&lt;=3,"2-3",TRUE,"&gt;3")</f>
        <v>0-1</v>
      </c>
      <c r="AM4518" s="60" t="str">
        <f>+_xlfn.IFS(MONTH(Tabla1[[#This Row],[MES]])&lt;=3,"Q1",MONTH(Tabla1[[#This Row],[MES]])&lt;=6,"Q2",MONTH(Tabla1[[#This Row],[MES]])&lt;=9,"Q3",TRUE,"Q4")</f>
        <v>Q2</v>
      </c>
      <c r="AN4518" s="15" t="str">
        <f>+IFERROR(VLOOKUP(Tabla1[[#This Row],[CUENTA]],CTAS[],2,0),"OTROS")</f>
        <v>OTROS</v>
      </c>
      <c r="AP4518" s="15" t="str">
        <f>+IFERROR(VLOOKUP(Tabla1[[#This Row],[EMPLEADO]],IS[],3,0),"OTROS")</f>
        <v>OTROS</v>
      </c>
      <c r="AQ4518" s="15" t="str">
        <f>+IFERROR(VLOOKUP(Tabla1[[#This Row],[EMPLEADO]],IS[[NÓMINA]:[INGENIERO]],2,0),"OTROS")</f>
        <v>OTROS</v>
      </c>
    </row>
    <row r="4519" spans="1:43" x14ac:dyDescent="0.25">
      <c r="A4519" s="91" t="s">
        <v>12089</v>
      </c>
      <c r="B4519" s="92">
        <v>1</v>
      </c>
      <c r="C4519" s="92" t="s">
        <v>12968</v>
      </c>
      <c r="D4519" s="93" t="s">
        <v>38</v>
      </c>
      <c r="E4519" s="94" t="s">
        <v>332</v>
      </c>
      <c r="F4519" s="94" t="s">
        <v>12969</v>
      </c>
      <c r="G4519" s="105" t="s">
        <v>12970</v>
      </c>
      <c r="H4519" s="92" t="s">
        <v>1052</v>
      </c>
      <c r="I4519" s="95" t="s">
        <v>43</v>
      </c>
      <c r="J4519" s="92" t="s">
        <v>8</v>
      </c>
      <c r="K4519" s="96" t="s">
        <v>59</v>
      </c>
      <c r="L4519" s="96" t="s">
        <v>9965</v>
      </c>
      <c r="M4519" s="92" t="s">
        <v>1642</v>
      </c>
      <c r="N4519" s="92">
        <v>0</v>
      </c>
      <c r="O4519" s="92" t="s">
        <v>47</v>
      </c>
      <c r="P4519" s="96">
        <v>176</v>
      </c>
      <c r="Q4519" s="96" t="s">
        <v>48</v>
      </c>
      <c r="R4519" s="97" t="s">
        <v>317</v>
      </c>
      <c r="S4519" s="98" t="s">
        <v>318</v>
      </c>
      <c r="T4519" s="98" t="s">
        <v>51</v>
      </c>
      <c r="U4519" s="99" t="s">
        <v>353</v>
      </c>
      <c r="V4519" s="100">
        <v>1.1499999999999999</v>
      </c>
      <c r="W4519" s="106">
        <v>1808.95</v>
      </c>
      <c r="X4519" s="102">
        <v>1</v>
      </c>
      <c r="Y4519" s="103">
        <v>1.86</v>
      </c>
      <c r="Z4519" s="99">
        <v>4</v>
      </c>
      <c r="AA4519" s="104">
        <v>0.46500000000000002</v>
      </c>
      <c r="AB4519" s="100">
        <v>0</v>
      </c>
      <c r="AC4519" s="106">
        <v>0</v>
      </c>
      <c r="AD4519" s="107">
        <v>43601</v>
      </c>
      <c r="AE4519" s="107">
        <v>43601</v>
      </c>
      <c r="AF4519" s="99">
        <v>0</v>
      </c>
      <c r="AG4519" s="101" t="s">
        <v>53</v>
      </c>
      <c r="AH4519" s="100">
        <v>0</v>
      </c>
      <c r="AI4519" s="106">
        <v>0</v>
      </c>
      <c r="AJ4519" s="106">
        <v>0</v>
      </c>
      <c r="AK4519" s="60" t="str">
        <f>+IF(Tabla1[[#This Row],[REQUEST_TY]]="SR MANTENIMIENTO CORRECTIVO", "EMERGENCIA", "OTROS")</f>
        <v>EMERGENCIA</v>
      </c>
      <c r="AL4519" s="6" t="str">
        <f>+_xlfn.IFS(Tabla1[[#This Row],[Veces obj]]&lt;=1,"0-1",Tabla1[[#This Row],[Veces obj]]&lt;=2,"1-2",Tabla1[[#This Row],[Veces obj]]&lt;=3,"2-3",TRUE,"&gt;3")</f>
        <v>0-1</v>
      </c>
      <c r="AM4519" s="60" t="str">
        <f>+_xlfn.IFS(MONTH(Tabla1[[#This Row],[MES]])&lt;=3,"Q1",MONTH(Tabla1[[#This Row],[MES]])&lt;=6,"Q2",MONTH(Tabla1[[#This Row],[MES]])&lt;=9,"Q3",TRUE,"Q4")</f>
        <v>Q2</v>
      </c>
      <c r="AN4519" s="15" t="str">
        <f>+IFERROR(VLOOKUP(Tabla1[[#This Row],[CUENTA]],CTAS[],2,0),"OTROS")</f>
        <v>OTROS</v>
      </c>
      <c r="AP4519" s="15" t="str">
        <f>+IFERROR(VLOOKUP(Tabla1[[#This Row],[EMPLEADO]],IS[],3,0),"OTROS")</f>
        <v>OTROS</v>
      </c>
      <c r="AQ4519" s="15" t="str">
        <f>+IFERROR(VLOOKUP(Tabla1[[#This Row],[EMPLEADO]],IS[[NÓMINA]:[INGENIERO]],2,0),"OTROS")</f>
        <v>OTROS</v>
      </c>
    </row>
    <row r="4520" spans="1:43" x14ac:dyDescent="0.25">
      <c r="A4520" s="91" t="s">
        <v>12089</v>
      </c>
      <c r="B4520" s="92">
        <v>1</v>
      </c>
      <c r="C4520" s="92" t="s">
        <v>12971</v>
      </c>
      <c r="D4520" s="93" t="s">
        <v>38</v>
      </c>
      <c r="E4520" s="94" t="s">
        <v>76</v>
      </c>
      <c r="F4520" s="94" t="s">
        <v>12972</v>
      </c>
      <c r="G4520" s="105" t="s">
        <v>78</v>
      </c>
      <c r="H4520" s="92" t="s">
        <v>79</v>
      </c>
      <c r="I4520" s="95" t="s">
        <v>43</v>
      </c>
      <c r="J4520" s="92" t="s">
        <v>8</v>
      </c>
      <c r="K4520" s="96" t="s">
        <v>59</v>
      </c>
      <c r="L4520" s="96" t="s">
        <v>80</v>
      </c>
      <c r="M4520" s="92" t="s">
        <v>81</v>
      </c>
      <c r="N4520" s="92">
        <v>0</v>
      </c>
      <c r="O4520" s="92" t="s">
        <v>47</v>
      </c>
      <c r="P4520" s="96">
        <v>44</v>
      </c>
      <c r="Q4520" s="96" t="s">
        <v>82</v>
      </c>
      <c r="R4520" s="97" t="s">
        <v>63</v>
      </c>
      <c r="S4520" s="98" t="s">
        <v>64</v>
      </c>
      <c r="T4520" s="98" t="s">
        <v>51</v>
      </c>
      <c r="U4520" s="99" t="s">
        <v>83</v>
      </c>
      <c r="V4520" s="100">
        <v>1.05</v>
      </c>
      <c r="W4520" s="106">
        <v>1433.25</v>
      </c>
      <c r="X4520" s="102">
        <v>1</v>
      </c>
      <c r="Y4520" s="103">
        <v>1.98</v>
      </c>
      <c r="Z4520" s="99">
        <v>5</v>
      </c>
      <c r="AA4520" s="104">
        <v>0.39600000000000002</v>
      </c>
      <c r="AB4520" s="100">
        <v>0</v>
      </c>
      <c r="AC4520" s="106">
        <v>0</v>
      </c>
      <c r="AD4520" s="107">
        <v>43595</v>
      </c>
      <c r="AE4520" s="107">
        <v>43598</v>
      </c>
      <c r="AF4520" s="99">
        <v>1</v>
      </c>
      <c r="AG4520" s="101" t="s">
        <v>53</v>
      </c>
      <c r="AH4520" s="100">
        <v>0</v>
      </c>
      <c r="AI4520" s="106">
        <v>0</v>
      </c>
      <c r="AJ4520" s="106">
        <v>0</v>
      </c>
      <c r="AK4520" s="60" t="str">
        <f>+IF(Tabla1[[#This Row],[REQUEST_TY]]="SR MANTENIMIENTO CORRECTIVO", "EMERGENCIA", "OTROS")</f>
        <v>EMERGENCIA</v>
      </c>
      <c r="AL4520" s="6" t="str">
        <f>+_xlfn.IFS(Tabla1[[#This Row],[Veces obj]]&lt;=1,"0-1",Tabla1[[#This Row],[Veces obj]]&lt;=2,"1-2",Tabla1[[#This Row],[Veces obj]]&lt;=3,"2-3",TRUE,"&gt;3")</f>
        <v>0-1</v>
      </c>
      <c r="AM4520" s="60" t="str">
        <f>+_xlfn.IFS(MONTH(Tabla1[[#This Row],[MES]])&lt;=3,"Q1",MONTH(Tabla1[[#This Row],[MES]])&lt;=6,"Q2",MONTH(Tabla1[[#This Row],[MES]])&lt;=9,"Q3",TRUE,"Q4")</f>
        <v>Q2</v>
      </c>
      <c r="AN4520" s="15" t="str">
        <f>+IFERROR(VLOOKUP(Tabla1[[#This Row],[CUENTA]],CTAS[],2,0),"OTROS")</f>
        <v>OTROS</v>
      </c>
      <c r="AP4520" s="15" t="str">
        <f>+IFERROR(VLOOKUP(Tabla1[[#This Row],[EMPLEADO]],IS[],3,0),"OTROS")</f>
        <v>OTROS</v>
      </c>
      <c r="AQ4520" s="15" t="str">
        <f>+IFERROR(VLOOKUP(Tabla1[[#This Row],[EMPLEADO]],IS[[NÓMINA]:[INGENIERO]],2,0),"OTROS")</f>
        <v>OTROS</v>
      </c>
    </row>
    <row r="4521" spans="1:43" x14ac:dyDescent="0.25">
      <c r="A4521" s="91" t="s">
        <v>12089</v>
      </c>
      <c r="B4521" s="92">
        <v>1</v>
      </c>
      <c r="C4521" s="92" t="s">
        <v>12973</v>
      </c>
      <c r="D4521" s="93" t="s">
        <v>38</v>
      </c>
      <c r="E4521" s="94" t="s">
        <v>76</v>
      </c>
      <c r="F4521" s="94" t="s">
        <v>12974</v>
      </c>
      <c r="G4521" s="105" t="s">
        <v>1833</v>
      </c>
      <c r="H4521" s="92" t="s">
        <v>58</v>
      </c>
      <c r="I4521" s="95" t="s">
        <v>43</v>
      </c>
      <c r="J4521" s="92" t="s">
        <v>8</v>
      </c>
      <c r="K4521" s="96" t="s">
        <v>59</v>
      </c>
      <c r="L4521" s="96" t="s">
        <v>137</v>
      </c>
      <c r="M4521" s="92" t="s">
        <v>61</v>
      </c>
      <c r="N4521" s="92">
        <v>0</v>
      </c>
      <c r="O4521" s="92" t="s">
        <v>47</v>
      </c>
      <c r="P4521" s="96">
        <v>46</v>
      </c>
      <c r="Q4521" s="96" t="s">
        <v>82</v>
      </c>
      <c r="R4521" s="97" t="s">
        <v>63</v>
      </c>
      <c r="S4521" s="98" t="s">
        <v>64</v>
      </c>
      <c r="T4521" s="98" t="s">
        <v>51</v>
      </c>
      <c r="U4521" s="99" t="s">
        <v>83</v>
      </c>
      <c r="V4521" s="100">
        <v>1.05</v>
      </c>
      <c r="W4521" s="106">
        <v>1433.25</v>
      </c>
      <c r="X4521" s="102">
        <v>1</v>
      </c>
      <c r="Y4521" s="103">
        <v>1.17</v>
      </c>
      <c r="Z4521" s="99">
        <v>5</v>
      </c>
      <c r="AA4521" s="104">
        <v>0.23399999999999999</v>
      </c>
      <c r="AB4521" s="100">
        <v>0</v>
      </c>
      <c r="AC4521" s="106">
        <v>0</v>
      </c>
      <c r="AD4521" s="107">
        <v>43595</v>
      </c>
      <c r="AE4521" s="107">
        <v>43598</v>
      </c>
      <c r="AF4521" s="99">
        <v>1</v>
      </c>
      <c r="AG4521" s="101" t="s">
        <v>53</v>
      </c>
      <c r="AH4521" s="100">
        <v>0</v>
      </c>
      <c r="AI4521" s="106">
        <v>0</v>
      </c>
      <c r="AJ4521" s="106">
        <v>0</v>
      </c>
      <c r="AK4521" s="60" t="str">
        <f>+IF(Tabla1[[#This Row],[REQUEST_TY]]="SR MANTENIMIENTO CORRECTIVO", "EMERGENCIA", "OTROS")</f>
        <v>EMERGENCIA</v>
      </c>
      <c r="AL4521" s="6" t="str">
        <f>+_xlfn.IFS(Tabla1[[#This Row],[Veces obj]]&lt;=1,"0-1",Tabla1[[#This Row],[Veces obj]]&lt;=2,"1-2",Tabla1[[#This Row],[Veces obj]]&lt;=3,"2-3",TRUE,"&gt;3")</f>
        <v>0-1</v>
      </c>
      <c r="AM4521" s="60" t="str">
        <f>+_xlfn.IFS(MONTH(Tabla1[[#This Row],[MES]])&lt;=3,"Q1",MONTH(Tabla1[[#This Row],[MES]])&lt;=6,"Q2",MONTH(Tabla1[[#This Row],[MES]])&lt;=9,"Q3",TRUE,"Q4")</f>
        <v>Q2</v>
      </c>
      <c r="AN4521" s="15" t="str">
        <f>+IFERROR(VLOOKUP(Tabla1[[#This Row],[CUENTA]],CTAS[],2,0),"OTROS")</f>
        <v>OTROS</v>
      </c>
      <c r="AP4521" s="15" t="str">
        <f>+IFERROR(VLOOKUP(Tabla1[[#This Row],[EMPLEADO]],IS[],3,0),"OTROS")</f>
        <v>OTROS</v>
      </c>
      <c r="AQ4521" s="15" t="str">
        <f>+IFERROR(VLOOKUP(Tabla1[[#This Row],[EMPLEADO]],IS[[NÓMINA]:[INGENIERO]],2,0),"OTROS")</f>
        <v>OTROS</v>
      </c>
    </row>
    <row r="4522" spans="1:43" x14ac:dyDescent="0.25">
      <c r="A4522" s="91" t="s">
        <v>12089</v>
      </c>
      <c r="B4522" s="92">
        <v>1</v>
      </c>
      <c r="C4522" s="92" t="s">
        <v>12975</v>
      </c>
      <c r="D4522" s="93" t="s">
        <v>38</v>
      </c>
      <c r="E4522" s="94" t="s">
        <v>39</v>
      </c>
      <c r="F4522" s="94" t="s">
        <v>12976</v>
      </c>
      <c r="G4522" s="105" t="s">
        <v>9666</v>
      </c>
      <c r="H4522" s="92" t="s">
        <v>253</v>
      </c>
      <c r="I4522" s="95" t="s">
        <v>43</v>
      </c>
      <c r="J4522" s="92" t="s">
        <v>8</v>
      </c>
      <c r="K4522" s="96" t="s">
        <v>5375</v>
      </c>
      <c r="L4522" s="96" t="s">
        <v>8451</v>
      </c>
      <c r="M4522" s="92" t="s">
        <v>131</v>
      </c>
      <c r="N4522" s="92">
        <v>1</v>
      </c>
      <c r="O4522" s="92" t="s">
        <v>47</v>
      </c>
      <c r="P4522" s="96">
        <v>46</v>
      </c>
      <c r="Q4522" s="96" t="s">
        <v>82</v>
      </c>
      <c r="R4522" s="97" t="s">
        <v>49</v>
      </c>
      <c r="S4522" s="98" t="s">
        <v>50</v>
      </c>
      <c r="T4522" s="98" t="s">
        <v>51</v>
      </c>
      <c r="U4522" s="99" t="s">
        <v>120</v>
      </c>
      <c r="V4522" s="100">
        <v>0.8</v>
      </c>
      <c r="W4522" s="106">
        <v>0</v>
      </c>
      <c r="X4522" s="102">
        <v>1</v>
      </c>
      <c r="Y4522" s="103">
        <v>2.68</v>
      </c>
      <c r="Z4522" s="99">
        <v>5</v>
      </c>
      <c r="AA4522" s="104">
        <v>0.53600000000000003</v>
      </c>
      <c r="AB4522" s="100">
        <v>0</v>
      </c>
      <c r="AC4522" s="106">
        <v>0</v>
      </c>
      <c r="AD4522" s="107">
        <v>43598</v>
      </c>
      <c r="AE4522" s="107">
        <v>43598</v>
      </c>
      <c r="AF4522" s="99">
        <v>0</v>
      </c>
      <c r="AG4522" s="101" t="s">
        <v>53</v>
      </c>
      <c r="AH4522" s="100">
        <v>0</v>
      </c>
      <c r="AI4522" s="106">
        <v>0</v>
      </c>
      <c r="AJ4522" s="106">
        <v>0</v>
      </c>
      <c r="AK4522" s="60" t="str">
        <f>+IF(Tabla1[[#This Row],[REQUEST_TY]]="SR MANTENIMIENTO CORRECTIVO", "EMERGENCIA", "OTROS")</f>
        <v>EMERGENCIA</v>
      </c>
      <c r="AL4522" s="6" t="str">
        <f>+_xlfn.IFS(Tabla1[[#This Row],[Veces obj]]&lt;=1,"0-1",Tabla1[[#This Row],[Veces obj]]&lt;=2,"1-2",Tabla1[[#This Row],[Veces obj]]&lt;=3,"2-3",TRUE,"&gt;3")</f>
        <v>0-1</v>
      </c>
      <c r="AM4522" s="60" t="str">
        <f>+_xlfn.IFS(MONTH(Tabla1[[#This Row],[MES]])&lt;=3,"Q1",MONTH(Tabla1[[#This Row],[MES]])&lt;=6,"Q2",MONTH(Tabla1[[#This Row],[MES]])&lt;=9,"Q3",TRUE,"Q4")</f>
        <v>Q2</v>
      </c>
      <c r="AN4522" s="15" t="str">
        <f>+IFERROR(VLOOKUP(Tabla1[[#This Row],[CUENTA]],CTAS[],2,0),"OTROS")</f>
        <v>OTROS</v>
      </c>
      <c r="AP4522" s="15" t="str">
        <f>+IFERROR(VLOOKUP(Tabla1[[#This Row],[EMPLEADO]],IS[],3,0),"OTROS")</f>
        <v>OTROS</v>
      </c>
      <c r="AQ4522" s="15" t="str">
        <f>+IFERROR(VLOOKUP(Tabla1[[#This Row],[EMPLEADO]],IS[[NÓMINA]:[INGENIERO]],2,0),"OTROS")</f>
        <v>OTROS</v>
      </c>
    </row>
    <row r="4523" spans="1:43" x14ac:dyDescent="0.25">
      <c r="A4523" s="91" t="s">
        <v>12089</v>
      </c>
      <c r="B4523" s="92">
        <v>1</v>
      </c>
      <c r="C4523" s="92" t="s">
        <v>12977</v>
      </c>
      <c r="D4523" s="93" t="s">
        <v>38</v>
      </c>
      <c r="E4523" s="94" t="s">
        <v>85</v>
      </c>
      <c r="F4523" s="94" t="s">
        <v>12978</v>
      </c>
      <c r="G4523" s="105" t="s">
        <v>10908</v>
      </c>
      <c r="H4523" s="92" t="s">
        <v>213</v>
      </c>
      <c r="I4523" s="95" t="s">
        <v>43</v>
      </c>
      <c r="J4523" s="92" t="s">
        <v>8</v>
      </c>
      <c r="K4523" s="96" t="s">
        <v>1296</v>
      </c>
      <c r="L4523" s="96" t="s">
        <v>1800</v>
      </c>
      <c r="M4523" s="92" t="s">
        <v>1298</v>
      </c>
      <c r="N4523" s="92">
        <v>0</v>
      </c>
      <c r="O4523" s="92" t="s">
        <v>47</v>
      </c>
      <c r="P4523" s="96">
        <v>30</v>
      </c>
      <c r="Q4523" s="96" t="s">
        <v>62</v>
      </c>
      <c r="R4523" s="97" t="s">
        <v>49</v>
      </c>
      <c r="S4523" s="98" t="s">
        <v>50</v>
      </c>
      <c r="T4523" s="98" t="s">
        <v>51</v>
      </c>
      <c r="U4523" s="99" t="s">
        <v>154</v>
      </c>
      <c r="V4523" s="100">
        <v>0.6</v>
      </c>
      <c r="W4523" s="106">
        <v>429.00000000000006</v>
      </c>
      <c r="X4523" s="102">
        <v>1</v>
      </c>
      <c r="Y4523" s="103">
        <v>1.02</v>
      </c>
      <c r="Z4523" s="99">
        <v>5</v>
      </c>
      <c r="AA4523" s="104">
        <v>0.20400000000000001</v>
      </c>
      <c r="AB4523" s="100">
        <v>0</v>
      </c>
      <c r="AC4523" s="106">
        <v>0</v>
      </c>
      <c r="AD4523" s="107">
        <v>43598</v>
      </c>
      <c r="AE4523" s="107">
        <v>43598</v>
      </c>
      <c r="AF4523" s="99">
        <v>0</v>
      </c>
      <c r="AG4523" s="101" t="s">
        <v>53</v>
      </c>
      <c r="AH4523" s="100">
        <v>0</v>
      </c>
      <c r="AI4523" s="106">
        <v>0</v>
      </c>
      <c r="AJ4523" s="106">
        <v>0</v>
      </c>
      <c r="AK4523" s="60" t="str">
        <f>+IF(Tabla1[[#This Row],[REQUEST_TY]]="SR MANTENIMIENTO CORRECTIVO", "EMERGENCIA", "OTROS")</f>
        <v>EMERGENCIA</v>
      </c>
      <c r="AL4523" s="6" t="str">
        <f>+_xlfn.IFS(Tabla1[[#This Row],[Veces obj]]&lt;=1,"0-1",Tabla1[[#This Row],[Veces obj]]&lt;=2,"1-2",Tabla1[[#This Row],[Veces obj]]&lt;=3,"2-3",TRUE,"&gt;3")</f>
        <v>0-1</v>
      </c>
      <c r="AM4523" s="60" t="str">
        <f>+_xlfn.IFS(MONTH(Tabla1[[#This Row],[MES]])&lt;=3,"Q1",MONTH(Tabla1[[#This Row],[MES]])&lt;=6,"Q2",MONTH(Tabla1[[#This Row],[MES]])&lt;=9,"Q3",TRUE,"Q4")</f>
        <v>Q2</v>
      </c>
      <c r="AN4523" s="15" t="str">
        <f>+IFERROR(VLOOKUP(Tabla1[[#This Row],[CUENTA]],CTAS[],2,0),"OTROS")</f>
        <v>OTROS</v>
      </c>
      <c r="AP4523" s="15" t="str">
        <f>+IFERROR(VLOOKUP(Tabla1[[#This Row],[EMPLEADO]],IS[],3,0),"OTROS")</f>
        <v>OTROS</v>
      </c>
      <c r="AQ4523" s="15" t="str">
        <f>+IFERROR(VLOOKUP(Tabla1[[#This Row],[EMPLEADO]],IS[[NÓMINA]:[INGENIERO]],2,0),"OTROS")</f>
        <v>OTROS</v>
      </c>
    </row>
    <row r="4524" spans="1:43" x14ac:dyDescent="0.25">
      <c r="A4524" s="91" t="s">
        <v>12089</v>
      </c>
      <c r="B4524" s="92">
        <v>1</v>
      </c>
      <c r="C4524" s="92" t="s">
        <v>12979</v>
      </c>
      <c r="D4524" s="93" t="s">
        <v>38</v>
      </c>
      <c r="E4524" s="94" t="s">
        <v>217</v>
      </c>
      <c r="F4524" s="94" t="s">
        <v>12980</v>
      </c>
      <c r="G4524" s="105" t="s">
        <v>2825</v>
      </c>
      <c r="H4524" s="92" t="s">
        <v>58</v>
      </c>
      <c r="I4524" s="95" t="s">
        <v>43</v>
      </c>
      <c r="J4524" s="92" t="s">
        <v>8</v>
      </c>
      <c r="K4524" s="96" t="s">
        <v>59</v>
      </c>
      <c r="L4524" s="96" t="s">
        <v>1961</v>
      </c>
      <c r="M4524" s="92" t="s">
        <v>1496</v>
      </c>
      <c r="N4524" s="92">
        <v>0</v>
      </c>
      <c r="O4524" s="92" t="s">
        <v>47</v>
      </c>
      <c r="P4524" s="96">
        <v>109</v>
      </c>
      <c r="Q4524" s="96" t="s">
        <v>48</v>
      </c>
      <c r="R4524" s="97" t="s">
        <v>223</v>
      </c>
      <c r="S4524" s="98" t="s">
        <v>139</v>
      </c>
      <c r="T4524" s="98" t="s">
        <v>51</v>
      </c>
      <c r="U4524" s="99" t="s">
        <v>353</v>
      </c>
      <c r="V4524" s="100">
        <v>1.1499999999999999</v>
      </c>
      <c r="W4524" s="106">
        <v>1808.95</v>
      </c>
      <c r="X4524" s="102">
        <v>1</v>
      </c>
      <c r="Y4524" s="103">
        <v>2.33</v>
      </c>
      <c r="Z4524" s="99">
        <v>4</v>
      </c>
      <c r="AA4524" s="104">
        <v>0.58250000000000002</v>
      </c>
      <c r="AB4524" s="100">
        <v>0</v>
      </c>
      <c r="AC4524" s="106">
        <v>0</v>
      </c>
      <c r="AD4524" s="107">
        <v>43600</v>
      </c>
      <c r="AE4524" s="107">
        <v>43600</v>
      </c>
      <c r="AF4524" s="99">
        <v>0</v>
      </c>
      <c r="AG4524" s="101" t="s">
        <v>53</v>
      </c>
      <c r="AH4524" s="100">
        <v>0</v>
      </c>
      <c r="AI4524" s="106">
        <v>0</v>
      </c>
      <c r="AJ4524" s="106">
        <v>0</v>
      </c>
      <c r="AK4524" s="60" t="str">
        <f>+IF(Tabla1[[#This Row],[REQUEST_TY]]="SR MANTENIMIENTO CORRECTIVO", "EMERGENCIA", "OTROS")</f>
        <v>EMERGENCIA</v>
      </c>
      <c r="AL4524" s="6" t="str">
        <f>+_xlfn.IFS(Tabla1[[#This Row],[Veces obj]]&lt;=1,"0-1",Tabla1[[#This Row],[Veces obj]]&lt;=2,"1-2",Tabla1[[#This Row],[Veces obj]]&lt;=3,"2-3",TRUE,"&gt;3")</f>
        <v>0-1</v>
      </c>
      <c r="AM4524" s="60" t="str">
        <f>+_xlfn.IFS(MONTH(Tabla1[[#This Row],[MES]])&lt;=3,"Q1",MONTH(Tabla1[[#This Row],[MES]])&lt;=6,"Q2",MONTH(Tabla1[[#This Row],[MES]])&lt;=9,"Q3",TRUE,"Q4")</f>
        <v>Q2</v>
      </c>
      <c r="AN4524" s="15" t="str">
        <f>+IFERROR(VLOOKUP(Tabla1[[#This Row],[CUENTA]],CTAS[],2,0),"OTROS")</f>
        <v>OTROS</v>
      </c>
      <c r="AP4524" s="15" t="str">
        <f>+IFERROR(VLOOKUP(Tabla1[[#This Row],[EMPLEADO]],IS[],3,0),"OTROS")</f>
        <v>OTROS</v>
      </c>
      <c r="AQ4524" s="15" t="str">
        <f>+IFERROR(VLOOKUP(Tabla1[[#This Row],[EMPLEADO]],IS[[NÓMINA]:[INGENIERO]],2,0),"OTROS")</f>
        <v>OTROS</v>
      </c>
    </row>
    <row r="4525" spans="1:43" x14ac:dyDescent="0.25">
      <c r="A4525" s="91" t="s">
        <v>12089</v>
      </c>
      <c r="B4525" s="92">
        <v>1</v>
      </c>
      <c r="C4525" s="92" t="s">
        <v>12981</v>
      </c>
      <c r="D4525" s="93" t="s">
        <v>38</v>
      </c>
      <c r="E4525" s="94" t="s">
        <v>133</v>
      </c>
      <c r="F4525" s="94" t="s">
        <v>12982</v>
      </c>
      <c r="G4525" s="105" t="s">
        <v>11230</v>
      </c>
      <c r="H4525" s="92" t="s">
        <v>646</v>
      </c>
      <c r="I4525" s="95" t="s">
        <v>43</v>
      </c>
      <c r="J4525" s="92" t="s">
        <v>8</v>
      </c>
      <c r="K4525" s="96" t="s">
        <v>59</v>
      </c>
      <c r="L4525" s="96" t="s">
        <v>9715</v>
      </c>
      <c r="M4525" s="92" t="s">
        <v>473</v>
      </c>
      <c r="N4525" s="92">
        <v>0</v>
      </c>
      <c r="O4525" s="92" t="s">
        <v>47</v>
      </c>
      <c r="P4525" s="96">
        <v>4</v>
      </c>
      <c r="Q4525" s="96" t="s">
        <v>207</v>
      </c>
      <c r="R4525" s="97" t="s">
        <v>138</v>
      </c>
      <c r="S4525" s="98" t="s">
        <v>139</v>
      </c>
      <c r="T4525" s="98" t="s">
        <v>51</v>
      </c>
      <c r="U4525" s="99" t="s">
        <v>879</v>
      </c>
      <c r="V4525" s="100">
        <v>0.6</v>
      </c>
      <c r="W4525" s="106">
        <v>943.80000000000007</v>
      </c>
      <c r="X4525" s="102">
        <v>1</v>
      </c>
      <c r="Y4525" s="103">
        <v>3.25</v>
      </c>
      <c r="Z4525" s="99">
        <v>4</v>
      </c>
      <c r="AA4525" s="104">
        <v>0.8125</v>
      </c>
      <c r="AB4525" s="100">
        <v>0</v>
      </c>
      <c r="AC4525" s="106">
        <v>0</v>
      </c>
      <c r="AD4525" s="107">
        <v>43598</v>
      </c>
      <c r="AE4525" s="107">
        <v>43599</v>
      </c>
      <c r="AF4525" s="99">
        <v>1</v>
      </c>
      <c r="AG4525" s="101" t="s">
        <v>53</v>
      </c>
      <c r="AH4525" s="100">
        <v>0</v>
      </c>
      <c r="AI4525" s="106">
        <v>0</v>
      </c>
      <c r="AJ4525" s="106">
        <v>0</v>
      </c>
      <c r="AK4525" s="60" t="str">
        <f>+IF(Tabla1[[#This Row],[REQUEST_TY]]="SR MANTENIMIENTO CORRECTIVO", "EMERGENCIA", "OTROS")</f>
        <v>EMERGENCIA</v>
      </c>
      <c r="AL4525" s="6" t="str">
        <f>+_xlfn.IFS(Tabla1[[#This Row],[Veces obj]]&lt;=1,"0-1",Tabla1[[#This Row],[Veces obj]]&lt;=2,"1-2",Tabla1[[#This Row],[Veces obj]]&lt;=3,"2-3",TRUE,"&gt;3")</f>
        <v>0-1</v>
      </c>
      <c r="AM4525" s="60" t="str">
        <f>+_xlfn.IFS(MONTH(Tabla1[[#This Row],[MES]])&lt;=3,"Q1",MONTH(Tabla1[[#This Row],[MES]])&lt;=6,"Q2",MONTH(Tabla1[[#This Row],[MES]])&lt;=9,"Q3",TRUE,"Q4")</f>
        <v>Q2</v>
      </c>
      <c r="AN4525" s="15" t="str">
        <f>+IFERROR(VLOOKUP(Tabla1[[#This Row],[CUENTA]],CTAS[],2,0),"OTROS")</f>
        <v>OTROS</v>
      </c>
      <c r="AP4525" s="15" t="str">
        <f>+IFERROR(VLOOKUP(Tabla1[[#This Row],[EMPLEADO]],IS[],3,0),"OTROS")</f>
        <v>OTROS</v>
      </c>
      <c r="AQ4525" s="15" t="str">
        <f>+IFERROR(VLOOKUP(Tabla1[[#This Row],[EMPLEADO]],IS[[NÓMINA]:[INGENIERO]],2,0),"OTROS")</f>
        <v>OTROS</v>
      </c>
    </row>
    <row r="4526" spans="1:43" x14ac:dyDescent="0.25">
      <c r="A4526" s="91" t="s">
        <v>12089</v>
      </c>
      <c r="B4526" s="92">
        <v>1</v>
      </c>
      <c r="C4526" s="92" t="s">
        <v>12983</v>
      </c>
      <c r="D4526" s="93" t="s">
        <v>38</v>
      </c>
      <c r="E4526" s="94" t="s">
        <v>258</v>
      </c>
      <c r="F4526" s="94" t="s">
        <v>12984</v>
      </c>
      <c r="G4526" s="105" t="s">
        <v>12985</v>
      </c>
      <c r="H4526" s="92" t="s">
        <v>646</v>
      </c>
      <c r="I4526" s="95" t="s">
        <v>43</v>
      </c>
      <c r="J4526" s="92" t="s">
        <v>8</v>
      </c>
      <c r="K4526" s="96" t="s">
        <v>59</v>
      </c>
      <c r="L4526" s="96" t="s">
        <v>10835</v>
      </c>
      <c r="M4526" s="92" t="s">
        <v>256</v>
      </c>
      <c r="N4526" s="92">
        <v>0</v>
      </c>
      <c r="O4526" s="92" t="s">
        <v>47</v>
      </c>
      <c r="P4526" s="96">
        <v>176</v>
      </c>
      <c r="Q4526" s="96" t="s">
        <v>48</v>
      </c>
      <c r="R4526" s="97" t="s">
        <v>138</v>
      </c>
      <c r="S4526" s="98" t="s">
        <v>139</v>
      </c>
      <c r="T4526" s="98" t="s">
        <v>51</v>
      </c>
      <c r="U4526" s="99" t="s">
        <v>353</v>
      </c>
      <c r="V4526" s="100">
        <v>1.1499999999999999</v>
      </c>
      <c r="W4526" s="106">
        <v>1808.95</v>
      </c>
      <c r="X4526" s="102">
        <v>1</v>
      </c>
      <c r="Y4526" s="103">
        <v>5.17</v>
      </c>
      <c r="Z4526" s="99">
        <v>4</v>
      </c>
      <c r="AA4526" s="104">
        <v>1.2925</v>
      </c>
      <c r="AB4526" s="100">
        <v>7.3124999999999996E-2</v>
      </c>
      <c r="AC4526" s="106">
        <v>-115.02562500000001</v>
      </c>
      <c r="AD4526" s="107">
        <v>43598</v>
      </c>
      <c r="AE4526" s="107">
        <v>43599</v>
      </c>
      <c r="AF4526" s="99">
        <v>1</v>
      </c>
      <c r="AG4526" s="101" t="s">
        <v>53</v>
      </c>
      <c r="AH4526" s="100">
        <v>0</v>
      </c>
      <c r="AI4526" s="106">
        <v>0</v>
      </c>
      <c r="AJ4526" s="106">
        <v>0</v>
      </c>
      <c r="AK4526" s="60" t="str">
        <f>+IF(Tabla1[[#This Row],[REQUEST_TY]]="SR MANTENIMIENTO CORRECTIVO", "EMERGENCIA", "OTROS")</f>
        <v>EMERGENCIA</v>
      </c>
      <c r="AL4526" s="6" t="str">
        <f>+_xlfn.IFS(Tabla1[[#This Row],[Veces obj]]&lt;=1,"0-1",Tabla1[[#This Row],[Veces obj]]&lt;=2,"1-2",Tabla1[[#This Row],[Veces obj]]&lt;=3,"2-3",TRUE,"&gt;3")</f>
        <v>1-2</v>
      </c>
      <c r="AM4526" s="60" t="str">
        <f>+_xlfn.IFS(MONTH(Tabla1[[#This Row],[MES]])&lt;=3,"Q1",MONTH(Tabla1[[#This Row],[MES]])&lt;=6,"Q2",MONTH(Tabla1[[#This Row],[MES]])&lt;=9,"Q3",TRUE,"Q4")</f>
        <v>Q2</v>
      </c>
      <c r="AN4526" s="15" t="str">
        <f>+IFERROR(VLOOKUP(Tabla1[[#This Row],[CUENTA]],CTAS[],2,0),"OTROS")</f>
        <v>OTROS</v>
      </c>
      <c r="AP4526" s="15" t="str">
        <f>+IFERROR(VLOOKUP(Tabla1[[#This Row],[EMPLEADO]],IS[],3,0),"OTROS")</f>
        <v>OTROS</v>
      </c>
      <c r="AQ4526" s="15" t="str">
        <f>+IFERROR(VLOOKUP(Tabla1[[#This Row],[EMPLEADO]],IS[[NÓMINA]:[INGENIERO]],2,0),"OTROS")</f>
        <v>OTROS</v>
      </c>
    </row>
    <row r="4527" spans="1:43" x14ac:dyDescent="0.25">
      <c r="A4527" s="91" t="s">
        <v>12089</v>
      </c>
      <c r="B4527" s="92">
        <v>1</v>
      </c>
      <c r="C4527" s="92" t="s">
        <v>12986</v>
      </c>
      <c r="D4527" s="93" t="s">
        <v>38</v>
      </c>
      <c r="E4527" s="94" t="s">
        <v>133</v>
      </c>
      <c r="F4527" s="94" t="s">
        <v>12987</v>
      </c>
      <c r="G4527" s="105" t="s">
        <v>533</v>
      </c>
      <c r="H4527" s="92" t="s">
        <v>646</v>
      </c>
      <c r="I4527" s="95" t="s">
        <v>43</v>
      </c>
      <c r="J4527" s="92" t="s">
        <v>8</v>
      </c>
      <c r="K4527" s="96" t="s">
        <v>59</v>
      </c>
      <c r="L4527" s="96" t="s">
        <v>472</v>
      </c>
      <c r="M4527" s="92" t="s">
        <v>473</v>
      </c>
      <c r="N4527" s="92">
        <v>0</v>
      </c>
      <c r="O4527" s="92" t="s">
        <v>47</v>
      </c>
      <c r="P4527" s="96">
        <v>4</v>
      </c>
      <c r="Q4527" s="96" t="s">
        <v>207</v>
      </c>
      <c r="R4527" s="97" t="s">
        <v>138</v>
      </c>
      <c r="S4527" s="98" t="s">
        <v>139</v>
      </c>
      <c r="T4527" s="98" t="s">
        <v>51</v>
      </c>
      <c r="U4527" s="99" t="s">
        <v>879</v>
      </c>
      <c r="V4527" s="100">
        <v>0.6</v>
      </c>
      <c r="W4527" s="106">
        <v>943.80000000000007</v>
      </c>
      <c r="X4527" s="102">
        <v>1</v>
      </c>
      <c r="Y4527" s="103">
        <v>1.5</v>
      </c>
      <c r="Z4527" s="99">
        <v>4</v>
      </c>
      <c r="AA4527" s="104">
        <v>0.375</v>
      </c>
      <c r="AB4527" s="100">
        <v>0</v>
      </c>
      <c r="AC4527" s="106">
        <v>0</v>
      </c>
      <c r="AD4527" s="107">
        <v>43599</v>
      </c>
      <c r="AE4527" s="107">
        <v>43600</v>
      </c>
      <c r="AF4527" s="99">
        <v>1</v>
      </c>
      <c r="AG4527" s="101" t="s">
        <v>53</v>
      </c>
      <c r="AH4527" s="100">
        <v>0</v>
      </c>
      <c r="AI4527" s="106">
        <v>0</v>
      </c>
      <c r="AJ4527" s="106">
        <v>0</v>
      </c>
      <c r="AK4527" s="60" t="str">
        <f>+IF(Tabla1[[#This Row],[REQUEST_TY]]="SR MANTENIMIENTO CORRECTIVO", "EMERGENCIA", "OTROS")</f>
        <v>EMERGENCIA</v>
      </c>
      <c r="AL4527" s="6" t="str">
        <f>+_xlfn.IFS(Tabla1[[#This Row],[Veces obj]]&lt;=1,"0-1",Tabla1[[#This Row],[Veces obj]]&lt;=2,"1-2",Tabla1[[#This Row],[Veces obj]]&lt;=3,"2-3",TRUE,"&gt;3")</f>
        <v>0-1</v>
      </c>
      <c r="AM4527" s="60" t="str">
        <f>+_xlfn.IFS(MONTH(Tabla1[[#This Row],[MES]])&lt;=3,"Q1",MONTH(Tabla1[[#This Row],[MES]])&lt;=6,"Q2",MONTH(Tabla1[[#This Row],[MES]])&lt;=9,"Q3",TRUE,"Q4")</f>
        <v>Q2</v>
      </c>
      <c r="AN4527" s="15" t="str">
        <f>+IFERROR(VLOOKUP(Tabla1[[#This Row],[CUENTA]],CTAS[],2,0),"OTROS")</f>
        <v>OTROS</v>
      </c>
      <c r="AP4527" s="15" t="str">
        <f>+IFERROR(VLOOKUP(Tabla1[[#This Row],[EMPLEADO]],IS[],3,0),"OTROS")</f>
        <v>OTROS</v>
      </c>
      <c r="AQ4527" s="15" t="str">
        <f>+IFERROR(VLOOKUP(Tabla1[[#This Row],[EMPLEADO]],IS[[NÓMINA]:[INGENIERO]],2,0),"OTROS")</f>
        <v>OTROS</v>
      </c>
    </row>
    <row r="4528" spans="1:43" x14ac:dyDescent="0.25">
      <c r="A4528" s="91" t="s">
        <v>12089</v>
      </c>
      <c r="B4528" s="92">
        <v>1</v>
      </c>
      <c r="C4528" s="92" t="s">
        <v>12988</v>
      </c>
      <c r="D4528" s="93" t="s">
        <v>38</v>
      </c>
      <c r="E4528" s="94" t="s">
        <v>217</v>
      </c>
      <c r="F4528" s="94" t="s">
        <v>12989</v>
      </c>
      <c r="G4528" s="105" t="s">
        <v>9766</v>
      </c>
      <c r="H4528" s="92" t="s">
        <v>915</v>
      </c>
      <c r="I4528" s="95" t="s">
        <v>43</v>
      </c>
      <c r="J4528" s="92" t="s">
        <v>8</v>
      </c>
      <c r="K4528" s="96" t="s">
        <v>59</v>
      </c>
      <c r="L4528" s="96" t="s">
        <v>309</v>
      </c>
      <c r="M4528" s="92" t="s">
        <v>310</v>
      </c>
      <c r="N4528" s="92">
        <v>0</v>
      </c>
      <c r="O4528" s="92" t="s">
        <v>47</v>
      </c>
      <c r="P4528" s="96">
        <v>21</v>
      </c>
      <c r="Q4528" s="96" t="s">
        <v>62</v>
      </c>
      <c r="R4528" s="97" t="s">
        <v>223</v>
      </c>
      <c r="S4528" s="98" t="s">
        <v>139</v>
      </c>
      <c r="T4528" s="98" t="s">
        <v>51</v>
      </c>
      <c r="U4528" s="99" t="s">
        <v>262</v>
      </c>
      <c r="V4528" s="100">
        <v>1.05</v>
      </c>
      <c r="W4528" s="106">
        <v>1651.6500000000003</v>
      </c>
      <c r="X4528" s="102">
        <v>1</v>
      </c>
      <c r="Y4528" s="103">
        <v>0.5</v>
      </c>
      <c r="Z4528" s="99">
        <v>4</v>
      </c>
      <c r="AA4528" s="104">
        <v>0.125</v>
      </c>
      <c r="AB4528" s="100">
        <v>0</v>
      </c>
      <c r="AC4528" s="106">
        <v>0</v>
      </c>
      <c r="AD4528" s="107">
        <v>43598</v>
      </c>
      <c r="AE4528" s="107">
        <v>43598</v>
      </c>
      <c r="AF4528" s="99">
        <v>0</v>
      </c>
      <c r="AG4528" s="101" t="s">
        <v>53</v>
      </c>
      <c r="AH4528" s="100">
        <v>0</v>
      </c>
      <c r="AI4528" s="106">
        <v>0</v>
      </c>
      <c r="AJ4528" s="106">
        <v>0</v>
      </c>
      <c r="AK4528" s="60" t="str">
        <f>+IF(Tabla1[[#This Row],[REQUEST_TY]]="SR MANTENIMIENTO CORRECTIVO", "EMERGENCIA", "OTROS")</f>
        <v>EMERGENCIA</v>
      </c>
      <c r="AL4528" s="6" t="str">
        <f>+_xlfn.IFS(Tabla1[[#This Row],[Veces obj]]&lt;=1,"0-1",Tabla1[[#This Row],[Veces obj]]&lt;=2,"1-2",Tabla1[[#This Row],[Veces obj]]&lt;=3,"2-3",TRUE,"&gt;3")</f>
        <v>0-1</v>
      </c>
      <c r="AM4528" s="60" t="str">
        <f>+_xlfn.IFS(MONTH(Tabla1[[#This Row],[MES]])&lt;=3,"Q1",MONTH(Tabla1[[#This Row],[MES]])&lt;=6,"Q2",MONTH(Tabla1[[#This Row],[MES]])&lt;=9,"Q3",TRUE,"Q4")</f>
        <v>Q2</v>
      </c>
      <c r="AN4528" s="15" t="str">
        <f>+IFERROR(VLOOKUP(Tabla1[[#This Row],[CUENTA]],CTAS[],2,0),"OTROS")</f>
        <v>OTROS</v>
      </c>
      <c r="AP4528" s="15" t="str">
        <f>+IFERROR(VLOOKUP(Tabla1[[#This Row],[EMPLEADO]],IS[],3,0),"OTROS")</f>
        <v>OTROS</v>
      </c>
      <c r="AQ4528" s="15" t="str">
        <f>+IFERROR(VLOOKUP(Tabla1[[#This Row],[EMPLEADO]],IS[[NÓMINA]:[INGENIERO]],2,0),"OTROS")</f>
        <v>OTROS</v>
      </c>
    </row>
    <row r="4529" spans="1:43" x14ac:dyDescent="0.25">
      <c r="A4529" s="91" t="s">
        <v>12089</v>
      </c>
      <c r="B4529" s="92">
        <v>1</v>
      </c>
      <c r="C4529" s="92" t="s">
        <v>12990</v>
      </c>
      <c r="D4529" s="93" t="s">
        <v>38</v>
      </c>
      <c r="E4529" s="94" t="s">
        <v>133</v>
      </c>
      <c r="F4529" s="94" t="s">
        <v>12991</v>
      </c>
      <c r="G4529" s="105" t="s">
        <v>4252</v>
      </c>
      <c r="H4529" s="92" t="s">
        <v>915</v>
      </c>
      <c r="I4529" s="95" t="s">
        <v>43</v>
      </c>
      <c r="J4529" s="92" t="s">
        <v>8</v>
      </c>
      <c r="K4529" s="96" t="s">
        <v>59</v>
      </c>
      <c r="L4529" s="96" t="s">
        <v>309</v>
      </c>
      <c r="M4529" s="92" t="s">
        <v>310</v>
      </c>
      <c r="N4529" s="92">
        <v>0</v>
      </c>
      <c r="O4529" s="92" t="s">
        <v>47</v>
      </c>
      <c r="P4529" s="96">
        <v>48</v>
      </c>
      <c r="Q4529" s="96" t="s">
        <v>82</v>
      </c>
      <c r="R4529" s="97" t="s">
        <v>138</v>
      </c>
      <c r="S4529" s="98" t="s">
        <v>139</v>
      </c>
      <c r="T4529" s="98" t="s">
        <v>51</v>
      </c>
      <c r="U4529" s="99" t="s">
        <v>140</v>
      </c>
      <c r="V4529" s="100">
        <v>1.1000000000000001</v>
      </c>
      <c r="W4529" s="106">
        <v>1730.3000000000004</v>
      </c>
      <c r="X4529" s="102">
        <v>1</v>
      </c>
      <c r="Y4529" s="103">
        <v>0</v>
      </c>
      <c r="Z4529" s="99">
        <v>4</v>
      </c>
      <c r="AA4529" s="104">
        <v>0</v>
      </c>
      <c r="AB4529" s="100">
        <v>0</v>
      </c>
      <c r="AC4529" s="106">
        <v>0</v>
      </c>
      <c r="AD4529" s="107">
        <v>43600</v>
      </c>
      <c r="AE4529" s="107">
        <v>43600</v>
      </c>
      <c r="AF4529" s="99">
        <v>0</v>
      </c>
      <c r="AG4529" s="101" t="s">
        <v>53</v>
      </c>
      <c r="AH4529" s="100">
        <v>0</v>
      </c>
      <c r="AI4529" s="106">
        <v>0</v>
      </c>
      <c r="AJ4529" s="106">
        <v>0</v>
      </c>
      <c r="AK4529" s="60" t="str">
        <f>+IF(Tabla1[[#This Row],[REQUEST_TY]]="SR MANTENIMIENTO CORRECTIVO", "EMERGENCIA", "OTROS")</f>
        <v>EMERGENCIA</v>
      </c>
      <c r="AL4529" s="6" t="str">
        <f>+_xlfn.IFS(Tabla1[[#This Row],[Veces obj]]&lt;=1,"0-1",Tabla1[[#This Row],[Veces obj]]&lt;=2,"1-2",Tabla1[[#This Row],[Veces obj]]&lt;=3,"2-3",TRUE,"&gt;3")</f>
        <v>0-1</v>
      </c>
      <c r="AM4529" s="60" t="str">
        <f>+_xlfn.IFS(MONTH(Tabla1[[#This Row],[MES]])&lt;=3,"Q1",MONTH(Tabla1[[#This Row],[MES]])&lt;=6,"Q2",MONTH(Tabla1[[#This Row],[MES]])&lt;=9,"Q3",TRUE,"Q4")</f>
        <v>Q2</v>
      </c>
      <c r="AN4529" s="15" t="str">
        <f>+IFERROR(VLOOKUP(Tabla1[[#This Row],[CUENTA]],CTAS[],2,0),"OTROS")</f>
        <v>OTROS</v>
      </c>
      <c r="AP4529" s="15" t="str">
        <f>+IFERROR(VLOOKUP(Tabla1[[#This Row],[EMPLEADO]],IS[],3,0),"OTROS")</f>
        <v>OTROS</v>
      </c>
      <c r="AQ4529" s="15" t="str">
        <f>+IFERROR(VLOOKUP(Tabla1[[#This Row],[EMPLEADO]],IS[[NÓMINA]:[INGENIERO]],2,0),"OTROS")</f>
        <v>OTROS</v>
      </c>
    </row>
    <row r="4530" spans="1:43" x14ac:dyDescent="0.25">
      <c r="A4530" s="91" t="s">
        <v>12089</v>
      </c>
      <c r="B4530" s="92">
        <v>1</v>
      </c>
      <c r="C4530" s="92" t="s">
        <v>12992</v>
      </c>
      <c r="D4530" s="93" t="s">
        <v>38</v>
      </c>
      <c r="E4530" s="94" t="s">
        <v>55</v>
      </c>
      <c r="F4530" s="94" t="s">
        <v>12993</v>
      </c>
      <c r="G4530" s="105" t="s">
        <v>10834</v>
      </c>
      <c r="H4530" s="92" t="s">
        <v>646</v>
      </c>
      <c r="I4530" s="95" t="s">
        <v>43</v>
      </c>
      <c r="J4530" s="92" t="s">
        <v>8</v>
      </c>
      <c r="K4530" s="96" t="s">
        <v>59</v>
      </c>
      <c r="L4530" s="96" t="s">
        <v>10835</v>
      </c>
      <c r="M4530" s="92" t="s">
        <v>256</v>
      </c>
      <c r="N4530" s="92">
        <v>0</v>
      </c>
      <c r="O4530" s="92" t="s">
        <v>47</v>
      </c>
      <c r="P4530" s="96">
        <v>5</v>
      </c>
      <c r="Q4530" s="96" t="s">
        <v>207</v>
      </c>
      <c r="R4530" s="97" t="s">
        <v>63</v>
      </c>
      <c r="S4530" s="98" t="s">
        <v>64</v>
      </c>
      <c r="T4530" s="98" t="s">
        <v>51</v>
      </c>
      <c r="U4530" s="99" t="s">
        <v>209</v>
      </c>
      <c r="V4530" s="100">
        <v>0</v>
      </c>
      <c r="W4530" s="106">
        <v>0</v>
      </c>
      <c r="X4530" s="102">
        <v>1</v>
      </c>
      <c r="Y4530" s="103">
        <v>7</v>
      </c>
      <c r="Z4530" s="99">
        <v>5</v>
      </c>
      <c r="AA4530" s="104">
        <v>1.4</v>
      </c>
      <c r="AB4530" s="100">
        <v>9.9999999999999978E-2</v>
      </c>
      <c r="AC4530" s="106">
        <v>-136.49999999999997</v>
      </c>
      <c r="AD4530" s="107">
        <v>43598</v>
      </c>
      <c r="AE4530" s="107">
        <v>43599</v>
      </c>
      <c r="AF4530" s="99">
        <v>1</v>
      </c>
      <c r="AG4530" s="101" t="s">
        <v>53</v>
      </c>
      <c r="AH4530" s="100">
        <v>0</v>
      </c>
      <c r="AI4530" s="106">
        <v>0</v>
      </c>
      <c r="AJ4530" s="106">
        <v>0</v>
      </c>
      <c r="AK4530" s="60" t="str">
        <f>+IF(Tabla1[[#This Row],[REQUEST_TY]]="SR MANTENIMIENTO CORRECTIVO", "EMERGENCIA", "OTROS")</f>
        <v>EMERGENCIA</v>
      </c>
      <c r="AL4530" s="6" t="str">
        <f>+_xlfn.IFS(Tabla1[[#This Row],[Veces obj]]&lt;=1,"0-1",Tabla1[[#This Row],[Veces obj]]&lt;=2,"1-2",Tabla1[[#This Row],[Veces obj]]&lt;=3,"2-3",TRUE,"&gt;3")</f>
        <v>1-2</v>
      </c>
      <c r="AM4530" s="60" t="str">
        <f>+_xlfn.IFS(MONTH(Tabla1[[#This Row],[MES]])&lt;=3,"Q1",MONTH(Tabla1[[#This Row],[MES]])&lt;=6,"Q2",MONTH(Tabla1[[#This Row],[MES]])&lt;=9,"Q3",TRUE,"Q4")</f>
        <v>Q2</v>
      </c>
      <c r="AN4530" s="15" t="str">
        <f>+IFERROR(VLOOKUP(Tabla1[[#This Row],[CUENTA]],CTAS[],2,0),"OTROS")</f>
        <v>OTROS</v>
      </c>
      <c r="AP4530" s="15" t="str">
        <f>+IFERROR(VLOOKUP(Tabla1[[#This Row],[EMPLEADO]],IS[],3,0),"OTROS")</f>
        <v>OTROS</v>
      </c>
      <c r="AQ4530" s="15" t="str">
        <f>+IFERROR(VLOOKUP(Tabla1[[#This Row],[EMPLEADO]],IS[[NÓMINA]:[INGENIERO]],2,0),"OTROS")</f>
        <v>OTROS</v>
      </c>
    </row>
    <row r="4531" spans="1:43" x14ac:dyDescent="0.25">
      <c r="A4531" s="91" t="s">
        <v>12089</v>
      </c>
      <c r="B4531" s="92">
        <v>1</v>
      </c>
      <c r="C4531" s="92" t="s">
        <v>12994</v>
      </c>
      <c r="D4531" s="93" t="s">
        <v>38</v>
      </c>
      <c r="E4531" s="94" t="s">
        <v>133</v>
      </c>
      <c r="F4531" s="94" t="s">
        <v>12995</v>
      </c>
      <c r="G4531" s="105" t="s">
        <v>2792</v>
      </c>
      <c r="H4531" s="92" t="s">
        <v>471</v>
      </c>
      <c r="I4531" s="95" t="s">
        <v>43</v>
      </c>
      <c r="J4531" s="92" t="s">
        <v>8</v>
      </c>
      <c r="K4531" s="96" t="s">
        <v>59</v>
      </c>
      <c r="L4531" s="96" t="s">
        <v>1768</v>
      </c>
      <c r="M4531" s="92" t="s">
        <v>310</v>
      </c>
      <c r="N4531" s="92">
        <v>0</v>
      </c>
      <c r="O4531" s="92" t="s">
        <v>47</v>
      </c>
      <c r="P4531" s="96">
        <v>3</v>
      </c>
      <c r="Q4531" s="96" t="s">
        <v>388</v>
      </c>
      <c r="R4531" s="97" t="s">
        <v>138</v>
      </c>
      <c r="S4531" s="98" t="s">
        <v>139</v>
      </c>
      <c r="T4531" s="98" t="s">
        <v>51</v>
      </c>
      <c r="U4531" s="99" t="s">
        <v>872</v>
      </c>
      <c r="V4531" s="100">
        <v>0</v>
      </c>
      <c r="W4531" s="106">
        <v>0</v>
      </c>
      <c r="X4531" s="102">
        <v>1</v>
      </c>
      <c r="Y4531" s="103">
        <v>0</v>
      </c>
      <c r="Z4531" s="99">
        <v>4</v>
      </c>
      <c r="AA4531" s="104">
        <v>0</v>
      </c>
      <c r="AB4531" s="100">
        <v>0</v>
      </c>
      <c r="AC4531" s="106">
        <v>0</v>
      </c>
      <c r="AD4531" s="107">
        <v>43598</v>
      </c>
      <c r="AE4531" s="107">
        <v>43598</v>
      </c>
      <c r="AF4531" s="99">
        <v>0</v>
      </c>
      <c r="AG4531" s="101" t="s">
        <v>53</v>
      </c>
      <c r="AH4531" s="100">
        <v>0</v>
      </c>
      <c r="AI4531" s="106">
        <v>0</v>
      </c>
      <c r="AJ4531" s="106">
        <v>0</v>
      </c>
      <c r="AK4531" s="60" t="str">
        <f>+IF(Tabla1[[#This Row],[REQUEST_TY]]="SR MANTENIMIENTO CORRECTIVO", "EMERGENCIA", "OTROS")</f>
        <v>EMERGENCIA</v>
      </c>
      <c r="AL4531" s="6" t="str">
        <f>+_xlfn.IFS(Tabla1[[#This Row],[Veces obj]]&lt;=1,"0-1",Tabla1[[#This Row],[Veces obj]]&lt;=2,"1-2",Tabla1[[#This Row],[Veces obj]]&lt;=3,"2-3",TRUE,"&gt;3")</f>
        <v>0-1</v>
      </c>
      <c r="AM4531" s="60" t="str">
        <f>+_xlfn.IFS(MONTH(Tabla1[[#This Row],[MES]])&lt;=3,"Q1",MONTH(Tabla1[[#This Row],[MES]])&lt;=6,"Q2",MONTH(Tabla1[[#This Row],[MES]])&lt;=9,"Q3",TRUE,"Q4")</f>
        <v>Q2</v>
      </c>
      <c r="AN4531" s="15" t="str">
        <f>+IFERROR(VLOOKUP(Tabla1[[#This Row],[CUENTA]],CTAS[],2,0),"OTROS")</f>
        <v>OTROS</v>
      </c>
      <c r="AP4531" s="15" t="str">
        <f>+IFERROR(VLOOKUP(Tabla1[[#This Row],[EMPLEADO]],IS[],3,0),"OTROS")</f>
        <v>OTROS</v>
      </c>
      <c r="AQ4531" s="15" t="str">
        <f>+IFERROR(VLOOKUP(Tabla1[[#This Row],[EMPLEADO]],IS[[NÓMINA]:[INGENIERO]],2,0),"OTROS")</f>
        <v>OTROS</v>
      </c>
    </row>
    <row r="4532" spans="1:43" x14ac:dyDescent="0.25">
      <c r="A4532" s="91" t="s">
        <v>12089</v>
      </c>
      <c r="B4532" s="92">
        <v>1</v>
      </c>
      <c r="C4532" s="92" t="s">
        <v>12996</v>
      </c>
      <c r="D4532" s="93" t="s">
        <v>38</v>
      </c>
      <c r="E4532" s="94" t="s">
        <v>133</v>
      </c>
      <c r="F4532" s="94" t="s">
        <v>12997</v>
      </c>
      <c r="G4532" s="105" t="s">
        <v>1898</v>
      </c>
      <c r="H4532" s="92" t="s">
        <v>106</v>
      </c>
      <c r="I4532" s="95" t="s">
        <v>43</v>
      </c>
      <c r="J4532" s="92" t="s">
        <v>8</v>
      </c>
      <c r="K4532" s="96" t="s">
        <v>59</v>
      </c>
      <c r="L4532" s="96" t="s">
        <v>315</v>
      </c>
      <c r="M4532" s="92" t="s">
        <v>316</v>
      </c>
      <c r="N4532" s="92">
        <v>0</v>
      </c>
      <c r="O4532" s="92" t="s">
        <v>47</v>
      </c>
      <c r="P4532" s="96">
        <v>13</v>
      </c>
      <c r="Q4532" s="96" t="s">
        <v>194</v>
      </c>
      <c r="R4532" s="97" t="s">
        <v>138</v>
      </c>
      <c r="S4532" s="98" t="s">
        <v>139</v>
      </c>
      <c r="T4532" s="98" t="s">
        <v>51</v>
      </c>
      <c r="U4532" s="99" t="s">
        <v>224</v>
      </c>
      <c r="V4532" s="100">
        <v>0.8</v>
      </c>
      <c r="W4532" s="106">
        <v>1258.4000000000003</v>
      </c>
      <c r="X4532" s="102">
        <v>1</v>
      </c>
      <c r="Y4532" s="103">
        <v>0.8</v>
      </c>
      <c r="Z4532" s="99">
        <v>4</v>
      </c>
      <c r="AA4532" s="104">
        <v>0.2</v>
      </c>
      <c r="AB4532" s="100">
        <v>0</v>
      </c>
      <c r="AC4532" s="106">
        <v>0</v>
      </c>
      <c r="AD4532" s="107">
        <v>43599</v>
      </c>
      <c r="AE4532" s="107">
        <v>43600</v>
      </c>
      <c r="AF4532" s="99">
        <v>1</v>
      </c>
      <c r="AG4532" s="101" t="s">
        <v>53</v>
      </c>
      <c r="AH4532" s="100">
        <v>0</v>
      </c>
      <c r="AI4532" s="106">
        <v>0</v>
      </c>
      <c r="AJ4532" s="106">
        <v>0</v>
      </c>
      <c r="AK4532" s="60" t="str">
        <f>+IF(Tabla1[[#This Row],[REQUEST_TY]]="SR MANTENIMIENTO CORRECTIVO", "EMERGENCIA", "OTROS")</f>
        <v>EMERGENCIA</v>
      </c>
      <c r="AL4532" s="6" t="str">
        <f>+_xlfn.IFS(Tabla1[[#This Row],[Veces obj]]&lt;=1,"0-1",Tabla1[[#This Row],[Veces obj]]&lt;=2,"1-2",Tabla1[[#This Row],[Veces obj]]&lt;=3,"2-3",TRUE,"&gt;3")</f>
        <v>0-1</v>
      </c>
      <c r="AM4532" s="60" t="str">
        <f>+_xlfn.IFS(MONTH(Tabla1[[#This Row],[MES]])&lt;=3,"Q1",MONTH(Tabla1[[#This Row],[MES]])&lt;=6,"Q2",MONTH(Tabla1[[#This Row],[MES]])&lt;=9,"Q3",TRUE,"Q4")</f>
        <v>Q2</v>
      </c>
      <c r="AN4532" s="15" t="str">
        <f>+IFERROR(VLOOKUP(Tabla1[[#This Row],[CUENTA]],CTAS[],2,0),"OTROS")</f>
        <v>OTROS</v>
      </c>
      <c r="AP4532" s="15" t="str">
        <f>+IFERROR(VLOOKUP(Tabla1[[#This Row],[EMPLEADO]],IS[],3,0),"OTROS")</f>
        <v>OTROS</v>
      </c>
      <c r="AQ4532" s="15" t="str">
        <f>+IFERROR(VLOOKUP(Tabla1[[#This Row],[EMPLEADO]],IS[[NÓMINA]:[INGENIERO]],2,0),"OTROS")</f>
        <v>OTROS</v>
      </c>
    </row>
    <row r="4533" spans="1:43" x14ac:dyDescent="0.25">
      <c r="A4533" s="91" t="s">
        <v>12089</v>
      </c>
      <c r="B4533" s="92">
        <v>1</v>
      </c>
      <c r="C4533" s="92" t="s">
        <v>12998</v>
      </c>
      <c r="D4533" s="93" t="s">
        <v>38</v>
      </c>
      <c r="E4533" s="94" t="s">
        <v>4100</v>
      </c>
      <c r="F4533" s="94" t="s">
        <v>12999</v>
      </c>
      <c r="G4533" s="105" t="s">
        <v>8403</v>
      </c>
      <c r="H4533" s="92" t="s">
        <v>568</v>
      </c>
      <c r="I4533" s="95" t="s">
        <v>43</v>
      </c>
      <c r="J4533" s="92" t="s">
        <v>8</v>
      </c>
      <c r="K4533" s="96" t="s">
        <v>71</v>
      </c>
      <c r="L4533" s="96" t="s">
        <v>2047</v>
      </c>
      <c r="M4533" s="92" t="s">
        <v>932</v>
      </c>
      <c r="N4533" s="92">
        <v>0</v>
      </c>
      <c r="O4533" s="92" t="s">
        <v>47</v>
      </c>
      <c r="P4533" s="96">
        <v>66</v>
      </c>
      <c r="Q4533" s="96" t="s">
        <v>48</v>
      </c>
      <c r="R4533" s="97" t="s">
        <v>1543</v>
      </c>
      <c r="S4533" s="98" t="s">
        <v>50</v>
      </c>
      <c r="T4533" s="98" t="s">
        <v>51</v>
      </c>
      <c r="U4533" s="99" t="s">
        <v>52</v>
      </c>
      <c r="V4533" s="100">
        <v>1.05</v>
      </c>
      <c r="W4533" s="106">
        <v>750.75000000000011</v>
      </c>
      <c r="X4533" s="102">
        <v>1</v>
      </c>
      <c r="Y4533" s="103">
        <v>0.63</v>
      </c>
      <c r="Z4533" s="99">
        <v>5</v>
      </c>
      <c r="AA4533" s="104">
        <v>0.126</v>
      </c>
      <c r="AB4533" s="100">
        <v>0</v>
      </c>
      <c r="AC4533" s="106">
        <v>0</v>
      </c>
      <c r="AD4533" s="107">
        <v>43602</v>
      </c>
      <c r="AE4533" s="107">
        <v>43602</v>
      </c>
      <c r="AF4533" s="99">
        <v>0</v>
      </c>
      <c r="AG4533" s="101" t="s">
        <v>53</v>
      </c>
      <c r="AH4533" s="100">
        <v>0</v>
      </c>
      <c r="AI4533" s="106">
        <v>0</v>
      </c>
      <c r="AJ4533" s="106">
        <v>0</v>
      </c>
      <c r="AK4533" s="60" t="str">
        <f>+IF(Tabla1[[#This Row],[REQUEST_TY]]="SR MANTENIMIENTO CORRECTIVO", "EMERGENCIA", "OTROS")</f>
        <v>EMERGENCIA</v>
      </c>
      <c r="AL4533" s="6" t="str">
        <f>+_xlfn.IFS(Tabla1[[#This Row],[Veces obj]]&lt;=1,"0-1",Tabla1[[#This Row],[Veces obj]]&lt;=2,"1-2",Tabla1[[#This Row],[Veces obj]]&lt;=3,"2-3",TRUE,"&gt;3")</f>
        <v>0-1</v>
      </c>
      <c r="AM4533" s="60" t="str">
        <f>+_xlfn.IFS(MONTH(Tabla1[[#This Row],[MES]])&lt;=3,"Q1",MONTH(Tabla1[[#This Row],[MES]])&lt;=6,"Q2",MONTH(Tabla1[[#This Row],[MES]])&lt;=9,"Q3",TRUE,"Q4")</f>
        <v>Q2</v>
      </c>
      <c r="AN4533" s="15" t="str">
        <f>+IFERROR(VLOOKUP(Tabla1[[#This Row],[CUENTA]],CTAS[],2,0),"OTROS")</f>
        <v>OTROS</v>
      </c>
      <c r="AP4533" s="15" t="str">
        <f>+IFERROR(VLOOKUP(Tabla1[[#This Row],[EMPLEADO]],IS[],3,0),"OTROS")</f>
        <v>OTROS</v>
      </c>
      <c r="AQ4533" s="15" t="str">
        <f>+IFERROR(VLOOKUP(Tabla1[[#This Row],[EMPLEADO]],IS[[NÓMINA]:[INGENIERO]],2,0),"OTROS")</f>
        <v>OTROS</v>
      </c>
    </row>
    <row r="4534" spans="1:43" x14ac:dyDescent="0.25">
      <c r="A4534" s="91" t="s">
        <v>12089</v>
      </c>
      <c r="B4534" s="92">
        <v>1</v>
      </c>
      <c r="C4534" s="92" t="s">
        <v>13000</v>
      </c>
      <c r="D4534" s="93" t="s">
        <v>38</v>
      </c>
      <c r="E4534" s="94" t="s">
        <v>133</v>
      </c>
      <c r="F4534" s="94" t="s">
        <v>13001</v>
      </c>
      <c r="G4534" s="105" t="s">
        <v>1069</v>
      </c>
      <c r="H4534" s="92" t="s">
        <v>106</v>
      </c>
      <c r="I4534" s="95" t="s">
        <v>43</v>
      </c>
      <c r="J4534" s="92" t="s">
        <v>8</v>
      </c>
      <c r="K4534" s="96" t="s">
        <v>59</v>
      </c>
      <c r="L4534" s="96" t="s">
        <v>1070</v>
      </c>
      <c r="M4534" s="92" t="s">
        <v>1071</v>
      </c>
      <c r="N4534" s="92">
        <v>0</v>
      </c>
      <c r="O4534" s="92" t="s">
        <v>47</v>
      </c>
      <c r="P4534" s="96">
        <v>54</v>
      </c>
      <c r="Q4534" s="96" t="s">
        <v>82</v>
      </c>
      <c r="R4534" s="97" t="s">
        <v>138</v>
      </c>
      <c r="S4534" s="98" t="s">
        <v>139</v>
      </c>
      <c r="T4534" s="98" t="s">
        <v>51</v>
      </c>
      <c r="U4534" s="99" t="s">
        <v>140</v>
      </c>
      <c r="V4534" s="100">
        <v>1.1000000000000001</v>
      </c>
      <c r="W4534" s="106">
        <v>1730.3000000000004</v>
      </c>
      <c r="X4534" s="102">
        <v>1</v>
      </c>
      <c r="Y4534" s="103">
        <v>3.55</v>
      </c>
      <c r="Z4534" s="99">
        <v>4</v>
      </c>
      <c r="AA4534" s="104">
        <v>0.88749999999999996</v>
      </c>
      <c r="AB4534" s="100">
        <v>0</v>
      </c>
      <c r="AC4534" s="106">
        <v>0</v>
      </c>
      <c r="AD4534" s="107">
        <v>43598</v>
      </c>
      <c r="AE4534" s="107">
        <v>43598</v>
      </c>
      <c r="AF4534" s="99">
        <v>0</v>
      </c>
      <c r="AG4534" s="101" t="s">
        <v>53</v>
      </c>
      <c r="AH4534" s="100">
        <v>0</v>
      </c>
      <c r="AI4534" s="106">
        <v>0</v>
      </c>
      <c r="AJ4534" s="106">
        <v>0</v>
      </c>
      <c r="AK4534" s="60" t="str">
        <f>+IF(Tabla1[[#This Row],[REQUEST_TY]]="SR MANTENIMIENTO CORRECTIVO", "EMERGENCIA", "OTROS")</f>
        <v>EMERGENCIA</v>
      </c>
      <c r="AL4534" s="6" t="str">
        <f>+_xlfn.IFS(Tabla1[[#This Row],[Veces obj]]&lt;=1,"0-1",Tabla1[[#This Row],[Veces obj]]&lt;=2,"1-2",Tabla1[[#This Row],[Veces obj]]&lt;=3,"2-3",TRUE,"&gt;3")</f>
        <v>0-1</v>
      </c>
      <c r="AM4534" s="60" t="str">
        <f>+_xlfn.IFS(MONTH(Tabla1[[#This Row],[MES]])&lt;=3,"Q1",MONTH(Tabla1[[#This Row],[MES]])&lt;=6,"Q2",MONTH(Tabla1[[#This Row],[MES]])&lt;=9,"Q3",TRUE,"Q4")</f>
        <v>Q2</v>
      </c>
      <c r="AN4534" s="15" t="str">
        <f>+IFERROR(VLOOKUP(Tabla1[[#This Row],[CUENTA]],CTAS[],2,0),"OTROS")</f>
        <v>OTROS</v>
      </c>
      <c r="AP4534" s="15" t="str">
        <f>+IFERROR(VLOOKUP(Tabla1[[#This Row],[EMPLEADO]],IS[],3,0),"OTROS")</f>
        <v>OTROS</v>
      </c>
      <c r="AQ4534" s="15" t="str">
        <f>+IFERROR(VLOOKUP(Tabla1[[#This Row],[EMPLEADO]],IS[[NÓMINA]:[INGENIERO]],2,0),"OTROS")</f>
        <v>OTROS</v>
      </c>
    </row>
    <row r="4535" spans="1:43" x14ac:dyDescent="0.25">
      <c r="A4535" s="91" t="s">
        <v>12089</v>
      </c>
      <c r="B4535" s="92">
        <v>1</v>
      </c>
      <c r="C4535" s="92" t="s">
        <v>13002</v>
      </c>
      <c r="D4535" s="93" t="s">
        <v>38</v>
      </c>
      <c r="E4535" s="94" t="s">
        <v>312</v>
      </c>
      <c r="F4535" s="94" t="s">
        <v>13003</v>
      </c>
      <c r="G4535" s="105" t="s">
        <v>11357</v>
      </c>
      <c r="H4535" s="92" t="s">
        <v>1130</v>
      </c>
      <c r="I4535" s="95" t="s">
        <v>43</v>
      </c>
      <c r="J4535" s="92" t="s">
        <v>8</v>
      </c>
      <c r="K4535" s="96" t="s">
        <v>117</v>
      </c>
      <c r="L4535" s="96" t="s">
        <v>1777</v>
      </c>
      <c r="M4535" s="92" t="s">
        <v>1778</v>
      </c>
      <c r="N4535" s="92">
        <v>0</v>
      </c>
      <c r="O4535" s="92" t="s">
        <v>47</v>
      </c>
      <c r="P4535" s="96">
        <v>38</v>
      </c>
      <c r="Q4535" s="96" t="s">
        <v>82</v>
      </c>
      <c r="R4535" s="97" t="s">
        <v>317</v>
      </c>
      <c r="S4535" s="98" t="s">
        <v>318</v>
      </c>
      <c r="T4535" s="98" t="s">
        <v>51</v>
      </c>
      <c r="U4535" s="99" t="s">
        <v>140</v>
      </c>
      <c r="V4535" s="100">
        <v>1.1000000000000001</v>
      </c>
      <c r="W4535" s="106">
        <v>1730.3000000000004</v>
      </c>
      <c r="X4535" s="102">
        <v>1</v>
      </c>
      <c r="Y4535" s="103">
        <v>0</v>
      </c>
      <c r="Z4535" s="99">
        <v>4</v>
      </c>
      <c r="AA4535" s="104">
        <v>0</v>
      </c>
      <c r="AB4535" s="100">
        <v>0</v>
      </c>
      <c r="AC4535" s="106">
        <v>0</v>
      </c>
      <c r="AD4535" s="107">
        <v>43609</v>
      </c>
      <c r="AE4535" s="107">
        <v>43612</v>
      </c>
      <c r="AF4535" s="99">
        <v>1</v>
      </c>
      <c r="AG4535" s="101" t="s">
        <v>53</v>
      </c>
      <c r="AH4535" s="100">
        <v>0</v>
      </c>
      <c r="AI4535" s="106">
        <v>0</v>
      </c>
      <c r="AJ4535" s="106">
        <v>0</v>
      </c>
      <c r="AK4535" s="60" t="str">
        <f>+IF(Tabla1[[#This Row],[REQUEST_TY]]="SR MANTENIMIENTO CORRECTIVO", "EMERGENCIA", "OTROS")</f>
        <v>EMERGENCIA</v>
      </c>
      <c r="AL4535" s="6" t="str">
        <f>+_xlfn.IFS(Tabla1[[#This Row],[Veces obj]]&lt;=1,"0-1",Tabla1[[#This Row],[Veces obj]]&lt;=2,"1-2",Tabla1[[#This Row],[Veces obj]]&lt;=3,"2-3",TRUE,"&gt;3")</f>
        <v>0-1</v>
      </c>
      <c r="AM4535" s="60" t="str">
        <f>+_xlfn.IFS(MONTH(Tabla1[[#This Row],[MES]])&lt;=3,"Q1",MONTH(Tabla1[[#This Row],[MES]])&lt;=6,"Q2",MONTH(Tabla1[[#This Row],[MES]])&lt;=9,"Q3",TRUE,"Q4")</f>
        <v>Q2</v>
      </c>
      <c r="AN4535" s="15" t="str">
        <f>+IFERROR(VLOOKUP(Tabla1[[#This Row],[CUENTA]],CTAS[],2,0),"OTROS")</f>
        <v>OTROS</v>
      </c>
      <c r="AP4535" s="15" t="str">
        <f>+IFERROR(VLOOKUP(Tabla1[[#This Row],[EMPLEADO]],IS[],3,0),"OTROS")</f>
        <v>OTROS</v>
      </c>
      <c r="AQ4535" s="15" t="str">
        <f>+IFERROR(VLOOKUP(Tabla1[[#This Row],[EMPLEADO]],IS[[NÓMINA]:[INGENIERO]],2,0),"OTROS")</f>
        <v>OTROS</v>
      </c>
    </row>
    <row r="4536" spans="1:43" x14ac:dyDescent="0.25">
      <c r="A4536" s="91" t="s">
        <v>12089</v>
      </c>
      <c r="B4536" s="92">
        <v>1</v>
      </c>
      <c r="C4536" s="92" t="s">
        <v>13004</v>
      </c>
      <c r="D4536" s="93" t="s">
        <v>38</v>
      </c>
      <c r="E4536" s="94" t="s">
        <v>332</v>
      </c>
      <c r="F4536" s="94" t="s">
        <v>13005</v>
      </c>
      <c r="G4536" s="105" t="s">
        <v>13006</v>
      </c>
      <c r="H4536" s="92" t="s">
        <v>58</v>
      </c>
      <c r="I4536" s="95" t="s">
        <v>43</v>
      </c>
      <c r="J4536" s="92" t="s">
        <v>8</v>
      </c>
      <c r="K4536" s="96" t="s">
        <v>59</v>
      </c>
      <c r="L4536" s="96" t="s">
        <v>1961</v>
      </c>
      <c r="M4536" s="92" t="s">
        <v>1496</v>
      </c>
      <c r="N4536" s="92">
        <v>0</v>
      </c>
      <c r="O4536" s="92" t="s">
        <v>47</v>
      </c>
      <c r="P4536" s="96">
        <v>256</v>
      </c>
      <c r="Q4536" s="96" t="s">
        <v>48</v>
      </c>
      <c r="R4536" s="97" t="s">
        <v>317</v>
      </c>
      <c r="S4536" s="98" t="s">
        <v>318</v>
      </c>
      <c r="T4536" s="98" t="s">
        <v>51</v>
      </c>
      <c r="U4536" s="99" t="s">
        <v>353</v>
      </c>
      <c r="V4536" s="100">
        <v>1.1499999999999999</v>
      </c>
      <c r="W4536" s="106">
        <v>1808.95</v>
      </c>
      <c r="X4536" s="102">
        <v>1</v>
      </c>
      <c r="Y4536" s="103">
        <v>1.52</v>
      </c>
      <c r="Z4536" s="99">
        <v>4</v>
      </c>
      <c r="AA4536" s="104">
        <v>0.38</v>
      </c>
      <c r="AB4536" s="100">
        <v>0</v>
      </c>
      <c r="AC4536" s="106">
        <v>0</v>
      </c>
      <c r="AD4536" s="107">
        <v>43601</v>
      </c>
      <c r="AE4536" s="107">
        <v>43601</v>
      </c>
      <c r="AF4536" s="99">
        <v>0</v>
      </c>
      <c r="AG4536" s="101" t="s">
        <v>53</v>
      </c>
      <c r="AH4536" s="100">
        <v>0</v>
      </c>
      <c r="AI4536" s="106">
        <v>0</v>
      </c>
      <c r="AJ4536" s="106">
        <v>0</v>
      </c>
      <c r="AK4536" s="60" t="str">
        <f>+IF(Tabla1[[#This Row],[REQUEST_TY]]="SR MANTENIMIENTO CORRECTIVO", "EMERGENCIA", "OTROS")</f>
        <v>EMERGENCIA</v>
      </c>
      <c r="AL4536" s="6" t="str">
        <f>+_xlfn.IFS(Tabla1[[#This Row],[Veces obj]]&lt;=1,"0-1",Tabla1[[#This Row],[Veces obj]]&lt;=2,"1-2",Tabla1[[#This Row],[Veces obj]]&lt;=3,"2-3",TRUE,"&gt;3")</f>
        <v>0-1</v>
      </c>
      <c r="AM4536" s="60" t="str">
        <f>+_xlfn.IFS(MONTH(Tabla1[[#This Row],[MES]])&lt;=3,"Q1",MONTH(Tabla1[[#This Row],[MES]])&lt;=6,"Q2",MONTH(Tabla1[[#This Row],[MES]])&lt;=9,"Q3",TRUE,"Q4")</f>
        <v>Q2</v>
      </c>
      <c r="AN4536" s="15" t="str">
        <f>+IFERROR(VLOOKUP(Tabla1[[#This Row],[CUENTA]],CTAS[],2,0),"OTROS")</f>
        <v>OTROS</v>
      </c>
      <c r="AP4536" s="15" t="str">
        <f>+IFERROR(VLOOKUP(Tabla1[[#This Row],[EMPLEADO]],IS[],3,0),"OTROS")</f>
        <v>OTROS</v>
      </c>
      <c r="AQ4536" s="15" t="str">
        <f>+IFERROR(VLOOKUP(Tabla1[[#This Row],[EMPLEADO]],IS[[NÓMINA]:[INGENIERO]],2,0),"OTROS")</f>
        <v>OTROS</v>
      </c>
    </row>
    <row r="4537" spans="1:43" x14ac:dyDescent="0.25">
      <c r="A4537" s="91" t="s">
        <v>12089</v>
      </c>
      <c r="B4537" s="92">
        <v>1</v>
      </c>
      <c r="C4537" s="92" t="s">
        <v>13007</v>
      </c>
      <c r="D4537" s="93" t="s">
        <v>38</v>
      </c>
      <c r="E4537" s="94" t="s">
        <v>312</v>
      </c>
      <c r="F4537" s="94" t="s">
        <v>13008</v>
      </c>
      <c r="G4537" s="105" t="s">
        <v>3294</v>
      </c>
      <c r="H4537" s="92" t="s">
        <v>58</v>
      </c>
      <c r="I4537" s="95" t="s">
        <v>43</v>
      </c>
      <c r="J4537" s="92" t="s">
        <v>8</v>
      </c>
      <c r="K4537" s="96" t="s">
        <v>59</v>
      </c>
      <c r="L4537" s="96" t="s">
        <v>1961</v>
      </c>
      <c r="M4537" s="92" t="s">
        <v>1496</v>
      </c>
      <c r="N4537" s="92">
        <v>0</v>
      </c>
      <c r="O4537" s="92" t="s">
        <v>47</v>
      </c>
      <c r="P4537" s="96">
        <v>69</v>
      </c>
      <c r="Q4537" s="96" t="s">
        <v>48</v>
      </c>
      <c r="R4537" s="97" t="s">
        <v>317</v>
      </c>
      <c r="S4537" s="98" t="s">
        <v>318</v>
      </c>
      <c r="T4537" s="98" t="s">
        <v>51</v>
      </c>
      <c r="U4537" s="99" t="s">
        <v>353</v>
      </c>
      <c r="V4537" s="100">
        <v>1.1499999999999999</v>
      </c>
      <c r="W4537" s="106">
        <v>1808.95</v>
      </c>
      <c r="X4537" s="102">
        <v>1</v>
      </c>
      <c r="Y4537" s="103">
        <v>3.95</v>
      </c>
      <c r="Z4537" s="99">
        <v>4</v>
      </c>
      <c r="AA4537" s="104">
        <v>0.98750000000000004</v>
      </c>
      <c r="AB4537" s="100">
        <v>0</v>
      </c>
      <c r="AC4537" s="106">
        <v>0</v>
      </c>
      <c r="AD4537" s="107">
        <v>43601</v>
      </c>
      <c r="AE4537" s="107">
        <v>43602</v>
      </c>
      <c r="AF4537" s="99">
        <v>1</v>
      </c>
      <c r="AG4537" s="101" t="s">
        <v>53</v>
      </c>
      <c r="AH4537" s="100">
        <v>0</v>
      </c>
      <c r="AI4537" s="106">
        <v>0</v>
      </c>
      <c r="AJ4537" s="106">
        <v>0</v>
      </c>
      <c r="AK4537" s="60" t="str">
        <f>+IF(Tabla1[[#This Row],[REQUEST_TY]]="SR MANTENIMIENTO CORRECTIVO", "EMERGENCIA", "OTROS")</f>
        <v>EMERGENCIA</v>
      </c>
      <c r="AL4537" s="6" t="str">
        <f>+_xlfn.IFS(Tabla1[[#This Row],[Veces obj]]&lt;=1,"0-1",Tabla1[[#This Row],[Veces obj]]&lt;=2,"1-2",Tabla1[[#This Row],[Veces obj]]&lt;=3,"2-3",TRUE,"&gt;3")</f>
        <v>0-1</v>
      </c>
      <c r="AM4537" s="60" t="str">
        <f>+_xlfn.IFS(MONTH(Tabla1[[#This Row],[MES]])&lt;=3,"Q1",MONTH(Tabla1[[#This Row],[MES]])&lt;=6,"Q2",MONTH(Tabla1[[#This Row],[MES]])&lt;=9,"Q3",TRUE,"Q4")</f>
        <v>Q2</v>
      </c>
      <c r="AN4537" s="15" t="str">
        <f>+IFERROR(VLOOKUP(Tabla1[[#This Row],[CUENTA]],CTAS[],2,0),"OTROS")</f>
        <v>OTROS</v>
      </c>
      <c r="AP4537" s="15" t="str">
        <f>+IFERROR(VLOOKUP(Tabla1[[#This Row],[EMPLEADO]],IS[],3,0),"OTROS")</f>
        <v>OTROS</v>
      </c>
      <c r="AQ4537" s="15" t="str">
        <f>+IFERROR(VLOOKUP(Tabla1[[#This Row],[EMPLEADO]],IS[[NÓMINA]:[INGENIERO]],2,0),"OTROS")</f>
        <v>OTROS</v>
      </c>
    </row>
    <row r="4538" spans="1:43" x14ac:dyDescent="0.25">
      <c r="A4538" s="91" t="s">
        <v>12089</v>
      </c>
      <c r="B4538" s="92">
        <v>1</v>
      </c>
      <c r="C4538" s="92" t="s">
        <v>13009</v>
      </c>
      <c r="D4538" s="93" t="s">
        <v>38</v>
      </c>
      <c r="E4538" s="94" t="s">
        <v>76</v>
      </c>
      <c r="F4538" s="94" t="s">
        <v>13010</v>
      </c>
      <c r="G4538" s="105" t="s">
        <v>1362</v>
      </c>
      <c r="H4538" s="92" t="s">
        <v>691</v>
      </c>
      <c r="I4538" s="95" t="s">
        <v>43</v>
      </c>
      <c r="J4538" s="92" t="s">
        <v>8</v>
      </c>
      <c r="K4538" s="96" t="s">
        <v>102</v>
      </c>
      <c r="L4538" s="96" t="s">
        <v>1363</v>
      </c>
      <c r="M4538" s="92" t="s">
        <v>215</v>
      </c>
      <c r="N4538" s="92">
        <v>0</v>
      </c>
      <c r="O4538" s="92" t="s">
        <v>47</v>
      </c>
      <c r="P4538" s="96">
        <v>8</v>
      </c>
      <c r="Q4538" s="96" t="s">
        <v>194</v>
      </c>
      <c r="R4538" s="97" t="s">
        <v>63</v>
      </c>
      <c r="S4538" s="98" t="s">
        <v>64</v>
      </c>
      <c r="T4538" s="98" t="s">
        <v>51</v>
      </c>
      <c r="U4538" s="99" t="s">
        <v>195</v>
      </c>
      <c r="V4538" s="100">
        <v>0.6</v>
      </c>
      <c r="W4538" s="106">
        <v>819</v>
      </c>
      <c r="X4538" s="102">
        <v>1</v>
      </c>
      <c r="Y4538" s="103">
        <v>0.72</v>
      </c>
      <c r="Z4538" s="99">
        <v>5</v>
      </c>
      <c r="AA4538" s="104">
        <v>0.14399999999999999</v>
      </c>
      <c r="AB4538" s="100">
        <v>0</v>
      </c>
      <c r="AC4538" s="106">
        <v>0</v>
      </c>
      <c r="AD4538" s="107">
        <v>43601</v>
      </c>
      <c r="AE4538" s="107">
        <v>43601</v>
      </c>
      <c r="AF4538" s="99">
        <v>0</v>
      </c>
      <c r="AG4538" s="101" t="s">
        <v>53</v>
      </c>
      <c r="AH4538" s="100">
        <v>0</v>
      </c>
      <c r="AI4538" s="106">
        <v>0</v>
      </c>
      <c r="AJ4538" s="106">
        <v>0</v>
      </c>
      <c r="AK4538" s="60" t="str">
        <f>+IF(Tabla1[[#This Row],[REQUEST_TY]]="SR MANTENIMIENTO CORRECTIVO", "EMERGENCIA", "OTROS")</f>
        <v>EMERGENCIA</v>
      </c>
      <c r="AL4538" s="6" t="str">
        <f>+_xlfn.IFS(Tabla1[[#This Row],[Veces obj]]&lt;=1,"0-1",Tabla1[[#This Row],[Veces obj]]&lt;=2,"1-2",Tabla1[[#This Row],[Veces obj]]&lt;=3,"2-3",TRUE,"&gt;3")</f>
        <v>0-1</v>
      </c>
      <c r="AM4538" s="60" t="str">
        <f>+_xlfn.IFS(MONTH(Tabla1[[#This Row],[MES]])&lt;=3,"Q1",MONTH(Tabla1[[#This Row],[MES]])&lt;=6,"Q2",MONTH(Tabla1[[#This Row],[MES]])&lt;=9,"Q3",TRUE,"Q4")</f>
        <v>Q2</v>
      </c>
      <c r="AN4538" s="15" t="str">
        <f>+IFERROR(VLOOKUP(Tabla1[[#This Row],[CUENTA]],CTAS[],2,0),"OTROS")</f>
        <v>OTROS</v>
      </c>
      <c r="AP4538" s="15" t="str">
        <f>+IFERROR(VLOOKUP(Tabla1[[#This Row],[EMPLEADO]],IS[],3,0),"OTROS")</f>
        <v>OTROS</v>
      </c>
      <c r="AQ4538" s="15" t="str">
        <f>+IFERROR(VLOOKUP(Tabla1[[#This Row],[EMPLEADO]],IS[[NÓMINA]:[INGENIERO]],2,0),"OTROS")</f>
        <v>OTROS</v>
      </c>
    </row>
    <row r="4539" spans="1:43" x14ac:dyDescent="0.25">
      <c r="A4539" s="91" t="s">
        <v>12089</v>
      </c>
      <c r="B4539" s="92">
        <v>1</v>
      </c>
      <c r="C4539" s="92" t="s">
        <v>13011</v>
      </c>
      <c r="D4539" s="93" t="s">
        <v>38</v>
      </c>
      <c r="E4539" s="94" t="s">
        <v>133</v>
      </c>
      <c r="F4539" s="94" t="s">
        <v>13012</v>
      </c>
      <c r="G4539" s="105" t="s">
        <v>3948</v>
      </c>
      <c r="H4539" s="92" t="s">
        <v>592</v>
      </c>
      <c r="I4539" s="95" t="s">
        <v>43</v>
      </c>
      <c r="J4539" s="92" t="s">
        <v>8</v>
      </c>
      <c r="K4539" s="96" t="s">
        <v>59</v>
      </c>
      <c r="L4539" s="96" t="s">
        <v>3949</v>
      </c>
      <c r="M4539" s="92" t="s">
        <v>165</v>
      </c>
      <c r="N4539" s="92">
        <v>0</v>
      </c>
      <c r="O4539" s="92" t="s">
        <v>47</v>
      </c>
      <c r="P4539" s="96">
        <v>119</v>
      </c>
      <c r="Q4539" s="96" t="s">
        <v>48</v>
      </c>
      <c r="R4539" s="97" t="s">
        <v>138</v>
      </c>
      <c r="S4539" s="98" t="s">
        <v>139</v>
      </c>
      <c r="T4539" s="98" t="s">
        <v>51</v>
      </c>
      <c r="U4539" s="99" t="s">
        <v>353</v>
      </c>
      <c r="V4539" s="100">
        <v>1.1499999999999999</v>
      </c>
      <c r="W4539" s="106">
        <v>1808.95</v>
      </c>
      <c r="X4539" s="102">
        <v>1</v>
      </c>
      <c r="Y4539" s="103">
        <v>0.78</v>
      </c>
      <c r="Z4539" s="99">
        <v>4</v>
      </c>
      <c r="AA4539" s="104">
        <v>0.19500000000000001</v>
      </c>
      <c r="AB4539" s="100">
        <v>0</v>
      </c>
      <c r="AC4539" s="106">
        <v>0</v>
      </c>
      <c r="AD4539" s="107">
        <v>43598</v>
      </c>
      <c r="AE4539" s="107">
        <v>43598</v>
      </c>
      <c r="AF4539" s="99">
        <v>0</v>
      </c>
      <c r="AG4539" s="101" t="s">
        <v>53</v>
      </c>
      <c r="AH4539" s="100">
        <v>0</v>
      </c>
      <c r="AI4539" s="106">
        <v>0</v>
      </c>
      <c r="AJ4539" s="106">
        <v>0</v>
      </c>
      <c r="AK4539" s="60" t="str">
        <f>+IF(Tabla1[[#This Row],[REQUEST_TY]]="SR MANTENIMIENTO CORRECTIVO", "EMERGENCIA", "OTROS")</f>
        <v>EMERGENCIA</v>
      </c>
      <c r="AL4539" s="6" t="str">
        <f>+_xlfn.IFS(Tabla1[[#This Row],[Veces obj]]&lt;=1,"0-1",Tabla1[[#This Row],[Veces obj]]&lt;=2,"1-2",Tabla1[[#This Row],[Veces obj]]&lt;=3,"2-3",TRUE,"&gt;3")</f>
        <v>0-1</v>
      </c>
      <c r="AM4539" s="60" t="str">
        <f>+_xlfn.IFS(MONTH(Tabla1[[#This Row],[MES]])&lt;=3,"Q1",MONTH(Tabla1[[#This Row],[MES]])&lt;=6,"Q2",MONTH(Tabla1[[#This Row],[MES]])&lt;=9,"Q3",TRUE,"Q4")</f>
        <v>Q2</v>
      </c>
      <c r="AN4539" s="15" t="str">
        <f>+IFERROR(VLOOKUP(Tabla1[[#This Row],[CUENTA]],CTAS[],2,0),"OTROS")</f>
        <v>OTROS</v>
      </c>
      <c r="AP4539" s="15" t="str">
        <f>+IFERROR(VLOOKUP(Tabla1[[#This Row],[EMPLEADO]],IS[],3,0),"OTROS")</f>
        <v>CHIHUAHUA</v>
      </c>
      <c r="AQ4539" s="15" t="str">
        <f>+IFERROR(VLOOKUP(Tabla1[[#This Row],[EMPLEADO]],IS[[NÓMINA]:[INGENIERO]],2,0),"OTROS")</f>
        <v>VICTOR MENDEZ</v>
      </c>
    </row>
    <row r="4540" spans="1:43" x14ac:dyDescent="0.25">
      <c r="A4540" s="91" t="s">
        <v>12089</v>
      </c>
      <c r="B4540" s="92">
        <v>1</v>
      </c>
      <c r="C4540" s="92" t="s">
        <v>13013</v>
      </c>
      <c r="D4540" s="93" t="s">
        <v>38</v>
      </c>
      <c r="E4540" s="94" t="s">
        <v>348</v>
      </c>
      <c r="F4540" s="94" t="s">
        <v>13014</v>
      </c>
      <c r="G4540" s="105" t="s">
        <v>7610</v>
      </c>
      <c r="H4540" s="92" t="s">
        <v>10274</v>
      </c>
      <c r="I4540" s="95" t="s">
        <v>43</v>
      </c>
      <c r="J4540" s="92" t="s">
        <v>8</v>
      </c>
      <c r="K4540" s="96" t="s">
        <v>102</v>
      </c>
      <c r="L4540" s="96" t="s">
        <v>376</v>
      </c>
      <c r="M4540" s="92" t="s">
        <v>310</v>
      </c>
      <c r="N4540" s="92">
        <v>0</v>
      </c>
      <c r="O4540" s="92" t="s">
        <v>47</v>
      </c>
      <c r="P4540" s="96">
        <v>11</v>
      </c>
      <c r="Q4540" s="96" t="s">
        <v>194</v>
      </c>
      <c r="R4540" s="97" t="s">
        <v>223</v>
      </c>
      <c r="S4540" s="98" t="s">
        <v>139</v>
      </c>
      <c r="T4540" s="98" t="s">
        <v>51</v>
      </c>
      <c r="U4540" s="99" t="s">
        <v>224</v>
      </c>
      <c r="V4540" s="100">
        <v>0.8</v>
      </c>
      <c r="W4540" s="106">
        <v>1258.4000000000003</v>
      </c>
      <c r="X4540" s="102">
        <v>1</v>
      </c>
      <c r="Y4540" s="103">
        <v>0.66</v>
      </c>
      <c r="Z4540" s="99">
        <v>4</v>
      </c>
      <c r="AA4540" s="104">
        <v>0.16500000000000001</v>
      </c>
      <c r="AB4540" s="100">
        <v>0</v>
      </c>
      <c r="AC4540" s="106">
        <v>0</v>
      </c>
      <c r="AD4540" s="107">
        <v>43598</v>
      </c>
      <c r="AE4540" s="107">
        <v>43598</v>
      </c>
      <c r="AF4540" s="99">
        <v>0</v>
      </c>
      <c r="AG4540" s="101" t="s">
        <v>53</v>
      </c>
      <c r="AH4540" s="100">
        <v>0</v>
      </c>
      <c r="AI4540" s="106">
        <v>0</v>
      </c>
      <c r="AJ4540" s="106">
        <v>0</v>
      </c>
      <c r="AK4540" s="60" t="str">
        <f>+IF(Tabla1[[#This Row],[REQUEST_TY]]="SR MANTENIMIENTO CORRECTIVO", "EMERGENCIA", "OTROS")</f>
        <v>EMERGENCIA</v>
      </c>
      <c r="AL4540" s="6" t="str">
        <f>+_xlfn.IFS(Tabla1[[#This Row],[Veces obj]]&lt;=1,"0-1",Tabla1[[#This Row],[Veces obj]]&lt;=2,"1-2",Tabla1[[#This Row],[Veces obj]]&lt;=3,"2-3",TRUE,"&gt;3")</f>
        <v>0-1</v>
      </c>
      <c r="AM4540" s="60" t="str">
        <f>+_xlfn.IFS(MONTH(Tabla1[[#This Row],[MES]])&lt;=3,"Q1",MONTH(Tabla1[[#This Row],[MES]])&lt;=6,"Q2",MONTH(Tabla1[[#This Row],[MES]])&lt;=9,"Q3",TRUE,"Q4")</f>
        <v>Q2</v>
      </c>
      <c r="AN4540" s="15" t="str">
        <f>+IFERROR(VLOOKUP(Tabla1[[#This Row],[CUENTA]],CTAS[],2,0),"OTROS")</f>
        <v>OTROS</v>
      </c>
      <c r="AP4540" s="15" t="str">
        <f>+IFERROR(VLOOKUP(Tabla1[[#This Row],[EMPLEADO]],IS[],3,0),"OTROS")</f>
        <v>OTROS</v>
      </c>
      <c r="AQ4540" s="15" t="str">
        <f>+IFERROR(VLOOKUP(Tabla1[[#This Row],[EMPLEADO]],IS[[NÓMINA]:[INGENIERO]],2,0),"OTROS")</f>
        <v>OTROS</v>
      </c>
    </row>
    <row r="4541" spans="1:43" x14ac:dyDescent="0.25">
      <c r="A4541" s="91" t="s">
        <v>12089</v>
      </c>
      <c r="B4541" s="92">
        <v>1</v>
      </c>
      <c r="C4541" s="92" t="s">
        <v>13015</v>
      </c>
      <c r="D4541" s="93" t="s">
        <v>38</v>
      </c>
      <c r="E4541" s="94" t="s">
        <v>535</v>
      </c>
      <c r="F4541" s="94" t="s">
        <v>13016</v>
      </c>
      <c r="G4541" s="105" t="s">
        <v>5537</v>
      </c>
      <c r="H4541" s="92" t="s">
        <v>409</v>
      </c>
      <c r="I4541" s="95" t="s">
        <v>43</v>
      </c>
      <c r="J4541" s="92" t="s">
        <v>8</v>
      </c>
      <c r="K4541" s="96" t="s">
        <v>966</v>
      </c>
      <c r="L4541" s="96" t="s">
        <v>5538</v>
      </c>
      <c r="M4541" s="92" t="s">
        <v>411</v>
      </c>
      <c r="N4541" s="92">
        <v>0</v>
      </c>
      <c r="O4541" s="92" t="s">
        <v>47</v>
      </c>
      <c r="P4541" s="96">
        <v>94</v>
      </c>
      <c r="Q4541" s="96" t="s">
        <v>48</v>
      </c>
      <c r="R4541" s="97" t="s">
        <v>49</v>
      </c>
      <c r="S4541" s="98" t="s">
        <v>50</v>
      </c>
      <c r="T4541" s="98" t="s">
        <v>51</v>
      </c>
      <c r="U4541" s="99" t="s">
        <v>52</v>
      </c>
      <c r="V4541" s="100">
        <v>1.05</v>
      </c>
      <c r="W4541" s="106">
        <v>750.75000000000011</v>
      </c>
      <c r="X4541" s="102">
        <v>1</v>
      </c>
      <c r="Y4541" s="103">
        <v>0.9</v>
      </c>
      <c r="Z4541" s="99">
        <v>5</v>
      </c>
      <c r="AA4541" s="104">
        <v>0.18</v>
      </c>
      <c r="AB4541" s="100">
        <v>0</v>
      </c>
      <c r="AC4541" s="106">
        <v>0</v>
      </c>
      <c r="AD4541" s="107">
        <v>43598</v>
      </c>
      <c r="AE4541" s="107">
        <v>43598</v>
      </c>
      <c r="AF4541" s="99">
        <v>0</v>
      </c>
      <c r="AG4541" s="101" t="s">
        <v>53</v>
      </c>
      <c r="AH4541" s="100">
        <v>0</v>
      </c>
      <c r="AI4541" s="106">
        <v>0</v>
      </c>
      <c r="AJ4541" s="106">
        <v>0</v>
      </c>
      <c r="AK4541" s="60" t="str">
        <f>+IF(Tabla1[[#This Row],[REQUEST_TY]]="SR MANTENIMIENTO CORRECTIVO", "EMERGENCIA", "OTROS")</f>
        <v>EMERGENCIA</v>
      </c>
      <c r="AL4541" s="6" t="str">
        <f>+_xlfn.IFS(Tabla1[[#This Row],[Veces obj]]&lt;=1,"0-1",Tabla1[[#This Row],[Veces obj]]&lt;=2,"1-2",Tabla1[[#This Row],[Veces obj]]&lt;=3,"2-3",TRUE,"&gt;3")</f>
        <v>0-1</v>
      </c>
      <c r="AM4541" s="60" t="str">
        <f>+_xlfn.IFS(MONTH(Tabla1[[#This Row],[MES]])&lt;=3,"Q1",MONTH(Tabla1[[#This Row],[MES]])&lt;=6,"Q2",MONTH(Tabla1[[#This Row],[MES]])&lt;=9,"Q3",TRUE,"Q4")</f>
        <v>Q2</v>
      </c>
      <c r="AN4541" s="15" t="str">
        <f>+IFERROR(VLOOKUP(Tabla1[[#This Row],[CUENTA]],CTAS[],2,0),"OTROS")</f>
        <v>OTROS</v>
      </c>
      <c r="AP4541" s="15" t="str">
        <f>+IFERROR(VLOOKUP(Tabla1[[#This Row],[EMPLEADO]],IS[],3,0),"OTROS")</f>
        <v>OTROS</v>
      </c>
      <c r="AQ4541" s="15" t="str">
        <f>+IFERROR(VLOOKUP(Tabla1[[#This Row],[EMPLEADO]],IS[[NÓMINA]:[INGENIERO]],2,0),"OTROS")</f>
        <v>OTROS</v>
      </c>
    </row>
    <row r="4542" spans="1:43" x14ac:dyDescent="0.25">
      <c r="A4542" s="91" t="s">
        <v>12089</v>
      </c>
      <c r="B4542" s="92">
        <v>1</v>
      </c>
      <c r="C4542" s="92" t="s">
        <v>13017</v>
      </c>
      <c r="D4542" s="93" t="s">
        <v>818</v>
      </c>
      <c r="E4542" s="94" t="s">
        <v>39</v>
      </c>
      <c r="F4542" s="94" t="s">
        <v>13018</v>
      </c>
      <c r="G4542" s="105" t="s">
        <v>7789</v>
      </c>
      <c r="H4542" s="92" t="s">
        <v>740</v>
      </c>
      <c r="I4542" s="95" t="s">
        <v>43</v>
      </c>
      <c r="J4542" s="92" t="s">
        <v>8</v>
      </c>
      <c r="K4542" s="96" t="s">
        <v>7790</v>
      </c>
      <c r="L4542" s="96" t="s">
        <v>7791</v>
      </c>
      <c r="M4542" s="92" t="s">
        <v>5151</v>
      </c>
      <c r="N4542" s="92">
        <v>0</v>
      </c>
      <c r="O4542" s="92" t="s">
        <v>47</v>
      </c>
      <c r="P4542" s="96" t="s">
        <v>822</v>
      </c>
      <c r="Q4542" s="96" t="s">
        <v>48</v>
      </c>
      <c r="R4542" s="97" t="s">
        <v>49</v>
      </c>
      <c r="S4542" s="98" t="s">
        <v>50</v>
      </c>
      <c r="T4542" s="98" t="s">
        <v>51</v>
      </c>
      <c r="U4542" s="99" t="s">
        <v>52</v>
      </c>
      <c r="V4542" s="100">
        <v>1</v>
      </c>
      <c r="W4542" s="106">
        <v>715.00000000000011</v>
      </c>
      <c r="X4542" s="102">
        <v>1</v>
      </c>
      <c r="Y4542" s="103">
        <v>7.73</v>
      </c>
      <c r="Z4542" s="99">
        <v>5</v>
      </c>
      <c r="AA4542" s="104">
        <v>1.546</v>
      </c>
      <c r="AB4542" s="100">
        <v>0.13650000000000001</v>
      </c>
      <c r="AC4542" s="106">
        <v>-97.597500000000025</v>
      </c>
      <c r="AD4542" s="107">
        <v>43599</v>
      </c>
      <c r="AE4542" s="107">
        <v>43599</v>
      </c>
      <c r="AF4542" s="99">
        <v>0</v>
      </c>
      <c r="AG4542" s="101" t="s">
        <v>53</v>
      </c>
      <c r="AH4542" s="100">
        <v>0</v>
      </c>
      <c r="AI4542" s="106">
        <v>0</v>
      </c>
      <c r="AJ4542" s="106">
        <v>0</v>
      </c>
      <c r="AK4542" s="60" t="str">
        <f>+IF(Tabla1[[#This Row],[REQUEST_TY]]="SR MANTENIMIENTO CORRECTIVO", "EMERGENCIA", "OTROS")</f>
        <v>OTROS</v>
      </c>
      <c r="AL4542" s="6" t="str">
        <f>+_xlfn.IFS(Tabla1[[#This Row],[Veces obj]]&lt;=1,"0-1",Tabla1[[#This Row],[Veces obj]]&lt;=2,"1-2",Tabla1[[#This Row],[Veces obj]]&lt;=3,"2-3",TRUE,"&gt;3")</f>
        <v>1-2</v>
      </c>
      <c r="AM4542" s="60" t="str">
        <f>+_xlfn.IFS(MONTH(Tabla1[[#This Row],[MES]])&lt;=3,"Q1",MONTH(Tabla1[[#This Row],[MES]])&lt;=6,"Q2",MONTH(Tabla1[[#This Row],[MES]])&lt;=9,"Q3",TRUE,"Q4")</f>
        <v>Q2</v>
      </c>
      <c r="AN4542" s="15" t="str">
        <f>+IFERROR(VLOOKUP(Tabla1[[#This Row],[CUENTA]],CTAS[],2,0),"OTROS")</f>
        <v>OTROS</v>
      </c>
      <c r="AP4542" s="15" t="str">
        <f>+IFERROR(VLOOKUP(Tabla1[[#This Row],[EMPLEADO]],IS[],3,0),"OTROS")</f>
        <v>OTROS</v>
      </c>
      <c r="AQ4542" s="15" t="str">
        <f>+IFERROR(VLOOKUP(Tabla1[[#This Row],[EMPLEADO]],IS[[NÓMINA]:[INGENIERO]],2,0),"OTROS")</f>
        <v>OTROS</v>
      </c>
    </row>
    <row r="4543" spans="1:43" x14ac:dyDescent="0.25">
      <c r="A4543" s="91" t="s">
        <v>12089</v>
      </c>
      <c r="B4543" s="92">
        <v>1</v>
      </c>
      <c r="C4543" s="92" t="s">
        <v>13019</v>
      </c>
      <c r="D4543" s="93" t="s">
        <v>818</v>
      </c>
      <c r="E4543" s="94" t="s">
        <v>39</v>
      </c>
      <c r="F4543" s="94" t="s">
        <v>13020</v>
      </c>
      <c r="G4543" s="105" t="s">
        <v>7794</v>
      </c>
      <c r="H4543" s="92" t="s">
        <v>740</v>
      </c>
      <c r="I4543" s="95" t="s">
        <v>43</v>
      </c>
      <c r="J4543" s="92" t="s">
        <v>8</v>
      </c>
      <c r="K4543" s="96" t="s">
        <v>7790</v>
      </c>
      <c r="L4543" s="96" t="s">
        <v>7795</v>
      </c>
      <c r="M4543" s="92" t="s">
        <v>1238</v>
      </c>
      <c r="N4543" s="92">
        <v>0</v>
      </c>
      <c r="O4543" s="92" t="s">
        <v>47</v>
      </c>
      <c r="P4543" s="96" t="s">
        <v>822</v>
      </c>
      <c r="Q4543" s="96" t="s">
        <v>48</v>
      </c>
      <c r="R4543" s="97" t="s">
        <v>49</v>
      </c>
      <c r="S4543" s="98" t="s">
        <v>50</v>
      </c>
      <c r="T4543" s="98" t="s">
        <v>51</v>
      </c>
      <c r="U4543" s="99" t="s">
        <v>52</v>
      </c>
      <c r="V4543" s="100">
        <v>1</v>
      </c>
      <c r="W4543" s="106">
        <v>715.00000000000011</v>
      </c>
      <c r="X4543" s="102">
        <v>1</v>
      </c>
      <c r="Y4543" s="103">
        <v>0.72</v>
      </c>
      <c r="Z4543" s="99">
        <v>5</v>
      </c>
      <c r="AA4543" s="104">
        <v>0.14399999999999999</v>
      </c>
      <c r="AB4543" s="100">
        <v>0</v>
      </c>
      <c r="AC4543" s="106">
        <v>0</v>
      </c>
      <c r="AD4543" s="107">
        <v>43598</v>
      </c>
      <c r="AE4543" s="107">
        <v>43599</v>
      </c>
      <c r="AF4543" s="99">
        <v>1</v>
      </c>
      <c r="AG4543" s="101" t="s">
        <v>53</v>
      </c>
      <c r="AH4543" s="100">
        <v>0</v>
      </c>
      <c r="AI4543" s="106">
        <v>0</v>
      </c>
      <c r="AJ4543" s="106">
        <v>0</v>
      </c>
      <c r="AK4543" s="60" t="str">
        <f>+IF(Tabla1[[#This Row],[REQUEST_TY]]="SR MANTENIMIENTO CORRECTIVO", "EMERGENCIA", "OTROS")</f>
        <v>OTROS</v>
      </c>
      <c r="AL4543" s="6" t="str">
        <f>+_xlfn.IFS(Tabla1[[#This Row],[Veces obj]]&lt;=1,"0-1",Tabla1[[#This Row],[Veces obj]]&lt;=2,"1-2",Tabla1[[#This Row],[Veces obj]]&lt;=3,"2-3",TRUE,"&gt;3")</f>
        <v>0-1</v>
      </c>
      <c r="AM4543" s="60" t="str">
        <f>+_xlfn.IFS(MONTH(Tabla1[[#This Row],[MES]])&lt;=3,"Q1",MONTH(Tabla1[[#This Row],[MES]])&lt;=6,"Q2",MONTH(Tabla1[[#This Row],[MES]])&lt;=9,"Q3",TRUE,"Q4")</f>
        <v>Q2</v>
      </c>
      <c r="AN4543" s="15" t="str">
        <f>+IFERROR(VLOOKUP(Tabla1[[#This Row],[CUENTA]],CTAS[],2,0),"OTROS")</f>
        <v>OTROS</v>
      </c>
      <c r="AP4543" s="15" t="str">
        <f>+IFERROR(VLOOKUP(Tabla1[[#This Row],[EMPLEADO]],IS[],3,0),"OTROS")</f>
        <v>OTROS</v>
      </c>
      <c r="AQ4543" s="15" t="str">
        <f>+IFERROR(VLOOKUP(Tabla1[[#This Row],[EMPLEADO]],IS[[NÓMINA]:[INGENIERO]],2,0),"OTROS")</f>
        <v>OTROS</v>
      </c>
    </row>
    <row r="4544" spans="1:43" x14ac:dyDescent="0.25">
      <c r="A4544" s="91" t="s">
        <v>12089</v>
      </c>
      <c r="B4544" s="92">
        <v>1</v>
      </c>
      <c r="C4544" s="92" t="s">
        <v>13021</v>
      </c>
      <c r="D4544" s="93" t="s">
        <v>818</v>
      </c>
      <c r="E4544" s="94" t="s">
        <v>39</v>
      </c>
      <c r="F4544" s="94" t="s">
        <v>13022</v>
      </c>
      <c r="G4544" s="105" t="s">
        <v>10469</v>
      </c>
      <c r="H4544" s="92" t="s">
        <v>740</v>
      </c>
      <c r="I4544" s="95" t="s">
        <v>43</v>
      </c>
      <c r="J4544" s="92" t="s">
        <v>8</v>
      </c>
      <c r="K4544" s="96" t="s">
        <v>7790</v>
      </c>
      <c r="L4544" s="96" t="s">
        <v>10470</v>
      </c>
      <c r="M4544" s="92" t="s">
        <v>1238</v>
      </c>
      <c r="N4544" s="92">
        <v>0</v>
      </c>
      <c r="O4544" s="92" t="s">
        <v>47</v>
      </c>
      <c r="P4544" s="96" t="s">
        <v>822</v>
      </c>
      <c r="Q4544" s="96" t="s">
        <v>48</v>
      </c>
      <c r="R4544" s="97" t="s">
        <v>49</v>
      </c>
      <c r="S4544" s="98" t="s">
        <v>50</v>
      </c>
      <c r="T4544" s="98" t="s">
        <v>51</v>
      </c>
      <c r="U4544" s="99" t="s">
        <v>52</v>
      </c>
      <c r="V4544" s="100">
        <v>1</v>
      </c>
      <c r="W4544" s="106">
        <v>715.00000000000011</v>
      </c>
      <c r="X4544" s="102">
        <v>1</v>
      </c>
      <c r="Y4544" s="103">
        <v>0.7</v>
      </c>
      <c r="Z4544" s="99">
        <v>5</v>
      </c>
      <c r="AA4544" s="104">
        <v>0.13999999999999999</v>
      </c>
      <c r="AB4544" s="100">
        <v>0</v>
      </c>
      <c r="AC4544" s="106">
        <v>0</v>
      </c>
      <c r="AD4544" s="107">
        <v>43598</v>
      </c>
      <c r="AE4544" s="107">
        <v>43600</v>
      </c>
      <c r="AF4544" s="99">
        <v>2</v>
      </c>
      <c r="AG4544" s="101" t="s">
        <v>1680</v>
      </c>
      <c r="AH4544" s="100">
        <v>0.25</v>
      </c>
      <c r="AI4544" s="106">
        <v>-178.75000000000003</v>
      </c>
      <c r="AJ4544" s="106">
        <v>0</v>
      </c>
      <c r="AK4544" s="60" t="str">
        <f>+IF(Tabla1[[#This Row],[REQUEST_TY]]="SR MANTENIMIENTO CORRECTIVO", "EMERGENCIA", "OTROS")</f>
        <v>OTROS</v>
      </c>
      <c r="AL4544" s="6" t="str">
        <f>+_xlfn.IFS(Tabla1[[#This Row],[Veces obj]]&lt;=1,"0-1",Tabla1[[#This Row],[Veces obj]]&lt;=2,"1-2",Tabla1[[#This Row],[Veces obj]]&lt;=3,"2-3",TRUE,"&gt;3")</f>
        <v>0-1</v>
      </c>
      <c r="AM4544" s="60" t="str">
        <f>+_xlfn.IFS(MONTH(Tabla1[[#This Row],[MES]])&lt;=3,"Q1",MONTH(Tabla1[[#This Row],[MES]])&lt;=6,"Q2",MONTH(Tabla1[[#This Row],[MES]])&lt;=9,"Q3",TRUE,"Q4")</f>
        <v>Q2</v>
      </c>
      <c r="AN4544" s="15" t="str">
        <f>+IFERROR(VLOOKUP(Tabla1[[#This Row],[CUENTA]],CTAS[],2,0),"OTROS")</f>
        <v>OTROS</v>
      </c>
      <c r="AP4544" s="15" t="str">
        <f>+IFERROR(VLOOKUP(Tabla1[[#This Row],[EMPLEADO]],IS[],3,0),"OTROS")</f>
        <v>OTROS</v>
      </c>
      <c r="AQ4544" s="15" t="str">
        <f>+IFERROR(VLOOKUP(Tabla1[[#This Row],[EMPLEADO]],IS[[NÓMINA]:[INGENIERO]],2,0),"OTROS")</f>
        <v>OTROS</v>
      </c>
    </row>
    <row r="4545" spans="1:43" x14ac:dyDescent="0.25">
      <c r="A4545" s="91" t="s">
        <v>12089</v>
      </c>
      <c r="B4545" s="92">
        <v>1</v>
      </c>
      <c r="C4545" s="92" t="s">
        <v>13023</v>
      </c>
      <c r="D4545" s="93" t="s">
        <v>38</v>
      </c>
      <c r="E4545" s="94" t="s">
        <v>558</v>
      </c>
      <c r="F4545" s="94" t="s">
        <v>13018</v>
      </c>
      <c r="G4545" s="105" t="s">
        <v>9166</v>
      </c>
      <c r="H4545" s="92" t="s">
        <v>915</v>
      </c>
      <c r="I4545" s="95" t="s">
        <v>43</v>
      </c>
      <c r="J4545" s="92" t="s">
        <v>8</v>
      </c>
      <c r="K4545" s="96" t="s">
        <v>966</v>
      </c>
      <c r="L4545" s="96" t="s">
        <v>5288</v>
      </c>
      <c r="M4545" s="92" t="s">
        <v>4271</v>
      </c>
      <c r="N4545" s="92">
        <v>0</v>
      </c>
      <c r="O4545" s="92" t="s">
        <v>47</v>
      </c>
      <c r="P4545" s="96">
        <v>55</v>
      </c>
      <c r="Q4545" s="96" t="s">
        <v>82</v>
      </c>
      <c r="R4545" s="97" t="s">
        <v>95</v>
      </c>
      <c r="S4545" s="98" t="s">
        <v>64</v>
      </c>
      <c r="T4545" s="98" t="s">
        <v>51</v>
      </c>
      <c r="U4545" s="99" t="s">
        <v>83</v>
      </c>
      <c r="V4545" s="100">
        <v>1.05</v>
      </c>
      <c r="W4545" s="106">
        <v>1433.25</v>
      </c>
      <c r="X4545" s="102">
        <v>1</v>
      </c>
      <c r="Y4545" s="103">
        <v>5.23</v>
      </c>
      <c r="Z4545" s="99">
        <v>5</v>
      </c>
      <c r="AA4545" s="104">
        <v>1.046</v>
      </c>
      <c r="AB4545" s="100">
        <v>1.150000000000001E-2</v>
      </c>
      <c r="AC4545" s="106">
        <v>-15.697500000000014</v>
      </c>
      <c r="AD4545" s="107">
        <v>43600</v>
      </c>
      <c r="AE4545" s="107">
        <v>43600</v>
      </c>
      <c r="AF4545" s="99">
        <v>0</v>
      </c>
      <c r="AG4545" s="101" t="s">
        <v>53</v>
      </c>
      <c r="AH4545" s="100">
        <v>0</v>
      </c>
      <c r="AI4545" s="106">
        <v>0</v>
      </c>
      <c r="AJ4545" s="106">
        <v>0</v>
      </c>
      <c r="AK4545" s="60" t="str">
        <f>+IF(Tabla1[[#This Row],[REQUEST_TY]]="SR MANTENIMIENTO CORRECTIVO", "EMERGENCIA", "OTROS")</f>
        <v>EMERGENCIA</v>
      </c>
      <c r="AL4545" s="6" t="str">
        <f>+_xlfn.IFS(Tabla1[[#This Row],[Veces obj]]&lt;=1,"0-1",Tabla1[[#This Row],[Veces obj]]&lt;=2,"1-2",Tabla1[[#This Row],[Veces obj]]&lt;=3,"2-3",TRUE,"&gt;3")</f>
        <v>1-2</v>
      </c>
      <c r="AM4545" s="60" t="str">
        <f>+_xlfn.IFS(MONTH(Tabla1[[#This Row],[MES]])&lt;=3,"Q1",MONTH(Tabla1[[#This Row],[MES]])&lt;=6,"Q2",MONTH(Tabla1[[#This Row],[MES]])&lt;=9,"Q3",TRUE,"Q4")</f>
        <v>Q2</v>
      </c>
      <c r="AN4545" s="15" t="str">
        <f>+IFERROR(VLOOKUP(Tabla1[[#This Row],[CUENTA]],CTAS[],2,0),"OTROS")</f>
        <v>OTROS</v>
      </c>
      <c r="AP4545" s="15" t="str">
        <f>+IFERROR(VLOOKUP(Tabla1[[#This Row],[EMPLEADO]],IS[],3,0),"OTROS")</f>
        <v>OTROS</v>
      </c>
      <c r="AQ4545" s="15" t="str">
        <f>+IFERROR(VLOOKUP(Tabla1[[#This Row],[EMPLEADO]],IS[[NÓMINA]:[INGENIERO]],2,0),"OTROS")</f>
        <v>OTROS</v>
      </c>
    </row>
    <row r="4546" spans="1:43" x14ac:dyDescent="0.25">
      <c r="A4546" s="91" t="s">
        <v>12089</v>
      </c>
      <c r="B4546" s="92">
        <v>1</v>
      </c>
      <c r="C4546" s="92" t="s">
        <v>13024</v>
      </c>
      <c r="D4546" s="93" t="s">
        <v>38</v>
      </c>
      <c r="E4546" s="94" t="s">
        <v>558</v>
      </c>
      <c r="F4546" s="94" t="s">
        <v>13025</v>
      </c>
      <c r="G4546" s="105" t="s">
        <v>5287</v>
      </c>
      <c r="H4546" s="92" t="s">
        <v>915</v>
      </c>
      <c r="I4546" s="95" t="s">
        <v>43</v>
      </c>
      <c r="J4546" s="92" t="s">
        <v>8</v>
      </c>
      <c r="K4546" s="96" t="s">
        <v>966</v>
      </c>
      <c r="L4546" s="96" t="s">
        <v>5288</v>
      </c>
      <c r="M4546" s="92" t="s">
        <v>4271</v>
      </c>
      <c r="N4546" s="92">
        <v>0</v>
      </c>
      <c r="O4546" s="92" t="s">
        <v>47</v>
      </c>
      <c r="P4546" s="96">
        <v>55</v>
      </c>
      <c r="Q4546" s="96" t="s">
        <v>82</v>
      </c>
      <c r="R4546" s="97" t="s">
        <v>95</v>
      </c>
      <c r="S4546" s="98" t="s">
        <v>64</v>
      </c>
      <c r="T4546" s="98" t="s">
        <v>51</v>
      </c>
      <c r="U4546" s="99" t="s">
        <v>83</v>
      </c>
      <c r="V4546" s="100">
        <v>1.05</v>
      </c>
      <c r="W4546" s="106">
        <v>1433.25</v>
      </c>
      <c r="X4546" s="102">
        <v>1</v>
      </c>
      <c r="Y4546" s="103">
        <v>2.63</v>
      </c>
      <c r="Z4546" s="99">
        <v>5</v>
      </c>
      <c r="AA4546" s="104">
        <v>0.52600000000000002</v>
      </c>
      <c r="AB4546" s="100">
        <v>0</v>
      </c>
      <c r="AC4546" s="106">
        <v>0</v>
      </c>
      <c r="AD4546" s="107">
        <v>43598</v>
      </c>
      <c r="AE4546" s="107">
        <v>43598</v>
      </c>
      <c r="AF4546" s="99">
        <v>0</v>
      </c>
      <c r="AG4546" s="101" t="s">
        <v>53</v>
      </c>
      <c r="AH4546" s="100">
        <v>0</v>
      </c>
      <c r="AI4546" s="106">
        <v>0</v>
      </c>
      <c r="AJ4546" s="106">
        <v>0</v>
      </c>
      <c r="AK4546" s="60" t="str">
        <f>+IF(Tabla1[[#This Row],[REQUEST_TY]]="SR MANTENIMIENTO CORRECTIVO", "EMERGENCIA", "OTROS")</f>
        <v>EMERGENCIA</v>
      </c>
      <c r="AL4546" s="6" t="str">
        <f>+_xlfn.IFS(Tabla1[[#This Row],[Veces obj]]&lt;=1,"0-1",Tabla1[[#This Row],[Veces obj]]&lt;=2,"1-2",Tabla1[[#This Row],[Veces obj]]&lt;=3,"2-3",TRUE,"&gt;3")</f>
        <v>0-1</v>
      </c>
      <c r="AM4546" s="60" t="str">
        <f>+_xlfn.IFS(MONTH(Tabla1[[#This Row],[MES]])&lt;=3,"Q1",MONTH(Tabla1[[#This Row],[MES]])&lt;=6,"Q2",MONTH(Tabla1[[#This Row],[MES]])&lt;=9,"Q3",TRUE,"Q4")</f>
        <v>Q2</v>
      </c>
      <c r="AN4546" s="15" t="str">
        <f>+IFERROR(VLOOKUP(Tabla1[[#This Row],[CUENTA]],CTAS[],2,0),"OTROS")</f>
        <v>OTROS</v>
      </c>
      <c r="AP4546" s="15" t="str">
        <f>+IFERROR(VLOOKUP(Tabla1[[#This Row],[EMPLEADO]],IS[],3,0),"OTROS")</f>
        <v>OTROS</v>
      </c>
      <c r="AQ4546" s="15" t="str">
        <f>+IFERROR(VLOOKUP(Tabla1[[#This Row],[EMPLEADO]],IS[[NÓMINA]:[INGENIERO]],2,0),"OTROS")</f>
        <v>OTROS</v>
      </c>
    </row>
    <row r="4547" spans="1:43" x14ac:dyDescent="0.25">
      <c r="A4547" s="91" t="s">
        <v>12089</v>
      </c>
      <c r="B4547" s="92">
        <v>1</v>
      </c>
      <c r="C4547" s="92" t="s">
        <v>13026</v>
      </c>
      <c r="D4547" s="93" t="s">
        <v>38</v>
      </c>
      <c r="E4547" s="94" t="s">
        <v>176</v>
      </c>
      <c r="F4547" s="94" t="s">
        <v>13027</v>
      </c>
      <c r="G4547" s="105" t="s">
        <v>13028</v>
      </c>
      <c r="H4547" s="92" t="s">
        <v>253</v>
      </c>
      <c r="I4547" s="95" t="s">
        <v>43</v>
      </c>
      <c r="J4547" s="92" t="s">
        <v>8</v>
      </c>
      <c r="K4547" s="96" t="s">
        <v>179</v>
      </c>
      <c r="L4547" s="96" t="s">
        <v>13029</v>
      </c>
      <c r="M4547" s="92" t="s">
        <v>649</v>
      </c>
      <c r="N4547" s="92">
        <v>0</v>
      </c>
      <c r="O4547" s="92" t="s">
        <v>47</v>
      </c>
      <c r="P4547" s="96">
        <v>369</v>
      </c>
      <c r="Q4547" s="96" t="s">
        <v>48</v>
      </c>
      <c r="R4547" s="97" t="s">
        <v>49</v>
      </c>
      <c r="S4547" s="98" t="s">
        <v>50</v>
      </c>
      <c r="T4547" s="98" t="s">
        <v>51</v>
      </c>
      <c r="U4547" s="99" t="s">
        <v>52</v>
      </c>
      <c r="V4547" s="100">
        <v>1.05</v>
      </c>
      <c r="W4547" s="106">
        <v>750.75000000000011</v>
      </c>
      <c r="X4547" s="102">
        <v>1</v>
      </c>
      <c r="Y4547" s="103">
        <v>1.55</v>
      </c>
      <c r="Z4547" s="99">
        <v>5</v>
      </c>
      <c r="AA4547" s="104">
        <v>0.31</v>
      </c>
      <c r="AB4547" s="100">
        <v>0</v>
      </c>
      <c r="AC4547" s="106">
        <v>0</v>
      </c>
      <c r="AD4547" s="107">
        <v>43600</v>
      </c>
      <c r="AE4547" s="107">
        <v>43600</v>
      </c>
      <c r="AF4547" s="99">
        <v>0</v>
      </c>
      <c r="AG4547" s="101" t="s">
        <v>53</v>
      </c>
      <c r="AH4547" s="100">
        <v>0</v>
      </c>
      <c r="AI4547" s="106">
        <v>0</v>
      </c>
      <c r="AJ4547" s="106">
        <v>0</v>
      </c>
      <c r="AK4547" s="60" t="str">
        <f>+IF(Tabla1[[#This Row],[REQUEST_TY]]="SR MANTENIMIENTO CORRECTIVO", "EMERGENCIA", "OTROS")</f>
        <v>EMERGENCIA</v>
      </c>
      <c r="AL4547" s="6" t="str">
        <f>+_xlfn.IFS(Tabla1[[#This Row],[Veces obj]]&lt;=1,"0-1",Tabla1[[#This Row],[Veces obj]]&lt;=2,"1-2",Tabla1[[#This Row],[Veces obj]]&lt;=3,"2-3",TRUE,"&gt;3")</f>
        <v>0-1</v>
      </c>
      <c r="AM4547" s="60" t="str">
        <f>+_xlfn.IFS(MONTH(Tabla1[[#This Row],[MES]])&lt;=3,"Q1",MONTH(Tabla1[[#This Row],[MES]])&lt;=6,"Q2",MONTH(Tabla1[[#This Row],[MES]])&lt;=9,"Q3",TRUE,"Q4")</f>
        <v>Q2</v>
      </c>
      <c r="AN4547" s="15" t="str">
        <f>+IFERROR(VLOOKUP(Tabla1[[#This Row],[CUENTA]],CTAS[],2,0),"OTROS")</f>
        <v>OTROS</v>
      </c>
      <c r="AP4547" s="15" t="str">
        <f>+IFERROR(VLOOKUP(Tabla1[[#This Row],[EMPLEADO]],IS[],3,0),"OTROS")</f>
        <v>OTROS</v>
      </c>
      <c r="AQ4547" s="15" t="str">
        <f>+IFERROR(VLOOKUP(Tabla1[[#This Row],[EMPLEADO]],IS[[NÓMINA]:[INGENIERO]],2,0),"OTROS")</f>
        <v>OTROS</v>
      </c>
    </row>
    <row r="4548" spans="1:43" x14ac:dyDescent="0.25">
      <c r="A4548" s="91" t="s">
        <v>12089</v>
      </c>
      <c r="B4548" s="92">
        <v>1</v>
      </c>
      <c r="C4548" s="92" t="s">
        <v>13030</v>
      </c>
      <c r="D4548" s="93" t="s">
        <v>38</v>
      </c>
      <c r="E4548" s="94" t="s">
        <v>430</v>
      </c>
      <c r="F4548" s="94" t="s">
        <v>13031</v>
      </c>
      <c r="G4548" s="105" t="s">
        <v>11343</v>
      </c>
      <c r="H4548" s="92" t="s">
        <v>150</v>
      </c>
      <c r="I4548" s="95" t="s">
        <v>43</v>
      </c>
      <c r="J4548" s="92" t="s">
        <v>8</v>
      </c>
      <c r="K4548" s="96" t="s">
        <v>151</v>
      </c>
      <c r="L4548" s="96" t="s">
        <v>323</v>
      </c>
      <c r="M4548" s="92" t="s">
        <v>94</v>
      </c>
      <c r="N4548" s="92">
        <v>1</v>
      </c>
      <c r="O4548" s="92" t="s">
        <v>47</v>
      </c>
      <c r="P4548" s="96">
        <v>21</v>
      </c>
      <c r="Q4548" s="96" t="s">
        <v>62</v>
      </c>
      <c r="R4548" s="97" t="s">
        <v>63</v>
      </c>
      <c r="S4548" s="98" t="s">
        <v>64</v>
      </c>
      <c r="T4548" s="98" t="s">
        <v>51</v>
      </c>
      <c r="U4548" s="99" t="s">
        <v>65</v>
      </c>
      <c r="V4548" s="100">
        <v>0.8</v>
      </c>
      <c r="W4548" s="106">
        <v>0</v>
      </c>
      <c r="X4548" s="102">
        <v>1</v>
      </c>
      <c r="Y4548" s="103">
        <v>0</v>
      </c>
      <c r="Z4548" s="99">
        <v>5</v>
      </c>
      <c r="AA4548" s="104">
        <v>0</v>
      </c>
      <c r="AB4548" s="100">
        <v>0</v>
      </c>
      <c r="AC4548" s="106">
        <v>0</v>
      </c>
      <c r="AD4548" s="107">
        <v>43600</v>
      </c>
      <c r="AE4548" s="107">
        <v>43600</v>
      </c>
      <c r="AF4548" s="99">
        <v>0</v>
      </c>
      <c r="AG4548" s="101" t="s">
        <v>53</v>
      </c>
      <c r="AH4548" s="100">
        <v>0</v>
      </c>
      <c r="AI4548" s="106">
        <v>0</v>
      </c>
      <c r="AJ4548" s="106">
        <v>0</v>
      </c>
      <c r="AK4548" s="60" t="str">
        <f>+IF(Tabla1[[#This Row],[REQUEST_TY]]="SR MANTENIMIENTO CORRECTIVO", "EMERGENCIA", "OTROS")</f>
        <v>EMERGENCIA</v>
      </c>
      <c r="AL4548" s="6" t="str">
        <f>+_xlfn.IFS(Tabla1[[#This Row],[Veces obj]]&lt;=1,"0-1",Tabla1[[#This Row],[Veces obj]]&lt;=2,"1-2",Tabla1[[#This Row],[Veces obj]]&lt;=3,"2-3",TRUE,"&gt;3")</f>
        <v>0-1</v>
      </c>
      <c r="AM4548" s="60" t="str">
        <f>+_xlfn.IFS(MONTH(Tabla1[[#This Row],[MES]])&lt;=3,"Q1",MONTH(Tabla1[[#This Row],[MES]])&lt;=6,"Q2",MONTH(Tabla1[[#This Row],[MES]])&lt;=9,"Q3",TRUE,"Q4")</f>
        <v>Q2</v>
      </c>
      <c r="AN4548" s="15" t="str">
        <f>+IFERROR(VLOOKUP(Tabla1[[#This Row],[CUENTA]],CTAS[],2,0),"OTROS")</f>
        <v>HONEYWELL</v>
      </c>
      <c r="AP4548" s="15" t="str">
        <f>+IFERROR(VLOOKUP(Tabla1[[#This Row],[EMPLEADO]],IS[],3,0),"OTROS")</f>
        <v>JUAREZ</v>
      </c>
      <c r="AQ4548" s="15" t="str">
        <f>+IFERROR(VLOOKUP(Tabla1[[#This Row],[EMPLEADO]],IS[[NÓMINA]:[INGENIERO]],2,0),"OTROS")</f>
        <v>CARLOS MONTOYA</v>
      </c>
    </row>
    <row r="4549" spans="1:43" x14ac:dyDescent="0.25">
      <c r="A4549" s="91" t="s">
        <v>12089</v>
      </c>
      <c r="B4549" s="92">
        <v>1</v>
      </c>
      <c r="C4549" s="92" t="s">
        <v>13032</v>
      </c>
      <c r="D4549" s="93" t="s">
        <v>38</v>
      </c>
      <c r="E4549" s="94" t="s">
        <v>133</v>
      </c>
      <c r="F4549" s="94" t="s">
        <v>13031</v>
      </c>
      <c r="G4549" s="105" t="s">
        <v>2674</v>
      </c>
      <c r="H4549" s="92" t="s">
        <v>1052</v>
      </c>
      <c r="I4549" s="95" t="s">
        <v>43</v>
      </c>
      <c r="J4549" s="92" t="s">
        <v>8</v>
      </c>
      <c r="K4549" s="96" t="s">
        <v>59</v>
      </c>
      <c r="L4549" s="96" t="s">
        <v>2014</v>
      </c>
      <c r="M4549" s="92" t="s">
        <v>222</v>
      </c>
      <c r="N4549" s="92">
        <v>0</v>
      </c>
      <c r="O4549" s="92" t="s">
        <v>47</v>
      </c>
      <c r="P4549" s="96">
        <v>49</v>
      </c>
      <c r="Q4549" s="96" t="s">
        <v>82</v>
      </c>
      <c r="R4549" s="97" t="s">
        <v>138</v>
      </c>
      <c r="S4549" s="98" t="s">
        <v>139</v>
      </c>
      <c r="T4549" s="98" t="s">
        <v>51</v>
      </c>
      <c r="U4549" s="99" t="s">
        <v>140</v>
      </c>
      <c r="V4549" s="100">
        <v>1.1000000000000001</v>
      </c>
      <c r="W4549" s="106">
        <v>1730.3000000000004</v>
      </c>
      <c r="X4549" s="102">
        <v>1</v>
      </c>
      <c r="Y4549" s="103">
        <v>4.05</v>
      </c>
      <c r="Z4549" s="99">
        <v>4</v>
      </c>
      <c r="AA4549" s="104">
        <v>1.0125</v>
      </c>
      <c r="AB4549" s="100">
        <v>3.1249999999999889E-3</v>
      </c>
      <c r="AC4549" s="106">
        <v>-4.9156249999999835</v>
      </c>
      <c r="AD4549" s="107">
        <v>43598</v>
      </c>
      <c r="AE4549" s="107">
        <v>43598</v>
      </c>
      <c r="AF4549" s="99">
        <v>0</v>
      </c>
      <c r="AG4549" s="101" t="s">
        <v>53</v>
      </c>
      <c r="AH4549" s="100">
        <v>0</v>
      </c>
      <c r="AI4549" s="106">
        <v>0</v>
      </c>
      <c r="AJ4549" s="106">
        <v>0</v>
      </c>
      <c r="AK4549" s="60" t="str">
        <f>+IF(Tabla1[[#This Row],[REQUEST_TY]]="SR MANTENIMIENTO CORRECTIVO", "EMERGENCIA", "OTROS")</f>
        <v>EMERGENCIA</v>
      </c>
      <c r="AL4549" s="6" t="str">
        <f>+_xlfn.IFS(Tabla1[[#This Row],[Veces obj]]&lt;=1,"0-1",Tabla1[[#This Row],[Veces obj]]&lt;=2,"1-2",Tabla1[[#This Row],[Veces obj]]&lt;=3,"2-3",TRUE,"&gt;3")</f>
        <v>1-2</v>
      </c>
      <c r="AM4549" s="60" t="str">
        <f>+_xlfn.IFS(MONTH(Tabla1[[#This Row],[MES]])&lt;=3,"Q1",MONTH(Tabla1[[#This Row],[MES]])&lt;=6,"Q2",MONTH(Tabla1[[#This Row],[MES]])&lt;=9,"Q3",TRUE,"Q4")</f>
        <v>Q2</v>
      </c>
      <c r="AN4549" s="15" t="str">
        <f>+IFERROR(VLOOKUP(Tabla1[[#This Row],[CUENTA]],CTAS[],2,0),"OTROS")</f>
        <v>OTROS</v>
      </c>
      <c r="AP4549" s="15" t="str">
        <f>+IFERROR(VLOOKUP(Tabla1[[#This Row],[EMPLEADO]],IS[],3,0),"OTROS")</f>
        <v>OTROS</v>
      </c>
      <c r="AQ4549" s="15" t="str">
        <f>+IFERROR(VLOOKUP(Tabla1[[#This Row],[EMPLEADO]],IS[[NÓMINA]:[INGENIERO]],2,0),"OTROS")</f>
        <v>OTROS</v>
      </c>
    </row>
    <row r="4550" spans="1:43" x14ac:dyDescent="0.25">
      <c r="A4550" s="91" t="s">
        <v>12089</v>
      </c>
      <c r="B4550" s="92">
        <v>1</v>
      </c>
      <c r="C4550" s="92" t="s">
        <v>13033</v>
      </c>
      <c r="D4550" s="93" t="s">
        <v>38</v>
      </c>
      <c r="E4550" s="94" t="s">
        <v>133</v>
      </c>
      <c r="F4550" s="94" t="s">
        <v>13034</v>
      </c>
      <c r="G4550" s="105" t="s">
        <v>5553</v>
      </c>
      <c r="H4550" s="92" t="s">
        <v>1052</v>
      </c>
      <c r="I4550" s="95" t="s">
        <v>43</v>
      </c>
      <c r="J4550" s="92" t="s">
        <v>8</v>
      </c>
      <c r="K4550" s="96" t="s">
        <v>59</v>
      </c>
      <c r="L4550" s="96" t="s">
        <v>5106</v>
      </c>
      <c r="M4550" s="92" t="s">
        <v>222</v>
      </c>
      <c r="N4550" s="92">
        <v>0</v>
      </c>
      <c r="O4550" s="92" t="s">
        <v>47</v>
      </c>
      <c r="P4550" s="96">
        <v>40</v>
      </c>
      <c r="Q4550" s="96" t="s">
        <v>82</v>
      </c>
      <c r="R4550" s="97" t="s">
        <v>138</v>
      </c>
      <c r="S4550" s="98" t="s">
        <v>139</v>
      </c>
      <c r="T4550" s="98" t="s">
        <v>51</v>
      </c>
      <c r="U4550" s="99" t="s">
        <v>140</v>
      </c>
      <c r="V4550" s="100">
        <v>1.1000000000000001</v>
      </c>
      <c r="W4550" s="106">
        <v>1730.3000000000004</v>
      </c>
      <c r="X4550" s="102">
        <v>1</v>
      </c>
      <c r="Y4550" s="103">
        <v>0.78</v>
      </c>
      <c r="Z4550" s="99">
        <v>4</v>
      </c>
      <c r="AA4550" s="104">
        <v>0.19500000000000001</v>
      </c>
      <c r="AB4550" s="100">
        <v>0</v>
      </c>
      <c r="AC4550" s="106">
        <v>0</v>
      </c>
      <c r="AD4550" s="107">
        <v>43601</v>
      </c>
      <c r="AE4550" s="107">
        <v>43601</v>
      </c>
      <c r="AF4550" s="99">
        <v>0</v>
      </c>
      <c r="AG4550" s="101" t="s">
        <v>53</v>
      </c>
      <c r="AH4550" s="100">
        <v>0</v>
      </c>
      <c r="AI4550" s="106">
        <v>0</v>
      </c>
      <c r="AJ4550" s="106">
        <v>0</v>
      </c>
      <c r="AK4550" s="60" t="str">
        <f>+IF(Tabla1[[#This Row],[REQUEST_TY]]="SR MANTENIMIENTO CORRECTIVO", "EMERGENCIA", "OTROS")</f>
        <v>EMERGENCIA</v>
      </c>
      <c r="AL4550" s="6" t="str">
        <f>+_xlfn.IFS(Tabla1[[#This Row],[Veces obj]]&lt;=1,"0-1",Tabla1[[#This Row],[Veces obj]]&lt;=2,"1-2",Tabla1[[#This Row],[Veces obj]]&lt;=3,"2-3",TRUE,"&gt;3")</f>
        <v>0-1</v>
      </c>
      <c r="AM4550" s="60" t="str">
        <f>+_xlfn.IFS(MONTH(Tabla1[[#This Row],[MES]])&lt;=3,"Q1",MONTH(Tabla1[[#This Row],[MES]])&lt;=6,"Q2",MONTH(Tabla1[[#This Row],[MES]])&lt;=9,"Q3",TRUE,"Q4")</f>
        <v>Q2</v>
      </c>
      <c r="AN4550" s="15" t="str">
        <f>+IFERROR(VLOOKUP(Tabla1[[#This Row],[CUENTA]],CTAS[],2,0),"OTROS")</f>
        <v>OTROS</v>
      </c>
      <c r="AP4550" s="15" t="str">
        <f>+IFERROR(VLOOKUP(Tabla1[[#This Row],[EMPLEADO]],IS[],3,0),"OTROS")</f>
        <v>OTROS</v>
      </c>
      <c r="AQ4550" s="15" t="str">
        <f>+IFERROR(VLOOKUP(Tabla1[[#This Row],[EMPLEADO]],IS[[NÓMINA]:[INGENIERO]],2,0),"OTROS")</f>
        <v>OTROS</v>
      </c>
    </row>
    <row r="4551" spans="1:43" x14ac:dyDescent="0.25">
      <c r="A4551" s="91" t="s">
        <v>12089</v>
      </c>
      <c r="B4551" s="92">
        <v>1</v>
      </c>
      <c r="C4551" s="92" t="s">
        <v>13035</v>
      </c>
      <c r="D4551" s="93" t="s">
        <v>38</v>
      </c>
      <c r="E4551" s="94" t="s">
        <v>613</v>
      </c>
      <c r="F4551" s="94" t="s">
        <v>13036</v>
      </c>
      <c r="G4551" s="105" t="s">
        <v>13037</v>
      </c>
      <c r="H4551" s="92" t="s">
        <v>740</v>
      </c>
      <c r="I4551" s="95" t="s">
        <v>43</v>
      </c>
      <c r="J4551" s="92" t="s">
        <v>8</v>
      </c>
      <c r="K4551" s="96" t="s">
        <v>1480</v>
      </c>
      <c r="L4551" s="96" t="s">
        <v>1481</v>
      </c>
      <c r="M4551" s="92" t="s">
        <v>1482</v>
      </c>
      <c r="N4551" s="92">
        <v>0</v>
      </c>
      <c r="O4551" s="92" t="s">
        <v>47</v>
      </c>
      <c r="P4551" s="96">
        <v>706</v>
      </c>
      <c r="Q4551" s="96" t="s">
        <v>48</v>
      </c>
      <c r="R4551" s="97" t="s">
        <v>235</v>
      </c>
      <c r="S4551" s="98" t="s">
        <v>50</v>
      </c>
      <c r="T4551" s="98" t="s">
        <v>51</v>
      </c>
      <c r="U4551" s="99" t="s">
        <v>52</v>
      </c>
      <c r="V4551" s="100">
        <v>1.05</v>
      </c>
      <c r="W4551" s="106">
        <v>750.75000000000011</v>
      </c>
      <c r="X4551" s="102">
        <v>1</v>
      </c>
      <c r="Y4551" s="103">
        <v>1.53</v>
      </c>
      <c r="Z4551" s="99">
        <v>5</v>
      </c>
      <c r="AA4551" s="104">
        <v>0.30599999999999999</v>
      </c>
      <c r="AB4551" s="100">
        <v>0</v>
      </c>
      <c r="AC4551" s="106">
        <v>0</v>
      </c>
      <c r="AD4551" s="107">
        <v>43601</v>
      </c>
      <c r="AE4551" s="107">
        <v>43601</v>
      </c>
      <c r="AF4551" s="99">
        <v>0</v>
      </c>
      <c r="AG4551" s="101" t="s">
        <v>53</v>
      </c>
      <c r="AH4551" s="100">
        <v>0</v>
      </c>
      <c r="AI4551" s="106">
        <v>0</v>
      </c>
      <c r="AJ4551" s="106">
        <v>0</v>
      </c>
      <c r="AK4551" s="60" t="str">
        <f>+IF(Tabla1[[#This Row],[REQUEST_TY]]="SR MANTENIMIENTO CORRECTIVO", "EMERGENCIA", "OTROS")</f>
        <v>EMERGENCIA</v>
      </c>
      <c r="AL4551" s="6" t="str">
        <f>+_xlfn.IFS(Tabla1[[#This Row],[Veces obj]]&lt;=1,"0-1",Tabla1[[#This Row],[Veces obj]]&lt;=2,"1-2",Tabla1[[#This Row],[Veces obj]]&lt;=3,"2-3",TRUE,"&gt;3")</f>
        <v>0-1</v>
      </c>
      <c r="AM4551" s="60" t="str">
        <f>+_xlfn.IFS(MONTH(Tabla1[[#This Row],[MES]])&lt;=3,"Q1",MONTH(Tabla1[[#This Row],[MES]])&lt;=6,"Q2",MONTH(Tabla1[[#This Row],[MES]])&lt;=9,"Q3",TRUE,"Q4")</f>
        <v>Q2</v>
      </c>
      <c r="AN4551" s="15" t="str">
        <f>+IFERROR(VLOOKUP(Tabla1[[#This Row],[CUENTA]],CTAS[],2,0),"OTROS")</f>
        <v>OTROS</v>
      </c>
      <c r="AP4551" s="15" t="str">
        <f>+IFERROR(VLOOKUP(Tabla1[[#This Row],[EMPLEADO]],IS[],3,0),"OTROS")</f>
        <v>OTROS</v>
      </c>
      <c r="AQ4551" s="15" t="str">
        <f>+IFERROR(VLOOKUP(Tabla1[[#This Row],[EMPLEADO]],IS[[NÓMINA]:[INGENIERO]],2,0),"OTROS")</f>
        <v>OTROS</v>
      </c>
    </row>
    <row r="4552" spans="1:43" x14ac:dyDescent="0.25">
      <c r="A4552" s="91" t="s">
        <v>12089</v>
      </c>
      <c r="B4552" s="92">
        <v>1</v>
      </c>
      <c r="C4552" s="92" t="s">
        <v>13038</v>
      </c>
      <c r="D4552" s="93" t="s">
        <v>38</v>
      </c>
      <c r="E4552" s="94" t="s">
        <v>312</v>
      </c>
      <c r="F4552" s="94" t="s">
        <v>13039</v>
      </c>
      <c r="G4552" s="105" t="s">
        <v>1463</v>
      </c>
      <c r="H4552" s="92" t="s">
        <v>10274</v>
      </c>
      <c r="I4552" s="95" t="s">
        <v>43</v>
      </c>
      <c r="J4552" s="92" t="s">
        <v>8</v>
      </c>
      <c r="K4552" s="96" t="s">
        <v>117</v>
      </c>
      <c r="L4552" s="96" t="s">
        <v>1464</v>
      </c>
      <c r="M4552" s="92" t="s">
        <v>46</v>
      </c>
      <c r="N4552" s="92">
        <v>0</v>
      </c>
      <c r="O4552" s="92" t="s">
        <v>47</v>
      </c>
      <c r="P4552" s="96">
        <v>110</v>
      </c>
      <c r="Q4552" s="96" t="s">
        <v>48</v>
      </c>
      <c r="R4552" s="97" t="s">
        <v>317</v>
      </c>
      <c r="S4552" s="98" t="s">
        <v>318</v>
      </c>
      <c r="T4552" s="98" t="s">
        <v>51</v>
      </c>
      <c r="U4552" s="99" t="s">
        <v>353</v>
      </c>
      <c r="V4552" s="100">
        <v>1.1499999999999999</v>
      </c>
      <c r="W4552" s="106">
        <v>1808.95</v>
      </c>
      <c r="X4552" s="102">
        <v>1</v>
      </c>
      <c r="Y4552" s="103">
        <v>2.65</v>
      </c>
      <c r="Z4552" s="99">
        <v>4</v>
      </c>
      <c r="AA4552" s="104">
        <v>0.66249999999999998</v>
      </c>
      <c r="AB4552" s="100">
        <v>0</v>
      </c>
      <c r="AC4552" s="106">
        <v>0</v>
      </c>
      <c r="AD4552" s="107">
        <v>43598</v>
      </c>
      <c r="AE4552" s="107">
        <v>43598</v>
      </c>
      <c r="AF4552" s="99">
        <v>0</v>
      </c>
      <c r="AG4552" s="101" t="s">
        <v>53</v>
      </c>
      <c r="AH4552" s="100">
        <v>0</v>
      </c>
      <c r="AI4552" s="106">
        <v>0</v>
      </c>
      <c r="AJ4552" s="106">
        <v>0</v>
      </c>
      <c r="AK4552" s="60" t="str">
        <f>+IF(Tabla1[[#This Row],[REQUEST_TY]]="SR MANTENIMIENTO CORRECTIVO", "EMERGENCIA", "OTROS")</f>
        <v>EMERGENCIA</v>
      </c>
      <c r="AL4552" s="6" t="str">
        <f>+_xlfn.IFS(Tabla1[[#This Row],[Veces obj]]&lt;=1,"0-1",Tabla1[[#This Row],[Veces obj]]&lt;=2,"1-2",Tabla1[[#This Row],[Veces obj]]&lt;=3,"2-3",TRUE,"&gt;3")</f>
        <v>0-1</v>
      </c>
      <c r="AM4552" s="60" t="str">
        <f>+_xlfn.IFS(MONTH(Tabla1[[#This Row],[MES]])&lt;=3,"Q1",MONTH(Tabla1[[#This Row],[MES]])&lt;=6,"Q2",MONTH(Tabla1[[#This Row],[MES]])&lt;=9,"Q3",TRUE,"Q4")</f>
        <v>Q2</v>
      </c>
      <c r="AN4552" s="15" t="str">
        <f>+IFERROR(VLOOKUP(Tabla1[[#This Row],[CUENTA]],CTAS[],2,0),"OTROS")</f>
        <v>OTROS</v>
      </c>
      <c r="AP4552" s="15" t="str">
        <f>+IFERROR(VLOOKUP(Tabla1[[#This Row],[EMPLEADO]],IS[],3,0),"OTROS")</f>
        <v>OTROS</v>
      </c>
      <c r="AQ4552" s="15" t="str">
        <f>+IFERROR(VLOOKUP(Tabla1[[#This Row],[EMPLEADO]],IS[[NÓMINA]:[INGENIERO]],2,0),"OTROS")</f>
        <v>OTROS</v>
      </c>
    </row>
    <row r="4553" spans="1:43" x14ac:dyDescent="0.25">
      <c r="A4553" s="91" t="s">
        <v>12089</v>
      </c>
      <c r="B4553" s="92">
        <v>1</v>
      </c>
      <c r="C4553" s="92" t="s">
        <v>13040</v>
      </c>
      <c r="D4553" s="93" t="s">
        <v>38</v>
      </c>
      <c r="E4553" s="94" t="s">
        <v>430</v>
      </c>
      <c r="F4553" s="94" t="s">
        <v>13041</v>
      </c>
      <c r="G4553" s="105" t="s">
        <v>8123</v>
      </c>
      <c r="H4553" s="92" t="s">
        <v>740</v>
      </c>
      <c r="I4553" s="95" t="s">
        <v>43</v>
      </c>
      <c r="J4553" s="92" t="s">
        <v>8</v>
      </c>
      <c r="K4553" s="96" t="s">
        <v>1480</v>
      </c>
      <c r="L4553" s="96" t="s">
        <v>1481</v>
      </c>
      <c r="M4553" s="92" t="s">
        <v>1482</v>
      </c>
      <c r="N4553" s="92">
        <v>0</v>
      </c>
      <c r="O4553" s="92" t="s">
        <v>47</v>
      </c>
      <c r="P4553" s="96">
        <v>35</v>
      </c>
      <c r="Q4553" s="96" t="s">
        <v>82</v>
      </c>
      <c r="R4553" s="97" t="s">
        <v>63</v>
      </c>
      <c r="S4553" s="98" t="s">
        <v>64</v>
      </c>
      <c r="T4553" s="98" t="s">
        <v>51</v>
      </c>
      <c r="U4553" s="99" t="s">
        <v>83</v>
      </c>
      <c r="V4553" s="100">
        <v>1.05</v>
      </c>
      <c r="W4553" s="106">
        <v>1433.25</v>
      </c>
      <c r="X4553" s="102">
        <v>1</v>
      </c>
      <c r="Y4553" s="103">
        <v>0.17</v>
      </c>
      <c r="Z4553" s="99">
        <v>5</v>
      </c>
      <c r="AA4553" s="104">
        <v>3.4000000000000002E-2</v>
      </c>
      <c r="AB4553" s="100">
        <v>0</v>
      </c>
      <c r="AC4553" s="106">
        <v>0</v>
      </c>
      <c r="AD4553" s="107">
        <v>43602</v>
      </c>
      <c r="AE4553" s="107">
        <v>43605</v>
      </c>
      <c r="AF4553" s="99">
        <v>1</v>
      </c>
      <c r="AG4553" s="101" t="s">
        <v>53</v>
      </c>
      <c r="AH4553" s="100">
        <v>0</v>
      </c>
      <c r="AI4553" s="106">
        <v>0</v>
      </c>
      <c r="AJ4553" s="106">
        <v>0</v>
      </c>
      <c r="AK4553" s="60" t="str">
        <f>+IF(Tabla1[[#This Row],[REQUEST_TY]]="SR MANTENIMIENTO CORRECTIVO", "EMERGENCIA", "OTROS")</f>
        <v>EMERGENCIA</v>
      </c>
      <c r="AL4553" s="6" t="str">
        <f>+_xlfn.IFS(Tabla1[[#This Row],[Veces obj]]&lt;=1,"0-1",Tabla1[[#This Row],[Veces obj]]&lt;=2,"1-2",Tabla1[[#This Row],[Veces obj]]&lt;=3,"2-3",TRUE,"&gt;3")</f>
        <v>0-1</v>
      </c>
      <c r="AM4553" s="60" t="str">
        <f>+_xlfn.IFS(MONTH(Tabla1[[#This Row],[MES]])&lt;=3,"Q1",MONTH(Tabla1[[#This Row],[MES]])&lt;=6,"Q2",MONTH(Tabla1[[#This Row],[MES]])&lt;=9,"Q3",TRUE,"Q4")</f>
        <v>Q2</v>
      </c>
      <c r="AN4553" s="15" t="str">
        <f>+IFERROR(VLOOKUP(Tabla1[[#This Row],[CUENTA]],CTAS[],2,0),"OTROS")</f>
        <v>OTROS</v>
      </c>
      <c r="AP4553" s="15" t="str">
        <f>+IFERROR(VLOOKUP(Tabla1[[#This Row],[EMPLEADO]],IS[],3,0),"OTROS")</f>
        <v>OTROS</v>
      </c>
      <c r="AQ4553" s="15" t="str">
        <f>+IFERROR(VLOOKUP(Tabla1[[#This Row],[EMPLEADO]],IS[[NÓMINA]:[INGENIERO]],2,0),"OTROS")</f>
        <v>OTROS</v>
      </c>
    </row>
    <row r="4554" spans="1:43" x14ac:dyDescent="0.25">
      <c r="A4554" s="91" t="s">
        <v>12089</v>
      </c>
      <c r="B4554" s="92">
        <v>1</v>
      </c>
      <c r="C4554" s="92" t="s">
        <v>13042</v>
      </c>
      <c r="D4554" s="93" t="s">
        <v>38</v>
      </c>
      <c r="E4554" s="94" t="s">
        <v>217</v>
      </c>
      <c r="F4554" s="94" t="s">
        <v>13043</v>
      </c>
      <c r="G4554" s="105" t="s">
        <v>5105</v>
      </c>
      <c r="H4554" s="92" t="s">
        <v>1052</v>
      </c>
      <c r="I4554" s="95" t="s">
        <v>43</v>
      </c>
      <c r="J4554" s="92" t="s">
        <v>8</v>
      </c>
      <c r="K4554" s="96" t="s">
        <v>59</v>
      </c>
      <c r="L4554" s="96" t="s">
        <v>5106</v>
      </c>
      <c r="M4554" s="92" t="s">
        <v>222</v>
      </c>
      <c r="N4554" s="92">
        <v>0</v>
      </c>
      <c r="O4554" s="92" t="s">
        <v>47</v>
      </c>
      <c r="P4554" s="96">
        <v>60</v>
      </c>
      <c r="Q4554" s="96" t="s">
        <v>82</v>
      </c>
      <c r="R4554" s="97" t="s">
        <v>223</v>
      </c>
      <c r="S4554" s="98" t="s">
        <v>139</v>
      </c>
      <c r="T4554" s="98" t="s">
        <v>51</v>
      </c>
      <c r="U4554" s="99" t="s">
        <v>140</v>
      </c>
      <c r="V4554" s="100">
        <v>1.1000000000000001</v>
      </c>
      <c r="W4554" s="106">
        <v>1730.3000000000004</v>
      </c>
      <c r="X4554" s="102">
        <v>1</v>
      </c>
      <c r="Y4554" s="103">
        <v>4.92</v>
      </c>
      <c r="Z4554" s="99">
        <v>4</v>
      </c>
      <c r="AA4554" s="104">
        <v>1.23</v>
      </c>
      <c r="AB4554" s="100">
        <v>5.7499999999999996E-2</v>
      </c>
      <c r="AC4554" s="106">
        <v>-90.447500000000005</v>
      </c>
      <c r="AD4554" s="107">
        <v>43600</v>
      </c>
      <c r="AE4554" s="107">
        <v>43600</v>
      </c>
      <c r="AF4554" s="99">
        <v>0</v>
      </c>
      <c r="AG4554" s="101" t="s">
        <v>53</v>
      </c>
      <c r="AH4554" s="100">
        <v>0</v>
      </c>
      <c r="AI4554" s="106">
        <v>0</v>
      </c>
      <c r="AJ4554" s="106">
        <v>0</v>
      </c>
      <c r="AK4554" s="60" t="str">
        <f>+IF(Tabla1[[#This Row],[REQUEST_TY]]="SR MANTENIMIENTO CORRECTIVO", "EMERGENCIA", "OTROS")</f>
        <v>EMERGENCIA</v>
      </c>
      <c r="AL4554" s="6" t="str">
        <f>+_xlfn.IFS(Tabla1[[#This Row],[Veces obj]]&lt;=1,"0-1",Tabla1[[#This Row],[Veces obj]]&lt;=2,"1-2",Tabla1[[#This Row],[Veces obj]]&lt;=3,"2-3",TRUE,"&gt;3")</f>
        <v>1-2</v>
      </c>
      <c r="AM4554" s="60" t="str">
        <f>+_xlfn.IFS(MONTH(Tabla1[[#This Row],[MES]])&lt;=3,"Q1",MONTH(Tabla1[[#This Row],[MES]])&lt;=6,"Q2",MONTH(Tabla1[[#This Row],[MES]])&lt;=9,"Q3",TRUE,"Q4")</f>
        <v>Q2</v>
      </c>
      <c r="AN4554" s="15" t="str">
        <f>+IFERROR(VLOOKUP(Tabla1[[#This Row],[CUENTA]],CTAS[],2,0),"OTROS")</f>
        <v>OTROS</v>
      </c>
      <c r="AP4554" s="15" t="str">
        <f>+IFERROR(VLOOKUP(Tabla1[[#This Row],[EMPLEADO]],IS[],3,0),"OTROS")</f>
        <v>OTROS</v>
      </c>
      <c r="AQ4554" s="15" t="str">
        <f>+IFERROR(VLOOKUP(Tabla1[[#This Row],[EMPLEADO]],IS[[NÓMINA]:[INGENIERO]],2,0),"OTROS")</f>
        <v>OTROS</v>
      </c>
    </row>
    <row r="4555" spans="1:43" x14ac:dyDescent="0.25">
      <c r="A4555" s="91" t="s">
        <v>12089</v>
      </c>
      <c r="B4555" s="92">
        <v>1</v>
      </c>
      <c r="C4555" s="92" t="s">
        <v>13044</v>
      </c>
      <c r="D4555" s="93" t="s">
        <v>38</v>
      </c>
      <c r="E4555" s="94" t="s">
        <v>2243</v>
      </c>
      <c r="F4555" s="94" t="s">
        <v>13045</v>
      </c>
      <c r="G4555" s="105" t="s">
        <v>2245</v>
      </c>
      <c r="H4555" s="92" t="s">
        <v>136</v>
      </c>
      <c r="I4555" s="95" t="s">
        <v>43</v>
      </c>
      <c r="J4555" s="92" t="s">
        <v>8</v>
      </c>
      <c r="K4555" s="96" t="s">
        <v>2246</v>
      </c>
      <c r="L4555" s="96" t="s">
        <v>2247</v>
      </c>
      <c r="M4555" s="92" t="s">
        <v>736</v>
      </c>
      <c r="N4555" s="92">
        <v>0</v>
      </c>
      <c r="O4555" s="92" t="s">
        <v>47</v>
      </c>
      <c r="P4555" s="96">
        <v>14</v>
      </c>
      <c r="Q4555" s="96" t="s">
        <v>194</v>
      </c>
      <c r="R4555" s="97" t="s">
        <v>440</v>
      </c>
      <c r="S4555" s="98" t="s">
        <v>139</v>
      </c>
      <c r="T4555" s="98" t="s">
        <v>51</v>
      </c>
      <c r="U4555" s="99" t="s">
        <v>224</v>
      </c>
      <c r="V4555" s="100">
        <v>0.8</v>
      </c>
      <c r="W4555" s="106">
        <v>1258.4000000000003</v>
      </c>
      <c r="X4555" s="102">
        <v>1</v>
      </c>
      <c r="Y4555" s="103">
        <v>4.13</v>
      </c>
      <c r="Z4555" s="99">
        <v>4</v>
      </c>
      <c r="AA4555" s="104">
        <v>1.0325</v>
      </c>
      <c r="AB4555" s="100">
        <v>8.1249999999999933E-3</v>
      </c>
      <c r="AC4555" s="106">
        <v>-12.780624999999992</v>
      </c>
      <c r="AD4555" s="107">
        <v>43598</v>
      </c>
      <c r="AE4555" s="107">
        <v>43599</v>
      </c>
      <c r="AF4555" s="99">
        <v>1</v>
      </c>
      <c r="AG4555" s="101" t="s">
        <v>53</v>
      </c>
      <c r="AH4555" s="100">
        <v>0</v>
      </c>
      <c r="AI4555" s="106">
        <v>0</v>
      </c>
      <c r="AJ4555" s="106">
        <v>0</v>
      </c>
      <c r="AK4555" s="60" t="str">
        <f>+IF(Tabla1[[#This Row],[REQUEST_TY]]="SR MANTENIMIENTO CORRECTIVO", "EMERGENCIA", "OTROS")</f>
        <v>EMERGENCIA</v>
      </c>
      <c r="AL4555" s="6" t="str">
        <f>+_xlfn.IFS(Tabla1[[#This Row],[Veces obj]]&lt;=1,"0-1",Tabla1[[#This Row],[Veces obj]]&lt;=2,"1-2",Tabla1[[#This Row],[Veces obj]]&lt;=3,"2-3",TRUE,"&gt;3")</f>
        <v>1-2</v>
      </c>
      <c r="AM4555" s="60" t="str">
        <f>+_xlfn.IFS(MONTH(Tabla1[[#This Row],[MES]])&lt;=3,"Q1",MONTH(Tabla1[[#This Row],[MES]])&lt;=6,"Q2",MONTH(Tabla1[[#This Row],[MES]])&lt;=9,"Q3",TRUE,"Q4")</f>
        <v>Q2</v>
      </c>
      <c r="AN4555" s="15" t="str">
        <f>+IFERROR(VLOOKUP(Tabla1[[#This Row],[CUENTA]],CTAS[],2,0),"OTROS")</f>
        <v>OTROS</v>
      </c>
      <c r="AP4555" s="15" t="str">
        <f>+IFERROR(VLOOKUP(Tabla1[[#This Row],[EMPLEADO]],IS[],3,0),"OTROS")</f>
        <v>OTROS</v>
      </c>
      <c r="AQ4555" s="15" t="str">
        <f>+IFERROR(VLOOKUP(Tabla1[[#This Row],[EMPLEADO]],IS[[NÓMINA]:[INGENIERO]],2,0),"OTROS")</f>
        <v>OTROS</v>
      </c>
    </row>
    <row r="4556" spans="1:43" x14ac:dyDescent="0.25">
      <c r="A4556" s="91" t="s">
        <v>12089</v>
      </c>
      <c r="B4556" s="92">
        <v>1</v>
      </c>
      <c r="C4556" s="92" t="s">
        <v>13046</v>
      </c>
      <c r="D4556" s="93" t="s">
        <v>38</v>
      </c>
      <c r="E4556" s="94" t="s">
        <v>217</v>
      </c>
      <c r="F4556" s="94" t="s">
        <v>13047</v>
      </c>
      <c r="G4556" s="105" t="s">
        <v>5109</v>
      </c>
      <c r="H4556" s="92" t="s">
        <v>1052</v>
      </c>
      <c r="I4556" s="95" t="s">
        <v>43</v>
      </c>
      <c r="J4556" s="92" t="s">
        <v>8</v>
      </c>
      <c r="K4556" s="96" t="s">
        <v>59</v>
      </c>
      <c r="L4556" s="96" t="s">
        <v>2014</v>
      </c>
      <c r="M4556" s="92" t="s">
        <v>222</v>
      </c>
      <c r="N4556" s="92">
        <v>0</v>
      </c>
      <c r="O4556" s="92" t="s">
        <v>47</v>
      </c>
      <c r="P4556" s="96">
        <v>97</v>
      </c>
      <c r="Q4556" s="96" t="s">
        <v>48</v>
      </c>
      <c r="R4556" s="97" t="s">
        <v>223</v>
      </c>
      <c r="S4556" s="98" t="s">
        <v>139</v>
      </c>
      <c r="T4556" s="98" t="s">
        <v>51</v>
      </c>
      <c r="U4556" s="99" t="s">
        <v>353</v>
      </c>
      <c r="V4556" s="100">
        <v>1.1499999999999999</v>
      </c>
      <c r="W4556" s="106">
        <v>1808.95</v>
      </c>
      <c r="X4556" s="102">
        <v>1</v>
      </c>
      <c r="Y4556" s="103">
        <v>2.0699999999999998</v>
      </c>
      <c r="Z4556" s="99">
        <v>4</v>
      </c>
      <c r="AA4556" s="104">
        <v>0.51749999999999996</v>
      </c>
      <c r="AB4556" s="100">
        <v>0</v>
      </c>
      <c r="AC4556" s="106">
        <v>0</v>
      </c>
      <c r="AD4556" s="107">
        <v>43600</v>
      </c>
      <c r="AE4556" s="107">
        <v>43600</v>
      </c>
      <c r="AF4556" s="99">
        <v>0</v>
      </c>
      <c r="AG4556" s="101" t="s">
        <v>53</v>
      </c>
      <c r="AH4556" s="100">
        <v>0</v>
      </c>
      <c r="AI4556" s="106">
        <v>0</v>
      </c>
      <c r="AJ4556" s="106">
        <v>0</v>
      </c>
      <c r="AK4556" s="60" t="str">
        <f>+IF(Tabla1[[#This Row],[REQUEST_TY]]="SR MANTENIMIENTO CORRECTIVO", "EMERGENCIA", "OTROS")</f>
        <v>EMERGENCIA</v>
      </c>
      <c r="AL4556" s="6" t="str">
        <f>+_xlfn.IFS(Tabla1[[#This Row],[Veces obj]]&lt;=1,"0-1",Tabla1[[#This Row],[Veces obj]]&lt;=2,"1-2",Tabla1[[#This Row],[Veces obj]]&lt;=3,"2-3",TRUE,"&gt;3")</f>
        <v>0-1</v>
      </c>
      <c r="AM4556" s="60" t="str">
        <f>+_xlfn.IFS(MONTH(Tabla1[[#This Row],[MES]])&lt;=3,"Q1",MONTH(Tabla1[[#This Row],[MES]])&lt;=6,"Q2",MONTH(Tabla1[[#This Row],[MES]])&lt;=9,"Q3",TRUE,"Q4")</f>
        <v>Q2</v>
      </c>
      <c r="AN4556" s="15" t="str">
        <f>+IFERROR(VLOOKUP(Tabla1[[#This Row],[CUENTA]],CTAS[],2,0),"OTROS")</f>
        <v>OTROS</v>
      </c>
      <c r="AP4556" s="15" t="str">
        <f>+IFERROR(VLOOKUP(Tabla1[[#This Row],[EMPLEADO]],IS[],3,0),"OTROS")</f>
        <v>OTROS</v>
      </c>
      <c r="AQ4556" s="15" t="str">
        <f>+IFERROR(VLOOKUP(Tabla1[[#This Row],[EMPLEADO]],IS[[NÓMINA]:[INGENIERO]],2,0),"OTROS")</f>
        <v>OTROS</v>
      </c>
    </row>
    <row r="4557" spans="1:43" x14ac:dyDescent="0.25">
      <c r="A4557" s="91" t="s">
        <v>12089</v>
      </c>
      <c r="B4557" s="92">
        <v>1</v>
      </c>
      <c r="C4557" s="92" t="s">
        <v>13048</v>
      </c>
      <c r="D4557" s="93" t="s">
        <v>38</v>
      </c>
      <c r="E4557" s="94" t="s">
        <v>4235</v>
      </c>
      <c r="F4557" s="94" t="s">
        <v>13049</v>
      </c>
      <c r="G4557" s="105" t="s">
        <v>4429</v>
      </c>
      <c r="H4557" s="92" t="s">
        <v>484</v>
      </c>
      <c r="I4557" s="95" t="s">
        <v>43</v>
      </c>
      <c r="J4557" s="92" t="s">
        <v>8</v>
      </c>
      <c r="K4557" s="96" t="s">
        <v>2300</v>
      </c>
      <c r="L4557" s="96" t="s">
        <v>2301</v>
      </c>
      <c r="M4557" s="92" t="s">
        <v>94</v>
      </c>
      <c r="N4557" s="92">
        <v>1</v>
      </c>
      <c r="O4557" s="92" t="s">
        <v>47</v>
      </c>
      <c r="P4557" s="96">
        <v>6</v>
      </c>
      <c r="Q4557" s="96" t="s">
        <v>207</v>
      </c>
      <c r="R4557" s="97" t="s">
        <v>63</v>
      </c>
      <c r="S4557" s="98" t="s">
        <v>64</v>
      </c>
      <c r="T4557" s="98" t="s">
        <v>51</v>
      </c>
      <c r="U4557" s="99" t="s">
        <v>209</v>
      </c>
      <c r="V4557" s="100">
        <v>0</v>
      </c>
      <c r="W4557" s="106">
        <v>0</v>
      </c>
      <c r="X4557" s="102">
        <v>1</v>
      </c>
      <c r="Y4557" s="103">
        <v>0</v>
      </c>
      <c r="Z4557" s="99">
        <v>5</v>
      </c>
      <c r="AA4557" s="104">
        <v>0</v>
      </c>
      <c r="AB4557" s="100">
        <v>0</v>
      </c>
      <c r="AC4557" s="106">
        <v>0</v>
      </c>
      <c r="AD4557" s="107">
        <v>43600</v>
      </c>
      <c r="AE4557" s="107">
        <v>43600</v>
      </c>
      <c r="AF4557" s="99">
        <v>0</v>
      </c>
      <c r="AG4557" s="101" t="s">
        <v>53</v>
      </c>
      <c r="AH4557" s="100">
        <v>0</v>
      </c>
      <c r="AI4557" s="106">
        <v>0</v>
      </c>
      <c r="AJ4557" s="106">
        <v>0</v>
      </c>
      <c r="AK4557" s="60" t="str">
        <f>+IF(Tabla1[[#This Row],[REQUEST_TY]]="SR MANTENIMIENTO CORRECTIVO", "EMERGENCIA", "OTROS")</f>
        <v>EMERGENCIA</v>
      </c>
      <c r="AL4557" s="6" t="str">
        <f>+_xlfn.IFS(Tabla1[[#This Row],[Veces obj]]&lt;=1,"0-1",Tabla1[[#This Row],[Veces obj]]&lt;=2,"1-2",Tabla1[[#This Row],[Veces obj]]&lt;=3,"2-3",TRUE,"&gt;3")</f>
        <v>0-1</v>
      </c>
      <c r="AM4557" s="60" t="str">
        <f>+_xlfn.IFS(MONTH(Tabla1[[#This Row],[MES]])&lt;=3,"Q1",MONTH(Tabla1[[#This Row],[MES]])&lt;=6,"Q2",MONTH(Tabla1[[#This Row],[MES]])&lt;=9,"Q3",TRUE,"Q4")</f>
        <v>Q2</v>
      </c>
      <c r="AN4557" s="15" t="str">
        <f>+IFERROR(VLOOKUP(Tabla1[[#This Row],[CUENTA]],CTAS[],2,0),"OTROS")</f>
        <v>OTROS</v>
      </c>
      <c r="AP4557" s="15" t="str">
        <f>+IFERROR(VLOOKUP(Tabla1[[#This Row],[EMPLEADO]],IS[],3,0),"OTROS")</f>
        <v>OTROS</v>
      </c>
      <c r="AQ4557" s="15" t="str">
        <f>+IFERROR(VLOOKUP(Tabla1[[#This Row],[EMPLEADO]],IS[[NÓMINA]:[INGENIERO]],2,0),"OTROS")</f>
        <v>OTROS</v>
      </c>
    </row>
    <row r="4558" spans="1:43" x14ac:dyDescent="0.25">
      <c r="A4558" s="91" t="s">
        <v>12089</v>
      </c>
      <c r="B4558" s="92">
        <v>1</v>
      </c>
      <c r="C4558" s="92" t="s">
        <v>13050</v>
      </c>
      <c r="D4558" s="93" t="s">
        <v>38</v>
      </c>
      <c r="E4558" s="94" t="s">
        <v>133</v>
      </c>
      <c r="F4558" s="94" t="s">
        <v>13051</v>
      </c>
      <c r="G4558" s="105" t="s">
        <v>2576</v>
      </c>
      <c r="H4558" s="92" t="s">
        <v>868</v>
      </c>
      <c r="I4558" s="95" t="s">
        <v>43</v>
      </c>
      <c r="J4558" s="92" t="s">
        <v>8</v>
      </c>
      <c r="K4558" s="96" t="s">
        <v>59</v>
      </c>
      <c r="L4558" s="96" t="s">
        <v>2577</v>
      </c>
      <c r="M4558" s="92" t="s">
        <v>2578</v>
      </c>
      <c r="N4558" s="92">
        <v>1</v>
      </c>
      <c r="O4558" s="92" t="s">
        <v>47</v>
      </c>
      <c r="P4558" s="96">
        <v>53</v>
      </c>
      <c r="Q4558" s="96" t="s">
        <v>82</v>
      </c>
      <c r="R4558" s="97" t="s">
        <v>138</v>
      </c>
      <c r="S4558" s="98" t="s">
        <v>139</v>
      </c>
      <c r="T4558" s="98" t="s">
        <v>51</v>
      </c>
      <c r="U4558" s="99" t="s">
        <v>140</v>
      </c>
      <c r="V4558" s="100">
        <v>1.1000000000000001</v>
      </c>
      <c r="W4558" s="106">
        <v>0</v>
      </c>
      <c r="X4558" s="102">
        <v>1</v>
      </c>
      <c r="Y4558" s="103">
        <v>0.08</v>
      </c>
      <c r="Z4558" s="99">
        <v>4</v>
      </c>
      <c r="AA4558" s="104">
        <v>0.02</v>
      </c>
      <c r="AB4558" s="100">
        <v>0</v>
      </c>
      <c r="AC4558" s="106">
        <v>0</v>
      </c>
      <c r="AD4558" s="107">
        <v>43598</v>
      </c>
      <c r="AE4558" s="107">
        <v>43598</v>
      </c>
      <c r="AF4558" s="99">
        <v>0</v>
      </c>
      <c r="AG4558" s="101" t="s">
        <v>53</v>
      </c>
      <c r="AH4558" s="100">
        <v>0</v>
      </c>
      <c r="AI4558" s="106">
        <v>0</v>
      </c>
      <c r="AJ4558" s="106">
        <v>0</v>
      </c>
      <c r="AK4558" s="60" t="str">
        <f>+IF(Tabla1[[#This Row],[REQUEST_TY]]="SR MANTENIMIENTO CORRECTIVO", "EMERGENCIA", "OTROS")</f>
        <v>EMERGENCIA</v>
      </c>
      <c r="AL4558" s="6" t="str">
        <f>+_xlfn.IFS(Tabla1[[#This Row],[Veces obj]]&lt;=1,"0-1",Tabla1[[#This Row],[Veces obj]]&lt;=2,"1-2",Tabla1[[#This Row],[Veces obj]]&lt;=3,"2-3",TRUE,"&gt;3")</f>
        <v>0-1</v>
      </c>
      <c r="AM4558" s="60" t="str">
        <f>+_xlfn.IFS(MONTH(Tabla1[[#This Row],[MES]])&lt;=3,"Q1",MONTH(Tabla1[[#This Row],[MES]])&lt;=6,"Q2",MONTH(Tabla1[[#This Row],[MES]])&lt;=9,"Q3",TRUE,"Q4")</f>
        <v>Q2</v>
      </c>
      <c r="AN4558" s="15" t="str">
        <f>+IFERROR(VLOOKUP(Tabla1[[#This Row],[CUENTA]],CTAS[],2,0),"OTROS")</f>
        <v>OTROS</v>
      </c>
      <c r="AP4558" s="15" t="str">
        <f>+IFERROR(VLOOKUP(Tabla1[[#This Row],[EMPLEADO]],IS[],3,0),"OTROS")</f>
        <v>OTROS</v>
      </c>
      <c r="AQ4558" s="15" t="str">
        <f>+IFERROR(VLOOKUP(Tabla1[[#This Row],[EMPLEADO]],IS[[NÓMINA]:[INGENIERO]],2,0),"OTROS")</f>
        <v>OTROS</v>
      </c>
    </row>
    <row r="4559" spans="1:43" x14ac:dyDescent="0.25">
      <c r="A4559" s="91" t="s">
        <v>12089</v>
      </c>
      <c r="B4559" s="92">
        <v>1</v>
      </c>
      <c r="C4559" s="92" t="s">
        <v>13052</v>
      </c>
      <c r="D4559" s="93" t="s">
        <v>38</v>
      </c>
      <c r="E4559" s="94" t="s">
        <v>39</v>
      </c>
      <c r="F4559" s="94" t="s">
        <v>13053</v>
      </c>
      <c r="G4559" s="105" t="s">
        <v>13054</v>
      </c>
      <c r="H4559" s="92" t="s">
        <v>220</v>
      </c>
      <c r="I4559" s="95" t="s">
        <v>43</v>
      </c>
      <c r="J4559" s="92" t="s">
        <v>8</v>
      </c>
      <c r="K4559" s="96" t="s">
        <v>13055</v>
      </c>
      <c r="L4559" s="96" t="s">
        <v>13056</v>
      </c>
      <c r="M4559" s="92" t="s">
        <v>545</v>
      </c>
      <c r="N4559" s="92">
        <v>0</v>
      </c>
      <c r="O4559" s="92" t="s">
        <v>47</v>
      </c>
      <c r="P4559" s="96">
        <v>2720</v>
      </c>
      <c r="Q4559" s="96" t="s">
        <v>48</v>
      </c>
      <c r="R4559" s="97" t="s">
        <v>49</v>
      </c>
      <c r="S4559" s="98" t="s">
        <v>50</v>
      </c>
      <c r="T4559" s="98" t="s">
        <v>51</v>
      </c>
      <c r="U4559" s="99" t="s">
        <v>52</v>
      </c>
      <c r="V4559" s="100">
        <v>1.05</v>
      </c>
      <c r="W4559" s="106">
        <v>750.75000000000011</v>
      </c>
      <c r="X4559" s="102">
        <v>1</v>
      </c>
      <c r="Y4559" s="103">
        <v>2.11</v>
      </c>
      <c r="Z4559" s="99">
        <v>5</v>
      </c>
      <c r="AA4559" s="104">
        <v>0.42199999999999999</v>
      </c>
      <c r="AB4559" s="100">
        <v>0</v>
      </c>
      <c r="AC4559" s="106">
        <v>0</v>
      </c>
      <c r="AD4559" s="107">
        <v>43598</v>
      </c>
      <c r="AE4559" s="107">
        <v>43598</v>
      </c>
      <c r="AF4559" s="99">
        <v>0</v>
      </c>
      <c r="AG4559" s="101" t="s">
        <v>53</v>
      </c>
      <c r="AH4559" s="100">
        <v>0</v>
      </c>
      <c r="AI4559" s="106">
        <v>0</v>
      </c>
      <c r="AJ4559" s="106">
        <v>0</v>
      </c>
      <c r="AK4559" s="60" t="str">
        <f>+IF(Tabla1[[#This Row],[REQUEST_TY]]="SR MANTENIMIENTO CORRECTIVO", "EMERGENCIA", "OTROS")</f>
        <v>EMERGENCIA</v>
      </c>
      <c r="AL4559" s="6" t="str">
        <f>+_xlfn.IFS(Tabla1[[#This Row],[Veces obj]]&lt;=1,"0-1",Tabla1[[#This Row],[Veces obj]]&lt;=2,"1-2",Tabla1[[#This Row],[Veces obj]]&lt;=3,"2-3",TRUE,"&gt;3")</f>
        <v>0-1</v>
      </c>
      <c r="AM4559" s="60" t="str">
        <f>+_xlfn.IFS(MONTH(Tabla1[[#This Row],[MES]])&lt;=3,"Q1",MONTH(Tabla1[[#This Row],[MES]])&lt;=6,"Q2",MONTH(Tabla1[[#This Row],[MES]])&lt;=9,"Q3",TRUE,"Q4")</f>
        <v>Q2</v>
      </c>
      <c r="AN4559" s="15" t="str">
        <f>+IFERROR(VLOOKUP(Tabla1[[#This Row],[CUENTA]],CTAS[],2,0),"OTROS")</f>
        <v>OTROS</v>
      </c>
      <c r="AP4559" s="15" t="str">
        <f>+IFERROR(VLOOKUP(Tabla1[[#This Row],[EMPLEADO]],IS[],3,0),"OTROS")</f>
        <v>OTROS</v>
      </c>
      <c r="AQ4559" s="15" t="str">
        <f>+IFERROR(VLOOKUP(Tabla1[[#This Row],[EMPLEADO]],IS[[NÓMINA]:[INGENIERO]],2,0),"OTROS")</f>
        <v>OTROS</v>
      </c>
    </row>
    <row r="4560" spans="1:43" x14ac:dyDescent="0.25">
      <c r="A4560" s="91" t="s">
        <v>12089</v>
      </c>
      <c r="B4560" s="92">
        <v>1</v>
      </c>
      <c r="C4560" s="92" t="s">
        <v>13057</v>
      </c>
      <c r="D4560" s="93" t="s">
        <v>38</v>
      </c>
      <c r="E4560" s="94" t="s">
        <v>133</v>
      </c>
      <c r="F4560" s="94" t="s">
        <v>13058</v>
      </c>
      <c r="G4560" s="105" t="s">
        <v>4261</v>
      </c>
      <c r="H4560" s="92" t="s">
        <v>868</v>
      </c>
      <c r="I4560" s="95" t="s">
        <v>43</v>
      </c>
      <c r="J4560" s="92" t="s">
        <v>8</v>
      </c>
      <c r="K4560" s="96" t="s">
        <v>59</v>
      </c>
      <c r="L4560" s="96" t="s">
        <v>2577</v>
      </c>
      <c r="M4560" s="92" t="s">
        <v>2578</v>
      </c>
      <c r="N4560" s="92">
        <v>1</v>
      </c>
      <c r="O4560" s="92" t="s">
        <v>47</v>
      </c>
      <c r="P4560" s="96">
        <v>33</v>
      </c>
      <c r="Q4560" s="96" t="s">
        <v>82</v>
      </c>
      <c r="R4560" s="97" t="s">
        <v>138</v>
      </c>
      <c r="S4560" s="98" t="s">
        <v>139</v>
      </c>
      <c r="T4560" s="98" t="s">
        <v>51</v>
      </c>
      <c r="U4560" s="99" t="s">
        <v>140</v>
      </c>
      <c r="V4560" s="100">
        <v>1.1000000000000001</v>
      </c>
      <c r="W4560" s="106">
        <v>0</v>
      </c>
      <c r="X4560" s="102">
        <v>1</v>
      </c>
      <c r="Y4560" s="103">
        <v>2.41</v>
      </c>
      <c r="Z4560" s="99">
        <v>4</v>
      </c>
      <c r="AA4560" s="104">
        <v>0.60250000000000004</v>
      </c>
      <c r="AB4560" s="100">
        <v>0</v>
      </c>
      <c r="AC4560" s="106">
        <v>0</v>
      </c>
      <c r="AD4560" s="107">
        <v>43598</v>
      </c>
      <c r="AE4560" s="107">
        <v>43598</v>
      </c>
      <c r="AF4560" s="99">
        <v>0</v>
      </c>
      <c r="AG4560" s="101" t="s">
        <v>53</v>
      </c>
      <c r="AH4560" s="100">
        <v>0</v>
      </c>
      <c r="AI4560" s="106">
        <v>0</v>
      </c>
      <c r="AJ4560" s="106">
        <v>0</v>
      </c>
      <c r="AK4560" s="60" t="str">
        <f>+IF(Tabla1[[#This Row],[REQUEST_TY]]="SR MANTENIMIENTO CORRECTIVO", "EMERGENCIA", "OTROS")</f>
        <v>EMERGENCIA</v>
      </c>
      <c r="AL4560" s="6" t="str">
        <f>+_xlfn.IFS(Tabla1[[#This Row],[Veces obj]]&lt;=1,"0-1",Tabla1[[#This Row],[Veces obj]]&lt;=2,"1-2",Tabla1[[#This Row],[Veces obj]]&lt;=3,"2-3",TRUE,"&gt;3")</f>
        <v>0-1</v>
      </c>
      <c r="AM4560" s="60" t="str">
        <f>+_xlfn.IFS(MONTH(Tabla1[[#This Row],[MES]])&lt;=3,"Q1",MONTH(Tabla1[[#This Row],[MES]])&lt;=6,"Q2",MONTH(Tabla1[[#This Row],[MES]])&lt;=9,"Q3",TRUE,"Q4")</f>
        <v>Q2</v>
      </c>
      <c r="AN4560" s="15" t="str">
        <f>+IFERROR(VLOOKUP(Tabla1[[#This Row],[CUENTA]],CTAS[],2,0),"OTROS")</f>
        <v>OTROS</v>
      </c>
      <c r="AP4560" s="15" t="str">
        <f>+IFERROR(VLOOKUP(Tabla1[[#This Row],[EMPLEADO]],IS[],3,0),"OTROS")</f>
        <v>OTROS</v>
      </c>
      <c r="AQ4560" s="15" t="str">
        <f>+IFERROR(VLOOKUP(Tabla1[[#This Row],[EMPLEADO]],IS[[NÓMINA]:[INGENIERO]],2,0),"OTROS")</f>
        <v>OTROS</v>
      </c>
    </row>
    <row r="4561" spans="1:43" x14ac:dyDescent="0.25">
      <c r="A4561" s="91" t="s">
        <v>12089</v>
      </c>
      <c r="B4561" s="92">
        <v>1</v>
      </c>
      <c r="C4561" s="92" t="s">
        <v>13059</v>
      </c>
      <c r="D4561" s="93" t="s">
        <v>38</v>
      </c>
      <c r="E4561" s="94" t="s">
        <v>5944</v>
      </c>
      <c r="F4561" s="94" t="s">
        <v>13060</v>
      </c>
      <c r="G4561" s="105" t="s">
        <v>13061</v>
      </c>
      <c r="H4561" s="92" t="s">
        <v>70</v>
      </c>
      <c r="I4561" s="95" t="s">
        <v>43</v>
      </c>
      <c r="J4561" s="92" t="s">
        <v>8</v>
      </c>
      <c r="K4561" s="96" t="s">
        <v>169</v>
      </c>
      <c r="L4561" s="96" t="s">
        <v>1245</v>
      </c>
      <c r="M4561" s="92" t="s">
        <v>73</v>
      </c>
      <c r="N4561" s="92">
        <v>1</v>
      </c>
      <c r="O4561" s="92" t="s">
        <v>47</v>
      </c>
      <c r="P4561" s="96">
        <v>2720</v>
      </c>
      <c r="Q4561" s="96" t="s">
        <v>48</v>
      </c>
      <c r="R4561" s="97" t="s">
        <v>49</v>
      </c>
      <c r="S4561" s="98" t="s">
        <v>50</v>
      </c>
      <c r="T4561" s="98" t="s">
        <v>51</v>
      </c>
      <c r="U4561" s="99" t="s">
        <v>52</v>
      </c>
      <c r="V4561" s="100">
        <v>1.05</v>
      </c>
      <c r="W4561" s="106">
        <v>0</v>
      </c>
      <c r="X4561" s="102">
        <v>1</v>
      </c>
      <c r="Y4561" s="103">
        <v>0</v>
      </c>
      <c r="Z4561" s="99">
        <v>5</v>
      </c>
      <c r="AA4561" s="104">
        <v>0</v>
      </c>
      <c r="AB4561" s="100">
        <v>0</v>
      </c>
      <c r="AC4561" s="106">
        <v>0</v>
      </c>
      <c r="AD4561" s="107">
        <v>43600</v>
      </c>
      <c r="AE4561" s="107">
        <v>43600</v>
      </c>
      <c r="AF4561" s="99">
        <v>0</v>
      </c>
      <c r="AG4561" s="101" t="s">
        <v>53</v>
      </c>
      <c r="AH4561" s="100">
        <v>0</v>
      </c>
      <c r="AI4561" s="106">
        <v>0</v>
      </c>
      <c r="AJ4561" s="106">
        <v>0</v>
      </c>
      <c r="AK4561" s="60" t="str">
        <f>+IF(Tabla1[[#This Row],[REQUEST_TY]]="SR MANTENIMIENTO CORRECTIVO", "EMERGENCIA", "OTROS")</f>
        <v>EMERGENCIA</v>
      </c>
      <c r="AL4561" s="6" t="str">
        <f>+_xlfn.IFS(Tabla1[[#This Row],[Veces obj]]&lt;=1,"0-1",Tabla1[[#This Row],[Veces obj]]&lt;=2,"1-2",Tabla1[[#This Row],[Veces obj]]&lt;=3,"2-3",TRUE,"&gt;3")</f>
        <v>0-1</v>
      </c>
      <c r="AM4561" s="60" t="str">
        <f>+_xlfn.IFS(MONTH(Tabla1[[#This Row],[MES]])&lt;=3,"Q1",MONTH(Tabla1[[#This Row],[MES]])&lt;=6,"Q2",MONTH(Tabla1[[#This Row],[MES]])&lt;=9,"Q3",TRUE,"Q4")</f>
        <v>Q2</v>
      </c>
      <c r="AN4561" s="15" t="str">
        <f>+IFERROR(VLOOKUP(Tabla1[[#This Row],[CUENTA]],CTAS[],2,0),"OTROS")</f>
        <v>OTROS</v>
      </c>
      <c r="AP4561" s="15" t="str">
        <f>+IFERROR(VLOOKUP(Tabla1[[#This Row],[EMPLEADO]],IS[],3,0),"OTROS")</f>
        <v>OTROS</v>
      </c>
      <c r="AQ4561" s="15" t="str">
        <f>+IFERROR(VLOOKUP(Tabla1[[#This Row],[EMPLEADO]],IS[[NÓMINA]:[INGENIERO]],2,0),"OTROS")</f>
        <v>OTROS</v>
      </c>
    </row>
    <row r="4562" spans="1:43" x14ac:dyDescent="0.25">
      <c r="A4562" s="91" t="s">
        <v>12089</v>
      </c>
      <c r="B4562" s="92">
        <v>1</v>
      </c>
      <c r="C4562" s="92" t="s">
        <v>13062</v>
      </c>
      <c r="D4562" s="93" t="s">
        <v>38</v>
      </c>
      <c r="E4562" s="94" t="s">
        <v>85</v>
      </c>
      <c r="F4562" s="94" t="s">
        <v>13063</v>
      </c>
      <c r="G4562" s="105" t="s">
        <v>87</v>
      </c>
      <c r="H4562" s="92" t="s">
        <v>70</v>
      </c>
      <c r="I4562" s="95" t="s">
        <v>43</v>
      </c>
      <c r="J4562" s="92" t="s">
        <v>8</v>
      </c>
      <c r="K4562" s="96" t="s">
        <v>71</v>
      </c>
      <c r="L4562" s="96" t="s">
        <v>72</v>
      </c>
      <c r="M4562" s="92" t="s">
        <v>73</v>
      </c>
      <c r="N4562" s="92">
        <v>1</v>
      </c>
      <c r="O4562" s="92" t="s">
        <v>47</v>
      </c>
      <c r="P4562" s="96">
        <v>131</v>
      </c>
      <c r="Q4562" s="96" t="s">
        <v>48</v>
      </c>
      <c r="R4562" s="97" t="s">
        <v>49</v>
      </c>
      <c r="S4562" s="98" t="s">
        <v>50</v>
      </c>
      <c r="T4562" s="98" t="s">
        <v>51</v>
      </c>
      <c r="U4562" s="99" t="s">
        <v>52</v>
      </c>
      <c r="V4562" s="100">
        <v>1.05</v>
      </c>
      <c r="W4562" s="106">
        <v>0</v>
      </c>
      <c r="X4562" s="102">
        <v>1</v>
      </c>
      <c r="Y4562" s="103">
        <v>1.03</v>
      </c>
      <c r="Z4562" s="99">
        <v>5</v>
      </c>
      <c r="AA4562" s="104">
        <v>0.20600000000000002</v>
      </c>
      <c r="AB4562" s="100">
        <v>0</v>
      </c>
      <c r="AC4562" s="106">
        <v>0</v>
      </c>
      <c r="AD4562" s="107">
        <v>43600</v>
      </c>
      <c r="AE4562" s="107">
        <v>43600</v>
      </c>
      <c r="AF4562" s="99">
        <v>0</v>
      </c>
      <c r="AG4562" s="101" t="s">
        <v>53</v>
      </c>
      <c r="AH4562" s="100">
        <v>0</v>
      </c>
      <c r="AI4562" s="106">
        <v>0</v>
      </c>
      <c r="AJ4562" s="106">
        <v>0</v>
      </c>
      <c r="AK4562" s="60" t="str">
        <f>+IF(Tabla1[[#This Row],[REQUEST_TY]]="SR MANTENIMIENTO CORRECTIVO", "EMERGENCIA", "OTROS")</f>
        <v>EMERGENCIA</v>
      </c>
      <c r="AL4562" s="6" t="str">
        <f>+_xlfn.IFS(Tabla1[[#This Row],[Veces obj]]&lt;=1,"0-1",Tabla1[[#This Row],[Veces obj]]&lt;=2,"1-2",Tabla1[[#This Row],[Veces obj]]&lt;=3,"2-3",TRUE,"&gt;3")</f>
        <v>0-1</v>
      </c>
      <c r="AM4562" s="60" t="str">
        <f>+_xlfn.IFS(MONTH(Tabla1[[#This Row],[MES]])&lt;=3,"Q1",MONTH(Tabla1[[#This Row],[MES]])&lt;=6,"Q2",MONTH(Tabla1[[#This Row],[MES]])&lt;=9,"Q3",TRUE,"Q4")</f>
        <v>Q2</v>
      </c>
      <c r="AN4562" s="15" t="str">
        <f>+IFERROR(VLOOKUP(Tabla1[[#This Row],[CUENTA]],CTAS[],2,0),"OTROS")</f>
        <v>OTROS</v>
      </c>
      <c r="AP4562" s="15" t="str">
        <f>+IFERROR(VLOOKUP(Tabla1[[#This Row],[EMPLEADO]],IS[],3,0),"OTROS")</f>
        <v>OTROS</v>
      </c>
      <c r="AQ4562" s="15" t="str">
        <f>+IFERROR(VLOOKUP(Tabla1[[#This Row],[EMPLEADO]],IS[[NÓMINA]:[INGENIERO]],2,0),"OTROS")</f>
        <v>OTROS</v>
      </c>
    </row>
    <row r="4563" spans="1:43" x14ac:dyDescent="0.25">
      <c r="A4563" s="91" t="s">
        <v>12089</v>
      </c>
      <c r="B4563" s="92">
        <v>1</v>
      </c>
      <c r="C4563" s="92" t="s">
        <v>13064</v>
      </c>
      <c r="D4563" s="93" t="s">
        <v>38</v>
      </c>
      <c r="E4563" s="94" t="s">
        <v>98</v>
      </c>
      <c r="F4563" s="94" t="s">
        <v>13060</v>
      </c>
      <c r="G4563" s="105" t="s">
        <v>7282</v>
      </c>
      <c r="H4563" s="92" t="s">
        <v>79</v>
      </c>
      <c r="I4563" s="95" t="s">
        <v>43</v>
      </c>
      <c r="J4563" s="92" t="s">
        <v>8</v>
      </c>
      <c r="K4563" s="96" t="s">
        <v>7646</v>
      </c>
      <c r="L4563" s="96" t="s">
        <v>7647</v>
      </c>
      <c r="M4563" s="92" t="s">
        <v>2091</v>
      </c>
      <c r="N4563" s="92">
        <v>0</v>
      </c>
      <c r="O4563" s="92" t="s">
        <v>47</v>
      </c>
      <c r="P4563" s="96">
        <v>53</v>
      </c>
      <c r="Q4563" s="96" t="s">
        <v>82</v>
      </c>
      <c r="R4563" s="97" t="s">
        <v>63</v>
      </c>
      <c r="S4563" s="98" t="s">
        <v>64</v>
      </c>
      <c r="T4563" s="98" t="s">
        <v>51</v>
      </c>
      <c r="U4563" s="99" t="s">
        <v>83</v>
      </c>
      <c r="V4563" s="100">
        <v>1.05</v>
      </c>
      <c r="W4563" s="106">
        <v>1433.25</v>
      </c>
      <c r="X4563" s="102">
        <v>1</v>
      </c>
      <c r="Y4563" s="103">
        <v>5.36</v>
      </c>
      <c r="Z4563" s="99">
        <v>5</v>
      </c>
      <c r="AA4563" s="104">
        <v>1.0720000000000001</v>
      </c>
      <c r="AB4563" s="100">
        <v>1.8000000000000016E-2</v>
      </c>
      <c r="AC4563" s="106">
        <v>-24.570000000000022</v>
      </c>
      <c r="AD4563" s="107">
        <v>43598</v>
      </c>
      <c r="AE4563" s="107">
        <v>43599</v>
      </c>
      <c r="AF4563" s="99">
        <v>1</v>
      </c>
      <c r="AG4563" s="101" t="s">
        <v>53</v>
      </c>
      <c r="AH4563" s="100">
        <v>0</v>
      </c>
      <c r="AI4563" s="106">
        <v>0</v>
      </c>
      <c r="AJ4563" s="106">
        <v>0</v>
      </c>
      <c r="AK4563" s="60" t="str">
        <f>+IF(Tabla1[[#This Row],[REQUEST_TY]]="SR MANTENIMIENTO CORRECTIVO", "EMERGENCIA", "OTROS")</f>
        <v>EMERGENCIA</v>
      </c>
      <c r="AL4563" s="6" t="str">
        <f>+_xlfn.IFS(Tabla1[[#This Row],[Veces obj]]&lt;=1,"0-1",Tabla1[[#This Row],[Veces obj]]&lt;=2,"1-2",Tabla1[[#This Row],[Veces obj]]&lt;=3,"2-3",TRUE,"&gt;3")</f>
        <v>1-2</v>
      </c>
      <c r="AM4563" s="60" t="str">
        <f>+_xlfn.IFS(MONTH(Tabla1[[#This Row],[MES]])&lt;=3,"Q1",MONTH(Tabla1[[#This Row],[MES]])&lt;=6,"Q2",MONTH(Tabla1[[#This Row],[MES]])&lt;=9,"Q3",TRUE,"Q4")</f>
        <v>Q2</v>
      </c>
      <c r="AN4563" s="15" t="str">
        <f>+IFERROR(VLOOKUP(Tabla1[[#This Row],[CUENTA]],CTAS[],2,0),"OTROS")</f>
        <v>OTROS</v>
      </c>
      <c r="AP4563" s="15" t="str">
        <f>+IFERROR(VLOOKUP(Tabla1[[#This Row],[EMPLEADO]],IS[],3,0),"OTROS")</f>
        <v>OTROS</v>
      </c>
      <c r="AQ4563" s="15" t="str">
        <f>+IFERROR(VLOOKUP(Tabla1[[#This Row],[EMPLEADO]],IS[[NÓMINA]:[INGENIERO]],2,0),"OTROS")</f>
        <v>OTROS</v>
      </c>
    </row>
    <row r="4564" spans="1:43" x14ac:dyDescent="0.25">
      <c r="A4564" s="91" t="s">
        <v>12089</v>
      </c>
      <c r="B4564" s="92">
        <v>1</v>
      </c>
      <c r="C4564" s="92" t="s">
        <v>13065</v>
      </c>
      <c r="D4564" s="93" t="s">
        <v>38</v>
      </c>
      <c r="E4564" s="94" t="s">
        <v>631</v>
      </c>
      <c r="F4564" s="94" t="s">
        <v>13066</v>
      </c>
      <c r="G4564" s="105" t="s">
        <v>13067</v>
      </c>
      <c r="H4564" s="92" t="s">
        <v>70</v>
      </c>
      <c r="I4564" s="95" t="s">
        <v>43</v>
      </c>
      <c r="J4564" s="92" t="s">
        <v>8</v>
      </c>
      <c r="K4564" s="96" t="s">
        <v>71</v>
      </c>
      <c r="L4564" s="96" t="s">
        <v>1080</v>
      </c>
      <c r="M4564" s="92" t="s">
        <v>94</v>
      </c>
      <c r="N4564" s="92">
        <v>1</v>
      </c>
      <c r="O4564" s="92" t="s">
        <v>47</v>
      </c>
      <c r="P4564" s="96">
        <v>181</v>
      </c>
      <c r="Q4564" s="96" t="s">
        <v>48</v>
      </c>
      <c r="R4564" s="97" t="s">
        <v>242</v>
      </c>
      <c r="S4564" s="98" t="s">
        <v>64</v>
      </c>
      <c r="T4564" s="98" t="s">
        <v>51</v>
      </c>
      <c r="U4564" s="99" t="s">
        <v>96</v>
      </c>
      <c r="V4564" s="100">
        <v>1.1000000000000001</v>
      </c>
      <c r="W4564" s="106">
        <v>0</v>
      </c>
      <c r="X4564" s="102">
        <v>1</v>
      </c>
      <c r="Y4564" s="103">
        <v>0</v>
      </c>
      <c r="Z4564" s="99">
        <v>5</v>
      </c>
      <c r="AA4564" s="104">
        <v>0</v>
      </c>
      <c r="AB4564" s="100">
        <v>0</v>
      </c>
      <c r="AC4564" s="106">
        <v>0</v>
      </c>
      <c r="AD4564" s="107">
        <v>43600</v>
      </c>
      <c r="AE4564" s="107">
        <v>43600</v>
      </c>
      <c r="AF4564" s="99">
        <v>0</v>
      </c>
      <c r="AG4564" s="101" t="s">
        <v>53</v>
      </c>
      <c r="AH4564" s="100">
        <v>0</v>
      </c>
      <c r="AI4564" s="106">
        <v>0</v>
      </c>
      <c r="AJ4564" s="106">
        <v>0</v>
      </c>
      <c r="AK4564" s="60" t="str">
        <f>+IF(Tabla1[[#This Row],[REQUEST_TY]]="SR MANTENIMIENTO CORRECTIVO", "EMERGENCIA", "OTROS")</f>
        <v>EMERGENCIA</v>
      </c>
      <c r="AL4564" s="6" t="str">
        <f>+_xlfn.IFS(Tabla1[[#This Row],[Veces obj]]&lt;=1,"0-1",Tabla1[[#This Row],[Veces obj]]&lt;=2,"1-2",Tabla1[[#This Row],[Veces obj]]&lt;=3,"2-3",TRUE,"&gt;3")</f>
        <v>0-1</v>
      </c>
      <c r="AM4564" s="60" t="str">
        <f>+_xlfn.IFS(MONTH(Tabla1[[#This Row],[MES]])&lt;=3,"Q1",MONTH(Tabla1[[#This Row],[MES]])&lt;=6,"Q2",MONTH(Tabla1[[#This Row],[MES]])&lt;=9,"Q3",TRUE,"Q4")</f>
        <v>Q2</v>
      </c>
      <c r="AN4564" s="15" t="str">
        <f>+IFERROR(VLOOKUP(Tabla1[[#This Row],[CUENTA]],CTAS[],2,0),"OTROS")</f>
        <v>OTROS</v>
      </c>
      <c r="AP4564" s="15" t="str">
        <f>+IFERROR(VLOOKUP(Tabla1[[#This Row],[EMPLEADO]],IS[],3,0),"OTROS")</f>
        <v>OTROS</v>
      </c>
      <c r="AQ4564" s="15" t="str">
        <f>+IFERROR(VLOOKUP(Tabla1[[#This Row],[EMPLEADO]],IS[[NÓMINA]:[INGENIERO]],2,0),"OTROS")</f>
        <v>OTROS</v>
      </c>
    </row>
    <row r="4565" spans="1:43" x14ac:dyDescent="0.25">
      <c r="A4565" s="91" t="s">
        <v>12089</v>
      </c>
      <c r="B4565" s="92">
        <v>1</v>
      </c>
      <c r="C4565" s="92" t="s">
        <v>13068</v>
      </c>
      <c r="D4565" s="93" t="s">
        <v>38</v>
      </c>
      <c r="E4565" s="94" t="s">
        <v>98</v>
      </c>
      <c r="F4565" s="94" t="s">
        <v>13066</v>
      </c>
      <c r="G4565" s="105" t="s">
        <v>7645</v>
      </c>
      <c r="H4565" s="92" t="s">
        <v>740</v>
      </c>
      <c r="I4565" s="95" t="s">
        <v>43</v>
      </c>
      <c r="J4565" s="92" t="s">
        <v>8</v>
      </c>
      <c r="K4565" s="96" t="s">
        <v>7646</v>
      </c>
      <c r="L4565" s="96" t="s">
        <v>7647</v>
      </c>
      <c r="M4565" s="92" t="s">
        <v>2091</v>
      </c>
      <c r="N4565" s="92">
        <v>0</v>
      </c>
      <c r="O4565" s="92" t="s">
        <v>47</v>
      </c>
      <c r="P4565" s="96">
        <v>54</v>
      </c>
      <c r="Q4565" s="96" t="s">
        <v>82</v>
      </c>
      <c r="R4565" s="97" t="s">
        <v>63</v>
      </c>
      <c r="S4565" s="98" t="s">
        <v>64</v>
      </c>
      <c r="T4565" s="98" t="s">
        <v>51</v>
      </c>
      <c r="U4565" s="99" t="s">
        <v>83</v>
      </c>
      <c r="V4565" s="100">
        <v>1.05</v>
      </c>
      <c r="W4565" s="106">
        <v>1433.25</v>
      </c>
      <c r="X4565" s="102">
        <v>1</v>
      </c>
      <c r="Y4565" s="103">
        <v>5.38</v>
      </c>
      <c r="Z4565" s="99">
        <v>5</v>
      </c>
      <c r="AA4565" s="104">
        <v>1.0760000000000001</v>
      </c>
      <c r="AB4565" s="100">
        <v>1.9000000000000017E-2</v>
      </c>
      <c r="AC4565" s="106">
        <v>-25.935000000000024</v>
      </c>
      <c r="AD4565" s="107">
        <v>43599</v>
      </c>
      <c r="AE4565" s="107">
        <v>43599</v>
      </c>
      <c r="AF4565" s="99">
        <v>0</v>
      </c>
      <c r="AG4565" s="101" t="s">
        <v>53</v>
      </c>
      <c r="AH4565" s="100">
        <v>0</v>
      </c>
      <c r="AI4565" s="106">
        <v>0</v>
      </c>
      <c r="AJ4565" s="106">
        <v>0</v>
      </c>
      <c r="AK4565" s="60" t="str">
        <f>+IF(Tabla1[[#This Row],[REQUEST_TY]]="SR MANTENIMIENTO CORRECTIVO", "EMERGENCIA", "OTROS")</f>
        <v>EMERGENCIA</v>
      </c>
      <c r="AL4565" s="6" t="str">
        <f>+_xlfn.IFS(Tabla1[[#This Row],[Veces obj]]&lt;=1,"0-1",Tabla1[[#This Row],[Veces obj]]&lt;=2,"1-2",Tabla1[[#This Row],[Veces obj]]&lt;=3,"2-3",TRUE,"&gt;3")</f>
        <v>1-2</v>
      </c>
      <c r="AM4565" s="60" t="str">
        <f>+_xlfn.IFS(MONTH(Tabla1[[#This Row],[MES]])&lt;=3,"Q1",MONTH(Tabla1[[#This Row],[MES]])&lt;=6,"Q2",MONTH(Tabla1[[#This Row],[MES]])&lt;=9,"Q3",TRUE,"Q4")</f>
        <v>Q2</v>
      </c>
      <c r="AN4565" s="15" t="str">
        <f>+IFERROR(VLOOKUP(Tabla1[[#This Row],[CUENTA]],CTAS[],2,0),"OTROS")</f>
        <v>OTROS</v>
      </c>
      <c r="AP4565" s="15" t="str">
        <f>+IFERROR(VLOOKUP(Tabla1[[#This Row],[EMPLEADO]],IS[],3,0),"OTROS")</f>
        <v>OTROS</v>
      </c>
      <c r="AQ4565" s="15" t="str">
        <f>+IFERROR(VLOOKUP(Tabla1[[#This Row],[EMPLEADO]],IS[[NÓMINA]:[INGENIERO]],2,0),"OTROS")</f>
        <v>OTROS</v>
      </c>
    </row>
    <row r="4566" spans="1:43" x14ac:dyDescent="0.25">
      <c r="A4566" s="91" t="s">
        <v>12089</v>
      </c>
      <c r="B4566" s="92">
        <v>1</v>
      </c>
      <c r="C4566" s="92" t="s">
        <v>13069</v>
      </c>
      <c r="D4566" s="93" t="s">
        <v>38</v>
      </c>
      <c r="E4566" s="94" t="s">
        <v>226</v>
      </c>
      <c r="F4566" s="94" t="s">
        <v>13070</v>
      </c>
      <c r="G4566" s="105" t="s">
        <v>8778</v>
      </c>
      <c r="H4566" s="92" t="s">
        <v>70</v>
      </c>
      <c r="I4566" s="95" t="s">
        <v>43</v>
      </c>
      <c r="J4566" s="92" t="s">
        <v>8</v>
      </c>
      <c r="K4566" s="96" t="s">
        <v>71</v>
      </c>
      <c r="L4566" s="96" t="s">
        <v>1245</v>
      </c>
      <c r="M4566" s="92" t="s">
        <v>73</v>
      </c>
      <c r="N4566" s="92">
        <v>1</v>
      </c>
      <c r="O4566" s="92" t="s">
        <v>47</v>
      </c>
      <c r="P4566" s="96">
        <v>10</v>
      </c>
      <c r="Q4566" s="96" t="s">
        <v>194</v>
      </c>
      <c r="R4566" s="97" t="s">
        <v>153</v>
      </c>
      <c r="S4566" s="98" t="s">
        <v>50</v>
      </c>
      <c r="T4566" s="98" t="s">
        <v>51</v>
      </c>
      <c r="U4566" s="99" t="s">
        <v>444</v>
      </c>
      <c r="V4566" s="100">
        <v>0</v>
      </c>
      <c r="W4566" s="106">
        <v>0</v>
      </c>
      <c r="X4566" s="102">
        <v>1</v>
      </c>
      <c r="Y4566" s="103">
        <v>0</v>
      </c>
      <c r="Z4566" s="99">
        <v>5</v>
      </c>
      <c r="AA4566" s="104">
        <v>0</v>
      </c>
      <c r="AB4566" s="100">
        <v>0</v>
      </c>
      <c r="AC4566" s="106">
        <v>0</v>
      </c>
      <c r="AD4566" s="107">
        <v>43598</v>
      </c>
      <c r="AE4566" s="107">
        <v>43599</v>
      </c>
      <c r="AF4566" s="99">
        <v>1</v>
      </c>
      <c r="AG4566" s="101" t="s">
        <v>53</v>
      </c>
      <c r="AH4566" s="100">
        <v>0</v>
      </c>
      <c r="AI4566" s="106">
        <v>0</v>
      </c>
      <c r="AJ4566" s="106">
        <v>0</v>
      </c>
      <c r="AK4566" s="60" t="str">
        <f>+IF(Tabla1[[#This Row],[REQUEST_TY]]="SR MANTENIMIENTO CORRECTIVO", "EMERGENCIA", "OTROS")</f>
        <v>EMERGENCIA</v>
      </c>
      <c r="AL4566" s="6" t="str">
        <f>+_xlfn.IFS(Tabla1[[#This Row],[Veces obj]]&lt;=1,"0-1",Tabla1[[#This Row],[Veces obj]]&lt;=2,"1-2",Tabla1[[#This Row],[Veces obj]]&lt;=3,"2-3",TRUE,"&gt;3")</f>
        <v>0-1</v>
      </c>
      <c r="AM4566" s="60" t="str">
        <f>+_xlfn.IFS(MONTH(Tabla1[[#This Row],[MES]])&lt;=3,"Q1",MONTH(Tabla1[[#This Row],[MES]])&lt;=6,"Q2",MONTH(Tabla1[[#This Row],[MES]])&lt;=9,"Q3",TRUE,"Q4")</f>
        <v>Q2</v>
      </c>
      <c r="AN4566" s="15" t="str">
        <f>+IFERROR(VLOOKUP(Tabla1[[#This Row],[CUENTA]],CTAS[],2,0),"OTROS")</f>
        <v>OTROS</v>
      </c>
      <c r="AP4566" s="15" t="str">
        <f>+IFERROR(VLOOKUP(Tabla1[[#This Row],[EMPLEADO]],IS[],3,0),"OTROS")</f>
        <v>OTROS</v>
      </c>
      <c r="AQ4566" s="15" t="str">
        <f>+IFERROR(VLOOKUP(Tabla1[[#This Row],[EMPLEADO]],IS[[NÓMINA]:[INGENIERO]],2,0),"OTROS")</f>
        <v>OTROS</v>
      </c>
    </row>
    <row r="4567" spans="1:43" x14ac:dyDescent="0.25">
      <c r="A4567" s="91" t="s">
        <v>12089</v>
      </c>
      <c r="B4567" s="92">
        <v>1</v>
      </c>
      <c r="C4567" s="92" t="s">
        <v>13071</v>
      </c>
      <c r="D4567" s="93" t="s">
        <v>38</v>
      </c>
      <c r="E4567" s="94" t="s">
        <v>226</v>
      </c>
      <c r="F4567" s="94" t="s">
        <v>13072</v>
      </c>
      <c r="G4567" s="105" t="s">
        <v>2410</v>
      </c>
      <c r="H4567" s="92" t="s">
        <v>70</v>
      </c>
      <c r="I4567" s="95" t="s">
        <v>43</v>
      </c>
      <c r="J4567" s="92" t="s">
        <v>8</v>
      </c>
      <c r="K4567" s="96" t="s">
        <v>71</v>
      </c>
      <c r="L4567" s="96" t="s">
        <v>1245</v>
      </c>
      <c r="M4567" s="92" t="s">
        <v>73</v>
      </c>
      <c r="N4567" s="92">
        <v>1</v>
      </c>
      <c r="O4567" s="92" t="s">
        <v>47</v>
      </c>
      <c r="P4567" s="96">
        <v>119</v>
      </c>
      <c r="Q4567" s="96" t="s">
        <v>48</v>
      </c>
      <c r="R4567" s="97" t="s">
        <v>153</v>
      </c>
      <c r="S4567" s="98" t="s">
        <v>50</v>
      </c>
      <c r="T4567" s="98" t="s">
        <v>51</v>
      </c>
      <c r="U4567" s="99" t="s">
        <v>52</v>
      </c>
      <c r="V4567" s="100">
        <v>1.05</v>
      </c>
      <c r="W4567" s="106">
        <v>0</v>
      </c>
      <c r="X4567" s="102">
        <v>1</v>
      </c>
      <c r="Y4567" s="103">
        <v>1.63</v>
      </c>
      <c r="Z4567" s="99">
        <v>5</v>
      </c>
      <c r="AA4567" s="104">
        <v>0.32599999999999996</v>
      </c>
      <c r="AB4567" s="100">
        <v>0</v>
      </c>
      <c r="AC4567" s="106">
        <v>0</v>
      </c>
      <c r="AD4567" s="107">
        <v>43600</v>
      </c>
      <c r="AE4567" s="107">
        <v>43600</v>
      </c>
      <c r="AF4567" s="99">
        <v>0</v>
      </c>
      <c r="AG4567" s="101" t="s">
        <v>53</v>
      </c>
      <c r="AH4567" s="100">
        <v>0</v>
      </c>
      <c r="AI4567" s="106">
        <v>0</v>
      </c>
      <c r="AJ4567" s="106">
        <v>0</v>
      </c>
      <c r="AK4567" s="60" t="str">
        <f>+IF(Tabla1[[#This Row],[REQUEST_TY]]="SR MANTENIMIENTO CORRECTIVO", "EMERGENCIA", "OTROS")</f>
        <v>EMERGENCIA</v>
      </c>
      <c r="AL4567" s="6" t="str">
        <f>+_xlfn.IFS(Tabla1[[#This Row],[Veces obj]]&lt;=1,"0-1",Tabla1[[#This Row],[Veces obj]]&lt;=2,"1-2",Tabla1[[#This Row],[Veces obj]]&lt;=3,"2-3",TRUE,"&gt;3")</f>
        <v>0-1</v>
      </c>
      <c r="AM4567" s="60" t="str">
        <f>+_xlfn.IFS(MONTH(Tabla1[[#This Row],[MES]])&lt;=3,"Q1",MONTH(Tabla1[[#This Row],[MES]])&lt;=6,"Q2",MONTH(Tabla1[[#This Row],[MES]])&lt;=9,"Q3",TRUE,"Q4")</f>
        <v>Q2</v>
      </c>
      <c r="AN4567" s="15" t="str">
        <f>+IFERROR(VLOOKUP(Tabla1[[#This Row],[CUENTA]],CTAS[],2,0),"OTROS")</f>
        <v>OTROS</v>
      </c>
      <c r="AP4567" s="15" t="str">
        <f>+IFERROR(VLOOKUP(Tabla1[[#This Row],[EMPLEADO]],IS[],3,0),"OTROS")</f>
        <v>OTROS</v>
      </c>
      <c r="AQ4567" s="15" t="str">
        <f>+IFERROR(VLOOKUP(Tabla1[[#This Row],[EMPLEADO]],IS[[NÓMINA]:[INGENIERO]],2,0),"OTROS")</f>
        <v>OTROS</v>
      </c>
    </row>
    <row r="4568" spans="1:43" x14ac:dyDescent="0.25">
      <c r="A4568" s="91" t="s">
        <v>12089</v>
      </c>
      <c r="B4568" s="92">
        <v>1</v>
      </c>
      <c r="C4568" s="92" t="s">
        <v>13073</v>
      </c>
      <c r="D4568" s="93" t="s">
        <v>38</v>
      </c>
      <c r="E4568" s="94" t="s">
        <v>320</v>
      </c>
      <c r="F4568" s="94" t="s">
        <v>13074</v>
      </c>
      <c r="G4568" s="105" t="s">
        <v>13075</v>
      </c>
      <c r="H4568" s="92" t="s">
        <v>527</v>
      </c>
      <c r="I4568" s="95" t="s">
        <v>43</v>
      </c>
      <c r="J4568" s="92" t="s">
        <v>8</v>
      </c>
      <c r="K4568" s="96" t="s">
        <v>528</v>
      </c>
      <c r="L4568" s="96" t="s">
        <v>529</v>
      </c>
      <c r="M4568" s="92" t="s">
        <v>530</v>
      </c>
      <c r="N4568" s="92">
        <v>1</v>
      </c>
      <c r="O4568" s="92" t="s">
        <v>47</v>
      </c>
      <c r="P4568" s="96">
        <v>179</v>
      </c>
      <c r="Q4568" s="96" t="s">
        <v>48</v>
      </c>
      <c r="R4568" s="97" t="s">
        <v>49</v>
      </c>
      <c r="S4568" s="98" t="s">
        <v>50</v>
      </c>
      <c r="T4568" s="98" t="s">
        <v>51</v>
      </c>
      <c r="U4568" s="99" t="s">
        <v>52</v>
      </c>
      <c r="V4568" s="100">
        <v>1.05</v>
      </c>
      <c r="W4568" s="106">
        <v>0</v>
      </c>
      <c r="X4568" s="102">
        <v>1</v>
      </c>
      <c r="Y4568" s="103">
        <v>1.49</v>
      </c>
      <c r="Z4568" s="99">
        <v>5</v>
      </c>
      <c r="AA4568" s="104">
        <v>0.29799999999999999</v>
      </c>
      <c r="AB4568" s="100">
        <v>0</v>
      </c>
      <c r="AC4568" s="106">
        <v>0</v>
      </c>
      <c r="AD4568" s="107">
        <v>43599</v>
      </c>
      <c r="AE4568" s="107">
        <v>43600</v>
      </c>
      <c r="AF4568" s="99">
        <v>1</v>
      </c>
      <c r="AG4568" s="101" t="s">
        <v>53</v>
      </c>
      <c r="AH4568" s="100">
        <v>0</v>
      </c>
      <c r="AI4568" s="106">
        <v>0</v>
      </c>
      <c r="AJ4568" s="106">
        <v>0</v>
      </c>
      <c r="AK4568" s="60" t="str">
        <f>+IF(Tabla1[[#This Row],[REQUEST_TY]]="SR MANTENIMIENTO CORRECTIVO", "EMERGENCIA", "OTROS")</f>
        <v>EMERGENCIA</v>
      </c>
      <c r="AL4568" s="6" t="str">
        <f>+_xlfn.IFS(Tabla1[[#This Row],[Veces obj]]&lt;=1,"0-1",Tabla1[[#This Row],[Veces obj]]&lt;=2,"1-2",Tabla1[[#This Row],[Veces obj]]&lt;=3,"2-3",TRUE,"&gt;3")</f>
        <v>0-1</v>
      </c>
      <c r="AM4568" s="60" t="str">
        <f>+_xlfn.IFS(MONTH(Tabla1[[#This Row],[MES]])&lt;=3,"Q1",MONTH(Tabla1[[#This Row],[MES]])&lt;=6,"Q2",MONTH(Tabla1[[#This Row],[MES]])&lt;=9,"Q3",TRUE,"Q4")</f>
        <v>Q2</v>
      </c>
      <c r="AN4568" s="15" t="str">
        <f>+IFERROR(VLOOKUP(Tabla1[[#This Row],[CUENTA]],CTAS[],2,0),"OTROS")</f>
        <v>OTROS</v>
      </c>
      <c r="AP4568" s="15" t="str">
        <f>+IFERROR(VLOOKUP(Tabla1[[#This Row],[EMPLEADO]],IS[],3,0),"OTROS")</f>
        <v>OTROS</v>
      </c>
      <c r="AQ4568" s="15" t="str">
        <f>+IFERROR(VLOOKUP(Tabla1[[#This Row],[EMPLEADO]],IS[[NÓMINA]:[INGENIERO]],2,0),"OTROS")</f>
        <v>OTROS</v>
      </c>
    </row>
    <row r="4569" spans="1:43" x14ac:dyDescent="0.25">
      <c r="A4569" s="91" t="s">
        <v>12089</v>
      </c>
      <c r="B4569" s="92">
        <v>1</v>
      </c>
      <c r="C4569" s="92" t="s">
        <v>13076</v>
      </c>
      <c r="D4569" s="93" t="s">
        <v>38</v>
      </c>
      <c r="E4569" s="94" t="s">
        <v>1015</v>
      </c>
      <c r="F4569" s="94" t="s">
        <v>13077</v>
      </c>
      <c r="G4569" s="105" t="s">
        <v>2422</v>
      </c>
      <c r="H4569" s="92" t="s">
        <v>471</v>
      </c>
      <c r="I4569" s="95" t="s">
        <v>43</v>
      </c>
      <c r="J4569" s="92" t="s">
        <v>8</v>
      </c>
      <c r="K4569" s="96" t="s">
        <v>59</v>
      </c>
      <c r="L4569" s="96" t="s">
        <v>1768</v>
      </c>
      <c r="M4569" s="92" t="s">
        <v>310</v>
      </c>
      <c r="N4569" s="92">
        <v>0</v>
      </c>
      <c r="O4569" s="92" t="s">
        <v>47</v>
      </c>
      <c r="P4569" s="96">
        <v>7</v>
      </c>
      <c r="Q4569" s="96" t="s">
        <v>194</v>
      </c>
      <c r="R4569" s="97" t="s">
        <v>317</v>
      </c>
      <c r="S4569" s="98" t="s">
        <v>318</v>
      </c>
      <c r="T4569" s="98" t="s">
        <v>51</v>
      </c>
      <c r="U4569" s="99" t="s">
        <v>224</v>
      </c>
      <c r="V4569" s="100">
        <v>0.8</v>
      </c>
      <c r="W4569" s="106">
        <v>1258.4000000000003</v>
      </c>
      <c r="X4569" s="102">
        <v>1</v>
      </c>
      <c r="Y4569" s="103">
        <v>0</v>
      </c>
      <c r="Z4569" s="99">
        <v>4</v>
      </c>
      <c r="AA4569" s="104">
        <v>0</v>
      </c>
      <c r="AB4569" s="100">
        <v>0</v>
      </c>
      <c r="AC4569" s="106">
        <v>0</v>
      </c>
      <c r="AD4569" s="107">
        <v>43598</v>
      </c>
      <c r="AE4569" s="107">
        <v>43598</v>
      </c>
      <c r="AF4569" s="99">
        <v>0</v>
      </c>
      <c r="AG4569" s="101" t="s">
        <v>53</v>
      </c>
      <c r="AH4569" s="100">
        <v>0</v>
      </c>
      <c r="AI4569" s="106">
        <v>0</v>
      </c>
      <c r="AJ4569" s="106">
        <v>0</v>
      </c>
      <c r="AK4569" s="60" t="str">
        <f>+IF(Tabla1[[#This Row],[REQUEST_TY]]="SR MANTENIMIENTO CORRECTIVO", "EMERGENCIA", "OTROS")</f>
        <v>EMERGENCIA</v>
      </c>
      <c r="AL4569" s="6" t="str">
        <f>+_xlfn.IFS(Tabla1[[#This Row],[Veces obj]]&lt;=1,"0-1",Tabla1[[#This Row],[Veces obj]]&lt;=2,"1-2",Tabla1[[#This Row],[Veces obj]]&lt;=3,"2-3",TRUE,"&gt;3")</f>
        <v>0-1</v>
      </c>
      <c r="AM4569" s="60" t="str">
        <f>+_xlfn.IFS(MONTH(Tabla1[[#This Row],[MES]])&lt;=3,"Q1",MONTH(Tabla1[[#This Row],[MES]])&lt;=6,"Q2",MONTH(Tabla1[[#This Row],[MES]])&lt;=9,"Q3",TRUE,"Q4")</f>
        <v>Q2</v>
      </c>
      <c r="AN4569" s="15" t="str">
        <f>+IFERROR(VLOOKUP(Tabla1[[#This Row],[CUENTA]],CTAS[],2,0),"OTROS")</f>
        <v>OTROS</v>
      </c>
      <c r="AP4569" s="15" t="str">
        <f>+IFERROR(VLOOKUP(Tabla1[[#This Row],[EMPLEADO]],IS[],3,0),"OTROS")</f>
        <v>OTROS</v>
      </c>
      <c r="AQ4569" s="15" t="str">
        <f>+IFERROR(VLOOKUP(Tabla1[[#This Row],[EMPLEADO]],IS[[NÓMINA]:[INGENIERO]],2,0),"OTROS")</f>
        <v>OTROS</v>
      </c>
    </row>
    <row r="4570" spans="1:43" x14ac:dyDescent="0.25">
      <c r="A4570" s="91" t="s">
        <v>12089</v>
      </c>
      <c r="B4570" s="92">
        <v>1</v>
      </c>
      <c r="C4570" s="92" t="s">
        <v>13078</v>
      </c>
      <c r="D4570" s="93" t="s">
        <v>38</v>
      </c>
      <c r="E4570" s="94" t="s">
        <v>850</v>
      </c>
      <c r="F4570" s="94" t="s">
        <v>13079</v>
      </c>
      <c r="G4570" s="105" t="s">
        <v>6423</v>
      </c>
      <c r="H4570" s="92" t="s">
        <v>124</v>
      </c>
      <c r="I4570" s="95" t="s">
        <v>43</v>
      </c>
      <c r="J4570" s="92" t="s">
        <v>8</v>
      </c>
      <c r="K4570" s="96" t="s">
        <v>1881</v>
      </c>
      <c r="L4570" s="96" t="s">
        <v>1882</v>
      </c>
      <c r="M4570" s="92" t="s">
        <v>73</v>
      </c>
      <c r="N4570" s="92">
        <v>0</v>
      </c>
      <c r="O4570" s="92" t="s">
        <v>47</v>
      </c>
      <c r="P4570" s="96">
        <v>20</v>
      </c>
      <c r="Q4570" s="96" t="s">
        <v>62</v>
      </c>
      <c r="R4570" s="97" t="s">
        <v>242</v>
      </c>
      <c r="S4570" s="98" t="s">
        <v>64</v>
      </c>
      <c r="T4570" s="98" t="s">
        <v>51</v>
      </c>
      <c r="U4570" s="99" t="s">
        <v>65</v>
      </c>
      <c r="V4570" s="100">
        <v>0.8</v>
      </c>
      <c r="W4570" s="106">
        <v>1092</v>
      </c>
      <c r="X4570" s="102">
        <v>1</v>
      </c>
      <c r="Y4570" s="103">
        <v>1.63</v>
      </c>
      <c r="Z4570" s="99">
        <v>5</v>
      </c>
      <c r="AA4570" s="104">
        <v>0.32599999999999996</v>
      </c>
      <c r="AB4570" s="100">
        <v>0</v>
      </c>
      <c r="AC4570" s="106">
        <v>0</v>
      </c>
      <c r="AD4570" s="107">
        <v>43601</v>
      </c>
      <c r="AE4570" s="107">
        <v>43602</v>
      </c>
      <c r="AF4570" s="99">
        <v>1</v>
      </c>
      <c r="AG4570" s="101" t="s">
        <v>53</v>
      </c>
      <c r="AH4570" s="100">
        <v>0</v>
      </c>
      <c r="AI4570" s="106">
        <v>0</v>
      </c>
      <c r="AJ4570" s="106">
        <v>0</v>
      </c>
      <c r="AK4570" s="60" t="str">
        <f>+IF(Tabla1[[#This Row],[REQUEST_TY]]="SR MANTENIMIENTO CORRECTIVO", "EMERGENCIA", "OTROS")</f>
        <v>EMERGENCIA</v>
      </c>
      <c r="AL4570" s="6" t="str">
        <f>+_xlfn.IFS(Tabla1[[#This Row],[Veces obj]]&lt;=1,"0-1",Tabla1[[#This Row],[Veces obj]]&lt;=2,"1-2",Tabla1[[#This Row],[Veces obj]]&lt;=3,"2-3",TRUE,"&gt;3")</f>
        <v>0-1</v>
      </c>
      <c r="AM4570" s="60" t="str">
        <f>+_xlfn.IFS(MONTH(Tabla1[[#This Row],[MES]])&lt;=3,"Q1",MONTH(Tabla1[[#This Row],[MES]])&lt;=6,"Q2",MONTH(Tabla1[[#This Row],[MES]])&lt;=9,"Q3",TRUE,"Q4")</f>
        <v>Q2</v>
      </c>
      <c r="AN4570" s="15" t="str">
        <f>+IFERROR(VLOOKUP(Tabla1[[#This Row],[CUENTA]],CTAS[],2,0),"OTROS")</f>
        <v>OTROS</v>
      </c>
      <c r="AP4570" s="15" t="str">
        <f>+IFERROR(VLOOKUP(Tabla1[[#This Row],[EMPLEADO]],IS[],3,0),"OTROS")</f>
        <v>JUAREZ</v>
      </c>
      <c r="AQ4570" s="15" t="str">
        <f>+IFERROR(VLOOKUP(Tabla1[[#This Row],[EMPLEADO]],IS[[NÓMINA]:[INGENIERO]],2,0),"OTROS")</f>
        <v>MIGUEL COTA</v>
      </c>
    </row>
    <row r="4571" spans="1:43" x14ac:dyDescent="0.25">
      <c r="A4571" s="91" t="s">
        <v>12089</v>
      </c>
      <c r="B4571" s="92">
        <v>1</v>
      </c>
      <c r="C4571" s="92" t="s">
        <v>13080</v>
      </c>
      <c r="D4571" s="93" t="s">
        <v>38</v>
      </c>
      <c r="E4571" s="94" t="s">
        <v>3149</v>
      </c>
      <c r="F4571" s="94" t="s">
        <v>13081</v>
      </c>
      <c r="G4571" s="105" t="s">
        <v>13082</v>
      </c>
      <c r="H4571" s="92" t="s">
        <v>784</v>
      </c>
      <c r="I4571" s="95" t="s">
        <v>43</v>
      </c>
      <c r="J4571" s="92" t="s">
        <v>8</v>
      </c>
      <c r="K4571" s="96" t="s">
        <v>1541</v>
      </c>
      <c r="L4571" s="96" t="s">
        <v>2251</v>
      </c>
      <c r="M4571" s="92" t="s">
        <v>787</v>
      </c>
      <c r="N4571" s="92">
        <v>0</v>
      </c>
      <c r="O4571" s="92" t="s">
        <v>47</v>
      </c>
      <c r="P4571" s="96">
        <v>427</v>
      </c>
      <c r="Q4571" s="96" t="s">
        <v>48</v>
      </c>
      <c r="R4571" s="97" t="s">
        <v>235</v>
      </c>
      <c r="S4571" s="98" t="s">
        <v>50</v>
      </c>
      <c r="T4571" s="98" t="s">
        <v>51</v>
      </c>
      <c r="U4571" s="99" t="s">
        <v>52</v>
      </c>
      <c r="V4571" s="100">
        <v>1.05</v>
      </c>
      <c r="W4571" s="106">
        <v>750.75000000000011</v>
      </c>
      <c r="X4571" s="102">
        <v>1</v>
      </c>
      <c r="Y4571" s="103">
        <v>2.2000000000000002</v>
      </c>
      <c r="Z4571" s="99">
        <v>5</v>
      </c>
      <c r="AA4571" s="104">
        <v>0.44000000000000006</v>
      </c>
      <c r="AB4571" s="100">
        <v>0</v>
      </c>
      <c r="AC4571" s="106">
        <v>0</v>
      </c>
      <c r="AD4571" s="107">
        <v>43598</v>
      </c>
      <c r="AE4571" s="107">
        <v>43599</v>
      </c>
      <c r="AF4571" s="99">
        <v>1</v>
      </c>
      <c r="AG4571" s="101" t="s">
        <v>53</v>
      </c>
      <c r="AH4571" s="100">
        <v>0</v>
      </c>
      <c r="AI4571" s="106">
        <v>0</v>
      </c>
      <c r="AJ4571" s="106">
        <v>0</v>
      </c>
      <c r="AK4571" s="60" t="str">
        <f>+IF(Tabla1[[#This Row],[REQUEST_TY]]="SR MANTENIMIENTO CORRECTIVO", "EMERGENCIA", "OTROS")</f>
        <v>EMERGENCIA</v>
      </c>
      <c r="AL4571" s="6" t="str">
        <f>+_xlfn.IFS(Tabla1[[#This Row],[Veces obj]]&lt;=1,"0-1",Tabla1[[#This Row],[Veces obj]]&lt;=2,"1-2",Tabla1[[#This Row],[Veces obj]]&lt;=3,"2-3",TRUE,"&gt;3")</f>
        <v>0-1</v>
      </c>
      <c r="AM4571" s="60" t="str">
        <f>+_xlfn.IFS(MONTH(Tabla1[[#This Row],[MES]])&lt;=3,"Q1",MONTH(Tabla1[[#This Row],[MES]])&lt;=6,"Q2",MONTH(Tabla1[[#This Row],[MES]])&lt;=9,"Q3",TRUE,"Q4")</f>
        <v>Q2</v>
      </c>
      <c r="AN4571" s="15" t="str">
        <f>+IFERROR(VLOOKUP(Tabla1[[#This Row],[CUENTA]],CTAS[],2,0),"OTROS")</f>
        <v>OTROS</v>
      </c>
      <c r="AP4571" s="15" t="str">
        <f>+IFERROR(VLOOKUP(Tabla1[[#This Row],[EMPLEADO]],IS[],3,0),"OTROS")</f>
        <v>OTROS</v>
      </c>
      <c r="AQ4571" s="15" t="str">
        <f>+IFERROR(VLOOKUP(Tabla1[[#This Row],[EMPLEADO]],IS[[NÓMINA]:[INGENIERO]],2,0),"OTROS")</f>
        <v>OTROS</v>
      </c>
    </row>
    <row r="4572" spans="1:43" x14ac:dyDescent="0.25">
      <c r="A4572" s="91" t="s">
        <v>12089</v>
      </c>
      <c r="B4572" s="92">
        <v>1</v>
      </c>
      <c r="C4572" s="92" t="s">
        <v>13083</v>
      </c>
      <c r="D4572" s="93" t="s">
        <v>38</v>
      </c>
      <c r="E4572" s="94" t="s">
        <v>113</v>
      </c>
      <c r="F4572" s="94" t="s">
        <v>13084</v>
      </c>
      <c r="G4572" s="105" t="s">
        <v>2641</v>
      </c>
      <c r="H4572" s="92" t="s">
        <v>204</v>
      </c>
      <c r="I4572" s="95" t="s">
        <v>43</v>
      </c>
      <c r="J4572" s="92" t="s">
        <v>8</v>
      </c>
      <c r="K4572" s="96" t="s">
        <v>125</v>
      </c>
      <c r="L4572" s="96" t="s">
        <v>2642</v>
      </c>
      <c r="M4572" s="92" t="s">
        <v>761</v>
      </c>
      <c r="N4572" s="92">
        <v>0</v>
      </c>
      <c r="O4572" s="92" t="s">
        <v>47</v>
      </c>
      <c r="P4572" s="96">
        <v>91</v>
      </c>
      <c r="Q4572" s="96" t="s">
        <v>48</v>
      </c>
      <c r="R4572" s="97" t="s">
        <v>49</v>
      </c>
      <c r="S4572" s="98" t="s">
        <v>50</v>
      </c>
      <c r="T4572" s="98" t="s">
        <v>51</v>
      </c>
      <c r="U4572" s="99" t="s">
        <v>52</v>
      </c>
      <c r="V4572" s="100">
        <v>1.05</v>
      </c>
      <c r="W4572" s="106">
        <v>750.75000000000011</v>
      </c>
      <c r="X4572" s="102">
        <v>1</v>
      </c>
      <c r="Y4572" s="103">
        <v>1.42</v>
      </c>
      <c r="Z4572" s="99">
        <v>5</v>
      </c>
      <c r="AA4572" s="104">
        <v>0.28399999999999997</v>
      </c>
      <c r="AB4572" s="100">
        <v>0</v>
      </c>
      <c r="AC4572" s="106">
        <v>0</v>
      </c>
      <c r="AD4572" s="107">
        <v>43598</v>
      </c>
      <c r="AE4572" s="107">
        <v>43598</v>
      </c>
      <c r="AF4572" s="99">
        <v>0</v>
      </c>
      <c r="AG4572" s="101" t="s">
        <v>53</v>
      </c>
      <c r="AH4572" s="100">
        <v>0</v>
      </c>
      <c r="AI4572" s="106">
        <v>0</v>
      </c>
      <c r="AJ4572" s="106">
        <v>0</v>
      </c>
      <c r="AK4572" s="60" t="str">
        <f>+IF(Tabla1[[#This Row],[REQUEST_TY]]="SR MANTENIMIENTO CORRECTIVO", "EMERGENCIA", "OTROS")</f>
        <v>EMERGENCIA</v>
      </c>
      <c r="AL4572" s="6" t="str">
        <f>+_xlfn.IFS(Tabla1[[#This Row],[Veces obj]]&lt;=1,"0-1",Tabla1[[#This Row],[Veces obj]]&lt;=2,"1-2",Tabla1[[#This Row],[Veces obj]]&lt;=3,"2-3",TRUE,"&gt;3")</f>
        <v>0-1</v>
      </c>
      <c r="AM4572" s="60" t="str">
        <f>+_xlfn.IFS(MONTH(Tabla1[[#This Row],[MES]])&lt;=3,"Q1",MONTH(Tabla1[[#This Row],[MES]])&lt;=6,"Q2",MONTH(Tabla1[[#This Row],[MES]])&lt;=9,"Q3",TRUE,"Q4")</f>
        <v>Q2</v>
      </c>
      <c r="AN4572" s="15" t="str">
        <f>+IFERROR(VLOOKUP(Tabla1[[#This Row],[CUENTA]],CTAS[],2,0),"OTROS")</f>
        <v>OTROS</v>
      </c>
      <c r="AP4572" s="15" t="str">
        <f>+IFERROR(VLOOKUP(Tabla1[[#This Row],[EMPLEADO]],IS[],3,0),"OTROS")</f>
        <v>OTROS</v>
      </c>
      <c r="AQ4572" s="15" t="str">
        <f>+IFERROR(VLOOKUP(Tabla1[[#This Row],[EMPLEADO]],IS[[NÓMINA]:[INGENIERO]],2,0),"OTROS")</f>
        <v>OTROS</v>
      </c>
    </row>
    <row r="4573" spans="1:43" x14ac:dyDescent="0.25">
      <c r="A4573" s="91" t="s">
        <v>12089</v>
      </c>
      <c r="B4573" s="92">
        <v>1</v>
      </c>
      <c r="C4573" s="92" t="s">
        <v>13085</v>
      </c>
      <c r="D4573" s="93" t="s">
        <v>38</v>
      </c>
      <c r="E4573" s="94" t="s">
        <v>133</v>
      </c>
      <c r="F4573" s="94" t="s">
        <v>13086</v>
      </c>
      <c r="G4573" s="105" t="s">
        <v>1047</v>
      </c>
      <c r="H4573" s="92" t="s">
        <v>106</v>
      </c>
      <c r="I4573" s="95" t="s">
        <v>43</v>
      </c>
      <c r="J4573" s="92" t="s">
        <v>8</v>
      </c>
      <c r="K4573" s="96" t="s">
        <v>59</v>
      </c>
      <c r="L4573" s="96" t="s">
        <v>780</v>
      </c>
      <c r="M4573" s="92" t="s">
        <v>310</v>
      </c>
      <c r="N4573" s="92">
        <v>0</v>
      </c>
      <c r="O4573" s="92" t="s">
        <v>47</v>
      </c>
      <c r="P4573" s="96">
        <v>11</v>
      </c>
      <c r="Q4573" s="96" t="s">
        <v>194</v>
      </c>
      <c r="R4573" s="97" t="s">
        <v>138</v>
      </c>
      <c r="S4573" s="98" t="s">
        <v>139</v>
      </c>
      <c r="T4573" s="98" t="s">
        <v>51</v>
      </c>
      <c r="U4573" s="99" t="s">
        <v>224</v>
      </c>
      <c r="V4573" s="100">
        <v>0.8</v>
      </c>
      <c r="W4573" s="106">
        <v>1258.4000000000003</v>
      </c>
      <c r="X4573" s="102">
        <v>1</v>
      </c>
      <c r="Y4573" s="103">
        <v>1.92</v>
      </c>
      <c r="Z4573" s="99">
        <v>4</v>
      </c>
      <c r="AA4573" s="104">
        <v>0.48</v>
      </c>
      <c r="AB4573" s="100">
        <v>0</v>
      </c>
      <c r="AC4573" s="106">
        <v>0</v>
      </c>
      <c r="AD4573" s="107">
        <v>43600</v>
      </c>
      <c r="AE4573" s="107">
        <v>43600</v>
      </c>
      <c r="AF4573" s="99">
        <v>0</v>
      </c>
      <c r="AG4573" s="101" t="s">
        <v>53</v>
      </c>
      <c r="AH4573" s="100">
        <v>0</v>
      </c>
      <c r="AI4573" s="106">
        <v>0</v>
      </c>
      <c r="AJ4573" s="106">
        <v>0</v>
      </c>
      <c r="AK4573" s="60" t="str">
        <f>+IF(Tabla1[[#This Row],[REQUEST_TY]]="SR MANTENIMIENTO CORRECTIVO", "EMERGENCIA", "OTROS")</f>
        <v>EMERGENCIA</v>
      </c>
      <c r="AL4573" s="6" t="str">
        <f>+_xlfn.IFS(Tabla1[[#This Row],[Veces obj]]&lt;=1,"0-1",Tabla1[[#This Row],[Veces obj]]&lt;=2,"1-2",Tabla1[[#This Row],[Veces obj]]&lt;=3,"2-3",TRUE,"&gt;3")</f>
        <v>0-1</v>
      </c>
      <c r="AM4573" s="60" t="str">
        <f>+_xlfn.IFS(MONTH(Tabla1[[#This Row],[MES]])&lt;=3,"Q1",MONTH(Tabla1[[#This Row],[MES]])&lt;=6,"Q2",MONTH(Tabla1[[#This Row],[MES]])&lt;=9,"Q3",TRUE,"Q4")</f>
        <v>Q2</v>
      </c>
      <c r="AN4573" s="15" t="str">
        <f>+IFERROR(VLOOKUP(Tabla1[[#This Row],[CUENTA]],CTAS[],2,0),"OTROS")</f>
        <v>OTROS</v>
      </c>
      <c r="AP4573" s="15" t="str">
        <f>+IFERROR(VLOOKUP(Tabla1[[#This Row],[EMPLEADO]],IS[],3,0),"OTROS")</f>
        <v>OTROS</v>
      </c>
      <c r="AQ4573" s="15" t="str">
        <f>+IFERROR(VLOOKUP(Tabla1[[#This Row],[EMPLEADO]],IS[[NÓMINA]:[INGENIERO]],2,0),"OTROS")</f>
        <v>OTROS</v>
      </c>
    </row>
    <row r="4574" spans="1:43" x14ac:dyDescent="0.25">
      <c r="A4574" s="91" t="s">
        <v>12089</v>
      </c>
      <c r="B4574" s="92">
        <v>1</v>
      </c>
      <c r="C4574" s="92" t="s">
        <v>13087</v>
      </c>
      <c r="D4574" s="93" t="s">
        <v>38</v>
      </c>
      <c r="E4574" s="94" t="s">
        <v>720</v>
      </c>
      <c r="F4574" s="94" t="s">
        <v>13088</v>
      </c>
      <c r="G4574" s="105" t="s">
        <v>13089</v>
      </c>
      <c r="H4574" s="92" t="s">
        <v>266</v>
      </c>
      <c r="I4574" s="95" t="s">
        <v>43</v>
      </c>
      <c r="J4574" s="92" t="s">
        <v>8</v>
      </c>
      <c r="K4574" s="96" t="s">
        <v>59</v>
      </c>
      <c r="L4574" s="96" t="s">
        <v>1102</v>
      </c>
      <c r="M4574" s="92" t="s">
        <v>73</v>
      </c>
      <c r="N4574" s="92">
        <v>0</v>
      </c>
      <c r="O4574" s="92" t="s">
        <v>47</v>
      </c>
      <c r="P4574" s="96">
        <v>152</v>
      </c>
      <c r="Q4574" s="96" t="s">
        <v>48</v>
      </c>
      <c r="R4574" s="97" t="s">
        <v>242</v>
      </c>
      <c r="S4574" s="98" t="s">
        <v>64</v>
      </c>
      <c r="T4574" s="98" t="s">
        <v>51</v>
      </c>
      <c r="U4574" s="99" t="s">
        <v>96</v>
      </c>
      <c r="V4574" s="100">
        <v>1.1000000000000001</v>
      </c>
      <c r="W4574" s="106">
        <v>1501.5000000000002</v>
      </c>
      <c r="X4574" s="102">
        <v>1</v>
      </c>
      <c r="Y4574" s="103">
        <v>0</v>
      </c>
      <c r="Z4574" s="99">
        <v>5</v>
      </c>
      <c r="AA4574" s="104">
        <v>0</v>
      </c>
      <c r="AB4574" s="100">
        <v>0</v>
      </c>
      <c r="AC4574" s="106">
        <v>0</v>
      </c>
      <c r="AD4574" s="107">
        <v>43600</v>
      </c>
      <c r="AE4574" s="107">
        <v>43600</v>
      </c>
      <c r="AF4574" s="99">
        <v>0</v>
      </c>
      <c r="AG4574" s="101" t="s">
        <v>53</v>
      </c>
      <c r="AH4574" s="100">
        <v>0</v>
      </c>
      <c r="AI4574" s="106">
        <v>0</v>
      </c>
      <c r="AJ4574" s="106">
        <v>0</v>
      </c>
      <c r="AK4574" s="60" t="str">
        <f>+IF(Tabla1[[#This Row],[REQUEST_TY]]="SR MANTENIMIENTO CORRECTIVO", "EMERGENCIA", "OTROS")</f>
        <v>EMERGENCIA</v>
      </c>
      <c r="AL4574" s="6" t="str">
        <f>+_xlfn.IFS(Tabla1[[#This Row],[Veces obj]]&lt;=1,"0-1",Tabla1[[#This Row],[Veces obj]]&lt;=2,"1-2",Tabla1[[#This Row],[Veces obj]]&lt;=3,"2-3",TRUE,"&gt;3")</f>
        <v>0-1</v>
      </c>
      <c r="AM4574" s="60" t="str">
        <f>+_xlfn.IFS(MONTH(Tabla1[[#This Row],[MES]])&lt;=3,"Q1",MONTH(Tabla1[[#This Row],[MES]])&lt;=6,"Q2",MONTH(Tabla1[[#This Row],[MES]])&lt;=9,"Q3",TRUE,"Q4")</f>
        <v>Q2</v>
      </c>
      <c r="AN4574" s="15" t="str">
        <f>+IFERROR(VLOOKUP(Tabla1[[#This Row],[CUENTA]],CTAS[],2,0),"OTROS")</f>
        <v>OTROS</v>
      </c>
      <c r="AP4574" s="15" t="str">
        <f>+IFERROR(VLOOKUP(Tabla1[[#This Row],[EMPLEADO]],IS[],3,0),"OTROS")</f>
        <v>JUAREZ</v>
      </c>
      <c r="AQ4574" s="15" t="str">
        <f>+IFERROR(VLOOKUP(Tabla1[[#This Row],[EMPLEADO]],IS[[NÓMINA]:[INGENIERO]],2,0),"OTROS")</f>
        <v>CESAR MAR</v>
      </c>
    </row>
    <row r="4575" spans="1:43" x14ac:dyDescent="0.25">
      <c r="A4575" s="91" t="s">
        <v>12089</v>
      </c>
      <c r="B4575" s="92">
        <v>1</v>
      </c>
      <c r="C4575" s="92" t="s">
        <v>13090</v>
      </c>
      <c r="D4575" s="93" t="s">
        <v>38</v>
      </c>
      <c r="E4575" s="94" t="s">
        <v>85</v>
      </c>
      <c r="F4575" s="94" t="s">
        <v>13091</v>
      </c>
      <c r="G4575" s="105" t="s">
        <v>13092</v>
      </c>
      <c r="H4575" s="92" t="s">
        <v>453</v>
      </c>
      <c r="I4575" s="95" t="s">
        <v>43</v>
      </c>
      <c r="J4575" s="92" t="s">
        <v>8</v>
      </c>
      <c r="K4575" s="96" t="s">
        <v>1296</v>
      </c>
      <c r="L4575" s="96" t="s">
        <v>5608</v>
      </c>
      <c r="M4575" s="92" t="s">
        <v>1198</v>
      </c>
      <c r="N4575" s="92">
        <v>0</v>
      </c>
      <c r="O4575" s="92" t="s">
        <v>47</v>
      </c>
      <c r="P4575" s="96">
        <v>2720</v>
      </c>
      <c r="Q4575" s="96" t="s">
        <v>48</v>
      </c>
      <c r="R4575" s="97" t="s">
        <v>49</v>
      </c>
      <c r="S4575" s="98" t="s">
        <v>50</v>
      </c>
      <c r="T4575" s="98" t="s">
        <v>51</v>
      </c>
      <c r="U4575" s="99" t="s">
        <v>52</v>
      </c>
      <c r="V4575" s="100">
        <v>1.05</v>
      </c>
      <c r="W4575" s="106">
        <v>750.75000000000011</v>
      </c>
      <c r="X4575" s="102">
        <v>1</v>
      </c>
      <c r="Y4575" s="103">
        <v>1.97</v>
      </c>
      <c r="Z4575" s="99">
        <v>5</v>
      </c>
      <c r="AA4575" s="104">
        <v>0.39400000000000002</v>
      </c>
      <c r="AB4575" s="100">
        <v>0</v>
      </c>
      <c r="AC4575" s="106">
        <v>0</v>
      </c>
      <c r="AD4575" s="107">
        <v>43599</v>
      </c>
      <c r="AE4575" s="107">
        <v>43599</v>
      </c>
      <c r="AF4575" s="99">
        <v>0</v>
      </c>
      <c r="AG4575" s="101" t="s">
        <v>53</v>
      </c>
      <c r="AH4575" s="100">
        <v>0</v>
      </c>
      <c r="AI4575" s="106">
        <v>0</v>
      </c>
      <c r="AJ4575" s="106">
        <v>0</v>
      </c>
      <c r="AK4575" s="60" t="str">
        <f>+IF(Tabla1[[#This Row],[REQUEST_TY]]="SR MANTENIMIENTO CORRECTIVO", "EMERGENCIA", "OTROS")</f>
        <v>EMERGENCIA</v>
      </c>
      <c r="AL4575" s="6" t="str">
        <f>+_xlfn.IFS(Tabla1[[#This Row],[Veces obj]]&lt;=1,"0-1",Tabla1[[#This Row],[Veces obj]]&lt;=2,"1-2",Tabla1[[#This Row],[Veces obj]]&lt;=3,"2-3",TRUE,"&gt;3")</f>
        <v>0-1</v>
      </c>
      <c r="AM4575" s="60" t="str">
        <f>+_xlfn.IFS(MONTH(Tabla1[[#This Row],[MES]])&lt;=3,"Q1",MONTH(Tabla1[[#This Row],[MES]])&lt;=6,"Q2",MONTH(Tabla1[[#This Row],[MES]])&lt;=9,"Q3",TRUE,"Q4")</f>
        <v>Q2</v>
      </c>
      <c r="AN4575" s="15" t="str">
        <f>+IFERROR(VLOOKUP(Tabla1[[#This Row],[CUENTA]],CTAS[],2,0),"OTROS")</f>
        <v>OTROS</v>
      </c>
      <c r="AP4575" s="15" t="str">
        <f>+IFERROR(VLOOKUP(Tabla1[[#This Row],[EMPLEADO]],IS[],3,0),"OTROS")</f>
        <v>OTROS</v>
      </c>
      <c r="AQ4575" s="15" t="str">
        <f>+IFERROR(VLOOKUP(Tabla1[[#This Row],[EMPLEADO]],IS[[NÓMINA]:[INGENIERO]],2,0),"OTROS")</f>
        <v>OTROS</v>
      </c>
    </row>
    <row r="4576" spans="1:43" x14ac:dyDescent="0.25">
      <c r="A4576" s="91" t="s">
        <v>12089</v>
      </c>
      <c r="B4576" s="92">
        <v>1</v>
      </c>
      <c r="C4576" s="92" t="s">
        <v>13093</v>
      </c>
      <c r="D4576" s="93" t="s">
        <v>38</v>
      </c>
      <c r="E4576" s="94" t="s">
        <v>76</v>
      </c>
      <c r="F4576" s="94" t="s">
        <v>13094</v>
      </c>
      <c r="G4576" s="105" t="s">
        <v>2054</v>
      </c>
      <c r="H4576" s="92" t="s">
        <v>253</v>
      </c>
      <c r="I4576" s="95" t="s">
        <v>43</v>
      </c>
      <c r="J4576" s="92" t="s">
        <v>8</v>
      </c>
      <c r="K4576" s="96" t="s">
        <v>102</v>
      </c>
      <c r="L4576" s="96" t="s">
        <v>477</v>
      </c>
      <c r="M4576" s="92" t="s">
        <v>358</v>
      </c>
      <c r="N4576" s="92">
        <v>0</v>
      </c>
      <c r="O4576" s="92" t="s">
        <v>47</v>
      </c>
      <c r="P4576" s="96">
        <v>4</v>
      </c>
      <c r="Q4576" s="96" t="s">
        <v>207</v>
      </c>
      <c r="R4576" s="97" t="s">
        <v>63</v>
      </c>
      <c r="S4576" s="98" t="s">
        <v>64</v>
      </c>
      <c r="T4576" s="98" t="s">
        <v>51</v>
      </c>
      <c r="U4576" s="99" t="s">
        <v>209</v>
      </c>
      <c r="V4576" s="100">
        <v>0</v>
      </c>
      <c r="W4576" s="106">
        <v>0</v>
      </c>
      <c r="X4576" s="102">
        <v>1</v>
      </c>
      <c r="Y4576" s="103">
        <v>0.62</v>
      </c>
      <c r="Z4576" s="99">
        <v>5</v>
      </c>
      <c r="AA4576" s="104">
        <v>0.124</v>
      </c>
      <c r="AB4576" s="100">
        <v>0</v>
      </c>
      <c r="AC4576" s="106">
        <v>0</v>
      </c>
      <c r="AD4576" s="107">
        <v>43598</v>
      </c>
      <c r="AE4576" s="107">
        <v>43598</v>
      </c>
      <c r="AF4576" s="99">
        <v>0</v>
      </c>
      <c r="AG4576" s="101" t="s">
        <v>53</v>
      </c>
      <c r="AH4576" s="100">
        <v>0</v>
      </c>
      <c r="AI4576" s="106">
        <v>0</v>
      </c>
      <c r="AJ4576" s="106">
        <v>0</v>
      </c>
      <c r="AK4576" s="60" t="str">
        <f>+IF(Tabla1[[#This Row],[REQUEST_TY]]="SR MANTENIMIENTO CORRECTIVO", "EMERGENCIA", "OTROS")</f>
        <v>EMERGENCIA</v>
      </c>
      <c r="AL4576" s="6" t="str">
        <f>+_xlfn.IFS(Tabla1[[#This Row],[Veces obj]]&lt;=1,"0-1",Tabla1[[#This Row],[Veces obj]]&lt;=2,"1-2",Tabla1[[#This Row],[Veces obj]]&lt;=3,"2-3",TRUE,"&gt;3")</f>
        <v>0-1</v>
      </c>
      <c r="AM4576" s="60" t="str">
        <f>+_xlfn.IFS(MONTH(Tabla1[[#This Row],[MES]])&lt;=3,"Q1",MONTH(Tabla1[[#This Row],[MES]])&lt;=6,"Q2",MONTH(Tabla1[[#This Row],[MES]])&lt;=9,"Q3",TRUE,"Q4")</f>
        <v>Q2</v>
      </c>
      <c r="AN4576" s="15" t="str">
        <f>+IFERROR(VLOOKUP(Tabla1[[#This Row],[CUENTA]],CTAS[],2,0),"OTROS")</f>
        <v>OTROS</v>
      </c>
      <c r="AP4576" s="15" t="str">
        <f>+IFERROR(VLOOKUP(Tabla1[[#This Row],[EMPLEADO]],IS[],3,0),"OTROS")</f>
        <v>OTROS</v>
      </c>
      <c r="AQ4576" s="15" t="str">
        <f>+IFERROR(VLOOKUP(Tabla1[[#This Row],[EMPLEADO]],IS[[NÓMINA]:[INGENIERO]],2,0),"OTROS")</f>
        <v>OTROS</v>
      </c>
    </row>
    <row r="4577" spans="1:43" x14ac:dyDescent="0.25">
      <c r="A4577" s="91" t="s">
        <v>12089</v>
      </c>
      <c r="B4577" s="92">
        <v>1</v>
      </c>
      <c r="C4577" s="92" t="s">
        <v>13095</v>
      </c>
      <c r="D4577" s="93" t="s">
        <v>38</v>
      </c>
      <c r="E4577" s="94" t="s">
        <v>2745</v>
      </c>
      <c r="F4577" s="94" t="s">
        <v>13096</v>
      </c>
      <c r="G4577" s="105" t="s">
        <v>10256</v>
      </c>
      <c r="H4577" s="92" t="s">
        <v>136</v>
      </c>
      <c r="I4577" s="95" t="s">
        <v>43</v>
      </c>
      <c r="J4577" s="92" t="s">
        <v>8</v>
      </c>
      <c r="K4577" s="96" t="s">
        <v>2028</v>
      </c>
      <c r="L4577" s="96" t="s">
        <v>2029</v>
      </c>
      <c r="M4577" s="92" t="s">
        <v>736</v>
      </c>
      <c r="N4577" s="92">
        <v>0</v>
      </c>
      <c r="O4577" s="92" t="s">
        <v>47</v>
      </c>
      <c r="P4577" s="96">
        <v>6</v>
      </c>
      <c r="Q4577" s="96" t="s">
        <v>207</v>
      </c>
      <c r="R4577" s="97" t="s">
        <v>223</v>
      </c>
      <c r="S4577" s="98" t="s">
        <v>139</v>
      </c>
      <c r="T4577" s="98" t="s">
        <v>51</v>
      </c>
      <c r="U4577" s="99" t="s">
        <v>879</v>
      </c>
      <c r="V4577" s="100">
        <v>0.6</v>
      </c>
      <c r="W4577" s="106">
        <v>943.80000000000007</v>
      </c>
      <c r="X4577" s="102">
        <v>1</v>
      </c>
      <c r="Y4577" s="103">
        <v>4.03</v>
      </c>
      <c r="Z4577" s="99">
        <v>4</v>
      </c>
      <c r="AA4577" s="104">
        <v>1.0075000000000001</v>
      </c>
      <c r="AB4577" s="100">
        <v>1.8750000000000155E-3</v>
      </c>
      <c r="AC4577" s="106">
        <v>-2.9493750000000247</v>
      </c>
      <c r="AD4577" s="107">
        <v>43599</v>
      </c>
      <c r="AE4577" s="107">
        <v>43599</v>
      </c>
      <c r="AF4577" s="99">
        <v>0</v>
      </c>
      <c r="AG4577" s="101" t="s">
        <v>53</v>
      </c>
      <c r="AH4577" s="100">
        <v>0</v>
      </c>
      <c r="AI4577" s="106">
        <v>0</v>
      </c>
      <c r="AJ4577" s="106">
        <v>0</v>
      </c>
      <c r="AK4577" s="60" t="str">
        <f>+IF(Tabla1[[#This Row],[REQUEST_TY]]="SR MANTENIMIENTO CORRECTIVO", "EMERGENCIA", "OTROS")</f>
        <v>EMERGENCIA</v>
      </c>
      <c r="AL4577" s="6" t="str">
        <f>+_xlfn.IFS(Tabla1[[#This Row],[Veces obj]]&lt;=1,"0-1",Tabla1[[#This Row],[Veces obj]]&lt;=2,"1-2",Tabla1[[#This Row],[Veces obj]]&lt;=3,"2-3",TRUE,"&gt;3")</f>
        <v>1-2</v>
      </c>
      <c r="AM4577" s="60" t="str">
        <f>+_xlfn.IFS(MONTH(Tabla1[[#This Row],[MES]])&lt;=3,"Q1",MONTH(Tabla1[[#This Row],[MES]])&lt;=6,"Q2",MONTH(Tabla1[[#This Row],[MES]])&lt;=9,"Q3",TRUE,"Q4")</f>
        <v>Q2</v>
      </c>
      <c r="AN4577" s="15" t="str">
        <f>+IFERROR(VLOOKUP(Tabla1[[#This Row],[CUENTA]],CTAS[],2,0),"OTROS")</f>
        <v>OTROS</v>
      </c>
      <c r="AP4577" s="15" t="str">
        <f>+IFERROR(VLOOKUP(Tabla1[[#This Row],[EMPLEADO]],IS[],3,0),"OTROS")</f>
        <v>OTROS</v>
      </c>
      <c r="AQ4577" s="15" t="str">
        <f>+IFERROR(VLOOKUP(Tabla1[[#This Row],[EMPLEADO]],IS[[NÓMINA]:[INGENIERO]],2,0),"OTROS")</f>
        <v>OTROS</v>
      </c>
    </row>
    <row r="4578" spans="1:43" x14ac:dyDescent="0.25">
      <c r="A4578" s="91" t="s">
        <v>12089</v>
      </c>
      <c r="B4578" s="92">
        <v>1</v>
      </c>
      <c r="C4578" s="92" t="s">
        <v>13097</v>
      </c>
      <c r="D4578" s="93" t="s">
        <v>38</v>
      </c>
      <c r="E4578" s="94" t="s">
        <v>5605</v>
      </c>
      <c r="F4578" s="94" t="s">
        <v>13098</v>
      </c>
      <c r="G4578" s="105" t="s">
        <v>13099</v>
      </c>
      <c r="H4578" s="92" t="s">
        <v>740</v>
      </c>
      <c r="I4578" s="95" t="s">
        <v>43</v>
      </c>
      <c r="J4578" s="92" t="s">
        <v>8</v>
      </c>
      <c r="K4578" s="96" t="s">
        <v>1480</v>
      </c>
      <c r="L4578" s="96" t="s">
        <v>1481</v>
      </c>
      <c r="M4578" s="92" t="s">
        <v>1482</v>
      </c>
      <c r="N4578" s="92">
        <v>0</v>
      </c>
      <c r="O4578" s="92" t="s">
        <v>47</v>
      </c>
      <c r="P4578" s="96">
        <v>725</v>
      </c>
      <c r="Q4578" s="96" t="s">
        <v>48</v>
      </c>
      <c r="R4578" s="97" t="s">
        <v>153</v>
      </c>
      <c r="S4578" s="98" t="s">
        <v>50</v>
      </c>
      <c r="T4578" s="98" t="s">
        <v>51</v>
      </c>
      <c r="U4578" s="99" t="s">
        <v>52</v>
      </c>
      <c r="V4578" s="100">
        <v>1.05</v>
      </c>
      <c r="W4578" s="106">
        <v>750.75000000000011</v>
      </c>
      <c r="X4578" s="102">
        <v>1</v>
      </c>
      <c r="Y4578" s="103">
        <v>0</v>
      </c>
      <c r="Z4578" s="99">
        <v>5</v>
      </c>
      <c r="AA4578" s="104">
        <v>0</v>
      </c>
      <c r="AB4578" s="100">
        <v>0</v>
      </c>
      <c r="AC4578" s="106">
        <v>0</v>
      </c>
      <c r="AD4578" s="107">
        <v>43600</v>
      </c>
      <c r="AE4578" s="107">
        <v>43600</v>
      </c>
      <c r="AF4578" s="99">
        <v>0</v>
      </c>
      <c r="AG4578" s="101" t="s">
        <v>53</v>
      </c>
      <c r="AH4578" s="100">
        <v>0</v>
      </c>
      <c r="AI4578" s="106">
        <v>0</v>
      </c>
      <c r="AJ4578" s="106">
        <v>0</v>
      </c>
      <c r="AK4578" s="60" t="str">
        <f>+IF(Tabla1[[#This Row],[REQUEST_TY]]="SR MANTENIMIENTO CORRECTIVO", "EMERGENCIA", "OTROS")</f>
        <v>EMERGENCIA</v>
      </c>
      <c r="AL4578" s="6" t="str">
        <f>+_xlfn.IFS(Tabla1[[#This Row],[Veces obj]]&lt;=1,"0-1",Tabla1[[#This Row],[Veces obj]]&lt;=2,"1-2",Tabla1[[#This Row],[Veces obj]]&lt;=3,"2-3",TRUE,"&gt;3")</f>
        <v>0-1</v>
      </c>
      <c r="AM4578" s="60" t="str">
        <f>+_xlfn.IFS(MONTH(Tabla1[[#This Row],[MES]])&lt;=3,"Q1",MONTH(Tabla1[[#This Row],[MES]])&lt;=6,"Q2",MONTH(Tabla1[[#This Row],[MES]])&lt;=9,"Q3",TRUE,"Q4")</f>
        <v>Q2</v>
      </c>
      <c r="AN4578" s="15" t="str">
        <f>+IFERROR(VLOOKUP(Tabla1[[#This Row],[CUENTA]],CTAS[],2,0),"OTROS")</f>
        <v>OTROS</v>
      </c>
      <c r="AP4578" s="15" t="str">
        <f>+IFERROR(VLOOKUP(Tabla1[[#This Row],[EMPLEADO]],IS[],3,0),"OTROS")</f>
        <v>OTROS</v>
      </c>
      <c r="AQ4578" s="15" t="str">
        <f>+IFERROR(VLOOKUP(Tabla1[[#This Row],[EMPLEADO]],IS[[NÓMINA]:[INGENIERO]],2,0),"OTROS")</f>
        <v>OTROS</v>
      </c>
    </row>
    <row r="4579" spans="1:43" x14ac:dyDescent="0.25">
      <c r="A4579" s="91" t="s">
        <v>12089</v>
      </c>
      <c r="B4579" s="92">
        <v>1</v>
      </c>
      <c r="C4579" s="92" t="s">
        <v>13100</v>
      </c>
      <c r="D4579" s="93" t="s">
        <v>38</v>
      </c>
      <c r="E4579" s="94" t="s">
        <v>76</v>
      </c>
      <c r="F4579" s="94" t="s">
        <v>13101</v>
      </c>
      <c r="G4579" s="105" t="s">
        <v>5818</v>
      </c>
      <c r="H4579" s="92" t="s">
        <v>574</v>
      </c>
      <c r="I4579" s="95" t="s">
        <v>43</v>
      </c>
      <c r="J4579" s="92" t="s">
        <v>8</v>
      </c>
      <c r="K4579" s="96" t="s">
        <v>5819</v>
      </c>
      <c r="L4579" s="96" t="s">
        <v>5820</v>
      </c>
      <c r="M4579" s="92" t="s">
        <v>1198</v>
      </c>
      <c r="N4579" s="92">
        <v>0</v>
      </c>
      <c r="O4579" s="92" t="s">
        <v>47</v>
      </c>
      <c r="P4579" s="96">
        <v>39</v>
      </c>
      <c r="Q4579" s="96" t="s">
        <v>82</v>
      </c>
      <c r="R4579" s="97" t="s">
        <v>63</v>
      </c>
      <c r="S4579" s="98" t="s">
        <v>64</v>
      </c>
      <c r="T4579" s="98" t="s">
        <v>51</v>
      </c>
      <c r="U4579" s="99" t="s">
        <v>83</v>
      </c>
      <c r="V4579" s="100">
        <v>1.05</v>
      </c>
      <c r="W4579" s="106">
        <v>1433.25</v>
      </c>
      <c r="X4579" s="102">
        <v>1</v>
      </c>
      <c r="Y4579" s="103">
        <v>1.68</v>
      </c>
      <c r="Z4579" s="99">
        <v>5</v>
      </c>
      <c r="AA4579" s="104">
        <v>0.33599999999999997</v>
      </c>
      <c r="AB4579" s="100">
        <v>0</v>
      </c>
      <c r="AC4579" s="106">
        <v>0</v>
      </c>
      <c r="AD4579" s="107">
        <v>43598</v>
      </c>
      <c r="AE4579" s="107">
        <v>43598</v>
      </c>
      <c r="AF4579" s="99">
        <v>0</v>
      </c>
      <c r="AG4579" s="101" t="s">
        <v>53</v>
      </c>
      <c r="AH4579" s="100">
        <v>0</v>
      </c>
      <c r="AI4579" s="106">
        <v>0</v>
      </c>
      <c r="AJ4579" s="106">
        <v>0</v>
      </c>
      <c r="AK4579" s="60" t="str">
        <f>+IF(Tabla1[[#This Row],[REQUEST_TY]]="SR MANTENIMIENTO CORRECTIVO", "EMERGENCIA", "OTROS")</f>
        <v>EMERGENCIA</v>
      </c>
      <c r="AL4579" s="6" t="str">
        <f>+_xlfn.IFS(Tabla1[[#This Row],[Veces obj]]&lt;=1,"0-1",Tabla1[[#This Row],[Veces obj]]&lt;=2,"1-2",Tabla1[[#This Row],[Veces obj]]&lt;=3,"2-3",TRUE,"&gt;3")</f>
        <v>0-1</v>
      </c>
      <c r="AM4579" s="60" t="str">
        <f>+_xlfn.IFS(MONTH(Tabla1[[#This Row],[MES]])&lt;=3,"Q1",MONTH(Tabla1[[#This Row],[MES]])&lt;=6,"Q2",MONTH(Tabla1[[#This Row],[MES]])&lt;=9,"Q3",TRUE,"Q4")</f>
        <v>Q2</v>
      </c>
      <c r="AN4579" s="15" t="str">
        <f>+IFERROR(VLOOKUP(Tabla1[[#This Row],[CUENTA]],CTAS[],2,0),"OTROS")</f>
        <v>OTROS</v>
      </c>
      <c r="AP4579" s="15" t="str">
        <f>+IFERROR(VLOOKUP(Tabla1[[#This Row],[EMPLEADO]],IS[],3,0),"OTROS")</f>
        <v>OTROS</v>
      </c>
      <c r="AQ4579" s="15" t="str">
        <f>+IFERROR(VLOOKUP(Tabla1[[#This Row],[EMPLEADO]],IS[[NÓMINA]:[INGENIERO]],2,0),"OTROS")</f>
        <v>OTROS</v>
      </c>
    </row>
    <row r="4580" spans="1:43" x14ac:dyDescent="0.25">
      <c r="A4580" s="91" t="s">
        <v>12089</v>
      </c>
      <c r="B4580" s="92">
        <v>1</v>
      </c>
      <c r="C4580" s="92" t="s">
        <v>13102</v>
      </c>
      <c r="D4580" s="93" t="s">
        <v>38</v>
      </c>
      <c r="E4580" s="94" t="s">
        <v>98</v>
      </c>
      <c r="F4580" s="94" t="s">
        <v>13103</v>
      </c>
      <c r="G4580" s="105" t="s">
        <v>1650</v>
      </c>
      <c r="H4580" s="92" t="s">
        <v>10274</v>
      </c>
      <c r="I4580" s="95" t="s">
        <v>43</v>
      </c>
      <c r="J4580" s="92" t="s">
        <v>8</v>
      </c>
      <c r="K4580" s="96" t="s">
        <v>102</v>
      </c>
      <c r="L4580" s="96" t="s">
        <v>1651</v>
      </c>
      <c r="M4580" s="92" t="s">
        <v>46</v>
      </c>
      <c r="N4580" s="92">
        <v>0</v>
      </c>
      <c r="O4580" s="92" t="s">
        <v>47</v>
      </c>
      <c r="P4580" s="96">
        <v>17</v>
      </c>
      <c r="Q4580" s="96" t="s">
        <v>62</v>
      </c>
      <c r="R4580" s="97" t="s">
        <v>63</v>
      </c>
      <c r="S4580" s="98" t="s">
        <v>64</v>
      </c>
      <c r="T4580" s="98" t="s">
        <v>51</v>
      </c>
      <c r="U4580" s="99" t="s">
        <v>65</v>
      </c>
      <c r="V4580" s="100">
        <v>0.8</v>
      </c>
      <c r="W4580" s="106">
        <v>1092</v>
      </c>
      <c r="X4580" s="102">
        <v>1</v>
      </c>
      <c r="Y4580" s="103">
        <v>1.65</v>
      </c>
      <c r="Z4580" s="99">
        <v>5</v>
      </c>
      <c r="AA4580" s="104">
        <v>0.32999999999999996</v>
      </c>
      <c r="AB4580" s="100">
        <v>0</v>
      </c>
      <c r="AC4580" s="106">
        <v>0</v>
      </c>
      <c r="AD4580" s="107">
        <v>43598</v>
      </c>
      <c r="AE4580" s="107">
        <v>43598</v>
      </c>
      <c r="AF4580" s="99">
        <v>0</v>
      </c>
      <c r="AG4580" s="101" t="s">
        <v>53</v>
      </c>
      <c r="AH4580" s="100">
        <v>0</v>
      </c>
      <c r="AI4580" s="106">
        <v>0</v>
      </c>
      <c r="AJ4580" s="106">
        <v>0</v>
      </c>
      <c r="AK4580" s="60" t="str">
        <f>+IF(Tabla1[[#This Row],[REQUEST_TY]]="SR MANTENIMIENTO CORRECTIVO", "EMERGENCIA", "OTROS")</f>
        <v>EMERGENCIA</v>
      </c>
      <c r="AL4580" s="6" t="str">
        <f>+_xlfn.IFS(Tabla1[[#This Row],[Veces obj]]&lt;=1,"0-1",Tabla1[[#This Row],[Veces obj]]&lt;=2,"1-2",Tabla1[[#This Row],[Veces obj]]&lt;=3,"2-3",TRUE,"&gt;3")</f>
        <v>0-1</v>
      </c>
      <c r="AM4580" s="60" t="str">
        <f>+_xlfn.IFS(MONTH(Tabla1[[#This Row],[MES]])&lt;=3,"Q1",MONTH(Tabla1[[#This Row],[MES]])&lt;=6,"Q2",MONTH(Tabla1[[#This Row],[MES]])&lt;=9,"Q3",TRUE,"Q4")</f>
        <v>Q2</v>
      </c>
      <c r="AN4580" s="15" t="str">
        <f>+IFERROR(VLOOKUP(Tabla1[[#This Row],[CUENTA]],CTAS[],2,0),"OTROS")</f>
        <v>OTROS</v>
      </c>
      <c r="AP4580" s="15" t="str">
        <f>+IFERROR(VLOOKUP(Tabla1[[#This Row],[EMPLEADO]],IS[],3,0),"OTROS")</f>
        <v>OTROS</v>
      </c>
      <c r="AQ4580" s="15" t="str">
        <f>+IFERROR(VLOOKUP(Tabla1[[#This Row],[EMPLEADO]],IS[[NÓMINA]:[INGENIERO]],2,0),"OTROS")</f>
        <v>OTROS</v>
      </c>
    </row>
    <row r="4581" spans="1:43" x14ac:dyDescent="0.25">
      <c r="A4581" s="91" t="s">
        <v>12089</v>
      </c>
      <c r="B4581" s="92">
        <v>1</v>
      </c>
      <c r="C4581" s="92" t="s">
        <v>13104</v>
      </c>
      <c r="D4581" s="93" t="s">
        <v>38</v>
      </c>
      <c r="E4581" s="94" t="s">
        <v>98</v>
      </c>
      <c r="F4581" s="94" t="s">
        <v>13105</v>
      </c>
      <c r="G4581" s="105" t="s">
        <v>3351</v>
      </c>
      <c r="H4581" s="92" t="s">
        <v>471</v>
      </c>
      <c r="I4581" s="95" t="s">
        <v>43</v>
      </c>
      <c r="J4581" s="92" t="s">
        <v>8</v>
      </c>
      <c r="K4581" s="96" t="s">
        <v>102</v>
      </c>
      <c r="L4581" s="96" t="s">
        <v>1651</v>
      </c>
      <c r="M4581" s="92" t="s">
        <v>46</v>
      </c>
      <c r="N4581" s="92">
        <v>0</v>
      </c>
      <c r="O4581" s="92" t="s">
        <v>47</v>
      </c>
      <c r="P4581" s="96">
        <v>31</v>
      </c>
      <c r="Q4581" s="96" t="s">
        <v>82</v>
      </c>
      <c r="R4581" s="97" t="s">
        <v>63</v>
      </c>
      <c r="S4581" s="98" t="s">
        <v>64</v>
      </c>
      <c r="T4581" s="98" t="s">
        <v>51</v>
      </c>
      <c r="U4581" s="99" t="s">
        <v>83</v>
      </c>
      <c r="V4581" s="100">
        <v>1.05</v>
      </c>
      <c r="W4581" s="106">
        <v>1433.25</v>
      </c>
      <c r="X4581" s="102">
        <v>1</v>
      </c>
      <c r="Y4581" s="103">
        <v>0</v>
      </c>
      <c r="Z4581" s="99">
        <v>5</v>
      </c>
      <c r="AA4581" s="104">
        <v>0</v>
      </c>
      <c r="AB4581" s="100">
        <v>0</v>
      </c>
      <c r="AC4581" s="106">
        <v>0</v>
      </c>
      <c r="AD4581" s="107">
        <v>43598</v>
      </c>
      <c r="AE4581" s="107">
        <v>43598</v>
      </c>
      <c r="AF4581" s="99">
        <v>0</v>
      </c>
      <c r="AG4581" s="101" t="s">
        <v>53</v>
      </c>
      <c r="AH4581" s="100">
        <v>0</v>
      </c>
      <c r="AI4581" s="106">
        <v>0</v>
      </c>
      <c r="AJ4581" s="106">
        <v>0</v>
      </c>
      <c r="AK4581" s="60" t="str">
        <f>+IF(Tabla1[[#This Row],[REQUEST_TY]]="SR MANTENIMIENTO CORRECTIVO", "EMERGENCIA", "OTROS")</f>
        <v>EMERGENCIA</v>
      </c>
      <c r="AL4581" s="6" t="str">
        <f>+_xlfn.IFS(Tabla1[[#This Row],[Veces obj]]&lt;=1,"0-1",Tabla1[[#This Row],[Veces obj]]&lt;=2,"1-2",Tabla1[[#This Row],[Veces obj]]&lt;=3,"2-3",TRUE,"&gt;3")</f>
        <v>0-1</v>
      </c>
      <c r="AM4581" s="60" t="str">
        <f>+_xlfn.IFS(MONTH(Tabla1[[#This Row],[MES]])&lt;=3,"Q1",MONTH(Tabla1[[#This Row],[MES]])&lt;=6,"Q2",MONTH(Tabla1[[#This Row],[MES]])&lt;=9,"Q3",TRUE,"Q4")</f>
        <v>Q2</v>
      </c>
      <c r="AN4581" s="15" t="str">
        <f>+IFERROR(VLOOKUP(Tabla1[[#This Row],[CUENTA]],CTAS[],2,0),"OTROS")</f>
        <v>OTROS</v>
      </c>
      <c r="AP4581" s="15" t="str">
        <f>+IFERROR(VLOOKUP(Tabla1[[#This Row],[EMPLEADO]],IS[],3,0),"OTROS")</f>
        <v>OTROS</v>
      </c>
      <c r="AQ4581" s="15" t="str">
        <f>+IFERROR(VLOOKUP(Tabla1[[#This Row],[EMPLEADO]],IS[[NÓMINA]:[INGENIERO]],2,0),"OTROS")</f>
        <v>OTROS</v>
      </c>
    </row>
    <row r="4582" spans="1:43" x14ac:dyDescent="0.25">
      <c r="A4582" s="91" t="s">
        <v>12089</v>
      </c>
      <c r="B4582" s="92">
        <v>1</v>
      </c>
      <c r="C4582" s="92" t="s">
        <v>13106</v>
      </c>
      <c r="D4582" s="93" t="s">
        <v>38</v>
      </c>
      <c r="E4582" s="94" t="s">
        <v>76</v>
      </c>
      <c r="F4582" s="94" t="s">
        <v>13107</v>
      </c>
      <c r="G4582" s="105" t="s">
        <v>1905</v>
      </c>
      <c r="H4582" s="92" t="s">
        <v>58</v>
      </c>
      <c r="I4582" s="95" t="s">
        <v>43</v>
      </c>
      <c r="J4582" s="92" t="s">
        <v>8</v>
      </c>
      <c r="K4582" s="96" t="s">
        <v>102</v>
      </c>
      <c r="L4582" s="96" t="s">
        <v>1906</v>
      </c>
      <c r="M4582" s="92" t="s">
        <v>1501</v>
      </c>
      <c r="N4582" s="92">
        <v>0</v>
      </c>
      <c r="O4582" s="92" t="s">
        <v>47</v>
      </c>
      <c r="P4582" s="96">
        <v>27</v>
      </c>
      <c r="Q4582" s="96" t="s">
        <v>62</v>
      </c>
      <c r="R4582" s="97" t="s">
        <v>63</v>
      </c>
      <c r="S4582" s="98" t="s">
        <v>64</v>
      </c>
      <c r="T4582" s="98" t="s">
        <v>51</v>
      </c>
      <c r="U4582" s="99" t="s">
        <v>65</v>
      </c>
      <c r="V4582" s="100">
        <v>0.8</v>
      </c>
      <c r="W4582" s="106">
        <v>1092</v>
      </c>
      <c r="X4582" s="102">
        <v>1</v>
      </c>
      <c r="Y4582" s="103">
        <v>0.15</v>
      </c>
      <c r="Z4582" s="99">
        <v>5</v>
      </c>
      <c r="AA4582" s="104">
        <v>0.03</v>
      </c>
      <c r="AB4582" s="100">
        <v>0</v>
      </c>
      <c r="AC4582" s="106">
        <v>0</v>
      </c>
      <c r="AD4582" s="107">
        <v>43598</v>
      </c>
      <c r="AE4582" s="107">
        <v>43598</v>
      </c>
      <c r="AF4582" s="99">
        <v>0</v>
      </c>
      <c r="AG4582" s="101" t="s">
        <v>53</v>
      </c>
      <c r="AH4582" s="100">
        <v>0</v>
      </c>
      <c r="AI4582" s="106">
        <v>0</v>
      </c>
      <c r="AJ4582" s="106">
        <v>0</v>
      </c>
      <c r="AK4582" s="60" t="str">
        <f>+IF(Tabla1[[#This Row],[REQUEST_TY]]="SR MANTENIMIENTO CORRECTIVO", "EMERGENCIA", "OTROS")</f>
        <v>EMERGENCIA</v>
      </c>
      <c r="AL4582" s="6" t="str">
        <f>+_xlfn.IFS(Tabla1[[#This Row],[Veces obj]]&lt;=1,"0-1",Tabla1[[#This Row],[Veces obj]]&lt;=2,"1-2",Tabla1[[#This Row],[Veces obj]]&lt;=3,"2-3",TRUE,"&gt;3")</f>
        <v>0-1</v>
      </c>
      <c r="AM4582" s="60" t="str">
        <f>+_xlfn.IFS(MONTH(Tabla1[[#This Row],[MES]])&lt;=3,"Q1",MONTH(Tabla1[[#This Row],[MES]])&lt;=6,"Q2",MONTH(Tabla1[[#This Row],[MES]])&lt;=9,"Q3",TRUE,"Q4")</f>
        <v>Q2</v>
      </c>
      <c r="AN4582" s="15" t="str">
        <f>+IFERROR(VLOOKUP(Tabla1[[#This Row],[CUENTA]],CTAS[],2,0),"OTROS")</f>
        <v>OTROS</v>
      </c>
      <c r="AP4582" s="15" t="str">
        <f>+IFERROR(VLOOKUP(Tabla1[[#This Row],[EMPLEADO]],IS[],3,0),"OTROS")</f>
        <v>OTROS</v>
      </c>
      <c r="AQ4582" s="15" t="str">
        <f>+IFERROR(VLOOKUP(Tabla1[[#This Row],[EMPLEADO]],IS[[NÓMINA]:[INGENIERO]],2,0),"OTROS")</f>
        <v>OTROS</v>
      </c>
    </row>
    <row r="4583" spans="1:43" x14ac:dyDescent="0.25">
      <c r="A4583" s="91" t="s">
        <v>12089</v>
      </c>
      <c r="B4583" s="92">
        <v>1</v>
      </c>
      <c r="C4583" s="92" t="s">
        <v>13108</v>
      </c>
      <c r="D4583" s="93" t="s">
        <v>38</v>
      </c>
      <c r="E4583" s="94" t="s">
        <v>1015</v>
      </c>
      <c r="F4583" s="94" t="s">
        <v>13109</v>
      </c>
      <c r="G4583" s="105" t="s">
        <v>2969</v>
      </c>
      <c r="H4583" s="92" t="s">
        <v>1572</v>
      </c>
      <c r="I4583" s="95" t="s">
        <v>43</v>
      </c>
      <c r="J4583" s="92" t="s">
        <v>8</v>
      </c>
      <c r="K4583" s="96" t="s">
        <v>1434</v>
      </c>
      <c r="L4583" s="96" t="s">
        <v>2169</v>
      </c>
      <c r="M4583" s="92" t="s">
        <v>1436</v>
      </c>
      <c r="N4583" s="92">
        <v>0</v>
      </c>
      <c r="O4583" s="92" t="s">
        <v>47</v>
      </c>
      <c r="P4583" s="96">
        <v>13</v>
      </c>
      <c r="Q4583" s="96" t="s">
        <v>194</v>
      </c>
      <c r="R4583" s="97" t="s">
        <v>317</v>
      </c>
      <c r="S4583" s="98" t="s">
        <v>318</v>
      </c>
      <c r="T4583" s="98" t="s">
        <v>51</v>
      </c>
      <c r="U4583" s="99" t="s">
        <v>224</v>
      </c>
      <c r="V4583" s="100">
        <v>0.8</v>
      </c>
      <c r="W4583" s="106">
        <v>1258.4000000000003</v>
      </c>
      <c r="X4583" s="102">
        <v>1</v>
      </c>
      <c r="Y4583" s="103">
        <v>2.17</v>
      </c>
      <c r="Z4583" s="99">
        <v>4</v>
      </c>
      <c r="AA4583" s="104">
        <v>0.54249999999999998</v>
      </c>
      <c r="AB4583" s="100">
        <v>0</v>
      </c>
      <c r="AC4583" s="106">
        <v>0</v>
      </c>
      <c r="AD4583" s="107">
        <v>43599</v>
      </c>
      <c r="AE4583" s="107">
        <v>43599</v>
      </c>
      <c r="AF4583" s="99">
        <v>0</v>
      </c>
      <c r="AG4583" s="101" t="s">
        <v>53</v>
      </c>
      <c r="AH4583" s="100">
        <v>0</v>
      </c>
      <c r="AI4583" s="106">
        <v>0</v>
      </c>
      <c r="AJ4583" s="106">
        <v>0</v>
      </c>
      <c r="AK4583" s="60" t="str">
        <f>+IF(Tabla1[[#This Row],[REQUEST_TY]]="SR MANTENIMIENTO CORRECTIVO", "EMERGENCIA", "OTROS")</f>
        <v>EMERGENCIA</v>
      </c>
      <c r="AL4583" s="6" t="str">
        <f>+_xlfn.IFS(Tabla1[[#This Row],[Veces obj]]&lt;=1,"0-1",Tabla1[[#This Row],[Veces obj]]&lt;=2,"1-2",Tabla1[[#This Row],[Veces obj]]&lt;=3,"2-3",TRUE,"&gt;3")</f>
        <v>0-1</v>
      </c>
      <c r="AM4583" s="60" t="str">
        <f>+_xlfn.IFS(MONTH(Tabla1[[#This Row],[MES]])&lt;=3,"Q1",MONTH(Tabla1[[#This Row],[MES]])&lt;=6,"Q2",MONTH(Tabla1[[#This Row],[MES]])&lt;=9,"Q3",TRUE,"Q4")</f>
        <v>Q2</v>
      </c>
      <c r="AN4583" s="15" t="str">
        <f>+IFERROR(VLOOKUP(Tabla1[[#This Row],[CUENTA]],CTAS[],2,0),"OTROS")</f>
        <v>OTROS</v>
      </c>
      <c r="AP4583" s="15" t="str">
        <f>+IFERROR(VLOOKUP(Tabla1[[#This Row],[EMPLEADO]],IS[],3,0),"OTROS")</f>
        <v>OTROS</v>
      </c>
      <c r="AQ4583" s="15" t="str">
        <f>+IFERROR(VLOOKUP(Tabla1[[#This Row],[EMPLEADO]],IS[[NÓMINA]:[INGENIERO]],2,0),"OTROS")</f>
        <v>OTROS</v>
      </c>
    </row>
    <row r="4584" spans="1:43" x14ac:dyDescent="0.25">
      <c r="A4584" s="91" t="s">
        <v>12089</v>
      </c>
      <c r="B4584" s="92">
        <v>1</v>
      </c>
      <c r="C4584" s="92" t="s">
        <v>13110</v>
      </c>
      <c r="D4584" s="93" t="s">
        <v>38</v>
      </c>
      <c r="E4584" s="94" t="s">
        <v>789</v>
      </c>
      <c r="F4584" s="94" t="s">
        <v>13111</v>
      </c>
      <c r="G4584" s="105" t="s">
        <v>13112</v>
      </c>
      <c r="H4584" s="92" t="s">
        <v>220</v>
      </c>
      <c r="I4584" s="95" t="s">
        <v>43</v>
      </c>
      <c r="J4584" s="92" t="s">
        <v>8</v>
      </c>
      <c r="K4584" s="96" t="s">
        <v>907</v>
      </c>
      <c r="L4584" s="96" t="s">
        <v>908</v>
      </c>
      <c r="M4584" s="92" t="s">
        <v>556</v>
      </c>
      <c r="N4584" s="92">
        <v>0</v>
      </c>
      <c r="O4584" s="92" t="s">
        <v>47</v>
      </c>
      <c r="P4584" s="96">
        <v>2720</v>
      </c>
      <c r="Q4584" s="96" t="s">
        <v>48</v>
      </c>
      <c r="R4584" s="97" t="s">
        <v>242</v>
      </c>
      <c r="S4584" s="98" t="s">
        <v>64</v>
      </c>
      <c r="T4584" s="98" t="s">
        <v>51</v>
      </c>
      <c r="U4584" s="99" t="s">
        <v>96</v>
      </c>
      <c r="V4584" s="100">
        <v>1.1000000000000001</v>
      </c>
      <c r="W4584" s="106">
        <v>1501.5000000000002</v>
      </c>
      <c r="X4584" s="102">
        <v>1</v>
      </c>
      <c r="Y4584" s="103">
        <v>2.0499999999999998</v>
      </c>
      <c r="Z4584" s="99">
        <v>5</v>
      </c>
      <c r="AA4584" s="104">
        <v>0.41</v>
      </c>
      <c r="AB4584" s="100">
        <v>0</v>
      </c>
      <c r="AC4584" s="106">
        <v>0</v>
      </c>
      <c r="AD4584" s="107">
        <v>43600</v>
      </c>
      <c r="AE4584" s="107">
        <v>43600</v>
      </c>
      <c r="AF4584" s="99">
        <v>0</v>
      </c>
      <c r="AG4584" s="101" t="s">
        <v>53</v>
      </c>
      <c r="AH4584" s="100">
        <v>0</v>
      </c>
      <c r="AI4584" s="106">
        <v>0</v>
      </c>
      <c r="AJ4584" s="106">
        <v>0</v>
      </c>
      <c r="AK4584" s="60" t="str">
        <f>+IF(Tabla1[[#This Row],[REQUEST_TY]]="SR MANTENIMIENTO CORRECTIVO", "EMERGENCIA", "OTROS")</f>
        <v>EMERGENCIA</v>
      </c>
      <c r="AL4584" s="6" t="str">
        <f>+_xlfn.IFS(Tabla1[[#This Row],[Veces obj]]&lt;=1,"0-1",Tabla1[[#This Row],[Veces obj]]&lt;=2,"1-2",Tabla1[[#This Row],[Veces obj]]&lt;=3,"2-3",TRUE,"&gt;3")</f>
        <v>0-1</v>
      </c>
      <c r="AM4584" s="60" t="str">
        <f>+_xlfn.IFS(MONTH(Tabla1[[#This Row],[MES]])&lt;=3,"Q1",MONTH(Tabla1[[#This Row],[MES]])&lt;=6,"Q2",MONTH(Tabla1[[#This Row],[MES]])&lt;=9,"Q3",TRUE,"Q4")</f>
        <v>Q2</v>
      </c>
      <c r="AN4584" s="15" t="str">
        <f>+IFERROR(VLOOKUP(Tabla1[[#This Row],[CUENTA]],CTAS[],2,0),"OTROS")</f>
        <v>OTROS</v>
      </c>
      <c r="AP4584" s="15" t="str">
        <f>+IFERROR(VLOOKUP(Tabla1[[#This Row],[EMPLEADO]],IS[],3,0),"OTROS")</f>
        <v>OTROS</v>
      </c>
      <c r="AQ4584" s="15" t="str">
        <f>+IFERROR(VLOOKUP(Tabla1[[#This Row],[EMPLEADO]],IS[[NÓMINA]:[INGENIERO]],2,0),"OTROS")</f>
        <v>OTROS</v>
      </c>
    </row>
    <row r="4585" spans="1:43" x14ac:dyDescent="0.25">
      <c r="A4585" s="91" t="s">
        <v>12089</v>
      </c>
      <c r="B4585" s="92">
        <v>1</v>
      </c>
      <c r="C4585" s="92" t="s">
        <v>13113</v>
      </c>
      <c r="D4585" s="93" t="s">
        <v>38</v>
      </c>
      <c r="E4585" s="94" t="s">
        <v>76</v>
      </c>
      <c r="F4585" s="94" t="s">
        <v>13114</v>
      </c>
      <c r="G4585" s="105" t="s">
        <v>13115</v>
      </c>
      <c r="H4585" s="92" t="s">
        <v>10274</v>
      </c>
      <c r="I4585" s="95" t="s">
        <v>43</v>
      </c>
      <c r="J4585" s="92" t="s">
        <v>8</v>
      </c>
      <c r="K4585" s="96" t="s">
        <v>144</v>
      </c>
      <c r="L4585" s="96" t="s">
        <v>616</v>
      </c>
      <c r="M4585" s="92" t="s">
        <v>46</v>
      </c>
      <c r="N4585" s="92">
        <v>0</v>
      </c>
      <c r="O4585" s="92" t="s">
        <v>47</v>
      </c>
      <c r="P4585" s="96">
        <v>209</v>
      </c>
      <c r="Q4585" s="96" t="s">
        <v>48</v>
      </c>
      <c r="R4585" s="97" t="s">
        <v>63</v>
      </c>
      <c r="S4585" s="98" t="s">
        <v>64</v>
      </c>
      <c r="T4585" s="98" t="s">
        <v>51</v>
      </c>
      <c r="U4585" s="99" t="s">
        <v>96</v>
      </c>
      <c r="V4585" s="100">
        <v>1.1000000000000001</v>
      </c>
      <c r="W4585" s="106">
        <v>1501.5000000000002</v>
      </c>
      <c r="X4585" s="102">
        <v>1</v>
      </c>
      <c r="Y4585" s="103">
        <v>1.98</v>
      </c>
      <c r="Z4585" s="99">
        <v>5</v>
      </c>
      <c r="AA4585" s="104">
        <v>0.39600000000000002</v>
      </c>
      <c r="AB4585" s="100">
        <v>0</v>
      </c>
      <c r="AC4585" s="106">
        <v>0</v>
      </c>
      <c r="AD4585" s="107">
        <v>43599</v>
      </c>
      <c r="AE4585" s="107">
        <v>43599</v>
      </c>
      <c r="AF4585" s="99">
        <v>0</v>
      </c>
      <c r="AG4585" s="101" t="s">
        <v>53</v>
      </c>
      <c r="AH4585" s="100">
        <v>0</v>
      </c>
      <c r="AI4585" s="106">
        <v>0</v>
      </c>
      <c r="AJ4585" s="106">
        <v>0</v>
      </c>
      <c r="AK4585" s="60" t="str">
        <f>+IF(Tabla1[[#This Row],[REQUEST_TY]]="SR MANTENIMIENTO CORRECTIVO", "EMERGENCIA", "OTROS")</f>
        <v>EMERGENCIA</v>
      </c>
      <c r="AL4585" s="6" t="str">
        <f>+_xlfn.IFS(Tabla1[[#This Row],[Veces obj]]&lt;=1,"0-1",Tabla1[[#This Row],[Veces obj]]&lt;=2,"1-2",Tabla1[[#This Row],[Veces obj]]&lt;=3,"2-3",TRUE,"&gt;3")</f>
        <v>0-1</v>
      </c>
      <c r="AM4585" s="60" t="str">
        <f>+_xlfn.IFS(MONTH(Tabla1[[#This Row],[MES]])&lt;=3,"Q1",MONTH(Tabla1[[#This Row],[MES]])&lt;=6,"Q2",MONTH(Tabla1[[#This Row],[MES]])&lt;=9,"Q3",TRUE,"Q4")</f>
        <v>Q2</v>
      </c>
      <c r="AN4585" s="15" t="str">
        <f>+IFERROR(VLOOKUP(Tabla1[[#This Row],[CUENTA]],CTAS[],2,0),"OTROS")</f>
        <v>OTROS</v>
      </c>
      <c r="AP4585" s="15" t="str">
        <f>+IFERROR(VLOOKUP(Tabla1[[#This Row],[EMPLEADO]],IS[],3,0),"OTROS")</f>
        <v>OTROS</v>
      </c>
      <c r="AQ4585" s="15" t="str">
        <f>+IFERROR(VLOOKUP(Tabla1[[#This Row],[EMPLEADO]],IS[[NÓMINA]:[INGENIERO]],2,0),"OTROS")</f>
        <v>OTROS</v>
      </c>
    </row>
    <row r="4586" spans="1:43" x14ac:dyDescent="0.25">
      <c r="A4586" s="91" t="s">
        <v>12089</v>
      </c>
      <c r="B4586" s="92">
        <v>1</v>
      </c>
      <c r="C4586" s="92" t="s">
        <v>13116</v>
      </c>
      <c r="D4586" s="93" t="s">
        <v>38</v>
      </c>
      <c r="E4586" s="94" t="s">
        <v>789</v>
      </c>
      <c r="F4586" s="94" t="s">
        <v>13117</v>
      </c>
      <c r="G4586" s="105" t="s">
        <v>13118</v>
      </c>
      <c r="H4586" s="92" t="s">
        <v>1130</v>
      </c>
      <c r="I4586" s="95" t="s">
        <v>43</v>
      </c>
      <c r="J4586" s="92" t="s">
        <v>8</v>
      </c>
      <c r="K4586" s="96" t="s">
        <v>13119</v>
      </c>
      <c r="L4586" s="96" t="s">
        <v>13120</v>
      </c>
      <c r="M4586" s="92" t="s">
        <v>2181</v>
      </c>
      <c r="N4586" s="92">
        <v>0</v>
      </c>
      <c r="O4586" s="92" t="s">
        <v>47</v>
      </c>
      <c r="P4586" s="96">
        <v>2720</v>
      </c>
      <c r="Q4586" s="96" t="s">
        <v>48</v>
      </c>
      <c r="R4586" s="97" t="s">
        <v>242</v>
      </c>
      <c r="S4586" s="98" t="s">
        <v>64</v>
      </c>
      <c r="T4586" s="98" t="s">
        <v>51</v>
      </c>
      <c r="U4586" s="99" t="s">
        <v>96</v>
      </c>
      <c r="V4586" s="100">
        <v>1.1000000000000001</v>
      </c>
      <c r="W4586" s="106">
        <v>1501.5000000000002</v>
      </c>
      <c r="X4586" s="102">
        <v>1</v>
      </c>
      <c r="Y4586" s="103">
        <v>1.55</v>
      </c>
      <c r="Z4586" s="99">
        <v>5</v>
      </c>
      <c r="AA4586" s="104">
        <v>0.31</v>
      </c>
      <c r="AB4586" s="100">
        <v>0</v>
      </c>
      <c r="AC4586" s="106">
        <v>0</v>
      </c>
      <c r="AD4586" s="107">
        <v>43598</v>
      </c>
      <c r="AE4586" s="107">
        <v>43599</v>
      </c>
      <c r="AF4586" s="99">
        <v>1</v>
      </c>
      <c r="AG4586" s="101" t="s">
        <v>53</v>
      </c>
      <c r="AH4586" s="100">
        <v>0</v>
      </c>
      <c r="AI4586" s="106">
        <v>0</v>
      </c>
      <c r="AJ4586" s="106">
        <v>0</v>
      </c>
      <c r="AK4586" s="60" t="str">
        <f>+IF(Tabla1[[#This Row],[REQUEST_TY]]="SR MANTENIMIENTO CORRECTIVO", "EMERGENCIA", "OTROS")</f>
        <v>EMERGENCIA</v>
      </c>
      <c r="AL4586" s="6" t="str">
        <f>+_xlfn.IFS(Tabla1[[#This Row],[Veces obj]]&lt;=1,"0-1",Tabla1[[#This Row],[Veces obj]]&lt;=2,"1-2",Tabla1[[#This Row],[Veces obj]]&lt;=3,"2-3",TRUE,"&gt;3")</f>
        <v>0-1</v>
      </c>
      <c r="AM4586" s="60" t="str">
        <f>+_xlfn.IFS(MONTH(Tabla1[[#This Row],[MES]])&lt;=3,"Q1",MONTH(Tabla1[[#This Row],[MES]])&lt;=6,"Q2",MONTH(Tabla1[[#This Row],[MES]])&lt;=9,"Q3",TRUE,"Q4")</f>
        <v>Q2</v>
      </c>
      <c r="AN4586" s="15" t="str">
        <f>+IFERROR(VLOOKUP(Tabla1[[#This Row],[CUENTA]],CTAS[],2,0),"OTROS")</f>
        <v>OTROS</v>
      </c>
      <c r="AP4586" s="15" t="str">
        <f>+IFERROR(VLOOKUP(Tabla1[[#This Row],[EMPLEADO]],IS[],3,0),"OTROS")</f>
        <v>OTROS</v>
      </c>
      <c r="AQ4586" s="15" t="str">
        <f>+IFERROR(VLOOKUP(Tabla1[[#This Row],[EMPLEADO]],IS[[NÓMINA]:[INGENIERO]],2,0),"OTROS")</f>
        <v>OTROS</v>
      </c>
    </row>
    <row r="4587" spans="1:43" x14ac:dyDescent="0.25">
      <c r="A4587" s="91" t="s">
        <v>12089</v>
      </c>
      <c r="B4587" s="92">
        <v>1</v>
      </c>
      <c r="C4587" s="92" t="s">
        <v>13121</v>
      </c>
      <c r="D4587" s="93" t="s">
        <v>38</v>
      </c>
      <c r="E4587" s="94" t="s">
        <v>725</v>
      </c>
      <c r="F4587" s="94" t="s">
        <v>13122</v>
      </c>
      <c r="G4587" s="105" t="s">
        <v>1614</v>
      </c>
      <c r="H4587" s="92" t="s">
        <v>79</v>
      </c>
      <c r="I4587" s="95" t="s">
        <v>43</v>
      </c>
      <c r="J4587" s="92" t="s">
        <v>8</v>
      </c>
      <c r="K4587" s="96" t="s">
        <v>59</v>
      </c>
      <c r="L4587" s="96" t="s">
        <v>1430</v>
      </c>
      <c r="M4587" s="92" t="s">
        <v>1615</v>
      </c>
      <c r="N4587" s="92">
        <v>0</v>
      </c>
      <c r="O4587" s="92" t="s">
        <v>47</v>
      </c>
      <c r="P4587" s="96">
        <v>37</v>
      </c>
      <c r="Q4587" s="96" t="s">
        <v>82</v>
      </c>
      <c r="R4587" s="97" t="s">
        <v>223</v>
      </c>
      <c r="S4587" s="98" t="s">
        <v>139</v>
      </c>
      <c r="T4587" s="98" t="s">
        <v>51</v>
      </c>
      <c r="U4587" s="99" t="s">
        <v>140</v>
      </c>
      <c r="V4587" s="100">
        <v>1.1000000000000001</v>
      </c>
      <c r="W4587" s="106">
        <v>1730.3000000000004</v>
      </c>
      <c r="X4587" s="102">
        <v>1</v>
      </c>
      <c r="Y4587" s="103">
        <v>1.48</v>
      </c>
      <c r="Z4587" s="99">
        <v>4</v>
      </c>
      <c r="AA4587" s="104">
        <v>0.37</v>
      </c>
      <c r="AB4587" s="100">
        <v>0</v>
      </c>
      <c r="AC4587" s="106">
        <v>0</v>
      </c>
      <c r="AD4587" s="107">
        <v>43599</v>
      </c>
      <c r="AE4587" s="107">
        <v>43599</v>
      </c>
      <c r="AF4587" s="99">
        <v>0</v>
      </c>
      <c r="AG4587" s="101" t="s">
        <v>53</v>
      </c>
      <c r="AH4587" s="100">
        <v>0</v>
      </c>
      <c r="AI4587" s="106">
        <v>0</v>
      </c>
      <c r="AJ4587" s="106">
        <v>0</v>
      </c>
      <c r="AK4587" s="60" t="str">
        <f>+IF(Tabla1[[#This Row],[REQUEST_TY]]="SR MANTENIMIENTO CORRECTIVO", "EMERGENCIA", "OTROS")</f>
        <v>EMERGENCIA</v>
      </c>
      <c r="AL4587" s="6" t="str">
        <f>+_xlfn.IFS(Tabla1[[#This Row],[Veces obj]]&lt;=1,"0-1",Tabla1[[#This Row],[Veces obj]]&lt;=2,"1-2",Tabla1[[#This Row],[Veces obj]]&lt;=3,"2-3",TRUE,"&gt;3")</f>
        <v>0-1</v>
      </c>
      <c r="AM4587" s="60" t="str">
        <f>+_xlfn.IFS(MONTH(Tabla1[[#This Row],[MES]])&lt;=3,"Q1",MONTH(Tabla1[[#This Row],[MES]])&lt;=6,"Q2",MONTH(Tabla1[[#This Row],[MES]])&lt;=9,"Q3",TRUE,"Q4")</f>
        <v>Q2</v>
      </c>
      <c r="AN4587" s="15" t="str">
        <f>+IFERROR(VLOOKUP(Tabla1[[#This Row],[CUENTA]],CTAS[],2,0),"OTROS")</f>
        <v>OTROS</v>
      </c>
      <c r="AP4587" s="15" t="str">
        <f>+IFERROR(VLOOKUP(Tabla1[[#This Row],[EMPLEADO]],IS[],3,0),"OTROS")</f>
        <v>OTROS</v>
      </c>
      <c r="AQ4587" s="15" t="str">
        <f>+IFERROR(VLOOKUP(Tabla1[[#This Row],[EMPLEADO]],IS[[NÓMINA]:[INGENIERO]],2,0),"OTROS")</f>
        <v>OTROS</v>
      </c>
    </row>
    <row r="4588" spans="1:43" x14ac:dyDescent="0.25">
      <c r="A4588" s="91" t="s">
        <v>12089</v>
      </c>
      <c r="B4588" s="92">
        <v>1</v>
      </c>
      <c r="C4588" s="92" t="s">
        <v>13123</v>
      </c>
      <c r="D4588" s="93" t="s">
        <v>38</v>
      </c>
      <c r="E4588" s="94" t="s">
        <v>694</v>
      </c>
      <c r="F4588" s="94" t="s">
        <v>13124</v>
      </c>
      <c r="G4588" s="105" t="s">
        <v>696</v>
      </c>
      <c r="H4588" s="92" t="s">
        <v>58</v>
      </c>
      <c r="I4588" s="95" t="s">
        <v>43</v>
      </c>
      <c r="J4588" s="92" t="s">
        <v>8</v>
      </c>
      <c r="K4588" s="96" t="s">
        <v>59</v>
      </c>
      <c r="L4588" s="96" t="s">
        <v>697</v>
      </c>
      <c r="M4588" s="92" t="s">
        <v>698</v>
      </c>
      <c r="N4588" s="92">
        <v>0</v>
      </c>
      <c r="O4588" s="92" t="s">
        <v>47</v>
      </c>
      <c r="P4588" s="96">
        <v>46</v>
      </c>
      <c r="Q4588" s="96" t="s">
        <v>82</v>
      </c>
      <c r="R4588" s="97" t="s">
        <v>138</v>
      </c>
      <c r="S4588" s="98" t="s">
        <v>139</v>
      </c>
      <c r="T4588" s="98" t="s">
        <v>51</v>
      </c>
      <c r="U4588" s="99" t="s">
        <v>140</v>
      </c>
      <c r="V4588" s="100">
        <v>1.1000000000000001</v>
      </c>
      <c r="W4588" s="106">
        <v>1730.3000000000004</v>
      </c>
      <c r="X4588" s="102">
        <v>1</v>
      </c>
      <c r="Y4588" s="103">
        <v>1.4</v>
      </c>
      <c r="Z4588" s="99">
        <v>4</v>
      </c>
      <c r="AA4588" s="104">
        <v>0.35</v>
      </c>
      <c r="AB4588" s="100">
        <v>0</v>
      </c>
      <c r="AC4588" s="106">
        <v>0</v>
      </c>
      <c r="AD4588" s="107">
        <v>43599</v>
      </c>
      <c r="AE4588" s="107">
        <v>43599</v>
      </c>
      <c r="AF4588" s="99">
        <v>0</v>
      </c>
      <c r="AG4588" s="101" t="s">
        <v>53</v>
      </c>
      <c r="AH4588" s="100">
        <v>0</v>
      </c>
      <c r="AI4588" s="106">
        <v>0</v>
      </c>
      <c r="AJ4588" s="106">
        <v>0</v>
      </c>
      <c r="AK4588" s="60" t="str">
        <f>+IF(Tabla1[[#This Row],[REQUEST_TY]]="SR MANTENIMIENTO CORRECTIVO", "EMERGENCIA", "OTROS")</f>
        <v>EMERGENCIA</v>
      </c>
      <c r="AL4588" s="6" t="str">
        <f>+_xlfn.IFS(Tabla1[[#This Row],[Veces obj]]&lt;=1,"0-1",Tabla1[[#This Row],[Veces obj]]&lt;=2,"1-2",Tabla1[[#This Row],[Veces obj]]&lt;=3,"2-3",TRUE,"&gt;3")</f>
        <v>0-1</v>
      </c>
      <c r="AM4588" s="60" t="str">
        <f>+_xlfn.IFS(MONTH(Tabla1[[#This Row],[MES]])&lt;=3,"Q1",MONTH(Tabla1[[#This Row],[MES]])&lt;=6,"Q2",MONTH(Tabla1[[#This Row],[MES]])&lt;=9,"Q3",TRUE,"Q4")</f>
        <v>Q2</v>
      </c>
      <c r="AN4588" s="15" t="str">
        <f>+IFERROR(VLOOKUP(Tabla1[[#This Row],[CUENTA]],CTAS[],2,0),"OTROS")</f>
        <v>OTROS</v>
      </c>
      <c r="AP4588" s="15" t="str">
        <f>+IFERROR(VLOOKUP(Tabla1[[#This Row],[EMPLEADO]],IS[],3,0),"OTROS")</f>
        <v>OTROS</v>
      </c>
      <c r="AQ4588" s="15" t="str">
        <f>+IFERROR(VLOOKUP(Tabla1[[#This Row],[EMPLEADO]],IS[[NÓMINA]:[INGENIERO]],2,0),"OTROS")</f>
        <v>OTROS</v>
      </c>
    </row>
    <row r="4589" spans="1:43" x14ac:dyDescent="0.25">
      <c r="A4589" s="91" t="s">
        <v>12089</v>
      </c>
      <c r="B4589" s="92">
        <v>1</v>
      </c>
      <c r="C4589" s="92" t="s">
        <v>13125</v>
      </c>
      <c r="D4589" s="93" t="s">
        <v>38</v>
      </c>
      <c r="E4589" s="94" t="s">
        <v>113</v>
      </c>
      <c r="F4589" s="94" t="s">
        <v>13126</v>
      </c>
      <c r="G4589" s="105" t="s">
        <v>7124</v>
      </c>
      <c r="H4589" s="92" t="s">
        <v>10274</v>
      </c>
      <c r="I4589" s="95" t="s">
        <v>43</v>
      </c>
      <c r="J4589" s="92" t="s">
        <v>8</v>
      </c>
      <c r="K4589" s="96" t="s">
        <v>144</v>
      </c>
      <c r="L4589" s="96" t="s">
        <v>616</v>
      </c>
      <c r="M4589" s="92" t="s">
        <v>46</v>
      </c>
      <c r="N4589" s="92">
        <v>0</v>
      </c>
      <c r="O4589" s="92" t="s">
        <v>47</v>
      </c>
      <c r="P4589" s="96">
        <v>46</v>
      </c>
      <c r="Q4589" s="96" t="s">
        <v>82</v>
      </c>
      <c r="R4589" s="97" t="s">
        <v>49</v>
      </c>
      <c r="S4589" s="98" t="s">
        <v>50</v>
      </c>
      <c r="T4589" s="98" t="s">
        <v>51</v>
      </c>
      <c r="U4589" s="99" t="s">
        <v>120</v>
      </c>
      <c r="V4589" s="100">
        <v>0.8</v>
      </c>
      <c r="W4589" s="106">
        <v>572.00000000000011</v>
      </c>
      <c r="X4589" s="102">
        <v>1</v>
      </c>
      <c r="Y4589" s="103">
        <v>1.33</v>
      </c>
      <c r="Z4589" s="99">
        <v>5</v>
      </c>
      <c r="AA4589" s="104">
        <v>0.26600000000000001</v>
      </c>
      <c r="AB4589" s="100">
        <v>0</v>
      </c>
      <c r="AC4589" s="106">
        <v>0</v>
      </c>
      <c r="AD4589" s="107">
        <v>43602</v>
      </c>
      <c r="AE4589" s="107">
        <v>43602</v>
      </c>
      <c r="AF4589" s="99">
        <v>0</v>
      </c>
      <c r="AG4589" s="101" t="s">
        <v>53</v>
      </c>
      <c r="AH4589" s="100">
        <v>0</v>
      </c>
      <c r="AI4589" s="106">
        <v>0</v>
      </c>
      <c r="AJ4589" s="106">
        <v>0</v>
      </c>
      <c r="AK4589" s="60" t="str">
        <f>+IF(Tabla1[[#This Row],[REQUEST_TY]]="SR MANTENIMIENTO CORRECTIVO", "EMERGENCIA", "OTROS")</f>
        <v>EMERGENCIA</v>
      </c>
      <c r="AL4589" s="6" t="str">
        <f>+_xlfn.IFS(Tabla1[[#This Row],[Veces obj]]&lt;=1,"0-1",Tabla1[[#This Row],[Veces obj]]&lt;=2,"1-2",Tabla1[[#This Row],[Veces obj]]&lt;=3,"2-3",TRUE,"&gt;3")</f>
        <v>0-1</v>
      </c>
      <c r="AM4589" s="60" t="str">
        <f>+_xlfn.IFS(MONTH(Tabla1[[#This Row],[MES]])&lt;=3,"Q1",MONTH(Tabla1[[#This Row],[MES]])&lt;=6,"Q2",MONTH(Tabla1[[#This Row],[MES]])&lt;=9,"Q3",TRUE,"Q4")</f>
        <v>Q2</v>
      </c>
      <c r="AN4589" s="15" t="str">
        <f>+IFERROR(VLOOKUP(Tabla1[[#This Row],[CUENTA]],CTAS[],2,0),"OTROS")</f>
        <v>OTROS</v>
      </c>
      <c r="AP4589" s="15" t="str">
        <f>+IFERROR(VLOOKUP(Tabla1[[#This Row],[EMPLEADO]],IS[],3,0),"OTROS")</f>
        <v>OTROS</v>
      </c>
      <c r="AQ4589" s="15" t="str">
        <f>+IFERROR(VLOOKUP(Tabla1[[#This Row],[EMPLEADO]],IS[[NÓMINA]:[INGENIERO]],2,0),"OTROS")</f>
        <v>OTROS</v>
      </c>
    </row>
    <row r="4590" spans="1:43" x14ac:dyDescent="0.25">
      <c r="A4590" s="91" t="s">
        <v>12089</v>
      </c>
      <c r="B4590" s="92">
        <v>1</v>
      </c>
      <c r="C4590" s="92" t="s">
        <v>13127</v>
      </c>
      <c r="D4590" s="93" t="s">
        <v>38</v>
      </c>
      <c r="E4590" s="94" t="s">
        <v>725</v>
      </c>
      <c r="F4590" s="94" t="s">
        <v>13128</v>
      </c>
      <c r="G4590" s="105" t="s">
        <v>6306</v>
      </c>
      <c r="H4590" s="92" t="s">
        <v>253</v>
      </c>
      <c r="I4590" s="95" t="s">
        <v>43</v>
      </c>
      <c r="J4590" s="92" t="s">
        <v>8</v>
      </c>
      <c r="K4590" s="96" t="s">
        <v>59</v>
      </c>
      <c r="L4590" s="96" t="s">
        <v>687</v>
      </c>
      <c r="M4590" s="92" t="s">
        <v>649</v>
      </c>
      <c r="N4590" s="92">
        <v>0</v>
      </c>
      <c r="O4590" s="92" t="s">
        <v>47</v>
      </c>
      <c r="P4590" s="96">
        <v>87</v>
      </c>
      <c r="Q4590" s="96" t="s">
        <v>48</v>
      </c>
      <c r="R4590" s="97" t="s">
        <v>223</v>
      </c>
      <c r="S4590" s="98" t="s">
        <v>139</v>
      </c>
      <c r="T4590" s="98" t="s">
        <v>51</v>
      </c>
      <c r="U4590" s="99" t="s">
        <v>353</v>
      </c>
      <c r="V4590" s="100">
        <v>1.1499999999999999</v>
      </c>
      <c r="W4590" s="106">
        <v>1808.95</v>
      </c>
      <c r="X4590" s="102">
        <v>1</v>
      </c>
      <c r="Y4590" s="103">
        <v>0</v>
      </c>
      <c r="Z4590" s="99">
        <v>4</v>
      </c>
      <c r="AA4590" s="104">
        <v>0</v>
      </c>
      <c r="AB4590" s="100">
        <v>0</v>
      </c>
      <c r="AC4590" s="106">
        <v>0</v>
      </c>
      <c r="AD4590" s="107">
        <v>43605</v>
      </c>
      <c r="AE4590" s="107">
        <v>43605</v>
      </c>
      <c r="AF4590" s="99">
        <v>0</v>
      </c>
      <c r="AG4590" s="101" t="s">
        <v>53</v>
      </c>
      <c r="AH4590" s="100">
        <v>0</v>
      </c>
      <c r="AI4590" s="106">
        <v>0</v>
      </c>
      <c r="AJ4590" s="106">
        <v>0</v>
      </c>
      <c r="AK4590" s="60" t="str">
        <f>+IF(Tabla1[[#This Row],[REQUEST_TY]]="SR MANTENIMIENTO CORRECTIVO", "EMERGENCIA", "OTROS")</f>
        <v>EMERGENCIA</v>
      </c>
      <c r="AL4590" s="6" t="str">
        <f>+_xlfn.IFS(Tabla1[[#This Row],[Veces obj]]&lt;=1,"0-1",Tabla1[[#This Row],[Veces obj]]&lt;=2,"1-2",Tabla1[[#This Row],[Veces obj]]&lt;=3,"2-3",TRUE,"&gt;3")</f>
        <v>0-1</v>
      </c>
      <c r="AM4590" s="60" t="str">
        <f>+_xlfn.IFS(MONTH(Tabla1[[#This Row],[MES]])&lt;=3,"Q1",MONTH(Tabla1[[#This Row],[MES]])&lt;=6,"Q2",MONTH(Tabla1[[#This Row],[MES]])&lt;=9,"Q3",TRUE,"Q4")</f>
        <v>Q2</v>
      </c>
      <c r="AN4590" s="15" t="str">
        <f>+IFERROR(VLOOKUP(Tabla1[[#This Row],[CUENTA]],CTAS[],2,0),"OTROS")</f>
        <v>OTROS</v>
      </c>
      <c r="AP4590" s="15" t="str">
        <f>+IFERROR(VLOOKUP(Tabla1[[#This Row],[EMPLEADO]],IS[],3,0),"OTROS")</f>
        <v>OTROS</v>
      </c>
      <c r="AQ4590" s="15" t="str">
        <f>+IFERROR(VLOOKUP(Tabla1[[#This Row],[EMPLEADO]],IS[[NÓMINA]:[INGENIERO]],2,0),"OTROS")</f>
        <v>OTROS</v>
      </c>
    </row>
    <row r="4591" spans="1:43" x14ac:dyDescent="0.25">
      <c r="A4591" s="91" t="s">
        <v>12089</v>
      </c>
      <c r="B4591" s="92">
        <v>1</v>
      </c>
      <c r="C4591" s="92" t="s">
        <v>13129</v>
      </c>
      <c r="D4591" s="93" t="s">
        <v>38</v>
      </c>
      <c r="E4591" s="94" t="s">
        <v>76</v>
      </c>
      <c r="F4591" s="94" t="s">
        <v>13130</v>
      </c>
      <c r="G4591" s="105" t="s">
        <v>2188</v>
      </c>
      <c r="H4591" s="92" t="s">
        <v>1052</v>
      </c>
      <c r="I4591" s="95" t="s">
        <v>43</v>
      </c>
      <c r="J4591" s="92" t="s">
        <v>8</v>
      </c>
      <c r="K4591" s="96" t="s">
        <v>59</v>
      </c>
      <c r="L4591" s="96" t="s">
        <v>137</v>
      </c>
      <c r="M4591" s="92" t="s">
        <v>61</v>
      </c>
      <c r="N4591" s="92">
        <v>0</v>
      </c>
      <c r="O4591" s="92" t="s">
        <v>47</v>
      </c>
      <c r="P4591" s="96">
        <v>49</v>
      </c>
      <c r="Q4591" s="96" t="s">
        <v>82</v>
      </c>
      <c r="R4591" s="97" t="s">
        <v>63</v>
      </c>
      <c r="S4591" s="98" t="s">
        <v>64</v>
      </c>
      <c r="T4591" s="98" t="s">
        <v>51</v>
      </c>
      <c r="U4591" s="99" t="s">
        <v>83</v>
      </c>
      <c r="V4591" s="100">
        <v>1.05</v>
      </c>
      <c r="W4591" s="106">
        <v>1433.25</v>
      </c>
      <c r="X4591" s="102">
        <v>1</v>
      </c>
      <c r="Y4591" s="103">
        <v>0.92</v>
      </c>
      <c r="Z4591" s="99">
        <v>5</v>
      </c>
      <c r="AA4591" s="104">
        <v>0.184</v>
      </c>
      <c r="AB4591" s="100">
        <v>0</v>
      </c>
      <c r="AC4591" s="106">
        <v>0</v>
      </c>
      <c r="AD4591" s="107">
        <v>43605</v>
      </c>
      <c r="AE4591" s="107">
        <v>43605</v>
      </c>
      <c r="AF4591" s="99">
        <v>0</v>
      </c>
      <c r="AG4591" s="101" t="s">
        <v>53</v>
      </c>
      <c r="AH4591" s="100">
        <v>0</v>
      </c>
      <c r="AI4591" s="106">
        <v>0</v>
      </c>
      <c r="AJ4591" s="106">
        <v>0</v>
      </c>
      <c r="AK4591" s="60" t="str">
        <f>+IF(Tabla1[[#This Row],[REQUEST_TY]]="SR MANTENIMIENTO CORRECTIVO", "EMERGENCIA", "OTROS")</f>
        <v>EMERGENCIA</v>
      </c>
      <c r="AL4591" s="6" t="str">
        <f>+_xlfn.IFS(Tabla1[[#This Row],[Veces obj]]&lt;=1,"0-1",Tabla1[[#This Row],[Veces obj]]&lt;=2,"1-2",Tabla1[[#This Row],[Veces obj]]&lt;=3,"2-3",TRUE,"&gt;3")</f>
        <v>0-1</v>
      </c>
      <c r="AM4591" s="60" t="str">
        <f>+_xlfn.IFS(MONTH(Tabla1[[#This Row],[MES]])&lt;=3,"Q1",MONTH(Tabla1[[#This Row],[MES]])&lt;=6,"Q2",MONTH(Tabla1[[#This Row],[MES]])&lt;=9,"Q3",TRUE,"Q4")</f>
        <v>Q2</v>
      </c>
      <c r="AN4591" s="15" t="str">
        <f>+IFERROR(VLOOKUP(Tabla1[[#This Row],[CUENTA]],CTAS[],2,0),"OTROS")</f>
        <v>OTROS</v>
      </c>
      <c r="AP4591" s="15" t="str">
        <f>+IFERROR(VLOOKUP(Tabla1[[#This Row],[EMPLEADO]],IS[],3,0),"OTROS")</f>
        <v>OTROS</v>
      </c>
      <c r="AQ4591" s="15" t="str">
        <f>+IFERROR(VLOOKUP(Tabla1[[#This Row],[EMPLEADO]],IS[[NÓMINA]:[INGENIERO]],2,0),"OTROS")</f>
        <v>OTROS</v>
      </c>
    </row>
    <row r="4592" spans="1:43" x14ac:dyDescent="0.25">
      <c r="A4592" s="91" t="s">
        <v>12089</v>
      </c>
      <c r="B4592" s="92">
        <v>1</v>
      </c>
      <c r="C4592" s="92" t="s">
        <v>13131</v>
      </c>
      <c r="D4592" s="93" t="s">
        <v>38</v>
      </c>
      <c r="E4592" s="94" t="s">
        <v>76</v>
      </c>
      <c r="F4592" s="94" t="s">
        <v>13132</v>
      </c>
      <c r="G4592" s="105" t="s">
        <v>1833</v>
      </c>
      <c r="H4592" s="92" t="s">
        <v>1052</v>
      </c>
      <c r="I4592" s="95" t="s">
        <v>43</v>
      </c>
      <c r="J4592" s="92" t="s">
        <v>8</v>
      </c>
      <c r="K4592" s="96" t="s">
        <v>59</v>
      </c>
      <c r="L4592" s="96" t="s">
        <v>137</v>
      </c>
      <c r="M4592" s="92" t="s">
        <v>61</v>
      </c>
      <c r="N4592" s="92">
        <v>0</v>
      </c>
      <c r="O4592" s="92" t="s">
        <v>47</v>
      </c>
      <c r="P4592" s="96">
        <v>3</v>
      </c>
      <c r="Q4592" s="96" t="s">
        <v>388</v>
      </c>
      <c r="R4592" s="97" t="s">
        <v>63</v>
      </c>
      <c r="S4592" s="98" t="s">
        <v>64</v>
      </c>
      <c r="T4592" s="98" t="s">
        <v>51</v>
      </c>
      <c r="U4592" s="99" t="s">
        <v>389</v>
      </c>
      <c r="V4592" s="100">
        <v>0</v>
      </c>
      <c r="W4592" s="106">
        <v>0</v>
      </c>
      <c r="X4592" s="102">
        <v>1</v>
      </c>
      <c r="Y4592" s="103">
        <v>2</v>
      </c>
      <c r="Z4592" s="99">
        <v>5</v>
      </c>
      <c r="AA4592" s="104">
        <v>0.4</v>
      </c>
      <c r="AB4592" s="100">
        <v>0</v>
      </c>
      <c r="AC4592" s="106">
        <v>0</v>
      </c>
      <c r="AD4592" s="107">
        <v>43599</v>
      </c>
      <c r="AE4592" s="107">
        <v>43599</v>
      </c>
      <c r="AF4592" s="99">
        <v>0</v>
      </c>
      <c r="AG4592" s="101" t="s">
        <v>53</v>
      </c>
      <c r="AH4592" s="100">
        <v>0</v>
      </c>
      <c r="AI4592" s="106">
        <v>0</v>
      </c>
      <c r="AJ4592" s="106">
        <v>0</v>
      </c>
      <c r="AK4592" s="60" t="str">
        <f>+IF(Tabla1[[#This Row],[REQUEST_TY]]="SR MANTENIMIENTO CORRECTIVO", "EMERGENCIA", "OTROS")</f>
        <v>EMERGENCIA</v>
      </c>
      <c r="AL4592" s="6" t="str">
        <f>+_xlfn.IFS(Tabla1[[#This Row],[Veces obj]]&lt;=1,"0-1",Tabla1[[#This Row],[Veces obj]]&lt;=2,"1-2",Tabla1[[#This Row],[Veces obj]]&lt;=3,"2-3",TRUE,"&gt;3")</f>
        <v>0-1</v>
      </c>
      <c r="AM4592" s="60" t="str">
        <f>+_xlfn.IFS(MONTH(Tabla1[[#This Row],[MES]])&lt;=3,"Q1",MONTH(Tabla1[[#This Row],[MES]])&lt;=6,"Q2",MONTH(Tabla1[[#This Row],[MES]])&lt;=9,"Q3",TRUE,"Q4")</f>
        <v>Q2</v>
      </c>
      <c r="AN4592" s="15" t="str">
        <f>+IFERROR(VLOOKUP(Tabla1[[#This Row],[CUENTA]],CTAS[],2,0),"OTROS")</f>
        <v>OTROS</v>
      </c>
      <c r="AP4592" s="15" t="str">
        <f>+IFERROR(VLOOKUP(Tabla1[[#This Row],[EMPLEADO]],IS[],3,0),"OTROS")</f>
        <v>OTROS</v>
      </c>
      <c r="AQ4592" s="15" t="str">
        <f>+IFERROR(VLOOKUP(Tabla1[[#This Row],[EMPLEADO]],IS[[NÓMINA]:[INGENIERO]],2,0),"OTROS")</f>
        <v>OTROS</v>
      </c>
    </row>
    <row r="4593" spans="1:43" x14ac:dyDescent="0.25">
      <c r="A4593" s="91" t="s">
        <v>12089</v>
      </c>
      <c r="B4593" s="92">
        <v>1</v>
      </c>
      <c r="C4593" s="92" t="s">
        <v>13133</v>
      </c>
      <c r="D4593" s="93" t="s">
        <v>38</v>
      </c>
      <c r="E4593" s="94" t="s">
        <v>725</v>
      </c>
      <c r="F4593" s="94" t="s">
        <v>13134</v>
      </c>
      <c r="G4593" s="105" t="s">
        <v>13135</v>
      </c>
      <c r="H4593" s="92" t="s">
        <v>253</v>
      </c>
      <c r="I4593" s="95" t="s">
        <v>43</v>
      </c>
      <c r="J4593" s="92" t="s">
        <v>8</v>
      </c>
      <c r="K4593" s="96" t="s">
        <v>59</v>
      </c>
      <c r="L4593" s="96" t="s">
        <v>13136</v>
      </c>
      <c r="M4593" s="92" t="s">
        <v>649</v>
      </c>
      <c r="N4593" s="92">
        <v>0</v>
      </c>
      <c r="O4593" s="92" t="s">
        <v>47</v>
      </c>
      <c r="P4593" s="96">
        <v>227</v>
      </c>
      <c r="Q4593" s="96" t="s">
        <v>48</v>
      </c>
      <c r="R4593" s="97" t="s">
        <v>223</v>
      </c>
      <c r="S4593" s="98" t="s">
        <v>139</v>
      </c>
      <c r="T4593" s="98" t="s">
        <v>51</v>
      </c>
      <c r="U4593" s="99" t="s">
        <v>353</v>
      </c>
      <c r="V4593" s="100">
        <v>1.1499999999999999</v>
      </c>
      <c r="W4593" s="106">
        <v>1808.95</v>
      </c>
      <c r="X4593" s="102">
        <v>1</v>
      </c>
      <c r="Y4593" s="103">
        <v>2.52</v>
      </c>
      <c r="Z4593" s="99">
        <v>4</v>
      </c>
      <c r="AA4593" s="104">
        <v>0.63</v>
      </c>
      <c r="AB4593" s="100">
        <v>0</v>
      </c>
      <c r="AC4593" s="106">
        <v>0</v>
      </c>
      <c r="AD4593" s="107">
        <v>43601</v>
      </c>
      <c r="AE4593" s="107">
        <v>43601</v>
      </c>
      <c r="AF4593" s="99">
        <v>0</v>
      </c>
      <c r="AG4593" s="101" t="s">
        <v>53</v>
      </c>
      <c r="AH4593" s="100">
        <v>0</v>
      </c>
      <c r="AI4593" s="106">
        <v>0</v>
      </c>
      <c r="AJ4593" s="106">
        <v>0</v>
      </c>
      <c r="AK4593" s="60" t="str">
        <f>+IF(Tabla1[[#This Row],[REQUEST_TY]]="SR MANTENIMIENTO CORRECTIVO", "EMERGENCIA", "OTROS")</f>
        <v>EMERGENCIA</v>
      </c>
      <c r="AL4593" s="6" t="str">
        <f>+_xlfn.IFS(Tabla1[[#This Row],[Veces obj]]&lt;=1,"0-1",Tabla1[[#This Row],[Veces obj]]&lt;=2,"1-2",Tabla1[[#This Row],[Veces obj]]&lt;=3,"2-3",TRUE,"&gt;3")</f>
        <v>0-1</v>
      </c>
      <c r="AM4593" s="60" t="str">
        <f>+_xlfn.IFS(MONTH(Tabla1[[#This Row],[MES]])&lt;=3,"Q1",MONTH(Tabla1[[#This Row],[MES]])&lt;=6,"Q2",MONTH(Tabla1[[#This Row],[MES]])&lt;=9,"Q3",TRUE,"Q4")</f>
        <v>Q2</v>
      </c>
      <c r="AN4593" s="15" t="str">
        <f>+IFERROR(VLOOKUP(Tabla1[[#This Row],[CUENTA]],CTAS[],2,0),"OTROS")</f>
        <v>OTROS</v>
      </c>
      <c r="AP4593" s="15" t="str">
        <f>+IFERROR(VLOOKUP(Tabla1[[#This Row],[EMPLEADO]],IS[],3,0),"OTROS")</f>
        <v>OTROS</v>
      </c>
      <c r="AQ4593" s="15" t="str">
        <f>+IFERROR(VLOOKUP(Tabla1[[#This Row],[EMPLEADO]],IS[[NÓMINA]:[INGENIERO]],2,0),"OTROS")</f>
        <v>OTROS</v>
      </c>
    </row>
    <row r="4594" spans="1:43" x14ac:dyDescent="0.25">
      <c r="A4594" s="91" t="s">
        <v>12089</v>
      </c>
      <c r="B4594" s="92">
        <v>1</v>
      </c>
      <c r="C4594" s="92" t="s">
        <v>13137</v>
      </c>
      <c r="D4594" s="93" t="s">
        <v>38</v>
      </c>
      <c r="E4594" s="94" t="s">
        <v>85</v>
      </c>
      <c r="F4594" s="94" t="s">
        <v>13138</v>
      </c>
      <c r="G4594" s="105" t="s">
        <v>12304</v>
      </c>
      <c r="H4594" s="92" t="s">
        <v>471</v>
      </c>
      <c r="I4594" s="95" t="s">
        <v>43</v>
      </c>
      <c r="J4594" s="92" t="s">
        <v>8</v>
      </c>
      <c r="K4594" s="96" t="s">
        <v>370</v>
      </c>
      <c r="L4594" s="96" t="s">
        <v>4698</v>
      </c>
      <c r="M4594" s="92" t="s">
        <v>131</v>
      </c>
      <c r="N4594" s="92">
        <v>0</v>
      </c>
      <c r="O4594" s="92" t="s">
        <v>47</v>
      </c>
      <c r="P4594" s="96">
        <v>11</v>
      </c>
      <c r="Q4594" s="96" t="s">
        <v>194</v>
      </c>
      <c r="R4594" s="97" t="s">
        <v>49</v>
      </c>
      <c r="S4594" s="98" t="s">
        <v>50</v>
      </c>
      <c r="T4594" s="98" t="s">
        <v>51</v>
      </c>
      <c r="U4594" s="99" t="s">
        <v>444</v>
      </c>
      <c r="V4594" s="100">
        <v>0</v>
      </c>
      <c r="W4594" s="106">
        <v>0</v>
      </c>
      <c r="X4594" s="102">
        <v>1</v>
      </c>
      <c r="Y4594" s="103">
        <v>0.86</v>
      </c>
      <c r="Z4594" s="99">
        <v>5</v>
      </c>
      <c r="AA4594" s="104">
        <v>0.17199999999999999</v>
      </c>
      <c r="AB4594" s="100">
        <v>0</v>
      </c>
      <c r="AC4594" s="106">
        <v>0</v>
      </c>
      <c r="AD4594" s="107">
        <v>43599</v>
      </c>
      <c r="AE4594" s="107">
        <v>43599</v>
      </c>
      <c r="AF4594" s="99">
        <v>0</v>
      </c>
      <c r="AG4594" s="101" t="s">
        <v>53</v>
      </c>
      <c r="AH4594" s="100">
        <v>0</v>
      </c>
      <c r="AI4594" s="106">
        <v>0</v>
      </c>
      <c r="AJ4594" s="106">
        <v>0</v>
      </c>
      <c r="AK4594" s="60" t="str">
        <f>+IF(Tabla1[[#This Row],[REQUEST_TY]]="SR MANTENIMIENTO CORRECTIVO", "EMERGENCIA", "OTROS")</f>
        <v>EMERGENCIA</v>
      </c>
      <c r="AL4594" s="6" t="str">
        <f>+_xlfn.IFS(Tabla1[[#This Row],[Veces obj]]&lt;=1,"0-1",Tabla1[[#This Row],[Veces obj]]&lt;=2,"1-2",Tabla1[[#This Row],[Veces obj]]&lt;=3,"2-3",TRUE,"&gt;3")</f>
        <v>0-1</v>
      </c>
      <c r="AM4594" s="60" t="str">
        <f>+_xlfn.IFS(MONTH(Tabla1[[#This Row],[MES]])&lt;=3,"Q1",MONTH(Tabla1[[#This Row],[MES]])&lt;=6,"Q2",MONTH(Tabla1[[#This Row],[MES]])&lt;=9,"Q3",TRUE,"Q4")</f>
        <v>Q2</v>
      </c>
      <c r="AN4594" s="15" t="str">
        <f>+IFERROR(VLOOKUP(Tabla1[[#This Row],[CUENTA]],CTAS[],2,0),"OTROS")</f>
        <v>OTROS</v>
      </c>
      <c r="AP4594" s="15" t="str">
        <f>+IFERROR(VLOOKUP(Tabla1[[#This Row],[EMPLEADO]],IS[],3,0),"OTROS")</f>
        <v>OTROS</v>
      </c>
      <c r="AQ4594" s="15" t="str">
        <f>+IFERROR(VLOOKUP(Tabla1[[#This Row],[EMPLEADO]],IS[[NÓMINA]:[INGENIERO]],2,0),"OTROS")</f>
        <v>OTROS</v>
      </c>
    </row>
    <row r="4595" spans="1:43" x14ac:dyDescent="0.25">
      <c r="A4595" s="91" t="s">
        <v>12089</v>
      </c>
      <c r="B4595" s="92">
        <v>1</v>
      </c>
      <c r="C4595" s="92" t="s">
        <v>13139</v>
      </c>
      <c r="D4595" s="93" t="s">
        <v>38</v>
      </c>
      <c r="E4595" s="94" t="s">
        <v>98</v>
      </c>
      <c r="F4595" s="94" t="s">
        <v>13140</v>
      </c>
      <c r="G4595" s="105" t="s">
        <v>2206</v>
      </c>
      <c r="H4595" s="92" t="s">
        <v>213</v>
      </c>
      <c r="I4595" s="95" t="s">
        <v>43</v>
      </c>
      <c r="J4595" s="92" t="s">
        <v>8</v>
      </c>
      <c r="K4595" s="96" t="s">
        <v>102</v>
      </c>
      <c r="L4595" s="96" t="s">
        <v>1142</v>
      </c>
      <c r="M4595" s="92" t="s">
        <v>640</v>
      </c>
      <c r="N4595" s="92">
        <v>0</v>
      </c>
      <c r="O4595" s="92" t="s">
        <v>47</v>
      </c>
      <c r="P4595" s="96">
        <v>101</v>
      </c>
      <c r="Q4595" s="96" t="s">
        <v>48</v>
      </c>
      <c r="R4595" s="97" t="s">
        <v>63</v>
      </c>
      <c r="S4595" s="98" t="s">
        <v>64</v>
      </c>
      <c r="T4595" s="98" t="s">
        <v>51</v>
      </c>
      <c r="U4595" s="99" t="s">
        <v>96</v>
      </c>
      <c r="V4595" s="100">
        <v>1.1000000000000001</v>
      </c>
      <c r="W4595" s="106">
        <v>1501.5000000000002</v>
      </c>
      <c r="X4595" s="102">
        <v>1</v>
      </c>
      <c r="Y4595" s="103">
        <v>0.02</v>
      </c>
      <c r="Z4595" s="99">
        <v>5</v>
      </c>
      <c r="AA4595" s="104">
        <v>4.0000000000000001E-3</v>
      </c>
      <c r="AB4595" s="100">
        <v>0</v>
      </c>
      <c r="AC4595" s="106">
        <v>0</v>
      </c>
      <c r="AD4595" s="107">
        <v>43607</v>
      </c>
      <c r="AE4595" s="107">
        <v>43608</v>
      </c>
      <c r="AF4595" s="99">
        <v>1</v>
      </c>
      <c r="AG4595" s="101" t="s">
        <v>53</v>
      </c>
      <c r="AH4595" s="100">
        <v>0</v>
      </c>
      <c r="AI4595" s="106">
        <v>0</v>
      </c>
      <c r="AJ4595" s="106">
        <v>0</v>
      </c>
      <c r="AK4595" s="60" t="str">
        <f>+IF(Tabla1[[#This Row],[REQUEST_TY]]="SR MANTENIMIENTO CORRECTIVO", "EMERGENCIA", "OTROS")</f>
        <v>EMERGENCIA</v>
      </c>
      <c r="AL4595" s="6" t="str">
        <f>+_xlfn.IFS(Tabla1[[#This Row],[Veces obj]]&lt;=1,"0-1",Tabla1[[#This Row],[Veces obj]]&lt;=2,"1-2",Tabla1[[#This Row],[Veces obj]]&lt;=3,"2-3",TRUE,"&gt;3")</f>
        <v>0-1</v>
      </c>
      <c r="AM4595" s="60" t="str">
        <f>+_xlfn.IFS(MONTH(Tabla1[[#This Row],[MES]])&lt;=3,"Q1",MONTH(Tabla1[[#This Row],[MES]])&lt;=6,"Q2",MONTH(Tabla1[[#This Row],[MES]])&lt;=9,"Q3",TRUE,"Q4")</f>
        <v>Q2</v>
      </c>
      <c r="AN4595" s="15" t="str">
        <f>+IFERROR(VLOOKUP(Tabla1[[#This Row],[CUENTA]],CTAS[],2,0),"OTROS")</f>
        <v>OTROS</v>
      </c>
      <c r="AP4595" s="15" t="str">
        <f>+IFERROR(VLOOKUP(Tabla1[[#This Row],[EMPLEADO]],IS[],3,0),"OTROS")</f>
        <v>OTROS</v>
      </c>
      <c r="AQ4595" s="15" t="str">
        <f>+IFERROR(VLOOKUP(Tabla1[[#This Row],[EMPLEADO]],IS[[NÓMINA]:[INGENIERO]],2,0),"OTROS")</f>
        <v>OTROS</v>
      </c>
    </row>
    <row r="4596" spans="1:43" x14ac:dyDescent="0.25">
      <c r="A4596" s="91" t="s">
        <v>12089</v>
      </c>
      <c r="B4596" s="92">
        <v>1</v>
      </c>
      <c r="C4596" s="92" t="s">
        <v>13141</v>
      </c>
      <c r="D4596" s="93" t="s">
        <v>38</v>
      </c>
      <c r="E4596" s="94" t="s">
        <v>182</v>
      </c>
      <c r="F4596" s="94" t="s">
        <v>13142</v>
      </c>
      <c r="G4596" s="105" t="s">
        <v>13143</v>
      </c>
      <c r="H4596" s="92" t="s">
        <v>150</v>
      </c>
      <c r="I4596" s="95" t="s">
        <v>43</v>
      </c>
      <c r="J4596" s="92" t="s">
        <v>8</v>
      </c>
      <c r="K4596" s="96" t="s">
        <v>151</v>
      </c>
      <c r="L4596" s="96" t="s">
        <v>185</v>
      </c>
      <c r="M4596" s="92" t="s">
        <v>73</v>
      </c>
      <c r="N4596" s="92">
        <v>1</v>
      </c>
      <c r="O4596" s="92" t="s">
        <v>47</v>
      </c>
      <c r="P4596" s="96">
        <v>439</v>
      </c>
      <c r="Q4596" s="96" t="s">
        <v>48</v>
      </c>
      <c r="R4596" s="97" t="s">
        <v>153</v>
      </c>
      <c r="S4596" s="98" t="s">
        <v>50</v>
      </c>
      <c r="T4596" s="98" t="s">
        <v>51</v>
      </c>
      <c r="U4596" s="99" t="s">
        <v>52</v>
      </c>
      <c r="V4596" s="100">
        <v>1.05</v>
      </c>
      <c r="W4596" s="106">
        <v>0</v>
      </c>
      <c r="X4596" s="102">
        <v>1</v>
      </c>
      <c r="Y4596" s="103">
        <v>0</v>
      </c>
      <c r="Z4596" s="99">
        <v>5</v>
      </c>
      <c r="AA4596" s="104">
        <v>0</v>
      </c>
      <c r="AB4596" s="100">
        <v>0</v>
      </c>
      <c r="AC4596" s="106">
        <v>0</v>
      </c>
      <c r="AD4596" s="107">
        <v>43599</v>
      </c>
      <c r="AE4596" s="107">
        <v>43599</v>
      </c>
      <c r="AF4596" s="99">
        <v>0</v>
      </c>
      <c r="AG4596" s="101" t="s">
        <v>53</v>
      </c>
      <c r="AH4596" s="100">
        <v>0</v>
      </c>
      <c r="AI4596" s="106">
        <v>0</v>
      </c>
      <c r="AJ4596" s="106">
        <v>0</v>
      </c>
      <c r="AK4596" s="60" t="str">
        <f>+IF(Tabla1[[#This Row],[REQUEST_TY]]="SR MANTENIMIENTO CORRECTIVO", "EMERGENCIA", "OTROS")</f>
        <v>EMERGENCIA</v>
      </c>
      <c r="AL4596" s="6" t="str">
        <f>+_xlfn.IFS(Tabla1[[#This Row],[Veces obj]]&lt;=1,"0-1",Tabla1[[#This Row],[Veces obj]]&lt;=2,"1-2",Tabla1[[#This Row],[Veces obj]]&lt;=3,"2-3",TRUE,"&gt;3")</f>
        <v>0-1</v>
      </c>
      <c r="AM4596" s="60" t="str">
        <f>+_xlfn.IFS(MONTH(Tabla1[[#This Row],[MES]])&lt;=3,"Q1",MONTH(Tabla1[[#This Row],[MES]])&lt;=6,"Q2",MONTH(Tabla1[[#This Row],[MES]])&lt;=9,"Q3",TRUE,"Q4")</f>
        <v>Q2</v>
      </c>
      <c r="AN4596" s="15" t="str">
        <f>+IFERROR(VLOOKUP(Tabla1[[#This Row],[CUENTA]],CTAS[],2,0),"OTROS")</f>
        <v>HONEYWELL</v>
      </c>
      <c r="AP4596" s="15" t="str">
        <f>+IFERROR(VLOOKUP(Tabla1[[#This Row],[EMPLEADO]],IS[],3,0),"OTROS")</f>
        <v>JUAREZ</v>
      </c>
      <c r="AQ4596" s="15" t="str">
        <f>+IFERROR(VLOOKUP(Tabla1[[#This Row],[EMPLEADO]],IS[[NÓMINA]:[INGENIERO]],2,0),"OTROS")</f>
        <v>CARLOS MONTOYA</v>
      </c>
    </row>
    <row r="4597" spans="1:43" x14ac:dyDescent="0.25">
      <c r="A4597" s="91" t="s">
        <v>12089</v>
      </c>
      <c r="B4597" s="92">
        <v>1</v>
      </c>
      <c r="C4597" s="92" t="s">
        <v>13144</v>
      </c>
      <c r="D4597" s="93" t="s">
        <v>38</v>
      </c>
      <c r="E4597" s="94" t="s">
        <v>39</v>
      </c>
      <c r="F4597" s="94" t="s">
        <v>13145</v>
      </c>
      <c r="G4597" s="105" t="s">
        <v>3481</v>
      </c>
      <c r="H4597" s="92" t="s">
        <v>101</v>
      </c>
      <c r="I4597" s="95" t="s">
        <v>43</v>
      </c>
      <c r="J4597" s="92" t="s">
        <v>8</v>
      </c>
      <c r="K4597" s="96" t="s">
        <v>2237</v>
      </c>
      <c r="L4597" s="96" t="s">
        <v>3482</v>
      </c>
      <c r="M4597" s="92" t="s">
        <v>3483</v>
      </c>
      <c r="N4597" s="92">
        <v>1</v>
      </c>
      <c r="O4597" s="92" t="s">
        <v>105</v>
      </c>
      <c r="P4597" s="96">
        <v>28</v>
      </c>
      <c r="Q4597" s="96" t="s">
        <v>62</v>
      </c>
      <c r="R4597" s="97" t="s">
        <v>49</v>
      </c>
      <c r="S4597" s="98" t="s">
        <v>50</v>
      </c>
      <c r="T4597" s="98" t="s">
        <v>51</v>
      </c>
      <c r="U4597" s="99" t="s">
        <v>154</v>
      </c>
      <c r="V4597" s="100">
        <v>0.6</v>
      </c>
      <c r="W4597" s="106">
        <v>0</v>
      </c>
      <c r="X4597" s="102">
        <v>1</v>
      </c>
      <c r="Y4597" s="103">
        <v>1.4</v>
      </c>
      <c r="Z4597" s="99">
        <v>5</v>
      </c>
      <c r="AA4597" s="104">
        <v>0.27999999999999997</v>
      </c>
      <c r="AB4597" s="100">
        <v>0</v>
      </c>
      <c r="AC4597" s="106">
        <v>0</v>
      </c>
      <c r="AD4597" s="107">
        <v>43599</v>
      </c>
      <c r="AE4597" s="107">
        <v>43599</v>
      </c>
      <c r="AF4597" s="99">
        <v>0</v>
      </c>
      <c r="AG4597" s="101" t="s">
        <v>53</v>
      </c>
      <c r="AH4597" s="100">
        <v>0</v>
      </c>
      <c r="AI4597" s="106">
        <v>0</v>
      </c>
      <c r="AJ4597" s="106">
        <v>0</v>
      </c>
      <c r="AK4597" s="60" t="str">
        <f>+IF(Tabla1[[#This Row],[REQUEST_TY]]="SR MANTENIMIENTO CORRECTIVO", "EMERGENCIA", "OTROS")</f>
        <v>EMERGENCIA</v>
      </c>
      <c r="AL4597" s="6" t="str">
        <f>+_xlfn.IFS(Tabla1[[#This Row],[Veces obj]]&lt;=1,"0-1",Tabla1[[#This Row],[Veces obj]]&lt;=2,"1-2",Tabla1[[#This Row],[Veces obj]]&lt;=3,"2-3",TRUE,"&gt;3")</f>
        <v>0-1</v>
      </c>
      <c r="AM4597" s="60" t="str">
        <f>+_xlfn.IFS(MONTH(Tabla1[[#This Row],[MES]])&lt;=3,"Q1",MONTH(Tabla1[[#This Row],[MES]])&lt;=6,"Q2",MONTH(Tabla1[[#This Row],[MES]])&lt;=9,"Q3",TRUE,"Q4")</f>
        <v>Q2</v>
      </c>
      <c r="AN4597" s="15" t="str">
        <f>+IFERROR(VLOOKUP(Tabla1[[#This Row],[CUENTA]],CTAS[],2,0),"OTROS")</f>
        <v>OTROS</v>
      </c>
      <c r="AP4597" s="15" t="str">
        <f>+IFERROR(VLOOKUP(Tabla1[[#This Row],[EMPLEADO]],IS[],3,0),"OTROS")</f>
        <v>OTROS</v>
      </c>
      <c r="AQ4597" s="15" t="str">
        <f>+IFERROR(VLOOKUP(Tabla1[[#This Row],[EMPLEADO]],IS[[NÓMINA]:[INGENIERO]],2,0),"OTROS")</f>
        <v>OTROS</v>
      </c>
    </row>
    <row r="4598" spans="1:43" x14ac:dyDescent="0.25">
      <c r="A4598" s="91" t="s">
        <v>12089</v>
      </c>
      <c r="B4598" s="92">
        <v>1</v>
      </c>
      <c r="C4598" s="92" t="s">
        <v>13146</v>
      </c>
      <c r="D4598" s="93" t="s">
        <v>38</v>
      </c>
      <c r="E4598" s="94" t="s">
        <v>85</v>
      </c>
      <c r="F4598" s="94" t="s">
        <v>13147</v>
      </c>
      <c r="G4598" s="105" t="s">
        <v>5053</v>
      </c>
      <c r="H4598" s="92" t="s">
        <v>691</v>
      </c>
      <c r="I4598" s="95" t="s">
        <v>43</v>
      </c>
      <c r="J4598" s="92" t="s">
        <v>8</v>
      </c>
      <c r="K4598" s="96" t="s">
        <v>1296</v>
      </c>
      <c r="L4598" s="96" t="s">
        <v>1800</v>
      </c>
      <c r="M4598" s="92" t="s">
        <v>1298</v>
      </c>
      <c r="N4598" s="92">
        <v>0</v>
      </c>
      <c r="O4598" s="92" t="s">
        <v>47</v>
      </c>
      <c r="P4598" s="96">
        <v>53</v>
      </c>
      <c r="Q4598" s="96" t="s">
        <v>82</v>
      </c>
      <c r="R4598" s="97" t="s">
        <v>49</v>
      </c>
      <c r="S4598" s="98" t="s">
        <v>50</v>
      </c>
      <c r="T4598" s="98" t="s">
        <v>51</v>
      </c>
      <c r="U4598" s="99" t="s">
        <v>120</v>
      </c>
      <c r="V4598" s="100">
        <v>0.8</v>
      </c>
      <c r="W4598" s="106">
        <v>572.00000000000011</v>
      </c>
      <c r="X4598" s="102">
        <v>1</v>
      </c>
      <c r="Y4598" s="103">
        <v>0.35</v>
      </c>
      <c r="Z4598" s="99">
        <v>5</v>
      </c>
      <c r="AA4598" s="104">
        <v>6.9999999999999993E-2</v>
      </c>
      <c r="AB4598" s="100">
        <v>0</v>
      </c>
      <c r="AC4598" s="106">
        <v>0</v>
      </c>
      <c r="AD4598" s="107">
        <v>43601</v>
      </c>
      <c r="AE4598" s="107">
        <v>43601</v>
      </c>
      <c r="AF4598" s="99">
        <v>0</v>
      </c>
      <c r="AG4598" s="101" t="s">
        <v>53</v>
      </c>
      <c r="AH4598" s="100">
        <v>0</v>
      </c>
      <c r="AI4598" s="106">
        <v>0</v>
      </c>
      <c r="AJ4598" s="106">
        <v>0</v>
      </c>
      <c r="AK4598" s="60" t="str">
        <f>+IF(Tabla1[[#This Row],[REQUEST_TY]]="SR MANTENIMIENTO CORRECTIVO", "EMERGENCIA", "OTROS")</f>
        <v>EMERGENCIA</v>
      </c>
      <c r="AL4598" s="6" t="str">
        <f>+_xlfn.IFS(Tabla1[[#This Row],[Veces obj]]&lt;=1,"0-1",Tabla1[[#This Row],[Veces obj]]&lt;=2,"1-2",Tabla1[[#This Row],[Veces obj]]&lt;=3,"2-3",TRUE,"&gt;3")</f>
        <v>0-1</v>
      </c>
      <c r="AM4598" s="60" t="str">
        <f>+_xlfn.IFS(MONTH(Tabla1[[#This Row],[MES]])&lt;=3,"Q1",MONTH(Tabla1[[#This Row],[MES]])&lt;=6,"Q2",MONTH(Tabla1[[#This Row],[MES]])&lt;=9,"Q3",TRUE,"Q4")</f>
        <v>Q2</v>
      </c>
      <c r="AN4598" s="15" t="str">
        <f>+IFERROR(VLOOKUP(Tabla1[[#This Row],[CUENTA]],CTAS[],2,0),"OTROS")</f>
        <v>OTROS</v>
      </c>
      <c r="AP4598" s="15" t="str">
        <f>+IFERROR(VLOOKUP(Tabla1[[#This Row],[EMPLEADO]],IS[],3,0),"OTROS")</f>
        <v>OTROS</v>
      </c>
      <c r="AQ4598" s="15" t="str">
        <f>+IFERROR(VLOOKUP(Tabla1[[#This Row],[EMPLEADO]],IS[[NÓMINA]:[INGENIERO]],2,0),"OTROS")</f>
        <v>OTROS</v>
      </c>
    </row>
    <row r="4599" spans="1:43" x14ac:dyDescent="0.25">
      <c r="A4599" s="91" t="s">
        <v>12089</v>
      </c>
      <c r="B4599" s="92">
        <v>1</v>
      </c>
      <c r="C4599" s="92" t="s">
        <v>13148</v>
      </c>
      <c r="D4599" s="93" t="s">
        <v>38</v>
      </c>
      <c r="E4599" s="94" t="s">
        <v>133</v>
      </c>
      <c r="F4599" s="94" t="s">
        <v>13149</v>
      </c>
      <c r="G4599" s="105" t="s">
        <v>1799</v>
      </c>
      <c r="H4599" s="92" t="s">
        <v>691</v>
      </c>
      <c r="I4599" s="95" t="s">
        <v>43</v>
      </c>
      <c r="J4599" s="92" t="s">
        <v>8</v>
      </c>
      <c r="K4599" s="96" t="s">
        <v>1296</v>
      </c>
      <c r="L4599" s="96" t="s">
        <v>1800</v>
      </c>
      <c r="M4599" s="92" t="s">
        <v>1298</v>
      </c>
      <c r="N4599" s="92">
        <v>0</v>
      </c>
      <c r="O4599" s="92" t="s">
        <v>47</v>
      </c>
      <c r="P4599" s="96">
        <v>53</v>
      </c>
      <c r="Q4599" s="96" t="s">
        <v>82</v>
      </c>
      <c r="R4599" s="97" t="s">
        <v>138</v>
      </c>
      <c r="S4599" s="98" t="s">
        <v>139</v>
      </c>
      <c r="T4599" s="98" t="s">
        <v>51</v>
      </c>
      <c r="U4599" s="99" t="s">
        <v>140</v>
      </c>
      <c r="V4599" s="100">
        <v>1.1000000000000001</v>
      </c>
      <c r="W4599" s="106">
        <v>1730.3000000000004</v>
      </c>
      <c r="X4599" s="102">
        <v>1</v>
      </c>
      <c r="Y4599" s="103">
        <v>1.62</v>
      </c>
      <c r="Z4599" s="99">
        <v>4</v>
      </c>
      <c r="AA4599" s="104">
        <v>0.40500000000000003</v>
      </c>
      <c r="AB4599" s="100">
        <v>0</v>
      </c>
      <c r="AC4599" s="106">
        <v>0</v>
      </c>
      <c r="AD4599" s="107">
        <v>43601</v>
      </c>
      <c r="AE4599" s="107">
        <v>43602</v>
      </c>
      <c r="AF4599" s="99">
        <v>1</v>
      </c>
      <c r="AG4599" s="101" t="s">
        <v>53</v>
      </c>
      <c r="AH4599" s="100">
        <v>0</v>
      </c>
      <c r="AI4599" s="106">
        <v>0</v>
      </c>
      <c r="AJ4599" s="106">
        <v>0</v>
      </c>
      <c r="AK4599" s="60" t="str">
        <f>+IF(Tabla1[[#This Row],[REQUEST_TY]]="SR MANTENIMIENTO CORRECTIVO", "EMERGENCIA", "OTROS")</f>
        <v>EMERGENCIA</v>
      </c>
      <c r="AL4599" s="6" t="str">
        <f>+_xlfn.IFS(Tabla1[[#This Row],[Veces obj]]&lt;=1,"0-1",Tabla1[[#This Row],[Veces obj]]&lt;=2,"1-2",Tabla1[[#This Row],[Veces obj]]&lt;=3,"2-3",TRUE,"&gt;3")</f>
        <v>0-1</v>
      </c>
      <c r="AM4599" s="60" t="str">
        <f>+_xlfn.IFS(MONTH(Tabla1[[#This Row],[MES]])&lt;=3,"Q1",MONTH(Tabla1[[#This Row],[MES]])&lt;=6,"Q2",MONTH(Tabla1[[#This Row],[MES]])&lt;=9,"Q3",TRUE,"Q4")</f>
        <v>Q2</v>
      </c>
      <c r="AN4599" s="15" t="str">
        <f>+IFERROR(VLOOKUP(Tabla1[[#This Row],[CUENTA]],CTAS[],2,0),"OTROS")</f>
        <v>OTROS</v>
      </c>
      <c r="AP4599" s="15" t="str">
        <f>+IFERROR(VLOOKUP(Tabla1[[#This Row],[EMPLEADO]],IS[],3,0),"OTROS")</f>
        <v>OTROS</v>
      </c>
      <c r="AQ4599" s="15" t="str">
        <f>+IFERROR(VLOOKUP(Tabla1[[#This Row],[EMPLEADO]],IS[[NÓMINA]:[INGENIERO]],2,0),"OTROS")</f>
        <v>OTROS</v>
      </c>
    </row>
    <row r="4600" spans="1:43" x14ac:dyDescent="0.25">
      <c r="A4600" s="91" t="s">
        <v>12089</v>
      </c>
      <c r="B4600" s="92">
        <v>1</v>
      </c>
      <c r="C4600" s="92" t="s">
        <v>13150</v>
      </c>
      <c r="D4600" s="93" t="s">
        <v>38</v>
      </c>
      <c r="E4600" s="94" t="s">
        <v>394</v>
      </c>
      <c r="F4600" s="94" t="s">
        <v>13151</v>
      </c>
      <c r="G4600" s="105" t="s">
        <v>7427</v>
      </c>
      <c r="H4600" s="92" t="s">
        <v>691</v>
      </c>
      <c r="I4600" s="95" t="s">
        <v>43</v>
      </c>
      <c r="J4600" s="92" t="s">
        <v>8</v>
      </c>
      <c r="K4600" s="96" t="s">
        <v>1296</v>
      </c>
      <c r="L4600" s="96" t="s">
        <v>1800</v>
      </c>
      <c r="M4600" s="92" t="s">
        <v>1298</v>
      </c>
      <c r="N4600" s="92">
        <v>0</v>
      </c>
      <c r="O4600" s="92" t="s">
        <v>47</v>
      </c>
      <c r="P4600" s="96">
        <v>53</v>
      </c>
      <c r="Q4600" s="96" t="s">
        <v>82</v>
      </c>
      <c r="R4600" s="97" t="s">
        <v>63</v>
      </c>
      <c r="S4600" s="98" t="s">
        <v>64</v>
      </c>
      <c r="T4600" s="98" t="s">
        <v>51</v>
      </c>
      <c r="U4600" s="99" t="s">
        <v>83</v>
      </c>
      <c r="V4600" s="100">
        <v>1.05</v>
      </c>
      <c r="W4600" s="106">
        <v>1433.25</v>
      </c>
      <c r="X4600" s="102">
        <v>1</v>
      </c>
      <c r="Y4600" s="103">
        <v>3.95</v>
      </c>
      <c r="Z4600" s="99">
        <v>5</v>
      </c>
      <c r="AA4600" s="104">
        <v>0.79</v>
      </c>
      <c r="AB4600" s="100">
        <v>0</v>
      </c>
      <c r="AC4600" s="106">
        <v>0</v>
      </c>
      <c r="AD4600" s="107">
        <v>43599</v>
      </c>
      <c r="AE4600" s="107">
        <v>43599</v>
      </c>
      <c r="AF4600" s="99">
        <v>0</v>
      </c>
      <c r="AG4600" s="101" t="s">
        <v>53</v>
      </c>
      <c r="AH4600" s="100">
        <v>0</v>
      </c>
      <c r="AI4600" s="106">
        <v>0</v>
      </c>
      <c r="AJ4600" s="106">
        <v>0</v>
      </c>
      <c r="AK4600" s="60" t="str">
        <f>+IF(Tabla1[[#This Row],[REQUEST_TY]]="SR MANTENIMIENTO CORRECTIVO", "EMERGENCIA", "OTROS")</f>
        <v>EMERGENCIA</v>
      </c>
      <c r="AL4600" s="6" t="str">
        <f>+_xlfn.IFS(Tabla1[[#This Row],[Veces obj]]&lt;=1,"0-1",Tabla1[[#This Row],[Veces obj]]&lt;=2,"1-2",Tabla1[[#This Row],[Veces obj]]&lt;=3,"2-3",TRUE,"&gt;3")</f>
        <v>0-1</v>
      </c>
      <c r="AM4600" s="60" t="str">
        <f>+_xlfn.IFS(MONTH(Tabla1[[#This Row],[MES]])&lt;=3,"Q1",MONTH(Tabla1[[#This Row],[MES]])&lt;=6,"Q2",MONTH(Tabla1[[#This Row],[MES]])&lt;=9,"Q3",TRUE,"Q4")</f>
        <v>Q2</v>
      </c>
      <c r="AN4600" s="15" t="str">
        <f>+IFERROR(VLOOKUP(Tabla1[[#This Row],[CUENTA]],CTAS[],2,0),"OTROS")</f>
        <v>OTROS</v>
      </c>
      <c r="AP4600" s="15" t="str">
        <f>+IFERROR(VLOOKUP(Tabla1[[#This Row],[EMPLEADO]],IS[],3,0),"OTROS")</f>
        <v>OTROS</v>
      </c>
      <c r="AQ4600" s="15" t="str">
        <f>+IFERROR(VLOOKUP(Tabla1[[#This Row],[EMPLEADO]],IS[[NÓMINA]:[INGENIERO]],2,0),"OTROS")</f>
        <v>OTROS</v>
      </c>
    </row>
    <row r="4601" spans="1:43" x14ac:dyDescent="0.25">
      <c r="A4601" s="91" t="s">
        <v>12089</v>
      </c>
      <c r="B4601" s="92">
        <v>1</v>
      </c>
      <c r="C4601" s="92" t="s">
        <v>13152</v>
      </c>
      <c r="D4601" s="93" t="s">
        <v>38</v>
      </c>
      <c r="E4601" s="94" t="s">
        <v>5605</v>
      </c>
      <c r="F4601" s="94" t="s">
        <v>13153</v>
      </c>
      <c r="G4601" s="105" t="s">
        <v>13154</v>
      </c>
      <c r="H4601" s="92" t="s">
        <v>691</v>
      </c>
      <c r="I4601" s="95" t="s">
        <v>43</v>
      </c>
      <c r="J4601" s="92" t="s">
        <v>8</v>
      </c>
      <c r="K4601" s="96" t="s">
        <v>1296</v>
      </c>
      <c r="L4601" s="96" t="s">
        <v>1800</v>
      </c>
      <c r="M4601" s="92" t="s">
        <v>1298</v>
      </c>
      <c r="N4601" s="92">
        <v>0</v>
      </c>
      <c r="O4601" s="92" t="s">
        <v>47</v>
      </c>
      <c r="P4601" s="96">
        <v>880</v>
      </c>
      <c r="Q4601" s="96" t="s">
        <v>48</v>
      </c>
      <c r="R4601" s="97" t="s">
        <v>153</v>
      </c>
      <c r="S4601" s="98" t="s">
        <v>50</v>
      </c>
      <c r="T4601" s="98" t="s">
        <v>51</v>
      </c>
      <c r="U4601" s="99" t="s">
        <v>52</v>
      </c>
      <c r="V4601" s="100">
        <v>1.05</v>
      </c>
      <c r="W4601" s="106">
        <v>750.75000000000011</v>
      </c>
      <c r="X4601" s="102">
        <v>1</v>
      </c>
      <c r="Y4601" s="103">
        <v>4.53</v>
      </c>
      <c r="Z4601" s="99">
        <v>5</v>
      </c>
      <c r="AA4601" s="104">
        <v>0.90600000000000003</v>
      </c>
      <c r="AB4601" s="100">
        <v>0</v>
      </c>
      <c r="AC4601" s="106">
        <v>0</v>
      </c>
      <c r="AD4601" s="107">
        <v>43599</v>
      </c>
      <c r="AE4601" s="107">
        <v>43600</v>
      </c>
      <c r="AF4601" s="99">
        <v>1</v>
      </c>
      <c r="AG4601" s="101" t="s">
        <v>53</v>
      </c>
      <c r="AH4601" s="100">
        <v>0</v>
      </c>
      <c r="AI4601" s="106">
        <v>0</v>
      </c>
      <c r="AJ4601" s="106">
        <v>0</v>
      </c>
      <c r="AK4601" s="60" t="str">
        <f>+IF(Tabla1[[#This Row],[REQUEST_TY]]="SR MANTENIMIENTO CORRECTIVO", "EMERGENCIA", "OTROS")</f>
        <v>EMERGENCIA</v>
      </c>
      <c r="AL4601" s="6" t="str">
        <f>+_xlfn.IFS(Tabla1[[#This Row],[Veces obj]]&lt;=1,"0-1",Tabla1[[#This Row],[Veces obj]]&lt;=2,"1-2",Tabla1[[#This Row],[Veces obj]]&lt;=3,"2-3",TRUE,"&gt;3")</f>
        <v>0-1</v>
      </c>
      <c r="AM4601" s="60" t="str">
        <f>+_xlfn.IFS(MONTH(Tabla1[[#This Row],[MES]])&lt;=3,"Q1",MONTH(Tabla1[[#This Row],[MES]])&lt;=6,"Q2",MONTH(Tabla1[[#This Row],[MES]])&lt;=9,"Q3",TRUE,"Q4")</f>
        <v>Q2</v>
      </c>
      <c r="AN4601" s="15" t="str">
        <f>+IFERROR(VLOOKUP(Tabla1[[#This Row],[CUENTA]],CTAS[],2,0),"OTROS")</f>
        <v>OTROS</v>
      </c>
      <c r="AP4601" s="15" t="str">
        <f>+IFERROR(VLOOKUP(Tabla1[[#This Row],[EMPLEADO]],IS[],3,0),"OTROS")</f>
        <v>OTROS</v>
      </c>
      <c r="AQ4601" s="15" t="str">
        <f>+IFERROR(VLOOKUP(Tabla1[[#This Row],[EMPLEADO]],IS[[NÓMINA]:[INGENIERO]],2,0),"OTROS")</f>
        <v>OTROS</v>
      </c>
    </row>
    <row r="4602" spans="1:43" x14ac:dyDescent="0.25">
      <c r="A4602" s="91" t="s">
        <v>12089</v>
      </c>
      <c r="B4602" s="92">
        <v>1</v>
      </c>
      <c r="C4602" s="92" t="s">
        <v>13155</v>
      </c>
      <c r="D4602" s="93" t="s">
        <v>38</v>
      </c>
      <c r="E4602" s="94" t="s">
        <v>39</v>
      </c>
      <c r="F4602" s="94" t="s">
        <v>13156</v>
      </c>
      <c r="G4602" s="105" t="s">
        <v>13157</v>
      </c>
      <c r="H4602" s="92" t="s">
        <v>42</v>
      </c>
      <c r="I4602" s="95" t="s">
        <v>43</v>
      </c>
      <c r="J4602" s="92" t="s">
        <v>8</v>
      </c>
      <c r="K4602" s="96" t="s">
        <v>2886</v>
      </c>
      <c r="L4602" s="96" t="s">
        <v>13158</v>
      </c>
      <c r="M4602" s="92" t="s">
        <v>131</v>
      </c>
      <c r="N4602" s="92">
        <v>1</v>
      </c>
      <c r="O4602" s="92" t="s">
        <v>47</v>
      </c>
      <c r="P4602" s="96">
        <v>2721</v>
      </c>
      <c r="Q4602" s="96" t="s">
        <v>48</v>
      </c>
      <c r="R4602" s="97" t="s">
        <v>49</v>
      </c>
      <c r="S4602" s="98" t="s">
        <v>50</v>
      </c>
      <c r="T4602" s="98" t="s">
        <v>51</v>
      </c>
      <c r="U4602" s="99" t="s">
        <v>52</v>
      </c>
      <c r="V4602" s="100">
        <v>1.05</v>
      </c>
      <c r="W4602" s="106">
        <v>0</v>
      </c>
      <c r="X4602" s="102">
        <v>1</v>
      </c>
      <c r="Y4602" s="103">
        <v>0.5</v>
      </c>
      <c r="Z4602" s="99">
        <v>5</v>
      </c>
      <c r="AA4602" s="104">
        <v>0.1</v>
      </c>
      <c r="AB4602" s="100">
        <v>0</v>
      </c>
      <c r="AC4602" s="106">
        <v>0</v>
      </c>
      <c r="AD4602" s="107">
        <v>43599</v>
      </c>
      <c r="AE4602" s="107">
        <v>43599</v>
      </c>
      <c r="AF4602" s="99">
        <v>0</v>
      </c>
      <c r="AG4602" s="101" t="s">
        <v>53</v>
      </c>
      <c r="AH4602" s="100">
        <v>0</v>
      </c>
      <c r="AI4602" s="106">
        <v>0</v>
      </c>
      <c r="AJ4602" s="106">
        <v>0</v>
      </c>
      <c r="AK4602" s="60" t="str">
        <f>+IF(Tabla1[[#This Row],[REQUEST_TY]]="SR MANTENIMIENTO CORRECTIVO", "EMERGENCIA", "OTROS")</f>
        <v>EMERGENCIA</v>
      </c>
      <c r="AL4602" s="6" t="str">
        <f>+_xlfn.IFS(Tabla1[[#This Row],[Veces obj]]&lt;=1,"0-1",Tabla1[[#This Row],[Veces obj]]&lt;=2,"1-2",Tabla1[[#This Row],[Veces obj]]&lt;=3,"2-3",TRUE,"&gt;3")</f>
        <v>0-1</v>
      </c>
      <c r="AM4602" s="60" t="str">
        <f>+_xlfn.IFS(MONTH(Tabla1[[#This Row],[MES]])&lt;=3,"Q1",MONTH(Tabla1[[#This Row],[MES]])&lt;=6,"Q2",MONTH(Tabla1[[#This Row],[MES]])&lt;=9,"Q3",TRUE,"Q4")</f>
        <v>Q2</v>
      </c>
      <c r="AN4602" s="15" t="str">
        <f>+IFERROR(VLOOKUP(Tabla1[[#This Row],[CUENTA]],CTAS[],2,0),"OTROS")</f>
        <v>OTROS</v>
      </c>
      <c r="AP4602" s="15" t="str">
        <f>+IFERROR(VLOOKUP(Tabla1[[#This Row],[EMPLEADO]],IS[],3,0),"OTROS")</f>
        <v>OTROS</v>
      </c>
      <c r="AQ4602" s="15" t="str">
        <f>+IFERROR(VLOOKUP(Tabla1[[#This Row],[EMPLEADO]],IS[[NÓMINA]:[INGENIERO]],2,0),"OTROS")</f>
        <v>OTROS</v>
      </c>
    </row>
    <row r="4603" spans="1:43" x14ac:dyDescent="0.25">
      <c r="A4603" s="91" t="s">
        <v>12089</v>
      </c>
      <c r="B4603" s="92">
        <v>1</v>
      </c>
      <c r="C4603" s="92" t="s">
        <v>13159</v>
      </c>
      <c r="D4603" s="93" t="s">
        <v>38</v>
      </c>
      <c r="E4603" s="94" t="s">
        <v>10079</v>
      </c>
      <c r="F4603" s="94" t="s">
        <v>13160</v>
      </c>
      <c r="G4603" s="105" t="s">
        <v>10080</v>
      </c>
      <c r="H4603" s="92" t="s">
        <v>106</v>
      </c>
      <c r="I4603" s="95" t="s">
        <v>43</v>
      </c>
      <c r="J4603" s="92" t="s">
        <v>8</v>
      </c>
      <c r="K4603" s="96" t="s">
        <v>107</v>
      </c>
      <c r="L4603" s="96" t="s">
        <v>108</v>
      </c>
      <c r="M4603" s="92" t="s">
        <v>109</v>
      </c>
      <c r="N4603" s="92">
        <v>0</v>
      </c>
      <c r="O4603" s="92" t="s">
        <v>47</v>
      </c>
      <c r="P4603" s="96">
        <v>35</v>
      </c>
      <c r="Q4603" s="96" t="s">
        <v>82</v>
      </c>
      <c r="R4603" s="97" t="s">
        <v>10081</v>
      </c>
      <c r="S4603" s="98" t="s">
        <v>110</v>
      </c>
      <c r="T4603" s="98" t="s">
        <v>51</v>
      </c>
      <c r="U4603" s="99" t="s">
        <v>3326</v>
      </c>
      <c r="V4603" s="100">
        <v>1.1499999999999999</v>
      </c>
      <c r="W4603" s="106">
        <v>2466.75</v>
      </c>
      <c r="X4603" s="102">
        <v>1</v>
      </c>
      <c r="Y4603" s="103">
        <v>0.95</v>
      </c>
      <c r="Z4603" s="99">
        <v>3</v>
      </c>
      <c r="AA4603" s="104">
        <v>0.31666666666666665</v>
      </c>
      <c r="AB4603" s="100">
        <v>0</v>
      </c>
      <c r="AC4603" s="106">
        <v>0</v>
      </c>
      <c r="AD4603" s="107">
        <v>43612</v>
      </c>
      <c r="AE4603" s="107">
        <v>43612</v>
      </c>
      <c r="AF4603" s="99">
        <v>0</v>
      </c>
      <c r="AG4603" s="101" t="s">
        <v>53</v>
      </c>
      <c r="AH4603" s="100">
        <v>0</v>
      </c>
      <c r="AI4603" s="106">
        <v>0</v>
      </c>
      <c r="AJ4603" s="106">
        <v>0</v>
      </c>
      <c r="AK4603" s="60" t="str">
        <f>+IF(Tabla1[[#This Row],[REQUEST_TY]]="SR MANTENIMIENTO CORRECTIVO", "EMERGENCIA", "OTROS")</f>
        <v>EMERGENCIA</v>
      </c>
      <c r="AL4603" s="6" t="str">
        <f>+_xlfn.IFS(Tabla1[[#This Row],[Veces obj]]&lt;=1,"0-1",Tabla1[[#This Row],[Veces obj]]&lt;=2,"1-2",Tabla1[[#This Row],[Veces obj]]&lt;=3,"2-3",TRUE,"&gt;3")</f>
        <v>0-1</v>
      </c>
      <c r="AM4603" s="60" t="str">
        <f>+_xlfn.IFS(MONTH(Tabla1[[#This Row],[MES]])&lt;=3,"Q1",MONTH(Tabla1[[#This Row],[MES]])&lt;=6,"Q2",MONTH(Tabla1[[#This Row],[MES]])&lt;=9,"Q3",TRUE,"Q4")</f>
        <v>Q2</v>
      </c>
      <c r="AN4603" s="15" t="str">
        <f>+IFERROR(VLOOKUP(Tabla1[[#This Row],[CUENTA]],CTAS[],2,0),"OTROS")</f>
        <v>OTROS</v>
      </c>
      <c r="AP4603" s="15" t="str">
        <f>+IFERROR(VLOOKUP(Tabla1[[#This Row],[EMPLEADO]],IS[],3,0),"OTROS")</f>
        <v>OTROS</v>
      </c>
      <c r="AQ4603" s="15" t="str">
        <f>+IFERROR(VLOOKUP(Tabla1[[#This Row],[EMPLEADO]],IS[[NÓMINA]:[INGENIERO]],2,0),"OTROS")</f>
        <v>OTROS</v>
      </c>
    </row>
    <row r="4604" spans="1:43" x14ac:dyDescent="0.25">
      <c r="A4604" s="91" t="s">
        <v>12089</v>
      </c>
      <c r="B4604" s="92">
        <v>1</v>
      </c>
      <c r="C4604" s="92" t="s">
        <v>13161</v>
      </c>
      <c r="D4604" s="93" t="s">
        <v>38</v>
      </c>
      <c r="E4604" s="94" t="s">
        <v>113</v>
      </c>
      <c r="F4604" s="94" t="s">
        <v>13162</v>
      </c>
      <c r="G4604" s="105" t="s">
        <v>6678</v>
      </c>
      <c r="H4604" s="92" t="s">
        <v>10274</v>
      </c>
      <c r="I4604" s="95" t="s">
        <v>43</v>
      </c>
      <c r="J4604" s="92" t="s">
        <v>8</v>
      </c>
      <c r="K4604" s="96" t="s">
        <v>125</v>
      </c>
      <c r="L4604" s="96" t="s">
        <v>675</v>
      </c>
      <c r="M4604" s="92" t="s">
        <v>310</v>
      </c>
      <c r="N4604" s="92">
        <v>0</v>
      </c>
      <c r="O4604" s="92" t="s">
        <v>47</v>
      </c>
      <c r="P4604" s="96">
        <v>6</v>
      </c>
      <c r="Q4604" s="96" t="s">
        <v>207</v>
      </c>
      <c r="R4604" s="97" t="s">
        <v>49</v>
      </c>
      <c r="S4604" s="98" t="s">
        <v>50</v>
      </c>
      <c r="T4604" s="98" t="s">
        <v>51</v>
      </c>
      <c r="U4604" s="99" t="s">
        <v>486</v>
      </c>
      <c r="V4604" s="100">
        <v>0</v>
      </c>
      <c r="W4604" s="106">
        <v>0</v>
      </c>
      <c r="X4604" s="102">
        <v>1</v>
      </c>
      <c r="Y4604" s="103">
        <v>3.65</v>
      </c>
      <c r="Z4604" s="99">
        <v>5</v>
      </c>
      <c r="AA4604" s="104">
        <v>0.73</v>
      </c>
      <c r="AB4604" s="100">
        <v>0</v>
      </c>
      <c r="AC4604" s="106">
        <v>0</v>
      </c>
      <c r="AD4604" s="107">
        <v>43599</v>
      </c>
      <c r="AE4604" s="107">
        <v>43599</v>
      </c>
      <c r="AF4604" s="99">
        <v>0</v>
      </c>
      <c r="AG4604" s="101" t="s">
        <v>53</v>
      </c>
      <c r="AH4604" s="100">
        <v>0</v>
      </c>
      <c r="AI4604" s="106">
        <v>0</v>
      </c>
      <c r="AJ4604" s="106">
        <v>0</v>
      </c>
      <c r="AK4604" s="60" t="str">
        <f>+IF(Tabla1[[#This Row],[REQUEST_TY]]="SR MANTENIMIENTO CORRECTIVO", "EMERGENCIA", "OTROS")</f>
        <v>EMERGENCIA</v>
      </c>
      <c r="AL4604" s="6" t="str">
        <f>+_xlfn.IFS(Tabla1[[#This Row],[Veces obj]]&lt;=1,"0-1",Tabla1[[#This Row],[Veces obj]]&lt;=2,"1-2",Tabla1[[#This Row],[Veces obj]]&lt;=3,"2-3",TRUE,"&gt;3")</f>
        <v>0-1</v>
      </c>
      <c r="AM4604" s="60" t="str">
        <f>+_xlfn.IFS(MONTH(Tabla1[[#This Row],[MES]])&lt;=3,"Q1",MONTH(Tabla1[[#This Row],[MES]])&lt;=6,"Q2",MONTH(Tabla1[[#This Row],[MES]])&lt;=9,"Q3",TRUE,"Q4")</f>
        <v>Q2</v>
      </c>
      <c r="AN4604" s="15" t="str">
        <f>+IFERROR(VLOOKUP(Tabla1[[#This Row],[CUENTA]],CTAS[],2,0),"OTROS")</f>
        <v>OTROS</v>
      </c>
      <c r="AP4604" s="15" t="str">
        <f>+IFERROR(VLOOKUP(Tabla1[[#This Row],[EMPLEADO]],IS[],3,0),"OTROS")</f>
        <v>OTROS</v>
      </c>
      <c r="AQ4604" s="15" t="str">
        <f>+IFERROR(VLOOKUP(Tabla1[[#This Row],[EMPLEADO]],IS[[NÓMINA]:[INGENIERO]],2,0),"OTROS")</f>
        <v>OTROS</v>
      </c>
    </row>
    <row r="4605" spans="1:43" x14ac:dyDescent="0.25">
      <c r="A4605" s="91" t="s">
        <v>12089</v>
      </c>
      <c r="B4605" s="92">
        <v>1</v>
      </c>
      <c r="C4605" s="92" t="s">
        <v>13163</v>
      </c>
      <c r="D4605" s="93" t="s">
        <v>38</v>
      </c>
      <c r="E4605" s="94" t="s">
        <v>113</v>
      </c>
      <c r="F4605" s="94" t="s">
        <v>13164</v>
      </c>
      <c r="G4605" s="105" t="s">
        <v>13165</v>
      </c>
      <c r="H4605" s="92" t="s">
        <v>868</v>
      </c>
      <c r="I4605" s="95" t="s">
        <v>43</v>
      </c>
      <c r="J4605" s="92" t="s">
        <v>8</v>
      </c>
      <c r="K4605" s="96" t="s">
        <v>125</v>
      </c>
      <c r="L4605" s="96" t="s">
        <v>13166</v>
      </c>
      <c r="M4605" s="92" t="s">
        <v>8035</v>
      </c>
      <c r="N4605" s="92">
        <v>1</v>
      </c>
      <c r="O4605" s="92" t="s">
        <v>47</v>
      </c>
      <c r="P4605" s="96">
        <v>995</v>
      </c>
      <c r="Q4605" s="96" t="s">
        <v>48</v>
      </c>
      <c r="R4605" s="97" t="s">
        <v>49</v>
      </c>
      <c r="S4605" s="98" t="s">
        <v>50</v>
      </c>
      <c r="T4605" s="98" t="s">
        <v>51</v>
      </c>
      <c r="U4605" s="99" t="s">
        <v>52</v>
      </c>
      <c r="V4605" s="100">
        <v>1.05</v>
      </c>
      <c r="W4605" s="106">
        <v>0</v>
      </c>
      <c r="X4605" s="102">
        <v>1</v>
      </c>
      <c r="Y4605" s="103">
        <v>1.68</v>
      </c>
      <c r="Z4605" s="99">
        <v>5</v>
      </c>
      <c r="AA4605" s="104">
        <v>0.33599999999999997</v>
      </c>
      <c r="AB4605" s="100">
        <v>0</v>
      </c>
      <c r="AC4605" s="106">
        <v>0</v>
      </c>
      <c r="AD4605" s="107">
        <v>43599</v>
      </c>
      <c r="AE4605" s="107">
        <v>43600</v>
      </c>
      <c r="AF4605" s="99">
        <v>1</v>
      </c>
      <c r="AG4605" s="101" t="s">
        <v>53</v>
      </c>
      <c r="AH4605" s="100">
        <v>0</v>
      </c>
      <c r="AI4605" s="106">
        <v>0</v>
      </c>
      <c r="AJ4605" s="106">
        <v>0</v>
      </c>
      <c r="AK4605" s="60" t="str">
        <f>+IF(Tabla1[[#This Row],[REQUEST_TY]]="SR MANTENIMIENTO CORRECTIVO", "EMERGENCIA", "OTROS")</f>
        <v>EMERGENCIA</v>
      </c>
      <c r="AL4605" s="6" t="str">
        <f>+_xlfn.IFS(Tabla1[[#This Row],[Veces obj]]&lt;=1,"0-1",Tabla1[[#This Row],[Veces obj]]&lt;=2,"1-2",Tabla1[[#This Row],[Veces obj]]&lt;=3,"2-3",TRUE,"&gt;3")</f>
        <v>0-1</v>
      </c>
      <c r="AM4605" s="60" t="str">
        <f>+_xlfn.IFS(MONTH(Tabla1[[#This Row],[MES]])&lt;=3,"Q1",MONTH(Tabla1[[#This Row],[MES]])&lt;=6,"Q2",MONTH(Tabla1[[#This Row],[MES]])&lt;=9,"Q3",TRUE,"Q4")</f>
        <v>Q2</v>
      </c>
      <c r="AN4605" s="15" t="str">
        <f>+IFERROR(VLOOKUP(Tabla1[[#This Row],[CUENTA]],CTAS[],2,0),"OTROS")</f>
        <v>OTROS</v>
      </c>
      <c r="AP4605" s="15" t="str">
        <f>+IFERROR(VLOOKUP(Tabla1[[#This Row],[EMPLEADO]],IS[],3,0),"OTROS")</f>
        <v>OTROS</v>
      </c>
      <c r="AQ4605" s="15" t="str">
        <f>+IFERROR(VLOOKUP(Tabla1[[#This Row],[EMPLEADO]],IS[[NÓMINA]:[INGENIERO]],2,0),"OTROS")</f>
        <v>OTROS</v>
      </c>
    </row>
    <row r="4606" spans="1:43" x14ac:dyDescent="0.25">
      <c r="A4606" s="91" t="s">
        <v>12089</v>
      </c>
      <c r="B4606" s="92">
        <v>1</v>
      </c>
      <c r="C4606" s="92" t="s">
        <v>13167</v>
      </c>
      <c r="D4606" s="93" t="s">
        <v>38</v>
      </c>
      <c r="E4606" s="94" t="s">
        <v>1015</v>
      </c>
      <c r="F4606" s="94" t="s">
        <v>13168</v>
      </c>
      <c r="G4606" s="105" t="s">
        <v>9703</v>
      </c>
      <c r="H4606" s="92" t="s">
        <v>915</v>
      </c>
      <c r="I4606" s="95" t="s">
        <v>43</v>
      </c>
      <c r="J4606" s="92" t="s">
        <v>8</v>
      </c>
      <c r="K4606" s="96" t="s">
        <v>59</v>
      </c>
      <c r="L4606" s="96" t="s">
        <v>315</v>
      </c>
      <c r="M4606" s="92" t="s">
        <v>316</v>
      </c>
      <c r="N4606" s="92">
        <v>0</v>
      </c>
      <c r="O4606" s="92" t="s">
        <v>47</v>
      </c>
      <c r="P4606" s="96">
        <v>8</v>
      </c>
      <c r="Q4606" s="96" t="s">
        <v>194</v>
      </c>
      <c r="R4606" s="97" t="s">
        <v>317</v>
      </c>
      <c r="S4606" s="98" t="s">
        <v>318</v>
      </c>
      <c r="T4606" s="98" t="s">
        <v>51</v>
      </c>
      <c r="U4606" s="99" t="s">
        <v>224</v>
      </c>
      <c r="V4606" s="100">
        <v>0.8</v>
      </c>
      <c r="W4606" s="106">
        <v>1258.4000000000003</v>
      </c>
      <c r="X4606" s="102">
        <v>1</v>
      </c>
      <c r="Y4606" s="103">
        <v>1.9</v>
      </c>
      <c r="Z4606" s="99">
        <v>4</v>
      </c>
      <c r="AA4606" s="104">
        <v>0.47499999999999998</v>
      </c>
      <c r="AB4606" s="100">
        <v>0</v>
      </c>
      <c r="AC4606" s="106">
        <v>0</v>
      </c>
      <c r="AD4606" s="107">
        <v>43609</v>
      </c>
      <c r="AE4606" s="107">
        <v>43609</v>
      </c>
      <c r="AF4606" s="99">
        <v>0</v>
      </c>
      <c r="AG4606" s="101" t="s">
        <v>53</v>
      </c>
      <c r="AH4606" s="100">
        <v>0</v>
      </c>
      <c r="AI4606" s="106">
        <v>0</v>
      </c>
      <c r="AJ4606" s="106">
        <v>0</v>
      </c>
      <c r="AK4606" s="60" t="str">
        <f>+IF(Tabla1[[#This Row],[REQUEST_TY]]="SR MANTENIMIENTO CORRECTIVO", "EMERGENCIA", "OTROS")</f>
        <v>EMERGENCIA</v>
      </c>
      <c r="AL4606" s="6" t="str">
        <f>+_xlfn.IFS(Tabla1[[#This Row],[Veces obj]]&lt;=1,"0-1",Tabla1[[#This Row],[Veces obj]]&lt;=2,"1-2",Tabla1[[#This Row],[Veces obj]]&lt;=3,"2-3",TRUE,"&gt;3")</f>
        <v>0-1</v>
      </c>
      <c r="AM4606" s="60" t="str">
        <f>+_xlfn.IFS(MONTH(Tabla1[[#This Row],[MES]])&lt;=3,"Q1",MONTH(Tabla1[[#This Row],[MES]])&lt;=6,"Q2",MONTH(Tabla1[[#This Row],[MES]])&lt;=9,"Q3",TRUE,"Q4")</f>
        <v>Q2</v>
      </c>
      <c r="AN4606" s="15" t="str">
        <f>+IFERROR(VLOOKUP(Tabla1[[#This Row],[CUENTA]],CTAS[],2,0),"OTROS")</f>
        <v>OTROS</v>
      </c>
      <c r="AP4606" s="15" t="str">
        <f>+IFERROR(VLOOKUP(Tabla1[[#This Row],[EMPLEADO]],IS[],3,0),"OTROS")</f>
        <v>OTROS</v>
      </c>
      <c r="AQ4606" s="15" t="str">
        <f>+IFERROR(VLOOKUP(Tabla1[[#This Row],[EMPLEADO]],IS[[NÓMINA]:[INGENIERO]],2,0),"OTROS")</f>
        <v>OTROS</v>
      </c>
    </row>
    <row r="4607" spans="1:43" x14ac:dyDescent="0.25">
      <c r="A4607" s="91" t="s">
        <v>12089</v>
      </c>
      <c r="B4607" s="92">
        <v>1</v>
      </c>
      <c r="C4607" s="92" t="s">
        <v>13169</v>
      </c>
      <c r="D4607" s="93" t="s">
        <v>38</v>
      </c>
      <c r="E4607" s="94" t="s">
        <v>176</v>
      </c>
      <c r="F4607" s="94" t="s">
        <v>13170</v>
      </c>
      <c r="G4607" s="105" t="s">
        <v>13171</v>
      </c>
      <c r="H4607" s="92" t="s">
        <v>220</v>
      </c>
      <c r="I4607" s="95" t="s">
        <v>43</v>
      </c>
      <c r="J4607" s="92" t="s">
        <v>8</v>
      </c>
      <c r="K4607" s="96" t="s">
        <v>7632</v>
      </c>
      <c r="L4607" s="96" t="s">
        <v>13172</v>
      </c>
      <c r="M4607" s="92" t="s">
        <v>545</v>
      </c>
      <c r="N4607" s="92">
        <v>0</v>
      </c>
      <c r="O4607" s="92" t="s">
        <v>47</v>
      </c>
      <c r="P4607" s="96">
        <v>158</v>
      </c>
      <c r="Q4607" s="96" t="s">
        <v>48</v>
      </c>
      <c r="R4607" s="97" t="s">
        <v>49</v>
      </c>
      <c r="S4607" s="98" t="s">
        <v>50</v>
      </c>
      <c r="T4607" s="98" t="s">
        <v>51</v>
      </c>
      <c r="U4607" s="99" t="s">
        <v>52</v>
      </c>
      <c r="V4607" s="100">
        <v>1.05</v>
      </c>
      <c r="W4607" s="106">
        <v>750.75000000000011</v>
      </c>
      <c r="X4607" s="102">
        <v>1</v>
      </c>
      <c r="Y4607" s="103">
        <v>3.72</v>
      </c>
      <c r="Z4607" s="99">
        <v>5</v>
      </c>
      <c r="AA4607" s="104">
        <v>0.74399999999999999</v>
      </c>
      <c r="AB4607" s="100">
        <v>0</v>
      </c>
      <c r="AC4607" s="106">
        <v>0</v>
      </c>
      <c r="AD4607" s="107">
        <v>43599</v>
      </c>
      <c r="AE4607" s="107">
        <v>43599</v>
      </c>
      <c r="AF4607" s="99">
        <v>0</v>
      </c>
      <c r="AG4607" s="101" t="s">
        <v>53</v>
      </c>
      <c r="AH4607" s="100">
        <v>0</v>
      </c>
      <c r="AI4607" s="106">
        <v>0</v>
      </c>
      <c r="AJ4607" s="106">
        <v>0</v>
      </c>
      <c r="AK4607" s="60" t="str">
        <f>+IF(Tabla1[[#This Row],[REQUEST_TY]]="SR MANTENIMIENTO CORRECTIVO", "EMERGENCIA", "OTROS")</f>
        <v>EMERGENCIA</v>
      </c>
      <c r="AL4607" s="6" t="str">
        <f>+_xlfn.IFS(Tabla1[[#This Row],[Veces obj]]&lt;=1,"0-1",Tabla1[[#This Row],[Veces obj]]&lt;=2,"1-2",Tabla1[[#This Row],[Veces obj]]&lt;=3,"2-3",TRUE,"&gt;3")</f>
        <v>0-1</v>
      </c>
      <c r="AM4607" s="60" t="str">
        <f>+_xlfn.IFS(MONTH(Tabla1[[#This Row],[MES]])&lt;=3,"Q1",MONTH(Tabla1[[#This Row],[MES]])&lt;=6,"Q2",MONTH(Tabla1[[#This Row],[MES]])&lt;=9,"Q3",TRUE,"Q4")</f>
        <v>Q2</v>
      </c>
      <c r="AN4607" s="15" t="str">
        <f>+IFERROR(VLOOKUP(Tabla1[[#This Row],[CUENTA]],CTAS[],2,0),"OTROS")</f>
        <v>OTROS</v>
      </c>
      <c r="AP4607" s="15" t="str">
        <f>+IFERROR(VLOOKUP(Tabla1[[#This Row],[EMPLEADO]],IS[],3,0),"OTROS")</f>
        <v>OTROS</v>
      </c>
      <c r="AQ4607" s="15" t="str">
        <f>+IFERROR(VLOOKUP(Tabla1[[#This Row],[EMPLEADO]],IS[[NÓMINA]:[INGENIERO]],2,0),"OTROS")</f>
        <v>OTROS</v>
      </c>
    </row>
    <row r="4608" spans="1:43" x14ac:dyDescent="0.25">
      <c r="A4608" s="91" t="s">
        <v>12089</v>
      </c>
      <c r="B4608" s="92">
        <v>1</v>
      </c>
      <c r="C4608" s="92" t="s">
        <v>13173</v>
      </c>
      <c r="D4608" s="93" t="s">
        <v>38</v>
      </c>
      <c r="E4608" s="94" t="s">
        <v>535</v>
      </c>
      <c r="F4608" s="94" t="s">
        <v>13174</v>
      </c>
      <c r="G4608" s="105" t="s">
        <v>13175</v>
      </c>
      <c r="H4608" s="92" t="s">
        <v>1052</v>
      </c>
      <c r="I4608" s="95" t="s">
        <v>43</v>
      </c>
      <c r="J4608" s="92" t="s">
        <v>8</v>
      </c>
      <c r="K4608" s="96" t="s">
        <v>13176</v>
      </c>
      <c r="L4608" s="96" t="s">
        <v>13177</v>
      </c>
      <c r="M4608" s="92" t="s">
        <v>13178</v>
      </c>
      <c r="N4608" s="92">
        <v>0</v>
      </c>
      <c r="O4608" s="92" t="s">
        <v>47</v>
      </c>
      <c r="P4608" s="96">
        <v>2721</v>
      </c>
      <c r="Q4608" s="96" t="s">
        <v>48</v>
      </c>
      <c r="R4608" s="97" t="s">
        <v>49</v>
      </c>
      <c r="S4608" s="98" t="s">
        <v>50</v>
      </c>
      <c r="T4608" s="98" t="s">
        <v>51</v>
      </c>
      <c r="U4608" s="99" t="s">
        <v>52</v>
      </c>
      <c r="V4608" s="100">
        <v>1.05</v>
      </c>
      <c r="W4608" s="106">
        <v>750.75000000000011</v>
      </c>
      <c r="X4608" s="102">
        <v>1</v>
      </c>
      <c r="Y4608" s="103">
        <v>6</v>
      </c>
      <c r="Z4608" s="99">
        <v>5</v>
      </c>
      <c r="AA4608" s="104">
        <v>1.2</v>
      </c>
      <c r="AB4608" s="100">
        <v>4.9999999999999989E-2</v>
      </c>
      <c r="AC4608" s="106">
        <v>-35.75</v>
      </c>
      <c r="AD4608" s="107">
        <v>43599</v>
      </c>
      <c r="AE4608" s="107">
        <v>43599</v>
      </c>
      <c r="AF4608" s="99">
        <v>0</v>
      </c>
      <c r="AG4608" s="101" t="s">
        <v>53</v>
      </c>
      <c r="AH4608" s="100">
        <v>0</v>
      </c>
      <c r="AI4608" s="106">
        <v>0</v>
      </c>
      <c r="AJ4608" s="106">
        <v>0</v>
      </c>
      <c r="AK4608" s="60" t="str">
        <f>+IF(Tabla1[[#This Row],[REQUEST_TY]]="SR MANTENIMIENTO CORRECTIVO", "EMERGENCIA", "OTROS")</f>
        <v>EMERGENCIA</v>
      </c>
      <c r="AL4608" s="6" t="str">
        <f>+_xlfn.IFS(Tabla1[[#This Row],[Veces obj]]&lt;=1,"0-1",Tabla1[[#This Row],[Veces obj]]&lt;=2,"1-2",Tabla1[[#This Row],[Veces obj]]&lt;=3,"2-3",TRUE,"&gt;3")</f>
        <v>1-2</v>
      </c>
      <c r="AM4608" s="60" t="str">
        <f>+_xlfn.IFS(MONTH(Tabla1[[#This Row],[MES]])&lt;=3,"Q1",MONTH(Tabla1[[#This Row],[MES]])&lt;=6,"Q2",MONTH(Tabla1[[#This Row],[MES]])&lt;=9,"Q3",TRUE,"Q4")</f>
        <v>Q2</v>
      </c>
      <c r="AN4608" s="15" t="str">
        <f>+IFERROR(VLOOKUP(Tabla1[[#This Row],[CUENTA]],CTAS[],2,0),"OTROS")</f>
        <v>OTROS</v>
      </c>
      <c r="AP4608" s="15" t="str">
        <f>+IFERROR(VLOOKUP(Tabla1[[#This Row],[EMPLEADO]],IS[],3,0),"OTROS")</f>
        <v>OTROS</v>
      </c>
      <c r="AQ4608" s="15" t="str">
        <f>+IFERROR(VLOOKUP(Tabla1[[#This Row],[EMPLEADO]],IS[[NÓMINA]:[INGENIERO]],2,0),"OTROS")</f>
        <v>OTROS</v>
      </c>
    </row>
    <row r="4609" spans="1:43" x14ac:dyDescent="0.25">
      <c r="A4609" s="91" t="s">
        <v>12089</v>
      </c>
      <c r="B4609" s="92">
        <v>1</v>
      </c>
      <c r="C4609" s="92" t="s">
        <v>13179</v>
      </c>
      <c r="D4609" s="93" t="s">
        <v>38</v>
      </c>
      <c r="E4609" s="94" t="s">
        <v>725</v>
      </c>
      <c r="F4609" s="94" t="s">
        <v>13180</v>
      </c>
      <c r="G4609" s="105" t="s">
        <v>5141</v>
      </c>
      <c r="H4609" s="92" t="s">
        <v>1572</v>
      </c>
      <c r="I4609" s="95" t="s">
        <v>43</v>
      </c>
      <c r="J4609" s="92" t="s">
        <v>8</v>
      </c>
      <c r="K4609" s="96" t="s">
        <v>59</v>
      </c>
      <c r="L4609" s="96" t="s">
        <v>2819</v>
      </c>
      <c r="M4609" s="92" t="s">
        <v>2820</v>
      </c>
      <c r="N4609" s="92">
        <v>0</v>
      </c>
      <c r="O4609" s="92" t="s">
        <v>47</v>
      </c>
      <c r="P4609" s="96">
        <v>69</v>
      </c>
      <c r="Q4609" s="96" t="s">
        <v>48</v>
      </c>
      <c r="R4609" s="97" t="s">
        <v>223</v>
      </c>
      <c r="S4609" s="98" t="s">
        <v>139</v>
      </c>
      <c r="T4609" s="98" t="s">
        <v>51</v>
      </c>
      <c r="U4609" s="99" t="s">
        <v>353</v>
      </c>
      <c r="V4609" s="100">
        <v>1.1499999999999999</v>
      </c>
      <c r="W4609" s="106">
        <v>1808.95</v>
      </c>
      <c r="X4609" s="102">
        <v>1</v>
      </c>
      <c r="Y4609" s="103">
        <v>1.46</v>
      </c>
      <c r="Z4609" s="99">
        <v>4</v>
      </c>
      <c r="AA4609" s="104">
        <v>0.36499999999999999</v>
      </c>
      <c r="AB4609" s="100">
        <v>0</v>
      </c>
      <c r="AC4609" s="106">
        <v>0</v>
      </c>
      <c r="AD4609" s="107">
        <v>43599</v>
      </c>
      <c r="AE4609" s="107">
        <v>43599</v>
      </c>
      <c r="AF4609" s="99">
        <v>0</v>
      </c>
      <c r="AG4609" s="101" t="s">
        <v>53</v>
      </c>
      <c r="AH4609" s="100">
        <v>0</v>
      </c>
      <c r="AI4609" s="106">
        <v>0</v>
      </c>
      <c r="AJ4609" s="106">
        <v>0</v>
      </c>
      <c r="AK4609" s="60" t="str">
        <f>+IF(Tabla1[[#This Row],[REQUEST_TY]]="SR MANTENIMIENTO CORRECTIVO", "EMERGENCIA", "OTROS")</f>
        <v>EMERGENCIA</v>
      </c>
      <c r="AL4609" s="6" t="str">
        <f>+_xlfn.IFS(Tabla1[[#This Row],[Veces obj]]&lt;=1,"0-1",Tabla1[[#This Row],[Veces obj]]&lt;=2,"1-2",Tabla1[[#This Row],[Veces obj]]&lt;=3,"2-3",TRUE,"&gt;3")</f>
        <v>0-1</v>
      </c>
      <c r="AM4609" s="60" t="str">
        <f>+_xlfn.IFS(MONTH(Tabla1[[#This Row],[MES]])&lt;=3,"Q1",MONTH(Tabla1[[#This Row],[MES]])&lt;=6,"Q2",MONTH(Tabla1[[#This Row],[MES]])&lt;=9,"Q3",TRUE,"Q4")</f>
        <v>Q2</v>
      </c>
      <c r="AN4609" s="15" t="str">
        <f>+IFERROR(VLOOKUP(Tabla1[[#This Row],[CUENTA]],CTAS[],2,0),"OTROS")</f>
        <v>OTROS</v>
      </c>
      <c r="AP4609" s="15" t="str">
        <f>+IFERROR(VLOOKUP(Tabla1[[#This Row],[EMPLEADO]],IS[],3,0),"OTROS")</f>
        <v>OTROS</v>
      </c>
      <c r="AQ4609" s="15" t="str">
        <f>+IFERROR(VLOOKUP(Tabla1[[#This Row],[EMPLEADO]],IS[[NÓMINA]:[INGENIERO]],2,0),"OTROS")</f>
        <v>OTROS</v>
      </c>
    </row>
    <row r="4610" spans="1:43" x14ac:dyDescent="0.25">
      <c r="A4610" s="91" t="s">
        <v>12089</v>
      </c>
      <c r="B4610" s="92">
        <v>1</v>
      </c>
      <c r="C4610" s="92" t="s">
        <v>13181</v>
      </c>
      <c r="D4610" s="93" t="s">
        <v>38</v>
      </c>
      <c r="E4610" s="94" t="s">
        <v>275</v>
      </c>
      <c r="F4610" s="94" t="s">
        <v>13182</v>
      </c>
      <c r="G4610" s="105" t="s">
        <v>5727</v>
      </c>
      <c r="H4610" s="92" t="s">
        <v>204</v>
      </c>
      <c r="I4610" s="95" t="s">
        <v>43</v>
      </c>
      <c r="J4610" s="92" t="s">
        <v>8</v>
      </c>
      <c r="K4610" s="96" t="s">
        <v>234</v>
      </c>
      <c r="L4610" s="96" t="s">
        <v>3678</v>
      </c>
      <c r="M4610" s="92" t="s">
        <v>761</v>
      </c>
      <c r="N4610" s="92">
        <v>0</v>
      </c>
      <c r="O4610" s="92" t="s">
        <v>47</v>
      </c>
      <c r="P4610" s="96">
        <v>49</v>
      </c>
      <c r="Q4610" s="96" t="s">
        <v>82</v>
      </c>
      <c r="R4610" s="97" t="s">
        <v>95</v>
      </c>
      <c r="S4610" s="98" t="s">
        <v>64</v>
      </c>
      <c r="T4610" s="98" t="s">
        <v>51</v>
      </c>
      <c r="U4610" s="99" t="s">
        <v>83</v>
      </c>
      <c r="V4610" s="100">
        <v>1.05</v>
      </c>
      <c r="W4610" s="106">
        <v>1433.25</v>
      </c>
      <c r="X4610" s="102">
        <v>1</v>
      </c>
      <c r="Y4610" s="103">
        <v>2.0499999999999998</v>
      </c>
      <c r="Z4610" s="99">
        <v>5</v>
      </c>
      <c r="AA4610" s="104">
        <v>0.41</v>
      </c>
      <c r="AB4610" s="100">
        <v>0</v>
      </c>
      <c r="AC4610" s="106">
        <v>0</v>
      </c>
      <c r="AD4610" s="107">
        <v>43599</v>
      </c>
      <c r="AE4610" s="107">
        <v>43599</v>
      </c>
      <c r="AF4610" s="99">
        <v>0</v>
      </c>
      <c r="AG4610" s="101" t="s">
        <v>53</v>
      </c>
      <c r="AH4610" s="100">
        <v>0</v>
      </c>
      <c r="AI4610" s="106">
        <v>0</v>
      </c>
      <c r="AJ4610" s="106">
        <v>0</v>
      </c>
      <c r="AK4610" s="60" t="str">
        <f>+IF(Tabla1[[#This Row],[REQUEST_TY]]="SR MANTENIMIENTO CORRECTIVO", "EMERGENCIA", "OTROS")</f>
        <v>EMERGENCIA</v>
      </c>
      <c r="AL4610" s="6" t="str">
        <f>+_xlfn.IFS(Tabla1[[#This Row],[Veces obj]]&lt;=1,"0-1",Tabla1[[#This Row],[Veces obj]]&lt;=2,"1-2",Tabla1[[#This Row],[Veces obj]]&lt;=3,"2-3",TRUE,"&gt;3")</f>
        <v>0-1</v>
      </c>
      <c r="AM4610" s="60" t="str">
        <f>+_xlfn.IFS(MONTH(Tabla1[[#This Row],[MES]])&lt;=3,"Q1",MONTH(Tabla1[[#This Row],[MES]])&lt;=6,"Q2",MONTH(Tabla1[[#This Row],[MES]])&lt;=9,"Q3",TRUE,"Q4")</f>
        <v>Q2</v>
      </c>
      <c r="AN4610" s="15" t="str">
        <f>+IFERROR(VLOOKUP(Tabla1[[#This Row],[CUENTA]],CTAS[],2,0),"OTROS")</f>
        <v>OTROS</v>
      </c>
      <c r="AP4610" s="15" t="str">
        <f>+IFERROR(VLOOKUP(Tabla1[[#This Row],[EMPLEADO]],IS[],3,0),"OTROS")</f>
        <v>OTROS</v>
      </c>
      <c r="AQ4610" s="15" t="str">
        <f>+IFERROR(VLOOKUP(Tabla1[[#This Row],[EMPLEADO]],IS[[NÓMINA]:[INGENIERO]],2,0),"OTROS")</f>
        <v>OTROS</v>
      </c>
    </row>
    <row r="4611" spans="1:43" x14ac:dyDescent="0.25">
      <c r="A4611" s="91" t="s">
        <v>12089</v>
      </c>
      <c r="B4611" s="92">
        <v>1</v>
      </c>
      <c r="C4611" s="92" t="s">
        <v>13183</v>
      </c>
      <c r="D4611" s="93" t="s">
        <v>38</v>
      </c>
      <c r="E4611" s="94" t="s">
        <v>133</v>
      </c>
      <c r="F4611" s="94" t="s">
        <v>13184</v>
      </c>
      <c r="G4611" s="105" t="s">
        <v>4327</v>
      </c>
      <c r="H4611" s="92" t="s">
        <v>646</v>
      </c>
      <c r="I4611" s="95" t="s">
        <v>43</v>
      </c>
      <c r="J4611" s="92" t="s">
        <v>8</v>
      </c>
      <c r="K4611" s="96" t="s">
        <v>59</v>
      </c>
      <c r="L4611" s="96" t="s">
        <v>472</v>
      </c>
      <c r="M4611" s="92" t="s">
        <v>473</v>
      </c>
      <c r="N4611" s="92">
        <v>0</v>
      </c>
      <c r="O4611" s="92" t="s">
        <v>47</v>
      </c>
      <c r="P4611" s="96">
        <v>8</v>
      </c>
      <c r="Q4611" s="96" t="s">
        <v>194</v>
      </c>
      <c r="R4611" s="97" t="s">
        <v>138</v>
      </c>
      <c r="S4611" s="98" t="s">
        <v>139</v>
      </c>
      <c r="T4611" s="98" t="s">
        <v>51</v>
      </c>
      <c r="U4611" s="99" t="s">
        <v>224</v>
      </c>
      <c r="V4611" s="100">
        <v>0.8</v>
      </c>
      <c r="W4611" s="106">
        <v>1258.4000000000003</v>
      </c>
      <c r="X4611" s="102">
        <v>1</v>
      </c>
      <c r="Y4611" s="103">
        <v>1.1100000000000001</v>
      </c>
      <c r="Z4611" s="99">
        <v>4</v>
      </c>
      <c r="AA4611" s="104">
        <v>0.27750000000000002</v>
      </c>
      <c r="AB4611" s="100">
        <v>0</v>
      </c>
      <c r="AC4611" s="106">
        <v>0</v>
      </c>
      <c r="AD4611" s="107">
        <v>43599</v>
      </c>
      <c r="AE4611" s="107">
        <v>43600</v>
      </c>
      <c r="AF4611" s="99">
        <v>1</v>
      </c>
      <c r="AG4611" s="101" t="s">
        <v>53</v>
      </c>
      <c r="AH4611" s="100">
        <v>0</v>
      </c>
      <c r="AI4611" s="106">
        <v>0</v>
      </c>
      <c r="AJ4611" s="106">
        <v>0</v>
      </c>
      <c r="AK4611" s="60" t="str">
        <f>+IF(Tabla1[[#This Row],[REQUEST_TY]]="SR MANTENIMIENTO CORRECTIVO", "EMERGENCIA", "OTROS")</f>
        <v>EMERGENCIA</v>
      </c>
      <c r="AL4611" s="6" t="str">
        <f>+_xlfn.IFS(Tabla1[[#This Row],[Veces obj]]&lt;=1,"0-1",Tabla1[[#This Row],[Veces obj]]&lt;=2,"1-2",Tabla1[[#This Row],[Veces obj]]&lt;=3,"2-3",TRUE,"&gt;3")</f>
        <v>0-1</v>
      </c>
      <c r="AM4611" s="60" t="str">
        <f>+_xlfn.IFS(MONTH(Tabla1[[#This Row],[MES]])&lt;=3,"Q1",MONTH(Tabla1[[#This Row],[MES]])&lt;=6,"Q2",MONTH(Tabla1[[#This Row],[MES]])&lt;=9,"Q3",TRUE,"Q4")</f>
        <v>Q2</v>
      </c>
      <c r="AN4611" s="15" t="str">
        <f>+IFERROR(VLOOKUP(Tabla1[[#This Row],[CUENTA]],CTAS[],2,0),"OTROS")</f>
        <v>OTROS</v>
      </c>
      <c r="AP4611" s="15" t="str">
        <f>+IFERROR(VLOOKUP(Tabla1[[#This Row],[EMPLEADO]],IS[],3,0),"OTROS")</f>
        <v>OTROS</v>
      </c>
      <c r="AQ4611" s="15" t="str">
        <f>+IFERROR(VLOOKUP(Tabla1[[#This Row],[EMPLEADO]],IS[[NÓMINA]:[INGENIERO]],2,0),"OTROS")</f>
        <v>OTROS</v>
      </c>
    </row>
    <row r="4612" spans="1:43" x14ac:dyDescent="0.25">
      <c r="A4612" s="91" t="s">
        <v>12089</v>
      </c>
      <c r="B4612" s="92">
        <v>1</v>
      </c>
      <c r="C4612" s="92" t="s">
        <v>13185</v>
      </c>
      <c r="D4612" s="93" t="s">
        <v>3370</v>
      </c>
      <c r="E4612" s="94" t="s">
        <v>2171</v>
      </c>
      <c r="F4612" s="94" t="s">
        <v>13186</v>
      </c>
      <c r="G4612" s="105" t="s">
        <v>12692</v>
      </c>
      <c r="H4612" s="92" t="s">
        <v>10274</v>
      </c>
      <c r="I4612" s="95" t="s">
        <v>43</v>
      </c>
      <c r="J4612" s="92" t="s">
        <v>8</v>
      </c>
      <c r="K4612" s="96" t="s">
        <v>3745</v>
      </c>
      <c r="L4612" s="96" t="s">
        <v>12693</v>
      </c>
      <c r="M4612" s="92" t="s">
        <v>4271</v>
      </c>
      <c r="N4612" s="92">
        <v>0</v>
      </c>
      <c r="O4612" s="92" t="s">
        <v>47</v>
      </c>
      <c r="P4612" s="96" t="s">
        <v>822</v>
      </c>
      <c r="Q4612" s="96" t="s">
        <v>48</v>
      </c>
      <c r="R4612" s="97" t="s">
        <v>49</v>
      </c>
      <c r="S4612" s="98" t="s">
        <v>50</v>
      </c>
      <c r="T4612" s="98" t="s">
        <v>51</v>
      </c>
      <c r="U4612" s="99" t="s">
        <v>52</v>
      </c>
      <c r="V4612" s="100">
        <v>1</v>
      </c>
      <c r="W4612" s="106">
        <v>1072.5000000000002</v>
      </c>
      <c r="X4612" s="102">
        <v>0</v>
      </c>
      <c r="Y4612" s="103">
        <v>5</v>
      </c>
      <c r="Z4612" s="99">
        <v>5</v>
      </c>
      <c r="AA4612" s="104">
        <v>1</v>
      </c>
      <c r="AB4612" s="100">
        <v>0</v>
      </c>
      <c r="AC4612" s="106">
        <v>0</v>
      </c>
      <c r="AD4612" s="107">
        <v>43599</v>
      </c>
      <c r="AE4612" s="107">
        <v>43600</v>
      </c>
      <c r="AF4612" s="99">
        <v>1</v>
      </c>
      <c r="AG4612" s="101" t="s">
        <v>53</v>
      </c>
      <c r="AH4612" s="100">
        <v>0</v>
      </c>
      <c r="AI4612" s="106">
        <v>0</v>
      </c>
      <c r="AJ4612" s="106">
        <v>0</v>
      </c>
      <c r="AK4612" s="60" t="str">
        <f>+IF(Tabla1[[#This Row],[REQUEST_TY]]="SR MANTENIMIENTO CORRECTIVO", "EMERGENCIA", "OTROS")</f>
        <v>OTROS</v>
      </c>
      <c r="AL4612" s="6" t="str">
        <f>+_xlfn.IFS(Tabla1[[#This Row],[Veces obj]]&lt;=1,"0-1",Tabla1[[#This Row],[Veces obj]]&lt;=2,"1-2",Tabla1[[#This Row],[Veces obj]]&lt;=3,"2-3",TRUE,"&gt;3")</f>
        <v>0-1</v>
      </c>
      <c r="AM4612" s="60" t="str">
        <f>+_xlfn.IFS(MONTH(Tabla1[[#This Row],[MES]])&lt;=3,"Q1",MONTH(Tabla1[[#This Row],[MES]])&lt;=6,"Q2",MONTH(Tabla1[[#This Row],[MES]])&lt;=9,"Q3",TRUE,"Q4")</f>
        <v>Q2</v>
      </c>
      <c r="AN4612" s="15" t="str">
        <f>+IFERROR(VLOOKUP(Tabla1[[#This Row],[CUENTA]],CTAS[],2,0),"OTROS")</f>
        <v>OTROS</v>
      </c>
      <c r="AP4612" s="15" t="str">
        <f>+IFERROR(VLOOKUP(Tabla1[[#This Row],[EMPLEADO]],IS[],3,0),"OTROS")</f>
        <v>OTROS</v>
      </c>
      <c r="AQ4612" s="15" t="str">
        <f>+IFERROR(VLOOKUP(Tabla1[[#This Row],[EMPLEADO]],IS[[NÓMINA]:[INGENIERO]],2,0),"OTROS")</f>
        <v>OTROS</v>
      </c>
    </row>
    <row r="4613" spans="1:43" x14ac:dyDescent="0.25">
      <c r="A4613" s="91" t="s">
        <v>12089</v>
      </c>
      <c r="B4613" s="92">
        <v>1</v>
      </c>
      <c r="C4613" s="92" t="s">
        <v>13187</v>
      </c>
      <c r="D4613" s="93" t="s">
        <v>38</v>
      </c>
      <c r="E4613" s="94" t="s">
        <v>1208</v>
      </c>
      <c r="F4613" s="94" t="s">
        <v>13186</v>
      </c>
      <c r="G4613" s="105" t="s">
        <v>11088</v>
      </c>
      <c r="H4613" s="92" t="s">
        <v>58</v>
      </c>
      <c r="I4613" s="95" t="s">
        <v>43</v>
      </c>
      <c r="J4613" s="92" t="s">
        <v>8</v>
      </c>
      <c r="K4613" s="96" t="s">
        <v>11089</v>
      </c>
      <c r="L4613" s="96" t="s">
        <v>11090</v>
      </c>
      <c r="M4613" s="92" t="s">
        <v>540</v>
      </c>
      <c r="N4613" s="92">
        <v>0</v>
      </c>
      <c r="O4613" s="92" t="s">
        <v>47</v>
      </c>
      <c r="P4613" s="96">
        <v>7</v>
      </c>
      <c r="Q4613" s="96" t="s">
        <v>194</v>
      </c>
      <c r="R4613" s="97" t="s">
        <v>153</v>
      </c>
      <c r="S4613" s="98" t="s">
        <v>50</v>
      </c>
      <c r="T4613" s="98" t="s">
        <v>51</v>
      </c>
      <c r="U4613" s="99" t="s">
        <v>444</v>
      </c>
      <c r="V4613" s="100">
        <v>0</v>
      </c>
      <c r="W4613" s="106">
        <v>0</v>
      </c>
      <c r="X4613" s="102">
        <v>1</v>
      </c>
      <c r="Y4613" s="103">
        <v>2.72</v>
      </c>
      <c r="Z4613" s="99">
        <v>5</v>
      </c>
      <c r="AA4613" s="104">
        <v>0.54400000000000004</v>
      </c>
      <c r="AB4613" s="100">
        <v>0</v>
      </c>
      <c r="AC4613" s="106">
        <v>0</v>
      </c>
      <c r="AD4613" s="107">
        <v>43599</v>
      </c>
      <c r="AE4613" s="107">
        <v>43599</v>
      </c>
      <c r="AF4613" s="99">
        <v>0</v>
      </c>
      <c r="AG4613" s="101" t="s">
        <v>53</v>
      </c>
      <c r="AH4613" s="100">
        <v>0</v>
      </c>
      <c r="AI4613" s="106">
        <v>0</v>
      </c>
      <c r="AJ4613" s="106">
        <v>0</v>
      </c>
      <c r="AK4613" s="60" t="str">
        <f>+IF(Tabla1[[#This Row],[REQUEST_TY]]="SR MANTENIMIENTO CORRECTIVO", "EMERGENCIA", "OTROS")</f>
        <v>EMERGENCIA</v>
      </c>
      <c r="AL4613" s="6" t="str">
        <f>+_xlfn.IFS(Tabla1[[#This Row],[Veces obj]]&lt;=1,"0-1",Tabla1[[#This Row],[Veces obj]]&lt;=2,"1-2",Tabla1[[#This Row],[Veces obj]]&lt;=3,"2-3",TRUE,"&gt;3")</f>
        <v>0-1</v>
      </c>
      <c r="AM4613" s="60" t="str">
        <f>+_xlfn.IFS(MONTH(Tabla1[[#This Row],[MES]])&lt;=3,"Q1",MONTH(Tabla1[[#This Row],[MES]])&lt;=6,"Q2",MONTH(Tabla1[[#This Row],[MES]])&lt;=9,"Q3",TRUE,"Q4")</f>
        <v>Q2</v>
      </c>
      <c r="AN4613" s="15" t="str">
        <f>+IFERROR(VLOOKUP(Tabla1[[#This Row],[CUENTA]],CTAS[],2,0),"OTROS")</f>
        <v>OTROS</v>
      </c>
      <c r="AP4613" s="15" t="str">
        <f>+IFERROR(VLOOKUP(Tabla1[[#This Row],[EMPLEADO]],IS[],3,0),"OTROS")</f>
        <v>OTROS</v>
      </c>
      <c r="AQ4613" s="15" t="str">
        <f>+IFERROR(VLOOKUP(Tabla1[[#This Row],[EMPLEADO]],IS[[NÓMINA]:[INGENIERO]],2,0),"OTROS")</f>
        <v>OTROS</v>
      </c>
    </row>
    <row r="4614" spans="1:43" x14ac:dyDescent="0.25">
      <c r="A4614" s="91" t="s">
        <v>12089</v>
      </c>
      <c r="B4614" s="92">
        <v>1</v>
      </c>
      <c r="C4614" s="92" t="s">
        <v>13188</v>
      </c>
      <c r="D4614" s="93" t="s">
        <v>38</v>
      </c>
      <c r="E4614" s="94" t="s">
        <v>85</v>
      </c>
      <c r="F4614" s="94" t="s">
        <v>13189</v>
      </c>
      <c r="G4614" s="105" t="s">
        <v>13190</v>
      </c>
      <c r="H4614" s="92" t="s">
        <v>471</v>
      </c>
      <c r="I4614" s="95" t="s">
        <v>43</v>
      </c>
      <c r="J4614" s="92" t="s">
        <v>8</v>
      </c>
      <c r="K4614" s="96" t="s">
        <v>549</v>
      </c>
      <c r="L4614" s="96" t="s">
        <v>550</v>
      </c>
      <c r="M4614" s="92" t="s">
        <v>46</v>
      </c>
      <c r="N4614" s="92">
        <v>0</v>
      </c>
      <c r="O4614" s="92" t="s">
        <v>47</v>
      </c>
      <c r="P4614" s="96">
        <v>726</v>
      </c>
      <c r="Q4614" s="96" t="s">
        <v>48</v>
      </c>
      <c r="R4614" s="97" t="s">
        <v>49</v>
      </c>
      <c r="S4614" s="98" t="s">
        <v>50</v>
      </c>
      <c r="T4614" s="98" t="s">
        <v>51</v>
      </c>
      <c r="U4614" s="99" t="s">
        <v>52</v>
      </c>
      <c r="V4614" s="100">
        <v>1.05</v>
      </c>
      <c r="W4614" s="106">
        <v>750.75000000000011</v>
      </c>
      <c r="X4614" s="102">
        <v>1</v>
      </c>
      <c r="Y4614" s="103">
        <v>0.55000000000000004</v>
      </c>
      <c r="Z4614" s="99">
        <v>5</v>
      </c>
      <c r="AA4614" s="104">
        <v>0.11000000000000001</v>
      </c>
      <c r="AB4614" s="100">
        <v>0</v>
      </c>
      <c r="AC4614" s="106">
        <v>0</v>
      </c>
      <c r="AD4614" s="107">
        <v>43600</v>
      </c>
      <c r="AE4614" s="107">
        <v>43600</v>
      </c>
      <c r="AF4614" s="99">
        <v>0</v>
      </c>
      <c r="AG4614" s="101" t="s">
        <v>53</v>
      </c>
      <c r="AH4614" s="100">
        <v>0</v>
      </c>
      <c r="AI4614" s="106">
        <v>0</v>
      </c>
      <c r="AJ4614" s="106">
        <v>0</v>
      </c>
      <c r="AK4614" s="60" t="str">
        <f>+IF(Tabla1[[#This Row],[REQUEST_TY]]="SR MANTENIMIENTO CORRECTIVO", "EMERGENCIA", "OTROS")</f>
        <v>EMERGENCIA</v>
      </c>
      <c r="AL4614" s="6" t="str">
        <f>+_xlfn.IFS(Tabla1[[#This Row],[Veces obj]]&lt;=1,"0-1",Tabla1[[#This Row],[Veces obj]]&lt;=2,"1-2",Tabla1[[#This Row],[Veces obj]]&lt;=3,"2-3",TRUE,"&gt;3")</f>
        <v>0-1</v>
      </c>
      <c r="AM4614" s="60" t="str">
        <f>+_xlfn.IFS(MONTH(Tabla1[[#This Row],[MES]])&lt;=3,"Q1",MONTH(Tabla1[[#This Row],[MES]])&lt;=6,"Q2",MONTH(Tabla1[[#This Row],[MES]])&lt;=9,"Q3",TRUE,"Q4")</f>
        <v>Q2</v>
      </c>
      <c r="AN4614" s="15" t="str">
        <f>+IFERROR(VLOOKUP(Tabla1[[#This Row],[CUENTA]],CTAS[],2,0),"OTROS")</f>
        <v>OTROS</v>
      </c>
      <c r="AP4614" s="15" t="str">
        <f>+IFERROR(VLOOKUP(Tabla1[[#This Row],[EMPLEADO]],IS[],3,0),"OTROS")</f>
        <v>OTROS</v>
      </c>
      <c r="AQ4614" s="15" t="str">
        <f>+IFERROR(VLOOKUP(Tabla1[[#This Row],[EMPLEADO]],IS[[NÓMINA]:[INGENIERO]],2,0),"OTROS")</f>
        <v>OTROS</v>
      </c>
    </row>
    <row r="4615" spans="1:43" x14ac:dyDescent="0.25">
      <c r="A4615" s="91" t="s">
        <v>12089</v>
      </c>
      <c r="B4615" s="92">
        <v>1</v>
      </c>
      <c r="C4615" s="92" t="s">
        <v>13191</v>
      </c>
      <c r="D4615" s="93" t="s">
        <v>38</v>
      </c>
      <c r="E4615" s="94" t="s">
        <v>176</v>
      </c>
      <c r="F4615" s="94" t="s">
        <v>13192</v>
      </c>
      <c r="G4615" s="105" t="s">
        <v>8044</v>
      </c>
      <c r="H4615" s="92" t="s">
        <v>116</v>
      </c>
      <c r="I4615" s="95" t="s">
        <v>43</v>
      </c>
      <c r="J4615" s="92" t="s">
        <v>8</v>
      </c>
      <c r="K4615" s="96" t="s">
        <v>8045</v>
      </c>
      <c r="L4615" s="96" t="s">
        <v>8046</v>
      </c>
      <c r="M4615" s="92" t="s">
        <v>119</v>
      </c>
      <c r="N4615" s="92">
        <v>0</v>
      </c>
      <c r="O4615" s="92" t="s">
        <v>47</v>
      </c>
      <c r="P4615" s="96">
        <v>70</v>
      </c>
      <c r="Q4615" s="96" t="s">
        <v>48</v>
      </c>
      <c r="R4615" s="97" t="s">
        <v>49</v>
      </c>
      <c r="S4615" s="98" t="s">
        <v>50</v>
      </c>
      <c r="T4615" s="98" t="s">
        <v>51</v>
      </c>
      <c r="U4615" s="99" t="s">
        <v>52</v>
      </c>
      <c r="V4615" s="100">
        <v>1.05</v>
      </c>
      <c r="W4615" s="106">
        <v>750.75000000000011</v>
      </c>
      <c r="X4615" s="102">
        <v>1</v>
      </c>
      <c r="Y4615" s="103">
        <v>0</v>
      </c>
      <c r="Z4615" s="99">
        <v>5</v>
      </c>
      <c r="AA4615" s="104">
        <v>0</v>
      </c>
      <c r="AB4615" s="100">
        <v>0</v>
      </c>
      <c r="AC4615" s="106">
        <v>0</v>
      </c>
      <c r="AD4615" s="107">
        <v>43600</v>
      </c>
      <c r="AE4615" s="107">
        <v>43600</v>
      </c>
      <c r="AF4615" s="99">
        <v>0</v>
      </c>
      <c r="AG4615" s="101" t="s">
        <v>53</v>
      </c>
      <c r="AH4615" s="100">
        <v>0</v>
      </c>
      <c r="AI4615" s="106">
        <v>0</v>
      </c>
      <c r="AJ4615" s="106">
        <v>0</v>
      </c>
      <c r="AK4615" s="60" t="str">
        <f>+IF(Tabla1[[#This Row],[REQUEST_TY]]="SR MANTENIMIENTO CORRECTIVO", "EMERGENCIA", "OTROS")</f>
        <v>EMERGENCIA</v>
      </c>
      <c r="AL4615" s="6" t="str">
        <f>+_xlfn.IFS(Tabla1[[#This Row],[Veces obj]]&lt;=1,"0-1",Tabla1[[#This Row],[Veces obj]]&lt;=2,"1-2",Tabla1[[#This Row],[Veces obj]]&lt;=3,"2-3",TRUE,"&gt;3")</f>
        <v>0-1</v>
      </c>
      <c r="AM4615" s="60" t="str">
        <f>+_xlfn.IFS(MONTH(Tabla1[[#This Row],[MES]])&lt;=3,"Q1",MONTH(Tabla1[[#This Row],[MES]])&lt;=6,"Q2",MONTH(Tabla1[[#This Row],[MES]])&lt;=9,"Q3",TRUE,"Q4")</f>
        <v>Q2</v>
      </c>
      <c r="AN4615" s="15" t="str">
        <f>+IFERROR(VLOOKUP(Tabla1[[#This Row],[CUENTA]],CTAS[],2,0),"OTROS")</f>
        <v>OTROS</v>
      </c>
      <c r="AP4615" s="15" t="str">
        <f>+IFERROR(VLOOKUP(Tabla1[[#This Row],[EMPLEADO]],IS[],3,0),"OTROS")</f>
        <v>CHIHUAHUA</v>
      </c>
      <c r="AQ4615" s="15" t="str">
        <f>+IFERROR(VLOOKUP(Tabla1[[#This Row],[EMPLEADO]],IS[[NÓMINA]:[INGENIERO]],2,0),"OTROS")</f>
        <v>FERNANDO CHAVIRA</v>
      </c>
    </row>
    <row r="4616" spans="1:43" x14ac:dyDescent="0.25">
      <c r="A4616" s="91" t="s">
        <v>12089</v>
      </c>
      <c r="B4616" s="92">
        <v>1</v>
      </c>
      <c r="C4616" s="92" t="s">
        <v>13193</v>
      </c>
      <c r="D4616" s="93" t="s">
        <v>38</v>
      </c>
      <c r="E4616" s="94" t="s">
        <v>226</v>
      </c>
      <c r="F4616" s="94" t="s">
        <v>13194</v>
      </c>
      <c r="G4616" s="105" t="s">
        <v>13195</v>
      </c>
      <c r="H4616" s="92" t="s">
        <v>568</v>
      </c>
      <c r="I4616" s="95" t="s">
        <v>43</v>
      </c>
      <c r="J4616" s="92" t="s">
        <v>8</v>
      </c>
      <c r="K4616" s="96" t="s">
        <v>71</v>
      </c>
      <c r="L4616" s="96" t="s">
        <v>569</v>
      </c>
      <c r="M4616" s="92" t="s">
        <v>570</v>
      </c>
      <c r="N4616" s="92">
        <v>0</v>
      </c>
      <c r="O4616" s="92" t="s">
        <v>47</v>
      </c>
      <c r="P4616" s="96">
        <v>218</v>
      </c>
      <c r="Q4616" s="96" t="s">
        <v>48</v>
      </c>
      <c r="R4616" s="97" t="s">
        <v>153</v>
      </c>
      <c r="S4616" s="98" t="s">
        <v>50</v>
      </c>
      <c r="T4616" s="98" t="s">
        <v>51</v>
      </c>
      <c r="U4616" s="99" t="s">
        <v>52</v>
      </c>
      <c r="V4616" s="100">
        <v>1.05</v>
      </c>
      <c r="W4616" s="106">
        <v>750.75000000000011</v>
      </c>
      <c r="X4616" s="102">
        <v>1</v>
      </c>
      <c r="Y4616" s="103">
        <v>0.39</v>
      </c>
      <c r="Z4616" s="99">
        <v>5</v>
      </c>
      <c r="AA4616" s="104">
        <v>7.8E-2</v>
      </c>
      <c r="AB4616" s="100">
        <v>0</v>
      </c>
      <c r="AC4616" s="106">
        <v>0</v>
      </c>
      <c r="AD4616" s="107">
        <v>43599</v>
      </c>
      <c r="AE4616" s="107">
        <v>43599</v>
      </c>
      <c r="AF4616" s="99">
        <v>0</v>
      </c>
      <c r="AG4616" s="101" t="s">
        <v>53</v>
      </c>
      <c r="AH4616" s="100">
        <v>0</v>
      </c>
      <c r="AI4616" s="106">
        <v>0</v>
      </c>
      <c r="AJ4616" s="106">
        <v>0</v>
      </c>
      <c r="AK4616" s="60" t="str">
        <f>+IF(Tabla1[[#This Row],[REQUEST_TY]]="SR MANTENIMIENTO CORRECTIVO", "EMERGENCIA", "OTROS")</f>
        <v>EMERGENCIA</v>
      </c>
      <c r="AL4616" s="6" t="str">
        <f>+_xlfn.IFS(Tabla1[[#This Row],[Veces obj]]&lt;=1,"0-1",Tabla1[[#This Row],[Veces obj]]&lt;=2,"1-2",Tabla1[[#This Row],[Veces obj]]&lt;=3,"2-3",TRUE,"&gt;3")</f>
        <v>0-1</v>
      </c>
      <c r="AM4616" s="60" t="str">
        <f>+_xlfn.IFS(MONTH(Tabla1[[#This Row],[MES]])&lt;=3,"Q1",MONTH(Tabla1[[#This Row],[MES]])&lt;=6,"Q2",MONTH(Tabla1[[#This Row],[MES]])&lt;=9,"Q3",TRUE,"Q4")</f>
        <v>Q2</v>
      </c>
      <c r="AN4616" s="15" t="str">
        <f>+IFERROR(VLOOKUP(Tabla1[[#This Row],[CUENTA]],CTAS[],2,0),"OTROS")</f>
        <v>OTROS</v>
      </c>
      <c r="AP4616" s="15" t="str">
        <f>+IFERROR(VLOOKUP(Tabla1[[#This Row],[EMPLEADO]],IS[],3,0),"OTROS")</f>
        <v>OTROS</v>
      </c>
      <c r="AQ4616" s="15" t="str">
        <f>+IFERROR(VLOOKUP(Tabla1[[#This Row],[EMPLEADO]],IS[[NÓMINA]:[INGENIERO]],2,0),"OTROS")</f>
        <v>OTROS</v>
      </c>
    </row>
    <row r="4617" spans="1:43" x14ac:dyDescent="0.25">
      <c r="A4617" s="91" t="s">
        <v>12089</v>
      </c>
      <c r="B4617" s="92">
        <v>1</v>
      </c>
      <c r="C4617" s="92" t="s">
        <v>13196</v>
      </c>
      <c r="D4617" s="93" t="s">
        <v>38</v>
      </c>
      <c r="E4617" s="94" t="s">
        <v>993</v>
      </c>
      <c r="F4617" s="94" t="s">
        <v>13197</v>
      </c>
      <c r="G4617" s="105" t="s">
        <v>8812</v>
      </c>
      <c r="H4617" s="92" t="s">
        <v>70</v>
      </c>
      <c r="I4617" s="95" t="s">
        <v>43</v>
      </c>
      <c r="J4617" s="92" t="s">
        <v>8</v>
      </c>
      <c r="K4617" s="96" t="s">
        <v>71</v>
      </c>
      <c r="L4617" s="96" t="s">
        <v>424</v>
      </c>
      <c r="M4617" s="92" t="s">
        <v>73</v>
      </c>
      <c r="N4617" s="92">
        <v>1</v>
      </c>
      <c r="O4617" s="92" t="s">
        <v>47</v>
      </c>
      <c r="P4617" s="96">
        <v>62</v>
      </c>
      <c r="Q4617" s="96" t="s">
        <v>48</v>
      </c>
      <c r="R4617" s="97" t="s">
        <v>235</v>
      </c>
      <c r="S4617" s="98" t="s">
        <v>50</v>
      </c>
      <c r="T4617" s="98" t="s">
        <v>51</v>
      </c>
      <c r="U4617" s="99" t="s">
        <v>52</v>
      </c>
      <c r="V4617" s="100">
        <v>1.05</v>
      </c>
      <c r="W4617" s="106">
        <v>0</v>
      </c>
      <c r="X4617" s="102">
        <v>1</v>
      </c>
      <c r="Y4617" s="103">
        <v>0.2</v>
      </c>
      <c r="Z4617" s="99">
        <v>5</v>
      </c>
      <c r="AA4617" s="104">
        <v>0.04</v>
      </c>
      <c r="AB4617" s="100">
        <v>0</v>
      </c>
      <c r="AC4617" s="106">
        <v>0</v>
      </c>
      <c r="AD4617" s="107">
        <v>43612</v>
      </c>
      <c r="AE4617" s="107">
        <v>43613</v>
      </c>
      <c r="AF4617" s="99">
        <v>1</v>
      </c>
      <c r="AG4617" s="101" t="s">
        <v>53</v>
      </c>
      <c r="AH4617" s="100">
        <v>0</v>
      </c>
      <c r="AI4617" s="106">
        <v>0</v>
      </c>
      <c r="AJ4617" s="106">
        <v>0</v>
      </c>
      <c r="AK4617" s="60" t="str">
        <f>+IF(Tabla1[[#This Row],[REQUEST_TY]]="SR MANTENIMIENTO CORRECTIVO", "EMERGENCIA", "OTROS")</f>
        <v>EMERGENCIA</v>
      </c>
      <c r="AL4617" s="6" t="str">
        <f>+_xlfn.IFS(Tabla1[[#This Row],[Veces obj]]&lt;=1,"0-1",Tabla1[[#This Row],[Veces obj]]&lt;=2,"1-2",Tabla1[[#This Row],[Veces obj]]&lt;=3,"2-3",TRUE,"&gt;3")</f>
        <v>0-1</v>
      </c>
      <c r="AM4617" s="60" t="str">
        <f>+_xlfn.IFS(MONTH(Tabla1[[#This Row],[MES]])&lt;=3,"Q1",MONTH(Tabla1[[#This Row],[MES]])&lt;=6,"Q2",MONTH(Tabla1[[#This Row],[MES]])&lt;=9,"Q3",TRUE,"Q4")</f>
        <v>Q2</v>
      </c>
      <c r="AN4617" s="15" t="str">
        <f>+IFERROR(VLOOKUP(Tabla1[[#This Row],[CUENTA]],CTAS[],2,0),"OTROS")</f>
        <v>OTROS</v>
      </c>
      <c r="AP4617" s="15" t="str">
        <f>+IFERROR(VLOOKUP(Tabla1[[#This Row],[EMPLEADO]],IS[],3,0),"OTROS")</f>
        <v>OTROS</v>
      </c>
      <c r="AQ4617" s="15" t="str">
        <f>+IFERROR(VLOOKUP(Tabla1[[#This Row],[EMPLEADO]],IS[[NÓMINA]:[INGENIERO]],2,0),"OTROS")</f>
        <v>OTROS</v>
      </c>
    </row>
    <row r="4618" spans="1:43" x14ac:dyDescent="0.25">
      <c r="A4618" s="91" t="s">
        <v>12089</v>
      </c>
      <c r="B4618" s="92">
        <v>1</v>
      </c>
      <c r="C4618" s="92" t="s">
        <v>13198</v>
      </c>
      <c r="D4618" s="93" t="s">
        <v>38</v>
      </c>
      <c r="E4618" s="94" t="s">
        <v>39</v>
      </c>
      <c r="F4618" s="94" t="s">
        <v>13199</v>
      </c>
      <c r="G4618" s="105" t="s">
        <v>13200</v>
      </c>
      <c r="H4618" s="92" t="s">
        <v>79</v>
      </c>
      <c r="I4618" s="95" t="s">
        <v>43</v>
      </c>
      <c r="J4618" s="92" t="s">
        <v>8</v>
      </c>
      <c r="K4618" s="96" t="s">
        <v>13201</v>
      </c>
      <c r="L4618" s="96" t="s">
        <v>13202</v>
      </c>
      <c r="M4618" s="92" t="s">
        <v>81</v>
      </c>
      <c r="N4618" s="92">
        <v>0</v>
      </c>
      <c r="O4618" s="92" t="s">
        <v>47</v>
      </c>
      <c r="P4618" s="96">
        <v>2721</v>
      </c>
      <c r="Q4618" s="96" t="s">
        <v>48</v>
      </c>
      <c r="R4618" s="97" t="s">
        <v>49</v>
      </c>
      <c r="S4618" s="98" t="s">
        <v>50</v>
      </c>
      <c r="T4618" s="98" t="s">
        <v>51</v>
      </c>
      <c r="U4618" s="99" t="s">
        <v>52</v>
      </c>
      <c r="V4618" s="100">
        <v>1.05</v>
      </c>
      <c r="W4618" s="106">
        <v>750.75000000000011</v>
      </c>
      <c r="X4618" s="102">
        <v>1</v>
      </c>
      <c r="Y4618" s="103">
        <v>1.87</v>
      </c>
      <c r="Z4618" s="99">
        <v>5</v>
      </c>
      <c r="AA4618" s="104">
        <v>0.374</v>
      </c>
      <c r="AB4618" s="100">
        <v>0</v>
      </c>
      <c r="AC4618" s="106">
        <v>0</v>
      </c>
      <c r="AD4618" s="107">
        <v>43600</v>
      </c>
      <c r="AE4618" s="107">
        <v>43600</v>
      </c>
      <c r="AF4618" s="99">
        <v>0</v>
      </c>
      <c r="AG4618" s="101" t="s">
        <v>53</v>
      </c>
      <c r="AH4618" s="100">
        <v>0</v>
      </c>
      <c r="AI4618" s="106">
        <v>0</v>
      </c>
      <c r="AJ4618" s="106">
        <v>0</v>
      </c>
      <c r="AK4618" s="60" t="str">
        <f>+IF(Tabla1[[#This Row],[REQUEST_TY]]="SR MANTENIMIENTO CORRECTIVO", "EMERGENCIA", "OTROS")</f>
        <v>EMERGENCIA</v>
      </c>
      <c r="AL4618" s="6" t="str">
        <f>+_xlfn.IFS(Tabla1[[#This Row],[Veces obj]]&lt;=1,"0-1",Tabla1[[#This Row],[Veces obj]]&lt;=2,"1-2",Tabla1[[#This Row],[Veces obj]]&lt;=3,"2-3",TRUE,"&gt;3")</f>
        <v>0-1</v>
      </c>
      <c r="AM4618" s="60" t="str">
        <f>+_xlfn.IFS(MONTH(Tabla1[[#This Row],[MES]])&lt;=3,"Q1",MONTH(Tabla1[[#This Row],[MES]])&lt;=6,"Q2",MONTH(Tabla1[[#This Row],[MES]])&lt;=9,"Q3",TRUE,"Q4")</f>
        <v>Q2</v>
      </c>
      <c r="AN4618" s="15" t="str">
        <f>+IFERROR(VLOOKUP(Tabla1[[#This Row],[CUENTA]],CTAS[],2,0),"OTROS")</f>
        <v>OTROS</v>
      </c>
      <c r="AP4618" s="15" t="str">
        <f>+IFERROR(VLOOKUP(Tabla1[[#This Row],[EMPLEADO]],IS[],3,0),"OTROS")</f>
        <v>OTROS</v>
      </c>
      <c r="AQ4618" s="15" t="str">
        <f>+IFERROR(VLOOKUP(Tabla1[[#This Row],[EMPLEADO]],IS[[NÓMINA]:[INGENIERO]],2,0),"OTROS")</f>
        <v>OTROS</v>
      </c>
    </row>
    <row r="4619" spans="1:43" x14ac:dyDescent="0.25">
      <c r="A4619" s="91" t="s">
        <v>12089</v>
      </c>
      <c r="B4619" s="92">
        <v>1</v>
      </c>
      <c r="C4619" s="92" t="s">
        <v>13203</v>
      </c>
      <c r="D4619" s="93" t="s">
        <v>38</v>
      </c>
      <c r="E4619" s="94" t="s">
        <v>89</v>
      </c>
      <c r="F4619" s="94" t="s">
        <v>13204</v>
      </c>
      <c r="G4619" s="105" t="s">
        <v>13205</v>
      </c>
      <c r="H4619" s="92" t="s">
        <v>384</v>
      </c>
      <c r="I4619" s="95" t="s">
        <v>43</v>
      </c>
      <c r="J4619" s="92" t="s">
        <v>8</v>
      </c>
      <c r="K4619" s="96" t="s">
        <v>92</v>
      </c>
      <c r="L4619" s="96" t="s">
        <v>1367</v>
      </c>
      <c r="M4619" s="92" t="s">
        <v>387</v>
      </c>
      <c r="N4619" s="92">
        <v>0</v>
      </c>
      <c r="O4619" s="92" t="s">
        <v>47</v>
      </c>
      <c r="P4619" s="96">
        <v>172</v>
      </c>
      <c r="Q4619" s="96" t="s">
        <v>48</v>
      </c>
      <c r="R4619" s="97" t="s">
        <v>95</v>
      </c>
      <c r="S4619" s="98" t="s">
        <v>64</v>
      </c>
      <c r="T4619" s="98" t="s">
        <v>51</v>
      </c>
      <c r="U4619" s="99" t="s">
        <v>96</v>
      </c>
      <c r="V4619" s="100">
        <v>1.1000000000000001</v>
      </c>
      <c r="W4619" s="106">
        <v>1501.5000000000002</v>
      </c>
      <c r="X4619" s="102">
        <v>1</v>
      </c>
      <c r="Y4619" s="103">
        <v>4.33</v>
      </c>
      <c r="Z4619" s="99">
        <v>5</v>
      </c>
      <c r="AA4619" s="104">
        <v>0.86599999999999999</v>
      </c>
      <c r="AB4619" s="100">
        <v>0</v>
      </c>
      <c r="AC4619" s="106">
        <v>0</v>
      </c>
      <c r="AD4619" s="107">
        <v>43599</v>
      </c>
      <c r="AE4619" s="107">
        <v>43600</v>
      </c>
      <c r="AF4619" s="99">
        <v>1</v>
      </c>
      <c r="AG4619" s="101" t="s">
        <v>53</v>
      </c>
      <c r="AH4619" s="100">
        <v>0</v>
      </c>
      <c r="AI4619" s="106">
        <v>0</v>
      </c>
      <c r="AJ4619" s="106">
        <v>0</v>
      </c>
      <c r="AK4619" s="60" t="str">
        <f>+IF(Tabla1[[#This Row],[REQUEST_TY]]="SR MANTENIMIENTO CORRECTIVO", "EMERGENCIA", "OTROS")</f>
        <v>EMERGENCIA</v>
      </c>
      <c r="AL4619" s="6" t="str">
        <f>+_xlfn.IFS(Tabla1[[#This Row],[Veces obj]]&lt;=1,"0-1",Tabla1[[#This Row],[Veces obj]]&lt;=2,"1-2",Tabla1[[#This Row],[Veces obj]]&lt;=3,"2-3",TRUE,"&gt;3")</f>
        <v>0-1</v>
      </c>
      <c r="AM4619" s="60" t="str">
        <f>+_xlfn.IFS(MONTH(Tabla1[[#This Row],[MES]])&lt;=3,"Q1",MONTH(Tabla1[[#This Row],[MES]])&lt;=6,"Q2",MONTH(Tabla1[[#This Row],[MES]])&lt;=9,"Q3",TRUE,"Q4")</f>
        <v>Q2</v>
      </c>
      <c r="AN4619" s="15" t="str">
        <f>+IFERROR(VLOOKUP(Tabla1[[#This Row],[CUENTA]],CTAS[],2,0),"OTROS")</f>
        <v>OTROS</v>
      </c>
      <c r="AP4619" s="15" t="str">
        <f>+IFERROR(VLOOKUP(Tabla1[[#This Row],[EMPLEADO]],IS[],3,0),"OTROS")</f>
        <v>OTROS</v>
      </c>
      <c r="AQ4619" s="15" t="str">
        <f>+IFERROR(VLOOKUP(Tabla1[[#This Row],[EMPLEADO]],IS[[NÓMINA]:[INGENIERO]],2,0),"OTROS")</f>
        <v>OTROS</v>
      </c>
    </row>
    <row r="4620" spans="1:43" x14ac:dyDescent="0.25">
      <c r="A4620" s="91" t="s">
        <v>12089</v>
      </c>
      <c r="B4620" s="92">
        <v>1</v>
      </c>
      <c r="C4620" s="92" t="s">
        <v>13206</v>
      </c>
      <c r="D4620" s="93" t="s">
        <v>38</v>
      </c>
      <c r="E4620" s="94" t="s">
        <v>76</v>
      </c>
      <c r="F4620" s="94" t="s">
        <v>13207</v>
      </c>
      <c r="G4620" s="105" t="s">
        <v>4242</v>
      </c>
      <c r="H4620" s="92" t="s">
        <v>1572</v>
      </c>
      <c r="I4620" s="95" t="s">
        <v>43</v>
      </c>
      <c r="J4620" s="92" t="s">
        <v>8</v>
      </c>
      <c r="K4620" s="96" t="s">
        <v>59</v>
      </c>
      <c r="L4620" s="96" t="s">
        <v>2819</v>
      </c>
      <c r="M4620" s="92" t="s">
        <v>2820</v>
      </c>
      <c r="N4620" s="92">
        <v>0</v>
      </c>
      <c r="O4620" s="92" t="s">
        <v>47</v>
      </c>
      <c r="P4620" s="96">
        <v>41</v>
      </c>
      <c r="Q4620" s="96" t="s">
        <v>82</v>
      </c>
      <c r="R4620" s="97" t="s">
        <v>63</v>
      </c>
      <c r="S4620" s="98" t="s">
        <v>64</v>
      </c>
      <c r="T4620" s="98" t="s">
        <v>51</v>
      </c>
      <c r="U4620" s="99" t="s">
        <v>83</v>
      </c>
      <c r="V4620" s="100">
        <v>1.05</v>
      </c>
      <c r="W4620" s="106">
        <v>1433.25</v>
      </c>
      <c r="X4620" s="102">
        <v>1</v>
      </c>
      <c r="Y4620" s="103">
        <v>0.57999999999999996</v>
      </c>
      <c r="Z4620" s="99">
        <v>5</v>
      </c>
      <c r="AA4620" s="104">
        <v>0.11599999999999999</v>
      </c>
      <c r="AB4620" s="100">
        <v>0</v>
      </c>
      <c r="AC4620" s="106">
        <v>0</v>
      </c>
      <c r="AD4620" s="107">
        <v>43599</v>
      </c>
      <c r="AE4620" s="107">
        <v>43600</v>
      </c>
      <c r="AF4620" s="99">
        <v>1</v>
      </c>
      <c r="AG4620" s="101" t="s">
        <v>53</v>
      </c>
      <c r="AH4620" s="100">
        <v>0</v>
      </c>
      <c r="AI4620" s="106">
        <v>0</v>
      </c>
      <c r="AJ4620" s="106">
        <v>0</v>
      </c>
      <c r="AK4620" s="60" t="str">
        <f>+IF(Tabla1[[#This Row],[REQUEST_TY]]="SR MANTENIMIENTO CORRECTIVO", "EMERGENCIA", "OTROS")</f>
        <v>EMERGENCIA</v>
      </c>
      <c r="AL4620" s="6" t="str">
        <f>+_xlfn.IFS(Tabla1[[#This Row],[Veces obj]]&lt;=1,"0-1",Tabla1[[#This Row],[Veces obj]]&lt;=2,"1-2",Tabla1[[#This Row],[Veces obj]]&lt;=3,"2-3",TRUE,"&gt;3")</f>
        <v>0-1</v>
      </c>
      <c r="AM4620" s="60" t="str">
        <f>+_xlfn.IFS(MONTH(Tabla1[[#This Row],[MES]])&lt;=3,"Q1",MONTH(Tabla1[[#This Row],[MES]])&lt;=6,"Q2",MONTH(Tabla1[[#This Row],[MES]])&lt;=9,"Q3",TRUE,"Q4")</f>
        <v>Q2</v>
      </c>
      <c r="AN4620" s="15" t="str">
        <f>+IFERROR(VLOOKUP(Tabla1[[#This Row],[CUENTA]],CTAS[],2,0),"OTROS")</f>
        <v>OTROS</v>
      </c>
      <c r="AP4620" s="15" t="str">
        <f>+IFERROR(VLOOKUP(Tabla1[[#This Row],[EMPLEADO]],IS[],3,0),"OTROS")</f>
        <v>OTROS</v>
      </c>
      <c r="AQ4620" s="15" t="str">
        <f>+IFERROR(VLOOKUP(Tabla1[[#This Row],[EMPLEADO]],IS[[NÓMINA]:[INGENIERO]],2,0),"OTROS")</f>
        <v>OTROS</v>
      </c>
    </row>
    <row r="4621" spans="1:43" x14ac:dyDescent="0.25">
      <c r="A4621" s="91" t="s">
        <v>12089</v>
      </c>
      <c r="B4621" s="92">
        <v>1</v>
      </c>
      <c r="C4621" s="92" t="s">
        <v>13208</v>
      </c>
      <c r="D4621" s="93" t="s">
        <v>38</v>
      </c>
      <c r="E4621" s="94" t="s">
        <v>98</v>
      </c>
      <c r="F4621" s="94" t="s">
        <v>13209</v>
      </c>
      <c r="G4621" s="105" t="s">
        <v>3351</v>
      </c>
      <c r="H4621" s="92" t="s">
        <v>915</v>
      </c>
      <c r="I4621" s="95" t="s">
        <v>43</v>
      </c>
      <c r="J4621" s="92" t="s">
        <v>8</v>
      </c>
      <c r="K4621" s="96" t="s">
        <v>102</v>
      </c>
      <c r="L4621" s="96" t="s">
        <v>1651</v>
      </c>
      <c r="M4621" s="92" t="s">
        <v>46</v>
      </c>
      <c r="N4621" s="92">
        <v>0</v>
      </c>
      <c r="O4621" s="92" t="s">
        <v>47</v>
      </c>
      <c r="P4621" s="96">
        <v>1</v>
      </c>
      <c r="Q4621" s="96" t="s">
        <v>388</v>
      </c>
      <c r="R4621" s="97" t="s">
        <v>63</v>
      </c>
      <c r="S4621" s="98" t="s">
        <v>64</v>
      </c>
      <c r="T4621" s="98" t="s">
        <v>51</v>
      </c>
      <c r="U4621" s="99" t="s">
        <v>389</v>
      </c>
      <c r="V4621" s="100">
        <v>0</v>
      </c>
      <c r="W4621" s="106">
        <v>0</v>
      </c>
      <c r="X4621" s="102">
        <v>1</v>
      </c>
      <c r="Y4621" s="103">
        <v>3.8</v>
      </c>
      <c r="Z4621" s="99">
        <v>5</v>
      </c>
      <c r="AA4621" s="104">
        <v>0.76</v>
      </c>
      <c r="AB4621" s="100">
        <v>0</v>
      </c>
      <c r="AC4621" s="106">
        <v>0</v>
      </c>
      <c r="AD4621" s="107">
        <v>43599</v>
      </c>
      <c r="AE4621" s="107">
        <v>43600</v>
      </c>
      <c r="AF4621" s="99">
        <v>1</v>
      </c>
      <c r="AG4621" s="101" t="s">
        <v>53</v>
      </c>
      <c r="AH4621" s="100">
        <v>0</v>
      </c>
      <c r="AI4621" s="106">
        <v>0</v>
      </c>
      <c r="AJ4621" s="106">
        <v>0</v>
      </c>
      <c r="AK4621" s="60" t="str">
        <f>+IF(Tabla1[[#This Row],[REQUEST_TY]]="SR MANTENIMIENTO CORRECTIVO", "EMERGENCIA", "OTROS")</f>
        <v>EMERGENCIA</v>
      </c>
      <c r="AL4621" s="6" t="str">
        <f>+_xlfn.IFS(Tabla1[[#This Row],[Veces obj]]&lt;=1,"0-1",Tabla1[[#This Row],[Veces obj]]&lt;=2,"1-2",Tabla1[[#This Row],[Veces obj]]&lt;=3,"2-3",TRUE,"&gt;3")</f>
        <v>0-1</v>
      </c>
      <c r="AM4621" s="60" t="str">
        <f>+_xlfn.IFS(MONTH(Tabla1[[#This Row],[MES]])&lt;=3,"Q1",MONTH(Tabla1[[#This Row],[MES]])&lt;=6,"Q2",MONTH(Tabla1[[#This Row],[MES]])&lt;=9,"Q3",TRUE,"Q4")</f>
        <v>Q2</v>
      </c>
      <c r="AN4621" s="15" t="str">
        <f>+IFERROR(VLOOKUP(Tabla1[[#This Row],[CUENTA]],CTAS[],2,0),"OTROS")</f>
        <v>OTROS</v>
      </c>
      <c r="AP4621" s="15" t="str">
        <f>+IFERROR(VLOOKUP(Tabla1[[#This Row],[EMPLEADO]],IS[],3,0),"OTROS")</f>
        <v>OTROS</v>
      </c>
      <c r="AQ4621" s="15" t="str">
        <f>+IFERROR(VLOOKUP(Tabla1[[#This Row],[EMPLEADO]],IS[[NÓMINA]:[INGENIERO]],2,0),"OTROS")</f>
        <v>OTROS</v>
      </c>
    </row>
    <row r="4622" spans="1:43" x14ac:dyDescent="0.25">
      <c r="A4622" s="91" t="s">
        <v>12089</v>
      </c>
      <c r="B4622" s="92">
        <v>1</v>
      </c>
      <c r="C4622" s="92" t="s">
        <v>13210</v>
      </c>
      <c r="D4622" s="93" t="s">
        <v>38</v>
      </c>
      <c r="E4622" s="94" t="s">
        <v>133</v>
      </c>
      <c r="F4622" s="94" t="s">
        <v>13211</v>
      </c>
      <c r="G4622" s="105" t="s">
        <v>3305</v>
      </c>
      <c r="H4622" s="92" t="s">
        <v>136</v>
      </c>
      <c r="I4622" s="95" t="s">
        <v>43</v>
      </c>
      <c r="J4622" s="92" t="s">
        <v>8</v>
      </c>
      <c r="K4622" s="96" t="s">
        <v>59</v>
      </c>
      <c r="L4622" s="96" t="s">
        <v>3306</v>
      </c>
      <c r="M4622" s="92" t="s">
        <v>736</v>
      </c>
      <c r="N4622" s="92">
        <v>0</v>
      </c>
      <c r="O4622" s="92" t="s">
        <v>47</v>
      </c>
      <c r="P4622" s="96">
        <v>53</v>
      </c>
      <c r="Q4622" s="96" t="s">
        <v>82</v>
      </c>
      <c r="R4622" s="97" t="s">
        <v>138</v>
      </c>
      <c r="S4622" s="98" t="s">
        <v>139</v>
      </c>
      <c r="T4622" s="98" t="s">
        <v>51</v>
      </c>
      <c r="U4622" s="99" t="s">
        <v>140</v>
      </c>
      <c r="V4622" s="100">
        <v>1.1000000000000001</v>
      </c>
      <c r="W4622" s="106">
        <v>1730.3000000000004</v>
      </c>
      <c r="X4622" s="102">
        <v>1</v>
      </c>
      <c r="Y4622" s="103">
        <v>6.18</v>
      </c>
      <c r="Z4622" s="99">
        <v>4</v>
      </c>
      <c r="AA4622" s="104">
        <v>1.5449999999999999</v>
      </c>
      <c r="AB4622" s="100">
        <v>0.13624999999999998</v>
      </c>
      <c r="AC4622" s="106">
        <v>-214.32124999999999</v>
      </c>
      <c r="AD4622" s="107">
        <v>43600</v>
      </c>
      <c r="AE4622" s="107">
        <v>43600</v>
      </c>
      <c r="AF4622" s="99">
        <v>0</v>
      </c>
      <c r="AG4622" s="101" t="s">
        <v>53</v>
      </c>
      <c r="AH4622" s="100">
        <v>0</v>
      </c>
      <c r="AI4622" s="106">
        <v>0</v>
      </c>
      <c r="AJ4622" s="106">
        <v>0</v>
      </c>
      <c r="AK4622" s="60" t="str">
        <f>+IF(Tabla1[[#This Row],[REQUEST_TY]]="SR MANTENIMIENTO CORRECTIVO", "EMERGENCIA", "OTROS")</f>
        <v>EMERGENCIA</v>
      </c>
      <c r="AL4622" s="6" t="str">
        <f>+_xlfn.IFS(Tabla1[[#This Row],[Veces obj]]&lt;=1,"0-1",Tabla1[[#This Row],[Veces obj]]&lt;=2,"1-2",Tabla1[[#This Row],[Veces obj]]&lt;=3,"2-3",TRUE,"&gt;3")</f>
        <v>1-2</v>
      </c>
      <c r="AM4622" s="60" t="str">
        <f>+_xlfn.IFS(MONTH(Tabla1[[#This Row],[MES]])&lt;=3,"Q1",MONTH(Tabla1[[#This Row],[MES]])&lt;=6,"Q2",MONTH(Tabla1[[#This Row],[MES]])&lt;=9,"Q3",TRUE,"Q4")</f>
        <v>Q2</v>
      </c>
      <c r="AN4622" s="15" t="str">
        <f>+IFERROR(VLOOKUP(Tabla1[[#This Row],[CUENTA]],CTAS[],2,0),"OTROS")</f>
        <v>OTROS</v>
      </c>
      <c r="AP4622" s="15" t="str">
        <f>+IFERROR(VLOOKUP(Tabla1[[#This Row],[EMPLEADO]],IS[],3,0),"OTROS")</f>
        <v>OTROS</v>
      </c>
      <c r="AQ4622" s="15" t="str">
        <f>+IFERROR(VLOOKUP(Tabla1[[#This Row],[EMPLEADO]],IS[[NÓMINA]:[INGENIERO]],2,0),"OTROS")</f>
        <v>OTROS</v>
      </c>
    </row>
    <row r="4623" spans="1:43" x14ac:dyDescent="0.25">
      <c r="A4623" s="91" t="s">
        <v>12089</v>
      </c>
      <c r="B4623" s="92">
        <v>1</v>
      </c>
      <c r="C4623" s="92" t="s">
        <v>13212</v>
      </c>
      <c r="D4623" s="93" t="s">
        <v>38</v>
      </c>
      <c r="E4623" s="94" t="s">
        <v>182</v>
      </c>
      <c r="F4623" s="94" t="s">
        <v>13213</v>
      </c>
      <c r="G4623" s="105" t="s">
        <v>13214</v>
      </c>
      <c r="H4623" s="92" t="s">
        <v>150</v>
      </c>
      <c r="I4623" s="95" t="s">
        <v>43</v>
      </c>
      <c r="J4623" s="92" t="s">
        <v>8</v>
      </c>
      <c r="K4623" s="96" t="s">
        <v>151</v>
      </c>
      <c r="L4623" s="96" t="s">
        <v>185</v>
      </c>
      <c r="M4623" s="92" t="s">
        <v>73</v>
      </c>
      <c r="N4623" s="92">
        <v>1</v>
      </c>
      <c r="O4623" s="92" t="s">
        <v>47</v>
      </c>
      <c r="P4623" s="96">
        <v>454</v>
      </c>
      <c r="Q4623" s="96" t="s">
        <v>48</v>
      </c>
      <c r="R4623" s="97" t="s">
        <v>153</v>
      </c>
      <c r="S4623" s="98" t="s">
        <v>50</v>
      </c>
      <c r="T4623" s="98" t="s">
        <v>51</v>
      </c>
      <c r="U4623" s="99" t="s">
        <v>52</v>
      </c>
      <c r="V4623" s="100">
        <v>1.05</v>
      </c>
      <c r="W4623" s="106">
        <v>0</v>
      </c>
      <c r="X4623" s="102">
        <v>1</v>
      </c>
      <c r="Y4623" s="103">
        <v>0</v>
      </c>
      <c r="Z4623" s="99">
        <v>5</v>
      </c>
      <c r="AA4623" s="104">
        <v>0</v>
      </c>
      <c r="AB4623" s="100">
        <v>0</v>
      </c>
      <c r="AC4623" s="106">
        <v>0</v>
      </c>
      <c r="AD4623" s="107">
        <v>43600</v>
      </c>
      <c r="AE4623" s="107">
        <v>43600</v>
      </c>
      <c r="AF4623" s="99">
        <v>0</v>
      </c>
      <c r="AG4623" s="101" t="s">
        <v>53</v>
      </c>
      <c r="AH4623" s="100">
        <v>0</v>
      </c>
      <c r="AI4623" s="106">
        <v>0</v>
      </c>
      <c r="AJ4623" s="106">
        <v>0</v>
      </c>
      <c r="AK4623" s="60" t="str">
        <f>+IF(Tabla1[[#This Row],[REQUEST_TY]]="SR MANTENIMIENTO CORRECTIVO", "EMERGENCIA", "OTROS")</f>
        <v>EMERGENCIA</v>
      </c>
      <c r="AL4623" s="6" t="str">
        <f>+_xlfn.IFS(Tabla1[[#This Row],[Veces obj]]&lt;=1,"0-1",Tabla1[[#This Row],[Veces obj]]&lt;=2,"1-2",Tabla1[[#This Row],[Veces obj]]&lt;=3,"2-3",TRUE,"&gt;3")</f>
        <v>0-1</v>
      </c>
      <c r="AM4623" s="60" t="str">
        <f>+_xlfn.IFS(MONTH(Tabla1[[#This Row],[MES]])&lt;=3,"Q1",MONTH(Tabla1[[#This Row],[MES]])&lt;=6,"Q2",MONTH(Tabla1[[#This Row],[MES]])&lt;=9,"Q3",TRUE,"Q4")</f>
        <v>Q2</v>
      </c>
      <c r="AN4623" s="15" t="str">
        <f>+IFERROR(VLOOKUP(Tabla1[[#This Row],[CUENTA]],CTAS[],2,0),"OTROS")</f>
        <v>HONEYWELL</v>
      </c>
      <c r="AP4623" s="15" t="str">
        <f>+IFERROR(VLOOKUP(Tabla1[[#This Row],[EMPLEADO]],IS[],3,0),"OTROS")</f>
        <v>JUAREZ</v>
      </c>
      <c r="AQ4623" s="15" t="str">
        <f>+IFERROR(VLOOKUP(Tabla1[[#This Row],[EMPLEADO]],IS[[NÓMINA]:[INGENIERO]],2,0),"OTROS")</f>
        <v>CARLOS MONTOYA</v>
      </c>
    </row>
    <row r="4624" spans="1:43" x14ac:dyDescent="0.25">
      <c r="A4624" s="91" t="s">
        <v>12089</v>
      </c>
      <c r="B4624" s="92">
        <v>1</v>
      </c>
      <c r="C4624" s="92" t="s">
        <v>13215</v>
      </c>
      <c r="D4624" s="93" t="s">
        <v>3691</v>
      </c>
      <c r="E4624" s="94" t="s">
        <v>3742</v>
      </c>
      <c r="F4624" s="94" t="s">
        <v>13216</v>
      </c>
      <c r="G4624" s="105" t="s">
        <v>13217</v>
      </c>
      <c r="H4624" s="92" t="s">
        <v>204</v>
      </c>
      <c r="I4624" s="95" t="s">
        <v>43</v>
      </c>
      <c r="J4624" s="92" t="s">
        <v>8</v>
      </c>
      <c r="K4624" s="96" t="s">
        <v>13218</v>
      </c>
      <c r="L4624" s="96" t="s">
        <v>13219</v>
      </c>
      <c r="M4624" s="92" t="s">
        <v>761</v>
      </c>
      <c r="N4624" s="92">
        <v>0</v>
      </c>
      <c r="O4624" s="92" t="s">
        <v>47</v>
      </c>
      <c r="P4624" s="96" t="s">
        <v>822</v>
      </c>
      <c r="Q4624" s="96" t="s">
        <v>48</v>
      </c>
      <c r="R4624" s="97" t="s">
        <v>49</v>
      </c>
      <c r="S4624" s="98" t="s">
        <v>50</v>
      </c>
      <c r="T4624" s="98" t="s">
        <v>51</v>
      </c>
      <c r="U4624" s="99" t="s">
        <v>52</v>
      </c>
      <c r="V4624" s="100">
        <v>1</v>
      </c>
      <c r="W4624" s="106">
        <v>715.00000000000011</v>
      </c>
      <c r="X4624" s="102">
        <v>0</v>
      </c>
      <c r="Y4624" s="103">
        <v>5</v>
      </c>
      <c r="Z4624" s="99">
        <v>5</v>
      </c>
      <c r="AA4624" s="104">
        <v>1</v>
      </c>
      <c r="AB4624" s="100">
        <v>0</v>
      </c>
      <c r="AC4624" s="106">
        <v>0</v>
      </c>
      <c r="AD4624" s="107">
        <v>43599</v>
      </c>
      <c r="AE4624" s="107">
        <v>43600</v>
      </c>
      <c r="AF4624" s="99">
        <v>1</v>
      </c>
      <c r="AG4624" s="101" t="s">
        <v>53</v>
      </c>
      <c r="AH4624" s="100">
        <v>0</v>
      </c>
      <c r="AI4624" s="106">
        <v>0</v>
      </c>
      <c r="AJ4624" s="106">
        <v>0</v>
      </c>
      <c r="AK4624" s="60" t="str">
        <f>+IF(Tabla1[[#This Row],[REQUEST_TY]]="SR MANTENIMIENTO CORRECTIVO", "EMERGENCIA", "OTROS")</f>
        <v>OTROS</v>
      </c>
      <c r="AL4624" s="6" t="str">
        <f>+_xlfn.IFS(Tabla1[[#This Row],[Veces obj]]&lt;=1,"0-1",Tabla1[[#This Row],[Veces obj]]&lt;=2,"1-2",Tabla1[[#This Row],[Veces obj]]&lt;=3,"2-3",TRUE,"&gt;3")</f>
        <v>0-1</v>
      </c>
      <c r="AM4624" s="60" t="str">
        <f>+_xlfn.IFS(MONTH(Tabla1[[#This Row],[MES]])&lt;=3,"Q1",MONTH(Tabla1[[#This Row],[MES]])&lt;=6,"Q2",MONTH(Tabla1[[#This Row],[MES]])&lt;=9,"Q3",TRUE,"Q4")</f>
        <v>Q2</v>
      </c>
      <c r="AN4624" s="15" t="str">
        <f>+IFERROR(VLOOKUP(Tabla1[[#This Row],[CUENTA]],CTAS[],2,0),"OTROS")</f>
        <v>OTROS</v>
      </c>
      <c r="AP4624" s="15" t="str">
        <f>+IFERROR(VLOOKUP(Tabla1[[#This Row],[EMPLEADO]],IS[],3,0),"OTROS")</f>
        <v>OTROS</v>
      </c>
      <c r="AQ4624" s="15" t="str">
        <f>+IFERROR(VLOOKUP(Tabla1[[#This Row],[EMPLEADO]],IS[[NÓMINA]:[INGENIERO]],2,0),"OTROS")</f>
        <v>OTROS</v>
      </c>
    </row>
    <row r="4625" spans="1:43" x14ac:dyDescent="0.25">
      <c r="A4625" s="91" t="s">
        <v>12089</v>
      </c>
      <c r="B4625" s="92">
        <v>1</v>
      </c>
      <c r="C4625" s="92" t="s">
        <v>13220</v>
      </c>
      <c r="D4625" s="93" t="s">
        <v>3370</v>
      </c>
      <c r="E4625" s="94" t="s">
        <v>3742</v>
      </c>
      <c r="F4625" s="94" t="s">
        <v>13221</v>
      </c>
      <c r="G4625" s="105" t="s">
        <v>13217</v>
      </c>
      <c r="H4625" s="92" t="s">
        <v>204</v>
      </c>
      <c r="I4625" s="95" t="s">
        <v>43</v>
      </c>
      <c r="J4625" s="92" t="s">
        <v>8</v>
      </c>
      <c r="K4625" s="96" t="s">
        <v>13218</v>
      </c>
      <c r="L4625" s="96" t="s">
        <v>13219</v>
      </c>
      <c r="M4625" s="92" t="s">
        <v>761</v>
      </c>
      <c r="N4625" s="92">
        <v>0</v>
      </c>
      <c r="O4625" s="92" t="s">
        <v>47</v>
      </c>
      <c r="P4625" s="96" t="s">
        <v>822</v>
      </c>
      <c r="Q4625" s="96" t="s">
        <v>48</v>
      </c>
      <c r="R4625" s="97" t="s">
        <v>49</v>
      </c>
      <c r="S4625" s="98" t="s">
        <v>50</v>
      </c>
      <c r="T4625" s="98" t="s">
        <v>51</v>
      </c>
      <c r="U4625" s="99" t="s">
        <v>52</v>
      </c>
      <c r="V4625" s="100">
        <v>1</v>
      </c>
      <c r="W4625" s="106">
        <v>1072.5000000000002</v>
      </c>
      <c r="X4625" s="102">
        <v>0</v>
      </c>
      <c r="Y4625" s="103">
        <v>5</v>
      </c>
      <c r="Z4625" s="99">
        <v>5</v>
      </c>
      <c r="AA4625" s="104">
        <v>1</v>
      </c>
      <c r="AB4625" s="100">
        <v>0</v>
      </c>
      <c r="AC4625" s="106">
        <v>0</v>
      </c>
      <c r="AD4625" s="107">
        <v>43599</v>
      </c>
      <c r="AE4625" s="107">
        <v>43600</v>
      </c>
      <c r="AF4625" s="99">
        <v>1</v>
      </c>
      <c r="AG4625" s="101" t="s">
        <v>53</v>
      </c>
      <c r="AH4625" s="100">
        <v>0</v>
      </c>
      <c r="AI4625" s="106">
        <v>0</v>
      </c>
      <c r="AJ4625" s="106">
        <v>0</v>
      </c>
      <c r="AK4625" s="60" t="str">
        <f>+IF(Tabla1[[#This Row],[REQUEST_TY]]="SR MANTENIMIENTO CORRECTIVO", "EMERGENCIA", "OTROS")</f>
        <v>OTROS</v>
      </c>
      <c r="AL4625" s="6" t="str">
        <f>+_xlfn.IFS(Tabla1[[#This Row],[Veces obj]]&lt;=1,"0-1",Tabla1[[#This Row],[Veces obj]]&lt;=2,"1-2",Tabla1[[#This Row],[Veces obj]]&lt;=3,"2-3",TRUE,"&gt;3")</f>
        <v>0-1</v>
      </c>
      <c r="AM4625" s="60" t="str">
        <f>+_xlfn.IFS(MONTH(Tabla1[[#This Row],[MES]])&lt;=3,"Q1",MONTH(Tabla1[[#This Row],[MES]])&lt;=6,"Q2",MONTH(Tabla1[[#This Row],[MES]])&lt;=9,"Q3",TRUE,"Q4")</f>
        <v>Q2</v>
      </c>
      <c r="AN4625" s="15" t="str">
        <f>+IFERROR(VLOOKUP(Tabla1[[#This Row],[CUENTA]],CTAS[],2,0),"OTROS")</f>
        <v>OTROS</v>
      </c>
      <c r="AP4625" s="15" t="str">
        <f>+IFERROR(VLOOKUP(Tabla1[[#This Row],[EMPLEADO]],IS[],3,0),"OTROS")</f>
        <v>OTROS</v>
      </c>
      <c r="AQ4625" s="15" t="str">
        <f>+IFERROR(VLOOKUP(Tabla1[[#This Row],[EMPLEADO]],IS[[NÓMINA]:[INGENIERO]],2,0),"OTROS")</f>
        <v>OTROS</v>
      </c>
    </row>
    <row r="4626" spans="1:43" x14ac:dyDescent="0.25">
      <c r="A4626" s="91" t="s">
        <v>12089</v>
      </c>
      <c r="B4626" s="92">
        <v>1</v>
      </c>
      <c r="C4626" s="92" t="s">
        <v>13222</v>
      </c>
      <c r="D4626" s="93" t="s">
        <v>38</v>
      </c>
      <c r="E4626" s="94" t="s">
        <v>39</v>
      </c>
      <c r="F4626" s="94" t="s">
        <v>13223</v>
      </c>
      <c r="G4626" s="105" t="s">
        <v>13224</v>
      </c>
      <c r="H4626" s="92" t="s">
        <v>484</v>
      </c>
      <c r="I4626" s="95" t="s">
        <v>43</v>
      </c>
      <c r="J4626" s="92" t="s">
        <v>8</v>
      </c>
      <c r="K4626" s="96" t="s">
        <v>2300</v>
      </c>
      <c r="L4626" s="96" t="s">
        <v>4065</v>
      </c>
      <c r="M4626" s="92" t="s">
        <v>94</v>
      </c>
      <c r="N4626" s="92">
        <v>1</v>
      </c>
      <c r="O4626" s="92" t="s">
        <v>47</v>
      </c>
      <c r="P4626" s="96">
        <v>265</v>
      </c>
      <c r="Q4626" s="96" t="s">
        <v>48</v>
      </c>
      <c r="R4626" s="97" t="s">
        <v>49</v>
      </c>
      <c r="S4626" s="98" t="s">
        <v>50</v>
      </c>
      <c r="T4626" s="98" t="s">
        <v>51</v>
      </c>
      <c r="U4626" s="99" t="s">
        <v>52</v>
      </c>
      <c r="V4626" s="100">
        <v>1.05</v>
      </c>
      <c r="W4626" s="106">
        <v>0</v>
      </c>
      <c r="X4626" s="102">
        <v>1</v>
      </c>
      <c r="Y4626" s="103">
        <v>0</v>
      </c>
      <c r="Z4626" s="99">
        <v>5</v>
      </c>
      <c r="AA4626" s="104">
        <v>0</v>
      </c>
      <c r="AB4626" s="100">
        <v>0</v>
      </c>
      <c r="AC4626" s="106">
        <v>0</v>
      </c>
      <c r="AD4626" s="107">
        <v>43601</v>
      </c>
      <c r="AE4626" s="107">
        <v>43601</v>
      </c>
      <c r="AF4626" s="99">
        <v>0</v>
      </c>
      <c r="AG4626" s="101" t="s">
        <v>53</v>
      </c>
      <c r="AH4626" s="100">
        <v>0</v>
      </c>
      <c r="AI4626" s="106">
        <v>0</v>
      </c>
      <c r="AJ4626" s="106">
        <v>0</v>
      </c>
      <c r="AK4626" s="60" t="str">
        <f>+IF(Tabla1[[#This Row],[REQUEST_TY]]="SR MANTENIMIENTO CORRECTIVO", "EMERGENCIA", "OTROS")</f>
        <v>EMERGENCIA</v>
      </c>
      <c r="AL4626" s="6" t="str">
        <f>+_xlfn.IFS(Tabla1[[#This Row],[Veces obj]]&lt;=1,"0-1",Tabla1[[#This Row],[Veces obj]]&lt;=2,"1-2",Tabla1[[#This Row],[Veces obj]]&lt;=3,"2-3",TRUE,"&gt;3")</f>
        <v>0-1</v>
      </c>
      <c r="AM4626" s="60" t="str">
        <f>+_xlfn.IFS(MONTH(Tabla1[[#This Row],[MES]])&lt;=3,"Q1",MONTH(Tabla1[[#This Row],[MES]])&lt;=6,"Q2",MONTH(Tabla1[[#This Row],[MES]])&lt;=9,"Q3",TRUE,"Q4")</f>
        <v>Q2</v>
      </c>
      <c r="AN4626" s="15" t="str">
        <f>+IFERROR(VLOOKUP(Tabla1[[#This Row],[CUENTA]],CTAS[],2,0),"OTROS")</f>
        <v>OTROS</v>
      </c>
      <c r="AP4626" s="15" t="str">
        <f>+IFERROR(VLOOKUP(Tabla1[[#This Row],[EMPLEADO]],IS[],3,0),"OTROS")</f>
        <v>OTROS</v>
      </c>
      <c r="AQ4626" s="15" t="str">
        <f>+IFERROR(VLOOKUP(Tabla1[[#This Row],[EMPLEADO]],IS[[NÓMINA]:[INGENIERO]],2,0),"OTROS")</f>
        <v>OTROS</v>
      </c>
    </row>
    <row r="4627" spans="1:43" x14ac:dyDescent="0.25">
      <c r="A4627" s="91" t="s">
        <v>12089</v>
      </c>
      <c r="B4627" s="92">
        <v>1</v>
      </c>
      <c r="C4627" s="92" t="s">
        <v>13225</v>
      </c>
      <c r="D4627" s="93" t="s">
        <v>38</v>
      </c>
      <c r="E4627" s="94" t="s">
        <v>294</v>
      </c>
      <c r="F4627" s="94" t="s">
        <v>13226</v>
      </c>
      <c r="G4627" s="105" t="s">
        <v>6670</v>
      </c>
      <c r="H4627" s="92" t="s">
        <v>484</v>
      </c>
      <c r="I4627" s="95" t="s">
        <v>43</v>
      </c>
      <c r="J4627" s="92" t="s">
        <v>8</v>
      </c>
      <c r="K4627" s="96" t="s">
        <v>2300</v>
      </c>
      <c r="L4627" s="96" t="s">
        <v>2779</v>
      </c>
      <c r="M4627" s="92" t="s">
        <v>94</v>
      </c>
      <c r="N4627" s="92">
        <v>1</v>
      </c>
      <c r="O4627" s="92" t="s">
        <v>47</v>
      </c>
      <c r="P4627" s="96">
        <v>84</v>
      </c>
      <c r="Q4627" s="96" t="s">
        <v>48</v>
      </c>
      <c r="R4627" s="97" t="s">
        <v>95</v>
      </c>
      <c r="S4627" s="98" t="s">
        <v>64</v>
      </c>
      <c r="T4627" s="98" t="s">
        <v>51</v>
      </c>
      <c r="U4627" s="99" t="s">
        <v>96</v>
      </c>
      <c r="V4627" s="100">
        <v>1.1000000000000001</v>
      </c>
      <c r="W4627" s="106">
        <v>0</v>
      </c>
      <c r="X4627" s="102">
        <v>1</v>
      </c>
      <c r="Y4627" s="103">
        <v>3.61</v>
      </c>
      <c r="Z4627" s="99">
        <v>5</v>
      </c>
      <c r="AA4627" s="104">
        <v>0.72199999999999998</v>
      </c>
      <c r="AB4627" s="100">
        <v>0</v>
      </c>
      <c r="AC4627" s="106">
        <v>0</v>
      </c>
      <c r="AD4627" s="107">
        <v>43602</v>
      </c>
      <c r="AE4627" s="107">
        <v>43605</v>
      </c>
      <c r="AF4627" s="99">
        <v>1</v>
      </c>
      <c r="AG4627" s="101" t="s">
        <v>53</v>
      </c>
      <c r="AH4627" s="100">
        <v>0</v>
      </c>
      <c r="AI4627" s="106">
        <v>0</v>
      </c>
      <c r="AJ4627" s="106">
        <v>0</v>
      </c>
      <c r="AK4627" s="60" t="str">
        <f>+IF(Tabla1[[#This Row],[REQUEST_TY]]="SR MANTENIMIENTO CORRECTIVO", "EMERGENCIA", "OTROS")</f>
        <v>EMERGENCIA</v>
      </c>
      <c r="AL4627" s="6" t="str">
        <f>+_xlfn.IFS(Tabla1[[#This Row],[Veces obj]]&lt;=1,"0-1",Tabla1[[#This Row],[Veces obj]]&lt;=2,"1-2",Tabla1[[#This Row],[Veces obj]]&lt;=3,"2-3",TRUE,"&gt;3")</f>
        <v>0-1</v>
      </c>
      <c r="AM4627" s="60" t="str">
        <f>+_xlfn.IFS(MONTH(Tabla1[[#This Row],[MES]])&lt;=3,"Q1",MONTH(Tabla1[[#This Row],[MES]])&lt;=6,"Q2",MONTH(Tabla1[[#This Row],[MES]])&lt;=9,"Q3",TRUE,"Q4")</f>
        <v>Q2</v>
      </c>
      <c r="AN4627" s="15" t="str">
        <f>+IFERROR(VLOOKUP(Tabla1[[#This Row],[CUENTA]],CTAS[],2,0),"OTROS")</f>
        <v>OTROS</v>
      </c>
      <c r="AP4627" s="15" t="str">
        <f>+IFERROR(VLOOKUP(Tabla1[[#This Row],[EMPLEADO]],IS[],3,0),"OTROS")</f>
        <v>OTROS</v>
      </c>
      <c r="AQ4627" s="15" t="str">
        <f>+IFERROR(VLOOKUP(Tabla1[[#This Row],[EMPLEADO]],IS[[NÓMINA]:[INGENIERO]],2,0),"OTROS")</f>
        <v>OTROS</v>
      </c>
    </row>
    <row r="4628" spans="1:43" x14ac:dyDescent="0.25">
      <c r="A4628" s="91" t="s">
        <v>12089</v>
      </c>
      <c r="B4628" s="92">
        <v>1</v>
      </c>
      <c r="C4628" s="92" t="s">
        <v>13227</v>
      </c>
      <c r="D4628" s="93" t="s">
        <v>38</v>
      </c>
      <c r="E4628" s="94" t="s">
        <v>401</v>
      </c>
      <c r="F4628" s="94" t="s">
        <v>13226</v>
      </c>
      <c r="G4628" s="105" t="s">
        <v>13228</v>
      </c>
      <c r="H4628" s="92" t="s">
        <v>297</v>
      </c>
      <c r="I4628" s="95" t="s">
        <v>43</v>
      </c>
      <c r="J4628" s="92" t="s">
        <v>8</v>
      </c>
      <c r="K4628" s="96" t="s">
        <v>404</v>
      </c>
      <c r="L4628" s="96" t="s">
        <v>405</v>
      </c>
      <c r="M4628" s="92" t="s">
        <v>94</v>
      </c>
      <c r="N4628" s="92">
        <v>0</v>
      </c>
      <c r="O4628" s="92" t="s">
        <v>47</v>
      </c>
      <c r="P4628" s="96">
        <v>2721</v>
      </c>
      <c r="Q4628" s="96" t="s">
        <v>48</v>
      </c>
      <c r="R4628" s="97" t="s">
        <v>153</v>
      </c>
      <c r="S4628" s="98" t="s">
        <v>50</v>
      </c>
      <c r="T4628" s="98" t="s">
        <v>51</v>
      </c>
      <c r="U4628" s="99" t="s">
        <v>52</v>
      </c>
      <c r="V4628" s="100">
        <v>1.05</v>
      </c>
      <c r="W4628" s="106">
        <v>750.75000000000011</v>
      </c>
      <c r="X4628" s="102">
        <v>1</v>
      </c>
      <c r="Y4628" s="103">
        <v>0.6</v>
      </c>
      <c r="Z4628" s="99">
        <v>5</v>
      </c>
      <c r="AA4628" s="104">
        <v>0.12</v>
      </c>
      <c r="AB4628" s="100">
        <v>0</v>
      </c>
      <c r="AC4628" s="106">
        <v>0</v>
      </c>
      <c r="AD4628" s="107">
        <v>43599</v>
      </c>
      <c r="AE4628" s="107">
        <v>43599</v>
      </c>
      <c r="AF4628" s="99">
        <v>0</v>
      </c>
      <c r="AG4628" s="101" t="s">
        <v>53</v>
      </c>
      <c r="AH4628" s="100">
        <v>0</v>
      </c>
      <c r="AI4628" s="106">
        <v>0</v>
      </c>
      <c r="AJ4628" s="106">
        <v>0</v>
      </c>
      <c r="AK4628" s="60" t="str">
        <f>+IF(Tabla1[[#This Row],[REQUEST_TY]]="SR MANTENIMIENTO CORRECTIVO", "EMERGENCIA", "OTROS")</f>
        <v>EMERGENCIA</v>
      </c>
      <c r="AL4628" s="6" t="str">
        <f>+_xlfn.IFS(Tabla1[[#This Row],[Veces obj]]&lt;=1,"0-1",Tabla1[[#This Row],[Veces obj]]&lt;=2,"1-2",Tabla1[[#This Row],[Veces obj]]&lt;=3,"2-3",TRUE,"&gt;3")</f>
        <v>0-1</v>
      </c>
      <c r="AM4628" s="60" t="str">
        <f>+_xlfn.IFS(MONTH(Tabla1[[#This Row],[MES]])&lt;=3,"Q1",MONTH(Tabla1[[#This Row],[MES]])&lt;=6,"Q2",MONTH(Tabla1[[#This Row],[MES]])&lt;=9,"Q3",TRUE,"Q4")</f>
        <v>Q2</v>
      </c>
      <c r="AN4628" s="15" t="str">
        <f>+IFERROR(VLOOKUP(Tabla1[[#This Row],[CUENTA]],CTAS[],2,0),"OTROS")</f>
        <v>OTROS</v>
      </c>
      <c r="AP4628" s="15" t="str">
        <f>+IFERROR(VLOOKUP(Tabla1[[#This Row],[EMPLEADO]],IS[],3,0),"OTROS")</f>
        <v>JUAREZ</v>
      </c>
      <c r="AQ4628" s="15" t="str">
        <f>+IFERROR(VLOOKUP(Tabla1[[#This Row],[EMPLEADO]],IS[[NÓMINA]:[INGENIERO]],2,0),"OTROS")</f>
        <v>ALFREDO TORRES</v>
      </c>
    </row>
    <row r="4629" spans="1:43" x14ac:dyDescent="0.25">
      <c r="A4629" s="91" t="s">
        <v>12089</v>
      </c>
      <c r="B4629" s="92">
        <v>1</v>
      </c>
      <c r="C4629" s="92" t="s">
        <v>13229</v>
      </c>
      <c r="D4629" s="93" t="s">
        <v>38</v>
      </c>
      <c r="E4629" s="94" t="s">
        <v>133</v>
      </c>
      <c r="F4629" s="94" t="s">
        <v>13230</v>
      </c>
      <c r="G4629" s="105" t="s">
        <v>135</v>
      </c>
      <c r="H4629" s="92" t="s">
        <v>220</v>
      </c>
      <c r="I4629" s="95" t="s">
        <v>43</v>
      </c>
      <c r="J4629" s="92" t="s">
        <v>8</v>
      </c>
      <c r="K4629" s="96" t="s">
        <v>59</v>
      </c>
      <c r="L4629" s="96" t="s">
        <v>137</v>
      </c>
      <c r="M4629" s="92" t="s">
        <v>61</v>
      </c>
      <c r="N4629" s="92">
        <v>0</v>
      </c>
      <c r="O4629" s="92" t="s">
        <v>47</v>
      </c>
      <c r="P4629" s="96">
        <v>8</v>
      </c>
      <c r="Q4629" s="96" t="s">
        <v>194</v>
      </c>
      <c r="R4629" s="97" t="s">
        <v>138</v>
      </c>
      <c r="S4629" s="98" t="s">
        <v>139</v>
      </c>
      <c r="T4629" s="98" t="s">
        <v>51</v>
      </c>
      <c r="U4629" s="99" t="s">
        <v>224</v>
      </c>
      <c r="V4629" s="100">
        <v>0.8</v>
      </c>
      <c r="W4629" s="106">
        <v>1258.4000000000003</v>
      </c>
      <c r="X4629" s="102">
        <v>1</v>
      </c>
      <c r="Y4629" s="103">
        <v>2.12</v>
      </c>
      <c r="Z4629" s="99">
        <v>4</v>
      </c>
      <c r="AA4629" s="104">
        <v>0.53</v>
      </c>
      <c r="AB4629" s="100">
        <v>0</v>
      </c>
      <c r="AC4629" s="106">
        <v>0</v>
      </c>
      <c r="AD4629" s="107">
        <v>43599</v>
      </c>
      <c r="AE4629" s="107">
        <v>43600</v>
      </c>
      <c r="AF4629" s="99">
        <v>1</v>
      </c>
      <c r="AG4629" s="101" t="s">
        <v>53</v>
      </c>
      <c r="AH4629" s="100">
        <v>0</v>
      </c>
      <c r="AI4629" s="106">
        <v>0</v>
      </c>
      <c r="AJ4629" s="106">
        <v>0</v>
      </c>
      <c r="AK4629" s="60" t="str">
        <f>+IF(Tabla1[[#This Row],[REQUEST_TY]]="SR MANTENIMIENTO CORRECTIVO", "EMERGENCIA", "OTROS")</f>
        <v>EMERGENCIA</v>
      </c>
      <c r="AL4629" s="6" t="str">
        <f>+_xlfn.IFS(Tabla1[[#This Row],[Veces obj]]&lt;=1,"0-1",Tabla1[[#This Row],[Veces obj]]&lt;=2,"1-2",Tabla1[[#This Row],[Veces obj]]&lt;=3,"2-3",TRUE,"&gt;3")</f>
        <v>0-1</v>
      </c>
      <c r="AM4629" s="60" t="str">
        <f>+_xlfn.IFS(MONTH(Tabla1[[#This Row],[MES]])&lt;=3,"Q1",MONTH(Tabla1[[#This Row],[MES]])&lt;=6,"Q2",MONTH(Tabla1[[#This Row],[MES]])&lt;=9,"Q3",TRUE,"Q4")</f>
        <v>Q2</v>
      </c>
      <c r="AN4629" s="15" t="str">
        <f>+IFERROR(VLOOKUP(Tabla1[[#This Row],[CUENTA]],CTAS[],2,0),"OTROS")</f>
        <v>OTROS</v>
      </c>
      <c r="AP4629" s="15" t="str">
        <f>+IFERROR(VLOOKUP(Tabla1[[#This Row],[EMPLEADO]],IS[],3,0),"OTROS")</f>
        <v>OTROS</v>
      </c>
      <c r="AQ4629" s="15" t="str">
        <f>+IFERROR(VLOOKUP(Tabla1[[#This Row],[EMPLEADO]],IS[[NÓMINA]:[INGENIERO]],2,0),"OTROS")</f>
        <v>OTROS</v>
      </c>
    </row>
    <row r="4630" spans="1:43" x14ac:dyDescent="0.25">
      <c r="A4630" s="91" t="s">
        <v>12089</v>
      </c>
      <c r="B4630" s="92">
        <v>1</v>
      </c>
      <c r="C4630" s="92" t="s">
        <v>13231</v>
      </c>
      <c r="D4630" s="93" t="s">
        <v>38</v>
      </c>
      <c r="E4630" s="94" t="s">
        <v>464</v>
      </c>
      <c r="F4630" s="94" t="s">
        <v>13232</v>
      </c>
      <c r="G4630" s="105" t="s">
        <v>11491</v>
      </c>
      <c r="H4630" s="92" t="s">
        <v>150</v>
      </c>
      <c r="I4630" s="95" t="s">
        <v>43</v>
      </c>
      <c r="J4630" s="92" t="s">
        <v>8</v>
      </c>
      <c r="K4630" s="96" t="s">
        <v>151</v>
      </c>
      <c r="L4630" s="96" t="s">
        <v>323</v>
      </c>
      <c r="M4630" s="92" t="s">
        <v>94</v>
      </c>
      <c r="N4630" s="92">
        <v>1</v>
      </c>
      <c r="O4630" s="92" t="s">
        <v>47</v>
      </c>
      <c r="P4630" s="96">
        <v>5</v>
      </c>
      <c r="Q4630" s="96" t="s">
        <v>207</v>
      </c>
      <c r="R4630" s="97" t="s">
        <v>242</v>
      </c>
      <c r="S4630" s="98" t="s">
        <v>64</v>
      </c>
      <c r="T4630" s="98" t="s">
        <v>51</v>
      </c>
      <c r="U4630" s="99" t="s">
        <v>209</v>
      </c>
      <c r="V4630" s="100">
        <v>0</v>
      </c>
      <c r="W4630" s="106">
        <v>0</v>
      </c>
      <c r="X4630" s="102">
        <v>1</v>
      </c>
      <c r="Y4630" s="103">
        <v>0</v>
      </c>
      <c r="Z4630" s="99">
        <v>5</v>
      </c>
      <c r="AA4630" s="104">
        <v>0</v>
      </c>
      <c r="AB4630" s="100">
        <v>0</v>
      </c>
      <c r="AC4630" s="106">
        <v>0</v>
      </c>
      <c r="AD4630" s="107">
        <v>43600</v>
      </c>
      <c r="AE4630" s="107">
        <v>43600</v>
      </c>
      <c r="AF4630" s="99">
        <v>0</v>
      </c>
      <c r="AG4630" s="101" t="s">
        <v>53</v>
      </c>
      <c r="AH4630" s="100">
        <v>0</v>
      </c>
      <c r="AI4630" s="106">
        <v>0</v>
      </c>
      <c r="AJ4630" s="106">
        <v>0</v>
      </c>
      <c r="AK4630" s="60" t="str">
        <f>+IF(Tabla1[[#This Row],[REQUEST_TY]]="SR MANTENIMIENTO CORRECTIVO", "EMERGENCIA", "OTROS")</f>
        <v>EMERGENCIA</v>
      </c>
      <c r="AL4630" s="6" t="str">
        <f>+_xlfn.IFS(Tabla1[[#This Row],[Veces obj]]&lt;=1,"0-1",Tabla1[[#This Row],[Veces obj]]&lt;=2,"1-2",Tabla1[[#This Row],[Veces obj]]&lt;=3,"2-3",TRUE,"&gt;3")</f>
        <v>0-1</v>
      </c>
      <c r="AM4630" s="60" t="str">
        <f>+_xlfn.IFS(MONTH(Tabla1[[#This Row],[MES]])&lt;=3,"Q1",MONTH(Tabla1[[#This Row],[MES]])&lt;=6,"Q2",MONTH(Tabla1[[#This Row],[MES]])&lt;=9,"Q3",TRUE,"Q4")</f>
        <v>Q2</v>
      </c>
      <c r="AN4630" s="15" t="str">
        <f>+IFERROR(VLOOKUP(Tabla1[[#This Row],[CUENTA]],CTAS[],2,0),"OTROS")</f>
        <v>HONEYWELL</v>
      </c>
      <c r="AP4630" s="15" t="str">
        <f>+IFERROR(VLOOKUP(Tabla1[[#This Row],[EMPLEADO]],IS[],3,0),"OTROS")</f>
        <v>JUAREZ</v>
      </c>
      <c r="AQ4630" s="15" t="str">
        <f>+IFERROR(VLOOKUP(Tabla1[[#This Row],[EMPLEADO]],IS[[NÓMINA]:[INGENIERO]],2,0),"OTROS")</f>
        <v>CARLOS MONTOYA</v>
      </c>
    </row>
    <row r="4631" spans="1:43" x14ac:dyDescent="0.25">
      <c r="A4631" s="91" t="s">
        <v>12089</v>
      </c>
      <c r="B4631" s="92">
        <v>1</v>
      </c>
      <c r="C4631" s="92" t="s">
        <v>13233</v>
      </c>
      <c r="D4631" s="93" t="s">
        <v>38</v>
      </c>
      <c r="E4631" s="94" t="s">
        <v>39</v>
      </c>
      <c r="F4631" s="94" t="s">
        <v>13234</v>
      </c>
      <c r="G4631" s="105" t="s">
        <v>13235</v>
      </c>
      <c r="H4631" s="92" t="s">
        <v>42</v>
      </c>
      <c r="I4631" s="95" t="s">
        <v>43</v>
      </c>
      <c r="J4631" s="92" t="s">
        <v>8</v>
      </c>
      <c r="K4631" s="96" t="s">
        <v>798</v>
      </c>
      <c r="L4631" s="96" t="s">
        <v>1729</v>
      </c>
      <c r="M4631" s="92" t="s">
        <v>131</v>
      </c>
      <c r="N4631" s="92">
        <v>1</v>
      </c>
      <c r="O4631" s="92" t="s">
        <v>47</v>
      </c>
      <c r="P4631" s="96">
        <v>2721</v>
      </c>
      <c r="Q4631" s="96" t="s">
        <v>48</v>
      </c>
      <c r="R4631" s="97" t="s">
        <v>49</v>
      </c>
      <c r="S4631" s="98" t="s">
        <v>50</v>
      </c>
      <c r="T4631" s="98" t="s">
        <v>51</v>
      </c>
      <c r="U4631" s="99" t="s">
        <v>52</v>
      </c>
      <c r="V4631" s="100">
        <v>1.05</v>
      </c>
      <c r="W4631" s="106">
        <v>0</v>
      </c>
      <c r="X4631" s="102">
        <v>1</v>
      </c>
      <c r="Y4631" s="103">
        <v>1.05</v>
      </c>
      <c r="Z4631" s="99">
        <v>5</v>
      </c>
      <c r="AA4631" s="104">
        <v>0.21000000000000002</v>
      </c>
      <c r="AB4631" s="100">
        <v>0</v>
      </c>
      <c r="AC4631" s="106">
        <v>0</v>
      </c>
      <c r="AD4631" s="107">
        <v>43599</v>
      </c>
      <c r="AE4631" s="107">
        <v>43600</v>
      </c>
      <c r="AF4631" s="99">
        <v>1</v>
      </c>
      <c r="AG4631" s="101" t="s">
        <v>53</v>
      </c>
      <c r="AH4631" s="100">
        <v>0</v>
      </c>
      <c r="AI4631" s="106">
        <v>0</v>
      </c>
      <c r="AJ4631" s="106">
        <v>0</v>
      </c>
      <c r="AK4631" s="60" t="str">
        <f>+IF(Tabla1[[#This Row],[REQUEST_TY]]="SR MANTENIMIENTO CORRECTIVO", "EMERGENCIA", "OTROS")</f>
        <v>EMERGENCIA</v>
      </c>
      <c r="AL4631" s="6" t="str">
        <f>+_xlfn.IFS(Tabla1[[#This Row],[Veces obj]]&lt;=1,"0-1",Tabla1[[#This Row],[Veces obj]]&lt;=2,"1-2",Tabla1[[#This Row],[Veces obj]]&lt;=3,"2-3",TRUE,"&gt;3")</f>
        <v>0-1</v>
      </c>
      <c r="AM4631" s="60" t="str">
        <f>+_xlfn.IFS(MONTH(Tabla1[[#This Row],[MES]])&lt;=3,"Q1",MONTH(Tabla1[[#This Row],[MES]])&lt;=6,"Q2",MONTH(Tabla1[[#This Row],[MES]])&lt;=9,"Q3",TRUE,"Q4")</f>
        <v>Q2</v>
      </c>
      <c r="AN4631" s="15" t="str">
        <f>+IFERROR(VLOOKUP(Tabla1[[#This Row],[CUENTA]],CTAS[],2,0),"OTROS")</f>
        <v>OTROS</v>
      </c>
      <c r="AP4631" s="15" t="str">
        <f>+IFERROR(VLOOKUP(Tabla1[[#This Row],[EMPLEADO]],IS[],3,0),"OTROS")</f>
        <v>OTROS</v>
      </c>
      <c r="AQ4631" s="15" t="str">
        <f>+IFERROR(VLOOKUP(Tabla1[[#This Row],[EMPLEADO]],IS[[NÓMINA]:[INGENIERO]],2,0),"OTROS")</f>
        <v>OTROS</v>
      </c>
    </row>
    <row r="4632" spans="1:43" x14ac:dyDescent="0.25">
      <c r="A4632" s="91" t="s">
        <v>12089</v>
      </c>
      <c r="B4632" s="92">
        <v>1</v>
      </c>
      <c r="C4632" s="92" t="s">
        <v>13236</v>
      </c>
      <c r="D4632" s="93" t="s">
        <v>38</v>
      </c>
      <c r="E4632" s="94" t="s">
        <v>133</v>
      </c>
      <c r="F4632" s="94" t="s">
        <v>13237</v>
      </c>
      <c r="G4632" s="105" t="s">
        <v>862</v>
      </c>
      <c r="H4632" s="92" t="s">
        <v>253</v>
      </c>
      <c r="I4632" s="95" t="s">
        <v>43</v>
      </c>
      <c r="J4632" s="92" t="s">
        <v>8</v>
      </c>
      <c r="K4632" s="96" t="s">
        <v>59</v>
      </c>
      <c r="L4632" s="96" t="s">
        <v>863</v>
      </c>
      <c r="M4632" s="92" t="s">
        <v>358</v>
      </c>
      <c r="N4632" s="92">
        <v>0</v>
      </c>
      <c r="O4632" s="92" t="s">
        <v>47</v>
      </c>
      <c r="P4632" s="96">
        <v>12</v>
      </c>
      <c r="Q4632" s="96" t="s">
        <v>194</v>
      </c>
      <c r="R4632" s="97" t="s">
        <v>138</v>
      </c>
      <c r="S4632" s="98" t="s">
        <v>139</v>
      </c>
      <c r="T4632" s="98" t="s">
        <v>51</v>
      </c>
      <c r="U4632" s="99" t="s">
        <v>224</v>
      </c>
      <c r="V4632" s="100">
        <v>0.8</v>
      </c>
      <c r="W4632" s="106">
        <v>1258.4000000000003</v>
      </c>
      <c r="X4632" s="102">
        <v>1</v>
      </c>
      <c r="Y4632" s="103">
        <v>0.36</v>
      </c>
      <c r="Z4632" s="99">
        <v>4</v>
      </c>
      <c r="AA4632" s="104">
        <v>0.09</v>
      </c>
      <c r="AB4632" s="100">
        <v>0</v>
      </c>
      <c r="AC4632" s="106">
        <v>0</v>
      </c>
      <c r="AD4632" s="107">
        <v>43601</v>
      </c>
      <c r="AE4632" s="107">
        <v>43602</v>
      </c>
      <c r="AF4632" s="99">
        <v>1</v>
      </c>
      <c r="AG4632" s="101" t="s">
        <v>53</v>
      </c>
      <c r="AH4632" s="100">
        <v>0</v>
      </c>
      <c r="AI4632" s="106">
        <v>0</v>
      </c>
      <c r="AJ4632" s="106">
        <v>0</v>
      </c>
      <c r="AK4632" s="60" t="str">
        <f>+IF(Tabla1[[#This Row],[REQUEST_TY]]="SR MANTENIMIENTO CORRECTIVO", "EMERGENCIA", "OTROS")</f>
        <v>EMERGENCIA</v>
      </c>
      <c r="AL4632" s="6" t="str">
        <f>+_xlfn.IFS(Tabla1[[#This Row],[Veces obj]]&lt;=1,"0-1",Tabla1[[#This Row],[Veces obj]]&lt;=2,"1-2",Tabla1[[#This Row],[Veces obj]]&lt;=3,"2-3",TRUE,"&gt;3")</f>
        <v>0-1</v>
      </c>
      <c r="AM4632" s="60" t="str">
        <f>+_xlfn.IFS(MONTH(Tabla1[[#This Row],[MES]])&lt;=3,"Q1",MONTH(Tabla1[[#This Row],[MES]])&lt;=6,"Q2",MONTH(Tabla1[[#This Row],[MES]])&lt;=9,"Q3",TRUE,"Q4")</f>
        <v>Q2</v>
      </c>
      <c r="AN4632" s="15" t="str">
        <f>+IFERROR(VLOOKUP(Tabla1[[#This Row],[CUENTA]],CTAS[],2,0),"OTROS")</f>
        <v>OTROS</v>
      </c>
      <c r="AP4632" s="15" t="str">
        <f>+IFERROR(VLOOKUP(Tabla1[[#This Row],[EMPLEADO]],IS[],3,0),"OTROS")</f>
        <v>OTROS</v>
      </c>
      <c r="AQ4632" s="15" t="str">
        <f>+IFERROR(VLOOKUP(Tabla1[[#This Row],[EMPLEADO]],IS[[NÓMINA]:[INGENIERO]],2,0),"OTROS")</f>
        <v>OTROS</v>
      </c>
    </row>
    <row r="4633" spans="1:43" x14ac:dyDescent="0.25">
      <c r="A4633" s="91" t="s">
        <v>12089</v>
      </c>
      <c r="B4633" s="92">
        <v>1</v>
      </c>
      <c r="C4633" s="92" t="s">
        <v>13238</v>
      </c>
      <c r="D4633" s="93" t="s">
        <v>38</v>
      </c>
      <c r="E4633" s="94" t="s">
        <v>133</v>
      </c>
      <c r="F4633" s="94" t="s">
        <v>13239</v>
      </c>
      <c r="G4633" s="105" t="s">
        <v>8056</v>
      </c>
      <c r="H4633" s="92" t="s">
        <v>253</v>
      </c>
      <c r="I4633" s="95" t="s">
        <v>43</v>
      </c>
      <c r="J4633" s="92" t="s">
        <v>8</v>
      </c>
      <c r="K4633" s="96" t="s">
        <v>59</v>
      </c>
      <c r="L4633" s="96" t="s">
        <v>863</v>
      </c>
      <c r="M4633" s="92" t="s">
        <v>358</v>
      </c>
      <c r="N4633" s="92">
        <v>0</v>
      </c>
      <c r="O4633" s="92" t="s">
        <v>47</v>
      </c>
      <c r="P4633" s="96">
        <v>43</v>
      </c>
      <c r="Q4633" s="96" t="s">
        <v>82</v>
      </c>
      <c r="R4633" s="97" t="s">
        <v>138</v>
      </c>
      <c r="S4633" s="98" t="s">
        <v>139</v>
      </c>
      <c r="T4633" s="98" t="s">
        <v>51</v>
      </c>
      <c r="U4633" s="99" t="s">
        <v>140</v>
      </c>
      <c r="V4633" s="100">
        <v>1.1000000000000001</v>
      </c>
      <c r="W4633" s="106">
        <v>1730.3000000000004</v>
      </c>
      <c r="X4633" s="102">
        <v>1</v>
      </c>
      <c r="Y4633" s="103">
        <v>1</v>
      </c>
      <c r="Z4633" s="99">
        <v>4</v>
      </c>
      <c r="AA4633" s="104">
        <v>0.25</v>
      </c>
      <c r="AB4633" s="100">
        <v>0</v>
      </c>
      <c r="AC4633" s="106">
        <v>0</v>
      </c>
      <c r="AD4633" s="107">
        <v>43601</v>
      </c>
      <c r="AE4633" s="107">
        <v>43602</v>
      </c>
      <c r="AF4633" s="99">
        <v>1</v>
      </c>
      <c r="AG4633" s="101" t="s">
        <v>53</v>
      </c>
      <c r="AH4633" s="100">
        <v>0</v>
      </c>
      <c r="AI4633" s="106">
        <v>0</v>
      </c>
      <c r="AJ4633" s="106">
        <v>0</v>
      </c>
      <c r="AK4633" s="60" t="str">
        <f>+IF(Tabla1[[#This Row],[REQUEST_TY]]="SR MANTENIMIENTO CORRECTIVO", "EMERGENCIA", "OTROS")</f>
        <v>EMERGENCIA</v>
      </c>
      <c r="AL4633" s="6" t="str">
        <f>+_xlfn.IFS(Tabla1[[#This Row],[Veces obj]]&lt;=1,"0-1",Tabla1[[#This Row],[Veces obj]]&lt;=2,"1-2",Tabla1[[#This Row],[Veces obj]]&lt;=3,"2-3",TRUE,"&gt;3")</f>
        <v>0-1</v>
      </c>
      <c r="AM4633" s="60" t="str">
        <f>+_xlfn.IFS(MONTH(Tabla1[[#This Row],[MES]])&lt;=3,"Q1",MONTH(Tabla1[[#This Row],[MES]])&lt;=6,"Q2",MONTH(Tabla1[[#This Row],[MES]])&lt;=9,"Q3",TRUE,"Q4")</f>
        <v>Q2</v>
      </c>
      <c r="AN4633" s="15" t="str">
        <f>+IFERROR(VLOOKUP(Tabla1[[#This Row],[CUENTA]],CTAS[],2,0),"OTROS")</f>
        <v>OTROS</v>
      </c>
      <c r="AP4633" s="15" t="str">
        <f>+IFERROR(VLOOKUP(Tabla1[[#This Row],[EMPLEADO]],IS[],3,0),"OTROS")</f>
        <v>OTROS</v>
      </c>
      <c r="AQ4633" s="15" t="str">
        <f>+IFERROR(VLOOKUP(Tabla1[[#This Row],[EMPLEADO]],IS[[NÓMINA]:[INGENIERO]],2,0),"OTROS")</f>
        <v>OTROS</v>
      </c>
    </row>
    <row r="4634" spans="1:43" x14ac:dyDescent="0.25">
      <c r="A4634" s="91" t="s">
        <v>12089</v>
      </c>
      <c r="B4634" s="92">
        <v>1</v>
      </c>
      <c r="C4634" s="92" t="s">
        <v>13240</v>
      </c>
      <c r="D4634" s="93" t="s">
        <v>38</v>
      </c>
      <c r="E4634" s="94" t="s">
        <v>133</v>
      </c>
      <c r="F4634" s="94" t="s">
        <v>13241</v>
      </c>
      <c r="G4634" s="105" t="s">
        <v>1351</v>
      </c>
      <c r="H4634" s="92" t="s">
        <v>253</v>
      </c>
      <c r="I4634" s="95" t="s">
        <v>43</v>
      </c>
      <c r="J4634" s="92" t="s">
        <v>8</v>
      </c>
      <c r="K4634" s="96" t="s">
        <v>59</v>
      </c>
      <c r="L4634" s="96" t="s">
        <v>863</v>
      </c>
      <c r="M4634" s="92" t="s">
        <v>358</v>
      </c>
      <c r="N4634" s="92">
        <v>0</v>
      </c>
      <c r="O4634" s="92" t="s">
        <v>47</v>
      </c>
      <c r="P4634" s="96">
        <v>12</v>
      </c>
      <c r="Q4634" s="96" t="s">
        <v>194</v>
      </c>
      <c r="R4634" s="97" t="s">
        <v>138</v>
      </c>
      <c r="S4634" s="98" t="s">
        <v>139</v>
      </c>
      <c r="T4634" s="98" t="s">
        <v>51</v>
      </c>
      <c r="U4634" s="99" t="s">
        <v>224</v>
      </c>
      <c r="V4634" s="100">
        <v>0.8</v>
      </c>
      <c r="W4634" s="106">
        <v>1258.4000000000003</v>
      </c>
      <c r="X4634" s="102">
        <v>1</v>
      </c>
      <c r="Y4634" s="103">
        <v>0</v>
      </c>
      <c r="Z4634" s="99">
        <v>4</v>
      </c>
      <c r="AA4634" s="104">
        <v>0</v>
      </c>
      <c r="AB4634" s="100">
        <v>0</v>
      </c>
      <c r="AC4634" s="106">
        <v>0</v>
      </c>
      <c r="AD4634" s="107">
        <v>43599</v>
      </c>
      <c r="AE4634" s="107">
        <v>43599</v>
      </c>
      <c r="AF4634" s="99">
        <v>0</v>
      </c>
      <c r="AG4634" s="101" t="s">
        <v>53</v>
      </c>
      <c r="AH4634" s="100">
        <v>0</v>
      </c>
      <c r="AI4634" s="106">
        <v>0</v>
      </c>
      <c r="AJ4634" s="106">
        <v>0</v>
      </c>
      <c r="AK4634" s="60" t="str">
        <f>+IF(Tabla1[[#This Row],[REQUEST_TY]]="SR MANTENIMIENTO CORRECTIVO", "EMERGENCIA", "OTROS")</f>
        <v>EMERGENCIA</v>
      </c>
      <c r="AL4634" s="6" t="str">
        <f>+_xlfn.IFS(Tabla1[[#This Row],[Veces obj]]&lt;=1,"0-1",Tabla1[[#This Row],[Veces obj]]&lt;=2,"1-2",Tabla1[[#This Row],[Veces obj]]&lt;=3,"2-3",TRUE,"&gt;3")</f>
        <v>0-1</v>
      </c>
      <c r="AM4634" s="60" t="str">
        <f>+_xlfn.IFS(MONTH(Tabla1[[#This Row],[MES]])&lt;=3,"Q1",MONTH(Tabla1[[#This Row],[MES]])&lt;=6,"Q2",MONTH(Tabla1[[#This Row],[MES]])&lt;=9,"Q3",TRUE,"Q4")</f>
        <v>Q2</v>
      </c>
      <c r="AN4634" s="15" t="str">
        <f>+IFERROR(VLOOKUP(Tabla1[[#This Row],[CUENTA]],CTAS[],2,0),"OTROS")</f>
        <v>OTROS</v>
      </c>
      <c r="AP4634" s="15" t="str">
        <f>+IFERROR(VLOOKUP(Tabla1[[#This Row],[EMPLEADO]],IS[],3,0),"OTROS")</f>
        <v>OTROS</v>
      </c>
      <c r="AQ4634" s="15" t="str">
        <f>+IFERROR(VLOOKUP(Tabla1[[#This Row],[EMPLEADO]],IS[[NÓMINA]:[INGENIERO]],2,0),"OTROS")</f>
        <v>OTROS</v>
      </c>
    </row>
    <row r="4635" spans="1:43" x14ac:dyDescent="0.25">
      <c r="A4635" s="91" t="s">
        <v>12089</v>
      </c>
      <c r="B4635" s="92">
        <v>1</v>
      </c>
      <c r="C4635" s="92" t="s">
        <v>13242</v>
      </c>
      <c r="D4635" s="93" t="s">
        <v>38</v>
      </c>
      <c r="E4635" s="94" t="s">
        <v>113</v>
      </c>
      <c r="F4635" s="94" t="s">
        <v>13243</v>
      </c>
      <c r="G4635" s="105" t="s">
        <v>13244</v>
      </c>
      <c r="H4635" s="92" t="s">
        <v>10274</v>
      </c>
      <c r="I4635" s="95" t="s">
        <v>43</v>
      </c>
      <c r="J4635" s="92" t="s">
        <v>8</v>
      </c>
      <c r="K4635" s="96" t="s">
        <v>125</v>
      </c>
      <c r="L4635" s="96" t="s">
        <v>13245</v>
      </c>
      <c r="M4635" s="92" t="s">
        <v>46</v>
      </c>
      <c r="N4635" s="92">
        <v>0</v>
      </c>
      <c r="O4635" s="92" t="s">
        <v>47</v>
      </c>
      <c r="P4635" s="96">
        <v>258</v>
      </c>
      <c r="Q4635" s="96" t="s">
        <v>48</v>
      </c>
      <c r="R4635" s="97" t="s">
        <v>49</v>
      </c>
      <c r="S4635" s="98" t="s">
        <v>50</v>
      </c>
      <c r="T4635" s="98" t="s">
        <v>51</v>
      </c>
      <c r="U4635" s="99" t="s">
        <v>52</v>
      </c>
      <c r="V4635" s="100">
        <v>1.05</v>
      </c>
      <c r="W4635" s="106">
        <v>750.75000000000011</v>
      </c>
      <c r="X4635" s="102">
        <v>1</v>
      </c>
      <c r="Y4635" s="103">
        <v>2.4500000000000002</v>
      </c>
      <c r="Z4635" s="99">
        <v>5</v>
      </c>
      <c r="AA4635" s="104">
        <v>0.49000000000000005</v>
      </c>
      <c r="AB4635" s="100">
        <v>0</v>
      </c>
      <c r="AC4635" s="106">
        <v>0</v>
      </c>
      <c r="AD4635" s="107">
        <v>43601</v>
      </c>
      <c r="AE4635" s="107">
        <v>43601</v>
      </c>
      <c r="AF4635" s="99">
        <v>0</v>
      </c>
      <c r="AG4635" s="101" t="s">
        <v>53</v>
      </c>
      <c r="AH4635" s="100">
        <v>0</v>
      </c>
      <c r="AI4635" s="106">
        <v>0</v>
      </c>
      <c r="AJ4635" s="106">
        <v>0</v>
      </c>
      <c r="AK4635" s="60" t="str">
        <f>+IF(Tabla1[[#This Row],[REQUEST_TY]]="SR MANTENIMIENTO CORRECTIVO", "EMERGENCIA", "OTROS")</f>
        <v>EMERGENCIA</v>
      </c>
      <c r="AL4635" s="6" t="str">
        <f>+_xlfn.IFS(Tabla1[[#This Row],[Veces obj]]&lt;=1,"0-1",Tabla1[[#This Row],[Veces obj]]&lt;=2,"1-2",Tabla1[[#This Row],[Veces obj]]&lt;=3,"2-3",TRUE,"&gt;3")</f>
        <v>0-1</v>
      </c>
      <c r="AM4635" s="60" t="str">
        <f>+_xlfn.IFS(MONTH(Tabla1[[#This Row],[MES]])&lt;=3,"Q1",MONTH(Tabla1[[#This Row],[MES]])&lt;=6,"Q2",MONTH(Tabla1[[#This Row],[MES]])&lt;=9,"Q3",TRUE,"Q4")</f>
        <v>Q2</v>
      </c>
      <c r="AN4635" s="15" t="str">
        <f>+IFERROR(VLOOKUP(Tabla1[[#This Row],[CUENTA]],CTAS[],2,0),"OTROS")</f>
        <v>OTROS</v>
      </c>
      <c r="AP4635" s="15" t="str">
        <f>+IFERROR(VLOOKUP(Tabla1[[#This Row],[EMPLEADO]],IS[],3,0),"OTROS")</f>
        <v>OTROS</v>
      </c>
      <c r="AQ4635" s="15" t="str">
        <f>+IFERROR(VLOOKUP(Tabla1[[#This Row],[EMPLEADO]],IS[[NÓMINA]:[INGENIERO]],2,0),"OTROS")</f>
        <v>OTROS</v>
      </c>
    </row>
    <row r="4636" spans="1:43" x14ac:dyDescent="0.25">
      <c r="A4636" s="91" t="s">
        <v>12089</v>
      </c>
      <c r="B4636" s="92">
        <v>1</v>
      </c>
      <c r="C4636" s="92" t="s">
        <v>13246</v>
      </c>
      <c r="D4636" s="93" t="s">
        <v>38</v>
      </c>
      <c r="E4636" s="94" t="s">
        <v>275</v>
      </c>
      <c r="F4636" s="94" t="s">
        <v>13247</v>
      </c>
      <c r="G4636" s="105" t="s">
        <v>12437</v>
      </c>
      <c r="H4636" s="92" t="s">
        <v>1211</v>
      </c>
      <c r="I4636" s="95" t="s">
        <v>43</v>
      </c>
      <c r="J4636" s="92" t="s">
        <v>8</v>
      </c>
      <c r="K4636" s="96" t="s">
        <v>1521</v>
      </c>
      <c r="L4636" s="96" t="s">
        <v>1522</v>
      </c>
      <c r="M4636" s="92" t="s">
        <v>1523</v>
      </c>
      <c r="N4636" s="92">
        <v>0</v>
      </c>
      <c r="O4636" s="92" t="s">
        <v>47</v>
      </c>
      <c r="P4636" s="96">
        <v>11</v>
      </c>
      <c r="Q4636" s="96" t="s">
        <v>194</v>
      </c>
      <c r="R4636" s="97" t="s">
        <v>95</v>
      </c>
      <c r="S4636" s="98" t="s">
        <v>64</v>
      </c>
      <c r="T4636" s="98" t="s">
        <v>208</v>
      </c>
      <c r="U4636" s="99" t="s">
        <v>195</v>
      </c>
      <c r="V4636" s="100">
        <v>0.6</v>
      </c>
      <c r="W4636" s="106">
        <v>819</v>
      </c>
      <c r="X4636" s="102">
        <v>1</v>
      </c>
      <c r="Y4636" s="103">
        <v>0.85</v>
      </c>
      <c r="Z4636" s="99">
        <v>9</v>
      </c>
      <c r="AA4636" s="104">
        <v>9.4444444444444442E-2</v>
      </c>
      <c r="AB4636" s="100">
        <v>0</v>
      </c>
      <c r="AC4636" s="106">
        <v>0</v>
      </c>
      <c r="AD4636" s="107">
        <v>43599</v>
      </c>
      <c r="AE4636" s="107">
        <v>43599</v>
      </c>
      <c r="AF4636" s="99">
        <v>0</v>
      </c>
      <c r="AG4636" s="101" t="s">
        <v>53</v>
      </c>
      <c r="AH4636" s="100">
        <v>0</v>
      </c>
      <c r="AI4636" s="106">
        <v>0</v>
      </c>
      <c r="AJ4636" s="106">
        <v>0</v>
      </c>
      <c r="AK4636" s="60" t="str">
        <f>+IF(Tabla1[[#This Row],[REQUEST_TY]]="SR MANTENIMIENTO CORRECTIVO", "EMERGENCIA", "OTROS")</f>
        <v>EMERGENCIA</v>
      </c>
      <c r="AL4636" s="6" t="str">
        <f>+_xlfn.IFS(Tabla1[[#This Row],[Veces obj]]&lt;=1,"0-1",Tabla1[[#This Row],[Veces obj]]&lt;=2,"1-2",Tabla1[[#This Row],[Veces obj]]&lt;=3,"2-3",TRUE,"&gt;3")</f>
        <v>0-1</v>
      </c>
      <c r="AM4636" s="60" t="str">
        <f>+_xlfn.IFS(MONTH(Tabla1[[#This Row],[MES]])&lt;=3,"Q1",MONTH(Tabla1[[#This Row],[MES]])&lt;=6,"Q2",MONTH(Tabla1[[#This Row],[MES]])&lt;=9,"Q3",TRUE,"Q4")</f>
        <v>Q2</v>
      </c>
      <c r="AN4636" s="15" t="str">
        <f>+IFERROR(VLOOKUP(Tabla1[[#This Row],[CUENTA]],CTAS[],2,0),"OTROS")</f>
        <v>OTROS</v>
      </c>
      <c r="AP4636" s="15" t="str">
        <f>+IFERROR(VLOOKUP(Tabla1[[#This Row],[EMPLEADO]],IS[],3,0),"OTROS")</f>
        <v>OTROS</v>
      </c>
      <c r="AQ4636" s="15" t="str">
        <f>+IFERROR(VLOOKUP(Tabla1[[#This Row],[EMPLEADO]],IS[[NÓMINA]:[INGENIERO]],2,0),"OTROS")</f>
        <v>OTROS</v>
      </c>
    </row>
    <row r="4637" spans="1:43" x14ac:dyDescent="0.25">
      <c r="A4637" s="91" t="s">
        <v>12089</v>
      </c>
      <c r="B4637" s="92">
        <v>1</v>
      </c>
      <c r="C4637" s="92" t="s">
        <v>13248</v>
      </c>
      <c r="D4637" s="93" t="s">
        <v>38</v>
      </c>
      <c r="E4637" s="94" t="s">
        <v>85</v>
      </c>
      <c r="F4637" s="94" t="s">
        <v>13249</v>
      </c>
      <c r="G4637" s="105" t="s">
        <v>13250</v>
      </c>
      <c r="H4637" s="92" t="s">
        <v>58</v>
      </c>
      <c r="I4637" s="95" t="s">
        <v>43</v>
      </c>
      <c r="J4637" s="92" t="s">
        <v>8</v>
      </c>
      <c r="K4637" s="96" t="s">
        <v>370</v>
      </c>
      <c r="L4637" s="96" t="s">
        <v>6576</v>
      </c>
      <c r="M4637" s="92" t="s">
        <v>736</v>
      </c>
      <c r="N4637" s="92">
        <v>0</v>
      </c>
      <c r="O4637" s="92" t="s">
        <v>47</v>
      </c>
      <c r="P4637" s="96">
        <v>232</v>
      </c>
      <c r="Q4637" s="96" t="s">
        <v>48</v>
      </c>
      <c r="R4637" s="97" t="s">
        <v>49</v>
      </c>
      <c r="S4637" s="98" t="s">
        <v>50</v>
      </c>
      <c r="T4637" s="98" t="s">
        <v>51</v>
      </c>
      <c r="U4637" s="99" t="s">
        <v>52</v>
      </c>
      <c r="V4637" s="100">
        <v>1.05</v>
      </c>
      <c r="W4637" s="106">
        <v>750.75000000000011</v>
      </c>
      <c r="X4637" s="102">
        <v>1</v>
      </c>
      <c r="Y4637" s="103">
        <v>1.4</v>
      </c>
      <c r="Z4637" s="99">
        <v>5</v>
      </c>
      <c r="AA4637" s="104">
        <v>0.27999999999999997</v>
      </c>
      <c r="AB4637" s="100">
        <v>0</v>
      </c>
      <c r="AC4637" s="106">
        <v>0</v>
      </c>
      <c r="AD4637" s="107">
        <v>43599</v>
      </c>
      <c r="AE4637" s="107">
        <v>43600</v>
      </c>
      <c r="AF4637" s="99">
        <v>1</v>
      </c>
      <c r="AG4637" s="101" t="s">
        <v>53</v>
      </c>
      <c r="AH4637" s="100">
        <v>0</v>
      </c>
      <c r="AI4637" s="106">
        <v>0</v>
      </c>
      <c r="AJ4637" s="106">
        <v>0</v>
      </c>
      <c r="AK4637" s="60" t="str">
        <f>+IF(Tabla1[[#This Row],[REQUEST_TY]]="SR MANTENIMIENTO CORRECTIVO", "EMERGENCIA", "OTROS")</f>
        <v>EMERGENCIA</v>
      </c>
      <c r="AL4637" s="6" t="str">
        <f>+_xlfn.IFS(Tabla1[[#This Row],[Veces obj]]&lt;=1,"0-1",Tabla1[[#This Row],[Veces obj]]&lt;=2,"1-2",Tabla1[[#This Row],[Veces obj]]&lt;=3,"2-3",TRUE,"&gt;3")</f>
        <v>0-1</v>
      </c>
      <c r="AM4637" s="60" t="str">
        <f>+_xlfn.IFS(MONTH(Tabla1[[#This Row],[MES]])&lt;=3,"Q1",MONTH(Tabla1[[#This Row],[MES]])&lt;=6,"Q2",MONTH(Tabla1[[#This Row],[MES]])&lt;=9,"Q3",TRUE,"Q4")</f>
        <v>Q2</v>
      </c>
      <c r="AN4637" s="15" t="str">
        <f>+IFERROR(VLOOKUP(Tabla1[[#This Row],[CUENTA]],CTAS[],2,0),"OTROS")</f>
        <v>OTROS</v>
      </c>
      <c r="AP4637" s="15" t="str">
        <f>+IFERROR(VLOOKUP(Tabla1[[#This Row],[EMPLEADO]],IS[],3,0),"OTROS")</f>
        <v>OTROS</v>
      </c>
      <c r="AQ4637" s="15" t="str">
        <f>+IFERROR(VLOOKUP(Tabla1[[#This Row],[EMPLEADO]],IS[[NÓMINA]:[INGENIERO]],2,0),"OTROS")</f>
        <v>OTROS</v>
      </c>
    </row>
    <row r="4638" spans="1:43" x14ac:dyDescent="0.25">
      <c r="A4638" s="91" t="s">
        <v>12089</v>
      </c>
      <c r="B4638" s="92">
        <v>1</v>
      </c>
      <c r="C4638" s="92" t="s">
        <v>13251</v>
      </c>
      <c r="D4638" s="93" t="s">
        <v>38</v>
      </c>
      <c r="E4638" s="94" t="s">
        <v>39</v>
      </c>
      <c r="F4638" s="94" t="s">
        <v>13252</v>
      </c>
      <c r="G4638" s="105" t="s">
        <v>3103</v>
      </c>
      <c r="H4638" s="92" t="s">
        <v>136</v>
      </c>
      <c r="I4638" s="95" t="s">
        <v>43</v>
      </c>
      <c r="J4638" s="92" t="s">
        <v>8</v>
      </c>
      <c r="K4638" s="96" t="s">
        <v>3104</v>
      </c>
      <c r="L4638" s="96" t="s">
        <v>3105</v>
      </c>
      <c r="M4638" s="92" t="s">
        <v>3106</v>
      </c>
      <c r="N4638" s="92">
        <v>0</v>
      </c>
      <c r="O4638" s="92" t="s">
        <v>47</v>
      </c>
      <c r="P4638" s="96">
        <v>124</v>
      </c>
      <c r="Q4638" s="96" t="s">
        <v>48</v>
      </c>
      <c r="R4638" s="97" t="s">
        <v>49</v>
      </c>
      <c r="S4638" s="98" t="s">
        <v>50</v>
      </c>
      <c r="T4638" s="98" t="s">
        <v>51</v>
      </c>
      <c r="U4638" s="99" t="s">
        <v>52</v>
      </c>
      <c r="V4638" s="100">
        <v>1.05</v>
      </c>
      <c r="W4638" s="106">
        <v>750.75000000000011</v>
      </c>
      <c r="X4638" s="102">
        <v>1</v>
      </c>
      <c r="Y4638" s="103">
        <v>4.8</v>
      </c>
      <c r="Z4638" s="99">
        <v>5</v>
      </c>
      <c r="AA4638" s="104">
        <v>0.96</v>
      </c>
      <c r="AB4638" s="100">
        <v>0</v>
      </c>
      <c r="AC4638" s="106">
        <v>0</v>
      </c>
      <c r="AD4638" s="107">
        <v>43600</v>
      </c>
      <c r="AE4638" s="107">
        <v>43600</v>
      </c>
      <c r="AF4638" s="99">
        <v>0</v>
      </c>
      <c r="AG4638" s="101" t="s">
        <v>53</v>
      </c>
      <c r="AH4638" s="100">
        <v>0</v>
      </c>
      <c r="AI4638" s="106">
        <v>0</v>
      </c>
      <c r="AJ4638" s="106">
        <v>0</v>
      </c>
      <c r="AK4638" s="60" t="str">
        <f>+IF(Tabla1[[#This Row],[REQUEST_TY]]="SR MANTENIMIENTO CORRECTIVO", "EMERGENCIA", "OTROS")</f>
        <v>EMERGENCIA</v>
      </c>
      <c r="AL4638" s="6" t="str">
        <f>+_xlfn.IFS(Tabla1[[#This Row],[Veces obj]]&lt;=1,"0-1",Tabla1[[#This Row],[Veces obj]]&lt;=2,"1-2",Tabla1[[#This Row],[Veces obj]]&lt;=3,"2-3",TRUE,"&gt;3")</f>
        <v>0-1</v>
      </c>
      <c r="AM4638" s="60" t="str">
        <f>+_xlfn.IFS(MONTH(Tabla1[[#This Row],[MES]])&lt;=3,"Q1",MONTH(Tabla1[[#This Row],[MES]])&lt;=6,"Q2",MONTH(Tabla1[[#This Row],[MES]])&lt;=9,"Q3",TRUE,"Q4")</f>
        <v>Q2</v>
      </c>
      <c r="AN4638" s="15" t="str">
        <f>+IFERROR(VLOOKUP(Tabla1[[#This Row],[CUENTA]],CTAS[],2,0),"OTROS")</f>
        <v>OTROS</v>
      </c>
      <c r="AP4638" s="15" t="str">
        <f>+IFERROR(VLOOKUP(Tabla1[[#This Row],[EMPLEADO]],IS[],3,0),"OTROS")</f>
        <v>OTROS</v>
      </c>
      <c r="AQ4638" s="15" t="str">
        <f>+IFERROR(VLOOKUP(Tabla1[[#This Row],[EMPLEADO]],IS[[NÓMINA]:[INGENIERO]],2,0),"OTROS")</f>
        <v>OTROS</v>
      </c>
    </row>
    <row r="4639" spans="1:43" x14ac:dyDescent="0.25">
      <c r="A4639" s="91" t="s">
        <v>12089</v>
      </c>
      <c r="B4639" s="92">
        <v>1</v>
      </c>
      <c r="C4639" s="92" t="s">
        <v>13253</v>
      </c>
      <c r="D4639" s="93" t="s">
        <v>38</v>
      </c>
      <c r="E4639" s="94" t="s">
        <v>39</v>
      </c>
      <c r="F4639" s="94" t="s">
        <v>13254</v>
      </c>
      <c r="G4639" s="105" t="s">
        <v>13255</v>
      </c>
      <c r="H4639" s="92" t="s">
        <v>136</v>
      </c>
      <c r="I4639" s="95" t="s">
        <v>43</v>
      </c>
      <c r="J4639" s="92" t="s">
        <v>8</v>
      </c>
      <c r="K4639" s="96" t="s">
        <v>3104</v>
      </c>
      <c r="L4639" s="96" t="s">
        <v>3105</v>
      </c>
      <c r="M4639" s="92" t="s">
        <v>3106</v>
      </c>
      <c r="N4639" s="92">
        <v>0</v>
      </c>
      <c r="O4639" s="92" t="s">
        <v>47</v>
      </c>
      <c r="P4639" s="96">
        <v>145</v>
      </c>
      <c r="Q4639" s="96" t="s">
        <v>48</v>
      </c>
      <c r="R4639" s="97" t="s">
        <v>49</v>
      </c>
      <c r="S4639" s="98" t="s">
        <v>50</v>
      </c>
      <c r="T4639" s="98" t="s">
        <v>51</v>
      </c>
      <c r="U4639" s="99" t="s">
        <v>52</v>
      </c>
      <c r="V4639" s="100">
        <v>1.05</v>
      </c>
      <c r="W4639" s="106">
        <v>750.75000000000011</v>
      </c>
      <c r="X4639" s="102">
        <v>1</v>
      </c>
      <c r="Y4639" s="103">
        <v>4.13</v>
      </c>
      <c r="Z4639" s="99">
        <v>5</v>
      </c>
      <c r="AA4639" s="104">
        <v>0.82599999999999996</v>
      </c>
      <c r="AB4639" s="100">
        <v>0</v>
      </c>
      <c r="AC4639" s="106">
        <v>0</v>
      </c>
      <c r="AD4639" s="107">
        <v>43600</v>
      </c>
      <c r="AE4639" s="107">
        <v>43600</v>
      </c>
      <c r="AF4639" s="99">
        <v>0</v>
      </c>
      <c r="AG4639" s="101" t="s">
        <v>53</v>
      </c>
      <c r="AH4639" s="100">
        <v>0</v>
      </c>
      <c r="AI4639" s="106">
        <v>0</v>
      </c>
      <c r="AJ4639" s="106">
        <v>0</v>
      </c>
      <c r="AK4639" s="60" t="str">
        <f>+IF(Tabla1[[#This Row],[REQUEST_TY]]="SR MANTENIMIENTO CORRECTIVO", "EMERGENCIA", "OTROS")</f>
        <v>EMERGENCIA</v>
      </c>
      <c r="AL4639" s="6" t="str">
        <f>+_xlfn.IFS(Tabla1[[#This Row],[Veces obj]]&lt;=1,"0-1",Tabla1[[#This Row],[Veces obj]]&lt;=2,"1-2",Tabla1[[#This Row],[Veces obj]]&lt;=3,"2-3",TRUE,"&gt;3")</f>
        <v>0-1</v>
      </c>
      <c r="AM4639" s="60" t="str">
        <f>+_xlfn.IFS(MONTH(Tabla1[[#This Row],[MES]])&lt;=3,"Q1",MONTH(Tabla1[[#This Row],[MES]])&lt;=6,"Q2",MONTH(Tabla1[[#This Row],[MES]])&lt;=9,"Q3",TRUE,"Q4")</f>
        <v>Q2</v>
      </c>
      <c r="AN4639" s="15" t="str">
        <f>+IFERROR(VLOOKUP(Tabla1[[#This Row],[CUENTA]],CTAS[],2,0),"OTROS")</f>
        <v>OTROS</v>
      </c>
      <c r="AP4639" s="15" t="str">
        <f>+IFERROR(VLOOKUP(Tabla1[[#This Row],[EMPLEADO]],IS[],3,0),"OTROS")</f>
        <v>OTROS</v>
      </c>
      <c r="AQ4639" s="15" t="str">
        <f>+IFERROR(VLOOKUP(Tabla1[[#This Row],[EMPLEADO]],IS[[NÓMINA]:[INGENIERO]],2,0),"OTROS")</f>
        <v>OTROS</v>
      </c>
    </row>
    <row r="4640" spans="1:43" x14ac:dyDescent="0.25">
      <c r="A4640" s="91" t="s">
        <v>12089</v>
      </c>
      <c r="B4640" s="92">
        <v>1</v>
      </c>
      <c r="C4640" s="92" t="s">
        <v>13256</v>
      </c>
      <c r="D4640" s="93" t="s">
        <v>38</v>
      </c>
      <c r="E4640" s="94" t="s">
        <v>133</v>
      </c>
      <c r="F4640" s="94" t="s">
        <v>13257</v>
      </c>
      <c r="G4640" s="105" t="s">
        <v>2932</v>
      </c>
      <c r="H4640" s="92" t="s">
        <v>136</v>
      </c>
      <c r="I4640" s="95" t="s">
        <v>43</v>
      </c>
      <c r="J4640" s="92" t="s">
        <v>8</v>
      </c>
      <c r="K4640" s="96" t="s">
        <v>59</v>
      </c>
      <c r="L4640" s="96" t="s">
        <v>2516</v>
      </c>
      <c r="M4640" s="92" t="s">
        <v>1496</v>
      </c>
      <c r="N4640" s="92">
        <v>0</v>
      </c>
      <c r="O4640" s="92" t="s">
        <v>47</v>
      </c>
      <c r="P4640" s="96">
        <v>98</v>
      </c>
      <c r="Q4640" s="96" t="s">
        <v>48</v>
      </c>
      <c r="R4640" s="97" t="s">
        <v>138</v>
      </c>
      <c r="S4640" s="98" t="s">
        <v>139</v>
      </c>
      <c r="T4640" s="98" t="s">
        <v>51</v>
      </c>
      <c r="U4640" s="99" t="s">
        <v>353</v>
      </c>
      <c r="V4640" s="100">
        <v>1.1499999999999999</v>
      </c>
      <c r="W4640" s="106">
        <v>1808.95</v>
      </c>
      <c r="X4640" s="102">
        <v>1</v>
      </c>
      <c r="Y4640" s="103">
        <v>6.78</v>
      </c>
      <c r="Z4640" s="99">
        <v>4</v>
      </c>
      <c r="AA4640" s="104">
        <v>1.6950000000000001</v>
      </c>
      <c r="AB4640" s="100">
        <v>0.17375000000000002</v>
      </c>
      <c r="AC4640" s="106">
        <v>-273.30875000000009</v>
      </c>
      <c r="AD4640" s="107">
        <v>43600</v>
      </c>
      <c r="AE4640" s="107">
        <v>43600</v>
      </c>
      <c r="AF4640" s="99">
        <v>0</v>
      </c>
      <c r="AG4640" s="101" t="s">
        <v>53</v>
      </c>
      <c r="AH4640" s="100">
        <v>0</v>
      </c>
      <c r="AI4640" s="106">
        <v>0</v>
      </c>
      <c r="AJ4640" s="106">
        <v>0</v>
      </c>
      <c r="AK4640" s="60" t="str">
        <f>+IF(Tabla1[[#This Row],[REQUEST_TY]]="SR MANTENIMIENTO CORRECTIVO", "EMERGENCIA", "OTROS")</f>
        <v>EMERGENCIA</v>
      </c>
      <c r="AL4640" s="6" t="str">
        <f>+_xlfn.IFS(Tabla1[[#This Row],[Veces obj]]&lt;=1,"0-1",Tabla1[[#This Row],[Veces obj]]&lt;=2,"1-2",Tabla1[[#This Row],[Veces obj]]&lt;=3,"2-3",TRUE,"&gt;3")</f>
        <v>1-2</v>
      </c>
      <c r="AM4640" s="60" t="str">
        <f>+_xlfn.IFS(MONTH(Tabla1[[#This Row],[MES]])&lt;=3,"Q1",MONTH(Tabla1[[#This Row],[MES]])&lt;=6,"Q2",MONTH(Tabla1[[#This Row],[MES]])&lt;=9,"Q3",TRUE,"Q4")</f>
        <v>Q2</v>
      </c>
      <c r="AN4640" s="15" t="str">
        <f>+IFERROR(VLOOKUP(Tabla1[[#This Row],[CUENTA]],CTAS[],2,0),"OTROS")</f>
        <v>OTROS</v>
      </c>
      <c r="AP4640" s="15" t="str">
        <f>+IFERROR(VLOOKUP(Tabla1[[#This Row],[EMPLEADO]],IS[],3,0),"OTROS")</f>
        <v>OTROS</v>
      </c>
      <c r="AQ4640" s="15" t="str">
        <f>+IFERROR(VLOOKUP(Tabla1[[#This Row],[EMPLEADO]],IS[[NÓMINA]:[INGENIERO]],2,0),"OTROS")</f>
        <v>OTROS</v>
      </c>
    </row>
    <row r="4641" spans="1:43" x14ac:dyDescent="0.25">
      <c r="A4641" s="91" t="s">
        <v>12089</v>
      </c>
      <c r="B4641" s="92">
        <v>1</v>
      </c>
      <c r="C4641" s="92" t="s">
        <v>13258</v>
      </c>
      <c r="D4641" s="93" t="s">
        <v>38</v>
      </c>
      <c r="E4641" s="94" t="s">
        <v>312</v>
      </c>
      <c r="F4641" s="94" t="s">
        <v>13259</v>
      </c>
      <c r="G4641" s="105" t="s">
        <v>13260</v>
      </c>
      <c r="H4641" s="92" t="s">
        <v>220</v>
      </c>
      <c r="I4641" s="95" t="s">
        <v>43</v>
      </c>
      <c r="J4641" s="92" t="s">
        <v>8</v>
      </c>
      <c r="K4641" s="96" t="s">
        <v>538</v>
      </c>
      <c r="L4641" s="96" t="s">
        <v>539</v>
      </c>
      <c r="M4641" s="92" t="s">
        <v>540</v>
      </c>
      <c r="N4641" s="92">
        <v>0</v>
      </c>
      <c r="O4641" s="92" t="s">
        <v>47</v>
      </c>
      <c r="P4641" s="96">
        <v>182</v>
      </c>
      <c r="Q4641" s="96" t="s">
        <v>48</v>
      </c>
      <c r="R4641" s="97" t="s">
        <v>317</v>
      </c>
      <c r="S4641" s="98" t="s">
        <v>318</v>
      </c>
      <c r="T4641" s="98" t="s">
        <v>51</v>
      </c>
      <c r="U4641" s="99" t="s">
        <v>353</v>
      </c>
      <c r="V4641" s="100">
        <v>1.1499999999999999</v>
      </c>
      <c r="W4641" s="106">
        <v>1808.95</v>
      </c>
      <c r="X4641" s="102">
        <v>1</v>
      </c>
      <c r="Y4641" s="103">
        <v>5.05</v>
      </c>
      <c r="Z4641" s="99">
        <v>4</v>
      </c>
      <c r="AA4641" s="104">
        <v>1.2625</v>
      </c>
      <c r="AB4641" s="100">
        <v>6.5624999999999989E-2</v>
      </c>
      <c r="AC4641" s="106">
        <v>-103.22812499999999</v>
      </c>
      <c r="AD4641" s="107">
        <v>43600</v>
      </c>
      <c r="AE4641" s="107">
        <v>43600</v>
      </c>
      <c r="AF4641" s="99">
        <v>0</v>
      </c>
      <c r="AG4641" s="101" t="s">
        <v>53</v>
      </c>
      <c r="AH4641" s="100">
        <v>0</v>
      </c>
      <c r="AI4641" s="106">
        <v>0</v>
      </c>
      <c r="AJ4641" s="106">
        <v>0</v>
      </c>
      <c r="AK4641" s="60" t="str">
        <f>+IF(Tabla1[[#This Row],[REQUEST_TY]]="SR MANTENIMIENTO CORRECTIVO", "EMERGENCIA", "OTROS")</f>
        <v>EMERGENCIA</v>
      </c>
      <c r="AL4641" s="6" t="str">
        <f>+_xlfn.IFS(Tabla1[[#This Row],[Veces obj]]&lt;=1,"0-1",Tabla1[[#This Row],[Veces obj]]&lt;=2,"1-2",Tabla1[[#This Row],[Veces obj]]&lt;=3,"2-3",TRUE,"&gt;3")</f>
        <v>1-2</v>
      </c>
      <c r="AM4641" s="60" t="str">
        <f>+_xlfn.IFS(MONTH(Tabla1[[#This Row],[MES]])&lt;=3,"Q1",MONTH(Tabla1[[#This Row],[MES]])&lt;=6,"Q2",MONTH(Tabla1[[#This Row],[MES]])&lt;=9,"Q3",TRUE,"Q4")</f>
        <v>Q2</v>
      </c>
      <c r="AN4641" s="15" t="str">
        <f>+IFERROR(VLOOKUP(Tabla1[[#This Row],[CUENTA]],CTAS[],2,0),"OTROS")</f>
        <v>OTROS</v>
      </c>
      <c r="AP4641" s="15" t="str">
        <f>+IFERROR(VLOOKUP(Tabla1[[#This Row],[EMPLEADO]],IS[],3,0),"OTROS")</f>
        <v>OTROS</v>
      </c>
      <c r="AQ4641" s="15" t="str">
        <f>+IFERROR(VLOOKUP(Tabla1[[#This Row],[EMPLEADO]],IS[[NÓMINA]:[INGENIERO]],2,0),"OTROS")</f>
        <v>OTROS</v>
      </c>
    </row>
    <row r="4642" spans="1:43" x14ac:dyDescent="0.25">
      <c r="A4642" s="91" t="s">
        <v>12089</v>
      </c>
      <c r="B4642" s="92">
        <v>1</v>
      </c>
      <c r="C4642" s="92" t="s">
        <v>13261</v>
      </c>
      <c r="D4642" s="93" t="s">
        <v>38</v>
      </c>
      <c r="E4642" s="94" t="s">
        <v>1208</v>
      </c>
      <c r="F4642" s="94" t="s">
        <v>13262</v>
      </c>
      <c r="G4642" s="105" t="s">
        <v>4842</v>
      </c>
      <c r="H4642" s="92" t="s">
        <v>220</v>
      </c>
      <c r="I4642" s="95" t="s">
        <v>43</v>
      </c>
      <c r="J4642" s="92" t="s">
        <v>8</v>
      </c>
      <c r="K4642" s="96" t="s">
        <v>907</v>
      </c>
      <c r="L4642" s="96" t="s">
        <v>908</v>
      </c>
      <c r="M4642" s="92" t="s">
        <v>556</v>
      </c>
      <c r="N4642" s="92">
        <v>0</v>
      </c>
      <c r="O4642" s="92" t="s">
        <v>47</v>
      </c>
      <c r="P4642" s="96">
        <v>102</v>
      </c>
      <c r="Q4642" s="96" t="s">
        <v>48</v>
      </c>
      <c r="R4642" s="97" t="s">
        <v>153</v>
      </c>
      <c r="S4642" s="98" t="s">
        <v>50</v>
      </c>
      <c r="T4642" s="98" t="s">
        <v>51</v>
      </c>
      <c r="U4642" s="99" t="s">
        <v>52</v>
      </c>
      <c r="V4642" s="100">
        <v>1.05</v>
      </c>
      <c r="W4642" s="106">
        <v>750.75000000000011</v>
      </c>
      <c r="X4642" s="102">
        <v>1</v>
      </c>
      <c r="Y4642" s="103">
        <v>2.6</v>
      </c>
      <c r="Z4642" s="99">
        <v>5</v>
      </c>
      <c r="AA4642" s="104">
        <v>0.52</v>
      </c>
      <c r="AB4642" s="100">
        <v>0</v>
      </c>
      <c r="AC4642" s="106">
        <v>0</v>
      </c>
      <c r="AD4642" s="107">
        <v>43613</v>
      </c>
      <c r="AE4642" s="107">
        <v>43613</v>
      </c>
      <c r="AF4642" s="99">
        <v>0</v>
      </c>
      <c r="AG4642" s="101" t="s">
        <v>53</v>
      </c>
      <c r="AH4642" s="100">
        <v>0</v>
      </c>
      <c r="AI4642" s="106">
        <v>0</v>
      </c>
      <c r="AJ4642" s="106">
        <v>0</v>
      </c>
      <c r="AK4642" s="60" t="str">
        <f>+IF(Tabla1[[#This Row],[REQUEST_TY]]="SR MANTENIMIENTO CORRECTIVO", "EMERGENCIA", "OTROS")</f>
        <v>EMERGENCIA</v>
      </c>
      <c r="AL4642" s="6" t="str">
        <f>+_xlfn.IFS(Tabla1[[#This Row],[Veces obj]]&lt;=1,"0-1",Tabla1[[#This Row],[Veces obj]]&lt;=2,"1-2",Tabla1[[#This Row],[Veces obj]]&lt;=3,"2-3",TRUE,"&gt;3")</f>
        <v>0-1</v>
      </c>
      <c r="AM4642" s="60" t="str">
        <f>+_xlfn.IFS(MONTH(Tabla1[[#This Row],[MES]])&lt;=3,"Q1",MONTH(Tabla1[[#This Row],[MES]])&lt;=6,"Q2",MONTH(Tabla1[[#This Row],[MES]])&lt;=9,"Q3",TRUE,"Q4")</f>
        <v>Q2</v>
      </c>
      <c r="AN4642" s="15" t="str">
        <f>+IFERROR(VLOOKUP(Tabla1[[#This Row],[CUENTA]],CTAS[],2,0),"OTROS")</f>
        <v>OTROS</v>
      </c>
      <c r="AP4642" s="15" t="str">
        <f>+IFERROR(VLOOKUP(Tabla1[[#This Row],[EMPLEADO]],IS[],3,0),"OTROS")</f>
        <v>OTROS</v>
      </c>
      <c r="AQ4642" s="15" t="str">
        <f>+IFERROR(VLOOKUP(Tabla1[[#This Row],[EMPLEADO]],IS[[NÓMINA]:[INGENIERO]],2,0),"OTROS")</f>
        <v>OTROS</v>
      </c>
    </row>
    <row r="4643" spans="1:43" x14ac:dyDescent="0.25">
      <c r="A4643" s="91" t="s">
        <v>12089</v>
      </c>
      <c r="B4643" s="92">
        <v>1</v>
      </c>
      <c r="C4643" s="92" t="s">
        <v>13263</v>
      </c>
      <c r="D4643" s="93" t="s">
        <v>38</v>
      </c>
      <c r="E4643" s="94" t="s">
        <v>160</v>
      </c>
      <c r="F4643" s="94" t="s">
        <v>13264</v>
      </c>
      <c r="G4643" s="105" t="s">
        <v>6286</v>
      </c>
      <c r="H4643" s="92" t="s">
        <v>124</v>
      </c>
      <c r="I4643" s="95" t="s">
        <v>43</v>
      </c>
      <c r="J4643" s="92" t="s">
        <v>8</v>
      </c>
      <c r="K4643" s="96" t="s">
        <v>240</v>
      </c>
      <c r="L4643" s="96" t="s">
        <v>241</v>
      </c>
      <c r="M4643" s="92" t="s">
        <v>94</v>
      </c>
      <c r="N4643" s="92">
        <v>0</v>
      </c>
      <c r="O4643" s="92" t="s">
        <v>47</v>
      </c>
      <c r="P4643" s="96">
        <v>88</v>
      </c>
      <c r="Q4643" s="96" t="s">
        <v>48</v>
      </c>
      <c r="R4643" s="97" t="s">
        <v>49</v>
      </c>
      <c r="S4643" s="98" t="s">
        <v>50</v>
      </c>
      <c r="T4643" s="98" t="s">
        <v>51</v>
      </c>
      <c r="U4643" s="99" t="s">
        <v>52</v>
      </c>
      <c r="V4643" s="100">
        <v>1.05</v>
      </c>
      <c r="W4643" s="106">
        <v>750.75000000000011</v>
      </c>
      <c r="X4643" s="102">
        <v>1</v>
      </c>
      <c r="Y4643" s="103">
        <v>0</v>
      </c>
      <c r="Z4643" s="99">
        <v>5</v>
      </c>
      <c r="AA4643" s="104">
        <v>0</v>
      </c>
      <c r="AB4643" s="100">
        <v>0</v>
      </c>
      <c r="AC4643" s="106">
        <v>0</v>
      </c>
      <c r="AD4643" s="107">
        <v>43601</v>
      </c>
      <c r="AE4643" s="107">
        <v>43602</v>
      </c>
      <c r="AF4643" s="99">
        <v>1</v>
      </c>
      <c r="AG4643" s="101" t="s">
        <v>53</v>
      </c>
      <c r="AH4643" s="100">
        <v>0</v>
      </c>
      <c r="AI4643" s="106">
        <v>0</v>
      </c>
      <c r="AJ4643" s="106">
        <v>0</v>
      </c>
      <c r="AK4643" s="60" t="str">
        <f>+IF(Tabla1[[#This Row],[REQUEST_TY]]="SR MANTENIMIENTO CORRECTIVO", "EMERGENCIA", "OTROS")</f>
        <v>EMERGENCIA</v>
      </c>
      <c r="AL4643" s="6" t="str">
        <f>+_xlfn.IFS(Tabla1[[#This Row],[Veces obj]]&lt;=1,"0-1",Tabla1[[#This Row],[Veces obj]]&lt;=2,"1-2",Tabla1[[#This Row],[Veces obj]]&lt;=3,"2-3",TRUE,"&gt;3")</f>
        <v>0-1</v>
      </c>
      <c r="AM4643" s="60" t="str">
        <f>+_xlfn.IFS(MONTH(Tabla1[[#This Row],[MES]])&lt;=3,"Q1",MONTH(Tabla1[[#This Row],[MES]])&lt;=6,"Q2",MONTH(Tabla1[[#This Row],[MES]])&lt;=9,"Q3",TRUE,"Q4")</f>
        <v>Q2</v>
      </c>
      <c r="AN4643" s="15" t="str">
        <f>+IFERROR(VLOOKUP(Tabla1[[#This Row],[CUENTA]],CTAS[],2,0),"OTROS")</f>
        <v>OTROS</v>
      </c>
      <c r="AP4643" s="15" t="str">
        <f>+IFERROR(VLOOKUP(Tabla1[[#This Row],[EMPLEADO]],IS[],3,0),"OTROS")</f>
        <v>JUAREZ</v>
      </c>
      <c r="AQ4643" s="15" t="str">
        <f>+IFERROR(VLOOKUP(Tabla1[[#This Row],[EMPLEADO]],IS[[NÓMINA]:[INGENIERO]],2,0),"OTROS")</f>
        <v>MIGUEL COTA</v>
      </c>
    </row>
    <row r="4644" spans="1:43" x14ac:dyDescent="0.25">
      <c r="A4644" s="91" t="s">
        <v>12089</v>
      </c>
      <c r="B4644" s="92">
        <v>1</v>
      </c>
      <c r="C4644" s="92" t="s">
        <v>13265</v>
      </c>
      <c r="D4644" s="93" t="s">
        <v>38</v>
      </c>
      <c r="E4644" s="94" t="s">
        <v>250</v>
      </c>
      <c r="F4644" s="94" t="s">
        <v>13266</v>
      </c>
      <c r="G4644" s="105" t="s">
        <v>284</v>
      </c>
      <c r="H4644" s="92" t="s">
        <v>124</v>
      </c>
      <c r="I4644" s="95" t="s">
        <v>43</v>
      </c>
      <c r="J4644" s="92" t="s">
        <v>8</v>
      </c>
      <c r="K4644" s="96" t="s">
        <v>240</v>
      </c>
      <c r="L4644" s="96" t="s">
        <v>285</v>
      </c>
      <c r="M4644" s="92" t="s">
        <v>94</v>
      </c>
      <c r="N4644" s="92">
        <v>0</v>
      </c>
      <c r="O4644" s="92" t="s">
        <v>47</v>
      </c>
      <c r="P4644" s="96">
        <v>42</v>
      </c>
      <c r="Q4644" s="96" t="s">
        <v>82</v>
      </c>
      <c r="R4644" s="97" t="s">
        <v>49</v>
      </c>
      <c r="S4644" s="98" t="s">
        <v>50</v>
      </c>
      <c r="T4644" s="98" t="s">
        <v>51</v>
      </c>
      <c r="U4644" s="99" t="s">
        <v>120</v>
      </c>
      <c r="V4644" s="100">
        <v>0.8</v>
      </c>
      <c r="W4644" s="106">
        <v>572.00000000000011</v>
      </c>
      <c r="X4644" s="102">
        <v>1</v>
      </c>
      <c r="Y4644" s="103">
        <v>0</v>
      </c>
      <c r="Z4644" s="99">
        <v>5</v>
      </c>
      <c r="AA4644" s="104">
        <v>0</v>
      </c>
      <c r="AB4644" s="100">
        <v>0</v>
      </c>
      <c r="AC4644" s="106">
        <v>0</v>
      </c>
      <c r="AD4644" s="107">
        <v>43602</v>
      </c>
      <c r="AE4644" s="107">
        <v>43602</v>
      </c>
      <c r="AF4644" s="99">
        <v>0</v>
      </c>
      <c r="AG4644" s="101" t="s">
        <v>53</v>
      </c>
      <c r="AH4644" s="100">
        <v>0</v>
      </c>
      <c r="AI4644" s="106">
        <v>0</v>
      </c>
      <c r="AJ4644" s="106">
        <v>0</v>
      </c>
      <c r="AK4644" s="60" t="str">
        <f>+IF(Tabla1[[#This Row],[REQUEST_TY]]="SR MANTENIMIENTO CORRECTIVO", "EMERGENCIA", "OTROS")</f>
        <v>EMERGENCIA</v>
      </c>
      <c r="AL4644" s="6" t="str">
        <f>+_xlfn.IFS(Tabla1[[#This Row],[Veces obj]]&lt;=1,"0-1",Tabla1[[#This Row],[Veces obj]]&lt;=2,"1-2",Tabla1[[#This Row],[Veces obj]]&lt;=3,"2-3",TRUE,"&gt;3")</f>
        <v>0-1</v>
      </c>
      <c r="AM4644" s="60" t="str">
        <f>+_xlfn.IFS(MONTH(Tabla1[[#This Row],[MES]])&lt;=3,"Q1",MONTH(Tabla1[[#This Row],[MES]])&lt;=6,"Q2",MONTH(Tabla1[[#This Row],[MES]])&lt;=9,"Q3",TRUE,"Q4")</f>
        <v>Q2</v>
      </c>
      <c r="AN4644" s="15" t="str">
        <f>+IFERROR(VLOOKUP(Tabla1[[#This Row],[CUENTA]],CTAS[],2,0),"OTROS")</f>
        <v>OTROS</v>
      </c>
      <c r="AP4644" s="15" t="str">
        <f>+IFERROR(VLOOKUP(Tabla1[[#This Row],[EMPLEADO]],IS[],3,0),"OTROS")</f>
        <v>JUAREZ</v>
      </c>
      <c r="AQ4644" s="15" t="str">
        <f>+IFERROR(VLOOKUP(Tabla1[[#This Row],[EMPLEADO]],IS[[NÓMINA]:[INGENIERO]],2,0),"OTROS")</f>
        <v>MIGUEL COTA</v>
      </c>
    </row>
    <row r="4645" spans="1:43" x14ac:dyDescent="0.25">
      <c r="A4645" s="91" t="s">
        <v>12089</v>
      </c>
      <c r="B4645" s="92">
        <v>1</v>
      </c>
      <c r="C4645" s="92" t="s">
        <v>13267</v>
      </c>
      <c r="D4645" s="93" t="s">
        <v>38</v>
      </c>
      <c r="E4645" s="94" t="s">
        <v>1784</v>
      </c>
      <c r="F4645" s="94" t="s">
        <v>13268</v>
      </c>
      <c r="G4645" s="105" t="s">
        <v>4014</v>
      </c>
      <c r="H4645" s="92" t="s">
        <v>106</v>
      </c>
      <c r="I4645" s="95" t="s">
        <v>43</v>
      </c>
      <c r="J4645" s="92" t="s">
        <v>8</v>
      </c>
      <c r="K4645" s="96" t="s">
        <v>4015</v>
      </c>
      <c r="L4645" s="96" t="s">
        <v>4016</v>
      </c>
      <c r="M4645" s="92" t="s">
        <v>46</v>
      </c>
      <c r="N4645" s="92">
        <v>0</v>
      </c>
      <c r="O4645" s="92" t="s">
        <v>47</v>
      </c>
      <c r="P4645" s="96">
        <v>33</v>
      </c>
      <c r="Q4645" s="96" t="s">
        <v>82</v>
      </c>
      <c r="R4645" s="97" t="s">
        <v>1789</v>
      </c>
      <c r="S4645" s="98" t="s">
        <v>110</v>
      </c>
      <c r="T4645" s="98" t="s">
        <v>51</v>
      </c>
      <c r="U4645" s="99" t="s">
        <v>3326</v>
      </c>
      <c r="V4645" s="100">
        <v>1.1499999999999999</v>
      </c>
      <c r="W4645" s="106">
        <v>2466.75</v>
      </c>
      <c r="X4645" s="102">
        <v>1</v>
      </c>
      <c r="Y4645" s="103">
        <v>0.92</v>
      </c>
      <c r="Z4645" s="99">
        <v>3</v>
      </c>
      <c r="AA4645" s="104">
        <v>0.3066666666666667</v>
      </c>
      <c r="AB4645" s="100">
        <v>0</v>
      </c>
      <c r="AC4645" s="106">
        <v>0</v>
      </c>
      <c r="AD4645" s="107">
        <v>43601</v>
      </c>
      <c r="AE4645" s="107">
        <v>43601</v>
      </c>
      <c r="AF4645" s="99">
        <v>0</v>
      </c>
      <c r="AG4645" s="101" t="s">
        <v>53</v>
      </c>
      <c r="AH4645" s="100">
        <v>0</v>
      </c>
      <c r="AI4645" s="106">
        <v>0</v>
      </c>
      <c r="AJ4645" s="106">
        <v>0</v>
      </c>
      <c r="AK4645" s="60" t="str">
        <f>+IF(Tabla1[[#This Row],[REQUEST_TY]]="SR MANTENIMIENTO CORRECTIVO", "EMERGENCIA", "OTROS")</f>
        <v>EMERGENCIA</v>
      </c>
      <c r="AL4645" s="6" t="str">
        <f>+_xlfn.IFS(Tabla1[[#This Row],[Veces obj]]&lt;=1,"0-1",Tabla1[[#This Row],[Veces obj]]&lt;=2,"1-2",Tabla1[[#This Row],[Veces obj]]&lt;=3,"2-3",TRUE,"&gt;3")</f>
        <v>0-1</v>
      </c>
      <c r="AM4645" s="60" t="str">
        <f>+_xlfn.IFS(MONTH(Tabla1[[#This Row],[MES]])&lt;=3,"Q1",MONTH(Tabla1[[#This Row],[MES]])&lt;=6,"Q2",MONTH(Tabla1[[#This Row],[MES]])&lt;=9,"Q3",TRUE,"Q4")</f>
        <v>Q2</v>
      </c>
      <c r="AN4645" s="15" t="str">
        <f>+IFERROR(VLOOKUP(Tabla1[[#This Row],[CUENTA]],CTAS[],2,0),"OTROS")</f>
        <v>OTROS</v>
      </c>
      <c r="AP4645" s="15" t="str">
        <f>+IFERROR(VLOOKUP(Tabla1[[#This Row],[EMPLEADO]],IS[],3,0),"OTROS")</f>
        <v>OTROS</v>
      </c>
      <c r="AQ4645" s="15" t="str">
        <f>+IFERROR(VLOOKUP(Tabla1[[#This Row],[EMPLEADO]],IS[[NÓMINA]:[INGENIERO]],2,0),"OTROS")</f>
        <v>OTROS</v>
      </c>
    </row>
    <row r="4646" spans="1:43" x14ac:dyDescent="0.25">
      <c r="A4646" s="91" t="s">
        <v>12089</v>
      </c>
      <c r="B4646" s="92">
        <v>1</v>
      </c>
      <c r="C4646" s="92" t="s">
        <v>13269</v>
      </c>
      <c r="D4646" s="93" t="s">
        <v>38</v>
      </c>
      <c r="E4646" s="94" t="s">
        <v>558</v>
      </c>
      <c r="F4646" s="94" t="s">
        <v>13270</v>
      </c>
      <c r="G4646" s="105" t="s">
        <v>3471</v>
      </c>
      <c r="H4646" s="92" t="s">
        <v>42</v>
      </c>
      <c r="I4646" s="95" t="s">
        <v>43</v>
      </c>
      <c r="J4646" s="92" t="s">
        <v>8</v>
      </c>
      <c r="K4646" s="96" t="s">
        <v>798</v>
      </c>
      <c r="L4646" s="96" t="s">
        <v>3147</v>
      </c>
      <c r="M4646" s="92" t="s">
        <v>794</v>
      </c>
      <c r="N4646" s="92">
        <v>1</v>
      </c>
      <c r="O4646" s="92" t="s">
        <v>47</v>
      </c>
      <c r="P4646" s="96">
        <v>238</v>
      </c>
      <c r="Q4646" s="96" t="s">
        <v>48</v>
      </c>
      <c r="R4646" s="97" t="s">
        <v>95</v>
      </c>
      <c r="S4646" s="98" t="s">
        <v>64</v>
      </c>
      <c r="T4646" s="98" t="s">
        <v>51</v>
      </c>
      <c r="U4646" s="99" t="s">
        <v>96</v>
      </c>
      <c r="V4646" s="100">
        <v>1.1000000000000001</v>
      </c>
      <c r="W4646" s="106">
        <v>0</v>
      </c>
      <c r="X4646" s="102">
        <v>1</v>
      </c>
      <c r="Y4646" s="103">
        <v>1.78</v>
      </c>
      <c r="Z4646" s="99">
        <v>5</v>
      </c>
      <c r="AA4646" s="104">
        <v>0.35599999999999998</v>
      </c>
      <c r="AB4646" s="100">
        <v>0</v>
      </c>
      <c r="AC4646" s="106">
        <v>0</v>
      </c>
      <c r="AD4646" s="107">
        <v>43599</v>
      </c>
      <c r="AE4646" s="107">
        <v>43600</v>
      </c>
      <c r="AF4646" s="99">
        <v>1</v>
      </c>
      <c r="AG4646" s="101" t="s">
        <v>53</v>
      </c>
      <c r="AH4646" s="100">
        <v>0</v>
      </c>
      <c r="AI4646" s="106">
        <v>0</v>
      </c>
      <c r="AJ4646" s="106">
        <v>0</v>
      </c>
      <c r="AK4646" s="60" t="str">
        <f>+IF(Tabla1[[#This Row],[REQUEST_TY]]="SR MANTENIMIENTO CORRECTIVO", "EMERGENCIA", "OTROS")</f>
        <v>EMERGENCIA</v>
      </c>
      <c r="AL4646" s="6" t="str">
        <f>+_xlfn.IFS(Tabla1[[#This Row],[Veces obj]]&lt;=1,"0-1",Tabla1[[#This Row],[Veces obj]]&lt;=2,"1-2",Tabla1[[#This Row],[Veces obj]]&lt;=3,"2-3",TRUE,"&gt;3")</f>
        <v>0-1</v>
      </c>
      <c r="AM4646" s="60" t="str">
        <f>+_xlfn.IFS(MONTH(Tabla1[[#This Row],[MES]])&lt;=3,"Q1",MONTH(Tabla1[[#This Row],[MES]])&lt;=6,"Q2",MONTH(Tabla1[[#This Row],[MES]])&lt;=9,"Q3",TRUE,"Q4")</f>
        <v>Q2</v>
      </c>
      <c r="AN4646" s="15" t="str">
        <f>+IFERROR(VLOOKUP(Tabla1[[#This Row],[CUENTA]],CTAS[],2,0),"OTROS")</f>
        <v>OTROS</v>
      </c>
      <c r="AP4646" s="15" t="str">
        <f>+IFERROR(VLOOKUP(Tabla1[[#This Row],[EMPLEADO]],IS[],3,0),"OTROS")</f>
        <v>OTROS</v>
      </c>
      <c r="AQ4646" s="15" t="str">
        <f>+IFERROR(VLOOKUP(Tabla1[[#This Row],[EMPLEADO]],IS[[NÓMINA]:[INGENIERO]],2,0),"OTROS")</f>
        <v>OTROS</v>
      </c>
    </row>
    <row r="4647" spans="1:43" x14ac:dyDescent="0.25">
      <c r="A4647" s="91" t="s">
        <v>12089</v>
      </c>
      <c r="B4647" s="92">
        <v>1</v>
      </c>
      <c r="C4647" s="92" t="s">
        <v>13271</v>
      </c>
      <c r="D4647" s="93" t="s">
        <v>38</v>
      </c>
      <c r="E4647" s="94" t="s">
        <v>1015</v>
      </c>
      <c r="F4647" s="94" t="s">
        <v>13272</v>
      </c>
      <c r="G4647" s="105" t="s">
        <v>8531</v>
      </c>
      <c r="H4647" s="92" t="s">
        <v>740</v>
      </c>
      <c r="I4647" s="95" t="s">
        <v>43</v>
      </c>
      <c r="J4647" s="92" t="s">
        <v>8</v>
      </c>
      <c r="K4647" s="96" t="s">
        <v>59</v>
      </c>
      <c r="L4647" s="96" t="s">
        <v>1430</v>
      </c>
      <c r="M4647" s="92" t="s">
        <v>530</v>
      </c>
      <c r="N4647" s="92">
        <v>0</v>
      </c>
      <c r="O4647" s="92" t="s">
        <v>47</v>
      </c>
      <c r="P4647" s="96">
        <v>36</v>
      </c>
      <c r="Q4647" s="96" t="s">
        <v>82</v>
      </c>
      <c r="R4647" s="97" t="s">
        <v>317</v>
      </c>
      <c r="S4647" s="98" t="s">
        <v>318</v>
      </c>
      <c r="T4647" s="98" t="s">
        <v>51</v>
      </c>
      <c r="U4647" s="99" t="s">
        <v>140</v>
      </c>
      <c r="V4647" s="100">
        <v>1.1000000000000001</v>
      </c>
      <c r="W4647" s="106">
        <v>1730.3000000000004</v>
      </c>
      <c r="X4647" s="102">
        <v>1</v>
      </c>
      <c r="Y4647" s="103">
        <v>1.6</v>
      </c>
      <c r="Z4647" s="99">
        <v>4</v>
      </c>
      <c r="AA4647" s="104">
        <v>0.4</v>
      </c>
      <c r="AB4647" s="100">
        <v>0</v>
      </c>
      <c r="AC4647" s="106">
        <v>0</v>
      </c>
      <c r="AD4647" s="107">
        <v>43600</v>
      </c>
      <c r="AE4647" s="107">
        <v>43600</v>
      </c>
      <c r="AF4647" s="99">
        <v>0</v>
      </c>
      <c r="AG4647" s="101" t="s">
        <v>53</v>
      </c>
      <c r="AH4647" s="100">
        <v>0</v>
      </c>
      <c r="AI4647" s="106">
        <v>0</v>
      </c>
      <c r="AJ4647" s="106">
        <v>0</v>
      </c>
      <c r="AK4647" s="60" t="str">
        <f>+IF(Tabla1[[#This Row],[REQUEST_TY]]="SR MANTENIMIENTO CORRECTIVO", "EMERGENCIA", "OTROS")</f>
        <v>EMERGENCIA</v>
      </c>
      <c r="AL4647" s="6" t="str">
        <f>+_xlfn.IFS(Tabla1[[#This Row],[Veces obj]]&lt;=1,"0-1",Tabla1[[#This Row],[Veces obj]]&lt;=2,"1-2",Tabla1[[#This Row],[Veces obj]]&lt;=3,"2-3",TRUE,"&gt;3")</f>
        <v>0-1</v>
      </c>
      <c r="AM4647" s="60" t="str">
        <f>+_xlfn.IFS(MONTH(Tabla1[[#This Row],[MES]])&lt;=3,"Q1",MONTH(Tabla1[[#This Row],[MES]])&lt;=6,"Q2",MONTH(Tabla1[[#This Row],[MES]])&lt;=9,"Q3",TRUE,"Q4")</f>
        <v>Q2</v>
      </c>
      <c r="AN4647" s="15" t="str">
        <f>+IFERROR(VLOOKUP(Tabla1[[#This Row],[CUENTA]],CTAS[],2,0),"OTROS")</f>
        <v>OTROS</v>
      </c>
      <c r="AP4647" s="15" t="str">
        <f>+IFERROR(VLOOKUP(Tabla1[[#This Row],[EMPLEADO]],IS[],3,0),"OTROS")</f>
        <v>OTROS</v>
      </c>
      <c r="AQ4647" s="15" t="str">
        <f>+IFERROR(VLOOKUP(Tabla1[[#This Row],[EMPLEADO]],IS[[NÓMINA]:[INGENIERO]],2,0),"OTROS")</f>
        <v>OTROS</v>
      </c>
    </row>
    <row r="4648" spans="1:43" x14ac:dyDescent="0.25">
      <c r="A4648" s="91" t="s">
        <v>12089</v>
      </c>
      <c r="B4648" s="92">
        <v>1</v>
      </c>
      <c r="C4648" s="92" t="s">
        <v>13273</v>
      </c>
      <c r="D4648" s="93" t="s">
        <v>38</v>
      </c>
      <c r="E4648" s="94" t="s">
        <v>217</v>
      </c>
      <c r="F4648" s="94" t="s">
        <v>13274</v>
      </c>
      <c r="G4648" s="105" t="s">
        <v>1328</v>
      </c>
      <c r="H4648" s="92" t="s">
        <v>646</v>
      </c>
      <c r="I4648" s="95" t="s">
        <v>43</v>
      </c>
      <c r="J4648" s="92" t="s">
        <v>8</v>
      </c>
      <c r="K4648" s="96" t="s">
        <v>59</v>
      </c>
      <c r="L4648" s="96" t="s">
        <v>1329</v>
      </c>
      <c r="M4648" s="92" t="s">
        <v>473</v>
      </c>
      <c r="N4648" s="92">
        <v>0</v>
      </c>
      <c r="O4648" s="92" t="s">
        <v>47</v>
      </c>
      <c r="P4648" s="96">
        <v>21</v>
      </c>
      <c r="Q4648" s="96" t="s">
        <v>62</v>
      </c>
      <c r="R4648" s="97" t="s">
        <v>223</v>
      </c>
      <c r="S4648" s="98" t="s">
        <v>139</v>
      </c>
      <c r="T4648" s="98" t="s">
        <v>51</v>
      </c>
      <c r="U4648" s="99" t="s">
        <v>262</v>
      </c>
      <c r="V4648" s="100">
        <v>1.05</v>
      </c>
      <c r="W4648" s="106">
        <v>1651.6500000000003</v>
      </c>
      <c r="X4648" s="102">
        <v>1</v>
      </c>
      <c r="Y4648" s="103">
        <v>0.78</v>
      </c>
      <c r="Z4648" s="99">
        <v>4</v>
      </c>
      <c r="AA4648" s="104">
        <v>0.19500000000000001</v>
      </c>
      <c r="AB4648" s="100">
        <v>0</v>
      </c>
      <c r="AC4648" s="106">
        <v>0</v>
      </c>
      <c r="AD4648" s="107">
        <v>43613</v>
      </c>
      <c r="AE4648" s="107">
        <v>43613</v>
      </c>
      <c r="AF4648" s="99">
        <v>0</v>
      </c>
      <c r="AG4648" s="101" t="s">
        <v>53</v>
      </c>
      <c r="AH4648" s="100">
        <v>0</v>
      </c>
      <c r="AI4648" s="106">
        <v>0</v>
      </c>
      <c r="AJ4648" s="106">
        <v>0</v>
      </c>
      <c r="AK4648" s="60" t="str">
        <f>+IF(Tabla1[[#This Row],[REQUEST_TY]]="SR MANTENIMIENTO CORRECTIVO", "EMERGENCIA", "OTROS")</f>
        <v>EMERGENCIA</v>
      </c>
      <c r="AL4648" s="6" t="str">
        <f>+_xlfn.IFS(Tabla1[[#This Row],[Veces obj]]&lt;=1,"0-1",Tabla1[[#This Row],[Veces obj]]&lt;=2,"1-2",Tabla1[[#This Row],[Veces obj]]&lt;=3,"2-3",TRUE,"&gt;3")</f>
        <v>0-1</v>
      </c>
      <c r="AM4648" s="60" t="str">
        <f>+_xlfn.IFS(MONTH(Tabla1[[#This Row],[MES]])&lt;=3,"Q1",MONTH(Tabla1[[#This Row],[MES]])&lt;=6,"Q2",MONTH(Tabla1[[#This Row],[MES]])&lt;=9,"Q3",TRUE,"Q4")</f>
        <v>Q2</v>
      </c>
      <c r="AN4648" s="15" t="str">
        <f>+IFERROR(VLOOKUP(Tabla1[[#This Row],[CUENTA]],CTAS[],2,0),"OTROS")</f>
        <v>OTROS</v>
      </c>
      <c r="AP4648" s="15" t="str">
        <f>+IFERROR(VLOOKUP(Tabla1[[#This Row],[EMPLEADO]],IS[],3,0),"OTROS")</f>
        <v>OTROS</v>
      </c>
      <c r="AQ4648" s="15" t="str">
        <f>+IFERROR(VLOOKUP(Tabla1[[#This Row],[EMPLEADO]],IS[[NÓMINA]:[INGENIERO]],2,0),"OTROS")</f>
        <v>OTROS</v>
      </c>
    </row>
    <row r="4649" spans="1:43" x14ac:dyDescent="0.25">
      <c r="A4649" s="91" t="s">
        <v>12089</v>
      </c>
      <c r="B4649" s="92">
        <v>1</v>
      </c>
      <c r="C4649" s="92" t="s">
        <v>13275</v>
      </c>
      <c r="D4649" s="93" t="s">
        <v>38</v>
      </c>
      <c r="E4649" s="94" t="s">
        <v>3627</v>
      </c>
      <c r="F4649" s="94" t="s">
        <v>13276</v>
      </c>
      <c r="G4649" s="105" t="s">
        <v>6527</v>
      </c>
      <c r="H4649" s="92" t="s">
        <v>150</v>
      </c>
      <c r="I4649" s="95" t="s">
        <v>43</v>
      </c>
      <c r="J4649" s="92" t="s">
        <v>8</v>
      </c>
      <c r="K4649" s="96" t="s">
        <v>151</v>
      </c>
      <c r="L4649" s="96" t="s">
        <v>185</v>
      </c>
      <c r="M4649" s="92" t="s">
        <v>73</v>
      </c>
      <c r="N4649" s="92">
        <v>1</v>
      </c>
      <c r="O4649" s="92" t="s">
        <v>47</v>
      </c>
      <c r="P4649" s="96">
        <v>84</v>
      </c>
      <c r="Q4649" s="96" t="s">
        <v>48</v>
      </c>
      <c r="R4649" s="97" t="s">
        <v>153</v>
      </c>
      <c r="S4649" s="98" t="s">
        <v>50</v>
      </c>
      <c r="T4649" s="98" t="s">
        <v>51</v>
      </c>
      <c r="U4649" s="99" t="s">
        <v>52</v>
      </c>
      <c r="V4649" s="100">
        <v>1.05</v>
      </c>
      <c r="W4649" s="106">
        <v>0</v>
      </c>
      <c r="X4649" s="102">
        <v>1</v>
      </c>
      <c r="Y4649" s="103">
        <v>0.1</v>
      </c>
      <c r="Z4649" s="99">
        <v>5</v>
      </c>
      <c r="AA4649" s="104">
        <v>0.02</v>
      </c>
      <c r="AB4649" s="100">
        <v>0</v>
      </c>
      <c r="AC4649" s="106">
        <v>0</v>
      </c>
      <c r="AD4649" s="107">
        <v>43600</v>
      </c>
      <c r="AE4649" s="107">
        <v>43600</v>
      </c>
      <c r="AF4649" s="99">
        <v>0</v>
      </c>
      <c r="AG4649" s="101" t="s">
        <v>53</v>
      </c>
      <c r="AH4649" s="100">
        <v>0</v>
      </c>
      <c r="AI4649" s="106">
        <v>0</v>
      </c>
      <c r="AJ4649" s="106">
        <v>0</v>
      </c>
      <c r="AK4649" s="60" t="str">
        <f>+IF(Tabla1[[#This Row],[REQUEST_TY]]="SR MANTENIMIENTO CORRECTIVO", "EMERGENCIA", "OTROS")</f>
        <v>EMERGENCIA</v>
      </c>
      <c r="AL4649" s="6" t="str">
        <f>+_xlfn.IFS(Tabla1[[#This Row],[Veces obj]]&lt;=1,"0-1",Tabla1[[#This Row],[Veces obj]]&lt;=2,"1-2",Tabla1[[#This Row],[Veces obj]]&lt;=3,"2-3",TRUE,"&gt;3")</f>
        <v>0-1</v>
      </c>
      <c r="AM4649" s="60" t="str">
        <f>+_xlfn.IFS(MONTH(Tabla1[[#This Row],[MES]])&lt;=3,"Q1",MONTH(Tabla1[[#This Row],[MES]])&lt;=6,"Q2",MONTH(Tabla1[[#This Row],[MES]])&lt;=9,"Q3",TRUE,"Q4")</f>
        <v>Q2</v>
      </c>
      <c r="AN4649" s="15" t="str">
        <f>+IFERROR(VLOOKUP(Tabla1[[#This Row],[CUENTA]],CTAS[],2,0),"OTROS")</f>
        <v>HONEYWELL</v>
      </c>
      <c r="AP4649" s="15" t="str">
        <f>+IFERROR(VLOOKUP(Tabla1[[#This Row],[EMPLEADO]],IS[],3,0),"OTROS")</f>
        <v>JUAREZ</v>
      </c>
      <c r="AQ4649" s="15" t="str">
        <f>+IFERROR(VLOOKUP(Tabla1[[#This Row],[EMPLEADO]],IS[[NÓMINA]:[INGENIERO]],2,0),"OTROS")</f>
        <v>CARLOS MONTOYA</v>
      </c>
    </row>
    <row r="4650" spans="1:43" x14ac:dyDescent="0.25">
      <c r="A4650" s="91" t="s">
        <v>12089</v>
      </c>
      <c r="B4650" s="92">
        <v>1</v>
      </c>
      <c r="C4650" s="92" t="s">
        <v>13277</v>
      </c>
      <c r="D4650" s="93" t="s">
        <v>38</v>
      </c>
      <c r="E4650" s="94" t="s">
        <v>604</v>
      </c>
      <c r="F4650" s="94" t="s">
        <v>13278</v>
      </c>
      <c r="G4650" s="105" t="s">
        <v>1973</v>
      </c>
      <c r="H4650" s="92" t="s">
        <v>297</v>
      </c>
      <c r="I4650" s="95" t="s">
        <v>43</v>
      </c>
      <c r="J4650" s="92" t="s">
        <v>8</v>
      </c>
      <c r="K4650" s="96" t="s">
        <v>71</v>
      </c>
      <c r="L4650" s="96" t="s">
        <v>836</v>
      </c>
      <c r="M4650" s="92" t="s">
        <v>73</v>
      </c>
      <c r="N4650" s="92">
        <v>0</v>
      </c>
      <c r="O4650" s="92" t="s">
        <v>47</v>
      </c>
      <c r="P4650" s="96">
        <v>39</v>
      </c>
      <c r="Q4650" s="96" t="s">
        <v>82</v>
      </c>
      <c r="R4650" s="97" t="s">
        <v>63</v>
      </c>
      <c r="S4650" s="98" t="s">
        <v>64</v>
      </c>
      <c r="T4650" s="98" t="s">
        <v>51</v>
      </c>
      <c r="U4650" s="99" t="s">
        <v>83</v>
      </c>
      <c r="V4650" s="100">
        <v>1.05</v>
      </c>
      <c r="W4650" s="106">
        <v>1433.25</v>
      </c>
      <c r="X4650" s="102">
        <v>1</v>
      </c>
      <c r="Y4650" s="103">
        <v>0</v>
      </c>
      <c r="Z4650" s="99">
        <v>5</v>
      </c>
      <c r="AA4650" s="104">
        <v>0</v>
      </c>
      <c r="AB4650" s="100">
        <v>0</v>
      </c>
      <c r="AC4650" s="106">
        <v>0</v>
      </c>
      <c r="AD4650" s="107">
        <v>43600</v>
      </c>
      <c r="AE4650" s="107">
        <v>43600</v>
      </c>
      <c r="AF4650" s="99">
        <v>0</v>
      </c>
      <c r="AG4650" s="101" t="s">
        <v>53</v>
      </c>
      <c r="AH4650" s="100">
        <v>0</v>
      </c>
      <c r="AI4650" s="106">
        <v>0</v>
      </c>
      <c r="AJ4650" s="106">
        <v>0</v>
      </c>
      <c r="AK4650" s="60" t="str">
        <f>+IF(Tabla1[[#This Row],[REQUEST_TY]]="SR MANTENIMIENTO CORRECTIVO", "EMERGENCIA", "OTROS")</f>
        <v>EMERGENCIA</v>
      </c>
      <c r="AL4650" s="6" t="str">
        <f>+_xlfn.IFS(Tabla1[[#This Row],[Veces obj]]&lt;=1,"0-1",Tabla1[[#This Row],[Veces obj]]&lt;=2,"1-2",Tabla1[[#This Row],[Veces obj]]&lt;=3,"2-3",TRUE,"&gt;3")</f>
        <v>0-1</v>
      </c>
      <c r="AM4650" s="60" t="str">
        <f>+_xlfn.IFS(MONTH(Tabla1[[#This Row],[MES]])&lt;=3,"Q1",MONTH(Tabla1[[#This Row],[MES]])&lt;=6,"Q2",MONTH(Tabla1[[#This Row],[MES]])&lt;=9,"Q3",TRUE,"Q4")</f>
        <v>Q2</v>
      </c>
      <c r="AN4650" s="15" t="str">
        <f>+IFERROR(VLOOKUP(Tabla1[[#This Row],[CUENTA]],CTAS[],2,0),"OTROS")</f>
        <v>OTROS</v>
      </c>
      <c r="AP4650" s="15" t="str">
        <f>+IFERROR(VLOOKUP(Tabla1[[#This Row],[EMPLEADO]],IS[],3,0),"OTROS")</f>
        <v>JUAREZ</v>
      </c>
      <c r="AQ4650" s="15" t="str">
        <f>+IFERROR(VLOOKUP(Tabla1[[#This Row],[EMPLEADO]],IS[[NÓMINA]:[INGENIERO]],2,0),"OTROS")</f>
        <v>ALFREDO TORRES</v>
      </c>
    </row>
    <row r="4651" spans="1:43" x14ac:dyDescent="0.25">
      <c r="A4651" s="91" t="s">
        <v>12089</v>
      </c>
      <c r="B4651" s="92">
        <v>1</v>
      </c>
      <c r="C4651" s="92" t="s">
        <v>13279</v>
      </c>
      <c r="D4651" s="93" t="s">
        <v>38</v>
      </c>
      <c r="E4651" s="94" t="s">
        <v>725</v>
      </c>
      <c r="F4651" s="94" t="s">
        <v>13280</v>
      </c>
      <c r="G4651" s="105" t="s">
        <v>2735</v>
      </c>
      <c r="H4651" s="92" t="s">
        <v>11301</v>
      </c>
      <c r="I4651" s="95" t="s">
        <v>43</v>
      </c>
      <c r="J4651" s="92" t="s">
        <v>8</v>
      </c>
      <c r="K4651" s="96" t="s">
        <v>59</v>
      </c>
      <c r="L4651" s="96" t="s">
        <v>1225</v>
      </c>
      <c r="M4651" s="92" t="s">
        <v>1226</v>
      </c>
      <c r="N4651" s="92">
        <v>0</v>
      </c>
      <c r="O4651" s="92" t="s">
        <v>47</v>
      </c>
      <c r="P4651" s="96">
        <v>116</v>
      </c>
      <c r="Q4651" s="96" t="s">
        <v>48</v>
      </c>
      <c r="R4651" s="97" t="s">
        <v>223</v>
      </c>
      <c r="S4651" s="98" t="s">
        <v>139</v>
      </c>
      <c r="T4651" s="98" t="s">
        <v>51</v>
      </c>
      <c r="U4651" s="99" t="s">
        <v>353</v>
      </c>
      <c r="V4651" s="100">
        <v>1.1499999999999999</v>
      </c>
      <c r="W4651" s="106">
        <v>1808.95</v>
      </c>
      <c r="X4651" s="102">
        <v>1</v>
      </c>
      <c r="Y4651" s="103">
        <v>2.0699999999999998</v>
      </c>
      <c r="Z4651" s="99">
        <v>4</v>
      </c>
      <c r="AA4651" s="104">
        <v>0.51749999999999996</v>
      </c>
      <c r="AB4651" s="100">
        <v>0</v>
      </c>
      <c r="AC4651" s="106">
        <v>0</v>
      </c>
      <c r="AD4651" s="107">
        <v>43600</v>
      </c>
      <c r="AE4651" s="107">
        <v>43600</v>
      </c>
      <c r="AF4651" s="99">
        <v>0</v>
      </c>
      <c r="AG4651" s="101" t="s">
        <v>53</v>
      </c>
      <c r="AH4651" s="100">
        <v>0</v>
      </c>
      <c r="AI4651" s="106">
        <v>0</v>
      </c>
      <c r="AJ4651" s="106">
        <v>0</v>
      </c>
      <c r="AK4651" s="60" t="str">
        <f>+IF(Tabla1[[#This Row],[REQUEST_TY]]="SR MANTENIMIENTO CORRECTIVO", "EMERGENCIA", "OTROS")</f>
        <v>EMERGENCIA</v>
      </c>
      <c r="AL4651" s="6" t="str">
        <f>+_xlfn.IFS(Tabla1[[#This Row],[Veces obj]]&lt;=1,"0-1",Tabla1[[#This Row],[Veces obj]]&lt;=2,"1-2",Tabla1[[#This Row],[Veces obj]]&lt;=3,"2-3",TRUE,"&gt;3")</f>
        <v>0-1</v>
      </c>
      <c r="AM4651" s="60" t="str">
        <f>+_xlfn.IFS(MONTH(Tabla1[[#This Row],[MES]])&lt;=3,"Q1",MONTH(Tabla1[[#This Row],[MES]])&lt;=6,"Q2",MONTH(Tabla1[[#This Row],[MES]])&lt;=9,"Q3",TRUE,"Q4")</f>
        <v>Q2</v>
      </c>
      <c r="AN4651" s="15" t="str">
        <f>+IFERROR(VLOOKUP(Tabla1[[#This Row],[CUENTA]],CTAS[],2,0),"OTROS")</f>
        <v>OTROS</v>
      </c>
      <c r="AP4651" s="15" t="str">
        <f>+IFERROR(VLOOKUP(Tabla1[[#This Row],[EMPLEADO]],IS[],3,0),"OTROS")</f>
        <v>OTROS</v>
      </c>
      <c r="AQ4651" s="15" t="str">
        <f>+IFERROR(VLOOKUP(Tabla1[[#This Row],[EMPLEADO]],IS[[NÓMINA]:[INGENIERO]],2,0),"OTROS")</f>
        <v>OTROS</v>
      </c>
    </row>
    <row r="4652" spans="1:43" x14ac:dyDescent="0.25">
      <c r="A4652" s="91" t="s">
        <v>12089</v>
      </c>
      <c r="B4652" s="92">
        <v>1</v>
      </c>
      <c r="C4652" s="92" t="s">
        <v>13281</v>
      </c>
      <c r="D4652" s="93" t="s">
        <v>38</v>
      </c>
      <c r="E4652" s="94" t="s">
        <v>312</v>
      </c>
      <c r="F4652" s="94" t="s">
        <v>13282</v>
      </c>
      <c r="G4652" s="105" t="s">
        <v>13283</v>
      </c>
      <c r="H4652" s="92" t="s">
        <v>915</v>
      </c>
      <c r="I4652" s="95" t="s">
        <v>43</v>
      </c>
      <c r="J4652" s="92" t="s">
        <v>8</v>
      </c>
      <c r="K4652" s="96" t="s">
        <v>59</v>
      </c>
      <c r="L4652" s="96" t="s">
        <v>946</v>
      </c>
      <c r="M4652" s="92" t="s">
        <v>316</v>
      </c>
      <c r="N4652" s="92">
        <v>0</v>
      </c>
      <c r="O4652" s="92" t="s">
        <v>47</v>
      </c>
      <c r="P4652" s="96">
        <v>259</v>
      </c>
      <c r="Q4652" s="96" t="s">
        <v>48</v>
      </c>
      <c r="R4652" s="97" t="s">
        <v>317</v>
      </c>
      <c r="S4652" s="98" t="s">
        <v>318</v>
      </c>
      <c r="T4652" s="98" t="s">
        <v>51</v>
      </c>
      <c r="U4652" s="99" t="s">
        <v>353</v>
      </c>
      <c r="V4652" s="100">
        <v>1.1499999999999999</v>
      </c>
      <c r="W4652" s="106">
        <v>1808.95</v>
      </c>
      <c r="X4652" s="102">
        <v>1</v>
      </c>
      <c r="Y4652" s="103">
        <v>1.5</v>
      </c>
      <c r="Z4652" s="99">
        <v>4</v>
      </c>
      <c r="AA4652" s="104">
        <v>0.375</v>
      </c>
      <c r="AB4652" s="100">
        <v>0</v>
      </c>
      <c r="AC4652" s="106">
        <v>0</v>
      </c>
      <c r="AD4652" s="107">
        <v>43600</v>
      </c>
      <c r="AE4652" s="107">
        <v>43600</v>
      </c>
      <c r="AF4652" s="99">
        <v>0</v>
      </c>
      <c r="AG4652" s="101" t="s">
        <v>53</v>
      </c>
      <c r="AH4652" s="100">
        <v>0</v>
      </c>
      <c r="AI4652" s="106">
        <v>0</v>
      </c>
      <c r="AJ4652" s="106">
        <v>0</v>
      </c>
      <c r="AK4652" s="60" t="str">
        <f>+IF(Tabla1[[#This Row],[REQUEST_TY]]="SR MANTENIMIENTO CORRECTIVO", "EMERGENCIA", "OTROS")</f>
        <v>EMERGENCIA</v>
      </c>
      <c r="AL4652" s="6" t="str">
        <f>+_xlfn.IFS(Tabla1[[#This Row],[Veces obj]]&lt;=1,"0-1",Tabla1[[#This Row],[Veces obj]]&lt;=2,"1-2",Tabla1[[#This Row],[Veces obj]]&lt;=3,"2-3",TRUE,"&gt;3")</f>
        <v>0-1</v>
      </c>
      <c r="AM4652" s="60" t="str">
        <f>+_xlfn.IFS(MONTH(Tabla1[[#This Row],[MES]])&lt;=3,"Q1",MONTH(Tabla1[[#This Row],[MES]])&lt;=6,"Q2",MONTH(Tabla1[[#This Row],[MES]])&lt;=9,"Q3",TRUE,"Q4")</f>
        <v>Q2</v>
      </c>
      <c r="AN4652" s="15" t="str">
        <f>+IFERROR(VLOOKUP(Tabla1[[#This Row],[CUENTA]],CTAS[],2,0),"OTROS")</f>
        <v>OTROS</v>
      </c>
      <c r="AP4652" s="15" t="str">
        <f>+IFERROR(VLOOKUP(Tabla1[[#This Row],[EMPLEADO]],IS[],3,0),"OTROS")</f>
        <v>OTROS</v>
      </c>
      <c r="AQ4652" s="15" t="str">
        <f>+IFERROR(VLOOKUP(Tabla1[[#This Row],[EMPLEADO]],IS[[NÓMINA]:[INGENIERO]],2,0),"OTROS")</f>
        <v>OTROS</v>
      </c>
    </row>
    <row r="4653" spans="1:43" x14ac:dyDescent="0.25">
      <c r="A4653" s="91" t="s">
        <v>12089</v>
      </c>
      <c r="B4653" s="92">
        <v>1</v>
      </c>
      <c r="C4653" s="92" t="s">
        <v>13284</v>
      </c>
      <c r="D4653" s="93" t="s">
        <v>38</v>
      </c>
      <c r="E4653" s="94" t="s">
        <v>39</v>
      </c>
      <c r="F4653" s="94" t="s">
        <v>13285</v>
      </c>
      <c r="G4653" s="105" t="s">
        <v>9669</v>
      </c>
      <c r="H4653" s="92" t="s">
        <v>253</v>
      </c>
      <c r="I4653" s="95" t="s">
        <v>43</v>
      </c>
      <c r="J4653" s="92" t="s">
        <v>8</v>
      </c>
      <c r="K4653" s="96" t="s">
        <v>5375</v>
      </c>
      <c r="L4653" s="96" t="s">
        <v>8451</v>
      </c>
      <c r="M4653" s="92" t="s">
        <v>131</v>
      </c>
      <c r="N4653" s="92">
        <v>1</v>
      </c>
      <c r="O4653" s="92" t="s">
        <v>47</v>
      </c>
      <c r="P4653" s="96">
        <v>51</v>
      </c>
      <c r="Q4653" s="96" t="s">
        <v>82</v>
      </c>
      <c r="R4653" s="97" t="s">
        <v>49</v>
      </c>
      <c r="S4653" s="98" t="s">
        <v>50</v>
      </c>
      <c r="T4653" s="98" t="s">
        <v>51</v>
      </c>
      <c r="U4653" s="99" t="s">
        <v>120</v>
      </c>
      <c r="V4653" s="100">
        <v>0.8</v>
      </c>
      <c r="W4653" s="106">
        <v>0</v>
      </c>
      <c r="X4653" s="102">
        <v>1</v>
      </c>
      <c r="Y4653" s="103">
        <v>1.4</v>
      </c>
      <c r="Z4653" s="99">
        <v>5</v>
      </c>
      <c r="AA4653" s="104">
        <v>0.27999999999999997</v>
      </c>
      <c r="AB4653" s="100">
        <v>0</v>
      </c>
      <c r="AC4653" s="106">
        <v>0</v>
      </c>
      <c r="AD4653" s="107">
        <v>43600</v>
      </c>
      <c r="AE4653" s="107">
        <v>43600</v>
      </c>
      <c r="AF4653" s="99">
        <v>0</v>
      </c>
      <c r="AG4653" s="101" t="s">
        <v>53</v>
      </c>
      <c r="AH4653" s="100">
        <v>0</v>
      </c>
      <c r="AI4653" s="106">
        <v>0</v>
      </c>
      <c r="AJ4653" s="106">
        <v>0</v>
      </c>
      <c r="AK4653" s="60" t="str">
        <f>+IF(Tabla1[[#This Row],[REQUEST_TY]]="SR MANTENIMIENTO CORRECTIVO", "EMERGENCIA", "OTROS")</f>
        <v>EMERGENCIA</v>
      </c>
      <c r="AL4653" s="6" t="str">
        <f>+_xlfn.IFS(Tabla1[[#This Row],[Veces obj]]&lt;=1,"0-1",Tabla1[[#This Row],[Veces obj]]&lt;=2,"1-2",Tabla1[[#This Row],[Veces obj]]&lt;=3,"2-3",TRUE,"&gt;3")</f>
        <v>0-1</v>
      </c>
      <c r="AM4653" s="60" t="str">
        <f>+_xlfn.IFS(MONTH(Tabla1[[#This Row],[MES]])&lt;=3,"Q1",MONTH(Tabla1[[#This Row],[MES]])&lt;=6,"Q2",MONTH(Tabla1[[#This Row],[MES]])&lt;=9,"Q3",TRUE,"Q4")</f>
        <v>Q2</v>
      </c>
      <c r="AN4653" s="15" t="str">
        <f>+IFERROR(VLOOKUP(Tabla1[[#This Row],[CUENTA]],CTAS[],2,0),"OTROS")</f>
        <v>OTROS</v>
      </c>
      <c r="AP4653" s="15" t="str">
        <f>+IFERROR(VLOOKUP(Tabla1[[#This Row],[EMPLEADO]],IS[],3,0),"OTROS")</f>
        <v>OTROS</v>
      </c>
      <c r="AQ4653" s="15" t="str">
        <f>+IFERROR(VLOOKUP(Tabla1[[#This Row],[EMPLEADO]],IS[[NÓMINA]:[INGENIERO]],2,0),"OTROS")</f>
        <v>OTROS</v>
      </c>
    </row>
    <row r="4654" spans="1:43" x14ac:dyDescent="0.25">
      <c r="A4654" s="91" t="s">
        <v>12089</v>
      </c>
      <c r="B4654" s="92">
        <v>1</v>
      </c>
      <c r="C4654" s="92" t="s">
        <v>13286</v>
      </c>
      <c r="D4654" s="93" t="s">
        <v>38</v>
      </c>
      <c r="E4654" s="94" t="s">
        <v>217</v>
      </c>
      <c r="F4654" s="94" t="s">
        <v>13287</v>
      </c>
      <c r="G4654" s="105" t="s">
        <v>11322</v>
      </c>
      <c r="H4654" s="92" t="s">
        <v>1572</v>
      </c>
      <c r="I4654" s="95" t="s">
        <v>43</v>
      </c>
      <c r="J4654" s="92" t="s">
        <v>8</v>
      </c>
      <c r="K4654" s="96" t="s">
        <v>59</v>
      </c>
      <c r="L4654" s="96" t="s">
        <v>1706</v>
      </c>
      <c r="M4654" s="92" t="s">
        <v>1707</v>
      </c>
      <c r="N4654" s="92">
        <v>0</v>
      </c>
      <c r="O4654" s="92" t="s">
        <v>47</v>
      </c>
      <c r="P4654" s="96">
        <v>30</v>
      </c>
      <c r="Q4654" s="96" t="s">
        <v>62</v>
      </c>
      <c r="R4654" s="97" t="s">
        <v>223</v>
      </c>
      <c r="S4654" s="98" t="s">
        <v>139</v>
      </c>
      <c r="T4654" s="98" t="s">
        <v>51</v>
      </c>
      <c r="U4654" s="99" t="s">
        <v>262</v>
      </c>
      <c r="V4654" s="100">
        <v>1.05</v>
      </c>
      <c r="W4654" s="106">
        <v>1651.6500000000003</v>
      </c>
      <c r="X4654" s="102">
        <v>1</v>
      </c>
      <c r="Y4654" s="103">
        <v>2.5</v>
      </c>
      <c r="Z4654" s="99">
        <v>4</v>
      </c>
      <c r="AA4654" s="104">
        <v>0.625</v>
      </c>
      <c r="AB4654" s="100">
        <v>0</v>
      </c>
      <c r="AC4654" s="106">
        <v>0</v>
      </c>
      <c r="AD4654" s="107">
        <v>43600</v>
      </c>
      <c r="AE4654" s="107">
        <v>43600</v>
      </c>
      <c r="AF4654" s="99">
        <v>0</v>
      </c>
      <c r="AG4654" s="101" t="s">
        <v>53</v>
      </c>
      <c r="AH4654" s="100">
        <v>0</v>
      </c>
      <c r="AI4654" s="106">
        <v>0</v>
      </c>
      <c r="AJ4654" s="106">
        <v>0</v>
      </c>
      <c r="AK4654" s="60" t="str">
        <f>+IF(Tabla1[[#This Row],[REQUEST_TY]]="SR MANTENIMIENTO CORRECTIVO", "EMERGENCIA", "OTROS")</f>
        <v>EMERGENCIA</v>
      </c>
      <c r="AL4654" s="6" t="str">
        <f>+_xlfn.IFS(Tabla1[[#This Row],[Veces obj]]&lt;=1,"0-1",Tabla1[[#This Row],[Veces obj]]&lt;=2,"1-2",Tabla1[[#This Row],[Veces obj]]&lt;=3,"2-3",TRUE,"&gt;3")</f>
        <v>0-1</v>
      </c>
      <c r="AM4654" s="60" t="str">
        <f>+_xlfn.IFS(MONTH(Tabla1[[#This Row],[MES]])&lt;=3,"Q1",MONTH(Tabla1[[#This Row],[MES]])&lt;=6,"Q2",MONTH(Tabla1[[#This Row],[MES]])&lt;=9,"Q3",TRUE,"Q4")</f>
        <v>Q2</v>
      </c>
      <c r="AN4654" s="15" t="str">
        <f>+IFERROR(VLOOKUP(Tabla1[[#This Row],[CUENTA]],CTAS[],2,0),"OTROS")</f>
        <v>OTROS</v>
      </c>
      <c r="AP4654" s="15" t="str">
        <f>+IFERROR(VLOOKUP(Tabla1[[#This Row],[EMPLEADO]],IS[],3,0),"OTROS")</f>
        <v>OTROS</v>
      </c>
      <c r="AQ4654" s="15" t="str">
        <f>+IFERROR(VLOOKUP(Tabla1[[#This Row],[EMPLEADO]],IS[[NÓMINA]:[INGENIERO]],2,0),"OTROS")</f>
        <v>OTROS</v>
      </c>
    </row>
    <row r="4655" spans="1:43" x14ac:dyDescent="0.25">
      <c r="A4655" s="91" t="s">
        <v>12089</v>
      </c>
      <c r="B4655" s="92">
        <v>1</v>
      </c>
      <c r="C4655" s="92" t="s">
        <v>13288</v>
      </c>
      <c r="D4655" s="93" t="s">
        <v>38</v>
      </c>
      <c r="E4655" s="94" t="s">
        <v>217</v>
      </c>
      <c r="F4655" s="94" t="s">
        <v>13289</v>
      </c>
      <c r="G4655" s="105" t="s">
        <v>10298</v>
      </c>
      <c r="H4655" s="92" t="s">
        <v>1572</v>
      </c>
      <c r="I4655" s="95" t="s">
        <v>43</v>
      </c>
      <c r="J4655" s="92" t="s">
        <v>8</v>
      </c>
      <c r="K4655" s="96" t="s">
        <v>59</v>
      </c>
      <c r="L4655" s="96" t="s">
        <v>1706</v>
      </c>
      <c r="M4655" s="92" t="s">
        <v>1707</v>
      </c>
      <c r="N4655" s="92">
        <v>0</v>
      </c>
      <c r="O4655" s="92" t="s">
        <v>47</v>
      </c>
      <c r="P4655" s="96">
        <v>43</v>
      </c>
      <c r="Q4655" s="96" t="s">
        <v>82</v>
      </c>
      <c r="R4655" s="97" t="s">
        <v>223</v>
      </c>
      <c r="S4655" s="98" t="s">
        <v>139</v>
      </c>
      <c r="T4655" s="98" t="s">
        <v>51</v>
      </c>
      <c r="U4655" s="99" t="s">
        <v>140</v>
      </c>
      <c r="V4655" s="100">
        <v>1.1000000000000001</v>
      </c>
      <c r="W4655" s="106">
        <v>1730.3000000000004</v>
      </c>
      <c r="X4655" s="102">
        <v>1</v>
      </c>
      <c r="Y4655" s="103">
        <v>1</v>
      </c>
      <c r="Z4655" s="99">
        <v>4</v>
      </c>
      <c r="AA4655" s="104">
        <v>0.25</v>
      </c>
      <c r="AB4655" s="100">
        <v>0</v>
      </c>
      <c r="AC4655" s="106">
        <v>0</v>
      </c>
      <c r="AD4655" s="107">
        <v>43600</v>
      </c>
      <c r="AE4655" s="107">
        <v>43600</v>
      </c>
      <c r="AF4655" s="99">
        <v>0</v>
      </c>
      <c r="AG4655" s="101" t="s">
        <v>53</v>
      </c>
      <c r="AH4655" s="100">
        <v>0</v>
      </c>
      <c r="AI4655" s="106">
        <v>0</v>
      </c>
      <c r="AJ4655" s="106">
        <v>0</v>
      </c>
      <c r="AK4655" s="60" t="str">
        <f>+IF(Tabla1[[#This Row],[REQUEST_TY]]="SR MANTENIMIENTO CORRECTIVO", "EMERGENCIA", "OTROS")</f>
        <v>EMERGENCIA</v>
      </c>
      <c r="AL4655" s="6" t="str">
        <f>+_xlfn.IFS(Tabla1[[#This Row],[Veces obj]]&lt;=1,"0-1",Tabla1[[#This Row],[Veces obj]]&lt;=2,"1-2",Tabla1[[#This Row],[Veces obj]]&lt;=3,"2-3",TRUE,"&gt;3")</f>
        <v>0-1</v>
      </c>
      <c r="AM4655" s="60" t="str">
        <f>+_xlfn.IFS(MONTH(Tabla1[[#This Row],[MES]])&lt;=3,"Q1",MONTH(Tabla1[[#This Row],[MES]])&lt;=6,"Q2",MONTH(Tabla1[[#This Row],[MES]])&lt;=9,"Q3",TRUE,"Q4")</f>
        <v>Q2</v>
      </c>
      <c r="AN4655" s="15" t="str">
        <f>+IFERROR(VLOOKUP(Tabla1[[#This Row],[CUENTA]],CTAS[],2,0),"OTROS")</f>
        <v>OTROS</v>
      </c>
      <c r="AP4655" s="15" t="str">
        <f>+IFERROR(VLOOKUP(Tabla1[[#This Row],[EMPLEADO]],IS[],3,0),"OTROS")</f>
        <v>OTROS</v>
      </c>
      <c r="AQ4655" s="15" t="str">
        <f>+IFERROR(VLOOKUP(Tabla1[[#This Row],[EMPLEADO]],IS[[NÓMINA]:[INGENIERO]],2,0),"OTROS")</f>
        <v>OTROS</v>
      </c>
    </row>
    <row r="4656" spans="1:43" x14ac:dyDescent="0.25">
      <c r="A4656" s="91" t="s">
        <v>12089</v>
      </c>
      <c r="B4656" s="92">
        <v>1</v>
      </c>
      <c r="C4656" s="92" t="s">
        <v>13290</v>
      </c>
      <c r="D4656" s="93" t="s">
        <v>38</v>
      </c>
      <c r="E4656" s="94" t="s">
        <v>133</v>
      </c>
      <c r="F4656" s="94" t="s">
        <v>13291</v>
      </c>
      <c r="G4656" s="105" t="s">
        <v>2260</v>
      </c>
      <c r="H4656" s="92" t="s">
        <v>106</v>
      </c>
      <c r="I4656" s="95" t="s">
        <v>43</v>
      </c>
      <c r="J4656" s="92" t="s">
        <v>8</v>
      </c>
      <c r="K4656" s="96" t="s">
        <v>59</v>
      </c>
      <c r="L4656" s="96" t="s">
        <v>1070</v>
      </c>
      <c r="M4656" s="92" t="s">
        <v>1071</v>
      </c>
      <c r="N4656" s="92">
        <v>0</v>
      </c>
      <c r="O4656" s="92" t="s">
        <v>47</v>
      </c>
      <c r="P4656" s="96">
        <v>9</v>
      </c>
      <c r="Q4656" s="96" t="s">
        <v>194</v>
      </c>
      <c r="R4656" s="97" t="s">
        <v>138</v>
      </c>
      <c r="S4656" s="98" t="s">
        <v>139</v>
      </c>
      <c r="T4656" s="98" t="s">
        <v>51</v>
      </c>
      <c r="U4656" s="99" t="s">
        <v>224</v>
      </c>
      <c r="V4656" s="100">
        <v>0.8</v>
      </c>
      <c r="W4656" s="106">
        <v>1258.4000000000003</v>
      </c>
      <c r="X4656" s="102">
        <v>1</v>
      </c>
      <c r="Y4656" s="103">
        <v>1.8</v>
      </c>
      <c r="Z4656" s="99">
        <v>4</v>
      </c>
      <c r="AA4656" s="104">
        <v>0.45</v>
      </c>
      <c r="AB4656" s="100">
        <v>0</v>
      </c>
      <c r="AC4656" s="106">
        <v>0</v>
      </c>
      <c r="AD4656" s="107">
        <v>43600</v>
      </c>
      <c r="AE4656" s="107">
        <v>43601</v>
      </c>
      <c r="AF4656" s="99">
        <v>1</v>
      </c>
      <c r="AG4656" s="101" t="s">
        <v>53</v>
      </c>
      <c r="AH4656" s="100">
        <v>0</v>
      </c>
      <c r="AI4656" s="106">
        <v>0</v>
      </c>
      <c r="AJ4656" s="106">
        <v>0</v>
      </c>
      <c r="AK4656" s="60" t="str">
        <f>+IF(Tabla1[[#This Row],[REQUEST_TY]]="SR MANTENIMIENTO CORRECTIVO", "EMERGENCIA", "OTROS")</f>
        <v>EMERGENCIA</v>
      </c>
      <c r="AL4656" s="6" t="str">
        <f>+_xlfn.IFS(Tabla1[[#This Row],[Veces obj]]&lt;=1,"0-1",Tabla1[[#This Row],[Veces obj]]&lt;=2,"1-2",Tabla1[[#This Row],[Veces obj]]&lt;=3,"2-3",TRUE,"&gt;3")</f>
        <v>0-1</v>
      </c>
      <c r="AM4656" s="60" t="str">
        <f>+_xlfn.IFS(MONTH(Tabla1[[#This Row],[MES]])&lt;=3,"Q1",MONTH(Tabla1[[#This Row],[MES]])&lt;=6,"Q2",MONTH(Tabla1[[#This Row],[MES]])&lt;=9,"Q3",TRUE,"Q4")</f>
        <v>Q2</v>
      </c>
      <c r="AN4656" s="15" t="str">
        <f>+IFERROR(VLOOKUP(Tabla1[[#This Row],[CUENTA]],CTAS[],2,0),"OTROS")</f>
        <v>OTROS</v>
      </c>
      <c r="AP4656" s="15" t="str">
        <f>+IFERROR(VLOOKUP(Tabla1[[#This Row],[EMPLEADO]],IS[],3,0),"OTROS")</f>
        <v>OTROS</v>
      </c>
      <c r="AQ4656" s="15" t="str">
        <f>+IFERROR(VLOOKUP(Tabla1[[#This Row],[EMPLEADO]],IS[[NÓMINA]:[INGENIERO]],2,0),"OTROS")</f>
        <v>OTROS</v>
      </c>
    </row>
    <row r="4657" spans="1:43" x14ac:dyDescent="0.25">
      <c r="A4657" s="91" t="s">
        <v>12089</v>
      </c>
      <c r="B4657" s="92">
        <v>1</v>
      </c>
      <c r="C4657" s="92" t="s">
        <v>13292</v>
      </c>
      <c r="D4657" s="93" t="s">
        <v>38</v>
      </c>
      <c r="E4657" s="94" t="s">
        <v>1966</v>
      </c>
      <c r="F4657" s="94" t="s">
        <v>13293</v>
      </c>
      <c r="G4657" s="105" t="s">
        <v>9161</v>
      </c>
      <c r="H4657" s="92" t="s">
        <v>646</v>
      </c>
      <c r="I4657" s="95" t="s">
        <v>43</v>
      </c>
      <c r="J4657" s="92" t="s">
        <v>8</v>
      </c>
      <c r="K4657" s="96" t="s">
        <v>9162</v>
      </c>
      <c r="L4657" s="96" t="s">
        <v>9163</v>
      </c>
      <c r="M4657" s="92" t="s">
        <v>256</v>
      </c>
      <c r="N4657" s="92">
        <v>0</v>
      </c>
      <c r="O4657" s="92" t="s">
        <v>47</v>
      </c>
      <c r="P4657" s="96">
        <v>43</v>
      </c>
      <c r="Q4657" s="96" t="s">
        <v>82</v>
      </c>
      <c r="R4657" s="97" t="s">
        <v>74</v>
      </c>
      <c r="S4657" s="98" t="s">
        <v>50</v>
      </c>
      <c r="T4657" s="98" t="s">
        <v>51</v>
      </c>
      <c r="U4657" s="99" t="s">
        <v>120</v>
      </c>
      <c r="V4657" s="100">
        <v>0.8</v>
      </c>
      <c r="W4657" s="106">
        <v>572.00000000000011</v>
      </c>
      <c r="X4657" s="102">
        <v>1</v>
      </c>
      <c r="Y4657" s="103">
        <v>1.92</v>
      </c>
      <c r="Z4657" s="99">
        <v>5</v>
      </c>
      <c r="AA4657" s="104">
        <v>0.38400000000000001</v>
      </c>
      <c r="AB4657" s="100">
        <v>0</v>
      </c>
      <c r="AC4657" s="106">
        <v>0</v>
      </c>
      <c r="AD4657" s="107">
        <v>43600</v>
      </c>
      <c r="AE4657" s="107">
        <v>43600</v>
      </c>
      <c r="AF4657" s="99">
        <v>0</v>
      </c>
      <c r="AG4657" s="101" t="s">
        <v>53</v>
      </c>
      <c r="AH4657" s="100">
        <v>0</v>
      </c>
      <c r="AI4657" s="106">
        <v>0</v>
      </c>
      <c r="AJ4657" s="106">
        <v>0</v>
      </c>
      <c r="AK4657" s="60" t="str">
        <f>+IF(Tabla1[[#This Row],[REQUEST_TY]]="SR MANTENIMIENTO CORRECTIVO", "EMERGENCIA", "OTROS")</f>
        <v>EMERGENCIA</v>
      </c>
      <c r="AL4657" s="6" t="str">
        <f>+_xlfn.IFS(Tabla1[[#This Row],[Veces obj]]&lt;=1,"0-1",Tabla1[[#This Row],[Veces obj]]&lt;=2,"1-2",Tabla1[[#This Row],[Veces obj]]&lt;=3,"2-3",TRUE,"&gt;3")</f>
        <v>0-1</v>
      </c>
      <c r="AM4657" s="60" t="str">
        <f>+_xlfn.IFS(MONTH(Tabla1[[#This Row],[MES]])&lt;=3,"Q1",MONTH(Tabla1[[#This Row],[MES]])&lt;=6,"Q2",MONTH(Tabla1[[#This Row],[MES]])&lt;=9,"Q3",TRUE,"Q4")</f>
        <v>Q2</v>
      </c>
      <c r="AN4657" s="15" t="str">
        <f>+IFERROR(VLOOKUP(Tabla1[[#This Row],[CUENTA]],CTAS[],2,0),"OTROS")</f>
        <v>OTROS</v>
      </c>
      <c r="AP4657" s="15" t="str">
        <f>+IFERROR(VLOOKUP(Tabla1[[#This Row],[EMPLEADO]],IS[],3,0),"OTROS")</f>
        <v>OTROS</v>
      </c>
      <c r="AQ4657" s="15" t="str">
        <f>+IFERROR(VLOOKUP(Tabla1[[#This Row],[EMPLEADO]],IS[[NÓMINA]:[INGENIERO]],2,0),"OTROS")</f>
        <v>OTROS</v>
      </c>
    </row>
    <row r="4658" spans="1:43" x14ac:dyDescent="0.25">
      <c r="A4658" s="91" t="s">
        <v>12089</v>
      </c>
      <c r="B4658" s="92">
        <v>1</v>
      </c>
      <c r="C4658" s="92" t="s">
        <v>13294</v>
      </c>
      <c r="D4658" s="93" t="s">
        <v>38</v>
      </c>
      <c r="E4658" s="94" t="s">
        <v>5944</v>
      </c>
      <c r="F4658" s="94" t="s">
        <v>13295</v>
      </c>
      <c r="G4658" s="105" t="s">
        <v>13296</v>
      </c>
      <c r="H4658" s="92" t="s">
        <v>471</v>
      </c>
      <c r="I4658" s="95" t="s">
        <v>43</v>
      </c>
      <c r="J4658" s="92" t="s">
        <v>8</v>
      </c>
      <c r="K4658" s="96" t="s">
        <v>966</v>
      </c>
      <c r="L4658" s="96" t="s">
        <v>13297</v>
      </c>
      <c r="M4658" s="92" t="s">
        <v>46</v>
      </c>
      <c r="N4658" s="92">
        <v>0</v>
      </c>
      <c r="O4658" s="92" t="s">
        <v>47</v>
      </c>
      <c r="P4658" s="96">
        <v>615</v>
      </c>
      <c r="Q4658" s="96" t="s">
        <v>48</v>
      </c>
      <c r="R4658" s="97" t="s">
        <v>49</v>
      </c>
      <c r="S4658" s="98" t="s">
        <v>50</v>
      </c>
      <c r="T4658" s="98" t="s">
        <v>51</v>
      </c>
      <c r="U4658" s="99" t="s">
        <v>52</v>
      </c>
      <c r="V4658" s="100">
        <v>1.05</v>
      </c>
      <c r="W4658" s="106">
        <v>750.75000000000011</v>
      </c>
      <c r="X4658" s="102">
        <v>1</v>
      </c>
      <c r="Y4658" s="103">
        <v>0.8</v>
      </c>
      <c r="Z4658" s="99">
        <v>5</v>
      </c>
      <c r="AA4658" s="104">
        <v>0.16</v>
      </c>
      <c r="AB4658" s="100">
        <v>0</v>
      </c>
      <c r="AC4658" s="106">
        <v>0</v>
      </c>
      <c r="AD4658" s="107">
        <v>43601</v>
      </c>
      <c r="AE4658" s="107">
        <v>43602</v>
      </c>
      <c r="AF4658" s="99">
        <v>1</v>
      </c>
      <c r="AG4658" s="101" t="s">
        <v>53</v>
      </c>
      <c r="AH4658" s="100">
        <v>0</v>
      </c>
      <c r="AI4658" s="106">
        <v>0</v>
      </c>
      <c r="AJ4658" s="106">
        <v>0</v>
      </c>
      <c r="AK4658" s="60" t="str">
        <f>+IF(Tabla1[[#This Row],[REQUEST_TY]]="SR MANTENIMIENTO CORRECTIVO", "EMERGENCIA", "OTROS")</f>
        <v>EMERGENCIA</v>
      </c>
      <c r="AL4658" s="6" t="str">
        <f>+_xlfn.IFS(Tabla1[[#This Row],[Veces obj]]&lt;=1,"0-1",Tabla1[[#This Row],[Veces obj]]&lt;=2,"1-2",Tabla1[[#This Row],[Veces obj]]&lt;=3,"2-3",TRUE,"&gt;3")</f>
        <v>0-1</v>
      </c>
      <c r="AM4658" s="60" t="str">
        <f>+_xlfn.IFS(MONTH(Tabla1[[#This Row],[MES]])&lt;=3,"Q1",MONTH(Tabla1[[#This Row],[MES]])&lt;=6,"Q2",MONTH(Tabla1[[#This Row],[MES]])&lt;=9,"Q3",TRUE,"Q4")</f>
        <v>Q2</v>
      </c>
      <c r="AN4658" s="15" t="str">
        <f>+IFERROR(VLOOKUP(Tabla1[[#This Row],[CUENTA]],CTAS[],2,0),"OTROS")</f>
        <v>OTROS</v>
      </c>
      <c r="AP4658" s="15" t="str">
        <f>+IFERROR(VLOOKUP(Tabla1[[#This Row],[EMPLEADO]],IS[],3,0),"OTROS")</f>
        <v>OTROS</v>
      </c>
      <c r="AQ4658" s="15" t="str">
        <f>+IFERROR(VLOOKUP(Tabla1[[#This Row],[EMPLEADO]],IS[[NÓMINA]:[INGENIERO]],2,0),"OTROS")</f>
        <v>OTROS</v>
      </c>
    </row>
    <row r="4659" spans="1:43" x14ac:dyDescent="0.25">
      <c r="A4659" s="91" t="s">
        <v>12089</v>
      </c>
      <c r="B4659" s="92">
        <v>1</v>
      </c>
      <c r="C4659" s="92" t="s">
        <v>13298</v>
      </c>
      <c r="D4659" s="93" t="s">
        <v>38</v>
      </c>
      <c r="E4659" s="94" t="s">
        <v>160</v>
      </c>
      <c r="F4659" s="94" t="s">
        <v>13295</v>
      </c>
      <c r="G4659" s="105" t="s">
        <v>11380</v>
      </c>
      <c r="H4659" s="92" t="s">
        <v>253</v>
      </c>
      <c r="I4659" s="95" t="s">
        <v>43</v>
      </c>
      <c r="J4659" s="92" t="s">
        <v>8</v>
      </c>
      <c r="K4659" s="96" t="s">
        <v>125</v>
      </c>
      <c r="L4659" s="96" t="s">
        <v>11381</v>
      </c>
      <c r="M4659" s="92" t="s">
        <v>1574</v>
      </c>
      <c r="N4659" s="92">
        <v>0</v>
      </c>
      <c r="O4659" s="92" t="s">
        <v>47</v>
      </c>
      <c r="P4659" s="96">
        <v>28</v>
      </c>
      <c r="Q4659" s="96" t="s">
        <v>62</v>
      </c>
      <c r="R4659" s="97" t="s">
        <v>49</v>
      </c>
      <c r="S4659" s="98" t="s">
        <v>50</v>
      </c>
      <c r="T4659" s="98" t="s">
        <v>51</v>
      </c>
      <c r="U4659" s="99" t="s">
        <v>154</v>
      </c>
      <c r="V4659" s="100">
        <v>0.6</v>
      </c>
      <c r="W4659" s="106">
        <v>429.00000000000006</v>
      </c>
      <c r="X4659" s="102">
        <v>1</v>
      </c>
      <c r="Y4659" s="103">
        <v>3.96</v>
      </c>
      <c r="Z4659" s="99">
        <v>5</v>
      </c>
      <c r="AA4659" s="104">
        <v>0.79200000000000004</v>
      </c>
      <c r="AB4659" s="100">
        <v>0</v>
      </c>
      <c r="AC4659" s="106">
        <v>0</v>
      </c>
      <c r="AD4659" s="107">
        <v>43601</v>
      </c>
      <c r="AE4659" s="107">
        <v>43601</v>
      </c>
      <c r="AF4659" s="99">
        <v>0</v>
      </c>
      <c r="AG4659" s="101" t="s">
        <v>53</v>
      </c>
      <c r="AH4659" s="100">
        <v>0</v>
      </c>
      <c r="AI4659" s="106">
        <v>0</v>
      </c>
      <c r="AJ4659" s="106">
        <v>0</v>
      </c>
      <c r="AK4659" s="60" t="str">
        <f>+IF(Tabla1[[#This Row],[REQUEST_TY]]="SR MANTENIMIENTO CORRECTIVO", "EMERGENCIA", "OTROS")</f>
        <v>EMERGENCIA</v>
      </c>
      <c r="AL4659" s="6" t="str">
        <f>+_xlfn.IFS(Tabla1[[#This Row],[Veces obj]]&lt;=1,"0-1",Tabla1[[#This Row],[Veces obj]]&lt;=2,"1-2",Tabla1[[#This Row],[Veces obj]]&lt;=3,"2-3",TRUE,"&gt;3")</f>
        <v>0-1</v>
      </c>
      <c r="AM4659" s="60" t="str">
        <f>+_xlfn.IFS(MONTH(Tabla1[[#This Row],[MES]])&lt;=3,"Q1",MONTH(Tabla1[[#This Row],[MES]])&lt;=6,"Q2",MONTH(Tabla1[[#This Row],[MES]])&lt;=9,"Q3",TRUE,"Q4")</f>
        <v>Q2</v>
      </c>
      <c r="AN4659" s="15" t="str">
        <f>+IFERROR(VLOOKUP(Tabla1[[#This Row],[CUENTA]],CTAS[],2,0),"OTROS")</f>
        <v>OTROS</v>
      </c>
      <c r="AP4659" s="15" t="str">
        <f>+IFERROR(VLOOKUP(Tabla1[[#This Row],[EMPLEADO]],IS[],3,0),"OTROS")</f>
        <v>OTROS</v>
      </c>
      <c r="AQ4659" s="15" t="str">
        <f>+IFERROR(VLOOKUP(Tabla1[[#This Row],[EMPLEADO]],IS[[NÓMINA]:[INGENIERO]],2,0),"OTROS")</f>
        <v>OTROS</v>
      </c>
    </row>
    <row r="4660" spans="1:43" x14ac:dyDescent="0.25">
      <c r="A4660" s="91" t="s">
        <v>12089</v>
      </c>
      <c r="B4660" s="92">
        <v>1</v>
      </c>
      <c r="C4660" s="92" t="s">
        <v>13299</v>
      </c>
      <c r="D4660" s="93" t="s">
        <v>3370</v>
      </c>
      <c r="E4660" s="94" t="s">
        <v>3627</v>
      </c>
      <c r="F4660" s="94" t="s">
        <v>13300</v>
      </c>
      <c r="G4660" s="105" t="s">
        <v>13301</v>
      </c>
      <c r="H4660" s="92" t="s">
        <v>124</v>
      </c>
      <c r="I4660" s="95" t="s">
        <v>43</v>
      </c>
      <c r="J4660" s="92" t="s">
        <v>8</v>
      </c>
      <c r="K4660" s="96" t="s">
        <v>71</v>
      </c>
      <c r="L4660" s="96" t="s">
        <v>298</v>
      </c>
      <c r="M4660" s="92" t="s">
        <v>94</v>
      </c>
      <c r="N4660" s="92">
        <v>0</v>
      </c>
      <c r="O4660" s="92" t="s">
        <v>47</v>
      </c>
      <c r="P4660" s="96" t="s">
        <v>822</v>
      </c>
      <c r="Q4660" s="96" t="s">
        <v>48</v>
      </c>
      <c r="R4660" s="97" t="s">
        <v>153</v>
      </c>
      <c r="S4660" s="98" t="s">
        <v>50</v>
      </c>
      <c r="T4660" s="98" t="s">
        <v>51</v>
      </c>
      <c r="U4660" s="99" t="s">
        <v>52</v>
      </c>
      <c r="V4660" s="100">
        <v>1</v>
      </c>
      <c r="W4660" s="106">
        <v>1072.5000000000002</v>
      </c>
      <c r="X4660" s="102">
        <v>0</v>
      </c>
      <c r="Y4660" s="103">
        <v>5</v>
      </c>
      <c r="Z4660" s="99">
        <v>5</v>
      </c>
      <c r="AA4660" s="104">
        <v>1</v>
      </c>
      <c r="AB4660" s="100">
        <v>0</v>
      </c>
      <c r="AC4660" s="106">
        <v>0</v>
      </c>
      <c r="AD4660" s="107">
        <v>43600</v>
      </c>
      <c r="AE4660" s="107">
        <v>43605</v>
      </c>
      <c r="AF4660" s="99">
        <v>3</v>
      </c>
      <c r="AG4660" s="101" t="s">
        <v>1680</v>
      </c>
      <c r="AH4660" s="100">
        <v>0</v>
      </c>
      <c r="AI4660" s="106">
        <v>0</v>
      </c>
      <c r="AJ4660" s="106">
        <v>0</v>
      </c>
      <c r="AK4660" s="60" t="str">
        <f>+IF(Tabla1[[#This Row],[REQUEST_TY]]="SR MANTENIMIENTO CORRECTIVO", "EMERGENCIA", "OTROS")</f>
        <v>OTROS</v>
      </c>
      <c r="AL4660" s="6" t="str">
        <f>+_xlfn.IFS(Tabla1[[#This Row],[Veces obj]]&lt;=1,"0-1",Tabla1[[#This Row],[Veces obj]]&lt;=2,"1-2",Tabla1[[#This Row],[Veces obj]]&lt;=3,"2-3",TRUE,"&gt;3")</f>
        <v>0-1</v>
      </c>
      <c r="AM4660" s="60" t="str">
        <f>+_xlfn.IFS(MONTH(Tabla1[[#This Row],[MES]])&lt;=3,"Q1",MONTH(Tabla1[[#This Row],[MES]])&lt;=6,"Q2",MONTH(Tabla1[[#This Row],[MES]])&lt;=9,"Q3",TRUE,"Q4")</f>
        <v>Q2</v>
      </c>
      <c r="AN4660" s="15" t="str">
        <f>+IFERROR(VLOOKUP(Tabla1[[#This Row],[CUENTA]],CTAS[],2,0),"OTROS")</f>
        <v>OTROS</v>
      </c>
      <c r="AP4660" s="15" t="str">
        <f>+IFERROR(VLOOKUP(Tabla1[[#This Row],[EMPLEADO]],IS[],3,0),"OTROS")</f>
        <v>JUAREZ</v>
      </c>
      <c r="AQ4660" s="15" t="str">
        <f>+IFERROR(VLOOKUP(Tabla1[[#This Row],[EMPLEADO]],IS[[NÓMINA]:[INGENIERO]],2,0),"OTROS")</f>
        <v>MIGUEL COTA</v>
      </c>
    </row>
    <row r="4661" spans="1:43" x14ac:dyDescent="0.25">
      <c r="A4661" s="91" t="s">
        <v>12089</v>
      </c>
      <c r="B4661" s="92">
        <v>1</v>
      </c>
      <c r="C4661" s="92" t="s">
        <v>13302</v>
      </c>
      <c r="D4661" s="93" t="s">
        <v>9041</v>
      </c>
      <c r="E4661" s="94" t="s">
        <v>524</v>
      </c>
      <c r="F4661" s="94" t="s">
        <v>13300</v>
      </c>
      <c r="G4661" s="105" t="s">
        <v>3127</v>
      </c>
      <c r="H4661" s="92" t="s">
        <v>124</v>
      </c>
      <c r="I4661" s="95" t="s">
        <v>43</v>
      </c>
      <c r="J4661" s="92" t="s">
        <v>8</v>
      </c>
      <c r="K4661" s="96" t="s">
        <v>169</v>
      </c>
      <c r="L4661" s="96" t="s">
        <v>3128</v>
      </c>
      <c r="M4661" s="92" t="s">
        <v>94</v>
      </c>
      <c r="N4661" s="92">
        <v>0</v>
      </c>
      <c r="O4661" s="92" t="s">
        <v>47</v>
      </c>
      <c r="P4661" s="96" t="s">
        <v>822</v>
      </c>
      <c r="Q4661" s="96" t="s">
        <v>48</v>
      </c>
      <c r="R4661" s="97" t="s">
        <v>153</v>
      </c>
      <c r="S4661" s="98" t="s">
        <v>50</v>
      </c>
      <c r="T4661" s="98" t="s">
        <v>51</v>
      </c>
      <c r="U4661" s="99" t="s">
        <v>52</v>
      </c>
      <c r="V4661" s="100">
        <v>1</v>
      </c>
      <c r="W4661" s="106">
        <v>715.00000000000011</v>
      </c>
      <c r="X4661" s="102">
        <v>0</v>
      </c>
      <c r="Y4661" s="103">
        <v>5</v>
      </c>
      <c r="Z4661" s="99">
        <v>5</v>
      </c>
      <c r="AA4661" s="104">
        <v>1</v>
      </c>
      <c r="AB4661" s="100">
        <v>0</v>
      </c>
      <c r="AC4661" s="106">
        <v>0</v>
      </c>
      <c r="AD4661" s="107">
        <v>43600</v>
      </c>
      <c r="AE4661" s="107">
        <v>43605</v>
      </c>
      <c r="AF4661" s="99">
        <v>3</v>
      </c>
      <c r="AG4661" s="101" t="s">
        <v>1680</v>
      </c>
      <c r="AH4661" s="100">
        <v>0</v>
      </c>
      <c r="AI4661" s="106">
        <v>0</v>
      </c>
      <c r="AJ4661" s="106">
        <v>0</v>
      </c>
      <c r="AK4661" s="60" t="str">
        <f>+IF(Tabla1[[#This Row],[REQUEST_TY]]="SR MANTENIMIENTO CORRECTIVO", "EMERGENCIA", "OTROS")</f>
        <v>OTROS</v>
      </c>
      <c r="AL4661" s="6" t="str">
        <f>+_xlfn.IFS(Tabla1[[#This Row],[Veces obj]]&lt;=1,"0-1",Tabla1[[#This Row],[Veces obj]]&lt;=2,"1-2",Tabla1[[#This Row],[Veces obj]]&lt;=3,"2-3",TRUE,"&gt;3")</f>
        <v>0-1</v>
      </c>
      <c r="AM4661" s="60" t="str">
        <f>+_xlfn.IFS(MONTH(Tabla1[[#This Row],[MES]])&lt;=3,"Q1",MONTH(Tabla1[[#This Row],[MES]])&lt;=6,"Q2",MONTH(Tabla1[[#This Row],[MES]])&lt;=9,"Q3",TRUE,"Q4")</f>
        <v>Q2</v>
      </c>
      <c r="AN4661" s="15" t="str">
        <f>+IFERROR(VLOOKUP(Tabla1[[#This Row],[CUENTA]],CTAS[],2,0),"OTROS")</f>
        <v>OTROS</v>
      </c>
      <c r="AP4661" s="15" t="str">
        <f>+IFERROR(VLOOKUP(Tabla1[[#This Row],[EMPLEADO]],IS[],3,0),"OTROS")</f>
        <v>JUAREZ</v>
      </c>
      <c r="AQ4661" s="15" t="str">
        <f>+IFERROR(VLOOKUP(Tabla1[[#This Row],[EMPLEADO]],IS[[NÓMINA]:[INGENIERO]],2,0),"OTROS")</f>
        <v>MIGUEL COTA</v>
      </c>
    </row>
    <row r="4662" spans="1:43" x14ac:dyDescent="0.25">
      <c r="A4662" s="91" t="s">
        <v>12089</v>
      </c>
      <c r="B4662" s="92">
        <v>1</v>
      </c>
      <c r="C4662" s="92" t="s">
        <v>13303</v>
      </c>
      <c r="D4662" s="93" t="s">
        <v>38</v>
      </c>
      <c r="E4662" s="94" t="s">
        <v>98</v>
      </c>
      <c r="F4662" s="94" t="s">
        <v>13304</v>
      </c>
      <c r="G4662" s="105" t="s">
        <v>5526</v>
      </c>
      <c r="H4662" s="92" t="s">
        <v>297</v>
      </c>
      <c r="I4662" s="95" t="s">
        <v>43</v>
      </c>
      <c r="J4662" s="92" t="s">
        <v>8</v>
      </c>
      <c r="K4662" s="96" t="s">
        <v>71</v>
      </c>
      <c r="L4662" s="96" t="s">
        <v>1080</v>
      </c>
      <c r="M4662" s="92" t="s">
        <v>94</v>
      </c>
      <c r="N4662" s="92">
        <v>0</v>
      </c>
      <c r="O4662" s="92" t="s">
        <v>47</v>
      </c>
      <c r="P4662" s="96">
        <v>21</v>
      </c>
      <c r="Q4662" s="96" t="s">
        <v>62</v>
      </c>
      <c r="R4662" s="97" t="s">
        <v>63</v>
      </c>
      <c r="S4662" s="98" t="s">
        <v>64</v>
      </c>
      <c r="T4662" s="98" t="s">
        <v>51</v>
      </c>
      <c r="U4662" s="99" t="s">
        <v>65</v>
      </c>
      <c r="V4662" s="100">
        <v>0.8</v>
      </c>
      <c r="W4662" s="106">
        <v>1092</v>
      </c>
      <c r="X4662" s="102">
        <v>1</v>
      </c>
      <c r="Y4662" s="103">
        <v>0.56999999999999995</v>
      </c>
      <c r="Z4662" s="99">
        <v>5</v>
      </c>
      <c r="AA4662" s="104">
        <v>0.11399999999999999</v>
      </c>
      <c r="AB4662" s="100">
        <v>0</v>
      </c>
      <c r="AC4662" s="106">
        <v>0</v>
      </c>
      <c r="AD4662" s="107">
        <v>43600</v>
      </c>
      <c r="AE4662" s="107">
        <v>43600</v>
      </c>
      <c r="AF4662" s="99">
        <v>0</v>
      </c>
      <c r="AG4662" s="101" t="s">
        <v>53</v>
      </c>
      <c r="AH4662" s="100">
        <v>0</v>
      </c>
      <c r="AI4662" s="106">
        <v>0</v>
      </c>
      <c r="AJ4662" s="106">
        <v>0</v>
      </c>
      <c r="AK4662" s="60" t="str">
        <f>+IF(Tabla1[[#This Row],[REQUEST_TY]]="SR MANTENIMIENTO CORRECTIVO", "EMERGENCIA", "OTROS")</f>
        <v>EMERGENCIA</v>
      </c>
      <c r="AL4662" s="6" t="str">
        <f>+_xlfn.IFS(Tabla1[[#This Row],[Veces obj]]&lt;=1,"0-1",Tabla1[[#This Row],[Veces obj]]&lt;=2,"1-2",Tabla1[[#This Row],[Veces obj]]&lt;=3,"2-3",TRUE,"&gt;3")</f>
        <v>0-1</v>
      </c>
      <c r="AM4662" s="60" t="str">
        <f>+_xlfn.IFS(MONTH(Tabla1[[#This Row],[MES]])&lt;=3,"Q1",MONTH(Tabla1[[#This Row],[MES]])&lt;=6,"Q2",MONTH(Tabla1[[#This Row],[MES]])&lt;=9,"Q3",TRUE,"Q4")</f>
        <v>Q2</v>
      </c>
      <c r="AN4662" s="15" t="str">
        <f>+IFERROR(VLOOKUP(Tabla1[[#This Row],[CUENTA]],CTAS[],2,0),"OTROS")</f>
        <v>OTROS</v>
      </c>
      <c r="AP4662" s="15" t="str">
        <f>+IFERROR(VLOOKUP(Tabla1[[#This Row],[EMPLEADO]],IS[],3,0),"OTROS")</f>
        <v>JUAREZ</v>
      </c>
      <c r="AQ4662" s="15" t="str">
        <f>+IFERROR(VLOOKUP(Tabla1[[#This Row],[EMPLEADO]],IS[[NÓMINA]:[INGENIERO]],2,0),"OTROS")</f>
        <v>ALFREDO TORRES</v>
      </c>
    </row>
    <row r="4663" spans="1:43" x14ac:dyDescent="0.25">
      <c r="A4663" s="91" t="s">
        <v>12089</v>
      </c>
      <c r="B4663" s="92">
        <v>1</v>
      </c>
      <c r="C4663" s="92" t="s">
        <v>13305</v>
      </c>
      <c r="D4663" s="93" t="s">
        <v>38</v>
      </c>
      <c r="E4663" s="94" t="s">
        <v>39</v>
      </c>
      <c r="F4663" s="94" t="s">
        <v>13306</v>
      </c>
      <c r="G4663" s="105" t="s">
        <v>5962</v>
      </c>
      <c r="H4663" s="92" t="s">
        <v>568</v>
      </c>
      <c r="I4663" s="95" t="s">
        <v>43</v>
      </c>
      <c r="J4663" s="92" t="s">
        <v>8</v>
      </c>
      <c r="K4663" s="96" t="s">
        <v>117</v>
      </c>
      <c r="L4663" s="96" t="s">
        <v>5963</v>
      </c>
      <c r="M4663" s="92" t="s">
        <v>570</v>
      </c>
      <c r="N4663" s="92">
        <v>0</v>
      </c>
      <c r="O4663" s="92" t="s">
        <v>47</v>
      </c>
      <c r="P4663" s="96">
        <v>91</v>
      </c>
      <c r="Q4663" s="96" t="s">
        <v>48</v>
      </c>
      <c r="R4663" s="97" t="s">
        <v>49</v>
      </c>
      <c r="S4663" s="98" t="s">
        <v>50</v>
      </c>
      <c r="T4663" s="98" t="s">
        <v>51</v>
      </c>
      <c r="U4663" s="99" t="s">
        <v>52</v>
      </c>
      <c r="V4663" s="100">
        <v>1.05</v>
      </c>
      <c r="W4663" s="106">
        <v>750.75000000000011</v>
      </c>
      <c r="X4663" s="102">
        <v>1</v>
      </c>
      <c r="Y4663" s="103">
        <v>0.82</v>
      </c>
      <c r="Z4663" s="99">
        <v>5</v>
      </c>
      <c r="AA4663" s="104">
        <v>0.16399999999999998</v>
      </c>
      <c r="AB4663" s="100">
        <v>0</v>
      </c>
      <c r="AC4663" s="106">
        <v>0</v>
      </c>
      <c r="AD4663" s="107">
        <v>43600</v>
      </c>
      <c r="AE4663" s="107">
        <v>43600</v>
      </c>
      <c r="AF4663" s="99">
        <v>0</v>
      </c>
      <c r="AG4663" s="101" t="s">
        <v>53</v>
      </c>
      <c r="AH4663" s="100">
        <v>0</v>
      </c>
      <c r="AI4663" s="106">
        <v>0</v>
      </c>
      <c r="AJ4663" s="106">
        <v>0</v>
      </c>
      <c r="AK4663" s="60" t="str">
        <f>+IF(Tabla1[[#This Row],[REQUEST_TY]]="SR MANTENIMIENTO CORRECTIVO", "EMERGENCIA", "OTROS")</f>
        <v>EMERGENCIA</v>
      </c>
      <c r="AL4663" s="6" t="str">
        <f>+_xlfn.IFS(Tabla1[[#This Row],[Veces obj]]&lt;=1,"0-1",Tabla1[[#This Row],[Veces obj]]&lt;=2,"1-2",Tabla1[[#This Row],[Veces obj]]&lt;=3,"2-3",TRUE,"&gt;3")</f>
        <v>0-1</v>
      </c>
      <c r="AM4663" s="60" t="str">
        <f>+_xlfn.IFS(MONTH(Tabla1[[#This Row],[MES]])&lt;=3,"Q1",MONTH(Tabla1[[#This Row],[MES]])&lt;=6,"Q2",MONTH(Tabla1[[#This Row],[MES]])&lt;=9,"Q3",TRUE,"Q4")</f>
        <v>Q2</v>
      </c>
      <c r="AN4663" s="15" t="str">
        <f>+IFERROR(VLOOKUP(Tabla1[[#This Row],[CUENTA]],CTAS[],2,0),"OTROS")</f>
        <v>OTROS</v>
      </c>
      <c r="AP4663" s="15" t="str">
        <f>+IFERROR(VLOOKUP(Tabla1[[#This Row],[EMPLEADO]],IS[],3,0),"OTROS")</f>
        <v>OTROS</v>
      </c>
      <c r="AQ4663" s="15" t="str">
        <f>+IFERROR(VLOOKUP(Tabla1[[#This Row],[EMPLEADO]],IS[[NÓMINA]:[INGENIERO]],2,0),"OTROS")</f>
        <v>OTROS</v>
      </c>
    </row>
    <row r="4664" spans="1:43" x14ac:dyDescent="0.25">
      <c r="A4664" s="91" t="s">
        <v>12089</v>
      </c>
      <c r="B4664" s="92">
        <v>1</v>
      </c>
      <c r="C4664" s="92" t="s">
        <v>13307</v>
      </c>
      <c r="D4664" s="93" t="s">
        <v>38</v>
      </c>
      <c r="E4664" s="94" t="s">
        <v>599</v>
      </c>
      <c r="F4664" s="94" t="s">
        <v>13308</v>
      </c>
      <c r="G4664" s="105" t="s">
        <v>6377</v>
      </c>
      <c r="H4664" s="92" t="s">
        <v>527</v>
      </c>
      <c r="I4664" s="95" t="s">
        <v>43</v>
      </c>
      <c r="J4664" s="92" t="s">
        <v>8</v>
      </c>
      <c r="K4664" s="96" t="s">
        <v>528</v>
      </c>
      <c r="L4664" s="96" t="s">
        <v>529</v>
      </c>
      <c r="M4664" s="92" t="s">
        <v>530</v>
      </c>
      <c r="N4664" s="92">
        <v>1</v>
      </c>
      <c r="O4664" s="92" t="s">
        <v>47</v>
      </c>
      <c r="P4664" s="96">
        <v>86</v>
      </c>
      <c r="Q4664" s="96" t="s">
        <v>48</v>
      </c>
      <c r="R4664" s="97" t="s">
        <v>242</v>
      </c>
      <c r="S4664" s="98" t="s">
        <v>64</v>
      </c>
      <c r="T4664" s="98" t="s">
        <v>51</v>
      </c>
      <c r="U4664" s="99" t="s">
        <v>96</v>
      </c>
      <c r="V4664" s="100">
        <v>1.1000000000000001</v>
      </c>
      <c r="W4664" s="106">
        <v>0</v>
      </c>
      <c r="X4664" s="102">
        <v>1</v>
      </c>
      <c r="Y4664" s="103">
        <v>1.17</v>
      </c>
      <c r="Z4664" s="99">
        <v>5</v>
      </c>
      <c r="AA4664" s="104">
        <v>0.23399999999999999</v>
      </c>
      <c r="AB4664" s="100">
        <v>0</v>
      </c>
      <c r="AC4664" s="106">
        <v>0</v>
      </c>
      <c r="AD4664" s="107">
        <v>43600</v>
      </c>
      <c r="AE4664" s="107">
        <v>43600</v>
      </c>
      <c r="AF4664" s="99">
        <v>0</v>
      </c>
      <c r="AG4664" s="101" t="s">
        <v>53</v>
      </c>
      <c r="AH4664" s="100">
        <v>0</v>
      </c>
      <c r="AI4664" s="106">
        <v>0</v>
      </c>
      <c r="AJ4664" s="106">
        <v>0</v>
      </c>
      <c r="AK4664" s="60" t="str">
        <f>+IF(Tabla1[[#This Row],[REQUEST_TY]]="SR MANTENIMIENTO CORRECTIVO", "EMERGENCIA", "OTROS")</f>
        <v>EMERGENCIA</v>
      </c>
      <c r="AL4664" s="6" t="str">
        <f>+_xlfn.IFS(Tabla1[[#This Row],[Veces obj]]&lt;=1,"0-1",Tabla1[[#This Row],[Veces obj]]&lt;=2,"1-2",Tabla1[[#This Row],[Veces obj]]&lt;=3,"2-3",TRUE,"&gt;3")</f>
        <v>0-1</v>
      </c>
      <c r="AM4664" s="60" t="str">
        <f>+_xlfn.IFS(MONTH(Tabla1[[#This Row],[MES]])&lt;=3,"Q1",MONTH(Tabla1[[#This Row],[MES]])&lt;=6,"Q2",MONTH(Tabla1[[#This Row],[MES]])&lt;=9,"Q3",TRUE,"Q4")</f>
        <v>Q2</v>
      </c>
      <c r="AN4664" s="15" t="str">
        <f>+IFERROR(VLOOKUP(Tabla1[[#This Row],[CUENTA]],CTAS[],2,0),"OTROS")</f>
        <v>OTROS</v>
      </c>
      <c r="AP4664" s="15" t="str">
        <f>+IFERROR(VLOOKUP(Tabla1[[#This Row],[EMPLEADO]],IS[],3,0),"OTROS")</f>
        <v>OTROS</v>
      </c>
      <c r="AQ4664" s="15" t="str">
        <f>+IFERROR(VLOOKUP(Tabla1[[#This Row],[EMPLEADO]],IS[[NÓMINA]:[INGENIERO]],2,0),"OTROS")</f>
        <v>OTROS</v>
      </c>
    </row>
    <row r="4665" spans="1:43" x14ac:dyDescent="0.25">
      <c r="A4665" s="91" t="s">
        <v>12089</v>
      </c>
      <c r="B4665" s="92">
        <v>1</v>
      </c>
      <c r="C4665" s="92" t="s">
        <v>13309</v>
      </c>
      <c r="D4665" s="93" t="s">
        <v>38</v>
      </c>
      <c r="E4665" s="94" t="s">
        <v>599</v>
      </c>
      <c r="F4665" s="94" t="s">
        <v>13310</v>
      </c>
      <c r="G4665" s="105" t="s">
        <v>1145</v>
      </c>
      <c r="H4665" s="92" t="s">
        <v>527</v>
      </c>
      <c r="I4665" s="95" t="s">
        <v>43</v>
      </c>
      <c r="J4665" s="92" t="s">
        <v>8</v>
      </c>
      <c r="K4665" s="96" t="s">
        <v>528</v>
      </c>
      <c r="L4665" s="96" t="s">
        <v>529</v>
      </c>
      <c r="M4665" s="92" t="s">
        <v>530</v>
      </c>
      <c r="N4665" s="92">
        <v>1</v>
      </c>
      <c r="O4665" s="92" t="s">
        <v>47</v>
      </c>
      <c r="P4665" s="96">
        <v>133</v>
      </c>
      <c r="Q4665" s="96" t="s">
        <v>48</v>
      </c>
      <c r="R4665" s="97" t="s">
        <v>242</v>
      </c>
      <c r="S4665" s="98" t="s">
        <v>64</v>
      </c>
      <c r="T4665" s="98" t="s">
        <v>51</v>
      </c>
      <c r="U4665" s="99" t="s">
        <v>96</v>
      </c>
      <c r="V4665" s="100">
        <v>1.1000000000000001</v>
      </c>
      <c r="W4665" s="106">
        <v>0</v>
      </c>
      <c r="X4665" s="102">
        <v>1</v>
      </c>
      <c r="Y4665" s="103">
        <v>1.78</v>
      </c>
      <c r="Z4665" s="99">
        <v>5</v>
      </c>
      <c r="AA4665" s="104">
        <v>0.35599999999999998</v>
      </c>
      <c r="AB4665" s="100">
        <v>0</v>
      </c>
      <c r="AC4665" s="106">
        <v>0</v>
      </c>
      <c r="AD4665" s="107">
        <v>43600</v>
      </c>
      <c r="AE4665" s="107">
        <v>43600</v>
      </c>
      <c r="AF4665" s="99">
        <v>0</v>
      </c>
      <c r="AG4665" s="101" t="s">
        <v>53</v>
      </c>
      <c r="AH4665" s="100">
        <v>0</v>
      </c>
      <c r="AI4665" s="106">
        <v>0</v>
      </c>
      <c r="AJ4665" s="106">
        <v>0</v>
      </c>
      <c r="AK4665" s="60" t="str">
        <f>+IF(Tabla1[[#This Row],[REQUEST_TY]]="SR MANTENIMIENTO CORRECTIVO", "EMERGENCIA", "OTROS")</f>
        <v>EMERGENCIA</v>
      </c>
      <c r="AL4665" s="6" t="str">
        <f>+_xlfn.IFS(Tabla1[[#This Row],[Veces obj]]&lt;=1,"0-1",Tabla1[[#This Row],[Veces obj]]&lt;=2,"1-2",Tabla1[[#This Row],[Veces obj]]&lt;=3,"2-3",TRUE,"&gt;3")</f>
        <v>0-1</v>
      </c>
      <c r="AM4665" s="60" t="str">
        <f>+_xlfn.IFS(MONTH(Tabla1[[#This Row],[MES]])&lt;=3,"Q1",MONTH(Tabla1[[#This Row],[MES]])&lt;=6,"Q2",MONTH(Tabla1[[#This Row],[MES]])&lt;=9,"Q3",TRUE,"Q4")</f>
        <v>Q2</v>
      </c>
      <c r="AN4665" s="15" t="str">
        <f>+IFERROR(VLOOKUP(Tabla1[[#This Row],[CUENTA]],CTAS[],2,0),"OTROS")</f>
        <v>OTROS</v>
      </c>
      <c r="AP4665" s="15" t="str">
        <f>+IFERROR(VLOOKUP(Tabla1[[#This Row],[EMPLEADO]],IS[],3,0),"OTROS")</f>
        <v>OTROS</v>
      </c>
      <c r="AQ4665" s="15" t="str">
        <f>+IFERROR(VLOOKUP(Tabla1[[#This Row],[EMPLEADO]],IS[[NÓMINA]:[INGENIERO]],2,0),"OTROS")</f>
        <v>OTROS</v>
      </c>
    </row>
    <row r="4666" spans="1:43" x14ac:dyDescent="0.25">
      <c r="A4666" s="91" t="s">
        <v>12089</v>
      </c>
      <c r="B4666" s="92">
        <v>1</v>
      </c>
      <c r="C4666" s="92" t="s">
        <v>13311</v>
      </c>
      <c r="D4666" s="93" t="s">
        <v>38</v>
      </c>
      <c r="E4666" s="94" t="s">
        <v>85</v>
      </c>
      <c r="F4666" s="94" t="s">
        <v>13312</v>
      </c>
      <c r="G4666" s="105" t="s">
        <v>13313</v>
      </c>
      <c r="H4666" s="92" t="s">
        <v>58</v>
      </c>
      <c r="I4666" s="95" t="s">
        <v>43</v>
      </c>
      <c r="J4666" s="92" t="s">
        <v>8</v>
      </c>
      <c r="K4666" s="96" t="s">
        <v>370</v>
      </c>
      <c r="L4666" s="96" t="s">
        <v>6576</v>
      </c>
      <c r="M4666" s="92" t="s">
        <v>736</v>
      </c>
      <c r="N4666" s="92">
        <v>0</v>
      </c>
      <c r="O4666" s="92" t="s">
        <v>47</v>
      </c>
      <c r="P4666" s="96">
        <v>210</v>
      </c>
      <c r="Q4666" s="96" t="s">
        <v>48</v>
      </c>
      <c r="R4666" s="97" t="s">
        <v>49</v>
      </c>
      <c r="S4666" s="98" t="s">
        <v>50</v>
      </c>
      <c r="T4666" s="98" t="s">
        <v>51</v>
      </c>
      <c r="U4666" s="99" t="s">
        <v>52</v>
      </c>
      <c r="V4666" s="100">
        <v>1.05</v>
      </c>
      <c r="W4666" s="106">
        <v>750.75000000000011</v>
      </c>
      <c r="X4666" s="102">
        <v>1</v>
      </c>
      <c r="Y4666" s="103">
        <v>1.95</v>
      </c>
      <c r="Z4666" s="99">
        <v>5</v>
      </c>
      <c r="AA4666" s="104">
        <v>0.39</v>
      </c>
      <c r="AB4666" s="100">
        <v>0</v>
      </c>
      <c r="AC4666" s="106">
        <v>0</v>
      </c>
      <c r="AD4666" s="107">
        <v>43600</v>
      </c>
      <c r="AE4666" s="107">
        <v>43600</v>
      </c>
      <c r="AF4666" s="99">
        <v>0</v>
      </c>
      <c r="AG4666" s="101" t="s">
        <v>53</v>
      </c>
      <c r="AH4666" s="100">
        <v>0</v>
      </c>
      <c r="AI4666" s="106">
        <v>0</v>
      </c>
      <c r="AJ4666" s="106">
        <v>0</v>
      </c>
      <c r="AK4666" s="60" t="str">
        <f>+IF(Tabla1[[#This Row],[REQUEST_TY]]="SR MANTENIMIENTO CORRECTIVO", "EMERGENCIA", "OTROS")</f>
        <v>EMERGENCIA</v>
      </c>
      <c r="AL4666" s="6" t="str">
        <f>+_xlfn.IFS(Tabla1[[#This Row],[Veces obj]]&lt;=1,"0-1",Tabla1[[#This Row],[Veces obj]]&lt;=2,"1-2",Tabla1[[#This Row],[Veces obj]]&lt;=3,"2-3",TRUE,"&gt;3")</f>
        <v>0-1</v>
      </c>
      <c r="AM4666" s="60" t="str">
        <f>+_xlfn.IFS(MONTH(Tabla1[[#This Row],[MES]])&lt;=3,"Q1",MONTH(Tabla1[[#This Row],[MES]])&lt;=6,"Q2",MONTH(Tabla1[[#This Row],[MES]])&lt;=9,"Q3",TRUE,"Q4")</f>
        <v>Q2</v>
      </c>
      <c r="AN4666" s="15" t="str">
        <f>+IFERROR(VLOOKUP(Tabla1[[#This Row],[CUENTA]],CTAS[],2,0),"OTROS")</f>
        <v>OTROS</v>
      </c>
      <c r="AP4666" s="15" t="str">
        <f>+IFERROR(VLOOKUP(Tabla1[[#This Row],[EMPLEADO]],IS[],3,0),"OTROS")</f>
        <v>OTROS</v>
      </c>
      <c r="AQ4666" s="15" t="str">
        <f>+IFERROR(VLOOKUP(Tabla1[[#This Row],[EMPLEADO]],IS[[NÓMINA]:[INGENIERO]],2,0),"OTROS")</f>
        <v>OTROS</v>
      </c>
    </row>
    <row r="4667" spans="1:43" x14ac:dyDescent="0.25">
      <c r="A4667" s="91" t="s">
        <v>12089</v>
      </c>
      <c r="B4667" s="92">
        <v>1</v>
      </c>
      <c r="C4667" s="92" t="s">
        <v>13314</v>
      </c>
      <c r="D4667" s="93" t="s">
        <v>38</v>
      </c>
      <c r="E4667" s="94" t="s">
        <v>275</v>
      </c>
      <c r="F4667" s="94" t="s">
        <v>13315</v>
      </c>
      <c r="G4667" s="105" t="s">
        <v>383</v>
      </c>
      <c r="H4667" s="92" t="s">
        <v>1052</v>
      </c>
      <c r="I4667" s="95" t="s">
        <v>43</v>
      </c>
      <c r="J4667" s="92" t="s">
        <v>8</v>
      </c>
      <c r="K4667" s="96" t="s">
        <v>385</v>
      </c>
      <c r="L4667" s="96" t="s">
        <v>386</v>
      </c>
      <c r="M4667" s="92" t="s">
        <v>387</v>
      </c>
      <c r="N4667" s="92">
        <v>0</v>
      </c>
      <c r="O4667" s="92" t="s">
        <v>47</v>
      </c>
      <c r="P4667" s="96">
        <v>105</v>
      </c>
      <c r="Q4667" s="96" t="s">
        <v>48</v>
      </c>
      <c r="R4667" s="97" t="s">
        <v>95</v>
      </c>
      <c r="S4667" s="98" t="s">
        <v>64</v>
      </c>
      <c r="T4667" s="98" t="s">
        <v>51</v>
      </c>
      <c r="U4667" s="99" t="s">
        <v>96</v>
      </c>
      <c r="V4667" s="100">
        <v>1.1000000000000001</v>
      </c>
      <c r="W4667" s="106">
        <v>1501.5000000000002</v>
      </c>
      <c r="X4667" s="102">
        <v>1</v>
      </c>
      <c r="Y4667" s="103">
        <v>8.17</v>
      </c>
      <c r="Z4667" s="99">
        <v>5</v>
      </c>
      <c r="AA4667" s="104">
        <v>1.6339999999999999</v>
      </c>
      <c r="AB4667" s="100">
        <v>0.15849999999999997</v>
      </c>
      <c r="AC4667" s="106">
        <v>-216.35249999999996</v>
      </c>
      <c r="AD4667" s="107">
        <v>43601</v>
      </c>
      <c r="AE4667" s="107">
        <v>43601</v>
      </c>
      <c r="AF4667" s="99">
        <v>0</v>
      </c>
      <c r="AG4667" s="101" t="s">
        <v>53</v>
      </c>
      <c r="AH4667" s="100">
        <v>0</v>
      </c>
      <c r="AI4667" s="106">
        <v>0</v>
      </c>
      <c r="AJ4667" s="106">
        <v>0</v>
      </c>
      <c r="AK4667" s="60" t="str">
        <f>+IF(Tabla1[[#This Row],[REQUEST_TY]]="SR MANTENIMIENTO CORRECTIVO", "EMERGENCIA", "OTROS")</f>
        <v>EMERGENCIA</v>
      </c>
      <c r="AL4667" s="6" t="str">
        <f>+_xlfn.IFS(Tabla1[[#This Row],[Veces obj]]&lt;=1,"0-1",Tabla1[[#This Row],[Veces obj]]&lt;=2,"1-2",Tabla1[[#This Row],[Veces obj]]&lt;=3,"2-3",TRUE,"&gt;3")</f>
        <v>1-2</v>
      </c>
      <c r="AM4667" s="60" t="str">
        <f>+_xlfn.IFS(MONTH(Tabla1[[#This Row],[MES]])&lt;=3,"Q1",MONTH(Tabla1[[#This Row],[MES]])&lt;=6,"Q2",MONTH(Tabla1[[#This Row],[MES]])&lt;=9,"Q3",TRUE,"Q4")</f>
        <v>Q2</v>
      </c>
      <c r="AN4667" s="15" t="str">
        <f>+IFERROR(VLOOKUP(Tabla1[[#This Row],[CUENTA]],CTAS[],2,0),"OTROS")</f>
        <v>OTROS</v>
      </c>
      <c r="AP4667" s="15" t="str">
        <f>+IFERROR(VLOOKUP(Tabla1[[#This Row],[EMPLEADO]],IS[],3,0),"OTROS")</f>
        <v>OTROS</v>
      </c>
      <c r="AQ4667" s="15" t="str">
        <f>+IFERROR(VLOOKUP(Tabla1[[#This Row],[EMPLEADO]],IS[[NÓMINA]:[INGENIERO]],2,0),"OTROS")</f>
        <v>OTROS</v>
      </c>
    </row>
    <row r="4668" spans="1:43" x14ac:dyDescent="0.25">
      <c r="A4668" s="91" t="s">
        <v>12089</v>
      </c>
      <c r="B4668" s="92">
        <v>1</v>
      </c>
      <c r="C4668" s="92" t="s">
        <v>13316</v>
      </c>
      <c r="D4668" s="93" t="s">
        <v>38</v>
      </c>
      <c r="E4668" s="94" t="s">
        <v>604</v>
      </c>
      <c r="F4668" s="94" t="s">
        <v>13312</v>
      </c>
      <c r="G4668" s="105" t="s">
        <v>11262</v>
      </c>
      <c r="H4668" s="92" t="s">
        <v>297</v>
      </c>
      <c r="I4668" s="95" t="s">
        <v>43</v>
      </c>
      <c r="J4668" s="92" t="s">
        <v>8</v>
      </c>
      <c r="K4668" s="96" t="s">
        <v>404</v>
      </c>
      <c r="L4668" s="96" t="s">
        <v>405</v>
      </c>
      <c r="M4668" s="92" t="s">
        <v>94</v>
      </c>
      <c r="N4668" s="92">
        <v>0</v>
      </c>
      <c r="O4668" s="92" t="s">
        <v>47</v>
      </c>
      <c r="P4668" s="96">
        <v>34</v>
      </c>
      <c r="Q4668" s="96" t="s">
        <v>82</v>
      </c>
      <c r="R4668" s="97" t="s">
        <v>63</v>
      </c>
      <c r="S4668" s="98" t="s">
        <v>64</v>
      </c>
      <c r="T4668" s="98" t="s">
        <v>51</v>
      </c>
      <c r="U4668" s="99" t="s">
        <v>83</v>
      </c>
      <c r="V4668" s="100">
        <v>1.05</v>
      </c>
      <c r="W4668" s="106">
        <v>1433.25</v>
      </c>
      <c r="X4668" s="102">
        <v>1</v>
      </c>
      <c r="Y4668" s="103">
        <v>2.65</v>
      </c>
      <c r="Z4668" s="99">
        <v>5</v>
      </c>
      <c r="AA4668" s="104">
        <v>0.53</v>
      </c>
      <c r="AB4668" s="100">
        <v>0</v>
      </c>
      <c r="AC4668" s="106">
        <v>0</v>
      </c>
      <c r="AD4668" s="107">
        <v>43600</v>
      </c>
      <c r="AE4668" s="107">
        <v>43600</v>
      </c>
      <c r="AF4668" s="99">
        <v>0</v>
      </c>
      <c r="AG4668" s="101" t="s">
        <v>53</v>
      </c>
      <c r="AH4668" s="100">
        <v>0</v>
      </c>
      <c r="AI4668" s="106">
        <v>0</v>
      </c>
      <c r="AJ4668" s="106">
        <v>0</v>
      </c>
      <c r="AK4668" s="60" t="str">
        <f>+IF(Tabla1[[#This Row],[REQUEST_TY]]="SR MANTENIMIENTO CORRECTIVO", "EMERGENCIA", "OTROS")</f>
        <v>EMERGENCIA</v>
      </c>
      <c r="AL4668" s="6" t="str">
        <f>+_xlfn.IFS(Tabla1[[#This Row],[Veces obj]]&lt;=1,"0-1",Tabla1[[#This Row],[Veces obj]]&lt;=2,"1-2",Tabla1[[#This Row],[Veces obj]]&lt;=3,"2-3",TRUE,"&gt;3")</f>
        <v>0-1</v>
      </c>
      <c r="AM4668" s="60" t="str">
        <f>+_xlfn.IFS(MONTH(Tabla1[[#This Row],[MES]])&lt;=3,"Q1",MONTH(Tabla1[[#This Row],[MES]])&lt;=6,"Q2",MONTH(Tabla1[[#This Row],[MES]])&lt;=9,"Q3",TRUE,"Q4")</f>
        <v>Q2</v>
      </c>
      <c r="AN4668" s="15" t="str">
        <f>+IFERROR(VLOOKUP(Tabla1[[#This Row],[CUENTA]],CTAS[],2,0),"OTROS")</f>
        <v>OTROS</v>
      </c>
      <c r="AP4668" s="15" t="str">
        <f>+IFERROR(VLOOKUP(Tabla1[[#This Row],[EMPLEADO]],IS[],3,0),"OTROS")</f>
        <v>JUAREZ</v>
      </c>
      <c r="AQ4668" s="15" t="str">
        <f>+IFERROR(VLOOKUP(Tabla1[[#This Row],[EMPLEADO]],IS[[NÓMINA]:[INGENIERO]],2,0),"OTROS")</f>
        <v>ALFREDO TORRES</v>
      </c>
    </row>
    <row r="4669" spans="1:43" x14ac:dyDescent="0.25">
      <c r="A4669" s="91" t="s">
        <v>12089</v>
      </c>
      <c r="B4669" s="92">
        <v>1</v>
      </c>
      <c r="C4669" s="92" t="s">
        <v>13317</v>
      </c>
      <c r="D4669" s="93" t="s">
        <v>38</v>
      </c>
      <c r="E4669" s="94" t="s">
        <v>85</v>
      </c>
      <c r="F4669" s="94" t="s">
        <v>13318</v>
      </c>
      <c r="G4669" s="105" t="s">
        <v>494</v>
      </c>
      <c r="H4669" s="92" t="s">
        <v>10274</v>
      </c>
      <c r="I4669" s="95" t="s">
        <v>43</v>
      </c>
      <c r="J4669" s="92" t="s">
        <v>8</v>
      </c>
      <c r="K4669" s="96" t="s">
        <v>495</v>
      </c>
      <c r="L4669" s="96" t="s">
        <v>496</v>
      </c>
      <c r="M4669" s="92" t="s">
        <v>46</v>
      </c>
      <c r="N4669" s="92">
        <v>0</v>
      </c>
      <c r="O4669" s="92" t="s">
        <v>47</v>
      </c>
      <c r="P4669" s="96">
        <v>127</v>
      </c>
      <c r="Q4669" s="96" t="s">
        <v>48</v>
      </c>
      <c r="R4669" s="97" t="s">
        <v>49</v>
      </c>
      <c r="S4669" s="98" t="s">
        <v>50</v>
      </c>
      <c r="T4669" s="98" t="s">
        <v>51</v>
      </c>
      <c r="U4669" s="99" t="s">
        <v>52</v>
      </c>
      <c r="V4669" s="100">
        <v>1.05</v>
      </c>
      <c r="W4669" s="106">
        <v>750.75000000000011</v>
      </c>
      <c r="X4669" s="102">
        <v>1</v>
      </c>
      <c r="Y4669" s="103">
        <v>2.37</v>
      </c>
      <c r="Z4669" s="99">
        <v>5</v>
      </c>
      <c r="AA4669" s="104">
        <v>0.47400000000000003</v>
      </c>
      <c r="AB4669" s="100">
        <v>0</v>
      </c>
      <c r="AC4669" s="106">
        <v>0</v>
      </c>
      <c r="AD4669" s="107">
        <v>43602</v>
      </c>
      <c r="AE4669" s="107">
        <v>43602</v>
      </c>
      <c r="AF4669" s="99">
        <v>0</v>
      </c>
      <c r="AG4669" s="101" t="s">
        <v>53</v>
      </c>
      <c r="AH4669" s="100">
        <v>0</v>
      </c>
      <c r="AI4669" s="106">
        <v>0</v>
      </c>
      <c r="AJ4669" s="106">
        <v>0</v>
      </c>
      <c r="AK4669" s="60" t="str">
        <f>+IF(Tabla1[[#This Row],[REQUEST_TY]]="SR MANTENIMIENTO CORRECTIVO", "EMERGENCIA", "OTROS")</f>
        <v>EMERGENCIA</v>
      </c>
      <c r="AL4669" s="6" t="str">
        <f>+_xlfn.IFS(Tabla1[[#This Row],[Veces obj]]&lt;=1,"0-1",Tabla1[[#This Row],[Veces obj]]&lt;=2,"1-2",Tabla1[[#This Row],[Veces obj]]&lt;=3,"2-3",TRUE,"&gt;3")</f>
        <v>0-1</v>
      </c>
      <c r="AM4669" s="60" t="str">
        <f>+_xlfn.IFS(MONTH(Tabla1[[#This Row],[MES]])&lt;=3,"Q1",MONTH(Tabla1[[#This Row],[MES]])&lt;=6,"Q2",MONTH(Tabla1[[#This Row],[MES]])&lt;=9,"Q3",TRUE,"Q4")</f>
        <v>Q2</v>
      </c>
      <c r="AN4669" s="15" t="str">
        <f>+IFERROR(VLOOKUP(Tabla1[[#This Row],[CUENTA]],CTAS[],2,0),"OTROS")</f>
        <v>OTROS</v>
      </c>
      <c r="AP4669" s="15" t="str">
        <f>+IFERROR(VLOOKUP(Tabla1[[#This Row],[EMPLEADO]],IS[],3,0),"OTROS")</f>
        <v>OTROS</v>
      </c>
      <c r="AQ4669" s="15" t="str">
        <f>+IFERROR(VLOOKUP(Tabla1[[#This Row],[EMPLEADO]],IS[[NÓMINA]:[INGENIERO]],2,0),"OTROS")</f>
        <v>OTROS</v>
      </c>
    </row>
    <row r="4670" spans="1:43" x14ac:dyDescent="0.25">
      <c r="A4670" s="91" t="s">
        <v>12089</v>
      </c>
      <c r="B4670" s="92">
        <v>1</v>
      </c>
      <c r="C4670" s="92" t="s">
        <v>13319</v>
      </c>
      <c r="D4670" s="93" t="s">
        <v>38</v>
      </c>
      <c r="E4670" s="94" t="s">
        <v>275</v>
      </c>
      <c r="F4670" s="94" t="s">
        <v>13320</v>
      </c>
      <c r="G4670" s="105" t="s">
        <v>13321</v>
      </c>
      <c r="H4670" s="92" t="s">
        <v>70</v>
      </c>
      <c r="I4670" s="95" t="s">
        <v>43</v>
      </c>
      <c r="J4670" s="92" t="s">
        <v>8</v>
      </c>
      <c r="K4670" s="96" t="s">
        <v>92</v>
      </c>
      <c r="L4670" s="96" t="s">
        <v>93</v>
      </c>
      <c r="M4670" s="92" t="s">
        <v>94</v>
      </c>
      <c r="N4670" s="92">
        <v>1</v>
      </c>
      <c r="O4670" s="92" t="s">
        <v>47</v>
      </c>
      <c r="P4670" s="96">
        <v>156</v>
      </c>
      <c r="Q4670" s="96" t="s">
        <v>48</v>
      </c>
      <c r="R4670" s="97" t="s">
        <v>95</v>
      </c>
      <c r="S4670" s="98" t="s">
        <v>64</v>
      </c>
      <c r="T4670" s="98" t="s">
        <v>51</v>
      </c>
      <c r="U4670" s="99" t="s">
        <v>96</v>
      </c>
      <c r="V4670" s="100">
        <v>1.1000000000000001</v>
      </c>
      <c r="W4670" s="106">
        <v>0</v>
      </c>
      <c r="X4670" s="102">
        <v>1</v>
      </c>
      <c r="Y4670" s="103">
        <v>0</v>
      </c>
      <c r="Z4670" s="99">
        <v>5</v>
      </c>
      <c r="AA4670" s="104">
        <v>0</v>
      </c>
      <c r="AB4670" s="100">
        <v>0</v>
      </c>
      <c r="AC4670" s="106">
        <v>0</v>
      </c>
      <c r="AD4670" s="107">
        <v>43600</v>
      </c>
      <c r="AE4670" s="107">
        <v>43601</v>
      </c>
      <c r="AF4670" s="99">
        <v>1</v>
      </c>
      <c r="AG4670" s="101" t="s">
        <v>53</v>
      </c>
      <c r="AH4670" s="100">
        <v>0</v>
      </c>
      <c r="AI4670" s="106">
        <v>0</v>
      </c>
      <c r="AJ4670" s="106">
        <v>0</v>
      </c>
      <c r="AK4670" s="60" t="str">
        <f>+IF(Tabla1[[#This Row],[REQUEST_TY]]="SR MANTENIMIENTO CORRECTIVO", "EMERGENCIA", "OTROS")</f>
        <v>EMERGENCIA</v>
      </c>
      <c r="AL4670" s="6" t="str">
        <f>+_xlfn.IFS(Tabla1[[#This Row],[Veces obj]]&lt;=1,"0-1",Tabla1[[#This Row],[Veces obj]]&lt;=2,"1-2",Tabla1[[#This Row],[Veces obj]]&lt;=3,"2-3",TRUE,"&gt;3")</f>
        <v>0-1</v>
      </c>
      <c r="AM4670" s="60" t="str">
        <f>+_xlfn.IFS(MONTH(Tabla1[[#This Row],[MES]])&lt;=3,"Q1",MONTH(Tabla1[[#This Row],[MES]])&lt;=6,"Q2",MONTH(Tabla1[[#This Row],[MES]])&lt;=9,"Q3",TRUE,"Q4")</f>
        <v>Q2</v>
      </c>
      <c r="AN4670" s="15" t="str">
        <f>+IFERROR(VLOOKUP(Tabla1[[#This Row],[CUENTA]],CTAS[],2,0),"OTROS")</f>
        <v>OTROS</v>
      </c>
      <c r="AP4670" s="15" t="str">
        <f>+IFERROR(VLOOKUP(Tabla1[[#This Row],[EMPLEADO]],IS[],3,0),"OTROS")</f>
        <v>OTROS</v>
      </c>
      <c r="AQ4670" s="15" t="str">
        <f>+IFERROR(VLOOKUP(Tabla1[[#This Row],[EMPLEADO]],IS[[NÓMINA]:[INGENIERO]],2,0),"OTROS")</f>
        <v>OTROS</v>
      </c>
    </row>
    <row r="4671" spans="1:43" x14ac:dyDescent="0.25">
      <c r="A4671" s="91" t="s">
        <v>12089</v>
      </c>
      <c r="B4671" s="92">
        <v>1</v>
      </c>
      <c r="C4671" s="92" t="s">
        <v>13322</v>
      </c>
      <c r="D4671" s="93" t="s">
        <v>38</v>
      </c>
      <c r="E4671" s="94" t="s">
        <v>89</v>
      </c>
      <c r="F4671" s="94" t="s">
        <v>13320</v>
      </c>
      <c r="G4671" s="105" t="s">
        <v>1126</v>
      </c>
      <c r="H4671" s="92" t="s">
        <v>70</v>
      </c>
      <c r="I4671" s="95" t="s">
        <v>43</v>
      </c>
      <c r="J4671" s="92" t="s">
        <v>8</v>
      </c>
      <c r="K4671" s="96" t="s">
        <v>92</v>
      </c>
      <c r="L4671" s="96" t="s">
        <v>93</v>
      </c>
      <c r="M4671" s="92" t="s">
        <v>94</v>
      </c>
      <c r="N4671" s="92">
        <v>1</v>
      </c>
      <c r="O4671" s="92" t="s">
        <v>47</v>
      </c>
      <c r="P4671" s="96">
        <v>16</v>
      </c>
      <c r="Q4671" s="96" t="s">
        <v>62</v>
      </c>
      <c r="R4671" s="97" t="s">
        <v>95</v>
      </c>
      <c r="S4671" s="98" t="s">
        <v>64</v>
      </c>
      <c r="T4671" s="98" t="s">
        <v>51</v>
      </c>
      <c r="U4671" s="99" t="s">
        <v>65</v>
      </c>
      <c r="V4671" s="100">
        <v>0.8</v>
      </c>
      <c r="W4671" s="106">
        <v>0</v>
      </c>
      <c r="X4671" s="102">
        <v>1</v>
      </c>
      <c r="Y4671" s="103">
        <v>0</v>
      </c>
      <c r="Z4671" s="99">
        <v>5</v>
      </c>
      <c r="AA4671" s="104">
        <v>0</v>
      </c>
      <c r="AB4671" s="100">
        <v>0</v>
      </c>
      <c r="AC4671" s="106">
        <v>0</v>
      </c>
      <c r="AD4671" s="107">
        <v>43600</v>
      </c>
      <c r="AE4671" s="107">
        <v>43600</v>
      </c>
      <c r="AF4671" s="99">
        <v>0</v>
      </c>
      <c r="AG4671" s="101" t="s">
        <v>53</v>
      </c>
      <c r="AH4671" s="100">
        <v>0</v>
      </c>
      <c r="AI4671" s="106">
        <v>0</v>
      </c>
      <c r="AJ4671" s="106">
        <v>0</v>
      </c>
      <c r="AK4671" s="60" t="str">
        <f>+IF(Tabla1[[#This Row],[REQUEST_TY]]="SR MANTENIMIENTO CORRECTIVO", "EMERGENCIA", "OTROS")</f>
        <v>EMERGENCIA</v>
      </c>
      <c r="AL4671" s="6" t="str">
        <f>+_xlfn.IFS(Tabla1[[#This Row],[Veces obj]]&lt;=1,"0-1",Tabla1[[#This Row],[Veces obj]]&lt;=2,"1-2",Tabla1[[#This Row],[Veces obj]]&lt;=3,"2-3",TRUE,"&gt;3")</f>
        <v>0-1</v>
      </c>
      <c r="AM4671" s="60" t="str">
        <f>+_xlfn.IFS(MONTH(Tabla1[[#This Row],[MES]])&lt;=3,"Q1",MONTH(Tabla1[[#This Row],[MES]])&lt;=6,"Q2",MONTH(Tabla1[[#This Row],[MES]])&lt;=9,"Q3",TRUE,"Q4")</f>
        <v>Q2</v>
      </c>
      <c r="AN4671" s="15" t="str">
        <f>+IFERROR(VLOOKUP(Tabla1[[#This Row],[CUENTA]],CTAS[],2,0),"OTROS")</f>
        <v>OTROS</v>
      </c>
      <c r="AP4671" s="15" t="str">
        <f>+IFERROR(VLOOKUP(Tabla1[[#This Row],[EMPLEADO]],IS[],3,0),"OTROS")</f>
        <v>OTROS</v>
      </c>
      <c r="AQ4671" s="15" t="str">
        <f>+IFERROR(VLOOKUP(Tabla1[[#This Row],[EMPLEADO]],IS[[NÓMINA]:[INGENIERO]],2,0),"OTROS")</f>
        <v>OTROS</v>
      </c>
    </row>
    <row r="4672" spans="1:43" x14ac:dyDescent="0.25">
      <c r="A4672" s="91" t="s">
        <v>12089</v>
      </c>
      <c r="B4672" s="92">
        <v>1</v>
      </c>
      <c r="C4672" s="92" t="s">
        <v>13323</v>
      </c>
      <c r="D4672" s="93" t="s">
        <v>38</v>
      </c>
      <c r="E4672" s="94" t="s">
        <v>348</v>
      </c>
      <c r="F4672" s="94" t="s">
        <v>13324</v>
      </c>
      <c r="G4672" s="105" t="s">
        <v>1640</v>
      </c>
      <c r="H4672" s="92" t="s">
        <v>1052</v>
      </c>
      <c r="I4672" s="95" t="s">
        <v>43</v>
      </c>
      <c r="J4672" s="92" t="s">
        <v>8</v>
      </c>
      <c r="K4672" s="96" t="s">
        <v>59</v>
      </c>
      <c r="L4672" s="96" t="s">
        <v>1641</v>
      </c>
      <c r="M4672" s="92" t="s">
        <v>1642</v>
      </c>
      <c r="N4672" s="92">
        <v>0</v>
      </c>
      <c r="O4672" s="92" t="s">
        <v>47</v>
      </c>
      <c r="P4672" s="96">
        <v>38</v>
      </c>
      <c r="Q4672" s="96" t="s">
        <v>82</v>
      </c>
      <c r="R4672" s="97" t="s">
        <v>223</v>
      </c>
      <c r="S4672" s="98" t="s">
        <v>139</v>
      </c>
      <c r="T4672" s="98" t="s">
        <v>51</v>
      </c>
      <c r="U4672" s="99" t="s">
        <v>140</v>
      </c>
      <c r="V4672" s="100">
        <v>1.1000000000000001</v>
      </c>
      <c r="W4672" s="106">
        <v>1730.3000000000004</v>
      </c>
      <c r="X4672" s="102">
        <v>1</v>
      </c>
      <c r="Y4672" s="103">
        <v>2.52</v>
      </c>
      <c r="Z4672" s="99">
        <v>4</v>
      </c>
      <c r="AA4672" s="104">
        <v>0.63</v>
      </c>
      <c r="AB4672" s="100">
        <v>0</v>
      </c>
      <c r="AC4672" s="106">
        <v>0</v>
      </c>
      <c r="AD4672" s="107">
        <v>43607</v>
      </c>
      <c r="AE4672" s="107">
        <v>43607</v>
      </c>
      <c r="AF4672" s="99">
        <v>0</v>
      </c>
      <c r="AG4672" s="101" t="s">
        <v>53</v>
      </c>
      <c r="AH4672" s="100">
        <v>0</v>
      </c>
      <c r="AI4672" s="106">
        <v>0</v>
      </c>
      <c r="AJ4672" s="106">
        <v>0</v>
      </c>
      <c r="AK4672" s="60" t="str">
        <f>+IF(Tabla1[[#This Row],[REQUEST_TY]]="SR MANTENIMIENTO CORRECTIVO", "EMERGENCIA", "OTROS")</f>
        <v>EMERGENCIA</v>
      </c>
      <c r="AL4672" s="6" t="str">
        <f>+_xlfn.IFS(Tabla1[[#This Row],[Veces obj]]&lt;=1,"0-1",Tabla1[[#This Row],[Veces obj]]&lt;=2,"1-2",Tabla1[[#This Row],[Veces obj]]&lt;=3,"2-3",TRUE,"&gt;3")</f>
        <v>0-1</v>
      </c>
      <c r="AM4672" s="60" t="str">
        <f>+_xlfn.IFS(MONTH(Tabla1[[#This Row],[MES]])&lt;=3,"Q1",MONTH(Tabla1[[#This Row],[MES]])&lt;=6,"Q2",MONTH(Tabla1[[#This Row],[MES]])&lt;=9,"Q3",TRUE,"Q4")</f>
        <v>Q2</v>
      </c>
      <c r="AN4672" s="15" t="str">
        <f>+IFERROR(VLOOKUP(Tabla1[[#This Row],[CUENTA]],CTAS[],2,0),"OTROS")</f>
        <v>OTROS</v>
      </c>
      <c r="AP4672" s="15" t="str">
        <f>+IFERROR(VLOOKUP(Tabla1[[#This Row],[EMPLEADO]],IS[],3,0),"OTROS")</f>
        <v>OTROS</v>
      </c>
      <c r="AQ4672" s="15" t="str">
        <f>+IFERROR(VLOOKUP(Tabla1[[#This Row],[EMPLEADO]],IS[[NÓMINA]:[INGENIERO]],2,0),"OTROS")</f>
        <v>OTROS</v>
      </c>
    </row>
    <row r="4673" spans="1:43" x14ac:dyDescent="0.25">
      <c r="A4673" s="91" t="s">
        <v>12089</v>
      </c>
      <c r="B4673" s="92">
        <v>1</v>
      </c>
      <c r="C4673" s="92" t="s">
        <v>13325</v>
      </c>
      <c r="D4673" s="93" t="s">
        <v>3370</v>
      </c>
      <c r="E4673" s="94" t="s">
        <v>3627</v>
      </c>
      <c r="F4673" s="94" t="s">
        <v>13326</v>
      </c>
      <c r="G4673" s="105" t="s">
        <v>13301</v>
      </c>
      <c r="H4673" s="92" t="s">
        <v>124</v>
      </c>
      <c r="I4673" s="95" t="s">
        <v>43</v>
      </c>
      <c r="J4673" s="92" t="s">
        <v>8</v>
      </c>
      <c r="K4673" s="96" t="s">
        <v>71</v>
      </c>
      <c r="L4673" s="96" t="s">
        <v>298</v>
      </c>
      <c r="M4673" s="92" t="s">
        <v>94</v>
      </c>
      <c r="N4673" s="92">
        <v>0</v>
      </c>
      <c r="O4673" s="92" t="s">
        <v>47</v>
      </c>
      <c r="P4673" s="96" t="s">
        <v>822</v>
      </c>
      <c r="Q4673" s="96" t="s">
        <v>48</v>
      </c>
      <c r="R4673" s="97" t="s">
        <v>153</v>
      </c>
      <c r="S4673" s="98" t="s">
        <v>50</v>
      </c>
      <c r="T4673" s="98" t="s">
        <v>51</v>
      </c>
      <c r="U4673" s="99" t="s">
        <v>52</v>
      </c>
      <c r="V4673" s="100">
        <v>1</v>
      </c>
      <c r="W4673" s="106">
        <v>1072.5000000000002</v>
      </c>
      <c r="X4673" s="102">
        <v>0</v>
      </c>
      <c r="Y4673" s="103">
        <v>5</v>
      </c>
      <c r="Z4673" s="99">
        <v>5</v>
      </c>
      <c r="AA4673" s="104">
        <v>1</v>
      </c>
      <c r="AB4673" s="100">
        <v>0</v>
      </c>
      <c r="AC4673" s="106">
        <v>0</v>
      </c>
      <c r="AD4673" s="107">
        <v>43600</v>
      </c>
      <c r="AE4673" s="107">
        <v>43605</v>
      </c>
      <c r="AF4673" s="99">
        <v>3</v>
      </c>
      <c r="AG4673" s="101" t="s">
        <v>1680</v>
      </c>
      <c r="AH4673" s="100">
        <v>0</v>
      </c>
      <c r="AI4673" s="106">
        <v>0</v>
      </c>
      <c r="AJ4673" s="106">
        <v>0</v>
      </c>
      <c r="AK4673" s="60" t="str">
        <f>+IF(Tabla1[[#This Row],[REQUEST_TY]]="SR MANTENIMIENTO CORRECTIVO", "EMERGENCIA", "OTROS")</f>
        <v>OTROS</v>
      </c>
      <c r="AL4673" s="6" t="str">
        <f>+_xlfn.IFS(Tabla1[[#This Row],[Veces obj]]&lt;=1,"0-1",Tabla1[[#This Row],[Veces obj]]&lt;=2,"1-2",Tabla1[[#This Row],[Veces obj]]&lt;=3,"2-3",TRUE,"&gt;3")</f>
        <v>0-1</v>
      </c>
      <c r="AM4673" s="60" t="str">
        <f>+_xlfn.IFS(MONTH(Tabla1[[#This Row],[MES]])&lt;=3,"Q1",MONTH(Tabla1[[#This Row],[MES]])&lt;=6,"Q2",MONTH(Tabla1[[#This Row],[MES]])&lt;=9,"Q3",TRUE,"Q4")</f>
        <v>Q2</v>
      </c>
      <c r="AN4673" s="15" t="str">
        <f>+IFERROR(VLOOKUP(Tabla1[[#This Row],[CUENTA]],CTAS[],2,0),"OTROS")</f>
        <v>OTROS</v>
      </c>
      <c r="AP4673" s="15" t="str">
        <f>+IFERROR(VLOOKUP(Tabla1[[#This Row],[EMPLEADO]],IS[],3,0),"OTROS")</f>
        <v>JUAREZ</v>
      </c>
      <c r="AQ4673" s="15" t="str">
        <f>+IFERROR(VLOOKUP(Tabla1[[#This Row],[EMPLEADO]],IS[[NÓMINA]:[INGENIERO]],2,0),"OTROS")</f>
        <v>MIGUEL COTA</v>
      </c>
    </row>
    <row r="4674" spans="1:43" x14ac:dyDescent="0.25">
      <c r="A4674" s="91" t="s">
        <v>12089</v>
      </c>
      <c r="B4674" s="92">
        <v>1</v>
      </c>
      <c r="C4674" s="92" t="s">
        <v>13327</v>
      </c>
      <c r="D4674" s="93" t="s">
        <v>38</v>
      </c>
      <c r="E4674" s="94" t="s">
        <v>1966</v>
      </c>
      <c r="F4674" s="94" t="s">
        <v>13328</v>
      </c>
      <c r="G4674" s="105" t="s">
        <v>13329</v>
      </c>
      <c r="H4674" s="92" t="s">
        <v>8227</v>
      </c>
      <c r="I4674" s="95" t="s">
        <v>43</v>
      </c>
      <c r="J4674" s="92" t="s">
        <v>8</v>
      </c>
      <c r="K4674" s="96" t="s">
        <v>528</v>
      </c>
      <c r="L4674" s="96" t="s">
        <v>8228</v>
      </c>
      <c r="M4674" s="92" t="s">
        <v>8229</v>
      </c>
      <c r="N4674" s="92">
        <v>1</v>
      </c>
      <c r="O4674" s="92" t="s">
        <v>47</v>
      </c>
      <c r="P4674" s="96">
        <v>204</v>
      </c>
      <c r="Q4674" s="96" t="s">
        <v>48</v>
      </c>
      <c r="R4674" s="97" t="s">
        <v>74</v>
      </c>
      <c r="S4674" s="98" t="s">
        <v>50</v>
      </c>
      <c r="T4674" s="98" t="s">
        <v>51</v>
      </c>
      <c r="U4674" s="99" t="s">
        <v>52</v>
      </c>
      <c r="V4674" s="100">
        <v>1.05</v>
      </c>
      <c r="W4674" s="106">
        <v>0</v>
      </c>
      <c r="X4674" s="102">
        <v>1</v>
      </c>
      <c r="Y4674" s="103">
        <v>0</v>
      </c>
      <c r="Z4674" s="99">
        <v>5</v>
      </c>
      <c r="AA4674" s="104">
        <v>0</v>
      </c>
      <c r="AB4674" s="100">
        <v>0</v>
      </c>
      <c r="AC4674" s="106">
        <v>0</v>
      </c>
      <c r="AD4674" s="107">
        <v>43600</v>
      </c>
      <c r="AE4674" s="107">
        <v>43600</v>
      </c>
      <c r="AF4674" s="99">
        <v>0</v>
      </c>
      <c r="AG4674" s="101" t="s">
        <v>53</v>
      </c>
      <c r="AH4674" s="100">
        <v>0</v>
      </c>
      <c r="AI4674" s="106">
        <v>0</v>
      </c>
      <c r="AJ4674" s="106">
        <v>0</v>
      </c>
      <c r="AK4674" s="60" t="str">
        <f>+IF(Tabla1[[#This Row],[REQUEST_TY]]="SR MANTENIMIENTO CORRECTIVO", "EMERGENCIA", "OTROS")</f>
        <v>EMERGENCIA</v>
      </c>
      <c r="AL4674" s="6" t="str">
        <f>+_xlfn.IFS(Tabla1[[#This Row],[Veces obj]]&lt;=1,"0-1",Tabla1[[#This Row],[Veces obj]]&lt;=2,"1-2",Tabla1[[#This Row],[Veces obj]]&lt;=3,"2-3",TRUE,"&gt;3")</f>
        <v>0-1</v>
      </c>
      <c r="AM4674" s="60" t="str">
        <f>+_xlfn.IFS(MONTH(Tabla1[[#This Row],[MES]])&lt;=3,"Q1",MONTH(Tabla1[[#This Row],[MES]])&lt;=6,"Q2",MONTH(Tabla1[[#This Row],[MES]])&lt;=9,"Q3",TRUE,"Q4")</f>
        <v>Q2</v>
      </c>
      <c r="AN4674" s="15" t="str">
        <f>+IFERROR(VLOOKUP(Tabla1[[#This Row],[CUENTA]],CTAS[],2,0),"OTROS")</f>
        <v>OTROS</v>
      </c>
      <c r="AP4674" s="15" t="str">
        <f>+IFERROR(VLOOKUP(Tabla1[[#This Row],[EMPLEADO]],IS[],3,0),"OTROS")</f>
        <v>OTROS</v>
      </c>
      <c r="AQ4674" s="15" t="str">
        <f>+IFERROR(VLOOKUP(Tabla1[[#This Row],[EMPLEADO]],IS[[NÓMINA]:[INGENIERO]],2,0),"OTROS")</f>
        <v>OTROS</v>
      </c>
    </row>
    <row r="4675" spans="1:43" x14ac:dyDescent="0.25">
      <c r="A4675" s="91" t="s">
        <v>12089</v>
      </c>
      <c r="B4675" s="92">
        <v>1</v>
      </c>
      <c r="C4675" s="92" t="s">
        <v>13330</v>
      </c>
      <c r="D4675" s="93" t="s">
        <v>38</v>
      </c>
      <c r="E4675" s="94" t="s">
        <v>332</v>
      </c>
      <c r="F4675" s="94" t="s">
        <v>13331</v>
      </c>
      <c r="G4675" s="105" t="s">
        <v>6231</v>
      </c>
      <c r="H4675" s="92" t="s">
        <v>1572</v>
      </c>
      <c r="I4675" s="95" t="s">
        <v>43</v>
      </c>
      <c r="J4675" s="92" t="s">
        <v>8</v>
      </c>
      <c r="K4675" s="96" t="s">
        <v>59</v>
      </c>
      <c r="L4675" s="96" t="s">
        <v>1706</v>
      </c>
      <c r="M4675" s="92" t="s">
        <v>1707</v>
      </c>
      <c r="N4675" s="92">
        <v>0</v>
      </c>
      <c r="O4675" s="92" t="s">
        <v>47</v>
      </c>
      <c r="P4675" s="96">
        <v>51</v>
      </c>
      <c r="Q4675" s="96" t="s">
        <v>82</v>
      </c>
      <c r="R4675" s="97" t="s">
        <v>317</v>
      </c>
      <c r="S4675" s="98" t="s">
        <v>318</v>
      </c>
      <c r="T4675" s="98" t="s">
        <v>51</v>
      </c>
      <c r="U4675" s="99" t="s">
        <v>140</v>
      </c>
      <c r="V4675" s="100">
        <v>1.1000000000000001</v>
      </c>
      <c r="W4675" s="106">
        <v>1730.3000000000004</v>
      </c>
      <c r="X4675" s="102">
        <v>1</v>
      </c>
      <c r="Y4675" s="103">
        <v>1.85</v>
      </c>
      <c r="Z4675" s="99">
        <v>4</v>
      </c>
      <c r="AA4675" s="104">
        <v>0.46250000000000002</v>
      </c>
      <c r="AB4675" s="100">
        <v>0</v>
      </c>
      <c r="AC4675" s="106">
        <v>0</v>
      </c>
      <c r="AD4675" s="107">
        <v>43600</v>
      </c>
      <c r="AE4675" s="107">
        <v>43601</v>
      </c>
      <c r="AF4675" s="99">
        <v>1</v>
      </c>
      <c r="AG4675" s="101" t="s">
        <v>53</v>
      </c>
      <c r="AH4675" s="100">
        <v>0</v>
      </c>
      <c r="AI4675" s="106">
        <v>0</v>
      </c>
      <c r="AJ4675" s="106">
        <v>0</v>
      </c>
      <c r="AK4675" s="60" t="str">
        <f>+IF(Tabla1[[#This Row],[REQUEST_TY]]="SR MANTENIMIENTO CORRECTIVO", "EMERGENCIA", "OTROS")</f>
        <v>EMERGENCIA</v>
      </c>
      <c r="AL4675" s="6" t="str">
        <f>+_xlfn.IFS(Tabla1[[#This Row],[Veces obj]]&lt;=1,"0-1",Tabla1[[#This Row],[Veces obj]]&lt;=2,"1-2",Tabla1[[#This Row],[Veces obj]]&lt;=3,"2-3",TRUE,"&gt;3")</f>
        <v>0-1</v>
      </c>
      <c r="AM4675" s="60" t="str">
        <f>+_xlfn.IFS(MONTH(Tabla1[[#This Row],[MES]])&lt;=3,"Q1",MONTH(Tabla1[[#This Row],[MES]])&lt;=6,"Q2",MONTH(Tabla1[[#This Row],[MES]])&lt;=9,"Q3",TRUE,"Q4")</f>
        <v>Q2</v>
      </c>
      <c r="AN4675" s="15" t="str">
        <f>+IFERROR(VLOOKUP(Tabla1[[#This Row],[CUENTA]],CTAS[],2,0),"OTROS")</f>
        <v>OTROS</v>
      </c>
      <c r="AP4675" s="15" t="str">
        <f>+IFERROR(VLOOKUP(Tabla1[[#This Row],[EMPLEADO]],IS[],3,0),"OTROS")</f>
        <v>OTROS</v>
      </c>
      <c r="AQ4675" s="15" t="str">
        <f>+IFERROR(VLOOKUP(Tabla1[[#This Row],[EMPLEADO]],IS[[NÓMINA]:[INGENIERO]],2,0),"OTROS")</f>
        <v>OTROS</v>
      </c>
    </row>
    <row r="4676" spans="1:43" x14ac:dyDescent="0.25">
      <c r="A4676" s="91" t="s">
        <v>12089</v>
      </c>
      <c r="B4676" s="92">
        <v>1</v>
      </c>
      <c r="C4676" s="92" t="s">
        <v>13332</v>
      </c>
      <c r="D4676" s="93" t="s">
        <v>38</v>
      </c>
      <c r="E4676" s="94" t="s">
        <v>76</v>
      </c>
      <c r="F4676" s="94" t="s">
        <v>13333</v>
      </c>
      <c r="G4676" s="105" t="s">
        <v>1705</v>
      </c>
      <c r="H4676" s="92" t="s">
        <v>1572</v>
      </c>
      <c r="I4676" s="95" t="s">
        <v>43</v>
      </c>
      <c r="J4676" s="92" t="s">
        <v>8</v>
      </c>
      <c r="K4676" s="96" t="s">
        <v>59</v>
      </c>
      <c r="L4676" s="96" t="s">
        <v>1706</v>
      </c>
      <c r="M4676" s="92" t="s">
        <v>1707</v>
      </c>
      <c r="N4676" s="92">
        <v>0</v>
      </c>
      <c r="O4676" s="92" t="s">
        <v>47</v>
      </c>
      <c r="P4676" s="96">
        <v>68</v>
      </c>
      <c r="Q4676" s="96" t="s">
        <v>48</v>
      </c>
      <c r="R4676" s="97" t="s">
        <v>63</v>
      </c>
      <c r="S4676" s="98" t="s">
        <v>64</v>
      </c>
      <c r="T4676" s="98" t="s">
        <v>51</v>
      </c>
      <c r="U4676" s="99" t="s">
        <v>96</v>
      </c>
      <c r="V4676" s="100">
        <v>1.1000000000000001</v>
      </c>
      <c r="W4676" s="106">
        <v>1501.5000000000002</v>
      </c>
      <c r="X4676" s="102">
        <v>1</v>
      </c>
      <c r="Y4676" s="103">
        <v>2.82</v>
      </c>
      <c r="Z4676" s="99">
        <v>5</v>
      </c>
      <c r="AA4676" s="104">
        <v>0.56399999999999995</v>
      </c>
      <c r="AB4676" s="100">
        <v>0</v>
      </c>
      <c r="AC4676" s="106">
        <v>0</v>
      </c>
      <c r="AD4676" s="107">
        <v>43600</v>
      </c>
      <c r="AE4676" s="107">
        <v>43601</v>
      </c>
      <c r="AF4676" s="99">
        <v>1</v>
      </c>
      <c r="AG4676" s="101" t="s">
        <v>53</v>
      </c>
      <c r="AH4676" s="100">
        <v>0</v>
      </c>
      <c r="AI4676" s="106">
        <v>0</v>
      </c>
      <c r="AJ4676" s="106">
        <v>0</v>
      </c>
      <c r="AK4676" s="60" t="str">
        <f>+IF(Tabla1[[#This Row],[REQUEST_TY]]="SR MANTENIMIENTO CORRECTIVO", "EMERGENCIA", "OTROS")</f>
        <v>EMERGENCIA</v>
      </c>
      <c r="AL4676" s="6" t="str">
        <f>+_xlfn.IFS(Tabla1[[#This Row],[Veces obj]]&lt;=1,"0-1",Tabla1[[#This Row],[Veces obj]]&lt;=2,"1-2",Tabla1[[#This Row],[Veces obj]]&lt;=3,"2-3",TRUE,"&gt;3")</f>
        <v>0-1</v>
      </c>
      <c r="AM4676" s="60" t="str">
        <f>+_xlfn.IFS(MONTH(Tabla1[[#This Row],[MES]])&lt;=3,"Q1",MONTH(Tabla1[[#This Row],[MES]])&lt;=6,"Q2",MONTH(Tabla1[[#This Row],[MES]])&lt;=9,"Q3",TRUE,"Q4")</f>
        <v>Q2</v>
      </c>
      <c r="AN4676" s="15" t="str">
        <f>+IFERROR(VLOOKUP(Tabla1[[#This Row],[CUENTA]],CTAS[],2,0),"OTROS")</f>
        <v>OTROS</v>
      </c>
      <c r="AP4676" s="15" t="str">
        <f>+IFERROR(VLOOKUP(Tabla1[[#This Row],[EMPLEADO]],IS[],3,0),"OTROS")</f>
        <v>OTROS</v>
      </c>
      <c r="AQ4676" s="15" t="str">
        <f>+IFERROR(VLOOKUP(Tabla1[[#This Row],[EMPLEADO]],IS[[NÓMINA]:[INGENIERO]],2,0),"OTROS")</f>
        <v>OTROS</v>
      </c>
    </row>
    <row r="4677" spans="1:43" x14ac:dyDescent="0.25">
      <c r="A4677" s="91" t="s">
        <v>12089</v>
      </c>
      <c r="B4677" s="92">
        <v>1</v>
      </c>
      <c r="C4677" s="92" t="s">
        <v>13334</v>
      </c>
      <c r="D4677" s="93" t="s">
        <v>38</v>
      </c>
      <c r="E4677" s="94" t="s">
        <v>401</v>
      </c>
      <c r="F4677" s="94" t="s">
        <v>13335</v>
      </c>
      <c r="G4677" s="105" t="s">
        <v>13228</v>
      </c>
      <c r="H4677" s="92" t="s">
        <v>297</v>
      </c>
      <c r="I4677" s="95" t="s">
        <v>43</v>
      </c>
      <c r="J4677" s="92" t="s">
        <v>8</v>
      </c>
      <c r="K4677" s="96" t="s">
        <v>404</v>
      </c>
      <c r="L4677" s="96" t="s">
        <v>405</v>
      </c>
      <c r="M4677" s="92" t="s">
        <v>94</v>
      </c>
      <c r="N4677" s="92">
        <v>0</v>
      </c>
      <c r="O4677" s="92" t="s">
        <v>47</v>
      </c>
      <c r="P4677" s="96">
        <v>1</v>
      </c>
      <c r="Q4677" s="96" t="s">
        <v>388</v>
      </c>
      <c r="R4677" s="97" t="s">
        <v>153</v>
      </c>
      <c r="S4677" s="98" t="s">
        <v>50</v>
      </c>
      <c r="T4677" s="98" t="s">
        <v>51</v>
      </c>
      <c r="U4677" s="99" t="s">
        <v>641</v>
      </c>
      <c r="V4677" s="100">
        <v>0</v>
      </c>
      <c r="W4677" s="106">
        <v>0</v>
      </c>
      <c r="X4677" s="102">
        <v>1</v>
      </c>
      <c r="Y4677" s="103">
        <v>1.1299999999999999</v>
      </c>
      <c r="Z4677" s="99">
        <v>5</v>
      </c>
      <c r="AA4677" s="104">
        <v>0.22599999999999998</v>
      </c>
      <c r="AB4677" s="100">
        <v>0</v>
      </c>
      <c r="AC4677" s="106">
        <v>0</v>
      </c>
      <c r="AD4677" s="107">
        <v>43601</v>
      </c>
      <c r="AE4677" s="107">
        <v>43602</v>
      </c>
      <c r="AF4677" s="99">
        <v>1</v>
      </c>
      <c r="AG4677" s="101" t="s">
        <v>53</v>
      </c>
      <c r="AH4677" s="100">
        <v>0</v>
      </c>
      <c r="AI4677" s="106">
        <v>0</v>
      </c>
      <c r="AJ4677" s="106">
        <v>0</v>
      </c>
      <c r="AK4677" s="60" t="str">
        <f>+IF(Tabla1[[#This Row],[REQUEST_TY]]="SR MANTENIMIENTO CORRECTIVO", "EMERGENCIA", "OTROS")</f>
        <v>EMERGENCIA</v>
      </c>
      <c r="AL4677" s="6" t="str">
        <f>+_xlfn.IFS(Tabla1[[#This Row],[Veces obj]]&lt;=1,"0-1",Tabla1[[#This Row],[Veces obj]]&lt;=2,"1-2",Tabla1[[#This Row],[Veces obj]]&lt;=3,"2-3",TRUE,"&gt;3")</f>
        <v>0-1</v>
      </c>
      <c r="AM4677" s="60" t="str">
        <f>+_xlfn.IFS(MONTH(Tabla1[[#This Row],[MES]])&lt;=3,"Q1",MONTH(Tabla1[[#This Row],[MES]])&lt;=6,"Q2",MONTH(Tabla1[[#This Row],[MES]])&lt;=9,"Q3",TRUE,"Q4")</f>
        <v>Q2</v>
      </c>
      <c r="AN4677" s="15" t="str">
        <f>+IFERROR(VLOOKUP(Tabla1[[#This Row],[CUENTA]],CTAS[],2,0),"OTROS")</f>
        <v>OTROS</v>
      </c>
      <c r="AP4677" s="15" t="str">
        <f>+IFERROR(VLOOKUP(Tabla1[[#This Row],[EMPLEADO]],IS[],3,0),"OTROS")</f>
        <v>JUAREZ</v>
      </c>
      <c r="AQ4677" s="15" t="str">
        <f>+IFERROR(VLOOKUP(Tabla1[[#This Row],[EMPLEADO]],IS[[NÓMINA]:[INGENIERO]],2,0),"OTROS")</f>
        <v>ALFREDO TORRES</v>
      </c>
    </row>
    <row r="4678" spans="1:43" x14ac:dyDescent="0.25">
      <c r="A4678" s="91" t="s">
        <v>12089</v>
      </c>
      <c r="B4678" s="92">
        <v>1</v>
      </c>
      <c r="C4678" s="92" t="s">
        <v>13336</v>
      </c>
      <c r="D4678" s="93" t="s">
        <v>38</v>
      </c>
      <c r="E4678" s="94" t="s">
        <v>98</v>
      </c>
      <c r="F4678" s="94" t="s">
        <v>13337</v>
      </c>
      <c r="G4678" s="105" t="s">
        <v>7282</v>
      </c>
      <c r="H4678" s="92" t="s">
        <v>79</v>
      </c>
      <c r="I4678" s="95" t="s">
        <v>43</v>
      </c>
      <c r="J4678" s="92" t="s">
        <v>8</v>
      </c>
      <c r="K4678" s="96" t="s">
        <v>7646</v>
      </c>
      <c r="L4678" s="96" t="s">
        <v>7647</v>
      </c>
      <c r="M4678" s="92" t="s">
        <v>2091</v>
      </c>
      <c r="N4678" s="92">
        <v>0</v>
      </c>
      <c r="O4678" s="92" t="s">
        <v>47</v>
      </c>
      <c r="P4678" s="96">
        <v>2</v>
      </c>
      <c r="Q4678" s="96" t="s">
        <v>388</v>
      </c>
      <c r="R4678" s="97" t="s">
        <v>63</v>
      </c>
      <c r="S4678" s="98" t="s">
        <v>64</v>
      </c>
      <c r="T4678" s="98" t="s">
        <v>51</v>
      </c>
      <c r="U4678" s="99" t="s">
        <v>389</v>
      </c>
      <c r="V4678" s="100">
        <v>0</v>
      </c>
      <c r="W4678" s="106">
        <v>0</v>
      </c>
      <c r="X4678" s="102">
        <v>1</v>
      </c>
      <c r="Y4678" s="103">
        <v>2.0499999999999998</v>
      </c>
      <c r="Z4678" s="99">
        <v>5</v>
      </c>
      <c r="AA4678" s="104">
        <v>0.41</v>
      </c>
      <c r="AB4678" s="100">
        <v>0</v>
      </c>
      <c r="AC4678" s="106">
        <v>0</v>
      </c>
      <c r="AD4678" s="107">
        <v>43600</v>
      </c>
      <c r="AE4678" s="107">
        <v>43600</v>
      </c>
      <c r="AF4678" s="99">
        <v>0</v>
      </c>
      <c r="AG4678" s="101" t="s">
        <v>53</v>
      </c>
      <c r="AH4678" s="100">
        <v>0</v>
      </c>
      <c r="AI4678" s="106">
        <v>0</v>
      </c>
      <c r="AJ4678" s="106">
        <v>0</v>
      </c>
      <c r="AK4678" s="60" t="str">
        <f>+IF(Tabla1[[#This Row],[REQUEST_TY]]="SR MANTENIMIENTO CORRECTIVO", "EMERGENCIA", "OTROS")</f>
        <v>EMERGENCIA</v>
      </c>
      <c r="AL4678" s="6" t="str">
        <f>+_xlfn.IFS(Tabla1[[#This Row],[Veces obj]]&lt;=1,"0-1",Tabla1[[#This Row],[Veces obj]]&lt;=2,"1-2",Tabla1[[#This Row],[Veces obj]]&lt;=3,"2-3",TRUE,"&gt;3")</f>
        <v>0-1</v>
      </c>
      <c r="AM4678" s="60" t="str">
        <f>+_xlfn.IFS(MONTH(Tabla1[[#This Row],[MES]])&lt;=3,"Q1",MONTH(Tabla1[[#This Row],[MES]])&lt;=6,"Q2",MONTH(Tabla1[[#This Row],[MES]])&lt;=9,"Q3",TRUE,"Q4")</f>
        <v>Q2</v>
      </c>
      <c r="AN4678" s="15" t="str">
        <f>+IFERROR(VLOOKUP(Tabla1[[#This Row],[CUENTA]],CTAS[],2,0),"OTROS")</f>
        <v>OTROS</v>
      </c>
      <c r="AP4678" s="15" t="str">
        <f>+IFERROR(VLOOKUP(Tabla1[[#This Row],[EMPLEADO]],IS[],3,0),"OTROS")</f>
        <v>OTROS</v>
      </c>
      <c r="AQ4678" s="15" t="str">
        <f>+IFERROR(VLOOKUP(Tabla1[[#This Row],[EMPLEADO]],IS[[NÓMINA]:[INGENIERO]],2,0),"OTROS")</f>
        <v>OTROS</v>
      </c>
    </row>
    <row r="4679" spans="1:43" x14ac:dyDescent="0.25">
      <c r="A4679" s="91" t="s">
        <v>12089</v>
      </c>
      <c r="B4679" s="92">
        <v>1</v>
      </c>
      <c r="C4679" s="92" t="s">
        <v>13338</v>
      </c>
      <c r="D4679" s="93" t="s">
        <v>38</v>
      </c>
      <c r="E4679" s="94" t="s">
        <v>294</v>
      </c>
      <c r="F4679" s="94" t="s">
        <v>13339</v>
      </c>
      <c r="G4679" s="105" t="s">
        <v>12931</v>
      </c>
      <c r="H4679" s="92" t="s">
        <v>1572</v>
      </c>
      <c r="I4679" s="95" t="s">
        <v>43</v>
      </c>
      <c r="J4679" s="92" t="s">
        <v>8</v>
      </c>
      <c r="K4679" s="96" t="s">
        <v>966</v>
      </c>
      <c r="L4679" s="96" t="s">
        <v>1956</v>
      </c>
      <c r="M4679" s="92" t="s">
        <v>1957</v>
      </c>
      <c r="N4679" s="92">
        <v>0</v>
      </c>
      <c r="O4679" s="92" t="s">
        <v>47</v>
      </c>
      <c r="P4679" s="96">
        <v>5</v>
      </c>
      <c r="Q4679" s="96" t="s">
        <v>207</v>
      </c>
      <c r="R4679" s="97" t="s">
        <v>95</v>
      </c>
      <c r="S4679" s="98" t="s">
        <v>64</v>
      </c>
      <c r="T4679" s="98" t="s">
        <v>51</v>
      </c>
      <c r="U4679" s="99" t="s">
        <v>209</v>
      </c>
      <c r="V4679" s="100">
        <v>0</v>
      </c>
      <c r="W4679" s="106">
        <v>0</v>
      </c>
      <c r="X4679" s="102">
        <v>1</v>
      </c>
      <c r="Y4679" s="103">
        <v>4.0999999999999996</v>
      </c>
      <c r="Z4679" s="99">
        <v>5</v>
      </c>
      <c r="AA4679" s="104">
        <v>0.82</v>
      </c>
      <c r="AB4679" s="100">
        <v>0</v>
      </c>
      <c r="AC4679" s="106">
        <v>0</v>
      </c>
      <c r="AD4679" s="107">
        <v>43602</v>
      </c>
      <c r="AE4679" s="107">
        <v>43602</v>
      </c>
      <c r="AF4679" s="99">
        <v>0</v>
      </c>
      <c r="AG4679" s="101" t="s">
        <v>53</v>
      </c>
      <c r="AH4679" s="100">
        <v>0</v>
      </c>
      <c r="AI4679" s="106">
        <v>0</v>
      </c>
      <c r="AJ4679" s="106">
        <v>0</v>
      </c>
      <c r="AK4679" s="60" t="str">
        <f>+IF(Tabla1[[#This Row],[REQUEST_TY]]="SR MANTENIMIENTO CORRECTIVO", "EMERGENCIA", "OTROS")</f>
        <v>EMERGENCIA</v>
      </c>
      <c r="AL4679" s="6" t="str">
        <f>+_xlfn.IFS(Tabla1[[#This Row],[Veces obj]]&lt;=1,"0-1",Tabla1[[#This Row],[Veces obj]]&lt;=2,"1-2",Tabla1[[#This Row],[Veces obj]]&lt;=3,"2-3",TRUE,"&gt;3")</f>
        <v>0-1</v>
      </c>
      <c r="AM4679" s="60" t="str">
        <f>+_xlfn.IFS(MONTH(Tabla1[[#This Row],[MES]])&lt;=3,"Q1",MONTH(Tabla1[[#This Row],[MES]])&lt;=6,"Q2",MONTH(Tabla1[[#This Row],[MES]])&lt;=9,"Q3",TRUE,"Q4")</f>
        <v>Q2</v>
      </c>
      <c r="AN4679" s="15" t="str">
        <f>+IFERROR(VLOOKUP(Tabla1[[#This Row],[CUENTA]],CTAS[],2,0),"OTROS")</f>
        <v>OTROS</v>
      </c>
      <c r="AP4679" s="15" t="str">
        <f>+IFERROR(VLOOKUP(Tabla1[[#This Row],[EMPLEADO]],IS[],3,0),"OTROS")</f>
        <v>OTROS</v>
      </c>
      <c r="AQ4679" s="15" t="str">
        <f>+IFERROR(VLOOKUP(Tabla1[[#This Row],[EMPLEADO]],IS[[NÓMINA]:[INGENIERO]],2,0),"OTROS")</f>
        <v>OTROS</v>
      </c>
    </row>
    <row r="4680" spans="1:43" x14ac:dyDescent="0.25">
      <c r="A4680" s="91" t="s">
        <v>12089</v>
      </c>
      <c r="B4680" s="92">
        <v>1</v>
      </c>
      <c r="C4680" s="92" t="s">
        <v>13340</v>
      </c>
      <c r="D4680" s="93" t="s">
        <v>38</v>
      </c>
      <c r="E4680" s="94" t="s">
        <v>176</v>
      </c>
      <c r="F4680" s="94" t="s">
        <v>13341</v>
      </c>
      <c r="G4680" s="105" t="s">
        <v>13342</v>
      </c>
      <c r="H4680" s="92" t="s">
        <v>253</v>
      </c>
      <c r="I4680" s="95" t="s">
        <v>43</v>
      </c>
      <c r="J4680" s="92" t="s">
        <v>8</v>
      </c>
      <c r="K4680" s="96" t="s">
        <v>338</v>
      </c>
      <c r="L4680" s="96" t="s">
        <v>13343</v>
      </c>
      <c r="M4680" s="92" t="s">
        <v>649</v>
      </c>
      <c r="N4680" s="92">
        <v>0</v>
      </c>
      <c r="O4680" s="92" t="s">
        <v>47</v>
      </c>
      <c r="P4680" s="96">
        <v>294</v>
      </c>
      <c r="Q4680" s="96" t="s">
        <v>48</v>
      </c>
      <c r="R4680" s="97" t="s">
        <v>49</v>
      </c>
      <c r="S4680" s="98" t="s">
        <v>50</v>
      </c>
      <c r="T4680" s="98" t="s">
        <v>51</v>
      </c>
      <c r="U4680" s="99" t="s">
        <v>52</v>
      </c>
      <c r="V4680" s="100">
        <v>1.05</v>
      </c>
      <c r="W4680" s="106">
        <v>750.75000000000011</v>
      </c>
      <c r="X4680" s="102">
        <v>1</v>
      </c>
      <c r="Y4680" s="103">
        <v>2.09</v>
      </c>
      <c r="Z4680" s="99">
        <v>5</v>
      </c>
      <c r="AA4680" s="104">
        <v>0.41799999999999998</v>
      </c>
      <c r="AB4680" s="100">
        <v>0</v>
      </c>
      <c r="AC4680" s="106">
        <v>0</v>
      </c>
      <c r="AD4680" s="107">
        <v>43600</v>
      </c>
      <c r="AE4680" s="107">
        <v>43600</v>
      </c>
      <c r="AF4680" s="99">
        <v>0</v>
      </c>
      <c r="AG4680" s="101" t="s">
        <v>53</v>
      </c>
      <c r="AH4680" s="100">
        <v>0</v>
      </c>
      <c r="AI4680" s="106">
        <v>0</v>
      </c>
      <c r="AJ4680" s="106">
        <v>0</v>
      </c>
      <c r="AK4680" s="60" t="str">
        <f>+IF(Tabla1[[#This Row],[REQUEST_TY]]="SR MANTENIMIENTO CORRECTIVO", "EMERGENCIA", "OTROS")</f>
        <v>EMERGENCIA</v>
      </c>
      <c r="AL4680" s="6" t="str">
        <f>+_xlfn.IFS(Tabla1[[#This Row],[Veces obj]]&lt;=1,"0-1",Tabla1[[#This Row],[Veces obj]]&lt;=2,"1-2",Tabla1[[#This Row],[Veces obj]]&lt;=3,"2-3",TRUE,"&gt;3")</f>
        <v>0-1</v>
      </c>
      <c r="AM4680" s="60" t="str">
        <f>+_xlfn.IFS(MONTH(Tabla1[[#This Row],[MES]])&lt;=3,"Q1",MONTH(Tabla1[[#This Row],[MES]])&lt;=6,"Q2",MONTH(Tabla1[[#This Row],[MES]])&lt;=9,"Q3",TRUE,"Q4")</f>
        <v>Q2</v>
      </c>
      <c r="AN4680" s="15" t="str">
        <f>+IFERROR(VLOOKUP(Tabla1[[#This Row],[CUENTA]],CTAS[],2,0),"OTROS")</f>
        <v>OTROS</v>
      </c>
      <c r="AP4680" s="15" t="str">
        <f>+IFERROR(VLOOKUP(Tabla1[[#This Row],[EMPLEADO]],IS[],3,0),"OTROS")</f>
        <v>OTROS</v>
      </c>
      <c r="AQ4680" s="15" t="str">
        <f>+IFERROR(VLOOKUP(Tabla1[[#This Row],[EMPLEADO]],IS[[NÓMINA]:[INGENIERO]],2,0),"OTROS")</f>
        <v>OTROS</v>
      </c>
    </row>
    <row r="4681" spans="1:43" x14ac:dyDescent="0.25">
      <c r="A4681" s="91" t="s">
        <v>12089</v>
      </c>
      <c r="B4681" s="92">
        <v>1</v>
      </c>
      <c r="C4681" s="92" t="s">
        <v>13344</v>
      </c>
      <c r="D4681" s="93" t="s">
        <v>38</v>
      </c>
      <c r="E4681" s="94" t="s">
        <v>558</v>
      </c>
      <c r="F4681" s="94" t="s">
        <v>13345</v>
      </c>
      <c r="G4681" s="105" t="s">
        <v>3507</v>
      </c>
      <c r="H4681" s="92" t="s">
        <v>42</v>
      </c>
      <c r="I4681" s="95" t="s">
        <v>43</v>
      </c>
      <c r="J4681" s="92" t="s">
        <v>8</v>
      </c>
      <c r="K4681" s="96" t="s">
        <v>3508</v>
      </c>
      <c r="L4681" s="96" t="s">
        <v>3509</v>
      </c>
      <c r="M4681" s="92" t="s">
        <v>131</v>
      </c>
      <c r="N4681" s="92">
        <v>1</v>
      </c>
      <c r="O4681" s="92" t="s">
        <v>47</v>
      </c>
      <c r="P4681" s="96">
        <v>15</v>
      </c>
      <c r="Q4681" s="96" t="s">
        <v>194</v>
      </c>
      <c r="R4681" s="97" t="s">
        <v>95</v>
      </c>
      <c r="S4681" s="98" t="s">
        <v>64</v>
      </c>
      <c r="T4681" s="98" t="s">
        <v>51</v>
      </c>
      <c r="U4681" s="99" t="s">
        <v>195</v>
      </c>
      <c r="V4681" s="100">
        <v>0.6</v>
      </c>
      <c r="W4681" s="106">
        <v>0</v>
      </c>
      <c r="X4681" s="102">
        <v>1</v>
      </c>
      <c r="Y4681" s="103">
        <v>1.1000000000000001</v>
      </c>
      <c r="Z4681" s="99">
        <v>5</v>
      </c>
      <c r="AA4681" s="104">
        <v>0.22000000000000003</v>
      </c>
      <c r="AB4681" s="100">
        <v>0</v>
      </c>
      <c r="AC4681" s="106">
        <v>0</v>
      </c>
      <c r="AD4681" s="107">
        <v>43601</v>
      </c>
      <c r="AE4681" s="107">
        <v>43601</v>
      </c>
      <c r="AF4681" s="99">
        <v>0</v>
      </c>
      <c r="AG4681" s="101" t="s">
        <v>53</v>
      </c>
      <c r="AH4681" s="100">
        <v>0</v>
      </c>
      <c r="AI4681" s="106">
        <v>0</v>
      </c>
      <c r="AJ4681" s="106">
        <v>0</v>
      </c>
      <c r="AK4681" s="60" t="str">
        <f>+IF(Tabla1[[#This Row],[REQUEST_TY]]="SR MANTENIMIENTO CORRECTIVO", "EMERGENCIA", "OTROS")</f>
        <v>EMERGENCIA</v>
      </c>
      <c r="AL4681" s="6" t="str">
        <f>+_xlfn.IFS(Tabla1[[#This Row],[Veces obj]]&lt;=1,"0-1",Tabla1[[#This Row],[Veces obj]]&lt;=2,"1-2",Tabla1[[#This Row],[Veces obj]]&lt;=3,"2-3",TRUE,"&gt;3")</f>
        <v>0-1</v>
      </c>
      <c r="AM4681" s="60" t="str">
        <f>+_xlfn.IFS(MONTH(Tabla1[[#This Row],[MES]])&lt;=3,"Q1",MONTH(Tabla1[[#This Row],[MES]])&lt;=6,"Q2",MONTH(Tabla1[[#This Row],[MES]])&lt;=9,"Q3",TRUE,"Q4")</f>
        <v>Q2</v>
      </c>
      <c r="AN4681" s="15" t="str">
        <f>+IFERROR(VLOOKUP(Tabla1[[#This Row],[CUENTA]],CTAS[],2,0),"OTROS")</f>
        <v>OTROS</v>
      </c>
      <c r="AP4681" s="15" t="str">
        <f>+IFERROR(VLOOKUP(Tabla1[[#This Row],[EMPLEADO]],IS[],3,0),"OTROS")</f>
        <v>OTROS</v>
      </c>
      <c r="AQ4681" s="15" t="str">
        <f>+IFERROR(VLOOKUP(Tabla1[[#This Row],[EMPLEADO]],IS[[NÓMINA]:[INGENIERO]],2,0),"OTROS")</f>
        <v>OTROS</v>
      </c>
    </row>
    <row r="4682" spans="1:43" x14ac:dyDescent="0.25">
      <c r="A4682" s="91" t="s">
        <v>12089</v>
      </c>
      <c r="B4682" s="92">
        <v>1</v>
      </c>
      <c r="C4682" s="92" t="s">
        <v>13346</v>
      </c>
      <c r="D4682" s="93" t="s">
        <v>38</v>
      </c>
      <c r="E4682" s="94" t="s">
        <v>558</v>
      </c>
      <c r="F4682" s="94" t="s">
        <v>13347</v>
      </c>
      <c r="G4682" s="105" t="s">
        <v>2133</v>
      </c>
      <c r="H4682" s="92" t="s">
        <v>42</v>
      </c>
      <c r="I4682" s="95" t="s">
        <v>43</v>
      </c>
      <c r="J4682" s="92" t="s">
        <v>8</v>
      </c>
      <c r="K4682" s="96" t="s">
        <v>44</v>
      </c>
      <c r="L4682" s="96" t="s">
        <v>2134</v>
      </c>
      <c r="M4682" s="92" t="s">
        <v>131</v>
      </c>
      <c r="N4682" s="92">
        <v>1</v>
      </c>
      <c r="O4682" s="92" t="s">
        <v>47</v>
      </c>
      <c r="P4682" s="96">
        <v>8</v>
      </c>
      <c r="Q4682" s="96" t="s">
        <v>194</v>
      </c>
      <c r="R4682" s="97" t="s">
        <v>95</v>
      </c>
      <c r="S4682" s="98" t="s">
        <v>64</v>
      </c>
      <c r="T4682" s="98" t="s">
        <v>51</v>
      </c>
      <c r="U4682" s="99" t="s">
        <v>195</v>
      </c>
      <c r="V4682" s="100">
        <v>0.6</v>
      </c>
      <c r="W4682" s="106">
        <v>0</v>
      </c>
      <c r="X4682" s="102">
        <v>1</v>
      </c>
      <c r="Y4682" s="103">
        <v>0.9</v>
      </c>
      <c r="Z4682" s="99">
        <v>5</v>
      </c>
      <c r="AA4682" s="104">
        <v>0.18</v>
      </c>
      <c r="AB4682" s="100">
        <v>0</v>
      </c>
      <c r="AC4682" s="106">
        <v>0</v>
      </c>
      <c r="AD4682" s="107">
        <v>43601</v>
      </c>
      <c r="AE4682" s="107">
        <v>43601</v>
      </c>
      <c r="AF4682" s="99">
        <v>0</v>
      </c>
      <c r="AG4682" s="101" t="s">
        <v>53</v>
      </c>
      <c r="AH4682" s="100">
        <v>0</v>
      </c>
      <c r="AI4682" s="106">
        <v>0</v>
      </c>
      <c r="AJ4682" s="106">
        <v>0</v>
      </c>
      <c r="AK4682" s="60" t="str">
        <f>+IF(Tabla1[[#This Row],[REQUEST_TY]]="SR MANTENIMIENTO CORRECTIVO", "EMERGENCIA", "OTROS")</f>
        <v>EMERGENCIA</v>
      </c>
      <c r="AL4682" s="6" t="str">
        <f>+_xlfn.IFS(Tabla1[[#This Row],[Veces obj]]&lt;=1,"0-1",Tabla1[[#This Row],[Veces obj]]&lt;=2,"1-2",Tabla1[[#This Row],[Veces obj]]&lt;=3,"2-3",TRUE,"&gt;3")</f>
        <v>0-1</v>
      </c>
      <c r="AM4682" s="60" t="str">
        <f>+_xlfn.IFS(MONTH(Tabla1[[#This Row],[MES]])&lt;=3,"Q1",MONTH(Tabla1[[#This Row],[MES]])&lt;=6,"Q2",MONTH(Tabla1[[#This Row],[MES]])&lt;=9,"Q3",TRUE,"Q4")</f>
        <v>Q2</v>
      </c>
      <c r="AN4682" s="15" t="str">
        <f>+IFERROR(VLOOKUP(Tabla1[[#This Row],[CUENTA]],CTAS[],2,0),"OTROS")</f>
        <v>OTROS</v>
      </c>
      <c r="AP4682" s="15" t="str">
        <f>+IFERROR(VLOOKUP(Tabla1[[#This Row],[EMPLEADO]],IS[],3,0),"OTROS")</f>
        <v>OTROS</v>
      </c>
      <c r="AQ4682" s="15" t="str">
        <f>+IFERROR(VLOOKUP(Tabla1[[#This Row],[EMPLEADO]],IS[[NÓMINA]:[INGENIERO]],2,0),"OTROS")</f>
        <v>OTROS</v>
      </c>
    </row>
    <row r="4683" spans="1:43" x14ac:dyDescent="0.25">
      <c r="A4683" s="91" t="s">
        <v>12089</v>
      </c>
      <c r="B4683" s="92">
        <v>1</v>
      </c>
      <c r="C4683" s="92" t="s">
        <v>13348</v>
      </c>
      <c r="D4683" s="93" t="s">
        <v>38</v>
      </c>
      <c r="E4683" s="94" t="s">
        <v>3388</v>
      </c>
      <c r="F4683" s="94" t="s">
        <v>13349</v>
      </c>
      <c r="G4683" s="105" t="s">
        <v>13350</v>
      </c>
      <c r="H4683" s="92" t="s">
        <v>116</v>
      </c>
      <c r="I4683" s="95" t="s">
        <v>43</v>
      </c>
      <c r="J4683" s="92" t="s">
        <v>8</v>
      </c>
      <c r="K4683" s="96" t="s">
        <v>144</v>
      </c>
      <c r="L4683" s="96" t="s">
        <v>145</v>
      </c>
      <c r="M4683" s="92" t="s">
        <v>119</v>
      </c>
      <c r="N4683" s="92">
        <v>0</v>
      </c>
      <c r="O4683" s="92" t="s">
        <v>47</v>
      </c>
      <c r="P4683" s="96">
        <v>212</v>
      </c>
      <c r="Q4683" s="96" t="s">
        <v>48</v>
      </c>
      <c r="R4683" s="97" t="s">
        <v>242</v>
      </c>
      <c r="S4683" s="98" t="s">
        <v>64</v>
      </c>
      <c r="T4683" s="98" t="s">
        <v>51</v>
      </c>
      <c r="U4683" s="99" t="s">
        <v>96</v>
      </c>
      <c r="V4683" s="100">
        <v>1.1000000000000001</v>
      </c>
      <c r="W4683" s="106">
        <v>1501.5000000000002</v>
      </c>
      <c r="X4683" s="102">
        <v>1</v>
      </c>
      <c r="Y4683" s="103">
        <v>0</v>
      </c>
      <c r="Z4683" s="99">
        <v>5</v>
      </c>
      <c r="AA4683" s="104">
        <v>0</v>
      </c>
      <c r="AB4683" s="100">
        <v>0</v>
      </c>
      <c r="AC4683" s="106">
        <v>0</v>
      </c>
      <c r="AD4683" s="107">
        <v>43600</v>
      </c>
      <c r="AE4683" s="107">
        <v>43600</v>
      </c>
      <c r="AF4683" s="99">
        <v>0</v>
      </c>
      <c r="AG4683" s="101" t="s">
        <v>53</v>
      </c>
      <c r="AH4683" s="100">
        <v>0</v>
      </c>
      <c r="AI4683" s="106">
        <v>0</v>
      </c>
      <c r="AJ4683" s="106">
        <v>0</v>
      </c>
      <c r="AK4683" s="60" t="str">
        <f>+IF(Tabla1[[#This Row],[REQUEST_TY]]="SR MANTENIMIENTO CORRECTIVO", "EMERGENCIA", "OTROS")</f>
        <v>EMERGENCIA</v>
      </c>
      <c r="AL4683" s="6" t="str">
        <f>+_xlfn.IFS(Tabla1[[#This Row],[Veces obj]]&lt;=1,"0-1",Tabla1[[#This Row],[Veces obj]]&lt;=2,"1-2",Tabla1[[#This Row],[Veces obj]]&lt;=3,"2-3",TRUE,"&gt;3")</f>
        <v>0-1</v>
      </c>
      <c r="AM4683" s="60" t="str">
        <f>+_xlfn.IFS(MONTH(Tabla1[[#This Row],[MES]])&lt;=3,"Q1",MONTH(Tabla1[[#This Row],[MES]])&lt;=6,"Q2",MONTH(Tabla1[[#This Row],[MES]])&lt;=9,"Q3",TRUE,"Q4")</f>
        <v>Q2</v>
      </c>
      <c r="AN4683" s="15" t="str">
        <f>+IFERROR(VLOOKUP(Tabla1[[#This Row],[CUENTA]],CTAS[],2,0),"OTROS")</f>
        <v>OTROS</v>
      </c>
      <c r="AP4683" s="15" t="str">
        <f>+IFERROR(VLOOKUP(Tabla1[[#This Row],[EMPLEADO]],IS[],3,0),"OTROS")</f>
        <v>CHIHUAHUA</v>
      </c>
      <c r="AQ4683" s="15" t="str">
        <f>+IFERROR(VLOOKUP(Tabla1[[#This Row],[EMPLEADO]],IS[[NÓMINA]:[INGENIERO]],2,0),"OTROS")</f>
        <v>FERNANDO CHAVIRA</v>
      </c>
    </row>
    <row r="4684" spans="1:43" x14ac:dyDescent="0.25">
      <c r="A4684" s="91" t="s">
        <v>12089</v>
      </c>
      <c r="B4684" s="92">
        <v>1</v>
      </c>
      <c r="C4684" s="92" t="s">
        <v>13351</v>
      </c>
      <c r="D4684" s="93" t="s">
        <v>38</v>
      </c>
      <c r="E4684" s="94" t="s">
        <v>312</v>
      </c>
      <c r="F4684" s="94" t="s">
        <v>13352</v>
      </c>
      <c r="G4684" s="105" t="s">
        <v>13353</v>
      </c>
      <c r="H4684" s="92" t="s">
        <v>1211</v>
      </c>
      <c r="I4684" s="95" t="s">
        <v>43</v>
      </c>
      <c r="J4684" s="92" t="s">
        <v>8</v>
      </c>
      <c r="K4684" s="96" t="s">
        <v>59</v>
      </c>
      <c r="L4684" s="96" t="s">
        <v>1583</v>
      </c>
      <c r="M4684" s="92" t="s">
        <v>1213</v>
      </c>
      <c r="N4684" s="92">
        <v>0</v>
      </c>
      <c r="O4684" s="92" t="s">
        <v>47</v>
      </c>
      <c r="P4684" s="96">
        <v>392</v>
      </c>
      <c r="Q4684" s="96" t="s">
        <v>48</v>
      </c>
      <c r="R4684" s="97" t="s">
        <v>317</v>
      </c>
      <c r="S4684" s="98" t="s">
        <v>318</v>
      </c>
      <c r="T4684" s="98" t="s">
        <v>208</v>
      </c>
      <c r="U4684" s="99" t="s">
        <v>353</v>
      </c>
      <c r="V4684" s="100">
        <v>1.1499999999999999</v>
      </c>
      <c r="W4684" s="106">
        <v>1808.95</v>
      </c>
      <c r="X4684" s="102">
        <v>1</v>
      </c>
      <c r="Y4684" s="103">
        <v>1.08</v>
      </c>
      <c r="Z4684" s="99">
        <v>6</v>
      </c>
      <c r="AA4684" s="104">
        <v>0.18000000000000002</v>
      </c>
      <c r="AB4684" s="100">
        <v>0</v>
      </c>
      <c r="AC4684" s="106">
        <v>0</v>
      </c>
      <c r="AD4684" s="107">
        <v>43603</v>
      </c>
      <c r="AE4684" s="107">
        <v>43605</v>
      </c>
      <c r="AF4684" s="99">
        <v>0</v>
      </c>
      <c r="AG4684" s="101" t="s">
        <v>53</v>
      </c>
      <c r="AH4684" s="100">
        <v>0</v>
      </c>
      <c r="AI4684" s="106">
        <v>0</v>
      </c>
      <c r="AJ4684" s="106">
        <v>0</v>
      </c>
      <c r="AK4684" s="60" t="str">
        <f>+IF(Tabla1[[#This Row],[REQUEST_TY]]="SR MANTENIMIENTO CORRECTIVO", "EMERGENCIA", "OTROS")</f>
        <v>EMERGENCIA</v>
      </c>
      <c r="AL4684" s="6" t="str">
        <f>+_xlfn.IFS(Tabla1[[#This Row],[Veces obj]]&lt;=1,"0-1",Tabla1[[#This Row],[Veces obj]]&lt;=2,"1-2",Tabla1[[#This Row],[Veces obj]]&lt;=3,"2-3",TRUE,"&gt;3")</f>
        <v>0-1</v>
      </c>
      <c r="AM4684" s="60" t="str">
        <f>+_xlfn.IFS(MONTH(Tabla1[[#This Row],[MES]])&lt;=3,"Q1",MONTH(Tabla1[[#This Row],[MES]])&lt;=6,"Q2",MONTH(Tabla1[[#This Row],[MES]])&lt;=9,"Q3",TRUE,"Q4")</f>
        <v>Q2</v>
      </c>
      <c r="AN4684" s="15" t="str">
        <f>+IFERROR(VLOOKUP(Tabla1[[#This Row],[CUENTA]],CTAS[],2,0),"OTROS")</f>
        <v>OTROS</v>
      </c>
      <c r="AP4684" s="15" t="str">
        <f>+IFERROR(VLOOKUP(Tabla1[[#This Row],[EMPLEADO]],IS[],3,0),"OTROS")</f>
        <v>OTROS</v>
      </c>
      <c r="AQ4684" s="15" t="str">
        <f>+IFERROR(VLOOKUP(Tabla1[[#This Row],[EMPLEADO]],IS[[NÓMINA]:[INGENIERO]],2,0),"OTROS")</f>
        <v>OTROS</v>
      </c>
    </row>
    <row r="4685" spans="1:43" x14ac:dyDescent="0.25">
      <c r="A4685" s="91" t="s">
        <v>12089</v>
      </c>
      <c r="B4685" s="92">
        <v>1</v>
      </c>
      <c r="C4685" s="92" t="s">
        <v>13354</v>
      </c>
      <c r="D4685" s="93" t="s">
        <v>38</v>
      </c>
      <c r="E4685" s="94" t="s">
        <v>10871</v>
      </c>
      <c r="F4685" s="94" t="s">
        <v>13355</v>
      </c>
      <c r="G4685" s="105" t="s">
        <v>10873</v>
      </c>
      <c r="H4685" s="92" t="s">
        <v>163</v>
      </c>
      <c r="I4685" s="95" t="s">
        <v>43</v>
      </c>
      <c r="J4685" s="92" t="s">
        <v>8</v>
      </c>
      <c r="K4685" s="96" t="s">
        <v>151</v>
      </c>
      <c r="L4685" s="96" t="s">
        <v>229</v>
      </c>
      <c r="M4685" s="92" t="s">
        <v>119</v>
      </c>
      <c r="N4685" s="92">
        <v>1</v>
      </c>
      <c r="O4685" s="92" t="s">
        <v>47</v>
      </c>
      <c r="P4685" s="96">
        <v>42</v>
      </c>
      <c r="Q4685" s="96" t="s">
        <v>82</v>
      </c>
      <c r="R4685" s="97" t="s">
        <v>95</v>
      </c>
      <c r="S4685" s="98" t="s">
        <v>64</v>
      </c>
      <c r="T4685" s="98" t="s">
        <v>51</v>
      </c>
      <c r="U4685" s="99" t="s">
        <v>83</v>
      </c>
      <c r="V4685" s="100">
        <v>1.05</v>
      </c>
      <c r="W4685" s="106">
        <v>0</v>
      </c>
      <c r="X4685" s="102">
        <v>1</v>
      </c>
      <c r="Y4685" s="103">
        <v>0</v>
      </c>
      <c r="Z4685" s="99">
        <v>5</v>
      </c>
      <c r="AA4685" s="104">
        <v>0</v>
      </c>
      <c r="AB4685" s="100">
        <v>0</v>
      </c>
      <c r="AC4685" s="106">
        <v>0</v>
      </c>
      <c r="AD4685" s="107">
        <v>43600</v>
      </c>
      <c r="AE4685" s="107">
        <v>43600</v>
      </c>
      <c r="AF4685" s="99">
        <v>0</v>
      </c>
      <c r="AG4685" s="101" t="s">
        <v>53</v>
      </c>
      <c r="AH4685" s="100">
        <v>0</v>
      </c>
      <c r="AI4685" s="106">
        <v>0</v>
      </c>
      <c r="AJ4685" s="106">
        <v>0</v>
      </c>
      <c r="AK4685" s="60" t="str">
        <f>+IF(Tabla1[[#This Row],[REQUEST_TY]]="SR MANTENIMIENTO CORRECTIVO", "EMERGENCIA", "OTROS")</f>
        <v>EMERGENCIA</v>
      </c>
      <c r="AL4685" s="6" t="str">
        <f>+_xlfn.IFS(Tabla1[[#This Row],[Veces obj]]&lt;=1,"0-1",Tabla1[[#This Row],[Veces obj]]&lt;=2,"1-2",Tabla1[[#This Row],[Veces obj]]&lt;=3,"2-3",TRUE,"&gt;3")</f>
        <v>0-1</v>
      </c>
      <c r="AM4685" s="60" t="str">
        <f>+_xlfn.IFS(MONTH(Tabla1[[#This Row],[MES]])&lt;=3,"Q1",MONTH(Tabla1[[#This Row],[MES]])&lt;=6,"Q2",MONTH(Tabla1[[#This Row],[MES]])&lt;=9,"Q3",TRUE,"Q4")</f>
        <v>Q2</v>
      </c>
      <c r="AN4685" s="15" t="str">
        <f>+IFERROR(VLOOKUP(Tabla1[[#This Row],[CUENTA]],CTAS[],2,0),"OTROS")</f>
        <v>HONEYWELL</v>
      </c>
      <c r="AP4685" s="15" t="str">
        <f>+IFERROR(VLOOKUP(Tabla1[[#This Row],[EMPLEADO]],IS[],3,0),"OTROS")</f>
        <v>CHIHUAHUA</v>
      </c>
      <c r="AQ4685" s="15" t="str">
        <f>+IFERROR(VLOOKUP(Tabla1[[#This Row],[EMPLEADO]],IS[[NÓMINA]:[INGENIERO]],2,0),"OTROS")</f>
        <v>LUIS EDUARDO MUÑOZ</v>
      </c>
    </row>
    <row r="4686" spans="1:43" x14ac:dyDescent="0.25">
      <c r="A4686" s="91" t="s">
        <v>12089</v>
      </c>
      <c r="B4686" s="92">
        <v>1</v>
      </c>
      <c r="C4686" s="92" t="s">
        <v>13356</v>
      </c>
      <c r="D4686" s="93" t="s">
        <v>3346</v>
      </c>
      <c r="E4686" s="94" t="s">
        <v>993</v>
      </c>
      <c r="F4686" s="94" t="s">
        <v>13357</v>
      </c>
      <c r="G4686" s="105" t="s">
        <v>11896</v>
      </c>
      <c r="H4686" s="92" t="s">
        <v>163</v>
      </c>
      <c r="I4686" s="95" t="s">
        <v>43</v>
      </c>
      <c r="J4686" s="92" t="s">
        <v>8</v>
      </c>
      <c r="K4686" s="96" t="s">
        <v>151</v>
      </c>
      <c r="L4686" s="96" t="s">
        <v>229</v>
      </c>
      <c r="M4686" s="92" t="s">
        <v>119</v>
      </c>
      <c r="N4686" s="92">
        <v>1</v>
      </c>
      <c r="O4686" s="92" t="s">
        <v>47</v>
      </c>
      <c r="P4686" s="96" t="s">
        <v>822</v>
      </c>
      <c r="Q4686" s="96" t="s">
        <v>48</v>
      </c>
      <c r="R4686" s="97" t="s">
        <v>235</v>
      </c>
      <c r="S4686" s="98" t="s">
        <v>50</v>
      </c>
      <c r="T4686" s="98" t="s">
        <v>51</v>
      </c>
      <c r="U4686" s="99" t="s">
        <v>52</v>
      </c>
      <c r="V4686" s="100">
        <v>1</v>
      </c>
      <c r="W4686" s="106">
        <v>0</v>
      </c>
      <c r="X4686" s="102">
        <v>0</v>
      </c>
      <c r="Y4686" s="103">
        <v>5</v>
      </c>
      <c r="Z4686" s="99">
        <v>5</v>
      </c>
      <c r="AA4686" s="104">
        <v>1</v>
      </c>
      <c r="AB4686" s="100">
        <v>0</v>
      </c>
      <c r="AC4686" s="106">
        <v>0</v>
      </c>
      <c r="AD4686" s="107">
        <v>43601</v>
      </c>
      <c r="AE4686" s="107">
        <v>43601</v>
      </c>
      <c r="AF4686" s="99">
        <v>0</v>
      </c>
      <c r="AG4686" s="101" t="s">
        <v>53</v>
      </c>
      <c r="AH4686" s="100">
        <v>0</v>
      </c>
      <c r="AI4686" s="106">
        <v>0</v>
      </c>
      <c r="AJ4686" s="106">
        <v>0</v>
      </c>
      <c r="AK4686" s="60" t="str">
        <f>+IF(Tabla1[[#This Row],[REQUEST_TY]]="SR MANTENIMIENTO CORRECTIVO", "EMERGENCIA", "OTROS")</f>
        <v>OTROS</v>
      </c>
      <c r="AL4686" s="6" t="str">
        <f>+_xlfn.IFS(Tabla1[[#This Row],[Veces obj]]&lt;=1,"0-1",Tabla1[[#This Row],[Veces obj]]&lt;=2,"1-2",Tabla1[[#This Row],[Veces obj]]&lt;=3,"2-3",TRUE,"&gt;3")</f>
        <v>0-1</v>
      </c>
      <c r="AM4686" s="60" t="str">
        <f>+_xlfn.IFS(MONTH(Tabla1[[#This Row],[MES]])&lt;=3,"Q1",MONTH(Tabla1[[#This Row],[MES]])&lt;=6,"Q2",MONTH(Tabla1[[#This Row],[MES]])&lt;=9,"Q3",TRUE,"Q4")</f>
        <v>Q2</v>
      </c>
      <c r="AN4686" s="15" t="str">
        <f>+IFERROR(VLOOKUP(Tabla1[[#This Row],[CUENTA]],CTAS[],2,0),"OTROS")</f>
        <v>HONEYWELL</v>
      </c>
      <c r="AP4686" s="15" t="str">
        <f>+IFERROR(VLOOKUP(Tabla1[[#This Row],[EMPLEADO]],IS[],3,0),"OTROS")</f>
        <v>CHIHUAHUA</v>
      </c>
      <c r="AQ4686" s="15" t="str">
        <f>+IFERROR(VLOOKUP(Tabla1[[#This Row],[EMPLEADO]],IS[[NÓMINA]:[INGENIERO]],2,0),"OTROS")</f>
        <v>LUIS EDUARDO MUÑOZ</v>
      </c>
    </row>
    <row r="4687" spans="1:43" x14ac:dyDescent="0.25">
      <c r="A4687" s="91" t="s">
        <v>12089</v>
      </c>
      <c r="B4687" s="92">
        <v>1</v>
      </c>
      <c r="C4687" s="92" t="s">
        <v>13358</v>
      </c>
      <c r="D4687" s="93" t="s">
        <v>38</v>
      </c>
      <c r="E4687" s="94" t="s">
        <v>133</v>
      </c>
      <c r="F4687" s="94" t="s">
        <v>13359</v>
      </c>
      <c r="G4687" s="105" t="s">
        <v>3178</v>
      </c>
      <c r="H4687" s="92" t="s">
        <v>136</v>
      </c>
      <c r="I4687" s="95" t="s">
        <v>43</v>
      </c>
      <c r="J4687" s="92" t="s">
        <v>8</v>
      </c>
      <c r="K4687" s="96" t="s">
        <v>59</v>
      </c>
      <c r="L4687" s="96" t="s">
        <v>2917</v>
      </c>
      <c r="M4687" s="92" t="s">
        <v>1496</v>
      </c>
      <c r="N4687" s="92">
        <v>0</v>
      </c>
      <c r="O4687" s="92" t="s">
        <v>47</v>
      </c>
      <c r="P4687" s="96">
        <v>99</v>
      </c>
      <c r="Q4687" s="96" t="s">
        <v>48</v>
      </c>
      <c r="R4687" s="97" t="s">
        <v>138</v>
      </c>
      <c r="S4687" s="98" t="s">
        <v>139</v>
      </c>
      <c r="T4687" s="98" t="s">
        <v>51</v>
      </c>
      <c r="U4687" s="99" t="s">
        <v>353</v>
      </c>
      <c r="V4687" s="100">
        <v>1.1499999999999999</v>
      </c>
      <c r="W4687" s="106">
        <v>1808.95</v>
      </c>
      <c r="X4687" s="102">
        <v>1</v>
      </c>
      <c r="Y4687" s="103">
        <v>0</v>
      </c>
      <c r="Z4687" s="99">
        <v>4</v>
      </c>
      <c r="AA4687" s="104">
        <v>0</v>
      </c>
      <c r="AB4687" s="100">
        <v>0</v>
      </c>
      <c r="AC4687" s="106">
        <v>0</v>
      </c>
      <c r="AD4687" s="107">
        <v>43600</v>
      </c>
      <c r="AE4687" s="107">
        <v>43600</v>
      </c>
      <c r="AF4687" s="99">
        <v>0</v>
      </c>
      <c r="AG4687" s="101" t="s">
        <v>53</v>
      </c>
      <c r="AH4687" s="100">
        <v>0</v>
      </c>
      <c r="AI4687" s="106">
        <v>0</v>
      </c>
      <c r="AJ4687" s="106">
        <v>0</v>
      </c>
      <c r="AK4687" s="60" t="str">
        <f>+IF(Tabla1[[#This Row],[REQUEST_TY]]="SR MANTENIMIENTO CORRECTIVO", "EMERGENCIA", "OTROS")</f>
        <v>EMERGENCIA</v>
      </c>
      <c r="AL4687" s="6" t="str">
        <f>+_xlfn.IFS(Tabla1[[#This Row],[Veces obj]]&lt;=1,"0-1",Tabla1[[#This Row],[Veces obj]]&lt;=2,"1-2",Tabla1[[#This Row],[Veces obj]]&lt;=3,"2-3",TRUE,"&gt;3")</f>
        <v>0-1</v>
      </c>
      <c r="AM4687" s="60" t="str">
        <f>+_xlfn.IFS(MONTH(Tabla1[[#This Row],[MES]])&lt;=3,"Q1",MONTH(Tabla1[[#This Row],[MES]])&lt;=6,"Q2",MONTH(Tabla1[[#This Row],[MES]])&lt;=9,"Q3",TRUE,"Q4")</f>
        <v>Q2</v>
      </c>
      <c r="AN4687" s="15" t="str">
        <f>+IFERROR(VLOOKUP(Tabla1[[#This Row],[CUENTA]],CTAS[],2,0),"OTROS")</f>
        <v>OTROS</v>
      </c>
      <c r="AP4687" s="15" t="str">
        <f>+IFERROR(VLOOKUP(Tabla1[[#This Row],[EMPLEADO]],IS[],3,0),"OTROS")</f>
        <v>OTROS</v>
      </c>
      <c r="AQ4687" s="15" t="str">
        <f>+IFERROR(VLOOKUP(Tabla1[[#This Row],[EMPLEADO]],IS[[NÓMINA]:[INGENIERO]],2,0),"OTROS")</f>
        <v>OTROS</v>
      </c>
    </row>
    <row r="4688" spans="1:43" x14ac:dyDescent="0.25">
      <c r="A4688" s="91" t="s">
        <v>12089</v>
      </c>
      <c r="B4688" s="92">
        <v>1</v>
      </c>
      <c r="C4688" s="92" t="s">
        <v>13360</v>
      </c>
      <c r="D4688" s="93" t="s">
        <v>38</v>
      </c>
      <c r="E4688" s="94" t="s">
        <v>76</v>
      </c>
      <c r="F4688" s="94" t="s">
        <v>13361</v>
      </c>
      <c r="G4688" s="105" t="s">
        <v>13362</v>
      </c>
      <c r="H4688" s="92" t="s">
        <v>220</v>
      </c>
      <c r="I4688" s="95" t="s">
        <v>43</v>
      </c>
      <c r="J4688" s="92" t="s">
        <v>8</v>
      </c>
      <c r="K4688" s="96" t="s">
        <v>59</v>
      </c>
      <c r="L4688" s="96" t="s">
        <v>2917</v>
      </c>
      <c r="M4688" s="92" t="s">
        <v>1496</v>
      </c>
      <c r="N4688" s="92">
        <v>0</v>
      </c>
      <c r="O4688" s="92" t="s">
        <v>47</v>
      </c>
      <c r="P4688" s="96">
        <v>392</v>
      </c>
      <c r="Q4688" s="96" t="s">
        <v>48</v>
      </c>
      <c r="R4688" s="97" t="s">
        <v>63</v>
      </c>
      <c r="S4688" s="98" t="s">
        <v>64</v>
      </c>
      <c r="T4688" s="98" t="s">
        <v>51</v>
      </c>
      <c r="U4688" s="99" t="s">
        <v>96</v>
      </c>
      <c r="V4688" s="100">
        <v>1.1000000000000001</v>
      </c>
      <c r="W4688" s="106">
        <v>1501.5000000000002</v>
      </c>
      <c r="X4688" s="102">
        <v>1</v>
      </c>
      <c r="Y4688" s="103">
        <v>1.2</v>
      </c>
      <c r="Z4688" s="99">
        <v>5</v>
      </c>
      <c r="AA4688" s="104">
        <v>0.24</v>
      </c>
      <c r="AB4688" s="100">
        <v>0</v>
      </c>
      <c r="AC4688" s="106">
        <v>0</v>
      </c>
      <c r="AD4688" s="107">
        <v>43600</v>
      </c>
      <c r="AE4688" s="107">
        <v>43601</v>
      </c>
      <c r="AF4688" s="99">
        <v>1</v>
      </c>
      <c r="AG4688" s="101" t="s">
        <v>53</v>
      </c>
      <c r="AH4688" s="100">
        <v>0</v>
      </c>
      <c r="AI4688" s="106">
        <v>0</v>
      </c>
      <c r="AJ4688" s="106">
        <v>0</v>
      </c>
      <c r="AK4688" s="60" t="str">
        <f>+IF(Tabla1[[#This Row],[REQUEST_TY]]="SR MANTENIMIENTO CORRECTIVO", "EMERGENCIA", "OTROS")</f>
        <v>EMERGENCIA</v>
      </c>
      <c r="AL4688" s="6" t="str">
        <f>+_xlfn.IFS(Tabla1[[#This Row],[Veces obj]]&lt;=1,"0-1",Tabla1[[#This Row],[Veces obj]]&lt;=2,"1-2",Tabla1[[#This Row],[Veces obj]]&lt;=3,"2-3",TRUE,"&gt;3")</f>
        <v>0-1</v>
      </c>
      <c r="AM4688" s="60" t="str">
        <f>+_xlfn.IFS(MONTH(Tabla1[[#This Row],[MES]])&lt;=3,"Q1",MONTH(Tabla1[[#This Row],[MES]])&lt;=6,"Q2",MONTH(Tabla1[[#This Row],[MES]])&lt;=9,"Q3",TRUE,"Q4")</f>
        <v>Q2</v>
      </c>
      <c r="AN4688" s="15" t="str">
        <f>+IFERROR(VLOOKUP(Tabla1[[#This Row],[CUENTA]],CTAS[],2,0),"OTROS")</f>
        <v>OTROS</v>
      </c>
      <c r="AP4688" s="15" t="str">
        <f>+IFERROR(VLOOKUP(Tabla1[[#This Row],[EMPLEADO]],IS[],3,0),"OTROS")</f>
        <v>OTROS</v>
      </c>
      <c r="AQ4688" s="15" t="str">
        <f>+IFERROR(VLOOKUP(Tabla1[[#This Row],[EMPLEADO]],IS[[NÓMINA]:[INGENIERO]],2,0),"OTROS")</f>
        <v>OTROS</v>
      </c>
    </row>
    <row r="4689" spans="1:43" x14ac:dyDescent="0.25">
      <c r="A4689" s="91" t="s">
        <v>12089</v>
      </c>
      <c r="B4689" s="92">
        <v>1</v>
      </c>
      <c r="C4689" s="92" t="s">
        <v>13363</v>
      </c>
      <c r="D4689" s="93" t="s">
        <v>38</v>
      </c>
      <c r="E4689" s="94" t="s">
        <v>113</v>
      </c>
      <c r="F4689" s="94" t="s">
        <v>13364</v>
      </c>
      <c r="G4689" s="105" t="s">
        <v>6602</v>
      </c>
      <c r="H4689" s="92" t="s">
        <v>10274</v>
      </c>
      <c r="I4689" s="95" t="s">
        <v>43</v>
      </c>
      <c r="J4689" s="92" t="s">
        <v>8</v>
      </c>
      <c r="K4689" s="96" t="s">
        <v>144</v>
      </c>
      <c r="L4689" s="96" t="s">
        <v>616</v>
      </c>
      <c r="M4689" s="92" t="s">
        <v>46</v>
      </c>
      <c r="N4689" s="92">
        <v>0</v>
      </c>
      <c r="O4689" s="92" t="s">
        <v>47</v>
      </c>
      <c r="P4689" s="96">
        <v>85</v>
      </c>
      <c r="Q4689" s="96" t="s">
        <v>48</v>
      </c>
      <c r="R4689" s="97" t="s">
        <v>49</v>
      </c>
      <c r="S4689" s="98" t="s">
        <v>50</v>
      </c>
      <c r="T4689" s="98" t="s">
        <v>51</v>
      </c>
      <c r="U4689" s="99" t="s">
        <v>52</v>
      </c>
      <c r="V4689" s="100">
        <v>1.05</v>
      </c>
      <c r="W4689" s="106">
        <v>750.75000000000011</v>
      </c>
      <c r="X4689" s="102">
        <v>1</v>
      </c>
      <c r="Y4689" s="103">
        <v>2.1</v>
      </c>
      <c r="Z4689" s="99">
        <v>5</v>
      </c>
      <c r="AA4689" s="104">
        <v>0.42000000000000004</v>
      </c>
      <c r="AB4689" s="100">
        <v>0</v>
      </c>
      <c r="AC4689" s="106">
        <v>0</v>
      </c>
      <c r="AD4689" s="107">
        <v>43606</v>
      </c>
      <c r="AE4689" s="107">
        <v>43606</v>
      </c>
      <c r="AF4689" s="99">
        <v>0</v>
      </c>
      <c r="AG4689" s="101" t="s">
        <v>53</v>
      </c>
      <c r="AH4689" s="100">
        <v>0</v>
      </c>
      <c r="AI4689" s="106">
        <v>0</v>
      </c>
      <c r="AJ4689" s="106">
        <v>0</v>
      </c>
      <c r="AK4689" s="60" t="str">
        <f>+IF(Tabla1[[#This Row],[REQUEST_TY]]="SR MANTENIMIENTO CORRECTIVO", "EMERGENCIA", "OTROS")</f>
        <v>EMERGENCIA</v>
      </c>
      <c r="AL4689" s="6" t="str">
        <f>+_xlfn.IFS(Tabla1[[#This Row],[Veces obj]]&lt;=1,"0-1",Tabla1[[#This Row],[Veces obj]]&lt;=2,"1-2",Tabla1[[#This Row],[Veces obj]]&lt;=3,"2-3",TRUE,"&gt;3")</f>
        <v>0-1</v>
      </c>
      <c r="AM4689" s="60" t="str">
        <f>+_xlfn.IFS(MONTH(Tabla1[[#This Row],[MES]])&lt;=3,"Q1",MONTH(Tabla1[[#This Row],[MES]])&lt;=6,"Q2",MONTH(Tabla1[[#This Row],[MES]])&lt;=9,"Q3",TRUE,"Q4")</f>
        <v>Q2</v>
      </c>
      <c r="AN4689" s="15" t="str">
        <f>+IFERROR(VLOOKUP(Tabla1[[#This Row],[CUENTA]],CTAS[],2,0),"OTROS")</f>
        <v>OTROS</v>
      </c>
      <c r="AP4689" s="15" t="str">
        <f>+IFERROR(VLOOKUP(Tabla1[[#This Row],[EMPLEADO]],IS[],3,0),"OTROS")</f>
        <v>OTROS</v>
      </c>
      <c r="AQ4689" s="15" t="str">
        <f>+IFERROR(VLOOKUP(Tabla1[[#This Row],[EMPLEADO]],IS[[NÓMINA]:[INGENIERO]],2,0),"OTROS")</f>
        <v>OTROS</v>
      </c>
    </row>
    <row r="4690" spans="1:43" x14ac:dyDescent="0.25">
      <c r="A4690" s="91" t="s">
        <v>12089</v>
      </c>
      <c r="B4690" s="92">
        <v>1</v>
      </c>
      <c r="C4690" s="92" t="s">
        <v>13365</v>
      </c>
      <c r="D4690" s="93" t="s">
        <v>38</v>
      </c>
      <c r="E4690" s="94" t="s">
        <v>133</v>
      </c>
      <c r="F4690" s="94" t="s">
        <v>13366</v>
      </c>
      <c r="G4690" s="105" t="s">
        <v>2332</v>
      </c>
      <c r="H4690" s="92" t="s">
        <v>1052</v>
      </c>
      <c r="I4690" s="95" t="s">
        <v>43</v>
      </c>
      <c r="J4690" s="92" t="s">
        <v>8</v>
      </c>
      <c r="K4690" s="96" t="s">
        <v>59</v>
      </c>
      <c r="L4690" s="96" t="s">
        <v>2333</v>
      </c>
      <c r="M4690" s="92" t="s">
        <v>387</v>
      </c>
      <c r="N4690" s="92">
        <v>0</v>
      </c>
      <c r="O4690" s="92" t="s">
        <v>47</v>
      </c>
      <c r="P4690" s="96">
        <v>8</v>
      </c>
      <c r="Q4690" s="96" t="s">
        <v>194</v>
      </c>
      <c r="R4690" s="97" t="s">
        <v>138</v>
      </c>
      <c r="S4690" s="98" t="s">
        <v>139</v>
      </c>
      <c r="T4690" s="98" t="s">
        <v>51</v>
      </c>
      <c r="U4690" s="99" t="s">
        <v>224</v>
      </c>
      <c r="V4690" s="100">
        <v>0.8</v>
      </c>
      <c r="W4690" s="106">
        <v>1258.4000000000003</v>
      </c>
      <c r="X4690" s="102">
        <v>1</v>
      </c>
      <c r="Y4690" s="103">
        <v>5.42</v>
      </c>
      <c r="Z4690" s="99">
        <v>4</v>
      </c>
      <c r="AA4690" s="104">
        <v>1.355</v>
      </c>
      <c r="AB4690" s="100">
        <v>8.8749999999999996E-2</v>
      </c>
      <c r="AC4690" s="106">
        <v>-139.60375000000002</v>
      </c>
      <c r="AD4690" s="107">
        <v>43601</v>
      </c>
      <c r="AE4690" s="107">
        <v>43601</v>
      </c>
      <c r="AF4690" s="99">
        <v>0</v>
      </c>
      <c r="AG4690" s="101" t="s">
        <v>53</v>
      </c>
      <c r="AH4690" s="100">
        <v>0</v>
      </c>
      <c r="AI4690" s="106">
        <v>0</v>
      </c>
      <c r="AJ4690" s="106">
        <v>0</v>
      </c>
      <c r="AK4690" s="60" t="str">
        <f>+IF(Tabla1[[#This Row],[REQUEST_TY]]="SR MANTENIMIENTO CORRECTIVO", "EMERGENCIA", "OTROS")</f>
        <v>EMERGENCIA</v>
      </c>
      <c r="AL4690" s="6" t="str">
        <f>+_xlfn.IFS(Tabla1[[#This Row],[Veces obj]]&lt;=1,"0-1",Tabla1[[#This Row],[Veces obj]]&lt;=2,"1-2",Tabla1[[#This Row],[Veces obj]]&lt;=3,"2-3",TRUE,"&gt;3")</f>
        <v>1-2</v>
      </c>
      <c r="AM4690" s="60" t="str">
        <f>+_xlfn.IFS(MONTH(Tabla1[[#This Row],[MES]])&lt;=3,"Q1",MONTH(Tabla1[[#This Row],[MES]])&lt;=6,"Q2",MONTH(Tabla1[[#This Row],[MES]])&lt;=9,"Q3",TRUE,"Q4")</f>
        <v>Q2</v>
      </c>
      <c r="AN4690" s="15" t="str">
        <f>+IFERROR(VLOOKUP(Tabla1[[#This Row],[CUENTA]],CTAS[],2,0),"OTROS")</f>
        <v>OTROS</v>
      </c>
      <c r="AP4690" s="15" t="str">
        <f>+IFERROR(VLOOKUP(Tabla1[[#This Row],[EMPLEADO]],IS[],3,0),"OTROS")</f>
        <v>OTROS</v>
      </c>
      <c r="AQ4690" s="15" t="str">
        <f>+IFERROR(VLOOKUP(Tabla1[[#This Row],[EMPLEADO]],IS[[NÓMINA]:[INGENIERO]],2,0),"OTROS")</f>
        <v>OTROS</v>
      </c>
    </row>
    <row r="4691" spans="1:43" x14ac:dyDescent="0.25">
      <c r="A4691" s="91" t="s">
        <v>12089</v>
      </c>
      <c r="B4691" s="92">
        <v>1</v>
      </c>
      <c r="C4691" s="92" t="s">
        <v>13367</v>
      </c>
      <c r="D4691" s="93" t="s">
        <v>38</v>
      </c>
      <c r="E4691" s="94" t="s">
        <v>725</v>
      </c>
      <c r="F4691" s="94" t="s">
        <v>13368</v>
      </c>
      <c r="G4691" s="105" t="s">
        <v>12922</v>
      </c>
      <c r="H4691" s="92" t="s">
        <v>1052</v>
      </c>
      <c r="I4691" s="95" t="s">
        <v>43</v>
      </c>
      <c r="J4691" s="92" t="s">
        <v>8</v>
      </c>
      <c r="K4691" s="96" t="s">
        <v>59</v>
      </c>
      <c r="L4691" s="96" t="s">
        <v>2333</v>
      </c>
      <c r="M4691" s="92" t="s">
        <v>387</v>
      </c>
      <c r="N4691" s="92">
        <v>0</v>
      </c>
      <c r="O4691" s="92" t="s">
        <v>47</v>
      </c>
      <c r="P4691" s="96">
        <v>5</v>
      </c>
      <c r="Q4691" s="96" t="s">
        <v>207</v>
      </c>
      <c r="R4691" s="97" t="s">
        <v>223</v>
      </c>
      <c r="S4691" s="98" t="s">
        <v>139</v>
      </c>
      <c r="T4691" s="98" t="s">
        <v>51</v>
      </c>
      <c r="U4691" s="99" t="s">
        <v>879</v>
      </c>
      <c r="V4691" s="100">
        <v>0.6</v>
      </c>
      <c r="W4691" s="106">
        <v>943.80000000000007</v>
      </c>
      <c r="X4691" s="102">
        <v>1</v>
      </c>
      <c r="Y4691" s="103">
        <v>0</v>
      </c>
      <c r="Z4691" s="99">
        <v>4</v>
      </c>
      <c r="AA4691" s="104">
        <v>0</v>
      </c>
      <c r="AB4691" s="100">
        <v>0</v>
      </c>
      <c r="AC4691" s="106">
        <v>0</v>
      </c>
      <c r="AD4691" s="107">
        <v>43600</v>
      </c>
      <c r="AE4691" s="107">
        <v>43601</v>
      </c>
      <c r="AF4691" s="99">
        <v>1</v>
      </c>
      <c r="AG4691" s="101" t="s">
        <v>53</v>
      </c>
      <c r="AH4691" s="100">
        <v>0</v>
      </c>
      <c r="AI4691" s="106">
        <v>0</v>
      </c>
      <c r="AJ4691" s="106">
        <v>0</v>
      </c>
      <c r="AK4691" s="60" t="str">
        <f>+IF(Tabla1[[#This Row],[REQUEST_TY]]="SR MANTENIMIENTO CORRECTIVO", "EMERGENCIA", "OTROS")</f>
        <v>EMERGENCIA</v>
      </c>
      <c r="AL4691" s="6" t="str">
        <f>+_xlfn.IFS(Tabla1[[#This Row],[Veces obj]]&lt;=1,"0-1",Tabla1[[#This Row],[Veces obj]]&lt;=2,"1-2",Tabla1[[#This Row],[Veces obj]]&lt;=3,"2-3",TRUE,"&gt;3")</f>
        <v>0-1</v>
      </c>
      <c r="AM4691" s="60" t="str">
        <f>+_xlfn.IFS(MONTH(Tabla1[[#This Row],[MES]])&lt;=3,"Q1",MONTH(Tabla1[[#This Row],[MES]])&lt;=6,"Q2",MONTH(Tabla1[[#This Row],[MES]])&lt;=9,"Q3",TRUE,"Q4")</f>
        <v>Q2</v>
      </c>
      <c r="AN4691" s="15" t="str">
        <f>+IFERROR(VLOOKUP(Tabla1[[#This Row],[CUENTA]],CTAS[],2,0),"OTROS")</f>
        <v>OTROS</v>
      </c>
      <c r="AP4691" s="15" t="str">
        <f>+IFERROR(VLOOKUP(Tabla1[[#This Row],[EMPLEADO]],IS[],3,0),"OTROS")</f>
        <v>OTROS</v>
      </c>
      <c r="AQ4691" s="15" t="str">
        <f>+IFERROR(VLOOKUP(Tabla1[[#This Row],[EMPLEADO]],IS[[NÓMINA]:[INGENIERO]],2,0),"OTROS")</f>
        <v>OTROS</v>
      </c>
    </row>
    <row r="4692" spans="1:43" x14ac:dyDescent="0.25">
      <c r="A4692" s="91" t="s">
        <v>12089</v>
      </c>
      <c r="B4692" s="92">
        <v>1</v>
      </c>
      <c r="C4692" s="92" t="s">
        <v>13369</v>
      </c>
      <c r="D4692" s="93" t="s">
        <v>38</v>
      </c>
      <c r="E4692" s="94" t="s">
        <v>258</v>
      </c>
      <c r="F4692" s="94" t="s">
        <v>13370</v>
      </c>
      <c r="G4692" s="105" t="s">
        <v>3116</v>
      </c>
      <c r="H4692" s="92" t="s">
        <v>220</v>
      </c>
      <c r="I4692" s="95" t="s">
        <v>43</v>
      </c>
      <c r="J4692" s="92" t="s">
        <v>8</v>
      </c>
      <c r="K4692" s="96" t="s">
        <v>102</v>
      </c>
      <c r="L4692" s="96" t="s">
        <v>261</v>
      </c>
      <c r="M4692" s="92" t="s">
        <v>736</v>
      </c>
      <c r="N4692" s="92">
        <v>0</v>
      </c>
      <c r="O4692" s="92" t="s">
        <v>47</v>
      </c>
      <c r="P4692" s="96">
        <v>26</v>
      </c>
      <c r="Q4692" s="96" t="s">
        <v>62</v>
      </c>
      <c r="R4692" s="97" t="s">
        <v>138</v>
      </c>
      <c r="S4692" s="98" t="s">
        <v>139</v>
      </c>
      <c r="T4692" s="98" t="s">
        <v>51</v>
      </c>
      <c r="U4692" s="99" t="s">
        <v>262</v>
      </c>
      <c r="V4692" s="100">
        <v>1.05</v>
      </c>
      <c r="W4692" s="106">
        <v>1651.6500000000003</v>
      </c>
      <c r="X4692" s="102">
        <v>1</v>
      </c>
      <c r="Y4692" s="103">
        <v>1.17</v>
      </c>
      <c r="Z4692" s="99">
        <v>4</v>
      </c>
      <c r="AA4692" s="104">
        <v>0.29249999999999998</v>
      </c>
      <c r="AB4692" s="100">
        <v>0</v>
      </c>
      <c r="AC4692" s="106">
        <v>0</v>
      </c>
      <c r="AD4692" s="107">
        <v>43605</v>
      </c>
      <c r="AE4692" s="107">
        <v>43605</v>
      </c>
      <c r="AF4692" s="99">
        <v>0</v>
      </c>
      <c r="AG4692" s="101" t="s">
        <v>53</v>
      </c>
      <c r="AH4692" s="100">
        <v>0</v>
      </c>
      <c r="AI4692" s="106">
        <v>0</v>
      </c>
      <c r="AJ4692" s="106">
        <v>0</v>
      </c>
      <c r="AK4692" s="60" t="str">
        <f>+IF(Tabla1[[#This Row],[REQUEST_TY]]="SR MANTENIMIENTO CORRECTIVO", "EMERGENCIA", "OTROS")</f>
        <v>EMERGENCIA</v>
      </c>
      <c r="AL4692" s="6" t="str">
        <f>+_xlfn.IFS(Tabla1[[#This Row],[Veces obj]]&lt;=1,"0-1",Tabla1[[#This Row],[Veces obj]]&lt;=2,"1-2",Tabla1[[#This Row],[Veces obj]]&lt;=3,"2-3",TRUE,"&gt;3")</f>
        <v>0-1</v>
      </c>
      <c r="AM4692" s="60" t="str">
        <f>+_xlfn.IFS(MONTH(Tabla1[[#This Row],[MES]])&lt;=3,"Q1",MONTH(Tabla1[[#This Row],[MES]])&lt;=6,"Q2",MONTH(Tabla1[[#This Row],[MES]])&lt;=9,"Q3",TRUE,"Q4")</f>
        <v>Q2</v>
      </c>
      <c r="AN4692" s="15" t="str">
        <f>+IFERROR(VLOOKUP(Tabla1[[#This Row],[CUENTA]],CTAS[],2,0),"OTROS")</f>
        <v>OTROS</v>
      </c>
      <c r="AP4692" s="15" t="str">
        <f>+IFERROR(VLOOKUP(Tabla1[[#This Row],[EMPLEADO]],IS[],3,0),"OTROS")</f>
        <v>OTROS</v>
      </c>
      <c r="AQ4692" s="15" t="str">
        <f>+IFERROR(VLOOKUP(Tabla1[[#This Row],[EMPLEADO]],IS[[NÓMINA]:[INGENIERO]],2,0),"OTROS")</f>
        <v>OTROS</v>
      </c>
    </row>
    <row r="4693" spans="1:43" x14ac:dyDescent="0.25">
      <c r="A4693" s="91" t="s">
        <v>12089</v>
      </c>
      <c r="B4693" s="92">
        <v>1</v>
      </c>
      <c r="C4693" s="92" t="s">
        <v>13371</v>
      </c>
      <c r="D4693" s="93" t="s">
        <v>38</v>
      </c>
      <c r="E4693" s="94" t="s">
        <v>217</v>
      </c>
      <c r="F4693" s="94" t="s">
        <v>13372</v>
      </c>
      <c r="G4693" s="105" t="s">
        <v>1167</v>
      </c>
      <c r="H4693" s="92" t="s">
        <v>204</v>
      </c>
      <c r="I4693" s="95" t="s">
        <v>43</v>
      </c>
      <c r="J4693" s="92" t="s">
        <v>8</v>
      </c>
      <c r="K4693" s="96" t="s">
        <v>59</v>
      </c>
      <c r="L4693" s="96" t="s">
        <v>1168</v>
      </c>
      <c r="M4693" s="92" t="s">
        <v>1169</v>
      </c>
      <c r="N4693" s="92">
        <v>0</v>
      </c>
      <c r="O4693" s="92" t="s">
        <v>47</v>
      </c>
      <c r="P4693" s="96">
        <v>12</v>
      </c>
      <c r="Q4693" s="96" t="s">
        <v>194</v>
      </c>
      <c r="R4693" s="97" t="s">
        <v>223</v>
      </c>
      <c r="S4693" s="98" t="s">
        <v>139</v>
      </c>
      <c r="T4693" s="98" t="s">
        <v>208</v>
      </c>
      <c r="U4693" s="99" t="s">
        <v>224</v>
      </c>
      <c r="V4693" s="100">
        <v>0.8</v>
      </c>
      <c r="W4693" s="106">
        <v>1258.4000000000003</v>
      </c>
      <c r="X4693" s="102">
        <v>1</v>
      </c>
      <c r="Y4693" s="103">
        <v>0.5</v>
      </c>
      <c r="Z4693" s="99">
        <v>6</v>
      </c>
      <c r="AA4693" s="104">
        <v>8.3333333333333329E-2</v>
      </c>
      <c r="AB4693" s="100">
        <v>0</v>
      </c>
      <c r="AC4693" s="106">
        <v>0</v>
      </c>
      <c r="AD4693" s="107">
        <v>43601</v>
      </c>
      <c r="AE4693" s="107">
        <v>43601</v>
      </c>
      <c r="AF4693" s="99">
        <v>0</v>
      </c>
      <c r="AG4693" s="101" t="s">
        <v>53</v>
      </c>
      <c r="AH4693" s="100">
        <v>0</v>
      </c>
      <c r="AI4693" s="106">
        <v>0</v>
      </c>
      <c r="AJ4693" s="106">
        <v>0</v>
      </c>
      <c r="AK4693" s="60" t="str">
        <f>+IF(Tabla1[[#This Row],[REQUEST_TY]]="SR MANTENIMIENTO CORRECTIVO", "EMERGENCIA", "OTROS")</f>
        <v>EMERGENCIA</v>
      </c>
      <c r="AL4693" s="6" t="str">
        <f>+_xlfn.IFS(Tabla1[[#This Row],[Veces obj]]&lt;=1,"0-1",Tabla1[[#This Row],[Veces obj]]&lt;=2,"1-2",Tabla1[[#This Row],[Veces obj]]&lt;=3,"2-3",TRUE,"&gt;3")</f>
        <v>0-1</v>
      </c>
      <c r="AM4693" s="60" t="str">
        <f>+_xlfn.IFS(MONTH(Tabla1[[#This Row],[MES]])&lt;=3,"Q1",MONTH(Tabla1[[#This Row],[MES]])&lt;=6,"Q2",MONTH(Tabla1[[#This Row],[MES]])&lt;=9,"Q3",TRUE,"Q4")</f>
        <v>Q2</v>
      </c>
      <c r="AN4693" s="15" t="str">
        <f>+IFERROR(VLOOKUP(Tabla1[[#This Row],[CUENTA]],CTAS[],2,0),"OTROS")</f>
        <v>OTROS</v>
      </c>
      <c r="AP4693" s="15" t="str">
        <f>+IFERROR(VLOOKUP(Tabla1[[#This Row],[EMPLEADO]],IS[],3,0),"OTROS")</f>
        <v>OTROS</v>
      </c>
      <c r="AQ4693" s="15" t="str">
        <f>+IFERROR(VLOOKUP(Tabla1[[#This Row],[EMPLEADO]],IS[[NÓMINA]:[INGENIERO]],2,0),"OTROS")</f>
        <v>OTROS</v>
      </c>
    </row>
    <row r="4694" spans="1:43" x14ac:dyDescent="0.25">
      <c r="A4694" s="91" t="s">
        <v>12089</v>
      </c>
      <c r="B4694" s="92">
        <v>1</v>
      </c>
      <c r="C4694" s="92" t="s">
        <v>13373</v>
      </c>
      <c r="D4694" s="93" t="s">
        <v>38</v>
      </c>
      <c r="E4694" s="94" t="s">
        <v>558</v>
      </c>
      <c r="F4694" s="94" t="s">
        <v>13372</v>
      </c>
      <c r="G4694" s="105" t="s">
        <v>2082</v>
      </c>
      <c r="H4694" s="92" t="s">
        <v>42</v>
      </c>
      <c r="I4694" s="95" t="s">
        <v>43</v>
      </c>
      <c r="J4694" s="92" t="s">
        <v>8</v>
      </c>
      <c r="K4694" s="96" t="s">
        <v>798</v>
      </c>
      <c r="L4694" s="96" t="s">
        <v>1729</v>
      </c>
      <c r="M4694" s="92" t="s">
        <v>131</v>
      </c>
      <c r="N4694" s="92">
        <v>1</v>
      </c>
      <c r="O4694" s="92" t="s">
        <v>47</v>
      </c>
      <c r="P4694" s="96">
        <v>93</v>
      </c>
      <c r="Q4694" s="96" t="s">
        <v>48</v>
      </c>
      <c r="R4694" s="97" t="s">
        <v>95</v>
      </c>
      <c r="S4694" s="98" t="s">
        <v>64</v>
      </c>
      <c r="T4694" s="98" t="s">
        <v>51</v>
      </c>
      <c r="U4694" s="99" t="s">
        <v>96</v>
      </c>
      <c r="V4694" s="100">
        <v>1.1000000000000001</v>
      </c>
      <c r="W4694" s="106">
        <v>0</v>
      </c>
      <c r="X4694" s="102">
        <v>1</v>
      </c>
      <c r="Y4694" s="103">
        <v>0</v>
      </c>
      <c r="Z4694" s="99">
        <v>5</v>
      </c>
      <c r="AA4694" s="104">
        <v>0</v>
      </c>
      <c r="AB4694" s="100">
        <v>0</v>
      </c>
      <c r="AC4694" s="106">
        <v>0</v>
      </c>
      <c r="AD4694" s="107">
        <v>43600</v>
      </c>
      <c r="AE4694" s="107">
        <v>43601</v>
      </c>
      <c r="AF4694" s="99">
        <v>1</v>
      </c>
      <c r="AG4694" s="101" t="s">
        <v>53</v>
      </c>
      <c r="AH4694" s="100">
        <v>0</v>
      </c>
      <c r="AI4694" s="106">
        <v>0</v>
      </c>
      <c r="AJ4694" s="106">
        <v>0</v>
      </c>
      <c r="AK4694" s="60" t="str">
        <f>+IF(Tabla1[[#This Row],[REQUEST_TY]]="SR MANTENIMIENTO CORRECTIVO", "EMERGENCIA", "OTROS")</f>
        <v>EMERGENCIA</v>
      </c>
      <c r="AL4694" s="6" t="str">
        <f>+_xlfn.IFS(Tabla1[[#This Row],[Veces obj]]&lt;=1,"0-1",Tabla1[[#This Row],[Veces obj]]&lt;=2,"1-2",Tabla1[[#This Row],[Veces obj]]&lt;=3,"2-3",TRUE,"&gt;3")</f>
        <v>0-1</v>
      </c>
      <c r="AM4694" s="60" t="str">
        <f>+_xlfn.IFS(MONTH(Tabla1[[#This Row],[MES]])&lt;=3,"Q1",MONTH(Tabla1[[#This Row],[MES]])&lt;=6,"Q2",MONTH(Tabla1[[#This Row],[MES]])&lt;=9,"Q3",TRUE,"Q4")</f>
        <v>Q2</v>
      </c>
      <c r="AN4694" s="15" t="str">
        <f>+IFERROR(VLOOKUP(Tabla1[[#This Row],[CUENTA]],CTAS[],2,0),"OTROS")</f>
        <v>OTROS</v>
      </c>
      <c r="AP4694" s="15" t="str">
        <f>+IFERROR(VLOOKUP(Tabla1[[#This Row],[EMPLEADO]],IS[],3,0),"OTROS")</f>
        <v>OTROS</v>
      </c>
      <c r="AQ4694" s="15" t="str">
        <f>+IFERROR(VLOOKUP(Tabla1[[#This Row],[EMPLEADO]],IS[[NÓMINA]:[INGENIERO]],2,0),"OTROS")</f>
        <v>OTROS</v>
      </c>
    </row>
    <row r="4695" spans="1:43" x14ac:dyDescent="0.25">
      <c r="A4695" s="91" t="s">
        <v>12089</v>
      </c>
      <c r="B4695" s="92">
        <v>1</v>
      </c>
      <c r="C4695" s="92" t="s">
        <v>13374</v>
      </c>
      <c r="D4695" s="93" t="s">
        <v>38</v>
      </c>
      <c r="E4695" s="94" t="s">
        <v>133</v>
      </c>
      <c r="F4695" s="94" t="s">
        <v>13375</v>
      </c>
      <c r="G4695" s="105" t="s">
        <v>408</v>
      </c>
      <c r="H4695" s="92" t="s">
        <v>1211</v>
      </c>
      <c r="I4695" s="95" t="s">
        <v>43</v>
      </c>
      <c r="J4695" s="92" t="s">
        <v>8</v>
      </c>
      <c r="K4695" s="96" t="s">
        <v>59</v>
      </c>
      <c r="L4695" s="96" t="s">
        <v>410</v>
      </c>
      <c r="M4695" s="92" t="s">
        <v>411</v>
      </c>
      <c r="N4695" s="92">
        <v>0</v>
      </c>
      <c r="O4695" s="92" t="s">
        <v>47</v>
      </c>
      <c r="P4695" s="96">
        <v>15</v>
      </c>
      <c r="Q4695" s="96" t="s">
        <v>194</v>
      </c>
      <c r="R4695" s="97" t="s">
        <v>138</v>
      </c>
      <c r="S4695" s="98" t="s">
        <v>139</v>
      </c>
      <c r="T4695" s="98" t="s">
        <v>51</v>
      </c>
      <c r="U4695" s="99" t="s">
        <v>224</v>
      </c>
      <c r="V4695" s="100">
        <v>0.8</v>
      </c>
      <c r="W4695" s="106">
        <v>1258.4000000000003</v>
      </c>
      <c r="X4695" s="102">
        <v>1</v>
      </c>
      <c r="Y4695" s="103">
        <v>3.13</v>
      </c>
      <c r="Z4695" s="99">
        <v>4</v>
      </c>
      <c r="AA4695" s="104">
        <v>0.78249999999999997</v>
      </c>
      <c r="AB4695" s="100">
        <v>0</v>
      </c>
      <c r="AC4695" s="106">
        <v>0</v>
      </c>
      <c r="AD4695" s="107">
        <v>43601</v>
      </c>
      <c r="AE4695" s="107">
        <v>43601</v>
      </c>
      <c r="AF4695" s="99">
        <v>0</v>
      </c>
      <c r="AG4695" s="101" t="s">
        <v>53</v>
      </c>
      <c r="AH4695" s="100">
        <v>0</v>
      </c>
      <c r="AI4695" s="106">
        <v>0</v>
      </c>
      <c r="AJ4695" s="106">
        <v>0</v>
      </c>
      <c r="AK4695" s="60" t="str">
        <f>+IF(Tabla1[[#This Row],[REQUEST_TY]]="SR MANTENIMIENTO CORRECTIVO", "EMERGENCIA", "OTROS")</f>
        <v>EMERGENCIA</v>
      </c>
      <c r="AL4695" s="6" t="str">
        <f>+_xlfn.IFS(Tabla1[[#This Row],[Veces obj]]&lt;=1,"0-1",Tabla1[[#This Row],[Veces obj]]&lt;=2,"1-2",Tabla1[[#This Row],[Veces obj]]&lt;=3,"2-3",TRUE,"&gt;3")</f>
        <v>0-1</v>
      </c>
      <c r="AM4695" s="60" t="str">
        <f>+_xlfn.IFS(MONTH(Tabla1[[#This Row],[MES]])&lt;=3,"Q1",MONTH(Tabla1[[#This Row],[MES]])&lt;=6,"Q2",MONTH(Tabla1[[#This Row],[MES]])&lt;=9,"Q3",TRUE,"Q4")</f>
        <v>Q2</v>
      </c>
      <c r="AN4695" s="15" t="str">
        <f>+IFERROR(VLOOKUP(Tabla1[[#This Row],[CUENTA]],CTAS[],2,0),"OTROS")</f>
        <v>OTROS</v>
      </c>
      <c r="AP4695" s="15" t="str">
        <f>+IFERROR(VLOOKUP(Tabla1[[#This Row],[EMPLEADO]],IS[],3,0),"OTROS")</f>
        <v>OTROS</v>
      </c>
      <c r="AQ4695" s="15" t="str">
        <f>+IFERROR(VLOOKUP(Tabla1[[#This Row],[EMPLEADO]],IS[[NÓMINA]:[INGENIERO]],2,0),"OTROS")</f>
        <v>OTROS</v>
      </c>
    </row>
    <row r="4696" spans="1:43" x14ac:dyDescent="0.25">
      <c r="A4696" s="91" t="s">
        <v>12089</v>
      </c>
      <c r="B4696" s="92">
        <v>1</v>
      </c>
      <c r="C4696" s="92" t="s">
        <v>13376</v>
      </c>
      <c r="D4696" s="93" t="s">
        <v>38</v>
      </c>
      <c r="E4696" s="94" t="s">
        <v>98</v>
      </c>
      <c r="F4696" s="94" t="s">
        <v>13377</v>
      </c>
      <c r="G4696" s="105" t="s">
        <v>2545</v>
      </c>
      <c r="H4696" s="92" t="s">
        <v>116</v>
      </c>
      <c r="I4696" s="95" t="s">
        <v>43</v>
      </c>
      <c r="J4696" s="92" t="s">
        <v>8</v>
      </c>
      <c r="K4696" s="96" t="s">
        <v>102</v>
      </c>
      <c r="L4696" s="96" t="s">
        <v>2546</v>
      </c>
      <c r="M4696" s="92" t="s">
        <v>119</v>
      </c>
      <c r="N4696" s="92">
        <v>0</v>
      </c>
      <c r="O4696" s="92" t="s">
        <v>47</v>
      </c>
      <c r="P4696" s="96">
        <v>7</v>
      </c>
      <c r="Q4696" s="96" t="s">
        <v>194</v>
      </c>
      <c r="R4696" s="97" t="s">
        <v>63</v>
      </c>
      <c r="S4696" s="98" t="s">
        <v>64</v>
      </c>
      <c r="T4696" s="98" t="s">
        <v>51</v>
      </c>
      <c r="U4696" s="99" t="s">
        <v>195</v>
      </c>
      <c r="V4696" s="100">
        <v>0.6</v>
      </c>
      <c r="W4696" s="106">
        <v>819</v>
      </c>
      <c r="X4696" s="102">
        <v>1</v>
      </c>
      <c r="Y4696" s="103">
        <v>0</v>
      </c>
      <c r="Z4696" s="99">
        <v>5</v>
      </c>
      <c r="AA4696" s="104">
        <v>0</v>
      </c>
      <c r="AB4696" s="100">
        <v>0</v>
      </c>
      <c r="AC4696" s="106">
        <v>0</v>
      </c>
      <c r="AD4696" s="107">
        <v>43601</v>
      </c>
      <c r="AE4696" s="107">
        <v>43601</v>
      </c>
      <c r="AF4696" s="99">
        <v>0</v>
      </c>
      <c r="AG4696" s="101" t="s">
        <v>53</v>
      </c>
      <c r="AH4696" s="100">
        <v>0</v>
      </c>
      <c r="AI4696" s="106">
        <v>0</v>
      </c>
      <c r="AJ4696" s="106">
        <v>0</v>
      </c>
      <c r="AK4696" s="60" t="str">
        <f>+IF(Tabla1[[#This Row],[REQUEST_TY]]="SR MANTENIMIENTO CORRECTIVO", "EMERGENCIA", "OTROS")</f>
        <v>EMERGENCIA</v>
      </c>
      <c r="AL4696" s="6" t="str">
        <f>+_xlfn.IFS(Tabla1[[#This Row],[Veces obj]]&lt;=1,"0-1",Tabla1[[#This Row],[Veces obj]]&lt;=2,"1-2",Tabla1[[#This Row],[Veces obj]]&lt;=3,"2-3",TRUE,"&gt;3")</f>
        <v>0-1</v>
      </c>
      <c r="AM4696" s="60" t="str">
        <f>+_xlfn.IFS(MONTH(Tabla1[[#This Row],[MES]])&lt;=3,"Q1",MONTH(Tabla1[[#This Row],[MES]])&lt;=6,"Q2",MONTH(Tabla1[[#This Row],[MES]])&lt;=9,"Q3",TRUE,"Q4")</f>
        <v>Q2</v>
      </c>
      <c r="AN4696" s="15" t="str">
        <f>+IFERROR(VLOOKUP(Tabla1[[#This Row],[CUENTA]],CTAS[],2,0),"OTROS")</f>
        <v>OTROS</v>
      </c>
      <c r="AP4696" s="15" t="str">
        <f>+IFERROR(VLOOKUP(Tabla1[[#This Row],[EMPLEADO]],IS[],3,0),"OTROS")</f>
        <v>CHIHUAHUA</v>
      </c>
      <c r="AQ4696" s="15" t="str">
        <f>+IFERROR(VLOOKUP(Tabla1[[#This Row],[EMPLEADO]],IS[[NÓMINA]:[INGENIERO]],2,0),"OTROS")</f>
        <v>FERNANDO CHAVIRA</v>
      </c>
    </row>
    <row r="4697" spans="1:43" x14ac:dyDescent="0.25">
      <c r="A4697" s="91" t="s">
        <v>12089</v>
      </c>
      <c r="B4697" s="92">
        <v>1</v>
      </c>
      <c r="C4697" s="92" t="s">
        <v>13378</v>
      </c>
      <c r="D4697" s="93" t="s">
        <v>38</v>
      </c>
      <c r="E4697" s="94" t="s">
        <v>636</v>
      </c>
      <c r="F4697" s="94" t="s">
        <v>13379</v>
      </c>
      <c r="G4697" s="105" t="s">
        <v>13380</v>
      </c>
      <c r="H4697" s="92" t="s">
        <v>213</v>
      </c>
      <c r="I4697" s="95" t="s">
        <v>43</v>
      </c>
      <c r="J4697" s="92" t="s">
        <v>8</v>
      </c>
      <c r="K4697" s="96" t="s">
        <v>1296</v>
      </c>
      <c r="L4697" s="96" t="s">
        <v>1800</v>
      </c>
      <c r="M4697" s="92" t="s">
        <v>1298</v>
      </c>
      <c r="N4697" s="92">
        <v>0</v>
      </c>
      <c r="O4697" s="92" t="s">
        <v>47</v>
      </c>
      <c r="P4697" s="96">
        <v>299</v>
      </c>
      <c r="Q4697" s="96" t="s">
        <v>48</v>
      </c>
      <c r="R4697" s="97" t="s">
        <v>153</v>
      </c>
      <c r="S4697" s="98" t="s">
        <v>50</v>
      </c>
      <c r="T4697" s="98" t="s">
        <v>51</v>
      </c>
      <c r="U4697" s="99" t="s">
        <v>52</v>
      </c>
      <c r="V4697" s="100">
        <v>1.05</v>
      </c>
      <c r="W4697" s="106">
        <v>750.75000000000011</v>
      </c>
      <c r="X4697" s="102">
        <v>1</v>
      </c>
      <c r="Y4697" s="103">
        <v>1.3500000000000014</v>
      </c>
      <c r="Z4697" s="99">
        <v>5</v>
      </c>
      <c r="AA4697" s="104">
        <v>0.2700000000000003</v>
      </c>
      <c r="AB4697" s="100">
        <v>0</v>
      </c>
      <c r="AC4697" s="106">
        <v>0</v>
      </c>
      <c r="AD4697" s="107">
        <v>43602</v>
      </c>
      <c r="AE4697" s="107">
        <v>43602</v>
      </c>
      <c r="AF4697" s="99">
        <v>0</v>
      </c>
      <c r="AG4697" s="101" t="s">
        <v>53</v>
      </c>
      <c r="AH4697" s="100">
        <v>0</v>
      </c>
      <c r="AI4697" s="106">
        <v>0</v>
      </c>
      <c r="AJ4697" s="106">
        <v>0</v>
      </c>
      <c r="AK4697" s="60" t="str">
        <f>+IF(Tabla1[[#This Row],[REQUEST_TY]]="SR MANTENIMIENTO CORRECTIVO", "EMERGENCIA", "OTROS")</f>
        <v>EMERGENCIA</v>
      </c>
      <c r="AL4697" s="6" t="str">
        <f>+_xlfn.IFS(Tabla1[[#This Row],[Veces obj]]&lt;=1,"0-1",Tabla1[[#This Row],[Veces obj]]&lt;=2,"1-2",Tabla1[[#This Row],[Veces obj]]&lt;=3,"2-3",TRUE,"&gt;3")</f>
        <v>0-1</v>
      </c>
      <c r="AM4697" s="60" t="str">
        <f>+_xlfn.IFS(MONTH(Tabla1[[#This Row],[MES]])&lt;=3,"Q1",MONTH(Tabla1[[#This Row],[MES]])&lt;=6,"Q2",MONTH(Tabla1[[#This Row],[MES]])&lt;=9,"Q3",TRUE,"Q4")</f>
        <v>Q2</v>
      </c>
      <c r="AN4697" s="15" t="str">
        <f>+IFERROR(VLOOKUP(Tabla1[[#This Row],[CUENTA]],CTAS[],2,0),"OTROS")</f>
        <v>OTROS</v>
      </c>
      <c r="AP4697" s="15" t="str">
        <f>+IFERROR(VLOOKUP(Tabla1[[#This Row],[EMPLEADO]],IS[],3,0),"OTROS")</f>
        <v>OTROS</v>
      </c>
      <c r="AQ4697" s="15" t="str">
        <f>+IFERROR(VLOOKUP(Tabla1[[#This Row],[EMPLEADO]],IS[[NÓMINA]:[INGENIERO]],2,0),"OTROS")</f>
        <v>OTROS</v>
      </c>
    </row>
    <row r="4698" spans="1:43" x14ac:dyDescent="0.25">
      <c r="A4698" s="91" t="s">
        <v>12089</v>
      </c>
      <c r="B4698" s="92">
        <v>1</v>
      </c>
      <c r="C4698" s="92" t="s">
        <v>13381</v>
      </c>
      <c r="D4698" s="93" t="s">
        <v>38</v>
      </c>
      <c r="E4698" s="94" t="s">
        <v>636</v>
      </c>
      <c r="F4698" s="94" t="s">
        <v>13382</v>
      </c>
      <c r="G4698" s="105" t="s">
        <v>11903</v>
      </c>
      <c r="H4698" s="92" t="s">
        <v>213</v>
      </c>
      <c r="I4698" s="95" t="s">
        <v>43</v>
      </c>
      <c r="J4698" s="92" t="s">
        <v>8</v>
      </c>
      <c r="K4698" s="96" t="s">
        <v>1296</v>
      </c>
      <c r="L4698" s="96" t="s">
        <v>1800</v>
      </c>
      <c r="M4698" s="92" t="s">
        <v>1298</v>
      </c>
      <c r="N4698" s="92">
        <v>0</v>
      </c>
      <c r="O4698" s="92" t="s">
        <v>47</v>
      </c>
      <c r="P4698" s="96">
        <v>6</v>
      </c>
      <c r="Q4698" s="96" t="s">
        <v>207</v>
      </c>
      <c r="R4698" s="97" t="s">
        <v>153</v>
      </c>
      <c r="S4698" s="98" t="s">
        <v>50</v>
      </c>
      <c r="T4698" s="98" t="s">
        <v>51</v>
      </c>
      <c r="U4698" s="99" t="s">
        <v>486</v>
      </c>
      <c r="V4698" s="100">
        <v>0</v>
      </c>
      <c r="W4698" s="106">
        <v>0</v>
      </c>
      <c r="X4698" s="102">
        <v>1</v>
      </c>
      <c r="Y4698" s="103">
        <v>9</v>
      </c>
      <c r="Z4698" s="99">
        <v>5</v>
      </c>
      <c r="AA4698" s="104">
        <v>1.8</v>
      </c>
      <c r="AB4698" s="100">
        <v>0.2</v>
      </c>
      <c r="AC4698" s="106">
        <v>-143.00000000000003</v>
      </c>
      <c r="AD4698" s="107">
        <v>43602</v>
      </c>
      <c r="AE4698" s="107">
        <v>43602</v>
      </c>
      <c r="AF4698" s="99">
        <v>0</v>
      </c>
      <c r="AG4698" s="101" t="s">
        <v>53</v>
      </c>
      <c r="AH4698" s="100">
        <v>0</v>
      </c>
      <c r="AI4698" s="106">
        <v>0</v>
      </c>
      <c r="AJ4698" s="106">
        <v>0</v>
      </c>
      <c r="AK4698" s="60" t="str">
        <f>+IF(Tabla1[[#This Row],[REQUEST_TY]]="SR MANTENIMIENTO CORRECTIVO", "EMERGENCIA", "OTROS")</f>
        <v>EMERGENCIA</v>
      </c>
      <c r="AL4698" s="6" t="str">
        <f>+_xlfn.IFS(Tabla1[[#This Row],[Veces obj]]&lt;=1,"0-1",Tabla1[[#This Row],[Veces obj]]&lt;=2,"1-2",Tabla1[[#This Row],[Veces obj]]&lt;=3,"2-3",TRUE,"&gt;3")</f>
        <v>1-2</v>
      </c>
      <c r="AM4698" s="60" t="str">
        <f>+_xlfn.IFS(MONTH(Tabla1[[#This Row],[MES]])&lt;=3,"Q1",MONTH(Tabla1[[#This Row],[MES]])&lt;=6,"Q2",MONTH(Tabla1[[#This Row],[MES]])&lt;=9,"Q3",TRUE,"Q4")</f>
        <v>Q2</v>
      </c>
      <c r="AN4698" s="15" t="str">
        <f>+IFERROR(VLOOKUP(Tabla1[[#This Row],[CUENTA]],CTAS[],2,0),"OTROS")</f>
        <v>OTROS</v>
      </c>
      <c r="AP4698" s="15" t="str">
        <f>+IFERROR(VLOOKUP(Tabla1[[#This Row],[EMPLEADO]],IS[],3,0),"OTROS")</f>
        <v>OTROS</v>
      </c>
      <c r="AQ4698" s="15" t="str">
        <f>+IFERROR(VLOOKUP(Tabla1[[#This Row],[EMPLEADO]],IS[[NÓMINA]:[INGENIERO]],2,0),"OTROS")</f>
        <v>OTROS</v>
      </c>
    </row>
    <row r="4699" spans="1:43" x14ac:dyDescent="0.25">
      <c r="A4699" s="91" t="s">
        <v>12089</v>
      </c>
      <c r="B4699" s="92">
        <v>1</v>
      </c>
      <c r="C4699" s="92" t="s">
        <v>13383</v>
      </c>
      <c r="D4699" s="93" t="s">
        <v>38</v>
      </c>
      <c r="E4699" s="94" t="s">
        <v>76</v>
      </c>
      <c r="F4699" s="94" t="s">
        <v>13384</v>
      </c>
      <c r="G4699" s="105" t="s">
        <v>1316</v>
      </c>
      <c r="H4699" s="92" t="s">
        <v>915</v>
      </c>
      <c r="I4699" s="95" t="s">
        <v>43</v>
      </c>
      <c r="J4699" s="92" t="s">
        <v>8</v>
      </c>
      <c r="K4699" s="96" t="s">
        <v>102</v>
      </c>
      <c r="L4699" s="96" t="s">
        <v>500</v>
      </c>
      <c r="M4699" s="92" t="s">
        <v>310</v>
      </c>
      <c r="N4699" s="92">
        <v>0</v>
      </c>
      <c r="O4699" s="92" t="s">
        <v>47</v>
      </c>
      <c r="P4699" s="96">
        <v>28</v>
      </c>
      <c r="Q4699" s="96" t="s">
        <v>62</v>
      </c>
      <c r="R4699" s="97" t="s">
        <v>63</v>
      </c>
      <c r="S4699" s="98" t="s">
        <v>64</v>
      </c>
      <c r="T4699" s="98" t="s">
        <v>51</v>
      </c>
      <c r="U4699" s="99" t="s">
        <v>65</v>
      </c>
      <c r="V4699" s="100">
        <v>0.8</v>
      </c>
      <c r="W4699" s="106">
        <v>1092</v>
      </c>
      <c r="X4699" s="102">
        <v>1</v>
      </c>
      <c r="Y4699" s="103">
        <v>2</v>
      </c>
      <c r="Z4699" s="99">
        <v>5</v>
      </c>
      <c r="AA4699" s="104">
        <v>0.4</v>
      </c>
      <c r="AB4699" s="100">
        <v>0</v>
      </c>
      <c r="AC4699" s="106">
        <v>0</v>
      </c>
      <c r="AD4699" s="107">
        <v>43605</v>
      </c>
      <c r="AE4699" s="107">
        <v>43605</v>
      </c>
      <c r="AF4699" s="99">
        <v>0</v>
      </c>
      <c r="AG4699" s="101" t="s">
        <v>53</v>
      </c>
      <c r="AH4699" s="100">
        <v>0</v>
      </c>
      <c r="AI4699" s="106">
        <v>0</v>
      </c>
      <c r="AJ4699" s="106">
        <v>0</v>
      </c>
      <c r="AK4699" s="60" t="str">
        <f>+IF(Tabla1[[#This Row],[REQUEST_TY]]="SR MANTENIMIENTO CORRECTIVO", "EMERGENCIA", "OTROS")</f>
        <v>EMERGENCIA</v>
      </c>
      <c r="AL4699" s="6" t="str">
        <f>+_xlfn.IFS(Tabla1[[#This Row],[Veces obj]]&lt;=1,"0-1",Tabla1[[#This Row],[Veces obj]]&lt;=2,"1-2",Tabla1[[#This Row],[Veces obj]]&lt;=3,"2-3",TRUE,"&gt;3")</f>
        <v>0-1</v>
      </c>
      <c r="AM4699" s="60" t="str">
        <f>+_xlfn.IFS(MONTH(Tabla1[[#This Row],[MES]])&lt;=3,"Q1",MONTH(Tabla1[[#This Row],[MES]])&lt;=6,"Q2",MONTH(Tabla1[[#This Row],[MES]])&lt;=9,"Q3",TRUE,"Q4")</f>
        <v>Q2</v>
      </c>
      <c r="AN4699" s="15" t="str">
        <f>+IFERROR(VLOOKUP(Tabla1[[#This Row],[CUENTA]],CTAS[],2,0),"OTROS")</f>
        <v>OTROS</v>
      </c>
      <c r="AP4699" s="15" t="str">
        <f>+IFERROR(VLOOKUP(Tabla1[[#This Row],[EMPLEADO]],IS[],3,0),"OTROS")</f>
        <v>OTROS</v>
      </c>
      <c r="AQ4699" s="15" t="str">
        <f>+IFERROR(VLOOKUP(Tabla1[[#This Row],[EMPLEADO]],IS[[NÓMINA]:[INGENIERO]],2,0),"OTROS")</f>
        <v>OTROS</v>
      </c>
    </row>
    <row r="4700" spans="1:43" x14ac:dyDescent="0.25">
      <c r="A4700" s="91" t="s">
        <v>12089</v>
      </c>
      <c r="B4700" s="92">
        <v>1</v>
      </c>
      <c r="C4700" s="92" t="s">
        <v>13385</v>
      </c>
      <c r="D4700" s="93" t="s">
        <v>38</v>
      </c>
      <c r="E4700" s="94" t="s">
        <v>98</v>
      </c>
      <c r="F4700" s="94" t="s">
        <v>13386</v>
      </c>
      <c r="G4700" s="105" t="s">
        <v>2233</v>
      </c>
      <c r="H4700" s="92" t="s">
        <v>915</v>
      </c>
      <c r="I4700" s="95" t="s">
        <v>43</v>
      </c>
      <c r="J4700" s="92" t="s">
        <v>8</v>
      </c>
      <c r="K4700" s="96" t="s">
        <v>102</v>
      </c>
      <c r="L4700" s="96" t="s">
        <v>500</v>
      </c>
      <c r="M4700" s="92" t="s">
        <v>310</v>
      </c>
      <c r="N4700" s="92">
        <v>0</v>
      </c>
      <c r="O4700" s="92" t="s">
        <v>47</v>
      </c>
      <c r="P4700" s="96">
        <v>44</v>
      </c>
      <c r="Q4700" s="96" t="s">
        <v>82</v>
      </c>
      <c r="R4700" s="97" t="s">
        <v>63</v>
      </c>
      <c r="S4700" s="98" t="s">
        <v>64</v>
      </c>
      <c r="T4700" s="98" t="s">
        <v>51</v>
      </c>
      <c r="U4700" s="99" t="s">
        <v>83</v>
      </c>
      <c r="V4700" s="100">
        <v>1.05</v>
      </c>
      <c r="W4700" s="106">
        <v>1433.25</v>
      </c>
      <c r="X4700" s="102">
        <v>1</v>
      </c>
      <c r="Y4700" s="103">
        <v>0.5</v>
      </c>
      <c r="Z4700" s="99">
        <v>5</v>
      </c>
      <c r="AA4700" s="104">
        <v>0.1</v>
      </c>
      <c r="AB4700" s="100">
        <v>0</v>
      </c>
      <c r="AC4700" s="106">
        <v>0</v>
      </c>
      <c r="AD4700" s="107">
        <v>43601</v>
      </c>
      <c r="AE4700" s="107">
        <v>43601</v>
      </c>
      <c r="AF4700" s="99">
        <v>0</v>
      </c>
      <c r="AG4700" s="101" t="s">
        <v>53</v>
      </c>
      <c r="AH4700" s="100">
        <v>0</v>
      </c>
      <c r="AI4700" s="106">
        <v>0</v>
      </c>
      <c r="AJ4700" s="106">
        <v>0</v>
      </c>
      <c r="AK4700" s="60" t="str">
        <f>+IF(Tabla1[[#This Row],[REQUEST_TY]]="SR MANTENIMIENTO CORRECTIVO", "EMERGENCIA", "OTROS")</f>
        <v>EMERGENCIA</v>
      </c>
      <c r="AL4700" s="6" t="str">
        <f>+_xlfn.IFS(Tabla1[[#This Row],[Veces obj]]&lt;=1,"0-1",Tabla1[[#This Row],[Veces obj]]&lt;=2,"1-2",Tabla1[[#This Row],[Veces obj]]&lt;=3,"2-3",TRUE,"&gt;3")</f>
        <v>0-1</v>
      </c>
      <c r="AM4700" s="60" t="str">
        <f>+_xlfn.IFS(MONTH(Tabla1[[#This Row],[MES]])&lt;=3,"Q1",MONTH(Tabla1[[#This Row],[MES]])&lt;=6,"Q2",MONTH(Tabla1[[#This Row],[MES]])&lt;=9,"Q3",TRUE,"Q4")</f>
        <v>Q2</v>
      </c>
      <c r="AN4700" s="15" t="str">
        <f>+IFERROR(VLOOKUP(Tabla1[[#This Row],[CUENTA]],CTAS[],2,0),"OTROS")</f>
        <v>OTROS</v>
      </c>
      <c r="AP4700" s="15" t="str">
        <f>+IFERROR(VLOOKUP(Tabla1[[#This Row],[EMPLEADO]],IS[],3,0),"OTROS")</f>
        <v>OTROS</v>
      </c>
      <c r="AQ4700" s="15" t="str">
        <f>+IFERROR(VLOOKUP(Tabla1[[#This Row],[EMPLEADO]],IS[[NÓMINA]:[INGENIERO]],2,0),"OTROS")</f>
        <v>OTROS</v>
      </c>
    </row>
    <row r="4701" spans="1:43" x14ac:dyDescent="0.25">
      <c r="A4701" s="91" t="s">
        <v>12089</v>
      </c>
      <c r="B4701" s="92">
        <v>1</v>
      </c>
      <c r="C4701" s="92" t="s">
        <v>13387</v>
      </c>
      <c r="D4701" s="93" t="s">
        <v>38</v>
      </c>
      <c r="E4701" s="94" t="s">
        <v>133</v>
      </c>
      <c r="F4701" s="94" t="s">
        <v>13388</v>
      </c>
      <c r="G4701" s="105" t="s">
        <v>10549</v>
      </c>
      <c r="H4701" s="92" t="s">
        <v>204</v>
      </c>
      <c r="I4701" s="95" t="s">
        <v>43</v>
      </c>
      <c r="J4701" s="92" t="s">
        <v>8</v>
      </c>
      <c r="K4701" s="96" t="s">
        <v>59</v>
      </c>
      <c r="L4701" s="96" t="s">
        <v>1168</v>
      </c>
      <c r="M4701" s="92" t="s">
        <v>1169</v>
      </c>
      <c r="N4701" s="92">
        <v>0</v>
      </c>
      <c r="O4701" s="92" t="s">
        <v>47</v>
      </c>
      <c r="P4701" s="96">
        <v>41</v>
      </c>
      <c r="Q4701" s="96" t="s">
        <v>82</v>
      </c>
      <c r="R4701" s="97" t="s">
        <v>138</v>
      </c>
      <c r="S4701" s="98" t="s">
        <v>139</v>
      </c>
      <c r="T4701" s="98" t="s">
        <v>208</v>
      </c>
      <c r="U4701" s="99" t="s">
        <v>140</v>
      </c>
      <c r="V4701" s="100">
        <v>1.1000000000000001</v>
      </c>
      <c r="W4701" s="106">
        <v>1730.3000000000004</v>
      </c>
      <c r="X4701" s="102">
        <v>1</v>
      </c>
      <c r="Y4701" s="103">
        <v>3.63</v>
      </c>
      <c r="Z4701" s="99">
        <v>6</v>
      </c>
      <c r="AA4701" s="104">
        <v>0.60499999999999998</v>
      </c>
      <c r="AB4701" s="100">
        <v>0</v>
      </c>
      <c r="AC4701" s="106">
        <v>0</v>
      </c>
      <c r="AD4701" s="107">
        <v>43601</v>
      </c>
      <c r="AE4701" s="107">
        <v>43601</v>
      </c>
      <c r="AF4701" s="99">
        <v>0</v>
      </c>
      <c r="AG4701" s="101" t="s">
        <v>53</v>
      </c>
      <c r="AH4701" s="100">
        <v>0</v>
      </c>
      <c r="AI4701" s="106">
        <v>0</v>
      </c>
      <c r="AJ4701" s="106">
        <v>0</v>
      </c>
      <c r="AK4701" s="60" t="str">
        <f>+IF(Tabla1[[#This Row],[REQUEST_TY]]="SR MANTENIMIENTO CORRECTIVO", "EMERGENCIA", "OTROS")</f>
        <v>EMERGENCIA</v>
      </c>
      <c r="AL4701" s="6" t="str">
        <f>+_xlfn.IFS(Tabla1[[#This Row],[Veces obj]]&lt;=1,"0-1",Tabla1[[#This Row],[Veces obj]]&lt;=2,"1-2",Tabla1[[#This Row],[Veces obj]]&lt;=3,"2-3",TRUE,"&gt;3")</f>
        <v>0-1</v>
      </c>
      <c r="AM4701" s="60" t="str">
        <f>+_xlfn.IFS(MONTH(Tabla1[[#This Row],[MES]])&lt;=3,"Q1",MONTH(Tabla1[[#This Row],[MES]])&lt;=6,"Q2",MONTH(Tabla1[[#This Row],[MES]])&lt;=9,"Q3",TRUE,"Q4")</f>
        <v>Q2</v>
      </c>
      <c r="AN4701" s="15" t="str">
        <f>+IFERROR(VLOOKUP(Tabla1[[#This Row],[CUENTA]],CTAS[],2,0),"OTROS")</f>
        <v>OTROS</v>
      </c>
      <c r="AP4701" s="15" t="str">
        <f>+IFERROR(VLOOKUP(Tabla1[[#This Row],[EMPLEADO]],IS[],3,0),"OTROS")</f>
        <v>OTROS</v>
      </c>
      <c r="AQ4701" s="15" t="str">
        <f>+IFERROR(VLOOKUP(Tabla1[[#This Row],[EMPLEADO]],IS[[NÓMINA]:[INGENIERO]],2,0),"OTROS")</f>
        <v>OTROS</v>
      </c>
    </row>
    <row r="4702" spans="1:43" x14ac:dyDescent="0.25">
      <c r="A4702" s="91" t="s">
        <v>12089</v>
      </c>
      <c r="B4702" s="92">
        <v>1</v>
      </c>
      <c r="C4702" s="92" t="s">
        <v>13389</v>
      </c>
      <c r="D4702" s="93" t="s">
        <v>38</v>
      </c>
      <c r="E4702" s="94" t="s">
        <v>4548</v>
      </c>
      <c r="F4702" s="94" t="s">
        <v>13390</v>
      </c>
      <c r="G4702" s="105" t="s">
        <v>13391</v>
      </c>
      <c r="H4702" s="92" t="s">
        <v>58</v>
      </c>
      <c r="I4702" s="95" t="s">
        <v>43</v>
      </c>
      <c r="J4702" s="92" t="s">
        <v>8</v>
      </c>
      <c r="K4702" s="96" t="s">
        <v>254</v>
      </c>
      <c r="L4702" s="96" t="s">
        <v>9004</v>
      </c>
      <c r="M4702" s="92" t="s">
        <v>222</v>
      </c>
      <c r="N4702" s="92">
        <v>0</v>
      </c>
      <c r="O4702" s="92" t="s">
        <v>47</v>
      </c>
      <c r="P4702" s="96">
        <v>2723</v>
      </c>
      <c r="Q4702" s="96" t="s">
        <v>48</v>
      </c>
      <c r="R4702" s="97" t="s">
        <v>49</v>
      </c>
      <c r="S4702" s="98" t="s">
        <v>50</v>
      </c>
      <c r="T4702" s="98" t="s">
        <v>51</v>
      </c>
      <c r="U4702" s="99" t="s">
        <v>52</v>
      </c>
      <c r="V4702" s="100">
        <v>1.05</v>
      </c>
      <c r="W4702" s="106">
        <v>750.75000000000011</v>
      </c>
      <c r="X4702" s="102">
        <v>1</v>
      </c>
      <c r="Y4702" s="103">
        <v>2.67</v>
      </c>
      <c r="Z4702" s="99">
        <v>5</v>
      </c>
      <c r="AA4702" s="104">
        <v>0.53400000000000003</v>
      </c>
      <c r="AB4702" s="100">
        <v>0</v>
      </c>
      <c r="AC4702" s="106">
        <v>0</v>
      </c>
      <c r="AD4702" s="107">
        <v>43601</v>
      </c>
      <c r="AE4702" s="107">
        <v>43601</v>
      </c>
      <c r="AF4702" s="99">
        <v>0</v>
      </c>
      <c r="AG4702" s="101" t="s">
        <v>53</v>
      </c>
      <c r="AH4702" s="100">
        <v>0</v>
      </c>
      <c r="AI4702" s="106">
        <v>0</v>
      </c>
      <c r="AJ4702" s="106">
        <v>0</v>
      </c>
      <c r="AK4702" s="60" t="str">
        <f>+IF(Tabla1[[#This Row],[REQUEST_TY]]="SR MANTENIMIENTO CORRECTIVO", "EMERGENCIA", "OTROS")</f>
        <v>EMERGENCIA</v>
      </c>
      <c r="AL4702" s="6" t="str">
        <f>+_xlfn.IFS(Tabla1[[#This Row],[Veces obj]]&lt;=1,"0-1",Tabla1[[#This Row],[Veces obj]]&lt;=2,"1-2",Tabla1[[#This Row],[Veces obj]]&lt;=3,"2-3",TRUE,"&gt;3")</f>
        <v>0-1</v>
      </c>
      <c r="AM4702" s="60" t="str">
        <f>+_xlfn.IFS(MONTH(Tabla1[[#This Row],[MES]])&lt;=3,"Q1",MONTH(Tabla1[[#This Row],[MES]])&lt;=6,"Q2",MONTH(Tabla1[[#This Row],[MES]])&lt;=9,"Q3",TRUE,"Q4")</f>
        <v>Q2</v>
      </c>
      <c r="AN4702" s="15" t="str">
        <f>+IFERROR(VLOOKUP(Tabla1[[#This Row],[CUENTA]],CTAS[],2,0),"OTROS")</f>
        <v>OTROS</v>
      </c>
      <c r="AP4702" s="15" t="str">
        <f>+IFERROR(VLOOKUP(Tabla1[[#This Row],[EMPLEADO]],IS[],3,0),"OTROS")</f>
        <v>OTROS</v>
      </c>
      <c r="AQ4702" s="15" t="str">
        <f>+IFERROR(VLOOKUP(Tabla1[[#This Row],[EMPLEADO]],IS[[NÓMINA]:[INGENIERO]],2,0),"OTROS")</f>
        <v>OTROS</v>
      </c>
    </row>
    <row r="4703" spans="1:43" x14ac:dyDescent="0.25">
      <c r="A4703" s="91" t="s">
        <v>12089</v>
      </c>
      <c r="B4703" s="92">
        <v>1</v>
      </c>
      <c r="C4703" s="92" t="s">
        <v>13392</v>
      </c>
      <c r="D4703" s="93" t="s">
        <v>38</v>
      </c>
      <c r="E4703" s="94" t="s">
        <v>1208</v>
      </c>
      <c r="F4703" s="94" t="s">
        <v>13393</v>
      </c>
      <c r="G4703" s="105" t="s">
        <v>13394</v>
      </c>
      <c r="H4703" s="92" t="s">
        <v>58</v>
      </c>
      <c r="I4703" s="95" t="s">
        <v>43</v>
      </c>
      <c r="J4703" s="92" t="s">
        <v>8</v>
      </c>
      <c r="K4703" s="96" t="s">
        <v>254</v>
      </c>
      <c r="L4703" s="96" t="s">
        <v>9004</v>
      </c>
      <c r="M4703" s="92" t="s">
        <v>222</v>
      </c>
      <c r="N4703" s="92">
        <v>0</v>
      </c>
      <c r="O4703" s="92" t="s">
        <v>47</v>
      </c>
      <c r="P4703" s="96">
        <v>2723</v>
      </c>
      <c r="Q4703" s="96" t="s">
        <v>48</v>
      </c>
      <c r="R4703" s="97" t="s">
        <v>153</v>
      </c>
      <c r="S4703" s="98" t="s">
        <v>50</v>
      </c>
      <c r="T4703" s="98" t="s">
        <v>51</v>
      </c>
      <c r="U4703" s="99" t="s">
        <v>52</v>
      </c>
      <c r="V4703" s="100">
        <v>1.05</v>
      </c>
      <c r="W4703" s="106">
        <v>750.75000000000011</v>
      </c>
      <c r="X4703" s="102">
        <v>1</v>
      </c>
      <c r="Y4703" s="103">
        <v>1.5</v>
      </c>
      <c r="Z4703" s="99">
        <v>5</v>
      </c>
      <c r="AA4703" s="104">
        <v>0.3</v>
      </c>
      <c r="AB4703" s="100">
        <v>0</v>
      </c>
      <c r="AC4703" s="106">
        <v>0</v>
      </c>
      <c r="AD4703" s="107">
        <v>43601</v>
      </c>
      <c r="AE4703" s="107">
        <v>43601</v>
      </c>
      <c r="AF4703" s="99">
        <v>0</v>
      </c>
      <c r="AG4703" s="101" t="s">
        <v>53</v>
      </c>
      <c r="AH4703" s="100">
        <v>0</v>
      </c>
      <c r="AI4703" s="106">
        <v>0</v>
      </c>
      <c r="AJ4703" s="106">
        <v>0</v>
      </c>
      <c r="AK4703" s="60" t="str">
        <f>+IF(Tabla1[[#This Row],[REQUEST_TY]]="SR MANTENIMIENTO CORRECTIVO", "EMERGENCIA", "OTROS")</f>
        <v>EMERGENCIA</v>
      </c>
      <c r="AL4703" s="6" t="str">
        <f>+_xlfn.IFS(Tabla1[[#This Row],[Veces obj]]&lt;=1,"0-1",Tabla1[[#This Row],[Veces obj]]&lt;=2,"1-2",Tabla1[[#This Row],[Veces obj]]&lt;=3,"2-3",TRUE,"&gt;3")</f>
        <v>0-1</v>
      </c>
      <c r="AM4703" s="60" t="str">
        <f>+_xlfn.IFS(MONTH(Tabla1[[#This Row],[MES]])&lt;=3,"Q1",MONTH(Tabla1[[#This Row],[MES]])&lt;=6,"Q2",MONTH(Tabla1[[#This Row],[MES]])&lt;=9,"Q3",TRUE,"Q4")</f>
        <v>Q2</v>
      </c>
      <c r="AN4703" s="15" t="str">
        <f>+IFERROR(VLOOKUP(Tabla1[[#This Row],[CUENTA]],CTAS[],2,0),"OTROS")</f>
        <v>OTROS</v>
      </c>
      <c r="AP4703" s="15" t="str">
        <f>+IFERROR(VLOOKUP(Tabla1[[#This Row],[EMPLEADO]],IS[],3,0),"OTROS")</f>
        <v>OTROS</v>
      </c>
      <c r="AQ4703" s="15" t="str">
        <f>+IFERROR(VLOOKUP(Tabla1[[#This Row],[EMPLEADO]],IS[[NÓMINA]:[INGENIERO]],2,0),"OTROS")</f>
        <v>OTROS</v>
      </c>
    </row>
    <row r="4704" spans="1:43" x14ac:dyDescent="0.25">
      <c r="A4704" s="91" t="s">
        <v>12089</v>
      </c>
      <c r="B4704" s="92">
        <v>1</v>
      </c>
      <c r="C4704" s="92" t="s">
        <v>13395</v>
      </c>
      <c r="D4704" s="93" t="s">
        <v>38</v>
      </c>
      <c r="E4704" s="94" t="s">
        <v>1208</v>
      </c>
      <c r="F4704" s="94" t="s">
        <v>13396</v>
      </c>
      <c r="G4704" s="105" t="s">
        <v>13397</v>
      </c>
      <c r="H4704" s="92" t="s">
        <v>409</v>
      </c>
      <c r="I4704" s="95" t="s">
        <v>43</v>
      </c>
      <c r="J4704" s="92" t="s">
        <v>8</v>
      </c>
      <c r="K4704" s="96" t="s">
        <v>254</v>
      </c>
      <c r="L4704" s="96" t="s">
        <v>9026</v>
      </c>
      <c r="M4704" s="92" t="s">
        <v>1778</v>
      </c>
      <c r="N4704" s="92">
        <v>0</v>
      </c>
      <c r="O4704" s="92" t="s">
        <v>47</v>
      </c>
      <c r="P4704" s="96">
        <v>2723</v>
      </c>
      <c r="Q4704" s="96" t="s">
        <v>48</v>
      </c>
      <c r="R4704" s="97" t="s">
        <v>153</v>
      </c>
      <c r="S4704" s="98" t="s">
        <v>50</v>
      </c>
      <c r="T4704" s="98" t="s">
        <v>51</v>
      </c>
      <c r="U4704" s="99" t="s">
        <v>52</v>
      </c>
      <c r="V4704" s="100">
        <v>1.05</v>
      </c>
      <c r="W4704" s="106">
        <v>750.75000000000011</v>
      </c>
      <c r="X4704" s="102">
        <v>1</v>
      </c>
      <c r="Y4704" s="103">
        <v>2.13</v>
      </c>
      <c r="Z4704" s="99">
        <v>5</v>
      </c>
      <c r="AA4704" s="104">
        <v>0.42599999999999999</v>
      </c>
      <c r="AB4704" s="100">
        <v>0</v>
      </c>
      <c r="AC4704" s="106">
        <v>0</v>
      </c>
      <c r="AD4704" s="107">
        <v>43601</v>
      </c>
      <c r="AE4704" s="107">
        <v>43601</v>
      </c>
      <c r="AF4704" s="99">
        <v>0</v>
      </c>
      <c r="AG4704" s="101" t="s">
        <v>53</v>
      </c>
      <c r="AH4704" s="100">
        <v>0</v>
      </c>
      <c r="AI4704" s="106">
        <v>0</v>
      </c>
      <c r="AJ4704" s="106">
        <v>0</v>
      </c>
      <c r="AK4704" s="60" t="str">
        <f>+IF(Tabla1[[#This Row],[REQUEST_TY]]="SR MANTENIMIENTO CORRECTIVO", "EMERGENCIA", "OTROS")</f>
        <v>EMERGENCIA</v>
      </c>
      <c r="AL4704" s="6" t="str">
        <f>+_xlfn.IFS(Tabla1[[#This Row],[Veces obj]]&lt;=1,"0-1",Tabla1[[#This Row],[Veces obj]]&lt;=2,"1-2",Tabla1[[#This Row],[Veces obj]]&lt;=3,"2-3",TRUE,"&gt;3")</f>
        <v>0-1</v>
      </c>
      <c r="AM4704" s="60" t="str">
        <f>+_xlfn.IFS(MONTH(Tabla1[[#This Row],[MES]])&lt;=3,"Q1",MONTH(Tabla1[[#This Row],[MES]])&lt;=6,"Q2",MONTH(Tabla1[[#This Row],[MES]])&lt;=9,"Q3",TRUE,"Q4")</f>
        <v>Q2</v>
      </c>
      <c r="AN4704" s="15" t="str">
        <f>+IFERROR(VLOOKUP(Tabla1[[#This Row],[CUENTA]],CTAS[],2,0),"OTROS")</f>
        <v>OTROS</v>
      </c>
      <c r="AP4704" s="15" t="str">
        <f>+IFERROR(VLOOKUP(Tabla1[[#This Row],[EMPLEADO]],IS[],3,0),"OTROS")</f>
        <v>OTROS</v>
      </c>
      <c r="AQ4704" s="15" t="str">
        <f>+IFERROR(VLOOKUP(Tabla1[[#This Row],[EMPLEADO]],IS[[NÓMINA]:[INGENIERO]],2,0),"OTROS")</f>
        <v>OTROS</v>
      </c>
    </row>
    <row r="4705" spans="1:43" x14ac:dyDescent="0.25">
      <c r="A4705" s="91" t="s">
        <v>12089</v>
      </c>
      <c r="B4705" s="92">
        <v>1</v>
      </c>
      <c r="C4705" s="92" t="s">
        <v>13398</v>
      </c>
      <c r="D4705" s="93" t="s">
        <v>38</v>
      </c>
      <c r="E4705" s="94" t="s">
        <v>39</v>
      </c>
      <c r="F4705" s="94" t="s">
        <v>13399</v>
      </c>
      <c r="G4705" s="105" t="s">
        <v>13400</v>
      </c>
      <c r="H4705" s="92" t="s">
        <v>471</v>
      </c>
      <c r="I4705" s="95" t="s">
        <v>43</v>
      </c>
      <c r="J4705" s="92" t="s">
        <v>8</v>
      </c>
      <c r="K4705" s="96" t="s">
        <v>607</v>
      </c>
      <c r="L4705" s="96" t="s">
        <v>13401</v>
      </c>
      <c r="M4705" s="92" t="s">
        <v>46</v>
      </c>
      <c r="N4705" s="92">
        <v>0</v>
      </c>
      <c r="O4705" s="92" t="s">
        <v>47</v>
      </c>
      <c r="P4705" s="96">
        <v>2723</v>
      </c>
      <c r="Q4705" s="96" t="s">
        <v>48</v>
      </c>
      <c r="R4705" s="97" t="s">
        <v>49</v>
      </c>
      <c r="S4705" s="98" t="s">
        <v>50</v>
      </c>
      <c r="T4705" s="98" t="s">
        <v>51</v>
      </c>
      <c r="U4705" s="99" t="s">
        <v>52</v>
      </c>
      <c r="V4705" s="100">
        <v>1.05</v>
      </c>
      <c r="W4705" s="106">
        <v>750.75000000000011</v>
      </c>
      <c r="X4705" s="102">
        <v>1</v>
      </c>
      <c r="Y4705" s="103">
        <v>2.5</v>
      </c>
      <c r="Z4705" s="99">
        <v>5</v>
      </c>
      <c r="AA4705" s="104">
        <v>0.5</v>
      </c>
      <c r="AB4705" s="100">
        <v>0</v>
      </c>
      <c r="AC4705" s="106">
        <v>0</v>
      </c>
      <c r="AD4705" s="107">
        <v>43601</v>
      </c>
      <c r="AE4705" s="107">
        <v>43601</v>
      </c>
      <c r="AF4705" s="99">
        <v>0</v>
      </c>
      <c r="AG4705" s="101" t="s">
        <v>53</v>
      </c>
      <c r="AH4705" s="100">
        <v>0</v>
      </c>
      <c r="AI4705" s="106">
        <v>0</v>
      </c>
      <c r="AJ4705" s="106">
        <v>0</v>
      </c>
      <c r="AK4705" s="60" t="str">
        <f>+IF(Tabla1[[#This Row],[REQUEST_TY]]="SR MANTENIMIENTO CORRECTIVO", "EMERGENCIA", "OTROS")</f>
        <v>EMERGENCIA</v>
      </c>
      <c r="AL4705" s="6" t="str">
        <f>+_xlfn.IFS(Tabla1[[#This Row],[Veces obj]]&lt;=1,"0-1",Tabla1[[#This Row],[Veces obj]]&lt;=2,"1-2",Tabla1[[#This Row],[Veces obj]]&lt;=3,"2-3",TRUE,"&gt;3")</f>
        <v>0-1</v>
      </c>
      <c r="AM4705" s="60" t="str">
        <f>+_xlfn.IFS(MONTH(Tabla1[[#This Row],[MES]])&lt;=3,"Q1",MONTH(Tabla1[[#This Row],[MES]])&lt;=6,"Q2",MONTH(Tabla1[[#This Row],[MES]])&lt;=9,"Q3",TRUE,"Q4")</f>
        <v>Q2</v>
      </c>
      <c r="AN4705" s="15" t="str">
        <f>+IFERROR(VLOOKUP(Tabla1[[#This Row],[CUENTA]],CTAS[],2,0),"OTROS")</f>
        <v>OTROS</v>
      </c>
      <c r="AP4705" s="15" t="str">
        <f>+IFERROR(VLOOKUP(Tabla1[[#This Row],[EMPLEADO]],IS[],3,0),"OTROS")</f>
        <v>OTROS</v>
      </c>
      <c r="AQ4705" s="15" t="str">
        <f>+IFERROR(VLOOKUP(Tabla1[[#This Row],[EMPLEADO]],IS[[NÓMINA]:[INGENIERO]],2,0),"OTROS")</f>
        <v>OTROS</v>
      </c>
    </row>
    <row r="4706" spans="1:43" x14ac:dyDescent="0.25">
      <c r="A4706" s="91" t="s">
        <v>12089</v>
      </c>
      <c r="B4706" s="92">
        <v>1</v>
      </c>
      <c r="C4706" s="92" t="s">
        <v>13402</v>
      </c>
      <c r="D4706" s="93" t="s">
        <v>38</v>
      </c>
      <c r="E4706" s="94" t="s">
        <v>217</v>
      </c>
      <c r="F4706" s="94" t="s">
        <v>13403</v>
      </c>
      <c r="G4706" s="105" t="s">
        <v>779</v>
      </c>
      <c r="H4706" s="92" t="s">
        <v>10274</v>
      </c>
      <c r="I4706" s="95" t="s">
        <v>43</v>
      </c>
      <c r="J4706" s="92" t="s">
        <v>8</v>
      </c>
      <c r="K4706" s="96" t="s">
        <v>59</v>
      </c>
      <c r="L4706" s="96" t="s">
        <v>780</v>
      </c>
      <c r="M4706" s="92" t="s">
        <v>310</v>
      </c>
      <c r="N4706" s="92">
        <v>0</v>
      </c>
      <c r="O4706" s="92" t="s">
        <v>47</v>
      </c>
      <c r="P4706" s="96">
        <v>18</v>
      </c>
      <c r="Q4706" s="96" t="s">
        <v>62</v>
      </c>
      <c r="R4706" s="97" t="s">
        <v>223</v>
      </c>
      <c r="S4706" s="98" t="s">
        <v>139</v>
      </c>
      <c r="T4706" s="98" t="s">
        <v>51</v>
      </c>
      <c r="U4706" s="99" t="s">
        <v>262</v>
      </c>
      <c r="V4706" s="100">
        <v>1.05</v>
      </c>
      <c r="W4706" s="106">
        <v>1651.6500000000003</v>
      </c>
      <c r="X4706" s="102">
        <v>1</v>
      </c>
      <c r="Y4706" s="103">
        <v>2.0499999999999998</v>
      </c>
      <c r="Z4706" s="99">
        <v>4</v>
      </c>
      <c r="AA4706" s="104">
        <v>0.51249999999999996</v>
      </c>
      <c r="AB4706" s="100">
        <v>0</v>
      </c>
      <c r="AC4706" s="106">
        <v>0</v>
      </c>
      <c r="AD4706" s="107">
        <v>43601</v>
      </c>
      <c r="AE4706" s="107">
        <v>43601</v>
      </c>
      <c r="AF4706" s="99">
        <v>0</v>
      </c>
      <c r="AG4706" s="101" t="s">
        <v>53</v>
      </c>
      <c r="AH4706" s="100">
        <v>0</v>
      </c>
      <c r="AI4706" s="106">
        <v>0</v>
      </c>
      <c r="AJ4706" s="106">
        <v>0</v>
      </c>
      <c r="AK4706" s="60" t="str">
        <f>+IF(Tabla1[[#This Row],[REQUEST_TY]]="SR MANTENIMIENTO CORRECTIVO", "EMERGENCIA", "OTROS")</f>
        <v>EMERGENCIA</v>
      </c>
      <c r="AL4706" s="6" t="str">
        <f>+_xlfn.IFS(Tabla1[[#This Row],[Veces obj]]&lt;=1,"0-1",Tabla1[[#This Row],[Veces obj]]&lt;=2,"1-2",Tabla1[[#This Row],[Veces obj]]&lt;=3,"2-3",TRUE,"&gt;3")</f>
        <v>0-1</v>
      </c>
      <c r="AM4706" s="60" t="str">
        <f>+_xlfn.IFS(MONTH(Tabla1[[#This Row],[MES]])&lt;=3,"Q1",MONTH(Tabla1[[#This Row],[MES]])&lt;=6,"Q2",MONTH(Tabla1[[#This Row],[MES]])&lt;=9,"Q3",TRUE,"Q4")</f>
        <v>Q2</v>
      </c>
      <c r="AN4706" s="15" t="str">
        <f>+IFERROR(VLOOKUP(Tabla1[[#This Row],[CUENTA]],CTAS[],2,0),"OTROS")</f>
        <v>OTROS</v>
      </c>
      <c r="AP4706" s="15" t="str">
        <f>+IFERROR(VLOOKUP(Tabla1[[#This Row],[EMPLEADO]],IS[],3,0),"OTROS")</f>
        <v>OTROS</v>
      </c>
      <c r="AQ4706" s="15" t="str">
        <f>+IFERROR(VLOOKUP(Tabla1[[#This Row],[EMPLEADO]],IS[[NÓMINA]:[INGENIERO]],2,0),"OTROS")</f>
        <v>OTROS</v>
      </c>
    </row>
    <row r="4707" spans="1:43" x14ac:dyDescent="0.25">
      <c r="A4707" s="91" t="s">
        <v>12089</v>
      </c>
      <c r="B4707" s="92">
        <v>1</v>
      </c>
      <c r="C4707" s="92" t="s">
        <v>13404</v>
      </c>
      <c r="D4707" s="93" t="s">
        <v>38</v>
      </c>
      <c r="E4707" s="94" t="s">
        <v>98</v>
      </c>
      <c r="F4707" s="94" t="s">
        <v>13405</v>
      </c>
      <c r="G4707" s="105" t="s">
        <v>1196</v>
      </c>
      <c r="H4707" s="92" t="s">
        <v>453</v>
      </c>
      <c r="I4707" s="95" t="s">
        <v>43</v>
      </c>
      <c r="J4707" s="92" t="s">
        <v>8</v>
      </c>
      <c r="K4707" s="96" t="s">
        <v>102</v>
      </c>
      <c r="L4707" s="96" t="s">
        <v>1197</v>
      </c>
      <c r="M4707" s="92" t="s">
        <v>1198</v>
      </c>
      <c r="N4707" s="92">
        <v>0</v>
      </c>
      <c r="O4707" s="92" t="s">
        <v>47</v>
      </c>
      <c r="P4707" s="96">
        <v>17</v>
      </c>
      <c r="Q4707" s="96" t="s">
        <v>62</v>
      </c>
      <c r="R4707" s="97" t="s">
        <v>63</v>
      </c>
      <c r="S4707" s="98" t="s">
        <v>64</v>
      </c>
      <c r="T4707" s="98" t="s">
        <v>51</v>
      </c>
      <c r="U4707" s="99" t="s">
        <v>65</v>
      </c>
      <c r="V4707" s="100">
        <v>0.8</v>
      </c>
      <c r="W4707" s="106">
        <v>1092</v>
      </c>
      <c r="X4707" s="102">
        <v>1</v>
      </c>
      <c r="Y4707" s="103">
        <v>1.65</v>
      </c>
      <c r="Z4707" s="99">
        <v>5</v>
      </c>
      <c r="AA4707" s="104">
        <v>0.32999999999999996</v>
      </c>
      <c r="AB4707" s="100">
        <v>0</v>
      </c>
      <c r="AC4707" s="106">
        <v>0</v>
      </c>
      <c r="AD4707" s="107">
        <v>43601</v>
      </c>
      <c r="AE4707" s="107">
        <v>43601</v>
      </c>
      <c r="AF4707" s="99">
        <v>0</v>
      </c>
      <c r="AG4707" s="101" t="s">
        <v>53</v>
      </c>
      <c r="AH4707" s="100">
        <v>0</v>
      </c>
      <c r="AI4707" s="106">
        <v>0</v>
      </c>
      <c r="AJ4707" s="106">
        <v>0</v>
      </c>
      <c r="AK4707" s="60" t="str">
        <f>+IF(Tabla1[[#This Row],[REQUEST_TY]]="SR MANTENIMIENTO CORRECTIVO", "EMERGENCIA", "OTROS")</f>
        <v>EMERGENCIA</v>
      </c>
      <c r="AL4707" s="6" t="str">
        <f>+_xlfn.IFS(Tabla1[[#This Row],[Veces obj]]&lt;=1,"0-1",Tabla1[[#This Row],[Veces obj]]&lt;=2,"1-2",Tabla1[[#This Row],[Veces obj]]&lt;=3,"2-3",TRUE,"&gt;3")</f>
        <v>0-1</v>
      </c>
      <c r="AM4707" s="60" t="str">
        <f>+_xlfn.IFS(MONTH(Tabla1[[#This Row],[MES]])&lt;=3,"Q1",MONTH(Tabla1[[#This Row],[MES]])&lt;=6,"Q2",MONTH(Tabla1[[#This Row],[MES]])&lt;=9,"Q3",TRUE,"Q4")</f>
        <v>Q2</v>
      </c>
      <c r="AN4707" s="15" t="str">
        <f>+IFERROR(VLOOKUP(Tabla1[[#This Row],[CUENTA]],CTAS[],2,0),"OTROS")</f>
        <v>OTROS</v>
      </c>
      <c r="AP4707" s="15" t="str">
        <f>+IFERROR(VLOOKUP(Tabla1[[#This Row],[EMPLEADO]],IS[],3,0),"OTROS")</f>
        <v>OTROS</v>
      </c>
      <c r="AQ4707" s="15" t="str">
        <f>+IFERROR(VLOOKUP(Tabla1[[#This Row],[EMPLEADO]],IS[[NÓMINA]:[INGENIERO]],2,0),"OTROS")</f>
        <v>OTROS</v>
      </c>
    </row>
    <row r="4708" spans="1:43" x14ac:dyDescent="0.25">
      <c r="A4708" s="91" t="s">
        <v>12089</v>
      </c>
      <c r="B4708" s="92">
        <v>1</v>
      </c>
      <c r="C4708" s="92" t="s">
        <v>13406</v>
      </c>
      <c r="D4708" s="93" t="s">
        <v>38</v>
      </c>
      <c r="E4708" s="94" t="s">
        <v>558</v>
      </c>
      <c r="F4708" s="94" t="s">
        <v>13407</v>
      </c>
      <c r="G4708" s="105" t="s">
        <v>2775</v>
      </c>
      <c r="H4708" s="92" t="s">
        <v>1572</v>
      </c>
      <c r="I4708" s="95" t="s">
        <v>43</v>
      </c>
      <c r="J4708" s="92" t="s">
        <v>8</v>
      </c>
      <c r="K4708" s="96" t="s">
        <v>1434</v>
      </c>
      <c r="L4708" s="96" t="s">
        <v>2169</v>
      </c>
      <c r="M4708" s="92" t="s">
        <v>1436</v>
      </c>
      <c r="N4708" s="92">
        <v>0</v>
      </c>
      <c r="O4708" s="92" t="s">
        <v>47</v>
      </c>
      <c r="P4708" s="96">
        <v>44</v>
      </c>
      <c r="Q4708" s="96" t="s">
        <v>82</v>
      </c>
      <c r="R4708" s="97" t="s">
        <v>95</v>
      </c>
      <c r="S4708" s="98" t="s">
        <v>64</v>
      </c>
      <c r="T4708" s="98" t="s">
        <v>51</v>
      </c>
      <c r="U4708" s="99" t="s">
        <v>83</v>
      </c>
      <c r="V4708" s="100">
        <v>1.05</v>
      </c>
      <c r="W4708" s="106">
        <v>1433.25</v>
      </c>
      <c r="X4708" s="102">
        <v>1</v>
      </c>
      <c r="Y4708" s="103">
        <v>1.1000000000000001</v>
      </c>
      <c r="Z4708" s="99">
        <v>5</v>
      </c>
      <c r="AA4708" s="104">
        <v>0.22000000000000003</v>
      </c>
      <c r="AB4708" s="100">
        <v>0</v>
      </c>
      <c r="AC4708" s="106">
        <v>0</v>
      </c>
      <c r="AD4708" s="107">
        <v>43606</v>
      </c>
      <c r="AE4708" s="107">
        <v>43606</v>
      </c>
      <c r="AF4708" s="99">
        <v>0</v>
      </c>
      <c r="AG4708" s="101" t="s">
        <v>53</v>
      </c>
      <c r="AH4708" s="100">
        <v>0</v>
      </c>
      <c r="AI4708" s="106">
        <v>0</v>
      </c>
      <c r="AJ4708" s="106">
        <v>0</v>
      </c>
      <c r="AK4708" s="60" t="str">
        <f>+IF(Tabla1[[#This Row],[REQUEST_TY]]="SR MANTENIMIENTO CORRECTIVO", "EMERGENCIA", "OTROS")</f>
        <v>EMERGENCIA</v>
      </c>
      <c r="AL4708" s="6" t="str">
        <f>+_xlfn.IFS(Tabla1[[#This Row],[Veces obj]]&lt;=1,"0-1",Tabla1[[#This Row],[Veces obj]]&lt;=2,"1-2",Tabla1[[#This Row],[Veces obj]]&lt;=3,"2-3",TRUE,"&gt;3")</f>
        <v>0-1</v>
      </c>
      <c r="AM4708" s="60" t="str">
        <f>+_xlfn.IFS(MONTH(Tabla1[[#This Row],[MES]])&lt;=3,"Q1",MONTH(Tabla1[[#This Row],[MES]])&lt;=6,"Q2",MONTH(Tabla1[[#This Row],[MES]])&lt;=9,"Q3",TRUE,"Q4")</f>
        <v>Q2</v>
      </c>
      <c r="AN4708" s="15" t="str">
        <f>+IFERROR(VLOOKUP(Tabla1[[#This Row],[CUENTA]],CTAS[],2,0),"OTROS")</f>
        <v>OTROS</v>
      </c>
      <c r="AP4708" s="15" t="str">
        <f>+IFERROR(VLOOKUP(Tabla1[[#This Row],[EMPLEADO]],IS[],3,0),"OTROS")</f>
        <v>OTROS</v>
      </c>
      <c r="AQ4708" s="15" t="str">
        <f>+IFERROR(VLOOKUP(Tabla1[[#This Row],[EMPLEADO]],IS[[NÓMINA]:[INGENIERO]],2,0),"OTROS")</f>
        <v>OTROS</v>
      </c>
    </row>
    <row r="4709" spans="1:43" x14ac:dyDescent="0.25">
      <c r="A4709" s="91" t="s">
        <v>12089</v>
      </c>
      <c r="B4709" s="92">
        <v>1</v>
      </c>
      <c r="C4709" s="92" t="s">
        <v>13408</v>
      </c>
      <c r="D4709" s="93" t="s">
        <v>38</v>
      </c>
      <c r="E4709" s="94" t="s">
        <v>226</v>
      </c>
      <c r="F4709" s="94" t="s">
        <v>13409</v>
      </c>
      <c r="G4709" s="105" t="s">
        <v>12883</v>
      </c>
      <c r="H4709" s="92" t="s">
        <v>150</v>
      </c>
      <c r="I4709" s="95" t="s">
        <v>43</v>
      </c>
      <c r="J4709" s="92" t="s">
        <v>8</v>
      </c>
      <c r="K4709" s="96" t="s">
        <v>151</v>
      </c>
      <c r="L4709" s="96" t="s">
        <v>185</v>
      </c>
      <c r="M4709" s="92" t="s">
        <v>73</v>
      </c>
      <c r="N4709" s="92">
        <v>1</v>
      </c>
      <c r="O4709" s="92" t="s">
        <v>47</v>
      </c>
      <c r="P4709" s="96">
        <v>7</v>
      </c>
      <c r="Q4709" s="96" t="s">
        <v>194</v>
      </c>
      <c r="R4709" s="97" t="s">
        <v>153</v>
      </c>
      <c r="S4709" s="98" t="s">
        <v>50</v>
      </c>
      <c r="T4709" s="98" t="s">
        <v>51</v>
      </c>
      <c r="U4709" s="99" t="s">
        <v>444</v>
      </c>
      <c r="V4709" s="100">
        <v>0</v>
      </c>
      <c r="W4709" s="106">
        <v>0</v>
      </c>
      <c r="X4709" s="102">
        <v>1</v>
      </c>
      <c r="Y4709" s="103">
        <v>0</v>
      </c>
      <c r="Z4709" s="99">
        <v>5</v>
      </c>
      <c r="AA4709" s="104">
        <v>0</v>
      </c>
      <c r="AB4709" s="100">
        <v>0</v>
      </c>
      <c r="AC4709" s="106">
        <v>0</v>
      </c>
      <c r="AD4709" s="107">
        <v>43605</v>
      </c>
      <c r="AE4709" s="107">
        <v>43605</v>
      </c>
      <c r="AF4709" s="99">
        <v>0</v>
      </c>
      <c r="AG4709" s="101" t="s">
        <v>53</v>
      </c>
      <c r="AH4709" s="100">
        <v>0</v>
      </c>
      <c r="AI4709" s="106">
        <v>0</v>
      </c>
      <c r="AJ4709" s="106">
        <v>0</v>
      </c>
      <c r="AK4709" s="60" t="str">
        <f>+IF(Tabla1[[#This Row],[REQUEST_TY]]="SR MANTENIMIENTO CORRECTIVO", "EMERGENCIA", "OTROS")</f>
        <v>EMERGENCIA</v>
      </c>
      <c r="AL4709" s="6" t="str">
        <f>+_xlfn.IFS(Tabla1[[#This Row],[Veces obj]]&lt;=1,"0-1",Tabla1[[#This Row],[Veces obj]]&lt;=2,"1-2",Tabla1[[#This Row],[Veces obj]]&lt;=3,"2-3",TRUE,"&gt;3")</f>
        <v>0-1</v>
      </c>
      <c r="AM4709" s="60" t="str">
        <f>+_xlfn.IFS(MONTH(Tabla1[[#This Row],[MES]])&lt;=3,"Q1",MONTH(Tabla1[[#This Row],[MES]])&lt;=6,"Q2",MONTH(Tabla1[[#This Row],[MES]])&lt;=9,"Q3",TRUE,"Q4")</f>
        <v>Q2</v>
      </c>
      <c r="AN4709" s="15" t="str">
        <f>+IFERROR(VLOOKUP(Tabla1[[#This Row],[CUENTA]],CTAS[],2,0),"OTROS")</f>
        <v>HONEYWELL</v>
      </c>
      <c r="AP4709" s="15" t="str">
        <f>+IFERROR(VLOOKUP(Tabla1[[#This Row],[EMPLEADO]],IS[],3,0),"OTROS")</f>
        <v>JUAREZ</v>
      </c>
      <c r="AQ4709" s="15" t="str">
        <f>+IFERROR(VLOOKUP(Tabla1[[#This Row],[EMPLEADO]],IS[[NÓMINA]:[INGENIERO]],2,0),"OTROS")</f>
        <v>CARLOS MONTOYA</v>
      </c>
    </row>
    <row r="4710" spans="1:43" x14ac:dyDescent="0.25">
      <c r="A4710" s="91" t="s">
        <v>12089</v>
      </c>
      <c r="B4710" s="92">
        <v>1</v>
      </c>
      <c r="C4710" s="92" t="s">
        <v>13410</v>
      </c>
      <c r="D4710" s="93" t="s">
        <v>38</v>
      </c>
      <c r="E4710" s="94" t="s">
        <v>1784</v>
      </c>
      <c r="F4710" s="94" t="s">
        <v>13411</v>
      </c>
      <c r="G4710" s="105" t="s">
        <v>3323</v>
      </c>
      <c r="H4710" s="92" t="s">
        <v>136</v>
      </c>
      <c r="I4710" s="95" t="s">
        <v>43</v>
      </c>
      <c r="J4710" s="92" t="s">
        <v>8</v>
      </c>
      <c r="K4710" s="96" t="s">
        <v>3324</v>
      </c>
      <c r="L4710" s="96" t="s">
        <v>3325</v>
      </c>
      <c r="M4710" s="92" t="s">
        <v>736</v>
      </c>
      <c r="N4710" s="92">
        <v>0</v>
      </c>
      <c r="O4710" s="92" t="s">
        <v>47</v>
      </c>
      <c r="P4710" s="96">
        <v>13</v>
      </c>
      <c r="Q4710" s="96" t="s">
        <v>194</v>
      </c>
      <c r="R4710" s="97" t="s">
        <v>1789</v>
      </c>
      <c r="S4710" s="98" t="s">
        <v>110</v>
      </c>
      <c r="T4710" s="98" t="s">
        <v>51</v>
      </c>
      <c r="U4710" s="99" t="s">
        <v>1885</v>
      </c>
      <c r="V4710" s="100">
        <v>1.05</v>
      </c>
      <c r="W4710" s="106">
        <v>2252.25</v>
      </c>
      <c r="X4710" s="102">
        <v>1</v>
      </c>
      <c r="Y4710" s="103">
        <v>1.5</v>
      </c>
      <c r="Z4710" s="99">
        <v>3</v>
      </c>
      <c r="AA4710" s="104">
        <v>0.5</v>
      </c>
      <c r="AB4710" s="100">
        <v>0</v>
      </c>
      <c r="AC4710" s="106">
        <v>0</v>
      </c>
      <c r="AD4710" s="107">
        <v>43613</v>
      </c>
      <c r="AE4710" s="107">
        <v>43613</v>
      </c>
      <c r="AF4710" s="99">
        <v>0</v>
      </c>
      <c r="AG4710" s="101" t="s">
        <v>53</v>
      </c>
      <c r="AH4710" s="100">
        <v>0</v>
      </c>
      <c r="AI4710" s="106">
        <v>0</v>
      </c>
      <c r="AJ4710" s="106">
        <v>0</v>
      </c>
      <c r="AK4710" s="60" t="str">
        <f>+IF(Tabla1[[#This Row],[REQUEST_TY]]="SR MANTENIMIENTO CORRECTIVO", "EMERGENCIA", "OTROS")</f>
        <v>EMERGENCIA</v>
      </c>
      <c r="AL4710" s="6" t="str">
        <f>+_xlfn.IFS(Tabla1[[#This Row],[Veces obj]]&lt;=1,"0-1",Tabla1[[#This Row],[Veces obj]]&lt;=2,"1-2",Tabla1[[#This Row],[Veces obj]]&lt;=3,"2-3",TRUE,"&gt;3")</f>
        <v>0-1</v>
      </c>
      <c r="AM4710" s="60" t="str">
        <f>+_xlfn.IFS(MONTH(Tabla1[[#This Row],[MES]])&lt;=3,"Q1",MONTH(Tabla1[[#This Row],[MES]])&lt;=6,"Q2",MONTH(Tabla1[[#This Row],[MES]])&lt;=9,"Q3",TRUE,"Q4")</f>
        <v>Q2</v>
      </c>
      <c r="AN4710" s="15" t="str">
        <f>+IFERROR(VLOOKUP(Tabla1[[#This Row],[CUENTA]],CTAS[],2,0),"OTROS")</f>
        <v>OTROS</v>
      </c>
      <c r="AP4710" s="15" t="str">
        <f>+IFERROR(VLOOKUP(Tabla1[[#This Row],[EMPLEADO]],IS[],3,0),"OTROS")</f>
        <v>OTROS</v>
      </c>
      <c r="AQ4710" s="15" t="str">
        <f>+IFERROR(VLOOKUP(Tabla1[[#This Row],[EMPLEADO]],IS[[NÓMINA]:[INGENIERO]],2,0),"OTROS")</f>
        <v>OTROS</v>
      </c>
    </row>
    <row r="4711" spans="1:43" x14ac:dyDescent="0.25">
      <c r="A4711" s="91" t="s">
        <v>12089</v>
      </c>
      <c r="B4711" s="92">
        <v>1</v>
      </c>
      <c r="C4711" s="92" t="s">
        <v>13412</v>
      </c>
      <c r="D4711" s="93" t="s">
        <v>38</v>
      </c>
      <c r="E4711" s="94" t="s">
        <v>631</v>
      </c>
      <c r="F4711" s="94" t="s">
        <v>13413</v>
      </c>
      <c r="G4711" s="105" t="s">
        <v>13414</v>
      </c>
      <c r="H4711" s="92" t="s">
        <v>646</v>
      </c>
      <c r="I4711" s="95" t="s">
        <v>43</v>
      </c>
      <c r="J4711" s="92" t="s">
        <v>8</v>
      </c>
      <c r="K4711" s="96" t="s">
        <v>151</v>
      </c>
      <c r="L4711" s="96" t="s">
        <v>11075</v>
      </c>
      <c r="M4711" s="92" t="s">
        <v>256</v>
      </c>
      <c r="N4711" s="92">
        <v>0</v>
      </c>
      <c r="O4711" s="92" t="s">
        <v>47</v>
      </c>
      <c r="P4711" s="96">
        <v>239</v>
      </c>
      <c r="Q4711" s="96" t="s">
        <v>48</v>
      </c>
      <c r="R4711" s="97" t="s">
        <v>242</v>
      </c>
      <c r="S4711" s="98" t="s">
        <v>64</v>
      </c>
      <c r="T4711" s="98" t="s">
        <v>51</v>
      </c>
      <c r="U4711" s="99" t="s">
        <v>96</v>
      </c>
      <c r="V4711" s="100">
        <v>1.1000000000000001</v>
      </c>
      <c r="W4711" s="106">
        <v>1501.5000000000002</v>
      </c>
      <c r="X4711" s="102">
        <v>1</v>
      </c>
      <c r="Y4711" s="103">
        <v>0.75</v>
      </c>
      <c r="Z4711" s="99">
        <v>5</v>
      </c>
      <c r="AA4711" s="104">
        <v>0.15</v>
      </c>
      <c r="AB4711" s="100">
        <v>0</v>
      </c>
      <c r="AC4711" s="106">
        <v>0</v>
      </c>
      <c r="AD4711" s="107">
        <v>43605</v>
      </c>
      <c r="AE4711" s="107">
        <v>43605</v>
      </c>
      <c r="AF4711" s="99">
        <v>0</v>
      </c>
      <c r="AG4711" s="101" t="s">
        <v>53</v>
      </c>
      <c r="AH4711" s="100">
        <v>0</v>
      </c>
      <c r="AI4711" s="106">
        <v>0</v>
      </c>
      <c r="AJ4711" s="106">
        <v>0</v>
      </c>
      <c r="AK4711" s="60" t="str">
        <f>+IF(Tabla1[[#This Row],[REQUEST_TY]]="SR MANTENIMIENTO CORRECTIVO", "EMERGENCIA", "OTROS")</f>
        <v>EMERGENCIA</v>
      </c>
      <c r="AL4711" s="6" t="str">
        <f>+_xlfn.IFS(Tabla1[[#This Row],[Veces obj]]&lt;=1,"0-1",Tabla1[[#This Row],[Veces obj]]&lt;=2,"1-2",Tabla1[[#This Row],[Veces obj]]&lt;=3,"2-3",TRUE,"&gt;3")</f>
        <v>0-1</v>
      </c>
      <c r="AM4711" s="60" t="str">
        <f>+_xlfn.IFS(MONTH(Tabla1[[#This Row],[MES]])&lt;=3,"Q1",MONTH(Tabla1[[#This Row],[MES]])&lt;=6,"Q2",MONTH(Tabla1[[#This Row],[MES]])&lt;=9,"Q3",TRUE,"Q4")</f>
        <v>Q2</v>
      </c>
      <c r="AN4711" s="15" t="str">
        <f>+IFERROR(VLOOKUP(Tabla1[[#This Row],[CUENTA]],CTAS[],2,0),"OTROS")</f>
        <v>HONEYWELL</v>
      </c>
      <c r="AP4711" s="15" t="str">
        <f>+IFERROR(VLOOKUP(Tabla1[[#This Row],[EMPLEADO]],IS[],3,0),"OTROS")</f>
        <v>OTROS</v>
      </c>
      <c r="AQ4711" s="15" t="str">
        <f>+IFERROR(VLOOKUP(Tabla1[[#This Row],[EMPLEADO]],IS[[NÓMINA]:[INGENIERO]],2,0),"OTROS")</f>
        <v>OTROS</v>
      </c>
    </row>
    <row r="4712" spans="1:43" x14ac:dyDescent="0.25">
      <c r="A4712" s="91" t="s">
        <v>12089</v>
      </c>
      <c r="B4712" s="92">
        <v>1</v>
      </c>
      <c r="C4712" s="92" t="s">
        <v>13415</v>
      </c>
      <c r="D4712" s="93" t="s">
        <v>38</v>
      </c>
      <c r="E4712" s="94" t="s">
        <v>217</v>
      </c>
      <c r="F4712" s="94" t="s">
        <v>13416</v>
      </c>
      <c r="G4712" s="105" t="s">
        <v>9660</v>
      </c>
      <c r="H4712" s="92" t="s">
        <v>453</v>
      </c>
      <c r="I4712" s="95" t="s">
        <v>43</v>
      </c>
      <c r="J4712" s="92" t="s">
        <v>8</v>
      </c>
      <c r="K4712" s="96" t="s">
        <v>59</v>
      </c>
      <c r="L4712" s="96" t="s">
        <v>454</v>
      </c>
      <c r="M4712" s="92" t="s">
        <v>455</v>
      </c>
      <c r="N4712" s="92">
        <v>0</v>
      </c>
      <c r="O4712" s="92" t="s">
        <v>47</v>
      </c>
      <c r="P4712" s="96">
        <v>17</v>
      </c>
      <c r="Q4712" s="96" t="s">
        <v>62</v>
      </c>
      <c r="R4712" s="97" t="s">
        <v>223</v>
      </c>
      <c r="S4712" s="98" t="s">
        <v>139</v>
      </c>
      <c r="T4712" s="98" t="s">
        <v>51</v>
      </c>
      <c r="U4712" s="99" t="s">
        <v>262</v>
      </c>
      <c r="V4712" s="100">
        <v>1.05</v>
      </c>
      <c r="W4712" s="106">
        <v>1651.6500000000003</v>
      </c>
      <c r="X4712" s="102">
        <v>1</v>
      </c>
      <c r="Y4712" s="103">
        <v>2.17</v>
      </c>
      <c r="Z4712" s="99">
        <v>4</v>
      </c>
      <c r="AA4712" s="104">
        <v>0.54249999999999998</v>
      </c>
      <c r="AB4712" s="100">
        <v>0</v>
      </c>
      <c r="AC4712" s="106">
        <v>0</v>
      </c>
      <c r="AD4712" s="107">
        <v>43601</v>
      </c>
      <c r="AE4712" s="107">
        <v>43601</v>
      </c>
      <c r="AF4712" s="99">
        <v>0</v>
      </c>
      <c r="AG4712" s="101" t="s">
        <v>53</v>
      </c>
      <c r="AH4712" s="100">
        <v>0</v>
      </c>
      <c r="AI4712" s="106">
        <v>0</v>
      </c>
      <c r="AJ4712" s="106">
        <v>0</v>
      </c>
      <c r="AK4712" s="60" t="str">
        <f>+IF(Tabla1[[#This Row],[REQUEST_TY]]="SR MANTENIMIENTO CORRECTIVO", "EMERGENCIA", "OTROS")</f>
        <v>EMERGENCIA</v>
      </c>
      <c r="AL4712" s="6" t="str">
        <f>+_xlfn.IFS(Tabla1[[#This Row],[Veces obj]]&lt;=1,"0-1",Tabla1[[#This Row],[Veces obj]]&lt;=2,"1-2",Tabla1[[#This Row],[Veces obj]]&lt;=3,"2-3",TRUE,"&gt;3")</f>
        <v>0-1</v>
      </c>
      <c r="AM4712" s="60" t="str">
        <f>+_xlfn.IFS(MONTH(Tabla1[[#This Row],[MES]])&lt;=3,"Q1",MONTH(Tabla1[[#This Row],[MES]])&lt;=6,"Q2",MONTH(Tabla1[[#This Row],[MES]])&lt;=9,"Q3",TRUE,"Q4")</f>
        <v>Q2</v>
      </c>
      <c r="AN4712" s="15" t="str">
        <f>+IFERROR(VLOOKUP(Tabla1[[#This Row],[CUENTA]],CTAS[],2,0),"OTROS")</f>
        <v>OTROS</v>
      </c>
      <c r="AP4712" s="15" t="str">
        <f>+IFERROR(VLOOKUP(Tabla1[[#This Row],[EMPLEADO]],IS[],3,0),"OTROS")</f>
        <v>OTROS</v>
      </c>
      <c r="AQ4712" s="15" t="str">
        <f>+IFERROR(VLOOKUP(Tabla1[[#This Row],[EMPLEADO]],IS[[NÓMINA]:[INGENIERO]],2,0),"OTROS")</f>
        <v>OTROS</v>
      </c>
    </row>
    <row r="4713" spans="1:43" x14ac:dyDescent="0.25">
      <c r="A4713" s="91" t="s">
        <v>12089</v>
      </c>
      <c r="B4713" s="92">
        <v>1</v>
      </c>
      <c r="C4713" s="92" t="s">
        <v>13417</v>
      </c>
      <c r="D4713" s="93" t="s">
        <v>38</v>
      </c>
      <c r="E4713" s="94" t="s">
        <v>55</v>
      </c>
      <c r="F4713" s="94" t="s">
        <v>13418</v>
      </c>
      <c r="G4713" s="105" t="s">
        <v>7996</v>
      </c>
      <c r="H4713" s="92" t="s">
        <v>213</v>
      </c>
      <c r="I4713" s="95" t="s">
        <v>43</v>
      </c>
      <c r="J4713" s="92" t="s">
        <v>8</v>
      </c>
      <c r="K4713" s="96" t="s">
        <v>102</v>
      </c>
      <c r="L4713" s="96" t="s">
        <v>1926</v>
      </c>
      <c r="M4713" s="92" t="s">
        <v>640</v>
      </c>
      <c r="N4713" s="92">
        <v>0</v>
      </c>
      <c r="O4713" s="92" t="s">
        <v>47</v>
      </c>
      <c r="P4713" s="96">
        <v>51</v>
      </c>
      <c r="Q4713" s="96" t="s">
        <v>82</v>
      </c>
      <c r="R4713" s="97" t="s">
        <v>63</v>
      </c>
      <c r="S4713" s="98" t="s">
        <v>64</v>
      </c>
      <c r="T4713" s="98" t="s">
        <v>51</v>
      </c>
      <c r="U4713" s="99" t="s">
        <v>83</v>
      </c>
      <c r="V4713" s="100">
        <v>1.05</v>
      </c>
      <c r="W4713" s="106">
        <v>1433.25</v>
      </c>
      <c r="X4713" s="102">
        <v>1</v>
      </c>
      <c r="Y4713" s="103">
        <v>0.9</v>
      </c>
      <c r="Z4713" s="99">
        <v>5</v>
      </c>
      <c r="AA4713" s="104">
        <v>0.18</v>
      </c>
      <c r="AB4713" s="100">
        <v>0</v>
      </c>
      <c r="AC4713" s="106">
        <v>0</v>
      </c>
      <c r="AD4713" s="107">
        <v>43605</v>
      </c>
      <c r="AE4713" s="107">
        <v>43605</v>
      </c>
      <c r="AF4713" s="99">
        <v>0</v>
      </c>
      <c r="AG4713" s="101" t="s">
        <v>53</v>
      </c>
      <c r="AH4713" s="100">
        <v>0</v>
      </c>
      <c r="AI4713" s="106">
        <v>0</v>
      </c>
      <c r="AJ4713" s="106">
        <v>0</v>
      </c>
      <c r="AK4713" s="60" t="str">
        <f>+IF(Tabla1[[#This Row],[REQUEST_TY]]="SR MANTENIMIENTO CORRECTIVO", "EMERGENCIA", "OTROS")</f>
        <v>EMERGENCIA</v>
      </c>
      <c r="AL4713" s="6" t="str">
        <f>+_xlfn.IFS(Tabla1[[#This Row],[Veces obj]]&lt;=1,"0-1",Tabla1[[#This Row],[Veces obj]]&lt;=2,"1-2",Tabla1[[#This Row],[Veces obj]]&lt;=3,"2-3",TRUE,"&gt;3")</f>
        <v>0-1</v>
      </c>
      <c r="AM4713" s="60" t="str">
        <f>+_xlfn.IFS(MONTH(Tabla1[[#This Row],[MES]])&lt;=3,"Q1",MONTH(Tabla1[[#This Row],[MES]])&lt;=6,"Q2",MONTH(Tabla1[[#This Row],[MES]])&lt;=9,"Q3",TRUE,"Q4")</f>
        <v>Q2</v>
      </c>
      <c r="AN4713" s="15" t="str">
        <f>+IFERROR(VLOOKUP(Tabla1[[#This Row],[CUENTA]],CTAS[],2,0),"OTROS")</f>
        <v>OTROS</v>
      </c>
      <c r="AP4713" s="15" t="str">
        <f>+IFERROR(VLOOKUP(Tabla1[[#This Row],[EMPLEADO]],IS[],3,0),"OTROS")</f>
        <v>OTROS</v>
      </c>
      <c r="AQ4713" s="15" t="str">
        <f>+IFERROR(VLOOKUP(Tabla1[[#This Row],[EMPLEADO]],IS[[NÓMINA]:[INGENIERO]],2,0),"OTROS")</f>
        <v>OTROS</v>
      </c>
    </row>
    <row r="4714" spans="1:43" x14ac:dyDescent="0.25">
      <c r="A4714" s="91" t="s">
        <v>12089</v>
      </c>
      <c r="B4714" s="92">
        <v>1</v>
      </c>
      <c r="C4714" s="92" t="s">
        <v>13419</v>
      </c>
      <c r="D4714" s="93" t="s">
        <v>38</v>
      </c>
      <c r="E4714" s="94" t="s">
        <v>599</v>
      </c>
      <c r="F4714" s="94" t="s">
        <v>13420</v>
      </c>
      <c r="G4714" s="105" t="s">
        <v>13421</v>
      </c>
      <c r="H4714" s="92" t="s">
        <v>8227</v>
      </c>
      <c r="I4714" s="95" t="s">
        <v>43</v>
      </c>
      <c r="J4714" s="92" t="s">
        <v>8</v>
      </c>
      <c r="K4714" s="96" t="s">
        <v>528</v>
      </c>
      <c r="L4714" s="96" t="s">
        <v>8541</v>
      </c>
      <c r="M4714" s="92" t="s">
        <v>8542</v>
      </c>
      <c r="N4714" s="92">
        <v>1</v>
      </c>
      <c r="O4714" s="92" t="s">
        <v>47</v>
      </c>
      <c r="P4714" s="96">
        <v>86</v>
      </c>
      <c r="Q4714" s="96" t="s">
        <v>48</v>
      </c>
      <c r="R4714" s="97" t="s">
        <v>242</v>
      </c>
      <c r="S4714" s="98" t="s">
        <v>64</v>
      </c>
      <c r="T4714" s="98" t="s">
        <v>51</v>
      </c>
      <c r="U4714" s="99" t="s">
        <v>96</v>
      </c>
      <c r="V4714" s="100">
        <v>1.1000000000000001</v>
      </c>
      <c r="W4714" s="106">
        <v>0</v>
      </c>
      <c r="X4714" s="102">
        <v>1</v>
      </c>
      <c r="Y4714" s="103">
        <v>0.63</v>
      </c>
      <c r="Z4714" s="99">
        <v>5</v>
      </c>
      <c r="AA4714" s="104">
        <v>0.126</v>
      </c>
      <c r="AB4714" s="100">
        <v>0</v>
      </c>
      <c r="AC4714" s="106">
        <v>0</v>
      </c>
      <c r="AD4714" s="107">
        <v>43601</v>
      </c>
      <c r="AE4714" s="107">
        <v>43602</v>
      </c>
      <c r="AF4714" s="99">
        <v>1</v>
      </c>
      <c r="AG4714" s="101" t="s">
        <v>53</v>
      </c>
      <c r="AH4714" s="100">
        <v>0</v>
      </c>
      <c r="AI4714" s="106">
        <v>0</v>
      </c>
      <c r="AJ4714" s="106">
        <v>0</v>
      </c>
      <c r="AK4714" s="60" t="str">
        <f>+IF(Tabla1[[#This Row],[REQUEST_TY]]="SR MANTENIMIENTO CORRECTIVO", "EMERGENCIA", "OTROS")</f>
        <v>EMERGENCIA</v>
      </c>
      <c r="AL4714" s="6" t="str">
        <f>+_xlfn.IFS(Tabla1[[#This Row],[Veces obj]]&lt;=1,"0-1",Tabla1[[#This Row],[Veces obj]]&lt;=2,"1-2",Tabla1[[#This Row],[Veces obj]]&lt;=3,"2-3",TRUE,"&gt;3")</f>
        <v>0-1</v>
      </c>
      <c r="AM4714" s="60" t="str">
        <f>+_xlfn.IFS(MONTH(Tabla1[[#This Row],[MES]])&lt;=3,"Q1",MONTH(Tabla1[[#This Row],[MES]])&lt;=6,"Q2",MONTH(Tabla1[[#This Row],[MES]])&lt;=9,"Q3",TRUE,"Q4")</f>
        <v>Q2</v>
      </c>
      <c r="AN4714" s="15" t="str">
        <f>+IFERROR(VLOOKUP(Tabla1[[#This Row],[CUENTA]],CTAS[],2,0),"OTROS")</f>
        <v>OTROS</v>
      </c>
      <c r="AP4714" s="15" t="str">
        <f>+IFERROR(VLOOKUP(Tabla1[[#This Row],[EMPLEADO]],IS[],3,0),"OTROS")</f>
        <v>OTROS</v>
      </c>
      <c r="AQ4714" s="15" t="str">
        <f>+IFERROR(VLOOKUP(Tabla1[[#This Row],[EMPLEADO]],IS[[NÓMINA]:[INGENIERO]],2,0),"OTROS")</f>
        <v>OTROS</v>
      </c>
    </row>
    <row r="4715" spans="1:43" x14ac:dyDescent="0.25">
      <c r="A4715" s="91" t="s">
        <v>12089</v>
      </c>
      <c r="B4715" s="92">
        <v>1</v>
      </c>
      <c r="C4715" s="92" t="s">
        <v>13422</v>
      </c>
      <c r="D4715" s="93" t="s">
        <v>38</v>
      </c>
      <c r="E4715" s="94" t="s">
        <v>599</v>
      </c>
      <c r="F4715" s="94" t="s">
        <v>13423</v>
      </c>
      <c r="G4715" s="105" t="s">
        <v>13424</v>
      </c>
      <c r="H4715" s="92" t="s">
        <v>8227</v>
      </c>
      <c r="I4715" s="95" t="s">
        <v>43</v>
      </c>
      <c r="J4715" s="92" t="s">
        <v>8</v>
      </c>
      <c r="K4715" s="96" t="s">
        <v>528</v>
      </c>
      <c r="L4715" s="96" t="s">
        <v>8541</v>
      </c>
      <c r="M4715" s="92" t="s">
        <v>8542</v>
      </c>
      <c r="N4715" s="92">
        <v>1</v>
      </c>
      <c r="O4715" s="92" t="s">
        <v>47</v>
      </c>
      <c r="P4715" s="96">
        <v>72</v>
      </c>
      <c r="Q4715" s="96" t="s">
        <v>48</v>
      </c>
      <c r="R4715" s="97" t="s">
        <v>242</v>
      </c>
      <c r="S4715" s="98" t="s">
        <v>64</v>
      </c>
      <c r="T4715" s="98" t="s">
        <v>51</v>
      </c>
      <c r="U4715" s="99" t="s">
        <v>96</v>
      </c>
      <c r="V4715" s="100">
        <v>1.1000000000000001</v>
      </c>
      <c r="W4715" s="106">
        <v>0</v>
      </c>
      <c r="X4715" s="102">
        <v>1</v>
      </c>
      <c r="Y4715" s="103">
        <v>1.93</v>
      </c>
      <c r="Z4715" s="99">
        <v>5</v>
      </c>
      <c r="AA4715" s="104">
        <v>0.38600000000000001</v>
      </c>
      <c r="AB4715" s="100">
        <v>0</v>
      </c>
      <c r="AC4715" s="106">
        <v>0</v>
      </c>
      <c r="AD4715" s="107">
        <v>43601</v>
      </c>
      <c r="AE4715" s="107">
        <v>43602</v>
      </c>
      <c r="AF4715" s="99">
        <v>1</v>
      </c>
      <c r="AG4715" s="101" t="s">
        <v>53</v>
      </c>
      <c r="AH4715" s="100">
        <v>0</v>
      </c>
      <c r="AI4715" s="106">
        <v>0</v>
      </c>
      <c r="AJ4715" s="106">
        <v>0</v>
      </c>
      <c r="AK4715" s="60" t="str">
        <f>+IF(Tabla1[[#This Row],[REQUEST_TY]]="SR MANTENIMIENTO CORRECTIVO", "EMERGENCIA", "OTROS")</f>
        <v>EMERGENCIA</v>
      </c>
      <c r="AL4715" s="6" t="str">
        <f>+_xlfn.IFS(Tabla1[[#This Row],[Veces obj]]&lt;=1,"0-1",Tabla1[[#This Row],[Veces obj]]&lt;=2,"1-2",Tabla1[[#This Row],[Veces obj]]&lt;=3,"2-3",TRUE,"&gt;3")</f>
        <v>0-1</v>
      </c>
      <c r="AM4715" s="60" t="str">
        <f>+_xlfn.IFS(MONTH(Tabla1[[#This Row],[MES]])&lt;=3,"Q1",MONTH(Tabla1[[#This Row],[MES]])&lt;=6,"Q2",MONTH(Tabla1[[#This Row],[MES]])&lt;=9,"Q3",TRUE,"Q4")</f>
        <v>Q2</v>
      </c>
      <c r="AN4715" s="15" t="str">
        <f>+IFERROR(VLOOKUP(Tabla1[[#This Row],[CUENTA]],CTAS[],2,0),"OTROS")</f>
        <v>OTROS</v>
      </c>
      <c r="AP4715" s="15" t="str">
        <f>+IFERROR(VLOOKUP(Tabla1[[#This Row],[EMPLEADO]],IS[],3,0),"OTROS")</f>
        <v>OTROS</v>
      </c>
      <c r="AQ4715" s="15" t="str">
        <f>+IFERROR(VLOOKUP(Tabla1[[#This Row],[EMPLEADO]],IS[[NÓMINA]:[INGENIERO]],2,0),"OTROS")</f>
        <v>OTROS</v>
      </c>
    </row>
    <row r="4716" spans="1:43" x14ac:dyDescent="0.25">
      <c r="A4716" s="91" t="s">
        <v>12089</v>
      </c>
      <c r="B4716" s="92">
        <v>1</v>
      </c>
      <c r="C4716" s="92" t="s">
        <v>13425</v>
      </c>
      <c r="D4716" s="93" t="s">
        <v>38</v>
      </c>
      <c r="E4716" s="94" t="s">
        <v>725</v>
      </c>
      <c r="F4716" s="94" t="s">
        <v>13426</v>
      </c>
      <c r="G4716" s="105" t="s">
        <v>4976</v>
      </c>
      <c r="H4716" s="92" t="s">
        <v>568</v>
      </c>
      <c r="I4716" s="95" t="s">
        <v>43</v>
      </c>
      <c r="J4716" s="92" t="s">
        <v>8</v>
      </c>
      <c r="K4716" s="96" t="s">
        <v>59</v>
      </c>
      <c r="L4716" s="96" t="s">
        <v>4977</v>
      </c>
      <c r="M4716" s="92" t="s">
        <v>570</v>
      </c>
      <c r="N4716" s="92">
        <v>0</v>
      </c>
      <c r="O4716" s="92" t="s">
        <v>47</v>
      </c>
      <c r="P4716" s="96">
        <v>29</v>
      </c>
      <c r="Q4716" s="96" t="s">
        <v>62</v>
      </c>
      <c r="R4716" s="97" t="s">
        <v>223</v>
      </c>
      <c r="S4716" s="98" t="s">
        <v>139</v>
      </c>
      <c r="T4716" s="98" t="s">
        <v>51</v>
      </c>
      <c r="U4716" s="99" t="s">
        <v>262</v>
      </c>
      <c r="V4716" s="100">
        <v>1.05</v>
      </c>
      <c r="W4716" s="106">
        <v>1651.6500000000003</v>
      </c>
      <c r="X4716" s="102">
        <v>1</v>
      </c>
      <c r="Y4716" s="103">
        <v>2.4700000000000002</v>
      </c>
      <c r="Z4716" s="99">
        <v>4</v>
      </c>
      <c r="AA4716" s="104">
        <v>0.61750000000000005</v>
      </c>
      <c r="AB4716" s="100">
        <v>0</v>
      </c>
      <c r="AC4716" s="106">
        <v>0</v>
      </c>
      <c r="AD4716" s="107">
        <v>43601</v>
      </c>
      <c r="AE4716" s="107">
        <v>43601</v>
      </c>
      <c r="AF4716" s="99">
        <v>0</v>
      </c>
      <c r="AG4716" s="101" t="s">
        <v>53</v>
      </c>
      <c r="AH4716" s="100">
        <v>0</v>
      </c>
      <c r="AI4716" s="106">
        <v>0</v>
      </c>
      <c r="AJ4716" s="106">
        <v>0</v>
      </c>
      <c r="AK4716" s="60" t="str">
        <f>+IF(Tabla1[[#This Row],[REQUEST_TY]]="SR MANTENIMIENTO CORRECTIVO", "EMERGENCIA", "OTROS")</f>
        <v>EMERGENCIA</v>
      </c>
      <c r="AL4716" s="6" t="str">
        <f>+_xlfn.IFS(Tabla1[[#This Row],[Veces obj]]&lt;=1,"0-1",Tabla1[[#This Row],[Veces obj]]&lt;=2,"1-2",Tabla1[[#This Row],[Veces obj]]&lt;=3,"2-3",TRUE,"&gt;3")</f>
        <v>0-1</v>
      </c>
      <c r="AM4716" s="60" t="str">
        <f>+_xlfn.IFS(MONTH(Tabla1[[#This Row],[MES]])&lt;=3,"Q1",MONTH(Tabla1[[#This Row],[MES]])&lt;=6,"Q2",MONTH(Tabla1[[#This Row],[MES]])&lt;=9,"Q3",TRUE,"Q4")</f>
        <v>Q2</v>
      </c>
      <c r="AN4716" s="15" t="str">
        <f>+IFERROR(VLOOKUP(Tabla1[[#This Row],[CUENTA]],CTAS[],2,0),"OTROS")</f>
        <v>OTROS</v>
      </c>
      <c r="AP4716" s="15" t="str">
        <f>+IFERROR(VLOOKUP(Tabla1[[#This Row],[EMPLEADO]],IS[],3,0),"OTROS")</f>
        <v>OTROS</v>
      </c>
      <c r="AQ4716" s="15" t="str">
        <f>+IFERROR(VLOOKUP(Tabla1[[#This Row],[EMPLEADO]],IS[[NÓMINA]:[INGENIERO]],2,0),"OTROS")</f>
        <v>OTROS</v>
      </c>
    </row>
    <row r="4717" spans="1:43" x14ac:dyDescent="0.25">
      <c r="A4717" s="91" t="s">
        <v>12089</v>
      </c>
      <c r="B4717" s="92">
        <v>1</v>
      </c>
      <c r="C4717" s="92" t="s">
        <v>13427</v>
      </c>
      <c r="D4717" s="93" t="s">
        <v>38</v>
      </c>
      <c r="E4717" s="94" t="s">
        <v>312</v>
      </c>
      <c r="F4717" s="94" t="s">
        <v>13428</v>
      </c>
      <c r="G4717" s="105" t="s">
        <v>11246</v>
      </c>
      <c r="H4717" s="92" t="s">
        <v>568</v>
      </c>
      <c r="I4717" s="95" t="s">
        <v>43</v>
      </c>
      <c r="J4717" s="92" t="s">
        <v>8</v>
      </c>
      <c r="K4717" s="96" t="s">
        <v>59</v>
      </c>
      <c r="L4717" s="96" t="s">
        <v>4977</v>
      </c>
      <c r="M4717" s="92" t="s">
        <v>570</v>
      </c>
      <c r="N4717" s="92">
        <v>0</v>
      </c>
      <c r="O4717" s="92" t="s">
        <v>47</v>
      </c>
      <c r="P4717" s="96">
        <v>31</v>
      </c>
      <c r="Q4717" s="96" t="s">
        <v>82</v>
      </c>
      <c r="R4717" s="97" t="s">
        <v>317</v>
      </c>
      <c r="S4717" s="98" t="s">
        <v>318</v>
      </c>
      <c r="T4717" s="98" t="s">
        <v>51</v>
      </c>
      <c r="U4717" s="99" t="s">
        <v>140</v>
      </c>
      <c r="V4717" s="100">
        <v>1.1000000000000001</v>
      </c>
      <c r="W4717" s="106">
        <v>1730.3000000000004</v>
      </c>
      <c r="X4717" s="102">
        <v>1</v>
      </c>
      <c r="Y4717" s="103">
        <v>1.71</v>
      </c>
      <c r="Z4717" s="99">
        <v>4</v>
      </c>
      <c r="AA4717" s="104">
        <v>0.42749999999999999</v>
      </c>
      <c r="AB4717" s="100">
        <v>0</v>
      </c>
      <c r="AC4717" s="106">
        <v>0</v>
      </c>
      <c r="AD4717" s="107">
        <v>43609</v>
      </c>
      <c r="AE4717" s="107">
        <v>43609</v>
      </c>
      <c r="AF4717" s="99">
        <v>0</v>
      </c>
      <c r="AG4717" s="101" t="s">
        <v>53</v>
      </c>
      <c r="AH4717" s="100">
        <v>0</v>
      </c>
      <c r="AI4717" s="106">
        <v>0</v>
      </c>
      <c r="AJ4717" s="106">
        <v>0</v>
      </c>
      <c r="AK4717" s="60" t="str">
        <f>+IF(Tabla1[[#This Row],[REQUEST_TY]]="SR MANTENIMIENTO CORRECTIVO", "EMERGENCIA", "OTROS")</f>
        <v>EMERGENCIA</v>
      </c>
      <c r="AL4717" s="6" t="str">
        <f>+_xlfn.IFS(Tabla1[[#This Row],[Veces obj]]&lt;=1,"0-1",Tabla1[[#This Row],[Veces obj]]&lt;=2,"1-2",Tabla1[[#This Row],[Veces obj]]&lt;=3,"2-3",TRUE,"&gt;3")</f>
        <v>0-1</v>
      </c>
      <c r="AM4717" s="60" t="str">
        <f>+_xlfn.IFS(MONTH(Tabla1[[#This Row],[MES]])&lt;=3,"Q1",MONTH(Tabla1[[#This Row],[MES]])&lt;=6,"Q2",MONTH(Tabla1[[#This Row],[MES]])&lt;=9,"Q3",TRUE,"Q4")</f>
        <v>Q2</v>
      </c>
      <c r="AN4717" s="15" t="str">
        <f>+IFERROR(VLOOKUP(Tabla1[[#This Row],[CUENTA]],CTAS[],2,0),"OTROS")</f>
        <v>OTROS</v>
      </c>
      <c r="AP4717" s="15" t="str">
        <f>+IFERROR(VLOOKUP(Tabla1[[#This Row],[EMPLEADO]],IS[],3,0),"OTROS")</f>
        <v>OTROS</v>
      </c>
      <c r="AQ4717" s="15" t="str">
        <f>+IFERROR(VLOOKUP(Tabla1[[#This Row],[EMPLEADO]],IS[[NÓMINA]:[INGENIERO]],2,0),"OTROS")</f>
        <v>OTROS</v>
      </c>
    </row>
    <row r="4718" spans="1:43" x14ac:dyDescent="0.25">
      <c r="A4718" s="91" t="s">
        <v>12089</v>
      </c>
      <c r="B4718" s="92">
        <v>1</v>
      </c>
      <c r="C4718" s="92" t="s">
        <v>13429</v>
      </c>
      <c r="D4718" s="93" t="s">
        <v>38</v>
      </c>
      <c r="E4718" s="94" t="s">
        <v>39</v>
      </c>
      <c r="F4718" s="94" t="s">
        <v>13430</v>
      </c>
      <c r="G4718" s="105" t="s">
        <v>13431</v>
      </c>
      <c r="H4718" s="92" t="s">
        <v>740</v>
      </c>
      <c r="I4718" s="95" t="s">
        <v>43</v>
      </c>
      <c r="J4718" s="92" t="s">
        <v>8</v>
      </c>
      <c r="K4718" s="96" t="s">
        <v>117</v>
      </c>
      <c r="L4718" s="96" t="s">
        <v>13432</v>
      </c>
      <c r="M4718" s="92" t="s">
        <v>530</v>
      </c>
      <c r="N4718" s="92">
        <v>0</v>
      </c>
      <c r="O4718" s="92" t="s">
        <v>47</v>
      </c>
      <c r="P4718" s="96">
        <v>353</v>
      </c>
      <c r="Q4718" s="96" t="s">
        <v>48</v>
      </c>
      <c r="R4718" s="97" t="s">
        <v>49</v>
      </c>
      <c r="S4718" s="98" t="s">
        <v>50</v>
      </c>
      <c r="T4718" s="98" t="s">
        <v>51</v>
      </c>
      <c r="U4718" s="99" t="s">
        <v>52</v>
      </c>
      <c r="V4718" s="100">
        <v>1.05</v>
      </c>
      <c r="W4718" s="106">
        <v>750.75000000000011</v>
      </c>
      <c r="X4718" s="102">
        <v>1</v>
      </c>
      <c r="Y4718" s="103">
        <v>1.92</v>
      </c>
      <c r="Z4718" s="99">
        <v>5</v>
      </c>
      <c r="AA4718" s="104">
        <v>0.38400000000000001</v>
      </c>
      <c r="AB4718" s="100">
        <v>0</v>
      </c>
      <c r="AC4718" s="106">
        <v>0</v>
      </c>
      <c r="AD4718" s="107">
        <v>43602</v>
      </c>
      <c r="AE4718" s="107">
        <v>43602</v>
      </c>
      <c r="AF4718" s="99">
        <v>0</v>
      </c>
      <c r="AG4718" s="101" t="s">
        <v>53</v>
      </c>
      <c r="AH4718" s="100">
        <v>0</v>
      </c>
      <c r="AI4718" s="106">
        <v>0</v>
      </c>
      <c r="AJ4718" s="106">
        <v>0</v>
      </c>
      <c r="AK4718" s="60" t="str">
        <f>+IF(Tabla1[[#This Row],[REQUEST_TY]]="SR MANTENIMIENTO CORRECTIVO", "EMERGENCIA", "OTROS")</f>
        <v>EMERGENCIA</v>
      </c>
      <c r="AL4718" s="6" t="str">
        <f>+_xlfn.IFS(Tabla1[[#This Row],[Veces obj]]&lt;=1,"0-1",Tabla1[[#This Row],[Veces obj]]&lt;=2,"1-2",Tabla1[[#This Row],[Veces obj]]&lt;=3,"2-3",TRUE,"&gt;3")</f>
        <v>0-1</v>
      </c>
      <c r="AM4718" s="60" t="str">
        <f>+_xlfn.IFS(MONTH(Tabla1[[#This Row],[MES]])&lt;=3,"Q1",MONTH(Tabla1[[#This Row],[MES]])&lt;=6,"Q2",MONTH(Tabla1[[#This Row],[MES]])&lt;=9,"Q3",TRUE,"Q4")</f>
        <v>Q2</v>
      </c>
      <c r="AN4718" s="15" t="str">
        <f>+IFERROR(VLOOKUP(Tabla1[[#This Row],[CUENTA]],CTAS[],2,0),"OTROS")</f>
        <v>OTROS</v>
      </c>
      <c r="AP4718" s="15" t="str">
        <f>+IFERROR(VLOOKUP(Tabla1[[#This Row],[EMPLEADO]],IS[],3,0),"OTROS")</f>
        <v>OTROS</v>
      </c>
      <c r="AQ4718" s="15" t="str">
        <f>+IFERROR(VLOOKUP(Tabla1[[#This Row],[EMPLEADO]],IS[[NÓMINA]:[INGENIERO]],2,0),"OTROS")</f>
        <v>OTROS</v>
      </c>
    </row>
    <row r="4719" spans="1:43" x14ac:dyDescent="0.25">
      <c r="A4719" s="91" t="s">
        <v>12089</v>
      </c>
      <c r="B4719" s="92">
        <v>1</v>
      </c>
      <c r="C4719" s="92" t="s">
        <v>13433</v>
      </c>
      <c r="D4719" s="93" t="s">
        <v>38</v>
      </c>
      <c r="E4719" s="94" t="s">
        <v>113</v>
      </c>
      <c r="F4719" s="94" t="s">
        <v>13434</v>
      </c>
      <c r="G4719" s="105" t="s">
        <v>8103</v>
      </c>
      <c r="H4719" s="92" t="s">
        <v>220</v>
      </c>
      <c r="I4719" s="95" t="s">
        <v>43</v>
      </c>
      <c r="J4719" s="92" t="s">
        <v>8</v>
      </c>
      <c r="K4719" s="96" t="s">
        <v>117</v>
      </c>
      <c r="L4719" s="96" t="s">
        <v>8104</v>
      </c>
      <c r="M4719" s="92" t="s">
        <v>556</v>
      </c>
      <c r="N4719" s="92">
        <v>0</v>
      </c>
      <c r="O4719" s="92" t="s">
        <v>47</v>
      </c>
      <c r="P4719" s="96">
        <v>71</v>
      </c>
      <c r="Q4719" s="96" t="s">
        <v>48</v>
      </c>
      <c r="R4719" s="97" t="s">
        <v>49</v>
      </c>
      <c r="S4719" s="98" t="s">
        <v>50</v>
      </c>
      <c r="T4719" s="98" t="s">
        <v>51</v>
      </c>
      <c r="U4719" s="99" t="s">
        <v>52</v>
      </c>
      <c r="V4719" s="100">
        <v>1.05</v>
      </c>
      <c r="W4719" s="106">
        <v>750.75000000000011</v>
      </c>
      <c r="X4719" s="102">
        <v>1</v>
      </c>
      <c r="Y4719" s="103">
        <v>2.0499999999999998</v>
      </c>
      <c r="Z4719" s="99">
        <v>5</v>
      </c>
      <c r="AA4719" s="104">
        <v>0.41</v>
      </c>
      <c r="AB4719" s="100">
        <v>0</v>
      </c>
      <c r="AC4719" s="106">
        <v>0</v>
      </c>
      <c r="AD4719" s="107">
        <v>43605</v>
      </c>
      <c r="AE4719" s="107">
        <v>43605</v>
      </c>
      <c r="AF4719" s="99">
        <v>0</v>
      </c>
      <c r="AG4719" s="101" t="s">
        <v>53</v>
      </c>
      <c r="AH4719" s="100">
        <v>0</v>
      </c>
      <c r="AI4719" s="106">
        <v>0</v>
      </c>
      <c r="AJ4719" s="106">
        <v>0</v>
      </c>
      <c r="AK4719" s="60" t="str">
        <f>+IF(Tabla1[[#This Row],[REQUEST_TY]]="SR MANTENIMIENTO CORRECTIVO", "EMERGENCIA", "OTROS")</f>
        <v>EMERGENCIA</v>
      </c>
      <c r="AL4719" s="6" t="str">
        <f>+_xlfn.IFS(Tabla1[[#This Row],[Veces obj]]&lt;=1,"0-1",Tabla1[[#This Row],[Veces obj]]&lt;=2,"1-2",Tabla1[[#This Row],[Veces obj]]&lt;=3,"2-3",TRUE,"&gt;3")</f>
        <v>0-1</v>
      </c>
      <c r="AM4719" s="60" t="str">
        <f>+_xlfn.IFS(MONTH(Tabla1[[#This Row],[MES]])&lt;=3,"Q1",MONTH(Tabla1[[#This Row],[MES]])&lt;=6,"Q2",MONTH(Tabla1[[#This Row],[MES]])&lt;=9,"Q3",TRUE,"Q4")</f>
        <v>Q2</v>
      </c>
      <c r="AN4719" s="15" t="str">
        <f>+IFERROR(VLOOKUP(Tabla1[[#This Row],[CUENTA]],CTAS[],2,0),"OTROS")</f>
        <v>OTROS</v>
      </c>
      <c r="AP4719" s="15" t="str">
        <f>+IFERROR(VLOOKUP(Tabla1[[#This Row],[EMPLEADO]],IS[],3,0),"OTROS")</f>
        <v>OTROS</v>
      </c>
      <c r="AQ4719" s="15" t="str">
        <f>+IFERROR(VLOOKUP(Tabla1[[#This Row],[EMPLEADO]],IS[[NÓMINA]:[INGENIERO]],2,0),"OTROS")</f>
        <v>OTROS</v>
      </c>
    </row>
    <row r="4720" spans="1:43" x14ac:dyDescent="0.25">
      <c r="A4720" s="91" t="s">
        <v>12089</v>
      </c>
      <c r="B4720" s="92">
        <v>1</v>
      </c>
      <c r="C4720" s="92" t="s">
        <v>13435</v>
      </c>
      <c r="D4720" s="93" t="s">
        <v>38</v>
      </c>
      <c r="E4720" s="94" t="s">
        <v>98</v>
      </c>
      <c r="F4720" s="94" t="s">
        <v>13436</v>
      </c>
      <c r="G4720" s="105" t="s">
        <v>1829</v>
      </c>
      <c r="H4720" s="92" t="s">
        <v>691</v>
      </c>
      <c r="I4720" s="95" t="s">
        <v>43</v>
      </c>
      <c r="J4720" s="92" t="s">
        <v>8</v>
      </c>
      <c r="K4720" s="96" t="s">
        <v>102</v>
      </c>
      <c r="L4720" s="96" t="s">
        <v>1830</v>
      </c>
      <c r="M4720" s="92" t="s">
        <v>215</v>
      </c>
      <c r="N4720" s="92">
        <v>0</v>
      </c>
      <c r="O4720" s="92" t="s">
        <v>47</v>
      </c>
      <c r="P4720" s="96">
        <v>16</v>
      </c>
      <c r="Q4720" s="96" t="s">
        <v>62</v>
      </c>
      <c r="R4720" s="97" t="s">
        <v>63</v>
      </c>
      <c r="S4720" s="98" t="s">
        <v>64</v>
      </c>
      <c r="T4720" s="98" t="s">
        <v>51</v>
      </c>
      <c r="U4720" s="99" t="s">
        <v>65</v>
      </c>
      <c r="V4720" s="100">
        <v>0.8</v>
      </c>
      <c r="W4720" s="106">
        <v>1092</v>
      </c>
      <c r="X4720" s="102">
        <v>1</v>
      </c>
      <c r="Y4720" s="103">
        <v>1.05</v>
      </c>
      <c r="Z4720" s="99">
        <v>5</v>
      </c>
      <c r="AA4720" s="104">
        <v>0.21000000000000002</v>
      </c>
      <c r="AB4720" s="100">
        <v>0</v>
      </c>
      <c r="AC4720" s="106">
        <v>0</v>
      </c>
      <c r="AD4720" s="107">
        <v>43601</v>
      </c>
      <c r="AE4720" s="107">
        <v>43601</v>
      </c>
      <c r="AF4720" s="99">
        <v>0</v>
      </c>
      <c r="AG4720" s="101" t="s">
        <v>53</v>
      </c>
      <c r="AH4720" s="100">
        <v>0</v>
      </c>
      <c r="AI4720" s="106">
        <v>0</v>
      </c>
      <c r="AJ4720" s="106">
        <v>0</v>
      </c>
      <c r="AK4720" s="60" t="str">
        <f>+IF(Tabla1[[#This Row],[REQUEST_TY]]="SR MANTENIMIENTO CORRECTIVO", "EMERGENCIA", "OTROS")</f>
        <v>EMERGENCIA</v>
      </c>
      <c r="AL4720" s="6" t="str">
        <f>+_xlfn.IFS(Tabla1[[#This Row],[Veces obj]]&lt;=1,"0-1",Tabla1[[#This Row],[Veces obj]]&lt;=2,"1-2",Tabla1[[#This Row],[Veces obj]]&lt;=3,"2-3",TRUE,"&gt;3")</f>
        <v>0-1</v>
      </c>
      <c r="AM4720" s="60" t="str">
        <f>+_xlfn.IFS(MONTH(Tabla1[[#This Row],[MES]])&lt;=3,"Q1",MONTH(Tabla1[[#This Row],[MES]])&lt;=6,"Q2",MONTH(Tabla1[[#This Row],[MES]])&lt;=9,"Q3",TRUE,"Q4")</f>
        <v>Q2</v>
      </c>
      <c r="AN4720" s="15" t="str">
        <f>+IFERROR(VLOOKUP(Tabla1[[#This Row],[CUENTA]],CTAS[],2,0),"OTROS")</f>
        <v>OTROS</v>
      </c>
      <c r="AP4720" s="15" t="str">
        <f>+IFERROR(VLOOKUP(Tabla1[[#This Row],[EMPLEADO]],IS[],3,0),"OTROS")</f>
        <v>OTROS</v>
      </c>
      <c r="AQ4720" s="15" t="str">
        <f>+IFERROR(VLOOKUP(Tabla1[[#This Row],[EMPLEADO]],IS[[NÓMINA]:[INGENIERO]],2,0),"OTROS")</f>
        <v>OTROS</v>
      </c>
    </row>
    <row r="4721" spans="1:43" x14ac:dyDescent="0.25">
      <c r="A4721" s="91" t="s">
        <v>12089</v>
      </c>
      <c r="B4721" s="92">
        <v>1</v>
      </c>
      <c r="C4721" s="92" t="s">
        <v>13437</v>
      </c>
      <c r="D4721" s="93" t="s">
        <v>38</v>
      </c>
      <c r="E4721" s="94" t="s">
        <v>226</v>
      </c>
      <c r="F4721" s="94" t="s">
        <v>13438</v>
      </c>
      <c r="G4721" s="105" t="s">
        <v>7073</v>
      </c>
      <c r="H4721" s="92" t="s">
        <v>568</v>
      </c>
      <c r="I4721" s="95" t="s">
        <v>43</v>
      </c>
      <c r="J4721" s="92" t="s">
        <v>8</v>
      </c>
      <c r="K4721" s="96" t="s">
        <v>71</v>
      </c>
      <c r="L4721" s="96" t="s">
        <v>569</v>
      </c>
      <c r="M4721" s="92" t="s">
        <v>570</v>
      </c>
      <c r="N4721" s="92">
        <v>0</v>
      </c>
      <c r="O4721" s="92" t="s">
        <v>47</v>
      </c>
      <c r="P4721" s="96">
        <v>30</v>
      </c>
      <c r="Q4721" s="96" t="s">
        <v>62</v>
      </c>
      <c r="R4721" s="97" t="s">
        <v>153</v>
      </c>
      <c r="S4721" s="98" t="s">
        <v>50</v>
      </c>
      <c r="T4721" s="98" t="s">
        <v>51</v>
      </c>
      <c r="U4721" s="99" t="s">
        <v>154</v>
      </c>
      <c r="V4721" s="100">
        <v>0.6</v>
      </c>
      <c r="W4721" s="106">
        <v>429.00000000000006</v>
      </c>
      <c r="X4721" s="102">
        <v>1</v>
      </c>
      <c r="Y4721" s="103">
        <v>3.05</v>
      </c>
      <c r="Z4721" s="99">
        <v>5</v>
      </c>
      <c r="AA4721" s="104">
        <v>0.61</v>
      </c>
      <c r="AB4721" s="100">
        <v>0</v>
      </c>
      <c r="AC4721" s="106">
        <v>0</v>
      </c>
      <c r="AD4721" s="107">
        <v>43605</v>
      </c>
      <c r="AE4721" s="107">
        <v>43605</v>
      </c>
      <c r="AF4721" s="99">
        <v>0</v>
      </c>
      <c r="AG4721" s="101" t="s">
        <v>53</v>
      </c>
      <c r="AH4721" s="100">
        <v>0</v>
      </c>
      <c r="AI4721" s="106">
        <v>0</v>
      </c>
      <c r="AJ4721" s="106">
        <v>0</v>
      </c>
      <c r="AK4721" s="60" t="str">
        <f>+IF(Tabla1[[#This Row],[REQUEST_TY]]="SR MANTENIMIENTO CORRECTIVO", "EMERGENCIA", "OTROS")</f>
        <v>EMERGENCIA</v>
      </c>
      <c r="AL4721" s="6" t="str">
        <f>+_xlfn.IFS(Tabla1[[#This Row],[Veces obj]]&lt;=1,"0-1",Tabla1[[#This Row],[Veces obj]]&lt;=2,"1-2",Tabla1[[#This Row],[Veces obj]]&lt;=3,"2-3",TRUE,"&gt;3")</f>
        <v>0-1</v>
      </c>
      <c r="AM4721" s="60" t="str">
        <f>+_xlfn.IFS(MONTH(Tabla1[[#This Row],[MES]])&lt;=3,"Q1",MONTH(Tabla1[[#This Row],[MES]])&lt;=6,"Q2",MONTH(Tabla1[[#This Row],[MES]])&lt;=9,"Q3",TRUE,"Q4")</f>
        <v>Q2</v>
      </c>
      <c r="AN4721" s="15" t="str">
        <f>+IFERROR(VLOOKUP(Tabla1[[#This Row],[CUENTA]],CTAS[],2,0),"OTROS")</f>
        <v>OTROS</v>
      </c>
      <c r="AP4721" s="15" t="str">
        <f>+IFERROR(VLOOKUP(Tabla1[[#This Row],[EMPLEADO]],IS[],3,0),"OTROS")</f>
        <v>OTROS</v>
      </c>
      <c r="AQ4721" s="15" t="str">
        <f>+IFERROR(VLOOKUP(Tabla1[[#This Row],[EMPLEADO]],IS[[NÓMINA]:[INGENIERO]],2,0),"OTROS")</f>
        <v>OTROS</v>
      </c>
    </row>
    <row r="4722" spans="1:43" x14ac:dyDescent="0.25">
      <c r="A4722" s="91" t="s">
        <v>12089</v>
      </c>
      <c r="B4722" s="92">
        <v>1</v>
      </c>
      <c r="C4722" s="92" t="s">
        <v>13439</v>
      </c>
      <c r="D4722" s="93" t="s">
        <v>38</v>
      </c>
      <c r="E4722" s="94" t="s">
        <v>599</v>
      </c>
      <c r="F4722" s="94" t="s">
        <v>13440</v>
      </c>
      <c r="G4722" s="105" t="s">
        <v>601</v>
      </c>
      <c r="H4722" s="92" t="s">
        <v>527</v>
      </c>
      <c r="I4722" s="95" t="s">
        <v>43</v>
      </c>
      <c r="J4722" s="92" t="s">
        <v>8</v>
      </c>
      <c r="K4722" s="96" t="s">
        <v>528</v>
      </c>
      <c r="L4722" s="96" t="s">
        <v>602</v>
      </c>
      <c r="M4722" s="92" t="s">
        <v>530</v>
      </c>
      <c r="N4722" s="92">
        <v>1</v>
      </c>
      <c r="O4722" s="92" t="s">
        <v>47</v>
      </c>
      <c r="P4722" s="96">
        <v>107</v>
      </c>
      <c r="Q4722" s="96" t="s">
        <v>48</v>
      </c>
      <c r="R4722" s="97" t="s">
        <v>242</v>
      </c>
      <c r="S4722" s="98" t="s">
        <v>64</v>
      </c>
      <c r="T4722" s="98" t="s">
        <v>51</v>
      </c>
      <c r="U4722" s="99" t="s">
        <v>96</v>
      </c>
      <c r="V4722" s="100">
        <v>1.1000000000000001</v>
      </c>
      <c r="W4722" s="106">
        <v>0</v>
      </c>
      <c r="X4722" s="102">
        <v>1</v>
      </c>
      <c r="Y4722" s="103">
        <v>1.07</v>
      </c>
      <c r="Z4722" s="99">
        <v>5</v>
      </c>
      <c r="AA4722" s="104">
        <v>0.21400000000000002</v>
      </c>
      <c r="AB4722" s="100">
        <v>0</v>
      </c>
      <c r="AC4722" s="106">
        <v>0</v>
      </c>
      <c r="AD4722" s="107">
        <v>43601</v>
      </c>
      <c r="AE4722" s="107">
        <v>43602</v>
      </c>
      <c r="AF4722" s="99">
        <v>1</v>
      </c>
      <c r="AG4722" s="101" t="s">
        <v>53</v>
      </c>
      <c r="AH4722" s="100">
        <v>0</v>
      </c>
      <c r="AI4722" s="106">
        <v>0</v>
      </c>
      <c r="AJ4722" s="106">
        <v>0</v>
      </c>
      <c r="AK4722" s="60" t="str">
        <f>+IF(Tabla1[[#This Row],[REQUEST_TY]]="SR MANTENIMIENTO CORRECTIVO", "EMERGENCIA", "OTROS")</f>
        <v>EMERGENCIA</v>
      </c>
      <c r="AL4722" s="6" t="str">
        <f>+_xlfn.IFS(Tabla1[[#This Row],[Veces obj]]&lt;=1,"0-1",Tabla1[[#This Row],[Veces obj]]&lt;=2,"1-2",Tabla1[[#This Row],[Veces obj]]&lt;=3,"2-3",TRUE,"&gt;3")</f>
        <v>0-1</v>
      </c>
      <c r="AM4722" s="60" t="str">
        <f>+_xlfn.IFS(MONTH(Tabla1[[#This Row],[MES]])&lt;=3,"Q1",MONTH(Tabla1[[#This Row],[MES]])&lt;=6,"Q2",MONTH(Tabla1[[#This Row],[MES]])&lt;=9,"Q3",TRUE,"Q4")</f>
        <v>Q2</v>
      </c>
      <c r="AN4722" s="15" t="str">
        <f>+IFERROR(VLOOKUP(Tabla1[[#This Row],[CUENTA]],CTAS[],2,0),"OTROS")</f>
        <v>OTROS</v>
      </c>
      <c r="AP4722" s="15" t="str">
        <f>+IFERROR(VLOOKUP(Tabla1[[#This Row],[EMPLEADO]],IS[],3,0),"OTROS")</f>
        <v>OTROS</v>
      </c>
      <c r="AQ4722" s="15" t="str">
        <f>+IFERROR(VLOOKUP(Tabla1[[#This Row],[EMPLEADO]],IS[[NÓMINA]:[INGENIERO]],2,0),"OTROS")</f>
        <v>OTROS</v>
      </c>
    </row>
    <row r="4723" spans="1:43" x14ac:dyDescent="0.25">
      <c r="A4723" s="91" t="s">
        <v>12089</v>
      </c>
      <c r="B4723" s="92">
        <v>1</v>
      </c>
      <c r="C4723" s="92" t="s">
        <v>13441</v>
      </c>
      <c r="D4723" s="93" t="s">
        <v>38</v>
      </c>
      <c r="E4723" s="94" t="s">
        <v>147</v>
      </c>
      <c r="F4723" s="94" t="s">
        <v>13442</v>
      </c>
      <c r="G4723" s="105" t="s">
        <v>149</v>
      </c>
      <c r="H4723" s="92" t="s">
        <v>150</v>
      </c>
      <c r="I4723" s="95" t="s">
        <v>43</v>
      </c>
      <c r="J4723" s="92" t="s">
        <v>8</v>
      </c>
      <c r="K4723" s="96" t="s">
        <v>151</v>
      </c>
      <c r="L4723" s="96" t="s">
        <v>152</v>
      </c>
      <c r="M4723" s="92" t="s">
        <v>73</v>
      </c>
      <c r="N4723" s="92">
        <v>1</v>
      </c>
      <c r="O4723" s="92" t="s">
        <v>47</v>
      </c>
      <c r="P4723" s="96">
        <v>129</v>
      </c>
      <c r="Q4723" s="96" t="s">
        <v>48</v>
      </c>
      <c r="R4723" s="97" t="s">
        <v>153</v>
      </c>
      <c r="S4723" s="98" t="s">
        <v>50</v>
      </c>
      <c r="T4723" s="98" t="s">
        <v>51</v>
      </c>
      <c r="U4723" s="99" t="s">
        <v>52</v>
      </c>
      <c r="V4723" s="100">
        <v>1.05</v>
      </c>
      <c r="W4723" s="106">
        <v>0</v>
      </c>
      <c r="X4723" s="102">
        <v>1</v>
      </c>
      <c r="Y4723" s="103">
        <v>7.0000000000000007E-2</v>
      </c>
      <c r="Z4723" s="99">
        <v>5</v>
      </c>
      <c r="AA4723" s="104">
        <v>1.4000000000000002E-2</v>
      </c>
      <c r="AB4723" s="100">
        <v>0</v>
      </c>
      <c r="AC4723" s="106">
        <v>0</v>
      </c>
      <c r="AD4723" s="107">
        <v>43602</v>
      </c>
      <c r="AE4723" s="107">
        <v>43605</v>
      </c>
      <c r="AF4723" s="99">
        <v>1</v>
      </c>
      <c r="AG4723" s="101" t="s">
        <v>53</v>
      </c>
      <c r="AH4723" s="100">
        <v>0</v>
      </c>
      <c r="AI4723" s="106">
        <v>0</v>
      </c>
      <c r="AJ4723" s="106">
        <v>0</v>
      </c>
      <c r="AK4723" s="60" t="str">
        <f>+IF(Tabla1[[#This Row],[REQUEST_TY]]="SR MANTENIMIENTO CORRECTIVO", "EMERGENCIA", "OTROS")</f>
        <v>EMERGENCIA</v>
      </c>
      <c r="AL4723" s="6" t="str">
        <f>+_xlfn.IFS(Tabla1[[#This Row],[Veces obj]]&lt;=1,"0-1",Tabla1[[#This Row],[Veces obj]]&lt;=2,"1-2",Tabla1[[#This Row],[Veces obj]]&lt;=3,"2-3",TRUE,"&gt;3")</f>
        <v>0-1</v>
      </c>
      <c r="AM4723" s="60" t="str">
        <f>+_xlfn.IFS(MONTH(Tabla1[[#This Row],[MES]])&lt;=3,"Q1",MONTH(Tabla1[[#This Row],[MES]])&lt;=6,"Q2",MONTH(Tabla1[[#This Row],[MES]])&lt;=9,"Q3",TRUE,"Q4")</f>
        <v>Q2</v>
      </c>
      <c r="AN4723" s="15" t="str">
        <f>+IFERROR(VLOOKUP(Tabla1[[#This Row],[CUENTA]],CTAS[],2,0),"OTROS")</f>
        <v>HONEYWELL</v>
      </c>
      <c r="AP4723" s="15" t="str">
        <f>+IFERROR(VLOOKUP(Tabla1[[#This Row],[EMPLEADO]],IS[],3,0),"OTROS")</f>
        <v>JUAREZ</v>
      </c>
      <c r="AQ4723" s="15" t="str">
        <f>+IFERROR(VLOOKUP(Tabla1[[#This Row],[EMPLEADO]],IS[[NÓMINA]:[INGENIERO]],2,0),"OTROS")</f>
        <v>CARLOS MONTOYA</v>
      </c>
    </row>
    <row r="4724" spans="1:43" x14ac:dyDescent="0.25">
      <c r="A4724" s="91" t="s">
        <v>12089</v>
      </c>
      <c r="B4724" s="92">
        <v>1</v>
      </c>
      <c r="C4724" s="92" t="s">
        <v>13443</v>
      </c>
      <c r="D4724" s="93" t="s">
        <v>38</v>
      </c>
      <c r="E4724" s="94" t="s">
        <v>747</v>
      </c>
      <c r="F4724" s="94" t="s">
        <v>13444</v>
      </c>
      <c r="G4724" s="105" t="s">
        <v>2407</v>
      </c>
      <c r="H4724" s="92" t="s">
        <v>527</v>
      </c>
      <c r="I4724" s="95" t="s">
        <v>43</v>
      </c>
      <c r="J4724" s="92" t="s">
        <v>8</v>
      </c>
      <c r="K4724" s="96" t="s">
        <v>528</v>
      </c>
      <c r="L4724" s="96" t="s">
        <v>529</v>
      </c>
      <c r="M4724" s="92" t="s">
        <v>530</v>
      </c>
      <c r="N4724" s="92">
        <v>1</v>
      </c>
      <c r="O4724" s="92" t="s">
        <v>47</v>
      </c>
      <c r="P4724" s="96">
        <v>56</v>
      </c>
      <c r="Q4724" s="96" t="s">
        <v>82</v>
      </c>
      <c r="R4724" s="97" t="s">
        <v>95</v>
      </c>
      <c r="S4724" s="98" t="s">
        <v>64</v>
      </c>
      <c r="T4724" s="98" t="s">
        <v>51</v>
      </c>
      <c r="U4724" s="99" t="s">
        <v>83</v>
      </c>
      <c r="V4724" s="100">
        <v>1.05</v>
      </c>
      <c r="W4724" s="106">
        <v>0</v>
      </c>
      <c r="X4724" s="102">
        <v>1</v>
      </c>
      <c r="Y4724" s="103">
        <v>1.7</v>
      </c>
      <c r="Z4724" s="99">
        <v>5</v>
      </c>
      <c r="AA4724" s="104">
        <v>0.33999999999999997</v>
      </c>
      <c r="AB4724" s="100">
        <v>0</v>
      </c>
      <c r="AC4724" s="106">
        <v>0</v>
      </c>
      <c r="AD4724" s="107">
        <v>43602</v>
      </c>
      <c r="AE4724" s="107">
        <v>43602</v>
      </c>
      <c r="AF4724" s="99">
        <v>0</v>
      </c>
      <c r="AG4724" s="101" t="s">
        <v>53</v>
      </c>
      <c r="AH4724" s="100">
        <v>0</v>
      </c>
      <c r="AI4724" s="106">
        <v>0</v>
      </c>
      <c r="AJ4724" s="106">
        <v>0</v>
      </c>
      <c r="AK4724" s="60" t="str">
        <f>+IF(Tabla1[[#This Row],[REQUEST_TY]]="SR MANTENIMIENTO CORRECTIVO", "EMERGENCIA", "OTROS")</f>
        <v>EMERGENCIA</v>
      </c>
      <c r="AL4724" s="6" t="str">
        <f>+_xlfn.IFS(Tabla1[[#This Row],[Veces obj]]&lt;=1,"0-1",Tabla1[[#This Row],[Veces obj]]&lt;=2,"1-2",Tabla1[[#This Row],[Veces obj]]&lt;=3,"2-3",TRUE,"&gt;3")</f>
        <v>0-1</v>
      </c>
      <c r="AM4724" s="60" t="str">
        <f>+_xlfn.IFS(MONTH(Tabla1[[#This Row],[MES]])&lt;=3,"Q1",MONTH(Tabla1[[#This Row],[MES]])&lt;=6,"Q2",MONTH(Tabla1[[#This Row],[MES]])&lt;=9,"Q3",TRUE,"Q4")</f>
        <v>Q2</v>
      </c>
      <c r="AN4724" s="15" t="str">
        <f>+IFERROR(VLOOKUP(Tabla1[[#This Row],[CUENTA]],CTAS[],2,0),"OTROS")</f>
        <v>OTROS</v>
      </c>
      <c r="AP4724" s="15" t="str">
        <f>+IFERROR(VLOOKUP(Tabla1[[#This Row],[EMPLEADO]],IS[],3,0),"OTROS")</f>
        <v>OTROS</v>
      </c>
      <c r="AQ4724" s="15" t="str">
        <f>+IFERROR(VLOOKUP(Tabla1[[#This Row],[EMPLEADO]],IS[[NÓMINA]:[INGENIERO]],2,0),"OTROS")</f>
        <v>OTROS</v>
      </c>
    </row>
    <row r="4725" spans="1:43" x14ac:dyDescent="0.25">
      <c r="A4725" s="91" t="s">
        <v>12089</v>
      </c>
      <c r="B4725" s="92">
        <v>1</v>
      </c>
      <c r="C4725" s="92" t="s">
        <v>13445</v>
      </c>
      <c r="D4725" s="93" t="s">
        <v>38</v>
      </c>
      <c r="E4725" s="94" t="s">
        <v>258</v>
      </c>
      <c r="F4725" s="94" t="s">
        <v>13446</v>
      </c>
      <c r="G4725" s="105" t="s">
        <v>5643</v>
      </c>
      <c r="H4725" s="92" t="s">
        <v>453</v>
      </c>
      <c r="I4725" s="95" t="s">
        <v>43</v>
      </c>
      <c r="J4725" s="92" t="s">
        <v>8</v>
      </c>
      <c r="K4725" s="96" t="s">
        <v>59</v>
      </c>
      <c r="L4725" s="96" t="s">
        <v>5644</v>
      </c>
      <c r="M4725" s="92" t="s">
        <v>1198</v>
      </c>
      <c r="N4725" s="92">
        <v>0</v>
      </c>
      <c r="O4725" s="92" t="s">
        <v>47</v>
      </c>
      <c r="P4725" s="96">
        <v>23</v>
      </c>
      <c r="Q4725" s="96" t="s">
        <v>62</v>
      </c>
      <c r="R4725" s="97" t="s">
        <v>138</v>
      </c>
      <c r="S4725" s="98" t="s">
        <v>139</v>
      </c>
      <c r="T4725" s="98" t="s">
        <v>51</v>
      </c>
      <c r="U4725" s="99" t="s">
        <v>262</v>
      </c>
      <c r="V4725" s="100">
        <v>1.05</v>
      </c>
      <c r="W4725" s="106">
        <v>1651.6500000000003</v>
      </c>
      <c r="X4725" s="102">
        <v>1</v>
      </c>
      <c r="Y4725" s="103">
        <v>2.11</v>
      </c>
      <c r="Z4725" s="99">
        <v>4</v>
      </c>
      <c r="AA4725" s="104">
        <v>0.52749999999999997</v>
      </c>
      <c r="AB4725" s="100">
        <v>0</v>
      </c>
      <c r="AC4725" s="106">
        <v>0</v>
      </c>
      <c r="AD4725" s="107">
        <v>43612</v>
      </c>
      <c r="AE4725" s="107">
        <v>43613</v>
      </c>
      <c r="AF4725" s="99">
        <v>1</v>
      </c>
      <c r="AG4725" s="101" t="s">
        <v>53</v>
      </c>
      <c r="AH4725" s="100">
        <v>0</v>
      </c>
      <c r="AI4725" s="106">
        <v>0</v>
      </c>
      <c r="AJ4725" s="106">
        <v>0</v>
      </c>
      <c r="AK4725" s="60" t="str">
        <f>+IF(Tabla1[[#This Row],[REQUEST_TY]]="SR MANTENIMIENTO CORRECTIVO", "EMERGENCIA", "OTROS")</f>
        <v>EMERGENCIA</v>
      </c>
      <c r="AL4725" s="6" t="str">
        <f>+_xlfn.IFS(Tabla1[[#This Row],[Veces obj]]&lt;=1,"0-1",Tabla1[[#This Row],[Veces obj]]&lt;=2,"1-2",Tabla1[[#This Row],[Veces obj]]&lt;=3,"2-3",TRUE,"&gt;3")</f>
        <v>0-1</v>
      </c>
      <c r="AM4725" s="60" t="str">
        <f>+_xlfn.IFS(MONTH(Tabla1[[#This Row],[MES]])&lt;=3,"Q1",MONTH(Tabla1[[#This Row],[MES]])&lt;=6,"Q2",MONTH(Tabla1[[#This Row],[MES]])&lt;=9,"Q3",TRUE,"Q4")</f>
        <v>Q2</v>
      </c>
      <c r="AN4725" s="15" t="str">
        <f>+IFERROR(VLOOKUP(Tabla1[[#This Row],[CUENTA]],CTAS[],2,0),"OTROS")</f>
        <v>OTROS</v>
      </c>
      <c r="AP4725" s="15" t="str">
        <f>+IFERROR(VLOOKUP(Tabla1[[#This Row],[EMPLEADO]],IS[],3,0),"OTROS")</f>
        <v>OTROS</v>
      </c>
      <c r="AQ4725" s="15" t="str">
        <f>+IFERROR(VLOOKUP(Tabla1[[#This Row],[EMPLEADO]],IS[[NÓMINA]:[INGENIERO]],2,0),"OTROS")</f>
        <v>OTROS</v>
      </c>
    </row>
    <row r="4726" spans="1:43" x14ac:dyDescent="0.25">
      <c r="A4726" s="91" t="s">
        <v>12089</v>
      </c>
      <c r="B4726" s="92">
        <v>1</v>
      </c>
      <c r="C4726" s="92" t="s">
        <v>13447</v>
      </c>
      <c r="D4726" s="93" t="s">
        <v>3370</v>
      </c>
      <c r="E4726" s="94" t="s">
        <v>39</v>
      </c>
      <c r="F4726" s="94" t="s">
        <v>13448</v>
      </c>
      <c r="G4726" s="105" t="s">
        <v>13449</v>
      </c>
      <c r="H4726" s="92" t="s">
        <v>163</v>
      </c>
      <c r="I4726" s="95" t="s">
        <v>43</v>
      </c>
      <c r="J4726" s="92" t="s">
        <v>8</v>
      </c>
      <c r="K4726" s="96" t="s">
        <v>151</v>
      </c>
      <c r="L4726" s="96" t="s">
        <v>10980</v>
      </c>
      <c r="M4726" s="92" t="s">
        <v>119</v>
      </c>
      <c r="N4726" s="92">
        <v>1</v>
      </c>
      <c r="O4726" s="92" t="s">
        <v>47</v>
      </c>
      <c r="P4726" s="96" t="s">
        <v>822</v>
      </c>
      <c r="Q4726" s="96" t="s">
        <v>48</v>
      </c>
      <c r="R4726" s="97" t="s">
        <v>49</v>
      </c>
      <c r="S4726" s="98" t="s">
        <v>50</v>
      </c>
      <c r="T4726" s="98" t="s">
        <v>51</v>
      </c>
      <c r="U4726" s="99" t="s">
        <v>52</v>
      </c>
      <c r="V4726" s="100">
        <v>1</v>
      </c>
      <c r="W4726" s="106">
        <v>0</v>
      </c>
      <c r="X4726" s="102">
        <v>0</v>
      </c>
      <c r="Y4726" s="103">
        <v>5</v>
      </c>
      <c r="Z4726" s="99">
        <v>5</v>
      </c>
      <c r="AA4726" s="104">
        <v>1</v>
      </c>
      <c r="AB4726" s="100">
        <v>0</v>
      </c>
      <c r="AC4726" s="106">
        <v>0</v>
      </c>
      <c r="AD4726" s="107">
        <v>43601</v>
      </c>
      <c r="AE4726" s="107">
        <v>43602</v>
      </c>
      <c r="AF4726" s="99">
        <v>1</v>
      </c>
      <c r="AG4726" s="101" t="s">
        <v>53</v>
      </c>
      <c r="AH4726" s="100">
        <v>0</v>
      </c>
      <c r="AI4726" s="106">
        <v>0</v>
      </c>
      <c r="AJ4726" s="106">
        <v>0</v>
      </c>
      <c r="AK4726" s="60" t="str">
        <f>+IF(Tabla1[[#This Row],[REQUEST_TY]]="SR MANTENIMIENTO CORRECTIVO", "EMERGENCIA", "OTROS")</f>
        <v>OTROS</v>
      </c>
      <c r="AL4726" s="6" t="str">
        <f>+_xlfn.IFS(Tabla1[[#This Row],[Veces obj]]&lt;=1,"0-1",Tabla1[[#This Row],[Veces obj]]&lt;=2,"1-2",Tabla1[[#This Row],[Veces obj]]&lt;=3,"2-3",TRUE,"&gt;3")</f>
        <v>0-1</v>
      </c>
      <c r="AM4726" s="60" t="str">
        <f>+_xlfn.IFS(MONTH(Tabla1[[#This Row],[MES]])&lt;=3,"Q1",MONTH(Tabla1[[#This Row],[MES]])&lt;=6,"Q2",MONTH(Tabla1[[#This Row],[MES]])&lt;=9,"Q3",TRUE,"Q4")</f>
        <v>Q2</v>
      </c>
      <c r="AN4726" s="15" t="str">
        <f>+IFERROR(VLOOKUP(Tabla1[[#This Row],[CUENTA]],CTAS[],2,0),"OTROS")</f>
        <v>HONEYWELL</v>
      </c>
      <c r="AP4726" s="15" t="str">
        <f>+IFERROR(VLOOKUP(Tabla1[[#This Row],[EMPLEADO]],IS[],3,0),"OTROS")</f>
        <v>CHIHUAHUA</v>
      </c>
      <c r="AQ4726" s="15" t="str">
        <f>+IFERROR(VLOOKUP(Tabla1[[#This Row],[EMPLEADO]],IS[[NÓMINA]:[INGENIERO]],2,0),"OTROS")</f>
        <v>LUIS EDUARDO MUÑOZ</v>
      </c>
    </row>
    <row r="4727" spans="1:43" x14ac:dyDescent="0.25">
      <c r="A4727" s="91" t="s">
        <v>12089</v>
      </c>
      <c r="B4727" s="92">
        <v>1</v>
      </c>
      <c r="C4727" s="92" t="s">
        <v>13450</v>
      </c>
      <c r="D4727" s="93" t="s">
        <v>38</v>
      </c>
      <c r="E4727" s="94" t="s">
        <v>39</v>
      </c>
      <c r="F4727" s="94" t="s">
        <v>13451</v>
      </c>
      <c r="G4727" s="105" t="s">
        <v>12461</v>
      </c>
      <c r="H4727" s="92" t="s">
        <v>116</v>
      </c>
      <c r="I4727" s="95" t="s">
        <v>43</v>
      </c>
      <c r="J4727" s="92" t="s">
        <v>8</v>
      </c>
      <c r="K4727" s="96" t="s">
        <v>12462</v>
      </c>
      <c r="L4727" s="96" t="s">
        <v>12463</v>
      </c>
      <c r="M4727" s="92" t="s">
        <v>165</v>
      </c>
      <c r="N4727" s="92">
        <v>0</v>
      </c>
      <c r="O4727" s="92" t="s">
        <v>47</v>
      </c>
      <c r="P4727" s="96">
        <v>13</v>
      </c>
      <c r="Q4727" s="96" t="s">
        <v>194</v>
      </c>
      <c r="R4727" s="97" t="s">
        <v>49</v>
      </c>
      <c r="S4727" s="98" t="s">
        <v>50</v>
      </c>
      <c r="T4727" s="98" t="s">
        <v>51</v>
      </c>
      <c r="U4727" s="99" t="s">
        <v>444</v>
      </c>
      <c r="V4727" s="100">
        <v>0</v>
      </c>
      <c r="W4727" s="106">
        <v>0</v>
      </c>
      <c r="X4727" s="102">
        <v>1</v>
      </c>
      <c r="Y4727" s="103">
        <v>0</v>
      </c>
      <c r="Z4727" s="99">
        <v>5</v>
      </c>
      <c r="AA4727" s="104">
        <v>0</v>
      </c>
      <c r="AB4727" s="100">
        <v>0</v>
      </c>
      <c r="AC4727" s="106">
        <v>0</v>
      </c>
      <c r="AD4727" s="107">
        <v>43602</v>
      </c>
      <c r="AE4727" s="107">
        <v>43605</v>
      </c>
      <c r="AF4727" s="99">
        <v>1</v>
      </c>
      <c r="AG4727" s="101" t="s">
        <v>53</v>
      </c>
      <c r="AH4727" s="100">
        <v>0</v>
      </c>
      <c r="AI4727" s="106">
        <v>0</v>
      </c>
      <c r="AJ4727" s="106">
        <v>0</v>
      </c>
      <c r="AK4727" s="60" t="str">
        <f>+IF(Tabla1[[#This Row],[REQUEST_TY]]="SR MANTENIMIENTO CORRECTIVO", "EMERGENCIA", "OTROS")</f>
        <v>EMERGENCIA</v>
      </c>
      <c r="AL4727" s="6" t="str">
        <f>+_xlfn.IFS(Tabla1[[#This Row],[Veces obj]]&lt;=1,"0-1",Tabla1[[#This Row],[Veces obj]]&lt;=2,"1-2",Tabla1[[#This Row],[Veces obj]]&lt;=3,"2-3",TRUE,"&gt;3")</f>
        <v>0-1</v>
      </c>
      <c r="AM4727" s="60" t="str">
        <f>+_xlfn.IFS(MONTH(Tabla1[[#This Row],[MES]])&lt;=3,"Q1",MONTH(Tabla1[[#This Row],[MES]])&lt;=6,"Q2",MONTH(Tabla1[[#This Row],[MES]])&lt;=9,"Q3",TRUE,"Q4")</f>
        <v>Q2</v>
      </c>
      <c r="AN4727" s="15" t="str">
        <f>+IFERROR(VLOOKUP(Tabla1[[#This Row],[CUENTA]],CTAS[],2,0),"OTROS")</f>
        <v>OTROS</v>
      </c>
      <c r="AP4727" s="15" t="str">
        <f>+IFERROR(VLOOKUP(Tabla1[[#This Row],[EMPLEADO]],IS[],3,0),"OTROS")</f>
        <v>CHIHUAHUA</v>
      </c>
      <c r="AQ4727" s="15" t="str">
        <f>+IFERROR(VLOOKUP(Tabla1[[#This Row],[EMPLEADO]],IS[[NÓMINA]:[INGENIERO]],2,0),"OTROS")</f>
        <v>FERNANDO CHAVIRA</v>
      </c>
    </row>
    <row r="4728" spans="1:43" x14ac:dyDescent="0.25">
      <c r="A4728" s="91" t="s">
        <v>12089</v>
      </c>
      <c r="B4728" s="92">
        <v>1</v>
      </c>
      <c r="C4728" s="92" t="s">
        <v>13452</v>
      </c>
      <c r="D4728" s="93" t="s">
        <v>38</v>
      </c>
      <c r="E4728" s="94" t="s">
        <v>332</v>
      </c>
      <c r="F4728" s="94" t="s">
        <v>13453</v>
      </c>
      <c r="G4728" s="105" t="s">
        <v>12561</v>
      </c>
      <c r="H4728" s="92" t="s">
        <v>58</v>
      </c>
      <c r="I4728" s="95" t="s">
        <v>43</v>
      </c>
      <c r="J4728" s="92" t="s">
        <v>8</v>
      </c>
      <c r="K4728" s="96" t="s">
        <v>102</v>
      </c>
      <c r="L4728" s="96" t="s">
        <v>1621</v>
      </c>
      <c r="M4728" s="92" t="s">
        <v>736</v>
      </c>
      <c r="N4728" s="92">
        <v>0</v>
      </c>
      <c r="O4728" s="92" t="s">
        <v>47</v>
      </c>
      <c r="P4728" s="96">
        <v>10</v>
      </c>
      <c r="Q4728" s="96" t="s">
        <v>194</v>
      </c>
      <c r="R4728" s="97" t="s">
        <v>317</v>
      </c>
      <c r="S4728" s="98" t="s">
        <v>318</v>
      </c>
      <c r="T4728" s="98" t="s">
        <v>51</v>
      </c>
      <c r="U4728" s="99" t="s">
        <v>224</v>
      </c>
      <c r="V4728" s="100">
        <v>0.8</v>
      </c>
      <c r="W4728" s="106">
        <v>1258.4000000000003</v>
      </c>
      <c r="X4728" s="102">
        <v>1</v>
      </c>
      <c r="Y4728" s="103">
        <v>1.47</v>
      </c>
      <c r="Z4728" s="99">
        <v>4</v>
      </c>
      <c r="AA4728" s="104">
        <v>0.36749999999999999</v>
      </c>
      <c r="AB4728" s="100">
        <v>0</v>
      </c>
      <c r="AC4728" s="106">
        <v>0</v>
      </c>
      <c r="AD4728" s="107">
        <v>43601</v>
      </c>
      <c r="AE4728" s="107">
        <v>43602</v>
      </c>
      <c r="AF4728" s="99">
        <v>1</v>
      </c>
      <c r="AG4728" s="101" t="s">
        <v>53</v>
      </c>
      <c r="AH4728" s="100">
        <v>0</v>
      </c>
      <c r="AI4728" s="106">
        <v>0</v>
      </c>
      <c r="AJ4728" s="106">
        <v>0</v>
      </c>
      <c r="AK4728" s="60" t="str">
        <f>+IF(Tabla1[[#This Row],[REQUEST_TY]]="SR MANTENIMIENTO CORRECTIVO", "EMERGENCIA", "OTROS")</f>
        <v>EMERGENCIA</v>
      </c>
      <c r="AL4728" s="6" t="str">
        <f>+_xlfn.IFS(Tabla1[[#This Row],[Veces obj]]&lt;=1,"0-1",Tabla1[[#This Row],[Veces obj]]&lt;=2,"1-2",Tabla1[[#This Row],[Veces obj]]&lt;=3,"2-3",TRUE,"&gt;3")</f>
        <v>0-1</v>
      </c>
      <c r="AM4728" s="60" t="str">
        <f>+_xlfn.IFS(MONTH(Tabla1[[#This Row],[MES]])&lt;=3,"Q1",MONTH(Tabla1[[#This Row],[MES]])&lt;=6,"Q2",MONTH(Tabla1[[#This Row],[MES]])&lt;=9,"Q3",TRUE,"Q4")</f>
        <v>Q2</v>
      </c>
      <c r="AN4728" s="15" t="str">
        <f>+IFERROR(VLOOKUP(Tabla1[[#This Row],[CUENTA]],CTAS[],2,0),"OTROS")</f>
        <v>OTROS</v>
      </c>
      <c r="AP4728" s="15" t="str">
        <f>+IFERROR(VLOOKUP(Tabla1[[#This Row],[EMPLEADO]],IS[],3,0),"OTROS")</f>
        <v>OTROS</v>
      </c>
      <c r="AQ4728" s="15" t="str">
        <f>+IFERROR(VLOOKUP(Tabla1[[#This Row],[EMPLEADO]],IS[[NÓMINA]:[INGENIERO]],2,0),"OTROS")</f>
        <v>OTROS</v>
      </c>
    </row>
    <row r="4729" spans="1:43" x14ac:dyDescent="0.25">
      <c r="A4729" s="91" t="s">
        <v>12089</v>
      </c>
      <c r="B4729" s="92">
        <v>1</v>
      </c>
      <c r="C4729" s="92" t="s">
        <v>13454</v>
      </c>
      <c r="D4729" s="93" t="s">
        <v>38</v>
      </c>
      <c r="E4729" s="94" t="s">
        <v>217</v>
      </c>
      <c r="F4729" s="94" t="s">
        <v>13455</v>
      </c>
      <c r="G4729" s="105" t="s">
        <v>219</v>
      </c>
      <c r="H4729" s="92" t="s">
        <v>220</v>
      </c>
      <c r="I4729" s="95" t="s">
        <v>43</v>
      </c>
      <c r="J4729" s="92" t="s">
        <v>8</v>
      </c>
      <c r="K4729" s="96" t="s">
        <v>59</v>
      </c>
      <c r="L4729" s="96" t="s">
        <v>221</v>
      </c>
      <c r="M4729" s="92" t="s">
        <v>222</v>
      </c>
      <c r="N4729" s="92">
        <v>0</v>
      </c>
      <c r="O4729" s="92" t="s">
        <v>47</v>
      </c>
      <c r="P4729" s="96">
        <v>124</v>
      </c>
      <c r="Q4729" s="96" t="s">
        <v>48</v>
      </c>
      <c r="R4729" s="97" t="s">
        <v>223</v>
      </c>
      <c r="S4729" s="98" t="s">
        <v>139</v>
      </c>
      <c r="T4729" s="98" t="s">
        <v>51</v>
      </c>
      <c r="U4729" s="99" t="s">
        <v>353</v>
      </c>
      <c r="V4729" s="100">
        <v>1.1499999999999999</v>
      </c>
      <c r="W4729" s="106">
        <v>1808.95</v>
      </c>
      <c r="X4729" s="102">
        <v>1</v>
      </c>
      <c r="Y4729" s="103">
        <v>2.2799999999999998</v>
      </c>
      <c r="Z4729" s="99">
        <v>4</v>
      </c>
      <c r="AA4729" s="104">
        <v>0.56999999999999995</v>
      </c>
      <c r="AB4729" s="100">
        <v>0</v>
      </c>
      <c r="AC4729" s="106">
        <v>0</v>
      </c>
      <c r="AD4729" s="107">
        <v>43601</v>
      </c>
      <c r="AE4729" s="107">
        <v>43602</v>
      </c>
      <c r="AF4729" s="99">
        <v>1</v>
      </c>
      <c r="AG4729" s="101" t="s">
        <v>53</v>
      </c>
      <c r="AH4729" s="100">
        <v>0</v>
      </c>
      <c r="AI4729" s="106">
        <v>0</v>
      </c>
      <c r="AJ4729" s="106">
        <v>0</v>
      </c>
      <c r="AK4729" s="60" t="str">
        <f>+IF(Tabla1[[#This Row],[REQUEST_TY]]="SR MANTENIMIENTO CORRECTIVO", "EMERGENCIA", "OTROS")</f>
        <v>EMERGENCIA</v>
      </c>
      <c r="AL4729" s="6" t="str">
        <f>+_xlfn.IFS(Tabla1[[#This Row],[Veces obj]]&lt;=1,"0-1",Tabla1[[#This Row],[Veces obj]]&lt;=2,"1-2",Tabla1[[#This Row],[Veces obj]]&lt;=3,"2-3",TRUE,"&gt;3")</f>
        <v>0-1</v>
      </c>
      <c r="AM4729" s="60" t="str">
        <f>+_xlfn.IFS(MONTH(Tabla1[[#This Row],[MES]])&lt;=3,"Q1",MONTH(Tabla1[[#This Row],[MES]])&lt;=6,"Q2",MONTH(Tabla1[[#This Row],[MES]])&lt;=9,"Q3",TRUE,"Q4")</f>
        <v>Q2</v>
      </c>
      <c r="AN4729" s="15" t="str">
        <f>+IFERROR(VLOOKUP(Tabla1[[#This Row],[CUENTA]],CTAS[],2,0),"OTROS")</f>
        <v>OTROS</v>
      </c>
      <c r="AP4729" s="15" t="str">
        <f>+IFERROR(VLOOKUP(Tabla1[[#This Row],[EMPLEADO]],IS[],3,0),"OTROS")</f>
        <v>OTROS</v>
      </c>
      <c r="AQ4729" s="15" t="str">
        <f>+IFERROR(VLOOKUP(Tabla1[[#This Row],[EMPLEADO]],IS[[NÓMINA]:[INGENIERO]],2,0),"OTROS")</f>
        <v>OTROS</v>
      </c>
    </row>
    <row r="4730" spans="1:43" x14ac:dyDescent="0.25">
      <c r="A4730" s="91" t="s">
        <v>12089</v>
      </c>
      <c r="B4730" s="92">
        <v>1</v>
      </c>
      <c r="C4730" s="92" t="s">
        <v>13456</v>
      </c>
      <c r="D4730" s="93" t="s">
        <v>38</v>
      </c>
      <c r="E4730" s="94" t="s">
        <v>39</v>
      </c>
      <c r="F4730" s="94" t="s">
        <v>13457</v>
      </c>
      <c r="G4730" s="105" t="s">
        <v>2063</v>
      </c>
      <c r="H4730" s="92" t="s">
        <v>220</v>
      </c>
      <c r="I4730" s="95" t="s">
        <v>43</v>
      </c>
      <c r="J4730" s="92" t="s">
        <v>8</v>
      </c>
      <c r="K4730" s="96" t="s">
        <v>117</v>
      </c>
      <c r="L4730" s="96" t="s">
        <v>2064</v>
      </c>
      <c r="M4730" s="92" t="s">
        <v>222</v>
      </c>
      <c r="N4730" s="92">
        <v>0</v>
      </c>
      <c r="O4730" s="92" t="s">
        <v>47</v>
      </c>
      <c r="P4730" s="96">
        <v>21</v>
      </c>
      <c r="Q4730" s="96" t="s">
        <v>62</v>
      </c>
      <c r="R4730" s="97" t="s">
        <v>49</v>
      </c>
      <c r="S4730" s="98" t="s">
        <v>50</v>
      </c>
      <c r="T4730" s="98" t="s">
        <v>51</v>
      </c>
      <c r="U4730" s="99" t="s">
        <v>154</v>
      </c>
      <c r="V4730" s="100">
        <v>0.6</v>
      </c>
      <c r="W4730" s="106">
        <v>429.00000000000006</v>
      </c>
      <c r="X4730" s="102">
        <v>1</v>
      </c>
      <c r="Y4730" s="103">
        <v>2.86</v>
      </c>
      <c r="Z4730" s="99">
        <v>5</v>
      </c>
      <c r="AA4730" s="104">
        <v>0.57199999999999995</v>
      </c>
      <c r="AB4730" s="100">
        <v>0</v>
      </c>
      <c r="AC4730" s="106">
        <v>0</v>
      </c>
      <c r="AD4730" s="107">
        <v>43602</v>
      </c>
      <c r="AE4730" s="107">
        <v>43602</v>
      </c>
      <c r="AF4730" s="99">
        <v>0</v>
      </c>
      <c r="AG4730" s="101" t="s">
        <v>53</v>
      </c>
      <c r="AH4730" s="100">
        <v>0</v>
      </c>
      <c r="AI4730" s="106">
        <v>0</v>
      </c>
      <c r="AJ4730" s="106">
        <v>0</v>
      </c>
      <c r="AK4730" s="60" t="str">
        <f>+IF(Tabla1[[#This Row],[REQUEST_TY]]="SR MANTENIMIENTO CORRECTIVO", "EMERGENCIA", "OTROS")</f>
        <v>EMERGENCIA</v>
      </c>
      <c r="AL4730" s="6" t="str">
        <f>+_xlfn.IFS(Tabla1[[#This Row],[Veces obj]]&lt;=1,"0-1",Tabla1[[#This Row],[Veces obj]]&lt;=2,"1-2",Tabla1[[#This Row],[Veces obj]]&lt;=3,"2-3",TRUE,"&gt;3")</f>
        <v>0-1</v>
      </c>
      <c r="AM4730" s="60" t="str">
        <f>+_xlfn.IFS(MONTH(Tabla1[[#This Row],[MES]])&lt;=3,"Q1",MONTH(Tabla1[[#This Row],[MES]])&lt;=6,"Q2",MONTH(Tabla1[[#This Row],[MES]])&lt;=9,"Q3",TRUE,"Q4")</f>
        <v>Q2</v>
      </c>
      <c r="AN4730" s="15" t="str">
        <f>+IFERROR(VLOOKUP(Tabla1[[#This Row],[CUENTA]],CTAS[],2,0),"OTROS")</f>
        <v>OTROS</v>
      </c>
      <c r="AP4730" s="15" t="str">
        <f>+IFERROR(VLOOKUP(Tabla1[[#This Row],[EMPLEADO]],IS[],3,0),"OTROS")</f>
        <v>OTROS</v>
      </c>
      <c r="AQ4730" s="15" t="str">
        <f>+IFERROR(VLOOKUP(Tabla1[[#This Row],[EMPLEADO]],IS[[NÓMINA]:[INGENIERO]],2,0),"OTROS")</f>
        <v>OTROS</v>
      </c>
    </row>
    <row r="4731" spans="1:43" x14ac:dyDescent="0.25">
      <c r="A4731" s="91" t="s">
        <v>12089</v>
      </c>
      <c r="B4731" s="92">
        <v>1</v>
      </c>
      <c r="C4731" s="92" t="s">
        <v>13458</v>
      </c>
      <c r="D4731" s="93" t="s">
        <v>3346</v>
      </c>
      <c r="E4731" s="94" t="s">
        <v>401</v>
      </c>
      <c r="F4731" s="94" t="s">
        <v>13459</v>
      </c>
      <c r="G4731" s="105" t="s">
        <v>13460</v>
      </c>
      <c r="H4731" s="92" t="s">
        <v>163</v>
      </c>
      <c r="I4731" s="95" t="s">
        <v>43</v>
      </c>
      <c r="J4731" s="92" t="s">
        <v>8</v>
      </c>
      <c r="K4731" s="96" t="s">
        <v>151</v>
      </c>
      <c r="L4731" s="96" t="s">
        <v>229</v>
      </c>
      <c r="M4731" s="92" t="s">
        <v>165</v>
      </c>
      <c r="N4731" s="92">
        <v>1</v>
      </c>
      <c r="O4731" s="92" t="s">
        <v>47</v>
      </c>
      <c r="P4731" s="96" t="s">
        <v>822</v>
      </c>
      <c r="Q4731" s="96" t="s">
        <v>48</v>
      </c>
      <c r="R4731" s="97" t="s">
        <v>153</v>
      </c>
      <c r="S4731" s="98" t="s">
        <v>50</v>
      </c>
      <c r="T4731" s="98" t="s">
        <v>51</v>
      </c>
      <c r="U4731" s="99" t="s">
        <v>52</v>
      </c>
      <c r="V4731" s="100">
        <v>1</v>
      </c>
      <c r="W4731" s="106">
        <v>0</v>
      </c>
      <c r="X4731" s="102">
        <v>0</v>
      </c>
      <c r="Y4731" s="103">
        <v>5</v>
      </c>
      <c r="Z4731" s="99">
        <v>5</v>
      </c>
      <c r="AA4731" s="104">
        <v>1</v>
      </c>
      <c r="AB4731" s="100">
        <v>0</v>
      </c>
      <c r="AC4731" s="106">
        <v>0</v>
      </c>
      <c r="AD4731" s="107">
        <v>43601</v>
      </c>
      <c r="AE4731" s="107">
        <v>43602</v>
      </c>
      <c r="AF4731" s="99">
        <v>1</v>
      </c>
      <c r="AG4731" s="101" t="s">
        <v>53</v>
      </c>
      <c r="AH4731" s="100">
        <v>0</v>
      </c>
      <c r="AI4731" s="106">
        <v>0</v>
      </c>
      <c r="AJ4731" s="106">
        <v>0</v>
      </c>
      <c r="AK4731" s="60" t="str">
        <f>+IF(Tabla1[[#This Row],[REQUEST_TY]]="SR MANTENIMIENTO CORRECTIVO", "EMERGENCIA", "OTROS")</f>
        <v>OTROS</v>
      </c>
      <c r="AL4731" s="6" t="str">
        <f>+_xlfn.IFS(Tabla1[[#This Row],[Veces obj]]&lt;=1,"0-1",Tabla1[[#This Row],[Veces obj]]&lt;=2,"1-2",Tabla1[[#This Row],[Veces obj]]&lt;=3,"2-3",TRUE,"&gt;3")</f>
        <v>0-1</v>
      </c>
      <c r="AM4731" s="60" t="str">
        <f>+_xlfn.IFS(MONTH(Tabla1[[#This Row],[MES]])&lt;=3,"Q1",MONTH(Tabla1[[#This Row],[MES]])&lt;=6,"Q2",MONTH(Tabla1[[#This Row],[MES]])&lt;=9,"Q3",TRUE,"Q4")</f>
        <v>Q2</v>
      </c>
      <c r="AN4731" s="15" t="str">
        <f>+IFERROR(VLOOKUP(Tabla1[[#This Row],[CUENTA]],CTAS[],2,0),"OTROS")</f>
        <v>HONEYWELL</v>
      </c>
      <c r="AP4731" s="15" t="str">
        <f>+IFERROR(VLOOKUP(Tabla1[[#This Row],[EMPLEADO]],IS[],3,0),"OTROS")</f>
        <v>CHIHUAHUA</v>
      </c>
      <c r="AQ4731" s="15" t="str">
        <f>+IFERROR(VLOOKUP(Tabla1[[#This Row],[EMPLEADO]],IS[[NÓMINA]:[INGENIERO]],2,0),"OTROS")</f>
        <v>LUIS EDUARDO MUÑOZ</v>
      </c>
    </row>
    <row r="4732" spans="1:43" x14ac:dyDescent="0.25">
      <c r="A4732" s="91" t="s">
        <v>12089</v>
      </c>
      <c r="B4732" s="92">
        <v>1</v>
      </c>
      <c r="C4732" s="92" t="s">
        <v>13461</v>
      </c>
      <c r="D4732" s="93" t="s">
        <v>38</v>
      </c>
      <c r="E4732" s="94" t="s">
        <v>85</v>
      </c>
      <c r="F4732" s="94" t="s">
        <v>13462</v>
      </c>
      <c r="G4732" s="105" t="s">
        <v>13463</v>
      </c>
      <c r="H4732" s="92" t="s">
        <v>136</v>
      </c>
      <c r="I4732" s="95" t="s">
        <v>43</v>
      </c>
      <c r="J4732" s="92" t="s">
        <v>8</v>
      </c>
      <c r="K4732" s="96" t="s">
        <v>370</v>
      </c>
      <c r="L4732" s="96" t="s">
        <v>6576</v>
      </c>
      <c r="M4732" s="92" t="s">
        <v>736</v>
      </c>
      <c r="N4732" s="92">
        <v>0</v>
      </c>
      <c r="O4732" s="92" t="s">
        <v>47</v>
      </c>
      <c r="P4732" s="96">
        <v>146</v>
      </c>
      <c r="Q4732" s="96" t="s">
        <v>48</v>
      </c>
      <c r="R4732" s="97" t="s">
        <v>49</v>
      </c>
      <c r="S4732" s="98" t="s">
        <v>50</v>
      </c>
      <c r="T4732" s="98" t="s">
        <v>51</v>
      </c>
      <c r="U4732" s="99" t="s">
        <v>52</v>
      </c>
      <c r="V4732" s="100">
        <v>1.05</v>
      </c>
      <c r="W4732" s="106">
        <v>750.75000000000011</v>
      </c>
      <c r="X4732" s="102">
        <v>1</v>
      </c>
      <c r="Y4732" s="103">
        <v>0.82</v>
      </c>
      <c r="Z4732" s="99">
        <v>5</v>
      </c>
      <c r="AA4732" s="104">
        <v>0.16399999999999998</v>
      </c>
      <c r="AB4732" s="100">
        <v>0</v>
      </c>
      <c r="AC4732" s="106">
        <v>0</v>
      </c>
      <c r="AD4732" s="107">
        <v>43606</v>
      </c>
      <c r="AE4732" s="107">
        <v>43606</v>
      </c>
      <c r="AF4732" s="99">
        <v>0</v>
      </c>
      <c r="AG4732" s="101" t="s">
        <v>53</v>
      </c>
      <c r="AH4732" s="100">
        <v>0</v>
      </c>
      <c r="AI4732" s="106">
        <v>0</v>
      </c>
      <c r="AJ4732" s="106">
        <v>0</v>
      </c>
      <c r="AK4732" s="60" t="str">
        <f>+IF(Tabla1[[#This Row],[REQUEST_TY]]="SR MANTENIMIENTO CORRECTIVO", "EMERGENCIA", "OTROS")</f>
        <v>EMERGENCIA</v>
      </c>
      <c r="AL4732" s="6" t="str">
        <f>+_xlfn.IFS(Tabla1[[#This Row],[Veces obj]]&lt;=1,"0-1",Tabla1[[#This Row],[Veces obj]]&lt;=2,"1-2",Tabla1[[#This Row],[Veces obj]]&lt;=3,"2-3",TRUE,"&gt;3")</f>
        <v>0-1</v>
      </c>
      <c r="AM4732" s="60" t="str">
        <f>+_xlfn.IFS(MONTH(Tabla1[[#This Row],[MES]])&lt;=3,"Q1",MONTH(Tabla1[[#This Row],[MES]])&lt;=6,"Q2",MONTH(Tabla1[[#This Row],[MES]])&lt;=9,"Q3",TRUE,"Q4")</f>
        <v>Q2</v>
      </c>
      <c r="AN4732" s="15" t="str">
        <f>+IFERROR(VLOOKUP(Tabla1[[#This Row],[CUENTA]],CTAS[],2,0),"OTROS")</f>
        <v>OTROS</v>
      </c>
      <c r="AP4732" s="15" t="str">
        <f>+IFERROR(VLOOKUP(Tabla1[[#This Row],[EMPLEADO]],IS[],3,0),"OTROS")</f>
        <v>OTROS</v>
      </c>
      <c r="AQ4732" s="15" t="str">
        <f>+IFERROR(VLOOKUP(Tabla1[[#This Row],[EMPLEADO]],IS[[NÓMINA]:[INGENIERO]],2,0),"OTROS")</f>
        <v>OTROS</v>
      </c>
    </row>
    <row r="4733" spans="1:43" x14ac:dyDescent="0.25">
      <c r="A4733" s="91" t="s">
        <v>12089</v>
      </c>
      <c r="B4733" s="92">
        <v>1</v>
      </c>
      <c r="C4733" s="92" t="s">
        <v>13464</v>
      </c>
      <c r="D4733" s="93" t="s">
        <v>38</v>
      </c>
      <c r="E4733" s="94" t="s">
        <v>85</v>
      </c>
      <c r="F4733" s="94" t="s">
        <v>13465</v>
      </c>
      <c r="G4733" s="105" t="s">
        <v>6575</v>
      </c>
      <c r="H4733" s="92" t="s">
        <v>136</v>
      </c>
      <c r="I4733" s="95" t="s">
        <v>43</v>
      </c>
      <c r="J4733" s="92" t="s">
        <v>8</v>
      </c>
      <c r="K4733" s="96" t="s">
        <v>370</v>
      </c>
      <c r="L4733" s="96" t="s">
        <v>6576</v>
      </c>
      <c r="M4733" s="92" t="s">
        <v>736</v>
      </c>
      <c r="N4733" s="92">
        <v>0</v>
      </c>
      <c r="O4733" s="92" t="s">
        <v>47</v>
      </c>
      <c r="P4733" s="96">
        <v>73</v>
      </c>
      <c r="Q4733" s="96" t="s">
        <v>48</v>
      </c>
      <c r="R4733" s="97" t="s">
        <v>49</v>
      </c>
      <c r="S4733" s="98" t="s">
        <v>50</v>
      </c>
      <c r="T4733" s="98" t="s">
        <v>51</v>
      </c>
      <c r="U4733" s="99" t="s">
        <v>52</v>
      </c>
      <c r="V4733" s="100">
        <v>1.05</v>
      </c>
      <c r="W4733" s="106">
        <v>750.75000000000011</v>
      </c>
      <c r="X4733" s="102">
        <v>1</v>
      </c>
      <c r="Y4733" s="103">
        <v>1.05</v>
      </c>
      <c r="Z4733" s="99">
        <v>5</v>
      </c>
      <c r="AA4733" s="104">
        <v>0.21000000000000002</v>
      </c>
      <c r="AB4733" s="100">
        <v>0</v>
      </c>
      <c r="AC4733" s="106">
        <v>0</v>
      </c>
      <c r="AD4733" s="107">
        <v>43606</v>
      </c>
      <c r="AE4733" s="107">
        <v>43606</v>
      </c>
      <c r="AF4733" s="99">
        <v>0</v>
      </c>
      <c r="AG4733" s="101" t="s">
        <v>53</v>
      </c>
      <c r="AH4733" s="100">
        <v>0</v>
      </c>
      <c r="AI4733" s="106">
        <v>0</v>
      </c>
      <c r="AJ4733" s="106">
        <v>0</v>
      </c>
      <c r="AK4733" s="60" t="str">
        <f>+IF(Tabla1[[#This Row],[REQUEST_TY]]="SR MANTENIMIENTO CORRECTIVO", "EMERGENCIA", "OTROS")</f>
        <v>EMERGENCIA</v>
      </c>
      <c r="AL4733" s="6" t="str">
        <f>+_xlfn.IFS(Tabla1[[#This Row],[Veces obj]]&lt;=1,"0-1",Tabla1[[#This Row],[Veces obj]]&lt;=2,"1-2",Tabla1[[#This Row],[Veces obj]]&lt;=3,"2-3",TRUE,"&gt;3")</f>
        <v>0-1</v>
      </c>
      <c r="AM4733" s="60" t="str">
        <f>+_xlfn.IFS(MONTH(Tabla1[[#This Row],[MES]])&lt;=3,"Q1",MONTH(Tabla1[[#This Row],[MES]])&lt;=6,"Q2",MONTH(Tabla1[[#This Row],[MES]])&lt;=9,"Q3",TRUE,"Q4")</f>
        <v>Q2</v>
      </c>
      <c r="AN4733" s="15" t="str">
        <f>+IFERROR(VLOOKUP(Tabla1[[#This Row],[CUENTA]],CTAS[],2,0),"OTROS")</f>
        <v>OTROS</v>
      </c>
      <c r="AP4733" s="15" t="str">
        <f>+IFERROR(VLOOKUP(Tabla1[[#This Row],[EMPLEADO]],IS[],3,0),"OTROS")</f>
        <v>OTROS</v>
      </c>
      <c r="AQ4733" s="15" t="str">
        <f>+IFERROR(VLOOKUP(Tabla1[[#This Row],[EMPLEADO]],IS[[NÓMINA]:[INGENIERO]],2,0),"OTROS")</f>
        <v>OTROS</v>
      </c>
    </row>
    <row r="4734" spans="1:43" x14ac:dyDescent="0.25">
      <c r="A4734" s="91" t="s">
        <v>12089</v>
      </c>
      <c r="B4734" s="92">
        <v>1</v>
      </c>
      <c r="C4734" s="92" t="s">
        <v>13466</v>
      </c>
      <c r="D4734" s="93" t="s">
        <v>38</v>
      </c>
      <c r="E4734" s="94" t="s">
        <v>176</v>
      </c>
      <c r="F4734" s="94" t="s">
        <v>13467</v>
      </c>
      <c r="G4734" s="105" t="s">
        <v>13468</v>
      </c>
      <c r="H4734" s="92" t="s">
        <v>1052</v>
      </c>
      <c r="I4734" s="95" t="s">
        <v>43</v>
      </c>
      <c r="J4734" s="92" t="s">
        <v>8</v>
      </c>
      <c r="K4734" s="96" t="s">
        <v>338</v>
      </c>
      <c r="L4734" s="96" t="s">
        <v>13469</v>
      </c>
      <c r="M4734" s="92" t="s">
        <v>736</v>
      </c>
      <c r="N4734" s="92">
        <v>0</v>
      </c>
      <c r="O4734" s="92" t="s">
        <v>47</v>
      </c>
      <c r="P4734" s="96">
        <v>531</v>
      </c>
      <c r="Q4734" s="96" t="s">
        <v>48</v>
      </c>
      <c r="R4734" s="97" t="s">
        <v>49</v>
      </c>
      <c r="S4734" s="98" t="s">
        <v>50</v>
      </c>
      <c r="T4734" s="98" t="s">
        <v>51</v>
      </c>
      <c r="U4734" s="99" t="s">
        <v>52</v>
      </c>
      <c r="V4734" s="100">
        <v>1.05</v>
      </c>
      <c r="W4734" s="106">
        <v>750.75000000000011</v>
      </c>
      <c r="X4734" s="102">
        <v>1</v>
      </c>
      <c r="Y4734" s="103">
        <v>3</v>
      </c>
      <c r="Z4734" s="99">
        <v>5</v>
      </c>
      <c r="AA4734" s="104">
        <v>0.6</v>
      </c>
      <c r="AB4734" s="100">
        <v>0</v>
      </c>
      <c r="AC4734" s="106">
        <v>0</v>
      </c>
      <c r="AD4734" s="107">
        <v>43602</v>
      </c>
      <c r="AE4734" s="107">
        <v>43602</v>
      </c>
      <c r="AF4734" s="99">
        <v>0</v>
      </c>
      <c r="AG4734" s="101" t="s">
        <v>53</v>
      </c>
      <c r="AH4734" s="100">
        <v>0</v>
      </c>
      <c r="AI4734" s="106">
        <v>0</v>
      </c>
      <c r="AJ4734" s="106">
        <v>0</v>
      </c>
      <c r="AK4734" s="60" t="str">
        <f>+IF(Tabla1[[#This Row],[REQUEST_TY]]="SR MANTENIMIENTO CORRECTIVO", "EMERGENCIA", "OTROS")</f>
        <v>EMERGENCIA</v>
      </c>
      <c r="AL4734" s="6" t="str">
        <f>+_xlfn.IFS(Tabla1[[#This Row],[Veces obj]]&lt;=1,"0-1",Tabla1[[#This Row],[Veces obj]]&lt;=2,"1-2",Tabla1[[#This Row],[Veces obj]]&lt;=3,"2-3",TRUE,"&gt;3")</f>
        <v>0-1</v>
      </c>
      <c r="AM4734" s="60" t="str">
        <f>+_xlfn.IFS(MONTH(Tabla1[[#This Row],[MES]])&lt;=3,"Q1",MONTH(Tabla1[[#This Row],[MES]])&lt;=6,"Q2",MONTH(Tabla1[[#This Row],[MES]])&lt;=9,"Q3",TRUE,"Q4")</f>
        <v>Q2</v>
      </c>
      <c r="AN4734" s="15" t="str">
        <f>+IFERROR(VLOOKUP(Tabla1[[#This Row],[CUENTA]],CTAS[],2,0),"OTROS")</f>
        <v>OTROS</v>
      </c>
      <c r="AP4734" s="15" t="str">
        <f>+IFERROR(VLOOKUP(Tabla1[[#This Row],[EMPLEADO]],IS[],3,0),"OTROS")</f>
        <v>OTROS</v>
      </c>
      <c r="AQ4734" s="15" t="str">
        <f>+IFERROR(VLOOKUP(Tabla1[[#This Row],[EMPLEADO]],IS[[NÓMINA]:[INGENIERO]],2,0),"OTROS")</f>
        <v>OTROS</v>
      </c>
    </row>
    <row r="4735" spans="1:43" x14ac:dyDescent="0.25">
      <c r="A4735" s="91" t="s">
        <v>12089</v>
      </c>
      <c r="B4735" s="92">
        <v>1</v>
      </c>
      <c r="C4735" s="92" t="s">
        <v>13470</v>
      </c>
      <c r="D4735" s="93" t="s">
        <v>38</v>
      </c>
      <c r="E4735" s="94" t="s">
        <v>865</v>
      </c>
      <c r="F4735" s="94" t="s">
        <v>13471</v>
      </c>
      <c r="G4735" s="105" t="s">
        <v>867</v>
      </c>
      <c r="H4735" s="92" t="s">
        <v>868</v>
      </c>
      <c r="I4735" s="95" t="s">
        <v>43</v>
      </c>
      <c r="J4735" s="92" t="s">
        <v>8</v>
      </c>
      <c r="K4735" s="96" t="s">
        <v>869</v>
      </c>
      <c r="L4735" s="96" t="s">
        <v>870</v>
      </c>
      <c r="M4735" s="92" t="s">
        <v>871</v>
      </c>
      <c r="N4735" s="92">
        <v>1</v>
      </c>
      <c r="O4735" s="92" t="s">
        <v>47</v>
      </c>
      <c r="P4735" s="96">
        <v>20</v>
      </c>
      <c r="Q4735" s="96" t="s">
        <v>62</v>
      </c>
      <c r="R4735" s="97" t="s">
        <v>440</v>
      </c>
      <c r="S4735" s="98" t="s">
        <v>139</v>
      </c>
      <c r="T4735" s="98" t="s">
        <v>51</v>
      </c>
      <c r="U4735" s="99" t="s">
        <v>262</v>
      </c>
      <c r="V4735" s="100">
        <v>1.05</v>
      </c>
      <c r="W4735" s="106">
        <v>0</v>
      </c>
      <c r="X4735" s="102">
        <v>1</v>
      </c>
      <c r="Y4735" s="103">
        <v>0.47</v>
      </c>
      <c r="Z4735" s="99">
        <v>4</v>
      </c>
      <c r="AA4735" s="104">
        <v>0.11749999999999999</v>
      </c>
      <c r="AB4735" s="100">
        <v>0</v>
      </c>
      <c r="AC4735" s="106">
        <v>0</v>
      </c>
      <c r="AD4735" s="107">
        <v>43602</v>
      </c>
      <c r="AE4735" s="107">
        <v>43602</v>
      </c>
      <c r="AF4735" s="99">
        <v>0</v>
      </c>
      <c r="AG4735" s="101" t="s">
        <v>53</v>
      </c>
      <c r="AH4735" s="100">
        <v>0</v>
      </c>
      <c r="AI4735" s="106">
        <v>0</v>
      </c>
      <c r="AJ4735" s="106">
        <v>0</v>
      </c>
      <c r="AK4735" s="60" t="str">
        <f>+IF(Tabla1[[#This Row],[REQUEST_TY]]="SR MANTENIMIENTO CORRECTIVO", "EMERGENCIA", "OTROS")</f>
        <v>EMERGENCIA</v>
      </c>
      <c r="AL4735" s="6" t="str">
        <f>+_xlfn.IFS(Tabla1[[#This Row],[Veces obj]]&lt;=1,"0-1",Tabla1[[#This Row],[Veces obj]]&lt;=2,"1-2",Tabla1[[#This Row],[Veces obj]]&lt;=3,"2-3",TRUE,"&gt;3")</f>
        <v>0-1</v>
      </c>
      <c r="AM4735" s="60" t="str">
        <f>+_xlfn.IFS(MONTH(Tabla1[[#This Row],[MES]])&lt;=3,"Q1",MONTH(Tabla1[[#This Row],[MES]])&lt;=6,"Q2",MONTH(Tabla1[[#This Row],[MES]])&lt;=9,"Q3",TRUE,"Q4")</f>
        <v>Q2</v>
      </c>
      <c r="AN4735" s="15" t="str">
        <f>+IFERROR(VLOOKUP(Tabla1[[#This Row],[CUENTA]],CTAS[],2,0),"OTROS")</f>
        <v>OTROS</v>
      </c>
      <c r="AP4735" s="15" t="str">
        <f>+IFERROR(VLOOKUP(Tabla1[[#This Row],[EMPLEADO]],IS[],3,0),"OTROS")</f>
        <v>OTROS</v>
      </c>
      <c r="AQ4735" s="15" t="str">
        <f>+IFERROR(VLOOKUP(Tabla1[[#This Row],[EMPLEADO]],IS[[NÓMINA]:[INGENIERO]],2,0),"OTROS")</f>
        <v>OTROS</v>
      </c>
    </row>
    <row r="4736" spans="1:43" x14ac:dyDescent="0.25">
      <c r="A4736" s="91" t="s">
        <v>12089</v>
      </c>
      <c r="B4736" s="92">
        <v>1</v>
      </c>
      <c r="C4736" s="92" t="s">
        <v>13472</v>
      </c>
      <c r="D4736" s="93" t="s">
        <v>38</v>
      </c>
      <c r="E4736" s="94" t="s">
        <v>133</v>
      </c>
      <c r="F4736" s="94" t="s">
        <v>13473</v>
      </c>
      <c r="G4736" s="105" t="s">
        <v>533</v>
      </c>
      <c r="H4736" s="92" t="s">
        <v>646</v>
      </c>
      <c r="I4736" s="95" t="s">
        <v>43</v>
      </c>
      <c r="J4736" s="92" t="s">
        <v>8</v>
      </c>
      <c r="K4736" s="96" t="s">
        <v>59</v>
      </c>
      <c r="L4736" s="96" t="s">
        <v>472</v>
      </c>
      <c r="M4736" s="92" t="s">
        <v>473</v>
      </c>
      <c r="N4736" s="92">
        <v>0</v>
      </c>
      <c r="O4736" s="92" t="s">
        <v>47</v>
      </c>
      <c r="P4736" s="96">
        <v>6</v>
      </c>
      <c r="Q4736" s="96" t="s">
        <v>207</v>
      </c>
      <c r="R4736" s="97" t="s">
        <v>138</v>
      </c>
      <c r="S4736" s="98" t="s">
        <v>139</v>
      </c>
      <c r="T4736" s="98" t="s">
        <v>51</v>
      </c>
      <c r="U4736" s="99" t="s">
        <v>879</v>
      </c>
      <c r="V4736" s="100">
        <v>0.6</v>
      </c>
      <c r="W4736" s="106">
        <v>943.80000000000007</v>
      </c>
      <c r="X4736" s="102">
        <v>1</v>
      </c>
      <c r="Y4736" s="103">
        <v>1.08</v>
      </c>
      <c r="Z4736" s="99">
        <v>4</v>
      </c>
      <c r="AA4736" s="104">
        <v>0.27</v>
      </c>
      <c r="AB4736" s="100">
        <v>0</v>
      </c>
      <c r="AC4736" s="106">
        <v>0</v>
      </c>
      <c r="AD4736" s="107">
        <v>43602</v>
      </c>
      <c r="AE4736" s="107">
        <v>43602</v>
      </c>
      <c r="AF4736" s="99">
        <v>0</v>
      </c>
      <c r="AG4736" s="101" t="s">
        <v>53</v>
      </c>
      <c r="AH4736" s="100">
        <v>0</v>
      </c>
      <c r="AI4736" s="106">
        <v>0</v>
      </c>
      <c r="AJ4736" s="106">
        <v>0</v>
      </c>
      <c r="AK4736" s="60" t="str">
        <f>+IF(Tabla1[[#This Row],[REQUEST_TY]]="SR MANTENIMIENTO CORRECTIVO", "EMERGENCIA", "OTROS")</f>
        <v>EMERGENCIA</v>
      </c>
      <c r="AL4736" s="6" t="str">
        <f>+_xlfn.IFS(Tabla1[[#This Row],[Veces obj]]&lt;=1,"0-1",Tabla1[[#This Row],[Veces obj]]&lt;=2,"1-2",Tabla1[[#This Row],[Veces obj]]&lt;=3,"2-3",TRUE,"&gt;3")</f>
        <v>0-1</v>
      </c>
      <c r="AM4736" s="60" t="str">
        <f>+_xlfn.IFS(MONTH(Tabla1[[#This Row],[MES]])&lt;=3,"Q1",MONTH(Tabla1[[#This Row],[MES]])&lt;=6,"Q2",MONTH(Tabla1[[#This Row],[MES]])&lt;=9,"Q3",TRUE,"Q4")</f>
        <v>Q2</v>
      </c>
      <c r="AN4736" s="15" t="str">
        <f>+IFERROR(VLOOKUP(Tabla1[[#This Row],[CUENTA]],CTAS[],2,0),"OTROS")</f>
        <v>OTROS</v>
      </c>
      <c r="AP4736" s="15" t="str">
        <f>+IFERROR(VLOOKUP(Tabla1[[#This Row],[EMPLEADO]],IS[],3,0),"OTROS")</f>
        <v>OTROS</v>
      </c>
      <c r="AQ4736" s="15" t="str">
        <f>+IFERROR(VLOOKUP(Tabla1[[#This Row],[EMPLEADO]],IS[[NÓMINA]:[INGENIERO]],2,0),"OTROS")</f>
        <v>OTROS</v>
      </c>
    </row>
    <row r="4737" spans="1:43" x14ac:dyDescent="0.25">
      <c r="A4737" s="91" t="s">
        <v>12089</v>
      </c>
      <c r="B4737" s="92">
        <v>1</v>
      </c>
      <c r="C4737" s="92" t="s">
        <v>13474</v>
      </c>
      <c r="D4737" s="93" t="s">
        <v>38</v>
      </c>
      <c r="E4737" s="94" t="s">
        <v>237</v>
      </c>
      <c r="F4737" s="94" t="s">
        <v>13475</v>
      </c>
      <c r="G4737" s="105" t="s">
        <v>13476</v>
      </c>
      <c r="H4737" s="92" t="s">
        <v>10274</v>
      </c>
      <c r="I4737" s="95" t="s">
        <v>43</v>
      </c>
      <c r="J4737" s="92" t="s">
        <v>8</v>
      </c>
      <c r="K4737" s="96" t="s">
        <v>549</v>
      </c>
      <c r="L4737" s="96" t="s">
        <v>13477</v>
      </c>
      <c r="M4737" s="92" t="s">
        <v>94</v>
      </c>
      <c r="N4737" s="92">
        <v>0</v>
      </c>
      <c r="O4737" s="92" t="s">
        <v>47</v>
      </c>
      <c r="P4737" s="96">
        <v>352</v>
      </c>
      <c r="Q4737" s="96" t="s">
        <v>48</v>
      </c>
      <c r="R4737" s="97" t="s">
        <v>242</v>
      </c>
      <c r="S4737" s="98" t="s">
        <v>64</v>
      </c>
      <c r="T4737" s="98" t="s">
        <v>51</v>
      </c>
      <c r="U4737" s="99" t="s">
        <v>96</v>
      </c>
      <c r="V4737" s="100">
        <v>1.1000000000000001</v>
      </c>
      <c r="W4737" s="106">
        <v>1501.5000000000002</v>
      </c>
      <c r="X4737" s="102">
        <v>1</v>
      </c>
      <c r="Y4737" s="103">
        <v>2.78</v>
      </c>
      <c r="Z4737" s="99">
        <v>5</v>
      </c>
      <c r="AA4737" s="104">
        <v>0.55599999999999994</v>
      </c>
      <c r="AB4737" s="100">
        <v>0</v>
      </c>
      <c r="AC4737" s="106">
        <v>0</v>
      </c>
      <c r="AD4737" s="107">
        <v>43602</v>
      </c>
      <c r="AE4737" s="107">
        <v>43602</v>
      </c>
      <c r="AF4737" s="99">
        <v>0</v>
      </c>
      <c r="AG4737" s="101" t="s">
        <v>53</v>
      </c>
      <c r="AH4737" s="100">
        <v>0</v>
      </c>
      <c r="AI4737" s="106">
        <v>0</v>
      </c>
      <c r="AJ4737" s="106">
        <v>0</v>
      </c>
      <c r="AK4737" s="60" t="str">
        <f>+IF(Tabla1[[#This Row],[REQUEST_TY]]="SR MANTENIMIENTO CORRECTIVO", "EMERGENCIA", "OTROS")</f>
        <v>EMERGENCIA</v>
      </c>
      <c r="AL4737" s="6" t="str">
        <f>+_xlfn.IFS(Tabla1[[#This Row],[Veces obj]]&lt;=1,"0-1",Tabla1[[#This Row],[Veces obj]]&lt;=2,"1-2",Tabla1[[#This Row],[Veces obj]]&lt;=3,"2-3",TRUE,"&gt;3")</f>
        <v>0-1</v>
      </c>
      <c r="AM4737" s="60" t="str">
        <f>+_xlfn.IFS(MONTH(Tabla1[[#This Row],[MES]])&lt;=3,"Q1",MONTH(Tabla1[[#This Row],[MES]])&lt;=6,"Q2",MONTH(Tabla1[[#This Row],[MES]])&lt;=9,"Q3",TRUE,"Q4")</f>
        <v>Q2</v>
      </c>
      <c r="AN4737" s="15" t="str">
        <f>+IFERROR(VLOOKUP(Tabla1[[#This Row],[CUENTA]],CTAS[],2,0),"OTROS")</f>
        <v>OTROS</v>
      </c>
      <c r="AP4737" s="15" t="str">
        <f>+IFERROR(VLOOKUP(Tabla1[[#This Row],[EMPLEADO]],IS[],3,0),"OTROS")</f>
        <v>OTROS</v>
      </c>
      <c r="AQ4737" s="15" t="str">
        <f>+IFERROR(VLOOKUP(Tabla1[[#This Row],[EMPLEADO]],IS[[NÓMINA]:[INGENIERO]],2,0),"OTROS")</f>
        <v>OTROS</v>
      </c>
    </row>
    <row r="4738" spans="1:43" x14ac:dyDescent="0.25">
      <c r="A4738" s="91" t="s">
        <v>12089</v>
      </c>
      <c r="B4738" s="92">
        <v>1</v>
      </c>
      <c r="C4738" s="92" t="s">
        <v>13478</v>
      </c>
      <c r="D4738" s="93" t="s">
        <v>38</v>
      </c>
      <c r="E4738" s="94" t="s">
        <v>1784</v>
      </c>
      <c r="F4738" s="94" t="s">
        <v>13479</v>
      </c>
      <c r="G4738" s="105" t="s">
        <v>4014</v>
      </c>
      <c r="H4738" s="92" t="s">
        <v>106</v>
      </c>
      <c r="I4738" s="95" t="s">
        <v>43</v>
      </c>
      <c r="J4738" s="92" t="s">
        <v>8</v>
      </c>
      <c r="K4738" s="96" t="s">
        <v>4015</v>
      </c>
      <c r="L4738" s="96" t="s">
        <v>4016</v>
      </c>
      <c r="M4738" s="92" t="s">
        <v>46</v>
      </c>
      <c r="N4738" s="92">
        <v>0</v>
      </c>
      <c r="O4738" s="92" t="s">
        <v>47</v>
      </c>
      <c r="P4738" s="96">
        <v>3</v>
      </c>
      <c r="Q4738" s="96" t="s">
        <v>388</v>
      </c>
      <c r="R4738" s="97" t="s">
        <v>1789</v>
      </c>
      <c r="S4738" s="98" t="s">
        <v>110</v>
      </c>
      <c r="T4738" s="98" t="s">
        <v>51</v>
      </c>
      <c r="U4738" s="99" t="s">
        <v>9557</v>
      </c>
      <c r="V4738" s="100">
        <v>0.6</v>
      </c>
      <c r="W4738" s="106">
        <v>1287</v>
      </c>
      <c r="X4738" s="102">
        <v>1</v>
      </c>
      <c r="Y4738" s="103">
        <v>0.63</v>
      </c>
      <c r="Z4738" s="99">
        <v>3</v>
      </c>
      <c r="AA4738" s="104">
        <v>0.21</v>
      </c>
      <c r="AB4738" s="100">
        <v>0</v>
      </c>
      <c r="AC4738" s="106">
        <v>0</v>
      </c>
      <c r="AD4738" s="107">
        <v>43602</v>
      </c>
      <c r="AE4738" s="107">
        <v>43602</v>
      </c>
      <c r="AF4738" s="99">
        <v>0</v>
      </c>
      <c r="AG4738" s="101" t="s">
        <v>53</v>
      </c>
      <c r="AH4738" s="100">
        <v>0</v>
      </c>
      <c r="AI4738" s="106">
        <v>0</v>
      </c>
      <c r="AJ4738" s="106">
        <v>0</v>
      </c>
      <c r="AK4738" s="60" t="str">
        <f>+IF(Tabla1[[#This Row],[REQUEST_TY]]="SR MANTENIMIENTO CORRECTIVO", "EMERGENCIA", "OTROS")</f>
        <v>EMERGENCIA</v>
      </c>
      <c r="AL4738" s="6" t="str">
        <f>+_xlfn.IFS(Tabla1[[#This Row],[Veces obj]]&lt;=1,"0-1",Tabla1[[#This Row],[Veces obj]]&lt;=2,"1-2",Tabla1[[#This Row],[Veces obj]]&lt;=3,"2-3",TRUE,"&gt;3")</f>
        <v>0-1</v>
      </c>
      <c r="AM4738" s="60" t="str">
        <f>+_xlfn.IFS(MONTH(Tabla1[[#This Row],[MES]])&lt;=3,"Q1",MONTH(Tabla1[[#This Row],[MES]])&lt;=6,"Q2",MONTH(Tabla1[[#This Row],[MES]])&lt;=9,"Q3",TRUE,"Q4")</f>
        <v>Q2</v>
      </c>
      <c r="AN4738" s="15" t="str">
        <f>+IFERROR(VLOOKUP(Tabla1[[#This Row],[CUENTA]],CTAS[],2,0),"OTROS")</f>
        <v>OTROS</v>
      </c>
      <c r="AP4738" s="15" t="str">
        <f>+IFERROR(VLOOKUP(Tabla1[[#This Row],[EMPLEADO]],IS[],3,0),"OTROS")</f>
        <v>OTROS</v>
      </c>
      <c r="AQ4738" s="15" t="str">
        <f>+IFERROR(VLOOKUP(Tabla1[[#This Row],[EMPLEADO]],IS[[NÓMINA]:[INGENIERO]],2,0),"OTROS")</f>
        <v>OTROS</v>
      </c>
    </row>
    <row r="4739" spans="1:43" x14ac:dyDescent="0.25">
      <c r="A4739" s="91" t="s">
        <v>12089</v>
      </c>
      <c r="B4739" s="92">
        <v>1</v>
      </c>
      <c r="C4739" s="92" t="s">
        <v>13480</v>
      </c>
      <c r="D4739" s="93" t="s">
        <v>38</v>
      </c>
      <c r="E4739" s="94" t="s">
        <v>98</v>
      </c>
      <c r="F4739" s="94" t="s">
        <v>13481</v>
      </c>
      <c r="G4739" s="105" t="s">
        <v>1829</v>
      </c>
      <c r="H4739" s="92" t="s">
        <v>691</v>
      </c>
      <c r="I4739" s="95" t="s">
        <v>43</v>
      </c>
      <c r="J4739" s="92" t="s">
        <v>8</v>
      </c>
      <c r="K4739" s="96" t="s">
        <v>102</v>
      </c>
      <c r="L4739" s="96" t="s">
        <v>1830</v>
      </c>
      <c r="M4739" s="92" t="s">
        <v>215</v>
      </c>
      <c r="N4739" s="92">
        <v>0</v>
      </c>
      <c r="O4739" s="92" t="s">
        <v>47</v>
      </c>
      <c r="P4739" s="96">
        <v>1</v>
      </c>
      <c r="Q4739" s="96" t="s">
        <v>388</v>
      </c>
      <c r="R4739" s="97" t="s">
        <v>63</v>
      </c>
      <c r="S4739" s="98" t="s">
        <v>64</v>
      </c>
      <c r="T4739" s="98" t="s">
        <v>51</v>
      </c>
      <c r="U4739" s="99" t="s">
        <v>389</v>
      </c>
      <c r="V4739" s="100">
        <v>0</v>
      </c>
      <c r="W4739" s="106">
        <v>0</v>
      </c>
      <c r="X4739" s="102">
        <v>1</v>
      </c>
      <c r="Y4739" s="103">
        <v>0.85</v>
      </c>
      <c r="Z4739" s="99">
        <v>5</v>
      </c>
      <c r="AA4739" s="104">
        <v>0.16999999999999998</v>
      </c>
      <c r="AB4739" s="100">
        <v>0</v>
      </c>
      <c r="AC4739" s="106">
        <v>0</v>
      </c>
      <c r="AD4739" s="107">
        <v>43602</v>
      </c>
      <c r="AE4739" s="107">
        <v>43602</v>
      </c>
      <c r="AF4739" s="99">
        <v>0</v>
      </c>
      <c r="AG4739" s="101" t="s">
        <v>53</v>
      </c>
      <c r="AH4739" s="100">
        <v>0</v>
      </c>
      <c r="AI4739" s="106">
        <v>0</v>
      </c>
      <c r="AJ4739" s="106">
        <v>0</v>
      </c>
      <c r="AK4739" s="60" t="str">
        <f>+IF(Tabla1[[#This Row],[REQUEST_TY]]="SR MANTENIMIENTO CORRECTIVO", "EMERGENCIA", "OTROS")</f>
        <v>EMERGENCIA</v>
      </c>
      <c r="AL4739" s="6" t="str">
        <f>+_xlfn.IFS(Tabla1[[#This Row],[Veces obj]]&lt;=1,"0-1",Tabla1[[#This Row],[Veces obj]]&lt;=2,"1-2",Tabla1[[#This Row],[Veces obj]]&lt;=3,"2-3",TRUE,"&gt;3")</f>
        <v>0-1</v>
      </c>
      <c r="AM4739" s="60" t="str">
        <f>+_xlfn.IFS(MONTH(Tabla1[[#This Row],[MES]])&lt;=3,"Q1",MONTH(Tabla1[[#This Row],[MES]])&lt;=6,"Q2",MONTH(Tabla1[[#This Row],[MES]])&lt;=9,"Q3",TRUE,"Q4")</f>
        <v>Q2</v>
      </c>
      <c r="AN4739" s="15" t="str">
        <f>+IFERROR(VLOOKUP(Tabla1[[#This Row],[CUENTA]],CTAS[],2,0),"OTROS")</f>
        <v>OTROS</v>
      </c>
      <c r="AP4739" s="15" t="str">
        <f>+IFERROR(VLOOKUP(Tabla1[[#This Row],[EMPLEADO]],IS[],3,0),"OTROS")</f>
        <v>OTROS</v>
      </c>
      <c r="AQ4739" s="15" t="str">
        <f>+IFERROR(VLOOKUP(Tabla1[[#This Row],[EMPLEADO]],IS[[NÓMINA]:[INGENIERO]],2,0),"OTROS")</f>
        <v>OTROS</v>
      </c>
    </row>
    <row r="4740" spans="1:43" x14ac:dyDescent="0.25">
      <c r="A4740" s="91" t="s">
        <v>12089</v>
      </c>
      <c r="B4740" s="92">
        <v>1</v>
      </c>
      <c r="C4740" s="92" t="s">
        <v>13482</v>
      </c>
      <c r="D4740" s="93" t="s">
        <v>38</v>
      </c>
      <c r="E4740" s="94" t="s">
        <v>76</v>
      </c>
      <c r="F4740" s="94" t="s">
        <v>13483</v>
      </c>
      <c r="G4740" s="105" t="s">
        <v>1362</v>
      </c>
      <c r="H4740" s="92" t="s">
        <v>691</v>
      </c>
      <c r="I4740" s="95" t="s">
        <v>43</v>
      </c>
      <c r="J4740" s="92" t="s">
        <v>8</v>
      </c>
      <c r="K4740" s="96" t="s">
        <v>102</v>
      </c>
      <c r="L4740" s="96" t="s">
        <v>1363</v>
      </c>
      <c r="M4740" s="92" t="s">
        <v>215</v>
      </c>
      <c r="N4740" s="92">
        <v>0</v>
      </c>
      <c r="O4740" s="92" t="s">
        <v>47</v>
      </c>
      <c r="P4740" s="96">
        <v>4</v>
      </c>
      <c r="Q4740" s="96" t="s">
        <v>207</v>
      </c>
      <c r="R4740" s="97" t="s">
        <v>63</v>
      </c>
      <c r="S4740" s="98" t="s">
        <v>64</v>
      </c>
      <c r="T4740" s="98" t="s">
        <v>51</v>
      </c>
      <c r="U4740" s="99" t="s">
        <v>209</v>
      </c>
      <c r="V4740" s="100">
        <v>0</v>
      </c>
      <c r="W4740" s="106">
        <v>0</v>
      </c>
      <c r="X4740" s="102">
        <v>1</v>
      </c>
      <c r="Y4740" s="103">
        <v>2.88</v>
      </c>
      <c r="Z4740" s="99">
        <v>5</v>
      </c>
      <c r="AA4740" s="104">
        <v>0.57599999999999996</v>
      </c>
      <c r="AB4740" s="100">
        <v>0</v>
      </c>
      <c r="AC4740" s="106">
        <v>0</v>
      </c>
      <c r="AD4740" s="107">
        <v>43602</v>
      </c>
      <c r="AE4740" s="107">
        <v>43602</v>
      </c>
      <c r="AF4740" s="99">
        <v>0</v>
      </c>
      <c r="AG4740" s="101" t="s">
        <v>53</v>
      </c>
      <c r="AH4740" s="100">
        <v>0</v>
      </c>
      <c r="AI4740" s="106">
        <v>0</v>
      </c>
      <c r="AJ4740" s="106">
        <v>0</v>
      </c>
      <c r="AK4740" s="60" t="str">
        <f>+IF(Tabla1[[#This Row],[REQUEST_TY]]="SR MANTENIMIENTO CORRECTIVO", "EMERGENCIA", "OTROS")</f>
        <v>EMERGENCIA</v>
      </c>
      <c r="AL4740" s="6" t="str">
        <f>+_xlfn.IFS(Tabla1[[#This Row],[Veces obj]]&lt;=1,"0-1",Tabla1[[#This Row],[Veces obj]]&lt;=2,"1-2",Tabla1[[#This Row],[Veces obj]]&lt;=3,"2-3",TRUE,"&gt;3")</f>
        <v>0-1</v>
      </c>
      <c r="AM4740" s="60" t="str">
        <f>+_xlfn.IFS(MONTH(Tabla1[[#This Row],[MES]])&lt;=3,"Q1",MONTH(Tabla1[[#This Row],[MES]])&lt;=6,"Q2",MONTH(Tabla1[[#This Row],[MES]])&lt;=9,"Q3",TRUE,"Q4")</f>
        <v>Q2</v>
      </c>
      <c r="AN4740" s="15" t="str">
        <f>+IFERROR(VLOOKUP(Tabla1[[#This Row],[CUENTA]],CTAS[],2,0),"OTROS")</f>
        <v>OTROS</v>
      </c>
      <c r="AP4740" s="15" t="str">
        <f>+IFERROR(VLOOKUP(Tabla1[[#This Row],[EMPLEADO]],IS[],3,0),"OTROS")</f>
        <v>OTROS</v>
      </c>
      <c r="AQ4740" s="15" t="str">
        <f>+IFERROR(VLOOKUP(Tabla1[[#This Row],[EMPLEADO]],IS[[NÓMINA]:[INGENIERO]],2,0),"OTROS")</f>
        <v>OTROS</v>
      </c>
    </row>
    <row r="4741" spans="1:43" x14ac:dyDescent="0.25">
      <c r="A4741" s="91" t="s">
        <v>12089</v>
      </c>
      <c r="B4741" s="92">
        <v>1</v>
      </c>
      <c r="C4741" s="92" t="s">
        <v>13484</v>
      </c>
      <c r="D4741" s="93" t="s">
        <v>38</v>
      </c>
      <c r="E4741" s="94" t="s">
        <v>39</v>
      </c>
      <c r="F4741" s="94" t="s">
        <v>13485</v>
      </c>
      <c r="G4741" s="105" t="s">
        <v>3424</v>
      </c>
      <c r="H4741" s="92" t="s">
        <v>101</v>
      </c>
      <c r="I4741" s="95" t="s">
        <v>43</v>
      </c>
      <c r="J4741" s="92" t="s">
        <v>8</v>
      </c>
      <c r="K4741" s="96" t="s">
        <v>44</v>
      </c>
      <c r="L4741" s="96" t="s">
        <v>3425</v>
      </c>
      <c r="M4741" s="92" t="s">
        <v>518</v>
      </c>
      <c r="N4741" s="92">
        <v>1</v>
      </c>
      <c r="O4741" s="92" t="s">
        <v>105</v>
      </c>
      <c r="P4741" s="96">
        <v>135</v>
      </c>
      <c r="Q4741" s="96" t="s">
        <v>48</v>
      </c>
      <c r="R4741" s="97" t="s">
        <v>49</v>
      </c>
      <c r="S4741" s="98" t="s">
        <v>50</v>
      </c>
      <c r="T4741" s="98" t="s">
        <v>51</v>
      </c>
      <c r="U4741" s="99" t="s">
        <v>52</v>
      </c>
      <c r="V4741" s="100">
        <v>1.05</v>
      </c>
      <c r="W4741" s="106">
        <v>0</v>
      </c>
      <c r="X4741" s="102">
        <v>1</v>
      </c>
      <c r="Y4741" s="103">
        <v>0.73</v>
      </c>
      <c r="Z4741" s="99">
        <v>5</v>
      </c>
      <c r="AA4741" s="104">
        <v>0.14599999999999999</v>
      </c>
      <c r="AB4741" s="100">
        <v>0</v>
      </c>
      <c r="AC4741" s="106">
        <v>0</v>
      </c>
      <c r="AD4741" s="107">
        <v>43602</v>
      </c>
      <c r="AE4741" s="107">
        <v>43602</v>
      </c>
      <c r="AF4741" s="99">
        <v>0</v>
      </c>
      <c r="AG4741" s="101" t="s">
        <v>53</v>
      </c>
      <c r="AH4741" s="100">
        <v>0</v>
      </c>
      <c r="AI4741" s="106">
        <v>0</v>
      </c>
      <c r="AJ4741" s="106">
        <v>0</v>
      </c>
      <c r="AK4741" s="60" t="str">
        <f>+IF(Tabla1[[#This Row],[REQUEST_TY]]="SR MANTENIMIENTO CORRECTIVO", "EMERGENCIA", "OTROS")</f>
        <v>EMERGENCIA</v>
      </c>
      <c r="AL4741" s="6" t="str">
        <f>+_xlfn.IFS(Tabla1[[#This Row],[Veces obj]]&lt;=1,"0-1",Tabla1[[#This Row],[Veces obj]]&lt;=2,"1-2",Tabla1[[#This Row],[Veces obj]]&lt;=3,"2-3",TRUE,"&gt;3")</f>
        <v>0-1</v>
      </c>
      <c r="AM4741" s="60" t="str">
        <f>+_xlfn.IFS(MONTH(Tabla1[[#This Row],[MES]])&lt;=3,"Q1",MONTH(Tabla1[[#This Row],[MES]])&lt;=6,"Q2",MONTH(Tabla1[[#This Row],[MES]])&lt;=9,"Q3",TRUE,"Q4")</f>
        <v>Q2</v>
      </c>
      <c r="AN4741" s="15" t="str">
        <f>+IFERROR(VLOOKUP(Tabla1[[#This Row],[CUENTA]],CTAS[],2,0),"OTROS")</f>
        <v>OTROS</v>
      </c>
      <c r="AP4741" s="15" t="str">
        <f>+IFERROR(VLOOKUP(Tabla1[[#This Row],[EMPLEADO]],IS[],3,0),"OTROS")</f>
        <v>OTROS</v>
      </c>
      <c r="AQ4741" s="15" t="str">
        <f>+IFERROR(VLOOKUP(Tabla1[[#This Row],[EMPLEADO]],IS[[NÓMINA]:[INGENIERO]],2,0),"OTROS")</f>
        <v>OTROS</v>
      </c>
    </row>
    <row r="4742" spans="1:43" x14ac:dyDescent="0.25">
      <c r="A4742" s="91" t="s">
        <v>12089</v>
      </c>
      <c r="B4742" s="92">
        <v>1</v>
      </c>
      <c r="C4742" s="92" t="s">
        <v>13486</v>
      </c>
      <c r="D4742" s="93" t="s">
        <v>38</v>
      </c>
      <c r="E4742" s="94" t="s">
        <v>147</v>
      </c>
      <c r="F4742" s="94" t="s">
        <v>13487</v>
      </c>
      <c r="G4742" s="105" t="s">
        <v>13488</v>
      </c>
      <c r="H4742" s="92" t="s">
        <v>527</v>
      </c>
      <c r="I4742" s="95" t="s">
        <v>43</v>
      </c>
      <c r="J4742" s="92" t="s">
        <v>8</v>
      </c>
      <c r="K4742" s="96" t="s">
        <v>528</v>
      </c>
      <c r="L4742" s="96" t="s">
        <v>529</v>
      </c>
      <c r="M4742" s="92" t="s">
        <v>530</v>
      </c>
      <c r="N4742" s="92">
        <v>1</v>
      </c>
      <c r="O4742" s="92" t="s">
        <v>47</v>
      </c>
      <c r="P4742" s="96">
        <v>595</v>
      </c>
      <c r="Q4742" s="96" t="s">
        <v>48</v>
      </c>
      <c r="R4742" s="97" t="s">
        <v>153</v>
      </c>
      <c r="S4742" s="98" t="s">
        <v>50</v>
      </c>
      <c r="T4742" s="98" t="s">
        <v>51</v>
      </c>
      <c r="U4742" s="99" t="s">
        <v>52</v>
      </c>
      <c r="V4742" s="100">
        <v>1.05</v>
      </c>
      <c r="W4742" s="106">
        <v>0</v>
      </c>
      <c r="X4742" s="102">
        <v>1</v>
      </c>
      <c r="Y4742" s="103">
        <v>1.24</v>
      </c>
      <c r="Z4742" s="99">
        <v>5</v>
      </c>
      <c r="AA4742" s="104">
        <v>0.248</v>
      </c>
      <c r="AB4742" s="100">
        <v>0</v>
      </c>
      <c r="AC4742" s="106">
        <v>0</v>
      </c>
      <c r="AD4742" s="107">
        <v>43602</v>
      </c>
      <c r="AE4742" s="107">
        <v>43605</v>
      </c>
      <c r="AF4742" s="99">
        <v>1</v>
      </c>
      <c r="AG4742" s="101" t="s">
        <v>53</v>
      </c>
      <c r="AH4742" s="100">
        <v>0</v>
      </c>
      <c r="AI4742" s="106">
        <v>0</v>
      </c>
      <c r="AJ4742" s="106">
        <v>0</v>
      </c>
      <c r="AK4742" s="60" t="str">
        <f>+IF(Tabla1[[#This Row],[REQUEST_TY]]="SR MANTENIMIENTO CORRECTIVO", "EMERGENCIA", "OTROS")</f>
        <v>EMERGENCIA</v>
      </c>
      <c r="AL4742" s="6" t="str">
        <f>+_xlfn.IFS(Tabla1[[#This Row],[Veces obj]]&lt;=1,"0-1",Tabla1[[#This Row],[Veces obj]]&lt;=2,"1-2",Tabla1[[#This Row],[Veces obj]]&lt;=3,"2-3",TRUE,"&gt;3")</f>
        <v>0-1</v>
      </c>
      <c r="AM4742" s="60" t="str">
        <f>+_xlfn.IFS(MONTH(Tabla1[[#This Row],[MES]])&lt;=3,"Q1",MONTH(Tabla1[[#This Row],[MES]])&lt;=6,"Q2",MONTH(Tabla1[[#This Row],[MES]])&lt;=9,"Q3",TRUE,"Q4")</f>
        <v>Q2</v>
      </c>
      <c r="AN4742" s="15" t="str">
        <f>+IFERROR(VLOOKUP(Tabla1[[#This Row],[CUENTA]],CTAS[],2,0),"OTROS")</f>
        <v>OTROS</v>
      </c>
      <c r="AP4742" s="15" t="str">
        <f>+IFERROR(VLOOKUP(Tabla1[[#This Row],[EMPLEADO]],IS[],3,0),"OTROS")</f>
        <v>OTROS</v>
      </c>
      <c r="AQ4742" s="15" t="str">
        <f>+IFERROR(VLOOKUP(Tabla1[[#This Row],[EMPLEADO]],IS[[NÓMINA]:[INGENIERO]],2,0),"OTROS")</f>
        <v>OTROS</v>
      </c>
    </row>
    <row r="4743" spans="1:43" x14ac:dyDescent="0.25">
      <c r="A4743" s="91" t="s">
        <v>12089</v>
      </c>
      <c r="B4743" s="92">
        <v>1</v>
      </c>
      <c r="C4743" s="92" t="s">
        <v>13489</v>
      </c>
      <c r="D4743" s="93" t="s">
        <v>38</v>
      </c>
      <c r="E4743" s="94" t="s">
        <v>320</v>
      </c>
      <c r="F4743" s="94" t="s">
        <v>13490</v>
      </c>
      <c r="G4743" s="105" t="s">
        <v>13491</v>
      </c>
      <c r="H4743" s="92" t="s">
        <v>527</v>
      </c>
      <c r="I4743" s="95" t="s">
        <v>43</v>
      </c>
      <c r="J4743" s="92" t="s">
        <v>8</v>
      </c>
      <c r="K4743" s="96" t="s">
        <v>528</v>
      </c>
      <c r="L4743" s="96" t="s">
        <v>529</v>
      </c>
      <c r="M4743" s="92" t="s">
        <v>530</v>
      </c>
      <c r="N4743" s="92">
        <v>1</v>
      </c>
      <c r="O4743" s="92" t="s">
        <v>47</v>
      </c>
      <c r="P4743" s="96">
        <v>168</v>
      </c>
      <c r="Q4743" s="96" t="s">
        <v>48</v>
      </c>
      <c r="R4743" s="97" t="s">
        <v>49</v>
      </c>
      <c r="S4743" s="98" t="s">
        <v>50</v>
      </c>
      <c r="T4743" s="98" t="s">
        <v>51</v>
      </c>
      <c r="U4743" s="99" t="s">
        <v>52</v>
      </c>
      <c r="V4743" s="100">
        <v>1.05</v>
      </c>
      <c r="W4743" s="106">
        <v>0</v>
      </c>
      <c r="X4743" s="102">
        <v>1</v>
      </c>
      <c r="Y4743" s="103">
        <v>2.35</v>
      </c>
      <c r="Z4743" s="99">
        <v>5</v>
      </c>
      <c r="AA4743" s="104">
        <v>0.47000000000000003</v>
      </c>
      <c r="AB4743" s="100">
        <v>0</v>
      </c>
      <c r="AC4743" s="106">
        <v>0</v>
      </c>
      <c r="AD4743" s="107">
        <v>43602</v>
      </c>
      <c r="AE4743" s="107">
        <v>43605</v>
      </c>
      <c r="AF4743" s="99">
        <v>1</v>
      </c>
      <c r="AG4743" s="101" t="s">
        <v>53</v>
      </c>
      <c r="AH4743" s="100">
        <v>0</v>
      </c>
      <c r="AI4743" s="106">
        <v>0</v>
      </c>
      <c r="AJ4743" s="106">
        <v>0</v>
      </c>
      <c r="AK4743" s="60" t="str">
        <f>+IF(Tabla1[[#This Row],[REQUEST_TY]]="SR MANTENIMIENTO CORRECTIVO", "EMERGENCIA", "OTROS")</f>
        <v>EMERGENCIA</v>
      </c>
      <c r="AL4743" s="6" t="str">
        <f>+_xlfn.IFS(Tabla1[[#This Row],[Veces obj]]&lt;=1,"0-1",Tabla1[[#This Row],[Veces obj]]&lt;=2,"1-2",Tabla1[[#This Row],[Veces obj]]&lt;=3,"2-3",TRUE,"&gt;3")</f>
        <v>0-1</v>
      </c>
      <c r="AM4743" s="60" t="str">
        <f>+_xlfn.IFS(MONTH(Tabla1[[#This Row],[MES]])&lt;=3,"Q1",MONTH(Tabla1[[#This Row],[MES]])&lt;=6,"Q2",MONTH(Tabla1[[#This Row],[MES]])&lt;=9,"Q3",TRUE,"Q4")</f>
        <v>Q2</v>
      </c>
      <c r="AN4743" s="15" t="str">
        <f>+IFERROR(VLOOKUP(Tabla1[[#This Row],[CUENTA]],CTAS[],2,0),"OTROS")</f>
        <v>OTROS</v>
      </c>
      <c r="AP4743" s="15" t="str">
        <f>+IFERROR(VLOOKUP(Tabla1[[#This Row],[EMPLEADO]],IS[],3,0),"OTROS")</f>
        <v>OTROS</v>
      </c>
      <c r="AQ4743" s="15" t="str">
        <f>+IFERROR(VLOOKUP(Tabla1[[#This Row],[EMPLEADO]],IS[[NÓMINA]:[INGENIERO]],2,0),"OTROS")</f>
        <v>OTROS</v>
      </c>
    </row>
    <row r="4744" spans="1:43" x14ac:dyDescent="0.25">
      <c r="A4744" s="91" t="s">
        <v>12089</v>
      </c>
      <c r="B4744" s="92">
        <v>1</v>
      </c>
      <c r="C4744" s="92" t="s">
        <v>13492</v>
      </c>
      <c r="D4744" s="93" t="s">
        <v>38</v>
      </c>
      <c r="E4744" s="94" t="s">
        <v>464</v>
      </c>
      <c r="F4744" s="94" t="s">
        <v>13490</v>
      </c>
      <c r="G4744" s="105" t="s">
        <v>13493</v>
      </c>
      <c r="H4744" s="92" t="s">
        <v>527</v>
      </c>
      <c r="I4744" s="95" t="s">
        <v>43</v>
      </c>
      <c r="J4744" s="92" t="s">
        <v>8</v>
      </c>
      <c r="K4744" s="96" t="s">
        <v>528</v>
      </c>
      <c r="L4744" s="96" t="s">
        <v>529</v>
      </c>
      <c r="M4744" s="92" t="s">
        <v>530</v>
      </c>
      <c r="N4744" s="92">
        <v>1</v>
      </c>
      <c r="O4744" s="92" t="s">
        <v>47</v>
      </c>
      <c r="P4744" s="96">
        <v>354</v>
      </c>
      <c r="Q4744" s="96" t="s">
        <v>48</v>
      </c>
      <c r="R4744" s="97" t="s">
        <v>242</v>
      </c>
      <c r="S4744" s="98" t="s">
        <v>64</v>
      </c>
      <c r="T4744" s="98" t="s">
        <v>51</v>
      </c>
      <c r="U4744" s="99" t="s">
        <v>96</v>
      </c>
      <c r="V4744" s="100">
        <v>1.1000000000000001</v>
      </c>
      <c r="W4744" s="106">
        <v>0</v>
      </c>
      <c r="X4744" s="102">
        <v>1</v>
      </c>
      <c r="Y4744" s="103">
        <v>1.75</v>
      </c>
      <c r="Z4744" s="99">
        <v>5</v>
      </c>
      <c r="AA4744" s="104">
        <v>0.35</v>
      </c>
      <c r="AB4744" s="100">
        <v>0</v>
      </c>
      <c r="AC4744" s="106">
        <v>0</v>
      </c>
      <c r="AD4744" s="107">
        <v>43615</v>
      </c>
      <c r="AE4744" s="107">
        <v>43615</v>
      </c>
      <c r="AF4744" s="99">
        <v>0</v>
      </c>
      <c r="AG4744" s="101" t="s">
        <v>53</v>
      </c>
      <c r="AH4744" s="100">
        <v>0</v>
      </c>
      <c r="AI4744" s="106">
        <v>0</v>
      </c>
      <c r="AJ4744" s="106">
        <v>0</v>
      </c>
      <c r="AK4744" s="60" t="str">
        <f>+IF(Tabla1[[#This Row],[REQUEST_TY]]="SR MANTENIMIENTO CORRECTIVO", "EMERGENCIA", "OTROS")</f>
        <v>EMERGENCIA</v>
      </c>
      <c r="AL4744" s="6" t="str">
        <f>+_xlfn.IFS(Tabla1[[#This Row],[Veces obj]]&lt;=1,"0-1",Tabla1[[#This Row],[Veces obj]]&lt;=2,"1-2",Tabla1[[#This Row],[Veces obj]]&lt;=3,"2-3",TRUE,"&gt;3")</f>
        <v>0-1</v>
      </c>
      <c r="AM4744" s="60" t="str">
        <f>+_xlfn.IFS(MONTH(Tabla1[[#This Row],[MES]])&lt;=3,"Q1",MONTH(Tabla1[[#This Row],[MES]])&lt;=6,"Q2",MONTH(Tabla1[[#This Row],[MES]])&lt;=9,"Q3",TRUE,"Q4")</f>
        <v>Q2</v>
      </c>
      <c r="AN4744" s="15" t="str">
        <f>+IFERROR(VLOOKUP(Tabla1[[#This Row],[CUENTA]],CTAS[],2,0),"OTROS")</f>
        <v>OTROS</v>
      </c>
      <c r="AP4744" s="15" t="str">
        <f>+IFERROR(VLOOKUP(Tabla1[[#This Row],[EMPLEADO]],IS[],3,0),"OTROS")</f>
        <v>OTROS</v>
      </c>
      <c r="AQ4744" s="15" t="str">
        <f>+IFERROR(VLOOKUP(Tabla1[[#This Row],[EMPLEADO]],IS[[NÓMINA]:[INGENIERO]],2,0),"OTROS")</f>
        <v>OTROS</v>
      </c>
    </row>
    <row r="4745" spans="1:43" x14ac:dyDescent="0.25">
      <c r="A4745" s="91" t="s">
        <v>12089</v>
      </c>
      <c r="B4745" s="92">
        <v>1</v>
      </c>
      <c r="C4745" s="92" t="s">
        <v>13494</v>
      </c>
      <c r="D4745" s="93" t="s">
        <v>38</v>
      </c>
      <c r="E4745" s="94" t="s">
        <v>275</v>
      </c>
      <c r="F4745" s="94" t="s">
        <v>13495</v>
      </c>
      <c r="G4745" s="105" t="s">
        <v>13496</v>
      </c>
      <c r="H4745" s="92" t="s">
        <v>568</v>
      </c>
      <c r="I4745" s="95" t="s">
        <v>43</v>
      </c>
      <c r="J4745" s="92" t="s">
        <v>8</v>
      </c>
      <c r="K4745" s="96" t="s">
        <v>71</v>
      </c>
      <c r="L4745" s="96" t="s">
        <v>569</v>
      </c>
      <c r="M4745" s="92" t="s">
        <v>570</v>
      </c>
      <c r="N4745" s="92">
        <v>0</v>
      </c>
      <c r="O4745" s="92" t="s">
        <v>47</v>
      </c>
      <c r="P4745" s="96">
        <v>1206</v>
      </c>
      <c r="Q4745" s="96" t="s">
        <v>48</v>
      </c>
      <c r="R4745" s="97" t="s">
        <v>95</v>
      </c>
      <c r="S4745" s="98" t="s">
        <v>64</v>
      </c>
      <c r="T4745" s="98" t="s">
        <v>51</v>
      </c>
      <c r="U4745" s="99" t="s">
        <v>96</v>
      </c>
      <c r="V4745" s="100">
        <v>1.1000000000000001</v>
      </c>
      <c r="W4745" s="106">
        <v>1501.5000000000002</v>
      </c>
      <c r="X4745" s="102">
        <v>1</v>
      </c>
      <c r="Y4745" s="103">
        <v>0.5</v>
      </c>
      <c r="Z4745" s="99">
        <v>5</v>
      </c>
      <c r="AA4745" s="104">
        <v>0.1</v>
      </c>
      <c r="AB4745" s="100">
        <v>0</v>
      </c>
      <c r="AC4745" s="106">
        <v>0</v>
      </c>
      <c r="AD4745" s="107">
        <v>43602</v>
      </c>
      <c r="AE4745" s="107">
        <v>43602</v>
      </c>
      <c r="AF4745" s="99">
        <v>0</v>
      </c>
      <c r="AG4745" s="101" t="s">
        <v>53</v>
      </c>
      <c r="AH4745" s="100">
        <v>0</v>
      </c>
      <c r="AI4745" s="106">
        <v>0</v>
      </c>
      <c r="AJ4745" s="106">
        <v>0</v>
      </c>
      <c r="AK4745" s="60" t="str">
        <f>+IF(Tabla1[[#This Row],[REQUEST_TY]]="SR MANTENIMIENTO CORRECTIVO", "EMERGENCIA", "OTROS")</f>
        <v>EMERGENCIA</v>
      </c>
      <c r="AL4745" s="6" t="str">
        <f>+_xlfn.IFS(Tabla1[[#This Row],[Veces obj]]&lt;=1,"0-1",Tabla1[[#This Row],[Veces obj]]&lt;=2,"1-2",Tabla1[[#This Row],[Veces obj]]&lt;=3,"2-3",TRUE,"&gt;3")</f>
        <v>0-1</v>
      </c>
      <c r="AM4745" s="60" t="str">
        <f>+_xlfn.IFS(MONTH(Tabla1[[#This Row],[MES]])&lt;=3,"Q1",MONTH(Tabla1[[#This Row],[MES]])&lt;=6,"Q2",MONTH(Tabla1[[#This Row],[MES]])&lt;=9,"Q3",TRUE,"Q4")</f>
        <v>Q2</v>
      </c>
      <c r="AN4745" s="15" t="str">
        <f>+IFERROR(VLOOKUP(Tabla1[[#This Row],[CUENTA]],CTAS[],2,0),"OTROS")</f>
        <v>OTROS</v>
      </c>
      <c r="AP4745" s="15" t="str">
        <f>+IFERROR(VLOOKUP(Tabla1[[#This Row],[EMPLEADO]],IS[],3,0),"OTROS")</f>
        <v>OTROS</v>
      </c>
      <c r="AQ4745" s="15" t="str">
        <f>+IFERROR(VLOOKUP(Tabla1[[#This Row],[EMPLEADO]],IS[[NÓMINA]:[INGENIERO]],2,0),"OTROS")</f>
        <v>OTROS</v>
      </c>
    </row>
    <row r="4746" spans="1:43" x14ac:dyDescent="0.25">
      <c r="A4746" s="91" t="s">
        <v>12089</v>
      </c>
      <c r="B4746" s="92">
        <v>1</v>
      </c>
      <c r="C4746" s="92" t="s">
        <v>13497</v>
      </c>
      <c r="D4746" s="93" t="s">
        <v>38</v>
      </c>
      <c r="E4746" s="94" t="s">
        <v>993</v>
      </c>
      <c r="F4746" s="94" t="s">
        <v>13498</v>
      </c>
      <c r="G4746" s="105" t="s">
        <v>5168</v>
      </c>
      <c r="H4746" s="92" t="s">
        <v>568</v>
      </c>
      <c r="I4746" s="95" t="s">
        <v>43</v>
      </c>
      <c r="J4746" s="92" t="s">
        <v>8</v>
      </c>
      <c r="K4746" s="96" t="s">
        <v>71</v>
      </c>
      <c r="L4746" s="96" t="s">
        <v>569</v>
      </c>
      <c r="M4746" s="92" t="s">
        <v>570</v>
      </c>
      <c r="N4746" s="92">
        <v>0</v>
      </c>
      <c r="O4746" s="92" t="s">
        <v>47</v>
      </c>
      <c r="P4746" s="96">
        <v>15</v>
      </c>
      <c r="Q4746" s="96" t="s">
        <v>194</v>
      </c>
      <c r="R4746" s="97" t="s">
        <v>235</v>
      </c>
      <c r="S4746" s="98" t="s">
        <v>50</v>
      </c>
      <c r="T4746" s="98" t="s">
        <v>51</v>
      </c>
      <c r="U4746" s="99" t="s">
        <v>444</v>
      </c>
      <c r="V4746" s="100">
        <v>0</v>
      </c>
      <c r="W4746" s="106">
        <v>0</v>
      </c>
      <c r="X4746" s="102">
        <v>1</v>
      </c>
      <c r="Y4746" s="103">
        <v>1.29</v>
      </c>
      <c r="Z4746" s="99">
        <v>5</v>
      </c>
      <c r="AA4746" s="104">
        <v>0.25800000000000001</v>
      </c>
      <c r="AB4746" s="100">
        <v>0</v>
      </c>
      <c r="AC4746" s="106">
        <v>0</v>
      </c>
      <c r="AD4746" s="107">
        <v>43602</v>
      </c>
      <c r="AE4746" s="107">
        <v>43602</v>
      </c>
      <c r="AF4746" s="99">
        <v>0</v>
      </c>
      <c r="AG4746" s="101" t="s">
        <v>53</v>
      </c>
      <c r="AH4746" s="100">
        <v>0</v>
      </c>
      <c r="AI4746" s="106">
        <v>0</v>
      </c>
      <c r="AJ4746" s="106">
        <v>0</v>
      </c>
      <c r="AK4746" s="60" t="str">
        <f>+IF(Tabla1[[#This Row],[REQUEST_TY]]="SR MANTENIMIENTO CORRECTIVO", "EMERGENCIA", "OTROS")</f>
        <v>EMERGENCIA</v>
      </c>
      <c r="AL4746" s="6" t="str">
        <f>+_xlfn.IFS(Tabla1[[#This Row],[Veces obj]]&lt;=1,"0-1",Tabla1[[#This Row],[Veces obj]]&lt;=2,"1-2",Tabla1[[#This Row],[Veces obj]]&lt;=3,"2-3",TRUE,"&gt;3")</f>
        <v>0-1</v>
      </c>
      <c r="AM4746" s="60" t="str">
        <f>+_xlfn.IFS(MONTH(Tabla1[[#This Row],[MES]])&lt;=3,"Q1",MONTH(Tabla1[[#This Row],[MES]])&lt;=6,"Q2",MONTH(Tabla1[[#This Row],[MES]])&lt;=9,"Q3",TRUE,"Q4")</f>
        <v>Q2</v>
      </c>
      <c r="AN4746" s="15" t="str">
        <f>+IFERROR(VLOOKUP(Tabla1[[#This Row],[CUENTA]],CTAS[],2,0),"OTROS")</f>
        <v>OTROS</v>
      </c>
      <c r="AP4746" s="15" t="str">
        <f>+IFERROR(VLOOKUP(Tabla1[[#This Row],[EMPLEADO]],IS[],3,0),"OTROS")</f>
        <v>OTROS</v>
      </c>
      <c r="AQ4746" s="15" t="str">
        <f>+IFERROR(VLOOKUP(Tabla1[[#This Row],[EMPLEADO]],IS[[NÓMINA]:[INGENIERO]],2,0),"OTROS")</f>
        <v>OTROS</v>
      </c>
    </row>
    <row r="4747" spans="1:43" x14ac:dyDescent="0.25">
      <c r="A4747" s="91" t="s">
        <v>12089</v>
      </c>
      <c r="B4747" s="92">
        <v>1</v>
      </c>
      <c r="C4747" s="92" t="s">
        <v>13499</v>
      </c>
      <c r="D4747" s="93" t="s">
        <v>38</v>
      </c>
      <c r="E4747" s="94" t="s">
        <v>604</v>
      </c>
      <c r="F4747" s="94" t="s">
        <v>13500</v>
      </c>
      <c r="G4747" s="105" t="s">
        <v>12944</v>
      </c>
      <c r="H4747" s="92" t="s">
        <v>58</v>
      </c>
      <c r="I4747" s="95" t="s">
        <v>43</v>
      </c>
      <c r="J4747" s="92" t="s">
        <v>8</v>
      </c>
      <c r="K4747" s="96" t="s">
        <v>2443</v>
      </c>
      <c r="L4747" s="96" t="s">
        <v>2759</v>
      </c>
      <c r="M4747" s="92" t="s">
        <v>1501</v>
      </c>
      <c r="N4747" s="92">
        <v>0</v>
      </c>
      <c r="O4747" s="92" t="s">
        <v>47</v>
      </c>
      <c r="P4747" s="96">
        <v>7</v>
      </c>
      <c r="Q4747" s="96" t="s">
        <v>194</v>
      </c>
      <c r="R4747" s="97" t="s">
        <v>63</v>
      </c>
      <c r="S4747" s="98" t="s">
        <v>64</v>
      </c>
      <c r="T4747" s="98" t="s">
        <v>51</v>
      </c>
      <c r="U4747" s="99" t="s">
        <v>195</v>
      </c>
      <c r="V4747" s="100">
        <v>0.6</v>
      </c>
      <c r="W4747" s="106">
        <v>819</v>
      </c>
      <c r="X4747" s="102">
        <v>1</v>
      </c>
      <c r="Y4747" s="103">
        <v>1</v>
      </c>
      <c r="Z4747" s="99">
        <v>5</v>
      </c>
      <c r="AA4747" s="104">
        <v>0.2</v>
      </c>
      <c r="AB4747" s="100">
        <v>0</v>
      </c>
      <c r="AC4747" s="106">
        <v>0</v>
      </c>
      <c r="AD4747" s="107">
        <v>43602</v>
      </c>
      <c r="AE4747" s="107">
        <v>43605</v>
      </c>
      <c r="AF4747" s="99">
        <v>1</v>
      </c>
      <c r="AG4747" s="101" t="s">
        <v>53</v>
      </c>
      <c r="AH4747" s="100">
        <v>0</v>
      </c>
      <c r="AI4747" s="106">
        <v>0</v>
      </c>
      <c r="AJ4747" s="106">
        <v>0</v>
      </c>
      <c r="AK4747" s="60" t="str">
        <f>+IF(Tabla1[[#This Row],[REQUEST_TY]]="SR MANTENIMIENTO CORRECTIVO", "EMERGENCIA", "OTROS")</f>
        <v>EMERGENCIA</v>
      </c>
      <c r="AL4747" s="6" t="str">
        <f>+_xlfn.IFS(Tabla1[[#This Row],[Veces obj]]&lt;=1,"0-1",Tabla1[[#This Row],[Veces obj]]&lt;=2,"1-2",Tabla1[[#This Row],[Veces obj]]&lt;=3,"2-3",TRUE,"&gt;3")</f>
        <v>0-1</v>
      </c>
      <c r="AM4747" s="60" t="str">
        <f>+_xlfn.IFS(MONTH(Tabla1[[#This Row],[MES]])&lt;=3,"Q1",MONTH(Tabla1[[#This Row],[MES]])&lt;=6,"Q2",MONTH(Tabla1[[#This Row],[MES]])&lt;=9,"Q3",TRUE,"Q4")</f>
        <v>Q2</v>
      </c>
      <c r="AN4747" s="15" t="str">
        <f>+IFERROR(VLOOKUP(Tabla1[[#This Row],[CUENTA]],CTAS[],2,0),"OTROS")</f>
        <v>OTROS</v>
      </c>
      <c r="AP4747" s="15" t="str">
        <f>+IFERROR(VLOOKUP(Tabla1[[#This Row],[EMPLEADO]],IS[],3,0),"OTROS")</f>
        <v>OTROS</v>
      </c>
      <c r="AQ4747" s="15" t="str">
        <f>+IFERROR(VLOOKUP(Tabla1[[#This Row],[EMPLEADO]],IS[[NÓMINA]:[INGENIERO]],2,0),"OTROS")</f>
        <v>OTROS</v>
      </c>
    </row>
    <row r="4748" spans="1:43" x14ac:dyDescent="0.25">
      <c r="A4748" s="91" t="s">
        <v>12089</v>
      </c>
      <c r="B4748" s="92">
        <v>1</v>
      </c>
      <c r="C4748" s="92" t="s">
        <v>13501</v>
      </c>
      <c r="D4748" s="93" t="s">
        <v>38</v>
      </c>
      <c r="E4748" s="94" t="s">
        <v>312</v>
      </c>
      <c r="F4748" s="94" t="s">
        <v>13502</v>
      </c>
      <c r="G4748" s="105" t="s">
        <v>2425</v>
      </c>
      <c r="H4748" s="92" t="s">
        <v>106</v>
      </c>
      <c r="I4748" s="95" t="s">
        <v>43</v>
      </c>
      <c r="J4748" s="92" t="s">
        <v>8</v>
      </c>
      <c r="K4748" s="96" t="s">
        <v>59</v>
      </c>
      <c r="L4748" s="96" t="s">
        <v>780</v>
      </c>
      <c r="M4748" s="92" t="s">
        <v>310</v>
      </c>
      <c r="N4748" s="92">
        <v>0</v>
      </c>
      <c r="O4748" s="92" t="s">
        <v>47</v>
      </c>
      <c r="P4748" s="96">
        <v>25</v>
      </c>
      <c r="Q4748" s="96" t="s">
        <v>62</v>
      </c>
      <c r="R4748" s="97" t="s">
        <v>317</v>
      </c>
      <c r="S4748" s="98" t="s">
        <v>318</v>
      </c>
      <c r="T4748" s="98" t="s">
        <v>51</v>
      </c>
      <c r="U4748" s="99" t="s">
        <v>262</v>
      </c>
      <c r="V4748" s="100">
        <v>1.05</v>
      </c>
      <c r="W4748" s="106">
        <v>1651.6500000000003</v>
      </c>
      <c r="X4748" s="102">
        <v>1</v>
      </c>
      <c r="Y4748" s="103">
        <v>2.52</v>
      </c>
      <c r="Z4748" s="99">
        <v>4</v>
      </c>
      <c r="AA4748" s="104">
        <v>0.63</v>
      </c>
      <c r="AB4748" s="100">
        <v>0</v>
      </c>
      <c r="AC4748" s="106">
        <v>0</v>
      </c>
      <c r="AD4748" s="107">
        <v>43606</v>
      </c>
      <c r="AE4748" s="107">
        <v>43606</v>
      </c>
      <c r="AF4748" s="99">
        <v>0</v>
      </c>
      <c r="AG4748" s="101" t="s">
        <v>53</v>
      </c>
      <c r="AH4748" s="100">
        <v>0</v>
      </c>
      <c r="AI4748" s="106">
        <v>0</v>
      </c>
      <c r="AJ4748" s="106">
        <v>0</v>
      </c>
      <c r="AK4748" s="60" t="str">
        <f>+IF(Tabla1[[#This Row],[REQUEST_TY]]="SR MANTENIMIENTO CORRECTIVO", "EMERGENCIA", "OTROS")</f>
        <v>EMERGENCIA</v>
      </c>
      <c r="AL4748" s="6" t="str">
        <f>+_xlfn.IFS(Tabla1[[#This Row],[Veces obj]]&lt;=1,"0-1",Tabla1[[#This Row],[Veces obj]]&lt;=2,"1-2",Tabla1[[#This Row],[Veces obj]]&lt;=3,"2-3",TRUE,"&gt;3")</f>
        <v>0-1</v>
      </c>
      <c r="AM4748" s="60" t="str">
        <f>+_xlfn.IFS(MONTH(Tabla1[[#This Row],[MES]])&lt;=3,"Q1",MONTH(Tabla1[[#This Row],[MES]])&lt;=6,"Q2",MONTH(Tabla1[[#This Row],[MES]])&lt;=9,"Q3",TRUE,"Q4")</f>
        <v>Q2</v>
      </c>
      <c r="AN4748" s="15" t="str">
        <f>+IFERROR(VLOOKUP(Tabla1[[#This Row],[CUENTA]],CTAS[],2,0),"OTROS")</f>
        <v>OTROS</v>
      </c>
      <c r="AP4748" s="15" t="str">
        <f>+IFERROR(VLOOKUP(Tabla1[[#This Row],[EMPLEADO]],IS[],3,0),"OTROS")</f>
        <v>OTROS</v>
      </c>
      <c r="AQ4748" s="15" t="str">
        <f>+IFERROR(VLOOKUP(Tabla1[[#This Row],[EMPLEADO]],IS[[NÓMINA]:[INGENIERO]],2,0),"OTROS")</f>
        <v>OTROS</v>
      </c>
    </row>
    <row r="4749" spans="1:43" x14ac:dyDescent="0.25">
      <c r="A4749" s="91" t="s">
        <v>12089</v>
      </c>
      <c r="B4749" s="92">
        <v>1</v>
      </c>
      <c r="C4749" s="92" t="s">
        <v>13503</v>
      </c>
      <c r="D4749" s="93" t="s">
        <v>38</v>
      </c>
      <c r="E4749" s="94" t="s">
        <v>2745</v>
      </c>
      <c r="F4749" s="94" t="s">
        <v>13504</v>
      </c>
      <c r="G4749" s="105" t="s">
        <v>10256</v>
      </c>
      <c r="H4749" s="92" t="s">
        <v>136</v>
      </c>
      <c r="I4749" s="95" t="s">
        <v>43</v>
      </c>
      <c r="J4749" s="92" t="s">
        <v>8</v>
      </c>
      <c r="K4749" s="96" t="s">
        <v>2028</v>
      </c>
      <c r="L4749" s="96" t="s">
        <v>2029</v>
      </c>
      <c r="M4749" s="92" t="s">
        <v>736</v>
      </c>
      <c r="N4749" s="92">
        <v>0</v>
      </c>
      <c r="O4749" s="92" t="s">
        <v>47</v>
      </c>
      <c r="P4749" s="96">
        <v>4</v>
      </c>
      <c r="Q4749" s="96" t="s">
        <v>207</v>
      </c>
      <c r="R4749" s="97" t="s">
        <v>223</v>
      </c>
      <c r="S4749" s="98" t="s">
        <v>139</v>
      </c>
      <c r="T4749" s="98" t="s">
        <v>51</v>
      </c>
      <c r="U4749" s="99" t="s">
        <v>879</v>
      </c>
      <c r="V4749" s="100">
        <v>0.6</v>
      </c>
      <c r="W4749" s="106">
        <v>943.80000000000007</v>
      </c>
      <c r="X4749" s="102">
        <v>1</v>
      </c>
      <c r="Y4749" s="103">
        <v>1.32</v>
      </c>
      <c r="Z4749" s="99">
        <v>4</v>
      </c>
      <c r="AA4749" s="104">
        <v>0.33</v>
      </c>
      <c r="AB4749" s="100">
        <v>0</v>
      </c>
      <c r="AC4749" s="106">
        <v>0</v>
      </c>
      <c r="AD4749" s="107">
        <v>43606</v>
      </c>
      <c r="AE4749" s="107">
        <v>43606</v>
      </c>
      <c r="AF4749" s="99">
        <v>0</v>
      </c>
      <c r="AG4749" s="101" t="s">
        <v>53</v>
      </c>
      <c r="AH4749" s="100">
        <v>0</v>
      </c>
      <c r="AI4749" s="106">
        <v>0</v>
      </c>
      <c r="AJ4749" s="106">
        <v>0</v>
      </c>
      <c r="AK4749" s="60" t="str">
        <f>+IF(Tabla1[[#This Row],[REQUEST_TY]]="SR MANTENIMIENTO CORRECTIVO", "EMERGENCIA", "OTROS")</f>
        <v>EMERGENCIA</v>
      </c>
      <c r="AL4749" s="6" t="str">
        <f>+_xlfn.IFS(Tabla1[[#This Row],[Veces obj]]&lt;=1,"0-1",Tabla1[[#This Row],[Veces obj]]&lt;=2,"1-2",Tabla1[[#This Row],[Veces obj]]&lt;=3,"2-3",TRUE,"&gt;3")</f>
        <v>0-1</v>
      </c>
      <c r="AM4749" s="60" t="str">
        <f>+_xlfn.IFS(MONTH(Tabla1[[#This Row],[MES]])&lt;=3,"Q1",MONTH(Tabla1[[#This Row],[MES]])&lt;=6,"Q2",MONTH(Tabla1[[#This Row],[MES]])&lt;=9,"Q3",TRUE,"Q4")</f>
        <v>Q2</v>
      </c>
      <c r="AN4749" s="15" t="str">
        <f>+IFERROR(VLOOKUP(Tabla1[[#This Row],[CUENTA]],CTAS[],2,0),"OTROS")</f>
        <v>OTROS</v>
      </c>
      <c r="AP4749" s="15" t="str">
        <f>+IFERROR(VLOOKUP(Tabla1[[#This Row],[EMPLEADO]],IS[],3,0),"OTROS")</f>
        <v>OTROS</v>
      </c>
      <c r="AQ4749" s="15" t="str">
        <f>+IFERROR(VLOOKUP(Tabla1[[#This Row],[EMPLEADO]],IS[[NÓMINA]:[INGENIERO]],2,0),"OTROS")</f>
        <v>OTROS</v>
      </c>
    </row>
    <row r="4750" spans="1:43" x14ac:dyDescent="0.25">
      <c r="A4750" s="91" t="s">
        <v>12089</v>
      </c>
      <c r="B4750" s="92">
        <v>1</v>
      </c>
      <c r="C4750" s="92" t="s">
        <v>13505</v>
      </c>
      <c r="D4750" s="93" t="s">
        <v>38</v>
      </c>
      <c r="E4750" s="94" t="s">
        <v>39</v>
      </c>
      <c r="F4750" s="94" t="s">
        <v>13506</v>
      </c>
      <c r="G4750" s="105" t="s">
        <v>1319</v>
      </c>
      <c r="H4750" s="92" t="s">
        <v>220</v>
      </c>
      <c r="I4750" s="95" t="s">
        <v>43</v>
      </c>
      <c r="J4750" s="92" t="s">
        <v>8</v>
      </c>
      <c r="K4750" s="96" t="s">
        <v>1320</v>
      </c>
      <c r="L4750" s="96" t="s">
        <v>1321</v>
      </c>
      <c r="M4750" s="92" t="s">
        <v>222</v>
      </c>
      <c r="N4750" s="92">
        <v>0</v>
      </c>
      <c r="O4750" s="92" t="s">
        <v>47</v>
      </c>
      <c r="P4750" s="96">
        <v>46</v>
      </c>
      <c r="Q4750" s="96" t="s">
        <v>82</v>
      </c>
      <c r="R4750" s="97" t="s">
        <v>49</v>
      </c>
      <c r="S4750" s="98" t="s">
        <v>50</v>
      </c>
      <c r="T4750" s="98" t="s">
        <v>51</v>
      </c>
      <c r="U4750" s="99" t="s">
        <v>120</v>
      </c>
      <c r="V4750" s="100">
        <v>0.8</v>
      </c>
      <c r="W4750" s="106">
        <v>572.00000000000011</v>
      </c>
      <c r="X4750" s="102">
        <v>1</v>
      </c>
      <c r="Y4750" s="103">
        <v>2.2999999999999998</v>
      </c>
      <c r="Z4750" s="99">
        <v>5</v>
      </c>
      <c r="AA4750" s="104">
        <v>0.45999999999999996</v>
      </c>
      <c r="AB4750" s="100">
        <v>0</v>
      </c>
      <c r="AC4750" s="106">
        <v>0</v>
      </c>
      <c r="AD4750" s="107">
        <v>43602</v>
      </c>
      <c r="AE4750" s="107">
        <v>43605</v>
      </c>
      <c r="AF4750" s="99">
        <v>1</v>
      </c>
      <c r="AG4750" s="101" t="s">
        <v>53</v>
      </c>
      <c r="AH4750" s="100">
        <v>0</v>
      </c>
      <c r="AI4750" s="106">
        <v>0</v>
      </c>
      <c r="AJ4750" s="106">
        <v>0</v>
      </c>
      <c r="AK4750" s="60" t="str">
        <f>+IF(Tabla1[[#This Row],[REQUEST_TY]]="SR MANTENIMIENTO CORRECTIVO", "EMERGENCIA", "OTROS")</f>
        <v>EMERGENCIA</v>
      </c>
      <c r="AL4750" s="6" t="str">
        <f>+_xlfn.IFS(Tabla1[[#This Row],[Veces obj]]&lt;=1,"0-1",Tabla1[[#This Row],[Veces obj]]&lt;=2,"1-2",Tabla1[[#This Row],[Veces obj]]&lt;=3,"2-3",TRUE,"&gt;3")</f>
        <v>0-1</v>
      </c>
      <c r="AM4750" s="60" t="str">
        <f>+_xlfn.IFS(MONTH(Tabla1[[#This Row],[MES]])&lt;=3,"Q1",MONTH(Tabla1[[#This Row],[MES]])&lt;=6,"Q2",MONTH(Tabla1[[#This Row],[MES]])&lt;=9,"Q3",TRUE,"Q4")</f>
        <v>Q2</v>
      </c>
      <c r="AN4750" s="15" t="str">
        <f>+IFERROR(VLOOKUP(Tabla1[[#This Row],[CUENTA]],CTAS[],2,0),"OTROS")</f>
        <v>OTROS</v>
      </c>
      <c r="AP4750" s="15" t="str">
        <f>+IFERROR(VLOOKUP(Tabla1[[#This Row],[EMPLEADO]],IS[],3,0),"OTROS")</f>
        <v>OTROS</v>
      </c>
      <c r="AQ4750" s="15" t="str">
        <f>+IFERROR(VLOOKUP(Tabla1[[#This Row],[EMPLEADO]],IS[[NÓMINA]:[INGENIERO]],2,0),"OTROS")</f>
        <v>OTROS</v>
      </c>
    </row>
    <row r="4751" spans="1:43" x14ac:dyDescent="0.25">
      <c r="A4751" s="91" t="s">
        <v>12089</v>
      </c>
      <c r="B4751" s="92">
        <v>1</v>
      </c>
      <c r="C4751" s="92" t="s">
        <v>13507</v>
      </c>
      <c r="D4751" s="93" t="s">
        <v>38</v>
      </c>
      <c r="E4751" s="94" t="s">
        <v>9780</v>
      </c>
      <c r="F4751" s="94" t="s">
        <v>13508</v>
      </c>
      <c r="G4751" s="105" t="s">
        <v>13509</v>
      </c>
      <c r="H4751" s="92" t="s">
        <v>471</v>
      </c>
      <c r="I4751" s="95" t="s">
        <v>43</v>
      </c>
      <c r="J4751" s="92" t="s">
        <v>8</v>
      </c>
      <c r="K4751" s="96" t="s">
        <v>9783</v>
      </c>
      <c r="L4751" s="96" t="s">
        <v>13510</v>
      </c>
      <c r="M4751" s="92" t="s">
        <v>4271</v>
      </c>
      <c r="N4751" s="92">
        <v>0</v>
      </c>
      <c r="O4751" s="92" t="s">
        <v>47</v>
      </c>
      <c r="P4751" s="96">
        <v>2724</v>
      </c>
      <c r="Q4751" s="96" t="s">
        <v>48</v>
      </c>
      <c r="R4751" s="97" t="s">
        <v>49</v>
      </c>
      <c r="S4751" s="98" t="s">
        <v>50</v>
      </c>
      <c r="T4751" s="98" t="s">
        <v>51</v>
      </c>
      <c r="U4751" s="99" t="s">
        <v>52</v>
      </c>
      <c r="V4751" s="100">
        <v>1.05</v>
      </c>
      <c r="W4751" s="106">
        <v>750.75000000000011</v>
      </c>
      <c r="X4751" s="102">
        <v>1</v>
      </c>
      <c r="Y4751" s="103">
        <v>1.78</v>
      </c>
      <c r="Z4751" s="99">
        <v>5</v>
      </c>
      <c r="AA4751" s="104">
        <v>0.35599999999999998</v>
      </c>
      <c r="AB4751" s="100">
        <v>0</v>
      </c>
      <c r="AC4751" s="106">
        <v>0</v>
      </c>
      <c r="AD4751" s="107">
        <v>43606</v>
      </c>
      <c r="AE4751" s="107">
        <v>43606</v>
      </c>
      <c r="AF4751" s="99">
        <v>0</v>
      </c>
      <c r="AG4751" s="101" t="s">
        <v>53</v>
      </c>
      <c r="AH4751" s="100">
        <v>0</v>
      </c>
      <c r="AI4751" s="106">
        <v>0</v>
      </c>
      <c r="AJ4751" s="106">
        <v>0</v>
      </c>
      <c r="AK4751" s="60" t="str">
        <f>+IF(Tabla1[[#This Row],[REQUEST_TY]]="SR MANTENIMIENTO CORRECTIVO", "EMERGENCIA", "OTROS")</f>
        <v>EMERGENCIA</v>
      </c>
      <c r="AL4751" s="6" t="str">
        <f>+_xlfn.IFS(Tabla1[[#This Row],[Veces obj]]&lt;=1,"0-1",Tabla1[[#This Row],[Veces obj]]&lt;=2,"1-2",Tabla1[[#This Row],[Veces obj]]&lt;=3,"2-3",TRUE,"&gt;3")</f>
        <v>0-1</v>
      </c>
      <c r="AM4751" s="60" t="str">
        <f>+_xlfn.IFS(MONTH(Tabla1[[#This Row],[MES]])&lt;=3,"Q1",MONTH(Tabla1[[#This Row],[MES]])&lt;=6,"Q2",MONTH(Tabla1[[#This Row],[MES]])&lt;=9,"Q3",TRUE,"Q4")</f>
        <v>Q2</v>
      </c>
      <c r="AN4751" s="15" t="str">
        <f>+IFERROR(VLOOKUP(Tabla1[[#This Row],[CUENTA]],CTAS[],2,0),"OTROS")</f>
        <v>OTROS</v>
      </c>
      <c r="AP4751" s="15" t="str">
        <f>+IFERROR(VLOOKUP(Tabla1[[#This Row],[EMPLEADO]],IS[],3,0),"OTROS")</f>
        <v>OTROS</v>
      </c>
      <c r="AQ4751" s="15" t="str">
        <f>+IFERROR(VLOOKUP(Tabla1[[#This Row],[EMPLEADO]],IS[[NÓMINA]:[INGENIERO]],2,0),"OTROS")</f>
        <v>OTROS</v>
      </c>
    </row>
    <row r="4752" spans="1:43" x14ac:dyDescent="0.25">
      <c r="A4752" s="91" t="s">
        <v>12089</v>
      </c>
      <c r="B4752" s="92">
        <v>1</v>
      </c>
      <c r="C4752" s="92" t="s">
        <v>13511</v>
      </c>
      <c r="D4752" s="93" t="s">
        <v>38</v>
      </c>
      <c r="E4752" s="94" t="s">
        <v>9780</v>
      </c>
      <c r="F4752" s="94" t="s">
        <v>13512</v>
      </c>
      <c r="G4752" s="105" t="s">
        <v>13513</v>
      </c>
      <c r="H4752" s="92" t="s">
        <v>471</v>
      </c>
      <c r="I4752" s="95" t="s">
        <v>43</v>
      </c>
      <c r="J4752" s="92" t="s">
        <v>8</v>
      </c>
      <c r="K4752" s="96" t="s">
        <v>9783</v>
      </c>
      <c r="L4752" s="96" t="s">
        <v>13510</v>
      </c>
      <c r="M4752" s="92" t="s">
        <v>4271</v>
      </c>
      <c r="N4752" s="92">
        <v>0</v>
      </c>
      <c r="O4752" s="92" t="s">
        <v>47</v>
      </c>
      <c r="P4752" s="96">
        <v>2724</v>
      </c>
      <c r="Q4752" s="96" t="s">
        <v>48</v>
      </c>
      <c r="R4752" s="97" t="s">
        <v>49</v>
      </c>
      <c r="S4752" s="98" t="s">
        <v>50</v>
      </c>
      <c r="T4752" s="98" t="s">
        <v>51</v>
      </c>
      <c r="U4752" s="99" t="s">
        <v>52</v>
      </c>
      <c r="V4752" s="100">
        <v>1.05</v>
      </c>
      <c r="W4752" s="106">
        <v>750.75000000000011</v>
      </c>
      <c r="X4752" s="102">
        <v>1</v>
      </c>
      <c r="Y4752" s="103">
        <v>2.97</v>
      </c>
      <c r="Z4752" s="99">
        <v>5</v>
      </c>
      <c r="AA4752" s="104">
        <v>0.59400000000000008</v>
      </c>
      <c r="AB4752" s="100">
        <v>0</v>
      </c>
      <c r="AC4752" s="106">
        <v>0</v>
      </c>
      <c r="AD4752" s="107">
        <v>43602</v>
      </c>
      <c r="AE4752" s="107">
        <v>43609</v>
      </c>
      <c r="AF4752" s="99">
        <v>5</v>
      </c>
      <c r="AG4752" s="101" t="s">
        <v>823</v>
      </c>
      <c r="AH4752" s="100">
        <v>0.5</v>
      </c>
      <c r="AI4752" s="106">
        <v>-357.50000000000006</v>
      </c>
      <c r="AJ4752" s="106">
        <v>0</v>
      </c>
      <c r="AK4752" s="60" t="str">
        <f>+IF(Tabla1[[#This Row],[REQUEST_TY]]="SR MANTENIMIENTO CORRECTIVO", "EMERGENCIA", "OTROS")</f>
        <v>EMERGENCIA</v>
      </c>
      <c r="AL4752" s="6" t="str">
        <f>+_xlfn.IFS(Tabla1[[#This Row],[Veces obj]]&lt;=1,"0-1",Tabla1[[#This Row],[Veces obj]]&lt;=2,"1-2",Tabla1[[#This Row],[Veces obj]]&lt;=3,"2-3",TRUE,"&gt;3")</f>
        <v>0-1</v>
      </c>
      <c r="AM4752" s="60" t="str">
        <f>+_xlfn.IFS(MONTH(Tabla1[[#This Row],[MES]])&lt;=3,"Q1",MONTH(Tabla1[[#This Row],[MES]])&lt;=6,"Q2",MONTH(Tabla1[[#This Row],[MES]])&lt;=9,"Q3",TRUE,"Q4")</f>
        <v>Q2</v>
      </c>
      <c r="AN4752" s="15" t="str">
        <f>+IFERROR(VLOOKUP(Tabla1[[#This Row],[CUENTA]],CTAS[],2,0),"OTROS")</f>
        <v>OTROS</v>
      </c>
      <c r="AP4752" s="15" t="str">
        <f>+IFERROR(VLOOKUP(Tabla1[[#This Row],[EMPLEADO]],IS[],3,0),"OTROS")</f>
        <v>OTROS</v>
      </c>
      <c r="AQ4752" s="15" t="str">
        <f>+IFERROR(VLOOKUP(Tabla1[[#This Row],[EMPLEADO]],IS[[NÓMINA]:[INGENIERO]],2,0),"OTROS")</f>
        <v>OTROS</v>
      </c>
    </row>
    <row r="4753" spans="1:43" x14ac:dyDescent="0.25">
      <c r="A4753" s="91" t="s">
        <v>12089</v>
      </c>
      <c r="B4753" s="92">
        <v>1</v>
      </c>
      <c r="C4753" s="92" t="s">
        <v>13514</v>
      </c>
      <c r="D4753" s="93" t="s">
        <v>38</v>
      </c>
      <c r="E4753" s="94" t="s">
        <v>1208</v>
      </c>
      <c r="F4753" s="94" t="s">
        <v>13515</v>
      </c>
      <c r="G4753" s="105" t="s">
        <v>13516</v>
      </c>
      <c r="H4753" s="92" t="s">
        <v>220</v>
      </c>
      <c r="I4753" s="95" t="s">
        <v>43</v>
      </c>
      <c r="J4753" s="92" t="s">
        <v>8</v>
      </c>
      <c r="K4753" s="96" t="s">
        <v>254</v>
      </c>
      <c r="L4753" s="96" t="s">
        <v>11456</v>
      </c>
      <c r="M4753" s="92" t="s">
        <v>736</v>
      </c>
      <c r="N4753" s="92">
        <v>0</v>
      </c>
      <c r="O4753" s="92" t="s">
        <v>47</v>
      </c>
      <c r="P4753" s="96">
        <v>2724</v>
      </c>
      <c r="Q4753" s="96" t="s">
        <v>48</v>
      </c>
      <c r="R4753" s="97" t="s">
        <v>153</v>
      </c>
      <c r="S4753" s="98" t="s">
        <v>50</v>
      </c>
      <c r="T4753" s="98" t="s">
        <v>51</v>
      </c>
      <c r="U4753" s="99" t="s">
        <v>52</v>
      </c>
      <c r="V4753" s="100">
        <v>1.05</v>
      </c>
      <c r="W4753" s="106">
        <v>750.75000000000011</v>
      </c>
      <c r="X4753" s="102">
        <v>1</v>
      </c>
      <c r="Y4753" s="103">
        <v>2.86</v>
      </c>
      <c r="Z4753" s="99">
        <v>5</v>
      </c>
      <c r="AA4753" s="104">
        <v>0.57199999999999995</v>
      </c>
      <c r="AB4753" s="100">
        <v>0</v>
      </c>
      <c r="AC4753" s="106">
        <v>0</v>
      </c>
      <c r="AD4753" s="107">
        <v>43602</v>
      </c>
      <c r="AE4753" s="107">
        <v>43605</v>
      </c>
      <c r="AF4753" s="99">
        <v>1</v>
      </c>
      <c r="AG4753" s="101" t="s">
        <v>53</v>
      </c>
      <c r="AH4753" s="100">
        <v>0</v>
      </c>
      <c r="AI4753" s="106">
        <v>0</v>
      </c>
      <c r="AJ4753" s="106">
        <v>0</v>
      </c>
      <c r="AK4753" s="60" t="str">
        <f>+IF(Tabla1[[#This Row],[REQUEST_TY]]="SR MANTENIMIENTO CORRECTIVO", "EMERGENCIA", "OTROS")</f>
        <v>EMERGENCIA</v>
      </c>
      <c r="AL4753" s="6" t="str">
        <f>+_xlfn.IFS(Tabla1[[#This Row],[Veces obj]]&lt;=1,"0-1",Tabla1[[#This Row],[Veces obj]]&lt;=2,"1-2",Tabla1[[#This Row],[Veces obj]]&lt;=3,"2-3",TRUE,"&gt;3")</f>
        <v>0-1</v>
      </c>
      <c r="AM4753" s="60" t="str">
        <f>+_xlfn.IFS(MONTH(Tabla1[[#This Row],[MES]])&lt;=3,"Q1",MONTH(Tabla1[[#This Row],[MES]])&lt;=6,"Q2",MONTH(Tabla1[[#This Row],[MES]])&lt;=9,"Q3",TRUE,"Q4")</f>
        <v>Q2</v>
      </c>
      <c r="AN4753" s="15" t="str">
        <f>+IFERROR(VLOOKUP(Tabla1[[#This Row],[CUENTA]],CTAS[],2,0),"OTROS")</f>
        <v>OTROS</v>
      </c>
      <c r="AP4753" s="15" t="str">
        <f>+IFERROR(VLOOKUP(Tabla1[[#This Row],[EMPLEADO]],IS[],3,0),"OTROS")</f>
        <v>OTROS</v>
      </c>
      <c r="AQ4753" s="15" t="str">
        <f>+IFERROR(VLOOKUP(Tabla1[[#This Row],[EMPLEADO]],IS[[NÓMINA]:[INGENIERO]],2,0),"OTROS")</f>
        <v>OTROS</v>
      </c>
    </row>
    <row r="4754" spans="1:43" x14ac:dyDescent="0.25">
      <c r="A4754" s="91" t="s">
        <v>12089</v>
      </c>
      <c r="B4754" s="92">
        <v>1</v>
      </c>
      <c r="C4754" s="92" t="s">
        <v>13517</v>
      </c>
      <c r="D4754" s="93" t="s">
        <v>38</v>
      </c>
      <c r="E4754" s="94" t="s">
        <v>3015</v>
      </c>
      <c r="F4754" s="94" t="s">
        <v>13518</v>
      </c>
      <c r="G4754" s="105" t="s">
        <v>3283</v>
      </c>
      <c r="H4754" s="92" t="s">
        <v>136</v>
      </c>
      <c r="I4754" s="95" t="s">
        <v>43</v>
      </c>
      <c r="J4754" s="92" t="s">
        <v>8</v>
      </c>
      <c r="K4754" s="96" t="s">
        <v>144</v>
      </c>
      <c r="L4754" s="96" t="s">
        <v>3284</v>
      </c>
      <c r="M4754" s="92" t="s">
        <v>736</v>
      </c>
      <c r="N4754" s="92">
        <v>0</v>
      </c>
      <c r="O4754" s="92" t="s">
        <v>47</v>
      </c>
      <c r="P4754" s="96">
        <v>38</v>
      </c>
      <c r="Q4754" s="96" t="s">
        <v>82</v>
      </c>
      <c r="R4754" s="97" t="s">
        <v>138</v>
      </c>
      <c r="S4754" s="98" t="s">
        <v>139</v>
      </c>
      <c r="T4754" s="98" t="s">
        <v>51</v>
      </c>
      <c r="U4754" s="99" t="s">
        <v>140</v>
      </c>
      <c r="V4754" s="100">
        <v>1.1000000000000001</v>
      </c>
      <c r="W4754" s="106">
        <v>1730.3000000000004</v>
      </c>
      <c r="X4754" s="102">
        <v>1</v>
      </c>
      <c r="Y4754" s="103">
        <v>3.78</v>
      </c>
      <c r="Z4754" s="99">
        <v>4</v>
      </c>
      <c r="AA4754" s="104">
        <v>0.94499999999999995</v>
      </c>
      <c r="AB4754" s="100">
        <v>0</v>
      </c>
      <c r="AC4754" s="106">
        <v>0</v>
      </c>
      <c r="AD4754" s="107">
        <v>43602</v>
      </c>
      <c r="AE4754" s="107">
        <v>43605</v>
      </c>
      <c r="AF4754" s="99">
        <v>1</v>
      </c>
      <c r="AG4754" s="101" t="s">
        <v>53</v>
      </c>
      <c r="AH4754" s="100">
        <v>0</v>
      </c>
      <c r="AI4754" s="106">
        <v>0</v>
      </c>
      <c r="AJ4754" s="106">
        <v>0</v>
      </c>
      <c r="AK4754" s="60" t="str">
        <f>+IF(Tabla1[[#This Row],[REQUEST_TY]]="SR MANTENIMIENTO CORRECTIVO", "EMERGENCIA", "OTROS")</f>
        <v>EMERGENCIA</v>
      </c>
      <c r="AL4754" s="6" t="str">
        <f>+_xlfn.IFS(Tabla1[[#This Row],[Veces obj]]&lt;=1,"0-1",Tabla1[[#This Row],[Veces obj]]&lt;=2,"1-2",Tabla1[[#This Row],[Veces obj]]&lt;=3,"2-3",TRUE,"&gt;3")</f>
        <v>0-1</v>
      </c>
      <c r="AM4754" s="60" t="str">
        <f>+_xlfn.IFS(MONTH(Tabla1[[#This Row],[MES]])&lt;=3,"Q1",MONTH(Tabla1[[#This Row],[MES]])&lt;=6,"Q2",MONTH(Tabla1[[#This Row],[MES]])&lt;=9,"Q3",TRUE,"Q4")</f>
        <v>Q2</v>
      </c>
      <c r="AN4754" s="15" t="str">
        <f>+IFERROR(VLOOKUP(Tabla1[[#This Row],[CUENTA]],CTAS[],2,0),"OTROS")</f>
        <v>OTROS</v>
      </c>
      <c r="AP4754" s="15" t="str">
        <f>+IFERROR(VLOOKUP(Tabla1[[#This Row],[EMPLEADO]],IS[],3,0),"OTROS")</f>
        <v>OTROS</v>
      </c>
      <c r="AQ4754" s="15" t="str">
        <f>+IFERROR(VLOOKUP(Tabla1[[#This Row],[EMPLEADO]],IS[[NÓMINA]:[INGENIERO]],2,0),"OTROS")</f>
        <v>OTROS</v>
      </c>
    </row>
    <row r="4755" spans="1:43" x14ac:dyDescent="0.25">
      <c r="A4755" s="91" t="s">
        <v>12089</v>
      </c>
      <c r="B4755" s="92">
        <v>1</v>
      </c>
      <c r="C4755" s="92" t="s">
        <v>13519</v>
      </c>
      <c r="D4755" s="93" t="s">
        <v>38</v>
      </c>
      <c r="E4755" s="94" t="s">
        <v>747</v>
      </c>
      <c r="F4755" s="94" t="s">
        <v>13520</v>
      </c>
      <c r="G4755" s="105" t="s">
        <v>12510</v>
      </c>
      <c r="H4755" s="92" t="s">
        <v>10274</v>
      </c>
      <c r="I4755" s="95" t="s">
        <v>43</v>
      </c>
      <c r="J4755" s="92" t="s">
        <v>8</v>
      </c>
      <c r="K4755" s="96" t="s">
        <v>495</v>
      </c>
      <c r="L4755" s="96" t="s">
        <v>496</v>
      </c>
      <c r="M4755" s="92" t="s">
        <v>46</v>
      </c>
      <c r="N4755" s="92">
        <v>0</v>
      </c>
      <c r="O4755" s="92" t="s">
        <v>47</v>
      </c>
      <c r="P4755" s="96">
        <v>11</v>
      </c>
      <c r="Q4755" s="96" t="s">
        <v>194</v>
      </c>
      <c r="R4755" s="97" t="s">
        <v>95</v>
      </c>
      <c r="S4755" s="98" t="s">
        <v>64</v>
      </c>
      <c r="T4755" s="98" t="s">
        <v>51</v>
      </c>
      <c r="U4755" s="99" t="s">
        <v>195</v>
      </c>
      <c r="V4755" s="100">
        <v>0.6</v>
      </c>
      <c r="W4755" s="106">
        <v>819</v>
      </c>
      <c r="X4755" s="102">
        <v>1</v>
      </c>
      <c r="Y4755" s="103">
        <v>2.4</v>
      </c>
      <c r="Z4755" s="99">
        <v>5</v>
      </c>
      <c r="AA4755" s="104">
        <v>0.48</v>
      </c>
      <c r="AB4755" s="100">
        <v>0</v>
      </c>
      <c r="AC4755" s="106">
        <v>0</v>
      </c>
      <c r="AD4755" s="107">
        <v>43607</v>
      </c>
      <c r="AE4755" s="107">
        <v>43608</v>
      </c>
      <c r="AF4755" s="99">
        <v>1</v>
      </c>
      <c r="AG4755" s="101" t="s">
        <v>53</v>
      </c>
      <c r="AH4755" s="100">
        <v>0</v>
      </c>
      <c r="AI4755" s="106">
        <v>0</v>
      </c>
      <c r="AJ4755" s="106">
        <v>0</v>
      </c>
      <c r="AK4755" s="60" t="str">
        <f>+IF(Tabla1[[#This Row],[REQUEST_TY]]="SR MANTENIMIENTO CORRECTIVO", "EMERGENCIA", "OTROS")</f>
        <v>EMERGENCIA</v>
      </c>
      <c r="AL4755" s="6" t="str">
        <f>+_xlfn.IFS(Tabla1[[#This Row],[Veces obj]]&lt;=1,"0-1",Tabla1[[#This Row],[Veces obj]]&lt;=2,"1-2",Tabla1[[#This Row],[Veces obj]]&lt;=3,"2-3",TRUE,"&gt;3")</f>
        <v>0-1</v>
      </c>
      <c r="AM4755" s="60" t="str">
        <f>+_xlfn.IFS(MONTH(Tabla1[[#This Row],[MES]])&lt;=3,"Q1",MONTH(Tabla1[[#This Row],[MES]])&lt;=6,"Q2",MONTH(Tabla1[[#This Row],[MES]])&lt;=9,"Q3",TRUE,"Q4")</f>
        <v>Q2</v>
      </c>
      <c r="AN4755" s="15" t="str">
        <f>+IFERROR(VLOOKUP(Tabla1[[#This Row],[CUENTA]],CTAS[],2,0),"OTROS")</f>
        <v>OTROS</v>
      </c>
      <c r="AP4755" s="15" t="str">
        <f>+IFERROR(VLOOKUP(Tabla1[[#This Row],[EMPLEADO]],IS[],3,0),"OTROS")</f>
        <v>OTROS</v>
      </c>
      <c r="AQ4755" s="15" t="str">
        <f>+IFERROR(VLOOKUP(Tabla1[[#This Row],[EMPLEADO]],IS[[NÓMINA]:[INGENIERO]],2,0),"OTROS")</f>
        <v>OTROS</v>
      </c>
    </row>
    <row r="4756" spans="1:43" x14ac:dyDescent="0.25">
      <c r="A4756" s="91" t="s">
        <v>12089</v>
      </c>
      <c r="B4756" s="92">
        <v>1</v>
      </c>
      <c r="C4756" s="92" t="s">
        <v>13521</v>
      </c>
      <c r="D4756" s="93" t="s">
        <v>3346</v>
      </c>
      <c r="E4756" s="94" t="s">
        <v>258</v>
      </c>
      <c r="F4756" s="94" t="s">
        <v>13522</v>
      </c>
      <c r="G4756" s="105" t="s">
        <v>260</v>
      </c>
      <c r="H4756" s="92" t="s">
        <v>58</v>
      </c>
      <c r="I4756" s="95" t="s">
        <v>43</v>
      </c>
      <c r="J4756" s="92" t="s">
        <v>8</v>
      </c>
      <c r="K4756" s="96" t="s">
        <v>102</v>
      </c>
      <c r="L4756" s="96" t="s">
        <v>261</v>
      </c>
      <c r="M4756" s="92" t="s">
        <v>222</v>
      </c>
      <c r="N4756" s="92">
        <v>0</v>
      </c>
      <c r="O4756" s="92" t="s">
        <v>47</v>
      </c>
      <c r="P4756" s="96" t="s">
        <v>822</v>
      </c>
      <c r="Q4756" s="96" t="s">
        <v>48</v>
      </c>
      <c r="R4756" s="97" t="s">
        <v>138</v>
      </c>
      <c r="S4756" s="98" t="s">
        <v>139</v>
      </c>
      <c r="T4756" s="98" t="s">
        <v>51</v>
      </c>
      <c r="U4756" s="99" t="s">
        <v>353</v>
      </c>
      <c r="V4756" s="100">
        <v>1</v>
      </c>
      <c r="W4756" s="106">
        <v>1573.0000000000002</v>
      </c>
      <c r="X4756" s="102">
        <v>0</v>
      </c>
      <c r="Y4756" s="103">
        <v>4</v>
      </c>
      <c r="Z4756" s="99">
        <v>4</v>
      </c>
      <c r="AA4756" s="104">
        <v>1</v>
      </c>
      <c r="AB4756" s="100">
        <v>0</v>
      </c>
      <c r="AC4756" s="106">
        <v>0</v>
      </c>
      <c r="AD4756" s="107">
        <v>43605</v>
      </c>
      <c r="AE4756" s="107">
        <v>43605</v>
      </c>
      <c r="AF4756" s="99">
        <v>0</v>
      </c>
      <c r="AG4756" s="101" t="s">
        <v>53</v>
      </c>
      <c r="AH4756" s="100">
        <v>0</v>
      </c>
      <c r="AI4756" s="106">
        <v>0</v>
      </c>
      <c r="AJ4756" s="106">
        <v>0</v>
      </c>
      <c r="AK4756" s="60" t="str">
        <f>+IF(Tabla1[[#This Row],[REQUEST_TY]]="SR MANTENIMIENTO CORRECTIVO", "EMERGENCIA", "OTROS")</f>
        <v>OTROS</v>
      </c>
      <c r="AL4756" s="6" t="str">
        <f>+_xlfn.IFS(Tabla1[[#This Row],[Veces obj]]&lt;=1,"0-1",Tabla1[[#This Row],[Veces obj]]&lt;=2,"1-2",Tabla1[[#This Row],[Veces obj]]&lt;=3,"2-3",TRUE,"&gt;3")</f>
        <v>0-1</v>
      </c>
      <c r="AM4756" s="60" t="str">
        <f>+_xlfn.IFS(MONTH(Tabla1[[#This Row],[MES]])&lt;=3,"Q1",MONTH(Tabla1[[#This Row],[MES]])&lt;=6,"Q2",MONTH(Tabla1[[#This Row],[MES]])&lt;=9,"Q3",TRUE,"Q4")</f>
        <v>Q2</v>
      </c>
      <c r="AN4756" s="15" t="str">
        <f>+IFERROR(VLOOKUP(Tabla1[[#This Row],[CUENTA]],CTAS[],2,0),"OTROS")</f>
        <v>OTROS</v>
      </c>
      <c r="AP4756" s="15" t="str">
        <f>+IFERROR(VLOOKUP(Tabla1[[#This Row],[EMPLEADO]],IS[],3,0),"OTROS")</f>
        <v>OTROS</v>
      </c>
      <c r="AQ4756" s="15" t="str">
        <f>+IFERROR(VLOOKUP(Tabla1[[#This Row],[EMPLEADO]],IS[[NÓMINA]:[INGENIERO]],2,0),"OTROS")</f>
        <v>OTROS</v>
      </c>
    </row>
    <row r="4757" spans="1:43" x14ac:dyDescent="0.25">
      <c r="A4757" s="91" t="s">
        <v>12089</v>
      </c>
      <c r="B4757" s="92">
        <v>1</v>
      </c>
      <c r="C4757" s="92" t="s">
        <v>13523</v>
      </c>
      <c r="D4757" s="93" t="s">
        <v>38</v>
      </c>
      <c r="E4757" s="94" t="s">
        <v>237</v>
      </c>
      <c r="F4757" s="94" t="s">
        <v>13524</v>
      </c>
      <c r="G4757" s="105" t="s">
        <v>13525</v>
      </c>
      <c r="H4757" s="92" t="s">
        <v>10274</v>
      </c>
      <c r="I4757" s="95" t="s">
        <v>43</v>
      </c>
      <c r="J4757" s="92" t="s">
        <v>8</v>
      </c>
      <c r="K4757" s="96" t="s">
        <v>495</v>
      </c>
      <c r="L4757" s="96" t="s">
        <v>496</v>
      </c>
      <c r="M4757" s="92" t="s">
        <v>46</v>
      </c>
      <c r="N4757" s="92">
        <v>0</v>
      </c>
      <c r="O4757" s="92" t="s">
        <v>47</v>
      </c>
      <c r="P4757" s="96">
        <v>275</v>
      </c>
      <c r="Q4757" s="96" t="s">
        <v>48</v>
      </c>
      <c r="R4757" s="97" t="s">
        <v>242</v>
      </c>
      <c r="S4757" s="98" t="s">
        <v>64</v>
      </c>
      <c r="T4757" s="98" t="s">
        <v>51</v>
      </c>
      <c r="U4757" s="99" t="s">
        <v>96</v>
      </c>
      <c r="V4757" s="100">
        <v>1.1000000000000001</v>
      </c>
      <c r="W4757" s="106">
        <v>1501.5000000000002</v>
      </c>
      <c r="X4757" s="102">
        <v>1</v>
      </c>
      <c r="Y4757" s="103">
        <v>0.9</v>
      </c>
      <c r="Z4757" s="99">
        <v>5</v>
      </c>
      <c r="AA4757" s="104">
        <v>0.18</v>
      </c>
      <c r="AB4757" s="100">
        <v>0</v>
      </c>
      <c r="AC4757" s="106">
        <v>0</v>
      </c>
      <c r="AD4757" s="107">
        <v>43606</v>
      </c>
      <c r="AE4757" s="107">
        <v>43606</v>
      </c>
      <c r="AF4757" s="99">
        <v>0</v>
      </c>
      <c r="AG4757" s="101" t="s">
        <v>53</v>
      </c>
      <c r="AH4757" s="100">
        <v>0</v>
      </c>
      <c r="AI4757" s="106">
        <v>0</v>
      </c>
      <c r="AJ4757" s="106">
        <v>0</v>
      </c>
      <c r="AK4757" s="60" t="str">
        <f>+IF(Tabla1[[#This Row],[REQUEST_TY]]="SR MANTENIMIENTO CORRECTIVO", "EMERGENCIA", "OTROS")</f>
        <v>EMERGENCIA</v>
      </c>
      <c r="AL4757" s="6" t="str">
        <f>+_xlfn.IFS(Tabla1[[#This Row],[Veces obj]]&lt;=1,"0-1",Tabla1[[#This Row],[Veces obj]]&lt;=2,"1-2",Tabla1[[#This Row],[Veces obj]]&lt;=3,"2-3",TRUE,"&gt;3")</f>
        <v>0-1</v>
      </c>
      <c r="AM4757" s="60" t="str">
        <f>+_xlfn.IFS(MONTH(Tabla1[[#This Row],[MES]])&lt;=3,"Q1",MONTH(Tabla1[[#This Row],[MES]])&lt;=6,"Q2",MONTH(Tabla1[[#This Row],[MES]])&lt;=9,"Q3",TRUE,"Q4")</f>
        <v>Q2</v>
      </c>
      <c r="AN4757" s="15" t="str">
        <f>+IFERROR(VLOOKUP(Tabla1[[#This Row],[CUENTA]],CTAS[],2,0),"OTROS")</f>
        <v>OTROS</v>
      </c>
      <c r="AP4757" s="15" t="str">
        <f>+IFERROR(VLOOKUP(Tabla1[[#This Row],[EMPLEADO]],IS[],3,0),"OTROS")</f>
        <v>OTROS</v>
      </c>
      <c r="AQ4757" s="15" t="str">
        <f>+IFERROR(VLOOKUP(Tabla1[[#This Row],[EMPLEADO]],IS[[NÓMINA]:[INGENIERO]],2,0),"OTROS")</f>
        <v>OTROS</v>
      </c>
    </row>
    <row r="4758" spans="1:43" x14ac:dyDescent="0.25">
      <c r="A4758" s="91" t="s">
        <v>12089</v>
      </c>
      <c r="B4758" s="92">
        <v>1</v>
      </c>
      <c r="C4758" s="92" t="s">
        <v>13526</v>
      </c>
      <c r="D4758" s="93" t="s">
        <v>38</v>
      </c>
      <c r="E4758" s="94" t="s">
        <v>176</v>
      </c>
      <c r="F4758" s="94" t="s">
        <v>13524</v>
      </c>
      <c r="G4758" s="105" t="s">
        <v>13527</v>
      </c>
      <c r="H4758" s="92" t="s">
        <v>1572</v>
      </c>
      <c r="I4758" s="95" t="s">
        <v>43</v>
      </c>
      <c r="J4758" s="92" t="s">
        <v>8</v>
      </c>
      <c r="K4758" s="96" t="s">
        <v>338</v>
      </c>
      <c r="L4758" s="96" t="s">
        <v>13528</v>
      </c>
      <c r="M4758" s="92" t="s">
        <v>1574</v>
      </c>
      <c r="N4758" s="92">
        <v>0</v>
      </c>
      <c r="O4758" s="92" t="s">
        <v>47</v>
      </c>
      <c r="P4758" s="96">
        <v>2724</v>
      </c>
      <c r="Q4758" s="96" t="s">
        <v>48</v>
      </c>
      <c r="R4758" s="97" t="s">
        <v>49</v>
      </c>
      <c r="S4758" s="98" t="s">
        <v>50</v>
      </c>
      <c r="T4758" s="98" t="s">
        <v>51</v>
      </c>
      <c r="U4758" s="99" t="s">
        <v>52</v>
      </c>
      <c r="V4758" s="100">
        <v>1.05</v>
      </c>
      <c r="W4758" s="106">
        <v>750.75000000000011</v>
      </c>
      <c r="X4758" s="102">
        <v>1</v>
      </c>
      <c r="Y4758" s="103">
        <v>2.85</v>
      </c>
      <c r="Z4758" s="99">
        <v>5</v>
      </c>
      <c r="AA4758" s="104">
        <v>0.57000000000000006</v>
      </c>
      <c r="AB4758" s="100">
        <v>0</v>
      </c>
      <c r="AC4758" s="106">
        <v>0</v>
      </c>
      <c r="AD4758" s="107">
        <v>43602</v>
      </c>
      <c r="AE4758" s="107">
        <v>43605</v>
      </c>
      <c r="AF4758" s="99">
        <v>1</v>
      </c>
      <c r="AG4758" s="101" t="s">
        <v>53</v>
      </c>
      <c r="AH4758" s="100">
        <v>0</v>
      </c>
      <c r="AI4758" s="106">
        <v>0</v>
      </c>
      <c r="AJ4758" s="106">
        <v>0</v>
      </c>
      <c r="AK4758" s="60" t="str">
        <f>+IF(Tabla1[[#This Row],[REQUEST_TY]]="SR MANTENIMIENTO CORRECTIVO", "EMERGENCIA", "OTROS")</f>
        <v>EMERGENCIA</v>
      </c>
      <c r="AL4758" s="6" t="str">
        <f>+_xlfn.IFS(Tabla1[[#This Row],[Veces obj]]&lt;=1,"0-1",Tabla1[[#This Row],[Veces obj]]&lt;=2,"1-2",Tabla1[[#This Row],[Veces obj]]&lt;=3,"2-3",TRUE,"&gt;3")</f>
        <v>0-1</v>
      </c>
      <c r="AM4758" s="60" t="str">
        <f>+_xlfn.IFS(MONTH(Tabla1[[#This Row],[MES]])&lt;=3,"Q1",MONTH(Tabla1[[#This Row],[MES]])&lt;=6,"Q2",MONTH(Tabla1[[#This Row],[MES]])&lt;=9,"Q3",TRUE,"Q4")</f>
        <v>Q2</v>
      </c>
      <c r="AN4758" s="15" t="str">
        <f>+IFERROR(VLOOKUP(Tabla1[[#This Row],[CUENTA]],CTAS[],2,0),"OTROS")</f>
        <v>OTROS</v>
      </c>
      <c r="AP4758" s="15" t="str">
        <f>+IFERROR(VLOOKUP(Tabla1[[#This Row],[EMPLEADO]],IS[],3,0),"OTROS")</f>
        <v>OTROS</v>
      </c>
      <c r="AQ4758" s="15" t="str">
        <f>+IFERROR(VLOOKUP(Tabla1[[#This Row],[EMPLEADO]],IS[[NÓMINA]:[INGENIERO]],2,0),"OTROS")</f>
        <v>OTROS</v>
      </c>
    </row>
    <row r="4759" spans="1:43" x14ac:dyDescent="0.25">
      <c r="A4759" s="91" t="s">
        <v>12089</v>
      </c>
      <c r="B4759" s="92">
        <v>1</v>
      </c>
      <c r="C4759" s="92" t="s">
        <v>13529</v>
      </c>
      <c r="D4759" s="93" t="s">
        <v>38</v>
      </c>
      <c r="E4759" s="94" t="s">
        <v>39</v>
      </c>
      <c r="F4759" s="94" t="s">
        <v>13530</v>
      </c>
      <c r="G4759" s="105" t="s">
        <v>1951</v>
      </c>
      <c r="H4759" s="92" t="s">
        <v>58</v>
      </c>
      <c r="I4759" s="95" t="s">
        <v>43</v>
      </c>
      <c r="J4759" s="92" t="s">
        <v>8</v>
      </c>
      <c r="K4759" s="96" t="s">
        <v>117</v>
      </c>
      <c r="L4759" s="96" t="s">
        <v>1952</v>
      </c>
      <c r="M4759" s="92" t="s">
        <v>540</v>
      </c>
      <c r="N4759" s="92">
        <v>0</v>
      </c>
      <c r="O4759" s="92" t="s">
        <v>47</v>
      </c>
      <c r="P4759" s="96">
        <v>57</v>
      </c>
      <c r="Q4759" s="96" t="s">
        <v>82</v>
      </c>
      <c r="R4759" s="97" t="s">
        <v>49</v>
      </c>
      <c r="S4759" s="98" t="s">
        <v>50</v>
      </c>
      <c r="T4759" s="98" t="s">
        <v>51</v>
      </c>
      <c r="U4759" s="99" t="s">
        <v>120</v>
      </c>
      <c r="V4759" s="100">
        <v>0.8</v>
      </c>
      <c r="W4759" s="106">
        <v>572.00000000000011</v>
      </c>
      <c r="X4759" s="102">
        <v>1</v>
      </c>
      <c r="Y4759" s="103">
        <v>2.27</v>
      </c>
      <c r="Z4759" s="99">
        <v>5</v>
      </c>
      <c r="AA4759" s="104">
        <v>0.45400000000000001</v>
      </c>
      <c r="AB4759" s="100">
        <v>0</v>
      </c>
      <c r="AC4759" s="106">
        <v>0</v>
      </c>
      <c r="AD4759" s="107">
        <v>43602</v>
      </c>
      <c r="AE4759" s="107">
        <v>43605</v>
      </c>
      <c r="AF4759" s="99">
        <v>1</v>
      </c>
      <c r="AG4759" s="101" t="s">
        <v>53</v>
      </c>
      <c r="AH4759" s="100">
        <v>0</v>
      </c>
      <c r="AI4759" s="106">
        <v>0</v>
      </c>
      <c r="AJ4759" s="106">
        <v>0</v>
      </c>
      <c r="AK4759" s="60" t="str">
        <f>+IF(Tabla1[[#This Row],[REQUEST_TY]]="SR MANTENIMIENTO CORRECTIVO", "EMERGENCIA", "OTROS")</f>
        <v>EMERGENCIA</v>
      </c>
      <c r="AL4759" s="6" t="str">
        <f>+_xlfn.IFS(Tabla1[[#This Row],[Veces obj]]&lt;=1,"0-1",Tabla1[[#This Row],[Veces obj]]&lt;=2,"1-2",Tabla1[[#This Row],[Veces obj]]&lt;=3,"2-3",TRUE,"&gt;3")</f>
        <v>0-1</v>
      </c>
      <c r="AM4759" s="60" t="str">
        <f>+_xlfn.IFS(MONTH(Tabla1[[#This Row],[MES]])&lt;=3,"Q1",MONTH(Tabla1[[#This Row],[MES]])&lt;=6,"Q2",MONTH(Tabla1[[#This Row],[MES]])&lt;=9,"Q3",TRUE,"Q4")</f>
        <v>Q2</v>
      </c>
      <c r="AN4759" s="15" t="str">
        <f>+IFERROR(VLOOKUP(Tabla1[[#This Row],[CUENTA]],CTAS[],2,0),"OTROS")</f>
        <v>OTROS</v>
      </c>
      <c r="AP4759" s="15" t="str">
        <f>+IFERROR(VLOOKUP(Tabla1[[#This Row],[EMPLEADO]],IS[],3,0),"OTROS")</f>
        <v>OTROS</v>
      </c>
      <c r="AQ4759" s="15" t="str">
        <f>+IFERROR(VLOOKUP(Tabla1[[#This Row],[EMPLEADO]],IS[[NÓMINA]:[INGENIERO]],2,0),"OTROS")</f>
        <v>OTROS</v>
      </c>
    </row>
    <row r="4760" spans="1:43" x14ac:dyDescent="0.25">
      <c r="A4760" s="91" t="s">
        <v>12089</v>
      </c>
      <c r="B4760" s="92">
        <v>1</v>
      </c>
      <c r="C4760" s="92" t="s">
        <v>13531</v>
      </c>
      <c r="D4760" s="93" t="s">
        <v>38</v>
      </c>
      <c r="E4760" s="94" t="s">
        <v>558</v>
      </c>
      <c r="F4760" s="94" t="s">
        <v>13532</v>
      </c>
      <c r="G4760" s="105" t="s">
        <v>9166</v>
      </c>
      <c r="H4760" s="92" t="s">
        <v>915</v>
      </c>
      <c r="I4760" s="95" t="s">
        <v>43</v>
      </c>
      <c r="J4760" s="92" t="s">
        <v>8</v>
      </c>
      <c r="K4760" s="96" t="s">
        <v>966</v>
      </c>
      <c r="L4760" s="96" t="s">
        <v>5288</v>
      </c>
      <c r="M4760" s="92" t="s">
        <v>4271</v>
      </c>
      <c r="N4760" s="92">
        <v>0</v>
      </c>
      <c r="O4760" s="92" t="s">
        <v>47</v>
      </c>
      <c r="P4760" s="96">
        <v>4</v>
      </c>
      <c r="Q4760" s="96" t="s">
        <v>207</v>
      </c>
      <c r="R4760" s="97" t="s">
        <v>95</v>
      </c>
      <c r="S4760" s="98" t="s">
        <v>64</v>
      </c>
      <c r="T4760" s="98" t="s">
        <v>51</v>
      </c>
      <c r="U4760" s="99" t="s">
        <v>209</v>
      </c>
      <c r="V4760" s="100">
        <v>0</v>
      </c>
      <c r="W4760" s="106">
        <v>0</v>
      </c>
      <c r="X4760" s="102">
        <v>1</v>
      </c>
      <c r="Y4760" s="103">
        <v>2.1800000000000002</v>
      </c>
      <c r="Z4760" s="99">
        <v>5</v>
      </c>
      <c r="AA4760" s="104">
        <v>0.43600000000000005</v>
      </c>
      <c r="AB4760" s="100">
        <v>0</v>
      </c>
      <c r="AC4760" s="106">
        <v>0</v>
      </c>
      <c r="AD4760" s="107">
        <v>43606</v>
      </c>
      <c r="AE4760" s="107">
        <v>43606</v>
      </c>
      <c r="AF4760" s="99">
        <v>0</v>
      </c>
      <c r="AG4760" s="101" t="s">
        <v>53</v>
      </c>
      <c r="AH4760" s="100">
        <v>0</v>
      </c>
      <c r="AI4760" s="106">
        <v>0</v>
      </c>
      <c r="AJ4760" s="106">
        <v>0</v>
      </c>
      <c r="AK4760" s="60" t="str">
        <f>+IF(Tabla1[[#This Row],[REQUEST_TY]]="SR MANTENIMIENTO CORRECTIVO", "EMERGENCIA", "OTROS")</f>
        <v>EMERGENCIA</v>
      </c>
      <c r="AL4760" s="6" t="str">
        <f>+_xlfn.IFS(Tabla1[[#This Row],[Veces obj]]&lt;=1,"0-1",Tabla1[[#This Row],[Veces obj]]&lt;=2,"1-2",Tabla1[[#This Row],[Veces obj]]&lt;=3,"2-3",TRUE,"&gt;3")</f>
        <v>0-1</v>
      </c>
      <c r="AM4760" s="60" t="str">
        <f>+_xlfn.IFS(MONTH(Tabla1[[#This Row],[MES]])&lt;=3,"Q1",MONTH(Tabla1[[#This Row],[MES]])&lt;=6,"Q2",MONTH(Tabla1[[#This Row],[MES]])&lt;=9,"Q3",TRUE,"Q4")</f>
        <v>Q2</v>
      </c>
      <c r="AN4760" s="15" t="str">
        <f>+IFERROR(VLOOKUP(Tabla1[[#This Row],[CUENTA]],CTAS[],2,0),"OTROS")</f>
        <v>OTROS</v>
      </c>
      <c r="AP4760" s="15" t="str">
        <f>+IFERROR(VLOOKUP(Tabla1[[#This Row],[EMPLEADO]],IS[],3,0),"OTROS")</f>
        <v>OTROS</v>
      </c>
      <c r="AQ4760" s="15" t="str">
        <f>+IFERROR(VLOOKUP(Tabla1[[#This Row],[EMPLEADO]],IS[[NÓMINA]:[INGENIERO]],2,0),"OTROS")</f>
        <v>OTROS</v>
      </c>
    </row>
    <row r="4761" spans="1:43" x14ac:dyDescent="0.25">
      <c r="A4761" s="91" t="s">
        <v>12089</v>
      </c>
      <c r="B4761" s="92">
        <v>1</v>
      </c>
      <c r="C4761" s="92" t="s">
        <v>13533</v>
      </c>
      <c r="D4761" s="93" t="s">
        <v>38</v>
      </c>
      <c r="E4761" s="94" t="s">
        <v>373</v>
      </c>
      <c r="F4761" s="94" t="s">
        <v>13534</v>
      </c>
      <c r="G4761" s="105" t="s">
        <v>375</v>
      </c>
      <c r="H4761" s="92" t="s">
        <v>915</v>
      </c>
      <c r="I4761" s="95" t="s">
        <v>43</v>
      </c>
      <c r="J4761" s="92" t="s">
        <v>8</v>
      </c>
      <c r="K4761" s="96" t="s">
        <v>102</v>
      </c>
      <c r="L4761" s="96" t="s">
        <v>376</v>
      </c>
      <c r="M4761" s="92" t="s">
        <v>310</v>
      </c>
      <c r="N4761" s="92">
        <v>0</v>
      </c>
      <c r="O4761" s="92" t="s">
        <v>47</v>
      </c>
      <c r="P4761" s="96">
        <v>112</v>
      </c>
      <c r="Q4761" s="96" t="s">
        <v>48</v>
      </c>
      <c r="R4761" s="97" t="s">
        <v>153</v>
      </c>
      <c r="S4761" s="98" t="s">
        <v>50</v>
      </c>
      <c r="T4761" s="98" t="s">
        <v>51</v>
      </c>
      <c r="U4761" s="99" t="s">
        <v>52</v>
      </c>
      <c r="V4761" s="100">
        <v>1.05</v>
      </c>
      <c r="W4761" s="106">
        <v>750.75000000000011</v>
      </c>
      <c r="X4761" s="102">
        <v>1</v>
      </c>
      <c r="Y4761" s="103">
        <v>1.1299999999999999</v>
      </c>
      <c r="Z4761" s="99">
        <v>5</v>
      </c>
      <c r="AA4761" s="104">
        <v>0.22599999999999998</v>
      </c>
      <c r="AB4761" s="100">
        <v>0</v>
      </c>
      <c r="AC4761" s="106">
        <v>0</v>
      </c>
      <c r="AD4761" s="107">
        <v>43606</v>
      </c>
      <c r="AE4761" s="107">
        <v>43606</v>
      </c>
      <c r="AF4761" s="99">
        <v>0</v>
      </c>
      <c r="AG4761" s="101" t="s">
        <v>53</v>
      </c>
      <c r="AH4761" s="100">
        <v>0</v>
      </c>
      <c r="AI4761" s="106">
        <v>0</v>
      </c>
      <c r="AJ4761" s="106">
        <v>0</v>
      </c>
      <c r="AK4761" s="60" t="str">
        <f>+IF(Tabla1[[#This Row],[REQUEST_TY]]="SR MANTENIMIENTO CORRECTIVO", "EMERGENCIA", "OTROS")</f>
        <v>EMERGENCIA</v>
      </c>
      <c r="AL4761" s="6" t="str">
        <f>+_xlfn.IFS(Tabla1[[#This Row],[Veces obj]]&lt;=1,"0-1",Tabla1[[#This Row],[Veces obj]]&lt;=2,"1-2",Tabla1[[#This Row],[Veces obj]]&lt;=3,"2-3",TRUE,"&gt;3")</f>
        <v>0-1</v>
      </c>
      <c r="AM4761" s="60" t="str">
        <f>+_xlfn.IFS(MONTH(Tabla1[[#This Row],[MES]])&lt;=3,"Q1",MONTH(Tabla1[[#This Row],[MES]])&lt;=6,"Q2",MONTH(Tabla1[[#This Row],[MES]])&lt;=9,"Q3",TRUE,"Q4")</f>
        <v>Q2</v>
      </c>
      <c r="AN4761" s="15" t="str">
        <f>+IFERROR(VLOOKUP(Tabla1[[#This Row],[CUENTA]],CTAS[],2,0),"OTROS")</f>
        <v>OTROS</v>
      </c>
      <c r="AP4761" s="15" t="str">
        <f>+IFERROR(VLOOKUP(Tabla1[[#This Row],[EMPLEADO]],IS[],3,0),"OTROS")</f>
        <v>OTROS</v>
      </c>
      <c r="AQ4761" s="15" t="str">
        <f>+IFERROR(VLOOKUP(Tabla1[[#This Row],[EMPLEADO]],IS[[NÓMINA]:[INGENIERO]],2,0),"OTROS")</f>
        <v>OTROS</v>
      </c>
    </row>
    <row r="4762" spans="1:43" x14ac:dyDescent="0.25">
      <c r="A4762" s="91" t="s">
        <v>12089</v>
      </c>
      <c r="B4762" s="92">
        <v>1</v>
      </c>
      <c r="C4762" s="92" t="s">
        <v>13535</v>
      </c>
      <c r="D4762" s="93" t="s">
        <v>38</v>
      </c>
      <c r="E4762" s="94" t="s">
        <v>133</v>
      </c>
      <c r="F4762" s="94" t="s">
        <v>13536</v>
      </c>
      <c r="G4762" s="105" t="s">
        <v>663</v>
      </c>
      <c r="H4762" s="92" t="s">
        <v>220</v>
      </c>
      <c r="I4762" s="95" t="s">
        <v>43</v>
      </c>
      <c r="J4762" s="92" t="s">
        <v>8</v>
      </c>
      <c r="K4762" s="96" t="s">
        <v>59</v>
      </c>
      <c r="L4762" s="96" t="s">
        <v>221</v>
      </c>
      <c r="M4762" s="92" t="s">
        <v>222</v>
      </c>
      <c r="N4762" s="92">
        <v>0</v>
      </c>
      <c r="O4762" s="92" t="s">
        <v>47</v>
      </c>
      <c r="P4762" s="96">
        <v>23</v>
      </c>
      <c r="Q4762" s="96" t="s">
        <v>62</v>
      </c>
      <c r="R4762" s="97" t="s">
        <v>138</v>
      </c>
      <c r="S4762" s="98" t="s">
        <v>139</v>
      </c>
      <c r="T4762" s="98" t="s">
        <v>51</v>
      </c>
      <c r="U4762" s="99" t="s">
        <v>262</v>
      </c>
      <c r="V4762" s="100">
        <v>1.05</v>
      </c>
      <c r="W4762" s="106">
        <v>1651.6500000000003</v>
      </c>
      <c r="X4762" s="102">
        <v>1</v>
      </c>
      <c r="Y4762" s="103">
        <v>4.1500000000000004</v>
      </c>
      <c r="Z4762" s="99">
        <v>4</v>
      </c>
      <c r="AA4762" s="104">
        <v>1.0375000000000001</v>
      </c>
      <c r="AB4762" s="100">
        <v>9.3750000000000222E-3</v>
      </c>
      <c r="AC4762" s="106">
        <v>-14.746875000000037</v>
      </c>
      <c r="AD4762" s="107">
        <v>43602</v>
      </c>
      <c r="AE4762" s="107">
        <v>43605</v>
      </c>
      <c r="AF4762" s="99">
        <v>1</v>
      </c>
      <c r="AG4762" s="101" t="s">
        <v>53</v>
      </c>
      <c r="AH4762" s="100">
        <v>0</v>
      </c>
      <c r="AI4762" s="106">
        <v>0</v>
      </c>
      <c r="AJ4762" s="106">
        <v>0</v>
      </c>
      <c r="AK4762" s="60" t="str">
        <f>+IF(Tabla1[[#This Row],[REQUEST_TY]]="SR MANTENIMIENTO CORRECTIVO", "EMERGENCIA", "OTROS")</f>
        <v>EMERGENCIA</v>
      </c>
      <c r="AL4762" s="6" t="str">
        <f>+_xlfn.IFS(Tabla1[[#This Row],[Veces obj]]&lt;=1,"0-1",Tabla1[[#This Row],[Veces obj]]&lt;=2,"1-2",Tabla1[[#This Row],[Veces obj]]&lt;=3,"2-3",TRUE,"&gt;3")</f>
        <v>1-2</v>
      </c>
      <c r="AM4762" s="60" t="str">
        <f>+_xlfn.IFS(MONTH(Tabla1[[#This Row],[MES]])&lt;=3,"Q1",MONTH(Tabla1[[#This Row],[MES]])&lt;=6,"Q2",MONTH(Tabla1[[#This Row],[MES]])&lt;=9,"Q3",TRUE,"Q4")</f>
        <v>Q2</v>
      </c>
      <c r="AN4762" s="15" t="str">
        <f>+IFERROR(VLOOKUP(Tabla1[[#This Row],[CUENTA]],CTAS[],2,0),"OTROS")</f>
        <v>OTROS</v>
      </c>
      <c r="AP4762" s="15" t="str">
        <f>+IFERROR(VLOOKUP(Tabla1[[#This Row],[EMPLEADO]],IS[],3,0),"OTROS")</f>
        <v>OTROS</v>
      </c>
      <c r="AQ4762" s="15" t="str">
        <f>+IFERROR(VLOOKUP(Tabla1[[#This Row],[EMPLEADO]],IS[[NÓMINA]:[INGENIERO]],2,0),"OTROS")</f>
        <v>OTROS</v>
      </c>
    </row>
    <row r="4763" spans="1:43" x14ac:dyDescent="0.25">
      <c r="A4763" s="91" t="s">
        <v>12089</v>
      </c>
      <c r="B4763" s="92">
        <v>1</v>
      </c>
      <c r="C4763" s="92" t="s">
        <v>13537</v>
      </c>
      <c r="D4763" s="93" t="s">
        <v>38</v>
      </c>
      <c r="E4763" s="94" t="s">
        <v>217</v>
      </c>
      <c r="F4763" s="94" t="s">
        <v>13538</v>
      </c>
      <c r="G4763" s="105" t="s">
        <v>219</v>
      </c>
      <c r="H4763" s="92" t="s">
        <v>220</v>
      </c>
      <c r="I4763" s="95" t="s">
        <v>43</v>
      </c>
      <c r="J4763" s="92" t="s">
        <v>8</v>
      </c>
      <c r="K4763" s="96" t="s">
        <v>59</v>
      </c>
      <c r="L4763" s="96" t="s">
        <v>221</v>
      </c>
      <c r="M4763" s="92" t="s">
        <v>222</v>
      </c>
      <c r="N4763" s="92">
        <v>0</v>
      </c>
      <c r="O4763" s="92" t="s">
        <v>47</v>
      </c>
      <c r="P4763" s="96">
        <v>1</v>
      </c>
      <c r="Q4763" s="96" t="s">
        <v>388</v>
      </c>
      <c r="R4763" s="97" t="s">
        <v>223</v>
      </c>
      <c r="S4763" s="98" t="s">
        <v>139</v>
      </c>
      <c r="T4763" s="98" t="s">
        <v>51</v>
      </c>
      <c r="U4763" s="99" t="s">
        <v>872</v>
      </c>
      <c r="V4763" s="100">
        <v>0</v>
      </c>
      <c r="W4763" s="106">
        <v>0</v>
      </c>
      <c r="X4763" s="102">
        <v>1</v>
      </c>
      <c r="Y4763" s="103">
        <v>3.52</v>
      </c>
      <c r="Z4763" s="99">
        <v>4</v>
      </c>
      <c r="AA4763" s="104">
        <v>0.88</v>
      </c>
      <c r="AB4763" s="100">
        <v>0</v>
      </c>
      <c r="AC4763" s="106">
        <v>0</v>
      </c>
      <c r="AD4763" s="107">
        <v>43602</v>
      </c>
      <c r="AE4763" s="107">
        <v>43605</v>
      </c>
      <c r="AF4763" s="99">
        <v>1</v>
      </c>
      <c r="AG4763" s="101" t="s">
        <v>53</v>
      </c>
      <c r="AH4763" s="100">
        <v>0</v>
      </c>
      <c r="AI4763" s="106">
        <v>0</v>
      </c>
      <c r="AJ4763" s="106">
        <v>0</v>
      </c>
      <c r="AK4763" s="60" t="str">
        <f>+IF(Tabla1[[#This Row],[REQUEST_TY]]="SR MANTENIMIENTO CORRECTIVO", "EMERGENCIA", "OTROS")</f>
        <v>EMERGENCIA</v>
      </c>
      <c r="AL4763" s="6" t="str">
        <f>+_xlfn.IFS(Tabla1[[#This Row],[Veces obj]]&lt;=1,"0-1",Tabla1[[#This Row],[Veces obj]]&lt;=2,"1-2",Tabla1[[#This Row],[Veces obj]]&lt;=3,"2-3",TRUE,"&gt;3")</f>
        <v>0-1</v>
      </c>
      <c r="AM4763" s="60" t="str">
        <f>+_xlfn.IFS(MONTH(Tabla1[[#This Row],[MES]])&lt;=3,"Q1",MONTH(Tabla1[[#This Row],[MES]])&lt;=6,"Q2",MONTH(Tabla1[[#This Row],[MES]])&lt;=9,"Q3",TRUE,"Q4")</f>
        <v>Q2</v>
      </c>
      <c r="AN4763" s="15" t="str">
        <f>+IFERROR(VLOOKUP(Tabla1[[#This Row],[CUENTA]],CTAS[],2,0),"OTROS")</f>
        <v>OTROS</v>
      </c>
      <c r="AP4763" s="15" t="str">
        <f>+IFERROR(VLOOKUP(Tabla1[[#This Row],[EMPLEADO]],IS[],3,0),"OTROS")</f>
        <v>OTROS</v>
      </c>
      <c r="AQ4763" s="15" t="str">
        <f>+IFERROR(VLOOKUP(Tabla1[[#This Row],[EMPLEADO]],IS[[NÓMINA]:[INGENIERO]],2,0),"OTROS")</f>
        <v>OTROS</v>
      </c>
    </row>
    <row r="4764" spans="1:43" x14ac:dyDescent="0.25">
      <c r="A4764" s="91" t="s">
        <v>12089</v>
      </c>
      <c r="B4764" s="92">
        <v>1</v>
      </c>
      <c r="C4764" s="92" t="s">
        <v>13539</v>
      </c>
      <c r="D4764" s="93" t="s">
        <v>38</v>
      </c>
      <c r="E4764" s="94" t="s">
        <v>558</v>
      </c>
      <c r="F4764" s="94" t="s">
        <v>13540</v>
      </c>
      <c r="G4764" s="105" t="s">
        <v>4150</v>
      </c>
      <c r="H4764" s="92" t="s">
        <v>484</v>
      </c>
      <c r="I4764" s="95" t="s">
        <v>43</v>
      </c>
      <c r="J4764" s="92" t="s">
        <v>8</v>
      </c>
      <c r="K4764" s="96" t="s">
        <v>2300</v>
      </c>
      <c r="L4764" s="96" t="s">
        <v>4065</v>
      </c>
      <c r="M4764" s="92" t="s">
        <v>94</v>
      </c>
      <c r="N4764" s="92">
        <v>1</v>
      </c>
      <c r="O4764" s="92" t="s">
        <v>47</v>
      </c>
      <c r="P4764" s="96">
        <v>129</v>
      </c>
      <c r="Q4764" s="96" t="s">
        <v>48</v>
      </c>
      <c r="R4764" s="97" t="s">
        <v>95</v>
      </c>
      <c r="S4764" s="98" t="s">
        <v>64</v>
      </c>
      <c r="T4764" s="98" t="s">
        <v>51</v>
      </c>
      <c r="U4764" s="99" t="s">
        <v>96</v>
      </c>
      <c r="V4764" s="100">
        <v>1.1000000000000001</v>
      </c>
      <c r="W4764" s="106">
        <v>0</v>
      </c>
      <c r="X4764" s="102">
        <v>1</v>
      </c>
      <c r="Y4764" s="103">
        <v>0</v>
      </c>
      <c r="Z4764" s="99">
        <v>5</v>
      </c>
      <c r="AA4764" s="104">
        <v>0</v>
      </c>
      <c r="AB4764" s="100">
        <v>0</v>
      </c>
      <c r="AC4764" s="106">
        <v>0</v>
      </c>
      <c r="AD4764" s="107">
        <v>43605</v>
      </c>
      <c r="AE4764" s="107">
        <v>43606</v>
      </c>
      <c r="AF4764" s="99">
        <v>1</v>
      </c>
      <c r="AG4764" s="101" t="s">
        <v>53</v>
      </c>
      <c r="AH4764" s="100">
        <v>0</v>
      </c>
      <c r="AI4764" s="106">
        <v>0</v>
      </c>
      <c r="AJ4764" s="106">
        <v>0</v>
      </c>
      <c r="AK4764" s="60" t="str">
        <f>+IF(Tabla1[[#This Row],[REQUEST_TY]]="SR MANTENIMIENTO CORRECTIVO", "EMERGENCIA", "OTROS")</f>
        <v>EMERGENCIA</v>
      </c>
      <c r="AL4764" s="6" t="str">
        <f>+_xlfn.IFS(Tabla1[[#This Row],[Veces obj]]&lt;=1,"0-1",Tabla1[[#This Row],[Veces obj]]&lt;=2,"1-2",Tabla1[[#This Row],[Veces obj]]&lt;=3,"2-3",TRUE,"&gt;3")</f>
        <v>0-1</v>
      </c>
      <c r="AM4764" s="60" t="str">
        <f>+_xlfn.IFS(MONTH(Tabla1[[#This Row],[MES]])&lt;=3,"Q1",MONTH(Tabla1[[#This Row],[MES]])&lt;=6,"Q2",MONTH(Tabla1[[#This Row],[MES]])&lt;=9,"Q3",TRUE,"Q4")</f>
        <v>Q2</v>
      </c>
      <c r="AN4764" s="15" t="str">
        <f>+IFERROR(VLOOKUP(Tabla1[[#This Row],[CUENTA]],CTAS[],2,0),"OTROS")</f>
        <v>OTROS</v>
      </c>
      <c r="AP4764" s="15" t="str">
        <f>+IFERROR(VLOOKUP(Tabla1[[#This Row],[EMPLEADO]],IS[],3,0),"OTROS")</f>
        <v>OTROS</v>
      </c>
      <c r="AQ4764" s="15" t="str">
        <f>+IFERROR(VLOOKUP(Tabla1[[#This Row],[EMPLEADO]],IS[[NÓMINA]:[INGENIERO]],2,0),"OTROS")</f>
        <v>OTROS</v>
      </c>
    </row>
    <row r="4765" spans="1:43" x14ac:dyDescent="0.25">
      <c r="A4765" s="91" t="s">
        <v>12089</v>
      </c>
      <c r="B4765" s="92">
        <v>1</v>
      </c>
      <c r="C4765" s="92" t="s">
        <v>13541</v>
      </c>
      <c r="D4765" s="93" t="s">
        <v>38</v>
      </c>
      <c r="E4765" s="94" t="s">
        <v>39</v>
      </c>
      <c r="F4765" s="94" t="s">
        <v>13542</v>
      </c>
      <c r="G4765" s="105" t="s">
        <v>13543</v>
      </c>
      <c r="H4765" s="92" t="s">
        <v>213</v>
      </c>
      <c r="I4765" s="95" t="s">
        <v>43</v>
      </c>
      <c r="J4765" s="92" t="s">
        <v>8</v>
      </c>
      <c r="K4765" s="96" t="s">
        <v>13544</v>
      </c>
      <c r="L4765" s="96" t="s">
        <v>13545</v>
      </c>
      <c r="M4765" s="92" t="s">
        <v>640</v>
      </c>
      <c r="N4765" s="92">
        <v>0</v>
      </c>
      <c r="O4765" s="92" t="s">
        <v>47</v>
      </c>
      <c r="P4765" s="96">
        <v>2724</v>
      </c>
      <c r="Q4765" s="96" t="s">
        <v>48</v>
      </c>
      <c r="R4765" s="97" t="s">
        <v>49</v>
      </c>
      <c r="S4765" s="98" t="s">
        <v>50</v>
      </c>
      <c r="T4765" s="98" t="s">
        <v>51</v>
      </c>
      <c r="U4765" s="99" t="s">
        <v>52</v>
      </c>
      <c r="V4765" s="100">
        <v>1.05</v>
      </c>
      <c r="W4765" s="106">
        <v>750.75000000000011</v>
      </c>
      <c r="X4765" s="102">
        <v>1</v>
      </c>
      <c r="Y4765" s="103">
        <v>1.57</v>
      </c>
      <c r="Z4765" s="99">
        <v>5</v>
      </c>
      <c r="AA4765" s="104">
        <v>0.314</v>
      </c>
      <c r="AB4765" s="100">
        <v>0</v>
      </c>
      <c r="AC4765" s="106">
        <v>0</v>
      </c>
      <c r="AD4765" s="107">
        <v>43608</v>
      </c>
      <c r="AE4765" s="107">
        <v>43608</v>
      </c>
      <c r="AF4765" s="99">
        <v>0</v>
      </c>
      <c r="AG4765" s="101" t="s">
        <v>53</v>
      </c>
      <c r="AH4765" s="100">
        <v>0</v>
      </c>
      <c r="AI4765" s="106">
        <v>0</v>
      </c>
      <c r="AJ4765" s="106">
        <v>0</v>
      </c>
      <c r="AK4765" s="60" t="str">
        <f>+IF(Tabla1[[#This Row],[REQUEST_TY]]="SR MANTENIMIENTO CORRECTIVO", "EMERGENCIA", "OTROS")</f>
        <v>EMERGENCIA</v>
      </c>
      <c r="AL4765" s="6" t="str">
        <f>+_xlfn.IFS(Tabla1[[#This Row],[Veces obj]]&lt;=1,"0-1",Tabla1[[#This Row],[Veces obj]]&lt;=2,"1-2",Tabla1[[#This Row],[Veces obj]]&lt;=3,"2-3",TRUE,"&gt;3")</f>
        <v>0-1</v>
      </c>
      <c r="AM4765" s="60" t="str">
        <f>+_xlfn.IFS(MONTH(Tabla1[[#This Row],[MES]])&lt;=3,"Q1",MONTH(Tabla1[[#This Row],[MES]])&lt;=6,"Q2",MONTH(Tabla1[[#This Row],[MES]])&lt;=9,"Q3",TRUE,"Q4")</f>
        <v>Q2</v>
      </c>
      <c r="AN4765" s="15" t="str">
        <f>+IFERROR(VLOOKUP(Tabla1[[#This Row],[CUENTA]],CTAS[],2,0),"OTROS")</f>
        <v>OTROS</v>
      </c>
      <c r="AP4765" s="15" t="str">
        <f>+IFERROR(VLOOKUP(Tabla1[[#This Row],[EMPLEADO]],IS[],3,0),"OTROS")</f>
        <v>OTROS</v>
      </c>
      <c r="AQ4765" s="15" t="str">
        <f>+IFERROR(VLOOKUP(Tabla1[[#This Row],[EMPLEADO]],IS[[NÓMINA]:[INGENIERO]],2,0),"OTROS")</f>
        <v>OTROS</v>
      </c>
    </row>
    <row r="4766" spans="1:43" x14ac:dyDescent="0.25">
      <c r="A4766" s="91" t="s">
        <v>12089</v>
      </c>
      <c r="B4766" s="92">
        <v>1</v>
      </c>
      <c r="C4766" s="92" t="s">
        <v>13546</v>
      </c>
      <c r="D4766" s="93" t="s">
        <v>38</v>
      </c>
      <c r="E4766" s="94" t="s">
        <v>1077</v>
      </c>
      <c r="F4766" s="94" t="s">
        <v>13547</v>
      </c>
      <c r="G4766" s="105" t="s">
        <v>5253</v>
      </c>
      <c r="H4766" s="92" t="s">
        <v>484</v>
      </c>
      <c r="I4766" s="95" t="s">
        <v>43</v>
      </c>
      <c r="J4766" s="92" t="s">
        <v>8</v>
      </c>
      <c r="K4766" s="96" t="s">
        <v>2300</v>
      </c>
      <c r="L4766" s="96" t="s">
        <v>2301</v>
      </c>
      <c r="M4766" s="92" t="s">
        <v>94</v>
      </c>
      <c r="N4766" s="92">
        <v>1</v>
      </c>
      <c r="O4766" s="92" t="s">
        <v>47</v>
      </c>
      <c r="P4766" s="96">
        <v>45</v>
      </c>
      <c r="Q4766" s="96" t="s">
        <v>82</v>
      </c>
      <c r="R4766" s="97" t="s">
        <v>63</v>
      </c>
      <c r="S4766" s="98" t="s">
        <v>64</v>
      </c>
      <c r="T4766" s="98" t="s">
        <v>51</v>
      </c>
      <c r="U4766" s="99" t="s">
        <v>83</v>
      </c>
      <c r="V4766" s="100">
        <v>1.05</v>
      </c>
      <c r="W4766" s="106">
        <v>0</v>
      </c>
      <c r="X4766" s="102">
        <v>1</v>
      </c>
      <c r="Y4766" s="103">
        <v>1.03</v>
      </c>
      <c r="Z4766" s="99">
        <v>5</v>
      </c>
      <c r="AA4766" s="104">
        <v>0.20600000000000002</v>
      </c>
      <c r="AB4766" s="100">
        <v>0</v>
      </c>
      <c r="AC4766" s="106">
        <v>0</v>
      </c>
      <c r="AD4766" s="107">
        <v>43602</v>
      </c>
      <c r="AE4766" s="107">
        <v>43605</v>
      </c>
      <c r="AF4766" s="99">
        <v>1</v>
      </c>
      <c r="AG4766" s="101" t="s">
        <v>53</v>
      </c>
      <c r="AH4766" s="100">
        <v>0</v>
      </c>
      <c r="AI4766" s="106">
        <v>0</v>
      </c>
      <c r="AJ4766" s="106">
        <v>0</v>
      </c>
      <c r="AK4766" s="60" t="str">
        <f>+IF(Tabla1[[#This Row],[REQUEST_TY]]="SR MANTENIMIENTO CORRECTIVO", "EMERGENCIA", "OTROS")</f>
        <v>EMERGENCIA</v>
      </c>
      <c r="AL4766" s="6" t="str">
        <f>+_xlfn.IFS(Tabla1[[#This Row],[Veces obj]]&lt;=1,"0-1",Tabla1[[#This Row],[Veces obj]]&lt;=2,"1-2",Tabla1[[#This Row],[Veces obj]]&lt;=3,"2-3",TRUE,"&gt;3")</f>
        <v>0-1</v>
      </c>
      <c r="AM4766" s="60" t="str">
        <f>+_xlfn.IFS(MONTH(Tabla1[[#This Row],[MES]])&lt;=3,"Q1",MONTH(Tabla1[[#This Row],[MES]])&lt;=6,"Q2",MONTH(Tabla1[[#This Row],[MES]])&lt;=9,"Q3",TRUE,"Q4")</f>
        <v>Q2</v>
      </c>
      <c r="AN4766" s="15" t="str">
        <f>+IFERROR(VLOOKUP(Tabla1[[#This Row],[CUENTA]],CTAS[],2,0),"OTROS")</f>
        <v>OTROS</v>
      </c>
      <c r="AP4766" s="15" t="str">
        <f>+IFERROR(VLOOKUP(Tabla1[[#This Row],[EMPLEADO]],IS[],3,0),"OTROS")</f>
        <v>OTROS</v>
      </c>
      <c r="AQ4766" s="15" t="str">
        <f>+IFERROR(VLOOKUP(Tabla1[[#This Row],[EMPLEADO]],IS[[NÓMINA]:[INGENIERO]],2,0),"OTROS")</f>
        <v>OTROS</v>
      </c>
    </row>
    <row r="4767" spans="1:43" x14ac:dyDescent="0.25">
      <c r="A4767" s="91" t="s">
        <v>12089</v>
      </c>
      <c r="B4767" s="92">
        <v>1</v>
      </c>
      <c r="C4767" s="92" t="s">
        <v>13548</v>
      </c>
      <c r="D4767" s="93" t="s">
        <v>38</v>
      </c>
      <c r="E4767" s="94" t="s">
        <v>76</v>
      </c>
      <c r="F4767" s="94" t="s">
        <v>13549</v>
      </c>
      <c r="G4767" s="105" t="s">
        <v>480</v>
      </c>
      <c r="H4767" s="92" t="s">
        <v>253</v>
      </c>
      <c r="I4767" s="95" t="s">
        <v>43</v>
      </c>
      <c r="J4767" s="92" t="s">
        <v>8</v>
      </c>
      <c r="K4767" s="96" t="s">
        <v>102</v>
      </c>
      <c r="L4767" s="96" t="s">
        <v>477</v>
      </c>
      <c r="M4767" s="92" t="s">
        <v>358</v>
      </c>
      <c r="N4767" s="92">
        <v>0</v>
      </c>
      <c r="O4767" s="92" t="s">
        <v>47</v>
      </c>
      <c r="P4767" s="96">
        <v>8</v>
      </c>
      <c r="Q4767" s="96" t="s">
        <v>194</v>
      </c>
      <c r="R4767" s="97" t="s">
        <v>63</v>
      </c>
      <c r="S4767" s="98" t="s">
        <v>64</v>
      </c>
      <c r="T4767" s="98" t="s">
        <v>51</v>
      </c>
      <c r="U4767" s="99" t="s">
        <v>195</v>
      </c>
      <c r="V4767" s="100">
        <v>0.6</v>
      </c>
      <c r="W4767" s="106">
        <v>819</v>
      </c>
      <c r="X4767" s="102">
        <v>1</v>
      </c>
      <c r="Y4767" s="103">
        <v>2.34</v>
      </c>
      <c r="Z4767" s="99">
        <v>5</v>
      </c>
      <c r="AA4767" s="104">
        <v>0.46799999999999997</v>
      </c>
      <c r="AB4767" s="100">
        <v>0</v>
      </c>
      <c r="AC4767" s="106">
        <v>0</v>
      </c>
      <c r="AD4767" s="107">
        <v>43606</v>
      </c>
      <c r="AE4767" s="107">
        <v>43606</v>
      </c>
      <c r="AF4767" s="99">
        <v>0</v>
      </c>
      <c r="AG4767" s="101" t="s">
        <v>53</v>
      </c>
      <c r="AH4767" s="100">
        <v>0</v>
      </c>
      <c r="AI4767" s="106">
        <v>0</v>
      </c>
      <c r="AJ4767" s="106">
        <v>0</v>
      </c>
      <c r="AK4767" s="60" t="str">
        <f>+IF(Tabla1[[#This Row],[REQUEST_TY]]="SR MANTENIMIENTO CORRECTIVO", "EMERGENCIA", "OTROS")</f>
        <v>EMERGENCIA</v>
      </c>
      <c r="AL4767" s="6" t="str">
        <f>+_xlfn.IFS(Tabla1[[#This Row],[Veces obj]]&lt;=1,"0-1",Tabla1[[#This Row],[Veces obj]]&lt;=2,"1-2",Tabla1[[#This Row],[Veces obj]]&lt;=3,"2-3",TRUE,"&gt;3")</f>
        <v>0-1</v>
      </c>
      <c r="AM4767" s="60" t="str">
        <f>+_xlfn.IFS(MONTH(Tabla1[[#This Row],[MES]])&lt;=3,"Q1",MONTH(Tabla1[[#This Row],[MES]])&lt;=6,"Q2",MONTH(Tabla1[[#This Row],[MES]])&lt;=9,"Q3",TRUE,"Q4")</f>
        <v>Q2</v>
      </c>
      <c r="AN4767" s="15" t="str">
        <f>+IFERROR(VLOOKUP(Tabla1[[#This Row],[CUENTA]],CTAS[],2,0),"OTROS")</f>
        <v>OTROS</v>
      </c>
      <c r="AP4767" s="15" t="str">
        <f>+IFERROR(VLOOKUP(Tabla1[[#This Row],[EMPLEADO]],IS[],3,0),"OTROS")</f>
        <v>OTROS</v>
      </c>
      <c r="AQ4767" s="15" t="str">
        <f>+IFERROR(VLOOKUP(Tabla1[[#This Row],[EMPLEADO]],IS[[NÓMINA]:[INGENIERO]],2,0),"OTROS")</f>
        <v>OTROS</v>
      </c>
    </row>
    <row r="4768" spans="1:43" x14ac:dyDescent="0.25">
      <c r="A4768" s="91" t="s">
        <v>12089</v>
      </c>
      <c r="B4768" s="92">
        <v>1</v>
      </c>
      <c r="C4768" s="92" t="s">
        <v>13550</v>
      </c>
      <c r="D4768" s="93" t="s">
        <v>38</v>
      </c>
      <c r="E4768" s="94" t="s">
        <v>3742</v>
      </c>
      <c r="F4768" s="94" t="s">
        <v>13551</v>
      </c>
      <c r="G4768" s="105" t="s">
        <v>13552</v>
      </c>
      <c r="H4768" s="92" t="s">
        <v>8581</v>
      </c>
      <c r="I4768" s="95" t="s">
        <v>43</v>
      </c>
      <c r="J4768" s="92" t="s">
        <v>8</v>
      </c>
      <c r="K4768" s="96" t="s">
        <v>199</v>
      </c>
      <c r="L4768" s="96" t="s">
        <v>13553</v>
      </c>
      <c r="M4768" s="92" t="s">
        <v>256</v>
      </c>
      <c r="N4768" s="92">
        <v>0</v>
      </c>
      <c r="O4768" s="92" t="s">
        <v>47</v>
      </c>
      <c r="P4768" s="96">
        <v>2724</v>
      </c>
      <c r="Q4768" s="96" t="s">
        <v>48</v>
      </c>
      <c r="R4768" s="97" t="s">
        <v>49</v>
      </c>
      <c r="S4768" s="98" t="s">
        <v>50</v>
      </c>
      <c r="T4768" s="98" t="s">
        <v>51</v>
      </c>
      <c r="U4768" s="99" t="s">
        <v>52</v>
      </c>
      <c r="V4768" s="100">
        <v>1.05</v>
      </c>
      <c r="W4768" s="106">
        <v>750.75000000000011</v>
      </c>
      <c r="X4768" s="102">
        <v>1</v>
      </c>
      <c r="Y4768" s="103">
        <v>2.37</v>
      </c>
      <c r="Z4768" s="99">
        <v>5</v>
      </c>
      <c r="AA4768" s="104">
        <v>0.47400000000000003</v>
      </c>
      <c r="AB4768" s="100">
        <v>0</v>
      </c>
      <c r="AC4768" s="106">
        <v>0</v>
      </c>
      <c r="AD4768" s="107">
        <v>43613</v>
      </c>
      <c r="AE4768" s="107">
        <v>43613</v>
      </c>
      <c r="AF4768" s="99">
        <v>0</v>
      </c>
      <c r="AG4768" s="101" t="s">
        <v>53</v>
      </c>
      <c r="AH4768" s="100">
        <v>0</v>
      </c>
      <c r="AI4768" s="106">
        <v>0</v>
      </c>
      <c r="AJ4768" s="106">
        <v>0</v>
      </c>
      <c r="AK4768" s="60" t="str">
        <f>+IF(Tabla1[[#This Row],[REQUEST_TY]]="SR MANTENIMIENTO CORRECTIVO", "EMERGENCIA", "OTROS")</f>
        <v>EMERGENCIA</v>
      </c>
      <c r="AL4768" s="6" t="str">
        <f>+_xlfn.IFS(Tabla1[[#This Row],[Veces obj]]&lt;=1,"0-1",Tabla1[[#This Row],[Veces obj]]&lt;=2,"1-2",Tabla1[[#This Row],[Veces obj]]&lt;=3,"2-3",TRUE,"&gt;3")</f>
        <v>0-1</v>
      </c>
      <c r="AM4768" s="60" t="str">
        <f>+_xlfn.IFS(MONTH(Tabla1[[#This Row],[MES]])&lt;=3,"Q1",MONTH(Tabla1[[#This Row],[MES]])&lt;=6,"Q2",MONTH(Tabla1[[#This Row],[MES]])&lt;=9,"Q3",TRUE,"Q4")</f>
        <v>Q2</v>
      </c>
      <c r="AN4768" s="15" t="str">
        <f>+IFERROR(VLOOKUP(Tabla1[[#This Row],[CUENTA]],CTAS[],2,0),"OTROS")</f>
        <v>OTROS</v>
      </c>
      <c r="AP4768" s="15" t="str">
        <f>+IFERROR(VLOOKUP(Tabla1[[#This Row],[EMPLEADO]],IS[],3,0),"OTROS")</f>
        <v>OTROS</v>
      </c>
      <c r="AQ4768" s="15" t="str">
        <f>+IFERROR(VLOOKUP(Tabla1[[#This Row],[EMPLEADO]],IS[[NÓMINA]:[INGENIERO]],2,0),"OTROS")</f>
        <v>OTROS</v>
      </c>
    </row>
    <row r="4769" spans="1:43" x14ac:dyDescent="0.25">
      <c r="A4769" s="91" t="s">
        <v>12089</v>
      </c>
      <c r="B4769" s="92">
        <v>1</v>
      </c>
      <c r="C4769" s="92" t="s">
        <v>13554</v>
      </c>
      <c r="D4769" s="93" t="s">
        <v>38</v>
      </c>
      <c r="E4769" s="94" t="s">
        <v>275</v>
      </c>
      <c r="F4769" s="94" t="s">
        <v>13555</v>
      </c>
      <c r="G4769" s="105" t="s">
        <v>10946</v>
      </c>
      <c r="H4769" s="92" t="s">
        <v>150</v>
      </c>
      <c r="I4769" s="95" t="s">
        <v>43</v>
      </c>
      <c r="J4769" s="92" t="s">
        <v>8</v>
      </c>
      <c r="K4769" s="96" t="s">
        <v>151</v>
      </c>
      <c r="L4769" s="96" t="s">
        <v>1325</v>
      </c>
      <c r="M4769" s="92" t="s">
        <v>94</v>
      </c>
      <c r="N4769" s="92">
        <v>1</v>
      </c>
      <c r="O4769" s="92" t="s">
        <v>47</v>
      </c>
      <c r="P4769" s="96">
        <v>17</v>
      </c>
      <c r="Q4769" s="96" t="s">
        <v>62</v>
      </c>
      <c r="R4769" s="97" t="s">
        <v>95</v>
      </c>
      <c r="S4769" s="98" t="s">
        <v>64</v>
      </c>
      <c r="T4769" s="98" t="s">
        <v>51</v>
      </c>
      <c r="U4769" s="99" t="s">
        <v>65</v>
      </c>
      <c r="V4769" s="100">
        <v>0.8</v>
      </c>
      <c r="W4769" s="106">
        <v>0</v>
      </c>
      <c r="X4769" s="102">
        <v>1</v>
      </c>
      <c r="Y4769" s="103">
        <v>2.5299999999999998</v>
      </c>
      <c r="Z4769" s="99">
        <v>5</v>
      </c>
      <c r="AA4769" s="104">
        <v>0.50600000000000001</v>
      </c>
      <c r="AB4769" s="100">
        <v>0</v>
      </c>
      <c r="AC4769" s="106">
        <v>0</v>
      </c>
      <c r="AD4769" s="107">
        <v>43607</v>
      </c>
      <c r="AE4769" s="107">
        <v>43607</v>
      </c>
      <c r="AF4769" s="99">
        <v>0</v>
      </c>
      <c r="AG4769" s="101" t="s">
        <v>53</v>
      </c>
      <c r="AH4769" s="100">
        <v>0</v>
      </c>
      <c r="AI4769" s="106">
        <v>0</v>
      </c>
      <c r="AJ4769" s="106">
        <v>0</v>
      </c>
      <c r="AK4769" s="60" t="str">
        <f>+IF(Tabla1[[#This Row],[REQUEST_TY]]="SR MANTENIMIENTO CORRECTIVO", "EMERGENCIA", "OTROS")</f>
        <v>EMERGENCIA</v>
      </c>
      <c r="AL4769" s="6" t="str">
        <f>+_xlfn.IFS(Tabla1[[#This Row],[Veces obj]]&lt;=1,"0-1",Tabla1[[#This Row],[Veces obj]]&lt;=2,"1-2",Tabla1[[#This Row],[Veces obj]]&lt;=3,"2-3",TRUE,"&gt;3")</f>
        <v>0-1</v>
      </c>
      <c r="AM4769" s="60" t="str">
        <f>+_xlfn.IFS(MONTH(Tabla1[[#This Row],[MES]])&lt;=3,"Q1",MONTH(Tabla1[[#This Row],[MES]])&lt;=6,"Q2",MONTH(Tabla1[[#This Row],[MES]])&lt;=9,"Q3",TRUE,"Q4")</f>
        <v>Q2</v>
      </c>
      <c r="AN4769" s="15" t="str">
        <f>+IFERROR(VLOOKUP(Tabla1[[#This Row],[CUENTA]],CTAS[],2,0),"OTROS")</f>
        <v>HONEYWELL</v>
      </c>
      <c r="AP4769" s="15" t="str">
        <f>+IFERROR(VLOOKUP(Tabla1[[#This Row],[EMPLEADO]],IS[],3,0),"OTROS")</f>
        <v>JUAREZ</v>
      </c>
      <c r="AQ4769" s="15" t="str">
        <f>+IFERROR(VLOOKUP(Tabla1[[#This Row],[EMPLEADO]],IS[[NÓMINA]:[INGENIERO]],2,0),"OTROS")</f>
        <v>CARLOS MONTOYA</v>
      </c>
    </row>
    <row r="4770" spans="1:43" x14ac:dyDescent="0.25">
      <c r="A4770" s="91" t="s">
        <v>12089</v>
      </c>
      <c r="B4770" s="92">
        <v>1</v>
      </c>
      <c r="C4770" s="92" t="s">
        <v>13556</v>
      </c>
      <c r="D4770" s="93" t="s">
        <v>38</v>
      </c>
      <c r="E4770" s="94" t="s">
        <v>76</v>
      </c>
      <c r="F4770" s="94" t="s">
        <v>13557</v>
      </c>
      <c r="G4770" s="105" t="s">
        <v>686</v>
      </c>
      <c r="H4770" s="92" t="s">
        <v>646</v>
      </c>
      <c r="I4770" s="95" t="s">
        <v>43</v>
      </c>
      <c r="J4770" s="92" t="s">
        <v>8</v>
      </c>
      <c r="K4770" s="96" t="s">
        <v>59</v>
      </c>
      <c r="L4770" s="96" t="s">
        <v>687</v>
      </c>
      <c r="M4770" s="92" t="s">
        <v>649</v>
      </c>
      <c r="N4770" s="92">
        <v>0</v>
      </c>
      <c r="O4770" s="92" t="s">
        <v>47</v>
      </c>
      <c r="P4770" s="96">
        <v>115</v>
      </c>
      <c r="Q4770" s="96" t="s">
        <v>48</v>
      </c>
      <c r="R4770" s="97" t="s">
        <v>63</v>
      </c>
      <c r="S4770" s="98" t="s">
        <v>64</v>
      </c>
      <c r="T4770" s="98" t="s">
        <v>51</v>
      </c>
      <c r="U4770" s="99" t="s">
        <v>96</v>
      </c>
      <c r="V4770" s="100">
        <v>1.1000000000000001</v>
      </c>
      <c r="W4770" s="106">
        <v>1501.5000000000002</v>
      </c>
      <c r="X4770" s="102">
        <v>1</v>
      </c>
      <c r="Y4770" s="103">
        <v>1.42</v>
      </c>
      <c r="Z4770" s="99">
        <v>5</v>
      </c>
      <c r="AA4770" s="104">
        <v>0.28399999999999997</v>
      </c>
      <c r="AB4770" s="100">
        <v>0</v>
      </c>
      <c r="AC4770" s="106">
        <v>0</v>
      </c>
      <c r="AD4770" s="107">
        <v>43605</v>
      </c>
      <c r="AE4770" s="107">
        <v>43605</v>
      </c>
      <c r="AF4770" s="99">
        <v>0</v>
      </c>
      <c r="AG4770" s="101" t="s">
        <v>53</v>
      </c>
      <c r="AH4770" s="100">
        <v>0</v>
      </c>
      <c r="AI4770" s="106">
        <v>0</v>
      </c>
      <c r="AJ4770" s="106">
        <v>0</v>
      </c>
      <c r="AK4770" s="60" t="str">
        <f>+IF(Tabla1[[#This Row],[REQUEST_TY]]="SR MANTENIMIENTO CORRECTIVO", "EMERGENCIA", "OTROS")</f>
        <v>EMERGENCIA</v>
      </c>
      <c r="AL4770" s="6" t="str">
        <f>+_xlfn.IFS(Tabla1[[#This Row],[Veces obj]]&lt;=1,"0-1",Tabla1[[#This Row],[Veces obj]]&lt;=2,"1-2",Tabla1[[#This Row],[Veces obj]]&lt;=3,"2-3",TRUE,"&gt;3")</f>
        <v>0-1</v>
      </c>
      <c r="AM4770" s="60" t="str">
        <f>+_xlfn.IFS(MONTH(Tabla1[[#This Row],[MES]])&lt;=3,"Q1",MONTH(Tabla1[[#This Row],[MES]])&lt;=6,"Q2",MONTH(Tabla1[[#This Row],[MES]])&lt;=9,"Q3",TRUE,"Q4")</f>
        <v>Q2</v>
      </c>
      <c r="AN4770" s="15" t="str">
        <f>+IFERROR(VLOOKUP(Tabla1[[#This Row],[CUENTA]],CTAS[],2,0),"OTROS")</f>
        <v>OTROS</v>
      </c>
      <c r="AP4770" s="15" t="str">
        <f>+IFERROR(VLOOKUP(Tabla1[[#This Row],[EMPLEADO]],IS[],3,0),"OTROS")</f>
        <v>OTROS</v>
      </c>
      <c r="AQ4770" s="15" t="str">
        <f>+IFERROR(VLOOKUP(Tabla1[[#This Row],[EMPLEADO]],IS[[NÓMINA]:[INGENIERO]],2,0),"OTROS")</f>
        <v>OTROS</v>
      </c>
    </row>
    <row r="4771" spans="1:43" x14ac:dyDescent="0.25">
      <c r="A4771" s="91" t="s">
        <v>12089</v>
      </c>
      <c r="B4771" s="92">
        <v>1</v>
      </c>
      <c r="C4771" s="92" t="s">
        <v>13558</v>
      </c>
      <c r="D4771" s="93" t="s">
        <v>38</v>
      </c>
      <c r="E4771" s="94" t="s">
        <v>720</v>
      </c>
      <c r="F4771" s="94" t="s">
        <v>13559</v>
      </c>
      <c r="G4771" s="105" t="s">
        <v>2612</v>
      </c>
      <c r="H4771" s="92" t="s">
        <v>297</v>
      </c>
      <c r="I4771" s="95" t="s">
        <v>43</v>
      </c>
      <c r="J4771" s="92" t="s">
        <v>8</v>
      </c>
      <c r="K4771" s="96" t="s">
        <v>59</v>
      </c>
      <c r="L4771" s="96" t="s">
        <v>2613</v>
      </c>
      <c r="M4771" s="92" t="s">
        <v>73</v>
      </c>
      <c r="N4771" s="92">
        <v>0</v>
      </c>
      <c r="O4771" s="92" t="s">
        <v>47</v>
      </c>
      <c r="P4771" s="96">
        <v>17</v>
      </c>
      <c r="Q4771" s="96" t="s">
        <v>62</v>
      </c>
      <c r="R4771" s="97" t="s">
        <v>242</v>
      </c>
      <c r="S4771" s="98" t="s">
        <v>64</v>
      </c>
      <c r="T4771" s="98" t="s">
        <v>51</v>
      </c>
      <c r="U4771" s="99" t="s">
        <v>65</v>
      </c>
      <c r="V4771" s="100">
        <v>0.8</v>
      </c>
      <c r="W4771" s="106">
        <v>1092</v>
      </c>
      <c r="X4771" s="102">
        <v>1</v>
      </c>
      <c r="Y4771" s="103">
        <v>0.48</v>
      </c>
      <c r="Z4771" s="99">
        <v>5</v>
      </c>
      <c r="AA4771" s="104">
        <v>9.6000000000000002E-2</v>
      </c>
      <c r="AB4771" s="100">
        <v>0</v>
      </c>
      <c r="AC4771" s="106">
        <v>0</v>
      </c>
      <c r="AD4771" s="107">
        <v>43602</v>
      </c>
      <c r="AE4771" s="107">
        <v>43605</v>
      </c>
      <c r="AF4771" s="99">
        <v>1</v>
      </c>
      <c r="AG4771" s="101" t="s">
        <v>53</v>
      </c>
      <c r="AH4771" s="100">
        <v>0</v>
      </c>
      <c r="AI4771" s="106">
        <v>0</v>
      </c>
      <c r="AJ4771" s="106">
        <v>0</v>
      </c>
      <c r="AK4771" s="60" t="str">
        <f>+IF(Tabla1[[#This Row],[REQUEST_TY]]="SR MANTENIMIENTO CORRECTIVO", "EMERGENCIA", "OTROS")</f>
        <v>EMERGENCIA</v>
      </c>
      <c r="AL4771" s="6" t="str">
        <f>+_xlfn.IFS(Tabla1[[#This Row],[Veces obj]]&lt;=1,"0-1",Tabla1[[#This Row],[Veces obj]]&lt;=2,"1-2",Tabla1[[#This Row],[Veces obj]]&lt;=3,"2-3",TRUE,"&gt;3")</f>
        <v>0-1</v>
      </c>
      <c r="AM4771" s="60" t="str">
        <f>+_xlfn.IFS(MONTH(Tabla1[[#This Row],[MES]])&lt;=3,"Q1",MONTH(Tabla1[[#This Row],[MES]])&lt;=6,"Q2",MONTH(Tabla1[[#This Row],[MES]])&lt;=9,"Q3",TRUE,"Q4")</f>
        <v>Q2</v>
      </c>
      <c r="AN4771" s="15" t="str">
        <f>+IFERROR(VLOOKUP(Tabla1[[#This Row],[CUENTA]],CTAS[],2,0),"OTROS")</f>
        <v>OTROS</v>
      </c>
      <c r="AP4771" s="15" t="str">
        <f>+IFERROR(VLOOKUP(Tabla1[[#This Row],[EMPLEADO]],IS[],3,0),"OTROS")</f>
        <v>JUAREZ</v>
      </c>
      <c r="AQ4771" s="15" t="str">
        <f>+IFERROR(VLOOKUP(Tabla1[[#This Row],[EMPLEADO]],IS[[NÓMINA]:[INGENIERO]],2,0),"OTROS")</f>
        <v>ALFREDO TORRES</v>
      </c>
    </row>
    <row r="4772" spans="1:43" x14ac:dyDescent="0.25">
      <c r="A4772" s="91" t="s">
        <v>12089</v>
      </c>
      <c r="B4772" s="92">
        <v>1</v>
      </c>
      <c r="C4772" s="92" t="s">
        <v>13560</v>
      </c>
      <c r="D4772" s="93" t="s">
        <v>38</v>
      </c>
      <c r="E4772" s="94" t="s">
        <v>1015</v>
      </c>
      <c r="F4772" s="94" t="s">
        <v>13561</v>
      </c>
      <c r="G4772" s="105" t="s">
        <v>2032</v>
      </c>
      <c r="H4772" s="92" t="s">
        <v>915</v>
      </c>
      <c r="I4772" s="95" t="s">
        <v>43</v>
      </c>
      <c r="J4772" s="92" t="s">
        <v>8</v>
      </c>
      <c r="K4772" s="96" t="s">
        <v>59</v>
      </c>
      <c r="L4772" s="96" t="s">
        <v>629</v>
      </c>
      <c r="M4772" s="92" t="s">
        <v>46</v>
      </c>
      <c r="N4772" s="92">
        <v>0</v>
      </c>
      <c r="O4772" s="92" t="s">
        <v>47</v>
      </c>
      <c r="P4772" s="96">
        <v>32</v>
      </c>
      <c r="Q4772" s="96" t="s">
        <v>82</v>
      </c>
      <c r="R4772" s="97" t="s">
        <v>317</v>
      </c>
      <c r="S4772" s="98" t="s">
        <v>318</v>
      </c>
      <c r="T4772" s="98" t="s">
        <v>51</v>
      </c>
      <c r="U4772" s="99" t="s">
        <v>140</v>
      </c>
      <c r="V4772" s="100">
        <v>1.1000000000000001</v>
      </c>
      <c r="W4772" s="106">
        <v>1730.3000000000004</v>
      </c>
      <c r="X4772" s="102">
        <v>1</v>
      </c>
      <c r="Y4772" s="103">
        <v>0.87</v>
      </c>
      <c r="Z4772" s="99">
        <v>4</v>
      </c>
      <c r="AA4772" s="104">
        <v>0.2175</v>
      </c>
      <c r="AB4772" s="100">
        <v>0</v>
      </c>
      <c r="AC4772" s="106">
        <v>0</v>
      </c>
      <c r="AD4772" s="107">
        <v>43605</v>
      </c>
      <c r="AE4772" s="107">
        <v>43605</v>
      </c>
      <c r="AF4772" s="99">
        <v>0</v>
      </c>
      <c r="AG4772" s="101" t="s">
        <v>53</v>
      </c>
      <c r="AH4772" s="100">
        <v>0</v>
      </c>
      <c r="AI4772" s="106">
        <v>0</v>
      </c>
      <c r="AJ4772" s="106">
        <v>0</v>
      </c>
      <c r="AK4772" s="60" t="str">
        <f>+IF(Tabla1[[#This Row],[REQUEST_TY]]="SR MANTENIMIENTO CORRECTIVO", "EMERGENCIA", "OTROS")</f>
        <v>EMERGENCIA</v>
      </c>
      <c r="AL4772" s="6" t="str">
        <f>+_xlfn.IFS(Tabla1[[#This Row],[Veces obj]]&lt;=1,"0-1",Tabla1[[#This Row],[Veces obj]]&lt;=2,"1-2",Tabla1[[#This Row],[Veces obj]]&lt;=3,"2-3",TRUE,"&gt;3")</f>
        <v>0-1</v>
      </c>
      <c r="AM4772" s="60" t="str">
        <f>+_xlfn.IFS(MONTH(Tabla1[[#This Row],[MES]])&lt;=3,"Q1",MONTH(Tabla1[[#This Row],[MES]])&lt;=6,"Q2",MONTH(Tabla1[[#This Row],[MES]])&lt;=9,"Q3",TRUE,"Q4")</f>
        <v>Q2</v>
      </c>
      <c r="AN4772" s="15" t="str">
        <f>+IFERROR(VLOOKUP(Tabla1[[#This Row],[CUENTA]],CTAS[],2,0),"OTROS")</f>
        <v>OTROS</v>
      </c>
      <c r="AP4772" s="15" t="str">
        <f>+IFERROR(VLOOKUP(Tabla1[[#This Row],[EMPLEADO]],IS[],3,0),"OTROS")</f>
        <v>OTROS</v>
      </c>
      <c r="AQ4772" s="15" t="str">
        <f>+IFERROR(VLOOKUP(Tabla1[[#This Row],[EMPLEADO]],IS[[NÓMINA]:[INGENIERO]],2,0),"OTROS")</f>
        <v>OTROS</v>
      </c>
    </row>
    <row r="4773" spans="1:43" x14ac:dyDescent="0.25">
      <c r="A4773" s="91" t="s">
        <v>12089</v>
      </c>
      <c r="B4773" s="92">
        <v>1</v>
      </c>
      <c r="C4773" s="92" t="s">
        <v>13562</v>
      </c>
      <c r="D4773" s="93" t="s">
        <v>38</v>
      </c>
      <c r="E4773" s="94" t="s">
        <v>39</v>
      </c>
      <c r="F4773" s="94" t="s">
        <v>13563</v>
      </c>
      <c r="G4773" s="105" t="s">
        <v>2704</v>
      </c>
      <c r="H4773" s="92" t="s">
        <v>246</v>
      </c>
      <c r="I4773" s="95" t="s">
        <v>43</v>
      </c>
      <c r="J4773" s="92" t="s">
        <v>8</v>
      </c>
      <c r="K4773" s="96" t="s">
        <v>798</v>
      </c>
      <c r="L4773" s="96" t="s">
        <v>1509</v>
      </c>
      <c r="M4773" s="92" t="s">
        <v>1510</v>
      </c>
      <c r="N4773" s="92">
        <v>1</v>
      </c>
      <c r="O4773" s="92" t="s">
        <v>105</v>
      </c>
      <c r="P4773" s="96">
        <v>59</v>
      </c>
      <c r="Q4773" s="96" t="s">
        <v>82</v>
      </c>
      <c r="R4773" s="97" t="s">
        <v>49</v>
      </c>
      <c r="S4773" s="98" t="s">
        <v>50</v>
      </c>
      <c r="T4773" s="98" t="s">
        <v>51</v>
      </c>
      <c r="U4773" s="99" t="s">
        <v>120</v>
      </c>
      <c r="V4773" s="100">
        <v>0.8</v>
      </c>
      <c r="W4773" s="106">
        <v>0</v>
      </c>
      <c r="X4773" s="102">
        <v>1</v>
      </c>
      <c r="Y4773" s="103">
        <v>0</v>
      </c>
      <c r="Z4773" s="99">
        <v>5</v>
      </c>
      <c r="AA4773" s="104">
        <v>0</v>
      </c>
      <c r="AB4773" s="100">
        <v>0</v>
      </c>
      <c r="AC4773" s="106">
        <v>0</v>
      </c>
      <c r="AD4773" s="107">
        <v>43605</v>
      </c>
      <c r="AE4773" s="107">
        <v>43605</v>
      </c>
      <c r="AF4773" s="99">
        <v>0</v>
      </c>
      <c r="AG4773" s="101" t="s">
        <v>53</v>
      </c>
      <c r="AH4773" s="100">
        <v>0</v>
      </c>
      <c r="AI4773" s="106">
        <v>0</v>
      </c>
      <c r="AJ4773" s="106">
        <v>0</v>
      </c>
      <c r="AK4773" s="60" t="str">
        <f>+IF(Tabla1[[#This Row],[REQUEST_TY]]="SR MANTENIMIENTO CORRECTIVO", "EMERGENCIA", "OTROS")</f>
        <v>EMERGENCIA</v>
      </c>
      <c r="AL4773" s="6" t="str">
        <f>+_xlfn.IFS(Tabla1[[#This Row],[Veces obj]]&lt;=1,"0-1",Tabla1[[#This Row],[Veces obj]]&lt;=2,"1-2",Tabla1[[#This Row],[Veces obj]]&lt;=3,"2-3",TRUE,"&gt;3")</f>
        <v>0-1</v>
      </c>
      <c r="AM4773" s="60" t="str">
        <f>+_xlfn.IFS(MONTH(Tabla1[[#This Row],[MES]])&lt;=3,"Q1",MONTH(Tabla1[[#This Row],[MES]])&lt;=6,"Q2",MONTH(Tabla1[[#This Row],[MES]])&lt;=9,"Q3",TRUE,"Q4")</f>
        <v>Q2</v>
      </c>
      <c r="AN4773" s="15" t="str">
        <f>+IFERROR(VLOOKUP(Tabla1[[#This Row],[CUENTA]],CTAS[],2,0),"OTROS")</f>
        <v>OTROS</v>
      </c>
      <c r="AP4773" s="15" t="str">
        <f>+IFERROR(VLOOKUP(Tabla1[[#This Row],[EMPLEADO]],IS[],3,0),"OTROS")</f>
        <v>OTROS</v>
      </c>
      <c r="AQ4773" s="15" t="str">
        <f>+IFERROR(VLOOKUP(Tabla1[[#This Row],[EMPLEADO]],IS[[NÓMINA]:[INGENIERO]],2,0),"OTROS")</f>
        <v>OTROS</v>
      </c>
    </row>
    <row r="4774" spans="1:43" x14ac:dyDescent="0.25">
      <c r="A4774" s="91" t="s">
        <v>12089</v>
      </c>
      <c r="B4774" s="92">
        <v>1</v>
      </c>
      <c r="C4774" s="92" t="s">
        <v>13564</v>
      </c>
      <c r="D4774" s="93" t="s">
        <v>38</v>
      </c>
      <c r="E4774" s="94" t="s">
        <v>133</v>
      </c>
      <c r="F4774" s="94" t="s">
        <v>13565</v>
      </c>
      <c r="G4774" s="105" t="s">
        <v>7483</v>
      </c>
      <c r="H4774" s="92" t="s">
        <v>453</v>
      </c>
      <c r="I4774" s="95" t="s">
        <v>43</v>
      </c>
      <c r="J4774" s="92" t="s">
        <v>8</v>
      </c>
      <c r="K4774" s="96" t="s">
        <v>59</v>
      </c>
      <c r="L4774" s="96" t="s">
        <v>454</v>
      </c>
      <c r="M4774" s="92" t="s">
        <v>455</v>
      </c>
      <c r="N4774" s="92">
        <v>0</v>
      </c>
      <c r="O4774" s="92" t="s">
        <v>47</v>
      </c>
      <c r="P4774" s="96">
        <v>25</v>
      </c>
      <c r="Q4774" s="96" t="s">
        <v>62</v>
      </c>
      <c r="R4774" s="97" t="s">
        <v>138</v>
      </c>
      <c r="S4774" s="98" t="s">
        <v>139</v>
      </c>
      <c r="T4774" s="98" t="s">
        <v>51</v>
      </c>
      <c r="U4774" s="99" t="s">
        <v>262</v>
      </c>
      <c r="V4774" s="100">
        <v>1.05</v>
      </c>
      <c r="W4774" s="106">
        <v>1651.6500000000003</v>
      </c>
      <c r="X4774" s="102">
        <v>1</v>
      </c>
      <c r="Y4774" s="103">
        <v>1.52</v>
      </c>
      <c r="Z4774" s="99">
        <v>4</v>
      </c>
      <c r="AA4774" s="104">
        <v>0.38</v>
      </c>
      <c r="AB4774" s="100">
        <v>0</v>
      </c>
      <c r="AC4774" s="106">
        <v>0</v>
      </c>
      <c r="AD4774" s="107">
        <v>43615</v>
      </c>
      <c r="AE4774" s="107">
        <v>43616</v>
      </c>
      <c r="AF4774" s="99">
        <v>1</v>
      </c>
      <c r="AG4774" s="101" t="s">
        <v>53</v>
      </c>
      <c r="AH4774" s="100">
        <v>0</v>
      </c>
      <c r="AI4774" s="106">
        <v>0</v>
      </c>
      <c r="AJ4774" s="106">
        <v>0</v>
      </c>
      <c r="AK4774" s="60" t="str">
        <f>+IF(Tabla1[[#This Row],[REQUEST_TY]]="SR MANTENIMIENTO CORRECTIVO", "EMERGENCIA", "OTROS")</f>
        <v>EMERGENCIA</v>
      </c>
      <c r="AL4774" s="6" t="str">
        <f>+_xlfn.IFS(Tabla1[[#This Row],[Veces obj]]&lt;=1,"0-1",Tabla1[[#This Row],[Veces obj]]&lt;=2,"1-2",Tabla1[[#This Row],[Veces obj]]&lt;=3,"2-3",TRUE,"&gt;3")</f>
        <v>0-1</v>
      </c>
      <c r="AM4774" s="60" t="str">
        <f>+_xlfn.IFS(MONTH(Tabla1[[#This Row],[MES]])&lt;=3,"Q1",MONTH(Tabla1[[#This Row],[MES]])&lt;=6,"Q2",MONTH(Tabla1[[#This Row],[MES]])&lt;=9,"Q3",TRUE,"Q4")</f>
        <v>Q2</v>
      </c>
      <c r="AN4774" s="15" t="str">
        <f>+IFERROR(VLOOKUP(Tabla1[[#This Row],[CUENTA]],CTAS[],2,0),"OTROS")</f>
        <v>OTROS</v>
      </c>
      <c r="AP4774" s="15" t="str">
        <f>+IFERROR(VLOOKUP(Tabla1[[#This Row],[EMPLEADO]],IS[],3,0),"OTROS")</f>
        <v>OTROS</v>
      </c>
      <c r="AQ4774" s="15" t="str">
        <f>+IFERROR(VLOOKUP(Tabla1[[#This Row],[EMPLEADO]],IS[[NÓMINA]:[INGENIERO]],2,0),"OTROS")</f>
        <v>OTROS</v>
      </c>
    </row>
    <row r="4775" spans="1:43" x14ac:dyDescent="0.25">
      <c r="A4775" s="91" t="s">
        <v>12089</v>
      </c>
      <c r="B4775" s="92">
        <v>1</v>
      </c>
      <c r="C4775" s="92" t="s">
        <v>13566</v>
      </c>
      <c r="D4775" s="93" t="s">
        <v>38</v>
      </c>
      <c r="E4775" s="94" t="s">
        <v>507</v>
      </c>
      <c r="F4775" s="94" t="s">
        <v>13567</v>
      </c>
      <c r="G4775" s="105" t="s">
        <v>3235</v>
      </c>
      <c r="H4775" s="92" t="s">
        <v>266</v>
      </c>
      <c r="I4775" s="95" t="s">
        <v>43</v>
      </c>
      <c r="J4775" s="92" t="s">
        <v>8</v>
      </c>
      <c r="K4775" s="96" t="s">
        <v>2725</v>
      </c>
      <c r="L4775" s="96" t="s">
        <v>2726</v>
      </c>
      <c r="M4775" s="92" t="s">
        <v>94</v>
      </c>
      <c r="N4775" s="92">
        <v>0</v>
      </c>
      <c r="O4775" s="92" t="s">
        <v>47</v>
      </c>
      <c r="P4775" s="96">
        <v>129</v>
      </c>
      <c r="Q4775" s="96" t="s">
        <v>48</v>
      </c>
      <c r="R4775" s="97" t="s">
        <v>242</v>
      </c>
      <c r="S4775" s="98" t="s">
        <v>64</v>
      </c>
      <c r="T4775" s="98" t="s">
        <v>51</v>
      </c>
      <c r="U4775" s="99" t="s">
        <v>96</v>
      </c>
      <c r="V4775" s="100">
        <v>1.1000000000000001</v>
      </c>
      <c r="W4775" s="106">
        <v>1501.5000000000002</v>
      </c>
      <c r="X4775" s="102">
        <v>1</v>
      </c>
      <c r="Y4775" s="103">
        <v>0</v>
      </c>
      <c r="Z4775" s="99">
        <v>5</v>
      </c>
      <c r="AA4775" s="104">
        <v>0</v>
      </c>
      <c r="AB4775" s="100">
        <v>0</v>
      </c>
      <c r="AC4775" s="106">
        <v>0</v>
      </c>
      <c r="AD4775" s="107">
        <v>43605</v>
      </c>
      <c r="AE4775" s="107">
        <v>43605</v>
      </c>
      <c r="AF4775" s="99">
        <v>0</v>
      </c>
      <c r="AG4775" s="101" t="s">
        <v>53</v>
      </c>
      <c r="AH4775" s="100">
        <v>0</v>
      </c>
      <c r="AI4775" s="106">
        <v>0</v>
      </c>
      <c r="AJ4775" s="106">
        <v>0</v>
      </c>
      <c r="AK4775" s="60" t="str">
        <f>+IF(Tabla1[[#This Row],[REQUEST_TY]]="SR MANTENIMIENTO CORRECTIVO", "EMERGENCIA", "OTROS")</f>
        <v>EMERGENCIA</v>
      </c>
      <c r="AL4775" s="6" t="str">
        <f>+_xlfn.IFS(Tabla1[[#This Row],[Veces obj]]&lt;=1,"0-1",Tabla1[[#This Row],[Veces obj]]&lt;=2,"1-2",Tabla1[[#This Row],[Veces obj]]&lt;=3,"2-3",TRUE,"&gt;3")</f>
        <v>0-1</v>
      </c>
      <c r="AM4775" s="60" t="str">
        <f>+_xlfn.IFS(MONTH(Tabla1[[#This Row],[MES]])&lt;=3,"Q1",MONTH(Tabla1[[#This Row],[MES]])&lt;=6,"Q2",MONTH(Tabla1[[#This Row],[MES]])&lt;=9,"Q3",TRUE,"Q4")</f>
        <v>Q2</v>
      </c>
      <c r="AN4775" s="15" t="str">
        <f>+IFERROR(VLOOKUP(Tabla1[[#This Row],[CUENTA]],CTAS[],2,0),"OTROS")</f>
        <v>OTROS</v>
      </c>
      <c r="AP4775" s="15" t="str">
        <f>+IFERROR(VLOOKUP(Tabla1[[#This Row],[EMPLEADO]],IS[],3,0),"OTROS")</f>
        <v>JUAREZ</v>
      </c>
      <c r="AQ4775" s="15" t="str">
        <f>+IFERROR(VLOOKUP(Tabla1[[#This Row],[EMPLEADO]],IS[[NÓMINA]:[INGENIERO]],2,0),"OTROS")</f>
        <v>CESAR MAR</v>
      </c>
    </row>
    <row r="4776" spans="1:43" x14ac:dyDescent="0.25">
      <c r="A4776" s="91" t="s">
        <v>12089</v>
      </c>
      <c r="B4776" s="92">
        <v>1</v>
      </c>
      <c r="C4776" s="92" t="s">
        <v>13568</v>
      </c>
      <c r="D4776" s="93" t="s">
        <v>38</v>
      </c>
      <c r="E4776" s="94" t="s">
        <v>312</v>
      </c>
      <c r="F4776" s="94" t="s">
        <v>13569</v>
      </c>
      <c r="G4776" s="105" t="s">
        <v>13283</v>
      </c>
      <c r="H4776" s="92" t="s">
        <v>106</v>
      </c>
      <c r="I4776" s="95" t="s">
        <v>43</v>
      </c>
      <c r="J4776" s="92" t="s">
        <v>8</v>
      </c>
      <c r="K4776" s="96" t="s">
        <v>59</v>
      </c>
      <c r="L4776" s="96" t="s">
        <v>946</v>
      </c>
      <c r="M4776" s="92" t="s">
        <v>316</v>
      </c>
      <c r="N4776" s="92">
        <v>0</v>
      </c>
      <c r="O4776" s="92" t="s">
        <v>47</v>
      </c>
      <c r="P4776" s="96">
        <v>3</v>
      </c>
      <c r="Q4776" s="96" t="s">
        <v>388</v>
      </c>
      <c r="R4776" s="97" t="s">
        <v>317</v>
      </c>
      <c r="S4776" s="98" t="s">
        <v>318</v>
      </c>
      <c r="T4776" s="98" t="s">
        <v>51</v>
      </c>
      <c r="U4776" s="99" t="s">
        <v>872</v>
      </c>
      <c r="V4776" s="100">
        <v>0</v>
      </c>
      <c r="W4776" s="106">
        <v>0</v>
      </c>
      <c r="X4776" s="102">
        <v>1</v>
      </c>
      <c r="Y4776" s="103">
        <v>0</v>
      </c>
      <c r="Z4776" s="99">
        <v>4</v>
      </c>
      <c r="AA4776" s="104">
        <v>0</v>
      </c>
      <c r="AB4776" s="100">
        <v>0</v>
      </c>
      <c r="AC4776" s="106">
        <v>0</v>
      </c>
      <c r="AD4776" s="107">
        <v>43605</v>
      </c>
      <c r="AE4776" s="107">
        <v>43605</v>
      </c>
      <c r="AF4776" s="99">
        <v>0</v>
      </c>
      <c r="AG4776" s="101" t="s">
        <v>53</v>
      </c>
      <c r="AH4776" s="100">
        <v>0</v>
      </c>
      <c r="AI4776" s="106">
        <v>0</v>
      </c>
      <c r="AJ4776" s="106">
        <v>0</v>
      </c>
      <c r="AK4776" s="60" t="str">
        <f>+IF(Tabla1[[#This Row],[REQUEST_TY]]="SR MANTENIMIENTO CORRECTIVO", "EMERGENCIA", "OTROS")</f>
        <v>EMERGENCIA</v>
      </c>
      <c r="AL4776" s="6" t="str">
        <f>+_xlfn.IFS(Tabla1[[#This Row],[Veces obj]]&lt;=1,"0-1",Tabla1[[#This Row],[Veces obj]]&lt;=2,"1-2",Tabla1[[#This Row],[Veces obj]]&lt;=3,"2-3",TRUE,"&gt;3")</f>
        <v>0-1</v>
      </c>
      <c r="AM4776" s="60" t="str">
        <f>+_xlfn.IFS(MONTH(Tabla1[[#This Row],[MES]])&lt;=3,"Q1",MONTH(Tabla1[[#This Row],[MES]])&lt;=6,"Q2",MONTH(Tabla1[[#This Row],[MES]])&lt;=9,"Q3",TRUE,"Q4")</f>
        <v>Q2</v>
      </c>
      <c r="AN4776" s="15" t="str">
        <f>+IFERROR(VLOOKUP(Tabla1[[#This Row],[CUENTA]],CTAS[],2,0),"OTROS")</f>
        <v>OTROS</v>
      </c>
      <c r="AP4776" s="15" t="str">
        <f>+IFERROR(VLOOKUP(Tabla1[[#This Row],[EMPLEADO]],IS[],3,0),"OTROS")</f>
        <v>OTROS</v>
      </c>
      <c r="AQ4776" s="15" t="str">
        <f>+IFERROR(VLOOKUP(Tabla1[[#This Row],[EMPLEADO]],IS[[NÓMINA]:[INGENIERO]],2,0),"OTROS")</f>
        <v>OTROS</v>
      </c>
    </row>
    <row r="4777" spans="1:43" x14ac:dyDescent="0.25">
      <c r="A4777" s="91" t="s">
        <v>12089</v>
      </c>
      <c r="B4777" s="92">
        <v>1</v>
      </c>
      <c r="C4777" s="92" t="s">
        <v>13570</v>
      </c>
      <c r="D4777" s="93" t="s">
        <v>38</v>
      </c>
      <c r="E4777" s="94" t="s">
        <v>300</v>
      </c>
      <c r="F4777" s="94" t="s">
        <v>13571</v>
      </c>
      <c r="G4777" s="105" t="s">
        <v>9644</v>
      </c>
      <c r="H4777" s="92" t="s">
        <v>592</v>
      </c>
      <c r="I4777" s="95" t="s">
        <v>43</v>
      </c>
      <c r="J4777" s="92" t="s">
        <v>8</v>
      </c>
      <c r="K4777" s="96" t="s">
        <v>102</v>
      </c>
      <c r="L4777" s="96" t="s">
        <v>671</v>
      </c>
      <c r="M4777" s="92" t="s">
        <v>165</v>
      </c>
      <c r="N4777" s="92">
        <v>0</v>
      </c>
      <c r="O4777" s="92" t="s">
        <v>47</v>
      </c>
      <c r="P4777" s="96">
        <v>37</v>
      </c>
      <c r="Q4777" s="96" t="s">
        <v>82</v>
      </c>
      <c r="R4777" s="97" t="s">
        <v>223</v>
      </c>
      <c r="S4777" s="98" t="s">
        <v>139</v>
      </c>
      <c r="T4777" s="98" t="s">
        <v>51</v>
      </c>
      <c r="U4777" s="99" t="s">
        <v>140</v>
      </c>
      <c r="V4777" s="100">
        <v>1.1000000000000001</v>
      </c>
      <c r="W4777" s="106">
        <v>1730.3000000000004</v>
      </c>
      <c r="X4777" s="102">
        <v>1</v>
      </c>
      <c r="Y4777" s="103">
        <v>0</v>
      </c>
      <c r="Z4777" s="99">
        <v>4</v>
      </c>
      <c r="AA4777" s="104">
        <v>0</v>
      </c>
      <c r="AB4777" s="100">
        <v>0</v>
      </c>
      <c r="AC4777" s="106">
        <v>0</v>
      </c>
      <c r="AD4777" s="107">
        <v>43607</v>
      </c>
      <c r="AE4777" s="107">
        <v>43607</v>
      </c>
      <c r="AF4777" s="99">
        <v>0</v>
      </c>
      <c r="AG4777" s="101" t="s">
        <v>53</v>
      </c>
      <c r="AH4777" s="100">
        <v>0</v>
      </c>
      <c r="AI4777" s="106">
        <v>0</v>
      </c>
      <c r="AJ4777" s="106">
        <v>0</v>
      </c>
      <c r="AK4777" s="60" t="str">
        <f>+IF(Tabla1[[#This Row],[REQUEST_TY]]="SR MANTENIMIENTO CORRECTIVO", "EMERGENCIA", "OTROS")</f>
        <v>EMERGENCIA</v>
      </c>
      <c r="AL4777" s="6" t="str">
        <f>+_xlfn.IFS(Tabla1[[#This Row],[Veces obj]]&lt;=1,"0-1",Tabla1[[#This Row],[Veces obj]]&lt;=2,"1-2",Tabla1[[#This Row],[Veces obj]]&lt;=3,"2-3",TRUE,"&gt;3")</f>
        <v>0-1</v>
      </c>
      <c r="AM4777" s="60" t="str">
        <f>+_xlfn.IFS(MONTH(Tabla1[[#This Row],[MES]])&lt;=3,"Q1",MONTH(Tabla1[[#This Row],[MES]])&lt;=6,"Q2",MONTH(Tabla1[[#This Row],[MES]])&lt;=9,"Q3",TRUE,"Q4")</f>
        <v>Q2</v>
      </c>
      <c r="AN4777" s="15" t="str">
        <f>+IFERROR(VLOOKUP(Tabla1[[#This Row],[CUENTA]],CTAS[],2,0),"OTROS")</f>
        <v>OTROS</v>
      </c>
      <c r="AP4777" s="15" t="str">
        <f>+IFERROR(VLOOKUP(Tabla1[[#This Row],[EMPLEADO]],IS[],3,0),"OTROS")</f>
        <v>CHIHUAHUA</v>
      </c>
      <c r="AQ4777" s="15" t="str">
        <f>+IFERROR(VLOOKUP(Tabla1[[#This Row],[EMPLEADO]],IS[[NÓMINA]:[INGENIERO]],2,0),"OTROS")</f>
        <v>VICTOR MENDEZ</v>
      </c>
    </row>
    <row r="4778" spans="1:43" x14ac:dyDescent="0.25">
      <c r="A4778" s="91" t="s">
        <v>12089</v>
      </c>
      <c r="B4778" s="92">
        <v>1</v>
      </c>
      <c r="C4778" s="92" t="s">
        <v>13572</v>
      </c>
      <c r="D4778" s="93" t="s">
        <v>38</v>
      </c>
      <c r="E4778" s="94" t="s">
        <v>98</v>
      </c>
      <c r="F4778" s="94" t="s">
        <v>13573</v>
      </c>
      <c r="G4778" s="105" t="s">
        <v>2545</v>
      </c>
      <c r="H4778" s="92" t="s">
        <v>592</v>
      </c>
      <c r="I4778" s="95" t="s">
        <v>43</v>
      </c>
      <c r="J4778" s="92" t="s">
        <v>8</v>
      </c>
      <c r="K4778" s="96" t="s">
        <v>102</v>
      </c>
      <c r="L4778" s="96" t="s">
        <v>2546</v>
      </c>
      <c r="M4778" s="92" t="s">
        <v>119</v>
      </c>
      <c r="N4778" s="92">
        <v>0</v>
      </c>
      <c r="O4778" s="92" t="s">
        <v>47</v>
      </c>
      <c r="P4778" s="96">
        <v>2</v>
      </c>
      <c r="Q4778" s="96" t="s">
        <v>388</v>
      </c>
      <c r="R4778" s="97" t="s">
        <v>63</v>
      </c>
      <c r="S4778" s="98" t="s">
        <v>64</v>
      </c>
      <c r="T4778" s="98" t="s">
        <v>51</v>
      </c>
      <c r="U4778" s="99" t="s">
        <v>389</v>
      </c>
      <c r="V4778" s="100">
        <v>0</v>
      </c>
      <c r="W4778" s="106">
        <v>0</v>
      </c>
      <c r="X4778" s="102">
        <v>1</v>
      </c>
      <c r="Y4778" s="103">
        <v>2</v>
      </c>
      <c r="Z4778" s="99">
        <v>5</v>
      </c>
      <c r="AA4778" s="104">
        <v>0.4</v>
      </c>
      <c r="AB4778" s="100">
        <v>0</v>
      </c>
      <c r="AC4778" s="106">
        <v>0</v>
      </c>
      <c r="AD4778" s="107">
        <v>43605</v>
      </c>
      <c r="AE4778" s="107">
        <v>43605</v>
      </c>
      <c r="AF4778" s="99">
        <v>0</v>
      </c>
      <c r="AG4778" s="101" t="s">
        <v>53</v>
      </c>
      <c r="AH4778" s="100">
        <v>0</v>
      </c>
      <c r="AI4778" s="106">
        <v>0</v>
      </c>
      <c r="AJ4778" s="106">
        <v>0</v>
      </c>
      <c r="AK4778" s="60" t="str">
        <f>+IF(Tabla1[[#This Row],[REQUEST_TY]]="SR MANTENIMIENTO CORRECTIVO", "EMERGENCIA", "OTROS")</f>
        <v>EMERGENCIA</v>
      </c>
      <c r="AL4778" s="6" t="str">
        <f>+_xlfn.IFS(Tabla1[[#This Row],[Veces obj]]&lt;=1,"0-1",Tabla1[[#This Row],[Veces obj]]&lt;=2,"1-2",Tabla1[[#This Row],[Veces obj]]&lt;=3,"2-3",TRUE,"&gt;3")</f>
        <v>0-1</v>
      </c>
      <c r="AM4778" s="60" t="str">
        <f>+_xlfn.IFS(MONTH(Tabla1[[#This Row],[MES]])&lt;=3,"Q1",MONTH(Tabla1[[#This Row],[MES]])&lt;=6,"Q2",MONTH(Tabla1[[#This Row],[MES]])&lt;=9,"Q3",TRUE,"Q4")</f>
        <v>Q2</v>
      </c>
      <c r="AN4778" s="15" t="str">
        <f>+IFERROR(VLOOKUP(Tabla1[[#This Row],[CUENTA]],CTAS[],2,0),"OTROS")</f>
        <v>OTROS</v>
      </c>
      <c r="AP4778" s="15" t="str">
        <f>+IFERROR(VLOOKUP(Tabla1[[#This Row],[EMPLEADO]],IS[],3,0),"OTROS")</f>
        <v>CHIHUAHUA</v>
      </c>
      <c r="AQ4778" s="15" t="str">
        <f>+IFERROR(VLOOKUP(Tabla1[[#This Row],[EMPLEADO]],IS[[NÓMINA]:[INGENIERO]],2,0),"OTROS")</f>
        <v>VICTOR MENDEZ</v>
      </c>
    </row>
    <row r="4779" spans="1:43" x14ac:dyDescent="0.25">
      <c r="A4779" s="91" t="s">
        <v>12089</v>
      </c>
      <c r="B4779" s="92">
        <v>1</v>
      </c>
      <c r="C4779" s="92" t="s">
        <v>13574</v>
      </c>
      <c r="D4779" s="93" t="s">
        <v>38</v>
      </c>
      <c r="E4779" s="94" t="s">
        <v>98</v>
      </c>
      <c r="F4779" s="94" t="s">
        <v>13575</v>
      </c>
      <c r="G4779" s="105" t="s">
        <v>7003</v>
      </c>
      <c r="H4779" s="92" t="s">
        <v>253</v>
      </c>
      <c r="I4779" s="95" t="s">
        <v>43</v>
      </c>
      <c r="J4779" s="92" t="s">
        <v>8</v>
      </c>
      <c r="K4779" s="96" t="s">
        <v>102</v>
      </c>
      <c r="L4779" s="96" t="s">
        <v>1608</v>
      </c>
      <c r="M4779" s="92" t="s">
        <v>358</v>
      </c>
      <c r="N4779" s="92">
        <v>0</v>
      </c>
      <c r="O4779" s="92" t="s">
        <v>47</v>
      </c>
      <c r="P4779" s="96">
        <v>19</v>
      </c>
      <c r="Q4779" s="96" t="s">
        <v>62</v>
      </c>
      <c r="R4779" s="97" t="s">
        <v>63</v>
      </c>
      <c r="S4779" s="98" t="s">
        <v>64</v>
      </c>
      <c r="T4779" s="98" t="s">
        <v>51</v>
      </c>
      <c r="U4779" s="99" t="s">
        <v>65</v>
      </c>
      <c r="V4779" s="100">
        <v>0.8</v>
      </c>
      <c r="W4779" s="106">
        <v>1092</v>
      </c>
      <c r="X4779" s="102">
        <v>1</v>
      </c>
      <c r="Y4779" s="103">
        <v>0</v>
      </c>
      <c r="Z4779" s="99">
        <v>5</v>
      </c>
      <c r="AA4779" s="104">
        <v>0</v>
      </c>
      <c r="AB4779" s="100">
        <v>0</v>
      </c>
      <c r="AC4779" s="106">
        <v>0</v>
      </c>
      <c r="AD4779" s="107">
        <v>43605</v>
      </c>
      <c r="AE4779" s="107">
        <v>43605</v>
      </c>
      <c r="AF4779" s="99">
        <v>0</v>
      </c>
      <c r="AG4779" s="101" t="s">
        <v>53</v>
      </c>
      <c r="AH4779" s="100">
        <v>0</v>
      </c>
      <c r="AI4779" s="106">
        <v>0</v>
      </c>
      <c r="AJ4779" s="106">
        <v>0</v>
      </c>
      <c r="AK4779" s="60" t="str">
        <f>+IF(Tabla1[[#This Row],[REQUEST_TY]]="SR MANTENIMIENTO CORRECTIVO", "EMERGENCIA", "OTROS")</f>
        <v>EMERGENCIA</v>
      </c>
      <c r="AL4779" s="6" t="str">
        <f>+_xlfn.IFS(Tabla1[[#This Row],[Veces obj]]&lt;=1,"0-1",Tabla1[[#This Row],[Veces obj]]&lt;=2,"1-2",Tabla1[[#This Row],[Veces obj]]&lt;=3,"2-3",TRUE,"&gt;3")</f>
        <v>0-1</v>
      </c>
      <c r="AM4779" s="60" t="str">
        <f>+_xlfn.IFS(MONTH(Tabla1[[#This Row],[MES]])&lt;=3,"Q1",MONTH(Tabla1[[#This Row],[MES]])&lt;=6,"Q2",MONTH(Tabla1[[#This Row],[MES]])&lt;=9,"Q3",TRUE,"Q4")</f>
        <v>Q2</v>
      </c>
      <c r="AN4779" s="15" t="str">
        <f>+IFERROR(VLOOKUP(Tabla1[[#This Row],[CUENTA]],CTAS[],2,0),"OTROS")</f>
        <v>OTROS</v>
      </c>
      <c r="AP4779" s="15" t="str">
        <f>+IFERROR(VLOOKUP(Tabla1[[#This Row],[EMPLEADO]],IS[],3,0),"OTROS")</f>
        <v>OTROS</v>
      </c>
      <c r="AQ4779" s="15" t="str">
        <f>+IFERROR(VLOOKUP(Tabla1[[#This Row],[EMPLEADO]],IS[[NÓMINA]:[INGENIERO]],2,0),"OTROS")</f>
        <v>OTROS</v>
      </c>
    </row>
    <row r="4780" spans="1:43" x14ac:dyDescent="0.25">
      <c r="A4780" s="91" t="s">
        <v>12089</v>
      </c>
      <c r="B4780" s="92">
        <v>1</v>
      </c>
      <c r="C4780" s="92" t="s">
        <v>13576</v>
      </c>
      <c r="D4780" s="93" t="s">
        <v>38</v>
      </c>
      <c r="E4780" s="94" t="s">
        <v>725</v>
      </c>
      <c r="F4780" s="94" t="s">
        <v>13577</v>
      </c>
      <c r="G4780" s="105" t="s">
        <v>6341</v>
      </c>
      <c r="H4780" s="92" t="s">
        <v>253</v>
      </c>
      <c r="I4780" s="95" t="s">
        <v>43</v>
      </c>
      <c r="J4780" s="92" t="s">
        <v>8</v>
      </c>
      <c r="K4780" s="96" t="s">
        <v>102</v>
      </c>
      <c r="L4780" s="96" t="s">
        <v>1608</v>
      </c>
      <c r="M4780" s="92" t="s">
        <v>358</v>
      </c>
      <c r="N4780" s="92">
        <v>0</v>
      </c>
      <c r="O4780" s="92" t="s">
        <v>47</v>
      </c>
      <c r="P4780" s="96">
        <v>23</v>
      </c>
      <c r="Q4780" s="96" t="s">
        <v>62</v>
      </c>
      <c r="R4780" s="97" t="s">
        <v>223</v>
      </c>
      <c r="S4780" s="98" t="s">
        <v>139</v>
      </c>
      <c r="T4780" s="98" t="s">
        <v>51</v>
      </c>
      <c r="U4780" s="99" t="s">
        <v>262</v>
      </c>
      <c r="V4780" s="100">
        <v>1.05</v>
      </c>
      <c r="W4780" s="106">
        <v>1651.6500000000003</v>
      </c>
      <c r="X4780" s="102">
        <v>1</v>
      </c>
      <c r="Y4780" s="103">
        <v>0.6</v>
      </c>
      <c r="Z4780" s="99">
        <v>4</v>
      </c>
      <c r="AA4780" s="104">
        <v>0.15</v>
      </c>
      <c r="AB4780" s="100">
        <v>0</v>
      </c>
      <c r="AC4780" s="106">
        <v>0</v>
      </c>
      <c r="AD4780" s="107">
        <v>43606</v>
      </c>
      <c r="AE4780" s="107">
        <v>43606</v>
      </c>
      <c r="AF4780" s="99">
        <v>0</v>
      </c>
      <c r="AG4780" s="101" t="s">
        <v>53</v>
      </c>
      <c r="AH4780" s="100">
        <v>0</v>
      </c>
      <c r="AI4780" s="106">
        <v>0</v>
      </c>
      <c r="AJ4780" s="106">
        <v>0</v>
      </c>
      <c r="AK4780" s="60" t="str">
        <f>+IF(Tabla1[[#This Row],[REQUEST_TY]]="SR MANTENIMIENTO CORRECTIVO", "EMERGENCIA", "OTROS")</f>
        <v>EMERGENCIA</v>
      </c>
      <c r="AL4780" s="6" t="str">
        <f>+_xlfn.IFS(Tabla1[[#This Row],[Veces obj]]&lt;=1,"0-1",Tabla1[[#This Row],[Veces obj]]&lt;=2,"1-2",Tabla1[[#This Row],[Veces obj]]&lt;=3,"2-3",TRUE,"&gt;3")</f>
        <v>0-1</v>
      </c>
      <c r="AM4780" s="60" t="str">
        <f>+_xlfn.IFS(MONTH(Tabla1[[#This Row],[MES]])&lt;=3,"Q1",MONTH(Tabla1[[#This Row],[MES]])&lt;=6,"Q2",MONTH(Tabla1[[#This Row],[MES]])&lt;=9,"Q3",TRUE,"Q4")</f>
        <v>Q2</v>
      </c>
      <c r="AN4780" s="15" t="str">
        <f>+IFERROR(VLOOKUP(Tabla1[[#This Row],[CUENTA]],CTAS[],2,0),"OTROS")</f>
        <v>OTROS</v>
      </c>
      <c r="AP4780" s="15" t="str">
        <f>+IFERROR(VLOOKUP(Tabla1[[#This Row],[EMPLEADO]],IS[],3,0),"OTROS")</f>
        <v>OTROS</v>
      </c>
      <c r="AQ4780" s="15" t="str">
        <f>+IFERROR(VLOOKUP(Tabla1[[#This Row],[EMPLEADO]],IS[[NÓMINA]:[INGENIERO]],2,0),"OTROS")</f>
        <v>OTROS</v>
      </c>
    </row>
    <row r="4781" spans="1:43" x14ac:dyDescent="0.25">
      <c r="A4781" s="91" t="s">
        <v>12089</v>
      </c>
      <c r="B4781" s="92">
        <v>1</v>
      </c>
      <c r="C4781" s="92" t="s">
        <v>13578</v>
      </c>
      <c r="D4781" s="93" t="s">
        <v>38</v>
      </c>
      <c r="E4781" s="94" t="s">
        <v>98</v>
      </c>
      <c r="F4781" s="94" t="s">
        <v>13579</v>
      </c>
      <c r="G4781" s="105" t="s">
        <v>2233</v>
      </c>
      <c r="H4781" s="92" t="s">
        <v>471</v>
      </c>
      <c r="I4781" s="95" t="s">
        <v>43</v>
      </c>
      <c r="J4781" s="92" t="s">
        <v>8</v>
      </c>
      <c r="K4781" s="96" t="s">
        <v>102</v>
      </c>
      <c r="L4781" s="96" t="s">
        <v>500</v>
      </c>
      <c r="M4781" s="92" t="s">
        <v>310</v>
      </c>
      <c r="N4781" s="92">
        <v>0</v>
      </c>
      <c r="O4781" s="92" t="s">
        <v>47</v>
      </c>
      <c r="P4781" s="96">
        <v>3</v>
      </c>
      <c r="Q4781" s="96" t="s">
        <v>388</v>
      </c>
      <c r="R4781" s="97" t="s">
        <v>63</v>
      </c>
      <c r="S4781" s="98" t="s">
        <v>64</v>
      </c>
      <c r="T4781" s="98" t="s">
        <v>51</v>
      </c>
      <c r="U4781" s="99" t="s">
        <v>389</v>
      </c>
      <c r="V4781" s="100">
        <v>0</v>
      </c>
      <c r="W4781" s="106">
        <v>0</v>
      </c>
      <c r="X4781" s="102">
        <v>1</v>
      </c>
      <c r="Y4781" s="103">
        <v>2.67</v>
      </c>
      <c r="Z4781" s="99">
        <v>5</v>
      </c>
      <c r="AA4781" s="104">
        <v>0.53400000000000003</v>
      </c>
      <c r="AB4781" s="100">
        <v>0</v>
      </c>
      <c r="AC4781" s="106">
        <v>0</v>
      </c>
      <c r="AD4781" s="107">
        <v>43605</v>
      </c>
      <c r="AE4781" s="107">
        <v>43605</v>
      </c>
      <c r="AF4781" s="99">
        <v>0</v>
      </c>
      <c r="AG4781" s="101" t="s">
        <v>53</v>
      </c>
      <c r="AH4781" s="100">
        <v>0</v>
      </c>
      <c r="AI4781" s="106">
        <v>0</v>
      </c>
      <c r="AJ4781" s="106">
        <v>0</v>
      </c>
      <c r="AK4781" s="60" t="str">
        <f>+IF(Tabla1[[#This Row],[REQUEST_TY]]="SR MANTENIMIENTO CORRECTIVO", "EMERGENCIA", "OTROS")</f>
        <v>EMERGENCIA</v>
      </c>
      <c r="AL4781" s="6" t="str">
        <f>+_xlfn.IFS(Tabla1[[#This Row],[Veces obj]]&lt;=1,"0-1",Tabla1[[#This Row],[Veces obj]]&lt;=2,"1-2",Tabla1[[#This Row],[Veces obj]]&lt;=3,"2-3",TRUE,"&gt;3")</f>
        <v>0-1</v>
      </c>
      <c r="AM4781" s="60" t="str">
        <f>+_xlfn.IFS(MONTH(Tabla1[[#This Row],[MES]])&lt;=3,"Q1",MONTH(Tabla1[[#This Row],[MES]])&lt;=6,"Q2",MONTH(Tabla1[[#This Row],[MES]])&lt;=9,"Q3",TRUE,"Q4")</f>
        <v>Q2</v>
      </c>
      <c r="AN4781" s="15" t="str">
        <f>+IFERROR(VLOOKUP(Tabla1[[#This Row],[CUENTA]],CTAS[],2,0),"OTROS")</f>
        <v>OTROS</v>
      </c>
      <c r="AP4781" s="15" t="str">
        <f>+IFERROR(VLOOKUP(Tabla1[[#This Row],[EMPLEADO]],IS[],3,0),"OTROS")</f>
        <v>OTROS</v>
      </c>
      <c r="AQ4781" s="15" t="str">
        <f>+IFERROR(VLOOKUP(Tabla1[[#This Row],[EMPLEADO]],IS[[NÓMINA]:[INGENIERO]],2,0),"OTROS")</f>
        <v>OTROS</v>
      </c>
    </row>
    <row r="4782" spans="1:43" x14ac:dyDescent="0.25">
      <c r="A4782" s="91" t="s">
        <v>12089</v>
      </c>
      <c r="B4782" s="92">
        <v>1</v>
      </c>
      <c r="C4782" s="92" t="s">
        <v>13580</v>
      </c>
      <c r="D4782" s="93" t="s">
        <v>38</v>
      </c>
      <c r="E4782" s="94" t="s">
        <v>332</v>
      </c>
      <c r="F4782" s="94" t="s">
        <v>13581</v>
      </c>
      <c r="G4782" s="105" t="s">
        <v>2143</v>
      </c>
      <c r="H4782" s="92" t="s">
        <v>253</v>
      </c>
      <c r="I4782" s="95" t="s">
        <v>43</v>
      </c>
      <c r="J4782" s="92" t="s">
        <v>8</v>
      </c>
      <c r="K4782" s="96" t="s">
        <v>102</v>
      </c>
      <c r="L4782" s="96" t="s">
        <v>477</v>
      </c>
      <c r="M4782" s="92" t="s">
        <v>358</v>
      </c>
      <c r="N4782" s="92">
        <v>0</v>
      </c>
      <c r="O4782" s="92" t="s">
        <v>47</v>
      </c>
      <c r="P4782" s="96">
        <v>69</v>
      </c>
      <c r="Q4782" s="96" t="s">
        <v>48</v>
      </c>
      <c r="R4782" s="97" t="s">
        <v>317</v>
      </c>
      <c r="S4782" s="98" t="s">
        <v>318</v>
      </c>
      <c r="T4782" s="98" t="s">
        <v>51</v>
      </c>
      <c r="U4782" s="99" t="s">
        <v>353</v>
      </c>
      <c r="V4782" s="100">
        <v>1.1499999999999999</v>
      </c>
      <c r="W4782" s="106">
        <v>1808.95</v>
      </c>
      <c r="X4782" s="102">
        <v>1</v>
      </c>
      <c r="Y4782" s="103">
        <v>2.2799999999999998</v>
      </c>
      <c r="Z4782" s="99">
        <v>4</v>
      </c>
      <c r="AA4782" s="104">
        <v>0.56999999999999995</v>
      </c>
      <c r="AB4782" s="100">
        <v>0</v>
      </c>
      <c r="AC4782" s="106">
        <v>0</v>
      </c>
      <c r="AD4782" s="107">
        <v>43605</v>
      </c>
      <c r="AE4782" s="107">
        <v>43605</v>
      </c>
      <c r="AF4782" s="99">
        <v>0</v>
      </c>
      <c r="AG4782" s="101" t="s">
        <v>53</v>
      </c>
      <c r="AH4782" s="100">
        <v>0</v>
      </c>
      <c r="AI4782" s="106">
        <v>0</v>
      </c>
      <c r="AJ4782" s="106">
        <v>0</v>
      </c>
      <c r="AK4782" s="60" t="str">
        <f>+IF(Tabla1[[#This Row],[REQUEST_TY]]="SR MANTENIMIENTO CORRECTIVO", "EMERGENCIA", "OTROS")</f>
        <v>EMERGENCIA</v>
      </c>
      <c r="AL4782" s="6" t="str">
        <f>+_xlfn.IFS(Tabla1[[#This Row],[Veces obj]]&lt;=1,"0-1",Tabla1[[#This Row],[Veces obj]]&lt;=2,"1-2",Tabla1[[#This Row],[Veces obj]]&lt;=3,"2-3",TRUE,"&gt;3")</f>
        <v>0-1</v>
      </c>
      <c r="AM4782" s="60" t="str">
        <f>+_xlfn.IFS(MONTH(Tabla1[[#This Row],[MES]])&lt;=3,"Q1",MONTH(Tabla1[[#This Row],[MES]])&lt;=6,"Q2",MONTH(Tabla1[[#This Row],[MES]])&lt;=9,"Q3",TRUE,"Q4")</f>
        <v>Q2</v>
      </c>
      <c r="AN4782" s="15" t="str">
        <f>+IFERROR(VLOOKUP(Tabla1[[#This Row],[CUENTA]],CTAS[],2,0),"OTROS")</f>
        <v>OTROS</v>
      </c>
      <c r="AP4782" s="15" t="str">
        <f>+IFERROR(VLOOKUP(Tabla1[[#This Row],[EMPLEADO]],IS[],3,0),"OTROS")</f>
        <v>OTROS</v>
      </c>
      <c r="AQ4782" s="15" t="str">
        <f>+IFERROR(VLOOKUP(Tabla1[[#This Row],[EMPLEADO]],IS[[NÓMINA]:[INGENIERO]],2,0),"OTROS")</f>
        <v>OTROS</v>
      </c>
    </row>
    <row r="4783" spans="1:43" x14ac:dyDescent="0.25">
      <c r="A4783" s="91" t="s">
        <v>12089</v>
      </c>
      <c r="B4783" s="92">
        <v>1</v>
      </c>
      <c r="C4783" s="92" t="s">
        <v>13582</v>
      </c>
      <c r="D4783" s="93" t="s">
        <v>38</v>
      </c>
      <c r="E4783" s="94" t="s">
        <v>725</v>
      </c>
      <c r="F4783" s="94" t="s">
        <v>13583</v>
      </c>
      <c r="G4783" s="105" t="s">
        <v>2097</v>
      </c>
      <c r="H4783" s="92" t="s">
        <v>253</v>
      </c>
      <c r="I4783" s="95" t="s">
        <v>43</v>
      </c>
      <c r="J4783" s="92" t="s">
        <v>8</v>
      </c>
      <c r="K4783" s="96" t="s">
        <v>102</v>
      </c>
      <c r="L4783" s="96" t="s">
        <v>477</v>
      </c>
      <c r="M4783" s="92" t="s">
        <v>358</v>
      </c>
      <c r="N4783" s="92">
        <v>0</v>
      </c>
      <c r="O4783" s="92" t="s">
        <v>47</v>
      </c>
      <c r="P4783" s="96">
        <v>26</v>
      </c>
      <c r="Q4783" s="96" t="s">
        <v>62</v>
      </c>
      <c r="R4783" s="97" t="s">
        <v>223</v>
      </c>
      <c r="S4783" s="98" t="s">
        <v>139</v>
      </c>
      <c r="T4783" s="98" t="s">
        <v>51</v>
      </c>
      <c r="U4783" s="99" t="s">
        <v>262</v>
      </c>
      <c r="V4783" s="100">
        <v>1.05</v>
      </c>
      <c r="W4783" s="106">
        <v>1651.6500000000003</v>
      </c>
      <c r="X4783" s="102">
        <v>1</v>
      </c>
      <c r="Y4783" s="103">
        <v>1.55</v>
      </c>
      <c r="Z4783" s="99">
        <v>4</v>
      </c>
      <c r="AA4783" s="104">
        <v>0.38750000000000001</v>
      </c>
      <c r="AB4783" s="100">
        <v>0</v>
      </c>
      <c r="AC4783" s="106">
        <v>0</v>
      </c>
      <c r="AD4783" s="107">
        <v>43605</v>
      </c>
      <c r="AE4783" s="107">
        <v>43605</v>
      </c>
      <c r="AF4783" s="99">
        <v>0</v>
      </c>
      <c r="AG4783" s="101" t="s">
        <v>53</v>
      </c>
      <c r="AH4783" s="100">
        <v>0</v>
      </c>
      <c r="AI4783" s="106">
        <v>0</v>
      </c>
      <c r="AJ4783" s="106">
        <v>0</v>
      </c>
      <c r="AK4783" s="60" t="str">
        <f>+IF(Tabla1[[#This Row],[REQUEST_TY]]="SR MANTENIMIENTO CORRECTIVO", "EMERGENCIA", "OTROS")</f>
        <v>EMERGENCIA</v>
      </c>
      <c r="AL4783" s="6" t="str">
        <f>+_xlfn.IFS(Tabla1[[#This Row],[Veces obj]]&lt;=1,"0-1",Tabla1[[#This Row],[Veces obj]]&lt;=2,"1-2",Tabla1[[#This Row],[Veces obj]]&lt;=3,"2-3",TRUE,"&gt;3")</f>
        <v>0-1</v>
      </c>
      <c r="AM4783" s="60" t="str">
        <f>+_xlfn.IFS(MONTH(Tabla1[[#This Row],[MES]])&lt;=3,"Q1",MONTH(Tabla1[[#This Row],[MES]])&lt;=6,"Q2",MONTH(Tabla1[[#This Row],[MES]])&lt;=9,"Q3",TRUE,"Q4")</f>
        <v>Q2</v>
      </c>
      <c r="AN4783" s="15" t="str">
        <f>+IFERROR(VLOOKUP(Tabla1[[#This Row],[CUENTA]],CTAS[],2,0),"OTROS")</f>
        <v>OTROS</v>
      </c>
      <c r="AP4783" s="15" t="str">
        <f>+IFERROR(VLOOKUP(Tabla1[[#This Row],[EMPLEADO]],IS[],3,0),"OTROS")</f>
        <v>OTROS</v>
      </c>
      <c r="AQ4783" s="15" t="str">
        <f>+IFERROR(VLOOKUP(Tabla1[[#This Row],[EMPLEADO]],IS[[NÓMINA]:[INGENIERO]],2,0),"OTROS")</f>
        <v>OTROS</v>
      </c>
    </row>
    <row r="4784" spans="1:43" x14ac:dyDescent="0.25">
      <c r="A4784" s="91" t="s">
        <v>12089</v>
      </c>
      <c r="B4784" s="92">
        <v>1</v>
      </c>
      <c r="C4784" s="92" t="s">
        <v>13584</v>
      </c>
      <c r="D4784" s="93" t="s">
        <v>38</v>
      </c>
      <c r="E4784" s="94" t="s">
        <v>133</v>
      </c>
      <c r="F4784" s="94" t="s">
        <v>13585</v>
      </c>
      <c r="G4784" s="105" t="s">
        <v>8647</v>
      </c>
      <c r="H4784" s="92" t="s">
        <v>1572</v>
      </c>
      <c r="I4784" s="95" t="s">
        <v>43</v>
      </c>
      <c r="J4784" s="92" t="s">
        <v>8</v>
      </c>
      <c r="K4784" s="96" t="s">
        <v>59</v>
      </c>
      <c r="L4784" s="96" t="s">
        <v>2800</v>
      </c>
      <c r="M4784" s="92" t="s">
        <v>1707</v>
      </c>
      <c r="N4784" s="92">
        <v>0</v>
      </c>
      <c r="O4784" s="92" t="s">
        <v>47</v>
      </c>
      <c r="P4784" s="96">
        <v>12</v>
      </c>
      <c r="Q4784" s="96" t="s">
        <v>194</v>
      </c>
      <c r="R4784" s="97" t="s">
        <v>138</v>
      </c>
      <c r="S4784" s="98" t="s">
        <v>139</v>
      </c>
      <c r="T4784" s="98" t="s">
        <v>51</v>
      </c>
      <c r="U4784" s="99" t="s">
        <v>224</v>
      </c>
      <c r="V4784" s="100">
        <v>0.8</v>
      </c>
      <c r="W4784" s="106">
        <v>1258.4000000000003</v>
      </c>
      <c r="X4784" s="102">
        <v>1</v>
      </c>
      <c r="Y4784" s="103">
        <v>2</v>
      </c>
      <c r="Z4784" s="99">
        <v>4</v>
      </c>
      <c r="AA4784" s="104">
        <v>0.5</v>
      </c>
      <c r="AB4784" s="100">
        <v>0</v>
      </c>
      <c r="AC4784" s="106">
        <v>0</v>
      </c>
      <c r="AD4784" s="107">
        <v>43608</v>
      </c>
      <c r="AE4784" s="107">
        <v>43608</v>
      </c>
      <c r="AF4784" s="99">
        <v>0</v>
      </c>
      <c r="AG4784" s="101" t="s">
        <v>53</v>
      </c>
      <c r="AH4784" s="100">
        <v>0</v>
      </c>
      <c r="AI4784" s="106">
        <v>0</v>
      </c>
      <c r="AJ4784" s="106">
        <v>0</v>
      </c>
      <c r="AK4784" s="60" t="str">
        <f>+IF(Tabla1[[#This Row],[REQUEST_TY]]="SR MANTENIMIENTO CORRECTIVO", "EMERGENCIA", "OTROS")</f>
        <v>EMERGENCIA</v>
      </c>
      <c r="AL4784" s="6" t="str">
        <f>+_xlfn.IFS(Tabla1[[#This Row],[Veces obj]]&lt;=1,"0-1",Tabla1[[#This Row],[Veces obj]]&lt;=2,"1-2",Tabla1[[#This Row],[Veces obj]]&lt;=3,"2-3",TRUE,"&gt;3")</f>
        <v>0-1</v>
      </c>
      <c r="AM4784" s="60" t="str">
        <f>+_xlfn.IFS(MONTH(Tabla1[[#This Row],[MES]])&lt;=3,"Q1",MONTH(Tabla1[[#This Row],[MES]])&lt;=6,"Q2",MONTH(Tabla1[[#This Row],[MES]])&lt;=9,"Q3",TRUE,"Q4")</f>
        <v>Q2</v>
      </c>
      <c r="AN4784" s="15" t="str">
        <f>+IFERROR(VLOOKUP(Tabla1[[#This Row],[CUENTA]],CTAS[],2,0),"OTROS")</f>
        <v>OTROS</v>
      </c>
      <c r="AP4784" s="15" t="str">
        <f>+IFERROR(VLOOKUP(Tabla1[[#This Row],[EMPLEADO]],IS[],3,0),"OTROS")</f>
        <v>OTROS</v>
      </c>
      <c r="AQ4784" s="15" t="str">
        <f>+IFERROR(VLOOKUP(Tabla1[[#This Row],[EMPLEADO]],IS[[NÓMINA]:[INGENIERO]],2,0),"OTROS")</f>
        <v>OTROS</v>
      </c>
    </row>
    <row r="4785" spans="1:43" x14ac:dyDescent="0.25">
      <c r="A4785" s="91" t="s">
        <v>12089</v>
      </c>
      <c r="B4785" s="92">
        <v>1</v>
      </c>
      <c r="C4785" s="92" t="s">
        <v>13586</v>
      </c>
      <c r="D4785" s="93" t="s">
        <v>38</v>
      </c>
      <c r="E4785" s="94" t="s">
        <v>133</v>
      </c>
      <c r="F4785" s="94" t="s">
        <v>13587</v>
      </c>
      <c r="G4785" s="105" t="s">
        <v>2799</v>
      </c>
      <c r="H4785" s="92" t="s">
        <v>1572</v>
      </c>
      <c r="I4785" s="95" t="s">
        <v>43</v>
      </c>
      <c r="J4785" s="92" t="s">
        <v>8</v>
      </c>
      <c r="K4785" s="96" t="s">
        <v>59</v>
      </c>
      <c r="L4785" s="96" t="s">
        <v>2800</v>
      </c>
      <c r="M4785" s="92" t="s">
        <v>1707</v>
      </c>
      <c r="N4785" s="92">
        <v>0</v>
      </c>
      <c r="O4785" s="92" t="s">
        <v>47</v>
      </c>
      <c r="P4785" s="96">
        <v>12</v>
      </c>
      <c r="Q4785" s="96" t="s">
        <v>194</v>
      </c>
      <c r="R4785" s="97" t="s">
        <v>138</v>
      </c>
      <c r="S4785" s="98" t="s">
        <v>139</v>
      </c>
      <c r="T4785" s="98" t="s">
        <v>51</v>
      </c>
      <c r="U4785" s="99" t="s">
        <v>224</v>
      </c>
      <c r="V4785" s="100">
        <v>0.8</v>
      </c>
      <c r="W4785" s="106">
        <v>1258.4000000000003</v>
      </c>
      <c r="X4785" s="102">
        <v>1</v>
      </c>
      <c r="Y4785" s="103">
        <v>0.4</v>
      </c>
      <c r="Z4785" s="99">
        <v>4</v>
      </c>
      <c r="AA4785" s="104">
        <v>0.1</v>
      </c>
      <c r="AB4785" s="100">
        <v>0</v>
      </c>
      <c r="AC4785" s="106">
        <v>0</v>
      </c>
      <c r="AD4785" s="107">
        <v>43605</v>
      </c>
      <c r="AE4785" s="107">
        <v>43605</v>
      </c>
      <c r="AF4785" s="99">
        <v>0</v>
      </c>
      <c r="AG4785" s="101" t="s">
        <v>53</v>
      </c>
      <c r="AH4785" s="100">
        <v>0</v>
      </c>
      <c r="AI4785" s="106">
        <v>0</v>
      </c>
      <c r="AJ4785" s="106">
        <v>0</v>
      </c>
      <c r="AK4785" s="60" t="str">
        <f>+IF(Tabla1[[#This Row],[REQUEST_TY]]="SR MANTENIMIENTO CORRECTIVO", "EMERGENCIA", "OTROS")</f>
        <v>EMERGENCIA</v>
      </c>
      <c r="AL4785" s="6" t="str">
        <f>+_xlfn.IFS(Tabla1[[#This Row],[Veces obj]]&lt;=1,"0-1",Tabla1[[#This Row],[Veces obj]]&lt;=2,"1-2",Tabla1[[#This Row],[Veces obj]]&lt;=3,"2-3",TRUE,"&gt;3")</f>
        <v>0-1</v>
      </c>
      <c r="AM4785" s="60" t="str">
        <f>+_xlfn.IFS(MONTH(Tabla1[[#This Row],[MES]])&lt;=3,"Q1",MONTH(Tabla1[[#This Row],[MES]])&lt;=6,"Q2",MONTH(Tabla1[[#This Row],[MES]])&lt;=9,"Q3",TRUE,"Q4")</f>
        <v>Q2</v>
      </c>
      <c r="AN4785" s="15" t="str">
        <f>+IFERROR(VLOOKUP(Tabla1[[#This Row],[CUENTA]],CTAS[],2,0),"OTROS")</f>
        <v>OTROS</v>
      </c>
      <c r="AP4785" s="15" t="str">
        <f>+IFERROR(VLOOKUP(Tabla1[[#This Row],[EMPLEADO]],IS[],3,0),"OTROS")</f>
        <v>OTROS</v>
      </c>
      <c r="AQ4785" s="15" t="str">
        <f>+IFERROR(VLOOKUP(Tabla1[[#This Row],[EMPLEADO]],IS[[NÓMINA]:[INGENIERO]],2,0),"OTROS")</f>
        <v>OTROS</v>
      </c>
    </row>
    <row r="4786" spans="1:43" x14ac:dyDescent="0.25">
      <c r="A4786" s="91" t="s">
        <v>12089</v>
      </c>
      <c r="B4786" s="92">
        <v>1</v>
      </c>
      <c r="C4786" s="92" t="s">
        <v>13588</v>
      </c>
      <c r="D4786" s="93" t="s">
        <v>38</v>
      </c>
      <c r="E4786" s="94" t="s">
        <v>133</v>
      </c>
      <c r="F4786" s="94" t="s">
        <v>13589</v>
      </c>
      <c r="G4786" s="105" t="s">
        <v>4572</v>
      </c>
      <c r="H4786" s="92" t="s">
        <v>784</v>
      </c>
      <c r="I4786" s="95" t="s">
        <v>43</v>
      </c>
      <c r="J4786" s="92" t="s">
        <v>8</v>
      </c>
      <c r="K4786" s="96" t="s">
        <v>59</v>
      </c>
      <c r="L4786" s="96" t="s">
        <v>1559</v>
      </c>
      <c r="M4786" s="92" t="s">
        <v>787</v>
      </c>
      <c r="N4786" s="92">
        <v>0</v>
      </c>
      <c r="O4786" s="92" t="s">
        <v>47</v>
      </c>
      <c r="P4786" s="96">
        <v>8</v>
      </c>
      <c r="Q4786" s="96" t="s">
        <v>194</v>
      </c>
      <c r="R4786" s="97" t="s">
        <v>138</v>
      </c>
      <c r="S4786" s="98" t="s">
        <v>139</v>
      </c>
      <c r="T4786" s="98" t="s">
        <v>51</v>
      </c>
      <c r="U4786" s="99" t="s">
        <v>224</v>
      </c>
      <c r="V4786" s="100">
        <v>0.8</v>
      </c>
      <c r="W4786" s="106">
        <v>1258.4000000000003</v>
      </c>
      <c r="X4786" s="102">
        <v>1</v>
      </c>
      <c r="Y4786" s="103">
        <v>8.17</v>
      </c>
      <c r="Z4786" s="99">
        <v>4</v>
      </c>
      <c r="AA4786" s="104">
        <v>2.0425</v>
      </c>
      <c r="AB4786" s="100">
        <v>0.260625</v>
      </c>
      <c r="AC4786" s="106">
        <v>-409.96312500000005</v>
      </c>
      <c r="AD4786" s="107">
        <v>43605</v>
      </c>
      <c r="AE4786" s="107">
        <v>43606</v>
      </c>
      <c r="AF4786" s="99">
        <v>1</v>
      </c>
      <c r="AG4786" s="101" t="s">
        <v>53</v>
      </c>
      <c r="AH4786" s="100">
        <v>0</v>
      </c>
      <c r="AI4786" s="106">
        <v>0</v>
      </c>
      <c r="AJ4786" s="106">
        <v>0</v>
      </c>
      <c r="AK4786" s="60" t="str">
        <f>+IF(Tabla1[[#This Row],[REQUEST_TY]]="SR MANTENIMIENTO CORRECTIVO", "EMERGENCIA", "OTROS")</f>
        <v>EMERGENCIA</v>
      </c>
      <c r="AL4786" s="6" t="str">
        <f>+_xlfn.IFS(Tabla1[[#This Row],[Veces obj]]&lt;=1,"0-1",Tabla1[[#This Row],[Veces obj]]&lt;=2,"1-2",Tabla1[[#This Row],[Veces obj]]&lt;=3,"2-3",TRUE,"&gt;3")</f>
        <v>2-3</v>
      </c>
      <c r="AM4786" s="60" t="str">
        <f>+_xlfn.IFS(MONTH(Tabla1[[#This Row],[MES]])&lt;=3,"Q1",MONTH(Tabla1[[#This Row],[MES]])&lt;=6,"Q2",MONTH(Tabla1[[#This Row],[MES]])&lt;=9,"Q3",TRUE,"Q4")</f>
        <v>Q2</v>
      </c>
      <c r="AN4786" s="15" t="str">
        <f>+IFERROR(VLOOKUP(Tabla1[[#This Row],[CUENTA]],CTAS[],2,0),"OTROS")</f>
        <v>OTROS</v>
      </c>
      <c r="AP4786" s="15" t="str">
        <f>+IFERROR(VLOOKUP(Tabla1[[#This Row],[EMPLEADO]],IS[],3,0),"OTROS")</f>
        <v>OTROS</v>
      </c>
      <c r="AQ4786" s="15" t="str">
        <f>+IFERROR(VLOOKUP(Tabla1[[#This Row],[EMPLEADO]],IS[[NÓMINA]:[INGENIERO]],2,0),"OTROS")</f>
        <v>OTROS</v>
      </c>
    </row>
    <row r="4787" spans="1:43" x14ac:dyDescent="0.25">
      <c r="A4787" s="91" t="s">
        <v>12089</v>
      </c>
      <c r="B4787" s="92">
        <v>1</v>
      </c>
      <c r="C4787" s="92" t="s">
        <v>13590</v>
      </c>
      <c r="D4787" s="93" t="s">
        <v>38</v>
      </c>
      <c r="E4787" s="94" t="s">
        <v>133</v>
      </c>
      <c r="F4787" s="94" t="s">
        <v>13591</v>
      </c>
      <c r="G4787" s="105" t="s">
        <v>2629</v>
      </c>
      <c r="H4787" s="92" t="s">
        <v>784</v>
      </c>
      <c r="I4787" s="95" t="s">
        <v>43</v>
      </c>
      <c r="J4787" s="92" t="s">
        <v>8</v>
      </c>
      <c r="K4787" s="96" t="s">
        <v>59</v>
      </c>
      <c r="L4787" s="96" t="s">
        <v>1559</v>
      </c>
      <c r="M4787" s="92" t="s">
        <v>787</v>
      </c>
      <c r="N4787" s="92">
        <v>0</v>
      </c>
      <c r="O4787" s="92" t="s">
        <v>47</v>
      </c>
      <c r="P4787" s="96">
        <v>8</v>
      </c>
      <c r="Q4787" s="96" t="s">
        <v>194</v>
      </c>
      <c r="R4787" s="97" t="s">
        <v>138</v>
      </c>
      <c r="S4787" s="98" t="s">
        <v>139</v>
      </c>
      <c r="T4787" s="98" t="s">
        <v>51</v>
      </c>
      <c r="U4787" s="99" t="s">
        <v>224</v>
      </c>
      <c r="V4787" s="100">
        <v>0.8</v>
      </c>
      <c r="W4787" s="106">
        <v>1258.4000000000003</v>
      </c>
      <c r="X4787" s="102">
        <v>1</v>
      </c>
      <c r="Y4787" s="103">
        <v>3.17</v>
      </c>
      <c r="Z4787" s="99">
        <v>4</v>
      </c>
      <c r="AA4787" s="104">
        <v>0.79249999999999998</v>
      </c>
      <c r="AB4787" s="100">
        <v>0</v>
      </c>
      <c r="AC4787" s="106">
        <v>0</v>
      </c>
      <c r="AD4787" s="107">
        <v>43606</v>
      </c>
      <c r="AE4787" s="107">
        <v>43606</v>
      </c>
      <c r="AF4787" s="99">
        <v>0</v>
      </c>
      <c r="AG4787" s="101" t="s">
        <v>53</v>
      </c>
      <c r="AH4787" s="100">
        <v>0</v>
      </c>
      <c r="AI4787" s="106">
        <v>0</v>
      </c>
      <c r="AJ4787" s="106">
        <v>0</v>
      </c>
      <c r="AK4787" s="60" t="str">
        <f>+IF(Tabla1[[#This Row],[REQUEST_TY]]="SR MANTENIMIENTO CORRECTIVO", "EMERGENCIA", "OTROS")</f>
        <v>EMERGENCIA</v>
      </c>
      <c r="AL4787" s="6" t="str">
        <f>+_xlfn.IFS(Tabla1[[#This Row],[Veces obj]]&lt;=1,"0-1",Tabla1[[#This Row],[Veces obj]]&lt;=2,"1-2",Tabla1[[#This Row],[Veces obj]]&lt;=3,"2-3",TRUE,"&gt;3")</f>
        <v>0-1</v>
      </c>
      <c r="AM4787" s="60" t="str">
        <f>+_xlfn.IFS(MONTH(Tabla1[[#This Row],[MES]])&lt;=3,"Q1",MONTH(Tabla1[[#This Row],[MES]])&lt;=6,"Q2",MONTH(Tabla1[[#This Row],[MES]])&lt;=9,"Q3",TRUE,"Q4")</f>
        <v>Q2</v>
      </c>
      <c r="AN4787" s="15" t="str">
        <f>+IFERROR(VLOOKUP(Tabla1[[#This Row],[CUENTA]],CTAS[],2,0),"OTROS")</f>
        <v>OTROS</v>
      </c>
      <c r="AP4787" s="15" t="str">
        <f>+IFERROR(VLOOKUP(Tabla1[[#This Row],[EMPLEADO]],IS[],3,0),"OTROS")</f>
        <v>OTROS</v>
      </c>
      <c r="AQ4787" s="15" t="str">
        <f>+IFERROR(VLOOKUP(Tabla1[[#This Row],[EMPLEADO]],IS[[NÓMINA]:[INGENIERO]],2,0),"OTROS")</f>
        <v>OTROS</v>
      </c>
    </row>
    <row r="4788" spans="1:43" x14ac:dyDescent="0.25">
      <c r="A4788" s="91" t="s">
        <v>12089</v>
      </c>
      <c r="B4788" s="92">
        <v>1</v>
      </c>
      <c r="C4788" s="92" t="s">
        <v>13592</v>
      </c>
      <c r="D4788" s="93" t="s">
        <v>38</v>
      </c>
      <c r="E4788" s="94" t="s">
        <v>133</v>
      </c>
      <c r="F4788" s="94" t="s">
        <v>13593</v>
      </c>
      <c r="G4788" s="105" t="s">
        <v>8373</v>
      </c>
      <c r="H4788" s="92" t="s">
        <v>220</v>
      </c>
      <c r="I4788" s="95" t="s">
        <v>43</v>
      </c>
      <c r="J4788" s="92" t="s">
        <v>8</v>
      </c>
      <c r="K4788" s="96" t="s">
        <v>59</v>
      </c>
      <c r="L4788" s="96" t="s">
        <v>8374</v>
      </c>
      <c r="M4788" s="92" t="s">
        <v>736</v>
      </c>
      <c r="N4788" s="92">
        <v>0</v>
      </c>
      <c r="O4788" s="92" t="s">
        <v>47</v>
      </c>
      <c r="P4788" s="96">
        <v>45</v>
      </c>
      <c r="Q4788" s="96" t="s">
        <v>82</v>
      </c>
      <c r="R4788" s="97" t="s">
        <v>138</v>
      </c>
      <c r="S4788" s="98" t="s">
        <v>139</v>
      </c>
      <c r="T4788" s="98" t="s">
        <v>51</v>
      </c>
      <c r="U4788" s="99" t="s">
        <v>140</v>
      </c>
      <c r="V4788" s="100">
        <v>1.1000000000000001</v>
      </c>
      <c r="W4788" s="106">
        <v>1730.3000000000004</v>
      </c>
      <c r="X4788" s="102">
        <v>1</v>
      </c>
      <c r="Y4788" s="103">
        <v>0</v>
      </c>
      <c r="Z4788" s="99">
        <v>4</v>
      </c>
      <c r="AA4788" s="104">
        <v>0</v>
      </c>
      <c r="AB4788" s="100">
        <v>0</v>
      </c>
      <c r="AC4788" s="106">
        <v>0</v>
      </c>
      <c r="AD4788" s="107">
        <v>43608</v>
      </c>
      <c r="AE4788" s="107">
        <v>43608</v>
      </c>
      <c r="AF4788" s="99">
        <v>0</v>
      </c>
      <c r="AG4788" s="101" t="s">
        <v>53</v>
      </c>
      <c r="AH4788" s="100">
        <v>0</v>
      </c>
      <c r="AI4788" s="106">
        <v>0</v>
      </c>
      <c r="AJ4788" s="106">
        <v>0</v>
      </c>
      <c r="AK4788" s="60" t="str">
        <f>+IF(Tabla1[[#This Row],[REQUEST_TY]]="SR MANTENIMIENTO CORRECTIVO", "EMERGENCIA", "OTROS")</f>
        <v>EMERGENCIA</v>
      </c>
      <c r="AL4788" s="6" t="str">
        <f>+_xlfn.IFS(Tabla1[[#This Row],[Veces obj]]&lt;=1,"0-1",Tabla1[[#This Row],[Veces obj]]&lt;=2,"1-2",Tabla1[[#This Row],[Veces obj]]&lt;=3,"2-3",TRUE,"&gt;3")</f>
        <v>0-1</v>
      </c>
      <c r="AM4788" s="60" t="str">
        <f>+_xlfn.IFS(MONTH(Tabla1[[#This Row],[MES]])&lt;=3,"Q1",MONTH(Tabla1[[#This Row],[MES]])&lt;=6,"Q2",MONTH(Tabla1[[#This Row],[MES]])&lt;=9,"Q3",TRUE,"Q4")</f>
        <v>Q2</v>
      </c>
      <c r="AN4788" s="15" t="str">
        <f>+IFERROR(VLOOKUP(Tabla1[[#This Row],[CUENTA]],CTAS[],2,0),"OTROS")</f>
        <v>OTROS</v>
      </c>
      <c r="AP4788" s="15" t="str">
        <f>+IFERROR(VLOOKUP(Tabla1[[#This Row],[EMPLEADO]],IS[],3,0),"OTROS")</f>
        <v>OTROS</v>
      </c>
      <c r="AQ4788" s="15" t="str">
        <f>+IFERROR(VLOOKUP(Tabla1[[#This Row],[EMPLEADO]],IS[[NÓMINA]:[INGENIERO]],2,0),"OTROS")</f>
        <v>OTROS</v>
      </c>
    </row>
    <row r="4789" spans="1:43" x14ac:dyDescent="0.25">
      <c r="A4789" s="91" t="s">
        <v>12089</v>
      </c>
      <c r="B4789" s="92">
        <v>1</v>
      </c>
      <c r="C4789" s="92" t="s">
        <v>13594</v>
      </c>
      <c r="D4789" s="93" t="s">
        <v>38</v>
      </c>
      <c r="E4789" s="94" t="s">
        <v>725</v>
      </c>
      <c r="F4789" s="94" t="s">
        <v>13595</v>
      </c>
      <c r="G4789" s="105" t="s">
        <v>7553</v>
      </c>
      <c r="H4789" s="92" t="s">
        <v>471</v>
      </c>
      <c r="I4789" s="95" t="s">
        <v>43</v>
      </c>
      <c r="J4789" s="92" t="s">
        <v>8</v>
      </c>
      <c r="K4789" s="96" t="s">
        <v>59</v>
      </c>
      <c r="L4789" s="96" t="s">
        <v>7554</v>
      </c>
      <c r="M4789" s="92" t="s">
        <v>131</v>
      </c>
      <c r="N4789" s="92">
        <v>0</v>
      </c>
      <c r="O4789" s="92" t="s">
        <v>47</v>
      </c>
      <c r="P4789" s="96">
        <v>38</v>
      </c>
      <c r="Q4789" s="96" t="s">
        <v>82</v>
      </c>
      <c r="R4789" s="97" t="s">
        <v>223</v>
      </c>
      <c r="S4789" s="98" t="s">
        <v>139</v>
      </c>
      <c r="T4789" s="98" t="s">
        <v>51</v>
      </c>
      <c r="U4789" s="99" t="s">
        <v>140</v>
      </c>
      <c r="V4789" s="100">
        <v>1.1000000000000001</v>
      </c>
      <c r="W4789" s="106">
        <v>1730.3000000000004</v>
      </c>
      <c r="X4789" s="102">
        <v>1</v>
      </c>
      <c r="Y4789" s="103">
        <v>0</v>
      </c>
      <c r="Z4789" s="99">
        <v>4</v>
      </c>
      <c r="AA4789" s="104">
        <v>0</v>
      </c>
      <c r="AB4789" s="100">
        <v>0</v>
      </c>
      <c r="AC4789" s="106">
        <v>0</v>
      </c>
      <c r="AD4789" s="107">
        <v>43605</v>
      </c>
      <c r="AE4789" s="107">
        <v>43605</v>
      </c>
      <c r="AF4789" s="99">
        <v>0</v>
      </c>
      <c r="AG4789" s="101" t="s">
        <v>53</v>
      </c>
      <c r="AH4789" s="100">
        <v>0</v>
      </c>
      <c r="AI4789" s="106">
        <v>0</v>
      </c>
      <c r="AJ4789" s="106">
        <v>0</v>
      </c>
      <c r="AK4789" s="60" t="str">
        <f>+IF(Tabla1[[#This Row],[REQUEST_TY]]="SR MANTENIMIENTO CORRECTIVO", "EMERGENCIA", "OTROS")</f>
        <v>EMERGENCIA</v>
      </c>
      <c r="AL4789" s="6" t="str">
        <f>+_xlfn.IFS(Tabla1[[#This Row],[Veces obj]]&lt;=1,"0-1",Tabla1[[#This Row],[Veces obj]]&lt;=2,"1-2",Tabla1[[#This Row],[Veces obj]]&lt;=3,"2-3",TRUE,"&gt;3")</f>
        <v>0-1</v>
      </c>
      <c r="AM4789" s="60" t="str">
        <f>+_xlfn.IFS(MONTH(Tabla1[[#This Row],[MES]])&lt;=3,"Q1",MONTH(Tabla1[[#This Row],[MES]])&lt;=6,"Q2",MONTH(Tabla1[[#This Row],[MES]])&lt;=9,"Q3",TRUE,"Q4")</f>
        <v>Q2</v>
      </c>
      <c r="AN4789" s="15" t="str">
        <f>+IFERROR(VLOOKUP(Tabla1[[#This Row],[CUENTA]],CTAS[],2,0),"OTROS")</f>
        <v>OTROS</v>
      </c>
      <c r="AP4789" s="15" t="str">
        <f>+IFERROR(VLOOKUP(Tabla1[[#This Row],[EMPLEADO]],IS[],3,0),"OTROS")</f>
        <v>OTROS</v>
      </c>
      <c r="AQ4789" s="15" t="str">
        <f>+IFERROR(VLOOKUP(Tabla1[[#This Row],[EMPLEADO]],IS[[NÓMINA]:[INGENIERO]],2,0),"OTROS")</f>
        <v>OTROS</v>
      </c>
    </row>
    <row r="4790" spans="1:43" x14ac:dyDescent="0.25">
      <c r="A4790" s="91" t="s">
        <v>12089</v>
      </c>
      <c r="B4790" s="92">
        <v>1</v>
      </c>
      <c r="C4790" s="92" t="s">
        <v>13596</v>
      </c>
      <c r="D4790" s="93" t="s">
        <v>38</v>
      </c>
      <c r="E4790" s="94" t="s">
        <v>133</v>
      </c>
      <c r="F4790" s="94" t="s">
        <v>13597</v>
      </c>
      <c r="G4790" s="105" t="s">
        <v>1767</v>
      </c>
      <c r="H4790" s="92" t="s">
        <v>10274</v>
      </c>
      <c r="I4790" s="95" t="s">
        <v>43</v>
      </c>
      <c r="J4790" s="92" t="s">
        <v>8</v>
      </c>
      <c r="K4790" s="96" t="s">
        <v>59</v>
      </c>
      <c r="L4790" s="96" t="s">
        <v>1768</v>
      </c>
      <c r="M4790" s="92" t="s">
        <v>310</v>
      </c>
      <c r="N4790" s="92">
        <v>0</v>
      </c>
      <c r="O4790" s="92" t="s">
        <v>47</v>
      </c>
      <c r="P4790" s="96">
        <v>13</v>
      </c>
      <c r="Q4790" s="96" t="s">
        <v>194</v>
      </c>
      <c r="R4790" s="97" t="s">
        <v>138</v>
      </c>
      <c r="S4790" s="98" t="s">
        <v>139</v>
      </c>
      <c r="T4790" s="98" t="s">
        <v>51</v>
      </c>
      <c r="U4790" s="99" t="s">
        <v>224</v>
      </c>
      <c r="V4790" s="100">
        <v>0.8</v>
      </c>
      <c r="W4790" s="106">
        <v>1258.4000000000003</v>
      </c>
      <c r="X4790" s="102">
        <v>1</v>
      </c>
      <c r="Y4790" s="103">
        <v>0.95</v>
      </c>
      <c r="Z4790" s="99">
        <v>4</v>
      </c>
      <c r="AA4790" s="104">
        <v>0.23749999999999999</v>
      </c>
      <c r="AB4790" s="100">
        <v>0</v>
      </c>
      <c r="AC4790" s="106">
        <v>0</v>
      </c>
      <c r="AD4790" s="107">
        <v>43607</v>
      </c>
      <c r="AE4790" s="107">
        <v>43607</v>
      </c>
      <c r="AF4790" s="99">
        <v>0</v>
      </c>
      <c r="AG4790" s="101" t="s">
        <v>53</v>
      </c>
      <c r="AH4790" s="100">
        <v>0</v>
      </c>
      <c r="AI4790" s="106">
        <v>0</v>
      </c>
      <c r="AJ4790" s="106">
        <v>0</v>
      </c>
      <c r="AK4790" s="60" t="str">
        <f>+IF(Tabla1[[#This Row],[REQUEST_TY]]="SR MANTENIMIENTO CORRECTIVO", "EMERGENCIA", "OTROS")</f>
        <v>EMERGENCIA</v>
      </c>
      <c r="AL4790" s="6" t="str">
        <f>+_xlfn.IFS(Tabla1[[#This Row],[Veces obj]]&lt;=1,"0-1",Tabla1[[#This Row],[Veces obj]]&lt;=2,"1-2",Tabla1[[#This Row],[Veces obj]]&lt;=3,"2-3",TRUE,"&gt;3")</f>
        <v>0-1</v>
      </c>
      <c r="AM4790" s="60" t="str">
        <f>+_xlfn.IFS(MONTH(Tabla1[[#This Row],[MES]])&lt;=3,"Q1",MONTH(Tabla1[[#This Row],[MES]])&lt;=6,"Q2",MONTH(Tabla1[[#This Row],[MES]])&lt;=9,"Q3",TRUE,"Q4")</f>
        <v>Q2</v>
      </c>
      <c r="AN4790" s="15" t="str">
        <f>+IFERROR(VLOOKUP(Tabla1[[#This Row],[CUENTA]],CTAS[],2,0),"OTROS")</f>
        <v>OTROS</v>
      </c>
      <c r="AP4790" s="15" t="str">
        <f>+IFERROR(VLOOKUP(Tabla1[[#This Row],[EMPLEADO]],IS[],3,0),"OTROS")</f>
        <v>OTROS</v>
      </c>
      <c r="AQ4790" s="15" t="str">
        <f>+IFERROR(VLOOKUP(Tabla1[[#This Row],[EMPLEADO]],IS[[NÓMINA]:[INGENIERO]],2,0),"OTROS")</f>
        <v>OTROS</v>
      </c>
    </row>
    <row r="4791" spans="1:43" x14ac:dyDescent="0.25">
      <c r="A4791" s="91" t="s">
        <v>12089</v>
      </c>
      <c r="B4791" s="92">
        <v>1</v>
      </c>
      <c r="C4791" s="92" t="s">
        <v>13598</v>
      </c>
      <c r="D4791" s="93" t="s">
        <v>38</v>
      </c>
      <c r="E4791" s="94" t="s">
        <v>98</v>
      </c>
      <c r="F4791" s="94" t="s">
        <v>13599</v>
      </c>
      <c r="G4791" s="105" t="s">
        <v>1829</v>
      </c>
      <c r="H4791" s="92" t="s">
        <v>691</v>
      </c>
      <c r="I4791" s="95" t="s">
        <v>43</v>
      </c>
      <c r="J4791" s="92" t="s">
        <v>8</v>
      </c>
      <c r="K4791" s="96" t="s">
        <v>102</v>
      </c>
      <c r="L4791" s="96" t="s">
        <v>1830</v>
      </c>
      <c r="M4791" s="92" t="s">
        <v>215</v>
      </c>
      <c r="N4791" s="92">
        <v>0</v>
      </c>
      <c r="O4791" s="92" t="s">
        <v>47</v>
      </c>
      <c r="P4791" s="96">
        <v>3</v>
      </c>
      <c r="Q4791" s="96" t="s">
        <v>388</v>
      </c>
      <c r="R4791" s="97" t="s">
        <v>63</v>
      </c>
      <c r="S4791" s="98" t="s">
        <v>64</v>
      </c>
      <c r="T4791" s="98" t="s">
        <v>51</v>
      </c>
      <c r="U4791" s="99" t="s">
        <v>389</v>
      </c>
      <c r="V4791" s="100">
        <v>0</v>
      </c>
      <c r="W4791" s="106">
        <v>0</v>
      </c>
      <c r="X4791" s="102">
        <v>1</v>
      </c>
      <c r="Y4791" s="103">
        <v>0.78</v>
      </c>
      <c r="Z4791" s="99">
        <v>5</v>
      </c>
      <c r="AA4791" s="104">
        <v>0.156</v>
      </c>
      <c r="AB4791" s="100">
        <v>0</v>
      </c>
      <c r="AC4791" s="106">
        <v>0</v>
      </c>
      <c r="AD4791" s="107">
        <v>43605</v>
      </c>
      <c r="AE4791" s="107">
        <v>43605</v>
      </c>
      <c r="AF4791" s="99">
        <v>0</v>
      </c>
      <c r="AG4791" s="101" t="s">
        <v>53</v>
      </c>
      <c r="AH4791" s="100">
        <v>0</v>
      </c>
      <c r="AI4791" s="106">
        <v>0</v>
      </c>
      <c r="AJ4791" s="106">
        <v>0</v>
      </c>
      <c r="AK4791" s="60" t="str">
        <f>+IF(Tabla1[[#This Row],[REQUEST_TY]]="SR MANTENIMIENTO CORRECTIVO", "EMERGENCIA", "OTROS")</f>
        <v>EMERGENCIA</v>
      </c>
      <c r="AL4791" s="6" t="str">
        <f>+_xlfn.IFS(Tabla1[[#This Row],[Veces obj]]&lt;=1,"0-1",Tabla1[[#This Row],[Veces obj]]&lt;=2,"1-2",Tabla1[[#This Row],[Veces obj]]&lt;=3,"2-3",TRUE,"&gt;3")</f>
        <v>0-1</v>
      </c>
      <c r="AM4791" s="60" t="str">
        <f>+_xlfn.IFS(MONTH(Tabla1[[#This Row],[MES]])&lt;=3,"Q1",MONTH(Tabla1[[#This Row],[MES]])&lt;=6,"Q2",MONTH(Tabla1[[#This Row],[MES]])&lt;=9,"Q3",TRUE,"Q4")</f>
        <v>Q2</v>
      </c>
      <c r="AN4791" s="15" t="str">
        <f>+IFERROR(VLOOKUP(Tabla1[[#This Row],[CUENTA]],CTAS[],2,0),"OTROS")</f>
        <v>OTROS</v>
      </c>
      <c r="AP4791" s="15" t="str">
        <f>+IFERROR(VLOOKUP(Tabla1[[#This Row],[EMPLEADO]],IS[],3,0),"OTROS")</f>
        <v>OTROS</v>
      </c>
      <c r="AQ4791" s="15" t="str">
        <f>+IFERROR(VLOOKUP(Tabla1[[#This Row],[EMPLEADO]],IS[[NÓMINA]:[INGENIERO]],2,0),"OTROS")</f>
        <v>OTROS</v>
      </c>
    </row>
    <row r="4792" spans="1:43" x14ac:dyDescent="0.25">
      <c r="A4792" s="91" t="s">
        <v>12089</v>
      </c>
      <c r="B4792" s="92">
        <v>1</v>
      </c>
      <c r="C4792" s="92" t="s">
        <v>13600</v>
      </c>
      <c r="D4792" s="93" t="s">
        <v>38</v>
      </c>
      <c r="E4792" s="94" t="s">
        <v>725</v>
      </c>
      <c r="F4792" s="94" t="s">
        <v>13601</v>
      </c>
      <c r="G4792" s="105" t="s">
        <v>10320</v>
      </c>
      <c r="H4792" s="92" t="s">
        <v>691</v>
      </c>
      <c r="I4792" s="95" t="s">
        <v>43</v>
      </c>
      <c r="J4792" s="92" t="s">
        <v>8</v>
      </c>
      <c r="K4792" s="96" t="s">
        <v>102</v>
      </c>
      <c r="L4792" s="96" t="s">
        <v>1830</v>
      </c>
      <c r="M4792" s="92" t="s">
        <v>215</v>
      </c>
      <c r="N4792" s="92">
        <v>0</v>
      </c>
      <c r="O4792" s="92" t="s">
        <v>47</v>
      </c>
      <c r="P4792" s="96">
        <v>45</v>
      </c>
      <c r="Q4792" s="96" t="s">
        <v>82</v>
      </c>
      <c r="R4792" s="97" t="s">
        <v>223</v>
      </c>
      <c r="S4792" s="98" t="s">
        <v>139</v>
      </c>
      <c r="T4792" s="98" t="s">
        <v>51</v>
      </c>
      <c r="U4792" s="99" t="s">
        <v>140</v>
      </c>
      <c r="V4792" s="100">
        <v>1.1000000000000001</v>
      </c>
      <c r="W4792" s="106">
        <v>1730.3000000000004</v>
      </c>
      <c r="X4792" s="102">
        <v>1</v>
      </c>
      <c r="Y4792" s="103">
        <v>1.53</v>
      </c>
      <c r="Z4792" s="99">
        <v>4</v>
      </c>
      <c r="AA4792" s="104">
        <v>0.38250000000000001</v>
      </c>
      <c r="AB4792" s="100">
        <v>0</v>
      </c>
      <c r="AC4792" s="106">
        <v>0</v>
      </c>
      <c r="AD4792" s="107">
        <v>43608</v>
      </c>
      <c r="AE4792" s="107">
        <v>43608</v>
      </c>
      <c r="AF4792" s="99">
        <v>0</v>
      </c>
      <c r="AG4792" s="101" t="s">
        <v>53</v>
      </c>
      <c r="AH4792" s="100">
        <v>0</v>
      </c>
      <c r="AI4792" s="106">
        <v>0</v>
      </c>
      <c r="AJ4792" s="106">
        <v>0</v>
      </c>
      <c r="AK4792" s="60" t="str">
        <f>+IF(Tabla1[[#This Row],[REQUEST_TY]]="SR MANTENIMIENTO CORRECTIVO", "EMERGENCIA", "OTROS")</f>
        <v>EMERGENCIA</v>
      </c>
      <c r="AL4792" s="6" t="str">
        <f>+_xlfn.IFS(Tabla1[[#This Row],[Veces obj]]&lt;=1,"0-1",Tabla1[[#This Row],[Veces obj]]&lt;=2,"1-2",Tabla1[[#This Row],[Veces obj]]&lt;=3,"2-3",TRUE,"&gt;3")</f>
        <v>0-1</v>
      </c>
      <c r="AM4792" s="60" t="str">
        <f>+_xlfn.IFS(MONTH(Tabla1[[#This Row],[MES]])&lt;=3,"Q1",MONTH(Tabla1[[#This Row],[MES]])&lt;=6,"Q2",MONTH(Tabla1[[#This Row],[MES]])&lt;=9,"Q3",TRUE,"Q4")</f>
        <v>Q2</v>
      </c>
      <c r="AN4792" s="15" t="str">
        <f>+IFERROR(VLOOKUP(Tabla1[[#This Row],[CUENTA]],CTAS[],2,0),"OTROS")</f>
        <v>OTROS</v>
      </c>
      <c r="AP4792" s="15" t="str">
        <f>+IFERROR(VLOOKUP(Tabla1[[#This Row],[EMPLEADO]],IS[],3,0),"OTROS")</f>
        <v>OTROS</v>
      </c>
      <c r="AQ4792" s="15" t="str">
        <f>+IFERROR(VLOOKUP(Tabla1[[#This Row],[EMPLEADO]],IS[[NÓMINA]:[INGENIERO]],2,0),"OTROS")</f>
        <v>OTROS</v>
      </c>
    </row>
    <row r="4793" spans="1:43" x14ac:dyDescent="0.25">
      <c r="A4793" s="91" t="s">
        <v>12089</v>
      </c>
      <c r="B4793" s="92">
        <v>1</v>
      </c>
      <c r="C4793" s="92" t="s">
        <v>13602</v>
      </c>
      <c r="D4793" s="93" t="s">
        <v>38</v>
      </c>
      <c r="E4793" s="94" t="s">
        <v>300</v>
      </c>
      <c r="F4793" s="94" t="s">
        <v>13603</v>
      </c>
      <c r="G4793" s="105" t="s">
        <v>4914</v>
      </c>
      <c r="H4793" s="92" t="s">
        <v>691</v>
      </c>
      <c r="I4793" s="95" t="s">
        <v>43</v>
      </c>
      <c r="J4793" s="92" t="s">
        <v>8</v>
      </c>
      <c r="K4793" s="96" t="s">
        <v>102</v>
      </c>
      <c r="L4793" s="96" t="s">
        <v>1830</v>
      </c>
      <c r="M4793" s="92" t="s">
        <v>215</v>
      </c>
      <c r="N4793" s="92">
        <v>0</v>
      </c>
      <c r="O4793" s="92" t="s">
        <v>47</v>
      </c>
      <c r="P4793" s="96">
        <v>15</v>
      </c>
      <c r="Q4793" s="96" t="s">
        <v>194</v>
      </c>
      <c r="R4793" s="97" t="s">
        <v>223</v>
      </c>
      <c r="S4793" s="98" t="s">
        <v>139</v>
      </c>
      <c r="T4793" s="98" t="s">
        <v>51</v>
      </c>
      <c r="U4793" s="99" t="s">
        <v>224</v>
      </c>
      <c r="V4793" s="100">
        <v>0.8</v>
      </c>
      <c r="W4793" s="106">
        <v>1258.4000000000003</v>
      </c>
      <c r="X4793" s="102">
        <v>1</v>
      </c>
      <c r="Y4793" s="103">
        <v>3</v>
      </c>
      <c r="Z4793" s="99">
        <v>4</v>
      </c>
      <c r="AA4793" s="104">
        <v>0.75</v>
      </c>
      <c r="AB4793" s="100">
        <v>0</v>
      </c>
      <c r="AC4793" s="106">
        <v>0</v>
      </c>
      <c r="AD4793" s="107">
        <v>43605</v>
      </c>
      <c r="AE4793" s="107">
        <v>43605</v>
      </c>
      <c r="AF4793" s="99">
        <v>0</v>
      </c>
      <c r="AG4793" s="101" t="s">
        <v>53</v>
      </c>
      <c r="AH4793" s="100">
        <v>0</v>
      </c>
      <c r="AI4793" s="106">
        <v>0</v>
      </c>
      <c r="AJ4793" s="106">
        <v>0</v>
      </c>
      <c r="AK4793" s="60" t="str">
        <f>+IF(Tabla1[[#This Row],[REQUEST_TY]]="SR MANTENIMIENTO CORRECTIVO", "EMERGENCIA", "OTROS")</f>
        <v>EMERGENCIA</v>
      </c>
      <c r="AL4793" s="6" t="str">
        <f>+_xlfn.IFS(Tabla1[[#This Row],[Veces obj]]&lt;=1,"0-1",Tabla1[[#This Row],[Veces obj]]&lt;=2,"1-2",Tabla1[[#This Row],[Veces obj]]&lt;=3,"2-3",TRUE,"&gt;3")</f>
        <v>0-1</v>
      </c>
      <c r="AM4793" s="60" t="str">
        <f>+_xlfn.IFS(MONTH(Tabla1[[#This Row],[MES]])&lt;=3,"Q1",MONTH(Tabla1[[#This Row],[MES]])&lt;=6,"Q2",MONTH(Tabla1[[#This Row],[MES]])&lt;=9,"Q3",TRUE,"Q4")</f>
        <v>Q2</v>
      </c>
      <c r="AN4793" s="15" t="str">
        <f>+IFERROR(VLOOKUP(Tabla1[[#This Row],[CUENTA]],CTAS[],2,0),"OTROS")</f>
        <v>OTROS</v>
      </c>
      <c r="AP4793" s="15" t="str">
        <f>+IFERROR(VLOOKUP(Tabla1[[#This Row],[EMPLEADO]],IS[],3,0),"OTROS")</f>
        <v>OTROS</v>
      </c>
      <c r="AQ4793" s="15" t="str">
        <f>+IFERROR(VLOOKUP(Tabla1[[#This Row],[EMPLEADO]],IS[[NÓMINA]:[INGENIERO]],2,0),"OTROS")</f>
        <v>OTROS</v>
      </c>
    </row>
    <row r="4794" spans="1:43" x14ac:dyDescent="0.25">
      <c r="A4794" s="91" t="s">
        <v>12089</v>
      </c>
      <c r="B4794" s="92">
        <v>1</v>
      </c>
      <c r="C4794" s="92" t="s">
        <v>13604</v>
      </c>
      <c r="D4794" s="93" t="s">
        <v>38</v>
      </c>
      <c r="E4794" s="94" t="s">
        <v>725</v>
      </c>
      <c r="F4794" s="94" t="s">
        <v>13605</v>
      </c>
      <c r="G4794" s="105" t="s">
        <v>13606</v>
      </c>
      <c r="H4794" s="92" t="s">
        <v>220</v>
      </c>
      <c r="I4794" s="95" t="s">
        <v>43</v>
      </c>
      <c r="J4794" s="92" t="s">
        <v>8</v>
      </c>
      <c r="K4794" s="96" t="s">
        <v>59</v>
      </c>
      <c r="L4794" s="96" t="s">
        <v>504</v>
      </c>
      <c r="M4794" s="92" t="s">
        <v>505</v>
      </c>
      <c r="N4794" s="92">
        <v>0</v>
      </c>
      <c r="O4794" s="92" t="s">
        <v>47</v>
      </c>
      <c r="P4794" s="96">
        <v>364</v>
      </c>
      <c r="Q4794" s="96" t="s">
        <v>48</v>
      </c>
      <c r="R4794" s="97" t="s">
        <v>223</v>
      </c>
      <c r="S4794" s="98" t="s">
        <v>139</v>
      </c>
      <c r="T4794" s="98" t="s">
        <v>51</v>
      </c>
      <c r="U4794" s="99" t="s">
        <v>353</v>
      </c>
      <c r="V4794" s="100">
        <v>1.1499999999999999</v>
      </c>
      <c r="W4794" s="106">
        <v>1808.95</v>
      </c>
      <c r="X4794" s="102">
        <v>1</v>
      </c>
      <c r="Y4794" s="103">
        <v>3.13</v>
      </c>
      <c r="Z4794" s="99">
        <v>4</v>
      </c>
      <c r="AA4794" s="104">
        <v>0.78249999999999997</v>
      </c>
      <c r="AB4794" s="100">
        <v>0</v>
      </c>
      <c r="AC4794" s="106">
        <v>0</v>
      </c>
      <c r="AD4794" s="107">
        <v>43607</v>
      </c>
      <c r="AE4794" s="107">
        <v>43607</v>
      </c>
      <c r="AF4794" s="99">
        <v>0</v>
      </c>
      <c r="AG4794" s="101" t="s">
        <v>53</v>
      </c>
      <c r="AH4794" s="100">
        <v>0</v>
      </c>
      <c r="AI4794" s="106">
        <v>0</v>
      </c>
      <c r="AJ4794" s="106">
        <v>0</v>
      </c>
      <c r="AK4794" s="60" t="str">
        <f>+IF(Tabla1[[#This Row],[REQUEST_TY]]="SR MANTENIMIENTO CORRECTIVO", "EMERGENCIA", "OTROS")</f>
        <v>EMERGENCIA</v>
      </c>
      <c r="AL4794" s="6" t="str">
        <f>+_xlfn.IFS(Tabla1[[#This Row],[Veces obj]]&lt;=1,"0-1",Tabla1[[#This Row],[Veces obj]]&lt;=2,"1-2",Tabla1[[#This Row],[Veces obj]]&lt;=3,"2-3",TRUE,"&gt;3")</f>
        <v>0-1</v>
      </c>
      <c r="AM4794" s="60" t="str">
        <f>+_xlfn.IFS(MONTH(Tabla1[[#This Row],[MES]])&lt;=3,"Q1",MONTH(Tabla1[[#This Row],[MES]])&lt;=6,"Q2",MONTH(Tabla1[[#This Row],[MES]])&lt;=9,"Q3",TRUE,"Q4")</f>
        <v>Q2</v>
      </c>
      <c r="AN4794" s="15" t="str">
        <f>+IFERROR(VLOOKUP(Tabla1[[#This Row],[CUENTA]],CTAS[],2,0),"OTROS")</f>
        <v>OTROS</v>
      </c>
      <c r="AP4794" s="15" t="str">
        <f>+IFERROR(VLOOKUP(Tabla1[[#This Row],[EMPLEADO]],IS[],3,0),"OTROS")</f>
        <v>OTROS</v>
      </c>
      <c r="AQ4794" s="15" t="str">
        <f>+IFERROR(VLOOKUP(Tabla1[[#This Row],[EMPLEADO]],IS[[NÓMINA]:[INGENIERO]],2,0),"OTROS")</f>
        <v>OTROS</v>
      </c>
    </row>
    <row r="4795" spans="1:43" x14ac:dyDescent="0.25">
      <c r="A4795" s="91" t="s">
        <v>12089</v>
      </c>
      <c r="B4795" s="92">
        <v>1</v>
      </c>
      <c r="C4795" s="92" t="s">
        <v>13607</v>
      </c>
      <c r="D4795" s="93" t="s">
        <v>38</v>
      </c>
      <c r="E4795" s="94" t="s">
        <v>133</v>
      </c>
      <c r="F4795" s="94" t="s">
        <v>13608</v>
      </c>
      <c r="G4795" s="105" t="s">
        <v>4397</v>
      </c>
      <c r="H4795" s="92" t="s">
        <v>106</v>
      </c>
      <c r="I4795" s="95" t="s">
        <v>43</v>
      </c>
      <c r="J4795" s="92" t="s">
        <v>8</v>
      </c>
      <c r="K4795" s="96" t="s">
        <v>59</v>
      </c>
      <c r="L4795" s="96" t="s">
        <v>1070</v>
      </c>
      <c r="M4795" s="92" t="s">
        <v>1071</v>
      </c>
      <c r="N4795" s="92">
        <v>0</v>
      </c>
      <c r="O4795" s="92" t="s">
        <v>47</v>
      </c>
      <c r="P4795" s="96">
        <v>37</v>
      </c>
      <c r="Q4795" s="96" t="s">
        <v>82</v>
      </c>
      <c r="R4795" s="97" t="s">
        <v>138</v>
      </c>
      <c r="S4795" s="98" t="s">
        <v>139</v>
      </c>
      <c r="T4795" s="98" t="s">
        <v>51</v>
      </c>
      <c r="U4795" s="99" t="s">
        <v>140</v>
      </c>
      <c r="V4795" s="100">
        <v>1.1000000000000001</v>
      </c>
      <c r="W4795" s="106">
        <v>1730.3000000000004</v>
      </c>
      <c r="X4795" s="102">
        <v>1</v>
      </c>
      <c r="Y4795" s="103">
        <v>1.8</v>
      </c>
      <c r="Z4795" s="99">
        <v>4</v>
      </c>
      <c r="AA4795" s="104">
        <v>0.45</v>
      </c>
      <c r="AB4795" s="100">
        <v>0</v>
      </c>
      <c r="AC4795" s="106">
        <v>0</v>
      </c>
      <c r="AD4795" s="107">
        <v>43607</v>
      </c>
      <c r="AE4795" s="107">
        <v>43607</v>
      </c>
      <c r="AF4795" s="99">
        <v>0</v>
      </c>
      <c r="AG4795" s="101" t="s">
        <v>53</v>
      </c>
      <c r="AH4795" s="100">
        <v>0</v>
      </c>
      <c r="AI4795" s="106">
        <v>0</v>
      </c>
      <c r="AJ4795" s="106">
        <v>0</v>
      </c>
      <c r="AK4795" s="60" t="str">
        <f>+IF(Tabla1[[#This Row],[REQUEST_TY]]="SR MANTENIMIENTO CORRECTIVO", "EMERGENCIA", "OTROS")</f>
        <v>EMERGENCIA</v>
      </c>
      <c r="AL4795" s="6" t="str">
        <f>+_xlfn.IFS(Tabla1[[#This Row],[Veces obj]]&lt;=1,"0-1",Tabla1[[#This Row],[Veces obj]]&lt;=2,"1-2",Tabla1[[#This Row],[Veces obj]]&lt;=3,"2-3",TRUE,"&gt;3")</f>
        <v>0-1</v>
      </c>
      <c r="AM4795" s="60" t="str">
        <f>+_xlfn.IFS(MONTH(Tabla1[[#This Row],[MES]])&lt;=3,"Q1",MONTH(Tabla1[[#This Row],[MES]])&lt;=6,"Q2",MONTH(Tabla1[[#This Row],[MES]])&lt;=9,"Q3",TRUE,"Q4")</f>
        <v>Q2</v>
      </c>
      <c r="AN4795" s="15" t="str">
        <f>+IFERROR(VLOOKUP(Tabla1[[#This Row],[CUENTA]],CTAS[],2,0),"OTROS")</f>
        <v>OTROS</v>
      </c>
      <c r="AP4795" s="15" t="str">
        <f>+IFERROR(VLOOKUP(Tabla1[[#This Row],[EMPLEADO]],IS[],3,0),"OTROS")</f>
        <v>OTROS</v>
      </c>
      <c r="AQ4795" s="15" t="str">
        <f>+IFERROR(VLOOKUP(Tabla1[[#This Row],[EMPLEADO]],IS[[NÓMINA]:[INGENIERO]],2,0),"OTROS")</f>
        <v>OTROS</v>
      </c>
    </row>
    <row r="4796" spans="1:43" x14ac:dyDescent="0.25">
      <c r="A4796" s="91" t="s">
        <v>12089</v>
      </c>
      <c r="B4796" s="92">
        <v>1</v>
      </c>
      <c r="C4796" s="92" t="s">
        <v>13609</v>
      </c>
      <c r="D4796" s="93" t="s">
        <v>38</v>
      </c>
      <c r="E4796" s="94" t="s">
        <v>725</v>
      </c>
      <c r="F4796" s="94" t="s">
        <v>13610</v>
      </c>
      <c r="G4796" s="105" t="s">
        <v>10215</v>
      </c>
      <c r="H4796" s="92" t="s">
        <v>106</v>
      </c>
      <c r="I4796" s="95" t="s">
        <v>43</v>
      </c>
      <c r="J4796" s="92" t="s">
        <v>8</v>
      </c>
      <c r="K4796" s="96" t="s">
        <v>59</v>
      </c>
      <c r="L4796" s="96" t="s">
        <v>3186</v>
      </c>
      <c r="M4796" s="92" t="s">
        <v>1071</v>
      </c>
      <c r="N4796" s="92">
        <v>0</v>
      </c>
      <c r="O4796" s="92" t="s">
        <v>47</v>
      </c>
      <c r="P4796" s="96">
        <v>20</v>
      </c>
      <c r="Q4796" s="96" t="s">
        <v>62</v>
      </c>
      <c r="R4796" s="97" t="s">
        <v>223</v>
      </c>
      <c r="S4796" s="98" t="s">
        <v>139</v>
      </c>
      <c r="T4796" s="98" t="s">
        <v>51</v>
      </c>
      <c r="U4796" s="99" t="s">
        <v>262</v>
      </c>
      <c r="V4796" s="100">
        <v>1.05</v>
      </c>
      <c r="W4796" s="106">
        <v>1651.6500000000003</v>
      </c>
      <c r="X4796" s="102">
        <v>1</v>
      </c>
      <c r="Y4796" s="103">
        <v>3.6</v>
      </c>
      <c r="Z4796" s="99">
        <v>4</v>
      </c>
      <c r="AA4796" s="104">
        <v>0.9</v>
      </c>
      <c r="AB4796" s="100">
        <v>0</v>
      </c>
      <c r="AC4796" s="106">
        <v>0</v>
      </c>
      <c r="AD4796" s="107">
        <v>43605</v>
      </c>
      <c r="AE4796" s="107">
        <v>43605</v>
      </c>
      <c r="AF4796" s="99">
        <v>0</v>
      </c>
      <c r="AG4796" s="101" t="s">
        <v>53</v>
      </c>
      <c r="AH4796" s="100">
        <v>0</v>
      </c>
      <c r="AI4796" s="106">
        <v>0</v>
      </c>
      <c r="AJ4796" s="106">
        <v>0</v>
      </c>
      <c r="AK4796" s="60" t="str">
        <f>+IF(Tabla1[[#This Row],[REQUEST_TY]]="SR MANTENIMIENTO CORRECTIVO", "EMERGENCIA", "OTROS")</f>
        <v>EMERGENCIA</v>
      </c>
      <c r="AL4796" s="6" t="str">
        <f>+_xlfn.IFS(Tabla1[[#This Row],[Veces obj]]&lt;=1,"0-1",Tabla1[[#This Row],[Veces obj]]&lt;=2,"1-2",Tabla1[[#This Row],[Veces obj]]&lt;=3,"2-3",TRUE,"&gt;3")</f>
        <v>0-1</v>
      </c>
      <c r="AM4796" s="60" t="str">
        <f>+_xlfn.IFS(MONTH(Tabla1[[#This Row],[MES]])&lt;=3,"Q1",MONTH(Tabla1[[#This Row],[MES]])&lt;=6,"Q2",MONTH(Tabla1[[#This Row],[MES]])&lt;=9,"Q3",TRUE,"Q4")</f>
        <v>Q2</v>
      </c>
      <c r="AN4796" s="15" t="str">
        <f>+IFERROR(VLOOKUP(Tabla1[[#This Row],[CUENTA]],CTAS[],2,0),"OTROS")</f>
        <v>OTROS</v>
      </c>
      <c r="AP4796" s="15" t="str">
        <f>+IFERROR(VLOOKUP(Tabla1[[#This Row],[EMPLEADO]],IS[],3,0),"OTROS")</f>
        <v>OTROS</v>
      </c>
      <c r="AQ4796" s="15" t="str">
        <f>+IFERROR(VLOOKUP(Tabla1[[#This Row],[EMPLEADO]],IS[[NÓMINA]:[INGENIERO]],2,0),"OTROS")</f>
        <v>OTROS</v>
      </c>
    </row>
    <row r="4797" spans="1:43" x14ac:dyDescent="0.25">
      <c r="A4797" s="91" t="s">
        <v>12089</v>
      </c>
      <c r="B4797" s="92">
        <v>1</v>
      </c>
      <c r="C4797" s="92" t="s">
        <v>13611</v>
      </c>
      <c r="D4797" s="93" t="s">
        <v>38</v>
      </c>
      <c r="E4797" s="94" t="s">
        <v>11951</v>
      </c>
      <c r="F4797" s="94" t="s">
        <v>13612</v>
      </c>
      <c r="G4797" s="105" t="s">
        <v>13613</v>
      </c>
      <c r="H4797" s="92" t="s">
        <v>471</v>
      </c>
      <c r="I4797" s="95" t="s">
        <v>43</v>
      </c>
      <c r="J4797" s="92" t="s">
        <v>8</v>
      </c>
      <c r="K4797" s="96" t="s">
        <v>13614</v>
      </c>
      <c r="L4797" s="96" t="s">
        <v>780</v>
      </c>
      <c r="M4797" s="92" t="s">
        <v>310</v>
      </c>
      <c r="N4797" s="92">
        <v>0</v>
      </c>
      <c r="O4797" s="92" t="s">
        <v>47</v>
      </c>
      <c r="P4797" s="96">
        <v>558</v>
      </c>
      <c r="Q4797" s="96" t="s">
        <v>48</v>
      </c>
      <c r="R4797" s="97" t="s">
        <v>2038</v>
      </c>
      <c r="S4797" s="98" t="s">
        <v>64</v>
      </c>
      <c r="T4797" s="98" t="s">
        <v>51</v>
      </c>
      <c r="U4797" s="99" t="s">
        <v>96</v>
      </c>
      <c r="V4797" s="100">
        <v>1.1000000000000001</v>
      </c>
      <c r="W4797" s="106">
        <v>1501.5000000000002</v>
      </c>
      <c r="X4797" s="102">
        <v>1</v>
      </c>
      <c r="Y4797" s="103">
        <v>2.5</v>
      </c>
      <c r="Z4797" s="99">
        <v>5</v>
      </c>
      <c r="AA4797" s="104">
        <v>0.5</v>
      </c>
      <c r="AB4797" s="100">
        <v>0</v>
      </c>
      <c r="AC4797" s="106">
        <v>0</v>
      </c>
      <c r="AD4797" s="107">
        <v>43605</v>
      </c>
      <c r="AE4797" s="107">
        <v>43605</v>
      </c>
      <c r="AF4797" s="99">
        <v>0</v>
      </c>
      <c r="AG4797" s="101" t="s">
        <v>53</v>
      </c>
      <c r="AH4797" s="100">
        <v>0</v>
      </c>
      <c r="AI4797" s="106">
        <v>0</v>
      </c>
      <c r="AJ4797" s="106">
        <v>0</v>
      </c>
      <c r="AK4797" s="60" t="str">
        <f>+IF(Tabla1[[#This Row],[REQUEST_TY]]="SR MANTENIMIENTO CORRECTIVO", "EMERGENCIA", "OTROS")</f>
        <v>EMERGENCIA</v>
      </c>
      <c r="AL4797" s="6" t="str">
        <f>+_xlfn.IFS(Tabla1[[#This Row],[Veces obj]]&lt;=1,"0-1",Tabla1[[#This Row],[Veces obj]]&lt;=2,"1-2",Tabla1[[#This Row],[Veces obj]]&lt;=3,"2-3",TRUE,"&gt;3")</f>
        <v>0-1</v>
      </c>
      <c r="AM4797" s="60" t="str">
        <f>+_xlfn.IFS(MONTH(Tabla1[[#This Row],[MES]])&lt;=3,"Q1",MONTH(Tabla1[[#This Row],[MES]])&lt;=6,"Q2",MONTH(Tabla1[[#This Row],[MES]])&lt;=9,"Q3",TRUE,"Q4")</f>
        <v>Q2</v>
      </c>
      <c r="AN4797" s="15" t="str">
        <f>+IFERROR(VLOOKUP(Tabla1[[#This Row],[CUENTA]],CTAS[],2,0),"OTROS")</f>
        <v>OTROS</v>
      </c>
      <c r="AP4797" s="15" t="str">
        <f>+IFERROR(VLOOKUP(Tabla1[[#This Row],[EMPLEADO]],IS[],3,0),"OTROS")</f>
        <v>OTROS</v>
      </c>
      <c r="AQ4797" s="15" t="str">
        <f>+IFERROR(VLOOKUP(Tabla1[[#This Row],[EMPLEADO]],IS[[NÓMINA]:[INGENIERO]],2,0),"OTROS")</f>
        <v>OTROS</v>
      </c>
    </row>
    <row r="4798" spans="1:43" x14ac:dyDescent="0.25">
      <c r="A4798" s="91" t="s">
        <v>12089</v>
      </c>
      <c r="B4798" s="92">
        <v>1</v>
      </c>
      <c r="C4798" s="92" t="s">
        <v>13615</v>
      </c>
      <c r="D4798" s="93" t="s">
        <v>38</v>
      </c>
      <c r="E4798" s="94" t="s">
        <v>217</v>
      </c>
      <c r="F4798" s="94" t="s">
        <v>13616</v>
      </c>
      <c r="G4798" s="105" t="s">
        <v>9660</v>
      </c>
      <c r="H4798" s="92" t="s">
        <v>453</v>
      </c>
      <c r="I4798" s="95" t="s">
        <v>43</v>
      </c>
      <c r="J4798" s="92" t="s">
        <v>8</v>
      </c>
      <c r="K4798" s="96" t="s">
        <v>59</v>
      </c>
      <c r="L4798" s="96" t="s">
        <v>454</v>
      </c>
      <c r="M4798" s="92" t="s">
        <v>455</v>
      </c>
      <c r="N4798" s="92">
        <v>0</v>
      </c>
      <c r="O4798" s="92" t="s">
        <v>47</v>
      </c>
      <c r="P4798" s="96">
        <v>4</v>
      </c>
      <c r="Q4798" s="96" t="s">
        <v>207</v>
      </c>
      <c r="R4798" s="97" t="s">
        <v>223</v>
      </c>
      <c r="S4798" s="98" t="s">
        <v>139</v>
      </c>
      <c r="T4798" s="98" t="s">
        <v>51</v>
      </c>
      <c r="U4798" s="99" t="s">
        <v>879</v>
      </c>
      <c r="V4798" s="100">
        <v>0.6</v>
      </c>
      <c r="W4798" s="106">
        <v>943.80000000000007</v>
      </c>
      <c r="X4798" s="102">
        <v>1</v>
      </c>
      <c r="Y4798" s="103">
        <v>2.58</v>
      </c>
      <c r="Z4798" s="99">
        <v>4</v>
      </c>
      <c r="AA4798" s="104">
        <v>0.64500000000000002</v>
      </c>
      <c r="AB4798" s="100">
        <v>0</v>
      </c>
      <c r="AC4798" s="106">
        <v>0</v>
      </c>
      <c r="AD4798" s="107">
        <v>43606</v>
      </c>
      <c r="AE4798" s="107">
        <v>43606</v>
      </c>
      <c r="AF4798" s="99">
        <v>0</v>
      </c>
      <c r="AG4798" s="101" t="s">
        <v>53</v>
      </c>
      <c r="AH4798" s="100">
        <v>0</v>
      </c>
      <c r="AI4798" s="106">
        <v>0</v>
      </c>
      <c r="AJ4798" s="106">
        <v>0</v>
      </c>
      <c r="AK4798" s="60" t="str">
        <f>+IF(Tabla1[[#This Row],[REQUEST_TY]]="SR MANTENIMIENTO CORRECTIVO", "EMERGENCIA", "OTROS")</f>
        <v>EMERGENCIA</v>
      </c>
      <c r="AL4798" s="6" t="str">
        <f>+_xlfn.IFS(Tabla1[[#This Row],[Veces obj]]&lt;=1,"0-1",Tabla1[[#This Row],[Veces obj]]&lt;=2,"1-2",Tabla1[[#This Row],[Veces obj]]&lt;=3,"2-3",TRUE,"&gt;3")</f>
        <v>0-1</v>
      </c>
      <c r="AM4798" s="60" t="str">
        <f>+_xlfn.IFS(MONTH(Tabla1[[#This Row],[MES]])&lt;=3,"Q1",MONTH(Tabla1[[#This Row],[MES]])&lt;=6,"Q2",MONTH(Tabla1[[#This Row],[MES]])&lt;=9,"Q3",TRUE,"Q4")</f>
        <v>Q2</v>
      </c>
      <c r="AN4798" s="15" t="str">
        <f>+IFERROR(VLOOKUP(Tabla1[[#This Row],[CUENTA]],CTAS[],2,0),"OTROS")</f>
        <v>OTROS</v>
      </c>
      <c r="AP4798" s="15" t="str">
        <f>+IFERROR(VLOOKUP(Tabla1[[#This Row],[EMPLEADO]],IS[],3,0),"OTROS")</f>
        <v>OTROS</v>
      </c>
      <c r="AQ4798" s="15" t="str">
        <f>+IFERROR(VLOOKUP(Tabla1[[#This Row],[EMPLEADO]],IS[[NÓMINA]:[INGENIERO]],2,0),"OTROS")</f>
        <v>OTROS</v>
      </c>
    </row>
    <row r="4799" spans="1:43" x14ac:dyDescent="0.25">
      <c r="A4799" s="91" t="s">
        <v>12089</v>
      </c>
      <c r="B4799" s="92">
        <v>1</v>
      </c>
      <c r="C4799" s="92" t="s">
        <v>13617</v>
      </c>
      <c r="D4799" s="93" t="s">
        <v>38</v>
      </c>
      <c r="E4799" s="94" t="s">
        <v>217</v>
      </c>
      <c r="F4799" s="94" t="s">
        <v>13618</v>
      </c>
      <c r="G4799" s="105" t="s">
        <v>10329</v>
      </c>
      <c r="H4799" s="92" t="s">
        <v>58</v>
      </c>
      <c r="I4799" s="95" t="s">
        <v>43</v>
      </c>
      <c r="J4799" s="92" t="s">
        <v>8</v>
      </c>
      <c r="K4799" s="96" t="s">
        <v>59</v>
      </c>
      <c r="L4799" s="96" t="s">
        <v>3110</v>
      </c>
      <c r="M4799" s="92" t="s">
        <v>222</v>
      </c>
      <c r="N4799" s="92">
        <v>0</v>
      </c>
      <c r="O4799" s="92" t="s">
        <v>47</v>
      </c>
      <c r="P4799" s="96">
        <v>11</v>
      </c>
      <c r="Q4799" s="96" t="s">
        <v>194</v>
      </c>
      <c r="R4799" s="97" t="s">
        <v>223</v>
      </c>
      <c r="S4799" s="98" t="s">
        <v>139</v>
      </c>
      <c r="T4799" s="98" t="s">
        <v>51</v>
      </c>
      <c r="U4799" s="99" t="s">
        <v>224</v>
      </c>
      <c r="V4799" s="100">
        <v>0.8</v>
      </c>
      <c r="W4799" s="106">
        <v>1258.4000000000003</v>
      </c>
      <c r="X4799" s="102">
        <v>1</v>
      </c>
      <c r="Y4799" s="103">
        <v>2.5</v>
      </c>
      <c r="Z4799" s="99">
        <v>4</v>
      </c>
      <c r="AA4799" s="104">
        <v>0.625</v>
      </c>
      <c r="AB4799" s="100">
        <v>0</v>
      </c>
      <c r="AC4799" s="106">
        <v>0</v>
      </c>
      <c r="AD4799" s="107">
        <v>43605</v>
      </c>
      <c r="AE4799" s="107">
        <v>43605</v>
      </c>
      <c r="AF4799" s="99">
        <v>0</v>
      </c>
      <c r="AG4799" s="101" t="s">
        <v>53</v>
      </c>
      <c r="AH4799" s="100">
        <v>0</v>
      </c>
      <c r="AI4799" s="106">
        <v>0</v>
      </c>
      <c r="AJ4799" s="106">
        <v>0</v>
      </c>
      <c r="AK4799" s="60" t="str">
        <f>+IF(Tabla1[[#This Row],[REQUEST_TY]]="SR MANTENIMIENTO CORRECTIVO", "EMERGENCIA", "OTROS")</f>
        <v>EMERGENCIA</v>
      </c>
      <c r="AL4799" s="6" t="str">
        <f>+_xlfn.IFS(Tabla1[[#This Row],[Veces obj]]&lt;=1,"0-1",Tabla1[[#This Row],[Veces obj]]&lt;=2,"1-2",Tabla1[[#This Row],[Veces obj]]&lt;=3,"2-3",TRUE,"&gt;3")</f>
        <v>0-1</v>
      </c>
      <c r="AM4799" s="60" t="str">
        <f>+_xlfn.IFS(MONTH(Tabla1[[#This Row],[MES]])&lt;=3,"Q1",MONTH(Tabla1[[#This Row],[MES]])&lt;=6,"Q2",MONTH(Tabla1[[#This Row],[MES]])&lt;=9,"Q3",TRUE,"Q4")</f>
        <v>Q2</v>
      </c>
      <c r="AN4799" s="15" t="str">
        <f>+IFERROR(VLOOKUP(Tabla1[[#This Row],[CUENTA]],CTAS[],2,0),"OTROS")</f>
        <v>OTROS</v>
      </c>
      <c r="AP4799" s="15" t="str">
        <f>+IFERROR(VLOOKUP(Tabla1[[#This Row],[EMPLEADO]],IS[],3,0),"OTROS")</f>
        <v>OTROS</v>
      </c>
      <c r="AQ4799" s="15" t="str">
        <f>+IFERROR(VLOOKUP(Tabla1[[#This Row],[EMPLEADO]],IS[[NÓMINA]:[INGENIERO]],2,0),"OTROS")</f>
        <v>OTROS</v>
      </c>
    </row>
    <row r="4800" spans="1:43" x14ac:dyDescent="0.25">
      <c r="A4800" s="91" t="s">
        <v>12089</v>
      </c>
      <c r="B4800" s="92">
        <v>1</v>
      </c>
      <c r="C4800" s="92" t="s">
        <v>13619</v>
      </c>
      <c r="D4800" s="93" t="s">
        <v>38</v>
      </c>
      <c r="E4800" s="94" t="s">
        <v>39</v>
      </c>
      <c r="F4800" s="94" t="s">
        <v>13620</v>
      </c>
      <c r="G4800" s="105" t="s">
        <v>3473</v>
      </c>
      <c r="H4800" s="92" t="s">
        <v>246</v>
      </c>
      <c r="I4800" s="95" t="s">
        <v>43</v>
      </c>
      <c r="J4800" s="92" t="s">
        <v>8</v>
      </c>
      <c r="K4800" s="96" t="s">
        <v>798</v>
      </c>
      <c r="L4800" s="96" t="s">
        <v>1509</v>
      </c>
      <c r="M4800" s="92" t="s">
        <v>1510</v>
      </c>
      <c r="N4800" s="92">
        <v>1</v>
      </c>
      <c r="O4800" s="92" t="s">
        <v>105</v>
      </c>
      <c r="P4800" s="96">
        <v>178</v>
      </c>
      <c r="Q4800" s="96" t="s">
        <v>48</v>
      </c>
      <c r="R4800" s="97" t="s">
        <v>49</v>
      </c>
      <c r="S4800" s="98" t="s">
        <v>50</v>
      </c>
      <c r="T4800" s="98" t="s">
        <v>51</v>
      </c>
      <c r="U4800" s="99" t="s">
        <v>52</v>
      </c>
      <c r="V4800" s="100">
        <v>1.05</v>
      </c>
      <c r="W4800" s="106">
        <v>0</v>
      </c>
      <c r="X4800" s="102">
        <v>1</v>
      </c>
      <c r="Y4800" s="103">
        <v>0.85</v>
      </c>
      <c r="Z4800" s="99">
        <v>5</v>
      </c>
      <c r="AA4800" s="104">
        <v>0.16999999999999998</v>
      </c>
      <c r="AB4800" s="100">
        <v>0</v>
      </c>
      <c r="AC4800" s="106">
        <v>0</v>
      </c>
      <c r="AD4800" s="107">
        <v>43605</v>
      </c>
      <c r="AE4800" s="107">
        <v>43606</v>
      </c>
      <c r="AF4800" s="99">
        <v>1</v>
      </c>
      <c r="AG4800" s="101" t="s">
        <v>53</v>
      </c>
      <c r="AH4800" s="100">
        <v>0</v>
      </c>
      <c r="AI4800" s="106">
        <v>0</v>
      </c>
      <c r="AJ4800" s="106">
        <v>0</v>
      </c>
      <c r="AK4800" s="60" t="str">
        <f>+IF(Tabla1[[#This Row],[REQUEST_TY]]="SR MANTENIMIENTO CORRECTIVO", "EMERGENCIA", "OTROS")</f>
        <v>EMERGENCIA</v>
      </c>
      <c r="AL4800" s="6" t="str">
        <f>+_xlfn.IFS(Tabla1[[#This Row],[Veces obj]]&lt;=1,"0-1",Tabla1[[#This Row],[Veces obj]]&lt;=2,"1-2",Tabla1[[#This Row],[Veces obj]]&lt;=3,"2-3",TRUE,"&gt;3")</f>
        <v>0-1</v>
      </c>
      <c r="AM4800" s="60" t="str">
        <f>+_xlfn.IFS(MONTH(Tabla1[[#This Row],[MES]])&lt;=3,"Q1",MONTH(Tabla1[[#This Row],[MES]])&lt;=6,"Q2",MONTH(Tabla1[[#This Row],[MES]])&lt;=9,"Q3",TRUE,"Q4")</f>
        <v>Q2</v>
      </c>
      <c r="AN4800" s="15" t="str">
        <f>+IFERROR(VLOOKUP(Tabla1[[#This Row],[CUENTA]],CTAS[],2,0),"OTROS")</f>
        <v>OTROS</v>
      </c>
      <c r="AP4800" s="15" t="str">
        <f>+IFERROR(VLOOKUP(Tabla1[[#This Row],[EMPLEADO]],IS[],3,0),"OTROS")</f>
        <v>OTROS</v>
      </c>
      <c r="AQ4800" s="15" t="str">
        <f>+IFERROR(VLOOKUP(Tabla1[[#This Row],[EMPLEADO]],IS[[NÓMINA]:[INGENIERO]],2,0),"OTROS")</f>
        <v>OTROS</v>
      </c>
    </row>
    <row r="4801" spans="1:43" x14ac:dyDescent="0.25">
      <c r="A4801" s="91" t="s">
        <v>12089</v>
      </c>
      <c r="B4801" s="92">
        <v>1</v>
      </c>
      <c r="C4801" s="92" t="s">
        <v>13621</v>
      </c>
      <c r="D4801" s="93" t="s">
        <v>38</v>
      </c>
      <c r="E4801" s="94" t="s">
        <v>558</v>
      </c>
      <c r="F4801" s="94" t="s">
        <v>13622</v>
      </c>
      <c r="G4801" s="105" t="s">
        <v>3465</v>
      </c>
      <c r="H4801" s="92" t="s">
        <v>246</v>
      </c>
      <c r="I4801" s="95" t="s">
        <v>43</v>
      </c>
      <c r="J4801" s="92" t="s">
        <v>8</v>
      </c>
      <c r="K4801" s="96" t="s">
        <v>798</v>
      </c>
      <c r="L4801" s="96" t="s">
        <v>1509</v>
      </c>
      <c r="M4801" s="92" t="s">
        <v>1510</v>
      </c>
      <c r="N4801" s="92">
        <v>1</v>
      </c>
      <c r="O4801" s="92" t="s">
        <v>105</v>
      </c>
      <c r="P4801" s="96">
        <v>11</v>
      </c>
      <c r="Q4801" s="96" t="s">
        <v>194</v>
      </c>
      <c r="R4801" s="97" t="s">
        <v>95</v>
      </c>
      <c r="S4801" s="98" t="s">
        <v>64</v>
      </c>
      <c r="T4801" s="98" t="s">
        <v>51</v>
      </c>
      <c r="U4801" s="99" t="s">
        <v>195</v>
      </c>
      <c r="V4801" s="100">
        <v>0.6</v>
      </c>
      <c r="W4801" s="106">
        <v>0</v>
      </c>
      <c r="X4801" s="102">
        <v>1</v>
      </c>
      <c r="Y4801" s="103">
        <v>1.49</v>
      </c>
      <c r="Z4801" s="99">
        <v>5</v>
      </c>
      <c r="AA4801" s="104">
        <v>0.29799999999999999</v>
      </c>
      <c r="AB4801" s="100">
        <v>0</v>
      </c>
      <c r="AC4801" s="106">
        <v>0</v>
      </c>
      <c r="AD4801" s="107">
        <v>43605</v>
      </c>
      <c r="AE4801" s="107">
        <v>43605</v>
      </c>
      <c r="AF4801" s="99">
        <v>0</v>
      </c>
      <c r="AG4801" s="101" t="s">
        <v>53</v>
      </c>
      <c r="AH4801" s="100">
        <v>0</v>
      </c>
      <c r="AI4801" s="106">
        <v>0</v>
      </c>
      <c r="AJ4801" s="106">
        <v>0</v>
      </c>
      <c r="AK4801" s="60" t="str">
        <f>+IF(Tabla1[[#This Row],[REQUEST_TY]]="SR MANTENIMIENTO CORRECTIVO", "EMERGENCIA", "OTROS")</f>
        <v>EMERGENCIA</v>
      </c>
      <c r="AL4801" s="6" t="str">
        <f>+_xlfn.IFS(Tabla1[[#This Row],[Veces obj]]&lt;=1,"0-1",Tabla1[[#This Row],[Veces obj]]&lt;=2,"1-2",Tabla1[[#This Row],[Veces obj]]&lt;=3,"2-3",TRUE,"&gt;3")</f>
        <v>0-1</v>
      </c>
      <c r="AM4801" s="60" t="str">
        <f>+_xlfn.IFS(MONTH(Tabla1[[#This Row],[MES]])&lt;=3,"Q1",MONTH(Tabla1[[#This Row],[MES]])&lt;=6,"Q2",MONTH(Tabla1[[#This Row],[MES]])&lt;=9,"Q3",TRUE,"Q4")</f>
        <v>Q2</v>
      </c>
      <c r="AN4801" s="15" t="str">
        <f>+IFERROR(VLOOKUP(Tabla1[[#This Row],[CUENTA]],CTAS[],2,0),"OTROS")</f>
        <v>OTROS</v>
      </c>
      <c r="AP4801" s="15" t="str">
        <f>+IFERROR(VLOOKUP(Tabla1[[#This Row],[EMPLEADO]],IS[],3,0),"OTROS")</f>
        <v>OTROS</v>
      </c>
      <c r="AQ4801" s="15" t="str">
        <f>+IFERROR(VLOOKUP(Tabla1[[#This Row],[EMPLEADO]],IS[[NÓMINA]:[INGENIERO]],2,0),"OTROS")</f>
        <v>OTROS</v>
      </c>
    </row>
    <row r="4802" spans="1:43" x14ac:dyDescent="0.25">
      <c r="A4802" s="91" t="s">
        <v>12089</v>
      </c>
      <c r="B4802" s="92">
        <v>1</v>
      </c>
      <c r="C4802" s="92" t="s">
        <v>13623</v>
      </c>
      <c r="D4802" s="93" t="s">
        <v>38</v>
      </c>
      <c r="E4802" s="94" t="s">
        <v>133</v>
      </c>
      <c r="F4802" s="94" t="s">
        <v>13624</v>
      </c>
      <c r="G4802" s="105" t="s">
        <v>6747</v>
      </c>
      <c r="H4802" s="92" t="s">
        <v>1572</v>
      </c>
      <c r="I4802" s="95" t="s">
        <v>43</v>
      </c>
      <c r="J4802" s="92" t="s">
        <v>8</v>
      </c>
      <c r="K4802" s="96" t="s">
        <v>966</v>
      </c>
      <c r="L4802" s="96" t="s">
        <v>1956</v>
      </c>
      <c r="M4802" s="92" t="s">
        <v>1957</v>
      </c>
      <c r="N4802" s="92">
        <v>0</v>
      </c>
      <c r="O4802" s="92" t="s">
        <v>47</v>
      </c>
      <c r="P4802" s="96">
        <v>25</v>
      </c>
      <c r="Q4802" s="96" t="s">
        <v>62</v>
      </c>
      <c r="R4802" s="97" t="s">
        <v>138</v>
      </c>
      <c r="S4802" s="98" t="s">
        <v>139</v>
      </c>
      <c r="T4802" s="98" t="s">
        <v>51</v>
      </c>
      <c r="U4802" s="99" t="s">
        <v>262</v>
      </c>
      <c r="V4802" s="100">
        <v>1.05</v>
      </c>
      <c r="W4802" s="106">
        <v>1651.6500000000003</v>
      </c>
      <c r="X4802" s="102">
        <v>1</v>
      </c>
      <c r="Y4802" s="103">
        <v>3.73</v>
      </c>
      <c r="Z4802" s="99">
        <v>4</v>
      </c>
      <c r="AA4802" s="104">
        <v>0.9325</v>
      </c>
      <c r="AB4802" s="100">
        <v>0</v>
      </c>
      <c r="AC4802" s="106">
        <v>0</v>
      </c>
      <c r="AD4802" s="107">
        <v>43605</v>
      </c>
      <c r="AE4802" s="107">
        <v>43605</v>
      </c>
      <c r="AF4802" s="99">
        <v>0</v>
      </c>
      <c r="AG4802" s="101" t="s">
        <v>53</v>
      </c>
      <c r="AH4802" s="100">
        <v>0</v>
      </c>
      <c r="AI4802" s="106">
        <v>0</v>
      </c>
      <c r="AJ4802" s="106">
        <v>0</v>
      </c>
      <c r="AK4802" s="60" t="str">
        <f>+IF(Tabla1[[#This Row],[REQUEST_TY]]="SR MANTENIMIENTO CORRECTIVO", "EMERGENCIA", "OTROS")</f>
        <v>EMERGENCIA</v>
      </c>
      <c r="AL4802" s="6" t="str">
        <f>+_xlfn.IFS(Tabla1[[#This Row],[Veces obj]]&lt;=1,"0-1",Tabla1[[#This Row],[Veces obj]]&lt;=2,"1-2",Tabla1[[#This Row],[Veces obj]]&lt;=3,"2-3",TRUE,"&gt;3")</f>
        <v>0-1</v>
      </c>
      <c r="AM4802" s="60" t="str">
        <f>+_xlfn.IFS(MONTH(Tabla1[[#This Row],[MES]])&lt;=3,"Q1",MONTH(Tabla1[[#This Row],[MES]])&lt;=6,"Q2",MONTH(Tabla1[[#This Row],[MES]])&lt;=9,"Q3",TRUE,"Q4")</f>
        <v>Q2</v>
      </c>
      <c r="AN4802" s="15" t="str">
        <f>+IFERROR(VLOOKUP(Tabla1[[#This Row],[CUENTA]],CTAS[],2,0),"OTROS")</f>
        <v>OTROS</v>
      </c>
      <c r="AP4802" s="15" t="str">
        <f>+IFERROR(VLOOKUP(Tabla1[[#This Row],[EMPLEADO]],IS[],3,0),"OTROS")</f>
        <v>OTROS</v>
      </c>
      <c r="AQ4802" s="15" t="str">
        <f>+IFERROR(VLOOKUP(Tabla1[[#This Row],[EMPLEADO]],IS[[NÓMINA]:[INGENIERO]],2,0),"OTROS")</f>
        <v>OTROS</v>
      </c>
    </row>
    <row r="4803" spans="1:43" x14ac:dyDescent="0.25">
      <c r="A4803" s="91" t="s">
        <v>12089</v>
      </c>
      <c r="B4803" s="92">
        <v>1</v>
      </c>
      <c r="C4803" s="92" t="s">
        <v>13625</v>
      </c>
      <c r="D4803" s="93" t="s">
        <v>38</v>
      </c>
      <c r="E4803" s="94" t="s">
        <v>2034</v>
      </c>
      <c r="F4803" s="94" t="s">
        <v>13626</v>
      </c>
      <c r="G4803" s="105" t="s">
        <v>5853</v>
      </c>
      <c r="H4803" s="92" t="s">
        <v>592</v>
      </c>
      <c r="I4803" s="95" t="s">
        <v>43</v>
      </c>
      <c r="J4803" s="92" t="s">
        <v>8</v>
      </c>
      <c r="K4803" s="96" t="s">
        <v>438</v>
      </c>
      <c r="L4803" s="96" t="s">
        <v>5854</v>
      </c>
      <c r="M4803" s="92" t="s">
        <v>165</v>
      </c>
      <c r="N4803" s="92">
        <v>0</v>
      </c>
      <c r="O4803" s="92" t="s">
        <v>47</v>
      </c>
      <c r="P4803" s="96">
        <v>26</v>
      </c>
      <c r="Q4803" s="96" t="s">
        <v>62</v>
      </c>
      <c r="R4803" s="97" t="s">
        <v>2038</v>
      </c>
      <c r="S4803" s="98" t="s">
        <v>64</v>
      </c>
      <c r="T4803" s="98" t="s">
        <v>51</v>
      </c>
      <c r="U4803" s="99" t="s">
        <v>65</v>
      </c>
      <c r="V4803" s="100">
        <v>0.8</v>
      </c>
      <c r="W4803" s="106">
        <v>1092</v>
      </c>
      <c r="X4803" s="102">
        <v>1</v>
      </c>
      <c r="Y4803" s="103">
        <v>2.4</v>
      </c>
      <c r="Z4803" s="99">
        <v>5</v>
      </c>
      <c r="AA4803" s="104">
        <v>0.48</v>
      </c>
      <c r="AB4803" s="100">
        <v>0</v>
      </c>
      <c r="AC4803" s="106">
        <v>0</v>
      </c>
      <c r="AD4803" s="107">
        <v>43614</v>
      </c>
      <c r="AE4803" s="107">
        <v>43614</v>
      </c>
      <c r="AF4803" s="99">
        <v>0</v>
      </c>
      <c r="AG4803" s="101" t="s">
        <v>53</v>
      </c>
      <c r="AH4803" s="100">
        <v>0</v>
      </c>
      <c r="AI4803" s="106">
        <v>0</v>
      </c>
      <c r="AJ4803" s="106">
        <v>0</v>
      </c>
      <c r="AK4803" s="60" t="str">
        <f>+IF(Tabla1[[#This Row],[REQUEST_TY]]="SR MANTENIMIENTO CORRECTIVO", "EMERGENCIA", "OTROS")</f>
        <v>EMERGENCIA</v>
      </c>
      <c r="AL4803" s="6" t="str">
        <f>+_xlfn.IFS(Tabla1[[#This Row],[Veces obj]]&lt;=1,"0-1",Tabla1[[#This Row],[Veces obj]]&lt;=2,"1-2",Tabla1[[#This Row],[Veces obj]]&lt;=3,"2-3",TRUE,"&gt;3")</f>
        <v>0-1</v>
      </c>
      <c r="AM4803" s="60" t="str">
        <f>+_xlfn.IFS(MONTH(Tabla1[[#This Row],[MES]])&lt;=3,"Q1",MONTH(Tabla1[[#This Row],[MES]])&lt;=6,"Q2",MONTH(Tabla1[[#This Row],[MES]])&lt;=9,"Q3",TRUE,"Q4")</f>
        <v>Q2</v>
      </c>
      <c r="AN4803" s="15" t="str">
        <f>+IFERROR(VLOOKUP(Tabla1[[#This Row],[CUENTA]],CTAS[],2,0),"OTROS")</f>
        <v>OTROS</v>
      </c>
      <c r="AP4803" s="15" t="str">
        <f>+IFERROR(VLOOKUP(Tabla1[[#This Row],[EMPLEADO]],IS[],3,0),"OTROS")</f>
        <v>CHIHUAHUA</v>
      </c>
      <c r="AQ4803" s="15" t="str">
        <f>+IFERROR(VLOOKUP(Tabla1[[#This Row],[EMPLEADO]],IS[[NÓMINA]:[INGENIERO]],2,0),"OTROS")</f>
        <v>VICTOR MENDEZ</v>
      </c>
    </row>
    <row r="4804" spans="1:43" x14ac:dyDescent="0.25">
      <c r="A4804" s="91" t="s">
        <v>12089</v>
      </c>
      <c r="B4804" s="92">
        <v>1</v>
      </c>
      <c r="C4804" s="92" t="s">
        <v>13627</v>
      </c>
      <c r="D4804" s="93" t="s">
        <v>38</v>
      </c>
      <c r="E4804" s="94" t="s">
        <v>76</v>
      </c>
      <c r="F4804" s="94" t="s">
        <v>13628</v>
      </c>
      <c r="G4804" s="105" t="s">
        <v>1205</v>
      </c>
      <c r="H4804" s="92" t="s">
        <v>1052</v>
      </c>
      <c r="I4804" s="95" t="s">
        <v>43</v>
      </c>
      <c r="J4804" s="92" t="s">
        <v>8</v>
      </c>
      <c r="K4804" s="96" t="s">
        <v>59</v>
      </c>
      <c r="L4804" s="96" t="s">
        <v>1206</v>
      </c>
      <c r="M4804" s="92" t="s">
        <v>61</v>
      </c>
      <c r="N4804" s="92">
        <v>0</v>
      </c>
      <c r="O4804" s="92" t="s">
        <v>47</v>
      </c>
      <c r="P4804" s="96">
        <v>112</v>
      </c>
      <c r="Q4804" s="96" t="s">
        <v>48</v>
      </c>
      <c r="R4804" s="97" t="s">
        <v>63</v>
      </c>
      <c r="S4804" s="98" t="s">
        <v>64</v>
      </c>
      <c r="T4804" s="98" t="s">
        <v>51</v>
      </c>
      <c r="U4804" s="99" t="s">
        <v>96</v>
      </c>
      <c r="V4804" s="100">
        <v>1.1000000000000001</v>
      </c>
      <c r="W4804" s="106">
        <v>1501.5000000000002</v>
      </c>
      <c r="X4804" s="102">
        <v>1</v>
      </c>
      <c r="Y4804" s="103">
        <v>1.06</v>
      </c>
      <c r="Z4804" s="99">
        <v>5</v>
      </c>
      <c r="AA4804" s="104">
        <v>0.21200000000000002</v>
      </c>
      <c r="AB4804" s="100">
        <v>0</v>
      </c>
      <c r="AC4804" s="106">
        <v>0</v>
      </c>
      <c r="AD4804" s="107">
        <v>43607</v>
      </c>
      <c r="AE4804" s="107">
        <v>43607</v>
      </c>
      <c r="AF4804" s="99">
        <v>0</v>
      </c>
      <c r="AG4804" s="101" t="s">
        <v>53</v>
      </c>
      <c r="AH4804" s="100">
        <v>0</v>
      </c>
      <c r="AI4804" s="106">
        <v>0</v>
      </c>
      <c r="AJ4804" s="106">
        <v>0</v>
      </c>
      <c r="AK4804" s="60" t="str">
        <f>+IF(Tabla1[[#This Row],[REQUEST_TY]]="SR MANTENIMIENTO CORRECTIVO", "EMERGENCIA", "OTROS")</f>
        <v>EMERGENCIA</v>
      </c>
      <c r="AL4804" s="6" t="str">
        <f>+_xlfn.IFS(Tabla1[[#This Row],[Veces obj]]&lt;=1,"0-1",Tabla1[[#This Row],[Veces obj]]&lt;=2,"1-2",Tabla1[[#This Row],[Veces obj]]&lt;=3,"2-3",TRUE,"&gt;3")</f>
        <v>0-1</v>
      </c>
      <c r="AM4804" s="60" t="str">
        <f>+_xlfn.IFS(MONTH(Tabla1[[#This Row],[MES]])&lt;=3,"Q1",MONTH(Tabla1[[#This Row],[MES]])&lt;=6,"Q2",MONTH(Tabla1[[#This Row],[MES]])&lt;=9,"Q3",TRUE,"Q4")</f>
        <v>Q2</v>
      </c>
      <c r="AN4804" s="15" t="str">
        <f>+IFERROR(VLOOKUP(Tabla1[[#This Row],[CUENTA]],CTAS[],2,0),"OTROS")</f>
        <v>OTROS</v>
      </c>
      <c r="AP4804" s="15" t="str">
        <f>+IFERROR(VLOOKUP(Tabla1[[#This Row],[EMPLEADO]],IS[],3,0),"OTROS")</f>
        <v>OTROS</v>
      </c>
      <c r="AQ4804" s="15" t="str">
        <f>+IFERROR(VLOOKUP(Tabla1[[#This Row],[EMPLEADO]],IS[[NÓMINA]:[INGENIERO]],2,0),"OTROS")</f>
        <v>OTROS</v>
      </c>
    </row>
    <row r="4805" spans="1:43" x14ac:dyDescent="0.25">
      <c r="A4805" s="91" t="s">
        <v>12089</v>
      </c>
      <c r="B4805" s="92">
        <v>1</v>
      </c>
      <c r="C4805" s="92" t="s">
        <v>13629</v>
      </c>
      <c r="D4805" s="93" t="s">
        <v>38</v>
      </c>
      <c r="E4805" s="94" t="s">
        <v>725</v>
      </c>
      <c r="F4805" s="94" t="s">
        <v>13630</v>
      </c>
      <c r="G4805" s="105" t="s">
        <v>4114</v>
      </c>
      <c r="H4805" s="92" t="s">
        <v>266</v>
      </c>
      <c r="I4805" s="95" t="s">
        <v>43</v>
      </c>
      <c r="J4805" s="92" t="s">
        <v>8</v>
      </c>
      <c r="K4805" s="96" t="s">
        <v>59</v>
      </c>
      <c r="L4805" s="96" t="s">
        <v>3244</v>
      </c>
      <c r="M4805" s="92" t="s">
        <v>94</v>
      </c>
      <c r="N4805" s="92">
        <v>0</v>
      </c>
      <c r="O4805" s="92" t="s">
        <v>47</v>
      </c>
      <c r="P4805" s="96">
        <v>11</v>
      </c>
      <c r="Q4805" s="96" t="s">
        <v>194</v>
      </c>
      <c r="R4805" s="97" t="s">
        <v>223</v>
      </c>
      <c r="S4805" s="98" t="s">
        <v>139</v>
      </c>
      <c r="T4805" s="98" t="s">
        <v>51</v>
      </c>
      <c r="U4805" s="99" t="s">
        <v>224</v>
      </c>
      <c r="V4805" s="100">
        <v>0.8</v>
      </c>
      <c r="W4805" s="106">
        <v>1258.4000000000003</v>
      </c>
      <c r="X4805" s="102">
        <v>1</v>
      </c>
      <c r="Y4805" s="103">
        <v>2.4</v>
      </c>
      <c r="Z4805" s="99">
        <v>4</v>
      </c>
      <c r="AA4805" s="104">
        <v>0.6</v>
      </c>
      <c r="AB4805" s="100">
        <v>0</v>
      </c>
      <c r="AC4805" s="106">
        <v>0</v>
      </c>
      <c r="AD4805" s="107">
        <v>43606</v>
      </c>
      <c r="AE4805" s="107">
        <v>43606</v>
      </c>
      <c r="AF4805" s="99">
        <v>0</v>
      </c>
      <c r="AG4805" s="101" t="s">
        <v>53</v>
      </c>
      <c r="AH4805" s="100">
        <v>0</v>
      </c>
      <c r="AI4805" s="106">
        <v>0</v>
      </c>
      <c r="AJ4805" s="106">
        <v>0</v>
      </c>
      <c r="AK4805" s="60" t="str">
        <f>+IF(Tabla1[[#This Row],[REQUEST_TY]]="SR MANTENIMIENTO CORRECTIVO", "EMERGENCIA", "OTROS")</f>
        <v>EMERGENCIA</v>
      </c>
      <c r="AL4805" s="6" t="str">
        <f>+_xlfn.IFS(Tabla1[[#This Row],[Veces obj]]&lt;=1,"0-1",Tabla1[[#This Row],[Veces obj]]&lt;=2,"1-2",Tabla1[[#This Row],[Veces obj]]&lt;=3,"2-3",TRUE,"&gt;3")</f>
        <v>0-1</v>
      </c>
      <c r="AM4805" s="60" t="str">
        <f>+_xlfn.IFS(MONTH(Tabla1[[#This Row],[MES]])&lt;=3,"Q1",MONTH(Tabla1[[#This Row],[MES]])&lt;=6,"Q2",MONTH(Tabla1[[#This Row],[MES]])&lt;=9,"Q3",TRUE,"Q4")</f>
        <v>Q2</v>
      </c>
      <c r="AN4805" s="15" t="str">
        <f>+IFERROR(VLOOKUP(Tabla1[[#This Row],[CUENTA]],CTAS[],2,0),"OTROS")</f>
        <v>OTROS</v>
      </c>
      <c r="AP4805" s="15" t="str">
        <f>+IFERROR(VLOOKUP(Tabla1[[#This Row],[EMPLEADO]],IS[],3,0),"OTROS")</f>
        <v>JUAREZ</v>
      </c>
      <c r="AQ4805" s="15" t="str">
        <f>+IFERROR(VLOOKUP(Tabla1[[#This Row],[EMPLEADO]],IS[[NÓMINA]:[INGENIERO]],2,0),"OTROS")</f>
        <v>CESAR MAR</v>
      </c>
    </row>
    <row r="4806" spans="1:43" x14ac:dyDescent="0.25">
      <c r="A4806" s="91" t="s">
        <v>12089</v>
      </c>
      <c r="B4806" s="92">
        <v>1</v>
      </c>
      <c r="C4806" s="92" t="s">
        <v>13631</v>
      </c>
      <c r="D4806" s="93" t="s">
        <v>38</v>
      </c>
      <c r="E4806" s="94" t="s">
        <v>5920</v>
      </c>
      <c r="F4806" s="94" t="s">
        <v>13632</v>
      </c>
      <c r="G4806" s="105" t="s">
        <v>6374</v>
      </c>
      <c r="H4806" s="92" t="s">
        <v>527</v>
      </c>
      <c r="I4806" s="95" t="s">
        <v>43</v>
      </c>
      <c r="J4806" s="92" t="s">
        <v>8</v>
      </c>
      <c r="K4806" s="96" t="s">
        <v>528</v>
      </c>
      <c r="L4806" s="96" t="s">
        <v>529</v>
      </c>
      <c r="M4806" s="92" t="s">
        <v>530</v>
      </c>
      <c r="N4806" s="92">
        <v>1</v>
      </c>
      <c r="O4806" s="92" t="s">
        <v>47</v>
      </c>
      <c r="P4806" s="96">
        <v>91</v>
      </c>
      <c r="Q4806" s="96" t="s">
        <v>48</v>
      </c>
      <c r="R4806" s="97" t="s">
        <v>153</v>
      </c>
      <c r="S4806" s="98" t="s">
        <v>50</v>
      </c>
      <c r="T4806" s="98" t="s">
        <v>51</v>
      </c>
      <c r="U4806" s="99" t="s">
        <v>52</v>
      </c>
      <c r="V4806" s="100">
        <v>1.05</v>
      </c>
      <c r="W4806" s="106">
        <v>0</v>
      </c>
      <c r="X4806" s="102">
        <v>1</v>
      </c>
      <c r="Y4806" s="103">
        <v>0.92</v>
      </c>
      <c r="Z4806" s="99">
        <v>5</v>
      </c>
      <c r="AA4806" s="104">
        <v>0.184</v>
      </c>
      <c r="AB4806" s="100">
        <v>0</v>
      </c>
      <c r="AC4806" s="106">
        <v>0</v>
      </c>
      <c r="AD4806" s="107">
        <v>43605</v>
      </c>
      <c r="AE4806" s="107">
        <v>43605</v>
      </c>
      <c r="AF4806" s="99">
        <v>0</v>
      </c>
      <c r="AG4806" s="101" t="s">
        <v>53</v>
      </c>
      <c r="AH4806" s="100">
        <v>0</v>
      </c>
      <c r="AI4806" s="106">
        <v>0</v>
      </c>
      <c r="AJ4806" s="106">
        <v>0</v>
      </c>
      <c r="AK4806" s="60" t="str">
        <f>+IF(Tabla1[[#This Row],[REQUEST_TY]]="SR MANTENIMIENTO CORRECTIVO", "EMERGENCIA", "OTROS")</f>
        <v>EMERGENCIA</v>
      </c>
      <c r="AL4806" s="6" t="str">
        <f>+_xlfn.IFS(Tabla1[[#This Row],[Veces obj]]&lt;=1,"0-1",Tabla1[[#This Row],[Veces obj]]&lt;=2,"1-2",Tabla1[[#This Row],[Veces obj]]&lt;=3,"2-3",TRUE,"&gt;3")</f>
        <v>0-1</v>
      </c>
      <c r="AM4806" s="60" t="str">
        <f>+_xlfn.IFS(MONTH(Tabla1[[#This Row],[MES]])&lt;=3,"Q1",MONTH(Tabla1[[#This Row],[MES]])&lt;=6,"Q2",MONTH(Tabla1[[#This Row],[MES]])&lt;=9,"Q3",TRUE,"Q4")</f>
        <v>Q2</v>
      </c>
      <c r="AN4806" s="15" t="str">
        <f>+IFERROR(VLOOKUP(Tabla1[[#This Row],[CUENTA]],CTAS[],2,0),"OTROS")</f>
        <v>OTROS</v>
      </c>
      <c r="AP4806" s="15" t="str">
        <f>+IFERROR(VLOOKUP(Tabla1[[#This Row],[EMPLEADO]],IS[],3,0),"OTROS")</f>
        <v>OTROS</v>
      </c>
      <c r="AQ4806" s="15" t="str">
        <f>+IFERROR(VLOOKUP(Tabla1[[#This Row],[EMPLEADO]],IS[[NÓMINA]:[INGENIERO]],2,0),"OTROS")</f>
        <v>OTROS</v>
      </c>
    </row>
    <row r="4807" spans="1:43" x14ac:dyDescent="0.25">
      <c r="A4807" s="91" t="s">
        <v>12089</v>
      </c>
      <c r="B4807" s="92">
        <v>1</v>
      </c>
      <c r="C4807" s="92" t="s">
        <v>13633</v>
      </c>
      <c r="D4807" s="93" t="s">
        <v>38</v>
      </c>
      <c r="E4807" s="94" t="s">
        <v>599</v>
      </c>
      <c r="F4807" s="94" t="s">
        <v>13634</v>
      </c>
      <c r="G4807" s="105" t="s">
        <v>13635</v>
      </c>
      <c r="H4807" s="92" t="s">
        <v>527</v>
      </c>
      <c r="I4807" s="95" t="s">
        <v>43</v>
      </c>
      <c r="J4807" s="92" t="s">
        <v>8</v>
      </c>
      <c r="K4807" s="96" t="s">
        <v>528</v>
      </c>
      <c r="L4807" s="96" t="s">
        <v>602</v>
      </c>
      <c r="M4807" s="92" t="s">
        <v>530</v>
      </c>
      <c r="N4807" s="92">
        <v>1</v>
      </c>
      <c r="O4807" s="92" t="s">
        <v>47</v>
      </c>
      <c r="P4807" s="96">
        <v>203</v>
      </c>
      <c r="Q4807" s="96" t="s">
        <v>48</v>
      </c>
      <c r="R4807" s="97" t="s">
        <v>242</v>
      </c>
      <c r="S4807" s="98" t="s">
        <v>64</v>
      </c>
      <c r="T4807" s="98" t="s">
        <v>51</v>
      </c>
      <c r="U4807" s="99" t="s">
        <v>96</v>
      </c>
      <c r="V4807" s="100">
        <v>1.1000000000000001</v>
      </c>
      <c r="W4807" s="106">
        <v>0</v>
      </c>
      <c r="X4807" s="102">
        <v>1</v>
      </c>
      <c r="Y4807" s="103">
        <v>1.71</v>
      </c>
      <c r="Z4807" s="99">
        <v>5</v>
      </c>
      <c r="AA4807" s="104">
        <v>0.34199999999999997</v>
      </c>
      <c r="AB4807" s="100">
        <v>0</v>
      </c>
      <c r="AC4807" s="106">
        <v>0</v>
      </c>
      <c r="AD4807" s="107">
        <v>43605</v>
      </c>
      <c r="AE4807" s="107">
        <v>43605</v>
      </c>
      <c r="AF4807" s="99">
        <v>0</v>
      </c>
      <c r="AG4807" s="101" t="s">
        <v>53</v>
      </c>
      <c r="AH4807" s="100">
        <v>0</v>
      </c>
      <c r="AI4807" s="106">
        <v>0</v>
      </c>
      <c r="AJ4807" s="106">
        <v>0</v>
      </c>
      <c r="AK4807" s="60" t="str">
        <f>+IF(Tabla1[[#This Row],[REQUEST_TY]]="SR MANTENIMIENTO CORRECTIVO", "EMERGENCIA", "OTROS")</f>
        <v>EMERGENCIA</v>
      </c>
      <c r="AL4807" s="6" t="str">
        <f>+_xlfn.IFS(Tabla1[[#This Row],[Veces obj]]&lt;=1,"0-1",Tabla1[[#This Row],[Veces obj]]&lt;=2,"1-2",Tabla1[[#This Row],[Veces obj]]&lt;=3,"2-3",TRUE,"&gt;3")</f>
        <v>0-1</v>
      </c>
      <c r="AM4807" s="60" t="str">
        <f>+_xlfn.IFS(MONTH(Tabla1[[#This Row],[MES]])&lt;=3,"Q1",MONTH(Tabla1[[#This Row],[MES]])&lt;=6,"Q2",MONTH(Tabla1[[#This Row],[MES]])&lt;=9,"Q3",TRUE,"Q4")</f>
        <v>Q2</v>
      </c>
      <c r="AN4807" s="15" t="str">
        <f>+IFERROR(VLOOKUP(Tabla1[[#This Row],[CUENTA]],CTAS[],2,0),"OTROS")</f>
        <v>OTROS</v>
      </c>
      <c r="AP4807" s="15" t="str">
        <f>+IFERROR(VLOOKUP(Tabla1[[#This Row],[EMPLEADO]],IS[],3,0),"OTROS")</f>
        <v>OTROS</v>
      </c>
      <c r="AQ4807" s="15" t="str">
        <f>+IFERROR(VLOOKUP(Tabla1[[#This Row],[EMPLEADO]],IS[[NÓMINA]:[INGENIERO]],2,0),"OTROS")</f>
        <v>OTROS</v>
      </c>
    </row>
    <row r="4808" spans="1:43" x14ac:dyDescent="0.25">
      <c r="A4808" s="91" t="s">
        <v>12089</v>
      </c>
      <c r="B4808" s="92">
        <v>1</v>
      </c>
      <c r="C4808" s="92" t="s">
        <v>13636</v>
      </c>
      <c r="D4808" s="93" t="s">
        <v>38</v>
      </c>
      <c r="E4808" s="94" t="s">
        <v>39</v>
      </c>
      <c r="F4808" s="94" t="s">
        <v>13637</v>
      </c>
      <c r="G4808" s="105" t="s">
        <v>13638</v>
      </c>
      <c r="H4808" s="92" t="s">
        <v>213</v>
      </c>
      <c r="I4808" s="95" t="s">
        <v>43</v>
      </c>
      <c r="J4808" s="92" t="s">
        <v>8</v>
      </c>
      <c r="K4808" s="96" t="s">
        <v>13639</v>
      </c>
      <c r="L4808" s="96" t="s">
        <v>13640</v>
      </c>
      <c r="M4808" s="92" t="s">
        <v>640</v>
      </c>
      <c r="N4808" s="92">
        <v>0</v>
      </c>
      <c r="O4808" s="92" t="s">
        <v>47</v>
      </c>
      <c r="P4808" s="96">
        <v>2727</v>
      </c>
      <c r="Q4808" s="96" t="s">
        <v>48</v>
      </c>
      <c r="R4808" s="97" t="s">
        <v>49</v>
      </c>
      <c r="S4808" s="98" t="s">
        <v>50</v>
      </c>
      <c r="T4808" s="98" t="s">
        <v>51</v>
      </c>
      <c r="U4808" s="99" t="s">
        <v>52</v>
      </c>
      <c r="V4808" s="100">
        <v>1.05</v>
      </c>
      <c r="W4808" s="106">
        <v>750.75000000000011</v>
      </c>
      <c r="X4808" s="102">
        <v>1</v>
      </c>
      <c r="Y4808" s="103">
        <v>2.27</v>
      </c>
      <c r="Z4808" s="99">
        <v>5</v>
      </c>
      <c r="AA4808" s="104">
        <v>0.45400000000000001</v>
      </c>
      <c r="AB4808" s="100">
        <v>0</v>
      </c>
      <c r="AC4808" s="106">
        <v>0</v>
      </c>
      <c r="AD4808" s="107">
        <v>43605</v>
      </c>
      <c r="AE4808" s="107">
        <v>43605</v>
      </c>
      <c r="AF4808" s="99">
        <v>0</v>
      </c>
      <c r="AG4808" s="101" t="s">
        <v>53</v>
      </c>
      <c r="AH4808" s="100">
        <v>0</v>
      </c>
      <c r="AI4808" s="106">
        <v>0</v>
      </c>
      <c r="AJ4808" s="106">
        <v>0</v>
      </c>
      <c r="AK4808" s="60" t="str">
        <f>+IF(Tabla1[[#This Row],[REQUEST_TY]]="SR MANTENIMIENTO CORRECTIVO", "EMERGENCIA", "OTROS")</f>
        <v>EMERGENCIA</v>
      </c>
      <c r="AL4808" s="6" t="str">
        <f>+_xlfn.IFS(Tabla1[[#This Row],[Veces obj]]&lt;=1,"0-1",Tabla1[[#This Row],[Veces obj]]&lt;=2,"1-2",Tabla1[[#This Row],[Veces obj]]&lt;=3,"2-3",TRUE,"&gt;3")</f>
        <v>0-1</v>
      </c>
      <c r="AM4808" s="60" t="str">
        <f>+_xlfn.IFS(MONTH(Tabla1[[#This Row],[MES]])&lt;=3,"Q1",MONTH(Tabla1[[#This Row],[MES]])&lt;=6,"Q2",MONTH(Tabla1[[#This Row],[MES]])&lt;=9,"Q3",TRUE,"Q4")</f>
        <v>Q2</v>
      </c>
      <c r="AN4808" s="15" t="str">
        <f>+IFERROR(VLOOKUP(Tabla1[[#This Row],[CUENTA]],CTAS[],2,0),"OTROS")</f>
        <v>OTROS</v>
      </c>
      <c r="AP4808" s="15" t="str">
        <f>+IFERROR(VLOOKUP(Tabla1[[#This Row],[EMPLEADO]],IS[],3,0),"OTROS")</f>
        <v>OTROS</v>
      </c>
      <c r="AQ4808" s="15" t="str">
        <f>+IFERROR(VLOOKUP(Tabla1[[#This Row],[EMPLEADO]],IS[[NÓMINA]:[INGENIERO]],2,0),"OTROS")</f>
        <v>OTROS</v>
      </c>
    </row>
    <row r="4809" spans="1:43" x14ac:dyDescent="0.25">
      <c r="A4809" s="91" t="s">
        <v>12089</v>
      </c>
      <c r="B4809" s="92">
        <v>1</v>
      </c>
      <c r="C4809" s="92" t="s">
        <v>13641</v>
      </c>
      <c r="D4809" s="93" t="s">
        <v>38</v>
      </c>
      <c r="E4809" s="94" t="s">
        <v>76</v>
      </c>
      <c r="F4809" s="94" t="s">
        <v>13642</v>
      </c>
      <c r="G4809" s="105" t="s">
        <v>1148</v>
      </c>
      <c r="H4809" s="92" t="s">
        <v>79</v>
      </c>
      <c r="I4809" s="95" t="s">
        <v>43</v>
      </c>
      <c r="J4809" s="92" t="s">
        <v>8</v>
      </c>
      <c r="K4809" s="96" t="s">
        <v>59</v>
      </c>
      <c r="L4809" s="96" t="s">
        <v>1149</v>
      </c>
      <c r="M4809" s="92" t="s">
        <v>1150</v>
      </c>
      <c r="N4809" s="92">
        <v>0</v>
      </c>
      <c r="O4809" s="92" t="s">
        <v>47</v>
      </c>
      <c r="P4809" s="96">
        <v>101</v>
      </c>
      <c r="Q4809" s="96" t="s">
        <v>48</v>
      </c>
      <c r="R4809" s="97" t="s">
        <v>63</v>
      </c>
      <c r="S4809" s="98" t="s">
        <v>64</v>
      </c>
      <c r="T4809" s="98" t="s">
        <v>51</v>
      </c>
      <c r="U4809" s="99" t="s">
        <v>96</v>
      </c>
      <c r="V4809" s="100">
        <v>1.1000000000000001</v>
      </c>
      <c r="W4809" s="106">
        <v>1501.5000000000002</v>
      </c>
      <c r="X4809" s="102">
        <v>1</v>
      </c>
      <c r="Y4809" s="103">
        <v>2.2599999999999998</v>
      </c>
      <c r="Z4809" s="99">
        <v>5</v>
      </c>
      <c r="AA4809" s="104">
        <v>0.45199999999999996</v>
      </c>
      <c r="AB4809" s="100">
        <v>0</v>
      </c>
      <c r="AC4809" s="106">
        <v>0</v>
      </c>
      <c r="AD4809" s="107">
        <v>43605</v>
      </c>
      <c r="AE4809" s="107">
        <v>43605</v>
      </c>
      <c r="AF4809" s="99">
        <v>0</v>
      </c>
      <c r="AG4809" s="101" t="s">
        <v>53</v>
      </c>
      <c r="AH4809" s="100">
        <v>0</v>
      </c>
      <c r="AI4809" s="106">
        <v>0</v>
      </c>
      <c r="AJ4809" s="106">
        <v>0</v>
      </c>
      <c r="AK4809" s="60" t="str">
        <f>+IF(Tabla1[[#This Row],[REQUEST_TY]]="SR MANTENIMIENTO CORRECTIVO", "EMERGENCIA", "OTROS")</f>
        <v>EMERGENCIA</v>
      </c>
      <c r="AL4809" s="6" t="str">
        <f>+_xlfn.IFS(Tabla1[[#This Row],[Veces obj]]&lt;=1,"0-1",Tabla1[[#This Row],[Veces obj]]&lt;=2,"1-2",Tabla1[[#This Row],[Veces obj]]&lt;=3,"2-3",TRUE,"&gt;3")</f>
        <v>0-1</v>
      </c>
      <c r="AM4809" s="60" t="str">
        <f>+_xlfn.IFS(MONTH(Tabla1[[#This Row],[MES]])&lt;=3,"Q1",MONTH(Tabla1[[#This Row],[MES]])&lt;=6,"Q2",MONTH(Tabla1[[#This Row],[MES]])&lt;=9,"Q3",TRUE,"Q4")</f>
        <v>Q2</v>
      </c>
      <c r="AN4809" s="15" t="str">
        <f>+IFERROR(VLOOKUP(Tabla1[[#This Row],[CUENTA]],CTAS[],2,0),"OTROS")</f>
        <v>OTROS</v>
      </c>
      <c r="AP4809" s="15" t="str">
        <f>+IFERROR(VLOOKUP(Tabla1[[#This Row],[EMPLEADO]],IS[],3,0),"OTROS")</f>
        <v>OTROS</v>
      </c>
      <c r="AQ4809" s="15" t="str">
        <f>+IFERROR(VLOOKUP(Tabla1[[#This Row],[EMPLEADO]],IS[[NÓMINA]:[INGENIERO]],2,0),"OTROS")</f>
        <v>OTROS</v>
      </c>
    </row>
    <row r="4810" spans="1:43" x14ac:dyDescent="0.25">
      <c r="A4810" s="91" t="s">
        <v>12089</v>
      </c>
      <c r="B4810" s="92">
        <v>1</v>
      </c>
      <c r="C4810" s="92" t="s">
        <v>13643</v>
      </c>
      <c r="D4810" s="93" t="s">
        <v>38</v>
      </c>
      <c r="E4810" s="94" t="s">
        <v>76</v>
      </c>
      <c r="F4810" s="94" t="s">
        <v>13644</v>
      </c>
      <c r="G4810" s="105" t="s">
        <v>78</v>
      </c>
      <c r="H4810" s="92" t="s">
        <v>79</v>
      </c>
      <c r="I4810" s="95" t="s">
        <v>43</v>
      </c>
      <c r="J4810" s="92" t="s">
        <v>8</v>
      </c>
      <c r="K4810" s="96" t="s">
        <v>59</v>
      </c>
      <c r="L4810" s="96" t="s">
        <v>80</v>
      </c>
      <c r="M4810" s="92" t="s">
        <v>81</v>
      </c>
      <c r="N4810" s="92">
        <v>0</v>
      </c>
      <c r="O4810" s="92" t="s">
        <v>47</v>
      </c>
      <c r="P4810" s="96">
        <v>10</v>
      </c>
      <c r="Q4810" s="96" t="s">
        <v>194</v>
      </c>
      <c r="R4810" s="97" t="s">
        <v>63</v>
      </c>
      <c r="S4810" s="98" t="s">
        <v>64</v>
      </c>
      <c r="T4810" s="98" t="s">
        <v>51</v>
      </c>
      <c r="U4810" s="99" t="s">
        <v>195</v>
      </c>
      <c r="V4810" s="100">
        <v>0.6</v>
      </c>
      <c r="W4810" s="106">
        <v>819</v>
      </c>
      <c r="X4810" s="102">
        <v>1</v>
      </c>
      <c r="Y4810" s="103">
        <v>4.17</v>
      </c>
      <c r="Z4810" s="99">
        <v>5</v>
      </c>
      <c r="AA4810" s="104">
        <v>0.83399999999999996</v>
      </c>
      <c r="AB4810" s="100">
        <v>0</v>
      </c>
      <c r="AC4810" s="106">
        <v>0</v>
      </c>
      <c r="AD4810" s="107">
        <v>43605</v>
      </c>
      <c r="AE4810" s="107">
        <v>43606</v>
      </c>
      <c r="AF4810" s="99">
        <v>1</v>
      </c>
      <c r="AG4810" s="101" t="s">
        <v>53</v>
      </c>
      <c r="AH4810" s="100">
        <v>0</v>
      </c>
      <c r="AI4810" s="106">
        <v>0</v>
      </c>
      <c r="AJ4810" s="106">
        <v>0</v>
      </c>
      <c r="AK4810" s="60" t="str">
        <f>+IF(Tabla1[[#This Row],[REQUEST_TY]]="SR MANTENIMIENTO CORRECTIVO", "EMERGENCIA", "OTROS")</f>
        <v>EMERGENCIA</v>
      </c>
      <c r="AL4810" s="6" t="str">
        <f>+_xlfn.IFS(Tabla1[[#This Row],[Veces obj]]&lt;=1,"0-1",Tabla1[[#This Row],[Veces obj]]&lt;=2,"1-2",Tabla1[[#This Row],[Veces obj]]&lt;=3,"2-3",TRUE,"&gt;3")</f>
        <v>0-1</v>
      </c>
      <c r="AM4810" s="60" t="str">
        <f>+_xlfn.IFS(MONTH(Tabla1[[#This Row],[MES]])&lt;=3,"Q1",MONTH(Tabla1[[#This Row],[MES]])&lt;=6,"Q2",MONTH(Tabla1[[#This Row],[MES]])&lt;=9,"Q3",TRUE,"Q4")</f>
        <v>Q2</v>
      </c>
      <c r="AN4810" s="15" t="str">
        <f>+IFERROR(VLOOKUP(Tabla1[[#This Row],[CUENTA]],CTAS[],2,0),"OTROS")</f>
        <v>OTROS</v>
      </c>
      <c r="AP4810" s="15" t="str">
        <f>+IFERROR(VLOOKUP(Tabla1[[#This Row],[EMPLEADO]],IS[],3,0),"OTROS")</f>
        <v>OTROS</v>
      </c>
      <c r="AQ4810" s="15" t="str">
        <f>+IFERROR(VLOOKUP(Tabla1[[#This Row],[EMPLEADO]],IS[[NÓMINA]:[INGENIERO]],2,0),"OTROS")</f>
        <v>OTROS</v>
      </c>
    </row>
    <row r="4811" spans="1:43" x14ac:dyDescent="0.25">
      <c r="A4811" s="91" t="s">
        <v>12089</v>
      </c>
      <c r="B4811" s="92">
        <v>1</v>
      </c>
      <c r="C4811" s="92" t="s">
        <v>13645</v>
      </c>
      <c r="D4811" s="93" t="s">
        <v>38</v>
      </c>
      <c r="E4811" s="94" t="s">
        <v>39</v>
      </c>
      <c r="F4811" s="94" t="s">
        <v>13646</v>
      </c>
      <c r="G4811" s="105" t="s">
        <v>3539</v>
      </c>
      <c r="H4811" s="92" t="s">
        <v>101</v>
      </c>
      <c r="I4811" s="95" t="s">
        <v>43</v>
      </c>
      <c r="J4811" s="92" t="s">
        <v>8</v>
      </c>
      <c r="K4811" s="96" t="s">
        <v>44</v>
      </c>
      <c r="L4811" s="96" t="s">
        <v>3540</v>
      </c>
      <c r="M4811" s="92" t="s">
        <v>1269</v>
      </c>
      <c r="N4811" s="92">
        <v>1</v>
      </c>
      <c r="O4811" s="92" t="s">
        <v>105</v>
      </c>
      <c r="P4811" s="96">
        <v>2727</v>
      </c>
      <c r="Q4811" s="96" t="s">
        <v>48</v>
      </c>
      <c r="R4811" s="97" t="s">
        <v>49</v>
      </c>
      <c r="S4811" s="98" t="s">
        <v>50</v>
      </c>
      <c r="T4811" s="98" t="s">
        <v>51</v>
      </c>
      <c r="U4811" s="99" t="s">
        <v>52</v>
      </c>
      <c r="V4811" s="100">
        <v>1.05</v>
      </c>
      <c r="W4811" s="106">
        <v>0</v>
      </c>
      <c r="X4811" s="102">
        <v>1</v>
      </c>
      <c r="Y4811" s="103">
        <v>2.42</v>
      </c>
      <c r="Z4811" s="99">
        <v>5</v>
      </c>
      <c r="AA4811" s="104">
        <v>0.48399999999999999</v>
      </c>
      <c r="AB4811" s="100">
        <v>0</v>
      </c>
      <c r="AC4811" s="106">
        <v>0</v>
      </c>
      <c r="AD4811" s="107">
        <v>43605</v>
      </c>
      <c r="AE4811" s="107">
        <v>43605</v>
      </c>
      <c r="AF4811" s="99">
        <v>0</v>
      </c>
      <c r="AG4811" s="101" t="s">
        <v>53</v>
      </c>
      <c r="AH4811" s="100">
        <v>0</v>
      </c>
      <c r="AI4811" s="106">
        <v>0</v>
      </c>
      <c r="AJ4811" s="106">
        <v>0</v>
      </c>
      <c r="AK4811" s="60" t="str">
        <f>+IF(Tabla1[[#This Row],[REQUEST_TY]]="SR MANTENIMIENTO CORRECTIVO", "EMERGENCIA", "OTROS")</f>
        <v>EMERGENCIA</v>
      </c>
      <c r="AL4811" s="6" t="str">
        <f>+_xlfn.IFS(Tabla1[[#This Row],[Veces obj]]&lt;=1,"0-1",Tabla1[[#This Row],[Veces obj]]&lt;=2,"1-2",Tabla1[[#This Row],[Veces obj]]&lt;=3,"2-3",TRUE,"&gt;3")</f>
        <v>0-1</v>
      </c>
      <c r="AM4811" s="60" t="str">
        <f>+_xlfn.IFS(MONTH(Tabla1[[#This Row],[MES]])&lt;=3,"Q1",MONTH(Tabla1[[#This Row],[MES]])&lt;=6,"Q2",MONTH(Tabla1[[#This Row],[MES]])&lt;=9,"Q3",TRUE,"Q4")</f>
        <v>Q2</v>
      </c>
      <c r="AN4811" s="15" t="str">
        <f>+IFERROR(VLOOKUP(Tabla1[[#This Row],[CUENTA]],CTAS[],2,0),"OTROS")</f>
        <v>OTROS</v>
      </c>
      <c r="AP4811" s="15" t="str">
        <f>+IFERROR(VLOOKUP(Tabla1[[#This Row],[EMPLEADO]],IS[],3,0),"OTROS")</f>
        <v>OTROS</v>
      </c>
      <c r="AQ4811" s="15" t="str">
        <f>+IFERROR(VLOOKUP(Tabla1[[#This Row],[EMPLEADO]],IS[[NÓMINA]:[INGENIERO]],2,0),"OTROS")</f>
        <v>OTROS</v>
      </c>
    </row>
    <row r="4812" spans="1:43" x14ac:dyDescent="0.25">
      <c r="A4812" s="91" t="s">
        <v>12089</v>
      </c>
      <c r="B4812" s="92">
        <v>1</v>
      </c>
      <c r="C4812" s="92" t="s">
        <v>13647</v>
      </c>
      <c r="D4812" s="93" t="s">
        <v>38</v>
      </c>
      <c r="E4812" s="94" t="s">
        <v>884</v>
      </c>
      <c r="F4812" s="94" t="s">
        <v>13648</v>
      </c>
      <c r="G4812" s="105" t="s">
        <v>2637</v>
      </c>
      <c r="H4812" s="92" t="s">
        <v>453</v>
      </c>
      <c r="I4812" s="95" t="s">
        <v>43</v>
      </c>
      <c r="J4812" s="92" t="s">
        <v>8</v>
      </c>
      <c r="K4812" s="96" t="s">
        <v>144</v>
      </c>
      <c r="L4812" s="96" t="s">
        <v>2638</v>
      </c>
      <c r="M4812" s="92" t="s">
        <v>1761</v>
      </c>
      <c r="N4812" s="92">
        <v>0</v>
      </c>
      <c r="O4812" s="92" t="s">
        <v>47</v>
      </c>
      <c r="P4812" s="96">
        <v>24</v>
      </c>
      <c r="Q4812" s="96" t="s">
        <v>62</v>
      </c>
      <c r="R4812" s="97" t="s">
        <v>95</v>
      </c>
      <c r="S4812" s="98" t="s">
        <v>64</v>
      </c>
      <c r="T4812" s="98" t="s">
        <v>51</v>
      </c>
      <c r="U4812" s="99" t="s">
        <v>65</v>
      </c>
      <c r="V4812" s="100">
        <v>0.8</v>
      </c>
      <c r="W4812" s="106">
        <v>1092</v>
      </c>
      <c r="X4812" s="102">
        <v>1</v>
      </c>
      <c r="Y4812" s="103">
        <v>2.25</v>
      </c>
      <c r="Z4812" s="99">
        <v>5</v>
      </c>
      <c r="AA4812" s="104">
        <v>0.45</v>
      </c>
      <c r="AB4812" s="100">
        <v>0</v>
      </c>
      <c r="AC4812" s="106">
        <v>0</v>
      </c>
      <c r="AD4812" s="107">
        <v>43605</v>
      </c>
      <c r="AE4812" s="107">
        <v>43605</v>
      </c>
      <c r="AF4812" s="99">
        <v>0</v>
      </c>
      <c r="AG4812" s="101" t="s">
        <v>53</v>
      </c>
      <c r="AH4812" s="100">
        <v>0</v>
      </c>
      <c r="AI4812" s="106">
        <v>0</v>
      </c>
      <c r="AJ4812" s="106">
        <v>0</v>
      </c>
      <c r="AK4812" s="60" t="str">
        <f>+IF(Tabla1[[#This Row],[REQUEST_TY]]="SR MANTENIMIENTO CORRECTIVO", "EMERGENCIA", "OTROS")</f>
        <v>EMERGENCIA</v>
      </c>
      <c r="AL4812" s="6" t="str">
        <f>+_xlfn.IFS(Tabla1[[#This Row],[Veces obj]]&lt;=1,"0-1",Tabla1[[#This Row],[Veces obj]]&lt;=2,"1-2",Tabla1[[#This Row],[Veces obj]]&lt;=3,"2-3",TRUE,"&gt;3")</f>
        <v>0-1</v>
      </c>
      <c r="AM4812" s="60" t="str">
        <f>+_xlfn.IFS(MONTH(Tabla1[[#This Row],[MES]])&lt;=3,"Q1",MONTH(Tabla1[[#This Row],[MES]])&lt;=6,"Q2",MONTH(Tabla1[[#This Row],[MES]])&lt;=9,"Q3",TRUE,"Q4")</f>
        <v>Q2</v>
      </c>
      <c r="AN4812" s="15" t="str">
        <f>+IFERROR(VLOOKUP(Tabla1[[#This Row],[CUENTA]],CTAS[],2,0),"OTROS")</f>
        <v>OTROS</v>
      </c>
      <c r="AP4812" s="15" t="str">
        <f>+IFERROR(VLOOKUP(Tabla1[[#This Row],[EMPLEADO]],IS[],3,0),"OTROS")</f>
        <v>OTROS</v>
      </c>
      <c r="AQ4812" s="15" t="str">
        <f>+IFERROR(VLOOKUP(Tabla1[[#This Row],[EMPLEADO]],IS[[NÓMINA]:[INGENIERO]],2,0),"OTROS")</f>
        <v>OTROS</v>
      </c>
    </row>
    <row r="4813" spans="1:43" x14ac:dyDescent="0.25">
      <c r="A4813" s="91" t="s">
        <v>12089</v>
      </c>
      <c r="B4813" s="92">
        <v>1</v>
      </c>
      <c r="C4813" s="92" t="s">
        <v>13649</v>
      </c>
      <c r="D4813" s="93" t="s">
        <v>38</v>
      </c>
      <c r="E4813" s="94" t="s">
        <v>1015</v>
      </c>
      <c r="F4813" s="94" t="s">
        <v>13650</v>
      </c>
      <c r="G4813" s="105" t="s">
        <v>12651</v>
      </c>
      <c r="H4813" s="92" t="s">
        <v>297</v>
      </c>
      <c r="I4813" s="95" t="s">
        <v>43</v>
      </c>
      <c r="J4813" s="92" t="s">
        <v>8</v>
      </c>
      <c r="K4813" s="96" t="s">
        <v>59</v>
      </c>
      <c r="L4813" s="96" t="s">
        <v>12652</v>
      </c>
      <c r="M4813" s="92" t="s">
        <v>94</v>
      </c>
      <c r="N4813" s="92">
        <v>0</v>
      </c>
      <c r="O4813" s="92" t="s">
        <v>47</v>
      </c>
      <c r="P4813" s="96">
        <v>13</v>
      </c>
      <c r="Q4813" s="96" t="s">
        <v>194</v>
      </c>
      <c r="R4813" s="97" t="s">
        <v>317</v>
      </c>
      <c r="S4813" s="98" t="s">
        <v>318</v>
      </c>
      <c r="T4813" s="98" t="s">
        <v>51</v>
      </c>
      <c r="U4813" s="99" t="s">
        <v>224</v>
      </c>
      <c r="V4813" s="100">
        <v>0.8</v>
      </c>
      <c r="W4813" s="106">
        <v>1258.4000000000003</v>
      </c>
      <c r="X4813" s="102">
        <v>1</v>
      </c>
      <c r="Y4813" s="103">
        <v>0.52</v>
      </c>
      <c r="Z4813" s="99">
        <v>4</v>
      </c>
      <c r="AA4813" s="104">
        <v>0.13</v>
      </c>
      <c r="AB4813" s="100">
        <v>0</v>
      </c>
      <c r="AC4813" s="106">
        <v>0</v>
      </c>
      <c r="AD4813" s="107">
        <v>43605</v>
      </c>
      <c r="AE4813" s="107">
        <v>43605</v>
      </c>
      <c r="AF4813" s="99">
        <v>0</v>
      </c>
      <c r="AG4813" s="101" t="s">
        <v>53</v>
      </c>
      <c r="AH4813" s="100">
        <v>0</v>
      </c>
      <c r="AI4813" s="106">
        <v>0</v>
      </c>
      <c r="AJ4813" s="106">
        <v>0</v>
      </c>
      <c r="AK4813" s="60" t="str">
        <f>+IF(Tabla1[[#This Row],[REQUEST_TY]]="SR MANTENIMIENTO CORRECTIVO", "EMERGENCIA", "OTROS")</f>
        <v>EMERGENCIA</v>
      </c>
      <c r="AL4813" s="6" t="str">
        <f>+_xlfn.IFS(Tabla1[[#This Row],[Veces obj]]&lt;=1,"0-1",Tabla1[[#This Row],[Veces obj]]&lt;=2,"1-2",Tabla1[[#This Row],[Veces obj]]&lt;=3,"2-3",TRUE,"&gt;3")</f>
        <v>0-1</v>
      </c>
      <c r="AM4813" s="60" t="str">
        <f>+_xlfn.IFS(MONTH(Tabla1[[#This Row],[MES]])&lt;=3,"Q1",MONTH(Tabla1[[#This Row],[MES]])&lt;=6,"Q2",MONTH(Tabla1[[#This Row],[MES]])&lt;=9,"Q3",TRUE,"Q4")</f>
        <v>Q2</v>
      </c>
      <c r="AN4813" s="15" t="str">
        <f>+IFERROR(VLOOKUP(Tabla1[[#This Row],[CUENTA]],CTAS[],2,0),"OTROS")</f>
        <v>OTROS</v>
      </c>
      <c r="AP4813" s="15" t="str">
        <f>+IFERROR(VLOOKUP(Tabla1[[#This Row],[EMPLEADO]],IS[],3,0),"OTROS")</f>
        <v>JUAREZ</v>
      </c>
      <c r="AQ4813" s="15" t="str">
        <f>+IFERROR(VLOOKUP(Tabla1[[#This Row],[EMPLEADO]],IS[[NÓMINA]:[INGENIERO]],2,0),"OTROS")</f>
        <v>ALFREDO TORRES</v>
      </c>
    </row>
    <row r="4814" spans="1:43" x14ac:dyDescent="0.25">
      <c r="A4814" s="91" t="s">
        <v>12089</v>
      </c>
      <c r="B4814" s="92">
        <v>1</v>
      </c>
      <c r="C4814" s="92" t="s">
        <v>13651</v>
      </c>
      <c r="D4814" s="93" t="s">
        <v>38</v>
      </c>
      <c r="E4814" s="94" t="s">
        <v>332</v>
      </c>
      <c r="F4814" s="94" t="s">
        <v>13652</v>
      </c>
      <c r="G4814" s="105" t="s">
        <v>2595</v>
      </c>
      <c r="H4814" s="92" t="s">
        <v>297</v>
      </c>
      <c r="I4814" s="95" t="s">
        <v>43</v>
      </c>
      <c r="J4814" s="92" t="s">
        <v>8</v>
      </c>
      <c r="K4814" s="96" t="s">
        <v>59</v>
      </c>
      <c r="L4814" s="96" t="s">
        <v>1102</v>
      </c>
      <c r="M4814" s="92" t="s">
        <v>73</v>
      </c>
      <c r="N4814" s="92">
        <v>0</v>
      </c>
      <c r="O4814" s="92" t="s">
        <v>47</v>
      </c>
      <c r="P4814" s="96">
        <v>13</v>
      </c>
      <c r="Q4814" s="96" t="s">
        <v>194</v>
      </c>
      <c r="R4814" s="97" t="s">
        <v>317</v>
      </c>
      <c r="S4814" s="98" t="s">
        <v>318</v>
      </c>
      <c r="T4814" s="98" t="s">
        <v>51</v>
      </c>
      <c r="U4814" s="99" t="s">
        <v>224</v>
      </c>
      <c r="V4814" s="100">
        <v>0.8</v>
      </c>
      <c r="W4814" s="106">
        <v>1258.4000000000003</v>
      </c>
      <c r="X4814" s="102">
        <v>1</v>
      </c>
      <c r="Y4814" s="103">
        <v>1.3</v>
      </c>
      <c r="Z4814" s="99">
        <v>4</v>
      </c>
      <c r="AA4814" s="104">
        <v>0.32500000000000001</v>
      </c>
      <c r="AB4814" s="100">
        <v>0</v>
      </c>
      <c r="AC4814" s="106">
        <v>0</v>
      </c>
      <c r="AD4814" s="107">
        <v>43605</v>
      </c>
      <c r="AE4814" s="107">
        <v>43605</v>
      </c>
      <c r="AF4814" s="99">
        <v>0</v>
      </c>
      <c r="AG4814" s="101" t="s">
        <v>53</v>
      </c>
      <c r="AH4814" s="100">
        <v>0</v>
      </c>
      <c r="AI4814" s="106">
        <v>0</v>
      </c>
      <c r="AJ4814" s="106">
        <v>0</v>
      </c>
      <c r="AK4814" s="60" t="str">
        <f>+IF(Tabla1[[#This Row],[REQUEST_TY]]="SR MANTENIMIENTO CORRECTIVO", "EMERGENCIA", "OTROS")</f>
        <v>EMERGENCIA</v>
      </c>
      <c r="AL4814" s="6" t="str">
        <f>+_xlfn.IFS(Tabla1[[#This Row],[Veces obj]]&lt;=1,"0-1",Tabla1[[#This Row],[Veces obj]]&lt;=2,"1-2",Tabla1[[#This Row],[Veces obj]]&lt;=3,"2-3",TRUE,"&gt;3")</f>
        <v>0-1</v>
      </c>
      <c r="AM4814" s="60" t="str">
        <f>+_xlfn.IFS(MONTH(Tabla1[[#This Row],[MES]])&lt;=3,"Q1",MONTH(Tabla1[[#This Row],[MES]])&lt;=6,"Q2",MONTH(Tabla1[[#This Row],[MES]])&lt;=9,"Q3",TRUE,"Q4")</f>
        <v>Q2</v>
      </c>
      <c r="AN4814" s="15" t="str">
        <f>+IFERROR(VLOOKUP(Tabla1[[#This Row],[CUENTA]],CTAS[],2,0),"OTROS")</f>
        <v>OTROS</v>
      </c>
      <c r="AP4814" s="15" t="str">
        <f>+IFERROR(VLOOKUP(Tabla1[[#This Row],[EMPLEADO]],IS[],3,0),"OTROS")</f>
        <v>JUAREZ</v>
      </c>
      <c r="AQ4814" s="15" t="str">
        <f>+IFERROR(VLOOKUP(Tabla1[[#This Row],[EMPLEADO]],IS[[NÓMINA]:[INGENIERO]],2,0),"OTROS")</f>
        <v>ALFREDO TORRES</v>
      </c>
    </row>
    <row r="4815" spans="1:43" x14ac:dyDescent="0.25">
      <c r="A4815" s="91" t="s">
        <v>12089</v>
      </c>
      <c r="B4815" s="92">
        <v>1</v>
      </c>
      <c r="C4815" s="92" t="s">
        <v>13653</v>
      </c>
      <c r="D4815" s="93" t="s">
        <v>38</v>
      </c>
      <c r="E4815" s="94" t="s">
        <v>113</v>
      </c>
      <c r="F4815" s="94" t="s">
        <v>13654</v>
      </c>
      <c r="G4815" s="105" t="s">
        <v>666</v>
      </c>
      <c r="H4815" s="92" t="s">
        <v>646</v>
      </c>
      <c r="I4815" s="95" t="s">
        <v>43</v>
      </c>
      <c r="J4815" s="92" t="s">
        <v>8</v>
      </c>
      <c r="K4815" s="96" t="s">
        <v>199</v>
      </c>
      <c r="L4815" s="96" t="s">
        <v>667</v>
      </c>
      <c r="M4815" s="92" t="s">
        <v>649</v>
      </c>
      <c r="N4815" s="92">
        <v>0</v>
      </c>
      <c r="O4815" s="92" t="s">
        <v>47</v>
      </c>
      <c r="P4815" s="96">
        <v>21</v>
      </c>
      <c r="Q4815" s="96" t="s">
        <v>62</v>
      </c>
      <c r="R4815" s="97" t="s">
        <v>49</v>
      </c>
      <c r="S4815" s="98" t="s">
        <v>50</v>
      </c>
      <c r="T4815" s="98" t="s">
        <v>51</v>
      </c>
      <c r="U4815" s="99" t="s">
        <v>154</v>
      </c>
      <c r="V4815" s="100">
        <v>0.6</v>
      </c>
      <c r="W4815" s="106">
        <v>429.00000000000006</v>
      </c>
      <c r="X4815" s="102">
        <v>1</v>
      </c>
      <c r="Y4815" s="103">
        <v>2.75</v>
      </c>
      <c r="Z4815" s="99">
        <v>5</v>
      </c>
      <c r="AA4815" s="104">
        <v>0.55000000000000004</v>
      </c>
      <c r="AB4815" s="100">
        <v>0</v>
      </c>
      <c r="AC4815" s="106">
        <v>0</v>
      </c>
      <c r="AD4815" s="107">
        <v>43605</v>
      </c>
      <c r="AE4815" s="107">
        <v>43605</v>
      </c>
      <c r="AF4815" s="99">
        <v>0</v>
      </c>
      <c r="AG4815" s="101" t="s">
        <v>53</v>
      </c>
      <c r="AH4815" s="100">
        <v>0</v>
      </c>
      <c r="AI4815" s="106">
        <v>0</v>
      </c>
      <c r="AJ4815" s="106">
        <v>0</v>
      </c>
      <c r="AK4815" s="60" t="str">
        <f>+IF(Tabla1[[#This Row],[REQUEST_TY]]="SR MANTENIMIENTO CORRECTIVO", "EMERGENCIA", "OTROS")</f>
        <v>EMERGENCIA</v>
      </c>
      <c r="AL4815" s="6" t="str">
        <f>+_xlfn.IFS(Tabla1[[#This Row],[Veces obj]]&lt;=1,"0-1",Tabla1[[#This Row],[Veces obj]]&lt;=2,"1-2",Tabla1[[#This Row],[Veces obj]]&lt;=3,"2-3",TRUE,"&gt;3")</f>
        <v>0-1</v>
      </c>
      <c r="AM4815" s="60" t="str">
        <f>+_xlfn.IFS(MONTH(Tabla1[[#This Row],[MES]])&lt;=3,"Q1",MONTH(Tabla1[[#This Row],[MES]])&lt;=6,"Q2",MONTH(Tabla1[[#This Row],[MES]])&lt;=9,"Q3",TRUE,"Q4")</f>
        <v>Q2</v>
      </c>
      <c r="AN4815" s="15" t="str">
        <f>+IFERROR(VLOOKUP(Tabla1[[#This Row],[CUENTA]],CTAS[],2,0),"OTROS")</f>
        <v>OTROS</v>
      </c>
      <c r="AP4815" s="15" t="str">
        <f>+IFERROR(VLOOKUP(Tabla1[[#This Row],[EMPLEADO]],IS[],3,0),"OTROS")</f>
        <v>OTROS</v>
      </c>
      <c r="AQ4815" s="15" t="str">
        <f>+IFERROR(VLOOKUP(Tabla1[[#This Row],[EMPLEADO]],IS[[NÓMINA]:[INGENIERO]],2,0),"OTROS")</f>
        <v>OTROS</v>
      </c>
    </row>
    <row r="4816" spans="1:43" x14ac:dyDescent="0.25">
      <c r="A4816" s="91" t="s">
        <v>12089</v>
      </c>
      <c r="B4816" s="92">
        <v>1</v>
      </c>
      <c r="C4816" s="92" t="s">
        <v>13655</v>
      </c>
      <c r="D4816" s="93" t="s">
        <v>38</v>
      </c>
      <c r="E4816" s="94" t="s">
        <v>76</v>
      </c>
      <c r="F4816" s="94" t="s">
        <v>13656</v>
      </c>
      <c r="G4816" s="105" t="s">
        <v>1101</v>
      </c>
      <c r="H4816" s="92" t="s">
        <v>297</v>
      </c>
      <c r="I4816" s="95" t="s">
        <v>43</v>
      </c>
      <c r="J4816" s="92" t="s">
        <v>8</v>
      </c>
      <c r="K4816" s="96" t="s">
        <v>59</v>
      </c>
      <c r="L4816" s="96" t="s">
        <v>1102</v>
      </c>
      <c r="M4816" s="92" t="s">
        <v>73</v>
      </c>
      <c r="N4816" s="92">
        <v>0</v>
      </c>
      <c r="O4816" s="92" t="s">
        <v>47</v>
      </c>
      <c r="P4816" s="96">
        <v>27</v>
      </c>
      <c r="Q4816" s="96" t="s">
        <v>62</v>
      </c>
      <c r="R4816" s="97" t="s">
        <v>63</v>
      </c>
      <c r="S4816" s="98" t="s">
        <v>64</v>
      </c>
      <c r="T4816" s="98" t="s">
        <v>51</v>
      </c>
      <c r="U4816" s="99" t="s">
        <v>65</v>
      </c>
      <c r="V4816" s="100">
        <v>0.8</v>
      </c>
      <c r="W4816" s="106">
        <v>1092</v>
      </c>
      <c r="X4816" s="102">
        <v>1</v>
      </c>
      <c r="Y4816" s="103">
        <v>2.9</v>
      </c>
      <c r="Z4816" s="99">
        <v>5</v>
      </c>
      <c r="AA4816" s="104">
        <v>0.57999999999999996</v>
      </c>
      <c r="AB4816" s="100">
        <v>0</v>
      </c>
      <c r="AC4816" s="106">
        <v>0</v>
      </c>
      <c r="AD4816" s="107">
        <v>43605</v>
      </c>
      <c r="AE4816" s="107">
        <v>43605</v>
      </c>
      <c r="AF4816" s="99">
        <v>0</v>
      </c>
      <c r="AG4816" s="101" t="s">
        <v>53</v>
      </c>
      <c r="AH4816" s="100">
        <v>0</v>
      </c>
      <c r="AI4816" s="106">
        <v>0</v>
      </c>
      <c r="AJ4816" s="106">
        <v>0</v>
      </c>
      <c r="AK4816" s="60" t="str">
        <f>+IF(Tabla1[[#This Row],[REQUEST_TY]]="SR MANTENIMIENTO CORRECTIVO", "EMERGENCIA", "OTROS")</f>
        <v>EMERGENCIA</v>
      </c>
      <c r="AL4816" s="6" t="str">
        <f>+_xlfn.IFS(Tabla1[[#This Row],[Veces obj]]&lt;=1,"0-1",Tabla1[[#This Row],[Veces obj]]&lt;=2,"1-2",Tabla1[[#This Row],[Veces obj]]&lt;=3,"2-3",TRUE,"&gt;3")</f>
        <v>0-1</v>
      </c>
      <c r="AM4816" s="60" t="str">
        <f>+_xlfn.IFS(MONTH(Tabla1[[#This Row],[MES]])&lt;=3,"Q1",MONTH(Tabla1[[#This Row],[MES]])&lt;=6,"Q2",MONTH(Tabla1[[#This Row],[MES]])&lt;=9,"Q3",TRUE,"Q4")</f>
        <v>Q2</v>
      </c>
      <c r="AN4816" s="15" t="str">
        <f>+IFERROR(VLOOKUP(Tabla1[[#This Row],[CUENTA]],CTAS[],2,0),"OTROS")</f>
        <v>OTROS</v>
      </c>
      <c r="AP4816" s="15" t="str">
        <f>+IFERROR(VLOOKUP(Tabla1[[#This Row],[EMPLEADO]],IS[],3,0),"OTROS")</f>
        <v>JUAREZ</v>
      </c>
      <c r="AQ4816" s="15" t="str">
        <f>+IFERROR(VLOOKUP(Tabla1[[#This Row],[EMPLEADO]],IS[[NÓMINA]:[INGENIERO]],2,0),"OTROS")</f>
        <v>ALFREDO TORRES</v>
      </c>
    </row>
    <row r="4817" spans="1:43" x14ac:dyDescent="0.25">
      <c r="A4817" s="91" t="s">
        <v>12089</v>
      </c>
      <c r="B4817" s="92">
        <v>1</v>
      </c>
      <c r="C4817" s="92" t="s">
        <v>13657</v>
      </c>
      <c r="D4817" s="93" t="s">
        <v>38</v>
      </c>
      <c r="E4817" s="94" t="s">
        <v>237</v>
      </c>
      <c r="F4817" s="94" t="s">
        <v>13656</v>
      </c>
      <c r="G4817" s="105" t="s">
        <v>13476</v>
      </c>
      <c r="H4817" s="92" t="s">
        <v>124</v>
      </c>
      <c r="I4817" s="95" t="s">
        <v>43</v>
      </c>
      <c r="J4817" s="92" t="s">
        <v>8</v>
      </c>
      <c r="K4817" s="96" t="s">
        <v>549</v>
      </c>
      <c r="L4817" s="96" t="s">
        <v>13477</v>
      </c>
      <c r="M4817" s="92" t="s">
        <v>94</v>
      </c>
      <c r="N4817" s="92">
        <v>0</v>
      </c>
      <c r="O4817" s="92" t="s">
        <v>47</v>
      </c>
      <c r="P4817" s="96">
        <v>4</v>
      </c>
      <c r="Q4817" s="96" t="s">
        <v>207</v>
      </c>
      <c r="R4817" s="97" t="s">
        <v>242</v>
      </c>
      <c r="S4817" s="98" t="s">
        <v>64</v>
      </c>
      <c r="T4817" s="98" t="s">
        <v>51</v>
      </c>
      <c r="U4817" s="99" t="s">
        <v>209</v>
      </c>
      <c r="V4817" s="100">
        <v>0</v>
      </c>
      <c r="W4817" s="106">
        <v>0</v>
      </c>
      <c r="X4817" s="102">
        <v>1</v>
      </c>
      <c r="Y4817" s="103">
        <v>1.4</v>
      </c>
      <c r="Z4817" s="99">
        <v>5</v>
      </c>
      <c r="AA4817" s="104">
        <v>0.27999999999999997</v>
      </c>
      <c r="AB4817" s="100">
        <v>0</v>
      </c>
      <c r="AC4817" s="106">
        <v>0</v>
      </c>
      <c r="AD4817" s="107">
        <v>43605</v>
      </c>
      <c r="AE4817" s="107">
        <v>43605</v>
      </c>
      <c r="AF4817" s="99">
        <v>0</v>
      </c>
      <c r="AG4817" s="101" t="s">
        <v>53</v>
      </c>
      <c r="AH4817" s="100">
        <v>0</v>
      </c>
      <c r="AI4817" s="106">
        <v>0</v>
      </c>
      <c r="AJ4817" s="106">
        <v>0</v>
      </c>
      <c r="AK4817" s="60" t="str">
        <f>+IF(Tabla1[[#This Row],[REQUEST_TY]]="SR MANTENIMIENTO CORRECTIVO", "EMERGENCIA", "OTROS")</f>
        <v>EMERGENCIA</v>
      </c>
      <c r="AL4817" s="6" t="str">
        <f>+_xlfn.IFS(Tabla1[[#This Row],[Veces obj]]&lt;=1,"0-1",Tabla1[[#This Row],[Veces obj]]&lt;=2,"1-2",Tabla1[[#This Row],[Veces obj]]&lt;=3,"2-3",TRUE,"&gt;3")</f>
        <v>0-1</v>
      </c>
      <c r="AM4817" s="60" t="str">
        <f>+_xlfn.IFS(MONTH(Tabla1[[#This Row],[MES]])&lt;=3,"Q1",MONTH(Tabla1[[#This Row],[MES]])&lt;=6,"Q2",MONTH(Tabla1[[#This Row],[MES]])&lt;=9,"Q3",TRUE,"Q4")</f>
        <v>Q2</v>
      </c>
      <c r="AN4817" s="15" t="str">
        <f>+IFERROR(VLOOKUP(Tabla1[[#This Row],[CUENTA]],CTAS[],2,0),"OTROS")</f>
        <v>OTROS</v>
      </c>
      <c r="AP4817" s="15" t="str">
        <f>+IFERROR(VLOOKUP(Tabla1[[#This Row],[EMPLEADO]],IS[],3,0),"OTROS")</f>
        <v>JUAREZ</v>
      </c>
      <c r="AQ4817" s="15" t="str">
        <f>+IFERROR(VLOOKUP(Tabla1[[#This Row],[EMPLEADO]],IS[[NÓMINA]:[INGENIERO]],2,0),"OTROS")</f>
        <v>MIGUEL COTA</v>
      </c>
    </row>
    <row r="4818" spans="1:43" x14ac:dyDescent="0.25">
      <c r="A4818" s="91" t="s">
        <v>12089</v>
      </c>
      <c r="B4818" s="92">
        <v>1</v>
      </c>
      <c r="C4818" s="92" t="s">
        <v>13658</v>
      </c>
      <c r="D4818" s="93" t="s">
        <v>38</v>
      </c>
      <c r="E4818" s="94" t="s">
        <v>182</v>
      </c>
      <c r="F4818" s="94" t="s">
        <v>13659</v>
      </c>
      <c r="G4818" s="105" t="s">
        <v>13660</v>
      </c>
      <c r="H4818" s="92" t="s">
        <v>150</v>
      </c>
      <c r="I4818" s="95" t="s">
        <v>43</v>
      </c>
      <c r="J4818" s="92" t="s">
        <v>8</v>
      </c>
      <c r="K4818" s="96" t="s">
        <v>151</v>
      </c>
      <c r="L4818" s="96" t="s">
        <v>185</v>
      </c>
      <c r="M4818" s="92" t="s">
        <v>73</v>
      </c>
      <c r="N4818" s="92">
        <v>1</v>
      </c>
      <c r="O4818" s="92" t="s">
        <v>47</v>
      </c>
      <c r="P4818" s="96">
        <v>633</v>
      </c>
      <c r="Q4818" s="96" t="s">
        <v>48</v>
      </c>
      <c r="R4818" s="97" t="s">
        <v>153</v>
      </c>
      <c r="S4818" s="98" t="s">
        <v>50</v>
      </c>
      <c r="T4818" s="98" t="s">
        <v>51</v>
      </c>
      <c r="U4818" s="99" t="s">
        <v>52</v>
      </c>
      <c r="V4818" s="100">
        <v>1.05</v>
      </c>
      <c r="W4818" s="106">
        <v>0</v>
      </c>
      <c r="X4818" s="102">
        <v>1</v>
      </c>
      <c r="Y4818" s="103">
        <v>1.83</v>
      </c>
      <c r="Z4818" s="99">
        <v>5</v>
      </c>
      <c r="AA4818" s="104">
        <v>0.36599999999999999</v>
      </c>
      <c r="AB4818" s="100">
        <v>0</v>
      </c>
      <c r="AC4818" s="106">
        <v>0</v>
      </c>
      <c r="AD4818" s="107">
        <v>43608</v>
      </c>
      <c r="AE4818" s="107">
        <v>43608</v>
      </c>
      <c r="AF4818" s="99">
        <v>0</v>
      </c>
      <c r="AG4818" s="101" t="s">
        <v>53</v>
      </c>
      <c r="AH4818" s="100">
        <v>0</v>
      </c>
      <c r="AI4818" s="106">
        <v>0</v>
      </c>
      <c r="AJ4818" s="106">
        <v>0</v>
      </c>
      <c r="AK4818" s="60" t="str">
        <f>+IF(Tabla1[[#This Row],[REQUEST_TY]]="SR MANTENIMIENTO CORRECTIVO", "EMERGENCIA", "OTROS")</f>
        <v>EMERGENCIA</v>
      </c>
      <c r="AL4818" s="6" t="str">
        <f>+_xlfn.IFS(Tabla1[[#This Row],[Veces obj]]&lt;=1,"0-1",Tabla1[[#This Row],[Veces obj]]&lt;=2,"1-2",Tabla1[[#This Row],[Veces obj]]&lt;=3,"2-3",TRUE,"&gt;3")</f>
        <v>0-1</v>
      </c>
      <c r="AM4818" s="60" t="str">
        <f>+_xlfn.IFS(MONTH(Tabla1[[#This Row],[MES]])&lt;=3,"Q1",MONTH(Tabla1[[#This Row],[MES]])&lt;=6,"Q2",MONTH(Tabla1[[#This Row],[MES]])&lt;=9,"Q3",TRUE,"Q4")</f>
        <v>Q2</v>
      </c>
      <c r="AN4818" s="15" t="str">
        <f>+IFERROR(VLOOKUP(Tabla1[[#This Row],[CUENTA]],CTAS[],2,0),"OTROS")</f>
        <v>HONEYWELL</v>
      </c>
      <c r="AP4818" s="15" t="str">
        <f>+IFERROR(VLOOKUP(Tabla1[[#This Row],[EMPLEADO]],IS[],3,0),"OTROS")</f>
        <v>JUAREZ</v>
      </c>
      <c r="AQ4818" s="15" t="str">
        <f>+IFERROR(VLOOKUP(Tabla1[[#This Row],[EMPLEADO]],IS[[NÓMINA]:[INGENIERO]],2,0),"OTROS")</f>
        <v>CARLOS MONTOYA</v>
      </c>
    </row>
    <row r="4819" spans="1:43" x14ac:dyDescent="0.25">
      <c r="A4819" s="91" t="s">
        <v>12089</v>
      </c>
      <c r="B4819" s="92">
        <v>1</v>
      </c>
      <c r="C4819" s="92" t="s">
        <v>13661</v>
      </c>
      <c r="D4819" s="93" t="s">
        <v>38</v>
      </c>
      <c r="E4819" s="94" t="s">
        <v>604</v>
      </c>
      <c r="F4819" s="94" t="s">
        <v>13654</v>
      </c>
      <c r="G4819" s="105" t="s">
        <v>5171</v>
      </c>
      <c r="H4819" s="92" t="s">
        <v>1211</v>
      </c>
      <c r="I4819" s="95" t="s">
        <v>43</v>
      </c>
      <c r="J4819" s="92" t="s">
        <v>8</v>
      </c>
      <c r="K4819" s="96" t="s">
        <v>1521</v>
      </c>
      <c r="L4819" s="96" t="s">
        <v>1522</v>
      </c>
      <c r="M4819" s="92" t="s">
        <v>1523</v>
      </c>
      <c r="N4819" s="92">
        <v>0</v>
      </c>
      <c r="O4819" s="92" t="s">
        <v>47</v>
      </c>
      <c r="P4819" s="96">
        <v>35</v>
      </c>
      <c r="Q4819" s="96" t="s">
        <v>82</v>
      </c>
      <c r="R4819" s="97" t="s">
        <v>63</v>
      </c>
      <c r="S4819" s="98" t="s">
        <v>64</v>
      </c>
      <c r="T4819" s="98" t="s">
        <v>208</v>
      </c>
      <c r="U4819" s="99" t="s">
        <v>83</v>
      </c>
      <c r="V4819" s="100">
        <v>1.05</v>
      </c>
      <c r="W4819" s="106">
        <v>1433.25</v>
      </c>
      <c r="X4819" s="102">
        <v>1</v>
      </c>
      <c r="Y4819" s="103">
        <v>0.92</v>
      </c>
      <c r="Z4819" s="99">
        <v>9</v>
      </c>
      <c r="AA4819" s="104">
        <v>0.10222222222222223</v>
      </c>
      <c r="AB4819" s="100">
        <v>0</v>
      </c>
      <c r="AC4819" s="106">
        <v>0</v>
      </c>
      <c r="AD4819" s="107">
        <v>43607</v>
      </c>
      <c r="AE4819" s="107">
        <v>43607</v>
      </c>
      <c r="AF4819" s="99">
        <v>0</v>
      </c>
      <c r="AG4819" s="101" t="s">
        <v>53</v>
      </c>
      <c r="AH4819" s="100">
        <v>0</v>
      </c>
      <c r="AI4819" s="106">
        <v>0</v>
      </c>
      <c r="AJ4819" s="106">
        <v>0</v>
      </c>
      <c r="AK4819" s="60" t="str">
        <f>+IF(Tabla1[[#This Row],[REQUEST_TY]]="SR MANTENIMIENTO CORRECTIVO", "EMERGENCIA", "OTROS")</f>
        <v>EMERGENCIA</v>
      </c>
      <c r="AL4819" s="6" t="str">
        <f>+_xlfn.IFS(Tabla1[[#This Row],[Veces obj]]&lt;=1,"0-1",Tabla1[[#This Row],[Veces obj]]&lt;=2,"1-2",Tabla1[[#This Row],[Veces obj]]&lt;=3,"2-3",TRUE,"&gt;3")</f>
        <v>0-1</v>
      </c>
      <c r="AM4819" s="60" t="str">
        <f>+_xlfn.IFS(MONTH(Tabla1[[#This Row],[MES]])&lt;=3,"Q1",MONTH(Tabla1[[#This Row],[MES]])&lt;=6,"Q2",MONTH(Tabla1[[#This Row],[MES]])&lt;=9,"Q3",TRUE,"Q4")</f>
        <v>Q2</v>
      </c>
      <c r="AN4819" s="15" t="str">
        <f>+IFERROR(VLOOKUP(Tabla1[[#This Row],[CUENTA]],CTAS[],2,0),"OTROS")</f>
        <v>OTROS</v>
      </c>
      <c r="AP4819" s="15" t="str">
        <f>+IFERROR(VLOOKUP(Tabla1[[#This Row],[EMPLEADO]],IS[],3,0),"OTROS")</f>
        <v>OTROS</v>
      </c>
      <c r="AQ4819" s="15" t="str">
        <f>+IFERROR(VLOOKUP(Tabla1[[#This Row],[EMPLEADO]],IS[[NÓMINA]:[INGENIERO]],2,0),"OTROS")</f>
        <v>OTROS</v>
      </c>
    </row>
    <row r="4820" spans="1:43" x14ac:dyDescent="0.25">
      <c r="A4820" s="91" t="s">
        <v>12089</v>
      </c>
      <c r="B4820" s="92">
        <v>1</v>
      </c>
      <c r="C4820" s="92" t="s">
        <v>13662</v>
      </c>
      <c r="D4820" s="93" t="s">
        <v>38</v>
      </c>
      <c r="E4820" s="94" t="s">
        <v>39</v>
      </c>
      <c r="F4820" s="94" t="s">
        <v>13663</v>
      </c>
      <c r="G4820" s="105" t="s">
        <v>8634</v>
      </c>
      <c r="H4820" s="92" t="s">
        <v>740</v>
      </c>
      <c r="I4820" s="95" t="s">
        <v>43</v>
      </c>
      <c r="J4820" s="92" t="s">
        <v>8</v>
      </c>
      <c r="K4820" s="96" t="s">
        <v>117</v>
      </c>
      <c r="L4820" s="96" t="s">
        <v>8635</v>
      </c>
      <c r="M4820" s="92" t="s">
        <v>8636</v>
      </c>
      <c r="N4820" s="92">
        <v>0</v>
      </c>
      <c r="O4820" s="92" t="s">
        <v>47</v>
      </c>
      <c r="P4820" s="96">
        <v>69</v>
      </c>
      <c r="Q4820" s="96" t="s">
        <v>48</v>
      </c>
      <c r="R4820" s="97" t="s">
        <v>49</v>
      </c>
      <c r="S4820" s="98" t="s">
        <v>50</v>
      </c>
      <c r="T4820" s="98" t="s">
        <v>208</v>
      </c>
      <c r="U4820" s="99" t="s">
        <v>52</v>
      </c>
      <c r="V4820" s="100">
        <v>1.05</v>
      </c>
      <c r="W4820" s="106">
        <v>750.75000000000011</v>
      </c>
      <c r="X4820" s="102">
        <v>1</v>
      </c>
      <c r="Y4820" s="103">
        <v>3.3</v>
      </c>
      <c r="Z4820" s="99">
        <v>9</v>
      </c>
      <c r="AA4820" s="104">
        <v>0.36666666666666664</v>
      </c>
      <c r="AB4820" s="100">
        <v>0</v>
      </c>
      <c r="AC4820" s="106">
        <v>0</v>
      </c>
      <c r="AD4820" s="107">
        <v>43605</v>
      </c>
      <c r="AE4820" s="107">
        <v>43605</v>
      </c>
      <c r="AF4820" s="99">
        <v>0</v>
      </c>
      <c r="AG4820" s="101" t="s">
        <v>53</v>
      </c>
      <c r="AH4820" s="100">
        <v>0</v>
      </c>
      <c r="AI4820" s="106">
        <v>0</v>
      </c>
      <c r="AJ4820" s="106">
        <v>0</v>
      </c>
      <c r="AK4820" s="60" t="str">
        <f>+IF(Tabla1[[#This Row],[REQUEST_TY]]="SR MANTENIMIENTO CORRECTIVO", "EMERGENCIA", "OTROS")</f>
        <v>EMERGENCIA</v>
      </c>
      <c r="AL4820" s="6" t="str">
        <f>+_xlfn.IFS(Tabla1[[#This Row],[Veces obj]]&lt;=1,"0-1",Tabla1[[#This Row],[Veces obj]]&lt;=2,"1-2",Tabla1[[#This Row],[Veces obj]]&lt;=3,"2-3",TRUE,"&gt;3")</f>
        <v>0-1</v>
      </c>
      <c r="AM4820" s="60" t="str">
        <f>+_xlfn.IFS(MONTH(Tabla1[[#This Row],[MES]])&lt;=3,"Q1",MONTH(Tabla1[[#This Row],[MES]])&lt;=6,"Q2",MONTH(Tabla1[[#This Row],[MES]])&lt;=9,"Q3",TRUE,"Q4")</f>
        <v>Q2</v>
      </c>
      <c r="AN4820" s="15" t="str">
        <f>+IFERROR(VLOOKUP(Tabla1[[#This Row],[CUENTA]],CTAS[],2,0),"OTROS")</f>
        <v>OTROS</v>
      </c>
      <c r="AP4820" s="15" t="str">
        <f>+IFERROR(VLOOKUP(Tabla1[[#This Row],[EMPLEADO]],IS[],3,0),"OTROS")</f>
        <v>OTROS</v>
      </c>
      <c r="AQ4820" s="15" t="str">
        <f>+IFERROR(VLOOKUP(Tabla1[[#This Row],[EMPLEADO]],IS[[NÓMINA]:[INGENIERO]],2,0),"OTROS")</f>
        <v>OTROS</v>
      </c>
    </row>
    <row r="4821" spans="1:43" x14ac:dyDescent="0.25">
      <c r="A4821" s="91" t="s">
        <v>12089</v>
      </c>
      <c r="B4821" s="92">
        <v>1</v>
      </c>
      <c r="C4821" s="92" t="s">
        <v>13664</v>
      </c>
      <c r="D4821" s="93" t="s">
        <v>38</v>
      </c>
      <c r="E4821" s="94" t="s">
        <v>294</v>
      </c>
      <c r="F4821" s="94" t="s">
        <v>13665</v>
      </c>
      <c r="G4821" s="105" t="s">
        <v>13666</v>
      </c>
      <c r="H4821" s="92" t="s">
        <v>1211</v>
      </c>
      <c r="I4821" s="95" t="s">
        <v>43</v>
      </c>
      <c r="J4821" s="92" t="s">
        <v>8</v>
      </c>
      <c r="K4821" s="96" t="s">
        <v>1521</v>
      </c>
      <c r="L4821" s="96" t="s">
        <v>1522</v>
      </c>
      <c r="M4821" s="92" t="s">
        <v>1523</v>
      </c>
      <c r="N4821" s="92">
        <v>0</v>
      </c>
      <c r="O4821" s="92" t="s">
        <v>47</v>
      </c>
      <c r="P4821" s="96">
        <v>175</v>
      </c>
      <c r="Q4821" s="96" t="s">
        <v>48</v>
      </c>
      <c r="R4821" s="97" t="s">
        <v>95</v>
      </c>
      <c r="S4821" s="98" t="s">
        <v>64</v>
      </c>
      <c r="T4821" s="98" t="s">
        <v>208</v>
      </c>
      <c r="U4821" s="99" t="s">
        <v>96</v>
      </c>
      <c r="V4821" s="100">
        <v>1.1000000000000001</v>
      </c>
      <c r="W4821" s="106">
        <v>1501.5000000000002</v>
      </c>
      <c r="X4821" s="102">
        <v>1</v>
      </c>
      <c r="Y4821" s="103">
        <v>2.06</v>
      </c>
      <c r="Z4821" s="99">
        <v>9</v>
      </c>
      <c r="AA4821" s="104">
        <v>0.22888888888888889</v>
      </c>
      <c r="AB4821" s="100">
        <v>0</v>
      </c>
      <c r="AC4821" s="106">
        <v>0</v>
      </c>
      <c r="AD4821" s="107">
        <v>43607</v>
      </c>
      <c r="AE4821" s="107">
        <v>43607</v>
      </c>
      <c r="AF4821" s="99">
        <v>0</v>
      </c>
      <c r="AG4821" s="101" t="s">
        <v>53</v>
      </c>
      <c r="AH4821" s="100">
        <v>0</v>
      </c>
      <c r="AI4821" s="106">
        <v>0</v>
      </c>
      <c r="AJ4821" s="106">
        <v>0</v>
      </c>
      <c r="AK4821" s="60" t="str">
        <f>+IF(Tabla1[[#This Row],[REQUEST_TY]]="SR MANTENIMIENTO CORRECTIVO", "EMERGENCIA", "OTROS")</f>
        <v>EMERGENCIA</v>
      </c>
      <c r="AL4821" s="6" t="str">
        <f>+_xlfn.IFS(Tabla1[[#This Row],[Veces obj]]&lt;=1,"0-1",Tabla1[[#This Row],[Veces obj]]&lt;=2,"1-2",Tabla1[[#This Row],[Veces obj]]&lt;=3,"2-3",TRUE,"&gt;3")</f>
        <v>0-1</v>
      </c>
      <c r="AM4821" s="60" t="str">
        <f>+_xlfn.IFS(MONTH(Tabla1[[#This Row],[MES]])&lt;=3,"Q1",MONTH(Tabla1[[#This Row],[MES]])&lt;=6,"Q2",MONTH(Tabla1[[#This Row],[MES]])&lt;=9,"Q3",TRUE,"Q4")</f>
        <v>Q2</v>
      </c>
      <c r="AN4821" s="15" t="str">
        <f>+IFERROR(VLOOKUP(Tabla1[[#This Row],[CUENTA]],CTAS[],2,0),"OTROS")</f>
        <v>OTROS</v>
      </c>
      <c r="AP4821" s="15" t="str">
        <f>+IFERROR(VLOOKUP(Tabla1[[#This Row],[EMPLEADO]],IS[],3,0),"OTROS")</f>
        <v>OTROS</v>
      </c>
      <c r="AQ4821" s="15" t="str">
        <f>+IFERROR(VLOOKUP(Tabla1[[#This Row],[EMPLEADO]],IS[[NÓMINA]:[INGENIERO]],2,0),"OTROS")</f>
        <v>OTROS</v>
      </c>
    </row>
    <row r="4822" spans="1:43" x14ac:dyDescent="0.25">
      <c r="A4822" s="91" t="s">
        <v>12089</v>
      </c>
      <c r="B4822" s="92">
        <v>1</v>
      </c>
      <c r="C4822" s="92" t="s">
        <v>13667</v>
      </c>
      <c r="D4822" s="93" t="s">
        <v>4762</v>
      </c>
      <c r="E4822" s="94" t="s">
        <v>725</v>
      </c>
      <c r="F4822" s="94" t="s">
        <v>13668</v>
      </c>
      <c r="G4822" s="105" t="s">
        <v>13669</v>
      </c>
      <c r="H4822" s="92" t="s">
        <v>213</v>
      </c>
      <c r="I4822" s="95" t="s">
        <v>43</v>
      </c>
      <c r="J4822" s="92" t="s">
        <v>8</v>
      </c>
      <c r="K4822" s="96" t="s">
        <v>59</v>
      </c>
      <c r="L4822" s="96" t="s">
        <v>13670</v>
      </c>
      <c r="M4822" s="92" t="s">
        <v>13671</v>
      </c>
      <c r="N4822" s="92">
        <v>0</v>
      </c>
      <c r="O4822" s="92" t="s">
        <v>47</v>
      </c>
      <c r="P4822" s="96" t="s">
        <v>822</v>
      </c>
      <c r="Q4822" s="96" t="s">
        <v>48</v>
      </c>
      <c r="R4822" s="97" t="s">
        <v>223</v>
      </c>
      <c r="S4822" s="98" t="s">
        <v>139</v>
      </c>
      <c r="T4822" s="98" t="s">
        <v>51</v>
      </c>
      <c r="U4822" s="99" t="s">
        <v>353</v>
      </c>
      <c r="V4822" s="100">
        <v>1</v>
      </c>
      <c r="W4822" s="106">
        <v>1573.0000000000002</v>
      </c>
      <c r="X4822" s="102">
        <v>0</v>
      </c>
      <c r="Y4822" s="103">
        <v>4</v>
      </c>
      <c r="Z4822" s="99">
        <v>4</v>
      </c>
      <c r="AA4822" s="104">
        <v>1</v>
      </c>
      <c r="AB4822" s="100">
        <v>0</v>
      </c>
      <c r="AC4822" s="106">
        <v>0</v>
      </c>
      <c r="AD4822" s="107">
        <v>43606</v>
      </c>
      <c r="AE4822" s="107">
        <v>43606</v>
      </c>
      <c r="AF4822" s="99">
        <v>0</v>
      </c>
      <c r="AG4822" s="101" t="s">
        <v>53</v>
      </c>
      <c r="AH4822" s="100">
        <v>0</v>
      </c>
      <c r="AI4822" s="106">
        <v>0</v>
      </c>
      <c r="AJ4822" s="106">
        <v>0</v>
      </c>
      <c r="AK4822" s="60" t="str">
        <f>+IF(Tabla1[[#This Row],[REQUEST_TY]]="SR MANTENIMIENTO CORRECTIVO", "EMERGENCIA", "OTROS")</f>
        <v>OTROS</v>
      </c>
      <c r="AL4822" s="6" t="str">
        <f>+_xlfn.IFS(Tabla1[[#This Row],[Veces obj]]&lt;=1,"0-1",Tabla1[[#This Row],[Veces obj]]&lt;=2,"1-2",Tabla1[[#This Row],[Veces obj]]&lt;=3,"2-3",TRUE,"&gt;3")</f>
        <v>0-1</v>
      </c>
      <c r="AM4822" s="60" t="str">
        <f>+_xlfn.IFS(MONTH(Tabla1[[#This Row],[MES]])&lt;=3,"Q1",MONTH(Tabla1[[#This Row],[MES]])&lt;=6,"Q2",MONTH(Tabla1[[#This Row],[MES]])&lt;=9,"Q3",TRUE,"Q4")</f>
        <v>Q2</v>
      </c>
      <c r="AN4822" s="15" t="str">
        <f>+IFERROR(VLOOKUP(Tabla1[[#This Row],[CUENTA]],CTAS[],2,0),"OTROS")</f>
        <v>OTROS</v>
      </c>
      <c r="AP4822" s="15" t="str">
        <f>+IFERROR(VLOOKUP(Tabla1[[#This Row],[EMPLEADO]],IS[],3,0),"OTROS")</f>
        <v>OTROS</v>
      </c>
      <c r="AQ4822" s="15" t="str">
        <f>+IFERROR(VLOOKUP(Tabla1[[#This Row],[EMPLEADO]],IS[[NÓMINA]:[INGENIERO]],2,0),"OTROS")</f>
        <v>OTROS</v>
      </c>
    </row>
    <row r="4823" spans="1:43" x14ac:dyDescent="0.25">
      <c r="A4823" s="91" t="s">
        <v>12089</v>
      </c>
      <c r="B4823" s="92">
        <v>1</v>
      </c>
      <c r="C4823" s="92" t="s">
        <v>13672</v>
      </c>
      <c r="D4823" s="93" t="s">
        <v>38</v>
      </c>
      <c r="E4823" s="94" t="s">
        <v>725</v>
      </c>
      <c r="F4823" s="94" t="s">
        <v>13673</v>
      </c>
      <c r="G4823" s="105" t="s">
        <v>9714</v>
      </c>
      <c r="H4823" s="92" t="s">
        <v>8581</v>
      </c>
      <c r="I4823" s="95" t="s">
        <v>43</v>
      </c>
      <c r="J4823" s="92" t="s">
        <v>8</v>
      </c>
      <c r="K4823" s="96" t="s">
        <v>59</v>
      </c>
      <c r="L4823" s="96" t="s">
        <v>9715</v>
      </c>
      <c r="M4823" s="92" t="s">
        <v>473</v>
      </c>
      <c r="N4823" s="92">
        <v>0</v>
      </c>
      <c r="O4823" s="92" t="s">
        <v>47</v>
      </c>
      <c r="P4823" s="96">
        <v>42</v>
      </c>
      <c r="Q4823" s="96" t="s">
        <v>82</v>
      </c>
      <c r="R4823" s="97" t="s">
        <v>223</v>
      </c>
      <c r="S4823" s="98" t="s">
        <v>139</v>
      </c>
      <c r="T4823" s="98" t="s">
        <v>51</v>
      </c>
      <c r="U4823" s="99" t="s">
        <v>140</v>
      </c>
      <c r="V4823" s="100">
        <v>1.1000000000000001</v>
      </c>
      <c r="W4823" s="106">
        <v>1730.3000000000004</v>
      </c>
      <c r="X4823" s="102">
        <v>1</v>
      </c>
      <c r="Y4823" s="103">
        <v>6.4</v>
      </c>
      <c r="Z4823" s="99">
        <v>4</v>
      </c>
      <c r="AA4823" s="104">
        <v>1.6</v>
      </c>
      <c r="AB4823" s="100">
        <v>0.15000000000000002</v>
      </c>
      <c r="AC4823" s="106">
        <v>-235.95000000000007</v>
      </c>
      <c r="AD4823" s="107">
        <v>43605</v>
      </c>
      <c r="AE4823" s="107">
        <v>43606</v>
      </c>
      <c r="AF4823" s="99">
        <v>1</v>
      </c>
      <c r="AG4823" s="101" t="s">
        <v>53</v>
      </c>
      <c r="AH4823" s="100">
        <v>0</v>
      </c>
      <c r="AI4823" s="106">
        <v>0</v>
      </c>
      <c r="AJ4823" s="106">
        <v>0</v>
      </c>
      <c r="AK4823" s="60" t="str">
        <f>+IF(Tabla1[[#This Row],[REQUEST_TY]]="SR MANTENIMIENTO CORRECTIVO", "EMERGENCIA", "OTROS")</f>
        <v>EMERGENCIA</v>
      </c>
      <c r="AL4823" s="6" t="str">
        <f>+_xlfn.IFS(Tabla1[[#This Row],[Veces obj]]&lt;=1,"0-1",Tabla1[[#This Row],[Veces obj]]&lt;=2,"1-2",Tabla1[[#This Row],[Veces obj]]&lt;=3,"2-3",TRUE,"&gt;3")</f>
        <v>1-2</v>
      </c>
      <c r="AM4823" s="60" t="str">
        <f>+_xlfn.IFS(MONTH(Tabla1[[#This Row],[MES]])&lt;=3,"Q1",MONTH(Tabla1[[#This Row],[MES]])&lt;=6,"Q2",MONTH(Tabla1[[#This Row],[MES]])&lt;=9,"Q3",TRUE,"Q4")</f>
        <v>Q2</v>
      </c>
      <c r="AN4823" s="15" t="str">
        <f>+IFERROR(VLOOKUP(Tabla1[[#This Row],[CUENTA]],CTAS[],2,0),"OTROS")</f>
        <v>OTROS</v>
      </c>
      <c r="AP4823" s="15" t="str">
        <f>+IFERROR(VLOOKUP(Tabla1[[#This Row],[EMPLEADO]],IS[],3,0),"OTROS")</f>
        <v>OTROS</v>
      </c>
      <c r="AQ4823" s="15" t="str">
        <f>+IFERROR(VLOOKUP(Tabla1[[#This Row],[EMPLEADO]],IS[[NÓMINA]:[INGENIERO]],2,0),"OTROS")</f>
        <v>OTROS</v>
      </c>
    </row>
    <row r="4824" spans="1:43" x14ac:dyDescent="0.25">
      <c r="A4824" s="91" t="s">
        <v>12089</v>
      </c>
      <c r="B4824" s="92">
        <v>1</v>
      </c>
      <c r="C4824" s="92" t="s">
        <v>13674</v>
      </c>
      <c r="D4824" s="93" t="s">
        <v>38</v>
      </c>
      <c r="E4824" s="94" t="s">
        <v>133</v>
      </c>
      <c r="F4824" s="94" t="s">
        <v>13675</v>
      </c>
      <c r="G4824" s="105" t="s">
        <v>11230</v>
      </c>
      <c r="H4824" s="92" t="s">
        <v>8581</v>
      </c>
      <c r="I4824" s="95" t="s">
        <v>43</v>
      </c>
      <c r="J4824" s="92" t="s">
        <v>8</v>
      </c>
      <c r="K4824" s="96" t="s">
        <v>59</v>
      </c>
      <c r="L4824" s="96" t="s">
        <v>9715</v>
      </c>
      <c r="M4824" s="92" t="s">
        <v>473</v>
      </c>
      <c r="N4824" s="92">
        <v>0</v>
      </c>
      <c r="O4824" s="92" t="s">
        <v>47</v>
      </c>
      <c r="P4824" s="96">
        <v>10</v>
      </c>
      <c r="Q4824" s="96" t="s">
        <v>194</v>
      </c>
      <c r="R4824" s="97" t="s">
        <v>138</v>
      </c>
      <c r="S4824" s="98" t="s">
        <v>139</v>
      </c>
      <c r="T4824" s="98" t="s">
        <v>51</v>
      </c>
      <c r="U4824" s="99" t="s">
        <v>224</v>
      </c>
      <c r="V4824" s="100">
        <v>0.8</v>
      </c>
      <c r="W4824" s="106">
        <v>1258.4000000000003</v>
      </c>
      <c r="X4824" s="102">
        <v>1</v>
      </c>
      <c r="Y4824" s="103">
        <v>5.33</v>
      </c>
      <c r="Z4824" s="99">
        <v>4</v>
      </c>
      <c r="AA4824" s="104">
        <v>1.3325</v>
      </c>
      <c r="AB4824" s="100">
        <v>8.3125000000000004E-2</v>
      </c>
      <c r="AC4824" s="106">
        <v>-130.75562500000004</v>
      </c>
      <c r="AD4824" s="107">
        <v>43606</v>
      </c>
      <c r="AE4824" s="107">
        <v>43606</v>
      </c>
      <c r="AF4824" s="99">
        <v>0</v>
      </c>
      <c r="AG4824" s="101" t="s">
        <v>53</v>
      </c>
      <c r="AH4824" s="100">
        <v>0</v>
      </c>
      <c r="AI4824" s="106">
        <v>0</v>
      </c>
      <c r="AJ4824" s="106">
        <v>0</v>
      </c>
      <c r="AK4824" s="60" t="str">
        <f>+IF(Tabla1[[#This Row],[REQUEST_TY]]="SR MANTENIMIENTO CORRECTIVO", "EMERGENCIA", "OTROS")</f>
        <v>EMERGENCIA</v>
      </c>
      <c r="AL4824" s="6" t="str">
        <f>+_xlfn.IFS(Tabla1[[#This Row],[Veces obj]]&lt;=1,"0-1",Tabla1[[#This Row],[Veces obj]]&lt;=2,"1-2",Tabla1[[#This Row],[Veces obj]]&lt;=3,"2-3",TRUE,"&gt;3")</f>
        <v>1-2</v>
      </c>
      <c r="AM4824" s="60" t="str">
        <f>+_xlfn.IFS(MONTH(Tabla1[[#This Row],[MES]])&lt;=3,"Q1",MONTH(Tabla1[[#This Row],[MES]])&lt;=6,"Q2",MONTH(Tabla1[[#This Row],[MES]])&lt;=9,"Q3",TRUE,"Q4")</f>
        <v>Q2</v>
      </c>
      <c r="AN4824" s="15" t="str">
        <f>+IFERROR(VLOOKUP(Tabla1[[#This Row],[CUENTA]],CTAS[],2,0),"OTROS")</f>
        <v>OTROS</v>
      </c>
      <c r="AP4824" s="15" t="str">
        <f>+IFERROR(VLOOKUP(Tabla1[[#This Row],[EMPLEADO]],IS[],3,0),"OTROS")</f>
        <v>OTROS</v>
      </c>
      <c r="AQ4824" s="15" t="str">
        <f>+IFERROR(VLOOKUP(Tabla1[[#This Row],[EMPLEADO]],IS[[NÓMINA]:[INGENIERO]],2,0),"OTROS")</f>
        <v>OTROS</v>
      </c>
    </row>
    <row r="4825" spans="1:43" x14ac:dyDescent="0.25">
      <c r="A4825" s="91" t="s">
        <v>12089</v>
      </c>
      <c r="B4825" s="92">
        <v>1</v>
      </c>
      <c r="C4825" s="92" t="s">
        <v>13676</v>
      </c>
      <c r="D4825" s="93" t="s">
        <v>38</v>
      </c>
      <c r="E4825" s="94" t="s">
        <v>258</v>
      </c>
      <c r="F4825" s="94" t="s">
        <v>13677</v>
      </c>
      <c r="G4825" s="105" t="s">
        <v>12985</v>
      </c>
      <c r="H4825" s="92" t="s">
        <v>8581</v>
      </c>
      <c r="I4825" s="95" t="s">
        <v>43</v>
      </c>
      <c r="J4825" s="92" t="s">
        <v>8</v>
      </c>
      <c r="K4825" s="96" t="s">
        <v>59</v>
      </c>
      <c r="L4825" s="96" t="s">
        <v>10835</v>
      </c>
      <c r="M4825" s="92" t="s">
        <v>256</v>
      </c>
      <c r="N4825" s="92">
        <v>0</v>
      </c>
      <c r="O4825" s="92" t="s">
        <v>47</v>
      </c>
      <c r="P4825" s="96">
        <v>10</v>
      </c>
      <c r="Q4825" s="96" t="s">
        <v>194</v>
      </c>
      <c r="R4825" s="97" t="s">
        <v>138</v>
      </c>
      <c r="S4825" s="98" t="s">
        <v>139</v>
      </c>
      <c r="T4825" s="98" t="s">
        <v>51</v>
      </c>
      <c r="U4825" s="99" t="s">
        <v>224</v>
      </c>
      <c r="V4825" s="100">
        <v>0.8</v>
      </c>
      <c r="W4825" s="106">
        <v>1258.4000000000003</v>
      </c>
      <c r="X4825" s="102">
        <v>1</v>
      </c>
      <c r="Y4825" s="103">
        <v>6.28</v>
      </c>
      <c r="Z4825" s="99">
        <v>4</v>
      </c>
      <c r="AA4825" s="104">
        <v>1.57</v>
      </c>
      <c r="AB4825" s="100">
        <v>0.14250000000000002</v>
      </c>
      <c r="AC4825" s="106">
        <v>-224.15250000000006</v>
      </c>
      <c r="AD4825" s="107">
        <v>43608</v>
      </c>
      <c r="AE4825" s="107">
        <v>43608</v>
      </c>
      <c r="AF4825" s="99">
        <v>0</v>
      </c>
      <c r="AG4825" s="101" t="s">
        <v>53</v>
      </c>
      <c r="AH4825" s="100">
        <v>0</v>
      </c>
      <c r="AI4825" s="106">
        <v>0</v>
      </c>
      <c r="AJ4825" s="106">
        <v>0</v>
      </c>
      <c r="AK4825" s="60" t="str">
        <f>+IF(Tabla1[[#This Row],[REQUEST_TY]]="SR MANTENIMIENTO CORRECTIVO", "EMERGENCIA", "OTROS")</f>
        <v>EMERGENCIA</v>
      </c>
      <c r="AL4825" s="6" t="str">
        <f>+_xlfn.IFS(Tabla1[[#This Row],[Veces obj]]&lt;=1,"0-1",Tabla1[[#This Row],[Veces obj]]&lt;=2,"1-2",Tabla1[[#This Row],[Veces obj]]&lt;=3,"2-3",TRUE,"&gt;3")</f>
        <v>1-2</v>
      </c>
      <c r="AM4825" s="60" t="str">
        <f>+_xlfn.IFS(MONTH(Tabla1[[#This Row],[MES]])&lt;=3,"Q1",MONTH(Tabla1[[#This Row],[MES]])&lt;=6,"Q2",MONTH(Tabla1[[#This Row],[MES]])&lt;=9,"Q3",TRUE,"Q4")</f>
        <v>Q2</v>
      </c>
      <c r="AN4825" s="15" t="str">
        <f>+IFERROR(VLOOKUP(Tabla1[[#This Row],[CUENTA]],CTAS[],2,0),"OTROS")</f>
        <v>OTROS</v>
      </c>
      <c r="AP4825" s="15" t="str">
        <f>+IFERROR(VLOOKUP(Tabla1[[#This Row],[EMPLEADO]],IS[],3,0),"OTROS")</f>
        <v>OTROS</v>
      </c>
      <c r="AQ4825" s="15" t="str">
        <f>+IFERROR(VLOOKUP(Tabla1[[#This Row],[EMPLEADO]],IS[[NÓMINA]:[INGENIERO]],2,0),"OTROS")</f>
        <v>OTROS</v>
      </c>
    </row>
    <row r="4826" spans="1:43" x14ac:dyDescent="0.25">
      <c r="A4826" s="91" t="s">
        <v>12089</v>
      </c>
      <c r="B4826" s="92">
        <v>1</v>
      </c>
      <c r="C4826" s="92" t="s">
        <v>13678</v>
      </c>
      <c r="D4826" s="93" t="s">
        <v>38</v>
      </c>
      <c r="E4826" s="94" t="s">
        <v>55</v>
      </c>
      <c r="F4826" s="94" t="s">
        <v>13679</v>
      </c>
      <c r="G4826" s="105" t="s">
        <v>10834</v>
      </c>
      <c r="H4826" s="92" t="s">
        <v>8581</v>
      </c>
      <c r="I4826" s="95" t="s">
        <v>43</v>
      </c>
      <c r="J4826" s="92" t="s">
        <v>8</v>
      </c>
      <c r="K4826" s="96" t="s">
        <v>59</v>
      </c>
      <c r="L4826" s="96" t="s">
        <v>10835</v>
      </c>
      <c r="M4826" s="92" t="s">
        <v>256</v>
      </c>
      <c r="N4826" s="92">
        <v>0</v>
      </c>
      <c r="O4826" s="92" t="s">
        <v>47</v>
      </c>
      <c r="P4826" s="96">
        <v>9</v>
      </c>
      <c r="Q4826" s="96" t="s">
        <v>194</v>
      </c>
      <c r="R4826" s="97" t="s">
        <v>63</v>
      </c>
      <c r="S4826" s="98" t="s">
        <v>64</v>
      </c>
      <c r="T4826" s="98" t="s">
        <v>51</v>
      </c>
      <c r="U4826" s="99" t="s">
        <v>195</v>
      </c>
      <c r="V4826" s="100">
        <v>0.6</v>
      </c>
      <c r="W4826" s="106">
        <v>819</v>
      </c>
      <c r="X4826" s="102">
        <v>1</v>
      </c>
      <c r="Y4826" s="103">
        <v>4.1500000000000004</v>
      </c>
      <c r="Z4826" s="99">
        <v>5</v>
      </c>
      <c r="AA4826" s="104">
        <v>0.83000000000000007</v>
      </c>
      <c r="AB4826" s="100">
        <v>0</v>
      </c>
      <c r="AC4826" s="106">
        <v>0</v>
      </c>
      <c r="AD4826" s="107">
        <v>43608</v>
      </c>
      <c r="AE4826" s="107">
        <v>43608</v>
      </c>
      <c r="AF4826" s="99">
        <v>0</v>
      </c>
      <c r="AG4826" s="101" t="s">
        <v>53</v>
      </c>
      <c r="AH4826" s="100">
        <v>0</v>
      </c>
      <c r="AI4826" s="106">
        <v>0</v>
      </c>
      <c r="AJ4826" s="106">
        <v>0</v>
      </c>
      <c r="AK4826" s="60" t="str">
        <f>+IF(Tabla1[[#This Row],[REQUEST_TY]]="SR MANTENIMIENTO CORRECTIVO", "EMERGENCIA", "OTROS")</f>
        <v>EMERGENCIA</v>
      </c>
      <c r="AL4826" s="6" t="str">
        <f>+_xlfn.IFS(Tabla1[[#This Row],[Veces obj]]&lt;=1,"0-1",Tabla1[[#This Row],[Veces obj]]&lt;=2,"1-2",Tabla1[[#This Row],[Veces obj]]&lt;=3,"2-3",TRUE,"&gt;3")</f>
        <v>0-1</v>
      </c>
      <c r="AM4826" s="60" t="str">
        <f>+_xlfn.IFS(MONTH(Tabla1[[#This Row],[MES]])&lt;=3,"Q1",MONTH(Tabla1[[#This Row],[MES]])&lt;=6,"Q2",MONTH(Tabla1[[#This Row],[MES]])&lt;=9,"Q3",TRUE,"Q4")</f>
        <v>Q2</v>
      </c>
      <c r="AN4826" s="15" t="str">
        <f>+IFERROR(VLOOKUP(Tabla1[[#This Row],[CUENTA]],CTAS[],2,0),"OTROS")</f>
        <v>OTROS</v>
      </c>
      <c r="AP4826" s="15" t="str">
        <f>+IFERROR(VLOOKUP(Tabla1[[#This Row],[EMPLEADO]],IS[],3,0),"OTROS")</f>
        <v>OTROS</v>
      </c>
      <c r="AQ4826" s="15" t="str">
        <f>+IFERROR(VLOOKUP(Tabla1[[#This Row],[EMPLEADO]],IS[[NÓMINA]:[INGENIERO]],2,0),"OTROS")</f>
        <v>OTROS</v>
      </c>
    </row>
    <row r="4827" spans="1:43" x14ac:dyDescent="0.25">
      <c r="A4827" s="91" t="s">
        <v>12089</v>
      </c>
      <c r="B4827" s="92">
        <v>1</v>
      </c>
      <c r="C4827" s="92" t="s">
        <v>13680</v>
      </c>
      <c r="D4827" s="93" t="s">
        <v>38</v>
      </c>
      <c r="E4827" s="94" t="s">
        <v>373</v>
      </c>
      <c r="F4827" s="94" t="s">
        <v>13681</v>
      </c>
      <c r="G4827" s="105" t="s">
        <v>13682</v>
      </c>
      <c r="H4827" s="92" t="s">
        <v>471</v>
      </c>
      <c r="I4827" s="95" t="s">
        <v>43</v>
      </c>
      <c r="J4827" s="92" t="s">
        <v>8</v>
      </c>
      <c r="K4827" s="96" t="s">
        <v>495</v>
      </c>
      <c r="L4827" s="96" t="s">
        <v>496</v>
      </c>
      <c r="M4827" s="92" t="s">
        <v>46</v>
      </c>
      <c r="N4827" s="92">
        <v>0</v>
      </c>
      <c r="O4827" s="92" t="s">
        <v>47</v>
      </c>
      <c r="P4827" s="96">
        <v>241</v>
      </c>
      <c r="Q4827" s="96" t="s">
        <v>48</v>
      </c>
      <c r="R4827" s="97" t="s">
        <v>153</v>
      </c>
      <c r="S4827" s="98" t="s">
        <v>50</v>
      </c>
      <c r="T4827" s="98" t="s">
        <v>51</v>
      </c>
      <c r="U4827" s="99" t="s">
        <v>52</v>
      </c>
      <c r="V4827" s="100">
        <v>1.05</v>
      </c>
      <c r="W4827" s="106">
        <v>750.75000000000011</v>
      </c>
      <c r="X4827" s="102">
        <v>1</v>
      </c>
      <c r="Y4827" s="103">
        <v>2.9</v>
      </c>
      <c r="Z4827" s="99">
        <v>5</v>
      </c>
      <c r="AA4827" s="104">
        <v>0.57999999999999996</v>
      </c>
      <c r="AB4827" s="100">
        <v>0</v>
      </c>
      <c r="AC4827" s="106">
        <v>0</v>
      </c>
      <c r="AD4827" s="107">
        <v>43606</v>
      </c>
      <c r="AE4827" s="107">
        <v>43606</v>
      </c>
      <c r="AF4827" s="99">
        <v>0</v>
      </c>
      <c r="AG4827" s="101" t="s">
        <v>53</v>
      </c>
      <c r="AH4827" s="100">
        <v>0</v>
      </c>
      <c r="AI4827" s="106">
        <v>0</v>
      </c>
      <c r="AJ4827" s="106">
        <v>0</v>
      </c>
      <c r="AK4827" s="60" t="str">
        <f>+IF(Tabla1[[#This Row],[REQUEST_TY]]="SR MANTENIMIENTO CORRECTIVO", "EMERGENCIA", "OTROS")</f>
        <v>EMERGENCIA</v>
      </c>
      <c r="AL4827" s="6" t="str">
        <f>+_xlfn.IFS(Tabla1[[#This Row],[Veces obj]]&lt;=1,"0-1",Tabla1[[#This Row],[Veces obj]]&lt;=2,"1-2",Tabla1[[#This Row],[Veces obj]]&lt;=3,"2-3",TRUE,"&gt;3")</f>
        <v>0-1</v>
      </c>
      <c r="AM4827" s="60" t="str">
        <f>+_xlfn.IFS(MONTH(Tabla1[[#This Row],[MES]])&lt;=3,"Q1",MONTH(Tabla1[[#This Row],[MES]])&lt;=6,"Q2",MONTH(Tabla1[[#This Row],[MES]])&lt;=9,"Q3",TRUE,"Q4")</f>
        <v>Q2</v>
      </c>
      <c r="AN4827" s="15" t="str">
        <f>+IFERROR(VLOOKUP(Tabla1[[#This Row],[CUENTA]],CTAS[],2,0),"OTROS")</f>
        <v>OTROS</v>
      </c>
      <c r="AP4827" s="15" t="str">
        <f>+IFERROR(VLOOKUP(Tabla1[[#This Row],[EMPLEADO]],IS[],3,0),"OTROS")</f>
        <v>OTROS</v>
      </c>
      <c r="AQ4827" s="15" t="str">
        <f>+IFERROR(VLOOKUP(Tabla1[[#This Row],[EMPLEADO]],IS[[NÓMINA]:[INGENIERO]],2,0),"OTROS")</f>
        <v>OTROS</v>
      </c>
    </row>
    <row r="4828" spans="1:43" x14ac:dyDescent="0.25">
      <c r="A4828" s="91" t="s">
        <v>12089</v>
      </c>
      <c r="B4828" s="92">
        <v>1</v>
      </c>
      <c r="C4828" s="92" t="s">
        <v>13683</v>
      </c>
      <c r="D4828" s="93" t="s">
        <v>38</v>
      </c>
      <c r="E4828" s="94" t="s">
        <v>113</v>
      </c>
      <c r="F4828" s="94" t="s">
        <v>13684</v>
      </c>
      <c r="G4828" s="105" t="s">
        <v>13685</v>
      </c>
      <c r="H4828" s="92" t="s">
        <v>10274</v>
      </c>
      <c r="I4828" s="95" t="s">
        <v>43</v>
      </c>
      <c r="J4828" s="92" t="s">
        <v>8</v>
      </c>
      <c r="K4828" s="96" t="s">
        <v>179</v>
      </c>
      <c r="L4828" s="96" t="s">
        <v>2978</v>
      </c>
      <c r="M4828" s="92" t="s">
        <v>131</v>
      </c>
      <c r="N4828" s="92">
        <v>0</v>
      </c>
      <c r="O4828" s="92" t="s">
        <v>47</v>
      </c>
      <c r="P4828" s="96">
        <v>307</v>
      </c>
      <c r="Q4828" s="96" t="s">
        <v>48</v>
      </c>
      <c r="R4828" s="97" t="s">
        <v>49</v>
      </c>
      <c r="S4828" s="98" t="s">
        <v>50</v>
      </c>
      <c r="T4828" s="98" t="s">
        <v>51</v>
      </c>
      <c r="U4828" s="99" t="s">
        <v>52</v>
      </c>
      <c r="V4828" s="100">
        <v>1.05</v>
      </c>
      <c r="W4828" s="106">
        <v>750.75000000000011</v>
      </c>
      <c r="X4828" s="102">
        <v>1</v>
      </c>
      <c r="Y4828" s="103">
        <v>3.02</v>
      </c>
      <c r="Z4828" s="99">
        <v>5</v>
      </c>
      <c r="AA4828" s="104">
        <v>0.60399999999999998</v>
      </c>
      <c r="AB4828" s="100">
        <v>0</v>
      </c>
      <c r="AC4828" s="106">
        <v>0</v>
      </c>
      <c r="AD4828" s="107">
        <v>43605</v>
      </c>
      <c r="AE4828" s="107">
        <v>43605</v>
      </c>
      <c r="AF4828" s="99">
        <v>0</v>
      </c>
      <c r="AG4828" s="101" t="s">
        <v>53</v>
      </c>
      <c r="AH4828" s="100">
        <v>0</v>
      </c>
      <c r="AI4828" s="106">
        <v>0</v>
      </c>
      <c r="AJ4828" s="106">
        <v>0</v>
      </c>
      <c r="AK4828" s="60" t="str">
        <f>+IF(Tabla1[[#This Row],[REQUEST_TY]]="SR MANTENIMIENTO CORRECTIVO", "EMERGENCIA", "OTROS")</f>
        <v>EMERGENCIA</v>
      </c>
      <c r="AL4828" s="6" t="str">
        <f>+_xlfn.IFS(Tabla1[[#This Row],[Veces obj]]&lt;=1,"0-1",Tabla1[[#This Row],[Veces obj]]&lt;=2,"1-2",Tabla1[[#This Row],[Veces obj]]&lt;=3,"2-3",TRUE,"&gt;3")</f>
        <v>0-1</v>
      </c>
      <c r="AM4828" s="60" t="str">
        <f>+_xlfn.IFS(MONTH(Tabla1[[#This Row],[MES]])&lt;=3,"Q1",MONTH(Tabla1[[#This Row],[MES]])&lt;=6,"Q2",MONTH(Tabla1[[#This Row],[MES]])&lt;=9,"Q3",TRUE,"Q4")</f>
        <v>Q2</v>
      </c>
      <c r="AN4828" s="15" t="str">
        <f>+IFERROR(VLOOKUP(Tabla1[[#This Row],[CUENTA]],CTAS[],2,0),"OTROS")</f>
        <v>OTROS</v>
      </c>
      <c r="AP4828" s="15" t="str">
        <f>+IFERROR(VLOOKUP(Tabla1[[#This Row],[EMPLEADO]],IS[],3,0),"OTROS")</f>
        <v>OTROS</v>
      </c>
      <c r="AQ4828" s="15" t="str">
        <f>+IFERROR(VLOOKUP(Tabla1[[#This Row],[EMPLEADO]],IS[[NÓMINA]:[INGENIERO]],2,0),"OTROS")</f>
        <v>OTROS</v>
      </c>
    </row>
    <row r="4829" spans="1:43" x14ac:dyDescent="0.25">
      <c r="A4829" s="91" t="s">
        <v>12089</v>
      </c>
      <c r="B4829" s="92">
        <v>1</v>
      </c>
      <c r="C4829" s="92" t="s">
        <v>13686</v>
      </c>
      <c r="D4829" s="93" t="s">
        <v>38</v>
      </c>
      <c r="E4829" s="94" t="s">
        <v>725</v>
      </c>
      <c r="F4829" s="94" t="s">
        <v>13687</v>
      </c>
      <c r="G4829" s="105" t="s">
        <v>13688</v>
      </c>
      <c r="H4829" s="92" t="s">
        <v>1052</v>
      </c>
      <c r="I4829" s="95" t="s">
        <v>43</v>
      </c>
      <c r="J4829" s="92" t="s">
        <v>8</v>
      </c>
      <c r="K4829" s="96" t="s">
        <v>13689</v>
      </c>
      <c r="L4829" s="96" t="s">
        <v>13690</v>
      </c>
      <c r="M4829" s="92" t="s">
        <v>1501</v>
      </c>
      <c r="N4829" s="92">
        <v>0</v>
      </c>
      <c r="O4829" s="92" t="s">
        <v>47</v>
      </c>
      <c r="P4829" s="96">
        <v>376</v>
      </c>
      <c r="Q4829" s="96" t="s">
        <v>48</v>
      </c>
      <c r="R4829" s="97" t="s">
        <v>223</v>
      </c>
      <c r="S4829" s="98" t="s">
        <v>139</v>
      </c>
      <c r="T4829" s="98" t="s">
        <v>51</v>
      </c>
      <c r="U4829" s="99" t="s">
        <v>353</v>
      </c>
      <c r="V4829" s="100">
        <v>1.1499999999999999</v>
      </c>
      <c r="W4829" s="106">
        <v>1808.95</v>
      </c>
      <c r="X4829" s="102">
        <v>1</v>
      </c>
      <c r="Y4829" s="103">
        <v>2.27</v>
      </c>
      <c r="Z4829" s="99">
        <v>4</v>
      </c>
      <c r="AA4829" s="104">
        <v>0.5675</v>
      </c>
      <c r="AB4829" s="100">
        <v>0</v>
      </c>
      <c r="AC4829" s="106">
        <v>0</v>
      </c>
      <c r="AD4829" s="107">
        <v>43605</v>
      </c>
      <c r="AE4829" s="107">
        <v>43605</v>
      </c>
      <c r="AF4829" s="99">
        <v>0</v>
      </c>
      <c r="AG4829" s="101" t="s">
        <v>53</v>
      </c>
      <c r="AH4829" s="100">
        <v>0</v>
      </c>
      <c r="AI4829" s="106">
        <v>0</v>
      </c>
      <c r="AJ4829" s="106">
        <v>0</v>
      </c>
      <c r="AK4829" s="60" t="str">
        <f>+IF(Tabla1[[#This Row],[REQUEST_TY]]="SR MANTENIMIENTO CORRECTIVO", "EMERGENCIA", "OTROS")</f>
        <v>EMERGENCIA</v>
      </c>
      <c r="AL4829" s="6" t="str">
        <f>+_xlfn.IFS(Tabla1[[#This Row],[Veces obj]]&lt;=1,"0-1",Tabla1[[#This Row],[Veces obj]]&lt;=2,"1-2",Tabla1[[#This Row],[Veces obj]]&lt;=3,"2-3",TRUE,"&gt;3")</f>
        <v>0-1</v>
      </c>
      <c r="AM4829" s="60" t="str">
        <f>+_xlfn.IFS(MONTH(Tabla1[[#This Row],[MES]])&lt;=3,"Q1",MONTH(Tabla1[[#This Row],[MES]])&lt;=6,"Q2",MONTH(Tabla1[[#This Row],[MES]])&lt;=9,"Q3",TRUE,"Q4")</f>
        <v>Q2</v>
      </c>
      <c r="AN4829" s="15" t="str">
        <f>+IFERROR(VLOOKUP(Tabla1[[#This Row],[CUENTA]],CTAS[],2,0),"OTROS")</f>
        <v>OTROS</v>
      </c>
      <c r="AP4829" s="15" t="str">
        <f>+IFERROR(VLOOKUP(Tabla1[[#This Row],[EMPLEADO]],IS[],3,0),"OTROS")</f>
        <v>OTROS</v>
      </c>
      <c r="AQ4829" s="15" t="str">
        <f>+IFERROR(VLOOKUP(Tabla1[[#This Row],[EMPLEADO]],IS[[NÓMINA]:[INGENIERO]],2,0),"OTROS")</f>
        <v>OTROS</v>
      </c>
    </row>
    <row r="4830" spans="1:43" x14ac:dyDescent="0.25">
      <c r="A4830" s="91" t="s">
        <v>12089</v>
      </c>
      <c r="B4830" s="92">
        <v>1</v>
      </c>
      <c r="C4830" s="92" t="s">
        <v>13691</v>
      </c>
      <c r="D4830" s="93" t="s">
        <v>38</v>
      </c>
      <c r="E4830" s="94" t="s">
        <v>2034</v>
      </c>
      <c r="F4830" s="94" t="s">
        <v>13692</v>
      </c>
      <c r="G4830" s="105" t="s">
        <v>2036</v>
      </c>
      <c r="H4830" s="92" t="s">
        <v>592</v>
      </c>
      <c r="I4830" s="95" t="s">
        <v>43</v>
      </c>
      <c r="J4830" s="92" t="s">
        <v>8</v>
      </c>
      <c r="K4830" s="96" t="s">
        <v>438</v>
      </c>
      <c r="L4830" s="96" t="s">
        <v>2037</v>
      </c>
      <c r="M4830" s="92" t="s">
        <v>165</v>
      </c>
      <c r="N4830" s="92">
        <v>0</v>
      </c>
      <c r="O4830" s="92" t="s">
        <v>47</v>
      </c>
      <c r="P4830" s="96">
        <v>12</v>
      </c>
      <c r="Q4830" s="96" t="s">
        <v>194</v>
      </c>
      <c r="R4830" s="97" t="s">
        <v>2038</v>
      </c>
      <c r="S4830" s="98" t="s">
        <v>64</v>
      </c>
      <c r="T4830" s="98" t="s">
        <v>51</v>
      </c>
      <c r="U4830" s="99" t="s">
        <v>195</v>
      </c>
      <c r="V4830" s="100">
        <v>0.6</v>
      </c>
      <c r="W4830" s="106">
        <v>819</v>
      </c>
      <c r="X4830" s="102">
        <v>1</v>
      </c>
      <c r="Y4830" s="103">
        <v>0.8</v>
      </c>
      <c r="Z4830" s="99">
        <v>5</v>
      </c>
      <c r="AA4830" s="104">
        <v>0.16</v>
      </c>
      <c r="AB4830" s="100">
        <v>0</v>
      </c>
      <c r="AC4830" s="106">
        <v>0</v>
      </c>
      <c r="AD4830" s="107">
        <v>43605</v>
      </c>
      <c r="AE4830" s="107">
        <v>43605</v>
      </c>
      <c r="AF4830" s="99">
        <v>0</v>
      </c>
      <c r="AG4830" s="101" t="s">
        <v>53</v>
      </c>
      <c r="AH4830" s="100">
        <v>0</v>
      </c>
      <c r="AI4830" s="106">
        <v>0</v>
      </c>
      <c r="AJ4830" s="106">
        <v>0</v>
      </c>
      <c r="AK4830" s="60" t="str">
        <f>+IF(Tabla1[[#This Row],[REQUEST_TY]]="SR MANTENIMIENTO CORRECTIVO", "EMERGENCIA", "OTROS")</f>
        <v>EMERGENCIA</v>
      </c>
      <c r="AL4830" s="6" t="str">
        <f>+_xlfn.IFS(Tabla1[[#This Row],[Veces obj]]&lt;=1,"0-1",Tabla1[[#This Row],[Veces obj]]&lt;=2,"1-2",Tabla1[[#This Row],[Veces obj]]&lt;=3,"2-3",TRUE,"&gt;3")</f>
        <v>0-1</v>
      </c>
      <c r="AM4830" s="60" t="str">
        <f>+_xlfn.IFS(MONTH(Tabla1[[#This Row],[MES]])&lt;=3,"Q1",MONTH(Tabla1[[#This Row],[MES]])&lt;=6,"Q2",MONTH(Tabla1[[#This Row],[MES]])&lt;=9,"Q3",TRUE,"Q4")</f>
        <v>Q2</v>
      </c>
      <c r="AN4830" s="15" t="str">
        <f>+IFERROR(VLOOKUP(Tabla1[[#This Row],[CUENTA]],CTAS[],2,0),"OTROS")</f>
        <v>OTROS</v>
      </c>
      <c r="AP4830" s="15" t="str">
        <f>+IFERROR(VLOOKUP(Tabla1[[#This Row],[EMPLEADO]],IS[],3,0),"OTROS")</f>
        <v>CHIHUAHUA</v>
      </c>
      <c r="AQ4830" s="15" t="str">
        <f>+IFERROR(VLOOKUP(Tabla1[[#This Row],[EMPLEADO]],IS[[NÓMINA]:[INGENIERO]],2,0),"OTROS")</f>
        <v>VICTOR MENDEZ</v>
      </c>
    </row>
    <row r="4831" spans="1:43" x14ac:dyDescent="0.25">
      <c r="A4831" s="91" t="s">
        <v>12089</v>
      </c>
      <c r="B4831" s="92">
        <v>1</v>
      </c>
      <c r="C4831" s="92" t="s">
        <v>13693</v>
      </c>
      <c r="D4831" s="93" t="s">
        <v>38</v>
      </c>
      <c r="E4831" s="94" t="s">
        <v>373</v>
      </c>
      <c r="F4831" s="94" t="s">
        <v>13692</v>
      </c>
      <c r="G4831" s="105" t="s">
        <v>10280</v>
      </c>
      <c r="H4831" s="92" t="s">
        <v>646</v>
      </c>
      <c r="I4831" s="95" t="s">
        <v>43</v>
      </c>
      <c r="J4831" s="92" t="s">
        <v>8</v>
      </c>
      <c r="K4831" s="96" t="s">
        <v>102</v>
      </c>
      <c r="L4831" s="96" t="s">
        <v>477</v>
      </c>
      <c r="M4831" s="92" t="s">
        <v>358</v>
      </c>
      <c r="N4831" s="92">
        <v>0</v>
      </c>
      <c r="O4831" s="92" t="s">
        <v>47</v>
      </c>
      <c r="P4831" s="96">
        <v>49</v>
      </c>
      <c r="Q4831" s="96" t="s">
        <v>82</v>
      </c>
      <c r="R4831" s="97" t="s">
        <v>153</v>
      </c>
      <c r="S4831" s="98" t="s">
        <v>50</v>
      </c>
      <c r="T4831" s="98" t="s">
        <v>51</v>
      </c>
      <c r="U4831" s="99" t="s">
        <v>120</v>
      </c>
      <c r="V4831" s="100">
        <v>0.8</v>
      </c>
      <c r="W4831" s="106">
        <v>572.00000000000011</v>
      </c>
      <c r="X4831" s="102">
        <v>1</v>
      </c>
      <c r="Y4831" s="103">
        <v>0.88</v>
      </c>
      <c r="Z4831" s="99">
        <v>5</v>
      </c>
      <c r="AA4831" s="104">
        <v>0.17599999999999999</v>
      </c>
      <c r="AB4831" s="100">
        <v>0</v>
      </c>
      <c r="AC4831" s="106">
        <v>0</v>
      </c>
      <c r="AD4831" s="107">
        <v>43607</v>
      </c>
      <c r="AE4831" s="107">
        <v>43607</v>
      </c>
      <c r="AF4831" s="99">
        <v>0</v>
      </c>
      <c r="AG4831" s="101" t="s">
        <v>53</v>
      </c>
      <c r="AH4831" s="100">
        <v>0</v>
      </c>
      <c r="AI4831" s="106">
        <v>0</v>
      </c>
      <c r="AJ4831" s="106">
        <v>0</v>
      </c>
      <c r="AK4831" s="60" t="str">
        <f>+IF(Tabla1[[#This Row],[REQUEST_TY]]="SR MANTENIMIENTO CORRECTIVO", "EMERGENCIA", "OTROS")</f>
        <v>EMERGENCIA</v>
      </c>
      <c r="AL4831" s="6" t="str">
        <f>+_xlfn.IFS(Tabla1[[#This Row],[Veces obj]]&lt;=1,"0-1",Tabla1[[#This Row],[Veces obj]]&lt;=2,"1-2",Tabla1[[#This Row],[Veces obj]]&lt;=3,"2-3",TRUE,"&gt;3")</f>
        <v>0-1</v>
      </c>
      <c r="AM4831" s="60" t="str">
        <f>+_xlfn.IFS(MONTH(Tabla1[[#This Row],[MES]])&lt;=3,"Q1",MONTH(Tabla1[[#This Row],[MES]])&lt;=6,"Q2",MONTH(Tabla1[[#This Row],[MES]])&lt;=9,"Q3",TRUE,"Q4")</f>
        <v>Q2</v>
      </c>
      <c r="AN4831" s="15" t="str">
        <f>+IFERROR(VLOOKUP(Tabla1[[#This Row],[CUENTA]],CTAS[],2,0),"OTROS")</f>
        <v>OTROS</v>
      </c>
      <c r="AP4831" s="15" t="str">
        <f>+IFERROR(VLOOKUP(Tabla1[[#This Row],[EMPLEADO]],IS[],3,0),"OTROS")</f>
        <v>OTROS</v>
      </c>
      <c r="AQ4831" s="15" t="str">
        <f>+IFERROR(VLOOKUP(Tabla1[[#This Row],[EMPLEADO]],IS[[NÓMINA]:[INGENIERO]],2,0),"OTROS")</f>
        <v>OTROS</v>
      </c>
    </row>
    <row r="4832" spans="1:43" x14ac:dyDescent="0.25">
      <c r="A4832" s="91" t="s">
        <v>12089</v>
      </c>
      <c r="B4832" s="92">
        <v>1</v>
      </c>
      <c r="C4832" s="92" t="s">
        <v>13694</v>
      </c>
      <c r="D4832" s="93" t="s">
        <v>38</v>
      </c>
      <c r="E4832" s="94" t="s">
        <v>294</v>
      </c>
      <c r="F4832" s="94" t="s">
        <v>13695</v>
      </c>
      <c r="G4832" s="105" t="s">
        <v>13696</v>
      </c>
      <c r="H4832" s="92" t="s">
        <v>484</v>
      </c>
      <c r="I4832" s="95" t="s">
        <v>43</v>
      </c>
      <c r="J4832" s="92" t="s">
        <v>8</v>
      </c>
      <c r="K4832" s="96" t="s">
        <v>2300</v>
      </c>
      <c r="L4832" s="96" t="s">
        <v>4065</v>
      </c>
      <c r="M4832" s="92" t="s">
        <v>94</v>
      </c>
      <c r="N4832" s="92">
        <v>1</v>
      </c>
      <c r="O4832" s="92" t="s">
        <v>47</v>
      </c>
      <c r="P4832" s="96">
        <v>271</v>
      </c>
      <c r="Q4832" s="96" t="s">
        <v>48</v>
      </c>
      <c r="R4832" s="97" t="s">
        <v>95</v>
      </c>
      <c r="S4832" s="98" t="s">
        <v>64</v>
      </c>
      <c r="T4832" s="98" t="s">
        <v>51</v>
      </c>
      <c r="U4832" s="99" t="s">
        <v>96</v>
      </c>
      <c r="V4832" s="100">
        <v>1.1000000000000001</v>
      </c>
      <c r="W4832" s="106">
        <v>0</v>
      </c>
      <c r="X4832" s="102">
        <v>1</v>
      </c>
      <c r="Y4832" s="103">
        <v>0.56999999999999995</v>
      </c>
      <c r="Z4832" s="99">
        <v>5</v>
      </c>
      <c r="AA4832" s="104">
        <v>0.11399999999999999</v>
      </c>
      <c r="AB4832" s="100">
        <v>0</v>
      </c>
      <c r="AC4832" s="106">
        <v>0</v>
      </c>
      <c r="AD4832" s="107">
        <v>43607</v>
      </c>
      <c r="AE4832" s="107">
        <v>43607</v>
      </c>
      <c r="AF4832" s="99">
        <v>0</v>
      </c>
      <c r="AG4832" s="101" t="s">
        <v>53</v>
      </c>
      <c r="AH4832" s="100">
        <v>0</v>
      </c>
      <c r="AI4832" s="106">
        <v>0</v>
      </c>
      <c r="AJ4832" s="106">
        <v>0</v>
      </c>
      <c r="AK4832" s="60" t="str">
        <f>+IF(Tabla1[[#This Row],[REQUEST_TY]]="SR MANTENIMIENTO CORRECTIVO", "EMERGENCIA", "OTROS")</f>
        <v>EMERGENCIA</v>
      </c>
      <c r="AL4832" s="6" t="str">
        <f>+_xlfn.IFS(Tabla1[[#This Row],[Veces obj]]&lt;=1,"0-1",Tabla1[[#This Row],[Veces obj]]&lt;=2,"1-2",Tabla1[[#This Row],[Veces obj]]&lt;=3,"2-3",TRUE,"&gt;3")</f>
        <v>0-1</v>
      </c>
      <c r="AM4832" s="60" t="str">
        <f>+_xlfn.IFS(MONTH(Tabla1[[#This Row],[MES]])&lt;=3,"Q1",MONTH(Tabla1[[#This Row],[MES]])&lt;=6,"Q2",MONTH(Tabla1[[#This Row],[MES]])&lt;=9,"Q3",TRUE,"Q4")</f>
        <v>Q2</v>
      </c>
      <c r="AN4832" s="15" t="str">
        <f>+IFERROR(VLOOKUP(Tabla1[[#This Row],[CUENTA]],CTAS[],2,0),"OTROS")</f>
        <v>OTROS</v>
      </c>
      <c r="AP4832" s="15" t="str">
        <f>+IFERROR(VLOOKUP(Tabla1[[#This Row],[EMPLEADO]],IS[],3,0),"OTROS")</f>
        <v>OTROS</v>
      </c>
      <c r="AQ4832" s="15" t="str">
        <f>+IFERROR(VLOOKUP(Tabla1[[#This Row],[EMPLEADO]],IS[[NÓMINA]:[INGENIERO]],2,0),"OTROS")</f>
        <v>OTROS</v>
      </c>
    </row>
    <row r="4833" spans="1:43" x14ac:dyDescent="0.25">
      <c r="A4833" s="91" t="s">
        <v>12089</v>
      </c>
      <c r="B4833" s="92">
        <v>1</v>
      </c>
      <c r="C4833" s="92" t="s">
        <v>13697</v>
      </c>
      <c r="D4833" s="93" t="s">
        <v>38</v>
      </c>
      <c r="E4833" s="94" t="s">
        <v>76</v>
      </c>
      <c r="F4833" s="94" t="s">
        <v>13698</v>
      </c>
      <c r="G4833" s="105" t="s">
        <v>6909</v>
      </c>
      <c r="H4833" s="92" t="s">
        <v>740</v>
      </c>
      <c r="I4833" s="95" t="s">
        <v>43</v>
      </c>
      <c r="J4833" s="92" t="s">
        <v>8</v>
      </c>
      <c r="K4833" s="96" t="s">
        <v>102</v>
      </c>
      <c r="L4833" s="96" t="s">
        <v>1471</v>
      </c>
      <c r="M4833" s="92" t="s">
        <v>1150</v>
      </c>
      <c r="N4833" s="92">
        <v>0</v>
      </c>
      <c r="O4833" s="92" t="s">
        <v>47</v>
      </c>
      <c r="P4833" s="96">
        <v>19</v>
      </c>
      <c r="Q4833" s="96" t="s">
        <v>62</v>
      </c>
      <c r="R4833" s="97" t="s">
        <v>63</v>
      </c>
      <c r="S4833" s="98" t="s">
        <v>64</v>
      </c>
      <c r="T4833" s="98" t="s">
        <v>51</v>
      </c>
      <c r="U4833" s="99" t="s">
        <v>65</v>
      </c>
      <c r="V4833" s="100">
        <v>0.8</v>
      </c>
      <c r="W4833" s="106">
        <v>1092</v>
      </c>
      <c r="X4833" s="102">
        <v>1</v>
      </c>
      <c r="Y4833" s="103">
        <v>4.47</v>
      </c>
      <c r="Z4833" s="99">
        <v>5</v>
      </c>
      <c r="AA4833" s="104">
        <v>0.89399999999999991</v>
      </c>
      <c r="AB4833" s="100">
        <v>0</v>
      </c>
      <c r="AC4833" s="106">
        <v>0</v>
      </c>
      <c r="AD4833" s="107">
        <v>43605</v>
      </c>
      <c r="AE4833" s="107">
        <v>43606</v>
      </c>
      <c r="AF4833" s="99">
        <v>1</v>
      </c>
      <c r="AG4833" s="101" t="s">
        <v>53</v>
      </c>
      <c r="AH4833" s="100">
        <v>0</v>
      </c>
      <c r="AI4833" s="106">
        <v>0</v>
      </c>
      <c r="AJ4833" s="106">
        <v>0</v>
      </c>
      <c r="AK4833" s="60" t="str">
        <f>+IF(Tabla1[[#This Row],[REQUEST_TY]]="SR MANTENIMIENTO CORRECTIVO", "EMERGENCIA", "OTROS")</f>
        <v>EMERGENCIA</v>
      </c>
      <c r="AL4833" s="6" t="str">
        <f>+_xlfn.IFS(Tabla1[[#This Row],[Veces obj]]&lt;=1,"0-1",Tabla1[[#This Row],[Veces obj]]&lt;=2,"1-2",Tabla1[[#This Row],[Veces obj]]&lt;=3,"2-3",TRUE,"&gt;3")</f>
        <v>0-1</v>
      </c>
      <c r="AM4833" s="60" t="str">
        <f>+_xlfn.IFS(MONTH(Tabla1[[#This Row],[MES]])&lt;=3,"Q1",MONTH(Tabla1[[#This Row],[MES]])&lt;=6,"Q2",MONTH(Tabla1[[#This Row],[MES]])&lt;=9,"Q3",TRUE,"Q4")</f>
        <v>Q2</v>
      </c>
      <c r="AN4833" s="15" t="str">
        <f>+IFERROR(VLOOKUP(Tabla1[[#This Row],[CUENTA]],CTAS[],2,0),"OTROS")</f>
        <v>OTROS</v>
      </c>
      <c r="AP4833" s="15" t="str">
        <f>+IFERROR(VLOOKUP(Tabla1[[#This Row],[EMPLEADO]],IS[],3,0),"OTROS")</f>
        <v>OTROS</v>
      </c>
      <c r="AQ4833" s="15" t="str">
        <f>+IFERROR(VLOOKUP(Tabla1[[#This Row],[EMPLEADO]],IS[[NÓMINA]:[INGENIERO]],2,0),"OTROS")</f>
        <v>OTROS</v>
      </c>
    </row>
    <row r="4834" spans="1:43" x14ac:dyDescent="0.25">
      <c r="A4834" s="91" t="s">
        <v>12089</v>
      </c>
      <c r="B4834" s="92">
        <v>1</v>
      </c>
      <c r="C4834" s="92" t="s">
        <v>13699</v>
      </c>
      <c r="D4834" s="93" t="s">
        <v>38</v>
      </c>
      <c r="E4834" s="94" t="s">
        <v>98</v>
      </c>
      <c r="F4834" s="94" t="s">
        <v>13700</v>
      </c>
      <c r="G4834" s="105" t="s">
        <v>3398</v>
      </c>
      <c r="H4834" s="92" t="s">
        <v>740</v>
      </c>
      <c r="I4834" s="95" t="s">
        <v>43</v>
      </c>
      <c r="J4834" s="92" t="s">
        <v>8</v>
      </c>
      <c r="K4834" s="96" t="s">
        <v>102</v>
      </c>
      <c r="L4834" s="96" t="s">
        <v>1471</v>
      </c>
      <c r="M4834" s="92" t="s">
        <v>1150</v>
      </c>
      <c r="N4834" s="92">
        <v>0</v>
      </c>
      <c r="O4834" s="92" t="s">
        <v>47</v>
      </c>
      <c r="P4834" s="96">
        <v>19</v>
      </c>
      <c r="Q4834" s="96" t="s">
        <v>62</v>
      </c>
      <c r="R4834" s="97" t="s">
        <v>63</v>
      </c>
      <c r="S4834" s="98" t="s">
        <v>64</v>
      </c>
      <c r="T4834" s="98" t="s">
        <v>51</v>
      </c>
      <c r="U4834" s="99" t="s">
        <v>65</v>
      </c>
      <c r="V4834" s="100">
        <v>0.8</v>
      </c>
      <c r="W4834" s="106">
        <v>1092</v>
      </c>
      <c r="X4834" s="102">
        <v>1</v>
      </c>
      <c r="Y4834" s="103">
        <v>4.88</v>
      </c>
      <c r="Z4834" s="99">
        <v>5</v>
      </c>
      <c r="AA4834" s="104">
        <v>0.97599999999999998</v>
      </c>
      <c r="AB4834" s="100">
        <v>0</v>
      </c>
      <c r="AC4834" s="106">
        <v>0</v>
      </c>
      <c r="AD4834" s="107">
        <v>43605</v>
      </c>
      <c r="AE4834" s="107">
        <v>43606</v>
      </c>
      <c r="AF4834" s="99">
        <v>1</v>
      </c>
      <c r="AG4834" s="101" t="s">
        <v>53</v>
      </c>
      <c r="AH4834" s="100">
        <v>0</v>
      </c>
      <c r="AI4834" s="106">
        <v>0</v>
      </c>
      <c r="AJ4834" s="106">
        <v>0</v>
      </c>
      <c r="AK4834" s="60" t="str">
        <f>+IF(Tabla1[[#This Row],[REQUEST_TY]]="SR MANTENIMIENTO CORRECTIVO", "EMERGENCIA", "OTROS")</f>
        <v>EMERGENCIA</v>
      </c>
      <c r="AL4834" s="6" t="str">
        <f>+_xlfn.IFS(Tabla1[[#This Row],[Veces obj]]&lt;=1,"0-1",Tabla1[[#This Row],[Veces obj]]&lt;=2,"1-2",Tabla1[[#This Row],[Veces obj]]&lt;=3,"2-3",TRUE,"&gt;3")</f>
        <v>0-1</v>
      </c>
      <c r="AM4834" s="60" t="str">
        <f>+_xlfn.IFS(MONTH(Tabla1[[#This Row],[MES]])&lt;=3,"Q1",MONTH(Tabla1[[#This Row],[MES]])&lt;=6,"Q2",MONTH(Tabla1[[#This Row],[MES]])&lt;=9,"Q3",TRUE,"Q4")</f>
        <v>Q2</v>
      </c>
      <c r="AN4834" s="15" t="str">
        <f>+IFERROR(VLOOKUP(Tabla1[[#This Row],[CUENTA]],CTAS[],2,0),"OTROS")</f>
        <v>OTROS</v>
      </c>
      <c r="AP4834" s="15" t="str">
        <f>+IFERROR(VLOOKUP(Tabla1[[#This Row],[EMPLEADO]],IS[],3,0),"OTROS")</f>
        <v>OTROS</v>
      </c>
      <c r="AQ4834" s="15" t="str">
        <f>+IFERROR(VLOOKUP(Tabla1[[#This Row],[EMPLEADO]],IS[[NÓMINA]:[INGENIERO]],2,0),"OTROS")</f>
        <v>OTROS</v>
      </c>
    </row>
    <row r="4835" spans="1:43" x14ac:dyDescent="0.25">
      <c r="A4835" s="91" t="s">
        <v>12089</v>
      </c>
      <c r="B4835" s="92">
        <v>1</v>
      </c>
      <c r="C4835" s="92" t="s">
        <v>13701</v>
      </c>
      <c r="D4835" s="93" t="s">
        <v>38</v>
      </c>
      <c r="E4835" s="94" t="s">
        <v>725</v>
      </c>
      <c r="F4835" s="94" t="s">
        <v>13702</v>
      </c>
      <c r="G4835" s="105" t="s">
        <v>2100</v>
      </c>
      <c r="H4835" s="92" t="s">
        <v>79</v>
      </c>
      <c r="I4835" s="95" t="s">
        <v>43</v>
      </c>
      <c r="J4835" s="92" t="s">
        <v>8</v>
      </c>
      <c r="K4835" s="96" t="s">
        <v>102</v>
      </c>
      <c r="L4835" s="96" t="s">
        <v>1471</v>
      </c>
      <c r="M4835" s="92" t="s">
        <v>1150</v>
      </c>
      <c r="N4835" s="92">
        <v>0</v>
      </c>
      <c r="O4835" s="92" t="s">
        <v>47</v>
      </c>
      <c r="P4835" s="96">
        <v>12</v>
      </c>
      <c r="Q4835" s="96" t="s">
        <v>194</v>
      </c>
      <c r="R4835" s="97" t="s">
        <v>223</v>
      </c>
      <c r="S4835" s="98" t="s">
        <v>139</v>
      </c>
      <c r="T4835" s="98" t="s">
        <v>51</v>
      </c>
      <c r="U4835" s="99" t="s">
        <v>224</v>
      </c>
      <c r="V4835" s="100">
        <v>0.8</v>
      </c>
      <c r="W4835" s="106">
        <v>1258.4000000000003</v>
      </c>
      <c r="X4835" s="102">
        <v>1</v>
      </c>
      <c r="Y4835" s="103">
        <v>2.72</v>
      </c>
      <c r="Z4835" s="99">
        <v>4</v>
      </c>
      <c r="AA4835" s="104">
        <v>0.68</v>
      </c>
      <c r="AB4835" s="100">
        <v>0</v>
      </c>
      <c r="AC4835" s="106">
        <v>0</v>
      </c>
      <c r="AD4835" s="107">
        <v>43605</v>
      </c>
      <c r="AE4835" s="107">
        <v>43605</v>
      </c>
      <c r="AF4835" s="99">
        <v>0</v>
      </c>
      <c r="AG4835" s="101" t="s">
        <v>53</v>
      </c>
      <c r="AH4835" s="100">
        <v>0</v>
      </c>
      <c r="AI4835" s="106">
        <v>0</v>
      </c>
      <c r="AJ4835" s="106">
        <v>0</v>
      </c>
      <c r="AK4835" s="60" t="str">
        <f>+IF(Tabla1[[#This Row],[REQUEST_TY]]="SR MANTENIMIENTO CORRECTIVO", "EMERGENCIA", "OTROS")</f>
        <v>EMERGENCIA</v>
      </c>
      <c r="AL4835" s="6" t="str">
        <f>+_xlfn.IFS(Tabla1[[#This Row],[Veces obj]]&lt;=1,"0-1",Tabla1[[#This Row],[Veces obj]]&lt;=2,"1-2",Tabla1[[#This Row],[Veces obj]]&lt;=3,"2-3",TRUE,"&gt;3")</f>
        <v>0-1</v>
      </c>
      <c r="AM4835" s="60" t="str">
        <f>+_xlfn.IFS(MONTH(Tabla1[[#This Row],[MES]])&lt;=3,"Q1",MONTH(Tabla1[[#This Row],[MES]])&lt;=6,"Q2",MONTH(Tabla1[[#This Row],[MES]])&lt;=9,"Q3",TRUE,"Q4")</f>
        <v>Q2</v>
      </c>
      <c r="AN4835" s="15" t="str">
        <f>+IFERROR(VLOOKUP(Tabla1[[#This Row],[CUENTA]],CTAS[],2,0),"OTROS")</f>
        <v>OTROS</v>
      </c>
      <c r="AP4835" s="15" t="str">
        <f>+IFERROR(VLOOKUP(Tabla1[[#This Row],[EMPLEADO]],IS[],3,0),"OTROS")</f>
        <v>OTROS</v>
      </c>
      <c r="AQ4835" s="15" t="str">
        <f>+IFERROR(VLOOKUP(Tabla1[[#This Row],[EMPLEADO]],IS[[NÓMINA]:[INGENIERO]],2,0),"OTROS")</f>
        <v>OTROS</v>
      </c>
    </row>
    <row r="4836" spans="1:43" x14ac:dyDescent="0.25">
      <c r="A4836" s="91" t="s">
        <v>12089</v>
      </c>
      <c r="B4836" s="92">
        <v>1</v>
      </c>
      <c r="C4836" s="92" t="s">
        <v>13703</v>
      </c>
      <c r="D4836" s="93" t="s">
        <v>38</v>
      </c>
      <c r="E4836" s="94" t="s">
        <v>113</v>
      </c>
      <c r="F4836" s="94" t="s">
        <v>13704</v>
      </c>
      <c r="G4836" s="105" t="s">
        <v>13705</v>
      </c>
      <c r="H4836" s="92" t="s">
        <v>124</v>
      </c>
      <c r="I4836" s="95" t="s">
        <v>43</v>
      </c>
      <c r="J4836" s="92" t="s">
        <v>8</v>
      </c>
      <c r="K4836" s="96" t="s">
        <v>125</v>
      </c>
      <c r="L4836" s="96" t="s">
        <v>126</v>
      </c>
      <c r="M4836" s="92" t="s">
        <v>73</v>
      </c>
      <c r="N4836" s="92">
        <v>0</v>
      </c>
      <c r="O4836" s="92" t="s">
        <v>47</v>
      </c>
      <c r="P4836" s="96">
        <v>301</v>
      </c>
      <c r="Q4836" s="96" t="s">
        <v>48</v>
      </c>
      <c r="R4836" s="97" t="s">
        <v>49</v>
      </c>
      <c r="S4836" s="98" t="s">
        <v>50</v>
      </c>
      <c r="T4836" s="98" t="s">
        <v>51</v>
      </c>
      <c r="U4836" s="99" t="s">
        <v>52</v>
      </c>
      <c r="V4836" s="100">
        <v>1.05</v>
      </c>
      <c r="W4836" s="106">
        <v>750.75000000000011</v>
      </c>
      <c r="X4836" s="102">
        <v>1</v>
      </c>
      <c r="Y4836" s="103">
        <v>1.65</v>
      </c>
      <c r="Z4836" s="99">
        <v>5</v>
      </c>
      <c r="AA4836" s="104">
        <v>0.32999999999999996</v>
      </c>
      <c r="AB4836" s="100">
        <v>0</v>
      </c>
      <c r="AC4836" s="106">
        <v>0</v>
      </c>
      <c r="AD4836" s="107">
        <v>43606</v>
      </c>
      <c r="AE4836" s="107">
        <v>43606</v>
      </c>
      <c r="AF4836" s="99">
        <v>0</v>
      </c>
      <c r="AG4836" s="101" t="s">
        <v>53</v>
      </c>
      <c r="AH4836" s="100">
        <v>0</v>
      </c>
      <c r="AI4836" s="106">
        <v>0</v>
      </c>
      <c r="AJ4836" s="106">
        <v>0</v>
      </c>
      <c r="AK4836" s="60" t="str">
        <f>+IF(Tabla1[[#This Row],[REQUEST_TY]]="SR MANTENIMIENTO CORRECTIVO", "EMERGENCIA", "OTROS")</f>
        <v>EMERGENCIA</v>
      </c>
      <c r="AL4836" s="6" t="str">
        <f>+_xlfn.IFS(Tabla1[[#This Row],[Veces obj]]&lt;=1,"0-1",Tabla1[[#This Row],[Veces obj]]&lt;=2,"1-2",Tabla1[[#This Row],[Veces obj]]&lt;=3,"2-3",TRUE,"&gt;3")</f>
        <v>0-1</v>
      </c>
      <c r="AM4836" s="60" t="str">
        <f>+_xlfn.IFS(MONTH(Tabla1[[#This Row],[MES]])&lt;=3,"Q1",MONTH(Tabla1[[#This Row],[MES]])&lt;=6,"Q2",MONTH(Tabla1[[#This Row],[MES]])&lt;=9,"Q3",TRUE,"Q4")</f>
        <v>Q2</v>
      </c>
      <c r="AN4836" s="15" t="str">
        <f>+IFERROR(VLOOKUP(Tabla1[[#This Row],[CUENTA]],CTAS[],2,0),"OTROS")</f>
        <v>OTROS</v>
      </c>
      <c r="AP4836" s="15" t="str">
        <f>+IFERROR(VLOOKUP(Tabla1[[#This Row],[EMPLEADO]],IS[],3,0),"OTROS")</f>
        <v>JUAREZ</v>
      </c>
      <c r="AQ4836" s="15" t="str">
        <f>+IFERROR(VLOOKUP(Tabla1[[#This Row],[EMPLEADO]],IS[[NÓMINA]:[INGENIERO]],2,0),"OTROS")</f>
        <v>MIGUEL COTA</v>
      </c>
    </row>
    <row r="4837" spans="1:43" x14ac:dyDescent="0.25">
      <c r="A4837" s="91" t="s">
        <v>12089</v>
      </c>
      <c r="B4837" s="92">
        <v>1</v>
      </c>
      <c r="C4837" s="92" t="s">
        <v>13706</v>
      </c>
      <c r="D4837" s="93" t="s">
        <v>38</v>
      </c>
      <c r="E4837" s="94" t="s">
        <v>98</v>
      </c>
      <c r="F4837" s="94" t="s">
        <v>13707</v>
      </c>
      <c r="G4837" s="105" t="s">
        <v>6583</v>
      </c>
      <c r="H4837" s="92" t="s">
        <v>213</v>
      </c>
      <c r="I4837" s="95" t="s">
        <v>43</v>
      </c>
      <c r="J4837" s="92" t="s">
        <v>8</v>
      </c>
      <c r="K4837" s="96" t="s">
        <v>102</v>
      </c>
      <c r="L4837" s="96" t="s">
        <v>1455</v>
      </c>
      <c r="M4837" s="92" t="s">
        <v>215</v>
      </c>
      <c r="N4837" s="92">
        <v>0</v>
      </c>
      <c r="O4837" s="92" t="s">
        <v>47</v>
      </c>
      <c r="P4837" s="96">
        <v>67</v>
      </c>
      <c r="Q4837" s="96" t="s">
        <v>48</v>
      </c>
      <c r="R4837" s="97" t="s">
        <v>63</v>
      </c>
      <c r="S4837" s="98" t="s">
        <v>64</v>
      </c>
      <c r="T4837" s="98" t="s">
        <v>51</v>
      </c>
      <c r="U4837" s="99" t="s">
        <v>96</v>
      </c>
      <c r="V4837" s="100">
        <v>1.1000000000000001</v>
      </c>
      <c r="W4837" s="106">
        <v>1501.5000000000002</v>
      </c>
      <c r="X4837" s="102">
        <v>1</v>
      </c>
      <c r="Y4837" s="103">
        <v>1.7</v>
      </c>
      <c r="Z4837" s="99">
        <v>5</v>
      </c>
      <c r="AA4837" s="104">
        <v>0.33999999999999997</v>
      </c>
      <c r="AB4837" s="100">
        <v>0</v>
      </c>
      <c r="AC4837" s="106">
        <v>0</v>
      </c>
      <c r="AD4837" s="107">
        <v>43606</v>
      </c>
      <c r="AE4837" s="107">
        <v>43606</v>
      </c>
      <c r="AF4837" s="99">
        <v>0</v>
      </c>
      <c r="AG4837" s="101" t="s">
        <v>53</v>
      </c>
      <c r="AH4837" s="100">
        <v>0</v>
      </c>
      <c r="AI4837" s="106">
        <v>0</v>
      </c>
      <c r="AJ4837" s="106">
        <v>0</v>
      </c>
      <c r="AK4837" s="60" t="str">
        <f>+IF(Tabla1[[#This Row],[REQUEST_TY]]="SR MANTENIMIENTO CORRECTIVO", "EMERGENCIA", "OTROS")</f>
        <v>EMERGENCIA</v>
      </c>
      <c r="AL4837" s="6" t="str">
        <f>+_xlfn.IFS(Tabla1[[#This Row],[Veces obj]]&lt;=1,"0-1",Tabla1[[#This Row],[Veces obj]]&lt;=2,"1-2",Tabla1[[#This Row],[Veces obj]]&lt;=3,"2-3",TRUE,"&gt;3")</f>
        <v>0-1</v>
      </c>
      <c r="AM4837" s="60" t="str">
        <f>+_xlfn.IFS(MONTH(Tabla1[[#This Row],[MES]])&lt;=3,"Q1",MONTH(Tabla1[[#This Row],[MES]])&lt;=6,"Q2",MONTH(Tabla1[[#This Row],[MES]])&lt;=9,"Q3",TRUE,"Q4")</f>
        <v>Q2</v>
      </c>
      <c r="AN4837" s="15" t="str">
        <f>+IFERROR(VLOOKUP(Tabla1[[#This Row],[CUENTA]],CTAS[],2,0),"OTROS")</f>
        <v>OTROS</v>
      </c>
      <c r="AP4837" s="15" t="str">
        <f>+IFERROR(VLOOKUP(Tabla1[[#This Row],[EMPLEADO]],IS[],3,0),"OTROS")</f>
        <v>OTROS</v>
      </c>
      <c r="AQ4837" s="15" t="str">
        <f>+IFERROR(VLOOKUP(Tabla1[[#This Row],[EMPLEADO]],IS[[NÓMINA]:[INGENIERO]],2,0),"OTROS")</f>
        <v>OTROS</v>
      </c>
    </row>
    <row r="4838" spans="1:43" x14ac:dyDescent="0.25">
      <c r="A4838" s="91" t="s">
        <v>12089</v>
      </c>
      <c r="B4838" s="92">
        <v>1</v>
      </c>
      <c r="C4838" s="92" t="s">
        <v>13708</v>
      </c>
      <c r="D4838" s="93" t="s">
        <v>38</v>
      </c>
      <c r="E4838" s="94" t="s">
        <v>55</v>
      </c>
      <c r="F4838" s="94" t="s">
        <v>13709</v>
      </c>
      <c r="G4838" s="105" t="s">
        <v>1291</v>
      </c>
      <c r="H4838" s="92" t="s">
        <v>213</v>
      </c>
      <c r="I4838" s="95" t="s">
        <v>43</v>
      </c>
      <c r="J4838" s="92" t="s">
        <v>8</v>
      </c>
      <c r="K4838" s="96" t="s">
        <v>102</v>
      </c>
      <c r="L4838" s="96" t="s">
        <v>1292</v>
      </c>
      <c r="M4838" s="92" t="s">
        <v>215</v>
      </c>
      <c r="N4838" s="92">
        <v>0</v>
      </c>
      <c r="O4838" s="92" t="s">
        <v>47</v>
      </c>
      <c r="P4838" s="96">
        <v>68</v>
      </c>
      <c r="Q4838" s="96" t="s">
        <v>48</v>
      </c>
      <c r="R4838" s="97" t="s">
        <v>63</v>
      </c>
      <c r="S4838" s="98" t="s">
        <v>64</v>
      </c>
      <c r="T4838" s="98" t="s">
        <v>51</v>
      </c>
      <c r="U4838" s="99" t="s">
        <v>96</v>
      </c>
      <c r="V4838" s="100">
        <v>1.1000000000000001</v>
      </c>
      <c r="W4838" s="106">
        <v>1501.5000000000002</v>
      </c>
      <c r="X4838" s="102">
        <v>1</v>
      </c>
      <c r="Y4838" s="103">
        <v>1.8</v>
      </c>
      <c r="Z4838" s="99">
        <v>5</v>
      </c>
      <c r="AA4838" s="104">
        <v>0.36</v>
      </c>
      <c r="AB4838" s="100">
        <v>0</v>
      </c>
      <c r="AC4838" s="106">
        <v>0</v>
      </c>
      <c r="AD4838" s="107">
        <v>43605</v>
      </c>
      <c r="AE4838" s="107">
        <v>43606</v>
      </c>
      <c r="AF4838" s="99">
        <v>1</v>
      </c>
      <c r="AG4838" s="101" t="s">
        <v>53</v>
      </c>
      <c r="AH4838" s="100">
        <v>0</v>
      </c>
      <c r="AI4838" s="106">
        <v>0</v>
      </c>
      <c r="AJ4838" s="106">
        <v>0</v>
      </c>
      <c r="AK4838" s="60" t="str">
        <f>+IF(Tabla1[[#This Row],[REQUEST_TY]]="SR MANTENIMIENTO CORRECTIVO", "EMERGENCIA", "OTROS")</f>
        <v>EMERGENCIA</v>
      </c>
      <c r="AL4838" s="6" t="str">
        <f>+_xlfn.IFS(Tabla1[[#This Row],[Veces obj]]&lt;=1,"0-1",Tabla1[[#This Row],[Veces obj]]&lt;=2,"1-2",Tabla1[[#This Row],[Veces obj]]&lt;=3,"2-3",TRUE,"&gt;3")</f>
        <v>0-1</v>
      </c>
      <c r="AM4838" s="60" t="str">
        <f>+_xlfn.IFS(MONTH(Tabla1[[#This Row],[MES]])&lt;=3,"Q1",MONTH(Tabla1[[#This Row],[MES]])&lt;=6,"Q2",MONTH(Tabla1[[#This Row],[MES]])&lt;=9,"Q3",TRUE,"Q4")</f>
        <v>Q2</v>
      </c>
      <c r="AN4838" s="15" t="str">
        <f>+IFERROR(VLOOKUP(Tabla1[[#This Row],[CUENTA]],CTAS[],2,0),"OTROS")</f>
        <v>OTROS</v>
      </c>
      <c r="AP4838" s="15" t="str">
        <f>+IFERROR(VLOOKUP(Tabla1[[#This Row],[EMPLEADO]],IS[],3,0),"OTROS")</f>
        <v>OTROS</v>
      </c>
      <c r="AQ4838" s="15" t="str">
        <f>+IFERROR(VLOOKUP(Tabla1[[#This Row],[EMPLEADO]],IS[[NÓMINA]:[INGENIERO]],2,0),"OTROS")</f>
        <v>OTROS</v>
      </c>
    </row>
    <row r="4839" spans="1:43" x14ac:dyDescent="0.25">
      <c r="A4839" s="91" t="s">
        <v>12089</v>
      </c>
      <c r="B4839" s="92">
        <v>1</v>
      </c>
      <c r="C4839" s="92" t="s">
        <v>13710</v>
      </c>
      <c r="D4839" s="93" t="s">
        <v>38</v>
      </c>
      <c r="E4839" s="94" t="s">
        <v>332</v>
      </c>
      <c r="F4839" s="94" t="s">
        <v>13711</v>
      </c>
      <c r="G4839" s="105" t="s">
        <v>6408</v>
      </c>
      <c r="H4839" s="92" t="s">
        <v>740</v>
      </c>
      <c r="I4839" s="95" t="s">
        <v>43</v>
      </c>
      <c r="J4839" s="92" t="s">
        <v>8</v>
      </c>
      <c r="K4839" s="96" t="s">
        <v>102</v>
      </c>
      <c r="L4839" s="96" t="s">
        <v>1471</v>
      </c>
      <c r="M4839" s="92" t="s">
        <v>1150</v>
      </c>
      <c r="N4839" s="92">
        <v>0</v>
      </c>
      <c r="O4839" s="92" t="s">
        <v>47</v>
      </c>
      <c r="P4839" s="96">
        <v>91</v>
      </c>
      <c r="Q4839" s="96" t="s">
        <v>48</v>
      </c>
      <c r="R4839" s="97" t="s">
        <v>317</v>
      </c>
      <c r="S4839" s="98" t="s">
        <v>318</v>
      </c>
      <c r="T4839" s="98" t="s">
        <v>51</v>
      </c>
      <c r="U4839" s="99" t="s">
        <v>353</v>
      </c>
      <c r="V4839" s="100">
        <v>1.1499999999999999</v>
      </c>
      <c r="W4839" s="106">
        <v>1808.95</v>
      </c>
      <c r="X4839" s="102">
        <v>1</v>
      </c>
      <c r="Y4839" s="103">
        <v>3.25</v>
      </c>
      <c r="Z4839" s="99">
        <v>4</v>
      </c>
      <c r="AA4839" s="104">
        <v>0.8125</v>
      </c>
      <c r="AB4839" s="100">
        <v>0</v>
      </c>
      <c r="AC4839" s="106">
        <v>0</v>
      </c>
      <c r="AD4839" s="107">
        <v>43605</v>
      </c>
      <c r="AE4839" s="107">
        <v>43606</v>
      </c>
      <c r="AF4839" s="99">
        <v>1</v>
      </c>
      <c r="AG4839" s="101" t="s">
        <v>53</v>
      </c>
      <c r="AH4839" s="100">
        <v>0</v>
      </c>
      <c r="AI4839" s="106">
        <v>0</v>
      </c>
      <c r="AJ4839" s="106">
        <v>0</v>
      </c>
      <c r="AK4839" s="60" t="str">
        <f>+IF(Tabla1[[#This Row],[REQUEST_TY]]="SR MANTENIMIENTO CORRECTIVO", "EMERGENCIA", "OTROS")</f>
        <v>EMERGENCIA</v>
      </c>
      <c r="AL4839" s="6" t="str">
        <f>+_xlfn.IFS(Tabla1[[#This Row],[Veces obj]]&lt;=1,"0-1",Tabla1[[#This Row],[Veces obj]]&lt;=2,"1-2",Tabla1[[#This Row],[Veces obj]]&lt;=3,"2-3",TRUE,"&gt;3")</f>
        <v>0-1</v>
      </c>
      <c r="AM4839" s="60" t="str">
        <f>+_xlfn.IFS(MONTH(Tabla1[[#This Row],[MES]])&lt;=3,"Q1",MONTH(Tabla1[[#This Row],[MES]])&lt;=6,"Q2",MONTH(Tabla1[[#This Row],[MES]])&lt;=9,"Q3",TRUE,"Q4")</f>
        <v>Q2</v>
      </c>
      <c r="AN4839" s="15" t="str">
        <f>+IFERROR(VLOOKUP(Tabla1[[#This Row],[CUENTA]],CTAS[],2,0),"OTROS")</f>
        <v>OTROS</v>
      </c>
      <c r="AP4839" s="15" t="str">
        <f>+IFERROR(VLOOKUP(Tabla1[[#This Row],[EMPLEADO]],IS[],3,0),"OTROS")</f>
        <v>OTROS</v>
      </c>
      <c r="AQ4839" s="15" t="str">
        <f>+IFERROR(VLOOKUP(Tabla1[[#This Row],[EMPLEADO]],IS[[NÓMINA]:[INGENIERO]],2,0),"OTROS")</f>
        <v>OTROS</v>
      </c>
    </row>
    <row r="4840" spans="1:43" x14ac:dyDescent="0.25">
      <c r="A4840" s="91" t="s">
        <v>12089</v>
      </c>
      <c r="B4840" s="92">
        <v>1</v>
      </c>
      <c r="C4840" s="92" t="s">
        <v>13712</v>
      </c>
      <c r="D4840" s="93" t="s">
        <v>38</v>
      </c>
      <c r="E4840" s="94" t="s">
        <v>133</v>
      </c>
      <c r="F4840" s="94" t="s">
        <v>13713</v>
      </c>
      <c r="G4840" s="105" t="s">
        <v>1944</v>
      </c>
      <c r="H4840" s="92" t="s">
        <v>58</v>
      </c>
      <c r="I4840" s="95" t="s">
        <v>43</v>
      </c>
      <c r="J4840" s="92" t="s">
        <v>8</v>
      </c>
      <c r="K4840" s="96" t="s">
        <v>59</v>
      </c>
      <c r="L4840" s="96" t="s">
        <v>1945</v>
      </c>
      <c r="M4840" s="92" t="s">
        <v>736</v>
      </c>
      <c r="N4840" s="92">
        <v>0</v>
      </c>
      <c r="O4840" s="92" t="s">
        <v>47</v>
      </c>
      <c r="P4840" s="96">
        <v>28</v>
      </c>
      <c r="Q4840" s="96" t="s">
        <v>62</v>
      </c>
      <c r="R4840" s="97" t="s">
        <v>138</v>
      </c>
      <c r="S4840" s="98" t="s">
        <v>139</v>
      </c>
      <c r="T4840" s="98" t="s">
        <v>51</v>
      </c>
      <c r="U4840" s="99" t="s">
        <v>262</v>
      </c>
      <c r="V4840" s="100">
        <v>1.05</v>
      </c>
      <c r="W4840" s="106">
        <v>1651.6500000000003</v>
      </c>
      <c r="X4840" s="102">
        <v>1</v>
      </c>
      <c r="Y4840" s="103">
        <v>1.27</v>
      </c>
      <c r="Z4840" s="99">
        <v>4</v>
      </c>
      <c r="AA4840" s="104">
        <v>0.3175</v>
      </c>
      <c r="AB4840" s="100">
        <v>0</v>
      </c>
      <c r="AC4840" s="106">
        <v>0</v>
      </c>
      <c r="AD4840" s="107">
        <v>43605</v>
      </c>
      <c r="AE4840" s="107">
        <v>43605</v>
      </c>
      <c r="AF4840" s="99">
        <v>0</v>
      </c>
      <c r="AG4840" s="101" t="s">
        <v>53</v>
      </c>
      <c r="AH4840" s="100">
        <v>0</v>
      </c>
      <c r="AI4840" s="106">
        <v>0</v>
      </c>
      <c r="AJ4840" s="106">
        <v>0</v>
      </c>
      <c r="AK4840" s="60" t="str">
        <f>+IF(Tabla1[[#This Row],[REQUEST_TY]]="SR MANTENIMIENTO CORRECTIVO", "EMERGENCIA", "OTROS")</f>
        <v>EMERGENCIA</v>
      </c>
      <c r="AL4840" s="6" t="str">
        <f>+_xlfn.IFS(Tabla1[[#This Row],[Veces obj]]&lt;=1,"0-1",Tabla1[[#This Row],[Veces obj]]&lt;=2,"1-2",Tabla1[[#This Row],[Veces obj]]&lt;=3,"2-3",TRUE,"&gt;3")</f>
        <v>0-1</v>
      </c>
      <c r="AM4840" s="60" t="str">
        <f>+_xlfn.IFS(MONTH(Tabla1[[#This Row],[MES]])&lt;=3,"Q1",MONTH(Tabla1[[#This Row],[MES]])&lt;=6,"Q2",MONTH(Tabla1[[#This Row],[MES]])&lt;=9,"Q3",TRUE,"Q4")</f>
        <v>Q2</v>
      </c>
      <c r="AN4840" s="15" t="str">
        <f>+IFERROR(VLOOKUP(Tabla1[[#This Row],[CUENTA]],CTAS[],2,0),"OTROS")</f>
        <v>OTROS</v>
      </c>
      <c r="AP4840" s="15" t="str">
        <f>+IFERROR(VLOOKUP(Tabla1[[#This Row],[EMPLEADO]],IS[],3,0),"OTROS")</f>
        <v>OTROS</v>
      </c>
      <c r="AQ4840" s="15" t="str">
        <f>+IFERROR(VLOOKUP(Tabla1[[#This Row],[EMPLEADO]],IS[[NÓMINA]:[INGENIERO]],2,0),"OTROS")</f>
        <v>OTROS</v>
      </c>
    </row>
    <row r="4841" spans="1:43" x14ac:dyDescent="0.25">
      <c r="A4841" s="91" t="s">
        <v>12089</v>
      </c>
      <c r="B4841" s="92">
        <v>1</v>
      </c>
      <c r="C4841" s="92" t="s">
        <v>13714</v>
      </c>
      <c r="D4841" s="93" t="s">
        <v>38</v>
      </c>
      <c r="E4841" s="94" t="s">
        <v>3388</v>
      </c>
      <c r="F4841" s="94" t="s">
        <v>13715</v>
      </c>
      <c r="G4841" s="105" t="s">
        <v>13716</v>
      </c>
      <c r="H4841" s="92" t="s">
        <v>106</v>
      </c>
      <c r="I4841" s="95" t="s">
        <v>43</v>
      </c>
      <c r="J4841" s="92" t="s">
        <v>8</v>
      </c>
      <c r="K4841" s="96" t="s">
        <v>8587</v>
      </c>
      <c r="L4841" s="96" t="s">
        <v>13717</v>
      </c>
      <c r="M4841" s="92" t="s">
        <v>131</v>
      </c>
      <c r="N4841" s="92">
        <v>0</v>
      </c>
      <c r="O4841" s="92" t="s">
        <v>47</v>
      </c>
      <c r="P4841" s="96">
        <v>542</v>
      </c>
      <c r="Q4841" s="96" t="s">
        <v>48</v>
      </c>
      <c r="R4841" s="97" t="s">
        <v>242</v>
      </c>
      <c r="S4841" s="98" t="s">
        <v>64</v>
      </c>
      <c r="T4841" s="98" t="s">
        <v>51</v>
      </c>
      <c r="U4841" s="99" t="s">
        <v>96</v>
      </c>
      <c r="V4841" s="100">
        <v>1.1000000000000001</v>
      </c>
      <c r="W4841" s="106">
        <v>1501.5000000000002</v>
      </c>
      <c r="X4841" s="102">
        <v>1</v>
      </c>
      <c r="Y4841" s="103">
        <v>1.42</v>
      </c>
      <c r="Z4841" s="99">
        <v>5</v>
      </c>
      <c r="AA4841" s="104">
        <v>0.28399999999999997</v>
      </c>
      <c r="AB4841" s="100">
        <v>0</v>
      </c>
      <c r="AC4841" s="106">
        <v>0</v>
      </c>
      <c r="AD4841" s="107">
        <v>43605</v>
      </c>
      <c r="AE4841" s="107">
        <v>43605</v>
      </c>
      <c r="AF4841" s="99">
        <v>0</v>
      </c>
      <c r="AG4841" s="101" t="s">
        <v>53</v>
      </c>
      <c r="AH4841" s="100">
        <v>0</v>
      </c>
      <c r="AI4841" s="106">
        <v>0</v>
      </c>
      <c r="AJ4841" s="106">
        <v>0</v>
      </c>
      <c r="AK4841" s="60" t="str">
        <f>+IF(Tabla1[[#This Row],[REQUEST_TY]]="SR MANTENIMIENTO CORRECTIVO", "EMERGENCIA", "OTROS")</f>
        <v>EMERGENCIA</v>
      </c>
      <c r="AL4841" s="6" t="str">
        <f>+_xlfn.IFS(Tabla1[[#This Row],[Veces obj]]&lt;=1,"0-1",Tabla1[[#This Row],[Veces obj]]&lt;=2,"1-2",Tabla1[[#This Row],[Veces obj]]&lt;=3,"2-3",TRUE,"&gt;3")</f>
        <v>0-1</v>
      </c>
      <c r="AM4841" s="60" t="str">
        <f>+_xlfn.IFS(MONTH(Tabla1[[#This Row],[MES]])&lt;=3,"Q1",MONTH(Tabla1[[#This Row],[MES]])&lt;=6,"Q2",MONTH(Tabla1[[#This Row],[MES]])&lt;=9,"Q3",TRUE,"Q4")</f>
        <v>Q2</v>
      </c>
      <c r="AN4841" s="15" t="str">
        <f>+IFERROR(VLOOKUP(Tabla1[[#This Row],[CUENTA]],CTAS[],2,0),"OTROS")</f>
        <v>OTROS</v>
      </c>
      <c r="AP4841" s="15" t="str">
        <f>+IFERROR(VLOOKUP(Tabla1[[#This Row],[EMPLEADO]],IS[],3,0),"OTROS")</f>
        <v>OTROS</v>
      </c>
      <c r="AQ4841" s="15" t="str">
        <f>+IFERROR(VLOOKUP(Tabla1[[#This Row],[EMPLEADO]],IS[[NÓMINA]:[INGENIERO]],2,0),"OTROS")</f>
        <v>OTROS</v>
      </c>
    </row>
    <row r="4842" spans="1:43" x14ac:dyDescent="0.25">
      <c r="A4842" s="91" t="s">
        <v>12089</v>
      </c>
      <c r="B4842" s="92">
        <v>1</v>
      </c>
      <c r="C4842" s="92" t="s">
        <v>13718</v>
      </c>
      <c r="D4842" s="93" t="s">
        <v>38</v>
      </c>
      <c r="E4842" s="94" t="s">
        <v>39</v>
      </c>
      <c r="F4842" s="94" t="s">
        <v>13719</v>
      </c>
      <c r="G4842" s="105" t="s">
        <v>12592</v>
      </c>
      <c r="H4842" s="92" t="s">
        <v>1052</v>
      </c>
      <c r="I4842" s="95" t="s">
        <v>43</v>
      </c>
      <c r="J4842" s="92" t="s">
        <v>8</v>
      </c>
      <c r="K4842" s="96" t="s">
        <v>44</v>
      </c>
      <c r="L4842" s="96" t="s">
        <v>2104</v>
      </c>
      <c r="M4842" s="92" t="s">
        <v>736</v>
      </c>
      <c r="N4842" s="92">
        <v>1</v>
      </c>
      <c r="O4842" s="92" t="s">
        <v>47</v>
      </c>
      <c r="P4842" s="96">
        <v>14</v>
      </c>
      <c r="Q4842" s="96" t="s">
        <v>194</v>
      </c>
      <c r="R4842" s="97" t="s">
        <v>49</v>
      </c>
      <c r="S4842" s="98" t="s">
        <v>50</v>
      </c>
      <c r="T4842" s="98" t="s">
        <v>51</v>
      </c>
      <c r="U4842" s="99" t="s">
        <v>444</v>
      </c>
      <c r="V4842" s="100">
        <v>0</v>
      </c>
      <c r="W4842" s="106">
        <v>0</v>
      </c>
      <c r="X4842" s="102">
        <v>1</v>
      </c>
      <c r="Y4842" s="103">
        <v>0.65</v>
      </c>
      <c r="Z4842" s="99">
        <v>5</v>
      </c>
      <c r="AA4842" s="104">
        <v>0.13</v>
      </c>
      <c r="AB4842" s="100">
        <v>0</v>
      </c>
      <c r="AC4842" s="106">
        <v>0</v>
      </c>
      <c r="AD4842" s="107">
        <v>43607</v>
      </c>
      <c r="AE4842" s="107">
        <v>43607</v>
      </c>
      <c r="AF4842" s="99">
        <v>0</v>
      </c>
      <c r="AG4842" s="101" t="s">
        <v>53</v>
      </c>
      <c r="AH4842" s="100">
        <v>0</v>
      </c>
      <c r="AI4842" s="106">
        <v>0</v>
      </c>
      <c r="AJ4842" s="106">
        <v>0</v>
      </c>
      <c r="AK4842" s="60" t="str">
        <f>+IF(Tabla1[[#This Row],[REQUEST_TY]]="SR MANTENIMIENTO CORRECTIVO", "EMERGENCIA", "OTROS")</f>
        <v>EMERGENCIA</v>
      </c>
      <c r="AL4842" s="6" t="str">
        <f>+_xlfn.IFS(Tabla1[[#This Row],[Veces obj]]&lt;=1,"0-1",Tabla1[[#This Row],[Veces obj]]&lt;=2,"1-2",Tabla1[[#This Row],[Veces obj]]&lt;=3,"2-3",TRUE,"&gt;3")</f>
        <v>0-1</v>
      </c>
      <c r="AM4842" s="60" t="str">
        <f>+_xlfn.IFS(MONTH(Tabla1[[#This Row],[MES]])&lt;=3,"Q1",MONTH(Tabla1[[#This Row],[MES]])&lt;=6,"Q2",MONTH(Tabla1[[#This Row],[MES]])&lt;=9,"Q3",TRUE,"Q4")</f>
        <v>Q2</v>
      </c>
      <c r="AN4842" s="15" t="str">
        <f>+IFERROR(VLOOKUP(Tabla1[[#This Row],[CUENTA]],CTAS[],2,0),"OTROS")</f>
        <v>OTROS</v>
      </c>
      <c r="AP4842" s="15" t="str">
        <f>+IFERROR(VLOOKUP(Tabla1[[#This Row],[EMPLEADO]],IS[],3,0),"OTROS")</f>
        <v>OTROS</v>
      </c>
      <c r="AQ4842" s="15" t="str">
        <f>+IFERROR(VLOOKUP(Tabla1[[#This Row],[EMPLEADO]],IS[[NÓMINA]:[INGENIERO]],2,0),"OTROS")</f>
        <v>OTROS</v>
      </c>
    </row>
    <row r="4843" spans="1:43" x14ac:dyDescent="0.25">
      <c r="A4843" s="91" t="s">
        <v>12089</v>
      </c>
      <c r="B4843" s="92">
        <v>1</v>
      </c>
      <c r="C4843" s="92" t="s">
        <v>13720</v>
      </c>
      <c r="D4843" s="93" t="s">
        <v>38</v>
      </c>
      <c r="E4843" s="94" t="s">
        <v>89</v>
      </c>
      <c r="F4843" s="94" t="s">
        <v>13721</v>
      </c>
      <c r="G4843" s="105" t="s">
        <v>7703</v>
      </c>
      <c r="H4843" s="92" t="s">
        <v>297</v>
      </c>
      <c r="I4843" s="95" t="s">
        <v>43</v>
      </c>
      <c r="J4843" s="92" t="s">
        <v>8</v>
      </c>
      <c r="K4843" s="96" t="s">
        <v>169</v>
      </c>
      <c r="L4843" s="96" t="s">
        <v>170</v>
      </c>
      <c r="M4843" s="92" t="s">
        <v>73</v>
      </c>
      <c r="N4843" s="92">
        <v>0</v>
      </c>
      <c r="O4843" s="92" t="s">
        <v>47</v>
      </c>
      <c r="P4843" s="96">
        <v>47</v>
      </c>
      <c r="Q4843" s="96" t="s">
        <v>82</v>
      </c>
      <c r="R4843" s="97" t="s">
        <v>95</v>
      </c>
      <c r="S4843" s="98" t="s">
        <v>64</v>
      </c>
      <c r="T4843" s="98" t="s">
        <v>51</v>
      </c>
      <c r="U4843" s="99" t="s">
        <v>83</v>
      </c>
      <c r="V4843" s="100">
        <v>1.05</v>
      </c>
      <c r="W4843" s="106">
        <v>1433.25</v>
      </c>
      <c r="X4843" s="102">
        <v>1</v>
      </c>
      <c r="Y4843" s="103">
        <v>0</v>
      </c>
      <c r="Z4843" s="99">
        <v>5</v>
      </c>
      <c r="AA4843" s="104">
        <v>0</v>
      </c>
      <c r="AB4843" s="100">
        <v>0</v>
      </c>
      <c r="AC4843" s="106">
        <v>0</v>
      </c>
      <c r="AD4843" s="107">
        <v>43606</v>
      </c>
      <c r="AE4843" s="107">
        <v>43606</v>
      </c>
      <c r="AF4843" s="99">
        <v>0</v>
      </c>
      <c r="AG4843" s="101" t="s">
        <v>53</v>
      </c>
      <c r="AH4843" s="100">
        <v>0</v>
      </c>
      <c r="AI4843" s="106">
        <v>0</v>
      </c>
      <c r="AJ4843" s="106">
        <v>0</v>
      </c>
      <c r="AK4843" s="60" t="str">
        <f>+IF(Tabla1[[#This Row],[REQUEST_TY]]="SR MANTENIMIENTO CORRECTIVO", "EMERGENCIA", "OTROS")</f>
        <v>EMERGENCIA</v>
      </c>
      <c r="AL4843" s="6" t="str">
        <f>+_xlfn.IFS(Tabla1[[#This Row],[Veces obj]]&lt;=1,"0-1",Tabla1[[#This Row],[Veces obj]]&lt;=2,"1-2",Tabla1[[#This Row],[Veces obj]]&lt;=3,"2-3",TRUE,"&gt;3")</f>
        <v>0-1</v>
      </c>
      <c r="AM4843" s="60" t="str">
        <f>+_xlfn.IFS(MONTH(Tabla1[[#This Row],[MES]])&lt;=3,"Q1",MONTH(Tabla1[[#This Row],[MES]])&lt;=6,"Q2",MONTH(Tabla1[[#This Row],[MES]])&lt;=9,"Q3",TRUE,"Q4")</f>
        <v>Q2</v>
      </c>
      <c r="AN4843" s="15" t="str">
        <f>+IFERROR(VLOOKUP(Tabla1[[#This Row],[CUENTA]],CTAS[],2,0),"OTROS")</f>
        <v>OTROS</v>
      </c>
      <c r="AP4843" s="15" t="str">
        <f>+IFERROR(VLOOKUP(Tabla1[[#This Row],[EMPLEADO]],IS[],3,0),"OTROS")</f>
        <v>JUAREZ</v>
      </c>
      <c r="AQ4843" s="15" t="str">
        <f>+IFERROR(VLOOKUP(Tabla1[[#This Row],[EMPLEADO]],IS[[NÓMINA]:[INGENIERO]],2,0),"OTROS")</f>
        <v>ALFREDO TORRES</v>
      </c>
    </row>
    <row r="4844" spans="1:43" x14ac:dyDescent="0.25">
      <c r="A4844" s="91" t="s">
        <v>12089</v>
      </c>
      <c r="B4844" s="92">
        <v>1</v>
      </c>
      <c r="C4844" s="92" t="s">
        <v>13722</v>
      </c>
      <c r="D4844" s="93" t="s">
        <v>38</v>
      </c>
      <c r="E4844" s="94" t="s">
        <v>39</v>
      </c>
      <c r="F4844" s="94" t="s">
        <v>13723</v>
      </c>
      <c r="G4844" s="105" t="s">
        <v>2103</v>
      </c>
      <c r="H4844" s="92" t="s">
        <v>1052</v>
      </c>
      <c r="I4844" s="95" t="s">
        <v>43</v>
      </c>
      <c r="J4844" s="92" t="s">
        <v>8</v>
      </c>
      <c r="K4844" s="96" t="s">
        <v>44</v>
      </c>
      <c r="L4844" s="96" t="s">
        <v>2104</v>
      </c>
      <c r="M4844" s="92" t="s">
        <v>736</v>
      </c>
      <c r="N4844" s="92">
        <v>1</v>
      </c>
      <c r="O4844" s="92" t="s">
        <v>47</v>
      </c>
      <c r="P4844" s="96">
        <v>116</v>
      </c>
      <c r="Q4844" s="96" t="s">
        <v>48</v>
      </c>
      <c r="R4844" s="97" t="s">
        <v>49</v>
      </c>
      <c r="S4844" s="98" t="s">
        <v>50</v>
      </c>
      <c r="T4844" s="98" t="s">
        <v>51</v>
      </c>
      <c r="U4844" s="99" t="s">
        <v>52</v>
      </c>
      <c r="V4844" s="100">
        <v>1.05</v>
      </c>
      <c r="W4844" s="106">
        <v>0</v>
      </c>
      <c r="X4844" s="102">
        <v>1</v>
      </c>
      <c r="Y4844" s="103">
        <v>1.49</v>
      </c>
      <c r="Z4844" s="99">
        <v>5</v>
      </c>
      <c r="AA4844" s="104">
        <v>0.29799999999999999</v>
      </c>
      <c r="AB4844" s="100">
        <v>0</v>
      </c>
      <c r="AC4844" s="106">
        <v>0</v>
      </c>
      <c r="AD4844" s="107">
        <v>43605</v>
      </c>
      <c r="AE4844" s="107">
        <v>43605</v>
      </c>
      <c r="AF4844" s="99">
        <v>0</v>
      </c>
      <c r="AG4844" s="101" t="s">
        <v>53</v>
      </c>
      <c r="AH4844" s="100">
        <v>0</v>
      </c>
      <c r="AI4844" s="106">
        <v>0</v>
      </c>
      <c r="AJ4844" s="106">
        <v>0</v>
      </c>
      <c r="AK4844" s="60" t="str">
        <f>+IF(Tabla1[[#This Row],[REQUEST_TY]]="SR MANTENIMIENTO CORRECTIVO", "EMERGENCIA", "OTROS")</f>
        <v>EMERGENCIA</v>
      </c>
      <c r="AL4844" s="6" t="str">
        <f>+_xlfn.IFS(Tabla1[[#This Row],[Veces obj]]&lt;=1,"0-1",Tabla1[[#This Row],[Veces obj]]&lt;=2,"1-2",Tabla1[[#This Row],[Veces obj]]&lt;=3,"2-3",TRUE,"&gt;3")</f>
        <v>0-1</v>
      </c>
      <c r="AM4844" s="60" t="str">
        <f>+_xlfn.IFS(MONTH(Tabla1[[#This Row],[MES]])&lt;=3,"Q1",MONTH(Tabla1[[#This Row],[MES]])&lt;=6,"Q2",MONTH(Tabla1[[#This Row],[MES]])&lt;=9,"Q3",TRUE,"Q4")</f>
        <v>Q2</v>
      </c>
      <c r="AN4844" s="15" t="str">
        <f>+IFERROR(VLOOKUP(Tabla1[[#This Row],[CUENTA]],CTAS[],2,0),"OTROS")</f>
        <v>OTROS</v>
      </c>
      <c r="AP4844" s="15" t="str">
        <f>+IFERROR(VLOOKUP(Tabla1[[#This Row],[EMPLEADO]],IS[],3,0),"OTROS")</f>
        <v>OTROS</v>
      </c>
      <c r="AQ4844" s="15" t="str">
        <f>+IFERROR(VLOOKUP(Tabla1[[#This Row],[EMPLEADO]],IS[[NÓMINA]:[INGENIERO]],2,0),"OTROS")</f>
        <v>OTROS</v>
      </c>
    </row>
    <row r="4845" spans="1:43" x14ac:dyDescent="0.25">
      <c r="A4845" s="91" t="s">
        <v>12089</v>
      </c>
      <c r="B4845" s="92">
        <v>1</v>
      </c>
      <c r="C4845" s="92" t="s">
        <v>13724</v>
      </c>
      <c r="D4845" s="93" t="s">
        <v>38</v>
      </c>
      <c r="E4845" s="94" t="s">
        <v>113</v>
      </c>
      <c r="F4845" s="94" t="s">
        <v>13725</v>
      </c>
      <c r="G4845" s="105" t="s">
        <v>2110</v>
      </c>
      <c r="H4845" s="92" t="s">
        <v>10274</v>
      </c>
      <c r="I4845" s="95" t="s">
        <v>43</v>
      </c>
      <c r="J4845" s="92" t="s">
        <v>8</v>
      </c>
      <c r="K4845" s="96" t="s">
        <v>125</v>
      </c>
      <c r="L4845" s="96" t="s">
        <v>2111</v>
      </c>
      <c r="M4845" s="92" t="s">
        <v>131</v>
      </c>
      <c r="N4845" s="92">
        <v>0</v>
      </c>
      <c r="O4845" s="92" t="s">
        <v>47</v>
      </c>
      <c r="P4845" s="96">
        <v>122</v>
      </c>
      <c r="Q4845" s="96" t="s">
        <v>48</v>
      </c>
      <c r="R4845" s="97" t="s">
        <v>49</v>
      </c>
      <c r="S4845" s="98" t="s">
        <v>50</v>
      </c>
      <c r="T4845" s="98" t="s">
        <v>51</v>
      </c>
      <c r="U4845" s="99" t="s">
        <v>52</v>
      </c>
      <c r="V4845" s="100">
        <v>1.05</v>
      </c>
      <c r="W4845" s="106">
        <v>750.75000000000011</v>
      </c>
      <c r="X4845" s="102">
        <v>1</v>
      </c>
      <c r="Y4845" s="103">
        <v>1</v>
      </c>
      <c r="Z4845" s="99">
        <v>5</v>
      </c>
      <c r="AA4845" s="104">
        <v>0.2</v>
      </c>
      <c r="AB4845" s="100">
        <v>0</v>
      </c>
      <c r="AC4845" s="106">
        <v>0</v>
      </c>
      <c r="AD4845" s="107">
        <v>43608</v>
      </c>
      <c r="AE4845" s="107">
        <v>43608</v>
      </c>
      <c r="AF4845" s="99">
        <v>0</v>
      </c>
      <c r="AG4845" s="101" t="s">
        <v>53</v>
      </c>
      <c r="AH4845" s="100">
        <v>0</v>
      </c>
      <c r="AI4845" s="106">
        <v>0</v>
      </c>
      <c r="AJ4845" s="106">
        <v>0</v>
      </c>
      <c r="AK4845" s="60" t="str">
        <f>+IF(Tabla1[[#This Row],[REQUEST_TY]]="SR MANTENIMIENTO CORRECTIVO", "EMERGENCIA", "OTROS")</f>
        <v>EMERGENCIA</v>
      </c>
      <c r="AL4845" s="6" t="str">
        <f>+_xlfn.IFS(Tabla1[[#This Row],[Veces obj]]&lt;=1,"0-1",Tabla1[[#This Row],[Veces obj]]&lt;=2,"1-2",Tabla1[[#This Row],[Veces obj]]&lt;=3,"2-3",TRUE,"&gt;3")</f>
        <v>0-1</v>
      </c>
      <c r="AM4845" s="60" t="str">
        <f>+_xlfn.IFS(MONTH(Tabla1[[#This Row],[MES]])&lt;=3,"Q1",MONTH(Tabla1[[#This Row],[MES]])&lt;=6,"Q2",MONTH(Tabla1[[#This Row],[MES]])&lt;=9,"Q3",TRUE,"Q4")</f>
        <v>Q2</v>
      </c>
      <c r="AN4845" s="15" t="str">
        <f>+IFERROR(VLOOKUP(Tabla1[[#This Row],[CUENTA]],CTAS[],2,0),"OTROS")</f>
        <v>OTROS</v>
      </c>
      <c r="AP4845" s="15" t="str">
        <f>+IFERROR(VLOOKUP(Tabla1[[#This Row],[EMPLEADO]],IS[],3,0),"OTROS")</f>
        <v>OTROS</v>
      </c>
      <c r="AQ4845" s="15" t="str">
        <f>+IFERROR(VLOOKUP(Tabla1[[#This Row],[EMPLEADO]],IS[[NÓMINA]:[INGENIERO]],2,0),"OTROS")</f>
        <v>OTROS</v>
      </c>
    </row>
    <row r="4846" spans="1:43" x14ac:dyDescent="0.25">
      <c r="A4846" s="91" t="s">
        <v>12089</v>
      </c>
      <c r="B4846" s="92">
        <v>1</v>
      </c>
      <c r="C4846" s="92" t="s">
        <v>13726</v>
      </c>
      <c r="D4846" s="93" t="s">
        <v>3346</v>
      </c>
      <c r="E4846" s="94" t="s">
        <v>176</v>
      </c>
      <c r="F4846" s="94" t="s">
        <v>13727</v>
      </c>
      <c r="G4846" s="105" t="s">
        <v>11781</v>
      </c>
      <c r="H4846" s="92" t="s">
        <v>163</v>
      </c>
      <c r="I4846" s="95" t="s">
        <v>43</v>
      </c>
      <c r="J4846" s="92" t="s">
        <v>8</v>
      </c>
      <c r="K4846" s="96" t="s">
        <v>151</v>
      </c>
      <c r="L4846" s="96" t="s">
        <v>229</v>
      </c>
      <c r="M4846" s="92" t="s">
        <v>165</v>
      </c>
      <c r="N4846" s="92">
        <v>1</v>
      </c>
      <c r="O4846" s="92" t="s">
        <v>47</v>
      </c>
      <c r="P4846" s="96" t="s">
        <v>822</v>
      </c>
      <c r="Q4846" s="96" t="s">
        <v>48</v>
      </c>
      <c r="R4846" s="97" t="s">
        <v>49</v>
      </c>
      <c r="S4846" s="98" t="s">
        <v>50</v>
      </c>
      <c r="T4846" s="98" t="s">
        <v>51</v>
      </c>
      <c r="U4846" s="99" t="s">
        <v>52</v>
      </c>
      <c r="V4846" s="100">
        <v>1</v>
      </c>
      <c r="W4846" s="106">
        <v>0</v>
      </c>
      <c r="X4846" s="102">
        <v>0</v>
      </c>
      <c r="Y4846" s="103">
        <v>5</v>
      </c>
      <c r="Z4846" s="99">
        <v>5</v>
      </c>
      <c r="AA4846" s="104">
        <v>1</v>
      </c>
      <c r="AB4846" s="100">
        <v>0</v>
      </c>
      <c r="AC4846" s="106">
        <v>0</v>
      </c>
      <c r="AD4846" s="107">
        <v>43608</v>
      </c>
      <c r="AE4846" s="107">
        <v>43608</v>
      </c>
      <c r="AF4846" s="99">
        <v>0</v>
      </c>
      <c r="AG4846" s="101" t="s">
        <v>53</v>
      </c>
      <c r="AH4846" s="100">
        <v>0</v>
      </c>
      <c r="AI4846" s="106">
        <v>0</v>
      </c>
      <c r="AJ4846" s="106">
        <v>0</v>
      </c>
      <c r="AK4846" s="60" t="str">
        <f>+IF(Tabla1[[#This Row],[REQUEST_TY]]="SR MANTENIMIENTO CORRECTIVO", "EMERGENCIA", "OTROS")</f>
        <v>OTROS</v>
      </c>
      <c r="AL4846" s="6" t="str">
        <f>+_xlfn.IFS(Tabla1[[#This Row],[Veces obj]]&lt;=1,"0-1",Tabla1[[#This Row],[Veces obj]]&lt;=2,"1-2",Tabla1[[#This Row],[Veces obj]]&lt;=3,"2-3",TRUE,"&gt;3")</f>
        <v>0-1</v>
      </c>
      <c r="AM4846" s="60" t="str">
        <f>+_xlfn.IFS(MONTH(Tabla1[[#This Row],[MES]])&lt;=3,"Q1",MONTH(Tabla1[[#This Row],[MES]])&lt;=6,"Q2",MONTH(Tabla1[[#This Row],[MES]])&lt;=9,"Q3",TRUE,"Q4")</f>
        <v>Q2</v>
      </c>
      <c r="AN4846" s="15" t="str">
        <f>+IFERROR(VLOOKUP(Tabla1[[#This Row],[CUENTA]],CTAS[],2,0),"OTROS")</f>
        <v>HONEYWELL</v>
      </c>
      <c r="AP4846" s="15" t="str">
        <f>+IFERROR(VLOOKUP(Tabla1[[#This Row],[EMPLEADO]],IS[],3,0),"OTROS")</f>
        <v>CHIHUAHUA</v>
      </c>
      <c r="AQ4846" s="15" t="str">
        <f>+IFERROR(VLOOKUP(Tabla1[[#This Row],[EMPLEADO]],IS[[NÓMINA]:[INGENIERO]],2,0),"OTROS")</f>
        <v>LUIS EDUARDO MUÑOZ</v>
      </c>
    </row>
    <row r="4847" spans="1:43" x14ac:dyDescent="0.25">
      <c r="A4847" s="91" t="s">
        <v>12089</v>
      </c>
      <c r="B4847" s="92">
        <v>1</v>
      </c>
      <c r="C4847" s="92" t="s">
        <v>13728</v>
      </c>
      <c r="D4847" s="93" t="s">
        <v>38</v>
      </c>
      <c r="E4847" s="94" t="s">
        <v>558</v>
      </c>
      <c r="F4847" s="94" t="s">
        <v>13729</v>
      </c>
      <c r="G4847" s="105" t="s">
        <v>6158</v>
      </c>
      <c r="H4847" s="92" t="s">
        <v>42</v>
      </c>
      <c r="I4847" s="95" t="s">
        <v>43</v>
      </c>
      <c r="J4847" s="92" t="s">
        <v>8</v>
      </c>
      <c r="K4847" s="96" t="s">
        <v>2237</v>
      </c>
      <c r="L4847" s="96" t="s">
        <v>3429</v>
      </c>
      <c r="M4847" s="92" t="s">
        <v>794</v>
      </c>
      <c r="N4847" s="92">
        <v>1</v>
      </c>
      <c r="O4847" s="92" t="s">
        <v>47</v>
      </c>
      <c r="P4847" s="96">
        <v>244</v>
      </c>
      <c r="Q4847" s="96" t="s">
        <v>48</v>
      </c>
      <c r="R4847" s="97" t="s">
        <v>95</v>
      </c>
      <c r="S4847" s="98" t="s">
        <v>64</v>
      </c>
      <c r="T4847" s="98" t="s">
        <v>51</v>
      </c>
      <c r="U4847" s="99" t="s">
        <v>96</v>
      </c>
      <c r="V4847" s="100">
        <v>1.1000000000000001</v>
      </c>
      <c r="W4847" s="106">
        <v>0</v>
      </c>
      <c r="X4847" s="102">
        <v>1</v>
      </c>
      <c r="Y4847" s="103">
        <v>0</v>
      </c>
      <c r="Z4847" s="99">
        <v>5</v>
      </c>
      <c r="AA4847" s="104">
        <v>0</v>
      </c>
      <c r="AB4847" s="100">
        <v>0</v>
      </c>
      <c r="AC4847" s="106">
        <v>0</v>
      </c>
      <c r="AD4847" s="107">
        <v>43607</v>
      </c>
      <c r="AE4847" s="107">
        <v>43607</v>
      </c>
      <c r="AF4847" s="99">
        <v>0</v>
      </c>
      <c r="AG4847" s="101" t="s">
        <v>53</v>
      </c>
      <c r="AH4847" s="100">
        <v>0</v>
      </c>
      <c r="AI4847" s="106">
        <v>0</v>
      </c>
      <c r="AJ4847" s="106">
        <v>0</v>
      </c>
      <c r="AK4847" s="60" t="str">
        <f>+IF(Tabla1[[#This Row],[REQUEST_TY]]="SR MANTENIMIENTO CORRECTIVO", "EMERGENCIA", "OTROS")</f>
        <v>EMERGENCIA</v>
      </c>
      <c r="AL4847" s="6" t="str">
        <f>+_xlfn.IFS(Tabla1[[#This Row],[Veces obj]]&lt;=1,"0-1",Tabla1[[#This Row],[Veces obj]]&lt;=2,"1-2",Tabla1[[#This Row],[Veces obj]]&lt;=3,"2-3",TRUE,"&gt;3")</f>
        <v>0-1</v>
      </c>
      <c r="AM4847" s="60" t="str">
        <f>+_xlfn.IFS(MONTH(Tabla1[[#This Row],[MES]])&lt;=3,"Q1",MONTH(Tabla1[[#This Row],[MES]])&lt;=6,"Q2",MONTH(Tabla1[[#This Row],[MES]])&lt;=9,"Q3",TRUE,"Q4")</f>
        <v>Q2</v>
      </c>
      <c r="AN4847" s="15" t="str">
        <f>+IFERROR(VLOOKUP(Tabla1[[#This Row],[CUENTA]],CTAS[],2,0),"OTROS")</f>
        <v>OTROS</v>
      </c>
      <c r="AP4847" s="15" t="str">
        <f>+IFERROR(VLOOKUP(Tabla1[[#This Row],[EMPLEADO]],IS[],3,0),"OTROS")</f>
        <v>OTROS</v>
      </c>
      <c r="AQ4847" s="15" t="str">
        <f>+IFERROR(VLOOKUP(Tabla1[[#This Row],[EMPLEADO]],IS[[NÓMINA]:[INGENIERO]],2,0),"OTROS")</f>
        <v>OTROS</v>
      </c>
    </row>
    <row r="4848" spans="1:43" x14ac:dyDescent="0.25">
      <c r="A4848" s="91" t="s">
        <v>12089</v>
      </c>
      <c r="B4848" s="92">
        <v>1</v>
      </c>
      <c r="C4848" s="92" t="s">
        <v>13730</v>
      </c>
      <c r="D4848" s="93" t="s">
        <v>38</v>
      </c>
      <c r="E4848" s="94" t="s">
        <v>5605</v>
      </c>
      <c r="F4848" s="94" t="s">
        <v>13729</v>
      </c>
      <c r="G4848" s="105" t="s">
        <v>13731</v>
      </c>
      <c r="H4848" s="92" t="s">
        <v>740</v>
      </c>
      <c r="I4848" s="95" t="s">
        <v>43</v>
      </c>
      <c r="J4848" s="92" t="s">
        <v>8</v>
      </c>
      <c r="K4848" s="96" t="s">
        <v>1480</v>
      </c>
      <c r="L4848" s="96" t="s">
        <v>1481</v>
      </c>
      <c r="M4848" s="92" t="s">
        <v>1482</v>
      </c>
      <c r="N4848" s="92">
        <v>0</v>
      </c>
      <c r="O4848" s="92" t="s">
        <v>47</v>
      </c>
      <c r="P4848" s="96">
        <v>497</v>
      </c>
      <c r="Q4848" s="96" t="s">
        <v>48</v>
      </c>
      <c r="R4848" s="97" t="s">
        <v>153</v>
      </c>
      <c r="S4848" s="98" t="s">
        <v>50</v>
      </c>
      <c r="T4848" s="98" t="s">
        <v>51</v>
      </c>
      <c r="U4848" s="99" t="s">
        <v>52</v>
      </c>
      <c r="V4848" s="100">
        <v>1.05</v>
      </c>
      <c r="W4848" s="106">
        <v>750.75000000000011</v>
      </c>
      <c r="X4848" s="102">
        <v>1</v>
      </c>
      <c r="Y4848" s="103">
        <v>2.02</v>
      </c>
      <c r="Z4848" s="99">
        <v>5</v>
      </c>
      <c r="AA4848" s="104">
        <v>0.40400000000000003</v>
      </c>
      <c r="AB4848" s="100">
        <v>0</v>
      </c>
      <c r="AC4848" s="106">
        <v>0</v>
      </c>
      <c r="AD4848" s="107">
        <v>43608</v>
      </c>
      <c r="AE4848" s="107">
        <v>43608</v>
      </c>
      <c r="AF4848" s="99">
        <v>0</v>
      </c>
      <c r="AG4848" s="101" t="s">
        <v>53</v>
      </c>
      <c r="AH4848" s="100">
        <v>0</v>
      </c>
      <c r="AI4848" s="106">
        <v>0</v>
      </c>
      <c r="AJ4848" s="106">
        <v>0</v>
      </c>
      <c r="AK4848" s="60" t="str">
        <f>+IF(Tabla1[[#This Row],[REQUEST_TY]]="SR MANTENIMIENTO CORRECTIVO", "EMERGENCIA", "OTROS")</f>
        <v>EMERGENCIA</v>
      </c>
      <c r="AL4848" s="6" t="str">
        <f>+_xlfn.IFS(Tabla1[[#This Row],[Veces obj]]&lt;=1,"0-1",Tabla1[[#This Row],[Veces obj]]&lt;=2,"1-2",Tabla1[[#This Row],[Veces obj]]&lt;=3,"2-3",TRUE,"&gt;3")</f>
        <v>0-1</v>
      </c>
      <c r="AM4848" s="60" t="str">
        <f>+_xlfn.IFS(MONTH(Tabla1[[#This Row],[MES]])&lt;=3,"Q1",MONTH(Tabla1[[#This Row],[MES]])&lt;=6,"Q2",MONTH(Tabla1[[#This Row],[MES]])&lt;=9,"Q3",TRUE,"Q4")</f>
        <v>Q2</v>
      </c>
      <c r="AN4848" s="15" t="str">
        <f>+IFERROR(VLOOKUP(Tabla1[[#This Row],[CUENTA]],CTAS[],2,0),"OTROS")</f>
        <v>OTROS</v>
      </c>
      <c r="AP4848" s="15" t="str">
        <f>+IFERROR(VLOOKUP(Tabla1[[#This Row],[EMPLEADO]],IS[],3,0),"OTROS")</f>
        <v>OTROS</v>
      </c>
      <c r="AQ4848" s="15" t="str">
        <f>+IFERROR(VLOOKUP(Tabla1[[#This Row],[EMPLEADO]],IS[[NÓMINA]:[INGENIERO]],2,0),"OTROS")</f>
        <v>OTROS</v>
      </c>
    </row>
    <row r="4849" spans="1:43" x14ac:dyDescent="0.25">
      <c r="A4849" s="91" t="s">
        <v>12089</v>
      </c>
      <c r="B4849" s="92">
        <v>1</v>
      </c>
      <c r="C4849" s="92" t="s">
        <v>13732</v>
      </c>
      <c r="D4849" s="93" t="s">
        <v>38</v>
      </c>
      <c r="E4849" s="94" t="s">
        <v>558</v>
      </c>
      <c r="F4849" s="94" t="s">
        <v>13733</v>
      </c>
      <c r="G4849" s="105" t="s">
        <v>3468</v>
      </c>
      <c r="H4849" s="92" t="s">
        <v>42</v>
      </c>
      <c r="I4849" s="95" t="s">
        <v>43</v>
      </c>
      <c r="J4849" s="92" t="s">
        <v>8</v>
      </c>
      <c r="K4849" s="96" t="s">
        <v>44</v>
      </c>
      <c r="L4849" s="96" t="s">
        <v>2134</v>
      </c>
      <c r="M4849" s="92" t="s">
        <v>131</v>
      </c>
      <c r="N4849" s="92">
        <v>1</v>
      </c>
      <c r="O4849" s="92" t="s">
        <v>47</v>
      </c>
      <c r="P4849" s="96">
        <v>91</v>
      </c>
      <c r="Q4849" s="96" t="s">
        <v>48</v>
      </c>
      <c r="R4849" s="97" t="s">
        <v>95</v>
      </c>
      <c r="S4849" s="98" t="s">
        <v>64</v>
      </c>
      <c r="T4849" s="98" t="s">
        <v>51</v>
      </c>
      <c r="U4849" s="99" t="s">
        <v>96</v>
      </c>
      <c r="V4849" s="100">
        <v>1.1000000000000001</v>
      </c>
      <c r="W4849" s="106">
        <v>0</v>
      </c>
      <c r="X4849" s="102">
        <v>1</v>
      </c>
      <c r="Y4849" s="103">
        <v>0.87</v>
      </c>
      <c r="Z4849" s="99">
        <v>5</v>
      </c>
      <c r="AA4849" s="104">
        <v>0.17399999999999999</v>
      </c>
      <c r="AB4849" s="100">
        <v>0</v>
      </c>
      <c r="AC4849" s="106">
        <v>0</v>
      </c>
      <c r="AD4849" s="107">
        <v>43605</v>
      </c>
      <c r="AE4849" s="107">
        <v>43606</v>
      </c>
      <c r="AF4849" s="99">
        <v>1</v>
      </c>
      <c r="AG4849" s="101" t="s">
        <v>53</v>
      </c>
      <c r="AH4849" s="100">
        <v>0</v>
      </c>
      <c r="AI4849" s="106">
        <v>0</v>
      </c>
      <c r="AJ4849" s="106">
        <v>0</v>
      </c>
      <c r="AK4849" s="60" t="str">
        <f>+IF(Tabla1[[#This Row],[REQUEST_TY]]="SR MANTENIMIENTO CORRECTIVO", "EMERGENCIA", "OTROS")</f>
        <v>EMERGENCIA</v>
      </c>
      <c r="AL4849" s="6" t="str">
        <f>+_xlfn.IFS(Tabla1[[#This Row],[Veces obj]]&lt;=1,"0-1",Tabla1[[#This Row],[Veces obj]]&lt;=2,"1-2",Tabla1[[#This Row],[Veces obj]]&lt;=3,"2-3",TRUE,"&gt;3")</f>
        <v>0-1</v>
      </c>
      <c r="AM4849" s="60" t="str">
        <f>+_xlfn.IFS(MONTH(Tabla1[[#This Row],[MES]])&lt;=3,"Q1",MONTH(Tabla1[[#This Row],[MES]])&lt;=6,"Q2",MONTH(Tabla1[[#This Row],[MES]])&lt;=9,"Q3",TRUE,"Q4")</f>
        <v>Q2</v>
      </c>
      <c r="AN4849" s="15" t="str">
        <f>+IFERROR(VLOOKUP(Tabla1[[#This Row],[CUENTA]],CTAS[],2,0),"OTROS")</f>
        <v>OTROS</v>
      </c>
      <c r="AP4849" s="15" t="str">
        <f>+IFERROR(VLOOKUP(Tabla1[[#This Row],[EMPLEADO]],IS[],3,0),"OTROS")</f>
        <v>OTROS</v>
      </c>
      <c r="AQ4849" s="15" t="str">
        <f>+IFERROR(VLOOKUP(Tabla1[[#This Row],[EMPLEADO]],IS[[NÓMINA]:[INGENIERO]],2,0),"OTROS")</f>
        <v>OTROS</v>
      </c>
    </row>
    <row r="4850" spans="1:43" x14ac:dyDescent="0.25">
      <c r="A4850" s="91" t="s">
        <v>12089</v>
      </c>
      <c r="B4850" s="92">
        <v>1</v>
      </c>
      <c r="C4850" s="92" t="s">
        <v>13734</v>
      </c>
      <c r="D4850" s="93" t="s">
        <v>38</v>
      </c>
      <c r="E4850" s="94" t="s">
        <v>613</v>
      </c>
      <c r="F4850" s="94" t="s">
        <v>13733</v>
      </c>
      <c r="G4850" s="105" t="s">
        <v>13037</v>
      </c>
      <c r="H4850" s="92" t="s">
        <v>740</v>
      </c>
      <c r="I4850" s="95" t="s">
        <v>43</v>
      </c>
      <c r="J4850" s="92" t="s">
        <v>8</v>
      </c>
      <c r="K4850" s="96" t="s">
        <v>1480</v>
      </c>
      <c r="L4850" s="96" t="s">
        <v>1481</v>
      </c>
      <c r="M4850" s="92" t="s">
        <v>1482</v>
      </c>
      <c r="N4850" s="92">
        <v>0</v>
      </c>
      <c r="O4850" s="92" t="s">
        <v>47</v>
      </c>
      <c r="P4850" s="96">
        <v>7</v>
      </c>
      <c r="Q4850" s="96" t="s">
        <v>194</v>
      </c>
      <c r="R4850" s="97" t="s">
        <v>235</v>
      </c>
      <c r="S4850" s="98" t="s">
        <v>50</v>
      </c>
      <c r="T4850" s="98" t="s">
        <v>51</v>
      </c>
      <c r="U4850" s="99" t="s">
        <v>444</v>
      </c>
      <c r="V4850" s="100">
        <v>0</v>
      </c>
      <c r="W4850" s="106">
        <v>0</v>
      </c>
      <c r="X4850" s="102">
        <v>1</v>
      </c>
      <c r="Y4850" s="103">
        <v>3.47</v>
      </c>
      <c r="Z4850" s="99">
        <v>5</v>
      </c>
      <c r="AA4850" s="104">
        <v>0.69400000000000006</v>
      </c>
      <c r="AB4850" s="100">
        <v>0</v>
      </c>
      <c r="AC4850" s="106">
        <v>0</v>
      </c>
      <c r="AD4850" s="107">
        <v>43606</v>
      </c>
      <c r="AE4850" s="107">
        <v>43606</v>
      </c>
      <c r="AF4850" s="99">
        <v>0</v>
      </c>
      <c r="AG4850" s="101" t="s">
        <v>53</v>
      </c>
      <c r="AH4850" s="100">
        <v>0</v>
      </c>
      <c r="AI4850" s="106">
        <v>0</v>
      </c>
      <c r="AJ4850" s="106">
        <v>0</v>
      </c>
      <c r="AK4850" s="60" t="str">
        <f>+IF(Tabla1[[#This Row],[REQUEST_TY]]="SR MANTENIMIENTO CORRECTIVO", "EMERGENCIA", "OTROS")</f>
        <v>EMERGENCIA</v>
      </c>
      <c r="AL4850" s="6" t="str">
        <f>+_xlfn.IFS(Tabla1[[#This Row],[Veces obj]]&lt;=1,"0-1",Tabla1[[#This Row],[Veces obj]]&lt;=2,"1-2",Tabla1[[#This Row],[Veces obj]]&lt;=3,"2-3",TRUE,"&gt;3")</f>
        <v>0-1</v>
      </c>
      <c r="AM4850" s="60" t="str">
        <f>+_xlfn.IFS(MONTH(Tabla1[[#This Row],[MES]])&lt;=3,"Q1",MONTH(Tabla1[[#This Row],[MES]])&lt;=6,"Q2",MONTH(Tabla1[[#This Row],[MES]])&lt;=9,"Q3",TRUE,"Q4")</f>
        <v>Q2</v>
      </c>
      <c r="AN4850" s="15" t="str">
        <f>+IFERROR(VLOOKUP(Tabla1[[#This Row],[CUENTA]],CTAS[],2,0),"OTROS")</f>
        <v>OTROS</v>
      </c>
      <c r="AP4850" s="15" t="str">
        <f>+IFERROR(VLOOKUP(Tabla1[[#This Row],[EMPLEADO]],IS[],3,0),"OTROS")</f>
        <v>OTROS</v>
      </c>
      <c r="AQ4850" s="15" t="str">
        <f>+IFERROR(VLOOKUP(Tabla1[[#This Row],[EMPLEADO]],IS[[NÓMINA]:[INGENIERO]],2,0),"OTROS")</f>
        <v>OTROS</v>
      </c>
    </row>
    <row r="4851" spans="1:43" x14ac:dyDescent="0.25">
      <c r="A4851" s="91" t="s">
        <v>12089</v>
      </c>
      <c r="B4851" s="92">
        <v>1</v>
      </c>
      <c r="C4851" s="92" t="s">
        <v>13735</v>
      </c>
      <c r="D4851" s="93" t="s">
        <v>38</v>
      </c>
      <c r="E4851" s="94" t="s">
        <v>85</v>
      </c>
      <c r="F4851" s="94" t="s">
        <v>13736</v>
      </c>
      <c r="G4851" s="105" t="s">
        <v>1479</v>
      </c>
      <c r="H4851" s="92" t="s">
        <v>79</v>
      </c>
      <c r="I4851" s="95" t="s">
        <v>43</v>
      </c>
      <c r="J4851" s="92" t="s">
        <v>8</v>
      </c>
      <c r="K4851" s="96" t="s">
        <v>1480</v>
      </c>
      <c r="L4851" s="96" t="s">
        <v>1481</v>
      </c>
      <c r="M4851" s="92" t="s">
        <v>1482</v>
      </c>
      <c r="N4851" s="92">
        <v>0</v>
      </c>
      <c r="O4851" s="92" t="s">
        <v>47</v>
      </c>
      <c r="P4851" s="96">
        <v>137</v>
      </c>
      <c r="Q4851" s="96" t="s">
        <v>48</v>
      </c>
      <c r="R4851" s="97" t="s">
        <v>49</v>
      </c>
      <c r="S4851" s="98" t="s">
        <v>50</v>
      </c>
      <c r="T4851" s="98" t="s">
        <v>51</v>
      </c>
      <c r="U4851" s="99" t="s">
        <v>52</v>
      </c>
      <c r="V4851" s="100">
        <v>1.05</v>
      </c>
      <c r="W4851" s="106">
        <v>750.75000000000011</v>
      </c>
      <c r="X4851" s="102">
        <v>1</v>
      </c>
      <c r="Y4851" s="103">
        <v>1.42</v>
      </c>
      <c r="Z4851" s="99">
        <v>5</v>
      </c>
      <c r="AA4851" s="104">
        <v>0.28399999999999997</v>
      </c>
      <c r="AB4851" s="100">
        <v>0</v>
      </c>
      <c r="AC4851" s="106">
        <v>0</v>
      </c>
      <c r="AD4851" s="107">
        <v>43612</v>
      </c>
      <c r="AE4851" s="107">
        <v>43613</v>
      </c>
      <c r="AF4851" s="99">
        <v>1</v>
      </c>
      <c r="AG4851" s="101" t="s">
        <v>53</v>
      </c>
      <c r="AH4851" s="100">
        <v>0</v>
      </c>
      <c r="AI4851" s="106">
        <v>0</v>
      </c>
      <c r="AJ4851" s="106">
        <v>0</v>
      </c>
      <c r="AK4851" s="60" t="str">
        <f>+IF(Tabla1[[#This Row],[REQUEST_TY]]="SR MANTENIMIENTO CORRECTIVO", "EMERGENCIA", "OTROS")</f>
        <v>EMERGENCIA</v>
      </c>
      <c r="AL4851" s="6" t="str">
        <f>+_xlfn.IFS(Tabla1[[#This Row],[Veces obj]]&lt;=1,"0-1",Tabla1[[#This Row],[Veces obj]]&lt;=2,"1-2",Tabla1[[#This Row],[Veces obj]]&lt;=3,"2-3",TRUE,"&gt;3")</f>
        <v>0-1</v>
      </c>
      <c r="AM4851" s="60" t="str">
        <f>+_xlfn.IFS(MONTH(Tabla1[[#This Row],[MES]])&lt;=3,"Q1",MONTH(Tabla1[[#This Row],[MES]])&lt;=6,"Q2",MONTH(Tabla1[[#This Row],[MES]])&lt;=9,"Q3",TRUE,"Q4")</f>
        <v>Q2</v>
      </c>
      <c r="AN4851" s="15" t="str">
        <f>+IFERROR(VLOOKUP(Tabla1[[#This Row],[CUENTA]],CTAS[],2,0),"OTROS")</f>
        <v>OTROS</v>
      </c>
      <c r="AP4851" s="15" t="str">
        <f>+IFERROR(VLOOKUP(Tabla1[[#This Row],[EMPLEADO]],IS[],3,0),"OTROS")</f>
        <v>OTROS</v>
      </c>
      <c r="AQ4851" s="15" t="str">
        <f>+IFERROR(VLOOKUP(Tabla1[[#This Row],[EMPLEADO]],IS[[NÓMINA]:[INGENIERO]],2,0),"OTROS")</f>
        <v>OTROS</v>
      </c>
    </row>
    <row r="4852" spans="1:43" x14ac:dyDescent="0.25">
      <c r="A4852" s="91" t="s">
        <v>12089</v>
      </c>
      <c r="B4852" s="92">
        <v>1</v>
      </c>
      <c r="C4852" s="92" t="s">
        <v>13737</v>
      </c>
      <c r="D4852" s="93" t="s">
        <v>38</v>
      </c>
      <c r="E4852" s="94" t="s">
        <v>85</v>
      </c>
      <c r="F4852" s="94" t="s">
        <v>13738</v>
      </c>
      <c r="G4852" s="105" t="s">
        <v>13739</v>
      </c>
      <c r="H4852" s="92" t="s">
        <v>79</v>
      </c>
      <c r="I4852" s="95" t="s">
        <v>43</v>
      </c>
      <c r="J4852" s="92" t="s">
        <v>8</v>
      </c>
      <c r="K4852" s="96" t="s">
        <v>1480</v>
      </c>
      <c r="L4852" s="96" t="s">
        <v>1481</v>
      </c>
      <c r="M4852" s="92" t="s">
        <v>1482</v>
      </c>
      <c r="N4852" s="92">
        <v>0</v>
      </c>
      <c r="O4852" s="92" t="s">
        <v>47</v>
      </c>
      <c r="P4852" s="96">
        <v>391</v>
      </c>
      <c r="Q4852" s="96" t="s">
        <v>48</v>
      </c>
      <c r="R4852" s="97" t="s">
        <v>49</v>
      </c>
      <c r="S4852" s="98" t="s">
        <v>50</v>
      </c>
      <c r="T4852" s="98" t="s">
        <v>51</v>
      </c>
      <c r="U4852" s="99" t="s">
        <v>52</v>
      </c>
      <c r="V4852" s="100">
        <v>1.05</v>
      </c>
      <c r="W4852" s="106">
        <v>750.75000000000011</v>
      </c>
      <c r="X4852" s="102">
        <v>1</v>
      </c>
      <c r="Y4852" s="103">
        <v>3.83</v>
      </c>
      <c r="Z4852" s="99">
        <v>5</v>
      </c>
      <c r="AA4852" s="104">
        <v>0.76600000000000001</v>
      </c>
      <c r="AB4852" s="100">
        <v>0</v>
      </c>
      <c r="AC4852" s="106">
        <v>0</v>
      </c>
      <c r="AD4852" s="107">
        <v>43612</v>
      </c>
      <c r="AE4852" s="107">
        <v>43613</v>
      </c>
      <c r="AF4852" s="99">
        <v>1</v>
      </c>
      <c r="AG4852" s="101" t="s">
        <v>53</v>
      </c>
      <c r="AH4852" s="100">
        <v>0</v>
      </c>
      <c r="AI4852" s="106">
        <v>0</v>
      </c>
      <c r="AJ4852" s="106">
        <v>0</v>
      </c>
      <c r="AK4852" s="60" t="str">
        <f>+IF(Tabla1[[#This Row],[REQUEST_TY]]="SR MANTENIMIENTO CORRECTIVO", "EMERGENCIA", "OTROS")</f>
        <v>EMERGENCIA</v>
      </c>
      <c r="AL4852" s="6" t="str">
        <f>+_xlfn.IFS(Tabla1[[#This Row],[Veces obj]]&lt;=1,"0-1",Tabla1[[#This Row],[Veces obj]]&lt;=2,"1-2",Tabla1[[#This Row],[Veces obj]]&lt;=3,"2-3",TRUE,"&gt;3")</f>
        <v>0-1</v>
      </c>
      <c r="AM4852" s="60" t="str">
        <f>+_xlfn.IFS(MONTH(Tabla1[[#This Row],[MES]])&lt;=3,"Q1",MONTH(Tabla1[[#This Row],[MES]])&lt;=6,"Q2",MONTH(Tabla1[[#This Row],[MES]])&lt;=9,"Q3",TRUE,"Q4")</f>
        <v>Q2</v>
      </c>
      <c r="AN4852" s="15" t="str">
        <f>+IFERROR(VLOOKUP(Tabla1[[#This Row],[CUENTA]],CTAS[],2,0),"OTROS")</f>
        <v>OTROS</v>
      </c>
      <c r="AP4852" s="15" t="str">
        <f>+IFERROR(VLOOKUP(Tabla1[[#This Row],[EMPLEADO]],IS[],3,0),"OTROS")</f>
        <v>OTROS</v>
      </c>
      <c r="AQ4852" s="15" t="str">
        <f>+IFERROR(VLOOKUP(Tabla1[[#This Row],[EMPLEADO]],IS[[NÓMINA]:[INGENIERO]],2,0),"OTROS")</f>
        <v>OTROS</v>
      </c>
    </row>
    <row r="4853" spans="1:43" x14ac:dyDescent="0.25">
      <c r="A4853" s="91" t="s">
        <v>12089</v>
      </c>
      <c r="B4853" s="92">
        <v>1</v>
      </c>
      <c r="C4853" s="92" t="s">
        <v>13740</v>
      </c>
      <c r="D4853" s="93" t="s">
        <v>38</v>
      </c>
      <c r="E4853" s="94" t="s">
        <v>176</v>
      </c>
      <c r="F4853" s="94" t="s">
        <v>13741</v>
      </c>
      <c r="G4853" s="105" t="s">
        <v>13742</v>
      </c>
      <c r="H4853" s="92" t="s">
        <v>297</v>
      </c>
      <c r="I4853" s="95" t="s">
        <v>43</v>
      </c>
      <c r="J4853" s="92" t="s">
        <v>8</v>
      </c>
      <c r="K4853" s="96" t="s">
        <v>338</v>
      </c>
      <c r="L4853" s="96" t="s">
        <v>13743</v>
      </c>
      <c r="M4853" s="92" t="s">
        <v>73</v>
      </c>
      <c r="N4853" s="92">
        <v>0</v>
      </c>
      <c r="O4853" s="92" t="s">
        <v>47</v>
      </c>
      <c r="P4853" s="96">
        <v>776</v>
      </c>
      <c r="Q4853" s="96" t="s">
        <v>48</v>
      </c>
      <c r="R4853" s="97" t="s">
        <v>49</v>
      </c>
      <c r="S4853" s="98" t="s">
        <v>50</v>
      </c>
      <c r="T4853" s="98" t="s">
        <v>51</v>
      </c>
      <c r="U4853" s="99" t="s">
        <v>52</v>
      </c>
      <c r="V4853" s="100">
        <v>1.05</v>
      </c>
      <c r="W4853" s="106">
        <v>750.75000000000011</v>
      </c>
      <c r="X4853" s="102">
        <v>1</v>
      </c>
      <c r="Y4853" s="103">
        <v>1.44</v>
      </c>
      <c r="Z4853" s="99">
        <v>5</v>
      </c>
      <c r="AA4853" s="104">
        <v>0.28799999999999998</v>
      </c>
      <c r="AB4853" s="100">
        <v>0</v>
      </c>
      <c r="AC4853" s="106">
        <v>0</v>
      </c>
      <c r="AD4853" s="107">
        <v>43607</v>
      </c>
      <c r="AE4853" s="107">
        <v>43608</v>
      </c>
      <c r="AF4853" s="99">
        <v>1</v>
      </c>
      <c r="AG4853" s="101" t="s">
        <v>53</v>
      </c>
      <c r="AH4853" s="100">
        <v>0</v>
      </c>
      <c r="AI4853" s="106">
        <v>0</v>
      </c>
      <c r="AJ4853" s="106">
        <v>0</v>
      </c>
      <c r="AK4853" s="60" t="str">
        <f>+IF(Tabla1[[#This Row],[REQUEST_TY]]="SR MANTENIMIENTO CORRECTIVO", "EMERGENCIA", "OTROS")</f>
        <v>EMERGENCIA</v>
      </c>
      <c r="AL4853" s="6" t="str">
        <f>+_xlfn.IFS(Tabla1[[#This Row],[Veces obj]]&lt;=1,"0-1",Tabla1[[#This Row],[Veces obj]]&lt;=2,"1-2",Tabla1[[#This Row],[Veces obj]]&lt;=3,"2-3",TRUE,"&gt;3")</f>
        <v>0-1</v>
      </c>
      <c r="AM4853" s="60" t="str">
        <f>+_xlfn.IFS(MONTH(Tabla1[[#This Row],[MES]])&lt;=3,"Q1",MONTH(Tabla1[[#This Row],[MES]])&lt;=6,"Q2",MONTH(Tabla1[[#This Row],[MES]])&lt;=9,"Q3",TRUE,"Q4")</f>
        <v>Q2</v>
      </c>
      <c r="AN4853" s="15" t="str">
        <f>+IFERROR(VLOOKUP(Tabla1[[#This Row],[CUENTA]],CTAS[],2,0),"OTROS")</f>
        <v>OTROS</v>
      </c>
      <c r="AP4853" s="15" t="str">
        <f>+IFERROR(VLOOKUP(Tabla1[[#This Row],[EMPLEADO]],IS[],3,0),"OTROS")</f>
        <v>JUAREZ</v>
      </c>
      <c r="AQ4853" s="15" t="str">
        <f>+IFERROR(VLOOKUP(Tabla1[[#This Row],[EMPLEADO]],IS[[NÓMINA]:[INGENIERO]],2,0),"OTROS")</f>
        <v>ALFREDO TORRES</v>
      </c>
    </row>
    <row r="4854" spans="1:43" x14ac:dyDescent="0.25">
      <c r="A4854" s="91" t="s">
        <v>12089</v>
      </c>
      <c r="B4854" s="92">
        <v>1</v>
      </c>
      <c r="C4854" s="92" t="s">
        <v>13744</v>
      </c>
      <c r="D4854" s="93" t="s">
        <v>38</v>
      </c>
      <c r="E4854" s="94" t="s">
        <v>133</v>
      </c>
      <c r="F4854" s="94" t="s">
        <v>13745</v>
      </c>
      <c r="G4854" s="105" t="s">
        <v>1351</v>
      </c>
      <c r="H4854" s="92" t="s">
        <v>253</v>
      </c>
      <c r="I4854" s="95" t="s">
        <v>43</v>
      </c>
      <c r="J4854" s="92" t="s">
        <v>8</v>
      </c>
      <c r="K4854" s="96" t="s">
        <v>59</v>
      </c>
      <c r="L4854" s="96" t="s">
        <v>863</v>
      </c>
      <c r="M4854" s="92" t="s">
        <v>358</v>
      </c>
      <c r="N4854" s="92">
        <v>0</v>
      </c>
      <c r="O4854" s="92" t="s">
        <v>47</v>
      </c>
      <c r="P4854" s="96">
        <v>6</v>
      </c>
      <c r="Q4854" s="96" t="s">
        <v>207</v>
      </c>
      <c r="R4854" s="97" t="s">
        <v>138</v>
      </c>
      <c r="S4854" s="98" t="s">
        <v>139</v>
      </c>
      <c r="T4854" s="98" t="s">
        <v>51</v>
      </c>
      <c r="U4854" s="99" t="s">
        <v>879</v>
      </c>
      <c r="V4854" s="100">
        <v>0.6</v>
      </c>
      <c r="W4854" s="106">
        <v>943.80000000000007</v>
      </c>
      <c r="X4854" s="102">
        <v>1</v>
      </c>
      <c r="Y4854" s="103">
        <v>0.31</v>
      </c>
      <c r="Z4854" s="99">
        <v>4</v>
      </c>
      <c r="AA4854" s="104">
        <v>7.7499999999999999E-2</v>
      </c>
      <c r="AB4854" s="100">
        <v>0</v>
      </c>
      <c r="AC4854" s="106">
        <v>0</v>
      </c>
      <c r="AD4854" s="107">
        <v>43607</v>
      </c>
      <c r="AE4854" s="107">
        <v>43608</v>
      </c>
      <c r="AF4854" s="99">
        <v>1</v>
      </c>
      <c r="AG4854" s="101" t="s">
        <v>53</v>
      </c>
      <c r="AH4854" s="100">
        <v>0</v>
      </c>
      <c r="AI4854" s="106">
        <v>0</v>
      </c>
      <c r="AJ4854" s="106">
        <v>0</v>
      </c>
      <c r="AK4854" s="60" t="str">
        <f>+IF(Tabla1[[#This Row],[REQUEST_TY]]="SR MANTENIMIENTO CORRECTIVO", "EMERGENCIA", "OTROS")</f>
        <v>EMERGENCIA</v>
      </c>
      <c r="AL4854" s="6" t="str">
        <f>+_xlfn.IFS(Tabla1[[#This Row],[Veces obj]]&lt;=1,"0-1",Tabla1[[#This Row],[Veces obj]]&lt;=2,"1-2",Tabla1[[#This Row],[Veces obj]]&lt;=3,"2-3",TRUE,"&gt;3")</f>
        <v>0-1</v>
      </c>
      <c r="AM4854" s="60" t="str">
        <f>+_xlfn.IFS(MONTH(Tabla1[[#This Row],[MES]])&lt;=3,"Q1",MONTH(Tabla1[[#This Row],[MES]])&lt;=6,"Q2",MONTH(Tabla1[[#This Row],[MES]])&lt;=9,"Q3",TRUE,"Q4")</f>
        <v>Q2</v>
      </c>
      <c r="AN4854" s="15" t="str">
        <f>+IFERROR(VLOOKUP(Tabla1[[#This Row],[CUENTA]],CTAS[],2,0),"OTROS")</f>
        <v>OTROS</v>
      </c>
      <c r="AP4854" s="15" t="str">
        <f>+IFERROR(VLOOKUP(Tabla1[[#This Row],[EMPLEADO]],IS[],3,0),"OTROS")</f>
        <v>OTROS</v>
      </c>
      <c r="AQ4854" s="15" t="str">
        <f>+IFERROR(VLOOKUP(Tabla1[[#This Row],[EMPLEADO]],IS[[NÓMINA]:[INGENIERO]],2,0),"OTROS")</f>
        <v>OTROS</v>
      </c>
    </row>
    <row r="4855" spans="1:43" x14ac:dyDescent="0.25">
      <c r="A4855" s="91" t="s">
        <v>12089</v>
      </c>
      <c r="B4855" s="92">
        <v>1</v>
      </c>
      <c r="C4855" s="92" t="s">
        <v>13746</v>
      </c>
      <c r="D4855" s="93" t="s">
        <v>38</v>
      </c>
      <c r="E4855" s="94" t="s">
        <v>176</v>
      </c>
      <c r="F4855" s="94" t="s">
        <v>13747</v>
      </c>
      <c r="G4855" s="105" t="s">
        <v>13527</v>
      </c>
      <c r="H4855" s="92" t="s">
        <v>1572</v>
      </c>
      <c r="I4855" s="95" t="s">
        <v>43</v>
      </c>
      <c r="J4855" s="92" t="s">
        <v>8</v>
      </c>
      <c r="K4855" s="96" t="s">
        <v>338</v>
      </c>
      <c r="L4855" s="96" t="s">
        <v>13528</v>
      </c>
      <c r="M4855" s="92" t="s">
        <v>1574</v>
      </c>
      <c r="N4855" s="92">
        <v>0</v>
      </c>
      <c r="O4855" s="92" t="s">
        <v>47</v>
      </c>
      <c r="P4855" s="96">
        <v>3</v>
      </c>
      <c r="Q4855" s="96" t="s">
        <v>388</v>
      </c>
      <c r="R4855" s="97" t="s">
        <v>49</v>
      </c>
      <c r="S4855" s="98" t="s">
        <v>50</v>
      </c>
      <c r="T4855" s="98" t="s">
        <v>51</v>
      </c>
      <c r="U4855" s="99" t="s">
        <v>641</v>
      </c>
      <c r="V4855" s="100">
        <v>0</v>
      </c>
      <c r="W4855" s="106">
        <v>0</v>
      </c>
      <c r="X4855" s="102">
        <v>1</v>
      </c>
      <c r="Y4855" s="103">
        <v>0.72</v>
      </c>
      <c r="Z4855" s="99">
        <v>5</v>
      </c>
      <c r="AA4855" s="104">
        <v>0.14399999999999999</v>
      </c>
      <c r="AB4855" s="100">
        <v>0</v>
      </c>
      <c r="AC4855" s="106">
        <v>0</v>
      </c>
      <c r="AD4855" s="107">
        <v>43609</v>
      </c>
      <c r="AE4855" s="107">
        <v>43609</v>
      </c>
      <c r="AF4855" s="99">
        <v>0</v>
      </c>
      <c r="AG4855" s="101" t="s">
        <v>53</v>
      </c>
      <c r="AH4855" s="100">
        <v>0</v>
      </c>
      <c r="AI4855" s="106">
        <v>0</v>
      </c>
      <c r="AJ4855" s="106">
        <v>0</v>
      </c>
      <c r="AK4855" s="60" t="str">
        <f>+IF(Tabla1[[#This Row],[REQUEST_TY]]="SR MANTENIMIENTO CORRECTIVO", "EMERGENCIA", "OTROS")</f>
        <v>EMERGENCIA</v>
      </c>
      <c r="AL4855" s="6" t="str">
        <f>+_xlfn.IFS(Tabla1[[#This Row],[Veces obj]]&lt;=1,"0-1",Tabla1[[#This Row],[Veces obj]]&lt;=2,"1-2",Tabla1[[#This Row],[Veces obj]]&lt;=3,"2-3",TRUE,"&gt;3")</f>
        <v>0-1</v>
      </c>
      <c r="AM4855" s="60" t="str">
        <f>+_xlfn.IFS(MONTH(Tabla1[[#This Row],[MES]])&lt;=3,"Q1",MONTH(Tabla1[[#This Row],[MES]])&lt;=6,"Q2",MONTH(Tabla1[[#This Row],[MES]])&lt;=9,"Q3",TRUE,"Q4")</f>
        <v>Q2</v>
      </c>
      <c r="AN4855" s="15" t="str">
        <f>+IFERROR(VLOOKUP(Tabla1[[#This Row],[CUENTA]],CTAS[],2,0),"OTROS")</f>
        <v>OTROS</v>
      </c>
      <c r="AP4855" s="15" t="str">
        <f>+IFERROR(VLOOKUP(Tabla1[[#This Row],[EMPLEADO]],IS[],3,0),"OTROS")</f>
        <v>OTROS</v>
      </c>
      <c r="AQ4855" s="15" t="str">
        <f>+IFERROR(VLOOKUP(Tabla1[[#This Row],[EMPLEADO]],IS[[NÓMINA]:[INGENIERO]],2,0),"OTROS")</f>
        <v>OTROS</v>
      </c>
    </row>
    <row r="4856" spans="1:43" x14ac:dyDescent="0.25">
      <c r="A4856" s="91" t="s">
        <v>12089</v>
      </c>
      <c r="B4856" s="92">
        <v>1</v>
      </c>
      <c r="C4856" s="92" t="s">
        <v>13748</v>
      </c>
      <c r="D4856" s="93" t="s">
        <v>38</v>
      </c>
      <c r="E4856" s="94" t="s">
        <v>147</v>
      </c>
      <c r="F4856" s="94" t="s">
        <v>13749</v>
      </c>
      <c r="G4856" s="105" t="s">
        <v>7042</v>
      </c>
      <c r="H4856" s="92" t="s">
        <v>150</v>
      </c>
      <c r="I4856" s="95" t="s">
        <v>43</v>
      </c>
      <c r="J4856" s="92" t="s">
        <v>8</v>
      </c>
      <c r="K4856" s="96" t="s">
        <v>151</v>
      </c>
      <c r="L4856" s="96" t="s">
        <v>185</v>
      </c>
      <c r="M4856" s="92" t="s">
        <v>73</v>
      </c>
      <c r="N4856" s="92">
        <v>1</v>
      </c>
      <c r="O4856" s="92" t="s">
        <v>47</v>
      </c>
      <c r="P4856" s="96">
        <v>84</v>
      </c>
      <c r="Q4856" s="96" t="s">
        <v>48</v>
      </c>
      <c r="R4856" s="97" t="s">
        <v>153</v>
      </c>
      <c r="S4856" s="98" t="s">
        <v>50</v>
      </c>
      <c r="T4856" s="98" t="s">
        <v>51</v>
      </c>
      <c r="U4856" s="99" t="s">
        <v>52</v>
      </c>
      <c r="V4856" s="100">
        <v>1.05</v>
      </c>
      <c r="W4856" s="106">
        <v>0</v>
      </c>
      <c r="X4856" s="102">
        <v>1</v>
      </c>
      <c r="Y4856" s="103">
        <v>7.0000000000000007E-2</v>
      </c>
      <c r="Z4856" s="99">
        <v>5</v>
      </c>
      <c r="AA4856" s="104">
        <v>1.4000000000000002E-2</v>
      </c>
      <c r="AB4856" s="100">
        <v>0</v>
      </c>
      <c r="AC4856" s="106">
        <v>0</v>
      </c>
      <c r="AD4856" s="107">
        <v>43606</v>
      </c>
      <c r="AE4856" s="107">
        <v>43606</v>
      </c>
      <c r="AF4856" s="99">
        <v>0</v>
      </c>
      <c r="AG4856" s="101" t="s">
        <v>53</v>
      </c>
      <c r="AH4856" s="100">
        <v>0</v>
      </c>
      <c r="AI4856" s="106">
        <v>0</v>
      </c>
      <c r="AJ4856" s="106">
        <v>0</v>
      </c>
      <c r="AK4856" s="60" t="str">
        <f>+IF(Tabla1[[#This Row],[REQUEST_TY]]="SR MANTENIMIENTO CORRECTIVO", "EMERGENCIA", "OTROS")</f>
        <v>EMERGENCIA</v>
      </c>
      <c r="AL4856" s="6" t="str">
        <f>+_xlfn.IFS(Tabla1[[#This Row],[Veces obj]]&lt;=1,"0-1",Tabla1[[#This Row],[Veces obj]]&lt;=2,"1-2",Tabla1[[#This Row],[Veces obj]]&lt;=3,"2-3",TRUE,"&gt;3")</f>
        <v>0-1</v>
      </c>
      <c r="AM4856" s="60" t="str">
        <f>+_xlfn.IFS(MONTH(Tabla1[[#This Row],[MES]])&lt;=3,"Q1",MONTH(Tabla1[[#This Row],[MES]])&lt;=6,"Q2",MONTH(Tabla1[[#This Row],[MES]])&lt;=9,"Q3",TRUE,"Q4")</f>
        <v>Q2</v>
      </c>
      <c r="AN4856" s="15" t="str">
        <f>+IFERROR(VLOOKUP(Tabla1[[#This Row],[CUENTA]],CTAS[],2,0),"OTROS")</f>
        <v>HONEYWELL</v>
      </c>
      <c r="AP4856" s="15" t="str">
        <f>+IFERROR(VLOOKUP(Tabla1[[#This Row],[EMPLEADO]],IS[],3,0),"OTROS")</f>
        <v>JUAREZ</v>
      </c>
      <c r="AQ4856" s="15" t="str">
        <f>+IFERROR(VLOOKUP(Tabla1[[#This Row],[EMPLEADO]],IS[[NÓMINA]:[INGENIERO]],2,0),"OTROS")</f>
        <v>CARLOS MONTOYA</v>
      </c>
    </row>
    <row r="4857" spans="1:43" x14ac:dyDescent="0.25">
      <c r="A4857" s="91" t="s">
        <v>12089</v>
      </c>
      <c r="B4857" s="92">
        <v>1</v>
      </c>
      <c r="C4857" s="92" t="s">
        <v>13750</v>
      </c>
      <c r="D4857" s="93" t="s">
        <v>38</v>
      </c>
      <c r="E4857" s="94" t="s">
        <v>176</v>
      </c>
      <c r="F4857" s="94" t="s">
        <v>13751</v>
      </c>
      <c r="G4857" s="105" t="s">
        <v>13468</v>
      </c>
      <c r="H4857" s="92" t="s">
        <v>1052</v>
      </c>
      <c r="I4857" s="95" t="s">
        <v>43</v>
      </c>
      <c r="J4857" s="92" t="s">
        <v>8</v>
      </c>
      <c r="K4857" s="96" t="s">
        <v>338</v>
      </c>
      <c r="L4857" s="96" t="s">
        <v>13469</v>
      </c>
      <c r="M4857" s="92" t="s">
        <v>736</v>
      </c>
      <c r="N4857" s="92">
        <v>0</v>
      </c>
      <c r="O4857" s="92" t="s">
        <v>47</v>
      </c>
      <c r="P4857" s="96">
        <v>4</v>
      </c>
      <c r="Q4857" s="96" t="s">
        <v>207</v>
      </c>
      <c r="R4857" s="97" t="s">
        <v>49</v>
      </c>
      <c r="S4857" s="98" t="s">
        <v>50</v>
      </c>
      <c r="T4857" s="98" t="s">
        <v>51</v>
      </c>
      <c r="U4857" s="99" t="s">
        <v>486</v>
      </c>
      <c r="V4857" s="100">
        <v>0</v>
      </c>
      <c r="W4857" s="106">
        <v>0</v>
      </c>
      <c r="X4857" s="102">
        <v>1</v>
      </c>
      <c r="Y4857" s="103">
        <v>3.53</v>
      </c>
      <c r="Z4857" s="99">
        <v>5</v>
      </c>
      <c r="AA4857" s="104">
        <v>0.70599999999999996</v>
      </c>
      <c r="AB4857" s="100">
        <v>0</v>
      </c>
      <c r="AC4857" s="106">
        <v>0</v>
      </c>
      <c r="AD4857" s="107">
        <v>43606</v>
      </c>
      <c r="AE4857" s="107">
        <v>43606</v>
      </c>
      <c r="AF4857" s="99">
        <v>0</v>
      </c>
      <c r="AG4857" s="101" t="s">
        <v>53</v>
      </c>
      <c r="AH4857" s="100">
        <v>0</v>
      </c>
      <c r="AI4857" s="106">
        <v>0</v>
      </c>
      <c r="AJ4857" s="106">
        <v>0</v>
      </c>
      <c r="AK4857" s="60" t="str">
        <f>+IF(Tabla1[[#This Row],[REQUEST_TY]]="SR MANTENIMIENTO CORRECTIVO", "EMERGENCIA", "OTROS")</f>
        <v>EMERGENCIA</v>
      </c>
      <c r="AL4857" s="6" t="str">
        <f>+_xlfn.IFS(Tabla1[[#This Row],[Veces obj]]&lt;=1,"0-1",Tabla1[[#This Row],[Veces obj]]&lt;=2,"1-2",Tabla1[[#This Row],[Veces obj]]&lt;=3,"2-3",TRUE,"&gt;3")</f>
        <v>0-1</v>
      </c>
      <c r="AM4857" s="60" t="str">
        <f>+_xlfn.IFS(MONTH(Tabla1[[#This Row],[MES]])&lt;=3,"Q1",MONTH(Tabla1[[#This Row],[MES]])&lt;=6,"Q2",MONTH(Tabla1[[#This Row],[MES]])&lt;=9,"Q3",TRUE,"Q4")</f>
        <v>Q2</v>
      </c>
      <c r="AN4857" s="15" t="str">
        <f>+IFERROR(VLOOKUP(Tabla1[[#This Row],[CUENTA]],CTAS[],2,0),"OTROS")</f>
        <v>OTROS</v>
      </c>
      <c r="AP4857" s="15" t="str">
        <f>+IFERROR(VLOOKUP(Tabla1[[#This Row],[EMPLEADO]],IS[],3,0),"OTROS")</f>
        <v>OTROS</v>
      </c>
      <c r="AQ4857" s="15" t="str">
        <f>+IFERROR(VLOOKUP(Tabla1[[#This Row],[EMPLEADO]],IS[[NÓMINA]:[INGENIERO]],2,0),"OTROS")</f>
        <v>OTROS</v>
      </c>
    </row>
    <row r="4858" spans="1:43" x14ac:dyDescent="0.25">
      <c r="A4858" s="91" t="s">
        <v>12089</v>
      </c>
      <c r="B4858" s="92">
        <v>1</v>
      </c>
      <c r="C4858" s="92" t="s">
        <v>13752</v>
      </c>
      <c r="D4858" s="93" t="s">
        <v>38</v>
      </c>
      <c r="E4858" s="94" t="s">
        <v>613</v>
      </c>
      <c r="F4858" s="94" t="s">
        <v>13753</v>
      </c>
      <c r="G4858" s="105" t="s">
        <v>6673</v>
      </c>
      <c r="H4858" s="92" t="s">
        <v>220</v>
      </c>
      <c r="I4858" s="95" t="s">
        <v>43</v>
      </c>
      <c r="J4858" s="92" t="s">
        <v>8</v>
      </c>
      <c r="K4858" s="96" t="s">
        <v>6674</v>
      </c>
      <c r="L4858" s="96" t="s">
        <v>6675</v>
      </c>
      <c r="M4858" s="92" t="s">
        <v>545</v>
      </c>
      <c r="N4858" s="92">
        <v>0</v>
      </c>
      <c r="O4858" s="92" t="s">
        <v>47</v>
      </c>
      <c r="P4858" s="96">
        <v>90</v>
      </c>
      <c r="Q4858" s="96" t="s">
        <v>48</v>
      </c>
      <c r="R4858" s="97" t="s">
        <v>235</v>
      </c>
      <c r="S4858" s="98" t="s">
        <v>50</v>
      </c>
      <c r="T4858" s="98" t="s">
        <v>51</v>
      </c>
      <c r="U4858" s="99" t="s">
        <v>52</v>
      </c>
      <c r="V4858" s="100">
        <v>1.05</v>
      </c>
      <c r="W4858" s="106">
        <v>750.75000000000011</v>
      </c>
      <c r="X4858" s="102">
        <v>1</v>
      </c>
      <c r="Y4858" s="103">
        <v>0.68</v>
      </c>
      <c r="Z4858" s="99">
        <v>5</v>
      </c>
      <c r="AA4858" s="104">
        <v>0.13600000000000001</v>
      </c>
      <c r="AB4858" s="100">
        <v>0</v>
      </c>
      <c r="AC4858" s="106">
        <v>0</v>
      </c>
      <c r="AD4858" s="107">
        <v>43607</v>
      </c>
      <c r="AE4858" s="107">
        <v>43608</v>
      </c>
      <c r="AF4858" s="99">
        <v>1</v>
      </c>
      <c r="AG4858" s="101" t="s">
        <v>53</v>
      </c>
      <c r="AH4858" s="100">
        <v>0</v>
      </c>
      <c r="AI4858" s="106">
        <v>0</v>
      </c>
      <c r="AJ4858" s="106">
        <v>0</v>
      </c>
      <c r="AK4858" s="60" t="str">
        <f>+IF(Tabla1[[#This Row],[REQUEST_TY]]="SR MANTENIMIENTO CORRECTIVO", "EMERGENCIA", "OTROS")</f>
        <v>EMERGENCIA</v>
      </c>
      <c r="AL4858" s="6" t="str">
        <f>+_xlfn.IFS(Tabla1[[#This Row],[Veces obj]]&lt;=1,"0-1",Tabla1[[#This Row],[Veces obj]]&lt;=2,"1-2",Tabla1[[#This Row],[Veces obj]]&lt;=3,"2-3",TRUE,"&gt;3")</f>
        <v>0-1</v>
      </c>
      <c r="AM4858" s="60" t="str">
        <f>+_xlfn.IFS(MONTH(Tabla1[[#This Row],[MES]])&lt;=3,"Q1",MONTH(Tabla1[[#This Row],[MES]])&lt;=6,"Q2",MONTH(Tabla1[[#This Row],[MES]])&lt;=9,"Q3",TRUE,"Q4")</f>
        <v>Q2</v>
      </c>
      <c r="AN4858" s="15" t="str">
        <f>+IFERROR(VLOOKUP(Tabla1[[#This Row],[CUENTA]],CTAS[],2,0),"OTROS")</f>
        <v>OTROS</v>
      </c>
      <c r="AP4858" s="15" t="str">
        <f>+IFERROR(VLOOKUP(Tabla1[[#This Row],[EMPLEADO]],IS[],3,0),"OTROS")</f>
        <v>OTROS</v>
      </c>
      <c r="AQ4858" s="15" t="str">
        <f>+IFERROR(VLOOKUP(Tabla1[[#This Row],[EMPLEADO]],IS[[NÓMINA]:[INGENIERO]],2,0),"OTROS")</f>
        <v>OTROS</v>
      </c>
    </row>
    <row r="4859" spans="1:43" x14ac:dyDescent="0.25">
      <c r="A4859" s="91" t="s">
        <v>12089</v>
      </c>
      <c r="B4859" s="92">
        <v>1</v>
      </c>
      <c r="C4859" s="92" t="s">
        <v>13754</v>
      </c>
      <c r="D4859" s="93" t="s">
        <v>38</v>
      </c>
      <c r="E4859" s="94" t="s">
        <v>39</v>
      </c>
      <c r="F4859" s="94" t="s">
        <v>13755</v>
      </c>
      <c r="G4859" s="105" t="s">
        <v>4356</v>
      </c>
      <c r="H4859" s="92" t="s">
        <v>8581</v>
      </c>
      <c r="I4859" s="95" t="s">
        <v>43</v>
      </c>
      <c r="J4859" s="92" t="s">
        <v>8</v>
      </c>
      <c r="K4859" s="96" t="s">
        <v>254</v>
      </c>
      <c r="L4859" s="96" t="s">
        <v>4357</v>
      </c>
      <c r="M4859" s="92" t="s">
        <v>473</v>
      </c>
      <c r="N4859" s="92">
        <v>0</v>
      </c>
      <c r="O4859" s="92" t="s">
        <v>47</v>
      </c>
      <c r="P4859" s="96">
        <v>137</v>
      </c>
      <c r="Q4859" s="96" t="s">
        <v>48</v>
      </c>
      <c r="R4859" s="97" t="s">
        <v>49</v>
      </c>
      <c r="S4859" s="98" t="s">
        <v>50</v>
      </c>
      <c r="T4859" s="98" t="s">
        <v>51</v>
      </c>
      <c r="U4859" s="99" t="s">
        <v>52</v>
      </c>
      <c r="V4859" s="100">
        <v>1.05</v>
      </c>
      <c r="W4859" s="106">
        <v>750.75000000000011</v>
      </c>
      <c r="X4859" s="102">
        <v>1</v>
      </c>
      <c r="Y4859" s="103">
        <v>2.92</v>
      </c>
      <c r="Z4859" s="99">
        <v>5</v>
      </c>
      <c r="AA4859" s="104">
        <v>0.58399999999999996</v>
      </c>
      <c r="AB4859" s="100">
        <v>0</v>
      </c>
      <c r="AC4859" s="106">
        <v>0</v>
      </c>
      <c r="AD4859" s="107">
        <v>43607</v>
      </c>
      <c r="AE4859" s="107">
        <v>43608</v>
      </c>
      <c r="AF4859" s="99">
        <v>1</v>
      </c>
      <c r="AG4859" s="101" t="s">
        <v>53</v>
      </c>
      <c r="AH4859" s="100">
        <v>0</v>
      </c>
      <c r="AI4859" s="106">
        <v>0</v>
      </c>
      <c r="AJ4859" s="106">
        <v>0</v>
      </c>
      <c r="AK4859" s="60" t="str">
        <f>+IF(Tabla1[[#This Row],[REQUEST_TY]]="SR MANTENIMIENTO CORRECTIVO", "EMERGENCIA", "OTROS")</f>
        <v>EMERGENCIA</v>
      </c>
      <c r="AL4859" s="6" t="str">
        <f>+_xlfn.IFS(Tabla1[[#This Row],[Veces obj]]&lt;=1,"0-1",Tabla1[[#This Row],[Veces obj]]&lt;=2,"1-2",Tabla1[[#This Row],[Veces obj]]&lt;=3,"2-3",TRUE,"&gt;3")</f>
        <v>0-1</v>
      </c>
      <c r="AM4859" s="60" t="str">
        <f>+_xlfn.IFS(MONTH(Tabla1[[#This Row],[MES]])&lt;=3,"Q1",MONTH(Tabla1[[#This Row],[MES]])&lt;=6,"Q2",MONTH(Tabla1[[#This Row],[MES]])&lt;=9,"Q3",TRUE,"Q4")</f>
        <v>Q2</v>
      </c>
      <c r="AN4859" s="15" t="str">
        <f>+IFERROR(VLOOKUP(Tabla1[[#This Row],[CUENTA]],CTAS[],2,0),"OTROS")</f>
        <v>OTROS</v>
      </c>
      <c r="AP4859" s="15" t="str">
        <f>+IFERROR(VLOOKUP(Tabla1[[#This Row],[EMPLEADO]],IS[],3,0),"OTROS")</f>
        <v>OTROS</v>
      </c>
      <c r="AQ4859" s="15" t="str">
        <f>+IFERROR(VLOOKUP(Tabla1[[#This Row],[EMPLEADO]],IS[[NÓMINA]:[INGENIERO]],2,0),"OTROS")</f>
        <v>OTROS</v>
      </c>
    </row>
    <row r="4860" spans="1:43" x14ac:dyDescent="0.25">
      <c r="A4860" s="91" t="s">
        <v>12089</v>
      </c>
      <c r="B4860" s="92">
        <v>1</v>
      </c>
      <c r="C4860" s="92" t="s">
        <v>13756</v>
      </c>
      <c r="D4860" s="93" t="s">
        <v>38</v>
      </c>
      <c r="E4860" s="94" t="s">
        <v>258</v>
      </c>
      <c r="F4860" s="94" t="s">
        <v>13757</v>
      </c>
      <c r="G4860" s="105" t="s">
        <v>3141</v>
      </c>
      <c r="H4860" s="92" t="s">
        <v>106</v>
      </c>
      <c r="I4860" s="95" t="s">
        <v>43</v>
      </c>
      <c r="J4860" s="92" t="s">
        <v>8</v>
      </c>
      <c r="K4860" s="96" t="s">
        <v>59</v>
      </c>
      <c r="L4860" s="96" t="s">
        <v>130</v>
      </c>
      <c r="M4860" s="92" t="s">
        <v>131</v>
      </c>
      <c r="N4860" s="92">
        <v>0</v>
      </c>
      <c r="O4860" s="92" t="s">
        <v>47</v>
      </c>
      <c r="P4860" s="96">
        <v>11</v>
      </c>
      <c r="Q4860" s="96" t="s">
        <v>194</v>
      </c>
      <c r="R4860" s="97" t="s">
        <v>138</v>
      </c>
      <c r="S4860" s="98" t="s">
        <v>139</v>
      </c>
      <c r="T4860" s="98" t="s">
        <v>51</v>
      </c>
      <c r="U4860" s="99" t="s">
        <v>224</v>
      </c>
      <c r="V4860" s="100">
        <v>0.8</v>
      </c>
      <c r="W4860" s="106">
        <v>1258.4000000000003</v>
      </c>
      <c r="X4860" s="102">
        <v>1</v>
      </c>
      <c r="Y4860" s="103">
        <v>2.2000000000000002</v>
      </c>
      <c r="Z4860" s="99">
        <v>4</v>
      </c>
      <c r="AA4860" s="104">
        <v>0.55000000000000004</v>
      </c>
      <c r="AB4860" s="100">
        <v>0</v>
      </c>
      <c r="AC4860" s="106">
        <v>0</v>
      </c>
      <c r="AD4860" s="107">
        <v>43606</v>
      </c>
      <c r="AE4860" s="107">
        <v>43606</v>
      </c>
      <c r="AF4860" s="99">
        <v>0</v>
      </c>
      <c r="AG4860" s="101" t="s">
        <v>53</v>
      </c>
      <c r="AH4860" s="100">
        <v>0</v>
      </c>
      <c r="AI4860" s="106">
        <v>0</v>
      </c>
      <c r="AJ4860" s="106">
        <v>0</v>
      </c>
      <c r="AK4860" s="60" t="str">
        <f>+IF(Tabla1[[#This Row],[REQUEST_TY]]="SR MANTENIMIENTO CORRECTIVO", "EMERGENCIA", "OTROS")</f>
        <v>EMERGENCIA</v>
      </c>
      <c r="AL4860" s="6" t="str">
        <f>+_xlfn.IFS(Tabla1[[#This Row],[Veces obj]]&lt;=1,"0-1",Tabla1[[#This Row],[Veces obj]]&lt;=2,"1-2",Tabla1[[#This Row],[Veces obj]]&lt;=3,"2-3",TRUE,"&gt;3")</f>
        <v>0-1</v>
      </c>
      <c r="AM4860" s="60" t="str">
        <f>+_xlfn.IFS(MONTH(Tabla1[[#This Row],[MES]])&lt;=3,"Q1",MONTH(Tabla1[[#This Row],[MES]])&lt;=6,"Q2",MONTH(Tabla1[[#This Row],[MES]])&lt;=9,"Q3",TRUE,"Q4")</f>
        <v>Q2</v>
      </c>
      <c r="AN4860" s="15" t="str">
        <f>+IFERROR(VLOOKUP(Tabla1[[#This Row],[CUENTA]],CTAS[],2,0),"OTROS")</f>
        <v>OTROS</v>
      </c>
      <c r="AP4860" s="15" t="str">
        <f>+IFERROR(VLOOKUP(Tabla1[[#This Row],[EMPLEADO]],IS[],3,0),"OTROS")</f>
        <v>OTROS</v>
      </c>
      <c r="AQ4860" s="15" t="str">
        <f>+IFERROR(VLOOKUP(Tabla1[[#This Row],[EMPLEADO]],IS[[NÓMINA]:[INGENIERO]],2,0),"OTROS")</f>
        <v>OTROS</v>
      </c>
    </row>
    <row r="4861" spans="1:43" x14ac:dyDescent="0.25">
      <c r="A4861" s="91" t="s">
        <v>12089</v>
      </c>
      <c r="B4861" s="92">
        <v>1</v>
      </c>
      <c r="C4861" s="92" t="s">
        <v>13758</v>
      </c>
      <c r="D4861" s="93" t="s">
        <v>3370</v>
      </c>
      <c r="E4861" s="94" t="s">
        <v>39</v>
      </c>
      <c r="F4861" s="94" t="s">
        <v>13759</v>
      </c>
      <c r="G4861" s="105" t="s">
        <v>13760</v>
      </c>
      <c r="H4861" s="92" t="s">
        <v>42</v>
      </c>
      <c r="I4861" s="95" t="s">
        <v>43</v>
      </c>
      <c r="J4861" s="92" t="s">
        <v>8</v>
      </c>
      <c r="K4861" s="96" t="s">
        <v>5375</v>
      </c>
      <c r="L4861" s="96" t="s">
        <v>3493</v>
      </c>
      <c r="M4861" s="92" t="s">
        <v>794</v>
      </c>
      <c r="N4861" s="92">
        <v>0</v>
      </c>
      <c r="O4861" s="92" t="s">
        <v>47</v>
      </c>
      <c r="P4861" s="96" t="s">
        <v>822</v>
      </c>
      <c r="Q4861" s="96" t="s">
        <v>48</v>
      </c>
      <c r="R4861" s="97" t="s">
        <v>49</v>
      </c>
      <c r="S4861" s="98" t="s">
        <v>50</v>
      </c>
      <c r="T4861" s="98" t="s">
        <v>51</v>
      </c>
      <c r="U4861" s="99" t="s">
        <v>52</v>
      </c>
      <c r="V4861" s="100">
        <v>1</v>
      </c>
      <c r="W4861" s="106">
        <v>1072.5000000000002</v>
      </c>
      <c r="X4861" s="102">
        <v>0</v>
      </c>
      <c r="Y4861" s="103">
        <v>5</v>
      </c>
      <c r="Z4861" s="99">
        <v>5</v>
      </c>
      <c r="AA4861" s="104">
        <v>1</v>
      </c>
      <c r="AB4861" s="100">
        <v>0</v>
      </c>
      <c r="AC4861" s="106">
        <v>0</v>
      </c>
      <c r="AD4861" s="107">
        <v>43606</v>
      </c>
      <c r="AE4861" s="107">
        <v>43606</v>
      </c>
      <c r="AF4861" s="99">
        <v>0</v>
      </c>
      <c r="AG4861" s="101" t="s">
        <v>53</v>
      </c>
      <c r="AH4861" s="100">
        <v>0</v>
      </c>
      <c r="AI4861" s="106">
        <v>0</v>
      </c>
      <c r="AJ4861" s="106">
        <v>0</v>
      </c>
      <c r="AK4861" s="60" t="str">
        <f>+IF(Tabla1[[#This Row],[REQUEST_TY]]="SR MANTENIMIENTO CORRECTIVO", "EMERGENCIA", "OTROS")</f>
        <v>OTROS</v>
      </c>
      <c r="AL4861" s="6" t="str">
        <f>+_xlfn.IFS(Tabla1[[#This Row],[Veces obj]]&lt;=1,"0-1",Tabla1[[#This Row],[Veces obj]]&lt;=2,"1-2",Tabla1[[#This Row],[Veces obj]]&lt;=3,"2-3",TRUE,"&gt;3")</f>
        <v>0-1</v>
      </c>
      <c r="AM4861" s="60" t="str">
        <f>+_xlfn.IFS(MONTH(Tabla1[[#This Row],[MES]])&lt;=3,"Q1",MONTH(Tabla1[[#This Row],[MES]])&lt;=6,"Q2",MONTH(Tabla1[[#This Row],[MES]])&lt;=9,"Q3",TRUE,"Q4")</f>
        <v>Q2</v>
      </c>
      <c r="AN4861" s="15" t="str">
        <f>+IFERROR(VLOOKUP(Tabla1[[#This Row],[CUENTA]],CTAS[],2,0),"OTROS")</f>
        <v>OTROS</v>
      </c>
      <c r="AP4861" s="15" t="str">
        <f>+IFERROR(VLOOKUP(Tabla1[[#This Row],[EMPLEADO]],IS[],3,0),"OTROS")</f>
        <v>OTROS</v>
      </c>
      <c r="AQ4861" s="15" t="str">
        <f>+IFERROR(VLOOKUP(Tabla1[[#This Row],[EMPLEADO]],IS[[NÓMINA]:[INGENIERO]],2,0),"OTROS")</f>
        <v>OTROS</v>
      </c>
    </row>
    <row r="4862" spans="1:43" x14ac:dyDescent="0.25">
      <c r="A4862" s="91" t="s">
        <v>12089</v>
      </c>
      <c r="B4862" s="92">
        <v>1</v>
      </c>
      <c r="C4862" s="92" t="s">
        <v>13761</v>
      </c>
      <c r="D4862" s="93" t="s">
        <v>38</v>
      </c>
      <c r="E4862" s="94" t="s">
        <v>133</v>
      </c>
      <c r="F4862" s="94" t="s">
        <v>13762</v>
      </c>
      <c r="G4862" s="105" t="s">
        <v>878</v>
      </c>
      <c r="H4862" s="92" t="s">
        <v>253</v>
      </c>
      <c r="I4862" s="95" t="s">
        <v>43</v>
      </c>
      <c r="J4862" s="92" t="s">
        <v>8</v>
      </c>
      <c r="K4862" s="96" t="s">
        <v>59</v>
      </c>
      <c r="L4862" s="96" t="s">
        <v>357</v>
      </c>
      <c r="M4862" s="92" t="s">
        <v>358</v>
      </c>
      <c r="N4862" s="92">
        <v>0</v>
      </c>
      <c r="O4862" s="92" t="s">
        <v>47</v>
      </c>
      <c r="P4862" s="96">
        <v>19</v>
      </c>
      <c r="Q4862" s="96" t="s">
        <v>62</v>
      </c>
      <c r="R4862" s="97" t="s">
        <v>138</v>
      </c>
      <c r="S4862" s="98" t="s">
        <v>139</v>
      </c>
      <c r="T4862" s="98" t="s">
        <v>51</v>
      </c>
      <c r="U4862" s="99" t="s">
        <v>262</v>
      </c>
      <c r="V4862" s="100">
        <v>1.05</v>
      </c>
      <c r="W4862" s="106">
        <v>1651.6500000000003</v>
      </c>
      <c r="X4862" s="102">
        <v>1</v>
      </c>
      <c r="Y4862" s="103">
        <v>2.27</v>
      </c>
      <c r="Z4862" s="99">
        <v>4</v>
      </c>
      <c r="AA4862" s="104">
        <v>0.5675</v>
      </c>
      <c r="AB4862" s="100">
        <v>0</v>
      </c>
      <c r="AC4862" s="106">
        <v>0</v>
      </c>
      <c r="AD4862" s="107">
        <v>43606</v>
      </c>
      <c r="AE4862" s="107">
        <v>43606</v>
      </c>
      <c r="AF4862" s="99">
        <v>0</v>
      </c>
      <c r="AG4862" s="101" t="s">
        <v>53</v>
      </c>
      <c r="AH4862" s="100">
        <v>0</v>
      </c>
      <c r="AI4862" s="106">
        <v>0</v>
      </c>
      <c r="AJ4862" s="106">
        <v>0</v>
      </c>
      <c r="AK4862" s="60" t="str">
        <f>+IF(Tabla1[[#This Row],[REQUEST_TY]]="SR MANTENIMIENTO CORRECTIVO", "EMERGENCIA", "OTROS")</f>
        <v>EMERGENCIA</v>
      </c>
      <c r="AL4862" s="6" t="str">
        <f>+_xlfn.IFS(Tabla1[[#This Row],[Veces obj]]&lt;=1,"0-1",Tabla1[[#This Row],[Veces obj]]&lt;=2,"1-2",Tabla1[[#This Row],[Veces obj]]&lt;=3,"2-3",TRUE,"&gt;3")</f>
        <v>0-1</v>
      </c>
      <c r="AM4862" s="60" t="str">
        <f>+_xlfn.IFS(MONTH(Tabla1[[#This Row],[MES]])&lt;=3,"Q1",MONTH(Tabla1[[#This Row],[MES]])&lt;=6,"Q2",MONTH(Tabla1[[#This Row],[MES]])&lt;=9,"Q3",TRUE,"Q4")</f>
        <v>Q2</v>
      </c>
      <c r="AN4862" s="15" t="str">
        <f>+IFERROR(VLOOKUP(Tabla1[[#This Row],[CUENTA]],CTAS[],2,0),"OTROS")</f>
        <v>OTROS</v>
      </c>
      <c r="AP4862" s="15" t="str">
        <f>+IFERROR(VLOOKUP(Tabla1[[#This Row],[EMPLEADO]],IS[],3,0),"OTROS")</f>
        <v>OTROS</v>
      </c>
      <c r="AQ4862" s="15" t="str">
        <f>+IFERROR(VLOOKUP(Tabla1[[#This Row],[EMPLEADO]],IS[[NÓMINA]:[INGENIERO]],2,0),"OTROS")</f>
        <v>OTROS</v>
      </c>
    </row>
    <row r="4863" spans="1:43" x14ac:dyDescent="0.25">
      <c r="A4863" s="91" t="s">
        <v>12089</v>
      </c>
      <c r="B4863" s="92">
        <v>1</v>
      </c>
      <c r="C4863" s="92" t="s">
        <v>13763</v>
      </c>
      <c r="D4863" s="93" t="s">
        <v>38</v>
      </c>
      <c r="E4863" s="94" t="s">
        <v>2745</v>
      </c>
      <c r="F4863" s="94" t="s">
        <v>13764</v>
      </c>
      <c r="G4863" s="105" t="s">
        <v>2747</v>
      </c>
      <c r="H4863" s="92" t="s">
        <v>136</v>
      </c>
      <c r="I4863" s="95" t="s">
        <v>43</v>
      </c>
      <c r="J4863" s="92" t="s">
        <v>8</v>
      </c>
      <c r="K4863" s="96" t="s">
        <v>2748</v>
      </c>
      <c r="L4863" s="96" t="s">
        <v>2749</v>
      </c>
      <c r="M4863" s="92" t="s">
        <v>736</v>
      </c>
      <c r="N4863" s="92">
        <v>0</v>
      </c>
      <c r="O4863" s="92" t="s">
        <v>47</v>
      </c>
      <c r="P4863" s="96">
        <v>14</v>
      </c>
      <c r="Q4863" s="96" t="s">
        <v>194</v>
      </c>
      <c r="R4863" s="97" t="s">
        <v>223</v>
      </c>
      <c r="S4863" s="98" t="s">
        <v>139</v>
      </c>
      <c r="T4863" s="98" t="s">
        <v>51</v>
      </c>
      <c r="U4863" s="99" t="s">
        <v>224</v>
      </c>
      <c r="V4863" s="100">
        <v>0.8</v>
      </c>
      <c r="W4863" s="106">
        <v>1258.4000000000003</v>
      </c>
      <c r="X4863" s="102">
        <v>1</v>
      </c>
      <c r="Y4863" s="103">
        <v>2.89</v>
      </c>
      <c r="Z4863" s="99">
        <v>4</v>
      </c>
      <c r="AA4863" s="104">
        <v>0.72250000000000003</v>
      </c>
      <c r="AB4863" s="100">
        <v>0</v>
      </c>
      <c r="AC4863" s="106">
        <v>0</v>
      </c>
      <c r="AD4863" s="107">
        <v>43609</v>
      </c>
      <c r="AE4863" s="107">
        <v>43609</v>
      </c>
      <c r="AF4863" s="99">
        <v>0</v>
      </c>
      <c r="AG4863" s="101" t="s">
        <v>53</v>
      </c>
      <c r="AH4863" s="100">
        <v>0</v>
      </c>
      <c r="AI4863" s="106">
        <v>0</v>
      </c>
      <c r="AJ4863" s="106">
        <v>0</v>
      </c>
      <c r="AK4863" s="60" t="str">
        <f>+IF(Tabla1[[#This Row],[REQUEST_TY]]="SR MANTENIMIENTO CORRECTIVO", "EMERGENCIA", "OTROS")</f>
        <v>EMERGENCIA</v>
      </c>
      <c r="AL4863" s="6" t="str">
        <f>+_xlfn.IFS(Tabla1[[#This Row],[Veces obj]]&lt;=1,"0-1",Tabla1[[#This Row],[Veces obj]]&lt;=2,"1-2",Tabla1[[#This Row],[Veces obj]]&lt;=3,"2-3",TRUE,"&gt;3")</f>
        <v>0-1</v>
      </c>
      <c r="AM4863" s="60" t="str">
        <f>+_xlfn.IFS(MONTH(Tabla1[[#This Row],[MES]])&lt;=3,"Q1",MONTH(Tabla1[[#This Row],[MES]])&lt;=6,"Q2",MONTH(Tabla1[[#This Row],[MES]])&lt;=9,"Q3",TRUE,"Q4")</f>
        <v>Q2</v>
      </c>
      <c r="AN4863" s="15" t="str">
        <f>+IFERROR(VLOOKUP(Tabla1[[#This Row],[CUENTA]],CTAS[],2,0),"OTROS")</f>
        <v>OTROS</v>
      </c>
      <c r="AP4863" s="15" t="str">
        <f>+IFERROR(VLOOKUP(Tabla1[[#This Row],[EMPLEADO]],IS[],3,0),"OTROS")</f>
        <v>OTROS</v>
      </c>
      <c r="AQ4863" s="15" t="str">
        <f>+IFERROR(VLOOKUP(Tabla1[[#This Row],[EMPLEADO]],IS[[NÓMINA]:[INGENIERO]],2,0),"OTROS")</f>
        <v>OTROS</v>
      </c>
    </row>
    <row r="4864" spans="1:43" x14ac:dyDescent="0.25">
      <c r="A4864" s="91" t="s">
        <v>12089</v>
      </c>
      <c r="B4864" s="92">
        <v>1</v>
      </c>
      <c r="C4864" s="92" t="s">
        <v>13765</v>
      </c>
      <c r="D4864" s="93" t="s">
        <v>38</v>
      </c>
      <c r="E4864" s="94" t="s">
        <v>147</v>
      </c>
      <c r="F4864" s="94" t="s">
        <v>13766</v>
      </c>
      <c r="G4864" s="105" t="s">
        <v>9181</v>
      </c>
      <c r="H4864" s="92" t="s">
        <v>150</v>
      </c>
      <c r="I4864" s="95" t="s">
        <v>43</v>
      </c>
      <c r="J4864" s="92" t="s">
        <v>8</v>
      </c>
      <c r="K4864" s="96" t="s">
        <v>151</v>
      </c>
      <c r="L4864" s="96" t="s">
        <v>185</v>
      </c>
      <c r="M4864" s="92" t="s">
        <v>73</v>
      </c>
      <c r="N4864" s="92">
        <v>1</v>
      </c>
      <c r="O4864" s="92" t="s">
        <v>47</v>
      </c>
      <c r="P4864" s="96">
        <v>63</v>
      </c>
      <c r="Q4864" s="96" t="s">
        <v>48</v>
      </c>
      <c r="R4864" s="97" t="s">
        <v>153</v>
      </c>
      <c r="S4864" s="98" t="s">
        <v>50</v>
      </c>
      <c r="T4864" s="98" t="s">
        <v>51</v>
      </c>
      <c r="U4864" s="99" t="s">
        <v>52</v>
      </c>
      <c r="V4864" s="100">
        <v>1.05</v>
      </c>
      <c r="W4864" s="106">
        <v>0</v>
      </c>
      <c r="X4864" s="102">
        <v>1</v>
      </c>
      <c r="Y4864" s="103">
        <v>1.33</v>
      </c>
      <c r="Z4864" s="99">
        <v>5</v>
      </c>
      <c r="AA4864" s="104">
        <v>0.26600000000000001</v>
      </c>
      <c r="AB4864" s="100">
        <v>0</v>
      </c>
      <c r="AC4864" s="106">
        <v>0</v>
      </c>
      <c r="AD4864" s="107">
        <v>43606</v>
      </c>
      <c r="AE4864" s="107">
        <v>43606</v>
      </c>
      <c r="AF4864" s="99">
        <v>0</v>
      </c>
      <c r="AG4864" s="101" t="s">
        <v>53</v>
      </c>
      <c r="AH4864" s="100">
        <v>0</v>
      </c>
      <c r="AI4864" s="106">
        <v>0</v>
      </c>
      <c r="AJ4864" s="106">
        <v>0</v>
      </c>
      <c r="AK4864" s="60" t="str">
        <f>+IF(Tabla1[[#This Row],[REQUEST_TY]]="SR MANTENIMIENTO CORRECTIVO", "EMERGENCIA", "OTROS")</f>
        <v>EMERGENCIA</v>
      </c>
      <c r="AL4864" s="6" t="str">
        <f>+_xlfn.IFS(Tabla1[[#This Row],[Veces obj]]&lt;=1,"0-1",Tabla1[[#This Row],[Veces obj]]&lt;=2,"1-2",Tabla1[[#This Row],[Veces obj]]&lt;=3,"2-3",TRUE,"&gt;3")</f>
        <v>0-1</v>
      </c>
      <c r="AM4864" s="60" t="str">
        <f>+_xlfn.IFS(MONTH(Tabla1[[#This Row],[MES]])&lt;=3,"Q1",MONTH(Tabla1[[#This Row],[MES]])&lt;=6,"Q2",MONTH(Tabla1[[#This Row],[MES]])&lt;=9,"Q3",TRUE,"Q4")</f>
        <v>Q2</v>
      </c>
      <c r="AN4864" s="15" t="str">
        <f>+IFERROR(VLOOKUP(Tabla1[[#This Row],[CUENTA]],CTAS[],2,0),"OTROS")</f>
        <v>HONEYWELL</v>
      </c>
      <c r="AP4864" s="15" t="str">
        <f>+IFERROR(VLOOKUP(Tabla1[[#This Row],[EMPLEADO]],IS[],3,0),"OTROS")</f>
        <v>JUAREZ</v>
      </c>
      <c r="AQ4864" s="15" t="str">
        <f>+IFERROR(VLOOKUP(Tabla1[[#This Row],[EMPLEADO]],IS[[NÓMINA]:[INGENIERO]],2,0),"OTROS")</f>
        <v>CARLOS MONTOYA</v>
      </c>
    </row>
    <row r="4865" spans="1:43" x14ac:dyDescent="0.25">
      <c r="A4865" s="91" t="s">
        <v>12089</v>
      </c>
      <c r="B4865" s="92">
        <v>1</v>
      </c>
      <c r="C4865" s="92" t="s">
        <v>13767</v>
      </c>
      <c r="D4865" s="93" t="s">
        <v>38</v>
      </c>
      <c r="E4865" s="94" t="s">
        <v>373</v>
      </c>
      <c r="F4865" s="94" t="s">
        <v>13768</v>
      </c>
      <c r="G4865" s="105" t="s">
        <v>9516</v>
      </c>
      <c r="H4865" s="92" t="s">
        <v>679</v>
      </c>
      <c r="I4865" s="95" t="s">
        <v>43</v>
      </c>
      <c r="J4865" s="92" t="s">
        <v>8</v>
      </c>
      <c r="K4865" s="96" t="s">
        <v>495</v>
      </c>
      <c r="L4865" s="96" t="s">
        <v>496</v>
      </c>
      <c r="M4865" s="92" t="s">
        <v>46</v>
      </c>
      <c r="N4865" s="92">
        <v>0</v>
      </c>
      <c r="O4865" s="92" t="s">
        <v>47</v>
      </c>
      <c r="P4865" s="96">
        <v>61</v>
      </c>
      <c r="Q4865" s="96" t="s">
        <v>48</v>
      </c>
      <c r="R4865" s="97" t="s">
        <v>153</v>
      </c>
      <c r="S4865" s="98" t="s">
        <v>50</v>
      </c>
      <c r="T4865" s="98" t="s">
        <v>51</v>
      </c>
      <c r="U4865" s="99" t="s">
        <v>52</v>
      </c>
      <c r="V4865" s="100">
        <v>1.05</v>
      </c>
      <c r="W4865" s="106">
        <v>750.75000000000011</v>
      </c>
      <c r="X4865" s="102">
        <v>1</v>
      </c>
      <c r="Y4865" s="103">
        <v>3.05</v>
      </c>
      <c r="Z4865" s="99">
        <v>5</v>
      </c>
      <c r="AA4865" s="104">
        <v>0.61</v>
      </c>
      <c r="AB4865" s="100">
        <v>0</v>
      </c>
      <c r="AC4865" s="106">
        <v>0</v>
      </c>
      <c r="AD4865" s="107">
        <v>43609</v>
      </c>
      <c r="AE4865" s="107">
        <v>43609</v>
      </c>
      <c r="AF4865" s="99">
        <v>0</v>
      </c>
      <c r="AG4865" s="101" t="s">
        <v>53</v>
      </c>
      <c r="AH4865" s="100">
        <v>0</v>
      </c>
      <c r="AI4865" s="106">
        <v>0</v>
      </c>
      <c r="AJ4865" s="106">
        <v>0</v>
      </c>
      <c r="AK4865" s="60" t="str">
        <f>+IF(Tabla1[[#This Row],[REQUEST_TY]]="SR MANTENIMIENTO CORRECTIVO", "EMERGENCIA", "OTROS")</f>
        <v>EMERGENCIA</v>
      </c>
      <c r="AL4865" s="6" t="str">
        <f>+_xlfn.IFS(Tabla1[[#This Row],[Veces obj]]&lt;=1,"0-1",Tabla1[[#This Row],[Veces obj]]&lt;=2,"1-2",Tabla1[[#This Row],[Veces obj]]&lt;=3,"2-3",TRUE,"&gt;3")</f>
        <v>0-1</v>
      </c>
      <c r="AM4865" s="60" t="str">
        <f>+_xlfn.IFS(MONTH(Tabla1[[#This Row],[MES]])&lt;=3,"Q1",MONTH(Tabla1[[#This Row],[MES]])&lt;=6,"Q2",MONTH(Tabla1[[#This Row],[MES]])&lt;=9,"Q3",TRUE,"Q4")</f>
        <v>Q2</v>
      </c>
      <c r="AN4865" s="15" t="str">
        <f>+IFERROR(VLOOKUP(Tabla1[[#This Row],[CUENTA]],CTAS[],2,0),"OTROS")</f>
        <v>OTROS</v>
      </c>
      <c r="AP4865" s="15" t="str">
        <f>+IFERROR(VLOOKUP(Tabla1[[#This Row],[EMPLEADO]],IS[],3,0),"OTROS")</f>
        <v>OTROS</v>
      </c>
      <c r="AQ4865" s="15" t="str">
        <f>+IFERROR(VLOOKUP(Tabla1[[#This Row],[EMPLEADO]],IS[[NÓMINA]:[INGENIERO]],2,0),"OTROS")</f>
        <v>OTROS</v>
      </c>
    </row>
    <row r="4866" spans="1:43" x14ac:dyDescent="0.25">
      <c r="A4866" s="91" t="s">
        <v>12089</v>
      </c>
      <c r="B4866" s="92">
        <v>1</v>
      </c>
      <c r="C4866" s="92" t="s">
        <v>13769</v>
      </c>
      <c r="D4866" s="93" t="s">
        <v>38</v>
      </c>
      <c r="E4866" s="94" t="s">
        <v>133</v>
      </c>
      <c r="F4866" s="94" t="s">
        <v>13770</v>
      </c>
      <c r="G4866" s="105" t="s">
        <v>5066</v>
      </c>
      <c r="H4866" s="92" t="s">
        <v>592</v>
      </c>
      <c r="I4866" s="95" t="s">
        <v>43</v>
      </c>
      <c r="J4866" s="92" t="s">
        <v>8</v>
      </c>
      <c r="K4866" s="96" t="s">
        <v>59</v>
      </c>
      <c r="L4866" s="96" t="s">
        <v>5067</v>
      </c>
      <c r="M4866" s="92" t="s">
        <v>119</v>
      </c>
      <c r="N4866" s="92">
        <v>0</v>
      </c>
      <c r="O4866" s="92" t="s">
        <v>47</v>
      </c>
      <c r="P4866" s="96">
        <v>102</v>
      </c>
      <c r="Q4866" s="96" t="s">
        <v>48</v>
      </c>
      <c r="R4866" s="97" t="s">
        <v>138</v>
      </c>
      <c r="S4866" s="98" t="s">
        <v>139</v>
      </c>
      <c r="T4866" s="98" t="s">
        <v>51</v>
      </c>
      <c r="U4866" s="99" t="s">
        <v>353</v>
      </c>
      <c r="V4866" s="100">
        <v>1.1499999999999999</v>
      </c>
      <c r="W4866" s="106">
        <v>1808.95</v>
      </c>
      <c r="X4866" s="102">
        <v>1</v>
      </c>
      <c r="Y4866" s="103">
        <v>2.17</v>
      </c>
      <c r="Z4866" s="99">
        <v>4</v>
      </c>
      <c r="AA4866" s="104">
        <v>0.54249999999999998</v>
      </c>
      <c r="AB4866" s="100">
        <v>0</v>
      </c>
      <c r="AC4866" s="106">
        <v>0</v>
      </c>
      <c r="AD4866" s="107">
        <v>43606</v>
      </c>
      <c r="AE4866" s="107">
        <v>43606</v>
      </c>
      <c r="AF4866" s="99">
        <v>0</v>
      </c>
      <c r="AG4866" s="101" t="s">
        <v>53</v>
      </c>
      <c r="AH4866" s="100">
        <v>0</v>
      </c>
      <c r="AI4866" s="106">
        <v>0</v>
      </c>
      <c r="AJ4866" s="106">
        <v>0</v>
      </c>
      <c r="AK4866" s="60" t="str">
        <f>+IF(Tabla1[[#This Row],[REQUEST_TY]]="SR MANTENIMIENTO CORRECTIVO", "EMERGENCIA", "OTROS")</f>
        <v>EMERGENCIA</v>
      </c>
      <c r="AL4866" s="6" t="str">
        <f>+_xlfn.IFS(Tabla1[[#This Row],[Veces obj]]&lt;=1,"0-1",Tabla1[[#This Row],[Veces obj]]&lt;=2,"1-2",Tabla1[[#This Row],[Veces obj]]&lt;=3,"2-3",TRUE,"&gt;3")</f>
        <v>0-1</v>
      </c>
      <c r="AM4866" s="60" t="str">
        <f>+_xlfn.IFS(MONTH(Tabla1[[#This Row],[MES]])&lt;=3,"Q1",MONTH(Tabla1[[#This Row],[MES]])&lt;=6,"Q2",MONTH(Tabla1[[#This Row],[MES]])&lt;=9,"Q3",TRUE,"Q4")</f>
        <v>Q2</v>
      </c>
      <c r="AN4866" s="15" t="str">
        <f>+IFERROR(VLOOKUP(Tabla1[[#This Row],[CUENTA]],CTAS[],2,0),"OTROS")</f>
        <v>OTROS</v>
      </c>
      <c r="AP4866" s="15" t="str">
        <f>+IFERROR(VLOOKUP(Tabla1[[#This Row],[EMPLEADO]],IS[],3,0),"OTROS")</f>
        <v>CHIHUAHUA</v>
      </c>
      <c r="AQ4866" s="15" t="str">
        <f>+IFERROR(VLOOKUP(Tabla1[[#This Row],[EMPLEADO]],IS[[NÓMINA]:[INGENIERO]],2,0),"OTROS")</f>
        <v>VICTOR MENDEZ</v>
      </c>
    </row>
    <row r="4867" spans="1:43" x14ac:dyDescent="0.25">
      <c r="A4867" s="91" t="s">
        <v>12089</v>
      </c>
      <c r="B4867" s="92">
        <v>1</v>
      </c>
      <c r="C4867" s="92" t="s">
        <v>13771</v>
      </c>
      <c r="D4867" s="93" t="s">
        <v>38</v>
      </c>
      <c r="E4867" s="94" t="s">
        <v>113</v>
      </c>
      <c r="F4867" s="94" t="s">
        <v>13772</v>
      </c>
      <c r="G4867" s="105" t="s">
        <v>13773</v>
      </c>
      <c r="H4867" s="92" t="s">
        <v>691</v>
      </c>
      <c r="I4867" s="95" t="s">
        <v>43</v>
      </c>
      <c r="J4867" s="92" t="s">
        <v>8</v>
      </c>
      <c r="K4867" s="96" t="s">
        <v>125</v>
      </c>
      <c r="L4867" s="96" t="s">
        <v>3082</v>
      </c>
      <c r="M4867" s="92" t="s">
        <v>215</v>
      </c>
      <c r="N4867" s="92">
        <v>0</v>
      </c>
      <c r="O4867" s="92" t="s">
        <v>47</v>
      </c>
      <c r="P4867" s="96">
        <v>2728</v>
      </c>
      <c r="Q4867" s="96" t="s">
        <v>48</v>
      </c>
      <c r="R4867" s="97" t="s">
        <v>49</v>
      </c>
      <c r="S4867" s="98" t="s">
        <v>50</v>
      </c>
      <c r="T4867" s="98" t="s">
        <v>51</v>
      </c>
      <c r="U4867" s="99" t="s">
        <v>52</v>
      </c>
      <c r="V4867" s="100">
        <v>1.05</v>
      </c>
      <c r="W4867" s="106">
        <v>750.75000000000011</v>
      </c>
      <c r="X4867" s="102">
        <v>1</v>
      </c>
      <c r="Y4867" s="103">
        <v>1.38</v>
      </c>
      <c r="Z4867" s="99">
        <v>5</v>
      </c>
      <c r="AA4867" s="104">
        <v>0.27599999999999997</v>
      </c>
      <c r="AB4867" s="100">
        <v>0</v>
      </c>
      <c r="AC4867" s="106">
        <v>0</v>
      </c>
      <c r="AD4867" s="107">
        <v>43606</v>
      </c>
      <c r="AE4867" s="107">
        <v>43606</v>
      </c>
      <c r="AF4867" s="99">
        <v>0</v>
      </c>
      <c r="AG4867" s="101" t="s">
        <v>53</v>
      </c>
      <c r="AH4867" s="100">
        <v>0</v>
      </c>
      <c r="AI4867" s="106">
        <v>0</v>
      </c>
      <c r="AJ4867" s="106">
        <v>0</v>
      </c>
      <c r="AK4867" s="60" t="str">
        <f>+IF(Tabla1[[#This Row],[REQUEST_TY]]="SR MANTENIMIENTO CORRECTIVO", "EMERGENCIA", "OTROS")</f>
        <v>EMERGENCIA</v>
      </c>
      <c r="AL4867" s="6" t="str">
        <f>+_xlfn.IFS(Tabla1[[#This Row],[Veces obj]]&lt;=1,"0-1",Tabla1[[#This Row],[Veces obj]]&lt;=2,"1-2",Tabla1[[#This Row],[Veces obj]]&lt;=3,"2-3",TRUE,"&gt;3")</f>
        <v>0-1</v>
      </c>
      <c r="AM4867" s="60" t="str">
        <f>+_xlfn.IFS(MONTH(Tabla1[[#This Row],[MES]])&lt;=3,"Q1",MONTH(Tabla1[[#This Row],[MES]])&lt;=6,"Q2",MONTH(Tabla1[[#This Row],[MES]])&lt;=9,"Q3",TRUE,"Q4")</f>
        <v>Q2</v>
      </c>
      <c r="AN4867" s="15" t="str">
        <f>+IFERROR(VLOOKUP(Tabla1[[#This Row],[CUENTA]],CTAS[],2,0),"OTROS")</f>
        <v>OTROS</v>
      </c>
      <c r="AP4867" s="15" t="str">
        <f>+IFERROR(VLOOKUP(Tabla1[[#This Row],[EMPLEADO]],IS[],3,0),"OTROS")</f>
        <v>OTROS</v>
      </c>
      <c r="AQ4867" s="15" t="str">
        <f>+IFERROR(VLOOKUP(Tabla1[[#This Row],[EMPLEADO]],IS[[NÓMINA]:[INGENIERO]],2,0),"OTROS")</f>
        <v>OTROS</v>
      </c>
    </row>
    <row r="4868" spans="1:43" x14ac:dyDescent="0.25">
      <c r="A4868" s="91" t="s">
        <v>12089</v>
      </c>
      <c r="B4868" s="92">
        <v>1</v>
      </c>
      <c r="C4868" s="92" t="s">
        <v>13774</v>
      </c>
      <c r="D4868" s="93" t="s">
        <v>38</v>
      </c>
      <c r="E4868" s="94" t="s">
        <v>275</v>
      </c>
      <c r="F4868" s="94" t="s">
        <v>13775</v>
      </c>
      <c r="G4868" s="105" t="s">
        <v>11014</v>
      </c>
      <c r="H4868" s="92" t="s">
        <v>574</v>
      </c>
      <c r="I4868" s="95" t="s">
        <v>43</v>
      </c>
      <c r="J4868" s="92" t="s">
        <v>8</v>
      </c>
      <c r="K4868" s="96" t="s">
        <v>1296</v>
      </c>
      <c r="L4868" s="96" t="s">
        <v>5608</v>
      </c>
      <c r="M4868" s="92" t="s">
        <v>1198</v>
      </c>
      <c r="N4868" s="92">
        <v>0</v>
      </c>
      <c r="O4868" s="92" t="s">
        <v>47</v>
      </c>
      <c r="P4868" s="96">
        <v>40</v>
      </c>
      <c r="Q4868" s="96" t="s">
        <v>82</v>
      </c>
      <c r="R4868" s="97" t="s">
        <v>95</v>
      </c>
      <c r="S4868" s="98" t="s">
        <v>64</v>
      </c>
      <c r="T4868" s="98" t="s">
        <v>51</v>
      </c>
      <c r="U4868" s="99" t="s">
        <v>83</v>
      </c>
      <c r="V4868" s="100">
        <v>1.05</v>
      </c>
      <c r="W4868" s="106">
        <v>1433.25</v>
      </c>
      <c r="X4868" s="102">
        <v>1</v>
      </c>
      <c r="Y4868" s="103">
        <v>2.35</v>
      </c>
      <c r="Z4868" s="99">
        <v>5</v>
      </c>
      <c r="AA4868" s="104">
        <v>0.47000000000000003</v>
      </c>
      <c r="AB4868" s="100">
        <v>0</v>
      </c>
      <c r="AC4868" s="106">
        <v>0</v>
      </c>
      <c r="AD4868" s="107">
        <v>43606</v>
      </c>
      <c r="AE4868" s="107">
        <v>43606</v>
      </c>
      <c r="AF4868" s="99">
        <v>0</v>
      </c>
      <c r="AG4868" s="101" t="s">
        <v>53</v>
      </c>
      <c r="AH4868" s="100">
        <v>0</v>
      </c>
      <c r="AI4868" s="106">
        <v>0</v>
      </c>
      <c r="AJ4868" s="106">
        <v>0</v>
      </c>
      <c r="AK4868" s="60" t="str">
        <f>+IF(Tabla1[[#This Row],[REQUEST_TY]]="SR MANTENIMIENTO CORRECTIVO", "EMERGENCIA", "OTROS")</f>
        <v>EMERGENCIA</v>
      </c>
      <c r="AL4868" s="6" t="str">
        <f>+_xlfn.IFS(Tabla1[[#This Row],[Veces obj]]&lt;=1,"0-1",Tabla1[[#This Row],[Veces obj]]&lt;=2,"1-2",Tabla1[[#This Row],[Veces obj]]&lt;=3,"2-3",TRUE,"&gt;3")</f>
        <v>0-1</v>
      </c>
      <c r="AM4868" s="60" t="str">
        <f>+_xlfn.IFS(MONTH(Tabla1[[#This Row],[MES]])&lt;=3,"Q1",MONTH(Tabla1[[#This Row],[MES]])&lt;=6,"Q2",MONTH(Tabla1[[#This Row],[MES]])&lt;=9,"Q3",TRUE,"Q4")</f>
        <v>Q2</v>
      </c>
      <c r="AN4868" s="15" t="str">
        <f>+IFERROR(VLOOKUP(Tabla1[[#This Row],[CUENTA]],CTAS[],2,0),"OTROS")</f>
        <v>OTROS</v>
      </c>
      <c r="AP4868" s="15" t="str">
        <f>+IFERROR(VLOOKUP(Tabla1[[#This Row],[EMPLEADO]],IS[],3,0),"OTROS")</f>
        <v>OTROS</v>
      </c>
      <c r="AQ4868" s="15" t="str">
        <f>+IFERROR(VLOOKUP(Tabla1[[#This Row],[EMPLEADO]],IS[[NÓMINA]:[INGENIERO]],2,0),"OTROS")</f>
        <v>OTROS</v>
      </c>
    </row>
    <row r="4869" spans="1:43" x14ac:dyDescent="0.25">
      <c r="A4869" s="91" t="s">
        <v>12089</v>
      </c>
      <c r="B4869" s="92">
        <v>1</v>
      </c>
      <c r="C4869" s="92" t="s">
        <v>13776</v>
      </c>
      <c r="D4869" s="93" t="s">
        <v>38</v>
      </c>
      <c r="E4869" s="94" t="s">
        <v>720</v>
      </c>
      <c r="F4869" s="94" t="s">
        <v>13777</v>
      </c>
      <c r="G4869" s="105" t="s">
        <v>13778</v>
      </c>
      <c r="H4869" s="92" t="s">
        <v>592</v>
      </c>
      <c r="I4869" s="95" t="s">
        <v>43</v>
      </c>
      <c r="J4869" s="92" t="s">
        <v>8</v>
      </c>
      <c r="K4869" s="96" t="s">
        <v>59</v>
      </c>
      <c r="L4869" s="96" t="s">
        <v>827</v>
      </c>
      <c r="M4869" s="92" t="s">
        <v>119</v>
      </c>
      <c r="N4869" s="92">
        <v>0</v>
      </c>
      <c r="O4869" s="92" t="s">
        <v>47</v>
      </c>
      <c r="P4869" s="96">
        <v>371</v>
      </c>
      <c r="Q4869" s="96" t="s">
        <v>48</v>
      </c>
      <c r="R4869" s="97" t="s">
        <v>242</v>
      </c>
      <c r="S4869" s="98" t="s">
        <v>64</v>
      </c>
      <c r="T4869" s="98" t="s">
        <v>51</v>
      </c>
      <c r="U4869" s="99" t="s">
        <v>96</v>
      </c>
      <c r="V4869" s="100">
        <v>1.1000000000000001</v>
      </c>
      <c r="W4869" s="106">
        <v>1501.5000000000002</v>
      </c>
      <c r="X4869" s="102">
        <v>1</v>
      </c>
      <c r="Y4869" s="103">
        <v>0.87</v>
      </c>
      <c r="Z4869" s="99">
        <v>5</v>
      </c>
      <c r="AA4869" s="104">
        <v>0.17399999999999999</v>
      </c>
      <c r="AB4869" s="100">
        <v>0</v>
      </c>
      <c r="AC4869" s="106">
        <v>0</v>
      </c>
      <c r="AD4869" s="107">
        <v>43606</v>
      </c>
      <c r="AE4869" s="107">
        <v>43606</v>
      </c>
      <c r="AF4869" s="99">
        <v>0</v>
      </c>
      <c r="AG4869" s="101" t="s">
        <v>53</v>
      </c>
      <c r="AH4869" s="100">
        <v>0</v>
      </c>
      <c r="AI4869" s="106">
        <v>0</v>
      </c>
      <c r="AJ4869" s="106">
        <v>0</v>
      </c>
      <c r="AK4869" s="60" t="str">
        <f>+IF(Tabla1[[#This Row],[REQUEST_TY]]="SR MANTENIMIENTO CORRECTIVO", "EMERGENCIA", "OTROS")</f>
        <v>EMERGENCIA</v>
      </c>
      <c r="AL4869" s="6" t="str">
        <f>+_xlfn.IFS(Tabla1[[#This Row],[Veces obj]]&lt;=1,"0-1",Tabla1[[#This Row],[Veces obj]]&lt;=2,"1-2",Tabla1[[#This Row],[Veces obj]]&lt;=3,"2-3",TRUE,"&gt;3")</f>
        <v>0-1</v>
      </c>
      <c r="AM4869" s="60" t="str">
        <f>+_xlfn.IFS(MONTH(Tabla1[[#This Row],[MES]])&lt;=3,"Q1",MONTH(Tabla1[[#This Row],[MES]])&lt;=6,"Q2",MONTH(Tabla1[[#This Row],[MES]])&lt;=9,"Q3",TRUE,"Q4")</f>
        <v>Q2</v>
      </c>
      <c r="AN4869" s="15" t="str">
        <f>+IFERROR(VLOOKUP(Tabla1[[#This Row],[CUENTA]],CTAS[],2,0),"OTROS")</f>
        <v>OTROS</v>
      </c>
      <c r="AP4869" s="15" t="str">
        <f>+IFERROR(VLOOKUP(Tabla1[[#This Row],[EMPLEADO]],IS[],3,0),"OTROS")</f>
        <v>CHIHUAHUA</v>
      </c>
      <c r="AQ4869" s="15" t="str">
        <f>+IFERROR(VLOOKUP(Tabla1[[#This Row],[EMPLEADO]],IS[[NÓMINA]:[INGENIERO]],2,0),"OTROS")</f>
        <v>VICTOR MENDEZ</v>
      </c>
    </row>
    <row r="4870" spans="1:43" x14ac:dyDescent="0.25">
      <c r="A4870" s="91" t="s">
        <v>12089</v>
      </c>
      <c r="B4870" s="92">
        <v>1</v>
      </c>
      <c r="C4870" s="92" t="s">
        <v>13779</v>
      </c>
      <c r="D4870" s="93" t="s">
        <v>3370</v>
      </c>
      <c r="E4870" s="94" t="s">
        <v>558</v>
      </c>
      <c r="F4870" s="94" t="s">
        <v>13780</v>
      </c>
      <c r="G4870" s="105" t="s">
        <v>13781</v>
      </c>
      <c r="H4870" s="92" t="s">
        <v>220</v>
      </c>
      <c r="I4870" s="95" t="s">
        <v>43</v>
      </c>
      <c r="J4870" s="92" t="s">
        <v>8</v>
      </c>
      <c r="K4870" s="96" t="s">
        <v>13782</v>
      </c>
      <c r="L4870" s="96" t="s">
        <v>13783</v>
      </c>
      <c r="M4870" s="92" t="s">
        <v>13784</v>
      </c>
      <c r="N4870" s="92">
        <v>0</v>
      </c>
      <c r="O4870" s="92" t="s">
        <v>47</v>
      </c>
      <c r="P4870" s="96" t="s">
        <v>822</v>
      </c>
      <c r="Q4870" s="96" t="s">
        <v>48</v>
      </c>
      <c r="R4870" s="97" t="s">
        <v>95</v>
      </c>
      <c r="S4870" s="98" t="s">
        <v>64</v>
      </c>
      <c r="T4870" s="98" t="s">
        <v>51</v>
      </c>
      <c r="U4870" s="99" t="s">
        <v>96</v>
      </c>
      <c r="V4870" s="100">
        <v>1</v>
      </c>
      <c r="W4870" s="106">
        <v>2047.5</v>
      </c>
      <c r="X4870" s="102">
        <v>0</v>
      </c>
      <c r="Y4870" s="103">
        <v>5</v>
      </c>
      <c r="Z4870" s="99">
        <v>5</v>
      </c>
      <c r="AA4870" s="104">
        <v>1</v>
      </c>
      <c r="AB4870" s="100">
        <v>0</v>
      </c>
      <c r="AC4870" s="106">
        <v>0</v>
      </c>
      <c r="AD4870" s="107">
        <v>43606</v>
      </c>
      <c r="AE4870" s="107">
        <v>43607</v>
      </c>
      <c r="AF4870" s="99">
        <v>1</v>
      </c>
      <c r="AG4870" s="101" t="s">
        <v>53</v>
      </c>
      <c r="AH4870" s="100">
        <v>0</v>
      </c>
      <c r="AI4870" s="106">
        <v>0</v>
      </c>
      <c r="AJ4870" s="106">
        <v>0</v>
      </c>
      <c r="AK4870" s="60" t="str">
        <f>+IF(Tabla1[[#This Row],[REQUEST_TY]]="SR MANTENIMIENTO CORRECTIVO", "EMERGENCIA", "OTROS")</f>
        <v>OTROS</v>
      </c>
      <c r="AL4870" s="6" t="str">
        <f>+_xlfn.IFS(Tabla1[[#This Row],[Veces obj]]&lt;=1,"0-1",Tabla1[[#This Row],[Veces obj]]&lt;=2,"1-2",Tabla1[[#This Row],[Veces obj]]&lt;=3,"2-3",TRUE,"&gt;3")</f>
        <v>0-1</v>
      </c>
      <c r="AM4870" s="60" t="str">
        <f>+_xlfn.IFS(MONTH(Tabla1[[#This Row],[MES]])&lt;=3,"Q1",MONTH(Tabla1[[#This Row],[MES]])&lt;=6,"Q2",MONTH(Tabla1[[#This Row],[MES]])&lt;=9,"Q3",TRUE,"Q4")</f>
        <v>Q2</v>
      </c>
      <c r="AN4870" s="15" t="str">
        <f>+IFERROR(VLOOKUP(Tabla1[[#This Row],[CUENTA]],CTAS[],2,0),"OTROS")</f>
        <v>OTROS</v>
      </c>
      <c r="AP4870" s="15" t="str">
        <f>+IFERROR(VLOOKUP(Tabla1[[#This Row],[EMPLEADO]],IS[],3,0),"OTROS")</f>
        <v>OTROS</v>
      </c>
      <c r="AQ4870" s="15" t="str">
        <f>+IFERROR(VLOOKUP(Tabla1[[#This Row],[EMPLEADO]],IS[[NÓMINA]:[INGENIERO]],2,0),"OTROS")</f>
        <v>OTROS</v>
      </c>
    </row>
    <row r="4871" spans="1:43" x14ac:dyDescent="0.25">
      <c r="A4871" s="91" t="s">
        <v>12089</v>
      </c>
      <c r="B4871" s="92">
        <v>1</v>
      </c>
      <c r="C4871" s="92" t="s">
        <v>13785</v>
      </c>
      <c r="D4871" s="93" t="s">
        <v>38</v>
      </c>
      <c r="E4871" s="94" t="s">
        <v>599</v>
      </c>
      <c r="F4871" s="94" t="s">
        <v>13786</v>
      </c>
      <c r="G4871" s="105" t="s">
        <v>8540</v>
      </c>
      <c r="H4871" s="92" t="s">
        <v>8227</v>
      </c>
      <c r="I4871" s="95" t="s">
        <v>43</v>
      </c>
      <c r="J4871" s="92" t="s">
        <v>8</v>
      </c>
      <c r="K4871" s="96" t="s">
        <v>528</v>
      </c>
      <c r="L4871" s="96" t="s">
        <v>8541</v>
      </c>
      <c r="M4871" s="92" t="s">
        <v>8542</v>
      </c>
      <c r="N4871" s="92">
        <v>1</v>
      </c>
      <c r="O4871" s="92" t="s">
        <v>47</v>
      </c>
      <c r="P4871" s="96">
        <v>223</v>
      </c>
      <c r="Q4871" s="96" t="s">
        <v>48</v>
      </c>
      <c r="R4871" s="97" t="s">
        <v>242</v>
      </c>
      <c r="S4871" s="98" t="s">
        <v>64</v>
      </c>
      <c r="T4871" s="98" t="s">
        <v>51</v>
      </c>
      <c r="U4871" s="99" t="s">
        <v>96</v>
      </c>
      <c r="V4871" s="100">
        <v>1.1000000000000001</v>
      </c>
      <c r="W4871" s="106">
        <v>0</v>
      </c>
      <c r="X4871" s="102">
        <v>1</v>
      </c>
      <c r="Y4871" s="103">
        <v>0.59</v>
      </c>
      <c r="Z4871" s="99">
        <v>5</v>
      </c>
      <c r="AA4871" s="104">
        <v>0.11799999999999999</v>
      </c>
      <c r="AB4871" s="100">
        <v>0</v>
      </c>
      <c r="AC4871" s="106">
        <v>0</v>
      </c>
      <c r="AD4871" s="107">
        <v>43606</v>
      </c>
      <c r="AE4871" s="107">
        <v>43606</v>
      </c>
      <c r="AF4871" s="99">
        <v>0</v>
      </c>
      <c r="AG4871" s="101" t="s">
        <v>53</v>
      </c>
      <c r="AH4871" s="100">
        <v>0</v>
      </c>
      <c r="AI4871" s="106">
        <v>0</v>
      </c>
      <c r="AJ4871" s="106">
        <v>0</v>
      </c>
      <c r="AK4871" s="60" t="str">
        <f>+IF(Tabla1[[#This Row],[REQUEST_TY]]="SR MANTENIMIENTO CORRECTIVO", "EMERGENCIA", "OTROS")</f>
        <v>EMERGENCIA</v>
      </c>
      <c r="AL4871" s="6" t="str">
        <f>+_xlfn.IFS(Tabla1[[#This Row],[Veces obj]]&lt;=1,"0-1",Tabla1[[#This Row],[Veces obj]]&lt;=2,"1-2",Tabla1[[#This Row],[Veces obj]]&lt;=3,"2-3",TRUE,"&gt;3")</f>
        <v>0-1</v>
      </c>
      <c r="AM4871" s="60" t="str">
        <f>+_xlfn.IFS(MONTH(Tabla1[[#This Row],[MES]])&lt;=3,"Q1",MONTH(Tabla1[[#This Row],[MES]])&lt;=6,"Q2",MONTH(Tabla1[[#This Row],[MES]])&lt;=9,"Q3",TRUE,"Q4")</f>
        <v>Q2</v>
      </c>
      <c r="AN4871" s="15" t="str">
        <f>+IFERROR(VLOOKUP(Tabla1[[#This Row],[CUENTA]],CTAS[],2,0),"OTROS")</f>
        <v>OTROS</v>
      </c>
      <c r="AP4871" s="15" t="str">
        <f>+IFERROR(VLOOKUP(Tabla1[[#This Row],[EMPLEADO]],IS[],3,0),"OTROS")</f>
        <v>OTROS</v>
      </c>
      <c r="AQ4871" s="15" t="str">
        <f>+IFERROR(VLOOKUP(Tabla1[[#This Row],[EMPLEADO]],IS[[NÓMINA]:[INGENIERO]],2,0),"OTROS")</f>
        <v>OTROS</v>
      </c>
    </row>
    <row r="4872" spans="1:43" x14ac:dyDescent="0.25">
      <c r="A4872" s="91" t="s">
        <v>12089</v>
      </c>
      <c r="B4872" s="92">
        <v>1</v>
      </c>
      <c r="C4872" s="92" t="s">
        <v>13787</v>
      </c>
      <c r="D4872" s="93" t="s">
        <v>38</v>
      </c>
      <c r="E4872" s="94" t="s">
        <v>320</v>
      </c>
      <c r="F4872" s="94" t="s">
        <v>13788</v>
      </c>
      <c r="G4872" s="105" t="s">
        <v>8775</v>
      </c>
      <c r="H4872" s="92" t="s">
        <v>8227</v>
      </c>
      <c r="I4872" s="95" t="s">
        <v>43</v>
      </c>
      <c r="J4872" s="92" t="s">
        <v>8</v>
      </c>
      <c r="K4872" s="96" t="s">
        <v>528</v>
      </c>
      <c r="L4872" s="96" t="s">
        <v>8228</v>
      </c>
      <c r="M4872" s="92" t="s">
        <v>8229</v>
      </c>
      <c r="N4872" s="92">
        <v>1</v>
      </c>
      <c r="O4872" s="92" t="s">
        <v>47</v>
      </c>
      <c r="P4872" s="96">
        <v>69</v>
      </c>
      <c r="Q4872" s="96" t="s">
        <v>48</v>
      </c>
      <c r="R4872" s="97" t="s">
        <v>49</v>
      </c>
      <c r="S4872" s="98" t="s">
        <v>50</v>
      </c>
      <c r="T4872" s="98" t="s">
        <v>51</v>
      </c>
      <c r="U4872" s="99" t="s">
        <v>52</v>
      </c>
      <c r="V4872" s="100">
        <v>1.05</v>
      </c>
      <c r="W4872" s="106">
        <v>0</v>
      </c>
      <c r="X4872" s="102">
        <v>1</v>
      </c>
      <c r="Y4872" s="103">
        <v>1.9</v>
      </c>
      <c r="Z4872" s="99">
        <v>5</v>
      </c>
      <c r="AA4872" s="104">
        <v>0.38</v>
      </c>
      <c r="AB4872" s="100">
        <v>0</v>
      </c>
      <c r="AC4872" s="106">
        <v>0</v>
      </c>
      <c r="AD4872" s="107">
        <v>43606</v>
      </c>
      <c r="AE4872" s="107">
        <v>43606</v>
      </c>
      <c r="AF4872" s="99">
        <v>0</v>
      </c>
      <c r="AG4872" s="101" t="s">
        <v>53</v>
      </c>
      <c r="AH4872" s="100">
        <v>0</v>
      </c>
      <c r="AI4872" s="106">
        <v>0</v>
      </c>
      <c r="AJ4872" s="106">
        <v>0</v>
      </c>
      <c r="AK4872" s="60" t="str">
        <f>+IF(Tabla1[[#This Row],[REQUEST_TY]]="SR MANTENIMIENTO CORRECTIVO", "EMERGENCIA", "OTROS")</f>
        <v>EMERGENCIA</v>
      </c>
      <c r="AL4872" s="6" t="str">
        <f>+_xlfn.IFS(Tabla1[[#This Row],[Veces obj]]&lt;=1,"0-1",Tabla1[[#This Row],[Veces obj]]&lt;=2,"1-2",Tabla1[[#This Row],[Veces obj]]&lt;=3,"2-3",TRUE,"&gt;3")</f>
        <v>0-1</v>
      </c>
      <c r="AM4872" s="60" t="str">
        <f>+_xlfn.IFS(MONTH(Tabla1[[#This Row],[MES]])&lt;=3,"Q1",MONTH(Tabla1[[#This Row],[MES]])&lt;=6,"Q2",MONTH(Tabla1[[#This Row],[MES]])&lt;=9,"Q3",TRUE,"Q4")</f>
        <v>Q2</v>
      </c>
      <c r="AN4872" s="15" t="str">
        <f>+IFERROR(VLOOKUP(Tabla1[[#This Row],[CUENTA]],CTAS[],2,0),"OTROS")</f>
        <v>OTROS</v>
      </c>
      <c r="AP4872" s="15" t="str">
        <f>+IFERROR(VLOOKUP(Tabla1[[#This Row],[EMPLEADO]],IS[],3,0),"OTROS")</f>
        <v>OTROS</v>
      </c>
      <c r="AQ4872" s="15" t="str">
        <f>+IFERROR(VLOOKUP(Tabla1[[#This Row],[EMPLEADO]],IS[[NÓMINA]:[INGENIERO]],2,0),"OTROS")</f>
        <v>OTROS</v>
      </c>
    </row>
    <row r="4873" spans="1:43" x14ac:dyDescent="0.25">
      <c r="A4873" s="91" t="s">
        <v>12089</v>
      </c>
      <c r="B4873" s="92">
        <v>1</v>
      </c>
      <c r="C4873" s="92" t="s">
        <v>13789</v>
      </c>
      <c r="D4873" s="93" t="s">
        <v>38</v>
      </c>
      <c r="E4873" s="94" t="s">
        <v>604</v>
      </c>
      <c r="F4873" s="94" t="s">
        <v>13788</v>
      </c>
      <c r="G4873" s="105" t="s">
        <v>13790</v>
      </c>
      <c r="H4873" s="92" t="s">
        <v>213</v>
      </c>
      <c r="I4873" s="95" t="s">
        <v>43</v>
      </c>
      <c r="J4873" s="92" t="s">
        <v>8</v>
      </c>
      <c r="K4873" s="96" t="s">
        <v>2377</v>
      </c>
      <c r="L4873" s="96" t="s">
        <v>5295</v>
      </c>
      <c r="M4873" s="92" t="s">
        <v>640</v>
      </c>
      <c r="N4873" s="92">
        <v>0</v>
      </c>
      <c r="O4873" s="92" t="s">
        <v>47</v>
      </c>
      <c r="P4873" s="96">
        <v>181</v>
      </c>
      <c r="Q4873" s="96" t="s">
        <v>48</v>
      </c>
      <c r="R4873" s="97" t="s">
        <v>63</v>
      </c>
      <c r="S4873" s="98" t="s">
        <v>64</v>
      </c>
      <c r="T4873" s="98" t="s">
        <v>51</v>
      </c>
      <c r="U4873" s="99" t="s">
        <v>96</v>
      </c>
      <c r="V4873" s="100">
        <v>1.1000000000000001</v>
      </c>
      <c r="W4873" s="106">
        <v>1501.5000000000002</v>
      </c>
      <c r="X4873" s="102">
        <v>1</v>
      </c>
      <c r="Y4873" s="103">
        <v>1.1299999999999999</v>
      </c>
      <c r="Z4873" s="99">
        <v>5</v>
      </c>
      <c r="AA4873" s="104">
        <v>0.22599999999999998</v>
      </c>
      <c r="AB4873" s="100">
        <v>0</v>
      </c>
      <c r="AC4873" s="106">
        <v>0</v>
      </c>
      <c r="AD4873" s="107">
        <v>43606</v>
      </c>
      <c r="AE4873" s="107">
        <v>43606</v>
      </c>
      <c r="AF4873" s="99">
        <v>0</v>
      </c>
      <c r="AG4873" s="101" t="s">
        <v>53</v>
      </c>
      <c r="AH4873" s="100">
        <v>0</v>
      </c>
      <c r="AI4873" s="106">
        <v>0</v>
      </c>
      <c r="AJ4873" s="106">
        <v>0</v>
      </c>
      <c r="AK4873" s="60" t="str">
        <f>+IF(Tabla1[[#This Row],[REQUEST_TY]]="SR MANTENIMIENTO CORRECTIVO", "EMERGENCIA", "OTROS")</f>
        <v>EMERGENCIA</v>
      </c>
      <c r="AL4873" s="6" t="str">
        <f>+_xlfn.IFS(Tabla1[[#This Row],[Veces obj]]&lt;=1,"0-1",Tabla1[[#This Row],[Veces obj]]&lt;=2,"1-2",Tabla1[[#This Row],[Veces obj]]&lt;=3,"2-3",TRUE,"&gt;3")</f>
        <v>0-1</v>
      </c>
      <c r="AM4873" s="60" t="str">
        <f>+_xlfn.IFS(MONTH(Tabla1[[#This Row],[MES]])&lt;=3,"Q1",MONTH(Tabla1[[#This Row],[MES]])&lt;=6,"Q2",MONTH(Tabla1[[#This Row],[MES]])&lt;=9,"Q3",TRUE,"Q4")</f>
        <v>Q2</v>
      </c>
      <c r="AN4873" s="15" t="str">
        <f>+IFERROR(VLOOKUP(Tabla1[[#This Row],[CUENTA]],CTAS[],2,0),"OTROS")</f>
        <v>OTROS</v>
      </c>
      <c r="AP4873" s="15" t="str">
        <f>+IFERROR(VLOOKUP(Tabla1[[#This Row],[EMPLEADO]],IS[],3,0),"OTROS")</f>
        <v>OTROS</v>
      </c>
      <c r="AQ4873" s="15" t="str">
        <f>+IFERROR(VLOOKUP(Tabla1[[#This Row],[EMPLEADO]],IS[[NÓMINA]:[INGENIERO]],2,0),"OTROS")</f>
        <v>OTROS</v>
      </c>
    </row>
    <row r="4874" spans="1:43" x14ac:dyDescent="0.25">
      <c r="A4874" s="91" t="s">
        <v>12089</v>
      </c>
      <c r="B4874" s="92">
        <v>1</v>
      </c>
      <c r="C4874" s="92" t="s">
        <v>13791</v>
      </c>
      <c r="D4874" s="93" t="s">
        <v>38</v>
      </c>
      <c r="E4874" s="94" t="s">
        <v>725</v>
      </c>
      <c r="F4874" s="94" t="s">
        <v>13792</v>
      </c>
      <c r="G4874" s="105" t="s">
        <v>6629</v>
      </c>
      <c r="H4874" s="92" t="s">
        <v>471</v>
      </c>
      <c r="I4874" s="95" t="s">
        <v>43</v>
      </c>
      <c r="J4874" s="92" t="s">
        <v>8</v>
      </c>
      <c r="K4874" s="96" t="s">
        <v>102</v>
      </c>
      <c r="L4874" s="96" t="s">
        <v>376</v>
      </c>
      <c r="M4874" s="92" t="s">
        <v>310</v>
      </c>
      <c r="N4874" s="92">
        <v>0</v>
      </c>
      <c r="O4874" s="92" t="s">
        <v>47</v>
      </c>
      <c r="P4874" s="96">
        <v>83</v>
      </c>
      <c r="Q4874" s="96" t="s">
        <v>48</v>
      </c>
      <c r="R4874" s="97" t="s">
        <v>223</v>
      </c>
      <c r="S4874" s="98" t="s">
        <v>139</v>
      </c>
      <c r="T4874" s="98" t="s">
        <v>51</v>
      </c>
      <c r="U4874" s="99" t="s">
        <v>353</v>
      </c>
      <c r="V4874" s="100">
        <v>1.1499999999999999</v>
      </c>
      <c r="W4874" s="106">
        <v>1808.95</v>
      </c>
      <c r="X4874" s="102">
        <v>1</v>
      </c>
      <c r="Y4874" s="103">
        <v>3</v>
      </c>
      <c r="Z4874" s="99">
        <v>4</v>
      </c>
      <c r="AA4874" s="104">
        <v>0.75</v>
      </c>
      <c r="AB4874" s="100">
        <v>0</v>
      </c>
      <c r="AC4874" s="106">
        <v>0</v>
      </c>
      <c r="AD4874" s="107">
        <v>43607</v>
      </c>
      <c r="AE4874" s="107">
        <v>43608</v>
      </c>
      <c r="AF4874" s="99">
        <v>1</v>
      </c>
      <c r="AG4874" s="101" t="s">
        <v>53</v>
      </c>
      <c r="AH4874" s="100">
        <v>0</v>
      </c>
      <c r="AI4874" s="106">
        <v>0</v>
      </c>
      <c r="AJ4874" s="106">
        <v>0</v>
      </c>
      <c r="AK4874" s="60" t="str">
        <f>+IF(Tabla1[[#This Row],[REQUEST_TY]]="SR MANTENIMIENTO CORRECTIVO", "EMERGENCIA", "OTROS")</f>
        <v>EMERGENCIA</v>
      </c>
      <c r="AL4874" s="6" t="str">
        <f>+_xlfn.IFS(Tabla1[[#This Row],[Veces obj]]&lt;=1,"0-1",Tabla1[[#This Row],[Veces obj]]&lt;=2,"1-2",Tabla1[[#This Row],[Veces obj]]&lt;=3,"2-3",TRUE,"&gt;3")</f>
        <v>0-1</v>
      </c>
      <c r="AM4874" s="60" t="str">
        <f>+_xlfn.IFS(MONTH(Tabla1[[#This Row],[MES]])&lt;=3,"Q1",MONTH(Tabla1[[#This Row],[MES]])&lt;=6,"Q2",MONTH(Tabla1[[#This Row],[MES]])&lt;=9,"Q3",TRUE,"Q4")</f>
        <v>Q2</v>
      </c>
      <c r="AN4874" s="15" t="str">
        <f>+IFERROR(VLOOKUP(Tabla1[[#This Row],[CUENTA]],CTAS[],2,0),"OTROS")</f>
        <v>OTROS</v>
      </c>
      <c r="AP4874" s="15" t="str">
        <f>+IFERROR(VLOOKUP(Tabla1[[#This Row],[EMPLEADO]],IS[],3,0),"OTROS")</f>
        <v>OTROS</v>
      </c>
      <c r="AQ4874" s="15" t="str">
        <f>+IFERROR(VLOOKUP(Tabla1[[#This Row],[EMPLEADO]],IS[[NÓMINA]:[INGENIERO]],2,0),"OTROS")</f>
        <v>OTROS</v>
      </c>
    </row>
    <row r="4875" spans="1:43" x14ac:dyDescent="0.25">
      <c r="A4875" s="91" t="s">
        <v>12089</v>
      </c>
      <c r="B4875" s="92">
        <v>1</v>
      </c>
      <c r="C4875" s="92" t="s">
        <v>13793</v>
      </c>
      <c r="D4875" s="93" t="s">
        <v>38</v>
      </c>
      <c r="E4875" s="94" t="s">
        <v>4548</v>
      </c>
      <c r="F4875" s="94" t="s">
        <v>13794</v>
      </c>
      <c r="G4875" s="105" t="s">
        <v>13795</v>
      </c>
      <c r="H4875" s="92" t="s">
        <v>691</v>
      </c>
      <c r="I4875" s="95" t="s">
        <v>43</v>
      </c>
      <c r="J4875" s="92" t="s">
        <v>8</v>
      </c>
      <c r="K4875" s="96" t="s">
        <v>254</v>
      </c>
      <c r="L4875" s="96" t="s">
        <v>13796</v>
      </c>
      <c r="M4875" s="92" t="s">
        <v>215</v>
      </c>
      <c r="N4875" s="92">
        <v>0</v>
      </c>
      <c r="O4875" s="92" t="s">
        <v>47</v>
      </c>
      <c r="P4875" s="96">
        <v>2728</v>
      </c>
      <c r="Q4875" s="96" t="s">
        <v>48</v>
      </c>
      <c r="R4875" s="97" t="s">
        <v>49</v>
      </c>
      <c r="S4875" s="98" t="s">
        <v>50</v>
      </c>
      <c r="T4875" s="98" t="s">
        <v>51</v>
      </c>
      <c r="U4875" s="99" t="s">
        <v>52</v>
      </c>
      <c r="V4875" s="100">
        <v>1.05</v>
      </c>
      <c r="W4875" s="106">
        <v>750.75000000000011</v>
      </c>
      <c r="X4875" s="102">
        <v>1</v>
      </c>
      <c r="Y4875" s="103">
        <v>2.0699999999999998</v>
      </c>
      <c r="Z4875" s="99">
        <v>5</v>
      </c>
      <c r="AA4875" s="104">
        <v>0.41399999999999998</v>
      </c>
      <c r="AB4875" s="100">
        <v>0</v>
      </c>
      <c r="AC4875" s="106">
        <v>0</v>
      </c>
      <c r="AD4875" s="107">
        <v>43606</v>
      </c>
      <c r="AE4875" s="107">
        <v>43606</v>
      </c>
      <c r="AF4875" s="99">
        <v>0</v>
      </c>
      <c r="AG4875" s="101" t="s">
        <v>53</v>
      </c>
      <c r="AH4875" s="100">
        <v>0</v>
      </c>
      <c r="AI4875" s="106">
        <v>0</v>
      </c>
      <c r="AJ4875" s="106">
        <v>0</v>
      </c>
      <c r="AK4875" s="60" t="str">
        <f>+IF(Tabla1[[#This Row],[REQUEST_TY]]="SR MANTENIMIENTO CORRECTIVO", "EMERGENCIA", "OTROS")</f>
        <v>EMERGENCIA</v>
      </c>
      <c r="AL4875" s="6" t="str">
        <f>+_xlfn.IFS(Tabla1[[#This Row],[Veces obj]]&lt;=1,"0-1",Tabla1[[#This Row],[Veces obj]]&lt;=2,"1-2",Tabla1[[#This Row],[Veces obj]]&lt;=3,"2-3",TRUE,"&gt;3")</f>
        <v>0-1</v>
      </c>
      <c r="AM4875" s="60" t="str">
        <f>+_xlfn.IFS(MONTH(Tabla1[[#This Row],[MES]])&lt;=3,"Q1",MONTH(Tabla1[[#This Row],[MES]])&lt;=6,"Q2",MONTH(Tabla1[[#This Row],[MES]])&lt;=9,"Q3",TRUE,"Q4")</f>
        <v>Q2</v>
      </c>
      <c r="AN4875" s="15" t="str">
        <f>+IFERROR(VLOOKUP(Tabla1[[#This Row],[CUENTA]],CTAS[],2,0),"OTROS")</f>
        <v>OTROS</v>
      </c>
      <c r="AP4875" s="15" t="str">
        <f>+IFERROR(VLOOKUP(Tabla1[[#This Row],[EMPLEADO]],IS[],3,0),"OTROS")</f>
        <v>OTROS</v>
      </c>
      <c r="AQ4875" s="15" t="str">
        <f>+IFERROR(VLOOKUP(Tabla1[[#This Row],[EMPLEADO]],IS[[NÓMINA]:[INGENIERO]],2,0),"OTROS")</f>
        <v>OTROS</v>
      </c>
    </row>
    <row r="4876" spans="1:43" x14ac:dyDescent="0.25">
      <c r="A4876" s="91" t="s">
        <v>12089</v>
      </c>
      <c r="B4876" s="92">
        <v>1</v>
      </c>
      <c r="C4876" s="92" t="s">
        <v>13797</v>
      </c>
      <c r="D4876" s="93" t="s">
        <v>38</v>
      </c>
      <c r="E4876" s="94" t="s">
        <v>147</v>
      </c>
      <c r="F4876" s="94" t="s">
        <v>13798</v>
      </c>
      <c r="G4876" s="105" t="s">
        <v>13799</v>
      </c>
      <c r="H4876" s="92" t="s">
        <v>527</v>
      </c>
      <c r="I4876" s="95" t="s">
        <v>43</v>
      </c>
      <c r="J4876" s="92" t="s">
        <v>8</v>
      </c>
      <c r="K4876" s="96" t="s">
        <v>528</v>
      </c>
      <c r="L4876" s="96" t="s">
        <v>529</v>
      </c>
      <c r="M4876" s="92" t="s">
        <v>530</v>
      </c>
      <c r="N4876" s="92">
        <v>1</v>
      </c>
      <c r="O4876" s="92" t="s">
        <v>47</v>
      </c>
      <c r="P4876" s="96">
        <v>687</v>
      </c>
      <c r="Q4876" s="96" t="s">
        <v>48</v>
      </c>
      <c r="R4876" s="97" t="s">
        <v>153</v>
      </c>
      <c r="S4876" s="98" t="s">
        <v>50</v>
      </c>
      <c r="T4876" s="98" t="s">
        <v>51</v>
      </c>
      <c r="U4876" s="99" t="s">
        <v>52</v>
      </c>
      <c r="V4876" s="100">
        <v>1.05</v>
      </c>
      <c r="W4876" s="106">
        <v>0</v>
      </c>
      <c r="X4876" s="102">
        <v>1</v>
      </c>
      <c r="Y4876" s="103">
        <v>0.68</v>
      </c>
      <c r="Z4876" s="99">
        <v>5</v>
      </c>
      <c r="AA4876" s="104">
        <v>0.13600000000000001</v>
      </c>
      <c r="AB4876" s="100">
        <v>0</v>
      </c>
      <c r="AC4876" s="106">
        <v>0</v>
      </c>
      <c r="AD4876" s="107">
        <v>43607</v>
      </c>
      <c r="AE4876" s="107">
        <v>43607</v>
      </c>
      <c r="AF4876" s="99">
        <v>0</v>
      </c>
      <c r="AG4876" s="101" t="s">
        <v>53</v>
      </c>
      <c r="AH4876" s="100">
        <v>0</v>
      </c>
      <c r="AI4876" s="106">
        <v>0</v>
      </c>
      <c r="AJ4876" s="106">
        <v>0</v>
      </c>
      <c r="AK4876" s="60" t="str">
        <f>+IF(Tabla1[[#This Row],[REQUEST_TY]]="SR MANTENIMIENTO CORRECTIVO", "EMERGENCIA", "OTROS")</f>
        <v>EMERGENCIA</v>
      </c>
      <c r="AL4876" s="6" t="str">
        <f>+_xlfn.IFS(Tabla1[[#This Row],[Veces obj]]&lt;=1,"0-1",Tabla1[[#This Row],[Veces obj]]&lt;=2,"1-2",Tabla1[[#This Row],[Veces obj]]&lt;=3,"2-3",TRUE,"&gt;3")</f>
        <v>0-1</v>
      </c>
      <c r="AM4876" s="60" t="str">
        <f>+_xlfn.IFS(MONTH(Tabla1[[#This Row],[MES]])&lt;=3,"Q1",MONTH(Tabla1[[#This Row],[MES]])&lt;=6,"Q2",MONTH(Tabla1[[#This Row],[MES]])&lt;=9,"Q3",TRUE,"Q4")</f>
        <v>Q2</v>
      </c>
      <c r="AN4876" s="15" t="str">
        <f>+IFERROR(VLOOKUP(Tabla1[[#This Row],[CUENTA]],CTAS[],2,0),"OTROS")</f>
        <v>OTROS</v>
      </c>
      <c r="AP4876" s="15" t="str">
        <f>+IFERROR(VLOOKUP(Tabla1[[#This Row],[EMPLEADO]],IS[],3,0),"OTROS")</f>
        <v>OTROS</v>
      </c>
      <c r="AQ4876" s="15" t="str">
        <f>+IFERROR(VLOOKUP(Tabla1[[#This Row],[EMPLEADO]],IS[[NÓMINA]:[INGENIERO]],2,0),"OTROS")</f>
        <v>OTROS</v>
      </c>
    </row>
    <row r="4877" spans="1:43" x14ac:dyDescent="0.25">
      <c r="A4877" s="91" t="s">
        <v>12089</v>
      </c>
      <c r="B4877" s="92">
        <v>1</v>
      </c>
      <c r="C4877" s="92" t="s">
        <v>13800</v>
      </c>
      <c r="D4877" s="93" t="s">
        <v>38</v>
      </c>
      <c r="E4877" s="94" t="s">
        <v>599</v>
      </c>
      <c r="F4877" s="94" t="s">
        <v>13801</v>
      </c>
      <c r="G4877" s="105" t="s">
        <v>6383</v>
      </c>
      <c r="H4877" s="92" t="s">
        <v>527</v>
      </c>
      <c r="I4877" s="95" t="s">
        <v>43</v>
      </c>
      <c r="J4877" s="92" t="s">
        <v>8</v>
      </c>
      <c r="K4877" s="96" t="s">
        <v>528</v>
      </c>
      <c r="L4877" s="96" t="s">
        <v>602</v>
      </c>
      <c r="M4877" s="92" t="s">
        <v>530</v>
      </c>
      <c r="N4877" s="92">
        <v>1</v>
      </c>
      <c r="O4877" s="92" t="s">
        <v>47</v>
      </c>
      <c r="P4877" s="96">
        <v>92</v>
      </c>
      <c r="Q4877" s="96" t="s">
        <v>48</v>
      </c>
      <c r="R4877" s="97" t="s">
        <v>242</v>
      </c>
      <c r="S4877" s="98" t="s">
        <v>64</v>
      </c>
      <c r="T4877" s="98" t="s">
        <v>51</v>
      </c>
      <c r="U4877" s="99" t="s">
        <v>96</v>
      </c>
      <c r="V4877" s="100">
        <v>1.1000000000000001</v>
      </c>
      <c r="W4877" s="106">
        <v>0</v>
      </c>
      <c r="X4877" s="102">
        <v>1</v>
      </c>
      <c r="Y4877" s="103">
        <v>1.22</v>
      </c>
      <c r="Z4877" s="99">
        <v>5</v>
      </c>
      <c r="AA4877" s="104">
        <v>0.24399999999999999</v>
      </c>
      <c r="AB4877" s="100">
        <v>0</v>
      </c>
      <c r="AC4877" s="106">
        <v>0</v>
      </c>
      <c r="AD4877" s="107">
        <v>43607</v>
      </c>
      <c r="AE4877" s="107">
        <v>43607</v>
      </c>
      <c r="AF4877" s="99">
        <v>0</v>
      </c>
      <c r="AG4877" s="101" t="s">
        <v>53</v>
      </c>
      <c r="AH4877" s="100">
        <v>0</v>
      </c>
      <c r="AI4877" s="106">
        <v>0</v>
      </c>
      <c r="AJ4877" s="106">
        <v>0</v>
      </c>
      <c r="AK4877" s="60" t="str">
        <f>+IF(Tabla1[[#This Row],[REQUEST_TY]]="SR MANTENIMIENTO CORRECTIVO", "EMERGENCIA", "OTROS")</f>
        <v>EMERGENCIA</v>
      </c>
      <c r="AL4877" s="6" t="str">
        <f>+_xlfn.IFS(Tabla1[[#This Row],[Veces obj]]&lt;=1,"0-1",Tabla1[[#This Row],[Veces obj]]&lt;=2,"1-2",Tabla1[[#This Row],[Veces obj]]&lt;=3,"2-3",TRUE,"&gt;3")</f>
        <v>0-1</v>
      </c>
      <c r="AM4877" s="60" t="str">
        <f>+_xlfn.IFS(MONTH(Tabla1[[#This Row],[MES]])&lt;=3,"Q1",MONTH(Tabla1[[#This Row],[MES]])&lt;=6,"Q2",MONTH(Tabla1[[#This Row],[MES]])&lt;=9,"Q3",TRUE,"Q4")</f>
        <v>Q2</v>
      </c>
      <c r="AN4877" s="15" t="str">
        <f>+IFERROR(VLOOKUP(Tabla1[[#This Row],[CUENTA]],CTAS[],2,0),"OTROS")</f>
        <v>OTROS</v>
      </c>
      <c r="AP4877" s="15" t="str">
        <f>+IFERROR(VLOOKUP(Tabla1[[#This Row],[EMPLEADO]],IS[],3,0),"OTROS")</f>
        <v>OTROS</v>
      </c>
      <c r="AQ4877" s="15" t="str">
        <f>+IFERROR(VLOOKUP(Tabla1[[#This Row],[EMPLEADO]],IS[[NÓMINA]:[INGENIERO]],2,0),"OTROS")</f>
        <v>OTROS</v>
      </c>
    </row>
    <row r="4878" spans="1:43" x14ac:dyDescent="0.25">
      <c r="A4878" s="91" t="s">
        <v>12089</v>
      </c>
      <c r="B4878" s="92">
        <v>1</v>
      </c>
      <c r="C4878" s="92" t="s">
        <v>13802</v>
      </c>
      <c r="D4878" s="93" t="s">
        <v>38</v>
      </c>
      <c r="E4878" s="94" t="s">
        <v>993</v>
      </c>
      <c r="F4878" s="94" t="s">
        <v>13803</v>
      </c>
      <c r="G4878" s="105" t="s">
        <v>5168</v>
      </c>
      <c r="H4878" s="92" t="s">
        <v>568</v>
      </c>
      <c r="I4878" s="95" t="s">
        <v>43</v>
      </c>
      <c r="J4878" s="92" t="s">
        <v>8</v>
      </c>
      <c r="K4878" s="96" t="s">
        <v>71</v>
      </c>
      <c r="L4878" s="96" t="s">
        <v>569</v>
      </c>
      <c r="M4878" s="92" t="s">
        <v>570</v>
      </c>
      <c r="N4878" s="92">
        <v>0</v>
      </c>
      <c r="O4878" s="92" t="s">
        <v>47</v>
      </c>
      <c r="P4878" s="96">
        <v>4</v>
      </c>
      <c r="Q4878" s="96" t="s">
        <v>207</v>
      </c>
      <c r="R4878" s="97" t="s">
        <v>235</v>
      </c>
      <c r="S4878" s="98" t="s">
        <v>50</v>
      </c>
      <c r="T4878" s="98" t="s">
        <v>51</v>
      </c>
      <c r="U4878" s="99" t="s">
        <v>486</v>
      </c>
      <c r="V4878" s="100">
        <v>0</v>
      </c>
      <c r="W4878" s="106">
        <v>0</v>
      </c>
      <c r="X4878" s="102">
        <v>1</v>
      </c>
      <c r="Y4878" s="103">
        <v>0.56999999999999995</v>
      </c>
      <c r="Z4878" s="99">
        <v>5</v>
      </c>
      <c r="AA4878" s="104">
        <v>0.11399999999999999</v>
      </c>
      <c r="AB4878" s="100">
        <v>0</v>
      </c>
      <c r="AC4878" s="106">
        <v>0</v>
      </c>
      <c r="AD4878" s="107">
        <v>43606</v>
      </c>
      <c r="AE4878" s="107">
        <v>43606</v>
      </c>
      <c r="AF4878" s="99">
        <v>0</v>
      </c>
      <c r="AG4878" s="101" t="s">
        <v>53</v>
      </c>
      <c r="AH4878" s="100">
        <v>0</v>
      </c>
      <c r="AI4878" s="106">
        <v>0</v>
      </c>
      <c r="AJ4878" s="106">
        <v>0</v>
      </c>
      <c r="AK4878" s="60" t="str">
        <f>+IF(Tabla1[[#This Row],[REQUEST_TY]]="SR MANTENIMIENTO CORRECTIVO", "EMERGENCIA", "OTROS")</f>
        <v>EMERGENCIA</v>
      </c>
      <c r="AL4878" s="6" t="str">
        <f>+_xlfn.IFS(Tabla1[[#This Row],[Veces obj]]&lt;=1,"0-1",Tabla1[[#This Row],[Veces obj]]&lt;=2,"1-2",Tabla1[[#This Row],[Veces obj]]&lt;=3,"2-3",TRUE,"&gt;3")</f>
        <v>0-1</v>
      </c>
      <c r="AM4878" s="60" t="str">
        <f>+_xlfn.IFS(MONTH(Tabla1[[#This Row],[MES]])&lt;=3,"Q1",MONTH(Tabla1[[#This Row],[MES]])&lt;=6,"Q2",MONTH(Tabla1[[#This Row],[MES]])&lt;=9,"Q3",TRUE,"Q4")</f>
        <v>Q2</v>
      </c>
      <c r="AN4878" s="15" t="str">
        <f>+IFERROR(VLOOKUP(Tabla1[[#This Row],[CUENTA]],CTAS[],2,0),"OTROS")</f>
        <v>OTROS</v>
      </c>
      <c r="AP4878" s="15" t="str">
        <f>+IFERROR(VLOOKUP(Tabla1[[#This Row],[EMPLEADO]],IS[],3,0),"OTROS")</f>
        <v>OTROS</v>
      </c>
      <c r="AQ4878" s="15" t="str">
        <f>+IFERROR(VLOOKUP(Tabla1[[#This Row],[EMPLEADO]],IS[[NÓMINA]:[INGENIERO]],2,0),"OTROS")</f>
        <v>OTROS</v>
      </c>
    </row>
    <row r="4879" spans="1:43" x14ac:dyDescent="0.25">
      <c r="A4879" s="91" t="s">
        <v>12089</v>
      </c>
      <c r="B4879" s="92">
        <v>1</v>
      </c>
      <c r="C4879" s="92" t="s">
        <v>13804</v>
      </c>
      <c r="D4879" s="93" t="s">
        <v>38</v>
      </c>
      <c r="E4879" s="94" t="s">
        <v>1784</v>
      </c>
      <c r="F4879" s="94" t="s">
        <v>13805</v>
      </c>
      <c r="G4879" s="105" t="s">
        <v>4014</v>
      </c>
      <c r="H4879" s="92" t="s">
        <v>106</v>
      </c>
      <c r="I4879" s="95" t="s">
        <v>43</v>
      </c>
      <c r="J4879" s="92" t="s">
        <v>8</v>
      </c>
      <c r="K4879" s="96" t="s">
        <v>4015</v>
      </c>
      <c r="L4879" s="96" t="s">
        <v>4016</v>
      </c>
      <c r="M4879" s="92" t="s">
        <v>46</v>
      </c>
      <c r="N4879" s="92">
        <v>0</v>
      </c>
      <c r="O4879" s="92" t="s">
        <v>47</v>
      </c>
      <c r="P4879" s="96">
        <v>4</v>
      </c>
      <c r="Q4879" s="96" t="s">
        <v>207</v>
      </c>
      <c r="R4879" s="97" t="s">
        <v>1789</v>
      </c>
      <c r="S4879" s="98" t="s">
        <v>110</v>
      </c>
      <c r="T4879" s="98" t="s">
        <v>51</v>
      </c>
      <c r="U4879" s="99" t="s">
        <v>12095</v>
      </c>
      <c r="V4879" s="100">
        <v>0.8</v>
      </c>
      <c r="W4879" s="106">
        <v>1716</v>
      </c>
      <c r="X4879" s="102">
        <v>1</v>
      </c>
      <c r="Y4879" s="103">
        <v>2.93</v>
      </c>
      <c r="Z4879" s="99">
        <v>3</v>
      </c>
      <c r="AA4879" s="104">
        <v>0.97666666666666668</v>
      </c>
      <c r="AB4879" s="100">
        <v>0</v>
      </c>
      <c r="AC4879" s="106">
        <v>0</v>
      </c>
      <c r="AD4879" s="107">
        <v>43609</v>
      </c>
      <c r="AE4879" s="107">
        <v>43609</v>
      </c>
      <c r="AF4879" s="99">
        <v>0</v>
      </c>
      <c r="AG4879" s="101" t="s">
        <v>53</v>
      </c>
      <c r="AH4879" s="100">
        <v>0</v>
      </c>
      <c r="AI4879" s="106">
        <v>0</v>
      </c>
      <c r="AJ4879" s="106">
        <v>0</v>
      </c>
      <c r="AK4879" s="60" t="str">
        <f>+IF(Tabla1[[#This Row],[REQUEST_TY]]="SR MANTENIMIENTO CORRECTIVO", "EMERGENCIA", "OTROS")</f>
        <v>EMERGENCIA</v>
      </c>
      <c r="AL4879" s="6" t="str">
        <f>+_xlfn.IFS(Tabla1[[#This Row],[Veces obj]]&lt;=1,"0-1",Tabla1[[#This Row],[Veces obj]]&lt;=2,"1-2",Tabla1[[#This Row],[Veces obj]]&lt;=3,"2-3",TRUE,"&gt;3")</f>
        <v>0-1</v>
      </c>
      <c r="AM4879" s="60" t="str">
        <f>+_xlfn.IFS(MONTH(Tabla1[[#This Row],[MES]])&lt;=3,"Q1",MONTH(Tabla1[[#This Row],[MES]])&lt;=6,"Q2",MONTH(Tabla1[[#This Row],[MES]])&lt;=9,"Q3",TRUE,"Q4")</f>
        <v>Q2</v>
      </c>
      <c r="AN4879" s="15" t="str">
        <f>+IFERROR(VLOOKUP(Tabla1[[#This Row],[CUENTA]],CTAS[],2,0),"OTROS")</f>
        <v>OTROS</v>
      </c>
      <c r="AP4879" s="15" t="str">
        <f>+IFERROR(VLOOKUP(Tabla1[[#This Row],[EMPLEADO]],IS[],3,0),"OTROS")</f>
        <v>OTROS</v>
      </c>
      <c r="AQ4879" s="15" t="str">
        <f>+IFERROR(VLOOKUP(Tabla1[[#This Row],[EMPLEADO]],IS[[NÓMINA]:[INGENIERO]],2,0),"OTROS")</f>
        <v>OTROS</v>
      </c>
    </row>
    <row r="4880" spans="1:43" x14ac:dyDescent="0.25">
      <c r="A4880" s="91" t="s">
        <v>12089</v>
      </c>
      <c r="B4880" s="92">
        <v>1</v>
      </c>
      <c r="C4880" s="92" t="s">
        <v>13806</v>
      </c>
      <c r="D4880" s="93" t="s">
        <v>38</v>
      </c>
      <c r="E4880" s="94" t="s">
        <v>39</v>
      </c>
      <c r="F4880" s="94" t="s">
        <v>13807</v>
      </c>
      <c r="G4880" s="105" t="s">
        <v>13808</v>
      </c>
      <c r="H4880" s="92" t="s">
        <v>691</v>
      </c>
      <c r="I4880" s="95" t="s">
        <v>43</v>
      </c>
      <c r="J4880" s="92" t="s">
        <v>8</v>
      </c>
      <c r="K4880" s="96" t="s">
        <v>254</v>
      </c>
      <c r="L4880" s="96" t="s">
        <v>13796</v>
      </c>
      <c r="M4880" s="92" t="s">
        <v>215</v>
      </c>
      <c r="N4880" s="92">
        <v>0</v>
      </c>
      <c r="O4880" s="92" t="s">
        <v>47</v>
      </c>
      <c r="P4880" s="96">
        <v>2728</v>
      </c>
      <c r="Q4880" s="96" t="s">
        <v>48</v>
      </c>
      <c r="R4880" s="97" t="s">
        <v>49</v>
      </c>
      <c r="S4880" s="98" t="s">
        <v>50</v>
      </c>
      <c r="T4880" s="98" t="s">
        <v>51</v>
      </c>
      <c r="U4880" s="99" t="s">
        <v>52</v>
      </c>
      <c r="V4880" s="100">
        <v>1.05</v>
      </c>
      <c r="W4880" s="106">
        <v>750.75000000000011</v>
      </c>
      <c r="X4880" s="102">
        <v>1</v>
      </c>
      <c r="Y4880" s="103">
        <v>3.36</v>
      </c>
      <c r="Z4880" s="99">
        <v>5</v>
      </c>
      <c r="AA4880" s="104">
        <v>0.67199999999999993</v>
      </c>
      <c r="AB4880" s="100">
        <v>0</v>
      </c>
      <c r="AC4880" s="106">
        <v>0</v>
      </c>
      <c r="AD4880" s="107">
        <v>43606</v>
      </c>
      <c r="AE4880" s="107">
        <v>43606</v>
      </c>
      <c r="AF4880" s="99">
        <v>0</v>
      </c>
      <c r="AG4880" s="101" t="s">
        <v>53</v>
      </c>
      <c r="AH4880" s="100">
        <v>0</v>
      </c>
      <c r="AI4880" s="106">
        <v>0</v>
      </c>
      <c r="AJ4880" s="106">
        <v>0</v>
      </c>
      <c r="AK4880" s="60" t="str">
        <f>+IF(Tabla1[[#This Row],[REQUEST_TY]]="SR MANTENIMIENTO CORRECTIVO", "EMERGENCIA", "OTROS")</f>
        <v>EMERGENCIA</v>
      </c>
      <c r="AL4880" s="6" t="str">
        <f>+_xlfn.IFS(Tabla1[[#This Row],[Veces obj]]&lt;=1,"0-1",Tabla1[[#This Row],[Veces obj]]&lt;=2,"1-2",Tabla1[[#This Row],[Veces obj]]&lt;=3,"2-3",TRUE,"&gt;3")</f>
        <v>0-1</v>
      </c>
      <c r="AM4880" s="60" t="str">
        <f>+_xlfn.IFS(MONTH(Tabla1[[#This Row],[MES]])&lt;=3,"Q1",MONTH(Tabla1[[#This Row],[MES]])&lt;=6,"Q2",MONTH(Tabla1[[#This Row],[MES]])&lt;=9,"Q3",TRUE,"Q4")</f>
        <v>Q2</v>
      </c>
      <c r="AN4880" s="15" t="str">
        <f>+IFERROR(VLOOKUP(Tabla1[[#This Row],[CUENTA]],CTAS[],2,0),"OTROS")</f>
        <v>OTROS</v>
      </c>
      <c r="AP4880" s="15" t="str">
        <f>+IFERROR(VLOOKUP(Tabla1[[#This Row],[EMPLEADO]],IS[],3,0),"OTROS")</f>
        <v>OTROS</v>
      </c>
      <c r="AQ4880" s="15" t="str">
        <f>+IFERROR(VLOOKUP(Tabla1[[#This Row],[EMPLEADO]],IS[[NÓMINA]:[INGENIERO]],2,0),"OTROS")</f>
        <v>OTROS</v>
      </c>
    </row>
    <row r="4881" spans="1:43" x14ac:dyDescent="0.25">
      <c r="A4881" s="91" t="s">
        <v>12089</v>
      </c>
      <c r="B4881" s="92">
        <v>1</v>
      </c>
      <c r="C4881" s="92" t="s">
        <v>13809</v>
      </c>
      <c r="D4881" s="93" t="s">
        <v>38</v>
      </c>
      <c r="E4881" s="94" t="s">
        <v>3169</v>
      </c>
      <c r="F4881" s="94" t="s">
        <v>13810</v>
      </c>
      <c r="G4881" s="105" t="s">
        <v>3171</v>
      </c>
      <c r="H4881" s="92" t="s">
        <v>484</v>
      </c>
      <c r="I4881" s="95" t="s">
        <v>43</v>
      </c>
      <c r="J4881" s="92" t="s">
        <v>8</v>
      </c>
      <c r="K4881" s="96" t="s">
        <v>2300</v>
      </c>
      <c r="L4881" s="96" t="s">
        <v>2301</v>
      </c>
      <c r="M4881" s="92" t="s">
        <v>94</v>
      </c>
      <c r="N4881" s="92">
        <v>1</v>
      </c>
      <c r="O4881" s="92" t="s">
        <v>47</v>
      </c>
      <c r="P4881" s="96">
        <v>61</v>
      </c>
      <c r="Q4881" s="96" t="s">
        <v>48</v>
      </c>
      <c r="R4881" s="97" t="s">
        <v>242</v>
      </c>
      <c r="S4881" s="98" t="s">
        <v>64</v>
      </c>
      <c r="T4881" s="98" t="s">
        <v>51</v>
      </c>
      <c r="U4881" s="99" t="s">
        <v>96</v>
      </c>
      <c r="V4881" s="100">
        <v>1.1000000000000001</v>
      </c>
      <c r="W4881" s="106">
        <v>0</v>
      </c>
      <c r="X4881" s="102">
        <v>1</v>
      </c>
      <c r="Y4881" s="103">
        <v>0.47</v>
      </c>
      <c r="Z4881" s="99">
        <v>5</v>
      </c>
      <c r="AA4881" s="104">
        <v>9.4E-2</v>
      </c>
      <c r="AB4881" s="100">
        <v>0</v>
      </c>
      <c r="AC4881" s="106">
        <v>0</v>
      </c>
      <c r="AD4881" s="107">
        <v>43606</v>
      </c>
      <c r="AE4881" s="107">
        <v>43606</v>
      </c>
      <c r="AF4881" s="99">
        <v>0</v>
      </c>
      <c r="AG4881" s="101" t="s">
        <v>53</v>
      </c>
      <c r="AH4881" s="100">
        <v>0</v>
      </c>
      <c r="AI4881" s="106">
        <v>0</v>
      </c>
      <c r="AJ4881" s="106">
        <v>0</v>
      </c>
      <c r="AK4881" s="60" t="str">
        <f>+IF(Tabla1[[#This Row],[REQUEST_TY]]="SR MANTENIMIENTO CORRECTIVO", "EMERGENCIA", "OTROS")</f>
        <v>EMERGENCIA</v>
      </c>
      <c r="AL4881" s="6" t="str">
        <f>+_xlfn.IFS(Tabla1[[#This Row],[Veces obj]]&lt;=1,"0-1",Tabla1[[#This Row],[Veces obj]]&lt;=2,"1-2",Tabla1[[#This Row],[Veces obj]]&lt;=3,"2-3",TRUE,"&gt;3")</f>
        <v>0-1</v>
      </c>
      <c r="AM4881" s="60" t="str">
        <f>+_xlfn.IFS(MONTH(Tabla1[[#This Row],[MES]])&lt;=3,"Q1",MONTH(Tabla1[[#This Row],[MES]])&lt;=6,"Q2",MONTH(Tabla1[[#This Row],[MES]])&lt;=9,"Q3",TRUE,"Q4")</f>
        <v>Q2</v>
      </c>
      <c r="AN4881" s="15" t="str">
        <f>+IFERROR(VLOOKUP(Tabla1[[#This Row],[CUENTA]],CTAS[],2,0),"OTROS")</f>
        <v>OTROS</v>
      </c>
      <c r="AP4881" s="15" t="str">
        <f>+IFERROR(VLOOKUP(Tabla1[[#This Row],[EMPLEADO]],IS[],3,0),"OTROS")</f>
        <v>OTROS</v>
      </c>
      <c r="AQ4881" s="15" t="str">
        <f>+IFERROR(VLOOKUP(Tabla1[[#This Row],[EMPLEADO]],IS[[NÓMINA]:[INGENIERO]],2,0),"OTROS")</f>
        <v>OTROS</v>
      </c>
    </row>
    <row r="4882" spans="1:43" x14ac:dyDescent="0.25">
      <c r="A4882" s="91" t="s">
        <v>12089</v>
      </c>
      <c r="B4882" s="92">
        <v>1</v>
      </c>
      <c r="C4882" s="92" t="s">
        <v>13811</v>
      </c>
      <c r="D4882" s="93" t="s">
        <v>38</v>
      </c>
      <c r="E4882" s="94" t="s">
        <v>133</v>
      </c>
      <c r="F4882" s="94" t="s">
        <v>13812</v>
      </c>
      <c r="G4882" s="105" t="s">
        <v>2955</v>
      </c>
      <c r="H4882" s="92" t="s">
        <v>11301</v>
      </c>
      <c r="I4882" s="95" t="s">
        <v>43</v>
      </c>
      <c r="J4882" s="92" t="s">
        <v>8</v>
      </c>
      <c r="K4882" s="96" t="s">
        <v>59</v>
      </c>
      <c r="L4882" s="96" t="s">
        <v>2686</v>
      </c>
      <c r="M4882" s="92" t="s">
        <v>2687</v>
      </c>
      <c r="N4882" s="92">
        <v>0</v>
      </c>
      <c r="O4882" s="92" t="s">
        <v>47</v>
      </c>
      <c r="P4882" s="96">
        <v>49</v>
      </c>
      <c r="Q4882" s="96" t="s">
        <v>82</v>
      </c>
      <c r="R4882" s="97" t="s">
        <v>138</v>
      </c>
      <c r="S4882" s="98" t="s">
        <v>139</v>
      </c>
      <c r="T4882" s="98" t="s">
        <v>51</v>
      </c>
      <c r="U4882" s="99" t="s">
        <v>140</v>
      </c>
      <c r="V4882" s="100">
        <v>1.1000000000000001</v>
      </c>
      <c r="W4882" s="106">
        <v>1730.3000000000004</v>
      </c>
      <c r="X4882" s="102">
        <v>1</v>
      </c>
      <c r="Y4882" s="103">
        <v>5.13</v>
      </c>
      <c r="Z4882" s="99">
        <v>4</v>
      </c>
      <c r="AA4882" s="104">
        <v>1.2825</v>
      </c>
      <c r="AB4882" s="100">
        <v>7.0624999999999993E-2</v>
      </c>
      <c r="AC4882" s="106">
        <v>-111.093125</v>
      </c>
      <c r="AD4882" s="107">
        <v>43607</v>
      </c>
      <c r="AE4882" s="107">
        <v>43607</v>
      </c>
      <c r="AF4882" s="99">
        <v>0</v>
      </c>
      <c r="AG4882" s="101" t="s">
        <v>53</v>
      </c>
      <c r="AH4882" s="100">
        <v>0</v>
      </c>
      <c r="AI4882" s="106">
        <v>0</v>
      </c>
      <c r="AJ4882" s="106">
        <v>0</v>
      </c>
      <c r="AK4882" s="60" t="str">
        <f>+IF(Tabla1[[#This Row],[REQUEST_TY]]="SR MANTENIMIENTO CORRECTIVO", "EMERGENCIA", "OTROS")</f>
        <v>EMERGENCIA</v>
      </c>
      <c r="AL4882" s="6" t="str">
        <f>+_xlfn.IFS(Tabla1[[#This Row],[Veces obj]]&lt;=1,"0-1",Tabla1[[#This Row],[Veces obj]]&lt;=2,"1-2",Tabla1[[#This Row],[Veces obj]]&lt;=3,"2-3",TRUE,"&gt;3")</f>
        <v>1-2</v>
      </c>
      <c r="AM4882" s="60" t="str">
        <f>+_xlfn.IFS(MONTH(Tabla1[[#This Row],[MES]])&lt;=3,"Q1",MONTH(Tabla1[[#This Row],[MES]])&lt;=6,"Q2",MONTH(Tabla1[[#This Row],[MES]])&lt;=9,"Q3",TRUE,"Q4")</f>
        <v>Q2</v>
      </c>
      <c r="AN4882" s="15" t="str">
        <f>+IFERROR(VLOOKUP(Tabla1[[#This Row],[CUENTA]],CTAS[],2,0),"OTROS")</f>
        <v>OTROS</v>
      </c>
      <c r="AP4882" s="15" t="str">
        <f>+IFERROR(VLOOKUP(Tabla1[[#This Row],[EMPLEADO]],IS[],3,0),"OTROS")</f>
        <v>OTROS</v>
      </c>
      <c r="AQ4882" s="15" t="str">
        <f>+IFERROR(VLOOKUP(Tabla1[[#This Row],[EMPLEADO]],IS[[NÓMINA]:[INGENIERO]],2,0),"OTROS")</f>
        <v>OTROS</v>
      </c>
    </row>
    <row r="4883" spans="1:43" x14ac:dyDescent="0.25">
      <c r="A4883" s="91" t="s">
        <v>12089</v>
      </c>
      <c r="B4883" s="92">
        <v>1</v>
      </c>
      <c r="C4883" s="92" t="s">
        <v>13813</v>
      </c>
      <c r="D4883" s="93" t="s">
        <v>38</v>
      </c>
      <c r="E4883" s="94" t="s">
        <v>1208</v>
      </c>
      <c r="F4883" s="94" t="s">
        <v>13814</v>
      </c>
      <c r="G4883" s="105" t="s">
        <v>13815</v>
      </c>
      <c r="H4883" s="92" t="s">
        <v>124</v>
      </c>
      <c r="I4883" s="95" t="s">
        <v>43</v>
      </c>
      <c r="J4883" s="92" t="s">
        <v>8</v>
      </c>
      <c r="K4883" s="96" t="s">
        <v>254</v>
      </c>
      <c r="L4883" s="96" t="s">
        <v>1092</v>
      </c>
      <c r="M4883" s="92" t="s">
        <v>73</v>
      </c>
      <c r="N4883" s="92">
        <v>0</v>
      </c>
      <c r="O4883" s="92" t="s">
        <v>47</v>
      </c>
      <c r="P4883" s="96">
        <v>419</v>
      </c>
      <c r="Q4883" s="96" t="s">
        <v>48</v>
      </c>
      <c r="R4883" s="97" t="s">
        <v>153</v>
      </c>
      <c r="S4883" s="98" t="s">
        <v>50</v>
      </c>
      <c r="T4883" s="98" t="s">
        <v>51</v>
      </c>
      <c r="U4883" s="99" t="s">
        <v>52</v>
      </c>
      <c r="V4883" s="100">
        <v>1.05</v>
      </c>
      <c r="W4883" s="106">
        <v>750.75000000000011</v>
      </c>
      <c r="X4883" s="102">
        <v>1</v>
      </c>
      <c r="Y4883" s="103">
        <v>0.47</v>
      </c>
      <c r="Z4883" s="99">
        <v>5</v>
      </c>
      <c r="AA4883" s="104">
        <v>9.4E-2</v>
      </c>
      <c r="AB4883" s="100">
        <v>0</v>
      </c>
      <c r="AC4883" s="106">
        <v>0</v>
      </c>
      <c r="AD4883" s="107">
        <v>43606</v>
      </c>
      <c r="AE4883" s="107">
        <v>43606</v>
      </c>
      <c r="AF4883" s="99">
        <v>0</v>
      </c>
      <c r="AG4883" s="101" t="s">
        <v>53</v>
      </c>
      <c r="AH4883" s="100">
        <v>0</v>
      </c>
      <c r="AI4883" s="106">
        <v>0</v>
      </c>
      <c r="AJ4883" s="106">
        <v>0</v>
      </c>
      <c r="AK4883" s="60" t="str">
        <f>+IF(Tabla1[[#This Row],[REQUEST_TY]]="SR MANTENIMIENTO CORRECTIVO", "EMERGENCIA", "OTROS")</f>
        <v>EMERGENCIA</v>
      </c>
      <c r="AL4883" s="6" t="str">
        <f>+_xlfn.IFS(Tabla1[[#This Row],[Veces obj]]&lt;=1,"0-1",Tabla1[[#This Row],[Veces obj]]&lt;=2,"1-2",Tabla1[[#This Row],[Veces obj]]&lt;=3,"2-3",TRUE,"&gt;3")</f>
        <v>0-1</v>
      </c>
      <c r="AM4883" s="60" t="str">
        <f>+_xlfn.IFS(MONTH(Tabla1[[#This Row],[MES]])&lt;=3,"Q1",MONTH(Tabla1[[#This Row],[MES]])&lt;=6,"Q2",MONTH(Tabla1[[#This Row],[MES]])&lt;=9,"Q3",TRUE,"Q4")</f>
        <v>Q2</v>
      </c>
      <c r="AN4883" s="15" t="str">
        <f>+IFERROR(VLOOKUP(Tabla1[[#This Row],[CUENTA]],CTAS[],2,0),"OTROS")</f>
        <v>OTROS</v>
      </c>
      <c r="AP4883" s="15" t="str">
        <f>+IFERROR(VLOOKUP(Tabla1[[#This Row],[EMPLEADO]],IS[],3,0),"OTROS")</f>
        <v>JUAREZ</v>
      </c>
      <c r="AQ4883" s="15" t="str">
        <f>+IFERROR(VLOOKUP(Tabla1[[#This Row],[EMPLEADO]],IS[[NÓMINA]:[INGENIERO]],2,0),"OTROS")</f>
        <v>MIGUEL COTA</v>
      </c>
    </row>
    <row r="4884" spans="1:43" x14ac:dyDescent="0.25">
      <c r="A4884" s="91" t="s">
        <v>12089</v>
      </c>
      <c r="B4884" s="92">
        <v>1</v>
      </c>
      <c r="C4884" s="92" t="s">
        <v>13816</v>
      </c>
      <c r="D4884" s="93" t="s">
        <v>38</v>
      </c>
      <c r="E4884" s="94" t="s">
        <v>176</v>
      </c>
      <c r="F4884" s="94" t="s">
        <v>13817</v>
      </c>
      <c r="G4884" s="105" t="s">
        <v>4618</v>
      </c>
      <c r="H4884" s="92" t="s">
        <v>220</v>
      </c>
      <c r="I4884" s="95" t="s">
        <v>43</v>
      </c>
      <c r="J4884" s="92" t="s">
        <v>8</v>
      </c>
      <c r="K4884" s="96" t="s">
        <v>1667</v>
      </c>
      <c r="L4884" s="96" t="s">
        <v>4619</v>
      </c>
      <c r="M4884" s="92" t="s">
        <v>556</v>
      </c>
      <c r="N4884" s="92">
        <v>0</v>
      </c>
      <c r="O4884" s="92" t="s">
        <v>47</v>
      </c>
      <c r="P4884" s="96">
        <v>112</v>
      </c>
      <c r="Q4884" s="96" t="s">
        <v>48</v>
      </c>
      <c r="R4884" s="97" t="s">
        <v>49</v>
      </c>
      <c r="S4884" s="98" t="s">
        <v>50</v>
      </c>
      <c r="T4884" s="98" t="s">
        <v>51</v>
      </c>
      <c r="U4884" s="99" t="s">
        <v>52</v>
      </c>
      <c r="V4884" s="100">
        <v>1.05</v>
      </c>
      <c r="W4884" s="106">
        <v>750.75000000000011</v>
      </c>
      <c r="X4884" s="102">
        <v>1</v>
      </c>
      <c r="Y4884" s="103">
        <v>2.74</v>
      </c>
      <c r="Z4884" s="99">
        <v>5</v>
      </c>
      <c r="AA4884" s="104">
        <v>0.54800000000000004</v>
      </c>
      <c r="AB4884" s="100">
        <v>0</v>
      </c>
      <c r="AC4884" s="106">
        <v>0</v>
      </c>
      <c r="AD4884" s="107">
        <v>43608</v>
      </c>
      <c r="AE4884" s="107">
        <v>43608</v>
      </c>
      <c r="AF4884" s="99">
        <v>0</v>
      </c>
      <c r="AG4884" s="101" t="s">
        <v>53</v>
      </c>
      <c r="AH4884" s="100">
        <v>0</v>
      </c>
      <c r="AI4884" s="106">
        <v>0</v>
      </c>
      <c r="AJ4884" s="106">
        <v>0</v>
      </c>
      <c r="AK4884" s="60" t="str">
        <f>+IF(Tabla1[[#This Row],[REQUEST_TY]]="SR MANTENIMIENTO CORRECTIVO", "EMERGENCIA", "OTROS")</f>
        <v>EMERGENCIA</v>
      </c>
      <c r="AL4884" s="6" t="str">
        <f>+_xlfn.IFS(Tabla1[[#This Row],[Veces obj]]&lt;=1,"0-1",Tabla1[[#This Row],[Veces obj]]&lt;=2,"1-2",Tabla1[[#This Row],[Veces obj]]&lt;=3,"2-3",TRUE,"&gt;3")</f>
        <v>0-1</v>
      </c>
      <c r="AM4884" s="60" t="str">
        <f>+_xlfn.IFS(MONTH(Tabla1[[#This Row],[MES]])&lt;=3,"Q1",MONTH(Tabla1[[#This Row],[MES]])&lt;=6,"Q2",MONTH(Tabla1[[#This Row],[MES]])&lt;=9,"Q3",TRUE,"Q4")</f>
        <v>Q2</v>
      </c>
      <c r="AN4884" s="15" t="str">
        <f>+IFERROR(VLOOKUP(Tabla1[[#This Row],[CUENTA]],CTAS[],2,0),"OTROS")</f>
        <v>OTROS</v>
      </c>
      <c r="AP4884" s="15" t="str">
        <f>+IFERROR(VLOOKUP(Tabla1[[#This Row],[EMPLEADO]],IS[],3,0),"OTROS")</f>
        <v>OTROS</v>
      </c>
      <c r="AQ4884" s="15" t="str">
        <f>+IFERROR(VLOOKUP(Tabla1[[#This Row],[EMPLEADO]],IS[[NÓMINA]:[INGENIERO]],2,0),"OTROS")</f>
        <v>OTROS</v>
      </c>
    </row>
    <row r="4885" spans="1:43" x14ac:dyDescent="0.25">
      <c r="A4885" s="91" t="s">
        <v>12089</v>
      </c>
      <c r="B4885" s="92">
        <v>1</v>
      </c>
      <c r="C4885" s="92" t="s">
        <v>13818</v>
      </c>
      <c r="D4885" s="93" t="s">
        <v>38</v>
      </c>
      <c r="E4885" s="94" t="s">
        <v>76</v>
      </c>
      <c r="F4885" s="94" t="s">
        <v>13819</v>
      </c>
      <c r="G4885" s="105" t="s">
        <v>1620</v>
      </c>
      <c r="H4885" s="92" t="s">
        <v>1052</v>
      </c>
      <c r="I4885" s="95" t="s">
        <v>43</v>
      </c>
      <c r="J4885" s="92" t="s">
        <v>8</v>
      </c>
      <c r="K4885" s="96" t="s">
        <v>102</v>
      </c>
      <c r="L4885" s="96" t="s">
        <v>1621</v>
      </c>
      <c r="M4885" s="92" t="s">
        <v>736</v>
      </c>
      <c r="N4885" s="92">
        <v>0</v>
      </c>
      <c r="O4885" s="92" t="s">
        <v>47</v>
      </c>
      <c r="P4885" s="96">
        <v>15</v>
      </c>
      <c r="Q4885" s="96" t="s">
        <v>194</v>
      </c>
      <c r="R4885" s="97" t="s">
        <v>63</v>
      </c>
      <c r="S4885" s="98" t="s">
        <v>64</v>
      </c>
      <c r="T4885" s="98" t="s">
        <v>51</v>
      </c>
      <c r="U4885" s="99" t="s">
        <v>195</v>
      </c>
      <c r="V4885" s="100">
        <v>0.6</v>
      </c>
      <c r="W4885" s="106">
        <v>819</v>
      </c>
      <c r="X4885" s="102">
        <v>1</v>
      </c>
      <c r="Y4885" s="103">
        <v>2.12</v>
      </c>
      <c r="Z4885" s="99">
        <v>5</v>
      </c>
      <c r="AA4885" s="104">
        <v>0.42400000000000004</v>
      </c>
      <c r="AB4885" s="100">
        <v>0</v>
      </c>
      <c r="AC4885" s="106">
        <v>0</v>
      </c>
      <c r="AD4885" s="107">
        <v>43613</v>
      </c>
      <c r="AE4885" s="107">
        <v>43613</v>
      </c>
      <c r="AF4885" s="99">
        <v>0</v>
      </c>
      <c r="AG4885" s="101" t="s">
        <v>53</v>
      </c>
      <c r="AH4885" s="100">
        <v>0</v>
      </c>
      <c r="AI4885" s="106">
        <v>0</v>
      </c>
      <c r="AJ4885" s="106">
        <v>0</v>
      </c>
      <c r="AK4885" s="60" t="str">
        <f>+IF(Tabla1[[#This Row],[REQUEST_TY]]="SR MANTENIMIENTO CORRECTIVO", "EMERGENCIA", "OTROS")</f>
        <v>EMERGENCIA</v>
      </c>
      <c r="AL4885" s="6" t="str">
        <f>+_xlfn.IFS(Tabla1[[#This Row],[Veces obj]]&lt;=1,"0-1",Tabla1[[#This Row],[Veces obj]]&lt;=2,"1-2",Tabla1[[#This Row],[Veces obj]]&lt;=3,"2-3",TRUE,"&gt;3")</f>
        <v>0-1</v>
      </c>
      <c r="AM4885" s="60" t="str">
        <f>+_xlfn.IFS(MONTH(Tabla1[[#This Row],[MES]])&lt;=3,"Q1",MONTH(Tabla1[[#This Row],[MES]])&lt;=6,"Q2",MONTH(Tabla1[[#This Row],[MES]])&lt;=9,"Q3",TRUE,"Q4")</f>
        <v>Q2</v>
      </c>
      <c r="AN4885" s="15" t="str">
        <f>+IFERROR(VLOOKUP(Tabla1[[#This Row],[CUENTA]],CTAS[],2,0),"OTROS")</f>
        <v>OTROS</v>
      </c>
      <c r="AP4885" s="15" t="str">
        <f>+IFERROR(VLOOKUP(Tabla1[[#This Row],[EMPLEADO]],IS[],3,0),"OTROS")</f>
        <v>OTROS</v>
      </c>
      <c r="AQ4885" s="15" t="str">
        <f>+IFERROR(VLOOKUP(Tabla1[[#This Row],[EMPLEADO]],IS[[NÓMINA]:[INGENIERO]],2,0),"OTROS")</f>
        <v>OTROS</v>
      </c>
    </row>
    <row r="4886" spans="1:43" x14ac:dyDescent="0.25">
      <c r="A4886" s="91" t="s">
        <v>12089</v>
      </c>
      <c r="B4886" s="92">
        <v>1</v>
      </c>
      <c r="C4886" s="92" t="s">
        <v>13820</v>
      </c>
      <c r="D4886" s="93" t="s">
        <v>38</v>
      </c>
      <c r="E4886" s="94" t="s">
        <v>250</v>
      </c>
      <c r="F4886" s="94" t="s">
        <v>13821</v>
      </c>
      <c r="G4886" s="105" t="s">
        <v>13822</v>
      </c>
      <c r="H4886" s="92" t="s">
        <v>116</v>
      </c>
      <c r="I4886" s="95" t="s">
        <v>43</v>
      </c>
      <c r="J4886" s="92" t="s">
        <v>8</v>
      </c>
      <c r="K4886" s="96" t="s">
        <v>254</v>
      </c>
      <c r="L4886" s="96" t="s">
        <v>13823</v>
      </c>
      <c r="M4886" s="92" t="s">
        <v>165</v>
      </c>
      <c r="N4886" s="92">
        <v>0</v>
      </c>
      <c r="O4886" s="92" t="s">
        <v>47</v>
      </c>
      <c r="P4886" s="96">
        <v>425</v>
      </c>
      <c r="Q4886" s="96" t="s">
        <v>48</v>
      </c>
      <c r="R4886" s="97" t="s">
        <v>49</v>
      </c>
      <c r="S4886" s="98" t="s">
        <v>50</v>
      </c>
      <c r="T4886" s="98" t="s">
        <v>51</v>
      </c>
      <c r="U4886" s="99" t="s">
        <v>52</v>
      </c>
      <c r="V4886" s="100">
        <v>1.05</v>
      </c>
      <c r="W4886" s="106">
        <v>750.75000000000011</v>
      </c>
      <c r="X4886" s="102">
        <v>1</v>
      </c>
      <c r="Y4886" s="103">
        <v>0.55000000000000004</v>
      </c>
      <c r="Z4886" s="99">
        <v>5</v>
      </c>
      <c r="AA4886" s="104">
        <v>0.11000000000000001</v>
      </c>
      <c r="AB4886" s="100">
        <v>0</v>
      </c>
      <c r="AC4886" s="106">
        <v>0</v>
      </c>
      <c r="AD4886" s="107">
        <v>43609</v>
      </c>
      <c r="AE4886" s="107">
        <v>43609</v>
      </c>
      <c r="AF4886" s="99">
        <v>0</v>
      </c>
      <c r="AG4886" s="101" t="s">
        <v>53</v>
      </c>
      <c r="AH4886" s="100">
        <v>0</v>
      </c>
      <c r="AI4886" s="106">
        <v>0</v>
      </c>
      <c r="AJ4886" s="106">
        <v>0</v>
      </c>
      <c r="AK4886" s="60" t="str">
        <f>+IF(Tabla1[[#This Row],[REQUEST_TY]]="SR MANTENIMIENTO CORRECTIVO", "EMERGENCIA", "OTROS")</f>
        <v>EMERGENCIA</v>
      </c>
      <c r="AL4886" s="6" t="str">
        <f>+_xlfn.IFS(Tabla1[[#This Row],[Veces obj]]&lt;=1,"0-1",Tabla1[[#This Row],[Veces obj]]&lt;=2,"1-2",Tabla1[[#This Row],[Veces obj]]&lt;=3,"2-3",TRUE,"&gt;3")</f>
        <v>0-1</v>
      </c>
      <c r="AM4886" s="60" t="str">
        <f>+_xlfn.IFS(MONTH(Tabla1[[#This Row],[MES]])&lt;=3,"Q1",MONTH(Tabla1[[#This Row],[MES]])&lt;=6,"Q2",MONTH(Tabla1[[#This Row],[MES]])&lt;=9,"Q3",TRUE,"Q4")</f>
        <v>Q2</v>
      </c>
      <c r="AN4886" s="15" t="str">
        <f>+IFERROR(VLOOKUP(Tabla1[[#This Row],[CUENTA]],CTAS[],2,0),"OTROS")</f>
        <v>OTROS</v>
      </c>
      <c r="AP4886" s="15" t="str">
        <f>+IFERROR(VLOOKUP(Tabla1[[#This Row],[EMPLEADO]],IS[],3,0),"OTROS")</f>
        <v>CHIHUAHUA</v>
      </c>
      <c r="AQ4886" s="15" t="str">
        <f>+IFERROR(VLOOKUP(Tabla1[[#This Row],[EMPLEADO]],IS[[NÓMINA]:[INGENIERO]],2,0),"OTROS")</f>
        <v>FERNANDO CHAVIRA</v>
      </c>
    </row>
    <row r="4887" spans="1:43" x14ac:dyDescent="0.25">
      <c r="A4887" s="91" t="s">
        <v>12089</v>
      </c>
      <c r="B4887" s="92">
        <v>1</v>
      </c>
      <c r="C4887" s="92" t="s">
        <v>13824</v>
      </c>
      <c r="D4887" s="93" t="s">
        <v>38</v>
      </c>
      <c r="E4887" s="94" t="s">
        <v>694</v>
      </c>
      <c r="F4887" s="94" t="s">
        <v>13825</v>
      </c>
      <c r="G4887" s="105" t="s">
        <v>979</v>
      </c>
      <c r="H4887" s="92" t="s">
        <v>646</v>
      </c>
      <c r="I4887" s="95" t="s">
        <v>43</v>
      </c>
      <c r="J4887" s="92" t="s">
        <v>8</v>
      </c>
      <c r="K4887" s="96" t="s">
        <v>59</v>
      </c>
      <c r="L4887" s="96" t="s">
        <v>357</v>
      </c>
      <c r="M4887" s="92" t="s">
        <v>358</v>
      </c>
      <c r="N4887" s="92">
        <v>0</v>
      </c>
      <c r="O4887" s="92" t="s">
        <v>47</v>
      </c>
      <c r="P4887" s="96">
        <v>85</v>
      </c>
      <c r="Q4887" s="96" t="s">
        <v>48</v>
      </c>
      <c r="R4887" s="97" t="s">
        <v>138</v>
      </c>
      <c r="S4887" s="98" t="s">
        <v>139</v>
      </c>
      <c r="T4887" s="98" t="s">
        <v>51</v>
      </c>
      <c r="U4887" s="99" t="s">
        <v>353</v>
      </c>
      <c r="V4887" s="100">
        <v>1.1499999999999999</v>
      </c>
      <c r="W4887" s="106">
        <v>1808.95</v>
      </c>
      <c r="X4887" s="102">
        <v>1</v>
      </c>
      <c r="Y4887" s="103">
        <v>2.71</v>
      </c>
      <c r="Z4887" s="99">
        <v>4</v>
      </c>
      <c r="AA4887" s="104">
        <v>0.67749999999999999</v>
      </c>
      <c r="AB4887" s="100">
        <v>0</v>
      </c>
      <c r="AC4887" s="106">
        <v>0</v>
      </c>
      <c r="AD4887" s="107">
        <v>43608</v>
      </c>
      <c r="AE4887" s="107">
        <v>43608</v>
      </c>
      <c r="AF4887" s="99">
        <v>0</v>
      </c>
      <c r="AG4887" s="101" t="s">
        <v>53</v>
      </c>
      <c r="AH4887" s="100">
        <v>0</v>
      </c>
      <c r="AI4887" s="106">
        <v>0</v>
      </c>
      <c r="AJ4887" s="106">
        <v>0</v>
      </c>
      <c r="AK4887" s="60" t="str">
        <f>+IF(Tabla1[[#This Row],[REQUEST_TY]]="SR MANTENIMIENTO CORRECTIVO", "EMERGENCIA", "OTROS")</f>
        <v>EMERGENCIA</v>
      </c>
      <c r="AL4887" s="6" t="str">
        <f>+_xlfn.IFS(Tabla1[[#This Row],[Veces obj]]&lt;=1,"0-1",Tabla1[[#This Row],[Veces obj]]&lt;=2,"1-2",Tabla1[[#This Row],[Veces obj]]&lt;=3,"2-3",TRUE,"&gt;3")</f>
        <v>0-1</v>
      </c>
      <c r="AM4887" s="60" t="str">
        <f>+_xlfn.IFS(MONTH(Tabla1[[#This Row],[MES]])&lt;=3,"Q1",MONTH(Tabla1[[#This Row],[MES]])&lt;=6,"Q2",MONTH(Tabla1[[#This Row],[MES]])&lt;=9,"Q3",TRUE,"Q4")</f>
        <v>Q2</v>
      </c>
      <c r="AN4887" s="15" t="str">
        <f>+IFERROR(VLOOKUP(Tabla1[[#This Row],[CUENTA]],CTAS[],2,0),"OTROS")</f>
        <v>OTROS</v>
      </c>
      <c r="AP4887" s="15" t="str">
        <f>+IFERROR(VLOOKUP(Tabla1[[#This Row],[EMPLEADO]],IS[],3,0),"OTROS")</f>
        <v>OTROS</v>
      </c>
      <c r="AQ4887" s="15" t="str">
        <f>+IFERROR(VLOOKUP(Tabla1[[#This Row],[EMPLEADO]],IS[[NÓMINA]:[INGENIERO]],2,0),"OTROS")</f>
        <v>OTROS</v>
      </c>
    </row>
    <row r="4888" spans="1:43" x14ac:dyDescent="0.25">
      <c r="A4888" s="91" t="s">
        <v>12089</v>
      </c>
      <c r="B4888" s="92">
        <v>1</v>
      </c>
      <c r="C4888" s="92" t="s">
        <v>13826</v>
      </c>
      <c r="D4888" s="93" t="s">
        <v>38</v>
      </c>
      <c r="E4888" s="94" t="s">
        <v>1015</v>
      </c>
      <c r="F4888" s="94" t="s">
        <v>13827</v>
      </c>
      <c r="G4888" s="105" t="s">
        <v>1017</v>
      </c>
      <c r="H4888" s="92" t="s">
        <v>8581</v>
      </c>
      <c r="I4888" s="95" t="s">
        <v>43</v>
      </c>
      <c r="J4888" s="92" t="s">
        <v>8</v>
      </c>
      <c r="K4888" s="96" t="s">
        <v>59</v>
      </c>
      <c r="L4888" s="96" t="s">
        <v>1018</v>
      </c>
      <c r="M4888" s="92" t="s">
        <v>473</v>
      </c>
      <c r="N4888" s="92">
        <v>0</v>
      </c>
      <c r="O4888" s="92" t="s">
        <v>47</v>
      </c>
      <c r="P4888" s="96">
        <v>63</v>
      </c>
      <c r="Q4888" s="96" t="s">
        <v>48</v>
      </c>
      <c r="R4888" s="97" t="s">
        <v>317</v>
      </c>
      <c r="S4888" s="98" t="s">
        <v>318</v>
      </c>
      <c r="T4888" s="98" t="s">
        <v>51</v>
      </c>
      <c r="U4888" s="99" t="s">
        <v>353</v>
      </c>
      <c r="V4888" s="100">
        <v>1.1499999999999999</v>
      </c>
      <c r="W4888" s="106">
        <v>1808.95</v>
      </c>
      <c r="X4888" s="102">
        <v>1</v>
      </c>
      <c r="Y4888" s="103">
        <v>3.92</v>
      </c>
      <c r="Z4888" s="99">
        <v>4</v>
      </c>
      <c r="AA4888" s="104">
        <v>0.98</v>
      </c>
      <c r="AB4888" s="100">
        <v>0</v>
      </c>
      <c r="AC4888" s="106">
        <v>0</v>
      </c>
      <c r="AD4888" s="107">
        <v>43607</v>
      </c>
      <c r="AE4888" s="107">
        <v>43607</v>
      </c>
      <c r="AF4888" s="99">
        <v>0</v>
      </c>
      <c r="AG4888" s="101" t="s">
        <v>53</v>
      </c>
      <c r="AH4888" s="100">
        <v>0</v>
      </c>
      <c r="AI4888" s="106">
        <v>0</v>
      </c>
      <c r="AJ4888" s="106">
        <v>0</v>
      </c>
      <c r="AK4888" s="60" t="str">
        <f>+IF(Tabla1[[#This Row],[REQUEST_TY]]="SR MANTENIMIENTO CORRECTIVO", "EMERGENCIA", "OTROS")</f>
        <v>EMERGENCIA</v>
      </c>
      <c r="AL4888" s="6" t="str">
        <f>+_xlfn.IFS(Tabla1[[#This Row],[Veces obj]]&lt;=1,"0-1",Tabla1[[#This Row],[Veces obj]]&lt;=2,"1-2",Tabla1[[#This Row],[Veces obj]]&lt;=3,"2-3",TRUE,"&gt;3")</f>
        <v>0-1</v>
      </c>
      <c r="AM4888" s="60" t="str">
        <f>+_xlfn.IFS(MONTH(Tabla1[[#This Row],[MES]])&lt;=3,"Q1",MONTH(Tabla1[[#This Row],[MES]])&lt;=6,"Q2",MONTH(Tabla1[[#This Row],[MES]])&lt;=9,"Q3",TRUE,"Q4")</f>
        <v>Q2</v>
      </c>
      <c r="AN4888" s="15" t="str">
        <f>+IFERROR(VLOOKUP(Tabla1[[#This Row],[CUENTA]],CTAS[],2,0),"OTROS")</f>
        <v>OTROS</v>
      </c>
      <c r="AP4888" s="15" t="str">
        <f>+IFERROR(VLOOKUP(Tabla1[[#This Row],[EMPLEADO]],IS[],3,0),"OTROS")</f>
        <v>OTROS</v>
      </c>
      <c r="AQ4888" s="15" t="str">
        <f>+IFERROR(VLOOKUP(Tabla1[[#This Row],[EMPLEADO]],IS[[NÓMINA]:[INGENIERO]],2,0),"OTROS")</f>
        <v>OTROS</v>
      </c>
    </row>
    <row r="4889" spans="1:43" x14ac:dyDescent="0.25">
      <c r="A4889" s="91" t="s">
        <v>12089</v>
      </c>
      <c r="B4889" s="92">
        <v>1</v>
      </c>
      <c r="C4889" s="92" t="s">
        <v>13828</v>
      </c>
      <c r="D4889" s="93" t="s">
        <v>38</v>
      </c>
      <c r="E4889" s="94" t="s">
        <v>332</v>
      </c>
      <c r="F4889" s="94" t="s">
        <v>13829</v>
      </c>
      <c r="G4889" s="105" t="s">
        <v>11316</v>
      </c>
      <c r="H4889" s="92" t="s">
        <v>646</v>
      </c>
      <c r="I4889" s="95" t="s">
        <v>43</v>
      </c>
      <c r="J4889" s="92" t="s">
        <v>8</v>
      </c>
      <c r="K4889" s="96" t="s">
        <v>59</v>
      </c>
      <c r="L4889" s="96" t="s">
        <v>357</v>
      </c>
      <c r="M4889" s="92" t="s">
        <v>358</v>
      </c>
      <c r="N4889" s="92">
        <v>0</v>
      </c>
      <c r="O4889" s="92" t="s">
        <v>47</v>
      </c>
      <c r="P4889" s="96">
        <v>28</v>
      </c>
      <c r="Q4889" s="96" t="s">
        <v>62</v>
      </c>
      <c r="R4889" s="97" t="s">
        <v>317</v>
      </c>
      <c r="S4889" s="98" t="s">
        <v>318</v>
      </c>
      <c r="T4889" s="98" t="s">
        <v>51</v>
      </c>
      <c r="U4889" s="99" t="s">
        <v>262</v>
      </c>
      <c r="V4889" s="100">
        <v>1.05</v>
      </c>
      <c r="W4889" s="106">
        <v>1651.6500000000003</v>
      </c>
      <c r="X4889" s="102">
        <v>1</v>
      </c>
      <c r="Y4889" s="103">
        <v>3.4</v>
      </c>
      <c r="Z4889" s="99">
        <v>4</v>
      </c>
      <c r="AA4889" s="104">
        <v>0.85</v>
      </c>
      <c r="AB4889" s="100">
        <v>0</v>
      </c>
      <c r="AC4889" s="106">
        <v>0</v>
      </c>
      <c r="AD4889" s="107">
        <v>43606</v>
      </c>
      <c r="AE4889" s="107">
        <v>43606</v>
      </c>
      <c r="AF4889" s="99">
        <v>0</v>
      </c>
      <c r="AG4889" s="101" t="s">
        <v>53</v>
      </c>
      <c r="AH4889" s="100">
        <v>0</v>
      </c>
      <c r="AI4889" s="106">
        <v>0</v>
      </c>
      <c r="AJ4889" s="106">
        <v>0</v>
      </c>
      <c r="AK4889" s="60" t="str">
        <f>+IF(Tabla1[[#This Row],[REQUEST_TY]]="SR MANTENIMIENTO CORRECTIVO", "EMERGENCIA", "OTROS")</f>
        <v>EMERGENCIA</v>
      </c>
      <c r="AL4889" s="6" t="str">
        <f>+_xlfn.IFS(Tabla1[[#This Row],[Veces obj]]&lt;=1,"0-1",Tabla1[[#This Row],[Veces obj]]&lt;=2,"1-2",Tabla1[[#This Row],[Veces obj]]&lt;=3,"2-3",TRUE,"&gt;3")</f>
        <v>0-1</v>
      </c>
      <c r="AM4889" s="60" t="str">
        <f>+_xlfn.IFS(MONTH(Tabla1[[#This Row],[MES]])&lt;=3,"Q1",MONTH(Tabla1[[#This Row],[MES]])&lt;=6,"Q2",MONTH(Tabla1[[#This Row],[MES]])&lt;=9,"Q3",TRUE,"Q4")</f>
        <v>Q2</v>
      </c>
      <c r="AN4889" s="15" t="str">
        <f>+IFERROR(VLOOKUP(Tabla1[[#This Row],[CUENTA]],CTAS[],2,0),"OTROS")</f>
        <v>OTROS</v>
      </c>
      <c r="AP4889" s="15" t="str">
        <f>+IFERROR(VLOOKUP(Tabla1[[#This Row],[EMPLEADO]],IS[],3,0),"OTROS")</f>
        <v>OTROS</v>
      </c>
      <c r="AQ4889" s="15" t="str">
        <f>+IFERROR(VLOOKUP(Tabla1[[#This Row],[EMPLEADO]],IS[[NÓMINA]:[INGENIERO]],2,0),"OTROS")</f>
        <v>OTROS</v>
      </c>
    </row>
    <row r="4890" spans="1:43" x14ac:dyDescent="0.25">
      <c r="A4890" s="91" t="s">
        <v>12089</v>
      </c>
      <c r="B4890" s="92">
        <v>1</v>
      </c>
      <c r="C4890" s="92" t="s">
        <v>13830</v>
      </c>
      <c r="D4890" s="93" t="s">
        <v>38</v>
      </c>
      <c r="E4890" s="94" t="s">
        <v>258</v>
      </c>
      <c r="F4890" s="94" t="s">
        <v>13829</v>
      </c>
      <c r="G4890" s="105" t="s">
        <v>5584</v>
      </c>
      <c r="H4890" s="92" t="s">
        <v>8581</v>
      </c>
      <c r="I4890" s="95" t="s">
        <v>43</v>
      </c>
      <c r="J4890" s="92" t="s">
        <v>8</v>
      </c>
      <c r="K4890" s="96" t="s">
        <v>59</v>
      </c>
      <c r="L4890" s="96" t="s">
        <v>5585</v>
      </c>
      <c r="M4890" s="92" t="s">
        <v>256</v>
      </c>
      <c r="N4890" s="92">
        <v>0</v>
      </c>
      <c r="O4890" s="92" t="s">
        <v>47</v>
      </c>
      <c r="P4890" s="96">
        <v>19</v>
      </c>
      <c r="Q4890" s="96" t="s">
        <v>62</v>
      </c>
      <c r="R4890" s="97" t="s">
        <v>138</v>
      </c>
      <c r="S4890" s="98" t="s">
        <v>139</v>
      </c>
      <c r="T4890" s="98" t="s">
        <v>51</v>
      </c>
      <c r="U4890" s="99" t="s">
        <v>262</v>
      </c>
      <c r="V4890" s="100">
        <v>1.05</v>
      </c>
      <c r="W4890" s="106">
        <v>1651.6500000000003</v>
      </c>
      <c r="X4890" s="102">
        <v>1</v>
      </c>
      <c r="Y4890" s="103">
        <v>5.48</v>
      </c>
      <c r="Z4890" s="99">
        <v>4</v>
      </c>
      <c r="AA4890" s="104">
        <v>1.37</v>
      </c>
      <c r="AB4890" s="100">
        <v>9.2500000000000027E-2</v>
      </c>
      <c r="AC4890" s="106">
        <v>-145.50250000000005</v>
      </c>
      <c r="AD4890" s="107">
        <v>43607</v>
      </c>
      <c r="AE4890" s="107">
        <v>43607</v>
      </c>
      <c r="AF4890" s="99">
        <v>0</v>
      </c>
      <c r="AG4890" s="101" t="s">
        <v>53</v>
      </c>
      <c r="AH4890" s="100">
        <v>0</v>
      </c>
      <c r="AI4890" s="106">
        <v>0</v>
      </c>
      <c r="AJ4890" s="106">
        <v>0</v>
      </c>
      <c r="AK4890" s="60" t="str">
        <f>+IF(Tabla1[[#This Row],[REQUEST_TY]]="SR MANTENIMIENTO CORRECTIVO", "EMERGENCIA", "OTROS")</f>
        <v>EMERGENCIA</v>
      </c>
      <c r="AL4890" s="6" t="str">
        <f>+_xlfn.IFS(Tabla1[[#This Row],[Veces obj]]&lt;=1,"0-1",Tabla1[[#This Row],[Veces obj]]&lt;=2,"1-2",Tabla1[[#This Row],[Veces obj]]&lt;=3,"2-3",TRUE,"&gt;3")</f>
        <v>1-2</v>
      </c>
      <c r="AM4890" s="60" t="str">
        <f>+_xlfn.IFS(MONTH(Tabla1[[#This Row],[MES]])&lt;=3,"Q1",MONTH(Tabla1[[#This Row],[MES]])&lt;=6,"Q2",MONTH(Tabla1[[#This Row],[MES]])&lt;=9,"Q3",TRUE,"Q4")</f>
        <v>Q2</v>
      </c>
      <c r="AN4890" s="15" t="str">
        <f>+IFERROR(VLOOKUP(Tabla1[[#This Row],[CUENTA]],CTAS[],2,0),"OTROS")</f>
        <v>OTROS</v>
      </c>
      <c r="AP4890" s="15" t="str">
        <f>+IFERROR(VLOOKUP(Tabla1[[#This Row],[EMPLEADO]],IS[],3,0),"OTROS")</f>
        <v>OTROS</v>
      </c>
      <c r="AQ4890" s="15" t="str">
        <f>+IFERROR(VLOOKUP(Tabla1[[#This Row],[EMPLEADO]],IS[[NÓMINA]:[INGENIERO]],2,0),"OTROS")</f>
        <v>OTROS</v>
      </c>
    </row>
    <row r="4891" spans="1:43" x14ac:dyDescent="0.25">
      <c r="A4891" s="91" t="s">
        <v>12089</v>
      </c>
      <c r="B4891" s="92">
        <v>1</v>
      </c>
      <c r="C4891" s="92" t="s">
        <v>13831</v>
      </c>
      <c r="D4891" s="93" t="s">
        <v>38</v>
      </c>
      <c r="E4891" s="94" t="s">
        <v>373</v>
      </c>
      <c r="F4891" s="94" t="s">
        <v>13832</v>
      </c>
      <c r="G4891" s="105" t="s">
        <v>9893</v>
      </c>
      <c r="H4891" s="92" t="s">
        <v>8581</v>
      </c>
      <c r="I4891" s="95" t="s">
        <v>43</v>
      </c>
      <c r="J4891" s="92" t="s">
        <v>8</v>
      </c>
      <c r="K4891" s="96" t="s">
        <v>102</v>
      </c>
      <c r="L4891" s="96" t="s">
        <v>2741</v>
      </c>
      <c r="M4891" s="92" t="s">
        <v>473</v>
      </c>
      <c r="N4891" s="92">
        <v>0</v>
      </c>
      <c r="O4891" s="92" t="s">
        <v>47</v>
      </c>
      <c r="P4891" s="96">
        <v>55</v>
      </c>
      <c r="Q4891" s="96" t="s">
        <v>82</v>
      </c>
      <c r="R4891" s="97" t="s">
        <v>153</v>
      </c>
      <c r="S4891" s="98" t="s">
        <v>50</v>
      </c>
      <c r="T4891" s="98" t="s">
        <v>51</v>
      </c>
      <c r="U4891" s="99" t="s">
        <v>120</v>
      </c>
      <c r="V4891" s="100">
        <v>0.8</v>
      </c>
      <c r="W4891" s="106">
        <v>572.00000000000011</v>
      </c>
      <c r="X4891" s="102">
        <v>1</v>
      </c>
      <c r="Y4891" s="103">
        <v>2</v>
      </c>
      <c r="Z4891" s="99">
        <v>5</v>
      </c>
      <c r="AA4891" s="104">
        <v>0.4</v>
      </c>
      <c r="AB4891" s="100">
        <v>0</v>
      </c>
      <c r="AC4891" s="106">
        <v>0</v>
      </c>
      <c r="AD4891" s="107">
        <v>43606</v>
      </c>
      <c r="AE4891" s="107">
        <v>43606</v>
      </c>
      <c r="AF4891" s="99">
        <v>0</v>
      </c>
      <c r="AG4891" s="101" t="s">
        <v>53</v>
      </c>
      <c r="AH4891" s="100">
        <v>0</v>
      </c>
      <c r="AI4891" s="106">
        <v>0</v>
      </c>
      <c r="AJ4891" s="106">
        <v>0</v>
      </c>
      <c r="AK4891" s="60" t="str">
        <f>+IF(Tabla1[[#This Row],[REQUEST_TY]]="SR MANTENIMIENTO CORRECTIVO", "EMERGENCIA", "OTROS")</f>
        <v>EMERGENCIA</v>
      </c>
      <c r="AL4891" s="6" t="str">
        <f>+_xlfn.IFS(Tabla1[[#This Row],[Veces obj]]&lt;=1,"0-1",Tabla1[[#This Row],[Veces obj]]&lt;=2,"1-2",Tabla1[[#This Row],[Veces obj]]&lt;=3,"2-3",TRUE,"&gt;3")</f>
        <v>0-1</v>
      </c>
      <c r="AM4891" s="60" t="str">
        <f>+_xlfn.IFS(MONTH(Tabla1[[#This Row],[MES]])&lt;=3,"Q1",MONTH(Tabla1[[#This Row],[MES]])&lt;=6,"Q2",MONTH(Tabla1[[#This Row],[MES]])&lt;=9,"Q3",TRUE,"Q4")</f>
        <v>Q2</v>
      </c>
      <c r="AN4891" s="15" t="str">
        <f>+IFERROR(VLOOKUP(Tabla1[[#This Row],[CUENTA]],CTAS[],2,0),"OTROS")</f>
        <v>OTROS</v>
      </c>
      <c r="AP4891" s="15" t="str">
        <f>+IFERROR(VLOOKUP(Tabla1[[#This Row],[EMPLEADO]],IS[],3,0),"OTROS")</f>
        <v>OTROS</v>
      </c>
      <c r="AQ4891" s="15" t="str">
        <f>+IFERROR(VLOOKUP(Tabla1[[#This Row],[EMPLEADO]],IS[[NÓMINA]:[INGENIERO]],2,0),"OTROS")</f>
        <v>OTROS</v>
      </c>
    </row>
    <row r="4892" spans="1:43" x14ac:dyDescent="0.25">
      <c r="A4892" s="91" t="s">
        <v>12089</v>
      </c>
      <c r="B4892" s="92">
        <v>1</v>
      </c>
      <c r="C4892" s="92" t="s">
        <v>13833</v>
      </c>
      <c r="D4892" s="93" t="s">
        <v>38</v>
      </c>
      <c r="E4892" s="94" t="s">
        <v>98</v>
      </c>
      <c r="F4892" s="94" t="s">
        <v>13834</v>
      </c>
      <c r="G4892" s="105" t="s">
        <v>476</v>
      </c>
      <c r="H4892" s="92" t="s">
        <v>646</v>
      </c>
      <c r="I4892" s="95" t="s">
        <v>43</v>
      </c>
      <c r="J4892" s="92" t="s">
        <v>8</v>
      </c>
      <c r="K4892" s="96" t="s">
        <v>102</v>
      </c>
      <c r="L4892" s="96" t="s">
        <v>477</v>
      </c>
      <c r="M4892" s="92" t="s">
        <v>358</v>
      </c>
      <c r="N4892" s="92">
        <v>0</v>
      </c>
      <c r="O4892" s="92" t="s">
        <v>47</v>
      </c>
      <c r="P4892" s="96">
        <v>15</v>
      </c>
      <c r="Q4892" s="96" t="s">
        <v>194</v>
      </c>
      <c r="R4892" s="97" t="s">
        <v>63</v>
      </c>
      <c r="S4892" s="98" t="s">
        <v>64</v>
      </c>
      <c r="T4892" s="98" t="s">
        <v>51</v>
      </c>
      <c r="U4892" s="99" t="s">
        <v>195</v>
      </c>
      <c r="V4892" s="100">
        <v>0.6</v>
      </c>
      <c r="W4892" s="106">
        <v>819</v>
      </c>
      <c r="X4892" s="102">
        <v>1</v>
      </c>
      <c r="Y4892" s="103">
        <v>1.27</v>
      </c>
      <c r="Z4892" s="99">
        <v>5</v>
      </c>
      <c r="AA4892" s="104">
        <v>0.254</v>
      </c>
      <c r="AB4892" s="100">
        <v>0</v>
      </c>
      <c r="AC4892" s="106">
        <v>0</v>
      </c>
      <c r="AD4892" s="107">
        <v>43606</v>
      </c>
      <c r="AE4892" s="107">
        <v>43606</v>
      </c>
      <c r="AF4892" s="99">
        <v>0</v>
      </c>
      <c r="AG4892" s="101" t="s">
        <v>53</v>
      </c>
      <c r="AH4892" s="100">
        <v>0</v>
      </c>
      <c r="AI4892" s="106">
        <v>0</v>
      </c>
      <c r="AJ4892" s="106">
        <v>0</v>
      </c>
      <c r="AK4892" s="60" t="str">
        <f>+IF(Tabla1[[#This Row],[REQUEST_TY]]="SR MANTENIMIENTO CORRECTIVO", "EMERGENCIA", "OTROS")</f>
        <v>EMERGENCIA</v>
      </c>
      <c r="AL4892" s="6" t="str">
        <f>+_xlfn.IFS(Tabla1[[#This Row],[Veces obj]]&lt;=1,"0-1",Tabla1[[#This Row],[Veces obj]]&lt;=2,"1-2",Tabla1[[#This Row],[Veces obj]]&lt;=3,"2-3",TRUE,"&gt;3")</f>
        <v>0-1</v>
      </c>
      <c r="AM4892" s="60" t="str">
        <f>+_xlfn.IFS(MONTH(Tabla1[[#This Row],[MES]])&lt;=3,"Q1",MONTH(Tabla1[[#This Row],[MES]])&lt;=6,"Q2",MONTH(Tabla1[[#This Row],[MES]])&lt;=9,"Q3",TRUE,"Q4")</f>
        <v>Q2</v>
      </c>
      <c r="AN4892" s="15" t="str">
        <f>+IFERROR(VLOOKUP(Tabla1[[#This Row],[CUENTA]],CTAS[],2,0),"OTROS")</f>
        <v>OTROS</v>
      </c>
      <c r="AP4892" s="15" t="str">
        <f>+IFERROR(VLOOKUP(Tabla1[[#This Row],[EMPLEADO]],IS[],3,0),"OTROS")</f>
        <v>OTROS</v>
      </c>
      <c r="AQ4892" s="15" t="str">
        <f>+IFERROR(VLOOKUP(Tabla1[[#This Row],[EMPLEADO]],IS[[NÓMINA]:[INGENIERO]],2,0),"OTROS")</f>
        <v>OTROS</v>
      </c>
    </row>
    <row r="4893" spans="1:43" x14ac:dyDescent="0.25">
      <c r="A4893" s="91" t="s">
        <v>12089</v>
      </c>
      <c r="B4893" s="92">
        <v>1</v>
      </c>
      <c r="C4893" s="92" t="s">
        <v>13835</v>
      </c>
      <c r="D4893" s="93" t="s">
        <v>38</v>
      </c>
      <c r="E4893" s="94" t="s">
        <v>250</v>
      </c>
      <c r="F4893" s="94" t="s">
        <v>13836</v>
      </c>
      <c r="G4893" s="105" t="s">
        <v>13837</v>
      </c>
      <c r="H4893" s="92" t="s">
        <v>116</v>
      </c>
      <c r="I4893" s="95" t="s">
        <v>43</v>
      </c>
      <c r="J4893" s="92" t="s">
        <v>8</v>
      </c>
      <c r="K4893" s="96" t="s">
        <v>254</v>
      </c>
      <c r="L4893" s="96" t="s">
        <v>1911</v>
      </c>
      <c r="M4893" s="92" t="s">
        <v>119</v>
      </c>
      <c r="N4893" s="92">
        <v>0</v>
      </c>
      <c r="O4893" s="92" t="s">
        <v>47</v>
      </c>
      <c r="P4893" s="96">
        <v>2728</v>
      </c>
      <c r="Q4893" s="96" t="s">
        <v>48</v>
      </c>
      <c r="R4893" s="97" t="s">
        <v>49</v>
      </c>
      <c r="S4893" s="98" t="s">
        <v>50</v>
      </c>
      <c r="T4893" s="98" t="s">
        <v>51</v>
      </c>
      <c r="U4893" s="99" t="s">
        <v>52</v>
      </c>
      <c r="V4893" s="100">
        <v>1.05</v>
      </c>
      <c r="W4893" s="106">
        <v>750.75000000000011</v>
      </c>
      <c r="X4893" s="102">
        <v>1</v>
      </c>
      <c r="Y4893" s="103">
        <v>1.51</v>
      </c>
      <c r="Z4893" s="99">
        <v>5</v>
      </c>
      <c r="AA4893" s="104">
        <v>0.30199999999999999</v>
      </c>
      <c r="AB4893" s="100">
        <v>0</v>
      </c>
      <c r="AC4893" s="106">
        <v>0</v>
      </c>
      <c r="AD4893" s="107">
        <v>43609</v>
      </c>
      <c r="AE4893" s="107">
        <v>43609</v>
      </c>
      <c r="AF4893" s="99">
        <v>0</v>
      </c>
      <c r="AG4893" s="101" t="s">
        <v>53</v>
      </c>
      <c r="AH4893" s="100">
        <v>0</v>
      </c>
      <c r="AI4893" s="106">
        <v>0</v>
      </c>
      <c r="AJ4893" s="106">
        <v>0</v>
      </c>
      <c r="AK4893" s="60" t="str">
        <f>+IF(Tabla1[[#This Row],[REQUEST_TY]]="SR MANTENIMIENTO CORRECTIVO", "EMERGENCIA", "OTROS")</f>
        <v>EMERGENCIA</v>
      </c>
      <c r="AL4893" s="6" t="str">
        <f>+_xlfn.IFS(Tabla1[[#This Row],[Veces obj]]&lt;=1,"0-1",Tabla1[[#This Row],[Veces obj]]&lt;=2,"1-2",Tabla1[[#This Row],[Veces obj]]&lt;=3,"2-3",TRUE,"&gt;3")</f>
        <v>0-1</v>
      </c>
      <c r="AM4893" s="60" t="str">
        <f>+_xlfn.IFS(MONTH(Tabla1[[#This Row],[MES]])&lt;=3,"Q1",MONTH(Tabla1[[#This Row],[MES]])&lt;=6,"Q2",MONTH(Tabla1[[#This Row],[MES]])&lt;=9,"Q3",TRUE,"Q4")</f>
        <v>Q2</v>
      </c>
      <c r="AN4893" s="15" t="str">
        <f>+IFERROR(VLOOKUP(Tabla1[[#This Row],[CUENTA]],CTAS[],2,0),"OTROS")</f>
        <v>OTROS</v>
      </c>
      <c r="AP4893" s="15" t="str">
        <f>+IFERROR(VLOOKUP(Tabla1[[#This Row],[EMPLEADO]],IS[],3,0),"OTROS")</f>
        <v>CHIHUAHUA</v>
      </c>
      <c r="AQ4893" s="15" t="str">
        <f>+IFERROR(VLOOKUP(Tabla1[[#This Row],[EMPLEADO]],IS[[NÓMINA]:[INGENIERO]],2,0),"OTROS")</f>
        <v>FERNANDO CHAVIRA</v>
      </c>
    </row>
    <row r="4894" spans="1:43" x14ac:dyDescent="0.25">
      <c r="A4894" s="91" t="s">
        <v>12089</v>
      </c>
      <c r="B4894" s="92">
        <v>1</v>
      </c>
      <c r="C4894" s="92" t="s">
        <v>13838</v>
      </c>
      <c r="D4894" s="93" t="s">
        <v>38</v>
      </c>
      <c r="E4894" s="94" t="s">
        <v>430</v>
      </c>
      <c r="F4894" s="94" t="s">
        <v>13839</v>
      </c>
      <c r="G4894" s="105" t="s">
        <v>11343</v>
      </c>
      <c r="H4894" s="92" t="s">
        <v>150</v>
      </c>
      <c r="I4894" s="95" t="s">
        <v>43</v>
      </c>
      <c r="J4894" s="92" t="s">
        <v>8</v>
      </c>
      <c r="K4894" s="96" t="s">
        <v>151</v>
      </c>
      <c r="L4894" s="96" t="s">
        <v>323</v>
      </c>
      <c r="M4894" s="92" t="s">
        <v>94</v>
      </c>
      <c r="N4894" s="92">
        <v>1</v>
      </c>
      <c r="O4894" s="92" t="s">
        <v>47</v>
      </c>
      <c r="P4894" s="96">
        <v>8</v>
      </c>
      <c r="Q4894" s="96" t="s">
        <v>194</v>
      </c>
      <c r="R4894" s="97" t="s">
        <v>63</v>
      </c>
      <c r="S4894" s="98" t="s">
        <v>64</v>
      </c>
      <c r="T4894" s="98" t="s">
        <v>51</v>
      </c>
      <c r="U4894" s="99" t="s">
        <v>195</v>
      </c>
      <c r="V4894" s="100">
        <v>0.6</v>
      </c>
      <c r="W4894" s="106">
        <v>0</v>
      </c>
      <c r="X4894" s="102">
        <v>1</v>
      </c>
      <c r="Y4894" s="103">
        <v>0</v>
      </c>
      <c r="Z4894" s="99">
        <v>5</v>
      </c>
      <c r="AA4894" s="104">
        <v>0</v>
      </c>
      <c r="AB4894" s="100">
        <v>0</v>
      </c>
      <c r="AC4894" s="106">
        <v>0</v>
      </c>
      <c r="AD4894" s="107">
        <v>43614</v>
      </c>
      <c r="AE4894" s="107">
        <v>43615</v>
      </c>
      <c r="AF4894" s="99">
        <v>1</v>
      </c>
      <c r="AG4894" s="101" t="s">
        <v>53</v>
      </c>
      <c r="AH4894" s="100">
        <v>0</v>
      </c>
      <c r="AI4894" s="106">
        <v>0</v>
      </c>
      <c r="AJ4894" s="106">
        <v>0</v>
      </c>
      <c r="AK4894" s="60" t="str">
        <f>+IF(Tabla1[[#This Row],[REQUEST_TY]]="SR MANTENIMIENTO CORRECTIVO", "EMERGENCIA", "OTROS")</f>
        <v>EMERGENCIA</v>
      </c>
      <c r="AL4894" s="6" t="str">
        <f>+_xlfn.IFS(Tabla1[[#This Row],[Veces obj]]&lt;=1,"0-1",Tabla1[[#This Row],[Veces obj]]&lt;=2,"1-2",Tabla1[[#This Row],[Veces obj]]&lt;=3,"2-3",TRUE,"&gt;3")</f>
        <v>0-1</v>
      </c>
      <c r="AM4894" s="60" t="str">
        <f>+_xlfn.IFS(MONTH(Tabla1[[#This Row],[MES]])&lt;=3,"Q1",MONTH(Tabla1[[#This Row],[MES]])&lt;=6,"Q2",MONTH(Tabla1[[#This Row],[MES]])&lt;=9,"Q3",TRUE,"Q4")</f>
        <v>Q2</v>
      </c>
      <c r="AN4894" s="15" t="str">
        <f>+IFERROR(VLOOKUP(Tabla1[[#This Row],[CUENTA]],CTAS[],2,0),"OTROS")</f>
        <v>HONEYWELL</v>
      </c>
      <c r="AP4894" s="15" t="str">
        <f>+IFERROR(VLOOKUP(Tabla1[[#This Row],[EMPLEADO]],IS[],3,0),"OTROS")</f>
        <v>JUAREZ</v>
      </c>
      <c r="AQ4894" s="15" t="str">
        <f>+IFERROR(VLOOKUP(Tabla1[[#This Row],[EMPLEADO]],IS[[NÓMINA]:[INGENIERO]],2,0),"OTROS")</f>
        <v>CARLOS MONTOYA</v>
      </c>
    </row>
    <row r="4895" spans="1:43" x14ac:dyDescent="0.25">
      <c r="A4895" s="91" t="s">
        <v>12089</v>
      </c>
      <c r="B4895" s="92">
        <v>1</v>
      </c>
      <c r="C4895" s="92" t="s">
        <v>13840</v>
      </c>
      <c r="D4895" s="93" t="s">
        <v>38</v>
      </c>
      <c r="E4895" s="94" t="s">
        <v>865</v>
      </c>
      <c r="F4895" s="94" t="s">
        <v>13841</v>
      </c>
      <c r="G4895" s="105" t="s">
        <v>867</v>
      </c>
      <c r="H4895" s="92" t="s">
        <v>868</v>
      </c>
      <c r="I4895" s="95" t="s">
        <v>43</v>
      </c>
      <c r="J4895" s="92" t="s">
        <v>8</v>
      </c>
      <c r="K4895" s="96" t="s">
        <v>869</v>
      </c>
      <c r="L4895" s="96" t="s">
        <v>870</v>
      </c>
      <c r="M4895" s="92" t="s">
        <v>871</v>
      </c>
      <c r="N4895" s="92">
        <v>1</v>
      </c>
      <c r="O4895" s="92" t="s">
        <v>47</v>
      </c>
      <c r="P4895" s="96">
        <v>5</v>
      </c>
      <c r="Q4895" s="96" t="s">
        <v>207</v>
      </c>
      <c r="R4895" s="97" t="s">
        <v>440</v>
      </c>
      <c r="S4895" s="98" t="s">
        <v>139</v>
      </c>
      <c r="T4895" s="98" t="s">
        <v>51</v>
      </c>
      <c r="U4895" s="99" t="s">
        <v>879</v>
      </c>
      <c r="V4895" s="100">
        <v>0.6</v>
      </c>
      <c r="W4895" s="106">
        <v>0</v>
      </c>
      <c r="X4895" s="102">
        <v>1</v>
      </c>
      <c r="Y4895" s="103">
        <v>1.04</v>
      </c>
      <c r="Z4895" s="99">
        <v>4</v>
      </c>
      <c r="AA4895" s="104">
        <v>0.26</v>
      </c>
      <c r="AB4895" s="100">
        <v>0</v>
      </c>
      <c r="AC4895" s="106">
        <v>0</v>
      </c>
      <c r="AD4895" s="107">
        <v>43607</v>
      </c>
      <c r="AE4895" s="107">
        <v>43607</v>
      </c>
      <c r="AF4895" s="99">
        <v>0</v>
      </c>
      <c r="AG4895" s="101" t="s">
        <v>53</v>
      </c>
      <c r="AH4895" s="100">
        <v>0</v>
      </c>
      <c r="AI4895" s="106">
        <v>0</v>
      </c>
      <c r="AJ4895" s="106">
        <v>0</v>
      </c>
      <c r="AK4895" s="60" t="str">
        <f>+IF(Tabla1[[#This Row],[REQUEST_TY]]="SR MANTENIMIENTO CORRECTIVO", "EMERGENCIA", "OTROS")</f>
        <v>EMERGENCIA</v>
      </c>
      <c r="AL4895" s="6" t="str">
        <f>+_xlfn.IFS(Tabla1[[#This Row],[Veces obj]]&lt;=1,"0-1",Tabla1[[#This Row],[Veces obj]]&lt;=2,"1-2",Tabla1[[#This Row],[Veces obj]]&lt;=3,"2-3",TRUE,"&gt;3")</f>
        <v>0-1</v>
      </c>
      <c r="AM4895" s="60" t="str">
        <f>+_xlfn.IFS(MONTH(Tabla1[[#This Row],[MES]])&lt;=3,"Q1",MONTH(Tabla1[[#This Row],[MES]])&lt;=6,"Q2",MONTH(Tabla1[[#This Row],[MES]])&lt;=9,"Q3",TRUE,"Q4")</f>
        <v>Q2</v>
      </c>
      <c r="AN4895" s="15" t="str">
        <f>+IFERROR(VLOOKUP(Tabla1[[#This Row],[CUENTA]],CTAS[],2,0),"OTROS")</f>
        <v>OTROS</v>
      </c>
      <c r="AP4895" s="15" t="str">
        <f>+IFERROR(VLOOKUP(Tabla1[[#This Row],[EMPLEADO]],IS[],3,0),"OTROS")</f>
        <v>OTROS</v>
      </c>
      <c r="AQ4895" s="15" t="str">
        <f>+IFERROR(VLOOKUP(Tabla1[[#This Row],[EMPLEADO]],IS[[NÓMINA]:[INGENIERO]],2,0),"OTROS")</f>
        <v>OTROS</v>
      </c>
    </row>
    <row r="4896" spans="1:43" x14ac:dyDescent="0.25">
      <c r="A4896" s="91" t="s">
        <v>12089</v>
      </c>
      <c r="B4896" s="92">
        <v>1</v>
      </c>
      <c r="C4896" s="92" t="s">
        <v>13842</v>
      </c>
      <c r="D4896" s="93" t="s">
        <v>38</v>
      </c>
      <c r="E4896" s="94" t="s">
        <v>133</v>
      </c>
      <c r="F4896" s="94" t="s">
        <v>13843</v>
      </c>
      <c r="G4896" s="105" t="s">
        <v>2946</v>
      </c>
      <c r="H4896" s="92" t="s">
        <v>868</v>
      </c>
      <c r="I4896" s="95" t="s">
        <v>43</v>
      </c>
      <c r="J4896" s="92" t="s">
        <v>8</v>
      </c>
      <c r="K4896" s="96" t="s">
        <v>59</v>
      </c>
      <c r="L4896" s="96" t="s">
        <v>1676</v>
      </c>
      <c r="M4896" s="92" t="s">
        <v>1410</v>
      </c>
      <c r="N4896" s="92">
        <v>1</v>
      </c>
      <c r="O4896" s="92" t="s">
        <v>47</v>
      </c>
      <c r="P4896" s="96">
        <v>30</v>
      </c>
      <c r="Q4896" s="96" t="s">
        <v>62</v>
      </c>
      <c r="R4896" s="97" t="s">
        <v>138</v>
      </c>
      <c r="S4896" s="98" t="s">
        <v>139</v>
      </c>
      <c r="T4896" s="98" t="s">
        <v>51</v>
      </c>
      <c r="U4896" s="99" t="s">
        <v>262</v>
      </c>
      <c r="V4896" s="100">
        <v>1.05</v>
      </c>
      <c r="W4896" s="106">
        <v>0</v>
      </c>
      <c r="X4896" s="102">
        <v>1</v>
      </c>
      <c r="Y4896" s="103">
        <v>4.1500000000000004</v>
      </c>
      <c r="Z4896" s="99">
        <v>4</v>
      </c>
      <c r="AA4896" s="104">
        <v>1.0375000000000001</v>
      </c>
      <c r="AB4896" s="100">
        <v>9.3750000000000222E-3</v>
      </c>
      <c r="AC4896" s="106">
        <v>-14.746875000000037</v>
      </c>
      <c r="AD4896" s="107">
        <v>43607</v>
      </c>
      <c r="AE4896" s="107">
        <v>43607</v>
      </c>
      <c r="AF4896" s="99">
        <v>0</v>
      </c>
      <c r="AG4896" s="101" t="s">
        <v>53</v>
      </c>
      <c r="AH4896" s="100">
        <v>0</v>
      </c>
      <c r="AI4896" s="106">
        <v>0</v>
      </c>
      <c r="AJ4896" s="106">
        <v>0</v>
      </c>
      <c r="AK4896" s="60" t="str">
        <f>+IF(Tabla1[[#This Row],[REQUEST_TY]]="SR MANTENIMIENTO CORRECTIVO", "EMERGENCIA", "OTROS")</f>
        <v>EMERGENCIA</v>
      </c>
      <c r="AL4896" s="6" t="str">
        <f>+_xlfn.IFS(Tabla1[[#This Row],[Veces obj]]&lt;=1,"0-1",Tabla1[[#This Row],[Veces obj]]&lt;=2,"1-2",Tabla1[[#This Row],[Veces obj]]&lt;=3,"2-3",TRUE,"&gt;3")</f>
        <v>1-2</v>
      </c>
      <c r="AM4896" s="60" t="str">
        <f>+_xlfn.IFS(MONTH(Tabla1[[#This Row],[MES]])&lt;=3,"Q1",MONTH(Tabla1[[#This Row],[MES]])&lt;=6,"Q2",MONTH(Tabla1[[#This Row],[MES]])&lt;=9,"Q3",TRUE,"Q4")</f>
        <v>Q2</v>
      </c>
      <c r="AN4896" s="15" t="str">
        <f>+IFERROR(VLOOKUP(Tabla1[[#This Row],[CUENTA]],CTAS[],2,0),"OTROS")</f>
        <v>OTROS</v>
      </c>
      <c r="AP4896" s="15" t="str">
        <f>+IFERROR(VLOOKUP(Tabla1[[#This Row],[EMPLEADO]],IS[],3,0),"OTROS")</f>
        <v>OTROS</v>
      </c>
      <c r="AQ4896" s="15" t="str">
        <f>+IFERROR(VLOOKUP(Tabla1[[#This Row],[EMPLEADO]],IS[[NÓMINA]:[INGENIERO]],2,0),"OTROS")</f>
        <v>OTROS</v>
      </c>
    </row>
    <row r="4897" spans="1:43" x14ac:dyDescent="0.25">
      <c r="A4897" s="91" t="s">
        <v>12089</v>
      </c>
      <c r="B4897" s="92">
        <v>1</v>
      </c>
      <c r="C4897" s="92" t="s">
        <v>13844</v>
      </c>
      <c r="D4897" s="93" t="s">
        <v>38</v>
      </c>
      <c r="E4897" s="94" t="s">
        <v>76</v>
      </c>
      <c r="F4897" s="94" t="s">
        <v>13845</v>
      </c>
      <c r="G4897" s="105" t="s">
        <v>4247</v>
      </c>
      <c r="H4897" s="92" t="s">
        <v>11301</v>
      </c>
      <c r="I4897" s="95" t="s">
        <v>43</v>
      </c>
      <c r="J4897" s="92" t="s">
        <v>8</v>
      </c>
      <c r="K4897" s="96" t="s">
        <v>59</v>
      </c>
      <c r="L4897" s="96" t="s">
        <v>2686</v>
      </c>
      <c r="M4897" s="92" t="s">
        <v>2687</v>
      </c>
      <c r="N4897" s="92">
        <v>0</v>
      </c>
      <c r="O4897" s="92" t="s">
        <v>47</v>
      </c>
      <c r="P4897" s="96">
        <v>43</v>
      </c>
      <c r="Q4897" s="96" t="s">
        <v>82</v>
      </c>
      <c r="R4897" s="97" t="s">
        <v>63</v>
      </c>
      <c r="S4897" s="98" t="s">
        <v>64</v>
      </c>
      <c r="T4897" s="98" t="s">
        <v>51</v>
      </c>
      <c r="U4897" s="99" t="s">
        <v>83</v>
      </c>
      <c r="V4897" s="100">
        <v>1.05</v>
      </c>
      <c r="W4897" s="106">
        <v>1433.25</v>
      </c>
      <c r="X4897" s="102">
        <v>1</v>
      </c>
      <c r="Y4897" s="103">
        <v>5.32</v>
      </c>
      <c r="Z4897" s="99">
        <v>5</v>
      </c>
      <c r="AA4897" s="104">
        <v>1.0640000000000001</v>
      </c>
      <c r="AB4897" s="100">
        <v>1.6000000000000014E-2</v>
      </c>
      <c r="AC4897" s="106">
        <v>-21.840000000000018</v>
      </c>
      <c r="AD4897" s="107">
        <v>43613</v>
      </c>
      <c r="AE4897" s="107">
        <v>43614</v>
      </c>
      <c r="AF4897" s="99">
        <v>1</v>
      </c>
      <c r="AG4897" s="101" t="s">
        <v>53</v>
      </c>
      <c r="AH4897" s="100">
        <v>0</v>
      </c>
      <c r="AI4897" s="106">
        <v>0</v>
      </c>
      <c r="AJ4897" s="106">
        <v>0</v>
      </c>
      <c r="AK4897" s="60" t="str">
        <f>+IF(Tabla1[[#This Row],[REQUEST_TY]]="SR MANTENIMIENTO CORRECTIVO", "EMERGENCIA", "OTROS")</f>
        <v>EMERGENCIA</v>
      </c>
      <c r="AL4897" s="6" t="str">
        <f>+_xlfn.IFS(Tabla1[[#This Row],[Veces obj]]&lt;=1,"0-1",Tabla1[[#This Row],[Veces obj]]&lt;=2,"1-2",Tabla1[[#This Row],[Veces obj]]&lt;=3,"2-3",TRUE,"&gt;3")</f>
        <v>1-2</v>
      </c>
      <c r="AM4897" s="60" t="str">
        <f>+_xlfn.IFS(MONTH(Tabla1[[#This Row],[MES]])&lt;=3,"Q1",MONTH(Tabla1[[#This Row],[MES]])&lt;=6,"Q2",MONTH(Tabla1[[#This Row],[MES]])&lt;=9,"Q3",TRUE,"Q4")</f>
        <v>Q2</v>
      </c>
      <c r="AN4897" s="15" t="str">
        <f>+IFERROR(VLOOKUP(Tabla1[[#This Row],[CUENTA]],CTAS[],2,0),"OTROS")</f>
        <v>OTROS</v>
      </c>
      <c r="AP4897" s="15" t="str">
        <f>+IFERROR(VLOOKUP(Tabla1[[#This Row],[EMPLEADO]],IS[],3,0),"OTROS")</f>
        <v>OTROS</v>
      </c>
      <c r="AQ4897" s="15" t="str">
        <f>+IFERROR(VLOOKUP(Tabla1[[#This Row],[EMPLEADO]],IS[[NÓMINA]:[INGENIERO]],2,0),"OTROS")</f>
        <v>OTROS</v>
      </c>
    </row>
    <row r="4898" spans="1:43" x14ac:dyDescent="0.25">
      <c r="A4898" s="91" t="s">
        <v>12089</v>
      </c>
      <c r="B4898" s="92">
        <v>1</v>
      </c>
      <c r="C4898" s="92" t="s">
        <v>13846</v>
      </c>
      <c r="D4898" s="93" t="s">
        <v>38</v>
      </c>
      <c r="E4898" s="94" t="s">
        <v>5162</v>
      </c>
      <c r="F4898" s="94" t="s">
        <v>13845</v>
      </c>
      <c r="G4898" s="105" t="s">
        <v>7436</v>
      </c>
      <c r="H4898" s="92" t="s">
        <v>297</v>
      </c>
      <c r="I4898" s="95" t="s">
        <v>43</v>
      </c>
      <c r="J4898" s="92" t="s">
        <v>8</v>
      </c>
      <c r="K4898" s="96" t="s">
        <v>1115</v>
      </c>
      <c r="L4898" s="96" t="s">
        <v>1116</v>
      </c>
      <c r="M4898" s="92" t="s">
        <v>714</v>
      </c>
      <c r="N4898" s="92">
        <v>0</v>
      </c>
      <c r="O4898" s="92" t="s">
        <v>47</v>
      </c>
      <c r="P4898" s="96">
        <v>11</v>
      </c>
      <c r="Q4898" s="96" t="s">
        <v>194</v>
      </c>
      <c r="R4898" s="97" t="s">
        <v>4718</v>
      </c>
      <c r="S4898" s="98" t="s">
        <v>64</v>
      </c>
      <c r="T4898" s="98" t="s">
        <v>51</v>
      </c>
      <c r="U4898" s="99" t="s">
        <v>195</v>
      </c>
      <c r="V4898" s="100">
        <v>0.6</v>
      </c>
      <c r="W4898" s="106">
        <v>819</v>
      </c>
      <c r="X4898" s="102">
        <v>1</v>
      </c>
      <c r="Y4898" s="103">
        <v>1.57</v>
      </c>
      <c r="Z4898" s="99">
        <v>5</v>
      </c>
      <c r="AA4898" s="104">
        <v>0.314</v>
      </c>
      <c r="AB4898" s="100">
        <v>0</v>
      </c>
      <c r="AC4898" s="106">
        <v>0</v>
      </c>
      <c r="AD4898" s="107">
        <v>43606</v>
      </c>
      <c r="AE4898" s="107">
        <v>43606</v>
      </c>
      <c r="AF4898" s="99">
        <v>0</v>
      </c>
      <c r="AG4898" s="101" t="s">
        <v>53</v>
      </c>
      <c r="AH4898" s="100">
        <v>0</v>
      </c>
      <c r="AI4898" s="106">
        <v>0</v>
      </c>
      <c r="AJ4898" s="106">
        <v>0</v>
      </c>
      <c r="AK4898" s="60" t="str">
        <f>+IF(Tabla1[[#This Row],[REQUEST_TY]]="SR MANTENIMIENTO CORRECTIVO", "EMERGENCIA", "OTROS")</f>
        <v>EMERGENCIA</v>
      </c>
      <c r="AL4898" s="6" t="str">
        <f>+_xlfn.IFS(Tabla1[[#This Row],[Veces obj]]&lt;=1,"0-1",Tabla1[[#This Row],[Veces obj]]&lt;=2,"1-2",Tabla1[[#This Row],[Veces obj]]&lt;=3,"2-3",TRUE,"&gt;3")</f>
        <v>0-1</v>
      </c>
      <c r="AM4898" s="60" t="str">
        <f>+_xlfn.IFS(MONTH(Tabla1[[#This Row],[MES]])&lt;=3,"Q1",MONTH(Tabla1[[#This Row],[MES]])&lt;=6,"Q2",MONTH(Tabla1[[#This Row],[MES]])&lt;=9,"Q3",TRUE,"Q4")</f>
        <v>Q2</v>
      </c>
      <c r="AN4898" s="15" t="str">
        <f>+IFERROR(VLOOKUP(Tabla1[[#This Row],[CUENTA]],CTAS[],2,0),"OTROS")</f>
        <v>OTROS</v>
      </c>
      <c r="AP4898" s="15" t="str">
        <f>+IFERROR(VLOOKUP(Tabla1[[#This Row],[EMPLEADO]],IS[],3,0),"OTROS")</f>
        <v>JUAREZ</v>
      </c>
      <c r="AQ4898" s="15" t="str">
        <f>+IFERROR(VLOOKUP(Tabla1[[#This Row],[EMPLEADO]],IS[[NÓMINA]:[INGENIERO]],2,0),"OTROS")</f>
        <v>ALFREDO TORRES</v>
      </c>
    </row>
    <row r="4899" spans="1:43" x14ac:dyDescent="0.25">
      <c r="A4899" s="91" t="s">
        <v>12089</v>
      </c>
      <c r="B4899" s="92">
        <v>1</v>
      </c>
      <c r="C4899" s="92" t="s">
        <v>13847</v>
      </c>
      <c r="D4899" s="93" t="s">
        <v>38</v>
      </c>
      <c r="E4899" s="94" t="s">
        <v>113</v>
      </c>
      <c r="F4899" s="94" t="s">
        <v>13848</v>
      </c>
      <c r="G4899" s="105" t="s">
        <v>9233</v>
      </c>
      <c r="H4899" s="92" t="s">
        <v>679</v>
      </c>
      <c r="I4899" s="95" t="s">
        <v>43</v>
      </c>
      <c r="J4899" s="92" t="s">
        <v>8</v>
      </c>
      <c r="K4899" s="96" t="s">
        <v>9234</v>
      </c>
      <c r="L4899" s="96" t="s">
        <v>9235</v>
      </c>
      <c r="M4899" s="92" t="s">
        <v>131</v>
      </c>
      <c r="N4899" s="92">
        <v>0</v>
      </c>
      <c r="O4899" s="92" t="s">
        <v>47</v>
      </c>
      <c r="P4899" s="96">
        <v>63</v>
      </c>
      <c r="Q4899" s="96" t="s">
        <v>48</v>
      </c>
      <c r="R4899" s="97" t="s">
        <v>49</v>
      </c>
      <c r="S4899" s="98" t="s">
        <v>50</v>
      </c>
      <c r="T4899" s="98" t="s">
        <v>51</v>
      </c>
      <c r="U4899" s="99" t="s">
        <v>52</v>
      </c>
      <c r="V4899" s="100">
        <v>1.05</v>
      </c>
      <c r="W4899" s="106">
        <v>750.75000000000011</v>
      </c>
      <c r="X4899" s="102">
        <v>1</v>
      </c>
      <c r="Y4899" s="103">
        <v>2.97</v>
      </c>
      <c r="Z4899" s="99">
        <v>5</v>
      </c>
      <c r="AA4899" s="104">
        <v>0.59400000000000008</v>
      </c>
      <c r="AB4899" s="100">
        <v>0</v>
      </c>
      <c r="AC4899" s="106">
        <v>0</v>
      </c>
      <c r="AD4899" s="107">
        <v>43607</v>
      </c>
      <c r="AE4899" s="107">
        <v>43607</v>
      </c>
      <c r="AF4899" s="99">
        <v>0</v>
      </c>
      <c r="AG4899" s="101" t="s">
        <v>53</v>
      </c>
      <c r="AH4899" s="100">
        <v>0</v>
      </c>
      <c r="AI4899" s="106">
        <v>0</v>
      </c>
      <c r="AJ4899" s="106">
        <v>0</v>
      </c>
      <c r="AK4899" s="60" t="str">
        <f>+IF(Tabla1[[#This Row],[REQUEST_TY]]="SR MANTENIMIENTO CORRECTIVO", "EMERGENCIA", "OTROS")</f>
        <v>EMERGENCIA</v>
      </c>
      <c r="AL4899" s="6" t="str">
        <f>+_xlfn.IFS(Tabla1[[#This Row],[Veces obj]]&lt;=1,"0-1",Tabla1[[#This Row],[Veces obj]]&lt;=2,"1-2",Tabla1[[#This Row],[Veces obj]]&lt;=3,"2-3",TRUE,"&gt;3")</f>
        <v>0-1</v>
      </c>
      <c r="AM4899" s="60" t="str">
        <f>+_xlfn.IFS(MONTH(Tabla1[[#This Row],[MES]])&lt;=3,"Q1",MONTH(Tabla1[[#This Row],[MES]])&lt;=6,"Q2",MONTH(Tabla1[[#This Row],[MES]])&lt;=9,"Q3",TRUE,"Q4")</f>
        <v>Q2</v>
      </c>
      <c r="AN4899" s="15" t="str">
        <f>+IFERROR(VLOOKUP(Tabla1[[#This Row],[CUENTA]],CTAS[],2,0),"OTROS")</f>
        <v>OTROS</v>
      </c>
      <c r="AP4899" s="15" t="str">
        <f>+IFERROR(VLOOKUP(Tabla1[[#This Row],[EMPLEADO]],IS[],3,0),"OTROS")</f>
        <v>OTROS</v>
      </c>
      <c r="AQ4899" s="15" t="str">
        <f>+IFERROR(VLOOKUP(Tabla1[[#This Row],[EMPLEADO]],IS[[NÓMINA]:[INGENIERO]],2,0),"OTROS")</f>
        <v>OTROS</v>
      </c>
    </row>
    <row r="4900" spans="1:43" x14ac:dyDescent="0.25">
      <c r="A4900" s="91" t="s">
        <v>12089</v>
      </c>
      <c r="B4900" s="92">
        <v>1</v>
      </c>
      <c r="C4900" s="92" t="s">
        <v>13849</v>
      </c>
      <c r="D4900" s="93" t="s">
        <v>38</v>
      </c>
      <c r="E4900" s="94" t="s">
        <v>1077</v>
      </c>
      <c r="F4900" s="94" t="s">
        <v>13850</v>
      </c>
      <c r="G4900" s="105" t="s">
        <v>2778</v>
      </c>
      <c r="H4900" s="92" t="s">
        <v>484</v>
      </c>
      <c r="I4900" s="95" t="s">
        <v>43</v>
      </c>
      <c r="J4900" s="92" t="s">
        <v>8</v>
      </c>
      <c r="K4900" s="96" t="s">
        <v>2300</v>
      </c>
      <c r="L4900" s="96" t="s">
        <v>2779</v>
      </c>
      <c r="M4900" s="92" t="s">
        <v>94</v>
      </c>
      <c r="N4900" s="92">
        <v>1</v>
      </c>
      <c r="O4900" s="92" t="s">
        <v>47</v>
      </c>
      <c r="P4900" s="96">
        <v>120</v>
      </c>
      <c r="Q4900" s="96" t="s">
        <v>48</v>
      </c>
      <c r="R4900" s="97" t="s">
        <v>63</v>
      </c>
      <c r="S4900" s="98" t="s">
        <v>64</v>
      </c>
      <c r="T4900" s="98" t="s">
        <v>51</v>
      </c>
      <c r="U4900" s="99" t="s">
        <v>96</v>
      </c>
      <c r="V4900" s="100">
        <v>1.1000000000000001</v>
      </c>
      <c r="W4900" s="106">
        <v>0</v>
      </c>
      <c r="X4900" s="102">
        <v>1</v>
      </c>
      <c r="Y4900" s="103">
        <v>0.86</v>
      </c>
      <c r="Z4900" s="99">
        <v>5</v>
      </c>
      <c r="AA4900" s="104">
        <v>0.17199999999999999</v>
      </c>
      <c r="AB4900" s="100">
        <v>0</v>
      </c>
      <c r="AC4900" s="106">
        <v>0</v>
      </c>
      <c r="AD4900" s="107">
        <v>43608</v>
      </c>
      <c r="AE4900" s="107">
        <v>43608</v>
      </c>
      <c r="AF4900" s="99">
        <v>0</v>
      </c>
      <c r="AG4900" s="101" t="s">
        <v>53</v>
      </c>
      <c r="AH4900" s="100">
        <v>0</v>
      </c>
      <c r="AI4900" s="106">
        <v>0</v>
      </c>
      <c r="AJ4900" s="106">
        <v>0</v>
      </c>
      <c r="AK4900" s="60" t="str">
        <f>+IF(Tabla1[[#This Row],[REQUEST_TY]]="SR MANTENIMIENTO CORRECTIVO", "EMERGENCIA", "OTROS")</f>
        <v>EMERGENCIA</v>
      </c>
      <c r="AL4900" s="6" t="str">
        <f>+_xlfn.IFS(Tabla1[[#This Row],[Veces obj]]&lt;=1,"0-1",Tabla1[[#This Row],[Veces obj]]&lt;=2,"1-2",Tabla1[[#This Row],[Veces obj]]&lt;=3,"2-3",TRUE,"&gt;3")</f>
        <v>0-1</v>
      </c>
      <c r="AM4900" s="60" t="str">
        <f>+_xlfn.IFS(MONTH(Tabla1[[#This Row],[MES]])&lt;=3,"Q1",MONTH(Tabla1[[#This Row],[MES]])&lt;=6,"Q2",MONTH(Tabla1[[#This Row],[MES]])&lt;=9,"Q3",TRUE,"Q4")</f>
        <v>Q2</v>
      </c>
      <c r="AN4900" s="15" t="str">
        <f>+IFERROR(VLOOKUP(Tabla1[[#This Row],[CUENTA]],CTAS[],2,0),"OTROS")</f>
        <v>OTROS</v>
      </c>
      <c r="AP4900" s="15" t="str">
        <f>+IFERROR(VLOOKUP(Tabla1[[#This Row],[EMPLEADO]],IS[],3,0),"OTROS")</f>
        <v>OTROS</v>
      </c>
      <c r="AQ4900" s="15" t="str">
        <f>+IFERROR(VLOOKUP(Tabla1[[#This Row],[EMPLEADO]],IS[[NÓMINA]:[INGENIERO]],2,0),"OTROS")</f>
        <v>OTROS</v>
      </c>
    </row>
    <row r="4901" spans="1:43" x14ac:dyDescent="0.25">
      <c r="A4901" s="91" t="s">
        <v>12089</v>
      </c>
      <c r="B4901" s="92">
        <v>1</v>
      </c>
      <c r="C4901" s="92" t="s">
        <v>13851</v>
      </c>
      <c r="D4901" s="93" t="s">
        <v>3346</v>
      </c>
      <c r="E4901" s="94" t="s">
        <v>401</v>
      </c>
      <c r="F4901" s="94" t="s">
        <v>13852</v>
      </c>
      <c r="G4901" s="105" t="s">
        <v>11915</v>
      </c>
      <c r="H4901" s="92" t="s">
        <v>163</v>
      </c>
      <c r="I4901" s="95" t="s">
        <v>43</v>
      </c>
      <c r="J4901" s="92" t="s">
        <v>8</v>
      </c>
      <c r="K4901" s="96" t="s">
        <v>151</v>
      </c>
      <c r="L4901" s="96" t="s">
        <v>229</v>
      </c>
      <c r="M4901" s="92" t="s">
        <v>165</v>
      </c>
      <c r="N4901" s="92">
        <v>1</v>
      </c>
      <c r="O4901" s="92" t="s">
        <v>47</v>
      </c>
      <c r="P4901" s="96" t="s">
        <v>822</v>
      </c>
      <c r="Q4901" s="96" t="s">
        <v>48</v>
      </c>
      <c r="R4901" s="97" t="s">
        <v>153</v>
      </c>
      <c r="S4901" s="98" t="s">
        <v>50</v>
      </c>
      <c r="T4901" s="98" t="s">
        <v>51</v>
      </c>
      <c r="U4901" s="99" t="s">
        <v>52</v>
      </c>
      <c r="V4901" s="100">
        <v>1</v>
      </c>
      <c r="W4901" s="106">
        <v>0</v>
      </c>
      <c r="X4901" s="102">
        <v>0</v>
      </c>
      <c r="Y4901" s="103">
        <v>5</v>
      </c>
      <c r="Z4901" s="99">
        <v>5</v>
      </c>
      <c r="AA4901" s="104">
        <v>1</v>
      </c>
      <c r="AB4901" s="100">
        <v>0</v>
      </c>
      <c r="AC4901" s="106">
        <v>0</v>
      </c>
      <c r="AD4901" s="107">
        <v>43606</v>
      </c>
      <c r="AE4901" s="107">
        <v>43607</v>
      </c>
      <c r="AF4901" s="99">
        <v>1</v>
      </c>
      <c r="AG4901" s="101" t="s">
        <v>53</v>
      </c>
      <c r="AH4901" s="100">
        <v>0</v>
      </c>
      <c r="AI4901" s="106">
        <v>0</v>
      </c>
      <c r="AJ4901" s="106">
        <v>0</v>
      </c>
      <c r="AK4901" s="60" t="str">
        <f>+IF(Tabla1[[#This Row],[REQUEST_TY]]="SR MANTENIMIENTO CORRECTIVO", "EMERGENCIA", "OTROS")</f>
        <v>OTROS</v>
      </c>
      <c r="AL4901" s="6" t="str">
        <f>+_xlfn.IFS(Tabla1[[#This Row],[Veces obj]]&lt;=1,"0-1",Tabla1[[#This Row],[Veces obj]]&lt;=2,"1-2",Tabla1[[#This Row],[Veces obj]]&lt;=3,"2-3",TRUE,"&gt;3")</f>
        <v>0-1</v>
      </c>
      <c r="AM4901" s="60" t="str">
        <f>+_xlfn.IFS(MONTH(Tabla1[[#This Row],[MES]])&lt;=3,"Q1",MONTH(Tabla1[[#This Row],[MES]])&lt;=6,"Q2",MONTH(Tabla1[[#This Row],[MES]])&lt;=9,"Q3",TRUE,"Q4")</f>
        <v>Q2</v>
      </c>
      <c r="AN4901" s="15" t="str">
        <f>+IFERROR(VLOOKUP(Tabla1[[#This Row],[CUENTA]],CTAS[],2,0),"OTROS")</f>
        <v>HONEYWELL</v>
      </c>
      <c r="AP4901" s="15" t="str">
        <f>+IFERROR(VLOOKUP(Tabla1[[#This Row],[EMPLEADO]],IS[],3,0),"OTROS")</f>
        <v>CHIHUAHUA</v>
      </c>
      <c r="AQ4901" s="15" t="str">
        <f>+IFERROR(VLOOKUP(Tabla1[[#This Row],[EMPLEADO]],IS[[NÓMINA]:[INGENIERO]],2,0),"OTROS")</f>
        <v>LUIS EDUARDO MUÑOZ</v>
      </c>
    </row>
    <row r="4902" spans="1:43" x14ac:dyDescent="0.25">
      <c r="A4902" s="91" t="s">
        <v>12089</v>
      </c>
      <c r="B4902" s="92">
        <v>1</v>
      </c>
      <c r="C4902" s="92" t="s">
        <v>13853</v>
      </c>
      <c r="D4902" s="93" t="s">
        <v>38</v>
      </c>
      <c r="E4902" s="94" t="s">
        <v>1015</v>
      </c>
      <c r="F4902" s="94" t="s">
        <v>13854</v>
      </c>
      <c r="G4902" s="105" t="s">
        <v>5235</v>
      </c>
      <c r="H4902" s="92" t="s">
        <v>297</v>
      </c>
      <c r="I4902" s="95" t="s">
        <v>43</v>
      </c>
      <c r="J4902" s="92" t="s">
        <v>8</v>
      </c>
      <c r="K4902" s="96" t="s">
        <v>234</v>
      </c>
      <c r="L4902" s="96" t="s">
        <v>732</v>
      </c>
      <c r="M4902" s="92" t="s">
        <v>94</v>
      </c>
      <c r="N4902" s="92">
        <v>0</v>
      </c>
      <c r="O4902" s="92" t="s">
        <v>47</v>
      </c>
      <c r="P4902" s="96">
        <v>40</v>
      </c>
      <c r="Q4902" s="96" t="s">
        <v>82</v>
      </c>
      <c r="R4902" s="97" t="s">
        <v>317</v>
      </c>
      <c r="S4902" s="98" t="s">
        <v>318</v>
      </c>
      <c r="T4902" s="98" t="s">
        <v>51</v>
      </c>
      <c r="U4902" s="99" t="s">
        <v>140</v>
      </c>
      <c r="V4902" s="100">
        <v>1.1000000000000001</v>
      </c>
      <c r="W4902" s="106">
        <v>1730.3000000000004</v>
      </c>
      <c r="X4902" s="102">
        <v>1</v>
      </c>
      <c r="Y4902" s="103">
        <v>1.8833333333333346</v>
      </c>
      <c r="Z4902" s="99">
        <v>4</v>
      </c>
      <c r="AA4902" s="104">
        <v>0.47083333333333366</v>
      </c>
      <c r="AB4902" s="100">
        <v>0</v>
      </c>
      <c r="AC4902" s="106">
        <v>0</v>
      </c>
      <c r="AD4902" s="107">
        <v>43607</v>
      </c>
      <c r="AE4902" s="107">
        <v>43607</v>
      </c>
      <c r="AF4902" s="99">
        <v>0</v>
      </c>
      <c r="AG4902" s="101" t="s">
        <v>53</v>
      </c>
      <c r="AH4902" s="100">
        <v>0</v>
      </c>
      <c r="AI4902" s="106">
        <v>0</v>
      </c>
      <c r="AJ4902" s="106">
        <v>0</v>
      </c>
      <c r="AK4902" s="60" t="str">
        <f>+IF(Tabla1[[#This Row],[REQUEST_TY]]="SR MANTENIMIENTO CORRECTIVO", "EMERGENCIA", "OTROS")</f>
        <v>EMERGENCIA</v>
      </c>
      <c r="AL4902" s="6" t="str">
        <f>+_xlfn.IFS(Tabla1[[#This Row],[Veces obj]]&lt;=1,"0-1",Tabla1[[#This Row],[Veces obj]]&lt;=2,"1-2",Tabla1[[#This Row],[Veces obj]]&lt;=3,"2-3",TRUE,"&gt;3")</f>
        <v>0-1</v>
      </c>
      <c r="AM4902" s="60" t="str">
        <f>+_xlfn.IFS(MONTH(Tabla1[[#This Row],[MES]])&lt;=3,"Q1",MONTH(Tabla1[[#This Row],[MES]])&lt;=6,"Q2",MONTH(Tabla1[[#This Row],[MES]])&lt;=9,"Q3",TRUE,"Q4")</f>
        <v>Q2</v>
      </c>
      <c r="AN4902" s="15" t="str">
        <f>+IFERROR(VLOOKUP(Tabla1[[#This Row],[CUENTA]],CTAS[],2,0),"OTROS")</f>
        <v>OTROS</v>
      </c>
      <c r="AP4902" s="15" t="str">
        <f>+IFERROR(VLOOKUP(Tabla1[[#This Row],[EMPLEADO]],IS[],3,0),"OTROS")</f>
        <v>JUAREZ</v>
      </c>
      <c r="AQ4902" s="15" t="str">
        <f>+IFERROR(VLOOKUP(Tabla1[[#This Row],[EMPLEADO]],IS[[NÓMINA]:[INGENIERO]],2,0),"OTROS")</f>
        <v>ALFREDO TORRES</v>
      </c>
    </row>
    <row r="4903" spans="1:43" x14ac:dyDescent="0.25">
      <c r="A4903" s="91" t="s">
        <v>12089</v>
      </c>
      <c r="B4903" s="92">
        <v>1</v>
      </c>
      <c r="C4903" s="92" t="s">
        <v>13855</v>
      </c>
      <c r="D4903" s="93" t="s">
        <v>38</v>
      </c>
      <c r="E4903" s="94" t="s">
        <v>3149</v>
      </c>
      <c r="F4903" s="94" t="s">
        <v>13856</v>
      </c>
      <c r="G4903" s="105" t="s">
        <v>13857</v>
      </c>
      <c r="H4903" s="92" t="s">
        <v>297</v>
      </c>
      <c r="I4903" s="95" t="s">
        <v>43</v>
      </c>
      <c r="J4903" s="92" t="s">
        <v>8</v>
      </c>
      <c r="K4903" s="96" t="s">
        <v>234</v>
      </c>
      <c r="L4903" s="96" t="s">
        <v>732</v>
      </c>
      <c r="M4903" s="92" t="s">
        <v>94</v>
      </c>
      <c r="N4903" s="92">
        <v>0</v>
      </c>
      <c r="O4903" s="92" t="s">
        <v>47</v>
      </c>
      <c r="P4903" s="96">
        <v>189</v>
      </c>
      <c r="Q4903" s="96" t="s">
        <v>48</v>
      </c>
      <c r="R4903" s="97" t="s">
        <v>235</v>
      </c>
      <c r="S4903" s="98" t="s">
        <v>50</v>
      </c>
      <c r="T4903" s="98" t="s">
        <v>51</v>
      </c>
      <c r="U4903" s="99" t="s">
        <v>52</v>
      </c>
      <c r="V4903" s="100">
        <v>1.05</v>
      </c>
      <c r="W4903" s="106">
        <v>750.75000000000011</v>
      </c>
      <c r="X4903" s="102">
        <v>1</v>
      </c>
      <c r="Y4903" s="103">
        <v>2.5299999999999998</v>
      </c>
      <c r="Z4903" s="99">
        <v>5</v>
      </c>
      <c r="AA4903" s="104">
        <v>0.50600000000000001</v>
      </c>
      <c r="AB4903" s="100">
        <v>0</v>
      </c>
      <c r="AC4903" s="106">
        <v>0</v>
      </c>
      <c r="AD4903" s="107">
        <v>43607</v>
      </c>
      <c r="AE4903" s="107">
        <v>43607</v>
      </c>
      <c r="AF4903" s="99">
        <v>0</v>
      </c>
      <c r="AG4903" s="101" t="s">
        <v>53</v>
      </c>
      <c r="AH4903" s="100">
        <v>0</v>
      </c>
      <c r="AI4903" s="106">
        <v>0</v>
      </c>
      <c r="AJ4903" s="106">
        <v>0</v>
      </c>
      <c r="AK4903" s="60" t="str">
        <f>+IF(Tabla1[[#This Row],[REQUEST_TY]]="SR MANTENIMIENTO CORRECTIVO", "EMERGENCIA", "OTROS")</f>
        <v>EMERGENCIA</v>
      </c>
      <c r="AL4903" s="6" t="str">
        <f>+_xlfn.IFS(Tabla1[[#This Row],[Veces obj]]&lt;=1,"0-1",Tabla1[[#This Row],[Veces obj]]&lt;=2,"1-2",Tabla1[[#This Row],[Veces obj]]&lt;=3,"2-3",TRUE,"&gt;3")</f>
        <v>0-1</v>
      </c>
      <c r="AM4903" s="60" t="str">
        <f>+_xlfn.IFS(MONTH(Tabla1[[#This Row],[MES]])&lt;=3,"Q1",MONTH(Tabla1[[#This Row],[MES]])&lt;=6,"Q2",MONTH(Tabla1[[#This Row],[MES]])&lt;=9,"Q3",TRUE,"Q4")</f>
        <v>Q2</v>
      </c>
      <c r="AN4903" s="15" t="str">
        <f>+IFERROR(VLOOKUP(Tabla1[[#This Row],[CUENTA]],CTAS[],2,0),"OTROS")</f>
        <v>OTROS</v>
      </c>
      <c r="AP4903" s="15" t="str">
        <f>+IFERROR(VLOOKUP(Tabla1[[#This Row],[EMPLEADO]],IS[],3,0),"OTROS")</f>
        <v>JUAREZ</v>
      </c>
      <c r="AQ4903" s="15" t="str">
        <f>+IFERROR(VLOOKUP(Tabla1[[#This Row],[EMPLEADO]],IS[[NÓMINA]:[INGENIERO]],2,0),"OTROS")</f>
        <v>ALFREDO TORRES</v>
      </c>
    </row>
    <row r="4904" spans="1:43" x14ac:dyDescent="0.25">
      <c r="A4904" s="91" t="s">
        <v>12089</v>
      </c>
      <c r="B4904" s="92">
        <v>1</v>
      </c>
      <c r="C4904" s="92" t="s">
        <v>13858</v>
      </c>
      <c r="D4904" s="93" t="s">
        <v>4762</v>
      </c>
      <c r="E4904" s="94" t="s">
        <v>133</v>
      </c>
      <c r="F4904" s="94" t="s">
        <v>13859</v>
      </c>
      <c r="G4904" s="105" t="s">
        <v>13860</v>
      </c>
      <c r="H4904" s="92" t="s">
        <v>213</v>
      </c>
      <c r="I4904" s="95" t="s">
        <v>43</v>
      </c>
      <c r="J4904" s="92" t="s">
        <v>8</v>
      </c>
      <c r="K4904" s="96" t="s">
        <v>59</v>
      </c>
      <c r="L4904" s="96" t="s">
        <v>13670</v>
      </c>
      <c r="M4904" s="92" t="s">
        <v>13671</v>
      </c>
      <c r="N4904" s="92">
        <v>0</v>
      </c>
      <c r="O4904" s="92" t="s">
        <v>47</v>
      </c>
      <c r="P4904" s="96" t="s">
        <v>822</v>
      </c>
      <c r="Q4904" s="96" t="s">
        <v>48</v>
      </c>
      <c r="R4904" s="97" t="s">
        <v>138</v>
      </c>
      <c r="S4904" s="98" t="s">
        <v>139</v>
      </c>
      <c r="T4904" s="98" t="s">
        <v>51</v>
      </c>
      <c r="U4904" s="99" t="s">
        <v>353</v>
      </c>
      <c r="V4904" s="100">
        <v>1</v>
      </c>
      <c r="W4904" s="106">
        <v>1573.0000000000002</v>
      </c>
      <c r="X4904" s="102">
        <v>0</v>
      </c>
      <c r="Y4904" s="103">
        <v>4</v>
      </c>
      <c r="Z4904" s="99">
        <v>4</v>
      </c>
      <c r="AA4904" s="104">
        <v>1</v>
      </c>
      <c r="AB4904" s="100">
        <v>0</v>
      </c>
      <c r="AC4904" s="106">
        <v>0</v>
      </c>
      <c r="AD4904" s="107">
        <v>43606</v>
      </c>
      <c r="AE4904" s="107">
        <v>43607</v>
      </c>
      <c r="AF4904" s="99">
        <v>1</v>
      </c>
      <c r="AG4904" s="101" t="s">
        <v>53</v>
      </c>
      <c r="AH4904" s="100">
        <v>0</v>
      </c>
      <c r="AI4904" s="106">
        <v>0</v>
      </c>
      <c r="AJ4904" s="106">
        <v>0</v>
      </c>
      <c r="AK4904" s="60" t="str">
        <f>+IF(Tabla1[[#This Row],[REQUEST_TY]]="SR MANTENIMIENTO CORRECTIVO", "EMERGENCIA", "OTROS")</f>
        <v>OTROS</v>
      </c>
      <c r="AL4904" s="6" t="str">
        <f>+_xlfn.IFS(Tabla1[[#This Row],[Veces obj]]&lt;=1,"0-1",Tabla1[[#This Row],[Veces obj]]&lt;=2,"1-2",Tabla1[[#This Row],[Veces obj]]&lt;=3,"2-3",TRUE,"&gt;3")</f>
        <v>0-1</v>
      </c>
      <c r="AM4904" s="60" t="str">
        <f>+_xlfn.IFS(MONTH(Tabla1[[#This Row],[MES]])&lt;=3,"Q1",MONTH(Tabla1[[#This Row],[MES]])&lt;=6,"Q2",MONTH(Tabla1[[#This Row],[MES]])&lt;=9,"Q3",TRUE,"Q4")</f>
        <v>Q2</v>
      </c>
      <c r="AN4904" s="15" t="str">
        <f>+IFERROR(VLOOKUP(Tabla1[[#This Row],[CUENTA]],CTAS[],2,0),"OTROS")</f>
        <v>OTROS</v>
      </c>
      <c r="AP4904" s="15" t="str">
        <f>+IFERROR(VLOOKUP(Tabla1[[#This Row],[EMPLEADO]],IS[],3,0),"OTROS")</f>
        <v>OTROS</v>
      </c>
      <c r="AQ4904" s="15" t="str">
        <f>+IFERROR(VLOOKUP(Tabla1[[#This Row],[EMPLEADO]],IS[[NÓMINA]:[INGENIERO]],2,0),"OTROS")</f>
        <v>OTROS</v>
      </c>
    </row>
    <row r="4905" spans="1:43" x14ac:dyDescent="0.25">
      <c r="A4905" s="91" t="s">
        <v>12089</v>
      </c>
      <c r="B4905" s="92">
        <v>1</v>
      </c>
      <c r="C4905" s="92" t="s">
        <v>13861</v>
      </c>
      <c r="D4905" s="93" t="s">
        <v>38</v>
      </c>
      <c r="E4905" s="94" t="s">
        <v>113</v>
      </c>
      <c r="F4905" s="94" t="s">
        <v>13862</v>
      </c>
      <c r="G4905" s="105" t="s">
        <v>4042</v>
      </c>
      <c r="H4905" s="92" t="s">
        <v>409</v>
      </c>
      <c r="I4905" s="95" t="s">
        <v>43</v>
      </c>
      <c r="J4905" s="92" t="s">
        <v>8</v>
      </c>
      <c r="K4905" s="96" t="s">
        <v>117</v>
      </c>
      <c r="L4905" s="96" t="s">
        <v>4043</v>
      </c>
      <c r="M4905" s="92" t="s">
        <v>2809</v>
      </c>
      <c r="N4905" s="92">
        <v>0</v>
      </c>
      <c r="O4905" s="92" t="s">
        <v>47</v>
      </c>
      <c r="P4905" s="96">
        <v>127</v>
      </c>
      <c r="Q4905" s="96" t="s">
        <v>48</v>
      </c>
      <c r="R4905" s="97" t="s">
        <v>49</v>
      </c>
      <c r="S4905" s="98" t="s">
        <v>50</v>
      </c>
      <c r="T4905" s="98" t="s">
        <v>51</v>
      </c>
      <c r="U4905" s="99" t="s">
        <v>52</v>
      </c>
      <c r="V4905" s="100">
        <v>1.05</v>
      </c>
      <c r="W4905" s="106">
        <v>750.75000000000011</v>
      </c>
      <c r="X4905" s="102">
        <v>1</v>
      </c>
      <c r="Y4905" s="103">
        <v>0.77</v>
      </c>
      <c r="Z4905" s="99">
        <v>5</v>
      </c>
      <c r="AA4905" s="104">
        <v>0.154</v>
      </c>
      <c r="AB4905" s="100">
        <v>0</v>
      </c>
      <c r="AC4905" s="106">
        <v>0</v>
      </c>
      <c r="AD4905" s="107">
        <v>43607</v>
      </c>
      <c r="AE4905" s="107">
        <v>43607</v>
      </c>
      <c r="AF4905" s="99">
        <v>0</v>
      </c>
      <c r="AG4905" s="101" t="s">
        <v>53</v>
      </c>
      <c r="AH4905" s="100">
        <v>0</v>
      </c>
      <c r="AI4905" s="106">
        <v>0</v>
      </c>
      <c r="AJ4905" s="106">
        <v>0</v>
      </c>
      <c r="AK4905" s="60" t="str">
        <f>+IF(Tabla1[[#This Row],[REQUEST_TY]]="SR MANTENIMIENTO CORRECTIVO", "EMERGENCIA", "OTROS")</f>
        <v>EMERGENCIA</v>
      </c>
      <c r="AL4905" s="6" t="str">
        <f>+_xlfn.IFS(Tabla1[[#This Row],[Veces obj]]&lt;=1,"0-1",Tabla1[[#This Row],[Veces obj]]&lt;=2,"1-2",Tabla1[[#This Row],[Veces obj]]&lt;=3,"2-3",TRUE,"&gt;3")</f>
        <v>0-1</v>
      </c>
      <c r="AM4905" s="60" t="str">
        <f>+_xlfn.IFS(MONTH(Tabla1[[#This Row],[MES]])&lt;=3,"Q1",MONTH(Tabla1[[#This Row],[MES]])&lt;=6,"Q2",MONTH(Tabla1[[#This Row],[MES]])&lt;=9,"Q3",TRUE,"Q4")</f>
        <v>Q2</v>
      </c>
      <c r="AN4905" s="15" t="str">
        <f>+IFERROR(VLOOKUP(Tabla1[[#This Row],[CUENTA]],CTAS[],2,0),"OTROS")</f>
        <v>OTROS</v>
      </c>
      <c r="AP4905" s="15" t="str">
        <f>+IFERROR(VLOOKUP(Tabla1[[#This Row],[EMPLEADO]],IS[],3,0),"OTROS")</f>
        <v>OTROS</v>
      </c>
      <c r="AQ4905" s="15" t="str">
        <f>+IFERROR(VLOOKUP(Tabla1[[#This Row],[EMPLEADO]],IS[[NÓMINA]:[INGENIERO]],2,0),"OTROS")</f>
        <v>OTROS</v>
      </c>
    </row>
    <row r="4906" spans="1:43" x14ac:dyDescent="0.25">
      <c r="A4906" s="91" t="s">
        <v>12089</v>
      </c>
      <c r="B4906" s="92">
        <v>1</v>
      </c>
      <c r="C4906" s="92" t="s">
        <v>13863</v>
      </c>
      <c r="D4906" s="93" t="s">
        <v>38</v>
      </c>
      <c r="E4906" s="94" t="s">
        <v>98</v>
      </c>
      <c r="F4906" s="94" t="s">
        <v>13864</v>
      </c>
      <c r="G4906" s="105" t="s">
        <v>2545</v>
      </c>
      <c r="H4906" s="92" t="s">
        <v>592</v>
      </c>
      <c r="I4906" s="95" t="s">
        <v>43</v>
      </c>
      <c r="J4906" s="92" t="s">
        <v>8</v>
      </c>
      <c r="K4906" s="96" t="s">
        <v>102</v>
      </c>
      <c r="L4906" s="96" t="s">
        <v>2546</v>
      </c>
      <c r="M4906" s="92" t="s">
        <v>119</v>
      </c>
      <c r="N4906" s="92">
        <v>0</v>
      </c>
      <c r="O4906" s="92" t="s">
        <v>47</v>
      </c>
      <c r="P4906" s="96">
        <v>4</v>
      </c>
      <c r="Q4906" s="96" t="s">
        <v>207</v>
      </c>
      <c r="R4906" s="97" t="s">
        <v>63</v>
      </c>
      <c r="S4906" s="98" t="s">
        <v>64</v>
      </c>
      <c r="T4906" s="98" t="s">
        <v>51</v>
      </c>
      <c r="U4906" s="99" t="s">
        <v>209</v>
      </c>
      <c r="V4906" s="100">
        <v>0</v>
      </c>
      <c r="W4906" s="106">
        <v>0</v>
      </c>
      <c r="X4906" s="102">
        <v>1</v>
      </c>
      <c r="Y4906" s="103">
        <v>0</v>
      </c>
      <c r="Z4906" s="99">
        <v>5</v>
      </c>
      <c r="AA4906" s="104">
        <v>0</v>
      </c>
      <c r="AB4906" s="100">
        <v>0</v>
      </c>
      <c r="AC4906" s="106">
        <v>0</v>
      </c>
      <c r="AD4906" s="107">
        <v>43607</v>
      </c>
      <c r="AE4906" s="107">
        <v>43607</v>
      </c>
      <c r="AF4906" s="99">
        <v>0</v>
      </c>
      <c r="AG4906" s="101" t="s">
        <v>53</v>
      </c>
      <c r="AH4906" s="100">
        <v>0</v>
      </c>
      <c r="AI4906" s="106">
        <v>0</v>
      </c>
      <c r="AJ4906" s="106">
        <v>0</v>
      </c>
      <c r="AK4906" s="60" t="str">
        <f>+IF(Tabla1[[#This Row],[REQUEST_TY]]="SR MANTENIMIENTO CORRECTIVO", "EMERGENCIA", "OTROS")</f>
        <v>EMERGENCIA</v>
      </c>
      <c r="AL4906" s="6" t="str">
        <f>+_xlfn.IFS(Tabla1[[#This Row],[Veces obj]]&lt;=1,"0-1",Tabla1[[#This Row],[Veces obj]]&lt;=2,"1-2",Tabla1[[#This Row],[Veces obj]]&lt;=3,"2-3",TRUE,"&gt;3")</f>
        <v>0-1</v>
      </c>
      <c r="AM4906" s="60" t="str">
        <f>+_xlfn.IFS(MONTH(Tabla1[[#This Row],[MES]])&lt;=3,"Q1",MONTH(Tabla1[[#This Row],[MES]])&lt;=6,"Q2",MONTH(Tabla1[[#This Row],[MES]])&lt;=9,"Q3",TRUE,"Q4")</f>
        <v>Q2</v>
      </c>
      <c r="AN4906" s="15" t="str">
        <f>+IFERROR(VLOOKUP(Tabla1[[#This Row],[CUENTA]],CTAS[],2,0),"OTROS")</f>
        <v>OTROS</v>
      </c>
      <c r="AP4906" s="15" t="str">
        <f>+IFERROR(VLOOKUP(Tabla1[[#This Row],[EMPLEADO]],IS[],3,0),"OTROS")</f>
        <v>CHIHUAHUA</v>
      </c>
      <c r="AQ4906" s="15" t="str">
        <f>+IFERROR(VLOOKUP(Tabla1[[#This Row],[EMPLEADO]],IS[[NÓMINA]:[INGENIERO]],2,0),"OTROS")</f>
        <v>VICTOR MENDEZ</v>
      </c>
    </row>
    <row r="4907" spans="1:43" x14ac:dyDescent="0.25">
      <c r="A4907" s="91" t="s">
        <v>12089</v>
      </c>
      <c r="B4907" s="92">
        <v>1</v>
      </c>
      <c r="C4907" s="92" t="s">
        <v>13865</v>
      </c>
      <c r="D4907" s="93" t="s">
        <v>38</v>
      </c>
      <c r="E4907" s="94" t="s">
        <v>76</v>
      </c>
      <c r="F4907" s="94" t="s">
        <v>13866</v>
      </c>
      <c r="G4907" s="105" t="s">
        <v>670</v>
      </c>
      <c r="H4907" s="92" t="s">
        <v>116</v>
      </c>
      <c r="I4907" s="95" t="s">
        <v>43</v>
      </c>
      <c r="J4907" s="92" t="s">
        <v>8</v>
      </c>
      <c r="K4907" s="96" t="s">
        <v>102</v>
      </c>
      <c r="L4907" s="96" t="s">
        <v>671</v>
      </c>
      <c r="M4907" s="92" t="s">
        <v>165</v>
      </c>
      <c r="N4907" s="92">
        <v>0</v>
      </c>
      <c r="O4907" s="92" t="s">
        <v>47</v>
      </c>
      <c r="P4907" s="96">
        <v>92</v>
      </c>
      <c r="Q4907" s="96" t="s">
        <v>48</v>
      </c>
      <c r="R4907" s="97" t="s">
        <v>63</v>
      </c>
      <c r="S4907" s="98" t="s">
        <v>64</v>
      </c>
      <c r="T4907" s="98" t="s">
        <v>51</v>
      </c>
      <c r="U4907" s="99" t="s">
        <v>96</v>
      </c>
      <c r="V4907" s="100">
        <v>1.1000000000000001</v>
      </c>
      <c r="W4907" s="106">
        <v>1501.5000000000002</v>
      </c>
      <c r="X4907" s="102">
        <v>1</v>
      </c>
      <c r="Y4907" s="103">
        <v>0</v>
      </c>
      <c r="Z4907" s="99">
        <v>5</v>
      </c>
      <c r="AA4907" s="104">
        <v>0</v>
      </c>
      <c r="AB4907" s="100">
        <v>0</v>
      </c>
      <c r="AC4907" s="106">
        <v>0</v>
      </c>
      <c r="AD4907" s="107">
        <v>43612</v>
      </c>
      <c r="AE4907" s="107">
        <v>43612</v>
      </c>
      <c r="AF4907" s="99">
        <v>0</v>
      </c>
      <c r="AG4907" s="101" t="s">
        <v>53</v>
      </c>
      <c r="AH4907" s="100">
        <v>0</v>
      </c>
      <c r="AI4907" s="106">
        <v>0</v>
      </c>
      <c r="AJ4907" s="106">
        <v>0</v>
      </c>
      <c r="AK4907" s="60" t="str">
        <f>+IF(Tabla1[[#This Row],[REQUEST_TY]]="SR MANTENIMIENTO CORRECTIVO", "EMERGENCIA", "OTROS")</f>
        <v>EMERGENCIA</v>
      </c>
      <c r="AL4907" s="6" t="str">
        <f>+_xlfn.IFS(Tabla1[[#This Row],[Veces obj]]&lt;=1,"0-1",Tabla1[[#This Row],[Veces obj]]&lt;=2,"1-2",Tabla1[[#This Row],[Veces obj]]&lt;=3,"2-3",TRUE,"&gt;3")</f>
        <v>0-1</v>
      </c>
      <c r="AM4907" s="60" t="str">
        <f>+_xlfn.IFS(MONTH(Tabla1[[#This Row],[MES]])&lt;=3,"Q1",MONTH(Tabla1[[#This Row],[MES]])&lt;=6,"Q2",MONTH(Tabla1[[#This Row],[MES]])&lt;=9,"Q3",TRUE,"Q4")</f>
        <v>Q2</v>
      </c>
      <c r="AN4907" s="15" t="str">
        <f>+IFERROR(VLOOKUP(Tabla1[[#This Row],[CUENTA]],CTAS[],2,0),"OTROS")</f>
        <v>OTROS</v>
      </c>
      <c r="AP4907" s="15" t="str">
        <f>+IFERROR(VLOOKUP(Tabla1[[#This Row],[EMPLEADO]],IS[],3,0),"OTROS")</f>
        <v>CHIHUAHUA</v>
      </c>
      <c r="AQ4907" s="15" t="str">
        <f>+IFERROR(VLOOKUP(Tabla1[[#This Row],[EMPLEADO]],IS[[NÓMINA]:[INGENIERO]],2,0),"OTROS")</f>
        <v>FERNANDO CHAVIRA</v>
      </c>
    </row>
    <row r="4908" spans="1:43" x14ac:dyDescent="0.25">
      <c r="A4908" s="91" t="s">
        <v>12089</v>
      </c>
      <c r="B4908" s="92">
        <v>1</v>
      </c>
      <c r="C4908" s="92" t="s">
        <v>13867</v>
      </c>
      <c r="D4908" s="93" t="s">
        <v>38</v>
      </c>
      <c r="E4908" s="94" t="s">
        <v>394</v>
      </c>
      <c r="F4908" s="94" t="s">
        <v>13868</v>
      </c>
      <c r="G4908" s="105" t="s">
        <v>396</v>
      </c>
      <c r="H4908" s="92" t="s">
        <v>1063</v>
      </c>
      <c r="I4908" s="95" t="s">
        <v>43</v>
      </c>
      <c r="J4908" s="92" t="s">
        <v>8</v>
      </c>
      <c r="K4908" s="96" t="s">
        <v>385</v>
      </c>
      <c r="L4908" s="96" t="s">
        <v>397</v>
      </c>
      <c r="M4908" s="92" t="s">
        <v>387</v>
      </c>
      <c r="N4908" s="92">
        <v>0</v>
      </c>
      <c r="O4908" s="92" t="s">
        <v>47</v>
      </c>
      <c r="P4908" s="96">
        <v>13</v>
      </c>
      <c r="Q4908" s="96" t="s">
        <v>194</v>
      </c>
      <c r="R4908" s="97" t="s">
        <v>63</v>
      </c>
      <c r="S4908" s="98" t="s">
        <v>64</v>
      </c>
      <c r="T4908" s="98" t="s">
        <v>51</v>
      </c>
      <c r="U4908" s="99" t="s">
        <v>195</v>
      </c>
      <c r="V4908" s="100">
        <v>0.6</v>
      </c>
      <c r="W4908" s="106">
        <v>819</v>
      </c>
      <c r="X4908" s="102">
        <v>1</v>
      </c>
      <c r="Y4908" s="103">
        <v>1.02</v>
      </c>
      <c r="Z4908" s="99">
        <v>5</v>
      </c>
      <c r="AA4908" s="104">
        <v>0.20400000000000001</v>
      </c>
      <c r="AB4908" s="100">
        <v>0</v>
      </c>
      <c r="AC4908" s="106">
        <v>0</v>
      </c>
      <c r="AD4908" s="107">
        <v>43607</v>
      </c>
      <c r="AE4908" s="107">
        <v>43608</v>
      </c>
      <c r="AF4908" s="99">
        <v>1</v>
      </c>
      <c r="AG4908" s="101" t="s">
        <v>53</v>
      </c>
      <c r="AH4908" s="100">
        <v>0</v>
      </c>
      <c r="AI4908" s="106">
        <v>0</v>
      </c>
      <c r="AJ4908" s="106">
        <v>0</v>
      </c>
      <c r="AK4908" s="60" t="str">
        <f>+IF(Tabla1[[#This Row],[REQUEST_TY]]="SR MANTENIMIENTO CORRECTIVO", "EMERGENCIA", "OTROS")</f>
        <v>EMERGENCIA</v>
      </c>
      <c r="AL4908" s="6" t="str">
        <f>+_xlfn.IFS(Tabla1[[#This Row],[Veces obj]]&lt;=1,"0-1",Tabla1[[#This Row],[Veces obj]]&lt;=2,"1-2",Tabla1[[#This Row],[Veces obj]]&lt;=3,"2-3",TRUE,"&gt;3")</f>
        <v>0-1</v>
      </c>
      <c r="AM4908" s="60" t="str">
        <f>+_xlfn.IFS(MONTH(Tabla1[[#This Row],[MES]])&lt;=3,"Q1",MONTH(Tabla1[[#This Row],[MES]])&lt;=6,"Q2",MONTH(Tabla1[[#This Row],[MES]])&lt;=9,"Q3",TRUE,"Q4")</f>
        <v>Q2</v>
      </c>
      <c r="AN4908" s="15" t="str">
        <f>+IFERROR(VLOOKUP(Tabla1[[#This Row],[CUENTA]],CTAS[],2,0),"OTROS")</f>
        <v>OTROS</v>
      </c>
      <c r="AP4908" s="15" t="str">
        <f>+IFERROR(VLOOKUP(Tabla1[[#This Row],[EMPLEADO]],IS[],3,0),"OTROS")</f>
        <v>OTROS</v>
      </c>
      <c r="AQ4908" s="15" t="str">
        <f>+IFERROR(VLOOKUP(Tabla1[[#This Row],[EMPLEADO]],IS[[NÓMINA]:[INGENIERO]],2,0),"OTROS")</f>
        <v>OTROS</v>
      </c>
    </row>
    <row r="4909" spans="1:43" x14ac:dyDescent="0.25">
      <c r="A4909" s="91" t="s">
        <v>12089</v>
      </c>
      <c r="B4909" s="92">
        <v>1</v>
      </c>
      <c r="C4909" s="92" t="s">
        <v>13869</v>
      </c>
      <c r="D4909" s="93" t="s">
        <v>38</v>
      </c>
      <c r="E4909" s="94" t="s">
        <v>636</v>
      </c>
      <c r="F4909" s="94" t="s">
        <v>13870</v>
      </c>
      <c r="G4909" s="105" t="s">
        <v>13871</v>
      </c>
      <c r="H4909" s="92" t="s">
        <v>471</v>
      </c>
      <c r="I4909" s="95" t="s">
        <v>43</v>
      </c>
      <c r="J4909" s="92" t="s">
        <v>8</v>
      </c>
      <c r="K4909" s="96" t="s">
        <v>495</v>
      </c>
      <c r="L4909" s="96" t="s">
        <v>496</v>
      </c>
      <c r="M4909" s="92" t="s">
        <v>46</v>
      </c>
      <c r="N4909" s="92">
        <v>0</v>
      </c>
      <c r="O4909" s="92" t="s">
        <v>47</v>
      </c>
      <c r="P4909" s="96">
        <v>435</v>
      </c>
      <c r="Q4909" s="96" t="s">
        <v>48</v>
      </c>
      <c r="R4909" s="97" t="s">
        <v>153</v>
      </c>
      <c r="S4909" s="98" t="s">
        <v>50</v>
      </c>
      <c r="T4909" s="98" t="s">
        <v>51</v>
      </c>
      <c r="U4909" s="99" t="s">
        <v>52</v>
      </c>
      <c r="V4909" s="100">
        <v>1.05</v>
      </c>
      <c r="W4909" s="106">
        <v>750.75000000000011</v>
      </c>
      <c r="X4909" s="102">
        <v>1</v>
      </c>
      <c r="Y4909" s="103">
        <v>1</v>
      </c>
      <c r="Z4909" s="99">
        <v>5</v>
      </c>
      <c r="AA4909" s="104">
        <v>0.2</v>
      </c>
      <c r="AB4909" s="100">
        <v>0</v>
      </c>
      <c r="AC4909" s="106">
        <v>0</v>
      </c>
      <c r="AD4909" s="107">
        <v>43608</v>
      </c>
      <c r="AE4909" s="107">
        <v>43608</v>
      </c>
      <c r="AF4909" s="99">
        <v>0</v>
      </c>
      <c r="AG4909" s="101" t="s">
        <v>53</v>
      </c>
      <c r="AH4909" s="100">
        <v>0</v>
      </c>
      <c r="AI4909" s="106">
        <v>0</v>
      </c>
      <c r="AJ4909" s="106">
        <v>0</v>
      </c>
      <c r="AK4909" s="60" t="str">
        <f>+IF(Tabla1[[#This Row],[REQUEST_TY]]="SR MANTENIMIENTO CORRECTIVO", "EMERGENCIA", "OTROS")</f>
        <v>EMERGENCIA</v>
      </c>
      <c r="AL4909" s="6" t="str">
        <f>+_xlfn.IFS(Tabla1[[#This Row],[Veces obj]]&lt;=1,"0-1",Tabla1[[#This Row],[Veces obj]]&lt;=2,"1-2",Tabla1[[#This Row],[Veces obj]]&lt;=3,"2-3",TRUE,"&gt;3")</f>
        <v>0-1</v>
      </c>
      <c r="AM4909" s="60" t="str">
        <f>+_xlfn.IFS(MONTH(Tabla1[[#This Row],[MES]])&lt;=3,"Q1",MONTH(Tabla1[[#This Row],[MES]])&lt;=6,"Q2",MONTH(Tabla1[[#This Row],[MES]])&lt;=9,"Q3",TRUE,"Q4")</f>
        <v>Q2</v>
      </c>
      <c r="AN4909" s="15" t="str">
        <f>+IFERROR(VLOOKUP(Tabla1[[#This Row],[CUENTA]],CTAS[],2,0),"OTROS")</f>
        <v>OTROS</v>
      </c>
      <c r="AP4909" s="15" t="str">
        <f>+IFERROR(VLOOKUP(Tabla1[[#This Row],[EMPLEADO]],IS[],3,0),"OTROS")</f>
        <v>OTROS</v>
      </c>
      <c r="AQ4909" s="15" t="str">
        <f>+IFERROR(VLOOKUP(Tabla1[[#This Row],[EMPLEADO]],IS[[NÓMINA]:[INGENIERO]],2,0),"OTROS")</f>
        <v>OTROS</v>
      </c>
    </row>
    <row r="4910" spans="1:43" x14ac:dyDescent="0.25">
      <c r="A4910" s="91" t="s">
        <v>12089</v>
      </c>
      <c r="B4910" s="92">
        <v>1</v>
      </c>
      <c r="C4910" s="92" t="s">
        <v>13872</v>
      </c>
      <c r="D4910" s="93" t="s">
        <v>38</v>
      </c>
      <c r="E4910" s="94" t="s">
        <v>133</v>
      </c>
      <c r="F4910" s="94" t="s">
        <v>13873</v>
      </c>
      <c r="G4910" s="105" t="s">
        <v>878</v>
      </c>
      <c r="H4910" s="92" t="s">
        <v>253</v>
      </c>
      <c r="I4910" s="95" t="s">
        <v>43</v>
      </c>
      <c r="J4910" s="92" t="s">
        <v>8</v>
      </c>
      <c r="K4910" s="96" t="s">
        <v>59</v>
      </c>
      <c r="L4910" s="96" t="s">
        <v>357</v>
      </c>
      <c r="M4910" s="92" t="s">
        <v>358</v>
      </c>
      <c r="N4910" s="92">
        <v>0</v>
      </c>
      <c r="O4910" s="92" t="s">
        <v>47</v>
      </c>
      <c r="P4910" s="96">
        <v>1</v>
      </c>
      <c r="Q4910" s="96" t="s">
        <v>388</v>
      </c>
      <c r="R4910" s="97" t="s">
        <v>138</v>
      </c>
      <c r="S4910" s="98" t="s">
        <v>139</v>
      </c>
      <c r="T4910" s="98" t="s">
        <v>51</v>
      </c>
      <c r="U4910" s="99" t="s">
        <v>872</v>
      </c>
      <c r="V4910" s="100">
        <v>0</v>
      </c>
      <c r="W4910" s="106">
        <v>0</v>
      </c>
      <c r="X4910" s="102">
        <v>1</v>
      </c>
      <c r="Y4910" s="103">
        <v>2.33</v>
      </c>
      <c r="Z4910" s="99">
        <v>4</v>
      </c>
      <c r="AA4910" s="104">
        <v>0.58250000000000002</v>
      </c>
      <c r="AB4910" s="100">
        <v>0</v>
      </c>
      <c r="AC4910" s="106">
        <v>0</v>
      </c>
      <c r="AD4910" s="107">
        <v>43608</v>
      </c>
      <c r="AE4910" s="107">
        <v>43608</v>
      </c>
      <c r="AF4910" s="99">
        <v>0</v>
      </c>
      <c r="AG4910" s="101" t="s">
        <v>53</v>
      </c>
      <c r="AH4910" s="100">
        <v>0</v>
      </c>
      <c r="AI4910" s="106">
        <v>0</v>
      </c>
      <c r="AJ4910" s="106">
        <v>0</v>
      </c>
      <c r="AK4910" s="60" t="str">
        <f>+IF(Tabla1[[#This Row],[REQUEST_TY]]="SR MANTENIMIENTO CORRECTIVO", "EMERGENCIA", "OTROS")</f>
        <v>EMERGENCIA</v>
      </c>
      <c r="AL4910" s="6" t="str">
        <f>+_xlfn.IFS(Tabla1[[#This Row],[Veces obj]]&lt;=1,"0-1",Tabla1[[#This Row],[Veces obj]]&lt;=2,"1-2",Tabla1[[#This Row],[Veces obj]]&lt;=3,"2-3",TRUE,"&gt;3")</f>
        <v>0-1</v>
      </c>
      <c r="AM4910" s="60" t="str">
        <f>+_xlfn.IFS(MONTH(Tabla1[[#This Row],[MES]])&lt;=3,"Q1",MONTH(Tabla1[[#This Row],[MES]])&lt;=6,"Q2",MONTH(Tabla1[[#This Row],[MES]])&lt;=9,"Q3",TRUE,"Q4")</f>
        <v>Q2</v>
      </c>
      <c r="AN4910" s="15" t="str">
        <f>+IFERROR(VLOOKUP(Tabla1[[#This Row],[CUENTA]],CTAS[],2,0),"OTROS")</f>
        <v>OTROS</v>
      </c>
      <c r="AP4910" s="15" t="str">
        <f>+IFERROR(VLOOKUP(Tabla1[[#This Row],[EMPLEADO]],IS[],3,0),"OTROS")</f>
        <v>OTROS</v>
      </c>
      <c r="AQ4910" s="15" t="str">
        <f>+IFERROR(VLOOKUP(Tabla1[[#This Row],[EMPLEADO]],IS[[NÓMINA]:[INGENIERO]],2,0),"OTROS")</f>
        <v>OTROS</v>
      </c>
    </row>
    <row r="4911" spans="1:43" x14ac:dyDescent="0.25">
      <c r="A4911" s="91" t="s">
        <v>12089</v>
      </c>
      <c r="B4911" s="92">
        <v>1</v>
      </c>
      <c r="C4911" s="92" t="s">
        <v>13874</v>
      </c>
      <c r="D4911" s="93" t="s">
        <v>38</v>
      </c>
      <c r="E4911" s="94" t="s">
        <v>599</v>
      </c>
      <c r="F4911" s="94" t="s">
        <v>13875</v>
      </c>
      <c r="G4911" s="105" t="s">
        <v>9823</v>
      </c>
      <c r="H4911" s="92" t="s">
        <v>8227</v>
      </c>
      <c r="I4911" s="95" t="s">
        <v>43</v>
      </c>
      <c r="J4911" s="92" t="s">
        <v>8</v>
      </c>
      <c r="K4911" s="96" t="s">
        <v>528</v>
      </c>
      <c r="L4911" s="96" t="s">
        <v>8541</v>
      </c>
      <c r="M4911" s="92" t="s">
        <v>8542</v>
      </c>
      <c r="N4911" s="92">
        <v>1</v>
      </c>
      <c r="O4911" s="92" t="s">
        <v>47</v>
      </c>
      <c r="P4911" s="96">
        <v>56</v>
      </c>
      <c r="Q4911" s="96" t="s">
        <v>82</v>
      </c>
      <c r="R4911" s="97" t="s">
        <v>242</v>
      </c>
      <c r="S4911" s="98" t="s">
        <v>64</v>
      </c>
      <c r="T4911" s="98" t="s">
        <v>51</v>
      </c>
      <c r="U4911" s="99" t="s">
        <v>83</v>
      </c>
      <c r="V4911" s="100">
        <v>1.05</v>
      </c>
      <c r="W4911" s="106">
        <v>0</v>
      </c>
      <c r="X4911" s="102">
        <v>1</v>
      </c>
      <c r="Y4911" s="103">
        <v>1.22</v>
      </c>
      <c r="Z4911" s="99">
        <v>5</v>
      </c>
      <c r="AA4911" s="104">
        <v>0.24399999999999999</v>
      </c>
      <c r="AB4911" s="100">
        <v>0</v>
      </c>
      <c r="AC4911" s="106">
        <v>0</v>
      </c>
      <c r="AD4911" s="107">
        <v>43607</v>
      </c>
      <c r="AE4911" s="107">
        <v>43607</v>
      </c>
      <c r="AF4911" s="99">
        <v>0</v>
      </c>
      <c r="AG4911" s="101" t="s">
        <v>53</v>
      </c>
      <c r="AH4911" s="100">
        <v>0</v>
      </c>
      <c r="AI4911" s="106">
        <v>0</v>
      </c>
      <c r="AJ4911" s="106">
        <v>0</v>
      </c>
      <c r="AK4911" s="60" t="str">
        <f>+IF(Tabla1[[#This Row],[REQUEST_TY]]="SR MANTENIMIENTO CORRECTIVO", "EMERGENCIA", "OTROS")</f>
        <v>EMERGENCIA</v>
      </c>
      <c r="AL4911" s="6" t="str">
        <f>+_xlfn.IFS(Tabla1[[#This Row],[Veces obj]]&lt;=1,"0-1",Tabla1[[#This Row],[Veces obj]]&lt;=2,"1-2",Tabla1[[#This Row],[Veces obj]]&lt;=3,"2-3",TRUE,"&gt;3")</f>
        <v>0-1</v>
      </c>
      <c r="AM4911" s="60" t="str">
        <f>+_xlfn.IFS(MONTH(Tabla1[[#This Row],[MES]])&lt;=3,"Q1",MONTH(Tabla1[[#This Row],[MES]])&lt;=6,"Q2",MONTH(Tabla1[[#This Row],[MES]])&lt;=9,"Q3",TRUE,"Q4")</f>
        <v>Q2</v>
      </c>
      <c r="AN4911" s="15" t="str">
        <f>+IFERROR(VLOOKUP(Tabla1[[#This Row],[CUENTA]],CTAS[],2,0),"OTROS")</f>
        <v>OTROS</v>
      </c>
      <c r="AP4911" s="15" t="str">
        <f>+IFERROR(VLOOKUP(Tabla1[[#This Row],[EMPLEADO]],IS[],3,0),"OTROS")</f>
        <v>OTROS</v>
      </c>
      <c r="AQ4911" s="15" t="str">
        <f>+IFERROR(VLOOKUP(Tabla1[[#This Row],[EMPLEADO]],IS[[NÓMINA]:[INGENIERO]],2,0),"OTROS")</f>
        <v>OTROS</v>
      </c>
    </row>
    <row r="4912" spans="1:43" x14ac:dyDescent="0.25">
      <c r="A4912" s="91" t="s">
        <v>12089</v>
      </c>
      <c r="B4912" s="92">
        <v>1</v>
      </c>
      <c r="C4912" s="92" t="s">
        <v>13876</v>
      </c>
      <c r="D4912" s="93" t="s">
        <v>38</v>
      </c>
      <c r="E4912" s="94" t="s">
        <v>258</v>
      </c>
      <c r="F4912" s="94" t="s">
        <v>13877</v>
      </c>
      <c r="G4912" s="105" t="s">
        <v>3141</v>
      </c>
      <c r="H4912" s="92" t="s">
        <v>915</v>
      </c>
      <c r="I4912" s="95" t="s">
        <v>43</v>
      </c>
      <c r="J4912" s="92" t="s">
        <v>8</v>
      </c>
      <c r="K4912" s="96" t="s">
        <v>59</v>
      </c>
      <c r="L4912" s="96" t="s">
        <v>130</v>
      </c>
      <c r="M4912" s="92" t="s">
        <v>131</v>
      </c>
      <c r="N4912" s="92">
        <v>0</v>
      </c>
      <c r="O4912" s="92" t="s">
        <v>47</v>
      </c>
      <c r="P4912" s="96">
        <v>1</v>
      </c>
      <c r="Q4912" s="96" t="s">
        <v>388</v>
      </c>
      <c r="R4912" s="97" t="s">
        <v>138</v>
      </c>
      <c r="S4912" s="98" t="s">
        <v>139</v>
      </c>
      <c r="T4912" s="98" t="s">
        <v>51</v>
      </c>
      <c r="U4912" s="99" t="s">
        <v>872</v>
      </c>
      <c r="V4912" s="100">
        <v>0</v>
      </c>
      <c r="W4912" s="106">
        <v>0</v>
      </c>
      <c r="X4912" s="102">
        <v>1</v>
      </c>
      <c r="Y4912" s="103">
        <v>2</v>
      </c>
      <c r="Z4912" s="99">
        <v>4</v>
      </c>
      <c r="AA4912" s="104">
        <v>0.5</v>
      </c>
      <c r="AB4912" s="100">
        <v>0</v>
      </c>
      <c r="AC4912" s="106">
        <v>0</v>
      </c>
      <c r="AD4912" s="107">
        <v>43607</v>
      </c>
      <c r="AE4912" s="107">
        <v>43607</v>
      </c>
      <c r="AF4912" s="99">
        <v>0</v>
      </c>
      <c r="AG4912" s="101" t="s">
        <v>53</v>
      </c>
      <c r="AH4912" s="100">
        <v>0</v>
      </c>
      <c r="AI4912" s="106">
        <v>0</v>
      </c>
      <c r="AJ4912" s="106">
        <v>0</v>
      </c>
      <c r="AK4912" s="60" t="str">
        <f>+IF(Tabla1[[#This Row],[REQUEST_TY]]="SR MANTENIMIENTO CORRECTIVO", "EMERGENCIA", "OTROS")</f>
        <v>EMERGENCIA</v>
      </c>
      <c r="AL4912" s="6" t="str">
        <f>+_xlfn.IFS(Tabla1[[#This Row],[Veces obj]]&lt;=1,"0-1",Tabla1[[#This Row],[Veces obj]]&lt;=2,"1-2",Tabla1[[#This Row],[Veces obj]]&lt;=3,"2-3",TRUE,"&gt;3")</f>
        <v>0-1</v>
      </c>
      <c r="AM4912" s="60" t="str">
        <f>+_xlfn.IFS(MONTH(Tabla1[[#This Row],[MES]])&lt;=3,"Q1",MONTH(Tabla1[[#This Row],[MES]])&lt;=6,"Q2",MONTH(Tabla1[[#This Row],[MES]])&lt;=9,"Q3",TRUE,"Q4")</f>
        <v>Q2</v>
      </c>
      <c r="AN4912" s="15" t="str">
        <f>+IFERROR(VLOOKUP(Tabla1[[#This Row],[CUENTA]],CTAS[],2,0),"OTROS")</f>
        <v>OTROS</v>
      </c>
      <c r="AP4912" s="15" t="str">
        <f>+IFERROR(VLOOKUP(Tabla1[[#This Row],[EMPLEADO]],IS[],3,0),"OTROS")</f>
        <v>OTROS</v>
      </c>
      <c r="AQ4912" s="15" t="str">
        <f>+IFERROR(VLOOKUP(Tabla1[[#This Row],[EMPLEADO]],IS[[NÓMINA]:[INGENIERO]],2,0),"OTROS")</f>
        <v>OTROS</v>
      </c>
    </row>
    <row r="4913" spans="1:43" x14ac:dyDescent="0.25">
      <c r="A4913" s="91" t="s">
        <v>12089</v>
      </c>
      <c r="B4913" s="92">
        <v>1</v>
      </c>
      <c r="C4913" s="92" t="s">
        <v>13878</v>
      </c>
      <c r="D4913" s="93" t="s">
        <v>38</v>
      </c>
      <c r="E4913" s="94" t="s">
        <v>76</v>
      </c>
      <c r="F4913" s="94" t="s">
        <v>13879</v>
      </c>
      <c r="G4913" s="105" t="s">
        <v>949</v>
      </c>
      <c r="H4913" s="92" t="s">
        <v>740</v>
      </c>
      <c r="I4913" s="95" t="s">
        <v>43</v>
      </c>
      <c r="J4913" s="92" t="s">
        <v>8</v>
      </c>
      <c r="K4913" s="96" t="s">
        <v>102</v>
      </c>
      <c r="L4913" s="96" t="s">
        <v>950</v>
      </c>
      <c r="M4913" s="92" t="s">
        <v>951</v>
      </c>
      <c r="N4913" s="92">
        <v>0</v>
      </c>
      <c r="O4913" s="92" t="s">
        <v>47</v>
      </c>
      <c r="P4913" s="96">
        <v>15</v>
      </c>
      <c r="Q4913" s="96" t="s">
        <v>194</v>
      </c>
      <c r="R4913" s="97" t="s">
        <v>63</v>
      </c>
      <c r="S4913" s="98" t="s">
        <v>64</v>
      </c>
      <c r="T4913" s="98" t="s">
        <v>51</v>
      </c>
      <c r="U4913" s="99" t="s">
        <v>195</v>
      </c>
      <c r="V4913" s="100">
        <v>0.6</v>
      </c>
      <c r="W4913" s="106">
        <v>819</v>
      </c>
      <c r="X4913" s="102">
        <v>1</v>
      </c>
      <c r="Y4913" s="103">
        <v>1.55</v>
      </c>
      <c r="Z4913" s="99">
        <v>5</v>
      </c>
      <c r="AA4913" s="104">
        <v>0.31</v>
      </c>
      <c r="AB4913" s="100">
        <v>0</v>
      </c>
      <c r="AC4913" s="106">
        <v>0</v>
      </c>
      <c r="AD4913" s="107">
        <v>43607</v>
      </c>
      <c r="AE4913" s="107">
        <v>43607</v>
      </c>
      <c r="AF4913" s="99">
        <v>0</v>
      </c>
      <c r="AG4913" s="101" t="s">
        <v>53</v>
      </c>
      <c r="AH4913" s="100">
        <v>0</v>
      </c>
      <c r="AI4913" s="106">
        <v>0</v>
      </c>
      <c r="AJ4913" s="106">
        <v>0</v>
      </c>
      <c r="AK4913" s="60" t="str">
        <f>+IF(Tabla1[[#This Row],[REQUEST_TY]]="SR MANTENIMIENTO CORRECTIVO", "EMERGENCIA", "OTROS")</f>
        <v>EMERGENCIA</v>
      </c>
      <c r="AL4913" s="6" t="str">
        <f>+_xlfn.IFS(Tabla1[[#This Row],[Veces obj]]&lt;=1,"0-1",Tabla1[[#This Row],[Veces obj]]&lt;=2,"1-2",Tabla1[[#This Row],[Veces obj]]&lt;=3,"2-3",TRUE,"&gt;3")</f>
        <v>0-1</v>
      </c>
      <c r="AM4913" s="60" t="str">
        <f>+_xlfn.IFS(MONTH(Tabla1[[#This Row],[MES]])&lt;=3,"Q1",MONTH(Tabla1[[#This Row],[MES]])&lt;=6,"Q2",MONTH(Tabla1[[#This Row],[MES]])&lt;=9,"Q3",TRUE,"Q4")</f>
        <v>Q2</v>
      </c>
      <c r="AN4913" s="15" t="str">
        <f>+IFERROR(VLOOKUP(Tabla1[[#This Row],[CUENTA]],CTAS[],2,0),"OTROS")</f>
        <v>OTROS</v>
      </c>
      <c r="AP4913" s="15" t="str">
        <f>+IFERROR(VLOOKUP(Tabla1[[#This Row],[EMPLEADO]],IS[],3,0),"OTROS")</f>
        <v>OTROS</v>
      </c>
      <c r="AQ4913" s="15" t="str">
        <f>+IFERROR(VLOOKUP(Tabla1[[#This Row],[EMPLEADO]],IS[[NÓMINA]:[INGENIERO]],2,0),"OTROS")</f>
        <v>OTROS</v>
      </c>
    </row>
    <row r="4914" spans="1:43" x14ac:dyDescent="0.25">
      <c r="A4914" s="91" t="s">
        <v>12089</v>
      </c>
      <c r="B4914" s="92">
        <v>1</v>
      </c>
      <c r="C4914" s="92" t="s">
        <v>13880</v>
      </c>
      <c r="D4914" s="93" t="s">
        <v>38</v>
      </c>
      <c r="E4914" s="94" t="s">
        <v>613</v>
      </c>
      <c r="F4914" s="94" t="s">
        <v>13881</v>
      </c>
      <c r="G4914" s="105" t="s">
        <v>13037</v>
      </c>
      <c r="H4914" s="92" t="s">
        <v>79</v>
      </c>
      <c r="I4914" s="95" t="s">
        <v>43</v>
      </c>
      <c r="J4914" s="92" t="s">
        <v>8</v>
      </c>
      <c r="K4914" s="96" t="s">
        <v>1480</v>
      </c>
      <c r="L4914" s="96" t="s">
        <v>1481</v>
      </c>
      <c r="M4914" s="92" t="s">
        <v>1482</v>
      </c>
      <c r="N4914" s="92">
        <v>0</v>
      </c>
      <c r="O4914" s="92" t="s">
        <v>47</v>
      </c>
      <c r="P4914" s="96">
        <v>2</v>
      </c>
      <c r="Q4914" s="96" t="s">
        <v>388</v>
      </c>
      <c r="R4914" s="97" t="s">
        <v>235</v>
      </c>
      <c r="S4914" s="98" t="s">
        <v>50</v>
      </c>
      <c r="T4914" s="98" t="s">
        <v>51</v>
      </c>
      <c r="U4914" s="99" t="s">
        <v>641</v>
      </c>
      <c r="V4914" s="100">
        <v>0</v>
      </c>
      <c r="W4914" s="106">
        <v>0</v>
      </c>
      <c r="X4914" s="102">
        <v>1</v>
      </c>
      <c r="Y4914" s="103">
        <v>2.38</v>
      </c>
      <c r="Z4914" s="99">
        <v>5</v>
      </c>
      <c r="AA4914" s="104">
        <v>0.47599999999999998</v>
      </c>
      <c r="AB4914" s="100">
        <v>0</v>
      </c>
      <c r="AC4914" s="106">
        <v>0</v>
      </c>
      <c r="AD4914" s="107">
        <v>43613</v>
      </c>
      <c r="AE4914" s="107">
        <v>43613</v>
      </c>
      <c r="AF4914" s="99">
        <v>0</v>
      </c>
      <c r="AG4914" s="101" t="s">
        <v>53</v>
      </c>
      <c r="AH4914" s="100">
        <v>0</v>
      </c>
      <c r="AI4914" s="106">
        <v>0</v>
      </c>
      <c r="AJ4914" s="106">
        <v>0</v>
      </c>
      <c r="AK4914" s="60" t="str">
        <f>+IF(Tabla1[[#This Row],[REQUEST_TY]]="SR MANTENIMIENTO CORRECTIVO", "EMERGENCIA", "OTROS")</f>
        <v>EMERGENCIA</v>
      </c>
      <c r="AL4914" s="6" t="str">
        <f>+_xlfn.IFS(Tabla1[[#This Row],[Veces obj]]&lt;=1,"0-1",Tabla1[[#This Row],[Veces obj]]&lt;=2,"1-2",Tabla1[[#This Row],[Veces obj]]&lt;=3,"2-3",TRUE,"&gt;3")</f>
        <v>0-1</v>
      </c>
      <c r="AM4914" s="60" t="str">
        <f>+_xlfn.IFS(MONTH(Tabla1[[#This Row],[MES]])&lt;=3,"Q1",MONTH(Tabla1[[#This Row],[MES]])&lt;=6,"Q2",MONTH(Tabla1[[#This Row],[MES]])&lt;=9,"Q3",TRUE,"Q4")</f>
        <v>Q2</v>
      </c>
      <c r="AN4914" s="15" t="str">
        <f>+IFERROR(VLOOKUP(Tabla1[[#This Row],[CUENTA]],CTAS[],2,0),"OTROS")</f>
        <v>OTROS</v>
      </c>
      <c r="AP4914" s="15" t="str">
        <f>+IFERROR(VLOOKUP(Tabla1[[#This Row],[EMPLEADO]],IS[],3,0),"OTROS")</f>
        <v>OTROS</v>
      </c>
      <c r="AQ4914" s="15" t="str">
        <f>+IFERROR(VLOOKUP(Tabla1[[#This Row],[EMPLEADO]],IS[[NÓMINA]:[INGENIERO]],2,0),"OTROS")</f>
        <v>OTROS</v>
      </c>
    </row>
    <row r="4915" spans="1:43" x14ac:dyDescent="0.25">
      <c r="A4915" s="91" t="s">
        <v>12089</v>
      </c>
      <c r="B4915" s="92">
        <v>1</v>
      </c>
      <c r="C4915" s="92" t="s">
        <v>13882</v>
      </c>
      <c r="D4915" s="93" t="s">
        <v>38</v>
      </c>
      <c r="E4915" s="94" t="s">
        <v>76</v>
      </c>
      <c r="F4915" s="94" t="s">
        <v>13881</v>
      </c>
      <c r="G4915" s="105" t="s">
        <v>9226</v>
      </c>
      <c r="H4915" s="92" t="s">
        <v>740</v>
      </c>
      <c r="I4915" s="95" t="s">
        <v>43</v>
      </c>
      <c r="J4915" s="92" t="s">
        <v>8</v>
      </c>
      <c r="K4915" s="96" t="s">
        <v>102</v>
      </c>
      <c r="L4915" s="96" t="s">
        <v>950</v>
      </c>
      <c r="M4915" s="92" t="s">
        <v>951</v>
      </c>
      <c r="N4915" s="92">
        <v>0</v>
      </c>
      <c r="O4915" s="92" t="s">
        <v>47</v>
      </c>
      <c r="P4915" s="96">
        <v>21</v>
      </c>
      <c r="Q4915" s="96" t="s">
        <v>62</v>
      </c>
      <c r="R4915" s="97" t="s">
        <v>63</v>
      </c>
      <c r="S4915" s="98" t="s">
        <v>64</v>
      </c>
      <c r="T4915" s="98" t="s">
        <v>51</v>
      </c>
      <c r="U4915" s="99" t="s">
        <v>65</v>
      </c>
      <c r="V4915" s="100">
        <v>0.8</v>
      </c>
      <c r="W4915" s="106">
        <v>1092</v>
      </c>
      <c r="X4915" s="102">
        <v>1</v>
      </c>
      <c r="Y4915" s="103">
        <v>3.15</v>
      </c>
      <c r="Z4915" s="99">
        <v>5</v>
      </c>
      <c r="AA4915" s="104">
        <v>0.63</v>
      </c>
      <c r="AB4915" s="100">
        <v>0</v>
      </c>
      <c r="AC4915" s="106">
        <v>0</v>
      </c>
      <c r="AD4915" s="107">
        <v>43612</v>
      </c>
      <c r="AE4915" s="107">
        <v>43612</v>
      </c>
      <c r="AF4915" s="99">
        <v>0</v>
      </c>
      <c r="AG4915" s="101" t="s">
        <v>53</v>
      </c>
      <c r="AH4915" s="100">
        <v>0</v>
      </c>
      <c r="AI4915" s="106">
        <v>0</v>
      </c>
      <c r="AJ4915" s="106">
        <v>0</v>
      </c>
      <c r="AK4915" s="60" t="str">
        <f>+IF(Tabla1[[#This Row],[REQUEST_TY]]="SR MANTENIMIENTO CORRECTIVO", "EMERGENCIA", "OTROS")</f>
        <v>EMERGENCIA</v>
      </c>
      <c r="AL4915" s="6" t="str">
        <f>+_xlfn.IFS(Tabla1[[#This Row],[Veces obj]]&lt;=1,"0-1",Tabla1[[#This Row],[Veces obj]]&lt;=2,"1-2",Tabla1[[#This Row],[Veces obj]]&lt;=3,"2-3",TRUE,"&gt;3")</f>
        <v>0-1</v>
      </c>
      <c r="AM4915" s="60" t="str">
        <f>+_xlfn.IFS(MONTH(Tabla1[[#This Row],[MES]])&lt;=3,"Q1",MONTH(Tabla1[[#This Row],[MES]])&lt;=6,"Q2",MONTH(Tabla1[[#This Row],[MES]])&lt;=9,"Q3",TRUE,"Q4")</f>
        <v>Q2</v>
      </c>
      <c r="AN4915" s="15" t="str">
        <f>+IFERROR(VLOOKUP(Tabla1[[#This Row],[CUENTA]],CTAS[],2,0),"OTROS")</f>
        <v>OTROS</v>
      </c>
      <c r="AP4915" s="15" t="str">
        <f>+IFERROR(VLOOKUP(Tabla1[[#This Row],[EMPLEADO]],IS[],3,0),"OTROS")</f>
        <v>OTROS</v>
      </c>
      <c r="AQ4915" s="15" t="str">
        <f>+IFERROR(VLOOKUP(Tabla1[[#This Row],[EMPLEADO]],IS[[NÓMINA]:[INGENIERO]],2,0),"OTROS")</f>
        <v>OTROS</v>
      </c>
    </row>
    <row r="4916" spans="1:43" x14ac:dyDescent="0.25">
      <c r="A4916" s="91" t="s">
        <v>12089</v>
      </c>
      <c r="B4916" s="92">
        <v>1</v>
      </c>
      <c r="C4916" s="92" t="s">
        <v>13883</v>
      </c>
      <c r="D4916" s="93" t="s">
        <v>38</v>
      </c>
      <c r="E4916" s="94" t="s">
        <v>258</v>
      </c>
      <c r="F4916" s="94" t="s">
        <v>13884</v>
      </c>
      <c r="G4916" s="105" t="s">
        <v>6018</v>
      </c>
      <c r="H4916" s="92" t="s">
        <v>740</v>
      </c>
      <c r="I4916" s="95" t="s">
        <v>43</v>
      </c>
      <c r="J4916" s="92" t="s">
        <v>8</v>
      </c>
      <c r="K4916" s="96" t="s">
        <v>102</v>
      </c>
      <c r="L4916" s="96" t="s">
        <v>2255</v>
      </c>
      <c r="M4916" s="92" t="s">
        <v>1482</v>
      </c>
      <c r="N4916" s="92">
        <v>0</v>
      </c>
      <c r="O4916" s="92" t="s">
        <v>47</v>
      </c>
      <c r="P4916" s="96">
        <v>15</v>
      </c>
      <c r="Q4916" s="96" t="s">
        <v>194</v>
      </c>
      <c r="R4916" s="97" t="s">
        <v>138</v>
      </c>
      <c r="S4916" s="98" t="s">
        <v>139</v>
      </c>
      <c r="T4916" s="98" t="s">
        <v>51</v>
      </c>
      <c r="U4916" s="99" t="s">
        <v>224</v>
      </c>
      <c r="V4916" s="100">
        <v>0.8</v>
      </c>
      <c r="W4916" s="106">
        <v>1258.4000000000003</v>
      </c>
      <c r="X4916" s="102">
        <v>1</v>
      </c>
      <c r="Y4916" s="103">
        <v>7.18</v>
      </c>
      <c r="Z4916" s="99">
        <v>4</v>
      </c>
      <c r="AA4916" s="104">
        <v>1.7949999999999999</v>
      </c>
      <c r="AB4916" s="100">
        <v>0.19874999999999998</v>
      </c>
      <c r="AC4916" s="106">
        <v>-312.63375000000002</v>
      </c>
      <c r="AD4916" s="107">
        <v>43613</v>
      </c>
      <c r="AE4916" s="107">
        <v>43613</v>
      </c>
      <c r="AF4916" s="99">
        <v>0</v>
      </c>
      <c r="AG4916" s="101" t="s">
        <v>53</v>
      </c>
      <c r="AH4916" s="100">
        <v>0</v>
      </c>
      <c r="AI4916" s="106">
        <v>0</v>
      </c>
      <c r="AJ4916" s="106">
        <v>0</v>
      </c>
      <c r="AK4916" s="60" t="str">
        <f>+IF(Tabla1[[#This Row],[REQUEST_TY]]="SR MANTENIMIENTO CORRECTIVO", "EMERGENCIA", "OTROS")</f>
        <v>EMERGENCIA</v>
      </c>
      <c r="AL4916" s="6" t="str">
        <f>+_xlfn.IFS(Tabla1[[#This Row],[Veces obj]]&lt;=1,"0-1",Tabla1[[#This Row],[Veces obj]]&lt;=2,"1-2",Tabla1[[#This Row],[Veces obj]]&lt;=3,"2-3",TRUE,"&gt;3")</f>
        <v>1-2</v>
      </c>
      <c r="AM4916" s="60" t="str">
        <f>+_xlfn.IFS(MONTH(Tabla1[[#This Row],[MES]])&lt;=3,"Q1",MONTH(Tabla1[[#This Row],[MES]])&lt;=6,"Q2",MONTH(Tabla1[[#This Row],[MES]])&lt;=9,"Q3",TRUE,"Q4")</f>
        <v>Q2</v>
      </c>
      <c r="AN4916" s="15" t="str">
        <f>+IFERROR(VLOOKUP(Tabla1[[#This Row],[CUENTA]],CTAS[],2,0),"OTROS")</f>
        <v>OTROS</v>
      </c>
      <c r="AP4916" s="15" t="str">
        <f>+IFERROR(VLOOKUP(Tabla1[[#This Row],[EMPLEADO]],IS[],3,0),"OTROS")</f>
        <v>OTROS</v>
      </c>
      <c r="AQ4916" s="15" t="str">
        <f>+IFERROR(VLOOKUP(Tabla1[[#This Row],[EMPLEADO]],IS[[NÓMINA]:[INGENIERO]],2,0),"OTROS")</f>
        <v>OTROS</v>
      </c>
    </row>
    <row r="4917" spans="1:43" x14ac:dyDescent="0.25">
      <c r="A4917" s="91" t="s">
        <v>12089</v>
      </c>
      <c r="B4917" s="92">
        <v>1</v>
      </c>
      <c r="C4917" s="92" t="s">
        <v>13885</v>
      </c>
      <c r="D4917" s="93" t="s">
        <v>38</v>
      </c>
      <c r="E4917" s="94" t="s">
        <v>133</v>
      </c>
      <c r="F4917" s="94" t="s">
        <v>13886</v>
      </c>
      <c r="G4917" s="105" t="s">
        <v>663</v>
      </c>
      <c r="H4917" s="92" t="s">
        <v>136</v>
      </c>
      <c r="I4917" s="95" t="s">
        <v>43</v>
      </c>
      <c r="J4917" s="92" t="s">
        <v>8</v>
      </c>
      <c r="K4917" s="96" t="s">
        <v>59</v>
      </c>
      <c r="L4917" s="96" t="s">
        <v>221</v>
      </c>
      <c r="M4917" s="92" t="s">
        <v>222</v>
      </c>
      <c r="N4917" s="92">
        <v>0</v>
      </c>
      <c r="O4917" s="92" t="s">
        <v>47</v>
      </c>
      <c r="P4917" s="96">
        <v>5</v>
      </c>
      <c r="Q4917" s="96" t="s">
        <v>207</v>
      </c>
      <c r="R4917" s="97" t="s">
        <v>138</v>
      </c>
      <c r="S4917" s="98" t="s">
        <v>139</v>
      </c>
      <c r="T4917" s="98" t="s">
        <v>51</v>
      </c>
      <c r="U4917" s="99" t="s">
        <v>879</v>
      </c>
      <c r="V4917" s="100">
        <v>0.6</v>
      </c>
      <c r="W4917" s="106">
        <v>943.80000000000007</v>
      </c>
      <c r="X4917" s="102">
        <v>1</v>
      </c>
      <c r="Y4917" s="103">
        <v>0.61</v>
      </c>
      <c r="Z4917" s="99">
        <v>4</v>
      </c>
      <c r="AA4917" s="104">
        <v>0.1525</v>
      </c>
      <c r="AB4917" s="100">
        <v>0</v>
      </c>
      <c r="AC4917" s="106">
        <v>0</v>
      </c>
      <c r="AD4917" s="107">
        <v>43607</v>
      </c>
      <c r="AE4917" s="107">
        <v>43608</v>
      </c>
      <c r="AF4917" s="99">
        <v>1</v>
      </c>
      <c r="AG4917" s="101" t="s">
        <v>53</v>
      </c>
      <c r="AH4917" s="100">
        <v>0</v>
      </c>
      <c r="AI4917" s="106">
        <v>0</v>
      </c>
      <c r="AJ4917" s="106">
        <v>0</v>
      </c>
      <c r="AK4917" s="60" t="str">
        <f>+IF(Tabla1[[#This Row],[REQUEST_TY]]="SR MANTENIMIENTO CORRECTIVO", "EMERGENCIA", "OTROS")</f>
        <v>EMERGENCIA</v>
      </c>
      <c r="AL4917" s="6" t="str">
        <f>+_xlfn.IFS(Tabla1[[#This Row],[Veces obj]]&lt;=1,"0-1",Tabla1[[#This Row],[Veces obj]]&lt;=2,"1-2",Tabla1[[#This Row],[Veces obj]]&lt;=3,"2-3",TRUE,"&gt;3")</f>
        <v>0-1</v>
      </c>
      <c r="AM4917" s="60" t="str">
        <f>+_xlfn.IFS(MONTH(Tabla1[[#This Row],[MES]])&lt;=3,"Q1",MONTH(Tabla1[[#This Row],[MES]])&lt;=6,"Q2",MONTH(Tabla1[[#This Row],[MES]])&lt;=9,"Q3",TRUE,"Q4")</f>
        <v>Q2</v>
      </c>
      <c r="AN4917" s="15" t="str">
        <f>+IFERROR(VLOOKUP(Tabla1[[#This Row],[CUENTA]],CTAS[],2,0),"OTROS")</f>
        <v>OTROS</v>
      </c>
      <c r="AP4917" s="15" t="str">
        <f>+IFERROR(VLOOKUP(Tabla1[[#This Row],[EMPLEADO]],IS[],3,0),"OTROS")</f>
        <v>OTROS</v>
      </c>
      <c r="AQ4917" s="15" t="str">
        <f>+IFERROR(VLOOKUP(Tabla1[[#This Row],[EMPLEADO]],IS[[NÓMINA]:[INGENIERO]],2,0),"OTROS")</f>
        <v>OTROS</v>
      </c>
    </row>
    <row r="4918" spans="1:43" x14ac:dyDescent="0.25">
      <c r="A4918" s="91" t="s">
        <v>12089</v>
      </c>
      <c r="B4918" s="92">
        <v>1</v>
      </c>
      <c r="C4918" s="92" t="s">
        <v>13887</v>
      </c>
      <c r="D4918" s="93" t="s">
        <v>38</v>
      </c>
      <c r="E4918" s="94" t="s">
        <v>89</v>
      </c>
      <c r="F4918" s="94" t="s">
        <v>13888</v>
      </c>
      <c r="G4918" s="105" t="s">
        <v>7703</v>
      </c>
      <c r="H4918" s="92" t="s">
        <v>124</v>
      </c>
      <c r="I4918" s="95" t="s">
        <v>43</v>
      </c>
      <c r="J4918" s="92" t="s">
        <v>8</v>
      </c>
      <c r="K4918" s="96" t="s">
        <v>169</v>
      </c>
      <c r="L4918" s="96" t="s">
        <v>170</v>
      </c>
      <c r="M4918" s="92" t="s">
        <v>73</v>
      </c>
      <c r="N4918" s="92">
        <v>0</v>
      </c>
      <c r="O4918" s="92" t="s">
        <v>47</v>
      </c>
      <c r="P4918" s="96">
        <v>2</v>
      </c>
      <c r="Q4918" s="96" t="s">
        <v>388</v>
      </c>
      <c r="R4918" s="97" t="s">
        <v>95</v>
      </c>
      <c r="S4918" s="98" t="s">
        <v>64</v>
      </c>
      <c r="T4918" s="98" t="s">
        <v>51</v>
      </c>
      <c r="U4918" s="99" t="s">
        <v>389</v>
      </c>
      <c r="V4918" s="100">
        <v>0</v>
      </c>
      <c r="W4918" s="106">
        <v>0</v>
      </c>
      <c r="X4918" s="102">
        <v>1</v>
      </c>
      <c r="Y4918" s="103">
        <v>0.73</v>
      </c>
      <c r="Z4918" s="99">
        <v>5</v>
      </c>
      <c r="AA4918" s="104">
        <v>0.14599999999999999</v>
      </c>
      <c r="AB4918" s="100">
        <v>0</v>
      </c>
      <c r="AC4918" s="106">
        <v>0</v>
      </c>
      <c r="AD4918" s="107">
        <v>43607</v>
      </c>
      <c r="AE4918" s="107">
        <v>43608</v>
      </c>
      <c r="AF4918" s="99">
        <v>1</v>
      </c>
      <c r="AG4918" s="101" t="s">
        <v>53</v>
      </c>
      <c r="AH4918" s="100">
        <v>0</v>
      </c>
      <c r="AI4918" s="106">
        <v>0</v>
      </c>
      <c r="AJ4918" s="106">
        <v>0</v>
      </c>
      <c r="AK4918" s="60" t="str">
        <f>+IF(Tabla1[[#This Row],[REQUEST_TY]]="SR MANTENIMIENTO CORRECTIVO", "EMERGENCIA", "OTROS")</f>
        <v>EMERGENCIA</v>
      </c>
      <c r="AL4918" s="6" t="str">
        <f>+_xlfn.IFS(Tabla1[[#This Row],[Veces obj]]&lt;=1,"0-1",Tabla1[[#This Row],[Veces obj]]&lt;=2,"1-2",Tabla1[[#This Row],[Veces obj]]&lt;=3,"2-3",TRUE,"&gt;3")</f>
        <v>0-1</v>
      </c>
      <c r="AM4918" s="60" t="str">
        <f>+_xlfn.IFS(MONTH(Tabla1[[#This Row],[MES]])&lt;=3,"Q1",MONTH(Tabla1[[#This Row],[MES]])&lt;=6,"Q2",MONTH(Tabla1[[#This Row],[MES]])&lt;=9,"Q3",TRUE,"Q4")</f>
        <v>Q2</v>
      </c>
      <c r="AN4918" s="15" t="str">
        <f>+IFERROR(VLOOKUP(Tabla1[[#This Row],[CUENTA]],CTAS[],2,0),"OTROS")</f>
        <v>OTROS</v>
      </c>
      <c r="AP4918" s="15" t="str">
        <f>+IFERROR(VLOOKUP(Tabla1[[#This Row],[EMPLEADO]],IS[],3,0),"OTROS")</f>
        <v>JUAREZ</v>
      </c>
      <c r="AQ4918" s="15" t="str">
        <f>+IFERROR(VLOOKUP(Tabla1[[#This Row],[EMPLEADO]],IS[[NÓMINA]:[INGENIERO]],2,0),"OTROS")</f>
        <v>MIGUEL COTA</v>
      </c>
    </row>
    <row r="4919" spans="1:43" x14ac:dyDescent="0.25">
      <c r="A4919" s="91" t="s">
        <v>12089</v>
      </c>
      <c r="B4919" s="92">
        <v>1</v>
      </c>
      <c r="C4919" s="92" t="s">
        <v>13889</v>
      </c>
      <c r="D4919" s="93" t="s">
        <v>38</v>
      </c>
      <c r="E4919" s="94" t="s">
        <v>558</v>
      </c>
      <c r="F4919" s="94" t="s">
        <v>13890</v>
      </c>
      <c r="G4919" s="105" t="s">
        <v>2592</v>
      </c>
      <c r="H4919" s="92" t="s">
        <v>246</v>
      </c>
      <c r="I4919" s="95" t="s">
        <v>43</v>
      </c>
      <c r="J4919" s="92" t="s">
        <v>8</v>
      </c>
      <c r="K4919" s="96" t="s">
        <v>798</v>
      </c>
      <c r="L4919" s="96" t="s">
        <v>1509</v>
      </c>
      <c r="M4919" s="92" t="s">
        <v>1510</v>
      </c>
      <c r="N4919" s="92">
        <v>1</v>
      </c>
      <c r="O4919" s="92" t="s">
        <v>105</v>
      </c>
      <c r="P4919" s="96">
        <v>36</v>
      </c>
      <c r="Q4919" s="96" t="s">
        <v>82</v>
      </c>
      <c r="R4919" s="97" t="s">
        <v>95</v>
      </c>
      <c r="S4919" s="98" t="s">
        <v>64</v>
      </c>
      <c r="T4919" s="98" t="s">
        <v>51</v>
      </c>
      <c r="U4919" s="99" t="s">
        <v>83</v>
      </c>
      <c r="V4919" s="100">
        <v>1.05</v>
      </c>
      <c r="W4919" s="106">
        <v>0</v>
      </c>
      <c r="X4919" s="102">
        <v>1</v>
      </c>
      <c r="Y4919" s="103">
        <v>2.12</v>
      </c>
      <c r="Z4919" s="99">
        <v>5</v>
      </c>
      <c r="AA4919" s="104">
        <v>0.42400000000000004</v>
      </c>
      <c r="AB4919" s="100">
        <v>0</v>
      </c>
      <c r="AC4919" s="106">
        <v>0</v>
      </c>
      <c r="AD4919" s="107">
        <v>43607</v>
      </c>
      <c r="AE4919" s="107">
        <v>43607</v>
      </c>
      <c r="AF4919" s="99">
        <v>0</v>
      </c>
      <c r="AG4919" s="101" t="s">
        <v>53</v>
      </c>
      <c r="AH4919" s="100">
        <v>0</v>
      </c>
      <c r="AI4919" s="106">
        <v>0</v>
      </c>
      <c r="AJ4919" s="106">
        <v>0</v>
      </c>
      <c r="AK4919" s="60" t="str">
        <f>+IF(Tabla1[[#This Row],[REQUEST_TY]]="SR MANTENIMIENTO CORRECTIVO", "EMERGENCIA", "OTROS")</f>
        <v>EMERGENCIA</v>
      </c>
      <c r="AL4919" s="6" t="str">
        <f>+_xlfn.IFS(Tabla1[[#This Row],[Veces obj]]&lt;=1,"0-1",Tabla1[[#This Row],[Veces obj]]&lt;=2,"1-2",Tabla1[[#This Row],[Veces obj]]&lt;=3,"2-3",TRUE,"&gt;3")</f>
        <v>0-1</v>
      </c>
      <c r="AM4919" s="60" t="str">
        <f>+_xlfn.IFS(MONTH(Tabla1[[#This Row],[MES]])&lt;=3,"Q1",MONTH(Tabla1[[#This Row],[MES]])&lt;=6,"Q2",MONTH(Tabla1[[#This Row],[MES]])&lt;=9,"Q3",TRUE,"Q4")</f>
        <v>Q2</v>
      </c>
      <c r="AN4919" s="15" t="str">
        <f>+IFERROR(VLOOKUP(Tabla1[[#This Row],[CUENTA]],CTAS[],2,0),"OTROS")</f>
        <v>OTROS</v>
      </c>
      <c r="AP4919" s="15" t="str">
        <f>+IFERROR(VLOOKUP(Tabla1[[#This Row],[EMPLEADO]],IS[],3,0),"OTROS")</f>
        <v>OTROS</v>
      </c>
      <c r="AQ4919" s="15" t="str">
        <f>+IFERROR(VLOOKUP(Tabla1[[#This Row],[EMPLEADO]],IS[[NÓMINA]:[INGENIERO]],2,0),"OTROS")</f>
        <v>OTROS</v>
      </c>
    </row>
    <row r="4920" spans="1:43" x14ac:dyDescent="0.25">
      <c r="A4920" s="91" t="s">
        <v>12089</v>
      </c>
      <c r="B4920" s="92">
        <v>1</v>
      </c>
      <c r="C4920" s="92" t="s">
        <v>13891</v>
      </c>
      <c r="D4920" s="93" t="s">
        <v>38</v>
      </c>
      <c r="E4920" s="94" t="s">
        <v>89</v>
      </c>
      <c r="F4920" s="94" t="s">
        <v>13892</v>
      </c>
      <c r="G4920" s="105" t="s">
        <v>288</v>
      </c>
      <c r="H4920" s="92" t="s">
        <v>70</v>
      </c>
      <c r="I4920" s="95" t="s">
        <v>43</v>
      </c>
      <c r="J4920" s="92" t="s">
        <v>8</v>
      </c>
      <c r="K4920" s="96" t="s">
        <v>92</v>
      </c>
      <c r="L4920" s="96" t="s">
        <v>93</v>
      </c>
      <c r="M4920" s="92" t="s">
        <v>94</v>
      </c>
      <c r="N4920" s="92">
        <v>1</v>
      </c>
      <c r="O4920" s="92" t="s">
        <v>47</v>
      </c>
      <c r="P4920" s="96">
        <v>62</v>
      </c>
      <c r="Q4920" s="96" t="s">
        <v>48</v>
      </c>
      <c r="R4920" s="97" t="s">
        <v>95</v>
      </c>
      <c r="S4920" s="98" t="s">
        <v>64</v>
      </c>
      <c r="T4920" s="98" t="s">
        <v>51</v>
      </c>
      <c r="U4920" s="99" t="s">
        <v>96</v>
      </c>
      <c r="V4920" s="100">
        <v>1.1000000000000001</v>
      </c>
      <c r="W4920" s="106">
        <v>0</v>
      </c>
      <c r="X4920" s="102">
        <v>1</v>
      </c>
      <c r="Y4920" s="103">
        <v>0.79</v>
      </c>
      <c r="Z4920" s="99">
        <v>5</v>
      </c>
      <c r="AA4920" s="104">
        <v>0.158</v>
      </c>
      <c r="AB4920" s="100">
        <v>0</v>
      </c>
      <c r="AC4920" s="106">
        <v>0</v>
      </c>
      <c r="AD4920" s="107">
        <v>43607</v>
      </c>
      <c r="AE4920" s="107">
        <v>43608</v>
      </c>
      <c r="AF4920" s="99">
        <v>1</v>
      </c>
      <c r="AG4920" s="101" t="s">
        <v>53</v>
      </c>
      <c r="AH4920" s="100">
        <v>0</v>
      </c>
      <c r="AI4920" s="106">
        <v>0</v>
      </c>
      <c r="AJ4920" s="106">
        <v>0</v>
      </c>
      <c r="AK4920" s="60" t="str">
        <f>+IF(Tabla1[[#This Row],[REQUEST_TY]]="SR MANTENIMIENTO CORRECTIVO", "EMERGENCIA", "OTROS")</f>
        <v>EMERGENCIA</v>
      </c>
      <c r="AL4920" s="6" t="str">
        <f>+_xlfn.IFS(Tabla1[[#This Row],[Veces obj]]&lt;=1,"0-1",Tabla1[[#This Row],[Veces obj]]&lt;=2,"1-2",Tabla1[[#This Row],[Veces obj]]&lt;=3,"2-3",TRUE,"&gt;3")</f>
        <v>0-1</v>
      </c>
      <c r="AM4920" s="60" t="str">
        <f>+_xlfn.IFS(MONTH(Tabla1[[#This Row],[MES]])&lt;=3,"Q1",MONTH(Tabla1[[#This Row],[MES]])&lt;=6,"Q2",MONTH(Tabla1[[#This Row],[MES]])&lt;=9,"Q3",TRUE,"Q4")</f>
        <v>Q2</v>
      </c>
      <c r="AN4920" s="15" t="str">
        <f>+IFERROR(VLOOKUP(Tabla1[[#This Row],[CUENTA]],CTAS[],2,0),"OTROS")</f>
        <v>OTROS</v>
      </c>
      <c r="AP4920" s="15" t="str">
        <f>+IFERROR(VLOOKUP(Tabla1[[#This Row],[EMPLEADO]],IS[],3,0),"OTROS")</f>
        <v>OTROS</v>
      </c>
      <c r="AQ4920" s="15" t="str">
        <f>+IFERROR(VLOOKUP(Tabla1[[#This Row],[EMPLEADO]],IS[[NÓMINA]:[INGENIERO]],2,0),"OTROS")</f>
        <v>OTROS</v>
      </c>
    </row>
    <row r="4921" spans="1:43" x14ac:dyDescent="0.25">
      <c r="A4921" s="91" t="s">
        <v>12089</v>
      </c>
      <c r="B4921" s="92">
        <v>1</v>
      </c>
      <c r="C4921" s="92" t="s">
        <v>13893</v>
      </c>
      <c r="D4921" s="93" t="s">
        <v>38</v>
      </c>
      <c r="E4921" s="94" t="s">
        <v>237</v>
      </c>
      <c r="F4921" s="94" t="s">
        <v>13894</v>
      </c>
      <c r="G4921" s="105" t="s">
        <v>13895</v>
      </c>
      <c r="H4921" s="92" t="s">
        <v>8227</v>
      </c>
      <c r="I4921" s="95" t="s">
        <v>43</v>
      </c>
      <c r="J4921" s="92" t="s">
        <v>8</v>
      </c>
      <c r="K4921" s="96" t="s">
        <v>13896</v>
      </c>
      <c r="L4921" s="96" t="s">
        <v>13897</v>
      </c>
      <c r="M4921" s="92" t="s">
        <v>8229</v>
      </c>
      <c r="N4921" s="92">
        <v>0</v>
      </c>
      <c r="O4921" s="92" t="s">
        <v>47</v>
      </c>
      <c r="P4921" s="96">
        <v>2729</v>
      </c>
      <c r="Q4921" s="96" t="s">
        <v>48</v>
      </c>
      <c r="R4921" s="97" t="s">
        <v>242</v>
      </c>
      <c r="S4921" s="98" t="s">
        <v>64</v>
      </c>
      <c r="T4921" s="98" t="s">
        <v>51</v>
      </c>
      <c r="U4921" s="99" t="s">
        <v>96</v>
      </c>
      <c r="V4921" s="100">
        <v>1.1000000000000001</v>
      </c>
      <c r="W4921" s="106">
        <v>1501.5000000000002</v>
      </c>
      <c r="X4921" s="102">
        <v>1</v>
      </c>
      <c r="Y4921" s="103">
        <v>2.79</v>
      </c>
      <c r="Z4921" s="99">
        <v>5</v>
      </c>
      <c r="AA4921" s="104">
        <v>0.55800000000000005</v>
      </c>
      <c r="AB4921" s="100">
        <v>0</v>
      </c>
      <c r="AC4921" s="106">
        <v>0</v>
      </c>
      <c r="AD4921" s="107">
        <v>43607</v>
      </c>
      <c r="AE4921" s="107">
        <v>43607</v>
      </c>
      <c r="AF4921" s="99">
        <v>0</v>
      </c>
      <c r="AG4921" s="101" t="s">
        <v>53</v>
      </c>
      <c r="AH4921" s="100">
        <v>0</v>
      </c>
      <c r="AI4921" s="106">
        <v>0</v>
      </c>
      <c r="AJ4921" s="106">
        <v>0</v>
      </c>
      <c r="AK4921" s="60" t="str">
        <f>+IF(Tabla1[[#This Row],[REQUEST_TY]]="SR MANTENIMIENTO CORRECTIVO", "EMERGENCIA", "OTROS")</f>
        <v>EMERGENCIA</v>
      </c>
      <c r="AL4921" s="6" t="str">
        <f>+_xlfn.IFS(Tabla1[[#This Row],[Veces obj]]&lt;=1,"0-1",Tabla1[[#This Row],[Veces obj]]&lt;=2,"1-2",Tabla1[[#This Row],[Veces obj]]&lt;=3,"2-3",TRUE,"&gt;3")</f>
        <v>0-1</v>
      </c>
      <c r="AM4921" s="60" t="str">
        <f>+_xlfn.IFS(MONTH(Tabla1[[#This Row],[MES]])&lt;=3,"Q1",MONTH(Tabla1[[#This Row],[MES]])&lt;=6,"Q2",MONTH(Tabla1[[#This Row],[MES]])&lt;=9,"Q3",TRUE,"Q4")</f>
        <v>Q2</v>
      </c>
      <c r="AN4921" s="15" t="str">
        <f>+IFERROR(VLOOKUP(Tabla1[[#This Row],[CUENTA]],CTAS[],2,0),"OTROS")</f>
        <v>OTROS</v>
      </c>
      <c r="AP4921" s="15" t="str">
        <f>+IFERROR(VLOOKUP(Tabla1[[#This Row],[EMPLEADO]],IS[],3,0),"OTROS")</f>
        <v>OTROS</v>
      </c>
      <c r="AQ4921" s="15" t="str">
        <f>+IFERROR(VLOOKUP(Tabla1[[#This Row],[EMPLEADO]],IS[[NÓMINA]:[INGENIERO]],2,0),"OTROS")</f>
        <v>OTROS</v>
      </c>
    </row>
    <row r="4922" spans="1:43" x14ac:dyDescent="0.25">
      <c r="A4922" s="91" t="s">
        <v>12089</v>
      </c>
      <c r="B4922" s="92">
        <v>1</v>
      </c>
      <c r="C4922" s="92" t="s">
        <v>13898</v>
      </c>
      <c r="D4922" s="93" t="s">
        <v>38</v>
      </c>
      <c r="E4922" s="94" t="s">
        <v>1966</v>
      </c>
      <c r="F4922" s="94" t="s">
        <v>13899</v>
      </c>
      <c r="G4922" s="105" t="s">
        <v>13900</v>
      </c>
      <c r="H4922" s="92" t="s">
        <v>70</v>
      </c>
      <c r="I4922" s="95" t="s">
        <v>43</v>
      </c>
      <c r="J4922" s="92" t="s">
        <v>8</v>
      </c>
      <c r="K4922" s="96" t="s">
        <v>92</v>
      </c>
      <c r="L4922" s="96" t="s">
        <v>93</v>
      </c>
      <c r="M4922" s="92" t="s">
        <v>94</v>
      </c>
      <c r="N4922" s="92">
        <v>1</v>
      </c>
      <c r="O4922" s="92" t="s">
        <v>47</v>
      </c>
      <c r="P4922" s="96">
        <v>369</v>
      </c>
      <c r="Q4922" s="96" t="s">
        <v>48</v>
      </c>
      <c r="R4922" s="97" t="s">
        <v>74</v>
      </c>
      <c r="S4922" s="98" t="s">
        <v>50</v>
      </c>
      <c r="T4922" s="98" t="s">
        <v>51</v>
      </c>
      <c r="U4922" s="99" t="s">
        <v>52</v>
      </c>
      <c r="V4922" s="100">
        <v>1.05</v>
      </c>
      <c r="W4922" s="106">
        <v>0</v>
      </c>
      <c r="X4922" s="102">
        <v>1</v>
      </c>
      <c r="Y4922" s="103">
        <v>1.72</v>
      </c>
      <c r="Z4922" s="99">
        <v>5</v>
      </c>
      <c r="AA4922" s="104">
        <v>0.34399999999999997</v>
      </c>
      <c r="AB4922" s="100">
        <v>0</v>
      </c>
      <c r="AC4922" s="106">
        <v>0</v>
      </c>
      <c r="AD4922" s="107">
        <v>43607</v>
      </c>
      <c r="AE4922" s="107">
        <v>43608</v>
      </c>
      <c r="AF4922" s="99">
        <v>1</v>
      </c>
      <c r="AG4922" s="101" t="s">
        <v>53</v>
      </c>
      <c r="AH4922" s="100">
        <v>0</v>
      </c>
      <c r="AI4922" s="106">
        <v>0</v>
      </c>
      <c r="AJ4922" s="106">
        <v>0</v>
      </c>
      <c r="AK4922" s="60" t="str">
        <f>+IF(Tabla1[[#This Row],[REQUEST_TY]]="SR MANTENIMIENTO CORRECTIVO", "EMERGENCIA", "OTROS")</f>
        <v>EMERGENCIA</v>
      </c>
      <c r="AL4922" s="6" t="str">
        <f>+_xlfn.IFS(Tabla1[[#This Row],[Veces obj]]&lt;=1,"0-1",Tabla1[[#This Row],[Veces obj]]&lt;=2,"1-2",Tabla1[[#This Row],[Veces obj]]&lt;=3,"2-3",TRUE,"&gt;3")</f>
        <v>0-1</v>
      </c>
      <c r="AM4922" s="60" t="str">
        <f>+_xlfn.IFS(MONTH(Tabla1[[#This Row],[MES]])&lt;=3,"Q1",MONTH(Tabla1[[#This Row],[MES]])&lt;=6,"Q2",MONTH(Tabla1[[#This Row],[MES]])&lt;=9,"Q3",TRUE,"Q4")</f>
        <v>Q2</v>
      </c>
      <c r="AN4922" s="15" t="str">
        <f>+IFERROR(VLOOKUP(Tabla1[[#This Row],[CUENTA]],CTAS[],2,0),"OTROS")</f>
        <v>OTROS</v>
      </c>
      <c r="AP4922" s="15" t="str">
        <f>+IFERROR(VLOOKUP(Tabla1[[#This Row],[EMPLEADO]],IS[],3,0),"OTROS")</f>
        <v>OTROS</v>
      </c>
      <c r="AQ4922" s="15" t="str">
        <f>+IFERROR(VLOOKUP(Tabla1[[#This Row],[EMPLEADO]],IS[[NÓMINA]:[INGENIERO]],2,0),"OTROS")</f>
        <v>OTROS</v>
      </c>
    </row>
    <row r="4923" spans="1:43" x14ac:dyDescent="0.25">
      <c r="A4923" s="91" t="s">
        <v>12089</v>
      </c>
      <c r="B4923" s="92">
        <v>1</v>
      </c>
      <c r="C4923" s="92" t="s">
        <v>13901</v>
      </c>
      <c r="D4923" s="93" t="s">
        <v>38</v>
      </c>
      <c r="E4923" s="94" t="s">
        <v>613</v>
      </c>
      <c r="F4923" s="94" t="s">
        <v>13902</v>
      </c>
      <c r="G4923" s="105" t="s">
        <v>13903</v>
      </c>
      <c r="H4923" s="92" t="s">
        <v>79</v>
      </c>
      <c r="I4923" s="95" t="s">
        <v>43</v>
      </c>
      <c r="J4923" s="92" t="s">
        <v>8</v>
      </c>
      <c r="K4923" s="96" t="s">
        <v>1480</v>
      </c>
      <c r="L4923" s="96" t="s">
        <v>1481</v>
      </c>
      <c r="M4923" s="92" t="s">
        <v>1482</v>
      </c>
      <c r="N4923" s="92">
        <v>0</v>
      </c>
      <c r="O4923" s="92" t="s">
        <v>47</v>
      </c>
      <c r="P4923" s="96">
        <v>520</v>
      </c>
      <c r="Q4923" s="96" t="s">
        <v>48</v>
      </c>
      <c r="R4923" s="97" t="s">
        <v>235</v>
      </c>
      <c r="S4923" s="98" t="s">
        <v>50</v>
      </c>
      <c r="T4923" s="98" t="s">
        <v>51</v>
      </c>
      <c r="U4923" s="99" t="s">
        <v>52</v>
      </c>
      <c r="V4923" s="100">
        <v>1.05</v>
      </c>
      <c r="W4923" s="106">
        <v>750.75000000000011</v>
      </c>
      <c r="X4923" s="102">
        <v>1</v>
      </c>
      <c r="Y4923" s="103">
        <v>6.12</v>
      </c>
      <c r="Z4923" s="99">
        <v>5</v>
      </c>
      <c r="AA4923" s="104">
        <v>1.224</v>
      </c>
      <c r="AB4923" s="100">
        <v>5.5999999999999994E-2</v>
      </c>
      <c r="AC4923" s="106">
        <v>-40.04</v>
      </c>
      <c r="AD4923" s="107">
        <v>43609</v>
      </c>
      <c r="AE4923" s="107">
        <v>43612</v>
      </c>
      <c r="AF4923" s="99">
        <v>1</v>
      </c>
      <c r="AG4923" s="101" t="s">
        <v>53</v>
      </c>
      <c r="AH4923" s="100">
        <v>0</v>
      </c>
      <c r="AI4923" s="106">
        <v>0</v>
      </c>
      <c r="AJ4923" s="106">
        <v>0</v>
      </c>
      <c r="AK4923" s="60" t="str">
        <f>+IF(Tabla1[[#This Row],[REQUEST_TY]]="SR MANTENIMIENTO CORRECTIVO", "EMERGENCIA", "OTROS")</f>
        <v>EMERGENCIA</v>
      </c>
      <c r="AL4923" s="6" t="str">
        <f>+_xlfn.IFS(Tabla1[[#This Row],[Veces obj]]&lt;=1,"0-1",Tabla1[[#This Row],[Veces obj]]&lt;=2,"1-2",Tabla1[[#This Row],[Veces obj]]&lt;=3,"2-3",TRUE,"&gt;3")</f>
        <v>1-2</v>
      </c>
      <c r="AM4923" s="60" t="str">
        <f>+_xlfn.IFS(MONTH(Tabla1[[#This Row],[MES]])&lt;=3,"Q1",MONTH(Tabla1[[#This Row],[MES]])&lt;=6,"Q2",MONTH(Tabla1[[#This Row],[MES]])&lt;=9,"Q3",TRUE,"Q4")</f>
        <v>Q2</v>
      </c>
      <c r="AN4923" s="15" t="str">
        <f>+IFERROR(VLOOKUP(Tabla1[[#This Row],[CUENTA]],CTAS[],2,0),"OTROS")</f>
        <v>OTROS</v>
      </c>
      <c r="AP4923" s="15" t="str">
        <f>+IFERROR(VLOOKUP(Tabla1[[#This Row],[EMPLEADO]],IS[],3,0),"OTROS")</f>
        <v>OTROS</v>
      </c>
      <c r="AQ4923" s="15" t="str">
        <f>+IFERROR(VLOOKUP(Tabla1[[#This Row],[EMPLEADO]],IS[[NÓMINA]:[INGENIERO]],2,0),"OTROS")</f>
        <v>OTROS</v>
      </c>
    </row>
    <row r="4924" spans="1:43" x14ac:dyDescent="0.25">
      <c r="A4924" s="91" t="s">
        <v>12089</v>
      </c>
      <c r="B4924" s="92">
        <v>1</v>
      </c>
      <c r="C4924" s="92" t="s">
        <v>13904</v>
      </c>
      <c r="D4924" s="93" t="s">
        <v>38</v>
      </c>
      <c r="E4924" s="94" t="s">
        <v>133</v>
      </c>
      <c r="F4924" s="94" t="s">
        <v>13905</v>
      </c>
      <c r="G4924" s="105" t="s">
        <v>2789</v>
      </c>
      <c r="H4924" s="92" t="s">
        <v>740</v>
      </c>
      <c r="I4924" s="95" t="s">
        <v>43</v>
      </c>
      <c r="J4924" s="92" t="s">
        <v>8</v>
      </c>
      <c r="K4924" s="96" t="s">
        <v>59</v>
      </c>
      <c r="L4924" s="96" t="s">
        <v>1430</v>
      </c>
      <c r="M4924" s="92" t="s">
        <v>530</v>
      </c>
      <c r="N4924" s="92">
        <v>0</v>
      </c>
      <c r="O4924" s="92" t="s">
        <v>47</v>
      </c>
      <c r="P4924" s="96">
        <v>23</v>
      </c>
      <c r="Q4924" s="96" t="s">
        <v>62</v>
      </c>
      <c r="R4924" s="97" t="s">
        <v>138</v>
      </c>
      <c r="S4924" s="98" t="s">
        <v>139</v>
      </c>
      <c r="T4924" s="98" t="s">
        <v>51</v>
      </c>
      <c r="U4924" s="99" t="s">
        <v>262</v>
      </c>
      <c r="V4924" s="100">
        <v>1.05</v>
      </c>
      <c r="W4924" s="106">
        <v>1651.6500000000003</v>
      </c>
      <c r="X4924" s="102">
        <v>1</v>
      </c>
      <c r="Y4924" s="103">
        <v>3.47</v>
      </c>
      <c r="Z4924" s="99">
        <v>4</v>
      </c>
      <c r="AA4924" s="104">
        <v>0.86750000000000005</v>
      </c>
      <c r="AB4924" s="100">
        <v>0</v>
      </c>
      <c r="AC4924" s="106">
        <v>0</v>
      </c>
      <c r="AD4924" s="107">
        <v>43607</v>
      </c>
      <c r="AE4924" s="107">
        <v>43608</v>
      </c>
      <c r="AF4924" s="99">
        <v>1</v>
      </c>
      <c r="AG4924" s="101" t="s">
        <v>53</v>
      </c>
      <c r="AH4924" s="100">
        <v>0</v>
      </c>
      <c r="AI4924" s="106">
        <v>0</v>
      </c>
      <c r="AJ4924" s="106">
        <v>0</v>
      </c>
      <c r="AK4924" s="60" t="str">
        <f>+IF(Tabla1[[#This Row],[REQUEST_TY]]="SR MANTENIMIENTO CORRECTIVO", "EMERGENCIA", "OTROS")</f>
        <v>EMERGENCIA</v>
      </c>
      <c r="AL4924" s="6" t="str">
        <f>+_xlfn.IFS(Tabla1[[#This Row],[Veces obj]]&lt;=1,"0-1",Tabla1[[#This Row],[Veces obj]]&lt;=2,"1-2",Tabla1[[#This Row],[Veces obj]]&lt;=3,"2-3",TRUE,"&gt;3")</f>
        <v>0-1</v>
      </c>
      <c r="AM4924" s="60" t="str">
        <f>+_xlfn.IFS(MONTH(Tabla1[[#This Row],[MES]])&lt;=3,"Q1",MONTH(Tabla1[[#This Row],[MES]])&lt;=6,"Q2",MONTH(Tabla1[[#This Row],[MES]])&lt;=9,"Q3",TRUE,"Q4")</f>
        <v>Q2</v>
      </c>
      <c r="AN4924" s="15" t="str">
        <f>+IFERROR(VLOOKUP(Tabla1[[#This Row],[CUENTA]],CTAS[],2,0),"OTROS")</f>
        <v>OTROS</v>
      </c>
      <c r="AP4924" s="15" t="str">
        <f>+IFERROR(VLOOKUP(Tabla1[[#This Row],[EMPLEADO]],IS[],3,0),"OTROS")</f>
        <v>OTROS</v>
      </c>
      <c r="AQ4924" s="15" t="str">
        <f>+IFERROR(VLOOKUP(Tabla1[[#This Row],[EMPLEADO]],IS[[NÓMINA]:[INGENIERO]],2,0),"OTROS")</f>
        <v>OTROS</v>
      </c>
    </row>
    <row r="4925" spans="1:43" x14ac:dyDescent="0.25">
      <c r="A4925" s="91" t="s">
        <v>12089</v>
      </c>
      <c r="B4925" s="92">
        <v>1</v>
      </c>
      <c r="C4925" s="92" t="s">
        <v>13906</v>
      </c>
      <c r="D4925" s="93" t="s">
        <v>38</v>
      </c>
      <c r="E4925" s="94" t="s">
        <v>348</v>
      </c>
      <c r="F4925" s="94" t="s">
        <v>13907</v>
      </c>
      <c r="G4925" s="105" t="s">
        <v>4284</v>
      </c>
      <c r="H4925" s="92" t="s">
        <v>679</v>
      </c>
      <c r="I4925" s="95" t="s">
        <v>43</v>
      </c>
      <c r="J4925" s="92" t="s">
        <v>8</v>
      </c>
      <c r="K4925" s="96" t="s">
        <v>102</v>
      </c>
      <c r="L4925" s="96" t="s">
        <v>1039</v>
      </c>
      <c r="M4925" s="92" t="s">
        <v>310</v>
      </c>
      <c r="N4925" s="92">
        <v>0</v>
      </c>
      <c r="O4925" s="92" t="s">
        <v>47</v>
      </c>
      <c r="P4925" s="96">
        <v>34</v>
      </c>
      <c r="Q4925" s="96" t="s">
        <v>82</v>
      </c>
      <c r="R4925" s="97" t="s">
        <v>223</v>
      </c>
      <c r="S4925" s="98" t="s">
        <v>139</v>
      </c>
      <c r="T4925" s="98" t="s">
        <v>51</v>
      </c>
      <c r="U4925" s="99" t="s">
        <v>140</v>
      </c>
      <c r="V4925" s="100">
        <v>1.1000000000000001</v>
      </c>
      <c r="W4925" s="106">
        <v>1730.3000000000004</v>
      </c>
      <c r="X4925" s="102">
        <v>1</v>
      </c>
      <c r="Y4925" s="103">
        <v>3.43</v>
      </c>
      <c r="Z4925" s="99">
        <v>4</v>
      </c>
      <c r="AA4925" s="104">
        <v>0.85750000000000004</v>
      </c>
      <c r="AB4925" s="100">
        <v>0</v>
      </c>
      <c r="AC4925" s="106">
        <v>0</v>
      </c>
      <c r="AD4925" s="107">
        <v>43609</v>
      </c>
      <c r="AE4925" s="107">
        <v>43609</v>
      </c>
      <c r="AF4925" s="99">
        <v>0</v>
      </c>
      <c r="AG4925" s="101" t="s">
        <v>53</v>
      </c>
      <c r="AH4925" s="100">
        <v>0</v>
      </c>
      <c r="AI4925" s="106">
        <v>0</v>
      </c>
      <c r="AJ4925" s="106">
        <v>0</v>
      </c>
      <c r="AK4925" s="60" t="str">
        <f>+IF(Tabla1[[#This Row],[REQUEST_TY]]="SR MANTENIMIENTO CORRECTIVO", "EMERGENCIA", "OTROS")</f>
        <v>EMERGENCIA</v>
      </c>
      <c r="AL4925" s="6" t="str">
        <f>+_xlfn.IFS(Tabla1[[#This Row],[Veces obj]]&lt;=1,"0-1",Tabla1[[#This Row],[Veces obj]]&lt;=2,"1-2",Tabla1[[#This Row],[Veces obj]]&lt;=3,"2-3",TRUE,"&gt;3")</f>
        <v>0-1</v>
      </c>
      <c r="AM4925" s="60" t="str">
        <f>+_xlfn.IFS(MONTH(Tabla1[[#This Row],[MES]])&lt;=3,"Q1",MONTH(Tabla1[[#This Row],[MES]])&lt;=6,"Q2",MONTH(Tabla1[[#This Row],[MES]])&lt;=9,"Q3",TRUE,"Q4")</f>
        <v>Q2</v>
      </c>
      <c r="AN4925" s="15" t="str">
        <f>+IFERROR(VLOOKUP(Tabla1[[#This Row],[CUENTA]],CTAS[],2,0),"OTROS")</f>
        <v>OTROS</v>
      </c>
      <c r="AP4925" s="15" t="str">
        <f>+IFERROR(VLOOKUP(Tabla1[[#This Row],[EMPLEADO]],IS[],3,0),"OTROS")</f>
        <v>OTROS</v>
      </c>
      <c r="AQ4925" s="15" t="str">
        <f>+IFERROR(VLOOKUP(Tabla1[[#This Row],[EMPLEADO]],IS[[NÓMINA]:[INGENIERO]],2,0),"OTROS")</f>
        <v>OTROS</v>
      </c>
    </row>
    <row r="4926" spans="1:43" x14ac:dyDescent="0.25">
      <c r="A4926" s="91" t="s">
        <v>12089</v>
      </c>
      <c r="B4926" s="92">
        <v>1</v>
      </c>
      <c r="C4926" s="92" t="s">
        <v>13908</v>
      </c>
      <c r="D4926" s="93" t="s">
        <v>38</v>
      </c>
      <c r="E4926" s="94" t="s">
        <v>2827</v>
      </c>
      <c r="F4926" s="94" t="s">
        <v>13909</v>
      </c>
      <c r="G4926" s="105" t="s">
        <v>7924</v>
      </c>
      <c r="H4926" s="92" t="s">
        <v>266</v>
      </c>
      <c r="I4926" s="95" t="s">
        <v>43</v>
      </c>
      <c r="J4926" s="92" t="s">
        <v>8</v>
      </c>
      <c r="K4926" s="96" t="s">
        <v>71</v>
      </c>
      <c r="L4926" s="96" t="s">
        <v>170</v>
      </c>
      <c r="M4926" s="92" t="s">
        <v>73</v>
      </c>
      <c r="N4926" s="92">
        <v>0</v>
      </c>
      <c r="O4926" s="92" t="s">
        <v>47</v>
      </c>
      <c r="P4926" s="96">
        <v>23</v>
      </c>
      <c r="Q4926" s="96" t="s">
        <v>62</v>
      </c>
      <c r="R4926" s="97" t="s">
        <v>138</v>
      </c>
      <c r="S4926" s="98" t="s">
        <v>139</v>
      </c>
      <c r="T4926" s="98" t="s">
        <v>51</v>
      </c>
      <c r="U4926" s="99" t="s">
        <v>262</v>
      </c>
      <c r="V4926" s="100">
        <v>1.05</v>
      </c>
      <c r="W4926" s="106">
        <v>1651.6500000000003</v>
      </c>
      <c r="X4926" s="102">
        <v>1</v>
      </c>
      <c r="Y4926" s="103">
        <v>0.93</v>
      </c>
      <c r="Z4926" s="99">
        <v>4</v>
      </c>
      <c r="AA4926" s="104">
        <v>0.23250000000000001</v>
      </c>
      <c r="AB4926" s="100">
        <v>0</v>
      </c>
      <c r="AC4926" s="106">
        <v>0</v>
      </c>
      <c r="AD4926" s="107">
        <v>43607</v>
      </c>
      <c r="AE4926" s="107">
        <v>43608</v>
      </c>
      <c r="AF4926" s="99">
        <v>1</v>
      </c>
      <c r="AG4926" s="101" t="s">
        <v>53</v>
      </c>
      <c r="AH4926" s="100">
        <v>0</v>
      </c>
      <c r="AI4926" s="106">
        <v>0</v>
      </c>
      <c r="AJ4926" s="106">
        <v>0</v>
      </c>
      <c r="AK4926" s="60" t="str">
        <f>+IF(Tabla1[[#This Row],[REQUEST_TY]]="SR MANTENIMIENTO CORRECTIVO", "EMERGENCIA", "OTROS")</f>
        <v>EMERGENCIA</v>
      </c>
      <c r="AL4926" s="6" t="str">
        <f>+_xlfn.IFS(Tabla1[[#This Row],[Veces obj]]&lt;=1,"0-1",Tabla1[[#This Row],[Veces obj]]&lt;=2,"1-2",Tabla1[[#This Row],[Veces obj]]&lt;=3,"2-3",TRUE,"&gt;3")</f>
        <v>0-1</v>
      </c>
      <c r="AM4926" s="60" t="str">
        <f>+_xlfn.IFS(MONTH(Tabla1[[#This Row],[MES]])&lt;=3,"Q1",MONTH(Tabla1[[#This Row],[MES]])&lt;=6,"Q2",MONTH(Tabla1[[#This Row],[MES]])&lt;=9,"Q3",TRUE,"Q4")</f>
        <v>Q2</v>
      </c>
      <c r="AN4926" s="15" t="str">
        <f>+IFERROR(VLOOKUP(Tabla1[[#This Row],[CUENTA]],CTAS[],2,0),"OTROS")</f>
        <v>OTROS</v>
      </c>
      <c r="AP4926" s="15" t="str">
        <f>+IFERROR(VLOOKUP(Tabla1[[#This Row],[EMPLEADO]],IS[],3,0),"OTROS")</f>
        <v>JUAREZ</v>
      </c>
      <c r="AQ4926" s="15" t="str">
        <f>+IFERROR(VLOOKUP(Tabla1[[#This Row],[EMPLEADO]],IS[[NÓMINA]:[INGENIERO]],2,0),"OTROS")</f>
        <v>CESAR MAR</v>
      </c>
    </row>
    <row r="4927" spans="1:43" x14ac:dyDescent="0.25">
      <c r="A4927" s="91" t="s">
        <v>12089</v>
      </c>
      <c r="B4927" s="92">
        <v>1</v>
      </c>
      <c r="C4927" s="92" t="s">
        <v>13910</v>
      </c>
      <c r="D4927" s="93" t="s">
        <v>38</v>
      </c>
      <c r="E4927" s="94" t="s">
        <v>76</v>
      </c>
      <c r="F4927" s="94" t="s">
        <v>13911</v>
      </c>
      <c r="G4927" s="105" t="s">
        <v>1038</v>
      </c>
      <c r="H4927" s="92" t="s">
        <v>915</v>
      </c>
      <c r="I4927" s="95" t="s">
        <v>43</v>
      </c>
      <c r="J4927" s="92" t="s">
        <v>8</v>
      </c>
      <c r="K4927" s="96" t="s">
        <v>102</v>
      </c>
      <c r="L4927" s="96" t="s">
        <v>1039</v>
      </c>
      <c r="M4927" s="92" t="s">
        <v>310</v>
      </c>
      <c r="N4927" s="92">
        <v>0</v>
      </c>
      <c r="O4927" s="92" t="s">
        <v>47</v>
      </c>
      <c r="P4927" s="96">
        <v>41</v>
      </c>
      <c r="Q4927" s="96" t="s">
        <v>82</v>
      </c>
      <c r="R4927" s="97" t="s">
        <v>63</v>
      </c>
      <c r="S4927" s="98" t="s">
        <v>64</v>
      </c>
      <c r="T4927" s="98" t="s">
        <v>51</v>
      </c>
      <c r="U4927" s="99" t="s">
        <v>83</v>
      </c>
      <c r="V4927" s="100">
        <v>1.05</v>
      </c>
      <c r="W4927" s="106">
        <v>1433.25</v>
      </c>
      <c r="X4927" s="102">
        <v>1</v>
      </c>
      <c r="Y4927" s="103">
        <v>2.38</v>
      </c>
      <c r="Z4927" s="99">
        <v>5</v>
      </c>
      <c r="AA4927" s="104">
        <v>0.47599999999999998</v>
      </c>
      <c r="AB4927" s="100">
        <v>0</v>
      </c>
      <c r="AC4927" s="106">
        <v>0</v>
      </c>
      <c r="AD4927" s="107">
        <v>43607</v>
      </c>
      <c r="AE4927" s="107">
        <v>43608</v>
      </c>
      <c r="AF4927" s="99">
        <v>1</v>
      </c>
      <c r="AG4927" s="101" t="s">
        <v>53</v>
      </c>
      <c r="AH4927" s="100">
        <v>0</v>
      </c>
      <c r="AI4927" s="106">
        <v>0</v>
      </c>
      <c r="AJ4927" s="106">
        <v>0</v>
      </c>
      <c r="AK4927" s="60" t="str">
        <f>+IF(Tabla1[[#This Row],[REQUEST_TY]]="SR MANTENIMIENTO CORRECTIVO", "EMERGENCIA", "OTROS")</f>
        <v>EMERGENCIA</v>
      </c>
      <c r="AL4927" s="6" t="str">
        <f>+_xlfn.IFS(Tabla1[[#This Row],[Veces obj]]&lt;=1,"0-1",Tabla1[[#This Row],[Veces obj]]&lt;=2,"1-2",Tabla1[[#This Row],[Veces obj]]&lt;=3,"2-3",TRUE,"&gt;3")</f>
        <v>0-1</v>
      </c>
      <c r="AM4927" s="60" t="str">
        <f>+_xlfn.IFS(MONTH(Tabla1[[#This Row],[MES]])&lt;=3,"Q1",MONTH(Tabla1[[#This Row],[MES]])&lt;=6,"Q2",MONTH(Tabla1[[#This Row],[MES]])&lt;=9,"Q3",TRUE,"Q4")</f>
        <v>Q2</v>
      </c>
      <c r="AN4927" s="15" t="str">
        <f>+IFERROR(VLOOKUP(Tabla1[[#This Row],[CUENTA]],CTAS[],2,0),"OTROS")</f>
        <v>OTROS</v>
      </c>
      <c r="AP4927" s="15" t="str">
        <f>+IFERROR(VLOOKUP(Tabla1[[#This Row],[EMPLEADO]],IS[],3,0),"OTROS")</f>
        <v>OTROS</v>
      </c>
      <c r="AQ4927" s="15" t="str">
        <f>+IFERROR(VLOOKUP(Tabla1[[#This Row],[EMPLEADO]],IS[[NÓMINA]:[INGENIERO]],2,0),"OTROS")</f>
        <v>OTROS</v>
      </c>
    </row>
    <row r="4928" spans="1:43" x14ac:dyDescent="0.25">
      <c r="A4928" s="91" t="s">
        <v>12089</v>
      </c>
      <c r="B4928" s="92">
        <v>1</v>
      </c>
      <c r="C4928" s="92" t="s">
        <v>13912</v>
      </c>
      <c r="D4928" s="93" t="s">
        <v>38</v>
      </c>
      <c r="E4928" s="94" t="s">
        <v>604</v>
      </c>
      <c r="F4928" s="94" t="s">
        <v>13913</v>
      </c>
      <c r="G4928" s="105" t="s">
        <v>13914</v>
      </c>
      <c r="H4928" s="92" t="s">
        <v>10274</v>
      </c>
      <c r="I4928" s="95" t="s">
        <v>43</v>
      </c>
      <c r="J4928" s="92" t="s">
        <v>8</v>
      </c>
      <c r="K4928" s="96" t="s">
        <v>2443</v>
      </c>
      <c r="L4928" s="96" t="s">
        <v>2444</v>
      </c>
      <c r="M4928" s="92" t="s">
        <v>131</v>
      </c>
      <c r="N4928" s="92">
        <v>0</v>
      </c>
      <c r="O4928" s="92" t="s">
        <v>47</v>
      </c>
      <c r="P4928" s="96">
        <v>253</v>
      </c>
      <c r="Q4928" s="96" t="s">
        <v>48</v>
      </c>
      <c r="R4928" s="97" t="s">
        <v>63</v>
      </c>
      <c r="S4928" s="98" t="s">
        <v>64</v>
      </c>
      <c r="T4928" s="98" t="s">
        <v>51</v>
      </c>
      <c r="U4928" s="99" t="s">
        <v>96</v>
      </c>
      <c r="V4928" s="100">
        <v>1.1000000000000001</v>
      </c>
      <c r="W4928" s="106">
        <v>1501.5000000000002</v>
      </c>
      <c r="X4928" s="102">
        <v>1</v>
      </c>
      <c r="Y4928" s="103">
        <v>2.39</v>
      </c>
      <c r="Z4928" s="99">
        <v>5</v>
      </c>
      <c r="AA4928" s="104">
        <v>0.47800000000000004</v>
      </c>
      <c r="AB4928" s="100">
        <v>0</v>
      </c>
      <c r="AC4928" s="106">
        <v>0</v>
      </c>
      <c r="AD4928" s="107">
        <v>43607</v>
      </c>
      <c r="AE4928" s="107">
        <v>43608</v>
      </c>
      <c r="AF4928" s="99">
        <v>1</v>
      </c>
      <c r="AG4928" s="101" t="s">
        <v>53</v>
      </c>
      <c r="AH4928" s="100">
        <v>0</v>
      </c>
      <c r="AI4928" s="106">
        <v>0</v>
      </c>
      <c r="AJ4928" s="106">
        <v>0</v>
      </c>
      <c r="AK4928" s="60" t="str">
        <f>+IF(Tabla1[[#This Row],[REQUEST_TY]]="SR MANTENIMIENTO CORRECTIVO", "EMERGENCIA", "OTROS")</f>
        <v>EMERGENCIA</v>
      </c>
      <c r="AL4928" s="6" t="str">
        <f>+_xlfn.IFS(Tabla1[[#This Row],[Veces obj]]&lt;=1,"0-1",Tabla1[[#This Row],[Veces obj]]&lt;=2,"1-2",Tabla1[[#This Row],[Veces obj]]&lt;=3,"2-3",TRUE,"&gt;3")</f>
        <v>0-1</v>
      </c>
      <c r="AM4928" s="60" t="str">
        <f>+_xlfn.IFS(MONTH(Tabla1[[#This Row],[MES]])&lt;=3,"Q1",MONTH(Tabla1[[#This Row],[MES]])&lt;=6,"Q2",MONTH(Tabla1[[#This Row],[MES]])&lt;=9,"Q3",TRUE,"Q4")</f>
        <v>Q2</v>
      </c>
      <c r="AN4928" s="15" t="str">
        <f>+IFERROR(VLOOKUP(Tabla1[[#This Row],[CUENTA]],CTAS[],2,0),"OTROS")</f>
        <v>OTROS</v>
      </c>
      <c r="AP4928" s="15" t="str">
        <f>+IFERROR(VLOOKUP(Tabla1[[#This Row],[EMPLEADO]],IS[],3,0),"OTROS")</f>
        <v>OTROS</v>
      </c>
      <c r="AQ4928" s="15" t="str">
        <f>+IFERROR(VLOOKUP(Tabla1[[#This Row],[EMPLEADO]],IS[[NÓMINA]:[INGENIERO]],2,0),"OTROS")</f>
        <v>OTROS</v>
      </c>
    </row>
    <row r="4929" spans="1:43" x14ac:dyDescent="0.25">
      <c r="A4929" s="91" t="s">
        <v>12089</v>
      </c>
      <c r="B4929" s="92">
        <v>1</v>
      </c>
      <c r="C4929" s="92" t="s">
        <v>13915</v>
      </c>
      <c r="D4929" s="93" t="s">
        <v>38</v>
      </c>
      <c r="E4929" s="94" t="s">
        <v>373</v>
      </c>
      <c r="F4929" s="94" t="s">
        <v>13916</v>
      </c>
      <c r="G4929" s="105" t="s">
        <v>5989</v>
      </c>
      <c r="H4929" s="92" t="s">
        <v>1572</v>
      </c>
      <c r="I4929" s="95" t="s">
        <v>43</v>
      </c>
      <c r="J4929" s="92" t="s">
        <v>8</v>
      </c>
      <c r="K4929" s="96" t="s">
        <v>102</v>
      </c>
      <c r="L4929" s="96" t="s">
        <v>3190</v>
      </c>
      <c r="M4929" s="92" t="s">
        <v>1868</v>
      </c>
      <c r="N4929" s="92">
        <v>0</v>
      </c>
      <c r="O4929" s="92" t="s">
        <v>47</v>
      </c>
      <c r="P4929" s="96">
        <v>13</v>
      </c>
      <c r="Q4929" s="96" t="s">
        <v>194</v>
      </c>
      <c r="R4929" s="97" t="s">
        <v>153</v>
      </c>
      <c r="S4929" s="98" t="s">
        <v>50</v>
      </c>
      <c r="T4929" s="98" t="s">
        <v>51</v>
      </c>
      <c r="U4929" s="99" t="s">
        <v>444</v>
      </c>
      <c r="V4929" s="100">
        <v>0</v>
      </c>
      <c r="W4929" s="106">
        <v>0</v>
      </c>
      <c r="X4929" s="102">
        <v>1</v>
      </c>
      <c r="Y4929" s="103">
        <v>0.95</v>
      </c>
      <c r="Z4929" s="99">
        <v>5</v>
      </c>
      <c r="AA4929" s="104">
        <v>0.19</v>
      </c>
      <c r="AB4929" s="100">
        <v>0</v>
      </c>
      <c r="AC4929" s="106">
        <v>0</v>
      </c>
      <c r="AD4929" s="107">
        <v>43609</v>
      </c>
      <c r="AE4929" s="107">
        <v>43609</v>
      </c>
      <c r="AF4929" s="99">
        <v>0</v>
      </c>
      <c r="AG4929" s="101" t="s">
        <v>53</v>
      </c>
      <c r="AH4929" s="100">
        <v>0</v>
      </c>
      <c r="AI4929" s="106">
        <v>0</v>
      </c>
      <c r="AJ4929" s="106">
        <v>0</v>
      </c>
      <c r="AK4929" s="60" t="str">
        <f>+IF(Tabla1[[#This Row],[REQUEST_TY]]="SR MANTENIMIENTO CORRECTIVO", "EMERGENCIA", "OTROS")</f>
        <v>EMERGENCIA</v>
      </c>
      <c r="AL4929" s="6" t="str">
        <f>+_xlfn.IFS(Tabla1[[#This Row],[Veces obj]]&lt;=1,"0-1",Tabla1[[#This Row],[Veces obj]]&lt;=2,"1-2",Tabla1[[#This Row],[Veces obj]]&lt;=3,"2-3",TRUE,"&gt;3")</f>
        <v>0-1</v>
      </c>
      <c r="AM4929" s="60" t="str">
        <f>+_xlfn.IFS(MONTH(Tabla1[[#This Row],[MES]])&lt;=3,"Q1",MONTH(Tabla1[[#This Row],[MES]])&lt;=6,"Q2",MONTH(Tabla1[[#This Row],[MES]])&lt;=9,"Q3",TRUE,"Q4")</f>
        <v>Q2</v>
      </c>
      <c r="AN4929" s="15" t="str">
        <f>+IFERROR(VLOOKUP(Tabla1[[#This Row],[CUENTA]],CTAS[],2,0),"OTROS")</f>
        <v>OTROS</v>
      </c>
      <c r="AP4929" s="15" t="str">
        <f>+IFERROR(VLOOKUP(Tabla1[[#This Row],[EMPLEADO]],IS[],3,0),"OTROS")</f>
        <v>OTROS</v>
      </c>
      <c r="AQ4929" s="15" t="str">
        <f>+IFERROR(VLOOKUP(Tabla1[[#This Row],[EMPLEADO]],IS[[NÓMINA]:[INGENIERO]],2,0),"OTROS")</f>
        <v>OTROS</v>
      </c>
    </row>
    <row r="4930" spans="1:43" x14ac:dyDescent="0.25">
      <c r="A4930" s="91" t="s">
        <v>12089</v>
      </c>
      <c r="B4930" s="92">
        <v>1</v>
      </c>
      <c r="C4930" s="92" t="s">
        <v>13917</v>
      </c>
      <c r="D4930" s="93" t="s">
        <v>38</v>
      </c>
      <c r="E4930" s="94" t="s">
        <v>373</v>
      </c>
      <c r="F4930" s="94" t="s">
        <v>13918</v>
      </c>
      <c r="G4930" s="105" t="s">
        <v>13919</v>
      </c>
      <c r="H4930" s="92" t="s">
        <v>150</v>
      </c>
      <c r="I4930" s="95" t="s">
        <v>43</v>
      </c>
      <c r="J4930" s="92" t="s">
        <v>8</v>
      </c>
      <c r="K4930" s="96" t="s">
        <v>151</v>
      </c>
      <c r="L4930" s="96" t="s">
        <v>152</v>
      </c>
      <c r="M4930" s="92" t="s">
        <v>73</v>
      </c>
      <c r="N4930" s="92">
        <v>1</v>
      </c>
      <c r="O4930" s="92" t="s">
        <v>47</v>
      </c>
      <c r="P4930" s="96">
        <v>523</v>
      </c>
      <c r="Q4930" s="96" t="s">
        <v>48</v>
      </c>
      <c r="R4930" s="97" t="s">
        <v>153</v>
      </c>
      <c r="S4930" s="98" t="s">
        <v>50</v>
      </c>
      <c r="T4930" s="98" t="s">
        <v>51</v>
      </c>
      <c r="U4930" s="99" t="s">
        <v>52</v>
      </c>
      <c r="V4930" s="100">
        <v>1.05</v>
      </c>
      <c r="W4930" s="106">
        <v>0</v>
      </c>
      <c r="X4930" s="102">
        <v>1</v>
      </c>
      <c r="Y4930" s="103">
        <v>0</v>
      </c>
      <c r="Z4930" s="99">
        <v>5</v>
      </c>
      <c r="AA4930" s="104">
        <v>0</v>
      </c>
      <c r="AB4930" s="100">
        <v>0</v>
      </c>
      <c r="AC4930" s="106">
        <v>0</v>
      </c>
      <c r="AD4930" s="107">
        <v>43607</v>
      </c>
      <c r="AE4930" s="107">
        <v>43607</v>
      </c>
      <c r="AF4930" s="99">
        <v>0</v>
      </c>
      <c r="AG4930" s="101" t="s">
        <v>53</v>
      </c>
      <c r="AH4930" s="100">
        <v>0</v>
      </c>
      <c r="AI4930" s="106">
        <v>0</v>
      </c>
      <c r="AJ4930" s="106">
        <v>0</v>
      </c>
      <c r="AK4930" s="60" t="str">
        <f>+IF(Tabla1[[#This Row],[REQUEST_TY]]="SR MANTENIMIENTO CORRECTIVO", "EMERGENCIA", "OTROS")</f>
        <v>EMERGENCIA</v>
      </c>
      <c r="AL4930" s="6" t="str">
        <f>+_xlfn.IFS(Tabla1[[#This Row],[Veces obj]]&lt;=1,"0-1",Tabla1[[#This Row],[Veces obj]]&lt;=2,"1-2",Tabla1[[#This Row],[Veces obj]]&lt;=3,"2-3",TRUE,"&gt;3")</f>
        <v>0-1</v>
      </c>
      <c r="AM4930" s="60" t="str">
        <f>+_xlfn.IFS(MONTH(Tabla1[[#This Row],[MES]])&lt;=3,"Q1",MONTH(Tabla1[[#This Row],[MES]])&lt;=6,"Q2",MONTH(Tabla1[[#This Row],[MES]])&lt;=9,"Q3",TRUE,"Q4")</f>
        <v>Q2</v>
      </c>
      <c r="AN4930" s="15" t="str">
        <f>+IFERROR(VLOOKUP(Tabla1[[#This Row],[CUENTA]],CTAS[],2,0),"OTROS")</f>
        <v>HONEYWELL</v>
      </c>
      <c r="AP4930" s="15" t="str">
        <f>+IFERROR(VLOOKUP(Tabla1[[#This Row],[EMPLEADO]],IS[],3,0),"OTROS")</f>
        <v>JUAREZ</v>
      </c>
      <c r="AQ4930" s="15" t="str">
        <f>+IFERROR(VLOOKUP(Tabla1[[#This Row],[EMPLEADO]],IS[[NÓMINA]:[INGENIERO]],2,0),"OTROS")</f>
        <v>CARLOS MONTOYA</v>
      </c>
    </row>
    <row r="4931" spans="1:43" x14ac:dyDescent="0.25">
      <c r="A4931" s="91" t="s">
        <v>12089</v>
      </c>
      <c r="B4931" s="92">
        <v>1</v>
      </c>
      <c r="C4931" s="92" t="s">
        <v>13920</v>
      </c>
      <c r="D4931" s="93" t="s">
        <v>38</v>
      </c>
      <c r="E4931" s="94" t="s">
        <v>373</v>
      </c>
      <c r="F4931" s="94" t="s">
        <v>13921</v>
      </c>
      <c r="G4931" s="105" t="s">
        <v>13922</v>
      </c>
      <c r="H4931" s="92" t="s">
        <v>150</v>
      </c>
      <c r="I4931" s="95" t="s">
        <v>43</v>
      </c>
      <c r="J4931" s="92" t="s">
        <v>8</v>
      </c>
      <c r="K4931" s="96" t="s">
        <v>151</v>
      </c>
      <c r="L4931" s="96" t="s">
        <v>185</v>
      </c>
      <c r="M4931" s="92" t="s">
        <v>73</v>
      </c>
      <c r="N4931" s="92">
        <v>1</v>
      </c>
      <c r="O4931" s="92" t="s">
        <v>47</v>
      </c>
      <c r="P4931" s="96">
        <v>2729</v>
      </c>
      <c r="Q4931" s="96" t="s">
        <v>48</v>
      </c>
      <c r="R4931" s="97" t="s">
        <v>153</v>
      </c>
      <c r="S4931" s="98" t="s">
        <v>50</v>
      </c>
      <c r="T4931" s="98" t="s">
        <v>51</v>
      </c>
      <c r="U4931" s="99" t="s">
        <v>52</v>
      </c>
      <c r="V4931" s="100">
        <v>1.05</v>
      </c>
      <c r="W4931" s="106">
        <v>0</v>
      </c>
      <c r="X4931" s="102">
        <v>1</v>
      </c>
      <c r="Y4931" s="103">
        <v>0.95</v>
      </c>
      <c r="Z4931" s="99">
        <v>5</v>
      </c>
      <c r="AA4931" s="104">
        <v>0.19</v>
      </c>
      <c r="AB4931" s="100">
        <v>0</v>
      </c>
      <c r="AC4931" s="106">
        <v>0</v>
      </c>
      <c r="AD4931" s="107">
        <v>43607</v>
      </c>
      <c r="AE4931" s="107">
        <v>43608</v>
      </c>
      <c r="AF4931" s="99">
        <v>1</v>
      </c>
      <c r="AG4931" s="101" t="s">
        <v>53</v>
      </c>
      <c r="AH4931" s="100">
        <v>0</v>
      </c>
      <c r="AI4931" s="106">
        <v>0</v>
      </c>
      <c r="AJ4931" s="106">
        <v>0</v>
      </c>
      <c r="AK4931" s="60" t="str">
        <f>+IF(Tabla1[[#This Row],[REQUEST_TY]]="SR MANTENIMIENTO CORRECTIVO", "EMERGENCIA", "OTROS")</f>
        <v>EMERGENCIA</v>
      </c>
      <c r="AL4931" s="6" t="str">
        <f>+_xlfn.IFS(Tabla1[[#This Row],[Veces obj]]&lt;=1,"0-1",Tabla1[[#This Row],[Veces obj]]&lt;=2,"1-2",Tabla1[[#This Row],[Veces obj]]&lt;=3,"2-3",TRUE,"&gt;3")</f>
        <v>0-1</v>
      </c>
      <c r="AM4931" s="60" t="str">
        <f>+_xlfn.IFS(MONTH(Tabla1[[#This Row],[MES]])&lt;=3,"Q1",MONTH(Tabla1[[#This Row],[MES]])&lt;=6,"Q2",MONTH(Tabla1[[#This Row],[MES]])&lt;=9,"Q3",TRUE,"Q4")</f>
        <v>Q2</v>
      </c>
      <c r="AN4931" s="15" t="str">
        <f>+IFERROR(VLOOKUP(Tabla1[[#This Row],[CUENTA]],CTAS[],2,0),"OTROS")</f>
        <v>HONEYWELL</v>
      </c>
      <c r="AP4931" s="15" t="str">
        <f>+IFERROR(VLOOKUP(Tabla1[[#This Row],[EMPLEADO]],IS[],3,0),"OTROS")</f>
        <v>JUAREZ</v>
      </c>
      <c r="AQ4931" s="15" t="str">
        <f>+IFERROR(VLOOKUP(Tabla1[[#This Row],[EMPLEADO]],IS[[NÓMINA]:[INGENIERO]],2,0),"OTROS")</f>
        <v>CARLOS MONTOYA</v>
      </c>
    </row>
    <row r="4932" spans="1:43" x14ac:dyDescent="0.25">
      <c r="A4932" s="91" t="s">
        <v>12089</v>
      </c>
      <c r="B4932" s="92">
        <v>1</v>
      </c>
      <c r="C4932" s="92" t="s">
        <v>13923</v>
      </c>
      <c r="D4932" s="93" t="s">
        <v>38</v>
      </c>
      <c r="E4932" s="94" t="s">
        <v>1077</v>
      </c>
      <c r="F4932" s="94" t="s">
        <v>13924</v>
      </c>
      <c r="G4932" s="105" t="s">
        <v>5253</v>
      </c>
      <c r="H4932" s="92" t="s">
        <v>484</v>
      </c>
      <c r="I4932" s="95" t="s">
        <v>43</v>
      </c>
      <c r="J4932" s="92" t="s">
        <v>8</v>
      </c>
      <c r="K4932" s="96" t="s">
        <v>2300</v>
      </c>
      <c r="L4932" s="96" t="s">
        <v>2301</v>
      </c>
      <c r="M4932" s="92" t="s">
        <v>94</v>
      </c>
      <c r="N4932" s="92">
        <v>1</v>
      </c>
      <c r="O4932" s="92" t="s">
        <v>47</v>
      </c>
      <c r="P4932" s="96">
        <v>5</v>
      </c>
      <c r="Q4932" s="96" t="s">
        <v>207</v>
      </c>
      <c r="R4932" s="97" t="s">
        <v>63</v>
      </c>
      <c r="S4932" s="98" t="s">
        <v>64</v>
      </c>
      <c r="T4932" s="98" t="s">
        <v>51</v>
      </c>
      <c r="U4932" s="99" t="s">
        <v>209</v>
      </c>
      <c r="V4932" s="100">
        <v>0</v>
      </c>
      <c r="W4932" s="106">
        <v>0</v>
      </c>
      <c r="X4932" s="102">
        <v>1</v>
      </c>
      <c r="Y4932" s="103">
        <v>0.32</v>
      </c>
      <c r="Z4932" s="99">
        <v>5</v>
      </c>
      <c r="AA4932" s="104">
        <v>6.4000000000000001E-2</v>
      </c>
      <c r="AB4932" s="100">
        <v>0</v>
      </c>
      <c r="AC4932" s="106">
        <v>0</v>
      </c>
      <c r="AD4932" s="107">
        <v>43609</v>
      </c>
      <c r="AE4932" s="107">
        <v>43612</v>
      </c>
      <c r="AF4932" s="99">
        <v>1</v>
      </c>
      <c r="AG4932" s="101" t="s">
        <v>53</v>
      </c>
      <c r="AH4932" s="100">
        <v>0</v>
      </c>
      <c r="AI4932" s="106">
        <v>0</v>
      </c>
      <c r="AJ4932" s="106">
        <v>0</v>
      </c>
      <c r="AK4932" s="60" t="str">
        <f>+IF(Tabla1[[#This Row],[REQUEST_TY]]="SR MANTENIMIENTO CORRECTIVO", "EMERGENCIA", "OTROS")</f>
        <v>EMERGENCIA</v>
      </c>
      <c r="AL4932" s="6" t="str">
        <f>+_xlfn.IFS(Tabla1[[#This Row],[Veces obj]]&lt;=1,"0-1",Tabla1[[#This Row],[Veces obj]]&lt;=2,"1-2",Tabla1[[#This Row],[Veces obj]]&lt;=3,"2-3",TRUE,"&gt;3")</f>
        <v>0-1</v>
      </c>
      <c r="AM4932" s="60" t="str">
        <f>+_xlfn.IFS(MONTH(Tabla1[[#This Row],[MES]])&lt;=3,"Q1",MONTH(Tabla1[[#This Row],[MES]])&lt;=6,"Q2",MONTH(Tabla1[[#This Row],[MES]])&lt;=9,"Q3",TRUE,"Q4")</f>
        <v>Q2</v>
      </c>
      <c r="AN4932" s="15" t="str">
        <f>+IFERROR(VLOOKUP(Tabla1[[#This Row],[CUENTA]],CTAS[],2,0),"OTROS")</f>
        <v>OTROS</v>
      </c>
      <c r="AP4932" s="15" t="str">
        <f>+IFERROR(VLOOKUP(Tabla1[[#This Row],[EMPLEADO]],IS[],3,0),"OTROS")</f>
        <v>OTROS</v>
      </c>
      <c r="AQ4932" s="15" t="str">
        <f>+IFERROR(VLOOKUP(Tabla1[[#This Row],[EMPLEADO]],IS[[NÓMINA]:[INGENIERO]],2,0),"OTROS")</f>
        <v>OTROS</v>
      </c>
    </row>
    <row r="4933" spans="1:43" x14ac:dyDescent="0.25">
      <c r="A4933" s="91" t="s">
        <v>12089</v>
      </c>
      <c r="B4933" s="92">
        <v>1</v>
      </c>
      <c r="C4933" s="92" t="s">
        <v>13925</v>
      </c>
      <c r="D4933" s="93" t="s">
        <v>38</v>
      </c>
      <c r="E4933" s="94" t="s">
        <v>332</v>
      </c>
      <c r="F4933" s="94" t="s">
        <v>13926</v>
      </c>
      <c r="G4933" s="105" t="s">
        <v>5698</v>
      </c>
      <c r="H4933" s="92" t="s">
        <v>1130</v>
      </c>
      <c r="I4933" s="95" t="s">
        <v>43</v>
      </c>
      <c r="J4933" s="92" t="s">
        <v>8</v>
      </c>
      <c r="K4933" s="96" t="s">
        <v>59</v>
      </c>
      <c r="L4933" s="96" t="s">
        <v>2024</v>
      </c>
      <c r="M4933" s="92" t="s">
        <v>1778</v>
      </c>
      <c r="N4933" s="92">
        <v>0</v>
      </c>
      <c r="O4933" s="92" t="s">
        <v>47</v>
      </c>
      <c r="P4933" s="96">
        <v>30</v>
      </c>
      <c r="Q4933" s="96" t="s">
        <v>62</v>
      </c>
      <c r="R4933" s="97" t="s">
        <v>317</v>
      </c>
      <c r="S4933" s="98" t="s">
        <v>318</v>
      </c>
      <c r="T4933" s="98" t="s">
        <v>51</v>
      </c>
      <c r="U4933" s="99" t="s">
        <v>262</v>
      </c>
      <c r="V4933" s="100">
        <v>1.05</v>
      </c>
      <c r="W4933" s="106">
        <v>1651.6500000000003</v>
      </c>
      <c r="X4933" s="102">
        <v>1</v>
      </c>
      <c r="Y4933" s="103">
        <v>2.08</v>
      </c>
      <c r="Z4933" s="99">
        <v>4</v>
      </c>
      <c r="AA4933" s="104">
        <v>0.52</v>
      </c>
      <c r="AB4933" s="100">
        <v>0</v>
      </c>
      <c r="AC4933" s="106">
        <v>0</v>
      </c>
      <c r="AD4933" s="107">
        <v>43612</v>
      </c>
      <c r="AE4933" s="107">
        <v>43612</v>
      </c>
      <c r="AF4933" s="99">
        <v>0</v>
      </c>
      <c r="AG4933" s="101" t="s">
        <v>53</v>
      </c>
      <c r="AH4933" s="100">
        <v>0</v>
      </c>
      <c r="AI4933" s="106">
        <v>0</v>
      </c>
      <c r="AJ4933" s="106">
        <v>0</v>
      </c>
      <c r="AK4933" s="60" t="str">
        <f>+IF(Tabla1[[#This Row],[REQUEST_TY]]="SR MANTENIMIENTO CORRECTIVO", "EMERGENCIA", "OTROS")</f>
        <v>EMERGENCIA</v>
      </c>
      <c r="AL4933" s="6" t="str">
        <f>+_xlfn.IFS(Tabla1[[#This Row],[Veces obj]]&lt;=1,"0-1",Tabla1[[#This Row],[Veces obj]]&lt;=2,"1-2",Tabla1[[#This Row],[Veces obj]]&lt;=3,"2-3",TRUE,"&gt;3")</f>
        <v>0-1</v>
      </c>
      <c r="AM4933" s="60" t="str">
        <f>+_xlfn.IFS(MONTH(Tabla1[[#This Row],[MES]])&lt;=3,"Q1",MONTH(Tabla1[[#This Row],[MES]])&lt;=6,"Q2",MONTH(Tabla1[[#This Row],[MES]])&lt;=9,"Q3",TRUE,"Q4")</f>
        <v>Q2</v>
      </c>
      <c r="AN4933" s="15" t="str">
        <f>+IFERROR(VLOOKUP(Tabla1[[#This Row],[CUENTA]],CTAS[],2,0),"OTROS")</f>
        <v>OTROS</v>
      </c>
      <c r="AP4933" s="15" t="str">
        <f>+IFERROR(VLOOKUP(Tabla1[[#This Row],[EMPLEADO]],IS[],3,0),"OTROS")</f>
        <v>OTROS</v>
      </c>
      <c r="AQ4933" s="15" t="str">
        <f>+IFERROR(VLOOKUP(Tabla1[[#This Row],[EMPLEADO]],IS[[NÓMINA]:[INGENIERO]],2,0),"OTROS")</f>
        <v>OTROS</v>
      </c>
    </row>
    <row r="4934" spans="1:43" x14ac:dyDescent="0.25">
      <c r="A4934" s="91" t="s">
        <v>12089</v>
      </c>
      <c r="B4934" s="92">
        <v>1</v>
      </c>
      <c r="C4934" s="92" t="s">
        <v>13927</v>
      </c>
      <c r="D4934" s="93" t="s">
        <v>38</v>
      </c>
      <c r="E4934" s="94" t="s">
        <v>725</v>
      </c>
      <c r="F4934" s="94" t="s">
        <v>13928</v>
      </c>
      <c r="G4934" s="105" t="s">
        <v>7805</v>
      </c>
      <c r="H4934" s="92" t="s">
        <v>58</v>
      </c>
      <c r="I4934" s="95" t="s">
        <v>43</v>
      </c>
      <c r="J4934" s="92" t="s">
        <v>8</v>
      </c>
      <c r="K4934" s="96" t="s">
        <v>59</v>
      </c>
      <c r="L4934" s="96" t="s">
        <v>1945</v>
      </c>
      <c r="M4934" s="92" t="s">
        <v>736</v>
      </c>
      <c r="N4934" s="92">
        <v>0</v>
      </c>
      <c r="O4934" s="92" t="s">
        <v>47</v>
      </c>
      <c r="P4934" s="96">
        <v>47</v>
      </c>
      <c r="Q4934" s="96" t="s">
        <v>82</v>
      </c>
      <c r="R4934" s="97" t="s">
        <v>223</v>
      </c>
      <c r="S4934" s="98" t="s">
        <v>139</v>
      </c>
      <c r="T4934" s="98" t="s">
        <v>51</v>
      </c>
      <c r="U4934" s="99" t="s">
        <v>140</v>
      </c>
      <c r="V4934" s="100">
        <v>1.1000000000000001</v>
      </c>
      <c r="W4934" s="106">
        <v>1730.3000000000004</v>
      </c>
      <c r="X4934" s="102">
        <v>1</v>
      </c>
      <c r="Y4934" s="103">
        <v>1.65</v>
      </c>
      <c r="Z4934" s="99">
        <v>4</v>
      </c>
      <c r="AA4934" s="104">
        <v>0.41249999999999998</v>
      </c>
      <c r="AB4934" s="100">
        <v>0</v>
      </c>
      <c r="AC4934" s="106">
        <v>0</v>
      </c>
      <c r="AD4934" s="107">
        <v>43607</v>
      </c>
      <c r="AE4934" s="107">
        <v>43608</v>
      </c>
      <c r="AF4934" s="99">
        <v>1</v>
      </c>
      <c r="AG4934" s="101" t="s">
        <v>53</v>
      </c>
      <c r="AH4934" s="100">
        <v>0</v>
      </c>
      <c r="AI4934" s="106">
        <v>0</v>
      </c>
      <c r="AJ4934" s="106">
        <v>0</v>
      </c>
      <c r="AK4934" s="60" t="str">
        <f>+IF(Tabla1[[#This Row],[REQUEST_TY]]="SR MANTENIMIENTO CORRECTIVO", "EMERGENCIA", "OTROS")</f>
        <v>EMERGENCIA</v>
      </c>
      <c r="AL4934" s="6" t="str">
        <f>+_xlfn.IFS(Tabla1[[#This Row],[Veces obj]]&lt;=1,"0-1",Tabla1[[#This Row],[Veces obj]]&lt;=2,"1-2",Tabla1[[#This Row],[Veces obj]]&lt;=3,"2-3",TRUE,"&gt;3")</f>
        <v>0-1</v>
      </c>
      <c r="AM4934" s="60" t="str">
        <f>+_xlfn.IFS(MONTH(Tabla1[[#This Row],[MES]])&lt;=3,"Q1",MONTH(Tabla1[[#This Row],[MES]])&lt;=6,"Q2",MONTH(Tabla1[[#This Row],[MES]])&lt;=9,"Q3",TRUE,"Q4")</f>
        <v>Q2</v>
      </c>
      <c r="AN4934" s="15" t="str">
        <f>+IFERROR(VLOOKUP(Tabla1[[#This Row],[CUENTA]],CTAS[],2,0),"OTROS")</f>
        <v>OTROS</v>
      </c>
      <c r="AP4934" s="15" t="str">
        <f>+IFERROR(VLOOKUP(Tabla1[[#This Row],[EMPLEADO]],IS[],3,0),"OTROS")</f>
        <v>OTROS</v>
      </c>
      <c r="AQ4934" s="15" t="str">
        <f>+IFERROR(VLOOKUP(Tabla1[[#This Row],[EMPLEADO]],IS[[NÓMINA]:[INGENIERO]],2,0),"OTROS")</f>
        <v>OTROS</v>
      </c>
    </row>
    <row r="4935" spans="1:43" x14ac:dyDescent="0.25">
      <c r="A4935" s="91" t="s">
        <v>12089</v>
      </c>
      <c r="B4935" s="92">
        <v>1</v>
      </c>
      <c r="C4935" s="92" t="s">
        <v>13929</v>
      </c>
      <c r="D4935" s="93" t="s">
        <v>38</v>
      </c>
      <c r="E4935" s="94" t="s">
        <v>10079</v>
      </c>
      <c r="F4935" s="94" t="s">
        <v>13930</v>
      </c>
      <c r="G4935" s="105" t="s">
        <v>10573</v>
      </c>
      <c r="H4935" s="92" t="s">
        <v>106</v>
      </c>
      <c r="I4935" s="95" t="s">
        <v>43</v>
      </c>
      <c r="J4935" s="92" t="s">
        <v>8</v>
      </c>
      <c r="K4935" s="96" t="s">
        <v>107</v>
      </c>
      <c r="L4935" s="96" t="s">
        <v>108</v>
      </c>
      <c r="M4935" s="92" t="s">
        <v>109</v>
      </c>
      <c r="N4935" s="92">
        <v>0</v>
      </c>
      <c r="O4935" s="92" t="s">
        <v>47</v>
      </c>
      <c r="P4935" s="96">
        <v>29</v>
      </c>
      <c r="Q4935" s="96" t="s">
        <v>62</v>
      </c>
      <c r="R4935" s="97" t="s">
        <v>10081</v>
      </c>
      <c r="S4935" s="98" t="s">
        <v>110</v>
      </c>
      <c r="T4935" s="98" t="s">
        <v>51</v>
      </c>
      <c r="U4935" s="99" t="s">
        <v>363</v>
      </c>
      <c r="V4935" s="100">
        <v>1.1000000000000001</v>
      </c>
      <c r="W4935" s="106">
        <v>2359.5</v>
      </c>
      <c r="X4935" s="102">
        <v>1</v>
      </c>
      <c r="Y4935" s="103">
        <v>2.09</v>
      </c>
      <c r="Z4935" s="99">
        <v>3</v>
      </c>
      <c r="AA4935" s="104">
        <v>0.69666666666666666</v>
      </c>
      <c r="AB4935" s="100">
        <v>0</v>
      </c>
      <c r="AC4935" s="106">
        <v>0</v>
      </c>
      <c r="AD4935" s="107">
        <v>43607</v>
      </c>
      <c r="AE4935" s="107">
        <v>43608</v>
      </c>
      <c r="AF4935" s="99">
        <v>1</v>
      </c>
      <c r="AG4935" s="101" t="s">
        <v>53</v>
      </c>
      <c r="AH4935" s="100">
        <v>0</v>
      </c>
      <c r="AI4935" s="106">
        <v>0</v>
      </c>
      <c r="AJ4935" s="106">
        <v>0</v>
      </c>
      <c r="AK4935" s="60" t="str">
        <f>+IF(Tabla1[[#This Row],[REQUEST_TY]]="SR MANTENIMIENTO CORRECTIVO", "EMERGENCIA", "OTROS")</f>
        <v>EMERGENCIA</v>
      </c>
      <c r="AL4935" s="6" t="str">
        <f>+_xlfn.IFS(Tabla1[[#This Row],[Veces obj]]&lt;=1,"0-1",Tabla1[[#This Row],[Veces obj]]&lt;=2,"1-2",Tabla1[[#This Row],[Veces obj]]&lt;=3,"2-3",TRUE,"&gt;3")</f>
        <v>0-1</v>
      </c>
      <c r="AM4935" s="60" t="str">
        <f>+_xlfn.IFS(MONTH(Tabla1[[#This Row],[MES]])&lt;=3,"Q1",MONTH(Tabla1[[#This Row],[MES]])&lt;=6,"Q2",MONTH(Tabla1[[#This Row],[MES]])&lt;=9,"Q3",TRUE,"Q4")</f>
        <v>Q2</v>
      </c>
      <c r="AN4935" s="15" t="str">
        <f>+IFERROR(VLOOKUP(Tabla1[[#This Row],[CUENTA]],CTAS[],2,0),"OTROS")</f>
        <v>OTROS</v>
      </c>
      <c r="AP4935" s="15" t="str">
        <f>+IFERROR(VLOOKUP(Tabla1[[#This Row],[EMPLEADO]],IS[],3,0),"OTROS")</f>
        <v>OTROS</v>
      </c>
      <c r="AQ4935" s="15" t="str">
        <f>+IFERROR(VLOOKUP(Tabla1[[#This Row],[EMPLEADO]],IS[[NÓMINA]:[INGENIERO]],2,0),"OTROS")</f>
        <v>OTROS</v>
      </c>
    </row>
    <row r="4936" spans="1:43" x14ac:dyDescent="0.25">
      <c r="A4936" s="91" t="s">
        <v>12089</v>
      </c>
      <c r="B4936" s="92">
        <v>1</v>
      </c>
      <c r="C4936" s="92" t="s">
        <v>13931</v>
      </c>
      <c r="D4936" s="93" t="s">
        <v>38</v>
      </c>
      <c r="E4936" s="94" t="s">
        <v>250</v>
      </c>
      <c r="F4936" s="94" t="s">
        <v>13932</v>
      </c>
      <c r="G4936" s="105" t="s">
        <v>13933</v>
      </c>
      <c r="H4936" s="92" t="s">
        <v>409</v>
      </c>
      <c r="I4936" s="95" t="s">
        <v>43</v>
      </c>
      <c r="J4936" s="92" t="s">
        <v>8</v>
      </c>
      <c r="K4936" s="96" t="s">
        <v>254</v>
      </c>
      <c r="L4936" s="96" t="s">
        <v>13934</v>
      </c>
      <c r="M4936" s="92" t="s">
        <v>2809</v>
      </c>
      <c r="N4936" s="92">
        <v>0</v>
      </c>
      <c r="O4936" s="92" t="s">
        <v>47</v>
      </c>
      <c r="P4936" s="96">
        <v>181</v>
      </c>
      <c r="Q4936" s="96" t="s">
        <v>48</v>
      </c>
      <c r="R4936" s="97" t="s">
        <v>49</v>
      </c>
      <c r="S4936" s="98" t="s">
        <v>50</v>
      </c>
      <c r="T4936" s="98" t="s">
        <v>51</v>
      </c>
      <c r="U4936" s="99" t="s">
        <v>52</v>
      </c>
      <c r="V4936" s="100">
        <v>1.05</v>
      </c>
      <c r="W4936" s="106">
        <v>750.75000000000011</v>
      </c>
      <c r="X4936" s="102">
        <v>1</v>
      </c>
      <c r="Y4936" s="103">
        <v>2.0499999999999998</v>
      </c>
      <c r="Z4936" s="99">
        <v>5</v>
      </c>
      <c r="AA4936" s="104">
        <v>0.41</v>
      </c>
      <c r="AB4936" s="100">
        <v>0</v>
      </c>
      <c r="AC4936" s="106">
        <v>0</v>
      </c>
      <c r="AD4936" s="107">
        <v>43607</v>
      </c>
      <c r="AE4936" s="107">
        <v>43608</v>
      </c>
      <c r="AF4936" s="99">
        <v>1</v>
      </c>
      <c r="AG4936" s="101" t="s">
        <v>53</v>
      </c>
      <c r="AH4936" s="100">
        <v>0</v>
      </c>
      <c r="AI4936" s="106">
        <v>0</v>
      </c>
      <c r="AJ4936" s="106">
        <v>0</v>
      </c>
      <c r="AK4936" s="60" t="str">
        <f>+IF(Tabla1[[#This Row],[REQUEST_TY]]="SR MANTENIMIENTO CORRECTIVO", "EMERGENCIA", "OTROS")</f>
        <v>EMERGENCIA</v>
      </c>
      <c r="AL4936" s="6" t="str">
        <f>+_xlfn.IFS(Tabla1[[#This Row],[Veces obj]]&lt;=1,"0-1",Tabla1[[#This Row],[Veces obj]]&lt;=2,"1-2",Tabla1[[#This Row],[Veces obj]]&lt;=3,"2-3",TRUE,"&gt;3")</f>
        <v>0-1</v>
      </c>
      <c r="AM4936" s="60" t="str">
        <f>+_xlfn.IFS(MONTH(Tabla1[[#This Row],[MES]])&lt;=3,"Q1",MONTH(Tabla1[[#This Row],[MES]])&lt;=6,"Q2",MONTH(Tabla1[[#This Row],[MES]])&lt;=9,"Q3",TRUE,"Q4")</f>
        <v>Q2</v>
      </c>
      <c r="AN4936" s="15" t="str">
        <f>+IFERROR(VLOOKUP(Tabla1[[#This Row],[CUENTA]],CTAS[],2,0),"OTROS")</f>
        <v>OTROS</v>
      </c>
      <c r="AP4936" s="15" t="str">
        <f>+IFERROR(VLOOKUP(Tabla1[[#This Row],[EMPLEADO]],IS[],3,0),"OTROS")</f>
        <v>OTROS</v>
      </c>
      <c r="AQ4936" s="15" t="str">
        <f>+IFERROR(VLOOKUP(Tabla1[[#This Row],[EMPLEADO]],IS[[NÓMINA]:[INGENIERO]],2,0),"OTROS")</f>
        <v>OTROS</v>
      </c>
    </row>
    <row r="4937" spans="1:43" x14ac:dyDescent="0.25">
      <c r="A4937" s="91" t="s">
        <v>12089</v>
      </c>
      <c r="B4937" s="92">
        <v>1</v>
      </c>
      <c r="C4937" s="92" t="s">
        <v>13935</v>
      </c>
      <c r="D4937" s="93" t="s">
        <v>38</v>
      </c>
      <c r="E4937" s="94" t="s">
        <v>55</v>
      </c>
      <c r="F4937" s="94" t="s">
        <v>13936</v>
      </c>
      <c r="G4937" s="105" t="s">
        <v>6588</v>
      </c>
      <c r="H4937" s="92" t="s">
        <v>691</v>
      </c>
      <c r="I4937" s="95" t="s">
        <v>43</v>
      </c>
      <c r="J4937" s="92" t="s">
        <v>8</v>
      </c>
      <c r="K4937" s="96" t="s">
        <v>102</v>
      </c>
      <c r="L4937" s="96" t="s">
        <v>1292</v>
      </c>
      <c r="M4937" s="92" t="s">
        <v>215</v>
      </c>
      <c r="N4937" s="92">
        <v>0</v>
      </c>
      <c r="O4937" s="92" t="s">
        <v>47</v>
      </c>
      <c r="P4937" s="96">
        <v>69</v>
      </c>
      <c r="Q4937" s="96" t="s">
        <v>48</v>
      </c>
      <c r="R4937" s="97" t="s">
        <v>63</v>
      </c>
      <c r="S4937" s="98" t="s">
        <v>64</v>
      </c>
      <c r="T4937" s="98" t="s">
        <v>51</v>
      </c>
      <c r="U4937" s="99" t="s">
        <v>96</v>
      </c>
      <c r="V4937" s="100">
        <v>1.1000000000000001</v>
      </c>
      <c r="W4937" s="106">
        <v>1501.5000000000002</v>
      </c>
      <c r="X4937" s="102">
        <v>1</v>
      </c>
      <c r="Y4937" s="103">
        <v>1.87</v>
      </c>
      <c r="Z4937" s="99">
        <v>5</v>
      </c>
      <c r="AA4937" s="104">
        <v>0.374</v>
      </c>
      <c r="AB4937" s="100">
        <v>0</v>
      </c>
      <c r="AC4937" s="106">
        <v>0</v>
      </c>
      <c r="AD4937" s="107">
        <v>43612</v>
      </c>
      <c r="AE4937" s="107">
        <v>43612</v>
      </c>
      <c r="AF4937" s="99">
        <v>0</v>
      </c>
      <c r="AG4937" s="101" t="s">
        <v>53</v>
      </c>
      <c r="AH4937" s="100">
        <v>0</v>
      </c>
      <c r="AI4937" s="106">
        <v>0</v>
      </c>
      <c r="AJ4937" s="106">
        <v>0</v>
      </c>
      <c r="AK4937" s="60" t="str">
        <f>+IF(Tabla1[[#This Row],[REQUEST_TY]]="SR MANTENIMIENTO CORRECTIVO", "EMERGENCIA", "OTROS")</f>
        <v>EMERGENCIA</v>
      </c>
      <c r="AL4937" s="6" t="str">
        <f>+_xlfn.IFS(Tabla1[[#This Row],[Veces obj]]&lt;=1,"0-1",Tabla1[[#This Row],[Veces obj]]&lt;=2,"1-2",Tabla1[[#This Row],[Veces obj]]&lt;=3,"2-3",TRUE,"&gt;3")</f>
        <v>0-1</v>
      </c>
      <c r="AM4937" s="60" t="str">
        <f>+_xlfn.IFS(MONTH(Tabla1[[#This Row],[MES]])&lt;=3,"Q1",MONTH(Tabla1[[#This Row],[MES]])&lt;=6,"Q2",MONTH(Tabla1[[#This Row],[MES]])&lt;=9,"Q3",TRUE,"Q4")</f>
        <v>Q2</v>
      </c>
      <c r="AN4937" s="15" t="str">
        <f>+IFERROR(VLOOKUP(Tabla1[[#This Row],[CUENTA]],CTAS[],2,0),"OTROS")</f>
        <v>OTROS</v>
      </c>
      <c r="AP4937" s="15" t="str">
        <f>+IFERROR(VLOOKUP(Tabla1[[#This Row],[EMPLEADO]],IS[],3,0),"OTROS")</f>
        <v>OTROS</v>
      </c>
      <c r="AQ4937" s="15" t="str">
        <f>+IFERROR(VLOOKUP(Tabla1[[#This Row],[EMPLEADO]],IS[[NÓMINA]:[INGENIERO]],2,0),"OTROS")</f>
        <v>OTROS</v>
      </c>
    </row>
    <row r="4938" spans="1:43" x14ac:dyDescent="0.25">
      <c r="A4938" s="91" t="s">
        <v>12089</v>
      </c>
      <c r="B4938" s="92">
        <v>1</v>
      </c>
      <c r="C4938" s="92" t="s">
        <v>13937</v>
      </c>
      <c r="D4938" s="93" t="s">
        <v>38</v>
      </c>
      <c r="E4938" s="94" t="s">
        <v>133</v>
      </c>
      <c r="F4938" s="94" t="s">
        <v>13938</v>
      </c>
      <c r="G4938" s="105" t="s">
        <v>346</v>
      </c>
      <c r="H4938" s="92" t="s">
        <v>266</v>
      </c>
      <c r="I4938" s="95" t="s">
        <v>43</v>
      </c>
      <c r="J4938" s="92" t="s">
        <v>8</v>
      </c>
      <c r="K4938" s="96" t="s">
        <v>59</v>
      </c>
      <c r="L4938" s="96" t="s">
        <v>267</v>
      </c>
      <c r="M4938" s="92" t="s">
        <v>73</v>
      </c>
      <c r="N4938" s="92">
        <v>0</v>
      </c>
      <c r="O4938" s="92" t="s">
        <v>47</v>
      </c>
      <c r="P4938" s="96">
        <v>51</v>
      </c>
      <c r="Q4938" s="96" t="s">
        <v>82</v>
      </c>
      <c r="R4938" s="97" t="s">
        <v>138</v>
      </c>
      <c r="S4938" s="98" t="s">
        <v>139</v>
      </c>
      <c r="T4938" s="98" t="s">
        <v>51</v>
      </c>
      <c r="U4938" s="99" t="s">
        <v>140</v>
      </c>
      <c r="V4938" s="100">
        <v>1.1000000000000001</v>
      </c>
      <c r="W4938" s="106">
        <v>1730.3000000000004</v>
      </c>
      <c r="X4938" s="102">
        <v>1</v>
      </c>
      <c r="Y4938" s="103">
        <v>1.3</v>
      </c>
      <c r="Z4938" s="99">
        <v>4</v>
      </c>
      <c r="AA4938" s="104">
        <v>0.32500000000000001</v>
      </c>
      <c r="AB4938" s="100">
        <v>0</v>
      </c>
      <c r="AC4938" s="106">
        <v>0</v>
      </c>
      <c r="AD4938" s="107">
        <v>43607</v>
      </c>
      <c r="AE4938" s="107">
        <v>43608</v>
      </c>
      <c r="AF4938" s="99">
        <v>1</v>
      </c>
      <c r="AG4938" s="101" t="s">
        <v>53</v>
      </c>
      <c r="AH4938" s="100">
        <v>0</v>
      </c>
      <c r="AI4938" s="106">
        <v>0</v>
      </c>
      <c r="AJ4938" s="106">
        <v>0</v>
      </c>
      <c r="AK4938" s="60" t="str">
        <f>+IF(Tabla1[[#This Row],[REQUEST_TY]]="SR MANTENIMIENTO CORRECTIVO", "EMERGENCIA", "OTROS")</f>
        <v>EMERGENCIA</v>
      </c>
      <c r="AL4938" s="6" t="str">
        <f>+_xlfn.IFS(Tabla1[[#This Row],[Veces obj]]&lt;=1,"0-1",Tabla1[[#This Row],[Veces obj]]&lt;=2,"1-2",Tabla1[[#This Row],[Veces obj]]&lt;=3,"2-3",TRUE,"&gt;3")</f>
        <v>0-1</v>
      </c>
      <c r="AM4938" s="60" t="str">
        <f>+_xlfn.IFS(MONTH(Tabla1[[#This Row],[MES]])&lt;=3,"Q1",MONTH(Tabla1[[#This Row],[MES]])&lt;=6,"Q2",MONTH(Tabla1[[#This Row],[MES]])&lt;=9,"Q3",TRUE,"Q4")</f>
        <v>Q2</v>
      </c>
      <c r="AN4938" s="15" t="str">
        <f>+IFERROR(VLOOKUP(Tabla1[[#This Row],[CUENTA]],CTAS[],2,0),"OTROS")</f>
        <v>OTROS</v>
      </c>
      <c r="AP4938" s="15" t="str">
        <f>+IFERROR(VLOOKUP(Tabla1[[#This Row],[EMPLEADO]],IS[],3,0),"OTROS")</f>
        <v>JUAREZ</v>
      </c>
      <c r="AQ4938" s="15" t="str">
        <f>+IFERROR(VLOOKUP(Tabla1[[#This Row],[EMPLEADO]],IS[[NÓMINA]:[INGENIERO]],2,0),"OTROS")</f>
        <v>CESAR MAR</v>
      </c>
    </row>
    <row r="4939" spans="1:43" x14ac:dyDescent="0.25">
      <c r="A4939" s="91" t="s">
        <v>12089</v>
      </c>
      <c r="B4939" s="92">
        <v>1</v>
      </c>
      <c r="C4939" s="92" t="s">
        <v>13939</v>
      </c>
      <c r="D4939" s="93" t="s">
        <v>38</v>
      </c>
      <c r="E4939" s="94" t="s">
        <v>133</v>
      </c>
      <c r="F4939" s="94" t="s">
        <v>13940</v>
      </c>
      <c r="G4939" s="105" t="s">
        <v>2674</v>
      </c>
      <c r="H4939" s="92" t="s">
        <v>1052</v>
      </c>
      <c r="I4939" s="95" t="s">
        <v>43</v>
      </c>
      <c r="J4939" s="92" t="s">
        <v>8</v>
      </c>
      <c r="K4939" s="96" t="s">
        <v>59</v>
      </c>
      <c r="L4939" s="96" t="s">
        <v>2014</v>
      </c>
      <c r="M4939" s="92" t="s">
        <v>222</v>
      </c>
      <c r="N4939" s="92">
        <v>0</v>
      </c>
      <c r="O4939" s="92" t="s">
        <v>47</v>
      </c>
      <c r="P4939" s="96">
        <v>9</v>
      </c>
      <c r="Q4939" s="96" t="s">
        <v>194</v>
      </c>
      <c r="R4939" s="97" t="s">
        <v>138</v>
      </c>
      <c r="S4939" s="98" t="s">
        <v>139</v>
      </c>
      <c r="T4939" s="98" t="s">
        <v>51</v>
      </c>
      <c r="U4939" s="99" t="s">
        <v>224</v>
      </c>
      <c r="V4939" s="100">
        <v>0.8</v>
      </c>
      <c r="W4939" s="106">
        <v>1258.4000000000003</v>
      </c>
      <c r="X4939" s="102">
        <v>1</v>
      </c>
      <c r="Y4939" s="103">
        <v>11.63</v>
      </c>
      <c r="Z4939" s="99">
        <v>4</v>
      </c>
      <c r="AA4939" s="104">
        <v>2.9075000000000002</v>
      </c>
      <c r="AB4939" s="100">
        <v>0.47687500000000005</v>
      </c>
      <c r="AC4939" s="106">
        <v>-750.12437500000021</v>
      </c>
      <c r="AD4939" s="107">
        <v>43609</v>
      </c>
      <c r="AE4939" s="107">
        <v>43609</v>
      </c>
      <c r="AF4939" s="99">
        <v>0</v>
      </c>
      <c r="AG4939" s="101" t="s">
        <v>53</v>
      </c>
      <c r="AH4939" s="100">
        <v>0</v>
      </c>
      <c r="AI4939" s="106">
        <v>0</v>
      </c>
      <c r="AJ4939" s="106">
        <v>0</v>
      </c>
      <c r="AK4939" s="60" t="str">
        <f>+IF(Tabla1[[#This Row],[REQUEST_TY]]="SR MANTENIMIENTO CORRECTIVO", "EMERGENCIA", "OTROS")</f>
        <v>EMERGENCIA</v>
      </c>
      <c r="AL4939" s="6" t="str">
        <f>+_xlfn.IFS(Tabla1[[#This Row],[Veces obj]]&lt;=1,"0-1",Tabla1[[#This Row],[Veces obj]]&lt;=2,"1-2",Tabla1[[#This Row],[Veces obj]]&lt;=3,"2-3",TRUE,"&gt;3")</f>
        <v>2-3</v>
      </c>
      <c r="AM4939" s="60" t="str">
        <f>+_xlfn.IFS(MONTH(Tabla1[[#This Row],[MES]])&lt;=3,"Q1",MONTH(Tabla1[[#This Row],[MES]])&lt;=6,"Q2",MONTH(Tabla1[[#This Row],[MES]])&lt;=9,"Q3",TRUE,"Q4")</f>
        <v>Q2</v>
      </c>
      <c r="AN4939" s="15" t="str">
        <f>+IFERROR(VLOOKUP(Tabla1[[#This Row],[CUENTA]],CTAS[],2,0),"OTROS")</f>
        <v>OTROS</v>
      </c>
      <c r="AP4939" s="15" t="str">
        <f>+IFERROR(VLOOKUP(Tabla1[[#This Row],[EMPLEADO]],IS[],3,0),"OTROS")</f>
        <v>OTROS</v>
      </c>
      <c r="AQ4939" s="15" t="str">
        <f>+IFERROR(VLOOKUP(Tabla1[[#This Row],[EMPLEADO]],IS[[NÓMINA]:[INGENIERO]],2,0),"OTROS")</f>
        <v>OTROS</v>
      </c>
    </row>
    <row r="4940" spans="1:43" x14ac:dyDescent="0.25">
      <c r="A4940" s="91" t="s">
        <v>12089</v>
      </c>
      <c r="B4940" s="92">
        <v>1</v>
      </c>
      <c r="C4940" s="92" t="s">
        <v>13941</v>
      </c>
      <c r="D4940" s="93" t="s">
        <v>38</v>
      </c>
      <c r="E4940" s="94" t="s">
        <v>217</v>
      </c>
      <c r="F4940" s="94" t="s">
        <v>13942</v>
      </c>
      <c r="G4940" s="105" t="s">
        <v>5105</v>
      </c>
      <c r="H4940" s="92" t="s">
        <v>384</v>
      </c>
      <c r="I4940" s="95" t="s">
        <v>43</v>
      </c>
      <c r="J4940" s="92" t="s">
        <v>8</v>
      </c>
      <c r="K4940" s="96" t="s">
        <v>59</v>
      </c>
      <c r="L4940" s="96" t="s">
        <v>5106</v>
      </c>
      <c r="M4940" s="92" t="s">
        <v>222</v>
      </c>
      <c r="N4940" s="92">
        <v>0</v>
      </c>
      <c r="O4940" s="92" t="s">
        <v>47</v>
      </c>
      <c r="P4940" s="96">
        <v>9</v>
      </c>
      <c r="Q4940" s="96" t="s">
        <v>194</v>
      </c>
      <c r="R4940" s="97" t="s">
        <v>223</v>
      </c>
      <c r="S4940" s="98" t="s">
        <v>139</v>
      </c>
      <c r="T4940" s="98" t="s">
        <v>51</v>
      </c>
      <c r="U4940" s="99" t="s">
        <v>224</v>
      </c>
      <c r="V4940" s="100">
        <v>0.8</v>
      </c>
      <c r="W4940" s="106">
        <v>1258.4000000000003</v>
      </c>
      <c r="X4940" s="102">
        <v>1</v>
      </c>
      <c r="Y4940" s="103">
        <v>1.72</v>
      </c>
      <c r="Z4940" s="99">
        <v>4</v>
      </c>
      <c r="AA4940" s="104">
        <v>0.43</v>
      </c>
      <c r="AB4940" s="100">
        <v>0</v>
      </c>
      <c r="AC4940" s="106">
        <v>0</v>
      </c>
      <c r="AD4940" s="107">
        <v>43612</v>
      </c>
      <c r="AE4940" s="107">
        <v>43612</v>
      </c>
      <c r="AF4940" s="99">
        <v>0</v>
      </c>
      <c r="AG4940" s="101" t="s">
        <v>53</v>
      </c>
      <c r="AH4940" s="100">
        <v>0</v>
      </c>
      <c r="AI4940" s="106">
        <v>0</v>
      </c>
      <c r="AJ4940" s="106">
        <v>0</v>
      </c>
      <c r="AK4940" s="60" t="str">
        <f>+IF(Tabla1[[#This Row],[REQUEST_TY]]="SR MANTENIMIENTO CORRECTIVO", "EMERGENCIA", "OTROS")</f>
        <v>EMERGENCIA</v>
      </c>
      <c r="AL4940" s="6" t="str">
        <f>+_xlfn.IFS(Tabla1[[#This Row],[Veces obj]]&lt;=1,"0-1",Tabla1[[#This Row],[Veces obj]]&lt;=2,"1-2",Tabla1[[#This Row],[Veces obj]]&lt;=3,"2-3",TRUE,"&gt;3")</f>
        <v>0-1</v>
      </c>
      <c r="AM4940" s="60" t="str">
        <f>+_xlfn.IFS(MONTH(Tabla1[[#This Row],[MES]])&lt;=3,"Q1",MONTH(Tabla1[[#This Row],[MES]])&lt;=6,"Q2",MONTH(Tabla1[[#This Row],[MES]])&lt;=9,"Q3",TRUE,"Q4")</f>
        <v>Q2</v>
      </c>
      <c r="AN4940" s="15" t="str">
        <f>+IFERROR(VLOOKUP(Tabla1[[#This Row],[CUENTA]],CTAS[],2,0),"OTROS")</f>
        <v>OTROS</v>
      </c>
      <c r="AP4940" s="15" t="str">
        <f>+IFERROR(VLOOKUP(Tabla1[[#This Row],[EMPLEADO]],IS[],3,0),"OTROS")</f>
        <v>OTROS</v>
      </c>
      <c r="AQ4940" s="15" t="str">
        <f>+IFERROR(VLOOKUP(Tabla1[[#This Row],[EMPLEADO]],IS[[NÓMINA]:[INGENIERO]],2,0),"OTROS")</f>
        <v>OTROS</v>
      </c>
    </row>
    <row r="4941" spans="1:43" x14ac:dyDescent="0.25">
      <c r="A4941" s="91" t="s">
        <v>12089</v>
      </c>
      <c r="B4941" s="92">
        <v>1</v>
      </c>
      <c r="C4941" s="92" t="s">
        <v>13943</v>
      </c>
      <c r="D4941" s="93" t="s">
        <v>38</v>
      </c>
      <c r="E4941" s="94" t="s">
        <v>1077</v>
      </c>
      <c r="F4941" s="94" t="s">
        <v>13944</v>
      </c>
      <c r="G4941" s="105" t="s">
        <v>12272</v>
      </c>
      <c r="H4941" s="92" t="s">
        <v>679</v>
      </c>
      <c r="I4941" s="95" t="s">
        <v>43</v>
      </c>
      <c r="J4941" s="92" t="s">
        <v>8</v>
      </c>
      <c r="K4941" s="96" t="s">
        <v>607</v>
      </c>
      <c r="L4941" s="96" t="s">
        <v>12273</v>
      </c>
      <c r="M4941" s="92" t="s">
        <v>131</v>
      </c>
      <c r="N4941" s="92">
        <v>0</v>
      </c>
      <c r="O4941" s="92" t="s">
        <v>47</v>
      </c>
      <c r="P4941" s="96">
        <v>14</v>
      </c>
      <c r="Q4941" s="96" t="s">
        <v>194</v>
      </c>
      <c r="R4941" s="97" t="s">
        <v>63</v>
      </c>
      <c r="S4941" s="98" t="s">
        <v>64</v>
      </c>
      <c r="T4941" s="98" t="s">
        <v>51</v>
      </c>
      <c r="U4941" s="99" t="s">
        <v>195</v>
      </c>
      <c r="V4941" s="100">
        <v>0.6</v>
      </c>
      <c r="W4941" s="106">
        <v>819</v>
      </c>
      <c r="X4941" s="102">
        <v>1</v>
      </c>
      <c r="Y4941" s="103">
        <v>1.92</v>
      </c>
      <c r="Z4941" s="99">
        <v>5</v>
      </c>
      <c r="AA4941" s="104">
        <v>0.38400000000000001</v>
      </c>
      <c r="AB4941" s="100">
        <v>0</v>
      </c>
      <c r="AC4941" s="106">
        <v>0</v>
      </c>
      <c r="AD4941" s="107">
        <v>43608</v>
      </c>
      <c r="AE4941" s="107">
        <v>43608</v>
      </c>
      <c r="AF4941" s="99">
        <v>0</v>
      </c>
      <c r="AG4941" s="101" t="s">
        <v>53</v>
      </c>
      <c r="AH4941" s="100">
        <v>0</v>
      </c>
      <c r="AI4941" s="106">
        <v>0</v>
      </c>
      <c r="AJ4941" s="106">
        <v>0</v>
      </c>
      <c r="AK4941" s="60" t="str">
        <f>+IF(Tabla1[[#This Row],[REQUEST_TY]]="SR MANTENIMIENTO CORRECTIVO", "EMERGENCIA", "OTROS")</f>
        <v>EMERGENCIA</v>
      </c>
      <c r="AL4941" s="6" t="str">
        <f>+_xlfn.IFS(Tabla1[[#This Row],[Veces obj]]&lt;=1,"0-1",Tabla1[[#This Row],[Veces obj]]&lt;=2,"1-2",Tabla1[[#This Row],[Veces obj]]&lt;=3,"2-3",TRUE,"&gt;3")</f>
        <v>0-1</v>
      </c>
      <c r="AM4941" s="60" t="str">
        <f>+_xlfn.IFS(MONTH(Tabla1[[#This Row],[MES]])&lt;=3,"Q1",MONTH(Tabla1[[#This Row],[MES]])&lt;=6,"Q2",MONTH(Tabla1[[#This Row],[MES]])&lt;=9,"Q3",TRUE,"Q4")</f>
        <v>Q2</v>
      </c>
      <c r="AN4941" s="15" t="str">
        <f>+IFERROR(VLOOKUP(Tabla1[[#This Row],[CUENTA]],CTAS[],2,0),"OTROS")</f>
        <v>OTROS</v>
      </c>
      <c r="AP4941" s="15" t="str">
        <f>+IFERROR(VLOOKUP(Tabla1[[#This Row],[EMPLEADO]],IS[],3,0),"OTROS")</f>
        <v>OTROS</v>
      </c>
      <c r="AQ4941" s="15" t="str">
        <f>+IFERROR(VLOOKUP(Tabla1[[#This Row],[EMPLEADO]],IS[[NÓMINA]:[INGENIERO]],2,0),"OTROS")</f>
        <v>OTROS</v>
      </c>
    </row>
    <row r="4942" spans="1:43" x14ac:dyDescent="0.25">
      <c r="A4942" s="91" t="s">
        <v>12089</v>
      </c>
      <c r="B4942" s="92">
        <v>1</v>
      </c>
      <c r="C4942" s="92" t="s">
        <v>13945</v>
      </c>
      <c r="D4942" s="93" t="s">
        <v>38</v>
      </c>
      <c r="E4942" s="94" t="s">
        <v>113</v>
      </c>
      <c r="F4942" s="94" t="s">
        <v>13946</v>
      </c>
      <c r="G4942" s="105" t="s">
        <v>13947</v>
      </c>
      <c r="H4942" s="92" t="s">
        <v>11301</v>
      </c>
      <c r="I4942" s="95" t="s">
        <v>43</v>
      </c>
      <c r="J4942" s="92" t="s">
        <v>8</v>
      </c>
      <c r="K4942" s="96" t="s">
        <v>199</v>
      </c>
      <c r="L4942" s="96" t="s">
        <v>13948</v>
      </c>
      <c r="M4942" s="92" t="s">
        <v>61</v>
      </c>
      <c r="N4942" s="92">
        <v>0</v>
      </c>
      <c r="O4942" s="92" t="s">
        <v>47</v>
      </c>
      <c r="P4942" s="96">
        <v>174</v>
      </c>
      <c r="Q4942" s="96" t="s">
        <v>48</v>
      </c>
      <c r="R4942" s="97" t="s">
        <v>49</v>
      </c>
      <c r="S4942" s="98" t="s">
        <v>50</v>
      </c>
      <c r="T4942" s="98" t="s">
        <v>51</v>
      </c>
      <c r="U4942" s="99" t="s">
        <v>52</v>
      </c>
      <c r="V4942" s="100">
        <v>1.05</v>
      </c>
      <c r="W4942" s="106">
        <v>750.75000000000011</v>
      </c>
      <c r="X4942" s="102">
        <v>1</v>
      </c>
      <c r="Y4942" s="103">
        <v>2.0299999999999998</v>
      </c>
      <c r="Z4942" s="99">
        <v>5</v>
      </c>
      <c r="AA4942" s="104">
        <v>0.40599999999999997</v>
      </c>
      <c r="AB4942" s="100">
        <v>0</v>
      </c>
      <c r="AC4942" s="106">
        <v>0</v>
      </c>
      <c r="AD4942" s="107">
        <v>43615</v>
      </c>
      <c r="AE4942" s="107">
        <v>43615</v>
      </c>
      <c r="AF4942" s="99">
        <v>0</v>
      </c>
      <c r="AG4942" s="101" t="s">
        <v>53</v>
      </c>
      <c r="AH4942" s="100">
        <v>0</v>
      </c>
      <c r="AI4942" s="106">
        <v>0</v>
      </c>
      <c r="AJ4942" s="106">
        <v>0</v>
      </c>
      <c r="AK4942" s="60" t="str">
        <f>+IF(Tabla1[[#This Row],[REQUEST_TY]]="SR MANTENIMIENTO CORRECTIVO", "EMERGENCIA", "OTROS")</f>
        <v>EMERGENCIA</v>
      </c>
      <c r="AL4942" s="6" t="str">
        <f>+_xlfn.IFS(Tabla1[[#This Row],[Veces obj]]&lt;=1,"0-1",Tabla1[[#This Row],[Veces obj]]&lt;=2,"1-2",Tabla1[[#This Row],[Veces obj]]&lt;=3,"2-3",TRUE,"&gt;3")</f>
        <v>0-1</v>
      </c>
      <c r="AM4942" s="60" t="str">
        <f>+_xlfn.IFS(MONTH(Tabla1[[#This Row],[MES]])&lt;=3,"Q1",MONTH(Tabla1[[#This Row],[MES]])&lt;=6,"Q2",MONTH(Tabla1[[#This Row],[MES]])&lt;=9,"Q3",TRUE,"Q4")</f>
        <v>Q2</v>
      </c>
      <c r="AN4942" s="15" t="str">
        <f>+IFERROR(VLOOKUP(Tabla1[[#This Row],[CUENTA]],CTAS[],2,0),"OTROS")</f>
        <v>OTROS</v>
      </c>
      <c r="AP4942" s="15" t="str">
        <f>+IFERROR(VLOOKUP(Tabla1[[#This Row],[EMPLEADO]],IS[],3,0),"OTROS")</f>
        <v>OTROS</v>
      </c>
      <c r="AQ4942" s="15" t="str">
        <f>+IFERROR(VLOOKUP(Tabla1[[#This Row],[EMPLEADO]],IS[[NÓMINA]:[INGENIERO]],2,0),"OTROS")</f>
        <v>OTROS</v>
      </c>
    </row>
    <row r="4943" spans="1:43" x14ac:dyDescent="0.25">
      <c r="A4943" s="91" t="s">
        <v>12089</v>
      </c>
      <c r="B4943" s="92">
        <v>1</v>
      </c>
      <c r="C4943" s="92" t="s">
        <v>13949</v>
      </c>
      <c r="D4943" s="93" t="s">
        <v>38</v>
      </c>
      <c r="E4943" s="94" t="s">
        <v>725</v>
      </c>
      <c r="F4943" s="94" t="s">
        <v>13950</v>
      </c>
      <c r="G4943" s="105" t="s">
        <v>13135</v>
      </c>
      <c r="H4943" s="92" t="s">
        <v>253</v>
      </c>
      <c r="I4943" s="95" t="s">
        <v>43</v>
      </c>
      <c r="J4943" s="92" t="s">
        <v>8</v>
      </c>
      <c r="K4943" s="96" t="s">
        <v>59</v>
      </c>
      <c r="L4943" s="96" t="s">
        <v>13136</v>
      </c>
      <c r="M4943" s="92" t="s">
        <v>649</v>
      </c>
      <c r="N4943" s="92">
        <v>0</v>
      </c>
      <c r="O4943" s="92" t="s">
        <v>47</v>
      </c>
      <c r="P4943" s="96">
        <v>9</v>
      </c>
      <c r="Q4943" s="96" t="s">
        <v>194</v>
      </c>
      <c r="R4943" s="97" t="s">
        <v>223</v>
      </c>
      <c r="S4943" s="98" t="s">
        <v>139</v>
      </c>
      <c r="T4943" s="98" t="s">
        <v>51</v>
      </c>
      <c r="U4943" s="99" t="s">
        <v>224</v>
      </c>
      <c r="V4943" s="100">
        <v>0.8</v>
      </c>
      <c r="W4943" s="106">
        <v>1258.4000000000003</v>
      </c>
      <c r="X4943" s="102">
        <v>1</v>
      </c>
      <c r="Y4943" s="103">
        <v>1.3</v>
      </c>
      <c r="Z4943" s="99">
        <v>4</v>
      </c>
      <c r="AA4943" s="104">
        <v>0.32500000000000001</v>
      </c>
      <c r="AB4943" s="100">
        <v>0</v>
      </c>
      <c r="AC4943" s="106">
        <v>0</v>
      </c>
      <c r="AD4943" s="107">
        <v>43608</v>
      </c>
      <c r="AE4943" s="107">
        <v>43608</v>
      </c>
      <c r="AF4943" s="99">
        <v>0</v>
      </c>
      <c r="AG4943" s="101" t="s">
        <v>53</v>
      </c>
      <c r="AH4943" s="100">
        <v>0</v>
      </c>
      <c r="AI4943" s="106">
        <v>0</v>
      </c>
      <c r="AJ4943" s="106">
        <v>0</v>
      </c>
      <c r="AK4943" s="60" t="str">
        <f>+IF(Tabla1[[#This Row],[REQUEST_TY]]="SR MANTENIMIENTO CORRECTIVO", "EMERGENCIA", "OTROS")</f>
        <v>EMERGENCIA</v>
      </c>
      <c r="AL4943" s="6" t="str">
        <f>+_xlfn.IFS(Tabla1[[#This Row],[Veces obj]]&lt;=1,"0-1",Tabla1[[#This Row],[Veces obj]]&lt;=2,"1-2",Tabla1[[#This Row],[Veces obj]]&lt;=3,"2-3",TRUE,"&gt;3")</f>
        <v>0-1</v>
      </c>
      <c r="AM4943" s="60" t="str">
        <f>+_xlfn.IFS(MONTH(Tabla1[[#This Row],[MES]])&lt;=3,"Q1",MONTH(Tabla1[[#This Row],[MES]])&lt;=6,"Q2",MONTH(Tabla1[[#This Row],[MES]])&lt;=9,"Q3",TRUE,"Q4")</f>
        <v>Q2</v>
      </c>
      <c r="AN4943" s="15" t="str">
        <f>+IFERROR(VLOOKUP(Tabla1[[#This Row],[CUENTA]],CTAS[],2,0),"OTROS")</f>
        <v>OTROS</v>
      </c>
      <c r="AP4943" s="15" t="str">
        <f>+IFERROR(VLOOKUP(Tabla1[[#This Row],[EMPLEADO]],IS[],3,0),"OTROS")</f>
        <v>OTROS</v>
      </c>
      <c r="AQ4943" s="15" t="str">
        <f>+IFERROR(VLOOKUP(Tabla1[[#This Row],[EMPLEADO]],IS[[NÓMINA]:[INGENIERO]],2,0),"OTROS")</f>
        <v>OTROS</v>
      </c>
    </row>
    <row r="4944" spans="1:43" x14ac:dyDescent="0.25">
      <c r="A4944" s="91" t="s">
        <v>12089</v>
      </c>
      <c r="B4944" s="92">
        <v>1</v>
      </c>
      <c r="C4944" s="92" t="s">
        <v>13951</v>
      </c>
      <c r="D4944" s="93" t="s">
        <v>3370</v>
      </c>
      <c r="E4944" s="94" t="s">
        <v>3897</v>
      </c>
      <c r="F4944" s="94" t="s">
        <v>13952</v>
      </c>
      <c r="G4944" s="105" t="s">
        <v>13953</v>
      </c>
      <c r="H4944" s="92" t="s">
        <v>1211</v>
      </c>
      <c r="I4944" s="95" t="s">
        <v>43</v>
      </c>
      <c r="J4944" s="92" t="s">
        <v>8</v>
      </c>
      <c r="K4944" s="96" t="s">
        <v>1521</v>
      </c>
      <c r="L4944" s="96" t="s">
        <v>1522</v>
      </c>
      <c r="M4944" s="92" t="s">
        <v>1523</v>
      </c>
      <c r="N4944" s="92">
        <v>0</v>
      </c>
      <c r="O4944" s="92" t="s">
        <v>47</v>
      </c>
      <c r="P4944" s="96" t="s">
        <v>822</v>
      </c>
      <c r="Q4944" s="96" t="s">
        <v>48</v>
      </c>
      <c r="R4944" s="97" t="s">
        <v>153</v>
      </c>
      <c r="S4944" s="98" t="s">
        <v>50</v>
      </c>
      <c r="T4944" s="98" t="s">
        <v>208</v>
      </c>
      <c r="U4944" s="99" t="s">
        <v>52</v>
      </c>
      <c r="V4944" s="100">
        <v>1</v>
      </c>
      <c r="W4944" s="106">
        <v>1072.5000000000002</v>
      </c>
      <c r="X4944" s="102">
        <v>0</v>
      </c>
      <c r="Y4944" s="103">
        <v>9</v>
      </c>
      <c r="Z4944" s="99">
        <v>9</v>
      </c>
      <c r="AA4944" s="104">
        <v>1</v>
      </c>
      <c r="AB4944" s="100">
        <v>0</v>
      </c>
      <c r="AC4944" s="106">
        <v>0</v>
      </c>
      <c r="AD4944" s="107">
        <v>43607</v>
      </c>
      <c r="AE4944" s="107">
        <v>43608</v>
      </c>
      <c r="AF4944" s="99">
        <v>1</v>
      </c>
      <c r="AG4944" s="101" t="s">
        <v>53</v>
      </c>
      <c r="AH4944" s="100">
        <v>0</v>
      </c>
      <c r="AI4944" s="106">
        <v>0</v>
      </c>
      <c r="AJ4944" s="106">
        <v>0</v>
      </c>
      <c r="AK4944" s="60" t="str">
        <f>+IF(Tabla1[[#This Row],[REQUEST_TY]]="SR MANTENIMIENTO CORRECTIVO", "EMERGENCIA", "OTROS")</f>
        <v>OTROS</v>
      </c>
      <c r="AL4944" s="6" t="str">
        <f>+_xlfn.IFS(Tabla1[[#This Row],[Veces obj]]&lt;=1,"0-1",Tabla1[[#This Row],[Veces obj]]&lt;=2,"1-2",Tabla1[[#This Row],[Veces obj]]&lt;=3,"2-3",TRUE,"&gt;3")</f>
        <v>0-1</v>
      </c>
      <c r="AM4944" s="60" t="str">
        <f>+_xlfn.IFS(MONTH(Tabla1[[#This Row],[MES]])&lt;=3,"Q1",MONTH(Tabla1[[#This Row],[MES]])&lt;=6,"Q2",MONTH(Tabla1[[#This Row],[MES]])&lt;=9,"Q3",TRUE,"Q4")</f>
        <v>Q2</v>
      </c>
      <c r="AN4944" s="15" t="str">
        <f>+IFERROR(VLOOKUP(Tabla1[[#This Row],[CUENTA]],CTAS[],2,0),"OTROS")</f>
        <v>OTROS</v>
      </c>
      <c r="AP4944" s="15" t="str">
        <f>+IFERROR(VLOOKUP(Tabla1[[#This Row],[EMPLEADO]],IS[],3,0),"OTROS")</f>
        <v>OTROS</v>
      </c>
      <c r="AQ4944" s="15" t="str">
        <f>+IFERROR(VLOOKUP(Tabla1[[#This Row],[EMPLEADO]],IS[[NÓMINA]:[INGENIERO]],2,0),"OTROS")</f>
        <v>OTROS</v>
      </c>
    </row>
    <row r="4945" spans="1:43" x14ac:dyDescent="0.25">
      <c r="A4945" s="91" t="s">
        <v>12089</v>
      </c>
      <c r="B4945" s="92">
        <v>1</v>
      </c>
      <c r="C4945" s="92" t="s">
        <v>13954</v>
      </c>
      <c r="D4945" s="93" t="s">
        <v>38</v>
      </c>
      <c r="E4945" s="94" t="s">
        <v>13955</v>
      </c>
      <c r="F4945" s="94" t="s">
        <v>13956</v>
      </c>
      <c r="G4945" s="105" t="s">
        <v>13957</v>
      </c>
      <c r="H4945" s="92" t="s">
        <v>8581</v>
      </c>
      <c r="I4945" s="95" t="s">
        <v>43</v>
      </c>
      <c r="J4945" s="92" t="s">
        <v>8</v>
      </c>
      <c r="K4945" s="96" t="s">
        <v>7220</v>
      </c>
      <c r="L4945" s="96" t="s">
        <v>7221</v>
      </c>
      <c r="M4945" s="92" t="s">
        <v>256</v>
      </c>
      <c r="N4945" s="92">
        <v>0</v>
      </c>
      <c r="O4945" s="92" t="s">
        <v>47</v>
      </c>
      <c r="P4945" s="96">
        <v>159</v>
      </c>
      <c r="Q4945" s="96" t="s">
        <v>48</v>
      </c>
      <c r="R4945" s="97" t="s">
        <v>153</v>
      </c>
      <c r="S4945" s="98" t="s">
        <v>50</v>
      </c>
      <c r="T4945" s="98" t="s">
        <v>51</v>
      </c>
      <c r="U4945" s="99" t="s">
        <v>52</v>
      </c>
      <c r="V4945" s="100">
        <v>1.05</v>
      </c>
      <c r="W4945" s="106">
        <v>750.75000000000011</v>
      </c>
      <c r="X4945" s="102">
        <v>1</v>
      </c>
      <c r="Y4945" s="103">
        <v>2.15</v>
      </c>
      <c r="Z4945" s="99">
        <v>5</v>
      </c>
      <c r="AA4945" s="104">
        <v>0.43</v>
      </c>
      <c r="AB4945" s="100">
        <v>0</v>
      </c>
      <c r="AC4945" s="106">
        <v>0</v>
      </c>
      <c r="AD4945" s="107">
        <v>43608</v>
      </c>
      <c r="AE4945" s="107">
        <v>43608</v>
      </c>
      <c r="AF4945" s="99">
        <v>0</v>
      </c>
      <c r="AG4945" s="101" t="s">
        <v>53</v>
      </c>
      <c r="AH4945" s="100">
        <v>0</v>
      </c>
      <c r="AI4945" s="106">
        <v>0</v>
      </c>
      <c r="AJ4945" s="106">
        <v>0</v>
      </c>
      <c r="AK4945" s="60" t="str">
        <f>+IF(Tabla1[[#This Row],[REQUEST_TY]]="SR MANTENIMIENTO CORRECTIVO", "EMERGENCIA", "OTROS")</f>
        <v>EMERGENCIA</v>
      </c>
      <c r="AL4945" s="6" t="str">
        <f>+_xlfn.IFS(Tabla1[[#This Row],[Veces obj]]&lt;=1,"0-1",Tabla1[[#This Row],[Veces obj]]&lt;=2,"1-2",Tabla1[[#This Row],[Veces obj]]&lt;=3,"2-3",TRUE,"&gt;3")</f>
        <v>0-1</v>
      </c>
      <c r="AM4945" s="60" t="str">
        <f>+_xlfn.IFS(MONTH(Tabla1[[#This Row],[MES]])&lt;=3,"Q1",MONTH(Tabla1[[#This Row],[MES]])&lt;=6,"Q2",MONTH(Tabla1[[#This Row],[MES]])&lt;=9,"Q3",TRUE,"Q4")</f>
        <v>Q2</v>
      </c>
      <c r="AN4945" s="15" t="str">
        <f>+IFERROR(VLOOKUP(Tabla1[[#This Row],[CUENTA]],CTAS[],2,0),"OTROS")</f>
        <v>OTROS</v>
      </c>
      <c r="AP4945" s="15" t="str">
        <f>+IFERROR(VLOOKUP(Tabla1[[#This Row],[EMPLEADO]],IS[],3,0),"OTROS")</f>
        <v>OTROS</v>
      </c>
      <c r="AQ4945" s="15" t="str">
        <f>+IFERROR(VLOOKUP(Tabla1[[#This Row],[EMPLEADO]],IS[[NÓMINA]:[INGENIERO]],2,0),"OTROS")</f>
        <v>OTROS</v>
      </c>
    </row>
    <row r="4946" spans="1:43" x14ac:dyDescent="0.25">
      <c r="A4946" s="91" t="s">
        <v>12089</v>
      </c>
      <c r="B4946" s="92">
        <v>1</v>
      </c>
      <c r="C4946" s="92" t="s">
        <v>13958</v>
      </c>
      <c r="D4946" s="93" t="s">
        <v>38</v>
      </c>
      <c r="E4946" s="94" t="s">
        <v>133</v>
      </c>
      <c r="F4946" s="94" t="s">
        <v>13959</v>
      </c>
      <c r="G4946" s="105" t="s">
        <v>1636</v>
      </c>
      <c r="H4946" s="92" t="s">
        <v>124</v>
      </c>
      <c r="I4946" s="95" t="s">
        <v>43</v>
      </c>
      <c r="J4946" s="92" t="s">
        <v>8</v>
      </c>
      <c r="K4946" s="96" t="s">
        <v>59</v>
      </c>
      <c r="L4946" s="96" t="s">
        <v>1637</v>
      </c>
      <c r="M4946" s="92" t="s">
        <v>94</v>
      </c>
      <c r="N4946" s="92">
        <v>0</v>
      </c>
      <c r="O4946" s="92" t="s">
        <v>47</v>
      </c>
      <c r="P4946" s="96">
        <v>55</v>
      </c>
      <c r="Q4946" s="96" t="s">
        <v>82</v>
      </c>
      <c r="R4946" s="97" t="s">
        <v>138</v>
      </c>
      <c r="S4946" s="98" t="s">
        <v>139</v>
      </c>
      <c r="T4946" s="98" t="s">
        <v>51</v>
      </c>
      <c r="U4946" s="99" t="s">
        <v>140</v>
      </c>
      <c r="V4946" s="100">
        <v>1.1000000000000001</v>
      </c>
      <c r="W4946" s="106">
        <v>1730.3000000000004</v>
      </c>
      <c r="X4946" s="102">
        <v>1</v>
      </c>
      <c r="Y4946" s="103">
        <v>0.78</v>
      </c>
      <c r="Z4946" s="99">
        <v>4</v>
      </c>
      <c r="AA4946" s="104">
        <v>0.19500000000000001</v>
      </c>
      <c r="AB4946" s="100">
        <v>0</v>
      </c>
      <c r="AC4946" s="106">
        <v>0</v>
      </c>
      <c r="AD4946" s="107">
        <v>43609</v>
      </c>
      <c r="AE4946" s="107">
        <v>43609</v>
      </c>
      <c r="AF4946" s="99">
        <v>0</v>
      </c>
      <c r="AG4946" s="101" t="s">
        <v>53</v>
      </c>
      <c r="AH4946" s="100">
        <v>0</v>
      </c>
      <c r="AI4946" s="106">
        <v>0</v>
      </c>
      <c r="AJ4946" s="106">
        <v>0</v>
      </c>
      <c r="AK4946" s="60" t="str">
        <f>+IF(Tabla1[[#This Row],[REQUEST_TY]]="SR MANTENIMIENTO CORRECTIVO", "EMERGENCIA", "OTROS")</f>
        <v>EMERGENCIA</v>
      </c>
      <c r="AL4946" s="6" t="str">
        <f>+_xlfn.IFS(Tabla1[[#This Row],[Veces obj]]&lt;=1,"0-1",Tabla1[[#This Row],[Veces obj]]&lt;=2,"1-2",Tabla1[[#This Row],[Veces obj]]&lt;=3,"2-3",TRUE,"&gt;3")</f>
        <v>0-1</v>
      </c>
      <c r="AM4946" s="60" t="str">
        <f>+_xlfn.IFS(MONTH(Tabla1[[#This Row],[MES]])&lt;=3,"Q1",MONTH(Tabla1[[#This Row],[MES]])&lt;=6,"Q2",MONTH(Tabla1[[#This Row],[MES]])&lt;=9,"Q3",TRUE,"Q4")</f>
        <v>Q2</v>
      </c>
      <c r="AN4946" s="15" t="str">
        <f>+IFERROR(VLOOKUP(Tabla1[[#This Row],[CUENTA]],CTAS[],2,0),"OTROS")</f>
        <v>OTROS</v>
      </c>
      <c r="AP4946" s="15" t="str">
        <f>+IFERROR(VLOOKUP(Tabla1[[#This Row],[EMPLEADO]],IS[],3,0),"OTROS")</f>
        <v>JUAREZ</v>
      </c>
      <c r="AQ4946" s="15" t="str">
        <f>+IFERROR(VLOOKUP(Tabla1[[#This Row],[EMPLEADO]],IS[[NÓMINA]:[INGENIERO]],2,0),"OTROS")</f>
        <v>MIGUEL COTA</v>
      </c>
    </row>
    <row r="4947" spans="1:43" x14ac:dyDescent="0.25">
      <c r="A4947" s="91" t="s">
        <v>12089</v>
      </c>
      <c r="B4947" s="92">
        <v>1</v>
      </c>
      <c r="C4947" s="92" t="s">
        <v>13960</v>
      </c>
      <c r="D4947" s="93" t="s">
        <v>38</v>
      </c>
      <c r="E4947" s="94" t="s">
        <v>720</v>
      </c>
      <c r="F4947" s="94" t="s">
        <v>13961</v>
      </c>
      <c r="G4947" s="105" t="s">
        <v>13962</v>
      </c>
      <c r="H4947" s="92" t="s">
        <v>266</v>
      </c>
      <c r="I4947" s="95" t="s">
        <v>43</v>
      </c>
      <c r="J4947" s="92" t="s">
        <v>8</v>
      </c>
      <c r="K4947" s="96" t="s">
        <v>59</v>
      </c>
      <c r="L4947" s="96" t="s">
        <v>8718</v>
      </c>
      <c r="M4947" s="92" t="s">
        <v>73</v>
      </c>
      <c r="N4947" s="92">
        <v>0</v>
      </c>
      <c r="O4947" s="92" t="s">
        <v>47</v>
      </c>
      <c r="P4947" s="96">
        <v>2729</v>
      </c>
      <c r="Q4947" s="96" t="s">
        <v>48</v>
      </c>
      <c r="R4947" s="97" t="s">
        <v>242</v>
      </c>
      <c r="S4947" s="98" t="s">
        <v>64</v>
      </c>
      <c r="T4947" s="98" t="s">
        <v>51</v>
      </c>
      <c r="U4947" s="99" t="s">
        <v>96</v>
      </c>
      <c r="V4947" s="100">
        <v>1.1000000000000001</v>
      </c>
      <c r="W4947" s="106">
        <v>1501.5000000000002</v>
      </c>
      <c r="X4947" s="102">
        <v>1</v>
      </c>
      <c r="Y4947" s="103">
        <v>0.95</v>
      </c>
      <c r="Z4947" s="99">
        <v>5</v>
      </c>
      <c r="AA4947" s="104">
        <v>0.19</v>
      </c>
      <c r="AB4947" s="100">
        <v>0</v>
      </c>
      <c r="AC4947" s="106">
        <v>0</v>
      </c>
      <c r="AD4947" s="107">
        <v>43608</v>
      </c>
      <c r="AE4947" s="107">
        <v>43608</v>
      </c>
      <c r="AF4947" s="99">
        <v>0</v>
      </c>
      <c r="AG4947" s="101" t="s">
        <v>53</v>
      </c>
      <c r="AH4947" s="100">
        <v>0</v>
      </c>
      <c r="AI4947" s="106">
        <v>0</v>
      </c>
      <c r="AJ4947" s="106">
        <v>0</v>
      </c>
      <c r="AK4947" s="60" t="str">
        <f>+IF(Tabla1[[#This Row],[REQUEST_TY]]="SR MANTENIMIENTO CORRECTIVO", "EMERGENCIA", "OTROS")</f>
        <v>EMERGENCIA</v>
      </c>
      <c r="AL4947" s="6" t="str">
        <f>+_xlfn.IFS(Tabla1[[#This Row],[Veces obj]]&lt;=1,"0-1",Tabla1[[#This Row],[Veces obj]]&lt;=2,"1-2",Tabla1[[#This Row],[Veces obj]]&lt;=3,"2-3",TRUE,"&gt;3")</f>
        <v>0-1</v>
      </c>
      <c r="AM4947" s="60" t="str">
        <f>+_xlfn.IFS(MONTH(Tabla1[[#This Row],[MES]])&lt;=3,"Q1",MONTH(Tabla1[[#This Row],[MES]])&lt;=6,"Q2",MONTH(Tabla1[[#This Row],[MES]])&lt;=9,"Q3",TRUE,"Q4")</f>
        <v>Q2</v>
      </c>
      <c r="AN4947" s="15" t="str">
        <f>+IFERROR(VLOOKUP(Tabla1[[#This Row],[CUENTA]],CTAS[],2,0),"OTROS")</f>
        <v>OTROS</v>
      </c>
      <c r="AP4947" s="15" t="str">
        <f>+IFERROR(VLOOKUP(Tabla1[[#This Row],[EMPLEADO]],IS[],3,0),"OTROS")</f>
        <v>JUAREZ</v>
      </c>
      <c r="AQ4947" s="15" t="str">
        <f>+IFERROR(VLOOKUP(Tabla1[[#This Row],[EMPLEADO]],IS[[NÓMINA]:[INGENIERO]],2,0),"OTROS")</f>
        <v>CESAR MAR</v>
      </c>
    </row>
    <row r="4948" spans="1:43" x14ac:dyDescent="0.25">
      <c r="A4948" s="91" t="s">
        <v>12089</v>
      </c>
      <c r="B4948" s="92">
        <v>1</v>
      </c>
      <c r="C4948" s="92" t="s">
        <v>13963</v>
      </c>
      <c r="D4948" s="93" t="s">
        <v>38</v>
      </c>
      <c r="E4948" s="94" t="s">
        <v>3388</v>
      </c>
      <c r="F4948" s="94" t="s">
        <v>13964</v>
      </c>
      <c r="G4948" s="105" t="s">
        <v>8586</v>
      </c>
      <c r="H4948" s="92" t="s">
        <v>1130</v>
      </c>
      <c r="I4948" s="95" t="s">
        <v>43</v>
      </c>
      <c r="J4948" s="92" t="s">
        <v>8</v>
      </c>
      <c r="K4948" s="96" t="s">
        <v>8587</v>
      </c>
      <c r="L4948" s="96" t="s">
        <v>8588</v>
      </c>
      <c r="M4948" s="92" t="s">
        <v>8589</v>
      </c>
      <c r="N4948" s="92">
        <v>0</v>
      </c>
      <c r="O4948" s="92" t="s">
        <v>47</v>
      </c>
      <c r="P4948" s="96">
        <v>30</v>
      </c>
      <c r="Q4948" s="96" t="s">
        <v>62</v>
      </c>
      <c r="R4948" s="97" t="s">
        <v>242</v>
      </c>
      <c r="S4948" s="98" t="s">
        <v>64</v>
      </c>
      <c r="T4948" s="98" t="s">
        <v>51</v>
      </c>
      <c r="U4948" s="99" t="s">
        <v>65</v>
      </c>
      <c r="V4948" s="100">
        <v>0.8</v>
      </c>
      <c r="W4948" s="106">
        <v>1092</v>
      </c>
      <c r="X4948" s="102">
        <v>1</v>
      </c>
      <c r="Y4948" s="103">
        <v>1.75</v>
      </c>
      <c r="Z4948" s="99">
        <v>5</v>
      </c>
      <c r="AA4948" s="104">
        <v>0.35</v>
      </c>
      <c r="AB4948" s="100">
        <v>0</v>
      </c>
      <c r="AC4948" s="106">
        <v>0</v>
      </c>
      <c r="AD4948" s="107">
        <v>43608</v>
      </c>
      <c r="AE4948" s="107">
        <v>43608</v>
      </c>
      <c r="AF4948" s="99">
        <v>0</v>
      </c>
      <c r="AG4948" s="101" t="s">
        <v>53</v>
      </c>
      <c r="AH4948" s="100">
        <v>0</v>
      </c>
      <c r="AI4948" s="106">
        <v>0</v>
      </c>
      <c r="AJ4948" s="106">
        <v>0</v>
      </c>
      <c r="AK4948" s="60" t="str">
        <f>+IF(Tabla1[[#This Row],[REQUEST_TY]]="SR MANTENIMIENTO CORRECTIVO", "EMERGENCIA", "OTROS")</f>
        <v>EMERGENCIA</v>
      </c>
      <c r="AL4948" s="6" t="str">
        <f>+_xlfn.IFS(Tabla1[[#This Row],[Veces obj]]&lt;=1,"0-1",Tabla1[[#This Row],[Veces obj]]&lt;=2,"1-2",Tabla1[[#This Row],[Veces obj]]&lt;=3,"2-3",TRUE,"&gt;3")</f>
        <v>0-1</v>
      </c>
      <c r="AM4948" s="60" t="str">
        <f>+_xlfn.IFS(MONTH(Tabla1[[#This Row],[MES]])&lt;=3,"Q1",MONTH(Tabla1[[#This Row],[MES]])&lt;=6,"Q2",MONTH(Tabla1[[#This Row],[MES]])&lt;=9,"Q3",TRUE,"Q4")</f>
        <v>Q2</v>
      </c>
      <c r="AN4948" s="15" t="str">
        <f>+IFERROR(VLOOKUP(Tabla1[[#This Row],[CUENTA]],CTAS[],2,0),"OTROS")</f>
        <v>OTROS</v>
      </c>
      <c r="AP4948" s="15" t="str">
        <f>+IFERROR(VLOOKUP(Tabla1[[#This Row],[EMPLEADO]],IS[],3,0),"OTROS")</f>
        <v>OTROS</v>
      </c>
      <c r="AQ4948" s="15" t="str">
        <f>+IFERROR(VLOOKUP(Tabla1[[#This Row],[EMPLEADO]],IS[[NÓMINA]:[INGENIERO]],2,0),"OTROS")</f>
        <v>OTROS</v>
      </c>
    </row>
    <row r="4949" spans="1:43" x14ac:dyDescent="0.25">
      <c r="A4949" s="91" t="s">
        <v>12089</v>
      </c>
      <c r="B4949" s="92">
        <v>1</v>
      </c>
      <c r="C4949" s="92" t="s">
        <v>13965</v>
      </c>
      <c r="D4949" s="93" t="s">
        <v>38</v>
      </c>
      <c r="E4949" s="94" t="s">
        <v>76</v>
      </c>
      <c r="F4949" s="94" t="s">
        <v>13966</v>
      </c>
      <c r="G4949" s="105" t="s">
        <v>8723</v>
      </c>
      <c r="H4949" s="92" t="s">
        <v>124</v>
      </c>
      <c r="I4949" s="95" t="s">
        <v>43</v>
      </c>
      <c r="J4949" s="92" t="s">
        <v>8</v>
      </c>
      <c r="K4949" s="96" t="s">
        <v>59</v>
      </c>
      <c r="L4949" s="96" t="s">
        <v>1637</v>
      </c>
      <c r="M4949" s="92" t="s">
        <v>94</v>
      </c>
      <c r="N4949" s="92">
        <v>0</v>
      </c>
      <c r="O4949" s="92" t="s">
        <v>47</v>
      </c>
      <c r="P4949" s="96">
        <v>71</v>
      </c>
      <c r="Q4949" s="96" t="s">
        <v>48</v>
      </c>
      <c r="R4949" s="97" t="s">
        <v>63</v>
      </c>
      <c r="S4949" s="98" t="s">
        <v>64</v>
      </c>
      <c r="T4949" s="98" t="s">
        <v>51</v>
      </c>
      <c r="U4949" s="99" t="s">
        <v>96</v>
      </c>
      <c r="V4949" s="100">
        <v>1.1000000000000001</v>
      </c>
      <c r="W4949" s="106">
        <v>1501.5000000000002</v>
      </c>
      <c r="X4949" s="102">
        <v>1</v>
      </c>
      <c r="Y4949" s="103">
        <v>0.67</v>
      </c>
      <c r="Z4949" s="99">
        <v>5</v>
      </c>
      <c r="AA4949" s="104">
        <v>0.13400000000000001</v>
      </c>
      <c r="AB4949" s="100">
        <v>0</v>
      </c>
      <c r="AC4949" s="106">
        <v>0</v>
      </c>
      <c r="AD4949" s="107">
        <v>43607</v>
      </c>
      <c r="AE4949" s="107">
        <v>43608</v>
      </c>
      <c r="AF4949" s="99">
        <v>1</v>
      </c>
      <c r="AG4949" s="101" t="s">
        <v>53</v>
      </c>
      <c r="AH4949" s="100">
        <v>0</v>
      </c>
      <c r="AI4949" s="106">
        <v>0</v>
      </c>
      <c r="AJ4949" s="106">
        <v>0</v>
      </c>
      <c r="AK4949" s="60" t="str">
        <f>+IF(Tabla1[[#This Row],[REQUEST_TY]]="SR MANTENIMIENTO CORRECTIVO", "EMERGENCIA", "OTROS")</f>
        <v>EMERGENCIA</v>
      </c>
      <c r="AL4949" s="6" t="str">
        <f>+_xlfn.IFS(Tabla1[[#This Row],[Veces obj]]&lt;=1,"0-1",Tabla1[[#This Row],[Veces obj]]&lt;=2,"1-2",Tabla1[[#This Row],[Veces obj]]&lt;=3,"2-3",TRUE,"&gt;3")</f>
        <v>0-1</v>
      </c>
      <c r="AM4949" s="60" t="str">
        <f>+_xlfn.IFS(MONTH(Tabla1[[#This Row],[MES]])&lt;=3,"Q1",MONTH(Tabla1[[#This Row],[MES]])&lt;=6,"Q2",MONTH(Tabla1[[#This Row],[MES]])&lt;=9,"Q3",TRUE,"Q4")</f>
        <v>Q2</v>
      </c>
      <c r="AN4949" s="15" t="str">
        <f>+IFERROR(VLOOKUP(Tabla1[[#This Row],[CUENTA]],CTAS[],2,0),"OTROS")</f>
        <v>OTROS</v>
      </c>
      <c r="AP4949" s="15" t="str">
        <f>+IFERROR(VLOOKUP(Tabla1[[#This Row],[EMPLEADO]],IS[],3,0),"OTROS")</f>
        <v>JUAREZ</v>
      </c>
      <c r="AQ4949" s="15" t="str">
        <f>+IFERROR(VLOOKUP(Tabla1[[#This Row],[EMPLEADO]],IS[[NÓMINA]:[INGENIERO]],2,0),"OTROS")</f>
        <v>MIGUEL COTA</v>
      </c>
    </row>
    <row r="4950" spans="1:43" x14ac:dyDescent="0.25">
      <c r="A4950" s="91" t="s">
        <v>12089</v>
      </c>
      <c r="B4950" s="92">
        <v>1</v>
      </c>
      <c r="C4950" s="92" t="s">
        <v>13967</v>
      </c>
      <c r="D4950" s="93" t="s">
        <v>38</v>
      </c>
      <c r="E4950" s="94" t="s">
        <v>258</v>
      </c>
      <c r="F4950" s="94" t="s">
        <v>13968</v>
      </c>
      <c r="G4950" s="105" t="s">
        <v>260</v>
      </c>
      <c r="H4950" s="92" t="s">
        <v>1052</v>
      </c>
      <c r="I4950" s="95" t="s">
        <v>43</v>
      </c>
      <c r="J4950" s="92" t="s">
        <v>8</v>
      </c>
      <c r="K4950" s="96" t="s">
        <v>102</v>
      </c>
      <c r="L4950" s="96" t="s">
        <v>261</v>
      </c>
      <c r="M4950" s="92" t="s">
        <v>222</v>
      </c>
      <c r="N4950" s="92">
        <v>0</v>
      </c>
      <c r="O4950" s="92" t="s">
        <v>47</v>
      </c>
      <c r="P4950" s="96">
        <v>50</v>
      </c>
      <c r="Q4950" s="96" t="s">
        <v>82</v>
      </c>
      <c r="R4950" s="97" t="s">
        <v>138</v>
      </c>
      <c r="S4950" s="98" t="s">
        <v>139</v>
      </c>
      <c r="T4950" s="98" t="s">
        <v>51</v>
      </c>
      <c r="U4950" s="99" t="s">
        <v>140</v>
      </c>
      <c r="V4950" s="100">
        <v>1.1000000000000001</v>
      </c>
      <c r="W4950" s="106">
        <v>1730.3000000000004</v>
      </c>
      <c r="X4950" s="102">
        <v>1</v>
      </c>
      <c r="Y4950" s="103">
        <v>0.44</v>
      </c>
      <c r="Z4950" s="99">
        <v>4</v>
      </c>
      <c r="AA4950" s="104">
        <v>0.11</v>
      </c>
      <c r="AB4950" s="100">
        <v>0</v>
      </c>
      <c r="AC4950" s="106">
        <v>0</v>
      </c>
      <c r="AD4950" s="107">
        <v>43608</v>
      </c>
      <c r="AE4950" s="107">
        <v>43608</v>
      </c>
      <c r="AF4950" s="99">
        <v>0</v>
      </c>
      <c r="AG4950" s="101" t="s">
        <v>53</v>
      </c>
      <c r="AH4950" s="100">
        <v>0</v>
      </c>
      <c r="AI4950" s="106">
        <v>0</v>
      </c>
      <c r="AJ4950" s="106">
        <v>0</v>
      </c>
      <c r="AK4950" s="60" t="str">
        <f>+IF(Tabla1[[#This Row],[REQUEST_TY]]="SR MANTENIMIENTO CORRECTIVO", "EMERGENCIA", "OTROS")</f>
        <v>EMERGENCIA</v>
      </c>
      <c r="AL4950" s="6" t="str">
        <f>+_xlfn.IFS(Tabla1[[#This Row],[Veces obj]]&lt;=1,"0-1",Tabla1[[#This Row],[Veces obj]]&lt;=2,"1-2",Tabla1[[#This Row],[Veces obj]]&lt;=3,"2-3",TRUE,"&gt;3")</f>
        <v>0-1</v>
      </c>
      <c r="AM4950" s="60" t="str">
        <f>+_xlfn.IFS(MONTH(Tabla1[[#This Row],[MES]])&lt;=3,"Q1",MONTH(Tabla1[[#This Row],[MES]])&lt;=6,"Q2",MONTH(Tabla1[[#This Row],[MES]])&lt;=9,"Q3",TRUE,"Q4")</f>
        <v>Q2</v>
      </c>
      <c r="AN4950" s="15" t="str">
        <f>+IFERROR(VLOOKUP(Tabla1[[#This Row],[CUENTA]],CTAS[],2,0),"OTROS")</f>
        <v>OTROS</v>
      </c>
      <c r="AP4950" s="15" t="str">
        <f>+IFERROR(VLOOKUP(Tabla1[[#This Row],[EMPLEADO]],IS[],3,0),"OTROS")</f>
        <v>OTROS</v>
      </c>
      <c r="AQ4950" s="15" t="str">
        <f>+IFERROR(VLOOKUP(Tabla1[[#This Row],[EMPLEADO]],IS[[NÓMINA]:[INGENIERO]],2,0),"OTROS")</f>
        <v>OTROS</v>
      </c>
    </row>
    <row r="4951" spans="1:43" x14ac:dyDescent="0.25">
      <c r="A4951" s="91" t="s">
        <v>12089</v>
      </c>
      <c r="B4951" s="92">
        <v>1</v>
      </c>
      <c r="C4951" s="92" t="s">
        <v>13969</v>
      </c>
      <c r="D4951" s="93" t="s">
        <v>38</v>
      </c>
      <c r="E4951" s="94" t="s">
        <v>258</v>
      </c>
      <c r="F4951" s="94" t="s">
        <v>13970</v>
      </c>
      <c r="G4951" s="105" t="s">
        <v>3116</v>
      </c>
      <c r="H4951" s="92" t="s">
        <v>1052</v>
      </c>
      <c r="I4951" s="95" t="s">
        <v>43</v>
      </c>
      <c r="J4951" s="92" t="s">
        <v>8</v>
      </c>
      <c r="K4951" s="96" t="s">
        <v>102</v>
      </c>
      <c r="L4951" s="96" t="s">
        <v>261</v>
      </c>
      <c r="M4951" s="92" t="s">
        <v>736</v>
      </c>
      <c r="N4951" s="92">
        <v>0</v>
      </c>
      <c r="O4951" s="92" t="s">
        <v>47</v>
      </c>
      <c r="P4951" s="96">
        <v>7</v>
      </c>
      <c r="Q4951" s="96" t="s">
        <v>194</v>
      </c>
      <c r="R4951" s="97" t="s">
        <v>138</v>
      </c>
      <c r="S4951" s="98" t="s">
        <v>139</v>
      </c>
      <c r="T4951" s="98" t="s">
        <v>51</v>
      </c>
      <c r="U4951" s="99" t="s">
        <v>224</v>
      </c>
      <c r="V4951" s="100">
        <v>0.8</v>
      </c>
      <c r="W4951" s="106">
        <v>1258.4000000000003</v>
      </c>
      <c r="X4951" s="102">
        <v>1</v>
      </c>
      <c r="Y4951" s="103">
        <v>1.88</v>
      </c>
      <c r="Z4951" s="99">
        <v>4</v>
      </c>
      <c r="AA4951" s="104">
        <v>0.47</v>
      </c>
      <c r="AB4951" s="100">
        <v>0</v>
      </c>
      <c r="AC4951" s="106">
        <v>0</v>
      </c>
      <c r="AD4951" s="107">
        <v>43612</v>
      </c>
      <c r="AE4951" s="107">
        <v>43612</v>
      </c>
      <c r="AF4951" s="99">
        <v>0</v>
      </c>
      <c r="AG4951" s="101" t="s">
        <v>53</v>
      </c>
      <c r="AH4951" s="100">
        <v>0</v>
      </c>
      <c r="AI4951" s="106">
        <v>0</v>
      </c>
      <c r="AJ4951" s="106">
        <v>0</v>
      </c>
      <c r="AK4951" s="60" t="str">
        <f>+IF(Tabla1[[#This Row],[REQUEST_TY]]="SR MANTENIMIENTO CORRECTIVO", "EMERGENCIA", "OTROS")</f>
        <v>EMERGENCIA</v>
      </c>
      <c r="AL4951" s="6" t="str">
        <f>+_xlfn.IFS(Tabla1[[#This Row],[Veces obj]]&lt;=1,"0-1",Tabla1[[#This Row],[Veces obj]]&lt;=2,"1-2",Tabla1[[#This Row],[Veces obj]]&lt;=3,"2-3",TRUE,"&gt;3")</f>
        <v>0-1</v>
      </c>
      <c r="AM4951" s="60" t="str">
        <f>+_xlfn.IFS(MONTH(Tabla1[[#This Row],[MES]])&lt;=3,"Q1",MONTH(Tabla1[[#This Row],[MES]])&lt;=6,"Q2",MONTH(Tabla1[[#This Row],[MES]])&lt;=9,"Q3",TRUE,"Q4")</f>
        <v>Q2</v>
      </c>
      <c r="AN4951" s="15" t="str">
        <f>+IFERROR(VLOOKUP(Tabla1[[#This Row],[CUENTA]],CTAS[],2,0),"OTROS")</f>
        <v>OTROS</v>
      </c>
      <c r="AP4951" s="15" t="str">
        <f>+IFERROR(VLOOKUP(Tabla1[[#This Row],[EMPLEADO]],IS[],3,0),"OTROS")</f>
        <v>OTROS</v>
      </c>
      <c r="AQ4951" s="15" t="str">
        <f>+IFERROR(VLOOKUP(Tabla1[[#This Row],[EMPLEADO]],IS[[NÓMINA]:[INGENIERO]],2,0),"OTROS")</f>
        <v>OTROS</v>
      </c>
    </row>
    <row r="4952" spans="1:43" x14ac:dyDescent="0.25">
      <c r="A4952" s="91" t="s">
        <v>12089</v>
      </c>
      <c r="B4952" s="92">
        <v>1</v>
      </c>
      <c r="C4952" s="92" t="s">
        <v>13971</v>
      </c>
      <c r="D4952" s="93" t="s">
        <v>38</v>
      </c>
      <c r="E4952" s="94" t="s">
        <v>7217</v>
      </c>
      <c r="F4952" s="94" t="s">
        <v>13972</v>
      </c>
      <c r="G4952" s="105" t="s">
        <v>7518</v>
      </c>
      <c r="H4952" s="92" t="s">
        <v>740</v>
      </c>
      <c r="I4952" s="95" t="s">
        <v>43</v>
      </c>
      <c r="J4952" s="92" t="s">
        <v>8</v>
      </c>
      <c r="K4952" s="96" t="s">
        <v>6140</v>
      </c>
      <c r="L4952" s="96" t="s">
        <v>6141</v>
      </c>
      <c r="M4952" s="92" t="s">
        <v>6142</v>
      </c>
      <c r="N4952" s="92">
        <v>0</v>
      </c>
      <c r="O4952" s="92" t="s">
        <v>47</v>
      </c>
      <c r="P4952" s="96">
        <v>14</v>
      </c>
      <c r="Q4952" s="96" t="s">
        <v>194</v>
      </c>
      <c r="R4952" s="97" t="s">
        <v>138</v>
      </c>
      <c r="S4952" s="98" t="s">
        <v>139</v>
      </c>
      <c r="T4952" s="98" t="s">
        <v>51</v>
      </c>
      <c r="U4952" s="99" t="s">
        <v>224</v>
      </c>
      <c r="V4952" s="100">
        <v>0.8</v>
      </c>
      <c r="W4952" s="106">
        <v>1258.4000000000003</v>
      </c>
      <c r="X4952" s="102">
        <v>1</v>
      </c>
      <c r="Y4952" s="103">
        <v>0.73</v>
      </c>
      <c r="Z4952" s="99">
        <v>4</v>
      </c>
      <c r="AA4952" s="104">
        <v>0.1825</v>
      </c>
      <c r="AB4952" s="100">
        <v>0</v>
      </c>
      <c r="AC4952" s="106">
        <v>0</v>
      </c>
      <c r="AD4952" s="107">
        <v>43609</v>
      </c>
      <c r="AE4952" s="107">
        <v>43609</v>
      </c>
      <c r="AF4952" s="99">
        <v>0</v>
      </c>
      <c r="AG4952" s="101" t="s">
        <v>53</v>
      </c>
      <c r="AH4952" s="100">
        <v>0</v>
      </c>
      <c r="AI4952" s="106">
        <v>0</v>
      </c>
      <c r="AJ4952" s="106">
        <v>0</v>
      </c>
      <c r="AK4952" s="60" t="str">
        <f>+IF(Tabla1[[#This Row],[REQUEST_TY]]="SR MANTENIMIENTO CORRECTIVO", "EMERGENCIA", "OTROS")</f>
        <v>EMERGENCIA</v>
      </c>
      <c r="AL4952" s="6" t="str">
        <f>+_xlfn.IFS(Tabla1[[#This Row],[Veces obj]]&lt;=1,"0-1",Tabla1[[#This Row],[Veces obj]]&lt;=2,"1-2",Tabla1[[#This Row],[Veces obj]]&lt;=3,"2-3",TRUE,"&gt;3")</f>
        <v>0-1</v>
      </c>
      <c r="AM4952" s="60" t="str">
        <f>+_xlfn.IFS(MONTH(Tabla1[[#This Row],[MES]])&lt;=3,"Q1",MONTH(Tabla1[[#This Row],[MES]])&lt;=6,"Q2",MONTH(Tabla1[[#This Row],[MES]])&lt;=9,"Q3",TRUE,"Q4")</f>
        <v>Q2</v>
      </c>
      <c r="AN4952" s="15" t="str">
        <f>+IFERROR(VLOOKUP(Tabla1[[#This Row],[CUENTA]],CTAS[],2,0),"OTROS")</f>
        <v>OTROS</v>
      </c>
      <c r="AP4952" s="15" t="str">
        <f>+IFERROR(VLOOKUP(Tabla1[[#This Row],[EMPLEADO]],IS[],3,0),"OTROS")</f>
        <v>OTROS</v>
      </c>
      <c r="AQ4952" s="15" t="str">
        <f>+IFERROR(VLOOKUP(Tabla1[[#This Row],[EMPLEADO]],IS[[NÓMINA]:[INGENIERO]],2,0),"OTROS")</f>
        <v>OTROS</v>
      </c>
    </row>
    <row r="4953" spans="1:43" x14ac:dyDescent="0.25">
      <c r="A4953" s="91" t="s">
        <v>12089</v>
      </c>
      <c r="B4953" s="92">
        <v>1</v>
      </c>
      <c r="C4953" s="92" t="s">
        <v>13973</v>
      </c>
      <c r="D4953" s="93" t="s">
        <v>38</v>
      </c>
      <c r="E4953" s="94" t="s">
        <v>5162</v>
      </c>
      <c r="F4953" s="94" t="s">
        <v>13974</v>
      </c>
      <c r="G4953" s="105" t="s">
        <v>7436</v>
      </c>
      <c r="H4953" s="92" t="s">
        <v>297</v>
      </c>
      <c r="I4953" s="95" t="s">
        <v>43</v>
      </c>
      <c r="J4953" s="92" t="s">
        <v>8</v>
      </c>
      <c r="K4953" s="96" t="s">
        <v>1115</v>
      </c>
      <c r="L4953" s="96" t="s">
        <v>1116</v>
      </c>
      <c r="M4953" s="92" t="s">
        <v>714</v>
      </c>
      <c r="N4953" s="92">
        <v>0</v>
      </c>
      <c r="O4953" s="92" t="s">
        <v>47</v>
      </c>
      <c r="P4953" s="96">
        <v>1</v>
      </c>
      <c r="Q4953" s="96" t="s">
        <v>388</v>
      </c>
      <c r="R4953" s="97" t="s">
        <v>4718</v>
      </c>
      <c r="S4953" s="98" t="s">
        <v>64</v>
      </c>
      <c r="T4953" s="98" t="s">
        <v>51</v>
      </c>
      <c r="U4953" s="99" t="s">
        <v>389</v>
      </c>
      <c r="V4953" s="100">
        <v>0</v>
      </c>
      <c r="W4953" s="106">
        <v>0</v>
      </c>
      <c r="X4953" s="102">
        <v>1</v>
      </c>
      <c r="Y4953" s="103">
        <v>0.42</v>
      </c>
      <c r="Z4953" s="99">
        <v>5</v>
      </c>
      <c r="AA4953" s="104">
        <v>8.3999999999999991E-2</v>
      </c>
      <c r="AB4953" s="100">
        <v>0</v>
      </c>
      <c r="AC4953" s="106">
        <v>0</v>
      </c>
      <c r="AD4953" s="107">
        <v>43609</v>
      </c>
      <c r="AE4953" s="107">
        <v>43609</v>
      </c>
      <c r="AF4953" s="99">
        <v>0</v>
      </c>
      <c r="AG4953" s="101" t="s">
        <v>53</v>
      </c>
      <c r="AH4953" s="100">
        <v>0</v>
      </c>
      <c r="AI4953" s="106">
        <v>0</v>
      </c>
      <c r="AJ4953" s="106">
        <v>0</v>
      </c>
      <c r="AK4953" s="60" t="str">
        <f>+IF(Tabla1[[#This Row],[REQUEST_TY]]="SR MANTENIMIENTO CORRECTIVO", "EMERGENCIA", "OTROS")</f>
        <v>EMERGENCIA</v>
      </c>
      <c r="AL4953" s="6" t="str">
        <f>+_xlfn.IFS(Tabla1[[#This Row],[Veces obj]]&lt;=1,"0-1",Tabla1[[#This Row],[Veces obj]]&lt;=2,"1-2",Tabla1[[#This Row],[Veces obj]]&lt;=3,"2-3",TRUE,"&gt;3")</f>
        <v>0-1</v>
      </c>
      <c r="AM4953" s="60" t="str">
        <f>+_xlfn.IFS(MONTH(Tabla1[[#This Row],[MES]])&lt;=3,"Q1",MONTH(Tabla1[[#This Row],[MES]])&lt;=6,"Q2",MONTH(Tabla1[[#This Row],[MES]])&lt;=9,"Q3",TRUE,"Q4")</f>
        <v>Q2</v>
      </c>
      <c r="AN4953" s="15" t="str">
        <f>+IFERROR(VLOOKUP(Tabla1[[#This Row],[CUENTA]],CTAS[],2,0),"OTROS")</f>
        <v>OTROS</v>
      </c>
      <c r="AP4953" s="15" t="str">
        <f>+IFERROR(VLOOKUP(Tabla1[[#This Row],[EMPLEADO]],IS[],3,0),"OTROS")</f>
        <v>JUAREZ</v>
      </c>
      <c r="AQ4953" s="15" t="str">
        <f>+IFERROR(VLOOKUP(Tabla1[[#This Row],[EMPLEADO]],IS[[NÓMINA]:[INGENIERO]],2,0),"OTROS")</f>
        <v>ALFREDO TORRES</v>
      </c>
    </row>
    <row r="4954" spans="1:43" x14ac:dyDescent="0.25">
      <c r="A4954" s="91" t="s">
        <v>12089</v>
      </c>
      <c r="B4954" s="92">
        <v>1</v>
      </c>
      <c r="C4954" s="92" t="s">
        <v>13975</v>
      </c>
      <c r="D4954" s="93" t="s">
        <v>38</v>
      </c>
      <c r="E4954" s="94" t="s">
        <v>85</v>
      </c>
      <c r="F4954" s="94" t="s">
        <v>13976</v>
      </c>
      <c r="G4954" s="105" t="s">
        <v>12304</v>
      </c>
      <c r="H4954" s="92" t="s">
        <v>915</v>
      </c>
      <c r="I4954" s="95" t="s">
        <v>43</v>
      </c>
      <c r="J4954" s="92" t="s">
        <v>8</v>
      </c>
      <c r="K4954" s="96" t="s">
        <v>370</v>
      </c>
      <c r="L4954" s="96" t="s">
        <v>4698</v>
      </c>
      <c r="M4954" s="92" t="s">
        <v>131</v>
      </c>
      <c r="N4954" s="92">
        <v>0</v>
      </c>
      <c r="O4954" s="92" t="s">
        <v>47</v>
      </c>
      <c r="P4954" s="96">
        <v>9</v>
      </c>
      <c r="Q4954" s="96" t="s">
        <v>194</v>
      </c>
      <c r="R4954" s="97" t="s">
        <v>49</v>
      </c>
      <c r="S4954" s="98" t="s">
        <v>50</v>
      </c>
      <c r="T4954" s="98" t="s">
        <v>51</v>
      </c>
      <c r="U4954" s="99" t="s">
        <v>444</v>
      </c>
      <c r="V4954" s="100">
        <v>0</v>
      </c>
      <c r="W4954" s="106">
        <v>0</v>
      </c>
      <c r="X4954" s="102">
        <v>1</v>
      </c>
      <c r="Y4954" s="103">
        <v>0.5</v>
      </c>
      <c r="Z4954" s="99">
        <v>5</v>
      </c>
      <c r="AA4954" s="104">
        <v>0.1</v>
      </c>
      <c r="AB4954" s="100">
        <v>0</v>
      </c>
      <c r="AC4954" s="106">
        <v>0</v>
      </c>
      <c r="AD4954" s="107">
        <v>43608</v>
      </c>
      <c r="AE4954" s="107">
        <v>43608</v>
      </c>
      <c r="AF4954" s="99">
        <v>0</v>
      </c>
      <c r="AG4954" s="101" t="s">
        <v>53</v>
      </c>
      <c r="AH4954" s="100">
        <v>0</v>
      </c>
      <c r="AI4954" s="106">
        <v>0</v>
      </c>
      <c r="AJ4954" s="106">
        <v>0</v>
      </c>
      <c r="AK4954" s="60" t="str">
        <f>+IF(Tabla1[[#This Row],[REQUEST_TY]]="SR MANTENIMIENTO CORRECTIVO", "EMERGENCIA", "OTROS")</f>
        <v>EMERGENCIA</v>
      </c>
      <c r="AL4954" s="6" t="str">
        <f>+_xlfn.IFS(Tabla1[[#This Row],[Veces obj]]&lt;=1,"0-1",Tabla1[[#This Row],[Veces obj]]&lt;=2,"1-2",Tabla1[[#This Row],[Veces obj]]&lt;=3,"2-3",TRUE,"&gt;3")</f>
        <v>0-1</v>
      </c>
      <c r="AM4954" s="60" t="str">
        <f>+_xlfn.IFS(MONTH(Tabla1[[#This Row],[MES]])&lt;=3,"Q1",MONTH(Tabla1[[#This Row],[MES]])&lt;=6,"Q2",MONTH(Tabla1[[#This Row],[MES]])&lt;=9,"Q3",TRUE,"Q4")</f>
        <v>Q2</v>
      </c>
      <c r="AN4954" s="15" t="str">
        <f>+IFERROR(VLOOKUP(Tabla1[[#This Row],[CUENTA]],CTAS[],2,0),"OTROS")</f>
        <v>OTROS</v>
      </c>
      <c r="AP4954" s="15" t="str">
        <f>+IFERROR(VLOOKUP(Tabla1[[#This Row],[EMPLEADO]],IS[],3,0),"OTROS")</f>
        <v>OTROS</v>
      </c>
      <c r="AQ4954" s="15" t="str">
        <f>+IFERROR(VLOOKUP(Tabla1[[#This Row],[EMPLEADO]],IS[[NÓMINA]:[INGENIERO]],2,0),"OTROS")</f>
        <v>OTROS</v>
      </c>
    </row>
    <row r="4955" spans="1:43" x14ac:dyDescent="0.25">
      <c r="A4955" s="91" t="s">
        <v>12089</v>
      </c>
      <c r="B4955" s="92">
        <v>1</v>
      </c>
      <c r="C4955" s="92" t="s">
        <v>13977</v>
      </c>
      <c r="D4955" s="93" t="s">
        <v>38</v>
      </c>
      <c r="E4955" s="94" t="s">
        <v>9780</v>
      </c>
      <c r="F4955" s="94" t="s">
        <v>13978</v>
      </c>
      <c r="G4955" s="105" t="s">
        <v>13509</v>
      </c>
      <c r="H4955" s="92" t="s">
        <v>471</v>
      </c>
      <c r="I4955" s="95" t="s">
        <v>43</v>
      </c>
      <c r="J4955" s="92" t="s">
        <v>8</v>
      </c>
      <c r="K4955" s="96" t="s">
        <v>9783</v>
      </c>
      <c r="L4955" s="96" t="s">
        <v>13510</v>
      </c>
      <c r="M4955" s="92" t="s">
        <v>4271</v>
      </c>
      <c r="N4955" s="92">
        <v>0</v>
      </c>
      <c r="O4955" s="92" t="s">
        <v>47</v>
      </c>
      <c r="P4955" s="96">
        <v>5</v>
      </c>
      <c r="Q4955" s="96" t="s">
        <v>207</v>
      </c>
      <c r="R4955" s="97" t="s">
        <v>49</v>
      </c>
      <c r="S4955" s="98" t="s">
        <v>50</v>
      </c>
      <c r="T4955" s="98" t="s">
        <v>51</v>
      </c>
      <c r="U4955" s="99" t="s">
        <v>486</v>
      </c>
      <c r="V4955" s="100">
        <v>0</v>
      </c>
      <c r="W4955" s="106">
        <v>0</v>
      </c>
      <c r="X4955" s="102">
        <v>1</v>
      </c>
      <c r="Y4955" s="103">
        <v>0.5</v>
      </c>
      <c r="Z4955" s="99">
        <v>5</v>
      </c>
      <c r="AA4955" s="104">
        <v>0.1</v>
      </c>
      <c r="AB4955" s="100">
        <v>0</v>
      </c>
      <c r="AC4955" s="106">
        <v>0</v>
      </c>
      <c r="AD4955" s="107">
        <v>43608</v>
      </c>
      <c r="AE4955" s="107">
        <v>43609</v>
      </c>
      <c r="AF4955" s="99">
        <v>1</v>
      </c>
      <c r="AG4955" s="101" t="s">
        <v>53</v>
      </c>
      <c r="AH4955" s="100">
        <v>0</v>
      </c>
      <c r="AI4955" s="106">
        <v>0</v>
      </c>
      <c r="AJ4955" s="106">
        <v>0</v>
      </c>
      <c r="AK4955" s="60" t="str">
        <f>+IF(Tabla1[[#This Row],[REQUEST_TY]]="SR MANTENIMIENTO CORRECTIVO", "EMERGENCIA", "OTROS")</f>
        <v>EMERGENCIA</v>
      </c>
      <c r="AL4955" s="6" t="str">
        <f>+_xlfn.IFS(Tabla1[[#This Row],[Veces obj]]&lt;=1,"0-1",Tabla1[[#This Row],[Veces obj]]&lt;=2,"1-2",Tabla1[[#This Row],[Veces obj]]&lt;=3,"2-3",TRUE,"&gt;3")</f>
        <v>0-1</v>
      </c>
      <c r="AM4955" s="60" t="str">
        <f>+_xlfn.IFS(MONTH(Tabla1[[#This Row],[MES]])&lt;=3,"Q1",MONTH(Tabla1[[#This Row],[MES]])&lt;=6,"Q2",MONTH(Tabla1[[#This Row],[MES]])&lt;=9,"Q3",TRUE,"Q4")</f>
        <v>Q2</v>
      </c>
      <c r="AN4955" s="15" t="str">
        <f>+IFERROR(VLOOKUP(Tabla1[[#This Row],[CUENTA]],CTAS[],2,0),"OTROS")</f>
        <v>OTROS</v>
      </c>
      <c r="AP4955" s="15" t="str">
        <f>+IFERROR(VLOOKUP(Tabla1[[#This Row],[EMPLEADO]],IS[],3,0),"OTROS")</f>
        <v>OTROS</v>
      </c>
      <c r="AQ4955" s="15" t="str">
        <f>+IFERROR(VLOOKUP(Tabla1[[#This Row],[EMPLEADO]],IS[[NÓMINA]:[INGENIERO]],2,0),"OTROS")</f>
        <v>OTROS</v>
      </c>
    </row>
    <row r="4956" spans="1:43" x14ac:dyDescent="0.25">
      <c r="A4956" s="91" t="s">
        <v>12089</v>
      </c>
      <c r="B4956" s="92">
        <v>1</v>
      </c>
      <c r="C4956" s="92" t="s">
        <v>13979</v>
      </c>
      <c r="D4956" s="93" t="s">
        <v>38</v>
      </c>
      <c r="E4956" s="94" t="s">
        <v>98</v>
      </c>
      <c r="F4956" s="94" t="s">
        <v>13980</v>
      </c>
      <c r="G4956" s="105" t="s">
        <v>1744</v>
      </c>
      <c r="H4956" s="92" t="s">
        <v>136</v>
      </c>
      <c r="I4956" s="95" t="s">
        <v>43</v>
      </c>
      <c r="J4956" s="92" t="s">
        <v>8</v>
      </c>
      <c r="K4956" s="96" t="s">
        <v>102</v>
      </c>
      <c r="L4956" s="96" t="s">
        <v>1621</v>
      </c>
      <c r="M4956" s="92" t="s">
        <v>736</v>
      </c>
      <c r="N4956" s="92">
        <v>0</v>
      </c>
      <c r="O4956" s="92" t="s">
        <v>47</v>
      </c>
      <c r="P4956" s="96">
        <v>23</v>
      </c>
      <c r="Q4956" s="96" t="s">
        <v>62</v>
      </c>
      <c r="R4956" s="97" t="s">
        <v>63</v>
      </c>
      <c r="S4956" s="98" t="s">
        <v>64</v>
      </c>
      <c r="T4956" s="98" t="s">
        <v>51</v>
      </c>
      <c r="U4956" s="99" t="s">
        <v>65</v>
      </c>
      <c r="V4956" s="100">
        <v>0.8</v>
      </c>
      <c r="W4956" s="106">
        <v>1092</v>
      </c>
      <c r="X4956" s="102">
        <v>1</v>
      </c>
      <c r="Y4956" s="103">
        <v>0.5</v>
      </c>
      <c r="Z4956" s="99">
        <v>5</v>
      </c>
      <c r="AA4956" s="104">
        <v>0.1</v>
      </c>
      <c r="AB4956" s="100">
        <v>0</v>
      </c>
      <c r="AC4956" s="106">
        <v>0</v>
      </c>
      <c r="AD4956" s="107">
        <v>43608</v>
      </c>
      <c r="AE4956" s="107">
        <v>43608</v>
      </c>
      <c r="AF4956" s="99">
        <v>0</v>
      </c>
      <c r="AG4956" s="101" t="s">
        <v>53</v>
      </c>
      <c r="AH4956" s="100">
        <v>0</v>
      </c>
      <c r="AI4956" s="106">
        <v>0</v>
      </c>
      <c r="AJ4956" s="106">
        <v>0</v>
      </c>
      <c r="AK4956" s="60" t="str">
        <f>+IF(Tabla1[[#This Row],[REQUEST_TY]]="SR MANTENIMIENTO CORRECTIVO", "EMERGENCIA", "OTROS")</f>
        <v>EMERGENCIA</v>
      </c>
      <c r="AL4956" s="6" t="str">
        <f>+_xlfn.IFS(Tabla1[[#This Row],[Veces obj]]&lt;=1,"0-1",Tabla1[[#This Row],[Veces obj]]&lt;=2,"1-2",Tabla1[[#This Row],[Veces obj]]&lt;=3,"2-3",TRUE,"&gt;3")</f>
        <v>0-1</v>
      </c>
      <c r="AM4956" s="60" t="str">
        <f>+_xlfn.IFS(MONTH(Tabla1[[#This Row],[MES]])&lt;=3,"Q1",MONTH(Tabla1[[#This Row],[MES]])&lt;=6,"Q2",MONTH(Tabla1[[#This Row],[MES]])&lt;=9,"Q3",TRUE,"Q4")</f>
        <v>Q2</v>
      </c>
      <c r="AN4956" s="15" t="str">
        <f>+IFERROR(VLOOKUP(Tabla1[[#This Row],[CUENTA]],CTAS[],2,0),"OTROS")</f>
        <v>OTROS</v>
      </c>
      <c r="AP4956" s="15" t="str">
        <f>+IFERROR(VLOOKUP(Tabla1[[#This Row],[EMPLEADO]],IS[],3,0),"OTROS")</f>
        <v>OTROS</v>
      </c>
      <c r="AQ4956" s="15" t="str">
        <f>+IFERROR(VLOOKUP(Tabla1[[#This Row],[EMPLEADO]],IS[[NÓMINA]:[INGENIERO]],2,0),"OTROS")</f>
        <v>OTROS</v>
      </c>
    </row>
    <row r="4957" spans="1:43" x14ac:dyDescent="0.25">
      <c r="A4957" s="91" t="s">
        <v>12089</v>
      </c>
      <c r="B4957" s="92">
        <v>1</v>
      </c>
      <c r="C4957" s="92" t="s">
        <v>13981</v>
      </c>
      <c r="D4957" s="93" t="s">
        <v>38</v>
      </c>
      <c r="E4957" s="94" t="s">
        <v>5920</v>
      </c>
      <c r="F4957" s="94" t="s">
        <v>13982</v>
      </c>
      <c r="G4957" s="105" t="s">
        <v>13983</v>
      </c>
      <c r="H4957" s="92" t="s">
        <v>8227</v>
      </c>
      <c r="I4957" s="95" t="s">
        <v>43</v>
      </c>
      <c r="J4957" s="92" t="s">
        <v>8</v>
      </c>
      <c r="K4957" s="96" t="s">
        <v>528</v>
      </c>
      <c r="L4957" s="96" t="s">
        <v>8228</v>
      </c>
      <c r="M4957" s="92" t="s">
        <v>8229</v>
      </c>
      <c r="N4957" s="92">
        <v>1</v>
      </c>
      <c r="O4957" s="92" t="s">
        <v>47</v>
      </c>
      <c r="P4957" s="96">
        <v>265</v>
      </c>
      <c r="Q4957" s="96" t="s">
        <v>48</v>
      </c>
      <c r="R4957" s="97" t="s">
        <v>153</v>
      </c>
      <c r="S4957" s="98" t="s">
        <v>50</v>
      </c>
      <c r="T4957" s="98" t="s">
        <v>51</v>
      </c>
      <c r="U4957" s="99" t="s">
        <v>52</v>
      </c>
      <c r="V4957" s="100">
        <v>1.05</v>
      </c>
      <c r="W4957" s="106">
        <v>0</v>
      </c>
      <c r="X4957" s="102">
        <v>1</v>
      </c>
      <c r="Y4957" s="103">
        <v>1.98</v>
      </c>
      <c r="Z4957" s="99">
        <v>5</v>
      </c>
      <c r="AA4957" s="104">
        <v>0.39600000000000002</v>
      </c>
      <c r="AB4957" s="100">
        <v>0</v>
      </c>
      <c r="AC4957" s="106">
        <v>0</v>
      </c>
      <c r="AD4957" s="107">
        <v>43608</v>
      </c>
      <c r="AE4957" s="107">
        <v>43608</v>
      </c>
      <c r="AF4957" s="99">
        <v>0</v>
      </c>
      <c r="AG4957" s="101" t="s">
        <v>53</v>
      </c>
      <c r="AH4957" s="100">
        <v>0</v>
      </c>
      <c r="AI4957" s="106">
        <v>0</v>
      </c>
      <c r="AJ4957" s="106">
        <v>0</v>
      </c>
      <c r="AK4957" s="60" t="str">
        <f>+IF(Tabla1[[#This Row],[REQUEST_TY]]="SR MANTENIMIENTO CORRECTIVO", "EMERGENCIA", "OTROS")</f>
        <v>EMERGENCIA</v>
      </c>
      <c r="AL4957" s="6" t="str">
        <f>+_xlfn.IFS(Tabla1[[#This Row],[Veces obj]]&lt;=1,"0-1",Tabla1[[#This Row],[Veces obj]]&lt;=2,"1-2",Tabla1[[#This Row],[Veces obj]]&lt;=3,"2-3",TRUE,"&gt;3")</f>
        <v>0-1</v>
      </c>
      <c r="AM4957" s="60" t="str">
        <f>+_xlfn.IFS(MONTH(Tabla1[[#This Row],[MES]])&lt;=3,"Q1",MONTH(Tabla1[[#This Row],[MES]])&lt;=6,"Q2",MONTH(Tabla1[[#This Row],[MES]])&lt;=9,"Q3",TRUE,"Q4")</f>
        <v>Q2</v>
      </c>
      <c r="AN4957" s="15" t="str">
        <f>+IFERROR(VLOOKUP(Tabla1[[#This Row],[CUENTA]],CTAS[],2,0),"OTROS")</f>
        <v>OTROS</v>
      </c>
      <c r="AP4957" s="15" t="str">
        <f>+IFERROR(VLOOKUP(Tabla1[[#This Row],[EMPLEADO]],IS[],3,0),"OTROS")</f>
        <v>OTROS</v>
      </c>
      <c r="AQ4957" s="15" t="str">
        <f>+IFERROR(VLOOKUP(Tabla1[[#This Row],[EMPLEADO]],IS[[NÓMINA]:[INGENIERO]],2,0),"OTROS")</f>
        <v>OTROS</v>
      </c>
    </row>
    <row r="4958" spans="1:43" x14ac:dyDescent="0.25">
      <c r="A4958" s="91" t="s">
        <v>12089</v>
      </c>
      <c r="B4958" s="92">
        <v>1</v>
      </c>
      <c r="C4958" s="92" t="s">
        <v>13984</v>
      </c>
      <c r="D4958" s="93" t="s">
        <v>38</v>
      </c>
      <c r="E4958" s="94" t="s">
        <v>217</v>
      </c>
      <c r="F4958" s="94" t="s">
        <v>13985</v>
      </c>
      <c r="G4958" s="105" t="s">
        <v>945</v>
      </c>
      <c r="H4958" s="92" t="s">
        <v>915</v>
      </c>
      <c r="I4958" s="95" t="s">
        <v>43</v>
      </c>
      <c r="J4958" s="92" t="s">
        <v>8</v>
      </c>
      <c r="K4958" s="96" t="s">
        <v>59</v>
      </c>
      <c r="L4958" s="96" t="s">
        <v>946</v>
      </c>
      <c r="M4958" s="92" t="s">
        <v>316</v>
      </c>
      <c r="N4958" s="92">
        <v>0</v>
      </c>
      <c r="O4958" s="92" t="s">
        <v>47</v>
      </c>
      <c r="P4958" s="96">
        <v>77</v>
      </c>
      <c r="Q4958" s="96" t="s">
        <v>48</v>
      </c>
      <c r="R4958" s="97" t="s">
        <v>223</v>
      </c>
      <c r="S4958" s="98" t="s">
        <v>139</v>
      </c>
      <c r="T4958" s="98" t="s">
        <v>51</v>
      </c>
      <c r="U4958" s="99" t="s">
        <v>353</v>
      </c>
      <c r="V4958" s="100">
        <v>1.1499999999999999</v>
      </c>
      <c r="W4958" s="106">
        <v>1808.95</v>
      </c>
      <c r="X4958" s="102">
        <v>1</v>
      </c>
      <c r="Y4958" s="103">
        <v>2.95</v>
      </c>
      <c r="Z4958" s="99">
        <v>4</v>
      </c>
      <c r="AA4958" s="104">
        <v>0.73750000000000004</v>
      </c>
      <c r="AB4958" s="100">
        <v>0</v>
      </c>
      <c r="AC4958" s="106">
        <v>0</v>
      </c>
      <c r="AD4958" s="107">
        <v>43608</v>
      </c>
      <c r="AE4958" s="107">
        <v>43608</v>
      </c>
      <c r="AF4958" s="99">
        <v>0</v>
      </c>
      <c r="AG4958" s="101" t="s">
        <v>53</v>
      </c>
      <c r="AH4958" s="100">
        <v>0</v>
      </c>
      <c r="AI4958" s="106">
        <v>0</v>
      </c>
      <c r="AJ4958" s="106">
        <v>0</v>
      </c>
      <c r="AK4958" s="60" t="str">
        <f>+IF(Tabla1[[#This Row],[REQUEST_TY]]="SR MANTENIMIENTO CORRECTIVO", "EMERGENCIA", "OTROS")</f>
        <v>EMERGENCIA</v>
      </c>
      <c r="AL4958" s="6" t="str">
        <f>+_xlfn.IFS(Tabla1[[#This Row],[Veces obj]]&lt;=1,"0-1",Tabla1[[#This Row],[Veces obj]]&lt;=2,"1-2",Tabla1[[#This Row],[Veces obj]]&lt;=3,"2-3",TRUE,"&gt;3")</f>
        <v>0-1</v>
      </c>
      <c r="AM4958" s="60" t="str">
        <f>+_xlfn.IFS(MONTH(Tabla1[[#This Row],[MES]])&lt;=3,"Q1",MONTH(Tabla1[[#This Row],[MES]])&lt;=6,"Q2",MONTH(Tabla1[[#This Row],[MES]])&lt;=9,"Q3",TRUE,"Q4")</f>
        <v>Q2</v>
      </c>
      <c r="AN4958" s="15" t="str">
        <f>+IFERROR(VLOOKUP(Tabla1[[#This Row],[CUENTA]],CTAS[],2,0),"OTROS")</f>
        <v>OTROS</v>
      </c>
      <c r="AP4958" s="15" t="str">
        <f>+IFERROR(VLOOKUP(Tabla1[[#This Row],[EMPLEADO]],IS[],3,0),"OTROS")</f>
        <v>OTROS</v>
      </c>
      <c r="AQ4958" s="15" t="str">
        <f>+IFERROR(VLOOKUP(Tabla1[[#This Row],[EMPLEADO]],IS[[NÓMINA]:[INGENIERO]],2,0),"OTROS")</f>
        <v>OTROS</v>
      </c>
    </row>
    <row r="4959" spans="1:43" x14ac:dyDescent="0.25">
      <c r="A4959" s="91" t="s">
        <v>12089</v>
      </c>
      <c r="B4959" s="92">
        <v>1</v>
      </c>
      <c r="C4959" s="92" t="s">
        <v>13986</v>
      </c>
      <c r="D4959" s="93" t="s">
        <v>38</v>
      </c>
      <c r="E4959" s="94" t="s">
        <v>76</v>
      </c>
      <c r="F4959" s="94" t="s">
        <v>13987</v>
      </c>
      <c r="G4959" s="105" t="s">
        <v>1589</v>
      </c>
      <c r="H4959" s="92" t="s">
        <v>136</v>
      </c>
      <c r="I4959" s="95" t="s">
        <v>43</v>
      </c>
      <c r="J4959" s="92" t="s">
        <v>8</v>
      </c>
      <c r="K4959" s="96" t="s">
        <v>102</v>
      </c>
      <c r="L4959" s="96" t="s">
        <v>1590</v>
      </c>
      <c r="M4959" s="92" t="s">
        <v>222</v>
      </c>
      <c r="N4959" s="92">
        <v>0</v>
      </c>
      <c r="O4959" s="92" t="s">
        <v>47</v>
      </c>
      <c r="P4959" s="96">
        <v>24</v>
      </c>
      <c r="Q4959" s="96" t="s">
        <v>62</v>
      </c>
      <c r="R4959" s="97" t="s">
        <v>63</v>
      </c>
      <c r="S4959" s="98" t="s">
        <v>64</v>
      </c>
      <c r="T4959" s="98" t="s">
        <v>51</v>
      </c>
      <c r="U4959" s="99" t="s">
        <v>65</v>
      </c>
      <c r="V4959" s="100">
        <v>0.8</v>
      </c>
      <c r="W4959" s="106">
        <v>1092</v>
      </c>
      <c r="X4959" s="102">
        <v>1</v>
      </c>
      <c r="Y4959" s="103">
        <v>1.0900000000000001</v>
      </c>
      <c r="Z4959" s="99">
        <v>5</v>
      </c>
      <c r="AA4959" s="104">
        <v>0.21800000000000003</v>
      </c>
      <c r="AB4959" s="100">
        <v>0</v>
      </c>
      <c r="AC4959" s="106">
        <v>0</v>
      </c>
      <c r="AD4959" s="107">
        <v>43613</v>
      </c>
      <c r="AE4959" s="107">
        <v>43613</v>
      </c>
      <c r="AF4959" s="99">
        <v>0</v>
      </c>
      <c r="AG4959" s="101" t="s">
        <v>53</v>
      </c>
      <c r="AH4959" s="100">
        <v>0</v>
      </c>
      <c r="AI4959" s="106">
        <v>0</v>
      </c>
      <c r="AJ4959" s="106">
        <v>0</v>
      </c>
      <c r="AK4959" s="60" t="str">
        <f>+IF(Tabla1[[#This Row],[REQUEST_TY]]="SR MANTENIMIENTO CORRECTIVO", "EMERGENCIA", "OTROS")</f>
        <v>EMERGENCIA</v>
      </c>
      <c r="AL4959" s="6" t="str">
        <f>+_xlfn.IFS(Tabla1[[#This Row],[Veces obj]]&lt;=1,"0-1",Tabla1[[#This Row],[Veces obj]]&lt;=2,"1-2",Tabla1[[#This Row],[Veces obj]]&lt;=3,"2-3",TRUE,"&gt;3")</f>
        <v>0-1</v>
      </c>
      <c r="AM4959" s="60" t="str">
        <f>+_xlfn.IFS(MONTH(Tabla1[[#This Row],[MES]])&lt;=3,"Q1",MONTH(Tabla1[[#This Row],[MES]])&lt;=6,"Q2",MONTH(Tabla1[[#This Row],[MES]])&lt;=9,"Q3",TRUE,"Q4")</f>
        <v>Q2</v>
      </c>
      <c r="AN4959" s="15" t="str">
        <f>+IFERROR(VLOOKUP(Tabla1[[#This Row],[CUENTA]],CTAS[],2,0),"OTROS")</f>
        <v>OTROS</v>
      </c>
      <c r="AP4959" s="15" t="str">
        <f>+IFERROR(VLOOKUP(Tabla1[[#This Row],[EMPLEADO]],IS[],3,0),"OTROS")</f>
        <v>OTROS</v>
      </c>
      <c r="AQ4959" s="15" t="str">
        <f>+IFERROR(VLOOKUP(Tabla1[[#This Row],[EMPLEADO]],IS[[NÓMINA]:[INGENIERO]],2,0),"OTROS")</f>
        <v>OTROS</v>
      </c>
    </row>
    <row r="4960" spans="1:43" x14ac:dyDescent="0.25">
      <c r="A4960" s="91" t="s">
        <v>12089</v>
      </c>
      <c r="B4960" s="92">
        <v>1</v>
      </c>
      <c r="C4960" s="92" t="s">
        <v>13988</v>
      </c>
      <c r="D4960" s="93" t="s">
        <v>38</v>
      </c>
      <c r="E4960" s="94" t="s">
        <v>76</v>
      </c>
      <c r="F4960" s="94" t="s">
        <v>13989</v>
      </c>
      <c r="G4960" s="105" t="s">
        <v>5579</v>
      </c>
      <c r="H4960" s="92" t="s">
        <v>10274</v>
      </c>
      <c r="I4960" s="95" t="s">
        <v>43</v>
      </c>
      <c r="J4960" s="92" t="s">
        <v>8</v>
      </c>
      <c r="K4960" s="96" t="s">
        <v>102</v>
      </c>
      <c r="L4960" s="96" t="s">
        <v>376</v>
      </c>
      <c r="M4960" s="92" t="s">
        <v>310</v>
      </c>
      <c r="N4960" s="92">
        <v>0</v>
      </c>
      <c r="O4960" s="92" t="s">
        <v>47</v>
      </c>
      <c r="P4960" s="96">
        <v>18</v>
      </c>
      <c r="Q4960" s="96" t="s">
        <v>62</v>
      </c>
      <c r="R4960" s="97" t="s">
        <v>63</v>
      </c>
      <c r="S4960" s="98" t="s">
        <v>64</v>
      </c>
      <c r="T4960" s="98" t="s">
        <v>51</v>
      </c>
      <c r="U4960" s="99" t="s">
        <v>65</v>
      </c>
      <c r="V4960" s="100">
        <v>0.8</v>
      </c>
      <c r="W4960" s="106">
        <v>1092</v>
      </c>
      <c r="X4960" s="102">
        <v>1</v>
      </c>
      <c r="Y4960" s="103">
        <v>1.6</v>
      </c>
      <c r="Z4960" s="99">
        <v>5</v>
      </c>
      <c r="AA4960" s="104">
        <v>0.32</v>
      </c>
      <c r="AB4960" s="100">
        <v>0</v>
      </c>
      <c r="AC4960" s="106">
        <v>0</v>
      </c>
      <c r="AD4960" s="107">
        <v>43608</v>
      </c>
      <c r="AE4960" s="107">
        <v>43608</v>
      </c>
      <c r="AF4960" s="99">
        <v>0</v>
      </c>
      <c r="AG4960" s="101" t="s">
        <v>53</v>
      </c>
      <c r="AH4960" s="100">
        <v>0</v>
      </c>
      <c r="AI4960" s="106">
        <v>0</v>
      </c>
      <c r="AJ4960" s="106">
        <v>0</v>
      </c>
      <c r="AK4960" s="60" t="str">
        <f>+IF(Tabla1[[#This Row],[REQUEST_TY]]="SR MANTENIMIENTO CORRECTIVO", "EMERGENCIA", "OTROS")</f>
        <v>EMERGENCIA</v>
      </c>
      <c r="AL4960" s="6" t="str">
        <f>+_xlfn.IFS(Tabla1[[#This Row],[Veces obj]]&lt;=1,"0-1",Tabla1[[#This Row],[Veces obj]]&lt;=2,"1-2",Tabla1[[#This Row],[Veces obj]]&lt;=3,"2-3",TRUE,"&gt;3")</f>
        <v>0-1</v>
      </c>
      <c r="AM4960" s="60" t="str">
        <f>+_xlfn.IFS(MONTH(Tabla1[[#This Row],[MES]])&lt;=3,"Q1",MONTH(Tabla1[[#This Row],[MES]])&lt;=6,"Q2",MONTH(Tabla1[[#This Row],[MES]])&lt;=9,"Q3",TRUE,"Q4")</f>
        <v>Q2</v>
      </c>
      <c r="AN4960" s="15" t="str">
        <f>+IFERROR(VLOOKUP(Tabla1[[#This Row],[CUENTA]],CTAS[],2,0),"OTROS")</f>
        <v>OTROS</v>
      </c>
      <c r="AP4960" s="15" t="str">
        <f>+IFERROR(VLOOKUP(Tabla1[[#This Row],[EMPLEADO]],IS[],3,0),"OTROS")</f>
        <v>OTROS</v>
      </c>
      <c r="AQ4960" s="15" t="str">
        <f>+IFERROR(VLOOKUP(Tabla1[[#This Row],[EMPLEADO]],IS[[NÓMINA]:[INGENIERO]],2,0),"OTROS")</f>
        <v>OTROS</v>
      </c>
    </row>
    <row r="4961" spans="1:43" x14ac:dyDescent="0.25">
      <c r="A4961" s="91" t="s">
        <v>12089</v>
      </c>
      <c r="B4961" s="92">
        <v>1</v>
      </c>
      <c r="C4961" s="92" t="s">
        <v>13990</v>
      </c>
      <c r="D4961" s="93" t="s">
        <v>38</v>
      </c>
      <c r="E4961" s="94" t="s">
        <v>1538</v>
      </c>
      <c r="F4961" s="94" t="s">
        <v>13991</v>
      </c>
      <c r="G4961" s="105" t="s">
        <v>1540</v>
      </c>
      <c r="H4961" s="92" t="s">
        <v>784</v>
      </c>
      <c r="I4961" s="95" t="s">
        <v>43</v>
      </c>
      <c r="J4961" s="92" t="s">
        <v>8</v>
      </c>
      <c r="K4961" s="96" t="s">
        <v>1541</v>
      </c>
      <c r="L4961" s="96" t="s">
        <v>1542</v>
      </c>
      <c r="M4961" s="92" t="s">
        <v>787</v>
      </c>
      <c r="N4961" s="92">
        <v>0</v>
      </c>
      <c r="O4961" s="92" t="s">
        <v>47</v>
      </c>
      <c r="P4961" s="96">
        <v>17</v>
      </c>
      <c r="Q4961" s="96" t="s">
        <v>62</v>
      </c>
      <c r="R4961" s="97" t="s">
        <v>1543</v>
      </c>
      <c r="S4961" s="98" t="s">
        <v>50</v>
      </c>
      <c r="T4961" s="98" t="s">
        <v>51</v>
      </c>
      <c r="U4961" s="99" t="s">
        <v>154</v>
      </c>
      <c r="V4961" s="100">
        <v>0.6</v>
      </c>
      <c r="W4961" s="106">
        <v>429.00000000000006</v>
      </c>
      <c r="X4961" s="102">
        <v>1</v>
      </c>
      <c r="Y4961" s="103">
        <v>4.74</v>
      </c>
      <c r="Z4961" s="99">
        <v>5</v>
      </c>
      <c r="AA4961" s="104">
        <v>0.94800000000000006</v>
      </c>
      <c r="AB4961" s="100">
        <v>0</v>
      </c>
      <c r="AC4961" s="106">
        <v>0</v>
      </c>
      <c r="AD4961" s="107">
        <v>43613</v>
      </c>
      <c r="AE4961" s="107">
        <v>43613</v>
      </c>
      <c r="AF4961" s="99">
        <v>0</v>
      </c>
      <c r="AG4961" s="101" t="s">
        <v>53</v>
      </c>
      <c r="AH4961" s="100">
        <v>0</v>
      </c>
      <c r="AI4961" s="106">
        <v>0</v>
      </c>
      <c r="AJ4961" s="106">
        <v>0</v>
      </c>
      <c r="AK4961" s="60" t="str">
        <f>+IF(Tabla1[[#This Row],[REQUEST_TY]]="SR MANTENIMIENTO CORRECTIVO", "EMERGENCIA", "OTROS")</f>
        <v>EMERGENCIA</v>
      </c>
      <c r="AL4961" s="6" t="str">
        <f>+_xlfn.IFS(Tabla1[[#This Row],[Veces obj]]&lt;=1,"0-1",Tabla1[[#This Row],[Veces obj]]&lt;=2,"1-2",Tabla1[[#This Row],[Veces obj]]&lt;=3,"2-3",TRUE,"&gt;3")</f>
        <v>0-1</v>
      </c>
      <c r="AM4961" s="60" t="str">
        <f>+_xlfn.IFS(MONTH(Tabla1[[#This Row],[MES]])&lt;=3,"Q1",MONTH(Tabla1[[#This Row],[MES]])&lt;=6,"Q2",MONTH(Tabla1[[#This Row],[MES]])&lt;=9,"Q3",TRUE,"Q4")</f>
        <v>Q2</v>
      </c>
      <c r="AN4961" s="15" t="str">
        <f>+IFERROR(VLOOKUP(Tabla1[[#This Row],[CUENTA]],CTAS[],2,0),"OTROS")</f>
        <v>OTROS</v>
      </c>
      <c r="AP4961" s="15" t="str">
        <f>+IFERROR(VLOOKUP(Tabla1[[#This Row],[EMPLEADO]],IS[],3,0),"OTROS")</f>
        <v>OTROS</v>
      </c>
      <c r="AQ4961" s="15" t="str">
        <f>+IFERROR(VLOOKUP(Tabla1[[#This Row],[EMPLEADO]],IS[[NÓMINA]:[INGENIERO]],2,0),"OTROS")</f>
        <v>OTROS</v>
      </c>
    </row>
    <row r="4962" spans="1:43" x14ac:dyDescent="0.25">
      <c r="A4962" s="91" t="s">
        <v>12089</v>
      </c>
      <c r="B4962" s="92">
        <v>1</v>
      </c>
      <c r="C4962" s="92" t="s">
        <v>13992</v>
      </c>
      <c r="D4962" s="93" t="s">
        <v>38</v>
      </c>
      <c r="E4962" s="94" t="s">
        <v>226</v>
      </c>
      <c r="F4962" s="94" t="s">
        <v>13993</v>
      </c>
      <c r="G4962" s="105" t="s">
        <v>13994</v>
      </c>
      <c r="H4962" s="92" t="s">
        <v>691</v>
      </c>
      <c r="I4962" s="95" t="s">
        <v>43</v>
      </c>
      <c r="J4962" s="92" t="s">
        <v>8</v>
      </c>
      <c r="K4962" s="96" t="s">
        <v>144</v>
      </c>
      <c r="L4962" s="96" t="s">
        <v>639</v>
      </c>
      <c r="M4962" s="92" t="s">
        <v>640</v>
      </c>
      <c r="N4962" s="92">
        <v>0</v>
      </c>
      <c r="O4962" s="92" t="s">
        <v>47</v>
      </c>
      <c r="P4962" s="96">
        <v>2730</v>
      </c>
      <c r="Q4962" s="96" t="s">
        <v>48</v>
      </c>
      <c r="R4962" s="97" t="s">
        <v>153</v>
      </c>
      <c r="S4962" s="98" t="s">
        <v>50</v>
      </c>
      <c r="T4962" s="98" t="s">
        <v>51</v>
      </c>
      <c r="U4962" s="99" t="s">
        <v>52</v>
      </c>
      <c r="V4962" s="100">
        <v>1.05</v>
      </c>
      <c r="W4962" s="106">
        <v>750.75000000000011</v>
      </c>
      <c r="X4962" s="102">
        <v>1</v>
      </c>
      <c r="Y4962" s="103">
        <v>1.35</v>
      </c>
      <c r="Z4962" s="99">
        <v>5</v>
      </c>
      <c r="AA4962" s="104">
        <v>0.27</v>
      </c>
      <c r="AB4962" s="100">
        <v>0</v>
      </c>
      <c r="AC4962" s="106">
        <v>0</v>
      </c>
      <c r="AD4962" s="107">
        <v>43608</v>
      </c>
      <c r="AE4962" s="107">
        <v>43608</v>
      </c>
      <c r="AF4962" s="99">
        <v>0</v>
      </c>
      <c r="AG4962" s="101" t="s">
        <v>53</v>
      </c>
      <c r="AH4962" s="100">
        <v>0</v>
      </c>
      <c r="AI4962" s="106">
        <v>0</v>
      </c>
      <c r="AJ4962" s="106">
        <v>0</v>
      </c>
      <c r="AK4962" s="60" t="str">
        <f>+IF(Tabla1[[#This Row],[REQUEST_TY]]="SR MANTENIMIENTO CORRECTIVO", "EMERGENCIA", "OTROS")</f>
        <v>EMERGENCIA</v>
      </c>
      <c r="AL4962" s="6" t="str">
        <f>+_xlfn.IFS(Tabla1[[#This Row],[Veces obj]]&lt;=1,"0-1",Tabla1[[#This Row],[Veces obj]]&lt;=2,"1-2",Tabla1[[#This Row],[Veces obj]]&lt;=3,"2-3",TRUE,"&gt;3")</f>
        <v>0-1</v>
      </c>
      <c r="AM4962" s="60" t="str">
        <f>+_xlfn.IFS(MONTH(Tabla1[[#This Row],[MES]])&lt;=3,"Q1",MONTH(Tabla1[[#This Row],[MES]])&lt;=6,"Q2",MONTH(Tabla1[[#This Row],[MES]])&lt;=9,"Q3",TRUE,"Q4")</f>
        <v>Q2</v>
      </c>
      <c r="AN4962" s="15" t="str">
        <f>+IFERROR(VLOOKUP(Tabla1[[#This Row],[CUENTA]],CTAS[],2,0),"OTROS")</f>
        <v>OTROS</v>
      </c>
      <c r="AP4962" s="15" t="str">
        <f>+IFERROR(VLOOKUP(Tabla1[[#This Row],[EMPLEADO]],IS[],3,0),"OTROS")</f>
        <v>OTROS</v>
      </c>
      <c r="AQ4962" s="15" t="str">
        <f>+IFERROR(VLOOKUP(Tabla1[[#This Row],[EMPLEADO]],IS[[NÓMINA]:[INGENIERO]],2,0),"OTROS")</f>
        <v>OTROS</v>
      </c>
    </row>
    <row r="4963" spans="1:43" x14ac:dyDescent="0.25">
      <c r="A4963" s="91" t="s">
        <v>12089</v>
      </c>
      <c r="B4963" s="92">
        <v>1</v>
      </c>
      <c r="C4963" s="92" t="s">
        <v>13995</v>
      </c>
      <c r="D4963" s="93" t="s">
        <v>38</v>
      </c>
      <c r="E4963" s="94" t="s">
        <v>613</v>
      </c>
      <c r="F4963" s="94" t="s">
        <v>13996</v>
      </c>
      <c r="G4963" s="105" t="s">
        <v>13997</v>
      </c>
      <c r="H4963" s="92" t="s">
        <v>691</v>
      </c>
      <c r="I4963" s="95" t="s">
        <v>43</v>
      </c>
      <c r="J4963" s="92" t="s">
        <v>8</v>
      </c>
      <c r="K4963" s="96" t="s">
        <v>144</v>
      </c>
      <c r="L4963" s="96" t="s">
        <v>639</v>
      </c>
      <c r="M4963" s="92" t="s">
        <v>640</v>
      </c>
      <c r="N4963" s="92">
        <v>0</v>
      </c>
      <c r="O4963" s="92" t="s">
        <v>47</v>
      </c>
      <c r="P4963" s="96">
        <v>246</v>
      </c>
      <c r="Q4963" s="96" t="s">
        <v>48</v>
      </c>
      <c r="R4963" s="97" t="s">
        <v>235</v>
      </c>
      <c r="S4963" s="98" t="s">
        <v>50</v>
      </c>
      <c r="T4963" s="98" t="s">
        <v>51</v>
      </c>
      <c r="U4963" s="99" t="s">
        <v>52</v>
      </c>
      <c r="V4963" s="100">
        <v>1.05</v>
      </c>
      <c r="W4963" s="106">
        <v>750.75000000000011</v>
      </c>
      <c r="X4963" s="102">
        <v>1</v>
      </c>
      <c r="Y4963" s="103">
        <v>2.09</v>
      </c>
      <c r="Z4963" s="99">
        <v>5</v>
      </c>
      <c r="AA4963" s="104">
        <v>0.41799999999999998</v>
      </c>
      <c r="AB4963" s="100">
        <v>0</v>
      </c>
      <c r="AC4963" s="106">
        <v>0</v>
      </c>
      <c r="AD4963" s="107">
        <v>43608</v>
      </c>
      <c r="AE4963" s="107">
        <v>43608</v>
      </c>
      <c r="AF4963" s="99">
        <v>0</v>
      </c>
      <c r="AG4963" s="101" t="s">
        <v>53</v>
      </c>
      <c r="AH4963" s="100">
        <v>0</v>
      </c>
      <c r="AI4963" s="106">
        <v>0</v>
      </c>
      <c r="AJ4963" s="106">
        <v>0</v>
      </c>
      <c r="AK4963" s="60" t="str">
        <f>+IF(Tabla1[[#This Row],[REQUEST_TY]]="SR MANTENIMIENTO CORRECTIVO", "EMERGENCIA", "OTROS")</f>
        <v>EMERGENCIA</v>
      </c>
      <c r="AL4963" s="6" t="str">
        <f>+_xlfn.IFS(Tabla1[[#This Row],[Veces obj]]&lt;=1,"0-1",Tabla1[[#This Row],[Veces obj]]&lt;=2,"1-2",Tabla1[[#This Row],[Veces obj]]&lt;=3,"2-3",TRUE,"&gt;3")</f>
        <v>0-1</v>
      </c>
      <c r="AM4963" s="60" t="str">
        <f>+_xlfn.IFS(MONTH(Tabla1[[#This Row],[MES]])&lt;=3,"Q1",MONTH(Tabla1[[#This Row],[MES]])&lt;=6,"Q2",MONTH(Tabla1[[#This Row],[MES]])&lt;=9,"Q3",TRUE,"Q4")</f>
        <v>Q2</v>
      </c>
      <c r="AN4963" s="15" t="str">
        <f>+IFERROR(VLOOKUP(Tabla1[[#This Row],[CUENTA]],CTAS[],2,0),"OTROS")</f>
        <v>OTROS</v>
      </c>
      <c r="AP4963" s="15" t="str">
        <f>+IFERROR(VLOOKUP(Tabla1[[#This Row],[EMPLEADO]],IS[],3,0),"OTROS")</f>
        <v>OTROS</v>
      </c>
      <c r="AQ4963" s="15" t="str">
        <f>+IFERROR(VLOOKUP(Tabla1[[#This Row],[EMPLEADO]],IS[[NÓMINA]:[INGENIERO]],2,0),"OTROS")</f>
        <v>OTROS</v>
      </c>
    </row>
    <row r="4964" spans="1:43" x14ac:dyDescent="0.25">
      <c r="A4964" s="91" t="s">
        <v>12089</v>
      </c>
      <c r="B4964" s="92">
        <v>1</v>
      </c>
      <c r="C4964" s="92" t="s">
        <v>13998</v>
      </c>
      <c r="D4964" s="93" t="s">
        <v>38</v>
      </c>
      <c r="E4964" s="94" t="s">
        <v>147</v>
      </c>
      <c r="F4964" s="94" t="s">
        <v>13999</v>
      </c>
      <c r="G4964" s="105" t="s">
        <v>3064</v>
      </c>
      <c r="H4964" s="92" t="s">
        <v>150</v>
      </c>
      <c r="I4964" s="95" t="s">
        <v>43</v>
      </c>
      <c r="J4964" s="92" t="s">
        <v>8</v>
      </c>
      <c r="K4964" s="96" t="s">
        <v>151</v>
      </c>
      <c r="L4964" s="96" t="s">
        <v>323</v>
      </c>
      <c r="M4964" s="92" t="s">
        <v>73</v>
      </c>
      <c r="N4964" s="92">
        <v>1</v>
      </c>
      <c r="O4964" s="92" t="s">
        <v>47</v>
      </c>
      <c r="P4964" s="96">
        <v>87</v>
      </c>
      <c r="Q4964" s="96" t="s">
        <v>48</v>
      </c>
      <c r="R4964" s="97" t="s">
        <v>153</v>
      </c>
      <c r="S4964" s="98" t="s">
        <v>50</v>
      </c>
      <c r="T4964" s="98" t="s">
        <v>51</v>
      </c>
      <c r="U4964" s="99" t="s">
        <v>52</v>
      </c>
      <c r="V4964" s="100">
        <v>1.05</v>
      </c>
      <c r="W4964" s="106">
        <v>0</v>
      </c>
      <c r="X4964" s="102">
        <v>1</v>
      </c>
      <c r="Y4964" s="103">
        <v>0</v>
      </c>
      <c r="Z4964" s="99">
        <v>5</v>
      </c>
      <c r="AA4964" s="104">
        <v>0</v>
      </c>
      <c r="AB4964" s="100">
        <v>0</v>
      </c>
      <c r="AC4964" s="106">
        <v>0</v>
      </c>
      <c r="AD4964" s="107">
        <v>43609</v>
      </c>
      <c r="AE4964" s="107">
        <v>43609</v>
      </c>
      <c r="AF4964" s="99">
        <v>0</v>
      </c>
      <c r="AG4964" s="101" t="s">
        <v>53</v>
      </c>
      <c r="AH4964" s="100">
        <v>0</v>
      </c>
      <c r="AI4964" s="106">
        <v>0</v>
      </c>
      <c r="AJ4964" s="106">
        <v>0</v>
      </c>
      <c r="AK4964" s="60" t="str">
        <f>+IF(Tabla1[[#This Row],[REQUEST_TY]]="SR MANTENIMIENTO CORRECTIVO", "EMERGENCIA", "OTROS")</f>
        <v>EMERGENCIA</v>
      </c>
      <c r="AL4964" s="6" t="str">
        <f>+_xlfn.IFS(Tabla1[[#This Row],[Veces obj]]&lt;=1,"0-1",Tabla1[[#This Row],[Veces obj]]&lt;=2,"1-2",Tabla1[[#This Row],[Veces obj]]&lt;=3,"2-3",TRUE,"&gt;3")</f>
        <v>0-1</v>
      </c>
      <c r="AM4964" s="60" t="str">
        <f>+_xlfn.IFS(MONTH(Tabla1[[#This Row],[MES]])&lt;=3,"Q1",MONTH(Tabla1[[#This Row],[MES]])&lt;=6,"Q2",MONTH(Tabla1[[#This Row],[MES]])&lt;=9,"Q3",TRUE,"Q4")</f>
        <v>Q2</v>
      </c>
      <c r="AN4964" s="15" t="str">
        <f>+IFERROR(VLOOKUP(Tabla1[[#This Row],[CUENTA]],CTAS[],2,0),"OTROS")</f>
        <v>HONEYWELL</v>
      </c>
      <c r="AP4964" s="15" t="str">
        <f>+IFERROR(VLOOKUP(Tabla1[[#This Row],[EMPLEADO]],IS[],3,0),"OTROS")</f>
        <v>JUAREZ</v>
      </c>
      <c r="AQ4964" s="15" t="str">
        <f>+IFERROR(VLOOKUP(Tabla1[[#This Row],[EMPLEADO]],IS[[NÓMINA]:[INGENIERO]],2,0),"OTROS")</f>
        <v>CARLOS MONTOYA</v>
      </c>
    </row>
    <row r="4965" spans="1:43" x14ac:dyDescent="0.25">
      <c r="A4965" s="91" t="s">
        <v>12089</v>
      </c>
      <c r="B4965" s="92">
        <v>1</v>
      </c>
      <c r="C4965" s="92" t="s">
        <v>14000</v>
      </c>
      <c r="D4965" s="93" t="s">
        <v>38</v>
      </c>
      <c r="E4965" s="94" t="s">
        <v>7217</v>
      </c>
      <c r="F4965" s="94" t="s">
        <v>14001</v>
      </c>
      <c r="G4965" s="105" t="s">
        <v>7219</v>
      </c>
      <c r="H4965" s="92" t="s">
        <v>8581</v>
      </c>
      <c r="I4965" s="95" t="s">
        <v>43</v>
      </c>
      <c r="J4965" s="92" t="s">
        <v>8</v>
      </c>
      <c r="K4965" s="96" t="s">
        <v>7220</v>
      </c>
      <c r="L4965" s="96" t="s">
        <v>7221</v>
      </c>
      <c r="M4965" s="92" t="s">
        <v>256</v>
      </c>
      <c r="N4965" s="92">
        <v>0</v>
      </c>
      <c r="O4965" s="92" t="s">
        <v>47</v>
      </c>
      <c r="P4965" s="96">
        <v>85</v>
      </c>
      <c r="Q4965" s="96" t="s">
        <v>48</v>
      </c>
      <c r="R4965" s="97" t="s">
        <v>138</v>
      </c>
      <c r="S4965" s="98" t="s">
        <v>139</v>
      </c>
      <c r="T4965" s="98" t="s">
        <v>51</v>
      </c>
      <c r="U4965" s="99" t="s">
        <v>353</v>
      </c>
      <c r="V4965" s="100">
        <v>1.1499999999999999</v>
      </c>
      <c r="W4965" s="106">
        <v>1808.95</v>
      </c>
      <c r="X4965" s="102">
        <v>1</v>
      </c>
      <c r="Y4965" s="103">
        <v>0.81</v>
      </c>
      <c r="Z4965" s="99">
        <v>4</v>
      </c>
      <c r="AA4965" s="104">
        <v>0.20250000000000001</v>
      </c>
      <c r="AB4965" s="100">
        <v>0</v>
      </c>
      <c r="AC4965" s="106">
        <v>0</v>
      </c>
      <c r="AD4965" s="107">
        <v>43609</v>
      </c>
      <c r="AE4965" s="107">
        <v>43612</v>
      </c>
      <c r="AF4965" s="99">
        <v>1</v>
      </c>
      <c r="AG4965" s="101" t="s">
        <v>53</v>
      </c>
      <c r="AH4965" s="100">
        <v>0</v>
      </c>
      <c r="AI4965" s="106">
        <v>0</v>
      </c>
      <c r="AJ4965" s="106">
        <v>0</v>
      </c>
      <c r="AK4965" s="60" t="str">
        <f>+IF(Tabla1[[#This Row],[REQUEST_TY]]="SR MANTENIMIENTO CORRECTIVO", "EMERGENCIA", "OTROS")</f>
        <v>EMERGENCIA</v>
      </c>
      <c r="AL4965" s="6" t="str">
        <f>+_xlfn.IFS(Tabla1[[#This Row],[Veces obj]]&lt;=1,"0-1",Tabla1[[#This Row],[Veces obj]]&lt;=2,"1-2",Tabla1[[#This Row],[Veces obj]]&lt;=3,"2-3",TRUE,"&gt;3")</f>
        <v>0-1</v>
      </c>
      <c r="AM4965" s="60" t="str">
        <f>+_xlfn.IFS(MONTH(Tabla1[[#This Row],[MES]])&lt;=3,"Q1",MONTH(Tabla1[[#This Row],[MES]])&lt;=6,"Q2",MONTH(Tabla1[[#This Row],[MES]])&lt;=9,"Q3",TRUE,"Q4")</f>
        <v>Q2</v>
      </c>
      <c r="AN4965" s="15" t="str">
        <f>+IFERROR(VLOOKUP(Tabla1[[#This Row],[CUENTA]],CTAS[],2,0),"OTROS")</f>
        <v>OTROS</v>
      </c>
      <c r="AP4965" s="15" t="str">
        <f>+IFERROR(VLOOKUP(Tabla1[[#This Row],[EMPLEADO]],IS[],3,0),"OTROS")</f>
        <v>OTROS</v>
      </c>
      <c r="AQ4965" s="15" t="str">
        <f>+IFERROR(VLOOKUP(Tabla1[[#This Row],[EMPLEADO]],IS[[NÓMINA]:[INGENIERO]],2,0),"OTROS")</f>
        <v>OTROS</v>
      </c>
    </row>
    <row r="4966" spans="1:43" x14ac:dyDescent="0.25">
      <c r="A4966" s="91" t="s">
        <v>12089</v>
      </c>
      <c r="B4966" s="92">
        <v>1</v>
      </c>
      <c r="C4966" s="92" t="s">
        <v>14002</v>
      </c>
      <c r="D4966" s="93" t="s">
        <v>38</v>
      </c>
      <c r="E4966" s="94" t="s">
        <v>176</v>
      </c>
      <c r="F4966" s="94" t="s">
        <v>14003</v>
      </c>
      <c r="G4966" s="105" t="s">
        <v>14004</v>
      </c>
      <c r="H4966" s="92" t="s">
        <v>1211</v>
      </c>
      <c r="I4966" s="95" t="s">
        <v>43</v>
      </c>
      <c r="J4966" s="92" t="s">
        <v>8</v>
      </c>
      <c r="K4966" s="96" t="s">
        <v>179</v>
      </c>
      <c r="L4966" s="96" t="s">
        <v>14005</v>
      </c>
      <c r="M4966" s="92" t="s">
        <v>1523</v>
      </c>
      <c r="N4966" s="92">
        <v>0</v>
      </c>
      <c r="O4966" s="92" t="s">
        <v>47</v>
      </c>
      <c r="P4966" s="96">
        <v>233</v>
      </c>
      <c r="Q4966" s="96" t="s">
        <v>48</v>
      </c>
      <c r="R4966" s="97" t="s">
        <v>49</v>
      </c>
      <c r="S4966" s="98" t="s">
        <v>50</v>
      </c>
      <c r="T4966" s="98" t="s">
        <v>208</v>
      </c>
      <c r="U4966" s="99" t="s">
        <v>52</v>
      </c>
      <c r="V4966" s="100">
        <v>1.05</v>
      </c>
      <c r="W4966" s="106">
        <v>750.75000000000011</v>
      </c>
      <c r="X4966" s="102">
        <v>1</v>
      </c>
      <c r="Y4966" s="103">
        <v>0.73</v>
      </c>
      <c r="Z4966" s="99">
        <v>9</v>
      </c>
      <c r="AA4966" s="104">
        <v>8.1111111111111106E-2</v>
      </c>
      <c r="AB4966" s="100">
        <v>0</v>
      </c>
      <c r="AC4966" s="106">
        <v>0</v>
      </c>
      <c r="AD4966" s="107">
        <v>43609</v>
      </c>
      <c r="AE4966" s="107">
        <v>43612</v>
      </c>
      <c r="AF4966" s="99">
        <v>1</v>
      </c>
      <c r="AG4966" s="101" t="s">
        <v>53</v>
      </c>
      <c r="AH4966" s="100">
        <v>0</v>
      </c>
      <c r="AI4966" s="106">
        <v>0</v>
      </c>
      <c r="AJ4966" s="106">
        <v>0</v>
      </c>
      <c r="AK4966" s="60" t="str">
        <f>+IF(Tabla1[[#This Row],[REQUEST_TY]]="SR MANTENIMIENTO CORRECTIVO", "EMERGENCIA", "OTROS")</f>
        <v>EMERGENCIA</v>
      </c>
      <c r="AL4966" s="6" t="str">
        <f>+_xlfn.IFS(Tabla1[[#This Row],[Veces obj]]&lt;=1,"0-1",Tabla1[[#This Row],[Veces obj]]&lt;=2,"1-2",Tabla1[[#This Row],[Veces obj]]&lt;=3,"2-3",TRUE,"&gt;3")</f>
        <v>0-1</v>
      </c>
      <c r="AM4966" s="60" t="str">
        <f>+_xlfn.IFS(MONTH(Tabla1[[#This Row],[MES]])&lt;=3,"Q1",MONTH(Tabla1[[#This Row],[MES]])&lt;=6,"Q2",MONTH(Tabla1[[#This Row],[MES]])&lt;=9,"Q3",TRUE,"Q4")</f>
        <v>Q2</v>
      </c>
      <c r="AN4966" s="15" t="str">
        <f>+IFERROR(VLOOKUP(Tabla1[[#This Row],[CUENTA]],CTAS[],2,0),"OTROS")</f>
        <v>OTROS</v>
      </c>
      <c r="AP4966" s="15" t="str">
        <f>+IFERROR(VLOOKUP(Tabla1[[#This Row],[EMPLEADO]],IS[],3,0),"OTROS")</f>
        <v>OTROS</v>
      </c>
      <c r="AQ4966" s="15" t="str">
        <f>+IFERROR(VLOOKUP(Tabla1[[#This Row],[EMPLEADO]],IS[[NÓMINA]:[INGENIERO]],2,0),"OTROS")</f>
        <v>OTROS</v>
      </c>
    </row>
    <row r="4967" spans="1:43" x14ac:dyDescent="0.25">
      <c r="A4967" s="91" t="s">
        <v>12089</v>
      </c>
      <c r="B4967" s="92">
        <v>1</v>
      </c>
      <c r="C4967" s="92" t="s">
        <v>14006</v>
      </c>
      <c r="D4967" s="93" t="s">
        <v>38</v>
      </c>
      <c r="E4967" s="94" t="s">
        <v>39</v>
      </c>
      <c r="F4967" s="94" t="s">
        <v>14007</v>
      </c>
      <c r="G4967" s="105" t="s">
        <v>14008</v>
      </c>
      <c r="H4967" s="92" t="s">
        <v>679</v>
      </c>
      <c r="I4967" s="95" t="s">
        <v>43</v>
      </c>
      <c r="J4967" s="92" t="s">
        <v>8</v>
      </c>
      <c r="K4967" s="96" t="s">
        <v>4888</v>
      </c>
      <c r="L4967" s="96" t="s">
        <v>14009</v>
      </c>
      <c r="M4967" s="92" t="s">
        <v>109</v>
      </c>
      <c r="N4967" s="92">
        <v>0</v>
      </c>
      <c r="O4967" s="92" t="s">
        <v>47</v>
      </c>
      <c r="P4967" s="96">
        <v>2730</v>
      </c>
      <c r="Q4967" s="96" t="s">
        <v>48</v>
      </c>
      <c r="R4967" s="97" t="s">
        <v>49</v>
      </c>
      <c r="S4967" s="98" t="s">
        <v>50</v>
      </c>
      <c r="T4967" s="98" t="s">
        <v>51</v>
      </c>
      <c r="U4967" s="99" t="s">
        <v>52</v>
      </c>
      <c r="V4967" s="100">
        <v>1.05</v>
      </c>
      <c r="W4967" s="106">
        <v>750.75000000000011</v>
      </c>
      <c r="X4967" s="102">
        <v>1</v>
      </c>
      <c r="Y4967" s="103">
        <v>3.92</v>
      </c>
      <c r="Z4967" s="99">
        <v>5</v>
      </c>
      <c r="AA4967" s="104">
        <v>0.78400000000000003</v>
      </c>
      <c r="AB4967" s="100">
        <v>0</v>
      </c>
      <c r="AC4967" s="106">
        <v>0</v>
      </c>
      <c r="AD4967" s="107">
        <v>43608</v>
      </c>
      <c r="AE4967" s="107">
        <v>43608</v>
      </c>
      <c r="AF4967" s="99">
        <v>0</v>
      </c>
      <c r="AG4967" s="101" t="s">
        <v>53</v>
      </c>
      <c r="AH4967" s="100">
        <v>0</v>
      </c>
      <c r="AI4967" s="106">
        <v>0</v>
      </c>
      <c r="AJ4967" s="106">
        <v>0</v>
      </c>
      <c r="AK4967" s="60" t="str">
        <f>+IF(Tabla1[[#This Row],[REQUEST_TY]]="SR MANTENIMIENTO CORRECTIVO", "EMERGENCIA", "OTROS")</f>
        <v>EMERGENCIA</v>
      </c>
      <c r="AL4967" s="6" t="str">
        <f>+_xlfn.IFS(Tabla1[[#This Row],[Veces obj]]&lt;=1,"0-1",Tabla1[[#This Row],[Veces obj]]&lt;=2,"1-2",Tabla1[[#This Row],[Veces obj]]&lt;=3,"2-3",TRUE,"&gt;3")</f>
        <v>0-1</v>
      </c>
      <c r="AM4967" s="60" t="str">
        <f>+_xlfn.IFS(MONTH(Tabla1[[#This Row],[MES]])&lt;=3,"Q1",MONTH(Tabla1[[#This Row],[MES]])&lt;=6,"Q2",MONTH(Tabla1[[#This Row],[MES]])&lt;=9,"Q3",TRUE,"Q4")</f>
        <v>Q2</v>
      </c>
      <c r="AN4967" s="15" t="str">
        <f>+IFERROR(VLOOKUP(Tabla1[[#This Row],[CUENTA]],CTAS[],2,0),"OTROS")</f>
        <v>OTROS</v>
      </c>
      <c r="AP4967" s="15" t="str">
        <f>+IFERROR(VLOOKUP(Tabla1[[#This Row],[EMPLEADO]],IS[],3,0),"OTROS")</f>
        <v>OTROS</v>
      </c>
      <c r="AQ4967" s="15" t="str">
        <f>+IFERROR(VLOOKUP(Tabla1[[#This Row],[EMPLEADO]],IS[[NÓMINA]:[INGENIERO]],2,0),"OTROS")</f>
        <v>OTROS</v>
      </c>
    </row>
    <row r="4968" spans="1:43" x14ac:dyDescent="0.25">
      <c r="A4968" s="91" t="s">
        <v>12089</v>
      </c>
      <c r="B4968" s="92">
        <v>1</v>
      </c>
      <c r="C4968" s="92" t="s">
        <v>14010</v>
      </c>
      <c r="D4968" s="93" t="s">
        <v>38</v>
      </c>
      <c r="E4968" s="94" t="s">
        <v>5213</v>
      </c>
      <c r="F4968" s="94" t="s">
        <v>14011</v>
      </c>
      <c r="G4968" s="105" t="s">
        <v>5214</v>
      </c>
      <c r="H4968" s="92" t="s">
        <v>574</v>
      </c>
      <c r="I4968" s="95" t="s">
        <v>43</v>
      </c>
      <c r="J4968" s="92" t="s">
        <v>8</v>
      </c>
      <c r="K4968" s="96" t="s">
        <v>5215</v>
      </c>
      <c r="L4968" s="96" t="s">
        <v>5216</v>
      </c>
      <c r="M4968" s="92" t="s">
        <v>4211</v>
      </c>
      <c r="N4968" s="92">
        <v>0</v>
      </c>
      <c r="O4968" s="92" t="s">
        <v>47</v>
      </c>
      <c r="P4968" s="96">
        <v>106</v>
      </c>
      <c r="Q4968" s="96" t="s">
        <v>48</v>
      </c>
      <c r="R4968" s="97" t="s">
        <v>49</v>
      </c>
      <c r="S4968" s="98" t="s">
        <v>50</v>
      </c>
      <c r="T4968" s="98" t="s">
        <v>208</v>
      </c>
      <c r="U4968" s="99" t="s">
        <v>52</v>
      </c>
      <c r="V4968" s="100">
        <v>1.05</v>
      </c>
      <c r="W4968" s="106">
        <v>750.75000000000011</v>
      </c>
      <c r="X4968" s="102">
        <v>1</v>
      </c>
      <c r="Y4968" s="103">
        <v>3.11</v>
      </c>
      <c r="Z4968" s="99">
        <v>9</v>
      </c>
      <c r="AA4968" s="104">
        <v>0.34555555555555556</v>
      </c>
      <c r="AB4968" s="100">
        <v>0</v>
      </c>
      <c r="AC4968" s="106">
        <v>0</v>
      </c>
      <c r="AD4968" s="107">
        <v>43609</v>
      </c>
      <c r="AE4968" s="107">
        <v>43609</v>
      </c>
      <c r="AF4968" s="99">
        <v>0</v>
      </c>
      <c r="AG4968" s="101" t="s">
        <v>53</v>
      </c>
      <c r="AH4968" s="100">
        <v>0</v>
      </c>
      <c r="AI4968" s="106">
        <v>0</v>
      </c>
      <c r="AJ4968" s="106">
        <v>0</v>
      </c>
      <c r="AK4968" s="60" t="str">
        <f>+IF(Tabla1[[#This Row],[REQUEST_TY]]="SR MANTENIMIENTO CORRECTIVO", "EMERGENCIA", "OTROS")</f>
        <v>EMERGENCIA</v>
      </c>
      <c r="AL4968" s="6" t="str">
        <f>+_xlfn.IFS(Tabla1[[#This Row],[Veces obj]]&lt;=1,"0-1",Tabla1[[#This Row],[Veces obj]]&lt;=2,"1-2",Tabla1[[#This Row],[Veces obj]]&lt;=3,"2-3",TRUE,"&gt;3")</f>
        <v>0-1</v>
      </c>
      <c r="AM4968" s="60" t="str">
        <f>+_xlfn.IFS(MONTH(Tabla1[[#This Row],[MES]])&lt;=3,"Q1",MONTH(Tabla1[[#This Row],[MES]])&lt;=6,"Q2",MONTH(Tabla1[[#This Row],[MES]])&lt;=9,"Q3",TRUE,"Q4")</f>
        <v>Q2</v>
      </c>
      <c r="AN4968" s="15" t="str">
        <f>+IFERROR(VLOOKUP(Tabla1[[#This Row],[CUENTA]],CTAS[],2,0),"OTROS")</f>
        <v>OTROS</v>
      </c>
      <c r="AP4968" s="15" t="str">
        <f>+IFERROR(VLOOKUP(Tabla1[[#This Row],[EMPLEADO]],IS[],3,0),"OTROS")</f>
        <v>OTROS</v>
      </c>
      <c r="AQ4968" s="15" t="str">
        <f>+IFERROR(VLOOKUP(Tabla1[[#This Row],[EMPLEADO]],IS[[NÓMINA]:[INGENIERO]],2,0),"OTROS")</f>
        <v>OTROS</v>
      </c>
    </row>
    <row r="4969" spans="1:43" x14ac:dyDescent="0.25">
      <c r="A4969" s="91" t="s">
        <v>12089</v>
      </c>
      <c r="B4969" s="92">
        <v>1</v>
      </c>
      <c r="C4969" s="92" t="s">
        <v>14012</v>
      </c>
      <c r="D4969" s="93" t="s">
        <v>38</v>
      </c>
      <c r="E4969" s="94" t="s">
        <v>604</v>
      </c>
      <c r="F4969" s="94" t="s">
        <v>14013</v>
      </c>
      <c r="G4969" s="105" t="s">
        <v>14014</v>
      </c>
      <c r="H4969" s="92" t="s">
        <v>1052</v>
      </c>
      <c r="I4969" s="95" t="s">
        <v>43</v>
      </c>
      <c r="J4969" s="92" t="s">
        <v>8</v>
      </c>
      <c r="K4969" s="96" t="s">
        <v>338</v>
      </c>
      <c r="L4969" s="96" t="s">
        <v>9415</v>
      </c>
      <c r="M4969" s="92" t="s">
        <v>736</v>
      </c>
      <c r="N4969" s="92">
        <v>0</v>
      </c>
      <c r="O4969" s="92" t="s">
        <v>47</v>
      </c>
      <c r="P4969" s="96">
        <v>190</v>
      </c>
      <c r="Q4969" s="96" t="s">
        <v>48</v>
      </c>
      <c r="R4969" s="97" t="s">
        <v>63</v>
      </c>
      <c r="S4969" s="98" t="s">
        <v>64</v>
      </c>
      <c r="T4969" s="98" t="s">
        <v>51</v>
      </c>
      <c r="U4969" s="99" t="s">
        <v>96</v>
      </c>
      <c r="V4969" s="100">
        <v>1.1000000000000001</v>
      </c>
      <c r="W4969" s="106">
        <v>1501.5000000000002</v>
      </c>
      <c r="X4969" s="102">
        <v>1</v>
      </c>
      <c r="Y4969" s="103">
        <v>2.38</v>
      </c>
      <c r="Z4969" s="99">
        <v>5</v>
      </c>
      <c r="AA4969" s="104">
        <v>0.47599999999999998</v>
      </c>
      <c r="AB4969" s="100">
        <v>0</v>
      </c>
      <c r="AC4969" s="106">
        <v>0</v>
      </c>
      <c r="AD4969" s="107">
        <v>43608</v>
      </c>
      <c r="AE4969" s="107">
        <v>43608</v>
      </c>
      <c r="AF4969" s="99">
        <v>0</v>
      </c>
      <c r="AG4969" s="101" t="s">
        <v>53</v>
      </c>
      <c r="AH4969" s="100">
        <v>0</v>
      </c>
      <c r="AI4969" s="106">
        <v>0</v>
      </c>
      <c r="AJ4969" s="106">
        <v>0</v>
      </c>
      <c r="AK4969" s="60" t="str">
        <f>+IF(Tabla1[[#This Row],[REQUEST_TY]]="SR MANTENIMIENTO CORRECTIVO", "EMERGENCIA", "OTROS")</f>
        <v>EMERGENCIA</v>
      </c>
      <c r="AL4969" s="6" t="str">
        <f>+_xlfn.IFS(Tabla1[[#This Row],[Veces obj]]&lt;=1,"0-1",Tabla1[[#This Row],[Veces obj]]&lt;=2,"1-2",Tabla1[[#This Row],[Veces obj]]&lt;=3,"2-3",TRUE,"&gt;3")</f>
        <v>0-1</v>
      </c>
      <c r="AM4969" s="60" t="str">
        <f>+_xlfn.IFS(MONTH(Tabla1[[#This Row],[MES]])&lt;=3,"Q1",MONTH(Tabla1[[#This Row],[MES]])&lt;=6,"Q2",MONTH(Tabla1[[#This Row],[MES]])&lt;=9,"Q3",TRUE,"Q4")</f>
        <v>Q2</v>
      </c>
      <c r="AN4969" s="15" t="str">
        <f>+IFERROR(VLOOKUP(Tabla1[[#This Row],[CUENTA]],CTAS[],2,0),"OTROS")</f>
        <v>OTROS</v>
      </c>
      <c r="AP4969" s="15" t="str">
        <f>+IFERROR(VLOOKUP(Tabla1[[#This Row],[EMPLEADO]],IS[],3,0),"OTROS")</f>
        <v>OTROS</v>
      </c>
      <c r="AQ4969" s="15" t="str">
        <f>+IFERROR(VLOOKUP(Tabla1[[#This Row],[EMPLEADO]],IS[[NÓMINA]:[INGENIERO]],2,0),"OTROS")</f>
        <v>OTROS</v>
      </c>
    </row>
    <row r="4970" spans="1:43" x14ac:dyDescent="0.25">
      <c r="A4970" s="91" t="s">
        <v>12089</v>
      </c>
      <c r="B4970" s="92">
        <v>1</v>
      </c>
      <c r="C4970" s="92" t="s">
        <v>14015</v>
      </c>
      <c r="D4970" s="93" t="s">
        <v>38</v>
      </c>
      <c r="E4970" s="94" t="s">
        <v>604</v>
      </c>
      <c r="F4970" s="94" t="s">
        <v>14016</v>
      </c>
      <c r="G4970" s="105" t="s">
        <v>14017</v>
      </c>
      <c r="H4970" s="92" t="s">
        <v>58</v>
      </c>
      <c r="I4970" s="95" t="s">
        <v>43</v>
      </c>
      <c r="J4970" s="92" t="s">
        <v>8</v>
      </c>
      <c r="K4970" s="96" t="s">
        <v>338</v>
      </c>
      <c r="L4970" s="96" t="s">
        <v>9415</v>
      </c>
      <c r="M4970" s="92" t="s">
        <v>736</v>
      </c>
      <c r="N4970" s="92">
        <v>0</v>
      </c>
      <c r="O4970" s="92" t="s">
        <v>47</v>
      </c>
      <c r="P4970" s="96">
        <v>154</v>
      </c>
      <c r="Q4970" s="96" t="s">
        <v>48</v>
      </c>
      <c r="R4970" s="97" t="s">
        <v>63</v>
      </c>
      <c r="S4970" s="98" t="s">
        <v>64</v>
      </c>
      <c r="T4970" s="98" t="s">
        <v>51</v>
      </c>
      <c r="U4970" s="99" t="s">
        <v>96</v>
      </c>
      <c r="V4970" s="100">
        <v>1.1000000000000001</v>
      </c>
      <c r="W4970" s="106">
        <v>1501.5000000000002</v>
      </c>
      <c r="X4970" s="102">
        <v>1</v>
      </c>
      <c r="Y4970" s="103">
        <v>3.08</v>
      </c>
      <c r="Z4970" s="99">
        <v>5</v>
      </c>
      <c r="AA4970" s="104">
        <v>0.61599999999999999</v>
      </c>
      <c r="AB4970" s="100">
        <v>0</v>
      </c>
      <c r="AC4970" s="106">
        <v>0</v>
      </c>
      <c r="AD4970" s="107">
        <v>43608</v>
      </c>
      <c r="AE4970" s="107">
        <v>43608</v>
      </c>
      <c r="AF4970" s="99">
        <v>0</v>
      </c>
      <c r="AG4970" s="101" t="s">
        <v>53</v>
      </c>
      <c r="AH4970" s="100">
        <v>0</v>
      </c>
      <c r="AI4970" s="106">
        <v>0</v>
      </c>
      <c r="AJ4970" s="106">
        <v>0</v>
      </c>
      <c r="AK4970" s="60" t="str">
        <f>+IF(Tabla1[[#This Row],[REQUEST_TY]]="SR MANTENIMIENTO CORRECTIVO", "EMERGENCIA", "OTROS")</f>
        <v>EMERGENCIA</v>
      </c>
      <c r="AL4970" s="6" t="str">
        <f>+_xlfn.IFS(Tabla1[[#This Row],[Veces obj]]&lt;=1,"0-1",Tabla1[[#This Row],[Veces obj]]&lt;=2,"1-2",Tabla1[[#This Row],[Veces obj]]&lt;=3,"2-3",TRUE,"&gt;3")</f>
        <v>0-1</v>
      </c>
      <c r="AM4970" s="60" t="str">
        <f>+_xlfn.IFS(MONTH(Tabla1[[#This Row],[MES]])&lt;=3,"Q1",MONTH(Tabla1[[#This Row],[MES]])&lt;=6,"Q2",MONTH(Tabla1[[#This Row],[MES]])&lt;=9,"Q3",TRUE,"Q4")</f>
        <v>Q2</v>
      </c>
      <c r="AN4970" s="15" t="str">
        <f>+IFERROR(VLOOKUP(Tabla1[[#This Row],[CUENTA]],CTAS[],2,0),"OTROS")</f>
        <v>OTROS</v>
      </c>
      <c r="AP4970" s="15" t="str">
        <f>+IFERROR(VLOOKUP(Tabla1[[#This Row],[EMPLEADO]],IS[],3,0),"OTROS")</f>
        <v>OTROS</v>
      </c>
      <c r="AQ4970" s="15" t="str">
        <f>+IFERROR(VLOOKUP(Tabla1[[#This Row],[EMPLEADO]],IS[[NÓMINA]:[INGENIERO]],2,0),"OTROS")</f>
        <v>OTROS</v>
      </c>
    </row>
    <row r="4971" spans="1:43" x14ac:dyDescent="0.25">
      <c r="A4971" s="91" t="s">
        <v>12089</v>
      </c>
      <c r="B4971" s="92">
        <v>1</v>
      </c>
      <c r="C4971" s="92" t="s">
        <v>14018</v>
      </c>
      <c r="D4971" s="93" t="s">
        <v>38</v>
      </c>
      <c r="E4971" s="94" t="s">
        <v>176</v>
      </c>
      <c r="F4971" s="94" t="s">
        <v>14016</v>
      </c>
      <c r="G4971" s="105" t="s">
        <v>14019</v>
      </c>
      <c r="H4971" s="92" t="s">
        <v>1063</v>
      </c>
      <c r="I4971" s="95" t="s">
        <v>43</v>
      </c>
      <c r="J4971" s="92" t="s">
        <v>8</v>
      </c>
      <c r="K4971" s="96" t="s">
        <v>179</v>
      </c>
      <c r="L4971" s="96" t="s">
        <v>14020</v>
      </c>
      <c r="M4971" s="92" t="s">
        <v>387</v>
      </c>
      <c r="N4971" s="92">
        <v>0</v>
      </c>
      <c r="O4971" s="92" t="s">
        <v>47</v>
      </c>
      <c r="P4971" s="96">
        <v>252</v>
      </c>
      <c r="Q4971" s="96" t="s">
        <v>48</v>
      </c>
      <c r="R4971" s="97" t="s">
        <v>49</v>
      </c>
      <c r="S4971" s="98" t="s">
        <v>50</v>
      </c>
      <c r="T4971" s="98" t="s">
        <v>51</v>
      </c>
      <c r="U4971" s="99" t="s">
        <v>52</v>
      </c>
      <c r="V4971" s="100">
        <v>1.05</v>
      </c>
      <c r="W4971" s="106">
        <v>750.75000000000011</v>
      </c>
      <c r="X4971" s="102">
        <v>1</v>
      </c>
      <c r="Y4971" s="103">
        <v>1.1100000000000001</v>
      </c>
      <c r="Z4971" s="99">
        <v>5</v>
      </c>
      <c r="AA4971" s="104">
        <v>0.22200000000000003</v>
      </c>
      <c r="AB4971" s="100">
        <v>0</v>
      </c>
      <c r="AC4971" s="106">
        <v>0</v>
      </c>
      <c r="AD4971" s="107">
        <v>43612</v>
      </c>
      <c r="AE4971" s="107">
        <v>43612</v>
      </c>
      <c r="AF4971" s="99">
        <v>0</v>
      </c>
      <c r="AG4971" s="101" t="s">
        <v>53</v>
      </c>
      <c r="AH4971" s="100">
        <v>0</v>
      </c>
      <c r="AI4971" s="106">
        <v>0</v>
      </c>
      <c r="AJ4971" s="106">
        <v>0</v>
      </c>
      <c r="AK4971" s="60" t="str">
        <f>+IF(Tabla1[[#This Row],[REQUEST_TY]]="SR MANTENIMIENTO CORRECTIVO", "EMERGENCIA", "OTROS")</f>
        <v>EMERGENCIA</v>
      </c>
      <c r="AL4971" s="6" t="str">
        <f>+_xlfn.IFS(Tabla1[[#This Row],[Veces obj]]&lt;=1,"0-1",Tabla1[[#This Row],[Veces obj]]&lt;=2,"1-2",Tabla1[[#This Row],[Veces obj]]&lt;=3,"2-3",TRUE,"&gt;3")</f>
        <v>0-1</v>
      </c>
      <c r="AM4971" s="60" t="str">
        <f>+_xlfn.IFS(MONTH(Tabla1[[#This Row],[MES]])&lt;=3,"Q1",MONTH(Tabla1[[#This Row],[MES]])&lt;=6,"Q2",MONTH(Tabla1[[#This Row],[MES]])&lt;=9,"Q3",TRUE,"Q4")</f>
        <v>Q2</v>
      </c>
      <c r="AN4971" s="15" t="str">
        <f>+IFERROR(VLOOKUP(Tabla1[[#This Row],[CUENTA]],CTAS[],2,0),"OTROS")</f>
        <v>OTROS</v>
      </c>
      <c r="AP4971" s="15" t="str">
        <f>+IFERROR(VLOOKUP(Tabla1[[#This Row],[EMPLEADO]],IS[],3,0),"OTROS")</f>
        <v>OTROS</v>
      </c>
      <c r="AQ4971" s="15" t="str">
        <f>+IFERROR(VLOOKUP(Tabla1[[#This Row],[EMPLEADO]],IS[[NÓMINA]:[INGENIERO]],2,0),"OTROS")</f>
        <v>OTROS</v>
      </c>
    </row>
    <row r="4972" spans="1:43" x14ac:dyDescent="0.25">
      <c r="A4972" s="91" t="s">
        <v>12089</v>
      </c>
      <c r="B4972" s="92">
        <v>1</v>
      </c>
      <c r="C4972" s="92" t="s">
        <v>14021</v>
      </c>
      <c r="D4972" s="93" t="s">
        <v>3604</v>
      </c>
      <c r="E4972" s="94" t="s">
        <v>85</v>
      </c>
      <c r="F4972" s="94" t="s">
        <v>14022</v>
      </c>
      <c r="G4972" s="105" t="s">
        <v>14023</v>
      </c>
      <c r="H4972" s="92" t="s">
        <v>58</v>
      </c>
      <c r="I4972" s="95" t="s">
        <v>43</v>
      </c>
      <c r="J4972" s="92" t="s">
        <v>8</v>
      </c>
      <c r="K4972" s="96" t="s">
        <v>370</v>
      </c>
      <c r="L4972" s="96" t="s">
        <v>6576</v>
      </c>
      <c r="M4972" s="92" t="s">
        <v>736</v>
      </c>
      <c r="N4972" s="92">
        <v>0</v>
      </c>
      <c r="O4972" s="92" t="s">
        <v>47</v>
      </c>
      <c r="P4972" s="96" t="s">
        <v>822</v>
      </c>
      <c r="Q4972" s="96" t="s">
        <v>48</v>
      </c>
      <c r="R4972" s="97" t="s">
        <v>49</v>
      </c>
      <c r="S4972" s="98" t="s">
        <v>50</v>
      </c>
      <c r="T4972" s="98" t="s">
        <v>51</v>
      </c>
      <c r="U4972" s="99" t="s">
        <v>52</v>
      </c>
      <c r="V4972" s="100">
        <v>1</v>
      </c>
      <c r="W4972" s="106">
        <v>715.00000000000011</v>
      </c>
      <c r="X4972" s="102">
        <v>0</v>
      </c>
      <c r="Y4972" s="103">
        <v>5</v>
      </c>
      <c r="Z4972" s="99">
        <v>5</v>
      </c>
      <c r="AA4972" s="104">
        <v>1</v>
      </c>
      <c r="AB4972" s="100">
        <v>0</v>
      </c>
      <c r="AC4972" s="106">
        <v>0</v>
      </c>
      <c r="AD4972" s="107">
        <v>43608</v>
      </c>
      <c r="AE4972" s="107">
        <v>43608</v>
      </c>
      <c r="AF4972" s="99">
        <v>0</v>
      </c>
      <c r="AG4972" s="101" t="s">
        <v>53</v>
      </c>
      <c r="AH4972" s="100">
        <v>0</v>
      </c>
      <c r="AI4972" s="106">
        <v>0</v>
      </c>
      <c r="AJ4972" s="106">
        <v>0</v>
      </c>
      <c r="AK4972" s="60" t="str">
        <f>+IF(Tabla1[[#This Row],[REQUEST_TY]]="SR MANTENIMIENTO CORRECTIVO", "EMERGENCIA", "OTROS")</f>
        <v>OTROS</v>
      </c>
      <c r="AL4972" s="6" t="str">
        <f>+_xlfn.IFS(Tabla1[[#This Row],[Veces obj]]&lt;=1,"0-1",Tabla1[[#This Row],[Veces obj]]&lt;=2,"1-2",Tabla1[[#This Row],[Veces obj]]&lt;=3,"2-3",TRUE,"&gt;3")</f>
        <v>0-1</v>
      </c>
      <c r="AM4972" s="60" t="str">
        <f>+_xlfn.IFS(MONTH(Tabla1[[#This Row],[MES]])&lt;=3,"Q1",MONTH(Tabla1[[#This Row],[MES]])&lt;=6,"Q2",MONTH(Tabla1[[#This Row],[MES]])&lt;=9,"Q3",TRUE,"Q4")</f>
        <v>Q2</v>
      </c>
      <c r="AN4972" s="15" t="str">
        <f>+IFERROR(VLOOKUP(Tabla1[[#This Row],[CUENTA]],CTAS[],2,0),"OTROS")</f>
        <v>OTROS</v>
      </c>
      <c r="AP4972" s="15" t="str">
        <f>+IFERROR(VLOOKUP(Tabla1[[#This Row],[EMPLEADO]],IS[],3,0),"OTROS")</f>
        <v>OTROS</v>
      </c>
      <c r="AQ4972" s="15" t="str">
        <f>+IFERROR(VLOOKUP(Tabla1[[#This Row],[EMPLEADO]],IS[[NÓMINA]:[INGENIERO]],2,0),"OTROS")</f>
        <v>OTROS</v>
      </c>
    </row>
    <row r="4973" spans="1:43" x14ac:dyDescent="0.25">
      <c r="A4973" s="91" t="s">
        <v>12089</v>
      </c>
      <c r="B4973" s="92">
        <v>1</v>
      </c>
      <c r="C4973" s="92" t="s">
        <v>14024</v>
      </c>
      <c r="D4973" s="93" t="s">
        <v>4762</v>
      </c>
      <c r="E4973" s="94" t="s">
        <v>85</v>
      </c>
      <c r="F4973" s="94" t="s">
        <v>14025</v>
      </c>
      <c r="G4973" s="105" t="s">
        <v>14023</v>
      </c>
      <c r="H4973" s="92" t="s">
        <v>58</v>
      </c>
      <c r="I4973" s="95" t="s">
        <v>43</v>
      </c>
      <c r="J4973" s="92" t="s">
        <v>8</v>
      </c>
      <c r="K4973" s="96" t="s">
        <v>370</v>
      </c>
      <c r="L4973" s="96" t="s">
        <v>6576</v>
      </c>
      <c r="M4973" s="92" t="s">
        <v>736</v>
      </c>
      <c r="N4973" s="92">
        <v>0</v>
      </c>
      <c r="O4973" s="92" t="s">
        <v>47</v>
      </c>
      <c r="P4973" s="96" t="s">
        <v>822</v>
      </c>
      <c r="Q4973" s="96" t="s">
        <v>48</v>
      </c>
      <c r="R4973" s="97" t="s">
        <v>49</v>
      </c>
      <c r="S4973" s="98" t="s">
        <v>50</v>
      </c>
      <c r="T4973" s="98" t="s">
        <v>51</v>
      </c>
      <c r="U4973" s="99" t="s">
        <v>52</v>
      </c>
      <c r="V4973" s="100">
        <v>1</v>
      </c>
      <c r="W4973" s="106">
        <v>715.00000000000011</v>
      </c>
      <c r="X4973" s="102">
        <v>0</v>
      </c>
      <c r="Y4973" s="103">
        <v>5</v>
      </c>
      <c r="Z4973" s="99">
        <v>5</v>
      </c>
      <c r="AA4973" s="104">
        <v>1</v>
      </c>
      <c r="AB4973" s="100">
        <v>0</v>
      </c>
      <c r="AC4973" s="106">
        <v>0</v>
      </c>
      <c r="AD4973" s="107">
        <v>43608</v>
      </c>
      <c r="AE4973" s="107">
        <v>43608</v>
      </c>
      <c r="AF4973" s="99">
        <v>0</v>
      </c>
      <c r="AG4973" s="101" t="s">
        <v>53</v>
      </c>
      <c r="AH4973" s="100">
        <v>0</v>
      </c>
      <c r="AI4973" s="106">
        <v>0</v>
      </c>
      <c r="AJ4973" s="106">
        <v>0</v>
      </c>
      <c r="AK4973" s="60" t="str">
        <f>+IF(Tabla1[[#This Row],[REQUEST_TY]]="SR MANTENIMIENTO CORRECTIVO", "EMERGENCIA", "OTROS")</f>
        <v>OTROS</v>
      </c>
      <c r="AL4973" s="6" t="str">
        <f>+_xlfn.IFS(Tabla1[[#This Row],[Veces obj]]&lt;=1,"0-1",Tabla1[[#This Row],[Veces obj]]&lt;=2,"1-2",Tabla1[[#This Row],[Veces obj]]&lt;=3,"2-3",TRUE,"&gt;3")</f>
        <v>0-1</v>
      </c>
      <c r="AM4973" s="60" t="str">
        <f>+_xlfn.IFS(MONTH(Tabla1[[#This Row],[MES]])&lt;=3,"Q1",MONTH(Tabla1[[#This Row],[MES]])&lt;=6,"Q2",MONTH(Tabla1[[#This Row],[MES]])&lt;=9,"Q3",TRUE,"Q4")</f>
        <v>Q2</v>
      </c>
      <c r="AN4973" s="15" t="str">
        <f>+IFERROR(VLOOKUP(Tabla1[[#This Row],[CUENTA]],CTAS[],2,0),"OTROS")</f>
        <v>OTROS</v>
      </c>
      <c r="AP4973" s="15" t="str">
        <f>+IFERROR(VLOOKUP(Tabla1[[#This Row],[EMPLEADO]],IS[],3,0),"OTROS")</f>
        <v>OTROS</v>
      </c>
      <c r="AQ4973" s="15" t="str">
        <f>+IFERROR(VLOOKUP(Tabla1[[#This Row],[EMPLEADO]],IS[[NÓMINA]:[INGENIERO]],2,0),"OTROS")</f>
        <v>OTROS</v>
      </c>
    </row>
    <row r="4974" spans="1:43" x14ac:dyDescent="0.25">
      <c r="A4974" s="91" t="s">
        <v>12089</v>
      </c>
      <c r="B4974" s="92">
        <v>1</v>
      </c>
      <c r="C4974" s="92" t="s">
        <v>14026</v>
      </c>
      <c r="D4974" s="93" t="s">
        <v>38</v>
      </c>
      <c r="E4974" s="94" t="s">
        <v>312</v>
      </c>
      <c r="F4974" s="94" t="s">
        <v>14027</v>
      </c>
      <c r="G4974" s="105" t="s">
        <v>14028</v>
      </c>
      <c r="H4974" s="92" t="s">
        <v>915</v>
      </c>
      <c r="I4974" s="95" t="s">
        <v>43</v>
      </c>
      <c r="J4974" s="92" t="s">
        <v>8</v>
      </c>
      <c r="K4974" s="96" t="s">
        <v>117</v>
      </c>
      <c r="L4974" s="96" t="s">
        <v>14029</v>
      </c>
      <c r="M4974" s="92" t="s">
        <v>310</v>
      </c>
      <c r="N4974" s="92">
        <v>0</v>
      </c>
      <c r="O4974" s="92" t="s">
        <v>47</v>
      </c>
      <c r="P4974" s="96">
        <v>370</v>
      </c>
      <c r="Q4974" s="96" t="s">
        <v>48</v>
      </c>
      <c r="R4974" s="97" t="s">
        <v>317</v>
      </c>
      <c r="S4974" s="98" t="s">
        <v>318</v>
      </c>
      <c r="T4974" s="98" t="s">
        <v>51</v>
      </c>
      <c r="U4974" s="99" t="s">
        <v>353</v>
      </c>
      <c r="V4974" s="100">
        <v>1.1499999999999999</v>
      </c>
      <c r="W4974" s="106">
        <v>1808.95</v>
      </c>
      <c r="X4974" s="102">
        <v>1</v>
      </c>
      <c r="Y4974" s="103">
        <v>2.4</v>
      </c>
      <c r="Z4974" s="99">
        <v>4</v>
      </c>
      <c r="AA4974" s="104">
        <v>0.6</v>
      </c>
      <c r="AB4974" s="100">
        <v>0</v>
      </c>
      <c r="AC4974" s="106">
        <v>0</v>
      </c>
      <c r="AD4974" s="107">
        <v>43608</v>
      </c>
      <c r="AE4974" s="107">
        <v>43608</v>
      </c>
      <c r="AF4974" s="99">
        <v>0</v>
      </c>
      <c r="AG4974" s="101" t="s">
        <v>53</v>
      </c>
      <c r="AH4974" s="100">
        <v>0</v>
      </c>
      <c r="AI4974" s="106">
        <v>0</v>
      </c>
      <c r="AJ4974" s="106">
        <v>0</v>
      </c>
      <c r="AK4974" s="60" t="str">
        <f>+IF(Tabla1[[#This Row],[REQUEST_TY]]="SR MANTENIMIENTO CORRECTIVO", "EMERGENCIA", "OTROS")</f>
        <v>EMERGENCIA</v>
      </c>
      <c r="AL4974" s="6" t="str">
        <f>+_xlfn.IFS(Tabla1[[#This Row],[Veces obj]]&lt;=1,"0-1",Tabla1[[#This Row],[Veces obj]]&lt;=2,"1-2",Tabla1[[#This Row],[Veces obj]]&lt;=3,"2-3",TRUE,"&gt;3")</f>
        <v>0-1</v>
      </c>
      <c r="AM4974" s="60" t="str">
        <f>+_xlfn.IFS(MONTH(Tabla1[[#This Row],[MES]])&lt;=3,"Q1",MONTH(Tabla1[[#This Row],[MES]])&lt;=6,"Q2",MONTH(Tabla1[[#This Row],[MES]])&lt;=9,"Q3",TRUE,"Q4")</f>
        <v>Q2</v>
      </c>
      <c r="AN4974" s="15" t="str">
        <f>+IFERROR(VLOOKUP(Tabla1[[#This Row],[CUENTA]],CTAS[],2,0),"OTROS")</f>
        <v>OTROS</v>
      </c>
      <c r="AP4974" s="15" t="str">
        <f>+IFERROR(VLOOKUP(Tabla1[[#This Row],[EMPLEADO]],IS[],3,0),"OTROS")</f>
        <v>OTROS</v>
      </c>
      <c r="AQ4974" s="15" t="str">
        <f>+IFERROR(VLOOKUP(Tabla1[[#This Row],[EMPLEADO]],IS[[NÓMINA]:[INGENIERO]],2,0),"OTROS")</f>
        <v>OTROS</v>
      </c>
    </row>
    <row r="4975" spans="1:43" x14ac:dyDescent="0.25">
      <c r="A4975" s="91" t="s">
        <v>12089</v>
      </c>
      <c r="B4975" s="92">
        <v>1</v>
      </c>
      <c r="C4975" s="92" t="s">
        <v>14030</v>
      </c>
      <c r="D4975" s="93" t="s">
        <v>38</v>
      </c>
      <c r="E4975" s="94" t="s">
        <v>636</v>
      </c>
      <c r="F4975" s="94" t="s">
        <v>14031</v>
      </c>
      <c r="G4975" s="105" t="s">
        <v>882</v>
      </c>
      <c r="H4975" s="92" t="s">
        <v>471</v>
      </c>
      <c r="I4975" s="95" t="s">
        <v>43</v>
      </c>
      <c r="J4975" s="92" t="s">
        <v>8</v>
      </c>
      <c r="K4975" s="96" t="s">
        <v>495</v>
      </c>
      <c r="L4975" s="96" t="s">
        <v>496</v>
      </c>
      <c r="M4975" s="92" t="s">
        <v>46</v>
      </c>
      <c r="N4975" s="92">
        <v>0</v>
      </c>
      <c r="O4975" s="92" t="s">
        <v>47</v>
      </c>
      <c r="P4975" s="96">
        <v>141</v>
      </c>
      <c r="Q4975" s="96" t="s">
        <v>48</v>
      </c>
      <c r="R4975" s="97" t="s">
        <v>153</v>
      </c>
      <c r="S4975" s="98" t="s">
        <v>50</v>
      </c>
      <c r="T4975" s="98" t="s">
        <v>51</v>
      </c>
      <c r="U4975" s="99" t="s">
        <v>52</v>
      </c>
      <c r="V4975" s="100">
        <v>1.05</v>
      </c>
      <c r="W4975" s="106">
        <v>750.75000000000011</v>
      </c>
      <c r="X4975" s="102">
        <v>1</v>
      </c>
      <c r="Y4975" s="103">
        <v>1.66</v>
      </c>
      <c r="Z4975" s="99">
        <v>5</v>
      </c>
      <c r="AA4975" s="104">
        <v>0.33199999999999996</v>
      </c>
      <c r="AB4975" s="100">
        <v>0</v>
      </c>
      <c r="AC4975" s="106">
        <v>0</v>
      </c>
      <c r="AD4975" s="107">
        <v>43612</v>
      </c>
      <c r="AE4975" s="107">
        <v>43612</v>
      </c>
      <c r="AF4975" s="99">
        <v>0</v>
      </c>
      <c r="AG4975" s="101" t="s">
        <v>53</v>
      </c>
      <c r="AH4975" s="100">
        <v>0</v>
      </c>
      <c r="AI4975" s="106">
        <v>0</v>
      </c>
      <c r="AJ4975" s="106">
        <v>0</v>
      </c>
      <c r="AK4975" s="60" t="str">
        <f>+IF(Tabla1[[#This Row],[REQUEST_TY]]="SR MANTENIMIENTO CORRECTIVO", "EMERGENCIA", "OTROS")</f>
        <v>EMERGENCIA</v>
      </c>
      <c r="AL4975" s="6" t="str">
        <f>+_xlfn.IFS(Tabla1[[#This Row],[Veces obj]]&lt;=1,"0-1",Tabla1[[#This Row],[Veces obj]]&lt;=2,"1-2",Tabla1[[#This Row],[Veces obj]]&lt;=3,"2-3",TRUE,"&gt;3")</f>
        <v>0-1</v>
      </c>
      <c r="AM4975" s="60" t="str">
        <f>+_xlfn.IFS(MONTH(Tabla1[[#This Row],[MES]])&lt;=3,"Q1",MONTH(Tabla1[[#This Row],[MES]])&lt;=6,"Q2",MONTH(Tabla1[[#This Row],[MES]])&lt;=9,"Q3",TRUE,"Q4")</f>
        <v>Q2</v>
      </c>
      <c r="AN4975" s="15" t="str">
        <f>+IFERROR(VLOOKUP(Tabla1[[#This Row],[CUENTA]],CTAS[],2,0),"OTROS")</f>
        <v>OTROS</v>
      </c>
      <c r="AP4975" s="15" t="str">
        <f>+IFERROR(VLOOKUP(Tabla1[[#This Row],[EMPLEADO]],IS[],3,0),"OTROS")</f>
        <v>OTROS</v>
      </c>
      <c r="AQ4975" s="15" t="str">
        <f>+IFERROR(VLOOKUP(Tabla1[[#This Row],[EMPLEADO]],IS[[NÓMINA]:[INGENIERO]],2,0),"OTROS")</f>
        <v>OTROS</v>
      </c>
    </row>
    <row r="4976" spans="1:43" x14ac:dyDescent="0.25">
      <c r="A4976" s="91" t="s">
        <v>12089</v>
      </c>
      <c r="B4976" s="92">
        <v>1</v>
      </c>
      <c r="C4976" s="92" t="s">
        <v>14032</v>
      </c>
      <c r="D4976" s="93" t="s">
        <v>38</v>
      </c>
      <c r="E4976" s="94" t="s">
        <v>604</v>
      </c>
      <c r="F4976" s="94" t="s">
        <v>14033</v>
      </c>
      <c r="G4976" s="105" t="s">
        <v>14034</v>
      </c>
      <c r="H4976" s="92" t="s">
        <v>106</v>
      </c>
      <c r="I4976" s="95" t="s">
        <v>43</v>
      </c>
      <c r="J4976" s="92" t="s">
        <v>8</v>
      </c>
      <c r="K4976" s="96" t="s">
        <v>2568</v>
      </c>
      <c r="L4976" s="96" t="s">
        <v>2569</v>
      </c>
      <c r="M4976" s="92" t="s">
        <v>794</v>
      </c>
      <c r="N4976" s="92">
        <v>0</v>
      </c>
      <c r="O4976" s="92" t="s">
        <v>47</v>
      </c>
      <c r="P4976" s="96">
        <v>360</v>
      </c>
      <c r="Q4976" s="96" t="s">
        <v>48</v>
      </c>
      <c r="R4976" s="97" t="s">
        <v>63</v>
      </c>
      <c r="S4976" s="98" t="s">
        <v>64</v>
      </c>
      <c r="T4976" s="98" t="s">
        <v>51</v>
      </c>
      <c r="U4976" s="99" t="s">
        <v>96</v>
      </c>
      <c r="V4976" s="100">
        <v>1.1000000000000001</v>
      </c>
      <c r="W4976" s="106">
        <v>1501.5000000000002</v>
      </c>
      <c r="X4976" s="102">
        <v>1</v>
      </c>
      <c r="Y4976" s="103">
        <v>1.83</v>
      </c>
      <c r="Z4976" s="99">
        <v>5</v>
      </c>
      <c r="AA4976" s="104">
        <v>0.36599999999999999</v>
      </c>
      <c r="AB4976" s="100">
        <v>0</v>
      </c>
      <c r="AC4976" s="106">
        <v>0</v>
      </c>
      <c r="AD4976" s="107">
        <v>43612</v>
      </c>
      <c r="AE4976" s="107">
        <v>43612</v>
      </c>
      <c r="AF4976" s="99">
        <v>0</v>
      </c>
      <c r="AG4976" s="101" t="s">
        <v>53</v>
      </c>
      <c r="AH4976" s="100">
        <v>0</v>
      </c>
      <c r="AI4976" s="106">
        <v>0</v>
      </c>
      <c r="AJ4976" s="106">
        <v>0</v>
      </c>
      <c r="AK4976" s="60" t="str">
        <f>+IF(Tabla1[[#This Row],[REQUEST_TY]]="SR MANTENIMIENTO CORRECTIVO", "EMERGENCIA", "OTROS")</f>
        <v>EMERGENCIA</v>
      </c>
      <c r="AL4976" s="6" t="str">
        <f>+_xlfn.IFS(Tabla1[[#This Row],[Veces obj]]&lt;=1,"0-1",Tabla1[[#This Row],[Veces obj]]&lt;=2,"1-2",Tabla1[[#This Row],[Veces obj]]&lt;=3,"2-3",TRUE,"&gt;3")</f>
        <v>0-1</v>
      </c>
      <c r="AM4976" s="60" t="str">
        <f>+_xlfn.IFS(MONTH(Tabla1[[#This Row],[MES]])&lt;=3,"Q1",MONTH(Tabla1[[#This Row],[MES]])&lt;=6,"Q2",MONTH(Tabla1[[#This Row],[MES]])&lt;=9,"Q3",TRUE,"Q4")</f>
        <v>Q2</v>
      </c>
      <c r="AN4976" s="15" t="str">
        <f>+IFERROR(VLOOKUP(Tabla1[[#This Row],[CUENTA]],CTAS[],2,0),"OTROS")</f>
        <v>OTROS</v>
      </c>
      <c r="AP4976" s="15" t="str">
        <f>+IFERROR(VLOOKUP(Tabla1[[#This Row],[EMPLEADO]],IS[],3,0),"OTROS")</f>
        <v>OTROS</v>
      </c>
      <c r="AQ4976" s="15" t="str">
        <f>+IFERROR(VLOOKUP(Tabla1[[#This Row],[EMPLEADO]],IS[[NÓMINA]:[INGENIERO]],2,0),"OTROS")</f>
        <v>OTROS</v>
      </c>
    </row>
    <row r="4977" spans="1:43" x14ac:dyDescent="0.25">
      <c r="A4977" s="91" t="s">
        <v>12089</v>
      </c>
      <c r="B4977" s="92">
        <v>1</v>
      </c>
      <c r="C4977" s="92" t="s">
        <v>14035</v>
      </c>
      <c r="D4977" s="93" t="s">
        <v>38</v>
      </c>
      <c r="E4977" s="94" t="s">
        <v>39</v>
      </c>
      <c r="F4977" s="94" t="s">
        <v>14036</v>
      </c>
      <c r="G4977" s="105" t="s">
        <v>5694</v>
      </c>
      <c r="H4977" s="92" t="s">
        <v>42</v>
      </c>
      <c r="I4977" s="95" t="s">
        <v>43</v>
      </c>
      <c r="J4977" s="92" t="s">
        <v>8</v>
      </c>
      <c r="K4977" s="96" t="s">
        <v>1848</v>
      </c>
      <c r="L4977" s="96" t="s">
        <v>1568</v>
      </c>
      <c r="M4977" s="92" t="s">
        <v>131</v>
      </c>
      <c r="N4977" s="92">
        <v>1</v>
      </c>
      <c r="O4977" s="92" t="s">
        <v>47</v>
      </c>
      <c r="P4977" s="96">
        <v>101</v>
      </c>
      <c r="Q4977" s="96" t="s">
        <v>48</v>
      </c>
      <c r="R4977" s="97" t="s">
        <v>49</v>
      </c>
      <c r="S4977" s="98" t="s">
        <v>50</v>
      </c>
      <c r="T4977" s="98" t="s">
        <v>51</v>
      </c>
      <c r="U4977" s="99" t="s">
        <v>52</v>
      </c>
      <c r="V4977" s="100">
        <v>1.05</v>
      </c>
      <c r="W4977" s="106">
        <v>0</v>
      </c>
      <c r="X4977" s="102">
        <v>1</v>
      </c>
      <c r="Y4977" s="103">
        <v>1.5</v>
      </c>
      <c r="Z4977" s="99">
        <v>5</v>
      </c>
      <c r="AA4977" s="104">
        <v>0.3</v>
      </c>
      <c r="AB4977" s="100">
        <v>0</v>
      </c>
      <c r="AC4977" s="106">
        <v>0</v>
      </c>
      <c r="AD4977" s="107">
        <v>43608</v>
      </c>
      <c r="AE4977" s="107">
        <v>43608</v>
      </c>
      <c r="AF4977" s="99">
        <v>0</v>
      </c>
      <c r="AG4977" s="101" t="s">
        <v>53</v>
      </c>
      <c r="AH4977" s="100">
        <v>0</v>
      </c>
      <c r="AI4977" s="106">
        <v>0</v>
      </c>
      <c r="AJ4977" s="106">
        <v>0</v>
      </c>
      <c r="AK4977" s="60" t="str">
        <f>+IF(Tabla1[[#This Row],[REQUEST_TY]]="SR MANTENIMIENTO CORRECTIVO", "EMERGENCIA", "OTROS")</f>
        <v>EMERGENCIA</v>
      </c>
      <c r="AL4977" s="6" t="str">
        <f>+_xlfn.IFS(Tabla1[[#This Row],[Veces obj]]&lt;=1,"0-1",Tabla1[[#This Row],[Veces obj]]&lt;=2,"1-2",Tabla1[[#This Row],[Veces obj]]&lt;=3,"2-3",TRUE,"&gt;3")</f>
        <v>0-1</v>
      </c>
      <c r="AM4977" s="60" t="str">
        <f>+_xlfn.IFS(MONTH(Tabla1[[#This Row],[MES]])&lt;=3,"Q1",MONTH(Tabla1[[#This Row],[MES]])&lt;=6,"Q2",MONTH(Tabla1[[#This Row],[MES]])&lt;=9,"Q3",TRUE,"Q4")</f>
        <v>Q2</v>
      </c>
      <c r="AN4977" s="15" t="str">
        <f>+IFERROR(VLOOKUP(Tabla1[[#This Row],[CUENTA]],CTAS[],2,0),"OTROS")</f>
        <v>OTROS</v>
      </c>
      <c r="AP4977" s="15" t="str">
        <f>+IFERROR(VLOOKUP(Tabla1[[#This Row],[EMPLEADO]],IS[],3,0),"OTROS")</f>
        <v>OTROS</v>
      </c>
      <c r="AQ4977" s="15" t="str">
        <f>+IFERROR(VLOOKUP(Tabla1[[#This Row],[EMPLEADO]],IS[[NÓMINA]:[INGENIERO]],2,0),"OTROS")</f>
        <v>OTROS</v>
      </c>
    </row>
    <row r="4978" spans="1:43" x14ac:dyDescent="0.25">
      <c r="A4978" s="91" t="s">
        <v>12089</v>
      </c>
      <c r="B4978" s="92">
        <v>1</v>
      </c>
      <c r="C4978" s="92" t="s">
        <v>14037</v>
      </c>
      <c r="D4978" s="93" t="s">
        <v>38</v>
      </c>
      <c r="E4978" s="94" t="s">
        <v>226</v>
      </c>
      <c r="F4978" s="94" t="s">
        <v>14038</v>
      </c>
      <c r="G4978" s="105" t="s">
        <v>9655</v>
      </c>
      <c r="H4978" s="92" t="s">
        <v>213</v>
      </c>
      <c r="I4978" s="95" t="s">
        <v>43</v>
      </c>
      <c r="J4978" s="92" t="s">
        <v>8</v>
      </c>
      <c r="K4978" s="96" t="s">
        <v>144</v>
      </c>
      <c r="L4978" s="96" t="s">
        <v>639</v>
      </c>
      <c r="M4978" s="92" t="s">
        <v>640</v>
      </c>
      <c r="N4978" s="92">
        <v>0</v>
      </c>
      <c r="O4978" s="92" t="s">
        <v>47</v>
      </c>
      <c r="P4978" s="96">
        <v>59</v>
      </c>
      <c r="Q4978" s="96" t="s">
        <v>82</v>
      </c>
      <c r="R4978" s="97" t="s">
        <v>153</v>
      </c>
      <c r="S4978" s="98" t="s">
        <v>50</v>
      </c>
      <c r="T4978" s="98" t="s">
        <v>51</v>
      </c>
      <c r="U4978" s="99" t="s">
        <v>120</v>
      </c>
      <c r="V4978" s="100">
        <v>0.8</v>
      </c>
      <c r="W4978" s="106">
        <v>572.00000000000011</v>
      </c>
      <c r="X4978" s="102">
        <v>1</v>
      </c>
      <c r="Y4978" s="103">
        <v>2.5499999999999998</v>
      </c>
      <c r="Z4978" s="99">
        <v>5</v>
      </c>
      <c r="AA4978" s="104">
        <v>0.51</v>
      </c>
      <c r="AB4978" s="100">
        <v>0</v>
      </c>
      <c r="AC4978" s="106">
        <v>0</v>
      </c>
      <c r="AD4978" s="107">
        <v>43608</v>
      </c>
      <c r="AE4978" s="107">
        <v>43608</v>
      </c>
      <c r="AF4978" s="99">
        <v>0</v>
      </c>
      <c r="AG4978" s="101" t="s">
        <v>53</v>
      </c>
      <c r="AH4978" s="100">
        <v>0</v>
      </c>
      <c r="AI4978" s="106">
        <v>0</v>
      </c>
      <c r="AJ4978" s="106">
        <v>0</v>
      </c>
      <c r="AK4978" s="60" t="str">
        <f>+IF(Tabla1[[#This Row],[REQUEST_TY]]="SR MANTENIMIENTO CORRECTIVO", "EMERGENCIA", "OTROS")</f>
        <v>EMERGENCIA</v>
      </c>
      <c r="AL4978" s="6" t="str">
        <f>+_xlfn.IFS(Tabla1[[#This Row],[Veces obj]]&lt;=1,"0-1",Tabla1[[#This Row],[Veces obj]]&lt;=2,"1-2",Tabla1[[#This Row],[Veces obj]]&lt;=3,"2-3",TRUE,"&gt;3")</f>
        <v>0-1</v>
      </c>
      <c r="AM4978" s="60" t="str">
        <f>+_xlfn.IFS(MONTH(Tabla1[[#This Row],[MES]])&lt;=3,"Q1",MONTH(Tabla1[[#This Row],[MES]])&lt;=6,"Q2",MONTH(Tabla1[[#This Row],[MES]])&lt;=9,"Q3",TRUE,"Q4")</f>
        <v>Q2</v>
      </c>
      <c r="AN4978" s="15" t="str">
        <f>+IFERROR(VLOOKUP(Tabla1[[#This Row],[CUENTA]],CTAS[],2,0),"OTROS")</f>
        <v>OTROS</v>
      </c>
      <c r="AP4978" s="15" t="str">
        <f>+IFERROR(VLOOKUP(Tabla1[[#This Row],[EMPLEADO]],IS[],3,0),"OTROS")</f>
        <v>OTROS</v>
      </c>
      <c r="AQ4978" s="15" t="str">
        <f>+IFERROR(VLOOKUP(Tabla1[[#This Row],[EMPLEADO]],IS[[NÓMINA]:[INGENIERO]],2,0),"OTROS")</f>
        <v>OTROS</v>
      </c>
    </row>
    <row r="4979" spans="1:43" x14ac:dyDescent="0.25">
      <c r="A4979" s="91" t="s">
        <v>12089</v>
      </c>
      <c r="B4979" s="92">
        <v>1</v>
      </c>
      <c r="C4979" s="92" t="s">
        <v>14039</v>
      </c>
      <c r="D4979" s="93" t="s">
        <v>38</v>
      </c>
      <c r="E4979" s="94" t="s">
        <v>217</v>
      </c>
      <c r="F4979" s="94" t="s">
        <v>14040</v>
      </c>
      <c r="G4979" s="105" t="s">
        <v>5884</v>
      </c>
      <c r="H4979" s="92" t="s">
        <v>266</v>
      </c>
      <c r="I4979" s="95" t="s">
        <v>43</v>
      </c>
      <c r="J4979" s="92" t="s">
        <v>8</v>
      </c>
      <c r="K4979" s="96" t="s">
        <v>59</v>
      </c>
      <c r="L4979" s="96" t="s">
        <v>1102</v>
      </c>
      <c r="M4979" s="92" t="s">
        <v>73</v>
      </c>
      <c r="N4979" s="92">
        <v>0</v>
      </c>
      <c r="O4979" s="92" t="s">
        <v>47</v>
      </c>
      <c r="P4979" s="96">
        <v>23</v>
      </c>
      <c r="Q4979" s="96" t="s">
        <v>62</v>
      </c>
      <c r="R4979" s="97" t="s">
        <v>223</v>
      </c>
      <c r="S4979" s="98" t="s">
        <v>139</v>
      </c>
      <c r="T4979" s="98" t="s">
        <v>51</v>
      </c>
      <c r="U4979" s="99" t="s">
        <v>262</v>
      </c>
      <c r="V4979" s="100">
        <v>1.05</v>
      </c>
      <c r="W4979" s="106">
        <v>1651.6500000000003</v>
      </c>
      <c r="X4979" s="102">
        <v>1</v>
      </c>
      <c r="Y4979" s="103">
        <v>1.87</v>
      </c>
      <c r="Z4979" s="99">
        <v>4</v>
      </c>
      <c r="AA4979" s="104">
        <v>0.46750000000000003</v>
      </c>
      <c r="AB4979" s="100">
        <v>0</v>
      </c>
      <c r="AC4979" s="106">
        <v>0</v>
      </c>
      <c r="AD4979" s="107">
        <v>43608</v>
      </c>
      <c r="AE4979" s="107">
        <v>43608</v>
      </c>
      <c r="AF4979" s="99">
        <v>0</v>
      </c>
      <c r="AG4979" s="101" t="s">
        <v>53</v>
      </c>
      <c r="AH4979" s="100">
        <v>0</v>
      </c>
      <c r="AI4979" s="106">
        <v>0</v>
      </c>
      <c r="AJ4979" s="106">
        <v>0</v>
      </c>
      <c r="AK4979" s="60" t="str">
        <f>+IF(Tabla1[[#This Row],[REQUEST_TY]]="SR MANTENIMIENTO CORRECTIVO", "EMERGENCIA", "OTROS")</f>
        <v>EMERGENCIA</v>
      </c>
      <c r="AL4979" s="6" t="str">
        <f>+_xlfn.IFS(Tabla1[[#This Row],[Veces obj]]&lt;=1,"0-1",Tabla1[[#This Row],[Veces obj]]&lt;=2,"1-2",Tabla1[[#This Row],[Veces obj]]&lt;=3,"2-3",TRUE,"&gt;3")</f>
        <v>0-1</v>
      </c>
      <c r="AM4979" s="60" t="str">
        <f>+_xlfn.IFS(MONTH(Tabla1[[#This Row],[MES]])&lt;=3,"Q1",MONTH(Tabla1[[#This Row],[MES]])&lt;=6,"Q2",MONTH(Tabla1[[#This Row],[MES]])&lt;=9,"Q3",TRUE,"Q4")</f>
        <v>Q2</v>
      </c>
      <c r="AN4979" s="15" t="str">
        <f>+IFERROR(VLOOKUP(Tabla1[[#This Row],[CUENTA]],CTAS[],2,0),"OTROS")</f>
        <v>OTROS</v>
      </c>
      <c r="AP4979" s="15" t="str">
        <f>+IFERROR(VLOOKUP(Tabla1[[#This Row],[EMPLEADO]],IS[],3,0),"OTROS")</f>
        <v>JUAREZ</v>
      </c>
      <c r="AQ4979" s="15" t="str">
        <f>+IFERROR(VLOOKUP(Tabla1[[#This Row],[EMPLEADO]],IS[[NÓMINA]:[INGENIERO]],2,0),"OTROS")</f>
        <v>CESAR MAR</v>
      </c>
    </row>
    <row r="4980" spans="1:43" x14ac:dyDescent="0.25">
      <c r="A4980" s="91" t="s">
        <v>12089</v>
      </c>
      <c r="B4980" s="92">
        <v>1</v>
      </c>
      <c r="C4980" s="92" t="s">
        <v>14041</v>
      </c>
      <c r="D4980" s="93" t="s">
        <v>38</v>
      </c>
      <c r="E4980" s="94" t="s">
        <v>312</v>
      </c>
      <c r="F4980" s="94" t="s">
        <v>14042</v>
      </c>
      <c r="G4980" s="105" t="s">
        <v>1839</v>
      </c>
      <c r="H4980" s="92" t="s">
        <v>116</v>
      </c>
      <c r="I4980" s="95" t="s">
        <v>43</v>
      </c>
      <c r="J4980" s="92" t="s">
        <v>8</v>
      </c>
      <c r="K4980" s="96" t="s">
        <v>117</v>
      </c>
      <c r="L4980" s="96" t="s">
        <v>1840</v>
      </c>
      <c r="M4980" s="92" t="s">
        <v>165</v>
      </c>
      <c r="N4980" s="92">
        <v>0</v>
      </c>
      <c r="O4980" s="92" t="s">
        <v>47</v>
      </c>
      <c r="P4980" s="96">
        <v>65</v>
      </c>
      <c r="Q4980" s="96" t="s">
        <v>48</v>
      </c>
      <c r="R4980" s="97" t="s">
        <v>317</v>
      </c>
      <c r="S4980" s="98" t="s">
        <v>318</v>
      </c>
      <c r="T4980" s="98" t="s">
        <v>51</v>
      </c>
      <c r="U4980" s="99" t="s">
        <v>353</v>
      </c>
      <c r="V4980" s="100">
        <v>1.1499999999999999</v>
      </c>
      <c r="W4980" s="106">
        <v>1808.95</v>
      </c>
      <c r="X4980" s="102">
        <v>1</v>
      </c>
      <c r="Y4980" s="103">
        <v>0</v>
      </c>
      <c r="Z4980" s="99">
        <v>4</v>
      </c>
      <c r="AA4980" s="104">
        <v>0</v>
      </c>
      <c r="AB4980" s="100">
        <v>0</v>
      </c>
      <c r="AC4980" s="106">
        <v>0</v>
      </c>
      <c r="AD4980" s="107">
        <v>43608</v>
      </c>
      <c r="AE4980" s="107">
        <v>43609</v>
      </c>
      <c r="AF4980" s="99">
        <v>1</v>
      </c>
      <c r="AG4980" s="101" t="s">
        <v>53</v>
      </c>
      <c r="AH4980" s="100">
        <v>0</v>
      </c>
      <c r="AI4980" s="106">
        <v>0</v>
      </c>
      <c r="AJ4980" s="106">
        <v>0</v>
      </c>
      <c r="AK4980" s="60" t="str">
        <f>+IF(Tabla1[[#This Row],[REQUEST_TY]]="SR MANTENIMIENTO CORRECTIVO", "EMERGENCIA", "OTROS")</f>
        <v>EMERGENCIA</v>
      </c>
      <c r="AL4980" s="6" t="str">
        <f>+_xlfn.IFS(Tabla1[[#This Row],[Veces obj]]&lt;=1,"0-1",Tabla1[[#This Row],[Veces obj]]&lt;=2,"1-2",Tabla1[[#This Row],[Veces obj]]&lt;=3,"2-3",TRUE,"&gt;3")</f>
        <v>0-1</v>
      </c>
      <c r="AM4980" s="60" t="str">
        <f>+_xlfn.IFS(MONTH(Tabla1[[#This Row],[MES]])&lt;=3,"Q1",MONTH(Tabla1[[#This Row],[MES]])&lt;=6,"Q2",MONTH(Tabla1[[#This Row],[MES]])&lt;=9,"Q3",TRUE,"Q4")</f>
        <v>Q2</v>
      </c>
      <c r="AN4980" s="15" t="str">
        <f>+IFERROR(VLOOKUP(Tabla1[[#This Row],[CUENTA]],CTAS[],2,0),"OTROS")</f>
        <v>OTROS</v>
      </c>
      <c r="AP4980" s="15" t="str">
        <f>+IFERROR(VLOOKUP(Tabla1[[#This Row],[EMPLEADO]],IS[],3,0),"OTROS")</f>
        <v>CHIHUAHUA</v>
      </c>
      <c r="AQ4980" s="15" t="str">
        <f>+IFERROR(VLOOKUP(Tabla1[[#This Row],[EMPLEADO]],IS[[NÓMINA]:[INGENIERO]],2,0),"OTROS")</f>
        <v>FERNANDO CHAVIRA</v>
      </c>
    </row>
    <row r="4981" spans="1:43" x14ac:dyDescent="0.25">
      <c r="A4981" s="91" t="s">
        <v>12089</v>
      </c>
      <c r="B4981" s="92">
        <v>1</v>
      </c>
      <c r="C4981" s="92" t="s">
        <v>14043</v>
      </c>
      <c r="D4981" s="93" t="s">
        <v>38</v>
      </c>
      <c r="E4981" s="94" t="s">
        <v>133</v>
      </c>
      <c r="F4981" s="94" t="s">
        <v>14044</v>
      </c>
      <c r="G4981" s="105" t="s">
        <v>408</v>
      </c>
      <c r="H4981" s="92" t="s">
        <v>409</v>
      </c>
      <c r="I4981" s="95" t="s">
        <v>43</v>
      </c>
      <c r="J4981" s="92" t="s">
        <v>8</v>
      </c>
      <c r="K4981" s="96" t="s">
        <v>59</v>
      </c>
      <c r="L4981" s="96" t="s">
        <v>410</v>
      </c>
      <c r="M4981" s="92" t="s">
        <v>411</v>
      </c>
      <c r="N4981" s="92">
        <v>0</v>
      </c>
      <c r="O4981" s="92" t="s">
        <v>47</v>
      </c>
      <c r="P4981" s="96">
        <v>8</v>
      </c>
      <c r="Q4981" s="96" t="s">
        <v>194</v>
      </c>
      <c r="R4981" s="97" t="s">
        <v>138</v>
      </c>
      <c r="S4981" s="98" t="s">
        <v>139</v>
      </c>
      <c r="T4981" s="98" t="s">
        <v>51</v>
      </c>
      <c r="U4981" s="99" t="s">
        <v>224</v>
      </c>
      <c r="V4981" s="100">
        <v>0.8</v>
      </c>
      <c r="W4981" s="106">
        <v>1258.4000000000003</v>
      </c>
      <c r="X4981" s="102">
        <v>1</v>
      </c>
      <c r="Y4981" s="103">
        <v>1.75</v>
      </c>
      <c r="Z4981" s="99">
        <v>4</v>
      </c>
      <c r="AA4981" s="104">
        <v>0.4375</v>
      </c>
      <c r="AB4981" s="100">
        <v>0</v>
      </c>
      <c r="AC4981" s="106">
        <v>0</v>
      </c>
      <c r="AD4981" s="107">
        <v>43612</v>
      </c>
      <c r="AE4981" s="107">
        <v>43612</v>
      </c>
      <c r="AF4981" s="99">
        <v>0</v>
      </c>
      <c r="AG4981" s="101" t="s">
        <v>53</v>
      </c>
      <c r="AH4981" s="100">
        <v>0</v>
      </c>
      <c r="AI4981" s="106">
        <v>0</v>
      </c>
      <c r="AJ4981" s="106">
        <v>0</v>
      </c>
      <c r="AK4981" s="60" t="str">
        <f>+IF(Tabla1[[#This Row],[REQUEST_TY]]="SR MANTENIMIENTO CORRECTIVO", "EMERGENCIA", "OTROS")</f>
        <v>EMERGENCIA</v>
      </c>
      <c r="AL4981" s="6" t="str">
        <f>+_xlfn.IFS(Tabla1[[#This Row],[Veces obj]]&lt;=1,"0-1",Tabla1[[#This Row],[Veces obj]]&lt;=2,"1-2",Tabla1[[#This Row],[Veces obj]]&lt;=3,"2-3",TRUE,"&gt;3")</f>
        <v>0-1</v>
      </c>
      <c r="AM4981" s="60" t="str">
        <f>+_xlfn.IFS(MONTH(Tabla1[[#This Row],[MES]])&lt;=3,"Q1",MONTH(Tabla1[[#This Row],[MES]])&lt;=6,"Q2",MONTH(Tabla1[[#This Row],[MES]])&lt;=9,"Q3",TRUE,"Q4")</f>
        <v>Q2</v>
      </c>
      <c r="AN4981" s="15" t="str">
        <f>+IFERROR(VLOOKUP(Tabla1[[#This Row],[CUENTA]],CTAS[],2,0),"OTROS")</f>
        <v>OTROS</v>
      </c>
      <c r="AP4981" s="15" t="str">
        <f>+IFERROR(VLOOKUP(Tabla1[[#This Row],[EMPLEADO]],IS[],3,0),"OTROS")</f>
        <v>OTROS</v>
      </c>
      <c r="AQ4981" s="15" t="str">
        <f>+IFERROR(VLOOKUP(Tabla1[[#This Row],[EMPLEADO]],IS[[NÓMINA]:[INGENIERO]],2,0),"OTROS")</f>
        <v>OTROS</v>
      </c>
    </row>
    <row r="4982" spans="1:43" x14ac:dyDescent="0.25">
      <c r="A4982" s="91" t="s">
        <v>12089</v>
      </c>
      <c r="B4982" s="92">
        <v>1</v>
      </c>
      <c r="C4982" s="92" t="s">
        <v>14045</v>
      </c>
      <c r="D4982" s="93" t="s">
        <v>38</v>
      </c>
      <c r="E4982" s="94" t="s">
        <v>113</v>
      </c>
      <c r="F4982" s="94" t="s">
        <v>14046</v>
      </c>
      <c r="G4982" s="105" t="s">
        <v>7641</v>
      </c>
      <c r="H4982" s="92" t="s">
        <v>10274</v>
      </c>
      <c r="I4982" s="95" t="s">
        <v>43</v>
      </c>
      <c r="J4982" s="92" t="s">
        <v>8</v>
      </c>
      <c r="K4982" s="96" t="s">
        <v>125</v>
      </c>
      <c r="L4982" s="96" t="s">
        <v>7642</v>
      </c>
      <c r="M4982" s="92" t="s">
        <v>316</v>
      </c>
      <c r="N4982" s="92">
        <v>0</v>
      </c>
      <c r="O4982" s="92" t="s">
        <v>47</v>
      </c>
      <c r="P4982" s="96">
        <v>38</v>
      </c>
      <c r="Q4982" s="96" t="s">
        <v>82</v>
      </c>
      <c r="R4982" s="97" t="s">
        <v>49</v>
      </c>
      <c r="S4982" s="98" t="s">
        <v>50</v>
      </c>
      <c r="T4982" s="98" t="s">
        <v>51</v>
      </c>
      <c r="U4982" s="99" t="s">
        <v>120</v>
      </c>
      <c r="V4982" s="100">
        <v>0.8</v>
      </c>
      <c r="W4982" s="106">
        <v>572.00000000000011</v>
      </c>
      <c r="X4982" s="102">
        <v>1</v>
      </c>
      <c r="Y4982" s="103">
        <v>1.62</v>
      </c>
      <c r="Z4982" s="99">
        <v>5</v>
      </c>
      <c r="AA4982" s="104">
        <v>0.32400000000000001</v>
      </c>
      <c r="AB4982" s="100">
        <v>0</v>
      </c>
      <c r="AC4982" s="106">
        <v>0</v>
      </c>
      <c r="AD4982" s="107">
        <v>43608</v>
      </c>
      <c r="AE4982" s="107">
        <v>43608</v>
      </c>
      <c r="AF4982" s="99">
        <v>0</v>
      </c>
      <c r="AG4982" s="101" t="s">
        <v>53</v>
      </c>
      <c r="AH4982" s="100">
        <v>0</v>
      </c>
      <c r="AI4982" s="106">
        <v>0</v>
      </c>
      <c r="AJ4982" s="106">
        <v>0</v>
      </c>
      <c r="AK4982" s="60" t="str">
        <f>+IF(Tabla1[[#This Row],[REQUEST_TY]]="SR MANTENIMIENTO CORRECTIVO", "EMERGENCIA", "OTROS")</f>
        <v>EMERGENCIA</v>
      </c>
      <c r="AL4982" s="6" t="str">
        <f>+_xlfn.IFS(Tabla1[[#This Row],[Veces obj]]&lt;=1,"0-1",Tabla1[[#This Row],[Veces obj]]&lt;=2,"1-2",Tabla1[[#This Row],[Veces obj]]&lt;=3,"2-3",TRUE,"&gt;3")</f>
        <v>0-1</v>
      </c>
      <c r="AM4982" s="60" t="str">
        <f>+_xlfn.IFS(MONTH(Tabla1[[#This Row],[MES]])&lt;=3,"Q1",MONTH(Tabla1[[#This Row],[MES]])&lt;=6,"Q2",MONTH(Tabla1[[#This Row],[MES]])&lt;=9,"Q3",TRUE,"Q4")</f>
        <v>Q2</v>
      </c>
      <c r="AN4982" s="15" t="str">
        <f>+IFERROR(VLOOKUP(Tabla1[[#This Row],[CUENTA]],CTAS[],2,0),"OTROS")</f>
        <v>OTROS</v>
      </c>
      <c r="AP4982" s="15" t="str">
        <f>+IFERROR(VLOOKUP(Tabla1[[#This Row],[EMPLEADO]],IS[],3,0),"OTROS")</f>
        <v>OTROS</v>
      </c>
      <c r="AQ4982" s="15" t="str">
        <f>+IFERROR(VLOOKUP(Tabla1[[#This Row],[EMPLEADO]],IS[[NÓMINA]:[INGENIERO]],2,0),"OTROS")</f>
        <v>OTROS</v>
      </c>
    </row>
    <row r="4983" spans="1:43" x14ac:dyDescent="0.25">
      <c r="A4983" s="91" t="s">
        <v>12089</v>
      </c>
      <c r="B4983" s="92">
        <v>1</v>
      </c>
      <c r="C4983" s="92" t="s">
        <v>14047</v>
      </c>
      <c r="D4983" s="93" t="s">
        <v>38</v>
      </c>
      <c r="E4983" s="94" t="s">
        <v>98</v>
      </c>
      <c r="F4983" s="94" t="s">
        <v>14048</v>
      </c>
      <c r="G4983" s="105" t="s">
        <v>3348</v>
      </c>
      <c r="H4983" s="92" t="s">
        <v>136</v>
      </c>
      <c r="I4983" s="95" t="s">
        <v>43</v>
      </c>
      <c r="J4983" s="92" t="s">
        <v>8</v>
      </c>
      <c r="K4983" s="96" t="s">
        <v>102</v>
      </c>
      <c r="L4983" s="96" t="s">
        <v>261</v>
      </c>
      <c r="M4983" s="92" t="s">
        <v>736</v>
      </c>
      <c r="N4983" s="92">
        <v>0</v>
      </c>
      <c r="O4983" s="92" t="s">
        <v>47</v>
      </c>
      <c r="P4983" s="96">
        <v>50</v>
      </c>
      <c r="Q4983" s="96" t="s">
        <v>82</v>
      </c>
      <c r="R4983" s="97" t="s">
        <v>63</v>
      </c>
      <c r="S4983" s="98" t="s">
        <v>64</v>
      </c>
      <c r="T4983" s="98" t="s">
        <v>51</v>
      </c>
      <c r="U4983" s="99" t="s">
        <v>83</v>
      </c>
      <c r="V4983" s="100">
        <v>1.05</v>
      </c>
      <c r="W4983" s="106">
        <v>1433.25</v>
      </c>
      <c r="X4983" s="102">
        <v>1</v>
      </c>
      <c r="Y4983" s="103">
        <v>0.74</v>
      </c>
      <c r="Z4983" s="99">
        <v>5</v>
      </c>
      <c r="AA4983" s="104">
        <v>0.14799999999999999</v>
      </c>
      <c r="AB4983" s="100">
        <v>0</v>
      </c>
      <c r="AC4983" s="106">
        <v>0</v>
      </c>
      <c r="AD4983" s="107">
        <v>43608</v>
      </c>
      <c r="AE4983" s="107">
        <v>43608</v>
      </c>
      <c r="AF4983" s="99">
        <v>0</v>
      </c>
      <c r="AG4983" s="101" t="s">
        <v>53</v>
      </c>
      <c r="AH4983" s="100">
        <v>0</v>
      </c>
      <c r="AI4983" s="106">
        <v>0</v>
      </c>
      <c r="AJ4983" s="106">
        <v>0</v>
      </c>
      <c r="AK4983" s="60" t="str">
        <f>+IF(Tabla1[[#This Row],[REQUEST_TY]]="SR MANTENIMIENTO CORRECTIVO", "EMERGENCIA", "OTROS")</f>
        <v>EMERGENCIA</v>
      </c>
      <c r="AL4983" s="6" t="str">
        <f>+_xlfn.IFS(Tabla1[[#This Row],[Veces obj]]&lt;=1,"0-1",Tabla1[[#This Row],[Veces obj]]&lt;=2,"1-2",Tabla1[[#This Row],[Veces obj]]&lt;=3,"2-3",TRUE,"&gt;3")</f>
        <v>0-1</v>
      </c>
      <c r="AM4983" s="60" t="str">
        <f>+_xlfn.IFS(MONTH(Tabla1[[#This Row],[MES]])&lt;=3,"Q1",MONTH(Tabla1[[#This Row],[MES]])&lt;=6,"Q2",MONTH(Tabla1[[#This Row],[MES]])&lt;=9,"Q3",TRUE,"Q4")</f>
        <v>Q2</v>
      </c>
      <c r="AN4983" s="15" t="str">
        <f>+IFERROR(VLOOKUP(Tabla1[[#This Row],[CUENTA]],CTAS[],2,0),"OTROS")</f>
        <v>OTROS</v>
      </c>
      <c r="AP4983" s="15" t="str">
        <f>+IFERROR(VLOOKUP(Tabla1[[#This Row],[EMPLEADO]],IS[],3,0),"OTROS")</f>
        <v>OTROS</v>
      </c>
      <c r="AQ4983" s="15" t="str">
        <f>+IFERROR(VLOOKUP(Tabla1[[#This Row],[EMPLEADO]],IS[[NÓMINA]:[INGENIERO]],2,0),"OTROS")</f>
        <v>OTROS</v>
      </c>
    </row>
    <row r="4984" spans="1:43" x14ac:dyDescent="0.25">
      <c r="A4984" s="91" t="s">
        <v>12089</v>
      </c>
      <c r="B4984" s="92">
        <v>1</v>
      </c>
      <c r="C4984" s="92" t="s">
        <v>14049</v>
      </c>
      <c r="D4984" s="93" t="s">
        <v>38</v>
      </c>
      <c r="E4984" s="94" t="s">
        <v>332</v>
      </c>
      <c r="F4984" s="94" t="s">
        <v>14050</v>
      </c>
      <c r="G4984" s="105" t="s">
        <v>521</v>
      </c>
      <c r="H4984" s="92" t="s">
        <v>70</v>
      </c>
      <c r="I4984" s="95" t="s">
        <v>43</v>
      </c>
      <c r="J4984" s="92" t="s">
        <v>8</v>
      </c>
      <c r="K4984" s="96" t="s">
        <v>169</v>
      </c>
      <c r="L4984" s="96" t="s">
        <v>522</v>
      </c>
      <c r="M4984" s="92" t="s">
        <v>94</v>
      </c>
      <c r="N4984" s="92">
        <v>1</v>
      </c>
      <c r="O4984" s="92" t="s">
        <v>47</v>
      </c>
      <c r="P4984" s="96">
        <v>52</v>
      </c>
      <c r="Q4984" s="96" t="s">
        <v>82</v>
      </c>
      <c r="R4984" s="97" t="s">
        <v>317</v>
      </c>
      <c r="S4984" s="98" t="s">
        <v>318</v>
      </c>
      <c r="T4984" s="98" t="s">
        <v>51</v>
      </c>
      <c r="U4984" s="99" t="s">
        <v>140</v>
      </c>
      <c r="V4984" s="100">
        <v>1.1000000000000001</v>
      </c>
      <c r="W4984" s="106">
        <v>0</v>
      </c>
      <c r="X4984" s="102">
        <v>1</v>
      </c>
      <c r="Y4984" s="103">
        <v>0</v>
      </c>
      <c r="Z4984" s="99">
        <v>4</v>
      </c>
      <c r="AA4984" s="104">
        <v>0</v>
      </c>
      <c r="AB4984" s="100">
        <v>0</v>
      </c>
      <c r="AC4984" s="106">
        <v>0</v>
      </c>
      <c r="AD4984" s="107">
        <v>43608</v>
      </c>
      <c r="AE4984" s="107">
        <v>43609</v>
      </c>
      <c r="AF4984" s="99">
        <v>1</v>
      </c>
      <c r="AG4984" s="101" t="s">
        <v>53</v>
      </c>
      <c r="AH4984" s="100">
        <v>0</v>
      </c>
      <c r="AI4984" s="106">
        <v>0</v>
      </c>
      <c r="AJ4984" s="106">
        <v>0</v>
      </c>
      <c r="AK4984" s="60" t="str">
        <f>+IF(Tabla1[[#This Row],[REQUEST_TY]]="SR MANTENIMIENTO CORRECTIVO", "EMERGENCIA", "OTROS")</f>
        <v>EMERGENCIA</v>
      </c>
      <c r="AL4984" s="6" t="str">
        <f>+_xlfn.IFS(Tabla1[[#This Row],[Veces obj]]&lt;=1,"0-1",Tabla1[[#This Row],[Veces obj]]&lt;=2,"1-2",Tabla1[[#This Row],[Veces obj]]&lt;=3,"2-3",TRUE,"&gt;3")</f>
        <v>0-1</v>
      </c>
      <c r="AM4984" s="60" t="str">
        <f>+_xlfn.IFS(MONTH(Tabla1[[#This Row],[MES]])&lt;=3,"Q1",MONTH(Tabla1[[#This Row],[MES]])&lt;=6,"Q2",MONTH(Tabla1[[#This Row],[MES]])&lt;=9,"Q3",TRUE,"Q4")</f>
        <v>Q2</v>
      </c>
      <c r="AN4984" s="15" t="str">
        <f>+IFERROR(VLOOKUP(Tabla1[[#This Row],[CUENTA]],CTAS[],2,0),"OTROS")</f>
        <v>OTROS</v>
      </c>
      <c r="AP4984" s="15" t="str">
        <f>+IFERROR(VLOOKUP(Tabla1[[#This Row],[EMPLEADO]],IS[],3,0),"OTROS")</f>
        <v>OTROS</v>
      </c>
      <c r="AQ4984" s="15" t="str">
        <f>+IFERROR(VLOOKUP(Tabla1[[#This Row],[EMPLEADO]],IS[[NÓMINA]:[INGENIERO]],2,0),"OTROS")</f>
        <v>OTROS</v>
      </c>
    </row>
    <row r="4985" spans="1:43" x14ac:dyDescent="0.25">
      <c r="A4985" s="91" t="s">
        <v>12089</v>
      </c>
      <c r="B4985" s="92">
        <v>1</v>
      </c>
      <c r="C4985" s="92" t="s">
        <v>14051</v>
      </c>
      <c r="D4985" s="93" t="s">
        <v>38</v>
      </c>
      <c r="E4985" s="94" t="s">
        <v>89</v>
      </c>
      <c r="F4985" s="94" t="s">
        <v>14052</v>
      </c>
      <c r="G4985" s="105" t="s">
        <v>2156</v>
      </c>
      <c r="H4985" s="92" t="s">
        <v>70</v>
      </c>
      <c r="I4985" s="95" t="s">
        <v>43</v>
      </c>
      <c r="J4985" s="92" t="s">
        <v>8</v>
      </c>
      <c r="K4985" s="96" t="s">
        <v>169</v>
      </c>
      <c r="L4985" s="96" t="s">
        <v>522</v>
      </c>
      <c r="M4985" s="92" t="s">
        <v>94</v>
      </c>
      <c r="N4985" s="92">
        <v>1</v>
      </c>
      <c r="O4985" s="92" t="s">
        <v>47</v>
      </c>
      <c r="P4985" s="96">
        <v>23</v>
      </c>
      <c r="Q4985" s="96" t="s">
        <v>62</v>
      </c>
      <c r="R4985" s="97" t="s">
        <v>95</v>
      </c>
      <c r="S4985" s="98" t="s">
        <v>64</v>
      </c>
      <c r="T4985" s="98" t="s">
        <v>51</v>
      </c>
      <c r="U4985" s="99" t="s">
        <v>65</v>
      </c>
      <c r="V4985" s="100">
        <v>0.8</v>
      </c>
      <c r="W4985" s="106">
        <v>0</v>
      </c>
      <c r="X4985" s="102">
        <v>1</v>
      </c>
      <c r="Y4985" s="103">
        <v>0.38</v>
      </c>
      <c r="Z4985" s="99">
        <v>5</v>
      </c>
      <c r="AA4985" s="104">
        <v>7.5999999999999998E-2</v>
      </c>
      <c r="AB4985" s="100">
        <v>0</v>
      </c>
      <c r="AC4985" s="106">
        <v>0</v>
      </c>
      <c r="AD4985" s="107">
        <v>43608</v>
      </c>
      <c r="AE4985" s="107">
        <v>43609</v>
      </c>
      <c r="AF4985" s="99">
        <v>1</v>
      </c>
      <c r="AG4985" s="101" t="s">
        <v>53</v>
      </c>
      <c r="AH4985" s="100">
        <v>0</v>
      </c>
      <c r="AI4985" s="106">
        <v>0</v>
      </c>
      <c r="AJ4985" s="106">
        <v>0</v>
      </c>
      <c r="AK4985" s="60" t="str">
        <f>+IF(Tabla1[[#This Row],[REQUEST_TY]]="SR MANTENIMIENTO CORRECTIVO", "EMERGENCIA", "OTROS")</f>
        <v>EMERGENCIA</v>
      </c>
      <c r="AL4985" s="6" t="str">
        <f>+_xlfn.IFS(Tabla1[[#This Row],[Veces obj]]&lt;=1,"0-1",Tabla1[[#This Row],[Veces obj]]&lt;=2,"1-2",Tabla1[[#This Row],[Veces obj]]&lt;=3,"2-3",TRUE,"&gt;3")</f>
        <v>0-1</v>
      </c>
      <c r="AM4985" s="60" t="str">
        <f>+_xlfn.IFS(MONTH(Tabla1[[#This Row],[MES]])&lt;=3,"Q1",MONTH(Tabla1[[#This Row],[MES]])&lt;=6,"Q2",MONTH(Tabla1[[#This Row],[MES]])&lt;=9,"Q3",TRUE,"Q4")</f>
        <v>Q2</v>
      </c>
      <c r="AN4985" s="15" t="str">
        <f>+IFERROR(VLOOKUP(Tabla1[[#This Row],[CUENTA]],CTAS[],2,0),"OTROS")</f>
        <v>OTROS</v>
      </c>
      <c r="AP4985" s="15" t="str">
        <f>+IFERROR(VLOOKUP(Tabla1[[#This Row],[EMPLEADO]],IS[],3,0),"OTROS")</f>
        <v>OTROS</v>
      </c>
      <c r="AQ4985" s="15" t="str">
        <f>+IFERROR(VLOOKUP(Tabla1[[#This Row],[EMPLEADO]],IS[[NÓMINA]:[INGENIERO]],2,0),"OTROS")</f>
        <v>OTROS</v>
      </c>
    </row>
    <row r="4986" spans="1:43" x14ac:dyDescent="0.25">
      <c r="A4986" s="91" t="s">
        <v>12089</v>
      </c>
      <c r="B4986" s="92">
        <v>1</v>
      </c>
      <c r="C4986" s="92" t="s">
        <v>14053</v>
      </c>
      <c r="D4986" s="93" t="s">
        <v>38</v>
      </c>
      <c r="E4986" s="94" t="s">
        <v>76</v>
      </c>
      <c r="F4986" s="94" t="s">
        <v>14054</v>
      </c>
      <c r="G4986" s="105" t="s">
        <v>717</v>
      </c>
      <c r="H4986" s="92" t="s">
        <v>915</v>
      </c>
      <c r="I4986" s="95" t="s">
        <v>43</v>
      </c>
      <c r="J4986" s="92" t="s">
        <v>8</v>
      </c>
      <c r="K4986" s="96" t="s">
        <v>102</v>
      </c>
      <c r="L4986" s="96" t="s">
        <v>718</v>
      </c>
      <c r="M4986" s="92" t="s">
        <v>46</v>
      </c>
      <c r="N4986" s="92">
        <v>0</v>
      </c>
      <c r="O4986" s="92" t="s">
        <v>47</v>
      </c>
      <c r="P4986" s="96">
        <v>13</v>
      </c>
      <c r="Q4986" s="96" t="s">
        <v>194</v>
      </c>
      <c r="R4986" s="97" t="s">
        <v>63</v>
      </c>
      <c r="S4986" s="98" t="s">
        <v>64</v>
      </c>
      <c r="T4986" s="98" t="s">
        <v>51</v>
      </c>
      <c r="U4986" s="99" t="s">
        <v>195</v>
      </c>
      <c r="V4986" s="100">
        <v>0.6</v>
      </c>
      <c r="W4986" s="106">
        <v>819</v>
      </c>
      <c r="X4986" s="102">
        <v>1</v>
      </c>
      <c r="Y4986" s="103">
        <v>2.67</v>
      </c>
      <c r="Z4986" s="99">
        <v>5</v>
      </c>
      <c r="AA4986" s="104">
        <v>0.53400000000000003</v>
      </c>
      <c r="AB4986" s="100">
        <v>0</v>
      </c>
      <c r="AC4986" s="106">
        <v>0</v>
      </c>
      <c r="AD4986" s="107">
        <v>43612</v>
      </c>
      <c r="AE4986" s="107">
        <v>43613</v>
      </c>
      <c r="AF4986" s="99">
        <v>1</v>
      </c>
      <c r="AG4986" s="101" t="s">
        <v>53</v>
      </c>
      <c r="AH4986" s="100">
        <v>0</v>
      </c>
      <c r="AI4986" s="106">
        <v>0</v>
      </c>
      <c r="AJ4986" s="106">
        <v>0</v>
      </c>
      <c r="AK4986" s="60" t="str">
        <f>+IF(Tabla1[[#This Row],[REQUEST_TY]]="SR MANTENIMIENTO CORRECTIVO", "EMERGENCIA", "OTROS")</f>
        <v>EMERGENCIA</v>
      </c>
      <c r="AL4986" s="6" t="str">
        <f>+_xlfn.IFS(Tabla1[[#This Row],[Veces obj]]&lt;=1,"0-1",Tabla1[[#This Row],[Veces obj]]&lt;=2,"1-2",Tabla1[[#This Row],[Veces obj]]&lt;=3,"2-3",TRUE,"&gt;3")</f>
        <v>0-1</v>
      </c>
      <c r="AM4986" s="60" t="str">
        <f>+_xlfn.IFS(MONTH(Tabla1[[#This Row],[MES]])&lt;=3,"Q1",MONTH(Tabla1[[#This Row],[MES]])&lt;=6,"Q2",MONTH(Tabla1[[#This Row],[MES]])&lt;=9,"Q3",TRUE,"Q4")</f>
        <v>Q2</v>
      </c>
      <c r="AN4986" s="15" t="str">
        <f>+IFERROR(VLOOKUP(Tabla1[[#This Row],[CUENTA]],CTAS[],2,0),"OTROS")</f>
        <v>OTROS</v>
      </c>
      <c r="AP4986" s="15" t="str">
        <f>+IFERROR(VLOOKUP(Tabla1[[#This Row],[EMPLEADO]],IS[],3,0),"OTROS")</f>
        <v>OTROS</v>
      </c>
      <c r="AQ4986" s="15" t="str">
        <f>+IFERROR(VLOOKUP(Tabla1[[#This Row],[EMPLEADO]],IS[[NÓMINA]:[INGENIERO]],2,0),"OTROS")</f>
        <v>OTROS</v>
      </c>
    </row>
    <row r="4987" spans="1:43" x14ac:dyDescent="0.25">
      <c r="A4987" s="91" t="s">
        <v>12089</v>
      </c>
      <c r="B4987" s="92">
        <v>1</v>
      </c>
      <c r="C4987" s="92" t="s">
        <v>14055</v>
      </c>
      <c r="D4987" s="93" t="s">
        <v>38</v>
      </c>
      <c r="E4987" s="94" t="s">
        <v>98</v>
      </c>
      <c r="F4987" s="94" t="s">
        <v>14056</v>
      </c>
      <c r="G4987" s="105" t="s">
        <v>1586</v>
      </c>
      <c r="H4987" s="92" t="s">
        <v>471</v>
      </c>
      <c r="I4987" s="95" t="s">
        <v>43</v>
      </c>
      <c r="J4987" s="92" t="s">
        <v>8</v>
      </c>
      <c r="K4987" s="96" t="s">
        <v>102</v>
      </c>
      <c r="L4987" s="96" t="s">
        <v>718</v>
      </c>
      <c r="M4987" s="92" t="s">
        <v>46</v>
      </c>
      <c r="N4987" s="92">
        <v>0</v>
      </c>
      <c r="O4987" s="92" t="s">
        <v>47</v>
      </c>
      <c r="P4987" s="96">
        <v>13</v>
      </c>
      <c r="Q4987" s="96" t="s">
        <v>194</v>
      </c>
      <c r="R4987" s="97" t="s">
        <v>63</v>
      </c>
      <c r="S4987" s="98" t="s">
        <v>64</v>
      </c>
      <c r="T4987" s="98" t="s">
        <v>51</v>
      </c>
      <c r="U4987" s="99" t="s">
        <v>195</v>
      </c>
      <c r="V4987" s="100">
        <v>0.6</v>
      </c>
      <c r="W4987" s="106">
        <v>819</v>
      </c>
      <c r="X4987" s="102">
        <v>1</v>
      </c>
      <c r="Y4987" s="103">
        <v>2.58</v>
      </c>
      <c r="Z4987" s="99">
        <v>5</v>
      </c>
      <c r="AA4987" s="104">
        <v>0.51600000000000001</v>
      </c>
      <c r="AB4987" s="100">
        <v>0</v>
      </c>
      <c r="AC4987" s="106">
        <v>0</v>
      </c>
      <c r="AD4987" s="107">
        <v>43609</v>
      </c>
      <c r="AE4987" s="107">
        <v>43609</v>
      </c>
      <c r="AF4987" s="99">
        <v>0</v>
      </c>
      <c r="AG4987" s="101" t="s">
        <v>53</v>
      </c>
      <c r="AH4987" s="100">
        <v>0</v>
      </c>
      <c r="AI4987" s="106">
        <v>0</v>
      </c>
      <c r="AJ4987" s="106">
        <v>0</v>
      </c>
      <c r="AK4987" s="60" t="str">
        <f>+IF(Tabla1[[#This Row],[REQUEST_TY]]="SR MANTENIMIENTO CORRECTIVO", "EMERGENCIA", "OTROS")</f>
        <v>EMERGENCIA</v>
      </c>
      <c r="AL4987" s="6" t="str">
        <f>+_xlfn.IFS(Tabla1[[#This Row],[Veces obj]]&lt;=1,"0-1",Tabla1[[#This Row],[Veces obj]]&lt;=2,"1-2",Tabla1[[#This Row],[Veces obj]]&lt;=3,"2-3",TRUE,"&gt;3")</f>
        <v>0-1</v>
      </c>
      <c r="AM4987" s="60" t="str">
        <f>+_xlfn.IFS(MONTH(Tabla1[[#This Row],[MES]])&lt;=3,"Q1",MONTH(Tabla1[[#This Row],[MES]])&lt;=6,"Q2",MONTH(Tabla1[[#This Row],[MES]])&lt;=9,"Q3",TRUE,"Q4")</f>
        <v>Q2</v>
      </c>
      <c r="AN4987" s="15" t="str">
        <f>+IFERROR(VLOOKUP(Tabla1[[#This Row],[CUENTA]],CTAS[],2,0),"OTROS")</f>
        <v>OTROS</v>
      </c>
      <c r="AP4987" s="15" t="str">
        <f>+IFERROR(VLOOKUP(Tabla1[[#This Row],[EMPLEADO]],IS[],3,0),"OTROS")</f>
        <v>OTROS</v>
      </c>
      <c r="AQ4987" s="15" t="str">
        <f>+IFERROR(VLOOKUP(Tabla1[[#This Row],[EMPLEADO]],IS[[NÓMINA]:[INGENIERO]],2,0),"OTROS")</f>
        <v>OTROS</v>
      </c>
    </row>
    <row r="4988" spans="1:43" x14ac:dyDescent="0.25">
      <c r="A4988" s="91" t="s">
        <v>12089</v>
      </c>
      <c r="B4988" s="92">
        <v>1</v>
      </c>
      <c r="C4988" s="92" t="s">
        <v>14057</v>
      </c>
      <c r="D4988" s="93" t="s">
        <v>3346</v>
      </c>
      <c r="E4988" s="94" t="s">
        <v>807</v>
      </c>
      <c r="F4988" s="94" t="s">
        <v>14058</v>
      </c>
      <c r="G4988" s="105" t="s">
        <v>9108</v>
      </c>
      <c r="H4988" s="92" t="s">
        <v>163</v>
      </c>
      <c r="I4988" s="95" t="s">
        <v>43</v>
      </c>
      <c r="J4988" s="92" t="s">
        <v>8</v>
      </c>
      <c r="K4988" s="96" t="s">
        <v>151</v>
      </c>
      <c r="L4988" s="96" t="s">
        <v>229</v>
      </c>
      <c r="M4988" s="92" t="s">
        <v>165</v>
      </c>
      <c r="N4988" s="92">
        <v>1</v>
      </c>
      <c r="O4988" s="92" t="s">
        <v>47</v>
      </c>
      <c r="P4988" s="96" t="s">
        <v>822</v>
      </c>
      <c r="Q4988" s="96" t="s">
        <v>48</v>
      </c>
      <c r="R4988" s="97" t="s">
        <v>95</v>
      </c>
      <c r="S4988" s="98" t="s">
        <v>64</v>
      </c>
      <c r="T4988" s="98" t="s">
        <v>51</v>
      </c>
      <c r="U4988" s="99" t="s">
        <v>96</v>
      </c>
      <c r="V4988" s="100">
        <v>1</v>
      </c>
      <c r="W4988" s="106">
        <v>0</v>
      </c>
      <c r="X4988" s="102">
        <v>0</v>
      </c>
      <c r="Y4988" s="103">
        <v>5</v>
      </c>
      <c r="Z4988" s="99">
        <v>5</v>
      </c>
      <c r="AA4988" s="104">
        <v>1</v>
      </c>
      <c r="AB4988" s="100">
        <v>0</v>
      </c>
      <c r="AC4988" s="106">
        <v>0</v>
      </c>
      <c r="AD4988" s="107">
        <v>43612</v>
      </c>
      <c r="AE4988" s="107">
        <v>43612</v>
      </c>
      <c r="AF4988" s="99">
        <v>0</v>
      </c>
      <c r="AG4988" s="101" t="s">
        <v>53</v>
      </c>
      <c r="AH4988" s="100">
        <v>0</v>
      </c>
      <c r="AI4988" s="106">
        <v>0</v>
      </c>
      <c r="AJ4988" s="106">
        <v>0</v>
      </c>
      <c r="AK4988" s="60" t="str">
        <f>+IF(Tabla1[[#This Row],[REQUEST_TY]]="SR MANTENIMIENTO CORRECTIVO", "EMERGENCIA", "OTROS")</f>
        <v>OTROS</v>
      </c>
      <c r="AL4988" s="6" t="str">
        <f>+_xlfn.IFS(Tabla1[[#This Row],[Veces obj]]&lt;=1,"0-1",Tabla1[[#This Row],[Veces obj]]&lt;=2,"1-2",Tabla1[[#This Row],[Veces obj]]&lt;=3,"2-3",TRUE,"&gt;3")</f>
        <v>0-1</v>
      </c>
      <c r="AM4988" s="60" t="str">
        <f>+_xlfn.IFS(MONTH(Tabla1[[#This Row],[MES]])&lt;=3,"Q1",MONTH(Tabla1[[#This Row],[MES]])&lt;=6,"Q2",MONTH(Tabla1[[#This Row],[MES]])&lt;=9,"Q3",TRUE,"Q4")</f>
        <v>Q2</v>
      </c>
      <c r="AN4988" s="15" t="str">
        <f>+IFERROR(VLOOKUP(Tabla1[[#This Row],[CUENTA]],CTAS[],2,0),"OTROS")</f>
        <v>HONEYWELL</v>
      </c>
      <c r="AP4988" s="15" t="str">
        <f>+IFERROR(VLOOKUP(Tabla1[[#This Row],[EMPLEADO]],IS[],3,0),"OTROS")</f>
        <v>CHIHUAHUA</v>
      </c>
      <c r="AQ4988" s="15" t="str">
        <f>+IFERROR(VLOOKUP(Tabla1[[#This Row],[EMPLEADO]],IS[[NÓMINA]:[INGENIERO]],2,0),"OTROS")</f>
        <v>LUIS EDUARDO MUÑOZ</v>
      </c>
    </row>
    <row r="4989" spans="1:43" x14ac:dyDescent="0.25">
      <c r="A4989" s="91" t="s">
        <v>12089</v>
      </c>
      <c r="B4989" s="92">
        <v>1</v>
      </c>
      <c r="C4989" s="92" t="s">
        <v>14059</v>
      </c>
      <c r="D4989" s="93" t="s">
        <v>7143</v>
      </c>
      <c r="E4989" s="94" t="s">
        <v>133</v>
      </c>
      <c r="F4989" s="94" t="s">
        <v>14060</v>
      </c>
      <c r="G4989" s="105" t="s">
        <v>13860</v>
      </c>
      <c r="H4989" s="92" t="s">
        <v>213</v>
      </c>
      <c r="I4989" s="95" t="s">
        <v>43</v>
      </c>
      <c r="J4989" s="92" t="s">
        <v>8</v>
      </c>
      <c r="K4989" s="96" t="s">
        <v>59</v>
      </c>
      <c r="L4989" s="96" t="s">
        <v>13670</v>
      </c>
      <c r="M4989" s="92" t="s">
        <v>13671</v>
      </c>
      <c r="N4989" s="92">
        <v>0</v>
      </c>
      <c r="O4989" s="92" t="s">
        <v>47</v>
      </c>
      <c r="P4989" s="96" t="s">
        <v>822</v>
      </c>
      <c r="Q4989" s="96" t="s">
        <v>48</v>
      </c>
      <c r="R4989" s="97" t="s">
        <v>138</v>
      </c>
      <c r="S4989" s="98" t="s">
        <v>139</v>
      </c>
      <c r="T4989" s="98" t="s">
        <v>51</v>
      </c>
      <c r="U4989" s="99" t="s">
        <v>353</v>
      </c>
      <c r="V4989" s="100">
        <v>1</v>
      </c>
      <c r="W4989" s="106">
        <v>1573.0000000000002</v>
      </c>
      <c r="X4989" s="102">
        <v>0</v>
      </c>
      <c r="Y4989" s="103">
        <v>4</v>
      </c>
      <c r="Z4989" s="99">
        <v>4</v>
      </c>
      <c r="AA4989" s="104">
        <v>1</v>
      </c>
      <c r="AB4989" s="100">
        <v>0</v>
      </c>
      <c r="AC4989" s="106">
        <v>0</v>
      </c>
      <c r="AD4989" s="107">
        <v>43609</v>
      </c>
      <c r="AE4989" s="107">
        <v>43609</v>
      </c>
      <c r="AF4989" s="99">
        <v>0</v>
      </c>
      <c r="AG4989" s="101" t="s">
        <v>53</v>
      </c>
      <c r="AH4989" s="100">
        <v>0</v>
      </c>
      <c r="AI4989" s="106">
        <v>0</v>
      </c>
      <c r="AJ4989" s="106">
        <v>0</v>
      </c>
      <c r="AK4989" s="60" t="str">
        <f>+IF(Tabla1[[#This Row],[REQUEST_TY]]="SR MANTENIMIENTO CORRECTIVO", "EMERGENCIA", "OTROS")</f>
        <v>OTROS</v>
      </c>
      <c r="AL4989" s="6" t="str">
        <f>+_xlfn.IFS(Tabla1[[#This Row],[Veces obj]]&lt;=1,"0-1",Tabla1[[#This Row],[Veces obj]]&lt;=2,"1-2",Tabla1[[#This Row],[Veces obj]]&lt;=3,"2-3",TRUE,"&gt;3")</f>
        <v>0-1</v>
      </c>
      <c r="AM4989" s="60" t="str">
        <f>+_xlfn.IFS(MONTH(Tabla1[[#This Row],[MES]])&lt;=3,"Q1",MONTH(Tabla1[[#This Row],[MES]])&lt;=6,"Q2",MONTH(Tabla1[[#This Row],[MES]])&lt;=9,"Q3",TRUE,"Q4")</f>
        <v>Q2</v>
      </c>
      <c r="AN4989" s="15" t="str">
        <f>+IFERROR(VLOOKUP(Tabla1[[#This Row],[CUENTA]],CTAS[],2,0),"OTROS")</f>
        <v>OTROS</v>
      </c>
      <c r="AP4989" s="15" t="str">
        <f>+IFERROR(VLOOKUP(Tabla1[[#This Row],[EMPLEADO]],IS[],3,0),"OTROS")</f>
        <v>OTROS</v>
      </c>
      <c r="AQ4989" s="15" t="str">
        <f>+IFERROR(VLOOKUP(Tabla1[[#This Row],[EMPLEADO]],IS[[NÓMINA]:[INGENIERO]],2,0),"OTROS")</f>
        <v>OTROS</v>
      </c>
    </row>
    <row r="4990" spans="1:43" x14ac:dyDescent="0.25">
      <c r="A4990" s="91" t="s">
        <v>12089</v>
      </c>
      <c r="B4990" s="92">
        <v>1</v>
      </c>
      <c r="C4990" s="92" t="s">
        <v>14061</v>
      </c>
      <c r="D4990" s="93" t="s">
        <v>38</v>
      </c>
      <c r="E4990" s="94" t="s">
        <v>176</v>
      </c>
      <c r="F4990" s="94" t="s">
        <v>14062</v>
      </c>
      <c r="G4990" s="105" t="s">
        <v>14063</v>
      </c>
      <c r="H4990" s="92" t="s">
        <v>220</v>
      </c>
      <c r="I4990" s="95" t="s">
        <v>43</v>
      </c>
      <c r="J4990" s="92" t="s">
        <v>8</v>
      </c>
      <c r="K4990" s="96" t="s">
        <v>338</v>
      </c>
      <c r="L4990" s="96" t="s">
        <v>4619</v>
      </c>
      <c r="M4990" s="92" t="s">
        <v>556</v>
      </c>
      <c r="N4990" s="92">
        <v>0</v>
      </c>
      <c r="O4990" s="92" t="s">
        <v>47</v>
      </c>
      <c r="P4990" s="96">
        <v>447</v>
      </c>
      <c r="Q4990" s="96" t="s">
        <v>48</v>
      </c>
      <c r="R4990" s="97" t="s">
        <v>49</v>
      </c>
      <c r="S4990" s="98" t="s">
        <v>50</v>
      </c>
      <c r="T4990" s="98" t="s">
        <v>51</v>
      </c>
      <c r="U4990" s="99" t="s">
        <v>52</v>
      </c>
      <c r="V4990" s="100">
        <v>1.05</v>
      </c>
      <c r="W4990" s="106">
        <v>750.75000000000011</v>
      </c>
      <c r="X4990" s="102">
        <v>1</v>
      </c>
      <c r="Y4990" s="103">
        <v>0.99</v>
      </c>
      <c r="Z4990" s="99">
        <v>5</v>
      </c>
      <c r="AA4990" s="104">
        <v>0.19800000000000001</v>
      </c>
      <c r="AB4990" s="100">
        <v>0</v>
      </c>
      <c r="AC4990" s="106">
        <v>0</v>
      </c>
      <c r="AD4990" s="107">
        <v>43608</v>
      </c>
      <c r="AE4990" s="107">
        <v>43609</v>
      </c>
      <c r="AF4990" s="99">
        <v>1</v>
      </c>
      <c r="AG4990" s="101" t="s">
        <v>53</v>
      </c>
      <c r="AH4990" s="100">
        <v>0</v>
      </c>
      <c r="AI4990" s="106">
        <v>0</v>
      </c>
      <c r="AJ4990" s="106">
        <v>0</v>
      </c>
      <c r="AK4990" s="60" t="str">
        <f>+IF(Tabla1[[#This Row],[REQUEST_TY]]="SR MANTENIMIENTO CORRECTIVO", "EMERGENCIA", "OTROS")</f>
        <v>EMERGENCIA</v>
      </c>
      <c r="AL4990" s="6" t="str">
        <f>+_xlfn.IFS(Tabla1[[#This Row],[Veces obj]]&lt;=1,"0-1",Tabla1[[#This Row],[Veces obj]]&lt;=2,"1-2",Tabla1[[#This Row],[Veces obj]]&lt;=3,"2-3",TRUE,"&gt;3")</f>
        <v>0-1</v>
      </c>
      <c r="AM4990" s="60" t="str">
        <f>+_xlfn.IFS(MONTH(Tabla1[[#This Row],[MES]])&lt;=3,"Q1",MONTH(Tabla1[[#This Row],[MES]])&lt;=6,"Q2",MONTH(Tabla1[[#This Row],[MES]])&lt;=9,"Q3",TRUE,"Q4")</f>
        <v>Q2</v>
      </c>
      <c r="AN4990" s="15" t="str">
        <f>+IFERROR(VLOOKUP(Tabla1[[#This Row],[CUENTA]],CTAS[],2,0),"OTROS")</f>
        <v>OTROS</v>
      </c>
      <c r="AP4990" s="15" t="str">
        <f>+IFERROR(VLOOKUP(Tabla1[[#This Row],[EMPLEADO]],IS[],3,0),"OTROS")</f>
        <v>OTROS</v>
      </c>
      <c r="AQ4990" s="15" t="str">
        <f>+IFERROR(VLOOKUP(Tabla1[[#This Row],[EMPLEADO]],IS[[NÓMINA]:[INGENIERO]],2,0),"OTROS")</f>
        <v>OTROS</v>
      </c>
    </row>
    <row r="4991" spans="1:43" x14ac:dyDescent="0.25">
      <c r="A4991" s="91" t="s">
        <v>12089</v>
      </c>
      <c r="B4991" s="92">
        <v>1</v>
      </c>
      <c r="C4991" s="92" t="s">
        <v>14064</v>
      </c>
      <c r="D4991" s="93" t="s">
        <v>38</v>
      </c>
      <c r="E4991" s="94" t="s">
        <v>558</v>
      </c>
      <c r="F4991" s="94" t="s">
        <v>14065</v>
      </c>
      <c r="G4991" s="105" t="s">
        <v>3511</v>
      </c>
      <c r="H4991" s="92" t="s">
        <v>246</v>
      </c>
      <c r="I4991" s="95" t="s">
        <v>43</v>
      </c>
      <c r="J4991" s="92" t="s">
        <v>8</v>
      </c>
      <c r="K4991" s="96" t="s">
        <v>798</v>
      </c>
      <c r="L4991" s="96" t="s">
        <v>1509</v>
      </c>
      <c r="M4991" s="92" t="s">
        <v>1510</v>
      </c>
      <c r="N4991" s="92">
        <v>1</v>
      </c>
      <c r="O4991" s="92" t="s">
        <v>105</v>
      </c>
      <c r="P4991" s="96">
        <v>27</v>
      </c>
      <c r="Q4991" s="96" t="s">
        <v>62</v>
      </c>
      <c r="R4991" s="97" t="s">
        <v>95</v>
      </c>
      <c r="S4991" s="98" t="s">
        <v>64</v>
      </c>
      <c r="T4991" s="98" t="s">
        <v>51</v>
      </c>
      <c r="U4991" s="99" t="s">
        <v>65</v>
      </c>
      <c r="V4991" s="100">
        <v>0.8</v>
      </c>
      <c r="W4991" s="106">
        <v>0</v>
      </c>
      <c r="X4991" s="102">
        <v>1</v>
      </c>
      <c r="Y4991" s="103">
        <v>1.3</v>
      </c>
      <c r="Z4991" s="99">
        <v>5</v>
      </c>
      <c r="AA4991" s="104">
        <v>0.26</v>
      </c>
      <c r="AB4991" s="100">
        <v>0</v>
      </c>
      <c r="AC4991" s="106">
        <v>0</v>
      </c>
      <c r="AD4991" s="107">
        <v>43609</v>
      </c>
      <c r="AE4991" s="107">
        <v>43609</v>
      </c>
      <c r="AF4991" s="99">
        <v>0</v>
      </c>
      <c r="AG4991" s="101" t="s">
        <v>53</v>
      </c>
      <c r="AH4991" s="100">
        <v>0</v>
      </c>
      <c r="AI4991" s="106">
        <v>0</v>
      </c>
      <c r="AJ4991" s="106">
        <v>0</v>
      </c>
      <c r="AK4991" s="60" t="str">
        <f>+IF(Tabla1[[#This Row],[REQUEST_TY]]="SR MANTENIMIENTO CORRECTIVO", "EMERGENCIA", "OTROS")</f>
        <v>EMERGENCIA</v>
      </c>
      <c r="AL4991" s="6" t="str">
        <f>+_xlfn.IFS(Tabla1[[#This Row],[Veces obj]]&lt;=1,"0-1",Tabla1[[#This Row],[Veces obj]]&lt;=2,"1-2",Tabla1[[#This Row],[Veces obj]]&lt;=3,"2-3",TRUE,"&gt;3")</f>
        <v>0-1</v>
      </c>
      <c r="AM4991" s="60" t="str">
        <f>+_xlfn.IFS(MONTH(Tabla1[[#This Row],[MES]])&lt;=3,"Q1",MONTH(Tabla1[[#This Row],[MES]])&lt;=6,"Q2",MONTH(Tabla1[[#This Row],[MES]])&lt;=9,"Q3",TRUE,"Q4")</f>
        <v>Q2</v>
      </c>
      <c r="AN4991" s="15" t="str">
        <f>+IFERROR(VLOOKUP(Tabla1[[#This Row],[CUENTA]],CTAS[],2,0),"OTROS")</f>
        <v>OTROS</v>
      </c>
      <c r="AP4991" s="15" t="str">
        <f>+IFERROR(VLOOKUP(Tabla1[[#This Row],[EMPLEADO]],IS[],3,0),"OTROS")</f>
        <v>OTROS</v>
      </c>
      <c r="AQ4991" s="15" t="str">
        <f>+IFERROR(VLOOKUP(Tabla1[[#This Row],[EMPLEADO]],IS[[NÓMINA]:[INGENIERO]],2,0),"OTROS")</f>
        <v>OTROS</v>
      </c>
    </row>
    <row r="4992" spans="1:43" x14ac:dyDescent="0.25">
      <c r="A4992" s="91" t="s">
        <v>12089</v>
      </c>
      <c r="B4992" s="92">
        <v>1</v>
      </c>
      <c r="C4992" s="92" t="s">
        <v>14066</v>
      </c>
      <c r="D4992" s="93" t="s">
        <v>38</v>
      </c>
      <c r="E4992" s="94" t="s">
        <v>558</v>
      </c>
      <c r="F4992" s="94" t="s">
        <v>14067</v>
      </c>
      <c r="G4992" s="105" t="s">
        <v>2592</v>
      </c>
      <c r="H4992" s="92" t="s">
        <v>246</v>
      </c>
      <c r="I4992" s="95" t="s">
        <v>43</v>
      </c>
      <c r="J4992" s="92" t="s">
        <v>8</v>
      </c>
      <c r="K4992" s="96" t="s">
        <v>798</v>
      </c>
      <c r="L4992" s="96" t="s">
        <v>1509</v>
      </c>
      <c r="M4992" s="92" t="s">
        <v>1510</v>
      </c>
      <c r="N4992" s="92">
        <v>1</v>
      </c>
      <c r="O4992" s="92" t="s">
        <v>105</v>
      </c>
      <c r="P4992" s="96">
        <v>1</v>
      </c>
      <c r="Q4992" s="96" t="s">
        <v>388</v>
      </c>
      <c r="R4992" s="97" t="s">
        <v>95</v>
      </c>
      <c r="S4992" s="98" t="s">
        <v>64</v>
      </c>
      <c r="T4992" s="98" t="s">
        <v>51</v>
      </c>
      <c r="U4992" s="99" t="s">
        <v>389</v>
      </c>
      <c r="V4992" s="100">
        <v>0</v>
      </c>
      <c r="W4992" s="106">
        <v>0</v>
      </c>
      <c r="X4992" s="102">
        <v>1</v>
      </c>
      <c r="Y4992" s="103">
        <v>2.98</v>
      </c>
      <c r="Z4992" s="99">
        <v>5</v>
      </c>
      <c r="AA4992" s="104">
        <v>0.59599999999999997</v>
      </c>
      <c r="AB4992" s="100">
        <v>0</v>
      </c>
      <c r="AC4992" s="106">
        <v>0</v>
      </c>
      <c r="AD4992" s="107">
        <v>43612</v>
      </c>
      <c r="AE4992" s="107">
        <v>43612</v>
      </c>
      <c r="AF4992" s="99">
        <v>0</v>
      </c>
      <c r="AG4992" s="101" t="s">
        <v>53</v>
      </c>
      <c r="AH4992" s="100">
        <v>0</v>
      </c>
      <c r="AI4992" s="106">
        <v>0</v>
      </c>
      <c r="AJ4992" s="106">
        <v>0</v>
      </c>
      <c r="AK4992" s="60" t="str">
        <f>+IF(Tabla1[[#This Row],[REQUEST_TY]]="SR MANTENIMIENTO CORRECTIVO", "EMERGENCIA", "OTROS")</f>
        <v>EMERGENCIA</v>
      </c>
      <c r="AL4992" s="6" t="str">
        <f>+_xlfn.IFS(Tabla1[[#This Row],[Veces obj]]&lt;=1,"0-1",Tabla1[[#This Row],[Veces obj]]&lt;=2,"1-2",Tabla1[[#This Row],[Veces obj]]&lt;=3,"2-3",TRUE,"&gt;3")</f>
        <v>0-1</v>
      </c>
      <c r="AM4992" s="60" t="str">
        <f>+_xlfn.IFS(MONTH(Tabla1[[#This Row],[MES]])&lt;=3,"Q1",MONTH(Tabla1[[#This Row],[MES]])&lt;=6,"Q2",MONTH(Tabla1[[#This Row],[MES]])&lt;=9,"Q3",TRUE,"Q4")</f>
        <v>Q2</v>
      </c>
      <c r="AN4992" s="15" t="str">
        <f>+IFERROR(VLOOKUP(Tabla1[[#This Row],[CUENTA]],CTAS[],2,0),"OTROS")</f>
        <v>OTROS</v>
      </c>
      <c r="AP4992" s="15" t="str">
        <f>+IFERROR(VLOOKUP(Tabla1[[#This Row],[EMPLEADO]],IS[],3,0),"OTROS")</f>
        <v>OTROS</v>
      </c>
      <c r="AQ4992" s="15" t="str">
        <f>+IFERROR(VLOOKUP(Tabla1[[#This Row],[EMPLEADO]],IS[[NÓMINA]:[INGENIERO]],2,0),"OTROS")</f>
        <v>OTROS</v>
      </c>
    </row>
    <row r="4993" spans="1:43" x14ac:dyDescent="0.25">
      <c r="A4993" s="91" t="s">
        <v>12089</v>
      </c>
      <c r="B4993" s="92">
        <v>1</v>
      </c>
      <c r="C4993" s="92" t="s">
        <v>14068</v>
      </c>
      <c r="D4993" s="93" t="s">
        <v>38</v>
      </c>
      <c r="E4993" s="94" t="s">
        <v>85</v>
      </c>
      <c r="F4993" s="94" t="s">
        <v>14069</v>
      </c>
      <c r="G4993" s="105" t="s">
        <v>12304</v>
      </c>
      <c r="H4993" s="92" t="s">
        <v>10274</v>
      </c>
      <c r="I4993" s="95" t="s">
        <v>43</v>
      </c>
      <c r="J4993" s="92" t="s">
        <v>8</v>
      </c>
      <c r="K4993" s="96" t="s">
        <v>370</v>
      </c>
      <c r="L4993" s="96" t="s">
        <v>4698</v>
      </c>
      <c r="M4993" s="92" t="s">
        <v>131</v>
      </c>
      <c r="N4993" s="92">
        <v>0</v>
      </c>
      <c r="O4993" s="92" t="s">
        <v>47</v>
      </c>
      <c r="P4993" s="96">
        <v>1</v>
      </c>
      <c r="Q4993" s="96" t="s">
        <v>388</v>
      </c>
      <c r="R4993" s="97" t="s">
        <v>49</v>
      </c>
      <c r="S4993" s="98" t="s">
        <v>50</v>
      </c>
      <c r="T4993" s="98" t="s">
        <v>51</v>
      </c>
      <c r="U4993" s="99" t="s">
        <v>641</v>
      </c>
      <c r="V4993" s="100">
        <v>0</v>
      </c>
      <c r="W4993" s="106">
        <v>0</v>
      </c>
      <c r="X4993" s="102">
        <v>1</v>
      </c>
      <c r="Y4993" s="103">
        <v>0.75</v>
      </c>
      <c r="Z4993" s="99">
        <v>5</v>
      </c>
      <c r="AA4993" s="104">
        <v>0.15</v>
      </c>
      <c r="AB4993" s="100">
        <v>0</v>
      </c>
      <c r="AC4993" s="106">
        <v>0</v>
      </c>
      <c r="AD4993" s="107">
        <v>43609</v>
      </c>
      <c r="AE4993" s="107">
        <v>43609</v>
      </c>
      <c r="AF4993" s="99">
        <v>0</v>
      </c>
      <c r="AG4993" s="101" t="s">
        <v>53</v>
      </c>
      <c r="AH4993" s="100">
        <v>0</v>
      </c>
      <c r="AI4993" s="106">
        <v>0</v>
      </c>
      <c r="AJ4993" s="106">
        <v>0</v>
      </c>
      <c r="AK4993" s="60" t="str">
        <f>+IF(Tabla1[[#This Row],[REQUEST_TY]]="SR MANTENIMIENTO CORRECTIVO", "EMERGENCIA", "OTROS")</f>
        <v>EMERGENCIA</v>
      </c>
      <c r="AL4993" s="6" t="str">
        <f>+_xlfn.IFS(Tabla1[[#This Row],[Veces obj]]&lt;=1,"0-1",Tabla1[[#This Row],[Veces obj]]&lt;=2,"1-2",Tabla1[[#This Row],[Veces obj]]&lt;=3,"2-3",TRUE,"&gt;3")</f>
        <v>0-1</v>
      </c>
      <c r="AM4993" s="60" t="str">
        <f>+_xlfn.IFS(MONTH(Tabla1[[#This Row],[MES]])&lt;=3,"Q1",MONTH(Tabla1[[#This Row],[MES]])&lt;=6,"Q2",MONTH(Tabla1[[#This Row],[MES]])&lt;=9,"Q3",TRUE,"Q4")</f>
        <v>Q2</v>
      </c>
      <c r="AN4993" s="15" t="str">
        <f>+IFERROR(VLOOKUP(Tabla1[[#This Row],[CUENTA]],CTAS[],2,0),"OTROS")</f>
        <v>OTROS</v>
      </c>
      <c r="AP4993" s="15" t="str">
        <f>+IFERROR(VLOOKUP(Tabla1[[#This Row],[EMPLEADO]],IS[],3,0),"OTROS")</f>
        <v>OTROS</v>
      </c>
      <c r="AQ4993" s="15" t="str">
        <f>+IFERROR(VLOOKUP(Tabla1[[#This Row],[EMPLEADO]],IS[[NÓMINA]:[INGENIERO]],2,0),"OTROS")</f>
        <v>OTROS</v>
      </c>
    </row>
    <row r="4994" spans="1:43" x14ac:dyDescent="0.25">
      <c r="A4994" s="91" t="s">
        <v>12089</v>
      </c>
      <c r="B4994" s="92">
        <v>1</v>
      </c>
      <c r="C4994" s="92" t="s">
        <v>14070</v>
      </c>
      <c r="D4994" s="93" t="s">
        <v>38</v>
      </c>
      <c r="E4994" s="94" t="s">
        <v>394</v>
      </c>
      <c r="F4994" s="94" t="s">
        <v>14071</v>
      </c>
      <c r="G4994" s="105" t="s">
        <v>1114</v>
      </c>
      <c r="H4994" s="92" t="s">
        <v>568</v>
      </c>
      <c r="I4994" s="95" t="s">
        <v>43</v>
      </c>
      <c r="J4994" s="92" t="s">
        <v>8</v>
      </c>
      <c r="K4994" s="96" t="s">
        <v>1115</v>
      </c>
      <c r="L4994" s="96" t="s">
        <v>1116</v>
      </c>
      <c r="M4994" s="92" t="s">
        <v>714</v>
      </c>
      <c r="N4994" s="92">
        <v>0</v>
      </c>
      <c r="O4994" s="92" t="s">
        <v>47</v>
      </c>
      <c r="P4994" s="96">
        <v>15</v>
      </c>
      <c r="Q4994" s="96" t="s">
        <v>194</v>
      </c>
      <c r="R4994" s="97" t="s">
        <v>63</v>
      </c>
      <c r="S4994" s="98" t="s">
        <v>64</v>
      </c>
      <c r="T4994" s="98" t="s">
        <v>51</v>
      </c>
      <c r="U4994" s="99" t="s">
        <v>195</v>
      </c>
      <c r="V4994" s="100">
        <v>0.6</v>
      </c>
      <c r="W4994" s="106">
        <v>819</v>
      </c>
      <c r="X4994" s="102">
        <v>1</v>
      </c>
      <c r="Y4994" s="103">
        <v>0.67</v>
      </c>
      <c r="Z4994" s="99">
        <v>5</v>
      </c>
      <c r="AA4994" s="104">
        <v>0.13400000000000001</v>
      </c>
      <c r="AB4994" s="100">
        <v>0</v>
      </c>
      <c r="AC4994" s="106">
        <v>0</v>
      </c>
      <c r="AD4994" s="107">
        <v>43608</v>
      </c>
      <c r="AE4994" s="107">
        <v>43608</v>
      </c>
      <c r="AF4994" s="99">
        <v>0</v>
      </c>
      <c r="AG4994" s="101" t="s">
        <v>53</v>
      </c>
      <c r="AH4994" s="100">
        <v>0</v>
      </c>
      <c r="AI4994" s="106">
        <v>0</v>
      </c>
      <c r="AJ4994" s="106">
        <v>0</v>
      </c>
      <c r="AK4994" s="60" t="str">
        <f>+IF(Tabla1[[#This Row],[REQUEST_TY]]="SR MANTENIMIENTO CORRECTIVO", "EMERGENCIA", "OTROS")</f>
        <v>EMERGENCIA</v>
      </c>
      <c r="AL4994" s="6" t="str">
        <f>+_xlfn.IFS(Tabla1[[#This Row],[Veces obj]]&lt;=1,"0-1",Tabla1[[#This Row],[Veces obj]]&lt;=2,"1-2",Tabla1[[#This Row],[Veces obj]]&lt;=3,"2-3",TRUE,"&gt;3")</f>
        <v>0-1</v>
      </c>
      <c r="AM4994" s="60" t="str">
        <f>+_xlfn.IFS(MONTH(Tabla1[[#This Row],[MES]])&lt;=3,"Q1",MONTH(Tabla1[[#This Row],[MES]])&lt;=6,"Q2",MONTH(Tabla1[[#This Row],[MES]])&lt;=9,"Q3",TRUE,"Q4")</f>
        <v>Q2</v>
      </c>
      <c r="AN4994" s="15" t="str">
        <f>+IFERROR(VLOOKUP(Tabla1[[#This Row],[CUENTA]],CTAS[],2,0),"OTROS")</f>
        <v>OTROS</v>
      </c>
      <c r="AP4994" s="15" t="str">
        <f>+IFERROR(VLOOKUP(Tabla1[[#This Row],[EMPLEADO]],IS[],3,0),"OTROS")</f>
        <v>OTROS</v>
      </c>
      <c r="AQ4994" s="15" t="str">
        <f>+IFERROR(VLOOKUP(Tabla1[[#This Row],[EMPLEADO]],IS[[NÓMINA]:[INGENIERO]],2,0),"OTROS")</f>
        <v>OTROS</v>
      </c>
    </row>
    <row r="4995" spans="1:43" x14ac:dyDescent="0.25">
      <c r="A4995" s="91" t="s">
        <v>12089</v>
      </c>
      <c r="B4995" s="92">
        <v>1</v>
      </c>
      <c r="C4995" s="92" t="s">
        <v>14072</v>
      </c>
      <c r="D4995" s="93" t="s">
        <v>38</v>
      </c>
      <c r="E4995" s="94" t="s">
        <v>133</v>
      </c>
      <c r="F4995" s="94" t="s">
        <v>14073</v>
      </c>
      <c r="G4995" s="105" t="s">
        <v>4997</v>
      </c>
      <c r="H4995" s="92" t="s">
        <v>58</v>
      </c>
      <c r="I4995" s="95" t="s">
        <v>43</v>
      </c>
      <c r="J4995" s="92" t="s">
        <v>8</v>
      </c>
      <c r="K4995" s="96" t="s">
        <v>59</v>
      </c>
      <c r="L4995" s="96" t="s">
        <v>1495</v>
      </c>
      <c r="M4995" s="92" t="s">
        <v>1496</v>
      </c>
      <c r="N4995" s="92">
        <v>0</v>
      </c>
      <c r="O4995" s="92" t="s">
        <v>47</v>
      </c>
      <c r="P4995" s="96">
        <v>79</v>
      </c>
      <c r="Q4995" s="96" t="s">
        <v>48</v>
      </c>
      <c r="R4995" s="97" t="s">
        <v>138</v>
      </c>
      <c r="S4995" s="98" t="s">
        <v>139</v>
      </c>
      <c r="T4995" s="98" t="s">
        <v>51</v>
      </c>
      <c r="U4995" s="99" t="s">
        <v>353</v>
      </c>
      <c r="V4995" s="100">
        <v>1.1499999999999999</v>
      </c>
      <c r="W4995" s="106">
        <v>1808.95</v>
      </c>
      <c r="X4995" s="102">
        <v>1</v>
      </c>
      <c r="Y4995" s="103">
        <v>4.22</v>
      </c>
      <c r="Z4995" s="99">
        <v>4</v>
      </c>
      <c r="AA4995" s="104">
        <v>1.0549999999999999</v>
      </c>
      <c r="AB4995" s="100">
        <v>1.3749999999999984E-2</v>
      </c>
      <c r="AC4995" s="106">
        <v>-21.628749999999979</v>
      </c>
      <c r="AD4995" s="107">
        <v>43609</v>
      </c>
      <c r="AE4995" s="107">
        <v>43609</v>
      </c>
      <c r="AF4995" s="99">
        <v>0</v>
      </c>
      <c r="AG4995" s="101" t="s">
        <v>53</v>
      </c>
      <c r="AH4995" s="100">
        <v>0</v>
      </c>
      <c r="AI4995" s="106">
        <v>0</v>
      </c>
      <c r="AJ4995" s="106">
        <v>0</v>
      </c>
      <c r="AK4995" s="60" t="str">
        <f>+IF(Tabla1[[#This Row],[REQUEST_TY]]="SR MANTENIMIENTO CORRECTIVO", "EMERGENCIA", "OTROS")</f>
        <v>EMERGENCIA</v>
      </c>
      <c r="AL4995" s="6" t="str">
        <f>+_xlfn.IFS(Tabla1[[#This Row],[Veces obj]]&lt;=1,"0-1",Tabla1[[#This Row],[Veces obj]]&lt;=2,"1-2",Tabla1[[#This Row],[Veces obj]]&lt;=3,"2-3",TRUE,"&gt;3")</f>
        <v>1-2</v>
      </c>
      <c r="AM4995" s="60" t="str">
        <f>+_xlfn.IFS(MONTH(Tabla1[[#This Row],[MES]])&lt;=3,"Q1",MONTH(Tabla1[[#This Row],[MES]])&lt;=6,"Q2",MONTH(Tabla1[[#This Row],[MES]])&lt;=9,"Q3",TRUE,"Q4")</f>
        <v>Q2</v>
      </c>
      <c r="AN4995" s="15" t="str">
        <f>+IFERROR(VLOOKUP(Tabla1[[#This Row],[CUENTA]],CTAS[],2,0),"OTROS")</f>
        <v>OTROS</v>
      </c>
      <c r="AP4995" s="15" t="str">
        <f>+IFERROR(VLOOKUP(Tabla1[[#This Row],[EMPLEADO]],IS[],3,0),"OTROS")</f>
        <v>OTROS</v>
      </c>
      <c r="AQ4995" s="15" t="str">
        <f>+IFERROR(VLOOKUP(Tabla1[[#This Row],[EMPLEADO]],IS[[NÓMINA]:[INGENIERO]],2,0),"OTROS")</f>
        <v>OTROS</v>
      </c>
    </row>
    <row r="4996" spans="1:43" x14ac:dyDescent="0.25">
      <c r="A4996" s="91" t="s">
        <v>12089</v>
      </c>
      <c r="B4996" s="92">
        <v>1</v>
      </c>
      <c r="C4996" s="92" t="s">
        <v>14074</v>
      </c>
      <c r="D4996" s="93" t="s">
        <v>38</v>
      </c>
      <c r="E4996" s="94" t="s">
        <v>76</v>
      </c>
      <c r="F4996" s="94" t="s">
        <v>14075</v>
      </c>
      <c r="G4996" s="105" t="s">
        <v>1494</v>
      </c>
      <c r="H4996" s="92" t="s">
        <v>58</v>
      </c>
      <c r="I4996" s="95" t="s">
        <v>43</v>
      </c>
      <c r="J4996" s="92" t="s">
        <v>8</v>
      </c>
      <c r="K4996" s="96" t="s">
        <v>59</v>
      </c>
      <c r="L4996" s="96" t="s">
        <v>1495</v>
      </c>
      <c r="M4996" s="92" t="s">
        <v>1496</v>
      </c>
      <c r="N4996" s="92">
        <v>0</v>
      </c>
      <c r="O4996" s="92" t="s">
        <v>47</v>
      </c>
      <c r="P4996" s="96">
        <v>118</v>
      </c>
      <c r="Q4996" s="96" t="s">
        <v>48</v>
      </c>
      <c r="R4996" s="97" t="s">
        <v>63</v>
      </c>
      <c r="S4996" s="98" t="s">
        <v>64</v>
      </c>
      <c r="T4996" s="98" t="s">
        <v>51</v>
      </c>
      <c r="U4996" s="99" t="s">
        <v>96</v>
      </c>
      <c r="V4996" s="100">
        <v>1.1000000000000001</v>
      </c>
      <c r="W4996" s="106">
        <v>1501.5000000000002</v>
      </c>
      <c r="X4996" s="102">
        <v>1</v>
      </c>
      <c r="Y4996" s="103">
        <v>0.5</v>
      </c>
      <c r="Z4996" s="99">
        <v>5</v>
      </c>
      <c r="AA4996" s="104">
        <v>0.1</v>
      </c>
      <c r="AB4996" s="100">
        <v>0</v>
      </c>
      <c r="AC4996" s="106">
        <v>0</v>
      </c>
      <c r="AD4996" s="107">
        <v>43609</v>
      </c>
      <c r="AE4996" s="107">
        <v>43609</v>
      </c>
      <c r="AF4996" s="99">
        <v>0</v>
      </c>
      <c r="AG4996" s="101" t="s">
        <v>53</v>
      </c>
      <c r="AH4996" s="100">
        <v>0</v>
      </c>
      <c r="AI4996" s="106">
        <v>0</v>
      </c>
      <c r="AJ4996" s="106">
        <v>0</v>
      </c>
      <c r="AK4996" s="60" t="str">
        <f>+IF(Tabla1[[#This Row],[REQUEST_TY]]="SR MANTENIMIENTO CORRECTIVO", "EMERGENCIA", "OTROS")</f>
        <v>EMERGENCIA</v>
      </c>
      <c r="AL4996" s="6" t="str">
        <f>+_xlfn.IFS(Tabla1[[#This Row],[Veces obj]]&lt;=1,"0-1",Tabla1[[#This Row],[Veces obj]]&lt;=2,"1-2",Tabla1[[#This Row],[Veces obj]]&lt;=3,"2-3",TRUE,"&gt;3")</f>
        <v>0-1</v>
      </c>
      <c r="AM4996" s="60" t="str">
        <f>+_xlfn.IFS(MONTH(Tabla1[[#This Row],[MES]])&lt;=3,"Q1",MONTH(Tabla1[[#This Row],[MES]])&lt;=6,"Q2",MONTH(Tabla1[[#This Row],[MES]])&lt;=9,"Q3",TRUE,"Q4")</f>
        <v>Q2</v>
      </c>
      <c r="AN4996" s="15" t="str">
        <f>+IFERROR(VLOOKUP(Tabla1[[#This Row],[CUENTA]],CTAS[],2,0),"OTROS")</f>
        <v>OTROS</v>
      </c>
      <c r="AP4996" s="15" t="str">
        <f>+IFERROR(VLOOKUP(Tabla1[[#This Row],[EMPLEADO]],IS[],3,0),"OTROS")</f>
        <v>OTROS</v>
      </c>
      <c r="AQ4996" s="15" t="str">
        <f>+IFERROR(VLOOKUP(Tabla1[[#This Row],[EMPLEADO]],IS[[NÓMINA]:[INGENIERO]],2,0),"OTROS")</f>
        <v>OTROS</v>
      </c>
    </row>
    <row r="4997" spans="1:43" x14ac:dyDescent="0.25">
      <c r="A4997" s="91" t="s">
        <v>12089</v>
      </c>
      <c r="B4997" s="92">
        <v>1</v>
      </c>
      <c r="C4997" s="92" t="s">
        <v>14076</v>
      </c>
      <c r="D4997" s="93" t="s">
        <v>38</v>
      </c>
      <c r="E4997" s="94" t="s">
        <v>2745</v>
      </c>
      <c r="F4997" s="94" t="s">
        <v>14077</v>
      </c>
      <c r="G4997" s="105" t="s">
        <v>8596</v>
      </c>
      <c r="H4997" s="92" t="s">
        <v>868</v>
      </c>
      <c r="I4997" s="95" t="s">
        <v>43</v>
      </c>
      <c r="J4997" s="92" t="s">
        <v>8</v>
      </c>
      <c r="K4997" s="96" t="s">
        <v>869</v>
      </c>
      <c r="L4997" s="96" t="s">
        <v>870</v>
      </c>
      <c r="M4997" s="92" t="s">
        <v>871</v>
      </c>
      <c r="N4997" s="92">
        <v>1</v>
      </c>
      <c r="O4997" s="92" t="s">
        <v>47</v>
      </c>
      <c r="P4997" s="96">
        <v>17</v>
      </c>
      <c r="Q4997" s="96" t="s">
        <v>62</v>
      </c>
      <c r="R4997" s="97" t="s">
        <v>223</v>
      </c>
      <c r="S4997" s="98" t="s">
        <v>139</v>
      </c>
      <c r="T4997" s="98" t="s">
        <v>51</v>
      </c>
      <c r="U4997" s="99" t="s">
        <v>262</v>
      </c>
      <c r="V4997" s="100">
        <v>1.05</v>
      </c>
      <c r="W4997" s="106">
        <v>0</v>
      </c>
      <c r="X4997" s="102">
        <v>1</v>
      </c>
      <c r="Y4997" s="103">
        <v>0.98</v>
      </c>
      <c r="Z4997" s="99">
        <v>4</v>
      </c>
      <c r="AA4997" s="104">
        <v>0.245</v>
      </c>
      <c r="AB4997" s="100">
        <v>0</v>
      </c>
      <c r="AC4997" s="106">
        <v>0</v>
      </c>
      <c r="AD4997" s="107">
        <v>43609</v>
      </c>
      <c r="AE4997" s="107">
        <v>43609</v>
      </c>
      <c r="AF4997" s="99">
        <v>0</v>
      </c>
      <c r="AG4997" s="101" t="s">
        <v>53</v>
      </c>
      <c r="AH4997" s="100">
        <v>0</v>
      </c>
      <c r="AI4997" s="106">
        <v>0</v>
      </c>
      <c r="AJ4997" s="106">
        <v>0</v>
      </c>
      <c r="AK4997" s="60" t="str">
        <f>+IF(Tabla1[[#This Row],[REQUEST_TY]]="SR MANTENIMIENTO CORRECTIVO", "EMERGENCIA", "OTROS")</f>
        <v>EMERGENCIA</v>
      </c>
      <c r="AL4997" s="6" t="str">
        <f>+_xlfn.IFS(Tabla1[[#This Row],[Veces obj]]&lt;=1,"0-1",Tabla1[[#This Row],[Veces obj]]&lt;=2,"1-2",Tabla1[[#This Row],[Veces obj]]&lt;=3,"2-3",TRUE,"&gt;3")</f>
        <v>0-1</v>
      </c>
      <c r="AM4997" s="60" t="str">
        <f>+_xlfn.IFS(MONTH(Tabla1[[#This Row],[MES]])&lt;=3,"Q1",MONTH(Tabla1[[#This Row],[MES]])&lt;=6,"Q2",MONTH(Tabla1[[#This Row],[MES]])&lt;=9,"Q3",TRUE,"Q4")</f>
        <v>Q2</v>
      </c>
      <c r="AN4997" s="15" t="str">
        <f>+IFERROR(VLOOKUP(Tabla1[[#This Row],[CUENTA]],CTAS[],2,0),"OTROS")</f>
        <v>OTROS</v>
      </c>
      <c r="AP4997" s="15" t="str">
        <f>+IFERROR(VLOOKUP(Tabla1[[#This Row],[EMPLEADO]],IS[],3,0),"OTROS")</f>
        <v>OTROS</v>
      </c>
      <c r="AQ4997" s="15" t="str">
        <f>+IFERROR(VLOOKUP(Tabla1[[#This Row],[EMPLEADO]],IS[[NÓMINA]:[INGENIERO]],2,0),"OTROS")</f>
        <v>OTROS</v>
      </c>
    </row>
    <row r="4998" spans="1:43" x14ac:dyDescent="0.25">
      <c r="A4998" s="91" t="s">
        <v>12089</v>
      </c>
      <c r="B4998" s="92">
        <v>1</v>
      </c>
      <c r="C4998" s="92" t="s">
        <v>14078</v>
      </c>
      <c r="D4998" s="93" t="s">
        <v>38</v>
      </c>
      <c r="E4998" s="94" t="s">
        <v>725</v>
      </c>
      <c r="F4998" s="94" t="s">
        <v>14079</v>
      </c>
      <c r="G4998" s="105" t="s">
        <v>6863</v>
      </c>
      <c r="H4998" s="92" t="s">
        <v>58</v>
      </c>
      <c r="I4998" s="95" t="s">
        <v>43</v>
      </c>
      <c r="J4998" s="92" t="s">
        <v>8</v>
      </c>
      <c r="K4998" s="96" t="s">
        <v>59</v>
      </c>
      <c r="L4998" s="96" t="s">
        <v>6864</v>
      </c>
      <c r="M4998" s="92" t="s">
        <v>1496</v>
      </c>
      <c r="N4998" s="92">
        <v>0</v>
      </c>
      <c r="O4998" s="92" t="s">
        <v>47</v>
      </c>
      <c r="P4998" s="96">
        <v>50</v>
      </c>
      <c r="Q4998" s="96" t="s">
        <v>82</v>
      </c>
      <c r="R4998" s="97" t="s">
        <v>223</v>
      </c>
      <c r="S4998" s="98" t="s">
        <v>139</v>
      </c>
      <c r="T4998" s="98" t="s">
        <v>51</v>
      </c>
      <c r="U4998" s="99" t="s">
        <v>140</v>
      </c>
      <c r="V4998" s="100">
        <v>1.1000000000000001</v>
      </c>
      <c r="W4998" s="106">
        <v>1730.3000000000004</v>
      </c>
      <c r="X4998" s="102">
        <v>1</v>
      </c>
      <c r="Y4998" s="103">
        <v>2.14</v>
      </c>
      <c r="Z4998" s="99">
        <v>4</v>
      </c>
      <c r="AA4998" s="104">
        <v>0.53500000000000003</v>
      </c>
      <c r="AB4998" s="100">
        <v>0</v>
      </c>
      <c r="AC4998" s="106">
        <v>0</v>
      </c>
      <c r="AD4998" s="107">
        <v>43609</v>
      </c>
      <c r="AE4998" s="107">
        <v>43609</v>
      </c>
      <c r="AF4998" s="99">
        <v>0</v>
      </c>
      <c r="AG4998" s="101" t="s">
        <v>53</v>
      </c>
      <c r="AH4998" s="100">
        <v>0</v>
      </c>
      <c r="AI4998" s="106">
        <v>0</v>
      </c>
      <c r="AJ4998" s="106">
        <v>0</v>
      </c>
      <c r="AK4998" s="60" t="str">
        <f>+IF(Tabla1[[#This Row],[REQUEST_TY]]="SR MANTENIMIENTO CORRECTIVO", "EMERGENCIA", "OTROS")</f>
        <v>EMERGENCIA</v>
      </c>
      <c r="AL4998" s="6" t="str">
        <f>+_xlfn.IFS(Tabla1[[#This Row],[Veces obj]]&lt;=1,"0-1",Tabla1[[#This Row],[Veces obj]]&lt;=2,"1-2",Tabla1[[#This Row],[Veces obj]]&lt;=3,"2-3",TRUE,"&gt;3")</f>
        <v>0-1</v>
      </c>
      <c r="AM4998" s="60" t="str">
        <f>+_xlfn.IFS(MONTH(Tabla1[[#This Row],[MES]])&lt;=3,"Q1",MONTH(Tabla1[[#This Row],[MES]])&lt;=6,"Q2",MONTH(Tabla1[[#This Row],[MES]])&lt;=9,"Q3",TRUE,"Q4")</f>
        <v>Q2</v>
      </c>
      <c r="AN4998" s="15" t="str">
        <f>+IFERROR(VLOOKUP(Tabla1[[#This Row],[CUENTA]],CTAS[],2,0),"OTROS")</f>
        <v>OTROS</v>
      </c>
      <c r="AP4998" s="15" t="str">
        <f>+IFERROR(VLOOKUP(Tabla1[[#This Row],[EMPLEADO]],IS[],3,0),"OTROS")</f>
        <v>OTROS</v>
      </c>
      <c r="AQ4998" s="15" t="str">
        <f>+IFERROR(VLOOKUP(Tabla1[[#This Row],[EMPLEADO]],IS[[NÓMINA]:[INGENIERO]],2,0),"OTROS")</f>
        <v>OTROS</v>
      </c>
    </row>
    <row r="4999" spans="1:43" x14ac:dyDescent="0.25">
      <c r="A4999" s="91" t="s">
        <v>12089</v>
      </c>
      <c r="B4999" s="92">
        <v>1</v>
      </c>
      <c r="C4999" s="92" t="s">
        <v>14080</v>
      </c>
      <c r="D4999" s="93" t="s">
        <v>38</v>
      </c>
      <c r="E4999" s="94" t="s">
        <v>7887</v>
      </c>
      <c r="F4999" s="94" t="s">
        <v>14081</v>
      </c>
      <c r="G4999" s="105" t="s">
        <v>12209</v>
      </c>
      <c r="H4999" s="92" t="s">
        <v>384</v>
      </c>
      <c r="I4999" s="95" t="s">
        <v>43</v>
      </c>
      <c r="J4999" s="92" t="s">
        <v>8</v>
      </c>
      <c r="K4999" s="96" t="s">
        <v>71</v>
      </c>
      <c r="L4999" s="96" t="s">
        <v>2251</v>
      </c>
      <c r="M4999" s="92" t="s">
        <v>787</v>
      </c>
      <c r="N4999" s="92">
        <v>0</v>
      </c>
      <c r="O4999" s="92" t="s">
        <v>47</v>
      </c>
      <c r="P4999" s="96">
        <v>20</v>
      </c>
      <c r="Q4999" s="96" t="s">
        <v>62</v>
      </c>
      <c r="R4999" s="97" t="s">
        <v>317</v>
      </c>
      <c r="S4999" s="98" t="s">
        <v>318</v>
      </c>
      <c r="T4999" s="98" t="s">
        <v>51</v>
      </c>
      <c r="U4999" s="99" t="s">
        <v>262</v>
      </c>
      <c r="V4999" s="100">
        <v>1.05</v>
      </c>
      <c r="W4999" s="106">
        <v>1651.6500000000003</v>
      </c>
      <c r="X4999" s="102">
        <v>1</v>
      </c>
      <c r="Y4999" s="103">
        <v>1.22</v>
      </c>
      <c r="Z4999" s="99">
        <v>4</v>
      </c>
      <c r="AA4999" s="104">
        <v>0.30499999999999999</v>
      </c>
      <c r="AB4999" s="100">
        <v>0</v>
      </c>
      <c r="AC4999" s="106">
        <v>0</v>
      </c>
      <c r="AD4999" s="107">
        <v>43609</v>
      </c>
      <c r="AE4999" s="107">
        <v>43612</v>
      </c>
      <c r="AF4999" s="99">
        <v>1</v>
      </c>
      <c r="AG4999" s="101" t="s">
        <v>53</v>
      </c>
      <c r="AH4999" s="100">
        <v>0</v>
      </c>
      <c r="AI4999" s="106">
        <v>0</v>
      </c>
      <c r="AJ4999" s="106">
        <v>0</v>
      </c>
      <c r="AK4999" s="60" t="str">
        <f>+IF(Tabla1[[#This Row],[REQUEST_TY]]="SR MANTENIMIENTO CORRECTIVO", "EMERGENCIA", "OTROS")</f>
        <v>EMERGENCIA</v>
      </c>
      <c r="AL4999" s="6" t="str">
        <f>+_xlfn.IFS(Tabla1[[#This Row],[Veces obj]]&lt;=1,"0-1",Tabla1[[#This Row],[Veces obj]]&lt;=2,"1-2",Tabla1[[#This Row],[Veces obj]]&lt;=3,"2-3",TRUE,"&gt;3")</f>
        <v>0-1</v>
      </c>
      <c r="AM4999" s="60" t="str">
        <f>+_xlfn.IFS(MONTH(Tabla1[[#This Row],[MES]])&lt;=3,"Q1",MONTH(Tabla1[[#This Row],[MES]])&lt;=6,"Q2",MONTH(Tabla1[[#This Row],[MES]])&lt;=9,"Q3",TRUE,"Q4")</f>
        <v>Q2</v>
      </c>
      <c r="AN4999" s="15" t="str">
        <f>+IFERROR(VLOOKUP(Tabla1[[#This Row],[CUENTA]],CTAS[],2,0),"OTROS")</f>
        <v>OTROS</v>
      </c>
      <c r="AP4999" s="15" t="str">
        <f>+IFERROR(VLOOKUP(Tabla1[[#This Row],[EMPLEADO]],IS[],3,0),"OTROS")</f>
        <v>OTROS</v>
      </c>
      <c r="AQ4999" s="15" t="str">
        <f>+IFERROR(VLOOKUP(Tabla1[[#This Row],[EMPLEADO]],IS[[NÓMINA]:[INGENIERO]],2,0),"OTROS")</f>
        <v>OTROS</v>
      </c>
    </row>
    <row r="5000" spans="1:43" x14ac:dyDescent="0.25">
      <c r="A5000" s="91" t="s">
        <v>12089</v>
      </c>
      <c r="B5000" s="92">
        <v>1</v>
      </c>
      <c r="C5000" s="92" t="s">
        <v>14082</v>
      </c>
      <c r="D5000" s="93" t="s">
        <v>38</v>
      </c>
      <c r="E5000" s="94" t="s">
        <v>373</v>
      </c>
      <c r="F5000" s="94" t="s">
        <v>14083</v>
      </c>
      <c r="G5000" s="105" t="s">
        <v>5701</v>
      </c>
      <c r="H5000" s="92" t="s">
        <v>163</v>
      </c>
      <c r="I5000" s="95" t="s">
        <v>43</v>
      </c>
      <c r="J5000" s="92" t="s">
        <v>8</v>
      </c>
      <c r="K5000" s="96" t="s">
        <v>151</v>
      </c>
      <c r="L5000" s="96" t="s">
        <v>164</v>
      </c>
      <c r="M5000" s="92" t="s">
        <v>165</v>
      </c>
      <c r="N5000" s="92">
        <v>1</v>
      </c>
      <c r="O5000" s="92" t="s">
        <v>47</v>
      </c>
      <c r="P5000" s="96">
        <v>101</v>
      </c>
      <c r="Q5000" s="96" t="s">
        <v>48</v>
      </c>
      <c r="R5000" s="97" t="s">
        <v>153</v>
      </c>
      <c r="S5000" s="98" t="s">
        <v>50</v>
      </c>
      <c r="T5000" s="98" t="s">
        <v>51</v>
      </c>
      <c r="U5000" s="99" t="s">
        <v>52</v>
      </c>
      <c r="V5000" s="100">
        <v>1.05</v>
      </c>
      <c r="W5000" s="106">
        <v>0</v>
      </c>
      <c r="X5000" s="102">
        <v>1</v>
      </c>
      <c r="Y5000" s="103">
        <v>0</v>
      </c>
      <c r="Z5000" s="99">
        <v>5</v>
      </c>
      <c r="AA5000" s="104">
        <v>0</v>
      </c>
      <c r="AB5000" s="100">
        <v>0</v>
      </c>
      <c r="AC5000" s="106">
        <v>0</v>
      </c>
      <c r="AD5000" s="107">
        <v>43609</v>
      </c>
      <c r="AE5000" s="107">
        <v>43609</v>
      </c>
      <c r="AF5000" s="99">
        <v>0</v>
      </c>
      <c r="AG5000" s="101" t="s">
        <v>53</v>
      </c>
      <c r="AH5000" s="100">
        <v>0</v>
      </c>
      <c r="AI5000" s="106">
        <v>0</v>
      </c>
      <c r="AJ5000" s="106">
        <v>0</v>
      </c>
      <c r="AK5000" s="60" t="str">
        <f>+IF(Tabla1[[#This Row],[REQUEST_TY]]="SR MANTENIMIENTO CORRECTIVO", "EMERGENCIA", "OTROS")</f>
        <v>EMERGENCIA</v>
      </c>
      <c r="AL5000" s="6" t="str">
        <f>+_xlfn.IFS(Tabla1[[#This Row],[Veces obj]]&lt;=1,"0-1",Tabla1[[#This Row],[Veces obj]]&lt;=2,"1-2",Tabla1[[#This Row],[Veces obj]]&lt;=3,"2-3",TRUE,"&gt;3")</f>
        <v>0-1</v>
      </c>
      <c r="AM5000" s="60" t="str">
        <f>+_xlfn.IFS(MONTH(Tabla1[[#This Row],[MES]])&lt;=3,"Q1",MONTH(Tabla1[[#This Row],[MES]])&lt;=6,"Q2",MONTH(Tabla1[[#This Row],[MES]])&lt;=9,"Q3",TRUE,"Q4")</f>
        <v>Q2</v>
      </c>
      <c r="AN5000" s="15" t="str">
        <f>+IFERROR(VLOOKUP(Tabla1[[#This Row],[CUENTA]],CTAS[],2,0),"OTROS")</f>
        <v>HONEYWELL</v>
      </c>
      <c r="AP5000" s="15" t="str">
        <f>+IFERROR(VLOOKUP(Tabla1[[#This Row],[EMPLEADO]],IS[],3,0),"OTROS")</f>
        <v>CHIHUAHUA</v>
      </c>
      <c r="AQ5000" s="15" t="str">
        <f>+IFERROR(VLOOKUP(Tabla1[[#This Row],[EMPLEADO]],IS[[NÓMINA]:[INGENIERO]],2,0),"OTROS")</f>
        <v>LUIS EDUARDO MUÑOZ</v>
      </c>
    </row>
    <row r="5001" spans="1:43" x14ac:dyDescent="0.25">
      <c r="A5001" s="91" t="s">
        <v>12089</v>
      </c>
      <c r="B5001" s="92">
        <v>1</v>
      </c>
      <c r="C5001" s="92" t="s">
        <v>14084</v>
      </c>
      <c r="D5001" s="93" t="s">
        <v>38</v>
      </c>
      <c r="E5001" s="94" t="s">
        <v>5920</v>
      </c>
      <c r="F5001" s="94" t="s">
        <v>14085</v>
      </c>
      <c r="G5001" s="105" t="s">
        <v>14086</v>
      </c>
      <c r="H5001" s="92" t="s">
        <v>1063</v>
      </c>
      <c r="I5001" s="95" t="s">
        <v>43</v>
      </c>
      <c r="J5001" s="92" t="s">
        <v>8</v>
      </c>
      <c r="K5001" s="96" t="s">
        <v>385</v>
      </c>
      <c r="L5001" s="96" t="s">
        <v>397</v>
      </c>
      <c r="M5001" s="92" t="s">
        <v>387</v>
      </c>
      <c r="N5001" s="92">
        <v>0</v>
      </c>
      <c r="O5001" s="92" t="s">
        <v>47</v>
      </c>
      <c r="P5001" s="96">
        <v>696</v>
      </c>
      <c r="Q5001" s="96" t="s">
        <v>48</v>
      </c>
      <c r="R5001" s="97" t="s">
        <v>153</v>
      </c>
      <c r="S5001" s="98" t="s">
        <v>50</v>
      </c>
      <c r="T5001" s="98" t="s">
        <v>51</v>
      </c>
      <c r="U5001" s="99" t="s">
        <v>52</v>
      </c>
      <c r="V5001" s="100">
        <v>1.05</v>
      </c>
      <c r="W5001" s="106">
        <v>750.75000000000011</v>
      </c>
      <c r="X5001" s="102">
        <v>1</v>
      </c>
      <c r="Y5001" s="103">
        <v>2.17</v>
      </c>
      <c r="Z5001" s="99">
        <v>5</v>
      </c>
      <c r="AA5001" s="104">
        <v>0.434</v>
      </c>
      <c r="AB5001" s="100">
        <v>0</v>
      </c>
      <c r="AC5001" s="106">
        <v>0</v>
      </c>
      <c r="AD5001" s="107">
        <v>43609</v>
      </c>
      <c r="AE5001" s="107">
        <v>43609</v>
      </c>
      <c r="AF5001" s="99">
        <v>0</v>
      </c>
      <c r="AG5001" s="101" t="s">
        <v>53</v>
      </c>
      <c r="AH5001" s="100">
        <v>0</v>
      </c>
      <c r="AI5001" s="106">
        <v>0</v>
      </c>
      <c r="AJ5001" s="106">
        <v>0</v>
      </c>
      <c r="AK5001" s="60" t="str">
        <f>+IF(Tabla1[[#This Row],[REQUEST_TY]]="SR MANTENIMIENTO CORRECTIVO", "EMERGENCIA", "OTROS")</f>
        <v>EMERGENCIA</v>
      </c>
      <c r="AL5001" s="6" t="str">
        <f>+_xlfn.IFS(Tabla1[[#This Row],[Veces obj]]&lt;=1,"0-1",Tabla1[[#This Row],[Veces obj]]&lt;=2,"1-2",Tabla1[[#This Row],[Veces obj]]&lt;=3,"2-3",TRUE,"&gt;3")</f>
        <v>0-1</v>
      </c>
      <c r="AM5001" s="60" t="str">
        <f>+_xlfn.IFS(MONTH(Tabla1[[#This Row],[MES]])&lt;=3,"Q1",MONTH(Tabla1[[#This Row],[MES]])&lt;=6,"Q2",MONTH(Tabla1[[#This Row],[MES]])&lt;=9,"Q3",TRUE,"Q4")</f>
        <v>Q2</v>
      </c>
      <c r="AN5001" s="15" t="str">
        <f>+IFERROR(VLOOKUP(Tabla1[[#This Row],[CUENTA]],CTAS[],2,0),"OTROS")</f>
        <v>OTROS</v>
      </c>
      <c r="AP5001" s="15" t="str">
        <f>+IFERROR(VLOOKUP(Tabla1[[#This Row],[EMPLEADO]],IS[],3,0),"OTROS")</f>
        <v>OTROS</v>
      </c>
      <c r="AQ5001" s="15" t="str">
        <f>+IFERROR(VLOOKUP(Tabla1[[#This Row],[EMPLEADO]],IS[[NÓMINA]:[INGENIERO]],2,0),"OTROS")</f>
        <v>OTROS</v>
      </c>
    </row>
    <row r="5002" spans="1:43" x14ac:dyDescent="0.25">
      <c r="A5002" s="91" t="s">
        <v>12089</v>
      </c>
      <c r="B5002" s="92">
        <v>1</v>
      </c>
      <c r="C5002" s="92" t="s">
        <v>14087</v>
      </c>
      <c r="D5002" s="93" t="s">
        <v>38</v>
      </c>
      <c r="E5002" s="94" t="s">
        <v>320</v>
      </c>
      <c r="F5002" s="94" t="s">
        <v>14088</v>
      </c>
      <c r="G5002" s="105" t="s">
        <v>4586</v>
      </c>
      <c r="H5002" s="92" t="s">
        <v>1063</v>
      </c>
      <c r="I5002" s="95" t="s">
        <v>43</v>
      </c>
      <c r="J5002" s="92" t="s">
        <v>8</v>
      </c>
      <c r="K5002" s="96" t="s">
        <v>385</v>
      </c>
      <c r="L5002" s="96" t="s">
        <v>397</v>
      </c>
      <c r="M5002" s="92" t="s">
        <v>387</v>
      </c>
      <c r="N5002" s="92">
        <v>0</v>
      </c>
      <c r="O5002" s="92" t="s">
        <v>47</v>
      </c>
      <c r="P5002" s="96">
        <v>115</v>
      </c>
      <c r="Q5002" s="96" t="s">
        <v>48</v>
      </c>
      <c r="R5002" s="97" t="s">
        <v>49</v>
      </c>
      <c r="S5002" s="98" t="s">
        <v>50</v>
      </c>
      <c r="T5002" s="98" t="s">
        <v>51</v>
      </c>
      <c r="U5002" s="99" t="s">
        <v>52</v>
      </c>
      <c r="V5002" s="100">
        <v>1.05</v>
      </c>
      <c r="W5002" s="106">
        <v>750.75000000000011</v>
      </c>
      <c r="X5002" s="102">
        <v>1</v>
      </c>
      <c r="Y5002" s="103">
        <v>1.1200000000000001</v>
      </c>
      <c r="Z5002" s="99">
        <v>5</v>
      </c>
      <c r="AA5002" s="104">
        <v>0.22400000000000003</v>
      </c>
      <c r="AB5002" s="100">
        <v>0</v>
      </c>
      <c r="AC5002" s="106">
        <v>0</v>
      </c>
      <c r="AD5002" s="107">
        <v>43609</v>
      </c>
      <c r="AE5002" s="107">
        <v>43609</v>
      </c>
      <c r="AF5002" s="99">
        <v>0</v>
      </c>
      <c r="AG5002" s="101" t="s">
        <v>53</v>
      </c>
      <c r="AH5002" s="100">
        <v>0</v>
      </c>
      <c r="AI5002" s="106">
        <v>0</v>
      </c>
      <c r="AJ5002" s="106">
        <v>0</v>
      </c>
      <c r="AK5002" s="60" t="str">
        <f>+IF(Tabla1[[#This Row],[REQUEST_TY]]="SR MANTENIMIENTO CORRECTIVO", "EMERGENCIA", "OTROS")</f>
        <v>EMERGENCIA</v>
      </c>
      <c r="AL5002" s="6" t="str">
        <f>+_xlfn.IFS(Tabla1[[#This Row],[Veces obj]]&lt;=1,"0-1",Tabla1[[#This Row],[Veces obj]]&lt;=2,"1-2",Tabla1[[#This Row],[Veces obj]]&lt;=3,"2-3",TRUE,"&gt;3")</f>
        <v>0-1</v>
      </c>
      <c r="AM5002" s="60" t="str">
        <f>+_xlfn.IFS(MONTH(Tabla1[[#This Row],[MES]])&lt;=3,"Q1",MONTH(Tabla1[[#This Row],[MES]])&lt;=6,"Q2",MONTH(Tabla1[[#This Row],[MES]])&lt;=9,"Q3",TRUE,"Q4")</f>
        <v>Q2</v>
      </c>
      <c r="AN5002" s="15" t="str">
        <f>+IFERROR(VLOOKUP(Tabla1[[#This Row],[CUENTA]],CTAS[],2,0),"OTROS")</f>
        <v>OTROS</v>
      </c>
      <c r="AP5002" s="15" t="str">
        <f>+IFERROR(VLOOKUP(Tabla1[[#This Row],[EMPLEADO]],IS[],3,0),"OTROS")</f>
        <v>OTROS</v>
      </c>
      <c r="AQ5002" s="15" t="str">
        <f>+IFERROR(VLOOKUP(Tabla1[[#This Row],[EMPLEADO]],IS[[NÓMINA]:[INGENIERO]],2,0),"OTROS")</f>
        <v>OTROS</v>
      </c>
    </row>
    <row r="5003" spans="1:43" x14ac:dyDescent="0.25">
      <c r="A5003" s="91" t="s">
        <v>12089</v>
      </c>
      <c r="B5003" s="92">
        <v>1</v>
      </c>
      <c r="C5003" s="92" t="s">
        <v>14089</v>
      </c>
      <c r="D5003" s="93" t="s">
        <v>38</v>
      </c>
      <c r="E5003" s="94" t="s">
        <v>394</v>
      </c>
      <c r="F5003" s="94" t="s">
        <v>14090</v>
      </c>
      <c r="G5003" s="105" t="s">
        <v>396</v>
      </c>
      <c r="H5003" s="92" t="s">
        <v>1063</v>
      </c>
      <c r="I5003" s="95" t="s">
        <v>43</v>
      </c>
      <c r="J5003" s="92" t="s">
        <v>8</v>
      </c>
      <c r="K5003" s="96" t="s">
        <v>385</v>
      </c>
      <c r="L5003" s="96" t="s">
        <v>397</v>
      </c>
      <c r="M5003" s="92" t="s">
        <v>387</v>
      </c>
      <c r="N5003" s="92">
        <v>0</v>
      </c>
      <c r="O5003" s="92" t="s">
        <v>47</v>
      </c>
      <c r="P5003" s="96">
        <v>2</v>
      </c>
      <c r="Q5003" s="96" t="s">
        <v>388</v>
      </c>
      <c r="R5003" s="97" t="s">
        <v>63</v>
      </c>
      <c r="S5003" s="98" t="s">
        <v>64</v>
      </c>
      <c r="T5003" s="98" t="s">
        <v>51</v>
      </c>
      <c r="U5003" s="99" t="s">
        <v>389</v>
      </c>
      <c r="V5003" s="100">
        <v>0</v>
      </c>
      <c r="W5003" s="106">
        <v>0</v>
      </c>
      <c r="X5003" s="102">
        <v>1</v>
      </c>
      <c r="Y5003" s="103">
        <v>0.62</v>
      </c>
      <c r="Z5003" s="99">
        <v>5</v>
      </c>
      <c r="AA5003" s="104">
        <v>0.124</v>
      </c>
      <c r="AB5003" s="100">
        <v>0</v>
      </c>
      <c r="AC5003" s="106">
        <v>0</v>
      </c>
      <c r="AD5003" s="107">
        <v>43609</v>
      </c>
      <c r="AE5003" s="107">
        <v>43609</v>
      </c>
      <c r="AF5003" s="99">
        <v>0</v>
      </c>
      <c r="AG5003" s="101" t="s">
        <v>53</v>
      </c>
      <c r="AH5003" s="100">
        <v>0</v>
      </c>
      <c r="AI5003" s="106">
        <v>0</v>
      </c>
      <c r="AJ5003" s="106">
        <v>0</v>
      </c>
      <c r="AK5003" s="60" t="str">
        <f>+IF(Tabla1[[#This Row],[REQUEST_TY]]="SR MANTENIMIENTO CORRECTIVO", "EMERGENCIA", "OTROS")</f>
        <v>EMERGENCIA</v>
      </c>
      <c r="AL5003" s="6" t="str">
        <f>+_xlfn.IFS(Tabla1[[#This Row],[Veces obj]]&lt;=1,"0-1",Tabla1[[#This Row],[Veces obj]]&lt;=2,"1-2",Tabla1[[#This Row],[Veces obj]]&lt;=3,"2-3",TRUE,"&gt;3")</f>
        <v>0-1</v>
      </c>
      <c r="AM5003" s="60" t="str">
        <f>+_xlfn.IFS(MONTH(Tabla1[[#This Row],[MES]])&lt;=3,"Q1",MONTH(Tabla1[[#This Row],[MES]])&lt;=6,"Q2",MONTH(Tabla1[[#This Row],[MES]])&lt;=9,"Q3",TRUE,"Q4")</f>
        <v>Q2</v>
      </c>
      <c r="AN5003" s="15" t="str">
        <f>+IFERROR(VLOOKUP(Tabla1[[#This Row],[CUENTA]],CTAS[],2,0),"OTROS")</f>
        <v>OTROS</v>
      </c>
      <c r="AP5003" s="15" t="str">
        <f>+IFERROR(VLOOKUP(Tabla1[[#This Row],[EMPLEADO]],IS[],3,0),"OTROS")</f>
        <v>OTROS</v>
      </c>
      <c r="AQ5003" s="15" t="str">
        <f>+IFERROR(VLOOKUP(Tabla1[[#This Row],[EMPLEADO]],IS[[NÓMINA]:[INGENIERO]],2,0),"OTROS")</f>
        <v>OTROS</v>
      </c>
    </row>
    <row r="5004" spans="1:43" x14ac:dyDescent="0.25">
      <c r="A5004" s="91" t="s">
        <v>12089</v>
      </c>
      <c r="B5004" s="92">
        <v>1</v>
      </c>
      <c r="C5004" s="92" t="s">
        <v>14091</v>
      </c>
      <c r="D5004" s="93" t="s">
        <v>38</v>
      </c>
      <c r="E5004" s="94" t="s">
        <v>258</v>
      </c>
      <c r="F5004" s="94" t="s">
        <v>14092</v>
      </c>
      <c r="G5004" s="105" t="s">
        <v>3141</v>
      </c>
      <c r="H5004" s="92" t="s">
        <v>915</v>
      </c>
      <c r="I5004" s="95" t="s">
        <v>43</v>
      </c>
      <c r="J5004" s="92" t="s">
        <v>8</v>
      </c>
      <c r="K5004" s="96" t="s">
        <v>59</v>
      </c>
      <c r="L5004" s="96" t="s">
        <v>130</v>
      </c>
      <c r="M5004" s="92" t="s">
        <v>131</v>
      </c>
      <c r="N5004" s="92">
        <v>0</v>
      </c>
      <c r="O5004" s="92" t="s">
        <v>47</v>
      </c>
      <c r="P5004" s="96">
        <v>2</v>
      </c>
      <c r="Q5004" s="96" t="s">
        <v>388</v>
      </c>
      <c r="R5004" s="97" t="s">
        <v>138</v>
      </c>
      <c r="S5004" s="98" t="s">
        <v>139</v>
      </c>
      <c r="T5004" s="98" t="s">
        <v>51</v>
      </c>
      <c r="U5004" s="99" t="s">
        <v>872</v>
      </c>
      <c r="V5004" s="100">
        <v>0</v>
      </c>
      <c r="W5004" s="106">
        <v>0</v>
      </c>
      <c r="X5004" s="102">
        <v>1</v>
      </c>
      <c r="Y5004" s="103">
        <v>3</v>
      </c>
      <c r="Z5004" s="99">
        <v>4</v>
      </c>
      <c r="AA5004" s="104">
        <v>0.75</v>
      </c>
      <c r="AB5004" s="100">
        <v>0</v>
      </c>
      <c r="AC5004" s="106">
        <v>0</v>
      </c>
      <c r="AD5004" s="107">
        <v>43609</v>
      </c>
      <c r="AE5004" s="107">
        <v>43609</v>
      </c>
      <c r="AF5004" s="99">
        <v>0</v>
      </c>
      <c r="AG5004" s="101" t="s">
        <v>53</v>
      </c>
      <c r="AH5004" s="100">
        <v>0</v>
      </c>
      <c r="AI5004" s="106">
        <v>0</v>
      </c>
      <c r="AJ5004" s="106">
        <v>0</v>
      </c>
      <c r="AK5004" s="60" t="str">
        <f>+IF(Tabla1[[#This Row],[REQUEST_TY]]="SR MANTENIMIENTO CORRECTIVO", "EMERGENCIA", "OTROS")</f>
        <v>EMERGENCIA</v>
      </c>
      <c r="AL5004" s="6" t="str">
        <f>+_xlfn.IFS(Tabla1[[#This Row],[Veces obj]]&lt;=1,"0-1",Tabla1[[#This Row],[Veces obj]]&lt;=2,"1-2",Tabla1[[#This Row],[Veces obj]]&lt;=3,"2-3",TRUE,"&gt;3")</f>
        <v>0-1</v>
      </c>
      <c r="AM5004" s="60" t="str">
        <f>+_xlfn.IFS(MONTH(Tabla1[[#This Row],[MES]])&lt;=3,"Q1",MONTH(Tabla1[[#This Row],[MES]])&lt;=6,"Q2",MONTH(Tabla1[[#This Row],[MES]])&lt;=9,"Q3",TRUE,"Q4")</f>
        <v>Q2</v>
      </c>
      <c r="AN5004" s="15" t="str">
        <f>+IFERROR(VLOOKUP(Tabla1[[#This Row],[CUENTA]],CTAS[],2,0),"OTROS")</f>
        <v>OTROS</v>
      </c>
      <c r="AP5004" s="15" t="str">
        <f>+IFERROR(VLOOKUP(Tabla1[[#This Row],[EMPLEADO]],IS[],3,0),"OTROS")</f>
        <v>OTROS</v>
      </c>
      <c r="AQ5004" s="15" t="str">
        <f>+IFERROR(VLOOKUP(Tabla1[[#This Row],[EMPLEADO]],IS[[NÓMINA]:[INGENIERO]],2,0),"OTROS")</f>
        <v>OTROS</v>
      </c>
    </row>
    <row r="5005" spans="1:43" x14ac:dyDescent="0.25">
      <c r="A5005" s="91" t="s">
        <v>12089</v>
      </c>
      <c r="B5005" s="92">
        <v>1</v>
      </c>
      <c r="C5005" s="92" t="s">
        <v>14093</v>
      </c>
      <c r="D5005" s="93" t="s">
        <v>38</v>
      </c>
      <c r="E5005" s="94" t="s">
        <v>76</v>
      </c>
      <c r="F5005" s="94" t="s">
        <v>14094</v>
      </c>
      <c r="G5005" s="105" t="s">
        <v>1316</v>
      </c>
      <c r="H5005" s="92" t="s">
        <v>10274</v>
      </c>
      <c r="I5005" s="95" t="s">
        <v>43</v>
      </c>
      <c r="J5005" s="92" t="s">
        <v>8</v>
      </c>
      <c r="K5005" s="96" t="s">
        <v>102</v>
      </c>
      <c r="L5005" s="96" t="s">
        <v>500</v>
      </c>
      <c r="M5005" s="92" t="s">
        <v>310</v>
      </c>
      <c r="N5005" s="92">
        <v>0</v>
      </c>
      <c r="O5005" s="92" t="s">
        <v>47</v>
      </c>
      <c r="P5005" s="96">
        <v>9</v>
      </c>
      <c r="Q5005" s="96" t="s">
        <v>194</v>
      </c>
      <c r="R5005" s="97" t="s">
        <v>63</v>
      </c>
      <c r="S5005" s="98" t="s">
        <v>64</v>
      </c>
      <c r="T5005" s="98" t="s">
        <v>51</v>
      </c>
      <c r="U5005" s="99" t="s">
        <v>195</v>
      </c>
      <c r="V5005" s="100">
        <v>0.6</v>
      </c>
      <c r="W5005" s="106">
        <v>819</v>
      </c>
      <c r="X5005" s="102">
        <v>1</v>
      </c>
      <c r="Y5005" s="103">
        <v>1.18</v>
      </c>
      <c r="Z5005" s="99">
        <v>5</v>
      </c>
      <c r="AA5005" s="104">
        <v>0.23599999999999999</v>
      </c>
      <c r="AB5005" s="100">
        <v>0</v>
      </c>
      <c r="AC5005" s="106">
        <v>0</v>
      </c>
      <c r="AD5005" s="107">
        <v>43609</v>
      </c>
      <c r="AE5005" s="107">
        <v>43609</v>
      </c>
      <c r="AF5005" s="99">
        <v>0</v>
      </c>
      <c r="AG5005" s="101" t="s">
        <v>53</v>
      </c>
      <c r="AH5005" s="100">
        <v>0</v>
      </c>
      <c r="AI5005" s="106">
        <v>0</v>
      </c>
      <c r="AJ5005" s="106">
        <v>0</v>
      </c>
      <c r="AK5005" s="60" t="str">
        <f>+IF(Tabla1[[#This Row],[REQUEST_TY]]="SR MANTENIMIENTO CORRECTIVO", "EMERGENCIA", "OTROS")</f>
        <v>EMERGENCIA</v>
      </c>
      <c r="AL5005" s="6" t="str">
        <f>+_xlfn.IFS(Tabla1[[#This Row],[Veces obj]]&lt;=1,"0-1",Tabla1[[#This Row],[Veces obj]]&lt;=2,"1-2",Tabla1[[#This Row],[Veces obj]]&lt;=3,"2-3",TRUE,"&gt;3")</f>
        <v>0-1</v>
      </c>
      <c r="AM5005" s="60" t="str">
        <f>+_xlfn.IFS(MONTH(Tabla1[[#This Row],[MES]])&lt;=3,"Q1",MONTH(Tabla1[[#This Row],[MES]])&lt;=6,"Q2",MONTH(Tabla1[[#This Row],[MES]])&lt;=9,"Q3",TRUE,"Q4")</f>
        <v>Q2</v>
      </c>
      <c r="AN5005" s="15" t="str">
        <f>+IFERROR(VLOOKUP(Tabla1[[#This Row],[CUENTA]],CTAS[],2,0),"OTROS")</f>
        <v>OTROS</v>
      </c>
      <c r="AP5005" s="15" t="str">
        <f>+IFERROR(VLOOKUP(Tabla1[[#This Row],[EMPLEADO]],IS[],3,0),"OTROS")</f>
        <v>OTROS</v>
      </c>
      <c r="AQ5005" s="15" t="str">
        <f>+IFERROR(VLOOKUP(Tabla1[[#This Row],[EMPLEADO]],IS[[NÓMINA]:[INGENIERO]],2,0),"OTROS")</f>
        <v>OTROS</v>
      </c>
    </row>
    <row r="5006" spans="1:43" x14ac:dyDescent="0.25">
      <c r="A5006" s="91" t="s">
        <v>12089</v>
      </c>
      <c r="B5006" s="92">
        <v>1</v>
      </c>
      <c r="C5006" s="92" t="s">
        <v>14095</v>
      </c>
      <c r="D5006" s="93" t="s">
        <v>38</v>
      </c>
      <c r="E5006" s="94" t="s">
        <v>98</v>
      </c>
      <c r="F5006" s="94" t="s">
        <v>14096</v>
      </c>
      <c r="G5006" s="105" t="s">
        <v>1829</v>
      </c>
      <c r="H5006" s="92" t="s">
        <v>213</v>
      </c>
      <c r="I5006" s="95" t="s">
        <v>43</v>
      </c>
      <c r="J5006" s="92" t="s">
        <v>8</v>
      </c>
      <c r="K5006" s="96" t="s">
        <v>102</v>
      </c>
      <c r="L5006" s="96" t="s">
        <v>1830</v>
      </c>
      <c r="M5006" s="92" t="s">
        <v>215</v>
      </c>
      <c r="N5006" s="92">
        <v>0</v>
      </c>
      <c r="O5006" s="92" t="s">
        <v>47</v>
      </c>
      <c r="P5006" s="96">
        <v>4</v>
      </c>
      <c r="Q5006" s="96" t="s">
        <v>207</v>
      </c>
      <c r="R5006" s="97" t="s">
        <v>63</v>
      </c>
      <c r="S5006" s="98" t="s">
        <v>64</v>
      </c>
      <c r="T5006" s="98" t="s">
        <v>51</v>
      </c>
      <c r="U5006" s="99" t="s">
        <v>209</v>
      </c>
      <c r="V5006" s="100">
        <v>0</v>
      </c>
      <c r="W5006" s="106">
        <v>0</v>
      </c>
      <c r="X5006" s="102">
        <v>1</v>
      </c>
      <c r="Y5006" s="103">
        <v>1.08</v>
      </c>
      <c r="Z5006" s="99">
        <v>5</v>
      </c>
      <c r="AA5006" s="104">
        <v>0.21600000000000003</v>
      </c>
      <c r="AB5006" s="100">
        <v>0</v>
      </c>
      <c r="AC5006" s="106">
        <v>0</v>
      </c>
      <c r="AD5006" s="107">
        <v>43609</v>
      </c>
      <c r="AE5006" s="107">
        <v>43609</v>
      </c>
      <c r="AF5006" s="99">
        <v>0</v>
      </c>
      <c r="AG5006" s="101" t="s">
        <v>53</v>
      </c>
      <c r="AH5006" s="100">
        <v>0</v>
      </c>
      <c r="AI5006" s="106">
        <v>0</v>
      </c>
      <c r="AJ5006" s="106">
        <v>0</v>
      </c>
      <c r="AK5006" s="60" t="str">
        <f>+IF(Tabla1[[#This Row],[REQUEST_TY]]="SR MANTENIMIENTO CORRECTIVO", "EMERGENCIA", "OTROS")</f>
        <v>EMERGENCIA</v>
      </c>
      <c r="AL5006" s="6" t="str">
        <f>+_xlfn.IFS(Tabla1[[#This Row],[Veces obj]]&lt;=1,"0-1",Tabla1[[#This Row],[Veces obj]]&lt;=2,"1-2",Tabla1[[#This Row],[Veces obj]]&lt;=3,"2-3",TRUE,"&gt;3")</f>
        <v>0-1</v>
      </c>
      <c r="AM5006" s="60" t="str">
        <f>+_xlfn.IFS(MONTH(Tabla1[[#This Row],[MES]])&lt;=3,"Q1",MONTH(Tabla1[[#This Row],[MES]])&lt;=6,"Q2",MONTH(Tabla1[[#This Row],[MES]])&lt;=9,"Q3",TRUE,"Q4")</f>
        <v>Q2</v>
      </c>
      <c r="AN5006" s="15" t="str">
        <f>+IFERROR(VLOOKUP(Tabla1[[#This Row],[CUENTA]],CTAS[],2,0),"OTROS")</f>
        <v>OTROS</v>
      </c>
      <c r="AP5006" s="15" t="str">
        <f>+IFERROR(VLOOKUP(Tabla1[[#This Row],[EMPLEADO]],IS[],3,0),"OTROS")</f>
        <v>OTROS</v>
      </c>
      <c r="AQ5006" s="15" t="str">
        <f>+IFERROR(VLOOKUP(Tabla1[[#This Row],[EMPLEADO]],IS[[NÓMINA]:[INGENIERO]],2,0),"OTROS")</f>
        <v>OTROS</v>
      </c>
    </row>
    <row r="5007" spans="1:43" x14ac:dyDescent="0.25">
      <c r="A5007" s="91" t="s">
        <v>12089</v>
      </c>
      <c r="B5007" s="92">
        <v>1</v>
      </c>
      <c r="C5007" s="92" t="s">
        <v>14097</v>
      </c>
      <c r="D5007" s="93" t="s">
        <v>38</v>
      </c>
      <c r="E5007" s="94" t="s">
        <v>39</v>
      </c>
      <c r="F5007" s="94" t="s">
        <v>14098</v>
      </c>
      <c r="G5007" s="105" t="s">
        <v>1776</v>
      </c>
      <c r="H5007" s="92" t="s">
        <v>1130</v>
      </c>
      <c r="I5007" s="95" t="s">
        <v>43</v>
      </c>
      <c r="J5007" s="92" t="s">
        <v>8</v>
      </c>
      <c r="K5007" s="96" t="s">
        <v>117</v>
      </c>
      <c r="L5007" s="96" t="s">
        <v>1777</v>
      </c>
      <c r="M5007" s="92" t="s">
        <v>1778</v>
      </c>
      <c r="N5007" s="92">
        <v>0</v>
      </c>
      <c r="O5007" s="92" t="s">
        <v>47</v>
      </c>
      <c r="P5007" s="96">
        <v>74</v>
      </c>
      <c r="Q5007" s="96" t="s">
        <v>48</v>
      </c>
      <c r="R5007" s="97" t="s">
        <v>49</v>
      </c>
      <c r="S5007" s="98" t="s">
        <v>50</v>
      </c>
      <c r="T5007" s="98" t="s">
        <v>51</v>
      </c>
      <c r="U5007" s="99" t="s">
        <v>52</v>
      </c>
      <c r="V5007" s="100">
        <v>1.05</v>
      </c>
      <c r="W5007" s="106">
        <v>750.75000000000011</v>
      </c>
      <c r="X5007" s="102">
        <v>1</v>
      </c>
      <c r="Y5007" s="103">
        <v>1.5</v>
      </c>
      <c r="Z5007" s="99">
        <v>5</v>
      </c>
      <c r="AA5007" s="104">
        <v>0.3</v>
      </c>
      <c r="AB5007" s="100">
        <v>0</v>
      </c>
      <c r="AC5007" s="106">
        <v>0</v>
      </c>
      <c r="AD5007" s="107">
        <v>43612</v>
      </c>
      <c r="AE5007" s="107">
        <v>43612</v>
      </c>
      <c r="AF5007" s="99">
        <v>0</v>
      </c>
      <c r="AG5007" s="101" t="s">
        <v>53</v>
      </c>
      <c r="AH5007" s="100">
        <v>0</v>
      </c>
      <c r="AI5007" s="106">
        <v>0</v>
      </c>
      <c r="AJ5007" s="106">
        <v>0</v>
      </c>
      <c r="AK5007" s="60" t="str">
        <f>+IF(Tabla1[[#This Row],[REQUEST_TY]]="SR MANTENIMIENTO CORRECTIVO", "EMERGENCIA", "OTROS")</f>
        <v>EMERGENCIA</v>
      </c>
      <c r="AL5007" s="6" t="str">
        <f>+_xlfn.IFS(Tabla1[[#This Row],[Veces obj]]&lt;=1,"0-1",Tabla1[[#This Row],[Veces obj]]&lt;=2,"1-2",Tabla1[[#This Row],[Veces obj]]&lt;=3,"2-3",TRUE,"&gt;3")</f>
        <v>0-1</v>
      </c>
      <c r="AM5007" s="60" t="str">
        <f>+_xlfn.IFS(MONTH(Tabla1[[#This Row],[MES]])&lt;=3,"Q1",MONTH(Tabla1[[#This Row],[MES]])&lt;=6,"Q2",MONTH(Tabla1[[#This Row],[MES]])&lt;=9,"Q3",TRUE,"Q4")</f>
        <v>Q2</v>
      </c>
      <c r="AN5007" s="15" t="str">
        <f>+IFERROR(VLOOKUP(Tabla1[[#This Row],[CUENTA]],CTAS[],2,0),"OTROS")</f>
        <v>OTROS</v>
      </c>
      <c r="AP5007" s="15" t="str">
        <f>+IFERROR(VLOOKUP(Tabla1[[#This Row],[EMPLEADO]],IS[],3,0),"OTROS")</f>
        <v>OTROS</v>
      </c>
      <c r="AQ5007" s="15" t="str">
        <f>+IFERROR(VLOOKUP(Tabla1[[#This Row],[EMPLEADO]],IS[[NÓMINA]:[INGENIERO]],2,0),"OTROS")</f>
        <v>OTROS</v>
      </c>
    </row>
    <row r="5008" spans="1:43" x14ac:dyDescent="0.25">
      <c r="A5008" s="91" t="s">
        <v>12089</v>
      </c>
      <c r="B5008" s="92">
        <v>1</v>
      </c>
      <c r="C5008" s="92" t="s">
        <v>14099</v>
      </c>
      <c r="D5008" s="93" t="s">
        <v>38</v>
      </c>
      <c r="E5008" s="94" t="s">
        <v>725</v>
      </c>
      <c r="F5008" s="94" t="s">
        <v>14100</v>
      </c>
      <c r="G5008" s="105" t="s">
        <v>10320</v>
      </c>
      <c r="H5008" s="92" t="s">
        <v>213</v>
      </c>
      <c r="I5008" s="95" t="s">
        <v>43</v>
      </c>
      <c r="J5008" s="92" t="s">
        <v>8</v>
      </c>
      <c r="K5008" s="96" t="s">
        <v>102</v>
      </c>
      <c r="L5008" s="96" t="s">
        <v>1830</v>
      </c>
      <c r="M5008" s="92" t="s">
        <v>215</v>
      </c>
      <c r="N5008" s="92">
        <v>0</v>
      </c>
      <c r="O5008" s="92" t="s">
        <v>47</v>
      </c>
      <c r="P5008" s="96">
        <v>4</v>
      </c>
      <c r="Q5008" s="96" t="s">
        <v>207</v>
      </c>
      <c r="R5008" s="97" t="s">
        <v>223</v>
      </c>
      <c r="S5008" s="98" t="s">
        <v>139</v>
      </c>
      <c r="T5008" s="98" t="s">
        <v>51</v>
      </c>
      <c r="U5008" s="99" t="s">
        <v>879</v>
      </c>
      <c r="V5008" s="100">
        <v>0.6</v>
      </c>
      <c r="W5008" s="106">
        <v>943.80000000000007</v>
      </c>
      <c r="X5008" s="102">
        <v>1</v>
      </c>
      <c r="Y5008" s="103">
        <v>2.17</v>
      </c>
      <c r="Z5008" s="99">
        <v>4</v>
      </c>
      <c r="AA5008" s="104">
        <v>0.54249999999999998</v>
      </c>
      <c r="AB5008" s="100">
        <v>0</v>
      </c>
      <c r="AC5008" s="106">
        <v>0</v>
      </c>
      <c r="AD5008" s="107">
        <v>43609</v>
      </c>
      <c r="AE5008" s="107">
        <v>43612</v>
      </c>
      <c r="AF5008" s="99">
        <v>1</v>
      </c>
      <c r="AG5008" s="101" t="s">
        <v>53</v>
      </c>
      <c r="AH5008" s="100">
        <v>0</v>
      </c>
      <c r="AI5008" s="106">
        <v>0</v>
      </c>
      <c r="AJ5008" s="106">
        <v>0</v>
      </c>
      <c r="AK5008" s="60" t="str">
        <f>+IF(Tabla1[[#This Row],[REQUEST_TY]]="SR MANTENIMIENTO CORRECTIVO", "EMERGENCIA", "OTROS")</f>
        <v>EMERGENCIA</v>
      </c>
      <c r="AL5008" s="6" t="str">
        <f>+_xlfn.IFS(Tabla1[[#This Row],[Veces obj]]&lt;=1,"0-1",Tabla1[[#This Row],[Veces obj]]&lt;=2,"1-2",Tabla1[[#This Row],[Veces obj]]&lt;=3,"2-3",TRUE,"&gt;3")</f>
        <v>0-1</v>
      </c>
      <c r="AM5008" s="60" t="str">
        <f>+_xlfn.IFS(MONTH(Tabla1[[#This Row],[MES]])&lt;=3,"Q1",MONTH(Tabla1[[#This Row],[MES]])&lt;=6,"Q2",MONTH(Tabla1[[#This Row],[MES]])&lt;=9,"Q3",TRUE,"Q4")</f>
        <v>Q2</v>
      </c>
      <c r="AN5008" s="15" t="str">
        <f>+IFERROR(VLOOKUP(Tabla1[[#This Row],[CUENTA]],CTAS[],2,0),"OTROS")</f>
        <v>OTROS</v>
      </c>
      <c r="AP5008" s="15" t="str">
        <f>+IFERROR(VLOOKUP(Tabla1[[#This Row],[EMPLEADO]],IS[],3,0),"OTROS")</f>
        <v>OTROS</v>
      </c>
      <c r="AQ5008" s="15" t="str">
        <f>+IFERROR(VLOOKUP(Tabla1[[#This Row],[EMPLEADO]],IS[[NÓMINA]:[INGENIERO]],2,0),"OTROS")</f>
        <v>OTROS</v>
      </c>
    </row>
    <row r="5009" spans="1:43" x14ac:dyDescent="0.25">
      <c r="A5009" s="91" t="s">
        <v>12089</v>
      </c>
      <c r="B5009" s="92">
        <v>1</v>
      </c>
      <c r="C5009" s="92" t="s">
        <v>14101</v>
      </c>
      <c r="D5009" s="93" t="s">
        <v>38</v>
      </c>
      <c r="E5009" s="94" t="s">
        <v>76</v>
      </c>
      <c r="F5009" s="94" t="s">
        <v>14102</v>
      </c>
      <c r="G5009" s="105" t="s">
        <v>1201</v>
      </c>
      <c r="H5009" s="92" t="s">
        <v>253</v>
      </c>
      <c r="I5009" s="95" t="s">
        <v>43</v>
      </c>
      <c r="J5009" s="92" t="s">
        <v>8</v>
      </c>
      <c r="K5009" s="96" t="s">
        <v>59</v>
      </c>
      <c r="L5009" s="96" t="s">
        <v>1202</v>
      </c>
      <c r="M5009" s="92" t="s">
        <v>649</v>
      </c>
      <c r="N5009" s="92">
        <v>0</v>
      </c>
      <c r="O5009" s="92" t="s">
        <v>47</v>
      </c>
      <c r="P5009" s="96">
        <v>28</v>
      </c>
      <c r="Q5009" s="96" t="s">
        <v>62</v>
      </c>
      <c r="R5009" s="97" t="s">
        <v>63</v>
      </c>
      <c r="S5009" s="98" t="s">
        <v>64</v>
      </c>
      <c r="T5009" s="98" t="s">
        <v>51</v>
      </c>
      <c r="U5009" s="99" t="s">
        <v>65</v>
      </c>
      <c r="V5009" s="100">
        <v>0.8</v>
      </c>
      <c r="W5009" s="106">
        <v>1092</v>
      </c>
      <c r="X5009" s="102">
        <v>1</v>
      </c>
      <c r="Y5009" s="103">
        <v>2.5099999999999998</v>
      </c>
      <c r="Z5009" s="99">
        <v>5</v>
      </c>
      <c r="AA5009" s="104">
        <v>0.502</v>
      </c>
      <c r="AB5009" s="100">
        <v>0</v>
      </c>
      <c r="AC5009" s="106">
        <v>0</v>
      </c>
      <c r="AD5009" s="107">
        <v>43613</v>
      </c>
      <c r="AE5009" s="107">
        <v>43614</v>
      </c>
      <c r="AF5009" s="99">
        <v>1</v>
      </c>
      <c r="AG5009" s="101" t="s">
        <v>53</v>
      </c>
      <c r="AH5009" s="100">
        <v>0</v>
      </c>
      <c r="AI5009" s="106">
        <v>0</v>
      </c>
      <c r="AJ5009" s="106">
        <v>0</v>
      </c>
      <c r="AK5009" s="60" t="str">
        <f>+IF(Tabla1[[#This Row],[REQUEST_TY]]="SR MANTENIMIENTO CORRECTIVO", "EMERGENCIA", "OTROS")</f>
        <v>EMERGENCIA</v>
      </c>
      <c r="AL5009" s="6" t="str">
        <f>+_xlfn.IFS(Tabla1[[#This Row],[Veces obj]]&lt;=1,"0-1",Tabla1[[#This Row],[Veces obj]]&lt;=2,"1-2",Tabla1[[#This Row],[Veces obj]]&lt;=3,"2-3",TRUE,"&gt;3")</f>
        <v>0-1</v>
      </c>
      <c r="AM5009" s="60" t="str">
        <f>+_xlfn.IFS(MONTH(Tabla1[[#This Row],[MES]])&lt;=3,"Q1",MONTH(Tabla1[[#This Row],[MES]])&lt;=6,"Q2",MONTH(Tabla1[[#This Row],[MES]])&lt;=9,"Q3",TRUE,"Q4")</f>
        <v>Q2</v>
      </c>
      <c r="AN5009" s="15" t="str">
        <f>+IFERROR(VLOOKUP(Tabla1[[#This Row],[CUENTA]],CTAS[],2,0),"OTROS")</f>
        <v>OTROS</v>
      </c>
      <c r="AP5009" s="15" t="str">
        <f>+IFERROR(VLOOKUP(Tabla1[[#This Row],[EMPLEADO]],IS[],3,0),"OTROS")</f>
        <v>OTROS</v>
      </c>
      <c r="AQ5009" s="15" t="str">
        <f>+IFERROR(VLOOKUP(Tabla1[[#This Row],[EMPLEADO]],IS[[NÓMINA]:[INGENIERO]],2,0),"OTROS")</f>
        <v>OTROS</v>
      </c>
    </row>
    <row r="5010" spans="1:43" x14ac:dyDescent="0.25">
      <c r="A5010" s="91" t="s">
        <v>12089</v>
      </c>
      <c r="B5010" s="92">
        <v>1</v>
      </c>
      <c r="C5010" s="92" t="s">
        <v>14103</v>
      </c>
      <c r="D5010" s="93" t="s">
        <v>38</v>
      </c>
      <c r="E5010" s="94" t="s">
        <v>133</v>
      </c>
      <c r="F5010" s="94" t="s">
        <v>14104</v>
      </c>
      <c r="G5010" s="105" t="s">
        <v>3075</v>
      </c>
      <c r="H5010" s="92" t="s">
        <v>691</v>
      </c>
      <c r="I5010" s="95" t="s">
        <v>43</v>
      </c>
      <c r="J5010" s="92" t="s">
        <v>8</v>
      </c>
      <c r="K5010" s="96" t="s">
        <v>59</v>
      </c>
      <c r="L5010" s="96" t="s">
        <v>2783</v>
      </c>
      <c r="M5010" s="92" t="s">
        <v>640</v>
      </c>
      <c r="N5010" s="92">
        <v>0</v>
      </c>
      <c r="O5010" s="92" t="s">
        <v>47</v>
      </c>
      <c r="P5010" s="96">
        <v>16</v>
      </c>
      <c r="Q5010" s="96" t="s">
        <v>62</v>
      </c>
      <c r="R5010" s="97" t="s">
        <v>138</v>
      </c>
      <c r="S5010" s="98" t="s">
        <v>139</v>
      </c>
      <c r="T5010" s="98" t="s">
        <v>51</v>
      </c>
      <c r="U5010" s="99" t="s">
        <v>262</v>
      </c>
      <c r="V5010" s="100">
        <v>1.05</v>
      </c>
      <c r="W5010" s="106">
        <v>1651.6500000000003</v>
      </c>
      <c r="X5010" s="102">
        <v>1</v>
      </c>
      <c r="Y5010" s="103">
        <v>2.19</v>
      </c>
      <c r="Z5010" s="99">
        <v>4</v>
      </c>
      <c r="AA5010" s="104">
        <v>0.54749999999999999</v>
      </c>
      <c r="AB5010" s="100">
        <v>0</v>
      </c>
      <c r="AC5010" s="106">
        <v>0</v>
      </c>
      <c r="AD5010" s="107">
        <v>43609</v>
      </c>
      <c r="AE5010" s="107">
        <v>43609</v>
      </c>
      <c r="AF5010" s="99">
        <v>0</v>
      </c>
      <c r="AG5010" s="101" t="s">
        <v>53</v>
      </c>
      <c r="AH5010" s="100">
        <v>0</v>
      </c>
      <c r="AI5010" s="106">
        <v>0</v>
      </c>
      <c r="AJ5010" s="106">
        <v>0</v>
      </c>
      <c r="AK5010" s="60" t="str">
        <f>+IF(Tabla1[[#This Row],[REQUEST_TY]]="SR MANTENIMIENTO CORRECTIVO", "EMERGENCIA", "OTROS")</f>
        <v>EMERGENCIA</v>
      </c>
      <c r="AL5010" s="6" t="str">
        <f>+_xlfn.IFS(Tabla1[[#This Row],[Veces obj]]&lt;=1,"0-1",Tabla1[[#This Row],[Veces obj]]&lt;=2,"1-2",Tabla1[[#This Row],[Veces obj]]&lt;=3,"2-3",TRUE,"&gt;3")</f>
        <v>0-1</v>
      </c>
      <c r="AM5010" s="60" t="str">
        <f>+_xlfn.IFS(MONTH(Tabla1[[#This Row],[MES]])&lt;=3,"Q1",MONTH(Tabla1[[#This Row],[MES]])&lt;=6,"Q2",MONTH(Tabla1[[#This Row],[MES]])&lt;=9,"Q3",TRUE,"Q4")</f>
        <v>Q2</v>
      </c>
      <c r="AN5010" s="15" t="str">
        <f>+IFERROR(VLOOKUP(Tabla1[[#This Row],[CUENTA]],CTAS[],2,0),"OTROS")</f>
        <v>OTROS</v>
      </c>
      <c r="AP5010" s="15" t="str">
        <f>+IFERROR(VLOOKUP(Tabla1[[#This Row],[EMPLEADO]],IS[],3,0),"OTROS")</f>
        <v>OTROS</v>
      </c>
      <c r="AQ5010" s="15" t="str">
        <f>+IFERROR(VLOOKUP(Tabla1[[#This Row],[EMPLEADO]],IS[[NÓMINA]:[INGENIERO]],2,0),"OTROS")</f>
        <v>OTROS</v>
      </c>
    </row>
    <row r="5011" spans="1:43" x14ac:dyDescent="0.25">
      <c r="A5011" s="91" t="s">
        <v>12089</v>
      </c>
      <c r="B5011" s="92">
        <v>1</v>
      </c>
      <c r="C5011" s="92" t="s">
        <v>14105</v>
      </c>
      <c r="D5011" s="93" t="s">
        <v>38</v>
      </c>
      <c r="E5011" s="94" t="s">
        <v>39</v>
      </c>
      <c r="F5011" s="94" t="s">
        <v>14106</v>
      </c>
      <c r="G5011" s="105" t="s">
        <v>14107</v>
      </c>
      <c r="H5011" s="92" t="s">
        <v>271</v>
      </c>
      <c r="I5011" s="95" t="s">
        <v>43</v>
      </c>
      <c r="J5011" s="92" t="s">
        <v>8</v>
      </c>
      <c r="K5011" s="96" t="s">
        <v>5375</v>
      </c>
      <c r="L5011" s="96" t="s">
        <v>14108</v>
      </c>
      <c r="M5011" s="92" t="s">
        <v>14109</v>
      </c>
      <c r="N5011" s="92">
        <v>0</v>
      </c>
      <c r="O5011" s="92" t="s">
        <v>105</v>
      </c>
      <c r="P5011" s="96">
        <v>2731</v>
      </c>
      <c r="Q5011" s="96" t="s">
        <v>48</v>
      </c>
      <c r="R5011" s="97" t="s">
        <v>49</v>
      </c>
      <c r="S5011" s="98" t="s">
        <v>50</v>
      </c>
      <c r="T5011" s="98" t="s">
        <v>51</v>
      </c>
      <c r="U5011" s="99" t="s">
        <v>52</v>
      </c>
      <c r="V5011" s="100">
        <v>1.05</v>
      </c>
      <c r="W5011" s="106">
        <v>491.40000000000003</v>
      </c>
      <c r="X5011" s="102">
        <v>1</v>
      </c>
      <c r="Y5011" s="103">
        <v>2.9166666666666665</v>
      </c>
      <c r="Z5011" s="99">
        <v>5</v>
      </c>
      <c r="AA5011" s="104">
        <v>0.58333333333333326</v>
      </c>
      <c r="AB5011" s="100">
        <v>0</v>
      </c>
      <c r="AC5011" s="106">
        <v>0</v>
      </c>
      <c r="AD5011" s="107">
        <v>43609</v>
      </c>
      <c r="AE5011" s="107">
        <v>43612</v>
      </c>
      <c r="AF5011" s="99">
        <v>1</v>
      </c>
      <c r="AG5011" s="101" t="s">
        <v>53</v>
      </c>
      <c r="AH5011" s="100">
        <v>0</v>
      </c>
      <c r="AI5011" s="106">
        <v>0</v>
      </c>
      <c r="AJ5011" s="106">
        <v>0</v>
      </c>
      <c r="AK5011" s="60" t="str">
        <f>+IF(Tabla1[[#This Row],[REQUEST_TY]]="SR MANTENIMIENTO CORRECTIVO", "EMERGENCIA", "OTROS")</f>
        <v>EMERGENCIA</v>
      </c>
      <c r="AL5011" s="6" t="str">
        <f>+_xlfn.IFS(Tabla1[[#This Row],[Veces obj]]&lt;=1,"0-1",Tabla1[[#This Row],[Veces obj]]&lt;=2,"1-2",Tabla1[[#This Row],[Veces obj]]&lt;=3,"2-3",TRUE,"&gt;3")</f>
        <v>0-1</v>
      </c>
      <c r="AM5011" s="60" t="str">
        <f>+_xlfn.IFS(MONTH(Tabla1[[#This Row],[MES]])&lt;=3,"Q1",MONTH(Tabla1[[#This Row],[MES]])&lt;=6,"Q2",MONTH(Tabla1[[#This Row],[MES]])&lt;=9,"Q3",TRUE,"Q4")</f>
        <v>Q2</v>
      </c>
      <c r="AN5011" s="15" t="str">
        <f>+IFERROR(VLOOKUP(Tabla1[[#This Row],[CUENTA]],CTAS[],2,0),"OTROS")</f>
        <v>OTROS</v>
      </c>
      <c r="AP5011" s="15" t="str">
        <f>+IFERROR(VLOOKUP(Tabla1[[#This Row],[EMPLEADO]],IS[],3,0),"OTROS")</f>
        <v>OTROS</v>
      </c>
      <c r="AQ5011" s="15" t="str">
        <f>+IFERROR(VLOOKUP(Tabla1[[#This Row],[EMPLEADO]],IS[[NÓMINA]:[INGENIERO]],2,0),"OTROS")</f>
        <v>OTROS</v>
      </c>
    </row>
    <row r="5012" spans="1:43" x14ac:dyDescent="0.25">
      <c r="A5012" s="91" t="s">
        <v>12089</v>
      </c>
      <c r="B5012" s="92">
        <v>1</v>
      </c>
      <c r="C5012" s="92" t="s">
        <v>14110</v>
      </c>
      <c r="D5012" s="93" t="s">
        <v>38</v>
      </c>
      <c r="E5012" s="94" t="s">
        <v>133</v>
      </c>
      <c r="F5012" s="94" t="s">
        <v>14111</v>
      </c>
      <c r="G5012" s="105" t="s">
        <v>2629</v>
      </c>
      <c r="H5012" s="92" t="s">
        <v>784</v>
      </c>
      <c r="I5012" s="95" t="s">
        <v>43</v>
      </c>
      <c r="J5012" s="92" t="s">
        <v>8</v>
      </c>
      <c r="K5012" s="96" t="s">
        <v>59</v>
      </c>
      <c r="L5012" s="96" t="s">
        <v>1559</v>
      </c>
      <c r="M5012" s="92" t="s">
        <v>787</v>
      </c>
      <c r="N5012" s="92">
        <v>0</v>
      </c>
      <c r="O5012" s="92" t="s">
        <v>47</v>
      </c>
      <c r="P5012" s="96">
        <v>6</v>
      </c>
      <c r="Q5012" s="96" t="s">
        <v>207</v>
      </c>
      <c r="R5012" s="97" t="s">
        <v>138</v>
      </c>
      <c r="S5012" s="98" t="s">
        <v>139</v>
      </c>
      <c r="T5012" s="98" t="s">
        <v>51</v>
      </c>
      <c r="U5012" s="99" t="s">
        <v>879</v>
      </c>
      <c r="V5012" s="100">
        <v>0.6</v>
      </c>
      <c r="W5012" s="106">
        <v>943.80000000000007</v>
      </c>
      <c r="X5012" s="102">
        <v>1</v>
      </c>
      <c r="Y5012" s="103">
        <v>2.0699999999999998</v>
      </c>
      <c r="Z5012" s="99">
        <v>4</v>
      </c>
      <c r="AA5012" s="104">
        <v>0.51749999999999996</v>
      </c>
      <c r="AB5012" s="100">
        <v>0</v>
      </c>
      <c r="AC5012" s="106">
        <v>0</v>
      </c>
      <c r="AD5012" s="107">
        <v>43612</v>
      </c>
      <c r="AE5012" s="107">
        <v>43613</v>
      </c>
      <c r="AF5012" s="99">
        <v>1</v>
      </c>
      <c r="AG5012" s="101" t="s">
        <v>53</v>
      </c>
      <c r="AH5012" s="100">
        <v>0</v>
      </c>
      <c r="AI5012" s="106">
        <v>0</v>
      </c>
      <c r="AJ5012" s="106">
        <v>0</v>
      </c>
      <c r="AK5012" s="60" t="str">
        <f>+IF(Tabla1[[#This Row],[REQUEST_TY]]="SR MANTENIMIENTO CORRECTIVO", "EMERGENCIA", "OTROS")</f>
        <v>EMERGENCIA</v>
      </c>
      <c r="AL5012" s="6" t="str">
        <f>+_xlfn.IFS(Tabla1[[#This Row],[Veces obj]]&lt;=1,"0-1",Tabla1[[#This Row],[Veces obj]]&lt;=2,"1-2",Tabla1[[#This Row],[Veces obj]]&lt;=3,"2-3",TRUE,"&gt;3")</f>
        <v>0-1</v>
      </c>
      <c r="AM5012" s="60" t="str">
        <f>+_xlfn.IFS(MONTH(Tabla1[[#This Row],[MES]])&lt;=3,"Q1",MONTH(Tabla1[[#This Row],[MES]])&lt;=6,"Q2",MONTH(Tabla1[[#This Row],[MES]])&lt;=9,"Q3",TRUE,"Q4")</f>
        <v>Q2</v>
      </c>
      <c r="AN5012" s="15" t="str">
        <f>+IFERROR(VLOOKUP(Tabla1[[#This Row],[CUENTA]],CTAS[],2,0),"OTROS")</f>
        <v>OTROS</v>
      </c>
      <c r="AP5012" s="15" t="str">
        <f>+IFERROR(VLOOKUP(Tabla1[[#This Row],[EMPLEADO]],IS[],3,0),"OTROS")</f>
        <v>OTROS</v>
      </c>
      <c r="AQ5012" s="15" t="str">
        <f>+IFERROR(VLOOKUP(Tabla1[[#This Row],[EMPLEADO]],IS[[NÓMINA]:[INGENIERO]],2,0),"OTROS")</f>
        <v>OTROS</v>
      </c>
    </row>
    <row r="5013" spans="1:43" x14ac:dyDescent="0.25">
      <c r="A5013" s="91" t="s">
        <v>12089</v>
      </c>
      <c r="B5013" s="92">
        <v>1</v>
      </c>
      <c r="C5013" s="92" t="s">
        <v>14112</v>
      </c>
      <c r="D5013" s="93" t="s">
        <v>38</v>
      </c>
      <c r="E5013" s="94" t="s">
        <v>258</v>
      </c>
      <c r="F5013" s="94" t="s">
        <v>14113</v>
      </c>
      <c r="G5013" s="105" t="s">
        <v>6139</v>
      </c>
      <c r="H5013" s="92" t="s">
        <v>740</v>
      </c>
      <c r="I5013" s="95" t="s">
        <v>43</v>
      </c>
      <c r="J5013" s="92" t="s">
        <v>8</v>
      </c>
      <c r="K5013" s="96" t="s">
        <v>6140</v>
      </c>
      <c r="L5013" s="96" t="s">
        <v>6141</v>
      </c>
      <c r="M5013" s="92" t="s">
        <v>6142</v>
      </c>
      <c r="N5013" s="92">
        <v>0</v>
      </c>
      <c r="O5013" s="92" t="s">
        <v>47</v>
      </c>
      <c r="P5013" s="96">
        <v>50</v>
      </c>
      <c r="Q5013" s="96" t="s">
        <v>82</v>
      </c>
      <c r="R5013" s="97" t="s">
        <v>138</v>
      </c>
      <c r="S5013" s="98" t="s">
        <v>139</v>
      </c>
      <c r="T5013" s="98" t="s">
        <v>51</v>
      </c>
      <c r="U5013" s="99" t="s">
        <v>140</v>
      </c>
      <c r="V5013" s="100">
        <v>1.1000000000000001</v>
      </c>
      <c r="W5013" s="106">
        <v>1730.3000000000004</v>
      </c>
      <c r="X5013" s="102">
        <v>1</v>
      </c>
      <c r="Y5013" s="103">
        <v>4.84</v>
      </c>
      <c r="Z5013" s="99">
        <v>4</v>
      </c>
      <c r="AA5013" s="104">
        <v>1.21</v>
      </c>
      <c r="AB5013" s="100">
        <v>5.2499999999999991E-2</v>
      </c>
      <c r="AC5013" s="106">
        <v>-82.582499999999996</v>
      </c>
      <c r="AD5013" s="107">
        <v>43614</v>
      </c>
      <c r="AE5013" s="107">
        <v>43614</v>
      </c>
      <c r="AF5013" s="99">
        <v>0</v>
      </c>
      <c r="AG5013" s="101" t="s">
        <v>53</v>
      </c>
      <c r="AH5013" s="100">
        <v>0</v>
      </c>
      <c r="AI5013" s="106">
        <v>0</v>
      </c>
      <c r="AJ5013" s="106">
        <v>0</v>
      </c>
      <c r="AK5013" s="60" t="str">
        <f>+IF(Tabla1[[#This Row],[REQUEST_TY]]="SR MANTENIMIENTO CORRECTIVO", "EMERGENCIA", "OTROS")</f>
        <v>EMERGENCIA</v>
      </c>
      <c r="AL5013" s="6" t="str">
        <f>+_xlfn.IFS(Tabla1[[#This Row],[Veces obj]]&lt;=1,"0-1",Tabla1[[#This Row],[Veces obj]]&lt;=2,"1-2",Tabla1[[#This Row],[Veces obj]]&lt;=3,"2-3",TRUE,"&gt;3")</f>
        <v>1-2</v>
      </c>
      <c r="AM5013" s="60" t="str">
        <f>+_xlfn.IFS(MONTH(Tabla1[[#This Row],[MES]])&lt;=3,"Q1",MONTH(Tabla1[[#This Row],[MES]])&lt;=6,"Q2",MONTH(Tabla1[[#This Row],[MES]])&lt;=9,"Q3",TRUE,"Q4")</f>
        <v>Q2</v>
      </c>
      <c r="AN5013" s="15" t="str">
        <f>+IFERROR(VLOOKUP(Tabla1[[#This Row],[CUENTA]],CTAS[],2,0),"OTROS")</f>
        <v>OTROS</v>
      </c>
      <c r="AP5013" s="15" t="str">
        <f>+IFERROR(VLOOKUP(Tabla1[[#This Row],[EMPLEADO]],IS[],3,0),"OTROS")</f>
        <v>OTROS</v>
      </c>
      <c r="AQ5013" s="15" t="str">
        <f>+IFERROR(VLOOKUP(Tabla1[[#This Row],[EMPLEADO]],IS[[NÓMINA]:[INGENIERO]],2,0),"OTROS")</f>
        <v>OTROS</v>
      </c>
    </row>
    <row r="5014" spans="1:43" x14ac:dyDescent="0.25">
      <c r="A5014" s="91" t="s">
        <v>12089</v>
      </c>
      <c r="B5014" s="92">
        <v>1</v>
      </c>
      <c r="C5014" s="92" t="s">
        <v>14114</v>
      </c>
      <c r="D5014" s="93" t="s">
        <v>3346</v>
      </c>
      <c r="E5014" s="94" t="s">
        <v>98</v>
      </c>
      <c r="F5014" s="94" t="s">
        <v>14115</v>
      </c>
      <c r="G5014" s="105" t="s">
        <v>3348</v>
      </c>
      <c r="H5014" s="92" t="s">
        <v>220</v>
      </c>
      <c r="I5014" s="95" t="s">
        <v>43</v>
      </c>
      <c r="J5014" s="92" t="s">
        <v>8</v>
      </c>
      <c r="K5014" s="96" t="s">
        <v>102</v>
      </c>
      <c r="L5014" s="96" t="s">
        <v>261</v>
      </c>
      <c r="M5014" s="92" t="s">
        <v>736</v>
      </c>
      <c r="N5014" s="92">
        <v>0</v>
      </c>
      <c r="O5014" s="92" t="s">
        <v>47</v>
      </c>
      <c r="P5014" s="96" t="s">
        <v>822</v>
      </c>
      <c r="Q5014" s="96" t="s">
        <v>48</v>
      </c>
      <c r="R5014" s="97" t="s">
        <v>63</v>
      </c>
      <c r="S5014" s="98" t="s">
        <v>64</v>
      </c>
      <c r="T5014" s="98" t="s">
        <v>51</v>
      </c>
      <c r="U5014" s="99" t="s">
        <v>96</v>
      </c>
      <c r="V5014" s="100">
        <v>1</v>
      </c>
      <c r="W5014" s="106">
        <v>1365</v>
      </c>
      <c r="X5014" s="102">
        <v>0</v>
      </c>
      <c r="Y5014" s="103">
        <v>5</v>
      </c>
      <c r="Z5014" s="99">
        <v>5</v>
      </c>
      <c r="AA5014" s="104">
        <v>1</v>
      </c>
      <c r="AB5014" s="100">
        <v>0</v>
      </c>
      <c r="AC5014" s="106">
        <v>0</v>
      </c>
      <c r="AD5014" s="107">
        <v>43609</v>
      </c>
      <c r="AE5014" s="107">
        <v>43612</v>
      </c>
      <c r="AF5014" s="99">
        <v>1</v>
      </c>
      <c r="AG5014" s="101" t="s">
        <v>53</v>
      </c>
      <c r="AH5014" s="100">
        <v>0</v>
      </c>
      <c r="AI5014" s="106">
        <v>0</v>
      </c>
      <c r="AJ5014" s="106">
        <v>0</v>
      </c>
      <c r="AK5014" s="60" t="str">
        <f>+IF(Tabla1[[#This Row],[REQUEST_TY]]="SR MANTENIMIENTO CORRECTIVO", "EMERGENCIA", "OTROS")</f>
        <v>OTROS</v>
      </c>
      <c r="AL5014" s="6" t="str">
        <f>+_xlfn.IFS(Tabla1[[#This Row],[Veces obj]]&lt;=1,"0-1",Tabla1[[#This Row],[Veces obj]]&lt;=2,"1-2",Tabla1[[#This Row],[Veces obj]]&lt;=3,"2-3",TRUE,"&gt;3")</f>
        <v>0-1</v>
      </c>
      <c r="AM5014" s="60" t="str">
        <f>+_xlfn.IFS(MONTH(Tabla1[[#This Row],[MES]])&lt;=3,"Q1",MONTH(Tabla1[[#This Row],[MES]])&lt;=6,"Q2",MONTH(Tabla1[[#This Row],[MES]])&lt;=9,"Q3",TRUE,"Q4")</f>
        <v>Q2</v>
      </c>
      <c r="AN5014" s="15" t="str">
        <f>+IFERROR(VLOOKUP(Tabla1[[#This Row],[CUENTA]],CTAS[],2,0),"OTROS")</f>
        <v>OTROS</v>
      </c>
      <c r="AP5014" s="15" t="str">
        <f>+IFERROR(VLOOKUP(Tabla1[[#This Row],[EMPLEADO]],IS[],3,0),"OTROS")</f>
        <v>OTROS</v>
      </c>
      <c r="AQ5014" s="15" t="str">
        <f>+IFERROR(VLOOKUP(Tabla1[[#This Row],[EMPLEADO]],IS[[NÓMINA]:[INGENIERO]],2,0),"OTROS")</f>
        <v>OTROS</v>
      </c>
    </row>
    <row r="5015" spans="1:43" x14ac:dyDescent="0.25">
      <c r="A5015" s="91" t="s">
        <v>12089</v>
      </c>
      <c r="B5015" s="92">
        <v>1</v>
      </c>
      <c r="C5015" s="92" t="s">
        <v>14116</v>
      </c>
      <c r="D5015" s="93" t="s">
        <v>3346</v>
      </c>
      <c r="E5015" s="94" t="s">
        <v>725</v>
      </c>
      <c r="F5015" s="94" t="s">
        <v>14117</v>
      </c>
      <c r="G5015" s="105" t="s">
        <v>8753</v>
      </c>
      <c r="H5015" s="92" t="s">
        <v>220</v>
      </c>
      <c r="I5015" s="95" t="s">
        <v>43</v>
      </c>
      <c r="J5015" s="92" t="s">
        <v>8</v>
      </c>
      <c r="K5015" s="96" t="s">
        <v>102</v>
      </c>
      <c r="L5015" s="96" t="s">
        <v>261</v>
      </c>
      <c r="M5015" s="92" t="s">
        <v>736</v>
      </c>
      <c r="N5015" s="92">
        <v>0</v>
      </c>
      <c r="O5015" s="92" t="s">
        <v>47</v>
      </c>
      <c r="P5015" s="96" t="s">
        <v>822</v>
      </c>
      <c r="Q5015" s="96" t="s">
        <v>48</v>
      </c>
      <c r="R5015" s="97" t="s">
        <v>223</v>
      </c>
      <c r="S5015" s="98" t="s">
        <v>139</v>
      </c>
      <c r="T5015" s="98" t="s">
        <v>51</v>
      </c>
      <c r="U5015" s="99" t="s">
        <v>353</v>
      </c>
      <c r="V5015" s="100">
        <v>1</v>
      </c>
      <c r="W5015" s="106">
        <v>1573.0000000000002</v>
      </c>
      <c r="X5015" s="102">
        <v>0</v>
      </c>
      <c r="Y5015" s="103">
        <v>4</v>
      </c>
      <c r="Z5015" s="99">
        <v>4</v>
      </c>
      <c r="AA5015" s="104">
        <v>1</v>
      </c>
      <c r="AB5015" s="100">
        <v>0</v>
      </c>
      <c r="AC5015" s="106">
        <v>0</v>
      </c>
      <c r="AD5015" s="107">
        <v>43609</v>
      </c>
      <c r="AE5015" s="107">
        <v>43612</v>
      </c>
      <c r="AF5015" s="99">
        <v>1</v>
      </c>
      <c r="AG5015" s="101" t="s">
        <v>53</v>
      </c>
      <c r="AH5015" s="100">
        <v>0</v>
      </c>
      <c r="AI5015" s="106">
        <v>0</v>
      </c>
      <c r="AJ5015" s="106">
        <v>0</v>
      </c>
      <c r="AK5015" s="60" t="str">
        <f>+IF(Tabla1[[#This Row],[REQUEST_TY]]="SR MANTENIMIENTO CORRECTIVO", "EMERGENCIA", "OTROS")</f>
        <v>OTROS</v>
      </c>
      <c r="AL5015" s="6" t="str">
        <f>+_xlfn.IFS(Tabla1[[#This Row],[Veces obj]]&lt;=1,"0-1",Tabla1[[#This Row],[Veces obj]]&lt;=2,"1-2",Tabla1[[#This Row],[Veces obj]]&lt;=3,"2-3",TRUE,"&gt;3")</f>
        <v>0-1</v>
      </c>
      <c r="AM5015" s="60" t="str">
        <f>+_xlfn.IFS(MONTH(Tabla1[[#This Row],[MES]])&lt;=3,"Q1",MONTH(Tabla1[[#This Row],[MES]])&lt;=6,"Q2",MONTH(Tabla1[[#This Row],[MES]])&lt;=9,"Q3",TRUE,"Q4")</f>
        <v>Q2</v>
      </c>
      <c r="AN5015" s="15" t="str">
        <f>+IFERROR(VLOOKUP(Tabla1[[#This Row],[CUENTA]],CTAS[],2,0),"OTROS")</f>
        <v>OTROS</v>
      </c>
      <c r="AP5015" s="15" t="str">
        <f>+IFERROR(VLOOKUP(Tabla1[[#This Row],[EMPLEADO]],IS[],3,0),"OTROS")</f>
        <v>OTROS</v>
      </c>
      <c r="AQ5015" s="15" t="str">
        <f>+IFERROR(VLOOKUP(Tabla1[[#This Row],[EMPLEADO]],IS[[NÓMINA]:[INGENIERO]],2,0),"OTROS")</f>
        <v>OTROS</v>
      </c>
    </row>
    <row r="5016" spans="1:43" x14ac:dyDescent="0.25">
      <c r="A5016" s="91" t="s">
        <v>12089</v>
      </c>
      <c r="B5016" s="92">
        <v>1</v>
      </c>
      <c r="C5016" s="92" t="s">
        <v>14118</v>
      </c>
      <c r="D5016" s="93" t="s">
        <v>38</v>
      </c>
      <c r="E5016" s="94" t="s">
        <v>98</v>
      </c>
      <c r="F5016" s="94" t="s">
        <v>14119</v>
      </c>
      <c r="G5016" s="105" t="s">
        <v>2545</v>
      </c>
      <c r="H5016" s="92" t="s">
        <v>592</v>
      </c>
      <c r="I5016" s="95" t="s">
        <v>43</v>
      </c>
      <c r="J5016" s="92" t="s">
        <v>8</v>
      </c>
      <c r="K5016" s="96" t="s">
        <v>102</v>
      </c>
      <c r="L5016" s="96" t="s">
        <v>2546</v>
      </c>
      <c r="M5016" s="92" t="s">
        <v>119</v>
      </c>
      <c r="N5016" s="92">
        <v>0</v>
      </c>
      <c r="O5016" s="92" t="s">
        <v>47</v>
      </c>
      <c r="P5016" s="96">
        <v>3</v>
      </c>
      <c r="Q5016" s="96" t="s">
        <v>388</v>
      </c>
      <c r="R5016" s="97" t="s">
        <v>63</v>
      </c>
      <c r="S5016" s="98" t="s">
        <v>64</v>
      </c>
      <c r="T5016" s="98" t="s">
        <v>51</v>
      </c>
      <c r="U5016" s="99" t="s">
        <v>389</v>
      </c>
      <c r="V5016" s="100">
        <v>0</v>
      </c>
      <c r="W5016" s="106">
        <v>0</v>
      </c>
      <c r="X5016" s="102">
        <v>1</v>
      </c>
      <c r="Y5016" s="103">
        <v>0.82</v>
      </c>
      <c r="Z5016" s="99">
        <v>5</v>
      </c>
      <c r="AA5016" s="104">
        <v>0.16399999999999998</v>
      </c>
      <c r="AB5016" s="100">
        <v>0</v>
      </c>
      <c r="AC5016" s="106">
        <v>0</v>
      </c>
      <c r="AD5016" s="107">
        <v>43614</v>
      </c>
      <c r="AE5016" s="107">
        <v>43615</v>
      </c>
      <c r="AF5016" s="99">
        <v>1</v>
      </c>
      <c r="AG5016" s="101" t="s">
        <v>53</v>
      </c>
      <c r="AH5016" s="100">
        <v>0</v>
      </c>
      <c r="AI5016" s="106">
        <v>0</v>
      </c>
      <c r="AJ5016" s="106">
        <v>0</v>
      </c>
      <c r="AK5016" s="60" t="str">
        <f>+IF(Tabla1[[#This Row],[REQUEST_TY]]="SR MANTENIMIENTO CORRECTIVO", "EMERGENCIA", "OTROS")</f>
        <v>EMERGENCIA</v>
      </c>
      <c r="AL5016" s="6" t="str">
        <f>+_xlfn.IFS(Tabla1[[#This Row],[Veces obj]]&lt;=1,"0-1",Tabla1[[#This Row],[Veces obj]]&lt;=2,"1-2",Tabla1[[#This Row],[Veces obj]]&lt;=3,"2-3",TRUE,"&gt;3")</f>
        <v>0-1</v>
      </c>
      <c r="AM5016" s="60" t="str">
        <f>+_xlfn.IFS(MONTH(Tabla1[[#This Row],[MES]])&lt;=3,"Q1",MONTH(Tabla1[[#This Row],[MES]])&lt;=6,"Q2",MONTH(Tabla1[[#This Row],[MES]])&lt;=9,"Q3",TRUE,"Q4")</f>
        <v>Q2</v>
      </c>
      <c r="AN5016" s="15" t="str">
        <f>+IFERROR(VLOOKUP(Tabla1[[#This Row],[CUENTA]],CTAS[],2,0),"OTROS")</f>
        <v>OTROS</v>
      </c>
      <c r="AP5016" s="15" t="str">
        <f>+IFERROR(VLOOKUP(Tabla1[[#This Row],[EMPLEADO]],IS[],3,0),"OTROS")</f>
        <v>CHIHUAHUA</v>
      </c>
      <c r="AQ5016" s="15" t="str">
        <f>+IFERROR(VLOOKUP(Tabla1[[#This Row],[EMPLEADO]],IS[[NÓMINA]:[INGENIERO]],2,0),"OTROS")</f>
        <v>VICTOR MENDEZ</v>
      </c>
    </row>
    <row r="5017" spans="1:43" x14ac:dyDescent="0.25">
      <c r="A5017" s="91" t="s">
        <v>12089</v>
      </c>
      <c r="B5017" s="92">
        <v>1</v>
      </c>
      <c r="C5017" s="92" t="s">
        <v>14120</v>
      </c>
      <c r="D5017" s="93" t="s">
        <v>38</v>
      </c>
      <c r="E5017" s="94" t="s">
        <v>558</v>
      </c>
      <c r="F5017" s="94" t="s">
        <v>14121</v>
      </c>
      <c r="G5017" s="105" t="s">
        <v>5287</v>
      </c>
      <c r="H5017" s="92" t="s">
        <v>471</v>
      </c>
      <c r="I5017" s="95" t="s">
        <v>43</v>
      </c>
      <c r="J5017" s="92" t="s">
        <v>8</v>
      </c>
      <c r="K5017" s="96" t="s">
        <v>966</v>
      </c>
      <c r="L5017" s="96" t="s">
        <v>5288</v>
      </c>
      <c r="M5017" s="92" t="s">
        <v>4271</v>
      </c>
      <c r="N5017" s="92">
        <v>0</v>
      </c>
      <c r="O5017" s="92" t="s">
        <v>47</v>
      </c>
      <c r="P5017" s="96">
        <v>11</v>
      </c>
      <c r="Q5017" s="96" t="s">
        <v>194</v>
      </c>
      <c r="R5017" s="97" t="s">
        <v>95</v>
      </c>
      <c r="S5017" s="98" t="s">
        <v>64</v>
      </c>
      <c r="T5017" s="98" t="s">
        <v>51</v>
      </c>
      <c r="U5017" s="99" t="s">
        <v>195</v>
      </c>
      <c r="V5017" s="100">
        <v>0.6</v>
      </c>
      <c r="W5017" s="106">
        <v>819</v>
      </c>
      <c r="X5017" s="102">
        <v>1</v>
      </c>
      <c r="Y5017" s="103">
        <v>0.77</v>
      </c>
      <c r="Z5017" s="99">
        <v>5</v>
      </c>
      <c r="AA5017" s="104">
        <v>0.154</v>
      </c>
      <c r="AB5017" s="100">
        <v>0</v>
      </c>
      <c r="AC5017" s="106">
        <v>0</v>
      </c>
      <c r="AD5017" s="107">
        <v>43609</v>
      </c>
      <c r="AE5017" s="107">
        <v>43609</v>
      </c>
      <c r="AF5017" s="99">
        <v>0</v>
      </c>
      <c r="AG5017" s="101" t="s">
        <v>53</v>
      </c>
      <c r="AH5017" s="100">
        <v>0</v>
      </c>
      <c r="AI5017" s="106">
        <v>0</v>
      </c>
      <c r="AJ5017" s="106">
        <v>0</v>
      </c>
      <c r="AK5017" s="60" t="str">
        <f>+IF(Tabla1[[#This Row],[REQUEST_TY]]="SR MANTENIMIENTO CORRECTIVO", "EMERGENCIA", "OTROS")</f>
        <v>EMERGENCIA</v>
      </c>
      <c r="AL5017" s="6" t="str">
        <f>+_xlfn.IFS(Tabla1[[#This Row],[Veces obj]]&lt;=1,"0-1",Tabla1[[#This Row],[Veces obj]]&lt;=2,"1-2",Tabla1[[#This Row],[Veces obj]]&lt;=3,"2-3",TRUE,"&gt;3")</f>
        <v>0-1</v>
      </c>
      <c r="AM5017" s="60" t="str">
        <f>+_xlfn.IFS(MONTH(Tabla1[[#This Row],[MES]])&lt;=3,"Q1",MONTH(Tabla1[[#This Row],[MES]])&lt;=6,"Q2",MONTH(Tabla1[[#This Row],[MES]])&lt;=9,"Q3",TRUE,"Q4")</f>
        <v>Q2</v>
      </c>
      <c r="AN5017" s="15" t="str">
        <f>+IFERROR(VLOOKUP(Tabla1[[#This Row],[CUENTA]],CTAS[],2,0),"OTROS")</f>
        <v>OTROS</v>
      </c>
      <c r="AP5017" s="15" t="str">
        <f>+IFERROR(VLOOKUP(Tabla1[[#This Row],[EMPLEADO]],IS[],3,0),"OTROS")</f>
        <v>OTROS</v>
      </c>
      <c r="AQ5017" s="15" t="str">
        <f>+IFERROR(VLOOKUP(Tabla1[[#This Row],[EMPLEADO]],IS[[NÓMINA]:[INGENIERO]],2,0),"OTROS")</f>
        <v>OTROS</v>
      </c>
    </row>
    <row r="5018" spans="1:43" x14ac:dyDescent="0.25">
      <c r="A5018" s="91" t="s">
        <v>12089</v>
      </c>
      <c r="B5018" s="92">
        <v>1</v>
      </c>
      <c r="C5018" s="92" t="s">
        <v>14122</v>
      </c>
      <c r="D5018" s="93" t="s">
        <v>38</v>
      </c>
      <c r="E5018" s="94" t="s">
        <v>3400</v>
      </c>
      <c r="F5018" s="94" t="s">
        <v>14123</v>
      </c>
      <c r="G5018" s="105" t="s">
        <v>14124</v>
      </c>
      <c r="H5018" s="92" t="s">
        <v>213</v>
      </c>
      <c r="I5018" s="95" t="s">
        <v>43</v>
      </c>
      <c r="J5018" s="92" t="s">
        <v>8</v>
      </c>
      <c r="K5018" s="96" t="s">
        <v>144</v>
      </c>
      <c r="L5018" s="96" t="s">
        <v>639</v>
      </c>
      <c r="M5018" s="92" t="s">
        <v>640</v>
      </c>
      <c r="N5018" s="92">
        <v>0</v>
      </c>
      <c r="O5018" s="92" t="s">
        <v>47</v>
      </c>
      <c r="P5018" s="96">
        <v>312</v>
      </c>
      <c r="Q5018" s="96" t="s">
        <v>48</v>
      </c>
      <c r="R5018" s="97" t="s">
        <v>74</v>
      </c>
      <c r="S5018" s="98" t="s">
        <v>50</v>
      </c>
      <c r="T5018" s="98" t="s">
        <v>51</v>
      </c>
      <c r="U5018" s="99" t="s">
        <v>52</v>
      </c>
      <c r="V5018" s="100">
        <v>1.05</v>
      </c>
      <c r="W5018" s="106">
        <v>750.75000000000011</v>
      </c>
      <c r="X5018" s="102">
        <v>1</v>
      </c>
      <c r="Y5018" s="103">
        <v>2.93</v>
      </c>
      <c r="Z5018" s="99">
        <v>5</v>
      </c>
      <c r="AA5018" s="104">
        <v>0.58600000000000008</v>
      </c>
      <c r="AB5018" s="100">
        <v>0</v>
      </c>
      <c r="AC5018" s="106">
        <v>0</v>
      </c>
      <c r="AD5018" s="107">
        <v>43609</v>
      </c>
      <c r="AE5018" s="107">
        <v>43609</v>
      </c>
      <c r="AF5018" s="99">
        <v>0</v>
      </c>
      <c r="AG5018" s="101" t="s">
        <v>53</v>
      </c>
      <c r="AH5018" s="100">
        <v>0</v>
      </c>
      <c r="AI5018" s="106">
        <v>0</v>
      </c>
      <c r="AJ5018" s="106">
        <v>0</v>
      </c>
      <c r="AK5018" s="60" t="str">
        <f>+IF(Tabla1[[#This Row],[REQUEST_TY]]="SR MANTENIMIENTO CORRECTIVO", "EMERGENCIA", "OTROS")</f>
        <v>EMERGENCIA</v>
      </c>
      <c r="AL5018" s="6" t="str">
        <f>+_xlfn.IFS(Tabla1[[#This Row],[Veces obj]]&lt;=1,"0-1",Tabla1[[#This Row],[Veces obj]]&lt;=2,"1-2",Tabla1[[#This Row],[Veces obj]]&lt;=3,"2-3",TRUE,"&gt;3")</f>
        <v>0-1</v>
      </c>
      <c r="AM5018" s="60" t="str">
        <f>+_xlfn.IFS(MONTH(Tabla1[[#This Row],[MES]])&lt;=3,"Q1",MONTH(Tabla1[[#This Row],[MES]])&lt;=6,"Q2",MONTH(Tabla1[[#This Row],[MES]])&lt;=9,"Q3",TRUE,"Q4")</f>
        <v>Q2</v>
      </c>
      <c r="AN5018" s="15" t="str">
        <f>+IFERROR(VLOOKUP(Tabla1[[#This Row],[CUENTA]],CTAS[],2,0),"OTROS")</f>
        <v>OTROS</v>
      </c>
      <c r="AP5018" s="15" t="str">
        <f>+IFERROR(VLOOKUP(Tabla1[[#This Row],[EMPLEADO]],IS[],3,0),"OTROS")</f>
        <v>OTROS</v>
      </c>
      <c r="AQ5018" s="15" t="str">
        <f>+IFERROR(VLOOKUP(Tabla1[[#This Row],[EMPLEADO]],IS[[NÓMINA]:[INGENIERO]],2,0),"OTROS")</f>
        <v>OTROS</v>
      </c>
    </row>
    <row r="5019" spans="1:43" x14ac:dyDescent="0.25">
      <c r="A5019" s="91" t="s">
        <v>12089</v>
      </c>
      <c r="B5019" s="92">
        <v>1</v>
      </c>
      <c r="C5019" s="92" t="s">
        <v>14125</v>
      </c>
      <c r="D5019" s="93" t="s">
        <v>38</v>
      </c>
      <c r="E5019" s="94" t="s">
        <v>39</v>
      </c>
      <c r="F5019" s="94" t="s">
        <v>14126</v>
      </c>
      <c r="G5019" s="105" t="s">
        <v>14127</v>
      </c>
      <c r="H5019" s="92" t="s">
        <v>220</v>
      </c>
      <c r="I5019" s="95" t="s">
        <v>43</v>
      </c>
      <c r="J5019" s="92" t="s">
        <v>8</v>
      </c>
      <c r="K5019" s="96" t="s">
        <v>13055</v>
      </c>
      <c r="L5019" s="96" t="s">
        <v>13056</v>
      </c>
      <c r="M5019" s="92" t="s">
        <v>545</v>
      </c>
      <c r="N5019" s="92">
        <v>0</v>
      </c>
      <c r="O5019" s="92" t="s">
        <v>47</v>
      </c>
      <c r="P5019" s="96">
        <v>2731</v>
      </c>
      <c r="Q5019" s="96" t="s">
        <v>48</v>
      </c>
      <c r="R5019" s="97" t="s">
        <v>49</v>
      </c>
      <c r="S5019" s="98" t="s">
        <v>50</v>
      </c>
      <c r="T5019" s="98" t="s">
        <v>51</v>
      </c>
      <c r="U5019" s="99" t="s">
        <v>52</v>
      </c>
      <c r="V5019" s="100">
        <v>1.05</v>
      </c>
      <c r="W5019" s="106">
        <v>750.75000000000011</v>
      </c>
      <c r="X5019" s="102">
        <v>1</v>
      </c>
      <c r="Y5019" s="103">
        <v>2.0499999999999998</v>
      </c>
      <c r="Z5019" s="99">
        <v>5</v>
      </c>
      <c r="AA5019" s="104">
        <v>0.41</v>
      </c>
      <c r="AB5019" s="100">
        <v>0</v>
      </c>
      <c r="AC5019" s="106">
        <v>0</v>
      </c>
      <c r="AD5019" s="107">
        <v>43609</v>
      </c>
      <c r="AE5019" s="107">
        <v>43612</v>
      </c>
      <c r="AF5019" s="99">
        <v>1</v>
      </c>
      <c r="AG5019" s="101" t="s">
        <v>53</v>
      </c>
      <c r="AH5019" s="100">
        <v>0</v>
      </c>
      <c r="AI5019" s="106">
        <v>0</v>
      </c>
      <c r="AJ5019" s="106">
        <v>0</v>
      </c>
      <c r="AK5019" s="60" t="str">
        <f>+IF(Tabla1[[#This Row],[REQUEST_TY]]="SR MANTENIMIENTO CORRECTIVO", "EMERGENCIA", "OTROS")</f>
        <v>EMERGENCIA</v>
      </c>
      <c r="AL5019" s="6" t="str">
        <f>+_xlfn.IFS(Tabla1[[#This Row],[Veces obj]]&lt;=1,"0-1",Tabla1[[#This Row],[Veces obj]]&lt;=2,"1-2",Tabla1[[#This Row],[Veces obj]]&lt;=3,"2-3",TRUE,"&gt;3")</f>
        <v>0-1</v>
      </c>
      <c r="AM5019" s="60" t="str">
        <f>+_xlfn.IFS(MONTH(Tabla1[[#This Row],[MES]])&lt;=3,"Q1",MONTH(Tabla1[[#This Row],[MES]])&lt;=6,"Q2",MONTH(Tabla1[[#This Row],[MES]])&lt;=9,"Q3",TRUE,"Q4")</f>
        <v>Q2</v>
      </c>
      <c r="AN5019" s="15" t="str">
        <f>+IFERROR(VLOOKUP(Tabla1[[#This Row],[CUENTA]],CTAS[],2,0),"OTROS")</f>
        <v>OTROS</v>
      </c>
      <c r="AP5019" s="15" t="str">
        <f>+IFERROR(VLOOKUP(Tabla1[[#This Row],[EMPLEADO]],IS[],3,0),"OTROS")</f>
        <v>OTROS</v>
      </c>
      <c r="AQ5019" s="15" t="str">
        <f>+IFERROR(VLOOKUP(Tabla1[[#This Row],[EMPLEADO]],IS[[NÓMINA]:[INGENIERO]],2,0),"OTROS")</f>
        <v>OTROS</v>
      </c>
    </row>
    <row r="5020" spans="1:43" x14ac:dyDescent="0.25">
      <c r="A5020" s="91" t="s">
        <v>12089</v>
      </c>
      <c r="B5020" s="92">
        <v>1</v>
      </c>
      <c r="C5020" s="92" t="s">
        <v>14128</v>
      </c>
      <c r="D5020" s="93" t="s">
        <v>38</v>
      </c>
      <c r="E5020" s="94" t="s">
        <v>113</v>
      </c>
      <c r="F5020" s="94" t="s">
        <v>14129</v>
      </c>
      <c r="G5020" s="105" t="s">
        <v>4010</v>
      </c>
      <c r="H5020" s="92" t="s">
        <v>10274</v>
      </c>
      <c r="I5020" s="95" t="s">
        <v>43</v>
      </c>
      <c r="J5020" s="92" t="s">
        <v>8</v>
      </c>
      <c r="K5020" s="96" t="s">
        <v>1382</v>
      </c>
      <c r="L5020" s="96" t="s">
        <v>4011</v>
      </c>
      <c r="M5020" s="92" t="s">
        <v>131</v>
      </c>
      <c r="N5020" s="92">
        <v>0</v>
      </c>
      <c r="O5020" s="92" t="s">
        <v>47</v>
      </c>
      <c r="P5020" s="96">
        <v>126</v>
      </c>
      <c r="Q5020" s="96" t="s">
        <v>48</v>
      </c>
      <c r="R5020" s="97" t="s">
        <v>49</v>
      </c>
      <c r="S5020" s="98" t="s">
        <v>50</v>
      </c>
      <c r="T5020" s="98" t="s">
        <v>51</v>
      </c>
      <c r="U5020" s="99" t="s">
        <v>52</v>
      </c>
      <c r="V5020" s="100">
        <v>1.05</v>
      </c>
      <c r="W5020" s="106">
        <v>750.75000000000011</v>
      </c>
      <c r="X5020" s="102">
        <v>1</v>
      </c>
      <c r="Y5020" s="103">
        <v>1.89</v>
      </c>
      <c r="Z5020" s="99">
        <v>5</v>
      </c>
      <c r="AA5020" s="104">
        <v>0.378</v>
      </c>
      <c r="AB5020" s="100">
        <v>0</v>
      </c>
      <c r="AC5020" s="106">
        <v>0</v>
      </c>
      <c r="AD5020" s="107">
        <v>43609</v>
      </c>
      <c r="AE5020" s="107">
        <v>43609</v>
      </c>
      <c r="AF5020" s="99">
        <v>0</v>
      </c>
      <c r="AG5020" s="101" t="s">
        <v>53</v>
      </c>
      <c r="AH5020" s="100">
        <v>0</v>
      </c>
      <c r="AI5020" s="106">
        <v>0</v>
      </c>
      <c r="AJ5020" s="106">
        <v>0</v>
      </c>
      <c r="AK5020" s="60" t="str">
        <f>+IF(Tabla1[[#This Row],[REQUEST_TY]]="SR MANTENIMIENTO CORRECTIVO", "EMERGENCIA", "OTROS")</f>
        <v>EMERGENCIA</v>
      </c>
      <c r="AL5020" s="6" t="str">
        <f>+_xlfn.IFS(Tabla1[[#This Row],[Veces obj]]&lt;=1,"0-1",Tabla1[[#This Row],[Veces obj]]&lt;=2,"1-2",Tabla1[[#This Row],[Veces obj]]&lt;=3,"2-3",TRUE,"&gt;3")</f>
        <v>0-1</v>
      </c>
      <c r="AM5020" s="60" t="str">
        <f>+_xlfn.IFS(MONTH(Tabla1[[#This Row],[MES]])&lt;=3,"Q1",MONTH(Tabla1[[#This Row],[MES]])&lt;=6,"Q2",MONTH(Tabla1[[#This Row],[MES]])&lt;=9,"Q3",TRUE,"Q4")</f>
        <v>Q2</v>
      </c>
      <c r="AN5020" s="15" t="str">
        <f>+IFERROR(VLOOKUP(Tabla1[[#This Row],[CUENTA]],CTAS[],2,0),"OTROS")</f>
        <v>OTROS</v>
      </c>
      <c r="AP5020" s="15" t="str">
        <f>+IFERROR(VLOOKUP(Tabla1[[#This Row],[EMPLEADO]],IS[],3,0),"OTROS")</f>
        <v>OTROS</v>
      </c>
      <c r="AQ5020" s="15" t="str">
        <f>+IFERROR(VLOOKUP(Tabla1[[#This Row],[EMPLEADO]],IS[[NÓMINA]:[INGENIERO]],2,0),"OTROS")</f>
        <v>OTROS</v>
      </c>
    </row>
    <row r="5021" spans="1:43" x14ac:dyDescent="0.25">
      <c r="A5021" s="91" t="s">
        <v>12089</v>
      </c>
      <c r="B5021" s="92">
        <v>1</v>
      </c>
      <c r="C5021" s="92" t="s">
        <v>14130</v>
      </c>
      <c r="D5021" s="93" t="s">
        <v>38</v>
      </c>
      <c r="E5021" s="94" t="s">
        <v>217</v>
      </c>
      <c r="F5021" s="94" t="s">
        <v>14131</v>
      </c>
      <c r="G5021" s="105" t="s">
        <v>3131</v>
      </c>
      <c r="H5021" s="92" t="s">
        <v>106</v>
      </c>
      <c r="I5021" s="95" t="s">
        <v>43</v>
      </c>
      <c r="J5021" s="92" t="s">
        <v>8</v>
      </c>
      <c r="K5021" s="96" t="s">
        <v>102</v>
      </c>
      <c r="L5021" s="96" t="s">
        <v>1651</v>
      </c>
      <c r="M5021" s="92" t="s">
        <v>46</v>
      </c>
      <c r="N5021" s="92">
        <v>0</v>
      </c>
      <c r="O5021" s="92" t="s">
        <v>47</v>
      </c>
      <c r="P5021" s="96">
        <v>17</v>
      </c>
      <c r="Q5021" s="96" t="s">
        <v>62</v>
      </c>
      <c r="R5021" s="97" t="s">
        <v>223</v>
      </c>
      <c r="S5021" s="98" t="s">
        <v>139</v>
      </c>
      <c r="T5021" s="98" t="s">
        <v>51</v>
      </c>
      <c r="U5021" s="99" t="s">
        <v>262</v>
      </c>
      <c r="V5021" s="100">
        <v>1.05</v>
      </c>
      <c r="W5021" s="106">
        <v>1651.6500000000003</v>
      </c>
      <c r="X5021" s="102">
        <v>1</v>
      </c>
      <c r="Y5021" s="103">
        <v>1.27</v>
      </c>
      <c r="Z5021" s="99">
        <v>4</v>
      </c>
      <c r="AA5021" s="104">
        <v>0.3175</v>
      </c>
      <c r="AB5021" s="100">
        <v>0</v>
      </c>
      <c r="AC5021" s="106">
        <v>0</v>
      </c>
      <c r="AD5021" s="107">
        <v>43613</v>
      </c>
      <c r="AE5021" s="107">
        <v>43613</v>
      </c>
      <c r="AF5021" s="99">
        <v>0</v>
      </c>
      <c r="AG5021" s="101" t="s">
        <v>53</v>
      </c>
      <c r="AH5021" s="100">
        <v>0</v>
      </c>
      <c r="AI5021" s="106">
        <v>0</v>
      </c>
      <c r="AJ5021" s="106">
        <v>0</v>
      </c>
      <c r="AK5021" s="60" t="str">
        <f>+IF(Tabla1[[#This Row],[REQUEST_TY]]="SR MANTENIMIENTO CORRECTIVO", "EMERGENCIA", "OTROS")</f>
        <v>EMERGENCIA</v>
      </c>
      <c r="AL5021" s="6" t="str">
        <f>+_xlfn.IFS(Tabla1[[#This Row],[Veces obj]]&lt;=1,"0-1",Tabla1[[#This Row],[Veces obj]]&lt;=2,"1-2",Tabla1[[#This Row],[Veces obj]]&lt;=3,"2-3",TRUE,"&gt;3")</f>
        <v>0-1</v>
      </c>
      <c r="AM5021" s="60" t="str">
        <f>+_xlfn.IFS(MONTH(Tabla1[[#This Row],[MES]])&lt;=3,"Q1",MONTH(Tabla1[[#This Row],[MES]])&lt;=6,"Q2",MONTH(Tabla1[[#This Row],[MES]])&lt;=9,"Q3",TRUE,"Q4")</f>
        <v>Q2</v>
      </c>
      <c r="AN5021" s="15" t="str">
        <f>+IFERROR(VLOOKUP(Tabla1[[#This Row],[CUENTA]],CTAS[],2,0),"OTROS")</f>
        <v>OTROS</v>
      </c>
      <c r="AP5021" s="15" t="str">
        <f>+IFERROR(VLOOKUP(Tabla1[[#This Row],[EMPLEADO]],IS[],3,0),"OTROS")</f>
        <v>OTROS</v>
      </c>
      <c r="AQ5021" s="15" t="str">
        <f>+IFERROR(VLOOKUP(Tabla1[[#This Row],[EMPLEADO]],IS[[NÓMINA]:[INGENIERO]],2,0),"OTROS")</f>
        <v>OTROS</v>
      </c>
    </row>
    <row r="5022" spans="1:43" x14ac:dyDescent="0.25">
      <c r="A5022" s="91" t="s">
        <v>12089</v>
      </c>
      <c r="B5022" s="92">
        <v>1</v>
      </c>
      <c r="C5022" s="92" t="s">
        <v>14132</v>
      </c>
      <c r="D5022" s="93" t="s">
        <v>38</v>
      </c>
      <c r="E5022" s="94" t="s">
        <v>147</v>
      </c>
      <c r="F5022" s="94" t="s">
        <v>14133</v>
      </c>
      <c r="G5022" s="105" t="s">
        <v>10554</v>
      </c>
      <c r="H5022" s="92" t="s">
        <v>150</v>
      </c>
      <c r="I5022" s="95" t="s">
        <v>43</v>
      </c>
      <c r="J5022" s="92" t="s">
        <v>8</v>
      </c>
      <c r="K5022" s="96" t="s">
        <v>151</v>
      </c>
      <c r="L5022" s="96" t="s">
        <v>152</v>
      </c>
      <c r="M5022" s="92" t="s">
        <v>73</v>
      </c>
      <c r="N5022" s="92">
        <v>1</v>
      </c>
      <c r="O5022" s="92" t="s">
        <v>47</v>
      </c>
      <c r="P5022" s="96">
        <v>49</v>
      </c>
      <c r="Q5022" s="96" t="s">
        <v>82</v>
      </c>
      <c r="R5022" s="97" t="s">
        <v>153</v>
      </c>
      <c r="S5022" s="98" t="s">
        <v>50</v>
      </c>
      <c r="T5022" s="98" t="s">
        <v>51</v>
      </c>
      <c r="U5022" s="99" t="s">
        <v>120</v>
      </c>
      <c r="V5022" s="100">
        <v>0.8</v>
      </c>
      <c r="W5022" s="106">
        <v>0</v>
      </c>
      <c r="X5022" s="102">
        <v>1</v>
      </c>
      <c r="Y5022" s="103">
        <v>0</v>
      </c>
      <c r="Z5022" s="99">
        <v>5</v>
      </c>
      <c r="AA5022" s="104">
        <v>0</v>
      </c>
      <c r="AB5022" s="100">
        <v>0</v>
      </c>
      <c r="AC5022" s="106">
        <v>0</v>
      </c>
      <c r="AD5022" s="107">
        <v>43609</v>
      </c>
      <c r="AE5022" s="107">
        <v>43609</v>
      </c>
      <c r="AF5022" s="99">
        <v>0</v>
      </c>
      <c r="AG5022" s="101" t="s">
        <v>53</v>
      </c>
      <c r="AH5022" s="100">
        <v>0</v>
      </c>
      <c r="AI5022" s="106">
        <v>0</v>
      </c>
      <c r="AJ5022" s="106">
        <v>0</v>
      </c>
      <c r="AK5022" s="60" t="str">
        <f>+IF(Tabla1[[#This Row],[REQUEST_TY]]="SR MANTENIMIENTO CORRECTIVO", "EMERGENCIA", "OTROS")</f>
        <v>EMERGENCIA</v>
      </c>
      <c r="AL5022" s="6" t="str">
        <f>+_xlfn.IFS(Tabla1[[#This Row],[Veces obj]]&lt;=1,"0-1",Tabla1[[#This Row],[Veces obj]]&lt;=2,"1-2",Tabla1[[#This Row],[Veces obj]]&lt;=3,"2-3",TRUE,"&gt;3")</f>
        <v>0-1</v>
      </c>
      <c r="AM5022" s="60" t="str">
        <f>+_xlfn.IFS(MONTH(Tabla1[[#This Row],[MES]])&lt;=3,"Q1",MONTH(Tabla1[[#This Row],[MES]])&lt;=6,"Q2",MONTH(Tabla1[[#This Row],[MES]])&lt;=9,"Q3",TRUE,"Q4")</f>
        <v>Q2</v>
      </c>
      <c r="AN5022" s="15" t="str">
        <f>+IFERROR(VLOOKUP(Tabla1[[#This Row],[CUENTA]],CTAS[],2,0),"OTROS")</f>
        <v>HONEYWELL</v>
      </c>
      <c r="AP5022" s="15" t="str">
        <f>+IFERROR(VLOOKUP(Tabla1[[#This Row],[EMPLEADO]],IS[],3,0),"OTROS")</f>
        <v>JUAREZ</v>
      </c>
      <c r="AQ5022" s="15" t="str">
        <f>+IFERROR(VLOOKUP(Tabla1[[#This Row],[EMPLEADO]],IS[[NÓMINA]:[INGENIERO]],2,0),"OTROS")</f>
        <v>CARLOS MONTOYA</v>
      </c>
    </row>
    <row r="5023" spans="1:43" x14ac:dyDescent="0.25">
      <c r="A5023" s="91" t="s">
        <v>12089</v>
      </c>
      <c r="B5023" s="92">
        <v>1</v>
      </c>
      <c r="C5023" s="92" t="s">
        <v>14134</v>
      </c>
      <c r="D5023" s="93" t="s">
        <v>38</v>
      </c>
      <c r="E5023" s="94" t="s">
        <v>217</v>
      </c>
      <c r="F5023" s="94" t="s">
        <v>14135</v>
      </c>
      <c r="G5023" s="105" t="s">
        <v>2698</v>
      </c>
      <c r="H5023" s="92" t="s">
        <v>136</v>
      </c>
      <c r="I5023" s="95" t="s">
        <v>43</v>
      </c>
      <c r="J5023" s="92" t="s">
        <v>8</v>
      </c>
      <c r="K5023" s="96" t="s">
        <v>59</v>
      </c>
      <c r="L5023" s="96" t="s">
        <v>1164</v>
      </c>
      <c r="M5023" s="92" t="s">
        <v>222</v>
      </c>
      <c r="N5023" s="92">
        <v>0</v>
      </c>
      <c r="O5023" s="92" t="s">
        <v>47</v>
      </c>
      <c r="P5023" s="96">
        <v>28</v>
      </c>
      <c r="Q5023" s="96" t="s">
        <v>62</v>
      </c>
      <c r="R5023" s="97" t="s">
        <v>223</v>
      </c>
      <c r="S5023" s="98" t="s">
        <v>139</v>
      </c>
      <c r="T5023" s="98" t="s">
        <v>51</v>
      </c>
      <c r="U5023" s="99" t="s">
        <v>262</v>
      </c>
      <c r="V5023" s="100">
        <v>1.05</v>
      </c>
      <c r="W5023" s="106">
        <v>1651.6500000000003</v>
      </c>
      <c r="X5023" s="102">
        <v>1</v>
      </c>
      <c r="Y5023" s="103">
        <v>1.49</v>
      </c>
      <c r="Z5023" s="99">
        <v>4</v>
      </c>
      <c r="AA5023" s="104">
        <v>0.3725</v>
      </c>
      <c r="AB5023" s="100">
        <v>0</v>
      </c>
      <c r="AC5023" s="106">
        <v>0</v>
      </c>
      <c r="AD5023" s="107">
        <v>43609</v>
      </c>
      <c r="AE5023" s="107">
        <v>43609</v>
      </c>
      <c r="AF5023" s="99">
        <v>0</v>
      </c>
      <c r="AG5023" s="101" t="s">
        <v>53</v>
      </c>
      <c r="AH5023" s="100">
        <v>0</v>
      </c>
      <c r="AI5023" s="106">
        <v>0</v>
      </c>
      <c r="AJ5023" s="106">
        <v>0</v>
      </c>
      <c r="AK5023" s="60" t="str">
        <f>+IF(Tabla1[[#This Row],[REQUEST_TY]]="SR MANTENIMIENTO CORRECTIVO", "EMERGENCIA", "OTROS")</f>
        <v>EMERGENCIA</v>
      </c>
      <c r="AL5023" s="6" t="str">
        <f>+_xlfn.IFS(Tabla1[[#This Row],[Veces obj]]&lt;=1,"0-1",Tabla1[[#This Row],[Veces obj]]&lt;=2,"1-2",Tabla1[[#This Row],[Veces obj]]&lt;=3,"2-3",TRUE,"&gt;3")</f>
        <v>0-1</v>
      </c>
      <c r="AM5023" s="60" t="str">
        <f>+_xlfn.IFS(MONTH(Tabla1[[#This Row],[MES]])&lt;=3,"Q1",MONTH(Tabla1[[#This Row],[MES]])&lt;=6,"Q2",MONTH(Tabla1[[#This Row],[MES]])&lt;=9,"Q3",TRUE,"Q4")</f>
        <v>Q2</v>
      </c>
      <c r="AN5023" s="15" t="str">
        <f>+IFERROR(VLOOKUP(Tabla1[[#This Row],[CUENTA]],CTAS[],2,0),"OTROS")</f>
        <v>OTROS</v>
      </c>
      <c r="AP5023" s="15" t="str">
        <f>+IFERROR(VLOOKUP(Tabla1[[#This Row],[EMPLEADO]],IS[],3,0),"OTROS")</f>
        <v>OTROS</v>
      </c>
      <c r="AQ5023" s="15" t="str">
        <f>+IFERROR(VLOOKUP(Tabla1[[#This Row],[EMPLEADO]],IS[[NÓMINA]:[INGENIERO]],2,0),"OTROS")</f>
        <v>OTROS</v>
      </c>
    </row>
    <row r="5024" spans="1:43" x14ac:dyDescent="0.25">
      <c r="A5024" s="91" t="s">
        <v>12089</v>
      </c>
      <c r="B5024" s="92">
        <v>1</v>
      </c>
      <c r="C5024" s="92" t="s">
        <v>14136</v>
      </c>
      <c r="D5024" s="93" t="s">
        <v>3370</v>
      </c>
      <c r="E5024" s="94" t="s">
        <v>39</v>
      </c>
      <c r="F5024" s="94" t="s">
        <v>14137</v>
      </c>
      <c r="G5024" s="105" t="s">
        <v>14138</v>
      </c>
      <c r="H5024" s="92" t="s">
        <v>740</v>
      </c>
      <c r="I5024" s="95" t="s">
        <v>43</v>
      </c>
      <c r="J5024" s="92" t="s">
        <v>8</v>
      </c>
      <c r="K5024" s="96" t="s">
        <v>5375</v>
      </c>
      <c r="L5024" s="96" t="s">
        <v>14139</v>
      </c>
      <c r="M5024" s="92" t="s">
        <v>1238</v>
      </c>
      <c r="N5024" s="92">
        <v>1</v>
      </c>
      <c r="O5024" s="92" t="s">
        <v>47</v>
      </c>
      <c r="P5024" s="96" t="s">
        <v>822</v>
      </c>
      <c r="Q5024" s="96" t="s">
        <v>48</v>
      </c>
      <c r="R5024" s="97" t="s">
        <v>49</v>
      </c>
      <c r="S5024" s="98" t="s">
        <v>50</v>
      </c>
      <c r="T5024" s="98" t="s">
        <v>51</v>
      </c>
      <c r="U5024" s="99" t="s">
        <v>52</v>
      </c>
      <c r="V5024" s="100">
        <v>1</v>
      </c>
      <c r="W5024" s="106">
        <v>0</v>
      </c>
      <c r="X5024" s="102">
        <v>0</v>
      </c>
      <c r="Y5024" s="103">
        <v>5</v>
      </c>
      <c r="Z5024" s="99">
        <v>5</v>
      </c>
      <c r="AA5024" s="104">
        <v>1</v>
      </c>
      <c r="AB5024" s="100">
        <v>0</v>
      </c>
      <c r="AC5024" s="106">
        <v>0</v>
      </c>
      <c r="AD5024" s="107">
        <v>43615</v>
      </c>
      <c r="AE5024" s="107">
        <v>43615</v>
      </c>
      <c r="AF5024" s="99">
        <v>0</v>
      </c>
      <c r="AG5024" s="101" t="s">
        <v>53</v>
      </c>
      <c r="AH5024" s="100">
        <v>0</v>
      </c>
      <c r="AI5024" s="106">
        <v>0</v>
      </c>
      <c r="AJ5024" s="106">
        <v>0</v>
      </c>
      <c r="AK5024" s="60" t="str">
        <f>+IF(Tabla1[[#This Row],[REQUEST_TY]]="SR MANTENIMIENTO CORRECTIVO", "EMERGENCIA", "OTROS")</f>
        <v>OTROS</v>
      </c>
      <c r="AL5024" s="6" t="str">
        <f>+_xlfn.IFS(Tabla1[[#This Row],[Veces obj]]&lt;=1,"0-1",Tabla1[[#This Row],[Veces obj]]&lt;=2,"1-2",Tabla1[[#This Row],[Veces obj]]&lt;=3,"2-3",TRUE,"&gt;3")</f>
        <v>0-1</v>
      </c>
      <c r="AM5024" s="60" t="str">
        <f>+_xlfn.IFS(MONTH(Tabla1[[#This Row],[MES]])&lt;=3,"Q1",MONTH(Tabla1[[#This Row],[MES]])&lt;=6,"Q2",MONTH(Tabla1[[#This Row],[MES]])&lt;=9,"Q3",TRUE,"Q4")</f>
        <v>Q2</v>
      </c>
      <c r="AN5024" s="15" t="str">
        <f>+IFERROR(VLOOKUP(Tabla1[[#This Row],[CUENTA]],CTAS[],2,0),"OTROS")</f>
        <v>OTROS</v>
      </c>
      <c r="AP5024" s="15" t="str">
        <f>+IFERROR(VLOOKUP(Tabla1[[#This Row],[EMPLEADO]],IS[],3,0),"OTROS")</f>
        <v>OTROS</v>
      </c>
      <c r="AQ5024" s="15" t="str">
        <f>+IFERROR(VLOOKUP(Tabla1[[#This Row],[EMPLEADO]],IS[[NÓMINA]:[INGENIERO]],2,0),"OTROS")</f>
        <v>OTROS</v>
      </c>
    </row>
    <row r="5025" spans="1:43" x14ac:dyDescent="0.25">
      <c r="A5025" s="91" t="s">
        <v>12089</v>
      </c>
      <c r="B5025" s="92">
        <v>1</v>
      </c>
      <c r="C5025" s="92" t="s">
        <v>14140</v>
      </c>
      <c r="D5025" s="93" t="s">
        <v>38</v>
      </c>
      <c r="E5025" s="94" t="s">
        <v>636</v>
      </c>
      <c r="F5025" s="94" t="s">
        <v>14141</v>
      </c>
      <c r="G5025" s="105" t="s">
        <v>14142</v>
      </c>
      <c r="H5025" s="92" t="s">
        <v>679</v>
      </c>
      <c r="I5025" s="95" t="s">
        <v>43</v>
      </c>
      <c r="J5025" s="92" t="s">
        <v>8</v>
      </c>
      <c r="K5025" s="96" t="s">
        <v>495</v>
      </c>
      <c r="L5025" s="96" t="s">
        <v>496</v>
      </c>
      <c r="M5025" s="92" t="s">
        <v>46</v>
      </c>
      <c r="N5025" s="92">
        <v>0</v>
      </c>
      <c r="O5025" s="92" t="s">
        <v>47</v>
      </c>
      <c r="P5025" s="96">
        <v>2731</v>
      </c>
      <c r="Q5025" s="96" t="s">
        <v>48</v>
      </c>
      <c r="R5025" s="97" t="s">
        <v>153</v>
      </c>
      <c r="S5025" s="98" t="s">
        <v>50</v>
      </c>
      <c r="T5025" s="98" t="s">
        <v>51</v>
      </c>
      <c r="U5025" s="99" t="s">
        <v>52</v>
      </c>
      <c r="V5025" s="100">
        <v>1.05</v>
      </c>
      <c r="W5025" s="106">
        <v>750.75000000000011</v>
      </c>
      <c r="X5025" s="102">
        <v>1</v>
      </c>
      <c r="Y5025" s="103">
        <v>0.67</v>
      </c>
      <c r="Z5025" s="99">
        <v>5</v>
      </c>
      <c r="AA5025" s="104">
        <v>0.13400000000000001</v>
      </c>
      <c r="AB5025" s="100">
        <v>0</v>
      </c>
      <c r="AC5025" s="106">
        <v>0</v>
      </c>
      <c r="AD5025" s="107">
        <v>43614</v>
      </c>
      <c r="AE5025" s="107">
        <v>43614</v>
      </c>
      <c r="AF5025" s="99">
        <v>0</v>
      </c>
      <c r="AG5025" s="101" t="s">
        <v>53</v>
      </c>
      <c r="AH5025" s="100">
        <v>0</v>
      </c>
      <c r="AI5025" s="106">
        <v>0</v>
      </c>
      <c r="AJ5025" s="106">
        <v>0</v>
      </c>
      <c r="AK5025" s="60" t="str">
        <f>+IF(Tabla1[[#This Row],[REQUEST_TY]]="SR MANTENIMIENTO CORRECTIVO", "EMERGENCIA", "OTROS")</f>
        <v>EMERGENCIA</v>
      </c>
      <c r="AL5025" s="6" t="str">
        <f>+_xlfn.IFS(Tabla1[[#This Row],[Veces obj]]&lt;=1,"0-1",Tabla1[[#This Row],[Veces obj]]&lt;=2,"1-2",Tabla1[[#This Row],[Veces obj]]&lt;=3,"2-3",TRUE,"&gt;3")</f>
        <v>0-1</v>
      </c>
      <c r="AM5025" s="60" t="str">
        <f>+_xlfn.IFS(MONTH(Tabla1[[#This Row],[MES]])&lt;=3,"Q1",MONTH(Tabla1[[#This Row],[MES]])&lt;=6,"Q2",MONTH(Tabla1[[#This Row],[MES]])&lt;=9,"Q3",TRUE,"Q4")</f>
        <v>Q2</v>
      </c>
      <c r="AN5025" s="15" t="str">
        <f>+IFERROR(VLOOKUP(Tabla1[[#This Row],[CUENTA]],CTAS[],2,0),"OTROS")</f>
        <v>OTROS</v>
      </c>
      <c r="AP5025" s="15" t="str">
        <f>+IFERROR(VLOOKUP(Tabla1[[#This Row],[EMPLEADO]],IS[],3,0),"OTROS")</f>
        <v>OTROS</v>
      </c>
      <c r="AQ5025" s="15" t="str">
        <f>+IFERROR(VLOOKUP(Tabla1[[#This Row],[EMPLEADO]],IS[[NÓMINA]:[INGENIERO]],2,0),"OTROS")</f>
        <v>OTROS</v>
      </c>
    </row>
    <row r="5026" spans="1:43" x14ac:dyDescent="0.25">
      <c r="A5026" s="91" t="s">
        <v>12089</v>
      </c>
      <c r="B5026" s="92">
        <v>1</v>
      </c>
      <c r="C5026" s="92" t="s">
        <v>14143</v>
      </c>
      <c r="D5026" s="93" t="s">
        <v>38</v>
      </c>
      <c r="E5026" s="94" t="s">
        <v>76</v>
      </c>
      <c r="F5026" s="94" t="s">
        <v>14144</v>
      </c>
      <c r="G5026" s="105" t="s">
        <v>4971</v>
      </c>
      <c r="H5026" s="92" t="s">
        <v>297</v>
      </c>
      <c r="I5026" s="95" t="s">
        <v>43</v>
      </c>
      <c r="J5026" s="92" t="s">
        <v>8</v>
      </c>
      <c r="K5026" s="96" t="s">
        <v>234</v>
      </c>
      <c r="L5026" s="96" t="s">
        <v>732</v>
      </c>
      <c r="M5026" s="92" t="s">
        <v>94</v>
      </c>
      <c r="N5026" s="92">
        <v>0</v>
      </c>
      <c r="O5026" s="92" t="s">
        <v>47</v>
      </c>
      <c r="P5026" s="96">
        <v>80</v>
      </c>
      <c r="Q5026" s="96" t="s">
        <v>48</v>
      </c>
      <c r="R5026" s="97" t="s">
        <v>63</v>
      </c>
      <c r="S5026" s="98" t="s">
        <v>64</v>
      </c>
      <c r="T5026" s="98" t="s">
        <v>51</v>
      </c>
      <c r="U5026" s="99" t="s">
        <v>96</v>
      </c>
      <c r="V5026" s="100">
        <v>1.1000000000000001</v>
      </c>
      <c r="W5026" s="106">
        <v>1501.5000000000002</v>
      </c>
      <c r="X5026" s="102">
        <v>1</v>
      </c>
      <c r="Y5026" s="103">
        <v>2.0533333333333346</v>
      </c>
      <c r="Z5026" s="99">
        <v>5</v>
      </c>
      <c r="AA5026" s="104">
        <v>0.4106666666666669</v>
      </c>
      <c r="AB5026" s="100">
        <v>0</v>
      </c>
      <c r="AC5026" s="106">
        <v>0</v>
      </c>
      <c r="AD5026" s="107">
        <v>43612</v>
      </c>
      <c r="AE5026" s="107">
        <v>43612</v>
      </c>
      <c r="AF5026" s="99">
        <v>0</v>
      </c>
      <c r="AG5026" s="101" t="s">
        <v>53</v>
      </c>
      <c r="AH5026" s="100">
        <v>0</v>
      </c>
      <c r="AI5026" s="106">
        <v>0</v>
      </c>
      <c r="AJ5026" s="106">
        <v>0</v>
      </c>
      <c r="AK5026" s="60" t="str">
        <f>+IF(Tabla1[[#This Row],[REQUEST_TY]]="SR MANTENIMIENTO CORRECTIVO", "EMERGENCIA", "OTROS")</f>
        <v>EMERGENCIA</v>
      </c>
      <c r="AL5026" s="6" t="str">
        <f>+_xlfn.IFS(Tabla1[[#This Row],[Veces obj]]&lt;=1,"0-1",Tabla1[[#This Row],[Veces obj]]&lt;=2,"1-2",Tabla1[[#This Row],[Veces obj]]&lt;=3,"2-3",TRUE,"&gt;3")</f>
        <v>0-1</v>
      </c>
      <c r="AM5026" s="60" t="str">
        <f>+_xlfn.IFS(MONTH(Tabla1[[#This Row],[MES]])&lt;=3,"Q1",MONTH(Tabla1[[#This Row],[MES]])&lt;=6,"Q2",MONTH(Tabla1[[#This Row],[MES]])&lt;=9,"Q3",TRUE,"Q4")</f>
        <v>Q2</v>
      </c>
      <c r="AN5026" s="15" t="str">
        <f>+IFERROR(VLOOKUP(Tabla1[[#This Row],[CUENTA]],CTAS[],2,0),"OTROS")</f>
        <v>OTROS</v>
      </c>
      <c r="AP5026" s="15" t="str">
        <f>+IFERROR(VLOOKUP(Tabla1[[#This Row],[EMPLEADO]],IS[],3,0),"OTROS")</f>
        <v>JUAREZ</v>
      </c>
      <c r="AQ5026" s="15" t="str">
        <f>+IFERROR(VLOOKUP(Tabla1[[#This Row],[EMPLEADO]],IS[[NÓMINA]:[INGENIERO]],2,0),"OTROS")</f>
        <v>ALFREDO TORRES</v>
      </c>
    </row>
    <row r="5027" spans="1:43" x14ac:dyDescent="0.25">
      <c r="A5027" s="91" t="s">
        <v>12089</v>
      </c>
      <c r="B5027" s="92">
        <v>1</v>
      </c>
      <c r="C5027" s="92" t="s">
        <v>14145</v>
      </c>
      <c r="D5027" s="93" t="s">
        <v>38</v>
      </c>
      <c r="E5027" s="94" t="s">
        <v>747</v>
      </c>
      <c r="F5027" s="94" t="s">
        <v>14146</v>
      </c>
      <c r="G5027" s="105" t="s">
        <v>4856</v>
      </c>
      <c r="H5027" s="92" t="s">
        <v>527</v>
      </c>
      <c r="I5027" s="95" t="s">
        <v>43</v>
      </c>
      <c r="J5027" s="92" t="s">
        <v>8</v>
      </c>
      <c r="K5027" s="96" t="s">
        <v>528</v>
      </c>
      <c r="L5027" s="96" t="s">
        <v>529</v>
      </c>
      <c r="M5027" s="92" t="s">
        <v>530</v>
      </c>
      <c r="N5027" s="92">
        <v>1</v>
      </c>
      <c r="O5027" s="92" t="s">
        <v>47</v>
      </c>
      <c r="P5027" s="96">
        <v>25</v>
      </c>
      <c r="Q5027" s="96" t="s">
        <v>62</v>
      </c>
      <c r="R5027" s="97" t="s">
        <v>95</v>
      </c>
      <c r="S5027" s="98" t="s">
        <v>64</v>
      </c>
      <c r="T5027" s="98" t="s">
        <v>51</v>
      </c>
      <c r="U5027" s="99" t="s">
        <v>65</v>
      </c>
      <c r="V5027" s="100">
        <v>0.8</v>
      </c>
      <c r="W5027" s="106">
        <v>0</v>
      </c>
      <c r="X5027" s="102">
        <v>1</v>
      </c>
      <c r="Y5027" s="103">
        <v>0.52</v>
      </c>
      <c r="Z5027" s="99">
        <v>5</v>
      </c>
      <c r="AA5027" s="104">
        <v>0.10400000000000001</v>
      </c>
      <c r="AB5027" s="100">
        <v>0</v>
      </c>
      <c r="AC5027" s="106">
        <v>0</v>
      </c>
      <c r="AD5027" s="107">
        <v>43612</v>
      </c>
      <c r="AE5027" s="107">
        <v>43612</v>
      </c>
      <c r="AF5027" s="99">
        <v>0</v>
      </c>
      <c r="AG5027" s="101" t="s">
        <v>53</v>
      </c>
      <c r="AH5027" s="100">
        <v>0</v>
      </c>
      <c r="AI5027" s="106">
        <v>0</v>
      </c>
      <c r="AJ5027" s="106">
        <v>0</v>
      </c>
      <c r="AK5027" s="60" t="str">
        <f>+IF(Tabla1[[#This Row],[REQUEST_TY]]="SR MANTENIMIENTO CORRECTIVO", "EMERGENCIA", "OTROS")</f>
        <v>EMERGENCIA</v>
      </c>
      <c r="AL5027" s="6" t="str">
        <f>+_xlfn.IFS(Tabla1[[#This Row],[Veces obj]]&lt;=1,"0-1",Tabla1[[#This Row],[Veces obj]]&lt;=2,"1-2",Tabla1[[#This Row],[Veces obj]]&lt;=3,"2-3",TRUE,"&gt;3")</f>
        <v>0-1</v>
      </c>
      <c r="AM5027" s="60" t="str">
        <f>+_xlfn.IFS(MONTH(Tabla1[[#This Row],[MES]])&lt;=3,"Q1",MONTH(Tabla1[[#This Row],[MES]])&lt;=6,"Q2",MONTH(Tabla1[[#This Row],[MES]])&lt;=9,"Q3",TRUE,"Q4")</f>
        <v>Q2</v>
      </c>
      <c r="AN5027" s="15" t="str">
        <f>+IFERROR(VLOOKUP(Tabla1[[#This Row],[CUENTA]],CTAS[],2,0),"OTROS")</f>
        <v>OTROS</v>
      </c>
      <c r="AP5027" s="15" t="str">
        <f>+IFERROR(VLOOKUP(Tabla1[[#This Row],[EMPLEADO]],IS[],3,0),"OTROS")</f>
        <v>OTROS</v>
      </c>
      <c r="AQ5027" s="15" t="str">
        <f>+IFERROR(VLOOKUP(Tabla1[[#This Row],[EMPLEADO]],IS[[NÓMINA]:[INGENIERO]],2,0),"OTROS")</f>
        <v>OTROS</v>
      </c>
    </row>
    <row r="5028" spans="1:43" x14ac:dyDescent="0.25">
      <c r="A5028" s="91" t="s">
        <v>12089</v>
      </c>
      <c r="B5028" s="92">
        <v>1</v>
      </c>
      <c r="C5028" s="92" t="s">
        <v>14147</v>
      </c>
      <c r="D5028" s="93" t="s">
        <v>38</v>
      </c>
      <c r="E5028" s="94" t="s">
        <v>176</v>
      </c>
      <c r="F5028" s="94" t="s">
        <v>14148</v>
      </c>
      <c r="G5028" s="105" t="s">
        <v>6224</v>
      </c>
      <c r="H5028" s="92" t="s">
        <v>11301</v>
      </c>
      <c r="I5028" s="95" t="s">
        <v>43</v>
      </c>
      <c r="J5028" s="92" t="s">
        <v>8</v>
      </c>
      <c r="K5028" s="96" t="s">
        <v>179</v>
      </c>
      <c r="L5028" s="96" t="s">
        <v>6225</v>
      </c>
      <c r="M5028" s="92" t="s">
        <v>959</v>
      </c>
      <c r="N5028" s="92">
        <v>0</v>
      </c>
      <c r="O5028" s="92" t="s">
        <v>47</v>
      </c>
      <c r="P5028" s="96">
        <v>98</v>
      </c>
      <c r="Q5028" s="96" t="s">
        <v>48</v>
      </c>
      <c r="R5028" s="97" t="s">
        <v>49</v>
      </c>
      <c r="S5028" s="98" t="s">
        <v>50</v>
      </c>
      <c r="T5028" s="98" t="s">
        <v>51</v>
      </c>
      <c r="U5028" s="99" t="s">
        <v>52</v>
      </c>
      <c r="V5028" s="100">
        <v>1.05</v>
      </c>
      <c r="W5028" s="106">
        <v>750.75000000000011</v>
      </c>
      <c r="X5028" s="102">
        <v>1</v>
      </c>
      <c r="Y5028" s="103">
        <v>0.92</v>
      </c>
      <c r="Z5028" s="99">
        <v>5</v>
      </c>
      <c r="AA5028" s="104">
        <v>0.184</v>
      </c>
      <c r="AB5028" s="100">
        <v>0</v>
      </c>
      <c r="AC5028" s="106">
        <v>0</v>
      </c>
      <c r="AD5028" s="107">
        <v>43609</v>
      </c>
      <c r="AE5028" s="107">
        <v>43612</v>
      </c>
      <c r="AF5028" s="99">
        <v>1</v>
      </c>
      <c r="AG5028" s="101" t="s">
        <v>53</v>
      </c>
      <c r="AH5028" s="100">
        <v>0</v>
      </c>
      <c r="AI5028" s="106">
        <v>0</v>
      </c>
      <c r="AJ5028" s="106">
        <v>0</v>
      </c>
      <c r="AK5028" s="60" t="str">
        <f>+IF(Tabla1[[#This Row],[REQUEST_TY]]="SR MANTENIMIENTO CORRECTIVO", "EMERGENCIA", "OTROS")</f>
        <v>EMERGENCIA</v>
      </c>
      <c r="AL5028" s="6" t="str">
        <f>+_xlfn.IFS(Tabla1[[#This Row],[Veces obj]]&lt;=1,"0-1",Tabla1[[#This Row],[Veces obj]]&lt;=2,"1-2",Tabla1[[#This Row],[Veces obj]]&lt;=3,"2-3",TRUE,"&gt;3")</f>
        <v>0-1</v>
      </c>
      <c r="AM5028" s="60" t="str">
        <f>+_xlfn.IFS(MONTH(Tabla1[[#This Row],[MES]])&lt;=3,"Q1",MONTH(Tabla1[[#This Row],[MES]])&lt;=6,"Q2",MONTH(Tabla1[[#This Row],[MES]])&lt;=9,"Q3",TRUE,"Q4")</f>
        <v>Q2</v>
      </c>
      <c r="AN5028" s="15" t="str">
        <f>+IFERROR(VLOOKUP(Tabla1[[#This Row],[CUENTA]],CTAS[],2,0),"OTROS")</f>
        <v>OTROS</v>
      </c>
      <c r="AP5028" s="15" t="str">
        <f>+IFERROR(VLOOKUP(Tabla1[[#This Row],[EMPLEADO]],IS[],3,0),"OTROS")</f>
        <v>OTROS</v>
      </c>
      <c r="AQ5028" s="15" t="str">
        <f>+IFERROR(VLOOKUP(Tabla1[[#This Row],[EMPLEADO]],IS[[NÓMINA]:[INGENIERO]],2,0),"OTROS")</f>
        <v>OTROS</v>
      </c>
    </row>
    <row r="5029" spans="1:43" x14ac:dyDescent="0.25">
      <c r="A5029" s="91" t="s">
        <v>12089</v>
      </c>
      <c r="B5029" s="92">
        <v>1</v>
      </c>
      <c r="C5029" s="92" t="s">
        <v>14149</v>
      </c>
      <c r="D5029" s="93" t="s">
        <v>38</v>
      </c>
      <c r="E5029" s="94" t="s">
        <v>312</v>
      </c>
      <c r="F5029" s="94" t="s">
        <v>14150</v>
      </c>
      <c r="G5029" s="105" t="s">
        <v>5544</v>
      </c>
      <c r="H5029" s="92" t="s">
        <v>58</v>
      </c>
      <c r="I5029" s="95" t="s">
        <v>43</v>
      </c>
      <c r="J5029" s="92" t="s">
        <v>8</v>
      </c>
      <c r="K5029" s="96" t="s">
        <v>59</v>
      </c>
      <c r="L5029" s="96" t="s">
        <v>137</v>
      </c>
      <c r="M5029" s="92" t="s">
        <v>61</v>
      </c>
      <c r="N5029" s="92">
        <v>0</v>
      </c>
      <c r="O5029" s="92" t="s">
        <v>47</v>
      </c>
      <c r="P5029" s="96">
        <v>18</v>
      </c>
      <c r="Q5029" s="96" t="s">
        <v>62</v>
      </c>
      <c r="R5029" s="97" t="s">
        <v>317</v>
      </c>
      <c r="S5029" s="98" t="s">
        <v>318</v>
      </c>
      <c r="T5029" s="98" t="s">
        <v>51</v>
      </c>
      <c r="U5029" s="99" t="s">
        <v>262</v>
      </c>
      <c r="V5029" s="100">
        <v>1.05</v>
      </c>
      <c r="W5029" s="106">
        <v>1651.6500000000003</v>
      </c>
      <c r="X5029" s="102">
        <v>1</v>
      </c>
      <c r="Y5029" s="103">
        <v>2.3199999999999998</v>
      </c>
      <c r="Z5029" s="99">
        <v>4</v>
      </c>
      <c r="AA5029" s="104">
        <v>0.57999999999999996</v>
      </c>
      <c r="AB5029" s="100">
        <v>0</v>
      </c>
      <c r="AC5029" s="106">
        <v>0</v>
      </c>
      <c r="AD5029" s="107">
        <v>43609</v>
      </c>
      <c r="AE5029" s="107">
        <v>43612</v>
      </c>
      <c r="AF5029" s="99">
        <v>1</v>
      </c>
      <c r="AG5029" s="101" t="s">
        <v>53</v>
      </c>
      <c r="AH5029" s="100">
        <v>0</v>
      </c>
      <c r="AI5029" s="106">
        <v>0</v>
      </c>
      <c r="AJ5029" s="106">
        <v>0</v>
      </c>
      <c r="AK5029" s="60" t="str">
        <f>+IF(Tabla1[[#This Row],[REQUEST_TY]]="SR MANTENIMIENTO CORRECTIVO", "EMERGENCIA", "OTROS")</f>
        <v>EMERGENCIA</v>
      </c>
      <c r="AL5029" s="6" t="str">
        <f>+_xlfn.IFS(Tabla1[[#This Row],[Veces obj]]&lt;=1,"0-1",Tabla1[[#This Row],[Veces obj]]&lt;=2,"1-2",Tabla1[[#This Row],[Veces obj]]&lt;=3,"2-3",TRUE,"&gt;3")</f>
        <v>0-1</v>
      </c>
      <c r="AM5029" s="60" t="str">
        <f>+_xlfn.IFS(MONTH(Tabla1[[#This Row],[MES]])&lt;=3,"Q1",MONTH(Tabla1[[#This Row],[MES]])&lt;=6,"Q2",MONTH(Tabla1[[#This Row],[MES]])&lt;=9,"Q3",TRUE,"Q4")</f>
        <v>Q2</v>
      </c>
      <c r="AN5029" s="15" t="str">
        <f>+IFERROR(VLOOKUP(Tabla1[[#This Row],[CUENTA]],CTAS[],2,0),"OTROS")</f>
        <v>OTROS</v>
      </c>
      <c r="AP5029" s="15" t="str">
        <f>+IFERROR(VLOOKUP(Tabla1[[#This Row],[EMPLEADO]],IS[],3,0),"OTROS")</f>
        <v>OTROS</v>
      </c>
      <c r="AQ5029" s="15" t="str">
        <f>+IFERROR(VLOOKUP(Tabla1[[#This Row],[EMPLEADO]],IS[[NÓMINA]:[INGENIERO]],2,0),"OTROS")</f>
        <v>OTROS</v>
      </c>
    </row>
    <row r="5030" spans="1:43" x14ac:dyDescent="0.25">
      <c r="A5030" s="91" t="s">
        <v>12089</v>
      </c>
      <c r="B5030" s="92">
        <v>1</v>
      </c>
      <c r="C5030" s="92" t="s">
        <v>14151</v>
      </c>
      <c r="D5030" s="93" t="s">
        <v>38</v>
      </c>
      <c r="E5030" s="94" t="s">
        <v>275</v>
      </c>
      <c r="F5030" s="94" t="s">
        <v>14152</v>
      </c>
      <c r="G5030" s="105" t="s">
        <v>14153</v>
      </c>
      <c r="H5030" s="92" t="s">
        <v>213</v>
      </c>
      <c r="I5030" s="95" t="s">
        <v>43</v>
      </c>
      <c r="J5030" s="92" t="s">
        <v>8</v>
      </c>
      <c r="K5030" s="96" t="s">
        <v>1296</v>
      </c>
      <c r="L5030" s="96" t="s">
        <v>1297</v>
      </c>
      <c r="M5030" s="92" t="s">
        <v>1298</v>
      </c>
      <c r="N5030" s="92">
        <v>0</v>
      </c>
      <c r="O5030" s="92" t="s">
        <v>47</v>
      </c>
      <c r="P5030" s="96">
        <v>2731</v>
      </c>
      <c r="Q5030" s="96" t="s">
        <v>48</v>
      </c>
      <c r="R5030" s="97" t="s">
        <v>95</v>
      </c>
      <c r="S5030" s="98" t="s">
        <v>64</v>
      </c>
      <c r="T5030" s="98" t="s">
        <v>51</v>
      </c>
      <c r="U5030" s="99" t="s">
        <v>96</v>
      </c>
      <c r="V5030" s="100">
        <v>1.1000000000000001</v>
      </c>
      <c r="W5030" s="106">
        <v>1501.5000000000002</v>
      </c>
      <c r="X5030" s="102">
        <v>1</v>
      </c>
      <c r="Y5030" s="103">
        <v>4.95</v>
      </c>
      <c r="Z5030" s="99">
        <v>5</v>
      </c>
      <c r="AA5030" s="104">
        <v>0.99</v>
      </c>
      <c r="AB5030" s="100">
        <v>0</v>
      </c>
      <c r="AC5030" s="106">
        <v>0</v>
      </c>
      <c r="AD5030" s="107">
        <v>43612</v>
      </c>
      <c r="AE5030" s="107">
        <v>43612</v>
      </c>
      <c r="AF5030" s="99">
        <v>0</v>
      </c>
      <c r="AG5030" s="101" t="s">
        <v>53</v>
      </c>
      <c r="AH5030" s="100">
        <v>0</v>
      </c>
      <c r="AI5030" s="106">
        <v>0</v>
      </c>
      <c r="AJ5030" s="106">
        <v>0</v>
      </c>
      <c r="AK5030" s="60" t="str">
        <f>+IF(Tabla1[[#This Row],[REQUEST_TY]]="SR MANTENIMIENTO CORRECTIVO", "EMERGENCIA", "OTROS")</f>
        <v>EMERGENCIA</v>
      </c>
      <c r="AL5030" s="6" t="str">
        <f>+_xlfn.IFS(Tabla1[[#This Row],[Veces obj]]&lt;=1,"0-1",Tabla1[[#This Row],[Veces obj]]&lt;=2,"1-2",Tabla1[[#This Row],[Veces obj]]&lt;=3,"2-3",TRUE,"&gt;3")</f>
        <v>0-1</v>
      </c>
      <c r="AM5030" s="60" t="str">
        <f>+_xlfn.IFS(MONTH(Tabla1[[#This Row],[MES]])&lt;=3,"Q1",MONTH(Tabla1[[#This Row],[MES]])&lt;=6,"Q2",MONTH(Tabla1[[#This Row],[MES]])&lt;=9,"Q3",TRUE,"Q4")</f>
        <v>Q2</v>
      </c>
      <c r="AN5030" s="15" t="str">
        <f>+IFERROR(VLOOKUP(Tabla1[[#This Row],[CUENTA]],CTAS[],2,0),"OTROS")</f>
        <v>OTROS</v>
      </c>
      <c r="AP5030" s="15" t="str">
        <f>+IFERROR(VLOOKUP(Tabla1[[#This Row],[EMPLEADO]],IS[],3,0),"OTROS")</f>
        <v>OTROS</v>
      </c>
      <c r="AQ5030" s="15" t="str">
        <f>+IFERROR(VLOOKUP(Tabla1[[#This Row],[EMPLEADO]],IS[[NÓMINA]:[INGENIERO]],2,0),"OTROS")</f>
        <v>OTROS</v>
      </c>
    </row>
    <row r="5031" spans="1:43" x14ac:dyDescent="0.25">
      <c r="A5031" s="91" t="s">
        <v>12089</v>
      </c>
      <c r="B5031" s="92">
        <v>1</v>
      </c>
      <c r="C5031" s="92" t="s">
        <v>14154</v>
      </c>
      <c r="D5031" s="93" t="s">
        <v>38</v>
      </c>
      <c r="E5031" s="94" t="s">
        <v>5605</v>
      </c>
      <c r="F5031" s="94" t="s">
        <v>14155</v>
      </c>
      <c r="G5031" s="105" t="s">
        <v>8654</v>
      </c>
      <c r="H5031" s="92" t="s">
        <v>213</v>
      </c>
      <c r="I5031" s="95" t="s">
        <v>43</v>
      </c>
      <c r="J5031" s="92" t="s">
        <v>8</v>
      </c>
      <c r="K5031" s="96" t="s">
        <v>1296</v>
      </c>
      <c r="L5031" s="96" t="s">
        <v>1297</v>
      </c>
      <c r="M5031" s="92" t="s">
        <v>1298</v>
      </c>
      <c r="N5031" s="92">
        <v>0</v>
      </c>
      <c r="O5031" s="92" t="s">
        <v>47</v>
      </c>
      <c r="P5031" s="96">
        <v>65</v>
      </c>
      <c r="Q5031" s="96" t="s">
        <v>48</v>
      </c>
      <c r="R5031" s="97" t="s">
        <v>153</v>
      </c>
      <c r="S5031" s="98" t="s">
        <v>50</v>
      </c>
      <c r="T5031" s="98" t="s">
        <v>51</v>
      </c>
      <c r="U5031" s="99" t="s">
        <v>52</v>
      </c>
      <c r="V5031" s="100">
        <v>1.05</v>
      </c>
      <c r="W5031" s="106">
        <v>750.75000000000011</v>
      </c>
      <c r="X5031" s="102">
        <v>1</v>
      </c>
      <c r="Y5031" s="103">
        <v>4.2699999999999996</v>
      </c>
      <c r="Z5031" s="99">
        <v>5</v>
      </c>
      <c r="AA5031" s="104">
        <v>0.85399999999999987</v>
      </c>
      <c r="AB5031" s="100">
        <v>0</v>
      </c>
      <c r="AC5031" s="106">
        <v>0</v>
      </c>
      <c r="AD5031" s="107">
        <v>43612</v>
      </c>
      <c r="AE5031" s="107">
        <v>43612</v>
      </c>
      <c r="AF5031" s="99">
        <v>0</v>
      </c>
      <c r="AG5031" s="101" t="s">
        <v>53</v>
      </c>
      <c r="AH5031" s="100">
        <v>0</v>
      </c>
      <c r="AI5031" s="106">
        <v>0</v>
      </c>
      <c r="AJ5031" s="106">
        <v>0</v>
      </c>
      <c r="AK5031" s="60" t="str">
        <f>+IF(Tabla1[[#This Row],[REQUEST_TY]]="SR MANTENIMIENTO CORRECTIVO", "EMERGENCIA", "OTROS")</f>
        <v>EMERGENCIA</v>
      </c>
      <c r="AL5031" s="6" t="str">
        <f>+_xlfn.IFS(Tabla1[[#This Row],[Veces obj]]&lt;=1,"0-1",Tabla1[[#This Row],[Veces obj]]&lt;=2,"1-2",Tabla1[[#This Row],[Veces obj]]&lt;=3,"2-3",TRUE,"&gt;3")</f>
        <v>0-1</v>
      </c>
      <c r="AM5031" s="60" t="str">
        <f>+_xlfn.IFS(MONTH(Tabla1[[#This Row],[MES]])&lt;=3,"Q1",MONTH(Tabla1[[#This Row],[MES]])&lt;=6,"Q2",MONTH(Tabla1[[#This Row],[MES]])&lt;=9,"Q3",TRUE,"Q4")</f>
        <v>Q2</v>
      </c>
      <c r="AN5031" s="15" t="str">
        <f>+IFERROR(VLOOKUP(Tabla1[[#This Row],[CUENTA]],CTAS[],2,0),"OTROS")</f>
        <v>OTROS</v>
      </c>
      <c r="AP5031" s="15" t="str">
        <f>+IFERROR(VLOOKUP(Tabla1[[#This Row],[EMPLEADO]],IS[],3,0),"OTROS")</f>
        <v>OTROS</v>
      </c>
      <c r="AQ5031" s="15" t="str">
        <f>+IFERROR(VLOOKUP(Tabla1[[#This Row],[EMPLEADO]],IS[[NÓMINA]:[INGENIERO]],2,0),"OTROS")</f>
        <v>OTROS</v>
      </c>
    </row>
    <row r="5032" spans="1:43" x14ac:dyDescent="0.25">
      <c r="A5032" s="91" t="s">
        <v>12089</v>
      </c>
      <c r="B5032" s="92">
        <v>1</v>
      </c>
      <c r="C5032" s="92" t="s">
        <v>14156</v>
      </c>
      <c r="D5032" s="93" t="s">
        <v>38</v>
      </c>
      <c r="E5032" s="94" t="s">
        <v>1077</v>
      </c>
      <c r="F5032" s="94" t="s">
        <v>14157</v>
      </c>
      <c r="G5032" s="105" t="s">
        <v>11180</v>
      </c>
      <c r="H5032" s="92" t="s">
        <v>592</v>
      </c>
      <c r="I5032" s="95" t="s">
        <v>43</v>
      </c>
      <c r="J5032" s="92" t="s">
        <v>8</v>
      </c>
      <c r="K5032" s="96" t="s">
        <v>71</v>
      </c>
      <c r="L5032" s="96" t="s">
        <v>2844</v>
      </c>
      <c r="M5032" s="92" t="s">
        <v>2845</v>
      </c>
      <c r="N5032" s="92">
        <v>0</v>
      </c>
      <c r="O5032" s="92" t="s">
        <v>47</v>
      </c>
      <c r="P5032" s="96">
        <v>42</v>
      </c>
      <c r="Q5032" s="96" t="s">
        <v>82</v>
      </c>
      <c r="R5032" s="97" t="s">
        <v>63</v>
      </c>
      <c r="S5032" s="98" t="s">
        <v>64</v>
      </c>
      <c r="T5032" s="98" t="s">
        <v>208</v>
      </c>
      <c r="U5032" s="99" t="s">
        <v>83</v>
      </c>
      <c r="V5032" s="100">
        <v>1.05</v>
      </c>
      <c r="W5032" s="106">
        <v>1433.25</v>
      </c>
      <c r="X5032" s="102">
        <v>1</v>
      </c>
      <c r="Y5032" s="103">
        <v>2.25</v>
      </c>
      <c r="Z5032" s="99">
        <v>9</v>
      </c>
      <c r="AA5032" s="104">
        <v>0.25</v>
      </c>
      <c r="AB5032" s="100">
        <v>0</v>
      </c>
      <c r="AC5032" s="106">
        <v>0</v>
      </c>
      <c r="AD5032" s="107">
        <v>43609</v>
      </c>
      <c r="AE5032" s="107">
        <v>43612</v>
      </c>
      <c r="AF5032" s="99">
        <v>1</v>
      </c>
      <c r="AG5032" s="101" t="s">
        <v>53</v>
      </c>
      <c r="AH5032" s="100">
        <v>0</v>
      </c>
      <c r="AI5032" s="106">
        <v>0</v>
      </c>
      <c r="AJ5032" s="106">
        <v>0</v>
      </c>
      <c r="AK5032" s="60" t="str">
        <f>+IF(Tabla1[[#This Row],[REQUEST_TY]]="SR MANTENIMIENTO CORRECTIVO", "EMERGENCIA", "OTROS")</f>
        <v>EMERGENCIA</v>
      </c>
      <c r="AL5032" s="6" t="str">
        <f>+_xlfn.IFS(Tabla1[[#This Row],[Veces obj]]&lt;=1,"0-1",Tabla1[[#This Row],[Veces obj]]&lt;=2,"1-2",Tabla1[[#This Row],[Veces obj]]&lt;=3,"2-3",TRUE,"&gt;3")</f>
        <v>0-1</v>
      </c>
      <c r="AM5032" s="60" t="str">
        <f>+_xlfn.IFS(MONTH(Tabla1[[#This Row],[MES]])&lt;=3,"Q1",MONTH(Tabla1[[#This Row],[MES]])&lt;=6,"Q2",MONTH(Tabla1[[#This Row],[MES]])&lt;=9,"Q3",TRUE,"Q4")</f>
        <v>Q2</v>
      </c>
      <c r="AN5032" s="15" t="str">
        <f>+IFERROR(VLOOKUP(Tabla1[[#This Row],[CUENTA]],CTAS[],2,0),"OTROS")</f>
        <v>OTROS</v>
      </c>
      <c r="AP5032" s="15" t="str">
        <f>+IFERROR(VLOOKUP(Tabla1[[#This Row],[EMPLEADO]],IS[],3,0),"OTROS")</f>
        <v>CHIHUAHUA</v>
      </c>
      <c r="AQ5032" s="15" t="str">
        <f>+IFERROR(VLOOKUP(Tabla1[[#This Row],[EMPLEADO]],IS[[NÓMINA]:[INGENIERO]],2,0),"OTROS")</f>
        <v>VICTOR MENDEZ</v>
      </c>
    </row>
    <row r="5033" spans="1:43" x14ac:dyDescent="0.25">
      <c r="A5033" s="91" t="s">
        <v>12089</v>
      </c>
      <c r="B5033" s="92">
        <v>1</v>
      </c>
      <c r="C5033" s="92" t="s">
        <v>14158</v>
      </c>
      <c r="D5033" s="93" t="s">
        <v>38</v>
      </c>
      <c r="E5033" s="94" t="s">
        <v>631</v>
      </c>
      <c r="F5033" s="94" t="s">
        <v>14159</v>
      </c>
      <c r="G5033" s="105" t="s">
        <v>7915</v>
      </c>
      <c r="H5033" s="92" t="s">
        <v>163</v>
      </c>
      <c r="I5033" s="95" t="s">
        <v>43</v>
      </c>
      <c r="J5033" s="92" t="s">
        <v>8</v>
      </c>
      <c r="K5033" s="96" t="s">
        <v>151</v>
      </c>
      <c r="L5033" s="96" t="s">
        <v>164</v>
      </c>
      <c r="M5033" s="92" t="s">
        <v>165</v>
      </c>
      <c r="N5033" s="92">
        <v>1</v>
      </c>
      <c r="O5033" s="92" t="s">
        <v>47</v>
      </c>
      <c r="P5033" s="96">
        <v>15</v>
      </c>
      <c r="Q5033" s="96" t="s">
        <v>194</v>
      </c>
      <c r="R5033" s="97" t="s">
        <v>242</v>
      </c>
      <c r="S5033" s="98" t="s">
        <v>64</v>
      </c>
      <c r="T5033" s="98" t="s">
        <v>51</v>
      </c>
      <c r="U5033" s="99" t="s">
        <v>195</v>
      </c>
      <c r="V5033" s="100">
        <v>0.6</v>
      </c>
      <c r="W5033" s="106">
        <v>0</v>
      </c>
      <c r="X5033" s="102">
        <v>1</v>
      </c>
      <c r="Y5033" s="103">
        <v>0</v>
      </c>
      <c r="Z5033" s="99">
        <v>5</v>
      </c>
      <c r="AA5033" s="104">
        <v>0</v>
      </c>
      <c r="AB5033" s="100">
        <v>0</v>
      </c>
      <c r="AC5033" s="106">
        <v>0</v>
      </c>
      <c r="AD5033" s="107">
        <v>43613</v>
      </c>
      <c r="AE5033" s="107">
        <v>43613</v>
      </c>
      <c r="AF5033" s="99">
        <v>0</v>
      </c>
      <c r="AG5033" s="101" t="s">
        <v>53</v>
      </c>
      <c r="AH5033" s="100">
        <v>0</v>
      </c>
      <c r="AI5033" s="106">
        <v>0</v>
      </c>
      <c r="AJ5033" s="106">
        <v>0</v>
      </c>
      <c r="AK5033" s="60" t="str">
        <f>+IF(Tabla1[[#This Row],[REQUEST_TY]]="SR MANTENIMIENTO CORRECTIVO", "EMERGENCIA", "OTROS")</f>
        <v>EMERGENCIA</v>
      </c>
      <c r="AL5033" s="6" t="str">
        <f>+_xlfn.IFS(Tabla1[[#This Row],[Veces obj]]&lt;=1,"0-1",Tabla1[[#This Row],[Veces obj]]&lt;=2,"1-2",Tabla1[[#This Row],[Veces obj]]&lt;=3,"2-3",TRUE,"&gt;3")</f>
        <v>0-1</v>
      </c>
      <c r="AM5033" s="60" t="str">
        <f>+_xlfn.IFS(MONTH(Tabla1[[#This Row],[MES]])&lt;=3,"Q1",MONTH(Tabla1[[#This Row],[MES]])&lt;=6,"Q2",MONTH(Tabla1[[#This Row],[MES]])&lt;=9,"Q3",TRUE,"Q4")</f>
        <v>Q2</v>
      </c>
      <c r="AN5033" s="15" t="str">
        <f>+IFERROR(VLOOKUP(Tabla1[[#This Row],[CUENTA]],CTAS[],2,0),"OTROS")</f>
        <v>HONEYWELL</v>
      </c>
      <c r="AP5033" s="15" t="str">
        <f>+IFERROR(VLOOKUP(Tabla1[[#This Row],[EMPLEADO]],IS[],3,0),"OTROS")</f>
        <v>CHIHUAHUA</v>
      </c>
      <c r="AQ5033" s="15" t="str">
        <f>+IFERROR(VLOOKUP(Tabla1[[#This Row],[EMPLEADO]],IS[[NÓMINA]:[INGENIERO]],2,0),"OTROS")</f>
        <v>LUIS EDUARDO MUÑOZ</v>
      </c>
    </row>
    <row r="5034" spans="1:43" x14ac:dyDescent="0.25">
      <c r="A5034" s="91" t="s">
        <v>12089</v>
      </c>
      <c r="B5034" s="92">
        <v>1</v>
      </c>
      <c r="C5034" s="92" t="s">
        <v>14160</v>
      </c>
      <c r="D5034" s="93" t="s">
        <v>38</v>
      </c>
      <c r="E5034" s="94" t="s">
        <v>789</v>
      </c>
      <c r="F5034" s="94" t="s">
        <v>14161</v>
      </c>
      <c r="G5034" s="105" t="s">
        <v>14162</v>
      </c>
      <c r="H5034" s="92" t="s">
        <v>484</v>
      </c>
      <c r="I5034" s="95" t="s">
        <v>43</v>
      </c>
      <c r="J5034" s="92" t="s">
        <v>8</v>
      </c>
      <c r="K5034" s="96" t="s">
        <v>2300</v>
      </c>
      <c r="L5034" s="96" t="s">
        <v>2301</v>
      </c>
      <c r="M5034" s="92" t="s">
        <v>94</v>
      </c>
      <c r="N5034" s="92">
        <v>1</v>
      </c>
      <c r="O5034" s="92" t="s">
        <v>47</v>
      </c>
      <c r="P5034" s="96">
        <v>2731</v>
      </c>
      <c r="Q5034" s="96" t="s">
        <v>48</v>
      </c>
      <c r="R5034" s="97" t="s">
        <v>242</v>
      </c>
      <c r="S5034" s="98" t="s">
        <v>64</v>
      </c>
      <c r="T5034" s="98" t="s">
        <v>51</v>
      </c>
      <c r="U5034" s="99" t="s">
        <v>96</v>
      </c>
      <c r="V5034" s="100">
        <v>1.1000000000000001</v>
      </c>
      <c r="W5034" s="106">
        <v>0</v>
      </c>
      <c r="X5034" s="102">
        <v>1</v>
      </c>
      <c r="Y5034" s="103">
        <v>3.1</v>
      </c>
      <c r="Z5034" s="99">
        <v>5</v>
      </c>
      <c r="AA5034" s="104">
        <v>0.62</v>
      </c>
      <c r="AB5034" s="100">
        <v>0</v>
      </c>
      <c r="AC5034" s="106">
        <v>0</v>
      </c>
      <c r="AD5034" s="107">
        <v>43612</v>
      </c>
      <c r="AE5034" s="107">
        <v>43612</v>
      </c>
      <c r="AF5034" s="99">
        <v>0</v>
      </c>
      <c r="AG5034" s="101" t="s">
        <v>53</v>
      </c>
      <c r="AH5034" s="100">
        <v>0</v>
      </c>
      <c r="AI5034" s="106">
        <v>0</v>
      </c>
      <c r="AJ5034" s="106">
        <v>0</v>
      </c>
      <c r="AK5034" s="60" t="str">
        <f>+IF(Tabla1[[#This Row],[REQUEST_TY]]="SR MANTENIMIENTO CORRECTIVO", "EMERGENCIA", "OTROS")</f>
        <v>EMERGENCIA</v>
      </c>
      <c r="AL5034" s="6" t="str">
        <f>+_xlfn.IFS(Tabla1[[#This Row],[Veces obj]]&lt;=1,"0-1",Tabla1[[#This Row],[Veces obj]]&lt;=2,"1-2",Tabla1[[#This Row],[Veces obj]]&lt;=3,"2-3",TRUE,"&gt;3")</f>
        <v>0-1</v>
      </c>
      <c r="AM5034" s="60" t="str">
        <f>+_xlfn.IFS(MONTH(Tabla1[[#This Row],[MES]])&lt;=3,"Q1",MONTH(Tabla1[[#This Row],[MES]])&lt;=6,"Q2",MONTH(Tabla1[[#This Row],[MES]])&lt;=9,"Q3",TRUE,"Q4")</f>
        <v>Q2</v>
      </c>
      <c r="AN5034" s="15" t="str">
        <f>+IFERROR(VLOOKUP(Tabla1[[#This Row],[CUENTA]],CTAS[],2,0),"OTROS")</f>
        <v>OTROS</v>
      </c>
      <c r="AP5034" s="15" t="str">
        <f>+IFERROR(VLOOKUP(Tabla1[[#This Row],[EMPLEADO]],IS[],3,0),"OTROS")</f>
        <v>OTROS</v>
      </c>
      <c r="AQ5034" s="15" t="str">
        <f>+IFERROR(VLOOKUP(Tabla1[[#This Row],[EMPLEADO]],IS[[NÓMINA]:[INGENIERO]],2,0),"OTROS")</f>
        <v>OTROS</v>
      </c>
    </row>
    <row r="5035" spans="1:43" x14ac:dyDescent="0.25">
      <c r="A5035" s="91" t="s">
        <v>12089</v>
      </c>
      <c r="B5035" s="92">
        <v>1</v>
      </c>
      <c r="C5035" s="92" t="s">
        <v>14163</v>
      </c>
      <c r="D5035" s="93" t="s">
        <v>38</v>
      </c>
      <c r="E5035" s="94" t="s">
        <v>113</v>
      </c>
      <c r="F5035" s="94" t="s">
        <v>14164</v>
      </c>
      <c r="G5035" s="105" t="s">
        <v>7778</v>
      </c>
      <c r="H5035" s="92" t="s">
        <v>124</v>
      </c>
      <c r="I5035" s="95" t="s">
        <v>43</v>
      </c>
      <c r="J5035" s="92" t="s">
        <v>8</v>
      </c>
      <c r="K5035" s="96" t="s">
        <v>14165</v>
      </c>
      <c r="L5035" s="96" t="s">
        <v>14166</v>
      </c>
      <c r="M5035" s="92" t="s">
        <v>94</v>
      </c>
      <c r="N5035" s="92">
        <v>0</v>
      </c>
      <c r="O5035" s="92" t="s">
        <v>47</v>
      </c>
      <c r="P5035" s="96">
        <v>542</v>
      </c>
      <c r="Q5035" s="96" t="s">
        <v>48</v>
      </c>
      <c r="R5035" s="97" t="s">
        <v>49</v>
      </c>
      <c r="S5035" s="98" t="s">
        <v>50</v>
      </c>
      <c r="T5035" s="98" t="s">
        <v>51</v>
      </c>
      <c r="U5035" s="99" t="s">
        <v>52</v>
      </c>
      <c r="V5035" s="100">
        <v>1.05</v>
      </c>
      <c r="W5035" s="106">
        <v>750.75000000000011</v>
      </c>
      <c r="X5035" s="102">
        <v>1</v>
      </c>
      <c r="Y5035" s="103">
        <v>0.32</v>
      </c>
      <c r="Z5035" s="99">
        <v>5</v>
      </c>
      <c r="AA5035" s="104">
        <v>6.4000000000000001E-2</v>
      </c>
      <c r="AB5035" s="100">
        <v>0</v>
      </c>
      <c r="AC5035" s="106">
        <v>0</v>
      </c>
      <c r="AD5035" s="107">
        <v>43609</v>
      </c>
      <c r="AE5035" s="107">
        <v>43612</v>
      </c>
      <c r="AF5035" s="99">
        <v>1</v>
      </c>
      <c r="AG5035" s="101" t="s">
        <v>53</v>
      </c>
      <c r="AH5035" s="100">
        <v>0</v>
      </c>
      <c r="AI5035" s="106">
        <v>0</v>
      </c>
      <c r="AJ5035" s="106">
        <v>0</v>
      </c>
      <c r="AK5035" s="60" t="str">
        <f>+IF(Tabla1[[#This Row],[REQUEST_TY]]="SR MANTENIMIENTO CORRECTIVO", "EMERGENCIA", "OTROS")</f>
        <v>EMERGENCIA</v>
      </c>
      <c r="AL5035" s="6" t="str">
        <f>+_xlfn.IFS(Tabla1[[#This Row],[Veces obj]]&lt;=1,"0-1",Tabla1[[#This Row],[Veces obj]]&lt;=2,"1-2",Tabla1[[#This Row],[Veces obj]]&lt;=3,"2-3",TRUE,"&gt;3")</f>
        <v>0-1</v>
      </c>
      <c r="AM5035" s="60" t="str">
        <f>+_xlfn.IFS(MONTH(Tabla1[[#This Row],[MES]])&lt;=3,"Q1",MONTH(Tabla1[[#This Row],[MES]])&lt;=6,"Q2",MONTH(Tabla1[[#This Row],[MES]])&lt;=9,"Q3",TRUE,"Q4")</f>
        <v>Q2</v>
      </c>
      <c r="AN5035" s="15" t="str">
        <f>+IFERROR(VLOOKUP(Tabla1[[#This Row],[CUENTA]],CTAS[],2,0),"OTROS")</f>
        <v>OTROS</v>
      </c>
      <c r="AP5035" s="15" t="str">
        <f>+IFERROR(VLOOKUP(Tabla1[[#This Row],[EMPLEADO]],IS[],3,0),"OTROS")</f>
        <v>JUAREZ</v>
      </c>
      <c r="AQ5035" s="15" t="str">
        <f>+IFERROR(VLOOKUP(Tabla1[[#This Row],[EMPLEADO]],IS[[NÓMINA]:[INGENIERO]],2,0),"OTROS")</f>
        <v>MIGUEL COTA</v>
      </c>
    </row>
    <row r="5036" spans="1:43" x14ac:dyDescent="0.25">
      <c r="A5036" s="91" t="s">
        <v>12089</v>
      </c>
      <c r="B5036" s="92">
        <v>1</v>
      </c>
      <c r="C5036" s="92" t="s">
        <v>14167</v>
      </c>
      <c r="D5036" s="93" t="s">
        <v>3346</v>
      </c>
      <c r="E5036" s="94" t="s">
        <v>725</v>
      </c>
      <c r="F5036" s="94" t="s">
        <v>14168</v>
      </c>
      <c r="G5036" s="105" t="s">
        <v>7570</v>
      </c>
      <c r="H5036" s="92" t="s">
        <v>220</v>
      </c>
      <c r="I5036" s="95" t="s">
        <v>43</v>
      </c>
      <c r="J5036" s="92" t="s">
        <v>8</v>
      </c>
      <c r="K5036" s="96" t="s">
        <v>102</v>
      </c>
      <c r="L5036" s="96" t="s">
        <v>261</v>
      </c>
      <c r="M5036" s="92" t="s">
        <v>736</v>
      </c>
      <c r="N5036" s="92">
        <v>0</v>
      </c>
      <c r="O5036" s="92" t="s">
        <v>47</v>
      </c>
      <c r="P5036" s="96" t="s">
        <v>822</v>
      </c>
      <c r="Q5036" s="96" t="s">
        <v>48</v>
      </c>
      <c r="R5036" s="97" t="s">
        <v>223</v>
      </c>
      <c r="S5036" s="98" t="s">
        <v>139</v>
      </c>
      <c r="T5036" s="98" t="s">
        <v>51</v>
      </c>
      <c r="U5036" s="99" t="s">
        <v>353</v>
      </c>
      <c r="V5036" s="100">
        <v>1</v>
      </c>
      <c r="W5036" s="106">
        <v>1573.0000000000002</v>
      </c>
      <c r="X5036" s="102">
        <v>0</v>
      </c>
      <c r="Y5036" s="103">
        <v>4</v>
      </c>
      <c r="Z5036" s="99">
        <v>4</v>
      </c>
      <c r="AA5036" s="104">
        <v>1</v>
      </c>
      <c r="AB5036" s="100">
        <v>0</v>
      </c>
      <c r="AC5036" s="106">
        <v>0</v>
      </c>
      <c r="AD5036" s="107">
        <v>43609</v>
      </c>
      <c r="AE5036" s="107">
        <v>43613</v>
      </c>
      <c r="AF5036" s="99">
        <v>2</v>
      </c>
      <c r="AG5036" s="101" t="s">
        <v>1680</v>
      </c>
      <c r="AH5036" s="100">
        <v>0</v>
      </c>
      <c r="AI5036" s="106">
        <v>0</v>
      </c>
      <c r="AJ5036" s="106">
        <v>0</v>
      </c>
      <c r="AK5036" s="60" t="str">
        <f>+IF(Tabla1[[#This Row],[REQUEST_TY]]="SR MANTENIMIENTO CORRECTIVO", "EMERGENCIA", "OTROS")</f>
        <v>OTROS</v>
      </c>
      <c r="AL5036" s="6" t="str">
        <f>+_xlfn.IFS(Tabla1[[#This Row],[Veces obj]]&lt;=1,"0-1",Tabla1[[#This Row],[Veces obj]]&lt;=2,"1-2",Tabla1[[#This Row],[Veces obj]]&lt;=3,"2-3",TRUE,"&gt;3")</f>
        <v>0-1</v>
      </c>
      <c r="AM5036" s="60" t="str">
        <f>+_xlfn.IFS(MONTH(Tabla1[[#This Row],[MES]])&lt;=3,"Q1",MONTH(Tabla1[[#This Row],[MES]])&lt;=6,"Q2",MONTH(Tabla1[[#This Row],[MES]])&lt;=9,"Q3",TRUE,"Q4")</f>
        <v>Q2</v>
      </c>
      <c r="AN5036" s="15" t="str">
        <f>+IFERROR(VLOOKUP(Tabla1[[#This Row],[CUENTA]],CTAS[],2,0),"OTROS")</f>
        <v>OTROS</v>
      </c>
      <c r="AP5036" s="15" t="str">
        <f>+IFERROR(VLOOKUP(Tabla1[[#This Row],[EMPLEADO]],IS[],3,0),"OTROS")</f>
        <v>OTROS</v>
      </c>
      <c r="AQ5036" s="15" t="str">
        <f>+IFERROR(VLOOKUP(Tabla1[[#This Row],[EMPLEADO]],IS[[NÓMINA]:[INGENIERO]],2,0),"OTROS")</f>
        <v>OTROS</v>
      </c>
    </row>
    <row r="5037" spans="1:43" x14ac:dyDescent="0.25">
      <c r="A5037" s="91" t="s">
        <v>12089</v>
      </c>
      <c r="B5037" s="92">
        <v>1</v>
      </c>
      <c r="C5037" s="92" t="s">
        <v>14169</v>
      </c>
      <c r="D5037" s="93" t="s">
        <v>3346</v>
      </c>
      <c r="E5037" s="94" t="s">
        <v>332</v>
      </c>
      <c r="F5037" s="94" t="s">
        <v>14170</v>
      </c>
      <c r="G5037" s="105" t="s">
        <v>11198</v>
      </c>
      <c r="H5037" s="92" t="s">
        <v>220</v>
      </c>
      <c r="I5037" s="95" t="s">
        <v>43</v>
      </c>
      <c r="J5037" s="92" t="s">
        <v>8</v>
      </c>
      <c r="K5037" s="96" t="s">
        <v>102</v>
      </c>
      <c r="L5037" s="96" t="s">
        <v>261</v>
      </c>
      <c r="M5037" s="92" t="s">
        <v>736</v>
      </c>
      <c r="N5037" s="92">
        <v>0</v>
      </c>
      <c r="O5037" s="92" t="s">
        <v>47</v>
      </c>
      <c r="P5037" s="96" t="s">
        <v>822</v>
      </c>
      <c r="Q5037" s="96" t="s">
        <v>48</v>
      </c>
      <c r="R5037" s="97" t="s">
        <v>317</v>
      </c>
      <c r="S5037" s="98" t="s">
        <v>318</v>
      </c>
      <c r="T5037" s="98" t="s">
        <v>51</v>
      </c>
      <c r="U5037" s="99" t="s">
        <v>353</v>
      </c>
      <c r="V5037" s="100">
        <v>1</v>
      </c>
      <c r="W5037" s="106">
        <v>1573.0000000000002</v>
      </c>
      <c r="X5037" s="102">
        <v>0</v>
      </c>
      <c r="Y5037" s="103">
        <v>4</v>
      </c>
      <c r="Z5037" s="99">
        <v>4</v>
      </c>
      <c r="AA5037" s="104">
        <v>1</v>
      </c>
      <c r="AB5037" s="100">
        <v>0</v>
      </c>
      <c r="AC5037" s="106">
        <v>0</v>
      </c>
      <c r="AD5037" s="107">
        <v>43609</v>
      </c>
      <c r="AE5037" s="107">
        <v>43612</v>
      </c>
      <c r="AF5037" s="99">
        <v>1</v>
      </c>
      <c r="AG5037" s="101" t="s">
        <v>53</v>
      </c>
      <c r="AH5037" s="100">
        <v>0</v>
      </c>
      <c r="AI5037" s="106">
        <v>0</v>
      </c>
      <c r="AJ5037" s="106">
        <v>0</v>
      </c>
      <c r="AK5037" s="60" t="str">
        <f>+IF(Tabla1[[#This Row],[REQUEST_TY]]="SR MANTENIMIENTO CORRECTIVO", "EMERGENCIA", "OTROS")</f>
        <v>OTROS</v>
      </c>
      <c r="AL5037" s="6" t="str">
        <f>+_xlfn.IFS(Tabla1[[#This Row],[Veces obj]]&lt;=1,"0-1",Tabla1[[#This Row],[Veces obj]]&lt;=2,"1-2",Tabla1[[#This Row],[Veces obj]]&lt;=3,"2-3",TRUE,"&gt;3")</f>
        <v>0-1</v>
      </c>
      <c r="AM5037" s="60" t="str">
        <f>+_xlfn.IFS(MONTH(Tabla1[[#This Row],[MES]])&lt;=3,"Q1",MONTH(Tabla1[[#This Row],[MES]])&lt;=6,"Q2",MONTH(Tabla1[[#This Row],[MES]])&lt;=9,"Q3",TRUE,"Q4")</f>
        <v>Q2</v>
      </c>
      <c r="AN5037" s="15" t="str">
        <f>+IFERROR(VLOOKUP(Tabla1[[#This Row],[CUENTA]],CTAS[],2,0),"OTROS")</f>
        <v>OTROS</v>
      </c>
      <c r="AP5037" s="15" t="str">
        <f>+IFERROR(VLOOKUP(Tabla1[[#This Row],[EMPLEADO]],IS[],3,0),"OTROS")</f>
        <v>OTROS</v>
      </c>
      <c r="AQ5037" s="15" t="str">
        <f>+IFERROR(VLOOKUP(Tabla1[[#This Row],[EMPLEADO]],IS[[NÓMINA]:[INGENIERO]],2,0),"OTROS")</f>
        <v>OTROS</v>
      </c>
    </row>
    <row r="5038" spans="1:43" x14ac:dyDescent="0.25">
      <c r="A5038" s="91" t="s">
        <v>12089</v>
      </c>
      <c r="B5038" s="92">
        <v>1</v>
      </c>
      <c r="C5038" s="92" t="s">
        <v>14171</v>
      </c>
      <c r="D5038" s="93" t="s">
        <v>38</v>
      </c>
      <c r="E5038" s="94" t="s">
        <v>14172</v>
      </c>
      <c r="F5038" s="94" t="s">
        <v>14173</v>
      </c>
      <c r="G5038" s="105" t="s">
        <v>14174</v>
      </c>
      <c r="H5038" s="92" t="s">
        <v>58</v>
      </c>
      <c r="I5038" s="95" t="s">
        <v>43</v>
      </c>
      <c r="J5038" s="92" t="s">
        <v>8</v>
      </c>
      <c r="K5038" s="96" t="s">
        <v>14175</v>
      </c>
      <c r="L5038" s="96" t="s">
        <v>14176</v>
      </c>
      <c r="M5038" s="92" t="s">
        <v>540</v>
      </c>
      <c r="N5038" s="92">
        <v>0</v>
      </c>
      <c r="O5038" s="92" t="s">
        <v>47</v>
      </c>
      <c r="P5038" s="96">
        <v>2731</v>
      </c>
      <c r="Q5038" s="96" t="s">
        <v>48</v>
      </c>
      <c r="R5038" s="97" t="s">
        <v>49</v>
      </c>
      <c r="S5038" s="98" t="s">
        <v>50</v>
      </c>
      <c r="T5038" s="98" t="s">
        <v>51</v>
      </c>
      <c r="U5038" s="99" t="s">
        <v>52</v>
      </c>
      <c r="V5038" s="100">
        <v>1.05</v>
      </c>
      <c r="W5038" s="106">
        <v>750.75000000000011</v>
      </c>
      <c r="X5038" s="102">
        <v>1</v>
      </c>
      <c r="Y5038" s="103">
        <v>1.17</v>
      </c>
      <c r="Z5038" s="99">
        <v>5</v>
      </c>
      <c r="AA5038" s="104">
        <v>0.23399999999999999</v>
      </c>
      <c r="AB5038" s="100">
        <v>0</v>
      </c>
      <c r="AC5038" s="106">
        <v>0</v>
      </c>
      <c r="AD5038" s="107">
        <v>43612</v>
      </c>
      <c r="AE5038" s="107">
        <v>43612</v>
      </c>
      <c r="AF5038" s="99">
        <v>0</v>
      </c>
      <c r="AG5038" s="101" t="s">
        <v>53</v>
      </c>
      <c r="AH5038" s="100">
        <v>0</v>
      </c>
      <c r="AI5038" s="106">
        <v>0</v>
      </c>
      <c r="AJ5038" s="106">
        <v>0</v>
      </c>
      <c r="AK5038" s="60" t="str">
        <f>+IF(Tabla1[[#This Row],[REQUEST_TY]]="SR MANTENIMIENTO CORRECTIVO", "EMERGENCIA", "OTROS")</f>
        <v>EMERGENCIA</v>
      </c>
      <c r="AL5038" s="6" t="str">
        <f>+_xlfn.IFS(Tabla1[[#This Row],[Veces obj]]&lt;=1,"0-1",Tabla1[[#This Row],[Veces obj]]&lt;=2,"1-2",Tabla1[[#This Row],[Veces obj]]&lt;=3,"2-3",TRUE,"&gt;3")</f>
        <v>0-1</v>
      </c>
      <c r="AM5038" s="60" t="str">
        <f>+_xlfn.IFS(MONTH(Tabla1[[#This Row],[MES]])&lt;=3,"Q1",MONTH(Tabla1[[#This Row],[MES]])&lt;=6,"Q2",MONTH(Tabla1[[#This Row],[MES]])&lt;=9,"Q3",TRUE,"Q4")</f>
        <v>Q2</v>
      </c>
      <c r="AN5038" s="15" t="str">
        <f>+IFERROR(VLOOKUP(Tabla1[[#This Row],[CUENTA]],CTAS[],2,0),"OTROS")</f>
        <v>OTROS</v>
      </c>
      <c r="AP5038" s="15" t="str">
        <f>+IFERROR(VLOOKUP(Tabla1[[#This Row],[EMPLEADO]],IS[],3,0),"OTROS")</f>
        <v>OTROS</v>
      </c>
      <c r="AQ5038" s="15" t="str">
        <f>+IFERROR(VLOOKUP(Tabla1[[#This Row],[EMPLEADO]],IS[[NÓMINA]:[INGENIERO]],2,0),"OTROS")</f>
        <v>OTROS</v>
      </c>
    </row>
    <row r="5039" spans="1:43" x14ac:dyDescent="0.25">
      <c r="A5039" s="91" t="s">
        <v>12089</v>
      </c>
      <c r="B5039" s="92">
        <v>1</v>
      </c>
      <c r="C5039" s="92" t="s">
        <v>14177</v>
      </c>
      <c r="D5039" s="93" t="s">
        <v>38</v>
      </c>
      <c r="E5039" s="94" t="s">
        <v>4797</v>
      </c>
      <c r="F5039" s="94" t="s">
        <v>14178</v>
      </c>
      <c r="G5039" s="105" t="s">
        <v>4799</v>
      </c>
      <c r="H5039" s="92" t="s">
        <v>136</v>
      </c>
      <c r="I5039" s="95" t="s">
        <v>43</v>
      </c>
      <c r="J5039" s="92" t="s">
        <v>8</v>
      </c>
      <c r="K5039" s="96" t="s">
        <v>4800</v>
      </c>
      <c r="L5039" s="96" t="s">
        <v>4801</v>
      </c>
      <c r="M5039" s="92" t="s">
        <v>222</v>
      </c>
      <c r="N5039" s="92">
        <v>0</v>
      </c>
      <c r="O5039" s="92" t="s">
        <v>47</v>
      </c>
      <c r="P5039" s="96">
        <v>112</v>
      </c>
      <c r="Q5039" s="96" t="s">
        <v>48</v>
      </c>
      <c r="R5039" s="97" t="s">
        <v>223</v>
      </c>
      <c r="S5039" s="98" t="s">
        <v>139</v>
      </c>
      <c r="T5039" s="98" t="s">
        <v>51</v>
      </c>
      <c r="U5039" s="99" t="s">
        <v>353</v>
      </c>
      <c r="V5039" s="100">
        <v>1.1499999999999999</v>
      </c>
      <c r="W5039" s="106">
        <v>1808.95</v>
      </c>
      <c r="X5039" s="102">
        <v>1</v>
      </c>
      <c r="Y5039" s="103">
        <v>0.63</v>
      </c>
      <c r="Z5039" s="99">
        <v>4</v>
      </c>
      <c r="AA5039" s="104">
        <v>0.1575</v>
      </c>
      <c r="AB5039" s="100">
        <v>0</v>
      </c>
      <c r="AC5039" s="106">
        <v>0</v>
      </c>
      <c r="AD5039" s="107">
        <v>43612</v>
      </c>
      <c r="AE5039" s="107">
        <v>43612</v>
      </c>
      <c r="AF5039" s="99">
        <v>0</v>
      </c>
      <c r="AG5039" s="101" t="s">
        <v>53</v>
      </c>
      <c r="AH5039" s="100">
        <v>0</v>
      </c>
      <c r="AI5039" s="106">
        <v>0</v>
      </c>
      <c r="AJ5039" s="106">
        <v>0</v>
      </c>
      <c r="AK5039" s="60" t="str">
        <f>+IF(Tabla1[[#This Row],[REQUEST_TY]]="SR MANTENIMIENTO CORRECTIVO", "EMERGENCIA", "OTROS")</f>
        <v>EMERGENCIA</v>
      </c>
      <c r="AL5039" s="6" t="str">
        <f>+_xlfn.IFS(Tabla1[[#This Row],[Veces obj]]&lt;=1,"0-1",Tabla1[[#This Row],[Veces obj]]&lt;=2,"1-2",Tabla1[[#This Row],[Veces obj]]&lt;=3,"2-3",TRUE,"&gt;3")</f>
        <v>0-1</v>
      </c>
      <c r="AM5039" s="60" t="str">
        <f>+_xlfn.IFS(MONTH(Tabla1[[#This Row],[MES]])&lt;=3,"Q1",MONTH(Tabla1[[#This Row],[MES]])&lt;=6,"Q2",MONTH(Tabla1[[#This Row],[MES]])&lt;=9,"Q3",TRUE,"Q4")</f>
        <v>Q2</v>
      </c>
      <c r="AN5039" s="15" t="str">
        <f>+IFERROR(VLOOKUP(Tabla1[[#This Row],[CUENTA]],CTAS[],2,0),"OTROS")</f>
        <v>OTROS</v>
      </c>
      <c r="AP5039" s="15" t="str">
        <f>+IFERROR(VLOOKUP(Tabla1[[#This Row],[EMPLEADO]],IS[],3,0),"OTROS")</f>
        <v>OTROS</v>
      </c>
      <c r="AQ5039" s="15" t="str">
        <f>+IFERROR(VLOOKUP(Tabla1[[#This Row],[EMPLEADO]],IS[[NÓMINA]:[INGENIERO]],2,0),"OTROS")</f>
        <v>OTROS</v>
      </c>
    </row>
    <row r="5040" spans="1:43" x14ac:dyDescent="0.25">
      <c r="A5040" s="91" t="s">
        <v>12089</v>
      </c>
      <c r="B5040" s="92">
        <v>1</v>
      </c>
      <c r="C5040" s="92" t="s">
        <v>14179</v>
      </c>
      <c r="D5040" s="93" t="s">
        <v>38</v>
      </c>
      <c r="E5040" s="94" t="s">
        <v>98</v>
      </c>
      <c r="F5040" s="94" t="s">
        <v>14180</v>
      </c>
      <c r="G5040" s="105" t="s">
        <v>1586</v>
      </c>
      <c r="H5040" s="92" t="s">
        <v>915</v>
      </c>
      <c r="I5040" s="95" t="s">
        <v>43</v>
      </c>
      <c r="J5040" s="92" t="s">
        <v>8</v>
      </c>
      <c r="K5040" s="96" t="s">
        <v>102</v>
      </c>
      <c r="L5040" s="96" t="s">
        <v>718</v>
      </c>
      <c r="M5040" s="92" t="s">
        <v>46</v>
      </c>
      <c r="N5040" s="92">
        <v>0</v>
      </c>
      <c r="O5040" s="92" t="s">
        <v>47</v>
      </c>
      <c r="P5040" s="96">
        <v>1</v>
      </c>
      <c r="Q5040" s="96" t="s">
        <v>388</v>
      </c>
      <c r="R5040" s="97" t="s">
        <v>63</v>
      </c>
      <c r="S5040" s="98" t="s">
        <v>64</v>
      </c>
      <c r="T5040" s="98" t="s">
        <v>51</v>
      </c>
      <c r="U5040" s="99" t="s">
        <v>389</v>
      </c>
      <c r="V5040" s="100">
        <v>0</v>
      </c>
      <c r="W5040" s="106">
        <v>0</v>
      </c>
      <c r="X5040" s="102">
        <v>1</v>
      </c>
      <c r="Y5040" s="103">
        <v>0.45</v>
      </c>
      <c r="Z5040" s="99">
        <v>5</v>
      </c>
      <c r="AA5040" s="104">
        <v>0.09</v>
      </c>
      <c r="AB5040" s="100">
        <v>0</v>
      </c>
      <c r="AC5040" s="106">
        <v>0</v>
      </c>
      <c r="AD5040" s="107">
        <v>43612</v>
      </c>
      <c r="AE5040" s="107">
        <v>43612</v>
      </c>
      <c r="AF5040" s="99">
        <v>0</v>
      </c>
      <c r="AG5040" s="101" t="s">
        <v>53</v>
      </c>
      <c r="AH5040" s="100">
        <v>0</v>
      </c>
      <c r="AI5040" s="106">
        <v>0</v>
      </c>
      <c r="AJ5040" s="106">
        <v>0</v>
      </c>
      <c r="AK5040" s="60" t="str">
        <f>+IF(Tabla1[[#This Row],[REQUEST_TY]]="SR MANTENIMIENTO CORRECTIVO", "EMERGENCIA", "OTROS")</f>
        <v>EMERGENCIA</v>
      </c>
      <c r="AL5040" s="6" t="str">
        <f>+_xlfn.IFS(Tabla1[[#This Row],[Veces obj]]&lt;=1,"0-1",Tabla1[[#This Row],[Veces obj]]&lt;=2,"1-2",Tabla1[[#This Row],[Veces obj]]&lt;=3,"2-3",TRUE,"&gt;3")</f>
        <v>0-1</v>
      </c>
      <c r="AM5040" s="60" t="str">
        <f>+_xlfn.IFS(MONTH(Tabla1[[#This Row],[MES]])&lt;=3,"Q1",MONTH(Tabla1[[#This Row],[MES]])&lt;=6,"Q2",MONTH(Tabla1[[#This Row],[MES]])&lt;=9,"Q3",TRUE,"Q4")</f>
        <v>Q2</v>
      </c>
      <c r="AN5040" s="15" t="str">
        <f>+IFERROR(VLOOKUP(Tabla1[[#This Row],[CUENTA]],CTAS[],2,0),"OTROS")</f>
        <v>OTROS</v>
      </c>
      <c r="AP5040" s="15" t="str">
        <f>+IFERROR(VLOOKUP(Tabla1[[#This Row],[EMPLEADO]],IS[],3,0),"OTROS")</f>
        <v>OTROS</v>
      </c>
      <c r="AQ5040" s="15" t="str">
        <f>+IFERROR(VLOOKUP(Tabla1[[#This Row],[EMPLEADO]],IS[[NÓMINA]:[INGENIERO]],2,0),"OTROS")</f>
        <v>OTROS</v>
      </c>
    </row>
    <row r="5041" spans="1:43" x14ac:dyDescent="0.25">
      <c r="A5041" s="91" t="s">
        <v>12089</v>
      </c>
      <c r="B5041" s="92">
        <v>1</v>
      </c>
      <c r="C5041" s="92" t="s">
        <v>14181</v>
      </c>
      <c r="D5041" s="93" t="s">
        <v>38</v>
      </c>
      <c r="E5041" s="94" t="s">
        <v>1077</v>
      </c>
      <c r="F5041" s="94" t="s">
        <v>14180</v>
      </c>
      <c r="G5041" s="105" t="s">
        <v>14182</v>
      </c>
      <c r="H5041" s="92" t="s">
        <v>484</v>
      </c>
      <c r="I5041" s="95" t="s">
        <v>43</v>
      </c>
      <c r="J5041" s="92" t="s">
        <v>8</v>
      </c>
      <c r="K5041" s="96" t="s">
        <v>2300</v>
      </c>
      <c r="L5041" s="96" t="s">
        <v>2301</v>
      </c>
      <c r="M5041" s="92" t="s">
        <v>94</v>
      </c>
      <c r="N5041" s="92">
        <v>1</v>
      </c>
      <c r="O5041" s="92" t="s">
        <v>47</v>
      </c>
      <c r="P5041" s="96">
        <v>2731</v>
      </c>
      <c r="Q5041" s="96" t="s">
        <v>48</v>
      </c>
      <c r="R5041" s="97" t="s">
        <v>63</v>
      </c>
      <c r="S5041" s="98" t="s">
        <v>64</v>
      </c>
      <c r="T5041" s="98" t="s">
        <v>51</v>
      </c>
      <c r="U5041" s="99" t="s">
        <v>96</v>
      </c>
      <c r="V5041" s="100">
        <v>1.1000000000000001</v>
      </c>
      <c r="W5041" s="106">
        <v>0</v>
      </c>
      <c r="X5041" s="102">
        <v>1</v>
      </c>
      <c r="Y5041" s="103">
        <v>2.2799999999999998</v>
      </c>
      <c r="Z5041" s="99">
        <v>5</v>
      </c>
      <c r="AA5041" s="104">
        <v>0.45599999999999996</v>
      </c>
      <c r="AB5041" s="100">
        <v>0</v>
      </c>
      <c r="AC5041" s="106">
        <v>0</v>
      </c>
      <c r="AD5041" s="107">
        <v>43614</v>
      </c>
      <c r="AE5041" s="107">
        <v>43614</v>
      </c>
      <c r="AF5041" s="99">
        <v>0</v>
      </c>
      <c r="AG5041" s="101" t="s">
        <v>53</v>
      </c>
      <c r="AH5041" s="100">
        <v>0</v>
      </c>
      <c r="AI5041" s="106">
        <v>0</v>
      </c>
      <c r="AJ5041" s="106">
        <v>0</v>
      </c>
      <c r="AK5041" s="60" t="str">
        <f>+IF(Tabla1[[#This Row],[REQUEST_TY]]="SR MANTENIMIENTO CORRECTIVO", "EMERGENCIA", "OTROS")</f>
        <v>EMERGENCIA</v>
      </c>
      <c r="AL5041" s="6" t="str">
        <f>+_xlfn.IFS(Tabla1[[#This Row],[Veces obj]]&lt;=1,"0-1",Tabla1[[#This Row],[Veces obj]]&lt;=2,"1-2",Tabla1[[#This Row],[Veces obj]]&lt;=3,"2-3",TRUE,"&gt;3")</f>
        <v>0-1</v>
      </c>
      <c r="AM5041" s="60" t="str">
        <f>+_xlfn.IFS(MONTH(Tabla1[[#This Row],[MES]])&lt;=3,"Q1",MONTH(Tabla1[[#This Row],[MES]])&lt;=6,"Q2",MONTH(Tabla1[[#This Row],[MES]])&lt;=9,"Q3",TRUE,"Q4")</f>
        <v>Q2</v>
      </c>
      <c r="AN5041" s="15" t="str">
        <f>+IFERROR(VLOOKUP(Tabla1[[#This Row],[CUENTA]],CTAS[],2,0),"OTROS")</f>
        <v>OTROS</v>
      </c>
      <c r="AP5041" s="15" t="str">
        <f>+IFERROR(VLOOKUP(Tabla1[[#This Row],[EMPLEADO]],IS[],3,0),"OTROS")</f>
        <v>OTROS</v>
      </c>
      <c r="AQ5041" s="15" t="str">
        <f>+IFERROR(VLOOKUP(Tabla1[[#This Row],[EMPLEADO]],IS[[NÓMINA]:[INGENIERO]],2,0),"OTROS")</f>
        <v>OTROS</v>
      </c>
    </row>
    <row r="5042" spans="1:43" x14ac:dyDescent="0.25">
      <c r="A5042" s="91" t="s">
        <v>12089</v>
      </c>
      <c r="B5042" s="92">
        <v>1</v>
      </c>
      <c r="C5042" s="92" t="s">
        <v>14183</v>
      </c>
      <c r="D5042" s="93" t="s">
        <v>38</v>
      </c>
      <c r="E5042" s="94" t="s">
        <v>217</v>
      </c>
      <c r="F5042" s="94" t="s">
        <v>14184</v>
      </c>
      <c r="G5042" s="105" t="s">
        <v>779</v>
      </c>
      <c r="H5042" s="92" t="s">
        <v>10274</v>
      </c>
      <c r="I5042" s="95" t="s">
        <v>43</v>
      </c>
      <c r="J5042" s="92" t="s">
        <v>8</v>
      </c>
      <c r="K5042" s="96" t="s">
        <v>59</v>
      </c>
      <c r="L5042" s="96" t="s">
        <v>780</v>
      </c>
      <c r="M5042" s="92" t="s">
        <v>310</v>
      </c>
      <c r="N5042" s="92">
        <v>0</v>
      </c>
      <c r="O5042" s="92" t="s">
        <v>47</v>
      </c>
      <c r="P5042" s="96">
        <v>8</v>
      </c>
      <c r="Q5042" s="96" t="s">
        <v>194</v>
      </c>
      <c r="R5042" s="97" t="s">
        <v>223</v>
      </c>
      <c r="S5042" s="98" t="s">
        <v>139</v>
      </c>
      <c r="T5042" s="98" t="s">
        <v>51</v>
      </c>
      <c r="U5042" s="99" t="s">
        <v>224</v>
      </c>
      <c r="V5042" s="100">
        <v>0.8</v>
      </c>
      <c r="W5042" s="106">
        <v>1258.4000000000003</v>
      </c>
      <c r="X5042" s="102">
        <v>1</v>
      </c>
      <c r="Y5042" s="103">
        <v>1.93</v>
      </c>
      <c r="Z5042" s="99">
        <v>4</v>
      </c>
      <c r="AA5042" s="104">
        <v>0.48249999999999998</v>
      </c>
      <c r="AB5042" s="100">
        <v>0</v>
      </c>
      <c r="AC5042" s="106">
        <v>0</v>
      </c>
      <c r="AD5042" s="107">
        <v>43613</v>
      </c>
      <c r="AE5042" s="107">
        <v>43613</v>
      </c>
      <c r="AF5042" s="99">
        <v>0</v>
      </c>
      <c r="AG5042" s="101" t="s">
        <v>53</v>
      </c>
      <c r="AH5042" s="100">
        <v>0</v>
      </c>
      <c r="AI5042" s="106">
        <v>0</v>
      </c>
      <c r="AJ5042" s="106">
        <v>0</v>
      </c>
      <c r="AK5042" s="60" t="str">
        <f>+IF(Tabla1[[#This Row],[REQUEST_TY]]="SR MANTENIMIENTO CORRECTIVO", "EMERGENCIA", "OTROS")</f>
        <v>EMERGENCIA</v>
      </c>
      <c r="AL5042" s="6" t="str">
        <f>+_xlfn.IFS(Tabla1[[#This Row],[Veces obj]]&lt;=1,"0-1",Tabla1[[#This Row],[Veces obj]]&lt;=2,"1-2",Tabla1[[#This Row],[Veces obj]]&lt;=3,"2-3",TRUE,"&gt;3")</f>
        <v>0-1</v>
      </c>
      <c r="AM5042" s="60" t="str">
        <f>+_xlfn.IFS(MONTH(Tabla1[[#This Row],[MES]])&lt;=3,"Q1",MONTH(Tabla1[[#This Row],[MES]])&lt;=6,"Q2",MONTH(Tabla1[[#This Row],[MES]])&lt;=9,"Q3",TRUE,"Q4")</f>
        <v>Q2</v>
      </c>
      <c r="AN5042" s="15" t="str">
        <f>+IFERROR(VLOOKUP(Tabla1[[#This Row],[CUENTA]],CTAS[],2,0),"OTROS")</f>
        <v>OTROS</v>
      </c>
      <c r="AP5042" s="15" t="str">
        <f>+IFERROR(VLOOKUP(Tabla1[[#This Row],[EMPLEADO]],IS[],3,0),"OTROS")</f>
        <v>OTROS</v>
      </c>
      <c r="AQ5042" s="15" t="str">
        <f>+IFERROR(VLOOKUP(Tabla1[[#This Row],[EMPLEADO]],IS[[NÓMINA]:[INGENIERO]],2,0),"OTROS")</f>
        <v>OTROS</v>
      </c>
    </row>
    <row r="5043" spans="1:43" x14ac:dyDescent="0.25">
      <c r="A5043" s="91" t="s">
        <v>12089</v>
      </c>
      <c r="B5043" s="92">
        <v>1</v>
      </c>
      <c r="C5043" s="92" t="s">
        <v>14185</v>
      </c>
      <c r="D5043" s="93" t="s">
        <v>38</v>
      </c>
      <c r="E5043" s="94" t="s">
        <v>1346</v>
      </c>
      <c r="F5043" s="94" t="s">
        <v>14186</v>
      </c>
      <c r="G5043" s="105" t="s">
        <v>2711</v>
      </c>
      <c r="H5043" s="92" t="s">
        <v>136</v>
      </c>
      <c r="I5043" s="95" t="s">
        <v>43</v>
      </c>
      <c r="J5043" s="92" t="s">
        <v>8</v>
      </c>
      <c r="K5043" s="96" t="s">
        <v>1787</v>
      </c>
      <c r="L5043" s="96" t="s">
        <v>1788</v>
      </c>
      <c r="M5043" s="92" t="s">
        <v>736</v>
      </c>
      <c r="N5043" s="92">
        <v>0</v>
      </c>
      <c r="O5043" s="92" t="s">
        <v>47</v>
      </c>
      <c r="P5043" s="96">
        <v>71</v>
      </c>
      <c r="Q5043" s="96" t="s">
        <v>48</v>
      </c>
      <c r="R5043" s="97" t="s">
        <v>223</v>
      </c>
      <c r="S5043" s="98" t="s">
        <v>139</v>
      </c>
      <c r="T5043" s="98" t="s">
        <v>51</v>
      </c>
      <c r="U5043" s="99" t="s">
        <v>353</v>
      </c>
      <c r="V5043" s="100">
        <v>1.1499999999999999</v>
      </c>
      <c r="W5043" s="106">
        <v>1808.95</v>
      </c>
      <c r="X5043" s="102">
        <v>1</v>
      </c>
      <c r="Y5043" s="103">
        <v>1.33</v>
      </c>
      <c r="Z5043" s="99">
        <v>4</v>
      </c>
      <c r="AA5043" s="104">
        <v>0.33250000000000002</v>
      </c>
      <c r="AB5043" s="100">
        <v>0</v>
      </c>
      <c r="AC5043" s="106">
        <v>0</v>
      </c>
      <c r="AD5043" s="107">
        <v>43612</v>
      </c>
      <c r="AE5043" s="107">
        <v>43612</v>
      </c>
      <c r="AF5043" s="99">
        <v>0</v>
      </c>
      <c r="AG5043" s="101" t="s">
        <v>53</v>
      </c>
      <c r="AH5043" s="100">
        <v>0</v>
      </c>
      <c r="AI5043" s="106">
        <v>0</v>
      </c>
      <c r="AJ5043" s="106">
        <v>0</v>
      </c>
      <c r="AK5043" s="60" t="str">
        <f>+IF(Tabla1[[#This Row],[REQUEST_TY]]="SR MANTENIMIENTO CORRECTIVO", "EMERGENCIA", "OTROS")</f>
        <v>EMERGENCIA</v>
      </c>
      <c r="AL5043" s="6" t="str">
        <f>+_xlfn.IFS(Tabla1[[#This Row],[Veces obj]]&lt;=1,"0-1",Tabla1[[#This Row],[Veces obj]]&lt;=2,"1-2",Tabla1[[#This Row],[Veces obj]]&lt;=3,"2-3",TRUE,"&gt;3")</f>
        <v>0-1</v>
      </c>
      <c r="AM5043" s="60" t="str">
        <f>+_xlfn.IFS(MONTH(Tabla1[[#This Row],[MES]])&lt;=3,"Q1",MONTH(Tabla1[[#This Row],[MES]])&lt;=6,"Q2",MONTH(Tabla1[[#This Row],[MES]])&lt;=9,"Q3",TRUE,"Q4")</f>
        <v>Q2</v>
      </c>
      <c r="AN5043" s="15" t="str">
        <f>+IFERROR(VLOOKUP(Tabla1[[#This Row],[CUENTA]],CTAS[],2,0),"OTROS")</f>
        <v>OTROS</v>
      </c>
      <c r="AP5043" s="15" t="str">
        <f>+IFERROR(VLOOKUP(Tabla1[[#This Row],[EMPLEADO]],IS[],3,0),"OTROS")</f>
        <v>OTROS</v>
      </c>
      <c r="AQ5043" s="15" t="str">
        <f>+IFERROR(VLOOKUP(Tabla1[[#This Row],[EMPLEADO]],IS[[NÓMINA]:[INGENIERO]],2,0),"OTROS")</f>
        <v>OTROS</v>
      </c>
    </row>
    <row r="5044" spans="1:43" x14ac:dyDescent="0.25">
      <c r="A5044" s="91" t="s">
        <v>12089</v>
      </c>
      <c r="B5044" s="92">
        <v>1</v>
      </c>
      <c r="C5044" s="92" t="s">
        <v>14187</v>
      </c>
      <c r="D5044" s="93" t="s">
        <v>38</v>
      </c>
      <c r="E5044" s="94" t="s">
        <v>1784</v>
      </c>
      <c r="F5044" s="94" t="s">
        <v>14188</v>
      </c>
      <c r="G5044" s="105" t="s">
        <v>1786</v>
      </c>
      <c r="H5044" s="92" t="s">
        <v>136</v>
      </c>
      <c r="I5044" s="95" t="s">
        <v>43</v>
      </c>
      <c r="J5044" s="92" t="s">
        <v>8</v>
      </c>
      <c r="K5044" s="96" t="s">
        <v>1787</v>
      </c>
      <c r="L5044" s="96" t="s">
        <v>1788</v>
      </c>
      <c r="M5044" s="92" t="s">
        <v>736</v>
      </c>
      <c r="N5044" s="92">
        <v>0</v>
      </c>
      <c r="O5044" s="92" t="s">
        <v>47</v>
      </c>
      <c r="P5044" s="96">
        <v>87</v>
      </c>
      <c r="Q5044" s="96" t="s">
        <v>48</v>
      </c>
      <c r="R5044" s="97" t="s">
        <v>1789</v>
      </c>
      <c r="S5044" s="98" t="s">
        <v>110</v>
      </c>
      <c r="T5044" s="98" t="s">
        <v>51</v>
      </c>
      <c r="U5044" s="99" t="s">
        <v>111</v>
      </c>
      <c r="V5044" s="100">
        <v>1.2</v>
      </c>
      <c r="W5044" s="106">
        <v>2574</v>
      </c>
      <c r="X5044" s="102">
        <v>1</v>
      </c>
      <c r="Y5044" s="103">
        <v>0</v>
      </c>
      <c r="Z5044" s="99">
        <v>3</v>
      </c>
      <c r="AA5044" s="104">
        <v>0</v>
      </c>
      <c r="AB5044" s="100">
        <v>0</v>
      </c>
      <c r="AC5044" s="106">
        <v>0</v>
      </c>
      <c r="AD5044" s="107">
        <v>43614</v>
      </c>
      <c r="AE5044" s="107">
        <v>43614</v>
      </c>
      <c r="AF5044" s="99">
        <v>0</v>
      </c>
      <c r="AG5044" s="101" t="s">
        <v>53</v>
      </c>
      <c r="AH5044" s="100">
        <v>0</v>
      </c>
      <c r="AI5044" s="106">
        <v>0</v>
      </c>
      <c r="AJ5044" s="106">
        <v>0</v>
      </c>
      <c r="AK5044" s="60" t="str">
        <f>+IF(Tabla1[[#This Row],[REQUEST_TY]]="SR MANTENIMIENTO CORRECTIVO", "EMERGENCIA", "OTROS")</f>
        <v>EMERGENCIA</v>
      </c>
      <c r="AL5044" s="6" t="str">
        <f>+_xlfn.IFS(Tabla1[[#This Row],[Veces obj]]&lt;=1,"0-1",Tabla1[[#This Row],[Veces obj]]&lt;=2,"1-2",Tabla1[[#This Row],[Veces obj]]&lt;=3,"2-3",TRUE,"&gt;3")</f>
        <v>0-1</v>
      </c>
      <c r="AM5044" s="60" t="str">
        <f>+_xlfn.IFS(MONTH(Tabla1[[#This Row],[MES]])&lt;=3,"Q1",MONTH(Tabla1[[#This Row],[MES]])&lt;=6,"Q2",MONTH(Tabla1[[#This Row],[MES]])&lt;=9,"Q3",TRUE,"Q4")</f>
        <v>Q2</v>
      </c>
      <c r="AN5044" s="15" t="str">
        <f>+IFERROR(VLOOKUP(Tabla1[[#This Row],[CUENTA]],CTAS[],2,0),"OTROS")</f>
        <v>OTROS</v>
      </c>
      <c r="AP5044" s="15" t="str">
        <f>+IFERROR(VLOOKUP(Tabla1[[#This Row],[EMPLEADO]],IS[],3,0),"OTROS")</f>
        <v>OTROS</v>
      </c>
      <c r="AQ5044" s="15" t="str">
        <f>+IFERROR(VLOOKUP(Tabla1[[#This Row],[EMPLEADO]],IS[[NÓMINA]:[INGENIERO]],2,0),"OTROS")</f>
        <v>OTROS</v>
      </c>
    </row>
    <row r="5045" spans="1:43" x14ac:dyDescent="0.25">
      <c r="A5045" s="91" t="s">
        <v>12089</v>
      </c>
      <c r="B5045" s="92">
        <v>1</v>
      </c>
      <c r="C5045" s="92" t="s">
        <v>14189</v>
      </c>
      <c r="D5045" s="93" t="s">
        <v>38</v>
      </c>
      <c r="E5045" s="94" t="s">
        <v>1077</v>
      </c>
      <c r="F5045" s="94" t="s">
        <v>14190</v>
      </c>
      <c r="G5045" s="105" t="s">
        <v>5300</v>
      </c>
      <c r="H5045" s="92" t="s">
        <v>592</v>
      </c>
      <c r="I5045" s="95" t="s">
        <v>43</v>
      </c>
      <c r="J5045" s="92" t="s">
        <v>8</v>
      </c>
      <c r="K5045" s="96" t="s">
        <v>234</v>
      </c>
      <c r="L5045" s="96" t="s">
        <v>3930</v>
      </c>
      <c r="M5045" s="92" t="s">
        <v>119</v>
      </c>
      <c r="N5045" s="92">
        <v>0</v>
      </c>
      <c r="O5045" s="92" t="s">
        <v>47</v>
      </c>
      <c r="P5045" s="96">
        <v>78</v>
      </c>
      <c r="Q5045" s="96" t="s">
        <v>48</v>
      </c>
      <c r="R5045" s="97" t="s">
        <v>63</v>
      </c>
      <c r="S5045" s="98" t="s">
        <v>64</v>
      </c>
      <c r="T5045" s="98" t="s">
        <v>51</v>
      </c>
      <c r="U5045" s="99" t="s">
        <v>96</v>
      </c>
      <c r="V5045" s="100">
        <v>1.1000000000000001</v>
      </c>
      <c r="W5045" s="106">
        <v>1501.5000000000002</v>
      </c>
      <c r="X5045" s="102">
        <v>1</v>
      </c>
      <c r="Y5045" s="103">
        <v>2.5</v>
      </c>
      <c r="Z5045" s="99">
        <v>5</v>
      </c>
      <c r="AA5045" s="104">
        <v>0.5</v>
      </c>
      <c r="AB5045" s="100">
        <v>0</v>
      </c>
      <c r="AC5045" s="106">
        <v>0</v>
      </c>
      <c r="AD5045" s="107">
        <v>43612</v>
      </c>
      <c r="AE5045" s="107">
        <v>43612</v>
      </c>
      <c r="AF5045" s="99">
        <v>0</v>
      </c>
      <c r="AG5045" s="101" t="s">
        <v>53</v>
      </c>
      <c r="AH5045" s="100">
        <v>0</v>
      </c>
      <c r="AI5045" s="106">
        <v>0</v>
      </c>
      <c r="AJ5045" s="106">
        <v>0</v>
      </c>
      <c r="AK5045" s="60" t="str">
        <f>+IF(Tabla1[[#This Row],[REQUEST_TY]]="SR MANTENIMIENTO CORRECTIVO", "EMERGENCIA", "OTROS")</f>
        <v>EMERGENCIA</v>
      </c>
      <c r="AL5045" s="6" t="str">
        <f>+_xlfn.IFS(Tabla1[[#This Row],[Veces obj]]&lt;=1,"0-1",Tabla1[[#This Row],[Veces obj]]&lt;=2,"1-2",Tabla1[[#This Row],[Veces obj]]&lt;=3,"2-3",TRUE,"&gt;3")</f>
        <v>0-1</v>
      </c>
      <c r="AM5045" s="60" t="str">
        <f>+_xlfn.IFS(MONTH(Tabla1[[#This Row],[MES]])&lt;=3,"Q1",MONTH(Tabla1[[#This Row],[MES]])&lt;=6,"Q2",MONTH(Tabla1[[#This Row],[MES]])&lt;=9,"Q3",TRUE,"Q4")</f>
        <v>Q2</v>
      </c>
      <c r="AN5045" s="15" t="str">
        <f>+IFERROR(VLOOKUP(Tabla1[[#This Row],[CUENTA]],CTAS[],2,0),"OTROS")</f>
        <v>OTROS</v>
      </c>
      <c r="AP5045" s="15" t="str">
        <f>+IFERROR(VLOOKUP(Tabla1[[#This Row],[EMPLEADO]],IS[],3,0),"OTROS")</f>
        <v>CHIHUAHUA</v>
      </c>
      <c r="AQ5045" s="15" t="str">
        <f>+IFERROR(VLOOKUP(Tabla1[[#This Row],[EMPLEADO]],IS[[NÓMINA]:[INGENIERO]],2,0),"OTROS")</f>
        <v>VICTOR MENDEZ</v>
      </c>
    </row>
    <row r="5046" spans="1:43" x14ac:dyDescent="0.25">
      <c r="A5046" s="91" t="s">
        <v>12089</v>
      </c>
      <c r="B5046" s="92">
        <v>1</v>
      </c>
      <c r="C5046" s="92" t="s">
        <v>14191</v>
      </c>
      <c r="D5046" s="93" t="s">
        <v>38</v>
      </c>
      <c r="E5046" s="94" t="s">
        <v>725</v>
      </c>
      <c r="F5046" s="94" t="s">
        <v>14192</v>
      </c>
      <c r="G5046" s="105" t="s">
        <v>1675</v>
      </c>
      <c r="H5046" s="92" t="s">
        <v>868</v>
      </c>
      <c r="I5046" s="95" t="s">
        <v>43</v>
      </c>
      <c r="J5046" s="92" t="s">
        <v>8</v>
      </c>
      <c r="K5046" s="96" t="s">
        <v>59</v>
      </c>
      <c r="L5046" s="96" t="s">
        <v>1676</v>
      </c>
      <c r="M5046" s="92" t="s">
        <v>1410</v>
      </c>
      <c r="N5046" s="92">
        <v>1</v>
      </c>
      <c r="O5046" s="92" t="s">
        <v>47</v>
      </c>
      <c r="P5046" s="96">
        <v>59</v>
      </c>
      <c r="Q5046" s="96" t="s">
        <v>82</v>
      </c>
      <c r="R5046" s="97" t="s">
        <v>223</v>
      </c>
      <c r="S5046" s="98" t="s">
        <v>139</v>
      </c>
      <c r="T5046" s="98" t="s">
        <v>51</v>
      </c>
      <c r="U5046" s="99" t="s">
        <v>140</v>
      </c>
      <c r="V5046" s="100">
        <v>1.1000000000000001</v>
      </c>
      <c r="W5046" s="106">
        <v>0</v>
      </c>
      <c r="X5046" s="102">
        <v>1</v>
      </c>
      <c r="Y5046" s="103">
        <v>0.67</v>
      </c>
      <c r="Z5046" s="99">
        <v>4</v>
      </c>
      <c r="AA5046" s="104">
        <v>0.16750000000000001</v>
      </c>
      <c r="AB5046" s="100">
        <v>0</v>
      </c>
      <c r="AC5046" s="106">
        <v>0</v>
      </c>
      <c r="AD5046" s="107">
        <v>43612</v>
      </c>
      <c r="AE5046" s="107">
        <v>43612</v>
      </c>
      <c r="AF5046" s="99">
        <v>0</v>
      </c>
      <c r="AG5046" s="101" t="s">
        <v>53</v>
      </c>
      <c r="AH5046" s="100">
        <v>0</v>
      </c>
      <c r="AI5046" s="106">
        <v>0</v>
      </c>
      <c r="AJ5046" s="106">
        <v>0</v>
      </c>
      <c r="AK5046" s="60" t="str">
        <f>+IF(Tabla1[[#This Row],[REQUEST_TY]]="SR MANTENIMIENTO CORRECTIVO", "EMERGENCIA", "OTROS")</f>
        <v>EMERGENCIA</v>
      </c>
      <c r="AL5046" s="6" t="str">
        <f>+_xlfn.IFS(Tabla1[[#This Row],[Veces obj]]&lt;=1,"0-1",Tabla1[[#This Row],[Veces obj]]&lt;=2,"1-2",Tabla1[[#This Row],[Veces obj]]&lt;=3,"2-3",TRUE,"&gt;3")</f>
        <v>0-1</v>
      </c>
      <c r="AM5046" s="60" t="str">
        <f>+_xlfn.IFS(MONTH(Tabla1[[#This Row],[MES]])&lt;=3,"Q1",MONTH(Tabla1[[#This Row],[MES]])&lt;=6,"Q2",MONTH(Tabla1[[#This Row],[MES]])&lt;=9,"Q3",TRUE,"Q4")</f>
        <v>Q2</v>
      </c>
      <c r="AN5046" s="15" t="str">
        <f>+IFERROR(VLOOKUP(Tabla1[[#This Row],[CUENTA]],CTAS[],2,0),"OTROS")</f>
        <v>OTROS</v>
      </c>
      <c r="AP5046" s="15" t="str">
        <f>+IFERROR(VLOOKUP(Tabla1[[#This Row],[EMPLEADO]],IS[],3,0),"OTROS")</f>
        <v>OTROS</v>
      </c>
      <c r="AQ5046" s="15" t="str">
        <f>+IFERROR(VLOOKUP(Tabla1[[#This Row],[EMPLEADO]],IS[[NÓMINA]:[INGENIERO]],2,0),"OTROS")</f>
        <v>OTROS</v>
      </c>
    </row>
    <row r="5047" spans="1:43" x14ac:dyDescent="0.25">
      <c r="A5047" s="91" t="s">
        <v>12089</v>
      </c>
      <c r="B5047" s="92">
        <v>1</v>
      </c>
      <c r="C5047" s="92" t="s">
        <v>14193</v>
      </c>
      <c r="D5047" s="93" t="s">
        <v>38</v>
      </c>
      <c r="E5047" s="94" t="s">
        <v>725</v>
      </c>
      <c r="F5047" s="94" t="s">
        <v>14194</v>
      </c>
      <c r="G5047" s="105" t="s">
        <v>6629</v>
      </c>
      <c r="H5047" s="92" t="s">
        <v>471</v>
      </c>
      <c r="I5047" s="95" t="s">
        <v>43</v>
      </c>
      <c r="J5047" s="92" t="s">
        <v>8</v>
      </c>
      <c r="K5047" s="96" t="s">
        <v>102</v>
      </c>
      <c r="L5047" s="96" t="s">
        <v>376</v>
      </c>
      <c r="M5047" s="92" t="s">
        <v>310</v>
      </c>
      <c r="N5047" s="92">
        <v>0</v>
      </c>
      <c r="O5047" s="92" t="s">
        <v>47</v>
      </c>
      <c r="P5047" s="96">
        <v>4</v>
      </c>
      <c r="Q5047" s="96" t="s">
        <v>207</v>
      </c>
      <c r="R5047" s="97" t="s">
        <v>223</v>
      </c>
      <c r="S5047" s="98" t="s">
        <v>139</v>
      </c>
      <c r="T5047" s="98" t="s">
        <v>51</v>
      </c>
      <c r="U5047" s="99" t="s">
        <v>879</v>
      </c>
      <c r="V5047" s="100">
        <v>0.6</v>
      </c>
      <c r="W5047" s="106">
        <v>943.80000000000007</v>
      </c>
      <c r="X5047" s="102">
        <v>1</v>
      </c>
      <c r="Y5047" s="103">
        <v>0</v>
      </c>
      <c r="Z5047" s="99">
        <v>4</v>
      </c>
      <c r="AA5047" s="104">
        <v>0</v>
      </c>
      <c r="AB5047" s="100">
        <v>0</v>
      </c>
      <c r="AC5047" s="106">
        <v>0</v>
      </c>
      <c r="AD5047" s="107">
        <v>43614</v>
      </c>
      <c r="AE5047" s="107">
        <v>43614</v>
      </c>
      <c r="AF5047" s="99">
        <v>0</v>
      </c>
      <c r="AG5047" s="101" t="s">
        <v>53</v>
      </c>
      <c r="AH5047" s="100">
        <v>0</v>
      </c>
      <c r="AI5047" s="106">
        <v>0</v>
      </c>
      <c r="AJ5047" s="106">
        <v>0</v>
      </c>
      <c r="AK5047" s="60" t="str">
        <f>+IF(Tabla1[[#This Row],[REQUEST_TY]]="SR MANTENIMIENTO CORRECTIVO", "EMERGENCIA", "OTROS")</f>
        <v>EMERGENCIA</v>
      </c>
      <c r="AL5047" s="6" t="str">
        <f>+_xlfn.IFS(Tabla1[[#This Row],[Veces obj]]&lt;=1,"0-1",Tabla1[[#This Row],[Veces obj]]&lt;=2,"1-2",Tabla1[[#This Row],[Veces obj]]&lt;=3,"2-3",TRUE,"&gt;3")</f>
        <v>0-1</v>
      </c>
      <c r="AM5047" s="60" t="str">
        <f>+_xlfn.IFS(MONTH(Tabla1[[#This Row],[MES]])&lt;=3,"Q1",MONTH(Tabla1[[#This Row],[MES]])&lt;=6,"Q2",MONTH(Tabla1[[#This Row],[MES]])&lt;=9,"Q3",TRUE,"Q4")</f>
        <v>Q2</v>
      </c>
      <c r="AN5047" s="15" t="str">
        <f>+IFERROR(VLOOKUP(Tabla1[[#This Row],[CUENTA]],CTAS[],2,0),"OTROS")</f>
        <v>OTROS</v>
      </c>
      <c r="AP5047" s="15" t="str">
        <f>+IFERROR(VLOOKUP(Tabla1[[#This Row],[EMPLEADO]],IS[],3,0),"OTROS")</f>
        <v>OTROS</v>
      </c>
      <c r="AQ5047" s="15" t="str">
        <f>+IFERROR(VLOOKUP(Tabla1[[#This Row],[EMPLEADO]],IS[[NÓMINA]:[INGENIERO]],2,0),"OTROS")</f>
        <v>OTROS</v>
      </c>
    </row>
    <row r="5048" spans="1:43" x14ac:dyDescent="0.25">
      <c r="A5048" s="91" t="s">
        <v>12089</v>
      </c>
      <c r="B5048" s="92">
        <v>1</v>
      </c>
      <c r="C5048" s="92" t="s">
        <v>14195</v>
      </c>
      <c r="D5048" s="93" t="s">
        <v>38</v>
      </c>
      <c r="E5048" s="94" t="s">
        <v>98</v>
      </c>
      <c r="F5048" s="94" t="s">
        <v>14196</v>
      </c>
      <c r="G5048" s="105" t="s">
        <v>2233</v>
      </c>
      <c r="H5048" s="92" t="s">
        <v>679</v>
      </c>
      <c r="I5048" s="95" t="s">
        <v>43</v>
      </c>
      <c r="J5048" s="92" t="s">
        <v>8</v>
      </c>
      <c r="K5048" s="96" t="s">
        <v>102</v>
      </c>
      <c r="L5048" s="96" t="s">
        <v>500</v>
      </c>
      <c r="M5048" s="92" t="s">
        <v>310</v>
      </c>
      <c r="N5048" s="92">
        <v>0</v>
      </c>
      <c r="O5048" s="92" t="s">
        <v>47</v>
      </c>
      <c r="P5048" s="96">
        <v>8</v>
      </c>
      <c r="Q5048" s="96" t="s">
        <v>194</v>
      </c>
      <c r="R5048" s="97" t="s">
        <v>63</v>
      </c>
      <c r="S5048" s="98" t="s">
        <v>64</v>
      </c>
      <c r="T5048" s="98" t="s">
        <v>51</v>
      </c>
      <c r="U5048" s="99" t="s">
        <v>195</v>
      </c>
      <c r="V5048" s="100">
        <v>0.6</v>
      </c>
      <c r="W5048" s="106">
        <v>819</v>
      </c>
      <c r="X5048" s="102">
        <v>1</v>
      </c>
      <c r="Y5048" s="103">
        <v>0</v>
      </c>
      <c r="Z5048" s="99">
        <v>5</v>
      </c>
      <c r="AA5048" s="104">
        <v>0</v>
      </c>
      <c r="AB5048" s="100">
        <v>0</v>
      </c>
      <c r="AC5048" s="106">
        <v>0</v>
      </c>
      <c r="AD5048" s="107">
        <v>43613</v>
      </c>
      <c r="AE5048" s="107">
        <v>43613</v>
      </c>
      <c r="AF5048" s="99">
        <v>0</v>
      </c>
      <c r="AG5048" s="101" t="s">
        <v>53</v>
      </c>
      <c r="AH5048" s="100">
        <v>0</v>
      </c>
      <c r="AI5048" s="106">
        <v>0</v>
      </c>
      <c r="AJ5048" s="106">
        <v>0</v>
      </c>
      <c r="AK5048" s="60" t="str">
        <f>+IF(Tabla1[[#This Row],[REQUEST_TY]]="SR MANTENIMIENTO CORRECTIVO", "EMERGENCIA", "OTROS")</f>
        <v>EMERGENCIA</v>
      </c>
      <c r="AL5048" s="6" t="str">
        <f>+_xlfn.IFS(Tabla1[[#This Row],[Veces obj]]&lt;=1,"0-1",Tabla1[[#This Row],[Veces obj]]&lt;=2,"1-2",Tabla1[[#This Row],[Veces obj]]&lt;=3,"2-3",TRUE,"&gt;3")</f>
        <v>0-1</v>
      </c>
      <c r="AM5048" s="60" t="str">
        <f>+_xlfn.IFS(MONTH(Tabla1[[#This Row],[MES]])&lt;=3,"Q1",MONTH(Tabla1[[#This Row],[MES]])&lt;=6,"Q2",MONTH(Tabla1[[#This Row],[MES]])&lt;=9,"Q3",TRUE,"Q4")</f>
        <v>Q2</v>
      </c>
      <c r="AN5048" s="15" t="str">
        <f>+IFERROR(VLOOKUP(Tabla1[[#This Row],[CUENTA]],CTAS[],2,0),"OTROS")</f>
        <v>OTROS</v>
      </c>
      <c r="AP5048" s="15" t="str">
        <f>+IFERROR(VLOOKUP(Tabla1[[#This Row],[EMPLEADO]],IS[],3,0),"OTROS")</f>
        <v>OTROS</v>
      </c>
      <c r="AQ5048" s="15" t="str">
        <f>+IFERROR(VLOOKUP(Tabla1[[#This Row],[EMPLEADO]],IS[[NÓMINA]:[INGENIERO]],2,0),"OTROS")</f>
        <v>OTROS</v>
      </c>
    </row>
    <row r="5049" spans="1:43" x14ac:dyDescent="0.25">
      <c r="A5049" s="91" t="s">
        <v>12089</v>
      </c>
      <c r="B5049" s="92">
        <v>1</v>
      </c>
      <c r="C5049" s="92" t="s">
        <v>14197</v>
      </c>
      <c r="D5049" s="93" t="s">
        <v>38</v>
      </c>
      <c r="E5049" s="94" t="s">
        <v>1077</v>
      </c>
      <c r="F5049" s="94" t="s">
        <v>14198</v>
      </c>
      <c r="G5049" s="105" t="s">
        <v>2786</v>
      </c>
      <c r="H5049" s="92" t="s">
        <v>409</v>
      </c>
      <c r="I5049" s="95" t="s">
        <v>43</v>
      </c>
      <c r="J5049" s="92" t="s">
        <v>8</v>
      </c>
      <c r="K5049" s="96" t="s">
        <v>1521</v>
      </c>
      <c r="L5049" s="96" t="s">
        <v>2654</v>
      </c>
      <c r="M5049" s="92" t="s">
        <v>2809</v>
      </c>
      <c r="N5049" s="92">
        <v>0</v>
      </c>
      <c r="O5049" s="92" t="s">
        <v>47</v>
      </c>
      <c r="P5049" s="96">
        <v>74</v>
      </c>
      <c r="Q5049" s="96" t="s">
        <v>48</v>
      </c>
      <c r="R5049" s="97" t="s">
        <v>63</v>
      </c>
      <c r="S5049" s="98" t="s">
        <v>64</v>
      </c>
      <c r="T5049" s="98" t="s">
        <v>51</v>
      </c>
      <c r="U5049" s="99" t="s">
        <v>96</v>
      </c>
      <c r="V5049" s="100">
        <v>1.1000000000000001</v>
      </c>
      <c r="W5049" s="106">
        <v>1501.5000000000002</v>
      </c>
      <c r="X5049" s="102">
        <v>1</v>
      </c>
      <c r="Y5049" s="103">
        <v>4.25</v>
      </c>
      <c r="Z5049" s="99">
        <v>5</v>
      </c>
      <c r="AA5049" s="104">
        <v>0.85</v>
      </c>
      <c r="AB5049" s="100">
        <v>0</v>
      </c>
      <c r="AC5049" s="106">
        <v>0</v>
      </c>
      <c r="AD5049" s="107">
        <v>43614</v>
      </c>
      <c r="AE5049" s="107">
        <v>43614</v>
      </c>
      <c r="AF5049" s="99">
        <v>0</v>
      </c>
      <c r="AG5049" s="101" t="s">
        <v>53</v>
      </c>
      <c r="AH5049" s="100">
        <v>0</v>
      </c>
      <c r="AI5049" s="106">
        <v>0</v>
      </c>
      <c r="AJ5049" s="106">
        <v>0</v>
      </c>
      <c r="AK5049" s="60" t="str">
        <f>+IF(Tabla1[[#This Row],[REQUEST_TY]]="SR MANTENIMIENTO CORRECTIVO", "EMERGENCIA", "OTROS")</f>
        <v>EMERGENCIA</v>
      </c>
      <c r="AL5049" s="6" t="str">
        <f>+_xlfn.IFS(Tabla1[[#This Row],[Veces obj]]&lt;=1,"0-1",Tabla1[[#This Row],[Veces obj]]&lt;=2,"1-2",Tabla1[[#This Row],[Veces obj]]&lt;=3,"2-3",TRUE,"&gt;3")</f>
        <v>0-1</v>
      </c>
      <c r="AM5049" s="60" t="str">
        <f>+_xlfn.IFS(MONTH(Tabla1[[#This Row],[MES]])&lt;=3,"Q1",MONTH(Tabla1[[#This Row],[MES]])&lt;=6,"Q2",MONTH(Tabla1[[#This Row],[MES]])&lt;=9,"Q3",TRUE,"Q4")</f>
        <v>Q2</v>
      </c>
      <c r="AN5049" s="15" t="str">
        <f>+IFERROR(VLOOKUP(Tabla1[[#This Row],[CUENTA]],CTAS[],2,0),"OTROS")</f>
        <v>OTROS</v>
      </c>
      <c r="AP5049" s="15" t="str">
        <f>+IFERROR(VLOOKUP(Tabla1[[#This Row],[EMPLEADO]],IS[],3,0),"OTROS")</f>
        <v>OTROS</v>
      </c>
      <c r="AQ5049" s="15" t="str">
        <f>+IFERROR(VLOOKUP(Tabla1[[#This Row],[EMPLEADO]],IS[[NÓMINA]:[INGENIERO]],2,0),"OTROS")</f>
        <v>OTROS</v>
      </c>
    </row>
    <row r="5050" spans="1:43" x14ac:dyDescent="0.25">
      <c r="A5050" s="91" t="s">
        <v>12089</v>
      </c>
      <c r="B5050" s="92">
        <v>1</v>
      </c>
      <c r="C5050" s="92" t="s">
        <v>14199</v>
      </c>
      <c r="D5050" s="93" t="s">
        <v>3370</v>
      </c>
      <c r="E5050" s="94" t="s">
        <v>535</v>
      </c>
      <c r="F5050" s="94" t="s">
        <v>14200</v>
      </c>
      <c r="G5050" s="105" t="s">
        <v>14201</v>
      </c>
      <c r="H5050" s="92" t="s">
        <v>1130</v>
      </c>
      <c r="I5050" s="95" t="s">
        <v>43</v>
      </c>
      <c r="J5050" s="92" t="s">
        <v>8</v>
      </c>
      <c r="K5050" s="96" t="s">
        <v>117</v>
      </c>
      <c r="L5050" s="96" t="s">
        <v>14202</v>
      </c>
      <c r="M5050" s="92" t="s">
        <v>14203</v>
      </c>
      <c r="N5050" s="92">
        <v>0</v>
      </c>
      <c r="O5050" s="92" t="s">
        <v>47</v>
      </c>
      <c r="P5050" s="96" t="s">
        <v>822</v>
      </c>
      <c r="Q5050" s="96" t="s">
        <v>48</v>
      </c>
      <c r="R5050" s="97" t="s">
        <v>49</v>
      </c>
      <c r="S5050" s="98" t="s">
        <v>50</v>
      </c>
      <c r="T5050" s="98" t="s">
        <v>208</v>
      </c>
      <c r="U5050" s="99" t="s">
        <v>52</v>
      </c>
      <c r="V5050" s="100">
        <v>1</v>
      </c>
      <c r="W5050" s="106">
        <v>1072.5000000000002</v>
      </c>
      <c r="X5050" s="102">
        <v>0</v>
      </c>
      <c r="Y5050" s="103">
        <v>9</v>
      </c>
      <c r="Z5050" s="99">
        <v>9</v>
      </c>
      <c r="AA5050" s="104">
        <v>1</v>
      </c>
      <c r="AB5050" s="100">
        <v>0</v>
      </c>
      <c r="AC5050" s="106">
        <v>0</v>
      </c>
      <c r="AD5050" s="107">
        <v>43612</v>
      </c>
      <c r="AE5050" s="107">
        <v>43613</v>
      </c>
      <c r="AF5050" s="99">
        <v>1</v>
      </c>
      <c r="AG5050" s="101" t="s">
        <v>53</v>
      </c>
      <c r="AH5050" s="100">
        <v>0</v>
      </c>
      <c r="AI5050" s="106">
        <v>0</v>
      </c>
      <c r="AJ5050" s="106">
        <v>0</v>
      </c>
      <c r="AK5050" s="60" t="str">
        <f>+IF(Tabla1[[#This Row],[REQUEST_TY]]="SR MANTENIMIENTO CORRECTIVO", "EMERGENCIA", "OTROS")</f>
        <v>OTROS</v>
      </c>
      <c r="AL5050" s="6" t="str">
        <f>+_xlfn.IFS(Tabla1[[#This Row],[Veces obj]]&lt;=1,"0-1",Tabla1[[#This Row],[Veces obj]]&lt;=2,"1-2",Tabla1[[#This Row],[Veces obj]]&lt;=3,"2-3",TRUE,"&gt;3")</f>
        <v>0-1</v>
      </c>
      <c r="AM5050" s="60" t="str">
        <f>+_xlfn.IFS(MONTH(Tabla1[[#This Row],[MES]])&lt;=3,"Q1",MONTH(Tabla1[[#This Row],[MES]])&lt;=6,"Q2",MONTH(Tabla1[[#This Row],[MES]])&lt;=9,"Q3",TRUE,"Q4")</f>
        <v>Q2</v>
      </c>
      <c r="AN5050" s="15" t="str">
        <f>+IFERROR(VLOOKUP(Tabla1[[#This Row],[CUENTA]],CTAS[],2,0),"OTROS")</f>
        <v>OTROS</v>
      </c>
      <c r="AP5050" s="15" t="str">
        <f>+IFERROR(VLOOKUP(Tabla1[[#This Row],[EMPLEADO]],IS[],3,0),"OTROS")</f>
        <v>OTROS</v>
      </c>
      <c r="AQ5050" s="15" t="str">
        <f>+IFERROR(VLOOKUP(Tabla1[[#This Row],[EMPLEADO]],IS[[NÓMINA]:[INGENIERO]],2,0),"OTROS")</f>
        <v>OTROS</v>
      </c>
    </row>
    <row r="5051" spans="1:43" x14ac:dyDescent="0.25">
      <c r="A5051" s="91" t="s">
        <v>12089</v>
      </c>
      <c r="B5051" s="92">
        <v>1</v>
      </c>
      <c r="C5051" s="92" t="s">
        <v>14204</v>
      </c>
      <c r="D5051" s="93" t="s">
        <v>38</v>
      </c>
      <c r="E5051" s="94" t="s">
        <v>217</v>
      </c>
      <c r="F5051" s="94" t="s">
        <v>14205</v>
      </c>
      <c r="G5051" s="105" t="s">
        <v>2825</v>
      </c>
      <c r="H5051" s="92" t="s">
        <v>58</v>
      </c>
      <c r="I5051" s="95" t="s">
        <v>43</v>
      </c>
      <c r="J5051" s="92" t="s">
        <v>8</v>
      </c>
      <c r="K5051" s="96" t="s">
        <v>59</v>
      </c>
      <c r="L5051" s="96" t="s">
        <v>1961</v>
      </c>
      <c r="M5051" s="92" t="s">
        <v>1496</v>
      </c>
      <c r="N5051" s="92">
        <v>0</v>
      </c>
      <c r="O5051" s="92" t="s">
        <v>47</v>
      </c>
      <c r="P5051" s="96">
        <v>17</v>
      </c>
      <c r="Q5051" s="96" t="s">
        <v>62</v>
      </c>
      <c r="R5051" s="97" t="s">
        <v>223</v>
      </c>
      <c r="S5051" s="98" t="s">
        <v>139</v>
      </c>
      <c r="T5051" s="98" t="s">
        <v>51</v>
      </c>
      <c r="U5051" s="99" t="s">
        <v>262</v>
      </c>
      <c r="V5051" s="100">
        <v>1.05</v>
      </c>
      <c r="W5051" s="106">
        <v>1651.6500000000003</v>
      </c>
      <c r="X5051" s="102">
        <v>1</v>
      </c>
      <c r="Y5051" s="103">
        <v>1.57</v>
      </c>
      <c r="Z5051" s="99">
        <v>4</v>
      </c>
      <c r="AA5051" s="104">
        <v>0.39250000000000002</v>
      </c>
      <c r="AB5051" s="100">
        <v>0</v>
      </c>
      <c r="AC5051" s="106">
        <v>0</v>
      </c>
      <c r="AD5051" s="107">
        <v>43612</v>
      </c>
      <c r="AE5051" s="107">
        <v>43612</v>
      </c>
      <c r="AF5051" s="99">
        <v>0</v>
      </c>
      <c r="AG5051" s="101" t="s">
        <v>53</v>
      </c>
      <c r="AH5051" s="100">
        <v>0</v>
      </c>
      <c r="AI5051" s="106">
        <v>0</v>
      </c>
      <c r="AJ5051" s="106">
        <v>0</v>
      </c>
      <c r="AK5051" s="60" t="str">
        <f>+IF(Tabla1[[#This Row],[REQUEST_TY]]="SR MANTENIMIENTO CORRECTIVO", "EMERGENCIA", "OTROS")</f>
        <v>EMERGENCIA</v>
      </c>
      <c r="AL5051" s="6" t="str">
        <f>+_xlfn.IFS(Tabla1[[#This Row],[Veces obj]]&lt;=1,"0-1",Tabla1[[#This Row],[Veces obj]]&lt;=2,"1-2",Tabla1[[#This Row],[Veces obj]]&lt;=3,"2-3",TRUE,"&gt;3")</f>
        <v>0-1</v>
      </c>
      <c r="AM5051" s="60" t="str">
        <f>+_xlfn.IFS(MONTH(Tabla1[[#This Row],[MES]])&lt;=3,"Q1",MONTH(Tabla1[[#This Row],[MES]])&lt;=6,"Q2",MONTH(Tabla1[[#This Row],[MES]])&lt;=9,"Q3",TRUE,"Q4")</f>
        <v>Q2</v>
      </c>
      <c r="AN5051" s="15" t="str">
        <f>+IFERROR(VLOOKUP(Tabla1[[#This Row],[CUENTA]],CTAS[],2,0),"OTROS")</f>
        <v>OTROS</v>
      </c>
      <c r="AP5051" s="15" t="str">
        <f>+IFERROR(VLOOKUP(Tabla1[[#This Row],[EMPLEADO]],IS[],3,0),"OTROS")</f>
        <v>OTROS</v>
      </c>
      <c r="AQ5051" s="15" t="str">
        <f>+IFERROR(VLOOKUP(Tabla1[[#This Row],[EMPLEADO]],IS[[NÓMINA]:[INGENIERO]],2,0),"OTROS")</f>
        <v>OTROS</v>
      </c>
    </row>
    <row r="5052" spans="1:43" x14ac:dyDescent="0.25">
      <c r="A5052" s="91" t="s">
        <v>12089</v>
      </c>
      <c r="B5052" s="92">
        <v>1</v>
      </c>
      <c r="C5052" s="92" t="s">
        <v>14206</v>
      </c>
      <c r="D5052" s="93" t="s">
        <v>3370</v>
      </c>
      <c r="E5052" s="94" t="s">
        <v>535</v>
      </c>
      <c r="F5052" s="94" t="s">
        <v>14207</v>
      </c>
      <c r="G5052" s="105" t="s">
        <v>14208</v>
      </c>
      <c r="H5052" s="92" t="s">
        <v>1572</v>
      </c>
      <c r="I5052" s="95" t="s">
        <v>43</v>
      </c>
      <c r="J5052" s="92" t="s">
        <v>8</v>
      </c>
      <c r="K5052" s="96" t="s">
        <v>117</v>
      </c>
      <c r="L5052" s="96" t="s">
        <v>14209</v>
      </c>
      <c r="M5052" s="92" t="s">
        <v>1868</v>
      </c>
      <c r="N5052" s="92">
        <v>0</v>
      </c>
      <c r="O5052" s="92" t="s">
        <v>47</v>
      </c>
      <c r="P5052" s="96" t="s">
        <v>822</v>
      </c>
      <c r="Q5052" s="96" t="s">
        <v>48</v>
      </c>
      <c r="R5052" s="97" t="s">
        <v>49</v>
      </c>
      <c r="S5052" s="98" t="s">
        <v>50</v>
      </c>
      <c r="T5052" s="98" t="s">
        <v>51</v>
      </c>
      <c r="U5052" s="99" t="s">
        <v>52</v>
      </c>
      <c r="V5052" s="100">
        <v>1</v>
      </c>
      <c r="W5052" s="106">
        <v>1072.5000000000002</v>
      </c>
      <c r="X5052" s="102">
        <v>0</v>
      </c>
      <c r="Y5052" s="103">
        <v>5</v>
      </c>
      <c r="Z5052" s="99">
        <v>5</v>
      </c>
      <c r="AA5052" s="104">
        <v>1</v>
      </c>
      <c r="AB5052" s="100">
        <v>0</v>
      </c>
      <c r="AC5052" s="106">
        <v>0</v>
      </c>
      <c r="AD5052" s="107">
        <v>43612</v>
      </c>
      <c r="AE5052" s="107">
        <v>43613</v>
      </c>
      <c r="AF5052" s="99">
        <v>1</v>
      </c>
      <c r="AG5052" s="101" t="s">
        <v>53</v>
      </c>
      <c r="AH5052" s="100">
        <v>0</v>
      </c>
      <c r="AI5052" s="106">
        <v>0</v>
      </c>
      <c r="AJ5052" s="106">
        <v>0</v>
      </c>
      <c r="AK5052" s="60" t="str">
        <f>+IF(Tabla1[[#This Row],[REQUEST_TY]]="SR MANTENIMIENTO CORRECTIVO", "EMERGENCIA", "OTROS")</f>
        <v>OTROS</v>
      </c>
      <c r="AL5052" s="6" t="str">
        <f>+_xlfn.IFS(Tabla1[[#This Row],[Veces obj]]&lt;=1,"0-1",Tabla1[[#This Row],[Veces obj]]&lt;=2,"1-2",Tabla1[[#This Row],[Veces obj]]&lt;=3,"2-3",TRUE,"&gt;3")</f>
        <v>0-1</v>
      </c>
      <c r="AM5052" s="60" t="str">
        <f>+_xlfn.IFS(MONTH(Tabla1[[#This Row],[MES]])&lt;=3,"Q1",MONTH(Tabla1[[#This Row],[MES]])&lt;=6,"Q2",MONTH(Tabla1[[#This Row],[MES]])&lt;=9,"Q3",TRUE,"Q4")</f>
        <v>Q2</v>
      </c>
      <c r="AN5052" s="15" t="str">
        <f>+IFERROR(VLOOKUP(Tabla1[[#This Row],[CUENTA]],CTAS[],2,0),"OTROS")</f>
        <v>OTROS</v>
      </c>
      <c r="AP5052" s="15" t="str">
        <f>+IFERROR(VLOOKUP(Tabla1[[#This Row],[EMPLEADO]],IS[],3,0),"OTROS")</f>
        <v>OTROS</v>
      </c>
      <c r="AQ5052" s="15" t="str">
        <f>+IFERROR(VLOOKUP(Tabla1[[#This Row],[EMPLEADO]],IS[[NÓMINA]:[INGENIERO]],2,0),"OTROS")</f>
        <v>OTROS</v>
      </c>
    </row>
    <row r="5053" spans="1:43" x14ac:dyDescent="0.25">
      <c r="A5053" s="91" t="s">
        <v>12089</v>
      </c>
      <c r="B5053" s="92">
        <v>1</v>
      </c>
      <c r="C5053" s="92" t="s">
        <v>14210</v>
      </c>
      <c r="D5053" s="93" t="s">
        <v>3370</v>
      </c>
      <c r="E5053" s="94" t="s">
        <v>535</v>
      </c>
      <c r="F5053" s="94" t="s">
        <v>14211</v>
      </c>
      <c r="G5053" s="105" t="s">
        <v>14212</v>
      </c>
      <c r="H5053" s="92" t="s">
        <v>8581</v>
      </c>
      <c r="I5053" s="95" t="s">
        <v>43</v>
      </c>
      <c r="J5053" s="92" t="s">
        <v>8</v>
      </c>
      <c r="K5053" s="96" t="s">
        <v>117</v>
      </c>
      <c r="L5053" s="96" t="s">
        <v>14213</v>
      </c>
      <c r="M5053" s="92" t="s">
        <v>256</v>
      </c>
      <c r="N5053" s="92">
        <v>0</v>
      </c>
      <c r="O5053" s="92" t="s">
        <v>47</v>
      </c>
      <c r="P5053" s="96" t="s">
        <v>822</v>
      </c>
      <c r="Q5053" s="96" t="s">
        <v>48</v>
      </c>
      <c r="R5053" s="97" t="s">
        <v>49</v>
      </c>
      <c r="S5053" s="98" t="s">
        <v>50</v>
      </c>
      <c r="T5053" s="98" t="s">
        <v>51</v>
      </c>
      <c r="U5053" s="99" t="s">
        <v>52</v>
      </c>
      <c r="V5053" s="100">
        <v>1</v>
      </c>
      <c r="W5053" s="106">
        <v>1072.5000000000002</v>
      </c>
      <c r="X5053" s="102">
        <v>0</v>
      </c>
      <c r="Y5053" s="103">
        <v>5</v>
      </c>
      <c r="Z5053" s="99">
        <v>5</v>
      </c>
      <c r="AA5053" s="104">
        <v>1</v>
      </c>
      <c r="AB5053" s="100">
        <v>0</v>
      </c>
      <c r="AC5053" s="106">
        <v>0</v>
      </c>
      <c r="AD5053" s="107">
        <v>43612</v>
      </c>
      <c r="AE5053" s="107">
        <v>43614</v>
      </c>
      <c r="AF5053" s="99">
        <v>2</v>
      </c>
      <c r="AG5053" s="101" t="s">
        <v>1680</v>
      </c>
      <c r="AH5053" s="100">
        <v>0</v>
      </c>
      <c r="AI5053" s="106">
        <v>0</v>
      </c>
      <c r="AJ5053" s="106">
        <v>0</v>
      </c>
      <c r="AK5053" s="60" t="str">
        <f>+IF(Tabla1[[#This Row],[REQUEST_TY]]="SR MANTENIMIENTO CORRECTIVO", "EMERGENCIA", "OTROS")</f>
        <v>OTROS</v>
      </c>
      <c r="AL5053" s="6" t="str">
        <f>+_xlfn.IFS(Tabla1[[#This Row],[Veces obj]]&lt;=1,"0-1",Tabla1[[#This Row],[Veces obj]]&lt;=2,"1-2",Tabla1[[#This Row],[Veces obj]]&lt;=3,"2-3",TRUE,"&gt;3")</f>
        <v>0-1</v>
      </c>
      <c r="AM5053" s="60" t="str">
        <f>+_xlfn.IFS(MONTH(Tabla1[[#This Row],[MES]])&lt;=3,"Q1",MONTH(Tabla1[[#This Row],[MES]])&lt;=6,"Q2",MONTH(Tabla1[[#This Row],[MES]])&lt;=9,"Q3",TRUE,"Q4")</f>
        <v>Q2</v>
      </c>
      <c r="AN5053" s="15" t="str">
        <f>+IFERROR(VLOOKUP(Tabla1[[#This Row],[CUENTA]],CTAS[],2,0),"OTROS")</f>
        <v>OTROS</v>
      </c>
      <c r="AP5053" s="15" t="str">
        <f>+IFERROR(VLOOKUP(Tabla1[[#This Row],[EMPLEADO]],IS[],3,0),"OTROS")</f>
        <v>OTROS</v>
      </c>
      <c r="AQ5053" s="15" t="str">
        <f>+IFERROR(VLOOKUP(Tabla1[[#This Row],[EMPLEADO]],IS[[NÓMINA]:[INGENIERO]],2,0),"OTROS")</f>
        <v>OTROS</v>
      </c>
    </row>
    <row r="5054" spans="1:43" x14ac:dyDescent="0.25">
      <c r="A5054" s="91" t="s">
        <v>12089</v>
      </c>
      <c r="B5054" s="92">
        <v>1</v>
      </c>
      <c r="C5054" s="92" t="s">
        <v>14214</v>
      </c>
      <c r="D5054" s="93" t="s">
        <v>3370</v>
      </c>
      <c r="E5054" s="94" t="s">
        <v>535</v>
      </c>
      <c r="F5054" s="94" t="s">
        <v>14211</v>
      </c>
      <c r="G5054" s="105" t="s">
        <v>14215</v>
      </c>
      <c r="H5054" s="92" t="s">
        <v>220</v>
      </c>
      <c r="I5054" s="95" t="s">
        <v>43</v>
      </c>
      <c r="J5054" s="92" t="s">
        <v>8</v>
      </c>
      <c r="K5054" s="96" t="s">
        <v>117</v>
      </c>
      <c r="L5054" s="96" t="s">
        <v>14216</v>
      </c>
      <c r="M5054" s="92" t="s">
        <v>545</v>
      </c>
      <c r="N5054" s="92">
        <v>0</v>
      </c>
      <c r="O5054" s="92" t="s">
        <v>47</v>
      </c>
      <c r="P5054" s="96" t="s">
        <v>822</v>
      </c>
      <c r="Q5054" s="96" t="s">
        <v>48</v>
      </c>
      <c r="R5054" s="97" t="s">
        <v>49</v>
      </c>
      <c r="S5054" s="98" t="s">
        <v>50</v>
      </c>
      <c r="T5054" s="98" t="s">
        <v>51</v>
      </c>
      <c r="U5054" s="99" t="s">
        <v>52</v>
      </c>
      <c r="V5054" s="100">
        <v>1</v>
      </c>
      <c r="W5054" s="106">
        <v>1072.5000000000002</v>
      </c>
      <c r="X5054" s="102">
        <v>0</v>
      </c>
      <c r="Y5054" s="103">
        <v>5</v>
      </c>
      <c r="Z5054" s="99">
        <v>5</v>
      </c>
      <c r="AA5054" s="104">
        <v>1</v>
      </c>
      <c r="AB5054" s="100">
        <v>0</v>
      </c>
      <c r="AC5054" s="106">
        <v>0</v>
      </c>
      <c r="AD5054" s="107">
        <v>43612</v>
      </c>
      <c r="AE5054" s="107">
        <v>43615</v>
      </c>
      <c r="AF5054" s="99">
        <v>3</v>
      </c>
      <c r="AG5054" s="101" t="s">
        <v>1680</v>
      </c>
      <c r="AH5054" s="100">
        <v>0</v>
      </c>
      <c r="AI5054" s="106">
        <v>0</v>
      </c>
      <c r="AJ5054" s="106">
        <v>0</v>
      </c>
      <c r="AK5054" s="60" t="str">
        <f>+IF(Tabla1[[#This Row],[REQUEST_TY]]="SR MANTENIMIENTO CORRECTIVO", "EMERGENCIA", "OTROS")</f>
        <v>OTROS</v>
      </c>
      <c r="AL5054" s="6" t="str">
        <f>+_xlfn.IFS(Tabla1[[#This Row],[Veces obj]]&lt;=1,"0-1",Tabla1[[#This Row],[Veces obj]]&lt;=2,"1-2",Tabla1[[#This Row],[Veces obj]]&lt;=3,"2-3",TRUE,"&gt;3")</f>
        <v>0-1</v>
      </c>
      <c r="AM5054" s="60" t="str">
        <f>+_xlfn.IFS(MONTH(Tabla1[[#This Row],[MES]])&lt;=3,"Q1",MONTH(Tabla1[[#This Row],[MES]])&lt;=6,"Q2",MONTH(Tabla1[[#This Row],[MES]])&lt;=9,"Q3",TRUE,"Q4")</f>
        <v>Q2</v>
      </c>
      <c r="AN5054" s="15" t="str">
        <f>+IFERROR(VLOOKUP(Tabla1[[#This Row],[CUENTA]],CTAS[],2,0),"OTROS")</f>
        <v>OTROS</v>
      </c>
      <c r="AP5054" s="15" t="str">
        <f>+IFERROR(VLOOKUP(Tabla1[[#This Row],[EMPLEADO]],IS[],3,0),"OTROS")</f>
        <v>OTROS</v>
      </c>
      <c r="AQ5054" s="15" t="str">
        <f>+IFERROR(VLOOKUP(Tabla1[[#This Row],[EMPLEADO]],IS[[NÓMINA]:[INGENIERO]],2,0),"OTROS")</f>
        <v>OTROS</v>
      </c>
    </row>
    <row r="5055" spans="1:43" x14ac:dyDescent="0.25">
      <c r="A5055" s="91" t="s">
        <v>12089</v>
      </c>
      <c r="B5055" s="92">
        <v>1</v>
      </c>
      <c r="C5055" s="92" t="s">
        <v>14217</v>
      </c>
      <c r="D5055" s="93" t="s">
        <v>38</v>
      </c>
      <c r="E5055" s="94" t="s">
        <v>39</v>
      </c>
      <c r="F5055" s="94" t="s">
        <v>14218</v>
      </c>
      <c r="G5055" s="105" t="s">
        <v>14219</v>
      </c>
      <c r="H5055" s="92" t="s">
        <v>740</v>
      </c>
      <c r="I5055" s="95" t="s">
        <v>43</v>
      </c>
      <c r="J5055" s="92" t="s">
        <v>8</v>
      </c>
      <c r="K5055" s="96" t="s">
        <v>117</v>
      </c>
      <c r="L5055" s="96" t="s">
        <v>14220</v>
      </c>
      <c r="M5055" s="92" t="s">
        <v>1615</v>
      </c>
      <c r="N5055" s="92">
        <v>0</v>
      </c>
      <c r="O5055" s="92" t="s">
        <v>47</v>
      </c>
      <c r="P5055" s="96">
        <v>185</v>
      </c>
      <c r="Q5055" s="96" t="s">
        <v>48</v>
      </c>
      <c r="R5055" s="97" t="s">
        <v>49</v>
      </c>
      <c r="S5055" s="98" t="s">
        <v>50</v>
      </c>
      <c r="T5055" s="98" t="s">
        <v>51</v>
      </c>
      <c r="U5055" s="99" t="s">
        <v>52</v>
      </c>
      <c r="V5055" s="100">
        <v>1.05</v>
      </c>
      <c r="W5055" s="106">
        <v>750.75000000000011</v>
      </c>
      <c r="X5055" s="102">
        <v>1</v>
      </c>
      <c r="Y5055" s="103">
        <v>3.17</v>
      </c>
      <c r="Z5055" s="99">
        <v>5</v>
      </c>
      <c r="AA5055" s="104">
        <v>0.63400000000000001</v>
      </c>
      <c r="AB5055" s="100">
        <v>0</v>
      </c>
      <c r="AC5055" s="106">
        <v>0</v>
      </c>
      <c r="AD5055" s="107">
        <v>43612</v>
      </c>
      <c r="AE5055" s="107">
        <v>43612</v>
      </c>
      <c r="AF5055" s="99">
        <v>0</v>
      </c>
      <c r="AG5055" s="101" t="s">
        <v>53</v>
      </c>
      <c r="AH5055" s="100">
        <v>0</v>
      </c>
      <c r="AI5055" s="106">
        <v>0</v>
      </c>
      <c r="AJ5055" s="106">
        <v>0</v>
      </c>
      <c r="AK5055" s="60" t="str">
        <f>+IF(Tabla1[[#This Row],[REQUEST_TY]]="SR MANTENIMIENTO CORRECTIVO", "EMERGENCIA", "OTROS")</f>
        <v>EMERGENCIA</v>
      </c>
      <c r="AL5055" s="6" t="str">
        <f>+_xlfn.IFS(Tabla1[[#This Row],[Veces obj]]&lt;=1,"0-1",Tabla1[[#This Row],[Veces obj]]&lt;=2,"1-2",Tabla1[[#This Row],[Veces obj]]&lt;=3,"2-3",TRUE,"&gt;3")</f>
        <v>0-1</v>
      </c>
      <c r="AM5055" s="60" t="str">
        <f>+_xlfn.IFS(MONTH(Tabla1[[#This Row],[MES]])&lt;=3,"Q1",MONTH(Tabla1[[#This Row],[MES]])&lt;=6,"Q2",MONTH(Tabla1[[#This Row],[MES]])&lt;=9,"Q3",TRUE,"Q4")</f>
        <v>Q2</v>
      </c>
      <c r="AN5055" s="15" t="str">
        <f>+IFERROR(VLOOKUP(Tabla1[[#This Row],[CUENTA]],CTAS[],2,0),"OTROS")</f>
        <v>OTROS</v>
      </c>
      <c r="AP5055" s="15" t="str">
        <f>+IFERROR(VLOOKUP(Tabla1[[#This Row],[EMPLEADO]],IS[],3,0),"OTROS")</f>
        <v>OTROS</v>
      </c>
      <c r="AQ5055" s="15" t="str">
        <f>+IFERROR(VLOOKUP(Tabla1[[#This Row],[EMPLEADO]],IS[[NÓMINA]:[INGENIERO]],2,0),"OTROS")</f>
        <v>OTROS</v>
      </c>
    </row>
    <row r="5056" spans="1:43" x14ac:dyDescent="0.25">
      <c r="A5056" s="91" t="s">
        <v>12089</v>
      </c>
      <c r="B5056" s="92">
        <v>1</v>
      </c>
      <c r="C5056" s="92" t="s">
        <v>14221</v>
      </c>
      <c r="D5056" s="93" t="s">
        <v>38</v>
      </c>
      <c r="E5056" s="94" t="s">
        <v>604</v>
      </c>
      <c r="F5056" s="94" t="s">
        <v>14222</v>
      </c>
      <c r="G5056" s="105" t="s">
        <v>9366</v>
      </c>
      <c r="H5056" s="92" t="s">
        <v>1052</v>
      </c>
      <c r="I5056" s="95" t="s">
        <v>43</v>
      </c>
      <c r="J5056" s="92" t="s">
        <v>8</v>
      </c>
      <c r="K5056" s="96" t="s">
        <v>1541</v>
      </c>
      <c r="L5056" s="96" t="s">
        <v>1724</v>
      </c>
      <c r="M5056" s="92" t="s">
        <v>1725</v>
      </c>
      <c r="N5056" s="92">
        <v>0</v>
      </c>
      <c r="O5056" s="92" t="s">
        <v>47</v>
      </c>
      <c r="P5056" s="96">
        <v>68</v>
      </c>
      <c r="Q5056" s="96" t="s">
        <v>48</v>
      </c>
      <c r="R5056" s="97" t="s">
        <v>63</v>
      </c>
      <c r="S5056" s="98" t="s">
        <v>64</v>
      </c>
      <c r="T5056" s="98" t="s">
        <v>51</v>
      </c>
      <c r="U5056" s="99" t="s">
        <v>96</v>
      </c>
      <c r="V5056" s="100">
        <v>1.1000000000000001</v>
      </c>
      <c r="W5056" s="106">
        <v>1501.5000000000002</v>
      </c>
      <c r="X5056" s="102">
        <v>1</v>
      </c>
      <c r="Y5056" s="103">
        <v>2.58</v>
      </c>
      <c r="Z5056" s="99">
        <v>5</v>
      </c>
      <c r="AA5056" s="104">
        <v>0.51600000000000001</v>
      </c>
      <c r="AB5056" s="100">
        <v>0</v>
      </c>
      <c r="AC5056" s="106">
        <v>0</v>
      </c>
      <c r="AD5056" s="107">
        <v>43612</v>
      </c>
      <c r="AE5056" s="107">
        <v>43612</v>
      </c>
      <c r="AF5056" s="99">
        <v>0</v>
      </c>
      <c r="AG5056" s="101" t="s">
        <v>53</v>
      </c>
      <c r="AH5056" s="100">
        <v>0</v>
      </c>
      <c r="AI5056" s="106">
        <v>0</v>
      </c>
      <c r="AJ5056" s="106">
        <v>0</v>
      </c>
      <c r="AK5056" s="60" t="str">
        <f>+IF(Tabla1[[#This Row],[REQUEST_TY]]="SR MANTENIMIENTO CORRECTIVO", "EMERGENCIA", "OTROS")</f>
        <v>EMERGENCIA</v>
      </c>
      <c r="AL5056" s="6" t="str">
        <f>+_xlfn.IFS(Tabla1[[#This Row],[Veces obj]]&lt;=1,"0-1",Tabla1[[#This Row],[Veces obj]]&lt;=2,"1-2",Tabla1[[#This Row],[Veces obj]]&lt;=3,"2-3",TRUE,"&gt;3")</f>
        <v>0-1</v>
      </c>
      <c r="AM5056" s="60" t="str">
        <f>+_xlfn.IFS(MONTH(Tabla1[[#This Row],[MES]])&lt;=3,"Q1",MONTH(Tabla1[[#This Row],[MES]])&lt;=6,"Q2",MONTH(Tabla1[[#This Row],[MES]])&lt;=9,"Q3",TRUE,"Q4")</f>
        <v>Q2</v>
      </c>
      <c r="AN5056" s="15" t="str">
        <f>+IFERROR(VLOOKUP(Tabla1[[#This Row],[CUENTA]],CTAS[],2,0),"OTROS")</f>
        <v>OTROS</v>
      </c>
      <c r="AP5056" s="15" t="str">
        <f>+IFERROR(VLOOKUP(Tabla1[[#This Row],[EMPLEADO]],IS[],3,0),"OTROS")</f>
        <v>OTROS</v>
      </c>
      <c r="AQ5056" s="15" t="str">
        <f>+IFERROR(VLOOKUP(Tabla1[[#This Row],[EMPLEADO]],IS[[NÓMINA]:[INGENIERO]],2,0),"OTROS")</f>
        <v>OTROS</v>
      </c>
    </row>
    <row r="5057" spans="1:43" x14ac:dyDescent="0.25">
      <c r="A5057" s="91" t="s">
        <v>12089</v>
      </c>
      <c r="B5057" s="92">
        <v>1</v>
      </c>
      <c r="C5057" s="92" t="s">
        <v>14223</v>
      </c>
      <c r="D5057" s="93" t="s">
        <v>38</v>
      </c>
      <c r="E5057" s="94" t="s">
        <v>1077</v>
      </c>
      <c r="F5057" s="94" t="s">
        <v>14224</v>
      </c>
      <c r="G5057" s="105" t="s">
        <v>14225</v>
      </c>
      <c r="H5057" s="92" t="s">
        <v>106</v>
      </c>
      <c r="I5057" s="95" t="s">
        <v>43</v>
      </c>
      <c r="J5057" s="92" t="s">
        <v>8</v>
      </c>
      <c r="K5057" s="96" t="s">
        <v>607</v>
      </c>
      <c r="L5057" s="96" t="s">
        <v>11340</v>
      </c>
      <c r="M5057" s="92" t="s">
        <v>131</v>
      </c>
      <c r="N5057" s="92">
        <v>0</v>
      </c>
      <c r="O5057" s="92" t="s">
        <v>47</v>
      </c>
      <c r="P5057" s="96">
        <v>2734</v>
      </c>
      <c r="Q5057" s="96" t="s">
        <v>48</v>
      </c>
      <c r="R5057" s="97" t="s">
        <v>63</v>
      </c>
      <c r="S5057" s="98" t="s">
        <v>64</v>
      </c>
      <c r="T5057" s="98" t="s">
        <v>51</v>
      </c>
      <c r="U5057" s="99" t="s">
        <v>96</v>
      </c>
      <c r="V5057" s="100">
        <v>1.1000000000000001</v>
      </c>
      <c r="W5057" s="106">
        <v>1501.5000000000002</v>
      </c>
      <c r="X5057" s="102">
        <v>1</v>
      </c>
      <c r="Y5057" s="103">
        <v>2.1800000000000002</v>
      </c>
      <c r="Z5057" s="99">
        <v>5</v>
      </c>
      <c r="AA5057" s="104">
        <v>0.43600000000000005</v>
      </c>
      <c r="AB5057" s="100">
        <v>0</v>
      </c>
      <c r="AC5057" s="106">
        <v>0</v>
      </c>
      <c r="AD5057" s="107">
        <v>43612</v>
      </c>
      <c r="AE5057" s="107">
        <v>43612</v>
      </c>
      <c r="AF5057" s="99">
        <v>0</v>
      </c>
      <c r="AG5057" s="101" t="s">
        <v>53</v>
      </c>
      <c r="AH5057" s="100">
        <v>0</v>
      </c>
      <c r="AI5057" s="106">
        <v>0</v>
      </c>
      <c r="AJ5057" s="106">
        <v>0</v>
      </c>
      <c r="AK5057" s="60" t="str">
        <f>+IF(Tabla1[[#This Row],[REQUEST_TY]]="SR MANTENIMIENTO CORRECTIVO", "EMERGENCIA", "OTROS")</f>
        <v>EMERGENCIA</v>
      </c>
      <c r="AL5057" s="6" t="str">
        <f>+_xlfn.IFS(Tabla1[[#This Row],[Veces obj]]&lt;=1,"0-1",Tabla1[[#This Row],[Veces obj]]&lt;=2,"1-2",Tabla1[[#This Row],[Veces obj]]&lt;=3,"2-3",TRUE,"&gt;3")</f>
        <v>0-1</v>
      </c>
      <c r="AM5057" s="60" t="str">
        <f>+_xlfn.IFS(MONTH(Tabla1[[#This Row],[MES]])&lt;=3,"Q1",MONTH(Tabla1[[#This Row],[MES]])&lt;=6,"Q2",MONTH(Tabla1[[#This Row],[MES]])&lt;=9,"Q3",TRUE,"Q4")</f>
        <v>Q2</v>
      </c>
      <c r="AN5057" s="15" t="str">
        <f>+IFERROR(VLOOKUP(Tabla1[[#This Row],[CUENTA]],CTAS[],2,0),"OTROS")</f>
        <v>OTROS</v>
      </c>
      <c r="AP5057" s="15" t="str">
        <f>+IFERROR(VLOOKUP(Tabla1[[#This Row],[EMPLEADO]],IS[],3,0),"OTROS")</f>
        <v>OTROS</v>
      </c>
      <c r="AQ5057" s="15" t="str">
        <f>+IFERROR(VLOOKUP(Tabla1[[#This Row],[EMPLEADO]],IS[[NÓMINA]:[INGENIERO]],2,0),"OTROS")</f>
        <v>OTROS</v>
      </c>
    </row>
    <row r="5058" spans="1:43" x14ac:dyDescent="0.25">
      <c r="A5058" s="91" t="s">
        <v>12089</v>
      </c>
      <c r="B5058" s="92">
        <v>1</v>
      </c>
      <c r="C5058" s="92" t="s">
        <v>14226</v>
      </c>
      <c r="D5058" s="93" t="s">
        <v>38</v>
      </c>
      <c r="E5058" s="94" t="s">
        <v>133</v>
      </c>
      <c r="F5058" s="94" t="s">
        <v>14227</v>
      </c>
      <c r="G5058" s="105" t="s">
        <v>5021</v>
      </c>
      <c r="H5058" s="92" t="s">
        <v>79</v>
      </c>
      <c r="I5058" s="95" t="s">
        <v>43</v>
      </c>
      <c r="J5058" s="92" t="s">
        <v>8</v>
      </c>
      <c r="K5058" s="96" t="s">
        <v>59</v>
      </c>
      <c r="L5058" s="96" t="s">
        <v>1430</v>
      </c>
      <c r="M5058" s="92" t="s">
        <v>530</v>
      </c>
      <c r="N5058" s="92">
        <v>0</v>
      </c>
      <c r="O5058" s="92" t="s">
        <v>47</v>
      </c>
      <c r="P5058" s="96">
        <v>63</v>
      </c>
      <c r="Q5058" s="96" t="s">
        <v>48</v>
      </c>
      <c r="R5058" s="97" t="s">
        <v>138</v>
      </c>
      <c r="S5058" s="98" t="s">
        <v>139</v>
      </c>
      <c r="T5058" s="98" t="s">
        <v>51</v>
      </c>
      <c r="U5058" s="99" t="s">
        <v>353</v>
      </c>
      <c r="V5058" s="100">
        <v>1.1499999999999999</v>
      </c>
      <c r="W5058" s="106">
        <v>1808.95</v>
      </c>
      <c r="X5058" s="102">
        <v>1</v>
      </c>
      <c r="Y5058" s="103">
        <v>1.02</v>
      </c>
      <c r="Z5058" s="99">
        <v>4</v>
      </c>
      <c r="AA5058" s="104">
        <v>0.255</v>
      </c>
      <c r="AB5058" s="100">
        <v>0</v>
      </c>
      <c r="AC5058" s="106">
        <v>0</v>
      </c>
      <c r="AD5058" s="107">
        <v>43612</v>
      </c>
      <c r="AE5058" s="107">
        <v>43612</v>
      </c>
      <c r="AF5058" s="99">
        <v>0</v>
      </c>
      <c r="AG5058" s="101" t="s">
        <v>53</v>
      </c>
      <c r="AH5058" s="100">
        <v>0</v>
      </c>
      <c r="AI5058" s="106">
        <v>0</v>
      </c>
      <c r="AJ5058" s="106">
        <v>0</v>
      </c>
      <c r="AK5058" s="60" t="str">
        <f>+IF(Tabla1[[#This Row],[REQUEST_TY]]="SR MANTENIMIENTO CORRECTIVO", "EMERGENCIA", "OTROS")</f>
        <v>EMERGENCIA</v>
      </c>
      <c r="AL5058" s="6" t="str">
        <f>+_xlfn.IFS(Tabla1[[#This Row],[Veces obj]]&lt;=1,"0-1",Tabla1[[#This Row],[Veces obj]]&lt;=2,"1-2",Tabla1[[#This Row],[Veces obj]]&lt;=3,"2-3",TRUE,"&gt;3")</f>
        <v>0-1</v>
      </c>
      <c r="AM5058" s="60" t="str">
        <f>+_xlfn.IFS(MONTH(Tabla1[[#This Row],[MES]])&lt;=3,"Q1",MONTH(Tabla1[[#This Row],[MES]])&lt;=6,"Q2",MONTH(Tabla1[[#This Row],[MES]])&lt;=9,"Q3",TRUE,"Q4")</f>
        <v>Q2</v>
      </c>
      <c r="AN5058" s="15" t="str">
        <f>+IFERROR(VLOOKUP(Tabla1[[#This Row],[CUENTA]],CTAS[],2,0),"OTROS")</f>
        <v>OTROS</v>
      </c>
      <c r="AP5058" s="15" t="str">
        <f>+IFERROR(VLOOKUP(Tabla1[[#This Row],[EMPLEADO]],IS[],3,0),"OTROS")</f>
        <v>OTROS</v>
      </c>
      <c r="AQ5058" s="15" t="str">
        <f>+IFERROR(VLOOKUP(Tabla1[[#This Row],[EMPLEADO]],IS[[NÓMINA]:[INGENIERO]],2,0),"OTROS")</f>
        <v>OTROS</v>
      </c>
    </row>
    <row r="5059" spans="1:43" x14ac:dyDescent="0.25">
      <c r="A5059" s="91" t="s">
        <v>12089</v>
      </c>
      <c r="B5059" s="92">
        <v>1</v>
      </c>
      <c r="C5059" s="92" t="s">
        <v>14228</v>
      </c>
      <c r="D5059" s="93" t="s">
        <v>38</v>
      </c>
      <c r="E5059" s="94" t="s">
        <v>133</v>
      </c>
      <c r="F5059" s="94" t="s">
        <v>14229</v>
      </c>
      <c r="G5059" s="105" t="s">
        <v>11064</v>
      </c>
      <c r="H5059" s="92" t="s">
        <v>204</v>
      </c>
      <c r="I5059" s="95" t="s">
        <v>43</v>
      </c>
      <c r="J5059" s="92" t="s">
        <v>8</v>
      </c>
      <c r="K5059" s="96" t="s">
        <v>59</v>
      </c>
      <c r="L5059" s="96" t="s">
        <v>11065</v>
      </c>
      <c r="M5059" s="92" t="s">
        <v>761</v>
      </c>
      <c r="N5059" s="92">
        <v>0</v>
      </c>
      <c r="O5059" s="92" t="s">
        <v>47</v>
      </c>
      <c r="P5059" s="96">
        <v>21</v>
      </c>
      <c r="Q5059" s="96" t="s">
        <v>62</v>
      </c>
      <c r="R5059" s="97" t="s">
        <v>138</v>
      </c>
      <c r="S5059" s="98" t="s">
        <v>139</v>
      </c>
      <c r="T5059" s="98" t="s">
        <v>51</v>
      </c>
      <c r="U5059" s="99" t="s">
        <v>262</v>
      </c>
      <c r="V5059" s="100">
        <v>1.05</v>
      </c>
      <c r="W5059" s="106">
        <v>1651.6500000000003</v>
      </c>
      <c r="X5059" s="102">
        <v>1</v>
      </c>
      <c r="Y5059" s="103">
        <v>1.28</v>
      </c>
      <c r="Z5059" s="99">
        <v>4</v>
      </c>
      <c r="AA5059" s="104">
        <v>0.32</v>
      </c>
      <c r="AB5059" s="100">
        <v>0</v>
      </c>
      <c r="AC5059" s="106">
        <v>0</v>
      </c>
      <c r="AD5059" s="107">
        <v>43612</v>
      </c>
      <c r="AE5059" s="107">
        <v>43612</v>
      </c>
      <c r="AF5059" s="99">
        <v>0</v>
      </c>
      <c r="AG5059" s="101" t="s">
        <v>53</v>
      </c>
      <c r="AH5059" s="100">
        <v>0</v>
      </c>
      <c r="AI5059" s="106">
        <v>0</v>
      </c>
      <c r="AJ5059" s="106">
        <v>0</v>
      </c>
      <c r="AK5059" s="60" t="str">
        <f>+IF(Tabla1[[#This Row],[REQUEST_TY]]="SR MANTENIMIENTO CORRECTIVO", "EMERGENCIA", "OTROS")</f>
        <v>EMERGENCIA</v>
      </c>
      <c r="AL5059" s="6" t="str">
        <f>+_xlfn.IFS(Tabla1[[#This Row],[Veces obj]]&lt;=1,"0-1",Tabla1[[#This Row],[Veces obj]]&lt;=2,"1-2",Tabla1[[#This Row],[Veces obj]]&lt;=3,"2-3",TRUE,"&gt;3")</f>
        <v>0-1</v>
      </c>
      <c r="AM5059" s="60" t="str">
        <f>+_xlfn.IFS(MONTH(Tabla1[[#This Row],[MES]])&lt;=3,"Q1",MONTH(Tabla1[[#This Row],[MES]])&lt;=6,"Q2",MONTH(Tabla1[[#This Row],[MES]])&lt;=9,"Q3",TRUE,"Q4")</f>
        <v>Q2</v>
      </c>
      <c r="AN5059" s="15" t="str">
        <f>+IFERROR(VLOOKUP(Tabla1[[#This Row],[CUENTA]],CTAS[],2,0),"OTROS")</f>
        <v>OTROS</v>
      </c>
      <c r="AP5059" s="15" t="str">
        <f>+IFERROR(VLOOKUP(Tabla1[[#This Row],[EMPLEADO]],IS[],3,0),"OTROS")</f>
        <v>OTROS</v>
      </c>
      <c r="AQ5059" s="15" t="str">
        <f>+IFERROR(VLOOKUP(Tabla1[[#This Row],[EMPLEADO]],IS[[NÓMINA]:[INGENIERO]],2,0),"OTROS")</f>
        <v>OTROS</v>
      </c>
    </row>
    <row r="5060" spans="1:43" x14ac:dyDescent="0.25">
      <c r="A5060" s="91" t="s">
        <v>12089</v>
      </c>
      <c r="B5060" s="92">
        <v>1</v>
      </c>
      <c r="C5060" s="92" t="s">
        <v>14230</v>
      </c>
      <c r="D5060" s="93" t="s">
        <v>38</v>
      </c>
      <c r="E5060" s="94" t="s">
        <v>373</v>
      </c>
      <c r="F5060" s="94" t="s">
        <v>14231</v>
      </c>
      <c r="G5060" s="105" t="s">
        <v>14232</v>
      </c>
      <c r="H5060" s="92" t="s">
        <v>915</v>
      </c>
      <c r="I5060" s="95" t="s">
        <v>43</v>
      </c>
      <c r="J5060" s="92" t="s">
        <v>8</v>
      </c>
      <c r="K5060" s="96" t="s">
        <v>495</v>
      </c>
      <c r="L5060" s="96" t="s">
        <v>496</v>
      </c>
      <c r="M5060" s="92" t="s">
        <v>46</v>
      </c>
      <c r="N5060" s="92">
        <v>0</v>
      </c>
      <c r="O5060" s="92" t="s">
        <v>47</v>
      </c>
      <c r="P5060" s="96">
        <v>182</v>
      </c>
      <c r="Q5060" s="96" t="s">
        <v>48</v>
      </c>
      <c r="R5060" s="97" t="s">
        <v>153</v>
      </c>
      <c r="S5060" s="98" t="s">
        <v>50</v>
      </c>
      <c r="T5060" s="98" t="s">
        <v>51</v>
      </c>
      <c r="U5060" s="99" t="s">
        <v>52</v>
      </c>
      <c r="V5060" s="100">
        <v>1.05</v>
      </c>
      <c r="W5060" s="106">
        <v>750.75000000000011</v>
      </c>
      <c r="X5060" s="102">
        <v>1</v>
      </c>
      <c r="Y5060" s="103">
        <v>1.65</v>
      </c>
      <c r="Z5060" s="99">
        <v>5</v>
      </c>
      <c r="AA5060" s="104">
        <v>0.32999999999999996</v>
      </c>
      <c r="AB5060" s="100">
        <v>0</v>
      </c>
      <c r="AC5060" s="106">
        <v>0</v>
      </c>
      <c r="AD5060" s="107">
        <v>43614</v>
      </c>
      <c r="AE5060" s="107">
        <v>43615</v>
      </c>
      <c r="AF5060" s="99">
        <v>1</v>
      </c>
      <c r="AG5060" s="101" t="s">
        <v>53</v>
      </c>
      <c r="AH5060" s="100">
        <v>0</v>
      </c>
      <c r="AI5060" s="106">
        <v>0</v>
      </c>
      <c r="AJ5060" s="106">
        <v>0</v>
      </c>
      <c r="AK5060" s="60" t="str">
        <f>+IF(Tabla1[[#This Row],[REQUEST_TY]]="SR MANTENIMIENTO CORRECTIVO", "EMERGENCIA", "OTROS")</f>
        <v>EMERGENCIA</v>
      </c>
      <c r="AL5060" s="6" t="str">
        <f>+_xlfn.IFS(Tabla1[[#This Row],[Veces obj]]&lt;=1,"0-1",Tabla1[[#This Row],[Veces obj]]&lt;=2,"1-2",Tabla1[[#This Row],[Veces obj]]&lt;=3,"2-3",TRUE,"&gt;3")</f>
        <v>0-1</v>
      </c>
      <c r="AM5060" s="60" t="str">
        <f>+_xlfn.IFS(MONTH(Tabla1[[#This Row],[MES]])&lt;=3,"Q1",MONTH(Tabla1[[#This Row],[MES]])&lt;=6,"Q2",MONTH(Tabla1[[#This Row],[MES]])&lt;=9,"Q3",TRUE,"Q4")</f>
        <v>Q2</v>
      </c>
      <c r="AN5060" s="15" t="str">
        <f>+IFERROR(VLOOKUP(Tabla1[[#This Row],[CUENTA]],CTAS[],2,0),"OTROS")</f>
        <v>OTROS</v>
      </c>
      <c r="AP5060" s="15" t="str">
        <f>+IFERROR(VLOOKUP(Tabla1[[#This Row],[EMPLEADO]],IS[],3,0),"OTROS")</f>
        <v>OTROS</v>
      </c>
      <c r="AQ5060" s="15" t="str">
        <f>+IFERROR(VLOOKUP(Tabla1[[#This Row],[EMPLEADO]],IS[[NÓMINA]:[INGENIERO]],2,0),"OTROS")</f>
        <v>OTROS</v>
      </c>
    </row>
    <row r="5061" spans="1:43" x14ac:dyDescent="0.25">
      <c r="A5061" s="91" t="s">
        <v>12089</v>
      </c>
      <c r="B5061" s="92">
        <v>1</v>
      </c>
      <c r="C5061" s="92" t="s">
        <v>14233</v>
      </c>
      <c r="D5061" s="93" t="s">
        <v>38</v>
      </c>
      <c r="E5061" s="94" t="s">
        <v>133</v>
      </c>
      <c r="F5061" s="94" t="s">
        <v>14234</v>
      </c>
      <c r="G5061" s="105" t="s">
        <v>2958</v>
      </c>
      <c r="H5061" s="92" t="s">
        <v>220</v>
      </c>
      <c r="I5061" s="95" t="s">
        <v>43</v>
      </c>
      <c r="J5061" s="92" t="s">
        <v>8</v>
      </c>
      <c r="K5061" s="96" t="s">
        <v>59</v>
      </c>
      <c r="L5061" s="96" t="s">
        <v>3306</v>
      </c>
      <c r="M5061" s="92" t="s">
        <v>736</v>
      </c>
      <c r="N5061" s="92">
        <v>0</v>
      </c>
      <c r="O5061" s="92" t="s">
        <v>47</v>
      </c>
      <c r="P5061" s="96">
        <v>62</v>
      </c>
      <c r="Q5061" s="96" t="s">
        <v>48</v>
      </c>
      <c r="R5061" s="97" t="s">
        <v>138</v>
      </c>
      <c r="S5061" s="98" t="s">
        <v>139</v>
      </c>
      <c r="T5061" s="98" t="s">
        <v>51</v>
      </c>
      <c r="U5061" s="99" t="s">
        <v>353</v>
      </c>
      <c r="V5061" s="100">
        <v>1.1499999999999999</v>
      </c>
      <c r="W5061" s="106">
        <v>1808.95</v>
      </c>
      <c r="X5061" s="102">
        <v>1</v>
      </c>
      <c r="Y5061" s="103">
        <v>3.33</v>
      </c>
      <c r="Z5061" s="99">
        <v>4</v>
      </c>
      <c r="AA5061" s="104">
        <v>0.83250000000000002</v>
      </c>
      <c r="AB5061" s="100">
        <v>0</v>
      </c>
      <c r="AC5061" s="106">
        <v>0</v>
      </c>
      <c r="AD5061" s="107">
        <v>43612</v>
      </c>
      <c r="AE5061" s="107">
        <v>43613</v>
      </c>
      <c r="AF5061" s="99">
        <v>1</v>
      </c>
      <c r="AG5061" s="101" t="s">
        <v>53</v>
      </c>
      <c r="AH5061" s="100">
        <v>0</v>
      </c>
      <c r="AI5061" s="106">
        <v>0</v>
      </c>
      <c r="AJ5061" s="106">
        <v>0</v>
      </c>
      <c r="AK5061" s="60" t="str">
        <f>+IF(Tabla1[[#This Row],[REQUEST_TY]]="SR MANTENIMIENTO CORRECTIVO", "EMERGENCIA", "OTROS")</f>
        <v>EMERGENCIA</v>
      </c>
      <c r="AL5061" s="6" t="str">
        <f>+_xlfn.IFS(Tabla1[[#This Row],[Veces obj]]&lt;=1,"0-1",Tabla1[[#This Row],[Veces obj]]&lt;=2,"1-2",Tabla1[[#This Row],[Veces obj]]&lt;=3,"2-3",TRUE,"&gt;3")</f>
        <v>0-1</v>
      </c>
      <c r="AM5061" s="60" t="str">
        <f>+_xlfn.IFS(MONTH(Tabla1[[#This Row],[MES]])&lt;=3,"Q1",MONTH(Tabla1[[#This Row],[MES]])&lt;=6,"Q2",MONTH(Tabla1[[#This Row],[MES]])&lt;=9,"Q3",TRUE,"Q4")</f>
        <v>Q2</v>
      </c>
      <c r="AN5061" s="15" t="str">
        <f>+IFERROR(VLOOKUP(Tabla1[[#This Row],[CUENTA]],CTAS[],2,0),"OTROS")</f>
        <v>OTROS</v>
      </c>
      <c r="AP5061" s="15" t="str">
        <f>+IFERROR(VLOOKUP(Tabla1[[#This Row],[EMPLEADO]],IS[],3,0),"OTROS")</f>
        <v>OTROS</v>
      </c>
      <c r="AQ5061" s="15" t="str">
        <f>+IFERROR(VLOOKUP(Tabla1[[#This Row],[EMPLEADO]],IS[[NÓMINA]:[INGENIERO]],2,0),"OTROS")</f>
        <v>OTROS</v>
      </c>
    </row>
    <row r="5062" spans="1:43" x14ac:dyDescent="0.25">
      <c r="A5062" s="91" t="s">
        <v>12089</v>
      </c>
      <c r="B5062" s="92">
        <v>1</v>
      </c>
      <c r="C5062" s="92" t="s">
        <v>14235</v>
      </c>
      <c r="D5062" s="93" t="s">
        <v>38</v>
      </c>
      <c r="E5062" s="94" t="s">
        <v>217</v>
      </c>
      <c r="F5062" s="94" t="s">
        <v>14236</v>
      </c>
      <c r="G5062" s="105" t="s">
        <v>2698</v>
      </c>
      <c r="H5062" s="92" t="s">
        <v>220</v>
      </c>
      <c r="I5062" s="95" t="s">
        <v>43</v>
      </c>
      <c r="J5062" s="92" t="s">
        <v>8</v>
      </c>
      <c r="K5062" s="96" t="s">
        <v>59</v>
      </c>
      <c r="L5062" s="96" t="s">
        <v>1164</v>
      </c>
      <c r="M5062" s="92" t="s">
        <v>222</v>
      </c>
      <c r="N5062" s="92">
        <v>0</v>
      </c>
      <c r="O5062" s="92" t="s">
        <v>47</v>
      </c>
      <c r="P5062" s="96">
        <v>3</v>
      </c>
      <c r="Q5062" s="96" t="s">
        <v>388</v>
      </c>
      <c r="R5062" s="97" t="s">
        <v>223</v>
      </c>
      <c r="S5062" s="98" t="s">
        <v>139</v>
      </c>
      <c r="T5062" s="98" t="s">
        <v>51</v>
      </c>
      <c r="U5062" s="99" t="s">
        <v>872</v>
      </c>
      <c r="V5062" s="100">
        <v>0</v>
      </c>
      <c r="W5062" s="106">
        <v>0</v>
      </c>
      <c r="X5062" s="102">
        <v>1</v>
      </c>
      <c r="Y5062" s="103">
        <v>2.13</v>
      </c>
      <c r="Z5062" s="99">
        <v>4</v>
      </c>
      <c r="AA5062" s="104">
        <v>0.53249999999999997</v>
      </c>
      <c r="AB5062" s="100">
        <v>0</v>
      </c>
      <c r="AC5062" s="106">
        <v>0</v>
      </c>
      <c r="AD5062" s="107">
        <v>43612</v>
      </c>
      <c r="AE5062" s="107">
        <v>43613</v>
      </c>
      <c r="AF5062" s="99">
        <v>1</v>
      </c>
      <c r="AG5062" s="101" t="s">
        <v>53</v>
      </c>
      <c r="AH5062" s="100">
        <v>0</v>
      </c>
      <c r="AI5062" s="106">
        <v>0</v>
      </c>
      <c r="AJ5062" s="106">
        <v>0</v>
      </c>
      <c r="AK5062" s="60" t="str">
        <f>+IF(Tabla1[[#This Row],[REQUEST_TY]]="SR MANTENIMIENTO CORRECTIVO", "EMERGENCIA", "OTROS")</f>
        <v>EMERGENCIA</v>
      </c>
      <c r="AL5062" s="6" t="str">
        <f>+_xlfn.IFS(Tabla1[[#This Row],[Veces obj]]&lt;=1,"0-1",Tabla1[[#This Row],[Veces obj]]&lt;=2,"1-2",Tabla1[[#This Row],[Veces obj]]&lt;=3,"2-3",TRUE,"&gt;3")</f>
        <v>0-1</v>
      </c>
      <c r="AM5062" s="60" t="str">
        <f>+_xlfn.IFS(MONTH(Tabla1[[#This Row],[MES]])&lt;=3,"Q1",MONTH(Tabla1[[#This Row],[MES]])&lt;=6,"Q2",MONTH(Tabla1[[#This Row],[MES]])&lt;=9,"Q3",TRUE,"Q4")</f>
        <v>Q2</v>
      </c>
      <c r="AN5062" s="15" t="str">
        <f>+IFERROR(VLOOKUP(Tabla1[[#This Row],[CUENTA]],CTAS[],2,0),"OTROS")</f>
        <v>OTROS</v>
      </c>
      <c r="AP5062" s="15" t="str">
        <f>+IFERROR(VLOOKUP(Tabla1[[#This Row],[EMPLEADO]],IS[],3,0),"OTROS")</f>
        <v>OTROS</v>
      </c>
      <c r="AQ5062" s="15" t="str">
        <f>+IFERROR(VLOOKUP(Tabla1[[#This Row],[EMPLEADO]],IS[[NÓMINA]:[INGENIERO]],2,0),"OTROS")</f>
        <v>OTROS</v>
      </c>
    </row>
    <row r="5063" spans="1:43" x14ac:dyDescent="0.25">
      <c r="A5063" s="91" t="s">
        <v>12089</v>
      </c>
      <c r="B5063" s="92">
        <v>1</v>
      </c>
      <c r="C5063" s="92" t="s">
        <v>14237</v>
      </c>
      <c r="D5063" s="93" t="s">
        <v>38</v>
      </c>
      <c r="E5063" s="94" t="s">
        <v>865</v>
      </c>
      <c r="F5063" s="94" t="s">
        <v>14238</v>
      </c>
      <c r="G5063" s="105" t="s">
        <v>867</v>
      </c>
      <c r="H5063" s="92" t="s">
        <v>868</v>
      </c>
      <c r="I5063" s="95" t="s">
        <v>43</v>
      </c>
      <c r="J5063" s="92" t="s">
        <v>8</v>
      </c>
      <c r="K5063" s="96" t="s">
        <v>869</v>
      </c>
      <c r="L5063" s="96" t="s">
        <v>870</v>
      </c>
      <c r="M5063" s="92" t="s">
        <v>871</v>
      </c>
      <c r="N5063" s="92">
        <v>1</v>
      </c>
      <c r="O5063" s="92" t="s">
        <v>47</v>
      </c>
      <c r="P5063" s="96">
        <v>6</v>
      </c>
      <c r="Q5063" s="96" t="s">
        <v>207</v>
      </c>
      <c r="R5063" s="97" t="s">
        <v>440</v>
      </c>
      <c r="S5063" s="98" t="s">
        <v>139</v>
      </c>
      <c r="T5063" s="98" t="s">
        <v>51</v>
      </c>
      <c r="U5063" s="99" t="s">
        <v>879</v>
      </c>
      <c r="V5063" s="100">
        <v>0.6</v>
      </c>
      <c r="W5063" s="106">
        <v>0</v>
      </c>
      <c r="X5063" s="102">
        <v>1</v>
      </c>
      <c r="Y5063" s="103">
        <v>6.32</v>
      </c>
      <c r="Z5063" s="99">
        <v>4</v>
      </c>
      <c r="AA5063" s="104">
        <v>1.58</v>
      </c>
      <c r="AB5063" s="100">
        <v>0.14500000000000002</v>
      </c>
      <c r="AC5063" s="106">
        <v>-228.08500000000006</v>
      </c>
      <c r="AD5063" s="107">
        <v>43614</v>
      </c>
      <c r="AE5063" s="107">
        <v>43614</v>
      </c>
      <c r="AF5063" s="99">
        <v>0</v>
      </c>
      <c r="AG5063" s="101" t="s">
        <v>53</v>
      </c>
      <c r="AH5063" s="100">
        <v>0</v>
      </c>
      <c r="AI5063" s="106">
        <v>0</v>
      </c>
      <c r="AJ5063" s="106">
        <v>0</v>
      </c>
      <c r="AK5063" s="60" t="str">
        <f>+IF(Tabla1[[#This Row],[REQUEST_TY]]="SR MANTENIMIENTO CORRECTIVO", "EMERGENCIA", "OTROS")</f>
        <v>EMERGENCIA</v>
      </c>
      <c r="AL5063" s="6" t="str">
        <f>+_xlfn.IFS(Tabla1[[#This Row],[Veces obj]]&lt;=1,"0-1",Tabla1[[#This Row],[Veces obj]]&lt;=2,"1-2",Tabla1[[#This Row],[Veces obj]]&lt;=3,"2-3",TRUE,"&gt;3")</f>
        <v>1-2</v>
      </c>
      <c r="AM5063" s="60" t="str">
        <f>+_xlfn.IFS(MONTH(Tabla1[[#This Row],[MES]])&lt;=3,"Q1",MONTH(Tabla1[[#This Row],[MES]])&lt;=6,"Q2",MONTH(Tabla1[[#This Row],[MES]])&lt;=9,"Q3",TRUE,"Q4")</f>
        <v>Q2</v>
      </c>
      <c r="AN5063" s="15" t="str">
        <f>+IFERROR(VLOOKUP(Tabla1[[#This Row],[CUENTA]],CTAS[],2,0),"OTROS")</f>
        <v>OTROS</v>
      </c>
      <c r="AP5063" s="15" t="str">
        <f>+IFERROR(VLOOKUP(Tabla1[[#This Row],[EMPLEADO]],IS[],3,0),"OTROS")</f>
        <v>OTROS</v>
      </c>
      <c r="AQ5063" s="15" t="str">
        <f>+IFERROR(VLOOKUP(Tabla1[[#This Row],[EMPLEADO]],IS[[NÓMINA]:[INGENIERO]],2,0),"OTROS")</f>
        <v>OTROS</v>
      </c>
    </row>
    <row r="5064" spans="1:43" x14ac:dyDescent="0.25">
      <c r="A5064" s="91" t="s">
        <v>12089</v>
      </c>
      <c r="B5064" s="92">
        <v>1</v>
      </c>
      <c r="C5064" s="92" t="s">
        <v>14239</v>
      </c>
      <c r="D5064" s="93" t="s">
        <v>38</v>
      </c>
      <c r="E5064" s="94" t="s">
        <v>2745</v>
      </c>
      <c r="F5064" s="94" t="s">
        <v>14240</v>
      </c>
      <c r="G5064" s="105" t="s">
        <v>8596</v>
      </c>
      <c r="H5064" s="92" t="s">
        <v>868</v>
      </c>
      <c r="I5064" s="95" t="s">
        <v>43</v>
      </c>
      <c r="J5064" s="92" t="s">
        <v>8</v>
      </c>
      <c r="K5064" s="96" t="s">
        <v>869</v>
      </c>
      <c r="L5064" s="96" t="s">
        <v>870</v>
      </c>
      <c r="M5064" s="92" t="s">
        <v>871</v>
      </c>
      <c r="N5064" s="92">
        <v>1</v>
      </c>
      <c r="O5064" s="92" t="s">
        <v>47</v>
      </c>
      <c r="P5064" s="96">
        <v>4</v>
      </c>
      <c r="Q5064" s="96" t="s">
        <v>207</v>
      </c>
      <c r="R5064" s="97" t="s">
        <v>223</v>
      </c>
      <c r="S5064" s="98" t="s">
        <v>139</v>
      </c>
      <c r="T5064" s="98" t="s">
        <v>51</v>
      </c>
      <c r="U5064" s="99" t="s">
        <v>879</v>
      </c>
      <c r="V5064" s="100">
        <v>0.6</v>
      </c>
      <c r="W5064" s="106">
        <v>0</v>
      </c>
      <c r="X5064" s="102">
        <v>1</v>
      </c>
      <c r="Y5064" s="103">
        <v>1.69</v>
      </c>
      <c r="Z5064" s="99">
        <v>4</v>
      </c>
      <c r="AA5064" s="104">
        <v>0.42249999999999999</v>
      </c>
      <c r="AB5064" s="100">
        <v>0</v>
      </c>
      <c r="AC5064" s="106">
        <v>0</v>
      </c>
      <c r="AD5064" s="107">
        <v>43612</v>
      </c>
      <c r="AE5064" s="107">
        <v>43612</v>
      </c>
      <c r="AF5064" s="99">
        <v>0</v>
      </c>
      <c r="AG5064" s="101" t="s">
        <v>53</v>
      </c>
      <c r="AH5064" s="100">
        <v>0</v>
      </c>
      <c r="AI5064" s="106">
        <v>0</v>
      </c>
      <c r="AJ5064" s="106">
        <v>0</v>
      </c>
      <c r="AK5064" s="60" t="str">
        <f>+IF(Tabla1[[#This Row],[REQUEST_TY]]="SR MANTENIMIENTO CORRECTIVO", "EMERGENCIA", "OTROS")</f>
        <v>EMERGENCIA</v>
      </c>
      <c r="AL5064" s="6" t="str">
        <f>+_xlfn.IFS(Tabla1[[#This Row],[Veces obj]]&lt;=1,"0-1",Tabla1[[#This Row],[Veces obj]]&lt;=2,"1-2",Tabla1[[#This Row],[Veces obj]]&lt;=3,"2-3",TRUE,"&gt;3")</f>
        <v>0-1</v>
      </c>
      <c r="AM5064" s="60" t="str">
        <f>+_xlfn.IFS(MONTH(Tabla1[[#This Row],[MES]])&lt;=3,"Q1",MONTH(Tabla1[[#This Row],[MES]])&lt;=6,"Q2",MONTH(Tabla1[[#This Row],[MES]])&lt;=9,"Q3",TRUE,"Q4")</f>
        <v>Q2</v>
      </c>
      <c r="AN5064" s="15" t="str">
        <f>+IFERROR(VLOOKUP(Tabla1[[#This Row],[CUENTA]],CTAS[],2,0),"OTROS")</f>
        <v>OTROS</v>
      </c>
      <c r="AP5064" s="15" t="str">
        <f>+IFERROR(VLOOKUP(Tabla1[[#This Row],[EMPLEADO]],IS[],3,0),"OTROS")</f>
        <v>OTROS</v>
      </c>
      <c r="AQ5064" s="15" t="str">
        <f>+IFERROR(VLOOKUP(Tabla1[[#This Row],[EMPLEADO]],IS[[NÓMINA]:[INGENIERO]],2,0),"OTROS")</f>
        <v>OTROS</v>
      </c>
    </row>
    <row r="5065" spans="1:43" x14ac:dyDescent="0.25">
      <c r="A5065" s="91" t="s">
        <v>12089</v>
      </c>
      <c r="B5065" s="92">
        <v>1</v>
      </c>
      <c r="C5065" s="92" t="s">
        <v>14241</v>
      </c>
      <c r="D5065" s="93" t="s">
        <v>38</v>
      </c>
      <c r="E5065" s="94" t="s">
        <v>98</v>
      </c>
      <c r="F5065" s="94" t="s">
        <v>14242</v>
      </c>
      <c r="G5065" s="105" t="s">
        <v>1829</v>
      </c>
      <c r="H5065" s="92" t="s">
        <v>691</v>
      </c>
      <c r="I5065" s="95" t="s">
        <v>43</v>
      </c>
      <c r="J5065" s="92" t="s">
        <v>8</v>
      </c>
      <c r="K5065" s="96" t="s">
        <v>102</v>
      </c>
      <c r="L5065" s="96" t="s">
        <v>1830</v>
      </c>
      <c r="M5065" s="92" t="s">
        <v>215</v>
      </c>
      <c r="N5065" s="92">
        <v>0</v>
      </c>
      <c r="O5065" s="92" t="s">
        <v>47</v>
      </c>
      <c r="P5065" s="96">
        <v>3</v>
      </c>
      <c r="Q5065" s="96" t="s">
        <v>388</v>
      </c>
      <c r="R5065" s="97" t="s">
        <v>63</v>
      </c>
      <c r="S5065" s="98" t="s">
        <v>64</v>
      </c>
      <c r="T5065" s="98" t="s">
        <v>51</v>
      </c>
      <c r="U5065" s="99" t="s">
        <v>389</v>
      </c>
      <c r="V5065" s="100">
        <v>0</v>
      </c>
      <c r="W5065" s="106">
        <v>0</v>
      </c>
      <c r="X5065" s="102">
        <v>1</v>
      </c>
      <c r="Y5065" s="103">
        <v>0.96</v>
      </c>
      <c r="Z5065" s="99">
        <v>5</v>
      </c>
      <c r="AA5065" s="104">
        <v>0.192</v>
      </c>
      <c r="AB5065" s="100">
        <v>0</v>
      </c>
      <c r="AC5065" s="106">
        <v>0</v>
      </c>
      <c r="AD5065" s="107">
        <v>43612</v>
      </c>
      <c r="AE5065" s="107">
        <v>43612</v>
      </c>
      <c r="AF5065" s="99">
        <v>0</v>
      </c>
      <c r="AG5065" s="101" t="s">
        <v>53</v>
      </c>
      <c r="AH5065" s="100">
        <v>0</v>
      </c>
      <c r="AI5065" s="106">
        <v>0</v>
      </c>
      <c r="AJ5065" s="106">
        <v>0</v>
      </c>
      <c r="AK5065" s="60" t="str">
        <f>+IF(Tabla1[[#This Row],[REQUEST_TY]]="SR MANTENIMIENTO CORRECTIVO", "EMERGENCIA", "OTROS")</f>
        <v>EMERGENCIA</v>
      </c>
      <c r="AL5065" s="6" t="str">
        <f>+_xlfn.IFS(Tabla1[[#This Row],[Veces obj]]&lt;=1,"0-1",Tabla1[[#This Row],[Veces obj]]&lt;=2,"1-2",Tabla1[[#This Row],[Veces obj]]&lt;=3,"2-3",TRUE,"&gt;3")</f>
        <v>0-1</v>
      </c>
      <c r="AM5065" s="60" t="str">
        <f>+_xlfn.IFS(MONTH(Tabla1[[#This Row],[MES]])&lt;=3,"Q1",MONTH(Tabla1[[#This Row],[MES]])&lt;=6,"Q2",MONTH(Tabla1[[#This Row],[MES]])&lt;=9,"Q3",TRUE,"Q4")</f>
        <v>Q2</v>
      </c>
      <c r="AN5065" s="15" t="str">
        <f>+IFERROR(VLOOKUP(Tabla1[[#This Row],[CUENTA]],CTAS[],2,0),"OTROS")</f>
        <v>OTROS</v>
      </c>
      <c r="AP5065" s="15" t="str">
        <f>+IFERROR(VLOOKUP(Tabla1[[#This Row],[EMPLEADO]],IS[],3,0),"OTROS")</f>
        <v>OTROS</v>
      </c>
      <c r="AQ5065" s="15" t="str">
        <f>+IFERROR(VLOOKUP(Tabla1[[#This Row],[EMPLEADO]],IS[[NÓMINA]:[INGENIERO]],2,0),"OTROS")</f>
        <v>OTROS</v>
      </c>
    </row>
    <row r="5066" spans="1:43" x14ac:dyDescent="0.25">
      <c r="A5066" s="91" t="s">
        <v>12089</v>
      </c>
      <c r="B5066" s="92">
        <v>1</v>
      </c>
      <c r="C5066" s="92" t="s">
        <v>14243</v>
      </c>
      <c r="D5066" s="93" t="s">
        <v>38</v>
      </c>
      <c r="E5066" s="94" t="s">
        <v>2312</v>
      </c>
      <c r="F5066" s="94" t="s">
        <v>14244</v>
      </c>
      <c r="G5066" s="105" t="s">
        <v>14245</v>
      </c>
      <c r="H5066" s="92" t="s">
        <v>58</v>
      </c>
      <c r="I5066" s="95" t="s">
        <v>43</v>
      </c>
      <c r="J5066" s="92" t="s">
        <v>8</v>
      </c>
      <c r="K5066" s="96" t="s">
        <v>117</v>
      </c>
      <c r="L5066" s="96" t="s">
        <v>14246</v>
      </c>
      <c r="M5066" s="92" t="s">
        <v>14247</v>
      </c>
      <c r="N5066" s="92">
        <v>0</v>
      </c>
      <c r="O5066" s="92" t="s">
        <v>47</v>
      </c>
      <c r="P5066" s="96">
        <v>486</v>
      </c>
      <c r="Q5066" s="96" t="s">
        <v>48</v>
      </c>
      <c r="R5066" s="97" t="s">
        <v>49</v>
      </c>
      <c r="S5066" s="98" t="s">
        <v>50</v>
      </c>
      <c r="T5066" s="98" t="s">
        <v>208</v>
      </c>
      <c r="U5066" s="99" t="s">
        <v>52</v>
      </c>
      <c r="V5066" s="100">
        <v>1.05</v>
      </c>
      <c r="W5066" s="106">
        <v>750.75000000000011</v>
      </c>
      <c r="X5066" s="102">
        <v>1</v>
      </c>
      <c r="Y5066" s="103">
        <v>2.87</v>
      </c>
      <c r="Z5066" s="99">
        <v>9</v>
      </c>
      <c r="AA5066" s="104">
        <v>0.31888888888888889</v>
      </c>
      <c r="AB5066" s="100">
        <v>0</v>
      </c>
      <c r="AC5066" s="106">
        <v>0</v>
      </c>
      <c r="AD5066" s="107">
        <v>43612</v>
      </c>
      <c r="AE5066" s="107">
        <v>43612</v>
      </c>
      <c r="AF5066" s="99">
        <v>0</v>
      </c>
      <c r="AG5066" s="101" t="s">
        <v>53</v>
      </c>
      <c r="AH5066" s="100">
        <v>0</v>
      </c>
      <c r="AI5066" s="106">
        <v>0</v>
      </c>
      <c r="AJ5066" s="106">
        <v>0</v>
      </c>
      <c r="AK5066" s="60" t="str">
        <f>+IF(Tabla1[[#This Row],[REQUEST_TY]]="SR MANTENIMIENTO CORRECTIVO", "EMERGENCIA", "OTROS")</f>
        <v>EMERGENCIA</v>
      </c>
      <c r="AL5066" s="6" t="str">
        <f>+_xlfn.IFS(Tabla1[[#This Row],[Veces obj]]&lt;=1,"0-1",Tabla1[[#This Row],[Veces obj]]&lt;=2,"1-2",Tabla1[[#This Row],[Veces obj]]&lt;=3,"2-3",TRUE,"&gt;3")</f>
        <v>0-1</v>
      </c>
      <c r="AM5066" s="60" t="str">
        <f>+_xlfn.IFS(MONTH(Tabla1[[#This Row],[MES]])&lt;=3,"Q1",MONTH(Tabla1[[#This Row],[MES]])&lt;=6,"Q2",MONTH(Tabla1[[#This Row],[MES]])&lt;=9,"Q3",TRUE,"Q4")</f>
        <v>Q2</v>
      </c>
      <c r="AN5066" s="15" t="str">
        <f>+IFERROR(VLOOKUP(Tabla1[[#This Row],[CUENTA]],CTAS[],2,0),"OTROS")</f>
        <v>OTROS</v>
      </c>
      <c r="AP5066" s="15" t="str">
        <f>+IFERROR(VLOOKUP(Tabla1[[#This Row],[EMPLEADO]],IS[],3,0),"OTROS")</f>
        <v>OTROS</v>
      </c>
      <c r="AQ5066" s="15" t="str">
        <f>+IFERROR(VLOOKUP(Tabla1[[#This Row],[EMPLEADO]],IS[[NÓMINA]:[INGENIERO]],2,0),"OTROS")</f>
        <v>OTROS</v>
      </c>
    </row>
    <row r="5067" spans="1:43" x14ac:dyDescent="0.25">
      <c r="A5067" s="91" t="s">
        <v>12089</v>
      </c>
      <c r="B5067" s="92">
        <v>1</v>
      </c>
      <c r="C5067" s="92" t="s">
        <v>14248</v>
      </c>
      <c r="D5067" s="93" t="s">
        <v>38</v>
      </c>
      <c r="E5067" s="94" t="s">
        <v>258</v>
      </c>
      <c r="F5067" s="94" t="s">
        <v>14249</v>
      </c>
      <c r="G5067" s="105" t="s">
        <v>1736</v>
      </c>
      <c r="H5067" s="92" t="s">
        <v>136</v>
      </c>
      <c r="I5067" s="95" t="s">
        <v>43</v>
      </c>
      <c r="J5067" s="92" t="s">
        <v>8</v>
      </c>
      <c r="K5067" s="96" t="s">
        <v>1737</v>
      </c>
      <c r="L5067" s="96" t="s">
        <v>1738</v>
      </c>
      <c r="M5067" s="92" t="s">
        <v>736</v>
      </c>
      <c r="N5067" s="92">
        <v>0</v>
      </c>
      <c r="O5067" s="92" t="s">
        <v>47</v>
      </c>
      <c r="P5067" s="96">
        <v>49</v>
      </c>
      <c r="Q5067" s="96" t="s">
        <v>82</v>
      </c>
      <c r="R5067" s="97" t="s">
        <v>138</v>
      </c>
      <c r="S5067" s="98" t="s">
        <v>139</v>
      </c>
      <c r="T5067" s="98" t="s">
        <v>51</v>
      </c>
      <c r="U5067" s="99" t="s">
        <v>140</v>
      </c>
      <c r="V5067" s="100">
        <v>1.1000000000000001</v>
      </c>
      <c r="W5067" s="106">
        <v>1730.3000000000004</v>
      </c>
      <c r="X5067" s="102">
        <v>1</v>
      </c>
      <c r="Y5067" s="103">
        <v>2.6</v>
      </c>
      <c r="Z5067" s="99">
        <v>4</v>
      </c>
      <c r="AA5067" s="104">
        <v>0.65</v>
      </c>
      <c r="AB5067" s="100">
        <v>0</v>
      </c>
      <c r="AC5067" s="106">
        <v>0</v>
      </c>
      <c r="AD5067" s="107">
        <v>43616</v>
      </c>
      <c r="AE5067" s="107">
        <v>43616</v>
      </c>
      <c r="AF5067" s="99">
        <v>0</v>
      </c>
      <c r="AG5067" s="101" t="s">
        <v>53</v>
      </c>
      <c r="AH5067" s="100">
        <v>0</v>
      </c>
      <c r="AI5067" s="106">
        <v>0</v>
      </c>
      <c r="AJ5067" s="106">
        <v>0</v>
      </c>
      <c r="AK5067" s="60" t="str">
        <f>+IF(Tabla1[[#This Row],[REQUEST_TY]]="SR MANTENIMIENTO CORRECTIVO", "EMERGENCIA", "OTROS")</f>
        <v>EMERGENCIA</v>
      </c>
      <c r="AL5067" s="6" t="str">
        <f>+_xlfn.IFS(Tabla1[[#This Row],[Veces obj]]&lt;=1,"0-1",Tabla1[[#This Row],[Veces obj]]&lt;=2,"1-2",Tabla1[[#This Row],[Veces obj]]&lt;=3,"2-3",TRUE,"&gt;3")</f>
        <v>0-1</v>
      </c>
      <c r="AM5067" s="60" t="str">
        <f>+_xlfn.IFS(MONTH(Tabla1[[#This Row],[MES]])&lt;=3,"Q1",MONTH(Tabla1[[#This Row],[MES]])&lt;=6,"Q2",MONTH(Tabla1[[#This Row],[MES]])&lt;=9,"Q3",TRUE,"Q4")</f>
        <v>Q2</v>
      </c>
      <c r="AN5067" s="15" t="str">
        <f>+IFERROR(VLOOKUP(Tabla1[[#This Row],[CUENTA]],CTAS[],2,0),"OTROS")</f>
        <v>OTROS</v>
      </c>
      <c r="AP5067" s="15" t="str">
        <f>+IFERROR(VLOOKUP(Tabla1[[#This Row],[EMPLEADO]],IS[],3,0),"OTROS")</f>
        <v>OTROS</v>
      </c>
      <c r="AQ5067" s="15" t="str">
        <f>+IFERROR(VLOOKUP(Tabla1[[#This Row],[EMPLEADO]],IS[[NÓMINA]:[INGENIERO]],2,0),"OTROS")</f>
        <v>OTROS</v>
      </c>
    </row>
    <row r="5068" spans="1:43" x14ac:dyDescent="0.25">
      <c r="A5068" s="91" t="s">
        <v>12089</v>
      </c>
      <c r="B5068" s="92">
        <v>1</v>
      </c>
      <c r="C5068" s="92" t="s">
        <v>14250</v>
      </c>
      <c r="D5068" s="93" t="s">
        <v>38</v>
      </c>
      <c r="E5068" s="94" t="s">
        <v>332</v>
      </c>
      <c r="F5068" s="94" t="s">
        <v>14251</v>
      </c>
      <c r="G5068" s="105" t="s">
        <v>334</v>
      </c>
      <c r="H5068" s="92" t="s">
        <v>70</v>
      </c>
      <c r="I5068" s="95" t="s">
        <v>43</v>
      </c>
      <c r="J5068" s="92" t="s">
        <v>8</v>
      </c>
      <c r="K5068" s="96" t="s">
        <v>234</v>
      </c>
      <c r="L5068" s="96" t="s">
        <v>93</v>
      </c>
      <c r="M5068" s="92" t="s">
        <v>94</v>
      </c>
      <c r="N5068" s="92">
        <v>1</v>
      </c>
      <c r="O5068" s="92" t="s">
        <v>47</v>
      </c>
      <c r="P5068" s="96">
        <v>25</v>
      </c>
      <c r="Q5068" s="96" t="s">
        <v>62</v>
      </c>
      <c r="R5068" s="97" t="s">
        <v>317</v>
      </c>
      <c r="S5068" s="98" t="s">
        <v>318</v>
      </c>
      <c r="T5068" s="98" t="s">
        <v>51</v>
      </c>
      <c r="U5068" s="99" t="s">
        <v>262</v>
      </c>
      <c r="V5068" s="100">
        <v>1.05</v>
      </c>
      <c r="W5068" s="106">
        <v>0</v>
      </c>
      <c r="X5068" s="102">
        <v>1</v>
      </c>
      <c r="Y5068" s="103">
        <v>0.23</v>
      </c>
      <c r="Z5068" s="99">
        <v>4</v>
      </c>
      <c r="AA5068" s="104">
        <v>5.7500000000000002E-2</v>
      </c>
      <c r="AB5068" s="100">
        <v>0</v>
      </c>
      <c r="AC5068" s="106">
        <v>0</v>
      </c>
      <c r="AD5068" s="107">
        <v>43612</v>
      </c>
      <c r="AE5068" s="107">
        <v>43612</v>
      </c>
      <c r="AF5068" s="99">
        <v>0</v>
      </c>
      <c r="AG5068" s="101" t="s">
        <v>53</v>
      </c>
      <c r="AH5068" s="100">
        <v>0</v>
      </c>
      <c r="AI5068" s="106">
        <v>0</v>
      </c>
      <c r="AJ5068" s="106">
        <v>0</v>
      </c>
      <c r="AK5068" s="60" t="str">
        <f>+IF(Tabla1[[#This Row],[REQUEST_TY]]="SR MANTENIMIENTO CORRECTIVO", "EMERGENCIA", "OTROS")</f>
        <v>EMERGENCIA</v>
      </c>
      <c r="AL5068" s="6" t="str">
        <f>+_xlfn.IFS(Tabla1[[#This Row],[Veces obj]]&lt;=1,"0-1",Tabla1[[#This Row],[Veces obj]]&lt;=2,"1-2",Tabla1[[#This Row],[Veces obj]]&lt;=3,"2-3",TRUE,"&gt;3")</f>
        <v>0-1</v>
      </c>
      <c r="AM5068" s="60" t="str">
        <f>+_xlfn.IFS(MONTH(Tabla1[[#This Row],[MES]])&lt;=3,"Q1",MONTH(Tabla1[[#This Row],[MES]])&lt;=6,"Q2",MONTH(Tabla1[[#This Row],[MES]])&lt;=9,"Q3",TRUE,"Q4")</f>
        <v>Q2</v>
      </c>
      <c r="AN5068" s="15" t="str">
        <f>+IFERROR(VLOOKUP(Tabla1[[#This Row],[CUENTA]],CTAS[],2,0),"OTROS")</f>
        <v>OTROS</v>
      </c>
      <c r="AP5068" s="15" t="str">
        <f>+IFERROR(VLOOKUP(Tabla1[[#This Row],[EMPLEADO]],IS[],3,0),"OTROS")</f>
        <v>OTROS</v>
      </c>
      <c r="AQ5068" s="15" t="str">
        <f>+IFERROR(VLOOKUP(Tabla1[[#This Row],[EMPLEADO]],IS[[NÓMINA]:[INGENIERO]],2,0),"OTROS")</f>
        <v>OTROS</v>
      </c>
    </row>
    <row r="5069" spans="1:43" x14ac:dyDescent="0.25">
      <c r="A5069" s="91" t="s">
        <v>12089</v>
      </c>
      <c r="B5069" s="92">
        <v>1</v>
      </c>
      <c r="C5069" s="92" t="s">
        <v>14252</v>
      </c>
      <c r="D5069" s="93" t="s">
        <v>38</v>
      </c>
      <c r="E5069" s="94" t="s">
        <v>3742</v>
      </c>
      <c r="F5069" s="94" t="s">
        <v>14253</v>
      </c>
      <c r="G5069" s="105" t="s">
        <v>14254</v>
      </c>
      <c r="H5069" s="92" t="s">
        <v>574</v>
      </c>
      <c r="I5069" s="95" t="s">
        <v>43</v>
      </c>
      <c r="J5069" s="92" t="s">
        <v>8</v>
      </c>
      <c r="K5069" s="96" t="s">
        <v>966</v>
      </c>
      <c r="L5069" s="96" t="s">
        <v>14255</v>
      </c>
      <c r="M5069" s="92" t="s">
        <v>8750</v>
      </c>
      <c r="N5069" s="92">
        <v>0</v>
      </c>
      <c r="O5069" s="92" t="s">
        <v>47</v>
      </c>
      <c r="P5069" s="96">
        <v>2734</v>
      </c>
      <c r="Q5069" s="96" t="s">
        <v>48</v>
      </c>
      <c r="R5069" s="97" t="s">
        <v>49</v>
      </c>
      <c r="S5069" s="98" t="s">
        <v>50</v>
      </c>
      <c r="T5069" s="98" t="s">
        <v>51</v>
      </c>
      <c r="U5069" s="99" t="s">
        <v>52</v>
      </c>
      <c r="V5069" s="100">
        <v>1.05</v>
      </c>
      <c r="W5069" s="106">
        <v>750.75000000000011</v>
      </c>
      <c r="X5069" s="102">
        <v>1</v>
      </c>
      <c r="Y5069" s="103">
        <v>8.6300000000000008</v>
      </c>
      <c r="Z5069" s="99">
        <v>5</v>
      </c>
      <c r="AA5069" s="104">
        <v>1.7260000000000002</v>
      </c>
      <c r="AB5069" s="100">
        <v>0.18150000000000005</v>
      </c>
      <c r="AC5069" s="106">
        <v>-129.77250000000006</v>
      </c>
      <c r="AD5069" s="107">
        <v>43613</v>
      </c>
      <c r="AE5069" s="107">
        <v>43613</v>
      </c>
      <c r="AF5069" s="99">
        <v>0</v>
      </c>
      <c r="AG5069" s="101" t="s">
        <v>53</v>
      </c>
      <c r="AH5069" s="100">
        <v>0</v>
      </c>
      <c r="AI5069" s="106">
        <v>0</v>
      </c>
      <c r="AJ5069" s="106">
        <v>0</v>
      </c>
      <c r="AK5069" s="60" t="str">
        <f>+IF(Tabla1[[#This Row],[REQUEST_TY]]="SR MANTENIMIENTO CORRECTIVO", "EMERGENCIA", "OTROS")</f>
        <v>EMERGENCIA</v>
      </c>
      <c r="AL5069" s="6" t="str">
        <f>+_xlfn.IFS(Tabla1[[#This Row],[Veces obj]]&lt;=1,"0-1",Tabla1[[#This Row],[Veces obj]]&lt;=2,"1-2",Tabla1[[#This Row],[Veces obj]]&lt;=3,"2-3",TRUE,"&gt;3")</f>
        <v>1-2</v>
      </c>
      <c r="AM5069" s="60" t="str">
        <f>+_xlfn.IFS(MONTH(Tabla1[[#This Row],[MES]])&lt;=3,"Q1",MONTH(Tabla1[[#This Row],[MES]])&lt;=6,"Q2",MONTH(Tabla1[[#This Row],[MES]])&lt;=9,"Q3",TRUE,"Q4")</f>
        <v>Q2</v>
      </c>
      <c r="AN5069" s="15" t="str">
        <f>+IFERROR(VLOOKUP(Tabla1[[#This Row],[CUENTA]],CTAS[],2,0),"OTROS")</f>
        <v>OTROS</v>
      </c>
      <c r="AP5069" s="15" t="str">
        <f>+IFERROR(VLOOKUP(Tabla1[[#This Row],[EMPLEADO]],IS[],3,0),"OTROS")</f>
        <v>OTROS</v>
      </c>
      <c r="AQ5069" s="15" t="str">
        <f>+IFERROR(VLOOKUP(Tabla1[[#This Row],[EMPLEADO]],IS[[NÓMINA]:[INGENIERO]],2,0),"OTROS")</f>
        <v>OTROS</v>
      </c>
    </row>
    <row r="5070" spans="1:43" x14ac:dyDescent="0.25">
      <c r="A5070" s="91" t="s">
        <v>12089</v>
      </c>
      <c r="B5070" s="92">
        <v>1</v>
      </c>
      <c r="C5070" s="92" t="s">
        <v>14256</v>
      </c>
      <c r="D5070" s="93" t="s">
        <v>38</v>
      </c>
      <c r="E5070" s="94" t="s">
        <v>636</v>
      </c>
      <c r="F5070" s="94" t="s">
        <v>14257</v>
      </c>
      <c r="G5070" s="105" t="s">
        <v>5059</v>
      </c>
      <c r="H5070" s="92" t="s">
        <v>213</v>
      </c>
      <c r="I5070" s="95" t="s">
        <v>43</v>
      </c>
      <c r="J5070" s="92" t="s">
        <v>8</v>
      </c>
      <c r="K5070" s="96" t="s">
        <v>1296</v>
      </c>
      <c r="L5070" s="96" t="s">
        <v>1800</v>
      </c>
      <c r="M5070" s="92" t="s">
        <v>1298</v>
      </c>
      <c r="N5070" s="92">
        <v>0</v>
      </c>
      <c r="O5070" s="92" t="s">
        <v>47</v>
      </c>
      <c r="P5070" s="96">
        <v>111</v>
      </c>
      <c r="Q5070" s="96" t="s">
        <v>48</v>
      </c>
      <c r="R5070" s="97" t="s">
        <v>153</v>
      </c>
      <c r="S5070" s="98" t="s">
        <v>50</v>
      </c>
      <c r="T5070" s="98" t="s">
        <v>51</v>
      </c>
      <c r="U5070" s="99" t="s">
        <v>52</v>
      </c>
      <c r="V5070" s="100">
        <v>1.05</v>
      </c>
      <c r="W5070" s="106">
        <v>750.75000000000011</v>
      </c>
      <c r="X5070" s="102">
        <v>1</v>
      </c>
      <c r="Y5070" s="103">
        <v>0.57999999999999996</v>
      </c>
      <c r="Z5070" s="99">
        <v>5</v>
      </c>
      <c r="AA5070" s="104">
        <v>0.11599999999999999</v>
      </c>
      <c r="AB5070" s="100">
        <v>0</v>
      </c>
      <c r="AC5070" s="106">
        <v>0</v>
      </c>
      <c r="AD5070" s="107">
        <v>43612</v>
      </c>
      <c r="AE5070" s="107">
        <v>43613</v>
      </c>
      <c r="AF5070" s="99">
        <v>1</v>
      </c>
      <c r="AG5070" s="101" t="s">
        <v>53</v>
      </c>
      <c r="AH5070" s="100">
        <v>0</v>
      </c>
      <c r="AI5070" s="106">
        <v>0</v>
      </c>
      <c r="AJ5070" s="106">
        <v>0</v>
      </c>
      <c r="AK5070" s="60" t="str">
        <f>+IF(Tabla1[[#This Row],[REQUEST_TY]]="SR MANTENIMIENTO CORRECTIVO", "EMERGENCIA", "OTROS")</f>
        <v>EMERGENCIA</v>
      </c>
      <c r="AL5070" s="6" t="str">
        <f>+_xlfn.IFS(Tabla1[[#This Row],[Veces obj]]&lt;=1,"0-1",Tabla1[[#This Row],[Veces obj]]&lt;=2,"1-2",Tabla1[[#This Row],[Veces obj]]&lt;=3,"2-3",TRUE,"&gt;3")</f>
        <v>0-1</v>
      </c>
      <c r="AM5070" s="60" t="str">
        <f>+_xlfn.IFS(MONTH(Tabla1[[#This Row],[MES]])&lt;=3,"Q1",MONTH(Tabla1[[#This Row],[MES]])&lt;=6,"Q2",MONTH(Tabla1[[#This Row],[MES]])&lt;=9,"Q3",TRUE,"Q4")</f>
        <v>Q2</v>
      </c>
      <c r="AN5070" s="15" t="str">
        <f>+IFERROR(VLOOKUP(Tabla1[[#This Row],[CUENTA]],CTAS[],2,0),"OTROS")</f>
        <v>OTROS</v>
      </c>
      <c r="AP5070" s="15" t="str">
        <f>+IFERROR(VLOOKUP(Tabla1[[#This Row],[EMPLEADO]],IS[],3,0),"OTROS")</f>
        <v>OTROS</v>
      </c>
      <c r="AQ5070" s="15" t="str">
        <f>+IFERROR(VLOOKUP(Tabla1[[#This Row],[EMPLEADO]],IS[[NÓMINA]:[INGENIERO]],2,0),"OTROS")</f>
        <v>OTROS</v>
      </c>
    </row>
    <row r="5071" spans="1:43" x14ac:dyDescent="0.25">
      <c r="A5071" s="91" t="s">
        <v>12089</v>
      </c>
      <c r="B5071" s="92">
        <v>1</v>
      </c>
      <c r="C5071" s="92" t="s">
        <v>14258</v>
      </c>
      <c r="D5071" s="93" t="s">
        <v>38</v>
      </c>
      <c r="E5071" s="94" t="s">
        <v>113</v>
      </c>
      <c r="F5071" s="94" t="s">
        <v>14259</v>
      </c>
      <c r="G5071" s="105" t="s">
        <v>13773</v>
      </c>
      <c r="H5071" s="92" t="s">
        <v>691</v>
      </c>
      <c r="I5071" s="95" t="s">
        <v>43</v>
      </c>
      <c r="J5071" s="92" t="s">
        <v>8</v>
      </c>
      <c r="K5071" s="96" t="s">
        <v>125</v>
      </c>
      <c r="L5071" s="96" t="s">
        <v>3082</v>
      </c>
      <c r="M5071" s="92" t="s">
        <v>215</v>
      </c>
      <c r="N5071" s="92">
        <v>0</v>
      </c>
      <c r="O5071" s="92" t="s">
        <v>47</v>
      </c>
      <c r="P5071" s="96">
        <v>6</v>
      </c>
      <c r="Q5071" s="96" t="s">
        <v>207</v>
      </c>
      <c r="R5071" s="97" t="s">
        <v>49</v>
      </c>
      <c r="S5071" s="98" t="s">
        <v>50</v>
      </c>
      <c r="T5071" s="98" t="s">
        <v>51</v>
      </c>
      <c r="U5071" s="99" t="s">
        <v>486</v>
      </c>
      <c r="V5071" s="100">
        <v>0</v>
      </c>
      <c r="W5071" s="106">
        <v>0</v>
      </c>
      <c r="X5071" s="102">
        <v>1</v>
      </c>
      <c r="Y5071" s="103">
        <v>2.12</v>
      </c>
      <c r="Z5071" s="99">
        <v>5</v>
      </c>
      <c r="AA5071" s="104">
        <v>0.42400000000000004</v>
      </c>
      <c r="AB5071" s="100">
        <v>0</v>
      </c>
      <c r="AC5071" s="106">
        <v>0</v>
      </c>
      <c r="AD5071" s="107">
        <v>43612</v>
      </c>
      <c r="AE5071" s="107">
        <v>43613</v>
      </c>
      <c r="AF5071" s="99">
        <v>1</v>
      </c>
      <c r="AG5071" s="101" t="s">
        <v>53</v>
      </c>
      <c r="AH5071" s="100">
        <v>0</v>
      </c>
      <c r="AI5071" s="106">
        <v>0</v>
      </c>
      <c r="AJ5071" s="106">
        <v>0</v>
      </c>
      <c r="AK5071" s="60" t="str">
        <f>+IF(Tabla1[[#This Row],[REQUEST_TY]]="SR MANTENIMIENTO CORRECTIVO", "EMERGENCIA", "OTROS")</f>
        <v>EMERGENCIA</v>
      </c>
      <c r="AL5071" s="6" t="str">
        <f>+_xlfn.IFS(Tabla1[[#This Row],[Veces obj]]&lt;=1,"0-1",Tabla1[[#This Row],[Veces obj]]&lt;=2,"1-2",Tabla1[[#This Row],[Veces obj]]&lt;=3,"2-3",TRUE,"&gt;3")</f>
        <v>0-1</v>
      </c>
      <c r="AM5071" s="60" t="str">
        <f>+_xlfn.IFS(MONTH(Tabla1[[#This Row],[MES]])&lt;=3,"Q1",MONTH(Tabla1[[#This Row],[MES]])&lt;=6,"Q2",MONTH(Tabla1[[#This Row],[MES]])&lt;=9,"Q3",TRUE,"Q4")</f>
        <v>Q2</v>
      </c>
      <c r="AN5071" s="15" t="str">
        <f>+IFERROR(VLOOKUP(Tabla1[[#This Row],[CUENTA]],CTAS[],2,0),"OTROS")</f>
        <v>OTROS</v>
      </c>
      <c r="AP5071" s="15" t="str">
        <f>+IFERROR(VLOOKUP(Tabla1[[#This Row],[EMPLEADO]],IS[],3,0),"OTROS")</f>
        <v>OTROS</v>
      </c>
      <c r="AQ5071" s="15" t="str">
        <f>+IFERROR(VLOOKUP(Tabla1[[#This Row],[EMPLEADO]],IS[[NÓMINA]:[INGENIERO]],2,0),"OTROS")</f>
        <v>OTROS</v>
      </c>
    </row>
    <row r="5072" spans="1:43" x14ac:dyDescent="0.25">
      <c r="A5072" s="91" t="s">
        <v>12089</v>
      </c>
      <c r="B5072" s="92">
        <v>1</v>
      </c>
      <c r="C5072" s="92" t="s">
        <v>14260</v>
      </c>
      <c r="D5072" s="93" t="s">
        <v>38</v>
      </c>
      <c r="E5072" s="94" t="s">
        <v>76</v>
      </c>
      <c r="F5072" s="94" t="s">
        <v>14261</v>
      </c>
      <c r="G5072" s="105" t="s">
        <v>5818</v>
      </c>
      <c r="H5072" s="92" t="s">
        <v>453</v>
      </c>
      <c r="I5072" s="95" t="s">
        <v>43</v>
      </c>
      <c r="J5072" s="92" t="s">
        <v>8</v>
      </c>
      <c r="K5072" s="96" t="s">
        <v>5819</v>
      </c>
      <c r="L5072" s="96" t="s">
        <v>5820</v>
      </c>
      <c r="M5072" s="92" t="s">
        <v>1198</v>
      </c>
      <c r="N5072" s="92">
        <v>0</v>
      </c>
      <c r="O5072" s="92" t="s">
        <v>47</v>
      </c>
      <c r="P5072" s="96">
        <v>14</v>
      </c>
      <c r="Q5072" s="96" t="s">
        <v>194</v>
      </c>
      <c r="R5072" s="97" t="s">
        <v>63</v>
      </c>
      <c r="S5072" s="98" t="s">
        <v>64</v>
      </c>
      <c r="T5072" s="98" t="s">
        <v>51</v>
      </c>
      <c r="U5072" s="99" t="s">
        <v>195</v>
      </c>
      <c r="V5072" s="100">
        <v>0.6</v>
      </c>
      <c r="W5072" s="106">
        <v>819</v>
      </c>
      <c r="X5072" s="102">
        <v>1</v>
      </c>
      <c r="Y5072" s="103">
        <v>1.1399999999999999</v>
      </c>
      <c r="Z5072" s="99">
        <v>5</v>
      </c>
      <c r="AA5072" s="104">
        <v>0.22799999999999998</v>
      </c>
      <c r="AB5072" s="100">
        <v>0</v>
      </c>
      <c r="AC5072" s="106">
        <v>0</v>
      </c>
      <c r="AD5072" s="107">
        <v>43612</v>
      </c>
      <c r="AE5072" s="107">
        <v>43612</v>
      </c>
      <c r="AF5072" s="99">
        <v>0</v>
      </c>
      <c r="AG5072" s="101" t="s">
        <v>53</v>
      </c>
      <c r="AH5072" s="100">
        <v>0</v>
      </c>
      <c r="AI5072" s="106">
        <v>0</v>
      </c>
      <c r="AJ5072" s="106">
        <v>0</v>
      </c>
      <c r="AK5072" s="60" t="str">
        <f>+IF(Tabla1[[#This Row],[REQUEST_TY]]="SR MANTENIMIENTO CORRECTIVO", "EMERGENCIA", "OTROS")</f>
        <v>EMERGENCIA</v>
      </c>
      <c r="AL5072" s="6" t="str">
        <f>+_xlfn.IFS(Tabla1[[#This Row],[Veces obj]]&lt;=1,"0-1",Tabla1[[#This Row],[Veces obj]]&lt;=2,"1-2",Tabla1[[#This Row],[Veces obj]]&lt;=3,"2-3",TRUE,"&gt;3")</f>
        <v>0-1</v>
      </c>
      <c r="AM5072" s="60" t="str">
        <f>+_xlfn.IFS(MONTH(Tabla1[[#This Row],[MES]])&lt;=3,"Q1",MONTH(Tabla1[[#This Row],[MES]])&lt;=6,"Q2",MONTH(Tabla1[[#This Row],[MES]])&lt;=9,"Q3",TRUE,"Q4")</f>
        <v>Q2</v>
      </c>
      <c r="AN5072" s="15" t="str">
        <f>+IFERROR(VLOOKUP(Tabla1[[#This Row],[CUENTA]],CTAS[],2,0),"OTROS")</f>
        <v>OTROS</v>
      </c>
      <c r="AP5072" s="15" t="str">
        <f>+IFERROR(VLOOKUP(Tabla1[[#This Row],[EMPLEADO]],IS[],3,0),"OTROS")</f>
        <v>OTROS</v>
      </c>
      <c r="AQ5072" s="15" t="str">
        <f>+IFERROR(VLOOKUP(Tabla1[[#This Row],[EMPLEADO]],IS[[NÓMINA]:[INGENIERO]],2,0),"OTROS")</f>
        <v>OTROS</v>
      </c>
    </row>
    <row r="5073" spans="1:43" x14ac:dyDescent="0.25">
      <c r="A5073" s="91" t="s">
        <v>12089</v>
      </c>
      <c r="B5073" s="92">
        <v>1</v>
      </c>
      <c r="C5073" s="92" t="s">
        <v>14262</v>
      </c>
      <c r="D5073" s="93" t="s">
        <v>38</v>
      </c>
      <c r="E5073" s="94" t="s">
        <v>250</v>
      </c>
      <c r="F5073" s="94" t="s">
        <v>14263</v>
      </c>
      <c r="G5073" s="105" t="s">
        <v>14264</v>
      </c>
      <c r="H5073" s="92" t="s">
        <v>646</v>
      </c>
      <c r="I5073" s="95" t="s">
        <v>43</v>
      </c>
      <c r="J5073" s="92" t="s">
        <v>8</v>
      </c>
      <c r="K5073" s="96" t="s">
        <v>254</v>
      </c>
      <c r="L5073" s="96" t="s">
        <v>14265</v>
      </c>
      <c r="M5073" s="92" t="s">
        <v>649</v>
      </c>
      <c r="N5073" s="92">
        <v>0</v>
      </c>
      <c r="O5073" s="92" t="s">
        <v>47</v>
      </c>
      <c r="P5073" s="96">
        <v>2734</v>
      </c>
      <c r="Q5073" s="96" t="s">
        <v>48</v>
      </c>
      <c r="R5073" s="97" t="s">
        <v>49</v>
      </c>
      <c r="S5073" s="98" t="s">
        <v>50</v>
      </c>
      <c r="T5073" s="98" t="s">
        <v>51</v>
      </c>
      <c r="U5073" s="99" t="s">
        <v>52</v>
      </c>
      <c r="V5073" s="100">
        <v>1.05</v>
      </c>
      <c r="W5073" s="106">
        <v>750.75000000000011</v>
      </c>
      <c r="X5073" s="102">
        <v>1</v>
      </c>
      <c r="Y5073" s="103">
        <v>1.1499999999999999</v>
      </c>
      <c r="Z5073" s="99">
        <v>5</v>
      </c>
      <c r="AA5073" s="104">
        <v>0.22999999999999998</v>
      </c>
      <c r="AB5073" s="100">
        <v>0</v>
      </c>
      <c r="AC5073" s="106">
        <v>0</v>
      </c>
      <c r="AD5073" s="107">
        <v>43612</v>
      </c>
      <c r="AE5073" s="107">
        <v>43612</v>
      </c>
      <c r="AF5073" s="99">
        <v>0</v>
      </c>
      <c r="AG5073" s="101" t="s">
        <v>53</v>
      </c>
      <c r="AH5073" s="100">
        <v>0</v>
      </c>
      <c r="AI5073" s="106">
        <v>0</v>
      </c>
      <c r="AJ5073" s="106">
        <v>0</v>
      </c>
      <c r="AK5073" s="60" t="str">
        <f>+IF(Tabla1[[#This Row],[REQUEST_TY]]="SR MANTENIMIENTO CORRECTIVO", "EMERGENCIA", "OTROS")</f>
        <v>EMERGENCIA</v>
      </c>
      <c r="AL5073" s="6" t="str">
        <f>+_xlfn.IFS(Tabla1[[#This Row],[Veces obj]]&lt;=1,"0-1",Tabla1[[#This Row],[Veces obj]]&lt;=2,"1-2",Tabla1[[#This Row],[Veces obj]]&lt;=3,"2-3",TRUE,"&gt;3")</f>
        <v>0-1</v>
      </c>
      <c r="AM5073" s="60" t="str">
        <f>+_xlfn.IFS(MONTH(Tabla1[[#This Row],[MES]])&lt;=3,"Q1",MONTH(Tabla1[[#This Row],[MES]])&lt;=6,"Q2",MONTH(Tabla1[[#This Row],[MES]])&lt;=9,"Q3",TRUE,"Q4")</f>
        <v>Q2</v>
      </c>
      <c r="AN5073" s="15" t="str">
        <f>+IFERROR(VLOOKUP(Tabla1[[#This Row],[CUENTA]],CTAS[],2,0),"OTROS")</f>
        <v>OTROS</v>
      </c>
      <c r="AP5073" s="15" t="str">
        <f>+IFERROR(VLOOKUP(Tabla1[[#This Row],[EMPLEADO]],IS[],3,0),"OTROS")</f>
        <v>OTROS</v>
      </c>
      <c r="AQ5073" s="15" t="str">
        <f>+IFERROR(VLOOKUP(Tabla1[[#This Row],[EMPLEADO]],IS[[NÓMINA]:[INGENIERO]],2,0),"OTROS")</f>
        <v>OTROS</v>
      </c>
    </row>
    <row r="5074" spans="1:43" x14ac:dyDescent="0.25">
      <c r="A5074" s="91" t="s">
        <v>12089</v>
      </c>
      <c r="B5074" s="92">
        <v>1</v>
      </c>
      <c r="C5074" s="92" t="s">
        <v>14266</v>
      </c>
      <c r="D5074" s="93" t="s">
        <v>38</v>
      </c>
      <c r="E5074" s="94" t="s">
        <v>10697</v>
      </c>
      <c r="F5074" s="94" t="s">
        <v>14267</v>
      </c>
      <c r="G5074" s="105" t="s">
        <v>12446</v>
      </c>
      <c r="H5074" s="92" t="s">
        <v>471</v>
      </c>
      <c r="I5074" s="95" t="s">
        <v>43</v>
      </c>
      <c r="J5074" s="92" t="s">
        <v>8</v>
      </c>
      <c r="K5074" s="96" t="s">
        <v>12447</v>
      </c>
      <c r="L5074" s="96" t="s">
        <v>12448</v>
      </c>
      <c r="M5074" s="92" t="s">
        <v>131</v>
      </c>
      <c r="N5074" s="92">
        <v>0</v>
      </c>
      <c r="O5074" s="92" t="s">
        <v>47</v>
      </c>
      <c r="P5074" s="96">
        <v>24</v>
      </c>
      <c r="Q5074" s="96" t="s">
        <v>62</v>
      </c>
      <c r="R5074" s="97" t="s">
        <v>4718</v>
      </c>
      <c r="S5074" s="98" t="s">
        <v>64</v>
      </c>
      <c r="T5074" s="98" t="s">
        <v>51</v>
      </c>
      <c r="U5074" s="99" t="s">
        <v>65</v>
      </c>
      <c r="V5074" s="100">
        <v>0.8</v>
      </c>
      <c r="W5074" s="106">
        <v>1092</v>
      </c>
      <c r="X5074" s="102">
        <v>1</v>
      </c>
      <c r="Y5074" s="103">
        <v>1.1599999999999999</v>
      </c>
      <c r="Z5074" s="99">
        <v>5</v>
      </c>
      <c r="AA5074" s="104">
        <v>0.23199999999999998</v>
      </c>
      <c r="AB5074" s="100">
        <v>0</v>
      </c>
      <c r="AC5074" s="106">
        <v>0</v>
      </c>
      <c r="AD5074" s="107">
        <v>43612</v>
      </c>
      <c r="AE5074" s="107">
        <v>43613</v>
      </c>
      <c r="AF5074" s="99">
        <v>1</v>
      </c>
      <c r="AG5074" s="101" t="s">
        <v>53</v>
      </c>
      <c r="AH5074" s="100">
        <v>0</v>
      </c>
      <c r="AI5074" s="106">
        <v>0</v>
      </c>
      <c r="AJ5074" s="106">
        <v>0</v>
      </c>
      <c r="AK5074" s="60" t="str">
        <f>+IF(Tabla1[[#This Row],[REQUEST_TY]]="SR MANTENIMIENTO CORRECTIVO", "EMERGENCIA", "OTROS")</f>
        <v>EMERGENCIA</v>
      </c>
      <c r="AL5074" s="6" t="str">
        <f>+_xlfn.IFS(Tabla1[[#This Row],[Veces obj]]&lt;=1,"0-1",Tabla1[[#This Row],[Veces obj]]&lt;=2,"1-2",Tabla1[[#This Row],[Veces obj]]&lt;=3,"2-3",TRUE,"&gt;3")</f>
        <v>0-1</v>
      </c>
      <c r="AM5074" s="60" t="str">
        <f>+_xlfn.IFS(MONTH(Tabla1[[#This Row],[MES]])&lt;=3,"Q1",MONTH(Tabla1[[#This Row],[MES]])&lt;=6,"Q2",MONTH(Tabla1[[#This Row],[MES]])&lt;=9,"Q3",TRUE,"Q4")</f>
        <v>Q2</v>
      </c>
      <c r="AN5074" s="15" t="str">
        <f>+IFERROR(VLOOKUP(Tabla1[[#This Row],[CUENTA]],CTAS[],2,0),"OTROS")</f>
        <v>OTROS</v>
      </c>
      <c r="AP5074" s="15" t="str">
        <f>+IFERROR(VLOOKUP(Tabla1[[#This Row],[EMPLEADO]],IS[],3,0),"OTROS")</f>
        <v>OTROS</v>
      </c>
      <c r="AQ5074" s="15" t="str">
        <f>+IFERROR(VLOOKUP(Tabla1[[#This Row],[EMPLEADO]],IS[[NÓMINA]:[INGENIERO]],2,0),"OTROS")</f>
        <v>OTROS</v>
      </c>
    </row>
    <row r="5075" spans="1:43" x14ac:dyDescent="0.25">
      <c r="A5075" s="91" t="s">
        <v>12089</v>
      </c>
      <c r="B5075" s="92">
        <v>1</v>
      </c>
      <c r="C5075" s="92" t="s">
        <v>14268</v>
      </c>
      <c r="D5075" s="93" t="s">
        <v>38</v>
      </c>
      <c r="E5075" s="94" t="s">
        <v>1966</v>
      </c>
      <c r="F5075" s="94" t="s">
        <v>14269</v>
      </c>
      <c r="G5075" s="105" t="s">
        <v>5442</v>
      </c>
      <c r="H5075" s="92" t="s">
        <v>213</v>
      </c>
      <c r="I5075" s="95" t="s">
        <v>43</v>
      </c>
      <c r="J5075" s="92" t="s">
        <v>8</v>
      </c>
      <c r="K5075" s="96" t="s">
        <v>5443</v>
      </c>
      <c r="L5075" s="96" t="s">
        <v>5444</v>
      </c>
      <c r="M5075" s="92" t="s">
        <v>640</v>
      </c>
      <c r="N5075" s="92">
        <v>0</v>
      </c>
      <c r="O5075" s="92" t="s">
        <v>47</v>
      </c>
      <c r="P5075" s="96">
        <v>108</v>
      </c>
      <c r="Q5075" s="96" t="s">
        <v>48</v>
      </c>
      <c r="R5075" s="97" t="s">
        <v>74</v>
      </c>
      <c r="S5075" s="98" t="s">
        <v>50</v>
      </c>
      <c r="T5075" s="98" t="s">
        <v>51</v>
      </c>
      <c r="U5075" s="99" t="s">
        <v>52</v>
      </c>
      <c r="V5075" s="100">
        <v>1.05</v>
      </c>
      <c r="W5075" s="106">
        <v>750.75000000000011</v>
      </c>
      <c r="X5075" s="102">
        <v>1</v>
      </c>
      <c r="Y5075" s="103">
        <v>4.2</v>
      </c>
      <c r="Z5075" s="99">
        <v>5</v>
      </c>
      <c r="AA5075" s="104">
        <v>0.84000000000000008</v>
      </c>
      <c r="AB5075" s="100">
        <v>0</v>
      </c>
      <c r="AC5075" s="106">
        <v>0</v>
      </c>
      <c r="AD5075" s="107">
        <v>43613</v>
      </c>
      <c r="AE5075" s="107">
        <v>43613</v>
      </c>
      <c r="AF5075" s="99">
        <v>0</v>
      </c>
      <c r="AG5075" s="101" t="s">
        <v>53</v>
      </c>
      <c r="AH5075" s="100">
        <v>0</v>
      </c>
      <c r="AI5075" s="106">
        <v>0</v>
      </c>
      <c r="AJ5075" s="106">
        <v>0</v>
      </c>
      <c r="AK5075" s="60" t="str">
        <f>+IF(Tabla1[[#This Row],[REQUEST_TY]]="SR MANTENIMIENTO CORRECTIVO", "EMERGENCIA", "OTROS")</f>
        <v>EMERGENCIA</v>
      </c>
      <c r="AL5075" s="6" t="str">
        <f>+_xlfn.IFS(Tabla1[[#This Row],[Veces obj]]&lt;=1,"0-1",Tabla1[[#This Row],[Veces obj]]&lt;=2,"1-2",Tabla1[[#This Row],[Veces obj]]&lt;=3,"2-3",TRUE,"&gt;3")</f>
        <v>0-1</v>
      </c>
      <c r="AM5075" s="60" t="str">
        <f>+_xlfn.IFS(MONTH(Tabla1[[#This Row],[MES]])&lt;=3,"Q1",MONTH(Tabla1[[#This Row],[MES]])&lt;=6,"Q2",MONTH(Tabla1[[#This Row],[MES]])&lt;=9,"Q3",TRUE,"Q4")</f>
        <v>Q2</v>
      </c>
      <c r="AN5075" s="15" t="str">
        <f>+IFERROR(VLOOKUP(Tabla1[[#This Row],[CUENTA]],CTAS[],2,0),"OTROS")</f>
        <v>OTROS</v>
      </c>
      <c r="AP5075" s="15" t="str">
        <f>+IFERROR(VLOOKUP(Tabla1[[#This Row],[EMPLEADO]],IS[],3,0),"OTROS")</f>
        <v>OTROS</v>
      </c>
      <c r="AQ5075" s="15" t="str">
        <f>+IFERROR(VLOOKUP(Tabla1[[#This Row],[EMPLEADO]],IS[[NÓMINA]:[INGENIERO]],2,0),"OTROS")</f>
        <v>OTROS</v>
      </c>
    </row>
    <row r="5076" spans="1:43" x14ac:dyDescent="0.25">
      <c r="A5076" s="91" t="s">
        <v>12089</v>
      </c>
      <c r="B5076" s="92">
        <v>1</v>
      </c>
      <c r="C5076" s="92" t="s">
        <v>14270</v>
      </c>
      <c r="D5076" s="93" t="s">
        <v>818</v>
      </c>
      <c r="E5076" s="94" t="s">
        <v>993</v>
      </c>
      <c r="F5076" s="94" t="s">
        <v>14271</v>
      </c>
      <c r="G5076" s="105" t="s">
        <v>10983</v>
      </c>
      <c r="H5076" s="92" t="s">
        <v>163</v>
      </c>
      <c r="I5076" s="95" t="s">
        <v>43</v>
      </c>
      <c r="J5076" s="92" t="s">
        <v>8</v>
      </c>
      <c r="K5076" s="96" t="s">
        <v>151</v>
      </c>
      <c r="L5076" s="96" t="s">
        <v>10980</v>
      </c>
      <c r="M5076" s="92" t="s">
        <v>119</v>
      </c>
      <c r="N5076" s="92">
        <v>1</v>
      </c>
      <c r="O5076" s="92" t="s">
        <v>47</v>
      </c>
      <c r="P5076" s="96" t="s">
        <v>822</v>
      </c>
      <c r="Q5076" s="96" t="s">
        <v>48</v>
      </c>
      <c r="R5076" s="97" t="s">
        <v>235</v>
      </c>
      <c r="S5076" s="98" t="s">
        <v>50</v>
      </c>
      <c r="T5076" s="98" t="s">
        <v>51</v>
      </c>
      <c r="U5076" s="99" t="s">
        <v>52</v>
      </c>
      <c r="V5076" s="100">
        <v>1</v>
      </c>
      <c r="W5076" s="106">
        <v>0</v>
      </c>
      <c r="X5076" s="102">
        <v>1</v>
      </c>
      <c r="Y5076" s="103">
        <v>0</v>
      </c>
      <c r="Z5076" s="99">
        <v>5</v>
      </c>
      <c r="AA5076" s="104">
        <v>0</v>
      </c>
      <c r="AB5076" s="100">
        <v>0</v>
      </c>
      <c r="AC5076" s="106">
        <v>0</v>
      </c>
      <c r="AD5076" s="107">
        <v>43612</v>
      </c>
      <c r="AE5076" s="107">
        <v>43612</v>
      </c>
      <c r="AF5076" s="99">
        <v>0</v>
      </c>
      <c r="AG5076" s="101" t="s">
        <v>53</v>
      </c>
      <c r="AH5076" s="100">
        <v>0</v>
      </c>
      <c r="AI5076" s="106">
        <v>0</v>
      </c>
      <c r="AJ5076" s="106">
        <v>0</v>
      </c>
      <c r="AK5076" s="60" t="str">
        <f>+IF(Tabla1[[#This Row],[REQUEST_TY]]="SR MANTENIMIENTO CORRECTIVO", "EMERGENCIA", "OTROS")</f>
        <v>OTROS</v>
      </c>
      <c r="AL5076" s="6" t="str">
        <f>+_xlfn.IFS(Tabla1[[#This Row],[Veces obj]]&lt;=1,"0-1",Tabla1[[#This Row],[Veces obj]]&lt;=2,"1-2",Tabla1[[#This Row],[Veces obj]]&lt;=3,"2-3",TRUE,"&gt;3")</f>
        <v>0-1</v>
      </c>
      <c r="AM5076" s="60" t="str">
        <f>+_xlfn.IFS(MONTH(Tabla1[[#This Row],[MES]])&lt;=3,"Q1",MONTH(Tabla1[[#This Row],[MES]])&lt;=6,"Q2",MONTH(Tabla1[[#This Row],[MES]])&lt;=9,"Q3",TRUE,"Q4")</f>
        <v>Q2</v>
      </c>
      <c r="AN5076" s="15" t="str">
        <f>+IFERROR(VLOOKUP(Tabla1[[#This Row],[CUENTA]],CTAS[],2,0),"OTROS")</f>
        <v>HONEYWELL</v>
      </c>
      <c r="AP5076" s="15" t="str">
        <f>+IFERROR(VLOOKUP(Tabla1[[#This Row],[EMPLEADO]],IS[],3,0),"OTROS")</f>
        <v>CHIHUAHUA</v>
      </c>
      <c r="AQ5076" s="15" t="str">
        <f>+IFERROR(VLOOKUP(Tabla1[[#This Row],[EMPLEADO]],IS[[NÓMINA]:[INGENIERO]],2,0),"OTROS")</f>
        <v>LUIS EDUARDO MUÑOZ</v>
      </c>
    </row>
    <row r="5077" spans="1:43" x14ac:dyDescent="0.25">
      <c r="A5077" s="91" t="s">
        <v>12089</v>
      </c>
      <c r="B5077" s="92">
        <v>1</v>
      </c>
      <c r="C5077" s="92" t="s">
        <v>14272</v>
      </c>
      <c r="D5077" s="93" t="s">
        <v>38</v>
      </c>
      <c r="E5077" s="94" t="s">
        <v>401</v>
      </c>
      <c r="F5077" s="94" t="s">
        <v>14273</v>
      </c>
      <c r="G5077" s="105" t="s">
        <v>13460</v>
      </c>
      <c r="H5077" s="92" t="s">
        <v>163</v>
      </c>
      <c r="I5077" s="95" t="s">
        <v>43</v>
      </c>
      <c r="J5077" s="92" t="s">
        <v>8</v>
      </c>
      <c r="K5077" s="96" t="s">
        <v>151</v>
      </c>
      <c r="L5077" s="96" t="s">
        <v>229</v>
      </c>
      <c r="M5077" s="92" t="s">
        <v>165</v>
      </c>
      <c r="N5077" s="92">
        <v>1</v>
      </c>
      <c r="O5077" s="92" t="s">
        <v>47</v>
      </c>
      <c r="P5077" s="96">
        <v>399</v>
      </c>
      <c r="Q5077" s="96" t="s">
        <v>48</v>
      </c>
      <c r="R5077" s="97" t="s">
        <v>153</v>
      </c>
      <c r="S5077" s="98" t="s">
        <v>50</v>
      </c>
      <c r="T5077" s="98" t="s">
        <v>51</v>
      </c>
      <c r="U5077" s="99" t="s">
        <v>52</v>
      </c>
      <c r="V5077" s="100">
        <v>1.05</v>
      </c>
      <c r="W5077" s="106">
        <v>0</v>
      </c>
      <c r="X5077" s="102">
        <v>1</v>
      </c>
      <c r="Y5077" s="103">
        <v>0.18</v>
      </c>
      <c r="Z5077" s="99">
        <v>5</v>
      </c>
      <c r="AA5077" s="104">
        <v>3.5999999999999997E-2</v>
      </c>
      <c r="AB5077" s="100">
        <v>0</v>
      </c>
      <c r="AC5077" s="106">
        <v>0</v>
      </c>
      <c r="AD5077" s="107">
        <v>43613</v>
      </c>
      <c r="AE5077" s="107">
        <v>43614</v>
      </c>
      <c r="AF5077" s="99">
        <v>1</v>
      </c>
      <c r="AG5077" s="101" t="s">
        <v>53</v>
      </c>
      <c r="AH5077" s="100">
        <v>0</v>
      </c>
      <c r="AI5077" s="106">
        <v>0</v>
      </c>
      <c r="AJ5077" s="106">
        <v>0</v>
      </c>
      <c r="AK5077" s="60" t="str">
        <f>+IF(Tabla1[[#This Row],[REQUEST_TY]]="SR MANTENIMIENTO CORRECTIVO", "EMERGENCIA", "OTROS")</f>
        <v>EMERGENCIA</v>
      </c>
      <c r="AL5077" s="6" t="str">
        <f>+_xlfn.IFS(Tabla1[[#This Row],[Veces obj]]&lt;=1,"0-1",Tabla1[[#This Row],[Veces obj]]&lt;=2,"1-2",Tabla1[[#This Row],[Veces obj]]&lt;=3,"2-3",TRUE,"&gt;3")</f>
        <v>0-1</v>
      </c>
      <c r="AM5077" s="60" t="str">
        <f>+_xlfn.IFS(MONTH(Tabla1[[#This Row],[MES]])&lt;=3,"Q1",MONTH(Tabla1[[#This Row],[MES]])&lt;=6,"Q2",MONTH(Tabla1[[#This Row],[MES]])&lt;=9,"Q3",TRUE,"Q4")</f>
        <v>Q2</v>
      </c>
      <c r="AN5077" s="15" t="str">
        <f>+IFERROR(VLOOKUP(Tabla1[[#This Row],[CUENTA]],CTAS[],2,0),"OTROS")</f>
        <v>HONEYWELL</v>
      </c>
      <c r="AP5077" s="15" t="str">
        <f>+IFERROR(VLOOKUP(Tabla1[[#This Row],[EMPLEADO]],IS[],3,0),"OTROS")</f>
        <v>CHIHUAHUA</v>
      </c>
      <c r="AQ5077" s="15" t="str">
        <f>+IFERROR(VLOOKUP(Tabla1[[#This Row],[EMPLEADO]],IS[[NÓMINA]:[INGENIERO]],2,0),"OTROS")</f>
        <v>LUIS EDUARDO MUÑOZ</v>
      </c>
    </row>
    <row r="5078" spans="1:43" x14ac:dyDescent="0.25">
      <c r="A5078" s="91" t="s">
        <v>12089</v>
      </c>
      <c r="B5078" s="92">
        <v>1</v>
      </c>
      <c r="C5078" s="92" t="s">
        <v>14274</v>
      </c>
      <c r="D5078" s="93" t="s">
        <v>38</v>
      </c>
      <c r="E5078" s="94" t="s">
        <v>3388</v>
      </c>
      <c r="F5078" s="94" t="s">
        <v>14275</v>
      </c>
      <c r="G5078" s="105" t="s">
        <v>12700</v>
      </c>
      <c r="H5078" s="92" t="s">
        <v>116</v>
      </c>
      <c r="I5078" s="95" t="s">
        <v>43</v>
      </c>
      <c r="J5078" s="92" t="s">
        <v>8</v>
      </c>
      <c r="K5078" s="96" t="s">
        <v>144</v>
      </c>
      <c r="L5078" s="96" t="s">
        <v>145</v>
      </c>
      <c r="M5078" s="92" t="s">
        <v>119</v>
      </c>
      <c r="N5078" s="92">
        <v>0</v>
      </c>
      <c r="O5078" s="92" t="s">
        <v>47</v>
      </c>
      <c r="P5078" s="96">
        <v>20</v>
      </c>
      <c r="Q5078" s="96" t="s">
        <v>62</v>
      </c>
      <c r="R5078" s="97" t="s">
        <v>242</v>
      </c>
      <c r="S5078" s="98" t="s">
        <v>64</v>
      </c>
      <c r="T5078" s="98" t="s">
        <v>51</v>
      </c>
      <c r="U5078" s="99" t="s">
        <v>65</v>
      </c>
      <c r="V5078" s="100">
        <v>0.8</v>
      </c>
      <c r="W5078" s="106">
        <v>1092</v>
      </c>
      <c r="X5078" s="102">
        <v>1</v>
      </c>
      <c r="Y5078" s="103">
        <v>0.65</v>
      </c>
      <c r="Z5078" s="99">
        <v>5</v>
      </c>
      <c r="AA5078" s="104">
        <v>0.13</v>
      </c>
      <c r="AB5078" s="100">
        <v>0</v>
      </c>
      <c r="AC5078" s="106">
        <v>0</v>
      </c>
      <c r="AD5078" s="107">
        <v>43614</v>
      </c>
      <c r="AE5078" s="107">
        <v>43614</v>
      </c>
      <c r="AF5078" s="99">
        <v>0</v>
      </c>
      <c r="AG5078" s="101" t="s">
        <v>53</v>
      </c>
      <c r="AH5078" s="100">
        <v>0</v>
      </c>
      <c r="AI5078" s="106">
        <v>0</v>
      </c>
      <c r="AJ5078" s="106">
        <v>0</v>
      </c>
      <c r="AK5078" s="60" t="str">
        <f>+IF(Tabla1[[#This Row],[REQUEST_TY]]="SR MANTENIMIENTO CORRECTIVO", "EMERGENCIA", "OTROS")</f>
        <v>EMERGENCIA</v>
      </c>
      <c r="AL5078" s="6" t="str">
        <f>+_xlfn.IFS(Tabla1[[#This Row],[Veces obj]]&lt;=1,"0-1",Tabla1[[#This Row],[Veces obj]]&lt;=2,"1-2",Tabla1[[#This Row],[Veces obj]]&lt;=3,"2-3",TRUE,"&gt;3")</f>
        <v>0-1</v>
      </c>
      <c r="AM5078" s="60" t="str">
        <f>+_xlfn.IFS(MONTH(Tabla1[[#This Row],[MES]])&lt;=3,"Q1",MONTH(Tabla1[[#This Row],[MES]])&lt;=6,"Q2",MONTH(Tabla1[[#This Row],[MES]])&lt;=9,"Q3",TRUE,"Q4")</f>
        <v>Q2</v>
      </c>
      <c r="AN5078" s="15" t="str">
        <f>+IFERROR(VLOOKUP(Tabla1[[#This Row],[CUENTA]],CTAS[],2,0),"OTROS")</f>
        <v>OTROS</v>
      </c>
      <c r="AP5078" s="15" t="str">
        <f>+IFERROR(VLOOKUP(Tabla1[[#This Row],[EMPLEADO]],IS[],3,0),"OTROS")</f>
        <v>CHIHUAHUA</v>
      </c>
      <c r="AQ5078" s="15" t="str">
        <f>+IFERROR(VLOOKUP(Tabla1[[#This Row],[EMPLEADO]],IS[[NÓMINA]:[INGENIERO]],2,0),"OTROS")</f>
        <v>FERNANDO CHAVIRA</v>
      </c>
    </row>
    <row r="5079" spans="1:43" x14ac:dyDescent="0.25">
      <c r="A5079" s="91" t="s">
        <v>12089</v>
      </c>
      <c r="B5079" s="92">
        <v>1</v>
      </c>
      <c r="C5079" s="92" t="s">
        <v>14276</v>
      </c>
      <c r="D5079" s="93" t="s">
        <v>38</v>
      </c>
      <c r="E5079" s="94" t="s">
        <v>113</v>
      </c>
      <c r="F5079" s="94" t="s">
        <v>14277</v>
      </c>
      <c r="G5079" s="105" t="s">
        <v>14278</v>
      </c>
      <c r="H5079" s="92" t="s">
        <v>574</v>
      </c>
      <c r="I5079" s="95" t="s">
        <v>43</v>
      </c>
      <c r="J5079" s="92" t="s">
        <v>8</v>
      </c>
      <c r="K5079" s="96" t="s">
        <v>125</v>
      </c>
      <c r="L5079" s="96" t="s">
        <v>14279</v>
      </c>
      <c r="M5079" s="92" t="s">
        <v>4527</v>
      </c>
      <c r="N5079" s="92">
        <v>0</v>
      </c>
      <c r="O5079" s="92" t="s">
        <v>47</v>
      </c>
      <c r="P5079" s="96">
        <v>968</v>
      </c>
      <c r="Q5079" s="96" t="s">
        <v>48</v>
      </c>
      <c r="R5079" s="97" t="s">
        <v>49</v>
      </c>
      <c r="S5079" s="98" t="s">
        <v>50</v>
      </c>
      <c r="T5079" s="98" t="s">
        <v>51</v>
      </c>
      <c r="U5079" s="99" t="s">
        <v>52</v>
      </c>
      <c r="V5079" s="100">
        <v>1.05</v>
      </c>
      <c r="W5079" s="106">
        <v>750.75000000000011</v>
      </c>
      <c r="X5079" s="102">
        <v>1</v>
      </c>
      <c r="Y5079" s="103">
        <v>2.8</v>
      </c>
      <c r="Z5079" s="99">
        <v>5</v>
      </c>
      <c r="AA5079" s="104">
        <v>0.55999999999999994</v>
      </c>
      <c r="AB5079" s="100">
        <v>0</v>
      </c>
      <c r="AC5079" s="106">
        <v>0</v>
      </c>
      <c r="AD5079" s="107">
        <v>43614</v>
      </c>
      <c r="AE5079" s="107">
        <v>43615</v>
      </c>
      <c r="AF5079" s="99">
        <v>1</v>
      </c>
      <c r="AG5079" s="101" t="s">
        <v>53</v>
      </c>
      <c r="AH5079" s="100">
        <v>0</v>
      </c>
      <c r="AI5079" s="106">
        <v>0</v>
      </c>
      <c r="AJ5079" s="106">
        <v>0</v>
      </c>
      <c r="AK5079" s="60" t="str">
        <f>+IF(Tabla1[[#This Row],[REQUEST_TY]]="SR MANTENIMIENTO CORRECTIVO", "EMERGENCIA", "OTROS")</f>
        <v>EMERGENCIA</v>
      </c>
      <c r="AL5079" s="6" t="str">
        <f>+_xlfn.IFS(Tabla1[[#This Row],[Veces obj]]&lt;=1,"0-1",Tabla1[[#This Row],[Veces obj]]&lt;=2,"1-2",Tabla1[[#This Row],[Veces obj]]&lt;=3,"2-3",TRUE,"&gt;3")</f>
        <v>0-1</v>
      </c>
      <c r="AM5079" s="60" t="str">
        <f>+_xlfn.IFS(MONTH(Tabla1[[#This Row],[MES]])&lt;=3,"Q1",MONTH(Tabla1[[#This Row],[MES]])&lt;=6,"Q2",MONTH(Tabla1[[#This Row],[MES]])&lt;=9,"Q3",TRUE,"Q4")</f>
        <v>Q2</v>
      </c>
      <c r="AN5079" s="15" t="str">
        <f>+IFERROR(VLOOKUP(Tabla1[[#This Row],[CUENTA]],CTAS[],2,0),"OTROS")</f>
        <v>OTROS</v>
      </c>
      <c r="AP5079" s="15" t="str">
        <f>+IFERROR(VLOOKUP(Tabla1[[#This Row],[EMPLEADO]],IS[],3,0),"OTROS")</f>
        <v>OTROS</v>
      </c>
      <c r="AQ5079" s="15" t="str">
        <f>+IFERROR(VLOOKUP(Tabla1[[#This Row],[EMPLEADO]],IS[[NÓMINA]:[INGENIERO]],2,0),"OTROS")</f>
        <v>OTROS</v>
      </c>
    </row>
    <row r="5080" spans="1:43" x14ac:dyDescent="0.25">
      <c r="A5080" s="91" t="s">
        <v>12089</v>
      </c>
      <c r="B5080" s="92">
        <v>1</v>
      </c>
      <c r="C5080" s="92" t="s">
        <v>14280</v>
      </c>
      <c r="D5080" s="93" t="s">
        <v>38</v>
      </c>
      <c r="E5080" s="94" t="s">
        <v>113</v>
      </c>
      <c r="F5080" s="94" t="s">
        <v>14281</v>
      </c>
      <c r="G5080" s="105" t="s">
        <v>2641</v>
      </c>
      <c r="H5080" s="92" t="s">
        <v>204</v>
      </c>
      <c r="I5080" s="95" t="s">
        <v>43</v>
      </c>
      <c r="J5080" s="92" t="s">
        <v>8</v>
      </c>
      <c r="K5080" s="96" t="s">
        <v>125</v>
      </c>
      <c r="L5080" s="96" t="s">
        <v>2642</v>
      </c>
      <c r="M5080" s="92" t="s">
        <v>761</v>
      </c>
      <c r="N5080" s="92">
        <v>0</v>
      </c>
      <c r="O5080" s="92" t="s">
        <v>47</v>
      </c>
      <c r="P5080" s="96">
        <v>14</v>
      </c>
      <c r="Q5080" s="96" t="s">
        <v>194</v>
      </c>
      <c r="R5080" s="97" t="s">
        <v>49</v>
      </c>
      <c r="S5080" s="98" t="s">
        <v>50</v>
      </c>
      <c r="T5080" s="98" t="s">
        <v>51</v>
      </c>
      <c r="U5080" s="99" t="s">
        <v>444</v>
      </c>
      <c r="V5080" s="100">
        <v>0</v>
      </c>
      <c r="W5080" s="106">
        <v>0</v>
      </c>
      <c r="X5080" s="102">
        <v>1</v>
      </c>
      <c r="Y5080" s="103">
        <v>1.03</v>
      </c>
      <c r="Z5080" s="99">
        <v>5</v>
      </c>
      <c r="AA5080" s="104">
        <v>0.20600000000000002</v>
      </c>
      <c r="AB5080" s="100">
        <v>0</v>
      </c>
      <c r="AC5080" s="106">
        <v>0</v>
      </c>
      <c r="AD5080" s="107">
        <v>43612</v>
      </c>
      <c r="AE5080" s="107">
        <v>43613</v>
      </c>
      <c r="AF5080" s="99">
        <v>1</v>
      </c>
      <c r="AG5080" s="101" t="s">
        <v>53</v>
      </c>
      <c r="AH5080" s="100">
        <v>0</v>
      </c>
      <c r="AI5080" s="106">
        <v>0</v>
      </c>
      <c r="AJ5080" s="106">
        <v>0</v>
      </c>
      <c r="AK5080" s="60" t="str">
        <f>+IF(Tabla1[[#This Row],[REQUEST_TY]]="SR MANTENIMIENTO CORRECTIVO", "EMERGENCIA", "OTROS")</f>
        <v>EMERGENCIA</v>
      </c>
      <c r="AL5080" s="6" t="str">
        <f>+_xlfn.IFS(Tabla1[[#This Row],[Veces obj]]&lt;=1,"0-1",Tabla1[[#This Row],[Veces obj]]&lt;=2,"1-2",Tabla1[[#This Row],[Veces obj]]&lt;=3,"2-3",TRUE,"&gt;3")</f>
        <v>0-1</v>
      </c>
      <c r="AM5080" s="60" t="str">
        <f>+_xlfn.IFS(MONTH(Tabla1[[#This Row],[MES]])&lt;=3,"Q1",MONTH(Tabla1[[#This Row],[MES]])&lt;=6,"Q2",MONTH(Tabla1[[#This Row],[MES]])&lt;=9,"Q3",TRUE,"Q4")</f>
        <v>Q2</v>
      </c>
      <c r="AN5080" s="15" t="str">
        <f>+IFERROR(VLOOKUP(Tabla1[[#This Row],[CUENTA]],CTAS[],2,0),"OTROS")</f>
        <v>OTROS</v>
      </c>
      <c r="AP5080" s="15" t="str">
        <f>+IFERROR(VLOOKUP(Tabla1[[#This Row],[EMPLEADO]],IS[],3,0),"OTROS")</f>
        <v>OTROS</v>
      </c>
      <c r="AQ5080" s="15" t="str">
        <f>+IFERROR(VLOOKUP(Tabla1[[#This Row],[EMPLEADO]],IS[[NÓMINA]:[INGENIERO]],2,0),"OTROS")</f>
        <v>OTROS</v>
      </c>
    </row>
    <row r="5081" spans="1:43" x14ac:dyDescent="0.25">
      <c r="A5081" s="91" t="s">
        <v>12089</v>
      </c>
      <c r="B5081" s="92">
        <v>1</v>
      </c>
      <c r="C5081" s="92" t="s">
        <v>14282</v>
      </c>
      <c r="D5081" s="93" t="s">
        <v>38</v>
      </c>
      <c r="E5081" s="94" t="s">
        <v>725</v>
      </c>
      <c r="F5081" s="94" t="s">
        <v>14283</v>
      </c>
      <c r="G5081" s="105" t="s">
        <v>11643</v>
      </c>
      <c r="H5081" s="92" t="s">
        <v>79</v>
      </c>
      <c r="I5081" s="95" t="s">
        <v>43</v>
      </c>
      <c r="J5081" s="92" t="s">
        <v>8</v>
      </c>
      <c r="K5081" s="96" t="s">
        <v>59</v>
      </c>
      <c r="L5081" s="96" t="s">
        <v>4609</v>
      </c>
      <c r="M5081" s="92" t="s">
        <v>81</v>
      </c>
      <c r="N5081" s="92">
        <v>0</v>
      </c>
      <c r="O5081" s="92" t="s">
        <v>47</v>
      </c>
      <c r="P5081" s="96">
        <v>40</v>
      </c>
      <c r="Q5081" s="96" t="s">
        <v>82</v>
      </c>
      <c r="R5081" s="97" t="s">
        <v>223</v>
      </c>
      <c r="S5081" s="98" t="s">
        <v>139</v>
      </c>
      <c r="T5081" s="98" t="s">
        <v>51</v>
      </c>
      <c r="U5081" s="99" t="s">
        <v>140</v>
      </c>
      <c r="V5081" s="100">
        <v>1.1000000000000001</v>
      </c>
      <c r="W5081" s="106">
        <v>1730.3000000000004</v>
      </c>
      <c r="X5081" s="102">
        <v>1</v>
      </c>
      <c r="Y5081" s="103">
        <v>2.57</v>
      </c>
      <c r="Z5081" s="99">
        <v>4</v>
      </c>
      <c r="AA5081" s="104">
        <v>0.64249999999999996</v>
      </c>
      <c r="AB5081" s="100">
        <v>0</v>
      </c>
      <c r="AC5081" s="106">
        <v>0</v>
      </c>
      <c r="AD5081" s="107">
        <v>43613</v>
      </c>
      <c r="AE5081" s="107">
        <v>43613</v>
      </c>
      <c r="AF5081" s="99">
        <v>0</v>
      </c>
      <c r="AG5081" s="101" t="s">
        <v>53</v>
      </c>
      <c r="AH5081" s="100">
        <v>0</v>
      </c>
      <c r="AI5081" s="106">
        <v>0</v>
      </c>
      <c r="AJ5081" s="106">
        <v>0</v>
      </c>
      <c r="AK5081" s="60" t="str">
        <f>+IF(Tabla1[[#This Row],[REQUEST_TY]]="SR MANTENIMIENTO CORRECTIVO", "EMERGENCIA", "OTROS")</f>
        <v>EMERGENCIA</v>
      </c>
      <c r="AL5081" s="6" t="str">
        <f>+_xlfn.IFS(Tabla1[[#This Row],[Veces obj]]&lt;=1,"0-1",Tabla1[[#This Row],[Veces obj]]&lt;=2,"1-2",Tabla1[[#This Row],[Veces obj]]&lt;=3,"2-3",TRUE,"&gt;3")</f>
        <v>0-1</v>
      </c>
      <c r="AM5081" s="60" t="str">
        <f>+_xlfn.IFS(MONTH(Tabla1[[#This Row],[MES]])&lt;=3,"Q1",MONTH(Tabla1[[#This Row],[MES]])&lt;=6,"Q2",MONTH(Tabla1[[#This Row],[MES]])&lt;=9,"Q3",TRUE,"Q4")</f>
        <v>Q2</v>
      </c>
      <c r="AN5081" s="15" t="str">
        <f>+IFERROR(VLOOKUP(Tabla1[[#This Row],[CUENTA]],CTAS[],2,0),"OTROS")</f>
        <v>OTROS</v>
      </c>
      <c r="AP5081" s="15" t="str">
        <f>+IFERROR(VLOOKUP(Tabla1[[#This Row],[EMPLEADO]],IS[],3,0),"OTROS")</f>
        <v>OTROS</v>
      </c>
      <c r="AQ5081" s="15" t="str">
        <f>+IFERROR(VLOOKUP(Tabla1[[#This Row],[EMPLEADO]],IS[[NÓMINA]:[INGENIERO]],2,0),"OTROS")</f>
        <v>OTROS</v>
      </c>
    </row>
    <row r="5082" spans="1:43" x14ac:dyDescent="0.25">
      <c r="A5082" s="91" t="s">
        <v>12089</v>
      </c>
      <c r="B5082" s="92">
        <v>1</v>
      </c>
      <c r="C5082" s="92" t="s">
        <v>14284</v>
      </c>
      <c r="D5082" s="93" t="s">
        <v>38</v>
      </c>
      <c r="E5082" s="94" t="s">
        <v>39</v>
      </c>
      <c r="F5082" s="94" t="s">
        <v>14285</v>
      </c>
      <c r="G5082" s="105" t="s">
        <v>3455</v>
      </c>
      <c r="H5082" s="92" t="s">
        <v>42</v>
      </c>
      <c r="I5082" s="95" t="s">
        <v>43</v>
      </c>
      <c r="J5082" s="92" t="s">
        <v>8</v>
      </c>
      <c r="K5082" s="96" t="s">
        <v>798</v>
      </c>
      <c r="L5082" s="96" t="s">
        <v>3147</v>
      </c>
      <c r="M5082" s="92" t="s">
        <v>794</v>
      </c>
      <c r="N5082" s="92">
        <v>1</v>
      </c>
      <c r="O5082" s="92" t="s">
        <v>47</v>
      </c>
      <c r="P5082" s="96">
        <v>2734</v>
      </c>
      <c r="Q5082" s="96" t="s">
        <v>48</v>
      </c>
      <c r="R5082" s="97" t="s">
        <v>49</v>
      </c>
      <c r="S5082" s="98" t="s">
        <v>50</v>
      </c>
      <c r="T5082" s="98" t="s">
        <v>51</v>
      </c>
      <c r="U5082" s="99" t="s">
        <v>52</v>
      </c>
      <c r="V5082" s="100">
        <v>1.05</v>
      </c>
      <c r="W5082" s="106">
        <v>0</v>
      </c>
      <c r="X5082" s="102">
        <v>1</v>
      </c>
      <c r="Y5082" s="103">
        <v>1.67</v>
      </c>
      <c r="Z5082" s="99">
        <v>5</v>
      </c>
      <c r="AA5082" s="104">
        <v>0.33399999999999996</v>
      </c>
      <c r="AB5082" s="100">
        <v>0</v>
      </c>
      <c r="AC5082" s="106">
        <v>0</v>
      </c>
      <c r="AD5082" s="107">
        <v>43612</v>
      </c>
      <c r="AE5082" s="107">
        <v>43612</v>
      </c>
      <c r="AF5082" s="99">
        <v>0</v>
      </c>
      <c r="AG5082" s="101" t="s">
        <v>53</v>
      </c>
      <c r="AH5082" s="100">
        <v>0</v>
      </c>
      <c r="AI5082" s="106">
        <v>0</v>
      </c>
      <c r="AJ5082" s="106">
        <v>0</v>
      </c>
      <c r="AK5082" s="60" t="str">
        <f>+IF(Tabla1[[#This Row],[REQUEST_TY]]="SR MANTENIMIENTO CORRECTIVO", "EMERGENCIA", "OTROS")</f>
        <v>EMERGENCIA</v>
      </c>
      <c r="AL5082" s="6" t="str">
        <f>+_xlfn.IFS(Tabla1[[#This Row],[Veces obj]]&lt;=1,"0-1",Tabla1[[#This Row],[Veces obj]]&lt;=2,"1-2",Tabla1[[#This Row],[Veces obj]]&lt;=3,"2-3",TRUE,"&gt;3")</f>
        <v>0-1</v>
      </c>
      <c r="AM5082" s="60" t="str">
        <f>+_xlfn.IFS(MONTH(Tabla1[[#This Row],[MES]])&lt;=3,"Q1",MONTH(Tabla1[[#This Row],[MES]])&lt;=6,"Q2",MONTH(Tabla1[[#This Row],[MES]])&lt;=9,"Q3",TRUE,"Q4")</f>
        <v>Q2</v>
      </c>
      <c r="AN5082" s="15" t="str">
        <f>+IFERROR(VLOOKUP(Tabla1[[#This Row],[CUENTA]],CTAS[],2,0),"OTROS")</f>
        <v>OTROS</v>
      </c>
      <c r="AP5082" s="15" t="str">
        <f>+IFERROR(VLOOKUP(Tabla1[[#This Row],[EMPLEADO]],IS[],3,0),"OTROS")</f>
        <v>OTROS</v>
      </c>
      <c r="AQ5082" s="15" t="str">
        <f>+IFERROR(VLOOKUP(Tabla1[[#This Row],[EMPLEADO]],IS[[NÓMINA]:[INGENIERO]],2,0),"OTROS")</f>
        <v>OTROS</v>
      </c>
    </row>
    <row r="5083" spans="1:43" x14ac:dyDescent="0.25">
      <c r="A5083" s="91" t="s">
        <v>12089</v>
      </c>
      <c r="B5083" s="92">
        <v>1</v>
      </c>
      <c r="C5083" s="92" t="s">
        <v>14286</v>
      </c>
      <c r="D5083" s="93" t="s">
        <v>38</v>
      </c>
      <c r="E5083" s="94" t="s">
        <v>133</v>
      </c>
      <c r="F5083" s="94" t="s">
        <v>14287</v>
      </c>
      <c r="G5083" s="105" t="s">
        <v>2349</v>
      </c>
      <c r="H5083" s="92" t="s">
        <v>79</v>
      </c>
      <c r="I5083" s="95" t="s">
        <v>43</v>
      </c>
      <c r="J5083" s="92" t="s">
        <v>8</v>
      </c>
      <c r="K5083" s="96" t="s">
        <v>59</v>
      </c>
      <c r="L5083" s="96" t="s">
        <v>1149</v>
      </c>
      <c r="M5083" s="92" t="s">
        <v>1150</v>
      </c>
      <c r="N5083" s="92">
        <v>0</v>
      </c>
      <c r="O5083" s="92" t="s">
        <v>47</v>
      </c>
      <c r="P5083" s="96">
        <v>40</v>
      </c>
      <c r="Q5083" s="96" t="s">
        <v>82</v>
      </c>
      <c r="R5083" s="97" t="s">
        <v>138</v>
      </c>
      <c r="S5083" s="98" t="s">
        <v>139</v>
      </c>
      <c r="T5083" s="98" t="s">
        <v>51</v>
      </c>
      <c r="U5083" s="99" t="s">
        <v>140</v>
      </c>
      <c r="V5083" s="100">
        <v>1.1000000000000001</v>
      </c>
      <c r="W5083" s="106">
        <v>1730.3000000000004</v>
      </c>
      <c r="X5083" s="102">
        <v>1</v>
      </c>
      <c r="Y5083" s="103">
        <v>2.99</v>
      </c>
      <c r="Z5083" s="99">
        <v>4</v>
      </c>
      <c r="AA5083" s="104">
        <v>0.74750000000000005</v>
      </c>
      <c r="AB5083" s="100">
        <v>0</v>
      </c>
      <c r="AC5083" s="106">
        <v>0</v>
      </c>
      <c r="AD5083" s="107">
        <v>43613</v>
      </c>
      <c r="AE5083" s="107">
        <v>43613</v>
      </c>
      <c r="AF5083" s="99">
        <v>0</v>
      </c>
      <c r="AG5083" s="101" t="s">
        <v>53</v>
      </c>
      <c r="AH5083" s="100">
        <v>0</v>
      </c>
      <c r="AI5083" s="106">
        <v>0</v>
      </c>
      <c r="AJ5083" s="106">
        <v>0</v>
      </c>
      <c r="AK5083" s="60" t="str">
        <f>+IF(Tabla1[[#This Row],[REQUEST_TY]]="SR MANTENIMIENTO CORRECTIVO", "EMERGENCIA", "OTROS")</f>
        <v>EMERGENCIA</v>
      </c>
      <c r="AL5083" s="6" t="str">
        <f>+_xlfn.IFS(Tabla1[[#This Row],[Veces obj]]&lt;=1,"0-1",Tabla1[[#This Row],[Veces obj]]&lt;=2,"1-2",Tabla1[[#This Row],[Veces obj]]&lt;=3,"2-3",TRUE,"&gt;3")</f>
        <v>0-1</v>
      </c>
      <c r="AM5083" s="60" t="str">
        <f>+_xlfn.IFS(MONTH(Tabla1[[#This Row],[MES]])&lt;=3,"Q1",MONTH(Tabla1[[#This Row],[MES]])&lt;=6,"Q2",MONTH(Tabla1[[#This Row],[MES]])&lt;=9,"Q3",TRUE,"Q4")</f>
        <v>Q2</v>
      </c>
      <c r="AN5083" s="15" t="str">
        <f>+IFERROR(VLOOKUP(Tabla1[[#This Row],[CUENTA]],CTAS[],2,0),"OTROS")</f>
        <v>OTROS</v>
      </c>
      <c r="AP5083" s="15" t="str">
        <f>+IFERROR(VLOOKUP(Tabla1[[#This Row],[EMPLEADO]],IS[],3,0),"OTROS")</f>
        <v>OTROS</v>
      </c>
      <c r="AQ5083" s="15" t="str">
        <f>+IFERROR(VLOOKUP(Tabla1[[#This Row],[EMPLEADO]],IS[[NÓMINA]:[INGENIERO]],2,0),"OTROS")</f>
        <v>OTROS</v>
      </c>
    </row>
    <row r="5084" spans="1:43" x14ac:dyDescent="0.25">
      <c r="A5084" s="91" t="s">
        <v>12089</v>
      </c>
      <c r="B5084" s="92">
        <v>1</v>
      </c>
      <c r="C5084" s="92" t="s">
        <v>14288</v>
      </c>
      <c r="D5084" s="93" t="s">
        <v>38</v>
      </c>
      <c r="E5084" s="94" t="s">
        <v>133</v>
      </c>
      <c r="F5084" s="94" t="s">
        <v>14289</v>
      </c>
      <c r="G5084" s="105" t="s">
        <v>7229</v>
      </c>
      <c r="H5084" s="92" t="s">
        <v>1572</v>
      </c>
      <c r="I5084" s="95" t="s">
        <v>43</v>
      </c>
      <c r="J5084" s="92" t="s">
        <v>8</v>
      </c>
      <c r="K5084" s="96" t="s">
        <v>966</v>
      </c>
      <c r="L5084" s="96" t="s">
        <v>7230</v>
      </c>
      <c r="M5084" s="92" t="s">
        <v>1436</v>
      </c>
      <c r="N5084" s="92">
        <v>0</v>
      </c>
      <c r="O5084" s="92" t="s">
        <v>47</v>
      </c>
      <c r="P5084" s="96">
        <v>89</v>
      </c>
      <c r="Q5084" s="96" t="s">
        <v>48</v>
      </c>
      <c r="R5084" s="97" t="s">
        <v>138</v>
      </c>
      <c r="S5084" s="98" t="s">
        <v>139</v>
      </c>
      <c r="T5084" s="98" t="s">
        <v>51</v>
      </c>
      <c r="U5084" s="99" t="s">
        <v>353</v>
      </c>
      <c r="V5084" s="100">
        <v>1.1499999999999999</v>
      </c>
      <c r="W5084" s="106">
        <v>1808.95</v>
      </c>
      <c r="X5084" s="102">
        <v>1</v>
      </c>
      <c r="Y5084" s="103">
        <v>3.4000000000000004</v>
      </c>
      <c r="Z5084" s="99">
        <v>4</v>
      </c>
      <c r="AA5084" s="104">
        <v>0.85000000000000009</v>
      </c>
      <c r="AB5084" s="100">
        <v>0</v>
      </c>
      <c r="AC5084" s="106">
        <v>0</v>
      </c>
      <c r="AD5084" s="107">
        <v>43613</v>
      </c>
      <c r="AE5084" s="107">
        <v>43613</v>
      </c>
      <c r="AF5084" s="99">
        <v>0</v>
      </c>
      <c r="AG5084" s="101" t="s">
        <v>53</v>
      </c>
      <c r="AH5084" s="100">
        <v>0</v>
      </c>
      <c r="AI5084" s="106">
        <v>0</v>
      </c>
      <c r="AJ5084" s="106">
        <v>0</v>
      </c>
      <c r="AK5084" s="60" t="str">
        <f>+IF(Tabla1[[#This Row],[REQUEST_TY]]="SR MANTENIMIENTO CORRECTIVO", "EMERGENCIA", "OTROS")</f>
        <v>EMERGENCIA</v>
      </c>
      <c r="AL5084" s="6" t="str">
        <f>+_xlfn.IFS(Tabla1[[#This Row],[Veces obj]]&lt;=1,"0-1",Tabla1[[#This Row],[Veces obj]]&lt;=2,"1-2",Tabla1[[#This Row],[Veces obj]]&lt;=3,"2-3",TRUE,"&gt;3")</f>
        <v>0-1</v>
      </c>
      <c r="AM5084" s="60" t="str">
        <f>+_xlfn.IFS(MONTH(Tabla1[[#This Row],[MES]])&lt;=3,"Q1",MONTH(Tabla1[[#This Row],[MES]])&lt;=6,"Q2",MONTH(Tabla1[[#This Row],[MES]])&lt;=9,"Q3",TRUE,"Q4")</f>
        <v>Q2</v>
      </c>
      <c r="AN5084" s="15" t="str">
        <f>+IFERROR(VLOOKUP(Tabla1[[#This Row],[CUENTA]],CTAS[],2,0),"OTROS")</f>
        <v>OTROS</v>
      </c>
      <c r="AP5084" s="15" t="str">
        <f>+IFERROR(VLOOKUP(Tabla1[[#This Row],[EMPLEADO]],IS[],3,0),"OTROS")</f>
        <v>OTROS</v>
      </c>
      <c r="AQ5084" s="15" t="str">
        <f>+IFERROR(VLOOKUP(Tabla1[[#This Row],[EMPLEADO]],IS[[NÓMINA]:[INGENIERO]],2,0),"OTROS")</f>
        <v>OTROS</v>
      </c>
    </row>
    <row r="5085" spans="1:43" x14ac:dyDescent="0.25">
      <c r="A5085" s="91" t="s">
        <v>12089</v>
      </c>
      <c r="B5085" s="92">
        <v>1</v>
      </c>
      <c r="C5085" s="92" t="s">
        <v>14290</v>
      </c>
      <c r="D5085" s="93" t="s">
        <v>38</v>
      </c>
      <c r="E5085" s="94" t="s">
        <v>1208</v>
      </c>
      <c r="F5085" s="94" t="s">
        <v>14291</v>
      </c>
      <c r="G5085" s="105" t="s">
        <v>7200</v>
      </c>
      <c r="H5085" s="92" t="s">
        <v>220</v>
      </c>
      <c r="I5085" s="95" t="s">
        <v>43</v>
      </c>
      <c r="J5085" s="92" t="s">
        <v>8</v>
      </c>
      <c r="K5085" s="96" t="s">
        <v>1889</v>
      </c>
      <c r="L5085" s="96" t="s">
        <v>5165</v>
      </c>
      <c r="M5085" s="92" t="s">
        <v>1891</v>
      </c>
      <c r="N5085" s="92">
        <v>0</v>
      </c>
      <c r="O5085" s="92" t="s">
        <v>47</v>
      </c>
      <c r="P5085" s="96">
        <v>90</v>
      </c>
      <c r="Q5085" s="96" t="s">
        <v>48</v>
      </c>
      <c r="R5085" s="97" t="s">
        <v>153</v>
      </c>
      <c r="S5085" s="98" t="s">
        <v>50</v>
      </c>
      <c r="T5085" s="98" t="s">
        <v>51</v>
      </c>
      <c r="U5085" s="99" t="s">
        <v>52</v>
      </c>
      <c r="V5085" s="100">
        <v>1.05</v>
      </c>
      <c r="W5085" s="106">
        <v>750.75000000000011</v>
      </c>
      <c r="X5085" s="102">
        <v>1</v>
      </c>
      <c r="Y5085" s="103">
        <v>3.38</v>
      </c>
      <c r="Z5085" s="99">
        <v>5</v>
      </c>
      <c r="AA5085" s="104">
        <v>0.67599999999999993</v>
      </c>
      <c r="AB5085" s="100">
        <v>0</v>
      </c>
      <c r="AC5085" s="106">
        <v>0</v>
      </c>
      <c r="AD5085" s="107">
        <v>43613</v>
      </c>
      <c r="AE5085" s="107">
        <v>43614</v>
      </c>
      <c r="AF5085" s="99">
        <v>1</v>
      </c>
      <c r="AG5085" s="101" t="s">
        <v>53</v>
      </c>
      <c r="AH5085" s="100">
        <v>0</v>
      </c>
      <c r="AI5085" s="106">
        <v>0</v>
      </c>
      <c r="AJ5085" s="106">
        <v>0</v>
      </c>
      <c r="AK5085" s="60" t="str">
        <f>+IF(Tabla1[[#This Row],[REQUEST_TY]]="SR MANTENIMIENTO CORRECTIVO", "EMERGENCIA", "OTROS")</f>
        <v>EMERGENCIA</v>
      </c>
      <c r="AL5085" s="6" t="str">
        <f>+_xlfn.IFS(Tabla1[[#This Row],[Veces obj]]&lt;=1,"0-1",Tabla1[[#This Row],[Veces obj]]&lt;=2,"1-2",Tabla1[[#This Row],[Veces obj]]&lt;=3,"2-3",TRUE,"&gt;3")</f>
        <v>0-1</v>
      </c>
      <c r="AM5085" s="60" t="str">
        <f>+_xlfn.IFS(MONTH(Tabla1[[#This Row],[MES]])&lt;=3,"Q1",MONTH(Tabla1[[#This Row],[MES]])&lt;=6,"Q2",MONTH(Tabla1[[#This Row],[MES]])&lt;=9,"Q3",TRUE,"Q4")</f>
        <v>Q2</v>
      </c>
      <c r="AN5085" s="15" t="str">
        <f>+IFERROR(VLOOKUP(Tabla1[[#This Row],[CUENTA]],CTAS[],2,0),"OTROS")</f>
        <v>OTROS</v>
      </c>
      <c r="AP5085" s="15" t="str">
        <f>+IFERROR(VLOOKUP(Tabla1[[#This Row],[EMPLEADO]],IS[],3,0),"OTROS")</f>
        <v>OTROS</v>
      </c>
      <c r="AQ5085" s="15" t="str">
        <f>+IFERROR(VLOOKUP(Tabla1[[#This Row],[EMPLEADO]],IS[[NÓMINA]:[INGENIERO]],2,0),"OTROS")</f>
        <v>OTROS</v>
      </c>
    </row>
    <row r="5086" spans="1:43" x14ac:dyDescent="0.25">
      <c r="A5086" s="91" t="s">
        <v>12089</v>
      </c>
      <c r="B5086" s="92">
        <v>1</v>
      </c>
      <c r="C5086" s="92" t="s">
        <v>14292</v>
      </c>
      <c r="D5086" s="93" t="s">
        <v>38</v>
      </c>
      <c r="E5086" s="94" t="s">
        <v>226</v>
      </c>
      <c r="F5086" s="94" t="s">
        <v>14293</v>
      </c>
      <c r="G5086" s="105" t="s">
        <v>14294</v>
      </c>
      <c r="H5086" s="92" t="s">
        <v>150</v>
      </c>
      <c r="I5086" s="95" t="s">
        <v>43</v>
      </c>
      <c r="J5086" s="92" t="s">
        <v>8</v>
      </c>
      <c r="K5086" s="96" t="s">
        <v>151</v>
      </c>
      <c r="L5086" s="96" t="s">
        <v>323</v>
      </c>
      <c r="M5086" s="92" t="s">
        <v>94</v>
      </c>
      <c r="N5086" s="92">
        <v>1</v>
      </c>
      <c r="O5086" s="92" t="s">
        <v>47</v>
      </c>
      <c r="P5086" s="96">
        <v>427</v>
      </c>
      <c r="Q5086" s="96" t="s">
        <v>48</v>
      </c>
      <c r="R5086" s="97" t="s">
        <v>153</v>
      </c>
      <c r="S5086" s="98" t="s">
        <v>50</v>
      </c>
      <c r="T5086" s="98" t="s">
        <v>51</v>
      </c>
      <c r="U5086" s="99" t="s">
        <v>52</v>
      </c>
      <c r="V5086" s="100">
        <v>1.05</v>
      </c>
      <c r="W5086" s="106">
        <v>0</v>
      </c>
      <c r="X5086" s="102">
        <v>1</v>
      </c>
      <c r="Y5086" s="103">
        <v>0.7</v>
      </c>
      <c r="Z5086" s="99">
        <v>5</v>
      </c>
      <c r="AA5086" s="104">
        <v>0.13999999999999999</v>
      </c>
      <c r="AB5086" s="100">
        <v>0</v>
      </c>
      <c r="AC5086" s="106">
        <v>0</v>
      </c>
      <c r="AD5086" s="107">
        <v>43613</v>
      </c>
      <c r="AE5086" s="107">
        <v>43613</v>
      </c>
      <c r="AF5086" s="99">
        <v>0</v>
      </c>
      <c r="AG5086" s="101" t="s">
        <v>53</v>
      </c>
      <c r="AH5086" s="100">
        <v>0</v>
      </c>
      <c r="AI5086" s="106">
        <v>0</v>
      </c>
      <c r="AJ5086" s="106">
        <v>0</v>
      </c>
      <c r="AK5086" s="60" t="str">
        <f>+IF(Tabla1[[#This Row],[REQUEST_TY]]="SR MANTENIMIENTO CORRECTIVO", "EMERGENCIA", "OTROS")</f>
        <v>EMERGENCIA</v>
      </c>
      <c r="AL5086" s="6" t="str">
        <f>+_xlfn.IFS(Tabla1[[#This Row],[Veces obj]]&lt;=1,"0-1",Tabla1[[#This Row],[Veces obj]]&lt;=2,"1-2",Tabla1[[#This Row],[Veces obj]]&lt;=3,"2-3",TRUE,"&gt;3")</f>
        <v>0-1</v>
      </c>
      <c r="AM5086" s="60" t="str">
        <f>+_xlfn.IFS(MONTH(Tabla1[[#This Row],[MES]])&lt;=3,"Q1",MONTH(Tabla1[[#This Row],[MES]])&lt;=6,"Q2",MONTH(Tabla1[[#This Row],[MES]])&lt;=9,"Q3",TRUE,"Q4")</f>
        <v>Q2</v>
      </c>
      <c r="AN5086" s="15" t="str">
        <f>+IFERROR(VLOOKUP(Tabla1[[#This Row],[CUENTA]],CTAS[],2,0),"OTROS")</f>
        <v>HONEYWELL</v>
      </c>
      <c r="AP5086" s="15" t="str">
        <f>+IFERROR(VLOOKUP(Tabla1[[#This Row],[EMPLEADO]],IS[],3,0),"OTROS")</f>
        <v>JUAREZ</v>
      </c>
      <c r="AQ5086" s="15" t="str">
        <f>+IFERROR(VLOOKUP(Tabla1[[#This Row],[EMPLEADO]],IS[[NÓMINA]:[INGENIERO]],2,0),"OTROS")</f>
        <v>CARLOS MONTOYA</v>
      </c>
    </row>
    <row r="5087" spans="1:43" x14ac:dyDescent="0.25">
      <c r="A5087" s="91" t="s">
        <v>12089</v>
      </c>
      <c r="B5087" s="92">
        <v>1</v>
      </c>
      <c r="C5087" s="92" t="s">
        <v>14295</v>
      </c>
      <c r="D5087" s="93" t="s">
        <v>38</v>
      </c>
      <c r="E5087" s="94" t="s">
        <v>4372</v>
      </c>
      <c r="F5087" s="94" t="s">
        <v>14296</v>
      </c>
      <c r="G5087" s="105" t="s">
        <v>4374</v>
      </c>
      <c r="H5087" s="92" t="s">
        <v>915</v>
      </c>
      <c r="I5087" s="95" t="s">
        <v>43</v>
      </c>
      <c r="J5087" s="92" t="s">
        <v>8</v>
      </c>
      <c r="K5087" s="96" t="s">
        <v>107</v>
      </c>
      <c r="L5087" s="96" t="s">
        <v>108</v>
      </c>
      <c r="M5087" s="92" t="s">
        <v>109</v>
      </c>
      <c r="N5087" s="92">
        <v>0</v>
      </c>
      <c r="O5087" s="92" t="s">
        <v>47</v>
      </c>
      <c r="P5087" s="96">
        <v>48</v>
      </c>
      <c r="Q5087" s="96" t="s">
        <v>82</v>
      </c>
      <c r="R5087" s="97" t="s">
        <v>223</v>
      </c>
      <c r="S5087" s="98" t="s">
        <v>139</v>
      </c>
      <c r="T5087" s="98" t="s">
        <v>51</v>
      </c>
      <c r="U5087" s="99" t="s">
        <v>140</v>
      </c>
      <c r="V5087" s="100">
        <v>1.1000000000000001</v>
      </c>
      <c r="W5087" s="106">
        <v>1730.3000000000004</v>
      </c>
      <c r="X5087" s="102">
        <v>1</v>
      </c>
      <c r="Y5087" s="103">
        <v>1.1000000000000001</v>
      </c>
      <c r="Z5087" s="99">
        <v>4</v>
      </c>
      <c r="AA5087" s="104">
        <v>0.27500000000000002</v>
      </c>
      <c r="AB5087" s="100">
        <v>0</v>
      </c>
      <c r="AC5087" s="106">
        <v>0</v>
      </c>
      <c r="AD5087" s="107">
        <v>43613</v>
      </c>
      <c r="AE5087" s="107">
        <v>43613</v>
      </c>
      <c r="AF5087" s="99">
        <v>0</v>
      </c>
      <c r="AG5087" s="101" t="s">
        <v>53</v>
      </c>
      <c r="AH5087" s="100">
        <v>0</v>
      </c>
      <c r="AI5087" s="106">
        <v>0</v>
      </c>
      <c r="AJ5087" s="106">
        <v>0</v>
      </c>
      <c r="AK5087" s="60" t="str">
        <f>+IF(Tabla1[[#This Row],[REQUEST_TY]]="SR MANTENIMIENTO CORRECTIVO", "EMERGENCIA", "OTROS")</f>
        <v>EMERGENCIA</v>
      </c>
      <c r="AL5087" s="6" t="str">
        <f>+_xlfn.IFS(Tabla1[[#This Row],[Veces obj]]&lt;=1,"0-1",Tabla1[[#This Row],[Veces obj]]&lt;=2,"1-2",Tabla1[[#This Row],[Veces obj]]&lt;=3,"2-3",TRUE,"&gt;3")</f>
        <v>0-1</v>
      </c>
      <c r="AM5087" s="60" t="str">
        <f>+_xlfn.IFS(MONTH(Tabla1[[#This Row],[MES]])&lt;=3,"Q1",MONTH(Tabla1[[#This Row],[MES]])&lt;=6,"Q2",MONTH(Tabla1[[#This Row],[MES]])&lt;=9,"Q3",TRUE,"Q4")</f>
        <v>Q2</v>
      </c>
      <c r="AN5087" s="15" t="str">
        <f>+IFERROR(VLOOKUP(Tabla1[[#This Row],[CUENTA]],CTAS[],2,0),"OTROS")</f>
        <v>OTROS</v>
      </c>
      <c r="AP5087" s="15" t="str">
        <f>+IFERROR(VLOOKUP(Tabla1[[#This Row],[EMPLEADO]],IS[],3,0),"OTROS")</f>
        <v>OTROS</v>
      </c>
      <c r="AQ5087" s="15" t="str">
        <f>+IFERROR(VLOOKUP(Tabla1[[#This Row],[EMPLEADO]],IS[[NÓMINA]:[INGENIERO]],2,0),"OTROS")</f>
        <v>OTROS</v>
      </c>
    </row>
    <row r="5088" spans="1:43" x14ac:dyDescent="0.25">
      <c r="A5088" s="91" t="s">
        <v>12089</v>
      </c>
      <c r="B5088" s="92">
        <v>1</v>
      </c>
      <c r="C5088" s="92" t="s">
        <v>14297</v>
      </c>
      <c r="D5088" s="93" t="s">
        <v>38</v>
      </c>
      <c r="E5088" s="94" t="s">
        <v>747</v>
      </c>
      <c r="F5088" s="94" t="s">
        <v>14298</v>
      </c>
      <c r="G5088" s="105" t="s">
        <v>8200</v>
      </c>
      <c r="H5088" s="92" t="s">
        <v>740</v>
      </c>
      <c r="I5088" s="95" t="s">
        <v>43</v>
      </c>
      <c r="J5088" s="92" t="s">
        <v>8</v>
      </c>
      <c r="K5088" s="96" t="s">
        <v>1110</v>
      </c>
      <c r="L5088" s="96" t="s">
        <v>8197</v>
      </c>
      <c r="M5088" s="92" t="s">
        <v>530</v>
      </c>
      <c r="N5088" s="92">
        <v>0</v>
      </c>
      <c r="O5088" s="92" t="s">
        <v>47</v>
      </c>
      <c r="P5088" s="96">
        <v>82</v>
      </c>
      <c r="Q5088" s="96" t="s">
        <v>48</v>
      </c>
      <c r="R5088" s="97" t="s">
        <v>95</v>
      </c>
      <c r="S5088" s="98" t="s">
        <v>64</v>
      </c>
      <c r="T5088" s="98" t="s">
        <v>51</v>
      </c>
      <c r="U5088" s="99" t="s">
        <v>96</v>
      </c>
      <c r="V5088" s="100">
        <v>1.1000000000000001</v>
      </c>
      <c r="W5088" s="106">
        <v>1501.5000000000002</v>
      </c>
      <c r="X5088" s="102">
        <v>1</v>
      </c>
      <c r="Y5088" s="103">
        <v>0.98</v>
      </c>
      <c r="Z5088" s="99">
        <v>5</v>
      </c>
      <c r="AA5088" s="104">
        <v>0.19600000000000001</v>
      </c>
      <c r="AB5088" s="100">
        <v>0</v>
      </c>
      <c r="AC5088" s="106">
        <v>0</v>
      </c>
      <c r="AD5088" s="107">
        <v>43613</v>
      </c>
      <c r="AE5088" s="107">
        <v>43613</v>
      </c>
      <c r="AF5088" s="99">
        <v>0</v>
      </c>
      <c r="AG5088" s="101" t="s">
        <v>53</v>
      </c>
      <c r="AH5088" s="100">
        <v>0</v>
      </c>
      <c r="AI5088" s="106">
        <v>0</v>
      </c>
      <c r="AJ5088" s="106">
        <v>0</v>
      </c>
      <c r="AK5088" s="60" t="str">
        <f>+IF(Tabla1[[#This Row],[REQUEST_TY]]="SR MANTENIMIENTO CORRECTIVO", "EMERGENCIA", "OTROS")</f>
        <v>EMERGENCIA</v>
      </c>
      <c r="AL5088" s="6" t="str">
        <f>+_xlfn.IFS(Tabla1[[#This Row],[Veces obj]]&lt;=1,"0-1",Tabla1[[#This Row],[Veces obj]]&lt;=2,"1-2",Tabla1[[#This Row],[Veces obj]]&lt;=3,"2-3",TRUE,"&gt;3")</f>
        <v>0-1</v>
      </c>
      <c r="AM5088" s="60" t="str">
        <f>+_xlfn.IFS(MONTH(Tabla1[[#This Row],[MES]])&lt;=3,"Q1",MONTH(Tabla1[[#This Row],[MES]])&lt;=6,"Q2",MONTH(Tabla1[[#This Row],[MES]])&lt;=9,"Q3",TRUE,"Q4")</f>
        <v>Q2</v>
      </c>
      <c r="AN5088" s="15" t="str">
        <f>+IFERROR(VLOOKUP(Tabla1[[#This Row],[CUENTA]],CTAS[],2,0),"OTROS")</f>
        <v>OTROS</v>
      </c>
      <c r="AP5088" s="15" t="str">
        <f>+IFERROR(VLOOKUP(Tabla1[[#This Row],[EMPLEADO]],IS[],3,0),"OTROS")</f>
        <v>OTROS</v>
      </c>
      <c r="AQ5088" s="15" t="str">
        <f>+IFERROR(VLOOKUP(Tabla1[[#This Row],[EMPLEADO]],IS[[NÓMINA]:[INGENIERO]],2,0),"OTROS")</f>
        <v>OTROS</v>
      </c>
    </row>
    <row r="5089" spans="1:43" x14ac:dyDescent="0.25">
      <c r="A5089" s="91" t="s">
        <v>12089</v>
      </c>
      <c r="B5089" s="92">
        <v>1</v>
      </c>
      <c r="C5089" s="92" t="s">
        <v>14299</v>
      </c>
      <c r="D5089" s="93" t="s">
        <v>38</v>
      </c>
      <c r="E5089" s="94" t="s">
        <v>747</v>
      </c>
      <c r="F5089" s="94" t="s">
        <v>14300</v>
      </c>
      <c r="G5089" s="105" t="s">
        <v>8196</v>
      </c>
      <c r="H5089" s="92" t="s">
        <v>740</v>
      </c>
      <c r="I5089" s="95" t="s">
        <v>43</v>
      </c>
      <c r="J5089" s="92" t="s">
        <v>8</v>
      </c>
      <c r="K5089" s="96" t="s">
        <v>1110</v>
      </c>
      <c r="L5089" s="96" t="s">
        <v>8197</v>
      </c>
      <c r="M5089" s="92" t="s">
        <v>530</v>
      </c>
      <c r="N5089" s="92">
        <v>0</v>
      </c>
      <c r="O5089" s="92" t="s">
        <v>47</v>
      </c>
      <c r="P5089" s="96">
        <v>82</v>
      </c>
      <c r="Q5089" s="96" t="s">
        <v>48</v>
      </c>
      <c r="R5089" s="97" t="s">
        <v>95</v>
      </c>
      <c r="S5089" s="98" t="s">
        <v>64</v>
      </c>
      <c r="T5089" s="98" t="s">
        <v>51</v>
      </c>
      <c r="U5089" s="99" t="s">
        <v>96</v>
      </c>
      <c r="V5089" s="100">
        <v>1.1000000000000001</v>
      </c>
      <c r="W5089" s="106">
        <v>1501.5000000000002</v>
      </c>
      <c r="X5089" s="102">
        <v>1</v>
      </c>
      <c r="Y5089" s="103">
        <v>2.12</v>
      </c>
      <c r="Z5089" s="99">
        <v>5</v>
      </c>
      <c r="AA5089" s="104">
        <v>0.42400000000000004</v>
      </c>
      <c r="AB5089" s="100">
        <v>0</v>
      </c>
      <c r="AC5089" s="106">
        <v>0</v>
      </c>
      <c r="AD5089" s="107">
        <v>43613</v>
      </c>
      <c r="AE5089" s="107">
        <v>43613</v>
      </c>
      <c r="AF5089" s="99">
        <v>0</v>
      </c>
      <c r="AG5089" s="101" t="s">
        <v>53</v>
      </c>
      <c r="AH5089" s="100">
        <v>0</v>
      </c>
      <c r="AI5089" s="106">
        <v>0</v>
      </c>
      <c r="AJ5089" s="106">
        <v>0</v>
      </c>
      <c r="AK5089" s="60" t="str">
        <f>+IF(Tabla1[[#This Row],[REQUEST_TY]]="SR MANTENIMIENTO CORRECTIVO", "EMERGENCIA", "OTROS")</f>
        <v>EMERGENCIA</v>
      </c>
      <c r="AL5089" s="6" t="str">
        <f>+_xlfn.IFS(Tabla1[[#This Row],[Veces obj]]&lt;=1,"0-1",Tabla1[[#This Row],[Veces obj]]&lt;=2,"1-2",Tabla1[[#This Row],[Veces obj]]&lt;=3,"2-3",TRUE,"&gt;3")</f>
        <v>0-1</v>
      </c>
      <c r="AM5089" s="60" t="str">
        <f>+_xlfn.IFS(MONTH(Tabla1[[#This Row],[MES]])&lt;=3,"Q1",MONTH(Tabla1[[#This Row],[MES]])&lt;=6,"Q2",MONTH(Tabla1[[#This Row],[MES]])&lt;=9,"Q3",TRUE,"Q4")</f>
        <v>Q2</v>
      </c>
      <c r="AN5089" s="15" t="str">
        <f>+IFERROR(VLOOKUP(Tabla1[[#This Row],[CUENTA]],CTAS[],2,0),"OTROS")</f>
        <v>OTROS</v>
      </c>
      <c r="AP5089" s="15" t="str">
        <f>+IFERROR(VLOOKUP(Tabla1[[#This Row],[EMPLEADO]],IS[],3,0),"OTROS")</f>
        <v>OTROS</v>
      </c>
      <c r="AQ5089" s="15" t="str">
        <f>+IFERROR(VLOOKUP(Tabla1[[#This Row],[EMPLEADO]],IS[[NÓMINA]:[INGENIERO]],2,0),"OTROS")</f>
        <v>OTROS</v>
      </c>
    </row>
    <row r="5090" spans="1:43" x14ac:dyDescent="0.25">
      <c r="A5090" s="91" t="s">
        <v>12089</v>
      </c>
      <c r="B5090" s="92">
        <v>1</v>
      </c>
      <c r="C5090" s="92" t="s">
        <v>14301</v>
      </c>
      <c r="D5090" s="93" t="s">
        <v>38</v>
      </c>
      <c r="E5090" s="94" t="s">
        <v>3742</v>
      </c>
      <c r="F5090" s="94" t="s">
        <v>14302</v>
      </c>
      <c r="G5090" s="105" t="s">
        <v>14303</v>
      </c>
      <c r="H5090" s="92" t="s">
        <v>471</v>
      </c>
      <c r="I5090" s="95" t="s">
        <v>43</v>
      </c>
      <c r="J5090" s="92" t="s">
        <v>8</v>
      </c>
      <c r="K5090" s="96" t="s">
        <v>3745</v>
      </c>
      <c r="L5090" s="96" t="s">
        <v>14304</v>
      </c>
      <c r="M5090" s="92" t="s">
        <v>46</v>
      </c>
      <c r="N5090" s="92">
        <v>0</v>
      </c>
      <c r="O5090" s="92" t="s">
        <v>47</v>
      </c>
      <c r="P5090" s="96">
        <v>186</v>
      </c>
      <c r="Q5090" s="96" t="s">
        <v>48</v>
      </c>
      <c r="R5090" s="97" t="s">
        <v>49</v>
      </c>
      <c r="S5090" s="98" t="s">
        <v>50</v>
      </c>
      <c r="T5090" s="98" t="s">
        <v>51</v>
      </c>
      <c r="U5090" s="99" t="s">
        <v>52</v>
      </c>
      <c r="V5090" s="100">
        <v>1.05</v>
      </c>
      <c r="W5090" s="106">
        <v>750.75000000000011</v>
      </c>
      <c r="X5090" s="102">
        <v>1</v>
      </c>
      <c r="Y5090" s="103">
        <v>0.1</v>
      </c>
      <c r="Z5090" s="99">
        <v>5</v>
      </c>
      <c r="AA5090" s="104">
        <v>0.02</v>
      </c>
      <c r="AB5090" s="100">
        <v>0</v>
      </c>
      <c r="AC5090" s="106">
        <v>0</v>
      </c>
      <c r="AD5090" s="107">
        <v>43613</v>
      </c>
      <c r="AE5090" s="107">
        <v>43613</v>
      </c>
      <c r="AF5090" s="99">
        <v>0</v>
      </c>
      <c r="AG5090" s="101" t="s">
        <v>53</v>
      </c>
      <c r="AH5090" s="100">
        <v>0</v>
      </c>
      <c r="AI5090" s="106">
        <v>0</v>
      </c>
      <c r="AJ5090" s="106">
        <v>0</v>
      </c>
      <c r="AK5090" s="60" t="str">
        <f>+IF(Tabla1[[#This Row],[REQUEST_TY]]="SR MANTENIMIENTO CORRECTIVO", "EMERGENCIA", "OTROS")</f>
        <v>EMERGENCIA</v>
      </c>
      <c r="AL5090" s="6" t="str">
        <f>+_xlfn.IFS(Tabla1[[#This Row],[Veces obj]]&lt;=1,"0-1",Tabla1[[#This Row],[Veces obj]]&lt;=2,"1-2",Tabla1[[#This Row],[Veces obj]]&lt;=3,"2-3",TRUE,"&gt;3")</f>
        <v>0-1</v>
      </c>
      <c r="AM5090" s="60" t="str">
        <f>+_xlfn.IFS(MONTH(Tabla1[[#This Row],[MES]])&lt;=3,"Q1",MONTH(Tabla1[[#This Row],[MES]])&lt;=6,"Q2",MONTH(Tabla1[[#This Row],[MES]])&lt;=9,"Q3",TRUE,"Q4")</f>
        <v>Q2</v>
      </c>
      <c r="AN5090" s="15" t="str">
        <f>+IFERROR(VLOOKUP(Tabla1[[#This Row],[CUENTA]],CTAS[],2,0),"OTROS")</f>
        <v>OTROS</v>
      </c>
      <c r="AP5090" s="15" t="str">
        <f>+IFERROR(VLOOKUP(Tabla1[[#This Row],[EMPLEADO]],IS[],3,0),"OTROS")</f>
        <v>OTROS</v>
      </c>
      <c r="AQ5090" s="15" t="str">
        <f>+IFERROR(VLOOKUP(Tabla1[[#This Row],[EMPLEADO]],IS[[NÓMINA]:[INGENIERO]],2,0),"OTROS")</f>
        <v>OTROS</v>
      </c>
    </row>
    <row r="5091" spans="1:43" x14ac:dyDescent="0.25">
      <c r="A5091" s="91" t="s">
        <v>12089</v>
      </c>
      <c r="B5091" s="92">
        <v>1</v>
      </c>
      <c r="C5091" s="92" t="s">
        <v>14305</v>
      </c>
      <c r="D5091" s="93" t="s">
        <v>38</v>
      </c>
      <c r="E5091" s="94" t="s">
        <v>725</v>
      </c>
      <c r="F5091" s="94" t="s">
        <v>14306</v>
      </c>
      <c r="G5091" s="105" t="s">
        <v>4383</v>
      </c>
      <c r="H5091" s="92" t="s">
        <v>253</v>
      </c>
      <c r="I5091" s="95" t="s">
        <v>43</v>
      </c>
      <c r="J5091" s="92" t="s">
        <v>8</v>
      </c>
      <c r="K5091" s="96" t="s">
        <v>102</v>
      </c>
      <c r="L5091" s="96" t="s">
        <v>477</v>
      </c>
      <c r="M5091" s="92" t="s">
        <v>358</v>
      </c>
      <c r="N5091" s="92">
        <v>0</v>
      </c>
      <c r="O5091" s="92" t="s">
        <v>47</v>
      </c>
      <c r="P5091" s="96">
        <v>81</v>
      </c>
      <c r="Q5091" s="96" t="s">
        <v>48</v>
      </c>
      <c r="R5091" s="97" t="s">
        <v>223</v>
      </c>
      <c r="S5091" s="98" t="s">
        <v>139</v>
      </c>
      <c r="T5091" s="98" t="s">
        <v>51</v>
      </c>
      <c r="U5091" s="99" t="s">
        <v>353</v>
      </c>
      <c r="V5091" s="100">
        <v>1.1499999999999999</v>
      </c>
      <c r="W5091" s="106">
        <v>1808.95</v>
      </c>
      <c r="X5091" s="102">
        <v>1</v>
      </c>
      <c r="Y5091" s="103">
        <v>1.57</v>
      </c>
      <c r="Z5091" s="99">
        <v>4</v>
      </c>
      <c r="AA5091" s="104">
        <v>0.39250000000000002</v>
      </c>
      <c r="AB5091" s="100">
        <v>0</v>
      </c>
      <c r="AC5091" s="106">
        <v>0</v>
      </c>
      <c r="AD5091" s="107">
        <v>43614</v>
      </c>
      <c r="AE5091" s="107">
        <v>43614</v>
      </c>
      <c r="AF5091" s="99">
        <v>0</v>
      </c>
      <c r="AG5091" s="101" t="s">
        <v>53</v>
      </c>
      <c r="AH5091" s="100">
        <v>0</v>
      </c>
      <c r="AI5091" s="106">
        <v>0</v>
      </c>
      <c r="AJ5091" s="106">
        <v>0</v>
      </c>
      <c r="AK5091" s="60" t="str">
        <f>+IF(Tabla1[[#This Row],[REQUEST_TY]]="SR MANTENIMIENTO CORRECTIVO", "EMERGENCIA", "OTROS")</f>
        <v>EMERGENCIA</v>
      </c>
      <c r="AL5091" s="6" t="str">
        <f>+_xlfn.IFS(Tabla1[[#This Row],[Veces obj]]&lt;=1,"0-1",Tabla1[[#This Row],[Veces obj]]&lt;=2,"1-2",Tabla1[[#This Row],[Veces obj]]&lt;=3,"2-3",TRUE,"&gt;3")</f>
        <v>0-1</v>
      </c>
      <c r="AM5091" s="60" t="str">
        <f>+_xlfn.IFS(MONTH(Tabla1[[#This Row],[MES]])&lt;=3,"Q1",MONTH(Tabla1[[#This Row],[MES]])&lt;=6,"Q2",MONTH(Tabla1[[#This Row],[MES]])&lt;=9,"Q3",TRUE,"Q4")</f>
        <v>Q2</v>
      </c>
      <c r="AN5091" s="15" t="str">
        <f>+IFERROR(VLOOKUP(Tabla1[[#This Row],[CUENTA]],CTAS[],2,0),"OTROS")</f>
        <v>OTROS</v>
      </c>
      <c r="AP5091" s="15" t="str">
        <f>+IFERROR(VLOOKUP(Tabla1[[#This Row],[EMPLEADO]],IS[],3,0),"OTROS")</f>
        <v>OTROS</v>
      </c>
      <c r="AQ5091" s="15" t="str">
        <f>+IFERROR(VLOOKUP(Tabla1[[#This Row],[EMPLEADO]],IS[[NÓMINA]:[INGENIERO]],2,0),"OTROS")</f>
        <v>OTROS</v>
      </c>
    </row>
    <row r="5092" spans="1:43" x14ac:dyDescent="0.25">
      <c r="A5092" s="91" t="s">
        <v>12089</v>
      </c>
      <c r="B5092" s="92">
        <v>1</v>
      </c>
      <c r="C5092" s="92" t="s">
        <v>14307</v>
      </c>
      <c r="D5092" s="93" t="s">
        <v>38</v>
      </c>
      <c r="E5092" s="94" t="s">
        <v>5146</v>
      </c>
      <c r="F5092" s="94" t="s">
        <v>14308</v>
      </c>
      <c r="G5092" s="105" t="s">
        <v>6419</v>
      </c>
      <c r="H5092" s="92" t="s">
        <v>691</v>
      </c>
      <c r="I5092" s="95" t="s">
        <v>43</v>
      </c>
      <c r="J5092" s="92" t="s">
        <v>8</v>
      </c>
      <c r="K5092" s="96" t="s">
        <v>1296</v>
      </c>
      <c r="L5092" s="96" t="s">
        <v>6420</v>
      </c>
      <c r="M5092" s="92" t="s">
        <v>1298</v>
      </c>
      <c r="N5092" s="92">
        <v>0</v>
      </c>
      <c r="O5092" s="92" t="s">
        <v>47</v>
      </c>
      <c r="P5092" s="96">
        <v>76</v>
      </c>
      <c r="Q5092" s="96" t="s">
        <v>48</v>
      </c>
      <c r="R5092" s="97" t="s">
        <v>49</v>
      </c>
      <c r="S5092" s="98" t="s">
        <v>50</v>
      </c>
      <c r="T5092" s="98" t="s">
        <v>51</v>
      </c>
      <c r="U5092" s="99" t="s">
        <v>52</v>
      </c>
      <c r="V5092" s="100">
        <v>1.05</v>
      </c>
      <c r="W5092" s="106">
        <v>750.75000000000011</v>
      </c>
      <c r="X5092" s="102">
        <v>1</v>
      </c>
      <c r="Y5092" s="103">
        <v>2.57</v>
      </c>
      <c r="Z5092" s="99">
        <v>5</v>
      </c>
      <c r="AA5092" s="104">
        <v>0.51400000000000001</v>
      </c>
      <c r="AB5092" s="100">
        <v>0</v>
      </c>
      <c r="AC5092" s="106">
        <v>0</v>
      </c>
      <c r="AD5092" s="107">
        <v>43613</v>
      </c>
      <c r="AE5092" s="107">
        <v>43614</v>
      </c>
      <c r="AF5092" s="99">
        <v>1</v>
      </c>
      <c r="AG5092" s="101" t="s">
        <v>53</v>
      </c>
      <c r="AH5092" s="100">
        <v>0</v>
      </c>
      <c r="AI5092" s="106">
        <v>0</v>
      </c>
      <c r="AJ5092" s="106">
        <v>0</v>
      </c>
      <c r="AK5092" s="60" t="str">
        <f>+IF(Tabla1[[#This Row],[REQUEST_TY]]="SR MANTENIMIENTO CORRECTIVO", "EMERGENCIA", "OTROS")</f>
        <v>EMERGENCIA</v>
      </c>
      <c r="AL5092" s="6" t="str">
        <f>+_xlfn.IFS(Tabla1[[#This Row],[Veces obj]]&lt;=1,"0-1",Tabla1[[#This Row],[Veces obj]]&lt;=2,"1-2",Tabla1[[#This Row],[Veces obj]]&lt;=3,"2-3",TRUE,"&gt;3")</f>
        <v>0-1</v>
      </c>
      <c r="AM5092" s="60" t="str">
        <f>+_xlfn.IFS(MONTH(Tabla1[[#This Row],[MES]])&lt;=3,"Q1",MONTH(Tabla1[[#This Row],[MES]])&lt;=6,"Q2",MONTH(Tabla1[[#This Row],[MES]])&lt;=9,"Q3",TRUE,"Q4")</f>
        <v>Q2</v>
      </c>
      <c r="AN5092" s="15" t="str">
        <f>+IFERROR(VLOOKUP(Tabla1[[#This Row],[CUENTA]],CTAS[],2,0),"OTROS")</f>
        <v>OTROS</v>
      </c>
      <c r="AP5092" s="15" t="str">
        <f>+IFERROR(VLOOKUP(Tabla1[[#This Row],[EMPLEADO]],IS[],3,0),"OTROS")</f>
        <v>OTROS</v>
      </c>
      <c r="AQ5092" s="15" t="str">
        <f>+IFERROR(VLOOKUP(Tabla1[[#This Row],[EMPLEADO]],IS[[NÓMINA]:[INGENIERO]],2,0),"OTROS")</f>
        <v>OTROS</v>
      </c>
    </row>
    <row r="5093" spans="1:43" x14ac:dyDescent="0.25">
      <c r="A5093" s="91" t="s">
        <v>12089</v>
      </c>
      <c r="B5093" s="92">
        <v>1</v>
      </c>
      <c r="C5093" s="92" t="s">
        <v>14309</v>
      </c>
      <c r="D5093" s="93" t="s">
        <v>38</v>
      </c>
      <c r="E5093" s="94" t="s">
        <v>3388</v>
      </c>
      <c r="F5093" s="94" t="s">
        <v>14310</v>
      </c>
      <c r="G5093" s="105" t="s">
        <v>14311</v>
      </c>
      <c r="H5093" s="92" t="s">
        <v>116</v>
      </c>
      <c r="I5093" s="95" t="s">
        <v>43</v>
      </c>
      <c r="J5093" s="92" t="s">
        <v>8</v>
      </c>
      <c r="K5093" s="96" t="s">
        <v>144</v>
      </c>
      <c r="L5093" s="96" t="s">
        <v>145</v>
      </c>
      <c r="M5093" s="92" t="s">
        <v>119</v>
      </c>
      <c r="N5093" s="92">
        <v>0</v>
      </c>
      <c r="O5093" s="92" t="s">
        <v>47</v>
      </c>
      <c r="P5093" s="96">
        <v>278</v>
      </c>
      <c r="Q5093" s="96" t="s">
        <v>48</v>
      </c>
      <c r="R5093" s="97" t="s">
        <v>242</v>
      </c>
      <c r="S5093" s="98" t="s">
        <v>64</v>
      </c>
      <c r="T5093" s="98" t="s">
        <v>51</v>
      </c>
      <c r="U5093" s="99" t="s">
        <v>96</v>
      </c>
      <c r="V5093" s="100">
        <v>1.1000000000000001</v>
      </c>
      <c r="W5093" s="106">
        <v>1501.5000000000002</v>
      </c>
      <c r="X5093" s="102">
        <v>1</v>
      </c>
      <c r="Y5093" s="103">
        <v>0</v>
      </c>
      <c r="Z5093" s="99">
        <v>5</v>
      </c>
      <c r="AA5093" s="104">
        <v>0</v>
      </c>
      <c r="AB5093" s="100">
        <v>0</v>
      </c>
      <c r="AC5093" s="106">
        <v>0</v>
      </c>
      <c r="AD5093" s="107">
        <v>43613</v>
      </c>
      <c r="AE5093" s="107">
        <v>43613</v>
      </c>
      <c r="AF5093" s="99">
        <v>0</v>
      </c>
      <c r="AG5093" s="101" t="s">
        <v>53</v>
      </c>
      <c r="AH5093" s="100">
        <v>0</v>
      </c>
      <c r="AI5093" s="106">
        <v>0</v>
      </c>
      <c r="AJ5093" s="106">
        <v>0</v>
      </c>
      <c r="AK5093" s="60" t="str">
        <f>+IF(Tabla1[[#This Row],[REQUEST_TY]]="SR MANTENIMIENTO CORRECTIVO", "EMERGENCIA", "OTROS")</f>
        <v>EMERGENCIA</v>
      </c>
      <c r="AL5093" s="6" t="str">
        <f>+_xlfn.IFS(Tabla1[[#This Row],[Veces obj]]&lt;=1,"0-1",Tabla1[[#This Row],[Veces obj]]&lt;=2,"1-2",Tabla1[[#This Row],[Veces obj]]&lt;=3,"2-3",TRUE,"&gt;3")</f>
        <v>0-1</v>
      </c>
      <c r="AM5093" s="60" t="str">
        <f>+_xlfn.IFS(MONTH(Tabla1[[#This Row],[MES]])&lt;=3,"Q1",MONTH(Tabla1[[#This Row],[MES]])&lt;=6,"Q2",MONTH(Tabla1[[#This Row],[MES]])&lt;=9,"Q3",TRUE,"Q4")</f>
        <v>Q2</v>
      </c>
      <c r="AN5093" s="15" t="str">
        <f>+IFERROR(VLOOKUP(Tabla1[[#This Row],[CUENTA]],CTAS[],2,0),"OTROS")</f>
        <v>OTROS</v>
      </c>
      <c r="AP5093" s="15" t="str">
        <f>+IFERROR(VLOOKUP(Tabla1[[#This Row],[EMPLEADO]],IS[],3,0),"OTROS")</f>
        <v>CHIHUAHUA</v>
      </c>
      <c r="AQ5093" s="15" t="str">
        <f>+IFERROR(VLOOKUP(Tabla1[[#This Row],[EMPLEADO]],IS[[NÓMINA]:[INGENIERO]],2,0),"OTROS")</f>
        <v>FERNANDO CHAVIRA</v>
      </c>
    </row>
    <row r="5094" spans="1:43" x14ac:dyDescent="0.25">
      <c r="A5094" s="91" t="s">
        <v>12089</v>
      </c>
      <c r="B5094" s="92">
        <v>1</v>
      </c>
      <c r="C5094" s="92" t="s">
        <v>14312</v>
      </c>
      <c r="D5094" s="93" t="s">
        <v>38</v>
      </c>
      <c r="E5094" s="94" t="s">
        <v>237</v>
      </c>
      <c r="F5094" s="94" t="s">
        <v>14313</v>
      </c>
      <c r="G5094" s="105" t="s">
        <v>2128</v>
      </c>
      <c r="H5094" s="92" t="s">
        <v>297</v>
      </c>
      <c r="I5094" s="95" t="s">
        <v>43</v>
      </c>
      <c r="J5094" s="92" t="s">
        <v>8</v>
      </c>
      <c r="K5094" s="96" t="s">
        <v>2129</v>
      </c>
      <c r="L5094" s="96" t="s">
        <v>2130</v>
      </c>
      <c r="M5094" s="92" t="s">
        <v>94</v>
      </c>
      <c r="N5094" s="92">
        <v>0</v>
      </c>
      <c r="O5094" s="92" t="s">
        <v>47</v>
      </c>
      <c r="P5094" s="96">
        <v>145</v>
      </c>
      <c r="Q5094" s="96" t="s">
        <v>48</v>
      </c>
      <c r="R5094" s="97" t="s">
        <v>242</v>
      </c>
      <c r="S5094" s="98" t="s">
        <v>64</v>
      </c>
      <c r="T5094" s="98" t="s">
        <v>51</v>
      </c>
      <c r="U5094" s="99" t="s">
        <v>96</v>
      </c>
      <c r="V5094" s="100">
        <v>1.1000000000000001</v>
      </c>
      <c r="W5094" s="106">
        <v>1501.5000000000002</v>
      </c>
      <c r="X5094" s="102">
        <v>1</v>
      </c>
      <c r="Y5094" s="103">
        <v>0.75</v>
      </c>
      <c r="Z5094" s="99">
        <v>5</v>
      </c>
      <c r="AA5094" s="104">
        <v>0.15</v>
      </c>
      <c r="AB5094" s="100">
        <v>0</v>
      </c>
      <c r="AC5094" s="106">
        <v>0</v>
      </c>
      <c r="AD5094" s="107">
        <v>43613</v>
      </c>
      <c r="AE5094" s="107">
        <v>43613</v>
      </c>
      <c r="AF5094" s="99">
        <v>0</v>
      </c>
      <c r="AG5094" s="101" t="s">
        <v>53</v>
      </c>
      <c r="AH5094" s="100">
        <v>0</v>
      </c>
      <c r="AI5094" s="106">
        <v>0</v>
      </c>
      <c r="AJ5094" s="106">
        <v>0</v>
      </c>
      <c r="AK5094" s="60" t="str">
        <f>+IF(Tabla1[[#This Row],[REQUEST_TY]]="SR MANTENIMIENTO CORRECTIVO", "EMERGENCIA", "OTROS")</f>
        <v>EMERGENCIA</v>
      </c>
      <c r="AL5094" s="6" t="str">
        <f>+_xlfn.IFS(Tabla1[[#This Row],[Veces obj]]&lt;=1,"0-1",Tabla1[[#This Row],[Veces obj]]&lt;=2,"1-2",Tabla1[[#This Row],[Veces obj]]&lt;=3,"2-3",TRUE,"&gt;3")</f>
        <v>0-1</v>
      </c>
      <c r="AM5094" s="60" t="str">
        <f>+_xlfn.IFS(MONTH(Tabla1[[#This Row],[MES]])&lt;=3,"Q1",MONTH(Tabla1[[#This Row],[MES]])&lt;=6,"Q2",MONTH(Tabla1[[#This Row],[MES]])&lt;=9,"Q3",TRUE,"Q4")</f>
        <v>Q2</v>
      </c>
      <c r="AN5094" s="15" t="str">
        <f>+IFERROR(VLOOKUP(Tabla1[[#This Row],[CUENTA]],CTAS[],2,0),"OTROS")</f>
        <v>OTROS</v>
      </c>
      <c r="AP5094" s="15" t="str">
        <f>+IFERROR(VLOOKUP(Tabla1[[#This Row],[EMPLEADO]],IS[],3,0),"OTROS")</f>
        <v>JUAREZ</v>
      </c>
      <c r="AQ5094" s="15" t="str">
        <f>+IFERROR(VLOOKUP(Tabla1[[#This Row],[EMPLEADO]],IS[[NÓMINA]:[INGENIERO]],2,0),"OTROS")</f>
        <v>ALFREDO TORRES</v>
      </c>
    </row>
    <row r="5095" spans="1:43" x14ac:dyDescent="0.25">
      <c r="A5095" s="91" t="s">
        <v>12089</v>
      </c>
      <c r="B5095" s="92">
        <v>1</v>
      </c>
      <c r="C5095" s="92" t="s">
        <v>14314</v>
      </c>
      <c r="D5095" s="93" t="s">
        <v>38</v>
      </c>
      <c r="E5095" s="94" t="s">
        <v>725</v>
      </c>
      <c r="F5095" s="94" t="s">
        <v>14315</v>
      </c>
      <c r="G5095" s="105" t="s">
        <v>1571</v>
      </c>
      <c r="H5095" s="92" t="s">
        <v>1572</v>
      </c>
      <c r="I5095" s="95" t="s">
        <v>43</v>
      </c>
      <c r="J5095" s="92" t="s">
        <v>8</v>
      </c>
      <c r="K5095" s="96" t="s">
        <v>102</v>
      </c>
      <c r="L5095" s="96" t="s">
        <v>1573</v>
      </c>
      <c r="M5095" s="92" t="s">
        <v>1574</v>
      </c>
      <c r="N5095" s="92">
        <v>0</v>
      </c>
      <c r="O5095" s="92" t="s">
        <v>47</v>
      </c>
      <c r="P5095" s="96">
        <v>83</v>
      </c>
      <c r="Q5095" s="96" t="s">
        <v>48</v>
      </c>
      <c r="R5095" s="97" t="s">
        <v>223</v>
      </c>
      <c r="S5095" s="98" t="s">
        <v>139</v>
      </c>
      <c r="T5095" s="98" t="s">
        <v>51</v>
      </c>
      <c r="U5095" s="99" t="s">
        <v>353</v>
      </c>
      <c r="V5095" s="100">
        <v>1.1499999999999999</v>
      </c>
      <c r="W5095" s="106">
        <v>1808.95</v>
      </c>
      <c r="X5095" s="102">
        <v>1</v>
      </c>
      <c r="Y5095" s="103">
        <v>0.88</v>
      </c>
      <c r="Z5095" s="99">
        <v>4</v>
      </c>
      <c r="AA5095" s="104">
        <v>0.22</v>
      </c>
      <c r="AB5095" s="100">
        <v>0</v>
      </c>
      <c r="AC5095" s="106">
        <v>0</v>
      </c>
      <c r="AD5095" s="107">
        <v>43615</v>
      </c>
      <c r="AE5095" s="107">
        <v>43615</v>
      </c>
      <c r="AF5095" s="99">
        <v>0</v>
      </c>
      <c r="AG5095" s="101" t="s">
        <v>53</v>
      </c>
      <c r="AH5095" s="100">
        <v>0</v>
      </c>
      <c r="AI5095" s="106">
        <v>0</v>
      </c>
      <c r="AJ5095" s="106">
        <v>0</v>
      </c>
      <c r="AK5095" s="60" t="str">
        <f>+IF(Tabla1[[#This Row],[REQUEST_TY]]="SR MANTENIMIENTO CORRECTIVO", "EMERGENCIA", "OTROS")</f>
        <v>EMERGENCIA</v>
      </c>
      <c r="AL5095" s="6" t="str">
        <f>+_xlfn.IFS(Tabla1[[#This Row],[Veces obj]]&lt;=1,"0-1",Tabla1[[#This Row],[Veces obj]]&lt;=2,"1-2",Tabla1[[#This Row],[Veces obj]]&lt;=3,"2-3",TRUE,"&gt;3")</f>
        <v>0-1</v>
      </c>
      <c r="AM5095" s="60" t="str">
        <f>+_xlfn.IFS(MONTH(Tabla1[[#This Row],[MES]])&lt;=3,"Q1",MONTH(Tabla1[[#This Row],[MES]])&lt;=6,"Q2",MONTH(Tabla1[[#This Row],[MES]])&lt;=9,"Q3",TRUE,"Q4")</f>
        <v>Q2</v>
      </c>
      <c r="AN5095" s="15" t="str">
        <f>+IFERROR(VLOOKUP(Tabla1[[#This Row],[CUENTA]],CTAS[],2,0),"OTROS")</f>
        <v>OTROS</v>
      </c>
      <c r="AP5095" s="15" t="str">
        <f>+IFERROR(VLOOKUP(Tabla1[[#This Row],[EMPLEADO]],IS[],3,0),"OTROS")</f>
        <v>OTROS</v>
      </c>
      <c r="AQ5095" s="15" t="str">
        <f>+IFERROR(VLOOKUP(Tabla1[[#This Row],[EMPLEADO]],IS[[NÓMINA]:[INGENIERO]],2,0),"OTROS")</f>
        <v>OTROS</v>
      </c>
    </row>
    <row r="5096" spans="1:43" x14ac:dyDescent="0.25">
      <c r="A5096" s="91" t="s">
        <v>12089</v>
      </c>
      <c r="B5096" s="92">
        <v>1</v>
      </c>
      <c r="C5096" s="92" t="s">
        <v>14316</v>
      </c>
      <c r="D5096" s="93" t="s">
        <v>38</v>
      </c>
      <c r="E5096" s="94" t="s">
        <v>39</v>
      </c>
      <c r="F5096" s="94" t="s">
        <v>14317</v>
      </c>
      <c r="G5096" s="105" t="s">
        <v>14318</v>
      </c>
      <c r="H5096" s="92" t="s">
        <v>409</v>
      </c>
      <c r="I5096" s="95" t="s">
        <v>43</v>
      </c>
      <c r="J5096" s="92" t="s">
        <v>8</v>
      </c>
      <c r="K5096" s="96" t="s">
        <v>117</v>
      </c>
      <c r="L5096" s="96" t="s">
        <v>5428</v>
      </c>
      <c r="M5096" s="92" t="s">
        <v>2809</v>
      </c>
      <c r="N5096" s="92">
        <v>0</v>
      </c>
      <c r="O5096" s="92" t="s">
        <v>47</v>
      </c>
      <c r="P5096" s="96">
        <v>524</v>
      </c>
      <c r="Q5096" s="96" t="s">
        <v>48</v>
      </c>
      <c r="R5096" s="97" t="s">
        <v>49</v>
      </c>
      <c r="S5096" s="98" t="s">
        <v>50</v>
      </c>
      <c r="T5096" s="98" t="s">
        <v>51</v>
      </c>
      <c r="U5096" s="99" t="s">
        <v>52</v>
      </c>
      <c r="V5096" s="100">
        <v>1.05</v>
      </c>
      <c r="W5096" s="106">
        <v>750.75000000000011</v>
      </c>
      <c r="X5096" s="102">
        <v>1</v>
      </c>
      <c r="Y5096" s="103">
        <v>1.84</v>
      </c>
      <c r="Z5096" s="99">
        <v>5</v>
      </c>
      <c r="AA5096" s="104">
        <v>0.36799999999999999</v>
      </c>
      <c r="AB5096" s="100">
        <v>0</v>
      </c>
      <c r="AC5096" s="106">
        <v>0</v>
      </c>
      <c r="AD5096" s="107">
        <v>43613</v>
      </c>
      <c r="AE5096" s="107">
        <v>43613</v>
      </c>
      <c r="AF5096" s="99">
        <v>0</v>
      </c>
      <c r="AG5096" s="101" t="s">
        <v>53</v>
      </c>
      <c r="AH5096" s="100">
        <v>0</v>
      </c>
      <c r="AI5096" s="106">
        <v>0</v>
      </c>
      <c r="AJ5096" s="106">
        <v>0</v>
      </c>
      <c r="AK5096" s="60" t="str">
        <f>+IF(Tabla1[[#This Row],[REQUEST_TY]]="SR MANTENIMIENTO CORRECTIVO", "EMERGENCIA", "OTROS")</f>
        <v>EMERGENCIA</v>
      </c>
      <c r="AL5096" s="6" t="str">
        <f>+_xlfn.IFS(Tabla1[[#This Row],[Veces obj]]&lt;=1,"0-1",Tabla1[[#This Row],[Veces obj]]&lt;=2,"1-2",Tabla1[[#This Row],[Veces obj]]&lt;=3,"2-3",TRUE,"&gt;3")</f>
        <v>0-1</v>
      </c>
      <c r="AM5096" s="60" t="str">
        <f>+_xlfn.IFS(MONTH(Tabla1[[#This Row],[MES]])&lt;=3,"Q1",MONTH(Tabla1[[#This Row],[MES]])&lt;=6,"Q2",MONTH(Tabla1[[#This Row],[MES]])&lt;=9,"Q3",TRUE,"Q4")</f>
        <v>Q2</v>
      </c>
      <c r="AN5096" s="15" t="str">
        <f>+IFERROR(VLOOKUP(Tabla1[[#This Row],[CUENTA]],CTAS[],2,0),"OTROS")</f>
        <v>OTROS</v>
      </c>
      <c r="AP5096" s="15" t="str">
        <f>+IFERROR(VLOOKUP(Tabla1[[#This Row],[EMPLEADO]],IS[],3,0),"OTROS")</f>
        <v>OTROS</v>
      </c>
      <c r="AQ5096" s="15" t="str">
        <f>+IFERROR(VLOOKUP(Tabla1[[#This Row],[EMPLEADO]],IS[[NÓMINA]:[INGENIERO]],2,0),"OTROS")</f>
        <v>OTROS</v>
      </c>
    </row>
    <row r="5097" spans="1:43" x14ac:dyDescent="0.25">
      <c r="A5097" s="91" t="s">
        <v>12089</v>
      </c>
      <c r="B5097" s="92">
        <v>1</v>
      </c>
      <c r="C5097" s="92" t="s">
        <v>14319</v>
      </c>
      <c r="D5097" s="93" t="s">
        <v>38</v>
      </c>
      <c r="E5097" s="94" t="s">
        <v>725</v>
      </c>
      <c r="F5097" s="94" t="s">
        <v>14320</v>
      </c>
      <c r="G5097" s="105" t="s">
        <v>8098</v>
      </c>
      <c r="H5097" s="92" t="s">
        <v>163</v>
      </c>
      <c r="I5097" s="95" t="s">
        <v>43</v>
      </c>
      <c r="J5097" s="92" t="s">
        <v>8</v>
      </c>
      <c r="K5097" s="96" t="s">
        <v>59</v>
      </c>
      <c r="L5097" s="96" t="s">
        <v>3949</v>
      </c>
      <c r="M5097" s="92" t="s">
        <v>165</v>
      </c>
      <c r="N5097" s="92">
        <v>0</v>
      </c>
      <c r="O5097" s="92" t="s">
        <v>47</v>
      </c>
      <c r="P5097" s="96">
        <v>26</v>
      </c>
      <c r="Q5097" s="96" t="s">
        <v>62</v>
      </c>
      <c r="R5097" s="97" t="s">
        <v>223</v>
      </c>
      <c r="S5097" s="98" t="s">
        <v>139</v>
      </c>
      <c r="T5097" s="98" t="s">
        <v>51</v>
      </c>
      <c r="U5097" s="99" t="s">
        <v>262</v>
      </c>
      <c r="V5097" s="100">
        <v>1.05</v>
      </c>
      <c r="W5097" s="106">
        <v>1651.6500000000003</v>
      </c>
      <c r="X5097" s="102">
        <v>1</v>
      </c>
      <c r="Y5097" s="103">
        <v>0.19</v>
      </c>
      <c r="Z5097" s="99">
        <v>4</v>
      </c>
      <c r="AA5097" s="104">
        <v>4.7500000000000001E-2</v>
      </c>
      <c r="AB5097" s="100">
        <v>0</v>
      </c>
      <c r="AC5097" s="106">
        <v>0</v>
      </c>
      <c r="AD5097" s="107">
        <v>43613</v>
      </c>
      <c r="AE5097" s="107">
        <v>43613</v>
      </c>
      <c r="AF5097" s="99">
        <v>0</v>
      </c>
      <c r="AG5097" s="101" t="s">
        <v>53</v>
      </c>
      <c r="AH5097" s="100">
        <v>0</v>
      </c>
      <c r="AI5097" s="106">
        <v>0</v>
      </c>
      <c r="AJ5097" s="106">
        <v>0</v>
      </c>
      <c r="AK5097" s="60" t="str">
        <f>+IF(Tabla1[[#This Row],[REQUEST_TY]]="SR MANTENIMIENTO CORRECTIVO", "EMERGENCIA", "OTROS")</f>
        <v>EMERGENCIA</v>
      </c>
      <c r="AL5097" s="6" t="str">
        <f>+_xlfn.IFS(Tabla1[[#This Row],[Veces obj]]&lt;=1,"0-1",Tabla1[[#This Row],[Veces obj]]&lt;=2,"1-2",Tabla1[[#This Row],[Veces obj]]&lt;=3,"2-3",TRUE,"&gt;3")</f>
        <v>0-1</v>
      </c>
      <c r="AM5097" s="60" t="str">
        <f>+_xlfn.IFS(MONTH(Tabla1[[#This Row],[MES]])&lt;=3,"Q1",MONTH(Tabla1[[#This Row],[MES]])&lt;=6,"Q2",MONTH(Tabla1[[#This Row],[MES]])&lt;=9,"Q3",TRUE,"Q4")</f>
        <v>Q2</v>
      </c>
      <c r="AN5097" s="15" t="str">
        <f>+IFERROR(VLOOKUP(Tabla1[[#This Row],[CUENTA]],CTAS[],2,0),"OTROS")</f>
        <v>OTROS</v>
      </c>
      <c r="AP5097" s="15" t="str">
        <f>+IFERROR(VLOOKUP(Tabla1[[#This Row],[EMPLEADO]],IS[],3,0),"OTROS")</f>
        <v>CHIHUAHUA</v>
      </c>
      <c r="AQ5097" s="15" t="str">
        <f>+IFERROR(VLOOKUP(Tabla1[[#This Row],[EMPLEADO]],IS[[NÓMINA]:[INGENIERO]],2,0),"OTROS")</f>
        <v>LUIS EDUARDO MUÑOZ</v>
      </c>
    </row>
    <row r="5098" spans="1:43" x14ac:dyDescent="0.25">
      <c r="A5098" s="91" t="s">
        <v>12089</v>
      </c>
      <c r="B5098" s="92">
        <v>1</v>
      </c>
      <c r="C5098" s="92" t="s">
        <v>14321</v>
      </c>
      <c r="D5098" s="93" t="s">
        <v>38</v>
      </c>
      <c r="E5098" s="94" t="s">
        <v>258</v>
      </c>
      <c r="F5098" s="94" t="s">
        <v>14322</v>
      </c>
      <c r="G5098" s="105" t="s">
        <v>1820</v>
      </c>
      <c r="H5098" s="92" t="s">
        <v>213</v>
      </c>
      <c r="I5098" s="95" t="s">
        <v>43</v>
      </c>
      <c r="J5098" s="92" t="s">
        <v>8</v>
      </c>
      <c r="K5098" s="96" t="s">
        <v>102</v>
      </c>
      <c r="L5098" s="96" t="s">
        <v>1142</v>
      </c>
      <c r="M5098" s="92" t="s">
        <v>640</v>
      </c>
      <c r="N5098" s="92">
        <v>0</v>
      </c>
      <c r="O5098" s="92" t="s">
        <v>47</v>
      </c>
      <c r="P5098" s="96">
        <v>84</v>
      </c>
      <c r="Q5098" s="96" t="s">
        <v>48</v>
      </c>
      <c r="R5098" s="97" t="s">
        <v>138</v>
      </c>
      <c r="S5098" s="98" t="s">
        <v>139</v>
      </c>
      <c r="T5098" s="98" t="s">
        <v>51</v>
      </c>
      <c r="U5098" s="99" t="s">
        <v>353</v>
      </c>
      <c r="V5098" s="100">
        <v>1.1499999999999999</v>
      </c>
      <c r="W5098" s="106">
        <v>1808.95</v>
      </c>
      <c r="X5098" s="102">
        <v>1</v>
      </c>
      <c r="Y5098" s="103">
        <v>1.6</v>
      </c>
      <c r="Z5098" s="99">
        <v>4</v>
      </c>
      <c r="AA5098" s="104">
        <v>0.4</v>
      </c>
      <c r="AB5098" s="100">
        <v>0</v>
      </c>
      <c r="AC5098" s="106">
        <v>0</v>
      </c>
      <c r="AD5098" s="107">
        <v>43615</v>
      </c>
      <c r="AE5098" s="107">
        <v>43615</v>
      </c>
      <c r="AF5098" s="99">
        <v>0</v>
      </c>
      <c r="AG5098" s="101" t="s">
        <v>53</v>
      </c>
      <c r="AH5098" s="100">
        <v>0</v>
      </c>
      <c r="AI5098" s="106">
        <v>0</v>
      </c>
      <c r="AJ5098" s="106">
        <v>0</v>
      </c>
      <c r="AK5098" s="60" t="str">
        <f>+IF(Tabla1[[#This Row],[REQUEST_TY]]="SR MANTENIMIENTO CORRECTIVO", "EMERGENCIA", "OTROS")</f>
        <v>EMERGENCIA</v>
      </c>
      <c r="AL5098" s="6" t="str">
        <f>+_xlfn.IFS(Tabla1[[#This Row],[Veces obj]]&lt;=1,"0-1",Tabla1[[#This Row],[Veces obj]]&lt;=2,"1-2",Tabla1[[#This Row],[Veces obj]]&lt;=3,"2-3",TRUE,"&gt;3")</f>
        <v>0-1</v>
      </c>
      <c r="AM5098" s="60" t="str">
        <f>+_xlfn.IFS(MONTH(Tabla1[[#This Row],[MES]])&lt;=3,"Q1",MONTH(Tabla1[[#This Row],[MES]])&lt;=6,"Q2",MONTH(Tabla1[[#This Row],[MES]])&lt;=9,"Q3",TRUE,"Q4")</f>
        <v>Q2</v>
      </c>
      <c r="AN5098" s="15" t="str">
        <f>+IFERROR(VLOOKUP(Tabla1[[#This Row],[CUENTA]],CTAS[],2,0),"OTROS")</f>
        <v>OTROS</v>
      </c>
      <c r="AP5098" s="15" t="str">
        <f>+IFERROR(VLOOKUP(Tabla1[[#This Row],[EMPLEADO]],IS[],3,0),"OTROS")</f>
        <v>OTROS</v>
      </c>
      <c r="AQ5098" s="15" t="str">
        <f>+IFERROR(VLOOKUP(Tabla1[[#This Row],[EMPLEADO]],IS[[NÓMINA]:[INGENIERO]],2,0),"OTROS")</f>
        <v>OTROS</v>
      </c>
    </row>
    <row r="5099" spans="1:43" x14ac:dyDescent="0.25">
      <c r="A5099" s="91" t="s">
        <v>12089</v>
      </c>
      <c r="B5099" s="92">
        <v>1</v>
      </c>
      <c r="C5099" s="92" t="s">
        <v>14323</v>
      </c>
      <c r="D5099" s="93" t="s">
        <v>38</v>
      </c>
      <c r="E5099" s="94" t="s">
        <v>1538</v>
      </c>
      <c r="F5099" s="94" t="s">
        <v>14324</v>
      </c>
      <c r="G5099" s="105" t="s">
        <v>4561</v>
      </c>
      <c r="H5099" s="92" t="s">
        <v>784</v>
      </c>
      <c r="I5099" s="95" t="s">
        <v>43</v>
      </c>
      <c r="J5099" s="92" t="s">
        <v>8</v>
      </c>
      <c r="K5099" s="96" t="s">
        <v>1541</v>
      </c>
      <c r="L5099" s="96" t="s">
        <v>1542</v>
      </c>
      <c r="M5099" s="92" t="s">
        <v>787</v>
      </c>
      <c r="N5099" s="92">
        <v>0</v>
      </c>
      <c r="O5099" s="92" t="s">
        <v>47</v>
      </c>
      <c r="P5099" s="96">
        <v>57</v>
      </c>
      <c r="Q5099" s="96" t="s">
        <v>82</v>
      </c>
      <c r="R5099" s="97" t="s">
        <v>1543</v>
      </c>
      <c r="S5099" s="98" t="s">
        <v>50</v>
      </c>
      <c r="T5099" s="98" t="s">
        <v>51</v>
      </c>
      <c r="U5099" s="99" t="s">
        <v>120</v>
      </c>
      <c r="V5099" s="100">
        <v>0.8</v>
      </c>
      <c r="W5099" s="106">
        <v>572.00000000000011</v>
      </c>
      <c r="X5099" s="102">
        <v>1</v>
      </c>
      <c r="Y5099" s="103">
        <v>1.2</v>
      </c>
      <c r="Z5099" s="99">
        <v>5</v>
      </c>
      <c r="AA5099" s="104">
        <v>0.24</v>
      </c>
      <c r="AB5099" s="100">
        <v>0</v>
      </c>
      <c r="AC5099" s="106">
        <v>0</v>
      </c>
      <c r="AD5099" s="107">
        <v>43615</v>
      </c>
      <c r="AE5099" s="107">
        <v>43615</v>
      </c>
      <c r="AF5099" s="99">
        <v>0</v>
      </c>
      <c r="AG5099" s="101" t="s">
        <v>53</v>
      </c>
      <c r="AH5099" s="100">
        <v>0</v>
      </c>
      <c r="AI5099" s="106">
        <v>0</v>
      </c>
      <c r="AJ5099" s="106">
        <v>0</v>
      </c>
      <c r="AK5099" s="60" t="str">
        <f>+IF(Tabla1[[#This Row],[REQUEST_TY]]="SR MANTENIMIENTO CORRECTIVO", "EMERGENCIA", "OTROS")</f>
        <v>EMERGENCIA</v>
      </c>
      <c r="AL5099" s="6" t="str">
        <f>+_xlfn.IFS(Tabla1[[#This Row],[Veces obj]]&lt;=1,"0-1",Tabla1[[#This Row],[Veces obj]]&lt;=2,"1-2",Tabla1[[#This Row],[Veces obj]]&lt;=3,"2-3",TRUE,"&gt;3")</f>
        <v>0-1</v>
      </c>
      <c r="AM5099" s="60" t="str">
        <f>+_xlfn.IFS(MONTH(Tabla1[[#This Row],[MES]])&lt;=3,"Q1",MONTH(Tabla1[[#This Row],[MES]])&lt;=6,"Q2",MONTH(Tabla1[[#This Row],[MES]])&lt;=9,"Q3",TRUE,"Q4")</f>
        <v>Q2</v>
      </c>
      <c r="AN5099" s="15" t="str">
        <f>+IFERROR(VLOOKUP(Tabla1[[#This Row],[CUENTA]],CTAS[],2,0),"OTROS")</f>
        <v>OTROS</v>
      </c>
      <c r="AP5099" s="15" t="str">
        <f>+IFERROR(VLOOKUP(Tabla1[[#This Row],[EMPLEADO]],IS[],3,0),"OTROS")</f>
        <v>OTROS</v>
      </c>
      <c r="AQ5099" s="15" t="str">
        <f>+IFERROR(VLOOKUP(Tabla1[[#This Row],[EMPLEADO]],IS[[NÓMINA]:[INGENIERO]],2,0),"OTROS")</f>
        <v>OTROS</v>
      </c>
    </row>
    <row r="5100" spans="1:43" x14ac:dyDescent="0.25">
      <c r="A5100" s="91" t="s">
        <v>12089</v>
      </c>
      <c r="B5100" s="92">
        <v>1</v>
      </c>
      <c r="C5100" s="92" t="s">
        <v>14325</v>
      </c>
      <c r="D5100" s="93" t="s">
        <v>38</v>
      </c>
      <c r="E5100" s="94" t="s">
        <v>39</v>
      </c>
      <c r="F5100" s="94" t="s">
        <v>14326</v>
      </c>
      <c r="G5100" s="105" t="s">
        <v>14219</v>
      </c>
      <c r="H5100" s="92" t="s">
        <v>79</v>
      </c>
      <c r="I5100" s="95" t="s">
        <v>43</v>
      </c>
      <c r="J5100" s="92" t="s">
        <v>8</v>
      </c>
      <c r="K5100" s="96" t="s">
        <v>117</v>
      </c>
      <c r="L5100" s="96" t="s">
        <v>14220</v>
      </c>
      <c r="M5100" s="92" t="s">
        <v>1615</v>
      </c>
      <c r="N5100" s="92">
        <v>0</v>
      </c>
      <c r="O5100" s="92" t="s">
        <v>47</v>
      </c>
      <c r="P5100" s="96">
        <v>1</v>
      </c>
      <c r="Q5100" s="96" t="s">
        <v>388</v>
      </c>
      <c r="R5100" s="97" t="s">
        <v>49</v>
      </c>
      <c r="S5100" s="98" t="s">
        <v>50</v>
      </c>
      <c r="T5100" s="98" t="s">
        <v>51</v>
      </c>
      <c r="U5100" s="99" t="s">
        <v>641</v>
      </c>
      <c r="V5100" s="100">
        <v>0</v>
      </c>
      <c r="W5100" s="106">
        <v>0</v>
      </c>
      <c r="X5100" s="102">
        <v>1</v>
      </c>
      <c r="Y5100" s="103">
        <v>3.18</v>
      </c>
      <c r="Z5100" s="99">
        <v>5</v>
      </c>
      <c r="AA5100" s="104">
        <v>0.63600000000000001</v>
      </c>
      <c r="AB5100" s="100">
        <v>0</v>
      </c>
      <c r="AC5100" s="106">
        <v>0</v>
      </c>
      <c r="AD5100" s="107">
        <v>43613</v>
      </c>
      <c r="AE5100" s="107">
        <v>43613</v>
      </c>
      <c r="AF5100" s="99">
        <v>0</v>
      </c>
      <c r="AG5100" s="101" t="s">
        <v>53</v>
      </c>
      <c r="AH5100" s="100">
        <v>0</v>
      </c>
      <c r="AI5100" s="106">
        <v>0</v>
      </c>
      <c r="AJ5100" s="106">
        <v>0</v>
      </c>
      <c r="AK5100" s="60" t="str">
        <f>+IF(Tabla1[[#This Row],[REQUEST_TY]]="SR MANTENIMIENTO CORRECTIVO", "EMERGENCIA", "OTROS")</f>
        <v>EMERGENCIA</v>
      </c>
      <c r="AL5100" s="6" t="str">
        <f>+_xlfn.IFS(Tabla1[[#This Row],[Veces obj]]&lt;=1,"0-1",Tabla1[[#This Row],[Veces obj]]&lt;=2,"1-2",Tabla1[[#This Row],[Veces obj]]&lt;=3,"2-3",TRUE,"&gt;3")</f>
        <v>0-1</v>
      </c>
      <c r="AM5100" s="60" t="str">
        <f>+_xlfn.IFS(MONTH(Tabla1[[#This Row],[MES]])&lt;=3,"Q1",MONTH(Tabla1[[#This Row],[MES]])&lt;=6,"Q2",MONTH(Tabla1[[#This Row],[MES]])&lt;=9,"Q3",TRUE,"Q4")</f>
        <v>Q2</v>
      </c>
      <c r="AN5100" s="15" t="str">
        <f>+IFERROR(VLOOKUP(Tabla1[[#This Row],[CUENTA]],CTAS[],2,0),"OTROS")</f>
        <v>OTROS</v>
      </c>
      <c r="AP5100" s="15" t="str">
        <f>+IFERROR(VLOOKUP(Tabla1[[#This Row],[EMPLEADO]],IS[],3,0),"OTROS")</f>
        <v>OTROS</v>
      </c>
      <c r="AQ5100" s="15" t="str">
        <f>+IFERROR(VLOOKUP(Tabla1[[#This Row],[EMPLEADO]],IS[[NÓMINA]:[INGENIERO]],2,0),"OTROS")</f>
        <v>OTROS</v>
      </c>
    </row>
    <row r="5101" spans="1:43" x14ac:dyDescent="0.25">
      <c r="A5101" s="91" t="s">
        <v>12089</v>
      </c>
      <c r="B5101" s="92">
        <v>1</v>
      </c>
      <c r="C5101" s="92" t="s">
        <v>14327</v>
      </c>
      <c r="D5101" s="93" t="s">
        <v>38</v>
      </c>
      <c r="E5101" s="94" t="s">
        <v>217</v>
      </c>
      <c r="F5101" s="94" t="s">
        <v>14328</v>
      </c>
      <c r="G5101" s="105" t="s">
        <v>7039</v>
      </c>
      <c r="H5101" s="92" t="s">
        <v>1572</v>
      </c>
      <c r="I5101" s="95" t="s">
        <v>43</v>
      </c>
      <c r="J5101" s="92" t="s">
        <v>8</v>
      </c>
      <c r="K5101" s="96" t="s">
        <v>59</v>
      </c>
      <c r="L5101" s="96" t="s">
        <v>2800</v>
      </c>
      <c r="M5101" s="92" t="s">
        <v>1707</v>
      </c>
      <c r="N5101" s="92">
        <v>0</v>
      </c>
      <c r="O5101" s="92" t="s">
        <v>47</v>
      </c>
      <c r="P5101" s="96">
        <v>33</v>
      </c>
      <c r="Q5101" s="96" t="s">
        <v>82</v>
      </c>
      <c r="R5101" s="97" t="s">
        <v>223</v>
      </c>
      <c r="S5101" s="98" t="s">
        <v>139</v>
      </c>
      <c r="T5101" s="98" t="s">
        <v>51</v>
      </c>
      <c r="U5101" s="99" t="s">
        <v>140</v>
      </c>
      <c r="V5101" s="100">
        <v>1.1000000000000001</v>
      </c>
      <c r="W5101" s="106">
        <v>1730.3000000000004</v>
      </c>
      <c r="X5101" s="102">
        <v>1</v>
      </c>
      <c r="Y5101" s="103">
        <v>3.51</v>
      </c>
      <c r="Z5101" s="99">
        <v>4</v>
      </c>
      <c r="AA5101" s="104">
        <v>0.87749999999999995</v>
      </c>
      <c r="AB5101" s="100">
        <v>0</v>
      </c>
      <c r="AC5101" s="106">
        <v>0</v>
      </c>
      <c r="AD5101" s="107">
        <v>43613</v>
      </c>
      <c r="AE5101" s="107">
        <v>43613</v>
      </c>
      <c r="AF5101" s="99">
        <v>0</v>
      </c>
      <c r="AG5101" s="101" t="s">
        <v>53</v>
      </c>
      <c r="AH5101" s="100">
        <v>0</v>
      </c>
      <c r="AI5101" s="106">
        <v>0</v>
      </c>
      <c r="AJ5101" s="106">
        <v>0</v>
      </c>
      <c r="AK5101" s="60" t="str">
        <f>+IF(Tabla1[[#This Row],[REQUEST_TY]]="SR MANTENIMIENTO CORRECTIVO", "EMERGENCIA", "OTROS")</f>
        <v>EMERGENCIA</v>
      </c>
      <c r="AL5101" s="6" t="str">
        <f>+_xlfn.IFS(Tabla1[[#This Row],[Veces obj]]&lt;=1,"0-1",Tabla1[[#This Row],[Veces obj]]&lt;=2,"1-2",Tabla1[[#This Row],[Veces obj]]&lt;=3,"2-3",TRUE,"&gt;3")</f>
        <v>0-1</v>
      </c>
      <c r="AM5101" s="60" t="str">
        <f>+_xlfn.IFS(MONTH(Tabla1[[#This Row],[MES]])&lt;=3,"Q1",MONTH(Tabla1[[#This Row],[MES]])&lt;=6,"Q2",MONTH(Tabla1[[#This Row],[MES]])&lt;=9,"Q3",TRUE,"Q4")</f>
        <v>Q2</v>
      </c>
      <c r="AN5101" s="15" t="str">
        <f>+IFERROR(VLOOKUP(Tabla1[[#This Row],[CUENTA]],CTAS[],2,0),"OTROS")</f>
        <v>OTROS</v>
      </c>
      <c r="AP5101" s="15" t="str">
        <f>+IFERROR(VLOOKUP(Tabla1[[#This Row],[EMPLEADO]],IS[],3,0),"OTROS")</f>
        <v>OTROS</v>
      </c>
      <c r="AQ5101" s="15" t="str">
        <f>+IFERROR(VLOOKUP(Tabla1[[#This Row],[EMPLEADO]],IS[[NÓMINA]:[INGENIERO]],2,0),"OTROS")</f>
        <v>OTROS</v>
      </c>
    </row>
    <row r="5102" spans="1:43" x14ac:dyDescent="0.25">
      <c r="A5102" s="91" t="s">
        <v>12089</v>
      </c>
      <c r="B5102" s="92">
        <v>1</v>
      </c>
      <c r="C5102" s="92" t="s">
        <v>14329</v>
      </c>
      <c r="D5102" s="93" t="s">
        <v>38</v>
      </c>
      <c r="E5102" s="94" t="s">
        <v>725</v>
      </c>
      <c r="F5102" s="94" t="s">
        <v>14330</v>
      </c>
      <c r="G5102" s="105" t="s">
        <v>4114</v>
      </c>
      <c r="H5102" s="92" t="s">
        <v>266</v>
      </c>
      <c r="I5102" s="95" t="s">
        <v>43</v>
      </c>
      <c r="J5102" s="92" t="s">
        <v>8</v>
      </c>
      <c r="K5102" s="96" t="s">
        <v>59</v>
      </c>
      <c r="L5102" s="96" t="s">
        <v>3244</v>
      </c>
      <c r="M5102" s="92" t="s">
        <v>94</v>
      </c>
      <c r="N5102" s="92">
        <v>0</v>
      </c>
      <c r="O5102" s="92" t="s">
        <v>47</v>
      </c>
      <c r="P5102" s="96">
        <v>8</v>
      </c>
      <c r="Q5102" s="96" t="s">
        <v>194</v>
      </c>
      <c r="R5102" s="97" t="s">
        <v>223</v>
      </c>
      <c r="S5102" s="98" t="s">
        <v>139</v>
      </c>
      <c r="T5102" s="98" t="s">
        <v>51</v>
      </c>
      <c r="U5102" s="99" t="s">
        <v>224</v>
      </c>
      <c r="V5102" s="100">
        <v>0.8</v>
      </c>
      <c r="W5102" s="106">
        <v>1258.4000000000003</v>
      </c>
      <c r="X5102" s="102">
        <v>1</v>
      </c>
      <c r="Y5102" s="103">
        <v>0.15</v>
      </c>
      <c r="Z5102" s="99">
        <v>4</v>
      </c>
      <c r="AA5102" s="104">
        <v>3.7499999999999999E-2</v>
      </c>
      <c r="AB5102" s="100">
        <v>0</v>
      </c>
      <c r="AC5102" s="106">
        <v>0</v>
      </c>
      <c r="AD5102" s="107">
        <v>43615</v>
      </c>
      <c r="AE5102" s="107">
        <v>43615</v>
      </c>
      <c r="AF5102" s="99">
        <v>0</v>
      </c>
      <c r="AG5102" s="101" t="s">
        <v>53</v>
      </c>
      <c r="AH5102" s="100">
        <v>0</v>
      </c>
      <c r="AI5102" s="106">
        <v>0</v>
      </c>
      <c r="AJ5102" s="106">
        <v>0</v>
      </c>
      <c r="AK5102" s="60" t="str">
        <f>+IF(Tabla1[[#This Row],[REQUEST_TY]]="SR MANTENIMIENTO CORRECTIVO", "EMERGENCIA", "OTROS")</f>
        <v>EMERGENCIA</v>
      </c>
      <c r="AL5102" s="6" t="str">
        <f>+_xlfn.IFS(Tabla1[[#This Row],[Veces obj]]&lt;=1,"0-1",Tabla1[[#This Row],[Veces obj]]&lt;=2,"1-2",Tabla1[[#This Row],[Veces obj]]&lt;=3,"2-3",TRUE,"&gt;3")</f>
        <v>0-1</v>
      </c>
      <c r="AM5102" s="60" t="str">
        <f>+_xlfn.IFS(MONTH(Tabla1[[#This Row],[MES]])&lt;=3,"Q1",MONTH(Tabla1[[#This Row],[MES]])&lt;=6,"Q2",MONTH(Tabla1[[#This Row],[MES]])&lt;=9,"Q3",TRUE,"Q4")</f>
        <v>Q2</v>
      </c>
      <c r="AN5102" s="15" t="str">
        <f>+IFERROR(VLOOKUP(Tabla1[[#This Row],[CUENTA]],CTAS[],2,0),"OTROS")</f>
        <v>OTROS</v>
      </c>
      <c r="AP5102" s="15" t="str">
        <f>+IFERROR(VLOOKUP(Tabla1[[#This Row],[EMPLEADO]],IS[],3,0),"OTROS")</f>
        <v>JUAREZ</v>
      </c>
      <c r="AQ5102" s="15" t="str">
        <f>+IFERROR(VLOOKUP(Tabla1[[#This Row],[EMPLEADO]],IS[[NÓMINA]:[INGENIERO]],2,0),"OTROS")</f>
        <v>CESAR MAR</v>
      </c>
    </row>
    <row r="5103" spans="1:43" x14ac:dyDescent="0.25">
      <c r="A5103" s="91" t="s">
        <v>12089</v>
      </c>
      <c r="B5103" s="92">
        <v>1</v>
      </c>
      <c r="C5103" s="92" t="s">
        <v>14331</v>
      </c>
      <c r="D5103" s="93" t="s">
        <v>38</v>
      </c>
      <c r="E5103" s="94" t="s">
        <v>558</v>
      </c>
      <c r="F5103" s="94" t="s">
        <v>14332</v>
      </c>
      <c r="G5103" s="105" t="s">
        <v>2885</v>
      </c>
      <c r="H5103" s="92" t="s">
        <v>246</v>
      </c>
      <c r="I5103" s="95" t="s">
        <v>43</v>
      </c>
      <c r="J5103" s="92" t="s">
        <v>8</v>
      </c>
      <c r="K5103" s="96" t="s">
        <v>2886</v>
      </c>
      <c r="L5103" s="96" t="s">
        <v>1509</v>
      </c>
      <c r="M5103" s="92" t="s">
        <v>1510</v>
      </c>
      <c r="N5103" s="92">
        <v>1</v>
      </c>
      <c r="O5103" s="92" t="s">
        <v>105</v>
      </c>
      <c r="P5103" s="96">
        <v>19</v>
      </c>
      <c r="Q5103" s="96" t="s">
        <v>62</v>
      </c>
      <c r="R5103" s="97" t="s">
        <v>95</v>
      </c>
      <c r="S5103" s="98" t="s">
        <v>64</v>
      </c>
      <c r="T5103" s="98" t="s">
        <v>51</v>
      </c>
      <c r="U5103" s="99" t="s">
        <v>65</v>
      </c>
      <c r="V5103" s="100">
        <v>0.8</v>
      </c>
      <c r="W5103" s="106">
        <v>0</v>
      </c>
      <c r="X5103" s="102">
        <v>1</v>
      </c>
      <c r="Y5103" s="103">
        <v>2.02</v>
      </c>
      <c r="Z5103" s="99">
        <v>5</v>
      </c>
      <c r="AA5103" s="104">
        <v>0.40400000000000003</v>
      </c>
      <c r="AB5103" s="100">
        <v>0</v>
      </c>
      <c r="AC5103" s="106">
        <v>0</v>
      </c>
      <c r="AD5103" s="107">
        <v>43614</v>
      </c>
      <c r="AE5103" s="107">
        <v>43615</v>
      </c>
      <c r="AF5103" s="99">
        <v>1</v>
      </c>
      <c r="AG5103" s="101" t="s">
        <v>53</v>
      </c>
      <c r="AH5103" s="100">
        <v>0</v>
      </c>
      <c r="AI5103" s="106">
        <v>0</v>
      </c>
      <c r="AJ5103" s="106">
        <v>0</v>
      </c>
      <c r="AK5103" s="60" t="str">
        <f>+IF(Tabla1[[#This Row],[REQUEST_TY]]="SR MANTENIMIENTO CORRECTIVO", "EMERGENCIA", "OTROS")</f>
        <v>EMERGENCIA</v>
      </c>
      <c r="AL5103" s="6" t="str">
        <f>+_xlfn.IFS(Tabla1[[#This Row],[Veces obj]]&lt;=1,"0-1",Tabla1[[#This Row],[Veces obj]]&lt;=2,"1-2",Tabla1[[#This Row],[Veces obj]]&lt;=3,"2-3",TRUE,"&gt;3")</f>
        <v>0-1</v>
      </c>
      <c r="AM5103" s="60" t="str">
        <f>+_xlfn.IFS(MONTH(Tabla1[[#This Row],[MES]])&lt;=3,"Q1",MONTH(Tabla1[[#This Row],[MES]])&lt;=6,"Q2",MONTH(Tabla1[[#This Row],[MES]])&lt;=9,"Q3",TRUE,"Q4")</f>
        <v>Q2</v>
      </c>
      <c r="AN5103" s="15" t="str">
        <f>+IFERROR(VLOOKUP(Tabla1[[#This Row],[CUENTA]],CTAS[],2,0),"OTROS")</f>
        <v>OTROS</v>
      </c>
      <c r="AP5103" s="15" t="str">
        <f>+IFERROR(VLOOKUP(Tabla1[[#This Row],[EMPLEADO]],IS[],3,0),"OTROS")</f>
        <v>OTROS</v>
      </c>
      <c r="AQ5103" s="15" t="str">
        <f>+IFERROR(VLOOKUP(Tabla1[[#This Row],[EMPLEADO]],IS[[NÓMINA]:[INGENIERO]],2,0),"OTROS")</f>
        <v>OTROS</v>
      </c>
    </row>
    <row r="5104" spans="1:43" x14ac:dyDescent="0.25">
      <c r="A5104" s="91" t="s">
        <v>12089</v>
      </c>
      <c r="B5104" s="92">
        <v>1</v>
      </c>
      <c r="C5104" s="92" t="s">
        <v>14333</v>
      </c>
      <c r="D5104" s="93" t="s">
        <v>38</v>
      </c>
      <c r="E5104" s="94" t="s">
        <v>558</v>
      </c>
      <c r="F5104" s="94" t="s">
        <v>14334</v>
      </c>
      <c r="G5104" s="105" t="s">
        <v>14335</v>
      </c>
      <c r="H5104" s="92" t="s">
        <v>220</v>
      </c>
      <c r="I5104" s="95" t="s">
        <v>43</v>
      </c>
      <c r="J5104" s="92" t="s">
        <v>8</v>
      </c>
      <c r="K5104" s="96" t="s">
        <v>3745</v>
      </c>
      <c r="L5104" s="96" t="s">
        <v>14336</v>
      </c>
      <c r="M5104" s="92" t="s">
        <v>545</v>
      </c>
      <c r="N5104" s="92">
        <v>0</v>
      </c>
      <c r="O5104" s="92" t="s">
        <v>47</v>
      </c>
      <c r="P5104" s="96">
        <v>181</v>
      </c>
      <c r="Q5104" s="96" t="s">
        <v>48</v>
      </c>
      <c r="R5104" s="97" t="s">
        <v>95</v>
      </c>
      <c r="S5104" s="98" t="s">
        <v>64</v>
      </c>
      <c r="T5104" s="98" t="s">
        <v>51</v>
      </c>
      <c r="U5104" s="99" t="s">
        <v>96</v>
      </c>
      <c r="V5104" s="100">
        <v>1.1000000000000001</v>
      </c>
      <c r="W5104" s="106">
        <v>1501.5000000000002</v>
      </c>
      <c r="X5104" s="102">
        <v>1</v>
      </c>
      <c r="Y5104" s="103">
        <v>1.73</v>
      </c>
      <c r="Z5104" s="99">
        <v>5</v>
      </c>
      <c r="AA5104" s="104">
        <v>0.34599999999999997</v>
      </c>
      <c r="AB5104" s="100">
        <v>0</v>
      </c>
      <c r="AC5104" s="106">
        <v>0</v>
      </c>
      <c r="AD5104" s="107">
        <v>43615</v>
      </c>
      <c r="AE5104" s="107">
        <v>43615</v>
      </c>
      <c r="AF5104" s="99">
        <v>0</v>
      </c>
      <c r="AG5104" s="101" t="s">
        <v>53</v>
      </c>
      <c r="AH5104" s="100">
        <v>0</v>
      </c>
      <c r="AI5104" s="106">
        <v>0</v>
      </c>
      <c r="AJ5104" s="106">
        <v>0</v>
      </c>
      <c r="AK5104" s="60" t="str">
        <f>+IF(Tabla1[[#This Row],[REQUEST_TY]]="SR MANTENIMIENTO CORRECTIVO", "EMERGENCIA", "OTROS")</f>
        <v>EMERGENCIA</v>
      </c>
      <c r="AL5104" s="6" t="str">
        <f>+_xlfn.IFS(Tabla1[[#This Row],[Veces obj]]&lt;=1,"0-1",Tabla1[[#This Row],[Veces obj]]&lt;=2,"1-2",Tabla1[[#This Row],[Veces obj]]&lt;=3,"2-3",TRUE,"&gt;3")</f>
        <v>0-1</v>
      </c>
      <c r="AM5104" s="60" t="str">
        <f>+_xlfn.IFS(MONTH(Tabla1[[#This Row],[MES]])&lt;=3,"Q1",MONTH(Tabla1[[#This Row],[MES]])&lt;=6,"Q2",MONTH(Tabla1[[#This Row],[MES]])&lt;=9,"Q3",TRUE,"Q4")</f>
        <v>Q2</v>
      </c>
      <c r="AN5104" s="15" t="str">
        <f>+IFERROR(VLOOKUP(Tabla1[[#This Row],[CUENTA]],CTAS[],2,0),"OTROS")</f>
        <v>OTROS</v>
      </c>
      <c r="AP5104" s="15" t="str">
        <f>+IFERROR(VLOOKUP(Tabla1[[#This Row],[EMPLEADO]],IS[],3,0),"OTROS")</f>
        <v>OTROS</v>
      </c>
      <c r="AQ5104" s="15" t="str">
        <f>+IFERROR(VLOOKUP(Tabla1[[#This Row],[EMPLEADO]],IS[[NÓMINA]:[INGENIERO]],2,0),"OTROS")</f>
        <v>OTROS</v>
      </c>
    </row>
    <row r="5105" spans="1:43" x14ac:dyDescent="0.25">
      <c r="A5105" s="91" t="s">
        <v>12089</v>
      </c>
      <c r="B5105" s="92">
        <v>1</v>
      </c>
      <c r="C5105" s="92" t="s">
        <v>14337</v>
      </c>
      <c r="D5105" s="93" t="s">
        <v>38</v>
      </c>
      <c r="E5105" s="94" t="s">
        <v>76</v>
      </c>
      <c r="F5105" s="94" t="s">
        <v>14338</v>
      </c>
      <c r="G5105" s="105" t="s">
        <v>1362</v>
      </c>
      <c r="H5105" s="92" t="s">
        <v>213</v>
      </c>
      <c r="I5105" s="95" t="s">
        <v>43</v>
      </c>
      <c r="J5105" s="92" t="s">
        <v>8</v>
      </c>
      <c r="K5105" s="96" t="s">
        <v>102</v>
      </c>
      <c r="L5105" s="96" t="s">
        <v>1363</v>
      </c>
      <c r="M5105" s="92" t="s">
        <v>215</v>
      </c>
      <c r="N5105" s="92">
        <v>0</v>
      </c>
      <c r="O5105" s="92" t="s">
        <v>47</v>
      </c>
      <c r="P5105" s="96">
        <v>11</v>
      </c>
      <c r="Q5105" s="96" t="s">
        <v>194</v>
      </c>
      <c r="R5105" s="97" t="s">
        <v>63</v>
      </c>
      <c r="S5105" s="98" t="s">
        <v>64</v>
      </c>
      <c r="T5105" s="98" t="s">
        <v>51</v>
      </c>
      <c r="U5105" s="99" t="s">
        <v>195</v>
      </c>
      <c r="V5105" s="100">
        <v>0.6</v>
      </c>
      <c r="W5105" s="106">
        <v>819</v>
      </c>
      <c r="X5105" s="102">
        <v>1</v>
      </c>
      <c r="Y5105" s="103">
        <v>1.57</v>
      </c>
      <c r="Z5105" s="99">
        <v>5</v>
      </c>
      <c r="AA5105" s="104">
        <v>0.314</v>
      </c>
      <c r="AB5105" s="100">
        <v>0</v>
      </c>
      <c r="AC5105" s="106">
        <v>0</v>
      </c>
      <c r="AD5105" s="107">
        <v>43616</v>
      </c>
      <c r="AE5105" s="107">
        <v>43616</v>
      </c>
      <c r="AF5105" s="99">
        <v>0</v>
      </c>
      <c r="AG5105" s="101" t="s">
        <v>53</v>
      </c>
      <c r="AH5105" s="100">
        <v>0</v>
      </c>
      <c r="AI5105" s="106">
        <v>0</v>
      </c>
      <c r="AJ5105" s="106">
        <v>0</v>
      </c>
      <c r="AK5105" s="60" t="str">
        <f>+IF(Tabla1[[#This Row],[REQUEST_TY]]="SR MANTENIMIENTO CORRECTIVO", "EMERGENCIA", "OTROS")</f>
        <v>EMERGENCIA</v>
      </c>
      <c r="AL5105" s="6" t="str">
        <f>+_xlfn.IFS(Tabla1[[#This Row],[Veces obj]]&lt;=1,"0-1",Tabla1[[#This Row],[Veces obj]]&lt;=2,"1-2",Tabla1[[#This Row],[Veces obj]]&lt;=3,"2-3",TRUE,"&gt;3")</f>
        <v>0-1</v>
      </c>
      <c r="AM5105" s="60" t="str">
        <f>+_xlfn.IFS(MONTH(Tabla1[[#This Row],[MES]])&lt;=3,"Q1",MONTH(Tabla1[[#This Row],[MES]])&lt;=6,"Q2",MONTH(Tabla1[[#This Row],[MES]])&lt;=9,"Q3",TRUE,"Q4")</f>
        <v>Q2</v>
      </c>
      <c r="AN5105" s="15" t="str">
        <f>+IFERROR(VLOOKUP(Tabla1[[#This Row],[CUENTA]],CTAS[],2,0),"OTROS")</f>
        <v>OTROS</v>
      </c>
      <c r="AP5105" s="15" t="str">
        <f>+IFERROR(VLOOKUP(Tabla1[[#This Row],[EMPLEADO]],IS[],3,0),"OTROS")</f>
        <v>OTROS</v>
      </c>
      <c r="AQ5105" s="15" t="str">
        <f>+IFERROR(VLOOKUP(Tabla1[[#This Row],[EMPLEADO]],IS[[NÓMINA]:[INGENIERO]],2,0),"OTROS")</f>
        <v>OTROS</v>
      </c>
    </row>
    <row r="5106" spans="1:43" x14ac:dyDescent="0.25">
      <c r="A5106" s="91" t="s">
        <v>12089</v>
      </c>
      <c r="B5106" s="92">
        <v>1</v>
      </c>
      <c r="C5106" s="92" t="s">
        <v>14339</v>
      </c>
      <c r="D5106" s="93" t="s">
        <v>38</v>
      </c>
      <c r="E5106" s="94" t="s">
        <v>258</v>
      </c>
      <c r="F5106" s="94" t="s">
        <v>14340</v>
      </c>
      <c r="G5106" s="105" t="s">
        <v>4415</v>
      </c>
      <c r="H5106" s="92" t="s">
        <v>106</v>
      </c>
      <c r="I5106" s="95" t="s">
        <v>43</v>
      </c>
      <c r="J5106" s="92" t="s">
        <v>8</v>
      </c>
      <c r="K5106" s="96" t="s">
        <v>102</v>
      </c>
      <c r="L5106" s="96" t="s">
        <v>376</v>
      </c>
      <c r="M5106" s="92" t="s">
        <v>310</v>
      </c>
      <c r="N5106" s="92">
        <v>0</v>
      </c>
      <c r="O5106" s="92" t="s">
        <v>47</v>
      </c>
      <c r="P5106" s="96">
        <v>19</v>
      </c>
      <c r="Q5106" s="96" t="s">
        <v>62</v>
      </c>
      <c r="R5106" s="97" t="s">
        <v>138</v>
      </c>
      <c r="S5106" s="98" t="s">
        <v>139</v>
      </c>
      <c r="T5106" s="98" t="s">
        <v>51</v>
      </c>
      <c r="U5106" s="99" t="s">
        <v>262</v>
      </c>
      <c r="V5106" s="100">
        <v>1.05</v>
      </c>
      <c r="W5106" s="106">
        <v>1651.6500000000003</v>
      </c>
      <c r="X5106" s="102">
        <v>1</v>
      </c>
      <c r="Y5106" s="103">
        <v>1.18</v>
      </c>
      <c r="Z5106" s="99">
        <v>4</v>
      </c>
      <c r="AA5106" s="104">
        <v>0.29499999999999998</v>
      </c>
      <c r="AB5106" s="100">
        <v>0</v>
      </c>
      <c r="AC5106" s="106">
        <v>0</v>
      </c>
      <c r="AD5106" s="107">
        <v>43615</v>
      </c>
      <c r="AE5106" s="107">
        <v>43615</v>
      </c>
      <c r="AF5106" s="99">
        <v>0</v>
      </c>
      <c r="AG5106" s="101" t="s">
        <v>53</v>
      </c>
      <c r="AH5106" s="100">
        <v>0</v>
      </c>
      <c r="AI5106" s="106">
        <v>0</v>
      </c>
      <c r="AJ5106" s="106">
        <v>0</v>
      </c>
      <c r="AK5106" s="60" t="str">
        <f>+IF(Tabla1[[#This Row],[REQUEST_TY]]="SR MANTENIMIENTO CORRECTIVO", "EMERGENCIA", "OTROS")</f>
        <v>EMERGENCIA</v>
      </c>
      <c r="AL5106" s="6" t="str">
        <f>+_xlfn.IFS(Tabla1[[#This Row],[Veces obj]]&lt;=1,"0-1",Tabla1[[#This Row],[Veces obj]]&lt;=2,"1-2",Tabla1[[#This Row],[Veces obj]]&lt;=3,"2-3",TRUE,"&gt;3")</f>
        <v>0-1</v>
      </c>
      <c r="AM5106" s="60" t="str">
        <f>+_xlfn.IFS(MONTH(Tabla1[[#This Row],[MES]])&lt;=3,"Q1",MONTH(Tabla1[[#This Row],[MES]])&lt;=6,"Q2",MONTH(Tabla1[[#This Row],[MES]])&lt;=9,"Q3",TRUE,"Q4")</f>
        <v>Q2</v>
      </c>
      <c r="AN5106" s="15" t="str">
        <f>+IFERROR(VLOOKUP(Tabla1[[#This Row],[CUENTA]],CTAS[],2,0),"OTROS")</f>
        <v>OTROS</v>
      </c>
      <c r="AP5106" s="15" t="str">
        <f>+IFERROR(VLOOKUP(Tabla1[[#This Row],[EMPLEADO]],IS[],3,0),"OTROS")</f>
        <v>OTROS</v>
      </c>
      <c r="AQ5106" s="15" t="str">
        <f>+IFERROR(VLOOKUP(Tabla1[[#This Row],[EMPLEADO]],IS[[NÓMINA]:[INGENIERO]],2,0),"OTROS")</f>
        <v>OTROS</v>
      </c>
    </row>
    <row r="5107" spans="1:43" x14ac:dyDescent="0.25">
      <c r="A5107" s="91" t="s">
        <v>12089</v>
      </c>
      <c r="B5107" s="92">
        <v>1</v>
      </c>
      <c r="C5107" s="92" t="s">
        <v>14341</v>
      </c>
      <c r="D5107" s="93" t="s">
        <v>3370</v>
      </c>
      <c r="E5107" s="94" t="s">
        <v>39</v>
      </c>
      <c r="F5107" s="94" t="s">
        <v>14342</v>
      </c>
      <c r="G5107" s="105" t="s">
        <v>14343</v>
      </c>
      <c r="H5107" s="92" t="s">
        <v>8581</v>
      </c>
      <c r="I5107" s="95" t="s">
        <v>43</v>
      </c>
      <c r="J5107" s="92" t="s">
        <v>8</v>
      </c>
      <c r="K5107" s="96" t="s">
        <v>151</v>
      </c>
      <c r="L5107" s="96" t="s">
        <v>11075</v>
      </c>
      <c r="M5107" s="92" t="s">
        <v>473</v>
      </c>
      <c r="N5107" s="92">
        <v>0</v>
      </c>
      <c r="O5107" s="92" t="s">
        <v>47</v>
      </c>
      <c r="P5107" s="96" t="s">
        <v>822</v>
      </c>
      <c r="Q5107" s="96" t="s">
        <v>48</v>
      </c>
      <c r="R5107" s="97" t="s">
        <v>49</v>
      </c>
      <c r="S5107" s="98" t="s">
        <v>50</v>
      </c>
      <c r="T5107" s="98" t="s">
        <v>51</v>
      </c>
      <c r="U5107" s="99" t="s">
        <v>52</v>
      </c>
      <c r="V5107" s="100">
        <v>1</v>
      </c>
      <c r="W5107" s="106">
        <v>1072.5000000000002</v>
      </c>
      <c r="X5107" s="102">
        <v>0</v>
      </c>
      <c r="Y5107" s="103">
        <v>5</v>
      </c>
      <c r="Z5107" s="99">
        <v>5</v>
      </c>
      <c r="AA5107" s="104">
        <v>1</v>
      </c>
      <c r="AB5107" s="100">
        <v>0</v>
      </c>
      <c r="AC5107" s="106">
        <v>0</v>
      </c>
      <c r="AD5107" s="107">
        <v>43613</v>
      </c>
      <c r="AE5107" s="107">
        <v>43615</v>
      </c>
      <c r="AF5107" s="99">
        <v>2</v>
      </c>
      <c r="AG5107" s="101" t="s">
        <v>1680</v>
      </c>
      <c r="AH5107" s="100">
        <v>0</v>
      </c>
      <c r="AI5107" s="106">
        <v>0</v>
      </c>
      <c r="AJ5107" s="106">
        <v>0</v>
      </c>
      <c r="AK5107" s="60" t="str">
        <f>+IF(Tabla1[[#This Row],[REQUEST_TY]]="SR MANTENIMIENTO CORRECTIVO", "EMERGENCIA", "OTROS")</f>
        <v>OTROS</v>
      </c>
      <c r="AL5107" s="6" t="str">
        <f>+_xlfn.IFS(Tabla1[[#This Row],[Veces obj]]&lt;=1,"0-1",Tabla1[[#This Row],[Veces obj]]&lt;=2,"1-2",Tabla1[[#This Row],[Veces obj]]&lt;=3,"2-3",TRUE,"&gt;3")</f>
        <v>0-1</v>
      </c>
      <c r="AM5107" s="60" t="str">
        <f>+_xlfn.IFS(MONTH(Tabla1[[#This Row],[MES]])&lt;=3,"Q1",MONTH(Tabla1[[#This Row],[MES]])&lt;=6,"Q2",MONTH(Tabla1[[#This Row],[MES]])&lt;=9,"Q3",TRUE,"Q4")</f>
        <v>Q2</v>
      </c>
      <c r="AN5107" s="15" t="str">
        <f>+IFERROR(VLOOKUP(Tabla1[[#This Row],[CUENTA]],CTAS[],2,0),"OTROS")</f>
        <v>HONEYWELL</v>
      </c>
      <c r="AP5107" s="15" t="str">
        <f>+IFERROR(VLOOKUP(Tabla1[[#This Row],[EMPLEADO]],IS[],3,0),"OTROS")</f>
        <v>OTROS</v>
      </c>
      <c r="AQ5107" s="15" t="str">
        <f>+IFERROR(VLOOKUP(Tabla1[[#This Row],[EMPLEADO]],IS[[NÓMINA]:[INGENIERO]],2,0),"OTROS")</f>
        <v>OTROS</v>
      </c>
    </row>
    <row r="5108" spans="1:43" x14ac:dyDescent="0.25">
      <c r="A5108" s="91" t="s">
        <v>12089</v>
      </c>
      <c r="B5108" s="92">
        <v>1</v>
      </c>
      <c r="C5108" s="92" t="s">
        <v>14344</v>
      </c>
      <c r="D5108" s="93" t="s">
        <v>3370</v>
      </c>
      <c r="E5108" s="94" t="s">
        <v>1208</v>
      </c>
      <c r="F5108" s="94" t="s">
        <v>14345</v>
      </c>
      <c r="G5108" s="105" t="s">
        <v>14346</v>
      </c>
      <c r="H5108" s="92" t="s">
        <v>8581</v>
      </c>
      <c r="I5108" s="95" t="s">
        <v>43</v>
      </c>
      <c r="J5108" s="92" t="s">
        <v>8</v>
      </c>
      <c r="K5108" s="96" t="s">
        <v>151</v>
      </c>
      <c r="L5108" s="96" t="s">
        <v>11075</v>
      </c>
      <c r="M5108" s="92" t="s">
        <v>473</v>
      </c>
      <c r="N5108" s="92">
        <v>0</v>
      </c>
      <c r="O5108" s="92" t="s">
        <v>47</v>
      </c>
      <c r="P5108" s="96" t="s">
        <v>822</v>
      </c>
      <c r="Q5108" s="96" t="s">
        <v>48</v>
      </c>
      <c r="R5108" s="97" t="s">
        <v>153</v>
      </c>
      <c r="S5108" s="98" t="s">
        <v>50</v>
      </c>
      <c r="T5108" s="98" t="s">
        <v>51</v>
      </c>
      <c r="U5108" s="99" t="s">
        <v>52</v>
      </c>
      <c r="V5108" s="100">
        <v>1</v>
      </c>
      <c r="W5108" s="106">
        <v>1072.5000000000002</v>
      </c>
      <c r="X5108" s="102">
        <v>0</v>
      </c>
      <c r="Y5108" s="103">
        <v>5</v>
      </c>
      <c r="Z5108" s="99">
        <v>5</v>
      </c>
      <c r="AA5108" s="104">
        <v>1</v>
      </c>
      <c r="AB5108" s="100">
        <v>0</v>
      </c>
      <c r="AC5108" s="106">
        <v>0</v>
      </c>
      <c r="AD5108" s="107">
        <v>43613</v>
      </c>
      <c r="AE5108" s="107">
        <v>43615</v>
      </c>
      <c r="AF5108" s="99">
        <v>2</v>
      </c>
      <c r="AG5108" s="101" t="s">
        <v>1680</v>
      </c>
      <c r="AH5108" s="100">
        <v>0</v>
      </c>
      <c r="AI5108" s="106">
        <v>0</v>
      </c>
      <c r="AJ5108" s="106">
        <v>0</v>
      </c>
      <c r="AK5108" s="60" t="str">
        <f>+IF(Tabla1[[#This Row],[REQUEST_TY]]="SR MANTENIMIENTO CORRECTIVO", "EMERGENCIA", "OTROS")</f>
        <v>OTROS</v>
      </c>
      <c r="AL5108" s="6" t="str">
        <f>+_xlfn.IFS(Tabla1[[#This Row],[Veces obj]]&lt;=1,"0-1",Tabla1[[#This Row],[Veces obj]]&lt;=2,"1-2",Tabla1[[#This Row],[Veces obj]]&lt;=3,"2-3",TRUE,"&gt;3")</f>
        <v>0-1</v>
      </c>
      <c r="AM5108" s="60" t="str">
        <f>+_xlfn.IFS(MONTH(Tabla1[[#This Row],[MES]])&lt;=3,"Q1",MONTH(Tabla1[[#This Row],[MES]])&lt;=6,"Q2",MONTH(Tabla1[[#This Row],[MES]])&lt;=9,"Q3",TRUE,"Q4")</f>
        <v>Q2</v>
      </c>
      <c r="AN5108" s="15" t="str">
        <f>+IFERROR(VLOOKUP(Tabla1[[#This Row],[CUENTA]],CTAS[],2,0),"OTROS")</f>
        <v>HONEYWELL</v>
      </c>
      <c r="AP5108" s="15" t="str">
        <f>+IFERROR(VLOOKUP(Tabla1[[#This Row],[EMPLEADO]],IS[],3,0),"OTROS")</f>
        <v>OTROS</v>
      </c>
      <c r="AQ5108" s="15" t="str">
        <f>+IFERROR(VLOOKUP(Tabla1[[#This Row],[EMPLEADO]],IS[[NÓMINA]:[INGENIERO]],2,0),"OTROS")</f>
        <v>OTROS</v>
      </c>
    </row>
    <row r="5109" spans="1:43" x14ac:dyDescent="0.25">
      <c r="A5109" s="91" t="s">
        <v>12089</v>
      </c>
      <c r="B5109" s="92">
        <v>1</v>
      </c>
      <c r="C5109" s="92" t="s">
        <v>14347</v>
      </c>
      <c r="D5109" s="93" t="s">
        <v>38</v>
      </c>
      <c r="E5109" s="94" t="s">
        <v>789</v>
      </c>
      <c r="F5109" s="94" t="s">
        <v>14348</v>
      </c>
      <c r="G5109" s="105" t="s">
        <v>14349</v>
      </c>
      <c r="H5109" s="92" t="s">
        <v>574</v>
      </c>
      <c r="I5109" s="95" t="s">
        <v>43</v>
      </c>
      <c r="J5109" s="92" t="s">
        <v>8</v>
      </c>
      <c r="K5109" s="96" t="s">
        <v>14350</v>
      </c>
      <c r="L5109" s="96" t="s">
        <v>14351</v>
      </c>
      <c r="M5109" s="92" t="s">
        <v>4527</v>
      </c>
      <c r="N5109" s="92">
        <v>0</v>
      </c>
      <c r="O5109" s="92" t="s">
        <v>47</v>
      </c>
      <c r="P5109" s="96">
        <v>2735</v>
      </c>
      <c r="Q5109" s="96" t="s">
        <v>48</v>
      </c>
      <c r="R5109" s="97" t="s">
        <v>242</v>
      </c>
      <c r="S5109" s="98" t="s">
        <v>64</v>
      </c>
      <c r="T5109" s="98" t="s">
        <v>51</v>
      </c>
      <c r="U5109" s="99" t="s">
        <v>96</v>
      </c>
      <c r="V5109" s="100">
        <v>1.1000000000000001</v>
      </c>
      <c r="W5109" s="106">
        <v>1501.5000000000002</v>
      </c>
      <c r="X5109" s="102">
        <v>1</v>
      </c>
      <c r="Y5109" s="103">
        <v>4.2699999999999996</v>
      </c>
      <c r="Z5109" s="99">
        <v>5</v>
      </c>
      <c r="AA5109" s="104">
        <v>0.85399999999999987</v>
      </c>
      <c r="AB5109" s="100">
        <v>0</v>
      </c>
      <c r="AC5109" s="106">
        <v>0</v>
      </c>
      <c r="AD5109" s="107">
        <v>43613</v>
      </c>
      <c r="AE5109" s="107">
        <v>43613</v>
      </c>
      <c r="AF5109" s="99">
        <v>0</v>
      </c>
      <c r="AG5109" s="101" t="s">
        <v>53</v>
      </c>
      <c r="AH5109" s="100">
        <v>0</v>
      </c>
      <c r="AI5109" s="106">
        <v>0</v>
      </c>
      <c r="AJ5109" s="106">
        <v>0</v>
      </c>
      <c r="AK5109" s="60" t="str">
        <f>+IF(Tabla1[[#This Row],[REQUEST_TY]]="SR MANTENIMIENTO CORRECTIVO", "EMERGENCIA", "OTROS")</f>
        <v>EMERGENCIA</v>
      </c>
      <c r="AL5109" s="6" t="str">
        <f>+_xlfn.IFS(Tabla1[[#This Row],[Veces obj]]&lt;=1,"0-1",Tabla1[[#This Row],[Veces obj]]&lt;=2,"1-2",Tabla1[[#This Row],[Veces obj]]&lt;=3,"2-3",TRUE,"&gt;3")</f>
        <v>0-1</v>
      </c>
      <c r="AM5109" s="60" t="str">
        <f>+_xlfn.IFS(MONTH(Tabla1[[#This Row],[MES]])&lt;=3,"Q1",MONTH(Tabla1[[#This Row],[MES]])&lt;=6,"Q2",MONTH(Tabla1[[#This Row],[MES]])&lt;=9,"Q3",TRUE,"Q4")</f>
        <v>Q2</v>
      </c>
      <c r="AN5109" s="15" t="str">
        <f>+IFERROR(VLOOKUP(Tabla1[[#This Row],[CUENTA]],CTAS[],2,0),"OTROS")</f>
        <v>OTROS</v>
      </c>
      <c r="AP5109" s="15" t="str">
        <f>+IFERROR(VLOOKUP(Tabla1[[#This Row],[EMPLEADO]],IS[],3,0),"OTROS")</f>
        <v>OTROS</v>
      </c>
      <c r="AQ5109" s="15" t="str">
        <f>+IFERROR(VLOOKUP(Tabla1[[#This Row],[EMPLEADO]],IS[[NÓMINA]:[INGENIERO]],2,0),"OTROS")</f>
        <v>OTROS</v>
      </c>
    </row>
    <row r="5110" spans="1:43" x14ac:dyDescent="0.25">
      <c r="A5110" s="91" t="s">
        <v>12089</v>
      </c>
      <c r="B5110" s="92">
        <v>1</v>
      </c>
      <c r="C5110" s="92" t="s">
        <v>14352</v>
      </c>
      <c r="D5110" s="93" t="s">
        <v>38</v>
      </c>
      <c r="E5110" s="94" t="s">
        <v>76</v>
      </c>
      <c r="F5110" s="94" t="s">
        <v>14353</v>
      </c>
      <c r="G5110" s="105" t="s">
        <v>9964</v>
      </c>
      <c r="H5110" s="92" t="s">
        <v>1052</v>
      </c>
      <c r="I5110" s="95" t="s">
        <v>43</v>
      </c>
      <c r="J5110" s="92" t="s">
        <v>8</v>
      </c>
      <c r="K5110" s="96" t="s">
        <v>59</v>
      </c>
      <c r="L5110" s="96" t="s">
        <v>9965</v>
      </c>
      <c r="M5110" s="92" t="s">
        <v>1642</v>
      </c>
      <c r="N5110" s="92">
        <v>0</v>
      </c>
      <c r="O5110" s="92" t="s">
        <v>47</v>
      </c>
      <c r="P5110" s="96">
        <v>61</v>
      </c>
      <c r="Q5110" s="96" t="s">
        <v>48</v>
      </c>
      <c r="R5110" s="97" t="s">
        <v>63</v>
      </c>
      <c r="S5110" s="98" t="s">
        <v>64</v>
      </c>
      <c r="T5110" s="98" t="s">
        <v>51</v>
      </c>
      <c r="U5110" s="99" t="s">
        <v>96</v>
      </c>
      <c r="V5110" s="100">
        <v>1.1000000000000001</v>
      </c>
      <c r="W5110" s="106">
        <v>1501.5000000000002</v>
      </c>
      <c r="X5110" s="102">
        <v>1</v>
      </c>
      <c r="Y5110" s="103">
        <v>1.77</v>
      </c>
      <c r="Z5110" s="99">
        <v>5</v>
      </c>
      <c r="AA5110" s="104">
        <v>0.35399999999999998</v>
      </c>
      <c r="AB5110" s="100">
        <v>0</v>
      </c>
      <c r="AC5110" s="106">
        <v>0</v>
      </c>
      <c r="AD5110" s="107">
        <v>43616</v>
      </c>
      <c r="AE5110" s="107">
        <v>43616</v>
      </c>
      <c r="AF5110" s="99">
        <v>0</v>
      </c>
      <c r="AG5110" s="101" t="s">
        <v>53</v>
      </c>
      <c r="AH5110" s="100">
        <v>0</v>
      </c>
      <c r="AI5110" s="106">
        <v>0</v>
      </c>
      <c r="AJ5110" s="106">
        <v>0</v>
      </c>
      <c r="AK5110" s="60" t="str">
        <f>+IF(Tabla1[[#This Row],[REQUEST_TY]]="SR MANTENIMIENTO CORRECTIVO", "EMERGENCIA", "OTROS")</f>
        <v>EMERGENCIA</v>
      </c>
      <c r="AL5110" s="6" t="str">
        <f>+_xlfn.IFS(Tabla1[[#This Row],[Veces obj]]&lt;=1,"0-1",Tabla1[[#This Row],[Veces obj]]&lt;=2,"1-2",Tabla1[[#This Row],[Veces obj]]&lt;=3,"2-3",TRUE,"&gt;3")</f>
        <v>0-1</v>
      </c>
      <c r="AM5110" s="60" t="str">
        <f>+_xlfn.IFS(MONTH(Tabla1[[#This Row],[MES]])&lt;=3,"Q1",MONTH(Tabla1[[#This Row],[MES]])&lt;=6,"Q2",MONTH(Tabla1[[#This Row],[MES]])&lt;=9,"Q3",TRUE,"Q4")</f>
        <v>Q2</v>
      </c>
      <c r="AN5110" s="15" t="str">
        <f>+IFERROR(VLOOKUP(Tabla1[[#This Row],[CUENTA]],CTAS[],2,0),"OTROS")</f>
        <v>OTROS</v>
      </c>
      <c r="AP5110" s="15" t="str">
        <f>+IFERROR(VLOOKUP(Tabla1[[#This Row],[EMPLEADO]],IS[],3,0),"OTROS")</f>
        <v>OTROS</v>
      </c>
      <c r="AQ5110" s="15" t="str">
        <f>+IFERROR(VLOOKUP(Tabla1[[#This Row],[EMPLEADO]],IS[[NÓMINA]:[INGENIERO]],2,0),"OTROS")</f>
        <v>OTROS</v>
      </c>
    </row>
    <row r="5111" spans="1:43" x14ac:dyDescent="0.25">
      <c r="A5111" s="91" t="s">
        <v>12089</v>
      </c>
      <c r="B5111" s="92">
        <v>1</v>
      </c>
      <c r="C5111" s="92" t="s">
        <v>14354</v>
      </c>
      <c r="D5111" s="93" t="s">
        <v>38</v>
      </c>
      <c r="E5111" s="94" t="s">
        <v>226</v>
      </c>
      <c r="F5111" s="94" t="s">
        <v>14355</v>
      </c>
      <c r="G5111" s="105" t="s">
        <v>14356</v>
      </c>
      <c r="H5111" s="92" t="s">
        <v>150</v>
      </c>
      <c r="I5111" s="95" t="s">
        <v>43</v>
      </c>
      <c r="J5111" s="92" t="s">
        <v>8</v>
      </c>
      <c r="K5111" s="96" t="s">
        <v>151</v>
      </c>
      <c r="L5111" s="96" t="s">
        <v>323</v>
      </c>
      <c r="M5111" s="92" t="s">
        <v>73</v>
      </c>
      <c r="N5111" s="92">
        <v>1</v>
      </c>
      <c r="O5111" s="92" t="s">
        <v>47</v>
      </c>
      <c r="P5111" s="96">
        <v>228</v>
      </c>
      <c r="Q5111" s="96" t="s">
        <v>48</v>
      </c>
      <c r="R5111" s="97" t="s">
        <v>153</v>
      </c>
      <c r="S5111" s="98" t="s">
        <v>50</v>
      </c>
      <c r="T5111" s="98" t="s">
        <v>51</v>
      </c>
      <c r="U5111" s="99" t="s">
        <v>52</v>
      </c>
      <c r="V5111" s="100">
        <v>1.05</v>
      </c>
      <c r="W5111" s="106">
        <v>0</v>
      </c>
      <c r="X5111" s="102">
        <v>1</v>
      </c>
      <c r="Y5111" s="103">
        <v>0</v>
      </c>
      <c r="Z5111" s="99">
        <v>5</v>
      </c>
      <c r="AA5111" s="104">
        <v>0</v>
      </c>
      <c r="AB5111" s="100">
        <v>0</v>
      </c>
      <c r="AC5111" s="106">
        <v>0</v>
      </c>
      <c r="AD5111" s="107">
        <v>43616</v>
      </c>
      <c r="AE5111" s="107">
        <v>43616</v>
      </c>
      <c r="AF5111" s="99">
        <v>0</v>
      </c>
      <c r="AG5111" s="101" t="s">
        <v>53</v>
      </c>
      <c r="AH5111" s="100">
        <v>0</v>
      </c>
      <c r="AI5111" s="106">
        <v>0</v>
      </c>
      <c r="AJ5111" s="106">
        <v>0</v>
      </c>
      <c r="AK5111" s="60" t="str">
        <f>+IF(Tabla1[[#This Row],[REQUEST_TY]]="SR MANTENIMIENTO CORRECTIVO", "EMERGENCIA", "OTROS")</f>
        <v>EMERGENCIA</v>
      </c>
      <c r="AL5111" s="6" t="str">
        <f>+_xlfn.IFS(Tabla1[[#This Row],[Veces obj]]&lt;=1,"0-1",Tabla1[[#This Row],[Veces obj]]&lt;=2,"1-2",Tabla1[[#This Row],[Veces obj]]&lt;=3,"2-3",TRUE,"&gt;3")</f>
        <v>0-1</v>
      </c>
      <c r="AM5111" s="60" t="str">
        <f>+_xlfn.IFS(MONTH(Tabla1[[#This Row],[MES]])&lt;=3,"Q1",MONTH(Tabla1[[#This Row],[MES]])&lt;=6,"Q2",MONTH(Tabla1[[#This Row],[MES]])&lt;=9,"Q3",TRUE,"Q4")</f>
        <v>Q2</v>
      </c>
      <c r="AN5111" s="15" t="str">
        <f>+IFERROR(VLOOKUP(Tabla1[[#This Row],[CUENTA]],CTAS[],2,0),"OTROS")</f>
        <v>HONEYWELL</v>
      </c>
      <c r="AP5111" s="15" t="str">
        <f>+IFERROR(VLOOKUP(Tabla1[[#This Row],[EMPLEADO]],IS[],3,0),"OTROS")</f>
        <v>JUAREZ</v>
      </c>
      <c r="AQ5111" s="15" t="str">
        <f>+IFERROR(VLOOKUP(Tabla1[[#This Row],[EMPLEADO]],IS[[NÓMINA]:[INGENIERO]],2,0),"OTROS")</f>
        <v>CARLOS MONTOYA</v>
      </c>
    </row>
    <row r="5112" spans="1:43" x14ac:dyDescent="0.25">
      <c r="A5112" s="91" t="s">
        <v>12089</v>
      </c>
      <c r="B5112" s="92">
        <v>1</v>
      </c>
      <c r="C5112" s="92" t="s">
        <v>14357</v>
      </c>
      <c r="D5112" s="93" t="s">
        <v>38</v>
      </c>
      <c r="E5112" s="94" t="s">
        <v>604</v>
      </c>
      <c r="F5112" s="94" t="s">
        <v>14358</v>
      </c>
      <c r="G5112" s="105" t="s">
        <v>14359</v>
      </c>
      <c r="H5112" s="92" t="s">
        <v>915</v>
      </c>
      <c r="I5112" s="95" t="s">
        <v>43</v>
      </c>
      <c r="J5112" s="92" t="s">
        <v>8</v>
      </c>
      <c r="K5112" s="96" t="s">
        <v>2443</v>
      </c>
      <c r="L5112" s="96" t="s">
        <v>4407</v>
      </c>
      <c r="M5112" s="92" t="s">
        <v>131</v>
      </c>
      <c r="N5112" s="92">
        <v>0</v>
      </c>
      <c r="O5112" s="92" t="s">
        <v>47</v>
      </c>
      <c r="P5112" s="96">
        <v>182</v>
      </c>
      <c r="Q5112" s="96" t="s">
        <v>48</v>
      </c>
      <c r="R5112" s="97" t="s">
        <v>63</v>
      </c>
      <c r="S5112" s="98" t="s">
        <v>64</v>
      </c>
      <c r="T5112" s="98" t="s">
        <v>51</v>
      </c>
      <c r="U5112" s="99" t="s">
        <v>96</v>
      </c>
      <c r="V5112" s="100">
        <v>1.1000000000000001</v>
      </c>
      <c r="W5112" s="106">
        <v>1501.5000000000002</v>
      </c>
      <c r="X5112" s="102">
        <v>1</v>
      </c>
      <c r="Y5112" s="103">
        <v>2.17</v>
      </c>
      <c r="Z5112" s="99">
        <v>5</v>
      </c>
      <c r="AA5112" s="104">
        <v>0.434</v>
      </c>
      <c r="AB5112" s="100">
        <v>0</v>
      </c>
      <c r="AC5112" s="106">
        <v>0</v>
      </c>
      <c r="AD5112" s="107">
        <v>43615</v>
      </c>
      <c r="AE5112" s="107">
        <v>43615</v>
      </c>
      <c r="AF5112" s="99">
        <v>0</v>
      </c>
      <c r="AG5112" s="101" t="s">
        <v>53</v>
      </c>
      <c r="AH5112" s="100">
        <v>0</v>
      </c>
      <c r="AI5112" s="106">
        <v>0</v>
      </c>
      <c r="AJ5112" s="106">
        <v>0</v>
      </c>
      <c r="AK5112" s="60" t="str">
        <f>+IF(Tabla1[[#This Row],[REQUEST_TY]]="SR MANTENIMIENTO CORRECTIVO", "EMERGENCIA", "OTROS")</f>
        <v>EMERGENCIA</v>
      </c>
      <c r="AL5112" s="6" t="str">
        <f>+_xlfn.IFS(Tabla1[[#This Row],[Veces obj]]&lt;=1,"0-1",Tabla1[[#This Row],[Veces obj]]&lt;=2,"1-2",Tabla1[[#This Row],[Veces obj]]&lt;=3,"2-3",TRUE,"&gt;3")</f>
        <v>0-1</v>
      </c>
      <c r="AM5112" s="60" t="str">
        <f>+_xlfn.IFS(MONTH(Tabla1[[#This Row],[MES]])&lt;=3,"Q1",MONTH(Tabla1[[#This Row],[MES]])&lt;=6,"Q2",MONTH(Tabla1[[#This Row],[MES]])&lt;=9,"Q3",TRUE,"Q4")</f>
        <v>Q2</v>
      </c>
      <c r="AN5112" s="15" t="str">
        <f>+IFERROR(VLOOKUP(Tabla1[[#This Row],[CUENTA]],CTAS[],2,0),"OTROS")</f>
        <v>OTROS</v>
      </c>
      <c r="AP5112" s="15" t="str">
        <f>+IFERROR(VLOOKUP(Tabla1[[#This Row],[EMPLEADO]],IS[],3,0),"OTROS")</f>
        <v>OTROS</v>
      </c>
      <c r="AQ5112" s="15" t="str">
        <f>+IFERROR(VLOOKUP(Tabla1[[#This Row],[EMPLEADO]],IS[[NÓMINA]:[INGENIERO]],2,0),"OTROS")</f>
        <v>OTROS</v>
      </c>
    </row>
    <row r="5113" spans="1:43" x14ac:dyDescent="0.25">
      <c r="A5113" s="91" t="s">
        <v>12089</v>
      </c>
      <c r="B5113" s="92">
        <v>1</v>
      </c>
      <c r="C5113" s="92" t="s">
        <v>14360</v>
      </c>
      <c r="D5113" s="93" t="s">
        <v>38</v>
      </c>
      <c r="E5113" s="94" t="s">
        <v>2312</v>
      </c>
      <c r="F5113" s="94" t="s">
        <v>14361</v>
      </c>
      <c r="G5113" s="105" t="s">
        <v>14362</v>
      </c>
      <c r="H5113" s="92" t="s">
        <v>124</v>
      </c>
      <c r="I5113" s="95" t="s">
        <v>43</v>
      </c>
      <c r="J5113" s="92" t="s">
        <v>8</v>
      </c>
      <c r="K5113" s="96" t="s">
        <v>117</v>
      </c>
      <c r="L5113" s="96" t="s">
        <v>14363</v>
      </c>
      <c r="M5113" s="92" t="s">
        <v>119</v>
      </c>
      <c r="N5113" s="92">
        <v>0</v>
      </c>
      <c r="O5113" s="92" t="s">
        <v>47</v>
      </c>
      <c r="P5113" s="96">
        <v>586</v>
      </c>
      <c r="Q5113" s="96" t="s">
        <v>48</v>
      </c>
      <c r="R5113" s="97" t="s">
        <v>49</v>
      </c>
      <c r="S5113" s="98" t="s">
        <v>50</v>
      </c>
      <c r="T5113" s="98" t="s">
        <v>51</v>
      </c>
      <c r="U5113" s="99" t="s">
        <v>52</v>
      </c>
      <c r="V5113" s="100">
        <v>1.05</v>
      </c>
      <c r="W5113" s="106">
        <v>750.75000000000011</v>
      </c>
      <c r="X5113" s="102">
        <v>1</v>
      </c>
      <c r="Y5113" s="103">
        <v>7.15</v>
      </c>
      <c r="Z5113" s="99">
        <v>5</v>
      </c>
      <c r="AA5113" s="104">
        <v>1.4300000000000002</v>
      </c>
      <c r="AB5113" s="100">
        <v>0.10750000000000004</v>
      </c>
      <c r="AC5113" s="106">
        <v>-76.86250000000004</v>
      </c>
      <c r="AD5113" s="107">
        <v>43614</v>
      </c>
      <c r="AE5113" s="107">
        <v>43615</v>
      </c>
      <c r="AF5113" s="99">
        <v>1</v>
      </c>
      <c r="AG5113" s="101" t="s">
        <v>53</v>
      </c>
      <c r="AH5113" s="100">
        <v>0</v>
      </c>
      <c r="AI5113" s="106">
        <v>0</v>
      </c>
      <c r="AJ5113" s="106">
        <v>0</v>
      </c>
      <c r="AK5113" s="60" t="str">
        <f>+IF(Tabla1[[#This Row],[REQUEST_TY]]="SR MANTENIMIENTO CORRECTIVO", "EMERGENCIA", "OTROS")</f>
        <v>EMERGENCIA</v>
      </c>
      <c r="AL5113" s="6" t="str">
        <f>+_xlfn.IFS(Tabla1[[#This Row],[Veces obj]]&lt;=1,"0-1",Tabla1[[#This Row],[Veces obj]]&lt;=2,"1-2",Tabla1[[#This Row],[Veces obj]]&lt;=3,"2-3",TRUE,"&gt;3")</f>
        <v>1-2</v>
      </c>
      <c r="AM5113" s="60" t="str">
        <f>+_xlfn.IFS(MONTH(Tabla1[[#This Row],[MES]])&lt;=3,"Q1",MONTH(Tabla1[[#This Row],[MES]])&lt;=6,"Q2",MONTH(Tabla1[[#This Row],[MES]])&lt;=9,"Q3",TRUE,"Q4")</f>
        <v>Q2</v>
      </c>
      <c r="AN5113" s="15" t="str">
        <f>+IFERROR(VLOOKUP(Tabla1[[#This Row],[CUENTA]],CTAS[],2,0),"OTROS")</f>
        <v>OTROS</v>
      </c>
      <c r="AP5113" s="15" t="str">
        <f>+IFERROR(VLOOKUP(Tabla1[[#This Row],[EMPLEADO]],IS[],3,0),"OTROS")</f>
        <v>JUAREZ</v>
      </c>
      <c r="AQ5113" s="15" t="str">
        <f>+IFERROR(VLOOKUP(Tabla1[[#This Row],[EMPLEADO]],IS[[NÓMINA]:[INGENIERO]],2,0),"OTROS")</f>
        <v>MIGUEL COTA</v>
      </c>
    </row>
    <row r="5114" spans="1:43" x14ac:dyDescent="0.25">
      <c r="A5114" s="91" t="s">
        <v>12089</v>
      </c>
      <c r="B5114" s="92">
        <v>1</v>
      </c>
      <c r="C5114" s="92" t="s">
        <v>14364</v>
      </c>
      <c r="D5114" s="93" t="s">
        <v>38</v>
      </c>
      <c r="E5114" s="94" t="s">
        <v>1394</v>
      </c>
      <c r="F5114" s="94" t="s">
        <v>14365</v>
      </c>
      <c r="G5114" s="105" t="s">
        <v>1396</v>
      </c>
      <c r="H5114" s="92" t="s">
        <v>70</v>
      </c>
      <c r="I5114" s="95" t="s">
        <v>43</v>
      </c>
      <c r="J5114" s="92" t="s">
        <v>8</v>
      </c>
      <c r="K5114" s="96" t="s">
        <v>71</v>
      </c>
      <c r="L5114" s="96" t="s">
        <v>93</v>
      </c>
      <c r="M5114" s="92" t="s">
        <v>94</v>
      </c>
      <c r="N5114" s="92">
        <v>1</v>
      </c>
      <c r="O5114" s="92" t="s">
        <v>47</v>
      </c>
      <c r="P5114" s="96">
        <v>119</v>
      </c>
      <c r="Q5114" s="96" t="s">
        <v>48</v>
      </c>
      <c r="R5114" s="97" t="s">
        <v>49</v>
      </c>
      <c r="S5114" s="98" t="s">
        <v>50</v>
      </c>
      <c r="T5114" s="98" t="s">
        <v>51</v>
      </c>
      <c r="U5114" s="99" t="s">
        <v>52</v>
      </c>
      <c r="V5114" s="100">
        <v>1.05</v>
      </c>
      <c r="W5114" s="106">
        <v>0</v>
      </c>
      <c r="X5114" s="102">
        <v>1</v>
      </c>
      <c r="Y5114" s="103">
        <v>0</v>
      </c>
      <c r="Z5114" s="99">
        <v>5</v>
      </c>
      <c r="AA5114" s="104">
        <v>0</v>
      </c>
      <c r="AB5114" s="100">
        <v>0</v>
      </c>
      <c r="AC5114" s="106">
        <v>0</v>
      </c>
      <c r="AD5114" s="107">
        <v>43614</v>
      </c>
      <c r="AE5114" s="107">
        <v>43614</v>
      </c>
      <c r="AF5114" s="99">
        <v>0</v>
      </c>
      <c r="AG5114" s="101" t="s">
        <v>53</v>
      </c>
      <c r="AH5114" s="100">
        <v>0</v>
      </c>
      <c r="AI5114" s="106">
        <v>0</v>
      </c>
      <c r="AJ5114" s="106">
        <v>0</v>
      </c>
      <c r="AK5114" s="60" t="str">
        <f>+IF(Tabla1[[#This Row],[REQUEST_TY]]="SR MANTENIMIENTO CORRECTIVO", "EMERGENCIA", "OTROS")</f>
        <v>EMERGENCIA</v>
      </c>
      <c r="AL5114" s="6" t="str">
        <f>+_xlfn.IFS(Tabla1[[#This Row],[Veces obj]]&lt;=1,"0-1",Tabla1[[#This Row],[Veces obj]]&lt;=2,"1-2",Tabla1[[#This Row],[Veces obj]]&lt;=3,"2-3",TRUE,"&gt;3")</f>
        <v>0-1</v>
      </c>
      <c r="AM5114" s="60" t="str">
        <f>+_xlfn.IFS(MONTH(Tabla1[[#This Row],[MES]])&lt;=3,"Q1",MONTH(Tabla1[[#This Row],[MES]])&lt;=6,"Q2",MONTH(Tabla1[[#This Row],[MES]])&lt;=9,"Q3",TRUE,"Q4")</f>
        <v>Q2</v>
      </c>
      <c r="AN5114" s="15" t="str">
        <f>+IFERROR(VLOOKUP(Tabla1[[#This Row],[CUENTA]],CTAS[],2,0),"OTROS")</f>
        <v>OTROS</v>
      </c>
      <c r="AP5114" s="15" t="str">
        <f>+IFERROR(VLOOKUP(Tabla1[[#This Row],[EMPLEADO]],IS[],3,0),"OTROS")</f>
        <v>OTROS</v>
      </c>
      <c r="AQ5114" s="15" t="str">
        <f>+IFERROR(VLOOKUP(Tabla1[[#This Row],[EMPLEADO]],IS[[NÓMINA]:[INGENIERO]],2,0),"OTROS")</f>
        <v>OTROS</v>
      </c>
    </row>
    <row r="5115" spans="1:43" x14ac:dyDescent="0.25">
      <c r="A5115" s="91" t="s">
        <v>12089</v>
      </c>
      <c r="B5115" s="92">
        <v>1</v>
      </c>
      <c r="C5115" s="92" t="s">
        <v>14366</v>
      </c>
      <c r="D5115" s="93" t="s">
        <v>38</v>
      </c>
      <c r="E5115" s="94" t="s">
        <v>558</v>
      </c>
      <c r="F5115" s="94" t="s">
        <v>14367</v>
      </c>
      <c r="G5115" s="105" t="s">
        <v>8818</v>
      </c>
      <c r="H5115" s="92" t="s">
        <v>116</v>
      </c>
      <c r="I5115" s="95" t="s">
        <v>43</v>
      </c>
      <c r="J5115" s="92" t="s">
        <v>8</v>
      </c>
      <c r="K5115" s="96" t="s">
        <v>92</v>
      </c>
      <c r="L5115" s="96" t="s">
        <v>93</v>
      </c>
      <c r="M5115" s="92" t="s">
        <v>94</v>
      </c>
      <c r="N5115" s="92">
        <v>0</v>
      </c>
      <c r="O5115" s="92" t="s">
        <v>47</v>
      </c>
      <c r="P5115" s="96">
        <v>55</v>
      </c>
      <c r="Q5115" s="96" t="s">
        <v>82</v>
      </c>
      <c r="R5115" s="97" t="s">
        <v>95</v>
      </c>
      <c r="S5115" s="98" t="s">
        <v>64</v>
      </c>
      <c r="T5115" s="98" t="s">
        <v>51</v>
      </c>
      <c r="U5115" s="99" t="s">
        <v>83</v>
      </c>
      <c r="V5115" s="100">
        <v>1.05</v>
      </c>
      <c r="W5115" s="106">
        <v>1433.25</v>
      </c>
      <c r="X5115" s="102">
        <v>1</v>
      </c>
      <c r="Y5115" s="103">
        <v>0.98</v>
      </c>
      <c r="Z5115" s="99">
        <v>5</v>
      </c>
      <c r="AA5115" s="104">
        <v>0.19600000000000001</v>
      </c>
      <c r="AB5115" s="100">
        <v>0</v>
      </c>
      <c r="AC5115" s="106">
        <v>0</v>
      </c>
      <c r="AD5115" s="107">
        <v>43613</v>
      </c>
      <c r="AE5115" s="107">
        <v>43614</v>
      </c>
      <c r="AF5115" s="99">
        <v>1</v>
      </c>
      <c r="AG5115" s="101" t="s">
        <v>53</v>
      </c>
      <c r="AH5115" s="100">
        <v>0</v>
      </c>
      <c r="AI5115" s="106">
        <v>0</v>
      </c>
      <c r="AJ5115" s="106">
        <v>0</v>
      </c>
      <c r="AK5115" s="60" t="str">
        <f>+IF(Tabla1[[#This Row],[REQUEST_TY]]="SR MANTENIMIENTO CORRECTIVO", "EMERGENCIA", "OTROS")</f>
        <v>EMERGENCIA</v>
      </c>
      <c r="AL5115" s="6" t="str">
        <f>+_xlfn.IFS(Tabla1[[#This Row],[Veces obj]]&lt;=1,"0-1",Tabla1[[#This Row],[Veces obj]]&lt;=2,"1-2",Tabla1[[#This Row],[Veces obj]]&lt;=3,"2-3",TRUE,"&gt;3")</f>
        <v>0-1</v>
      </c>
      <c r="AM5115" s="60" t="str">
        <f>+_xlfn.IFS(MONTH(Tabla1[[#This Row],[MES]])&lt;=3,"Q1",MONTH(Tabla1[[#This Row],[MES]])&lt;=6,"Q2",MONTH(Tabla1[[#This Row],[MES]])&lt;=9,"Q3",TRUE,"Q4")</f>
        <v>Q2</v>
      </c>
      <c r="AN5115" s="15" t="str">
        <f>+IFERROR(VLOOKUP(Tabla1[[#This Row],[CUENTA]],CTAS[],2,0),"OTROS")</f>
        <v>OTROS</v>
      </c>
      <c r="AP5115" s="15" t="str">
        <f>+IFERROR(VLOOKUP(Tabla1[[#This Row],[EMPLEADO]],IS[],3,0),"OTROS")</f>
        <v>CHIHUAHUA</v>
      </c>
      <c r="AQ5115" s="15" t="str">
        <f>+IFERROR(VLOOKUP(Tabla1[[#This Row],[EMPLEADO]],IS[[NÓMINA]:[INGENIERO]],2,0),"OTROS")</f>
        <v>FERNANDO CHAVIRA</v>
      </c>
    </row>
    <row r="5116" spans="1:43" x14ac:dyDescent="0.25">
      <c r="A5116" s="91" t="s">
        <v>12089</v>
      </c>
      <c r="B5116" s="92">
        <v>1</v>
      </c>
      <c r="C5116" s="92" t="s">
        <v>14368</v>
      </c>
      <c r="D5116" s="93" t="s">
        <v>38</v>
      </c>
      <c r="E5116" s="94" t="s">
        <v>226</v>
      </c>
      <c r="F5116" s="94" t="s">
        <v>14369</v>
      </c>
      <c r="G5116" s="105" t="s">
        <v>7662</v>
      </c>
      <c r="H5116" s="92" t="s">
        <v>116</v>
      </c>
      <c r="I5116" s="95" t="s">
        <v>43</v>
      </c>
      <c r="J5116" s="92" t="s">
        <v>8</v>
      </c>
      <c r="K5116" s="96" t="s">
        <v>234</v>
      </c>
      <c r="L5116" s="96" t="s">
        <v>3930</v>
      </c>
      <c r="M5116" s="92" t="s">
        <v>119</v>
      </c>
      <c r="N5116" s="92">
        <v>0</v>
      </c>
      <c r="O5116" s="92" t="s">
        <v>47</v>
      </c>
      <c r="P5116" s="96">
        <v>89</v>
      </c>
      <c r="Q5116" s="96" t="s">
        <v>48</v>
      </c>
      <c r="R5116" s="97" t="s">
        <v>153</v>
      </c>
      <c r="S5116" s="98" t="s">
        <v>50</v>
      </c>
      <c r="T5116" s="98" t="s">
        <v>51</v>
      </c>
      <c r="U5116" s="99" t="s">
        <v>52</v>
      </c>
      <c r="V5116" s="100">
        <v>1.05</v>
      </c>
      <c r="W5116" s="106">
        <v>750.75000000000011</v>
      </c>
      <c r="X5116" s="102">
        <v>1</v>
      </c>
      <c r="Y5116" s="103">
        <v>1.46</v>
      </c>
      <c r="Z5116" s="99">
        <v>5</v>
      </c>
      <c r="AA5116" s="104">
        <v>0.29199999999999998</v>
      </c>
      <c r="AB5116" s="100">
        <v>0</v>
      </c>
      <c r="AC5116" s="106">
        <v>0</v>
      </c>
      <c r="AD5116" s="107">
        <v>43613</v>
      </c>
      <c r="AE5116" s="107">
        <v>43613</v>
      </c>
      <c r="AF5116" s="99">
        <v>0</v>
      </c>
      <c r="AG5116" s="101" t="s">
        <v>53</v>
      </c>
      <c r="AH5116" s="100">
        <v>0</v>
      </c>
      <c r="AI5116" s="106">
        <v>0</v>
      </c>
      <c r="AJ5116" s="106">
        <v>0</v>
      </c>
      <c r="AK5116" s="60" t="str">
        <f>+IF(Tabla1[[#This Row],[REQUEST_TY]]="SR MANTENIMIENTO CORRECTIVO", "EMERGENCIA", "OTROS")</f>
        <v>EMERGENCIA</v>
      </c>
      <c r="AL5116" s="6" t="str">
        <f>+_xlfn.IFS(Tabla1[[#This Row],[Veces obj]]&lt;=1,"0-1",Tabla1[[#This Row],[Veces obj]]&lt;=2,"1-2",Tabla1[[#This Row],[Veces obj]]&lt;=3,"2-3",TRUE,"&gt;3")</f>
        <v>0-1</v>
      </c>
      <c r="AM5116" s="60" t="str">
        <f>+_xlfn.IFS(MONTH(Tabla1[[#This Row],[MES]])&lt;=3,"Q1",MONTH(Tabla1[[#This Row],[MES]])&lt;=6,"Q2",MONTH(Tabla1[[#This Row],[MES]])&lt;=9,"Q3",TRUE,"Q4")</f>
        <v>Q2</v>
      </c>
      <c r="AN5116" s="15" t="str">
        <f>+IFERROR(VLOOKUP(Tabla1[[#This Row],[CUENTA]],CTAS[],2,0),"OTROS")</f>
        <v>OTROS</v>
      </c>
      <c r="AP5116" s="15" t="str">
        <f>+IFERROR(VLOOKUP(Tabla1[[#This Row],[EMPLEADO]],IS[],3,0),"OTROS")</f>
        <v>CHIHUAHUA</v>
      </c>
      <c r="AQ5116" s="15" t="str">
        <f>+IFERROR(VLOOKUP(Tabla1[[#This Row],[EMPLEADO]],IS[[NÓMINA]:[INGENIERO]],2,0),"OTROS")</f>
        <v>FERNANDO CHAVIRA</v>
      </c>
    </row>
    <row r="5117" spans="1:43" x14ac:dyDescent="0.25">
      <c r="A5117" s="91" t="s">
        <v>12089</v>
      </c>
      <c r="B5117" s="92">
        <v>1</v>
      </c>
      <c r="C5117" s="92" t="s">
        <v>14370</v>
      </c>
      <c r="D5117" s="93" t="s">
        <v>38</v>
      </c>
      <c r="E5117" s="94" t="s">
        <v>507</v>
      </c>
      <c r="F5117" s="94" t="s">
        <v>14371</v>
      </c>
      <c r="G5117" s="105" t="s">
        <v>509</v>
      </c>
      <c r="H5117" s="92" t="s">
        <v>297</v>
      </c>
      <c r="I5117" s="95" t="s">
        <v>43</v>
      </c>
      <c r="J5117" s="92" t="s">
        <v>8</v>
      </c>
      <c r="K5117" s="96" t="s">
        <v>71</v>
      </c>
      <c r="L5117" s="96" t="s">
        <v>510</v>
      </c>
      <c r="M5117" s="92" t="s">
        <v>94</v>
      </c>
      <c r="N5117" s="92">
        <v>0</v>
      </c>
      <c r="O5117" s="92" t="s">
        <v>47</v>
      </c>
      <c r="P5117" s="96">
        <v>141</v>
      </c>
      <c r="Q5117" s="96" t="s">
        <v>48</v>
      </c>
      <c r="R5117" s="97" t="s">
        <v>242</v>
      </c>
      <c r="S5117" s="98" t="s">
        <v>64</v>
      </c>
      <c r="T5117" s="98" t="s">
        <v>51</v>
      </c>
      <c r="U5117" s="99" t="s">
        <v>96</v>
      </c>
      <c r="V5117" s="100">
        <v>1.1000000000000001</v>
      </c>
      <c r="W5117" s="106">
        <v>1501.5000000000002</v>
      </c>
      <c r="X5117" s="102">
        <v>1</v>
      </c>
      <c r="Y5117" s="103">
        <v>1.28</v>
      </c>
      <c r="Z5117" s="99">
        <v>5</v>
      </c>
      <c r="AA5117" s="104">
        <v>0.25600000000000001</v>
      </c>
      <c r="AB5117" s="100">
        <v>0</v>
      </c>
      <c r="AC5117" s="106">
        <v>0</v>
      </c>
      <c r="AD5117" s="107">
        <v>43613</v>
      </c>
      <c r="AE5117" s="107">
        <v>43613</v>
      </c>
      <c r="AF5117" s="99">
        <v>0</v>
      </c>
      <c r="AG5117" s="101" t="s">
        <v>53</v>
      </c>
      <c r="AH5117" s="100">
        <v>0</v>
      </c>
      <c r="AI5117" s="106">
        <v>0</v>
      </c>
      <c r="AJ5117" s="106">
        <v>0</v>
      </c>
      <c r="AK5117" s="60" t="str">
        <f>+IF(Tabla1[[#This Row],[REQUEST_TY]]="SR MANTENIMIENTO CORRECTIVO", "EMERGENCIA", "OTROS")</f>
        <v>EMERGENCIA</v>
      </c>
      <c r="AL5117" s="6" t="str">
        <f>+_xlfn.IFS(Tabla1[[#This Row],[Veces obj]]&lt;=1,"0-1",Tabla1[[#This Row],[Veces obj]]&lt;=2,"1-2",Tabla1[[#This Row],[Veces obj]]&lt;=3,"2-3",TRUE,"&gt;3")</f>
        <v>0-1</v>
      </c>
      <c r="AM5117" s="60" t="str">
        <f>+_xlfn.IFS(MONTH(Tabla1[[#This Row],[MES]])&lt;=3,"Q1",MONTH(Tabla1[[#This Row],[MES]])&lt;=6,"Q2",MONTH(Tabla1[[#This Row],[MES]])&lt;=9,"Q3",TRUE,"Q4")</f>
        <v>Q2</v>
      </c>
      <c r="AN5117" s="15" t="str">
        <f>+IFERROR(VLOOKUP(Tabla1[[#This Row],[CUENTA]],CTAS[],2,0),"OTROS")</f>
        <v>OTROS</v>
      </c>
      <c r="AP5117" s="15" t="str">
        <f>+IFERROR(VLOOKUP(Tabla1[[#This Row],[EMPLEADO]],IS[],3,0),"OTROS")</f>
        <v>JUAREZ</v>
      </c>
      <c r="AQ5117" s="15" t="str">
        <f>+IFERROR(VLOOKUP(Tabla1[[#This Row],[EMPLEADO]],IS[[NÓMINA]:[INGENIERO]],2,0),"OTROS")</f>
        <v>ALFREDO TORRES</v>
      </c>
    </row>
    <row r="5118" spans="1:43" x14ac:dyDescent="0.25">
      <c r="A5118" s="91" t="s">
        <v>12089</v>
      </c>
      <c r="B5118" s="92">
        <v>1</v>
      </c>
      <c r="C5118" s="92" t="s">
        <v>14372</v>
      </c>
      <c r="D5118" s="93" t="s">
        <v>38</v>
      </c>
      <c r="E5118" s="94" t="s">
        <v>1346</v>
      </c>
      <c r="F5118" s="94" t="s">
        <v>14373</v>
      </c>
      <c r="G5118" s="105" t="s">
        <v>3113</v>
      </c>
      <c r="H5118" s="92" t="s">
        <v>106</v>
      </c>
      <c r="I5118" s="95" t="s">
        <v>43</v>
      </c>
      <c r="J5118" s="92" t="s">
        <v>8</v>
      </c>
      <c r="K5118" s="96" t="s">
        <v>59</v>
      </c>
      <c r="L5118" s="96" t="s">
        <v>1768</v>
      </c>
      <c r="M5118" s="92" t="s">
        <v>310</v>
      </c>
      <c r="N5118" s="92">
        <v>0</v>
      </c>
      <c r="O5118" s="92" t="s">
        <v>47</v>
      </c>
      <c r="P5118" s="96">
        <v>97</v>
      </c>
      <c r="Q5118" s="96" t="s">
        <v>48</v>
      </c>
      <c r="R5118" s="97" t="s">
        <v>223</v>
      </c>
      <c r="S5118" s="98" t="s">
        <v>139</v>
      </c>
      <c r="T5118" s="98" t="s">
        <v>51</v>
      </c>
      <c r="U5118" s="99" t="s">
        <v>353</v>
      </c>
      <c r="V5118" s="100">
        <v>1.1499999999999999</v>
      </c>
      <c r="W5118" s="106">
        <v>1808.95</v>
      </c>
      <c r="X5118" s="102">
        <v>1</v>
      </c>
      <c r="Y5118" s="103">
        <v>1.1000000000000001</v>
      </c>
      <c r="Z5118" s="99">
        <v>4</v>
      </c>
      <c r="AA5118" s="104">
        <v>0.27500000000000002</v>
      </c>
      <c r="AB5118" s="100">
        <v>0</v>
      </c>
      <c r="AC5118" s="106">
        <v>0</v>
      </c>
      <c r="AD5118" s="107">
        <v>43614</v>
      </c>
      <c r="AE5118" s="107">
        <v>43614</v>
      </c>
      <c r="AF5118" s="99">
        <v>0</v>
      </c>
      <c r="AG5118" s="101" t="s">
        <v>53</v>
      </c>
      <c r="AH5118" s="100">
        <v>0</v>
      </c>
      <c r="AI5118" s="106">
        <v>0</v>
      </c>
      <c r="AJ5118" s="106">
        <v>0</v>
      </c>
      <c r="AK5118" s="60" t="str">
        <f>+IF(Tabla1[[#This Row],[REQUEST_TY]]="SR MANTENIMIENTO CORRECTIVO", "EMERGENCIA", "OTROS")</f>
        <v>EMERGENCIA</v>
      </c>
      <c r="AL5118" s="6" t="str">
        <f>+_xlfn.IFS(Tabla1[[#This Row],[Veces obj]]&lt;=1,"0-1",Tabla1[[#This Row],[Veces obj]]&lt;=2,"1-2",Tabla1[[#This Row],[Veces obj]]&lt;=3,"2-3",TRUE,"&gt;3")</f>
        <v>0-1</v>
      </c>
      <c r="AM5118" s="60" t="str">
        <f>+_xlfn.IFS(MONTH(Tabla1[[#This Row],[MES]])&lt;=3,"Q1",MONTH(Tabla1[[#This Row],[MES]])&lt;=6,"Q2",MONTH(Tabla1[[#This Row],[MES]])&lt;=9,"Q3",TRUE,"Q4")</f>
        <v>Q2</v>
      </c>
      <c r="AN5118" s="15" t="str">
        <f>+IFERROR(VLOOKUP(Tabla1[[#This Row],[CUENTA]],CTAS[],2,0),"OTROS")</f>
        <v>OTROS</v>
      </c>
      <c r="AP5118" s="15" t="str">
        <f>+IFERROR(VLOOKUP(Tabla1[[#This Row],[EMPLEADO]],IS[],3,0),"OTROS")</f>
        <v>OTROS</v>
      </c>
      <c r="AQ5118" s="15" t="str">
        <f>+IFERROR(VLOOKUP(Tabla1[[#This Row],[EMPLEADO]],IS[[NÓMINA]:[INGENIERO]],2,0),"OTROS")</f>
        <v>OTROS</v>
      </c>
    </row>
    <row r="5119" spans="1:43" x14ac:dyDescent="0.25">
      <c r="A5119" s="91" t="s">
        <v>12089</v>
      </c>
      <c r="B5119" s="92">
        <v>1</v>
      </c>
      <c r="C5119" s="92" t="s">
        <v>14374</v>
      </c>
      <c r="D5119" s="93" t="s">
        <v>38</v>
      </c>
      <c r="E5119" s="94" t="s">
        <v>4100</v>
      </c>
      <c r="F5119" s="94" t="s">
        <v>14375</v>
      </c>
      <c r="G5119" s="105" t="s">
        <v>4102</v>
      </c>
      <c r="H5119" s="92" t="s">
        <v>784</v>
      </c>
      <c r="I5119" s="95" t="s">
        <v>43</v>
      </c>
      <c r="J5119" s="92" t="s">
        <v>8</v>
      </c>
      <c r="K5119" s="96" t="s">
        <v>1541</v>
      </c>
      <c r="L5119" s="96" t="s">
        <v>1542</v>
      </c>
      <c r="M5119" s="92" t="s">
        <v>787</v>
      </c>
      <c r="N5119" s="92">
        <v>0</v>
      </c>
      <c r="O5119" s="92" t="s">
        <v>47</v>
      </c>
      <c r="P5119" s="96">
        <v>69</v>
      </c>
      <c r="Q5119" s="96" t="s">
        <v>48</v>
      </c>
      <c r="R5119" s="97" t="s">
        <v>1543</v>
      </c>
      <c r="S5119" s="98" t="s">
        <v>50</v>
      </c>
      <c r="T5119" s="98" t="s">
        <v>51</v>
      </c>
      <c r="U5119" s="99" t="s">
        <v>52</v>
      </c>
      <c r="V5119" s="100">
        <v>1.05</v>
      </c>
      <c r="W5119" s="106">
        <v>750.75000000000011</v>
      </c>
      <c r="X5119" s="102">
        <v>1</v>
      </c>
      <c r="Y5119" s="103">
        <v>0.89</v>
      </c>
      <c r="Z5119" s="99">
        <v>5</v>
      </c>
      <c r="AA5119" s="104">
        <v>0.17799999999999999</v>
      </c>
      <c r="AB5119" s="100">
        <v>0</v>
      </c>
      <c r="AC5119" s="106">
        <v>0</v>
      </c>
      <c r="AD5119" s="107">
        <v>43615</v>
      </c>
      <c r="AE5119" s="107">
        <v>43615</v>
      </c>
      <c r="AF5119" s="99">
        <v>0</v>
      </c>
      <c r="AG5119" s="101" t="s">
        <v>53</v>
      </c>
      <c r="AH5119" s="100">
        <v>0</v>
      </c>
      <c r="AI5119" s="106">
        <v>0</v>
      </c>
      <c r="AJ5119" s="106">
        <v>0</v>
      </c>
      <c r="AK5119" s="60" t="str">
        <f>+IF(Tabla1[[#This Row],[REQUEST_TY]]="SR MANTENIMIENTO CORRECTIVO", "EMERGENCIA", "OTROS")</f>
        <v>EMERGENCIA</v>
      </c>
      <c r="AL5119" s="6" t="str">
        <f>+_xlfn.IFS(Tabla1[[#This Row],[Veces obj]]&lt;=1,"0-1",Tabla1[[#This Row],[Veces obj]]&lt;=2,"1-2",Tabla1[[#This Row],[Veces obj]]&lt;=3,"2-3",TRUE,"&gt;3")</f>
        <v>0-1</v>
      </c>
      <c r="AM5119" s="60" t="str">
        <f>+_xlfn.IFS(MONTH(Tabla1[[#This Row],[MES]])&lt;=3,"Q1",MONTH(Tabla1[[#This Row],[MES]])&lt;=6,"Q2",MONTH(Tabla1[[#This Row],[MES]])&lt;=9,"Q3",TRUE,"Q4")</f>
        <v>Q2</v>
      </c>
      <c r="AN5119" s="15" t="str">
        <f>+IFERROR(VLOOKUP(Tabla1[[#This Row],[CUENTA]],CTAS[],2,0),"OTROS")</f>
        <v>OTROS</v>
      </c>
      <c r="AP5119" s="15" t="str">
        <f>+IFERROR(VLOOKUP(Tabla1[[#This Row],[EMPLEADO]],IS[],3,0),"OTROS")</f>
        <v>OTROS</v>
      </c>
      <c r="AQ5119" s="15" t="str">
        <f>+IFERROR(VLOOKUP(Tabla1[[#This Row],[EMPLEADO]],IS[[NÓMINA]:[INGENIERO]],2,0),"OTROS")</f>
        <v>OTROS</v>
      </c>
    </row>
    <row r="5120" spans="1:43" x14ac:dyDescent="0.25">
      <c r="A5120" s="91" t="s">
        <v>12089</v>
      </c>
      <c r="B5120" s="92">
        <v>1</v>
      </c>
      <c r="C5120" s="92" t="s">
        <v>14376</v>
      </c>
      <c r="D5120" s="93" t="s">
        <v>38</v>
      </c>
      <c r="E5120" s="94" t="s">
        <v>558</v>
      </c>
      <c r="F5120" s="94" t="s">
        <v>14377</v>
      </c>
      <c r="G5120" s="105" t="s">
        <v>3437</v>
      </c>
      <c r="H5120" s="92" t="s">
        <v>101</v>
      </c>
      <c r="I5120" s="95" t="s">
        <v>43</v>
      </c>
      <c r="J5120" s="92" t="s">
        <v>8</v>
      </c>
      <c r="K5120" s="96" t="s">
        <v>798</v>
      </c>
      <c r="L5120" s="96" t="s">
        <v>8445</v>
      </c>
      <c r="M5120" s="92" t="s">
        <v>1269</v>
      </c>
      <c r="N5120" s="92">
        <v>1</v>
      </c>
      <c r="O5120" s="92" t="s">
        <v>105</v>
      </c>
      <c r="P5120" s="96">
        <v>29</v>
      </c>
      <c r="Q5120" s="96" t="s">
        <v>62</v>
      </c>
      <c r="R5120" s="97" t="s">
        <v>95</v>
      </c>
      <c r="S5120" s="98" t="s">
        <v>64</v>
      </c>
      <c r="T5120" s="98" t="s">
        <v>51</v>
      </c>
      <c r="U5120" s="99" t="s">
        <v>65</v>
      </c>
      <c r="V5120" s="100">
        <v>0.8</v>
      </c>
      <c r="W5120" s="106">
        <v>0</v>
      </c>
      <c r="X5120" s="102">
        <v>1</v>
      </c>
      <c r="Y5120" s="103">
        <v>1.75</v>
      </c>
      <c r="Z5120" s="99">
        <v>5</v>
      </c>
      <c r="AA5120" s="104">
        <v>0.35</v>
      </c>
      <c r="AB5120" s="100">
        <v>0</v>
      </c>
      <c r="AC5120" s="106">
        <v>0</v>
      </c>
      <c r="AD5120" s="107">
        <v>43614</v>
      </c>
      <c r="AE5120" s="107">
        <v>43614</v>
      </c>
      <c r="AF5120" s="99">
        <v>0</v>
      </c>
      <c r="AG5120" s="101" t="s">
        <v>53</v>
      </c>
      <c r="AH5120" s="100">
        <v>0</v>
      </c>
      <c r="AI5120" s="106">
        <v>0</v>
      </c>
      <c r="AJ5120" s="106">
        <v>0</v>
      </c>
      <c r="AK5120" s="60" t="str">
        <f>+IF(Tabla1[[#This Row],[REQUEST_TY]]="SR MANTENIMIENTO CORRECTIVO", "EMERGENCIA", "OTROS")</f>
        <v>EMERGENCIA</v>
      </c>
      <c r="AL5120" s="6" t="str">
        <f>+_xlfn.IFS(Tabla1[[#This Row],[Veces obj]]&lt;=1,"0-1",Tabla1[[#This Row],[Veces obj]]&lt;=2,"1-2",Tabla1[[#This Row],[Veces obj]]&lt;=3,"2-3",TRUE,"&gt;3")</f>
        <v>0-1</v>
      </c>
      <c r="AM5120" s="60" t="str">
        <f>+_xlfn.IFS(MONTH(Tabla1[[#This Row],[MES]])&lt;=3,"Q1",MONTH(Tabla1[[#This Row],[MES]])&lt;=6,"Q2",MONTH(Tabla1[[#This Row],[MES]])&lt;=9,"Q3",TRUE,"Q4")</f>
        <v>Q2</v>
      </c>
      <c r="AN5120" s="15" t="str">
        <f>+IFERROR(VLOOKUP(Tabla1[[#This Row],[CUENTA]],CTAS[],2,0),"OTROS")</f>
        <v>OTROS</v>
      </c>
      <c r="AP5120" s="15" t="str">
        <f>+IFERROR(VLOOKUP(Tabla1[[#This Row],[EMPLEADO]],IS[],3,0),"OTROS")</f>
        <v>OTROS</v>
      </c>
      <c r="AQ5120" s="15" t="str">
        <f>+IFERROR(VLOOKUP(Tabla1[[#This Row],[EMPLEADO]],IS[[NÓMINA]:[INGENIERO]],2,0),"OTROS")</f>
        <v>OTROS</v>
      </c>
    </row>
    <row r="5121" spans="1:43" x14ac:dyDescent="0.25">
      <c r="A5121" s="91" t="s">
        <v>12089</v>
      </c>
      <c r="B5121" s="92">
        <v>1</v>
      </c>
      <c r="C5121" s="92" t="s">
        <v>14378</v>
      </c>
      <c r="D5121" s="93" t="s">
        <v>38</v>
      </c>
      <c r="E5121" s="94" t="s">
        <v>558</v>
      </c>
      <c r="F5121" s="94" t="s">
        <v>14379</v>
      </c>
      <c r="G5121" s="105" t="s">
        <v>2273</v>
      </c>
      <c r="H5121" s="92" t="s">
        <v>101</v>
      </c>
      <c r="I5121" s="95" t="s">
        <v>43</v>
      </c>
      <c r="J5121" s="92" t="s">
        <v>8</v>
      </c>
      <c r="K5121" s="96" t="s">
        <v>798</v>
      </c>
      <c r="L5121" s="96" t="s">
        <v>8445</v>
      </c>
      <c r="M5121" s="92" t="s">
        <v>1269</v>
      </c>
      <c r="N5121" s="92">
        <v>1</v>
      </c>
      <c r="O5121" s="92" t="s">
        <v>105</v>
      </c>
      <c r="P5121" s="96">
        <v>47</v>
      </c>
      <c r="Q5121" s="96" t="s">
        <v>82</v>
      </c>
      <c r="R5121" s="97" t="s">
        <v>95</v>
      </c>
      <c r="S5121" s="98" t="s">
        <v>64</v>
      </c>
      <c r="T5121" s="98" t="s">
        <v>51</v>
      </c>
      <c r="U5121" s="99" t="s">
        <v>83</v>
      </c>
      <c r="V5121" s="100">
        <v>1.05</v>
      </c>
      <c r="W5121" s="106">
        <v>0</v>
      </c>
      <c r="X5121" s="102">
        <v>1</v>
      </c>
      <c r="Y5121" s="103">
        <v>3.61</v>
      </c>
      <c r="Z5121" s="99">
        <v>5</v>
      </c>
      <c r="AA5121" s="104">
        <v>0.72199999999999998</v>
      </c>
      <c r="AB5121" s="100">
        <v>0</v>
      </c>
      <c r="AC5121" s="106">
        <v>0</v>
      </c>
      <c r="AD5121" s="107">
        <v>43614</v>
      </c>
      <c r="AE5121" s="107">
        <v>43614</v>
      </c>
      <c r="AF5121" s="99">
        <v>0</v>
      </c>
      <c r="AG5121" s="101" t="s">
        <v>53</v>
      </c>
      <c r="AH5121" s="100">
        <v>0</v>
      </c>
      <c r="AI5121" s="106">
        <v>0</v>
      </c>
      <c r="AJ5121" s="106">
        <v>0</v>
      </c>
      <c r="AK5121" s="60" t="str">
        <f>+IF(Tabla1[[#This Row],[REQUEST_TY]]="SR MANTENIMIENTO CORRECTIVO", "EMERGENCIA", "OTROS")</f>
        <v>EMERGENCIA</v>
      </c>
      <c r="AL5121" s="6" t="str">
        <f>+_xlfn.IFS(Tabla1[[#This Row],[Veces obj]]&lt;=1,"0-1",Tabla1[[#This Row],[Veces obj]]&lt;=2,"1-2",Tabla1[[#This Row],[Veces obj]]&lt;=3,"2-3",TRUE,"&gt;3")</f>
        <v>0-1</v>
      </c>
      <c r="AM5121" s="60" t="str">
        <f>+_xlfn.IFS(MONTH(Tabla1[[#This Row],[MES]])&lt;=3,"Q1",MONTH(Tabla1[[#This Row],[MES]])&lt;=6,"Q2",MONTH(Tabla1[[#This Row],[MES]])&lt;=9,"Q3",TRUE,"Q4")</f>
        <v>Q2</v>
      </c>
      <c r="AN5121" s="15" t="str">
        <f>+IFERROR(VLOOKUP(Tabla1[[#This Row],[CUENTA]],CTAS[],2,0),"OTROS")</f>
        <v>OTROS</v>
      </c>
      <c r="AP5121" s="15" t="str">
        <f>+IFERROR(VLOOKUP(Tabla1[[#This Row],[EMPLEADO]],IS[],3,0),"OTROS")</f>
        <v>OTROS</v>
      </c>
      <c r="AQ5121" s="15" t="str">
        <f>+IFERROR(VLOOKUP(Tabla1[[#This Row],[EMPLEADO]],IS[[NÓMINA]:[INGENIERO]],2,0),"OTROS")</f>
        <v>OTROS</v>
      </c>
    </row>
    <row r="5122" spans="1:43" x14ac:dyDescent="0.25">
      <c r="A5122" s="91" t="s">
        <v>12089</v>
      </c>
      <c r="B5122" s="92">
        <v>1</v>
      </c>
      <c r="C5122" s="92" t="s">
        <v>14380</v>
      </c>
      <c r="D5122" s="93" t="s">
        <v>38</v>
      </c>
      <c r="E5122" s="94" t="s">
        <v>464</v>
      </c>
      <c r="F5122" s="94" t="s">
        <v>14381</v>
      </c>
      <c r="G5122" s="105" t="s">
        <v>1978</v>
      </c>
      <c r="H5122" s="92" t="s">
        <v>150</v>
      </c>
      <c r="I5122" s="95" t="s">
        <v>43</v>
      </c>
      <c r="J5122" s="92" t="s">
        <v>8</v>
      </c>
      <c r="K5122" s="96" t="s">
        <v>151</v>
      </c>
      <c r="L5122" s="96" t="s">
        <v>185</v>
      </c>
      <c r="M5122" s="92" t="s">
        <v>73</v>
      </c>
      <c r="N5122" s="92">
        <v>1</v>
      </c>
      <c r="O5122" s="92" t="s">
        <v>47</v>
      </c>
      <c r="P5122" s="96">
        <v>39</v>
      </c>
      <c r="Q5122" s="96" t="s">
        <v>82</v>
      </c>
      <c r="R5122" s="97" t="s">
        <v>242</v>
      </c>
      <c r="S5122" s="98" t="s">
        <v>64</v>
      </c>
      <c r="T5122" s="98" t="s">
        <v>51</v>
      </c>
      <c r="U5122" s="99" t="s">
        <v>83</v>
      </c>
      <c r="V5122" s="100">
        <v>1.05</v>
      </c>
      <c r="W5122" s="106">
        <v>0</v>
      </c>
      <c r="X5122" s="102">
        <v>1</v>
      </c>
      <c r="Y5122" s="103">
        <v>1.42</v>
      </c>
      <c r="Z5122" s="99">
        <v>5</v>
      </c>
      <c r="AA5122" s="104">
        <v>0.28399999999999997</v>
      </c>
      <c r="AB5122" s="100">
        <v>0</v>
      </c>
      <c r="AC5122" s="106">
        <v>0</v>
      </c>
      <c r="AD5122" s="107">
        <v>43615</v>
      </c>
      <c r="AE5122" s="107">
        <v>43616</v>
      </c>
      <c r="AF5122" s="99">
        <v>1</v>
      </c>
      <c r="AG5122" s="101" t="s">
        <v>53</v>
      </c>
      <c r="AH5122" s="100">
        <v>0</v>
      </c>
      <c r="AI5122" s="106">
        <v>0</v>
      </c>
      <c r="AJ5122" s="106">
        <v>0</v>
      </c>
      <c r="AK5122" s="60" t="str">
        <f>+IF(Tabla1[[#This Row],[REQUEST_TY]]="SR MANTENIMIENTO CORRECTIVO", "EMERGENCIA", "OTROS")</f>
        <v>EMERGENCIA</v>
      </c>
      <c r="AL5122" s="6" t="str">
        <f>+_xlfn.IFS(Tabla1[[#This Row],[Veces obj]]&lt;=1,"0-1",Tabla1[[#This Row],[Veces obj]]&lt;=2,"1-2",Tabla1[[#This Row],[Veces obj]]&lt;=3,"2-3",TRUE,"&gt;3")</f>
        <v>0-1</v>
      </c>
      <c r="AM5122" s="60" t="str">
        <f>+_xlfn.IFS(MONTH(Tabla1[[#This Row],[MES]])&lt;=3,"Q1",MONTH(Tabla1[[#This Row],[MES]])&lt;=6,"Q2",MONTH(Tabla1[[#This Row],[MES]])&lt;=9,"Q3",TRUE,"Q4")</f>
        <v>Q2</v>
      </c>
      <c r="AN5122" s="15" t="str">
        <f>+IFERROR(VLOOKUP(Tabla1[[#This Row],[CUENTA]],CTAS[],2,0),"OTROS")</f>
        <v>HONEYWELL</v>
      </c>
      <c r="AP5122" s="15" t="str">
        <f>+IFERROR(VLOOKUP(Tabla1[[#This Row],[EMPLEADO]],IS[],3,0),"OTROS")</f>
        <v>JUAREZ</v>
      </c>
      <c r="AQ5122" s="15" t="str">
        <f>+IFERROR(VLOOKUP(Tabla1[[#This Row],[EMPLEADO]],IS[[NÓMINA]:[INGENIERO]],2,0),"OTROS")</f>
        <v>CARLOS MONTOYA</v>
      </c>
    </row>
    <row r="5123" spans="1:43" x14ac:dyDescent="0.25">
      <c r="A5123" s="91" t="s">
        <v>12089</v>
      </c>
      <c r="B5123" s="92">
        <v>1</v>
      </c>
      <c r="C5123" s="92" t="s">
        <v>14382</v>
      </c>
      <c r="D5123" s="93" t="s">
        <v>38</v>
      </c>
      <c r="E5123" s="94" t="s">
        <v>725</v>
      </c>
      <c r="F5123" s="94" t="s">
        <v>14383</v>
      </c>
      <c r="G5123" s="105" t="s">
        <v>3013</v>
      </c>
      <c r="H5123" s="92" t="s">
        <v>58</v>
      </c>
      <c r="I5123" s="95" t="s">
        <v>43</v>
      </c>
      <c r="J5123" s="92" t="s">
        <v>8</v>
      </c>
      <c r="K5123" s="96" t="s">
        <v>102</v>
      </c>
      <c r="L5123" s="96" t="s">
        <v>1906</v>
      </c>
      <c r="M5123" s="92" t="s">
        <v>1501</v>
      </c>
      <c r="N5123" s="92">
        <v>0</v>
      </c>
      <c r="O5123" s="92" t="s">
        <v>47</v>
      </c>
      <c r="P5123" s="96">
        <v>39</v>
      </c>
      <c r="Q5123" s="96" t="s">
        <v>82</v>
      </c>
      <c r="R5123" s="97" t="s">
        <v>223</v>
      </c>
      <c r="S5123" s="98" t="s">
        <v>139</v>
      </c>
      <c r="T5123" s="98" t="s">
        <v>51</v>
      </c>
      <c r="U5123" s="99" t="s">
        <v>140</v>
      </c>
      <c r="V5123" s="100">
        <v>1.1000000000000001</v>
      </c>
      <c r="W5123" s="106">
        <v>1730.3000000000004</v>
      </c>
      <c r="X5123" s="102">
        <v>1</v>
      </c>
      <c r="Y5123" s="103">
        <v>0.5</v>
      </c>
      <c r="Z5123" s="99">
        <v>4</v>
      </c>
      <c r="AA5123" s="104">
        <v>0.125</v>
      </c>
      <c r="AB5123" s="100">
        <v>0</v>
      </c>
      <c r="AC5123" s="106">
        <v>0</v>
      </c>
      <c r="AD5123" s="107">
        <v>43613</v>
      </c>
      <c r="AE5123" s="107">
        <v>43614</v>
      </c>
      <c r="AF5123" s="99">
        <v>1</v>
      </c>
      <c r="AG5123" s="101" t="s">
        <v>53</v>
      </c>
      <c r="AH5123" s="100">
        <v>0</v>
      </c>
      <c r="AI5123" s="106">
        <v>0</v>
      </c>
      <c r="AJ5123" s="106">
        <v>0</v>
      </c>
      <c r="AK5123" s="60" t="str">
        <f>+IF(Tabla1[[#This Row],[REQUEST_TY]]="SR MANTENIMIENTO CORRECTIVO", "EMERGENCIA", "OTROS")</f>
        <v>EMERGENCIA</v>
      </c>
      <c r="AL5123" s="6" t="str">
        <f>+_xlfn.IFS(Tabla1[[#This Row],[Veces obj]]&lt;=1,"0-1",Tabla1[[#This Row],[Veces obj]]&lt;=2,"1-2",Tabla1[[#This Row],[Veces obj]]&lt;=3,"2-3",TRUE,"&gt;3")</f>
        <v>0-1</v>
      </c>
      <c r="AM5123" s="60" t="str">
        <f>+_xlfn.IFS(MONTH(Tabla1[[#This Row],[MES]])&lt;=3,"Q1",MONTH(Tabla1[[#This Row],[MES]])&lt;=6,"Q2",MONTH(Tabla1[[#This Row],[MES]])&lt;=9,"Q3",TRUE,"Q4")</f>
        <v>Q2</v>
      </c>
      <c r="AN5123" s="15" t="str">
        <f>+IFERROR(VLOOKUP(Tabla1[[#This Row],[CUENTA]],CTAS[],2,0),"OTROS")</f>
        <v>OTROS</v>
      </c>
      <c r="AP5123" s="15" t="str">
        <f>+IFERROR(VLOOKUP(Tabla1[[#This Row],[EMPLEADO]],IS[],3,0),"OTROS")</f>
        <v>OTROS</v>
      </c>
      <c r="AQ5123" s="15" t="str">
        <f>+IFERROR(VLOOKUP(Tabla1[[#This Row],[EMPLEADO]],IS[[NÓMINA]:[INGENIERO]],2,0),"OTROS")</f>
        <v>OTROS</v>
      </c>
    </row>
    <row r="5124" spans="1:43" x14ac:dyDescent="0.25">
      <c r="A5124" s="91" t="s">
        <v>12089</v>
      </c>
      <c r="B5124" s="92">
        <v>1</v>
      </c>
      <c r="C5124" s="92" t="s">
        <v>14384</v>
      </c>
      <c r="D5124" s="93" t="s">
        <v>3346</v>
      </c>
      <c r="E5124" s="94" t="s">
        <v>176</v>
      </c>
      <c r="F5124" s="94" t="s">
        <v>14385</v>
      </c>
      <c r="G5124" s="105" t="s">
        <v>10979</v>
      </c>
      <c r="H5124" s="92" t="s">
        <v>163</v>
      </c>
      <c r="I5124" s="95" t="s">
        <v>43</v>
      </c>
      <c r="J5124" s="92" t="s">
        <v>8</v>
      </c>
      <c r="K5124" s="96" t="s">
        <v>151</v>
      </c>
      <c r="L5124" s="96" t="s">
        <v>10980</v>
      </c>
      <c r="M5124" s="92" t="s">
        <v>119</v>
      </c>
      <c r="N5124" s="92">
        <v>1</v>
      </c>
      <c r="O5124" s="92" t="s">
        <v>47</v>
      </c>
      <c r="P5124" s="96" t="s">
        <v>822</v>
      </c>
      <c r="Q5124" s="96" t="s">
        <v>48</v>
      </c>
      <c r="R5124" s="97" t="s">
        <v>49</v>
      </c>
      <c r="S5124" s="98" t="s">
        <v>50</v>
      </c>
      <c r="T5124" s="98" t="s">
        <v>51</v>
      </c>
      <c r="U5124" s="99" t="s">
        <v>52</v>
      </c>
      <c r="V5124" s="100">
        <v>1</v>
      </c>
      <c r="W5124" s="106">
        <v>0</v>
      </c>
      <c r="X5124" s="102">
        <v>0</v>
      </c>
      <c r="Y5124" s="103">
        <v>5</v>
      </c>
      <c r="Z5124" s="99">
        <v>5</v>
      </c>
      <c r="AA5124" s="104">
        <v>1</v>
      </c>
      <c r="AB5124" s="100">
        <v>0</v>
      </c>
      <c r="AC5124" s="106">
        <v>0</v>
      </c>
      <c r="AD5124" s="107">
        <v>43614</v>
      </c>
      <c r="AE5124" s="107">
        <v>43614</v>
      </c>
      <c r="AF5124" s="99">
        <v>0</v>
      </c>
      <c r="AG5124" s="101" t="s">
        <v>53</v>
      </c>
      <c r="AH5124" s="100">
        <v>0</v>
      </c>
      <c r="AI5124" s="106">
        <v>0</v>
      </c>
      <c r="AJ5124" s="106">
        <v>0</v>
      </c>
      <c r="AK5124" s="60" t="str">
        <f>+IF(Tabla1[[#This Row],[REQUEST_TY]]="SR MANTENIMIENTO CORRECTIVO", "EMERGENCIA", "OTROS")</f>
        <v>OTROS</v>
      </c>
      <c r="AL5124" s="6" t="str">
        <f>+_xlfn.IFS(Tabla1[[#This Row],[Veces obj]]&lt;=1,"0-1",Tabla1[[#This Row],[Veces obj]]&lt;=2,"1-2",Tabla1[[#This Row],[Veces obj]]&lt;=3,"2-3",TRUE,"&gt;3")</f>
        <v>0-1</v>
      </c>
      <c r="AM5124" s="60" t="str">
        <f>+_xlfn.IFS(MONTH(Tabla1[[#This Row],[MES]])&lt;=3,"Q1",MONTH(Tabla1[[#This Row],[MES]])&lt;=6,"Q2",MONTH(Tabla1[[#This Row],[MES]])&lt;=9,"Q3",TRUE,"Q4")</f>
        <v>Q2</v>
      </c>
      <c r="AN5124" s="15" t="str">
        <f>+IFERROR(VLOOKUP(Tabla1[[#This Row],[CUENTA]],CTAS[],2,0),"OTROS")</f>
        <v>HONEYWELL</v>
      </c>
      <c r="AP5124" s="15" t="str">
        <f>+IFERROR(VLOOKUP(Tabla1[[#This Row],[EMPLEADO]],IS[],3,0),"OTROS")</f>
        <v>CHIHUAHUA</v>
      </c>
      <c r="AQ5124" s="15" t="str">
        <f>+IFERROR(VLOOKUP(Tabla1[[#This Row],[EMPLEADO]],IS[[NÓMINA]:[INGENIERO]],2,0),"OTROS")</f>
        <v>LUIS EDUARDO MUÑOZ</v>
      </c>
    </row>
    <row r="5125" spans="1:43" x14ac:dyDescent="0.25">
      <c r="A5125" s="91" t="s">
        <v>12089</v>
      </c>
      <c r="B5125" s="92">
        <v>1</v>
      </c>
      <c r="C5125" s="92" t="s">
        <v>14386</v>
      </c>
      <c r="D5125" s="93" t="s">
        <v>38</v>
      </c>
      <c r="E5125" s="94" t="s">
        <v>85</v>
      </c>
      <c r="F5125" s="94" t="s">
        <v>14387</v>
      </c>
      <c r="G5125" s="105" t="s">
        <v>14388</v>
      </c>
      <c r="H5125" s="92" t="s">
        <v>740</v>
      </c>
      <c r="I5125" s="95" t="s">
        <v>43</v>
      </c>
      <c r="J5125" s="92" t="s">
        <v>8</v>
      </c>
      <c r="K5125" s="96" t="s">
        <v>1480</v>
      </c>
      <c r="L5125" s="96" t="s">
        <v>1481</v>
      </c>
      <c r="M5125" s="92" t="s">
        <v>1482</v>
      </c>
      <c r="N5125" s="92">
        <v>0</v>
      </c>
      <c r="O5125" s="92" t="s">
        <v>47</v>
      </c>
      <c r="P5125" s="96">
        <v>161</v>
      </c>
      <c r="Q5125" s="96" t="s">
        <v>48</v>
      </c>
      <c r="R5125" s="97" t="s">
        <v>49</v>
      </c>
      <c r="S5125" s="98" t="s">
        <v>50</v>
      </c>
      <c r="T5125" s="98" t="s">
        <v>51</v>
      </c>
      <c r="U5125" s="99" t="s">
        <v>52</v>
      </c>
      <c r="V5125" s="100">
        <v>1.05</v>
      </c>
      <c r="W5125" s="106">
        <v>750.75000000000011</v>
      </c>
      <c r="X5125" s="102">
        <v>1</v>
      </c>
      <c r="Y5125" s="103">
        <v>2.8</v>
      </c>
      <c r="Z5125" s="99">
        <v>5</v>
      </c>
      <c r="AA5125" s="104">
        <v>0.55999999999999994</v>
      </c>
      <c r="AB5125" s="100">
        <v>0</v>
      </c>
      <c r="AC5125" s="106">
        <v>0</v>
      </c>
      <c r="AD5125" s="107">
        <v>43614</v>
      </c>
      <c r="AE5125" s="107">
        <v>43614</v>
      </c>
      <c r="AF5125" s="99">
        <v>0</v>
      </c>
      <c r="AG5125" s="101" t="s">
        <v>53</v>
      </c>
      <c r="AH5125" s="100">
        <v>0</v>
      </c>
      <c r="AI5125" s="106">
        <v>0</v>
      </c>
      <c r="AJ5125" s="106">
        <v>0</v>
      </c>
      <c r="AK5125" s="60" t="str">
        <f>+IF(Tabla1[[#This Row],[REQUEST_TY]]="SR MANTENIMIENTO CORRECTIVO", "EMERGENCIA", "OTROS")</f>
        <v>EMERGENCIA</v>
      </c>
      <c r="AL5125" s="6" t="str">
        <f>+_xlfn.IFS(Tabla1[[#This Row],[Veces obj]]&lt;=1,"0-1",Tabla1[[#This Row],[Veces obj]]&lt;=2,"1-2",Tabla1[[#This Row],[Veces obj]]&lt;=3,"2-3",TRUE,"&gt;3")</f>
        <v>0-1</v>
      </c>
      <c r="AM5125" s="60" t="str">
        <f>+_xlfn.IFS(MONTH(Tabla1[[#This Row],[MES]])&lt;=3,"Q1",MONTH(Tabla1[[#This Row],[MES]])&lt;=6,"Q2",MONTH(Tabla1[[#This Row],[MES]])&lt;=9,"Q3",TRUE,"Q4")</f>
        <v>Q2</v>
      </c>
      <c r="AN5125" s="15" t="str">
        <f>+IFERROR(VLOOKUP(Tabla1[[#This Row],[CUENTA]],CTAS[],2,0),"OTROS")</f>
        <v>OTROS</v>
      </c>
      <c r="AP5125" s="15" t="str">
        <f>+IFERROR(VLOOKUP(Tabla1[[#This Row],[EMPLEADO]],IS[],3,0),"OTROS")</f>
        <v>OTROS</v>
      </c>
      <c r="AQ5125" s="15" t="str">
        <f>+IFERROR(VLOOKUP(Tabla1[[#This Row],[EMPLEADO]],IS[[NÓMINA]:[INGENIERO]],2,0),"OTROS")</f>
        <v>OTROS</v>
      </c>
    </row>
    <row r="5126" spans="1:43" x14ac:dyDescent="0.25">
      <c r="A5126" s="91" t="s">
        <v>12089</v>
      </c>
      <c r="B5126" s="92">
        <v>1</v>
      </c>
      <c r="C5126" s="92" t="s">
        <v>14389</v>
      </c>
      <c r="D5126" s="93" t="s">
        <v>38</v>
      </c>
      <c r="E5126" s="94" t="s">
        <v>39</v>
      </c>
      <c r="F5126" s="94" t="s">
        <v>14390</v>
      </c>
      <c r="G5126" s="105" t="s">
        <v>6395</v>
      </c>
      <c r="H5126" s="92" t="s">
        <v>246</v>
      </c>
      <c r="I5126" s="95" t="s">
        <v>43</v>
      </c>
      <c r="J5126" s="92" t="s">
        <v>8</v>
      </c>
      <c r="K5126" s="96" t="s">
        <v>798</v>
      </c>
      <c r="L5126" s="96" t="s">
        <v>8445</v>
      </c>
      <c r="M5126" s="92" t="s">
        <v>1269</v>
      </c>
      <c r="N5126" s="92">
        <v>1</v>
      </c>
      <c r="O5126" s="92" t="s">
        <v>105</v>
      </c>
      <c r="P5126" s="96">
        <v>70</v>
      </c>
      <c r="Q5126" s="96" t="s">
        <v>48</v>
      </c>
      <c r="R5126" s="97" t="s">
        <v>49</v>
      </c>
      <c r="S5126" s="98" t="s">
        <v>50</v>
      </c>
      <c r="T5126" s="98" t="s">
        <v>51</v>
      </c>
      <c r="U5126" s="99" t="s">
        <v>52</v>
      </c>
      <c r="V5126" s="100">
        <v>1.05</v>
      </c>
      <c r="W5126" s="106">
        <v>0</v>
      </c>
      <c r="X5126" s="102">
        <v>1</v>
      </c>
      <c r="Y5126" s="103">
        <v>0.77</v>
      </c>
      <c r="Z5126" s="99">
        <v>5</v>
      </c>
      <c r="AA5126" s="104">
        <v>0.154</v>
      </c>
      <c r="AB5126" s="100">
        <v>0</v>
      </c>
      <c r="AC5126" s="106">
        <v>0</v>
      </c>
      <c r="AD5126" s="107">
        <v>43614</v>
      </c>
      <c r="AE5126" s="107">
        <v>43615</v>
      </c>
      <c r="AF5126" s="99">
        <v>1</v>
      </c>
      <c r="AG5126" s="101" t="s">
        <v>53</v>
      </c>
      <c r="AH5126" s="100">
        <v>0</v>
      </c>
      <c r="AI5126" s="106">
        <v>0</v>
      </c>
      <c r="AJ5126" s="106">
        <v>0</v>
      </c>
      <c r="AK5126" s="60" t="str">
        <f>+IF(Tabla1[[#This Row],[REQUEST_TY]]="SR MANTENIMIENTO CORRECTIVO", "EMERGENCIA", "OTROS")</f>
        <v>EMERGENCIA</v>
      </c>
      <c r="AL5126" s="6" t="str">
        <f>+_xlfn.IFS(Tabla1[[#This Row],[Veces obj]]&lt;=1,"0-1",Tabla1[[#This Row],[Veces obj]]&lt;=2,"1-2",Tabla1[[#This Row],[Veces obj]]&lt;=3,"2-3",TRUE,"&gt;3")</f>
        <v>0-1</v>
      </c>
      <c r="AM5126" s="60" t="str">
        <f>+_xlfn.IFS(MONTH(Tabla1[[#This Row],[MES]])&lt;=3,"Q1",MONTH(Tabla1[[#This Row],[MES]])&lt;=6,"Q2",MONTH(Tabla1[[#This Row],[MES]])&lt;=9,"Q3",TRUE,"Q4")</f>
        <v>Q2</v>
      </c>
      <c r="AN5126" s="15" t="str">
        <f>+IFERROR(VLOOKUP(Tabla1[[#This Row],[CUENTA]],CTAS[],2,0),"OTROS")</f>
        <v>OTROS</v>
      </c>
      <c r="AP5126" s="15" t="str">
        <f>+IFERROR(VLOOKUP(Tabla1[[#This Row],[EMPLEADO]],IS[],3,0),"OTROS")</f>
        <v>OTROS</v>
      </c>
      <c r="AQ5126" s="15" t="str">
        <f>+IFERROR(VLOOKUP(Tabla1[[#This Row],[EMPLEADO]],IS[[NÓMINA]:[INGENIERO]],2,0),"OTROS")</f>
        <v>OTROS</v>
      </c>
    </row>
    <row r="5127" spans="1:43" x14ac:dyDescent="0.25">
      <c r="A5127" s="91" t="s">
        <v>12089</v>
      </c>
      <c r="B5127" s="92">
        <v>1</v>
      </c>
      <c r="C5127" s="92" t="s">
        <v>14391</v>
      </c>
      <c r="D5127" s="93" t="s">
        <v>38</v>
      </c>
      <c r="E5127" s="94" t="s">
        <v>725</v>
      </c>
      <c r="F5127" s="94" t="s">
        <v>14392</v>
      </c>
      <c r="G5127" s="105" t="s">
        <v>13669</v>
      </c>
      <c r="H5127" s="92" t="s">
        <v>691</v>
      </c>
      <c r="I5127" s="95" t="s">
        <v>43</v>
      </c>
      <c r="J5127" s="92" t="s">
        <v>8</v>
      </c>
      <c r="K5127" s="96" t="s">
        <v>59</v>
      </c>
      <c r="L5127" s="96" t="s">
        <v>13670</v>
      </c>
      <c r="M5127" s="92" t="s">
        <v>13671</v>
      </c>
      <c r="N5127" s="92">
        <v>0</v>
      </c>
      <c r="O5127" s="92" t="s">
        <v>47</v>
      </c>
      <c r="P5127" s="96">
        <v>8</v>
      </c>
      <c r="Q5127" s="96" t="s">
        <v>194</v>
      </c>
      <c r="R5127" s="97" t="s">
        <v>223</v>
      </c>
      <c r="S5127" s="98" t="s">
        <v>139</v>
      </c>
      <c r="T5127" s="98" t="s">
        <v>51</v>
      </c>
      <c r="U5127" s="99" t="s">
        <v>224</v>
      </c>
      <c r="V5127" s="100">
        <v>0.8</v>
      </c>
      <c r="W5127" s="106">
        <v>1258.4000000000003</v>
      </c>
      <c r="X5127" s="102">
        <v>1</v>
      </c>
      <c r="Y5127" s="103">
        <v>2.25</v>
      </c>
      <c r="Z5127" s="99">
        <v>4</v>
      </c>
      <c r="AA5127" s="104">
        <v>0.5625</v>
      </c>
      <c r="AB5127" s="100">
        <v>0</v>
      </c>
      <c r="AC5127" s="106">
        <v>0</v>
      </c>
      <c r="AD5127" s="107">
        <v>43614</v>
      </c>
      <c r="AE5127" s="107">
        <v>43614</v>
      </c>
      <c r="AF5127" s="99">
        <v>0</v>
      </c>
      <c r="AG5127" s="101" t="s">
        <v>53</v>
      </c>
      <c r="AH5127" s="100">
        <v>0</v>
      </c>
      <c r="AI5127" s="106">
        <v>0</v>
      </c>
      <c r="AJ5127" s="106">
        <v>0</v>
      </c>
      <c r="AK5127" s="60" t="str">
        <f>+IF(Tabla1[[#This Row],[REQUEST_TY]]="SR MANTENIMIENTO CORRECTIVO", "EMERGENCIA", "OTROS")</f>
        <v>EMERGENCIA</v>
      </c>
      <c r="AL5127" s="6" t="str">
        <f>+_xlfn.IFS(Tabla1[[#This Row],[Veces obj]]&lt;=1,"0-1",Tabla1[[#This Row],[Veces obj]]&lt;=2,"1-2",Tabla1[[#This Row],[Veces obj]]&lt;=3,"2-3",TRUE,"&gt;3")</f>
        <v>0-1</v>
      </c>
      <c r="AM5127" s="60" t="str">
        <f>+_xlfn.IFS(MONTH(Tabla1[[#This Row],[MES]])&lt;=3,"Q1",MONTH(Tabla1[[#This Row],[MES]])&lt;=6,"Q2",MONTH(Tabla1[[#This Row],[MES]])&lt;=9,"Q3",TRUE,"Q4")</f>
        <v>Q2</v>
      </c>
      <c r="AN5127" s="15" t="str">
        <f>+IFERROR(VLOOKUP(Tabla1[[#This Row],[CUENTA]],CTAS[],2,0),"OTROS")</f>
        <v>OTROS</v>
      </c>
      <c r="AP5127" s="15" t="str">
        <f>+IFERROR(VLOOKUP(Tabla1[[#This Row],[EMPLEADO]],IS[],3,0),"OTROS")</f>
        <v>OTROS</v>
      </c>
      <c r="AQ5127" s="15" t="str">
        <f>+IFERROR(VLOOKUP(Tabla1[[#This Row],[EMPLEADO]],IS[[NÓMINA]:[INGENIERO]],2,0),"OTROS")</f>
        <v>OTROS</v>
      </c>
    </row>
    <row r="5128" spans="1:43" x14ac:dyDescent="0.25">
      <c r="A5128" s="91" t="s">
        <v>12089</v>
      </c>
      <c r="B5128" s="92">
        <v>1</v>
      </c>
      <c r="C5128" s="92" t="s">
        <v>14393</v>
      </c>
      <c r="D5128" s="93" t="s">
        <v>38</v>
      </c>
      <c r="E5128" s="94" t="s">
        <v>332</v>
      </c>
      <c r="F5128" s="94" t="s">
        <v>14394</v>
      </c>
      <c r="G5128" s="105" t="s">
        <v>4318</v>
      </c>
      <c r="H5128" s="92" t="s">
        <v>453</v>
      </c>
      <c r="I5128" s="95" t="s">
        <v>43</v>
      </c>
      <c r="J5128" s="92" t="s">
        <v>8</v>
      </c>
      <c r="K5128" s="96" t="s">
        <v>59</v>
      </c>
      <c r="L5128" s="96" t="s">
        <v>454</v>
      </c>
      <c r="M5128" s="92" t="s">
        <v>455</v>
      </c>
      <c r="N5128" s="92">
        <v>0</v>
      </c>
      <c r="O5128" s="92" t="s">
        <v>47</v>
      </c>
      <c r="P5128" s="96">
        <v>22</v>
      </c>
      <c r="Q5128" s="96" t="s">
        <v>62</v>
      </c>
      <c r="R5128" s="97" t="s">
        <v>317</v>
      </c>
      <c r="S5128" s="98" t="s">
        <v>318</v>
      </c>
      <c r="T5128" s="98" t="s">
        <v>51</v>
      </c>
      <c r="U5128" s="99" t="s">
        <v>262</v>
      </c>
      <c r="V5128" s="100">
        <v>1.05</v>
      </c>
      <c r="W5128" s="106">
        <v>1651.6500000000003</v>
      </c>
      <c r="X5128" s="102">
        <v>1</v>
      </c>
      <c r="Y5128" s="103">
        <v>2.2200000000000002</v>
      </c>
      <c r="Z5128" s="99">
        <v>4</v>
      </c>
      <c r="AA5128" s="104">
        <v>0.55500000000000005</v>
      </c>
      <c r="AB5128" s="100">
        <v>0</v>
      </c>
      <c r="AC5128" s="106">
        <v>0</v>
      </c>
      <c r="AD5128" s="107">
        <v>43614</v>
      </c>
      <c r="AE5128" s="107">
        <v>43614</v>
      </c>
      <c r="AF5128" s="99">
        <v>0</v>
      </c>
      <c r="AG5128" s="101" t="s">
        <v>53</v>
      </c>
      <c r="AH5128" s="100">
        <v>0</v>
      </c>
      <c r="AI5128" s="106">
        <v>0</v>
      </c>
      <c r="AJ5128" s="106">
        <v>0</v>
      </c>
      <c r="AK5128" s="60" t="str">
        <f>+IF(Tabla1[[#This Row],[REQUEST_TY]]="SR MANTENIMIENTO CORRECTIVO", "EMERGENCIA", "OTROS")</f>
        <v>EMERGENCIA</v>
      </c>
      <c r="AL5128" s="6" t="str">
        <f>+_xlfn.IFS(Tabla1[[#This Row],[Veces obj]]&lt;=1,"0-1",Tabla1[[#This Row],[Veces obj]]&lt;=2,"1-2",Tabla1[[#This Row],[Veces obj]]&lt;=3,"2-3",TRUE,"&gt;3")</f>
        <v>0-1</v>
      </c>
      <c r="AM5128" s="60" t="str">
        <f>+_xlfn.IFS(MONTH(Tabla1[[#This Row],[MES]])&lt;=3,"Q1",MONTH(Tabla1[[#This Row],[MES]])&lt;=6,"Q2",MONTH(Tabla1[[#This Row],[MES]])&lt;=9,"Q3",TRUE,"Q4")</f>
        <v>Q2</v>
      </c>
      <c r="AN5128" s="15" t="str">
        <f>+IFERROR(VLOOKUP(Tabla1[[#This Row],[CUENTA]],CTAS[],2,0),"OTROS")</f>
        <v>OTROS</v>
      </c>
      <c r="AP5128" s="15" t="str">
        <f>+IFERROR(VLOOKUP(Tabla1[[#This Row],[EMPLEADO]],IS[],3,0),"OTROS")</f>
        <v>OTROS</v>
      </c>
      <c r="AQ5128" s="15" t="str">
        <f>+IFERROR(VLOOKUP(Tabla1[[#This Row],[EMPLEADO]],IS[[NÓMINA]:[INGENIERO]],2,0),"OTROS")</f>
        <v>OTROS</v>
      </c>
    </row>
    <row r="5129" spans="1:43" x14ac:dyDescent="0.25">
      <c r="A5129" s="91" t="s">
        <v>12089</v>
      </c>
      <c r="B5129" s="92">
        <v>1</v>
      </c>
      <c r="C5129" s="92" t="s">
        <v>14395</v>
      </c>
      <c r="D5129" s="93" t="s">
        <v>38</v>
      </c>
      <c r="E5129" s="94" t="s">
        <v>725</v>
      </c>
      <c r="F5129" s="94" t="s">
        <v>14396</v>
      </c>
      <c r="G5129" s="105" t="s">
        <v>6341</v>
      </c>
      <c r="H5129" s="92" t="s">
        <v>253</v>
      </c>
      <c r="I5129" s="95" t="s">
        <v>43</v>
      </c>
      <c r="J5129" s="92" t="s">
        <v>8</v>
      </c>
      <c r="K5129" s="96" t="s">
        <v>102</v>
      </c>
      <c r="L5129" s="96" t="s">
        <v>1608</v>
      </c>
      <c r="M5129" s="92" t="s">
        <v>358</v>
      </c>
      <c r="N5129" s="92">
        <v>0</v>
      </c>
      <c r="O5129" s="92" t="s">
        <v>47</v>
      </c>
      <c r="P5129" s="96">
        <v>11</v>
      </c>
      <c r="Q5129" s="96" t="s">
        <v>194</v>
      </c>
      <c r="R5129" s="97" t="s">
        <v>223</v>
      </c>
      <c r="S5129" s="98" t="s">
        <v>139</v>
      </c>
      <c r="T5129" s="98" t="s">
        <v>51</v>
      </c>
      <c r="U5129" s="99" t="s">
        <v>224</v>
      </c>
      <c r="V5129" s="100">
        <v>0.8</v>
      </c>
      <c r="W5129" s="106">
        <v>1258.4000000000003</v>
      </c>
      <c r="X5129" s="102">
        <v>1</v>
      </c>
      <c r="Y5129" s="103">
        <v>1.5</v>
      </c>
      <c r="Z5129" s="99">
        <v>4</v>
      </c>
      <c r="AA5129" s="104">
        <v>0.375</v>
      </c>
      <c r="AB5129" s="100">
        <v>0</v>
      </c>
      <c r="AC5129" s="106">
        <v>0</v>
      </c>
      <c r="AD5129" s="107">
        <v>43615</v>
      </c>
      <c r="AE5129" s="107">
        <v>43615</v>
      </c>
      <c r="AF5129" s="99">
        <v>0</v>
      </c>
      <c r="AG5129" s="101" t="s">
        <v>53</v>
      </c>
      <c r="AH5129" s="100">
        <v>0</v>
      </c>
      <c r="AI5129" s="106">
        <v>0</v>
      </c>
      <c r="AJ5129" s="106">
        <v>0</v>
      </c>
      <c r="AK5129" s="60" t="str">
        <f>+IF(Tabla1[[#This Row],[REQUEST_TY]]="SR MANTENIMIENTO CORRECTIVO", "EMERGENCIA", "OTROS")</f>
        <v>EMERGENCIA</v>
      </c>
      <c r="AL5129" s="6" t="str">
        <f>+_xlfn.IFS(Tabla1[[#This Row],[Veces obj]]&lt;=1,"0-1",Tabla1[[#This Row],[Veces obj]]&lt;=2,"1-2",Tabla1[[#This Row],[Veces obj]]&lt;=3,"2-3",TRUE,"&gt;3")</f>
        <v>0-1</v>
      </c>
      <c r="AM5129" s="60" t="str">
        <f>+_xlfn.IFS(MONTH(Tabla1[[#This Row],[MES]])&lt;=3,"Q1",MONTH(Tabla1[[#This Row],[MES]])&lt;=6,"Q2",MONTH(Tabla1[[#This Row],[MES]])&lt;=9,"Q3",TRUE,"Q4")</f>
        <v>Q2</v>
      </c>
      <c r="AN5129" s="15" t="str">
        <f>+IFERROR(VLOOKUP(Tabla1[[#This Row],[CUENTA]],CTAS[],2,0),"OTROS")</f>
        <v>OTROS</v>
      </c>
      <c r="AP5129" s="15" t="str">
        <f>+IFERROR(VLOOKUP(Tabla1[[#This Row],[EMPLEADO]],IS[],3,0),"OTROS")</f>
        <v>OTROS</v>
      </c>
      <c r="AQ5129" s="15" t="str">
        <f>+IFERROR(VLOOKUP(Tabla1[[#This Row],[EMPLEADO]],IS[[NÓMINA]:[INGENIERO]],2,0),"OTROS")</f>
        <v>OTROS</v>
      </c>
    </row>
    <row r="5130" spans="1:43" x14ac:dyDescent="0.25">
      <c r="A5130" s="91" t="s">
        <v>12089</v>
      </c>
      <c r="B5130" s="92">
        <v>1</v>
      </c>
      <c r="C5130" s="92" t="s">
        <v>14397</v>
      </c>
      <c r="D5130" s="93" t="s">
        <v>38</v>
      </c>
      <c r="E5130" s="94" t="s">
        <v>332</v>
      </c>
      <c r="F5130" s="94" t="s">
        <v>14398</v>
      </c>
      <c r="G5130" s="105" t="s">
        <v>1607</v>
      </c>
      <c r="H5130" s="92" t="s">
        <v>253</v>
      </c>
      <c r="I5130" s="95" t="s">
        <v>43</v>
      </c>
      <c r="J5130" s="92" t="s">
        <v>8</v>
      </c>
      <c r="K5130" s="96" t="s">
        <v>102</v>
      </c>
      <c r="L5130" s="96" t="s">
        <v>1608</v>
      </c>
      <c r="M5130" s="92" t="s">
        <v>358</v>
      </c>
      <c r="N5130" s="92">
        <v>0</v>
      </c>
      <c r="O5130" s="92" t="s">
        <v>47</v>
      </c>
      <c r="P5130" s="96">
        <v>34</v>
      </c>
      <c r="Q5130" s="96" t="s">
        <v>82</v>
      </c>
      <c r="R5130" s="97" t="s">
        <v>317</v>
      </c>
      <c r="S5130" s="98" t="s">
        <v>318</v>
      </c>
      <c r="T5130" s="98" t="s">
        <v>51</v>
      </c>
      <c r="U5130" s="99" t="s">
        <v>140</v>
      </c>
      <c r="V5130" s="100">
        <v>1.1000000000000001</v>
      </c>
      <c r="W5130" s="106">
        <v>1730.3000000000004</v>
      </c>
      <c r="X5130" s="102">
        <v>1</v>
      </c>
      <c r="Y5130" s="103">
        <v>2.25</v>
      </c>
      <c r="Z5130" s="99">
        <v>4</v>
      </c>
      <c r="AA5130" s="104">
        <v>0.5625</v>
      </c>
      <c r="AB5130" s="100">
        <v>0</v>
      </c>
      <c r="AC5130" s="106">
        <v>0</v>
      </c>
      <c r="AD5130" s="107">
        <v>43614</v>
      </c>
      <c r="AE5130" s="107">
        <v>43614</v>
      </c>
      <c r="AF5130" s="99">
        <v>0</v>
      </c>
      <c r="AG5130" s="101" t="s">
        <v>53</v>
      </c>
      <c r="AH5130" s="100">
        <v>0</v>
      </c>
      <c r="AI5130" s="106">
        <v>0</v>
      </c>
      <c r="AJ5130" s="106">
        <v>0</v>
      </c>
      <c r="AK5130" s="60" t="str">
        <f>+IF(Tabla1[[#This Row],[REQUEST_TY]]="SR MANTENIMIENTO CORRECTIVO", "EMERGENCIA", "OTROS")</f>
        <v>EMERGENCIA</v>
      </c>
      <c r="AL5130" s="6" t="str">
        <f>+_xlfn.IFS(Tabla1[[#This Row],[Veces obj]]&lt;=1,"0-1",Tabla1[[#This Row],[Veces obj]]&lt;=2,"1-2",Tabla1[[#This Row],[Veces obj]]&lt;=3,"2-3",TRUE,"&gt;3")</f>
        <v>0-1</v>
      </c>
      <c r="AM5130" s="60" t="str">
        <f>+_xlfn.IFS(MONTH(Tabla1[[#This Row],[MES]])&lt;=3,"Q1",MONTH(Tabla1[[#This Row],[MES]])&lt;=6,"Q2",MONTH(Tabla1[[#This Row],[MES]])&lt;=9,"Q3",TRUE,"Q4")</f>
        <v>Q2</v>
      </c>
      <c r="AN5130" s="15" t="str">
        <f>+IFERROR(VLOOKUP(Tabla1[[#This Row],[CUENTA]],CTAS[],2,0),"OTROS")</f>
        <v>OTROS</v>
      </c>
      <c r="AP5130" s="15" t="str">
        <f>+IFERROR(VLOOKUP(Tabla1[[#This Row],[EMPLEADO]],IS[],3,0),"OTROS")</f>
        <v>OTROS</v>
      </c>
      <c r="AQ5130" s="15" t="str">
        <f>+IFERROR(VLOOKUP(Tabla1[[#This Row],[EMPLEADO]],IS[[NÓMINA]:[INGENIERO]],2,0),"OTROS")</f>
        <v>OTROS</v>
      </c>
    </row>
    <row r="5131" spans="1:43" x14ac:dyDescent="0.25">
      <c r="A5131" s="91" t="s">
        <v>12089</v>
      </c>
      <c r="B5131" s="92">
        <v>1</v>
      </c>
      <c r="C5131" s="92" t="s">
        <v>14399</v>
      </c>
      <c r="D5131" s="93" t="s">
        <v>38</v>
      </c>
      <c r="E5131" s="94" t="s">
        <v>172</v>
      </c>
      <c r="F5131" s="94" t="s">
        <v>14400</v>
      </c>
      <c r="G5131" s="105" t="s">
        <v>14401</v>
      </c>
      <c r="H5131" s="92" t="s">
        <v>1063</v>
      </c>
      <c r="I5131" s="95" t="s">
        <v>43</v>
      </c>
      <c r="J5131" s="92" t="s">
        <v>8</v>
      </c>
      <c r="K5131" s="96" t="s">
        <v>14402</v>
      </c>
      <c r="L5131" s="96" t="s">
        <v>14403</v>
      </c>
      <c r="M5131" s="92" t="s">
        <v>387</v>
      </c>
      <c r="N5131" s="92">
        <v>0</v>
      </c>
      <c r="O5131" s="92" t="s">
        <v>47</v>
      </c>
      <c r="P5131" s="96">
        <v>483</v>
      </c>
      <c r="Q5131" s="96" t="s">
        <v>48</v>
      </c>
      <c r="R5131" s="97" t="s">
        <v>74</v>
      </c>
      <c r="S5131" s="98" t="s">
        <v>50</v>
      </c>
      <c r="T5131" s="98" t="s">
        <v>51</v>
      </c>
      <c r="U5131" s="99" t="s">
        <v>52</v>
      </c>
      <c r="V5131" s="100">
        <v>1.05</v>
      </c>
      <c r="W5131" s="106">
        <v>750.75000000000011</v>
      </c>
      <c r="X5131" s="102">
        <v>1</v>
      </c>
      <c r="Y5131" s="103">
        <v>1.01</v>
      </c>
      <c r="Z5131" s="99">
        <v>5</v>
      </c>
      <c r="AA5131" s="104">
        <v>0.20200000000000001</v>
      </c>
      <c r="AB5131" s="100">
        <v>0</v>
      </c>
      <c r="AC5131" s="106">
        <v>0</v>
      </c>
      <c r="AD5131" s="107">
        <v>43614</v>
      </c>
      <c r="AE5131" s="107">
        <v>43614</v>
      </c>
      <c r="AF5131" s="99">
        <v>0</v>
      </c>
      <c r="AG5131" s="101" t="s">
        <v>53</v>
      </c>
      <c r="AH5131" s="100">
        <v>0</v>
      </c>
      <c r="AI5131" s="106">
        <v>0</v>
      </c>
      <c r="AJ5131" s="106">
        <v>0</v>
      </c>
      <c r="AK5131" s="60" t="str">
        <f>+IF(Tabla1[[#This Row],[REQUEST_TY]]="SR MANTENIMIENTO CORRECTIVO", "EMERGENCIA", "OTROS")</f>
        <v>EMERGENCIA</v>
      </c>
      <c r="AL5131" s="6" t="str">
        <f>+_xlfn.IFS(Tabla1[[#This Row],[Veces obj]]&lt;=1,"0-1",Tabla1[[#This Row],[Veces obj]]&lt;=2,"1-2",Tabla1[[#This Row],[Veces obj]]&lt;=3,"2-3",TRUE,"&gt;3")</f>
        <v>0-1</v>
      </c>
      <c r="AM5131" s="60" t="str">
        <f>+_xlfn.IFS(MONTH(Tabla1[[#This Row],[MES]])&lt;=3,"Q1",MONTH(Tabla1[[#This Row],[MES]])&lt;=6,"Q2",MONTH(Tabla1[[#This Row],[MES]])&lt;=9,"Q3",TRUE,"Q4")</f>
        <v>Q2</v>
      </c>
      <c r="AN5131" s="15" t="str">
        <f>+IFERROR(VLOOKUP(Tabla1[[#This Row],[CUENTA]],CTAS[],2,0),"OTROS")</f>
        <v>OTROS</v>
      </c>
      <c r="AP5131" s="15" t="str">
        <f>+IFERROR(VLOOKUP(Tabla1[[#This Row],[EMPLEADO]],IS[],3,0),"OTROS")</f>
        <v>OTROS</v>
      </c>
      <c r="AQ5131" s="15" t="str">
        <f>+IFERROR(VLOOKUP(Tabla1[[#This Row],[EMPLEADO]],IS[[NÓMINA]:[INGENIERO]],2,0),"OTROS")</f>
        <v>OTROS</v>
      </c>
    </row>
    <row r="5132" spans="1:43" x14ac:dyDescent="0.25">
      <c r="A5132" s="91" t="s">
        <v>12089</v>
      </c>
      <c r="B5132" s="92">
        <v>1</v>
      </c>
      <c r="C5132" s="92" t="s">
        <v>14404</v>
      </c>
      <c r="D5132" s="93" t="s">
        <v>38</v>
      </c>
      <c r="E5132" s="94" t="s">
        <v>85</v>
      </c>
      <c r="F5132" s="94" t="s">
        <v>14405</v>
      </c>
      <c r="G5132" s="105" t="s">
        <v>14406</v>
      </c>
      <c r="H5132" s="92" t="s">
        <v>1130</v>
      </c>
      <c r="I5132" s="95" t="s">
        <v>43</v>
      </c>
      <c r="J5132" s="92" t="s">
        <v>8</v>
      </c>
      <c r="K5132" s="96" t="s">
        <v>370</v>
      </c>
      <c r="L5132" s="96" t="s">
        <v>6105</v>
      </c>
      <c r="M5132" s="92" t="s">
        <v>2181</v>
      </c>
      <c r="N5132" s="92">
        <v>0</v>
      </c>
      <c r="O5132" s="92" t="s">
        <v>47</v>
      </c>
      <c r="P5132" s="96">
        <v>217</v>
      </c>
      <c r="Q5132" s="96" t="s">
        <v>48</v>
      </c>
      <c r="R5132" s="97" t="s">
        <v>49</v>
      </c>
      <c r="S5132" s="98" t="s">
        <v>50</v>
      </c>
      <c r="T5132" s="98" t="s">
        <v>51</v>
      </c>
      <c r="U5132" s="99" t="s">
        <v>52</v>
      </c>
      <c r="V5132" s="100">
        <v>1.05</v>
      </c>
      <c r="W5132" s="106">
        <v>750.75000000000011</v>
      </c>
      <c r="X5132" s="102">
        <v>1</v>
      </c>
      <c r="Y5132" s="103">
        <v>1.1100000000000001</v>
      </c>
      <c r="Z5132" s="99">
        <v>5</v>
      </c>
      <c r="AA5132" s="104">
        <v>0.22200000000000003</v>
      </c>
      <c r="AB5132" s="100">
        <v>0</v>
      </c>
      <c r="AC5132" s="106">
        <v>0</v>
      </c>
      <c r="AD5132" s="107">
        <v>43614</v>
      </c>
      <c r="AE5132" s="107">
        <v>43614</v>
      </c>
      <c r="AF5132" s="99">
        <v>0</v>
      </c>
      <c r="AG5132" s="101" t="s">
        <v>53</v>
      </c>
      <c r="AH5132" s="100">
        <v>0</v>
      </c>
      <c r="AI5132" s="106">
        <v>0</v>
      </c>
      <c r="AJ5132" s="106">
        <v>0</v>
      </c>
      <c r="AK5132" s="60" t="str">
        <f>+IF(Tabla1[[#This Row],[REQUEST_TY]]="SR MANTENIMIENTO CORRECTIVO", "EMERGENCIA", "OTROS")</f>
        <v>EMERGENCIA</v>
      </c>
      <c r="AL5132" s="6" t="str">
        <f>+_xlfn.IFS(Tabla1[[#This Row],[Veces obj]]&lt;=1,"0-1",Tabla1[[#This Row],[Veces obj]]&lt;=2,"1-2",Tabla1[[#This Row],[Veces obj]]&lt;=3,"2-3",TRUE,"&gt;3")</f>
        <v>0-1</v>
      </c>
      <c r="AM5132" s="60" t="str">
        <f>+_xlfn.IFS(MONTH(Tabla1[[#This Row],[MES]])&lt;=3,"Q1",MONTH(Tabla1[[#This Row],[MES]])&lt;=6,"Q2",MONTH(Tabla1[[#This Row],[MES]])&lt;=9,"Q3",TRUE,"Q4")</f>
        <v>Q2</v>
      </c>
      <c r="AN5132" s="15" t="str">
        <f>+IFERROR(VLOOKUP(Tabla1[[#This Row],[CUENTA]],CTAS[],2,0),"OTROS")</f>
        <v>OTROS</v>
      </c>
      <c r="AP5132" s="15" t="str">
        <f>+IFERROR(VLOOKUP(Tabla1[[#This Row],[EMPLEADO]],IS[],3,0),"OTROS")</f>
        <v>OTROS</v>
      </c>
      <c r="AQ5132" s="15" t="str">
        <f>+IFERROR(VLOOKUP(Tabla1[[#This Row],[EMPLEADO]],IS[[NÓMINA]:[INGENIERO]],2,0),"OTROS")</f>
        <v>OTROS</v>
      </c>
    </row>
    <row r="5133" spans="1:43" x14ac:dyDescent="0.25">
      <c r="A5133" s="91" t="s">
        <v>12089</v>
      </c>
      <c r="B5133" s="92">
        <v>1</v>
      </c>
      <c r="C5133" s="92" t="s">
        <v>14407</v>
      </c>
      <c r="D5133" s="93" t="s">
        <v>38</v>
      </c>
      <c r="E5133" s="94" t="s">
        <v>133</v>
      </c>
      <c r="F5133" s="94" t="s">
        <v>14408</v>
      </c>
      <c r="G5133" s="105" t="s">
        <v>2914</v>
      </c>
      <c r="H5133" s="92" t="s">
        <v>915</v>
      </c>
      <c r="I5133" s="95" t="s">
        <v>43</v>
      </c>
      <c r="J5133" s="92" t="s">
        <v>8</v>
      </c>
      <c r="K5133" s="96" t="s">
        <v>59</v>
      </c>
      <c r="L5133" s="96" t="s">
        <v>315</v>
      </c>
      <c r="M5133" s="92" t="s">
        <v>316</v>
      </c>
      <c r="N5133" s="92">
        <v>0</v>
      </c>
      <c r="O5133" s="92" t="s">
        <v>47</v>
      </c>
      <c r="P5133" s="96">
        <v>23</v>
      </c>
      <c r="Q5133" s="96" t="s">
        <v>62</v>
      </c>
      <c r="R5133" s="97" t="s">
        <v>138</v>
      </c>
      <c r="S5133" s="98" t="s">
        <v>139</v>
      </c>
      <c r="T5133" s="98" t="s">
        <v>51</v>
      </c>
      <c r="U5133" s="99" t="s">
        <v>262</v>
      </c>
      <c r="V5133" s="100">
        <v>1.05</v>
      </c>
      <c r="W5133" s="106">
        <v>1651.6500000000003</v>
      </c>
      <c r="X5133" s="102">
        <v>1</v>
      </c>
      <c r="Y5133" s="103">
        <v>2.48</v>
      </c>
      <c r="Z5133" s="99">
        <v>4</v>
      </c>
      <c r="AA5133" s="104">
        <v>0.62</v>
      </c>
      <c r="AB5133" s="100">
        <v>0</v>
      </c>
      <c r="AC5133" s="106">
        <v>0</v>
      </c>
      <c r="AD5133" s="107">
        <v>43616</v>
      </c>
      <c r="AE5133" s="107">
        <v>43616</v>
      </c>
      <c r="AF5133" s="99">
        <v>0</v>
      </c>
      <c r="AG5133" s="101" t="s">
        <v>53</v>
      </c>
      <c r="AH5133" s="100">
        <v>0</v>
      </c>
      <c r="AI5133" s="106">
        <v>0</v>
      </c>
      <c r="AJ5133" s="106">
        <v>0</v>
      </c>
      <c r="AK5133" s="60" t="str">
        <f>+IF(Tabla1[[#This Row],[REQUEST_TY]]="SR MANTENIMIENTO CORRECTIVO", "EMERGENCIA", "OTROS")</f>
        <v>EMERGENCIA</v>
      </c>
      <c r="AL5133" s="6" t="str">
        <f>+_xlfn.IFS(Tabla1[[#This Row],[Veces obj]]&lt;=1,"0-1",Tabla1[[#This Row],[Veces obj]]&lt;=2,"1-2",Tabla1[[#This Row],[Veces obj]]&lt;=3,"2-3",TRUE,"&gt;3")</f>
        <v>0-1</v>
      </c>
      <c r="AM5133" s="60" t="str">
        <f>+_xlfn.IFS(MONTH(Tabla1[[#This Row],[MES]])&lt;=3,"Q1",MONTH(Tabla1[[#This Row],[MES]])&lt;=6,"Q2",MONTH(Tabla1[[#This Row],[MES]])&lt;=9,"Q3",TRUE,"Q4")</f>
        <v>Q2</v>
      </c>
      <c r="AN5133" s="15" t="str">
        <f>+IFERROR(VLOOKUP(Tabla1[[#This Row],[CUENTA]],CTAS[],2,0),"OTROS")</f>
        <v>OTROS</v>
      </c>
      <c r="AP5133" s="15" t="str">
        <f>+IFERROR(VLOOKUP(Tabla1[[#This Row],[EMPLEADO]],IS[],3,0),"OTROS")</f>
        <v>OTROS</v>
      </c>
      <c r="AQ5133" s="15" t="str">
        <f>+IFERROR(VLOOKUP(Tabla1[[#This Row],[EMPLEADO]],IS[[NÓMINA]:[INGENIERO]],2,0),"OTROS")</f>
        <v>OTROS</v>
      </c>
    </row>
    <row r="5134" spans="1:43" x14ac:dyDescent="0.25">
      <c r="A5134" s="91" t="s">
        <v>12089</v>
      </c>
      <c r="B5134" s="92">
        <v>1</v>
      </c>
      <c r="C5134" s="92" t="s">
        <v>14409</v>
      </c>
      <c r="D5134" s="93" t="s">
        <v>38</v>
      </c>
      <c r="E5134" s="94" t="s">
        <v>2380</v>
      </c>
      <c r="F5134" s="94" t="s">
        <v>14410</v>
      </c>
      <c r="G5134" s="105" t="s">
        <v>2382</v>
      </c>
      <c r="H5134" s="92" t="s">
        <v>592</v>
      </c>
      <c r="I5134" s="95" t="s">
        <v>43</v>
      </c>
      <c r="J5134" s="92" t="s">
        <v>8</v>
      </c>
      <c r="K5134" s="96" t="s">
        <v>438</v>
      </c>
      <c r="L5134" s="96" t="s">
        <v>2383</v>
      </c>
      <c r="M5134" s="92" t="s">
        <v>165</v>
      </c>
      <c r="N5134" s="92">
        <v>0</v>
      </c>
      <c r="O5134" s="92" t="s">
        <v>47</v>
      </c>
      <c r="P5134" s="96">
        <v>29</v>
      </c>
      <c r="Q5134" s="96" t="s">
        <v>62</v>
      </c>
      <c r="R5134" s="97" t="s">
        <v>223</v>
      </c>
      <c r="S5134" s="98" t="s">
        <v>139</v>
      </c>
      <c r="T5134" s="98" t="s">
        <v>51</v>
      </c>
      <c r="U5134" s="99" t="s">
        <v>262</v>
      </c>
      <c r="V5134" s="100">
        <v>1.05</v>
      </c>
      <c r="W5134" s="106">
        <v>1651.6500000000003</v>
      </c>
      <c r="X5134" s="102">
        <v>1</v>
      </c>
      <c r="Y5134" s="103">
        <v>0.65</v>
      </c>
      <c r="Z5134" s="99">
        <v>4</v>
      </c>
      <c r="AA5134" s="104">
        <v>0.16250000000000001</v>
      </c>
      <c r="AB5134" s="100">
        <v>0</v>
      </c>
      <c r="AC5134" s="106">
        <v>0</v>
      </c>
      <c r="AD5134" s="107">
        <v>43614</v>
      </c>
      <c r="AE5134" s="107">
        <v>43614</v>
      </c>
      <c r="AF5134" s="99">
        <v>0</v>
      </c>
      <c r="AG5134" s="101" t="s">
        <v>53</v>
      </c>
      <c r="AH5134" s="100">
        <v>0</v>
      </c>
      <c r="AI5134" s="106">
        <v>0</v>
      </c>
      <c r="AJ5134" s="106">
        <v>0</v>
      </c>
      <c r="AK5134" s="60" t="str">
        <f>+IF(Tabla1[[#This Row],[REQUEST_TY]]="SR MANTENIMIENTO CORRECTIVO", "EMERGENCIA", "OTROS")</f>
        <v>EMERGENCIA</v>
      </c>
      <c r="AL5134" s="6" t="str">
        <f>+_xlfn.IFS(Tabla1[[#This Row],[Veces obj]]&lt;=1,"0-1",Tabla1[[#This Row],[Veces obj]]&lt;=2,"1-2",Tabla1[[#This Row],[Veces obj]]&lt;=3,"2-3",TRUE,"&gt;3")</f>
        <v>0-1</v>
      </c>
      <c r="AM5134" s="60" t="str">
        <f>+_xlfn.IFS(MONTH(Tabla1[[#This Row],[MES]])&lt;=3,"Q1",MONTH(Tabla1[[#This Row],[MES]])&lt;=6,"Q2",MONTH(Tabla1[[#This Row],[MES]])&lt;=9,"Q3",TRUE,"Q4")</f>
        <v>Q2</v>
      </c>
      <c r="AN5134" s="15" t="str">
        <f>+IFERROR(VLOOKUP(Tabla1[[#This Row],[CUENTA]],CTAS[],2,0),"OTROS")</f>
        <v>OTROS</v>
      </c>
      <c r="AP5134" s="15" t="str">
        <f>+IFERROR(VLOOKUP(Tabla1[[#This Row],[EMPLEADO]],IS[],3,0),"OTROS")</f>
        <v>CHIHUAHUA</v>
      </c>
      <c r="AQ5134" s="15" t="str">
        <f>+IFERROR(VLOOKUP(Tabla1[[#This Row],[EMPLEADO]],IS[[NÓMINA]:[INGENIERO]],2,0),"OTROS")</f>
        <v>VICTOR MENDEZ</v>
      </c>
    </row>
    <row r="5135" spans="1:43" x14ac:dyDescent="0.25">
      <c r="A5135" s="91" t="s">
        <v>12089</v>
      </c>
      <c r="B5135" s="92">
        <v>1</v>
      </c>
      <c r="C5135" s="92" t="s">
        <v>14411</v>
      </c>
      <c r="D5135" s="93" t="s">
        <v>38</v>
      </c>
      <c r="E5135" s="94" t="s">
        <v>636</v>
      </c>
      <c r="F5135" s="94" t="s">
        <v>14412</v>
      </c>
      <c r="G5135" s="105" t="s">
        <v>9959</v>
      </c>
      <c r="H5135" s="92" t="s">
        <v>679</v>
      </c>
      <c r="I5135" s="95" t="s">
        <v>43</v>
      </c>
      <c r="J5135" s="92" t="s">
        <v>8</v>
      </c>
      <c r="K5135" s="96" t="s">
        <v>495</v>
      </c>
      <c r="L5135" s="96" t="s">
        <v>496</v>
      </c>
      <c r="M5135" s="92" t="s">
        <v>46</v>
      </c>
      <c r="N5135" s="92">
        <v>0</v>
      </c>
      <c r="O5135" s="92" t="s">
        <v>47</v>
      </c>
      <c r="P5135" s="96">
        <v>57</v>
      </c>
      <c r="Q5135" s="96" t="s">
        <v>82</v>
      </c>
      <c r="R5135" s="97" t="s">
        <v>153</v>
      </c>
      <c r="S5135" s="98" t="s">
        <v>50</v>
      </c>
      <c r="T5135" s="98" t="s">
        <v>51</v>
      </c>
      <c r="U5135" s="99" t="s">
        <v>120</v>
      </c>
      <c r="V5135" s="100">
        <v>0.8</v>
      </c>
      <c r="W5135" s="106">
        <v>572.00000000000011</v>
      </c>
      <c r="X5135" s="102">
        <v>1</v>
      </c>
      <c r="Y5135" s="103">
        <v>2.1</v>
      </c>
      <c r="Z5135" s="99">
        <v>5</v>
      </c>
      <c r="AA5135" s="104">
        <v>0.42000000000000004</v>
      </c>
      <c r="AB5135" s="100">
        <v>0</v>
      </c>
      <c r="AC5135" s="106">
        <v>0</v>
      </c>
      <c r="AD5135" s="107">
        <v>43616</v>
      </c>
      <c r="AE5135" s="107">
        <v>43616</v>
      </c>
      <c r="AF5135" s="99">
        <v>0</v>
      </c>
      <c r="AG5135" s="101" t="s">
        <v>53</v>
      </c>
      <c r="AH5135" s="100">
        <v>0</v>
      </c>
      <c r="AI5135" s="106">
        <v>0</v>
      </c>
      <c r="AJ5135" s="106">
        <v>0</v>
      </c>
      <c r="AK5135" s="60" t="str">
        <f>+IF(Tabla1[[#This Row],[REQUEST_TY]]="SR MANTENIMIENTO CORRECTIVO", "EMERGENCIA", "OTROS")</f>
        <v>EMERGENCIA</v>
      </c>
      <c r="AL5135" s="6" t="str">
        <f>+_xlfn.IFS(Tabla1[[#This Row],[Veces obj]]&lt;=1,"0-1",Tabla1[[#This Row],[Veces obj]]&lt;=2,"1-2",Tabla1[[#This Row],[Veces obj]]&lt;=3,"2-3",TRUE,"&gt;3")</f>
        <v>0-1</v>
      </c>
      <c r="AM5135" s="60" t="str">
        <f>+_xlfn.IFS(MONTH(Tabla1[[#This Row],[MES]])&lt;=3,"Q1",MONTH(Tabla1[[#This Row],[MES]])&lt;=6,"Q2",MONTH(Tabla1[[#This Row],[MES]])&lt;=9,"Q3",TRUE,"Q4")</f>
        <v>Q2</v>
      </c>
      <c r="AN5135" s="15" t="str">
        <f>+IFERROR(VLOOKUP(Tabla1[[#This Row],[CUENTA]],CTAS[],2,0),"OTROS")</f>
        <v>OTROS</v>
      </c>
      <c r="AP5135" s="15" t="str">
        <f>+IFERROR(VLOOKUP(Tabla1[[#This Row],[EMPLEADO]],IS[],3,0),"OTROS")</f>
        <v>OTROS</v>
      </c>
      <c r="AQ5135" s="15" t="str">
        <f>+IFERROR(VLOOKUP(Tabla1[[#This Row],[EMPLEADO]],IS[[NÓMINA]:[INGENIERO]],2,0),"OTROS")</f>
        <v>OTROS</v>
      </c>
    </row>
    <row r="5136" spans="1:43" x14ac:dyDescent="0.25">
      <c r="A5136" s="91" t="s">
        <v>12089</v>
      </c>
      <c r="B5136" s="92">
        <v>1</v>
      </c>
      <c r="C5136" s="92" t="s">
        <v>14413</v>
      </c>
      <c r="D5136" s="93" t="s">
        <v>38</v>
      </c>
      <c r="E5136" s="94" t="s">
        <v>312</v>
      </c>
      <c r="F5136" s="94" t="s">
        <v>14414</v>
      </c>
      <c r="G5136" s="105" t="s">
        <v>5544</v>
      </c>
      <c r="H5136" s="92" t="s">
        <v>58</v>
      </c>
      <c r="I5136" s="95" t="s">
        <v>43</v>
      </c>
      <c r="J5136" s="92" t="s">
        <v>8</v>
      </c>
      <c r="K5136" s="96" t="s">
        <v>59</v>
      </c>
      <c r="L5136" s="96" t="s">
        <v>137</v>
      </c>
      <c r="M5136" s="92" t="s">
        <v>61</v>
      </c>
      <c r="N5136" s="92">
        <v>0</v>
      </c>
      <c r="O5136" s="92" t="s">
        <v>47</v>
      </c>
      <c r="P5136" s="96">
        <v>5</v>
      </c>
      <c r="Q5136" s="96" t="s">
        <v>207</v>
      </c>
      <c r="R5136" s="97" t="s">
        <v>317</v>
      </c>
      <c r="S5136" s="98" t="s">
        <v>318</v>
      </c>
      <c r="T5136" s="98" t="s">
        <v>51</v>
      </c>
      <c r="U5136" s="99" t="s">
        <v>879</v>
      </c>
      <c r="V5136" s="100">
        <v>0.6</v>
      </c>
      <c r="W5136" s="106">
        <v>943.80000000000007</v>
      </c>
      <c r="X5136" s="102">
        <v>1</v>
      </c>
      <c r="Y5136" s="103">
        <v>0.73</v>
      </c>
      <c r="Z5136" s="99">
        <v>4</v>
      </c>
      <c r="AA5136" s="104">
        <v>0.1825</v>
      </c>
      <c r="AB5136" s="100">
        <v>0</v>
      </c>
      <c r="AC5136" s="106">
        <v>0</v>
      </c>
      <c r="AD5136" s="107">
        <v>43614</v>
      </c>
      <c r="AE5136" s="107">
        <v>43614</v>
      </c>
      <c r="AF5136" s="99">
        <v>0</v>
      </c>
      <c r="AG5136" s="101" t="s">
        <v>53</v>
      </c>
      <c r="AH5136" s="100">
        <v>0</v>
      </c>
      <c r="AI5136" s="106">
        <v>0</v>
      </c>
      <c r="AJ5136" s="106">
        <v>0</v>
      </c>
      <c r="AK5136" s="60" t="str">
        <f>+IF(Tabla1[[#This Row],[REQUEST_TY]]="SR MANTENIMIENTO CORRECTIVO", "EMERGENCIA", "OTROS")</f>
        <v>EMERGENCIA</v>
      </c>
      <c r="AL5136" s="6" t="str">
        <f>+_xlfn.IFS(Tabla1[[#This Row],[Veces obj]]&lt;=1,"0-1",Tabla1[[#This Row],[Veces obj]]&lt;=2,"1-2",Tabla1[[#This Row],[Veces obj]]&lt;=3,"2-3",TRUE,"&gt;3")</f>
        <v>0-1</v>
      </c>
      <c r="AM5136" s="60" t="str">
        <f>+_xlfn.IFS(MONTH(Tabla1[[#This Row],[MES]])&lt;=3,"Q1",MONTH(Tabla1[[#This Row],[MES]])&lt;=6,"Q2",MONTH(Tabla1[[#This Row],[MES]])&lt;=9,"Q3",TRUE,"Q4")</f>
        <v>Q2</v>
      </c>
      <c r="AN5136" s="15" t="str">
        <f>+IFERROR(VLOOKUP(Tabla1[[#This Row],[CUENTA]],CTAS[],2,0),"OTROS")</f>
        <v>OTROS</v>
      </c>
      <c r="AP5136" s="15" t="str">
        <f>+IFERROR(VLOOKUP(Tabla1[[#This Row],[EMPLEADO]],IS[],3,0),"OTROS")</f>
        <v>OTROS</v>
      </c>
      <c r="AQ5136" s="15" t="str">
        <f>+IFERROR(VLOOKUP(Tabla1[[#This Row],[EMPLEADO]],IS[[NÓMINA]:[INGENIERO]],2,0),"OTROS")</f>
        <v>OTROS</v>
      </c>
    </row>
    <row r="5137" spans="1:43" x14ac:dyDescent="0.25">
      <c r="A5137" s="91" t="s">
        <v>12089</v>
      </c>
      <c r="B5137" s="92">
        <v>1</v>
      </c>
      <c r="C5137" s="92" t="s">
        <v>14415</v>
      </c>
      <c r="D5137" s="93" t="s">
        <v>38</v>
      </c>
      <c r="E5137" s="94" t="s">
        <v>535</v>
      </c>
      <c r="F5137" s="94" t="s">
        <v>14416</v>
      </c>
      <c r="G5137" s="105" t="s">
        <v>14417</v>
      </c>
      <c r="H5137" s="92" t="s">
        <v>1130</v>
      </c>
      <c r="I5137" s="95" t="s">
        <v>43</v>
      </c>
      <c r="J5137" s="92" t="s">
        <v>8</v>
      </c>
      <c r="K5137" s="96" t="s">
        <v>144</v>
      </c>
      <c r="L5137" s="96" t="s">
        <v>7034</v>
      </c>
      <c r="M5137" s="92" t="s">
        <v>1392</v>
      </c>
      <c r="N5137" s="92">
        <v>0</v>
      </c>
      <c r="O5137" s="92" t="s">
        <v>47</v>
      </c>
      <c r="P5137" s="96">
        <v>390</v>
      </c>
      <c r="Q5137" s="96" t="s">
        <v>48</v>
      </c>
      <c r="R5137" s="97" t="s">
        <v>49</v>
      </c>
      <c r="S5137" s="98" t="s">
        <v>50</v>
      </c>
      <c r="T5137" s="98" t="s">
        <v>51</v>
      </c>
      <c r="U5137" s="99" t="s">
        <v>52</v>
      </c>
      <c r="V5137" s="100">
        <v>1.05</v>
      </c>
      <c r="W5137" s="106">
        <v>750.75000000000011</v>
      </c>
      <c r="X5137" s="102">
        <v>1</v>
      </c>
      <c r="Y5137" s="103">
        <v>1.75</v>
      </c>
      <c r="Z5137" s="99">
        <v>5</v>
      </c>
      <c r="AA5137" s="104">
        <v>0.35</v>
      </c>
      <c r="AB5137" s="100">
        <v>0</v>
      </c>
      <c r="AC5137" s="106">
        <v>0</v>
      </c>
      <c r="AD5137" s="107">
        <v>43614</v>
      </c>
      <c r="AE5137" s="107">
        <v>43614</v>
      </c>
      <c r="AF5137" s="99">
        <v>0</v>
      </c>
      <c r="AG5137" s="101" t="s">
        <v>53</v>
      </c>
      <c r="AH5137" s="100">
        <v>0</v>
      </c>
      <c r="AI5137" s="106">
        <v>0</v>
      </c>
      <c r="AJ5137" s="106">
        <v>0</v>
      </c>
      <c r="AK5137" s="60" t="str">
        <f>+IF(Tabla1[[#This Row],[REQUEST_TY]]="SR MANTENIMIENTO CORRECTIVO", "EMERGENCIA", "OTROS")</f>
        <v>EMERGENCIA</v>
      </c>
      <c r="AL5137" s="6" t="str">
        <f>+_xlfn.IFS(Tabla1[[#This Row],[Veces obj]]&lt;=1,"0-1",Tabla1[[#This Row],[Veces obj]]&lt;=2,"1-2",Tabla1[[#This Row],[Veces obj]]&lt;=3,"2-3",TRUE,"&gt;3")</f>
        <v>0-1</v>
      </c>
      <c r="AM5137" s="60" t="str">
        <f>+_xlfn.IFS(MONTH(Tabla1[[#This Row],[MES]])&lt;=3,"Q1",MONTH(Tabla1[[#This Row],[MES]])&lt;=6,"Q2",MONTH(Tabla1[[#This Row],[MES]])&lt;=9,"Q3",TRUE,"Q4")</f>
        <v>Q2</v>
      </c>
      <c r="AN5137" s="15" t="str">
        <f>+IFERROR(VLOOKUP(Tabla1[[#This Row],[CUENTA]],CTAS[],2,0),"OTROS")</f>
        <v>OTROS</v>
      </c>
      <c r="AP5137" s="15" t="str">
        <f>+IFERROR(VLOOKUP(Tabla1[[#This Row],[EMPLEADO]],IS[],3,0),"OTROS")</f>
        <v>OTROS</v>
      </c>
      <c r="AQ5137" s="15" t="str">
        <f>+IFERROR(VLOOKUP(Tabla1[[#This Row],[EMPLEADO]],IS[[NÓMINA]:[INGENIERO]],2,0),"OTROS")</f>
        <v>OTROS</v>
      </c>
    </row>
    <row r="5138" spans="1:43" x14ac:dyDescent="0.25">
      <c r="A5138" s="91" t="s">
        <v>12089</v>
      </c>
      <c r="B5138" s="92">
        <v>1</v>
      </c>
      <c r="C5138" s="92" t="s">
        <v>14418</v>
      </c>
      <c r="D5138" s="93" t="s">
        <v>38</v>
      </c>
      <c r="E5138" s="94" t="s">
        <v>98</v>
      </c>
      <c r="F5138" s="94" t="s">
        <v>14419</v>
      </c>
      <c r="G5138" s="105" t="s">
        <v>752</v>
      </c>
      <c r="H5138" s="92" t="s">
        <v>213</v>
      </c>
      <c r="I5138" s="95" t="s">
        <v>43</v>
      </c>
      <c r="J5138" s="92" t="s">
        <v>8</v>
      </c>
      <c r="K5138" s="96" t="s">
        <v>102</v>
      </c>
      <c r="L5138" s="96" t="s">
        <v>753</v>
      </c>
      <c r="M5138" s="92" t="s">
        <v>215</v>
      </c>
      <c r="N5138" s="92">
        <v>0</v>
      </c>
      <c r="O5138" s="92" t="s">
        <v>47</v>
      </c>
      <c r="P5138" s="96">
        <v>34</v>
      </c>
      <c r="Q5138" s="96" t="s">
        <v>82</v>
      </c>
      <c r="R5138" s="97" t="s">
        <v>63</v>
      </c>
      <c r="S5138" s="98" t="s">
        <v>64</v>
      </c>
      <c r="T5138" s="98" t="s">
        <v>51</v>
      </c>
      <c r="U5138" s="99" t="s">
        <v>83</v>
      </c>
      <c r="V5138" s="100">
        <v>1.05</v>
      </c>
      <c r="W5138" s="106">
        <v>1433.25</v>
      </c>
      <c r="X5138" s="102">
        <v>1</v>
      </c>
      <c r="Y5138" s="103">
        <v>0.61</v>
      </c>
      <c r="Z5138" s="99">
        <v>5</v>
      </c>
      <c r="AA5138" s="104">
        <v>0.122</v>
      </c>
      <c r="AB5138" s="100">
        <v>0</v>
      </c>
      <c r="AC5138" s="106">
        <v>0</v>
      </c>
      <c r="AD5138" s="107">
        <v>43614</v>
      </c>
      <c r="AE5138" s="107">
        <v>43614</v>
      </c>
      <c r="AF5138" s="99">
        <v>0</v>
      </c>
      <c r="AG5138" s="101" t="s">
        <v>53</v>
      </c>
      <c r="AH5138" s="100">
        <v>0</v>
      </c>
      <c r="AI5138" s="106">
        <v>0</v>
      </c>
      <c r="AJ5138" s="106">
        <v>0</v>
      </c>
      <c r="AK5138" s="60" t="str">
        <f>+IF(Tabla1[[#This Row],[REQUEST_TY]]="SR MANTENIMIENTO CORRECTIVO", "EMERGENCIA", "OTROS")</f>
        <v>EMERGENCIA</v>
      </c>
      <c r="AL5138" s="6" t="str">
        <f>+_xlfn.IFS(Tabla1[[#This Row],[Veces obj]]&lt;=1,"0-1",Tabla1[[#This Row],[Veces obj]]&lt;=2,"1-2",Tabla1[[#This Row],[Veces obj]]&lt;=3,"2-3",TRUE,"&gt;3")</f>
        <v>0-1</v>
      </c>
      <c r="AM5138" s="60" t="str">
        <f>+_xlfn.IFS(MONTH(Tabla1[[#This Row],[MES]])&lt;=3,"Q1",MONTH(Tabla1[[#This Row],[MES]])&lt;=6,"Q2",MONTH(Tabla1[[#This Row],[MES]])&lt;=9,"Q3",TRUE,"Q4")</f>
        <v>Q2</v>
      </c>
      <c r="AN5138" s="15" t="str">
        <f>+IFERROR(VLOOKUP(Tabla1[[#This Row],[CUENTA]],CTAS[],2,0),"OTROS")</f>
        <v>OTROS</v>
      </c>
      <c r="AP5138" s="15" t="str">
        <f>+IFERROR(VLOOKUP(Tabla1[[#This Row],[EMPLEADO]],IS[],3,0),"OTROS")</f>
        <v>OTROS</v>
      </c>
      <c r="AQ5138" s="15" t="str">
        <f>+IFERROR(VLOOKUP(Tabla1[[#This Row],[EMPLEADO]],IS[[NÓMINA]:[INGENIERO]],2,0),"OTROS")</f>
        <v>OTROS</v>
      </c>
    </row>
    <row r="5139" spans="1:43" x14ac:dyDescent="0.25">
      <c r="A5139" s="91" t="s">
        <v>12089</v>
      </c>
      <c r="B5139" s="92">
        <v>1</v>
      </c>
      <c r="C5139" s="92" t="s">
        <v>14420</v>
      </c>
      <c r="D5139" s="93" t="s">
        <v>38</v>
      </c>
      <c r="E5139" s="94" t="s">
        <v>217</v>
      </c>
      <c r="F5139" s="94" t="s">
        <v>14421</v>
      </c>
      <c r="G5139" s="105" t="s">
        <v>5884</v>
      </c>
      <c r="H5139" s="92" t="s">
        <v>266</v>
      </c>
      <c r="I5139" s="95" t="s">
        <v>43</v>
      </c>
      <c r="J5139" s="92" t="s">
        <v>8</v>
      </c>
      <c r="K5139" s="96" t="s">
        <v>59</v>
      </c>
      <c r="L5139" s="96" t="s">
        <v>1102</v>
      </c>
      <c r="M5139" s="92" t="s">
        <v>73</v>
      </c>
      <c r="N5139" s="92">
        <v>0</v>
      </c>
      <c r="O5139" s="92" t="s">
        <v>47</v>
      </c>
      <c r="P5139" s="96">
        <v>6</v>
      </c>
      <c r="Q5139" s="96" t="s">
        <v>207</v>
      </c>
      <c r="R5139" s="97" t="s">
        <v>223</v>
      </c>
      <c r="S5139" s="98" t="s">
        <v>139</v>
      </c>
      <c r="T5139" s="98" t="s">
        <v>51</v>
      </c>
      <c r="U5139" s="99" t="s">
        <v>879</v>
      </c>
      <c r="V5139" s="100">
        <v>0.6</v>
      </c>
      <c r="W5139" s="106">
        <v>943.80000000000007</v>
      </c>
      <c r="X5139" s="102">
        <v>1</v>
      </c>
      <c r="Y5139" s="103">
        <v>0.83</v>
      </c>
      <c r="Z5139" s="99">
        <v>4</v>
      </c>
      <c r="AA5139" s="104">
        <v>0.20749999999999999</v>
      </c>
      <c r="AB5139" s="100">
        <v>0</v>
      </c>
      <c r="AC5139" s="106">
        <v>0</v>
      </c>
      <c r="AD5139" s="107">
        <v>43614</v>
      </c>
      <c r="AE5139" s="107">
        <v>43614</v>
      </c>
      <c r="AF5139" s="99">
        <v>0</v>
      </c>
      <c r="AG5139" s="101" t="s">
        <v>53</v>
      </c>
      <c r="AH5139" s="100">
        <v>0</v>
      </c>
      <c r="AI5139" s="106">
        <v>0</v>
      </c>
      <c r="AJ5139" s="106">
        <v>0</v>
      </c>
      <c r="AK5139" s="60" t="str">
        <f>+IF(Tabla1[[#This Row],[REQUEST_TY]]="SR MANTENIMIENTO CORRECTIVO", "EMERGENCIA", "OTROS")</f>
        <v>EMERGENCIA</v>
      </c>
      <c r="AL5139" s="6" t="str">
        <f>+_xlfn.IFS(Tabla1[[#This Row],[Veces obj]]&lt;=1,"0-1",Tabla1[[#This Row],[Veces obj]]&lt;=2,"1-2",Tabla1[[#This Row],[Veces obj]]&lt;=3,"2-3",TRUE,"&gt;3")</f>
        <v>0-1</v>
      </c>
      <c r="AM5139" s="60" t="str">
        <f>+_xlfn.IFS(MONTH(Tabla1[[#This Row],[MES]])&lt;=3,"Q1",MONTH(Tabla1[[#This Row],[MES]])&lt;=6,"Q2",MONTH(Tabla1[[#This Row],[MES]])&lt;=9,"Q3",TRUE,"Q4")</f>
        <v>Q2</v>
      </c>
      <c r="AN5139" s="15" t="str">
        <f>+IFERROR(VLOOKUP(Tabla1[[#This Row],[CUENTA]],CTAS[],2,0),"OTROS")</f>
        <v>OTROS</v>
      </c>
      <c r="AP5139" s="15" t="str">
        <f>+IFERROR(VLOOKUP(Tabla1[[#This Row],[EMPLEADO]],IS[],3,0),"OTROS")</f>
        <v>JUAREZ</v>
      </c>
      <c r="AQ5139" s="15" t="str">
        <f>+IFERROR(VLOOKUP(Tabla1[[#This Row],[EMPLEADO]],IS[[NÓMINA]:[INGENIERO]],2,0),"OTROS")</f>
        <v>CESAR MAR</v>
      </c>
    </row>
    <row r="5140" spans="1:43" x14ac:dyDescent="0.25">
      <c r="A5140" s="91" t="s">
        <v>12089</v>
      </c>
      <c r="B5140" s="92">
        <v>1</v>
      </c>
      <c r="C5140" s="92" t="s">
        <v>14422</v>
      </c>
      <c r="D5140" s="93" t="s">
        <v>38</v>
      </c>
      <c r="E5140" s="94" t="s">
        <v>725</v>
      </c>
      <c r="F5140" s="94" t="s">
        <v>14423</v>
      </c>
      <c r="G5140" s="105" t="s">
        <v>5509</v>
      </c>
      <c r="H5140" s="92" t="s">
        <v>106</v>
      </c>
      <c r="I5140" s="95" t="s">
        <v>43</v>
      </c>
      <c r="J5140" s="92" t="s">
        <v>8</v>
      </c>
      <c r="K5140" s="96" t="s">
        <v>59</v>
      </c>
      <c r="L5140" s="96" t="s">
        <v>629</v>
      </c>
      <c r="M5140" s="92" t="s">
        <v>46</v>
      </c>
      <c r="N5140" s="92">
        <v>0</v>
      </c>
      <c r="O5140" s="92" t="s">
        <v>47</v>
      </c>
      <c r="P5140" s="96">
        <v>19</v>
      </c>
      <c r="Q5140" s="96" t="s">
        <v>62</v>
      </c>
      <c r="R5140" s="97" t="s">
        <v>223</v>
      </c>
      <c r="S5140" s="98" t="s">
        <v>139</v>
      </c>
      <c r="T5140" s="98" t="s">
        <v>51</v>
      </c>
      <c r="U5140" s="99" t="s">
        <v>262</v>
      </c>
      <c r="V5140" s="100">
        <v>1.05</v>
      </c>
      <c r="W5140" s="106">
        <v>1651.6500000000003</v>
      </c>
      <c r="X5140" s="102">
        <v>1</v>
      </c>
      <c r="Y5140" s="103">
        <v>2.85</v>
      </c>
      <c r="Z5140" s="99">
        <v>4</v>
      </c>
      <c r="AA5140" s="104">
        <v>0.71250000000000002</v>
      </c>
      <c r="AB5140" s="100">
        <v>0</v>
      </c>
      <c r="AC5140" s="106">
        <v>0</v>
      </c>
      <c r="AD5140" s="107">
        <v>43614</v>
      </c>
      <c r="AE5140" s="107">
        <v>43614</v>
      </c>
      <c r="AF5140" s="99">
        <v>0</v>
      </c>
      <c r="AG5140" s="101" t="s">
        <v>53</v>
      </c>
      <c r="AH5140" s="100">
        <v>0</v>
      </c>
      <c r="AI5140" s="106">
        <v>0</v>
      </c>
      <c r="AJ5140" s="106">
        <v>0</v>
      </c>
      <c r="AK5140" s="60" t="str">
        <f>+IF(Tabla1[[#This Row],[REQUEST_TY]]="SR MANTENIMIENTO CORRECTIVO", "EMERGENCIA", "OTROS")</f>
        <v>EMERGENCIA</v>
      </c>
      <c r="AL5140" s="6" t="str">
        <f>+_xlfn.IFS(Tabla1[[#This Row],[Veces obj]]&lt;=1,"0-1",Tabla1[[#This Row],[Veces obj]]&lt;=2,"1-2",Tabla1[[#This Row],[Veces obj]]&lt;=3,"2-3",TRUE,"&gt;3")</f>
        <v>0-1</v>
      </c>
      <c r="AM5140" s="60" t="str">
        <f>+_xlfn.IFS(MONTH(Tabla1[[#This Row],[MES]])&lt;=3,"Q1",MONTH(Tabla1[[#This Row],[MES]])&lt;=6,"Q2",MONTH(Tabla1[[#This Row],[MES]])&lt;=9,"Q3",TRUE,"Q4")</f>
        <v>Q2</v>
      </c>
      <c r="AN5140" s="15" t="str">
        <f>+IFERROR(VLOOKUP(Tabla1[[#This Row],[CUENTA]],CTAS[],2,0),"OTROS")</f>
        <v>OTROS</v>
      </c>
      <c r="AP5140" s="15" t="str">
        <f>+IFERROR(VLOOKUP(Tabla1[[#This Row],[EMPLEADO]],IS[],3,0),"OTROS")</f>
        <v>OTROS</v>
      </c>
      <c r="AQ5140" s="15" t="str">
        <f>+IFERROR(VLOOKUP(Tabla1[[#This Row],[EMPLEADO]],IS[[NÓMINA]:[INGENIERO]],2,0),"OTROS")</f>
        <v>OTROS</v>
      </c>
    </row>
    <row r="5141" spans="1:43" x14ac:dyDescent="0.25">
      <c r="A5141" s="91" t="s">
        <v>12089</v>
      </c>
      <c r="B5141" s="92">
        <v>1</v>
      </c>
      <c r="C5141" s="92" t="s">
        <v>14424</v>
      </c>
      <c r="D5141" s="93" t="s">
        <v>38</v>
      </c>
      <c r="E5141" s="94" t="s">
        <v>558</v>
      </c>
      <c r="F5141" s="94" t="s">
        <v>14425</v>
      </c>
      <c r="G5141" s="105" t="s">
        <v>14426</v>
      </c>
      <c r="H5141" s="92" t="s">
        <v>1052</v>
      </c>
      <c r="I5141" s="95" t="s">
        <v>43</v>
      </c>
      <c r="J5141" s="92" t="s">
        <v>8</v>
      </c>
      <c r="K5141" s="96" t="s">
        <v>966</v>
      </c>
      <c r="L5141" s="96" t="s">
        <v>3644</v>
      </c>
      <c r="M5141" s="92" t="s">
        <v>540</v>
      </c>
      <c r="N5141" s="92">
        <v>0</v>
      </c>
      <c r="O5141" s="92" t="s">
        <v>47</v>
      </c>
      <c r="P5141" s="96">
        <v>512</v>
      </c>
      <c r="Q5141" s="96" t="s">
        <v>48</v>
      </c>
      <c r="R5141" s="97" t="s">
        <v>95</v>
      </c>
      <c r="S5141" s="98" t="s">
        <v>64</v>
      </c>
      <c r="T5141" s="98" t="s">
        <v>51</v>
      </c>
      <c r="U5141" s="99" t="s">
        <v>96</v>
      </c>
      <c r="V5141" s="100">
        <v>1.1000000000000001</v>
      </c>
      <c r="W5141" s="106">
        <v>1501.5000000000002</v>
      </c>
      <c r="X5141" s="102">
        <v>1</v>
      </c>
      <c r="Y5141" s="103">
        <v>2.35</v>
      </c>
      <c r="Z5141" s="99">
        <v>5</v>
      </c>
      <c r="AA5141" s="104">
        <v>0.47000000000000003</v>
      </c>
      <c r="AB5141" s="100">
        <v>0</v>
      </c>
      <c r="AC5141" s="106">
        <v>0</v>
      </c>
      <c r="AD5141" s="107">
        <v>43614</v>
      </c>
      <c r="AE5141" s="107">
        <v>43614</v>
      </c>
      <c r="AF5141" s="99">
        <v>0</v>
      </c>
      <c r="AG5141" s="101" t="s">
        <v>53</v>
      </c>
      <c r="AH5141" s="100">
        <v>0</v>
      </c>
      <c r="AI5141" s="106">
        <v>0</v>
      </c>
      <c r="AJ5141" s="106">
        <v>0</v>
      </c>
      <c r="AK5141" s="60" t="str">
        <f>+IF(Tabla1[[#This Row],[REQUEST_TY]]="SR MANTENIMIENTO CORRECTIVO", "EMERGENCIA", "OTROS")</f>
        <v>EMERGENCIA</v>
      </c>
      <c r="AL5141" s="6" t="str">
        <f>+_xlfn.IFS(Tabla1[[#This Row],[Veces obj]]&lt;=1,"0-1",Tabla1[[#This Row],[Veces obj]]&lt;=2,"1-2",Tabla1[[#This Row],[Veces obj]]&lt;=3,"2-3",TRUE,"&gt;3")</f>
        <v>0-1</v>
      </c>
      <c r="AM5141" s="60" t="str">
        <f>+_xlfn.IFS(MONTH(Tabla1[[#This Row],[MES]])&lt;=3,"Q1",MONTH(Tabla1[[#This Row],[MES]])&lt;=6,"Q2",MONTH(Tabla1[[#This Row],[MES]])&lt;=9,"Q3",TRUE,"Q4")</f>
        <v>Q2</v>
      </c>
      <c r="AN5141" s="15" t="str">
        <f>+IFERROR(VLOOKUP(Tabla1[[#This Row],[CUENTA]],CTAS[],2,0),"OTROS")</f>
        <v>OTROS</v>
      </c>
      <c r="AP5141" s="15" t="str">
        <f>+IFERROR(VLOOKUP(Tabla1[[#This Row],[EMPLEADO]],IS[],3,0),"OTROS")</f>
        <v>OTROS</v>
      </c>
      <c r="AQ5141" s="15" t="str">
        <f>+IFERROR(VLOOKUP(Tabla1[[#This Row],[EMPLEADO]],IS[[NÓMINA]:[INGENIERO]],2,0),"OTROS")</f>
        <v>OTROS</v>
      </c>
    </row>
    <row r="5142" spans="1:43" x14ac:dyDescent="0.25">
      <c r="A5142" s="91" t="s">
        <v>12089</v>
      </c>
      <c r="B5142" s="92">
        <v>1</v>
      </c>
      <c r="C5142" s="92" t="s">
        <v>14427</v>
      </c>
      <c r="D5142" s="93" t="s">
        <v>38</v>
      </c>
      <c r="E5142" s="94" t="s">
        <v>237</v>
      </c>
      <c r="F5142" s="94" t="s">
        <v>14428</v>
      </c>
      <c r="G5142" s="105" t="s">
        <v>7250</v>
      </c>
      <c r="H5142" s="92" t="s">
        <v>297</v>
      </c>
      <c r="I5142" s="95" t="s">
        <v>43</v>
      </c>
      <c r="J5142" s="92" t="s">
        <v>8</v>
      </c>
      <c r="K5142" s="96" t="s">
        <v>240</v>
      </c>
      <c r="L5142" s="96" t="s">
        <v>241</v>
      </c>
      <c r="M5142" s="92" t="s">
        <v>94</v>
      </c>
      <c r="N5142" s="92">
        <v>0</v>
      </c>
      <c r="O5142" s="92" t="s">
        <v>47</v>
      </c>
      <c r="P5142" s="96">
        <v>47</v>
      </c>
      <c r="Q5142" s="96" t="s">
        <v>82</v>
      </c>
      <c r="R5142" s="97" t="s">
        <v>242</v>
      </c>
      <c r="S5142" s="98" t="s">
        <v>64</v>
      </c>
      <c r="T5142" s="98" t="s">
        <v>51</v>
      </c>
      <c r="U5142" s="99" t="s">
        <v>83</v>
      </c>
      <c r="V5142" s="100">
        <v>1.05</v>
      </c>
      <c r="W5142" s="106">
        <v>1433.25</v>
      </c>
      <c r="X5142" s="102">
        <v>1</v>
      </c>
      <c r="Y5142" s="103">
        <v>2.36</v>
      </c>
      <c r="Z5142" s="99">
        <v>5</v>
      </c>
      <c r="AA5142" s="104">
        <v>0.47199999999999998</v>
      </c>
      <c r="AB5142" s="100">
        <v>0</v>
      </c>
      <c r="AC5142" s="106">
        <v>0</v>
      </c>
      <c r="AD5142" s="107">
        <v>43614</v>
      </c>
      <c r="AE5142" s="107">
        <v>43614</v>
      </c>
      <c r="AF5142" s="99">
        <v>0</v>
      </c>
      <c r="AG5142" s="101" t="s">
        <v>53</v>
      </c>
      <c r="AH5142" s="100">
        <v>0</v>
      </c>
      <c r="AI5142" s="106">
        <v>0</v>
      </c>
      <c r="AJ5142" s="106">
        <v>0</v>
      </c>
      <c r="AK5142" s="60" t="str">
        <f>+IF(Tabla1[[#This Row],[REQUEST_TY]]="SR MANTENIMIENTO CORRECTIVO", "EMERGENCIA", "OTROS")</f>
        <v>EMERGENCIA</v>
      </c>
      <c r="AL5142" s="6" t="str">
        <f>+_xlfn.IFS(Tabla1[[#This Row],[Veces obj]]&lt;=1,"0-1",Tabla1[[#This Row],[Veces obj]]&lt;=2,"1-2",Tabla1[[#This Row],[Veces obj]]&lt;=3,"2-3",TRUE,"&gt;3")</f>
        <v>0-1</v>
      </c>
      <c r="AM5142" s="60" t="str">
        <f>+_xlfn.IFS(MONTH(Tabla1[[#This Row],[MES]])&lt;=3,"Q1",MONTH(Tabla1[[#This Row],[MES]])&lt;=6,"Q2",MONTH(Tabla1[[#This Row],[MES]])&lt;=9,"Q3",TRUE,"Q4")</f>
        <v>Q2</v>
      </c>
      <c r="AN5142" s="15" t="str">
        <f>+IFERROR(VLOOKUP(Tabla1[[#This Row],[CUENTA]],CTAS[],2,0),"OTROS")</f>
        <v>OTROS</v>
      </c>
      <c r="AP5142" s="15" t="str">
        <f>+IFERROR(VLOOKUP(Tabla1[[#This Row],[EMPLEADO]],IS[],3,0),"OTROS")</f>
        <v>JUAREZ</v>
      </c>
      <c r="AQ5142" s="15" t="str">
        <f>+IFERROR(VLOOKUP(Tabla1[[#This Row],[EMPLEADO]],IS[[NÓMINA]:[INGENIERO]],2,0),"OTROS")</f>
        <v>ALFREDO TORRES</v>
      </c>
    </row>
    <row r="5143" spans="1:43" x14ac:dyDescent="0.25">
      <c r="A5143" s="91" t="s">
        <v>12089</v>
      </c>
      <c r="B5143" s="92">
        <v>1</v>
      </c>
      <c r="C5143" s="92" t="s">
        <v>14429</v>
      </c>
      <c r="D5143" s="93" t="s">
        <v>38</v>
      </c>
      <c r="E5143" s="94" t="s">
        <v>133</v>
      </c>
      <c r="F5143" s="94" t="s">
        <v>14430</v>
      </c>
      <c r="G5143" s="105" t="s">
        <v>2674</v>
      </c>
      <c r="H5143" s="92" t="s">
        <v>136</v>
      </c>
      <c r="I5143" s="95" t="s">
        <v>43</v>
      </c>
      <c r="J5143" s="92" t="s">
        <v>8</v>
      </c>
      <c r="K5143" s="96" t="s">
        <v>59</v>
      </c>
      <c r="L5143" s="96" t="s">
        <v>2014</v>
      </c>
      <c r="M5143" s="92" t="s">
        <v>222</v>
      </c>
      <c r="N5143" s="92">
        <v>0</v>
      </c>
      <c r="O5143" s="92" t="s">
        <v>47</v>
      </c>
      <c r="P5143" s="96">
        <v>7</v>
      </c>
      <c r="Q5143" s="96" t="s">
        <v>194</v>
      </c>
      <c r="R5143" s="97" t="s">
        <v>138</v>
      </c>
      <c r="S5143" s="98" t="s">
        <v>139</v>
      </c>
      <c r="T5143" s="98" t="s">
        <v>51</v>
      </c>
      <c r="U5143" s="99" t="s">
        <v>224</v>
      </c>
      <c r="V5143" s="100">
        <v>0.8</v>
      </c>
      <c r="W5143" s="106">
        <v>1258.4000000000003</v>
      </c>
      <c r="X5143" s="102">
        <v>1</v>
      </c>
      <c r="Y5143" s="103">
        <v>1.62</v>
      </c>
      <c r="Z5143" s="99">
        <v>4</v>
      </c>
      <c r="AA5143" s="104">
        <v>0.40500000000000003</v>
      </c>
      <c r="AB5143" s="100">
        <v>0</v>
      </c>
      <c r="AC5143" s="106">
        <v>0</v>
      </c>
      <c r="AD5143" s="107">
        <v>43614</v>
      </c>
      <c r="AE5143" s="107">
        <v>43615</v>
      </c>
      <c r="AF5143" s="99">
        <v>1</v>
      </c>
      <c r="AG5143" s="101" t="s">
        <v>53</v>
      </c>
      <c r="AH5143" s="100">
        <v>0</v>
      </c>
      <c r="AI5143" s="106">
        <v>0</v>
      </c>
      <c r="AJ5143" s="106">
        <v>0</v>
      </c>
      <c r="AK5143" s="60" t="str">
        <f>+IF(Tabla1[[#This Row],[REQUEST_TY]]="SR MANTENIMIENTO CORRECTIVO", "EMERGENCIA", "OTROS")</f>
        <v>EMERGENCIA</v>
      </c>
      <c r="AL5143" s="6" t="str">
        <f>+_xlfn.IFS(Tabla1[[#This Row],[Veces obj]]&lt;=1,"0-1",Tabla1[[#This Row],[Veces obj]]&lt;=2,"1-2",Tabla1[[#This Row],[Veces obj]]&lt;=3,"2-3",TRUE,"&gt;3")</f>
        <v>0-1</v>
      </c>
      <c r="AM5143" s="60" t="str">
        <f>+_xlfn.IFS(MONTH(Tabla1[[#This Row],[MES]])&lt;=3,"Q1",MONTH(Tabla1[[#This Row],[MES]])&lt;=6,"Q2",MONTH(Tabla1[[#This Row],[MES]])&lt;=9,"Q3",TRUE,"Q4")</f>
        <v>Q2</v>
      </c>
      <c r="AN5143" s="15" t="str">
        <f>+IFERROR(VLOOKUP(Tabla1[[#This Row],[CUENTA]],CTAS[],2,0),"OTROS")</f>
        <v>OTROS</v>
      </c>
      <c r="AP5143" s="15" t="str">
        <f>+IFERROR(VLOOKUP(Tabla1[[#This Row],[EMPLEADO]],IS[],3,0),"OTROS")</f>
        <v>OTROS</v>
      </c>
      <c r="AQ5143" s="15" t="str">
        <f>+IFERROR(VLOOKUP(Tabla1[[#This Row],[EMPLEADO]],IS[[NÓMINA]:[INGENIERO]],2,0),"OTROS")</f>
        <v>OTROS</v>
      </c>
    </row>
    <row r="5144" spans="1:43" x14ac:dyDescent="0.25">
      <c r="A5144" s="91" t="s">
        <v>12089</v>
      </c>
      <c r="B5144" s="92">
        <v>1</v>
      </c>
      <c r="C5144" s="92" t="s">
        <v>14431</v>
      </c>
      <c r="D5144" s="93" t="s">
        <v>38</v>
      </c>
      <c r="E5144" s="94" t="s">
        <v>558</v>
      </c>
      <c r="F5144" s="94" t="s">
        <v>14432</v>
      </c>
      <c r="G5144" s="105" t="s">
        <v>5344</v>
      </c>
      <c r="H5144" s="92" t="s">
        <v>70</v>
      </c>
      <c r="I5144" s="95" t="s">
        <v>43</v>
      </c>
      <c r="J5144" s="92" t="s">
        <v>8</v>
      </c>
      <c r="K5144" s="96" t="s">
        <v>71</v>
      </c>
      <c r="L5144" s="96" t="s">
        <v>510</v>
      </c>
      <c r="M5144" s="92" t="s">
        <v>94</v>
      </c>
      <c r="N5144" s="92">
        <v>1</v>
      </c>
      <c r="O5144" s="92" t="s">
        <v>47</v>
      </c>
      <c r="P5144" s="96">
        <v>41</v>
      </c>
      <c r="Q5144" s="96" t="s">
        <v>82</v>
      </c>
      <c r="R5144" s="97" t="s">
        <v>95</v>
      </c>
      <c r="S5144" s="98" t="s">
        <v>64</v>
      </c>
      <c r="T5144" s="98" t="s">
        <v>51</v>
      </c>
      <c r="U5144" s="99" t="s">
        <v>83</v>
      </c>
      <c r="V5144" s="100">
        <v>1.05</v>
      </c>
      <c r="W5144" s="106">
        <v>0</v>
      </c>
      <c r="X5144" s="102">
        <v>1</v>
      </c>
      <c r="Y5144" s="103">
        <v>0</v>
      </c>
      <c r="Z5144" s="99">
        <v>5</v>
      </c>
      <c r="AA5144" s="104">
        <v>0</v>
      </c>
      <c r="AB5144" s="100">
        <v>0</v>
      </c>
      <c r="AC5144" s="106">
        <v>0</v>
      </c>
      <c r="AD5144" s="107">
        <v>43614</v>
      </c>
      <c r="AE5144" s="107">
        <v>43614</v>
      </c>
      <c r="AF5144" s="99">
        <v>0</v>
      </c>
      <c r="AG5144" s="101" t="s">
        <v>53</v>
      </c>
      <c r="AH5144" s="100">
        <v>0</v>
      </c>
      <c r="AI5144" s="106">
        <v>0</v>
      </c>
      <c r="AJ5144" s="106">
        <v>0</v>
      </c>
      <c r="AK5144" s="60" t="str">
        <f>+IF(Tabla1[[#This Row],[REQUEST_TY]]="SR MANTENIMIENTO CORRECTIVO", "EMERGENCIA", "OTROS")</f>
        <v>EMERGENCIA</v>
      </c>
      <c r="AL5144" s="6" t="str">
        <f>+_xlfn.IFS(Tabla1[[#This Row],[Veces obj]]&lt;=1,"0-1",Tabla1[[#This Row],[Veces obj]]&lt;=2,"1-2",Tabla1[[#This Row],[Veces obj]]&lt;=3,"2-3",TRUE,"&gt;3")</f>
        <v>0-1</v>
      </c>
      <c r="AM5144" s="60" t="str">
        <f>+_xlfn.IFS(MONTH(Tabla1[[#This Row],[MES]])&lt;=3,"Q1",MONTH(Tabla1[[#This Row],[MES]])&lt;=6,"Q2",MONTH(Tabla1[[#This Row],[MES]])&lt;=9,"Q3",TRUE,"Q4")</f>
        <v>Q2</v>
      </c>
      <c r="AN5144" s="15" t="str">
        <f>+IFERROR(VLOOKUP(Tabla1[[#This Row],[CUENTA]],CTAS[],2,0),"OTROS")</f>
        <v>OTROS</v>
      </c>
      <c r="AP5144" s="15" t="str">
        <f>+IFERROR(VLOOKUP(Tabla1[[#This Row],[EMPLEADO]],IS[],3,0),"OTROS")</f>
        <v>OTROS</v>
      </c>
      <c r="AQ5144" s="15" t="str">
        <f>+IFERROR(VLOOKUP(Tabla1[[#This Row],[EMPLEADO]],IS[[NÓMINA]:[INGENIERO]],2,0),"OTROS")</f>
        <v>OTROS</v>
      </c>
    </row>
    <row r="5145" spans="1:43" x14ac:dyDescent="0.25">
      <c r="A5145" s="91" t="s">
        <v>12089</v>
      </c>
      <c r="B5145" s="92">
        <v>1</v>
      </c>
      <c r="C5145" s="92" t="s">
        <v>14433</v>
      </c>
      <c r="D5145" s="93" t="s">
        <v>38</v>
      </c>
      <c r="E5145" s="94" t="s">
        <v>133</v>
      </c>
      <c r="F5145" s="94" t="s">
        <v>14432</v>
      </c>
      <c r="G5145" s="105" t="s">
        <v>2368</v>
      </c>
      <c r="H5145" s="92" t="s">
        <v>266</v>
      </c>
      <c r="I5145" s="95" t="s">
        <v>43</v>
      </c>
      <c r="J5145" s="92" t="s">
        <v>8</v>
      </c>
      <c r="K5145" s="96" t="s">
        <v>59</v>
      </c>
      <c r="L5145" s="96" t="s">
        <v>1102</v>
      </c>
      <c r="M5145" s="92" t="s">
        <v>73</v>
      </c>
      <c r="N5145" s="92">
        <v>0</v>
      </c>
      <c r="O5145" s="92" t="s">
        <v>47</v>
      </c>
      <c r="P5145" s="96">
        <v>22</v>
      </c>
      <c r="Q5145" s="96" t="s">
        <v>62</v>
      </c>
      <c r="R5145" s="97" t="s">
        <v>138</v>
      </c>
      <c r="S5145" s="98" t="s">
        <v>139</v>
      </c>
      <c r="T5145" s="98" t="s">
        <v>51</v>
      </c>
      <c r="U5145" s="99" t="s">
        <v>262</v>
      </c>
      <c r="V5145" s="100">
        <v>1.05</v>
      </c>
      <c r="W5145" s="106">
        <v>1651.6500000000003</v>
      </c>
      <c r="X5145" s="102">
        <v>1</v>
      </c>
      <c r="Y5145" s="103">
        <v>0.85</v>
      </c>
      <c r="Z5145" s="99">
        <v>4</v>
      </c>
      <c r="AA5145" s="104">
        <v>0.21249999999999999</v>
      </c>
      <c r="AB5145" s="100">
        <v>0</v>
      </c>
      <c r="AC5145" s="106">
        <v>0</v>
      </c>
      <c r="AD5145" s="107">
        <v>43616</v>
      </c>
      <c r="AE5145" s="107">
        <v>43616</v>
      </c>
      <c r="AF5145" s="99">
        <v>0</v>
      </c>
      <c r="AG5145" s="101" t="s">
        <v>53</v>
      </c>
      <c r="AH5145" s="100">
        <v>0</v>
      </c>
      <c r="AI5145" s="106">
        <v>0</v>
      </c>
      <c r="AJ5145" s="106">
        <v>0</v>
      </c>
      <c r="AK5145" s="60" t="str">
        <f>+IF(Tabla1[[#This Row],[REQUEST_TY]]="SR MANTENIMIENTO CORRECTIVO", "EMERGENCIA", "OTROS")</f>
        <v>EMERGENCIA</v>
      </c>
      <c r="AL5145" s="6" t="str">
        <f>+_xlfn.IFS(Tabla1[[#This Row],[Veces obj]]&lt;=1,"0-1",Tabla1[[#This Row],[Veces obj]]&lt;=2,"1-2",Tabla1[[#This Row],[Veces obj]]&lt;=3,"2-3",TRUE,"&gt;3")</f>
        <v>0-1</v>
      </c>
      <c r="AM5145" s="60" t="str">
        <f>+_xlfn.IFS(MONTH(Tabla1[[#This Row],[MES]])&lt;=3,"Q1",MONTH(Tabla1[[#This Row],[MES]])&lt;=6,"Q2",MONTH(Tabla1[[#This Row],[MES]])&lt;=9,"Q3",TRUE,"Q4")</f>
        <v>Q2</v>
      </c>
      <c r="AN5145" s="15" t="str">
        <f>+IFERROR(VLOOKUP(Tabla1[[#This Row],[CUENTA]],CTAS[],2,0),"OTROS")</f>
        <v>OTROS</v>
      </c>
      <c r="AP5145" s="15" t="str">
        <f>+IFERROR(VLOOKUP(Tabla1[[#This Row],[EMPLEADO]],IS[],3,0),"OTROS")</f>
        <v>JUAREZ</v>
      </c>
      <c r="AQ5145" s="15" t="str">
        <f>+IFERROR(VLOOKUP(Tabla1[[#This Row],[EMPLEADO]],IS[[NÓMINA]:[INGENIERO]],2,0),"OTROS")</f>
        <v>CESAR MAR</v>
      </c>
    </row>
    <row r="5146" spans="1:43" x14ac:dyDescent="0.25">
      <c r="A5146" s="91" t="s">
        <v>12089</v>
      </c>
      <c r="B5146" s="92">
        <v>1</v>
      </c>
      <c r="C5146" s="92" t="s">
        <v>14434</v>
      </c>
      <c r="D5146" s="93" t="s">
        <v>38</v>
      </c>
      <c r="E5146" s="94" t="s">
        <v>2745</v>
      </c>
      <c r="F5146" s="94" t="s">
        <v>14435</v>
      </c>
      <c r="G5146" s="105" t="s">
        <v>8596</v>
      </c>
      <c r="H5146" s="92" t="s">
        <v>868</v>
      </c>
      <c r="I5146" s="95" t="s">
        <v>43</v>
      </c>
      <c r="J5146" s="92" t="s">
        <v>8</v>
      </c>
      <c r="K5146" s="96" t="s">
        <v>869</v>
      </c>
      <c r="L5146" s="96" t="s">
        <v>870</v>
      </c>
      <c r="M5146" s="92" t="s">
        <v>871</v>
      </c>
      <c r="N5146" s="92">
        <v>1</v>
      </c>
      <c r="O5146" s="92" t="s">
        <v>47</v>
      </c>
      <c r="P5146" s="96">
        <v>2</v>
      </c>
      <c r="Q5146" s="96" t="s">
        <v>388</v>
      </c>
      <c r="R5146" s="97" t="s">
        <v>223</v>
      </c>
      <c r="S5146" s="98" t="s">
        <v>139</v>
      </c>
      <c r="T5146" s="98" t="s">
        <v>51</v>
      </c>
      <c r="U5146" s="99" t="s">
        <v>872</v>
      </c>
      <c r="V5146" s="100">
        <v>0</v>
      </c>
      <c r="W5146" s="106">
        <v>0</v>
      </c>
      <c r="X5146" s="102">
        <v>1</v>
      </c>
      <c r="Y5146" s="103">
        <v>1.72</v>
      </c>
      <c r="Z5146" s="99">
        <v>4</v>
      </c>
      <c r="AA5146" s="104">
        <v>0.43</v>
      </c>
      <c r="AB5146" s="100">
        <v>0</v>
      </c>
      <c r="AC5146" s="106">
        <v>0</v>
      </c>
      <c r="AD5146" s="107">
        <v>43616</v>
      </c>
      <c r="AE5146" s="107">
        <v>43616</v>
      </c>
      <c r="AF5146" s="99">
        <v>0</v>
      </c>
      <c r="AG5146" s="101" t="s">
        <v>53</v>
      </c>
      <c r="AH5146" s="100">
        <v>0</v>
      </c>
      <c r="AI5146" s="106">
        <v>0</v>
      </c>
      <c r="AJ5146" s="106">
        <v>0</v>
      </c>
      <c r="AK5146" s="60" t="str">
        <f>+IF(Tabla1[[#This Row],[REQUEST_TY]]="SR MANTENIMIENTO CORRECTIVO", "EMERGENCIA", "OTROS")</f>
        <v>EMERGENCIA</v>
      </c>
      <c r="AL5146" s="6" t="str">
        <f>+_xlfn.IFS(Tabla1[[#This Row],[Veces obj]]&lt;=1,"0-1",Tabla1[[#This Row],[Veces obj]]&lt;=2,"1-2",Tabla1[[#This Row],[Veces obj]]&lt;=3,"2-3",TRUE,"&gt;3")</f>
        <v>0-1</v>
      </c>
      <c r="AM5146" s="60" t="str">
        <f>+_xlfn.IFS(MONTH(Tabla1[[#This Row],[MES]])&lt;=3,"Q1",MONTH(Tabla1[[#This Row],[MES]])&lt;=6,"Q2",MONTH(Tabla1[[#This Row],[MES]])&lt;=9,"Q3",TRUE,"Q4")</f>
        <v>Q2</v>
      </c>
      <c r="AN5146" s="15" t="str">
        <f>+IFERROR(VLOOKUP(Tabla1[[#This Row],[CUENTA]],CTAS[],2,0),"OTROS")</f>
        <v>OTROS</v>
      </c>
      <c r="AP5146" s="15" t="str">
        <f>+IFERROR(VLOOKUP(Tabla1[[#This Row],[EMPLEADO]],IS[],3,0),"OTROS")</f>
        <v>OTROS</v>
      </c>
      <c r="AQ5146" s="15" t="str">
        <f>+IFERROR(VLOOKUP(Tabla1[[#This Row],[EMPLEADO]],IS[[NÓMINA]:[INGENIERO]],2,0),"OTROS")</f>
        <v>OTROS</v>
      </c>
    </row>
    <row r="5147" spans="1:43" x14ac:dyDescent="0.25">
      <c r="A5147" s="91" t="s">
        <v>12089</v>
      </c>
      <c r="B5147" s="92">
        <v>1</v>
      </c>
      <c r="C5147" s="92" t="s">
        <v>14436</v>
      </c>
      <c r="D5147" s="93" t="s">
        <v>38</v>
      </c>
      <c r="E5147" s="94" t="s">
        <v>85</v>
      </c>
      <c r="F5147" s="94" t="s">
        <v>14437</v>
      </c>
      <c r="G5147" s="105" t="s">
        <v>8472</v>
      </c>
      <c r="H5147" s="92" t="s">
        <v>253</v>
      </c>
      <c r="I5147" s="95" t="s">
        <v>43</v>
      </c>
      <c r="J5147" s="92" t="s">
        <v>8</v>
      </c>
      <c r="K5147" s="96" t="s">
        <v>2443</v>
      </c>
      <c r="L5147" s="96" t="s">
        <v>8473</v>
      </c>
      <c r="M5147" s="92" t="s">
        <v>649</v>
      </c>
      <c r="N5147" s="92">
        <v>0</v>
      </c>
      <c r="O5147" s="92" t="s">
        <v>47</v>
      </c>
      <c r="P5147" s="96">
        <v>82</v>
      </c>
      <c r="Q5147" s="96" t="s">
        <v>48</v>
      </c>
      <c r="R5147" s="97" t="s">
        <v>49</v>
      </c>
      <c r="S5147" s="98" t="s">
        <v>50</v>
      </c>
      <c r="T5147" s="98" t="s">
        <v>51</v>
      </c>
      <c r="U5147" s="99" t="s">
        <v>52</v>
      </c>
      <c r="V5147" s="100">
        <v>1.05</v>
      </c>
      <c r="W5147" s="106">
        <v>750.75000000000011</v>
      </c>
      <c r="X5147" s="102">
        <v>1</v>
      </c>
      <c r="Y5147" s="103">
        <v>1.03</v>
      </c>
      <c r="Z5147" s="99">
        <v>5</v>
      </c>
      <c r="AA5147" s="104">
        <v>0.20600000000000002</v>
      </c>
      <c r="AB5147" s="100">
        <v>0</v>
      </c>
      <c r="AC5147" s="106">
        <v>0</v>
      </c>
      <c r="AD5147" s="107">
        <v>43614</v>
      </c>
      <c r="AE5147" s="107">
        <v>43614</v>
      </c>
      <c r="AF5147" s="99">
        <v>0</v>
      </c>
      <c r="AG5147" s="101" t="s">
        <v>53</v>
      </c>
      <c r="AH5147" s="100">
        <v>0</v>
      </c>
      <c r="AI5147" s="106">
        <v>0</v>
      </c>
      <c r="AJ5147" s="106">
        <v>0</v>
      </c>
      <c r="AK5147" s="60" t="str">
        <f>+IF(Tabla1[[#This Row],[REQUEST_TY]]="SR MANTENIMIENTO CORRECTIVO", "EMERGENCIA", "OTROS")</f>
        <v>EMERGENCIA</v>
      </c>
      <c r="AL5147" s="6" t="str">
        <f>+_xlfn.IFS(Tabla1[[#This Row],[Veces obj]]&lt;=1,"0-1",Tabla1[[#This Row],[Veces obj]]&lt;=2,"1-2",Tabla1[[#This Row],[Veces obj]]&lt;=3,"2-3",TRUE,"&gt;3")</f>
        <v>0-1</v>
      </c>
      <c r="AM5147" s="60" t="str">
        <f>+_xlfn.IFS(MONTH(Tabla1[[#This Row],[MES]])&lt;=3,"Q1",MONTH(Tabla1[[#This Row],[MES]])&lt;=6,"Q2",MONTH(Tabla1[[#This Row],[MES]])&lt;=9,"Q3",TRUE,"Q4")</f>
        <v>Q2</v>
      </c>
      <c r="AN5147" s="15" t="str">
        <f>+IFERROR(VLOOKUP(Tabla1[[#This Row],[CUENTA]],CTAS[],2,0),"OTROS")</f>
        <v>OTROS</v>
      </c>
      <c r="AP5147" s="15" t="str">
        <f>+IFERROR(VLOOKUP(Tabla1[[#This Row],[EMPLEADO]],IS[],3,0),"OTROS")</f>
        <v>OTROS</v>
      </c>
      <c r="AQ5147" s="15" t="str">
        <f>+IFERROR(VLOOKUP(Tabla1[[#This Row],[EMPLEADO]],IS[[NÓMINA]:[INGENIERO]],2,0),"OTROS")</f>
        <v>OTROS</v>
      </c>
    </row>
    <row r="5148" spans="1:43" x14ac:dyDescent="0.25">
      <c r="A5148" s="91" t="s">
        <v>12089</v>
      </c>
      <c r="B5148" s="92">
        <v>1</v>
      </c>
      <c r="C5148" s="92" t="s">
        <v>14438</v>
      </c>
      <c r="D5148" s="93" t="s">
        <v>38</v>
      </c>
      <c r="E5148" s="94" t="s">
        <v>558</v>
      </c>
      <c r="F5148" s="94" t="s">
        <v>14439</v>
      </c>
      <c r="G5148" s="105" t="s">
        <v>1508</v>
      </c>
      <c r="H5148" s="92" t="s">
        <v>246</v>
      </c>
      <c r="I5148" s="95" t="s">
        <v>43</v>
      </c>
      <c r="J5148" s="92" t="s">
        <v>8</v>
      </c>
      <c r="K5148" s="96" t="s">
        <v>798</v>
      </c>
      <c r="L5148" s="96" t="s">
        <v>1509</v>
      </c>
      <c r="M5148" s="92" t="s">
        <v>1510</v>
      </c>
      <c r="N5148" s="92">
        <v>1</v>
      </c>
      <c r="O5148" s="92" t="s">
        <v>105</v>
      </c>
      <c r="P5148" s="96">
        <v>61</v>
      </c>
      <c r="Q5148" s="96" t="s">
        <v>48</v>
      </c>
      <c r="R5148" s="97" t="s">
        <v>95</v>
      </c>
      <c r="S5148" s="98" t="s">
        <v>64</v>
      </c>
      <c r="T5148" s="98" t="s">
        <v>51</v>
      </c>
      <c r="U5148" s="99" t="s">
        <v>96</v>
      </c>
      <c r="V5148" s="100">
        <v>1.1000000000000001</v>
      </c>
      <c r="W5148" s="106">
        <v>0</v>
      </c>
      <c r="X5148" s="102">
        <v>1</v>
      </c>
      <c r="Y5148" s="103">
        <v>1.02</v>
      </c>
      <c r="Z5148" s="99">
        <v>5</v>
      </c>
      <c r="AA5148" s="104">
        <v>0.20400000000000001</v>
      </c>
      <c r="AB5148" s="100">
        <v>0</v>
      </c>
      <c r="AC5148" s="106">
        <v>0</v>
      </c>
      <c r="AD5148" s="107">
        <v>43615</v>
      </c>
      <c r="AE5148" s="107">
        <v>43615</v>
      </c>
      <c r="AF5148" s="99">
        <v>0</v>
      </c>
      <c r="AG5148" s="101" t="s">
        <v>53</v>
      </c>
      <c r="AH5148" s="100">
        <v>0</v>
      </c>
      <c r="AI5148" s="106">
        <v>0</v>
      </c>
      <c r="AJ5148" s="106">
        <v>0</v>
      </c>
      <c r="AK5148" s="60" t="str">
        <f>+IF(Tabla1[[#This Row],[REQUEST_TY]]="SR MANTENIMIENTO CORRECTIVO", "EMERGENCIA", "OTROS")</f>
        <v>EMERGENCIA</v>
      </c>
      <c r="AL5148" s="6" t="str">
        <f>+_xlfn.IFS(Tabla1[[#This Row],[Veces obj]]&lt;=1,"0-1",Tabla1[[#This Row],[Veces obj]]&lt;=2,"1-2",Tabla1[[#This Row],[Veces obj]]&lt;=3,"2-3",TRUE,"&gt;3")</f>
        <v>0-1</v>
      </c>
      <c r="AM5148" s="60" t="str">
        <f>+_xlfn.IFS(MONTH(Tabla1[[#This Row],[MES]])&lt;=3,"Q1",MONTH(Tabla1[[#This Row],[MES]])&lt;=6,"Q2",MONTH(Tabla1[[#This Row],[MES]])&lt;=9,"Q3",TRUE,"Q4")</f>
        <v>Q2</v>
      </c>
      <c r="AN5148" s="15" t="str">
        <f>+IFERROR(VLOOKUP(Tabla1[[#This Row],[CUENTA]],CTAS[],2,0),"OTROS")</f>
        <v>OTROS</v>
      </c>
      <c r="AP5148" s="15" t="str">
        <f>+IFERROR(VLOOKUP(Tabla1[[#This Row],[EMPLEADO]],IS[],3,0),"OTROS")</f>
        <v>OTROS</v>
      </c>
      <c r="AQ5148" s="15" t="str">
        <f>+IFERROR(VLOOKUP(Tabla1[[#This Row],[EMPLEADO]],IS[[NÓMINA]:[INGENIERO]],2,0),"OTROS")</f>
        <v>OTROS</v>
      </c>
    </row>
    <row r="5149" spans="1:43" x14ac:dyDescent="0.25">
      <c r="A5149" s="91" t="s">
        <v>12089</v>
      </c>
      <c r="B5149" s="92">
        <v>1</v>
      </c>
      <c r="C5149" s="92" t="s">
        <v>14440</v>
      </c>
      <c r="D5149" s="93" t="s">
        <v>38</v>
      </c>
      <c r="E5149" s="94" t="s">
        <v>113</v>
      </c>
      <c r="F5149" s="94" t="s">
        <v>14441</v>
      </c>
      <c r="G5149" s="105" t="s">
        <v>14442</v>
      </c>
      <c r="H5149" s="92" t="s">
        <v>1572</v>
      </c>
      <c r="I5149" s="95" t="s">
        <v>43</v>
      </c>
      <c r="J5149" s="92" t="s">
        <v>8</v>
      </c>
      <c r="K5149" s="96" t="s">
        <v>12376</v>
      </c>
      <c r="L5149" s="96" t="s">
        <v>6162</v>
      </c>
      <c r="M5149" s="92" t="s">
        <v>6163</v>
      </c>
      <c r="N5149" s="92">
        <v>0</v>
      </c>
      <c r="O5149" s="92" t="s">
        <v>47</v>
      </c>
      <c r="P5149" s="96">
        <v>2736</v>
      </c>
      <c r="Q5149" s="96" t="s">
        <v>48</v>
      </c>
      <c r="R5149" s="97" t="s">
        <v>49</v>
      </c>
      <c r="S5149" s="98" t="s">
        <v>50</v>
      </c>
      <c r="T5149" s="98" t="s">
        <v>51</v>
      </c>
      <c r="U5149" s="99" t="s">
        <v>52</v>
      </c>
      <c r="V5149" s="100">
        <v>1.05</v>
      </c>
      <c r="W5149" s="106">
        <v>750.75000000000011</v>
      </c>
      <c r="X5149" s="102">
        <v>1</v>
      </c>
      <c r="Y5149" s="103">
        <v>2.02</v>
      </c>
      <c r="Z5149" s="99">
        <v>5</v>
      </c>
      <c r="AA5149" s="104">
        <v>0.40400000000000003</v>
      </c>
      <c r="AB5149" s="100">
        <v>0</v>
      </c>
      <c r="AC5149" s="106">
        <v>0</v>
      </c>
      <c r="AD5149" s="107">
        <v>43615</v>
      </c>
      <c r="AE5149" s="107">
        <v>43615</v>
      </c>
      <c r="AF5149" s="99">
        <v>0</v>
      </c>
      <c r="AG5149" s="101" t="s">
        <v>53</v>
      </c>
      <c r="AH5149" s="100">
        <v>0</v>
      </c>
      <c r="AI5149" s="106">
        <v>0</v>
      </c>
      <c r="AJ5149" s="106">
        <v>0</v>
      </c>
      <c r="AK5149" s="60" t="str">
        <f>+IF(Tabla1[[#This Row],[REQUEST_TY]]="SR MANTENIMIENTO CORRECTIVO", "EMERGENCIA", "OTROS")</f>
        <v>EMERGENCIA</v>
      </c>
      <c r="AL5149" s="6" t="str">
        <f>+_xlfn.IFS(Tabla1[[#This Row],[Veces obj]]&lt;=1,"0-1",Tabla1[[#This Row],[Veces obj]]&lt;=2,"1-2",Tabla1[[#This Row],[Veces obj]]&lt;=3,"2-3",TRUE,"&gt;3")</f>
        <v>0-1</v>
      </c>
      <c r="AM5149" s="60" t="str">
        <f>+_xlfn.IFS(MONTH(Tabla1[[#This Row],[MES]])&lt;=3,"Q1",MONTH(Tabla1[[#This Row],[MES]])&lt;=6,"Q2",MONTH(Tabla1[[#This Row],[MES]])&lt;=9,"Q3",TRUE,"Q4")</f>
        <v>Q2</v>
      </c>
      <c r="AN5149" s="15" t="str">
        <f>+IFERROR(VLOOKUP(Tabla1[[#This Row],[CUENTA]],CTAS[],2,0),"OTROS")</f>
        <v>OTROS</v>
      </c>
      <c r="AP5149" s="15" t="str">
        <f>+IFERROR(VLOOKUP(Tabla1[[#This Row],[EMPLEADO]],IS[],3,0),"OTROS")</f>
        <v>OTROS</v>
      </c>
      <c r="AQ5149" s="15" t="str">
        <f>+IFERROR(VLOOKUP(Tabla1[[#This Row],[EMPLEADO]],IS[[NÓMINA]:[INGENIERO]],2,0),"OTROS")</f>
        <v>OTROS</v>
      </c>
    </row>
    <row r="5150" spans="1:43" x14ac:dyDescent="0.25">
      <c r="A5150" s="91" t="s">
        <v>12089</v>
      </c>
      <c r="B5150" s="92">
        <v>1</v>
      </c>
      <c r="C5150" s="92" t="s">
        <v>14443</v>
      </c>
      <c r="D5150" s="93" t="s">
        <v>38</v>
      </c>
      <c r="E5150" s="94" t="s">
        <v>39</v>
      </c>
      <c r="F5150" s="94" t="s">
        <v>14444</v>
      </c>
      <c r="G5150" s="105" t="s">
        <v>9666</v>
      </c>
      <c r="H5150" s="92" t="s">
        <v>253</v>
      </c>
      <c r="I5150" s="95" t="s">
        <v>43</v>
      </c>
      <c r="J5150" s="92" t="s">
        <v>8</v>
      </c>
      <c r="K5150" s="96" t="s">
        <v>5375</v>
      </c>
      <c r="L5150" s="96" t="s">
        <v>8451</v>
      </c>
      <c r="M5150" s="92" t="s">
        <v>131</v>
      </c>
      <c r="N5150" s="92">
        <v>1</v>
      </c>
      <c r="O5150" s="92" t="s">
        <v>47</v>
      </c>
      <c r="P5150" s="96">
        <v>19</v>
      </c>
      <c r="Q5150" s="96" t="s">
        <v>62</v>
      </c>
      <c r="R5150" s="97" t="s">
        <v>49</v>
      </c>
      <c r="S5150" s="98" t="s">
        <v>50</v>
      </c>
      <c r="T5150" s="98" t="s">
        <v>51</v>
      </c>
      <c r="U5150" s="99" t="s">
        <v>154</v>
      </c>
      <c r="V5150" s="100">
        <v>0.6</v>
      </c>
      <c r="W5150" s="106">
        <v>0</v>
      </c>
      <c r="X5150" s="102">
        <v>1</v>
      </c>
      <c r="Y5150" s="103">
        <v>1.22</v>
      </c>
      <c r="Z5150" s="99">
        <v>5</v>
      </c>
      <c r="AA5150" s="104">
        <v>0.24399999999999999</v>
      </c>
      <c r="AB5150" s="100">
        <v>0</v>
      </c>
      <c r="AC5150" s="106">
        <v>0</v>
      </c>
      <c r="AD5150" s="107">
        <v>43615</v>
      </c>
      <c r="AE5150" s="107">
        <v>43615</v>
      </c>
      <c r="AF5150" s="99">
        <v>0</v>
      </c>
      <c r="AG5150" s="101" t="s">
        <v>53</v>
      </c>
      <c r="AH5150" s="100">
        <v>0</v>
      </c>
      <c r="AI5150" s="106">
        <v>0</v>
      </c>
      <c r="AJ5150" s="106">
        <v>0</v>
      </c>
      <c r="AK5150" s="60" t="str">
        <f>+IF(Tabla1[[#This Row],[REQUEST_TY]]="SR MANTENIMIENTO CORRECTIVO", "EMERGENCIA", "OTROS")</f>
        <v>EMERGENCIA</v>
      </c>
      <c r="AL5150" s="6" t="str">
        <f>+_xlfn.IFS(Tabla1[[#This Row],[Veces obj]]&lt;=1,"0-1",Tabla1[[#This Row],[Veces obj]]&lt;=2,"1-2",Tabla1[[#This Row],[Veces obj]]&lt;=3,"2-3",TRUE,"&gt;3")</f>
        <v>0-1</v>
      </c>
      <c r="AM5150" s="60" t="str">
        <f>+_xlfn.IFS(MONTH(Tabla1[[#This Row],[MES]])&lt;=3,"Q1",MONTH(Tabla1[[#This Row],[MES]])&lt;=6,"Q2",MONTH(Tabla1[[#This Row],[MES]])&lt;=9,"Q3",TRUE,"Q4")</f>
        <v>Q2</v>
      </c>
      <c r="AN5150" s="15" t="str">
        <f>+IFERROR(VLOOKUP(Tabla1[[#This Row],[CUENTA]],CTAS[],2,0),"OTROS")</f>
        <v>OTROS</v>
      </c>
      <c r="AP5150" s="15" t="str">
        <f>+IFERROR(VLOOKUP(Tabla1[[#This Row],[EMPLEADO]],IS[],3,0),"OTROS")</f>
        <v>OTROS</v>
      </c>
      <c r="AQ5150" s="15" t="str">
        <f>+IFERROR(VLOOKUP(Tabla1[[#This Row],[EMPLEADO]],IS[[NÓMINA]:[INGENIERO]],2,0),"OTROS")</f>
        <v>OTROS</v>
      </c>
    </row>
    <row r="5151" spans="1:43" x14ac:dyDescent="0.25">
      <c r="A5151" s="91" t="s">
        <v>12089</v>
      </c>
      <c r="B5151" s="92">
        <v>1</v>
      </c>
      <c r="C5151" s="92" t="s">
        <v>14445</v>
      </c>
      <c r="D5151" s="93" t="s">
        <v>38</v>
      </c>
      <c r="E5151" s="94" t="s">
        <v>217</v>
      </c>
      <c r="F5151" s="94" t="s">
        <v>14446</v>
      </c>
      <c r="G5151" s="105" t="s">
        <v>5541</v>
      </c>
      <c r="H5151" s="92" t="s">
        <v>136</v>
      </c>
      <c r="I5151" s="95" t="s">
        <v>43</v>
      </c>
      <c r="J5151" s="92" t="s">
        <v>8</v>
      </c>
      <c r="K5151" s="96" t="s">
        <v>59</v>
      </c>
      <c r="L5151" s="96" t="s">
        <v>137</v>
      </c>
      <c r="M5151" s="92" t="s">
        <v>61</v>
      </c>
      <c r="N5151" s="92">
        <v>0</v>
      </c>
      <c r="O5151" s="92" t="s">
        <v>47</v>
      </c>
      <c r="P5151" s="96">
        <v>101</v>
      </c>
      <c r="Q5151" s="96" t="s">
        <v>48</v>
      </c>
      <c r="R5151" s="97" t="s">
        <v>223</v>
      </c>
      <c r="S5151" s="98" t="s">
        <v>139</v>
      </c>
      <c r="T5151" s="98" t="s">
        <v>51</v>
      </c>
      <c r="U5151" s="99" t="s">
        <v>353</v>
      </c>
      <c r="V5151" s="100">
        <v>1.1499999999999999</v>
      </c>
      <c r="W5151" s="106">
        <v>1808.95</v>
      </c>
      <c r="X5151" s="102">
        <v>1</v>
      </c>
      <c r="Y5151" s="103">
        <v>0.92</v>
      </c>
      <c r="Z5151" s="99">
        <v>4</v>
      </c>
      <c r="AA5151" s="104">
        <v>0.23</v>
      </c>
      <c r="AB5151" s="100">
        <v>0</v>
      </c>
      <c r="AC5151" s="106">
        <v>0</v>
      </c>
      <c r="AD5151" s="107">
        <v>43615</v>
      </c>
      <c r="AE5151" s="107">
        <v>43615</v>
      </c>
      <c r="AF5151" s="99">
        <v>0</v>
      </c>
      <c r="AG5151" s="101" t="s">
        <v>53</v>
      </c>
      <c r="AH5151" s="100">
        <v>0</v>
      </c>
      <c r="AI5151" s="106">
        <v>0</v>
      </c>
      <c r="AJ5151" s="106">
        <v>0</v>
      </c>
      <c r="AK5151" s="60" t="str">
        <f>+IF(Tabla1[[#This Row],[REQUEST_TY]]="SR MANTENIMIENTO CORRECTIVO", "EMERGENCIA", "OTROS")</f>
        <v>EMERGENCIA</v>
      </c>
      <c r="AL5151" s="6" t="str">
        <f>+_xlfn.IFS(Tabla1[[#This Row],[Veces obj]]&lt;=1,"0-1",Tabla1[[#This Row],[Veces obj]]&lt;=2,"1-2",Tabla1[[#This Row],[Veces obj]]&lt;=3,"2-3",TRUE,"&gt;3")</f>
        <v>0-1</v>
      </c>
      <c r="AM5151" s="60" t="str">
        <f>+_xlfn.IFS(MONTH(Tabla1[[#This Row],[MES]])&lt;=3,"Q1",MONTH(Tabla1[[#This Row],[MES]])&lt;=6,"Q2",MONTH(Tabla1[[#This Row],[MES]])&lt;=9,"Q3",TRUE,"Q4")</f>
        <v>Q2</v>
      </c>
      <c r="AN5151" s="15" t="str">
        <f>+IFERROR(VLOOKUP(Tabla1[[#This Row],[CUENTA]],CTAS[],2,0),"OTROS")</f>
        <v>OTROS</v>
      </c>
      <c r="AP5151" s="15" t="str">
        <f>+IFERROR(VLOOKUP(Tabla1[[#This Row],[EMPLEADO]],IS[],3,0),"OTROS")</f>
        <v>OTROS</v>
      </c>
      <c r="AQ5151" s="15" t="str">
        <f>+IFERROR(VLOOKUP(Tabla1[[#This Row],[EMPLEADO]],IS[[NÓMINA]:[INGENIERO]],2,0),"OTROS")</f>
        <v>OTROS</v>
      </c>
    </row>
    <row r="5152" spans="1:43" x14ac:dyDescent="0.25">
      <c r="A5152" s="91" t="s">
        <v>12089</v>
      </c>
      <c r="B5152" s="92">
        <v>1</v>
      </c>
      <c r="C5152" s="92" t="s">
        <v>14447</v>
      </c>
      <c r="D5152" s="93" t="s">
        <v>38</v>
      </c>
      <c r="E5152" s="94" t="s">
        <v>76</v>
      </c>
      <c r="F5152" s="94" t="s">
        <v>14448</v>
      </c>
      <c r="G5152" s="105" t="s">
        <v>12015</v>
      </c>
      <c r="H5152" s="92" t="s">
        <v>58</v>
      </c>
      <c r="I5152" s="95" t="s">
        <v>43</v>
      </c>
      <c r="J5152" s="92" t="s">
        <v>8</v>
      </c>
      <c r="K5152" s="96" t="s">
        <v>59</v>
      </c>
      <c r="L5152" s="96" t="s">
        <v>3344</v>
      </c>
      <c r="M5152" s="92" t="s">
        <v>736</v>
      </c>
      <c r="N5152" s="92">
        <v>0</v>
      </c>
      <c r="O5152" s="92" t="s">
        <v>47</v>
      </c>
      <c r="P5152" s="96">
        <v>30</v>
      </c>
      <c r="Q5152" s="96" t="s">
        <v>62</v>
      </c>
      <c r="R5152" s="97" t="s">
        <v>63</v>
      </c>
      <c r="S5152" s="98" t="s">
        <v>64</v>
      </c>
      <c r="T5152" s="98" t="s">
        <v>51</v>
      </c>
      <c r="U5152" s="99" t="s">
        <v>65</v>
      </c>
      <c r="V5152" s="100">
        <v>0.8</v>
      </c>
      <c r="W5152" s="106">
        <v>1092</v>
      </c>
      <c r="X5152" s="102">
        <v>1</v>
      </c>
      <c r="Y5152" s="103">
        <v>0.83</v>
      </c>
      <c r="Z5152" s="99">
        <v>5</v>
      </c>
      <c r="AA5152" s="104">
        <v>0.16599999999999998</v>
      </c>
      <c r="AB5152" s="100">
        <v>0</v>
      </c>
      <c r="AC5152" s="106">
        <v>0</v>
      </c>
      <c r="AD5152" s="107">
        <v>43615</v>
      </c>
      <c r="AE5152" s="107">
        <v>43615</v>
      </c>
      <c r="AF5152" s="99">
        <v>0</v>
      </c>
      <c r="AG5152" s="101" t="s">
        <v>53</v>
      </c>
      <c r="AH5152" s="100">
        <v>0</v>
      </c>
      <c r="AI5152" s="106">
        <v>0</v>
      </c>
      <c r="AJ5152" s="106">
        <v>0</v>
      </c>
      <c r="AK5152" s="60" t="str">
        <f>+IF(Tabla1[[#This Row],[REQUEST_TY]]="SR MANTENIMIENTO CORRECTIVO", "EMERGENCIA", "OTROS")</f>
        <v>EMERGENCIA</v>
      </c>
      <c r="AL5152" s="6" t="str">
        <f>+_xlfn.IFS(Tabla1[[#This Row],[Veces obj]]&lt;=1,"0-1",Tabla1[[#This Row],[Veces obj]]&lt;=2,"1-2",Tabla1[[#This Row],[Veces obj]]&lt;=3,"2-3",TRUE,"&gt;3")</f>
        <v>0-1</v>
      </c>
      <c r="AM5152" s="60" t="str">
        <f>+_xlfn.IFS(MONTH(Tabla1[[#This Row],[MES]])&lt;=3,"Q1",MONTH(Tabla1[[#This Row],[MES]])&lt;=6,"Q2",MONTH(Tabla1[[#This Row],[MES]])&lt;=9,"Q3",TRUE,"Q4")</f>
        <v>Q2</v>
      </c>
      <c r="AN5152" s="15" t="str">
        <f>+IFERROR(VLOOKUP(Tabla1[[#This Row],[CUENTA]],CTAS[],2,0),"OTROS")</f>
        <v>OTROS</v>
      </c>
      <c r="AP5152" s="15" t="str">
        <f>+IFERROR(VLOOKUP(Tabla1[[#This Row],[EMPLEADO]],IS[],3,0),"OTROS")</f>
        <v>OTROS</v>
      </c>
      <c r="AQ5152" s="15" t="str">
        <f>+IFERROR(VLOOKUP(Tabla1[[#This Row],[EMPLEADO]],IS[[NÓMINA]:[INGENIERO]],2,0),"OTROS")</f>
        <v>OTROS</v>
      </c>
    </row>
    <row r="5153" spans="1:43" x14ac:dyDescent="0.25">
      <c r="A5153" s="91" t="s">
        <v>12089</v>
      </c>
      <c r="B5153" s="92">
        <v>1</v>
      </c>
      <c r="C5153" s="92" t="s">
        <v>14449</v>
      </c>
      <c r="D5153" s="93" t="s">
        <v>38</v>
      </c>
      <c r="E5153" s="94" t="s">
        <v>558</v>
      </c>
      <c r="F5153" s="94" t="s">
        <v>14450</v>
      </c>
      <c r="G5153" s="105" t="s">
        <v>2082</v>
      </c>
      <c r="H5153" s="92" t="s">
        <v>42</v>
      </c>
      <c r="I5153" s="95" t="s">
        <v>43</v>
      </c>
      <c r="J5153" s="92" t="s">
        <v>8</v>
      </c>
      <c r="K5153" s="96" t="s">
        <v>798</v>
      </c>
      <c r="L5153" s="96" t="s">
        <v>1729</v>
      </c>
      <c r="M5153" s="92" t="s">
        <v>131</v>
      </c>
      <c r="N5153" s="92">
        <v>1</v>
      </c>
      <c r="O5153" s="92" t="s">
        <v>47</v>
      </c>
      <c r="P5153" s="96">
        <v>14</v>
      </c>
      <c r="Q5153" s="96" t="s">
        <v>194</v>
      </c>
      <c r="R5153" s="97" t="s">
        <v>95</v>
      </c>
      <c r="S5153" s="98" t="s">
        <v>64</v>
      </c>
      <c r="T5153" s="98" t="s">
        <v>51</v>
      </c>
      <c r="U5153" s="99" t="s">
        <v>195</v>
      </c>
      <c r="V5153" s="100">
        <v>0.6</v>
      </c>
      <c r="W5153" s="106">
        <v>0</v>
      </c>
      <c r="X5153" s="102">
        <v>1</v>
      </c>
      <c r="Y5153" s="103">
        <v>0.62</v>
      </c>
      <c r="Z5153" s="99">
        <v>5</v>
      </c>
      <c r="AA5153" s="104">
        <v>0.124</v>
      </c>
      <c r="AB5153" s="100">
        <v>0</v>
      </c>
      <c r="AC5153" s="106">
        <v>0</v>
      </c>
      <c r="AD5153" s="107">
        <v>43614</v>
      </c>
      <c r="AE5153" s="107">
        <v>43615</v>
      </c>
      <c r="AF5153" s="99">
        <v>1</v>
      </c>
      <c r="AG5153" s="101" t="s">
        <v>53</v>
      </c>
      <c r="AH5153" s="100">
        <v>0</v>
      </c>
      <c r="AI5153" s="106">
        <v>0</v>
      </c>
      <c r="AJ5153" s="106">
        <v>0</v>
      </c>
      <c r="AK5153" s="60" t="str">
        <f>+IF(Tabla1[[#This Row],[REQUEST_TY]]="SR MANTENIMIENTO CORRECTIVO", "EMERGENCIA", "OTROS")</f>
        <v>EMERGENCIA</v>
      </c>
      <c r="AL5153" s="6" t="str">
        <f>+_xlfn.IFS(Tabla1[[#This Row],[Veces obj]]&lt;=1,"0-1",Tabla1[[#This Row],[Veces obj]]&lt;=2,"1-2",Tabla1[[#This Row],[Veces obj]]&lt;=3,"2-3",TRUE,"&gt;3")</f>
        <v>0-1</v>
      </c>
      <c r="AM5153" s="60" t="str">
        <f>+_xlfn.IFS(MONTH(Tabla1[[#This Row],[MES]])&lt;=3,"Q1",MONTH(Tabla1[[#This Row],[MES]])&lt;=6,"Q2",MONTH(Tabla1[[#This Row],[MES]])&lt;=9,"Q3",TRUE,"Q4")</f>
        <v>Q2</v>
      </c>
      <c r="AN5153" s="15" t="str">
        <f>+IFERROR(VLOOKUP(Tabla1[[#This Row],[CUENTA]],CTAS[],2,0),"OTROS")</f>
        <v>OTROS</v>
      </c>
      <c r="AP5153" s="15" t="str">
        <f>+IFERROR(VLOOKUP(Tabla1[[#This Row],[EMPLEADO]],IS[],3,0),"OTROS")</f>
        <v>OTROS</v>
      </c>
      <c r="AQ5153" s="15" t="str">
        <f>+IFERROR(VLOOKUP(Tabla1[[#This Row],[EMPLEADO]],IS[[NÓMINA]:[INGENIERO]],2,0),"OTROS")</f>
        <v>OTROS</v>
      </c>
    </row>
    <row r="5154" spans="1:43" x14ac:dyDescent="0.25">
      <c r="A5154" s="91" t="s">
        <v>12089</v>
      </c>
      <c r="B5154" s="92">
        <v>1</v>
      </c>
      <c r="C5154" s="92" t="s">
        <v>14451</v>
      </c>
      <c r="D5154" s="93" t="s">
        <v>38</v>
      </c>
      <c r="E5154" s="94" t="s">
        <v>89</v>
      </c>
      <c r="F5154" s="94" t="s">
        <v>14452</v>
      </c>
      <c r="G5154" s="105" t="s">
        <v>1334</v>
      </c>
      <c r="H5154" s="92" t="s">
        <v>1063</v>
      </c>
      <c r="I5154" s="95" t="s">
        <v>43</v>
      </c>
      <c r="J5154" s="92" t="s">
        <v>8</v>
      </c>
      <c r="K5154" s="96" t="s">
        <v>199</v>
      </c>
      <c r="L5154" s="96" t="s">
        <v>1263</v>
      </c>
      <c r="M5154" s="92" t="s">
        <v>1264</v>
      </c>
      <c r="N5154" s="92">
        <v>0</v>
      </c>
      <c r="O5154" s="92" t="s">
        <v>47</v>
      </c>
      <c r="P5154" s="96">
        <v>89</v>
      </c>
      <c r="Q5154" s="96" t="s">
        <v>48</v>
      </c>
      <c r="R5154" s="97" t="s">
        <v>95</v>
      </c>
      <c r="S5154" s="98" t="s">
        <v>64</v>
      </c>
      <c r="T5154" s="98" t="s">
        <v>51</v>
      </c>
      <c r="U5154" s="99" t="s">
        <v>96</v>
      </c>
      <c r="V5154" s="100">
        <v>1.1000000000000001</v>
      </c>
      <c r="W5154" s="106">
        <v>1501.5000000000002</v>
      </c>
      <c r="X5154" s="102">
        <v>1</v>
      </c>
      <c r="Y5154" s="103">
        <v>0.57999999999999996</v>
      </c>
      <c r="Z5154" s="99">
        <v>5</v>
      </c>
      <c r="AA5154" s="104">
        <v>0.11599999999999999</v>
      </c>
      <c r="AB5154" s="100">
        <v>0</v>
      </c>
      <c r="AC5154" s="106">
        <v>0</v>
      </c>
      <c r="AD5154" s="107">
        <v>43615</v>
      </c>
      <c r="AE5154" s="107">
        <v>43615</v>
      </c>
      <c r="AF5154" s="99">
        <v>0</v>
      </c>
      <c r="AG5154" s="101" t="s">
        <v>53</v>
      </c>
      <c r="AH5154" s="100">
        <v>0</v>
      </c>
      <c r="AI5154" s="106">
        <v>0</v>
      </c>
      <c r="AJ5154" s="106">
        <v>0</v>
      </c>
      <c r="AK5154" s="60" t="str">
        <f>+IF(Tabla1[[#This Row],[REQUEST_TY]]="SR MANTENIMIENTO CORRECTIVO", "EMERGENCIA", "OTROS")</f>
        <v>EMERGENCIA</v>
      </c>
      <c r="AL5154" s="6" t="str">
        <f>+_xlfn.IFS(Tabla1[[#This Row],[Veces obj]]&lt;=1,"0-1",Tabla1[[#This Row],[Veces obj]]&lt;=2,"1-2",Tabla1[[#This Row],[Veces obj]]&lt;=3,"2-3",TRUE,"&gt;3")</f>
        <v>0-1</v>
      </c>
      <c r="AM5154" s="60" t="str">
        <f>+_xlfn.IFS(MONTH(Tabla1[[#This Row],[MES]])&lt;=3,"Q1",MONTH(Tabla1[[#This Row],[MES]])&lt;=6,"Q2",MONTH(Tabla1[[#This Row],[MES]])&lt;=9,"Q3",TRUE,"Q4")</f>
        <v>Q2</v>
      </c>
      <c r="AN5154" s="15" t="str">
        <f>+IFERROR(VLOOKUP(Tabla1[[#This Row],[CUENTA]],CTAS[],2,0),"OTROS")</f>
        <v>OTROS</v>
      </c>
      <c r="AP5154" s="15" t="str">
        <f>+IFERROR(VLOOKUP(Tabla1[[#This Row],[EMPLEADO]],IS[],3,0),"OTROS")</f>
        <v>OTROS</v>
      </c>
      <c r="AQ5154" s="15" t="str">
        <f>+IFERROR(VLOOKUP(Tabla1[[#This Row],[EMPLEADO]],IS[[NÓMINA]:[INGENIERO]],2,0),"OTROS")</f>
        <v>OTROS</v>
      </c>
    </row>
    <row r="5155" spans="1:43" x14ac:dyDescent="0.25">
      <c r="A5155" s="91" t="s">
        <v>12089</v>
      </c>
      <c r="B5155" s="92">
        <v>1</v>
      </c>
      <c r="C5155" s="92" t="s">
        <v>14453</v>
      </c>
      <c r="D5155" s="93" t="s">
        <v>38</v>
      </c>
      <c r="E5155" s="94" t="s">
        <v>2527</v>
      </c>
      <c r="F5155" s="94" t="s">
        <v>14454</v>
      </c>
      <c r="G5155" s="105" t="s">
        <v>7134</v>
      </c>
      <c r="H5155" s="92" t="s">
        <v>150</v>
      </c>
      <c r="I5155" s="95" t="s">
        <v>43</v>
      </c>
      <c r="J5155" s="92" t="s">
        <v>8</v>
      </c>
      <c r="K5155" s="96" t="s">
        <v>151</v>
      </c>
      <c r="L5155" s="96" t="s">
        <v>193</v>
      </c>
      <c r="M5155" s="92" t="s">
        <v>73</v>
      </c>
      <c r="N5155" s="92">
        <v>1</v>
      </c>
      <c r="O5155" s="92" t="s">
        <v>47</v>
      </c>
      <c r="P5155" s="96">
        <v>92</v>
      </c>
      <c r="Q5155" s="96" t="s">
        <v>48</v>
      </c>
      <c r="R5155" s="97" t="s">
        <v>153</v>
      </c>
      <c r="S5155" s="98" t="s">
        <v>50</v>
      </c>
      <c r="T5155" s="98" t="s">
        <v>51</v>
      </c>
      <c r="U5155" s="99" t="s">
        <v>52</v>
      </c>
      <c r="V5155" s="100">
        <v>1.05</v>
      </c>
      <c r="W5155" s="106">
        <v>0</v>
      </c>
      <c r="X5155" s="102">
        <v>1</v>
      </c>
      <c r="Y5155" s="103">
        <v>0.1</v>
      </c>
      <c r="Z5155" s="99">
        <v>5</v>
      </c>
      <c r="AA5155" s="104">
        <v>0.02</v>
      </c>
      <c r="AB5155" s="100">
        <v>0</v>
      </c>
      <c r="AC5155" s="106">
        <v>0</v>
      </c>
      <c r="AD5155" s="107">
        <v>43615</v>
      </c>
      <c r="AE5155" s="107">
        <v>43615</v>
      </c>
      <c r="AF5155" s="99">
        <v>0</v>
      </c>
      <c r="AG5155" s="101" t="s">
        <v>53</v>
      </c>
      <c r="AH5155" s="100">
        <v>0</v>
      </c>
      <c r="AI5155" s="106">
        <v>0</v>
      </c>
      <c r="AJ5155" s="106">
        <v>0</v>
      </c>
      <c r="AK5155" s="60" t="str">
        <f>+IF(Tabla1[[#This Row],[REQUEST_TY]]="SR MANTENIMIENTO CORRECTIVO", "EMERGENCIA", "OTROS")</f>
        <v>EMERGENCIA</v>
      </c>
      <c r="AL5155" s="6" t="str">
        <f>+_xlfn.IFS(Tabla1[[#This Row],[Veces obj]]&lt;=1,"0-1",Tabla1[[#This Row],[Veces obj]]&lt;=2,"1-2",Tabla1[[#This Row],[Veces obj]]&lt;=3,"2-3",TRUE,"&gt;3")</f>
        <v>0-1</v>
      </c>
      <c r="AM5155" s="60" t="str">
        <f>+_xlfn.IFS(MONTH(Tabla1[[#This Row],[MES]])&lt;=3,"Q1",MONTH(Tabla1[[#This Row],[MES]])&lt;=6,"Q2",MONTH(Tabla1[[#This Row],[MES]])&lt;=9,"Q3",TRUE,"Q4")</f>
        <v>Q2</v>
      </c>
      <c r="AN5155" s="15" t="str">
        <f>+IFERROR(VLOOKUP(Tabla1[[#This Row],[CUENTA]],CTAS[],2,0),"OTROS")</f>
        <v>HONEYWELL</v>
      </c>
      <c r="AP5155" s="15" t="str">
        <f>+IFERROR(VLOOKUP(Tabla1[[#This Row],[EMPLEADO]],IS[],3,0),"OTROS")</f>
        <v>JUAREZ</v>
      </c>
      <c r="AQ5155" s="15" t="str">
        <f>+IFERROR(VLOOKUP(Tabla1[[#This Row],[EMPLEADO]],IS[[NÓMINA]:[INGENIERO]],2,0),"OTROS")</f>
        <v>CARLOS MONTOYA</v>
      </c>
    </row>
    <row r="5156" spans="1:43" x14ac:dyDescent="0.25">
      <c r="A5156" s="91" t="s">
        <v>12089</v>
      </c>
      <c r="B5156" s="92">
        <v>1</v>
      </c>
      <c r="C5156" s="92" t="s">
        <v>14455</v>
      </c>
      <c r="D5156" s="93" t="s">
        <v>3346</v>
      </c>
      <c r="E5156" s="94" t="s">
        <v>993</v>
      </c>
      <c r="F5156" s="94" t="s">
        <v>14456</v>
      </c>
      <c r="G5156" s="105" t="s">
        <v>10983</v>
      </c>
      <c r="H5156" s="92" t="s">
        <v>163</v>
      </c>
      <c r="I5156" s="95" t="s">
        <v>43</v>
      </c>
      <c r="J5156" s="92" t="s">
        <v>8</v>
      </c>
      <c r="K5156" s="96" t="s">
        <v>151</v>
      </c>
      <c r="L5156" s="96" t="s">
        <v>10980</v>
      </c>
      <c r="M5156" s="92" t="s">
        <v>119</v>
      </c>
      <c r="N5156" s="92">
        <v>1</v>
      </c>
      <c r="O5156" s="92" t="s">
        <v>47</v>
      </c>
      <c r="P5156" s="96" t="s">
        <v>822</v>
      </c>
      <c r="Q5156" s="96" t="s">
        <v>48</v>
      </c>
      <c r="R5156" s="97" t="s">
        <v>235</v>
      </c>
      <c r="S5156" s="98" t="s">
        <v>50</v>
      </c>
      <c r="T5156" s="98" t="s">
        <v>51</v>
      </c>
      <c r="U5156" s="99" t="s">
        <v>52</v>
      </c>
      <c r="V5156" s="100">
        <v>1</v>
      </c>
      <c r="W5156" s="106">
        <v>0</v>
      </c>
      <c r="X5156" s="102">
        <v>0</v>
      </c>
      <c r="Y5156" s="103">
        <v>5</v>
      </c>
      <c r="Z5156" s="99">
        <v>5</v>
      </c>
      <c r="AA5156" s="104">
        <v>1</v>
      </c>
      <c r="AB5156" s="100">
        <v>0</v>
      </c>
      <c r="AC5156" s="106">
        <v>0</v>
      </c>
      <c r="AD5156" s="107">
        <v>43615</v>
      </c>
      <c r="AE5156" s="107">
        <v>43615</v>
      </c>
      <c r="AF5156" s="99">
        <v>0</v>
      </c>
      <c r="AG5156" s="101" t="s">
        <v>53</v>
      </c>
      <c r="AH5156" s="100">
        <v>0</v>
      </c>
      <c r="AI5156" s="106">
        <v>0</v>
      </c>
      <c r="AJ5156" s="106">
        <v>0</v>
      </c>
      <c r="AK5156" s="60" t="str">
        <f>+IF(Tabla1[[#This Row],[REQUEST_TY]]="SR MANTENIMIENTO CORRECTIVO", "EMERGENCIA", "OTROS")</f>
        <v>OTROS</v>
      </c>
      <c r="AL5156" s="6" t="str">
        <f>+_xlfn.IFS(Tabla1[[#This Row],[Veces obj]]&lt;=1,"0-1",Tabla1[[#This Row],[Veces obj]]&lt;=2,"1-2",Tabla1[[#This Row],[Veces obj]]&lt;=3,"2-3",TRUE,"&gt;3")</f>
        <v>0-1</v>
      </c>
      <c r="AM5156" s="60" t="str">
        <f>+_xlfn.IFS(MONTH(Tabla1[[#This Row],[MES]])&lt;=3,"Q1",MONTH(Tabla1[[#This Row],[MES]])&lt;=6,"Q2",MONTH(Tabla1[[#This Row],[MES]])&lt;=9,"Q3",TRUE,"Q4")</f>
        <v>Q2</v>
      </c>
      <c r="AN5156" s="15" t="str">
        <f>+IFERROR(VLOOKUP(Tabla1[[#This Row],[CUENTA]],CTAS[],2,0),"OTROS")</f>
        <v>HONEYWELL</v>
      </c>
      <c r="AP5156" s="15" t="str">
        <f>+IFERROR(VLOOKUP(Tabla1[[#This Row],[EMPLEADO]],IS[],3,0),"OTROS")</f>
        <v>CHIHUAHUA</v>
      </c>
      <c r="AQ5156" s="15" t="str">
        <f>+IFERROR(VLOOKUP(Tabla1[[#This Row],[EMPLEADO]],IS[[NÓMINA]:[INGENIERO]],2,0),"OTROS")</f>
        <v>LUIS EDUARDO MUÑOZ</v>
      </c>
    </row>
    <row r="5157" spans="1:43" x14ac:dyDescent="0.25">
      <c r="A5157" s="91" t="s">
        <v>12089</v>
      </c>
      <c r="B5157" s="92">
        <v>1</v>
      </c>
      <c r="C5157" s="92" t="s">
        <v>14457</v>
      </c>
      <c r="D5157" s="93" t="s">
        <v>38</v>
      </c>
      <c r="E5157" s="94" t="s">
        <v>133</v>
      </c>
      <c r="F5157" s="94" t="s">
        <v>14458</v>
      </c>
      <c r="G5157" s="105" t="s">
        <v>2932</v>
      </c>
      <c r="H5157" s="92" t="s">
        <v>220</v>
      </c>
      <c r="I5157" s="95" t="s">
        <v>43</v>
      </c>
      <c r="J5157" s="92" t="s">
        <v>8</v>
      </c>
      <c r="K5157" s="96" t="s">
        <v>59</v>
      </c>
      <c r="L5157" s="96" t="s">
        <v>2516</v>
      </c>
      <c r="M5157" s="92" t="s">
        <v>1496</v>
      </c>
      <c r="N5157" s="92">
        <v>0</v>
      </c>
      <c r="O5157" s="92" t="s">
        <v>47</v>
      </c>
      <c r="P5157" s="96">
        <v>16</v>
      </c>
      <c r="Q5157" s="96" t="s">
        <v>62</v>
      </c>
      <c r="R5157" s="97" t="s">
        <v>138</v>
      </c>
      <c r="S5157" s="98" t="s">
        <v>139</v>
      </c>
      <c r="T5157" s="98" t="s">
        <v>51</v>
      </c>
      <c r="U5157" s="99" t="s">
        <v>262</v>
      </c>
      <c r="V5157" s="100">
        <v>1.05</v>
      </c>
      <c r="W5157" s="106">
        <v>1651.6500000000003</v>
      </c>
      <c r="X5157" s="102">
        <v>1</v>
      </c>
      <c r="Y5157" s="103">
        <v>3.07</v>
      </c>
      <c r="Z5157" s="99">
        <v>4</v>
      </c>
      <c r="AA5157" s="104">
        <v>0.76749999999999996</v>
      </c>
      <c r="AB5157" s="100">
        <v>0</v>
      </c>
      <c r="AC5157" s="106">
        <v>0</v>
      </c>
      <c r="AD5157" s="107">
        <v>43615</v>
      </c>
      <c r="AE5157" s="107">
        <v>43615</v>
      </c>
      <c r="AF5157" s="99">
        <v>0</v>
      </c>
      <c r="AG5157" s="101" t="s">
        <v>53</v>
      </c>
      <c r="AH5157" s="100">
        <v>0</v>
      </c>
      <c r="AI5157" s="106">
        <v>0</v>
      </c>
      <c r="AJ5157" s="106">
        <v>0</v>
      </c>
      <c r="AK5157" s="60" t="str">
        <f>+IF(Tabla1[[#This Row],[REQUEST_TY]]="SR MANTENIMIENTO CORRECTIVO", "EMERGENCIA", "OTROS")</f>
        <v>EMERGENCIA</v>
      </c>
      <c r="AL5157" s="6" t="str">
        <f>+_xlfn.IFS(Tabla1[[#This Row],[Veces obj]]&lt;=1,"0-1",Tabla1[[#This Row],[Veces obj]]&lt;=2,"1-2",Tabla1[[#This Row],[Veces obj]]&lt;=3,"2-3",TRUE,"&gt;3")</f>
        <v>0-1</v>
      </c>
      <c r="AM5157" s="60" t="str">
        <f>+_xlfn.IFS(MONTH(Tabla1[[#This Row],[MES]])&lt;=3,"Q1",MONTH(Tabla1[[#This Row],[MES]])&lt;=6,"Q2",MONTH(Tabla1[[#This Row],[MES]])&lt;=9,"Q3",TRUE,"Q4")</f>
        <v>Q2</v>
      </c>
      <c r="AN5157" s="15" t="str">
        <f>+IFERROR(VLOOKUP(Tabla1[[#This Row],[CUENTA]],CTAS[],2,0),"OTROS")</f>
        <v>OTROS</v>
      </c>
      <c r="AP5157" s="15" t="str">
        <f>+IFERROR(VLOOKUP(Tabla1[[#This Row],[EMPLEADO]],IS[],3,0),"OTROS")</f>
        <v>OTROS</v>
      </c>
      <c r="AQ5157" s="15" t="str">
        <f>+IFERROR(VLOOKUP(Tabla1[[#This Row],[EMPLEADO]],IS[[NÓMINA]:[INGENIERO]],2,0),"OTROS")</f>
        <v>OTROS</v>
      </c>
    </row>
    <row r="5158" spans="1:43" x14ac:dyDescent="0.25">
      <c r="A5158" s="91" t="s">
        <v>12089</v>
      </c>
      <c r="B5158" s="92">
        <v>1</v>
      </c>
      <c r="C5158" s="92" t="s">
        <v>14459</v>
      </c>
      <c r="D5158" s="93" t="s">
        <v>38</v>
      </c>
      <c r="E5158" s="94" t="s">
        <v>39</v>
      </c>
      <c r="F5158" s="94" t="s">
        <v>14460</v>
      </c>
      <c r="G5158" s="105" t="s">
        <v>14461</v>
      </c>
      <c r="H5158" s="92" t="s">
        <v>58</v>
      </c>
      <c r="I5158" s="95" t="s">
        <v>43</v>
      </c>
      <c r="J5158" s="92" t="s">
        <v>8</v>
      </c>
      <c r="K5158" s="96" t="s">
        <v>117</v>
      </c>
      <c r="L5158" s="96" t="s">
        <v>14462</v>
      </c>
      <c r="M5158" s="92" t="s">
        <v>14463</v>
      </c>
      <c r="N5158" s="92">
        <v>0</v>
      </c>
      <c r="O5158" s="92" t="s">
        <v>47</v>
      </c>
      <c r="P5158" s="96">
        <v>615</v>
      </c>
      <c r="Q5158" s="96" t="s">
        <v>48</v>
      </c>
      <c r="R5158" s="97" t="s">
        <v>49</v>
      </c>
      <c r="S5158" s="98" t="s">
        <v>50</v>
      </c>
      <c r="T5158" s="98" t="s">
        <v>208</v>
      </c>
      <c r="U5158" s="99" t="s">
        <v>52</v>
      </c>
      <c r="V5158" s="100">
        <v>1.05</v>
      </c>
      <c r="W5158" s="106">
        <v>750.75000000000011</v>
      </c>
      <c r="X5158" s="102">
        <v>1</v>
      </c>
      <c r="Y5158" s="103">
        <v>2.97</v>
      </c>
      <c r="Z5158" s="99">
        <v>9</v>
      </c>
      <c r="AA5158" s="104">
        <v>0.33</v>
      </c>
      <c r="AB5158" s="100">
        <v>0</v>
      </c>
      <c r="AC5158" s="106">
        <v>0</v>
      </c>
      <c r="AD5158" s="107">
        <v>43615</v>
      </c>
      <c r="AE5158" s="107">
        <v>43615</v>
      </c>
      <c r="AF5158" s="99">
        <v>0</v>
      </c>
      <c r="AG5158" s="101" t="s">
        <v>53</v>
      </c>
      <c r="AH5158" s="100">
        <v>0</v>
      </c>
      <c r="AI5158" s="106">
        <v>0</v>
      </c>
      <c r="AJ5158" s="106">
        <v>0</v>
      </c>
      <c r="AK5158" s="60" t="str">
        <f>+IF(Tabla1[[#This Row],[REQUEST_TY]]="SR MANTENIMIENTO CORRECTIVO", "EMERGENCIA", "OTROS")</f>
        <v>EMERGENCIA</v>
      </c>
      <c r="AL5158" s="6" t="str">
        <f>+_xlfn.IFS(Tabla1[[#This Row],[Veces obj]]&lt;=1,"0-1",Tabla1[[#This Row],[Veces obj]]&lt;=2,"1-2",Tabla1[[#This Row],[Veces obj]]&lt;=3,"2-3",TRUE,"&gt;3")</f>
        <v>0-1</v>
      </c>
      <c r="AM5158" s="60" t="str">
        <f>+_xlfn.IFS(MONTH(Tabla1[[#This Row],[MES]])&lt;=3,"Q1",MONTH(Tabla1[[#This Row],[MES]])&lt;=6,"Q2",MONTH(Tabla1[[#This Row],[MES]])&lt;=9,"Q3",TRUE,"Q4")</f>
        <v>Q2</v>
      </c>
      <c r="AN5158" s="15" t="str">
        <f>+IFERROR(VLOOKUP(Tabla1[[#This Row],[CUENTA]],CTAS[],2,0),"OTROS")</f>
        <v>OTROS</v>
      </c>
      <c r="AP5158" s="15" t="str">
        <f>+IFERROR(VLOOKUP(Tabla1[[#This Row],[EMPLEADO]],IS[],3,0),"OTROS")</f>
        <v>OTROS</v>
      </c>
      <c r="AQ5158" s="15" t="str">
        <f>+IFERROR(VLOOKUP(Tabla1[[#This Row],[EMPLEADO]],IS[[NÓMINA]:[INGENIERO]],2,0),"OTROS")</f>
        <v>OTROS</v>
      </c>
    </row>
    <row r="5159" spans="1:43" x14ac:dyDescent="0.25">
      <c r="A5159" s="91" t="s">
        <v>12089</v>
      </c>
      <c r="B5159" s="92">
        <v>1</v>
      </c>
      <c r="C5159" s="92" t="s">
        <v>14464</v>
      </c>
      <c r="D5159" s="93" t="s">
        <v>38</v>
      </c>
      <c r="E5159" s="94" t="s">
        <v>76</v>
      </c>
      <c r="F5159" s="94" t="s">
        <v>14465</v>
      </c>
      <c r="G5159" s="105" t="s">
        <v>5579</v>
      </c>
      <c r="H5159" s="92" t="s">
        <v>106</v>
      </c>
      <c r="I5159" s="95" t="s">
        <v>43</v>
      </c>
      <c r="J5159" s="92" t="s">
        <v>8</v>
      </c>
      <c r="K5159" s="96" t="s">
        <v>102</v>
      </c>
      <c r="L5159" s="96" t="s">
        <v>376</v>
      </c>
      <c r="M5159" s="92" t="s">
        <v>310</v>
      </c>
      <c r="N5159" s="92">
        <v>0</v>
      </c>
      <c r="O5159" s="92" t="s">
        <v>47</v>
      </c>
      <c r="P5159" s="96">
        <v>7</v>
      </c>
      <c r="Q5159" s="96" t="s">
        <v>194</v>
      </c>
      <c r="R5159" s="97" t="s">
        <v>63</v>
      </c>
      <c r="S5159" s="98" t="s">
        <v>64</v>
      </c>
      <c r="T5159" s="98" t="s">
        <v>51</v>
      </c>
      <c r="U5159" s="99" t="s">
        <v>195</v>
      </c>
      <c r="V5159" s="100">
        <v>0.6</v>
      </c>
      <c r="W5159" s="106">
        <v>819</v>
      </c>
      <c r="X5159" s="102">
        <v>1</v>
      </c>
      <c r="Y5159" s="103">
        <v>1.1100000000000001</v>
      </c>
      <c r="Z5159" s="99">
        <v>5</v>
      </c>
      <c r="AA5159" s="104">
        <v>0.22200000000000003</v>
      </c>
      <c r="AB5159" s="100">
        <v>0</v>
      </c>
      <c r="AC5159" s="106">
        <v>0</v>
      </c>
      <c r="AD5159" s="107">
        <v>43615</v>
      </c>
      <c r="AE5159" s="107">
        <v>43615</v>
      </c>
      <c r="AF5159" s="99">
        <v>0</v>
      </c>
      <c r="AG5159" s="101" t="s">
        <v>53</v>
      </c>
      <c r="AH5159" s="100">
        <v>0</v>
      </c>
      <c r="AI5159" s="106">
        <v>0</v>
      </c>
      <c r="AJ5159" s="106">
        <v>0</v>
      </c>
      <c r="AK5159" s="60" t="str">
        <f>+IF(Tabla1[[#This Row],[REQUEST_TY]]="SR MANTENIMIENTO CORRECTIVO", "EMERGENCIA", "OTROS")</f>
        <v>EMERGENCIA</v>
      </c>
      <c r="AL5159" s="6" t="str">
        <f>+_xlfn.IFS(Tabla1[[#This Row],[Veces obj]]&lt;=1,"0-1",Tabla1[[#This Row],[Veces obj]]&lt;=2,"1-2",Tabla1[[#This Row],[Veces obj]]&lt;=3,"2-3",TRUE,"&gt;3")</f>
        <v>0-1</v>
      </c>
      <c r="AM5159" s="60" t="str">
        <f>+_xlfn.IFS(MONTH(Tabla1[[#This Row],[MES]])&lt;=3,"Q1",MONTH(Tabla1[[#This Row],[MES]])&lt;=6,"Q2",MONTH(Tabla1[[#This Row],[MES]])&lt;=9,"Q3",TRUE,"Q4")</f>
        <v>Q2</v>
      </c>
      <c r="AN5159" s="15" t="str">
        <f>+IFERROR(VLOOKUP(Tabla1[[#This Row],[CUENTA]],CTAS[],2,0),"OTROS")</f>
        <v>OTROS</v>
      </c>
      <c r="AP5159" s="15" t="str">
        <f>+IFERROR(VLOOKUP(Tabla1[[#This Row],[EMPLEADO]],IS[],3,0),"OTROS")</f>
        <v>OTROS</v>
      </c>
      <c r="AQ5159" s="15" t="str">
        <f>+IFERROR(VLOOKUP(Tabla1[[#This Row],[EMPLEADO]],IS[[NÓMINA]:[INGENIERO]],2,0),"OTROS")</f>
        <v>OTROS</v>
      </c>
    </row>
    <row r="5160" spans="1:43" x14ac:dyDescent="0.25">
      <c r="A5160" s="91" t="s">
        <v>12089</v>
      </c>
      <c r="B5160" s="92">
        <v>1</v>
      </c>
      <c r="C5160" s="92" t="s">
        <v>14466</v>
      </c>
      <c r="D5160" s="93" t="s">
        <v>38</v>
      </c>
      <c r="E5160" s="94" t="s">
        <v>98</v>
      </c>
      <c r="F5160" s="94" t="s">
        <v>14467</v>
      </c>
      <c r="G5160" s="105" t="s">
        <v>1141</v>
      </c>
      <c r="H5160" s="92" t="s">
        <v>213</v>
      </c>
      <c r="I5160" s="95" t="s">
        <v>43</v>
      </c>
      <c r="J5160" s="92" t="s">
        <v>8</v>
      </c>
      <c r="K5160" s="96" t="s">
        <v>102</v>
      </c>
      <c r="L5160" s="96" t="s">
        <v>1142</v>
      </c>
      <c r="M5160" s="92" t="s">
        <v>640</v>
      </c>
      <c r="N5160" s="92">
        <v>0</v>
      </c>
      <c r="O5160" s="92" t="s">
        <v>47</v>
      </c>
      <c r="P5160" s="96">
        <v>50</v>
      </c>
      <c r="Q5160" s="96" t="s">
        <v>82</v>
      </c>
      <c r="R5160" s="97" t="s">
        <v>63</v>
      </c>
      <c r="S5160" s="98" t="s">
        <v>64</v>
      </c>
      <c r="T5160" s="98" t="s">
        <v>51</v>
      </c>
      <c r="U5160" s="99" t="s">
        <v>83</v>
      </c>
      <c r="V5160" s="100">
        <v>1.05</v>
      </c>
      <c r="W5160" s="106">
        <v>1433.25</v>
      </c>
      <c r="X5160" s="102">
        <v>1</v>
      </c>
      <c r="Y5160" s="103">
        <v>1.17</v>
      </c>
      <c r="Z5160" s="99">
        <v>5</v>
      </c>
      <c r="AA5160" s="104">
        <v>0.23399999999999999</v>
      </c>
      <c r="AB5160" s="100">
        <v>0</v>
      </c>
      <c r="AC5160" s="106">
        <v>0</v>
      </c>
      <c r="AD5160" s="107">
        <v>43615</v>
      </c>
      <c r="AE5160" s="107">
        <v>43615</v>
      </c>
      <c r="AF5160" s="99">
        <v>0</v>
      </c>
      <c r="AG5160" s="101" t="s">
        <v>53</v>
      </c>
      <c r="AH5160" s="100">
        <v>0</v>
      </c>
      <c r="AI5160" s="106">
        <v>0</v>
      </c>
      <c r="AJ5160" s="106">
        <v>0</v>
      </c>
      <c r="AK5160" s="60" t="str">
        <f>+IF(Tabla1[[#This Row],[REQUEST_TY]]="SR MANTENIMIENTO CORRECTIVO", "EMERGENCIA", "OTROS")</f>
        <v>EMERGENCIA</v>
      </c>
      <c r="AL5160" s="6" t="str">
        <f>+_xlfn.IFS(Tabla1[[#This Row],[Veces obj]]&lt;=1,"0-1",Tabla1[[#This Row],[Veces obj]]&lt;=2,"1-2",Tabla1[[#This Row],[Veces obj]]&lt;=3,"2-3",TRUE,"&gt;3")</f>
        <v>0-1</v>
      </c>
      <c r="AM5160" s="60" t="str">
        <f>+_xlfn.IFS(MONTH(Tabla1[[#This Row],[MES]])&lt;=3,"Q1",MONTH(Tabla1[[#This Row],[MES]])&lt;=6,"Q2",MONTH(Tabla1[[#This Row],[MES]])&lt;=9,"Q3",TRUE,"Q4")</f>
        <v>Q2</v>
      </c>
      <c r="AN5160" s="15" t="str">
        <f>+IFERROR(VLOOKUP(Tabla1[[#This Row],[CUENTA]],CTAS[],2,0),"OTROS")</f>
        <v>OTROS</v>
      </c>
      <c r="AP5160" s="15" t="str">
        <f>+IFERROR(VLOOKUP(Tabla1[[#This Row],[EMPLEADO]],IS[],3,0),"OTROS")</f>
        <v>OTROS</v>
      </c>
      <c r="AQ5160" s="15" t="str">
        <f>+IFERROR(VLOOKUP(Tabla1[[#This Row],[EMPLEADO]],IS[[NÓMINA]:[INGENIERO]],2,0),"OTROS")</f>
        <v>OTROS</v>
      </c>
    </row>
    <row r="5161" spans="1:43" x14ac:dyDescent="0.25">
      <c r="A5161" s="91" t="s">
        <v>12089</v>
      </c>
      <c r="B5161" s="92">
        <v>1</v>
      </c>
      <c r="C5161" s="92" t="s">
        <v>14468</v>
      </c>
      <c r="D5161" s="93" t="s">
        <v>3412</v>
      </c>
      <c r="E5161" s="94" t="s">
        <v>789</v>
      </c>
      <c r="F5161" s="94" t="s">
        <v>14469</v>
      </c>
      <c r="G5161" s="105" t="s">
        <v>1235</v>
      </c>
      <c r="H5161" s="92" t="s">
        <v>79</v>
      </c>
      <c r="I5161" s="95" t="s">
        <v>43</v>
      </c>
      <c r="J5161" s="92" t="s">
        <v>8</v>
      </c>
      <c r="K5161" s="96" t="s">
        <v>1236</v>
      </c>
      <c r="L5161" s="96" t="s">
        <v>1237</v>
      </c>
      <c r="M5161" s="92" t="s">
        <v>1238</v>
      </c>
      <c r="N5161" s="92">
        <v>0</v>
      </c>
      <c r="O5161" s="92" t="s">
        <v>47</v>
      </c>
      <c r="P5161" s="96" t="s">
        <v>822</v>
      </c>
      <c r="Q5161" s="96" t="s">
        <v>48</v>
      </c>
      <c r="R5161" s="97" t="s">
        <v>242</v>
      </c>
      <c r="S5161" s="98" t="s">
        <v>64</v>
      </c>
      <c r="T5161" s="98" t="s">
        <v>51</v>
      </c>
      <c r="U5161" s="99" t="s">
        <v>96</v>
      </c>
      <c r="V5161" s="100">
        <v>1</v>
      </c>
      <c r="W5161" s="106">
        <v>1365</v>
      </c>
      <c r="X5161" s="102">
        <v>0</v>
      </c>
      <c r="Y5161" s="103">
        <v>5</v>
      </c>
      <c r="Z5161" s="99">
        <v>5</v>
      </c>
      <c r="AA5161" s="104">
        <v>1</v>
      </c>
      <c r="AB5161" s="100">
        <v>0</v>
      </c>
      <c r="AC5161" s="106">
        <v>0</v>
      </c>
      <c r="AD5161" s="107">
        <v>43615</v>
      </c>
      <c r="AE5161" s="107">
        <v>43615</v>
      </c>
      <c r="AF5161" s="99">
        <v>0</v>
      </c>
      <c r="AG5161" s="101" t="s">
        <v>53</v>
      </c>
      <c r="AH5161" s="100">
        <v>0</v>
      </c>
      <c r="AI5161" s="106">
        <v>0</v>
      </c>
      <c r="AJ5161" s="106">
        <v>0</v>
      </c>
      <c r="AK5161" s="60" t="str">
        <f>+IF(Tabla1[[#This Row],[REQUEST_TY]]="SR MANTENIMIENTO CORRECTIVO", "EMERGENCIA", "OTROS")</f>
        <v>OTROS</v>
      </c>
      <c r="AL5161" s="6" t="str">
        <f>+_xlfn.IFS(Tabla1[[#This Row],[Veces obj]]&lt;=1,"0-1",Tabla1[[#This Row],[Veces obj]]&lt;=2,"1-2",Tabla1[[#This Row],[Veces obj]]&lt;=3,"2-3",TRUE,"&gt;3")</f>
        <v>0-1</v>
      </c>
      <c r="AM5161" s="60" t="str">
        <f>+_xlfn.IFS(MONTH(Tabla1[[#This Row],[MES]])&lt;=3,"Q1",MONTH(Tabla1[[#This Row],[MES]])&lt;=6,"Q2",MONTH(Tabla1[[#This Row],[MES]])&lt;=9,"Q3",TRUE,"Q4")</f>
        <v>Q2</v>
      </c>
      <c r="AN5161" s="15" t="str">
        <f>+IFERROR(VLOOKUP(Tabla1[[#This Row],[CUENTA]],CTAS[],2,0),"OTROS")</f>
        <v>OTROS</v>
      </c>
      <c r="AP5161" s="15" t="str">
        <f>+IFERROR(VLOOKUP(Tabla1[[#This Row],[EMPLEADO]],IS[],3,0),"OTROS")</f>
        <v>OTROS</v>
      </c>
      <c r="AQ5161" s="15" t="str">
        <f>+IFERROR(VLOOKUP(Tabla1[[#This Row],[EMPLEADO]],IS[[NÓMINA]:[INGENIERO]],2,0),"OTROS")</f>
        <v>OTROS</v>
      </c>
    </row>
    <row r="5162" spans="1:43" x14ac:dyDescent="0.25">
      <c r="A5162" s="91" t="s">
        <v>12089</v>
      </c>
      <c r="B5162" s="92">
        <v>1</v>
      </c>
      <c r="C5162" s="92" t="s">
        <v>14470</v>
      </c>
      <c r="D5162" s="93" t="s">
        <v>38</v>
      </c>
      <c r="E5162" s="94" t="s">
        <v>39</v>
      </c>
      <c r="F5162" s="94" t="s">
        <v>14471</v>
      </c>
      <c r="G5162" s="105" t="s">
        <v>6076</v>
      </c>
      <c r="H5162" s="92" t="s">
        <v>42</v>
      </c>
      <c r="I5162" s="95" t="s">
        <v>43</v>
      </c>
      <c r="J5162" s="92" t="s">
        <v>8</v>
      </c>
      <c r="K5162" s="96" t="s">
        <v>798</v>
      </c>
      <c r="L5162" s="96" t="s">
        <v>3147</v>
      </c>
      <c r="M5162" s="92" t="s">
        <v>794</v>
      </c>
      <c r="N5162" s="92">
        <v>1</v>
      </c>
      <c r="O5162" s="92" t="s">
        <v>47</v>
      </c>
      <c r="P5162" s="96">
        <v>2737</v>
      </c>
      <c r="Q5162" s="96" t="s">
        <v>48</v>
      </c>
      <c r="R5162" s="97" t="s">
        <v>49</v>
      </c>
      <c r="S5162" s="98" t="s">
        <v>50</v>
      </c>
      <c r="T5162" s="98" t="s">
        <v>51</v>
      </c>
      <c r="U5162" s="99" t="s">
        <v>52</v>
      </c>
      <c r="V5162" s="100">
        <v>1.05</v>
      </c>
      <c r="W5162" s="106">
        <v>0</v>
      </c>
      <c r="X5162" s="102">
        <v>1</v>
      </c>
      <c r="Y5162" s="103">
        <v>0.7</v>
      </c>
      <c r="Z5162" s="99">
        <v>5</v>
      </c>
      <c r="AA5162" s="104">
        <v>0.13999999999999999</v>
      </c>
      <c r="AB5162" s="100">
        <v>0</v>
      </c>
      <c r="AC5162" s="106">
        <v>0</v>
      </c>
      <c r="AD5162" s="107">
        <v>43615</v>
      </c>
      <c r="AE5162" s="107">
        <v>43615</v>
      </c>
      <c r="AF5162" s="99">
        <v>0</v>
      </c>
      <c r="AG5162" s="101" t="s">
        <v>53</v>
      </c>
      <c r="AH5162" s="100">
        <v>0</v>
      </c>
      <c r="AI5162" s="106">
        <v>0</v>
      </c>
      <c r="AJ5162" s="106">
        <v>0</v>
      </c>
      <c r="AK5162" s="60" t="str">
        <f>+IF(Tabla1[[#This Row],[REQUEST_TY]]="SR MANTENIMIENTO CORRECTIVO", "EMERGENCIA", "OTROS")</f>
        <v>EMERGENCIA</v>
      </c>
      <c r="AL5162" s="6" t="str">
        <f>+_xlfn.IFS(Tabla1[[#This Row],[Veces obj]]&lt;=1,"0-1",Tabla1[[#This Row],[Veces obj]]&lt;=2,"1-2",Tabla1[[#This Row],[Veces obj]]&lt;=3,"2-3",TRUE,"&gt;3")</f>
        <v>0-1</v>
      </c>
      <c r="AM5162" s="60" t="str">
        <f>+_xlfn.IFS(MONTH(Tabla1[[#This Row],[MES]])&lt;=3,"Q1",MONTH(Tabla1[[#This Row],[MES]])&lt;=6,"Q2",MONTH(Tabla1[[#This Row],[MES]])&lt;=9,"Q3",TRUE,"Q4")</f>
        <v>Q2</v>
      </c>
      <c r="AN5162" s="15" t="str">
        <f>+IFERROR(VLOOKUP(Tabla1[[#This Row],[CUENTA]],CTAS[],2,0),"OTROS")</f>
        <v>OTROS</v>
      </c>
      <c r="AP5162" s="15" t="str">
        <f>+IFERROR(VLOOKUP(Tabla1[[#This Row],[EMPLEADO]],IS[],3,0),"OTROS")</f>
        <v>OTROS</v>
      </c>
      <c r="AQ5162" s="15" t="str">
        <f>+IFERROR(VLOOKUP(Tabla1[[#This Row],[EMPLEADO]],IS[[NÓMINA]:[INGENIERO]],2,0),"OTROS")</f>
        <v>OTROS</v>
      </c>
    </row>
    <row r="5163" spans="1:43" x14ac:dyDescent="0.25">
      <c r="A5163" s="91" t="s">
        <v>12089</v>
      </c>
      <c r="B5163" s="92">
        <v>1</v>
      </c>
      <c r="C5163" s="92" t="s">
        <v>14472</v>
      </c>
      <c r="D5163" s="93" t="s">
        <v>38</v>
      </c>
      <c r="E5163" s="94" t="s">
        <v>5920</v>
      </c>
      <c r="F5163" s="94" t="s">
        <v>14473</v>
      </c>
      <c r="G5163" s="105" t="s">
        <v>14474</v>
      </c>
      <c r="H5163" s="92" t="s">
        <v>8227</v>
      </c>
      <c r="I5163" s="95" t="s">
        <v>43</v>
      </c>
      <c r="J5163" s="92" t="s">
        <v>8</v>
      </c>
      <c r="K5163" s="96" t="s">
        <v>528</v>
      </c>
      <c r="L5163" s="96" t="s">
        <v>8228</v>
      </c>
      <c r="M5163" s="92" t="s">
        <v>8229</v>
      </c>
      <c r="N5163" s="92">
        <v>1</v>
      </c>
      <c r="O5163" s="92" t="s">
        <v>47</v>
      </c>
      <c r="P5163" s="96">
        <v>218</v>
      </c>
      <c r="Q5163" s="96" t="s">
        <v>48</v>
      </c>
      <c r="R5163" s="97" t="s">
        <v>153</v>
      </c>
      <c r="S5163" s="98" t="s">
        <v>50</v>
      </c>
      <c r="T5163" s="98" t="s">
        <v>51</v>
      </c>
      <c r="U5163" s="99" t="s">
        <v>52</v>
      </c>
      <c r="V5163" s="100">
        <v>1.05</v>
      </c>
      <c r="W5163" s="106">
        <v>0</v>
      </c>
      <c r="X5163" s="102">
        <v>1</v>
      </c>
      <c r="Y5163" s="103">
        <v>1.45</v>
      </c>
      <c r="Z5163" s="99">
        <v>5</v>
      </c>
      <c r="AA5163" s="104">
        <v>0.28999999999999998</v>
      </c>
      <c r="AB5163" s="100">
        <v>0</v>
      </c>
      <c r="AC5163" s="106">
        <v>0</v>
      </c>
      <c r="AD5163" s="107">
        <v>43615</v>
      </c>
      <c r="AE5163" s="107">
        <v>43615</v>
      </c>
      <c r="AF5163" s="99">
        <v>0</v>
      </c>
      <c r="AG5163" s="101" t="s">
        <v>53</v>
      </c>
      <c r="AH5163" s="100">
        <v>0</v>
      </c>
      <c r="AI5163" s="106">
        <v>0</v>
      </c>
      <c r="AJ5163" s="106">
        <v>0</v>
      </c>
      <c r="AK5163" s="60" t="str">
        <f>+IF(Tabla1[[#This Row],[REQUEST_TY]]="SR MANTENIMIENTO CORRECTIVO", "EMERGENCIA", "OTROS")</f>
        <v>EMERGENCIA</v>
      </c>
      <c r="AL5163" s="6" t="str">
        <f>+_xlfn.IFS(Tabla1[[#This Row],[Veces obj]]&lt;=1,"0-1",Tabla1[[#This Row],[Veces obj]]&lt;=2,"1-2",Tabla1[[#This Row],[Veces obj]]&lt;=3,"2-3",TRUE,"&gt;3")</f>
        <v>0-1</v>
      </c>
      <c r="AM5163" s="60" t="str">
        <f>+_xlfn.IFS(MONTH(Tabla1[[#This Row],[MES]])&lt;=3,"Q1",MONTH(Tabla1[[#This Row],[MES]])&lt;=6,"Q2",MONTH(Tabla1[[#This Row],[MES]])&lt;=9,"Q3",TRUE,"Q4")</f>
        <v>Q2</v>
      </c>
      <c r="AN5163" s="15" t="str">
        <f>+IFERROR(VLOOKUP(Tabla1[[#This Row],[CUENTA]],CTAS[],2,0),"OTROS")</f>
        <v>OTROS</v>
      </c>
      <c r="AP5163" s="15" t="str">
        <f>+IFERROR(VLOOKUP(Tabla1[[#This Row],[EMPLEADO]],IS[],3,0),"OTROS")</f>
        <v>OTROS</v>
      </c>
      <c r="AQ5163" s="15" t="str">
        <f>+IFERROR(VLOOKUP(Tabla1[[#This Row],[EMPLEADO]],IS[[NÓMINA]:[INGENIERO]],2,0),"OTROS")</f>
        <v>OTROS</v>
      </c>
    </row>
    <row r="5164" spans="1:43" x14ac:dyDescent="0.25">
      <c r="A5164" s="91" t="s">
        <v>12089</v>
      </c>
      <c r="B5164" s="92">
        <v>1</v>
      </c>
      <c r="C5164" s="92" t="s">
        <v>14475</v>
      </c>
      <c r="D5164" s="93" t="s">
        <v>38</v>
      </c>
      <c r="E5164" s="94" t="s">
        <v>5920</v>
      </c>
      <c r="F5164" s="94" t="s">
        <v>14476</v>
      </c>
      <c r="G5164" s="105" t="s">
        <v>9597</v>
      </c>
      <c r="H5164" s="92" t="s">
        <v>8227</v>
      </c>
      <c r="I5164" s="95" t="s">
        <v>43</v>
      </c>
      <c r="J5164" s="92" t="s">
        <v>8</v>
      </c>
      <c r="K5164" s="96" t="s">
        <v>528</v>
      </c>
      <c r="L5164" s="96" t="s">
        <v>8228</v>
      </c>
      <c r="M5164" s="92" t="s">
        <v>8229</v>
      </c>
      <c r="N5164" s="92">
        <v>1</v>
      </c>
      <c r="O5164" s="92" t="s">
        <v>47</v>
      </c>
      <c r="P5164" s="96">
        <v>66</v>
      </c>
      <c r="Q5164" s="96" t="s">
        <v>48</v>
      </c>
      <c r="R5164" s="97" t="s">
        <v>153</v>
      </c>
      <c r="S5164" s="98" t="s">
        <v>50</v>
      </c>
      <c r="T5164" s="98" t="s">
        <v>51</v>
      </c>
      <c r="U5164" s="99" t="s">
        <v>52</v>
      </c>
      <c r="V5164" s="100">
        <v>1.05</v>
      </c>
      <c r="W5164" s="106">
        <v>0</v>
      </c>
      <c r="X5164" s="102">
        <v>1</v>
      </c>
      <c r="Y5164" s="103">
        <v>2.48</v>
      </c>
      <c r="Z5164" s="99">
        <v>5</v>
      </c>
      <c r="AA5164" s="104">
        <v>0.496</v>
      </c>
      <c r="AB5164" s="100">
        <v>0</v>
      </c>
      <c r="AC5164" s="106">
        <v>0</v>
      </c>
      <c r="AD5164" s="107">
        <v>43615</v>
      </c>
      <c r="AE5164" s="107">
        <v>43615</v>
      </c>
      <c r="AF5164" s="99">
        <v>0</v>
      </c>
      <c r="AG5164" s="101" t="s">
        <v>53</v>
      </c>
      <c r="AH5164" s="100">
        <v>0</v>
      </c>
      <c r="AI5164" s="106">
        <v>0</v>
      </c>
      <c r="AJ5164" s="106">
        <v>0</v>
      </c>
      <c r="AK5164" s="60" t="str">
        <f>+IF(Tabla1[[#This Row],[REQUEST_TY]]="SR MANTENIMIENTO CORRECTIVO", "EMERGENCIA", "OTROS")</f>
        <v>EMERGENCIA</v>
      </c>
      <c r="AL5164" s="6" t="str">
        <f>+_xlfn.IFS(Tabla1[[#This Row],[Veces obj]]&lt;=1,"0-1",Tabla1[[#This Row],[Veces obj]]&lt;=2,"1-2",Tabla1[[#This Row],[Veces obj]]&lt;=3,"2-3",TRUE,"&gt;3")</f>
        <v>0-1</v>
      </c>
      <c r="AM5164" s="60" t="str">
        <f>+_xlfn.IFS(MONTH(Tabla1[[#This Row],[MES]])&lt;=3,"Q1",MONTH(Tabla1[[#This Row],[MES]])&lt;=6,"Q2",MONTH(Tabla1[[#This Row],[MES]])&lt;=9,"Q3",TRUE,"Q4")</f>
        <v>Q2</v>
      </c>
      <c r="AN5164" s="15" t="str">
        <f>+IFERROR(VLOOKUP(Tabla1[[#This Row],[CUENTA]],CTAS[],2,0),"OTROS")</f>
        <v>OTROS</v>
      </c>
      <c r="AP5164" s="15" t="str">
        <f>+IFERROR(VLOOKUP(Tabla1[[#This Row],[EMPLEADO]],IS[],3,0),"OTROS")</f>
        <v>OTROS</v>
      </c>
      <c r="AQ5164" s="15" t="str">
        <f>+IFERROR(VLOOKUP(Tabla1[[#This Row],[EMPLEADO]],IS[[NÓMINA]:[INGENIERO]],2,0),"OTROS")</f>
        <v>OTROS</v>
      </c>
    </row>
    <row r="5165" spans="1:43" x14ac:dyDescent="0.25">
      <c r="A5165" s="91" t="s">
        <v>12089</v>
      </c>
      <c r="B5165" s="92">
        <v>1</v>
      </c>
      <c r="C5165" s="92" t="s">
        <v>14477</v>
      </c>
      <c r="D5165" s="93" t="s">
        <v>38</v>
      </c>
      <c r="E5165" s="94" t="s">
        <v>435</v>
      </c>
      <c r="F5165" s="94" t="s">
        <v>14478</v>
      </c>
      <c r="G5165" s="105" t="s">
        <v>437</v>
      </c>
      <c r="H5165" s="92" t="s">
        <v>592</v>
      </c>
      <c r="I5165" s="95" t="s">
        <v>43</v>
      </c>
      <c r="J5165" s="92" t="s">
        <v>8</v>
      </c>
      <c r="K5165" s="96" t="s">
        <v>438</v>
      </c>
      <c r="L5165" s="96" t="s">
        <v>439</v>
      </c>
      <c r="M5165" s="92" t="s">
        <v>165</v>
      </c>
      <c r="N5165" s="92">
        <v>0</v>
      </c>
      <c r="O5165" s="92" t="s">
        <v>47</v>
      </c>
      <c r="P5165" s="96">
        <v>23</v>
      </c>
      <c r="Q5165" s="96" t="s">
        <v>62</v>
      </c>
      <c r="R5165" s="97" t="s">
        <v>440</v>
      </c>
      <c r="S5165" s="98" t="s">
        <v>139</v>
      </c>
      <c r="T5165" s="98" t="s">
        <v>51</v>
      </c>
      <c r="U5165" s="99" t="s">
        <v>262</v>
      </c>
      <c r="V5165" s="100">
        <v>1.05</v>
      </c>
      <c r="W5165" s="106">
        <v>1651.6500000000003</v>
      </c>
      <c r="X5165" s="102">
        <v>1</v>
      </c>
      <c r="Y5165" s="103">
        <v>1.25</v>
      </c>
      <c r="Z5165" s="99">
        <v>4</v>
      </c>
      <c r="AA5165" s="104">
        <v>0.3125</v>
      </c>
      <c r="AB5165" s="100">
        <v>0</v>
      </c>
      <c r="AC5165" s="106">
        <v>0</v>
      </c>
      <c r="AD5165" s="107">
        <v>43615</v>
      </c>
      <c r="AE5165" s="107">
        <v>43615</v>
      </c>
      <c r="AF5165" s="99">
        <v>0</v>
      </c>
      <c r="AG5165" s="101" t="s">
        <v>53</v>
      </c>
      <c r="AH5165" s="100">
        <v>0</v>
      </c>
      <c r="AI5165" s="106">
        <v>0</v>
      </c>
      <c r="AJ5165" s="106">
        <v>0</v>
      </c>
      <c r="AK5165" s="60" t="str">
        <f>+IF(Tabla1[[#This Row],[REQUEST_TY]]="SR MANTENIMIENTO CORRECTIVO", "EMERGENCIA", "OTROS")</f>
        <v>EMERGENCIA</v>
      </c>
      <c r="AL5165" s="6" t="str">
        <f>+_xlfn.IFS(Tabla1[[#This Row],[Veces obj]]&lt;=1,"0-1",Tabla1[[#This Row],[Veces obj]]&lt;=2,"1-2",Tabla1[[#This Row],[Veces obj]]&lt;=3,"2-3",TRUE,"&gt;3")</f>
        <v>0-1</v>
      </c>
      <c r="AM5165" s="60" t="str">
        <f>+_xlfn.IFS(MONTH(Tabla1[[#This Row],[MES]])&lt;=3,"Q1",MONTH(Tabla1[[#This Row],[MES]])&lt;=6,"Q2",MONTH(Tabla1[[#This Row],[MES]])&lt;=9,"Q3",TRUE,"Q4")</f>
        <v>Q2</v>
      </c>
      <c r="AN5165" s="15" t="str">
        <f>+IFERROR(VLOOKUP(Tabla1[[#This Row],[CUENTA]],CTAS[],2,0),"OTROS")</f>
        <v>OTROS</v>
      </c>
      <c r="AP5165" s="15" t="str">
        <f>+IFERROR(VLOOKUP(Tabla1[[#This Row],[EMPLEADO]],IS[],3,0),"OTROS")</f>
        <v>CHIHUAHUA</v>
      </c>
      <c r="AQ5165" s="15" t="str">
        <f>+IFERROR(VLOOKUP(Tabla1[[#This Row],[EMPLEADO]],IS[[NÓMINA]:[INGENIERO]],2,0),"OTROS")</f>
        <v>VICTOR MENDEZ</v>
      </c>
    </row>
    <row r="5166" spans="1:43" x14ac:dyDescent="0.25">
      <c r="A5166" s="91" t="s">
        <v>12089</v>
      </c>
      <c r="B5166" s="92">
        <v>1</v>
      </c>
      <c r="C5166" s="92" t="s">
        <v>14479</v>
      </c>
      <c r="D5166" s="93" t="s">
        <v>38</v>
      </c>
      <c r="E5166" s="94" t="s">
        <v>631</v>
      </c>
      <c r="F5166" s="94" t="s">
        <v>14480</v>
      </c>
      <c r="G5166" s="105" t="s">
        <v>14481</v>
      </c>
      <c r="H5166" s="92" t="s">
        <v>8581</v>
      </c>
      <c r="I5166" s="95" t="s">
        <v>43</v>
      </c>
      <c r="J5166" s="92" t="s">
        <v>8</v>
      </c>
      <c r="K5166" s="96" t="s">
        <v>151</v>
      </c>
      <c r="L5166" s="96" t="s">
        <v>634</v>
      </c>
      <c r="M5166" s="92" t="s">
        <v>473</v>
      </c>
      <c r="N5166" s="92">
        <v>0</v>
      </c>
      <c r="O5166" s="92" t="s">
        <v>47</v>
      </c>
      <c r="P5166" s="96">
        <v>406</v>
      </c>
      <c r="Q5166" s="96" t="s">
        <v>48</v>
      </c>
      <c r="R5166" s="97" t="s">
        <v>242</v>
      </c>
      <c r="S5166" s="98" t="s">
        <v>64</v>
      </c>
      <c r="T5166" s="98" t="s">
        <v>51</v>
      </c>
      <c r="U5166" s="99" t="s">
        <v>96</v>
      </c>
      <c r="V5166" s="100">
        <v>1.1000000000000001</v>
      </c>
      <c r="W5166" s="106">
        <v>1501.5000000000002</v>
      </c>
      <c r="X5166" s="102">
        <v>1</v>
      </c>
      <c r="Y5166" s="103">
        <v>1.6</v>
      </c>
      <c r="Z5166" s="99">
        <v>5</v>
      </c>
      <c r="AA5166" s="104">
        <v>0.32</v>
      </c>
      <c r="AB5166" s="100">
        <v>0</v>
      </c>
      <c r="AC5166" s="106">
        <v>0</v>
      </c>
      <c r="AD5166" s="107">
        <v>43615</v>
      </c>
      <c r="AE5166" s="107">
        <v>43615</v>
      </c>
      <c r="AF5166" s="99">
        <v>0</v>
      </c>
      <c r="AG5166" s="101" t="s">
        <v>53</v>
      </c>
      <c r="AH5166" s="100">
        <v>0</v>
      </c>
      <c r="AI5166" s="106">
        <v>0</v>
      </c>
      <c r="AJ5166" s="106">
        <v>0</v>
      </c>
      <c r="AK5166" s="60" t="str">
        <f>+IF(Tabla1[[#This Row],[REQUEST_TY]]="SR MANTENIMIENTO CORRECTIVO", "EMERGENCIA", "OTROS")</f>
        <v>EMERGENCIA</v>
      </c>
      <c r="AL5166" s="6" t="str">
        <f>+_xlfn.IFS(Tabla1[[#This Row],[Veces obj]]&lt;=1,"0-1",Tabla1[[#This Row],[Veces obj]]&lt;=2,"1-2",Tabla1[[#This Row],[Veces obj]]&lt;=3,"2-3",TRUE,"&gt;3")</f>
        <v>0-1</v>
      </c>
      <c r="AM5166" s="60" t="str">
        <f>+_xlfn.IFS(MONTH(Tabla1[[#This Row],[MES]])&lt;=3,"Q1",MONTH(Tabla1[[#This Row],[MES]])&lt;=6,"Q2",MONTH(Tabla1[[#This Row],[MES]])&lt;=9,"Q3",TRUE,"Q4")</f>
        <v>Q2</v>
      </c>
      <c r="AN5166" s="15" t="str">
        <f>+IFERROR(VLOOKUP(Tabla1[[#This Row],[CUENTA]],CTAS[],2,0),"OTROS")</f>
        <v>HONEYWELL</v>
      </c>
      <c r="AP5166" s="15" t="str">
        <f>+IFERROR(VLOOKUP(Tabla1[[#This Row],[EMPLEADO]],IS[],3,0),"OTROS")</f>
        <v>OTROS</v>
      </c>
      <c r="AQ5166" s="15" t="str">
        <f>+IFERROR(VLOOKUP(Tabla1[[#This Row],[EMPLEADO]],IS[[NÓMINA]:[INGENIERO]],2,0),"OTROS")</f>
        <v>OTROS</v>
      </c>
    </row>
    <row r="5167" spans="1:43" x14ac:dyDescent="0.25">
      <c r="A5167" s="91" t="s">
        <v>12089</v>
      </c>
      <c r="B5167" s="92">
        <v>1</v>
      </c>
      <c r="C5167" s="92" t="s">
        <v>14482</v>
      </c>
      <c r="D5167" s="93" t="s">
        <v>38</v>
      </c>
      <c r="E5167" s="94" t="s">
        <v>39</v>
      </c>
      <c r="F5167" s="94" t="s">
        <v>14483</v>
      </c>
      <c r="G5167" s="105" t="s">
        <v>5380</v>
      </c>
      <c r="H5167" s="92" t="s">
        <v>79</v>
      </c>
      <c r="I5167" s="95" t="s">
        <v>43</v>
      </c>
      <c r="J5167" s="92" t="s">
        <v>8</v>
      </c>
      <c r="K5167" s="96" t="s">
        <v>117</v>
      </c>
      <c r="L5167" s="96" t="s">
        <v>5381</v>
      </c>
      <c r="M5167" s="92" t="s">
        <v>1238</v>
      </c>
      <c r="N5167" s="92">
        <v>0</v>
      </c>
      <c r="O5167" s="92" t="s">
        <v>47</v>
      </c>
      <c r="P5167" s="96">
        <v>112</v>
      </c>
      <c r="Q5167" s="96" t="s">
        <v>48</v>
      </c>
      <c r="R5167" s="97" t="s">
        <v>49</v>
      </c>
      <c r="S5167" s="98" t="s">
        <v>50</v>
      </c>
      <c r="T5167" s="98" t="s">
        <v>51</v>
      </c>
      <c r="U5167" s="99" t="s">
        <v>52</v>
      </c>
      <c r="V5167" s="100">
        <v>1.05</v>
      </c>
      <c r="W5167" s="106">
        <v>750.75000000000011</v>
      </c>
      <c r="X5167" s="102">
        <v>1</v>
      </c>
      <c r="Y5167" s="103">
        <v>3.02</v>
      </c>
      <c r="Z5167" s="99">
        <v>5</v>
      </c>
      <c r="AA5167" s="104">
        <v>0.60399999999999998</v>
      </c>
      <c r="AB5167" s="100">
        <v>0</v>
      </c>
      <c r="AC5167" s="106">
        <v>0</v>
      </c>
      <c r="AD5167" s="107">
        <v>43615</v>
      </c>
      <c r="AE5167" s="107">
        <v>43616</v>
      </c>
      <c r="AF5167" s="99">
        <v>1</v>
      </c>
      <c r="AG5167" s="101" t="s">
        <v>53</v>
      </c>
      <c r="AH5167" s="100">
        <v>0</v>
      </c>
      <c r="AI5167" s="106">
        <v>0</v>
      </c>
      <c r="AJ5167" s="106">
        <v>0</v>
      </c>
      <c r="AK5167" s="60" t="str">
        <f>+IF(Tabla1[[#This Row],[REQUEST_TY]]="SR MANTENIMIENTO CORRECTIVO", "EMERGENCIA", "OTROS")</f>
        <v>EMERGENCIA</v>
      </c>
      <c r="AL5167" s="6" t="str">
        <f>+_xlfn.IFS(Tabla1[[#This Row],[Veces obj]]&lt;=1,"0-1",Tabla1[[#This Row],[Veces obj]]&lt;=2,"1-2",Tabla1[[#This Row],[Veces obj]]&lt;=3,"2-3",TRUE,"&gt;3")</f>
        <v>0-1</v>
      </c>
      <c r="AM5167" s="60" t="str">
        <f>+_xlfn.IFS(MONTH(Tabla1[[#This Row],[MES]])&lt;=3,"Q1",MONTH(Tabla1[[#This Row],[MES]])&lt;=6,"Q2",MONTH(Tabla1[[#This Row],[MES]])&lt;=9,"Q3",TRUE,"Q4")</f>
        <v>Q2</v>
      </c>
      <c r="AN5167" s="15" t="str">
        <f>+IFERROR(VLOOKUP(Tabla1[[#This Row],[CUENTA]],CTAS[],2,0),"OTROS")</f>
        <v>OTROS</v>
      </c>
      <c r="AP5167" s="15" t="str">
        <f>+IFERROR(VLOOKUP(Tabla1[[#This Row],[EMPLEADO]],IS[],3,0),"OTROS")</f>
        <v>OTROS</v>
      </c>
      <c r="AQ5167" s="15" t="str">
        <f>+IFERROR(VLOOKUP(Tabla1[[#This Row],[EMPLEADO]],IS[[NÓMINA]:[INGENIERO]],2,0),"OTROS")</f>
        <v>OTROS</v>
      </c>
    </row>
    <row r="5168" spans="1:43" x14ac:dyDescent="0.25">
      <c r="A5168" s="91" t="s">
        <v>12089</v>
      </c>
      <c r="B5168" s="92">
        <v>1</v>
      </c>
      <c r="C5168" s="92" t="s">
        <v>14484</v>
      </c>
      <c r="D5168" s="93" t="s">
        <v>38</v>
      </c>
      <c r="E5168" s="94" t="s">
        <v>85</v>
      </c>
      <c r="F5168" s="94" t="s">
        <v>14485</v>
      </c>
      <c r="G5168" s="105" t="s">
        <v>5268</v>
      </c>
      <c r="H5168" s="92" t="s">
        <v>213</v>
      </c>
      <c r="I5168" s="95" t="s">
        <v>43</v>
      </c>
      <c r="J5168" s="92" t="s">
        <v>8</v>
      </c>
      <c r="K5168" s="96" t="s">
        <v>370</v>
      </c>
      <c r="L5168" s="96" t="s">
        <v>3061</v>
      </c>
      <c r="M5168" s="92" t="s">
        <v>640</v>
      </c>
      <c r="N5168" s="92">
        <v>0</v>
      </c>
      <c r="O5168" s="92" t="s">
        <v>47</v>
      </c>
      <c r="P5168" s="96">
        <v>85</v>
      </c>
      <c r="Q5168" s="96" t="s">
        <v>48</v>
      </c>
      <c r="R5168" s="97" t="s">
        <v>49</v>
      </c>
      <c r="S5168" s="98" t="s">
        <v>50</v>
      </c>
      <c r="T5168" s="98" t="s">
        <v>51</v>
      </c>
      <c r="U5168" s="99" t="s">
        <v>52</v>
      </c>
      <c r="V5168" s="100">
        <v>1.05</v>
      </c>
      <c r="W5168" s="106">
        <v>750.75000000000011</v>
      </c>
      <c r="X5168" s="102">
        <v>1</v>
      </c>
      <c r="Y5168" s="103">
        <v>1.7</v>
      </c>
      <c r="Z5168" s="99">
        <v>5</v>
      </c>
      <c r="AA5168" s="104">
        <v>0.33999999999999997</v>
      </c>
      <c r="AB5168" s="100">
        <v>0</v>
      </c>
      <c r="AC5168" s="106">
        <v>0</v>
      </c>
      <c r="AD5168" s="107">
        <v>43615</v>
      </c>
      <c r="AE5168" s="107">
        <v>43616</v>
      </c>
      <c r="AF5168" s="99">
        <v>1</v>
      </c>
      <c r="AG5168" s="101" t="s">
        <v>53</v>
      </c>
      <c r="AH5168" s="100">
        <v>0</v>
      </c>
      <c r="AI5168" s="106">
        <v>0</v>
      </c>
      <c r="AJ5168" s="106">
        <v>0</v>
      </c>
      <c r="AK5168" s="60" t="str">
        <f>+IF(Tabla1[[#This Row],[REQUEST_TY]]="SR MANTENIMIENTO CORRECTIVO", "EMERGENCIA", "OTROS")</f>
        <v>EMERGENCIA</v>
      </c>
      <c r="AL5168" s="6" t="str">
        <f>+_xlfn.IFS(Tabla1[[#This Row],[Veces obj]]&lt;=1,"0-1",Tabla1[[#This Row],[Veces obj]]&lt;=2,"1-2",Tabla1[[#This Row],[Veces obj]]&lt;=3,"2-3",TRUE,"&gt;3")</f>
        <v>0-1</v>
      </c>
      <c r="AM5168" s="60" t="str">
        <f>+_xlfn.IFS(MONTH(Tabla1[[#This Row],[MES]])&lt;=3,"Q1",MONTH(Tabla1[[#This Row],[MES]])&lt;=6,"Q2",MONTH(Tabla1[[#This Row],[MES]])&lt;=9,"Q3",TRUE,"Q4")</f>
        <v>Q2</v>
      </c>
      <c r="AN5168" s="15" t="str">
        <f>+IFERROR(VLOOKUP(Tabla1[[#This Row],[CUENTA]],CTAS[],2,0),"OTROS")</f>
        <v>OTROS</v>
      </c>
      <c r="AP5168" s="15" t="str">
        <f>+IFERROR(VLOOKUP(Tabla1[[#This Row],[EMPLEADO]],IS[],3,0),"OTROS")</f>
        <v>OTROS</v>
      </c>
      <c r="AQ5168" s="15" t="str">
        <f>+IFERROR(VLOOKUP(Tabla1[[#This Row],[EMPLEADO]],IS[[NÓMINA]:[INGENIERO]],2,0),"OTROS")</f>
        <v>OTROS</v>
      </c>
    </row>
    <row r="5169" spans="1:43" x14ac:dyDescent="0.25">
      <c r="A5169" s="91" t="s">
        <v>12089</v>
      </c>
      <c r="B5169" s="92">
        <v>1</v>
      </c>
      <c r="C5169" s="92" t="s">
        <v>14486</v>
      </c>
      <c r="D5169" s="93" t="s">
        <v>38</v>
      </c>
      <c r="E5169" s="94" t="s">
        <v>85</v>
      </c>
      <c r="F5169" s="94" t="s">
        <v>14487</v>
      </c>
      <c r="G5169" s="105" t="s">
        <v>9934</v>
      </c>
      <c r="H5169" s="92" t="s">
        <v>471</v>
      </c>
      <c r="I5169" s="95" t="s">
        <v>43</v>
      </c>
      <c r="J5169" s="92" t="s">
        <v>8</v>
      </c>
      <c r="K5169" s="96" t="s">
        <v>370</v>
      </c>
      <c r="L5169" s="96" t="s">
        <v>4698</v>
      </c>
      <c r="M5169" s="92" t="s">
        <v>131</v>
      </c>
      <c r="N5169" s="92">
        <v>0</v>
      </c>
      <c r="O5169" s="92" t="s">
        <v>47</v>
      </c>
      <c r="P5169" s="96">
        <v>63</v>
      </c>
      <c r="Q5169" s="96" t="s">
        <v>48</v>
      </c>
      <c r="R5169" s="97" t="s">
        <v>49</v>
      </c>
      <c r="S5169" s="98" t="s">
        <v>50</v>
      </c>
      <c r="T5169" s="98" t="s">
        <v>51</v>
      </c>
      <c r="U5169" s="99" t="s">
        <v>52</v>
      </c>
      <c r="V5169" s="100">
        <v>1.05</v>
      </c>
      <c r="W5169" s="106">
        <v>750.75000000000011</v>
      </c>
      <c r="X5169" s="102">
        <v>1</v>
      </c>
      <c r="Y5169" s="103">
        <v>0.88</v>
      </c>
      <c r="Z5169" s="99">
        <v>5</v>
      </c>
      <c r="AA5169" s="104">
        <v>0.17599999999999999</v>
      </c>
      <c r="AB5169" s="100">
        <v>0</v>
      </c>
      <c r="AC5169" s="106">
        <v>0</v>
      </c>
      <c r="AD5169" s="107">
        <v>43615</v>
      </c>
      <c r="AE5169" s="107">
        <v>43615</v>
      </c>
      <c r="AF5169" s="99">
        <v>0</v>
      </c>
      <c r="AG5169" s="101" t="s">
        <v>53</v>
      </c>
      <c r="AH5169" s="100">
        <v>0</v>
      </c>
      <c r="AI5169" s="106">
        <v>0</v>
      </c>
      <c r="AJ5169" s="106">
        <v>0</v>
      </c>
      <c r="AK5169" s="60" t="str">
        <f>+IF(Tabla1[[#This Row],[REQUEST_TY]]="SR MANTENIMIENTO CORRECTIVO", "EMERGENCIA", "OTROS")</f>
        <v>EMERGENCIA</v>
      </c>
      <c r="AL5169" s="6" t="str">
        <f>+_xlfn.IFS(Tabla1[[#This Row],[Veces obj]]&lt;=1,"0-1",Tabla1[[#This Row],[Veces obj]]&lt;=2,"1-2",Tabla1[[#This Row],[Veces obj]]&lt;=3,"2-3",TRUE,"&gt;3")</f>
        <v>0-1</v>
      </c>
      <c r="AM5169" s="60" t="str">
        <f>+_xlfn.IFS(MONTH(Tabla1[[#This Row],[MES]])&lt;=3,"Q1",MONTH(Tabla1[[#This Row],[MES]])&lt;=6,"Q2",MONTH(Tabla1[[#This Row],[MES]])&lt;=9,"Q3",TRUE,"Q4")</f>
        <v>Q2</v>
      </c>
      <c r="AN5169" s="15" t="str">
        <f>+IFERROR(VLOOKUP(Tabla1[[#This Row],[CUENTA]],CTAS[],2,0),"OTROS")</f>
        <v>OTROS</v>
      </c>
      <c r="AP5169" s="15" t="str">
        <f>+IFERROR(VLOOKUP(Tabla1[[#This Row],[EMPLEADO]],IS[],3,0),"OTROS")</f>
        <v>OTROS</v>
      </c>
      <c r="AQ5169" s="15" t="str">
        <f>+IFERROR(VLOOKUP(Tabla1[[#This Row],[EMPLEADO]],IS[[NÓMINA]:[INGENIERO]],2,0),"OTROS")</f>
        <v>OTROS</v>
      </c>
    </row>
    <row r="5170" spans="1:43" x14ac:dyDescent="0.25">
      <c r="A5170" s="91" t="s">
        <v>12089</v>
      </c>
      <c r="B5170" s="92">
        <v>1</v>
      </c>
      <c r="C5170" s="92" t="s">
        <v>14488</v>
      </c>
      <c r="D5170" s="93" t="s">
        <v>38</v>
      </c>
      <c r="E5170" s="94" t="s">
        <v>89</v>
      </c>
      <c r="F5170" s="94" t="s">
        <v>14489</v>
      </c>
      <c r="G5170" s="105" t="s">
        <v>1334</v>
      </c>
      <c r="H5170" s="92" t="s">
        <v>1063</v>
      </c>
      <c r="I5170" s="95" t="s">
        <v>43</v>
      </c>
      <c r="J5170" s="92" t="s">
        <v>8</v>
      </c>
      <c r="K5170" s="96" t="s">
        <v>199</v>
      </c>
      <c r="L5170" s="96" t="s">
        <v>1263</v>
      </c>
      <c r="M5170" s="92" t="s">
        <v>1264</v>
      </c>
      <c r="N5170" s="92">
        <v>0</v>
      </c>
      <c r="O5170" s="92" t="s">
        <v>47</v>
      </c>
      <c r="P5170" s="96">
        <v>1</v>
      </c>
      <c r="Q5170" s="96" t="s">
        <v>388</v>
      </c>
      <c r="R5170" s="97" t="s">
        <v>95</v>
      </c>
      <c r="S5170" s="98" t="s">
        <v>64</v>
      </c>
      <c r="T5170" s="98" t="s">
        <v>51</v>
      </c>
      <c r="U5170" s="99" t="s">
        <v>389</v>
      </c>
      <c r="V5170" s="100">
        <v>0</v>
      </c>
      <c r="W5170" s="106">
        <v>0</v>
      </c>
      <c r="X5170" s="102">
        <v>1</v>
      </c>
      <c r="Y5170" s="103">
        <v>1.9</v>
      </c>
      <c r="Z5170" s="99">
        <v>5</v>
      </c>
      <c r="AA5170" s="104">
        <v>0.38</v>
      </c>
      <c r="AB5170" s="100">
        <v>0</v>
      </c>
      <c r="AC5170" s="106">
        <v>0</v>
      </c>
      <c r="AD5170" s="107">
        <v>43615</v>
      </c>
      <c r="AE5170" s="107">
        <v>43615</v>
      </c>
      <c r="AF5170" s="99">
        <v>0</v>
      </c>
      <c r="AG5170" s="101" t="s">
        <v>53</v>
      </c>
      <c r="AH5170" s="100">
        <v>0</v>
      </c>
      <c r="AI5170" s="106">
        <v>0</v>
      </c>
      <c r="AJ5170" s="106">
        <v>0</v>
      </c>
      <c r="AK5170" s="60" t="str">
        <f>+IF(Tabla1[[#This Row],[REQUEST_TY]]="SR MANTENIMIENTO CORRECTIVO", "EMERGENCIA", "OTROS")</f>
        <v>EMERGENCIA</v>
      </c>
      <c r="AL5170" s="6" t="str">
        <f>+_xlfn.IFS(Tabla1[[#This Row],[Veces obj]]&lt;=1,"0-1",Tabla1[[#This Row],[Veces obj]]&lt;=2,"1-2",Tabla1[[#This Row],[Veces obj]]&lt;=3,"2-3",TRUE,"&gt;3")</f>
        <v>0-1</v>
      </c>
      <c r="AM5170" s="60" t="str">
        <f>+_xlfn.IFS(MONTH(Tabla1[[#This Row],[MES]])&lt;=3,"Q1",MONTH(Tabla1[[#This Row],[MES]])&lt;=6,"Q2",MONTH(Tabla1[[#This Row],[MES]])&lt;=9,"Q3",TRUE,"Q4")</f>
        <v>Q2</v>
      </c>
      <c r="AN5170" s="15" t="str">
        <f>+IFERROR(VLOOKUP(Tabla1[[#This Row],[CUENTA]],CTAS[],2,0),"OTROS")</f>
        <v>OTROS</v>
      </c>
      <c r="AP5170" s="15" t="str">
        <f>+IFERROR(VLOOKUP(Tabla1[[#This Row],[EMPLEADO]],IS[],3,0),"OTROS")</f>
        <v>OTROS</v>
      </c>
      <c r="AQ5170" s="15" t="str">
        <f>+IFERROR(VLOOKUP(Tabla1[[#This Row],[EMPLEADO]],IS[[NÓMINA]:[INGENIERO]],2,0),"OTROS")</f>
        <v>OTROS</v>
      </c>
    </row>
    <row r="5171" spans="1:43" x14ac:dyDescent="0.25">
      <c r="A5171" s="91" t="s">
        <v>12089</v>
      </c>
      <c r="B5171" s="92">
        <v>1</v>
      </c>
      <c r="C5171" s="92" t="s">
        <v>14490</v>
      </c>
      <c r="D5171" s="93" t="s">
        <v>38</v>
      </c>
      <c r="E5171" s="94" t="s">
        <v>172</v>
      </c>
      <c r="F5171" s="94" t="s">
        <v>14491</v>
      </c>
      <c r="G5171" s="105" t="s">
        <v>14492</v>
      </c>
      <c r="H5171" s="92" t="s">
        <v>297</v>
      </c>
      <c r="I5171" s="95" t="s">
        <v>43</v>
      </c>
      <c r="J5171" s="92" t="s">
        <v>8</v>
      </c>
      <c r="K5171" s="96" t="s">
        <v>169</v>
      </c>
      <c r="L5171" s="96" t="s">
        <v>1245</v>
      </c>
      <c r="M5171" s="92" t="s">
        <v>73</v>
      </c>
      <c r="N5171" s="92">
        <v>0</v>
      </c>
      <c r="O5171" s="92" t="s">
        <v>47</v>
      </c>
      <c r="P5171" s="96">
        <v>420</v>
      </c>
      <c r="Q5171" s="96" t="s">
        <v>48</v>
      </c>
      <c r="R5171" s="97" t="s">
        <v>74</v>
      </c>
      <c r="S5171" s="98" t="s">
        <v>50</v>
      </c>
      <c r="T5171" s="98" t="s">
        <v>51</v>
      </c>
      <c r="U5171" s="99" t="s">
        <v>52</v>
      </c>
      <c r="V5171" s="100">
        <v>1.05</v>
      </c>
      <c r="W5171" s="106">
        <v>750.75000000000011</v>
      </c>
      <c r="X5171" s="102">
        <v>1</v>
      </c>
      <c r="Y5171" s="103">
        <v>1.7</v>
      </c>
      <c r="Z5171" s="99">
        <v>5</v>
      </c>
      <c r="AA5171" s="104">
        <v>0.33999999999999997</v>
      </c>
      <c r="AB5171" s="100">
        <v>0</v>
      </c>
      <c r="AC5171" s="106">
        <v>0</v>
      </c>
      <c r="AD5171" s="107">
        <v>43615</v>
      </c>
      <c r="AE5171" s="107">
        <v>43615</v>
      </c>
      <c r="AF5171" s="99">
        <v>0</v>
      </c>
      <c r="AG5171" s="101" t="s">
        <v>53</v>
      </c>
      <c r="AH5171" s="100">
        <v>0</v>
      </c>
      <c r="AI5171" s="106">
        <v>0</v>
      </c>
      <c r="AJ5171" s="106">
        <v>0</v>
      </c>
      <c r="AK5171" s="60" t="str">
        <f>+IF(Tabla1[[#This Row],[REQUEST_TY]]="SR MANTENIMIENTO CORRECTIVO", "EMERGENCIA", "OTROS")</f>
        <v>EMERGENCIA</v>
      </c>
      <c r="AL5171" s="6" t="str">
        <f>+_xlfn.IFS(Tabla1[[#This Row],[Veces obj]]&lt;=1,"0-1",Tabla1[[#This Row],[Veces obj]]&lt;=2,"1-2",Tabla1[[#This Row],[Veces obj]]&lt;=3,"2-3",TRUE,"&gt;3")</f>
        <v>0-1</v>
      </c>
      <c r="AM5171" s="60" t="str">
        <f>+_xlfn.IFS(MONTH(Tabla1[[#This Row],[MES]])&lt;=3,"Q1",MONTH(Tabla1[[#This Row],[MES]])&lt;=6,"Q2",MONTH(Tabla1[[#This Row],[MES]])&lt;=9,"Q3",TRUE,"Q4")</f>
        <v>Q2</v>
      </c>
      <c r="AN5171" s="15" t="str">
        <f>+IFERROR(VLOOKUP(Tabla1[[#This Row],[CUENTA]],CTAS[],2,0),"OTROS")</f>
        <v>OTROS</v>
      </c>
      <c r="AP5171" s="15" t="str">
        <f>+IFERROR(VLOOKUP(Tabla1[[#This Row],[EMPLEADO]],IS[],3,0),"OTROS")</f>
        <v>JUAREZ</v>
      </c>
      <c r="AQ5171" s="15" t="str">
        <f>+IFERROR(VLOOKUP(Tabla1[[#This Row],[EMPLEADO]],IS[[NÓMINA]:[INGENIERO]],2,0),"OTROS")</f>
        <v>ALFREDO TORRES</v>
      </c>
    </row>
    <row r="5172" spans="1:43" x14ac:dyDescent="0.25">
      <c r="A5172" s="91" t="s">
        <v>12089</v>
      </c>
      <c r="B5172" s="92">
        <v>1</v>
      </c>
      <c r="C5172" s="92" t="s">
        <v>14493</v>
      </c>
      <c r="D5172" s="93" t="s">
        <v>38</v>
      </c>
      <c r="E5172" s="94" t="s">
        <v>631</v>
      </c>
      <c r="F5172" s="94" t="s">
        <v>14494</v>
      </c>
      <c r="G5172" s="105" t="s">
        <v>13067</v>
      </c>
      <c r="H5172" s="92" t="s">
        <v>297</v>
      </c>
      <c r="I5172" s="95" t="s">
        <v>43</v>
      </c>
      <c r="J5172" s="92" t="s">
        <v>8</v>
      </c>
      <c r="K5172" s="96" t="s">
        <v>71</v>
      </c>
      <c r="L5172" s="96" t="s">
        <v>1080</v>
      </c>
      <c r="M5172" s="92" t="s">
        <v>94</v>
      </c>
      <c r="N5172" s="92">
        <v>0</v>
      </c>
      <c r="O5172" s="92" t="s">
        <v>47</v>
      </c>
      <c r="P5172" s="96">
        <v>17</v>
      </c>
      <c r="Q5172" s="96" t="s">
        <v>62</v>
      </c>
      <c r="R5172" s="97" t="s">
        <v>242</v>
      </c>
      <c r="S5172" s="98" t="s">
        <v>64</v>
      </c>
      <c r="T5172" s="98" t="s">
        <v>51</v>
      </c>
      <c r="U5172" s="99" t="s">
        <v>65</v>
      </c>
      <c r="V5172" s="100">
        <v>0.8</v>
      </c>
      <c r="W5172" s="106">
        <v>1092</v>
      </c>
      <c r="X5172" s="102">
        <v>1</v>
      </c>
      <c r="Y5172" s="103">
        <v>0.13</v>
      </c>
      <c r="Z5172" s="99">
        <v>5</v>
      </c>
      <c r="AA5172" s="104">
        <v>2.6000000000000002E-2</v>
      </c>
      <c r="AB5172" s="100">
        <v>0</v>
      </c>
      <c r="AC5172" s="106">
        <v>0</v>
      </c>
      <c r="AD5172" s="107">
        <v>43615</v>
      </c>
      <c r="AE5172" s="107">
        <v>43615</v>
      </c>
      <c r="AF5172" s="99">
        <v>0</v>
      </c>
      <c r="AG5172" s="101" t="s">
        <v>53</v>
      </c>
      <c r="AH5172" s="100">
        <v>0</v>
      </c>
      <c r="AI5172" s="106">
        <v>0</v>
      </c>
      <c r="AJ5172" s="106">
        <v>0</v>
      </c>
      <c r="AK5172" s="60" t="str">
        <f>+IF(Tabla1[[#This Row],[REQUEST_TY]]="SR MANTENIMIENTO CORRECTIVO", "EMERGENCIA", "OTROS")</f>
        <v>EMERGENCIA</v>
      </c>
      <c r="AL5172" s="6" t="str">
        <f>+_xlfn.IFS(Tabla1[[#This Row],[Veces obj]]&lt;=1,"0-1",Tabla1[[#This Row],[Veces obj]]&lt;=2,"1-2",Tabla1[[#This Row],[Veces obj]]&lt;=3,"2-3",TRUE,"&gt;3")</f>
        <v>0-1</v>
      </c>
      <c r="AM5172" s="60" t="str">
        <f>+_xlfn.IFS(MONTH(Tabla1[[#This Row],[MES]])&lt;=3,"Q1",MONTH(Tabla1[[#This Row],[MES]])&lt;=6,"Q2",MONTH(Tabla1[[#This Row],[MES]])&lt;=9,"Q3",TRUE,"Q4")</f>
        <v>Q2</v>
      </c>
      <c r="AN5172" s="15" t="str">
        <f>+IFERROR(VLOOKUP(Tabla1[[#This Row],[CUENTA]],CTAS[],2,0),"OTROS")</f>
        <v>OTROS</v>
      </c>
      <c r="AP5172" s="15" t="str">
        <f>+IFERROR(VLOOKUP(Tabla1[[#This Row],[EMPLEADO]],IS[],3,0),"OTROS")</f>
        <v>JUAREZ</v>
      </c>
      <c r="AQ5172" s="15" t="str">
        <f>+IFERROR(VLOOKUP(Tabla1[[#This Row],[EMPLEADO]],IS[[NÓMINA]:[INGENIERO]],2,0),"OTROS")</f>
        <v>ALFREDO TORRES</v>
      </c>
    </row>
    <row r="5173" spans="1:43" x14ac:dyDescent="0.25">
      <c r="A5173" s="91" t="s">
        <v>12089</v>
      </c>
      <c r="B5173" s="92">
        <v>1</v>
      </c>
      <c r="C5173" s="92" t="s">
        <v>14495</v>
      </c>
      <c r="D5173" s="93" t="s">
        <v>38</v>
      </c>
      <c r="E5173" s="94" t="s">
        <v>604</v>
      </c>
      <c r="F5173" s="94" t="s">
        <v>14496</v>
      </c>
      <c r="G5173" s="105" t="s">
        <v>14497</v>
      </c>
      <c r="H5173" s="92" t="s">
        <v>691</v>
      </c>
      <c r="I5173" s="95" t="s">
        <v>43</v>
      </c>
      <c r="J5173" s="92" t="s">
        <v>8</v>
      </c>
      <c r="K5173" s="96" t="s">
        <v>2377</v>
      </c>
      <c r="L5173" s="96" t="s">
        <v>14498</v>
      </c>
      <c r="M5173" s="92" t="s">
        <v>640</v>
      </c>
      <c r="N5173" s="92">
        <v>0</v>
      </c>
      <c r="O5173" s="92" t="s">
        <v>47</v>
      </c>
      <c r="P5173" s="96">
        <v>2737</v>
      </c>
      <c r="Q5173" s="96" t="s">
        <v>48</v>
      </c>
      <c r="R5173" s="97" t="s">
        <v>63</v>
      </c>
      <c r="S5173" s="98" t="s">
        <v>64</v>
      </c>
      <c r="T5173" s="98" t="s">
        <v>51</v>
      </c>
      <c r="U5173" s="99" t="s">
        <v>96</v>
      </c>
      <c r="V5173" s="100">
        <v>1.1000000000000001</v>
      </c>
      <c r="W5173" s="106">
        <v>1501.5000000000002</v>
      </c>
      <c r="X5173" s="102">
        <v>1</v>
      </c>
      <c r="Y5173" s="103">
        <v>4.4400000000000004</v>
      </c>
      <c r="Z5173" s="99">
        <v>5</v>
      </c>
      <c r="AA5173" s="104">
        <v>0.88800000000000012</v>
      </c>
      <c r="AB5173" s="100">
        <v>0</v>
      </c>
      <c r="AC5173" s="106">
        <v>0</v>
      </c>
      <c r="AD5173" s="107">
        <v>43615</v>
      </c>
      <c r="AE5173" s="107">
        <v>43615</v>
      </c>
      <c r="AF5173" s="99">
        <v>0</v>
      </c>
      <c r="AG5173" s="101" t="s">
        <v>53</v>
      </c>
      <c r="AH5173" s="100">
        <v>0</v>
      </c>
      <c r="AI5173" s="106">
        <v>0</v>
      </c>
      <c r="AJ5173" s="106">
        <v>0</v>
      </c>
      <c r="AK5173" s="60" t="str">
        <f>+IF(Tabla1[[#This Row],[REQUEST_TY]]="SR MANTENIMIENTO CORRECTIVO", "EMERGENCIA", "OTROS")</f>
        <v>EMERGENCIA</v>
      </c>
      <c r="AL5173" s="6" t="str">
        <f>+_xlfn.IFS(Tabla1[[#This Row],[Veces obj]]&lt;=1,"0-1",Tabla1[[#This Row],[Veces obj]]&lt;=2,"1-2",Tabla1[[#This Row],[Veces obj]]&lt;=3,"2-3",TRUE,"&gt;3")</f>
        <v>0-1</v>
      </c>
      <c r="AM5173" s="60" t="str">
        <f>+_xlfn.IFS(MONTH(Tabla1[[#This Row],[MES]])&lt;=3,"Q1",MONTH(Tabla1[[#This Row],[MES]])&lt;=6,"Q2",MONTH(Tabla1[[#This Row],[MES]])&lt;=9,"Q3",TRUE,"Q4")</f>
        <v>Q2</v>
      </c>
      <c r="AN5173" s="15" t="str">
        <f>+IFERROR(VLOOKUP(Tabla1[[#This Row],[CUENTA]],CTAS[],2,0),"OTROS")</f>
        <v>OTROS</v>
      </c>
      <c r="AP5173" s="15" t="str">
        <f>+IFERROR(VLOOKUP(Tabla1[[#This Row],[EMPLEADO]],IS[],3,0),"OTROS")</f>
        <v>OTROS</v>
      </c>
      <c r="AQ5173" s="15" t="str">
        <f>+IFERROR(VLOOKUP(Tabla1[[#This Row],[EMPLEADO]],IS[[NÓMINA]:[INGENIERO]],2,0),"OTROS")</f>
        <v>OTROS</v>
      </c>
    </row>
    <row r="5174" spans="1:43" x14ac:dyDescent="0.25">
      <c r="A5174" s="91" t="s">
        <v>12089</v>
      </c>
      <c r="B5174" s="92">
        <v>1</v>
      </c>
      <c r="C5174" s="92" t="s">
        <v>14499</v>
      </c>
      <c r="D5174" s="93" t="s">
        <v>38</v>
      </c>
      <c r="E5174" s="94" t="s">
        <v>725</v>
      </c>
      <c r="F5174" s="94" t="s">
        <v>14500</v>
      </c>
      <c r="G5174" s="105" t="s">
        <v>10813</v>
      </c>
      <c r="H5174" s="92" t="s">
        <v>453</v>
      </c>
      <c r="I5174" s="95" t="s">
        <v>43</v>
      </c>
      <c r="J5174" s="92" t="s">
        <v>8</v>
      </c>
      <c r="K5174" s="96" t="s">
        <v>59</v>
      </c>
      <c r="L5174" s="96" t="s">
        <v>4305</v>
      </c>
      <c r="M5174" s="92" t="s">
        <v>455</v>
      </c>
      <c r="N5174" s="92">
        <v>0</v>
      </c>
      <c r="O5174" s="92" t="s">
        <v>47</v>
      </c>
      <c r="P5174" s="96">
        <v>52</v>
      </c>
      <c r="Q5174" s="96" t="s">
        <v>82</v>
      </c>
      <c r="R5174" s="97" t="s">
        <v>223</v>
      </c>
      <c r="S5174" s="98" t="s">
        <v>139</v>
      </c>
      <c r="T5174" s="98" t="s">
        <v>51</v>
      </c>
      <c r="U5174" s="99" t="s">
        <v>140</v>
      </c>
      <c r="V5174" s="100">
        <v>1.1000000000000001</v>
      </c>
      <c r="W5174" s="106">
        <v>1730.3000000000004</v>
      </c>
      <c r="X5174" s="102">
        <v>1</v>
      </c>
      <c r="Y5174" s="103">
        <v>1.2</v>
      </c>
      <c r="Z5174" s="99">
        <v>4</v>
      </c>
      <c r="AA5174" s="104">
        <v>0.3</v>
      </c>
      <c r="AB5174" s="100">
        <v>0</v>
      </c>
      <c r="AC5174" s="106">
        <v>0</v>
      </c>
      <c r="AD5174" s="107">
        <v>43615</v>
      </c>
      <c r="AE5174" s="107">
        <v>43615</v>
      </c>
      <c r="AF5174" s="99">
        <v>0</v>
      </c>
      <c r="AG5174" s="101" t="s">
        <v>53</v>
      </c>
      <c r="AH5174" s="100">
        <v>0</v>
      </c>
      <c r="AI5174" s="106">
        <v>0</v>
      </c>
      <c r="AJ5174" s="106">
        <v>0</v>
      </c>
      <c r="AK5174" s="60" t="str">
        <f>+IF(Tabla1[[#This Row],[REQUEST_TY]]="SR MANTENIMIENTO CORRECTIVO", "EMERGENCIA", "OTROS")</f>
        <v>EMERGENCIA</v>
      </c>
      <c r="AL5174" s="6" t="str">
        <f>+_xlfn.IFS(Tabla1[[#This Row],[Veces obj]]&lt;=1,"0-1",Tabla1[[#This Row],[Veces obj]]&lt;=2,"1-2",Tabla1[[#This Row],[Veces obj]]&lt;=3,"2-3",TRUE,"&gt;3")</f>
        <v>0-1</v>
      </c>
      <c r="AM5174" s="60" t="str">
        <f>+_xlfn.IFS(MONTH(Tabla1[[#This Row],[MES]])&lt;=3,"Q1",MONTH(Tabla1[[#This Row],[MES]])&lt;=6,"Q2",MONTH(Tabla1[[#This Row],[MES]])&lt;=9,"Q3",TRUE,"Q4")</f>
        <v>Q2</v>
      </c>
      <c r="AN5174" s="15" t="str">
        <f>+IFERROR(VLOOKUP(Tabla1[[#This Row],[CUENTA]],CTAS[],2,0),"OTROS")</f>
        <v>OTROS</v>
      </c>
      <c r="AP5174" s="15" t="str">
        <f>+IFERROR(VLOOKUP(Tabla1[[#This Row],[EMPLEADO]],IS[],3,0),"OTROS")</f>
        <v>OTROS</v>
      </c>
      <c r="AQ5174" s="15" t="str">
        <f>+IFERROR(VLOOKUP(Tabla1[[#This Row],[EMPLEADO]],IS[[NÓMINA]:[INGENIERO]],2,0),"OTROS")</f>
        <v>OTROS</v>
      </c>
    </row>
    <row r="5175" spans="1:43" x14ac:dyDescent="0.25">
      <c r="A5175" s="91" t="s">
        <v>12089</v>
      </c>
      <c r="B5175" s="92">
        <v>1</v>
      </c>
      <c r="C5175" s="92" t="s">
        <v>14501</v>
      </c>
      <c r="D5175" s="93" t="s">
        <v>38</v>
      </c>
      <c r="E5175" s="94" t="s">
        <v>76</v>
      </c>
      <c r="F5175" s="94" t="s">
        <v>14502</v>
      </c>
      <c r="G5175" s="105" t="s">
        <v>9226</v>
      </c>
      <c r="H5175" s="92" t="s">
        <v>79</v>
      </c>
      <c r="I5175" s="95" t="s">
        <v>43</v>
      </c>
      <c r="J5175" s="92" t="s">
        <v>8</v>
      </c>
      <c r="K5175" s="96" t="s">
        <v>102</v>
      </c>
      <c r="L5175" s="96" t="s">
        <v>950</v>
      </c>
      <c r="M5175" s="92" t="s">
        <v>951</v>
      </c>
      <c r="N5175" s="92">
        <v>0</v>
      </c>
      <c r="O5175" s="92" t="s">
        <v>47</v>
      </c>
      <c r="P5175" s="96">
        <v>8</v>
      </c>
      <c r="Q5175" s="96" t="s">
        <v>194</v>
      </c>
      <c r="R5175" s="97" t="s">
        <v>63</v>
      </c>
      <c r="S5175" s="98" t="s">
        <v>64</v>
      </c>
      <c r="T5175" s="98" t="s">
        <v>51</v>
      </c>
      <c r="U5175" s="99" t="s">
        <v>195</v>
      </c>
      <c r="V5175" s="100">
        <v>0.6</v>
      </c>
      <c r="W5175" s="106">
        <v>819</v>
      </c>
      <c r="X5175" s="102">
        <v>1</v>
      </c>
      <c r="Y5175" s="103">
        <v>5.39</v>
      </c>
      <c r="Z5175" s="99">
        <v>5</v>
      </c>
      <c r="AA5175" s="104">
        <v>1.0779999999999998</v>
      </c>
      <c r="AB5175" s="100">
        <v>1.9499999999999962E-2</v>
      </c>
      <c r="AC5175" s="106">
        <v>-26.617499999999946</v>
      </c>
      <c r="AD5175" s="107">
        <v>43616</v>
      </c>
      <c r="AE5175" s="107">
        <v>43616</v>
      </c>
      <c r="AF5175" s="99">
        <v>0</v>
      </c>
      <c r="AG5175" s="101" t="s">
        <v>53</v>
      </c>
      <c r="AH5175" s="100">
        <v>0</v>
      </c>
      <c r="AI5175" s="106">
        <v>0</v>
      </c>
      <c r="AJ5175" s="106">
        <v>0</v>
      </c>
      <c r="AK5175" s="60" t="str">
        <f>+IF(Tabla1[[#This Row],[REQUEST_TY]]="SR MANTENIMIENTO CORRECTIVO", "EMERGENCIA", "OTROS")</f>
        <v>EMERGENCIA</v>
      </c>
      <c r="AL5175" s="6" t="str">
        <f>+_xlfn.IFS(Tabla1[[#This Row],[Veces obj]]&lt;=1,"0-1",Tabla1[[#This Row],[Veces obj]]&lt;=2,"1-2",Tabla1[[#This Row],[Veces obj]]&lt;=3,"2-3",TRUE,"&gt;3")</f>
        <v>1-2</v>
      </c>
      <c r="AM5175" s="60" t="str">
        <f>+_xlfn.IFS(MONTH(Tabla1[[#This Row],[MES]])&lt;=3,"Q1",MONTH(Tabla1[[#This Row],[MES]])&lt;=6,"Q2",MONTH(Tabla1[[#This Row],[MES]])&lt;=9,"Q3",TRUE,"Q4")</f>
        <v>Q2</v>
      </c>
      <c r="AN5175" s="15" t="str">
        <f>+IFERROR(VLOOKUP(Tabla1[[#This Row],[CUENTA]],CTAS[],2,0),"OTROS")</f>
        <v>OTROS</v>
      </c>
      <c r="AP5175" s="15" t="str">
        <f>+IFERROR(VLOOKUP(Tabla1[[#This Row],[EMPLEADO]],IS[],3,0),"OTROS")</f>
        <v>OTROS</v>
      </c>
      <c r="AQ5175" s="15" t="str">
        <f>+IFERROR(VLOOKUP(Tabla1[[#This Row],[EMPLEADO]],IS[[NÓMINA]:[INGENIERO]],2,0),"OTROS")</f>
        <v>OTROS</v>
      </c>
    </row>
    <row r="5176" spans="1:43" x14ac:dyDescent="0.25">
      <c r="A5176" s="91" t="s">
        <v>12089</v>
      </c>
      <c r="B5176" s="92">
        <v>1</v>
      </c>
      <c r="C5176" s="92" t="s">
        <v>14503</v>
      </c>
      <c r="D5176" s="93" t="s">
        <v>38</v>
      </c>
      <c r="E5176" s="94" t="s">
        <v>312</v>
      </c>
      <c r="F5176" s="94" t="s">
        <v>14504</v>
      </c>
      <c r="G5176" s="105" t="s">
        <v>13353</v>
      </c>
      <c r="H5176" s="92" t="s">
        <v>1211</v>
      </c>
      <c r="I5176" s="95" t="s">
        <v>43</v>
      </c>
      <c r="J5176" s="92" t="s">
        <v>8</v>
      </c>
      <c r="K5176" s="96" t="s">
        <v>59</v>
      </c>
      <c r="L5176" s="96" t="s">
        <v>1583</v>
      </c>
      <c r="M5176" s="92" t="s">
        <v>1213</v>
      </c>
      <c r="N5176" s="92">
        <v>0</v>
      </c>
      <c r="O5176" s="92" t="s">
        <v>47</v>
      </c>
      <c r="P5176" s="96">
        <v>15</v>
      </c>
      <c r="Q5176" s="96" t="s">
        <v>194</v>
      </c>
      <c r="R5176" s="97" t="s">
        <v>317</v>
      </c>
      <c r="S5176" s="98" t="s">
        <v>318</v>
      </c>
      <c r="T5176" s="98" t="s">
        <v>208</v>
      </c>
      <c r="U5176" s="99" t="s">
        <v>224</v>
      </c>
      <c r="V5176" s="100">
        <v>0.8</v>
      </c>
      <c r="W5176" s="106">
        <v>1258.4000000000003</v>
      </c>
      <c r="X5176" s="102">
        <v>1</v>
      </c>
      <c r="Y5176" s="103">
        <v>3.02</v>
      </c>
      <c r="Z5176" s="99">
        <v>6</v>
      </c>
      <c r="AA5176" s="104">
        <v>0.5033333333333333</v>
      </c>
      <c r="AB5176" s="100">
        <v>0</v>
      </c>
      <c r="AC5176" s="106">
        <v>0</v>
      </c>
      <c r="AD5176" s="107">
        <v>43616</v>
      </c>
      <c r="AE5176" s="107">
        <v>43616</v>
      </c>
      <c r="AF5176" s="99">
        <v>0</v>
      </c>
      <c r="AG5176" s="101" t="s">
        <v>53</v>
      </c>
      <c r="AH5176" s="100">
        <v>0</v>
      </c>
      <c r="AI5176" s="106">
        <v>0</v>
      </c>
      <c r="AJ5176" s="106">
        <v>0</v>
      </c>
      <c r="AK5176" s="60" t="str">
        <f>+IF(Tabla1[[#This Row],[REQUEST_TY]]="SR MANTENIMIENTO CORRECTIVO", "EMERGENCIA", "OTROS")</f>
        <v>EMERGENCIA</v>
      </c>
      <c r="AL5176" s="6" t="str">
        <f>+_xlfn.IFS(Tabla1[[#This Row],[Veces obj]]&lt;=1,"0-1",Tabla1[[#This Row],[Veces obj]]&lt;=2,"1-2",Tabla1[[#This Row],[Veces obj]]&lt;=3,"2-3",TRUE,"&gt;3")</f>
        <v>0-1</v>
      </c>
      <c r="AM5176" s="60" t="str">
        <f>+_xlfn.IFS(MONTH(Tabla1[[#This Row],[MES]])&lt;=3,"Q1",MONTH(Tabla1[[#This Row],[MES]])&lt;=6,"Q2",MONTH(Tabla1[[#This Row],[MES]])&lt;=9,"Q3",TRUE,"Q4")</f>
        <v>Q2</v>
      </c>
      <c r="AN5176" s="15" t="str">
        <f>+IFERROR(VLOOKUP(Tabla1[[#This Row],[CUENTA]],CTAS[],2,0),"OTROS")</f>
        <v>OTROS</v>
      </c>
      <c r="AP5176" s="15" t="str">
        <f>+IFERROR(VLOOKUP(Tabla1[[#This Row],[EMPLEADO]],IS[],3,0),"OTROS")</f>
        <v>OTROS</v>
      </c>
      <c r="AQ5176" s="15" t="str">
        <f>+IFERROR(VLOOKUP(Tabla1[[#This Row],[EMPLEADO]],IS[[NÓMINA]:[INGENIERO]],2,0),"OTROS")</f>
        <v>OTROS</v>
      </c>
    </row>
    <row r="5177" spans="1:43" x14ac:dyDescent="0.25">
      <c r="A5177" s="91" t="s">
        <v>12089</v>
      </c>
      <c r="B5177" s="92">
        <v>1</v>
      </c>
      <c r="C5177" s="92" t="s">
        <v>14505</v>
      </c>
      <c r="D5177" s="93" t="s">
        <v>38</v>
      </c>
      <c r="E5177" s="94" t="s">
        <v>558</v>
      </c>
      <c r="F5177" s="94" t="s">
        <v>14506</v>
      </c>
      <c r="G5177" s="105" t="s">
        <v>14507</v>
      </c>
      <c r="H5177" s="92" t="s">
        <v>42</v>
      </c>
      <c r="I5177" s="95" t="s">
        <v>43</v>
      </c>
      <c r="J5177" s="92" t="s">
        <v>8</v>
      </c>
      <c r="K5177" s="96" t="s">
        <v>798</v>
      </c>
      <c r="L5177" s="96" t="s">
        <v>799</v>
      </c>
      <c r="M5177" s="92" t="s">
        <v>131</v>
      </c>
      <c r="N5177" s="92">
        <v>1</v>
      </c>
      <c r="O5177" s="92" t="s">
        <v>47</v>
      </c>
      <c r="P5177" s="96">
        <v>2737</v>
      </c>
      <c r="Q5177" s="96" t="s">
        <v>48</v>
      </c>
      <c r="R5177" s="97" t="s">
        <v>95</v>
      </c>
      <c r="S5177" s="98" t="s">
        <v>64</v>
      </c>
      <c r="T5177" s="98" t="s">
        <v>51</v>
      </c>
      <c r="U5177" s="99" t="s">
        <v>96</v>
      </c>
      <c r="V5177" s="100">
        <v>1.1000000000000001</v>
      </c>
      <c r="W5177" s="106">
        <v>0</v>
      </c>
      <c r="X5177" s="102">
        <v>1</v>
      </c>
      <c r="Y5177" s="103">
        <v>0.55000000000000004</v>
      </c>
      <c r="Z5177" s="99">
        <v>5</v>
      </c>
      <c r="AA5177" s="104">
        <v>0.11000000000000001</v>
      </c>
      <c r="AB5177" s="100">
        <v>0</v>
      </c>
      <c r="AC5177" s="106">
        <v>0</v>
      </c>
      <c r="AD5177" s="107">
        <v>43615</v>
      </c>
      <c r="AE5177" s="107">
        <v>43615</v>
      </c>
      <c r="AF5177" s="99">
        <v>0</v>
      </c>
      <c r="AG5177" s="101" t="s">
        <v>53</v>
      </c>
      <c r="AH5177" s="100">
        <v>0</v>
      </c>
      <c r="AI5177" s="106">
        <v>0</v>
      </c>
      <c r="AJ5177" s="106">
        <v>0</v>
      </c>
      <c r="AK5177" s="60" t="str">
        <f>+IF(Tabla1[[#This Row],[REQUEST_TY]]="SR MANTENIMIENTO CORRECTIVO", "EMERGENCIA", "OTROS")</f>
        <v>EMERGENCIA</v>
      </c>
      <c r="AL5177" s="6" t="str">
        <f>+_xlfn.IFS(Tabla1[[#This Row],[Veces obj]]&lt;=1,"0-1",Tabla1[[#This Row],[Veces obj]]&lt;=2,"1-2",Tabla1[[#This Row],[Veces obj]]&lt;=3,"2-3",TRUE,"&gt;3")</f>
        <v>0-1</v>
      </c>
      <c r="AM5177" s="60" t="str">
        <f>+_xlfn.IFS(MONTH(Tabla1[[#This Row],[MES]])&lt;=3,"Q1",MONTH(Tabla1[[#This Row],[MES]])&lt;=6,"Q2",MONTH(Tabla1[[#This Row],[MES]])&lt;=9,"Q3",TRUE,"Q4")</f>
        <v>Q2</v>
      </c>
      <c r="AN5177" s="15" t="str">
        <f>+IFERROR(VLOOKUP(Tabla1[[#This Row],[CUENTA]],CTAS[],2,0),"OTROS")</f>
        <v>OTROS</v>
      </c>
      <c r="AP5177" s="15" t="str">
        <f>+IFERROR(VLOOKUP(Tabla1[[#This Row],[EMPLEADO]],IS[],3,0),"OTROS")</f>
        <v>OTROS</v>
      </c>
      <c r="AQ5177" s="15" t="str">
        <f>+IFERROR(VLOOKUP(Tabla1[[#This Row],[EMPLEADO]],IS[[NÓMINA]:[INGENIERO]],2,0),"OTROS")</f>
        <v>OTROS</v>
      </c>
    </row>
    <row r="5178" spans="1:43" x14ac:dyDescent="0.25">
      <c r="A5178" s="91" t="s">
        <v>12089</v>
      </c>
      <c r="B5178" s="92">
        <v>1</v>
      </c>
      <c r="C5178" s="92" t="s">
        <v>14508</v>
      </c>
      <c r="D5178" s="93" t="s">
        <v>38</v>
      </c>
      <c r="E5178" s="94" t="s">
        <v>39</v>
      </c>
      <c r="F5178" s="94" t="s">
        <v>14509</v>
      </c>
      <c r="G5178" s="105" t="s">
        <v>11993</v>
      </c>
      <c r="H5178" s="92" t="s">
        <v>42</v>
      </c>
      <c r="I5178" s="95" t="s">
        <v>43</v>
      </c>
      <c r="J5178" s="92" t="s">
        <v>8</v>
      </c>
      <c r="K5178" s="96" t="s">
        <v>11994</v>
      </c>
      <c r="L5178" s="96" t="s">
        <v>11995</v>
      </c>
      <c r="M5178" s="92" t="s">
        <v>736</v>
      </c>
      <c r="N5178" s="92">
        <v>1</v>
      </c>
      <c r="O5178" s="92" t="s">
        <v>47</v>
      </c>
      <c r="P5178" s="96">
        <v>31</v>
      </c>
      <c r="Q5178" s="96" t="s">
        <v>82</v>
      </c>
      <c r="R5178" s="97" t="s">
        <v>49</v>
      </c>
      <c r="S5178" s="98" t="s">
        <v>50</v>
      </c>
      <c r="T5178" s="98" t="s">
        <v>51</v>
      </c>
      <c r="U5178" s="99" t="s">
        <v>120</v>
      </c>
      <c r="V5178" s="100">
        <v>0.8</v>
      </c>
      <c r="W5178" s="106">
        <v>0</v>
      </c>
      <c r="X5178" s="102">
        <v>1</v>
      </c>
      <c r="Y5178" s="103">
        <v>2.77</v>
      </c>
      <c r="Z5178" s="99">
        <v>5</v>
      </c>
      <c r="AA5178" s="104">
        <v>0.55400000000000005</v>
      </c>
      <c r="AB5178" s="100">
        <v>0</v>
      </c>
      <c r="AC5178" s="106">
        <v>0</v>
      </c>
      <c r="AD5178" s="107">
        <v>43615</v>
      </c>
      <c r="AE5178" s="107">
        <v>43616</v>
      </c>
      <c r="AF5178" s="99">
        <v>1</v>
      </c>
      <c r="AG5178" s="101" t="s">
        <v>53</v>
      </c>
      <c r="AH5178" s="100">
        <v>0</v>
      </c>
      <c r="AI5178" s="106">
        <v>0</v>
      </c>
      <c r="AJ5178" s="106">
        <v>0</v>
      </c>
      <c r="AK5178" s="60" t="str">
        <f>+IF(Tabla1[[#This Row],[REQUEST_TY]]="SR MANTENIMIENTO CORRECTIVO", "EMERGENCIA", "OTROS")</f>
        <v>EMERGENCIA</v>
      </c>
      <c r="AL5178" s="6" t="str">
        <f>+_xlfn.IFS(Tabla1[[#This Row],[Veces obj]]&lt;=1,"0-1",Tabla1[[#This Row],[Veces obj]]&lt;=2,"1-2",Tabla1[[#This Row],[Veces obj]]&lt;=3,"2-3",TRUE,"&gt;3")</f>
        <v>0-1</v>
      </c>
      <c r="AM5178" s="60" t="str">
        <f>+_xlfn.IFS(MONTH(Tabla1[[#This Row],[MES]])&lt;=3,"Q1",MONTH(Tabla1[[#This Row],[MES]])&lt;=6,"Q2",MONTH(Tabla1[[#This Row],[MES]])&lt;=9,"Q3",TRUE,"Q4")</f>
        <v>Q2</v>
      </c>
      <c r="AN5178" s="15" t="str">
        <f>+IFERROR(VLOOKUP(Tabla1[[#This Row],[CUENTA]],CTAS[],2,0),"OTROS")</f>
        <v>OTROS</v>
      </c>
      <c r="AP5178" s="15" t="str">
        <f>+IFERROR(VLOOKUP(Tabla1[[#This Row],[EMPLEADO]],IS[],3,0),"OTROS")</f>
        <v>OTROS</v>
      </c>
      <c r="AQ5178" s="15" t="str">
        <f>+IFERROR(VLOOKUP(Tabla1[[#This Row],[EMPLEADO]],IS[[NÓMINA]:[INGENIERO]],2,0),"OTROS")</f>
        <v>OTROS</v>
      </c>
    </row>
    <row r="5179" spans="1:43" x14ac:dyDescent="0.25">
      <c r="A5179" s="91" t="s">
        <v>12089</v>
      </c>
      <c r="B5179" s="92">
        <v>1</v>
      </c>
      <c r="C5179" s="92" t="s">
        <v>14510</v>
      </c>
      <c r="D5179" s="93" t="s">
        <v>38</v>
      </c>
      <c r="E5179" s="94" t="s">
        <v>39</v>
      </c>
      <c r="F5179" s="94" t="s">
        <v>14511</v>
      </c>
      <c r="G5179" s="105" t="s">
        <v>14512</v>
      </c>
      <c r="H5179" s="92" t="s">
        <v>1052</v>
      </c>
      <c r="I5179" s="95" t="s">
        <v>43</v>
      </c>
      <c r="J5179" s="92" t="s">
        <v>8</v>
      </c>
      <c r="K5179" s="96" t="s">
        <v>117</v>
      </c>
      <c r="L5179" s="96" t="s">
        <v>14513</v>
      </c>
      <c r="M5179" s="92" t="s">
        <v>1642</v>
      </c>
      <c r="N5179" s="92">
        <v>0</v>
      </c>
      <c r="O5179" s="92" t="s">
        <v>47</v>
      </c>
      <c r="P5179" s="96">
        <v>281</v>
      </c>
      <c r="Q5179" s="96" t="s">
        <v>48</v>
      </c>
      <c r="R5179" s="97" t="s">
        <v>49</v>
      </c>
      <c r="S5179" s="98" t="s">
        <v>50</v>
      </c>
      <c r="T5179" s="98" t="s">
        <v>51</v>
      </c>
      <c r="U5179" s="99" t="s">
        <v>52</v>
      </c>
      <c r="V5179" s="100">
        <v>1.05</v>
      </c>
      <c r="W5179" s="106">
        <v>750.75000000000011</v>
      </c>
      <c r="X5179" s="102">
        <v>1</v>
      </c>
      <c r="Y5179" s="103">
        <v>3.15</v>
      </c>
      <c r="Z5179" s="99">
        <v>5</v>
      </c>
      <c r="AA5179" s="104">
        <v>0.63</v>
      </c>
      <c r="AB5179" s="100">
        <v>0</v>
      </c>
      <c r="AC5179" s="106">
        <v>0</v>
      </c>
      <c r="AD5179" s="107">
        <v>43616</v>
      </c>
      <c r="AE5179" s="107">
        <v>43616</v>
      </c>
      <c r="AF5179" s="99">
        <v>0</v>
      </c>
      <c r="AG5179" s="101" t="s">
        <v>53</v>
      </c>
      <c r="AH5179" s="100">
        <v>0</v>
      </c>
      <c r="AI5179" s="106">
        <v>0</v>
      </c>
      <c r="AJ5179" s="106">
        <v>0</v>
      </c>
      <c r="AK5179" s="60" t="str">
        <f>+IF(Tabla1[[#This Row],[REQUEST_TY]]="SR MANTENIMIENTO CORRECTIVO", "EMERGENCIA", "OTROS")</f>
        <v>EMERGENCIA</v>
      </c>
      <c r="AL5179" s="6" t="str">
        <f>+_xlfn.IFS(Tabla1[[#This Row],[Veces obj]]&lt;=1,"0-1",Tabla1[[#This Row],[Veces obj]]&lt;=2,"1-2",Tabla1[[#This Row],[Veces obj]]&lt;=3,"2-3",TRUE,"&gt;3")</f>
        <v>0-1</v>
      </c>
      <c r="AM5179" s="60" t="str">
        <f>+_xlfn.IFS(MONTH(Tabla1[[#This Row],[MES]])&lt;=3,"Q1",MONTH(Tabla1[[#This Row],[MES]])&lt;=6,"Q2",MONTH(Tabla1[[#This Row],[MES]])&lt;=9,"Q3",TRUE,"Q4")</f>
        <v>Q2</v>
      </c>
      <c r="AN5179" s="15" t="str">
        <f>+IFERROR(VLOOKUP(Tabla1[[#This Row],[CUENTA]],CTAS[],2,0),"OTROS")</f>
        <v>OTROS</v>
      </c>
      <c r="AP5179" s="15" t="str">
        <f>+IFERROR(VLOOKUP(Tabla1[[#This Row],[EMPLEADO]],IS[],3,0),"OTROS")</f>
        <v>OTROS</v>
      </c>
      <c r="AQ5179" s="15" t="str">
        <f>+IFERROR(VLOOKUP(Tabla1[[#This Row],[EMPLEADO]],IS[[NÓMINA]:[INGENIERO]],2,0),"OTROS")</f>
        <v>OTROS</v>
      </c>
    </row>
    <row r="5180" spans="1:43" x14ac:dyDescent="0.25">
      <c r="A5180" s="91" t="s">
        <v>12089</v>
      </c>
      <c r="B5180" s="92">
        <v>1</v>
      </c>
      <c r="C5180" s="92" t="s">
        <v>14514</v>
      </c>
      <c r="D5180" s="93" t="s">
        <v>38</v>
      </c>
      <c r="E5180" s="94" t="s">
        <v>320</v>
      </c>
      <c r="F5180" s="94" t="s">
        <v>14515</v>
      </c>
      <c r="G5180" s="105" t="s">
        <v>14516</v>
      </c>
      <c r="H5180" s="92" t="s">
        <v>8227</v>
      </c>
      <c r="I5180" s="95" t="s">
        <v>43</v>
      </c>
      <c r="J5180" s="92" t="s">
        <v>8</v>
      </c>
      <c r="K5180" s="96" t="s">
        <v>528</v>
      </c>
      <c r="L5180" s="96" t="s">
        <v>8228</v>
      </c>
      <c r="M5180" s="92" t="s">
        <v>8229</v>
      </c>
      <c r="N5180" s="92">
        <v>1</v>
      </c>
      <c r="O5180" s="92" t="s">
        <v>47</v>
      </c>
      <c r="P5180" s="96">
        <v>77</v>
      </c>
      <c r="Q5180" s="96" t="s">
        <v>48</v>
      </c>
      <c r="R5180" s="97" t="s">
        <v>49</v>
      </c>
      <c r="S5180" s="98" t="s">
        <v>50</v>
      </c>
      <c r="T5180" s="98" t="s">
        <v>51</v>
      </c>
      <c r="U5180" s="99" t="s">
        <v>52</v>
      </c>
      <c r="V5180" s="100">
        <v>1.05</v>
      </c>
      <c r="W5180" s="106">
        <v>0</v>
      </c>
      <c r="X5180" s="102">
        <v>1</v>
      </c>
      <c r="Y5180" s="103">
        <v>0.53</v>
      </c>
      <c r="Z5180" s="99">
        <v>5</v>
      </c>
      <c r="AA5180" s="104">
        <v>0.10600000000000001</v>
      </c>
      <c r="AB5180" s="100">
        <v>0</v>
      </c>
      <c r="AC5180" s="106">
        <v>0</v>
      </c>
      <c r="AD5180" s="107">
        <v>43615</v>
      </c>
      <c r="AE5180" s="107">
        <v>43615</v>
      </c>
      <c r="AF5180" s="99">
        <v>0</v>
      </c>
      <c r="AG5180" s="101" t="s">
        <v>53</v>
      </c>
      <c r="AH5180" s="100">
        <v>0</v>
      </c>
      <c r="AI5180" s="106">
        <v>0</v>
      </c>
      <c r="AJ5180" s="106">
        <v>0</v>
      </c>
      <c r="AK5180" s="60" t="str">
        <f>+IF(Tabla1[[#This Row],[REQUEST_TY]]="SR MANTENIMIENTO CORRECTIVO", "EMERGENCIA", "OTROS")</f>
        <v>EMERGENCIA</v>
      </c>
      <c r="AL5180" s="6" t="str">
        <f>+_xlfn.IFS(Tabla1[[#This Row],[Veces obj]]&lt;=1,"0-1",Tabla1[[#This Row],[Veces obj]]&lt;=2,"1-2",Tabla1[[#This Row],[Veces obj]]&lt;=3,"2-3",TRUE,"&gt;3")</f>
        <v>0-1</v>
      </c>
      <c r="AM5180" s="60" t="str">
        <f>+_xlfn.IFS(MONTH(Tabla1[[#This Row],[MES]])&lt;=3,"Q1",MONTH(Tabla1[[#This Row],[MES]])&lt;=6,"Q2",MONTH(Tabla1[[#This Row],[MES]])&lt;=9,"Q3",TRUE,"Q4")</f>
        <v>Q2</v>
      </c>
      <c r="AN5180" s="15" t="str">
        <f>+IFERROR(VLOOKUP(Tabla1[[#This Row],[CUENTA]],CTAS[],2,0),"OTROS")</f>
        <v>OTROS</v>
      </c>
      <c r="AP5180" s="15" t="str">
        <f>+IFERROR(VLOOKUP(Tabla1[[#This Row],[EMPLEADO]],IS[],3,0),"OTROS")</f>
        <v>OTROS</v>
      </c>
      <c r="AQ5180" s="15" t="str">
        <f>+IFERROR(VLOOKUP(Tabla1[[#This Row],[EMPLEADO]],IS[[NÓMINA]:[INGENIERO]],2,0),"OTROS")</f>
        <v>OTROS</v>
      </c>
    </row>
    <row r="5181" spans="1:43" x14ac:dyDescent="0.25">
      <c r="A5181" s="91" t="s">
        <v>12089</v>
      </c>
      <c r="B5181" s="92">
        <v>1</v>
      </c>
      <c r="C5181" s="92" t="s">
        <v>14517</v>
      </c>
      <c r="D5181" s="93" t="s">
        <v>38</v>
      </c>
      <c r="E5181" s="94" t="s">
        <v>172</v>
      </c>
      <c r="F5181" s="94" t="s">
        <v>14518</v>
      </c>
      <c r="G5181" s="105" t="s">
        <v>14401</v>
      </c>
      <c r="H5181" s="92" t="s">
        <v>1063</v>
      </c>
      <c r="I5181" s="95" t="s">
        <v>43</v>
      </c>
      <c r="J5181" s="92" t="s">
        <v>8</v>
      </c>
      <c r="K5181" s="96" t="s">
        <v>14402</v>
      </c>
      <c r="L5181" s="96" t="s">
        <v>14403</v>
      </c>
      <c r="M5181" s="92" t="s">
        <v>387</v>
      </c>
      <c r="N5181" s="92">
        <v>0</v>
      </c>
      <c r="O5181" s="92" t="s">
        <v>47</v>
      </c>
      <c r="P5181" s="96">
        <v>1</v>
      </c>
      <c r="Q5181" s="96" t="s">
        <v>388</v>
      </c>
      <c r="R5181" s="97" t="s">
        <v>74</v>
      </c>
      <c r="S5181" s="98" t="s">
        <v>50</v>
      </c>
      <c r="T5181" s="98" t="s">
        <v>51</v>
      </c>
      <c r="U5181" s="99" t="s">
        <v>641</v>
      </c>
      <c r="V5181" s="100">
        <v>0</v>
      </c>
      <c r="W5181" s="106">
        <v>0</v>
      </c>
      <c r="X5181" s="102">
        <v>1</v>
      </c>
      <c r="Y5181" s="103">
        <v>0.38</v>
      </c>
      <c r="Z5181" s="99">
        <v>5</v>
      </c>
      <c r="AA5181" s="104">
        <v>7.5999999999999998E-2</v>
      </c>
      <c r="AB5181" s="100">
        <v>0</v>
      </c>
      <c r="AC5181" s="106">
        <v>0</v>
      </c>
      <c r="AD5181" s="107">
        <v>43615</v>
      </c>
      <c r="AE5181" s="107">
        <v>43615</v>
      </c>
      <c r="AF5181" s="99">
        <v>0</v>
      </c>
      <c r="AG5181" s="101" t="s">
        <v>53</v>
      </c>
      <c r="AH5181" s="100">
        <v>0</v>
      </c>
      <c r="AI5181" s="106">
        <v>0</v>
      </c>
      <c r="AJ5181" s="106">
        <v>0</v>
      </c>
      <c r="AK5181" s="60" t="str">
        <f>+IF(Tabla1[[#This Row],[REQUEST_TY]]="SR MANTENIMIENTO CORRECTIVO", "EMERGENCIA", "OTROS")</f>
        <v>EMERGENCIA</v>
      </c>
      <c r="AL5181" s="6" t="str">
        <f>+_xlfn.IFS(Tabla1[[#This Row],[Veces obj]]&lt;=1,"0-1",Tabla1[[#This Row],[Veces obj]]&lt;=2,"1-2",Tabla1[[#This Row],[Veces obj]]&lt;=3,"2-3",TRUE,"&gt;3")</f>
        <v>0-1</v>
      </c>
      <c r="AM5181" s="60" t="str">
        <f>+_xlfn.IFS(MONTH(Tabla1[[#This Row],[MES]])&lt;=3,"Q1",MONTH(Tabla1[[#This Row],[MES]])&lt;=6,"Q2",MONTH(Tabla1[[#This Row],[MES]])&lt;=9,"Q3",TRUE,"Q4")</f>
        <v>Q2</v>
      </c>
      <c r="AN5181" s="15" t="str">
        <f>+IFERROR(VLOOKUP(Tabla1[[#This Row],[CUENTA]],CTAS[],2,0),"OTROS")</f>
        <v>OTROS</v>
      </c>
      <c r="AP5181" s="15" t="str">
        <f>+IFERROR(VLOOKUP(Tabla1[[#This Row],[EMPLEADO]],IS[],3,0),"OTROS")</f>
        <v>OTROS</v>
      </c>
      <c r="AQ5181" s="15" t="str">
        <f>+IFERROR(VLOOKUP(Tabla1[[#This Row],[EMPLEADO]],IS[[NÓMINA]:[INGENIERO]],2,0),"OTROS")</f>
        <v>OTROS</v>
      </c>
    </row>
    <row r="5182" spans="1:43" x14ac:dyDescent="0.25">
      <c r="A5182" s="91" t="s">
        <v>12089</v>
      </c>
      <c r="B5182" s="92">
        <v>1</v>
      </c>
      <c r="C5182" s="92" t="s">
        <v>14519</v>
      </c>
      <c r="D5182" s="93" t="s">
        <v>38</v>
      </c>
      <c r="E5182" s="94" t="s">
        <v>98</v>
      </c>
      <c r="F5182" s="94" t="s">
        <v>14520</v>
      </c>
      <c r="G5182" s="105" t="s">
        <v>1499</v>
      </c>
      <c r="H5182" s="92" t="s">
        <v>58</v>
      </c>
      <c r="I5182" s="95" t="s">
        <v>43</v>
      </c>
      <c r="J5182" s="92" t="s">
        <v>8</v>
      </c>
      <c r="K5182" s="96" t="s">
        <v>102</v>
      </c>
      <c r="L5182" s="96" t="s">
        <v>1500</v>
      </c>
      <c r="M5182" s="92" t="s">
        <v>1501</v>
      </c>
      <c r="N5182" s="92">
        <v>0</v>
      </c>
      <c r="O5182" s="92" t="s">
        <v>47</v>
      </c>
      <c r="P5182" s="96">
        <v>22</v>
      </c>
      <c r="Q5182" s="96" t="s">
        <v>62</v>
      </c>
      <c r="R5182" s="97" t="s">
        <v>63</v>
      </c>
      <c r="S5182" s="98" t="s">
        <v>64</v>
      </c>
      <c r="T5182" s="98" t="s">
        <v>51</v>
      </c>
      <c r="U5182" s="99" t="s">
        <v>65</v>
      </c>
      <c r="V5182" s="100">
        <v>0.8</v>
      </c>
      <c r="W5182" s="106">
        <v>1092</v>
      </c>
      <c r="X5182" s="102">
        <v>1</v>
      </c>
      <c r="Y5182" s="103">
        <v>1.83</v>
      </c>
      <c r="Z5182" s="99">
        <v>5</v>
      </c>
      <c r="AA5182" s="104">
        <v>0.36599999999999999</v>
      </c>
      <c r="AB5182" s="100">
        <v>0</v>
      </c>
      <c r="AC5182" s="106">
        <v>0</v>
      </c>
      <c r="AD5182" s="107">
        <v>43616</v>
      </c>
      <c r="AE5182" s="107">
        <v>43616</v>
      </c>
      <c r="AF5182" s="99">
        <v>0</v>
      </c>
      <c r="AG5182" s="101" t="s">
        <v>53</v>
      </c>
      <c r="AH5182" s="100">
        <v>0</v>
      </c>
      <c r="AI5182" s="106">
        <v>0</v>
      </c>
      <c r="AJ5182" s="106">
        <v>0</v>
      </c>
      <c r="AK5182" s="60" t="str">
        <f>+IF(Tabla1[[#This Row],[REQUEST_TY]]="SR MANTENIMIENTO CORRECTIVO", "EMERGENCIA", "OTROS")</f>
        <v>EMERGENCIA</v>
      </c>
      <c r="AL5182" s="6" t="str">
        <f>+_xlfn.IFS(Tabla1[[#This Row],[Veces obj]]&lt;=1,"0-1",Tabla1[[#This Row],[Veces obj]]&lt;=2,"1-2",Tabla1[[#This Row],[Veces obj]]&lt;=3,"2-3",TRUE,"&gt;3")</f>
        <v>0-1</v>
      </c>
      <c r="AM5182" s="60" t="str">
        <f>+_xlfn.IFS(MONTH(Tabla1[[#This Row],[MES]])&lt;=3,"Q1",MONTH(Tabla1[[#This Row],[MES]])&lt;=6,"Q2",MONTH(Tabla1[[#This Row],[MES]])&lt;=9,"Q3",TRUE,"Q4")</f>
        <v>Q2</v>
      </c>
      <c r="AN5182" s="15" t="str">
        <f>+IFERROR(VLOOKUP(Tabla1[[#This Row],[CUENTA]],CTAS[],2,0),"OTROS")</f>
        <v>OTROS</v>
      </c>
      <c r="AP5182" s="15" t="str">
        <f>+IFERROR(VLOOKUP(Tabla1[[#This Row],[EMPLEADO]],IS[],3,0),"OTROS")</f>
        <v>OTROS</v>
      </c>
      <c r="AQ5182" s="15" t="str">
        <f>+IFERROR(VLOOKUP(Tabla1[[#This Row],[EMPLEADO]],IS[[NÓMINA]:[INGENIERO]],2,0),"OTROS")</f>
        <v>OTROS</v>
      </c>
    </row>
    <row r="5183" spans="1:43" x14ac:dyDescent="0.25">
      <c r="A5183" s="91" t="s">
        <v>12089</v>
      </c>
      <c r="B5183" s="92">
        <v>1</v>
      </c>
      <c r="C5183" s="92" t="s">
        <v>14521</v>
      </c>
      <c r="D5183" s="93" t="s">
        <v>38</v>
      </c>
      <c r="E5183" s="94" t="s">
        <v>725</v>
      </c>
      <c r="F5183" s="94" t="s">
        <v>14522</v>
      </c>
      <c r="G5183" s="105" t="s">
        <v>10623</v>
      </c>
      <c r="H5183" s="92" t="s">
        <v>58</v>
      </c>
      <c r="I5183" s="95" t="s">
        <v>43</v>
      </c>
      <c r="J5183" s="92" t="s">
        <v>8</v>
      </c>
      <c r="K5183" s="96" t="s">
        <v>102</v>
      </c>
      <c r="L5183" s="96" t="s">
        <v>1500</v>
      </c>
      <c r="M5183" s="92" t="s">
        <v>1501</v>
      </c>
      <c r="N5183" s="92">
        <v>0</v>
      </c>
      <c r="O5183" s="92" t="s">
        <v>47</v>
      </c>
      <c r="P5183" s="96">
        <v>52</v>
      </c>
      <c r="Q5183" s="96" t="s">
        <v>82</v>
      </c>
      <c r="R5183" s="97" t="s">
        <v>223</v>
      </c>
      <c r="S5183" s="98" t="s">
        <v>139</v>
      </c>
      <c r="T5183" s="98" t="s">
        <v>51</v>
      </c>
      <c r="U5183" s="99" t="s">
        <v>140</v>
      </c>
      <c r="V5183" s="100">
        <v>1.1000000000000001</v>
      </c>
      <c r="W5183" s="106">
        <v>1730.3000000000004</v>
      </c>
      <c r="X5183" s="102">
        <v>1</v>
      </c>
      <c r="Y5183" s="103">
        <v>3.17</v>
      </c>
      <c r="Z5183" s="99">
        <v>4</v>
      </c>
      <c r="AA5183" s="104">
        <v>0.79249999999999998</v>
      </c>
      <c r="AB5183" s="100">
        <v>0</v>
      </c>
      <c r="AC5183" s="106">
        <v>0</v>
      </c>
      <c r="AD5183" s="107">
        <v>43616</v>
      </c>
      <c r="AE5183" s="107">
        <v>43616</v>
      </c>
      <c r="AF5183" s="99">
        <v>0</v>
      </c>
      <c r="AG5183" s="101" t="s">
        <v>53</v>
      </c>
      <c r="AH5183" s="100">
        <v>0</v>
      </c>
      <c r="AI5183" s="106">
        <v>0</v>
      </c>
      <c r="AJ5183" s="106">
        <v>0</v>
      </c>
      <c r="AK5183" s="60" t="str">
        <f>+IF(Tabla1[[#This Row],[REQUEST_TY]]="SR MANTENIMIENTO CORRECTIVO", "EMERGENCIA", "OTROS")</f>
        <v>EMERGENCIA</v>
      </c>
      <c r="AL5183" s="6" t="str">
        <f>+_xlfn.IFS(Tabla1[[#This Row],[Veces obj]]&lt;=1,"0-1",Tabla1[[#This Row],[Veces obj]]&lt;=2,"1-2",Tabla1[[#This Row],[Veces obj]]&lt;=3,"2-3",TRUE,"&gt;3")</f>
        <v>0-1</v>
      </c>
      <c r="AM5183" s="60" t="str">
        <f>+_xlfn.IFS(MONTH(Tabla1[[#This Row],[MES]])&lt;=3,"Q1",MONTH(Tabla1[[#This Row],[MES]])&lt;=6,"Q2",MONTH(Tabla1[[#This Row],[MES]])&lt;=9,"Q3",TRUE,"Q4")</f>
        <v>Q2</v>
      </c>
      <c r="AN5183" s="15" t="str">
        <f>+IFERROR(VLOOKUP(Tabla1[[#This Row],[CUENTA]],CTAS[],2,0),"OTROS")</f>
        <v>OTROS</v>
      </c>
      <c r="AP5183" s="15" t="str">
        <f>+IFERROR(VLOOKUP(Tabla1[[#This Row],[EMPLEADO]],IS[],3,0),"OTROS")</f>
        <v>OTROS</v>
      </c>
      <c r="AQ5183" s="15" t="str">
        <f>+IFERROR(VLOOKUP(Tabla1[[#This Row],[EMPLEADO]],IS[[NÓMINA]:[INGENIERO]],2,0),"OTROS")</f>
        <v>OTROS</v>
      </c>
    </row>
    <row r="5184" spans="1:43" x14ac:dyDescent="0.25">
      <c r="A5184" s="91" t="s">
        <v>12089</v>
      </c>
      <c r="B5184" s="92">
        <v>1</v>
      </c>
      <c r="C5184" s="92" t="s">
        <v>14523</v>
      </c>
      <c r="D5184" s="93" t="s">
        <v>38</v>
      </c>
      <c r="E5184" s="94" t="s">
        <v>320</v>
      </c>
      <c r="F5184" s="94" t="s">
        <v>14524</v>
      </c>
      <c r="G5184" s="105" t="s">
        <v>14525</v>
      </c>
      <c r="H5184" s="92" t="s">
        <v>8227</v>
      </c>
      <c r="I5184" s="95" t="s">
        <v>43</v>
      </c>
      <c r="J5184" s="92" t="s">
        <v>8</v>
      </c>
      <c r="K5184" s="96" t="s">
        <v>528</v>
      </c>
      <c r="L5184" s="96" t="s">
        <v>8228</v>
      </c>
      <c r="M5184" s="92" t="s">
        <v>8229</v>
      </c>
      <c r="N5184" s="92">
        <v>1</v>
      </c>
      <c r="O5184" s="92" t="s">
        <v>47</v>
      </c>
      <c r="P5184" s="96">
        <v>252</v>
      </c>
      <c r="Q5184" s="96" t="s">
        <v>48</v>
      </c>
      <c r="R5184" s="97" t="s">
        <v>49</v>
      </c>
      <c r="S5184" s="98" t="s">
        <v>50</v>
      </c>
      <c r="T5184" s="98" t="s">
        <v>51</v>
      </c>
      <c r="U5184" s="99" t="s">
        <v>52</v>
      </c>
      <c r="V5184" s="100">
        <v>1.05</v>
      </c>
      <c r="W5184" s="106">
        <v>0</v>
      </c>
      <c r="X5184" s="102">
        <v>1</v>
      </c>
      <c r="Y5184" s="103">
        <v>0.61</v>
      </c>
      <c r="Z5184" s="99">
        <v>5</v>
      </c>
      <c r="AA5184" s="104">
        <v>0.122</v>
      </c>
      <c r="AB5184" s="100">
        <v>0</v>
      </c>
      <c r="AC5184" s="106">
        <v>0</v>
      </c>
      <c r="AD5184" s="107">
        <v>43616</v>
      </c>
      <c r="AE5184" s="107">
        <v>43616</v>
      </c>
      <c r="AF5184" s="99">
        <v>0</v>
      </c>
      <c r="AG5184" s="101" t="s">
        <v>53</v>
      </c>
      <c r="AH5184" s="100">
        <v>0</v>
      </c>
      <c r="AI5184" s="106">
        <v>0</v>
      </c>
      <c r="AJ5184" s="106">
        <v>0</v>
      </c>
      <c r="AK5184" s="60" t="str">
        <f>+IF(Tabla1[[#This Row],[REQUEST_TY]]="SR MANTENIMIENTO CORRECTIVO", "EMERGENCIA", "OTROS")</f>
        <v>EMERGENCIA</v>
      </c>
      <c r="AL5184" s="6" t="str">
        <f>+_xlfn.IFS(Tabla1[[#This Row],[Veces obj]]&lt;=1,"0-1",Tabla1[[#This Row],[Veces obj]]&lt;=2,"1-2",Tabla1[[#This Row],[Veces obj]]&lt;=3,"2-3",TRUE,"&gt;3")</f>
        <v>0-1</v>
      </c>
      <c r="AM5184" s="60" t="str">
        <f>+_xlfn.IFS(MONTH(Tabla1[[#This Row],[MES]])&lt;=3,"Q1",MONTH(Tabla1[[#This Row],[MES]])&lt;=6,"Q2",MONTH(Tabla1[[#This Row],[MES]])&lt;=9,"Q3",TRUE,"Q4")</f>
        <v>Q2</v>
      </c>
      <c r="AN5184" s="15" t="str">
        <f>+IFERROR(VLOOKUP(Tabla1[[#This Row],[CUENTA]],CTAS[],2,0),"OTROS")</f>
        <v>OTROS</v>
      </c>
      <c r="AP5184" s="15" t="str">
        <f>+IFERROR(VLOOKUP(Tabla1[[#This Row],[EMPLEADO]],IS[],3,0),"OTROS")</f>
        <v>OTROS</v>
      </c>
      <c r="AQ5184" s="15" t="str">
        <f>+IFERROR(VLOOKUP(Tabla1[[#This Row],[EMPLEADO]],IS[[NÓMINA]:[INGENIERO]],2,0),"OTROS")</f>
        <v>OTROS</v>
      </c>
    </row>
    <row r="5185" spans="1:43" x14ac:dyDescent="0.25">
      <c r="A5185" s="91" t="s">
        <v>12089</v>
      </c>
      <c r="B5185" s="92">
        <v>1</v>
      </c>
      <c r="C5185" s="92" t="s">
        <v>14526</v>
      </c>
      <c r="D5185" s="93" t="s">
        <v>38</v>
      </c>
      <c r="E5185" s="94" t="s">
        <v>320</v>
      </c>
      <c r="F5185" s="94" t="s">
        <v>14527</v>
      </c>
      <c r="G5185" s="105" t="s">
        <v>9184</v>
      </c>
      <c r="H5185" s="92" t="s">
        <v>8227</v>
      </c>
      <c r="I5185" s="95" t="s">
        <v>43</v>
      </c>
      <c r="J5185" s="92" t="s">
        <v>8</v>
      </c>
      <c r="K5185" s="96" t="s">
        <v>528</v>
      </c>
      <c r="L5185" s="96" t="s">
        <v>8228</v>
      </c>
      <c r="M5185" s="92" t="s">
        <v>8229</v>
      </c>
      <c r="N5185" s="92">
        <v>1</v>
      </c>
      <c r="O5185" s="92" t="s">
        <v>47</v>
      </c>
      <c r="P5185" s="96">
        <v>248</v>
      </c>
      <c r="Q5185" s="96" t="s">
        <v>48</v>
      </c>
      <c r="R5185" s="97" t="s">
        <v>49</v>
      </c>
      <c r="S5185" s="98" t="s">
        <v>50</v>
      </c>
      <c r="T5185" s="98" t="s">
        <v>51</v>
      </c>
      <c r="U5185" s="99" t="s">
        <v>52</v>
      </c>
      <c r="V5185" s="100">
        <v>1.05</v>
      </c>
      <c r="W5185" s="106">
        <v>0</v>
      </c>
      <c r="X5185" s="102">
        <v>1</v>
      </c>
      <c r="Y5185" s="103">
        <v>2.37</v>
      </c>
      <c r="Z5185" s="99">
        <v>5</v>
      </c>
      <c r="AA5185" s="104">
        <v>0.47400000000000003</v>
      </c>
      <c r="AB5185" s="100">
        <v>0</v>
      </c>
      <c r="AC5185" s="106">
        <v>0</v>
      </c>
      <c r="AD5185" s="107">
        <v>43616</v>
      </c>
      <c r="AE5185" s="107">
        <v>43616</v>
      </c>
      <c r="AF5185" s="99">
        <v>0</v>
      </c>
      <c r="AG5185" s="101" t="s">
        <v>53</v>
      </c>
      <c r="AH5185" s="100">
        <v>0</v>
      </c>
      <c r="AI5185" s="106">
        <v>0</v>
      </c>
      <c r="AJ5185" s="106">
        <v>0</v>
      </c>
      <c r="AK5185" s="60" t="str">
        <f>+IF(Tabla1[[#This Row],[REQUEST_TY]]="SR MANTENIMIENTO CORRECTIVO", "EMERGENCIA", "OTROS")</f>
        <v>EMERGENCIA</v>
      </c>
      <c r="AL5185" s="6" t="str">
        <f>+_xlfn.IFS(Tabla1[[#This Row],[Veces obj]]&lt;=1,"0-1",Tabla1[[#This Row],[Veces obj]]&lt;=2,"1-2",Tabla1[[#This Row],[Veces obj]]&lt;=3,"2-3",TRUE,"&gt;3")</f>
        <v>0-1</v>
      </c>
      <c r="AM5185" s="60" t="str">
        <f>+_xlfn.IFS(MONTH(Tabla1[[#This Row],[MES]])&lt;=3,"Q1",MONTH(Tabla1[[#This Row],[MES]])&lt;=6,"Q2",MONTH(Tabla1[[#This Row],[MES]])&lt;=9,"Q3",TRUE,"Q4")</f>
        <v>Q2</v>
      </c>
      <c r="AN5185" s="15" t="str">
        <f>+IFERROR(VLOOKUP(Tabla1[[#This Row],[CUENTA]],CTAS[],2,0),"OTROS")</f>
        <v>OTROS</v>
      </c>
      <c r="AP5185" s="15" t="str">
        <f>+IFERROR(VLOOKUP(Tabla1[[#This Row],[EMPLEADO]],IS[],3,0),"OTROS")</f>
        <v>OTROS</v>
      </c>
      <c r="AQ5185" s="15" t="str">
        <f>+IFERROR(VLOOKUP(Tabla1[[#This Row],[EMPLEADO]],IS[[NÓMINA]:[INGENIERO]],2,0),"OTROS")</f>
        <v>OTROS</v>
      </c>
    </row>
    <row r="5186" spans="1:43" x14ac:dyDescent="0.25">
      <c r="A5186" s="28" t="s">
        <v>14528</v>
      </c>
      <c r="B5186" s="29">
        <v>1</v>
      </c>
      <c r="C5186" s="29" t="s">
        <v>14529</v>
      </c>
      <c r="D5186" s="30" t="s">
        <v>38</v>
      </c>
      <c r="E5186" s="31" t="s">
        <v>76</v>
      </c>
      <c r="F5186" s="31" t="s">
        <v>14530</v>
      </c>
      <c r="G5186" s="88" t="s">
        <v>949</v>
      </c>
      <c r="H5186" s="29" t="s">
        <v>79</v>
      </c>
      <c r="I5186" s="32" t="s">
        <v>43</v>
      </c>
      <c r="J5186" s="29" t="s">
        <v>8</v>
      </c>
      <c r="K5186" s="33" t="s">
        <v>102</v>
      </c>
      <c r="L5186" s="33" t="s">
        <v>950</v>
      </c>
      <c r="M5186" s="29" t="s">
        <v>951</v>
      </c>
      <c r="N5186" s="29">
        <v>0</v>
      </c>
      <c r="O5186" s="29" t="s">
        <v>47</v>
      </c>
      <c r="P5186" s="33">
        <v>8</v>
      </c>
      <c r="Q5186" s="33" t="s">
        <v>194</v>
      </c>
      <c r="R5186" s="80" t="s">
        <v>63</v>
      </c>
      <c r="S5186" s="81" t="s">
        <v>64</v>
      </c>
      <c r="T5186" s="81" t="s">
        <v>51</v>
      </c>
      <c r="U5186" s="82" t="s">
        <v>195</v>
      </c>
      <c r="V5186" s="83">
        <v>0.6</v>
      </c>
      <c r="W5186" s="89">
        <v>819</v>
      </c>
      <c r="X5186" s="85">
        <v>1</v>
      </c>
      <c r="Y5186" s="86">
        <v>2.1800000000000002</v>
      </c>
      <c r="Z5186" s="82">
        <v>5</v>
      </c>
      <c r="AA5186" s="87">
        <v>0.43600000000000005</v>
      </c>
      <c r="AB5186" s="83">
        <v>0</v>
      </c>
      <c r="AC5186" s="89">
        <v>0</v>
      </c>
      <c r="AD5186" s="90">
        <v>43616</v>
      </c>
      <c r="AE5186" s="90">
        <v>43619</v>
      </c>
      <c r="AF5186" s="82">
        <v>1</v>
      </c>
      <c r="AG5186" s="84" t="s">
        <v>53</v>
      </c>
      <c r="AH5186" s="83">
        <v>0</v>
      </c>
      <c r="AI5186" s="89">
        <v>0</v>
      </c>
      <c r="AJ5186" s="89">
        <v>0</v>
      </c>
      <c r="AK5186" s="60" t="str">
        <f>+IF(Tabla1[[#This Row],[REQUEST_TY]]="SR MANTENIMIENTO CORRECTIVO", "EMERGENCIA", "OTROS")</f>
        <v>EMERGENCIA</v>
      </c>
      <c r="AL5186" s="6" t="str">
        <f>+_xlfn.IFS(Tabla1[[#This Row],[Veces obj]]&lt;=1,"0-1",Tabla1[[#This Row],[Veces obj]]&lt;=2,"1-2",Tabla1[[#This Row],[Veces obj]]&lt;=3,"2-3",TRUE,"&gt;3")</f>
        <v>0-1</v>
      </c>
      <c r="AM5186" s="60" t="str">
        <f>+_xlfn.IFS(MONTH(Tabla1[[#This Row],[MES]])&lt;=3,"Q1",MONTH(Tabla1[[#This Row],[MES]])&lt;=6,"Q2",MONTH(Tabla1[[#This Row],[MES]])&lt;=9,"Q3",TRUE,"Q4")</f>
        <v>Q2</v>
      </c>
      <c r="AN5186" s="15" t="str">
        <f>+IFERROR(VLOOKUP(Tabla1[[#This Row],[CUENTA]],CTAS[],2,0),"OTROS")</f>
        <v>OTROS</v>
      </c>
      <c r="AP5186" s="15" t="str">
        <f>+IFERROR(VLOOKUP(Tabla1[[#This Row],[EMPLEADO]],IS[],3,0),"OTROS")</f>
        <v>OTROS</v>
      </c>
      <c r="AQ5186" s="15" t="str">
        <f>+IFERROR(VLOOKUP(Tabla1[[#This Row],[EMPLEADO]],IS[[NÓMINA]:[INGENIERO]],2,0),"OTROS")</f>
        <v>OTROS</v>
      </c>
    </row>
    <row r="5187" spans="1:43" x14ac:dyDescent="0.25">
      <c r="A5187" s="28" t="s">
        <v>14528</v>
      </c>
      <c r="B5187" s="29">
        <v>1</v>
      </c>
      <c r="C5187" s="29" t="s">
        <v>14531</v>
      </c>
      <c r="D5187" s="30" t="s">
        <v>38</v>
      </c>
      <c r="E5187" s="31" t="s">
        <v>39</v>
      </c>
      <c r="F5187" s="31" t="s">
        <v>14532</v>
      </c>
      <c r="G5187" s="88" t="s">
        <v>14533</v>
      </c>
      <c r="H5187" s="29" t="s">
        <v>220</v>
      </c>
      <c r="I5187" s="32" t="s">
        <v>43</v>
      </c>
      <c r="J5187" s="29" t="s">
        <v>8</v>
      </c>
      <c r="K5187" s="33" t="s">
        <v>3104</v>
      </c>
      <c r="L5187" s="33" t="s">
        <v>4819</v>
      </c>
      <c r="M5187" s="29" t="s">
        <v>736</v>
      </c>
      <c r="N5187" s="29">
        <v>0</v>
      </c>
      <c r="O5187" s="29" t="s">
        <v>47</v>
      </c>
      <c r="P5187" s="33">
        <v>2738</v>
      </c>
      <c r="Q5187" s="33" t="s">
        <v>48</v>
      </c>
      <c r="R5187" s="80" t="s">
        <v>49</v>
      </c>
      <c r="S5187" s="81" t="s">
        <v>50</v>
      </c>
      <c r="T5187" s="81" t="s">
        <v>51</v>
      </c>
      <c r="U5187" s="82" t="s">
        <v>52</v>
      </c>
      <c r="V5187" s="83">
        <v>1.05</v>
      </c>
      <c r="W5187" s="89">
        <v>750.75000000000011</v>
      </c>
      <c r="X5187" s="85">
        <v>1</v>
      </c>
      <c r="Y5187" s="86">
        <v>3.13</v>
      </c>
      <c r="Z5187" s="82">
        <v>5</v>
      </c>
      <c r="AA5187" s="87">
        <v>0.626</v>
      </c>
      <c r="AB5187" s="83">
        <v>0</v>
      </c>
      <c r="AC5187" s="89">
        <v>0</v>
      </c>
      <c r="AD5187" s="90">
        <v>43616</v>
      </c>
      <c r="AE5187" s="90">
        <v>43619</v>
      </c>
      <c r="AF5187" s="82">
        <v>1</v>
      </c>
      <c r="AG5187" s="84" t="s">
        <v>53</v>
      </c>
      <c r="AH5187" s="83">
        <v>0</v>
      </c>
      <c r="AI5187" s="89">
        <v>0</v>
      </c>
      <c r="AJ5187" s="89">
        <v>0</v>
      </c>
      <c r="AK5187" s="60" t="str">
        <f>+IF(Tabla1[[#This Row],[REQUEST_TY]]="SR MANTENIMIENTO CORRECTIVO", "EMERGENCIA", "OTROS")</f>
        <v>EMERGENCIA</v>
      </c>
      <c r="AL5187" s="6" t="str">
        <f>+_xlfn.IFS(Tabla1[[#This Row],[Veces obj]]&lt;=1,"0-1",Tabla1[[#This Row],[Veces obj]]&lt;=2,"1-2",Tabla1[[#This Row],[Veces obj]]&lt;=3,"2-3",TRUE,"&gt;3")</f>
        <v>0-1</v>
      </c>
      <c r="AM5187" s="60" t="str">
        <f>+_xlfn.IFS(MONTH(Tabla1[[#This Row],[MES]])&lt;=3,"Q1",MONTH(Tabla1[[#This Row],[MES]])&lt;=6,"Q2",MONTH(Tabla1[[#This Row],[MES]])&lt;=9,"Q3",TRUE,"Q4")</f>
        <v>Q2</v>
      </c>
      <c r="AN5187" s="15" t="str">
        <f>+IFERROR(VLOOKUP(Tabla1[[#This Row],[CUENTA]],CTAS[],2,0),"OTROS")</f>
        <v>OTROS</v>
      </c>
      <c r="AP5187" s="15" t="str">
        <f>+IFERROR(VLOOKUP(Tabla1[[#This Row],[EMPLEADO]],IS[],3,0),"OTROS")</f>
        <v>OTROS</v>
      </c>
      <c r="AQ5187" s="15" t="str">
        <f>+IFERROR(VLOOKUP(Tabla1[[#This Row],[EMPLEADO]],IS[[NÓMINA]:[INGENIERO]],2,0),"OTROS")</f>
        <v>OTROS</v>
      </c>
    </row>
    <row r="5188" spans="1:43" x14ac:dyDescent="0.25">
      <c r="A5188" s="28" t="s">
        <v>14528</v>
      </c>
      <c r="B5188" s="29">
        <v>1</v>
      </c>
      <c r="C5188" s="29" t="s">
        <v>14534</v>
      </c>
      <c r="D5188" s="30" t="s">
        <v>38</v>
      </c>
      <c r="E5188" s="31" t="s">
        <v>217</v>
      </c>
      <c r="F5188" s="31" t="s">
        <v>14535</v>
      </c>
      <c r="G5188" s="88" t="s">
        <v>9660</v>
      </c>
      <c r="H5188" s="29" t="s">
        <v>453</v>
      </c>
      <c r="I5188" s="32" t="s">
        <v>43</v>
      </c>
      <c r="J5188" s="29" t="s">
        <v>8</v>
      </c>
      <c r="K5188" s="33" t="s">
        <v>59</v>
      </c>
      <c r="L5188" s="33" t="s">
        <v>454</v>
      </c>
      <c r="M5188" s="29" t="s">
        <v>455</v>
      </c>
      <c r="N5188" s="29">
        <v>0</v>
      </c>
      <c r="O5188" s="29" t="s">
        <v>47</v>
      </c>
      <c r="P5188" s="33">
        <v>11</v>
      </c>
      <c r="Q5188" s="33" t="s">
        <v>194</v>
      </c>
      <c r="R5188" s="80" t="s">
        <v>223</v>
      </c>
      <c r="S5188" s="81" t="s">
        <v>139</v>
      </c>
      <c r="T5188" s="81" t="s">
        <v>51</v>
      </c>
      <c r="U5188" s="82" t="s">
        <v>224</v>
      </c>
      <c r="V5188" s="83">
        <v>0.8</v>
      </c>
      <c r="W5188" s="89">
        <v>1258.4000000000003</v>
      </c>
      <c r="X5188" s="85">
        <v>1</v>
      </c>
      <c r="Y5188" s="86">
        <v>1.71</v>
      </c>
      <c r="Z5188" s="82">
        <v>4</v>
      </c>
      <c r="AA5188" s="87">
        <v>0.42749999999999999</v>
      </c>
      <c r="AB5188" s="83">
        <v>0</v>
      </c>
      <c r="AC5188" s="89">
        <v>0</v>
      </c>
      <c r="AD5188" s="90">
        <v>43616</v>
      </c>
      <c r="AE5188" s="90">
        <v>43619</v>
      </c>
      <c r="AF5188" s="82">
        <v>1</v>
      </c>
      <c r="AG5188" s="84" t="s">
        <v>53</v>
      </c>
      <c r="AH5188" s="83">
        <v>0</v>
      </c>
      <c r="AI5188" s="89">
        <v>0</v>
      </c>
      <c r="AJ5188" s="89">
        <v>0</v>
      </c>
      <c r="AK5188" s="60" t="str">
        <f>+IF(Tabla1[[#This Row],[REQUEST_TY]]="SR MANTENIMIENTO CORRECTIVO", "EMERGENCIA", "OTROS")</f>
        <v>EMERGENCIA</v>
      </c>
      <c r="AL5188" s="6" t="str">
        <f>+_xlfn.IFS(Tabla1[[#This Row],[Veces obj]]&lt;=1,"0-1",Tabla1[[#This Row],[Veces obj]]&lt;=2,"1-2",Tabla1[[#This Row],[Veces obj]]&lt;=3,"2-3",TRUE,"&gt;3")</f>
        <v>0-1</v>
      </c>
      <c r="AM5188" s="60" t="str">
        <f>+_xlfn.IFS(MONTH(Tabla1[[#This Row],[MES]])&lt;=3,"Q1",MONTH(Tabla1[[#This Row],[MES]])&lt;=6,"Q2",MONTH(Tabla1[[#This Row],[MES]])&lt;=9,"Q3",TRUE,"Q4")</f>
        <v>Q2</v>
      </c>
      <c r="AN5188" s="15" t="str">
        <f>+IFERROR(VLOOKUP(Tabla1[[#This Row],[CUENTA]],CTAS[],2,0),"OTROS")</f>
        <v>OTROS</v>
      </c>
      <c r="AP5188" s="15" t="str">
        <f>+IFERROR(VLOOKUP(Tabla1[[#This Row],[EMPLEADO]],IS[],3,0),"OTROS")</f>
        <v>OTROS</v>
      </c>
      <c r="AQ5188" s="15" t="str">
        <f>+IFERROR(VLOOKUP(Tabla1[[#This Row],[EMPLEADO]],IS[[NÓMINA]:[INGENIERO]],2,0),"OTROS")</f>
        <v>OTROS</v>
      </c>
    </row>
    <row r="5189" spans="1:43" x14ac:dyDescent="0.25">
      <c r="A5189" s="28" t="s">
        <v>14528</v>
      </c>
      <c r="B5189" s="29">
        <v>1</v>
      </c>
      <c r="C5189" s="29" t="s">
        <v>14536</v>
      </c>
      <c r="D5189" s="30" t="s">
        <v>38</v>
      </c>
      <c r="E5189" s="31" t="s">
        <v>133</v>
      </c>
      <c r="F5189" s="31" t="s">
        <v>14537</v>
      </c>
      <c r="G5189" s="88" t="s">
        <v>878</v>
      </c>
      <c r="H5189" s="29" t="s">
        <v>646</v>
      </c>
      <c r="I5189" s="32" t="s">
        <v>43</v>
      </c>
      <c r="J5189" s="29" t="s">
        <v>8</v>
      </c>
      <c r="K5189" s="33" t="s">
        <v>59</v>
      </c>
      <c r="L5189" s="33" t="s">
        <v>357</v>
      </c>
      <c r="M5189" s="29" t="s">
        <v>358</v>
      </c>
      <c r="N5189" s="29">
        <v>0</v>
      </c>
      <c r="O5189" s="29" t="s">
        <v>47</v>
      </c>
      <c r="P5189" s="33">
        <v>9</v>
      </c>
      <c r="Q5189" s="33" t="s">
        <v>194</v>
      </c>
      <c r="R5189" s="80" t="s">
        <v>138</v>
      </c>
      <c r="S5189" s="81" t="s">
        <v>139</v>
      </c>
      <c r="T5189" s="81" t="s">
        <v>51</v>
      </c>
      <c r="U5189" s="82" t="s">
        <v>224</v>
      </c>
      <c r="V5189" s="83">
        <v>0.8</v>
      </c>
      <c r="W5189" s="89">
        <v>1258.4000000000003</v>
      </c>
      <c r="X5189" s="85">
        <v>1</v>
      </c>
      <c r="Y5189" s="86">
        <v>1.37</v>
      </c>
      <c r="Z5189" s="82">
        <v>4</v>
      </c>
      <c r="AA5189" s="87">
        <v>0.34250000000000003</v>
      </c>
      <c r="AB5189" s="83">
        <v>0</v>
      </c>
      <c r="AC5189" s="89">
        <v>0</v>
      </c>
      <c r="AD5189" s="90">
        <v>43616</v>
      </c>
      <c r="AE5189" s="90">
        <v>43619</v>
      </c>
      <c r="AF5189" s="82">
        <v>1</v>
      </c>
      <c r="AG5189" s="84" t="s">
        <v>53</v>
      </c>
      <c r="AH5189" s="83">
        <v>0</v>
      </c>
      <c r="AI5189" s="89">
        <v>0</v>
      </c>
      <c r="AJ5189" s="89">
        <v>0</v>
      </c>
      <c r="AK5189" s="60" t="str">
        <f>+IF(Tabla1[[#This Row],[REQUEST_TY]]="SR MANTENIMIENTO CORRECTIVO", "EMERGENCIA", "OTROS")</f>
        <v>EMERGENCIA</v>
      </c>
      <c r="AL5189" s="6" t="str">
        <f>+_xlfn.IFS(Tabla1[[#This Row],[Veces obj]]&lt;=1,"0-1",Tabla1[[#This Row],[Veces obj]]&lt;=2,"1-2",Tabla1[[#This Row],[Veces obj]]&lt;=3,"2-3",TRUE,"&gt;3")</f>
        <v>0-1</v>
      </c>
      <c r="AM5189" s="60" t="str">
        <f>+_xlfn.IFS(MONTH(Tabla1[[#This Row],[MES]])&lt;=3,"Q1",MONTH(Tabla1[[#This Row],[MES]])&lt;=6,"Q2",MONTH(Tabla1[[#This Row],[MES]])&lt;=9,"Q3",TRUE,"Q4")</f>
        <v>Q2</v>
      </c>
      <c r="AN5189" s="15" t="str">
        <f>+IFERROR(VLOOKUP(Tabla1[[#This Row],[CUENTA]],CTAS[],2,0),"OTROS")</f>
        <v>OTROS</v>
      </c>
      <c r="AP5189" s="15" t="str">
        <f>+IFERROR(VLOOKUP(Tabla1[[#This Row],[EMPLEADO]],IS[],3,0),"OTROS")</f>
        <v>OTROS</v>
      </c>
      <c r="AQ5189" s="15" t="str">
        <f>+IFERROR(VLOOKUP(Tabla1[[#This Row],[EMPLEADO]],IS[[NÓMINA]:[INGENIERO]],2,0),"OTROS")</f>
        <v>OTROS</v>
      </c>
    </row>
    <row r="5190" spans="1:43" x14ac:dyDescent="0.25">
      <c r="A5190" s="28" t="s">
        <v>14528</v>
      </c>
      <c r="B5190" s="29">
        <v>1</v>
      </c>
      <c r="C5190" s="29" t="s">
        <v>14538</v>
      </c>
      <c r="D5190" s="30" t="s">
        <v>38</v>
      </c>
      <c r="E5190" s="31" t="s">
        <v>113</v>
      </c>
      <c r="F5190" s="31" t="s">
        <v>14539</v>
      </c>
      <c r="G5190" s="88" t="s">
        <v>14540</v>
      </c>
      <c r="H5190" s="29" t="s">
        <v>213</v>
      </c>
      <c r="I5190" s="32" t="s">
        <v>43</v>
      </c>
      <c r="J5190" s="29" t="s">
        <v>8</v>
      </c>
      <c r="K5190" s="33" t="s">
        <v>144</v>
      </c>
      <c r="L5190" s="33" t="s">
        <v>639</v>
      </c>
      <c r="M5190" s="29" t="s">
        <v>640</v>
      </c>
      <c r="N5190" s="29">
        <v>0</v>
      </c>
      <c r="O5190" s="29" t="s">
        <v>47</v>
      </c>
      <c r="P5190" s="33">
        <v>86</v>
      </c>
      <c r="Q5190" s="33" t="s">
        <v>48</v>
      </c>
      <c r="R5190" s="80" t="s">
        <v>49</v>
      </c>
      <c r="S5190" s="81" t="s">
        <v>50</v>
      </c>
      <c r="T5190" s="81" t="s">
        <v>51</v>
      </c>
      <c r="U5190" s="82" t="s">
        <v>52</v>
      </c>
      <c r="V5190" s="83">
        <v>1.05</v>
      </c>
      <c r="W5190" s="89">
        <v>750.75000000000011</v>
      </c>
      <c r="X5190" s="85">
        <v>1</v>
      </c>
      <c r="Y5190" s="86">
        <v>2.6</v>
      </c>
      <c r="Z5190" s="82">
        <v>5</v>
      </c>
      <c r="AA5190" s="87">
        <v>0.52</v>
      </c>
      <c r="AB5190" s="83">
        <v>0</v>
      </c>
      <c r="AC5190" s="89">
        <v>0</v>
      </c>
      <c r="AD5190" s="90">
        <v>43616</v>
      </c>
      <c r="AE5190" s="90">
        <v>43619</v>
      </c>
      <c r="AF5190" s="82">
        <v>1</v>
      </c>
      <c r="AG5190" s="84" t="s">
        <v>53</v>
      </c>
      <c r="AH5190" s="83">
        <v>0</v>
      </c>
      <c r="AI5190" s="89">
        <v>0</v>
      </c>
      <c r="AJ5190" s="89">
        <v>0</v>
      </c>
      <c r="AK5190" s="60" t="str">
        <f>+IF(Tabla1[[#This Row],[REQUEST_TY]]="SR MANTENIMIENTO CORRECTIVO", "EMERGENCIA", "OTROS")</f>
        <v>EMERGENCIA</v>
      </c>
      <c r="AL5190" s="6" t="str">
        <f>+_xlfn.IFS(Tabla1[[#This Row],[Veces obj]]&lt;=1,"0-1",Tabla1[[#This Row],[Veces obj]]&lt;=2,"1-2",Tabla1[[#This Row],[Veces obj]]&lt;=3,"2-3",TRUE,"&gt;3")</f>
        <v>0-1</v>
      </c>
      <c r="AM5190" s="60" t="str">
        <f>+_xlfn.IFS(MONTH(Tabla1[[#This Row],[MES]])&lt;=3,"Q1",MONTH(Tabla1[[#This Row],[MES]])&lt;=6,"Q2",MONTH(Tabla1[[#This Row],[MES]])&lt;=9,"Q3",TRUE,"Q4")</f>
        <v>Q2</v>
      </c>
      <c r="AN5190" s="15" t="str">
        <f>+IFERROR(VLOOKUP(Tabla1[[#This Row],[CUENTA]],CTAS[],2,0),"OTROS")</f>
        <v>OTROS</v>
      </c>
      <c r="AP5190" s="15" t="str">
        <f>+IFERROR(VLOOKUP(Tabla1[[#This Row],[EMPLEADO]],IS[],3,0),"OTROS")</f>
        <v>OTROS</v>
      </c>
      <c r="AQ5190" s="15" t="str">
        <f>+IFERROR(VLOOKUP(Tabla1[[#This Row],[EMPLEADO]],IS[[NÓMINA]:[INGENIERO]],2,0),"OTROS")</f>
        <v>OTROS</v>
      </c>
    </row>
    <row r="5191" spans="1:43" x14ac:dyDescent="0.25">
      <c r="A5191" s="28" t="s">
        <v>14528</v>
      </c>
      <c r="B5191" s="29">
        <v>1</v>
      </c>
      <c r="C5191" s="29" t="s">
        <v>14541</v>
      </c>
      <c r="D5191" s="30" t="s">
        <v>38</v>
      </c>
      <c r="E5191" s="31" t="s">
        <v>2745</v>
      </c>
      <c r="F5191" s="31" t="s">
        <v>14542</v>
      </c>
      <c r="G5191" s="88" t="s">
        <v>10256</v>
      </c>
      <c r="H5191" s="29" t="s">
        <v>136</v>
      </c>
      <c r="I5191" s="32" t="s">
        <v>43</v>
      </c>
      <c r="J5191" s="29" t="s">
        <v>8</v>
      </c>
      <c r="K5191" s="33" t="s">
        <v>2028</v>
      </c>
      <c r="L5191" s="33" t="s">
        <v>2029</v>
      </c>
      <c r="M5191" s="29" t="s">
        <v>736</v>
      </c>
      <c r="N5191" s="29">
        <v>0</v>
      </c>
      <c r="O5191" s="29" t="s">
        <v>47</v>
      </c>
      <c r="P5191" s="33">
        <v>10</v>
      </c>
      <c r="Q5191" s="33" t="s">
        <v>194</v>
      </c>
      <c r="R5191" s="80" t="s">
        <v>223</v>
      </c>
      <c r="S5191" s="81" t="s">
        <v>139</v>
      </c>
      <c r="T5191" s="81" t="s">
        <v>51</v>
      </c>
      <c r="U5191" s="82" t="s">
        <v>224</v>
      </c>
      <c r="V5191" s="83">
        <v>0.8</v>
      </c>
      <c r="W5191" s="89">
        <v>1258.4000000000003</v>
      </c>
      <c r="X5191" s="85">
        <v>1</v>
      </c>
      <c r="Y5191" s="86">
        <v>2.98</v>
      </c>
      <c r="Z5191" s="82">
        <v>4</v>
      </c>
      <c r="AA5191" s="87">
        <v>0.745</v>
      </c>
      <c r="AB5191" s="83">
        <v>0</v>
      </c>
      <c r="AC5191" s="89">
        <v>0</v>
      </c>
      <c r="AD5191" s="90">
        <v>43616</v>
      </c>
      <c r="AE5191" s="90">
        <v>43619</v>
      </c>
      <c r="AF5191" s="82">
        <v>1</v>
      </c>
      <c r="AG5191" s="84" t="s">
        <v>53</v>
      </c>
      <c r="AH5191" s="83">
        <v>0</v>
      </c>
      <c r="AI5191" s="89">
        <v>0</v>
      </c>
      <c r="AJ5191" s="89">
        <v>0</v>
      </c>
      <c r="AK5191" s="60" t="str">
        <f>+IF(Tabla1[[#This Row],[REQUEST_TY]]="SR MANTENIMIENTO CORRECTIVO", "EMERGENCIA", "OTROS")</f>
        <v>EMERGENCIA</v>
      </c>
      <c r="AL5191" s="6" t="str">
        <f>+_xlfn.IFS(Tabla1[[#This Row],[Veces obj]]&lt;=1,"0-1",Tabla1[[#This Row],[Veces obj]]&lt;=2,"1-2",Tabla1[[#This Row],[Veces obj]]&lt;=3,"2-3",TRUE,"&gt;3")</f>
        <v>0-1</v>
      </c>
      <c r="AM5191" s="60" t="str">
        <f>+_xlfn.IFS(MONTH(Tabla1[[#This Row],[MES]])&lt;=3,"Q1",MONTH(Tabla1[[#This Row],[MES]])&lt;=6,"Q2",MONTH(Tabla1[[#This Row],[MES]])&lt;=9,"Q3",TRUE,"Q4")</f>
        <v>Q2</v>
      </c>
      <c r="AN5191" s="15" t="str">
        <f>+IFERROR(VLOOKUP(Tabla1[[#This Row],[CUENTA]],CTAS[],2,0),"OTROS")</f>
        <v>OTROS</v>
      </c>
      <c r="AP5191" s="15" t="str">
        <f>+IFERROR(VLOOKUP(Tabla1[[#This Row],[EMPLEADO]],IS[],3,0),"OTROS")</f>
        <v>OTROS</v>
      </c>
      <c r="AQ5191" s="15" t="str">
        <f>+IFERROR(VLOOKUP(Tabla1[[#This Row],[EMPLEADO]],IS[[NÓMINA]:[INGENIERO]],2,0),"OTROS")</f>
        <v>OTROS</v>
      </c>
    </row>
    <row r="5192" spans="1:43" x14ac:dyDescent="0.25">
      <c r="A5192" s="28" t="s">
        <v>14528</v>
      </c>
      <c r="B5192" s="29">
        <v>1</v>
      </c>
      <c r="C5192" s="29" t="s">
        <v>14543</v>
      </c>
      <c r="D5192" s="30" t="s">
        <v>38</v>
      </c>
      <c r="E5192" s="31" t="s">
        <v>558</v>
      </c>
      <c r="F5192" s="31" t="s">
        <v>14544</v>
      </c>
      <c r="G5192" s="88" t="s">
        <v>14545</v>
      </c>
      <c r="H5192" s="29" t="s">
        <v>70</v>
      </c>
      <c r="I5192" s="32" t="s">
        <v>43</v>
      </c>
      <c r="J5192" s="29" t="s">
        <v>8</v>
      </c>
      <c r="K5192" s="33" t="s">
        <v>71</v>
      </c>
      <c r="L5192" s="33" t="s">
        <v>93</v>
      </c>
      <c r="M5192" s="29" t="s">
        <v>94</v>
      </c>
      <c r="N5192" s="29">
        <v>1</v>
      </c>
      <c r="O5192" s="29" t="s">
        <v>47</v>
      </c>
      <c r="P5192" s="33">
        <v>481</v>
      </c>
      <c r="Q5192" s="33" t="s">
        <v>48</v>
      </c>
      <c r="R5192" s="80" t="s">
        <v>95</v>
      </c>
      <c r="S5192" s="81" t="s">
        <v>64</v>
      </c>
      <c r="T5192" s="81" t="s">
        <v>51</v>
      </c>
      <c r="U5192" s="82" t="s">
        <v>96</v>
      </c>
      <c r="V5192" s="83">
        <v>1.1000000000000001</v>
      </c>
      <c r="W5192" s="89">
        <v>0</v>
      </c>
      <c r="X5192" s="85">
        <v>1</v>
      </c>
      <c r="Y5192" s="86">
        <v>2.0499999999999998</v>
      </c>
      <c r="Z5192" s="82">
        <v>5</v>
      </c>
      <c r="AA5192" s="87">
        <v>0.41</v>
      </c>
      <c r="AB5192" s="83">
        <v>0</v>
      </c>
      <c r="AC5192" s="89">
        <v>0</v>
      </c>
      <c r="AD5192" s="90">
        <v>43616</v>
      </c>
      <c r="AE5192" s="90">
        <v>43619</v>
      </c>
      <c r="AF5192" s="82">
        <v>1</v>
      </c>
      <c r="AG5192" s="84" t="s">
        <v>53</v>
      </c>
      <c r="AH5192" s="83">
        <v>0</v>
      </c>
      <c r="AI5192" s="89">
        <v>0</v>
      </c>
      <c r="AJ5192" s="89">
        <v>0</v>
      </c>
      <c r="AK5192" s="60" t="str">
        <f>+IF(Tabla1[[#This Row],[REQUEST_TY]]="SR MANTENIMIENTO CORRECTIVO", "EMERGENCIA", "OTROS")</f>
        <v>EMERGENCIA</v>
      </c>
      <c r="AL5192" s="6" t="str">
        <f>+_xlfn.IFS(Tabla1[[#This Row],[Veces obj]]&lt;=1,"0-1",Tabla1[[#This Row],[Veces obj]]&lt;=2,"1-2",Tabla1[[#This Row],[Veces obj]]&lt;=3,"2-3",TRUE,"&gt;3")</f>
        <v>0-1</v>
      </c>
      <c r="AM5192" s="60" t="str">
        <f>+_xlfn.IFS(MONTH(Tabla1[[#This Row],[MES]])&lt;=3,"Q1",MONTH(Tabla1[[#This Row],[MES]])&lt;=6,"Q2",MONTH(Tabla1[[#This Row],[MES]])&lt;=9,"Q3",TRUE,"Q4")</f>
        <v>Q2</v>
      </c>
      <c r="AN5192" s="15" t="str">
        <f>+IFERROR(VLOOKUP(Tabla1[[#This Row],[CUENTA]],CTAS[],2,0),"OTROS")</f>
        <v>OTROS</v>
      </c>
      <c r="AP5192" s="15" t="str">
        <f>+IFERROR(VLOOKUP(Tabla1[[#This Row],[EMPLEADO]],IS[],3,0),"OTROS")</f>
        <v>OTROS</v>
      </c>
      <c r="AQ5192" s="15" t="str">
        <f>+IFERROR(VLOOKUP(Tabla1[[#This Row],[EMPLEADO]],IS[[NÓMINA]:[INGENIERO]],2,0),"OTROS")</f>
        <v>OTROS</v>
      </c>
    </row>
    <row r="5193" spans="1:43" x14ac:dyDescent="0.25">
      <c r="A5193" s="28" t="s">
        <v>14528</v>
      </c>
      <c r="B5193" s="29">
        <v>1</v>
      </c>
      <c r="C5193" s="29" t="s">
        <v>14546</v>
      </c>
      <c r="D5193" s="30" t="s">
        <v>38</v>
      </c>
      <c r="E5193" s="31" t="s">
        <v>76</v>
      </c>
      <c r="F5193" s="31" t="s">
        <v>14547</v>
      </c>
      <c r="G5193" s="88" t="s">
        <v>9171</v>
      </c>
      <c r="H5193" s="29" t="s">
        <v>79</v>
      </c>
      <c r="I5193" s="32" t="s">
        <v>43</v>
      </c>
      <c r="J5193" s="29" t="s">
        <v>8</v>
      </c>
      <c r="K5193" s="33" t="s">
        <v>59</v>
      </c>
      <c r="L5193" s="33" t="s">
        <v>1149</v>
      </c>
      <c r="M5193" s="29" t="s">
        <v>1150</v>
      </c>
      <c r="N5193" s="29">
        <v>0</v>
      </c>
      <c r="O5193" s="29" t="s">
        <v>47</v>
      </c>
      <c r="P5193" s="33">
        <v>73</v>
      </c>
      <c r="Q5193" s="33" t="s">
        <v>48</v>
      </c>
      <c r="R5193" s="80" t="s">
        <v>63</v>
      </c>
      <c r="S5193" s="81" t="s">
        <v>64</v>
      </c>
      <c r="T5193" s="81" t="s">
        <v>51</v>
      </c>
      <c r="U5193" s="82" t="s">
        <v>96</v>
      </c>
      <c r="V5193" s="83">
        <v>1.1000000000000001</v>
      </c>
      <c r="W5193" s="89">
        <v>1501.5000000000002</v>
      </c>
      <c r="X5193" s="85">
        <v>1</v>
      </c>
      <c r="Y5193" s="86">
        <v>3.53</v>
      </c>
      <c r="Z5193" s="82">
        <v>5</v>
      </c>
      <c r="AA5193" s="87">
        <v>0.70599999999999996</v>
      </c>
      <c r="AB5193" s="83">
        <v>0</v>
      </c>
      <c r="AC5193" s="89">
        <v>0</v>
      </c>
      <c r="AD5193" s="90">
        <v>43616</v>
      </c>
      <c r="AE5193" s="90">
        <v>43619</v>
      </c>
      <c r="AF5193" s="82">
        <v>1</v>
      </c>
      <c r="AG5193" s="84" t="s">
        <v>53</v>
      </c>
      <c r="AH5193" s="83">
        <v>0</v>
      </c>
      <c r="AI5193" s="89">
        <v>0</v>
      </c>
      <c r="AJ5193" s="89">
        <v>0</v>
      </c>
      <c r="AK5193" s="60" t="str">
        <f>+IF(Tabla1[[#This Row],[REQUEST_TY]]="SR MANTENIMIENTO CORRECTIVO", "EMERGENCIA", "OTROS")</f>
        <v>EMERGENCIA</v>
      </c>
      <c r="AL5193" s="6" t="str">
        <f>+_xlfn.IFS(Tabla1[[#This Row],[Veces obj]]&lt;=1,"0-1",Tabla1[[#This Row],[Veces obj]]&lt;=2,"1-2",Tabla1[[#This Row],[Veces obj]]&lt;=3,"2-3",TRUE,"&gt;3")</f>
        <v>0-1</v>
      </c>
      <c r="AM5193" s="60" t="str">
        <f>+_xlfn.IFS(MONTH(Tabla1[[#This Row],[MES]])&lt;=3,"Q1",MONTH(Tabla1[[#This Row],[MES]])&lt;=6,"Q2",MONTH(Tabla1[[#This Row],[MES]])&lt;=9,"Q3",TRUE,"Q4")</f>
        <v>Q2</v>
      </c>
      <c r="AN5193" s="15" t="str">
        <f>+IFERROR(VLOOKUP(Tabla1[[#This Row],[CUENTA]],CTAS[],2,0),"OTROS")</f>
        <v>OTROS</v>
      </c>
      <c r="AP5193" s="15" t="str">
        <f>+IFERROR(VLOOKUP(Tabla1[[#This Row],[EMPLEADO]],IS[],3,0),"OTROS")</f>
        <v>OTROS</v>
      </c>
      <c r="AQ5193" s="15" t="str">
        <f>+IFERROR(VLOOKUP(Tabla1[[#This Row],[EMPLEADO]],IS[[NÓMINA]:[INGENIERO]],2,0),"OTROS")</f>
        <v>OTROS</v>
      </c>
    </row>
    <row r="5194" spans="1:43" x14ac:dyDescent="0.25">
      <c r="A5194" s="28" t="s">
        <v>14528</v>
      </c>
      <c r="B5194" s="29">
        <v>1</v>
      </c>
      <c r="C5194" s="29" t="s">
        <v>14548</v>
      </c>
      <c r="D5194" s="30" t="s">
        <v>38</v>
      </c>
      <c r="E5194" s="31" t="s">
        <v>394</v>
      </c>
      <c r="F5194" s="31" t="s">
        <v>14549</v>
      </c>
      <c r="G5194" s="88" t="s">
        <v>1114</v>
      </c>
      <c r="H5194" s="29" t="s">
        <v>568</v>
      </c>
      <c r="I5194" s="32" t="s">
        <v>43</v>
      </c>
      <c r="J5194" s="29" t="s">
        <v>8</v>
      </c>
      <c r="K5194" s="33" t="s">
        <v>1115</v>
      </c>
      <c r="L5194" s="33" t="s">
        <v>1116</v>
      </c>
      <c r="M5194" s="29" t="s">
        <v>714</v>
      </c>
      <c r="N5194" s="29">
        <v>0</v>
      </c>
      <c r="O5194" s="29" t="s">
        <v>47</v>
      </c>
      <c r="P5194" s="33">
        <v>6</v>
      </c>
      <c r="Q5194" s="33" t="s">
        <v>207</v>
      </c>
      <c r="R5194" s="80" t="s">
        <v>63</v>
      </c>
      <c r="S5194" s="81" t="s">
        <v>64</v>
      </c>
      <c r="T5194" s="81" t="s">
        <v>51</v>
      </c>
      <c r="U5194" s="82" t="s">
        <v>209</v>
      </c>
      <c r="V5194" s="83">
        <v>0</v>
      </c>
      <c r="W5194" s="89">
        <v>0</v>
      </c>
      <c r="X5194" s="85">
        <v>1</v>
      </c>
      <c r="Y5194" s="86">
        <v>0.7</v>
      </c>
      <c r="Z5194" s="82">
        <v>5</v>
      </c>
      <c r="AA5194" s="87">
        <v>0.13999999999999999</v>
      </c>
      <c r="AB5194" s="83">
        <v>0</v>
      </c>
      <c r="AC5194" s="89">
        <v>0</v>
      </c>
      <c r="AD5194" s="90">
        <v>43616</v>
      </c>
      <c r="AE5194" s="90">
        <v>43619</v>
      </c>
      <c r="AF5194" s="82">
        <v>1</v>
      </c>
      <c r="AG5194" s="84" t="s">
        <v>53</v>
      </c>
      <c r="AH5194" s="83">
        <v>0</v>
      </c>
      <c r="AI5194" s="89">
        <v>0</v>
      </c>
      <c r="AJ5194" s="89">
        <v>0</v>
      </c>
      <c r="AK5194" s="60" t="str">
        <f>+IF(Tabla1[[#This Row],[REQUEST_TY]]="SR MANTENIMIENTO CORRECTIVO", "EMERGENCIA", "OTROS")</f>
        <v>EMERGENCIA</v>
      </c>
      <c r="AL5194" s="6" t="str">
        <f>+_xlfn.IFS(Tabla1[[#This Row],[Veces obj]]&lt;=1,"0-1",Tabla1[[#This Row],[Veces obj]]&lt;=2,"1-2",Tabla1[[#This Row],[Veces obj]]&lt;=3,"2-3",TRUE,"&gt;3")</f>
        <v>0-1</v>
      </c>
      <c r="AM5194" s="60" t="str">
        <f>+_xlfn.IFS(MONTH(Tabla1[[#This Row],[MES]])&lt;=3,"Q1",MONTH(Tabla1[[#This Row],[MES]])&lt;=6,"Q2",MONTH(Tabla1[[#This Row],[MES]])&lt;=9,"Q3",TRUE,"Q4")</f>
        <v>Q2</v>
      </c>
      <c r="AN5194" s="15" t="str">
        <f>+IFERROR(VLOOKUP(Tabla1[[#This Row],[CUENTA]],CTAS[],2,0),"OTROS")</f>
        <v>OTROS</v>
      </c>
      <c r="AP5194" s="15" t="str">
        <f>+IFERROR(VLOOKUP(Tabla1[[#This Row],[EMPLEADO]],IS[],3,0),"OTROS")</f>
        <v>OTROS</v>
      </c>
      <c r="AQ5194" s="15" t="str">
        <f>+IFERROR(VLOOKUP(Tabla1[[#This Row],[EMPLEADO]],IS[[NÓMINA]:[INGENIERO]],2,0),"OTROS")</f>
        <v>OTROS</v>
      </c>
    </row>
    <row r="5195" spans="1:43" x14ac:dyDescent="0.25">
      <c r="A5195" s="28" t="s">
        <v>14528</v>
      </c>
      <c r="B5195" s="29">
        <v>1</v>
      </c>
      <c r="C5195" s="29" t="s">
        <v>14550</v>
      </c>
      <c r="D5195" s="30" t="s">
        <v>38</v>
      </c>
      <c r="E5195" s="31" t="s">
        <v>1564</v>
      </c>
      <c r="F5195" s="31" t="s">
        <v>14551</v>
      </c>
      <c r="G5195" s="88" t="s">
        <v>3658</v>
      </c>
      <c r="H5195" s="29" t="s">
        <v>42</v>
      </c>
      <c r="I5195" s="32" t="s">
        <v>43</v>
      </c>
      <c r="J5195" s="29" t="s">
        <v>8</v>
      </c>
      <c r="K5195" s="33" t="s">
        <v>798</v>
      </c>
      <c r="L5195" s="33" t="s">
        <v>1729</v>
      </c>
      <c r="M5195" s="29" t="s">
        <v>131</v>
      </c>
      <c r="N5195" s="29">
        <v>1</v>
      </c>
      <c r="O5195" s="29" t="s">
        <v>47</v>
      </c>
      <c r="P5195" s="33">
        <v>248</v>
      </c>
      <c r="Q5195" s="33" t="s">
        <v>48</v>
      </c>
      <c r="R5195" s="80" t="s">
        <v>242</v>
      </c>
      <c r="S5195" s="81" t="s">
        <v>64</v>
      </c>
      <c r="T5195" s="81" t="s">
        <v>51</v>
      </c>
      <c r="U5195" s="82" t="s">
        <v>96</v>
      </c>
      <c r="V5195" s="83">
        <v>1.1000000000000001</v>
      </c>
      <c r="W5195" s="89">
        <v>0</v>
      </c>
      <c r="X5195" s="85">
        <v>1</v>
      </c>
      <c r="Y5195" s="86">
        <v>2.0499999999999998</v>
      </c>
      <c r="Z5195" s="82">
        <v>5</v>
      </c>
      <c r="AA5195" s="87">
        <v>0.41</v>
      </c>
      <c r="AB5195" s="83">
        <v>0</v>
      </c>
      <c r="AC5195" s="89">
        <v>0</v>
      </c>
      <c r="AD5195" s="90">
        <v>43615</v>
      </c>
      <c r="AE5195" s="90">
        <v>43619</v>
      </c>
      <c r="AF5195" s="82">
        <v>2</v>
      </c>
      <c r="AG5195" s="84" t="s">
        <v>1680</v>
      </c>
      <c r="AH5195" s="83">
        <v>0.25</v>
      </c>
      <c r="AI5195" s="89">
        <v>0</v>
      </c>
      <c r="AJ5195" s="89">
        <v>0</v>
      </c>
      <c r="AK5195" s="60" t="str">
        <f>+IF(Tabla1[[#This Row],[REQUEST_TY]]="SR MANTENIMIENTO CORRECTIVO", "EMERGENCIA", "OTROS")</f>
        <v>EMERGENCIA</v>
      </c>
      <c r="AL5195" s="6" t="str">
        <f>+_xlfn.IFS(Tabla1[[#This Row],[Veces obj]]&lt;=1,"0-1",Tabla1[[#This Row],[Veces obj]]&lt;=2,"1-2",Tabla1[[#This Row],[Veces obj]]&lt;=3,"2-3",TRUE,"&gt;3")</f>
        <v>0-1</v>
      </c>
      <c r="AM5195" s="60" t="str">
        <f>+_xlfn.IFS(MONTH(Tabla1[[#This Row],[MES]])&lt;=3,"Q1",MONTH(Tabla1[[#This Row],[MES]])&lt;=6,"Q2",MONTH(Tabla1[[#This Row],[MES]])&lt;=9,"Q3",TRUE,"Q4")</f>
        <v>Q2</v>
      </c>
      <c r="AN5195" s="15" t="str">
        <f>+IFERROR(VLOOKUP(Tabla1[[#This Row],[CUENTA]],CTAS[],2,0),"OTROS")</f>
        <v>OTROS</v>
      </c>
      <c r="AP5195" s="15" t="str">
        <f>+IFERROR(VLOOKUP(Tabla1[[#This Row],[EMPLEADO]],IS[],3,0),"OTROS")</f>
        <v>OTROS</v>
      </c>
      <c r="AQ5195" s="15" t="str">
        <f>+IFERROR(VLOOKUP(Tabla1[[#This Row],[EMPLEADO]],IS[[NÓMINA]:[INGENIERO]],2,0),"OTROS")</f>
        <v>OTROS</v>
      </c>
    </row>
    <row r="5196" spans="1:43" x14ac:dyDescent="0.25">
      <c r="A5196" s="28" t="s">
        <v>14528</v>
      </c>
      <c r="B5196" s="29">
        <v>1</v>
      </c>
      <c r="C5196" s="29" t="s">
        <v>14552</v>
      </c>
      <c r="D5196" s="30" t="s">
        <v>38</v>
      </c>
      <c r="E5196" s="31" t="s">
        <v>464</v>
      </c>
      <c r="F5196" s="31" t="s">
        <v>14553</v>
      </c>
      <c r="G5196" s="88" t="s">
        <v>6309</v>
      </c>
      <c r="H5196" s="29" t="s">
        <v>79</v>
      </c>
      <c r="I5196" s="32" t="s">
        <v>43</v>
      </c>
      <c r="J5196" s="29" t="s">
        <v>8</v>
      </c>
      <c r="K5196" s="33" t="s">
        <v>741</v>
      </c>
      <c r="L5196" s="33" t="s">
        <v>1505</v>
      </c>
      <c r="M5196" s="29" t="s">
        <v>743</v>
      </c>
      <c r="N5196" s="29">
        <v>0</v>
      </c>
      <c r="O5196" s="29" t="s">
        <v>47</v>
      </c>
      <c r="P5196" s="33">
        <v>61</v>
      </c>
      <c r="Q5196" s="33" t="s">
        <v>48</v>
      </c>
      <c r="R5196" s="80" t="s">
        <v>242</v>
      </c>
      <c r="S5196" s="81" t="s">
        <v>64</v>
      </c>
      <c r="T5196" s="81" t="s">
        <v>51</v>
      </c>
      <c r="U5196" s="82" t="s">
        <v>96</v>
      </c>
      <c r="V5196" s="83">
        <v>1.1000000000000001</v>
      </c>
      <c r="W5196" s="89">
        <v>1501.5000000000002</v>
      </c>
      <c r="X5196" s="85">
        <v>1</v>
      </c>
      <c r="Y5196" s="86">
        <v>1.55</v>
      </c>
      <c r="Z5196" s="82">
        <v>5</v>
      </c>
      <c r="AA5196" s="87">
        <v>0.31</v>
      </c>
      <c r="AB5196" s="83">
        <v>0</v>
      </c>
      <c r="AC5196" s="89">
        <v>0</v>
      </c>
      <c r="AD5196" s="90">
        <v>43619</v>
      </c>
      <c r="AE5196" s="90">
        <v>43619</v>
      </c>
      <c r="AF5196" s="82">
        <v>0</v>
      </c>
      <c r="AG5196" s="84" t="s">
        <v>53</v>
      </c>
      <c r="AH5196" s="83">
        <v>0</v>
      </c>
      <c r="AI5196" s="89">
        <v>0</v>
      </c>
      <c r="AJ5196" s="89">
        <v>0</v>
      </c>
      <c r="AK5196" s="60" t="str">
        <f>+IF(Tabla1[[#This Row],[REQUEST_TY]]="SR MANTENIMIENTO CORRECTIVO", "EMERGENCIA", "OTROS")</f>
        <v>EMERGENCIA</v>
      </c>
      <c r="AL5196" s="6" t="str">
        <f>+_xlfn.IFS(Tabla1[[#This Row],[Veces obj]]&lt;=1,"0-1",Tabla1[[#This Row],[Veces obj]]&lt;=2,"1-2",Tabla1[[#This Row],[Veces obj]]&lt;=3,"2-3",TRUE,"&gt;3")</f>
        <v>0-1</v>
      </c>
      <c r="AM5196" s="60" t="str">
        <f>+_xlfn.IFS(MONTH(Tabla1[[#This Row],[MES]])&lt;=3,"Q1",MONTH(Tabla1[[#This Row],[MES]])&lt;=6,"Q2",MONTH(Tabla1[[#This Row],[MES]])&lt;=9,"Q3",TRUE,"Q4")</f>
        <v>Q2</v>
      </c>
      <c r="AN5196" s="15" t="str">
        <f>+IFERROR(VLOOKUP(Tabla1[[#This Row],[CUENTA]],CTAS[],2,0),"OTROS")</f>
        <v>OTROS</v>
      </c>
      <c r="AP5196" s="15" t="str">
        <f>+IFERROR(VLOOKUP(Tabla1[[#This Row],[EMPLEADO]],IS[],3,0),"OTROS")</f>
        <v>OTROS</v>
      </c>
      <c r="AQ5196" s="15" t="str">
        <f>+IFERROR(VLOOKUP(Tabla1[[#This Row],[EMPLEADO]],IS[[NÓMINA]:[INGENIERO]],2,0),"OTROS")</f>
        <v>OTROS</v>
      </c>
    </row>
    <row r="5197" spans="1:43" x14ac:dyDescent="0.25">
      <c r="A5197" s="28" t="s">
        <v>14528</v>
      </c>
      <c r="B5197" s="29">
        <v>1</v>
      </c>
      <c r="C5197" s="29" t="s">
        <v>14554</v>
      </c>
      <c r="D5197" s="30" t="s">
        <v>38</v>
      </c>
      <c r="E5197" s="31" t="s">
        <v>39</v>
      </c>
      <c r="F5197" s="31" t="s">
        <v>14555</v>
      </c>
      <c r="G5197" s="88" t="s">
        <v>8626</v>
      </c>
      <c r="H5197" s="29" t="s">
        <v>1572</v>
      </c>
      <c r="I5197" s="32" t="s">
        <v>43</v>
      </c>
      <c r="J5197" s="29" t="s">
        <v>8</v>
      </c>
      <c r="K5197" s="33" t="s">
        <v>607</v>
      </c>
      <c r="L5197" s="33" t="s">
        <v>8627</v>
      </c>
      <c r="M5197" s="29" t="s">
        <v>1957</v>
      </c>
      <c r="N5197" s="29">
        <v>0</v>
      </c>
      <c r="O5197" s="29" t="s">
        <v>47</v>
      </c>
      <c r="P5197" s="33">
        <v>78</v>
      </c>
      <c r="Q5197" s="33" t="s">
        <v>48</v>
      </c>
      <c r="R5197" s="80" t="s">
        <v>49</v>
      </c>
      <c r="S5197" s="81" t="s">
        <v>50</v>
      </c>
      <c r="T5197" s="81" t="s">
        <v>51</v>
      </c>
      <c r="U5197" s="82" t="s">
        <v>52</v>
      </c>
      <c r="V5197" s="83">
        <v>1.05</v>
      </c>
      <c r="W5197" s="89">
        <v>750.75000000000011</v>
      </c>
      <c r="X5197" s="85">
        <v>1</v>
      </c>
      <c r="Y5197" s="86">
        <v>0.92</v>
      </c>
      <c r="Z5197" s="82">
        <v>5</v>
      </c>
      <c r="AA5197" s="87">
        <v>0.184</v>
      </c>
      <c r="AB5197" s="83">
        <v>0</v>
      </c>
      <c r="AC5197" s="89">
        <v>0</v>
      </c>
      <c r="AD5197" s="90">
        <v>43619</v>
      </c>
      <c r="AE5197" s="90">
        <v>43619</v>
      </c>
      <c r="AF5197" s="82">
        <v>0</v>
      </c>
      <c r="AG5197" s="84" t="s">
        <v>53</v>
      </c>
      <c r="AH5197" s="83">
        <v>0</v>
      </c>
      <c r="AI5197" s="89">
        <v>0</v>
      </c>
      <c r="AJ5197" s="89">
        <v>0</v>
      </c>
      <c r="AK5197" s="60" t="str">
        <f>+IF(Tabla1[[#This Row],[REQUEST_TY]]="SR MANTENIMIENTO CORRECTIVO", "EMERGENCIA", "OTROS")</f>
        <v>EMERGENCIA</v>
      </c>
      <c r="AL5197" s="6" t="str">
        <f>+_xlfn.IFS(Tabla1[[#This Row],[Veces obj]]&lt;=1,"0-1",Tabla1[[#This Row],[Veces obj]]&lt;=2,"1-2",Tabla1[[#This Row],[Veces obj]]&lt;=3,"2-3",TRUE,"&gt;3")</f>
        <v>0-1</v>
      </c>
      <c r="AM5197" s="60" t="str">
        <f>+_xlfn.IFS(MONTH(Tabla1[[#This Row],[MES]])&lt;=3,"Q1",MONTH(Tabla1[[#This Row],[MES]])&lt;=6,"Q2",MONTH(Tabla1[[#This Row],[MES]])&lt;=9,"Q3",TRUE,"Q4")</f>
        <v>Q2</v>
      </c>
      <c r="AN5197" s="15" t="str">
        <f>+IFERROR(VLOOKUP(Tabla1[[#This Row],[CUENTA]],CTAS[],2,0),"OTROS")</f>
        <v>OTROS</v>
      </c>
      <c r="AP5197" s="15" t="str">
        <f>+IFERROR(VLOOKUP(Tabla1[[#This Row],[EMPLEADO]],IS[],3,0),"OTROS")</f>
        <v>OTROS</v>
      </c>
      <c r="AQ5197" s="15" t="str">
        <f>+IFERROR(VLOOKUP(Tabla1[[#This Row],[EMPLEADO]],IS[[NÓMINA]:[INGENIERO]],2,0),"OTROS")</f>
        <v>OTROS</v>
      </c>
    </row>
    <row r="5198" spans="1:43" x14ac:dyDescent="0.25">
      <c r="A5198" s="28" t="s">
        <v>14528</v>
      </c>
      <c r="B5198" s="29">
        <v>1</v>
      </c>
      <c r="C5198" s="29" t="s">
        <v>14556</v>
      </c>
      <c r="D5198" s="30" t="s">
        <v>38</v>
      </c>
      <c r="E5198" s="31" t="s">
        <v>113</v>
      </c>
      <c r="F5198" s="31" t="s">
        <v>14557</v>
      </c>
      <c r="G5198" s="88" t="s">
        <v>14558</v>
      </c>
      <c r="H5198" s="29" t="s">
        <v>471</v>
      </c>
      <c r="I5198" s="32" t="s">
        <v>43</v>
      </c>
      <c r="J5198" s="29" t="s">
        <v>8</v>
      </c>
      <c r="K5198" s="33" t="s">
        <v>14559</v>
      </c>
      <c r="L5198" s="33" t="s">
        <v>14560</v>
      </c>
      <c r="M5198" s="29" t="s">
        <v>131</v>
      </c>
      <c r="N5198" s="29">
        <v>0</v>
      </c>
      <c r="O5198" s="29" t="s">
        <v>47</v>
      </c>
      <c r="P5198" s="33">
        <v>2738</v>
      </c>
      <c r="Q5198" s="33" t="s">
        <v>48</v>
      </c>
      <c r="R5198" s="80" t="s">
        <v>49</v>
      </c>
      <c r="S5198" s="81" t="s">
        <v>50</v>
      </c>
      <c r="T5198" s="81" t="s">
        <v>51</v>
      </c>
      <c r="U5198" s="82" t="s">
        <v>52</v>
      </c>
      <c r="V5198" s="83">
        <v>1.05</v>
      </c>
      <c r="W5198" s="89">
        <v>750.75000000000011</v>
      </c>
      <c r="X5198" s="85">
        <v>1</v>
      </c>
      <c r="Y5198" s="86">
        <v>0.43</v>
      </c>
      <c r="Z5198" s="82">
        <v>5</v>
      </c>
      <c r="AA5198" s="87">
        <v>8.5999999999999993E-2</v>
      </c>
      <c r="AB5198" s="83">
        <v>0</v>
      </c>
      <c r="AC5198" s="89">
        <v>0</v>
      </c>
      <c r="AD5198" s="90">
        <v>43619</v>
      </c>
      <c r="AE5198" s="90">
        <v>43619</v>
      </c>
      <c r="AF5198" s="82">
        <v>0</v>
      </c>
      <c r="AG5198" s="84" t="s">
        <v>53</v>
      </c>
      <c r="AH5198" s="83">
        <v>0</v>
      </c>
      <c r="AI5198" s="89">
        <v>0</v>
      </c>
      <c r="AJ5198" s="89">
        <v>0</v>
      </c>
      <c r="AK5198" s="60" t="str">
        <f>+IF(Tabla1[[#This Row],[REQUEST_TY]]="SR MANTENIMIENTO CORRECTIVO", "EMERGENCIA", "OTROS")</f>
        <v>EMERGENCIA</v>
      </c>
      <c r="AL5198" s="6" t="str">
        <f>+_xlfn.IFS(Tabla1[[#This Row],[Veces obj]]&lt;=1,"0-1",Tabla1[[#This Row],[Veces obj]]&lt;=2,"1-2",Tabla1[[#This Row],[Veces obj]]&lt;=3,"2-3",TRUE,"&gt;3")</f>
        <v>0-1</v>
      </c>
      <c r="AM5198" s="60" t="str">
        <f>+_xlfn.IFS(MONTH(Tabla1[[#This Row],[MES]])&lt;=3,"Q1",MONTH(Tabla1[[#This Row],[MES]])&lt;=6,"Q2",MONTH(Tabla1[[#This Row],[MES]])&lt;=9,"Q3",TRUE,"Q4")</f>
        <v>Q2</v>
      </c>
      <c r="AN5198" s="15" t="str">
        <f>+IFERROR(VLOOKUP(Tabla1[[#This Row],[CUENTA]],CTAS[],2,0),"OTROS")</f>
        <v>OTROS</v>
      </c>
      <c r="AP5198" s="15" t="str">
        <f>+IFERROR(VLOOKUP(Tabla1[[#This Row],[EMPLEADO]],IS[],3,0),"OTROS")</f>
        <v>OTROS</v>
      </c>
      <c r="AQ5198" s="15" t="str">
        <f>+IFERROR(VLOOKUP(Tabla1[[#This Row],[EMPLEADO]],IS[[NÓMINA]:[INGENIERO]],2,0),"OTROS")</f>
        <v>OTROS</v>
      </c>
    </row>
    <row r="5199" spans="1:43" x14ac:dyDescent="0.25">
      <c r="A5199" s="28" t="s">
        <v>14528</v>
      </c>
      <c r="B5199" s="29">
        <v>1</v>
      </c>
      <c r="C5199" s="29" t="s">
        <v>14561</v>
      </c>
      <c r="D5199" s="30" t="s">
        <v>38</v>
      </c>
      <c r="E5199" s="31" t="s">
        <v>237</v>
      </c>
      <c r="F5199" s="31" t="s">
        <v>14562</v>
      </c>
      <c r="G5199" s="88" t="s">
        <v>7250</v>
      </c>
      <c r="H5199" s="29" t="s">
        <v>297</v>
      </c>
      <c r="I5199" s="32" t="s">
        <v>43</v>
      </c>
      <c r="J5199" s="29" t="s">
        <v>8</v>
      </c>
      <c r="K5199" s="33" t="s">
        <v>240</v>
      </c>
      <c r="L5199" s="33" t="s">
        <v>241</v>
      </c>
      <c r="M5199" s="29" t="s">
        <v>94</v>
      </c>
      <c r="N5199" s="29">
        <v>0</v>
      </c>
      <c r="O5199" s="29" t="s">
        <v>47</v>
      </c>
      <c r="P5199" s="33">
        <v>2</v>
      </c>
      <c r="Q5199" s="33" t="s">
        <v>388</v>
      </c>
      <c r="R5199" s="80" t="s">
        <v>242</v>
      </c>
      <c r="S5199" s="81" t="s">
        <v>64</v>
      </c>
      <c r="T5199" s="81" t="s">
        <v>51</v>
      </c>
      <c r="U5199" s="82" t="s">
        <v>389</v>
      </c>
      <c r="V5199" s="83">
        <v>0</v>
      </c>
      <c r="W5199" s="89">
        <v>0</v>
      </c>
      <c r="X5199" s="85">
        <v>1</v>
      </c>
      <c r="Y5199" s="86">
        <v>1.3</v>
      </c>
      <c r="Z5199" s="82">
        <v>5</v>
      </c>
      <c r="AA5199" s="87">
        <v>0.26</v>
      </c>
      <c r="AB5199" s="83">
        <v>0</v>
      </c>
      <c r="AC5199" s="89">
        <v>0</v>
      </c>
      <c r="AD5199" s="90">
        <v>43619</v>
      </c>
      <c r="AE5199" s="90">
        <v>43619</v>
      </c>
      <c r="AF5199" s="82">
        <v>0</v>
      </c>
      <c r="AG5199" s="84" t="s">
        <v>53</v>
      </c>
      <c r="AH5199" s="83">
        <v>0</v>
      </c>
      <c r="AI5199" s="89">
        <v>0</v>
      </c>
      <c r="AJ5199" s="89">
        <v>0</v>
      </c>
      <c r="AK5199" s="60" t="str">
        <f>+IF(Tabla1[[#This Row],[REQUEST_TY]]="SR MANTENIMIENTO CORRECTIVO", "EMERGENCIA", "OTROS")</f>
        <v>EMERGENCIA</v>
      </c>
      <c r="AL5199" s="6" t="str">
        <f>+_xlfn.IFS(Tabla1[[#This Row],[Veces obj]]&lt;=1,"0-1",Tabla1[[#This Row],[Veces obj]]&lt;=2,"1-2",Tabla1[[#This Row],[Veces obj]]&lt;=3,"2-3",TRUE,"&gt;3")</f>
        <v>0-1</v>
      </c>
      <c r="AM5199" s="60" t="str">
        <f>+_xlfn.IFS(MONTH(Tabla1[[#This Row],[MES]])&lt;=3,"Q1",MONTH(Tabla1[[#This Row],[MES]])&lt;=6,"Q2",MONTH(Tabla1[[#This Row],[MES]])&lt;=9,"Q3",TRUE,"Q4")</f>
        <v>Q2</v>
      </c>
      <c r="AN5199" s="15" t="str">
        <f>+IFERROR(VLOOKUP(Tabla1[[#This Row],[CUENTA]],CTAS[],2,0),"OTROS")</f>
        <v>OTROS</v>
      </c>
      <c r="AP5199" s="15" t="str">
        <f>+IFERROR(VLOOKUP(Tabla1[[#This Row],[EMPLEADO]],IS[],3,0),"OTROS")</f>
        <v>JUAREZ</v>
      </c>
      <c r="AQ5199" s="15" t="str">
        <f>+IFERROR(VLOOKUP(Tabla1[[#This Row],[EMPLEADO]],IS[[NÓMINA]:[INGENIERO]],2,0),"OTROS")</f>
        <v>ALFREDO TORRES</v>
      </c>
    </row>
    <row r="5200" spans="1:43" x14ac:dyDescent="0.25">
      <c r="A5200" s="28" t="s">
        <v>14528</v>
      </c>
      <c r="B5200" s="29">
        <v>1</v>
      </c>
      <c r="C5200" s="29" t="s">
        <v>14563</v>
      </c>
      <c r="D5200" s="30" t="s">
        <v>38</v>
      </c>
      <c r="E5200" s="31" t="s">
        <v>2745</v>
      </c>
      <c r="F5200" s="31" t="s">
        <v>14564</v>
      </c>
      <c r="G5200" s="88" t="s">
        <v>2747</v>
      </c>
      <c r="H5200" s="29" t="s">
        <v>136</v>
      </c>
      <c r="I5200" s="32" t="s">
        <v>43</v>
      </c>
      <c r="J5200" s="29" t="s">
        <v>8</v>
      </c>
      <c r="K5200" s="33" t="s">
        <v>2748</v>
      </c>
      <c r="L5200" s="33" t="s">
        <v>2749</v>
      </c>
      <c r="M5200" s="29" t="s">
        <v>736</v>
      </c>
      <c r="N5200" s="29">
        <v>0</v>
      </c>
      <c r="O5200" s="29" t="s">
        <v>47</v>
      </c>
      <c r="P5200" s="33">
        <v>10</v>
      </c>
      <c r="Q5200" s="33" t="s">
        <v>194</v>
      </c>
      <c r="R5200" s="80" t="s">
        <v>223</v>
      </c>
      <c r="S5200" s="81" t="s">
        <v>139</v>
      </c>
      <c r="T5200" s="81" t="s">
        <v>51</v>
      </c>
      <c r="U5200" s="82" t="s">
        <v>224</v>
      </c>
      <c r="V5200" s="83">
        <v>0.8</v>
      </c>
      <c r="W5200" s="89">
        <v>1258.4000000000003</v>
      </c>
      <c r="X5200" s="85">
        <v>1</v>
      </c>
      <c r="Y5200" s="86">
        <v>2.4300000000000002</v>
      </c>
      <c r="Z5200" s="82">
        <v>4</v>
      </c>
      <c r="AA5200" s="87">
        <v>0.60750000000000004</v>
      </c>
      <c r="AB5200" s="83">
        <v>0</v>
      </c>
      <c r="AC5200" s="89">
        <v>0</v>
      </c>
      <c r="AD5200" s="90">
        <v>43619</v>
      </c>
      <c r="AE5200" s="90">
        <v>43619</v>
      </c>
      <c r="AF5200" s="82">
        <v>0</v>
      </c>
      <c r="AG5200" s="84" t="s">
        <v>53</v>
      </c>
      <c r="AH5200" s="83">
        <v>0</v>
      </c>
      <c r="AI5200" s="89">
        <v>0</v>
      </c>
      <c r="AJ5200" s="89">
        <v>0</v>
      </c>
      <c r="AK5200" s="60" t="str">
        <f>+IF(Tabla1[[#This Row],[REQUEST_TY]]="SR MANTENIMIENTO CORRECTIVO", "EMERGENCIA", "OTROS")</f>
        <v>EMERGENCIA</v>
      </c>
      <c r="AL5200" s="6" t="str">
        <f>+_xlfn.IFS(Tabla1[[#This Row],[Veces obj]]&lt;=1,"0-1",Tabla1[[#This Row],[Veces obj]]&lt;=2,"1-2",Tabla1[[#This Row],[Veces obj]]&lt;=3,"2-3",TRUE,"&gt;3")</f>
        <v>0-1</v>
      </c>
      <c r="AM5200" s="60" t="str">
        <f>+_xlfn.IFS(MONTH(Tabla1[[#This Row],[MES]])&lt;=3,"Q1",MONTH(Tabla1[[#This Row],[MES]])&lt;=6,"Q2",MONTH(Tabla1[[#This Row],[MES]])&lt;=9,"Q3",TRUE,"Q4")</f>
        <v>Q2</v>
      </c>
      <c r="AN5200" s="15" t="str">
        <f>+IFERROR(VLOOKUP(Tabla1[[#This Row],[CUENTA]],CTAS[],2,0),"OTROS")</f>
        <v>OTROS</v>
      </c>
      <c r="AP5200" s="15" t="str">
        <f>+IFERROR(VLOOKUP(Tabla1[[#This Row],[EMPLEADO]],IS[],3,0),"OTROS")</f>
        <v>OTROS</v>
      </c>
      <c r="AQ5200" s="15" t="str">
        <f>+IFERROR(VLOOKUP(Tabla1[[#This Row],[EMPLEADO]],IS[[NÓMINA]:[INGENIERO]],2,0),"OTROS")</f>
        <v>OTROS</v>
      </c>
    </row>
    <row r="5201" spans="1:43" x14ac:dyDescent="0.25">
      <c r="A5201" s="28" t="s">
        <v>14528</v>
      </c>
      <c r="B5201" s="29">
        <v>1</v>
      </c>
      <c r="C5201" s="29" t="s">
        <v>14565</v>
      </c>
      <c r="D5201" s="30" t="s">
        <v>38</v>
      </c>
      <c r="E5201" s="31" t="s">
        <v>725</v>
      </c>
      <c r="F5201" s="31" t="s">
        <v>14566</v>
      </c>
      <c r="G5201" s="88" t="s">
        <v>1860</v>
      </c>
      <c r="H5201" s="29" t="s">
        <v>213</v>
      </c>
      <c r="I5201" s="32" t="s">
        <v>43</v>
      </c>
      <c r="J5201" s="29" t="s">
        <v>8</v>
      </c>
      <c r="K5201" s="33" t="s">
        <v>102</v>
      </c>
      <c r="L5201" s="33" t="s">
        <v>753</v>
      </c>
      <c r="M5201" s="29" t="s">
        <v>215</v>
      </c>
      <c r="N5201" s="29">
        <v>0</v>
      </c>
      <c r="O5201" s="29" t="s">
        <v>47</v>
      </c>
      <c r="P5201" s="33">
        <v>56</v>
      </c>
      <c r="Q5201" s="33" t="s">
        <v>82</v>
      </c>
      <c r="R5201" s="80" t="s">
        <v>223</v>
      </c>
      <c r="S5201" s="81" t="s">
        <v>139</v>
      </c>
      <c r="T5201" s="81" t="s">
        <v>51</v>
      </c>
      <c r="U5201" s="82" t="s">
        <v>140</v>
      </c>
      <c r="V5201" s="83">
        <v>1.1000000000000001</v>
      </c>
      <c r="W5201" s="89">
        <v>1730.3000000000004</v>
      </c>
      <c r="X5201" s="85">
        <v>1</v>
      </c>
      <c r="Y5201" s="86">
        <v>1.82</v>
      </c>
      <c r="Z5201" s="82">
        <v>4</v>
      </c>
      <c r="AA5201" s="87">
        <v>0.45500000000000002</v>
      </c>
      <c r="AB5201" s="83">
        <v>0</v>
      </c>
      <c r="AC5201" s="89">
        <v>0</v>
      </c>
      <c r="AD5201" s="90">
        <v>43619</v>
      </c>
      <c r="AE5201" s="90">
        <v>43619</v>
      </c>
      <c r="AF5201" s="82">
        <v>0</v>
      </c>
      <c r="AG5201" s="84" t="s">
        <v>53</v>
      </c>
      <c r="AH5201" s="83">
        <v>0</v>
      </c>
      <c r="AI5201" s="89">
        <v>0</v>
      </c>
      <c r="AJ5201" s="89">
        <v>0</v>
      </c>
      <c r="AK5201" s="60" t="str">
        <f>+IF(Tabla1[[#This Row],[REQUEST_TY]]="SR MANTENIMIENTO CORRECTIVO", "EMERGENCIA", "OTROS")</f>
        <v>EMERGENCIA</v>
      </c>
      <c r="AL5201" s="6" t="str">
        <f>+_xlfn.IFS(Tabla1[[#This Row],[Veces obj]]&lt;=1,"0-1",Tabla1[[#This Row],[Veces obj]]&lt;=2,"1-2",Tabla1[[#This Row],[Veces obj]]&lt;=3,"2-3",TRUE,"&gt;3")</f>
        <v>0-1</v>
      </c>
      <c r="AM5201" s="60" t="str">
        <f>+_xlfn.IFS(MONTH(Tabla1[[#This Row],[MES]])&lt;=3,"Q1",MONTH(Tabla1[[#This Row],[MES]])&lt;=6,"Q2",MONTH(Tabla1[[#This Row],[MES]])&lt;=9,"Q3",TRUE,"Q4")</f>
        <v>Q2</v>
      </c>
      <c r="AN5201" s="15" t="str">
        <f>+IFERROR(VLOOKUP(Tabla1[[#This Row],[CUENTA]],CTAS[],2,0),"OTROS")</f>
        <v>OTROS</v>
      </c>
      <c r="AP5201" s="15" t="str">
        <f>+IFERROR(VLOOKUP(Tabla1[[#This Row],[EMPLEADO]],IS[],3,0),"OTROS")</f>
        <v>OTROS</v>
      </c>
      <c r="AQ5201" s="15" t="str">
        <f>+IFERROR(VLOOKUP(Tabla1[[#This Row],[EMPLEADO]],IS[[NÓMINA]:[INGENIERO]],2,0),"OTROS")</f>
        <v>OTROS</v>
      </c>
    </row>
    <row r="5202" spans="1:43" x14ac:dyDescent="0.25">
      <c r="A5202" s="28" t="s">
        <v>14528</v>
      </c>
      <c r="B5202" s="29">
        <v>1</v>
      </c>
      <c r="C5202" s="29" t="s">
        <v>14567</v>
      </c>
      <c r="D5202" s="30" t="s">
        <v>38</v>
      </c>
      <c r="E5202" s="31" t="s">
        <v>133</v>
      </c>
      <c r="F5202" s="31" t="s">
        <v>14568</v>
      </c>
      <c r="G5202" s="88" t="s">
        <v>9355</v>
      </c>
      <c r="H5202" s="29" t="s">
        <v>253</v>
      </c>
      <c r="I5202" s="32" t="s">
        <v>43</v>
      </c>
      <c r="J5202" s="29" t="s">
        <v>8</v>
      </c>
      <c r="K5202" s="33" t="s">
        <v>59</v>
      </c>
      <c r="L5202" s="33" t="s">
        <v>1202</v>
      </c>
      <c r="M5202" s="29" t="s">
        <v>649</v>
      </c>
      <c r="N5202" s="29">
        <v>0</v>
      </c>
      <c r="O5202" s="29" t="s">
        <v>47</v>
      </c>
      <c r="P5202" s="33">
        <v>37</v>
      </c>
      <c r="Q5202" s="33" t="s">
        <v>82</v>
      </c>
      <c r="R5202" s="80" t="s">
        <v>138</v>
      </c>
      <c r="S5202" s="81" t="s">
        <v>139</v>
      </c>
      <c r="T5202" s="81" t="s">
        <v>51</v>
      </c>
      <c r="U5202" s="82" t="s">
        <v>140</v>
      </c>
      <c r="V5202" s="83">
        <v>1.1000000000000001</v>
      </c>
      <c r="W5202" s="89">
        <v>1730.3000000000004</v>
      </c>
      <c r="X5202" s="85">
        <v>1</v>
      </c>
      <c r="Y5202" s="86">
        <v>1.25</v>
      </c>
      <c r="Z5202" s="82">
        <v>4</v>
      </c>
      <c r="AA5202" s="87">
        <v>0.3125</v>
      </c>
      <c r="AB5202" s="83">
        <v>0</v>
      </c>
      <c r="AC5202" s="89">
        <v>0</v>
      </c>
      <c r="AD5202" s="90">
        <v>43619</v>
      </c>
      <c r="AE5202" s="90">
        <v>43619</v>
      </c>
      <c r="AF5202" s="82">
        <v>0</v>
      </c>
      <c r="AG5202" s="84" t="s">
        <v>53</v>
      </c>
      <c r="AH5202" s="83">
        <v>0</v>
      </c>
      <c r="AI5202" s="89">
        <v>0</v>
      </c>
      <c r="AJ5202" s="89">
        <v>0</v>
      </c>
      <c r="AK5202" s="60" t="str">
        <f>+IF(Tabla1[[#This Row],[REQUEST_TY]]="SR MANTENIMIENTO CORRECTIVO", "EMERGENCIA", "OTROS")</f>
        <v>EMERGENCIA</v>
      </c>
      <c r="AL5202" s="6" t="str">
        <f>+_xlfn.IFS(Tabla1[[#This Row],[Veces obj]]&lt;=1,"0-1",Tabla1[[#This Row],[Veces obj]]&lt;=2,"1-2",Tabla1[[#This Row],[Veces obj]]&lt;=3,"2-3",TRUE,"&gt;3")</f>
        <v>0-1</v>
      </c>
      <c r="AM5202" s="60" t="str">
        <f>+_xlfn.IFS(MONTH(Tabla1[[#This Row],[MES]])&lt;=3,"Q1",MONTH(Tabla1[[#This Row],[MES]])&lt;=6,"Q2",MONTH(Tabla1[[#This Row],[MES]])&lt;=9,"Q3",TRUE,"Q4")</f>
        <v>Q2</v>
      </c>
      <c r="AN5202" s="15" t="str">
        <f>+IFERROR(VLOOKUP(Tabla1[[#This Row],[CUENTA]],CTAS[],2,0),"OTROS")</f>
        <v>OTROS</v>
      </c>
      <c r="AP5202" s="15" t="str">
        <f>+IFERROR(VLOOKUP(Tabla1[[#This Row],[EMPLEADO]],IS[],3,0),"OTROS")</f>
        <v>OTROS</v>
      </c>
      <c r="AQ5202" s="15" t="str">
        <f>+IFERROR(VLOOKUP(Tabla1[[#This Row],[EMPLEADO]],IS[[NÓMINA]:[INGENIERO]],2,0),"OTROS")</f>
        <v>OTROS</v>
      </c>
    </row>
    <row r="5203" spans="1:43" x14ac:dyDescent="0.25">
      <c r="A5203" s="28" t="s">
        <v>14528</v>
      </c>
      <c r="B5203" s="29">
        <v>1</v>
      </c>
      <c r="C5203" s="29" t="s">
        <v>14569</v>
      </c>
      <c r="D5203" s="30" t="s">
        <v>38</v>
      </c>
      <c r="E5203" s="31" t="s">
        <v>535</v>
      </c>
      <c r="F5203" s="31" t="s">
        <v>14570</v>
      </c>
      <c r="G5203" s="88" t="s">
        <v>14571</v>
      </c>
      <c r="H5203" s="29" t="s">
        <v>574</v>
      </c>
      <c r="I5203" s="32" t="s">
        <v>43</v>
      </c>
      <c r="J5203" s="29" t="s">
        <v>8</v>
      </c>
      <c r="K5203" s="33" t="s">
        <v>966</v>
      </c>
      <c r="L5203" s="33" t="s">
        <v>14255</v>
      </c>
      <c r="M5203" s="29" t="s">
        <v>8750</v>
      </c>
      <c r="N5203" s="29">
        <v>0</v>
      </c>
      <c r="O5203" s="29" t="s">
        <v>47</v>
      </c>
      <c r="P5203" s="33">
        <v>2738</v>
      </c>
      <c r="Q5203" s="33" t="s">
        <v>48</v>
      </c>
      <c r="R5203" s="80" t="s">
        <v>49</v>
      </c>
      <c r="S5203" s="81" t="s">
        <v>50</v>
      </c>
      <c r="T5203" s="81" t="s">
        <v>208</v>
      </c>
      <c r="U5203" s="82" t="s">
        <v>52</v>
      </c>
      <c r="V5203" s="83">
        <v>1.05</v>
      </c>
      <c r="W5203" s="89">
        <v>750.75000000000011</v>
      </c>
      <c r="X5203" s="85">
        <v>1</v>
      </c>
      <c r="Y5203" s="86">
        <v>6.97</v>
      </c>
      <c r="Z5203" s="82">
        <v>9</v>
      </c>
      <c r="AA5203" s="87">
        <v>0.77444444444444438</v>
      </c>
      <c r="AB5203" s="83">
        <v>0</v>
      </c>
      <c r="AC5203" s="89">
        <v>0</v>
      </c>
      <c r="AD5203" s="90">
        <v>43619</v>
      </c>
      <c r="AE5203" s="90">
        <v>43619</v>
      </c>
      <c r="AF5203" s="82">
        <v>0</v>
      </c>
      <c r="AG5203" s="84" t="s">
        <v>53</v>
      </c>
      <c r="AH5203" s="83">
        <v>0</v>
      </c>
      <c r="AI5203" s="89">
        <v>0</v>
      </c>
      <c r="AJ5203" s="89">
        <v>0</v>
      </c>
      <c r="AK5203" s="60" t="str">
        <f>+IF(Tabla1[[#This Row],[REQUEST_TY]]="SR MANTENIMIENTO CORRECTIVO", "EMERGENCIA", "OTROS")</f>
        <v>EMERGENCIA</v>
      </c>
      <c r="AL5203" s="6" t="str">
        <f>+_xlfn.IFS(Tabla1[[#This Row],[Veces obj]]&lt;=1,"0-1",Tabla1[[#This Row],[Veces obj]]&lt;=2,"1-2",Tabla1[[#This Row],[Veces obj]]&lt;=3,"2-3",TRUE,"&gt;3")</f>
        <v>0-1</v>
      </c>
      <c r="AM5203" s="60" t="str">
        <f>+_xlfn.IFS(MONTH(Tabla1[[#This Row],[MES]])&lt;=3,"Q1",MONTH(Tabla1[[#This Row],[MES]])&lt;=6,"Q2",MONTH(Tabla1[[#This Row],[MES]])&lt;=9,"Q3",TRUE,"Q4")</f>
        <v>Q2</v>
      </c>
      <c r="AN5203" s="15" t="str">
        <f>+IFERROR(VLOOKUP(Tabla1[[#This Row],[CUENTA]],CTAS[],2,0),"OTROS")</f>
        <v>OTROS</v>
      </c>
      <c r="AP5203" s="15" t="str">
        <f>+IFERROR(VLOOKUP(Tabla1[[#This Row],[EMPLEADO]],IS[],3,0),"OTROS")</f>
        <v>OTROS</v>
      </c>
      <c r="AQ5203" s="15" t="str">
        <f>+IFERROR(VLOOKUP(Tabla1[[#This Row],[EMPLEADO]],IS[[NÓMINA]:[INGENIERO]],2,0),"OTROS")</f>
        <v>OTROS</v>
      </c>
    </row>
    <row r="5204" spans="1:43" x14ac:dyDescent="0.25">
      <c r="A5204" s="28" t="s">
        <v>14528</v>
      </c>
      <c r="B5204" s="29">
        <v>1</v>
      </c>
      <c r="C5204" s="29" t="s">
        <v>14572</v>
      </c>
      <c r="D5204" s="30" t="s">
        <v>38</v>
      </c>
      <c r="E5204" s="31" t="s">
        <v>258</v>
      </c>
      <c r="F5204" s="31" t="s">
        <v>14573</v>
      </c>
      <c r="G5204" s="88" t="s">
        <v>14574</v>
      </c>
      <c r="H5204" s="29" t="s">
        <v>253</v>
      </c>
      <c r="I5204" s="32" t="s">
        <v>43</v>
      </c>
      <c r="J5204" s="29" t="s">
        <v>8</v>
      </c>
      <c r="K5204" s="33" t="s">
        <v>59</v>
      </c>
      <c r="L5204" s="33" t="s">
        <v>1202</v>
      </c>
      <c r="M5204" s="29" t="s">
        <v>649</v>
      </c>
      <c r="N5204" s="29">
        <v>0</v>
      </c>
      <c r="O5204" s="29" t="s">
        <v>47</v>
      </c>
      <c r="P5204" s="33">
        <v>5</v>
      </c>
      <c r="Q5204" s="33" t="s">
        <v>207</v>
      </c>
      <c r="R5204" s="80" t="s">
        <v>138</v>
      </c>
      <c r="S5204" s="81" t="s">
        <v>139</v>
      </c>
      <c r="T5204" s="81" t="s">
        <v>51</v>
      </c>
      <c r="U5204" s="82" t="s">
        <v>879</v>
      </c>
      <c r="V5204" s="83">
        <v>0.6</v>
      </c>
      <c r="W5204" s="89">
        <v>943.80000000000007</v>
      </c>
      <c r="X5204" s="85">
        <v>1</v>
      </c>
      <c r="Y5204" s="86">
        <v>0</v>
      </c>
      <c r="Z5204" s="82">
        <v>4</v>
      </c>
      <c r="AA5204" s="87">
        <v>0</v>
      </c>
      <c r="AB5204" s="83">
        <v>0</v>
      </c>
      <c r="AC5204" s="89">
        <v>0</v>
      </c>
      <c r="AD5204" s="90">
        <v>43619</v>
      </c>
      <c r="AE5204" s="90">
        <v>43619</v>
      </c>
      <c r="AF5204" s="82">
        <v>0</v>
      </c>
      <c r="AG5204" s="84" t="s">
        <v>53</v>
      </c>
      <c r="AH5204" s="83">
        <v>0</v>
      </c>
      <c r="AI5204" s="89">
        <v>0</v>
      </c>
      <c r="AJ5204" s="89">
        <v>0</v>
      </c>
      <c r="AK5204" s="60" t="str">
        <f>+IF(Tabla1[[#This Row],[REQUEST_TY]]="SR MANTENIMIENTO CORRECTIVO", "EMERGENCIA", "OTROS")</f>
        <v>EMERGENCIA</v>
      </c>
      <c r="AL5204" s="6" t="str">
        <f>+_xlfn.IFS(Tabla1[[#This Row],[Veces obj]]&lt;=1,"0-1",Tabla1[[#This Row],[Veces obj]]&lt;=2,"1-2",Tabla1[[#This Row],[Veces obj]]&lt;=3,"2-3",TRUE,"&gt;3")</f>
        <v>0-1</v>
      </c>
      <c r="AM5204" s="60" t="str">
        <f>+_xlfn.IFS(MONTH(Tabla1[[#This Row],[MES]])&lt;=3,"Q1",MONTH(Tabla1[[#This Row],[MES]])&lt;=6,"Q2",MONTH(Tabla1[[#This Row],[MES]])&lt;=9,"Q3",TRUE,"Q4")</f>
        <v>Q2</v>
      </c>
      <c r="AN5204" s="15" t="str">
        <f>+IFERROR(VLOOKUP(Tabla1[[#This Row],[CUENTA]],CTAS[],2,0),"OTROS")</f>
        <v>OTROS</v>
      </c>
      <c r="AP5204" s="15" t="str">
        <f>+IFERROR(VLOOKUP(Tabla1[[#This Row],[EMPLEADO]],IS[],3,0),"OTROS")</f>
        <v>OTROS</v>
      </c>
      <c r="AQ5204" s="15" t="str">
        <f>+IFERROR(VLOOKUP(Tabla1[[#This Row],[EMPLEADO]],IS[[NÓMINA]:[INGENIERO]],2,0),"OTROS")</f>
        <v>OTROS</v>
      </c>
    </row>
    <row r="5205" spans="1:43" x14ac:dyDescent="0.25">
      <c r="A5205" s="28" t="s">
        <v>14528</v>
      </c>
      <c r="B5205" s="29">
        <v>1</v>
      </c>
      <c r="C5205" s="29" t="s">
        <v>14575</v>
      </c>
      <c r="D5205" s="30" t="s">
        <v>38</v>
      </c>
      <c r="E5205" s="31" t="s">
        <v>133</v>
      </c>
      <c r="F5205" s="31" t="s">
        <v>14576</v>
      </c>
      <c r="G5205" s="88" t="s">
        <v>4553</v>
      </c>
      <c r="H5205" s="29" t="s">
        <v>106</v>
      </c>
      <c r="I5205" s="32" t="s">
        <v>43</v>
      </c>
      <c r="J5205" s="29" t="s">
        <v>8</v>
      </c>
      <c r="K5205" s="33" t="s">
        <v>59</v>
      </c>
      <c r="L5205" s="33" t="s">
        <v>4554</v>
      </c>
      <c r="M5205" s="29" t="s">
        <v>316</v>
      </c>
      <c r="N5205" s="29">
        <v>0</v>
      </c>
      <c r="O5205" s="29" t="s">
        <v>47</v>
      </c>
      <c r="P5205" s="33">
        <v>84</v>
      </c>
      <c r="Q5205" s="33" t="s">
        <v>48</v>
      </c>
      <c r="R5205" s="80" t="s">
        <v>138</v>
      </c>
      <c r="S5205" s="81" t="s">
        <v>139</v>
      </c>
      <c r="T5205" s="81" t="s">
        <v>51</v>
      </c>
      <c r="U5205" s="82" t="s">
        <v>353</v>
      </c>
      <c r="V5205" s="83">
        <v>1.1499999999999999</v>
      </c>
      <c r="W5205" s="89">
        <v>1808.95</v>
      </c>
      <c r="X5205" s="85">
        <v>1</v>
      </c>
      <c r="Y5205" s="86">
        <v>1.2</v>
      </c>
      <c r="Z5205" s="82">
        <v>4</v>
      </c>
      <c r="AA5205" s="87">
        <v>0.3</v>
      </c>
      <c r="AB5205" s="83">
        <v>0</v>
      </c>
      <c r="AC5205" s="89">
        <v>0</v>
      </c>
      <c r="AD5205" s="90">
        <v>43619</v>
      </c>
      <c r="AE5205" s="90">
        <v>43619</v>
      </c>
      <c r="AF5205" s="82">
        <v>0</v>
      </c>
      <c r="AG5205" s="84" t="s">
        <v>53</v>
      </c>
      <c r="AH5205" s="83">
        <v>0</v>
      </c>
      <c r="AI5205" s="89">
        <v>0</v>
      </c>
      <c r="AJ5205" s="89">
        <v>0</v>
      </c>
      <c r="AK5205" s="60" t="str">
        <f>+IF(Tabla1[[#This Row],[REQUEST_TY]]="SR MANTENIMIENTO CORRECTIVO", "EMERGENCIA", "OTROS")</f>
        <v>EMERGENCIA</v>
      </c>
      <c r="AL5205" s="6" t="str">
        <f>+_xlfn.IFS(Tabla1[[#This Row],[Veces obj]]&lt;=1,"0-1",Tabla1[[#This Row],[Veces obj]]&lt;=2,"1-2",Tabla1[[#This Row],[Veces obj]]&lt;=3,"2-3",TRUE,"&gt;3")</f>
        <v>0-1</v>
      </c>
      <c r="AM5205" s="60" t="str">
        <f>+_xlfn.IFS(MONTH(Tabla1[[#This Row],[MES]])&lt;=3,"Q1",MONTH(Tabla1[[#This Row],[MES]])&lt;=6,"Q2",MONTH(Tabla1[[#This Row],[MES]])&lt;=9,"Q3",TRUE,"Q4")</f>
        <v>Q2</v>
      </c>
      <c r="AN5205" s="15" t="str">
        <f>+IFERROR(VLOOKUP(Tabla1[[#This Row],[CUENTA]],CTAS[],2,0),"OTROS")</f>
        <v>OTROS</v>
      </c>
      <c r="AP5205" s="15" t="str">
        <f>+IFERROR(VLOOKUP(Tabla1[[#This Row],[EMPLEADO]],IS[],3,0),"OTROS")</f>
        <v>OTROS</v>
      </c>
      <c r="AQ5205" s="15" t="str">
        <f>+IFERROR(VLOOKUP(Tabla1[[#This Row],[EMPLEADO]],IS[[NÓMINA]:[INGENIERO]],2,0),"OTROS")</f>
        <v>OTROS</v>
      </c>
    </row>
    <row r="5206" spans="1:43" x14ac:dyDescent="0.25">
      <c r="A5206" s="28" t="s">
        <v>14528</v>
      </c>
      <c r="B5206" s="29">
        <v>1</v>
      </c>
      <c r="C5206" s="29" t="s">
        <v>14577</v>
      </c>
      <c r="D5206" s="30" t="s">
        <v>38</v>
      </c>
      <c r="E5206" s="31" t="s">
        <v>3015</v>
      </c>
      <c r="F5206" s="31" t="s">
        <v>14578</v>
      </c>
      <c r="G5206" s="88" t="s">
        <v>3017</v>
      </c>
      <c r="H5206" s="29" t="s">
        <v>784</v>
      </c>
      <c r="I5206" s="32" t="s">
        <v>43</v>
      </c>
      <c r="J5206" s="29" t="s">
        <v>8</v>
      </c>
      <c r="K5206" s="33" t="s">
        <v>1541</v>
      </c>
      <c r="L5206" s="33" t="s">
        <v>2251</v>
      </c>
      <c r="M5206" s="29" t="s">
        <v>787</v>
      </c>
      <c r="N5206" s="29">
        <v>0</v>
      </c>
      <c r="O5206" s="29" t="s">
        <v>47</v>
      </c>
      <c r="P5206" s="33">
        <v>36</v>
      </c>
      <c r="Q5206" s="33" t="s">
        <v>82</v>
      </c>
      <c r="R5206" s="80" t="s">
        <v>138</v>
      </c>
      <c r="S5206" s="81" t="s">
        <v>139</v>
      </c>
      <c r="T5206" s="81" t="s">
        <v>51</v>
      </c>
      <c r="U5206" s="82" t="s">
        <v>140</v>
      </c>
      <c r="V5206" s="83">
        <v>1.1000000000000001</v>
      </c>
      <c r="W5206" s="89">
        <v>1730.3000000000004</v>
      </c>
      <c r="X5206" s="85">
        <v>1</v>
      </c>
      <c r="Y5206" s="86">
        <v>2.4500000000000002</v>
      </c>
      <c r="Z5206" s="82">
        <v>4</v>
      </c>
      <c r="AA5206" s="87">
        <v>0.61250000000000004</v>
      </c>
      <c r="AB5206" s="83">
        <v>0</v>
      </c>
      <c r="AC5206" s="89">
        <v>0</v>
      </c>
      <c r="AD5206" s="90">
        <v>43619</v>
      </c>
      <c r="AE5206" s="90">
        <v>43619</v>
      </c>
      <c r="AF5206" s="82">
        <v>0</v>
      </c>
      <c r="AG5206" s="84" t="s">
        <v>53</v>
      </c>
      <c r="AH5206" s="83">
        <v>0</v>
      </c>
      <c r="AI5206" s="89">
        <v>0</v>
      </c>
      <c r="AJ5206" s="89">
        <v>0</v>
      </c>
      <c r="AK5206" s="60" t="str">
        <f>+IF(Tabla1[[#This Row],[REQUEST_TY]]="SR MANTENIMIENTO CORRECTIVO", "EMERGENCIA", "OTROS")</f>
        <v>EMERGENCIA</v>
      </c>
      <c r="AL5206" s="6" t="str">
        <f>+_xlfn.IFS(Tabla1[[#This Row],[Veces obj]]&lt;=1,"0-1",Tabla1[[#This Row],[Veces obj]]&lt;=2,"1-2",Tabla1[[#This Row],[Veces obj]]&lt;=3,"2-3",TRUE,"&gt;3")</f>
        <v>0-1</v>
      </c>
      <c r="AM5206" s="60" t="str">
        <f>+_xlfn.IFS(MONTH(Tabla1[[#This Row],[MES]])&lt;=3,"Q1",MONTH(Tabla1[[#This Row],[MES]])&lt;=6,"Q2",MONTH(Tabla1[[#This Row],[MES]])&lt;=9,"Q3",TRUE,"Q4")</f>
        <v>Q2</v>
      </c>
      <c r="AN5206" s="15" t="str">
        <f>+IFERROR(VLOOKUP(Tabla1[[#This Row],[CUENTA]],CTAS[],2,0),"OTROS")</f>
        <v>OTROS</v>
      </c>
      <c r="AP5206" s="15" t="str">
        <f>+IFERROR(VLOOKUP(Tabla1[[#This Row],[EMPLEADO]],IS[],3,0),"OTROS")</f>
        <v>OTROS</v>
      </c>
      <c r="AQ5206" s="15" t="str">
        <f>+IFERROR(VLOOKUP(Tabla1[[#This Row],[EMPLEADO]],IS[[NÓMINA]:[INGENIERO]],2,0),"OTROS")</f>
        <v>OTROS</v>
      </c>
    </row>
    <row r="5207" spans="1:43" x14ac:dyDescent="0.25">
      <c r="A5207" s="28" t="s">
        <v>14528</v>
      </c>
      <c r="B5207" s="29">
        <v>1</v>
      </c>
      <c r="C5207" s="29" t="s">
        <v>14579</v>
      </c>
      <c r="D5207" s="30" t="s">
        <v>38</v>
      </c>
      <c r="E5207" s="31" t="s">
        <v>258</v>
      </c>
      <c r="F5207" s="31" t="s">
        <v>14580</v>
      </c>
      <c r="G5207" s="88" t="s">
        <v>5584</v>
      </c>
      <c r="H5207" s="29" t="s">
        <v>8581</v>
      </c>
      <c r="I5207" s="32" t="s">
        <v>43</v>
      </c>
      <c r="J5207" s="29" t="s">
        <v>8</v>
      </c>
      <c r="K5207" s="33" t="s">
        <v>59</v>
      </c>
      <c r="L5207" s="33" t="s">
        <v>5585</v>
      </c>
      <c r="M5207" s="29" t="s">
        <v>256</v>
      </c>
      <c r="N5207" s="29">
        <v>0</v>
      </c>
      <c r="O5207" s="29" t="s">
        <v>47</v>
      </c>
      <c r="P5207" s="33">
        <v>12</v>
      </c>
      <c r="Q5207" s="33" t="s">
        <v>194</v>
      </c>
      <c r="R5207" s="80" t="s">
        <v>138</v>
      </c>
      <c r="S5207" s="81" t="s">
        <v>139</v>
      </c>
      <c r="T5207" s="81" t="s">
        <v>51</v>
      </c>
      <c r="U5207" s="82" t="s">
        <v>224</v>
      </c>
      <c r="V5207" s="83">
        <v>0.8</v>
      </c>
      <c r="W5207" s="89">
        <v>1258.4000000000003</v>
      </c>
      <c r="X5207" s="85">
        <v>1</v>
      </c>
      <c r="Y5207" s="86">
        <v>2</v>
      </c>
      <c r="Z5207" s="82">
        <v>4</v>
      </c>
      <c r="AA5207" s="87">
        <v>0.5</v>
      </c>
      <c r="AB5207" s="83">
        <v>0</v>
      </c>
      <c r="AC5207" s="89">
        <v>0</v>
      </c>
      <c r="AD5207" s="90">
        <v>43619</v>
      </c>
      <c r="AE5207" s="90">
        <v>43619</v>
      </c>
      <c r="AF5207" s="82">
        <v>0</v>
      </c>
      <c r="AG5207" s="84" t="s">
        <v>53</v>
      </c>
      <c r="AH5207" s="83">
        <v>0</v>
      </c>
      <c r="AI5207" s="89">
        <v>0</v>
      </c>
      <c r="AJ5207" s="89">
        <v>0</v>
      </c>
      <c r="AK5207" s="60" t="str">
        <f>+IF(Tabla1[[#This Row],[REQUEST_TY]]="SR MANTENIMIENTO CORRECTIVO", "EMERGENCIA", "OTROS")</f>
        <v>EMERGENCIA</v>
      </c>
      <c r="AL5207" s="6" t="str">
        <f>+_xlfn.IFS(Tabla1[[#This Row],[Veces obj]]&lt;=1,"0-1",Tabla1[[#This Row],[Veces obj]]&lt;=2,"1-2",Tabla1[[#This Row],[Veces obj]]&lt;=3,"2-3",TRUE,"&gt;3")</f>
        <v>0-1</v>
      </c>
      <c r="AM5207" s="60" t="str">
        <f>+_xlfn.IFS(MONTH(Tabla1[[#This Row],[MES]])&lt;=3,"Q1",MONTH(Tabla1[[#This Row],[MES]])&lt;=6,"Q2",MONTH(Tabla1[[#This Row],[MES]])&lt;=9,"Q3",TRUE,"Q4")</f>
        <v>Q2</v>
      </c>
      <c r="AN5207" s="15" t="str">
        <f>+IFERROR(VLOOKUP(Tabla1[[#This Row],[CUENTA]],CTAS[],2,0),"OTROS")</f>
        <v>OTROS</v>
      </c>
      <c r="AP5207" s="15" t="str">
        <f>+IFERROR(VLOOKUP(Tabla1[[#This Row],[EMPLEADO]],IS[],3,0),"OTROS")</f>
        <v>OTROS</v>
      </c>
      <c r="AQ5207" s="15" t="str">
        <f>+IFERROR(VLOOKUP(Tabla1[[#This Row],[EMPLEADO]],IS[[NÓMINA]:[INGENIERO]],2,0),"OTROS")</f>
        <v>OTROS</v>
      </c>
    </row>
    <row r="5208" spans="1:43" x14ac:dyDescent="0.25">
      <c r="A5208" s="28" t="s">
        <v>14528</v>
      </c>
      <c r="B5208" s="29">
        <v>1</v>
      </c>
      <c r="C5208" s="29" t="s">
        <v>14581</v>
      </c>
      <c r="D5208" s="30" t="s">
        <v>38</v>
      </c>
      <c r="E5208" s="31" t="s">
        <v>4100</v>
      </c>
      <c r="F5208" s="31" t="s">
        <v>14582</v>
      </c>
      <c r="G5208" s="88" t="s">
        <v>14583</v>
      </c>
      <c r="H5208" s="29" t="s">
        <v>568</v>
      </c>
      <c r="I5208" s="32" t="s">
        <v>43</v>
      </c>
      <c r="J5208" s="29" t="s">
        <v>8</v>
      </c>
      <c r="K5208" s="33" t="s">
        <v>71</v>
      </c>
      <c r="L5208" s="33" t="s">
        <v>569</v>
      </c>
      <c r="M5208" s="29" t="s">
        <v>570</v>
      </c>
      <c r="N5208" s="29">
        <v>0</v>
      </c>
      <c r="O5208" s="29" t="s">
        <v>47</v>
      </c>
      <c r="P5208" s="33">
        <v>478</v>
      </c>
      <c r="Q5208" s="33" t="s">
        <v>48</v>
      </c>
      <c r="R5208" s="80" t="s">
        <v>1543</v>
      </c>
      <c r="S5208" s="81" t="s">
        <v>50</v>
      </c>
      <c r="T5208" s="81" t="s">
        <v>51</v>
      </c>
      <c r="U5208" s="82" t="s">
        <v>52</v>
      </c>
      <c r="V5208" s="83">
        <v>1.05</v>
      </c>
      <c r="W5208" s="89">
        <v>750.75000000000011</v>
      </c>
      <c r="X5208" s="85">
        <v>1</v>
      </c>
      <c r="Y5208" s="86">
        <v>2.58</v>
      </c>
      <c r="Z5208" s="82">
        <v>5</v>
      </c>
      <c r="AA5208" s="87">
        <v>0.51600000000000001</v>
      </c>
      <c r="AB5208" s="83">
        <v>0</v>
      </c>
      <c r="AC5208" s="89">
        <v>0</v>
      </c>
      <c r="AD5208" s="90">
        <v>43619</v>
      </c>
      <c r="AE5208" s="90">
        <v>43619</v>
      </c>
      <c r="AF5208" s="82">
        <v>0</v>
      </c>
      <c r="AG5208" s="84" t="s">
        <v>53</v>
      </c>
      <c r="AH5208" s="83">
        <v>0</v>
      </c>
      <c r="AI5208" s="89">
        <v>0</v>
      </c>
      <c r="AJ5208" s="89">
        <v>0</v>
      </c>
      <c r="AK5208" s="60" t="str">
        <f>+IF(Tabla1[[#This Row],[REQUEST_TY]]="SR MANTENIMIENTO CORRECTIVO", "EMERGENCIA", "OTROS")</f>
        <v>EMERGENCIA</v>
      </c>
      <c r="AL5208" s="6" t="str">
        <f>+_xlfn.IFS(Tabla1[[#This Row],[Veces obj]]&lt;=1,"0-1",Tabla1[[#This Row],[Veces obj]]&lt;=2,"1-2",Tabla1[[#This Row],[Veces obj]]&lt;=3,"2-3",TRUE,"&gt;3")</f>
        <v>0-1</v>
      </c>
      <c r="AM5208" s="60" t="str">
        <f>+_xlfn.IFS(MONTH(Tabla1[[#This Row],[MES]])&lt;=3,"Q1",MONTH(Tabla1[[#This Row],[MES]])&lt;=6,"Q2",MONTH(Tabla1[[#This Row],[MES]])&lt;=9,"Q3",TRUE,"Q4")</f>
        <v>Q2</v>
      </c>
      <c r="AN5208" s="15" t="str">
        <f>+IFERROR(VLOOKUP(Tabla1[[#This Row],[CUENTA]],CTAS[],2,0),"OTROS")</f>
        <v>OTROS</v>
      </c>
      <c r="AP5208" s="15" t="str">
        <f>+IFERROR(VLOOKUP(Tabla1[[#This Row],[EMPLEADO]],IS[],3,0),"OTROS")</f>
        <v>OTROS</v>
      </c>
      <c r="AQ5208" s="15" t="str">
        <f>+IFERROR(VLOOKUP(Tabla1[[#This Row],[EMPLEADO]],IS[[NÓMINA]:[INGENIERO]],2,0),"OTROS")</f>
        <v>OTROS</v>
      </c>
    </row>
    <row r="5209" spans="1:43" x14ac:dyDescent="0.25">
      <c r="A5209" s="28" t="s">
        <v>14528</v>
      </c>
      <c r="B5209" s="29">
        <v>1</v>
      </c>
      <c r="C5209" s="29" t="s">
        <v>14584</v>
      </c>
      <c r="D5209" s="30" t="s">
        <v>38</v>
      </c>
      <c r="E5209" s="31" t="s">
        <v>76</v>
      </c>
      <c r="F5209" s="31" t="s">
        <v>14585</v>
      </c>
      <c r="G5209" s="88" t="s">
        <v>973</v>
      </c>
      <c r="H5209" s="29" t="s">
        <v>568</v>
      </c>
      <c r="I5209" s="32" t="s">
        <v>43</v>
      </c>
      <c r="J5209" s="29" t="s">
        <v>8</v>
      </c>
      <c r="K5209" s="33" t="s">
        <v>71</v>
      </c>
      <c r="L5209" s="33" t="s">
        <v>569</v>
      </c>
      <c r="M5209" s="29" t="s">
        <v>570</v>
      </c>
      <c r="N5209" s="29">
        <v>0</v>
      </c>
      <c r="O5209" s="29" t="s">
        <v>47</v>
      </c>
      <c r="P5209" s="33">
        <v>57</v>
      </c>
      <c r="Q5209" s="33" t="s">
        <v>82</v>
      </c>
      <c r="R5209" s="80" t="s">
        <v>63</v>
      </c>
      <c r="S5209" s="81" t="s">
        <v>64</v>
      </c>
      <c r="T5209" s="81" t="s">
        <v>51</v>
      </c>
      <c r="U5209" s="82" t="s">
        <v>83</v>
      </c>
      <c r="V5209" s="83">
        <v>1.05</v>
      </c>
      <c r="W5209" s="89">
        <v>1433.25</v>
      </c>
      <c r="X5209" s="85">
        <v>1</v>
      </c>
      <c r="Y5209" s="86">
        <v>1.19</v>
      </c>
      <c r="Z5209" s="82">
        <v>5</v>
      </c>
      <c r="AA5209" s="87">
        <v>0.23799999999999999</v>
      </c>
      <c r="AB5209" s="83">
        <v>0</v>
      </c>
      <c r="AC5209" s="89">
        <v>0</v>
      </c>
      <c r="AD5209" s="90">
        <v>43619</v>
      </c>
      <c r="AE5209" s="90">
        <v>43619</v>
      </c>
      <c r="AF5209" s="82">
        <v>0</v>
      </c>
      <c r="AG5209" s="84" t="s">
        <v>53</v>
      </c>
      <c r="AH5209" s="83">
        <v>0</v>
      </c>
      <c r="AI5209" s="89">
        <v>0</v>
      </c>
      <c r="AJ5209" s="89">
        <v>0</v>
      </c>
      <c r="AK5209" s="60" t="str">
        <f>+IF(Tabla1[[#This Row],[REQUEST_TY]]="SR MANTENIMIENTO CORRECTIVO", "EMERGENCIA", "OTROS")</f>
        <v>EMERGENCIA</v>
      </c>
      <c r="AL5209" s="6" t="str">
        <f>+_xlfn.IFS(Tabla1[[#This Row],[Veces obj]]&lt;=1,"0-1",Tabla1[[#This Row],[Veces obj]]&lt;=2,"1-2",Tabla1[[#This Row],[Veces obj]]&lt;=3,"2-3",TRUE,"&gt;3")</f>
        <v>0-1</v>
      </c>
      <c r="AM5209" s="60" t="str">
        <f>+_xlfn.IFS(MONTH(Tabla1[[#This Row],[MES]])&lt;=3,"Q1",MONTH(Tabla1[[#This Row],[MES]])&lt;=6,"Q2",MONTH(Tabla1[[#This Row],[MES]])&lt;=9,"Q3",TRUE,"Q4")</f>
        <v>Q2</v>
      </c>
      <c r="AN5209" s="15" t="str">
        <f>+IFERROR(VLOOKUP(Tabla1[[#This Row],[CUENTA]],CTAS[],2,0),"OTROS")</f>
        <v>OTROS</v>
      </c>
      <c r="AP5209" s="15" t="str">
        <f>+IFERROR(VLOOKUP(Tabla1[[#This Row],[EMPLEADO]],IS[],3,0),"OTROS")</f>
        <v>OTROS</v>
      </c>
      <c r="AQ5209" s="15" t="str">
        <f>+IFERROR(VLOOKUP(Tabla1[[#This Row],[EMPLEADO]],IS[[NÓMINA]:[INGENIERO]],2,0),"OTROS")</f>
        <v>OTROS</v>
      </c>
    </row>
    <row r="5210" spans="1:43" x14ac:dyDescent="0.25">
      <c r="A5210" s="28" t="s">
        <v>14528</v>
      </c>
      <c r="B5210" s="29">
        <v>1</v>
      </c>
      <c r="C5210" s="29" t="s">
        <v>14586</v>
      </c>
      <c r="D5210" s="30" t="s">
        <v>38</v>
      </c>
      <c r="E5210" s="31" t="s">
        <v>133</v>
      </c>
      <c r="F5210" s="31" t="s">
        <v>14587</v>
      </c>
      <c r="G5210" s="88" t="s">
        <v>1944</v>
      </c>
      <c r="H5210" s="29" t="s">
        <v>1052</v>
      </c>
      <c r="I5210" s="32" t="s">
        <v>43</v>
      </c>
      <c r="J5210" s="29" t="s">
        <v>8</v>
      </c>
      <c r="K5210" s="33" t="s">
        <v>59</v>
      </c>
      <c r="L5210" s="33" t="s">
        <v>1945</v>
      </c>
      <c r="M5210" s="29" t="s">
        <v>736</v>
      </c>
      <c r="N5210" s="29">
        <v>0</v>
      </c>
      <c r="O5210" s="29" t="s">
        <v>47</v>
      </c>
      <c r="P5210" s="33">
        <v>10</v>
      </c>
      <c r="Q5210" s="33" t="s">
        <v>194</v>
      </c>
      <c r="R5210" s="80" t="s">
        <v>138</v>
      </c>
      <c r="S5210" s="81" t="s">
        <v>139</v>
      </c>
      <c r="T5210" s="81" t="s">
        <v>51</v>
      </c>
      <c r="U5210" s="82" t="s">
        <v>224</v>
      </c>
      <c r="V5210" s="83">
        <v>0.8</v>
      </c>
      <c r="W5210" s="89">
        <v>1258.4000000000003</v>
      </c>
      <c r="X5210" s="85">
        <v>1</v>
      </c>
      <c r="Y5210" s="86">
        <v>2.4</v>
      </c>
      <c r="Z5210" s="82">
        <v>4</v>
      </c>
      <c r="AA5210" s="87">
        <v>0.6</v>
      </c>
      <c r="AB5210" s="83">
        <v>0</v>
      </c>
      <c r="AC5210" s="89">
        <v>0</v>
      </c>
      <c r="AD5210" s="90">
        <v>43619</v>
      </c>
      <c r="AE5210" s="90">
        <v>43619</v>
      </c>
      <c r="AF5210" s="82">
        <v>0</v>
      </c>
      <c r="AG5210" s="84" t="s">
        <v>53</v>
      </c>
      <c r="AH5210" s="83">
        <v>0</v>
      </c>
      <c r="AI5210" s="89">
        <v>0</v>
      </c>
      <c r="AJ5210" s="89">
        <v>0</v>
      </c>
      <c r="AK5210" s="60" t="str">
        <f>+IF(Tabla1[[#This Row],[REQUEST_TY]]="SR MANTENIMIENTO CORRECTIVO", "EMERGENCIA", "OTROS")</f>
        <v>EMERGENCIA</v>
      </c>
      <c r="AL5210" s="6" t="str">
        <f>+_xlfn.IFS(Tabla1[[#This Row],[Veces obj]]&lt;=1,"0-1",Tabla1[[#This Row],[Veces obj]]&lt;=2,"1-2",Tabla1[[#This Row],[Veces obj]]&lt;=3,"2-3",TRUE,"&gt;3")</f>
        <v>0-1</v>
      </c>
      <c r="AM5210" s="60" t="str">
        <f>+_xlfn.IFS(MONTH(Tabla1[[#This Row],[MES]])&lt;=3,"Q1",MONTH(Tabla1[[#This Row],[MES]])&lt;=6,"Q2",MONTH(Tabla1[[#This Row],[MES]])&lt;=9,"Q3",TRUE,"Q4")</f>
        <v>Q2</v>
      </c>
      <c r="AN5210" s="15" t="str">
        <f>+IFERROR(VLOOKUP(Tabla1[[#This Row],[CUENTA]],CTAS[],2,0),"OTROS")</f>
        <v>OTROS</v>
      </c>
      <c r="AP5210" s="15" t="str">
        <f>+IFERROR(VLOOKUP(Tabla1[[#This Row],[EMPLEADO]],IS[],3,0),"OTROS")</f>
        <v>OTROS</v>
      </c>
      <c r="AQ5210" s="15" t="str">
        <f>+IFERROR(VLOOKUP(Tabla1[[#This Row],[EMPLEADO]],IS[[NÓMINA]:[INGENIERO]],2,0),"OTROS")</f>
        <v>OTROS</v>
      </c>
    </row>
    <row r="5211" spans="1:43" x14ac:dyDescent="0.25">
      <c r="A5211" s="28" t="s">
        <v>14528</v>
      </c>
      <c r="B5211" s="29">
        <v>1</v>
      </c>
      <c r="C5211" s="29" t="s">
        <v>14588</v>
      </c>
      <c r="D5211" s="30" t="s">
        <v>38</v>
      </c>
      <c r="E5211" s="31" t="s">
        <v>76</v>
      </c>
      <c r="F5211" s="31" t="s">
        <v>14589</v>
      </c>
      <c r="G5211" s="88" t="s">
        <v>6651</v>
      </c>
      <c r="H5211" s="29" t="s">
        <v>646</v>
      </c>
      <c r="I5211" s="32" t="s">
        <v>43</v>
      </c>
      <c r="J5211" s="29" t="s">
        <v>8</v>
      </c>
      <c r="K5211" s="33" t="s">
        <v>59</v>
      </c>
      <c r="L5211" s="33" t="s">
        <v>1018</v>
      </c>
      <c r="M5211" s="29" t="s">
        <v>473</v>
      </c>
      <c r="N5211" s="29">
        <v>0</v>
      </c>
      <c r="O5211" s="29" t="s">
        <v>47</v>
      </c>
      <c r="P5211" s="33">
        <v>24</v>
      </c>
      <c r="Q5211" s="33" t="s">
        <v>62</v>
      </c>
      <c r="R5211" s="80" t="s">
        <v>63</v>
      </c>
      <c r="S5211" s="81" t="s">
        <v>64</v>
      </c>
      <c r="T5211" s="81" t="s">
        <v>51</v>
      </c>
      <c r="U5211" s="82" t="s">
        <v>65</v>
      </c>
      <c r="V5211" s="83">
        <v>0.8</v>
      </c>
      <c r="W5211" s="89">
        <v>1092</v>
      </c>
      <c r="X5211" s="85">
        <v>1</v>
      </c>
      <c r="Y5211" s="86">
        <v>1.83</v>
      </c>
      <c r="Z5211" s="82">
        <v>5</v>
      </c>
      <c r="AA5211" s="87">
        <v>0.36599999999999999</v>
      </c>
      <c r="AB5211" s="83">
        <v>0</v>
      </c>
      <c r="AC5211" s="89">
        <v>0</v>
      </c>
      <c r="AD5211" s="90">
        <v>43619</v>
      </c>
      <c r="AE5211" s="90">
        <v>43619</v>
      </c>
      <c r="AF5211" s="82">
        <v>0</v>
      </c>
      <c r="AG5211" s="84" t="s">
        <v>53</v>
      </c>
      <c r="AH5211" s="83">
        <v>0</v>
      </c>
      <c r="AI5211" s="89">
        <v>0</v>
      </c>
      <c r="AJ5211" s="89">
        <v>0</v>
      </c>
      <c r="AK5211" s="60" t="str">
        <f>+IF(Tabla1[[#This Row],[REQUEST_TY]]="SR MANTENIMIENTO CORRECTIVO", "EMERGENCIA", "OTROS")</f>
        <v>EMERGENCIA</v>
      </c>
      <c r="AL5211" s="6" t="str">
        <f>+_xlfn.IFS(Tabla1[[#This Row],[Veces obj]]&lt;=1,"0-1",Tabla1[[#This Row],[Veces obj]]&lt;=2,"1-2",Tabla1[[#This Row],[Veces obj]]&lt;=3,"2-3",TRUE,"&gt;3")</f>
        <v>0-1</v>
      </c>
      <c r="AM5211" s="60" t="str">
        <f>+_xlfn.IFS(MONTH(Tabla1[[#This Row],[MES]])&lt;=3,"Q1",MONTH(Tabla1[[#This Row],[MES]])&lt;=6,"Q2",MONTH(Tabla1[[#This Row],[MES]])&lt;=9,"Q3",TRUE,"Q4")</f>
        <v>Q2</v>
      </c>
      <c r="AN5211" s="15" t="str">
        <f>+IFERROR(VLOOKUP(Tabla1[[#This Row],[CUENTA]],CTAS[],2,0),"OTROS")</f>
        <v>OTROS</v>
      </c>
      <c r="AP5211" s="15" t="str">
        <f>+IFERROR(VLOOKUP(Tabla1[[#This Row],[EMPLEADO]],IS[],3,0),"OTROS")</f>
        <v>OTROS</v>
      </c>
      <c r="AQ5211" s="15" t="str">
        <f>+IFERROR(VLOOKUP(Tabla1[[#This Row],[EMPLEADO]],IS[[NÓMINA]:[INGENIERO]],2,0),"OTROS")</f>
        <v>OTROS</v>
      </c>
    </row>
    <row r="5212" spans="1:43" x14ac:dyDescent="0.25">
      <c r="A5212" s="28" t="s">
        <v>14528</v>
      </c>
      <c r="B5212" s="29">
        <v>1</v>
      </c>
      <c r="C5212" s="29" t="s">
        <v>14590</v>
      </c>
      <c r="D5212" s="30" t="s">
        <v>38</v>
      </c>
      <c r="E5212" s="31" t="s">
        <v>2034</v>
      </c>
      <c r="F5212" s="31" t="s">
        <v>14591</v>
      </c>
      <c r="G5212" s="88" t="s">
        <v>2036</v>
      </c>
      <c r="H5212" s="29" t="s">
        <v>592</v>
      </c>
      <c r="I5212" s="32" t="s">
        <v>43</v>
      </c>
      <c r="J5212" s="29" t="s">
        <v>8</v>
      </c>
      <c r="K5212" s="33" t="s">
        <v>438</v>
      </c>
      <c r="L5212" s="33" t="s">
        <v>2037</v>
      </c>
      <c r="M5212" s="29" t="s">
        <v>165</v>
      </c>
      <c r="N5212" s="29">
        <v>0</v>
      </c>
      <c r="O5212" s="29" t="s">
        <v>47</v>
      </c>
      <c r="P5212" s="33">
        <v>14</v>
      </c>
      <c r="Q5212" s="33" t="s">
        <v>194</v>
      </c>
      <c r="R5212" s="80" t="s">
        <v>2038</v>
      </c>
      <c r="S5212" s="81" t="s">
        <v>64</v>
      </c>
      <c r="T5212" s="81" t="s">
        <v>51</v>
      </c>
      <c r="U5212" s="82" t="s">
        <v>195</v>
      </c>
      <c r="V5212" s="83">
        <v>0.6</v>
      </c>
      <c r="W5212" s="89">
        <v>819</v>
      </c>
      <c r="X5212" s="85">
        <v>1</v>
      </c>
      <c r="Y5212" s="86">
        <v>0.15</v>
      </c>
      <c r="Z5212" s="82">
        <v>5</v>
      </c>
      <c r="AA5212" s="87">
        <v>0.03</v>
      </c>
      <c r="AB5212" s="83">
        <v>0</v>
      </c>
      <c r="AC5212" s="89">
        <v>0</v>
      </c>
      <c r="AD5212" s="90">
        <v>43619</v>
      </c>
      <c r="AE5212" s="90">
        <v>43619</v>
      </c>
      <c r="AF5212" s="82">
        <v>0</v>
      </c>
      <c r="AG5212" s="84" t="s">
        <v>53</v>
      </c>
      <c r="AH5212" s="83">
        <v>0</v>
      </c>
      <c r="AI5212" s="89">
        <v>0</v>
      </c>
      <c r="AJ5212" s="89">
        <v>0</v>
      </c>
      <c r="AK5212" s="60" t="str">
        <f>+IF(Tabla1[[#This Row],[REQUEST_TY]]="SR MANTENIMIENTO CORRECTIVO", "EMERGENCIA", "OTROS")</f>
        <v>EMERGENCIA</v>
      </c>
      <c r="AL5212" s="6" t="str">
        <f>+_xlfn.IFS(Tabla1[[#This Row],[Veces obj]]&lt;=1,"0-1",Tabla1[[#This Row],[Veces obj]]&lt;=2,"1-2",Tabla1[[#This Row],[Veces obj]]&lt;=3,"2-3",TRUE,"&gt;3")</f>
        <v>0-1</v>
      </c>
      <c r="AM5212" s="60" t="str">
        <f>+_xlfn.IFS(MONTH(Tabla1[[#This Row],[MES]])&lt;=3,"Q1",MONTH(Tabla1[[#This Row],[MES]])&lt;=6,"Q2",MONTH(Tabla1[[#This Row],[MES]])&lt;=9,"Q3",TRUE,"Q4")</f>
        <v>Q2</v>
      </c>
      <c r="AN5212" s="15" t="str">
        <f>+IFERROR(VLOOKUP(Tabla1[[#This Row],[CUENTA]],CTAS[],2,0),"OTROS")</f>
        <v>OTROS</v>
      </c>
      <c r="AP5212" s="15" t="str">
        <f>+IFERROR(VLOOKUP(Tabla1[[#This Row],[EMPLEADO]],IS[],3,0),"OTROS")</f>
        <v>CHIHUAHUA</v>
      </c>
      <c r="AQ5212" s="15" t="str">
        <f>+IFERROR(VLOOKUP(Tabla1[[#This Row],[EMPLEADO]],IS[[NÓMINA]:[INGENIERO]],2,0),"OTROS")</f>
        <v>VICTOR MENDEZ</v>
      </c>
    </row>
    <row r="5213" spans="1:43" x14ac:dyDescent="0.25">
      <c r="A5213" s="28" t="s">
        <v>14528</v>
      </c>
      <c r="B5213" s="29">
        <v>1</v>
      </c>
      <c r="C5213" s="29" t="s">
        <v>14592</v>
      </c>
      <c r="D5213" s="30" t="s">
        <v>38</v>
      </c>
      <c r="E5213" s="31" t="s">
        <v>98</v>
      </c>
      <c r="F5213" s="31" t="s">
        <v>14593</v>
      </c>
      <c r="G5213" s="88" t="s">
        <v>476</v>
      </c>
      <c r="H5213" s="29" t="s">
        <v>253</v>
      </c>
      <c r="I5213" s="32" t="s">
        <v>43</v>
      </c>
      <c r="J5213" s="29" t="s">
        <v>8</v>
      </c>
      <c r="K5213" s="33" t="s">
        <v>102</v>
      </c>
      <c r="L5213" s="33" t="s">
        <v>477</v>
      </c>
      <c r="M5213" s="29" t="s">
        <v>358</v>
      </c>
      <c r="N5213" s="29">
        <v>0</v>
      </c>
      <c r="O5213" s="29" t="s">
        <v>47</v>
      </c>
      <c r="P5213" s="33">
        <v>9</v>
      </c>
      <c r="Q5213" s="33" t="s">
        <v>194</v>
      </c>
      <c r="R5213" s="80" t="s">
        <v>63</v>
      </c>
      <c r="S5213" s="81" t="s">
        <v>64</v>
      </c>
      <c r="T5213" s="81" t="s">
        <v>51</v>
      </c>
      <c r="U5213" s="82" t="s">
        <v>195</v>
      </c>
      <c r="V5213" s="83">
        <v>0.6</v>
      </c>
      <c r="W5213" s="89">
        <v>819</v>
      </c>
      <c r="X5213" s="85">
        <v>1</v>
      </c>
      <c r="Y5213" s="86">
        <v>0.83</v>
      </c>
      <c r="Z5213" s="82">
        <v>5</v>
      </c>
      <c r="AA5213" s="87">
        <v>0.16599999999999998</v>
      </c>
      <c r="AB5213" s="83">
        <v>0</v>
      </c>
      <c r="AC5213" s="89">
        <v>0</v>
      </c>
      <c r="AD5213" s="90">
        <v>43619</v>
      </c>
      <c r="AE5213" s="90">
        <v>43619</v>
      </c>
      <c r="AF5213" s="82">
        <v>0</v>
      </c>
      <c r="AG5213" s="84" t="s">
        <v>53</v>
      </c>
      <c r="AH5213" s="83">
        <v>0</v>
      </c>
      <c r="AI5213" s="89">
        <v>0</v>
      </c>
      <c r="AJ5213" s="89">
        <v>0</v>
      </c>
      <c r="AK5213" s="60" t="str">
        <f>+IF(Tabla1[[#This Row],[REQUEST_TY]]="SR MANTENIMIENTO CORRECTIVO", "EMERGENCIA", "OTROS")</f>
        <v>EMERGENCIA</v>
      </c>
      <c r="AL5213" s="6" t="str">
        <f>+_xlfn.IFS(Tabla1[[#This Row],[Veces obj]]&lt;=1,"0-1",Tabla1[[#This Row],[Veces obj]]&lt;=2,"1-2",Tabla1[[#This Row],[Veces obj]]&lt;=3,"2-3",TRUE,"&gt;3")</f>
        <v>0-1</v>
      </c>
      <c r="AM5213" s="60" t="str">
        <f>+_xlfn.IFS(MONTH(Tabla1[[#This Row],[MES]])&lt;=3,"Q1",MONTH(Tabla1[[#This Row],[MES]])&lt;=6,"Q2",MONTH(Tabla1[[#This Row],[MES]])&lt;=9,"Q3",TRUE,"Q4")</f>
        <v>Q2</v>
      </c>
      <c r="AN5213" s="15" t="str">
        <f>+IFERROR(VLOOKUP(Tabla1[[#This Row],[CUENTA]],CTAS[],2,0),"OTROS")</f>
        <v>OTROS</v>
      </c>
      <c r="AP5213" s="15" t="str">
        <f>+IFERROR(VLOOKUP(Tabla1[[#This Row],[EMPLEADO]],IS[],3,0),"OTROS")</f>
        <v>OTROS</v>
      </c>
      <c r="AQ5213" s="15" t="str">
        <f>+IFERROR(VLOOKUP(Tabla1[[#This Row],[EMPLEADO]],IS[[NÓMINA]:[INGENIERO]],2,0),"OTROS")</f>
        <v>OTROS</v>
      </c>
    </row>
    <row r="5214" spans="1:43" x14ac:dyDescent="0.25">
      <c r="A5214" s="28" t="s">
        <v>14528</v>
      </c>
      <c r="B5214" s="29">
        <v>1</v>
      </c>
      <c r="C5214" s="29" t="s">
        <v>14594</v>
      </c>
      <c r="D5214" s="30" t="s">
        <v>38</v>
      </c>
      <c r="E5214" s="31" t="s">
        <v>133</v>
      </c>
      <c r="F5214" s="31" t="s">
        <v>14595</v>
      </c>
      <c r="G5214" s="88" t="s">
        <v>3305</v>
      </c>
      <c r="H5214" s="29" t="s">
        <v>220</v>
      </c>
      <c r="I5214" s="32" t="s">
        <v>43</v>
      </c>
      <c r="J5214" s="29" t="s">
        <v>8</v>
      </c>
      <c r="K5214" s="33" t="s">
        <v>59</v>
      </c>
      <c r="L5214" s="33" t="s">
        <v>3306</v>
      </c>
      <c r="M5214" s="29" t="s">
        <v>736</v>
      </c>
      <c r="N5214" s="29">
        <v>0</v>
      </c>
      <c r="O5214" s="29" t="s">
        <v>47</v>
      </c>
      <c r="P5214" s="33">
        <v>16</v>
      </c>
      <c r="Q5214" s="33" t="s">
        <v>62</v>
      </c>
      <c r="R5214" s="80" t="s">
        <v>138</v>
      </c>
      <c r="S5214" s="81" t="s">
        <v>139</v>
      </c>
      <c r="T5214" s="81" t="s">
        <v>51</v>
      </c>
      <c r="U5214" s="82" t="s">
        <v>262</v>
      </c>
      <c r="V5214" s="83">
        <v>1.05</v>
      </c>
      <c r="W5214" s="89">
        <v>1651.6500000000003</v>
      </c>
      <c r="X5214" s="85">
        <v>1</v>
      </c>
      <c r="Y5214" s="86">
        <v>1.93</v>
      </c>
      <c r="Z5214" s="82">
        <v>4</v>
      </c>
      <c r="AA5214" s="87">
        <v>0.48249999999999998</v>
      </c>
      <c r="AB5214" s="83">
        <v>0</v>
      </c>
      <c r="AC5214" s="89">
        <v>0</v>
      </c>
      <c r="AD5214" s="90">
        <v>43619</v>
      </c>
      <c r="AE5214" s="90">
        <v>43619</v>
      </c>
      <c r="AF5214" s="82">
        <v>0</v>
      </c>
      <c r="AG5214" s="84" t="s">
        <v>53</v>
      </c>
      <c r="AH5214" s="83">
        <v>0</v>
      </c>
      <c r="AI5214" s="89">
        <v>0</v>
      </c>
      <c r="AJ5214" s="89">
        <v>0</v>
      </c>
      <c r="AK5214" s="60" t="str">
        <f>+IF(Tabla1[[#This Row],[REQUEST_TY]]="SR MANTENIMIENTO CORRECTIVO", "EMERGENCIA", "OTROS")</f>
        <v>EMERGENCIA</v>
      </c>
      <c r="AL5214" s="6" t="str">
        <f>+_xlfn.IFS(Tabla1[[#This Row],[Veces obj]]&lt;=1,"0-1",Tabla1[[#This Row],[Veces obj]]&lt;=2,"1-2",Tabla1[[#This Row],[Veces obj]]&lt;=3,"2-3",TRUE,"&gt;3")</f>
        <v>0-1</v>
      </c>
      <c r="AM5214" s="60" t="str">
        <f>+_xlfn.IFS(MONTH(Tabla1[[#This Row],[MES]])&lt;=3,"Q1",MONTH(Tabla1[[#This Row],[MES]])&lt;=6,"Q2",MONTH(Tabla1[[#This Row],[MES]])&lt;=9,"Q3",TRUE,"Q4")</f>
        <v>Q2</v>
      </c>
      <c r="AN5214" s="15" t="str">
        <f>+IFERROR(VLOOKUP(Tabla1[[#This Row],[CUENTA]],CTAS[],2,0),"OTROS")</f>
        <v>OTROS</v>
      </c>
      <c r="AP5214" s="15" t="str">
        <f>+IFERROR(VLOOKUP(Tabla1[[#This Row],[EMPLEADO]],IS[],3,0),"OTROS")</f>
        <v>OTROS</v>
      </c>
      <c r="AQ5214" s="15" t="str">
        <f>+IFERROR(VLOOKUP(Tabla1[[#This Row],[EMPLEADO]],IS[[NÓMINA]:[INGENIERO]],2,0),"OTROS")</f>
        <v>OTROS</v>
      </c>
    </row>
    <row r="5215" spans="1:43" x14ac:dyDescent="0.25">
      <c r="A5215" s="28" t="s">
        <v>14528</v>
      </c>
      <c r="B5215" s="29">
        <v>1</v>
      </c>
      <c r="C5215" s="29" t="s">
        <v>14596</v>
      </c>
      <c r="D5215" s="30" t="s">
        <v>38</v>
      </c>
      <c r="E5215" s="31" t="s">
        <v>39</v>
      </c>
      <c r="F5215" s="31" t="s">
        <v>14597</v>
      </c>
      <c r="G5215" s="88" t="s">
        <v>3890</v>
      </c>
      <c r="H5215" s="29" t="s">
        <v>204</v>
      </c>
      <c r="I5215" s="32" t="s">
        <v>43</v>
      </c>
      <c r="J5215" s="29" t="s">
        <v>8</v>
      </c>
      <c r="K5215" s="33" t="s">
        <v>117</v>
      </c>
      <c r="L5215" s="33" t="s">
        <v>3728</v>
      </c>
      <c r="M5215" s="29" t="s">
        <v>206</v>
      </c>
      <c r="N5215" s="29">
        <v>0</v>
      </c>
      <c r="O5215" s="29" t="s">
        <v>47</v>
      </c>
      <c r="P5215" s="33">
        <v>61</v>
      </c>
      <c r="Q5215" s="33" t="s">
        <v>48</v>
      </c>
      <c r="R5215" s="80" t="s">
        <v>49</v>
      </c>
      <c r="S5215" s="81" t="s">
        <v>50</v>
      </c>
      <c r="T5215" s="81" t="s">
        <v>51</v>
      </c>
      <c r="U5215" s="82" t="s">
        <v>52</v>
      </c>
      <c r="V5215" s="83">
        <v>1.05</v>
      </c>
      <c r="W5215" s="89">
        <v>750.75000000000011</v>
      </c>
      <c r="X5215" s="85">
        <v>1</v>
      </c>
      <c r="Y5215" s="86">
        <v>0.9</v>
      </c>
      <c r="Z5215" s="82">
        <v>5</v>
      </c>
      <c r="AA5215" s="87">
        <v>0.18</v>
      </c>
      <c r="AB5215" s="83">
        <v>0</v>
      </c>
      <c r="AC5215" s="89">
        <v>0</v>
      </c>
      <c r="AD5215" s="90">
        <v>43619</v>
      </c>
      <c r="AE5215" s="90">
        <v>43619</v>
      </c>
      <c r="AF5215" s="82">
        <v>0</v>
      </c>
      <c r="AG5215" s="84" t="s">
        <v>53</v>
      </c>
      <c r="AH5215" s="83">
        <v>0</v>
      </c>
      <c r="AI5215" s="89">
        <v>0</v>
      </c>
      <c r="AJ5215" s="89">
        <v>0</v>
      </c>
      <c r="AK5215" s="60" t="str">
        <f>+IF(Tabla1[[#This Row],[REQUEST_TY]]="SR MANTENIMIENTO CORRECTIVO", "EMERGENCIA", "OTROS")</f>
        <v>EMERGENCIA</v>
      </c>
      <c r="AL5215" s="6" t="str">
        <f>+_xlfn.IFS(Tabla1[[#This Row],[Veces obj]]&lt;=1,"0-1",Tabla1[[#This Row],[Veces obj]]&lt;=2,"1-2",Tabla1[[#This Row],[Veces obj]]&lt;=3,"2-3",TRUE,"&gt;3")</f>
        <v>0-1</v>
      </c>
      <c r="AM5215" s="60" t="str">
        <f>+_xlfn.IFS(MONTH(Tabla1[[#This Row],[MES]])&lt;=3,"Q1",MONTH(Tabla1[[#This Row],[MES]])&lt;=6,"Q2",MONTH(Tabla1[[#This Row],[MES]])&lt;=9,"Q3",TRUE,"Q4")</f>
        <v>Q2</v>
      </c>
      <c r="AN5215" s="15" t="str">
        <f>+IFERROR(VLOOKUP(Tabla1[[#This Row],[CUENTA]],CTAS[],2,0),"OTROS")</f>
        <v>OTROS</v>
      </c>
      <c r="AP5215" s="15" t="str">
        <f>+IFERROR(VLOOKUP(Tabla1[[#This Row],[EMPLEADO]],IS[],3,0),"OTROS")</f>
        <v>OTROS</v>
      </c>
      <c r="AQ5215" s="15" t="str">
        <f>+IFERROR(VLOOKUP(Tabla1[[#This Row],[EMPLEADO]],IS[[NÓMINA]:[INGENIERO]],2,0),"OTROS")</f>
        <v>OTROS</v>
      </c>
    </row>
    <row r="5216" spans="1:43" x14ac:dyDescent="0.25">
      <c r="A5216" s="28" t="s">
        <v>14528</v>
      </c>
      <c r="B5216" s="29">
        <v>1</v>
      </c>
      <c r="C5216" s="29" t="s">
        <v>14598</v>
      </c>
      <c r="D5216" s="30" t="s">
        <v>38</v>
      </c>
      <c r="E5216" s="31" t="s">
        <v>113</v>
      </c>
      <c r="F5216" s="31" t="s">
        <v>14599</v>
      </c>
      <c r="G5216" s="88" t="s">
        <v>14600</v>
      </c>
      <c r="H5216" s="29" t="s">
        <v>1130</v>
      </c>
      <c r="I5216" s="32" t="s">
        <v>43</v>
      </c>
      <c r="J5216" s="29" t="s">
        <v>8</v>
      </c>
      <c r="K5216" s="33" t="s">
        <v>199</v>
      </c>
      <c r="L5216" s="33" t="s">
        <v>14601</v>
      </c>
      <c r="M5216" s="29" t="s">
        <v>2181</v>
      </c>
      <c r="N5216" s="29">
        <v>0</v>
      </c>
      <c r="O5216" s="29" t="s">
        <v>47</v>
      </c>
      <c r="P5216" s="33">
        <v>2734</v>
      </c>
      <c r="Q5216" s="33" t="s">
        <v>48</v>
      </c>
      <c r="R5216" s="80" t="s">
        <v>49</v>
      </c>
      <c r="S5216" s="81" t="s">
        <v>50</v>
      </c>
      <c r="T5216" s="81" t="s">
        <v>51</v>
      </c>
      <c r="U5216" s="82" t="s">
        <v>52</v>
      </c>
      <c r="V5216" s="83">
        <v>1.05</v>
      </c>
      <c r="W5216" s="89">
        <v>750.75000000000011</v>
      </c>
      <c r="X5216" s="85">
        <v>1</v>
      </c>
      <c r="Y5216" s="86">
        <v>3.03</v>
      </c>
      <c r="Z5216" s="82">
        <v>5</v>
      </c>
      <c r="AA5216" s="87">
        <v>0.60599999999999998</v>
      </c>
      <c r="AB5216" s="83">
        <v>0</v>
      </c>
      <c r="AC5216" s="89">
        <v>0</v>
      </c>
      <c r="AD5216" s="90">
        <v>43613</v>
      </c>
      <c r="AE5216" s="90">
        <v>43619</v>
      </c>
      <c r="AF5216" s="82">
        <v>4</v>
      </c>
      <c r="AG5216" s="84" t="s">
        <v>823</v>
      </c>
      <c r="AH5216" s="83">
        <v>0.5</v>
      </c>
      <c r="AI5216" s="89">
        <v>-357.50000000000006</v>
      </c>
      <c r="AJ5216" s="89">
        <v>0</v>
      </c>
      <c r="AK5216" s="60" t="str">
        <f>+IF(Tabla1[[#This Row],[REQUEST_TY]]="SR MANTENIMIENTO CORRECTIVO", "EMERGENCIA", "OTROS")</f>
        <v>EMERGENCIA</v>
      </c>
      <c r="AL5216" s="6" t="str">
        <f>+_xlfn.IFS(Tabla1[[#This Row],[Veces obj]]&lt;=1,"0-1",Tabla1[[#This Row],[Veces obj]]&lt;=2,"1-2",Tabla1[[#This Row],[Veces obj]]&lt;=3,"2-3",TRUE,"&gt;3")</f>
        <v>0-1</v>
      </c>
      <c r="AM5216" s="60" t="str">
        <f>+_xlfn.IFS(MONTH(Tabla1[[#This Row],[MES]])&lt;=3,"Q1",MONTH(Tabla1[[#This Row],[MES]])&lt;=6,"Q2",MONTH(Tabla1[[#This Row],[MES]])&lt;=9,"Q3",TRUE,"Q4")</f>
        <v>Q2</v>
      </c>
      <c r="AN5216" s="15" t="str">
        <f>+IFERROR(VLOOKUP(Tabla1[[#This Row],[CUENTA]],CTAS[],2,0),"OTROS")</f>
        <v>OTROS</v>
      </c>
      <c r="AP5216" s="15" t="str">
        <f>+IFERROR(VLOOKUP(Tabla1[[#This Row],[EMPLEADO]],IS[],3,0),"OTROS")</f>
        <v>OTROS</v>
      </c>
      <c r="AQ5216" s="15" t="str">
        <f>+IFERROR(VLOOKUP(Tabla1[[#This Row],[EMPLEADO]],IS[[NÓMINA]:[INGENIERO]],2,0),"OTROS")</f>
        <v>OTROS</v>
      </c>
    </row>
    <row r="5217" spans="1:43" x14ac:dyDescent="0.25">
      <c r="A5217" s="28" t="s">
        <v>14528</v>
      </c>
      <c r="B5217" s="29">
        <v>1</v>
      </c>
      <c r="C5217" s="29" t="s">
        <v>14602</v>
      </c>
      <c r="D5217" s="30" t="s">
        <v>38</v>
      </c>
      <c r="E5217" s="31" t="s">
        <v>113</v>
      </c>
      <c r="F5217" s="31" t="s">
        <v>14603</v>
      </c>
      <c r="G5217" s="88" t="s">
        <v>14604</v>
      </c>
      <c r="H5217" s="29" t="s">
        <v>1130</v>
      </c>
      <c r="I5217" s="32" t="s">
        <v>43</v>
      </c>
      <c r="J5217" s="29" t="s">
        <v>8</v>
      </c>
      <c r="K5217" s="33" t="s">
        <v>199</v>
      </c>
      <c r="L5217" s="33" t="s">
        <v>14601</v>
      </c>
      <c r="M5217" s="29" t="s">
        <v>2181</v>
      </c>
      <c r="N5217" s="29">
        <v>0</v>
      </c>
      <c r="O5217" s="29" t="s">
        <v>47</v>
      </c>
      <c r="P5217" s="33">
        <v>297</v>
      </c>
      <c r="Q5217" s="33" t="s">
        <v>48</v>
      </c>
      <c r="R5217" s="80" t="s">
        <v>49</v>
      </c>
      <c r="S5217" s="81" t="s">
        <v>50</v>
      </c>
      <c r="T5217" s="81" t="s">
        <v>51</v>
      </c>
      <c r="U5217" s="82" t="s">
        <v>52</v>
      </c>
      <c r="V5217" s="83">
        <v>1.05</v>
      </c>
      <c r="W5217" s="89">
        <v>750.75000000000011</v>
      </c>
      <c r="X5217" s="85">
        <v>1</v>
      </c>
      <c r="Y5217" s="86">
        <v>2.5</v>
      </c>
      <c r="Z5217" s="82">
        <v>5</v>
      </c>
      <c r="AA5217" s="87">
        <v>0.5</v>
      </c>
      <c r="AB5217" s="83">
        <v>0</v>
      </c>
      <c r="AC5217" s="89">
        <v>0</v>
      </c>
      <c r="AD5217" s="90">
        <v>43613</v>
      </c>
      <c r="AE5217" s="90">
        <v>43619</v>
      </c>
      <c r="AF5217" s="82">
        <v>4</v>
      </c>
      <c r="AG5217" s="84" t="s">
        <v>823</v>
      </c>
      <c r="AH5217" s="83">
        <v>0.5</v>
      </c>
      <c r="AI5217" s="89">
        <v>-357.50000000000006</v>
      </c>
      <c r="AJ5217" s="89">
        <v>0</v>
      </c>
      <c r="AK5217" s="60" t="str">
        <f>+IF(Tabla1[[#This Row],[REQUEST_TY]]="SR MANTENIMIENTO CORRECTIVO", "EMERGENCIA", "OTROS")</f>
        <v>EMERGENCIA</v>
      </c>
      <c r="AL5217" s="6" t="str">
        <f>+_xlfn.IFS(Tabla1[[#This Row],[Veces obj]]&lt;=1,"0-1",Tabla1[[#This Row],[Veces obj]]&lt;=2,"1-2",Tabla1[[#This Row],[Veces obj]]&lt;=3,"2-3",TRUE,"&gt;3")</f>
        <v>0-1</v>
      </c>
      <c r="AM5217" s="60" t="str">
        <f>+_xlfn.IFS(MONTH(Tabla1[[#This Row],[MES]])&lt;=3,"Q1",MONTH(Tabla1[[#This Row],[MES]])&lt;=6,"Q2",MONTH(Tabla1[[#This Row],[MES]])&lt;=9,"Q3",TRUE,"Q4")</f>
        <v>Q2</v>
      </c>
      <c r="AN5217" s="15" t="str">
        <f>+IFERROR(VLOOKUP(Tabla1[[#This Row],[CUENTA]],CTAS[],2,0),"OTROS")</f>
        <v>OTROS</v>
      </c>
      <c r="AP5217" s="15" t="str">
        <f>+IFERROR(VLOOKUP(Tabla1[[#This Row],[EMPLEADO]],IS[],3,0),"OTROS")</f>
        <v>OTROS</v>
      </c>
      <c r="AQ5217" s="15" t="str">
        <f>+IFERROR(VLOOKUP(Tabla1[[#This Row],[EMPLEADO]],IS[[NÓMINA]:[INGENIERO]],2,0),"OTROS")</f>
        <v>OTROS</v>
      </c>
    </row>
    <row r="5218" spans="1:43" x14ac:dyDescent="0.25">
      <c r="A5218" s="28" t="s">
        <v>14528</v>
      </c>
      <c r="B5218" s="29">
        <v>1</v>
      </c>
      <c r="C5218" s="29" t="s">
        <v>14605</v>
      </c>
      <c r="D5218" s="30" t="s">
        <v>38</v>
      </c>
      <c r="E5218" s="31" t="s">
        <v>217</v>
      </c>
      <c r="F5218" s="31" t="s">
        <v>14606</v>
      </c>
      <c r="G5218" s="88" t="s">
        <v>10329</v>
      </c>
      <c r="H5218" s="29" t="s">
        <v>58</v>
      </c>
      <c r="I5218" s="32" t="s">
        <v>43</v>
      </c>
      <c r="J5218" s="29" t="s">
        <v>8</v>
      </c>
      <c r="K5218" s="33" t="s">
        <v>59</v>
      </c>
      <c r="L5218" s="33" t="s">
        <v>3110</v>
      </c>
      <c r="M5218" s="29" t="s">
        <v>222</v>
      </c>
      <c r="N5218" s="29">
        <v>0</v>
      </c>
      <c r="O5218" s="29" t="s">
        <v>47</v>
      </c>
      <c r="P5218" s="33">
        <v>1</v>
      </c>
      <c r="Q5218" s="33" t="s">
        <v>388</v>
      </c>
      <c r="R5218" s="80" t="s">
        <v>223</v>
      </c>
      <c r="S5218" s="81" t="s">
        <v>139</v>
      </c>
      <c r="T5218" s="81" t="s">
        <v>51</v>
      </c>
      <c r="U5218" s="82" t="s">
        <v>872</v>
      </c>
      <c r="V5218" s="83">
        <v>0</v>
      </c>
      <c r="W5218" s="89">
        <v>0</v>
      </c>
      <c r="X5218" s="85">
        <v>1</v>
      </c>
      <c r="Y5218" s="86">
        <v>0.92</v>
      </c>
      <c r="Z5218" s="82">
        <v>4</v>
      </c>
      <c r="AA5218" s="87">
        <v>0.23</v>
      </c>
      <c r="AB5218" s="83">
        <v>0</v>
      </c>
      <c r="AC5218" s="89">
        <v>0</v>
      </c>
      <c r="AD5218" s="90">
        <v>43619</v>
      </c>
      <c r="AE5218" s="90">
        <v>43619</v>
      </c>
      <c r="AF5218" s="82">
        <v>0</v>
      </c>
      <c r="AG5218" s="84" t="s">
        <v>53</v>
      </c>
      <c r="AH5218" s="83">
        <v>0</v>
      </c>
      <c r="AI5218" s="89">
        <v>0</v>
      </c>
      <c r="AJ5218" s="89">
        <v>0</v>
      </c>
      <c r="AK5218" s="60" t="str">
        <f>+IF(Tabla1[[#This Row],[REQUEST_TY]]="SR MANTENIMIENTO CORRECTIVO", "EMERGENCIA", "OTROS")</f>
        <v>EMERGENCIA</v>
      </c>
      <c r="AL5218" s="6" t="str">
        <f>+_xlfn.IFS(Tabla1[[#This Row],[Veces obj]]&lt;=1,"0-1",Tabla1[[#This Row],[Veces obj]]&lt;=2,"1-2",Tabla1[[#This Row],[Veces obj]]&lt;=3,"2-3",TRUE,"&gt;3")</f>
        <v>0-1</v>
      </c>
      <c r="AM5218" s="60" t="str">
        <f>+_xlfn.IFS(MONTH(Tabla1[[#This Row],[MES]])&lt;=3,"Q1",MONTH(Tabla1[[#This Row],[MES]])&lt;=6,"Q2",MONTH(Tabla1[[#This Row],[MES]])&lt;=9,"Q3",TRUE,"Q4")</f>
        <v>Q2</v>
      </c>
      <c r="AN5218" s="15" t="str">
        <f>+IFERROR(VLOOKUP(Tabla1[[#This Row],[CUENTA]],CTAS[],2,0),"OTROS")</f>
        <v>OTROS</v>
      </c>
      <c r="AP5218" s="15" t="str">
        <f>+IFERROR(VLOOKUP(Tabla1[[#This Row],[EMPLEADO]],IS[],3,0),"OTROS")</f>
        <v>OTROS</v>
      </c>
      <c r="AQ5218" s="15" t="str">
        <f>+IFERROR(VLOOKUP(Tabla1[[#This Row],[EMPLEADO]],IS[[NÓMINA]:[INGENIERO]],2,0),"OTROS")</f>
        <v>OTROS</v>
      </c>
    </row>
    <row r="5219" spans="1:43" x14ac:dyDescent="0.25">
      <c r="A5219" s="28" t="s">
        <v>14528</v>
      </c>
      <c r="B5219" s="29">
        <v>1</v>
      </c>
      <c r="C5219" s="29" t="s">
        <v>14607</v>
      </c>
      <c r="D5219" s="30" t="s">
        <v>38</v>
      </c>
      <c r="E5219" s="31" t="s">
        <v>725</v>
      </c>
      <c r="F5219" s="31" t="s">
        <v>14608</v>
      </c>
      <c r="G5219" s="88" t="s">
        <v>11488</v>
      </c>
      <c r="H5219" s="29" t="s">
        <v>8581</v>
      </c>
      <c r="I5219" s="32" t="s">
        <v>43</v>
      </c>
      <c r="J5219" s="29" t="s">
        <v>8</v>
      </c>
      <c r="K5219" s="33" t="s">
        <v>59</v>
      </c>
      <c r="L5219" s="33" t="s">
        <v>1018</v>
      </c>
      <c r="M5219" s="29" t="s">
        <v>473</v>
      </c>
      <c r="N5219" s="29">
        <v>0</v>
      </c>
      <c r="O5219" s="29" t="s">
        <v>47</v>
      </c>
      <c r="P5219" s="33">
        <v>41</v>
      </c>
      <c r="Q5219" s="33" t="s">
        <v>82</v>
      </c>
      <c r="R5219" s="80" t="s">
        <v>223</v>
      </c>
      <c r="S5219" s="81" t="s">
        <v>139</v>
      </c>
      <c r="T5219" s="81" t="s">
        <v>51</v>
      </c>
      <c r="U5219" s="82" t="s">
        <v>140</v>
      </c>
      <c r="V5219" s="83">
        <v>1.1000000000000001</v>
      </c>
      <c r="W5219" s="89">
        <v>1730.3000000000004</v>
      </c>
      <c r="X5219" s="85">
        <v>1</v>
      </c>
      <c r="Y5219" s="86">
        <v>0.42</v>
      </c>
      <c r="Z5219" s="82">
        <v>4</v>
      </c>
      <c r="AA5219" s="87">
        <v>0.105</v>
      </c>
      <c r="AB5219" s="83">
        <v>0</v>
      </c>
      <c r="AC5219" s="89">
        <v>0</v>
      </c>
      <c r="AD5219" s="90">
        <v>43619</v>
      </c>
      <c r="AE5219" s="90">
        <v>43620</v>
      </c>
      <c r="AF5219" s="82">
        <v>1</v>
      </c>
      <c r="AG5219" s="84" t="s">
        <v>53</v>
      </c>
      <c r="AH5219" s="83">
        <v>0</v>
      </c>
      <c r="AI5219" s="89">
        <v>0</v>
      </c>
      <c r="AJ5219" s="89">
        <v>0</v>
      </c>
      <c r="AK5219" s="60" t="str">
        <f>+IF(Tabla1[[#This Row],[REQUEST_TY]]="SR MANTENIMIENTO CORRECTIVO", "EMERGENCIA", "OTROS")</f>
        <v>EMERGENCIA</v>
      </c>
      <c r="AL5219" s="6" t="str">
        <f>+_xlfn.IFS(Tabla1[[#This Row],[Veces obj]]&lt;=1,"0-1",Tabla1[[#This Row],[Veces obj]]&lt;=2,"1-2",Tabla1[[#This Row],[Veces obj]]&lt;=3,"2-3",TRUE,"&gt;3")</f>
        <v>0-1</v>
      </c>
      <c r="AM5219" s="60" t="str">
        <f>+_xlfn.IFS(MONTH(Tabla1[[#This Row],[MES]])&lt;=3,"Q1",MONTH(Tabla1[[#This Row],[MES]])&lt;=6,"Q2",MONTH(Tabla1[[#This Row],[MES]])&lt;=9,"Q3",TRUE,"Q4")</f>
        <v>Q2</v>
      </c>
      <c r="AN5219" s="15" t="str">
        <f>+IFERROR(VLOOKUP(Tabla1[[#This Row],[CUENTA]],CTAS[],2,0),"OTROS")</f>
        <v>OTROS</v>
      </c>
      <c r="AP5219" s="15" t="str">
        <f>+IFERROR(VLOOKUP(Tabla1[[#This Row],[EMPLEADO]],IS[],3,0),"OTROS")</f>
        <v>OTROS</v>
      </c>
      <c r="AQ5219" s="15" t="str">
        <f>+IFERROR(VLOOKUP(Tabla1[[#This Row],[EMPLEADO]],IS[[NÓMINA]:[INGENIERO]],2,0),"OTROS")</f>
        <v>OTROS</v>
      </c>
    </row>
    <row r="5220" spans="1:43" x14ac:dyDescent="0.25">
      <c r="A5220" s="28" t="s">
        <v>14528</v>
      </c>
      <c r="B5220" s="29">
        <v>1</v>
      </c>
      <c r="C5220" s="29" t="s">
        <v>14609</v>
      </c>
      <c r="D5220" s="30" t="s">
        <v>38</v>
      </c>
      <c r="E5220" s="31" t="s">
        <v>1015</v>
      </c>
      <c r="F5220" s="31" t="s">
        <v>14610</v>
      </c>
      <c r="G5220" s="88" t="s">
        <v>1017</v>
      </c>
      <c r="H5220" s="29" t="s">
        <v>646</v>
      </c>
      <c r="I5220" s="32" t="s">
        <v>43</v>
      </c>
      <c r="J5220" s="29" t="s">
        <v>8</v>
      </c>
      <c r="K5220" s="33" t="s">
        <v>59</v>
      </c>
      <c r="L5220" s="33" t="s">
        <v>1018</v>
      </c>
      <c r="M5220" s="29" t="s">
        <v>473</v>
      </c>
      <c r="N5220" s="29">
        <v>0</v>
      </c>
      <c r="O5220" s="29" t="s">
        <v>47</v>
      </c>
      <c r="P5220" s="33">
        <v>12</v>
      </c>
      <c r="Q5220" s="33" t="s">
        <v>194</v>
      </c>
      <c r="R5220" s="80" t="s">
        <v>317</v>
      </c>
      <c r="S5220" s="81" t="s">
        <v>318</v>
      </c>
      <c r="T5220" s="81" t="s">
        <v>51</v>
      </c>
      <c r="U5220" s="82" t="s">
        <v>224</v>
      </c>
      <c r="V5220" s="83">
        <v>0.8</v>
      </c>
      <c r="W5220" s="89">
        <v>1258.4000000000003</v>
      </c>
      <c r="X5220" s="85">
        <v>1</v>
      </c>
      <c r="Y5220" s="86">
        <v>4.58</v>
      </c>
      <c r="Z5220" s="82">
        <v>4</v>
      </c>
      <c r="AA5220" s="87">
        <v>1.145</v>
      </c>
      <c r="AB5220" s="83">
        <v>3.6250000000000004E-2</v>
      </c>
      <c r="AC5220" s="89">
        <v>-57.021250000000016</v>
      </c>
      <c r="AD5220" s="90">
        <v>43619</v>
      </c>
      <c r="AE5220" s="90">
        <v>43620</v>
      </c>
      <c r="AF5220" s="82">
        <v>1</v>
      </c>
      <c r="AG5220" s="84" t="s">
        <v>53</v>
      </c>
      <c r="AH5220" s="83">
        <v>0</v>
      </c>
      <c r="AI5220" s="89">
        <v>0</v>
      </c>
      <c r="AJ5220" s="89">
        <v>0</v>
      </c>
      <c r="AK5220" s="60" t="str">
        <f>+IF(Tabla1[[#This Row],[REQUEST_TY]]="SR MANTENIMIENTO CORRECTIVO", "EMERGENCIA", "OTROS")</f>
        <v>EMERGENCIA</v>
      </c>
      <c r="AL5220" s="6" t="str">
        <f>+_xlfn.IFS(Tabla1[[#This Row],[Veces obj]]&lt;=1,"0-1",Tabla1[[#This Row],[Veces obj]]&lt;=2,"1-2",Tabla1[[#This Row],[Veces obj]]&lt;=3,"2-3",TRUE,"&gt;3")</f>
        <v>1-2</v>
      </c>
      <c r="AM5220" s="60" t="str">
        <f>+_xlfn.IFS(MONTH(Tabla1[[#This Row],[MES]])&lt;=3,"Q1",MONTH(Tabla1[[#This Row],[MES]])&lt;=6,"Q2",MONTH(Tabla1[[#This Row],[MES]])&lt;=9,"Q3",TRUE,"Q4")</f>
        <v>Q2</v>
      </c>
      <c r="AN5220" s="15" t="str">
        <f>+IFERROR(VLOOKUP(Tabla1[[#This Row],[CUENTA]],CTAS[],2,0),"OTROS")</f>
        <v>OTROS</v>
      </c>
      <c r="AP5220" s="15" t="str">
        <f>+IFERROR(VLOOKUP(Tabla1[[#This Row],[EMPLEADO]],IS[],3,0),"OTROS")</f>
        <v>OTROS</v>
      </c>
      <c r="AQ5220" s="15" t="str">
        <f>+IFERROR(VLOOKUP(Tabla1[[#This Row],[EMPLEADO]],IS[[NÓMINA]:[INGENIERO]],2,0),"OTROS")</f>
        <v>OTROS</v>
      </c>
    </row>
    <row r="5221" spans="1:43" x14ac:dyDescent="0.25">
      <c r="A5221" s="28" t="s">
        <v>14528</v>
      </c>
      <c r="B5221" s="29">
        <v>1</v>
      </c>
      <c r="C5221" s="29" t="s">
        <v>14611</v>
      </c>
      <c r="D5221" s="30" t="s">
        <v>38</v>
      </c>
      <c r="E5221" s="31" t="s">
        <v>720</v>
      </c>
      <c r="F5221" s="31" t="s">
        <v>14612</v>
      </c>
      <c r="G5221" s="88" t="s">
        <v>14613</v>
      </c>
      <c r="H5221" s="29" t="s">
        <v>679</v>
      </c>
      <c r="I5221" s="32" t="s">
        <v>43</v>
      </c>
      <c r="J5221" s="29" t="s">
        <v>8</v>
      </c>
      <c r="K5221" s="33" t="s">
        <v>59</v>
      </c>
      <c r="L5221" s="33" t="s">
        <v>1070</v>
      </c>
      <c r="M5221" s="29" t="s">
        <v>1071</v>
      </c>
      <c r="N5221" s="29">
        <v>0</v>
      </c>
      <c r="O5221" s="29" t="s">
        <v>47</v>
      </c>
      <c r="P5221" s="33">
        <v>391</v>
      </c>
      <c r="Q5221" s="33" t="s">
        <v>48</v>
      </c>
      <c r="R5221" s="80" t="s">
        <v>242</v>
      </c>
      <c r="S5221" s="81" t="s">
        <v>64</v>
      </c>
      <c r="T5221" s="81" t="s">
        <v>51</v>
      </c>
      <c r="U5221" s="82" t="s">
        <v>96</v>
      </c>
      <c r="V5221" s="83">
        <v>1.1000000000000001</v>
      </c>
      <c r="W5221" s="89">
        <v>1501.5000000000002</v>
      </c>
      <c r="X5221" s="85">
        <v>1</v>
      </c>
      <c r="Y5221" s="86">
        <v>2.95</v>
      </c>
      <c r="Z5221" s="82">
        <v>5</v>
      </c>
      <c r="AA5221" s="87">
        <v>0.59000000000000008</v>
      </c>
      <c r="AB5221" s="83">
        <v>0</v>
      </c>
      <c r="AC5221" s="89">
        <v>0</v>
      </c>
      <c r="AD5221" s="90">
        <v>43619</v>
      </c>
      <c r="AE5221" s="90">
        <v>43620</v>
      </c>
      <c r="AF5221" s="82">
        <v>1</v>
      </c>
      <c r="AG5221" s="84" t="s">
        <v>53</v>
      </c>
      <c r="AH5221" s="83">
        <v>0</v>
      </c>
      <c r="AI5221" s="89">
        <v>0</v>
      </c>
      <c r="AJ5221" s="89">
        <v>0</v>
      </c>
      <c r="AK5221" s="60" t="str">
        <f>+IF(Tabla1[[#This Row],[REQUEST_TY]]="SR MANTENIMIENTO CORRECTIVO", "EMERGENCIA", "OTROS")</f>
        <v>EMERGENCIA</v>
      </c>
      <c r="AL5221" s="6" t="str">
        <f>+_xlfn.IFS(Tabla1[[#This Row],[Veces obj]]&lt;=1,"0-1",Tabla1[[#This Row],[Veces obj]]&lt;=2,"1-2",Tabla1[[#This Row],[Veces obj]]&lt;=3,"2-3",TRUE,"&gt;3")</f>
        <v>0-1</v>
      </c>
      <c r="AM5221" s="60" t="str">
        <f>+_xlfn.IFS(MONTH(Tabla1[[#This Row],[MES]])&lt;=3,"Q1",MONTH(Tabla1[[#This Row],[MES]])&lt;=6,"Q2",MONTH(Tabla1[[#This Row],[MES]])&lt;=9,"Q3",TRUE,"Q4")</f>
        <v>Q2</v>
      </c>
      <c r="AN5221" s="15" t="str">
        <f>+IFERROR(VLOOKUP(Tabla1[[#This Row],[CUENTA]],CTAS[],2,0),"OTROS")</f>
        <v>OTROS</v>
      </c>
      <c r="AP5221" s="15" t="str">
        <f>+IFERROR(VLOOKUP(Tabla1[[#This Row],[EMPLEADO]],IS[],3,0),"OTROS")</f>
        <v>OTROS</v>
      </c>
      <c r="AQ5221" s="15" t="str">
        <f>+IFERROR(VLOOKUP(Tabla1[[#This Row],[EMPLEADO]],IS[[NÓMINA]:[INGENIERO]],2,0),"OTROS")</f>
        <v>OTROS</v>
      </c>
    </row>
    <row r="5222" spans="1:43" x14ac:dyDescent="0.25">
      <c r="A5222" s="28" t="s">
        <v>14528</v>
      </c>
      <c r="B5222" s="29">
        <v>1</v>
      </c>
      <c r="C5222" s="29" t="s">
        <v>14614</v>
      </c>
      <c r="D5222" s="30" t="s">
        <v>38</v>
      </c>
      <c r="E5222" s="31" t="s">
        <v>39</v>
      </c>
      <c r="F5222" s="31" t="s">
        <v>14615</v>
      </c>
      <c r="G5222" s="88" t="s">
        <v>10951</v>
      </c>
      <c r="H5222" s="29" t="s">
        <v>136</v>
      </c>
      <c r="I5222" s="32" t="s">
        <v>43</v>
      </c>
      <c r="J5222" s="29" t="s">
        <v>8</v>
      </c>
      <c r="K5222" s="33" t="s">
        <v>2028</v>
      </c>
      <c r="L5222" s="33" t="s">
        <v>2029</v>
      </c>
      <c r="M5222" s="29" t="s">
        <v>736</v>
      </c>
      <c r="N5222" s="29">
        <v>0</v>
      </c>
      <c r="O5222" s="29" t="s">
        <v>47</v>
      </c>
      <c r="P5222" s="33">
        <v>52</v>
      </c>
      <c r="Q5222" s="33" t="s">
        <v>82</v>
      </c>
      <c r="R5222" s="80" t="s">
        <v>49</v>
      </c>
      <c r="S5222" s="81" t="s">
        <v>50</v>
      </c>
      <c r="T5222" s="81" t="s">
        <v>51</v>
      </c>
      <c r="U5222" s="82" t="s">
        <v>120</v>
      </c>
      <c r="V5222" s="83">
        <v>0.8</v>
      </c>
      <c r="W5222" s="89">
        <v>572.00000000000011</v>
      </c>
      <c r="X5222" s="85">
        <v>1</v>
      </c>
      <c r="Y5222" s="86">
        <v>2</v>
      </c>
      <c r="Z5222" s="82">
        <v>5</v>
      </c>
      <c r="AA5222" s="87">
        <v>0.4</v>
      </c>
      <c r="AB5222" s="83">
        <v>0</v>
      </c>
      <c r="AC5222" s="89">
        <v>0</v>
      </c>
      <c r="AD5222" s="90">
        <v>43619</v>
      </c>
      <c r="AE5222" s="90">
        <v>43620</v>
      </c>
      <c r="AF5222" s="82">
        <v>1</v>
      </c>
      <c r="AG5222" s="84" t="s">
        <v>53</v>
      </c>
      <c r="AH5222" s="83">
        <v>0</v>
      </c>
      <c r="AI5222" s="89">
        <v>0</v>
      </c>
      <c r="AJ5222" s="89">
        <v>0</v>
      </c>
      <c r="AK5222" s="60" t="str">
        <f>+IF(Tabla1[[#This Row],[REQUEST_TY]]="SR MANTENIMIENTO CORRECTIVO", "EMERGENCIA", "OTROS")</f>
        <v>EMERGENCIA</v>
      </c>
      <c r="AL5222" s="6" t="str">
        <f>+_xlfn.IFS(Tabla1[[#This Row],[Veces obj]]&lt;=1,"0-1",Tabla1[[#This Row],[Veces obj]]&lt;=2,"1-2",Tabla1[[#This Row],[Veces obj]]&lt;=3,"2-3",TRUE,"&gt;3")</f>
        <v>0-1</v>
      </c>
      <c r="AM5222" s="60" t="str">
        <f>+_xlfn.IFS(MONTH(Tabla1[[#This Row],[MES]])&lt;=3,"Q1",MONTH(Tabla1[[#This Row],[MES]])&lt;=6,"Q2",MONTH(Tabla1[[#This Row],[MES]])&lt;=9,"Q3",TRUE,"Q4")</f>
        <v>Q2</v>
      </c>
      <c r="AN5222" s="15" t="str">
        <f>+IFERROR(VLOOKUP(Tabla1[[#This Row],[CUENTA]],CTAS[],2,0),"OTROS")</f>
        <v>OTROS</v>
      </c>
      <c r="AP5222" s="15" t="str">
        <f>+IFERROR(VLOOKUP(Tabla1[[#This Row],[EMPLEADO]],IS[],3,0),"OTROS")</f>
        <v>OTROS</v>
      </c>
      <c r="AQ5222" s="15" t="str">
        <f>+IFERROR(VLOOKUP(Tabla1[[#This Row],[EMPLEADO]],IS[[NÓMINA]:[INGENIERO]],2,0),"OTROS")</f>
        <v>OTROS</v>
      </c>
    </row>
    <row r="5223" spans="1:43" x14ac:dyDescent="0.25">
      <c r="A5223" s="28" t="s">
        <v>14528</v>
      </c>
      <c r="B5223" s="29">
        <v>1</v>
      </c>
      <c r="C5223" s="29" t="s">
        <v>14616</v>
      </c>
      <c r="D5223" s="30" t="s">
        <v>38</v>
      </c>
      <c r="E5223" s="31" t="s">
        <v>558</v>
      </c>
      <c r="F5223" s="31" t="s">
        <v>14617</v>
      </c>
      <c r="G5223" s="88" t="s">
        <v>3437</v>
      </c>
      <c r="H5223" s="29" t="s">
        <v>101</v>
      </c>
      <c r="I5223" s="32" t="s">
        <v>43</v>
      </c>
      <c r="J5223" s="29" t="s">
        <v>8</v>
      </c>
      <c r="K5223" s="33" t="s">
        <v>798</v>
      </c>
      <c r="L5223" s="33" t="s">
        <v>14618</v>
      </c>
      <c r="M5223" s="29" t="s">
        <v>1269</v>
      </c>
      <c r="N5223" s="29">
        <v>1</v>
      </c>
      <c r="O5223" s="29" t="s">
        <v>105</v>
      </c>
      <c r="P5223" s="33">
        <v>6</v>
      </c>
      <c r="Q5223" s="33" t="s">
        <v>207</v>
      </c>
      <c r="R5223" s="80" t="s">
        <v>95</v>
      </c>
      <c r="S5223" s="81" t="s">
        <v>64</v>
      </c>
      <c r="T5223" s="81" t="s">
        <v>51</v>
      </c>
      <c r="U5223" s="82" t="s">
        <v>209</v>
      </c>
      <c r="V5223" s="83">
        <v>0</v>
      </c>
      <c r="W5223" s="89">
        <v>0</v>
      </c>
      <c r="X5223" s="85">
        <v>1</v>
      </c>
      <c r="Y5223" s="86">
        <v>2.75</v>
      </c>
      <c r="Z5223" s="82">
        <v>5</v>
      </c>
      <c r="AA5223" s="87">
        <v>0.55000000000000004</v>
      </c>
      <c r="AB5223" s="83">
        <v>0</v>
      </c>
      <c r="AC5223" s="89">
        <v>0</v>
      </c>
      <c r="AD5223" s="90">
        <v>43620</v>
      </c>
      <c r="AE5223" s="90">
        <v>43620</v>
      </c>
      <c r="AF5223" s="82">
        <v>0</v>
      </c>
      <c r="AG5223" s="84" t="s">
        <v>53</v>
      </c>
      <c r="AH5223" s="83">
        <v>0</v>
      </c>
      <c r="AI5223" s="89">
        <v>0</v>
      </c>
      <c r="AJ5223" s="89">
        <v>0</v>
      </c>
      <c r="AK5223" s="60" t="str">
        <f>+IF(Tabla1[[#This Row],[REQUEST_TY]]="SR MANTENIMIENTO CORRECTIVO", "EMERGENCIA", "OTROS")</f>
        <v>EMERGENCIA</v>
      </c>
      <c r="AL5223" s="6" t="str">
        <f>+_xlfn.IFS(Tabla1[[#This Row],[Veces obj]]&lt;=1,"0-1",Tabla1[[#This Row],[Veces obj]]&lt;=2,"1-2",Tabla1[[#This Row],[Veces obj]]&lt;=3,"2-3",TRUE,"&gt;3")</f>
        <v>0-1</v>
      </c>
      <c r="AM5223" s="60" t="str">
        <f>+_xlfn.IFS(MONTH(Tabla1[[#This Row],[MES]])&lt;=3,"Q1",MONTH(Tabla1[[#This Row],[MES]])&lt;=6,"Q2",MONTH(Tabla1[[#This Row],[MES]])&lt;=9,"Q3",TRUE,"Q4")</f>
        <v>Q2</v>
      </c>
      <c r="AN5223" s="15" t="str">
        <f>+IFERROR(VLOOKUP(Tabla1[[#This Row],[CUENTA]],CTAS[],2,0),"OTROS")</f>
        <v>OTROS</v>
      </c>
      <c r="AP5223" s="15" t="str">
        <f>+IFERROR(VLOOKUP(Tabla1[[#This Row],[EMPLEADO]],IS[],3,0),"OTROS")</f>
        <v>OTROS</v>
      </c>
      <c r="AQ5223" s="15" t="str">
        <f>+IFERROR(VLOOKUP(Tabla1[[#This Row],[EMPLEADO]],IS[[NÓMINA]:[INGENIERO]],2,0),"OTROS")</f>
        <v>OTROS</v>
      </c>
    </row>
    <row r="5224" spans="1:43" x14ac:dyDescent="0.25">
      <c r="A5224" s="28" t="s">
        <v>14528</v>
      </c>
      <c r="B5224" s="29">
        <v>1</v>
      </c>
      <c r="C5224" s="29" t="s">
        <v>14619</v>
      </c>
      <c r="D5224" s="30" t="s">
        <v>38</v>
      </c>
      <c r="E5224" s="31" t="s">
        <v>133</v>
      </c>
      <c r="F5224" s="31" t="s">
        <v>14620</v>
      </c>
      <c r="G5224" s="88" t="s">
        <v>2349</v>
      </c>
      <c r="H5224" s="29" t="s">
        <v>740</v>
      </c>
      <c r="I5224" s="32" t="s">
        <v>43</v>
      </c>
      <c r="J5224" s="29" t="s">
        <v>8</v>
      </c>
      <c r="K5224" s="33" t="s">
        <v>59</v>
      </c>
      <c r="L5224" s="33" t="s">
        <v>1149</v>
      </c>
      <c r="M5224" s="29" t="s">
        <v>1150</v>
      </c>
      <c r="N5224" s="29">
        <v>0</v>
      </c>
      <c r="O5224" s="29" t="s">
        <v>47</v>
      </c>
      <c r="P5224" s="33">
        <v>5</v>
      </c>
      <c r="Q5224" s="33" t="s">
        <v>207</v>
      </c>
      <c r="R5224" s="80" t="s">
        <v>138</v>
      </c>
      <c r="S5224" s="81" t="s">
        <v>139</v>
      </c>
      <c r="T5224" s="81" t="s">
        <v>51</v>
      </c>
      <c r="U5224" s="82" t="s">
        <v>879</v>
      </c>
      <c r="V5224" s="83">
        <v>0.6</v>
      </c>
      <c r="W5224" s="89">
        <v>943.80000000000007</v>
      </c>
      <c r="X5224" s="85">
        <v>1</v>
      </c>
      <c r="Y5224" s="86">
        <v>0.5</v>
      </c>
      <c r="Z5224" s="82">
        <v>4</v>
      </c>
      <c r="AA5224" s="87">
        <v>0.125</v>
      </c>
      <c r="AB5224" s="83">
        <v>0</v>
      </c>
      <c r="AC5224" s="89">
        <v>0</v>
      </c>
      <c r="AD5224" s="90">
        <v>43619</v>
      </c>
      <c r="AE5224" s="90">
        <v>43620</v>
      </c>
      <c r="AF5224" s="82">
        <v>1</v>
      </c>
      <c r="AG5224" s="84" t="s">
        <v>53</v>
      </c>
      <c r="AH5224" s="83">
        <v>0</v>
      </c>
      <c r="AI5224" s="89">
        <v>0</v>
      </c>
      <c r="AJ5224" s="89">
        <v>0</v>
      </c>
      <c r="AK5224" s="60" t="str">
        <f>+IF(Tabla1[[#This Row],[REQUEST_TY]]="SR MANTENIMIENTO CORRECTIVO", "EMERGENCIA", "OTROS")</f>
        <v>EMERGENCIA</v>
      </c>
      <c r="AL5224" s="6" t="str">
        <f>+_xlfn.IFS(Tabla1[[#This Row],[Veces obj]]&lt;=1,"0-1",Tabla1[[#This Row],[Veces obj]]&lt;=2,"1-2",Tabla1[[#This Row],[Veces obj]]&lt;=3,"2-3",TRUE,"&gt;3")</f>
        <v>0-1</v>
      </c>
      <c r="AM5224" s="60" t="str">
        <f>+_xlfn.IFS(MONTH(Tabla1[[#This Row],[MES]])&lt;=3,"Q1",MONTH(Tabla1[[#This Row],[MES]])&lt;=6,"Q2",MONTH(Tabla1[[#This Row],[MES]])&lt;=9,"Q3",TRUE,"Q4")</f>
        <v>Q2</v>
      </c>
      <c r="AN5224" s="15" t="str">
        <f>+IFERROR(VLOOKUP(Tabla1[[#This Row],[CUENTA]],CTAS[],2,0),"OTROS")</f>
        <v>OTROS</v>
      </c>
      <c r="AP5224" s="15" t="str">
        <f>+IFERROR(VLOOKUP(Tabla1[[#This Row],[EMPLEADO]],IS[],3,0),"OTROS")</f>
        <v>OTROS</v>
      </c>
      <c r="AQ5224" s="15" t="str">
        <f>+IFERROR(VLOOKUP(Tabla1[[#This Row],[EMPLEADO]],IS[[NÓMINA]:[INGENIERO]],2,0),"OTROS")</f>
        <v>OTROS</v>
      </c>
    </row>
    <row r="5225" spans="1:43" x14ac:dyDescent="0.25">
      <c r="A5225" s="28" t="s">
        <v>14528</v>
      </c>
      <c r="B5225" s="29">
        <v>1</v>
      </c>
      <c r="C5225" s="29" t="s">
        <v>14621</v>
      </c>
      <c r="D5225" s="30" t="s">
        <v>38</v>
      </c>
      <c r="E5225" s="31" t="s">
        <v>558</v>
      </c>
      <c r="F5225" s="31" t="s">
        <v>14622</v>
      </c>
      <c r="G5225" s="88" t="s">
        <v>3458</v>
      </c>
      <c r="H5225" s="29" t="s">
        <v>246</v>
      </c>
      <c r="I5225" s="32" t="s">
        <v>43</v>
      </c>
      <c r="J5225" s="29" t="s">
        <v>8</v>
      </c>
      <c r="K5225" s="33" t="s">
        <v>44</v>
      </c>
      <c r="L5225" s="33" t="s">
        <v>3459</v>
      </c>
      <c r="M5225" s="29" t="s">
        <v>1510</v>
      </c>
      <c r="N5225" s="29">
        <v>1</v>
      </c>
      <c r="O5225" s="29" t="s">
        <v>105</v>
      </c>
      <c r="P5225" s="33">
        <v>131</v>
      </c>
      <c r="Q5225" s="33" t="s">
        <v>48</v>
      </c>
      <c r="R5225" s="80" t="s">
        <v>95</v>
      </c>
      <c r="S5225" s="81" t="s">
        <v>64</v>
      </c>
      <c r="T5225" s="81" t="s">
        <v>51</v>
      </c>
      <c r="U5225" s="82" t="s">
        <v>96</v>
      </c>
      <c r="V5225" s="83">
        <v>1.1000000000000001</v>
      </c>
      <c r="W5225" s="89">
        <v>0</v>
      </c>
      <c r="X5225" s="85">
        <v>1</v>
      </c>
      <c r="Y5225" s="86">
        <v>2.31</v>
      </c>
      <c r="Z5225" s="82">
        <v>5</v>
      </c>
      <c r="AA5225" s="87">
        <v>0.46200000000000002</v>
      </c>
      <c r="AB5225" s="83">
        <v>0</v>
      </c>
      <c r="AC5225" s="89">
        <v>0</v>
      </c>
      <c r="AD5225" s="90">
        <v>43619</v>
      </c>
      <c r="AE5225" s="90">
        <v>43620</v>
      </c>
      <c r="AF5225" s="82">
        <v>1</v>
      </c>
      <c r="AG5225" s="84" t="s">
        <v>53</v>
      </c>
      <c r="AH5225" s="83">
        <v>0</v>
      </c>
      <c r="AI5225" s="89">
        <v>0</v>
      </c>
      <c r="AJ5225" s="89">
        <v>0</v>
      </c>
      <c r="AK5225" s="60" t="str">
        <f>+IF(Tabla1[[#This Row],[REQUEST_TY]]="SR MANTENIMIENTO CORRECTIVO", "EMERGENCIA", "OTROS")</f>
        <v>EMERGENCIA</v>
      </c>
      <c r="AL5225" s="6" t="str">
        <f>+_xlfn.IFS(Tabla1[[#This Row],[Veces obj]]&lt;=1,"0-1",Tabla1[[#This Row],[Veces obj]]&lt;=2,"1-2",Tabla1[[#This Row],[Veces obj]]&lt;=3,"2-3",TRUE,"&gt;3")</f>
        <v>0-1</v>
      </c>
      <c r="AM5225" s="60" t="str">
        <f>+_xlfn.IFS(MONTH(Tabla1[[#This Row],[MES]])&lt;=3,"Q1",MONTH(Tabla1[[#This Row],[MES]])&lt;=6,"Q2",MONTH(Tabla1[[#This Row],[MES]])&lt;=9,"Q3",TRUE,"Q4")</f>
        <v>Q2</v>
      </c>
      <c r="AN5225" s="15" t="str">
        <f>+IFERROR(VLOOKUP(Tabla1[[#This Row],[CUENTA]],CTAS[],2,0),"OTROS")</f>
        <v>OTROS</v>
      </c>
      <c r="AP5225" s="15" t="str">
        <f>+IFERROR(VLOOKUP(Tabla1[[#This Row],[EMPLEADO]],IS[],3,0),"OTROS")</f>
        <v>OTROS</v>
      </c>
      <c r="AQ5225" s="15" t="str">
        <f>+IFERROR(VLOOKUP(Tabla1[[#This Row],[EMPLEADO]],IS[[NÓMINA]:[INGENIERO]],2,0),"OTROS")</f>
        <v>OTROS</v>
      </c>
    </row>
    <row r="5226" spans="1:43" x14ac:dyDescent="0.25">
      <c r="A5226" s="28" t="s">
        <v>14528</v>
      </c>
      <c r="B5226" s="29">
        <v>1</v>
      </c>
      <c r="C5226" s="29" t="s">
        <v>14623</v>
      </c>
      <c r="D5226" s="30" t="s">
        <v>38</v>
      </c>
      <c r="E5226" s="31" t="s">
        <v>5920</v>
      </c>
      <c r="F5226" s="31" t="s">
        <v>14624</v>
      </c>
      <c r="G5226" s="88" t="s">
        <v>9987</v>
      </c>
      <c r="H5226" s="29" t="s">
        <v>8227</v>
      </c>
      <c r="I5226" s="32" t="s">
        <v>43</v>
      </c>
      <c r="J5226" s="29" t="s">
        <v>8</v>
      </c>
      <c r="K5226" s="33" t="s">
        <v>528</v>
      </c>
      <c r="L5226" s="33" t="s">
        <v>8228</v>
      </c>
      <c r="M5226" s="29" t="s">
        <v>8229</v>
      </c>
      <c r="N5226" s="29">
        <v>1</v>
      </c>
      <c r="O5226" s="29" t="s">
        <v>47</v>
      </c>
      <c r="P5226" s="33">
        <v>66</v>
      </c>
      <c r="Q5226" s="33" t="s">
        <v>48</v>
      </c>
      <c r="R5226" s="80" t="s">
        <v>153</v>
      </c>
      <c r="S5226" s="81" t="s">
        <v>50</v>
      </c>
      <c r="T5226" s="81" t="s">
        <v>51</v>
      </c>
      <c r="U5226" s="82" t="s">
        <v>52</v>
      </c>
      <c r="V5226" s="83">
        <v>1.05</v>
      </c>
      <c r="W5226" s="89">
        <v>0</v>
      </c>
      <c r="X5226" s="85">
        <v>1</v>
      </c>
      <c r="Y5226" s="86">
        <v>3.75</v>
      </c>
      <c r="Z5226" s="82">
        <v>5</v>
      </c>
      <c r="AA5226" s="87">
        <v>0.75</v>
      </c>
      <c r="AB5226" s="83">
        <v>0</v>
      </c>
      <c r="AC5226" s="89">
        <v>0</v>
      </c>
      <c r="AD5226" s="90">
        <v>43619</v>
      </c>
      <c r="AE5226" s="90">
        <v>43620</v>
      </c>
      <c r="AF5226" s="82">
        <v>1</v>
      </c>
      <c r="AG5226" s="84" t="s">
        <v>53</v>
      </c>
      <c r="AH5226" s="83">
        <v>0</v>
      </c>
      <c r="AI5226" s="89">
        <v>0</v>
      </c>
      <c r="AJ5226" s="89">
        <v>0</v>
      </c>
      <c r="AK5226" s="60" t="str">
        <f>+IF(Tabla1[[#This Row],[REQUEST_TY]]="SR MANTENIMIENTO CORRECTIVO", "EMERGENCIA", "OTROS")</f>
        <v>EMERGENCIA</v>
      </c>
      <c r="AL5226" s="6" t="str">
        <f>+_xlfn.IFS(Tabla1[[#This Row],[Veces obj]]&lt;=1,"0-1",Tabla1[[#This Row],[Veces obj]]&lt;=2,"1-2",Tabla1[[#This Row],[Veces obj]]&lt;=3,"2-3",TRUE,"&gt;3")</f>
        <v>0-1</v>
      </c>
      <c r="AM5226" s="60" t="str">
        <f>+_xlfn.IFS(MONTH(Tabla1[[#This Row],[MES]])&lt;=3,"Q1",MONTH(Tabla1[[#This Row],[MES]])&lt;=6,"Q2",MONTH(Tabla1[[#This Row],[MES]])&lt;=9,"Q3",TRUE,"Q4")</f>
        <v>Q2</v>
      </c>
      <c r="AN5226" s="15" t="str">
        <f>+IFERROR(VLOOKUP(Tabla1[[#This Row],[CUENTA]],CTAS[],2,0),"OTROS")</f>
        <v>OTROS</v>
      </c>
      <c r="AP5226" s="15" t="str">
        <f>+IFERROR(VLOOKUP(Tabla1[[#This Row],[EMPLEADO]],IS[],3,0),"OTROS")</f>
        <v>OTROS</v>
      </c>
      <c r="AQ5226" s="15" t="str">
        <f>+IFERROR(VLOOKUP(Tabla1[[#This Row],[EMPLEADO]],IS[[NÓMINA]:[INGENIERO]],2,0),"OTROS")</f>
        <v>OTROS</v>
      </c>
    </row>
    <row r="5227" spans="1:43" x14ac:dyDescent="0.25">
      <c r="A5227" s="28" t="s">
        <v>14528</v>
      </c>
      <c r="B5227" s="29">
        <v>1</v>
      </c>
      <c r="C5227" s="29" t="s">
        <v>14625</v>
      </c>
      <c r="D5227" s="30" t="s">
        <v>38</v>
      </c>
      <c r="E5227" s="31" t="s">
        <v>39</v>
      </c>
      <c r="F5227" s="31" t="s">
        <v>14626</v>
      </c>
      <c r="G5227" s="88" t="s">
        <v>3842</v>
      </c>
      <c r="H5227" s="29" t="s">
        <v>868</v>
      </c>
      <c r="I5227" s="32" t="s">
        <v>43</v>
      </c>
      <c r="J5227" s="29" t="s">
        <v>8</v>
      </c>
      <c r="K5227" s="33" t="s">
        <v>44</v>
      </c>
      <c r="L5227" s="33" t="s">
        <v>2626</v>
      </c>
      <c r="M5227" s="29" t="s">
        <v>871</v>
      </c>
      <c r="N5227" s="29">
        <v>1</v>
      </c>
      <c r="O5227" s="29" t="s">
        <v>47</v>
      </c>
      <c r="P5227" s="33">
        <v>2741</v>
      </c>
      <c r="Q5227" s="33" t="s">
        <v>48</v>
      </c>
      <c r="R5227" s="80" t="s">
        <v>49</v>
      </c>
      <c r="S5227" s="81" t="s">
        <v>50</v>
      </c>
      <c r="T5227" s="81" t="s">
        <v>51</v>
      </c>
      <c r="U5227" s="82" t="s">
        <v>52</v>
      </c>
      <c r="V5227" s="83">
        <v>1.05</v>
      </c>
      <c r="W5227" s="89">
        <v>0</v>
      </c>
      <c r="X5227" s="85">
        <v>1</v>
      </c>
      <c r="Y5227" s="86">
        <v>1.38</v>
      </c>
      <c r="Z5227" s="82">
        <v>5</v>
      </c>
      <c r="AA5227" s="87">
        <v>0.27599999999999997</v>
      </c>
      <c r="AB5227" s="83">
        <v>0</v>
      </c>
      <c r="AC5227" s="89">
        <v>0</v>
      </c>
      <c r="AD5227" s="90">
        <v>43619</v>
      </c>
      <c r="AE5227" s="90">
        <v>43620</v>
      </c>
      <c r="AF5227" s="82">
        <v>1</v>
      </c>
      <c r="AG5227" s="84" t="s">
        <v>53</v>
      </c>
      <c r="AH5227" s="83">
        <v>0</v>
      </c>
      <c r="AI5227" s="89">
        <v>0</v>
      </c>
      <c r="AJ5227" s="89">
        <v>0</v>
      </c>
      <c r="AK5227" s="60" t="str">
        <f>+IF(Tabla1[[#This Row],[REQUEST_TY]]="SR MANTENIMIENTO CORRECTIVO", "EMERGENCIA", "OTROS")</f>
        <v>EMERGENCIA</v>
      </c>
      <c r="AL5227" s="6" t="str">
        <f>+_xlfn.IFS(Tabla1[[#This Row],[Veces obj]]&lt;=1,"0-1",Tabla1[[#This Row],[Veces obj]]&lt;=2,"1-2",Tabla1[[#This Row],[Veces obj]]&lt;=3,"2-3",TRUE,"&gt;3")</f>
        <v>0-1</v>
      </c>
      <c r="AM5227" s="60" t="str">
        <f>+_xlfn.IFS(MONTH(Tabla1[[#This Row],[MES]])&lt;=3,"Q1",MONTH(Tabla1[[#This Row],[MES]])&lt;=6,"Q2",MONTH(Tabla1[[#This Row],[MES]])&lt;=9,"Q3",TRUE,"Q4")</f>
        <v>Q2</v>
      </c>
      <c r="AN5227" s="15" t="str">
        <f>+IFERROR(VLOOKUP(Tabla1[[#This Row],[CUENTA]],CTAS[],2,0),"OTROS")</f>
        <v>OTROS</v>
      </c>
      <c r="AP5227" s="15" t="str">
        <f>+IFERROR(VLOOKUP(Tabla1[[#This Row],[EMPLEADO]],IS[],3,0),"OTROS")</f>
        <v>OTROS</v>
      </c>
      <c r="AQ5227" s="15" t="str">
        <f>+IFERROR(VLOOKUP(Tabla1[[#This Row],[EMPLEADO]],IS[[NÓMINA]:[INGENIERO]],2,0),"OTROS")</f>
        <v>OTROS</v>
      </c>
    </row>
    <row r="5228" spans="1:43" x14ac:dyDescent="0.25">
      <c r="A5228" s="28" t="s">
        <v>14528</v>
      </c>
      <c r="B5228" s="29">
        <v>1</v>
      </c>
      <c r="C5228" s="29" t="s">
        <v>14627</v>
      </c>
      <c r="D5228" s="30" t="s">
        <v>38</v>
      </c>
      <c r="E5228" s="31" t="s">
        <v>7926</v>
      </c>
      <c r="F5228" s="31" t="s">
        <v>14628</v>
      </c>
      <c r="G5228" s="88" t="s">
        <v>7928</v>
      </c>
      <c r="H5228" s="29" t="s">
        <v>220</v>
      </c>
      <c r="I5228" s="32" t="s">
        <v>43</v>
      </c>
      <c r="J5228" s="29" t="s">
        <v>8</v>
      </c>
      <c r="K5228" s="33" t="s">
        <v>404</v>
      </c>
      <c r="L5228" s="33" t="s">
        <v>7929</v>
      </c>
      <c r="M5228" s="29" t="s">
        <v>736</v>
      </c>
      <c r="N5228" s="29">
        <v>0</v>
      </c>
      <c r="O5228" s="29" t="s">
        <v>47</v>
      </c>
      <c r="P5228" s="33">
        <v>90</v>
      </c>
      <c r="Q5228" s="33" t="s">
        <v>48</v>
      </c>
      <c r="R5228" s="80" t="s">
        <v>74</v>
      </c>
      <c r="S5228" s="81" t="s">
        <v>50</v>
      </c>
      <c r="T5228" s="81" t="s">
        <v>51</v>
      </c>
      <c r="U5228" s="82" t="s">
        <v>52</v>
      </c>
      <c r="V5228" s="83">
        <v>1.05</v>
      </c>
      <c r="W5228" s="89">
        <v>750.75000000000011</v>
      </c>
      <c r="X5228" s="85">
        <v>1</v>
      </c>
      <c r="Y5228" s="86">
        <v>0.82</v>
      </c>
      <c r="Z5228" s="82">
        <v>5</v>
      </c>
      <c r="AA5228" s="87">
        <v>0.16399999999999998</v>
      </c>
      <c r="AB5228" s="83">
        <v>0</v>
      </c>
      <c r="AC5228" s="89">
        <v>0</v>
      </c>
      <c r="AD5228" s="90">
        <v>43619</v>
      </c>
      <c r="AE5228" s="90">
        <v>43620</v>
      </c>
      <c r="AF5228" s="82">
        <v>1</v>
      </c>
      <c r="AG5228" s="84" t="s">
        <v>53</v>
      </c>
      <c r="AH5228" s="83">
        <v>0</v>
      </c>
      <c r="AI5228" s="89">
        <v>0</v>
      </c>
      <c r="AJ5228" s="89">
        <v>0</v>
      </c>
      <c r="AK5228" s="60" t="str">
        <f>+IF(Tabla1[[#This Row],[REQUEST_TY]]="SR MANTENIMIENTO CORRECTIVO", "EMERGENCIA", "OTROS")</f>
        <v>EMERGENCIA</v>
      </c>
      <c r="AL5228" s="6" t="str">
        <f>+_xlfn.IFS(Tabla1[[#This Row],[Veces obj]]&lt;=1,"0-1",Tabla1[[#This Row],[Veces obj]]&lt;=2,"1-2",Tabla1[[#This Row],[Veces obj]]&lt;=3,"2-3",TRUE,"&gt;3")</f>
        <v>0-1</v>
      </c>
      <c r="AM5228" s="60" t="str">
        <f>+_xlfn.IFS(MONTH(Tabla1[[#This Row],[MES]])&lt;=3,"Q1",MONTH(Tabla1[[#This Row],[MES]])&lt;=6,"Q2",MONTH(Tabla1[[#This Row],[MES]])&lt;=9,"Q3",TRUE,"Q4")</f>
        <v>Q2</v>
      </c>
      <c r="AN5228" s="15" t="str">
        <f>+IFERROR(VLOOKUP(Tabla1[[#This Row],[CUENTA]],CTAS[],2,0),"OTROS")</f>
        <v>OTROS</v>
      </c>
      <c r="AP5228" s="15" t="str">
        <f>+IFERROR(VLOOKUP(Tabla1[[#This Row],[EMPLEADO]],IS[],3,0),"OTROS")</f>
        <v>OTROS</v>
      </c>
      <c r="AQ5228" s="15" t="str">
        <f>+IFERROR(VLOOKUP(Tabla1[[#This Row],[EMPLEADO]],IS[[NÓMINA]:[INGENIERO]],2,0),"OTROS")</f>
        <v>OTROS</v>
      </c>
    </row>
    <row r="5229" spans="1:43" x14ac:dyDescent="0.25">
      <c r="A5229" s="28" t="s">
        <v>14528</v>
      </c>
      <c r="B5229" s="29">
        <v>1</v>
      </c>
      <c r="C5229" s="29" t="s">
        <v>14629</v>
      </c>
      <c r="D5229" s="30" t="s">
        <v>38</v>
      </c>
      <c r="E5229" s="31" t="s">
        <v>7926</v>
      </c>
      <c r="F5229" s="31" t="s">
        <v>14630</v>
      </c>
      <c r="G5229" s="88" t="s">
        <v>7936</v>
      </c>
      <c r="H5229" s="29" t="s">
        <v>220</v>
      </c>
      <c r="I5229" s="32" t="s">
        <v>43</v>
      </c>
      <c r="J5229" s="29" t="s">
        <v>8</v>
      </c>
      <c r="K5229" s="33" t="s">
        <v>404</v>
      </c>
      <c r="L5229" s="33" t="s">
        <v>7929</v>
      </c>
      <c r="M5229" s="29" t="s">
        <v>736</v>
      </c>
      <c r="N5229" s="29">
        <v>0</v>
      </c>
      <c r="O5229" s="29" t="s">
        <v>47</v>
      </c>
      <c r="P5229" s="33">
        <v>90</v>
      </c>
      <c r="Q5229" s="33" t="s">
        <v>48</v>
      </c>
      <c r="R5229" s="80" t="s">
        <v>74</v>
      </c>
      <c r="S5229" s="81" t="s">
        <v>50</v>
      </c>
      <c r="T5229" s="81" t="s">
        <v>51</v>
      </c>
      <c r="U5229" s="82" t="s">
        <v>52</v>
      </c>
      <c r="V5229" s="83">
        <v>1.05</v>
      </c>
      <c r="W5229" s="89">
        <v>750.75000000000011</v>
      </c>
      <c r="X5229" s="85">
        <v>1</v>
      </c>
      <c r="Y5229" s="86">
        <v>4</v>
      </c>
      <c r="Z5229" s="82">
        <v>5</v>
      </c>
      <c r="AA5229" s="87">
        <v>0.8</v>
      </c>
      <c r="AB5229" s="83">
        <v>0</v>
      </c>
      <c r="AC5229" s="89">
        <v>0</v>
      </c>
      <c r="AD5229" s="90">
        <v>43619</v>
      </c>
      <c r="AE5229" s="90">
        <v>43620</v>
      </c>
      <c r="AF5229" s="82">
        <v>1</v>
      </c>
      <c r="AG5229" s="84" t="s">
        <v>53</v>
      </c>
      <c r="AH5229" s="83">
        <v>0</v>
      </c>
      <c r="AI5229" s="89">
        <v>0</v>
      </c>
      <c r="AJ5229" s="89">
        <v>0</v>
      </c>
      <c r="AK5229" s="60" t="str">
        <f>+IF(Tabla1[[#This Row],[REQUEST_TY]]="SR MANTENIMIENTO CORRECTIVO", "EMERGENCIA", "OTROS")</f>
        <v>EMERGENCIA</v>
      </c>
      <c r="AL5229" s="6" t="str">
        <f>+_xlfn.IFS(Tabla1[[#This Row],[Veces obj]]&lt;=1,"0-1",Tabla1[[#This Row],[Veces obj]]&lt;=2,"1-2",Tabla1[[#This Row],[Veces obj]]&lt;=3,"2-3",TRUE,"&gt;3")</f>
        <v>0-1</v>
      </c>
      <c r="AM5229" s="60" t="str">
        <f>+_xlfn.IFS(MONTH(Tabla1[[#This Row],[MES]])&lt;=3,"Q1",MONTH(Tabla1[[#This Row],[MES]])&lt;=6,"Q2",MONTH(Tabla1[[#This Row],[MES]])&lt;=9,"Q3",TRUE,"Q4")</f>
        <v>Q2</v>
      </c>
      <c r="AN5229" s="15" t="str">
        <f>+IFERROR(VLOOKUP(Tabla1[[#This Row],[CUENTA]],CTAS[],2,0),"OTROS")</f>
        <v>OTROS</v>
      </c>
      <c r="AP5229" s="15" t="str">
        <f>+IFERROR(VLOOKUP(Tabla1[[#This Row],[EMPLEADO]],IS[],3,0),"OTROS")</f>
        <v>OTROS</v>
      </c>
      <c r="AQ5229" s="15" t="str">
        <f>+IFERROR(VLOOKUP(Tabla1[[#This Row],[EMPLEADO]],IS[[NÓMINA]:[INGENIERO]],2,0),"OTROS")</f>
        <v>OTROS</v>
      </c>
    </row>
    <row r="5230" spans="1:43" x14ac:dyDescent="0.25">
      <c r="A5230" s="28" t="s">
        <v>14528</v>
      </c>
      <c r="B5230" s="29">
        <v>1</v>
      </c>
      <c r="C5230" s="29" t="s">
        <v>14631</v>
      </c>
      <c r="D5230" s="30" t="s">
        <v>38</v>
      </c>
      <c r="E5230" s="31" t="s">
        <v>604</v>
      </c>
      <c r="F5230" s="31" t="s">
        <v>14632</v>
      </c>
      <c r="G5230" s="88" t="s">
        <v>14633</v>
      </c>
      <c r="H5230" s="29" t="s">
        <v>220</v>
      </c>
      <c r="I5230" s="32" t="s">
        <v>43</v>
      </c>
      <c r="J5230" s="29" t="s">
        <v>8</v>
      </c>
      <c r="K5230" s="33" t="s">
        <v>404</v>
      </c>
      <c r="L5230" s="33" t="s">
        <v>7929</v>
      </c>
      <c r="M5230" s="29" t="s">
        <v>736</v>
      </c>
      <c r="N5230" s="29">
        <v>0</v>
      </c>
      <c r="O5230" s="29" t="s">
        <v>47</v>
      </c>
      <c r="P5230" s="33">
        <v>2741</v>
      </c>
      <c r="Q5230" s="33" t="s">
        <v>48</v>
      </c>
      <c r="R5230" s="80" t="s">
        <v>63</v>
      </c>
      <c r="S5230" s="81" t="s">
        <v>64</v>
      </c>
      <c r="T5230" s="81" t="s">
        <v>51</v>
      </c>
      <c r="U5230" s="82" t="s">
        <v>96</v>
      </c>
      <c r="V5230" s="83">
        <v>1.1000000000000001</v>
      </c>
      <c r="W5230" s="89">
        <v>1501.5000000000002</v>
      </c>
      <c r="X5230" s="85">
        <v>1</v>
      </c>
      <c r="Y5230" s="86">
        <v>3.05</v>
      </c>
      <c r="Z5230" s="82">
        <v>5</v>
      </c>
      <c r="AA5230" s="87">
        <v>0.61</v>
      </c>
      <c r="AB5230" s="83">
        <v>0</v>
      </c>
      <c r="AC5230" s="89">
        <v>0</v>
      </c>
      <c r="AD5230" s="90">
        <v>43619</v>
      </c>
      <c r="AE5230" s="90">
        <v>43620</v>
      </c>
      <c r="AF5230" s="82">
        <v>1</v>
      </c>
      <c r="AG5230" s="84" t="s">
        <v>53</v>
      </c>
      <c r="AH5230" s="83">
        <v>0</v>
      </c>
      <c r="AI5230" s="89">
        <v>0</v>
      </c>
      <c r="AJ5230" s="89">
        <v>0</v>
      </c>
      <c r="AK5230" s="60" t="str">
        <f>+IF(Tabla1[[#This Row],[REQUEST_TY]]="SR MANTENIMIENTO CORRECTIVO", "EMERGENCIA", "OTROS")</f>
        <v>EMERGENCIA</v>
      </c>
      <c r="AL5230" s="6" t="str">
        <f>+_xlfn.IFS(Tabla1[[#This Row],[Veces obj]]&lt;=1,"0-1",Tabla1[[#This Row],[Veces obj]]&lt;=2,"1-2",Tabla1[[#This Row],[Veces obj]]&lt;=3,"2-3",TRUE,"&gt;3")</f>
        <v>0-1</v>
      </c>
      <c r="AM5230" s="60" t="str">
        <f>+_xlfn.IFS(MONTH(Tabla1[[#This Row],[MES]])&lt;=3,"Q1",MONTH(Tabla1[[#This Row],[MES]])&lt;=6,"Q2",MONTH(Tabla1[[#This Row],[MES]])&lt;=9,"Q3",TRUE,"Q4")</f>
        <v>Q2</v>
      </c>
      <c r="AN5230" s="15" t="str">
        <f>+IFERROR(VLOOKUP(Tabla1[[#This Row],[CUENTA]],CTAS[],2,0),"OTROS")</f>
        <v>OTROS</v>
      </c>
      <c r="AP5230" s="15" t="str">
        <f>+IFERROR(VLOOKUP(Tabla1[[#This Row],[EMPLEADO]],IS[],3,0),"OTROS")</f>
        <v>OTROS</v>
      </c>
      <c r="AQ5230" s="15" t="str">
        <f>+IFERROR(VLOOKUP(Tabla1[[#This Row],[EMPLEADO]],IS[[NÓMINA]:[INGENIERO]],2,0),"OTROS")</f>
        <v>OTROS</v>
      </c>
    </row>
    <row r="5231" spans="1:43" x14ac:dyDescent="0.25">
      <c r="A5231" s="28" t="s">
        <v>14528</v>
      </c>
      <c r="B5231" s="29">
        <v>1</v>
      </c>
      <c r="C5231" s="29" t="s">
        <v>14634</v>
      </c>
      <c r="D5231" s="30" t="s">
        <v>38</v>
      </c>
      <c r="E5231" s="31" t="s">
        <v>599</v>
      </c>
      <c r="F5231" s="31" t="s">
        <v>14635</v>
      </c>
      <c r="G5231" s="88" t="s">
        <v>9229</v>
      </c>
      <c r="H5231" s="29" t="s">
        <v>527</v>
      </c>
      <c r="I5231" s="32" t="s">
        <v>43</v>
      </c>
      <c r="J5231" s="29" t="s">
        <v>8</v>
      </c>
      <c r="K5231" s="33" t="s">
        <v>528</v>
      </c>
      <c r="L5231" s="33" t="s">
        <v>529</v>
      </c>
      <c r="M5231" s="29" t="s">
        <v>530</v>
      </c>
      <c r="N5231" s="29">
        <v>1</v>
      </c>
      <c r="O5231" s="29" t="s">
        <v>47</v>
      </c>
      <c r="P5231" s="33">
        <v>76</v>
      </c>
      <c r="Q5231" s="33" t="s">
        <v>48</v>
      </c>
      <c r="R5231" s="80" t="s">
        <v>242</v>
      </c>
      <c r="S5231" s="81" t="s">
        <v>64</v>
      </c>
      <c r="T5231" s="81" t="s">
        <v>51</v>
      </c>
      <c r="U5231" s="82" t="s">
        <v>96</v>
      </c>
      <c r="V5231" s="83">
        <v>1.1000000000000001</v>
      </c>
      <c r="W5231" s="89">
        <v>0</v>
      </c>
      <c r="X5231" s="85">
        <v>1</v>
      </c>
      <c r="Y5231" s="86">
        <v>0.78</v>
      </c>
      <c r="Z5231" s="82">
        <v>5</v>
      </c>
      <c r="AA5231" s="87">
        <v>0.156</v>
      </c>
      <c r="AB5231" s="83">
        <v>0</v>
      </c>
      <c r="AC5231" s="89">
        <v>0</v>
      </c>
      <c r="AD5231" s="90">
        <v>43619</v>
      </c>
      <c r="AE5231" s="90">
        <v>43620</v>
      </c>
      <c r="AF5231" s="82">
        <v>1</v>
      </c>
      <c r="AG5231" s="84" t="s">
        <v>53</v>
      </c>
      <c r="AH5231" s="83">
        <v>0</v>
      </c>
      <c r="AI5231" s="89">
        <v>0</v>
      </c>
      <c r="AJ5231" s="89">
        <v>0</v>
      </c>
      <c r="AK5231" s="60" t="str">
        <f>+IF(Tabla1[[#This Row],[REQUEST_TY]]="SR MANTENIMIENTO CORRECTIVO", "EMERGENCIA", "OTROS")</f>
        <v>EMERGENCIA</v>
      </c>
      <c r="AL5231" s="6" t="str">
        <f>+_xlfn.IFS(Tabla1[[#This Row],[Veces obj]]&lt;=1,"0-1",Tabla1[[#This Row],[Veces obj]]&lt;=2,"1-2",Tabla1[[#This Row],[Veces obj]]&lt;=3,"2-3",TRUE,"&gt;3")</f>
        <v>0-1</v>
      </c>
      <c r="AM5231" s="60" t="str">
        <f>+_xlfn.IFS(MONTH(Tabla1[[#This Row],[MES]])&lt;=3,"Q1",MONTH(Tabla1[[#This Row],[MES]])&lt;=6,"Q2",MONTH(Tabla1[[#This Row],[MES]])&lt;=9,"Q3",TRUE,"Q4")</f>
        <v>Q2</v>
      </c>
      <c r="AN5231" s="15" t="str">
        <f>+IFERROR(VLOOKUP(Tabla1[[#This Row],[CUENTA]],CTAS[],2,0),"OTROS")</f>
        <v>OTROS</v>
      </c>
      <c r="AP5231" s="15" t="str">
        <f>+IFERROR(VLOOKUP(Tabla1[[#This Row],[EMPLEADO]],IS[],3,0),"OTROS")</f>
        <v>OTROS</v>
      </c>
      <c r="AQ5231" s="15" t="str">
        <f>+IFERROR(VLOOKUP(Tabla1[[#This Row],[EMPLEADO]],IS[[NÓMINA]:[INGENIERO]],2,0),"OTROS")</f>
        <v>OTROS</v>
      </c>
    </row>
    <row r="5232" spans="1:43" x14ac:dyDescent="0.25">
      <c r="A5232" s="28" t="s">
        <v>14528</v>
      </c>
      <c r="B5232" s="29">
        <v>1</v>
      </c>
      <c r="C5232" s="29" t="s">
        <v>14636</v>
      </c>
      <c r="D5232" s="30" t="s">
        <v>38</v>
      </c>
      <c r="E5232" s="31" t="s">
        <v>76</v>
      </c>
      <c r="F5232" s="31" t="s">
        <v>14637</v>
      </c>
      <c r="G5232" s="88" t="s">
        <v>6654</v>
      </c>
      <c r="H5232" s="29" t="s">
        <v>646</v>
      </c>
      <c r="I5232" s="32" t="s">
        <v>43</v>
      </c>
      <c r="J5232" s="29" t="s">
        <v>8</v>
      </c>
      <c r="K5232" s="33" t="s">
        <v>59</v>
      </c>
      <c r="L5232" s="33" t="s">
        <v>5585</v>
      </c>
      <c r="M5232" s="29" t="s">
        <v>256</v>
      </c>
      <c r="N5232" s="29">
        <v>0</v>
      </c>
      <c r="O5232" s="29" t="s">
        <v>47</v>
      </c>
      <c r="P5232" s="33">
        <v>82</v>
      </c>
      <c r="Q5232" s="33" t="s">
        <v>48</v>
      </c>
      <c r="R5232" s="80" t="s">
        <v>63</v>
      </c>
      <c r="S5232" s="81" t="s">
        <v>64</v>
      </c>
      <c r="T5232" s="81" t="s">
        <v>51</v>
      </c>
      <c r="U5232" s="82" t="s">
        <v>96</v>
      </c>
      <c r="V5232" s="83">
        <v>1.1000000000000001</v>
      </c>
      <c r="W5232" s="89">
        <v>1501.5000000000002</v>
      </c>
      <c r="X5232" s="85">
        <v>1</v>
      </c>
      <c r="Y5232" s="86">
        <v>3.57</v>
      </c>
      <c r="Z5232" s="82">
        <v>5</v>
      </c>
      <c r="AA5232" s="87">
        <v>0.71399999999999997</v>
      </c>
      <c r="AB5232" s="83">
        <v>0</v>
      </c>
      <c r="AC5232" s="89">
        <v>0</v>
      </c>
      <c r="AD5232" s="90">
        <v>43619</v>
      </c>
      <c r="AE5232" s="90">
        <v>43620</v>
      </c>
      <c r="AF5232" s="82">
        <v>1</v>
      </c>
      <c r="AG5232" s="84" t="s">
        <v>53</v>
      </c>
      <c r="AH5232" s="83">
        <v>0</v>
      </c>
      <c r="AI5232" s="89">
        <v>0</v>
      </c>
      <c r="AJ5232" s="89">
        <v>0</v>
      </c>
      <c r="AK5232" s="60" t="str">
        <f>+IF(Tabla1[[#This Row],[REQUEST_TY]]="SR MANTENIMIENTO CORRECTIVO", "EMERGENCIA", "OTROS")</f>
        <v>EMERGENCIA</v>
      </c>
      <c r="AL5232" s="6" t="str">
        <f>+_xlfn.IFS(Tabla1[[#This Row],[Veces obj]]&lt;=1,"0-1",Tabla1[[#This Row],[Veces obj]]&lt;=2,"1-2",Tabla1[[#This Row],[Veces obj]]&lt;=3,"2-3",TRUE,"&gt;3")</f>
        <v>0-1</v>
      </c>
      <c r="AM5232" s="60" t="str">
        <f>+_xlfn.IFS(MONTH(Tabla1[[#This Row],[MES]])&lt;=3,"Q1",MONTH(Tabla1[[#This Row],[MES]])&lt;=6,"Q2",MONTH(Tabla1[[#This Row],[MES]])&lt;=9,"Q3",TRUE,"Q4")</f>
        <v>Q2</v>
      </c>
      <c r="AN5232" s="15" t="str">
        <f>+IFERROR(VLOOKUP(Tabla1[[#This Row],[CUENTA]],CTAS[],2,0),"OTROS")</f>
        <v>OTROS</v>
      </c>
      <c r="AP5232" s="15" t="str">
        <f>+IFERROR(VLOOKUP(Tabla1[[#This Row],[EMPLEADO]],IS[],3,0),"OTROS")</f>
        <v>OTROS</v>
      </c>
      <c r="AQ5232" s="15" t="str">
        <f>+IFERROR(VLOOKUP(Tabla1[[#This Row],[EMPLEADO]],IS[[NÓMINA]:[INGENIERO]],2,0),"OTROS")</f>
        <v>OTROS</v>
      </c>
    </row>
    <row r="5233" spans="1:43" x14ac:dyDescent="0.25">
      <c r="A5233" s="28" t="s">
        <v>14528</v>
      </c>
      <c r="B5233" s="29">
        <v>1</v>
      </c>
      <c r="C5233" s="29" t="s">
        <v>14638</v>
      </c>
      <c r="D5233" s="30" t="s">
        <v>38</v>
      </c>
      <c r="E5233" s="31" t="s">
        <v>113</v>
      </c>
      <c r="F5233" s="31" t="s">
        <v>14639</v>
      </c>
      <c r="G5233" s="88" t="s">
        <v>14640</v>
      </c>
      <c r="H5233" s="29" t="s">
        <v>10274</v>
      </c>
      <c r="I5233" s="32" t="s">
        <v>43</v>
      </c>
      <c r="J5233" s="29" t="s">
        <v>8</v>
      </c>
      <c r="K5233" s="33" t="s">
        <v>144</v>
      </c>
      <c r="L5233" s="33" t="s">
        <v>616</v>
      </c>
      <c r="M5233" s="29" t="s">
        <v>46</v>
      </c>
      <c r="N5233" s="29">
        <v>0</v>
      </c>
      <c r="O5233" s="29" t="s">
        <v>47</v>
      </c>
      <c r="P5233" s="33">
        <v>2741</v>
      </c>
      <c r="Q5233" s="33" t="s">
        <v>48</v>
      </c>
      <c r="R5233" s="80" t="s">
        <v>49</v>
      </c>
      <c r="S5233" s="81" t="s">
        <v>50</v>
      </c>
      <c r="T5233" s="81" t="s">
        <v>51</v>
      </c>
      <c r="U5233" s="82" t="s">
        <v>52</v>
      </c>
      <c r="V5233" s="83">
        <v>1.05</v>
      </c>
      <c r="W5233" s="89">
        <v>750.75000000000011</v>
      </c>
      <c r="X5233" s="85">
        <v>1</v>
      </c>
      <c r="Y5233" s="86">
        <v>2.71</v>
      </c>
      <c r="Z5233" s="82">
        <v>5</v>
      </c>
      <c r="AA5233" s="87">
        <v>0.54200000000000004</v>
      </c>
      <c r="AB5233" s="83">
        <v>0</v>
      </c>
      <c r="AC5233" s="89">
        <v>0</v>
      </c>
      <c r="AD5233" s="90">
        <v>43620</v>
      </c>
      <c r="AE5233" s="90">
        <v>43620</v>
      </c>
      <c r="AF5233" s="82">
        <v>0</v>
      </c>
      <c r="AG5233" s="84" t="s">
        <v>53</v>
      </c>
      <c r="AH5233" s="83">
        <v>0</v>
      </c>
      <c r="AI5233" s="89">
        <v>0</v>
      </c>
      <c r="AJ5233" s="89">
        <v>0</v>
      </c>
      <c r="AK5233" s="60" t="str">
        <f>+IF(Tabla1[[#This Row],[REQUEST_TY]]="SR MANTENIMIENTO CORRECTIVO", "EMERGENCIA", "OTROS")</f>
        <v>EMERGENCIA</v>
      </c>
      <c r="AL5233" s="6" t="str">
        <f>+_xlfn.IFS(Tabla1[[#This Row],[Veces obj]]&lt;=1,"0-1",Tabla1[[#This Row],[Veces obj]]&lt;=2,"1-2",Tabla1[[#This Row],[Veces obj]]&lt;=3,"2-3",TRUE,"&gt;3")</f>
        <v>0-1</v>
      </c>
      <c r="AM5233" s="60" t="str">
        <f>+_xlfn.IFS(MONTH(Tabla1[[#This Row],[MES]])&lt;=3,"Q1",MONTH(Tabla1[[#This Row],[MES]])&lt;=6,"Q2",MONTH(Tabla1[[#This Row],[MES]])&lt;=9,"Q3",TRUE,"Q4")</f>
        <v>Q2</v>
      </c>
      <c r="AN5233" s="15" t="str">
        <f>+IFERROR(VLOOKUP(Tabla1[[#This Row],[CUENTA]],CTAS[],2,0),"OTROS")</f>
        <v>OTROS</v>
      </c>
      <c r="AP5233" s="15" t="str">
        <f>+IFERROR(VLOOKUP(Tabla1[[#This Row],[EMPLEADO]],IS[],3,0),"OTROS")</f>
        <v>OTROS</v>
      </c>
      <c r="AQ5233" s="15" t="str">
        <f>+IFERROR(VLOOKUP(Tabla1[[#This Row],[EMPLEADO]],IS[[NÓMINA]:[INGENIERO]],2,0),"OTROS")</f>
        <v>OTROS</v>
      </c>
    </row>
    <row r="5234" spans="1:43" x14ac:dyDescent="0.25">
      <c r="A5234" s="28" t="s">
        <v>14528</v>
      </c>
      <c r="B5234" s="29">
        <v>1</v>
      </c>
      <c r="C5234" s="29" t="s">
        <v>14641</v>
      </c>
      <c r="D5234" s="30" t="s">
        <v>38</v>
      </c>
      <c r="E5234" s="31" t="s">
        <v>993</v>
      </c>
      <c r="F5234" s="31" t="s">
        <v>14642</v>
      </c>
      <c r="G5234" s="88" t="s">
        <v>14643</v>
      </c>
      <c r="H5234" s="29" t="s">
        <v>220</v>
      </c>
      <c r="I5234" s="32" t="s">
        <v>43</v>
      </c>
      <c r="J5234" s="29" t="s">
        <v>8</v>
      </c>
      <c r="K5234" s="33" t="s">
        <v>1541</v>
      </c>
      <c r="L5234" s="33" t="s">
        <v>14644</v>
      </c>
      <c r="M5234" s="29" t="s">
        <v>1725</v>
      </c>
      <c r="N5234" s="29">
        <v>0</v>
      </c>
      <c r="O5234" s="29" t="s">
        <v>47</v>
      </c>
      <c r="P5234" s="33">
        <v>622</v>
      </c>
      <c r="Q5234" s="33" t="s">
        <v>48</v>
      </c>
      <c r="R5234" s="80" t="s">
        <v>235</v>
      </c>
      <c r="S5234" s="81" t="s">
        <v>50</v>
      </c>
      <c r="T5234" s="81" t="s">
        <v>51</v>
      </c>
      <c r="U5234" s="82" t="s">
        <v>52</v>
      </c>
      <c r="V5234" s="83">
        <v>1.05</v>
      </c>
      <c r="W5234" s="89">
        <v>750.75000000000011</v>
      </c>
      <c r="X5234" s="85">
        <v>1</v>
      </c>
      <c r="Y5234" s="86">
        <v>1.32</v>
      </c>
      <c r="Z5234" s="82">
        <v>5</v>
      </c>
      <c r="AA5234" s="87">
        <v>0.26400000000000001</v>
      </c>
      <c r="AB5234" s="83">
        <v>0</v>
      </c>
      <c r="AC5234" s="89">
        <v>0</v>
      </c>
      <c r="AD5234" s="90">
        <v>43620</v>
      </c>
      <c r="AE5234" s="90">
        <v>43620</v>
      </c>
      <c r="AF5234" s="82">
        <v>0</v>
      </c>
      <c r="AG5234" s="84" t="s">
        <v>53</v>
      </c>
      <c r="AH5234" s="83">
        <v>0</v>
      </c>
      <c r="AI5234" s="89">
        <v>0</v>
      </c>
      <c r="AJ5234" s="89">
        <v>0</v>
      </c>
      <c r="AK5234" s="60" t="str">
        <f>+IF(Tabla1[[#This Row],[REQUEST_TY]]="SR MANTENIMIENTO CORRECTIVO", "EMERGENCIA", "OTROS")</f>
        <v>EMERGENCIA</v>
      </c>
      <c r="AL5234" s="6" t="str">
        <f>+_xlfn.IFS(Tabla1[[#This Row],[Veces obj]]&lt;=1,"0-1",Tabla1[[#This Row],[Veces obj]]&lt;=2,"1-2",Tabla1[[#This Row],[Veces obj]]&lt;=3,"2-3",TRUE,"&gt;3")</f>
        <v>0-1</v>
      </c>
      <c r="AM5234" s="60" t="str">
        <f>+_xlfn.IFS(MONTH(Tabla1[[#This Row],[MES]])&lt;=3,"Q1",MONTH(Tabla1[[#This Row],[MES]])&lt;=6,"Q2",MONTH(Tabla1[[#This Row],[MES]])&lt;=9,"Q3",TRUE,"Q4")</f>
        <v>Q2</v>
      </c>
      <c r="AN5234" s="15" t="str">
        <f>+IFERROR(VLOOKUP(Tabla1[[#This Row],[CUENTA]],CTAS[],2,0),"OTROS")</f>
        <v>OTROS</v>
      </c>
      <c r="AP5234" s="15" t="str">
        <f>+IFERROR(VLOOKUP(Tabla1[[#This Row],[EMPLEADO]],IS[],3,0),"OTROS")</f>
        <v>OTROS</v>
      </c>
      <c r="AQ5234" s="15" t="str">
        <f>+IFERROR(VLOOKUP(Tabla1[[#This Row],[EMPLEADO]],IS[[NÓMINA]:[INGENIERO]],2,0),"OTROS")</f>
        <v>OTROS</v>
      </c>
    </row>
    <row r="5235" spans="1:43" x14ac:dyDescent="0.25">
      <c r="A5235" s="28" t="s">
        <v>14528</v>
      </c>
      <c r="B5235" s="29">
        <v>1</v>
      </c>
      <c r="C5235" s="29" t="s">
        <v>14645</v>
      </c>
      <c r="D5235" s="30" t="s">
        <v>38</v>
      </c>
      <c r="E5235" s="31" t="s">
        <v>133</v>
      </c>
      <c r="F5235" s="31" t="s">
        <v>14646</v>
      </c>
      <c r="G5235" s="88" t="s">
        <v>2629</v>
      </c>
      <c r="H5235" s="29" t="s">
        <v>784</v>
      </c>
      <c r="I5235" s="32" t="s">
        <v>43</v>
      </c>
      <c r="J5235" s="29" t="s">
        <v>8</v>
      </c>
      <c r="K5235" s="33" t="s">
        <v>59</v>
      </c>
      <c r="L5235" s="33" t="s">
        <v>1559</v>
      </c>
      <c r="M5235" s="29" t="s">
        <v>787</v>
      </c>
      <c r="N5235" s="29">
        <v>0</v>
      </c>
      <c r="O5235" s="29" t="s">
        <v>47</v>
      </c>
      <c r="P5235" s="33">
        <v>4</v>
      </c>
      <c r="Q5235" s="33" t="s">
        <v>207</v>
      </c>
      <c r="R5235" s="80" t="s">
        <v>138</v>
      </c>
      <c r="S5235" s="81" t="s">
        <v>139</v>
      </c>
      <c r="T5235" s="81" t="s">
        <v>51</v>
      </c>
      <c r="U5235" s="82" t="s">
        <v>879</v>
      </c>
      <c r="V5235" s="83">
        <v>0.6</v>
      </c>
      <c r="W5235" s="89">
        <v>943.80000000000007</v>
      </c>
      <c r="X5235" s="85">
        <v>1</v>
      </c>
      <c r="Y5235" s="86">
        <v>2.67</v>
      </c>
      <c r="Z5235" s="82">
        <v>4</v>
      </c>
      <c r="AA5235" s="87">
        <v>0.66749999999999998</v>
      </c>
      <c r="AB5235" s="83">
        <v>0</v>
      </c>
      <c r="AC5235" s="89">
        <v>0</v>
      </c>
      <c r="AD5235" s="90">
        <v>43619</v>
      </c>
      <c r="AE5235" s="90">
        <v>43620</v>
      </c>
      <c r="AF5235" s="82">
        <v>1</v>
      </c>
      <c r="AG5235" s="84" t="s">
        <v>53</v>
      </c>
      <c r="AH5235" s="83">
        <v>0</v>
      </c>
      <c r="AI5235" s="89">
        <v>0</v>
      </c>
      <c r="AJ5235" s="89">
        <v>0</v>
      </c>
      <c r="AK5235" s="60" t="str">
        <f>+IF(Tabla1[[#This Row],[REQUEST_TY]]="SR MANTENIMIENTO CORRECTIVO", "EMERGENCIA", "OTROS")</f>
        <v>EMERGENCIA</v>
      </c>
      <c r="AL5235" s="6" t="str">
        <f>+_xlfn.IFS(Tabla1[[#This Row],[Veces obj]]&lt;=1,"0-1",Tabla1[[#This Row],[Veces obj]]&lt;=2,"1-2",Tabla1[[#This Row],[Veces obj]]&lt;=3,"2-3",TRUE,"&gt;3")</f>
        <v>0-1</v>
      </c>
      <c r="AM5235" s="60" t="str">
        <f>+_xlfn.IFS(MONTH(Tabla1[[#This Row],[MES]])&lt;=3,"Q1",MONTH(Tabla1[[#This Row],[MES]])&lt;=6,"Q2",MONTH(Tabla1[[#This Row],[MES]])&lt;=9,"Q3",TRUE,"Q4")</f>
        <v>Q2</v>
      </c>
      <c r="AN5235" s="15" t="str">
        <f>+IFERROR(VLOOKUP(Tabla1[[#This Row],[CUENTA]],CTAS[],2,0),"OTROS")</f>
        <v>OTROS</v>
      </c>
      <c r="AP5235" s="15" t="str">
        <f>+IFERROR(VLOOKUP(Tabla1[[#This Row],[EMPLEADO]],IS[],3,0),"OTROS")</f>
        <v>OTROS</v>
      </c>
      <c r="AQ5235" s="15" t="str">
        <f>+IFERROR(VLOOKUP(Tabla1[[#This Row],[EMPLEADO]],IS[[NÓMINA]:[INGENIERO]],2,0),"OTROS")</f>
        <v>OTROS</v>
      </c>
    </row>
    <row r="5236" spans="1:43" x14ac:dyDescent="0.25">
      <c r="A5236" s="28" t="s">
        <v>14528</v>
      </c>
      <c r="B5236" s="29">
        <v>1</v>
      </c>
      <c r="C5236" s="29" t="s">
        <v>14647</v>
      </c>
      <c r="D5236" s="30" t="s">
        <v>38</v>
      </c>
      <c r="E5236" s="31" t="s">
        <v>725</v>
      </c>
      <c r="F5236" s="31" t="s">
        <v>14648</v>
      </c>
      <c r="G5236" s="88" t="s">
        <v>9086</v>
      </c>
      <c r="H5236" s="29" t="s">
        <v>784</v>
      </c>
      <c r="I5236" s="32" t="s">
        <v>43</v>
      </c>
      <c r="J5236" s="29" t="s">
        <v>8</v>
      </c>
      <c r="K5236" s="33" t="s">
        <v>59</v>
      </c>
      <c r="L5236" s="33" t="s">
        <v>1559</v>
      </c>
      <c r="M5236" s="29" t="s">
        <v>1560</v>
      </c>
      <c r="N5236" s="29">
        <v>0</v>
      </c>
      <c r="O5236" s="29" t="s">
        <v>47</v>
      </c>
      <c r="P5236" s="33">
        <v>77</v>
      </c>
      <c r="Q5236" s="33" t="s">
        <v>48</v>
      </c>
      <c r="R5236" s="80" t="s">
        <v>223</v>
      </c>
      <c r="S5236" s="81" t="s">
        <v>139</v>
      </c>
      <c r="T5236" s="81" t="s">
        <v>51</v>
      </c>
      <c r="U5236" s="82" t="s">
        <v>353</v>
      </c>
      <c r="V5236" s="83">
        <v>1.1499999999999999</v>
      </c>
      <c r="W5236" s="89">
        <v>1808.95</v>
      </c>
      <c r="X5236" s="85">
        <v>1</v>
      </c>
      <c r="Y5236" s="86">
        <v>6.8</v>
      </c>
      <c r="Z5236" s="82">
        <v>4</v>
      </c>
      <c r="AA5236" s="87">
        <v>1.7</v>
      </c>
      <c r="AB5236" s="83">
        <v>0.17499999999999999</v>
      </c>
      <c r="AC5236" s="89">
        <v>-275.27500000000003</v>
      </c>
      <c r="AD5236" s="90">
        <v>43619</v>
      </c>
      <c r="AE5236" s="90">
        <v>43620</v>
      </c>
      <c r="AF5236" s="82">
        <v>1</v>
      </c>
      <c r="AG5236" s="84" t="s">
        <v>53</v>
      </c>
      <c r="AH5236" s="83">
        <v>0</v>
      </c>
      <c r="AI5236" s="89">
        <v>0</v>
      </c>
      <c r="AJ5236" s="89">
        <v>0</v>
      </c>
      <c r="AK5236" s="60" t="str">
        <f>+IF(Tabla1[[#This Row],[REQUEST_TY]]="SR MANTENIMIENTO CORRECTIVO", "EMERGENCIA", "OTROS")</f>
        <v>EMERGENCIA</v>
      </c>
      <c r="AL5236" s="6" t="str">
        <f>+_xlfn.IFS(Tabla1[[#This Row],[Veces obj]]&lt;=1,"0-1",Tabla1[[#This Row],[Veces obj]]&lt;=2,"1-2",Tabla1[[#This Row],[Veces obj]]&lt;=3,"2-3",TRUE,"&gt;3")</f>
        <v>1-2</v>
      </c>
      <c r="AM5236" s="60" t="str">
        <f>+_xlfn.IFS(MONTH(Tabla1[[#This Row],[MES]])&lt;=3,"Q1",MONTH(Tabla1[[#This Row],[MES]])&lt;=6,"Q2",MONTH(Tabla1[[#This Row],[MES]])&lt;=9,"Q3",TRUE,"Q4")</f>
        <v>Q2</v>
      </c>
      <c r="AN5236" s="15" t="str">
        <f>+IFERROR(VLOOKUP(Tabla1[[#This Row],[CUENTA]],CTAS[],2,0),"OTROS")</f>
        <v>OTROS</v>
      </c>
      <c r="AP5236" s="15" t="str">
        <f>+IFERROR(VLOOKUP(Tabla1[[#This Row],[EMPLEADO]],IS[],3,0),"OTROS")</f>
        <v>OTROS</v>
      </c>
      <c r="AQ5236" s="15" t="str">
        <f>+IFERROR(VLOOKUP(Tabla1[[#This Row],[EMPLEADO]],IS[[NÓMINA]:[INGENIERO]],2,0),"OTROS")</f>
        <v>OTROS</v>
      </c>
    </row>
    <row r="5237" spans="1:43" x14ac:dyDescent="0.25">
      <c r="A5237" s="28" t="s">
        <v>14528</v>
      </c>
      <c r="B5237" s="29">
        <v>1</v>
      </c>
      <c r="C5237" s="29" t="s">
        <v>14649</v>
      </c>
      <c r="D5237" s="30" t="s">
        <v>38</v>
      </c>
      <c r="E5237" s="31" t="s">
        <v>1077</v>
      </c>
      <c r="F5237" s="31" t="s">
        <v>14650</v>
      </c>
      <c r="G5237" s="88" t="s">
        <v>1079</v>
      </c>
      <c r="H5237" s="29" t="s">
        <v>297</v>
      </c>
      <c r="I5237" s="32" t="s">
        <v>43</v>
      </c>
      <c r="J5237" s="29" t="s">
        <v>8</v>
      </c>
      <c r="K5237" s="33" t="s">
        <v>71</v>
      </c>
      <c r="L5237" s="33" t="s">
        <v>1080</v>
      </c>
      <c r="M5237" s="29" t="s">
        <v>94</v>
      </c>
      <c r="N5237" s="29">
        <v>0</v>
      </c>
      <c r="O5237" s="29" t="s">
        <v>47</v>
      </c>
      <c r="P5237" s="33">
        <v>53</v>
      </c>
      <c r="Q5237" s="33" t="s">
        <v>82</v>
      </c>
      <c r="R5237" s="80" t="s">
        <v>63</v>
      </c>
      <c r="S5237" s="81" t="s">
        <v>64</v>
      </c>
      <c r="T5237" s="81" t="s">
        <v>51</v>
      </c>
      <c r="U5237" s="82" t="s">
        <v>83</v>
      </c>
      <c r="V5237" s="83">
        <v>1.05</v>
      </c>
      <c r="W5237" s="89">
        <v>1433.25</v>
      </c>
      <c r="X5237" s="85">
        <v>1</v>
      </c>
      <c r="Y5237" s="86">
        <v>0.97</v>
      </c>
      <c r="Z5237" s="82">
        <v>5</v>
      </c>
      <c r="AA5237" s="87">
        <v>0.19400000000000001</v>
      </c>
      <c r="AB5237" s="83">
        <v>0</v>
      </c>
      <c r="AC5237" s="89">
        <v>0</v>
      </c>
      <c r="AD5237" s="90">
        <v>43619</v>
      </c>
      <c r="AE5237" s="90">
        <v>43620</v>
      </c>
      <c r="AF5237" s="82">
        <v>1</v>
      </c>
      <c r="AG5237" s="84" t="s">
        <v>53</v>
      </c>
      <c r="AH5237" s="83">
        <v>0</v>
      </c>
      <c r="AI5237" s="89">
        <v>0</v>
      </c>
      <c r="AJ5237" s="89">
        <v>0</v>
      </c>
      <c r="AK5237" s="60" t="str">
        <f>+IF(Tabla1[[#This Row],[REQUEST_TY]]="SR MANTENIMIENTO CORRECTIVO", "EMERGENCIA", "OTROS")</f>
        <v>EMERGENCIA</v>
      </c>
      <c r="AL5237" s="6" t="str">
        <f>+_xlfn.IFS(Tabla1[[#This Row],[Veces obj]]&lt;=1,"0-1",Tabla1[[#This Row],[Veces obj]]&lt;=2,"1-2",Tabla1[[#This Row],[Veces obj]]&lt;=3,"2-3",TRUE,"&gt;3")</f>
        <v>0-1</v>
      </c>
      <c r="AM5237" s="60" t="str">
        <f>+_xlfn.IFS(MONTH(Tabla1[[#This Row],[MES]])&lt;=3,"Q1",MONTH(Tabla1[[#This Row],[MES]])&lt;=6,"Q2",MONTH(Tabla1[[#This Row],[MES]])&lt;=9,"Q3",TRUE,"Q4")</f>
        <v>Q2</v>
      </c>
      <c r="AN5237" s="15" t="str">
        <f>+IFERROR(VLOOKUP(Tabla1[[#This Row],[CUENTA]],CTAS[],2,0),"OTROS")</f>
        <v>OTROS</v>
      </c>
      <c r="AP5237" s="15" t="str">
        <f>+IFERROR(VLOOKUP(Tabla1[[#This Row],[EMPLEADO]],IS[],3,0),"OTROS")</f>
        <v>JUAREZ</v>
      </c>
      <c r="AQ5237" s="15" t="str">
        <f>+IFERROR(VLOOKUP(Tabla1[[#This Row],[EMPLEADO]],IS[[NÓMINA]:[INGENIERO]],2,0),"OTROS")</f>
        <v>ALFREDO TORRES</v>
      </c>
    </row>
    <row r="5238" spans="1:43" x14ac:dyDescent="0.25">
      <c r="A5238" s="28" t="s">
        <v>14528</v>
      </c>
      <c r="B5238" s="29">
        <v>1</v>
      </c>
      <c r="C5238" s="29" t="s">
        <v>14651</v>
      </c>
      <c r="D5238" s="30" t="s">
        <v>38</v>
      </c>
      <c r="E5238" s="31" t="s">
        <v>507</v>
      </c>
      <c r="F5238" s="31" t="s">
        <v>14652</v>
      </c>
      <c r="G5238" s="88" t="s">
        <v>14653</v>
      </c>
      <c r="H5238" s="29" t="s">
        <v>484</v>
      </c>
      <c r="I5238" s="32" t="s">
        <v>43</v>
      </c>
      <c r="J5238" s="29" t="s">
        <v>8</v>
      </c>
      <c r="K5238" s="33" t="s">
        <v>2300</v>
      </c>
      <c r="L5238" s="33" t="s">
        <v>2301</v>
      </c>
      <c r="M5238" s="29" t="s">
        <v>94</v>
      </c>
      <c r="N5238" s="29">
        <v>1</v>
      </c>
      <c r="O5238" s="29" t="s">
        <v>47</v>
      </c>
      <c r="P5238" s="33">
        <v>183</v>
      </c>
      <c r="Q5238" s="33" t="s">
        <v>48</v>
      </c>
      <c r="R5238" s="80" t="s">
        <v>242</v>
      </c>
      <c r="S5238" s="81" t="s">
        <v>64</v>
      </c>
      <c r="T5238" s="81" t="s">
        <v>51</v>
      </c>
      <c r="U5238" s="82" t="s">
        <v>96</v>
      </c>
      <c r="V5238" s="83">
        <v>1.1000000000000001</v>
      </c>
      <c r="W5238" s="89">
        <v>0</v>
      </c>
      <c r="X5238" s="85">
        <v>1</v>
      </c>
      <c r="Y5238" s="86">
        <v>1.34</v>
      </c>
      <c r="Z5238" s="82">
        <v>5</v>
      </c>
      <c r="AA5238" s="87">
        <v>0.26800000000000002</v>
      </c>
      <c r="AB5238" s="83">
        <v>0</v>
      </c>
      <c r="AC5238" s="89">
        <v>0</v>
      </c>
      <c r="AD5238" s="90">
        <v>43619</v>
      </c>
      <c r="AE5238" s="90">
        <v>43620</v>
      </c>
      <c r="AF5238" s="82">
        <v>1</v>
      </c>
      <c r="AG5238" s="84" t="s">
        <v>53</v>
      </c>
      <c r="AH5238" s="83">
        <v>0</v>
      </c>
      <c r="AI5238" s="89">
        <v>0</v>
      </c>
      <c r="AJ5238" s="89">
        <v>0</v>
      </c>
      <c r="AK5238" s="60" t="str">
        <f>+IF(Tabla1[[#This Row],[REQUEST_TY]]="SR MANTENIMIENTO CORRECTIVO", "EMERGENCIA", "OTROS")</f>
        <v>EMERGENCIA</v>
      </c>
      <c r="AL5238" s="6" t="str">
        <f>+_xlfn.IFS(Tabla1[[#This Row],[Veces obj]]&lt;=1,"0-1",Tabla1[[#This Row],[Veces obj]]&lt;=2,"1-2",Tabla1[[#This Row],[Veces obj]]&lt;=3,"2-3",TRUE,"&gt;3")</f>
        <v>0-1</v>
      </c>
      <c r="AM5238" s="60" t="str">
        <f>+_xlfn.IFS(MONTH(Tabla1[[#This Row],[MES]])&lt;=3,"Q1",MONTH(Tabla1[[#This Row],[MES]])&lt;=6,"Q2",MONTH(Tabla1[[#This Row],[MES]])&lt;=9,"Q3",TRUE,"Q4")</f>
        <v>Q2</v>
      </c>
      <c r="AN5238" s="15" t="str">
        <f>+IFERROR(VLOOKUP(Tabla1[[#This Row],[CUENTA]],CTAS[],2,0),"OTROS")</f>
        <v>OTROS</v>
      </c>
      <c r="AP5238" s="15" t="str">
        <f>+IFERROR(VLOOKUP(Tabla1[[#This Row],[EMPLEADO]],IS[],3,0),"OTROS")</f>
        <v>OTROS</v>
      </c>
      <c r="AQ5238" s="15" t="str">
        <f>+IFERROR(VLOOKUP(Tabla1[[#This Row],[EMPLEADO]],IS[[NÓMINA]:[INGENIERO]],2,0),"OTROS")</f>
        <v>OTROS</v>
      </c>
    </row>
    <row r="5239" spans="1:43" x14ac:dyDescent="0.25">
      <c r="A5239" s="28" t="s">
        <v>14528</v>
      </c>
      <c r="B5239" s="29">
        <v>1</v>
      </c>
      <c r="C5239" s="29" t="s">
        <v>14654</v>
      </c>
      <c r="D5239" s="30" t="s">
        <v>38</v>
      </c>
      <c r="E5239" s="31" t="s">
        <v>133</v>
      </c>
      <c r="F5239" s="31" t="s">
        <v>14589</v>
      </c>
      <c r="G5239" s="88" t="s">
        <v>11683</v>
      </c>
      <c r="H5239" s="29" t="s">
        <v>8581</v>
      </c>
      <c r="I5239" s="32" t="s">
        <v>43</v>
      </c>
      <c r="J5239" s="29" t="s">
        <v>8</v>
      </c>
      <c r="K5239" s="33" t="s">
        <v>59</v>
      </c>
      <c r="L5239" s="33" t="s">
        <v>1329</v>
      </c>
      <c r="M5239" s="29" t="s">
        <v>473</v>
      </c>
      <c r="N5239" s="29">
        <v>0</v>
      </c>
      <c r="O5239" s="29" t="s">
        <v>47</v>
      </c>
      <c r="P5239" s="33">
        <v>27</v>
      </c>
      <c r="Q5239" s="33" t="s">
        <v>62</v>
      </c>
      <c r="R5239" s="80" t="s">
        <v>138</v>
      </c>
      <c r="S5239" s="81" t="s">
        <v>139</v>
      </c>
      <c r="T5239" s="81" t="s">
        <v>51</v>
      </c>
      <c r="U5239" s="82" t="s">
        <v>262</v>
      </c>
      <c r="V5239" s="83">
        <v>1.05</v>
      </c>
      <c r="W5239" s="89">
        <v>1651.6500000000003</v>
      </c>
      <c r="X5239" s="85">
        <v>1</v>
      </c>
      <c r="Y5239" s="86">
        <v>7.17</v>
      </c>
      <c r="Z5239" s="82">
        <v>4</v>
      </c>
      <c r="AA5239" s="87">
        <v>1.7925</v>
      </c>
      <c r="AB5239" s="83">
        <v>0.198125</v>
      </c>
      <c r="AC5239" s="89">
        <v>-311.65062500000005</v>
      </c>
      <c r="AD5239" s="90">
        <v>43619</v>
      </c>
      <c r="AE5239" s="90">
        <v>43620</v>
      </c>
      <c r="AF5239" s="82">
        <v>1</v>
      </c>
      <c r="AG5239" s="84" t="s">
        <v>53</v>
      </c>
      <c r="AH5239" s="83">
        <v>0</v>
      </c>
      <c r="AI5239" s="89">
        <v>0</v>
      </c>
      <c r="AJ5239" s="89">
        <v>0</v>
      </c>
      <c r="AK5239" s="60" t="str">
        <f>+IF(Tabla1[[#This Row],[REQUEST_TY]]="SR MANTENIMIENTO CORRECTIVO", "EMERGENCIA", "OTROS")</f>
        <v>EMERGENCIA</v>
      </c>
      <c r="AL5239" s="6" t="str">
        <f>+_xlfn.IFS(Tabla1[[#This Row],[Veces obj]]&lt;=1,"0-1",Tabla1[[#This Row],[Veces obj]]&lt;=2,"1-2",Tabla1[[#This Row],[Veces obj]]&lt;=3,"2-3",TRUE,"&gt;3")</f>
        <v>1-2</v>
      </c>
      <c r="AM5239" s="60" t="str">
        <f>+_xlfn.IFS(MONTH(Tabla1[[#This Row],[MES]])&lt;=3,"Q1",MONTH(Tabla1[[#This Row],[MES]])&lt;=6,"Q2",MONTH(Tabla1[[#This Row],[MES]])&lt;=9,"Q3",TRUE,"Q4")</f>
        <v>Q2</v>
      </c>
      <c r="AN5239" s="15" t="str">
        <f>+IFERROR(VLOOKUP(Tabla1[[#This Row],[CUENTA]],CTAS[],2,0),"OTROS")</f>
        <v>OTROS</v>
      </c>
      <c r="AP5239" s="15" t="str">
        <f>+IFERROR(VLOOKUP(Tabla1[[#This Row],[EMPLEADO]],IS[],3,0),"OTROS")</f>
        <v>OTROS</v>
      </c>
      <c r="AQ5239" s="15" t="str">
        <f>+IFERROR(VLOOKUP(Tabla1[[#This Row],[EMPLEADO]],IS[[NÓMINA]:[INGENIERO]],2,0),"OTROS")</f>
        <v>OTROS</v>
      </c>
    </row>
    <row r="5240" spans="1:43" x14ac:dyDescent="0.25">
      <c r="A5240" s="28" t="s">
        <v>14528</v>
      </c>
      <c r="B5240" s="29">
        <v>1</v>
      </c>
      <c r="C5240" s="29" t="s">
        <v>14655</v>
      </c>
      <c r="D5240" s="30" t="s">
        <v>38</v>
      </c>
      <c r="E5240" s="31" t="s">
        <v>373</v>
      </c>
      <c r="F5240" s="31" t="s">
        <v>14656</v>
      </c>
      <c r="G5240" s="88" t="s">
        <v>11391</v>
      </c>
      <c r="H5240" s="29" t="s">
        <v>679</v>
      </c>
      <c r="I5240" s="32" t="s">
        <v>43</v>
      </c>
      <c r="J5240" s="29" t="s">
        <v>8</v>
      </c>
      <c r="K5240" s="33" t="s">
        <v>338</v>
      </c>
      <c r="L5240" s="33" t="s">
        <v>11392</v>
      </c>
      <c r="M5240" s="29" t="s">
        <v>109</v>
      </c>
      <c r="N5240" s="29">
        <v>0</v>
      </c>
      <c r="O5240" s="29" t="s">
        <v>47</v>
      </c>
      <c r="P5240" s="33">
        <v>47</v>
      </c>
      <c r="Q5240" s="33" t="s">
        <v>82</v>
      </c>
      <c r="R5240" s="80" t="s">
        <v>153</v>
      </c>
      <c r="S5240" s="81" t="s">
        <v>50</v>
      </c>
      <c r="T5240" s="81" t="s">
        <v>51</v>
      </c>
      <c r="U5240" s="82" t="s">
        <v>120</v>
      </c>
      <c r="V5240" s="83">
        <v>0.8</v>
      </c>
      <c r="W5240" s="89">
        <v>572.00000000000011</v>
      </c>
      <c r="X5240" s="85">
        <v>1</v>
      </c>
      <c r="Y5240" s="86">
        <v>3.68</v>
      </c>
      <c r="Z5240" s="82">
        <v>5</v>
      </c>
      <c r="AA5240" s="87">
        <v>0.73599999999999999</v>
      </c>
      <c r="AB5240" s="83">
        <v>0</v>
      </c>
      <c r="AC5240" s="89">
        <v>0</v>
      </c>
      <c r="AD5240" s="90">
        <v>43620</v>
      </c>
      <c r="AE5240" s="90">
        <v>43620</v>
      </c>
      <c r="AF5240" s="82">
        <v>0</v>
      </c>
      <c r="AG5240" s="84" t="s">
        <v>53</v>
      </c>
      <c r="AH5240" s="83">
        <v>0</v>
      </c>
      <c r="AI5240" s="89">
        <v>0</v>
      </c>
      <c r="AJ5240" s="89">
        <v>0</v>
      </c>
      <c r="AK5240" s="60" t="str">
        <f>+IF(Tabla1[[#This Row],[REQUEST_TY]]="SR MANTENIMIENTO CORRECTIVO", "EMERGENCIA", "OTROS")</f>
        <v>EMERGENCIA</v>
      </c>
      <c r="AL5240" s="6" t="str">
        <f>+_xlfn.IFS(Tabla1[[#This Row],[Veces obj]]&lt;=1,"0-1",Tabla1[[#This Row],[Veces obj]]&lt;=2,"1-2",Tabla1[[#This Row],[Veces obj]]&lt;=3,"2-3",TRUE,"&gt;3")</f>
        <v>0-1</v>
      </c>
      <c r="AM5240" s="60" t="str">
        <f>+_xlfn.IFS(MONTH(Tabla1[[#This Row],[MES]])&lt;=3,"Q1",MONTH(Tabla1[[#This Row],[MES]])&lt;=6,"Q2",MONTH(Tabla1[[#This Row],[MES]])&lt;=9,"Q3",TRUE,"Q4")</f>
        <v>Q2</v>
      </c>
      <c r="AN5240" s="15" t="str">
        <f>+IFERROR(VLOOKUP(Tabla1[[#This Row],[CUENTA]],CTAS[],2,0),"OTROS")</f>
        <v>OTROS</v>
      </c>
      <c r="AP5240" s="15" t="str">
        <f>+IFERROR(VLOOKUP(Tabla1[[#This Row],[EMPLEADO]],IS[],3,0),"OTROS")</f>
        <v>OTROS</v>
      </c>
      <c r="AQ5240" s="15" t="str">
        <f>+IFERROR(VLOOKUP(Tabla1[[#This Row],[EMPLEADO]],IS[[NÓMINA]:[INGENIERO]],2,0),"OTROS")</f>
        <v>OTROS</v>
      </c>
    </row>
    <row r="5241" spans="1:43" x14ac:dyDescent="0.25">
      <c r="A5241" s="28" t="s">
        <v>14528</v>
      </c>
      <c r="B5241" s="29">
        <v>1</v>
      </c>
      <c r="C5241" s="29" t="s">
        <v>14657</v>
      </c>
      <c r="D5241" s="30" t="s">
        <v>38</v>
      </c>
      <c r="E5241" s="31" t="s">
        <v>85</v>
      </c>
      <c r="F5241" s="31" t="s">
        <v>14658</v>
      </c>
      <c r="G5241" s="88" t="s">
        <v>5940</v>
      </c>
      <c r="H5241" s="29" t="s">
        <v>70</v>
      </c>
      <c r="I5241" s="32" t="s">
        <v>43</v>
      </c>
      <c r="J5241" s="29" t="s">
        <v>8</v>
      </c>
      <c r="K5241" s="33" t="s">
        <v>92</v>
      </c>
      <c r="L5241" s="33" t="s">
        <v>93</v>
      </c>
      <c r="M5241" s="29" t="s">
        <v>94</v>
      </c>
      <c r="N5241" s="29">
        <v>1</v>
      </c>
      <c r="O5241" s="29" t="s">
        <v>47</v>
      </c>
      <c r="P5241" s="33">
        <v>111</v>
      </c>
      <c r="Q5241" s="33" t="s">
        <v>48</v>
      </c>
      <c r="R5241" s="80" t="s">
        <v>49</v>
      </c>
      <c r="S5241" s="81" t="s">
        <v>50</v>
      </c>
      <c r="T5241" s="81" t="s">
        <v>51</v>
      </c>
      <c r="U5241" s="82" t="s">
        <v>52</v>
      </c>
      <c r="V5241" s="83">
        <v>1.05</v>
      </c>
      <c r="W5241" s="89">
        <v>0</v>
      </c>
      <c r="X5241" s="85">
        <v>1</v>
      </c>
      <c r="Y5241" s="86">
        <v>0</v>
      </c>
      <c r="Z5241" s="82">
        <v>5</v>
      </c>
      <c r="AA5241" s="87">
        <v>0</v>
      </c>
      <c r="AB5241" s="83">
        <v>0</v>
      </c>
      <c r="AC5241" s="89">
        <v>0</v>
      </c>
      <c r="AD5241" s="90">
        <v>43620</v>
      </c>
      <c r="AE5241" s="90">
        <v>43620</v>
      </c>
      <c r="AF5241" s="82">
        <v>0</v>
      </c>
      <c r="AG5241" s="84" t="s">
        <v>53</v>
      </c>
      <c r="AH5241" s="83">
        <v>0</v>
      </c>
      <c r="AI5241" s="89">
        <v>0</v>
      </c>
      <c r="AJ5241" s="89">
        <v>0</v>
      </c>
      <c r="AK5241" s="60" t="str">
        <f>+IF(Tabla1[[#This Row],[REQUEST_TY]]="SR MANTENIMIENTO CORRECTIVO", "EMERGENCIA", "OTROS")</f>
        <v>EMERGENCIA</v>
      </c>
      <c r="AL5241" s="6" t="str">
        <f>+_xlfn.IFS(Tabla1[[#This Row],[Veces obj]]&lt;=1,"0-1",Tabla1[[#This Row],[Veces obj]]&lt;=2,"1-2",Tabla1[[#This Row],[Veces obj]]&lt;=3,"2-3",TRUE,"&gt;3")</f>
        <v>0-1</v>
      </c>
      <c r="AM5241" s="60" t="str">
        <f>+_xlfn.IFS(MONTH(Tabla1[[#This Row],[MES]])&lt;=3,"Q1",MONTH(Tabla1[[#This Row],[MES]])&lt;=6,"Q2",MONTH(Tabla1[[#This Row],[MES]])&lt;=9,"Q3",TRUE,"Q4")</f>
        <v>Q2</v>
      </c>
      <c r="AN5241" s="15" t="str">
        <f>+IFERROR(VLOOKUP(Tabla1[[#This Row],[CUENTA]],CTAS[],2,0),"OTROS")</f>
        <v>OTROS</v>
      </c>
      <c r="AP5241" s="15" t="str">
        <f>+IFERROR(VLOOKUP(Tabla1[[#This Row],[EMPLEADO]],IS[],3,0),"OTROS")</f>
        <v>OTROS</v>
      </c>
      <c r="AQ5241" s="15" t="str">
        <f>+IFERROR(VLOOKUP(Tabla1[[#This Row],[EMPLEADO]],IS[[NÓMINA]:[INGENIERO]],2,0),"OTROS")</f>
        <v>OTROS</v>
      </c>
    </row>
    <row r="5242" spans="1:43" x14ac:dyDescent="0.25">
      <c r="A5242" s="28" t="s">
        <v>14528</v>
      </c>
      <c r="B5242" s="29">
        <v>1</v>
      </c>
      <c r="C5242" s="29" t="s">
        <v>14659</v>
      </c>
      <c r="D5242" s="30" t="s">
        <v>3346</v>
      </c>
      <c r="E5242" s="31" t="s">
        <v>39</v>
      </c>
      <c r="F5242" s="31" t="s">
        <v>14660</v>
      </c>
      <c r="G5242" s="88" t="s">
        <v>3583</v>
      </c>
      <c r="H5242" s="29" t="s">
        <v>42</v>
      </c>
      <c r="I5242" s="32" t="s">
        <v>43</v>
      </c>
      <c r="J5242" s="29" t="s">
        <v>8</v>
      </c>
      <c r="K5242" s="33" t="s">
        <v>798</v>
      </c>
      <c r="L5242" s="33" t="s">
        <v>1729</v>
      </c>
      <c r="M5242" s="29" t="s">
        <v>131</v>
      </c>
      <c r="N5242" s="29">
        <v>1</v>
      </c>
      <c r="O5242" s="29" t="s">
        <v>47</v>
      </c>
      <c r="P5242" s="33" t="s">
        <v>822</v>
      </c>
      <c r="Q5242" s="33" t="s">
        <v>48</v>
      </c>
      <c r="R5242" s="80" t="s">
        <v>49</v>
      </c>
      <c r="S5242" s="81" t="s">
        <v>50</v>
      </c>
      <c r="T5242" s="81" t="s">
        <v>51</v>
      </c>
      <c r="U5242" s="82" t="s">
        <v>52</v>
      </c>
      <c r="V5242" s="83">
        <v>1</v>
      </c>
      <c r="W5242" s="89">
        <v>0</v>
      </c>
      <c r="X5242" s="85">
        <v>0</v>
      </c>
      <c r="Y5242" s="86">
        <v>5</v>
      </c>
      <c r="Z5242" s="82">
        <v>5</v>
      </c>
      <c r="AA5242" s="87">
        <v>1</v>
      </c>
      <c r="AB5242" s="83">
        <v>0</v>
      </c>
      <c r="AC5242" s="89">
        <v>0</v>
      </c>
      <c r="AD5242" s="90">
        <v>43619</v>
      </c>
      <c r="AE5242" s="90">
        <v>43620</v>
      </c>
      <c r="AF5242" s="82">
        <v>1</v>
      </c>
      <c r="AG5242" s="84" t="s">
        <v>53</v>
      </c>
      <c r="AH5242" s="83">
        <v>0</v>
      </c>
      <c r="AI5242" s="89">
        <v>0</v>
      </c>
      <c r="AJ5242" s="89">
        <v>0</v>
      </c>
      <c r="AK5242" s="60" t="str">
        <f>+IF(Tabla1[[#This Row],[REQUEST_TY]]="SR MANTENIMIENTO CORRECTIVO", "EMERGENCIA", "OTROS")</f>
        <v>OTROS</v>
      </c>
      <c r="AL5242" s="6" t="str">
        <f>+_xlfn.IFS(Tabla1[[#This Row],[Veces obj]]&lt;=1,"0-1",Tabla1[[#This Row],[Veces obj]]&lt;=2,"1-2",Tabla1[[#This Row],[Veces obj]]&lt;=3,"2-3",TRUE,"&gt;3")</f>
        <v>0-1</v>
      </c>
      <c r="AM5242" s="60" t="str">
        <f>+_xlfn.IFS(MONTH(Tabla1[[#This Row],[MES]])&lt;=3,"Q1",MONTH(Tabla1[[#This Row],[MES]])&lt;=6,"Q2",MONTH(Tabla1[[#This Row],[MES]])&lt;=9,"Q3",TRUE,"Q4")</f>
        <v>Q2</v>
      </c>
      <c r="AN5242" s="15" t="str">
        <f>+IFERROR(VLOOKUP(Tabla1[[#This Row],[CUENTA]],CTAS[],2,0),"OTROS")</f>
        <v>OTROS</v>
      </c>
      <c r="AP5242" s="15" t="str">
        <f>+IFERROR(VLOOKUP(Tabla1[[#This Row],[EMPLEADO]],IS[],3,0),"OTROS")</f>
        <v>OTROS</v>
      </c>
      <c r="AQ5242" s="15" t="str">
        <f>+IFERROR(VLOOKUP(Tabla1[[#This Row],[EMPLEADO]],IS[[NÓMINA]:[INGENIERO]],2,0),"OTROS")</f>
        <v>OTROS</v>
      </c>
    </row>
    <row r="5243" spans="1:43" x14ac:dyDescent="0.25">
      <c r="A5243" s="28" t="s">
        <v>14528</v>
      </c>
      <c r="B5243" s="29">
        <v>1</v>
      </c>
      <c r="C5243" s="29" t="s">
        <v>14661</v>
      </c>
      <c r="D5243" s="30" t="s">
        <v>38</v>
      </c>
      <c r="E5243" s="31" t="s">
        <v>2034</v>
      </c>
      <c r="F5243" s="31" t="s">
        <v>14662</v>
      </c>
      <c r="G5243" s="88" t="s">
        <v>2036</v>
      </c>
      <c r="H5243" s="29" t="s">
        <v>592</v>
      </c>
      <c r="I5243" s="32" t="s">
        <v>43</v>
      </c>
      <c r="J5243" s="29" t="s">
        <v>8</v>
      </c>
      <c r="K5243" s="33" t="s">
        <v>438</v>
      </c>
      <c r="L5243" s="33" t="s">
        <v>2037</v>
      </c>
      <c r="M5243" s="29" t="s">
        <v>165</v>
      </c>
      <c r="N5243" s="29">
        <v>0</v>
      </c>
      <c r="O5243" s="29" t="s">
        <v>47</v>
      </c>
      <c r="P5243" s="33">
        <v>1</v>
      </c>
      <c r="Q5243" s="33" t="s">
        <v>388</v>
      </c>
      <c r="R5243" s="80" t="s">
        <v>2038</v>
      </c>
      <c r="S5243" s="81" t="s">
        <v>64</v>
      </c>
      <c r="T5243" s="81" t="s">
        <v>51</v>
      </c>
      <c r="U5243" s="82" t="s">
        <v>389</v>
      </c>
      <c r="V5243" s="83">
        <v>0</v>
      </c>
      <c r="W5243" s="89">
        <v>0</v>
      </c>
      <c r="X5243" s="85">
        <v>1</v>
      </c>
      <c r="Y5243" s="86">
        <v>0.25</v>
      </c>
      <c r="Z5243" s="82">
        <v>5</v>
      </c>
      <c r="AA5243" s="87">
        <v>0.05</v>
      </c>
      <c r="AB5243" s="83">
        <v>0</v>
      </c>
      <c r="AC5243" s="89">
        <v>0</v>
      </c>
      <c r="AD5243" s="90">
        <v>43620</v>
      </c>
      <c r="AE5243" s="90">
        <v>43620</v>
      </c>
      <c r="AF5243" s="82">
        <v>0</v>
      </c>
      <c r="AG5243" s="84" t="s">
        <v>53</v>
      </c>
      <c r="AH5243" s="83">
        <v>0</v>
      </c>
      <c r="AI5243" s="89">
        <v>0</v>
      </c>
      <c r="AJ5243" s="89">
        <v>0</v>
      </c>
      <c r="AK5243" s="60" t="str">
        <f>+IF(Tabla1[[#This Row],[REQUEST_TY]]="SR MANTENIMIENTO CORRECTIVO", "EMERGENCIA", "OTROS")</f>
        <v>EMERGENCIA</v>
      </c>
      <c r="AL5243" s="6" t="str">
        <f>+_xlfn.IFS(Tabla1[[#This Row],[Veces obj]]&lt;=1,"0-1",Tabla1[[#This Row],[Veces obj]]&lt;=2,"1-2",Tabla1[[#This Row],[Veces obj]]&lt;=3,"2-3",TRUE,"&gt;3")</f>
        <v>0-1</v>
      </c>
      <c r="AM5243" s="60" t="str">
        <f>+_xlfn.IFS(MONTH(Tabla1[[#This Row],[MES]])&lt;=3,"Q1",MONTH(Tabla1[[#This Row],[MES]])&lt;=6,"Q2",MONTH(Tabla1[[#This Row],[MES]])&lt;=9,"Q3",TRUE,"Q4")</f>
        <v>Q2</v>
      </c>
      <c r="AN5243" s="15" t="str">
        <f>+IFERROR(VLOOKUP(Tabla1[[#This Row],[CUENTA]],CTAS[],2,0),"OTROS")</f>
        <v>OTROS</v>
      </c>
      <c r="AP5243" s="15" t="str">
        <f>+IFERROR(VLOOKUP(Tabla1[[#This Row],[EMPLEADO]],IS[],3,0),"OTROS")</f>
        <v>CHIHUAHUA</v>
      </c>
      <c r="AQ5243" s="15" t="str">
        <f>+IFERROR(VLOOKUP(Tabla1[[#This Row],[EMPLEADO]],IS[[NÓMINA]:[INGENIERO]],2,0),"OTROS")</f>
        <v>VICTOR MENDEZ</v>
      </c>
    </row>
    <row r="5244" spans="1:43" x14ac:dyDescent="0.25">
      <c r="A5244" s="28" t="s">
        <v>14528</v>
      </c>
      <c r="B5244" s="29">
        <v>1</v>
      </c>
      <c r="C5244" s="29" t="s">
        <v>14663</v>
      </c>
      <c r="D5244" s="30" t="s">
        <v>38</v>
      </c>
      <c r="E5244" s="31" t="s">
        <v>182</v>
      </c>
      <c r="F5244" s="31" t="s">
        <v>14664</v>
      </c>
      <c r="G5244" s="88" t="s">
        <v>11074</v>
      </c>
      <c r="H5244" s="29" t="s">
        <v>646</v>
      </c>
      <c r="I5244" s="32" t="s">
        <v>43</v>
      </c>
      <c r="J5244" s="29" t="s">
        <v>8</v>
      </c>
      <c r="K5244" s="33" t="s">
        <v>151</v>
      </c>
      <c r="L5244" s="33" t="s">
        <v>11075</v>
      </c>
      <c r="M5244" s="29" t="s">
        <v>256</v>
      </c>
      <c r="N5244" s="29">
        <v>0</v>
      </c>
      <c r="O5244" s="29" t="s">
        <v>47</v>
      </c>
      <c r="P5244" s="33">
        <v>53</v>
      </c>
      <c r="Q5244" s="33" t="s">
        <v>82</v>
      </c>
      <c r="R5244" s="80" t="s">
        <v>153</v>
      </c>
      <c r="S5244" s="81" t="s">
        <v>50</v>
      </c>
      <c r="T5244" s="81" t="s">
        <v>51</v>
      </c>
      <c r="U5244" s="82" t="s">
        <v>120</v>
      </c>
      <c r="V5244" s="83">
        <v>0.8</v>
      </c>
      <c r="W5244" s="89">
        <v>572.00000000000011</v>
      </c>
      <c r="X5244" s="85">
        <v>1</v>
      </c>
      <c r="Y5244" s="86">
        <v>6.82</v>
      </c>
      <c r="Z5244" s="82">
        <v>5</v>
      </c>
      <c r="AA5244" s="87">
        <v>1.3640000000000001</v>
      </c>
      <c r="AB5244" s="83">
        <v>9.1000000000000025E-2</v>
      </c>
      <c r="AC5244" s="89">
        <v>-65.065000000000026</v>
      </c>
      <c r="AD5244" s="90">
        <v>43619</v>
      </c>
      <c r="AE5244" s="90">
        <v>43620</v>
      </c>
      <c r="AF5244" s="82">
        <v>1</v>
      </c>
      <c r="AG5244" s="84" t="s">
        <v>53</v>
      </c>
      <c r="AH5244" s="83">
        <v>0</v>
      </c>
      <c r="AI5244" s="89">
        <v>0</v>
      </c>
      <c r="AJ5244" s="89">
        <v>0</v>
      </c>
      <c r="AK5244" s="60" t="str">
        <f>+IF(Tabla1[[#This Row],[REQUEST_TY]]="SR MANTENIMIENTO CORRECTIVO", "EMERGENCIA", "OTROS")</f>
        <v>EMERGENCIA</v>
      </c>
      <c r="AL5244" s="6" t="str">
        <f>+_xlfn.IFS(Tabla1[[#This Row],[Veces obj]]&lt;=1,"0-1",Tabla1[[#This Row],[Veces obj]]&lt;=2,"1-2",Tabla1[[#This Row],[Veces obj]]&lt;=3,"2-3",TRUE,"&gt;3")</f>
        <v>1-2</v>
      </c>
      <c r="AM5244" s="60" t="str">
        <f>+_xlfn.IFS(MONTH(Tabla1[[#This Row],[MES]])&lt;=3,"Q1",MONTH(Tabla1[[#This Row],[MES]])&lt;=6,"Q2",MONTH(Tabla1[[#This Row],[MES]])&lt;=9,"Q3",TRUE,"Q4")</f>
        <v>Q2</v>
      </c>
      <c r="AN5244" s="15" t="str">
        <f>+IFERROR(VLOOKUP(Tabla1[[#This Row],[CUENTA]],CTAS[],2,0),"OTROS")</f>
        <v>HONEYWELL</v>
      </c>
      <c r="AP5244" s="15" t="str">
        <f>+IFERROR(VLOOKUP(Tabla1[[#This Row],[EMPLEADO]],IS[],3,0),"OTROS")</f>
        <v>OTROS</v>
      </c>
      <c r="AQ5244" s="15" t="str">
        <f>+IFERROR(VLOOKUP(Tabla1[[#This Row],[EMPLEADO]],IS[[NÓMINA]:[INGENIERO]],2,0),"OTROS")</f>
        <v>OTROS</v>
      </c>
    </row>
    <row r="5245" spans="1:43" x14ac:dyDescent="0.25">
      <c r="A5245" s="28" t="s">
        <v>14528</v>
      </c>
      <c r="B5245" s="29">
        <v>1</v>
      </c>
      <c r="C5245" s="29" t="s">
        <v>14665</v>
      </c>
      <c r="D5245" s="30" t="s">
        <v>38</v>
      </c>
      <c r="E5245" s="31" t="s">
        <v>98</v>
      </c>
      <c r="F5245" s="31" t="s">
        <v>14666</v>
      </c>
      <c r="G5245" s="88" t="s">
        <v>14667</v>
      </c>
      <c r="H5245" s="29" t="s">
        <v>42</v>
      </c>
      <c r="I5245" s="32" t="s">
        <v>43</v>
      </c>
      <c r="J5245" s="29" t="s">
        <v>8</v>
      </c>
      <c r="K5245" s="33" t="s">
        <v>1848</v>
      </c>
      <c r="L5245" s="33" t="s">
        <v>1568</v>
      </c>
      <c r="M5245" s="29" t="s">
        <v>131</v>
      </c>
      <c r="N5245" s="29">
        <v>1</v>
      </c>
      <c r="O5245" s="29" t="s">
        <v>47</v>
      </c>
      <c r="P5245" s="33">
        <v>2738</v>
      </c>
      <c r="Q5245" s="33" t="s">
        <v>48</v>
      </c>
      <c r="R5245" s="80" t="s">
        <v>63</v>
      </c>
      <c r="S5245" s="81" t="s">
        <v>64</v>
      </c>
      <c r="T5245" s="81" t="s">
        <v>51</v>
      </c>
      <c r="U5245" s="82" t="s">
        <v>96</v>
      </c>
      <c r="V5245" s="83">
        <v>1.1000000000000001</v>
      </c>
      <c r="W5245" s="89">
        <v>0</v>
      </c>
      <c r="X5245" s="85">
        <v>1</v>
      </c>
      <c r="Y5245" s="86">
        <v>1.42</v>
      </c>
      <c r="Z5245" s="82">
        <v>5</v>
      </c>
      <c r="AA5245" s="87">
        <v>0.28399999999999997</v>
      </c>
      <c r="AB5245" s="83">
        <v>0</v>
      </c>
      <c r="AC5245" s="89">
        <v>0</v>
      </c>
      <c r="AD5245" s="90">
        <v>43619</v>
      </c>
      <c r="AE5245" s="90">
        <v>43620</v>
      </c>
      <c r="AF5245" s="82">
        <v>1</v>
      </c>
      <c r="AG5245" s="84" t="s">
        <v>53</v>
      </c>
      <c r="AH5245" s="83">
        <v>0</v>
      </c>
      <c r="AI5245" s="89">
        <v>0</v>
      </c>
      <c r="AJ5245" s="89">
        <v>0</v>
      </c>
      <c r="AK5245" s="60" t="str">
        <f>+IF(Tabla1[[#This Row],[REQUEST_TY]]="SR MANTENIMIENTO CORRECTIVO", "EMERGENCIA", "OTROS")</f>
        <v>EMERGENCIA</v>
      </c>
      <c r="AL5245" s="6" t="str">
        <f>+_xlfn.IFS(Tabla1[[#This Row],[Veces obj]]&lt;=1,"0-1",Tabla1[[#This Row],[Veces obj]]&lt;=2,"1-2",Tabla1[[#This Row],[Veces obj]]&lt;=3,"2-3",TRUE,"&gt;3")</f>
        <v>0-1</v>
      </c>
      <c r="AM5245" s="60" t="str">
        <f>+_xlfn.IFS(MONTH(Tabla1[[#This Row],[MES]])&lt;=3,"Q1",MONTH(Tabla1[[#This Row],[MES]])&lt;=6,"Q2",MONTH(Tabla1[[#This Row],[MES]])&lt;=9,"Q3",TRUE,"Q4")</f>
        <v>Q2</v>
      </c>
      <c r="AN5245" s="15" t="str">
        <f>+IFERROR(VLOOKUP(Tabla1[[#This Row],[CUENTA]],CTAS[],2,0),"OTROS")</f>
        <v>OTROS</v>
      </c>
      <c r="AP5245" s="15" t="str">
        <f>+IFERROR(VLOOKUP(Tabla1[[#This Row],[EMPLEADO]],IS[],3,0),"OTROS")</f>
        <v>OTROS</v>
      </c>
      <c r="AQ5245" s="15" t="str">
        <f>+IFERROR(VLOOKUP(Tabla1[[#This Row],[EMPLEADO]],IS[[NÓMINA]:[INGENIERO]],2,0),"OTROS")</f>
        <v>OTROS</v>
      </c>
    </row>
    <row r="5246" spans="1:43" x14ac:dyDescent="0.25">
      <c r="A5246" s="28" t="s">
        <v>14528</v>
      </c>
      <c r="B5246" s="29">
        <v>1</v>
      </c>
      <c r="C5246" s="29" t="s">
        <v>14668</v>
      </c>
      <c r="D5246" s="30" t="s">
        <v>3346</v>
      </c>
      <c r="E5246" s="31" t="s">
        <v>39</v>
      </c>
      <c r="F5246" s="31" t="s">
        <v>14669</v>
      </c>
      <c r="G5246" s="88" t="s">
        <v>3228</v>
      </c>
      <c r="H5246" s="29" t="s">
        <v>42</v>
      </c>
      <c r="I5246" s="32" t="s">
        <v>43</v>
      </c>
      <c r="J5246" s="29" t="s">
        <v>8</v>
      </c>
      <c r="K5246" s="33" t="s">
        <v>798</v>
      </c>
      <c r="L5246" s="33" t="s">
        <v>1729</v>
      </c>
      <c r="M5246" s="29" t="s">
        <v>131</v>
      </c>
      <c r="N5246" s="29">
        <v>1</v>
      </c>
      <c r="O5246" s="29" t="s">
        <v>47</v>
      </c>
      <c r="P5246" s="33" t="s">
        <v>822</v>
      </c>
      <c r="Q5246" s="33" t="s">
        <v>48</v>
      </c>
      <c r="R5246" s="80" t="s">
        <v>49</v>
      </c>
      <c r="S5246" s="81" t="s">
        <v>50</v>
      </c>
      <c r="T5246" s="81" t="s">
        <v>51</v>
      </c>
      <c r="U5246" s="82" t="s">
        <v>52</v>
      </c>
      <c r="V5246" s="83">
        <v>1</v>
      </c>
      <c r="W5246" s="89">
        <v>0</v>
      </c>
      <c r="X5246" s="85">
        <v>0</v>
      </c>
      <c r="Y5246" s="86">
        <v>5</v>
      </c>
      <c r="Z5246" s="82">
        <v>5</v>
      </c>
      <c r="AA5246" s="87">
        <v>1</v>
      </c>
      <c r="AB5246" s="83">
        <v>0</v>
      </c>
      <c r="AC5246" s="89">
        <v>0</v>
      </c>
      <c r="AD5246" s="90">
        <v>43619</v>
      </c>
      <c r="AE5246" s="90">
        <v>43620</v>
      </c>
      <c r="AF5246" s="82">
        <v>1</v>
      </c>
      <c r="AG5246" s="84" t="s">
        <v>53</v>
      </c>
      <c r="AH5246" s="83">
        <v>0</v>
      </c>
      <c r="AI5246" s="89">
        <v>0</v>
      </c>
      <c r="AJ5246" s="89">
        <v>0</v>
      </c>
      <c r="AK5246" s="60" t="str">
        <f>+IF(Tabla1[[#This Row],[REQUEST_TY]]="SR MANTENIMIENTO CORRECTIVO", "EMERGENCIA", "OTROS")</f>
        <v>OTROS</v>
      </c>
      <c r="AL5246" s="6" t="str">
        <f>+_xlfn.IFS(Tabla1[[#This Row],[Veces obj]]&lt;=1,"0-1",Tabla1[[#This Row],[Veces obj]]&lt;=2,"1-2",Tabla1[[#This Row],[Veces obj]]&lt;=3,"2-3",TRUE,"&gt;3")</f>
        <v>0-1</v>
      </c>
      <c r="AM5246" s="60" t="str">
        <f>+_xlfn.IFS(MONTH(Tabla1[[#This Row],[MES]])&lt;=3,"Q1",MONTH(Tabla1[[#This Row],[MES]])&lt;=6,"Q2",MONTH(Tabla1[[#This Row],[MES]])&lt;=9,"Q3",TRUE,"Q4")</f>
        <v>Q2</v>
      </c>
      <c r="AN5246" s="15" t="str">
        <f>+IFERROR(VLOOKUP(Tabla1[[#This Row],[CUENTA]],CTAS[],2,0),"OTROS")</f>
        <v>OTROS</v>
      </c>
      <c r="AP5246" s="15" t="str">
        <f>+IFERROR(VLOOKUP(Tabla1[[#This Row],[EMPLEADO]],IS[],3,0),"OTROS")</f>
        <v>OTROS</v>
      </c>
      <c r="AQ5246" s="15" t="str">
        <f>+IFERROR(VLOOKUP(Tabla1[[#This Row],[EMPLEADO]],IS[[NÓMINA]:[INGENIERO]],2,0),"OTROS")</f>
        <v>OTROS</v>
      </c>
    </row>
    <row r="5247" spans="1:43" x14ac:dyDescent="0.25">
      <c r="A5247" s="28" t="s">
        <v>14528</v>
      </c>
      <c r="B5247" s="29">
        <v>1</v>
      </c>
      <c r="C5247" s="29" t="s">
        <v>14670</v>
      </c>
      <c r="D5247" s="30" t="s">
        <v>3346</v>
      </c>
      <c r="E5247" s="31" t="s">
        <v>39</v>
      </c>
      <c r="F5247" s="31" t="s">
        <v>14671</v>
      </c>
      <c r="G5247" s="88" t="s">
        <v>3586</v>
      </c>
      <c r="H5247" s="29" t="s">
        <v>42</v>
      </c>
      <c r="I5247" s="32" t="s">
        <v>43</v>
      </c>
      <c r="J5247" s="29" t="s">
        <v>8</v>
      </c>
      <c r="K5247" s="33" t="s">
        <v>798</v>
      </c>
      <c r="L5247" s="33" t="s">
        <v>1729</v>
      </c>
      <c r="M5247" s="29" t="s">
        <v>131</v>
      </c>
      <c r="N5247" s="29">
        <v>1</v>
      </c>
      <c r="O5247" s="29" t="s">
        <v>47</v>
      </c>
      <c r="P5247" s="33" t="s">
        <v>822</v>
      </c>
      <c r="Q5247" s="33" t="s">
        <v>48</v>
      </c>
      <c r="R5247" s="80" t="s">
        <v>49</v>
      </c>
      <c r="S5247" s="81" t="s">
        <v>50</v>
      </c>
      <c r="T5247" s="81" t="s">
        <v>51</v>
      </c>
      <c r="U5247" s="82" t="s">
        <v>52</v>
      </c>
      <c r="V5247" s="83">
        <v>1</v>
      </c>
      <c r="W5247" s="89">
        <v>0</v>
      </c>
      <c r="X5247" s="85">
        <v>0</v>
      </c>
      <c r="Y5247" s="86">
        <v>5</v>
      </c>
      <c r="Z5247" s="82">
        <v>5</v>
      </c>
      <c r="AA5247" s="87">
        <v>1</v>
      </c>
      <c r="AB5247" s="83">
        <v>0</v>
      </c>
      <c r="AC5247" s="89">
        <v>0</v>
      </c>
      <c r="AD5247" s="90">
        <v>43619</v>
      </c>
      <c r="AE5247" s="90">
        <v>43620</v>
      </c>
      <c r="AF5247" s="82">
        <v>1</v>
      </c>
      <c r="AG5247" s="84" t="s">
        <v>53</v>
      </c>
      <c r="AH5247" s="83">
        <v>0</v>
      </c>
      <c r="AI5247" s="89">
        <v>0</v>
      </c>
      <c r="AJ5247" s="89">
        <v>0</v>
      </c>
      <c r="AK5247" s="60" t="str">
        <f>+IF(Tabla1[[#This Row],[REQUEST_TY]]="SR MANTENIMIENTO CORRECTIVO", "EMERGENCIA", "OTROS")</f>
        <v>OTROS</v>
      </c>
      <c r="AL5247" s="6" t="str">
        <f>+_xlfn.IFS(Tabla1[[#This Row],[Veces obj]]&lt;=1,"0-1",Tabla1[[#This Row],[Veces obj]]&lt;=2,"1-2",Tabla1[[#This Row],[Veces obj]]&lt;=3,"2-3",TRUE,"&gt;3")</f>
        <v>0-1</v>
      </c>
      <c r="AM5247" s="60" t="str">
        <f>+_xlfn.IFS(MONTH(Tabla1[[#This Row],[MES]])&lt;=3,"Q1",MONTH(Tabla1[[#This Row],[MES]])&lt;=6,"Q2",MONTH(Tabla1[[#This Row],[MES]])&lt;=9,"Q3",TRUE,"Q4")</f>
        <v>Q2</v>
      </c>
      <c r="AN5247" s="15" t="str">
        <f>+IFERROR(VLOOKUP(Tabla1[[#This Row],[CUENTA]],CTAS[],2,0),"OTROS")</f>
        <v>OTROS</v>
      </c>
      <c r="AP5247" s="15" t="str">
        <f>+IFERROR(VLOOKUP(Tabla1[[#This Row],[EMPLEADO]],IS[],3,0),"OTROS")</f>
        <v>OTROS</v>
      </c>
      <c r="AQ5247" s="15" t="str">
        <f>+IFERROR(VLOOKUP(Tabla1[[#This Row],[EMPLEADO]],IS[[NÓMINA]:[INGENIERO]],2,0),"OTROS")</f>
        <v>OTROS</v>
      </c>
    </row>
    <row r="5248" spans="1:43" x14ac:dyDescent="0.25">
      <c r="A5248" s="28" t="s">
        <v>14528</v>
      </c>
      <c r="B5248" s="29">
        <v>1</v>
      </c>
      <c r="C5248" s="29" t="s">
        <v>14672</v>
      </c>
      <c r="D5248" s="30" t="s">
        <v>38</v>
      </c>
      <c r="E5248" s="31" t="s">
        <v>1015</v>
      </c>
      <c r="F5248" s="31" t="s">
        <v>14673</v>
      </c>
      <c r="G5248" s="88" t="s">
        <v>2116</v>
      </c>
      <c r="H5248" s="29" t="s">
        <v>679</v>
      </c>
      <c r="I5248" s="32" t="s">
        <v>43</v>
      </c>
      <c r="J5248" s="29" t="s">
        <v>8</v>
      </c>
      <c r="K5248" s="33" t="s">
        <v>59</v>
      </c>
      <c r="L5248" s="33" t="s">
        <v>1070</v>
      </c>
      <c r="M5248" s="29" t="s">
        <v>1071</v>
      </c>
      <c r="N5248" s="29">
        <v>0</v>
      </c>
      <c r="O5248" s="29" t="s">
        <v>47</v>
      </c>
      <c r="P5248" s="33">
        <v>82</v>
      </c>
      <c r="Q5248" s="33" t="s">
        <v>48</v>
      </c>
      <c r="R5248" s="80" t="s">
        <v>317</v>
      </c>
      <c r="S5248" s="81" t="s">
        <v>318</v>
      </c>
      <c r="T5248" s="81" t="s">
        <v>51</v>
      </c>
      <c r="U5248" s="82" t="s">
        <v>353</v>
      </c>
      <c r="V5248" s="83">
        <v>1.1499999999999999</v>
      </c>
      <c r="W5248" s="89">
        <v>1808.95</v>
      </c>
      <c r="X5248" s="85">
        <v>1</v>
      </c>
      <c r="Y5248" s="86">
        <v>0.73</v>
      </c>
      <c r="Z5248" s="82">
        <v>4</v>
      </c>
      <c r="AA5248" s="87">
        <v>0.1825</v>
      </c>
      <c r="AB5248" s="83">
        <v>0</v>
      </c>
      <c r="AC5248" s="89">
        <v>0</v>
      </c>
      <c r="AD5248" s="90">
        <v>43619</v>
      </c>
      <c r="AE5248" s="90">
        <v>43620</v>
      </c>
      <c r="AF5248" s="82">
        <v>1</v>
      </c>
      <c r="AG5248" s="84" t="s">
        <v>53</v>
      </c>
      <c r="AH5248" s="83">
        <v>0</v>
      </c>
      <c r="AI5248" s="89">
        <v>0</v>
      </c>
      <c r="AJ5248" s="89">
        <v>0</v>
      </c>
      <c r="AK5248" s="60" t="str">
        <f>+IF(Tabla1[[#This Row],[REQUEST_TY]]="SR MANTENIMIENTO CORRECTIVO", "EMERGENCIA", "OTROS")</f>
        <v>EMERGENCIA</v>
      </c>
      <c r="AL5248" s="6" t="str">
        <f>+_xlfn.IFS(Tabla1[[#This Row],[Veces obj]]&lt;=1,"0-1",Tabla1[[#This Row],[Veces obj]]&lt;=2,"1-2",Tabla1[[#This Row],[Veces obj]]&lt;=3,"2-3",TRUE,"&gt;3")</f>
        <v>0-1</v>
      </c>
      <c r="AM5248" s="60" t="str">
        <f>+_xlfn.IFS(MONTH(Tabla1[[#This Row],[MES]])&lt;=3,"Q1",MONTH(Tabla1[[#This Row],[MES]])&lt;=6,"Q2",MONTH(Tabla1[[#This Row],[MES]])&lt;=9,"Q3",TRUE,"Q4")</f>
        <v>Q2</v>
      </c>
      <c r="AN5248" s="15" t="str">
        <f>+IFERROR(VLOOKUP(Tabla1[[#This Row],[CUENTA]],CTAS[],2,0),"OTROS")</f>
        <v>OTROS</v>
      </c>
      <c r="AP5248" s="15" t="str">
        <f>+IFERROR(VLOOKUP(Tabla1[[#This Row],[EMPLEADO]],IS[],3,0),"OTROS")</f>
        <v>OTROS</v>
      </c>
      <c r="AQ5248" s="15" t="str">
        <f>+IFERROR(VLOOKUP(Tabla1[[#This Row],[EMPLEADO]],IS[[NÓMINA]:[INGENIERO]],2,0),"OTROS")</f>
        <v>OTROS</v>
      </c>
    </row>
    <row r="5249" spans="1:43" x14ac:dyDescent="0.25">
      <c r="A5249" s="28" t="s">
        <v>14528</v>
      </c>
      <c r="B5249" s="29">
        <v>1</v>
      </c>
      <c r="C5249" s="29" t="s">
        <v>14674</v>
      </c>
      <c r="D5249" s="30" t="s">
        <v>38</v>
      </c>
      <c r="E5249" s="31" t="s">
        <v>39</v>
      </c>
      <c r="F5249" s="31" t="s">
        <v>14675</v>
      </c>
      <c r="G5249" s="88" t="s">
        <v>4129</v>
      </c>
      <c r="H5249" s="29" t="s">
        <v>868</v>
      </c>
      <c r="I5249" s="32" t="s">
        <v>43</v>
      </c>
      <c r="J5249" s="29" t="s">
        <v>8</v>
      </c>
      <c r="K5249" s="33" t="s">
        <v>44</v>
      </c>
      <c r="L5249" s="33" t="s">
        <v>4130</v>
      </c>
      <c r="M5249" s="29" t="s">
        <v>2994</v>
      </c>
      <c r="N5249" s="29">
        <v>1</v>
      </c>
      <c r="O5249" s="29" t="s">
        <v>47</v>
      </c>
      <c r="P5249" s="33">
        <v>153</v>
      </c>
      <c r="Q5249" s="33" t="s">
        <v>48</v>
      </c>
      <c r="R5249" s="80" t="s">
        <v>49</v>
      </c>
      <c r="S5249" s="81" t="s">
        <v>50</v>
      </c>
      <c r="T5249" s="81" t="s">
        <v>51</v>
      </c>
      <c r="U5249" s="82" t="s">
        <v>52</v>
      </c>
      <c r="V5249" s="83">
        <v>1.05</v>
      </c>
      <c r="W5249" s="89">
        <v>0</v>
      </c>
      <c r="X5249" s="85">
        <v>1</v>
      </c>
      <c r="Y5249" s="86">
        <v>2.2000000000000002</v>
      </c>
      <c r="Z5249" s="82">
        <v>5</v>
      </c>
      <c r="AA5249" s="87">
        <v>0.44000000000000006</v>
      </c>
      <c r="AB5249" s="83">
        <v>0</v>
      </c>
      <c r="AC5249" s="89">
        <v>0</v>
      </c>
      <c r="AD5249" s="90">
        <v>43620</v>
      </c>
      <c r="AE5249" s="90">
        <v>43620</v>
      </c>
      <c r="AF5249" s="82">
        <v>0</v>
      </c>
      <c r="AG5249" s="84" t="s">
        <v>53</v>
      </c>
      <c r="AH5249" s="83">
        <v>0</v>
      </c>
      <c r="AI5249" s="89">
        <v>0</v>
      </c>
      <c r="AJ5249" s="89">
        <v>0</v>
      </c>
      <c r="AK5249" s="60" t="str">
        <f>+IF(Tabla1[[#This Row],[REQUEST_TY]]="SR MANTENIMIENTO CORRECTIVO", "EMERGENCIA", "OTROS")</f>
        <v>EMERGENCIA</v>
      </c>
      <c r="AL5249" s="6" t="str">
        <f>+_xlfn.IFS(Tabla1[[#This Row],[Veces obj]]&lt;=1,"0-1",Tabla1[[#This Row],[Veces obj]]&lt;=2,"1-2",Tabla1[[#This Row],[Veces obj]]&lt;=3,"2-3",TRUE,"&gt;3")</f>
        <v>0-1</v>
      </c>
      <c r="AM5249" s="60" t="str">
        <f>+_xlfn.IFS(MONTH(Tabla1[[#This Row],[MES]])&lt;=3,"Q1",MONTH(Tabla1[[#This Row],[MES]])&lt;=6,"Q2",MONTH(Tabla1[[#This Row],[MES]])&lt;=9,"Q3",TRUE,"Q4")</f>
        <v>Q2</v>
      </c>
      <c r="AN5249" s="15" t="str">
        <f>+IFERROR(VLOOKUP(Tabla1[[#This Row],[CUENTA]],CTAS[],2,0),"OTROS")</f>
        <v>OTROS</v>
      </c>
      <c r="AP5249" s="15" t="str">
        <f>+IFERROR(VLOOKUP(Tabla1[[#This Row],[EMPLEADO]],IS[],3,0),"OTROS")</f>
        <v>OTROS</v>
      </c>
      <c r="AQ5249" s="15" t="str">
        <f>+IFERROR(VLOOKUP(Tabla1[[#This Row],[EMPLEADO]],IS[[NÓMINA]:[INGENIERO]],2,0),"OTROS")</f>
        <v>OTROS</v>
      </c>
    </row>
    <row r="5250" spans="1:43" x14ac:dyDescent="0.25">
      <c r="A5250" s="28" t="s">
        <v>14528</v>
      </c>
      <c r="B5250" s="29">
        <v>1</v>
      </c>
      <c r="C5250" s="29" t="s">
        <v>14676</v>
      </c>
      <c r="D5250" s="30" t="s">
        <v>3346</v>
      </c>
      <c r="E5250" s="31" t="s">
        <v>39</v>
      </c>
      <c r="F5250" s="31" t="s">
        <v>14677</v>
      </c>
      <c r="G5250" s="88" t="s">
        <v>14678</v>
      </c>
      <c r="H5250" s="29" t="s">
        <v>42</v>
      </c>
      <c r="I5250" s="32" t="s">
        <v>43</v>
      </c>
      <c r="J5250" s="29" t="s">
        <v>8</v>
      </c>
      <c r="K5250" s="33" t="s">
        <v>798</v>
      </c>
      <c r="L5250" s="33" t="s">
        <v>1729</v>
      </c>
      <c r="M5250" s="29" t="s">
        <v>131</v>
      </c>
      <c r="N5250" s="29">
        <v>1</v>
      </c>
      <c r="O5250" s="29" t="s">
        <v>47</v>
      </c>
      <c r="P5250" s="33" t="s">
        <v>822</v>
      </c>
      <c r="Q5250" s="33" t="s">
        <v>48</v>
      </c>
      <c r="R5250" s="80" t="s">
        <v>49</v>
      </c>
      <c r="S5250" s="81" t="s">
        <v>50</v>
      </c>
      <c r="T5250" s="81" t="s">
        <v>51</v>
      </c>
      <c r="U5250" s="82" t="s">
        <v>52</v>
      </c>
      <c r="V5250" s="83">
        <v>1</v>
      </c>
      <c r="W5250" s="89">
        <v>0</v>
      </c>
      <c r="X5250" s="85">
        <v>0</v>
      </c>
      <c r="Y5250" s="86">
        <v>5</v>
      </c>
      <c r="Z5250" s="82">
        <v>5</v>
      </c>
      <c r="AA5250" s="87">
        <v>1</v>
      </c>
      <c r="AB5250" s="83">
        <v>0</v>
      </c>
      <c r="AC5250" s="89">
        <v>0</v>
      </c>
      <c r="AD5250" s="90">
        <v>43619</v>
      </c>
      <c r="AE5250" s="90">
        <v>43620</v>
      </c>
      <c r="AF5250" s="82">
        <v>1</v>
      </c>
      <c r="AG5250" s="84" t="s">
        <v>53</v>
      </c>
      <c r="AH5250" s="83">
        <v>0</v>
      </c>
      <c r="AI5250" s="89">
        <v>0</v>
      </c>
      <c r="AJ5250" s="89">
        <v>0</v>
      </c>
      <c r="AK5250" s="60" t="str">
        <f>+IF(Tabla1[[#This Row],[REQUEST_TY]]="SR MANTENIMIENTO CORRECTIVO", "EMERGENCIA", "OTROS")</f>
        <v>OTROS</v>
      </c>
      <c r="AL5250" s="6" t="str">
        <f>+_xlfn.IFS(Tabla1[[#This Row],[Veces obj]]&lt;=1,"0-1",Tabla1[[#This Row],[Veces obj]]&lt;=2,"1-2",Tabla1[[#This Row],[Veces obj]]&lt;=3,"2-3",TRUE,"&gt;3")</f>
        <v>0-1</v>
      </c>
      <c r="AM5250" s="60" t="str">
        <f>+_xlfn.IFS(MONTH(Tabla1[[#This Row],[MES]])&lt;=3,"Q1",MONTH(Tabla1[[#This Row],[MES]])&lt;=6,"Q2",MONTH(Tabla1[[#This Row],[MES]])&lt;=9,"Q3",TRUE,"Q4")</f>
        <v>Q2</v>
      </c>
      <c r="AN5250" s="15" t="str">
        <f>+IFERROR(VLOOKUP(Tabla1[[#This Row],[CUENTA]],CTAS[],2,0),"OTROS")</f>
        <v>OTROS</v>
      </c>
      <c r="AP5250" s="15" t="str">
        <f>+IFERROR(VLOOKUP(Tabla1[[#This Row],[EMPLEADO]],IS[],3,0),"OTROS")</f>
        <v>OTROS</v>
      </c>
      <c r="AQ5250" s="15" t="str">
        <f>+IFERROR(VLOOKUP(Tabla1[[#This Row],[EMPLEADO]],IS[[NÓMINA]:[INGENIERO]],2,0),"OTROS")</f>
        <v>OTROS</v>
      </c>
    </row>
    <row r="5251" spans="1:43" x14ac:dyDescent="0.25">
      <c r="A5251" s="28" t="s">
        <v>14528</v>
      </c>
      <c r="B5251" s="29">
        <v>1</v>
      </c>
      <c r="C5251" s="29" t="s">
        <v>14679</v>
      </c>
      <c r="D5251" s="30" t="s">
        <v>38</v>
      </c>
      <c r="E5251" s="31" t="s">
        <v>133</v>
      </c>
      <c r="F5251" s="31" t="s">
        <v>14680</v>
      </c>
      <c r="G5251" s="88" t="s">
        <v>1836</v>
      </c>
      <c r="H5251" s="29" t="s">
        <v>1052</v>
      </c>
      <c r="I5251" s="32" t="s">
        <v>43</v>
      </c>
      <c r="J5251" s="29" t="s">
        <v>8</v>
      </c>
      <c r="K5251" s="33" t="s">
        <v>59</v>
      </c>
      <c r="L5251" s="33" t="s">
        <v>1598</v>
      </c>
      <c r="M5251" s="29" t="s">
        <v>222</v>
      </c>
      <c r="N5251" s="29">
        <v>0</v>
      </c>
      <c r="O5251" s="29" t="s">
        <v>47</v>
      </c>
      <c r="P5251" s="33">
        <v>26</v>
      </c>
      <c r="Q5251" s="33" t="s">
        <v>62</v>
      </c>
      <c r="R5251" s="80" t="s">
        <v>138</v>
      </c>
      <c r="S5251" s="81" t="s">
        <v>139</v>
      </c>
      <c r="T5251" s="81" t="s">
        <v>51</v>
      </c>
      <c r="U5251" s="82" t="s">
        <v>262</v>
      </c>
      <c r="V5251" s="83">
        <v>1.05</v>
      </c>
      <c r="W5251" s="89">
        <v>1651.6500000000003</v>
      </c>
      <c r="X5251" s="85">
        <v>1</v>
      </c>
      <c r="Y5251" s="86">
        <v>2.92</v>
      </c>
      <c r="Z5251" s="82">
        <v>4</v>
      </c>
      <c r="AA5251" s="87">
        <v>0.73</v>
      </c>
      <c r="AB5251" s="83">
        <v>0</v>
      </c>
      <c r="AC5251" s="89">
        <v>0</v>
      </c>
      <c r="AD5251" s="90">
        <v>43620</v>
      </c>
      <c r="AE5251" s="90">
        <v>43620</v>
      </c>
      <c r="AF5251" s="82">
        <v>0</v>
      </c>
      <c r="AG5251" s="84" t="s">
        <v>53</v>
      </c>
      <c r="AH5251" s="83">
        <v>0</v>
      </c>
      <c r="AI5251" s="89">
        <v>0</v>
      </c>
      <c r="AJ5251" s="89">
        <v>0</v>
      </c>
      <c r="AK5251" s="60" t="str">
        <f>+IF(Tabla1[[#This Row],[REQUEST_TY]]="SR MANTENIMIENTO CORRECTIVO", "EMERGENCIA", "OTROS")</f>
        <v>EMERGENCIA</v>
      </c>
      <c r="AL5251" s="6" t="str">
        <f>+_xlfn.IFS(Tabla1[[#This Row],[Veces obj]]&lt;=1,"0-1",Tabla1[[#This Row],[Veces obj]]&lt;=2,"1-2",Tabla1[[#This Row],[Veces obj]]&lt;=3,"2-3",TRUE,"&gt;3")</f>
        <v>0-1</v>
      </c>
      <c r="AM5251" s="60" t="str">
        <f>+_xlfn.IFS(MONTH(Tabla1[[#This Row],[MES]])&lt;=3,"Q1",MONTH(Tabla1[[#This Row],[MES]])&lt;=6,"Q2",MONTH(Tabla1[[#This Row],[MES]])&lt;=9,"Q3",TRUE,"Q4")</f>
        <v>Q2</v>
      </c>
      <c r="AN5251" s="15" t="str">
        <f>+IFERROR(VLOOKUP(Tabla1[[#This Row],[CUENTA]],CTAS[],2,0),"OTROS")</f>
        <v>OTROS</v>
      </c>
      <c r="AP5251" s="15" t="str">
        <f>+IFERROR(VLOOKUP(Tabla1[[#This Row],[EMPLEADO]],IS[],3,0),"OTROS")</f>
        <v>OTROS</v>
      </c>
      <c r="AQ5251" s="15" t="str">
        <f>+IFERROR(VLOOKUP(Tabla1[[#This Row],[EMPLEADO]],IS[[NÓMINA]:[INGENIERO]],2,0),"OTROS")</f>
        <v>OTROS</v>
      </c>
    </row>
    <row r="5252" spans="1:43" x14ac:dyDescent="0.25">
      <c r="A5252" s="28" t="s">
        <v>14528</v>
      </c>
      <c r="B5252" s="29">
        <v>1</v>
      </c>
      <c r="C5252" s="29" t="s">
        <v>14681</v>
      </c>
      <c r="D5252" s="30" t="s">
        <v>38</v>
      </c>
      <c r="E5252" s="31" t="s">
        <v>113</v>
      </c>
      <c r="F5252" s="31" t="s">
        <v>14682</v>
      </c>
      <c r="G5252" s="88" t="s">
        <v>14683</v>
      </c>
      <c r="H5252" s="29" t="s">
        <v>106</v>
      </c>
      <c r="I5252" s="32" t="s">
        <v>43</v>
      </c>
      <c r="J5252" s="29" t="s">
        <v>8</v>
      </c>
      <c r="K5252" s="33" t="s">
        <v>179</v>
      </c>
      <c r="L5252" s="33" t="s">
        <v>2978</v>
      </c>
      <c r="M5252" s="29" t="s">
        <v>131</v>
      </c>
      <c r="N5252" s="29">
        <v>0</v>
      </c>
      <c r="O5252" s="29" t="s">
        <v>47</v>
      </c>
      <c r="P5252" s="33">
        <v>373</v>
      </c>
      <c r="Q5252" s="33" t="s">
        <v>48</v>
      </c>
      <c r="R5252" s="80" t="s">
        <v>49</v>
      </c>
      <c r="S5252" s="81" t="s">
        <v>50</v>
      </c>
      <c r="T5252" s="81" t="s">
        <v>51</v>
      </c>
      <c r="U5252" s="82" t="s">
        <v>52</v>
      </c>
      <c r="V5252" s="83">
        <v>1.05</v>
      </c>
      <c r="W5252" s="89">
        <v>750.75000000000011</v>
      </c>
      <c r="X5252" s="85">
        <v>1</v>
      </c>
      <c r="Y5252" s="86">
        <v>1.07</v>
      </c>
      <c r="Z5252" s="82">
        <v>5</v>
      </c>
      <c r="AA5252" s="87">
        <v>0.21400000000000002</v>
      </c>
      <c r="AB5252" s="83">
        <v>0</v>
      </c>
      <c r="AC5252" s="89">
        <v>0</v>
      </c>
      <c r="AD5252" s="90">
        <v>43620</v>
      </c>
      <c r="AE5252" s="90">
        <v>43620</v>
      </c>
      <c r="AF5252" s="82">
        <v>0</v>
      </c>
      <c r="AG5252" s="84" t="s">
        <v>53</v>
      </c>
      <c r="AH5252" s="83">
        <v>0</v>
      </c>
      <c r="AI5252" s="89">
        <v>0</v>
      </c>
      <c r="AJ5252" s="89">
        <v>0</v>
      </c>
      <c r="AK5252" s="60" t="str">
        <f>+IF(Tabla1[[#This Row],[REQUEST_TY]]="SR MANTENIMIENTO CORRECTIVO", "EMERGENCIA", "OTROS")</f>
        <v>EMERGENCIA</v>
      </c>
      <c r="AL5252" s="6" t="str">
        <f>+_xlfn.IFS(Tabla1[[#This Row],[Veces obj]]&lt;=1,"0-1",Tabla1[[#This Row],[Veces obj]]&lt;=2,"1-2",Tabla1[[#This Row],[Veces obj]]&lt;=3,"2-3",TRUE,"&gt;3")</f>
        <v>0-1</v>
      </c>
      <c r="AM5252" s="60" t="str">
        <f>+_xlfn.IFS(MONTH(Tabla1[[#This Row],[MES]])&lt;=3,"Q1",MONTH(Tabla1[[#This Row],[MES]])&lt;=6,"Q2",MONTH(Tabla1[[#This Row],[MES]])&lt;=9,"Q3",TRUE,"Q4")</f>
        <v>Q2</v>
      </c>
      <c r="AN5252" s="15" t="str">
        <f>+IFERROR(VLOOKUP(Tabla1[[#This Row],[CUENTA]],CTAS[],2,0),"OTROS")</f>
        <v>OTROS</v>
      </c>
      <c r="AP5252" s="15" t="str">
        <f>+IFERROR(VLOOKUP(Tabla1[[#This Row],[EMPLEADO]],IS[],3,0),"OTROS")</f>
        <v>OTROS</v>
      </c>
      <c r="AQ5252" s="15" t="str">
        <f>+IFERROR(VLOOKUP(Tabla1[[#This Row],[EMPLEADO]],IS[[NÓMINA]:[INGENIERO]],2,0),"OTROS")</f>
        <v>OTROS</v>
      </c>
    </row>
    <row r="5253" spans="1:43" x14ac:dyDescent="0.25">
      <c r="A5253" s="28" t="s">
        <v>14528</v>
      </c>
      <c r="B5253" s="29">
        <v>1</v>
      </c>
      <c r="C5253" s="29" t="s">
        <v>14684</v>
      </c>
      <c r="D5253" s="30" t="s">
        <v>38</v>
      </c>
      <c r="E5253" s="31" t="s">
        <v>176</v>
      </c>
      <c r="F5253" s="31" t="s">
        <v>14685</v>
      </c>
      <c r="G5253" s="88" t="s">
        <v>14686</v>
      </c>
      <c r="H5253" s="29" t="s">
        <v>453</v>
      </c>
      <c r="I5253" s="32" t="s">
        <v>43</v>
      </c>
      <c r="J5253" s="29" t="s">
        <v>8</v>
      </c>
      <c r="K5253" s="33" t="s">
        <v>338</v>
      </c>
      <c r="L5253" s="33" t="s">
        <v>4224</v>
      </c>
      <c r="M5253" s="29" t="s">
        <v>1198</v>
      </c>
      <c r="N5253" s="29">
        <v>0</v>
      </c>
      <c r="O5253" s="29" t="s">
        <v>47</v>
      </c>
      <c r="P5253" s="33">
        <v>256</v>
      </c>
      <c r="Q5253" s="33" t="s">
        <v>48</v>
      </c>
      <c r="R5253" s="80" t="s">
        <v>49</v>
      </c>
      <c r="S5253" s="81" t="s">
        <v>50</v>
      </c>
      <c r="T5253" s="81" t="s">
        <v>51</v>
      </c>
      <c r="U5253" s="82" t="s">
        <v>52</v>
      </c>
      <c r="V5253" s="83">
        <v>1.05</v>
      </c>
      <c r="W5253" s="89">
        <v>750.75000000000011</v>
      </c>
      <c r="X5253" s="85">
        <v>1</v>
      </c>
      <c r="Y5253" s="86">
        <v>1.55</v>
      </c>
      <c r="Z5253" s="82">
        <v>5</v>
      </c>
      <c r="AA5253" s="87">
        <v>0.31</v>
      </c>
      <c r="AB5253" s="83">
        <v>0</v>
      </c>
      <c r="AC5253" s="89">
        <v>0</v>
      </c>
      <c r="AD5253" s="90">
        <v>43620</v>
      </c>
      <c r="AE5253" s="90">
        <v>43620</v>
      </c>
      <c r="AF5253" s="82">
        <v>0</v>
      </c>
      <c r="AG5253" s="84" t="s">
        <v>53</v>
      </c>
      <c r="AH5253" s="83">
        <v>0</v>
      </c>
      <c r="AI5253" s="89">
        <v>0</v>
      </c>
      <c r="AJ5253" s="89">
        <v>0</v>
      </c>
      <c r="AK5253" s="60" t="str">
        <f>+IF(Tabla1[[#This Row],[REQUEST_TY]]="SR MANTENIMIENTO CORRECTIVO", "EMERGENCIA", "OTROS")</f>
        <v>EMERGENCIA</v>
      </c>
      <c r="AL5253" s="6" t="str">
        <f>+_xlfn.IFS(Tabla1[[#This Row],[Veces obj]]&lt;=1,"0-1",Tabla1[[#This Row],[Veces obj]]&lt;=2,"1-2",Tabla1[[#This Row],[Veces obj]]&lt;=3,"2-3",TRUE,"&gt;3")</f>
        <v>0-1</v>
      </c>
      <c r="AM5253" s="60" t="str">
        <f>+_xlfn.IFS(MONTH(Tabla1[[#This Row],[MES]])&lt;=3,"Q1",MONTH(Tabla1[[#This Row],[MES]])&lt;=6,"Q2",MONTH(Tabla1[[#This Row],[MES]])&lt;=9,"Q3",TRUE,"Q4")</f>
        <v>Q2</v>
      </c>
      <c r="AN5253" s="15" t="str">
        <f>+IFERROR(VLOOKUP(Tabla1[[#This Row],[CUENTA]],CTAS[],2,0),"OTROS")</f>
        <v>OTROS</v>
      </c>
      <c r="AP5253" s="15" t="str">
        <f>+IFERROR(VLOOKUP(Tabla1[[#This Row],[EMPLEADO]],IS[],3,0),"OTROS")</f>
        <v>OTROS</v>
      </c>
      <c r="AQ5253" s="15" t="str">
        <f>+IFERROR(VLOOKUP(Tabla1[[#This Row],[EMPLEADO]],IS[[NÓMINA]:[INGENIERO]],2,0),"OTROS")</f>
        <v>OTROS</v>
      </c>
    </row>
    <row r="5254" spans="1:43" x14ac:dyDescent="0.25">
      <c r="A5254" s="28" t="s">
        <v>14528</v>
      </c>
      <c r="B5254" s="29">
        <v>1</v>
      </c>
      <c r="C5254" s="29" t="s">
        <v>14687</v>
      </c>
      <c r="D5254" s="30" t="s">
        <v>38</v>
      </c>
      <c r="E5254" s="31" t="s">
        <v>133</v>
      </c>
      <c r="F5254" s="31" t="s">
        <v>14688</v>
      </c>
      <c r="G5254" s="88" t="s">
        <v>2399</v>
      </c>
      <c r="H5254" s="29" t="s">
        <v>1572</v>
      </c>
      <c r="I5254" s="32" t="s">
        <v>43</v>
      </c>
      <c r="J5254" s="29" t="s">
        <v>8</v>
      </c>
      <c r="K5254" s="33" t="s">
        <v>59</v>
      </c>
      <c r="L5254" s="33" t="s">
        <v>1706</v>
      </c>
      <c r="M5254" s="29" t="s">
        <v>1707</v>
      </c>
      <c r="N5254" s="29">
        <v>0</v>
      </c>
      <c r="O5254" s="29" t="s">
        <v>47</v>
      </c>
      <c r="P5254" s="33">
        <v>25</v>
      </c>
      <c r="Q5254" s="33" t="s">
        <v>62</v>
      </c>
      <c r="R5254" s="80" t="s">
        <v>138</v>
      </c>
      <c r="S5254" s="81" t="s">
        <v>139</v>
      </c>
      <c r="T5254" s="81" t="s">
        <v>51</v>
      </c>
      <c r="U5254" s="82" t="s">
        <v>262</v>
      </c>
      <c r="V5254" s="83">
        <v>1.05</v>
      </c>
      <c r="W5254" s="89">
        <v>1651.6500000000003</v>
      </c>
      <c r="X5254" s="85">
        <v>1</v>
      </c>
      <c r="Y5254" s="86">
        <v>0.45</v>
      </c>
      <c r="Z5254" s="82">
        <v>4</v>
      </c>
      <c r="AA5254" s="87">
        <v>0.1125</v>
      </c>
      <c r="AB5254" s="83">
        <v>0</v>
      </c>
      <c r="AC5254" s="89">
        <v>0</v>
      </c>
      <c r="AD5254" s="90">
        <v>43619</v>
      </c>
      <c r="AE5254" s="90">
        <v>43620</v>
      </c>
      <c r="AF5254" s="82">
        <v>1</v>
      </c>
      <c r="AG5254" s="84" t="s">
        <v>53</v>
      </c>
      <c r="AH5254" s="83">
        <v>0</v>
      </c>
      <c r="AI5254" s="89">
        <v>0</v>
      </c>
      <c r="AJ5254" s="89">
        <v>0</v>
      </c>
      <c r="AK5254" s="60" t="str">
        <f>+IF(Tabla1[[#This Row],[REQUEST_TY]]="SR MANTENIMIENTO CORRECTIVO", "EMERGENCIA", "OTROS")</f>
        <v>EMERGENCIA</v>
      </c>
      <c r="AL5254" s="6" t="str">
        <f>+_xlfn.IFS(Tabla1[[#This Row],[Veces obj]]&lt;=1,"0-1",Tabla1[[#This Row],[Veces obj]]&lt;=2,"1-2",Tabla1[[#This Row],[Veces obj]]&lt;=3,"2-3",TRUE,"&gt;3")</f>
        <v>0-1</v>
      </c>
      <c r="AM5254" s="60" t="str">
        <f>+_xlfn.IFS(MONTH(Tabla1[[#This Row],[MES]])&lt;=3,"Q1",MONTH(Tabla1[[#This Row],[MES]])&lt;=6,"Q2",MONTH(Tabla1[[#This Row],[MES]])&lt;=9,"Q3",TRUE,"Q4")</f>
        <v>Q2</v>
      </c>
      <c r="AN5254" s="15" t="str">
        <f>+IFERROR(VLOOKUP(Tabla1[[#This Row],[CUENTA]],CTAS[],2,0),"OTROS")</f>
        <v>OTROS</v>
      </c>
      <c r="AP5254" s="15" t="str">
        <f>+IFERROR(VLOOKUP(Tabla1[[#This Row],[EMPLEADO]],IS[],3,0),"OTROS")</f>
        <v>OTROS</v>
      </c>
      <c r="AQ5254" s="15" t="str">
        <f>+IFERROR(VLOOKUP(Tabla1[[#This Row],[EMPLEADO]],IS[[NÓMINA]:[INGENIERO]],2,0),"OTROS")</f>
        <v>OTROS</v>
      </c>
    </row>
    <row r="5255" spans="1:43" x14ac:dyDescent="0.25">
      <c r="A5255" s="28" t="s">
        <v>14528</v>
      </c>
      <c r="B5255" s="29">
        <v>1</v>
      </c>
      <c r="C5255" s="29" t="s">
        <v>14689</v>
      </c>
      <c r="D5255" s="30" t="s">
        <v>38</v>
      </c>
      <c r="E5255" s="31" t="s">
        <v>76</v>
      </c>
      <c r="F5255" s="31" t="s">
        <v>14626</v>
      </c>
      <c r="G5255" s="88" t="s">
        <v>1705</v>
      </c>
      <c r="H5255" s="29" t="s">
        <v>1572</v>
      </c>
      <c r="I5255" s="32" t="s">
        <v>43</v>
      </c>
      <c r="J5255" s="29" t="s">
        <v>8</v>
      </c>
      <c r="K5255" s="33" t="s">
        <v>59</v>
      </c>
      <c r="L5255" s="33" t="s">
        <v>1706</v>
      </c>
      <c r="M5255" s="29" t="s">
        <v>1707</v>
      </c>
      <c r="N5255" s="29">
        <v>0</v>
      </c>
      <c r="O5255" s="29" t="s">
        <v>47</v>
      </c>
      <c r="P5255" s="33">
        <v>19</v>
      </c>
      <c r="Q5255" s="33" t="s">
        <v>62</v>
      </c>
      <c r="R5255" s="80" t="s">
        <v>63</v>
      </c>
      <c r="S5255" s="81" t="s">
        <v>64</v>
      </c>
      <c r="T5255" s="81" t="s">
        <v>51</v>
      </c>
      <c r="U5255" s="82" t="s">
        <v>65</v>
      </c>
      <c r="V5255" s="83">
        <v>0.8</v>
      </c>
      <c r="W5255" s="89">
        <v>1092</v>
      </c>
      <c r="X5255" s="85">
        <v>1</v>
      </c>
      <c r="Y5255" s="86">
        <v>1.9</v>
      </c>
      <c r="Z5255" s="82">
        <v>5</v>
      </c>
      <c r="AA5255" s="87">
        <v>0.38</v>
      </c>
      <c r="AB5255" s="83">
        <v>0</v>
      </c>
      <c r="AC5255" s="89">
        <v>0</v>
      </c>
      <c r="AD5255" s="90">
        <v>43619</v>
      </c>
      <c r="AE5255" s="90">
        <v>43620</v>
      </c>
      <c r="AF5255" s="82">
        <v>1</v>
      </c>
      <c r="AG5255" s="84" t="s">
        <v>53</v>
      </c>
      <c r="AH5255" s="83">
        <v>0</v>
      </c>
      <c r="AI5255" s="89">
        <v>0</v>
      </c>
      <c r="AJ5255" s="89">
        <v>0</v>
      </c>
      <c r="AK5255" s="60" t="str">
        <f>+IF(Tabla1[[#This Row],[REQUEST_TY]]="SR MANTENIMIENTO CORRECTIVO", "EMERGENCIA", "OTROS")</f>
        <v>EMERGENCIA</v>
      </c>
      <c r="AL5255" s="6" t="str">
        <f>+_xlfn.IFS(Tabla1[[#This Row],[Veces obj]]&lt;=1,"0-1",Tabla1[[#This Row],[Veces obj]]&lt;=2,"1-2",Tabla1[[#This Row],[Veces obj]]&lt;=3,"2-3",TRUE,"&gt;3")</f>
        <v>0-1</v>
      </c>
      <c r="AM5255" s="60" t="str">
        <f>+_xlfn.IFS(MONTH(Tabla1[[#This Row],[MES]])&lt;=3,"Q1",MONTH(Tabla1[[#This Row],[MES]])&lt;=6,"Q2",MONTH(Tabla1[[#This Row],[MES]])&lt;=9,"Q3",TRUE,"Q4")</f>
        <v>Q2</v>
      </c>
      <c r="AN5255" s="15" t="str">
        <f>+IFERROR(VLOOKUP(Tabla1[[#This Row],[CUENTA]],CTAS[],2,0),"OTROS")</f>
        <v>OTROS</v>
      </c>
      <c r="AP5255" s="15" t="str">
        <f>+IFERROR(VLOOKUP(Tabla1[[#This Row],[EMPLEADO]],IS[],3,0),"OTROS")</f>
        <v>OTROS</v>
      </c>
      <c r="AQ5255" s="15" t="str">
        <f>+IFERROR(VLOOKUP(Tabla1[[#This Row],[EMPLEADO]],IS[[NÓMINA]:[INGENIERO]],2,0),"OTROS")</f>
        <v>OTROS</v>
      </c>
    </row>
    <row r="5256" spans="1:43" x14ac:dyDescent="0.25">
      <c r="A5256" s="28" t="s">
        <v>14528</v>
      </c>
      <c r="B5256" s="29">
        <v>1</v>
      </c>
      <c r="C5256" s="29" t="s">
        <v>14690</v>
      </c>
      <c r="D5256" s="30" t="s">
        <v>38</v>
      </c>
      <c r="E5256" s="31" t="s">
        <v>89</v>
      </c>
      <c r="F5256" s="31" t="s">
        <v>14691</v>
      </c>
      <c r="G5256" s="88" t="s">
        <v>2156</v>
      </c>
      <c r="H5256" s="29" t="s">
        <v>70</v>
      </c>
      <c r="I5256" s="32" t="s">
        <v>43</v>
      </c>
      <c r="J5256" s="29" t="s">
        <v>8</v>
      </c>
      <c r="K5256" s="33" t="s">
        <v>169</v>
      </c>
      <c r="L5256" s="33" t="s">
        <v>522</v>
      </c>
      <c r="M5256" s="29" t="s">
        <v>94</v>
      </c>
      <c r="N5256" s="29">
        <v>1</v>
      </c>
      <c r="O5256" s="29" t="s">
        <v>47</v>
      </c>
      <c r="P5256" s="33">
        <v>12</v>
      </c>
      <c r="Q5256" s="33" t="s">
        <v>194</v>
      </c>
      <c r="R5256" s="80" t="s">
        <v>95</v>
      </c>
      <c r="S5256" s="81" t="s">
        <v>64</v>
      </c>
      <c r="T5256" s="81" t="s">
        <v>51</v>
      </c>
      <c r="U5256" s="82" t="s">
        <v>195</v>
      </c>
      <c r="V5256" s="83">
        <v>0.6</v>
      </c>
      <c r="W5256" s="89">
        <v>0</v>
      </c>
      <c r="X5256" s="85">
        <v>1</v>
      </c>
      <c r="Y5256" s="86">
        <v>0.95</v>
      </c>
      <c r="Z5256" s="82">
        <v>5</v>
      </c>
      <c r="AA5256" s="87">
        <v>0.19</v>
      </c>
      <c r="AB5256" s="83">
        <v>0</v>
      </c>
      <c r="AC5256" s="89">
        <v>0</v>
      </c>
      <c r="AD5256" s="90">
        <v>43620</v>
      </c>
      <c r="AE5256" s="90">
        <v>43620</v>
      </c>
      <c r="AF5256" s="82">
        <v>0</v>
      </c>
      <c r="AG5256" s="84" t="s">
        <v>53</v>
      </c>
      <c r="AH5256" s="83">
        <v>0</v>
      </c>
      <c r="AI5256" s="89">
        <v>0</v>
      </c>
      <c r="AJ5256" s="89">
        <v>0</v>
      </c>
      <c r="AK5256" s="60" t="str">
        <f>+IF(Tabla1[[#This Row],[REQUEST_TY]]="SR MANTENIMIENTO CORRECTIVO", "EMERGENCIA", "OTROS")</f>
        <v>EMERGENCIA</v>
      </c>
      <c r="AL5256" s="6" t="str">
        <f>+_xlfn.IFS(Tabla1[[#This Row],[Veces obj]]&lt;=1,"0-1",Tabla1[[#This Row],[Veces obj]]&lt;=2,"1-2",Tabla1[[#This Row],[Veces obj]]&lt;=3,"2-3",TRUE,"&gt;3")</f>
        <v>0-1</v>
      </c>
      <c r="AM5256" s="60" t="str">
        <f>+_xlfn.IFS(MONTH(Tabla1[[#This Row],[MES]])&lt;=3,"Q1",MONTH(Tabla1[[#This Row],[MES]])&lt;=6,"Q2",MONTH(Tabla1[[#This Row],[MES]])&lt;=9,"Q3",TRUE,"Q4")</f>
        <v>Q2</v>
      </c>
      <c r="AN5256" s="15" t="str">
        <f>+IFERROR(VLOOKUP(Tabla1[[#This Row],[CUENTA]],CTAS[],2,0),"OTROS")</f>
        <v>OTROS</v>
      </c>
      <c r="AP5256" s="15" t="str">
        <f>+IFERROR(VLOOKUP(Tabla1[[#This Row],[EMPLEADO]],IS[],3,0),"OTROS")</f>
        <v>OTROS</v>
      </c>
      <c r="AQ5256" s="15" t="str">
        <f>+IFERROR(VLOOKUP(Tabla1[[#This Row],[EMPLEADO]],IS[[NÓMINA]:[INGENIERO]],2,0),"OTROS")</f>
        <v>OTROS</v>
      </c>
    </row>
    <row r="5257" spans="1:43" x14ac:dyDescent="0.25">
      <c r="A5257" s="28" t="s">
        <v>14528</v>
      </c>
      <c r="B5257" s="29">
        <v>1</v>
      </c>
      <c r="C5257" s="29" t="s">
        <v>14692</v>
      </c>
      <c r="D5257" s="30" t="s">
        <v>38</v>
      </c>
      <c r="E5257" s="31" t="s">
        <v>7508</v>
      </c>
      <c r="F5257" s="31" t="s">
        <v>14693</v>
      </c>
      <c r="G5257" s="88" t="s">
        <v>14694</v>
      </c>
      <c r="H5257" s="29" t="s">
        <v>70</v>
      </c>
      <c r="I5257" s="32" t="s">
        <v>43</v>
      </c>
      <c r="J5257" s="29" t="s">
        <v>8</v>
      </c>
      <c r="K5257" s="33" t="s">
        <v>169</v>
      </c>
      <c r="L5257" s="33" t="s">
        <v>510</v>
      </c>
      <c r="M5257" s="29" t="s">
        <v>94</v>
      </c>
      <c r="N5257" s="29">
        <v>1</v>
      </c>
      <c r="O5257" s="29" t="s">
        <v>47</v>
      </c>
      <c r="P5257" s="33">
        <v>249</v>
      </c>
      <c r="Q5257" s="33" t="s">
        <v>48</v>
      </c>
      <c r="R5257" s="80" t="s">
        <v>49</v>
      </c>
      <c r="S5257" s="81" t="s">
        <v>50</v>
      </c>
      <c r="T5257" s="81" t="s">
        <v>51</v>
      </c>
      <c r="U5257" s="82" t="s">
        <v>52</v>
      </c>
      <c r="V5257" s="83">
        <v>1.05</v>
      </c>
      <c r="W5257" s="89">
        <v>0</v>
      </c>
      <c r="X5257" s="85">
        <v>1</v>
      </c>
      <c r="Y5257" s="86">
        <v>0</v>
      </c>
      <c r="Z5257" s="82">
        <v>5</v>
      </c>
      <c r="AA5257" s="87">
        <v>0</v>
      </c>
      <c r="AB5257" s="83">
        <v>0</v>
      </c>
      <c r="AC5257" s="89">
        <v>0</v>
      </c>
      <c r="AD5257" s="90">
        <v>43619</v>
      </c>
      <c r="AE5257" s="90">
        <v>43620</v>
      </c>
      <c r="AF5257" s="82">
        <v>1</v>
      </c>
      <c r="AG5257" s="84" t="s">
        <v>53</v>
      </c>
      <c r="AH5257" s="83">
        <v>0</v>
      </c>
      <c r="AI5257" s="89">
        <v>0</v>
      </c>
      <c r="AJ5257" s="89">
        <v>0</v>
      </c>
      <c r="AK5257" s="60" t="str">
        <f>+IF(Tabla1[[#This Row],[REQUEST_TY]]="SR MANTENIMIENTO CORRECTIVO", "EMERGENCIA", "OTROS")</f>
        <v>EMERGENCIA</v>
      </c>
      <c r="AL5257" s="6" t="str">
        <f>+_xlfn.IFS(Tabla1[[#This Row],[Veces obj]]&lt;=1,"0-1",Tabla1[[#This Row],[Veces obj]]&lt;=2,"1-2",Tabla1[[#This Row],[Veces obj]]&lt;=3,"2-3",TRUE,"&gt;3")</f>
        <v>0-1</v>
      </c>
      <c r="AM5257" s="60" t="str">
        <f>+_xlfn.IFS(MONTH(Tabla1[[#This Row],[MES]])&lt;=3,"Q1",MONTH(Tabla1[[#This Row],[MES]])&lt;=6,"Q2",MONTH(Tabla1[[#This Row],[MES]])&lt;=9,"Q3",TRUE,"Q4")</f>
        <v>Q2</v>
      </c>
      <c r="AN5257" s="15" t="str">
        <f>+IFERROR(VLOOKUP(Tabla1[[#This Row],[CUENTA]],CTAS[],2,0),"OTROS")</f>
        <v>OTROS</v>
      </c>
      <c r="AP5257" s="15" t="str">
        <f>+IFERROR(VLOOKUP(Tabla1[[#This Row],[EMPLEADO]],IS[],3,0),"OTROS")</f>
        <v>OTROS</v>
      </c>
      <c r="AQ5257" s="15" t="str">
        <f>+IFERROR(VLOOKUP(Tabla1[[#This Row],[EMPLEADO]],IS[[NÓMINA]:[INGENIERO]],2,0),"OTROS")</f>
        <v>OTROS</v>
      </c>
    </row>
    <row r="5258" spans="1:43" x14ac:dyDescent="0.25">
      <c r="A5258" s="28" t="s">
        <v>14528</v>
      </c>
      <c r="B5258" s="29">
        <v>1</v>
      </c>
      <c r="C5258" s="29" t="s">
        <v>14695</v>
      </c>
      <c r="D5258" s="30" t="s">
        <v>38</v>
      </c>
      <c r="E5258" s="31" t="s">
        <v>133</v>
      </c>
      <c r="F5258" s="31" t="s">
        <v>14696</v>
      </c>
      <c r="G5258" s="88" t="s">
        <v>6747</v>
      </c>
      <c r="H5258" s="29" t="s">
        <v>1572</v>
      </c>
      <c r="I5258" s="32" t="s">
        <v>43</v>
      </c>
      <c r="J5258" s="29" t="s">
        <v>8</v>
      </c>
      <c r="K5258" s="33" t="s">
        <v>966</v>
      </c>
      <c r="L5258" s="33" t="s">
        <v>1956</v>
      </c>
      <c r="M5258" s="29" t="s">
        <v>1957</v>
      </c>
      <c r="N5258" s="29">
        <v>0</v>
      </c>
      <c r="O5258" s="29" t="s">
        <v>47</v>
      </c>
      <c r="P5258" s="33">
        <v>15</v>
      </c>
      <c r="Q5258" s="33" t="s">
        <v>194</v>
      </c>
      <c r="R5258" s="80" t="s">
        <v>138</v>
      </c>
      <c r="S5258" s="81" t="s">
        <v>139</v>
      </c>
      <c r="T5258" s="81" t="s">
        <v>51</v>
      </c>
      <c r="U5258" s="82" t="s">
        <v>224</v>
      </c>
      <c r="V5258" s="83">
        <v>0.8</v>
      </c>
      <c r="W5258" s="89">
        <v>1258.4000000000003</v>
      </c>
      <c r="X5258" s="85">
        <v>1</v>
      </c>
      <c r="Y5258" s="86">
        <v>2.38</v>
      </c>
      <c r="Z5258" s="82">
        <v>4</v>
      </c>
      <c r="AA5258" s="87">
        <v>0.59499999999999997</v>
      </c>
      <c r="AB5258" s="83">
        <v>0</v>
      </c>
      <c r="AC5258" s="89">
        <v>0</v>
      </c>
      <c r="AD5258" s="90">
        <v>43620</v>
      </c>
      <c r="AE5258" s="90">
        <v>43620</v>
      </c>
      <c r="AF5258" s="82">
        <v>0</v>
      </c>
      <c r="AG5258" s="84" t="s">
        <v>53</v>
      </c>
      <c r="AH5258" s="83">
        <v>0</v>
      </c>
      <c r="AI5258" s="89">
        <v>0</v>
      </c>
      <c r="AJ5258" s="89">
        <v>0</v>
      </c>
      <c r="AK5258" s="60" t="str">
        <f>+IF(Tabla1[[#This Row],[REQUEST_TY]]="SR MANTENIMIENTO CORRECTIVO", "EMERGENCIA", "OTROS")</f>
        <v>EMERGENCIA</v>
      </c>
      <c r="AL5258" s="6" t="str">
        <f>+_xlfn.IFS(Tabla1[[#This Row],[Veces obj]]&lt;=1,"0-1",Tabla1[[#This Row],[Veces obj]]&lt;=2,"1-2",Tabla1[[#This Row],[Veces obj]]&lt;=3,"2-3",TRUE,"&gt;3")</f>
        <v>0-1</v>
      </c>
      <c r="AM5258" s="60" t="str">
        <f>+_xlfn.IFS(MONTH(Tabla1[[#This Row],[MES]])&lt;=3,"Q1",MONTH(Tabla1[[#This Row],[MES]])&lt;=6,"Q2",MONTH(Tabla1[[#This Row],[MES]])&lt;=9,"Q3",TRUE,"Q4")</f>
        <v>Q2</v>
      </c>
      <c r="AN5258" s="15" t="str">
        <f>+IFERROR(VLOOKUP(Tabla1[[#This Row],[CUENTA]],CTAS[],2,0),"OTROS")</f>
        <v>OTROS</v>
      </c>
      <c r="AP5258" s="15" t="str">
        <f>+IFERROR(VLOOKUP(Tabla1[[#This Row],[EMPLEADO]],IS[],3,0),"OTROS")</f>
        <v>OTROS</v>
      </c>
      <c r="AQ5258" s="15" t="str">
        <f>+IFERROR(VLOOKUP(Tabla1[[#This Row],[EMPLEADO]],IS[[NÓMINA]:[INGENIERO]],2,0),"OTROS")</f>
        <v>OTROS</v>
      </c>
    </row>
    <row r="5259" spans="1:43" x14ac:dyDescent="0.25">
      <c r="A5259" s="28" t="s">
        <v>14528</v>
      </c>
      <c r="B5259" s="29">
        <v>1</v>
      </c>
      <c r="C5259" s="29" t="s">
        <v>14697</v>
      </c>
      <c r="D5259" s="30" t="s">
        <v>38</v>
      </c>
      <c r="E5259" s="31" t="s">
        <v>133</v>
      </c>
      <c r="F5259" s="31" t="s">
        <v>14698</v>
      </c>
      <c r="G5259" s="88" t="s">
        <v>4330</v>
      </c>
      <c r="H5259" s="29" t="s">
        <v>253</v>
      </c>
      <c r="I5259" s="32" t="s">
        <v>43</v>
      </c>
      <c r="J5259" s="29" t="s">
        <v>8</v>
      </c>
      <c r="K5259" s="33" t="s">
        <v>59</v>
      </c>
      <c r="L5259" s="33" t="s">
        <v>723</v>
      </c>
      <c r="M5259" s="29" t="s">
        <v>358</v>
      </c>
      <c r="N5259" s="29">
        <v>0</v>
      </c>
      <c r="O5259" s="29" t="s">
        <v>47</v>
      </c>
      <c r="P5259" s="33">
        <v>30</v>
      </c>
      <c r="Q5259" s="33" t="s">
        <v>62</v>
      </c>
      <c r="R5259" s="80" t="s">
        <v>138</v>
      </c>
      <c r="S5259" s="81" t="s">
        <v>139</v>
      </c>
      <c r="T5259" s="81" t="s">
        <v>51</v>
      </c>
      <c r="U5259" s="82" t="s">
        <v>262</v>
      </c>
      <c r="V5259" s="83">
        <v>1.05</v>
      </c>
      <c r="W5259" s="89">
        <v>1651.6500000000003</v>
      </c>
      <c r="X5259" s="85">
        <v>1</v>
      </c>
      <c r="Y5259" s="86">
        <v>2.54</v>
      </c>
      <c r="Z5259" s="82">
        <v>4</v>
      </c>
      <c r="AA5259" s="87">
        <v>0.63500000000000001</v>
      </c>
      <c r="AB5259" s="83">
        <v>0</v>
      </c>
      <c r="AC5259" s="89">
        <v>0</v>
      </c>
      <c r="AD5259" s="90">
        <v>43620</v>
      </c>
      <c r="AE5259" s="90">
        <v>43620</v>
      </c>
      <c r="AF5259" s="82">
        <v>0</v>
      </c>
      <c r="AG5259" s="84" t="s">
        <v>53</v>
      </c>
      <c r="AH5259" s="83">
        <v>0</v>
      </c>
      <c r="AI5259" s="89">
        <v>0</v>
      </c>
      <c r="AJ5259" s="89">
        <v>0</v>
      </c>
      <c r="AK5259" s="60" t="str">
        <f>+IF(Tabla1[[#This Row],[REQUEST_TY]]="SR MANTENIMIENTO CORRECTIVO", "EMERGENCIA", "OTROS")</f>
        <v>EMERGENCIA</v>
      </c>
      <c r="AL5259" s="6" t="str">
        <f>+_xlfn.IFS(Tabla1[[#This Row],[Veces obj]]&lt;=1,"0-1",Tabla1[[#This Row],[Veces obj]]&lt;=2,"1-2",Tabla1[[#This Row],[Veces obj]]&lt;=3,"2-3",TRUE,"&gt;3")</f>
        <v>0-1</v>
      </c>
      <c r="AM5259" s="60" t="str">
        <f>+_xlfn.IFS(MONTH(Tabla1[[#This Row],[MES]])&lt;=3,"Q1",MONTH(Tabla1[[#This Row],[MES]])&lt;=6,"Q2",MONTH(Tabla1[[#This Row],[MES]])&lt;=9,"Q3",TRUE,"Q4")</f>
        <v>Q2</v>
      </c>
      <c r="AN5259" s="15" t="str">
        <f>+IFERROR(VLOOKUP(Tabla1[[#This Row],[CUENTA]],CTAS[],2,0),"OTROS")</f>
        <v>OTROS</v>
      </c>
      <c r="AP5259" s="15" t="str">
        <f>+IFERROR(VLOOKUP(Tabla1[[#This Row],[EMPLEADO]],IS[],3,0),"OTROS")</f>
        <v>OTROS</v>
      </c>
      <c r="AQ5259" s="15" t="str">
        <f>+IFERROR(VLOOKUP(Tabla1[[#This Row],[EMPLEADO]],IS[[NÓMINA]:[INGENIERO]],2,0),"OTROS")</f>
        <v>OTROS</v>
      </c>
    </row>
    <row r="5260" spans="1:43" x14ac:dyDescent="0.25">
      <c r="A5260" s="28" t="s">
        <v>14528</v>
      </c>
      <c r="B5260" s="29">
        <v>1</v>
      </c>
      <c r="C5260" s="29" t="s">
        <v>14699</v>
      </c>
      <c r="D5260" s="30" t="s">
        <v>38</v>
      </c>
      <c r="E5260" s="31" t="s">
        <v>113</v>
      </c>
      <c r="F5260" s="31" t="s">
        <v>14700</v>
      </c>
      <c r="G5260" s="88" t="s">
        <v>5996</v>
      </c>
      <c r="H5260" s="29" t="s">
        <v>204</v>
      </c>
      <c r="I5260" s="32" t="s">
        <v>43</v>
      </c>
      <c r="J5260" s="29" t="s">
        <v>8</v>
      </c>
      <c r="K5260" s="33" t="s">
        <v>125</v>
      </c>
      <c r="L5260" s="33" t="s">
        <v>5997</v>
      </c>
      <c r="M5260" s="29" t="s">
        <v>206</v>
      </c>
      <c r="N5260" s="29">
        <v>0</v>
      </c>
      <c r="O5260" s="29" t="s">
        <v>47</v>
      </c>
      <c r="P5260" s="33">
        <v>82</v>
      </c>
      <c r="Q5260" s="33" t="s">
        <v>48</v>
      </c>
      <c r="R5260" s="80" t="s">
        <v>49</v>
      </c>
      <c r="S5260" s="81" t="s">
        <v>50</v>
      </c>
      <c r="T5260" s="81" t="s">
        <v>51</v>
      </c>
      <c r="U5260" s="82" t="s">
        <v>52</v>
      </c>
      <c r="V5260" s="83">
        <v>1.05</v>
      </c>
      <c r="W5260" s="89">
        <v>750.75000000000011</v>
      </c>
      <c r="X5260" s="85">
        <v>1</v>
      </c>
      <c r="Y5260" s="86">
        <v>2.37</v>
      </c>
      <c r="Z5260" s="82">
        <v>5</v>
      </c>
      <c r="AA5260" s="87">
        <v>0.47400000000000003</v>
      </c>
      <c r="AB5260" s="83">
        <v>0</v>
      </c>
      <c r="AC5260" s="89">
        <v>0</v>
      </c>
      <c r="AD5260" s="90">
        <v>43620</v>
      </c>
      <c r="AE5260" s="90">
        <v>43620</v>
      </c>
      <c r="AF5260" s="82">
        <v>0</v>
      </c>
      <c r="AG5260" s="84" t="s">
        <v>53</v>
      </c>
      <c r="AH5260" s="83">
        <v>0</v>
      </c>
      <c r="AI5260" s="89">
        <v>0</v>
      </c>
      <c r="AJ5260" s="89">
        <v>0</v>
      </c>
      <c r="AK5260" s="60" t="str">
        <f>+IF(Tabla1[[#This Row],[REQUEST_TY]]="SR MANTENIMIENTO CORRECTIVO", "EMERGENCIA", "OTROS")</f>
        <v>EMERGENCIA</v>
      </c>
      <c r="AL5260" s="6" t="str">
        <f>+_xlfn.IFS(Tabla1[[#This Row],[Veces obj]]&lt;=1,"0-1",Tabla1[[#This Row],[Veces obj]]&lt;=2,"1-2",Tabla1[[#This Row],[Veces obj]]&lt;=3,"2-3",TRUE,"&gt;3")</f>
        <v>0-1</v>
      </c>
      <c r="AM5260" s="60" t="str">
        <f>+_xlfn.IFS(MONTH(Tabla1[[#This Row],[MES]])&lt;=3,"Q1",MONTH(Tabla1[[#This Row],[MES]])&lt;=6,"Q2",MONTH(Tabla1[[#This Row],[MES]])&lt;=9,"Q3",TRUE,"Q4")</f>
        <v>Q2</v>
      </c>
      <c r="AN5260" s="15" t="str">
        <f>+IFERROR(VLOOKUP(Tabla1[[#This Row],[CUENTA]],CTAS[],2,0),"OTROS")</f>
        <v>OTROS</v>
      </c>
      <c r="AP5260" s="15" t="str">
        <f>+IFERROR(VLOOKUP(Tabla1[[#This Row],[EMPLEADO]],IS[],3,0),"OTROS")</f>
        <v>OTROS</v>
      </c>
      <c r="AQ5260" s="15" t="str">
        <f>+IFERROR(VLOOKUP(Tabla1[[#This Row],[EMPLEADO]],IS[[NÓMINA]:[INGENIERO]],2,0),"OTROS")</f>
        <v>OTROS</v>
      </c>
    </row>
    <row r="5261" spans="1:43" x14ac:dyDescent="0.25">
      <c r="A5261" s="28" t="s">
        <v>14528</v>
      </c>
      <c r="B5261" s="29">
        <v>1</v>
      </c>
      <c r="C5261" s="29" t="s">
        <v>14701</v>
      </c>
      <c r="D5261" s="30" t="s">
        <v>38</v>
      </c>
      <c r="E5261" s="31" t="s">
        <v>133</v>
      </c>
      <c r="F5261" s="31" t="s">
        <v>14702</v>
      </c>
      <c r="G5261" s="88" t="s">
        <v>13860</v>
      </c>
      <c r="H5261" s="29" t="s">
        <v>213</v>
      </c>
      <c r="I5261" s="32" t="s">
        <v>43</v>
      </c>
      <c r="J5261" s="29" t="s">
        <v>8</v>
      </c>
      <c r="K5261" s="33" t="s">
        <v>59</v>
      </c>
      <c r="L5261" s="33" t="s">
        <v>13670</v>
      </c>
      <c r="M5261" s="29" t="s">
        <v>13671</v>
      </c>
      <c r="N5261" s="29">
        <v>0</v>
      </c>
      <c r="O5261" s="29" t="s">
        <v>47</v>
      </c>
      <c r="P5261" s="33">
        <v>13</v>
      </c>
      <c r="Q5261" s="33" t="s">
        <v>194</v>
      </c>
      <c r="R5261" s="80" t="s">
        <v>138</v>
      </c>
      <c r="S5261" s="81" t="s">
        <v>139</v>
      </c>
      <c r="T5261" s="81" t="s">
        <v>51</v>
      </c>
      <c r="U5261" s="82" t="s">
        <v>224</v>
      </c>
      <c r="V5261" s="83">
        <v>0.8</v>
      </c>
      <c r="W5261" s="89">
        <v>1258.4000000000003</v>
      </c>
      <c r="X5261" s="85">
        <v>1</v>
      </c>
      <c r="Y5261" s="86">
        <v>2.33</v>
      </c>
      <c r="Z5261" s="82">
        <v>4</v>
      </c>
      <c r="AA5261" s="87">
        <v>0.58250000000000002</v>
      </c>
      <c r="AB5261" s="83">
        <v>0</v>
      </c>
      <c r="AC5261" s="89">
        <v>0</v>
      </c>
      <c r="AD5261" s="90">
        <v>43619</v>
      </c>
      <c r="AE5261" s="90">
        <v>43620</v>
      </c>
      <c r="AF5261" s="82">
        <v>1</v>
      </c>
      <c r="AG5261" s="84" t="s">
        <v>53</v>
      </c>
      <c r="AH5261" s="83">
        <v>0</v>
      </c>
      <c r="AI5261" s="89">
        <v>0</v>
      </c>
      <c r="AJ5261" s="89">
        <v>0</v>
      </c>
      <c r="AK5261" s="60" t="str">
        <f>+IF(Tabla1[[#This Row],[REQUEST_TY]]="SR MANTENIMIENTO CORRECTIVO", "EMERGENCIA", "OTROS")</f>
        <v>EMERGENCIA</v>
      </c>
      <c r="AL5261" s="6" t="str">
        <f>+_xlfn.IFS(Tabla1[[#This Row],[Veces obj]]&lt;=1,"0-1",Tabla1[[#This Row],[Veces obj]]&lt;=2,"1-2",Tabla1[[#This Row],[Veces obj]]&lt;=3,"2-3",TRUE,"&gt;3")</f>
        <v>0-1</v>
      </c>
      <c r="AM5261" s="60" t="str">
        <f>+_xlfn.IFS(MONTH(Tabla1[[#This Row],[MES]])&lt;=3,"Q1",MONTH(Tabla1[[#This Row],[MES]])&lt;=6,"Q2",MONTH(Tabla1[[#This Row],[MES]])&lt;=9,"Q3",TRUE,"Q4")</f>
        <v>Q2</v>
      </c>
      <c r="AN5261" s="15" t="str">
        <f>+IFERROR(VLOOKUP(Tabla1[[#This Row],[CUENTA]],CTAS[],2,0),"OTROS")</f>
        <v>OTROS</v>
      </c>
      <c r="AP5261" s="15" t="str">
        <f>+IFERROR(VLOOKUP(Tabla1[[#This Row],[EMPLEADO]],IS[],3,0),"OTROS")</f>
        <v>OTROS</v>
      </c>
      <c r="AQ5261" s="15" t="str">
        <f>+IFERROR(VLOOKUP(Tabla1[[#This Row],[EMPLEADO]],IS[[NÓMINA]:[INGENIERO]],2,0),"OTROS")</f>
        <v>OTROS</v>
      </c>
    </row>
    <row r="5262" spans="1:43" x14ac:dyDescent="0.25">
      <c r="A5262" s="28" t="s">
        <v>14528</v>
      </c>
      <c r="B5262" s="29">
        <v>1</v>
      </c>
      <c r="C5262" s="29" t="s">
        <v>14703</v>
      </c>
      <c r="D5262" s="30" t="s">
        <v>38</v>
      </c>
      <c r="E5262" s="31" t="s">
        <v>6292</v>
      </c>
      <c r="F5262" s="31" t="s">
        <v>14704</v>
      </c>
      <c r="G5262" s="88" t="s">
        <v>14705</v>
      </c>
      <c r="H5262" s="29" t="s">
        <v>484</v>
      </c>
      <c r="I5262" s="32" t="s">
        <v>43</v>
      </c>
      <c r="J5262" s="29" t="s">
        <v>8</v>
      </c>
      <c r="K5262" s="33" t="s">
        <v>2300</v>
      </c>
      <c r="L5262" s="33" t="s">
        <v>2301</v>
      </c>
      <c r="M5262" s="29" t="s">
        <v>94</v>
      </c>
      <c r="N5262" s="29">
        <v>1</v>
      </c>
      <c r="O5262" s="29" t="s">
        <v>47</v>
      </c>
      <c r="P5262" s="33">
        <v>2738</v>
      </c>
      <c r="Q5262" s="33" t="s">
        <v>48</v>
      </c>
      <c r="R5262" s="80" t="s">
        <v>242</v>
      </c>
      <c r="S5262" s="81" t="s">
        <v>64</v>
      </c>
      <c r="T5262" s="81" t="s">
        <v>51</v>
      </c>
      <c r="U5262" s="82" t="s">
        <v>96</v>
      </c>
      <c r="V5262" s="83">
        <v>1.1000000000000001</v>
      </c>
      <c r="W5262" s="89">
        <v>0</v>
      </c>
      <c r="X5262" s="85">
        <v>1</v>
      </c>
      <c r="Y5262" s="86">
        <v>6.92</v>
      </c>
      <c r="Z5262" s="82">
        <v>5</v>
      </c>
      <c r="AA5262" s="87">
        <v>1.3839999999999999</v>
      </c>
      <c r="AB5262" s="83">
        <v>9.5999999999999974E-2</v>
      </c>
      <c r="AC5262" s="89">
        <v>-131.03999999999996</v>
      </c>
      <c r="AD5262" s="90">
        <v>43616</v>
      </c>
      <c r="AE5262" s="90">
        <v>43620</v>
      </c>
      <c r="AF5262" s="82">
        <v>2</v>
      </c>
      <c r="AG5262" s="84" t="s">
        <v>1680</v>
      </c>
      <c r="AH5262" s="83">
        <v>0.25</v>
      </c>
      <c r="AI5262" s="89">
        <v>-341.25</v>
      </c>
      <c r="AJ5262" s="89">
        <v>0</v>
      </c>
      <c r="AK5262" s="60" t="str">
        <f>+IF(Tabla1[[#This Row],[REQUEST_TY]]="SR MANTENIMIENTO CORRECTIVO", "EMERGENCIA", "OTROS")</f>
        <v>EMERGENCIA</v>
      </c>
      <c r="AL5262" s="6" t="str">
        <f>+_xlfn.IFS(Tabla1[[#This Row],[Veces obj]]&lt;=1,"0-1",Tabla1[[#This Row],[Veces obj]]&lt;=2,"1-2",Tabla1[[#This Row],[Veces obj]]&lt;=3,"2-3",TRUE,"&gt;3")</f>
        <v>1-2</v>
      </c>
      <c r="AM5262" s="60" t="str">
        <f>+_xlfn.IFS(MONTH(Tabla1[[#This Row],[MES]])&lt;=3,"Q1",MONTH(Tabla1[[#This Row],[MES]])&lt;=6,"Q2",MONTH(Tabla1[[#This Row],[MES]])&lt;=9,"Q3",TRUE,"Q4")</f>
        <v>Q2</v>
      </c>
      <c r="AN5262" s="15" t="str">
        <f>+IFERROR(VLOOKUP(Tabla1[[#This Row],[CUENTA]],CTAS[],2,0),"OTROS")</f>
        <v>OTROS</v>
      </c>
      <c r="AP5262" s="15" t="str">
        <f>+IFERROR(VLOOKUP(Tabla1[[#This Row],[EMPLEADO]],IS[],3,0),"OTROS")</f>
        <v>OTROS</v>
      </c>
      <c r="AQ5262" s="15" t="str">
        <f>+IFERROR(VLOOKUP(Tabla1[[#This Row],[EMPLEADO]],IS[[NÓMINA]:[INGENIERO]],2,0),"OTROS")</f>
        <v>OTROS</v>
      </c>
    </row>
    <row r="5263" spans="1:43" x14ac:dyDescent="0.25">
      <c r="A5263" s="28" t="s">
        <v>14528</v>
      </c>
      <c r="B5263" s="29">
        <v>1</v>
      </c>
      <c r="C5263" s="29" t="s">
        <v>14706</v>
      </c>
      <c r="D5263" s="30" t="s">
        <v>38</v>
      </c>
      <c r="E5263" s="31" t="s">
        <v>332</v>
      </c>
      <c r="F5263" s="31" t="s">
        <v>14707</v>
      </c>
      <c r="G5263" s="88" t="s">
        <v>334</v>
      </c>
      <c r="H5263" s="29" t="s">
        <v>70</v>
      </c>
      <c r="I5263" s="32" t="s">
        <v>43</v>
      </c>
      <c r="J5263" s="29" t="s">
        <v>8</v>
      </c>
      <c r="K5263" s="33" t="s">
        <v>234</v>
      </c>
      <c r="L5263" s="33" t="s">
        <v>93</v>
      </c>
      <c r="M5263" s="29" t="s">
        <v>94</v>
      </c>
      <c r="N5263" s="29">
        <v>1</v>
      </c>
      <c r="O5263" s="29" t="s">
        <v>47</v>
      </c>
      <c r="P5263" s="33">
        <v>8</v>
      </c>
      <c r="Q5263" s="33" t="s">
        <v>194</v>
      </c>
      <c r="R5263" s="80" t="s">
        <v>317</v>
      </c>
      <c r="S5263" s="81" t="s">
        <v>318</v>
      </c>
      <c r="T5263" s="81" t="s">
        <v>51</v>
      </c>
      <c r="U5263" s="82" t="s">
        <v>224</v>
      </c>
      <c r="V5263" s="83">
        <v>0.8</v>
      </c>
      <c r="W5263" s="89">
        <v>0</v>
      </c>
      <c r="X5263" s="85">
        <v>1</v>
      </c>
      <c r="Y5263" s="86">
        <v>0.88</v>
      </c>
      <c r="Z5263" s="82">
        <v>4</v>
      </c>
      <c r="AA5263" s="87">
        <v>0.22</v>
      </c>
      <c r="AB5263" s="83">
        <v>0</v>
      </c>
      <c r="AC5263" s="89">
        <v>0</v>
      </c>
      <c r="AD5263" s="90">
        <v>43620</v>
      </c>
      <c r="AE5263" s="90">
        <v>43620</v>
      </c>
      <c r="AF5263" s="82">
        <v>0</v>
      </c>
      <c r="AG5263" s="84" t="s">
        <v>53</v>
      </c>
      <c r="AH5263" s="83">
        <v>0</v>
      </c>
      <c r="AI5263" s="89">
        <v>0</v>
      </c>
      <c r="AJ5263" s="89">
        <v>0</v>
      </c>
      <c r="AK5263" s="60" t="str">
        <f>+IF(Tabla1[[#This Row],[REQUEST_TY]]="SR MANTENIMIENTO CORRECTIVO", "EMERGENCIA", "OTROS")</f>
        <v>EMERGENCIA</v>
      </c>
      <c r="AL5263" s="6" t="str">
        <f>+_xlfn.IFS(Tabla1[[#This Row],[Veces obj]]&lt;=1,"0-1",Tabla1[[#This Row],[Veces obj]]&lt;=2,"1-2",Tabla1[[#This Row],[Veces obj]]&lt;=3,"2-3",TRUE,"&gt;3")</f>
        <v>0-1</v>
      </c>
      <c r="AM5263" s="60" t="str">
        <f>+_xlfn.IFS(MONTH(Tabla1[[#This Row],[MES]])&lt;=3,"Q1",MONTH(Tabla1[[#This Row],[MES]])&lt;=6,"Q2",MONTH(Tabla1[[#This Row],[MES]])&lt;=9,"Q3",TRUE,"Q4")</f>
        <v>Q2</v>
      </c>
      <c r="AN5263" s="15" t="str">
        <f>+IFERROR(VLOOKUP(Tabla1[[#This Row],[CUENTA]],CTAS[],2,0),"OTROS")</f>
        <v>OTROS</v>
      </c>
      <c r="AP5263" s="15" t="str">
        <f>+IFERROR(VLOOKUP(Tabla1[[#This Row],[EMPLEADO]],IS[],3,0),"OTROS")</f>
        <v>OTROS</v>
      </c>
      <c r="AQ5263" s="15" t="str">
        <f>+IFERROR(VLOOKUP(Tabla1[[#This Row],[EMPLEADO]],IS[[NÓMINA]:[INGENIERO]],2,0),"OTROS")</f>
        <v>OTROS</v>
      </c>
    </row>
    <row r="5264" spans="1:43" x14ac:dyDescent="0.25">
      <c r="A5264" s="28" t="s">
        <v>14528</v>
      </c>
      <c r="B5264" s="29">
        <v>1</v>
      </c>
      <c r="C5264" s="29" t="s">
        <v>14708</v>
      </c>
      <c r="D5264" s="30" t="s">
        <v>3346</v>
      </c>
      <c r="E5264" s="31" t="s">
        <v>39</v>
      </c>
      <c r="F5264" s="31" t="s">
        <v>14709</v>
      </c>
      <c r="G5264" s="88" t="s">
        <v>14710</v>
      </c>
      <c r="H5264" s="29" t="s">
        <v>42</v>
      </c>
      <c r="I5264" s="32" t="s">
        <v>43</v>
      </c>
      <c r="J5264" s="29" t="s">
        <v>8</v>
      </c>
      <c r="K5264" s="33" t="s">
        <v>2886</v>
      </c>
      <c r="L5264" s="33" t="s">
        <v>799</v>
      </c>
      <c r="M5264" s="29" t="s">
        <v>131</v>
      </c>
      <c r="N5264" s="29">
        <v>1</v>
      </c>
      <c r="O5264" s="29" t="s">
        <v>47</v>
      </c>
      <c r="P5264" s="33" t="s">
        <v>822</v>
      </c>
      <c r="Q5264" s="33" t="s">
        <v>48</v>
      </c>
      <c r="R5264" s="80" t="s">
        <v>49</v>
      </c>
      <c r="S5264" s="81" t="s">
        <v>50</v>
      </c>
      <c r="T5264" s="81" t="s">
        <v>51</v>
      </c>
      <c r="U5264" s="82" t="s">
        <v>52</v>
      </c>
      <c r="V5264" s="83">
        <v>1</v>
      </c>
      <c r="W5264" s="89">
        <v>0</v>
      </c>
      <c r="X5264" s="85">
        <v>0</v>
      </c>
      <c r="Y5264" s="86">
        <v>5</v>
      </c>
      <c r="Z5264" s="82">
        <v>5</v>
      </c>
      <c r="AA5264" s="87">
        <v>1</v>
      </c>
      <c r="AB5264" s="83">
        <v>0</v>
      </c>
      <c r="AC5264" s="89">
        <v>0</v>
      </c>
      <c r="AD5264" s="90">
        <v>43616</v>
      </c>
      <c r="AE5264" s="90">
        <v>43620</v>
      </c>
      <c r="AF5264" s="82">
        <v>2</v>
      </c>
      <c r="AG5264" s="84" t="s">
        <v>1680</v>
      </c>
      <c r="AH5264" s="83">
        <v>0</v>
      </c>
      <c r="AI5264" s="89">
        <v>0</v>
      </c>
      <c r="AJ5264" s="89">
        <v>0</v>
      </c>
      <c r="AK5264" s="60" t="str">
        <f>+IF(Tabla1[[#This Row],[REQUEST_TY]]="SR MANTENIMIENTO CORRECTIVO", "EMERGENCIA", "OTROS")</f>
        <v>OTROS</v>
      </c>
      <c r="AL5264" s="6" t="str">
        <f>+_xlfn.IFS(Tabla1[[#This Row],[Veces obj]]&lt;=1,"0-1",Tabla1[[#This Row],[Veces obj]]&lt;=2,"1-2",Tabla1[[#This Row],[Veces obj]]&lt;=3,"2-3",TRUE,"&gt;3")</f>
        <v>0-1</v>
      </c>
      <c r="AM5264" s="60" t="str">
        <f>+_xlfn.IFS(MONTH(Tabla1[[#This Row],[MES]])&lt;=3,"Q1",MONTH(Tabla1[[#This Row],[MES]])&lt;=6,"Q2",MONTH(Tabla1[[#This Row],[MES]])&lt;=9,"Q3",TRUE,"Q4")</f>
        <v>Q2</v>
      </c>
      <c r="AN5264" s="15" t="str">
        <f>+IFERROR(VLOOKUP(Tabla1[[#This Row],[CUENTA]],CTAS[],2,0),"OTROS")</f>
        <v>OTROS</v>
      </c>
      <c r="AP5264" s="15" t="str">
        <f>+IFERROR(VLOOKUP(Tabla1[[#This Row],[EMPLEADO]],IS[],3,0),"OTROS")</f>
        <v>OTROS</v>
      </c>
      <c r="AQ5264" s="15" t="str">
        <f>+IFERROR(VLOOKUP(Tabla1[[#This Row],[EMPLEADO]],IS[[NÓMINA]:[INGENIERO]],2,0),"OTROS")</f>
        <v>OTROS</v>
      </c>
    </row>
    <row r="5265" spans="1:43" x14ac:dyDescent="0.25">
      <c r="A5265" s="28" t="s">
        <v>14528</v>
      </c>
      <c r="B5265" s="29">
        <v>1</v>
      </c>
      <c r="C5265" s="29" t="s">
        <v>14711</v>
      </c>
      <c r="D5265" s="30" t="s">
        <v>3346</v>
      </c>
      <c r="E5265" s="31" t="s">
        <v>39</v>
      </c>
      <c r="F5265" s="31" t="s">
        <v>14712</v>
      </c>
      <c r="G5265" s="88" t="s">
        <v>6758</v>
      </c>
      <c r="H5265" s="29" t="s">
        <v>42</v>
      </c>
      <c r="I5265" s="32" t="s">
        <v>43</v>
      </c>
      <c r="J5265" s="29" t="s">
        <v>8</v>
      </c>
      <c r="K5265" s="33" t="s">
        <v>2886</v>
      </c>
      <c r="L5265" s="33" t="s">
        <v>1729</v>
      </c>
      <c r="M5265" s="29" t="s">
        <v>131</v>
      </c>
      <c r="N5265" s="29">
        <v>1</v>
      </c>
      <c r="O5265" s="29" t="s">
        <v>47</v>
      </c>
      <c r="P5265" s="33" t="s">
        <v>822</v>
      </c>
      <c r="Q5265" s="33" t="s">
        <v>48</v>
      </c>
      <c r="R5265" s="80" t="s">
        <v>49</v>
      </c>
      <c r="S5265" s="81" t="s">
        <v>50</v>
      </c>
      <c r="T5265" s="81" t="s">
        <v>51</v>
      </c>
      <c r="U5265" s="82" t="s">
        <v>52</v>
      </c>
      <c r="V5265" s="83">
        <v>1</v>
      </c>
      <c r="W5265" s="89">
        <v>0</v>
      </c>
      <c r="X5265" s="85">
        <v>0</v>
      </c>
      <c r="Y5265" s="86">
        <v>5</v>
      </c>
      <c r="Z5265" s="82">
        <v>5</v>
      </c>
      <c r="AA5265" s="87">
        <v>1</v>
      </c>
      <c r="AB5265" s="83">
        <v>0</v>
      </c>
      <c r="AC5265" s="89">
        <v>0</v>
      </c>
      <c r="AD5265" s="90">
        <v>43616</v>
      </c>
      <c r="AE5265" s="90">
        <v>43620</v>
      </c>
      <c r="AF5265" s="82">
        <v>2</v>
      </c>
      <c r="AG5265" s="84" t="s">
        <v>1680</v>
      </c>
      <c r="AH5265" s="83">
        <v>0</v>
      </c>
      <c r="AI5265" s="89">
        <v>0</v>
      </c>
      <c r="AJ5265" s="89">
        <v>0</v>
      </c>
      <c r="AK5265" s="60" t="str">
        <f>+IF(Tabla1[[#This Row],[REQUEST_TY]]="SR MANTENIMIENTO CORRECTIVO", "EMERGENCIA", "OTROS")</f>
        <v>OTROS</v>
      </c>
      <c r="AL5265" s="6" t="str">
        <f>+_xlfn.IFS(Tabla1[[#This Row],[Veces obj]]&lt;=1,"0-1",Tabla1[[#This Row],[Veces obj]]&lt;=2,"1-2",Tabla1[[#This Row],[Veces obj]]&lt;=3,"2-3",TRUE,"&gt;3")</f>
        <v>0-1</v>
      </c>
      <c r="AM5265" s="60" t="str">
        <f>+_xlfn.IFS(MONTH(Tabla1[[#This Row],[MES]])&lt;=3,"Q1",MONTH(Tabla1[[#This Row],[MES]])&lt;=6,"Q2",MONTH(Tabla1[[#This Row],[MES]])&lt;=9,"Q3",TRUE,"Q4")</f>
        <v>Q2</v>
      </c>
      <c r="AN5265" s="15" t="str">
        <f>+IFERROR(VLOOKUP(Tabla1[[#This Row],[CUENTA]],CTAS[],2,0),"OTROS")</f>
        <v>OTROS</v>
      </c>
      <c r="AP5265" s="15" t="str">
        <f>+IFERROR(VLOOKUP(Tabla1[[#This Row],[EMPLEADO]],IS[],3,0),"OTROS")</f>
        <v>OTROS</v>
      </c>
      <c r="AQ5265" s="15" t="str">
        <f>+IFERROR(VLOOKUP(Tabla1[[#This Row],[EMPLEADO]],IS[[NÓMINA]:[INGENIERO]],2,0),"OTROS")</f>
        <v>OTROS</v>
      </c>
    </row>
    <row r="5266" spans="1:43" x14ac:dyDescent="0.25">
      <c r="A5266" s="28" t="s">
        <v>14528</v>
      </c>
      <c r="B5266" s="29">
        <v>1</v>
      </c>
      <c r="C5266" s="29" t="s">
        <v>14713</v>
      </c>
      <c r="D5266" s="30" t="s">
        <v>3346</v>
      </c>
      <c r="E5266" s="31" t="s">
        <v>39</v>
      </c>
      <c r="F5266" s="31" t="s">
        <v>14714</v>
      </c>
      <c r="G5266" s="88" t="s">
        <v>3864</v>
      </c>
      <c r="H5266" s="29" t="s">
        <v>42</v>
      </c>
      <c r="I5266" s="32" t="s">
        <v>43</v>
      </c>
      <c r="J5266" s="29" t="s">
        <v>8</v>
      </c>
      <c r="K5266" s="33" t="s">
        <v>3865</v>
      </c>
      <c r="L5266" s="33" t="s">
        <v>3866</v>
      </c>
      <c r="M5266" s="29" t="s">
        <v>131</v>
      </c>
      <c r="N5266" s="29">
        <v>1</v>
      </c>
      <c r="O5266" s="29" t="s">
        <v>47</v>
      </c>
      <c r="P5266" s="33" t="s">
        <v>822</v>
      </c>
      <c r="Q5266" s="33" t="s">
        <v>48</v>
      </c>
      <c r="R5266" s="80" t="s">
        <v>49</v>
      </c>
      <c r="S5266" s="81" t="s">
        <v>50</v>
      </c>
      <c r="T5266" s="81" t="s">
        <v>51</v>
      </c>
      <c r="U5266" s="82" t="s">
        <v>52</v>
      </c>
      <c r="V5266" s="83">
        <v>1</v>
      </c>
      <c r="W5266" s="89">
        <v>0</v>
      </c>
      <c r="X5266" s="85">
        <v>0</v>
      </c>
      <c r="Y5266" s="86">
        <v>5</v>
      </c>
      <c r="Z5266" s="82">
        <v>5</v>
      </c>
      <c r="AA5266" s="87">
        <v>1</v>
      </c>
      <c r="AB5266" s="83">
        <v>0</v>
      </c>
      <c r="AC5266" s="89">
        <v>0</v>
      </c>
      <c r="AD5266" s="90">
        <v>43616</v>
      </c>
      <c r="AE5266" s="90">
        <v>43620</v>
      </c>
      <c r="AF5266" s="82">
        <v>2</v>
      </c>
      <c r="AG5266" s="84" t="s">
        <v>1680</v>
      </c>
      <c r="AH5266" s="83">
        <v>0</v>
      </c>
      <c r="AI5266" s="89">
        <v>0</v>
      </c>
      <c r="AJ5266" s="89">
        <v>0</v>
      </c>
      <c r="AK5266" s="60" t="str">
        <f>+IF(Tabla1[[#This Row],[REQUEST_TY]]="SR MANTENIMIENTO CORRECTIVO", "EMERGENCIA", "OTROS")</f>
        <v>OTROS</v>
      </c>
      <c r="AL5266" s="6" t="str">
        <f>+_xlfn.IFS(Tabla1[[#This Row],[Veces obj]]&lt;=1,"0-1",Tabla1[[#This Row],[Veces obj]]&lt;=2,"1-2",Tabla1[[#This Row],[Veces obj]]&lt;=3,"2-3",TRUE,"&gt;3")</f>
        <v>0-1</v>
      </c>
      <c r="AM5266" s="60" t="str">
        <f>+_xlfn.IFS(MONTH(Tabla1[[#This Row],[MES]])&lt;=3,"Q1",MONTH(Tabla1[[#This Row],[MES]])&lt;=6,"Q2",MONTH(Tabla1[[#This Row],[MES]])&lt;=9,"Q3",TRUE,"Q4")</f>
        <v>Q2</v>
      </c>
      <c r="AN5266" s="15" t="str">
        <f>+IFERROR(VLOOKUP(Tabla1[[#This Row],[CUENTA]],CTAS[],2,0),"OTROS")</f>
        <v>OTROS</v>
      </c>
      <c r="AP5266" s="15" t="str">
        <f>+IFERROR(VLOOKUP(Tabla1[[#This Row],[EMPLEADO]],IS[],3,0),"OTROS")</f>
        <v>OTROS</v>
      </c>
      <c r="AQ5266" s="15" t="str">
        <f>+IFERROR(VLOOKUP(Tabla1[[#This Row],[EMPLEADO]],IS[[NÓMINA]:[INGENIERO]],2,0),"OTROS")</f>
        <v>OTROS</v>
      </c>
    </row>
    <row r="5267" spans="1:43" x14ac:dyDescent="0.25">
      <c r="A5267" s="28" t="s">
        <v>14528</v>
      </c>
      <c r="B5267" s="29">
        <v>1</v>
      </c>
      <c r="C5267" s="29" t="s">
        <v>14715</v>
      </c>
      <c r="D5267" s="30" t="s">
        <v>3346</v>
      </c>
      <c r="E5267" s="31" t="s">
        <v>39</v>
      </c>
      <c r="F5267" s="31" t="s">
        <v>14716</v>
      </c>
      <c r="G5267" s="88" t="s">
        <v>3858</v>
      </c>
      <c r="H5267" s="29" t="s">
        <v>42</v>
      </c>
      <c r="I5267" s="32" t="s">
        <v>43</v>
      </c>
      <c r="J5267" s="29" t="s">
        <v>8</v>
      </c>
      <c r="K5267" s="33" t="s">
        <v>798</v>
      </c>
      <c r="L5267" s="33" t="s">
        <v>3573</v>
      </c>
      <c r="M5267" s="29" t="s">
        <v>131</v>
      </c>
      <c r="N5267" s="29">
        <v>1</v>
      </c>
      <c r="O5267" s="29" t="s">
        <v>47</v>
      </c>
      <c r="P5267" s="33" t="s">
        <v>822</v>
      </c>
      <c r="Q5267" s="33" t="s">
        <v>48</v>
      </c>
      <c r="R5267" s="80" t="s">
        <v>49</v>
      </c>
      <c r="S5267" s="81" t="s">
        <v>50</v>
      </c>
      <c r="T5267" s="81" t="s">
        <v>51</v>
      </c>
      <c r="U5267" s="82" t="s">
        <v>52</v>
      </c>
      <c r="V5267" s="83">
        <v>1</v>
      </c>
      <c r="W5267" s="89">
        <v>0</v>
      </c>
      <c r="X5267" s="85">
        <v>0</v>
      </c>
      <c r="Y5267" s="86">
        <v>5</v>
      </c>
      <c r="Z5267" s="82">
        <v>5</v>
      </c>
      <c r="AA5267" s="87">
        <v>1</v>
      </c>
      <c r="AB5267" s="83">
        <v>0</v>
      </c>
      <c r="AC5267" s="89">
        <v>0</v>
      </c>
      <c r="AD5267" s="90">
        <v>43616</v>
      </c>
      <c r="AE5267" s="90">
        <v>43620</v>
      </c>
      <c r="AF5267" s="82">
        <v>2</v>
      </c>
      <c r="AG5267" s="84" t="s">
        <v>1680</v>
      </c>
      <c r="AH5267" s="83">
        <v>0</v>
      </c>
      <c r="AI5267" s="89">
        <v>0</v>
      </c>
      <c r="AJ5267" s="89">
        <v>0</v>
      </c>
      <c r="AK5267" s="60" t="str">
        <f>+IF(Tabla1[[#This Row],[REQUEST_TY]]="SR MANTENIMIENTO CORRECTIVO", "EMERGENCIA", "OTROS")</f>
        <v>OTROS</v>
      </c>
      <c r="AL5267" s="6" t="str">
        <f>+_xlfn.IFS(Tabla1[[#This Row],[Veces obj]]&lt;=1,"0-1",Tabla1[[#This Row],[Veces obj]]&lt;=2,"1-2",Tabla1[[#This Row],[Veces obj]]&lt;=3,"2-3",TRUE,"&gt;3")</f>
        <v>0-1</v>
      </c>
      <c r="AM5267" s="60" t="str">
        <f>+_xlfn.IFS(MONTH(Tabla1[[#This Row],[MES]])&lt;=3,"Q1",MONTH(Tabla1[[#This Row],[MES]])&lt;=6,"Q2",MONTH(Tabla1[[#This Row],[MES]])&lt;=9,"Q3",TRUE,"Q4")</f>
        <v>Q2</v>
      </c>
      <c r="AN5267" s="15" t="str">
        <f>+IFERROR(VLOOKUP(Tabla1[[#This Row],[CUENTA]],CTAS[],2,0),"OTROS")</f>
        <v>OTROS</v>
      </c>
      <c r="AP5267" s="15" t="str">
        <f>+IFERROR(VLOOKUP(Tabla1[[#This Row],[EMPLEADO]],IS[],3,0),"OTROS")</f>
        <v>OTROS</v>
      </c>
      <c r="AQ5267" s="15" t="str">
        <f>+IFERROR(VLOOKUP(Tabla1[[#This Row],[EMPLEADO]],IS[[NÓMINA]:[INGENIERO]],2,0),"OTROS")</f>
        <v>OTROS</v>
      </c>
    </row>
    <row r="5268" spans="1:43" x14ac:dyDescent="0.25">
      <c r="A5268" s="28" t="s">
        <v>14528</v>
      </c>
      <c r="B5268" s="29">
        <v>1</v>
      </c>
      <c r="C5268" s="29" t="s">
        <v>14717</v>
      </c>
      <c r="D5268" s="30" t="s">
        <v>3346</v>
      </c>
      <c r="E5268" s="31" t="s">
        <v>39</v>
      </c>
      <c r="F5268" s="31" t="s">
        <v>14718</v>
      </c>
      <c r="G5268" s="88" t="s">
        <v>3572</v>
      </c>
      <c r="H5268" s="29" t="s">
        <v>42</v>
      </c>
      <c r="I5268" s="32" t="s">
        <v>43</v>
      </c>
      <c r="J5268" s="29" t="s">
        <v>8</v>
      </c>
      <c r="K5268" s="33" t="s">
        <v>798</v>
      </c>
      <c r="L5268" s="33" t="s">
        <v>3573</v>
      </c>
      <c r="M5268" s="29" t="s">
        <v>131</v>
      </c>
      <c r="N5268" s="29">
        <v>1</v>
      </c>
      <c r="O5268" s="29" t="s">
        <v>47</v>
      </c>
      <c r="P5268" s="33" t="s">
        <v>822</v>
      </c>
      <c r="Q5268" s="33" t="s">
        <v>48</v>
      </c>
      <c r="R5268" s="80" t="s">
        <v>49</v>
      </c>
      <c r="S5268" s="81" t="s">
        <v>50</v>
      </c>
      <c r="T5268" s="81" t="s">
        <v>51</v>
      </c>
      <c r="U5268" s="82" t="s">
        <v>52</v>
      </c>
      <c r="V5268" s="83">
        <v>1</v>
      </c>
      <c r="W5268" s="89">
        <v>0</v>
      </c>
      <c r="X5268" s="85">
        <v>0</v>
      </c>
      <c r="Y5268" s="86">
        <v>5</v>
      </c>
      <c r="Z5268" s="82">
        <v>5</v>
      </c>
      <c r="AA5268" s="87">
        <v>1</v>
      </c>
      <c r="AB5268" s="83">
        <v>0</v>
      </c>
      <c r="AC5268" s="89">
        <v>0</v>
      </c>
      <c r="AD5268" s="90">
        <v>43616</v>
      </c>
      <c r="AE5268" s="90">
        <v>43620</v>
      </c>
      <c r="AF5268" s="82">
        <v>2</v>
      </c>
      <c r="AG5268" s="84" t="s">
        <v>1680</v>
      </c>
      <c r="AH5268" s="83">
        <v>0</v>
      </c>
      <c r="AI5268" s="89">
        <v>0</v>
      </c>
      <c r="AJ5268" s="89">
        <v>0</v>
      </c>
      <c r="AK5268" s="60" t="str">
        <f>+IF(Tabla1[[#This Row],[REQUEST_TY]]="SR MANTENIMIENTO CORRECTIVO", "EMERGENCIA", "OTROS")</f>
        <v>OTROS</v>
      </c>
      <c r="AL5268" s="6" t="str">
        <f>+_xlfn.IFS(Tabla1[[#This Row],[Veces obj]]&lt;=1,"0-1",Tabla1[[#This Row],[Veces obj]]&lt;=2,"1-2",Tabla1[[#This Row],[Veces obj]]&lt;=3,"2-3",TRUE,"&gt;3")</f>
        <v>0-1</v>
      </c>
      <c r="AM5268" s="60" t="str">
        <f>+_xlfn.IFS(MONTH(Tabla1[[#This Row],[MES]])&lt;=3,"Q1",MONTH(Tabla1[[#This Row],[MES]])&lt;=6,"Q2",MONTH(Tabla1[[#This Row],[MES]])&lt;=9,"Q3",TRUE,"Q4")</f>
        <v>Q2</v>
      </c>
      <c r="AN5268" s="15" t="str">
        <f>+IFERROR(VLOOKUP(Tabla1[[#This Row],[CUENTA]],CTAS[],2,0),"OTROS")</f>
        <v>OTROS</v>
      </c>
      <c r="AP5268" s="15" t="str">
        <f>+IFERROR(VLOOKUP(Tabla1[[#This Row],[EMPLEADO]],IS[],3,0),"OTROS")</f>
        <v>OTROS</v>
      </c>
      <c r="AQ5268" s="15" t="str">
        <f>+IFERROR(VLOOKUP(Tabla1[[#This Row],[EMPLEADO]],IS[[NÓMINA]:[INGENIERO]],2,0),"OTROS")</f>
        <v>OTROS</v>
      </c>
    </row>
    <row r="5269" spans="1:43" x14ac:dyDescent="0.25">
      <c r="A5269" s="28" t="s">
        <v>14528</v>
      </c>
      <c r="B5269" s="29">
        <v>1</v>
      </c>
      <c r="C5269" s="29" t="s">
        <v>14719</v>
      </c>
      <c r="D5269" s="30" t="s">
        <v>3346</v>
      </c>
      <c r="E5269" s="31" t="s">
        <v>39</v>
      </c>
      <c r="F5269" s="31" t="s">
        <v>14720</v>
      </c>
      <c r="G5269" s="88" t="s">
        <v>14721</v>
      </c>
      <c r="H5269" s="29" t="s">
        <v>42</v>
      </c>
      <c r="I5269" s="32" t="s">
        <v>43</v>
      </c>
      <c r="J5269" s="29" t="s">
        <v>8</v>
      </c>
      <c r="K5269" s="33" t="s">
        <v>14722</v>
      </c>
      <c r="L5269" s="33" t="s">
        <v>14723</v>
      </c>
      <c r="M5269" s="29" t="s">
        <v>131</v>
      </c>
      <c r="N5269" s="29">
        <v>1</v>
      </c>
      <c r="O5269" s="29" t="s">
        <v>47</v>
      </c>
      <c r="P5269" s="33" t="s">
        <v>822</v>
      </c>
      <c r="Q5269" s="33" t="s">
        <v>48</v>
      </c>
      <c r="R5269" s="80" t="s">
        <v>49</v>
      </c>
      <c r="S5269" s="81" t="s">
        <v>50</v>
      </c>
      <c r="T5269" s="81" t="s">
        <v>51</v>
      </c>
      <c r="U5269" s="82" t="s">
        <v>52</v>
      </c>
      <c r="V5269" s="83">
        <v>1</v>
      </c>
      <c r="W5269" s="89">
        <v>0</v>
      </c>
      <c r="X5269" s="85">
        <v>0</v>
      </c>
      <c r="Y5269" s="86">
        <v>5</v>
      </c>
      <c r="Z5269" s="82">
        <v>5</v>
      </c>
      <c r="AA5269" s="87">
        <v>1</v>
      </c>
      <c r="AB5269" s="83">
        <v>0</v>
      </c>
      <c r="AC5269" s="89">
        <v>0</v>
      </c>
      <c r="AD5269" s="90">
        <v>43616</v>
      </c>
      <c r="AE5269" s="90">
        <v>43620</v>
      </c>
      <c r="AF5269" s="82">
        <v>2</v>
      </c>
      <c r="AG5269" s="84" t="s">
        <v>1680</v>
      </c>
      <c r="AH5269" s="83">
        <v>0</v>
      </c>
      <c r="AI5269" s="89">
        <v>0</v>
      </c>
      <c r="AJ5269" s="89">
        <v>0</v>
      </c>
      <c r="AK5269" s="60" t="str">
        <f>+IF(Tabla1[[#This Row],[REQUEST_TY]]="SR MANTENIMIENTO CORRECTIVO", "EMERGENCIA", "OTROS")</f>
        <v>OTROS</v>
      </c>
      <c r="AL5269" s="6" t="str">
        <f>+_xlfn.IFS(Tabla1[[#This Row],[Veces obj]]&lt;=1,"0-1",Tabla1[[#This Row],[Veces obj]]&lt;=2,"1-2",Tabla1[[#This Row],[Veces obj]]&lt;=3,"2-3",TRUE,"&gt;3")</f>
        <v>0-1</v>
      </c>
      <c r="AM5269" s="60" t="str">
        <f>+_xlfn.IFS(MONTH(Tabla1[[#This Row],[MES]])&lt;=3,"Q1",MONTH(Tabla1[[#This Row],[MES]])&lt;=6,"Q2",MONTH(Tabla1[[#This Row],[MES]])&lt;=9,"Q3",TRUE,"Q4")</f>
        <v>Q2</v>
      </c>
      <c r="AN5269" s="15" t="str">
        <f>+IFERROR(VLOOKUP(Tabla1[[#This Row],[CUENTA]],CTAS[],2,0),"OTROS")</f>
        <v>OTROS</v>
      </c>
      <c r="AP5269" s="15" t="str">
        <f>+IFERROR(VLOOKUP(Tabla1[[#This Row],[EMPLEADO]],IS[],3,0),"OTROS")</f>
        <v>OTROS</v>
      </c>
      <c r="AQ5269" s="15" t="str">
        <f>+IFERROR(VLOOKUP(Tabla1[[#This Row],[EMPLEADO]],IS[[NÓMINA]:[INGENIERO]],2,0),"OTROS")</f>
        <v>OTROS</v>
      </c>
    </row>
    <row r="5270" spans="1:43" x14ac:dyDescent="0.25">
      <c r="A5270" s="28" t="s">
        <v>14528</v>
      </c>
      <c r="B5270" s="29">
        <v>1</v>
      </c>
      <c r="C5270" s="29" t="s">
        <v>14724</v>
      </c>
      <c r="D5270" s="30" t="s">
        <v>38</v>
      </c>
      <c r="E5270" s="31" t="s">
        <v>300</v>
      </c>
      <c r="F5270" s="31" t="s">
        <v>14725</v>
      </c>
      <c r="G5270" s="88" t="s">
        <v>14726</v>
      </c>
      <c r="H5270" s="29" t="s">
        <v>79</v>
      </c>
      <c r="I5270" s="32" t="s">
        <v>43</v>
      </c>
      <c r="J5270" s="29" t="s">
        <v>8</v>
      </c>
      <c r="K5270" s="33" t="s">
        <v>102</v>
      </c>
      <c r="L5270" s="33" t="s">
        <v>950</v>
      </c>
      <c r="M5270" s="29" t="s">
        <v>951</v>
      </c>
      <c r="N5270" s="29">
        <v>0</v>
      </c>
      <c r="O5270" s="29" t="s">
        <v>47</v>
      </c>
      <c r="P5270" s="33">
        <v>129</v>
      </c>
      <c r="Q5270" s="33" t="s">
        <v>48</v>
      </c>
      <c r="R5270" s="80" t="s">
        <v>223</v>
      </c>
      <c r="S5270" s="81" t="s">
        <v>139</v>
      </c>
      <c r="T5270" s="81" t="s">
        <v>51</v>
      </c>
      <c r="U5270" s="82" t="s">
        <v>353</v>
      </c>
      <c r="V5270" s="83">
        <v>1.1499999999999999</v>
      </c>
      <c r="W5270" s="89">
        <v>1808.95</v>
      </c>
      <c r="X5270" s="85">
        <v>1</v>
      </c>
      <c r="Y5270" s="86">
        <v>1.31</v>
      </c>
      <c r="Z5270" s="82">
        <v>4</v>
      </c>
      <c r="AA5270" s="87">
        <v>0.32750000000000001</v>
      </c>
      <c r="AB5270" s="83">
        <v>0</v>
      </c>
      <c r="AC5270" s="89">
        <v>0</v>
      </c>
      <c r="AD5270" s="90">
        <v>43620</v>
      </c>
      <c r="AE5270" s="90">
        <v>43620</v>
      </c>
      <c r="AF5270" s="82">
        <v>0</v>
      </c>
      <c r="AG5270" s="84" t="s">
        <v>53</v>
      </c>
      <c r="AH5270" s="83">
        <v>0</v>
      </c>
      <c r="AI5270" s="89">
        <v>0</v>
      </c>
      <c r="AJ5270" s="89">
        <v>0</v>
      </c>
      <c r="AK5270" s="60" t="str">
        <f>+IF(Tabla1[[#This Row],[REQUEST_TY]]="SR MANTENIMIENTO CORRECTIVO", "EMERGENCIA", "OTROS")</f>
        <v>EMERGENCIA</v>
      </c>
      <c r="AL5270" s="6" t="str">
        <f>+_xlfn.IFS(Tabla1[[#This Row],[Veces obj]]&lt;=1,"0-1",Tabla1[[#This Row],[Veces obj]]&lt;=2,"1-2",Tabla1[[#This Row],[Veces obj]]&lt;=3,"2-3",TRUE,"&gt;3")</f>
        <v>0-1</v>
      </c>
      <c r="AM5270" s="60" t="str">
        <f>+_xlfn.IFS(MONTH(Tabla1[[#This Row],[MES]])&lt;=3,"Q1",MONTH(Tabla1[[#This Row],[MES]])&lt;=6,"Q2",MONTH(Tabla1[[#This Row],[MES]])&lt;=9,"Q3",TRUE,"Q4")</f>
        <v>Q2</v>
      </c>
      <c r="AN5270" s="15" t="str">
        <f>+IFERROR(VLOOKUP(Tabla1[[#This Row],[CUENTA]],CTAS[],2,0),"OTROS")</f>
        <v>OTROS</v>
      </c>
      <c r="AP5270" s="15" t="str">
        <f>+IFERROR(VLOOKUP(Tabla1[[#This Row],[EMPLEADO]],IS[],3,0),"OTROS")</f>
        <v>OTROS</v>
      </c>
      <c r="AQ5270" s="15" t="str">
        <f>+IFERROR(VLOOKUP(Tabla1[[#This Row],[EMPLEADO]],IS[[NÓMINA]:[INGENIERO]],2,0),"OTROS")</f>
        <v>OTROS</v>
      </c>
    </row>
    <row r="5271" spans="1:43" x14ac:dyDescent="0.25">
      <c r="A5271" s="28" t="s">
        <v>14528</v>
      </c>
      <c r="B5271" s="29">
        <v>1</v>
      </c>
      <c r="C5271" s="29" t="s">
        <v>14727</v>
      </c>
      <c r="D5271" s="30" t="s">
        <v>38</v>
      </c>
      <c r="E5271" s="31" t="s">
        <v>217</v>
      </c>
      <c r="F5271" s="31" t="s">
        <v>14728</v>
      </c>
      <c r="G5271" s="88" t="s">
        <v>2698</v>
      </c>
      <c r="H5271" s="29" t="s">
        <v>136</v>
      </c>
      <c r="I5271" s="32" t="s">
        <v>43</v>
      </c>
      <c r="J5271" s="29" t="s">
        <v>8</v>
      </c>
      <c r="K5271" s="33" t="s">
        <v>59</v>
      </c>
      <c r="L5271" s="33" t="s">
        <v>1164</v>
      </c>
      <c r="M5271" s="29" t="s">
        <v>222</v>
      </c>
      <c r="N5271" s="29">
        <v>0</v>
      </c>
      <c r="O5271" s="29" t="s">
        <v>47</v>
      </c>
      <c r="P5271" s="33">
        <v>7</v>
      </c>
      <c r="Q5271" s="33" t="s">
        <v>194</v>
      </c>
      <c r="R5271" s="80" t="s">
        <v>223</v>
      </c>
      <c r="S5271" s="81" t="s">
        <v>139</v>
      </c>
      <c r="T5271" s="81" t="s">
        <v>51</v>
      </c>
      <c r="U5271" s="82" t="s">
        <v>224</v>
      </c>
      <c r="V5271" s="83">
        <v>0.8</v>
      </c>
      <c r="W5271" s="89">
        <v>1258.4000000000003</v>
      </c>
      <c r="X5271" s="85">
        <v>1</v>
      </c>
      <c r="Y5271" s="86">
        <v>2.2999999999999998</v>
      </c>
      <c r="Z5271" s="82">
        <v>4</v>
      </c>
      <c r="AA5271" s="87">
        <v>0.57499999999999996</v>
      </c>
      <c r="AB5271" s="83">
        <v>0</v>
      </c>
      <c r="AC5271" s="89">
        <v>0</v>
      </c>
      <c r="AD5271" s="90">
        <v>43620</v>
      </c>
      <c r="AE5271" s="90">
        <v>43620</v>
      </c>
      <c r="AF5271" s="82">
        <v>0</v>
      </c>
      <c r="AG5271" s="84" t="s">
        <v>53</v>
      </c>
      <c r="AH5271" s="83">
        <v>0</v>
      </c>
      <c r="AI5271" s="89">
        <v>0</v>
      </c>
      <c r="AJ5271" s="89">
        <v>0</v>
      </c>
      <c r="AK5271" s="60" t="str">
        <f>+IF(Tabla1[[#This Row],[REQUEST_TY]]="SR MANTENIMIENTO CORRECTIVO", "EMERGENCIA", "OTROS")</f>
        <v>EMERGENCIA</v>
      </c>
      <c r="AL5271" s="6" t="str">
        <f>+_xlfn.IFS(Tabla1[[#This Row],[Veces obj]]&lt;=1,"0-1",Tabla1[[#This Row],[Veces obj]]&lt;=2,"1-2",Tabla1[[#This Row],[Veces obj]]&lt;=3,"2-3",TRUE,"&gt;3")</f>
        <v>0-1</v>
      </c>
      <c r="AM5271" s="60" t="str">
        <f>+_xlfn.IFS(MONTH(Tabla1[[#This Row],[MES]])&lt;=3,"Q1",MONTH(Tabla1[[#This Row],[MES]])&lt;=6,"Q2",MONTH(Tabla1[[#This Row],[MES]])&lt;=9,"Q3",TRUE,"Q4")</f>
        <v>Q2</v>
      </c>
      <c r="AN5271" s="15" t="str">
        <f>+IFERROR(VLOOKUP(Tabla1[[#This Row],[CUENTA]],CTAS[],2,0),"OTROS")</f>
        <v>OTROS</v>
      </c>
      <c r="AP5271" s="15" t="str">
        <f>+IFERROR(VLOOKUP(Tabla1[[#This Row],[EMPLEADO]],IS[],3,0),"OTROS")</f>
        <v>OTROS</v>
      </c>
      <c r="AQ5271" s="15" t="str">
        <f>+IFERROR(VLOOKUP(Tabla1[[#This Row],[EMPLEADO]],IS[[NÓMINA]:[INGENIERO]],2,0),"OTROS")</f>
        <v>OTROS</v>
      </c>
    </row>
    <row r="5272" spans="1:43" x14ac:dyDescent="0.25">
      <c r="A5272" s="28" t="s">
        <v>14528</v>
      </c>
      <c r="B5272" s="29">
        <v>1</v>
      </c>
      <c r="C5272" s="29" t="s">
        <v>14729</v>
      </c>
      <c r="D5272" s="30" t="s">
        <v>38</v>
      </c>
      <c r="E5272" s="31" t="s">
        <v>1015</v>
      </c>
      <c r="F5272" s="31" t="s">
        <v>14730</v>
      </c>
      <c r="G5272" s="88" t="s">
        <v>9703</v>
      </c>
      <c r="H5272" s="29" t="s">
        <v>915</v>
      </c>
      <c r="I5272" s="32" t="s">
        <v>43</v>
      </c>
      <c r="J5272" s="29" t="s">
        <v>8</v>
      </c>
      <c r="K5272" s="33" t="s">
        <v>59</v>
      </c>
      <c r="L5272" s="33" t="s">
        <v>315</v>
      </c>
      <c r="M5272" s="29" t="s">
        <v>316</v>
      </c>
      <c r="N5272" s="29">
        <v>0</v>
      </c>
      <c r="O5272" s="29" t="s">
        <v>47</v>
      </c>
      <c r="P5272" s="33">
        <v>21</v>
      </c>
      <c r="Q5272" s="33" t="s">
        <v>62</v>
      </c>
      <c r="R5272" s="80" t="s">
        <v>317</v>
      </c>
      <c r="S5272" s="81" t="s">
        <v>318</v>
      </c>
      <c r="T5272" s="81" t="s">
        <v>51</v>
      </c>
      <c r="U5272" s="82" t="s">
        <v>262</v>
      </c>
      <c r="V5272" s="83">
        <v>1.05</v>
      </c>
      <c r="W5272" s="89">
        <v>1651.6500000000003</v>
      </c>
      <c r="X5272" s="85">
        <v>1</v>
      </c>
      <c r="Y5272" s="86">
        <v>1.35</v>
      </c>
      <c r="Z5272" s="82">
        <v>4</v>
      </c>
      <c r="AA5272" s="87">
        <v>0.33750000000000002</v>
      </c>
      <c r="AB5272" s="83">
        <v>0</v>
      </c>
      <c r="AC5272" s="89">
        <v>0</v>
      </c>
      <c r="AD5272" s="90">
        <v>43620</v>
      </c>
      <c r="AE5272" s="90">
        <v>43620</v>
      </c>
      <c r="AF5272" s="82">
        <v>0</v>
      </c>
      <c r="AG5272" s="84" t="s">
        <v>53</v>
      </c>
      <c r="AH5272" s="83">
        <v>0</v>
      </c>
      <c r="AI5272" s="89">
        <v>0</v>
      </c>
      <c r="AJ5272" s="89">
        <v>0</v>
      </c>
      <c r="AK5272" s="60" t="str">
        <f>+IF(Tabla1[[#This Row],[REQUEST_TY]]="SR MANTENIMIENTO CORRECTIVO", "EMERGENCIA", "OTROS")</f>
        <v>EMERGENCIA</v>
      </c>
      <c r="AL5272" s="6" t="str">
        <f>+_xlfn.IFS(Tabla1[[#This Row],[Veces obj]]&lt;=1,"0-1",Tabla1[[#This Row],[Veces obj]]&lt;=2,"1-2",Tabla1[[#This Row],[Veces obj]]&lt;=3,"2-3",TRUE,"&gt;3")</f>
        <v>0-1</v>
      </c>
      <c r="AM5272" s="60" t="str">
        <f>+_xlfn.IFS(MONTH(Tabla1[[#This Row],[MES]])&lt;=3,"Q1",MONTH(Tabla1[[#This Row],[MES]])&lt;=6,"Q2",MONTH(Tabla1[[#This Row],[MES]])&lt;=9,"Q3",TRUE,"Q4")</f>
        <v>Q2</v>
      </c>
      <c r="AN5272" s="15" t="str">
        <f>+IFERROR(VLOOKUP(Tabla1[[#This Row],[CUENTA]],CTAS[],2,0),"OTROS")</f>
        <v>OTROS</v>
      </c>
      <c r="AP5272" s="15" t="str">
        <f>+IFERROR(VLOOKUP(Tabla1[[#This Row],[EMPLEADO]],IS[],3,0),"OTROS")</f>
        <v>OTROS</v>
      </c>
      <c r="AQ5272" s="15" t="str">
        <f>+IFERROR(VLOOKUP(Tabla1[[#This Row],[EMPLEADO]],IS[[NÓMINA]:[INGENIERO]],2,0),"OTROS")</f>
        <v>OTROS</v>
      </c>
    </row>
    <row r="5273" spans="1:43" x14ac:dyDescent="0.25">
      <c r="A5273" s="28" t="s">
        <v>14528</v>
      </c>
      <c r="B5273" s="29">
        <v>1</v>
      </c>
      <c r="C5273" s="29" t="s">
        <v>14731</v>
      </c>
      <c r="D5273" s="30" t="s">
        <v>38</v>
      </c>
      <c r="E5273" s="31" t="s">
        <v>320</v>
      </c>
      <c r="F5273" s="31" t="s">
        <v>14732</v>
      </c>
      <c r="G5273" s="88" t="s">
        <v>10845</v>
      </c>
      <c r="H5273" s="29" t="s">
        <v>8227</v>
      </c>
      <c r="I5273" s="32" t="s">
        <v>43</v>
      </c>
      <c r="J5273" s="29" t="s">
        <v>8</v>
      </c>
      <c r="K5273" s="33" t="s">
        <v>528</v>
      </c>
      <c r="L5273" s="33" t="s">
        <v>8228</v>
      </c>
      <c r="M5273" s="29" t="s">
        <v>8229</v>
      </c>
      <c r="N5273" s="29">
        <v>1</v>
      </c>
      <c r="O5273" s="29" t="s">
        <v>47</v>
      </c>
      <c r="P5273" s="33">
        <v>222</v>
      </c>
      <c r="Q5273" s="33" t="s">
        <v>48</v>
      </c>
      <c r="R5273" s="80" t="s">
        <v>49</v>
      </c>
      <c r="S5273" s="81" t="s">
        <v>50</v>
      </c>
      <c r="T5273" s="81" t="s">
        <v>51</v>
      </c>
      <c r="U5273" s="82" t="s">
        <v>52</v>
      </c>
      <c r="V5273" s="83">
        <v>1.05</v>
      </c>
      <c r="W5273" s="89">
        <v>0</v>
      </c>
      <c r="X5273" s="85">
        <v>1</v>
      </c>
      <c r="Y5273" s="86">
        <v>0.28000000000000003</v>
      </c>
      <c r="Z5273" s="82">
        <v>5</v>
      </c>
      <c r="AA5273" s="87">
        <v>5.6000000000000008E-2</v>
      </c>
      <c r="AB5273" s="83">
        <v>0</v>
      </c>
      <c r="AC5273" s="89">
        <v>0</v>
      </c>
      <c r="AD5273" s="90">
        <v>43620</v>
      </c>
      <c r="AE5273" s="90">
        <v>43620</v>
      </c>
      <c r="AF5273" s="82">
        <v>0</v>
      </c>
      <c r="AG5273" s="84" t="s">
        <v>53</v>
      </c>
      <c r="AH5273" s="83">
        <v>0</v>
      </c>
      <c r="AI5273" s="89">
        <v>0</v>
      </c>
      <c r="AJ5273" s="89">
        <v>0</v>
      </c>
      <c r="AK5273" s="60" t="str">
        <f>+IF(Tabla1[[#This Row],[REQUEST_TY]]="SR MANTENIMIENTO CORRECTIVO", "EMERGENCIA", "OTROS")</f>
        <v>EMERGENCIA</v>
      </c>
      <c r="AL5273" s="6" t="str">
        <f>+_xlfn.IFS(Tabla1[[#This Row],[Veces obj]]&lt;=1,"0-1",Tabla1[[#This Row],[Veces obj]]&lt;=2,"1-2",Tabla1[[#This Row],[Veces obj]]&lt;=3,"2-3",TRUE,"&gt;3")</f>
        <v>0-1</v>
      </c>
      <c r="AM5273" s="60" t="str">
        <f>+_xlfn.IFS(MONTH(Tabla1[[#This Row],[MES]])&lt;=3,"Q1",MONTH(Tabla1[[#This Row],[MES]])&lt;=6,"Q2",MONTH(Tabla1[[#This Row],[MES]])&lt;=9,"Q3",TRUE,"Q4")</f>
        <v>Q2</v>
      </c>
      <c r="AN5273" s="15" t="str">
        <f>+IFERROR(VLOOKUP(Tabla1[[#This Row],[CUENTA]],CTAS[],2,0),"OTROS")</f>
        <v>OTROS</v>
      </c>
      <c r="AP5273" s="15" t="str">
        <f>+IFERROR(VLOOKUP(Tabla1[[#This Row],[EMPLEADO]],IS[],3,0),"OTROS")</f>
        <v>OTROS</v>
      </c>
      <c r="AQ5273" s="15" t="str">
        <f>+IFERROR(VLOOKUP(Tabla1[[#This Row],[EMPLEADO]],IS[[NÓMINA]:[INGENIERO]],2,0),"OTROS")</f>
        <v>OTROS</v>
      </c>
    </row>
    <row r="5274" spans="1:43" x14ac:dyDescent="0.25">
      <c r="A5274" s="28" t="s">
        <v>14528</v>
      </c>
      <c r="B5274" s="29">
        <v>1</v>
      </c>
      <c r="C5274" s="29" t="s">
        <v>14733</v>
      </c>
      <c r="D5274" s="30" t="s">
        <v>38</v>
      </c>
      <c r="E5274" s="31" t="s">
        <v>725</v>
      </c>
      <c r="F5274" s="31" t="s">
        <v>14734</v>
      </c>
      <c r="G5274" s="88" t="s">
        <v>4114</v>
      </c>
      <c r="H5274" s="29" t="s">
        <v>266</v>
      </c>
      <c r="I5274" s="32" t="s">
        <v>43</v>
      </c>
      <c r="J5274" s="29" t="s">
        <v>8</v>
      </c>
      <c r="K5274" s="33" t="s">
        <v>59</v>
      </c>
      <c r="L5274" s="33" t="s">
        <v>3244</v>
      </c>
      <c r="M5274" s="29" t="s">
        <v>94</v>
      </c>
      <c r="N5274" s="29">
        <v>0</v>
      </c>
      <c r="O5274" s="29" t="s">
        <v>47</v>
      </c>
      <c r="P5274" s="33">
        <v>7</v>
      </c>
      <c r="Q5274" s="33" t="s">
        <v>194</v>
      </c>
      <c r="R5274" s="80" t="s">
        <v>223</v>
      </c>
      <c r="S5274" s="81" t="s">
        <v>139</v>
      </c>
      <c r="T5274" s="81" t="s">
        <v>51</v>
      </c>
      <c r="U5274" s="82" t="s">
        <v>224</v>
      </c>
      <c r="V5274" s="83">
        <v>0.8</v>
      </c>
      <c r="W5274" s="89">
        <v>1258.4000000000003</v>
      </c>
      <c r="X5274" s="85">
        <v>1</v>
      </c>
      <c r="Y5274" s="86">
        <v>1.35</v>
      </c>
      <c r="Z5274" s="82">
        <v>4</v>
      </c>
      <c r="AA5274" s="87">
        <v>0.33750000000000002</v>
      </c>
      <c r="AB5274" s="83">
        <v>0</v>
      </c>
      <c r="AC5274" s="89">
        <v>0</v>
      </c>
      <c r="AD5274" s="90">
        <v>43620</v>
      </c>
      <c r="AE5274" s="90">
        <v>43620</v>
      </c>
      <c r="AF5274" s="82">
        <v>0</v>
      </c>
      <c r="AG5274" s="84" t="s">
        <v>53</v>
      </c>
      <c r="AH5274" s="83">
        <v>0</v>
      </c>
      <c r="AI5274" s="89">
        <v>0</v>
      </c>
      <c r="AJ5274" s="89">
        <v>0</v>
      </c>
      <c r="AK5274" s="60" t="str">
        <f>+IF(Tabla1[[#This Row],[REQUEST_TY]]="SR MANTENIMIENTO CORRECTIVO", "EMERGENCIA", "OTROS")</f>
        <v>EMERGENCIA</v>
      </c>
      <c r="AL5274" s="6" t="str">
        <f>+_xlfn.IFS(Tabla1[[#This Row],[Veces obj]]&lt;=1,"0-1",Tabla1[[#This Row],[Veces obj]]&lt;=2,"1-2",Tabla1[[#This Row],[Veces obj]]&lt;=3,"2-3",TRUE,"&gt;3")</f>
        <v>0-1</v>
      </c>
      <c r="AM5274" s="60" t="str">
        <f>+_xlfn.IFS(MONTH(Tabla1[[#This Row],[MES]])&lt;=3,"Q1",MONTH(Tabla1[[#This Row],[MES]])&lt;=6,"Q2",MONTH(Tabla1[[#This Row],[MES]])&lt;=9,"Q3",TRUE,"Q4")</f>
        <v>Q2</v>
      </c>
      <c r="AN5274" s="15" t="str">
        <f>+IFERROR(VLOOKUP(Tabla1[[#This Row],[CUENTA]],CTAS[],2,0),"OTROS")</f>
        <v>OTROS</v>
      </c>
      <c r="AP5274" s="15" t="str">
        <f>+IFERROR(VLOOKUP(Tabla1[[#This Row],[EMPLEADO]],IS[],3,0),"OTROS")</f>
        <v>JUAREZ</v>
      </c>
      <c r="AQ5274" s="15" t="str">
        <f>+IFERROR(VLOOKUP(Tabla1[[#This Row],[EMPLEADO]],IS[[NÓMINA]:[INGENIERO]],2,0),"OTROS")</f>
        <v>CESAR MAR</v>
      </c>
    </row>
    <row r="5275" spans="1:43" x14ac:dyDescent="0.25">
      <c r="A5275" s="28" t="s">
        <v>14528</v>
      </c>
      <c r="B5275" s="29">
        <v>1</v>
      </c>
      <c r="C5275" s="29" t="s">
        <v>14735</v>
      </c>
      <c r="D5275" s="30" t="s">
        <v>38</v>
      </c>
      <c r="E5275" s="31" t="s">
        <v>39</v>
      </c>
      <c r="F5275" s="31" t="s">
        <v>14736</v>
      </c>
      <c r="G5275" s="88" t="s">
        <v>6084</v>
      </c>
      <c r="H5275" s="29" t="s">
        <v>42</v>
      </c>
      <c r="I5275" s="32" t="s">
        <v>43</v>
      </c>
      <c r="J5275" s="29" t="s">
        <v>8</v>
      </c>
      <c r="K5275" s="33" t="s">
        <v>44</v>
      </c>
      <c r="L5275" s="33" t="s">
        <v>3666</v>
      </c>
      <c r="M5275" s="29" t="s">
        <v>131</v>
      </c>
      <c r="N5275" s="29">
        <v>1</v>
      </c>
      <c r="O5275" s="29" t="s">
        <v>47</v>
      </c>
      <c r="P5275" s="33">
        <v>251</v>
      </c>
      <c r="Q5275" s="33" t="s">
        <v>48</v>
      </c>
      <c r="R5275" s="80" t="s">
        <v>49</v>
      </c>
      <c r="S5275" s="81" t="s">
        <v>50</v>
      </c>
      <c r="T5275" s="81" t="s">
        <v>51</v>
      </c>
      <c r="U5275" s="82" t="s">
        <v>52</v>
      </c>
      <c r="V5275" s="83">
        <v>1.05</v>
      </c>
      <c r="W5275" s="89">
        <v>0</v>
      </c>
      <c r="X5275" s="85">
        <v>1</v>
      </c>
      <c r="Y5275" s="86">
        <v>1.72</v>
      </c>
      <c r="Z5275" s="82">
        <v>5</v>
      </c>
      <c r="AA5275" s="87">
        <v>0.34399999999999997</v>
      </c>
      <c r="AB5275" s="83">
        <v>0</v>
      </c>
      <c r="AC5275" s="89">
        <v>0</v>
      </c>
      <c r="AD5275" s="90">
        <v>43620</v>
      </c>
      <c r="AE5275" s="90">
        <v>43620</v>
      </c>
      <c r="AF5275" s="82">
        <v>0</v>
      </c>
      <c r="AG5275" s="84" t="s">
        <v>53</v>
      </c>
      <c r="AH5275" s="83">
        <v>0</v>
      </c>
      <c r="AI5275" s="89">
        <v>0</v>
      </c>
      <c r="AJ5275" s="89">
        <v>0</v>
      </c>
      <c r="AK5275" s="60" t="str">
        <f>+IF(Tabla1[[#This Row],[REQUEST_TY]]="SR MANTENIMIENTO CORRECTIVO", "EMERGENCIA", "OTROS")</f>
        <v>EMERGENCIA</v>
      </c>
      <c r="AL5275" s="6" t="str">
        <f>+_xlfn.IFS(Tabla1[[#This Row],[Veces obj]]&lt;=1,"0-1",Tabla1[[#This Row],[Veces obj]]&lt;=2,"1-2",Tabla1[[#This Row],[Veces obj]]&lt;=3,"2-3",TRUE,"&gt;3")</f>
        <v>0-1</v>
      </c>
      <c r="AM5275" s="60" t="str">
        <f>+_xlfn.IFS(MONTH(Tabla1[[#This Row],[MES]])&lt;=3,"Q1",MONTH(Tabla1[[#This Row],[MES]])&lt;=6,"Q2",MONTH(Tabla1[[#This Row],[MES]])&lt;=9,"Q3",TRUE,"Q4")</f>
        <v>Q2</v>
      </c>
      <c r="AN5275" s="15" t="str">
        <f>+IFERROR(VLOOKUP(Tabla1[[#This Row],[CUENTA]],CTAS[],2,0),"OTROS")</f>
        <v>OTROS</v>
      </c>
      <c r="AP5275" s="15" t="str">
        <f>+IFERROR(VLOOKUP(Tabla1[[#This Row],[EMPLEADO]],IS[],3,0),"OTROS")</f>
        <v>OTROS</v>
      </c>
      <c r="AQ5275" s="15" t="str">
        <f>+IFERROR(VLOOKUP(Tabla1[[#This Row],[EMPLEADO]],IS[[NÓMINA]:[INGENIERO]],2,0),"OTROS")</f>
        <v>OTROS</v>
      </c>
    </row>
    <row r="5276" spans="1:43" x14ac:dyDescent="0.25">
      <c r="A5276" s="28" t="s">
        <v>14528</v>
      </c>
      <c r="B5276" s="29">
        <v>1</v>
      </c>
      <c r="C5276" s="29" t="s">
        <v>14737</v>
      </c>
      <c r="D5276" s="30" t="s">
        <v>38</v>
      </c>
      <c r="E5276" s="31" t="s">
        <v>133</v>
      </c>
      <c r="F5276" s="31" t="s">
        <v>14738</v>
      </c>
      <c r="G5276" s="88" t="s">
        <v>2958</v>
      </c>
      <c r="H5276" s="29" t="s">
        <v>136</v>
      </c>
      <c r="I5276" s="32" t="s">
        <v>43</v>
      </c>
      <c r="J5276" s="29" t="s">
        <v>8</v>
      </c>
      <c r="K5276" s="33" t="s">
        <v>59</v>
      </c>
      <c r="L5276" s="33" t="s">
        <v>3306</v>
      </c>
      <c r="M5276" s="29" t="s">
        <v>736</v>
      </c>
      <c r="N5276" s="29">
        <v>0</v>
      </c>
      <c r="O5276" s="29" t="s">
        <v>47</v>
      </c>
      <c r="P5276" s="33">
        <v>7</v>
      </c>
      <c r="Q5276" s="33" t="s">
        <v>194</v>
      </c>
      <c r="R5276" s="80" t="s">
        <v>138</v>
      </c>
      <c r="S5276" s="81" t="s">
        <v>139</v>
      </c>
      <c r="T5276" s="81" t="s">
        <v>51</v>
      </c>
      <c r="U5276" s="82" t="s">
        <v>224</v>
      </c>
      <c r="V5276" s="83">
        <v>0.8</v>
      </c>
      <c r="W5276" s="89">
        <v>1258.4000000000003</v>
      </c>
      <c r="X5276" s="85">
        <v>1</v>
      </c>
      <c r="Y5276" s="86">
        <v>1.27</v>
      </c>
      <c r="Z5276" s="82">
        <v>4</v>
      </c>
      <c r="AA5276" s="87">
        <v>0.3175</v>
      </c>
      <c r="AB5276" s="83">
        <v>0</v>
      </c>
      <c r="AC5276" s="89">
        <v>0</v>
      </c>
      <c r="AD5276" s="90">
        <v>43620</v>
      </c>
      <c r="AE5276" s="90">
        <v>43620</v>
      </c>
      <c r="AF5276" s="82">
        <v>0</v>
      </c>
      <c r="AG5276" s="84" t="s">
        <v>53</v>
      </c>
      <c r="AH5276" s="83">
        <v>0</v>
      </c>
      <c r="AI5276" s="89">
        <v>0</v>
      </c>
      <c r="AJ5276" s="89">
        <v>0</v>
      </c>
      <c r="AK5276" s="60" t="str">
        <f>+IF(Tabla1[[#This Row],[REQUEST_TY]]="SR MANTENIMIENTO CORRECTIVO", "EMERGENCIA", "OTROS")</f>
        <v>EMERGENCIA</v>
      </c>
      <c r="AL5276" s="6" t="str">
        <f>+_xlfn.IFS(Tabla1[[#This Row],[Veces obj]]&lt;=1,"0-1",Tabla1[[#This Row],[Veces obj]]&lt;=2,"1-2",Tabla1[[#This Row],[Veces obj]]&lt;=3,"2-3",TRUE,"&gt;3")</f>
        <v>0-1</v>
      </c>
      <c r="AM5276" s="60" t="str">
        <f>+_xlfn.IFS(MONTH(Tabla1[[#This Row],[MES]])&lt;=3,"Q1",MONTH(Tabla1[[#This Row],[MES]])&lt;=6,"Q2",MONTH(Tabla1[[#This Row],[MES]])&lt;=9,"Q3",TRUE,"Q4")</f>
        <v>Q2</v>
      </c>
      <c r="AN5276" s="15" t="str">
        <f>+IFERROR(VLOOKUP(Tabla1[[#This Row],[CUENTA]],CTAS[],2,0),"OTROS")</f>
        <v>OTROS</v>
      </c>
      <c r="AP5276" s="15" t="str">
        <f>+IFERROR(VLOOKUP(Tabla1[[#This Row],[EMPLEADO]],IS[],3,0),"OTROS")</f>
        <v>OTROS</v>
      </c>
      <c r="AQ5276" s="15" t="str">
        <f>+IFERROR(VLOOKUP(Tabla1[[#This Row],[EMPLEADO]],IS[[NÓMINA]:[INGENIERO]],2,0),"OTROS")</f>
        <v>OTROS</v>
      </c>
    </row>
    <row r="5277" spans="1:43" x14ac:dyDescent="0.25">
      <c r="A5277" s="28" t="s">
        <v>14528</v>
      </c>
      <c r="B5277" s="29">
        <v>1</v>
      </c>
      <c r="C5277" s="29" t="s">
        <v>14739</v>
      </c>
      <c r="D5277" s="30" t="s">
        <v>38</v>
      </c>
      <c r="E5277" s="31" t="s">
        <v>394</v>
      </c>
      <c r="F5277" s="31" t="s">
        <v>14740</v>
      </c>
      <c r="G5277" s="88" t="s">
        <v>7427</v>
      </c>
      <c r="H5277" s="29" t="s">
        <v>740</v>
      </c>
      <c r="I5277" s="32" t="s">
        <v>43</v>
      </c>
      <c r="J5277" s="29" t="s">
        <v>8</v>
      </c>
      <c r="K5277" s="33" t="s">
        <v>1296</v>
      </c>
      <c r="L5277" s="33" t="s">
        <v>1800</v>
      </c>
      <c r="M5277" s="29" t="s">
        <v>1298</v>
      </c>
      <c r="N5277" s="29">
        <v>0</v>
      </c>
      <c r="O5277" s="29" t="s">
        <v>47</v>
      </c>
      <c r="P5277" s="33">
        <v>16</v>
      </c>
      <c r="Q5277" s="33" t="s">
        <v>62</v>
      </c>
      <c r="R5277" s="80" t="s">
        <v>63</v>
      </c>
      <c r="S5277" s="81" t="s">
        <v>64</v>
      </c>
      <c r="T5277" s="81" t="s">
        <v>51</v>
      </c>
      <c r="U5277" s="82" t="s">
        <v>65</v>
      </c>
      <c r="V5277" s="83">
        <v>0.8</v>
      </c>
      <c r="W5277" s="89">
        <v>1092</v>
      </c>
      <c r="X5277" s="85">
        <v>1</v>
      </c>
      <c r="Y5277" s="86">
        <v>12.5</v>
      </c>
      <c r="Z5277" s="82">
        <v>5</v>
      </c>
      <c r="AA5277" s="87">
        <v>2.5</v>
      </c>
      <c r="AB5277" s="83">
        <v>0.375</v>
      </c>
      <c r="AC5277" s="89">
        <v>-511.875</v>
      </c>
      <c r="AD5277" s="90">
        <v>43620</v>
      </c>
      <c r="AE5277" s="90">
        <v>43620</v>
      </c>
      <c r="AF5277" s="82">
        <v>0</v>
      </c>
      <c r="AG5277" s="84" t="s">
        <v>53</v>
      </c>
      <c r="AH5277" s="83">
        <v>0</v>
      </c>
      <c r="AI5277" s="89">
        <v>0</v>
      </c>
      <c r="AJ5277" s="89">
        <v>0</v>
      </c>
      <c r="AK5277" s="60" t="str">
        <f>+IF(Tabla1[[#This Row],[REQUEST_TY]]="SR MANTENIMIENTO CORRECTIVO", "EMERGENCIA", "OTROS")</f>
        <v>EMERGENCIA</v>
      </c>
      <c r="AL5277" s="6" t="str">
        <f>+_xlfn.IFS(Tabla1[[#This Row],[Veces obj]]&lt;=1,"0-1",Tabla1[[#This Row],[Veces obj]]&lt;=2,"1-2",Tabla1[[#This Row],[Veces obj]]&lt;=3,"2-3",TRUE,"&gt;3")</f>
        <v>2-3</v>
      </c>
      <c r="AM5277" s="60" t="str">
        <f>+_xlfn.IFS(MONTH(Tabla1[[#This Row],[MES]])&lt;=3,"Q1",MONTH(Tabla1[[#This Row],[MES]])&lt;=6,"Q2",MONTH(Tabla1[[#This Row],[MES]])&lt;=9,"Q3",TRUE,"Q4")</f>
        <v>Q2</v>
      </c>
      <c r="AN5277" s="15" t="str">
        <f>+IFERROR(VLOOKUP(Tabla1[[#This Row],[CUENTA]],CTAS[],2,0),"OTROS")</f>
        <v>OTROS</v>
      </c>
      <c r="AP5277" s="15" t="str">
        <f>+IFERROR(VLOOKUP(Tabla1[[#This Row],[EMPLEADO]],IS[],3,0),"OTROS")</f>
        <v>OTROS</v>
      </c>
      <c r="AQ5277" s="15" t="str">
        <f>+IFERROR(VLOOKUP(Tabla1[[#This Row],[EMPLEADO]],IS[[NÓMINA]:[INGENIERO]],2,0),"OTROS")</f>
        <v>OTROS</v>
      </c>
    </row>
    <row r="5278" spans="1:43" x14ac:dyDescent="0.25">
      <c r="A5278" s="28" t="s">
        <v>14528</v>
      </c>
      <c r="B5278" s="29">
        <v>1</v>
      </c>
      <c r="C5278" s="29" t="s">
        <v>14741</v>
      </c>
      <c r="D5278" s="30" t="s">
        <v>38</v>
      </c>
      <c r="E5278" s="31" t="s">
        <v>613</v>
      </c>
      <c r="F5278" s="31" t="s">
        <v>14742</v>
      </c>
      <c r="G5278" s="88" t="s">
        <v>3545</v>
      </c>
      <c r="H5278" s="29" t="s">
        <v>116</v>
      </c>
      <c r="I5278" s="32" t="s">
        <v>43</v>
      </c>
      <c r="J5278" s="29" t="s">
        <v>8</v>
      </c>
      <c r="K5278" s="33" t="s">
        <v>144</v>
      </c>
      <c r="L5278" s="33" t="s">
        <v>145</v>
      </c>
      <c r="M5278" s="29" t="s">
        <v>119</v>
      </c>
      <c r="N5278" s="29">
        <v>0</v>
      </c>
      <c r="O5278" s="29" t="s">
        <v>47</v>
      </c>
      <c r="P5278" s="33">
        <v>28</v>
      </c>
      <c r="Q5278" s="33" t="s">
        <v>62</v>
      </c>
      <c r="R5278" s="80" t="s">
        <v>235</v>
      </c>
      <c r="S5278" s="81" t="s">
        <v>50</v>
      </c>
      <c r="T5278" s="81" t="s">
        <v>51</v>
      </c>
      <c r="U5278" s="82" t="s">
        <v>154</v>
      </c>
      <c r="V5278" s="83">
        <v>0.6</v>
      </c>
      <c r="W5278" s="89">
        <v>429.00000000000006</v>
      </c>
      <c r="X5278" s="85">
        <v>1</v>
      </c>
      <c r="Y5278" s="86">
        <v>0</v>
      </c>
      <c r="Z5278" s="82">
        <v>5</v>
      </c>
      <c r="AA5278" s="87">
        <v>0</v>
      </c>
      <c r="AB5278" s="83">
        <v>0</v>
      </c>
      <c r="AC5278" s="89">
        <v>0</v>
      </c>
      <c r="AD5278" s="90">
        <v>43620</v>
      </c>
      <c r="AE5278" s="90">
        <v>43620</v>
      </c>
      <c r="AF5278" s="82">
        <v>0</v>
      </c>
      <c r="AG5278" s="84" t="s">
        <v>53</v>
      </c>
      <c r="AH5278" s="83">
        <v>0</v>
      </c>
      <c r="AI5278" s="89">
        <v>0</v>
      </c>
      <c r="AJ5278" s="89">
        <v>0</v>
      </c>
      <c r="AK5278" s="60" t="str">
        <f>+IF(Tabla1[[#This Row],[REQUEST_TY]]="SR MANTENIMIENTO CORRECTIVO", "EMERGENCIA", "OTROS")</f>
        <v>EMERGENCIA</v>
      </c>
      <c r="AL5278" s="6" t="str">
        <f>+_xlfn.IFS(Tabla1[[#This Row],[Veces obj]]&lt;=1,"0-1",Tabla1[[#This Row],[Veces obj]]&lt;=2,"1-2",Tabla1[[#This Row],[Veces obj]]&lt;=3,"2-3",TRUE,"&gt;3")</f>
        <v>0-1</v>
      </c>
      <c r="AM5278" s="60" t="str">
        <f>+_xlfn.IFS(MONTH(Tabla1[[#This Row],[MES]])&lt;=3,"Q1",MONTH(Tabla1[[#This Row],[MES]])&lt;=6,"Q2",MONTH(Tabla1[[#This Row],[MES]])&lt;=9,"Q3",TRUE,"Q4")</f>
        <v>Q2</v>
      </c>
      <c r="AN5278" s="15" t="str">
        <f>+IFERROR(VLOOKUP(Tabla1[[#This Row],[CUENTA]],CTAS[],2,0),"OTROS")</f>
        <v>OTROS</v>
      </c>
      <c r="AP5278" s="15" t="str">
        <f>+IFERROR(VLOOKUP(Tabla1[[#This Row],[EMPLEADO]],IS[],3,0),"OTROS")</f>
        <v>CHIHUAHUA</v>
      </c>
      <c r="AQ5278" s="15" t="str">
        <f>+IFERROR(VLOOKUP(Tabla1[[#This Row],[EMPLEADO]],IS[[NÓMINA]:[INGENIERO]],2,0),"OTROS")</f>
        <v>FERNANDO CHAVIRA</v>
      </c>
    </row>
    <row r="5279" spans="1:43" x14ac:dyDescent="0.25">
      <c r="A5279" s="28" t="s">
        <v>14528</v>
      </c>
      <c r="B5279" s="29">
        <v>1</v>
      </c>
      <c r="C5279" s="29" t="s">
        <v>14743</v>
      </c>
      <c r="D5279" s="30" t="s">
        <v>38</v>
      </c>
      <c r="E5279" s="31" t="s">
        <v>133</v>
      </c>
      <c r="F5279" s="31" t="s">
        <v>14744</v>
      </c>
      <c r="G5279" s="88" t="s">
        <v>7483</v>
      </c>
      <c r="H5279" s="29" t="s">
        <v>453</v>
      </c>
      <c r="I5279" s="32" t="s">
        <v>43</v>
      </c>
      <c r="J5279" s="29" t="s">
        <v>8</v>
      </c>
      <c r="K5279" s="33" t="s">
        <v>59</v>
      </c>
      <c r="L5279" s="33" t="s">
        <v>454</v>
      </c>
      <c r="M5279" s="29" t="s">
        <v>455</v>
      </c>
      <c r="N5279" s="29">
        <v>0</v>
      </c>
      <c r="O5279" s="29" t="s">
        <v>47</v>
      </c>
      <c r="P5279" s="33">
        <v>17</v>
      </c>
      <c r="Q5279" s="33" t="s">
        <v>62</v>
      </c>
      <c r="R5279" s="80" t="s">
        <v>138</v>
      </c>
      <c r="S5279" s="81" t="s">
        <v>139</v>
      </c>
      <c r="T5279" s="81" t="s">
        <v>51</v>
      </c>
      <c r="U5279" s="82" t="s">
        <v>262</v>
      </c>
      <c r="V5279" s="83">
        <v>1.05</v>
      </c>
      <c r="W5279" s="89">
        <v>1651.6500000000003</v>
      </c>
      <c r="X5279" s="85">
        <v>1</v>
      </c>
      <c r="Y5279" s="86">
        <v>2.0499999999999998</v>
      </c>
      <c r="Z5279" s="82">
        <v>4</v>
      </c>
      <c r="AA5279" s="87">
        <v>0.51249999999999996</v>
      </c>
      <c r="AB5279" s="83">
        <v>0</v>
      </c>
      <c r="AC5279" s="89">
        <v>0</v>
      </c>
      <c r="AD5279" s="90">
        <v>43620</v>
      </c>
      <c r="AE5279" s="90">
        <v>43620</v>
      </c>
      <c r="AF5279" s="82">
        <v>0</v>
      </c>
      <c r="AG5279" s="84" t="s">
        <v>53</v>
      </c>
      <c r="AH5279" s="83">
        <v>0</v>
      </c>
      <c r="AI5279" s="89">
        <v>0</v>
      </c>
      <c r="AJ5279" s="89">
        <v>0</v>
      </c>
      <c r="AK5279" s="60" t="str">
        <f>+IF(Tabla1[[#This Row],[REQUEST_TY]]="SR MANTENIMIENTO CORRECTIVO", "EMERGENCIA", "OTROS")</f>
        <v>EMERGENCIA</v>
      </c>
      <c r="AL5279" s="6" t="str">
        <f>+_xlfn.IFS(Tabla1[[#This Row],[Veces obj]]&lt;=1,"0-1",Tabla1[[#This Row],[Veces obj]]&lt;=2,"1-2",Tabla1[[#This Row],[Veces obj]]&lt;=3,"2-3",TRUE,"&gt;3")</f>
        <v>0-1</v>
      </c>
      <c r="AM5279" s="60" t="str">
        <f>+_xlfn.IFS(MONTH(Tabla1[[#This Row],[MES]])&lt;=3,"Q1",MONTH(Tabla1[[#This Row],[MES]])&lt;=6,"Q2",MONTH(Tabla1[[#This Row],[MES]])&lt;=9,"Q3",TRUE,"Q4")</f>
        <v>Q2</v>
      </c>
      <c r="AN5279" s="15" t="str">
        <f>+IFERROR(VLOOKUP(Tabla1[[#This Row],[CUENTA]],CTAS[],2,0),"OTROS")</f>
        <v>OTROS</v>
      </c>
      <c r="AP5279" s="15" t="str">
        <f>+IFERROR(VLOOKUP(Tabla1[[#This Row],[EMPLEADO]],IS[],3,0),"OTROS")</f>
        <v>OTROS</v>
      </c>
      <c r="AQ5279" s="15" t="str">
        <f>+IFERROR(VLOOKUP(Tabla1[[#This Row],[EMPLEADO]],IS[[NÓMINA]:[INGENIERO]],2,0),"OTROS")</f>
        <v>OTROS</v>
      </c>
    </row>
    <row r="5280" spans="1:43" x14ac:dyDescent="0.25">
      <c r="A5280" s="28" t="s">
        <v>14528</v>
      </c>
      <c r="B5280" s="29">
        <v>1</v>
      </c>
      <c r="C5280" s="29" t="s">
        <v>14745</v>
      </c>
      <c r="D5280" s="30" t="s">
        <v>38</v>
      </c>
      <c r="E5280" s="31" t="s">
        <v>39</v>
      </c>
      <c r="F5280" s="31" t="s">
        <v>14746</v>
      </c>
      <c r="G5280" s="88" t="s">
        <v>14747</v>
      </c>
      <c r="H5280" s="29" t="s">
        <v>679</v>
      </c>
      <c r="I5280" s="32" t="s">
        <v>43</v>
      </c>
      <c r="J5280" s="29" t="s">
        <v>8</v>
      </c>
      <c r="K5280" s="33" t="s">
        <v>14748</v>
      </c>
      <c r="L5280" s="33" t="s">
        <v>14749</v>
      </c>
      <c r="M5280" s="29" t="s">
        <v>131</v>
      </c>
      <c r="N5280" s="29">
        <v>0</v>
      </c>
      <c r="O5280" s="29" t="s">
        <v>47</v>
      </c>
      <c r="P5280" s="33">
        <v>2742</v>
      </c>
      <c r="Q5280" s="33" t="s">
        <v>48</v>
      </c>
      <c r="R5280" s="80" t="s">
        <v>49</v>
      </c>
      <c r="S5280" s="81" t="s">
        <v>50</v>
      </c>
      <c r="T5280" s="81" t="s">
        <v>51</v>
      </c>
      <c r="U5280" s="82" t="s">
        <v>52</v>
      </c>
      <c r="V5280" s="83">
        <v>1.05</v>
      </c>
      <c r="W5280" s="89">
        <v>750.75000000000011</v>
      </c>
      <c r="X5280" s="85">
        <v>1</v>
      </c>
      <c r="Y5280" s="86">
        <v>1.98</v>
      </c>
      <c r="Z5280" s="82">
        <v>5</v>
      </c>
      <c r="AA5280" s="87">
        <v>0.39600000000000002</v>
      </c>
      <c r="AB5280" s="83">
        <v>0</v>
      </c>
      <c r="AC5280" s="89">
        <v>0</v>
      </c>
      <c r="AD5280" s="90">
        <v>43620</v>
      </c>
      <c r="AE5280" s="90">
        <v>43620</v>
      </c>
      <c r="AF5280" s="82">
        <v>0</v>
      </c>
      <c r="AG5280" s="84" t="s">
        <v>53</v>
      </c>
      <c r="AH5280" s="83">
        <v>0</v>
      </c>
      <c r="AI5280" s="89">
        <v>0</v>
      </c>
      <c r="AJ5280" s="89">
        <v>0</v>
      </c>
      <c r="AK5280" s="60" t="str">
        <f>+IF(Tabla1[[#This Row],[REQUEST_TY]]="SR MANTENIMIENTO CORRECTIVO", "EMERGENCIA", "OTROS")</f>
        <v>EMERGENCIA</v>
      </c>
      <c r="AL5280" s="6" t="str">
        <f>+_xlfn.IFS(Tabla1[[#This Row],[Veces obj]]&lt;=1,"0-1",Tabla1[[#This Row],[Veces obj]]&lt;=2,"1-2",Tabla1[[#This Row],[Veces obj]]&lt;=3,"2-3",TRUE,"&gt;3")</f>
        <v>0-1</v>
      </c>
      <c r="AM5280" s="60" t="str">
        <f>+_xlfn.IFS(MONTH(Tabla1[[#This Row],[MES]])&lt;=3,"Q1",MONTH(Tabla1[[#This Row],[MES]])&lt;=6,"Q2",MONTH(Tabla1[[#This Row],[MES]])&lt;=9,"Q3",TRUE,"Q4")</f>
        <v>Q2</v>
      </c>
      <c r="AN5280" s="15" t="str">
        <f>+IFERROR(VLOOKUP(Tabla1[[#This Row],[CUENTA]],CTAS[],2,0),"OTROS")</f>
        <v>OTROS</v>
      </c>
      <c r="AP5280" s="15" t="str">
        <f>+IFERROR(VLOOKUP(Tabla1[[#This Row],[EMPLEADO]],IS[],3,0),"OTROS")</f>
        <v>OTROS</v>
      </c>
      <c r="AQ5280" s="15" t="str">
        <f>+IFERROR(VLOOKUP(Tabla1[[#This Row],[EMPLEADO]],IS[[NÓMINA]:[INGENIERO]],2,0),"OTROS")</f>
        <v>OTROS</v>
      </c>
    </row>
    <row r="5281" spans="1:43" x14ac:dyDescent="0.25">
      <c r="A5281" s="28" t="s">
        <v>14528</v>
      </c>
      <c r="B5281" s="29">
        <v>1</v>
      </c>
      <c r="C5281" s="29" t="s">
        <v>14750</v>
      </c>
      <c r="D5281" s="30" t="s">
        <v>38</v>
      </c>
      <c r="E5281" s="31" t="s">
        <v>2034</v>
      </c>
      <c r="F5281" s="31" t="s">
        <v>14751</v>
      </c>
      <c r="G5281" s="88" t="s">
        <v>5853</v>
      </c>
      <c r="H5281" s="29" t="s">
        <v>592</v>
      </c>
      <c r="I5281" s="32" t="s">
        <v>43</v>
      </c>
      <c r="J5281" s="29" t="s">
        <v>8</v>
      </c>
      <c r="K5281" s="33" t="s">
        <v>438</v>
      </c>
      <c r="L5281" s="33" t="s">
        <v>5854</v>
      </c>
      <c r="M5281" s="29" t="s">
        <v>165</v>
      </c>
      <c r="N5281" s="29">
        <v>0</v>
      </c>
      <c r="O5281" s="29" t="s">
        <v>47</v>
      </c>
      <c r="P5281" s="33">
        <v>15</v>
      </c>
      <c r="Q5281" s="33" t="s">
        <v>194</v>
      </c>
      <c r="R5281" s="80" t="s">
        <v>2038</v>
      </c>
      <c r="S5281" s="81" t="s">
        <v>64</v>
      </c>
      <c r="T5281" s="81" t="s">
        <v>51</v>
      </c>
      <c r="U5281" s="82" t="s">
        <v>195</v>
      </c>
      <c r="V5281" s="83">
        <v>0.6</v>
      </c>
      <c r="W5281" s="89">
        <v>819</v>
      </c>
      <c r="X5281" s="85">
        <v>1</v>
      </c>
      <c r="Y5281" s="86">
        <v>0</v>
      </c>
      <c r="Z5281" s="82">
        <v>5</v>
      </c>
      <c r="AA5281" s="87">
        <v>0</v>
      </c>
      <c r="AB5281" s="83">
        <v>0</v>
      </c>
      <c r="AC5281" s="89">
        <v>0</v>
      </c>
      <c r="AD5281" s="90">
        <v>43620</v>
      </c>
      <c r="AE5281" s="90">
        <v>43620</v>
      </c>
      <c r="AF5281" s="82">
        <v>0</v>
      </c>
      <c r="AG5281" s="84" t="s">
        <v>53</v>
      </c>
      <c r="AH5281" s="83">
        <v>0</v>
      </c>
      <c r="AI5281" s="89">
        <v>0</v>
      </c>
      <c r="AJ5281" s="89">
        <v>0</v>
      </c>
      <c r="AK5281" s="60" t="str">
        <f>+IF(Tabla1[[#This Row],[REQUEST_TY]]="SR MANTENIMIENTO CORRECTIVO", "EMERGENCIA", "OTROS")</f>
        <v>EMERGENCIA</v>
      </c>
      <c r="AL5281" s="6" t="str">
        <f>+_xlfn.IFS(Tabla1[[#This Row],[Veces obj]]&lt;=1,"0-1",Tabla1[[#This Row],[Veces obj]]&lt;=2,"1-2",Tabla1[[#This Row],[Veces obj]]&lt;=3,"2-3",TRUE,"&gt;3")</f>
        <v>0-1</v>
      </c>
      <c r="AM5281" s="60" t="str">
        <f>+_xlfn.IFS(MONTH(Tabla1[[#This Row],[MES]])&lt;=3,"Q1",MONTH(Tabla1[[#This Row],[MES]])&lt;=6,"Q2",MONTH(Tabla1[[#This Row],[MES]])&lt;=9,"Q3",TRUE,"Q4")</f>
        <v>Q2</v>
      </c>
      <c r="AN5281" s="15" t="str">
        <f>+IFERROR(VLOOKUP(Tabla1[[#This Row],[CUENTA]],CTAS[],2,0),"OTROS")</f>
        <v>OTROS</v>
      </c>
      <c r="AP5281" s="15" t="str">
        <f>+IFERROR(VLOOKUP(Tabla1[[#This Row],[EMPLEADO]],IS[],3,0),"OTROS")</f>
        <v>CHIHUAHUA</v>
      </c>
      <c r="AQ5281" s="15" t="str">
        <f>+IFERROR(VLOOKUP(Tabla1[[#This Row],[EMPLEADO]],IS[[NÓMINA]:[INGENIERO]],2,0),"OTROS")</f>
        <v>VICTOR MENDEZ</v>
      </c>
    </row>
    <row r="5282" spans="1:43" x14ac:dyDescent="0.25">
      <c r="A5282" s="28" t="s">
        <v>14528</v>
      </c>
      <c r="B5282" s="29">
        <v>1</v>
      </c>
      <c r="C5282" s="29" t="s">
        <v>14752</v>
      </c>
      <c r="D5282" s="30" t="s">
        <v>3346</v>
      </c>
      <c r="E5282" s="31" t="s">
        <v>39</v>
      </c>
      <c r="F5282" s="31" t="s">
        <v>14753</v>
      </c>
      <c r="G5282" s="88" t="s">
        <v>3596</v>
      </c>
      <c r="H5282" s="29" t="s">
        <v>42</v>
      </c>
      <c r="I5282" s="32" t="s">
        <v>43</v>
      </c>
      <c r="J5282" s="29" t="s">
        <v>8</v>
      </c>
      <c r="K5282" s="33" t="s">
        <v>1567</v>
      </c>
      <c r="L5282" s="33" t="s">
        <v>2238</v>
      </c>
      <c r="M5282" s="29" t="s">
        <v>131</v>
      </c>
      <c r="N5282" s="29">
        <v>1</v>
      </c>
      <c r="O5282" s="29" t="s">
        <v>47</v>
      </c>
      <c r="P5282" s="33" t="s">
        <v>822</v>
      </c>
      <c r="Q5282" s="33" t="s">
        <v>48</v>
      </c>
      <c r="R5282" s="80" t="s">
        <v>49</v>
      </c>
      <c r="S5282" s="81" t="s">
        <v>50</v>
      </c>
      <c r="T5282" s="81" t="s">
        <v>51</v>
      </c>
      <c r="U5282" s="82" t="s">
        <v>52</v>
      </c>
      <c r="V5282" s="83">
        <v>1</v>
      </c>
      <c r="W5282" s="89">
        <v>0</v>
      </c>
      <c r="X5282" s="85">
        <v>0</v>
      </c>
      <c r="Y5282" s="86">
        <v>5</v>
      </c>
      <c r="Z5282" s="82">
        <v>5</v>
      </c>
      <c r="AA5282" s="87">
        <v>1</v>
      </c>
      <c r="AB5282" s="83">
        <v>0</v>
      </c>
      <c r="AC5282" s="89">
        <v>0</v>
      </c>
      <c r="AD5282" s="90">
        <v>43620</v>
      </c>
      <c r="AE5282" s="90">
        <v>43620</v>
      </c>
      <c r="AF5282" s="82">
        <v>0</v>
      </c>
      <c r="AG5282" s="84" t="s">
        <v>53</v>
      </c>
      <c r="AH5282" s="83">
        <v>0</v>
      </c>
      <c r="AI5282" s="89">
        <v>0</v>
      </c>
      <c r="AJ5282" s="89">
        <v>0</v>
      </c>
      <c r="AK5282" s="60" t="str">
        <f>+IF(Tabla1[[#This Row],[REQUEST_TY]]="SR MANTENIMIENTO CORRECTIVO", "EMERGENCIA", "OTROS")</f>
        <v>OTROS</v>
      </c>
      <c r="AL5282" s="6" t="str">
        <f>+_xlfn.IFS(Tabla1[[#This Row],[Veces obj]]&lt;=1,"0-1",Tabla1[[#This Row],[Veces obj]]&lt;=2,"1-2",Tabla1[[#This Row],[Veces obj]]&lt;=3,"2-3",TRUE,"&gt;3")</f>
        <v>0-1</v>
      </c>
      <c r="AM5282" s="60" t="str">
        <f>+_xlfn.IFS(MONTH(Tabla1[[#This Row],[MES]])&lt;=3,"Q1",MONTH(Tabla1[[#This Row],[MES]])&lt;=6,"Q2",MONTH(Tabla1[[#This Row],[MES]])&lt;=9,"Q3",TRUE,"Q4")</f>
        <v>Q2</v>
      </c>
      <c r="AN5282" s="15" t="str">
        <f>+IFERROR(VLOOKUP(Tabla1[[#This Row],[CUENTA]],CTAS[],2,0),"OTROS")</f>
        <v>OTROS</v>
      </c>
      <c r="AP5282" s="15" t="str">
        <f>+IFERROR(VLOOKUP(Tabla1[[#This Row],[EMPLEADO]],IS[],3,0),"OTROS")</f>
        <v>OTROS</v>
      </c>
      <c r="AQ5282" s="15" t="str">
        <f>+IFERROR(VLOOKUP(Tabla1[[#This Row],[EMPLEADO]],IS[[NÓMINA]:[INGENIERO]],2,0),"OTROS")</f>
        <v>OTROS</v>
      </c>
    </row>
    <row r="5283" spans="1:43" x14ac:dyDescent="0.25">
      <c r="A5283" s="28" t="s">
        <v>14528</v>
      </c>
      <c r="B5283" s="29">
        <v>1</v>
      </c>
      <c r="C5283" s="29" t="s">
        <v>14754</v>
      </c>
      <c r="D5283" s="30" t="s">
        <v>38</v>
      </c>
      <c r="E5283" s="31" t="s">
        <v>373</v>
      </c>
      <c r="F5283" s="31" t="s">
        <v>14755</v>
      </c>
      <c r="G5283" s="88" t="s">
        <v>14756</v>
      </c>
      <c r="H5283" s="29" t="s">
        <v>915</v>
      </c>
      <c r="I5283" s="32" t="s">
        <v>43</v>
      </c>
      <c r="J5283" s="29" t="s">
        <v>8</v>
      </c>
      <c r="K5283" s="33" t="s">
        <v>549</v>
      </c>
      <c r="L5283" s="33" t="s">
        <v>550</v>
      </c>
      <c r="M5283" s="29" t="s">
        <v>46</v>
      </c>
      <c r="N5283" s="29">
        <v>0</v>
      </c>
      <c r="O5283" s="29" t="s">
        <v>47</v>
      </c>
      <c r="P5283" s="33">
        <v>474</v>
      </c>
      <c r="Q5283" s="33" t="s">
        <v>48</v>
      </c>
      <c r="R5283" s="80" t="s">
        <v>153</v>
      </c>
      <c r="S5283" s="81" t="s">
        <v>50</v>
      </c>
      <c r="T5283" s="81" t="s">
        <v>51</v>
      </c>
      <c r="U5283" s="82" t="s">
        <v>52</v>
      </c>
      <c r="V5283" s="83">
        <v>1.05</v>
      </c>
      <c r="W5283" s="89">
        <v>750.75000000000011</v>
      </c>
      <c r="X5283" s="85">
        <v>1</v>
      </c>
      <c r="Y5283" s="86">
        <v>1.08</v>
      </c>
      <c r="Z5283" s="82">
        <v>5</v>
      </c>
      <c r="AA5283" s="87">
        <v>0.21600000000000003</v>
      </c>
      <c r="AB5283" s="83">
        <v>0</v>
      </c>
      <c r="AC5283" s="89">
        <v>0</v>
      </c>
      <c r="AD5283" s="90">
        <v>43620</v>
      </c>
      <c r="AE5283" s="90">
        <v>43620</v>
      </c>
      <c r="AF5283" s="82">
        <v>0</v>
      </c>
      <c r="AG5283" s="84" t="s">
        <v>53</v>
      </c>
      <c r="AH5283" s="83">
        <v>0</v>
      </c>
      <c r="AI5283" s="89">
        <v>0</v>
      </c>
      <c r="AJ5283" s="89">
        <v>0</v>
      </c>
      <c r="AK5283" s="60" t="str">
        <f>+IF(Tabla1[[#This Row],[REQUEST_TY]]="SR MANTENIMIENTO CORRECTIVO", "EMERGENCIA", "OTROS")</f>
        <v>EMERGENCIA</v>
      </c>
      <c r="AL5283" s="6" t="str">
        <f>+_xlfn.IFS(Tabla1[[#This Row],[Veces obj]]&lt;=1,"0-1",Tabla1[[#This Row],[Veces obj]]&lt;=2,"1-2",Tabla1[[#This Row],[Veces obj]]&lt;=3,"2-3",TRUE,"&gt;3")</f>
        <v>0-1</v>
      </c>
      <c r="AM5283" s="60" t="str">
        <f>+_xlfn.IFS(MONTH(Tabla1[[#This Row],[MES]])&lt;=3,"Q1",MONTH(Tabla1[[#This Row],[MES]])&lt;=6,"Q2",MONTH(Tabla1[[#This Row],[MES]])&lt;=9,"Q3",TRUE,"Q4")</f>
        <v>Q2</v>
      </c>
      <c r="AN5283" s="15" t="str">
        <f>+IFERROR(VLOOKUP(Tabla1[[#This Row],[CUENTA]],CTAS[],2,0),"OTROS")</f>
        <v>OTROS</v>
      </c>
      <c r="AP5283" s="15" t="str">
        <f>+IFERROR(VLOOKUP(Tabla1[[#This Row],[EMPLEADO]],IS[],3,0),"OTROS")</f>
        <v>OTROS</v>
      </c>
      <c r="AQ5283" s="15" t="str">
        <f>+IFERROR(VLOOKUP(Tabla1[[#This Row],[EMPLEADO]],IS[[NÓMINA]:[INGENIERO]],2,0),"OTROS")</f>
        <v>OTROS</v>
      </c>
    </row>
    <row r="5284" spans="1:43" x14ac:dyDescent="0.25">
      <c r="A5284" s="28" t="s">
        <v>14528</v>
      </c>
      <c r="B5284" s="29">
        <v>1</v>
      </c>
      <c r="C5284" s="29" t="s">
        <v>14757</v>
      </c>
      <c r="D5284" s="30" t="s">
        <v>38</v>
      </c>
      <c r="E5284" s="31" t="s">
        <v>373</v>
      </c>
      <c r="F5284" s="31" t="s">
        <v>14758</v>
      </c>
      <c r="G5284" s="88" t="s">
        <v>14759</v>
      </c>
      <c r="H5284" s="29" t="s">
        <v>679</v>
      </c>
      <c r="I5284" s="32" t="s">
        <v>43</v>
      </c>
      <c r="J5284" s="29" t="s">
        <v>8</v>
      </c>
      <c r="K5284" s="33" t="s">
        <v>495</v>
      </c>
      <c r="L5284" s="33" t="s">
        <v>496</v>
      </c>
      <c r="M5284" s="29" t="s">
        <v>46</v>
      </c>
      <c r="N5284" s="29">
        <v>0</v>
      </c>
      <c r="O5284" s="29" t="s">
        <v>47</v>
      </c>
      <c r="P5284" s="33">
        <v>402</v>
      </c>
      <c r="Q5284" s="33" t="s">
        <v>48</v>
      </c>
      <c r="R5284" s="80" t="s">
        <v>153</v>
      </c>
      <c r="S5284" s="81" t="s">
        <v>50</v>
      </c>
      <c r="T5284" s="81" t="s">
        <v>51</v>
      </c>
      <c r="U5284" s="82" t="s">
        <v>52</v>
      </c>
      <c r="V5284" s="83">
        <v>1.05</v>
      </c>
      <c r="W5284" s="89">
        <v>750.75000000000011</v>
      </c>
      <c r="X5284" s="85">
        <v>1</v>
      </c>
      <c r="Y5284" s="86">
        <v>0.76</v>
      </c>
      <c r="Z5284" s="82">
        <v>5</v>
      </c>
      <c r="AA5284" s="87">
        <v>0.152</v>
      </c>
      <c r="AB5284" s="83">
        <v>0</v>
      </c>
      <c r="AC5284" s="89">
        <v>0</v>
      </c>
      <c r="AD5284" s="90">
        <v>43620</v>
      </c>
      <c r="AE5284" s="90">
        <v>43620</v>
      </c>
      <c r="AF5284" s="82">
        <v>0</v>
      </c>
      <c r="AG5284" s="84" t="s">
        <v>53</v>
      </c>
      <c r="AH5284" s="83">
        <v>0</v>
      </c>
      <c r="AI5284" s="89">
        <v>0</v>
      </c>
      <c r="AJ5284" s="89">
        <v>0</v>
      </c>
      <c r="AK5284" s="60" t="str">
        <f>+IF(Tabla1[[#This Row],[REQUEST_TY]]="SR MANTENIMIENTO CORRECTIVO", "EMERGENCIA", "OTROS")</f>
        <v>EMERGENCIA</v>
      </c>
      <c r="AL5284" s="6" t="str">
        <f>+_xlfn.IFS(Tabla1[[#This Row],[Veces obj]]&lt;=1,"0-1",Tabla1[[#This Row],[Veces obj]]&lt;=2,"1-2",Tabla1[[#This Row],[Veces obj]]&lt;=3,"2-3",TRUE,"&gt;3")</f>
        <v>0-1</v>
      </c>
      <c r="AM5284" s="60" t="str">
        <f>+_xlfn.IFS(MONTH(Tabla1[[#This Row],[MES]])&lt;=3,"Q1",MONTH(Tabla1[[#This Row],[MES]])&lt;=6,"Q2",MONTH(Tabla1[[#This Row],[MES]])&lt;=9,"Q3",TRUE,"Q4")</f>
        <v>Q2</v>
      </c>
      <c r="AN5284" s="15" t="str">
        <f>+IFERROR(VLOOKUP(Tabla1[[#This Row],[CUENTA]],CTAS[],2,0),"OTROS")</f>
        <v>OTROS</v>
      </c>
      <c r="AP5284" s="15" t="str">
        <f>+IFERROR(VLOOKUP(Tabla1[[#This Row],[EMPLEADO]],IS[],3,0),"OTROS")</f>
        <v>OTROS</v>
      </c>
      <c r="AQ5284" s="15" t="str">
        <f>+IFERROR(VLOOKUP(Tabla1[[#This Row],[EMPLEADO]],IS[[NÓMINA]:[INGENIERO]],2,0),"OTROS")</f>
        <v>OTROS</v>
      </c>
    </row>
    <row r="5285" spans="1:43" x14ac:dyDescent="0.25">
      <c r="A5285" s="28" t="s">
        <v>14528</v>
      </c>
      <c r="B5285" s="29">
        <v>1</v>
      </c>
      <c r="C5285" s="29" t="s">
        <v>14760</v>
      </c>
      <c r="D5285" s="30" t="s">
        <v>38</v>
      </c>
      <c r="E5285" s="31" t="s">
        <v>133</v>
      </c>
      <c r="F5285" s="31" t="s">
        <v>14761</v>
      </c>
      <c r="G5285" s="88" t="s">
        <v>1799</v>
      </c>
      <c r="H5285" s="29" t="s">
        <v>740</v>
      </c>
      <c r="I5285" s="32" t="s">
        <v>43</v>
      </c>
      <c r="J5285" s="29" t="s">
        <v>8</v>
      </c>
      <c r="K5285" s="33" t="s">
        <v>1296</v>
      </c>
      <c r="L5285" s="33" t="s">
        <v>1800</v>
      </c>
      <c r="M5285" s="29" t="s">
        <v>1298</v>
      </c>
      <c r="N5285" s="29">
        <v>0</v>
      </c>
      <c r="O5285" s="29" t="s">
        <v>47</v>
      </c>
      <c r="P5285" s="33">
        <v>16</v>
      </c>
      <c r="Q5285" s="33" t="s">
        <v>62</v>
      </c>
      <c r="R5285" s="80" t="s">
        <v>138</v>
      </c>
      <c r="S5285" s="81" t="s">
        <v>139</v>
      </c>
      <c r="T5285" s="81" t="s">
        <v>51</v>
      </c>
      <c r="U5285" s="82" t="s">
        <v>262</v>
      </c>
      <c r="V5285" s="83">
        <v>1.05</v>
      </c>
      <c r="W5285" s="89">
        <v>1651.6500000000003</v>
      </c>
      <c r="X5285" s="85">
        <v>1</v>
      </c>
      <c r="Y5285" s="86">
        <v>15.5</v>
      </c>
      <c r="Z5285" s="82">
        <v>4</v>
      </c>
      <c r="AA5285" s="87">
        <v>3.875</v>
      </c>
      <c r="AB5285" s="83">
        <v>1</v>
      </c>
      <c r="AC5285" s="89">
        <v>-1573.0000000000002</v>
      </c>
      <c r="AD5285" s="90">
        <v>43620</v>
      </c>
      <c r="AE5285" s="90">
        <v>43620</v>
      </c>
      <c r="AF5285" s="82">
        <v>0</v>
      </c>
      <c r="AG5285" s="84" t="s">
        <v>53</v>
      </c>
      <c r="AH5285" s="83">
        <v>0</v>
      </c>
      <c r="AI5285" s="89">
        <v>0</v>
      </c>
      <c r="AJ5285" s="89">
        <v>0</v>
      </c>
      <c r="AK5285" s="60" t="str">
        <f>+IF(Tabla1[[#This Row],[REQUEST_TY]]="SR MANTENIMIENTO CORRECTIVO", "EMERGENCIA", "OTROS")</f>
        <v>EMERGENCIA</v>
      </c>
      <c r="AL5285" s="6" t="str">
        <f>+_xlfn.IFS(Tabla1[[#This Row],[Veces obj]]&lt;=1,"0-1",Tabla1[[#This Row],[Veces obj]]&lt;=2,"1-2",Tabla1[[#This Row],[Veces obj]]&lt;=3,"2-3",TRUE,"&gt;3")</f>
        <v>&gt;3</v>
      </c>
      <c r="AM5285" s="60" t="str">
        <f>+_xlfn.IFS(MONTH(Tabla1[[#This Row],[MES]])&lt;=3,"Q1",MONTH(Tabla1[[#This Row],[MES]])&lt;=6,"Q2",MONTH(Tabla1[[#This Row],[MES]])&lt;=9,"Q3",TRUE,"Q4")</f>
        <v>Q2</v>
      </c>
      <c r="AN5285" s="15" t="str">
        <f>+IFERROR(VLOOKUP(Tabla1[[#This Row],[CUENTA]],CTAS[],2,0),"OTROS")</f>
        <v>OTROS</v>
      </c>
      <c r="AP5285" s="15" t="str">
        <f>+IFERROR(VLOOKUP(Tabla1[[#This Row],[EMPLEADO]],IS[],3,0),"OTROS")</f>
        <v>OTROS</v>
      </c>
      <c r="AQ5285" s="15" t="str">
        <f>+IFERROR(VLOOKUP(Tabla1[[#This Row],[EMPLEADO]],IS[[NÓMINA]:[INGENIERO]],2,0),"OTROS")</f>
        <v>OTROS</v>
      </c>
    </row>
    <row r="5286" spans="1:43" x14ac:dyDescent="0.25">
      <c r="A5286" s="28" t="s">
        <v>14528</v>
      </c>
      <c r="B5286" s="29">
        <v>1</v>
      </c>
      <c r="C5286" s="29" t="s">
        <v>14762</v>
      </c>
      <c r="D5286" s="30" t="s">
        <v>38</v>
      </c>
      <c r="E5286" s="31" t="s">
        <v>113</v>
      </c>
      <c r="F5286" s="31" t="s">
        <v>14763</v>
      </c>
      <c r="G5286" s="88" t="s">
        <v>14764</v>
      </c>
      <c r="H5286" s="29" t="s">
        <v>116</v>
      </c>
      <c r="I5286" s="32" t="s">
        <v>43</v>
      </c>
      <c r="J5286" s="29" t="s">
        <v>8</v>
      </c>
      <c r="K5286" s="33" t="s">
        <v>125</v>
      </c>
      <c r="L5286" s="33" t="s">
        <v>1937</v>
      </c>
      <c r="M5286" s="29" t="s">
        <v>165</v>
      </c>
      <c r="N5286" s="29">
        <v>0</v>
      </c>
      <c r="O5286" s="29" t="s">
        <v>47</v>
      </c>
      <c r="P5286" s="33">
        <v>254</v>
      </c>
      <c r="Q5286" s="33" t="s">
        <v>48</v>
      </c>
      <c r="R5286" s="80" t="s">
        <v>49</v>
      </c>
      <c r="S5286" s="81" t="s">
        <v>50</v>
      </c>
      <c r="T5286" s="81" t="s">
        <v>51</v>
      </c>
      <c r="U5286" s="82" t="s">
        <v>52</v>
      </c>
      <c r="V5286" s="83">
        <v>1.05</v>
      </c>
      <c r="W5286" s="89">
        <v>750.75000000000011</v>
      </c>
      <c r="X5286" s="85">
        <v>1</v>
      </c>
      <c r="Y5286" s="86">
        <v>0.25</v>
      </c>
      <c r="Z5286" s="82">
        <v>5</v>
      </c>
      <c r="AA5286" s="87">
        <v>0.05</v>
      </c>
      <c r="AB5286" s="83">
        <v>0</v>
      </c>
      <c r="AC5286" s="89">
        <v>0</v>
      </c>
      <c r="AD5286" s="90">
        <v>43620</v>
      </c>
      <c r="AE5286" s="90">
        <v>43620</v>
      </c>
      <c r="AF5286" s="82">
        <v>0</v>
      </c>
      <c r="AG5286" s="84" t="s">
        <v>53</v>
      </c>
      <c r="AH5286" s="83">
        <v>0</v>
      </c>
      <c r="AI5286" s="89">
        <v>0</v>
      </c>
      <c r="AJ5286" s="89">
        <v>0</v>
      </c>
      <c r="AK5286" s="60" t="str">
        <f>+IF(Tabla1[[#This Row],[REQUEST_TY]]="SR MANTENIMIENTO CORRECTIVO", "EMERGENCIA", "OTROS")</f>
        <v>EMERGENCIA</v>
      </c>
      <c r="AL5286" s="6" t="str">
        <f>+_xlfn.IFS(Tabla1[[#This Row],[Veces obj]]&lt;=1,"0-1",Tabla1[[#This Row],[Veces obj]]&lt;=2,"1-2",Tabla1[[#This Row],[Veces obj]]&lt;=3,"2-3",TRUE,"&gt;3")</f>
        <v>0-1</v>
      </c>
      <c r="AM5286" s="60" t="str">
        <f>+_xlfn.IFS(MONTH(Tabla1[[#This Row],[MES]])&lt;=3,"Q1",MONTH(Tabla1[[#This Row],[MES]])&lt;=6,"Q2",MONTH(Tabla1[[#This Row],[MES]])&lt;=9,"Q3",TRUE,"Q4")</f>
        <v>Q2</v>
      </c>
      <c r="AN5286" s="15" t="str">
        <f>+IFERROR(VLOOKUP(Tabla1[[#This Row],[CUENTA]],CTAS[],2,0),"OTROS")</f>
        <v>OTROS</v>
      </c>
      <c r="AP5286" s="15" t="str">
        <f>+IFERROR(VLOOKUP(Tabla1[[#This Row],[EMPLEADO]],IS[],3,0),"OTROS")</f>
        <v>CHIHUAHUA</v>
      </c>
      <c r="AQ5286" s="15" t="str">
        <f>+IFERROR(VLOOKUP(Tabla1[[#This Row],[EMPLEADO]],IS[[NÓMINA]:[INGENIERO]],2,0),"OTROS")</f>
        <v>FERNANDO CHAVIRA</v>
      </c>
    </row>
    <row r="5287" spans="1:43" x14ac:dyDescent="0.25">
      <c r="A5287" s="28" t="s">
        <v>14528</v>
      </c>
      <c r="B5287" s="29">
        <v>1</v>
      </c>
      <c r="C5287" s="29" t="s">
        <v>14765</v>
      </c>
      <c r="D5287" s="30" t="s">
        <v>3346</v>
      </c>
      <c r="E5287" s="31" t="s">
        <v>39</v>
      </c>
      <c r="F5287" s="31" t="s">
        <v>14766</v>
      </c>
      <c r="G5287" s="88" t="s">
        <v>3562</v>
      </c>
      <c r="H5287" s="29" t="s">
        <v>42</v>
      </c>
      <c r="I5287" s="32" t="s">
        <v>43</v>
      </c>
      <c r="J5287" s="29" t="s">
        <v>8</v>
      </c>
      <c r="K5287" s="33" t="s">
        <v>1567</v>
      </c>
      <c r="L5287" s="33" t="s">
        <v>2238</v>
      </c>
      <c r="M5287" s="29" t="s">
        <v>131</v>
      </c>
      <c r="N5287" s="29">
        <v>1</v>
      </c>
      <c r="O5287" s="29" t="s">
        <v>47</v>
      </c>
      <c r="P5287" s="33" t="s">
        <v>822</v>
      </c>
      <c r="Q5287" s="33" t="s">
        <v>48</v>
      </c>
      <c r="R5287" s="80" t="s">
        <v>49</v>
      </c>
      <c r="S5287" s="81" t="s">
        <v>50</v>
      </c>
      <c r="T5287" s="81" t="s">
        <v>51</v>
      </c>
      <c r="U5287" s="82" t="s">
        <v>52</v>
      </c>
      <c r="V5287" s="83">
        <v>1</v>
      </c>
      <c r="W5287" s="89">
        <v>0</v>
      </c>
      <c r="X5287" s="85">
        <v>0</v>
      </c>
      <c r="Y5287" s="86">
        <v>5</v>
      </c>
      <c r="Z5287" s="82">
        <v>5</v>
      </c>
      <c r="AA5287" s="87">
        <v>1</v>
      </c>
      <c r="AB5287" s="83">
        <v>0</v>
      </c>
      <c r="AC5287" s="89">
        <v>0</v>
      </c>
      <c r="AD5287" s="90">
        <v>43620</v>
      </c>
      <c r="AE5287" s="90">
        <v>43620</v>
      </c>
      <c r="AF5287" s="82">
        <v>0</v>
      </c>
      <c r="AG5287" s="84" t="s">
        <v>53</v>
      </c>
      <c r="AH5287" s="83">
        <v>0</v>
      </c>
      <c r="AI5287" s="89">
        <v>0</v>
      </c>
      <c r="AJ5287" s="89">
        <v>0</v>
      </c>
      <c r="AK5287" s="60" t="str">
        <f>+IF(Tabla1[[#This Row],[REQUEST_TY]]="SR MANTENIMIENTO CORRECTIVO", "EMERGENCIA", "OTROS")</f>
        <v>OTROS</v>
      </c>
      <c r="AL5287" s="6" t="str">
        <f>+_xlfn.IFS(Tabla1[[#This Row],[Veces obj]]&lt;=1,"0-1",Tabla1[[#This Row],[Veces obj]]&lt;=2,"1-2",Tabla1[[#This Row],[Veces obj]]&lt;=3,"2-3",TRUE,"&gt;3")</f>
        <v>0-1</v>
      </c>
      <c r="AM5287" s="60" t="str">
        <f>+_xlfn.IFS(MONTH(Tabla1[[#This Row],[MES]])&lt;=3,"Q1",MONTH(Tabla1[[#This Row],[MES]])&lt;=6,"Q2",MONTH(Tabla1[[#This Row],[MES]])&lt;=9,"Q3",TRUE,"Q4")</f>
        <v>Q2</v>
      </c>
      <c r="AN5287" s="15" t="str">
        <f>+IFERROR(VLOOKUP(Tabla1[[#This Row],[CUENTA]],CTAS[],2,0),"OTROS")</f>
        <v>OTROS</v>
      </c>
      <c r="AP5287" s="15" t="str">
        <f>+IFERROR(VLOOKUP(Tabla1[[#This Row],[EMPLEADO]],IS[],3,0),"OTROS")</f>
        <v>OTROS</v>
      </c>
      <c r="AQ5287" s="15" t="str">
        <f>+IFERROR(VLOOKUP(Tabla1[[#This Row],[EMPLEADO]],IS[[NÓMINA]:[INGENIERO]],2,0),"OTROS")</f>
        <v>OTROS</v>
      </c>
    </row>
    <row r="5288" spans="1:43" x14ac:dyDescent="0.25">
      <c r="A5288" s="28" t="s">
        <v>14528</v>
      </c>
      <c r="B5288" s="29">
        <v>1</v>
      </c>
      <c r="C5288" s="29" t="s">
        <v>14767</v>
      </c>
      <c r="D5288" s="30" t="s">
        <v>38</v>
      </c>
      <c r="E5288" s="31" t="s">
        <v>10672</v>
      </c>
      <c r="F5288" s="31" t="s">
        <v>14768</v>
      </c>
      <c r="G5288" s="88" t="s">
        <v>10674</v>
      </c>
      <c r="H5288" s="29" t="s">
        <v>213</v>
      </c>
      <c r="I5288" s="32" t="s">
        <v>43</v>
      </c>
      <c r="J5288" s="29" t="s">
        <v>8</v>
      </c>
      <c r="K5288" s="33" t="s">
        <v>1115</v>
      </c>
      <c r="L5288" s="33" t="s">
        <v>1116</v>
      </c>
      <c r="M5288" s="29" t="s">
        <v>714</v>
      </c>
      <c r="N5288" s="29">
        <v>0</v>
      </c>
      <c r="O5288" s="29" t="s">
        <v>47</v>
      </c>
      <c r="P5288" s="33">
        <v>23</v>
      </c>
      <c r="Q5288" s="33" t="s">
        <v>62</v>
      </c>
      <c r="R5288" s="80" t="s">
        <v>235</v>
      </c>
      <c r="S5288" s="81" t="s">
        <v>50</v>
      </c>
      <c r="T5288" s="81" t="s">
        <v>51</v>
      </c>
      <c r="U5288" s="82" t="s">
        <v>154</v>
      </c>
      <c r="V5288" s="83">
        <v>0.6</v>
      </c>
      <c r="W5288" s="89">
        <v>429.00000000000006</v>
      </c>
      <c r="X5288" s="85">
        <v>1</v>
      </c>
      <c r="Y5288" s="86">
        <v>2</v>
      </c>
      <c r="Z5288" s="82">
        <v>5</v>
      </c>
      <c r="AA5288" s="87">
        <v>0.4</v>
      </c>
      <c r="AB5288" s="83">
        <v>0</v>
      </c>
      <c r="AC5288" s="89">
        <v>0</v>
      </c>
      <c r="AD5288" s="90">
        <v>43620</v>
      </c>
      <c r="AE5288" s="90">
        <v>43620</v>
      </c>
      <c r="AF5288" s="82">
        <v>0</v>
      </c>
      <c r="AG5288" s="84" t="s">
        <v>53</v>
      </c>
      <c r="AH5288" s="83">
        <v>0</v>
      </c>
      <c r="AI5288" s="89">
        <v>0</v>
      </c>
      <c r="AJ5288" s="89">
        <v>0</v>
      </c>
      <c r="AK5288" s="60" t="str">
        <f>+IF(Tabla1[[#This Row],[REQUEST_TY]]="SR MANTENIMIENTO CORRECTIVO", "EMERGENCIA", "OTROS")</f>
        <v>EMERGENCIA</v>
      </c>
      <c r="AL5288" s="6" t="str">
        <f>+_xlfn.IFS(Tabla1[[#This Row],[Veces obj]]&lt;=1,"0-1",Tabla1[[#This Row],[Veces obj]]&lt;=2,"1-2",Tabla1[[#This Row],[Veces obj]]&lt;=3,"2-3",TRUE,"&gt;3")</f>
        <v>0-1</v>
      </c>
      <c r="AM5288" s="60" t="str">
        <f>+_xlfn.IFS(MONTH(Tabla1[[#This Row],[MES]])&lt;=3,"Q1",MONTH(Tabla1[[#This Row],[MES]])&lt;=6,"Q2",MONTH(Tabla1[[#This Row],[MES]])&lt;=9,"Q3",TRUE,"Q4")</f>
        <v>Q2</v>
      </c>
      <c r="AN5288" s="15" t="str">
        <f>+IFERROR(VLOOKUP(Tabla1[[#This Row],[CUENTA]],CTAS[],2,0),"OTROS")</f>
        <v>OTROS</v>
      </c>
      <c r="AP5288" s="15" t="str">
        <f>+IFERROR(VLOOKUP(Tabla1[[#This Row],[EMPLEADO]],IS[],3,0),"OTROS")</f>
        <v>OTROS</v>
      </c>
      <c r="AQ5288" s="15" t="str">
        <f>+IFERROR(VLOOKUP(Tabla1[[#This Row],[EMPLEADO]],IS[[NÓMINA]:[INGENIERO]],2,0),"OTROS")</f>
        <v>OTROS</v>
      </c>
    </row>
    <row r="5289" spans="1:43" x14ac:dyDescent="0.25">
      <c r="A5289" s="28" t="s">
        <v>14528</v>
      </c>
      <c r="B5289" s="29">
        <v>1</v>
      </c>
      <c r="C5289" s="29" t="s">
        <v>14769</v>
      </c>
      <c r="D5289" s="30" t="s">
        <v>38</v>
      </c>
      <c r="E5289" s="31" t="s">
        <v>373</v>
      </c>
      <c r="F5289" s="31" t="s">
        <v>14770</v>
      </c>
      <c r="G5289" s="88" t="s">
        <v>6355</v>
      </c>
      <c r="H5289" s="29" t="s">
        <v>915</v>
      </c>
      <c r="I5289" s="32" t="s">
        <v>43</v>
      </c>
      <c r="J5289" s="29" t="s">
        <v>8</v>
      </c>
      <c r="K5289" s="33" t="s">
        <v>495</v>
      </c>
      <c r="L5289" s="33" t="s">
        <v>496</v>
      </c>
      <c r="M5289" s="29" t="s">
        <v>46</v>
      </c>
      <c r="N5289" s="29">
        <v>0</v>
      </c>
      <c r="O5289" s="29" t="s">
        <v>47</v>
      </c>
      <c r="P5289" s="33">
        <v>105</v>
      </c>
      <c r="Q5289" s="33" t="s">
        <v>48</v>
      </c>
      <c r="R5289" s="80" t="s">
        <v>153</v>
      </c>
      <c r="S5289" s="81" t="s">
        <v>50</v>
      </c>
      <c r="T5289" s="81" t="s">
        <v>51</v>
      </c>
      <c r="U5289" s="82" t="s">
        <v>52</v>
      </c>
      <c r="V5289" s="83">
        <v>1.05</v>
      </c>
      <c r="W5289" s="89">
        <v>750.75000000000011</v>
      </c>
      <c r="X5289" s="85">
        <v>1</v>
      </c>
      <c r="Y5289" s="86">
        <v>2.62</v>
      </c>
      <c r="Z5289" s="82">
        <v>5</v>
      </c>
      <c r="AA5289" s="87">
        <v>0.52400000000000002</v>
      </c>
      <c r="AB5289" s="83">
        <v>0</v>
      </c>
      <c r="AC5289" s="89">
        <v>0</v>
      </c>
      <c r="AD5289" s="90">
        <v>43620</v>
      </c>
      <c r="AE5289" s="90">
        <v>43621</v>
      </c>
      <c r="AF5289" s="82">
        <v>1</v>
      </c>
      <c r="AG5289" s="84" t="s">
        <v>53</v>
      </c>
      <c r="AH5289" s="83">
        <v>0</v>
      </c>
      <c r="AI5289" s="89">
        <v>0</v>
      </c>
      <c r="AJ5289" s="89">
        <v>0</v>
      </c>
      <c r="AK5289" s="60" t="str">
        <f>+IF(Tabla1[[#This Row],[REQUEST_TY]]="SR MANTENIMIENTO CORRECTIVO", "EMERGENCIA", "OTROS")</f>
        <v>EMERGENCIA</v>
      </c>
      <c r="AL5289" s="6" t="str">
        <f>+_xlfn.IFS(Tabla1[[#This Row],[Veces obj]]&lt;=1,"0-1",Tabla1[[#This Row],[Veces obj]]&lt;=2,"1-2",Tabla1[[#This Row],[Veces obj]]&lt;=3,"2-3",TRUE,"&gt;3")</f>
        <v>0-1</v>
      </c>
      <c r="AM5289" s="60" t="str">
        <f>+_xlfn.IFS(MONTH(Tabla1[[#This Row],[MES]])&lt;=3,"Q1",MONTH(Tabla1[[#This Row],[MES]])&lt;=6,"Q2",MONTH(Tabla1[[#This Row],[MES]])&lt;=9,"Q3",TRUE,"Q4")</f>
        <v>Q2</v>
      </c>
      <c r="AN5289" s="15" t="str">
        <f>+IFERROR(VLOOKUP(Tabla1[[#This Row],[CUENTA]],CTAS[],2,0),"OTROS")</f>
        <v>OTROS</v>
      </c>
      <c r="AP5289" s="15" t="str">
        <f>+IFERROR(VLOOKUP(Tabla1[[#This Row],[EMPLEADO]],IS[],3,0),"OTROS")</f>
        <v>OTROS</v>
      </c>
      <c r="AQ5289" s="15" t="str">
        <f>+IFERROR(VLOOKUP(Tabla1[[#This Row],[EMPLEADO]],IS[[NÓMINA]:[INGENIERO]],2,0),"OTROS")</f>
        <v>OTROS</v>
      </c>
    </row>
    <row r="5290" spans="1:43" x14ac:dyDescent="0.25">
      <c r="A5290" s="28" t="s">
        <v>14528</v>
      </c>
      <c r="B5290" s="29">
        <v>1</v>
      </c>
      <c r="C5290" s="29" t="s">
        <v>14771</v>
      </c>
      <c r="D5290" s="30" t="s">
        <v>3346</v>
      </c>
      <c r="E5290" s="31" t="s">
        <v>558</v>
      </c>
      <c r="F5290" s="31" t="s">
        <v>14772</v>
      </c>
      <c r="G5290" s="88" t="s">
        <v>6696</v>
      </c>
      <c r="H5290" s="29" t="s">
        <v>42</v>
      </c>
      <c r="I5290" s="32" t="s">
        <v>43</v>
      </c>
      <c r="J5290" s="29" t="s">
        <v>8</v>
      </c>
      <c r="K5290" s="33" t="s">
        <v>2237</v>
      </c>
      <c r="L5290" s="33" t="s">
        <v>2238</v>
      </c>
      <c r="M5290" s="29" t="s">
        <v>131</v>
      </c>
      <c r="N5290" s="29">
        <v>1</v>
      </c>
      <c r="O5290" s="29" t="s">
        <v>47</v>
      </c>
      <c r="P5290" s="33" t="s">
        <v>822</v>
      </c>
      <c r="Q5290" s="33" t="s">
        <v>48</v>
      </c>
      <c r="R5290" s="80" t="s">
        <v>95</v>
      </c>
      <c r="S5290" s="81" t="s">
        <v>64</v>
      </c>
      <c r="T5290" s="81" t="s">
        <v>51</v>
      </c>
      <c r="U5290" s="82" t="s">
        <v>96</v>
      </c>
      <c r="V5290" s="83">
        <v>1</v>
      </c>
      <c r="W5290" s="89">
        <v>0</v>
      </c>
      <c r="X5290" s="85">
        <v>0</v>
      </c>
      <c r="Y5290" s="86">
        <v>5</v>
      </c>
      <c r="Z5290" s="82">
        <v>5</v>
      </c>
      <c r="AA5290" s="87">
        <v>1</v>
      </c>
      <c r="AB5290" s="83">
        <v>0</v>
      </c>
      <c r="AC5290" s="89">
        <v>0</v>
      </c>
      <c r="AD5290" s="90">
        <v>43620</v>
      </c>
      <c r="AE5290" s="90">
        <v>43621</v>
      </c>
      <c r="AF5290" s="82">
        <v>1</v>
      </c>
      <c r="AG5290" s="84" t="s">
        <v>53</v>
      </c>
      <c r="AH5290" s="83">
        <v>0</v>
      </c>
      <c r="AI5290" s="89">
        <v>0</v>
      </c>
      <c r="AJ5290" s="89">
        <v>0</v>
      </c>
      <c r="AK5290" s="60" t="str">
        <f>+IF(Tabla1[[#This Row],[REQUEST_TY]]="SR MANTENIMIENTO CORRECTIVO", "EMERGENCIA", "OTROS")</f>
        <v>OTROS</v>
      </c>
      <c r="AL5290" s="6" t="str">
        <f>+_xlfn.IFS(Tabla1[[#This Row],[Veces obj]]&lt;=1,"0-1",Tabla1[[#This Row],[Veces obj]]&lt;=2,"1-2",Tabla1[[#This Row],[Veces obj]]&lt;=3,"2-3",TRUE,"&gt;3")</f>
        <v>0-1</v>
      </c>
      <c r="AM5290" s="60" t="str">
        <f>+_xlfn.IFS(MONTH(Tabla1[[#This Row],[MES]])&lt;=3,"Q1",MONTH(Tabla1[[#This Row],[MES]])&lt;=6,"Q2",MONTH(Tabla1[[#This Row],[MES]])&lt;=9,"Q3",TRUE,"Q4")</f>
        <v>Q2</v>
      </c>
      <c r="AN5290" s="15" t="str">
        <f>+IFERROR(VLOOKUP(Tabla1[[#This Row],[CUENTA]],CTAS[],2,0),"OTROS")</f>
        <v>OTROS</v>
      </c>
      <c r="AP5290" s="15" t="str">
        <f>+IFERROR(VLOOKUP(Tabla1[[#This Row],[EMPLEADO]],IS[],3,0),"OTROS")</f>
        <v>OTROS</v>
      </c>
      <c r="AQ5290" s="15" t="str">
        <f>+IFERROR(VLOOKUP(Tabla1[[#This Row],[EMPLEADO]],IS[[NÓMINA]:[INGENIERO]],2,0),"OTROS")</f>
        <v>OTROS</v>
      </c>
    </row>
    <row r="5291" spans="1:43" x14ac:dyDescent="0.25">
      <c r="A5291" s="28" t="s">
        <v>14528</v>
      </c>
      <c r="B5291" s="29">
        <v>1</v>
      </c>
      <c r="C5291" s="29" t="s">
        <v>14773</v>
      </c>
      <c r="D5291" s="30" t="s">
        <v>3346</v>
      </c>
      <c r="E5291" s="31" t="s">
        <v>1564</v>
      </c>
      <c r="F5291" s="31" t="s">
        <v>14774</v>
      </c>
      <c r="G5291" s="88" t="s">
        <v>1566</v>
      </c>
      <c r="H5291" s="29" t="s">
        <v>42</v>
      </c>
      <c r="I5291" s="32" t="s">
        <v>43</v>
      </c>
      <c r="J5291" s="29" t="s">
        <v>8</v>
      </c>
      <c r="K5291" s="33" t="s">
        <v>1567</v>
      </c>
      <c r="L5291" s="33" t="s">
        <v>2238</v>
      </c>
      <c r="M5291" s="29" t="s">
        <v>131</v>
      </c>
      <c r="N5291" s="29">
        <v>1</v>
      </c>
      <c r="O5291" s="29" t="s">
        <v>47</v>
      </c>
      <c r="P5291" s="33" t="s">
        <v>822</v>
      </c>
      <c r="Q5291" s="33" t="s">
        <v>48</v>
      </c>
      <c r="R5291" s="80" t="s">
        <v>242</v>
      </c>
      <c r="S5291" s="81" t="s">
        <v>64</v>
      </c>
      <c r="T5291" s="81" t="s">
        <v>51</v>
      </c>
      <c r="U5291" s="82" t="s">
        <v>96</v>
      </c>
      <c r="V5291" s="83">
        <v>1</v>
      </c>
      <c r="W5291" s="89">
        <v>0</v>
      </c>
      <c r="X5291" s="85">
        <v>0</v>
      </c>
      <c r="Y5291" s="86">
        <v>5</v>
      </c>
      <c r="Z5291" s="82">
        <v>5</v>
      </c>
      <c r="AA5291" s="87">
        <v>1</v>
      </c>
      <c r="AB5291" s="83">
        <v>0</v>
      </c>
      <c r="AC5291" s="89">
        <v>0</v>
      </c>
      <c r="AD5291" s="90">
        <v>43620</v>
      </c>
      <c r="AE5291" s="90">
        <v>43621</v>
      </c>
      <c r="AF5291" s="82">
        <v>1</v>
      </c>
      <c r="AG5291" s="84" t="s">
        <v>53</v>
      </c>
      <c r="AH5291" s="83">
        <v>0</v>
      </c>
      <c r="AI5291" s="89">
        <v>0</v>
      </c>
      <c r="AJ5291" s="89">
        <v>0</v>
      </c>
      <c r="AK5291" s="60" t="str">
        <f>+IF(Tabla1[[#This Row],[REQUEST_TY]]="SR MANTENIMIENTO CORRECTIVO", "EMERGENCIA", "OTROS")</f>
        <v>OTROS</v>
      </c>
      <c r="AL5291" s="6" t="str">
        <f>+_xlfn.IFS(Tabla1[[#This Row],[Veces obj]]&lt;=1,"0-1",Tabla1[[#This Row],[Veces obj]]&lt;=2,"1-2",Tabla1[[#This Row],[Veces obj]]&lt;=3,"2-3",TRUE,"&gt;3")</f>
        <v>0-1</v>
      </c>
      <c r="AM5291" s="60" t="str">
        <f>+_xlfn.IFS(MONTH(Tabla1[[#This Row],[MES]])&lt;=3,"Q1",MONTH(Tabla1[[#This Row],[MES]])&lt;=6,"Q2",MONTH(Tabla1[[#This Row],[MES]])&lt;=9,"Q3",TRUE,"Q4")</f>
        <v>Q2</v>
      </c>
      <c r="AN5291" s="15" t="str">
        <f>+IFERROR(VLOOKUP(Tabla1[[#This Row],[CUENTA]],CTAS[],2,0),"OTROS")</f>
        <v>OTROS</v>
      </c>
      <c r="AP5291" s="15" t="str">
        <f>+IFERROR(VLOOKUP(Tabla1[[#This Row],[EMPLEADO]],IS[],3,0),"OTROS")</f>
        <v>OTROS</v>
      </c>
      <c r="AQ5291" s="15" t="str">
        <f>+IFERROR(VLOOKUP(Tabla1[[#This Row],[EMPLEADO]],IS[[NÓMINA]:[INGENIERO]],2,0),"OTROS")</f>
        <v>OTROS</v>
      </c>
    </row>
    <row r="5292" spans="1:43" x14ac:dyDescent="0.25">
      <c r="A5292" s="28" t="s">
        <v>14528</v>
      </c>
      <c r="B5292" s="29">
        <v>1</v>
      </c>
      <c r="C5292" s="29" t="s">
        <v>14775</v>
      </c>
      <c r="D5292" s="30" t="s">
        <v>38</v>
      </c>
      <c r="E5292" s="31" t="s">
        <v>217</v>
      </c>
      <c r="F5292" s="31" t="s">
        <v>14776</v>
      </c>
      <c r="G5292" s="88" t="s">
        <v>2212</v>
      </c>
      <c r="H5292" s="29" t="s">
        <v>213</v>
      </c>
      <c r="I5292" s="32" t="s">
        <v>43</v>
      </c>
      <c r="J5292" s="29" t="s">
        <v>8</v>
      </c>
      <c r="K5292" s="33" t="s">
        <v>59</v>
      </c>
      <c r="L5292" s="33" t="s">
        <v>1075</v>
      </c>
      <c r="M5292" s="29" t="s">
        <v>215</v>
      </c>
      <c r="N5292" s="29">
        <v>0</v>
      </c>
      <c r="O5292" s="29" t="s">
        <v>47</v>
      </c>
      <c r="P5292" s="33">
        <v>54</v>
      </c>
      <c r="Q5292" s="33" t="s">
        <v>82</v>
      </c>
      <c r="R5292" s="80" t="s">
        <v>223</v>
      </c>
      <c r="S5292" s="81" t="s">
        <v>139</v>
      </c>
      <c r="T5292" s="81" t="s">
        <v>51</v>
      </c>
      <c r="U5292" s="82" t="s">
        <v>140</v>
      </c>
      <c r="V5292" s="83">
        <v>1.1000000000000001</v>
      </c>
      <c r="W5292" s="89">
        <v>1730.3000000000004</v>
      </c>
      <c r="X5292" s="85">
        <v>1</v>
      </c>
      <c r="Y5292" s="86">
        <v>2.4</v>
      </c>
      <c r="Z5292" s="82">
        <v>4</v>
      </c>
      <c r="AA5292" s="87">
        <v>0.6</v>
      </c>
      <c r="AB5292" s="83">
        <v>0</v>
      </c>
      <c r="AC5292" s="89">
        <v>0</v>
      </c>
      <c r="AD5292" s="90">
        <v>43620</v>
      </c>
      <c r="AE5292" s="90">
        <v>43621</v>
      </c>
      <c r="AF5292" s="82">
        <v>1</v>
      </c>
      <c r="AG5292" s="84" t="s">
        <v>53</v>
      </c>
      <c r="AH5292" s="83">
        <v>0</v>
      </c>
      <c r="AI5292" s="89">
        <v>0</v>
      </c>
      <c r="AJ5292" s="89">
        <v>0</v>
      </c>
      <c r="AK5292" s="60" t="str">
        <f>+IF(Tabla1[[#This Row],[REQUEST_TY]]="SR MANTENIMIENTO CORRECTIVO", "EMERGENCIA", "OTROS")</f>
        <v>EMERGENCIA</v>
      </c>
      <c r="AL5292" s="6" t="str">
        <f>+_xlfn.IFS(Tabla1[[#This Row],[Veces obj]]&lt;=1,"0-1",Tabla1[[#This Row],[Veces obj]]&lt;=2,"1-2",Tabla1[[#This Row],[Veces obj]]&lt;=3,"2-3",TRUE,"&gt;3")</f>
        <v>0-1</v>
      </c>
      <c r="AM5292" s="60" t="str">
        <f>+_xlfn.IFS(MONTH(Tabla1[[#This Row],[MES]])&lt;=3,"Q1",MONTH(Tabla1[[#This Row],[MES]])&lt;=6,"Q2",MONTH(Tabla1[[#This Row],[MES]])&lt;=9,"Q3",TRUE,"Q4")</f>
        <v>Q2</v>
      </c>
      <c r="AN5292" s="15" t="str">
        <f>+IFERROR(VLOOKUP(Tabla1[[#This Row],[CUENTA]],CTAS[],2,0),"OTROS")</f>
        <v>OTROS</v>
      </c>
      <c r="AP5292" s="15" t="str">
        <f>+IFERROR(VLOOKUP(Tabla1[[#This Row],[EMPLEADO]],IS[],3,0),"OTROS")</f>
        <v>OTROS</v>
      </c>
      <c r="AQ5292" s="15" t="str">
        <f>+IFERROR(VLOOKUP(Tabla1[[#This Row],[EMPLEADO]],IS[[NÓMINA]:[INGENIERO]],2,0),"OTROS")</f>
        <v>OTROS</v>
      </c>
    </row>
    <row r="5293" spans="1:43" x14ac:dyDescent="0.25">
      <c r="A5293" s="28" t="s">
        <v>14528</v>
      </c>
      <c r="B5293" s="29">
        <v>1</v>
      </c>
      <c r="C5293" s="29" t="s">
        <v>14777</v>
      </c>
      <c r="D5293" s="30" t="s">
        <v>38</v>
      </c>
      <c r="E5293" s="31" t="s">
        <v>133</v>
      </c>
      <c r="F5293" s="31" t="s">
        <v>14778</v>
      </c>
      <c r="G5293" s="88" t="s">
        <v>1221</v>
      </c>
      <c r="H5293" s="29" t="s">
        <v>213</v>
      </c>
      <c r="I5293" s="32" t="s">
        <v>43</v>
      </c>
      <c r="J5293" s="29" t="s">
        <v>8</v>
      </c>
      <c r="K5293" s="33" t="s">
        <v>59</v>
      </c>
      <c r="L5293" s="33" t="s">
        <v>1075</v>
      </c>
      <c r="M5293" s="29" t="s">
        <v>215</v>
      </c>
      <c r="N5293" s="29">
        <v>0</v>
      </c>
      <c r="O5293" s="29" t="s">
        <v>47</v>
      </c>
      <c r="P5293" s="33">
        <v>125</v>
      </c>
      <c r="Q5293" s="33" t="s">
        <v>48</v>
      </c>
      <c r="R5293" s="80" t="s">
        <v>138</v>
      </c>
      <c r="S5293" s="81" t="s">
        <v>139</v>
      </c>
      <c r="T5293" s="81" t="s">
        <v>51</v>
      </c>
      <c r="U5293" s="82" t="s">
        <v>353</v>
      </c>
      <c r="V5293" s="83">
        <v>1.1499999999999999</v>
      </c>
      <c r="W5293" s="89">
        <v>1808.95</v>
      </c>
      <c r="X5293" s="85">
        <v>1</v>
      </c>
      <c r="Y5293" s="86">
        <v>1.57</v>
      </c>
      <c r="Z5293" s="82">
        <v>4</v>
      </c>
      <c r="AA5293" s="87">
        <v>0.39250000000000002</v>
      </c>
      <c r="AB5293" s="83">
        <v>0</v>
      </c>
      <c r="AC5293" s="89">
        <v>0</v>
      </c>
      <c r="AD5293" s="90">
        <v>43620</v>
      </c>
      <c r="AE5293" s="90">
        <v>43621</v>
      </c>
      <c r="AF5293" s="82">
        <v>1</v>
      </c>
      <c r="AG5293" s="84" t="s">
        <v>53</v>
      </c>
      <c r="AH5293" s="83">
        <v>0</v>
      </c>
      <c r="AI5293" s="89">
        <v>0</v>
      </c>
      <c r="AJ5293" s="89">
        <v>0</v>
      </c>
      <c r="AK5293" s="60" t="str">
        <f>+IF(Tabla1[[#This Row],[REQUEST_TY]]="SR MANTENIMIENTO CORRECTIVO", "EMERGENCIA", "OTROS")</f>
        <v>EMERGENCIA</v>
      </c>
      <c r="AL5293" s="6" t="str">
        <f>+_xlfn.IFS(Tabla1[[#This Row],[Veces obj]]&lt;=1,"0-1",Tabla1[[#This Row],[Veces obj]]&lt;=2,"1-2",Tabla1[[#This Row],[Veces obj]]&lt;=3,"2-3",TRUE,"&gt;3")</f>
        <v>0-1</v>
      </c>
      <c r="AM5293" s="60" t="str">
        <f>+_xlfn.IFS(MONTH(Tabla1[[#This Row],[MES]])&lt;=3,"Q1",MONTH(Tabla1[[#This Row],[MES]])&lt;=6,"Q2",MONTH(Tabla1[[#This Row],[MES]])&lt;=9,"Q3",TRUE,"Q4")</f>
        <v>Q2</v>
      </c>
      <c r="AN5293" s="15" t="str">
        <f>+IFERROR(VLOOKUP(Tabla1[[#This Row],[CUENTA]],CTAS[],2,0),"OTROS")</f>
        <v>OTROS</v>
      </c>
      <c r="AP5293" s="15" t="str">
        <f>+IFERROR(VLOOKUP(Tabla1[[#This Row],[EMPLEADO]],IS[],3,0),"OTROS")</f>
        <v>OTROS</v>
      </c>
      <c r="AQ5293" s="15" t="str">
        <f>+IFERROR(VLOOKUP(Tabla1[[#This Row],[EMPLEADO]],IS[[NÓMINA]:[INGENIERO]],2,0),"OTROS")</f>
        <v>OTROS</v>
      </c>
    </row>
    <row r="5294" spans="1:43" x14ac:dyDescent="0.25">
      <c r="A5294" s="28" t="s">
        <v>14528</v>
      </c>
      <c r="B5294" s="29">
        <v>1</v>
      </c>
      <c r="C5294" s="29" t="s">
        <v>14779</v>
      </c>
      <c r="D5294" s="30" t="s">
        <v>38</v>
      </c>
      <c r="E5294" s="31" t="s">
        <v>39</v>
      </c>
      <c r="F5294" s="31" t="s">
        <v>14780</v>
      </c>
      <c r="G5294" s="88" t="s">
        <v>14781</v>
      </c>
      <c r="H5294" s="29" t="s">
        <v>868</v>
      </c>
      <c r="I5294" s="32" t="s">
        <v>43</v>
      </c>
      <c r="J5294" s="29" t="s">
        <v>8</v>
      </c>
      <c r="K5294" s="33" t="s">
        <v>44</v>
      </c>
      <c r="L5294" s="33" t="s">
        <v>14782</v>
      </c>
      <c r="M5294" s="29" t="s">
        <v>14783</v>
      </c>
      <c r="N5294" s="29">
        <v>1</v>
      </c>
      <c r="O5294" s="29" t="s">
        <v>47</v>
      </c>
      <c r="P5294" s="33">
        <v>2742</v>
      </c>
      <c r="Q5294" s="33" t="s">
        <v>48</v>
      </c>
      <c r="R5294" s="80" t="s">
        <v>49</v>
      </c>
      <c r="S5294" s="81" t="s">
        <v>50</v>
      </c>
      <c r="T5294" s="81" t="s">
        <v>208</v>
      </c>
      <c r="U5294" s="82" t="s">
        <v>52</v>
      </c>
      <c r="V5294" s="83">
        <v>1.05</v>
      </c>
      <c r="W5294" s="89">
        <v>0</v>
      </c>
      <c r="X5294" s="85">
        <v>1</v>
      </c>
      <c r="Y5294" s="86">
        <v>4.3499999999999996</v>
      </c>
      <c r="Z5294" s="82">
        <v>9</v>
      </c>
      <c r="AA5294" s="87">
        <v>0.48333333333333328</v>
      </c>
      <c r="AB5294" s="83">
        <v>0</v>
      </c>
      <c r="AC5294" s="89">
        <v>0</v>
      </c>
      <c r="AD5294" s="90">
        <v>43620</v>
      </c>
      <c r="AE5294" s="90">
        <v>43621</v>
      </c>
      <c r="AF5294" s="82">
        <v>1</v>
      </c>
      <c r="AG5294" s="84" t="s">
        <v>53</v>
      </c>
      <c r="AH5294" s="83">
        <v>0</v>
      </c>
      <c r="AI5294" s="89">
        <v>0</v>
      </c>
      <c r="AJ5294" s="89">
        <v>0</v>
      </c>
      <c r="AK5294" s="60" t="str">
        <f>+IF(Tabla1[[#This Row],[REQUEST_TY]]="SR MANTENIMIENTO CORRECTIVO", "EMERGENCIA", "OTROS")</f>
        <v>EMERGENCIA</v>
      </c>
      <c r="AL5294" s="6" t="str">
        <f>+_xlfn.IFS(Tabla1[[#This Row],[Veces obj]]&lt;=1,"0-1",Tabla1[[#This Row],[Veces obj]]&lt;=2,"1-2",Tabla1[[#This Row],[Veces obj]]&lt;=3,"2-3",TRUE,"&gt;3")</f>
        <v>0-1</v>
      </c>
      <c r="AM5294" s="60" t="str">
        <f>+_xlfn.IFS(MONTH(Tabla1[[#This Row],[MES]])&lt;=3,"Q1",MONTH(Tabla1[[#This Row],[MES]])&lt;=6,"Q2",MONTH(Tabla1[[#This Row],[MES]])&lt;=9,"Q3",TRUE,"Q4")</f>
        <v>Q2</v>
      </c>
      <c r="AN5294" s="15" t="str">
        <f>+IFERROR(VLOOKUP(Tabla1[[#This Row],[CUENTA]],CTAS[],2,0),"OTROS")</f>
        <v>OTROS</v>
      </c>
      <c r="AP5294" s="15" t="str">
        <f>+IFERROR(VLOOKUP(Tabla1[[#This Row],[EMPLEADO]],IS[],3,0),"OTROS")</f>
        <v>OTROS</v>
      </c>
      <c r="AQ5294" s="15" t="str">
        <f>+IFERROR(VLOOKUP(Tabla1[[#This Row],[EMPLEADO]],IS[[NÓMINA]:[INGENIERO]],2,0),"OTROS")</f>
        <v>OTROS</v>
      </c>
    </row>
    <row r="5295" spans="1:43" x14ac:dyDescent="0.25">
      <c r="A5295" s="28" t="s">
        <v>14528</v>
      </c>
      <c r="B5295" s="29">
        <v>1</v>
      </c>
      <c r="C5295" s="29" t="s">
        <v>14784</v>
      </c>
      <c r="D5295" s="30" t="s">
        <v>38</v>
      </c>
      <c r="E5295" s="31" t="s">
        <v>39</v>
      </c>
      <c r="F5295" s="31" t="s">
        <v>14785</v>
      </c>
      <c r="G5295" s="88" t="s">
        <v>2659</v>
      </c>
      <c r="H5295" s="29" t="s">
        <v>220</v>
      </c>
      <c r="I5295" s="32" t="s">
        <v>43</v>
      </c>
      <c r="J5295" s="29" t="s">
        <v>8</v>
      </c>
      <c r="K5295" s="33" t="s">
        <v>2660</v>
      </c>
      <c r="L5295" s="33" t="s">
        <v>11222</v>
      </c>
      <c r="M5295" s="29" t="s">
        <v>545</v>
      </c>
      <c r="N5295" s="29">
        <v>0</v>
      </c>
      <c r="O5295" s="29" t="s">
        <v>47</v>
      </c>
      <c r="P5295" s="33">
        <v>50</v>
      </c>
      <c r="Q5295" s="33" t="s">
        <v>82</v>
      </c>
      <c r="R5295" s="80" t="s">
        <v>49</v>
      </c>
      <c r="S5295" s="81" t="s">
        <v>50</v>
      </c>
      <c r="T5295" s="81" t="s">
        <v>51</v>
      </c>
      <c r="U5295" s="82" t="s">
        <v>120</v>
      </c>
      <c r="V5295" s="83">
        <v>0.8</v>
      </c>
      <c r="W5295" s="89">
        <v>572.00000000000011</v>
      </c>
      <c r="X5295" s="85">
        <v>1</v>
      </c>
      <c r="Y5295" s="86">
        <v>2.02</v>
      </c>
      <c r="Z5295" s="82">
        <v>5</v>
      </c>
      <c r="AA5295" s="87">
        <v>0.40400000000000003</v>
      </c>
      <c r="AB5295" s="83">
        <v>0</v>
      </c>
      <c r="AC5295" s="89">
        <v>0</v>
      </c>
      <c r="AD5295" s="90">
        <v>43620</v>
      </c>
      <c r="AE5295" s="90">
        <v>43621</v>
      </c>
      <c r="AF5295" s="82">
        <v>1</v>
      </c>
      <c r="AG5295" s="84" t="s">
        <v>53</v>
      </c>
      <c r="AH5295" s="83">
        <v>0</v>
      </c>
      <c r="AI5295" s="89">
        <v>0</v>
      </c>
      <c r="AJ5295" s="89">
        <v>0</v>
      </c>
      <c r="AK5295" s="60" t="str">
        <f>+IF(Tabla1[[#This Row],[REQUEST_TY]]="SR MANTENIMIENTO CORRECTIVO", "EMERGENCIA", "OTROS")</f>
        <v>EMERGENCIA</v>
      </c>
      <c r="AL5295" s="6" t="str">
        <f>+_xlfn.IFS(Tabla1[[#This Row],[Veces obj]]&lt;=1,"0-1",Tabla1[[#This Row],[Veces obj]]&lt;=2,"1-2",Tabla1[[#This Row],[Veces obj]]&lt;=3,"2-3",TRUE,"&gt;3")</f>
        <v>0-1</v>
      </c>
      <c r="AM5295" s="60" t="str">
        <f>+_xlfn.IFS(MONTH(Tabla1[[#This Row],[MES]])&lt;=3,"Q1",MONTH(Tabla1[[#This Row],[MES]])&lt;=6,"Q2",MONTH(Tabla1[[#This Row],[MES]])&lt;=9,"Q3",TRUE,"Q4")</f>
        <v>Q2</v>
      </c>
      <c r="AN5295" s="15" t="str">
        <f>+IFERROR(VLOOKUP(Tabla1[[#This Row],[CUENTA]],CTAS[],2,0),"OTROS")</f>
        <v>OTROS</v>
      </c>
      <c r="AP5295" s="15" t="str">
        <f>+IFERROR(VLOOKUP(Tabla1[[#This Row],[EMPLEADO]],IS[],3,0),"OTROS")</f>
        <v>OTROS</v>
      </c>
      <c r="AQ5295" s="15" t="str">
        <f>+IFERROR(VLOOKUP(Tabla1[[#This Row],[EMPLEADO]],IS[[NÓMINA]:[INGENIERO]],2,0),"OTROS")</f>
        <v>OTROS</v>
      </c>
    </row>
    <row r="5296" spans="1:43" x14ac:dyDescent="0.25">
      <c r="A5296" s="28" t="s">
        <v>14528</v>
      </c>
      <c r="B5296" s="29">
        <v>1</v>
      </c>
      <c r="C5296" s="29" t="s">
        <v>14786</v>
      </c>
      <c r="D5296" s="30" t="s">
        <v>38</v>
      </c>
      <c r="E5296" s="31" t="s">
        <v>789</v>
      </c>
      <c r="F5296" s="31" t="s">
        <v>14787</v>
      </c>
      <c r="G5296" s="88" t="s">
        <v>13112</v>
      </c>
      <c r="H5296" s="29" t="s">
        <v>220</v>
      </c>
      <c r="I5296" s="32" t="s">
        <v>43</v>
      </c>
      <c r="J5296" s="29" t="s">
        <v>8</v>
      </c>
      <c r="K5296" s="33" t="s">
        <v>907</v>
      </c>
      <c r="L5296" s="33" t="s">
        <v>908</v>
      </c>
      <c r="M5296" s="29" t="s">
        <v>556</v>
      </c>
      <c r="N5296" s="29">
        <v>0</v>
      </c>
      <c r="O5296" s="29" t="s">
        <v>47</v>
      </c>
      <c r="P5296" s="33">
        <v>22</v>
      </c>
      <c r="Q5296" s="33" t="s">
        <v>62</v>
      </c>
      <c r="R5296" s="80" t="s">
        <v>242</v>
      </c>
      <c r="S5296" s="81" t="s">
        <v>64</v>
      </c>
      <c r="T5296" s="81" t="s">
        <v>51</v>
      </c>
      <c r="U5296" s="82" t="s">
        <v>65</v>
      </c>
      <c r="V5296" s="83">
        <v>0.8</v>
      </c>
      <c r="W5296" s="89">
        <v>1092</v>
      </c>
      <c r="X5296" s="85">
        <v>1</v>
      </c>
      <c r="Y5296" s="86">
        <v>1.28</v>
      </c>
      <c r="Z5296" s="82">
        <v>5</v>
      </c>
      <c r="AA5296" s="87">
        <v>0.25600000000000001</v>
      </c>
      <c r="AB5296" s="83">
        <v>0</v>
      </c>
      <c r="AC5296" s="89">
        <v>0</v>
      </c>
      <c r="AD5296" s="90">
        <v>43620</v>
      </c>
      <c r="AE5296" s="90">
        <v>43621</v>
      </c>
      <c r="AF5296" s="82">
        <v>1</v>
      </c>
      <c r="AG5296" s="84" t="s">
        <v>53</v>
      </c>
      <c r="AH5296" s="83">
        <v>0</v>
      </c>
      <c r="AI5296" s="89">
        <v>0</v>
      </c>
      <c r="AJ5296" s="89">
        <v>0</v>
      </c>
      <c r="AK5296" s="60" t="str">
        <f>+IF(Tabla1[[#This Row],[REQUEST_TY]]="SR MANTENIMIENTO CORRECTIVO", "EMERGENCIA", "OTROS")</f>
        <v>EMERGENCIA</v>
      </c>
      <c r="AL5296" s="6" t="str">
        <f>+_xlfn.IFS(Tabla1[[#This Row],[Veces obj]]&lt;=1,"0-1",Tabla1[[#This Row],[Veces obj]]&lt;=2,"1-2",Tabla1[[#This Row],[Veces obj]]&lt;=3,"2-3",TRUE,"&gt;3")</f>
        <v>0-1</v>
      </c>
      <c r="AM5296" s="60" t="str">
        <f>+_xlfn.IFS(MONTH(Tabla1[[#This Row],[MES]])&lt;=3,"Q1",MONTH(Tabla1[[#This Row],[MES]])&lt;=6,"Q2",MONTH(Tabla1[[#This Row],[MES]])&lt;=9,"Q3",TRUE,"Q4")</f>
        <v>Q2</v>
      </c>
      <c r="AN5296" s="15" t="str">
        <f>+IFERROR(VLOOKUP(Tabla1[[#This Row],[CUENTA]],CTAS[],2,0),"OTROS")</f>
        <v>OTROS</v>
      </c>
      <c r="AP5296" s="15" t="str">
        <f>+IFERROR(VLOOKUP(Tabla1[[#This Row],[EMPLEADO]],IS[],3,0),"OTROS")</f>
        <v>OTROS</v>
      </c>
      <c r="AQ5296" s="15" t="str">
        <f>+IFERROR(VLOOKUP(Tabla1[[#This Row],[EMPLEADO]],IS[[NÓMINA]:[INGENIERO]],2,0),"OTROS")</f>
        <v>OTROS</v>
      </c>
    </row>
    <row r="5297" spans="1:43" x14ac:dyDescent="0.25">
      <c r="A5297" s="28" t="s">
        <v>14528</v>
      </c>
      <c r="B5297" s="29">
        <v>1</v>
      </c>
      <c r="C5297" s="29" t="s">
        <v>14788</v>
      </c>
      <c r="D5297" s="30" t="s">
        <v>38</v>
      </c>
      <c r="E5297" s="31" t="s">
        <v>725</v>
      </c>
      <c r="F5297" s="31" t="s">
        <v>14789</v>
      </c>
      <c r="G5297" s="88" t="s">
        <v>4048</v>
      </c>
      <c r="H5297" s="29" t="s">
        <v>409</v>
      </c>
      <c r="I5297" s="32" t="s">
        <v>43</v>
      </c>
      <c r="J5297" s="29" t="s">
        <v>8</v>
      </c>
      <c r="K5297" s="33" t="s">
        <v>102</v>
      </c>
      <c r="L5297" s="33" t="s">
        <v>2808</v>
      </c>
      <c r="M5297" s="29" t="s">
        <v>2809</v>
      </c>
      <c r="N5297" s="29">
        <v>0</v>
      </c>
      <c r="O5297" s="29" t="s">
        <v>47</v>
      </c>
      <c r="P5297" s="33">
        <v>26</v>
      </c>
      <c r="Q5297" s="33" t="s">
        <v>62</v>
      </c>
      <c r="R5297" s="80" t="s">
        <v>223</v>
      </c>
      <c r="S5297" s="81" t="s">
        <v>139</v>
      </c>
      <c r="T5297" s="81" t="s">
        <v>51</v>
      </c>
      <c r="U5297" s="82" t="s">
        <v>262</v>
      </c>
      <c r="V5297" s="83">
        <v>1.05</v>
      </c>
      <c r="W5297" s="89">
        <v>1651.6500000000003</v>
      </c>
      <c r="X5297" s="85">
        <v>1</v>
      </c>
      <c r="Y5297" s="86">
        <v>1.5</v>
      </c>
      <c r="Z5297" s="82">
        <v>4</v>
      </c>
      <c r="AA5297" s="87">
        <v>0.375</v>
      </c>
      <c r="AB5297" s="83">
        <v>0</v>
      </c>
      <c r="AC5297" s="89">
        <v>0</v>
      </c>
      <c r="AD5297" s="90">
        <v>43620</v>
      </c>
      <c r="AE5297" s="90">
        <v>43621</v>
      </c>
      <c r="AF5297" s="82">
        <v>1</v>
      </c>
      <c r="AG5297" s="84" t="s">
        <v>53</v>
      </c>
      <c r="AH5297" s="83">
        <v>0</v>
      </c>
      <c r="AI5297" s="89">
        <v>0</v>
      </c>
      <c r="AJ5297" s="89">
        <v>0</v>
      </c>
      <c r="AK5297" s="60" t="str">
        <f>+IF(Tabla1[[#This Row],[REQUEST_TY]]="SR MANTENIMIENTO CORRECTIVO", "EMERGENCIA", "OTROS")</f>
        <v>EMERGENCIA</v>
      </c>
      <c r="AL5297" s="6" t="str">
        <f>+_xlfn.IFS(Tabla1[[#This Row],[Veces obj]]&lt;=1,"0-1",Tabla1[[#This Row],[Veces obj]]&lt;=2,"1-2",Tabla1[[#This Row],[Veces obj]]&lt;=3,"2-3",TRUE,"&gt;3")</f>
        <v>0-1</v>
      </c>
      <c r="AM5297" s="60" t="str">
        <f>+_xlfn.IFS(MONTH(Tabla1[[#This Row],[MES]])&lt;=3,"Q1",MONTH(Tabla1[[#This Row],[MES]])&lt;=6,"Q2",MONTH(Tabla1[[#This Row],[MES]])&lt;=9,"Q3",TRUE,"Q4")</f>
        <v>Q2</v>
      </c>
      <c r="AN5297" s="15" t="str">
        <f>+IFERROR(VLOOKUP(Tabla1[[#This Row],[CUENTA]],CTAS[],2,0),"OTROS")</f>
        <v>OTROS</v>
      </c>
      <c r="AP5297" s="15" t="str">
        <f>+IFERROR(VLOOKUP(Tabla1[[#This Row],[EMPLEADO]],IS[],3,0),"OTROS")</f>
        <v>OTROS</v>
      </c>
      <c r="AQ5297" s="15" t="str">
        <f>+IFERROR(VLOOKUP(Tabla1[[#This Row],[EMPLEADO]],IS[[NÓMINA]:[INGENIERO]],2,0),"OTROS")</f>
        <v>OTROS</v>
      </c>
    </row>
    <row r="5298" spans="1:43" x14ac:dyDescent="0.25">
      <c r="A5298" s="28" t="s">
        <v>14528</v>
      </c>
      <c r="B5298" s="29">
        <v>1</v>
      </c>
      <c r="C5298" s="29" t="s">
        <v>14790</v>
      </c>
      <c r="D5298" s="30" t="s">
        <v>38</v>
      </c>
      <c r="E5298" s="31" t="s">
        <v>147</v>
      </c>
      <c r="F5298" s="31" t="s">
        <v>14791</v>
      </c>
      <c r="G5298" s="88" t="s">
        <v>1773</v>
      </c>
      <c r="H5298" s="29" t="s">
        <v>70</v>
      </c>
      <c r="I5298" s="32" t="s">
        <v>43</v>
      </c>
      <c r="J5298" s="29" t="s">
        <v>8</v>
      </c>
      <c r="K5298" s="33" t="s">
        <v>169</v>
      </c>
      <c r="L5298" s="33" t="s">
        <v>510</v>
      </c>
      <c r="M5298" s="29" t="s">
        <v>94</v>
      </c>
      <c r="N5298" s="29">
        <v>1</v>
      </c>
      <c r="O5298" s="29" t="s">
        <v>47</v>
      </c>
      <c r="P5298" s="33">
        <v>50</v>
      </c>
      <c r="Q5298" s="33" t="s">
        <v>82</v>
      </c>
      <c r="R5298" s="80" t="s">
        <v>153</v>
      </c>
      <c r="S5298" s="81" t="s">
        <v>50</v>
      </c>
      <c r="T5298" s="81" t="s">
        <v>51</v>
      </c>
      <c r="U5298" s="82" t="s">
        <v>120</v>
      </c>
      <c r="V5298" s="83">
        <v>0.8</v>
      </c>
      <c r="W5298" s="89">
        <v>0</v>
      </c>
      <c r="X5298" s="85">
        <v>1</v>
      </c>
      <c r="Y5298" s="86">
        <v>0</v>
      </c>
      <c r="Z5298" s="82">
        <v>5</v>
      </c>
      <c r="AA5298" s="87">
        <v>0</v>
      </c>
      <c r="AB5298" s="83">
        <v>0</v>
      </c>
      <c r="AC5298" s="89">
        <v>0</v>
      </c>
      <c r="AD5298" s="90">
        <v>43620</v>
      </c>
      <c r="AE5298" s="90">
        <v>43621</v>
      </c>
      <c r="AF5298" s="82">
        <v>1</v>
      </c>
      <c r="AG5298" s="84" t="s">
        <v>53</v>
      </c>
      <c r="AH5298" s="83">
        <v>0</v>
      </c>
      <c r="AI5298" s="89">
        <v>0</v>
      </c>
      <c r="AJ5298" s="89">
        <v>0</v>
      </c>
      <c r="AK5298" s="60" t="str">
        <f>+IF(Tabla1[[#This Row],[REQUEST_TY]]="SR MANTENIMIENTO CORRECTIVO", "EMERGENCIA", "OTROS")</f>
        <v>EMERGENCIA</v>
      </c>
      <c r="AL5298" s="6" t="str">
        <f>+_xlfn.IFS(Tabla1[[#This Row],[Veces obj]]&lt;=1,"0-1",Tabla1[[#This Row],[Veces obj]]&lt;=2,"1-2",Tabla1[[#This Row],[Veces obj]]&lt;=3,"2-3",TRUE,"&gt;3")</f>
        <v>0-1</v>
      </c>
      <c r="AM5298" s="60" t="str">
        <f>+_xlfn.IFS(MONTH(Tabla1[[#This Row],[MES]])&lt;=3,"Q1",MONTH(Tabla1[[#This Row],[MES]])&lt;=6,"Q2",MONTH(Tabla1[[#This Row],[MES]])&lt;=9,"Q3",TRUE,"Q4")</f>
        <v>Q2</v>
      </c>
      <c r="AN5298" s="15" t="str">
        <f>+IFERROR(VLOOKUP(Tabla1[[#This Row],[CUENTA]],CTAS[],2,0),"OTROS")</f>
        <v>OTROS</v>
      </c>
      <c r="AP5298" s="15" t="str">
        <f>+IFERROR(VLOOKUP(Tabla1[[#This Row],[EMPLEADO]],IS[],3,0),"OTROS")</f>
        <v>OTROS</v>
      </c>
      <c r="AQ5298" s="15" t="str">
        <f>+IFERROR(VLOOKUP(Tabla1[[#This Row],[EMPLEADO]],IS[[NÓMINA]:[INGENIERO]],2,0),"OTROS")</f>
        <v>OTROS</v>
      </c>
    </row>
    <row r="5299" spans="1:43" x14ac:dyDescent="0.25">
      <c r="A5299" s="28" t="s">
        <v>14528</v>
      </c>
      <c r="B5299" s="29">
        <v>1</v>
      </c>
      <c r="C5299" s="29" t="s">
        <v>14792</v>
      </c>
      <c r="D5299" s="30" t="s">
        <v>3370</v>
      </c>
      <c r="E5299" s="31" t="s">
        <v>67</v>
      </c>
      <c r="F5299" s="31" t="s">
        <v>14793</v>
      </c>
      <c r="G5299" s="88" t="s">
        <v>14794</v>
      </c>
      <c r="H5299" s="29" t="s">
        <v>784</v>
      </c>
      <c r="I5299" s="32" t="s">
        <v>43</v>
      </c>
      <c r="J5299" s="29" t="s">
        <v>8</v>
      </c>
      <c r="K5299" s="33" t="s">
        <v>5681</v>
      </c>
      <c r="L5299" s="33" t="s">
        <v>5682</v>
      </c>
      <c r="M5299" s="29" t="s">
        <v>248</v>
      </c>
      <c r="N5299" s="29">
        <v>0</v>
      </c>
      <c r="O5299" s="29" t="s">
        <v>47</v>
      </c>
      <c r="P5299" s="33" t="s">
        <v>822</v>
      </c>
      <c r="Q5299" s="33" t="s">
        <v>48</v>
      </c>
      <c r="R5299" s="80" t="s">
        <v>74</v>
      </c>
      <c r="S5299" s="81" t="s">
        <v>50</v>
      </c>
      <c r="T5299" s="81" t="s">
        <v>51</v>
      </c>
      <c r="U5299" s="82" t="s">
        <v>52</v>
      </c>
      <c r="V5299" s="83">
        <v>1</v>
      </c>
      <c r="W5299" s="89">
        <v>1072.5000000000002</v>
      </c>
      <c r="X5299" s="85">
        <v>0</v>
      </c>
      <c r="Y5299" s="86">
        <v>5</v>
      </c>
      <c r="Z5299" s="82">
        <v>5</v>
      </c>
      <c r="AA5299" s="87">
        <v>1</v>
      </c>
      <c r="AB5299" s="83">
        <v>0</v>
      </c>
      <c r="AC5299" s="89">
        <v>0</v>
      </c>
      <c r="AD5299" s="90">
        <v>43619</v>
      </c>
      <c r="AE5299" s="90">
        <v>43621</v>
      </c>
      <c r="AF5299" s="82">
        <v>2</v>
      </c>
      <c r="AG5299" s="84" t="s">
        <v>1680</v>
      </c>
      <c r="AH5299" s="83">
        <v>0</v>
      </c>
      <c r="AI5299" s="89">
        <v>0</v>
      </c>
      <c r="AJ5299" s="89">
        <v>0</v>
      </c>
      <c r="AK5299" s="60" t="str">
        <f>+IF(Tabla1[[#This Row],[REQUEST_TY]]="SR MANTENIMIENTO CORRECTIVO", "EMERGENCIA", "OTROS")</f>
        <v>OTROS</v>
      </c>
      <c r="AL5299" s="6" t="str">
        <f>+_xlfn.IFS(Tabla1[[#This Row],[Veces obj]]&lt;=1,"0-1",Tabla1[[#This Row],[Veces obj]]&lt;=2,"1-2",Tabla1[[#This Row],[Veces obj]]&lt;=3,"2-3",TRUE,"&gt;3")</f>
        <v>0-1</v>
      </c>
      <c r="AM5299" s="60" t="str">
        <f>+_xlfn.IFS(MONTH(Tabla1[[#This Row],[MES]])&lt;=3,"Q1",MONTH(Tabla1[[#This Row],[MES]])&lt;=6,"Q2",MONTH(Tabla1[[#This Row],[MES]])&lt;=9,"Q3",TRUE,"Q4")</f>
        <v>Q2</v>
      </c>
      <c r="AN5299" s="15" t="str">
        <f>+IFERROR(VLOOKUP(Tabla1[[#This Row],[CUENTA]],CTAS[],2,0),"OTROS")</f>
        <v>OTROS</v>
      </c>
      <c r="AP5299" s="15" t="str">
        <f>+IFERROR(VLOOKUP(Tabla1[[#This Row],[EMPLEADO]],IS[],3,0),"OTROS")</f>
        <v>OTROS</v>
      </c>
      <c r="AQ5299" s="15" t="str">
        <f>+IFERROR(VLOOKUP(Tabla1[[#This Row],[EMPLEADO]],IS[[NÓMINA]:[INGENIERO]],2,0),"OTROS")</f>
        <v>OTROS</v>
      </c>
    </row>
    <row r="5300" spans="1:43" x14ac:dyDescent="0.25">
      <c r="A5300" s="28" t="s">
        <v>14528</v>
      </c>
      <c r="B5300" s="29">
        <v>1</v>
      </c>
      <c r="C5300" s="29" t="s">
        <v>14795</v>
      </c>
      <c r="D5300" s="30" t="s">
        <v>38</v>
      </c>
      <c r="E5300" s="31" t="s">
        <v>394</v>
      </c>
      <c r="F5300" s="31" t="s">
        <v>14796</v>
      </c>
      <c r="G5300" s="88" t="s">
        <v>396</v>
      </c>
      <c r="H5300" s="29" t="s">
        <v>1063</v>
      </c>
      <c r="I5300" s="32" t="s">
        <v>43</v>
      </c>
      <c r="J5300" s="29" t="s">
        <v>8</v>
      </c>
      <c r="K5300" s="33" t="s">
        <v>385</v>
      </c>
      <c r="L5300" s="33" t="s">
        <v>397</v>
      </c>
      <c r="M5300" s="29" t="s">
        <v>387</v>
      </c>
      <c r="N5300" s="29">
        <v>0</v>
      </c>
      <c r="O5300" s="29" t="s">
        <v>47</v>
      </c>
      <c r="P5300" s="33">
        <v>11</v>
      </c>
      <c r="Q5300" s="33" t="s">
        <v>194</v>
      </c>
      <c r="R5300" s="80" t="s">
        <v>63</v>
      </c>
      <c r="S5300" s="81" t="s">
        <v>64</v>
      </c>
      <c r="T5300" s="81" t="s">
        <v>51</v>
      </c>
      <c r="U5300" s="82" t="s">
        <v>195</v>
      </c>
      <c r="V5300" s="83">
        <v>0.6</v>
      </c>
      <c r="W5300" s="89">
        <v>819</v>
      </c>
      <c r="X5300" s="85">
        <v>1</v>
      </c>
      <c r="Y5300" s="86">
        <v>1.17</v>
      </c>
      <c r="Z5300" s="82">
        <v>5</v>
      </c>
      <c r="AA5300" s="87">
        <v>0.23399999999999999</v>
      </c>
      <c r="AB5300" s="83">
        <v>0</v>
      </c>
      <c r="AC5300" s="89">
        <v>0</v>
      </c>
      <c r="AD5300" s="90">
        <v>43620</v>
      </c>
      <c r="AE5300" s="90">
        <v>43621</v>
      </c>
      <c r="AF5300" s="82">
        <v>1</v>
      </c>
      <c r="AG5300" s="84" t="s">
        <v>53</v>
      </c>
      <c r="AH5300" s="83">
        <v>0</v>
      </c>
      <c r="AI5300" s="89">
        <v>0</v>
      </c>
      <c r="AJ5300" s="89">
        <v>0</v>
      </c>
      <c r="AK5300" s="60" t="str">
        <f>+IF(Tabla1[[#This Row],[REQUEST_TY]]="SR MANTENIMIENTO CORRECTIVO", "EMERGENCIA", "OTROS")</f>
        <v>EMERGENCIA</v>
      </c>
      <c r="AL5300" s="6" t="str">
        <f>+_xlfn.IFS(Tabla1[[#This Row],[Veces obj]]&lt;=1,"0-1",Tabla1[[#This Row],[Veces obj]]&lt;=2,"1-2",Tabla1[[#This Row],[Veces obj]]&lt;=3,"2-3",TRUE,"&gt;3")</f>
        <v>0-1</v>
      </c>
      <c r="AM5300" s="60" t="str">
        <f>+_xlfn.IFS(MONTH(Tabla1[[#This Row],[MES]])&lt;=3,"Q1",MONTH(Tabla1[[#This Row],[MES]])&lt;=6,"Q2",MONTH(Tabla1[[#This Row],[MES]])&lt;=9,"Q3",TRUE,"Q4")</f>
        <v>Q2</v>
      </c>
      <c r="AN5300" s="15" t="str">
        <f>+IFERROR(VLOOKUP(Tabla1[[#This Row],[CUENTA]],CTAS[],2,0),"OTROS")</f>
        <v>OTROS</v>
      </c>
      <c r="AP5300" s="15" t="str">
        <f>+IFERROR(VLOOKUP(Tabla1[[#This Row],[EMPLEADO]],IS[],3,0),"OTROS")</f>
        <v>OTROS</v>
      </c>
      <c r="AQ5300" s="15" t="str">
        <f>+IFERROR(VLOOKUP(Tabla1[[#This Row],[EMPLEADO]],IS[[NÓMINA]:[INGENIERO]],2,0),"OTROS")</f>
        <v>OTROS</v>
      </c>
    </row>
    <row r="5301" spans="1:43" x14ac:dyDescent="0.25">
      <c r="A5301" s="28" t="s">
        <v>14528</v>
      </c>
      <c r="B5301" s="29">
        <v>1</v>
      </c>
      <c r="C5301" s="29" t="s">
        <v>14797</v>
      </c>
      <c r="D5301" s="30" t="s">
        <v>38</v>
      </c>
      <c r="E5301" s="31" t="s">
        <v>2171</v>
      </c>
      <c r="F5301" s="31" t="s">
        <v>14798</v>
      </c>
      <c r="G5301" s="88" t="s">
        <v>14799</v>
      </c>
      <c r="H5301" s="29" t="s">
        <v>471</v>
      </c>
      <c r="I5301" s="32" t="s">
        <v>43</v>
      </c>
      <c r="J5301" s="29" t="s">
        <v>8</v>
      </c>
      <c r="K5301" s="33" t="s">
        <v>14800</v>
      </c>
      <c r="L5301" s="33" t="s">
        <v>14801</v>
      </c>
      <c r="M5301" s="29" t="s">
        <v>316</v>
      </c>
      <c r="N5301" s="29">
        <v>0</v>
      </c>
      <c r="O5301" s="29" t="s">
        <v>47</v>
      </c>
      <c r="P5301" s="33">
        <v>2742</v>
      </c>
      <c r="Q5301" s="33" t="s">
        <v>48</v>
      </c>
      <c r="R5301" s="80" t="s">
        <v>49</v>
      </c>
      <c r="S5301" s="81" t="s">
        <v>50</v>
      </c>
      <c r="T5301" s="81" t="s">
        <v>51</v>
      </c>
      <c r="U5301" s="82" t="s">
        <v>52</v>
      </c>
      <c r="V5301" s="83">
        <v>1.05</v>
      </c>
      <c r="W5301" s="89">
        <v>750.75000000000011</v>
      </c>
      <c r="X5301" s="85">
        <v>1</v>
      </c>
      <c r="Y5301" s="86">
        <v>0.9</v>
      </c>
      <c r="Z5301" s="82">
        <v>5</v>
      </c>
      <c r="AA5301" s="87">
        <v>0.18</v>
      </c>
      <c r="AB5301" s="83">
        <v>0</v>
      </c>
      <c r="AC5301" s="89">
        <v>0</v>
      </c>
      <c r="AD5301" s="90">
        <v>43621</v>
      </c>
      <c r="AE5301" s="90">
        <v>43621</v>
      </c>
      <c r="AF5301" s="82">
        <v>0</v>
      </c>
      <c r="AG5301" s="84" t="s">
        <v>53</v>
      </c>
      <c r="AH5301" s="83">
        <v>0</v>
      </c>
      <c r="AI5301" s="89">
        <v>0</v>
      </c>
      <c r="AJ5301" s="89">
        <v>0</v>
      </c>
      <c r="AK5301" s="60" t="str">
        <f>+IF(Tabla1[[#This Row],[REQUEST_TY]]="SR MANTENIMIENTO CORRECTIVO", "EMERGENCIA", "OTROS")</f>
        <v>EMERGENCIA</v>
      </c>
      <c r="AL5301" s="6" t="str">
        <f>+_xlfn.IFS(Tabla1[[#This Row],[Veces obj]]&lt;=1,"0-1",Tabla1[[#This Row],[Veces obj]]&lt;=2,"1-2",Tabla1[[#This Row],[Veces obj]]&lt;=3,"2-3",TRUE,"&gt;3")</f>
        <v>0-1</v>
      </c>
      <c r="AM5301" s="60" t="str">
        <f>+_xlfn.IFS(MONTH(Tabla1[[#This Row],[MES]])&lt;=3,"Q1",MONTH(Tabla1[[#This Row],[MES]])&lt;=6,"Q2",MONTH(Tabla1[[#This Row],[MES]])&lt;=9,"Q3",TRUE,"Q4")</f>
        <v>Q2</v>
      </c>
      <c r="AN5301" s="15" t="str">
        <f>+IFERROR(VLOOKUP(Tabla1[[#This Row],[CUENTA]],CTAS[],2,0),"OTROS")</f>
        <v>OTROS</v>
      </c>
      <c r="AP5301" s="15" t="str">
        <f>+IFERROR(VLOOKUP(Tabla1[[#This Row],[EMPLEADO]],IS[],3,0),"OTROS")</f>
        <v>OTROS</v>
      </c>
      <c r="AQ5301" s="15" t="str">
        <f>+IFERROR(VLOOKUP(Tabla1[[#This Row],[EMPLEADO]],IS[[NÓMINA]:[INGENIERO]],2,0),"OTROS")</f>
        <v>OTROS</v>
      </c>
    </row>
    <row r="5302" spans="1:43" x14ac:dyDescent="0.25">
      <c r="A5302" s="28" t="s">
        <v>14528</v>
      </c>
      <c r="B5302" s="29">
        <v>1</v>
      </c>
      <c r="C5302" s="29" t="s">
        <v>14802</v>
      </c>
      <c r="D5302" s="30" t="s">
        <v>38</v>
      </c>
      <c r="E5302" s="31" t="s">
        <v>98</v>
      </c>
      <c r="F5302" s="31" t="s">
        <v>14803</v>
      </c>
      <c r="G5302" s="88" t="s">
        <v>3351</v>
      </c>
      <c r="H5302" s="29" t="s">
        <v>106</v>
      </c>
      <c r="I5302" s="32" t="s">
        <v>43</v>
      </c>
      <c r="J5302" s="29" t="s">
        <v>8</v>
      </c>
      <c r="K5302" s="33" t="s">
        <v>102</v>
      </c>
      <c r="L5302" s="33" t="s">
        <v>1651</v>
      </c>
      <c r="M5302" s="29" t="s">
        <v>46</v>
      </c>
      <c r="N5302" s="29">
        <v>0</v>
      </c>
      <c r="O5302" s="29" t="s">
        <v>47</v>
      </c>
      <c r="P5302" s="33">
        <v>21</v>
      </c>
      <c r="Q5302" s="33" t="s">
        <v>62</v>
      </c>
      <c r="R5302" s="80" t="s">
        <v>63</v>
      </c>
      <c r="S5302" s="81" t="s">
        <v>64</v>
      </c>
      <c r="T5302" s="81" t="s">
        <v>51</v>
      </c>
      <c r="U5302" s="82" t="s">
        <v>65</v>
      </c>
      <c r="V5302" s="83">
        <v>0.8</v>
      </c>
      <c r="W5302" s="89">
        <v>1092</v>
      </c>
      <c r="X5302" s="85">
        <v>1</v>
      </c>
      <c r="Y5302" s="86">
        <v>1.78</v>
      </c>
      <c r="Z5302" s="82">
        <v>5</v>
      </c>
      <c r="AA5302" s="87">
        <v>0.35599999999999998</v>
      </c>
      <c r="AB5302" s="83">
        <v>0</v>
      </c>
      <c r="AC5302" s="89">
        <v>0</v>
      </c>
      <c r="AD5302" s="90">
        <v>43621</v>
      </c>
      <c r="AE5302" s="90">
        <v>43621</v>
      </c>
      <c r="AF5302" s="82">
        <v>0</v>
      </c>
      <c r="AG5302" s="84" t="s">
        <v>53</v>
      </c>
      <c r="AH5302" s="83">
        <v>0</v>
      </c>
      <c r="AI5302" s="89">
        <v>0</v>
      </c>
      <c r="AJ5302" s="89">
        <v>0</v>
      </c>
      <c r="AK5302" s="60" t="str">
        <f>+IF(Tabla1[[#This Row],[REQUEST_TY]]="SR MANTENIMIENTO CORRECTIVO", "EMERGENCIA", "OTROS")</f>
        <v>EMERGENCIA</v>
      </c>
      <c r="AL5302" s="6" t="str">
        <f>+_xlfn.IFS(Tabla1[[#This Row],[Veces obj]]&lt;=1,"0-1",Tabla1[[#This Row],[Veces obj]]&lt;=2,"1-2",Tabla1[[#This Row],[Veces obj]]&lt;=3,"2-3",TRUE,"&gt;3")</f>
        <v>0-1</v>
      </c>
      <c r="AM5302" s="60" t="str">
        <f>+_xlfn.IFS(MONTH(Tabla1[[#This Row],[MES]])&lt;=3,"Q1",MONTH(Tabla1[[#This Row],[MES]])&lt;=6,"Q2",MONTH(Tabla1[[#This Row],[MES]])&lt;=9,"Q3",TRUE,"Q4")</f>
        <v>Q2</v>
      </c>
      <c r="AN5302" s="15" t="str">
        <f>+IFERROR(VLOOKUP(Tabla1[[#This Row],[CUENTA]],CTAS[],2,0),"OTROS")</f>
        <v>OTROS</v>
      </c>
      <c r="AP5302" s="15" t="str">
        <f>+IFERROR(VLOOKUP(Tabla1[[#This Row],[EMPLEADO]],IS[],3,0),"OTROS")</f>
        <v>OTROS</v>
      </c>
      <c r="AQ5302" s="15" t="str">
        <f>+IFERROR(VLOOKUP(Tabla1[[#This Row],[EMPLEADO]],IS[[NÓMINA]:[INGENIERO]],2,0),"OTROS")</f>
        <v>OTROS</v>
      </c>
    </row>
    <row r="5303" spans="1:43" x14ac:dyDescent="0.25">
      <c r="A5303" s="28" t="s">
        <v>14528</v>
      </c>
      <c r="B5303" s="29">
        <v>1</v>
      </c>
      <c r="C5303" s="29" t="s">
        <v>14804</v>
      </c>
      <c r="D5303" s="30" t="s">
        <v>38</v>
      </c>
      <c r="E5303" s="31" t="s">
        <v>176</v>
      </c>
      <c r="F5303" s="31" t="s">
        <v>14805</v>
      </c>
      <c r="G5303" s="88" t="s">
        <v>14806</v>
      </c>
      <c r="H5303" s="29" t="s">
        <v>1052</v>
      </c>
      <c r="I5303" s="32" t="s">
        <v>43</v>
      </c>
      <c r="J5303" s="29" t="s">
        <v>8</v>
      </c>
      <c r="K5303" s="33" t="s">
        <v>338</v>
      </c>
      <c r="L5303" s="33" t="s">
        <v>14807</v>
      </c>
      <c r="M5303" s="29" t="s">
        <v>222</v>
      </c>
      <c r="N5303" s="29">
        <v>0</v>
      </c>
      <c r="O5303" s="29" t="s">
        <v>47</v>
      </c>
      <c r="P5303" s="33">
        <v>1631</v>
      </c>
      <c r="Q5303" s="33" t="s">
        <v>48</v>
      </c>
      <c r="R5303" s="80" t="s">
        <v>49</v>
      </c>
      <c r="S5303" s="81" t="s">
        <v>50</v>
      </c>
      <c r="T5303" s="81" t="s">
        <v>51</v>
      </c>
      <c r="U5303" s="82" t="s">
        <v>52</v>
      </c>
      <c r="V5303" s="83">
        <v>1.05</v>
      </c>
      <c r="W5303" s="89">
        <v>750.75000000000011</v>
      </c>
      <c r="X5303" s="85">
        <v>1</v>
      </c>
      <c r="Y5303" s="86">
        <v>1.88</v>
      </c>
      <c r="Z5303" s="82">
        <v>5</v>
      </c>
      <c r="AA5303" s="87">
        <v>0.376</v>
      </c>
      <c r="AB5303" s="83">
        <v>0</v>
      </c>
      <c r="AC5303" s="89">
        <v>0</v>
      </c>
      <c r="AD5303" s="90">
        <v>43620</v>
      </c>
      <c r="AE5303" s="90">
        <v>43621</v>
      </c>
      <c r="AF5303" s="82">
        <v>1</v>
      </c>
      <c r="AG5303" s="84" t="s">
        <v>53</v>
      </c>
      <c r="AH5303" s="83">
        <v>0</v>
      </c>
      <c r="AI5303" s="89">
        <v>0</v>
      </c>
      <c r="AJ5303" s="89">
        <v>0</v>
      </c>
      <c r="AK5303" s="60" t="str">
        <f>+IF(Tabla1[[#This Row],[REQUEST_TY]]="SR MANTENIMIENTO CORRECTIVO", "EMERGENCIA", "OTROS")</f>
        <v>EMERGENCIA</v>
      </c>
      <c r="AL5303" s="6" t="str">
        <f>+_xlfn.IFS(Tabla1[[#This Row],[Veces obj]]&lt;=1,"0-1",Tabla1[[#This Row],[Veces obj]]&lt;=2,"1-2",Tabla1[[#This Row],[Veces obj]]&lt;=3,"2-3",TRUE,"&gt;3")</f>
        <v>0-1</v>
      </c>
      <c r="AM5303" s="60" t="str">
        <f>+_xlfn.IFS(MONTH(Tabla1[[#This Row],[MES]])&lt;=3,"Q1",MONTH(Tabla1[[#This Row],[MES]])&lt;=6,"Q2",MONTH(Tabla1[[#This Row],[MES]])&lt;=9,"Q3",TRUE,"Q4")</f>
        <v>Q2</v>
      </c>
      <c r="AN5303" s="15" t="str">
        <f>+IFERROR(VLOOKUP(Tabla1[[#This Row],[CUENTA]],CTAS[],2,0),"OTROS")</f>
        <v>OTROS</v>
      </c>
      <c r="AP5303" s="15" t="str">
        <f>+IFERROR(VLOOKUP(Tabla1[[#This Row],[EMPLEADO]],IS[],3,0),"OTROS")</f>
        <v>OTROS</v>
      </c>
      <c r="AQ5303" s="15" t="str">
        <f>+IFERROR(VLOOKUP(Tabla1[[#This Row],[EMPLEADO]],IS[[NÓMINA]:[INGENIERO]],2,0),"OTROS")</f>
        <v>OTROS</v>
      </c>
    </row>
    <row r="5304" spans="1:43" x14ac:dyDescent="0.25">
      <c r="A5304" s="28" t="s">
        <v>14528</v>
      </c>
      <c r="B5304" s="29">
        <v>1</v>
      </c>
      <c r="C5304" s="29" t="s">
        <v>14808</v>
      </c>
      <c r="D5304" s="30" t="s">
        <v>38</v>
      </c>
      <c r="E5304" s="31" t="s">
        <v>332</v>
      </c>
      <c r="F5304" s="31" t="s">
        <v>14803</v>
      </c>
      <c r="G5304" s="88" t="s">
        <v>7999</v>
      </c>
      <c r="H5304" s="29" t="s">
        <v>915</v>
      </c>
      <c r="I5304" s="32" t="s">
        <v>43</v>
      </c>
      <c r="J5304" s="29" t="s">
        <v>8</v>
      </c>
      <c r="K5304" s="33" t="s">
        <v>102</v>
      </c>
      <c r="L5304" s="33" t="s">
        <v>1651</v>
      </c>
      <c r="M5304" s="29" t="s">
        <v>46</v>
      </c>
      <c r="N5304" s="29">
        <v>0</v>
      </c>
      <c r="O5304" s="29" t="s">
        <v>47</v>
      </c>
      <c r="P5304" s="33">
        <v>91</v>
      </c>
      <c r="Q5304" s="33" t="s">
        <v>48</v>
      </c>
      <c r="R5304" s="80" t="s">
        <v>317</v>
      </c>
      <c r="S5304" s="81" t="s">
        <v>318</v>
      </c>
      <c r="T5304" s="81" t="s">
        <v>51</v>
      </c>
      <c r="U5304" s="82" t="s">
        <v>353</v>
      </c>
      <c r="V5304" s="83">
        <v>1.1499999999999999</v>
      </c>
      <c r="W5304" s="89">
        <v>1808.95</v>
      </c>
      <c r="X5304" s="85">
        <v>1</v>
      </c>
      <c r="Y5304" s="86">
        <v>1.78</v>
      </c>
      <c r="Z5304" s="82">
        <v>4</v>
      </c>
      <c r="AA5304" s="87">
        <v>0.44500000000000001</v>
      </c>
      <c r="AB5304" s="83">
        <v>0</v>
      </c>
      <c r="AC5304" s="89">
        <v>0</v>
      </c>
      <c r="AD5304" s="90">
        <v>43621</v>
      </c>
      <c r="AE5304" s="90">
        <v>43621</v>
      </c>
      <c r="AF5304" s="82">
        <v>0</v>
      </c>
      <c r="AG5304" s="84" t="s">
        <v>53</v>
      </c>
      <c r="AH5304" s="83">
        <v>0</v>
      </c>
      <c r="AI5304" s="89">
        <v>0</v>
      </c>
      <c r="AJ5304" s="89">
        <v>0</v>
      </c>
      <c r="AK5304" s="60" t="str">
        <f>+IF(Tabla1[[#This Row],[REQUEST_TY]]="SR MANTENIMIENTO CORRECTIVO", "EMERGENCIA", "OTROS")</f>
        <v>EMERGENCIA</v>
      </c>
      <c r="AL5304" s="6" t="str">
        <f>+_xlfn.IFS(Tabla1[[#This Row],[Veces obj]]&lt;=1,"0-1",Tabla1[[#This Row],[Veces obj]]&lt;=2,"1-2",Tabla1[[#This Row],[Veces obj]]&lt;=3,"2-3",TRUE,"&gt;3")</f>
        <v>0-1</v>
      </c>
      <c r="AM5304" s="60" t="str">
        <f>+_xlfn.IFS(MONTH(Tabla1[[#This Row],[MES]])&lt;=3,"Q1",MONTH(Tabla1[[#This Row],[MES]])&lt;=6,"Q2",MONTH(Tabla1[[#This Row],[MES]])&lt;=9,"Q3",TRUE,"Q4")</f>
        <v>Q2</v>
      </c>
      <c r="AN5304" s="15" t="str">
        <f>+IFERROR(VLOOKUP(Tabla1[[#This Row],[CUENTA]],CTAS[],2,0),"OTROS")</f>
        <v>OTROS</v>
      </c>
      <c r="AP5304" s="15" t="str">
        <f>+IFERROR(VLOOKUP(Tabla1[[#This Row],[EMPLEADO]],IS[],3,0),"OTROS")</f>
        <v>OTROS</v>
      </c>
      <c r="AQ5304" s="15" t="str">
        <f>+IFERROR(VLOOKUP(Tabla1[[#This Row],[EMPLEADO]],IS[[NÓMINA]:[INGENIERO]],2,0),"OTROS")</f>
        <v>OTROS</v>
      </c>
    </row>
    <row r="5305" spans="1:43" x14ac:dyDescent="0.25">
      <c r="A5305" s="28" t="s">
        <v>14528</v>
      </c>
      <c r="B5305" s="29">
        <v>1</v>
      </c>
      <c r="C5305" s="29" t="s">
        <v>14809</v>
      </c>
      <c r="D5305" s="30" t="s">
        <v>38</v>
      </c>
      <c r="E5305" s="31" t="s">
        <v>217</v>
      </c>
      <c r="F5305" s="31" t="s">
        <v>14810</v>
      </c>
      <c r="G5305" s="88" t="s">
        <v>1328</v>
      </c>
      <c r="H5305" s="29" t="s">
        <v>8581</v>
      </c>
      <c r="I5305" s="32" t="s">
        <v>43</v>
      </c>
      <c r="J5305" s="29" t="s">
        <v>8</v>
      </c>
      <c r="K5305" s="33" t="s">
        <v>59</v>
      </c>
      <c r="L5305" s="33" t="s">
        <v>1329</v>
      </c>
      <c r="M5305" s="29" t="s">
        <v>473</v>
      </c>
      <c r="N5305" s="29">
        <v>0</v>
      </c>
      <c r="O5305" s="29" t="s">
        <v>47</v>
      </c>
      <c r="P5305" s="33">
        <v>22</v>
      </c>
      <c r="Q5305" s="33" t="s">
        <v>62</v>
      </c>
      <c r="R5305" s="80" t="s">
        <v>223</v>
      </c>
      <c r="S5305" s="81" t="s">
        <v>139</v>
      </c>
      <c r="T5305" s="81" t="s">
        <v>51</v>
      </c>
      <c r="U5305" s="82" t="s">
        <v>262</v>
      </c>
      <c r="V5305" s="83">
        <v>1.05</v>
      </c>
      <c r="W5305" s="89">
        <v>1651.6500000000003</v>
      </c>
      <c r="X5305" s="85">
        <v>1</v>
      </c>
      <c r="Y5305" s="86">
        <v>1.32</v>
      </c>
      <c r="Z5305" s="82">
        <v>4</v>
      </c>
      <c r="AA5305" s="87">
        <v>0.33</v>
      </c>
      <c r="AB5305" s="83">
        <v>0</v>
      </c>
      <c r="AC5305" s="89">
        <v>0</v>
      </c>
      <c r="AD5305" s="90">
        <v>43621</v>
      </c>
      <c r="AE5305" s="90">
        <v>43621</v>
      </c>
      <c r="AF5305" s="82">
        <v>0</v>
      </c>
      <c r="AG5305" s="84" t="s">
        <v>53</v>
      </c>
      <c r="AH5305" s="83">
        <v>0</v>
      </c>
      <c r="AI5305" s="89">
        <v>0</v>
      </c>
      <c r="AJ5305" s="89">
        <v>0</v>
      </c>
      <c r="AK5305" s="60" t="str">
        <f>+IF(Tabla1[[#This Row],[REQUEST_TY]]="SR MANTENIMIENTO CORRECTIVO", "EMERGENCIA", "OTROS")</f>
        <v>EMERGENCIA</v>
      </c>
      <c r="AL5305" s="6" t="str">
        <f>+_xlfn.IFS(Tabla1[[#This Row],[Veces obj]]&lt;=1,"0-1",Tabla1[[#This Row],[Veces obj]]&lt;=2,"1-2",Tabla1[[#This Row],[Veces obj]]&lt;=3,"2-3",TRUE,"&gt;3")</f>
        <v>0-1</v>
      </c>
      <c r="AM5305" s="60" t="str">
        <f>+_xlfn.IFS(MONTH(Tabla1[[#This Row],[MES]])&lt;=3,"Q1",MONTH(Tabla1[[#This Row],[MES]])&lt;=6,"Q2",MONTH(Tabla1[[#This Row],[MES]])&lt;=9,"Q3",TRUE,"Q4")</f>
        <v>Q2</v>
      </c>
      <c r="AN5305" s="15" t="str">
        <f>+IFERROR(VLOOKUP(Tabla1[[#This Row],[CUENTA]],CTAS[],2,0),"OTROS")</f>
        <v>OTROS</v>
      </c>
      <c r="AP5305" s="15" t="str">
        <f>+IFERROR(VLOOKUP(Tabla1[[#This Row],[EMPLEADO]],IS[],3,0),"OTROS")</f>
        <v>OTROS</v>
      </c>
      <c r="AQ5305" s="15" t="str">
        <f>+IFERROR(VLOOKUP(Tabla1[[#This Row],[EMPLEADO]],IS[[NÓMINA]:[INGENIERO]],2,0),"OTROS")</f>
        <v>OTROS</v>
      </c>
    </row>
    <row r="5306" spans="1:43" x14ac:dyDescent="0.25">
      <c r="A5306" s="28" t="s">
        <v>14528</v>
      </c>
      <c r="B5306" s="29">
        <v>1</v>
      </c>
      <c r="C5306" s="29" t="s">
        <v>14811</v>
      </c>
      <c r="D5306" s="30" t="s">
        <v>38</v>
      </c>
      <c r="E5306" s="31" t="s">
        <v>133</v>
      </c>
      <c r="F5306" s="31" t="s">
        <v>14812</v>
      </c>
      <c r="G5306" s="88" t="s">
        <v>10549</v>
      </c>
      <c r="H5306" s="29" t="s">
        <v>204</v>
      </c>
      <c r="I5306" s="32" t="s">
        <v>43</v>
      </c>
      <c r="J5306" s="29" t="s">
        <v>8</v>
      </c>
      <c r="K5306" s="33" t="s">
        <v>59</v>
      </c>
      <c r="L5306" s="33" t="s">
        <v>1168</v>
      </c>
      <c r="M5306" s="29" t="s">
        <v>1169</v>
      </c>
      <c r="N5306" s="29">
        <v>0</v>
      </c>
      <c r="O5306" s="29" t="s">
        <v>47</v>
      </c>
      <c r="P5306" s="33">
        <v>20</v>
      </c>
      <c r="Q5306" s="33" t="s">
        <v>62</v>
      </c>
      <c r="R5306" s="80" t="s">
        <v>138</v>
      </c>
      <c r="S5306" s="81" t="s">
        <v>139</v>
      </c>
      <c r="T5306" s="81" t="s">
        <v>208</v>
      </c>
      <c r="U5306" s="82" t="s">
        <v>262</v>
      </c>
      <c r="V5306" s="83">
        <v>1.05</v>
      </c>
      <c r="W5306" s="89">
        <v>1651.6500000000003</v>
      </c>
      <c r="X5306" s="85">
        <v>1</v>
      </c>
      <c r="Y5306" s="86">
        <v>1.5</v>
      </c>
      <c r="Z5306" s="82">
        <v>6</v>
      </c>
      <c r="AA5306" s="87">
        <v>0.25</v>
      </c>
      <c r="AB5306" s="83">
        <v>0</v>
      </c>
      <c r="AC5306" s="89">
        <v>0</v>
      </c>
      <c r="AD5306" s="90">
        <v>43621</v>
      </c>
      <c r="AE5306" s="90">
        <v>43621</v>
      </c>
      <c r="AF5306" s="82">
        <v>0</v>
      </c>
      <c r="AG5306" s="84" t="s">
        <v>53</v>
      </c>
      <c r="AH5306" s="83">
        <v>0</v>
      </c>
      <c r="AI5306" s="89">
        <v>0</v>
      </c>
      <c r="AJ5306" s="89">
        <v>0</v>
      </c>
      <c r="AK5306" s="60" t="str">
        <f>+IF(Tabla1[[#This Row],[REQUEST_TY]]="SR MANTENIMIENTO CORRECTIVO", "EMERGENCIA", "OTROS")</f>
        <v>EMERGENCIA</v>
      </c>
      <c r="AL5306" s="6" t="str">
        <f>+_xlfn.IFS(Tabla1[[#This Row],[Veces obj]]&lt;=1,"0-1",Tabla1[[#This Row],[Veces obj]]&lt;=2,"1-2",Tabla1[[#This Row],[Veces obj]]&lt;=3,"2-3",TRUE,"&gt;3")</f>
        <v>0-1</v>
      </c>
      <c r="AM5306" s="60" t="str">
        <f>+_xlfn.IFS(MONTH(Tabla1[[#This Row],[MES]])&lt;=3,"Q1",MONTH(Tabla1[[#This Row],[MES]])&lt;=6,"Q2",MONTH(Tabla1[[#This Row],[MES]])&lt;=9,"Q3",TRUE,"Q4")</f>
        <v>Q2</v>
      </c>
      <c r="AN5306" s="15" t="str">
        <f>+IFERROR(VLOOKUP(Tabla1[[#This Row],[CUENTA]],CTAS[],2,0),"OTROS")</f>
        <v>OTROS</v>
      </c>
      <c r="AP5306" s="15" t="str">
        <f>+IFERROR(VLOOKUP(Tabla1[[#This Row],[EMPLEADO]],IS[],3,0),"OTROS")</f>
        <v>OTROS</v>
      </c>
      <c r="AQ5306" s="15" t="str">
        <f>+IFERROR(VLOOKUP(Tabla1[[#This Row],[EMPLEADO]],IS[[NÓMINA]:[INGENIERO]],2,0),"OTROS")</f>
        <v>OTROS</v>
      </c>
    </row>
    <row r="5307" spans="1:43" x14ac:dyDescent="0.25">
      <c r="A5307" s="28" t="s">
        <v>14528</v>
      </c>
      <c r="B5307" s="29">
        <v>1</v>
      </c>
      <c r="C5307" s="29" t="s">
        <v>14813</v>
      </c>
      <c r="D5307" s="30" t="s">
        <v>38</v>
      </c>
      <c r="E5307" s="31" t="s">
        <v>850</v>
      </c>
      <c r="F5307" s="31" t="s">
        <v>14814</v>
      </c>
      <c r="G5307" s="88" t="s">
        <v>2119</v>
      </c>
      <c r="H5307" s="29" t="s">
        <v>297</v>
      </c>
      <c r="I5307" s="32" t="s">
        <v>43</v>
      </c>
      <c r="J5307" s="29" t="s">
        <v>8</v>
      </c>
      <c r="K5307" s="33" t="s">
        <v>240</v>
      </c>
      <c r="L5307" s="33" t="s">
        <v>241</v>
      </c>
      <c r="M5307" s="29" t="s">
        <v>94</v>
      </c>
      <c r="N5307" s="29">
        <v>0</v>
      </c>
      <c r="O5307" s="29" t="s">
        <v>47</v>
      </c>
      <c r="P5307" s="33">
        <v>55</v>
      </c>
      <c r="Q5307" s="33" t="s">
        <v>82</v>
      </c>
      <c r="R5307" s="80" t="s">
        <v>242</v>
      </c>
      <c r="S5307" s="81" t="s">
        <v>64</v>
      </c>
      <c r="T5307" s="81" t="s">
        <v>51</v>
      </c>
      <c r="U5307" s="82" t="s">
        <v>83</v>
      </c>
      <c r="V5307" s="83">
        <v>1.05</v>
      </c>
      <c r="W5307" s="89">
        <v>1433.25</v>
      </c>
      <c r="X5307" s="85">
        <v>1</v>
      </c>
      <c r="Y5307" s="86">
        <v>2.6</v>
      </c>
      <c r="Z5307" s="82">
        <v>5</v>
      </c>
      <c r="AA5307" s="87">
        <v>0.52</v>
      </c>
      <c r="AB5307" s="83">
        <v>0</v>
      </c>
      <c r="AC5307" s="89">
        <v>0</v>
      </c>
      <c r="AD5307" s="90">
        <v>43621</v>
      </c>
      <c r="AE5307" s="90">
        <v>43621</v>
      </c>
      <c r="AF5307" s="82">
        <v>0</v>
      </c>
      <c r="AG5307" s="84" t="s">
        <v>53</v>
      </c>
      <c r="AH5307" s="83">
        <v>0</v>
      </c>
      <c r="AI5307" s="89">
        <v>0</v>
      </c>
      <c r="AJ5307" s="89">
        <v>0</v>
      </c>
      <c r="AK5307" s="60" t="str">
        <f>+IF(Tabla1[[#This Row],[REQUEST_TY]]="SR MANTENIMIENTO CORRECTIVO", "EMERGENCIA", "OTROS")</f>
        <v>EMERGENCIA</v>
      </c>
      <c r="AL5307" s="6" t="str">
        <f>+_xlfn.IFS(Tabla1[[#This Row],[Veces obj]]&lt;=1,"0-1",Tabla1[[#This Row],[Veces obj]]&lt;=2,"1-2",Tabla1[[#This Row],[Veces obj]]&lt;=3,"2-3",TRUE,"&gt;3")</f>
        <v>0-1</v>
      </c>
      <c r="AM5307" s="60" t="str">
        <f>+_xlfn.IFS(MONTH(Tabla1[[#This Row],[MES]])&lt;=3,"Q1",MONTH(Tabla1[[#This Row],[MES]])&lt;=6,"Q2",MONTH(Tabla1[[#This Row],[MES]])&lt;=9,"Q3",TRUE,"Q4")</f>
        <v>Q2</v>
      </c>
      <c r="AN5307" s="15" t="str">
        <f>+IFERROR(VLOOKUP(Tabla1[[#This Row],[CUENTA]],CTAS[],2,0),"OTROS")</f>
        <v>OTROS</v>
      </c>
      <c r="AP5307" s="15" t="str">
        <f>+IFERROR(VLOOKUP(Tabla1[[#This Row],[EMPLEADO]],IS[],3,0),"OTROS")</f>
        <v>JUAREZ</v>
      </c>
      <c r="AQ5307" s="15" t="str">
        <f>+IFERROR(VLOOKUP(Tabla1[[#This Row],[EMPLEADO]],IS[[NÓMINA]:[INGENIERO]],2,0),"OTROS")</f>
        <v>ALFREDO TORRES</v>
      </c>
    </row>
    <row r="5308" spans="1:43" x14ac:dyDescent="0.25">
      <c r="A5308" s="28" t="s">
        <v>14528</v>
      </c>
      <c r="B5308" s="29">
        <v>1</v>
      </c>
      <c r="C5308" s="29" t="s">
        <v>14815</v>
      </c>
      <c r="D5308" s="30" t="s">
        <v>38</v>
      </c>
      <c r="E5308" s="31" t="s">
        <v>332</v>
      </c>
      <c r="F5308" s="31" t="s">
        <v>14816</v>
      </c>
      <c r="G5308" s="88" t="s">
        <v>11316</v>
      </c>
      <c r="H5308" s="29" t="s">
        <v>253</v>
      </c>
      <c r="I5308" s="32" t="s">
        <v>43</v>
      </c>
      <c r="J5308" s="29" t="s">
        <v>8</v>
      </c>
      <c r="K5308" s="33" t="s">
        <v>59</v>
      </c>
      <c r="L5308" s="33" t="s">
        <v>357</v>
      </c>
      <c r="M5308" s="29" t="s">
        <v>358</v>
      </c>
      <c r="N5308" s="29">
        <v>0</v>
      </c>
      <c r="O5308" s="29" t="s">
        <v>47</v>
      </c>
      <c r="P5308" s="33">
        <v>15</v>
      </c>
      <c r="Q5308" s="33" t="s">
        <v>194</v>
      </c>
      <c r="R5308" s="80" t="s">
        <v>317</v>
      </c>
      <c r="S5308" s="81" t="s">
        <v>318</v>
      </c>
      <c r="T5308" s="81" t="s">
        <v>51</v>
      </c>
      <c r="U5308" s="82" t="s">
        <v>224</v>
      </c>
      <c r="V5308" s="83">
        <v>0.8</v>
      </c>
      <c r="W5308" s="89">
        <v>1258.4000000000003</v>
      </c>
      <c r="X5308" s="85">
        <v>1</v>
      </c>
      <c r="Y5308" s="86">
        <v>1.74</v>
      </c>
      <c r="Z5308" s="82">
        <v>4</v>
      </c>
      <c r="AA5308" s="87">
        <v>0.435</v>
      </c>
      <c r="AB5308" s="83">
        <v>0</v>
      </c>
      <c r="AC5308" s="89">
        <v>0</v>
      </c>
      <c r="AD5308" s="90">
        <v>43621</v>
      </c>
      <c r="AE5308" s="90">
        <v>43621</v>
      </c>
      <c r="AF5308" s="82">
        <v>0</v>
      </c>
      <c r="AG5308" s="84" t="s">
        <v>53</v>
      </c>
      <c r="AH5308" s="83">
        <v>0</v>
      </c>
      <c r="AI5308" s="89">
        <v>0</v>
      </c>
      <c r="AJ5308" s="89">
        <v>0</v>
      </c>
      <c r="AK5308" s="60" t="str">
        <f>+IF(Tabla1[[#This Row],[REQUEST_TY]]="SR MANTENIMIENTO CORRECTIVO", "EMERGENCIA", "OTROS")</f>
        <v>EMERGENCIA</v>
      </c>
      <c r="AL5308" s="6" t="str">
        <f>+_xlfn.IFS(Tabla1[[#This Row],[Veces obj]]&lt;=1,"0-1",Tabla1[[#This Row],[Veces obj]]&lt;=2,"1-2",Tabla1[[#This Row],[Veces obj]]&lt;=3,"2-3",TRUE,"&gt;3")</f>
        <v>0-1</v>
      </c>
      <c r="AM5308" s="60" t="str">
        <f>+_xlfn.IFS(MONTH(Tabla1[[#This Row],[MES]])&lt;=3,"Q1",MONTH(Tabla1[[#This Row],[MES]])&lt;=6,"Q2",MONTH(Tabla1[[#This Row],[MES]])&lt;=9,"Q3",TRUE,"Q4")</f>
        <v>Q2</v>
      </c>
      <c r="AN5308" s="15" t="str">
        <f>+IFERROR(VLOOKUP(Tabla1[[#This Row],[CUENTA]],CTAS[],2,0),"OTROS")</f>
        <v>OTROS</v>
      </c>
      <c r="AP5308" s="15" t="str">
        <f>+IFERROR(VLOOKUP(Tabla1[[#This Row],[EMPLEADO]],IS[],3,0),"OTROS")</f>
        <v>OTROS</v>
      </c>
      <c r="AQ5308" s="15" t="str">
        <f>+IFERROR(VLOOKUP(Tabla1[[#This Row],[EMPLEADO]],IS[[NÓMINA]:[INGENIERO]],2,0),"OTROS")</f>
        <v>OTROS</v>
      </c>
    </row>
    <row r="5309" spans="1:43" x14ac:dyDescent="0.25">
      <c r="A5309" s="28" t="s">
        <v>14528</v>
      </c>
      <c r="B5309" s="29">
        <v>1</v>
      </c>
      <c r="C5309" s="29" t="s">
        <v>14817</v>
      </c>
      <c r="D5309" s="30" t="s">
        <v>38</v>
      </c>
      <c r="E5309" s="31" t="s">
        <v>884</v>
      </c>
      <c r="F5309" s="31" t="s">
        <v>14818</v>
      </c>
      <c r="G5309" s="88" t="s">
        <v>5842</v>
      </c>
      <c r="H5309" s="29" t="s">
        <v>204</v>
      </c>
      <c r="I5309" s="32" t="s">
        <v>43</v>
      </c>
      <c r="J5309" s="29" t="s">
        <v>8</v>
      </c>
      <c r="K5309" s="33" t="s">
        <v>179</v>
      </c>
      <c r="L5309" s="33" t="s">
        <v>5843</v>
      </c>
      <c r="M5309" s="29" t="s">
        <v>761</v>
      </c>
      <c r="N5309" s="29">
        <v>0</v>
      </c>
      <c r="O5309" s="29" t="s">
        <v>47</v>
      </c>
      <c r="P5309" s="33">
        <v>81</v>
      </c>
      <c r="Q5309" s="33" t="s">
        <v>48</v>
      </c>
      <c r="R5309" s="80" t="s">
        <v>95</v>
      </c>
      <c r="S5309" s="81" t="s">
        <v>64</v>
      </c>
      <c r="T5309" s="81" t="s">
        <v>51</v>
      </c>
      <c r="U5309" s="82" t="s">
        <v>96</v>
      </c>
      <c r="V5309" s="83">
        <v>1.1000000000000001</v>
      </c>
      <c r="W5309" s="89">
        <v>1501.5000000000002</v>
      </c>
      <c r="X5309" s="85">
        <v>1</v>
      </c>
      <c r="Y5309" s="86">
        <v>0.43</v>
      </c>
      <c r="Z5309" s="82">
        <v>5</v>
      </c>
      <c r="AA5309" s="87">
        <v>8.5999999999999993E-2</v>
      </c>
      <c r="AB5309" s="83">
        <v>0</v>
      </c>
      <c r="AC5309" s="89">
        <v>0</v>
      </c>
      <c r="AD5309" s="90">
        <v>43621</v>
      </c>
      <c r="AE5309" s="90">
        <v>43621</v>
      </c>
      <c r="AF5309" s="82">
        <v>0</v>
      </c>
      <c r="AG5309" s="84" t="s">
        <v>53</v>
      </c>
      <c r="AH5309" s="83">
        <v>0</v>
      </c>
      <c r="AI5309" s="89">
        <v>0</v>
      </c>
      <c r="AJ5309" s="89">
        <v>0</v>
      </c>
      <c r="AK5309" s="60" t="str">
        <f>+IF(Tabla1[[#This Row],[REQUEST_TY]]="SR MANTENIMIENTO CORRECTIVO", "EMERGENCIA", "OTROS")</f>
        <v>EMERGENCIA</v>
      </c>
      <c r="AL5309" s="6" t="str">
        <f>+_xlfn.IFS(Tabla1[[#This Row],[Veces obj]]&lt;=1,"0-1",Tabla1[[#This Row],[Veces obj]]&lt;=2,"1-2",Tabla1[[#This Row],[Veces obj]]&lt;=3,"2-3",TRUE,"&gt;3")</f>
        <v>0-1</v>
      </c>
      <c r="AM5309" s="60" t="str">
        <f>+_xlfn.IFS(MONTH(Tabla1[[#This Row],[MES]])&lt;=3,"Q1",MONTH(Tabla1[[#This Row],[MES]])&lt;=6,"Q2",MONTH(Tabla1[[#This Row],[MES]])&lt;=9,"Q3",TRUE,"Q4")</f>
        <v>Q2</v>
      </c>
      <c r="AN5309" s="15" t="str">
        <f>+IFERROR(VLOOKUP(Tabla1[[#This Row],[CUENTA]],CTAS[],2,0),"OTROS")</f>
        <v>OTROS</v>
      </c>
      <c r="AP5309" s="15" t="str">
        <f>+IFERROR(VLOOKUP(Tabla1[[#This Row],[EMPLEADO]],IS[],3,0),"OTROS")</f>
        <v>OTROS</v>
      </c>
      <c r="AQ5309" s="15" t="str">
        <f>+IFERROR(VLOOKUP(Tabla1[[#This Row],[EMPLEADO]],IS[[NÓMINA]:[INGENIERO]],2,0),"OTROS")</f>
        <v>OTROS</v>
      </c>
    </row>
    <row r="5310" spans="1:43" x14ac:dyDescent="0.25">
      <c r="A5310" s="28" t="s">
        <v>14528</v>
      </c>
      <c r="B5310" s="29">
        <v>1</v>
      </c>
      <c r="C5310" s="29" t="s">
        <v>14819</v>
      </c>
      <c r="D5310" s="30" t="s">
        <v>38</v>
      </c>
      <c r="E5310" s="31" t="s">
        <v>160</v>
      </c>
      <c r="F5310" s="31" t="s">
        <v>14820</v>
      </c>
      <c r="G5310" s="88" t="s">
        <v>1491</v>
      </c>
      <c r="H5310" s="29" t="s">
        <v>124</v>
      </c>
      <c r="I5310" s="32" t="s">
        <v>43</v>
      </c>
      <c r="J5310" s="29" t="s">
        <v>8</v>
      </c>
      <c r="K5310" s="33" t="s">
        <v>240</v>
      </c>
      <c r="L5310" s="33" t="s">
        <v>241</v>
      </c>
      <c r="M5310" s="29" t="s">
        <v>94</v>
      </c>
      <c r="N5310" s="29">
        <v>0</v>
      </c>
      <c r="O5310" s="29" t="s">
        <v>47</v>
      </c>
      <c r="P5310" s="33">
        <v>54</v>
      </c>
      <c r="Q5310" s="33" t="s">
        <v>82</v>
      </c>
      <c r="R5310" s="80" t="s">
        <v>49</v>
      </c>
      <c r="S5310" s="81" t="s">
        <v>50</v>
      </c>
      <c r="T5310" s="81" t="s">
        <v>51</v>
      </c>
      <c r="U5310" s="82" t="s">
        <v>120</v>
      </c>
      <c r="V5310" s="83">
        <v>0.8</v>
      </c>
      <c r="W5310" s="89">
        <v>572.00000000000011</v>
      </c>
      <c r="X5310" s="85">
        <v>1</v>
      </c>
      <c r="Y5310" s="86">
        <v>3.13</v>
      </c>
      <c r="Z5310" s="82">
        <v>5</v>
      </c>
      <c r="AA5310" s="87">
        <v>0.626</v>
      </c>
      <c r="AB5310" s="83">
        <v>0</v>
      </c>
      <c r="AC5310" s="89">
        <v>0</v>
      </c>
      <c r="AD5310" s="90">
        <v>43621</v>
      </c>
      <c r="AE5310" s="90">
        <v>43621</v>
      </c>
      <c r="AF5310" s="82">
        <v>0</v>
      </c>
      <c r="AG5310" s="84" t="s">
        <v>53</v>
      </c>
      <c r="AH5310" s="83">
        <v>0</v>
      </c>
      <c r="AI5310" s="89">
        <v>0</v>
      </c>
      <c r="AJ5310" s="89">
        <v>0</v>
      </c>
      <c r="AK5310" s="60" t="str">
        <f>+IF(Tabla1[[#This Row],[REQUEST_TY]]="SR MANTENIMIENTO CORRECTIVO", "EMERGENCIA", "OTROS")</f>
        <v>EMERGENCIA</v>
      </c>
      <c r="AL5310" s="6" t="str">
        <f>+_xlfn.IFS(Tabla1[[#This Row],[Veces obj]]&lt;=1,"0-1",Tabla1[[#This Row],[Veces obj]]&lt;=2,"1-2",Tabla1[[#This Row],[Veces obj]]&lt;=3,"2-3",TRUE,"&gt;3")</f>
        <v>0-1</v>
      </c>
      <c r="AM5310" s="60" t="str">
        <f>+_xlfn.IFS(MONTH(Tabla1[[#This Row],[MES]])&lt;=3,"Q1",MONTH(Tabla1[[#This Row],[MES]])&lt;=6,"Q2",MONTH(Tabla1[[#This Row],[MES]])&lt;=9,"Q3",TRUE,"Q4")</f>
        <v>Q2</v>
      </c>
      <c r="AN5310" s="15" t="str">
        <f>+IFERROR(VLOOKUP(Tabla1[[#This Row],[CUENTA]],CTAS[],2,0),"OTROS")</f>
        <v>OTROS</v>
      </c>
      <c r="AP5310" s="15" t="str">
        <f>+IFERROR(VLOOKUP(Tabla1[[#This Row],[EMPLEADO]],IS[],3,0),"OTROS")</f>
        <v>JUAREZ</v>
      </c>
      <c r="AQ5310" s="15" t="str">
        <f>+IFERROR(VLOOKUP(Tabla1[[#This Row],[EMPLEADO]],IS[[NÓMINA]:[INGENIERO]],2,0),"OTROS")</f>
        <v>MIGUEL COTA</v>
      </c>
    </row>
    <row r="5311" spans="1:43" x14ac:dyDescent="0.25">
      <c r="A5311" s="28" t="s">
        <v>14528</v>
      </c>
      <c r="B5311" s="29">
        <v>1</v>
      </c>
      <c r="C5311" s="29" t="s">
        <v>14821</v>
      </c>
      <c r="D5311" s="30" t="s">
        <v>38</v>
      </c>
      <c r="E5311" s="31" t="s">
        <v>250</v>
      </c>
      <c r="F5311" s="31" t="s">
        <v>14822</v>
      </c>
      <c r="G5311" s="88" t="s">
        <v>284</v>
      </c>
      <c r="H5311" s="29" t="s">
        <v>297</v>
      </c>
      <c r="I5311" s="32" t="s">
        <v>43</v>
      </c>
      <c r="J5311" s="29" t="s">
        <v>8</v>
      </c>
      <c r="K5311" s="33" t="s">
        <v>240</v>
      </c>
      <c r="L5311" s="33" t="s">
        <v>285</v>
      </c>
      <c r="M5311" s="29" t="s">
        <v>94</v>
      </c>
      <c r="N5311" s="29">
        <v>0</v>
      </c>
      <c r="O5311" s="29" t="s">
        <v>47</v>
      </c>
      <c r="P5311" s="33">
        <v>21</v>
      </c>
      <c r="Q5311" s="33" t="s">
        <v>62</v>
      </c>
      <c r="R5311" s="80" t="s">
        <v>49</v>
      </c>
      <c r="S5311" s="81" t="s">
        <v>50</v>
      </c>
      <c r="T5311" s="81" t="s">
        <v>51</v>
      </c>
      <c r="U5311" s="82" t="s">
        <v>154</v>
      </c>
      <c r="V5311" s="83">
        <v>0.6</v>
      </c>
      <c r="W5311" s="89">
        <v>429.00000000000006</v>
      </c>
      <c r="X5311" s="85">
        <v>1</v>
      </c>
      <c r="Y5311" s="86">
        <v>3.95</v>
      </c>
      <c r="Z5311" s="82">
        <v>5</v>
      </c>
      <c r="AA5311" s="87">
        <v>0.79</v>
      </c>
      <c r="AB5311" s="83">
        <v>0</v>
      </c>
      <c r="AC5311" s="89">
        <v>0</v>
      </c>
      <c r="AD5311" s="90">
        <v>43621</v>
      </c>
      <c r="AE5311" s="90">
        <v>43621</v>
      </c>
      <c r="AF5311" s="82">
        <v>0</v>
      </c>
      <c r="AG5311" s="84" t="s">
        <v>53</v>
      </c>
      <c r="AH5311" s="83">
        <v>0</v>
      </c>
      <c r="AI5311" s="89">
        <v>0</v>
      </c>
      <c r="AJ5311" s="89">
        <v>0</v>
      </c>
      <c r="AK5311" s="60" t="str">
        <f>+IF(Tabla1[[#This Row],[REQUEST_TY]]="SR MANTENIMIENTO CORRECTIVO", "EMERGENCIA", "OTROS")</f>
        <v>EMERGENCIA</v>
      </c>
      <c r="AL5311" s="6" t="str">
        <f>+_xlfn.IFS(Tabla1[[#This Row],[Veces obj]]&lt;=1,"0-1",Tabla1[[#This Row],[Veces obj]]&lt;=2,"1-2",Tabla1[[#This Row],[Veces obj]]&lt;=3,"2-3",TRUE,"&gt;3")</f>
        <v>0-1</v>
      </c>
      <c r="AM5311" s="60" t="str">
        <f>+_xlfn.IFS(MONTH(Tabla1[[#This Row],[MES]])&lt;=3,"Q1",MONTH(Tabla1[[#This Row],[MES]])&lt;=6,"Q2",MONTH(Tabla1[[#This Row],[MES]])&lt;=9,"Q3",TRUE,"Q4")</f>
        <v>Q2</v>
      </c>
      <c r="AN5311" s="15" t="str">
        <f>+IFERROR(VLOOKUP(Tabla1[[#This Row],[CUENTA]],CTAS[],2,0),"OTROS")</f>
        <v>OTROS</v>
      </c>
      <c r="AP5311" s="15" t="str">
        <f>+IFERROR(VLOOKUP(Tabla1[[#This Row],[EMPLEADO]],IS[],3,0),"OTROS")</f>
        <v>JUAREZ</v>
      </c>
      <c r="AQ5311" s="15" t="str">
        <f>+IFERROR(VLOOKUP(Tabla1[[#This Row],[EMPLEADO]],IS[[NÓMINA]:[INGENIERO]],2,0),"OTROS")</f>
        <v>ALFREDO TORRES</v>
      </c>
    </row>
    <row r="5312" spans="1:43" x14ac:dyDescent="0.25">
      <c r="A5312" s="28" t="s">
        <v>14528</v>
      </c>
      <c r="B5312" s="29">
        <v>1</v>
      </c>
      <c r="C5312" s="29" t="s">
        <v>14823</v>
      </c>
      <c r="D5312" s="30" t="s">
        <v>38</v>
      </c>
      <c r="E5312" s="31" t="s">
        <v>76</v>
      </c>
      <c r="F5312" s="31" t="s">
        <v>14824</v>
      </c>
      <c r="G5312" s="88" t="s">
        <v>6651</v>
      </c>
      <c r="H5312" s="29" t="s">
        <v>8581</v>
      </c>
      <c r="I5312" s="32" t="s">
        <v>43</v>
      </c>
      <c r="J5312" s="29" t="s">
        <v>8</v>
      </c>
      <c r="K5312" s="33" t="s">
        <v>59</v>
      </c>
      <c r="L5312" s="33" t="s">
        <v>1018</v>
      </c>
      <c r="M5312" s="29" t="s">
        <v>473</v>
      </c>
      <c r="N5312" s="29">
        <v>0</v>
      </c>
      <c r="O5312" s="29" t="s">
        <v>47</v>
      </c>
      <c r="P5312" s="33">
        <v>3</v>
      </c>
      <c r="Q5312" s="33" t="s">
        <v>388</v>
      </c>
      <c r="R5312" s="80" t="s">
        <v>63</v>
      </c>
      <c r="S5312" s="81" t="s">
        <v>64</v>
      </c>
      <c r="T5312" s="81" t="s">
        <v>51</v>
      </c>
      <c r="U5312" s="82" t="s">
        <v>389</v>
      </c>
      <c r="V5312" s="83">
        <v>0</v>
      </c>
      <c r="W5312" s="89">
        <v>0</v>
      </c>
      <c r="X5312" s="85">
        <v>1</v>
      </c>
      <c r="Y5312" s="86">
        <v>2.25</v>
      </c>
      <c r="Z5312" s="82">
        <v>5</v>
      </c>
      <c r="AA5312" s="87">
        <v>0.45</v>
      </c>
      <c r="AB5312" s="83">
        <v>0</v>
      </c>
      <c r="AC5312" s="89">
        <v>0</v>
      </c>
      <c r="AD5312" s="90">
        <v>43621</v>
      </c>
      <c r="AE5312" s="90">
        <v>43621</v>
      </c>
      <c r="AF5312" s="82">
        <v>0</v>
      </c>
      <c r="AG5312" s="84" t="s">
        <v>53</v>
      </c>
      <c r="AH5312" s="83">
        <v>0</v>
      </c>
      <c r="AI5312" s="89">
        <v>0</v>
      </c>
      <c r="AJ5312" s="89">
        <v>0</v>
      </c>
      <c r="AK5312" s="60" t="str">
        <f>+IF(Tabla1[[#This Row],[REQUEST_TY]]="SR MANTENIMIENTO CORRECTIVO", "EMERGENCIA", "OTROS")</f>
        <v>EMERGENCIA</v>
      </c>
      <c r="AL5312" s="6" t="str">
        <f>+_xlfn.IFS(Tabla1[[#This Row],[Veces obj]]&lt;=1,"0-1",Tabla1[[#This Row],[Veces obj]]&lt;=2,"1-2",Tabla1[[#This Row],[Veces obj]]&lt;=3,"2-3",TRUE,"&gt;3")</f>
        <v>0-1</v>
      </c>
      <c r="AM5312" s="60" t="str">
        <f>+_xlfn.IFS(MONTH(Tabla1[[#This Row],[MES]])&lt;=3,"Q1",MONTH(Tabla1[[#This Row],[MES]])&lt;=6,"Q2",MONTH(Tabla1[[#This Row],[MES]])&lt;=9,"Q3",TRUE,"Q4")</f>
        <v>Q2</v>
      </c>
      <c r="AN5312" s="15" t="str">
        <f>+IFERROR(VLOOKUP(Tabla1[[#This Row],[CUENTA]],CTAS[],2,0),"OTROS")</f>
        <v>OTROS</v>
      </c>
      <c r="AP5312" s="15" t="str">
        <f>+IFERROR(VLOOKUP(Tabla1[[#This Row],[EMPLEADO]],IS[],3,0),"OTROS")</f>
        <v>OTROS</v>
      </c>
      <c r="AQ5312" s="15" t="str">
        <f>+IFERROR(VLOOKUP(Tabla1[[#This Row],[EMPLEADO]],IS[[NÓMINA]:[INGENIERO]],2,0),"OTROS")</f>
        <v>OTROS</v>
      </c>
    </row>
    <row r="5313" spans="1:43" x14ac:dyDescent="0.25">
      <c r="A5313" s="28" t="s">
        <v>14528</v>
      </c>
      <c r="B5313" s="29">
        <v>1</v>
      </c>
      <c r="C5313" s="29" t="s">
        <v>14825</v>
      </c>
      <c r="D5313" s="30" t="s">
        <v>38</v>
      </c>
      <c r="E5313" s="31" t="s">
        <v>133</v>
      </c>
      <c r="F5313" s="31" t="s">
        <v>14826</v>
      </c>
      <c r="G5313" s="88" t="s">
        <v>7229</v>
      </c>
      <c r="H5313" s="29" t="s">
        <v>1572</v>
      </c>
      <c r="I5313" s="32" t="s">
        <v>43</v>
      </c>
      <c r="J5313" s="29" t="s">
        <v>8</v>
      </c>
      <c r="K5313" s="33" t="s">
        <v>966</v>
      </c>
      <c r="L5313" s="33" t="s">
        <v>7230</v>
      </c>
      <c r="M5313" s="29" t="s">
        <v>1436</v>
      </c>
      <c r="N5313" s="29">
        <v>0</v>
      </c>
      <c r="O5313" s="29" t="s">
        <v>47</v>
      </c>
      <c r="P5313" s="33">
        <v>8</v>
      </c>
      <c r="Q5313" s="33" t="s">
        <v>194</v>
      </c>
      <c r="R5313" s="80" t="s">
        <v>138</v>
      </c>
      <c r="S5313" s="81" t="s">
        <v>139</v>
      </c>
      <c r="T5313" s="81" t="s">
        <v>51</v>
      </c>
      <c r="U5313" s="82" t="s">
        <v>224</v>
      </c>
      <c r="V5313" s="83">
        <v>0.8</v>
      </c>
      <c r="W5313" s="89">
        <v>1258.4000000000003</v>
      </c>
      <c r="X5313" s="85">
        <v>1</v>
      </c>
      <c r="Y5313" s="86">
        <v>2</v>
      </c>
      <c r="Z5313" s="82">
        <v>4</v>
      </c>
      <c r="AA5313" s="87">
        <v>0.5</v>
      </c>
      <c r="AB5313" s="83">
        <v>0</v>
      </c>
      <c r="AC5313" s="89">
        <v>0</v>
      </c>
      <c r="AD5313" s="90">
        <v>43621</v>
      </c>
      <c r="AE5313" s="90">
        <v>43621</v>
      </c>
      <c r="AF5313" s="82">
        <v>0</v>
      </c>
      <c r="AG5313" s="84" t="s">
        <v>53</v>
      </c>
      <c r="AH5313" s="83">
        <v>0</v>
      </c>
      <c r="AI5313" s="89">
        <v>0</v>
      </c>
      <c r="AJ5313" s="89">
        <v>0</v>
      </c>
      <c r="AK5313" s="60" t="str">
        <f>+IF(Tabla1[[#This Row],[REQUEST_TY]]="SR MANTENIMIENTO CORRECTIVO", "EMERGENCIA", "OTROS")</f>
        <v>EMERGENCIA</v>
      </c>
      <c r="AL5313" s="6" t="str">
        <f>+_xlfn.IFS(Tabla1[[#This Row],[Veces obj]]&lt;=1,"0-1",Tabla1[[#This Row],[Veces obj]]&lt;=2,"1-2",Tabla1[[#This Row],[Veces obj]]&lt;=3,"2-3",TRUE,"&gt;3")</f>
        <v>0-1</v>
      </c>
      <c r="AM5313" s="60" t="str">
        <f>+_xlfn.IFS(MONTH(Tabla1[[#This Row],[MES]])&lt;=3,"Q1",MONTH(Tabla1[[#This Row],[MES]])&lt;=6,"Q2",MONTH(Tabla1[[#This Row],[MES]])&lt;=9,"Q3",TRUE,"Q4")</f>
        <v>Q2</v>
      </c>
      <c r="AN5313" s="15" t="str">
        <f>+IFERROR(VLOOKUP(Tabla1[[#This Row],[CUENTA]],CTAS[],2,0),"OTROS")</f>
        <v>OTROS</v>
      </c>
      <c r="AP5313" s="15" t="str">
        <f>+IFERROR(VLOOKUP(Tabla1[[#This Row],[EMPLEADO]],IS[],3,0),"OTROS")</f>
        <v>OTROS</v>
      </c>
      <c r="AQ5313" s="15" t="str">
        <f>+IFERROR(VLOOKUP(Tabla1[[#This Row],[EMPLEADO]],IS[[NÓMINA]:[INGENIERO]],2,0),"OTROS")</f>
        <v>OTROS</v>
      </c>
    </row>
    <row r="5314" spans="1:43" x14ac:dyDescent="0.25">
      <c r="A5314" s="28" t="s">
        <v>14528</v>
      </c>
      <c r="B5314" s="29">
        <v>1</v>
      </c>
      <c r="C5314" s="29" t="s">
        <v>14827</v>
      </c>
      <c r="D5314" s="30" t="s">
        <v>38</v>
      </c>
      <c r="E5314" s="31" t="s">
        <v>39</v>
      </c>
      <c r="F5314" s="31" t="s">
        <v>14828</v>
      </c>
      <c r="G5314" s="88" t="s">
        <v>14829</v>
      </c>
      <c r="H5314" s="29" t="s">
        <v>204</v>
      </c>
      <c r="I5314" s="32" t="s">
        <v>43</v>
      </c>
      <c r="J5314" s="29" t="s">
        <v>8</v>
      </c>
      <c r="K5314" s="33" t="s">
        <v>117</v>
      </c>
      <c r="L5314" s="33" t="s">
        <v>14830</v>
      </c>
      <c r="M5314" s="29" t="s">
        <v>206</v>
      </c>
      <c r="N5314" s="29">
        <v>0</v>
      </c>
      <c r="O5314" s="29" t="s">
        <v>47</v>
      </c>
      <c r="P5314" s="33">
        <v>644</v>
      </c>
      <c r="Q5314" s="33" t="s">
        <v>48</v>
      </c>
      <c r="R5314" s="80" t="s">
        <v>49</v>
      </c>
      <c r="S5314" s="81" t="s">
        <v>50</v>
      </c>
      <c r="T5314" s="81" t="s">
        <v>51</v>
      </c>
      <c r="U5314" s="82" t="s">
        <v>52</v>
      </c>
      <c r="V5314" s="83">
        <v>1.05</v>
      </c>
      <c r="W5314" s="89">
        <v>750.75000000000011</v>
      </c>
      <c r="X5314" s="85">
        <v>1</v>
      </c>
      <c r="Y5314" s="86">
        <v>0.91</v>
      </c>
      <c r="Z5314" s="82">
        <v>5</v>
      </c>
      <c r="AA5314" s="87">
        <v>0.182</v>
      </c>
      <c r="AB5314" s="83">
        <v>0</v>
      </c>
      <c r="AC5314" s="89">
        <v>0</v>
      </c>
      <c r="AD5314" s="90">
        <v>43621</v>
      </c>
      <c r="AE5314" s="90">
        <v>43621</v>
      </c>
      <c r="AF5314" s="82">
        <v>0</v>
      </c>
      <c r="AG5314" s="84" t="s">
        <v>53</v>
      </c>
      <c r="AH5314" s="83">
        <v>0</v>
      </c>
      <c r="AI5314" s="89">
        <v>0</v>
      </c>
      <c r="AJ5314" s="89">
        <v>0</v>
      </c>
      <c r="AK5314" s="60" t="str">
        <f>+IF(Tabla1[[#This Row],[REQUEST_TY]]="SR MANTENIMIENTO CORRECTIVO", "EMERGENCIA", "OTROS")</f>
        <v>EMERGENCIA</v>
      </c>
      <c r="AL5314" s="6" t="str">
        <f>+_xlfn.IFS(Tabla1[[#This Row],[Veces obj]]&lt;=1,"0-1",Tabla1[[#This Row],[Veces obj]]&lt;=2,"1-2",Tabla1[[#This Row],[Veces obj]]&lt;=3,"2-3",TRUE,"&gt;3")</f>
        <v>0-1</v>
      </c>
      <c r="AM5314" s="60" t="str">
        <f>+_xlfn.IFS(MONTH(Tabla1[[#This Row],[MES]])&lt;=3,"Q1",MONTH(Tabla1[[#This Row],[MES]])&lt;=6,"Q2",MONTH(Tabla1[[#This Row],[MES]])&lt;=9,"Q3",TRUE,"Q4")</f>
        <v>Q2</v>
      </c>
      <c r="AN5314" s="15" t="str">
        <f>+IFERROR(VLOOKUP(Tabla1[[#This Row],[CUENTA]],CTAS[],2,0),"OTROS")</f>
        <v>OTROS</v>
      </c>
      <c r="AP5314" s="15" t="str">
        <f>+IFERROR(VLOOKUP(Tabla1[[#This Row],[EMPLEADO]],IS[],3,0),"OTROS")</f>
        <v>OTROS</v>
      </c>
      <c r="AQ5314" s="15" t="str">
        <f>+IFERROR(VLOOKUP(Tabla1[[#This Row],[EMPLEADO]],IS[[NÓMINA]:[INGENIERO]],2,0),"OTROS")</f>
        <v>OTROS</v>
      </c>
    </row>
    <row r="5315" spans="1:43" x14ac:dyDescent="0.25">
      <c r="A5315" s="28" t="s">
        <v>14528</v>
      </c>
      <c r="B5315" s="29">
        <v>1</v>
      </c>
      <c r="C5315" s="29" t="s">
        <v>14831</v>
      </c>
      <c r="D5315" s="30" t="s">
        <v>38</v>
      </c>
      <c r="E5315" s="31" t="s">
        <v>217</v>
      </c>
      <c r="F5315" s="31" t="s">
        <v>14832</v>
      </c>
      <c r="G5315" s="88" t="s">
        <v>5971</v>
      </c>
      <c r="H5315" s="29" t="s">
        <v>253</v>
      </c>
      <c r="I5315" s="32" t="s">
        <v>43</v>
      </c>
      <c r="J5315" s="29" t="s">
        <v>8</v>
      </c>
      <c r="K5315" s="33" t="s">
        <v>59</v>
      </c>
      <c r="L5315" s="33" t="s">
        <v>357</v>
      </c>
      <c r="M5315" s="29" t="s">
        <v>358</v>
      </c>
      <c r="N5315" s="29">
        <v>0</v>
      </c>
      <c r="O5315" s="29" t="s">
        <v>47</v>
      </c>
      <c r="P5315" s="33">
        <v>110</v>
      </c>
      <c r="Q5315" s="33" t="s">
        <v>48</v>
      </c>
      <c r="R5315" s="80" t="s">
        <v>223</v>
      </c>
      <c r="S5315" s="81" t="s">
        <v>139</v>
      </c>
      <c r="T5315" s="81" t="s">
        <v>51</v>
      </c>
      <c r="U5315" s="82" t="s">
        <v>353</v>
      </c>
      <c r="V5315" s="83">
        <v>1.1499999999999999</v>
      </c>
      <c r="W5315" s="89">
        <v>1808.95</v>
      </c>
      <c r="X5315" s="85">
        <v>1</v>
      </c>
      <c r="Y5315" s="86">
        <v>3.77</v>
      </c>
      <c r="Z5315" s="82">
        <v>4</v>
      </c>
      <c r="AA5315" s="87">
        <v>0.9425</v>
      </c>
      <c r="AB5315" s="83">
        <v>0</v>
      </c>
      <c r="AC5315" s="89">
        <v>0</v>
      </c>
      <c r="AD5315" s="90">
        <v>43621</v>
      </c>
      <c r="AE5315" s="90">
        <v>43621</v>
      </c>
      <c r="AF5315" s="82">
        <v>0</v>
      </c>
      <c r="AG5315" s="84" t="s">
        <v>53</v>
      </c>
      <c r="AH5315" s="83">
        <v>0</v>
      </c>
      <c r="AI5315" s="89">
        <v>0</v>
      </c>
      <c r="AJ5315" s="89">
        <v>0</v>
      </c>
      <c r="AK5315" s="60" t="str">
        <f>+IF(Tabla1[[#This Row],[REQUEST_TY]]="SR MANTENIMIENTO CORRECTIVO", "EMERGENCIA", "OTROS")</f>
        <v>EMERGENCIA</v>
      </c>
      <c r="AL5315" s="6" t="str">
        <f>+_xlfn.IFS(Tabla1[[#This Row],[Veces obj]]&lt;=1,"0-1",Tabla1[[#This Row],[Veces obj]]&lt;=2,"1-2",Tabla1[[#This Row],[Veces obj]]&lt;=3,"2-3",TRUE,"&gt;3")</f>
        <v>0-1</v>
      </c>
      <c r="AM5315" s="60" t="str">
        <f>+_xlfn.IFS(MONTH(Tabla1[[#This Row],[MES]])&lt;=3,"Q1",MONTH(Tabla1[[#This Row],[MES]])&lt;=6,"Q2",MONTH(Tabla1[[#This Row],[MES]])&lt;=9,"Q3",TRUE,"Q4")</f>
        <v>Q2</v>
      </c>
      <c r="AN5315" s="15" t="str">
        <f>+IFERROR(VLOOKUP(Tabla1[[#This Row],[CUENTA]],CTAS[],2,0),"OTROS")</f>
        <v>OTROS</v>
      </c>
      <c r="AP5315" s="15" t="str">
        <f>+IFERROR(VLOOKUP(Tabla1[[#This Row],[EMPLEADO]],IS[],3,0),"OTROS")</f>
        <v>OTROS</v>
      </c>
      <c r="AQ5315" s="15" t="str">
        <f>+IFERROR(VLOOKUP(Tabla1[[#This Row],[EMPLEADO]],IS[[NÓMINA]:[INGENIERO]],2,0),"OTROS")</f>
        <v>OTROS</v>
      </c>
    </row>
    <row r="5316" spans="1:43" x14ac:dyDescent="0.25">
      <c r="A5316" s="28" t="s">
        <v>14528</v>
      </c>
      <c r="B5316" s="29">
        <v>1</v>
      </c>
      <c r="C5316" s="29" t="s">
        <v>14833</v>
      </c>
      <c r="D5316" s="30" t="s">
        <v>38</v>
      </c>
      <c r="E5316" s="31" t="s">
        <v>1784</v>
      </c>
      <c r="F5316" s="31" t="s">
        <v>14834</v>
      </c>
      <c r="G5316" s="88" t="s">
        <v>4014</v>
      </c>
      <c r="H5316" s="29" t="s">
        <v>106</v>
      </c>
      <c r="I5316" s="32" t="s">
        <v>43</v>
      </c>
      <c r="J5316" s="29" t="s">
        <v>8</v>
      </c>
      <c r="K5316" s="33" t="s">
        <v>4015</v>
      </c>
      <c r="L5316" s="33" t="s">
        <v>4016</v>
      </c>
      <c r="M5316" s="29" t="s">
        <v>46</v>
      </c>
      <c r="N5316" s="29">
        <v>0</v>
      </c>
      <c r="O5316" s="29" t="s">
        <v>47</v>
      </c>
      <c r="P5316" s="33">
        <v>15</v>
      </c>
      <c r="Q5316" s="33" t="s">
        <v>194</v>
      </c>
      <c r="R5316" s="80" t="s">
        <v>1789</v>
      </c>
      <c r="S5316" s="81" t="s">
        <v>110</v>
      </c>
      <c r="T5316" s="81" t="s">
        <v>51</v>
      </c>
      <c r="U5316" s="82" t="s">
        <v>1885</v>
      </c>
      <c r="V5316" s="83">
        <v>1.05</v>
      </c>
      <c r="W5316" s="89">
        <v>2252.25</v>
      </c>
      <c r="X5316" s="85">
        <v>1</v>
      </c>
      <c r="Y5316" s="86">
        <v>1.37</v>
      </c>
      <c r="Z5316" s="82">
        <v>3</v>
      </c>
      <c r="AA5316" s="87">
        <v>0.45666666666666672</v>
      </c>
      <c r="AB5316" s="83">
        <v>0</v>
      </c>
      <c r="AC5316" s="89">
        <v>0</v>
      </c>
      <c r="AD5316" s="90">
        <v>43621</v>
      </c>
      <c r="AE5316" s="90">
        <v>43621</v>
      </c>
      <c r="AF5316" s="82">
        <v>0</v>
      </c>
      <c r="AG5316" s="84" t="s">
        <v>53</v>
      </c>
      <c r="AH5316" s="83">
        <v>0</v>
      </c>
      <c r="AI5316" s="89">
        <v>0</v>
      </c>
      <c r="AJ5316" s="89">
        <v>0</v>
      </c>
      <c r="AK5316" s="60" t="str">
        <f>+IF(Tabla1[[#This Row],[REQUEST_TY]]="SR MANTENIMIENTO CORRECTIVO", "EMERGENCIA", "OTROS")</f>
        <v>EMERGENCIA</v>
      </c>
      <c r="AL5316" s="6" t="str">
        <f>+_xlfn.IFS(Tabla1[[#This Row],[Veces obj]]&lt;=1,"0-1",Tabla1[[#This Row],[Veces obj]]&lt;=2,"1-2",Tabla1[[#This Row],[Veces obj]]&lt;=3,"2-3",TRUE,"&gt;3")</f>
        <v>0-1</v>
      </c>
      <c r="AM5316" s="60" t="str">
        <f>+_xlfn.IFS(MONTH(Tabla1[[#This Row],[MES]])&lt;=3,"Q1",MONTH(Tabla1[[#This Row],[MES]])&lt;=6,"Q2",MONTH(Tabla1[[#This Row],[MES]])&lt;=9,"Q3",TRUE,"Q4")</f>
        <v>Q2</v>
      </c>
      <c r="AN5316" s="15" t="str">
        <f>+IFERROR(VLOOKUP(Tabla1[[#This Row],[CUENTA]],CTAS[],2,0),"OTROS")</f>
        <v>OTROS</v>
      </c>
      <c r="AP5316" s="15" t="str">
        <f>+IFERROR(VLOOKUP(Tabla1[[#This Row],[EMPLEADO]],IS[],3,0),"OTROS")</f>
        <v>OTROS</v>
      </c>
      <c r="AQ5316" s="15" t="str">
        <f>+IFERROR(VLOOKUP(Tabla1[[#This Row],[EMPLEADO]],IS[[NÓMINA]:[INGENIERO]],2,0),"OTROS")</f>
        <v>OTROS</v>
      </c>
    </row>
    <row r="5317" spans="1:43" x14ac:dyDescent="0.25">
      <c r="A5317" s="28" t="s">
        <v>14528</v>
      </c>
      <c r="B5317" s="29">
        <v>1</v>
      </c>
      <c r="C5317" s="29" t="s">
        <v>14835</v>
      </c>
      <c r="D5317" s="30" t="s">
        <v>38</v>
      </c>
      <c r="E5317" s="31" t="s">
        <v>258</v>
      </c>
      <c r="F5317" s="31" t="s">
        <v>14836</v>
      </c>
      <c r="G5317" s="88" t="s">
        <v>10441</v>
      </c>
      <c r="H5317" s="29" t="s">
        <v>646</v>
      </c>
      <c r="I5317" s="32" t="s">
        <v>43</v>
      </c>
      <c r="J5317" s="29" t="s">
        <v>8</v>
      </c>
      <c r="K5317" s="33" t="s">
        <v>102</v>
      </c>
      <c r="L5317" s="33" t="s">
        <v>1288</v>
      </c>
      <c r="M5317" s="29" t="s">
        <v>649</v>
      </c>
      <c r="N5317" s="29">
        <v>0</v>
      </c>
      <c r="O5317" s="29" t="s">
        <v>47</v>
      </c>
      <c r="P5317" s="33">
        <v>62</v>
      </c>
      <c r="Q5317" s="33" t="s">
        <v>48</v>
      </c>
      <c r="R5317" s="80" t="s">
        <v>138</v>
      </c>
      <c r="S5317" s="81" t="s">
        <v>139</v>
      </c>
      <c r="T5317" s="81" t="s">
        <v>51</v>
      </c>
      <c r="U5317" s="82" t="s">
        <v>353</v>
      </c>
      <c r="V5317" s="83">
        <v>1.1499999999999999</v>
      </c>
      <c r="W5317" s="89">
        <v>1808.95</v>
      </c>
      <c r="X5317" s="85">
        <v>1</v>
      </c>
      <c r="Y5317" s="86">
        <v>0.93</v>
      </c>
      <c r="Z5317" s="82">
        <v>4</v>
      </c>
      <c r="AA5317" s="87">
        <v>0.23250000000000001</v>
      </c>
      <c r="AB5317" s="83">
        <v>0</v>
      </c>
      <c r="AC5317" s="89">
        <v>0</v>
      </c>
      <c r="AD5317" s="90">
        <v>43621</v>
      </c>
      <c r="AE5317" s="90">
        <v>43621</v>
      </c>
      <c r="AF5317" s="82">
        <v>0</v>
      </c>
      <c r="AG5317" s="84" t="s">
        <v>53</v>
      </c>
      <c r="AH5317" s="83">
        <v>0</v>
      </c>
      <c r="AI5317" s="89">
        <v>0</v>
      </c>
      <c r="AJ5317" s="89">
        <v>0</v>
      </c>
      <c r="AK5317" s="60" t="str">
        <f>+IF(Tabla1[[#This Row],[REQUEST_TY]]="SR MANTENIMIENTO CORRECTIVO", "EMERGENCIA", "OTROS")</f>
        <v>EMERGENCIA</v>
      </c>
      <c r="AL5317" s="6" t="str">
        <f>+_xlfn.IFS(Tabla1[[#This Row],[Veces obj]]&lt;=1,"0-1",Tabla1[[#This Row],[Veces obj]]&lt;=2,"1-2",Tabla1[[#This Row],[Veces obj]]&lt;=3,"2-3",TRUE,"&gt;3")</f>
        <v>0-1</v>
      </c>
      <c r="AM5317" s="60" t="str">
        <f>+_xlfn.IFS(MONTH(Tabla1[[#This Row],[MES]])&lt;=3,"Q1",MONTH(Tabla1[[#This Row],[MES]])&lt;=6,"Q2",MONTH(Tabla1[[#This Row],[MES]])&lt;=9,"Q3",TRUE,"Q4")</f>
        <v>Q2</v>
      </c>
      <c r="AN5317" s="15" t="str">
        <f>+IFERROR(VLOOKUP(Tabla1[[#This Row],[CUENTA]],CTAS[],2,0),"OTROS")</f>
        <v>OTROS</v>
      </c>
      <c r="AP5317" s="15" t="str">
        <f>+IFERROR(VLOOKUP(Tabla1[[#This Row],[EMPLEADO]],IS[],3,0),"OTROS")</f>
        <v>OTROS</v>
      </c>
      <c r="AQ5317" s="15" t="str">
        <f>+IFERROR(VLOOKUP(Tabla1[[#This Row],[EMPLEADO]],IS[[NÓMINA]:[INGENIERO]],2,0),"OTROS")</f>
        <v>OTROS</v>
      </c>
    </row>
    <row r="5318" spans="1:43" x14ac:dyDescent="0.25">
      <c r="A5318" s="28" t="s">
        <v>14528</v>
      </c>
      <c r="B5318" s="29">
        <v>1</v>
      </c>
      <c r="C5318" s="29" t="s">
        <v>14837</v>
      </c>
      <c r="D5318" s="30" t="s">
        <v>38</v>
      </c>
      <c r="E5318" s="31" t="s">
        <v>604</v>
      </c>
      <c r="F5318" s="31" t="s">
        <v>14838</v>
      </c>
      <c r="G5318" s="88" t="s">
        <v>14497</v>
      </c>
      <c r="H5318" s="29" t="s">
        <v>213</v>
      </c>
      <c r="I5318" s="32" t="s">
        <v>43</v>
      </c>
      <c r="J5318" s="29" t="s">
        <v>8</v>
      </c>
      <c r="K5318" s="33" t="s">
        <v>2377</v>
      </c>
      <c r="L5318" s="33" t="s">
        <v>14498</v>
      </c>
      <c r="M5318" s="29" t="s">
        <v>640</v>
      </c>
      <c r="N5318" s="29">
        <v>0</v>
      </c>
      <c r="O5318" s="29" t="s">
        <v>47</v>
      </c>
      <c r="P5318" s="33">
        <v>6</v>
      </c>
      <c r="Q5318" s="33" t="s">
        <v>207</v>
      </c>
      <c r="R5318" s="80" t="s">
        <v>63</v>
      </c>
      <c r="S5318" s="81" t="s">
        <v>64</v>
      </c>
      <c r="T5318" s="81" t="s">
        <v>51</v>
      </c>
      <c r="U5318" s="82" t="s">
        <v>209</v>
      </c>
      <c r="V5318" s="83">
        <v>0</v>
      </c>
      <c r="W5318" s="89">
        <v>0</v>
      </c>
      <c r="X5318" s="85">
        <v>1</v>
      </c>
      <c r="Y5318" s="86">
        <v>2.88</v>
      </c>
      <c r="Z5318" s="82">
        <v>5</v>
      </c>
      <c r="AA5318" s="87">
        <v>0.57599999999999996</v>
      </c>
      <c r="AB5318" s="83">
        <v>0</v>
      </c>
      <c r="AC5318" s="89">
        <v>0</v>
      </c>
      <c r="AD5318" s="90">
        <v>43621</v>
      </c>
      <c r="AE5318" s="90">
        <v>43621</v>
      </c>
      <c r="AF5318" s="82">
        <v>0</v>
      </c>
      <c r="AG5318" s="84" t="s">
        <v>53</v>
      </c>
      <c r="AH5318" s="83">
        <v>0</v>
      </c>
      <c r="AI5318" s="89">
        <v>0</v>
      </c>
      <c r="AJ5318" s="89">
        <v>0</v>
      </c>
      <c r="AK5318" s="60" t="str">
        <f>+IF(Tabla1[[#This Row],[REQUEST_TY]]="SR MANTENIMIENTO CORRECTIVO", "EMERGENCIA", "OTROS")</f>
        <v>EMERGENCIA</v>
      </c>
      <c r="AL5318" s="6" t="str">
        <f>+_xlfn.IFS(Tabla1[[#This Row],[Veces obj]]&lt;=1,"0-1",Tabla1[[#This Row],[Veces obj]]&lt;=2,"1-2",Tabla1[[#This Row],[Veces obj]]&lt;=3,"2-3",TRUE,"&gt;3")</f>
        <v>0-1</v>
      </c>
      <c r="AM5318" s="60" t="str">
        <f>+_xlfn.IFS(MONTH(Tabla1[[#This Row],[MES]])&lt;=3,"Q1",MONTH(Tabla1[[#This Row],[MES]])&lt;=6,"Q2",MONTH(Tabla1[[#This Row],[MES]])&lt;=9,"Q3",TRUE,"Q4")</f>
        <v>Q2</v>
      </c>
      <c r="AN5318" s="15" t="str">
        <f>+IFERROR(VLOOKUP(Tabla1[[#This Row],[CUENTA]],CTAS[],2,0),"OTROS")</f>
        <v>OTROS</v>
      </c>
      <c r="AP5318" s="15" t="str">
        <f>+IFERROR(VLOOKUP(Tabla1[[#This Row],[EMPLEADO]],IS[],3,0),"OTROS")</f>
        <v>OTROS</v>
      </c>
      <c r="AQ5318" s="15" t="str">
        <f>+IFERROR(VLOOKUP(Tabla1[[#This Row],[EMPLEADO]],IS[[NÓMINA]:[INGENIERO]],2,0),"OTROS")</f>
        <v>OTROS</v>
      </c>
    </row>
    <row r="5319" spans="1:43" x14ac:dyDescent="0.25">
      <c r="A5319" s="28" t="s">
        <v>14528</v>
      </c>
      <c r="B5319" s="29">
        <v>1</v>
      </c>
      <c r="C5319" s="29" t="s">
        <v>14839</v>
      </c>
      <c r="D5319" s="30" t="s">
        <v>38</v>
      </c>
      <c r="E5319" s="31" t="s">
        <v>76</v>
      </c>
      <c r="F5319" s="31" t="s">
        <v>14840</v>
      </c>
      <c r="G5319" s="88" t="s">
        <v>5818</v>
      </c>
      <c r="H5319" s="29" t="s">
        <v>453</v>
      </c>
      <c r="I5319" s="32" t="s">
        <v>43</v>
      </c>
      <c r="J5319" s="29" t="s">
        <v>8</v>
      </c>
      <c r="K5319" s="33" t="s">
        <v>5819</v>
      </c>
      <c r="L5319" s="33" t="s">
        <v>5820</v>
      </c>
      <c r="M5319" s="29" t="s">
        <v>1198</v>
      </c>
      <c r="N5319" s="29">
        <v>0</v>
      </c>
      <c r="O5319" s="29" t="s">
        <v>47</v>
      </c>
      <c r="P5319" s="33">
        <v>9</v>
      </c>
      <c r="Q5319" s="33" t="s">
        <v>194</v>
      </c>
      <c r="R5319" s="80" t="s">
        <v>63</v>
      </c>
      <c r="S5319" s="81" t="s">
        <v>64</v>
      </c>
      <c r="T5319" s="81" t="s">
        <v>51</v>
      </c>
      <c r="U5319" s="82" t="s">
        <v>195</v>
      </c>
      <c r="V5319" s="83">
        <v>0.6</v>
      </c>
      <c r="W5319" s="89">
        <v>819</v>
      </c>
      <c r="X5319" s="85">
        <v>1</v>
      </c>
      <c r="Y5319" s="86">
        <v>1.67</v>
      </c>
      <c r="Z5319" s="82">
        <v>5</v>
      </c>
      <c r="AA5319" s="87">
        <v>0.33399999999999996</v>
      </c>
      <c r="AB5319" s="83">
        <v>0</v>
      </c>
      <c r="AC5319" s="89">
        <v>0</v>
      </c>
      <c r="AD5319" s="90">
        <v>43621</v>
      </c>
      <c r="AE5319" s="90">
        <v>43621</v>
      </c>
      <c r="AF5319" s="82">
        <v>0</v>
      </c>
      <c r="AG5319" s="84" t="s">
        <v>53</v>
      </c>
      <c r="AH5319" s="83">
        <v>0</v>
      </c>
      <c r="AI5319" s="89">
        <v>0</v>
      </c>
      <c r="AJ5319" s="89">
        <v>0</v>
      </c>
      <c r="AK5319" s="60" t="str">
        <f>+IF(Tabla1[[#This Row],[REQUEST_TY]]="SR MANTENIMIENTO CORRECTIVO", "EMERGENCIA", "OTROS")</f>
        <v>EMERGENCIA</v>
      </c>
      <c r="AL5319" s="6" t="str">
        <f>+_xlfn.IFS(Tabla1[[#This Row],[Veces obj]]&lt;=1,"0-1",Tabla1[[#This Row],[Veces obj]]&lt;=2,"1-2",Tabla1[[#This Row],[Veces obj]]&lt;=3,"2-3",TRUE,"&gt;3")</f>
        <v>0-1</v>
      </c>
      <c r="AM5319" s="60" t="str">
        <f>+_xlfn.IFS(MONTH(Tabla1[[#This Row],[MES]])&lt;=3,"Q1",MONTH(Tabla1[[#This Row],[MES]])&lt;=6,"Q2",MONTH(Tabla1[[#This Row],[MES]])&lt;=9,"Q3",TRUE,"Q4")</f>
        <v>Q2</v>
      </c>
      <c r="AN5319" s="15" t="str">
        <f>+IFERROR(VLOOKUP(Tabla1[[#This Row],[CUENTA]],CTAS[],2,0),"OTROS")</f>
        <v>OTROS</v>
      </c>
      <c r="AP5319" s="15" t="str">
        <f>+IFERROR(VLOOKUP(Tabla1[[#This Row],[EMPLEADO]],IS[],3,0),"OTROS")</f>
        <v>OTROS</v>
      </c>
      <c r="AQ5319" s="15" t="str">
        <f>+IFERROR(VLOOKUP(Tabla1[[#This Row],[EMPLEADO]],IS[[NÓMINA]:[INGENIERO]],2,0),"OTROS")</f>
        <v>OTROS</v>
      </c>
    </row>
    <row r="5320" spans="1:43" x14ac:dyDescent="0.25">
      <c r="A5320" s="28" t="s">
        <v>14528</v>
      </c>
      <c r="B5320" s="29">
        <v>1</v>
      </c>
      <c r="C5320" s="29" t="s">
        <v>14841</v>
      </c>
      <c r="D5320" s="30" t="s">
        <v>38</v>
      </c>
      <c r="E5320" s="31" t="s">
        <v>133</v>
      </c>
      <c r="F5320" s="31" t="s">
        <v>14842</v>
      </c>
      <c r="G5320" s="88" t="s">
        <v>2889</v>
      </c>
      <c r="H5320" s="29" t="s">
        <v>1130</v>
      </c>
      <c r="I5320" s="32" t="s">
        <v>43</v>
      </c>
      <c r="J5320" s="29" t="s">
        <v>8</v>
      </c>
      <c r="K5320" s="33" t="s">
        <v>59</v>
      </c>
      <c r="L5320" s="33" t="s">
        <v>2024</v>
      </c>
      <c r="M5320" s="29" t="s">
        <v>1778</v>
      </c>
      <c r="N5320" s="29">
        <v>0</v>
      </c>
      <c r="O5320" s="29" t="s">
        <v>47</v>
      </c>
      <c r="P5320" s="33">
        <v>36</v>
      </c>
      <c r="Q5320" s="33" t="s">
        <v>82</v>
      </c>
      <c r="R5320" s="80" t="s">
        <v>138</v>
      </c>
      <c r="S5320" s="81" t="s">
        <v>139</v>
      </c>
      <c r="T5320" s="81" t="s">
        <v>51</v>
      </c>
      <c r="U5320" s="82" t="s">
        <v>140</v>
      </c>
      <c r="V5320" s="83">
        <v>1.1000000000000001</v>
      </c>
      <c r="W5320" s="89">
        <v>1730.3000000000004</v>
      </c>
      <c r="X5320" s="85">
        <v>1</v>
      </c>
      <c r="Y5320" s="86">
        <v>2.92</v>
      </c>
      <c r="Z5320" s="82">
        <v>4</v>
      </c>
      <c r="AA5320" s="87">
        <v>0.73</v>
      </c>
      <c r="AB5320" s="83">
        <v>0</v>
      </c>
      <c r="AC5320" s="89">
        <v>0</v>
      </c>
      <c r="AD5320" s="90">
        <v>43621</v>
      </c>
      <c r="AE5320" s="90">
        <v>43621</v>
      </c>
      <c r="AF5320" s="82">
        <v>0</v>
      </c>
      <c r="AG5320" s="84" t="s">
        <v>53</v>
      </c>
      <c r="AH5320" s="83">
        <v>0</v>
      </c>
      <c r="AI5320" s="89">
        <v>0</v>
      </c>
      <c r="AJ5320" s="89">
        <v>0</v>
      </c>
      <c r="AK5320" s="60" t="str">
        <f>+IF(Tabla1[[#This Row],[REQUEST_TY]]="SR MANTENIMIENTO CORRECTIVO", "EMERGENCIA", "OTROS")</f>
        <v>EMERGENCIA</v>
      </c>
      <c r="AL5320" s="6" t="str">
        <f>+_xlfn.IFS(Tabla1[[#This Row],[Veces obj]]&lt;=1,"0-1",Tabla1[[#This Row],[Veces obj]]&lt;=2,"1-2",Tabla1[[#This Row],[Veces obj]]&lt;=3,"2-3",TRUE,"&gt;3")</f>
        <v>0-1</v>
      </c>
      <c r="AM5320" s="60" t="str">
        <f>+_xlfn.IFS(MONTH(Tabla1[[#This Row],[MES]])&lt;=3,"Q1",MONTH(Tabla1[[#This Row],[MES]])&lt;=6,"Q2",MONTH(Tabla1[[#This Row],[MES]])&lt;=9,"Q3",TRUE,"Q4")</f>
        <v>Q2</v>
      </c>
      <c r="AN5320" s="15" t="str">
        <f>+IFERROR(VLOOKUP(Tabla1[[#This Row],[CUENTA]],CTAS[],2,0),"OTROS")</f>
        <v>OTROS</v>
      </c>
      <c r="AP5320" s="15" t="str">
        <f>+IFERROR(VLOOKUP(Tabla1[[#This Row],[EMPLEADO]],IS[],3,0),"OTROS")</f>
        <v>OTROS</v>
      </c>
      <c r="AQ5320" s="15" t="str">
        <f>+IFERROR(VLOOKUP(Tabla1[[#This Row],[EMPLEADO]],IS[[NÓMINA]:[INGENIERO]],2,0),"OTROS")</f>
        <v>OTROS</v>
      </c>
    </row>
    <row r="5321" spans="1:43" x14ac:dyDescent="0.25">
      <c r="A5321" s="28" t="s">
        <v>14528</v>
      </c>
      <c r="B5321" s="29">
        <v>1</v>
      </c>
      <c r="C5321" s="29" t="s">
        <v>14843</v>
      </c>
      <c r="D5321" s="30" t="s">
        <v>38</v>
      </c>
      <c r="E5321" s="31" t="s">
        <v>76</v>
      </c>
      <c r="F5321" s="31" t="s">
        <v>13829</v>
      </c>
      <c r="G5321" s="88" t="s">
        <v>10160</v>
      </c>
      <c r="H5321" s="29" t="s">
        <v>1130</v>
      </c>
      <c r="I5321" s="32" t="s">
        <v>43</v>
      </c>
      <c r="J5321" s="29" t="s">
        <v>8</v>
      </c>
      <c r="K5321" s="33" t="s">
        <v>59</v>
      </c>
      <c r="L5321" s="33" t="s">
        <v>10161</v>
      </c>
      <c r="M5321" s="29" t="s">
        <v>2181</v>
      </c>
      <c r="N5321" s="29">
        <v>0</v>
      </c>
      <c r="O5321" s="29" t="s">
        <v>47</v>
      </c>
      <c r="P5321" s="33">
        <v>15</v>
      </c>
      <c r="Q5321" s="33" t="s">
        <v>194</v>
      </c>
      <c r="R5321" s="80" t="s">
        <v>63</v>
      </c>
      <c r="S5321" s="81" t="s">
        <v>64</v>
      </c>
      <c r="T5321" s="81" t="s">
        <v>51</v>
      </c>
      <c r="U5321" s="82" t="s">
        <v>195</v>
      </c>
      <c r="V5321" s="83">
        <v>0.6</v>
      </c>
      <c r="W5321" s="89">
        <v>819</v>
      </c>
      <c r="X5321" s="85">
        <v>1</v>
      </c>
      <c r="Y5321" s="86">
        <v>1.85</v>
      </c>
      <c r="Z5321" s="82">
        <v>5</v>
      </c>
      <c r="AA5321" s="87">
        <v>0.37</v>
      </c>
      <c r="AB5321" s="83">
        <v>0</v>
      </c>
      <c r="AC5321" s="89">
        <v>0</v>
      </c>
      <c r="AD5321" s="90">
        <v>43621</v>
      </c>
      <c r="AE5321" s="90">
        <v>43621</v>
      </c>
      <c r="AF5321" s="82">
        <v>0</v>
      </c>
      <c r="AG5321" s="84" t="s">
        <v>53</v>
      </c>
      <c r="AH5321" s="83">
        <v>0</v>
      </c>
      <c r="AI5321" s="89">
        <v>0</v>
      </c>
      <c r="AJ5321" s="89">
        <v>0</v>
      </c>
      <c r="AK5321" s="60" t="str">
        <f>+IF(Tabla1[[#This Row],[REQUEST_TY]]="SR MANTENIMIENTO CORRECTIVO", "EMERGENCIA", "OTROS")</f>
        <v>EMERGENCIA</v>
      </c>
      <c r="AL5321" s="6" t="str">
        <f>+_xlfn.IFS(Tabla1[[#This Row],[Veces obj]]&lt;=1,"0-1",Tabla1[[#This Row],[Veces obj]]&lt;=2,"1-2",Tabla1[[#This Row],[Veces obj]]&lt;=3,"2-3",TRUE,"&gt;3")</f>
        <v>0-1</v>
      </c>
      <c r="AM5321" s="60" t="str">
        <f>+_xlfn.IFS(MONTH(Tabla1[[#This Row],[MES]])&lt;=3,"Q1",MONTH(Tabla1[[#This Row],[MES]])&lt;=6,"Q2",MONTH(Tabla1[[#This Row],[MES]])&lt;=9,"Q3",TRUE,"Q4")</f>
        <v>Q2</v>
      </c>
      <c r="AN5321" s="15" t="str">
        <f>+IFERROR(VLOOKUP(Tabla1[[#This Row],[CUENTA]],CTAS[],2,0),"OTROS")</f>
        <v>OTROS</v>
      </c>
      <c r="AP5321" s="15" t="str">
        <f>+IFERROR(VLOOKUP(Tabla1[[#This Row],[EMPLEADO]],IS[],3,0),"OTROS")</f>
        <v>OTROS</v>
      </c>
      <c r="AQ5321" s="15" t="str">
        <f>+IFERROR(VLOOKUP(Tabla1[[#This Row],[EMPLEADO]],IS[[NÓMINA]:[INGENIERO]],2,0),"OTROS")</f>
        <v>OTROS</v>
      </c>
    </row>
    <row r="5322" spans="1:43" x14ac:dyDescent="0.25">
      <c r="A5322" s="28" t="s">
        <v>14528</v>
      </c>
      <c r="B5322" s="29">
        <v>1</v>
      </c>
      <c r="C5322" s="29" t="s">
        <v>14844</v>
      </c>
      <c r="D5322" s="30" t="s">
        <v>38</v>
      </c>
      <c r="E5322" s="31" t="s">
        <v>76</v>
      </c>
      <c r="F5322" s="31" t="s">
        <v>14845</v>
      </c>
      <c r="G5322" s="88" t="s">
        <v>949</v>
      </c>
      <c r="H5322" s="29" t="s">
        <v>101</v>
      </c>
      <c r="I5322" s="32" t="s">
        <v>43</v>
      </c>
      <c r="J5322" s="29" t="s">
        <v>8</v>
      </c>
      <c r="K5322" s="33" t="s">
        <v>102</v>
      </c>
      <c r="L5322" s="33" t="s">
        <v>950</v>
      </c>
      <c r="M5322" s="29" t="s">
        <v>951</v>
      </c>
      <c r="N5322" s="29">
        <v>0</v>
      </c>
      <c r="O5322" s="29" t="s">
        <v>105</v>
      </c>
      <c r="P5322" s="33">
        <v>6</v>
      </c>
      <c r="Q5322" s="33" t="s">
        <v>207</v>
      </c>
      <c r="R5322" s="80" t="s">
        <v>63</v>
      </c>
      <c r="S5322" s="81" t="s">
        <v>64</v>
      </c>
      <c r="T5322" s="81" t="s">
        <v>51</v>
      </c>
      <c r="U5322" s="82" t="s">
        <v>209</v>
      </c>
      <c r="V5322" s="83">
        <v>0</v>
      </c>
      <c r="W5322" s="89">
        <v>0</v>
      </c>
      <c r="X5322" s="85">
        <v>1</v>
      </c>
      <c r="Y5322" s="86">
        <v>2.68</v>
      </c>
      <c r="Z5322" s="82">
        <v>5</v>
      </c>
      <c r="AA5322" s="87">
        <v>0.53600000000000003</v>
      </c>
      <c r="AB5322" s="83">
        <v>0</v>
      </c>
      <c r="AC5322" s="89">
        <v>0</v>
      </c>
      <c r="AD5322" s="90">
        <v>43621</v>
      </c>
      <c r="AE5322" s="90">
        <v>43621</v>
      </c>
      <c r="AF5322" s="82">
        <v>0</v>
      </c>
      <c r="AG5322" s="84" t="s">
        <v>53</v>
      </c>
      <c r="AH5322" s="83">
        <v>0</v>
      </c>
      <c r="AI5322" s="89">
        <v>0</v>
      </c>
      <c r="AJ5322" s="89">
        <v>0</v>
      </c>
      <c r="AK5322" s="60" t="str">
        <f>+IF(Tabla1[[#This Row],[REQUEST_TY]]="SR MANTENIMIENTO CORRECTIVO", "EMERGENCIA", "OTROS")</f>
        <v>EMERGENCIA</v>
      </c>
      <c r="AL5322" s="6" t="str">
        <f>+_xlfn.IFS(Tabla1[[#This Row],[Veces obj]]&lt;=1,"0-1",Tabla1[[#This Row],[Veces obj]]&lt;=2,"1-2",Tabla1[[#This Row],[Veces obj]]&lt;=3,"2-3",TRUE,"&gt;3")</f>
        <v>0-1</v>
      </c>
      <c r="AM5322" s="60" t="str">
        <f>+_xlfn.IFS(MONTH(Tabla1[[#This Row],[MES]])&lt;=3,"Q1",MONTH(Tabla1[[#This Row],[MES]])&lt;=6,"Q2",MONTH(Tabla1[[#This Row],[MES]])&lt;=9,"Q3",TRUE,"Q4")</f>
        <v>Q2</v>
      </c>
      <c r="AN5322" s="15" t="str">
        <f>+IFERROR(VLOOKUP(Tabla1[[#This Row],[CUENTA]],CTAS[],2,0),"OTROS")</f>
        <v>OTROS</v>
      </c>
      <c r="AP5322" s="15" t="str">
        <f>+IFERROR(VLOOKUP(Tabla1[[#This Row],[EMPLEADO]],IS[],3,0),"OTROS")</f>
        <v>OTROS</v>
      </c>
      <c r="AQ5322" s="15" t="str">
        <f>+IFERROR(VLOOKUP(Tabla1[[#This Row],[EMPLEADO]],IS[[NÓMINA]:[INGENIERO]],2,0),"OTROS")</f>
        <v>OTROS</v>
      </c>
    </row>
    <row r="5323" spans="1:43" x14ac:dyDescent="0.25">
      <c r="A5323" s="28" t="s">
        <v>14528</v>
      </c>
      <c r="B5323" s="29">
        <v>1</v>
      </c>
      <c r="C5323" s="29" t="s">
        <v>14846</v>
      </c>
      <c r="D5323" s="30" t="s">
        <v>38</v>
      </c>
      <c r="E5323" s="31" t="s">
        <v>39</v>
      </c>
      <c r="F5323" s="31" t="s">
        <v>14847</v>
      </c>
      <c r="G5323" s="88" t="s">
        <v>14848</v>
      </c>
      <c r="H5323" s="29" t="s">
        <v>784</v>
      </c>
      <c r="I5323" s="32" t="s">
        <v>43</v>
      </c>
      <c r="J5323" s="29" t="s">
        <v>8</v>
      </c>
      <c r="K5323" s="33" t="s">
        <v>117</v>
      </c>
      <c r="L5323" s="33" t="s">
        <v>14849</v>
      </c>
      <c r="M5323" s="29" t="s">
        <v>787</v>
      </c>
      <c r="N5323" s="29">
        <v>0</v>
      </c>
      <c r="O5323" s="29" t="s">
        <v>47</v>
      </c>
      <c r="P5323" s="33">
        <v>380</v>
      </c>
      <c r="Q5323" s="33" t="s">
        <v>48</v>
      </c>
      <c r="R5323" s="80" t="s">
        <v>49</v>
      </c>
      <c r="S5323" s="81" t="s">
        <v>50</v>
      </c>
      <c r="T5323" s="81" t="s">
        <v>51</v>
      </c>
      <c r="U5323" s="82" t="s">
        <v>52</v>
      </c>
      <c r="V5323" s="83">
        <v>1.05</v>
      </c>
      <c r="W5323" s="89">
        <v>750.75000000000011</v>
      </c>
      <c r="X5323" s="85">
        <v>1</v>
      </c>
      <c r="Y5323" s="86">
        <v>2.72</v>
      </c>
      <c r="Z5323" s="82">
        <v>5</v>
      </c>
      <c r="AA5323" s="87">
        <v>0.54400000000000004</v>
      </c>
      <c r="AB5323" s="83">
        <v>0</v>
      </c>
      <c r="AC5323" s="89">
        <v>0</v>
      </c>
      <c r="AD5323" s="90">
        <v>43621</v>
      </c>
      <c r="AE5323" s="90">
        <v>43621</v>
      </c>
      <c r="AF5323" s="82">
        <v>0</v>
      </c>
      <c r="AG5323" s="84" t="s">
        <v>53</v>
      </c>
      <c r="AH5323" s="83">
        <v>0</v>
      </c>
      <c r="AI5323" s="89">
        <v>0</v>
      </c>
      <c r="AJ5323" s="89">
        <v>0</v>
      </c>
      <c r="AK5323" s="60" t="str">
        <f>+IF(Tabla1[[#This Row],[REQUEST_TY]]="SR MANTENIMIENTO CORRECTIVO", "EMERGENCIA", "OTROS")</f>
        <v>EMERGENCIA</v>
      </c>
      <c r="AL5323" s="6" t="str">
        <f>+_xlfn.IFS(Tabla1[[#This Row],[Veces obj]]&lt;=1,"0-1",Tabla1[[#This Row],[Veces obj]]&lt;=2,"1-2",Tabla1[[#This Row],[Veces obj]]&lt;=3,"2-3",TRUE,"&gt;3")</f>
        <v>0-1</v>
      </c>
      <c r="AM5323" s="60" t="str">
        <f>+_xlfn.IFS(MONTH(Tabla1[[#This Row],[MES]])&lt;=3,"Q1",MONTH(Tabla1[[#This Row],[MES]])&lt;=6,"Q2",MONTH(Tabla1[[#This Row],[MES]])&lt;=9,"Q3",TRUE,"Q4")</f>
        <v>Q2</v>
      </c>
      <c r="AN5323" s="15" t="str">
        <f>+IFERROR(VLOOKUP(Tabla1[[#This Row],[CUENTA]],CTAS[],2,0),"OTROS")</f>
        <v>OTROS</v>
      </c>
      <c r="AP5323" s="15" t="str">
        <f>+IFERROR(VLOOKUP(Tabla1[[#This Row],[EMPLEADO]],IS[],3,0),"OTROS")</f>
        <v>OTROS</v>
      </c>
      <c r="AQ5323" s="15" t="str">
        <f>+IFERROR(VLOOKUP(Tabla1[[#This Row],[EMPLEADO]],IS[[NÓMINA]:[INGENIERO]],2,0),"OTROS")</f>
        <v>OTROS</v>
      </c>
    </row>
    <row r="5324" spans="1:43" x14ac:dyDescent="0.25">
      <c r="A5324" s="28" t="s">
        <v>14528</v>
      </c>
      <c r="B5324" s="29">
        <v>1</v>
      </c>
      <c r="C5324" s="29" t="s">
        <v>14850</v>
      </c>
      <c r="D5324" s="30" t="s">
        <v>38</v>
      </c>
      <c r="E5324" s="31" t="s">
        <v>604</v>
      </c>
      <c r="F5324" s="31" t="s">
        <v>14851</v>
      </c>
      <c r="G5324" s="88" t="s">
        <v>5171</v>
      </c>
      <c r="H5324" s="29" t="s">
        <v>1211</v>
      </c>
      <c r="I5324" s="32" t="s">
        <v>43</v>
      </c>
      <c r="J5324" s="29" t="s">
        <v>8</v>
      </c>
      <c r="K5324" s="33" t="s">
        <v>1521</v>
      </c>
      <c r="L5324" s="33" t="s">
        <v>1522</v>
      </c>
      <c r="M5324" s="29" t="s">
        <v>1523</v>
      </c>
      <c r="N5324" s="29">
        <v>0</v>
      </c>
      <c r="O5324" s="29" t="s">
        <v>47</v>
      </c>
      <c r="P5324" s="33">
        <v>8</v>
      </c>
      <c r="Q5324" s="33" t="s">
        <v>194</v>
      </c>
      <c r="R5324" s="80" t="s">
        <v>63</v>
      </c>
      <c r="S5324" s="81" t="s">
        <v>64</v>
      </c>
      <c r="T5324" s="81" t="s">
        <v>208</v>
      </c>
      <c r="U5324" s="82" t="s">
        <v>195</v>
      </c>
      <c r="V5324" s="83">
        <v>0.6</v>
      </c>
      <c r="W5324" s="89">
        <v>819</v>
      </c>
      <c r="X5324" s="85">
        <v>1</v>
      </c>
      <c r="Y5324" s="86">
        <v>0.98</v>
      </c>
      <c r="Z5324" s="82">
        <v>9</v>
      </c>
      <c r="AA5324" s="87">
        <v>0.10888888888888888</v>
      </c>
      <c r="AB5324" s="83">
        <v>0</v>
      </c>
      <c r="AC5324" s="89">
        <v>0</v>
      </c>
      <c r="AD5324" s="90">
        <v>43620</v>
      </c>
      <c r="AE5324" s="90">
        <v>43621</v>
      </c>
      <c r="AF5324" s="82">
        <v>1</v>
      </c>
      <c r="AG5324" s="84" t="s">
        <v>53</v>
      </c>
      <c r="AH5324" s="83">
        <v>0</v>
      </c>
      <c r="AI5324" s="89">
        <v>0</v>
      </c>
      <c r="AJ5324" s="89">
        <v>0</v>
      </c>
      <c r="AK5324" s="60" t="str">
        <f>+IF(Tabla1[[#This Row],[REQUEST_TY]]="SR MANTENIMIENTO CORRECTIVO", "EMERGENCIA", "OTROS")</f>
        <v>EMERGENCIA</v>
      </c>
      <c r="AL5324" s="6" t="str">
        <f>+_xlfn.IFS(Tabla1[[#This Row],[Veces obj]]&lt;=1,"0-1",Tabla1[[#This Row],[Veces obj]]&lt;=2,"1-2",Tabla1[[#This Row],[Veces obj]]&lt;=3,"2-3",TRUE,"&gt;3")</f>
        <v>0-1</v>
      </c>
      <c r="AM5324" s="60" t="str">
        <f>+_xlfn.IFS(MONTH(Tabla1[[#This Row],[MES]])&lt;=3,"Q1",MONTH(Tabla1[[#This Row],[MES]])&lt;=6,"Q2",MONTH(Tabla1[[#This Row],[MES]])&lt;=9,"Q3",TRUE,"Q4")</f>
        <v>Q2</v>
      </c>
      <c r="AN5324" s="15" t="str">
        <f>+IFERROR(VLOOKUP(Tabla1[[#This Row],[CUENTA]],CTAS[],2,0),"OTROS")</f>
        <v>OTROS</v>
      </c>
      <c r="AP5324" s="15" t="str">
        <f>+IFERROR(VLOOKUP(Tabla1[[#This Row],[EMPLEADO]],IS[],3,0),"OTROS")</f>
        <v>OTROS</v>
      </c>
      <c r="AQ5324" s="15" t="str">
        <f>+IFERROR(VLOOKUP(Tabla1[[#This Row],[EMPLEADO]],IS[[NÓMINA]:[INGENIERO]],2,0),"OTROS")</f>
        <v>OTROS</v>
      </c>
    </row>
    <row r="5325" spans="1:43" x14ac:dyDescent="0.25">
      <c r="A5325" s="28" t="s">
        <v>14528</v>
      </c>
      <c r="B5325" s="29">
        <v>1</v>
      </c>
      <c r="C5325" s="29" t="s">
        <v>14852</v>
      </c>
      <c r="D5325" s="30" t="s">
        <v>3346</v>
      </c>
      <c r="E5325" s="31" t="s">
        <v>39</v>
      </c>
      <c r="F5325" s="31" t="s">
        <v>14853</v>
      </c>
      <c r="G5325" s="88" t="s">
        <v>14854</v>
      </c>
      <c r="H5325" s="29" t="s">
        <v>42</v>
      </c>
      <c r="I5325" s="32" t="s">
        <v>43</v>
      </c>
      <c r="J5325" s="29" t="s">
        <v>8</v>
      </c>
      <c r="K5325" s="33" t="s">
        <v>798</v>
      </c>
      <c r="L5325" s="33" t="s">
        <v>1729</v>
      </c>
      <c r="M5325" s="29" t="s">
        <v>131</v>
      </c>
      <c r="N5325" s="29">
        <v>1</v>
      </c>
      <c r="O5325" s="29" t="s">
        <v>47</v>
      </c>
      <c r="P5325" s="33" t="s">
        <v>822</v>
      </c>
      <c r="Q5325" s="33" t="s">
        <v>48</v>
      </c>
      <c r="R5325" s="80" t="s">
        <v>49</v>
      </c>
      <c r="S5325" s="81" t="s">
        <v>50</v>
      </c>
      <c r="T5325" s="81" t="s">
        <v>51</v>
      </c>
      <c r="U5325" s="82" t="s">
        <v>52</v>
      </c>
      <c r="V5325" s="83">
        <v>1</v>
      </c>
      <c r="W5325" s="89">
        <v>0</v>
      </c>
      <c r="X5325" s="85">
        <v>0</v>
      </c>
      <c r="Y5325" s="86">
        <v>5</v>
      </c>
      <c r="Z5325" s="82">
        <v>5</v>
      </c>
      <c r="AA5325" s="87">
        <v>1</v>
      </c>
      <c r="AB5325" s="83">
        <v>0</v>
      </c>
      <c r="AC5325" s="89">
        <v>0</v>
      </c>
      <c r="AD5325" s="90">
        <v>43621</v>
      </c>
      <c r="AE5325" s="90">
        <v>43621</v>
      </c>
      <c r="AF5325" s="82">
        <v>0</v>
      </c>
      <c r="AG5325" s="84" t="s">
        <v>53</v>
      </c>
      <c r="AH5325" s="83">
        <v>0</v>
      </c>
      <c r="AI5325" s="89">
        <v>0</v>
      </c>
      <c r="AJ5325" s="89">
        <v>0</v>
      </c>
      <c r="AK5325" s="60" t="str">
        <f>+IF(Tabla1[[#This Row],[REQUEST_TY]]="SR MANTENIMIENTO CORRECTIVO", "EMERGENCIA", "OTROS")</f>
        <v>OTROS</v>
      </c>
      <c r="AL5325" s="6" t="str">
        <f>+_xlfn.IFS(Tabla1[[#This Row],[Veces obj]]&lt;=1,"0-1",Tabla1[[#This Row],[Veces obj]]&lt;=2,"1-2",Tabla1[[#This Row],[Veces obj]]&lt;=3,"2-3",TRUE,"&gt;3")</f>
        <v>0-1</v>
      </c>
      <c r="AM5325" s="60" t="str">
        <f>+_xlfn.IFS(MONTH(Tabla1[[#This Row],[MES]])&lt;=3,"Q1",MONTH(Tabla1[[#This Row],[MES]])&lt;=6,"Q2",MONTH(Tabla1[[#This Row],[MES]])&lt;=9,"Q3",TRUE,"Q4")</f>
        <v>Q2</v>
      </c>
      <c r="AN5325" s="15" t="str">
        <f>+IFERROR(VLOOKUP(Tabla1[[#This Row],[CUENTA]],CTAS[],2,0),"OTROS")</f>
        <v>OTROS</v>
      </c>
      <c r="AP5325" s="15" t="str">
        <f>+IFERROR(VLOOKUP(Tabla1[[#This Row],[EMPLEADO]],IS[],3,0),"OTROS")</f>
        <v>OTROS</v>
      </c>
      <c r="AQ5325" s="15" t="str">
        <f>+IFERROR(VLOOKUP(Tabla1[[#This Row],[EMPLEADO]],IS[[NÓMINA]:[INGENIERO]],2,0),"OTROS")</f>
        <v>OTROS</v>
      </c>
    </row>
    <row r="5326" spans="1:43" x14ac:dyDescent="0.25">
      <c r="A5326" s="28" t="s">
        <v>14528</v>
      </c>
      <c r="B5326" s="29">
        <v>1</v>
      </c>
      <c r="C5326" s="29" t="s">
        <v>14855</v>
      </c>
      <c r="D5326" s="30" t="s">
        <v>3346</v>
      </c>
      <c r="E5326" s="31" t="s">
        <v>39</v>
      </c>
      <c r="F5326" s="31" t="s">
        <v>14856</v>
      </c>
      <c r="G5326" s="88" t="s">
        <v>14857</v>
      </c>
      <c r="H5326" s="29" t="s">
        <v>42</v>
      </c>
      <c r="I5326" s="32" t="s">
        <v>43</v>
      </c>
      <c r="J5326" s="29" t="s">
        <v>8</v>
      </c>
      <c r="K5326" s="33" t="s">
        <v>798</v>
      </c>
      <c r="L5326" s="33" t="s">
        <v>1729</v>
      </c>
      <c r="M5326" s="29" t="s">
        <v>131</v>
      </c>
      <c r="N5326" s="29">
        <v>1</v>
      </c>
      <c r="O5326" s="29" t="s">
        <v>47</v>
      </c>
      <c r="P5326" s="33" t="s">
        <v>822</v>
      </c>
      <c r="Q5326" s="33" t="s">
        <v>48</v>
      </c>
      <c r="R5326" s="80" t="s">
        <v>49</v>
      </c>
      <c r="S5326" s="81" t="s">
        <v>50</v>
      </c>
      <c r="T5326" s="81" t="s">
        <v>51</v>
      </c>
      <c r="U5326" s="82" t="s">
        <v>52</v>
      </c>
      <c r="V5326" s="83">
        <v>1</v>
      </c>
      <c r="W5326" s="89">
        <v>0</v>
      </c>
      <c r="X5326" s="85">
        <v>0</v>
      </c>
      <c r="Y5326" s="86">
        <v>5</v>
      </c>
      <c r="Z5326" s="82">
        <v>5</v>
      </c>
      <c r="AA5326" s="87">
        <v>1</v>
      </c>
      <c r="AB5326" s="83">
        <v>0</v>
      </c>
      <c r="AC5326" s="89">
        <v>0</v>
      </c>
      <c r="AD5326" s="90">
        <v>43621</v>
      </c>
      <c r="AE5326" s="90">
        <v>43621</v>
      </c>
      <c r="AF5326" s="82">
        <v>0</v>
      </c>
      <c r="AG5326" s="84" t="s">
        <v>53</v>
      </c>
      <c r="AH5326" s="83">
        <v>0</v>
      </c>
      <c r="AI5326" s="89">
        <v>0</v>
      </c>
      <c r="AJ5326" s="89">
        <v>0</v>
      </c>
      <c r="AK5326" s="60" t="str">
        <f>+IF(Tabla1[[#This Row],[REQUEST_TY]]="SR MANTENIMIENTO CORRECTIVO", "EMERGENCIA", "OTROS")</f>
        <v>OTROS</v>
      </c>
      <c r="AL5326" s="6" t="str">
        <f>+_xlfn.IFS(Tabla1[[#This Row],[Veces obj]]&lt;=1,"0-1",Tabla1[[#This Row],[Veces obj]]&lt;=2,"1-2",Tabla1[[#This Row],[Veces obj]]&lt;=3,"2-3",TRUE,"&gt;3")</f>
        <v>0-1</v>
      </c>
      <c r="AM5326" s="60" t="str">
        <f>+_xlfn.IFS(MONTH(Tabla1[[#This Row],[MES]])&lt;=3,"Q1",MONTH(Tabla1[[#This Row],[MES]])&lt;=6,"Q2",MONTH(Tabla1[[#This Row],[MES]])&lt;=9,"Q3",TRUE,"Q4")</f>
        <v>Q2</v>
      </c>
      <c r="AN5326" s="15" t="str">
        <f>+IFERROR(VLOOKUP(Tabla1[[#This Row],[CUENTA]],CTAS[],2,0),"OTROS")</f>
        <v>OTROS</v>
      </c>
      <c r="AP5326" s="15" t="str">
        <f>+IFERROR(VLOOKUP(Tabla1[[#This Row],[EMPLEADO]],IS[],3,0),"OTROS")</f>
        <v>OTROS</v>
      </c>
      <c r="AQ5326" s="15" t="str">
        <f>+IFERROR(VLOOKUP(Tabla1[[#This Row],[EMPLEADO]],IS[[NÓMINA]:[INGENIERO]],2,0),"OTROS")</f>
        <v>OTROS</v>
      </c>
    </row>
    <row r="5327" spans="1:43" x14ac:dyDescent="0.25">
      <c r="A5327" s="28" t="s">
        <v>14528</v>
      </c>
      <c r="B5327" s="29">
        <v>1</v>
      </c>
      <c r="C5327" s="29" t="s">
        <v>14858</v>
      </c>
      <c r="D5327" s="30" t="s">
        <v>3346</v>
      </c>
      <c r="E5327" s="31" t="s">
        <v>1564</v>
      </c>
      <c r="F5327" s="31" t="s">
        <v>14859</v>
      </c>
      <c r="G5327" s="88" t="s">
        <v>14860</v>
      </c>
      <c r="H5327" s="29" t="s">
        <v>42</v>
      </c>
      <c r="I5327" s="32" t="s">
        <v>43</v>
      </c>
      <c r="J5327" s="29" t="s">
        <v>8</v>
      </c>
      <c r="K5327" s="33" t="s">
        <v>798</v>
      </c>
      <c r="L5327" s="33" t="s">
        <v>1729</v>
      </c>
      <c r="M5327" s="29" t="s">
        <v>131</v>
      </c>
      <c r="N5327" s="29">
        <v>1</v>
      </c>
      <c r="O5327" s="29" t="s">
        <v>47</v>
      </c>
      <c r="P5327" s="33" t="s">
        <v>822</v>
      </c>
      <c r="Q5327" s="33" t="s">
        <v>48</v>
      </c>
      <c r="R5327" s="80" t="s">
        <v>242</v>
      </c>
      <c r="S5327" s="81" t="s">
        <v>64</v>
      </c>
      <c r="T5327" s="81" t="s">
        <v>51</v>
      </c>
      <c r="U5327" s="82" t="s">
        <v>96</v>
      </c>
      <c r="V5327" s="83">
        <v>1</v>
      </c>
      <c r="W5327" s="89">
        <v>0</v>
      </c>
      <c r="X5327" s="85">
        <v>0</v>
      </c>
      <c r="Y5327" s="86">
        <v>5</v>
      </c>
      <c r="Z5327" s="82">
        <v>5</v>
      </c>
      <c r="AA5327" s="87">
        <v>1</v>
      </c>
      <c r="AB5327" s="83">
        <v>0</v>
      </c>
      <c r="AC5327" s="89">
        <v>0</v>
      </c>
      <c r="AD5327" s="90">
        <v>43621</v>
      </c>
      <c r="AE5327" s="90">
        <v>43621</v>
      </c>
      <c r="AF5327" s="82">
        <v>0</v>
      </c>
      <c r="AG5327" s="84" t="s">
        <v>53</v>
      </c>
      <c r="AH5327" s="83">
        <v>0</v>
      </c>
      <c r="AI5327" s="89">
        <v>0</v>
      </c>
      <c r="AJ5327" s="89">
        <v>0</v>
      </c>
      <c r="AK5327" s="60" t="str">
        <f>+IF(Tabla1[[#This Row],[REQUEST_TY]]="SR MANTENIMIENTO CORRECTIVO", "EMERGENCIA", "OTROS")</f>
        <v>OTROS</v>
      </c>
      <c r="AL5327" s="6" t="str">
        <f>+_xlfn.IFS(Tabla1[[#This Row],[Veces obj]]&lt;=1,"0-1",Tabla1[[#This Row],[Veces obj]]&lt;=2,"1-2",Tabla1[[#This Row],[Veces obj]]&lt;=3,"2-3",TRUE,"&gt;3")</f>
        <v>0-1</v>
      </c>
      <c r="AM5327" s="60" t="str">
        <f>+_xlfn.IFS(MONTH(Tabla1[[#This Row],[MES]])&lt;=3,"Q1",MONTH(Tabla1[[#This Row],[MES]])&lt;=6,"Q2",MONTH(Tabla1[[#This Row],[MES]])&lt;=9,"Q3",TRUE,"Q4")</f>
        <v>Q2</v>
      </c>
      <c r="AN5327" s="15" t="str">
        <f>+IFERROR(VLOOKUP(Tabla1[[#This Row],[CUENTA]],CTAS[],2,0),"OTROS")</f>
        <v>OTROS</v>
      </c>
      <c r="AP5327" s="15" t="str">
        <f>+IFERROR(VLOOKUP(Tabla1[[#This Row],[EMPLEADO]],IS[],3,0),"OTROS")</f>
        <v>OTROS</v>
      </c>
      <c r="AQ5327" s="15" t="str">
        <f>+IFERROR(VLOOKUP(Tabla1[[#This Row],[EMPLEADO]],IS[[NÓMINA]:[INGENIERO]],2,0),"OTROS")</f>
        <v>OTROS</v>
      </c>
    </row>
    <row r="5328" spans="1:43" x14ac:dyDescent="0.25">
      <c r="A5328" s="28" t="s">
        <v>14528</v>
      </c>
      <c r="B5328" s="29">
        <v>1</v>
      </c>
      <c r="C5328" s="29" t="s">
        <v>14861</v>
      </c>
      <c r="D5328" s="30" t="s">
        <v>38</v>
      </c>
      <c r="E5328" s="31" t="s">
        <v>725</v>
      </c>
      <c r="F5328" s="31" t="s">
        <v>14862</v>
      </c>
      <c r="G5328" s="88" t="s">
        <v>3013</v>
      </c>
      <c r="H5328" s="29" t="s">
        <v>1052</v>
      </c>
      <c r="I5328" s="32" t="s">
        <v>43</v>
      </c>
      <c r="J5328" s="29" t="s">
        <v>8</v>
      </c>
      <c r="K5328" s="33" t="s">
        <v>102</v>
      </c>
      <c r="L5328" s="33" t="s">
        <v>14863</v>
      </c>
      <c r="M5328" s="29" t="s">
        <v>1501</v>
      </c>
      <c r="N5328" s="29">
        <v>0</v>
      </c>
      <c r="O5328" s="29" t="s">
        <v>47</v>
      </c>
      <c r="P5328" s="33">
        <v>7</v>
      </c>
      <c r="Q5328" s="33" t="s">
        <v>194</v>
      </c>
      <c r="R5328" s="80" t="s">
        <v>223</v>
      </c>
      <c r="S5328" s="81" t="s">
        <v>139</v>
      </c>
      <c r="T5328" s="81" t="s">
        <v>51</v>
      </c>
      <c r="U5328" s="82" t="s">
        <v>224</v>
      </c>
      <c r="V5328" s="83">
        <v>0.8</v>
      </c>
      <c r="W5328" s="89">
        <v>1258.4000000000003</v>
      </c>
      <c r="X5328" s="85">
        <v>1</v>
      </c>
      <c r="Y5328" s="86">
        <v>2.25</v>
      </c>
      <c r="Z5328" s="82">
        <v>4</v>
      </c>
      <c r="AA5328" s="87">
        <v>0.5625</v>
      </c>
      <c r="AB5328" s="83">
        <v>0</v>
      </c>
      <c r="AC5328" s="89">
        <v>0</v>
      </c>
      <c r="AD5328" s="90">
        <v>43621</v>
      </c>
      <c r="AE5328" s="90">
        <v>43621</v>
      </c>
      <c r="AF5328" s="82">
        <v>0</v>
      </c>
      <c r="AG5328" s="84" t="s">
        <v>53</v>
      </c>
      <c r="AH5328" s="83">
        <v>0</v>
      </c>
      <c r="AI5328" s="89">
        <v>0</v>
      </c>
      <c r="AJ5328" s="89">
        <v>0</v>
      </c>
      <c r="AK5328" s="60" t="str">
        <f>+IF(Tabla1[[#This Row],[REQUEST_TY]]="SR MANTENIMIENTO CORRECTIVO", "EMERGENCIA", "OTROS")</f>
        <v>EMERGENCIA</v>
      </c>
      <c r="AL5328" s="6" t="str">
        <f>+_xlfn.IFS(Tabla1[[#This Row],[Veces obj]]&lt;=1,"0-1",Tabla1[[#This Row],[Veces obj]]&lt;=2,"1-2",Tabla1[[#This Row],[Veces obj]]&lt;=3,"2-3",TRUE,"&gt;3")</f>
        <v>0-1</v>
      </c>
      <c r="AM5328" s="60" t="str">
        <f>+_xlfn.IFS(MONTH(Tabla1[[#This Row],[MES]])&lt;=3,"Q1",MONTH(Tabla1[[#This Row],[MES]])&lt;=6,"Q2",MONTH(Tabla1[[#This Row],[MES]])&lt;=9,"Q3",TRUE,"Q4")</f>
        <v>Q2</v>
      </c>
      <c r="AN5328" s="15" t="str">
        <f>+IFERROR(VLOOKUP(Tabla1[[#This Row],[CUENTA]],CTAS[],2,0),"OTROS")</f>
        <v>OTROS</v>
      </c>
      <c r="AP5328" s="15" t="str">
        <f>+IFERROR(VLOOKUP(Tabla1[[#This Row],[EMPLEADO]],IS[],3,0),"OTROS")</f>
        <v>OTROS</v>
      </c>
      <c r="AQ5328" s="15" t="str">
        <f>+IFERROR(VLOOKUP(Tabla1[[#This Row],[EMPLEADO]],IS[[NÓMINA]:[INGENIERO]],2,0),"OTROS")</f>
        <v>OTROS</v>
      </c>
    </row>
    <row r="5329" spans="1:43" x14ac:dyDescent="0.25">
      <c r="A5329" s="28" t="s">
        <v>14528</v>
      </c>
      <c r="B5329" s="29">
        <v>1</v>
      </c>
      <c r="C5329" s="29" t="s">
        <v>14864</v>
      </c>
      <c r="D5329" s="30" t="s">
        <v>38</v>
      </c>
      <c r="E5329" s="31" t="s">
        <v>39</v>
      </c>
      <c r="F5329" s="31" t="s">
        <v>14865</v>
      </c>
      <c r="G5329" s="88" t="s">
        <v>14866</v>
      </c>
      <c r="H5329" s="29" t="s">
        <v>740</v>
      </c>
      <c r="I5329" s="32" t="s">
        <v>43</v>
      </c>
      <c r="J5329" s="29" t="s">
        <v>8</v>
      </c>
      <c r="K5329" s="33" t="s">
        <v>117</v>
      </c>
      <c r="L5329" s="33" t="s">
        <v>14867</v>
      </c>
      <c r="M5329" s="29" t="s">
        <v>530</v>
      </c>
      <c r="N5329" s="29">
        <v>0</v>
      </c>
      <c r="O5329" s="29" t="s">
        <v>47</v>
      </c>
      <c r="P5329" s="33">
        <v>177</v>
      </c>
      <c r="Q5329" s="33" t="s">
        <v>48</v>
      </c>
      <c r="R5329" s="80" t="s">
        <v>49</v>
      </c>
      <c r="S5329" s="81" t="s">
        <v>50</v>
      </c>
      <c r="T5329" s="81" t="s">
        <v>51</v>
      </c>
      <c r="U5329" s="82" t="s">
        <v>52</v>
      </c>
      <c r="V5329" s="83">
        <v>1.05</v>
      </c>
      <c r="W5329" s="89">
        <v>750.75000000000011</v>
      </c>
      <c r="X5329" s="85">
        <v>1</v>
      </c>
      <c r="Y5329" s="86">
        <v>3.4</v>
      </c>
      <c r="Z5329" s="82">
        <v>5</v>
      </c>
      <c r="AA5329" s="87">
        <v>0.67999999999999994</v>
      </c>
      <c r="AB5329" s="83">
        <v>0</v>
      </c>
      <c r="AC5329" s="89">
        <v>0</v>
      </c>
      <c r="AD5329" s="90">
        <v>43621</v>
      </c>
      <c r="AE5329" s="90">
        <v>43621</v>
      </c>
      <c r="AF5329" s="82">
        <v>0</v>
      </c>
      <c r="AG5329" s="84" t="s">
        <v>53</v>
      </c>
      <c r="AH5329" s="83">
        <v>0</v>
      </c>
      <c r="AI5329" s="89">
        <v>0</v>
      </c>
      <c r="AJ5329" s="89">
        <v>0</v>
      </c>
      <c r="AK5329" s="60" t="str">
        <f>+IF(Tabla1[[#This Row],[REQUEST_TY]]="SR MANTENIMIENTO CORRECTIVO", "EMERGENCIA", "OTROS")</f>
        <v>EMERGENCIA</v>
      </c>
      <c r="AL5329" s="6" t="str">
        <f>+_xlfn.IFS(Tabla1[[#This Row],[Veces obj]]&lt;=1,"0-1",Tabla1[[#This Row],[Veces obj]]&lt;=2,"1-2",Tabla1[[#This Row],[Veces obj]]&lt;=3,"2-3",TRUE,"&gt;3")</f>
        <v>0-1</v>
      </c>
      <c r="AM5329" s="60" t="str">
        <f>+_xlfn.IFS(MONTH(Tabla1[[#This Row],[MES]])&lt;=3,"Q1",MONTH(Tabla1[[#This Row],[MES]])&lt;=6,"Q2",MONTH(Tabla1[[#This Row],[MES]])&lt;=9,"Q3",TRUE,"Q4")</f>
        <v>Q2</v>
      </c>
      <c r="AN5329" s="15" t="str">
        <f>+IFERROR(VLOOKUP(Tabla1[[#This Row],[CUENTA]],CTAS[],2,0),"OTROS")</f>
        <v>OTROS</v>
      </c>
      <c r="AP5329" s="15" t="str">
        <f>+IFERROR(VLOOKUP(Tabla1[[#This Row],[EMPLEADO]],IS[],3,0),"OTROS")</f>
        <v>OTROS</v>
      </c>
      <c r="AQ5329" s="15" t="str">
        <f>+IFERROR(VLOOKUP(Tabla1[[#This Row],[EMPLEADO]],IS[[NÓMINA]:[INGENIERO]],2,0),"OTROS")</f>
        <v>OTROS</v>
      </c>
    </row>
    <row r="5330" spans="1:43" x14ac:dyDescent="0.25">
      <c r="A5330" s="28" t="s">
        <v>14528</v>
      </c>
      <c r="B5330" s="29">
        <v>1</v>
      </c>
      <c r="C5330" s="29" t="s">
        <v>14868</v>
      </c>
      <c r="D5330" s="30" t="s">
        <v>38</v>
      </c>
      <c r="E5330" s="31" t="s">
        <v>76</v>
      </c>
      <c r="F5330" s="31" t="s">
        <v>14869</v>
      </c>
      <c r="G5330" s="88" t="s">
        <v>4631</v>
      </c>
      <c r="H5330" s="29" t="s">
        <v>8581</v>
      </c>
      <c r="I5330" s="32" t="s">
        <v>43</v>
      </c>
      <c r="J5330" s="29" t="s">
        <v>8</v>
      </c>
      <c r="K5330" s="33" t="s">
        <v>102</v>
      </c>
      <c r="L5330" s="33" t="s">
        <v>2741</v>
      </c>
      <c r="M5330" s="29" t="s">
        <v>473</v>
      </c>
      <c r="N5330" s="29">
        <v>0</v>
      </c>
      <c r="O5330" s="29" t="s">
        <v>47</v>
      </c>
      <c r="P5330" s="33">
        <v>27</v>
      </c>
      <c r="Q5330" s="33" t="s">
        <v>62</v>
      </c>
      <c r="R5330" s="80" t="s">
        <v>63</v>
      </c>
      <c r="S5330" s="81" t="s">
        <v>64</v>
      </c>
      <c r="T5330" s="81" t="s">
        <v>51</v>
      </c>
      <c r="U5330" s="82" t="s">
        <v>65</v>
      </c>
      <c r="V5330" s="83">
        <v>0.8</v>
      </c>
      <c r="W5330" s="89">
        <v>1092</v>
      </c>
      <c r="X5330" s="85">
        <v>1</v>
      </c>
      <c r="Y5330" s="86">
        <v>2.5</v>
      </c>
      <c r="Z5330" s="82">
        <v>5</v>
      </c>
      <c r="AA5330" s="87">
        <v>0.5</v>
      </c>
      <c r="AB5330" s="83">
        <v>0</v>
      </c>
      <c r="AC5330" s="89">
        <v>0</v>
      </c>
      <c r="AD5330" s="90">
        <v>43621</v>
      </c>
      <c r="AE5330" s="90">
        <v>43621</v>
      </c>
      <c r="AF5330" s="82">
        <v>0</v>
      </c>
      <c r="AG5330" s="84" t="s">
        <v>53</v>
      </c>
      <c r="AH5330" s="83">
        <v>0</v>
      </c>
      <c r="AI5330" s="89">
        <v>0</v>
      </c>
      <c r="AJ5330" s="89">
        <v>0</v>
      </c>
      <c r="AK5330" s="60" t="str">
        <f>+IF(Tabla1[[#This Row],[REQUEST_TY]]="SR MANTENIMIENTO CORRECTIVO", "EMERGENCIA", "OTROS")</f>
        <v>EMERGENCIA</v>
      </c>
      <c r="AL5330" s="6" t="str">
        <f>+_xlfn.IFS(Tabla1[[#This Row],[Veces obj]]&lt;=1,"0-1",Tabla1[[#This Row],[Veces obj]]&lt;=2,"1-2",Tabla1[[#This Row],[Veces obj]]&lt;=3,"2-3",TRUE,"&gt;3")</f>
        <v>0-1</v>
      </c>
      <c r="AM5330" s="60" t="str">
        <f>+_xlfn.IFS(MONTH(Tabla1[[#This Row],[MES]])&lt;=3,"Q1",MONTH(Tabla1[[#This Row],[MES]])&lt;=6,"Q2",MONTH(Tabla1[[#This Row],[MES]])&lt;=9,"Q3",TRUE,"Q4")</f>
        <v>Q2</v>
      </c>
      <c r="AN5330" s="15" t="str">
        <f>+IFERROR(VLOOKUP(Tabla1[[#This Row],[CUENTA]],CTAS[],2,0),"OTROS")</f>
        <v>OTROS</v>
      </c>
      <c r="AP5330" s="15" t="str">
        <f>+IFERROR(VLOOKUP(Tabla1[[#This Row],[EMPLEADO]],IS[],3,0),"OTROS")</f>
        <v>OTROS</v>
      </c>
      <c r="AQ5330" s="15" t="str">
        <f>+IFERROR(VLOOKUP(Tabla1[[#This Row],[EMPLEADO]],IS[[NÓMINA]:[INGENIERO]],2,0),"OTROS")</f>
        <v>OTROS</v>
      </c>
    </row>
    <row r="5331" spans="1:43" x14ac:dyDescent="0.25">
      <c r="A5331" s="28" t="s">
        <v>14528</v>
      </c>
      <c r="B5331" s="29">
        <v>1</v>
      </c>
      <c r="C5331" s="29" t="s">
        <v>14870</v>
      </c>
      <c r="D5331" s="30" t="s">
        <v>38</v>
      </c>
      <c r="E5331" s="31" t="s">
        <v>39</v>
      </c>
      <c r="F5331" s="31" t="s">
        <v>14871</v>
      </c>
      <c r="G5331" s="88" t="s">
        <v>14872</v>
      </c>
      <c r="H5331" s="29" t="s">
        <v>124</v>
      </c>
      <c r="I5331" s="32" t="s">
        <v>43</v>
      </c>
      <c r="J5331" s="29" t="s">
        <v>8</v>
      </c>
      <c r="K5331" s="33" t="s">
        <v>117</v>
      </c>
      <c r="L5331" s="33" t="s">
        <v>14873</v>
      </c>
      <c r="M5331" s="29" t="s">
        <v>94</v>
      </c>
      <c r="N5331" s="29">
        <v>0</v>
      </c>
      <c r="O5331" s="29" t="s">
        <v>47</v>
      </c>
      <c r="P5331" s="33">
        <v>589</v>
      </c>
      <c r="Q5331" s="33" t="s">
        <v>48</v>
      </c>
      <c r="R5331" s="80" t="s">
        <v>49</v>
      </c>
      <c r="S5331" s="81" t="s">
        <v>50</v>
      </c>
      <c r="T5331" s="81" t="s">
        <v>51</v>
      </c>
      <c r="U5331" s="82" t="s">
        <v>52</v>
      </c>
      <c r="V5331" s="83">
        <v>1.05</v>
      </c>
      <c r="W5331" s="89">
        <v>750.75000000000011</v>
      </c>
      <c r="X5331" s="85">
        <v>1</v>
      </c>
      <c r="Y5331" s="86">
        <v>0.13</v>
      </c>
      <c r="Z5331" s="82">
        <v>5</v>
      </c>
      <c r="AA5331" s="87">
        <v>2.6000000000000002E-2</v>
      </c>
      <c r="AB5331" s="83">
        <v>0</v>
      </c>
      <c r="AC5331" s="89">
        <v>0</v>
      </c>
      <c r="AD5331" s="90">
        <v>43621</v>
      </c>
      <c r="AE5331" s="90">
        <v>43621</v>
      </c>
      <c r="AF5331" s="82">
        <v>0</v>
      </c>
      <c r="AG5331" s="84" t="s">
        <v>53</v>
      </c>
      <c r="AH5331" s="83">
        <v>0</v>
      </c>
      <c r="AI5331" s="89">
        <v>0</v>
      </c>
      <c r="AJ5331" s="89">
        <v>0</v>
      </c>
      <c r="AK5331" s="60" t="str">
        <f>+IF(Tabla1[[#This Row],[REQUEST_TY]]="SR MANTENIMIENTO CORRECTIVO", "EMERGENCIA", "OTROS")</f>
        <v>EMERGENCIA</v>
      </c>
      <c r="AL5331" s="6" t="str">
        <f>+_xlfn.IFS(Tabla1[[#This Row],[Veces obj]]&lt;=1,"0-1",Tabla1[[#This Row],[Veces obj]]&lt;=2,"1-2",Tabla1[[#This Row],[Veces obj]]&lt;=3,"2-3",TRUE,"&gt;3")</f>
        <v>0-1</v>
      </c>
      <c r="AM5331" s="60" t="str">
        <f>+_xlfn.IFS(MONTH(Tabla1[[#This Row],[MES]])&lt;=3,"Q1",MONTH(Tabla1[[#This Row],[MES]])&lt;=6,"Q2",MONTH(Tabla1[[#This Row],[MES]])&lt;=9,"Q3",TRUE,"Q4")</f>
        <v>Q2</v>
      </c>
      <c r="AN5331" s="15" t="str">
        <f>+IFERROR(VLOOKUP(Tabla1[[#This Row],[CUENTA]],CTAS[],2,0),"OTROS")</f>
        <v>OTROS</v>
      </c>
      <c r="AP5331" s="15" t="str">
        <f>+IFERROR(VLOOKUP(Tabla1[[#This Row],[EMPLEADO]],IS[],3,0),"OTROS")</f>
        <v>JUAREZ</v>
      </c>
      <c r="AQ5331" s="15" t="str">
        <f>+IFERROR(VLOOKUP(Tabla1[[#This Row],[EMPLEADO]],IS[[NÓMINA]:[INGENIERO]],2,0),"OTROS")</f>
        <v>MIGUEL COTA</v>
      </c>
    </row>
    <row r="5332" spans="1:43" x14ac:dyDescent="0.25">
      <c r="A5332" s="28" t="s">
        <v>14528</v>
      </c>
      <c r="B5332" s="29">
        <v>1</v>
      </c>
      <c r="C5332" s="29" t="s">
        <v>14874</v>
      </c>
      <c r="D5332" s="30" t="s">
        <v>38</v>
      </c>
      <c r="E5332" s="31" t="s">
        <v>720</v>
      </c>
      <c r="F5332" s="31" t="s">
        <v>14875</v>
      </c>
      <c r="G5332" s="88" t="s">
        <v>14876</v>
      </c>
      <c r="H5332" s="29" t="s">
        <v>8581</v>
      </c>
      <c r="I5332" s="32" t="s">
        <v>43</v>
      </c>
      <c r="J5332" s="29" t="s">
        <v>8</v>
      </c>
      <c r="K5332" s="33" t="s">
        <v>59</v>
      </c>
      <c r="L5332" s="33" t="s">
        <v>1018</v>
      </c>
      <c r="M5332" s="29" t="s">
        <v>473</v>
      </c>
      <c r="N5332" s="29">
        <v>0</v>
      </c>
      <c r="O5332" s="29" t="s">
        <v>47</v>
      </c>
      <c r="P5332" s="33">
        <v>387</v>
      </c>
      <c r="Q5332" s="33" t="s">
        <v>48</v>
      </c>
      <c r="R5332" s="80" t="s">
        <v>242</v>
      </c>
      <c r="S5332" s="81" t="s">
        <v>64</v>
      </c>
      <c r="T5332" s="81" t="s">
        <v>51</v>
      </c>
      <c r="U5332" s="82" t="s">
        <v>96</v>
      </c>
      <c r="V5332" s="83">
        <v>1.1000000000000001</v>
      </c>
      <c r="W5332" s="89">
        <v>1501.5000000000002</v>
      </c>
      <c r="X5332" s="85">
        <v>1</v>
      </c>
      <c r="Y5332" s="86">
        <v>2.4300000000000002</v>
      </c>
      <c r="Z5332" s="82">
        <v>5</v>
      </c>
      <c r="AA5332" s="87">
        <v>0.48600000000000004</v>
      </c>
      <c r="AB5332" s="83">
        <v>0</v>
      </c>
      <c r="AC5332" s="89">
        <v>0</v>
      </c>
      <c r="AD5332" s="90">
        <v>43621</v>
      </c>
      <c r="AE5332" s="90">
        <v>43621</v>
      </c>
      <c r="AF5332" s="82">
        <v>0</v>
      </c>
      <c r="AG5332" s="84" t="s">
        <v>53</v>
      </c>
      <c r="AH5332" s="83">
        <v>0</v>
      </c>
      <c r="AI5332" s="89">
        <v>0</v>
      </c>
      <c r="AJ5332" s="89">
        <v>0</v>
      </c>
      <c r="AK5332" s="60" t="str">
        <f>+IF(Tabla1[[#This Row],[REQUEST_TY]]="SR MANTENIMIENTO CORRECTIVO", "EMERGENCIA", "OTROS")</f>
        <v>EMERGENCIA</v>
      </c>
      <c r="AL5332" s="6" t="str">
        <f>+_xlfn.IFS(Tabla1[[#This Row],[Veces obj]]&lt;=1,"0-1",Tabla1[[#This Row],[Veces obj]]&lt;=2,"1-2",Tabla1[[#This Row],[Veces obj]]&lt;=3,"2-3",TRUE,"&gt;3")</f>
        <v>0-1</v>
      </c>
      <c r="AM5332" s="60" t="str">
        <f>+_xlfn.IFS(MONTH(Tabla1[[#This Row],[MES]])&lt;=3,"Q1",MONTH(Tabla1[[#This Row],[MES]])&lt;=6,"Q2",MONTH(Tabla1[[#This Row],[MES]])&lt;=9,"Q3",TRUE,"Q4")</f>
        <v>Q2</v>
      </c>
      <c r="AN5332" s="15" t="str">
        <f>+IFERROR(VLOOKUP(Tabla1[[#This Row],[CUENTA]],CTAS[],2,0),"OTROS")</f>
        <v>OTROS</v>
      </c>
      <c r="AP5332" s="15" t="str">
        <f>+IFERROR(VLOOKUP(Tabla1[[#This Row],[EMPLEADO]],IS[],3,0),"OTROS")</f>
        <v>OTROS</v>
      </c>
      <c r="AQ5332" s="15" t="str">
        <f>+IFERROR(VLOOKUP(Tabla1[[#This Row],[EMPLEADO]],IS[[NÓMINA]:[INGENIERO]],2,0),"OTROS")</f>
        <v>OTROS</v>
      </c>
    </row>
    <row r="5333" spans="1:43" x14ac:dyDescent="0.25">
      <c r="A5333" s="28" t="s">
        <v>14528</v>
      </c>
      <c r="B5333" s="29">
        <v>1</v>
      </c>
      <c r="C5333" s="29" t="s">
        <v>14877</v>
      </c>
      <c r="D5333" s="30" t="s">
        <v>38</v>
      </c>
      <c r="E5333" s="31" t="s">
        <v>332</v>
      </c>
      <c r="F5333" s="31" t="s">
        <v>14878</v>
      </c>
      <c r="G5333" s="88" t="s">
        <v>14879</v>
      </c>
      <c r="H5333" s="29" t="s">
        <v>409</v>
      </c>
      <c r="I5333" s="32" t="s">
        <v>43</v>
      </c>
      <c r="J5333" s="29" t="s">
        <v>8</v>
      </c>
      <c r="K5333" s="33" t="s">
        <v>102</v>
      </c>
      <c r="L5333" s="33" t="s">
        <v>14880</v>
      </c>
      <c r="M5333" s="29" t="s">
        <v>411</v>
      </c>
      <c r="N5333" s="29">
        <v>0</v>
      </c>
      <c r="O5333" s="29" t="s">
        <v>47</v>
      </c>
      <c r="P5333" s="33">
        <v>84</v>
      </c>
      <c r="Q5333" s="33" t="s">
        <v>48</v>
      </c>
      <c r="R5333" s="80" t="s">
        <v>317</v>
      </c>
      <c r="S5333" s="81" t="s">
        <v>318</v>
      </c>
      <c r="T5333" s="81" t="s">
        <v>51</v>
      </c>
      <c r="U5333" s="82" t="s">
        <v>353</v>
      </c>
      <c r="V5333" s="83">
        <v>1.1499999999999999</v>
      </c>
      <c r="W5333" s="89">
        <v>1808.95</v>
      </c>
      <c r="X5333" s="85">
        <v>1</v>
      </c>
      <c r="Y5333" s="86">
        <v>2.68</v>
      </c>
      <c r="Z5333" s="82">
        <v>4</v>
      </c>
      <c r="AA5333" s="87">
        <v>0.67</v>
      </c>
      <c r="AB5333" s="83">
        <v>0</v>
      </c>
      <c r="AC5333" s="89">
        <v>0</v>
      </c>
      <c r="AD5333" s="90">
        <v>43621</v>
      </c>
      <c r="AE5333" s="90">
        <v>43621</v>
      </c>
      <c r="AF5333" s="82">
        <v>0</v>
      </c>
      <c r="AG5333" s="84" t="s">
        <v>53</v>
      </c>
      <c r="AH5333" s="83">
        <v>0</v>
      </c>
      <c r="AI5333" s="89">
        <v>0</v>
      </c>
      <c r="AJ5333" s="89">
        <v>0</v>
      </c>
      <c r="AK5333" s="60" t="str">
        <f>+IF(Tabla1[[#This Row],[REQUEST_TY]]="SR MANTENIMIENTO CORRECTIVO", "EMERGENCIA", "OTROS")</f>
        <v>EMERGENCIA</v>
      </c>
      <c r="AL5333" s="6" t="str">
        <f>+_xlfn.IFS(Tabla1[[#This Row],[Veces obj]]&lt;=1,"0-1",Tabla1[[#This Row],[Veces obj]]&lt;=2,"1-2",Tabla1[[#This Row],[Veces obj]]&lt;=3,"2-3",TRUE,"&gt;3")</f>
        <v>0-1</v>
      </c>
      <c r="AM5333" s="60" t="str">
        <f>+_xlfn.IFS(MONTH(Tabla1[[#This Row],[MES]])&lt;=3,"Q1",MONTH(Tabla1[[#This Row],[MES]])&lt;=6,"Q2",MONTH(Tabla1[[#This Row],[MES]])&lt;=9,"Q3",TRUE,"Q4")</f>
        <v>Q2</v>
      </c>
      <c r="AN5333" s="15" t="str">
        <f>+IFERROR(VLOOKUP(Tabla1[[#This Row],[CUENTA]],CTAS[],2,0),"OTROS")</f>
        <v>OTROS</v>
      </c>
      <c r="AP5333" s="15" t="str">
        <f>+IFERROR(VLOOKUP(Tabla1[[#This Row],[EMPLEADO]],IS[],3,0),"OTROS")</f>
        <v>OTROS</v>
      </c>
      <c r="AQ5333" s="15" t="str">
        <f>+IFERROR(VLOOKUP(Tabla1[[#This Row],[EMPLEADO]],IS[[NÓMINA]:[INGENIERO]],2,0),"OTROS")</f>
        <v>OTROS</v>
      </c>
    </row>
    <row r="5334" spans="1:43" x14ac:dyDescent="0.25">
      <c r="A5334" s="28" t="s">
        <v>14528</v>
      </c>
      <c r="B5334" s="29">
        <v>1</v>
      </c>
      <c r="C5334" s="29" t="s">
        <v>14881</v>
      </c>
      <c r="D5334" s="30" t="s">
        <v>38</v>
      </c>
      <c r="E5334" s="31" t="s">
        <v>725</v>
      </c>
      <c r="F5334" s="31" t="s">
        <v>14882</v>
      </c>
      <c r="G5334" s="88" t="s">
        <v>14883</v>
      </c>
      <c r="H5334" s="29" t="s">
        <v>1572</v>
      </c>
      <c r="I5334" s="32" t="s">
        <v>43</v>
      </c>
      <c r="J5334" s="29" t="s">
        <v>8</v>
      </c>
      <c r="K5334" s="33" t="s">
        <v>59</v>
      </c>
      <c r="L5334" s="33" t="s">
        <v>14884</v>
      </c>
      <c r="M5334" s="29" t="s">
        <v>1868</v>
      </c>
      <c r="N5334" s="29">
        <v>0</v>
      </c>
      <c r="O5334" s="29" t="s">
        <v>47</v>
      </c>
      <c r="P5334" s="33">
        <v>163</v>
      </c>
      <c r="Q5334" s="33" t="s">
        <v>48</v>
      </c>
      <c r="R5334" s="80" t="s">
        <v>223</v>
      </c>
      <c r="S5334" s="81" t="s">
        <v>139</v>
      </c>
      <c r="T5334" s="81" t="s">
        <v>51</v>
      </c>
      <c r="U5334" s="82" t="s">
        <v>353</v>
      </c>
      <c r="V5334" s="83">
        <v>1.1499999999999999</v>
      </c>
      <c r="W5334" s="89">
        <v>1808.95</v>
      </c>
      <c r="X5334" s="85">
        <v>1</v>
      </c>
      <c r="Y5334" s="86">
        <v>5.73</v>
      </c>
      <c r="Z5334" s="82">
        <v>4</v>
      </c>
      <c r="AA5334" s="87">
        <v>1.4325000000000001</v>
      </c>
      <c r="AB5334" s="83">
        <v>0.10812500000000003</v>
      </c>
      <c r="AC5334" s="89">
        <v>-170.08062500000005</v>
      </c>
      <c r="AD5334" s="90">
        <v>43621</v>
      </c>
      <c r="AE5334" s="90">
        <v>43621</v>
      </c>
      <c r="AF5334" s="82">
        <v>0</v>
      </c>
      <c r="AG5334" s="84" t="s">
        <v>53</v>
      </c>
      <c r="AH5334" s="83">
        <v>0</v>
      </c>
      <c r="AI5334" s="89">
        <v>0</v>
      </c>
      <c r="AJ5334" s="89">
        <v>0</v>
      </c>
      <c r="AK5334" s="60" t="str">
        <f>+IF(Tabla1[[#This Row],[REQUEST_TY]]="SR MANTENIMIENTO CORRECTIVO", "EMERGENCIA", "OTROS")</f>
        <v>EMERGENCIA</v>
      </c>
      <c r="AL5334" s="6" t="str">
        <f>+_xlfn.IFS(Tabla1[[#This Row],[Veces obj]]&lt;=1,"0-1",Tabla1[[#This Row],[Veces obj]]&lt;=2,"1-2",Tabla1[[#This Row],[Veces obj]]&lt;=3,"2-3",TRUE,"&gt;3")</f>
        <v>1-2</v>
      </c>
      <c r="AM5334" s="60" t="str">
        <f>+_xlfn.IFS(MONTH(Tabla1[[#This Row],[MES]])&lt;=3,"Q1",MONTH(Tabla1[[#This Row],[MES]])&lt;=6,"Q2",MONTH(Tabla1[[#This Row],[MES]])&lt;=9,"Q3",TRUE,"Q4")</f>
        <v>Q2</v>
      </c>
      <c r="AN5334" s="15" t="str">
        <f>+IFERROR(VLOOKUP(Tabla1[[#This Row],[CUENTA]],CTAS[],2,0),"OTROS")</f>
        <v>OTROS</v>
      </c>
      <c r="AP5334" s="15" t="str">
        <f>+IFERROR(VLOOKUP(Tabla1[[#This Row],[EMPLEADO]],IS[],3,0),"OTROS")</f>
        <v>OTROS</v>
      </c>
      <c r="AQ5334" s="15" t="str">
        <f>+IFERROR(VLOOKUP(Tabla1[[#This Row],[EMPLEADO]],IS[[NÓMINA]:[INGENIERO]],2,0),"OTROS")</f>
        <v>OTROS</v>
      </c>
    </row>
    <row r="5335" spans="1:43" x14ac:dyDescent="0.25">
      <c r="A5335" s="28" t="s">
        <v>14528</v>
      </c>
      <c r="B5335" s="29">
        <v>1</v>
      </c>
      <c r="C5335" s="29" t="s">
        <v>14885</v>
      </c>
      <c r="D5335" s="30" t="s">
        <v>38</v>
      </c>
      <c r="E5335" s="31" t="s">
        <v>133</v>
      </c>
      <c r="F5335" s="31" t="s">
        <v>14886</v>
      </c>
      <c r="G5335" s="88" t="s">
        <v>4436</v>
      </c>
      <c r="H5335" s="29" t="s">
        <v>915</v>
      </c>
      <c r="I5335" s="32" t="s">
        <v>43</v>
      </c>
      <c r="J5335" s="29" t="s">
        <v>8</v>
      </c>
      <c r="K5335" s="33" t="s">
        <v>59</v>
      </c>
      <c r="L5335" s="33" t="s">
        <v>946</v>
      </c>
      <c r="M5335" s="29" t="s">
        <v>316</v>
      </c>
      <c r="N5335" s="29">
        <v>0</v>
      </c>
      <c r="O5335" s="29" t="s">
        <v>47</v>
      </c>
      <c r="P5335" s="33">
        <v>38</v>
      </c>
      <c r="Q5335" s="33" t="s">
        <v>82</v>
      </c>
      <c r="R5335" s="80" t="s">
        <v>138</v>
      </c>
      <c r="S5335" s="81" t="s">
        <v>139</v>
      </c>
      <c r="T5335" s="81" t="s">
        <v>51</v>
      </c>
      <c r="U5335" s="82" t="s">
        <v>140</v>
      </c>
      <c r="V5335" s="83">
        <v>1.1000000000000001</v>
      </c>
      <c r="W5335" s="89">
        <v>1730.3000000000004</v>
      </c>
      <c r="X5335" s="85">
        <v>1</v>
      </c>
      <c r="Y5335" s="86">
        <v>0</v>
      </c>
      <c r="Z5335" s="82">
        <v>4</v>
      </c>
      <c r="AA5335" s="87">
        <v>0</v>
      </c>
      <c r="AB5335" s="83">
        <v>0</v>
      </c>
      <c r="AC5335" s="89">
        <v>0</v>
      </c>
      <c r="AD5335" s="90">
        <v>43621</v>
      </c>
      <c r="AE5335" s="90">
        <v>43621</v>
      </c>
      <c r="AF5335" s="82">
        <v>0</v>
      </c>
      <c r="AG5335" s="84" t="s">
        <v>53</v>
      </c>
      <c r="AH5335" s="83">
        <v>0</v>
      </c>
      <c r="AI5335" s="89">
        <v>0</v>
      </c>
      <c r="AJ5335" s="89">
        <v>0</v>
      </c>
      <c r="AK5335" s="60" t="str">
        <f>+IF(Tabla1[[#This Row],[REQUEST_TY]]="SR MANTENIMIENTO CORRECTIVO", "EMERGENCIA", "OTROS")</f>
        <v>EMERGENCIA</v>
      </c>
      <c r="AL5335" s="6" t="str">
        <f>+_xlfn.IFS(Tabla1[[#This Row],[Veces obj]]&lt;=1,"0-1",Tabla1[[#This Row],[Veces obj]]&lt;=2,"1-2",Tabla1[[#This Row],[Veces obj]]&lt;=3,"2-3",TRUE,"&gt;3")</f>
        <v>0-1</v>
      </c>
      <c r="AM5335" s="60" t="str">
        <f>+_xlfn.IFS(MONTH(Tabla1[[#This Row],[MES]])&lt;=3,"Q1",MONTH(Tabla1[[#This Row],[MES]])&lt;=6,"Q2",MONTH(Tabla1[[#This Row],[MES]])&lt;=9,"Q3",TRUE,"Q4")</f>
        <v>Q2</v>
      </c>
      <c r="AN5335" s="15" t="str">
        <f>+IFERROR(VLOOKUP(Tabla1[[#This Row],[CUENTA]],CTAS[],2,0),"OTROS")</f>
        <v>OTROS</v>
      </c>
      <c r="AP5335" s="15" t="str">
        <f>+IFERROR(VLOOKUP(Tabla1[[#This Row],[EMPLEADO]],IS[],3,0),"OTROS")</f>
        <v>OTROS</v>
      </c>
      <c r="AQ5335" s="15" t="str">
        <f>+IFERROR(VLOOKUP(Tabla1[[#This Row],[EMPLEADO]],IS[[NÓMINA]:[INGENIERO]],2,0),"OTROS")</f>
        <v>OTROS</v>
      </c>
    </row>
    <row r="5336" spans="1:43" x14ac:dyDescent="0.25">
      <c r="A5336" s="28" t="s">
        <v>14528</v>
      </c>
      <c r="B5336" s="29">
        <v>1</v>
      </c>
      <c r="C5336" s="29" t="s">
        <v>14887</v>
      </c>
      <c r="D5336" s="30" t="s">
        <v>38</v>
      </c>
      <c r="E5336" s="31" t="s">
        <v>275</v>
      </c>
      <c r="F5336" s="31" t="s">
        <v>14888</v>
      </c>
      <c r="G5336" s="88" t="s">
        <v>5665</v>
      </c>
      <c r="H5336" s="29" t="s">
        <v>297</v>
      </c>
      <c r="I5336" s="32" t="s">
        <v>43</v>
      </c>
      <c r="J5336" s="29" t="s">
        <v>8</v>
      </c>
      <c r="K5336" s="33" t="s">
        <v>71</v>
      </c>
      <c r="L5336" s="33" t="s">
        <v>1245</v>
      </c>
      <c r="M5336" s="29" t="s">
        <v>73</v>
      </c>
      <c r="N5336" s="29">
        <v>0</v>
      </c>
      <c r="O5336" s="29" t="s">
        <v>47</v>
      </c>
      <c r="P5336" s="33">
        <v>113</v>
      </c>
      <c r="Q5336" s="33" t="s">
        <v>48</v>
      </c>
      <c r="R5336" s="80" t="s">
        <v>95</v>
      </c>
      <c r="S5336" s="81" t="s">
        <v>64</v>
      </c>
      <c r="T5336" s="81" t="s">
        <v>51</v>
      </c>
      <c r="U5336" s="82" t="s">
        <v>96</v>
      </c>
      <c r="V5336" s="83">
        <v>1.1000000000000001</v>
      </c>
      <c r="W5336" s="89">
        <v>1501.5000000000002</v>
      </c>
      <c r="X5336" s="85">
        <v>1</v>
      </c>
      <c r="Y5336" s="86">
        <v>0.37</v>
      </c>
      <c r="Z5336" s="82">
        <v>5</v>
      </c>
      <c r="AA5336" s="87">
        <v>7.3999999999999996E-2</v>
      </c>
      <c r="AB5336" s="83">
        <v>0</v>
      </c>
      <c r="AC5336" s="89">
        <v>0</v>
      </c>
      <c r="AD5336" s="90">
        <v>43621</v>
      </c>
      <c r="AE5336" s="90">
        <v>43621</v>
      </c>
      <c r="AF5336" s="82">
        <v>0</v>
      </c>
      <c r="AG5336" s="84" t="s">
        <v>53</v>
      </c>
      <c r="AH5336" s="83">
        <v>0</v>
      </c>
      <c r="AI5336" s="89">
        <v>0</v>
      </c>
      <c r="AJ5336" s="89">
        <v>0</v>
      </c>
      <c r="AK5336" s="60" t="str">
        <f>+IF(Tabla1[[#This Row],[REQUEST_TY]]="SR MANTENIMIENTO CORRECTIVO", "EMERGENCIA", "OTROS")</f>
        <v>EMERGENCIA</v>
      </c>
      <c r="AL5336" s="6" t="str">
        <f>+_xlfn.IFS(Tabla1[[#This Row],[Veces obj]]&lt;=1,"0-1",Tabla1[[#This Row],[Veces obj]]&lt;=2,"1-2",Tabla1[[#This Row],[Veces obj]]&lt;=3,"2-3",TRUE,"&gt;3")</f>
        <v>0-1</v>
      </c>
      <c r="AM5336" s="60" t="str">
        <f>+_xlfn.IFS(MONTH(Tabla1[[#This Row],[MES]])&lt;=3,"Q1",MONTH(Tabla1[[#This Row],[MES]])&lt;=6,"Q2",MONTH(Tabla1[[#This Row],[MES]])&lt;=9,"Q3",TRUE,"Q4")</f>
        <v>Q2</v>
      </c>
      <c r="AN5336" s="15" t="str">
        <f>+IFERROR(VLOOKUP(Tabla1[[#This Row],[CUENTA]],CTAS[],2,0),"OTROS")</f>
        <v>OTROS</v>
      </c>
      <c r="AP5336" s="15" t="str">
        <f>+IFERROR(VLOOKUP(Tabla1[[#This Row],[EMPLEADO]],IS[],3,0),"OTROS")</f>
        <v>JUAREZ</v>
      </c>
      <c r="AQ5336" s="15" t="str">
        <f>+IFERROR(VLOOKUP(Tabla1[[#This Row],[EMPLEADO]],IS[[NÓMINA]:[INGENIERO]],2,0),"OTROS")</f>
        <v>ALFREDO TORRES</v>
      </c>
    </row>
    <row r="5337" spans="1:43" x14ac:dyDescent="0.25">
      <c r="A5337" s="28" t="s">
        <v>14528</v>
      </c>
      <c r="B5337" s="29">
        <v>1</v>
      </c>
      <c r="C5337" s="29" t="s">
        <v>14889</v>
      </c>
      <c r="D5337" s="30" t="s">
        <v>38</v>
      </c>
      <c r="E5337" s="31" t="s">
        <v>1077</v>
      </c>
      <c r="F5337" s="31" t="s">
        <v>14890</v>
      </c>
      <c r="G5337" s="88" t="s">
        <v>5253</v>
      </c>
      <c r="H5337" s="29" t="s">
        <v>484</v>
      </c>
      <c r="I5337" s="32" t="s">
        <v>43</v>
      </c>
      <c r="J5337" s="29" t="s">
        <v>8</v>
      </c>
      <c r="K5337" s="33" t="s">
        <v>2300</v>
      </c>
      <c r="L5337" s="33" t="s">
        <v>2301</v>
      </c>
      <c r="M5337" s="29" t="s">
        <v>94</v>
      </c>
      <c r="N5337" s="29">
        <v>1</v>
      </c>
      <c r="O5337" s="29" t="s">
        <v>47</v>
      </c>
      <c r="P5337" s="33">
        <v>14</v>
      </c>
      <c r="Q5337" s="33" t="s">
        <v>194</v>
      </c>
      <c r="R5337" s="80" t="s">
        <v>63</v>
      </c>
      <c r="S5337" s="81" t="s">
        <v>64</v>
      </c>
      <c r="T5337" s="81" t="s">
        <v>51</v>
      </c>
      <c r="U5337" s="82" t="s">
        <v>195</v>
      </c>
      <c r="V5337" s="83">
        <v>0.6</v>
      </c>
      <c r="W5337" s="89">
        <v>0</v>
      </c>
      <c r="X5337" s="85">
        <v>1</v>
      </c>
      <c r="Y5337" s="86">
        <v>0.03</v>
      </c>
      <c r="Z5337" s="82">
        <v>5</v>
      </c>
      <c r="AA5337" s="87">
        <v>6.0000000000000001E-3</v>
      </c>
      <c r="AB5337" s="83">
        <v>0</v>
      </c>
      <c r="AC5337" s="89">
        <v>0</v>
      </c>
      <c r="AD5337" s="90">
        <v>43621</v>
      </c>
      <c r="AE5337" s="90">
        <v>43621</v>
      </c>
      <c r="AF5337" s="82">
        <v>0</v>
      </c>
      <c r="AG5337" s="84" t="s">
        <v>53</v>
      </c>
      <c r="AH5337" s="83">
        <v>0</v>
      </c>
      <c r="AI5337" s="89">
        <v>0</v>
      </c>
      <c r="AJ5337" s="89">
        <v>0</v>
      </c>
      <c r="AK5337" s="60" t="str">
        <f>+IF(Tabla1[[#This Row],[REQUEST_TY]]="SR MANTENIMIENTO CORRECTIVO", "EMERGENCIA", "OTROS")</f>
        <v>EMERGENCIA</v>
      </c>
      <c r="AL5337" s="6" t="str">
        <f>+_xlfn.IFS(Tabla1[[#This Row],[Veces obj]]&lt;=1,"0-1",Tabla1[[#This Row],[Veces obj]]&lt;=2,"1-2",Tabla1[[#This Row],[Veces obj]]&lt;=3,"2-3",TRUE,"&gt;3")</f>
        <v>0-1</v>
      </c>
      <c r="AM5337" s="60" t="str">
        <f>+_xlfn.IFS(MONTH(Tabla1[[#This Row],[MES]])&lt;=3,"Q1",MONTH(Tabla1[[#This Row],[MES]])&lt;=6,"Q2",MONTH(Tabla1[[#This Row],[MES]])&lt;=9,"Q3",TRUE,"Q4")</f>
        <v>Q2</v>
      </c>
      <c r="AN5337" s="15" t="str">
        <f>+IFERROR(VLOOKUP(Tabla1[[#This Row],[CUENTA]],CTAS[],2,0),"OTROS")</f>
        <v>OTROS</v>
      </c>
      <c r="AP5337" s="15" t="str">
        <f>+IFERROR(VLOOKUP(Tabla1[[#This Row],[EMPLEADO]],IS[],3,0),"OTROS")</f>
        <v>OTROS</v>
      </c>
      <c r="AQ5337" s="15" t="str">
        <f>+IFERROR(VLOOKUP(Tabla1[[#This Row],[EMPLEADO]],IS[[NÓMINA]:[INGENIERO]],2,0),"OTROS")</f>
        <v>OTROS</v>
      </c>
    </row>
    <row r="5338" spans="1:43" x14ac:dyDescent="0.25">
      <c r="A5338" s="28" t="s">
        <v>14528</v>
      </c>
      <c r="B5338" s="29">
        <v>1</v>
      </c>
      <c r="C5338" s="29" t="s">
        <v>14891</v>
      </c>
      <c r="D5338" s="30" t="s">
        <v>38</v>
      </c>
      <c r="E5338" s="31" t="s">
        <v>725</v>
      </c>
      <c r="F5338" s="31" t="s">
        <v>14892</v>
      </c>
      <c r="G5338" s="88" t="s">
        <v>14893</v>
      </c>
      <c r="H5338" s="29" t="s">
        <v>79</v>
      </c>
      <c r="I5338" s="32" t="s">
        <v>43</v>
      </c>
      <c r="J5338" s="29" t="s">
        <v>8</v>
      </c>
      <c r="K5338" s="33" t="s">
        <v>59</v>
      </c>
      <c r="L5338" s="33" t="s">
        <v>1807</v>
      </c>
      <c r="M5338" s="29" t="s">
        <v>1808</v>
      </c>
      <c r="N5338" s="29">
        <v>0</v>
      </c>
      <c r="O5338" s="29" t="s">
        <v>47</v>
      </c>
      <c r="P5338" s="33">
        <v>160</v>
      </c>
      <c r="Q5338" s="33" t="s">
        <v>48</v>
      </c>
      <c r="R5338" s="80" t="s">
        <v>223</v>
      </c>
      <c r="S5338" s="81" t="s">
        <v>139</v>
      </c>
      <c r="T5338" s="81" t="s">
        <v>51</v>
      </c>
      <c r="U5338" s="82" t="s">
        <v>353</v>
      </c>
      <c r="V5338" s="83">
        <v>1.1499999999999999</v>
      </c>
      <c r="W5338" s="89">
        <v>1808.95</v>
      </c>
      <c r="X5338" s="85">
        <v>1</v>
      </c>
      <c r="Y5338" s="86">
        <v>1.1000000000000001</v>
      </c>
      <c r="Z5338" s="82">
        <v>4</v>
      </c>
      <c r="AA5338" s="87">
        <v>0.27500000000000002</v>
      </c>
      <c r="AB5338" s="83">
        <v>0</v>
      </c>
      <c r="AC5338" s="89">
        <v>0</v>
      </c>
      <c r="AD5338" s="90">
        <v>43621</v>
      </c>
      <c r="AE5338" s="90">
        <v>43621</v>
      </c>
      <c r="AF5338" s="82">
        <v>0</v>
      </c>
      <c r="AG5338" s="84" t="s">
        <v>53</v>
      </c>
      <c r="AH5338" s="83">
        <v>0</v>
      </c>
      <c r="AI5338" s="89">
        <v>0</v>
      </c>
      <c r="AJ5338" s="89">
        <v>0</v>
      </c>
      <c r="AK5338" s="60" t="str">
        <f>+IF(Tabla1[[#This Row],[REQUEST_TY]]="SR MANTENIMIENTO CORRECTIVO", "EMERGENCIA", "OTROS")</f>
        <v>EMERGENCIA</v>
      </c>
      <c r="AL5338" s="6" t="str">
        <f>+_xlfn.IFS(Tabla1[[#This Row],[Veces obj]]&lt;=1,"0-1",Tabla1[[#This Row],[Veces obj]]&lt;=2,"1-2",Tabla1[[#This Row],[Veces obj]]&lt;=3,"2-3",TRUE,"&gt;3")</f>
        <v>0-1</v>
      </c>
      <c r="AM5338" s="60" t="str">
        <f>+_xlfn.IFS(MONTH(Tabla1[[#This Row],[MES]])&lt;=3,"Q1",MONTH(Tabla1[[#This Row],[MES]])&lt;=6,"Q2",MONTH(Tabla1[[#This Row],[MES]])&lt;=9,"Q3",TRUE,"Q4")</f>
        <v>Q2</v>
      </c>
      <c r="AN5338" s="15" t="str">
        <f>+IFERROR(VLOOKUP(Tabla1[[#This Row],[CUENTA]],CTAS[],2,0),"OTROS")</f>
        <v>OTROS</v>
      </c>
      <c r="AP5338" s="15" t="str">
        <f>+IFERROR(VLOOKUP(Tabla1[[#This Row],[EMPLEADO]],IS[],3,0),"OTROS")</f>
        <v>OTROS</v>
      </c>
      <c r="AQ5338" s="15" t="str">
        <f>+IFERROR(VLOOKUP(Tabla1[[#This Row],[EMPLEADO]],IS[[NÓMINA]:[INGENIERO]],2,0),"OTROS")</f>
        <v>OTROS</v>
      </c>
    </row>
    <row r="5339" spans="1:43" x14ac:dyDescent="0.25">
      <c r="A5339" s="28" t="s">
        <v>14528</v>
      </c>
      <c r="B5339" s="29">
        <v>1</v>
      </c>
      <c r="C5339" s="29" t="s">
        <v>14894</v>
      </c>
      <c r="D5339" s="30" t="s">
        <v>38</v>
      </c>
      <c r="E5339" s="31" t="s">
        <v>39</v>
      </c>
      <c r="F5339" s="31" t="s">
        <v>14895</v>
      </c>
      <c r="G5339" s="88" t="s">
        <v>2063</v>
      </c>
      <c r="H5339" s="29" t="s">
        <v>11609</v>
      </c>
      <c r="I5339" s="32" t="s">
        <v>43</v>
      </c>
      <c r="J5339" s="29" t="s">
        <v>8</v>
      </c>
      <c r="K5339" s="33" t="s">
        <v>117</v>
      </c>
      <c r="L5339" s="33" t="s">
        <v>2064</v>
      </c>
      <c r="M5339" s="29" t="s">
        <v>222</v>
      </c>
      <c r="N5339" s="29">
        <v>0</v>
      </c>
      <c r="O5339" s="29" t="s">
        <v>47</v>
      </c>
      <c r="P5339" s="33">
        <v>20</v>
      </c>
      <c r="Q5339" s="33" t="s">
        <v>62</v>
      </c>
      <c r="R5339" s="80" t="s">
        <v>49</v>
      </c>
      <c r="S5339" s="81" t="s">
        <v>50</v>
      </c>
      <c r="T5339" s="81" t="s">
        <v>51</v>
      </c>
      <c r="U5339" s="82" t="s">
        <v>154</v>
      </c>
      <c r="V5339" s="83">
        <v>0.6</v>
      </c>
      <c r="W5339" s="89">
        <v>429.00000000000006</v>
      </c>
      <c r="X5339" s="85">
        <v>1</v>
      </c>
      <c r="Y5339" s="86">
        <v>2.48</v>
      </c>
      <c r="Z5339" s="82">
        <v>5</v>
      </c>
      <c r="AA5339" s="87">
        <v>0.496</v>
      </c>
      <c r="AB5339" s="83">
        <v>0</v>
      </c>
      <c r="AC5339" s="89">
        <v>0</v>
      </c>
      <c r="AD5339" s="90">
        <v>43621</v>
      </c>
      <c r="AE5339" s="90">
        <v>43621</v>
      </c>
      <c r="AF5339" s="82">
        <v>0</v>
      </c>
      <c r="AG5339" s="84" t="s">
        <v>53</v>
      </c>
      <c r="AH5339" s="83">
        <v>0</v>
      </c>
      <c r="AI5339" s="89">
        <v>0</v>
      </c>
      <c r="AJ5339" s="89">
        <v>0</v>
      </c>
      <c r="AK5339" s="60" t="str">
        <f>+IF(Tabla1[[#This Row],[REQUEST_TY]]="SR MANTENIMIENTO CORRECTIVO", "EMERGENCIA", "OTROS")</f>
        <v>EMERGENCIA</v>
      </c>
      <c r="AL5339" s="6" t="str">
        <f>+_xlfn.IFS(Tabla1[[#This Row],[Veces obj]]&lt;=1,"0-1",Tabla1[[#This Row],[Veces obj]]&lt;=2,"1-2",Tabla1[[#This Row],[Veces obj]]&lt;=3,"2-3",TRUE,"&gt;3")</f>
        <v>0-1</v>
      </c>
      <c r="AM5339" s="60" t="str">
        <f>+_xlfn.IFS(MONTH(Tabla1[[#This Row],[MES]])&lt;=3,"Q1",MONTH(Tabla1[[#This Row],[MES]])&lt;=6,"Q2",MONTH(Tabla1[[#This Row],[MES]])&lt;=9,"Q3",TRUE,"Q4")</f>
        <v>Q2</v>
      </c>
      <c r="AN5339" s="15" t="str">
        <f>+IFERROR(VLOOKUP(Tabla1[[#This Row],[CUENTA]],CTAS[],2,0),"OTROS")</f>
        <v>OTROS</v>
      </c>
      <c r="AP5339" s="15" t="str">
        <f>+IFERROR(VLOOKUP(Tabla1[[#This Row],[EMPLEADO]],IS[],3,0),"OTROS")</f>
        <v>OTROS</v>
      </c>
      <c r="AQ5339" s="15" t="str">
        <f>+IFERROR(VLOOKUP(Tabla1[[#This Row],[EMPLEADO]],IS[[NÓMINA]:[INGENIERO]],2,0),"OTROS")</f>
        <v>OTROS</v>
      </c>
    </row>
    <row r="5340" spans="1:43" x14ac:dyDescent="0.25">
      <c r="A5340" s="28" t="s">
        <v>14528</v>
      </c>
      <c r="B5340" s="29">
        <v>1</v>
      </c>
      <c r="C5340" s="29" t="s">
        <v>14896</v>
      </c>
      <c r="D5340" s="30" t="s">
        <v>3346</v>
      </c>
      <c r="E5340" s="31" t="s">
        <v>39</v>
      </c>
      <c r="F5340" s="31" t="s">
        <v>14897</v>
      </c>
      <c r="G5340" s="88" t="s">
        <v>3559</v>
      </c>
      <c r="H5340" s="29" t="s">
        <v>42</v>
      </c>
      <c r="I5340" s="32" t="s">
        <v>43</v>
      </c>
      <c r="J5340" s="29" t="s">
        <v>8</v>
      </c>
      <c r="K5340" s="33" t="s">
        <v>2237</v>
      </c>
      <c r="L5340" s="33" t="s">
        <v>3429</v>
      </c>
      <c r="M5340" s="29" t="s">
        <v>794</v>
      </c>
      <c r="N5340" s="29">
        <v>1</v>
      </c>
      <c r="O5340" s="29" t="s">
        <v>47</v>
      </c>
      <c r="P5340" s="33" t="s">
        <v>822</v>
      </c>
      <c r="Q5340" s="33" t="s">
        <v>48</v>
      </c>
      <c r="R5340" s="80" t="s">
        <v>49</v>
      </c>
      <c r="S5340" s="81" t="s">
        <v>50</v>
      </c>
      <c r="T5340" s="81" t="s">
        <v>51</v>
      </c>
      <c r="U5340" s="82" t="s">
        <v>52</v>
      </c>
      <c r="V5340" s="83">
        <v>1</v>
      </c>
      <c r="W5340" s="89">
        <v>0</v>
      </c>
      <c r="X5340" s="85">
        <v>0</v>
      </c>
      <c r="Y5340" s="86">
        <v>5</v>
      </c>
      <c r="Z5340" s="82">
        <v>5</v>
      </c>
      <c r="AA5340" s="87">
        <v>1</v>
      </c>
      <c r="AB5340" s="83">
        <v>0</v>
      </c>
      <c r="AC5340" s="89">
        <v>0</v>
      </c>
      <c r="AD5340" s="90">
        <v>43616</v>
      </c>
      <c r="AE5340" s="90">
        <v>43621</v>
      </c>
      <c r="AF5340" s="82">
        <v>3</v>
      </c>
      <c r="AG5340" s="84" t="s">
        <v>1680</v>
      </c>
      <c r="AH5340" s="83">
        <v>0</v>
      </c>
      <c r="AI5340" s="89">
        <v>0</v>
      </c>
      <c r="AJ5340" s="89">
        <v>0</v>
      </c>
      <c r="AK5340" s="60" t="str">
        <f>+IF(Tabla1[[#This Row],[REQUEST_TY]]="SR MANTENIMIENTO CORRECTIVO", "EMERGENCIA", "OTROS")</f>
        <v>OTROS</v>
      </c>
      <c r="AL5340" s="6" t="str">
        <f>+_xlfn.IFS(Tabla1[[#This Row],[Veces obj]]&lt;=1,"0-1",Tabla1[[#This Row],[Veces obj]]&lt;=2,"1-2",Tabla1[[#This Row],[Veces obj]]&lt;=3,"2-3",TRUE,"&gt;3")</f>
        <v>0-1</v>
      </c>
      <c r="AM5340" s="60" t="str">
        <f>+_xlfn.IFS(MONTH(Tabla1[[#This Row],[MES]])&lt;=3,"Q1",MONTH(Tabla1[[#This Row],[MES]])&lt;=6,"Q2",MONTH(Tabla1[[#This Row],[MES]])&lt;=9,"Q3",TRUE,"Q4")</f>
        <v>Q2</v>
      </c>
      <c r="AN5340" s="15" t="str">
        <f>+IFERROR(VLOOKUP(Tabla1[[#This Row],[CUENTA]],CTAS[],2,0),"OTROS")</f>
        <v>OTROS</v>
      </c>
      <c r="AP5340" s="15" t="str">
        <f>+IFERROR(VLOOKUP(Tabla1[[#This Row],[EMPLEADO]],IS[],3,0),"OTROS")</f>
        <v>OTROS</v>
      </c>
      <c r="AQ5340" s="15" t="str">
        <f>+IFERROR(VLOOKUP(Tabla1[[#This Row],[EMPLEADO]],IS[[NÓMINA]:[INGENIERO]],2,0),"OTROS")</f>
        <v>OTROS</v>
      </c>
    </row>
    <row r="5341" spans="1:43" x14ac:dyDescent="0.25">
      <c r="A5341" s="28" t="s">
        <v>14528</v>
      </c>
      <c r="B5341" s="29">
        <v>1</v>
      </c>
      <c r="C5341" s="29" t="s">
        <v>14898</v>
      </c>
      <c r="D5341" s="30" t="s">
        <v>38</v>
      </c>
      <c r="E5341" s="31" t="s">
        <v>348</v>
      </c>
      <c r="F5341" s="31" t="s">
        <v>14899</v>
      </c>
      <c r="G5341" s="88" t="s">
        <v>1710</v>
      </c>
      <c r="H5341" s="29" t="s">
        <v>213</v>
      </c>
      <c r="I5341" s="32" t="s">
        <v>43</v>
      </c>
      <c r="J5341" s="29" t="s">
        <v>8</v>
      </c>
      <c r="K5341" s="33" t="s">
        <v>102</v>
      </c>
      <c r="L5341" s="33" t="s">
        <v>1292</v>
      </c>
      <c r="M5341" s="29" t="s">
        <v>215</v>
      </c>
      <c r="N5341" s="29">
        <v>0</v>
      </c>
      <c r="O5341" s="29" t="s">
        <v>47</v>
      </c>
      <c r="P5341" s="33">
        <v>85</v>
      </c>
      <c r="Q5341" s="33" t="s">
        <v>48</v>
      </c>
      <c r="R5341" s="80" t="s">
        <v>223</v>
      </c>
      <c r="S5341" s="81" t="s">
        <v>139</v>
      </c>
      <c r="T5341" s="81" t="s">
        <v>51</v>
      </c>
      <c r="U5341" s="82" t="s">
        <v>353</v>
      </c>
      <c r="V5341" s="83">
        <v>1.1499999999999999</v>
      </c>
      <c r="W5341" s="89">
        <v>1808.95</v>
      </c>
      <c r="X5341" s="85">
        <v>1</v>
      </c>
      <c r="Y5341" s="86">
        <v>2.61</v>
      </c>
      <c r="Z5341" s="82">
        <v>4</v>
      </c>
      <c r="AA5341" s="87">
        <v>0.65249999999999997</v>
      </c>
      <c r="AB5341" s="83">
        <v>0</v>
      </c>
      <c r="AC5341" s="89">
        <v>0</v>
      </c>
      <c r="AD5341" s="90">
        <v>43621</v>
      </c>
      <c r="AE5341" s="90">
        <v>43621</v>
      </c>
      <c r="AF5341" s="82">
        <v>0</v>
      </c>
      <c r="AG5341" s="84" t="s">
        <v>53</v>
      </c>
      <c r="AH5341" s="83">
        <v>0</v>
      </c>
      <c r="AI5341" s="89">
        <v>0</v>
      </c>
      <c r="AJ5341" s="89">
        <v>0</v>
      </c>
      <c r="AK5341" s="60" t="str">
        <f>+IF(Tabla1[[#This Row],[REQUEST_TY]]="SR MANTENIMIENTO CORRECTIVO", "EMERGENCIA", "OTROS")</f>
        <v>EMERGENCIA</v>
      </c>
      <c r="AL5341" s="6" t="str">
        <f>+_xlfn.IFS(Tabla1[[#This Row],[Veces obj]]&lt;=1,"0-1",Tabla1[[#This Row],[Veces obj]]&lt;=2,"1-2",Tabla1[[#This Row],[Veces obj]]&lt;=3,"2-3",TRUE,"&gt;3")</f>
        <v>0-1</v>
      </c>
      <c r="AM5341" s="60" t="str">
        <f>+_xlfn.IFS(MONTH(Tabla1[[#This Row],[MES]])&lt;=3,"Q1",MONTH(Tabla1[[#This Row],[MES]])&lt;=6,"Q2",MONTH(Tabla1[[#This Row],[MES]])&lt;=9,"Q3",TRUE,"Q4")</f>
        <v>Q2</v>
      </c>
      <c r="AN5341" s="15" t="str">
        <f>+IFERROR(VLOOKUP(Tabla1[[#This Row],[CUENTA]],CTAS[],2,0),"OTROS")</f>
        <v>OTROS</v>
      </c>
      <c r="AP5341" s="15" t="str">
        <f>+IFERROR(VLOOKUP(Tabla1[[#This Row],[EMPLEADO]],IS[],3,0),"OTROS")</f>
        <v>OTROS</v>
      </c>
      <c r="AQ5341" s="15" t="str">
        <f>+IFERROR(VLOOKUP(Tabla1[[#This Row],[EMPLEADO]],IS[[NÓMINA]:[INGENIERO]],2,0),"OTROS")</f>
        <v>OTROS</v>
      </c>
    </row>
    <row r="5342" spans="1:43" x14ac:dyDescent="0.25">
      <c r="A5342" s="28" t="s">
        <v>14528</v>
      </c>
      <c r="B5342" s="29">
        <v>1</v>
      </c>
      <c r="C5342" s="29" t="s">
        <v>14900</v>
      </c>
      <c r="D5342" s="30" t="s">
        <v>38</v>
      </c>
      <c r="E5342" s="31" t="s">
        <v>133</v>
      </c>
      <c r="F5342" s="31" t="s">
        <v>14901</v>
      </c>
      <c r="G5342" s="88" t="s">
        <v>2946</v>
      </c>
      <c r="H5342" s="29" t="s">
        <v>868</v>
      </c>
      <c r="I5342" s="32" t="s">
        <v>43</v>
      </c>
      <c r="J5342" s="29" t="s">
        <v>8</v>
      </c>
      <c r="K5342" s="33" t="s">
        <v>59</v>
      </c>
      <c r="L5342" s="33" t="s">
        <v>1676</v>
      </c>
      <c r="M5342" s="29" t="s">
        <v>1410</v>
      </c>
      <c r="N5342" s="29">
        <v>1</v>
      </c>
      <c r="O5342" s="29" t="s">
        <v>47</v>
      </c>
      <c r="P5342" s="33">
        <v>15</v>
      </c>
      <c r="Q5342" s="33" t="s">
        <v>194</v>
      </c>
      <c r="R5342" s="80" t="s">
        <v>138</v>
      </c>
      <c r="S5342" s="81" t="s">
        <v>139</v>
      </c>
      <c r="T5342" s="81" t="s">
        <v>51</v>
      </c>
      <c r="U5342" s="82" t="s">
        <v>224</v>
      </c>
      <c r="V5342" s="83">
        <v>0.8</v>
      </c>
      <c r="W5342" s="89">
        <v>0</v>
      </c>
      <c r="X5342" s="85">
        <v>1</v>
      </c>
      <c r="Y5342" s="86">
        <v>2.6</v>
      </c>
      <c r="Z5342" s="82">
        <v>4</v>
      </c>
      <c r="AA5342" s="87">
        <v>0.65</v>
      </c>
      <c r="AB5342" s="83">
        <v>0</v>
      </c>
      <c r="AC5342" s="89">
        <v>0</v>
      </c>
      <c r="AD5342" s="90">
        <v>43621</v>
      </c>
      <c r="AE5342" s="90">
        <v>43621</v>
      </c>
      <c r="AF5342" s="82">
        <v>0</v>
      </c>
      <c r="AG5342" s="84" t="s">
        <v>53</v>
      </c>
      <c r="AH5342" s="83">
        <v>0</v>
      </c>
      <c r="AI5342" s="89">
        <v>0</v>
      </c>
      <c r="AJ5342" s="89">
        <v>0</v>
      </c>
      <c r="AK5342" s="60" t="str">
        <f>+IF(Tabla1[[#This Row],[REQUEST_TY]]="SR MANTENIMIENTO CORRECTIVO", "EMERGENCIA", "OTROS")</f>
        <v>EMERGENCIA</v>
      </c>
      <c r="AL5342" s="6" t="str">
        <f>+_xlfn.IFS(Tabla1[[#This Row],[Veces obj]]&lt;=1,"0-1",Tabla1[[#This Row],[Veces obj]]&lt;=2,"1-2",Tabla1[[#This Row],[Veces obj]]&lt;=3,"2-3",TRUE,"&gt;3")</f>
        <v>0-1</v>
      </c>
      <c r="AM5342" s="60" t="str">
        <f>+_xlfn.IFS(MONTH(Tabla1[[#This Row],[MES]])&lt;=3,"Q1",MONTH(Tabla1[[#This Row],[MES]])&lt;=6,"Q2",MONTH(Tabla1[[#This Row],[MES]])&lt;=9,"Q3",TRUE,"Q4")</f>
        <v>Q2</v>
      </c>
      <c r="AN5342" s="15" t="str">
        <f>+IFERROR(VLOOKUP(Tabla1[[#This Row],[CUENTA]],CTAS[],2,0),"OTROS")</f>
        <v>OTROS</v>
      </c>
      <c r="AP5342" s="15" t="str">
        <f>+IFERROR(VLOOKUP(Tabla1[[#This Row],[EMPLEADO]],IS[],3,0),"OTROS")</f>
        <v>OTROS</v>
      </c>
      <c r="AQ5342" s="15" t="str">
        <f>+IFERROR(VLOOKUP(Tabla1[[#This Row],[EMPLEADO]],IS[[NÓMINA]:[INGENIERO]],2,0),"OTROS")</f>
        <v>OTROS</v>
      </c>
    </row>
    <row r="5343" spans="1:43" x14ac:dyDescent="0.25">
      <c r="A5343" s="28" t="s">
        <v>14528</v>
      </c>
      <c r="B5343" s="29">
        <v>1</v>
      </c>
      <c r="C5343" s="29" t="s">
        <v>14902</v>
      </c>
      <c r="D5343" s="30" t="s">
        <v>38</v>
      </c>
      <c r="E5343" s="31" t="s">
        <v>39</v>
      </c>
      <c r="F5343" s="31" t="s">
        <v>14903</v>
      </c>
      <c r="G5343" s="88" t="s">
        <v>14904</v>
      </c>
      <c r="H5343" s="29" t="s">
        <v>592</v>
      </c>
      <c r="I5343" s="32" t="s">
        <v>43</v>
      </c>
      <c r="J5343" s="29" t="s">
        <v>8</v>
      </c>
      <c r="K5343" s="33" t="s">
        <v>14905</v>
      </c>
      <c r="L5343" s="33" t="s">
        <v>14906</v>
      </c>
      <c r="M5343" s="29" t="s">
        <v>119</v>
      </c>
      <c r="N5343" s="29">
        <v>0</v>
      </c>
      <c r="O5343" s="29" t="s">
        <v>47</v>
      </c>
      <c r="P5343" s="33">
        <v>2743</v>
      </c>
      <c r="Q5343" s="33" t="s">
        <v>48</v>
      </c>
      <c r="R5343" s="80" t="s">
        <v>49</v>
      </c>
      <c r="S5343" s="81" t="s">
        <v>50</v>
      </c>
      <c r="T5343" s="81" t="s">
        <v>51</v>
      </c>
      <c r="U5343" s="82" t="s">
        <v>52</v>
      </c>
      <c r="V5343" s="83">
        <v>1.05</v>
      </c>
      <c r="W5343" s="89">
        <v>750.75000000000011</v>
      </c>
      <c r="X5343" s="85">
        <v>1</v>
      </c>
      <c r="Y5343" s="86">
        <v>2.1</v>
      </c>
      <c r="Z5343" s="82">
        <v>5</v>
      </c>
      <c r="AA5343" s="87">
        <v>0.42000000000000004</v>
      </c>
      <c r="AB5343" s="83">
        <v>0</v>
      </c>
      <c r="AC5343" s="89">
        <v>0</v>
      </c>
      <c r="AD5343" s="90">
        <v>43621</v>
      </c>
      <c r="AE5343" s="90">
        <v>43621</v>
      </c>
      <c r="AF5343" s="82">
        <v>0</v>
      </c>
      <c r="AG5343" s="84" t="s">
        <v>53</v>
      </c>
      <c r="AH5343" s="83">
        <v>0</v>
      </c>
      <c r="AI5343" s="89">
        <v>0</v>
      </c>
      <c r="AJ5343" s="89">
        <v>0</v>
      </c>
      <c r="AK5343" s="60" t="str">
        <f>+IF(Tabla1[[#This Row],[REQUEST_TY]]="SR MANTENIMIENTO CORRECTIVO", "EMERGENCIA", "OTROS")</f>
        <v>EMERGENCIA</v>
      </c>
      <c r="AL5343" s="6" t="str">
        <f>+_xlfn.IFS(Tabla1[[#This Row],[Veces obj]]&lt;=1,"0-1",Tabla1[[#This Row],[Veces obj]]&lt;=2,"1-2",Tabla1[[#This Row],[Veces obj]]&lt;=3,"2-3",TRUE,"&gt;3")</f>
        <v>0-1</v>
      </c>
      <c r="AM5343" s="60" t="str">
        <f>+_xlfn.IFS(MONTH(Tabla1[[#This Row],[MES]])&lt;=3,"Q1",MONTH(Tabla1[[#This Row],[MES]])&lt;=6,"Q2",MONTH(Tabla1[[#This Row],[MES]])&lt;=9,"Q3",TRUE,"Q4")</f>
        <v>Q2</v>
      </c>
      <c r="AN5343" s="15" t="str">
        <f>+IFERROR(VLOOKUP(Tabla1[[#This Row],[CUENTA]],CTAS[],2,0),"OTROS")</f>
        <v>OTROS</v>
      </c>
      <c r="AP5343" s="15" t="str">
        <f>+IFERROR(VLOOKUP(Tabla1[[#This Row],[EMPLEADO]],IS[],3,0),"OTROS")</f>
        <v>CHIHUAHUA</v>
      </c>
      <c r="AQ5343" s="15" t="str">
        <f>+IFERROR(VLOOKUP(Tabla1[[#This Row],[EMPLEADO]],IS[[NÓMINA]:[INGENIERO]],2,0),"OTROS")</f>
        <v>VICTOR MENDEZ</v>
      </c>
    </row>
    <row r="5344" spans="1:43" x14ac:dyDescent="0.25">
      <c r="A5344" s="28" t="s">
        <v>14528</v>
      </c>
      <c r="B5344" s="29">
        <v>1</v>
      </c>
      <c r="C5344" s="29" t="s">
        <v>14907</v>
      </c>
      <c r="D5344" s="30" t="s">
        <v>38</v>
      </c>
      <c r="E5344" s="31" t="s">
        <v>133</v>
      </c>
      <c r="F5344" s="31" t="s">
        <v>14908</v>
      </c>
      <c r="G5344" s="88" t="s">
        <v>5957</v>
      </c>
      <c r="H5344" s="29" t="s">
        <v>868</v>
      </c>
      <c r="I5344" s="32" t="s">
        <v>43</v>
      </c>
      <c r="J5344" s="29" t="s">
        <v>8</v>
      </c>
      <c r="K5344" s="33" t="s">
        <v>59</v>
      </c>
      <c r="L5344" s="33" t="s">
        <v>1676</v>
      </c>
      <c r="M5344" s="29" t="s">
        <v>1410</v>
      </c>
      <c r="N5344" s="29">
        <v>1</v>
      </c>
      <c r="O5344" s="29" t="s">
        <v>47</v>
      </c>
      <c r="P5344" s="33">
        <v>45</v>
      </c>
      <c r="Q5344" s="33" t="s">
        <v>82</v>
      </c>
      <c r="R5344" s="80" t="s">
        <v>138</v>
      </c>
      <c r="S5344" s="81" t="s">
        <v>139</v>
      </c>
      <c r="T5344" s="81" t="s">
        <v>51</v>
      </c>
      <c r="U5344" s="82" t="s">
        <v>140</v>
      </c>
      <c r="V5344" s="83">
        <v>1.1000000000000001</v>
      </c>
      <c r="W5344" s="89">
        <v>0</v>
      </c>
      <c r="X5344" s="85">
        <v>1</v>
      </c>
      <c r="Y5344" s="86">
        <v>7.73</v>
      </c>
      <c r="Z5344" s="82">
        <v>4</v>
      </c>
      <c r="AA5344" s="87">
        <v>1.9325000000000001</v>
      </c>
      <c r="AB5344" s="83">
        <v>0.23312500000000003</v>
      </c>
      <c r="AC5344" s="89">
        <v>-366.70562500000011</v>
      </c>
      <c r="AD5344" s="90">
        <v>43621</v>
      </c>
      <c r="AE5344" s="90">
        <v>43621</v>
      </c>
      <c r="AF5344" s="82">
        <v>0</v>
      </c>
      <c r="AG5344" s="84" t="s">
        <v>53</v>
      </c>
      <c r="AH5344" s="83">
        <v>0</v>
      </c>
      <c r="AI5344" s="89">
        <v>0</v>
      </c>
      <c r="AJ5344" s="89">
        <v>0</v>
      </c>
      <c r="AK5344" s="60" t="str">
        <f>+IF(Tabla1[[#This Row],[REQUEST_TY]]="SR MANTENIMIENTO CORRECTIVO", "EMERGENCIA", "OTROS")</f>
        <v>EMERGENCIA</v>
      </c>
      <c r="AL5344" s="6" t="str">
        <f>+_xlfn.IFS(Tabla1[[#This Row],[Veces obj]]&lt;=1,"0-1",Tabla1[[#This Row],[Veces obj]]&lt;=2,"1-2",Tabla1[[#This Row],[Veces obj]]&lt;=3,"2-3",TRUE,"&gt;3")</f>
        <v>1-2</v>
      </c>
      <c r="AM5344" s="60" t="str">
        <f>+_xlfn.IFS(MONTH(Tabla1[[#This Row],[MES]])&lt;=3,"Q1",MONTH(Tabla1[[#This Row],[MES]])&lt;=6,"Q2",MONTH(Tabla1[[#This Row],[MES]])&lt;=9,"Q3",TRUE,"Q4")</f>
        <v>Q2</v>
      </c>
      <c r="AN5344" s="15" t="str">
        <f>+IFERROR(VLOOKUP(Tabla1[[#This Row],[CUENTA]],CTAS[],2,0),"OTROS")</f>
        <v>OTROS</v>
      </c>
      <c r="AP5344" s="15" t="str">
        <f>+IFERROR(VLOOKUP(Tabla1[[#This Row],[EMPLEADO]],IS[],3,0),"OTROS")</f>
        <v>OTROS</v>
      </c>
      <c r="AQ5344" s="15" t="str">
        <f>+IFERROR(VLOOKUP(Tabla1[[#This Row],[EMPLEADO]],IS[[NÓMINA]:[INGENIERO]],2,0),"OTROS")</f>
        <v>OTROS</v>
      </c>
    </row>
    <row r="5345" spans="1:43" x14ac:dyDescent="0.25">
      <c r="A5345" s="28" t="s">
        <v>14528</v>
      </c>
      <c r="B5345" s="29">
        <v>1</v>
      </c>
      <c r="C5345" s="29" t="s">
        <v>14909</v>
      </c>
      <c r="D5345" s="30" t="s">
        <v>38</v>
      </c>
      <c r="E5345" s="31" t="s">
        <v>85</v>
      </c>
      <c r="F5345" s="31" t="s">
        <v>14910</v>
      </c>
      <c r="G5345" s="88" t="s">
        <v>5268</v>
      </c>
      <c r="H5345" s="29" t="s">
        <v>213</v>
      </c>
      <c r="I5345" s="32" t="s">
        <v>43</v>
      </c>
      <c r="J5345" s="29" t="s">
        <v>8</v>
      </c>
      <c r="K5345" s="33" t="s">
        <v>370</v>
      </c>
      <c r="L5345" s="33" t="s">
        <v>3061</v>
      </c>
      <c r="M5345" s="29" t="s">
        <v>640</v>
      </c>
      <c r="N5345" s="29">
        <v>0</v>
      </c>
      <c r="O5345" s="29" t="s">
        <v>47</v>
      </c>
      <c r="P5345" s="33">
        <v>5</v>
      </c>
      <c r="Q5345" s="33" t="s">
        <v>207</v>
      </c>
      <c r="R5345" s="80" t="s">
        <v>49</v>
      </c>
      <c r="S5345" s="81" t="s">
        <v>50</v>
      </c>
      <c r="T5345" s="81" t="s">
        <v>51</v>
      </c>
      <c r="U5345" s="82" t="s">
        <v>486</v>
      </c>
      <c r="V5345" s="83">
        <v>0</v>
      </c>
      <c r="W5345" s="89">
        <v>0</v>
      </c>
      <c r="X5345" s="85">
        <v>1</v>
      </c>
      <c r="Y5345" s="86">
        <v>1.67</v>
      </c>
      <c r="Z5345" s="82">
        <v>5</v>
      </c>
      <c r="AA5345" s="87">
        <v>0.33399999999999996</v>
      </c>
      <c r="AB5345" s="83">
        <v>0</v>
      </c>
      <c r="AC5345" s="89">
        <v>0</v>
      </c>
      <c r="AD5345" s="90">
        <v>43621</v>
      </c>
      <c r="AE5345" s="90">
        <v>43621</v>
      </c>
      <c r="AF5345" s="82">
        <v>0</v>
      </c>
      <c r="AG5345" s="84" t="s">
        <v>53</v>
      </c>
      <c r="AH5345" s="83">
        <v>0</v>
      </c>
      <c r="AI5345" s="89">
        <v>0</v>
      </c>
      <c r="AJ5345" s="89">
        <v>0</v>
      </c>
      <c r="AK5345" s="60" t="str">
        <f>+IF(Tabla1[[#This Row],[REQUEST_TY]]="SR MANTENIMIENTO CORRECTIVO", "EMERGENCIA", "OTROS")</f>
        <v>EMERGENCIA</v>
      </c>
      <c r="AL5345" s="6" t="str">
        <f>+_xlfn.IFS(Tabla1[[#This Row],[Veces obj]]&lt;=1,"0-1",Tabla1[[#This Row],[Veces obj]]&lt;=2,"1-2",Tabla1[[#This Row],[Veces obj]]&lt;=3,"2-3",TRUE,"&gt;3")</f>
        <v>0-1</v>
      </c>
      <c r="AM5345" s="60" t="str">
        <f>+_xlfn.IFS(MONTH(Tabla1[[#This Row],[MES]])&lt;=3,"Q1",MONTH(Tabla1[[#This Row],[MES]])&lt;=6,"Q2",MONTH(Tabla1[[#This Row],[MES]])&lt;=9,"Q3",TRUE,"Q4")</f>
        <v>Q2</v>
      </c>
      <c r="AN5345" s="15" t="str">
        <f>+IFERROR(VLOOKUP(Tabla1[[#This Row],[CUENTA]],CTAS[],2,0),"OTROS")</f>
        <v>OTROS</v>
      </c>
      <c r="AP5345" s="15" t="str">
        <f>+IFERROR(VLOOKUP(Tabla1[[#This Row],[EMPLEADO]],IS[],3,0),"OTROS")</f>
        <v>OTROS</v>
      </c>
      <c r="AQ5345" s="15" t="str">
        <f>+IFERROR(VLOOKUP(Tabla1[[#This Row],[EMPLEADO]],IS[[NÓMINA]:[INGENIERO]],2,0),"OTROS")</f>
        <v>OTROS</v>
      </c>
    </row>
    <row r="5346" spans="1:43" x14ac:dyDescent="0.25">
      <c r="A5346" s="28" t="s">
        <v>14528</v>
      </c>
      <c r="B5346" s="29">
        <v>1</v>
      </c>
      <c r="C5346" s="29" t="s">
        <v>14911</v>
      </c>
      <c r="D5346" s="30" t="s">
        <v>38</v>
      </c>
      <c r="E5346" s="31" t="s">
        <v>98</v>
      </c>
      <c r="F5346" s="31" t="s">
        <v>14912</v>
      </c>
      <c r="G5346" s="88" t="s">
        <v>1650</v>
      </c>
      <c r="H5346" s="29" t="s">
        <v>106</v>
      </c>
      <c r="I5346" s="32" t="s">
        <v>43</v>
      </c>
      <c r="J5346" s="29" t="s">
        <v>8</v>
      </c>
      <c r="K5346" s="33" t="s">
        <v>102</v>
      </c>
      <c r="L5346" s="33" t="s">
        <v>1651</v>
      </c>
      <c r="M5346" s="29" t="s">
        <v>46</v>
      </c>
      <c r="N5346" s="29">
        <v>0</v>
      </c>
      <c r="O5346" s="29" t="s">
        <v>47</v>
      </c>
      <c r="P5346" s="33">
        <v>22</v>
      </c>
      <c r="Q5346" s="33" t="s">
        <v>62</v>
      </c>
      <c r="R5346" s="80" t="s">
        <v>63</v>
      </c>
      <c r="S5346" s="81" t="s">
        <v>64</v>
      </c>
      <c r="T5346" s="81" t="s">
        <v>51</v>
      </c>
      <c r="U5346" s="82" t="s">
        <v>65</v>
      </c>
      <c r="V5346" s="83">
        <v>0.8</v>
      </c>
      <c r="W5346" s="89">
        <v>1092</v>
      </c>
      <c r="X5346" s="85">
        <v>1</v>
      </c>
      <c r="Y5346" s="86">
        <v>1.5</v>
      </c>
      <c r="Z5346" s="82">
        <v>5</v>
      </c>
      <c r="AA5346" s="87">
        <v>0.3</v>
      </c>
      <c r="AB5346" s="83">
        <v>0</v>
      </c>
      <c r="AC5346" s="89">
        <v>0</v>
      </c>
      <c r="AD5346" s="90">
        <v>43620</v>
      </c>
      <c r="AE5346" s="90">
        <v>43621</v>
      </c>
      <c r="AF5346" s="82">
        <v>1</v>
      </c>
      <c r="AG5346" s="84" t="s">
        <v>53</v>
      </c>
      <c r="AH5346" s="83">
        <v>0</v>
      </c>
      <c r="AI5346" s="89">
        <v>0</v>
      </c>
      <c r="AJ5346" s="89">
        <v>0</v>
      </c>
      <c r="AK5346" s="60" t="str">
        <f>+IF(Tabla1[[#This Row],[REQUEST_TY]]="SR MANTENIMIENTO CORRECTIVO", "EMERGENCIA", "OTROS")</f>
        <v>EMERGENCIA</v>
      </c>
      <c r="AL5346" s="6" t="str">
        <f>+_xlfn.IFS(Tabla1[[#This Row],[Veces obj]]&lt;=1,"0-1",Tabla1[[#This Row],[Veces obj]]&lt;=2,"1-2",Tabla1[[#This Row],[Veces obj]]&lt;=3,"2-3",TRUE,"&gt;3")</f>
        <v>0-1</v>
      </c>
      <c r="AM5346" s="60" t="str">
        <f>+_xlfn.IFS(MONTH(Tabla1[[#This Row],[MES]])&lt;=3,"Q1",MONTH(Tabla1[[#This Row],[MES]])&lt;=6,"Q2",MONTH(Tabla1[[#This Row],[MES]])&lt;=9,"Q3",TRUE,"Q4")</f>
        <v>Q2</v>
      </c>
      <c r="AN5346" s="15" t="str">
        <f>+IFERROR(VLOOKUP(Tabla1[[#This Row],[CUENTA]],CTAS[],2,0),"OTROS")</f>
        <v>OTROS</v>
      </c>
      <c r="AP5346" s="15" t="str">
        <f>+IFERROR(VLOOKUP(Tabla1[[#This Row],[EMPLEADO]],IS[],3,0),"OTROS")</f>
        <v>OTROS</v>
      </c>
      <c r="AQ5346" s="15" t="str">
        <f>+IFERROR(VLOOKUP(Tabla1[[#This Row],[EMPLEADO]],IS[[NÓMINA]:[INGENIERO]],2,0),"OTROS")</f>
        <v>OTROS</v>
      </c>
    </row>
    <row r="5347" spans="1:43" x14ac:dyDescent="0.25">
      <c r="A5347" s="28" t="s">
        <v>14528</v>
      </c>
      <c r="B5347" s="29">
        <v>1</v>
      </c>
      <c r="C5347" s="29" t="s">
        <v>14913</v>
      </c>
      <c r="D5347" s="30" t="s">
        <v>38</v>
      </c>
      <c r="E5347" s="31" t="s">
        <v>348</v>
      </c>
      <c r="F5347" s="31" t="s">
        <v>14914</v>
      </c>
      <c r="G5347" s="88" t="s">
        <v>14915</v>
      </c>
      <c r="H5347" s="29" t="s">
        <v>471</v>
      </c>
      <c r="I5347" s="32" t="s">
        <v>43</v>
      </c>
      <c r="J5347" s="29" t="s">
        <v>8</v>
      </c>
      <c r="K5347" s="33" t="s">
        <v>14916</v>
      </c>
      <c r="L5347" s="33" t="s">
        <v>14917</v>
      </c>
      <c r="M5347" s="29" t="s">
        <v>131</v>
      </c>
      <c r="N5347" s="29">
        <v>0</v>
      </c>
      <c r="O5347" s="29" t="s">
        <v>47</v>
      </c>
      <c r="P5347" s="33">
        <v>2742</v>
      </c>
      <c r="Q5347" s="33" t="s">
        <v>48</v>
      </c>
      <c r="R5347" s="80" t="s">
        <v>223</v>
      </c>
      <c r="S5347" s="81" t="s">
        <v>139</v>
      </c>
      <c r="T5347" s="81" t="s">
        <v>51</v>
      </c>
      <c r="U5347" s="82" t="s">
        <v>353</v>
      </c>
      <c r="V5347" s="83">
        <v>1.1499999999999999</v>
      </c>
      <c r="W5347" s="89">
        <v>1808.95</v>
      </c>
      <c r="X5347" s="85">
        <v>1</v>
      </c>
      <c r="Y5347" s="86">
        <v>4.7699999999999996</v>
      </c>
      <c r="Z5347" s="82">
        <v>4</v>
      </c>
      <c r="AA5347" s="87">
        <v>1.1924999999999999</v>
      </c>
      <c r="AB5347" s="83">
        <v>4.8124999999999973E-2</v>
      </c>
      <c r="AC5347" s="89">
        <v>-75.700624999999974</v>
      </c>
      <c r="AD5347" s="90">
        <v>43621</v>
      </c>
      <c r="AE5347" s="90">
        <v>43621</v>
      </c>
      <c r="AF5347" s="82">
        <v>0</v>
      </c>
      <c r="AG5347" s="84" t="s">
        <v>53</v>
      </c>
      <c r="AH5347" s="83">
        <v>0</v>
      </c>
      <c r="AI5347" s="89">
        <v>0</v>
      </c>
      <c r="AJ5347" s="89">
        <v>0</v>
      </c>
      <c r="AK5347" s="60" t="str">
        <f>+IF(Tabla1[[#This Row],[REQUEST_TY]]="SR MANTENIMIENTO CORRECTIVO", "EMERGENCIA", "OTROS")</f>
        <v>EMERGENCIA</v>
      </c>
      <c r="AL5347" s="6" t="str">
        <f>+_xlfn.IFS(Tabla1[[#This Row],[Veces obj]]&lt;=1,"0-1",Tabla1[[#This Row],[Veces obj]]&lt;=2,"1-2",Tabla1[[#This Row],[Veces obj]]&lt;=3,"2-3",TRUE,"&gt;3")</f>
        <v>1-2</v>
      </c>
      <c r="AM5347" s="60" t="str">
        <f>+_xlfn.IFS(MONTH(Tabla1[[#This Row],[MES]])&lt;=3,"Q1",MONTH(Tabla1[[#This Row],[MES]])&lt;=6,"Q2",MONTH(Tabla1[[#This Row],[MES]])&lt;=9,"Q3",TRUE,"Q4")</f>
        <v>Q2</v>
      </c>
      <c r="AN5347" s="15" t="str">
        <f>+IFERROR(VLOOKUP(Tabla1[[#This Row],[CUENTA]],CTAS[],2,0),"OTROS")</f>
        <v>OTROS</v>
      </c>
      <c r="AP5347" s="15" t="str">
        <f>+IFERROR(VLOOKUP(Tabla1[[#This Row],[EMPLEADO]],IS[],3,0),"OTROS")</f>
        <v>OTROS</v>
      </c>
      <c r="AQ5347" s="15" t="str">
        <f>+IFERROR(VLOOKUP(Tabla1[[#This Row],[EMPLEADO]],IS[[NÓMINA]:[INGENIERO]],2,0),"OTROS")</f>
        <v>OTROS</v>
      </c>
    </row>
    <row r="5348" spans="1:43" x14ac:dyDescent="0.25">
      <c r="A5348" s="28" t="s">
        <v>14528</v>
      </c>
      <c r="B5348" s="29">
        <v>1</v>
      </c>
      <c r="C5348" s="29" t="s">
        <v>14918</v>
      </c>
      <c r="D5348" s="30" t="s">
        <v>38</v>
      </c>
      <c r="E5348" s="31" t="s">
        <v>725</v>
      </c>
      <c r="F5348" s="31" t="s">
        <v>14919</v>
      </c>
      <c r="G5348" s="88" t="s">
        <v>10215</v>
      </c>
      <c r="H5348" s="29" t="s">
        <v>679</v>
      </c>
      <c r="I5348" s="32" t="s">
        <v>43</v>
      </c>
      <c r="J5348" s="29" t="s">
        <v>8</v>
      </c>
      <c r="K5348" s="33" t="s">
        <v>59</v>
      </c>
      <c r="L5348" s="33" t="s">
        <v>3186</v>
      </c>
      <c r="M5348" s="29" t="s">
        <v>1071</v>
      </c>
      <c r="N5348" s="29">
        <v>0</v>
      </c>
      <c r="O5348" s="29" t="s">
        <v>47</v>
      </c>
      <c r="P5348" s="33">
        <v>14</v>
      </c>
      <c r="Q5348" s="33" t="s">
        <v>194</v>
      </c>
      <c r="R5348" s="80" t="s">
        <v>223</v>
      </c>
      <c r="S5348" s="81" t="s">
        <v>139</v>
      </c>
      <c r="T5348" s="81" t="s">
        <v>51</v>
      </c>
      <c r="U5348" s="82" t="s">
        <v>224</v>
      </c>
      <c r="V5348" s="83">
        <v>0.8</v>
      </c>
      <c r="W5348" s="89">
        <v>1258.4000000000003</v>
      </c>
      <c r="X5348" s="85">
        <v>1</v>
      </c>
      <c r="Y5348" s="86">
        <v>1.5</v>
      </c>
      <c r="Z5348" s="82">
        <v>4</v>
      </c>
      <c r="AA5348" s="87">
        <v>0.375</v>
      </c>
      <c r="AB5348" s="83">
        <v>0</v>
      </c>
      <c r="AC5348" s="89">
        <v>0</v>
      </c>
      <c r="AD5348" s="90">
        <v>43621</v>
      </c>
      <c r="AE5348" s="90">
        <v>43621</v>
      </c>
      <c r="AF5348" s="82">
        <v>0</v>
      </c>
      <c r="AG5348" s="84" t="s">
        <v>53</v>
      </c>
      <c r="AH5348" s="83">
        <v>0</v>
      </c>
      <c r="AI5348" s="89">
        <v>0</v>
      </c>
      <c r="AJ5348" s="89">
        <v>0</v>
      </c>
      <c r="AK5348" s="60" t="str">
        <f>+IF(Tabla1[[#This Row],[REQUEST_TY]]="SR MANTENIMIENTO CORRECTIVO", "EMERGENCIA", "OTROS")</f>
        <v>EMERGENCIA</v>
      </c>
      <c r="AL5348" s="6" t="str">
        <f>+_xlfn.IFS(Tabla1[[#This Row],[Veces obj]]&lt;=1,"0-1",Tabla1[[#This Row],[Veces obj]]&lt;=2,"1-2",Tabla1[[#This Row],[Veces obj]]&lt;=3,"2-3",TRUE,"&gt;3")</f>
        <v>0-1</v>
      </c>
      <c r="AM5348" s="60" t="str">
        <f>+_xlfn.IFS(MONTH(Tabla1[[#This Row],[MES]])&lt;=3,"Q1",MONTH(Tabla1[[#This Row],[MES]])&lt;=6,"Q2",MONTH(Tabla1[[#This Row],[MES]])&lt;=9,"Q3",TRUE,"Q4")</f>
        <v>Q2</v>
      </c>
      <c r="AN5348" s="15" t="str">
        <f>+IFERROR(VLOOKUP(Tabla1[[#This Row],[CUENTA]],CTAS[],2,0),"OTROS")</f>
        <v>OTROS</v>
      </c>
      <c r="AP5348" s="15" t="str">
        <f>+IFERROR(VLOOKUP(Tabla1[[#This Row],[EMPLEADO]],IS[],3,0),"OTROS")</f>
        <v>OTROS</v>
      </c>
      <c r="AQ5348" s="15" t="str">
        <f>+IFERROR(VLOOKUP(Tabla1[[#This Row],[EMPLEADO]],IS[[NÓMINA]:[INGENIERO]],2,0),"OTROS")</f>
        <v>OTROS</v>
      </c>
    </row>
    <row r="5349" spans="1:43" x14ac:dyDescent="0.25">
      <c r="A5349" s="28" t="s">
        <v>14528</v>
      </c>
      <c r="B5349" s="29">
        <v>1</v>
      </c>
      <c r="C5349" s="29" t="s">
        <v>14920</v>
      </c>
      <c r="D5349" s="30" t="s">
        <v>38</v>
      </c>
      <c r="E5349" s="31" t="s">
        <v>85</v>
      </c>
      <c r="F5349" s="31" t="s">
        <v>14921</v>
      </c>
      <c r="G5349" s="88" t="s">
        <v>1479</v>
      </c>
      <c r="H5349" s="29" t="s">
        <v>79</v>
      </c>
      <c r="I5349" s="32" t="s">
        <v>43</v>
      </c>
      <c r="J5349" s="29" t="s">
        <v>8</v>
      </c>
      <c r="K5349" s="33" t="s">
        <v>1480</v>
      </c>
      <c r="L5349" s="33" t="s">
        <v>1481</v>
      </c>
      <c r="M5349" s="29" t="s">
        <v>1482</v>
      </c>
      <c r="N5349" s="29">
        <v>0</v>
      </c>
      <c r="O5349" s="29" t="s">
        <v>47</v>
      </c>
      <c r="P5349" s="33">
        <v>10</v>
      </c>
      <c r="Q5349" s="33" t="s">
        <v>194</v>
      </c>
      <c r="R5349" s="80" t="s">
        <v>49</v>
      </c>
      <c r="S5349" s="81" t="s">
        <v>50</v>
      </c>
      <c r="T5349" s="81" t="s">
        <v>51</v>
      </c>
      <c r="U5349" s="82" t="s">
        <v>444</v>
      </c>
      <c r="V5349" s="83">
        <v>0</v>
      </c>
      <c r="W5349" s="89">
        <v>0</v>
      </c>
      <c r="X5349" s="85">
        <v>1</v>
      </c>
      <c r="Y5349" s="86">
        <v>3.03</v>
      </c>
      <c r="Z5349" s="82">
        <v>5</v>
      </c>
      <c r="AA5349" s="87">
        <v>0.60599999999999998</v>
      </c>
      <c r="AB5349" s="83">
        <v>0</v>
      </c>
      <c r="AC5349" s="89">
        <v>0</v>
      </c>
      <c r="AD5349" s="90">
        <v>43621</v>
      </c>
      <c r="AE5349" s="90">
        <v>43621</v>
      </c>
      <c r="AF5349" s="82">
        <v>0</v>
      </c>
      <c r="AG5349" s="84" t="s">
        <v>53</v>
      </c>
      <c r="AH5349" s="83">
        <v>0</v>
      </c>
      <c r="AI5349" s="89">
        <v>0</v>
      </c>
      <c r="AJ5349" s="89">
        <v>0</v>
      </c>
      <c r="AK5349" s="60" t="str">
        <f>+IF(Tabla1[[#This Row],[REQUEST_TY]]="SR MANTENIMIENTO CORRECTIVO", "EMERGENCIA", "OTROS")</f>
        <v>EMERGENCIA</v>
      </c>
      <c r="AL5349" s="6" t="str">
        <f>+_xlfn.IFS(Tabla1[[#This Row],[Veces obj]]&lt;=1,"0-1",Tabla1[[#This Row],[Veces obj]]&lt;=2,"1-2",Tabla1[[#This Row],[Veces obj]]&lt;=3,"2-3",TRUE,"&gt;3")</f>
        <v>0-1</v>
      </c>
      <c r="AM5349" s="60" t="str">
        <f>+_xlfn.IFS(MONTH(Tabla1[[#This Row],[MES]])&lt;=3,"Q1",MONTH(Tabla1[[#This Row],[MES]])&lt;=6,"Q2",MONTH(Tabla1[[#This Row],[MES]])&lt;=9,"Q3",TRUE,"Q4")</f>
        <v>Q2</v>
      </c>
      <c r="AN5349" s="15" t="str">
        <f>+IFERROR(VLOOKUP(Tabla1[[#This Row],[CUENTA]],CTAS[],2,0),"OTROS")</f>
        <v>OTROS</v>
      </c>
      <c r="AP5349" s="15" t="str">
        <f>+IFERROR(VLOOKUP(Tabla1[[#This Row],[EMPLEADO]],IS[],3,0),"OTROS")</f>
        <v>OTROS</v>
      </c>
      <c r="AQ5349" s="15" t="str">
        <f>+IFERROR(VLOOKUP(Tabla1[[#This Row],[EMPLEADO]],IS[[NÓMINA]:[INGENIERO]],2,0),"OTROS")</f>
        <v>OTROS</v>
      </c>
    </row>
    <row r="5350" spans="1:43" x14ac:dyDescent="0.25">
      <c r="A5350" s="28" t="s">
        <v>14528</v>
      </c>
      <c r="B5350" s="29">
        <v>1</v>
      </c>
      <c r="C5350" s="29" t="s">
        <v>14922</v>
      </c>
      <c r="D5350" s="30" t="s">
        <v>38</v>
      </c>
      <c r="E5350" s="31" t="s">
        <v>133</v>
      </c>
      <c r="F5350" s="31" t="s">
        <v>14042</v>
      </c>
      <c r="G5350" s="88" t="s">
        <v>8318</v>
      </c>
      <c r="H5350" s="29" t="s">
        <v>691</v>
      </c>
      <c r="I5350" s="32" t="s">
        <v>43</v>
      </c>
      <c r="J5350" s="29" t="s">
        <v>8</v>
      </c>
      <c r="K5350" s="33" t="s">
        <v>59</v>
      </c>
      <c r="L5350" s="33" t="s">
        <v>1807</v>
      </c>
      <c r="M5350" s="29" t="s">
        <v>1808</v>
      </c>
      <c r="N5350" s="29">
        <v>0</v>
      </c>
      <c r="O5350" s="29" t="s">
        <v>47</v>
      </c>
      <c r="P5350" s="33">
        <v>70</v>
      </c>
      <c r="Q5350" s="33" t="s">
        <v>48</v>
      </c>
      <c r="R5350" s="80" t="s">
        <v>138</v>
      </c>
      <c r="S5350" s="81" t="s">
        <v>139</v>
      </c>
      <c r="T5350" s="81" t="s">
        <v>51</v>
      </c>
      <c r="U5350" s="82" t="s">
        <v>353</v>
      </c>
      <c r="V5350" s="83">
        <v>1.1499999999999999</v>
      </c>
      <c r="W5350" s="89">
        <v>1808.95</v>
      </c>
      <c r="X5350" s="85">
        <v>1</v>
      </c>
      <c r="Y5350" s="86">
        <v>2.38</v>
      </c>
      <c r="Z5350" s="82">
        <v>4</v>
      </c>
      <c r="AA5350" s="87">
        <v>0.59499999999999997</v>
      </c>
      <c r="AB5350" s="83">
        <v>0</v>
      </c>
      <c r="AC5350" s="89">
        <v>0</v>
      </c>
      <c r="AD5350" s="90">
        <v>43621</v>
      </c>
      <c r="AE5350" s="90">
        <v>43621</v>
      </c>
      <c r="AF5350" s="82">
        <v>0</v>
      </c>
      <c r="AG5350" s="84" t="s">
        <v>53</v>
      </c>
      <c r="AH5350" s="83">
        <v>0</v>
      </c>
      <c r="AI5350" s="89">
        <v>0</v>
      </c>
      <c r="AJ5350" s="89">
        <v>0</v>
      </c>
      <c r="AK5350" s="60" t="str">
        <f>+IF(Tabla1[[#This Row],[REQUEST_TY]]="SR MANTENIMIENTO CORRECTIVO", "EMERGENCIA", "OTROS")</f>
        <v>EMERGENCIA</v>
      </c>
      <c r="AL5350" s="6" t="str">
        <f>+_xlfn.IFS(Tabla1[[#This Row],[Veces obj]]&lt;=1,"0-1",Tabla1[[#This Row],[Veces obj]]&lt;=2,"1-2",Tabla1[[#This Row],[Veces obj]]&lt;=3,"2-3",TRUE,"&gt;3")</f>
        <v>0-1</v>
      </c>
      <c r="AM5350" s="60" t="str">
        <f>+_xlfn.IFS(MONTH(Tabla1[[#This Row],[MES]])&lt;=3,"Q1",MONTH(Tabla1[[#This Row],[MES]])&lt;=6,"Q2",MONTH(Tabla1[[#This Row],[MES]])&lt;=9,"Q3",TRUE,"Q4")</f>
        <v>Q2</v>
      </c>
      <c r="AN5350" s="15" t="str">
        <f>+IFERROR(VLOOKUP(Tabla1[[#This Row],[CUENTA]],CTAS[],2,0),"OTROS")</f>
        <v>OTROS</v>
      </c>
      <c r="AP5350" s="15" t="str">
        <f>+IFERROR(VLOOKUP(Tabla1[[#This Row],[EMPLEADO]],IS[],3,0),"OTROS")</f>
        <v>OTROS</v>
      </c>
      <c r="AQ5350" s="15" t="str">
        <f>+IFERROR(VLOOKUP(Tabla1[[#This Row],[EMPLEADO]],IS[[NÓMINA]:[INGENIERO]],2,0),"OTROS")</f>
        <v>OTROS</v>
      </c>
    </row>
    <row r="5351" spans="1:43" x14ac:dyDescent="0.25">
      <c r="A5351" s="28" t="s">
        <v>14528</v>
      </c>
      <c r="B5351" s="29">
        <v>1</v>
      </c>
      <c r="C5351" s="29" t="s">
        <v>14923</v>
      </c>
      <c r="D5351" s="30" t="s">
        <v>38</v>
      </c>
      <c r="E5351" s="31" t="s">
        <v>2723</v>
      </c>
      <c r="F5351" s="31" t="s">
        <v>14924</v>
      </c>
      <c r="G5351" s="88" t="s">
        <v>14925</v>
      </c>
      <c r="H5351" s="29" t="s">
        <v>42</v>
      </c>
      <c r="I5351" s="32" t="s">
        <v>43</v>
      </c>
      <c r="J5351" s="29" t="s">
        <v>8</v>
      </c>
      <c r="K5351" s="33" t="s">
        <v>798</v>
      </c>
      <c r="L5351" s="33" t="s">
        <v>1729</v>
      </c>
      <c r="M5351" s="29" t="s">
        <v>131</v>
      </c>
      <c r="N5351" s="29">
        <v>1</v>
      </c>
      <c r="O5351" s="29" t="s">
        <v>47</v>
      </c>
      <c r="P5351" s="33">
        <v>254</v>
      </c>
      <c r="Q5351" s="33" t="s">
        <v>48</v>
      </c>
      <c r="R5351" s="80" t="s">
        <v>242</v>
      </c>
      <c r="S5351" s="81" t="s">
        <v>64</v>
      </c>
      <c r="T5351" s="81" t="s">
        <v>51</v>
      </c>
      <c r="U5351" s="82" t="s">
        <v>96</v>
      </c>
      <c r="V5351" s="83">
        <v>1.1000000000000001</v>
      </c>
      <c r="W5351" s="89">
        <v>0</v>
      </c>
      <c r="X5351" s="85">
        <v>1</v>
      </c>
      <c r="Y5351" s="86">
        <v>0.95</v>
      </c>
      <c r="Z5351" s="82">
        <v>5</v>
      </c>
      <c r="AA5351" s="87">
        <v>0.19</v>
      </c>
      <c r="AB5351" s="83">
        <v>0</v>
      </c>
      <c r="AC5351" s="89">
        <v>0</v>
      </c>
      <c r="AD5351" s="90">
        <v>43621</v>
      </c>
      <c r="AE5351" s="90">
        <v>43622</v>
      </c>
      <c r="AF5351" s="82">
        <v>1</v>
      </c>
      <c r="AG5351" s="84" t="s">
        <v>53</v>
      </c>
      <c r="AH5351" s="83">
        <v>0</v>
      </c>
      <c r="AI5351" s="89">
        <v>0</v>
      </c>
      <c r="AJ5351" s="89">
        <v>0</v>
      </c>
      <c r="AK5351" s="60" t="str">
        <f>+IF(Tabla1[[#This Row],[REQUEST_TY]]="SR MANTENIMIENTO CORRECTIVO", "EMERGENCIA", "OTROS")</f>
        <v>EMERGENCIA</v>
      </c>
      <c r="AL5351" s="6" t="str">
        <f>+_xlfn.IFS(Tabla1[[#This Row],[Veces obj]]&lt;=1,"0-1",Tabla1[[#This Row],[Veces obj]]&lt;=2,"1-2",Tabla1[[#This Row],[Veces obj]]&lt;=3,"2-3",TRUE,"&gt;3")</f>
        <v>0-1</v>
      </c>
      <c r="AM5351" s="60" t="str">
        <f>+_xlfn.IFS(MONTH(Tabla1[[#This Row],[MES]])&lt;=3,"Q1",MONTH(Tabla1[[#This Row],[MES]])&lt;=6,"Q2",MONTH(Tabla1[[#This Row],[MES]])&lt;=9,"Q3",TRUE,"Q4")</f>
        <v>Q2</v>
      </c>
      <c r="AN5351" s="15" t="str">
        <f>+IFERROR(VLOOKUP(Tabla1[[#This Row],[CUENTA]],CTAS[],2,0),"OTROS")</f>
        <v>OTROS</v>
      </c>
      <c r="AP5351" s="15" t="str">
        <f>+IFERROR(VLOOKUP(Tabla1[[#This Row],[EMPLEADO]],IS[],3,0),"OTROS")</f>
        <v>OTROS</v>
      </c>
      <c r="AQ5351" s="15" t="str">
        <f>+IFERROR(VLOOKUP(Tabla1[[#This Row],[EMPLEADO]],IS[[NÓMINA]:[INGENIERO]],2,0),"OTROS")</f>
        <v>OTROS</v>
      </c>
    </row>
    <row r="5352" spans="1:43" x14ac:dyDescent="0.25">
      <c r="A5352" s="28" t="s">
        <v>14528</v>
      </c>
      <c r="B5352" s="29">
        <v>1</v>
      </c>
      <c r="C5352" s="29" t="s">
        <v>14926</v>
      </c>
      <c r="D5352" s="30" t="s">
        <v>38</v>
      </c>
      <c r="E5352" s="31" t="s">
        <v>39</v>
      </c>
      <c r="F5352" s="31" t="s">
        <v>14927</v>
      </c>
      <c r="G5352" s="88" t="s">
        <v>12371</v>
      </c>
      <c r="H5352" s="29" t="s">
        <v>266</v>
      </c>
      <c r="I5352" s="32" t="s">
        <v>43</v>
      </c>
      <c r="J5352" s="29" t="s">
        <v>8</v>
      </c>
      <c r="K5352" s="33" t="s">
        <v>117</v>
      </c>
      <c r="L5352" s="33" t="s">
        <v>12372</v>
      </c>
      <c r="M5352" s="29" t="s">
        <v>73</v>
      </c>
      <c r="N5352" s="29">
        <v>0</v>
      </c>
      <c r="O5352" s="29" t="s">
        <v>47</v>
      </c>
      <c r="P5352" s="33">
        <v>34</v>
      </c>
      <c r="Q5352" s="33" t="s">
        <v>82</v>
      </c>
      <c r="R5352" s="80" t="s">
        <v>49</v>
      </c>
      <c r="S5352" s="81" t="s">
        <v>50</v>
      </c>
      <c r="T5352" s="81" t="s">
        <v>51</v>
      </c>
      <c r="U5352" s="82" t="s">
        <v>120</v>
      </c>
      <c r="V5352" s="83">
        <v>0.8</v>
      </c>
      <c r="W5352" s="89">
        <v>572.00000000000011</v>
      </c>
      <c r="X5352" s="85">
        <v>1</v>
      </c>
      <c r="Y5352" s="86">
        <v>0.98</v>
      </c>
      <c r="Z5352" s="82">
        <v>5</v>
      </c>
      <c r="AA5352" s="87">
        <v>0.19600000000000001</v>
      </c>
      <c r="AB5352" s="83">
        <v>0</v>
      </c>
      <c r="AC5352" s="89">
        <v>0</v>
      </c>
      <c r="AD5352" s="90">
        <v>43621</v>
      </c>
      <c r="AE5352" s="90">
        <v>43622</v>
      </c>
      <c r="AF5352" s="82">
        <v>1</v>
      </c>
      <c r="AG5352" s="84" t="s">
        <v>53</v>
      </c>
      <c r="AH5352" s="83">
        <v>0</v>
      </c>
      <c r="AI5352" s="89">
        <v>0</v>
      </c>
      <c r="AJ5352" s="89">
        <v>0</v>
      </c>
      <c r="AK5352" s="60" t="str">
        <f>+IF(Tabla1[[#This Row],[REQUEST_TY]]="SR MANTENIMIENTO CORRECTIVO", "EMERGENCIA", "OTROS")</f>
        <v>EMERGENCIA</v>
      </c>
      <c r="AL5352" s="6" t="str">
        <f>+_xlfn.IFS(Tabla1[[#This Row],[Veces obj]]&lt;=1,"0-1",Tabla1[[#This Row],[Veces obj]]&lt;=2,"1-2",Tabla1[[#This Row],[Veces obj]]&lt;=3,"2-3",TRUE,"&gt;3")</f>
        <v>0-1</v>
      </c>
      <c r="AM5352" s="60" t="str">
        <f>+_xlfn.IFS(MONTH(Tabla1[[#This Row],[MES]])&lt;=3,"Q1",MONTH(Tabla1[[#This Row],[MES]])&lt;=6,"Q2",MONTH(Tabla1[[#This Row],[MES]])&lt;=9,"Q3",TRUE,"Q4")</f>
        <v>Q2</v>
      </c>
      <c r="AN5352" s="15" t="str">
        <f>+IFERROR(VLOOKUP(Tabla1[[#This Row],[CUENTA]],CTAS[],2,0),"OTROS")</f>
        <v>OTROS</v>
      </c>
      <c r="AP5352" s="15" t="str">
        <f>+IFERROR(VLOOKUP(Tabla1[[#This Row],[EMPLEADO]],IS[],3,0),"OTROS")</f>
        <v>JUAREZ</v>
      </c>
      <c r="AQ5352" s="15" t="str">
        <f>+IFERROR(VLOOKUP(Tabla1[[#This Row],[EMPLEADO]],IS[[NÓMINA]:[INGENIERO]],2,0),"OTROS")</f>
        <v>CESAR MAR</v>
      </c>
    </row>
    <row r="5353" spans="1:43" x14ac:dyDescent="0.25">
      <c r="A5353" s="28" t="s">
        <v>14528</v>
      </c>
      <c r="B5353" s="29">
        <v>1</v>
      </c>
      <c r="C5353" s="29" t="s">
        <v>14928</v>
      </c>
      <c r="D5353" s="30" t="s">
        <v>38</v>
      </c>
      <c r="E5353" s="31" t="s">
        <v>133</v>
      </c>
      <c r="F5353" s="31" t="s">
        <v>14929</v>
      </c>
      <c r="G5353" s="88" t="s">
        <v>982</v>
      </c>
      <c r="H5353" s="29" t="s">
        <v>204</v>
      </c>
      <c r="I5353" s="32" t="s">
        <v>43</v>
      </c>
      <c r="J5353" s="29" t="s">
        <v>8</v>
      </c>
      <c r="K5353" s="33" t="s">
        <v>59</v>
      </c>
      <c r="L5353" s="33" t="s">
        <v>205</v>
      </c>
      <c r="M5353" s="29" t="s">
        <v>206</v>
      </c>
      <c r="N5353" s="29">
        <v>0</v>
      </c>
      <c r="O5353" s="29" t="s">
        <v>47</v>
      </c>
      <c r="P5353" s="33">
        <v>37</v>
      </c>
      <c r="Q5353" s="33" t="s">
        <v>82</v>
      </c>
      <c r="R5353" s="80" t="s">
        <v>138</v>
      </c>
      <c r="S5353" s="81" t="s">
        <v>139</v>
      </c>
      <c r="T5353" s="81" t="s">
        <v>51</v>
      </c>
      <c r="U5353" s="82" t="s">
        <v>140</v>
      </c>
      <c r="V5353" s="83">
        <v>1.1000000000000001</v>
      </c>
      <c r="W5353" s="89">
        <v>1730.3000000000004</v>
      </c>
      <c r="X5353" s="85">
        <v>1</v>
      </c>
      <c r="Y5353" s="86">
        <v>1.54</v>
      </c>
      <c r="Z5353" s="82">
        <v>4</v>
      </c>
      <c r="AA5353" s="87">
        <v>0.38500000000000001</v>
      </c>
      <c r="AB5353" s="83">
        <v>0</v>
      </c>
      <c r="AC5353" s="89">
        <v>0</v>
      </c>
      <c r="AD5353" s="90">
        <v>43621</v>
      </c>
      <c r="AE5353" s="90">
        <v>43622</v>
      </c>
      <c r="AF5353" s="82">
        <v>1</v>
      </c>
      <c r="AG5353" s="84" t="s">
        <v>53</v>
      </c>
      <c r="AH5353" s="83">
        <v>0</v>
      </c>
      <c r="AI5353" s="89">
        <v>0</v>
      </c>
      <c r="AJ5353" s="89">
        <v>0</v>
      </c>
      <c r="AK5353" s="60" t="str">
        <f>+IF(Tabla1[[#This Row],[REQUEST_TY]]="SR MANTENIMIENTO CORRECTIVO", "EMERGENCIA", "OTROS")</f>
        <v>EMERGENCIA</v>
      </c>
      <c r="AL5353" s="6" t="str">
        <f>+_xlfn.IFS(Tabla1[[#This Row],[Veces obj]]&lt;=1,"0-1",Tabla1[[#This Row],[Veces obj]]&lt;=2,"1-2",Tabla1[[#This Row],[Veces obj]]&lt;=3,"2-3",TRUE,"&gt;3")</f>
        <v>0-1</v>
      </c>
      <c r="AM5353" s="60" t="str">
        <f>+_xlfn.IFS(MONTH(Tabla1[[#This Row],[MES]])&lt;=3,"Q1",MONTH(Tabla1[[#This Row],[MES]])&lt;=6,"Q2",MONTH(Tabla1[[#This Row],[MES]])&lt;=9,"Q3",TRUE,"Q4")</f>
        <v>Q2</v>
      </c>
      <c r="AN5353" s="15" t="str">
        <f>+IFERROR(VLOOKUP(Tabla1[[#This Row],[CUENTA]],CTAS[],2,0),"OTROS")</f>
        <v>OTROS</v>
      </c>
      <c r="AP5353" s="15" t="str">
        <f>+IFERROR(VLOOKUP(Tabla1[[#This Row],[EMPLEADO]],IS[],3,0),"OTROS")</f>
        <v>OTROS</v>
      </c>
      <c r="AQ5353" s="15" t="str">
        <f>+IFERROR(VLOOKUP(Tabla1[[#This Row],[EMPLEADO]],IS[[NÓMINA]:[INGENIERO]],2,0),"OTROS")</f>
        <v>OTROS</v>
      </c>
    </row>
    <row r="5354" spans="1:43" x14ac:dyDescent="0.25">
      <c r="A5354" s="28" t="s">
        <v>14528</v>
      </c>
      <c r="B5354" s="29">
        <v>1</v>
      </c>
      <c r="C5354" s="29" t="s">
        <v>14930</v>
      </c>
      <c r="D5354" s="30" t="s">
        <v>38</v>
      </c>
      <c r="E5354" s="31" t="s">
        <v>133</v>
      </c>
      <c r="F5354" s="31" t="s">
        <v>14931</v>
      </c>
      <c r="G5354" s="88" t="s">
        <v>8056</v>
      </c>
      <c r="H5354" s="29" t="s">
        <v>253</v>
      </c>
      <c r="I5354" s="32" t="s">
        <v>43</v>
      </c>
      <c r="J5354" s="29" t="s">
        <v>8</v>
      </c>
      <c r="K5354" s="33" t="s">
        <v>59</v>
      </c>
      <c r="L5354" s="33" t="s">
        <v>863</v>
      </c>
      <c r="M5354" s="29" t="s">
        <v>358</v>
      </c>
      <c r="N5354" s="29">
        <v>0</v>
      </c>
      <c r="O5354" s="29" t="s">
        <v>47</v>
      </c>
      <c r="P5354" s="33">
        <v>22</v>
      </c>
      <c r="Q5354" s="33" t="s">
        <v>62</v>
      </c>
      <c r="R5354" s="80" t="s">
        <v>138</v>
      </c>
      <c r="S5354" s="81" t="s">
        <v>139</v>
      </c>
      <c r="T5354" s="81" t="s">
        <v>51</v>
      </c>
      <c r="U5354" s="82" t="s">
        <v>262</v>
      </c>
      <c r="V5354" s="83">
        <v>1.05</v>
      </c>
      <c r="W5354" s="89">
        <v>1651.6500000000003</v>
      </c>
      <c r="X5354" s="85">
        <v>1</v>
      </c>
      <c r="Y5354" s="86">
        <v>1.02</v>
      </c>
      <c r="Z5354" s="82">
        <v>4</v>
      </c>
      <c r="AA5354" s="87">
        <v>0.255</v>
      </c>
      <c r="AB5354" s="83">
        <v>0</v>
      </c>
      <c r="AC5354" s="89">
        <v>0</v>
      </c>
      <c r="AD5354" s="90">
        <v>43621</v>
      </c>
      <c r="AE5354" s="90">
        <v>43622</v>
      </c>
      <c r="AF5354" s="82">
        <v>1</v>
      </c>
      <c r="AG5354" s="84" t="s">
        <v>53</v>
      </c>
      <c r="AH5354" s="83">
        <v>0</v>
      </c>
      <c r="AI5354" s="89">
        <v>0</v>
      </c>
      <c r="AJ5354" s="89">
        <v>0</v>
      </c>
      <c r="AK5354" s="60" t="str">
        <f>+IF(Tabla1[[#This Row],[REQUEST_TY]]="SR MANTENIMIENTO CORRECTIVO", "EMERGENCIA", "OTROS")</f>
        <v>EMERGENCIA</v>
      </c>
      <c r="AL5354" s="6" t="str">
        <f>+_xlfn.IFS(Tabla1[[#This Row],[Veces obj]]&lt;=1,"0-1",Tabla1[[#This Row],[Veces obj]]&lt;=2,"1-2",Tabla1[[#This Row],[Veces obj]]&lt;=3,"2-3",TRUE,"&gt;3")</f>
        <v>0-1</v>
      </c>
      <c r="AM5354" s="60" t="str">
        <f>+_xlfn.IFS(MONTH(Tabla1[[#This Row],[MES]])&lt;=3,"Q1",MONTH(Tabla1[[#This Row],[MES]])&lt;=6,"Q2",MONTH(Tabla1[[#This Row],[MES]])&lt;=9,"Q3",TRUE,"Q4")</f>
        <v>Q2</v>
      </c>
      <c r="AN5354" s="15" t="str">
        <f>+IFERROR(VLOOKUP(Tabla1[[#This Row],[CUENTA]],CTAS[],2,0),"OTROS")</f>
        <v>OTROS</v>
      </c>
      <c r="AP5354" s="15" t="str">
        <f>+IFERROR(VLOOKUP(Tabla1[[#This Row],[EMPLEADO]],IS[],3,0),"OTROS")</f>
        <v>OTROS</v>
      </c>
      <c r="AQ5354" s="15" t="str">
        <f>+IFERROR(VLOOKUP(Tabla1[[#This Row],[EMPLEADO]],IS[[NÓMINA]:[INGENIERO]],2,0),"OTROS")</f>
        <v>OTROS</v>
      </c>
    </row>
    <row r="5355" spans="1:43" x14ac:dyDescent="0.25">
      <c r="A5355" s="28" t="s">
        <v>14528</v>
      </c>
      <c r="B5355" s="29">
        <v>1</v>
      </c>
      <c r="C5355" s="29" t="s">
        <v>14932</v>
      </c>
      <c r="D5355" s="30" t="s">
        <v>38</v>
      </c>
      <c r="E5355" s="31" t="s">
        <v>133</v>
      </c>
      <c r="F5355" s="31" t="s">
        <v>14933</v>
      </c>
      <c r="G5355" s="88" t="s">
        <v>4572</v>
      </c>
      <c r="H5355" s="29" t="s">
        <v>784</v>
      </c>
      <c r="I5355" s="32" t="s">
        <v>43</v>
      </c>
      <c r="J5355" s="29" t="s">
        <v>8</v>
      </c>
      <c r="K5355" s="33" t="s">
        <v>59</v>
      </c>
      <c r="L5355" s="33" t="s">
        <v>1559</v>
      </c>
      <c r="M5355" s="29" t="s">
        <v>787</v>
      </c>
      <c r="N5355" s="29">
        <v>0</v>
      </c>
      <c r="O5355" s="29" t="s">
        <v>47</v>
      </c>
      <c r="P5355" s="33">
        <v>18</v>
      </c>
      <c r="Q5355" s="33" t="s">
        <v>62</v>
      </c>
      <c r="R5355" s="80" t="s">
        <v>138</v>
      </c>
      <c r="S5355" s="81" t="s">
        <v>139</v>
      </c>
      <c r="T5355" s="81" t="s">
        <v>51</v>
      </c>
      <c r="U5355" s="82" t="s">
        <v>262</v>
      </c>
      <c r="V5355" s="83">
        <v>1.05</v>
      </c>
      <c r="W5355" s="89">
        <v>1651.6500000000003</v>
      </c>
      <c r="X5355" s="85">
        <v>1</v>
      </c>
      <c r="Y5355" s="86">
        <v>3.7</v>
      </c>
      <c r="Z5355" s="82">
        <v>4</v>
      </c>
      <c r="AA5355" s="87">
        <v>0.92500000000000004</v>
      </c>
      <c r="AB5355" s="83">
        <v>0</v>
      </c>
      <c r="AC5355" s="89">
        <v>0</v>
      </c>
      <c r="AD5355" s="90">
        <v>43621</v>
      </c>
      <c r="AE5355" s="90">
        <v>43622</v>
      </c>
      <c r="AF5355" s="82">
        <v>1</v>
      </c>
      <c r="AG5355" s="84" t="s">
        <v>53</v>
      </c>
      <c r="AH5355" s="83">
        <v>0</v>
      </c>
      <c r="AI5355" s="89">
        <v>0</v>
      </c>
      <c r="AJ5355" s="89">
        <v>0</v>
      </c>
      <c r="AK5355" s="60" t="str">
        <f>+IF(Tabla1[[#This Row],[REQUEST_TY]]="SR MANTENIMIENTO CORRECTIVO", "EMERGENCIA", "OTROS")</f>
        <v>EMERGENCIA</v>
      </c>
      <c r="AL5355" s="6" t="str">
        <f>+_xlfn.IFS(Tabla1[[#This Row],[Veces obj]]&lt;=1,"0-1",Tabla1[[#This Row],[Veces obj]]&lt;=2,"1-2",Tabla1[[#This Row],[Veces obj]]&lt;=3,"2-3",TRUE,"&gt;3")</f>
        <v>0-1</v>
      </c>
      <c r="AM5355" s="60" t="str">
        <f>+_xlfn.IFS(MONTH(Tabla1[[#This Row],[MES]])&lt;=3,"Q1",MONTH(Tabla1[[#This Row],[MES]])&lt;=6,"Q2",MONTH(Tabla1[[#This Row],[MES]])&lt;=9,"Q3",TRUE,"Q4")</f>
        <v>Q2</v>
      </c>
      <c r="AN5355" s="15" t="str">
        <f>+IFERROR(VLOOKUP(Tabla1[[#This Row],[CUENTA]],CTAS[],2,0),"OTROS")</f>
        <v>OTROS</v>
      </c>
      <c r="AP5355" s="15" t="str">
        <f>+IFERROR(VLOOKUP(Tabla1[[#This Row],[EMPLEADO]],IS[],3,0),"OTROS")</f>
        <v>OTROS</v>
      </c>
      <c r="AQ5355" s="15" t="str">
        <f>+IFERROR(VLOOKUP(Tabla1[[#This Row],[EMPLEADO]],IS[[NÓMINA]:[INGENIERO]],2,0),"OTROS")</f>
        <v>OTROS</v>
      </c>
    </row>
    <row r="5356" spans="1:43" x14ac:dyDescent="0.25">
      <c r="A5356" s="28" t="s">
        <v>14528</v>
      </c>
      <c r="B5356" s="29">
        <v>1</v>
      </c>
      <c r="C5356" s="29" t="s">
        <v>14934</v>
      </c>
      <c r="D5356" s="30" t="s">
        <v>38</v>
      </c>
      <c r="E5356" s="31" t="s">
        <v>133</v>
      </c>
      <c r="F5356" s="31" t="s">
        <v>14935</v>
      </c>
      <c r="G5356" s="88" t="s">
        <v>862</v>
      </c>
      <c r="H5356" s="29" t="s">
        <v>253</v>
      </c>
      <c r="I5356" s="32" t="s">
        <v>43</v>
      </c>
      <c r="J5356" s="29" t="s">
        <v>8</v>
      </c>
      <c r="K5356" s="33" t="s">
        <v>59</v>
      </c>
      <c r="L5356" s="33" t="s">
        <v>863</v>
      </c>
      <c r="M5356" s="29" t="s">
        <v>358</v>
      </c>
      <c r="N5356" s="29">
        <v>0</v>
      </c>
      <c r="O5356" s="29" t="s">
        <v>47</v>
      </c>
      <c r="P5356" s="33">
        <v>22</v>
      </c>
      <c r="Q5356" s="33" t="s">
        <v>62</v>
      </c>
      <c r="R5356" s="80" t="s">
        <v>138</v>
      </c>
      <c r="S5356" s="81" t="s">
        <v>139</v>
      </c>
      <c r="T5356" s="81" t="s">
        <v>51</v>
      </c>
      <c r="U5356" s="82" t="s">
        <v>262</v>
      </c>
      <c r="V5356" s="83">
        <v>1.05</v>
      </c>
      <c r="W5356" s="89">
        <v>1651.6500000000003</v>
      </c>
      <c r="X5356" s="85">
        <v>1</v>
      </c>
      <c r="Y5356" s="86">
        <v>1.42</v>
      </c>
      <c r="Z5356" s="82">
        <v>4</v>
      </c>
      <c r="AA5356" s="87">
        <v>0.35499999999999998</v>
      </c>
      <c r="AB5356" s="83">
        <v>0</v>
      </c>
      <c r="AC5356" s="89">
        <v>0</v>
      </c>
      <c r="AD5356" s="90">
        <v>43622</v>
      </c>
      <c r="AE5356" s="90">
        <v>43622</v>
      </c>
      <c r="AF5356" s="82">
        <v>0</v>
      </c>
      <c r="AG5356" s="84" t="s">
        <v>53</v>
      </c>
      <c r="AH5356" s="83">
        <v>0</v>
      </c>
      <c r="AI5356" s="89">
        <v>0</v>
      </c>
      <c r="AJ5356" s="89">
        <v>0</v>
      </c>
      <c r="AK5356" s="60" t="str">
        <f>+IF(Tabla1[[#This Row],[REQUEST_TY]]="SR MANTENIMIENTO CORRECTIVO", "EMERGENCIA", "OTROS")</f>
        <v>EMERGENCIA</v>
      </c>
      <c r="AL5356" s="6" t="str">
        <f>+_xlfn.IFS(Tabla1[[#This Row],[Veces obj]]&lt;=1,"0-1",Tabla1[[#This Row],[Veces obj]]&lt;=2,"1-2",Tabla1[[#This Row],[Veces obj]]&lt;=3,"2-3",TRUE,"&gt;3")</f>
        <v>0-1</v>
      </c>
      <c r="AM5356" s="60" t="str">
        <f>+_xlfn.IFS(MONTH(Tabla1[[#This Row],[MES]])&lt;=3,"Q1",MONTH(Tabla1[[#This Row],[MES]])&lt;=6,"Q2",MONTH(Tabla1[[#This Row],[MES]])&lt;=9,"Q3",TRUE,"Q4")</f>
        <v>Q2</v>
      </c>
      <c r="AN5356" s="15" t="str">
        <f>+IFERROR(VLOOKUP(Tabla1[[#This Row],[CUENTA]],CTAS[],2,0),"OTROS")</f>
        <v>OTROS</v>
      </c>
      <c r="AP5356" s="15" t="str">
        <f>+IFERROR(VLOOKUP(Tabla1[[#This Row],[EMPLEADO]],IS[],3,0),"OTROS")</f>
        <v>OTROS</v>
      </c>
      <c r="AQ5356" s="15" t="str">
        <f>+IFERROR(VLOOKUP(Tabla1[[#This Row],[EMPLEADO]],IS[[NÓMINA]:[INGENIERO]],2,0),"OTROS")</f>
        <v>OTROS</v>
      </c>
    </row>
    <row r="5357" spans="1:43" x14ac:dyDescent="0.25">
      <c r="A5357" s="28" t="s">
        <v>14528</v>
      </c>
      <c r="B5357" s="29">
        <v>1</v>
      </c>
      <c r="C5357" s="29" t="s">
        <v>14936</v>
      </c>
      <c r="D5357" s="30" t="s">
        <v>38</v>
      </c>
      <c r="E5357" s="31" t="s">
        <v>76</v>
      </c>
      <c r="F5357" s="31" t="s">
        <v>14937</v>
      </c>
      <c r="G5357" s="88" t="s">
        <v>1589</v>
      </c>
      <c r="H5357" s="29" t="s">
        <v>1052</v>
      </c>
      <c r="I5357" s="32" t="s">
        <v>43</v>
      </c>
      <c r="J5357" s="29" t="s">
        <v>8</v>
      </c>
      <c r="K5357" s="33" t="s">
        <v>102</v>
      </c>
      <c r="L5357" s="33" t="s">
        <v>1590</v>
      </c>
      <c r="M5357" s="29" t="s">
        <v>222</v>
      </c>
      <c r="N5357" s="29">
        <v>0</v>
      </c>
      <c r="O5357" s="29" t="s">
        <v>47</v>
      </c>
      <c r="P5357" s="33">
        <v>13</v>
      </c>
      <c r="Q5357" s="33" t="s">
        <v>194</v>
      </c>
      <c r="R5357" s="80" t="s">
        <v>63</v>
      </c>
      <c r="S5357" s="81" t="s">
        <v>64</v>
      </c>
      <c r="T5357" s="81" t="s">
        <v>51</v>
      </c>
      <c r="U5357" s="82" t="s">
        <v>195</v>
      </c>
      <c r="V5357" s="83">
        <v>0.6</v>
      </c>
      <c r="W5357" s="89">
        <v>819</v>
      </c>
      <c r="X5357" s="85">
        <v>1</v>
      </c>
      <c r="Y5357" s="86">
        <v>2.0699999999999998</v>
      </c>
      <c r="Z5357" s="82">
        <v>5</v>
      </c>
      <c r="AA5357" s="87">
        <v>0.41399999999999998</v>
      </c>
      <c r="AB5357" s="83">
        <v>0</v>
      </c>
      <c r="AC5357" s="89">
        <v>0</v>
      </c>
      <c r="AD5357" s="90">
        <v>43622</v>
      </c>
      <c r="AE5357" s="90">
        <v>43622</v>
      </c>
      <c r="AF5357" s="82">
        <v>0</v>
      </c>
      <c r="AG5357" s="84" t="s">
        <v>53</v>
      </c>
      <c r="AH5357" s="83">
        <v>0</v>
      </c>
      <c r="AI5357" s="89">
        <v>0</v>
      </c>
      <c r="AJ5357" s="89">
        <v>0</v>
      </c>
      <c r="AK5357" s="60" t="str">
        <f>+IF(Tabla1[[#This Row],[REQUEST_TY]]="SR MANTENIMIENTO CORRECTIVO", "EMERGENCIA", "OTROS")</f>
        <v>EMERGENCIA</v>
      </c>
      <c r="AL5357" s="6" t="str">
        <f>+_xlfn.IFS(Tabla1[[#This Row],[Veces obj]]&lt;=1,"0-1",Tabla1[[#This Row],[Veces obj]]&lt;=2,"1-2",Tabla1[[#This Row],[Veces obj]]&lt;=3,"2-3",TRUE,"&gt;3")</f>
        <v>0-1</v>
      </c>
      <c r="AM5357" s="60" t="str">
        <f>+_xlfn.IFS(MONTH(Tabla1[[#This Row],[MES]])&lt;=3,"Q1",MONTH(Tabla1[[#This Row],[MES]])&lt;=6,"Q2",MONTH(Tabla1[[#This Row],[MES]])&lt;=9,"Q3",TRUE,"Q4")</f>
        <v>Q2</v>
      </c>
      <c r="AN5357" s="15" t="str">
        <f>+IFERROR(VLOOKUP(Tabla1[[#This Row],[CUENTA]],CTAS[],2,0),"OTROS")</f>
        <v>OTROS</v>
      </c>
      <c r="AP5357" s="15" t="str">
        <f>+IFERROR(VLOOKUP(Tabla1[[#This Row],[EMPLEADO]],IS[],3,0),"OTROS")</f>
        <v>OTROS</v>
      </c>
      <c r="AQ5357" s="15" t="str">
        <f>+IFERROR(VLOOKUP(Tabla1[[#This Row],[EMPLEADO]],IS[[NÓMINA]:[INGENIERO]],2,0),"OTROS")</f>
        <v>OTROS</v>
      </c>
    </row>
    <row r="5358" spans="1:43" x14ac:dyDescent="0.25">
      <c r="A5358" s="28" t="s">
        <v>14528</v>
      </c>
      <c r="B5358" s="29">
        <v>1</v>
      </c>
      <c r="C5358" s="29" t="s">
        <v>14938</v>
      </c>
      <c r="D5358" s="30" t="s">
        <v>38</v>
      </c>
      <c r="E5358" s="31" t="s">
        <v>39</v>
      </c>
      <c r="F5358" s="31" t="s">
        <v>14939</v>
      </c>
      <c r="G5358" s="88" t="s">
        <v>14940</v>
      </c>
      <c r="H5358" s="29" t="s">
        <v>915</v>
      </c>
      <c r="I5358" s="32" t="s">
        <v>43</v>
      </c>
      <c r="J5358" s="29" t="s">
        <v>8</v>
      </c>
      <c r="K5358" s="33" t="s">
        <v>607</v>
      </c>
      <c r="L5358" s="33" t="s">
        <v>12273</v>
      </c>
      <c r="M5358" s="29" t="s">
        <v>131</v>
      </c>
      <c r="N5358" s="29">
        <v>0</v>
      </c>
      <c r="O5358" s="29" t="s">
        <v>47</v>
      </c>
      <c r="P5358" s="33">
        <v>2743</v>
      </c>
      <c r="Q5358" s="33" t="s">
        <v>48</v>
      </c>
      <c r="R5358" s="80" t="s">
        <v>49</v>
      </c>
      <c r="S5358" s="81" t="s">
        <v>50</v>
      </c>
      <c r="T5358" s="81" t="s">
        <v>51</v>
      </c>
      <c r="U5358" s="82" t="s">
        <v>52</v>
      </c>
      <c r="V5358" s="83">
        <v>1.05</v>
      </c>
      <c r="W5358" s="89">
        <v>750.75000000000011</v>
      </c>
      <c r="X5358" s="85">
        <v>1</v>
      </c>
      <c r="Y5358" s="86">
        <v>1.45</v>
      </c>
      <c r="Z5358" s="82">
        <v>5</v>
      </c>
      <c r="AA5358" s="87">
        <v>0.28999999999999998</v>
      </c>
      <c r="AB5358" s="83">
        <v>0</v>
      </c>
      <c r="AC5358" s="89">
        <v>0</v>
      </c>
      <c r="AD5358" s="90">
        <v>43622</v>
      </c>
      <c r="AE5358" s="90">
        <v>43622</v>
      </c>
      <c r="AF5358" s="82">
        <v>0</v>
      </c>
      <c r="AG5358" s="84" t="s">
        <v>53</v>
      </c>
      <c r="AH5358" s="83">
        <v>0</v>
      </c>
      <c r="AI5358" s="89">
        <v>0</v>
      </c>
      <c r="AJ5358" s="89">
        <v>0</v>
      </c>
      <c r="AK5358" s="60" t="str">
        <f>+IF(Tabla1[[#This Row],[REQUEST_TY]]="SR MANTENIMIENTO CORRECTIVO", "EMERGENCIA", "OTROS")</f>
        <v>EMERGENCIA</v>
      </c>
      <c r="AL5358" s="6" t="str">
        <f>+_xlfn.IFS(Tabla1[[#This Row],[Veces obj]]&lt;=1,"0-1",Tabla1[[#This Row],[Veces obj]]&lt;=2,"1-2",Tabla1[[#This Row],[Veces obj]]&lt;=3,"2-3",TRUE,"&gt;3")</f>
        <v>0-1</v>
      </c>
      <c r="AM5358" s="60" t="str">
        <f>+_xlfn.IFS(MONTH(Tabla1[[#This Row],[MES]])&lt;=3,"Q1",MONTH(Tabla1[[#This Row],[MES]])&lt;=6,"Q2",MONTH(Tabla1[[#This Row],[MES]])&lt;=9,"Q3",TRUE,"Q4")</f>
        <v>Q2</v>
      </c>
      <c r="AN5358" s="15" t="str">
        <f>+IFERROR(VLOOKUP(Tabla1[[#This Row],[CUENTA]],CTAS[],2,0),"OTROS")</f>
        <v>OTROS</v>
      </c>
      <c r="AP5358" s="15" t="str">
        <f>+IFERROR(VLOOKUP(Tabla1[[#This Row],[EMPLEADO]],IS[],3,0),"OTROS")</f>
        <v>OTROS</v>
      </c>
      <c r="AQ5358" s="15" t="str">
        <f>+IFERROR(VLOOKUP(Tabla1[[#This Row],[EMPLEADO]],IS[[NÓMINA]:[INGENIERO]],2,0),"OTROS")</f>
        <v>OTROS</v>
      </c>
    </row>
    <row r="5359" spans="1:43" x14ac:dyDescent="0.25">
      <c r="A5359" s="28" t="s">
        <v>14528</v>
      </c>
      <c r="B5359" s="29">
        <v>1</v>
      </c>
      <c r="C5359" s="29" t="s">
        <v>14941</v>
      </c>
      <c r="D5359" s="30" t="s">
        <v>38</v>
      </c>
      <c r="E5359" s="31" t="s">
        <v>725</v>
      </c>
      <c r="F5359" s="31" t="s">
        <v>14942</v>
      </c>
      <c r="G5359" s="88" t="s">
        <v>7553</v>
      </c>
      <c r="H5359" s="29" t="s">
        <v>471</v>
      </c>
      <c r="I5359" s="32" t="s">
        <v>43</v>
      </c>
      <c r="J5359" s="29" t="s">
        <v>8</v>
      </c>
      <c r="K5359" s="33" t="s">
        <v>59</v>
      </c>
      <c r="L5359" s="33" t="s">
        <v>7554</v>
      </c>
      <c r="M5359" s="29" t="s">
        <v>131</v>
      </c>
      <c r="N5359" s="29">
        <v>0</v>
      </c>
      <c r="O5359" s="29" t="s">
        <v>47</v>
      </c>
      <c r="P5359" s="33">
        <v>18</v>
      </c>
      <c r="Q5359" s="33" t="s">
        <v>62</v>
      </c>
      <c r="R5359" s="80" t="s">
        <v>223</v>
      </c>
      <c r="S5359" s="81" t="s">
        <v>139</v>
      </c>
      <c r="T5359" s="81" t="s">
        <v>51</v>
      </c>
      <c r="U5359" s="82" t="s">
        <v>262</v>
      </c>
      <c r="V5359" s="83">
        <v>1.05</v>
      </c>
      <c r="W5359" s="89">
        <v>1651.6500000000003</v>
      </c>
      <c r="X5359" s="85">
        <v>1</v>
      </c>
      <c r="Y5359" s="86">
        <v>2.4</v>
      </c>
      <c r="Z5359" s="82">
        <v>4</v>
      </c>
      <c r="AA5359" s="87">
        <v>0.6</v>
      </c>
      <c r="AB5359" s="83">
        <v>0</v>
      </c>
      <c r="AC5359" s="89">
        <v>0</v>
      </c>
      <c r="AD5359" s="90">
        <v>43622</v>
      </c>
      <c r="AE5359" s="90">
        <v>43622</v>
      </c>
      <c r="AF5359" s="82">
        <v>0</v>
      </c>
      <c r="AG5359" s="84" t="s">
        <v>53</v>
      </c>
      <c r="AH5359" s="83">
        <v>0</v>
      </c>
      <c r="AI5359" s="89">
        <v>0</v>
      </c>
      <c r="AJ5359" s="89">
        <v>0</v>
      </c>
      <c r="AK5359" s="60" t="str">
        <f>+IF(Tabla1[[#This Row],[REQUEST_TY]]="SR MANTENIMIENTO CORRECTIVO", "EMERGENCIA", "OTROS")</f>
        <v>EMERGENCIA</v>
      </c>
      <c r="AL5359" s="6" t="str">
        <f>+_xlfn.IFS(Tabla1[[#This Row],[Veces obj]]&lt;=1,"0-1",Tabla1[[#This Row],[Veces obj]]&lt;=2,"1-2",Tabla1[[#This Row],[Veces obj]]&lt;=3,"2-3",TRUE,"&gt;3")</f>
        <v>0-1</v>
      </c>
      <c r="AM5359" s="60" t="str">
        <f>+_xlfn.IFS(MONTH(Tabla1[[#This Row],[MES]])&lt;=3,"Q1",MONTH(Tabla1[[#This Row],[MES]])&lt;=6,"Q2",MONTH(Tabla1[[#This Row],[MES]])&lt;=9,"Q3",TRUE,"Q4")</f>
        <v>Q2</v>
      </c>
      <c r="AN5359" s="15" t="str">
        <f>+IFERROR(VLOOKUP(Tabla1[[#This Row],[CUENTA]],CTAS[],2,0),"OTROS")</f>
        <v>OTROS</v>
      </c>
      <c r="AP5359" s="15" t="str">
        <f>+IFERROR(VLOOKUP(Tabla1[[#This Row],[EMPLEADO]],IS[],3,0),"OTROS")</f>
        <v>OTROS</v>
      </c>
      <c r="AQ5359" s="15" t="str">
        <f>+IFERROR(VLOOKUP(Tabla1[[#This Row],[EMPLEADO]],IS[[NÓMINA]:[INGENIERO]],2,0),"OTROS")</f>
        <v>OTROS</v>
      </c>
    </row>
    <row r="5360" spans="1:43" x14ac:dyDescent="0.25">
      <c r="A5360" s="28" t="s">
        <v>14528</v>
      </c>
      <c r="B5360" s="29">
        <v>1</v>
      </c>
      <c r="C5360" s="29" t="s">
        <v>14943</v>
      </c>
      <c r="D5360" s="30" t="s">
        <v>38</v>
      </c>
      <c r="E5360" s="31" t="s">
        <v>39</v>
      </c>
      <c r="F5360" s="31" t="s">
        <v>14944</v>
      </c>
      <c r="G5360" s="88" t="s">
        <v>8626</v>
      </c>
      <c r="H5360" s="29" t="s">
        <v>1572</v>
      </c>
      <c r="I5360" s="32" t="s">
        <v>43</v>
      </c>
      <c r="J5360" s="29" t="s">
        <v>8</v>
      </c>
      <c r="K5360" s="33" t="s">
        <v>607</v>
      </c>
      <c r="L5360" s="33" t="s">
        <v>8627</v>
      </c>
      <c r="M5360" s="29" t="s">
        <v>1957</v>
      </c>
      <c r="N5360" s="29">
        <v>0</v>
      </c>
      <c r="O5360" s="29" t="s">
        <v>47</v>
      </c>
      <c r="P5360" s="33">
        <v>5</v>
      </c>
      <c r="Q5360" s="33" t="s">
        <v>207</v>
      </c>
      <c r="R5360" s="80" t="s">
        <v>49</v>
      </c>
      <c r="S5360" s="81" t="s">
        <v>50</v>
      </c>
      <c r="T5360" s="81" t="s">
        <v>51</v>
      </c>
      <c r="U5360" s="82" t="s">
        <v>486</v>
      </c>
      <c r="V5360" s="83">
        <v>0</v>
      </c>
      <c r="W5360" s="89">
        <v>0</v>
      </c>
      <c r="X5360" s="85">
        <v>1</v>
      </c>
      <c r="Y5360" s="86">
        <v>5.47</v>
      </c>
      <c r="Z5360" s="82">
        <v>5</v>
      </c>
      <c r="AA5360" s="87">
        <v>1.0939999999999999</v>
      </c>
      <c r="AB5360" s="83">
        <v>2.3499999999999965E-2</v>
      </c>
      <c r="AC5360" s="89">
        <v>-16.802499999999977</v>
      </c>
      <c r="AD5360" s="90">
        <v>43622</v>
      </c>
      <c r="AE5360" s="90">
        <v>43622</v>
      </c>
      <c r="AF5360" s="82">
        <v>0</v>
      </c>
      <c r="AG5360" s="84" t="s">
        <v>53</v>
      </c>
      <c r="AH5360" s="83">
        <v>0</v>
      </c>
      <c r="AI5360" s="89">
        <v>0</v>
      </c>
      <c r="AJ5360" s="89">
        <v>0</v>
      </c>
      <c r="AK5360" s="60" t="str">
        <f>+IF(Tabla1[[#This Row],[REQUEST_TY]]="SR MANTENIMIENTO CORRECTIVO", "EMERGENCIA", "OTROS")</f>
        <v>EMERGENCIA</v>
      </c>
      <c r="AL5360" s="6" t="str">
        <f>+_xlfn.IFS(Tabla1[[#This Row],[Veces obj]]&lt;=1,"0-1",Tabla1[[#This Row],[Veces obj]]&lt;=2,"1-2",Tabla1[[#This Row],[Veces obj]]&lt;=3,"2-3",TRUE,"&gt;3")</f>
        <v>1-2</v>
      </c>
      <c r="AM5360" s="60" t="str">
        <f>+_xlfn.IFS(MONTH(Tabla1[[#This Row],[MES]])&lt;=3,"Q1",MONTH(Tabla1[[#This Row],[MES]])&lt;=6,"Q2",MONTH(Tabla1[[#This Row],[MES]])&lt;=9,"Q3",TRUE,"Q4")</f>
        <v>Q2</v>
      </c>
      <c r="AN5360" s="15" t="str">
        <f>+IFERROR(VLOOKUP(Tabla1[[#This Row],[CUENTA]],CTAS[],2,0),"OTROS")</f>
        <v>OTROS</v>
      </c>
      <c r="AP5360" s="15" t="str">
        <f>+IFERROR(VLOOKUP(Tabla1[[#This Row],[EMPLEADO]],IS[],3,0),"OTROS")</f>
        <v>OTROS</v>
      </c>
      <c r="AQ5360" s="15" t="str">
        <f>+IFERROR(VLOOKUP(Tabla1[[#This Row],[EMPLEADO]],IS[[NÓMINA]:[INGENIERO]],2,0),"OTROS")</f>
        <v>OTROS</v>
      </c>
    </row>
    <row r="5361" spans="1:43" x14ac:dyDescent="0.25">
      <c r="A5361" s="28" t="s">
        <v>14528</v>
      </c>
      <c r="B5361" s="29">
        <v>1</v>
      </c>
      <c r="C5361" s="29" t="s">
        <v>14945</v>
      </c>
      <c r="D5361" s="30" t="s">
        <v>38</v>
      </c>
      <c r="E5361" s="31" t="s">
        <v>464</v>
      </c>
      <c r="F5361" s="31" t="s">
        <v>14946</v>
      </c>
      <c r="G5361" s="88" t="s">
        <v>10777</v>
      </c>
      <c r="H5361" s="29" t="s">
        <v>297</v>
      </c>
      <c r="I5361" s="32" t="s">
        <v>43</v>
      </c>
      <c r="J5361" s="29" t="s">
        <v>8</v>
      </c>
      <c r="K5361" s="33" t="s">
        <v>2725</v>
      </c>
      <c r="L5361" s="33" t="s">
        <v>14947</v>
      </c>
      <c r="M5361" s="29" t="s">
        <v>94</v>
      </c>
      <c r="N5361" s="29">
        <v>0</v>
      </c>
      <c r="O5361" s="29" t="s">
        <v>47</v>
      </c>
      <c r="P5361" s="33">
        <v>58</v>
      </c>
      <c r="Q5361" s="33" t="s">
        <v>82</v>
      </c>
      <c r="R5361" s="80" t="s">
        <v>242</v>
      </c>
      <c r="S5361" s="81" t="s">
        <v>64</v>
      </c>
      <c r="T5361" s="81" t="s">
        <v>51</v>
      </c>
      <c r="U5361" s="82" t="s">
        <v>83</v>
      </c>
      <c r="V5361" s="83">
        <v>1.05</v>
      </c>
      <c r="W5361" s="89">
        <v>1433.25</v>
      </c>
      <c r="X5361" s="85">
        <v>1</v>
      </c>
      <c r="Y5361" s="86">
        <v>1.67</v>
      </c>
      <c r="Z5361" s="82">
        <v>5</v>
      </c>
      <c r="AA5361" s="87">
        <v>0.33399999999999996</v>
      </c>
      <c r="AB5361" s="83">
        <v>0</v>
      </c>
      <c r="AC5361" s="89">
        <v>0</v>
      </c>
      <c r="AD5361" s="90">
        <v>43622</v>
      </c>
      <c r="AE5361" s="90">
        <v>43622</v>
      </c>
      <c r="AF5361" s="82">
        <v>0</v>
      </c>
      <c r="AG5361" s="84" t="s">
        <v>53</v>
      </c>
      <c r="AH5361" s="83">
        <v>0</v>
      </c>
      <c r="AI5361" s="89">
        <v>0</v>
      </c>
      <c r="AJ5361" s="89">
        <v>0</v>
      </c>
      <c r="AK5361" s="60" t="str">
        <f>+IF(Tabla1[[#This Row],[REQUEST_TY]]="SR MANTENIMIENTO CORRECTIVO", "EMERGENCIA", "OTROS")</f>
        <v>EMERGENCIA</v>
      </c>
      <c r="AL5361" s="6" t="str">
        <f>+_xlfn.IFS(Tabla1[[#This Row],[Veces obj]]&lt;=1,"0-1",Tabla1[[#This Row],[Veces obj]]&lt;=2,"1-2",Tabla1[[#This Row],[Veces obj]]&lt;=3,"2-3",TRUE,"&gt;3")</f>
        <v>0-1</v>
      </c>
      <c r="AM5361" s="60" t="str">
        <f>+_xlfn.IFS(MONTH(Tabla1[[#This Row],[MES]])&lt;=3,"Q1",MONTH(Tabla1[[#This Row],[MES]])&lt;=6,"Q2",MONTH(Tabla1[[#This Row],[MES]])&lt;=9,"Q3",TRUE,"Q4")</f>
        <v>Q2</v>
      </c>
      <c r="AN5361" s="15" t="str">
        <f>+IFERROR(VLOOKUP(Tabla1[[#This Row],[CUENTA]],CTAS[],2,0),"OTROS")</f>
        <v>OTROS</v>
      </c>
      <c r="AP5361" s="15" t="str">
        <f>+IFERROR(VLOOKUP(Tabla1[[#This Row],[EMPLEADO]],IS[],3,0),"OTROS")</f>
        <v>JUAREZ</v>
      </c>
      <c r="AQ5361" s="15" t="str">
        <f>+IFERROR(VLOOKUP(Tabla1[[#This Row],[EMPLEADO]],IS[[NÓMINA]:[INGENIERO]],2,0),"OTROS")</f>
        <v>ALFREDO TORRES</v>
      </c>
    </row>
    <row r="5362" spans="1:43" x14ac:dyDescent="0.25">
      <c r="A5362" s="28" t="s">
        <v>14528</v>
      </c>
      <c r="B5362" s="29">
        <v>1</v>
      </c>
      <c r="C5362" s="29" t="s">
        <v>14948</v>
      </c>
      <c r="D5362" s="30" t="s">
        <v>38</v>
      </c>
      <c r="E5362" s="31" t="s">
        <v>147</v>
      </c>
      <c r="F5362" s="31" t="s">
        <v>14949</v>
      </c>
      <c r="G5362" s="88" t="s">
        <v>14950</v>
      </c>
      <c r="H5362" s="29" t="s">
        <v>8227</v>
      </c>
      <c r="I5362" s="32" t="s">
        <v>43</v>
      </c>
      <c r="J5362" s="29" t="s">
        <v>8</v>
      </c>
      <c r="K5362" s="33" t="s">
        <v>528</v>
      </c>
      <c r="L5362" s="33" t="s">
        <v>8228</v>
      </c>
      <c r="M5362" s="29" t="s">
        <v>8229</v>
      </c>
      <c r="N5362" s="29">
        <v>1</v>
      </c>
      <c r="O5362" s="29" t="s">
        <v>47</v>
      </c>
      <c r="P5362" s="33">
        <v>119</v>
      </c>
      <c r="Q5362" s="33" t="s">
        <v>48</v>
      </c>
      <c r="R5362" s="80" t="s">
        <v>153</v>
      </c>
      <c r="S5362" s="81" t="s">
        <v>50</v>
      </c>
      <c r="T5362" s="81" t="s">
        <v>51</v>
      </c>
      <c r="U5362" s="82" t="s">
        <v>52</v>
      </c>
      <c r="V5362" s="83">
        <v>1.05</v>
      </c>
      <c r="W5362" s="89">
        <v>0</v>
      </c>
      <c r="X5362" s="85">
        <v>1</v>
      </c>
      <c r="Y5362" s="86">
        <v>0.44</v>
      </c>
      <c r="Z5362" s="82">
        <v>5</v>
      </c>
      <c r="AA5362" s="87">
        <v>8.7999999999999995E-2</v>
      </c>
      <c r="AB5362" s="83">
        <v>0</v>
      </c>
      <c r="AC5362" s="89">
        <v>0</v>
      </c>
      <c r="AD5362" s="90">
        <v>43622</v>
      </c>
      <c r="AE5362" s="90">
        <v>43622</v>
      </c>
      <c r="AF5362" s="82">
        <v>0</v>
      </c>
      <c r="AG5362" s="84" t="s">
        <v>53</v>
      </c>
      <c r="AH5362" s="83">
        <v>0</v>
      </c>
      <c r="AI5362" s="89">
        <v>0</v>
      </c>
      <c r="AJ5362" s="89">
        <v>0</v>
      </c>
      <c r="AK5362" s="60" t="str">
        <f>+IF(Tabla1[[#This Row],[REQUEST_TY]]="SR MANTENIMIENTO CORRECTIVO", "EMERGENCIA", "OTROS")</f>
        <v>EMERGENCIA</v>
      </c>
      <c r="AL5362" s="6" t="str">
        <f>+_xlfn.IFS(Tabla1[[#This Row],[Veces obj]]&lt;=1,"0-1",Tabla1[[#This Row],[Veces obj]]&lt;=2,"1-2",Tabla1[[#This Row],[Veces obj]]&lt;=3,"2-3",TRUE,"&gt;3")</f>
        <v>0-1</v>
      </c>
      <c r="AM5362" s="60" t="str">
        <f>+_xlfn.IFS(MONTH(Tabla1[[#This Row],[MES]])&lt;=3,"Q1",MONTH(Tabla1[[#This Row],[MES]])&lt;=6,"Q2",MONTH(Tabla1[[#This Row],[MES]])&lt;=9,"Q3",TRUE,"Q4")</f>
        <v>Q2</v>
      </c>
      <c r="AN5362" s="15" t="str">
        <f>+IFERROR(VLOOKUP(Tabla1[[#This Row],[CUENTA]],CTAS[],2,0),"OTROS")</f>
        <v>OTROS</v>
      </c>
      <c r="AP5362" s="15" t="str">
        <f>+IFERROR(VLOOKUP(Tabla1[[#This Row],[EMPLEADO]],IS[],3,0),"OTROS")</f>
        <v>OTROS</v>
      </c>
      <c r="AQ5362" s="15" t="str">
        <f>+IFERROR(VLOOKUP(Tabla1[[#This Row],[EMPLEADO]],IS[[NÓMINA]:[INGENIERO]],2,0),"OTROS")</f>
        <v>OTROS</v>
      </c>
    </row>
    <row r="5363" spans="1:43" x14ac:dyDescent="0.25">
      <c r="A5363" s="28" t="s">
        <v>14528</v>
      </c>
      <c r="B5363" s="29">
        <v>1</v>
      </c>
      <c r="C5363" s="29" t="s">
        <v>14951</v>
      </c>
      <c r="D5363" s="30" t="s">
        <v>38</v>
      </c>
      <c r="E5363" s="31" t="s">
        <v>535</v>
      </c>
      <c r="F5363" s="31" t="s">
        <v>14882</v>
      </c>
      <c r="G5363" s="88" t="s">
        <v>14952</v>
      </c>
      <c r="H5363" s="29" t="s">
        <v>8581</v>
      </c>
      <c r="I5363" s="32" t="s">
        <v>43</v>
      </c>
      <c r="J5363" s="29" t="s">
        <v>8</v>
      </c>
      <c r="K5363" s="33" t="s">
        <v>117</v>
      </c>
      <c r="L5363" s="33" t="s">
        <v>14953</v>
      </c>
      <c r="M5363" s="29" t="s">
        <v>473</v>
      </c>
      <c r="N5363" s="29">
        <v>0</v>
      </c>
      <c r="O5363" s="29" t="s">
        <v>47</v>
      </c>
      <c r="P5363" s="33">
        <v>2743</v>
      </c>
      <c r="Q5363" s="33" t="s">
        <v>48</v>
      </c>
      <c r="R5363" s="80" t="s">
        <v>49</v>
      </c>
      <c r="S5363" s="81" t="s">
        <v>50</v>
      </c>
      <c r="T5363" s="81" t="s">
        <v>51</v>
      </c>
      <c r="U5363" s="82" t="s">
        <v>52</v>
      </c>
      <c r="V5363" s="83">
        <v>1.05</v>
      </c>
      <c r="W5363" s="89">
        <v>750.75000000000011</v>
      </c>
      <c r="X5363" s="85">
        <v>1</v>
      </c>
      <c r="Y5363" s="86">
        <v>8.4700000000000006</v>
      </c>
      <c r="Z5363" s="82">
        <v>5</v>
      </c>
      <c r="AA5363" s="87">
        <v>1.6940000000000002</v>
      </c>
      <c r="AB5363" s="83">
        <v>0.17350000000000004</v>
      </c>
      <c r="AC5363" s="89">
        <v>-124.05250000000005</v>
      </c>
      <c r="AD5363" s="90">
        <v>43622</v>
      </c>
      <c r="AE5363" s="90">
        <v>43622</v>
      </c>
      <c r="AF5363" s="82">
        <v>0</v>
      </c>
      <c r="AG5363" s="84" t="s">
        <v>53</v>
      </c>
      <c r="AH5363" s="83">
        <v>0</v>
      </c>
      <c r="AI5363" s="89">
        <v>0</v>
      </c>
      <c r="AJ5363" s="89">
        <v>0</v>
      </c>
      <c r="AK5363" s="60" t="str">
        <f>+IF(Tabla1[[#This Row],[REQUEST_TY]]="SR MANTENIMIENTO CORRECTIVO", "EMERGENCIA", "OTROS")</f>
        <v>EMERGENCIA</v>
      </c>
      <c r="AL5363" s="6" t="str">
        <f>+_xlfn.IFS(Tabla1[[#This Row],[Veces obj]]&lt;=1,"0-1",Tabla1[[#This Row],[Veces obj]]&lt;=2,"1-2",Tabla1[[#This Row],[Veces obj]]&lt;=3,"2-3",TRUE,"&gt;3")</f>
        <v>1-2</v>
      </c>
      <c r="AM5363" s="60" t="str">
        <f>+_xlfn.IFS(MONTH(Tabla1[[#This Row],[MES]])&lt;=3,"Q1",MONTH(Tabla1[[#This Row],[MES]])&lt;=6,"Q2",MONTH(Tabla1[[#This Row],[MES]])&lt;=9,"Q3",TRUE,"Q4")</f>
        <v>Q2</v>
      </c>
      <c r="AN5363" s="15" t="str">
        <f>+IFERROR(VLOOKUP(Tabla1[[#This Row],[CUENTA]],CTAS[],2,0),"OTROS")</f>
        <v>OTROS</v>
      </c>
      <c r="AP5363" s="15" t="str">
        <f>+IFERROR(VLOOKUP(Tabla1[[#This Row],[EMPLEADO]],IS[],3,0),"OTROS")</f>
        <v>OTROS</v>
      </c>
      <c r="AQ5363" s="15" t="str">
        <f>+IFERROR(VLOOKUP(Tabla1[[#This Row],[EMPLEADO]],IS[[NÓMINA]:[INGENIERO]],2,0),"OTROS")</f>
        <v>OTROS</v>
      </c>
    </row>
    <row r="5364" spans="1:43" x14ac:dyDescent="0.25">
      <c r="A5364" s="28" t="s">
        <v>14528</v>
      </c>
      <c r="B5364" s="29">
        <v>1</v>
      </c>
      <c r="C5364" s="29" t="s">
        <v>14954</v>
      </c>
      <c r="D5364" s="30" t="s">
        <v>38</v>
      </c>
      <c r="E5364" s="31" t="s">
        <v>258</v>
      </c>
      <c r="F5364" s="31" t="s">
        <v>14955</v>
      </c>
      <c r="G5364" s="88" t="s">
        <v>2215</v>
      </c>
      <c r="H5364" s="29" t="s">
        <v>10274</v>
      </c>
      <c r="I5364" s="32" t="s">
        <v>43</v>
      </c>
      <c r="J5364" s="29" t="s">
        <v>8</v>
      </c>
      <c r="K5364" s="33" t="s">
        <v>59</v>
      </c>
      <c r="L5364" s="33" t="s">
        <v>629</v>
      </c>
      <c r="M5364" s="29" t="s">
        <v>46</v>
      </c>
      <c r="N5364" s="29">
        <v>0</v>
      </c>
      <c r="O5364" s="29" t="s">
        <v>47</v>
      </c>
      <c r="P5364" s="33">
        <v>52</v>
      </c>
      <c r="Q5364" s="33" t="s">
        <v>82</v>
      </c>
      <c r="R5364" s="80" t="s">
        <v>138</v>
      </c>
      <c r="S5364" s="81" t="s">
        <v>139</v>
      </c>
      <c r="T5364" s="81" t="s">
        <v>51</v>
      </c>
      <c r="U5364" s="82" t="s">
        <v>140</v>
      </c>
      <c r="V5364" s="83">
        <v>1.1000000000000001</v>
      </c>
      <c r="W5364" s="89">
        <v>1730.3000000000004</v>
      </c>
      <c r="X5364" s="85">
        <v>1</v>
      </c>
      <c r="Y5364" s="86">
        <v>2.17</v>
      </c>
      <c r="Z5364" s="82">
        <v>4</v>
      </c>
      <c r="AA5364" s="87">
        <v>0.54249999999999998</v>
      </c>
      <c r="AB5364" s="83">
        <v>0</v>
      </c>
      <c r="AC5364" s="89">
        <v>0</v>
      </c>
      <c r="AD5364" s="90">
        <v>43622</v>
      </c>
      <c r="AE5364" s="90">
        <v>43622</v>
      </c>
      <c r="AF5364" s="82">
        <v>0</v>
      </c>
      <c r="AG5364" s="84" t="s">
        <v>53</v>
      </c>
      <c r="AH5364" s="83">
        <v>0</v>
      </c>
      <c r="AI5364" s="89">
        <v>0</v>
      </c>
      <c r="AJ5364" s="89">
        <v>0</v>
      </c>
      <c r="AK5364" s="60" t="str">
        <f>+IF(Tabla1[[#This Row],[REQUEST_TY]]="SR MANTENIMIENTO CORRECTIVO", "EMERGENCIA", "OTROS")</f>
        <v>EMERGENCIA</v>
      </c>
      <c r="AL5364" s="6" t="str">
        <f>+_xlfn.IFS(Tabla1[[#This Row],[Veces obj]]&lt;=1,"0-1",Tabla1[[#This Row],[Veces obj]]&lt;=2,"1-2",Tabla1[[#This Row],[Veces obj]]&lt;=3,"2-3",TRUE,"&gt;3")</f>
        <v>0-1</v>
      </c>
      <c r="AM5364" s="60" t="str">
        <f>+_xlfn.IFS(MONTH(Tabla1[[#This Row],[MES]])&lt;=3,"Q1",MONTH(Tabla1[[#This Row],[MES]])&lt;=6,"Q2",MONTH(Tabla1[[#This Row],[MES]])&lt;=9,"Q3",TRUE,"Q4")</f>
        <v>Q2</v>
      </c>
      <c r="AN5364" s="15" t="str">
        <f>+IFERROR(VLOOKUP(Tabla1[[#This Row],[CUENTA]],CTAS[],2,0),"OTROS")</f>
        <v>OTROS</v>
      </c>
      <c r="AP5364" s="15" t="str">
        <f>+IFERROR(VLOOKUP(Tabla1[[#This Row],[EMPLEADO]],IS[],3,0),"OTROS")</f>
        <v>OTROS</v>
      </c>
      <c r="AQ5364" s="15" t="str">
        <f>+IFERROR(VLOOKUP(Tabla1[[#This Row],[EMPLEADO]],IS[[NÓMINA]:[INGENIERO]],2,0),"OTROS")</f>
        <v>OTROS</v>
      </c>
    </row>
    <row r="5365" spans="1:43" x14ac:dyDescent="0.25">
      <c r="A5365" s="28" t="s">
        <v>14528</v>
      </c>
      <c r="B5365" s="29">
        <v>1</v>
      </c>
      <c r="C5365" s="29" t="s">
        <v>14956</v>
      </c>
      <c r="D5365" s="30" t="s">
        <v>38</v>
      </c>
      <c r="E5365" s="31" t="s">
        <v>113</v>
      </c>
      <c r="F5365" s="31" t="s">
        <v>14957</v>
      </c>
      <c r="G5365" s="88" t="s">
        <v>2641</v>
      </c>
      <c r="H5365" s="29" t="s">
        <v>204</v>
      </c>
      <c r="I5365" s="32" t="s">
        <v>43</v>
      </c>
      <c r="J5365" s="29" t="s">
        <v>8</v>
      </c>
      <c r="K5365" s="33" t="s">
        <v>125</v>
      </c>
      <c r="L5365" s="33" t="s">
        <v>2642</v>
      </c>
      <c r="M5365" s="29" t="s">
        <v>761</v>
      </c>
      <c r="N5365" s="29">
        <v>0</v>
      </c>
      <c r="O5365" s="29" t="s">
        <v>47</v>
      </c>
      <c r="P5365" s="33">
        <v>9</v>
      </c>
      <c r="Q5365" s="33" t="s">
        <v>194</v>
      </c>
      <c r="R5365" s="80" t="s">
        <v>49</v>
      </c>
      <c r="S5365" s="81" t="s">
        <v>50</v>
      </c>
      <c r="T5365" s="81" t="s">
        <v>51</v>
      </c>
      <c r="U5365" s="82" t="s">
        <v>444</v>
      </c>
      <c r="V5365" s="83">
        <v>0</v>
      </c>
      <c r="W5365" s="89">
        <v>0</v>
      </c>
      <c r="X5365" s="85">
        <v>1</v>
      </c>
      <c r="Y5365" s="86">
        <v>2.38</v>
      </c>
      <c r="Z5365" s="82">
        <v>5</v>
      </c>
      <c r="AA5365" s="87">
        <v>0.47599999999999998</v>
      </c>
      <c r="AB5365" s="83">
        <v>0</v>
      </c>
      <c r="AC5365" s="89">
        <v>0</v>
      </c>
      <c r="AD5365" s="90">
        <v>43622</v>
      </c>
      <c r="AE5365" s="90">
        <v>43622</v>
      </c>
      <c r="AF5365" s="82">
        <v>0</v>
      </c>
      <c r="AG5365" s="84" t="s">
        <v>53</v>
      </c>
      <c r="AH5365" s="83">
        <v>0</v>
      </c>
      <c r="AI5365" s="89">
        <v>0</v>
      </c>
      <c r="AJ5365" s="89">
        <v>0</v>
      </c>
      <c r="AK5365" s="60" t="str">
        <f>+IF(Tabla1[[#This Row],[REQUEST_TY]]="SR MANTENIMIENTO CORRECTIVO", "EMERGENCIA", "OTROS")</f>
        <v>EMERGENCIA</v>
      </c>
      <c r="AL5365" s="6" t="str">
        <f>+_xlfn.IFS(Tabla1[[#This Row],[Veces obj]]&lt;=1,"0-1",Tabla1[[#This Row],[Veces obj]]&lt;=2,"1-2",Tabla1[[#This Row],[Veces obj]]&lt;=3,"2-3",TRUE,"&gt;3")</f>
        <v>0-1</v>
      </c>
      <c r="AM5365" s="60" t="str">
        <f>+_xlfn.IFS(MONTH(Tabla1[[#This Row],[MES]])&lt;=3,"Q1",MONTH(Tabla1[[#This Row],[MES]])&lt;=6,"Q2",MONTH(Tabla1[[#This Row],[MES]])&lt;=9,"Q3",TRUE,"Q4")</f>
        <v>Q2</v>
      </c>
      <c r="AN5365" s="15" t="str">
        <f>+IFERROR(VLOOKUP(Tabla1[[#This Row],[CUENTA]],CTAS[],2,0),"OTROS")</f>
        <v>OTROS</v>
      </c>
      <c r="AP5365" s="15" t="str">
        <f>+IFERROR(VLOOKUP(Tabla1[[#This Row],[EMPLEADO]],IS[],3,0),"OTROS")</f>
        <v>OTROS</v>
      </c>
      <c r="AQ5365" s="15" t="str">
        <f>+IFERROR(VLOOKUP(Tabla1[[#This Row],[EMPLEADO]],IS[[NÓMINA]:[INGENIERO]],2,0),"OTROS")</f>
        <v>OTROS</v>
      </c>
    </row>
    <row r="5366" spans="1:43" x14ac:dyDescent="0.25">
      <c r="A5366" s="28" t="s">
        <v>14528</v>
      </c>
      <c r="B5366" s="29">
        <v>1</v>
      </c>
      <c r="C5366" s="29" t="s">
        <v>14958</v>
      </c>
      <c r="D5366" s="30" t="s">
        <v>38</v>
      </c>
      <c r="E5366" s="31" t="s">
        <v>113</v>
      </c>
      <c r="F5366" s="31" t="s">
        <v>14931</v>
      </c>
      <c r="G5366" s="88" t="s">
        <v>14959</v>
      </c>
      <c r="H5366" s="29" t="s">
        <v>11609</v>
      </c>
      <c r="I5366" s="32" t="s">
        <v>43</v>
      </c>
      <c r="J5366" s="29" t="s">
        <v>8</v>
      </c>
      <c r="K5366" s="33" t="s">
        <v>199</v>
      </c>
      <c r="L5366" s="33" t="s">
        <v>14960</v>
      </c>
      <c r="M5366" s="29" t="s">
        <v>3106</v>
      </c>
      <c r="N5366" s="29">
        <v>0</v>
      </c>
      <c r="O5366" s="29" t="s">
        <v>47</v>
      </c>
      <c r="P5366" s="33">
        <v>2743</v>
      </c>
      <c r="Q5366" s="33" t="s">
        <v>48</v>
      </c>
      <c r="R5366" s="80" t="s">
        <v>49</v>
      </c>
      <c r="S5366" s="81" t="s">
        <v>50</v>
      </c>
      <c r="T5366" s="81" t="s">
        <v>51</v>
      </c>
      <c r="U5366" s="82" t="s">
        <v>52</v>
      </c>
      <c r="V5366" s="83">
        <v>1.05</v>
      </c>
      <c r="W5366" s="89">
        <v>750.75000000000011</v>
      </c>
      <c r="X5366" s="85">
        <v>1</v>
      </c>
      <c r="Y5366" s="86">
        <v>3.25</v>
      </c>
      <c r="Z5366" s="82">
        <v>5</v>
      </c>
      <c r="AA5366" s="87">
        <v>0.65</v>
      </c>
      <c r="AB5366" s="83">
        <v>0</v>
      </c>
      <c r="AC5366" s="89">
        <v>0</v>
      </c>
      <c r="AD5366" s="90">
        <v>43622</v>
      </c>
      <c r="AE5366" s="90">
        <v>43622</v>
      </c>
      <c r="AF5366" s="82">
        <v>0</v>
      </c>
      <c r="AG5366" s="84" t="s">
        <v>53</v>
      </c>
      <c r="AH5366" s="83">
        <v>0</v>
      </c>
      <c r="AI5366" s="89">
        <v>0</v>
      </c>
      <c r="AJ5366" s="89">
        <v>0</v>
      </c>
      <c r="AK5366" s="60" t="str">
        <f>+IF(Tabla1[[#This Row],[REQUEST_TY]]="SR MANTENIMIENTO CORRECTIVO", "EMERGENCIA", "OTROS")</f>
        <v>EMERGENCIA</v>
      </c>
      <c r="AL5366" s="6" t="str">
        <f>+_xlfn.IFS(Tabla1[[#This Row],[Veces obj]]&lt;=1,"0-1",Tabla1[[#This Row],[Veces obj]]&lt;=2,"1-2",Tabla1[[#This Row],[Veces obj]]&lt;=3,"2-3",TRUE,"&gt;3")</f>
        <v>0-1</v>
      </c>
      <c r="AM5366" s="60" t="str">
        <f>+_xlfn.IFS(MONTH(Tabla1[[#This Row],[MES]])&lt;=3,"Q1",MONTH(Tabla1[[#This Row],[MES]])&lt;=6,"Q2",MONTH(Tabla1[[#This Row],[MES]])&lt;=9,"Q3",TRUE,"Q4")</f>
        <v>Q2</v>
      </c>
      <c r="AN5366" s="15" t="str">
        <f>+IFERROR(VLOOKUP(Tabla1[[#This Row],[CUENTA]],CTAS[],2,0),"OTROS")</f>
        <v>OTROS</v>
      </c>
      <c r="AP5366" s="15" t="str">
        <f>+IFERROR(VLOOKUP(Tabla1[[#This Row],[EMPLEADO]],IS[],3,0),"OTROS")</f>
        <v>OTROS</v>
      </c>
      <c r="AQ5366" s="15" t="str">
        <f>+IFERROR(VLOOKUP(Tabla1[[#This Row],[EMPLEADO]],IS[[NÓMINA]:[INGENIERO]],2,0),"OTROS")</f>
        <v>OTROS</v>
      </c>
    </row>
    <row r="5367" spans="1:43" x14ac:dyDescent="0.25">
      <c r="A5367" s="28" t="s">
        <v>14528</v>
      </c>
      <c r="B5367" s="29">
        <v>1</v>
      </c>
      <c r="C5367" s="29" t="s">
        <v>14961</v>
      </c>
      <c r="D5367" s="30" t="s">
        <v>38</v>
      </c>
      <c r="E5367" s="31" t="s">
        <v>113</v>
      </c>
      <c r="F5367" s="31" t="s">
        <v>14962</v>
      </c>
      <c r="G5367" s="88" t="s">
        <v>3081</v>
      </c>
      <c r="H5367" s="29" t="s">
        <v>213</v>
      </c>
      <c r="I5367" s="32" t="s">
        <v>43</v>
      </c>
      <c r="J5367" s="29" t="s">
        <v>8</v>
      </c>
      <c r="K5367" s="33" t="s">
        <v>125</v>
      </c>
      <c r="L5367" s="33" t="s">
        <v>3082</v>
      </c>
      <c r="M5367" s="29" t="s">
        <v>215</v>
      </c>
      <c r="N5367" s="29">
        <v>0</v>
      </c>
      <c r="O5367" s="29" t="s">
        <v>47</v>
      </c>
      <c r="P5367" s="33">
        <v>23</v>
      </c>
      <c r="Q5367" s="33" t="s">
        <v>62</v>
      </c>
      <c r="R5367" s="80" t="s">
        <v>49</v>
      </c>
      <c r="S5367" s="81" t="s">
        <v>50</v>
      </c>
      <c r="T5367" s="81" t="s">
        <v>51</v>
      </c>
      <c r="U5367" s="82" t="s">
        <v>154</v>
      </c>
      <c r="V5367" s="83">
        <v>0.6</v>
      </c>
      <c r="W5367" s="89">
        <v>429.00000000000006</v>
      </c>
      <c r="X5367" s="85">
        <v>1</v>
      </c>
      <c r="Y5367" s="86">
        <v>4</v>
      </c>
      <c r="Z5367" s="82">
        <v>5</v>
      </c>
      <c r="AA5367" s="87">
        <v>0.8</v>
      </c>
      <c r="AB5367" s="83">
        <v>0</v>
      </c>
      <c r="AC5367" s="89">
        <v>0</v>
      </c>
      <c r="AD5367" s="90">
        <v>43622</v>
      </c>
      <c r="AE5367" s="90">
        <v>43622</v>
      </c>
      <c r="AF5367" s="82">
        <v>0</v>
      </c>
      <c r="AG5367" s="84" t="s">
        <v>53</v>
      </c>
      <c r="AH5367" s="83">
        <v>0</v>
      </c>
      <c r="AI5367" s="89">
        <v>0</v>
      </c>
      <c r="AJ5367" s="89">
        <v>0</v>
      </c>
      <c r="AK5367" s="60" t="str">
        <f>+IF(Tabla1[[#This Row],[REQUEST_TY]]="SR MANTENIMIENTO CORRECTIVO", "EMERGENCIA", "OTROS")</f>
        <v>EMERGENCIA</v>
      </c>
      <c r="AL5367" s="6" t="str">
        <f>+_xlfn.IFS(Tabla1[[#This Row],[Veces obj]]&lt;=1,"0-1",Tabla1[[#This Row],[Veces obj]]&lt;=2,"1-2",Tabla1[[#This Row],[Veces obj]]&lt;=3,"2-3",TRUE,"&gt;3")</f>
        <v>0-1</v>
      </c>
      <c r="AM5367" s="60" t="str">
        <f>+_xlfn.IFS(MONTH(Tabla1[[#This Row],[MES]])&lt;=3,"Q1",MONTH(Tabla1[[#This Row],[MES]])&lt;=6,"Q2",MONTH(Tabla1[[#This Row],[MES]])&lt;=9,"Q3",TRUE,"Q4")</f>
        <v>Q2</v>
      </c>
      <c r="AN5367" s="15" t="str">
        <f>+IFERROR(VLOOKUP(Tabla1[[#This Row],[CUENTA]],CTAS[],2,0),"OTROS")</f>
        <v>OTROS</v>
      </c>
      <c r="AP5367" s="15" t="str">
        <f>+IFERROR(VLOOKUP(Tabla1[[#This Row],[EMPLEADO]],IS[],3,0),"OTROS")</f>
        <v>OTROS</v>
      </c>
      <c r="AQ5367" s="15" t="str">
        <f>+IFERROR(VLOOKUP(Tabla1[[#This Row],[EMPLEADO]],IS[[NÓMINA]:[INGENIERO]],2,0),"OTROS")</f>
        <v>OTROS</v>
      </c>
    </row>
    <row r="5368" spans="1:43" x14ac:dyDescent="0.25">
      <c r="A5368" s="28" t="s">
        <v>14528</v>
      </c>
      <c r="B5368" s="29">
        <v>1</v>
      </c>
      <c r="C5368" s="29" t="s">
        <v>14963</v>
      </c>
      <c r="D5368" s="30" t="s">
        <v>38</v>
      </c>
      <c r="E5368" s="31" t="s">
        <v>160</v>
      </c>
      <c r="F5368" s="31" t="s">
        <v>14964</v>
      </c>
      <c r="G5368" s="88" t="s">
        <v>701</v>
      </c>
      <c r="H5368" s="29" t="s">
        <v>124</v>
      </c>
      <c r="I5368" s="32" t="s">
        <v>43</v>
      </c>
      <c r="J5368" s="29" t="s">
        <v>8</v>
      </c>
      <c r="K5368" s="33" t="s">
        <v>240</v>
      </c>
      <c r="L5368" s="33" t="s">
        <v>241</v>
      </c>
      <c r="M5368" s="29" t="s">
        <v>94</v>
      </c>
      <c r="N5368" s="29">
        <v>0</v>
      </c>
      <c r="O5368" s="29" t="s">
        <v>47</v>
      </c>
      <c r="P5368" s="33">
        <v>53</v>
      </c>
      <c r="Q5368" s="33" t="s">
        <v>82</v>
      </c>
      <c r="R5368" s="80" t="s">
        <v>49</v>
      </c>
      <c r="S5368" s="81" t="s">
        <v>50</v>
      </c>
      <c r="T5368" s="81" t="s">
        <v>51</v>
      </c>
      <c r="U5368" s="82" t="s">
        <v>120</v>
      </c>
      <c r="V5368" s="83">
        <v>0.8</v>
      </c>
      <c r="W5368" s="89">
        <v>572.00000000000011</v>
      </c>
      <c r="X5368" s="85">
        <v>1</v>
      </c>
      <c r="Y5368" s="86">
        <v>2.15</v>
      </c>
      <c r="Z5368" s="82">
        <v>5</v>
      </c>
      <c r="AA5368" s="87">
        <v>0.43</v>
      </c>
      <c r="AB5368" s="83">
        <v>0</v>
      </c>
      <c r="AC5368" s="89">
        <v>0</v>
      </c>
      <c r="AD5368" s="90">
        <v>43622</v>
      </c>
      <c r="AE5368" s="90">
        <v>43622</v>
      </c>
      <c r="AF5368" s="82">
        <v>0</v>
      </c>
      <c r="AG5368" s="84" t="s">
        <v>53</v>
      </c>
      <c r="AH5368" s="83">
        <v>0</v>
      </c>
      <c r="AI5368" s="89">
        <v>0</v>
      </c>
      <c r="AJ5368" s="89">
        <v>0</v>
      </c>
      <c r="AK5368" s="60" t="str">
        <f>+IF(Tabla1[[#This Row],[REQUEST_TY]]="SR MANTENIMIENTO CORRECTIVO", "EMERGENCIA", "OTROS")</f>
        <v>EMERGENCIA</v>
      </c>
      <c r="AL5368" s="6" t="str">
        <f>+_xlfn.IFS(Tabla1[[#This Row],[Veces obj]]&lt;=1,"0-1",Tabla1[[#This Row],[Veces obj]]&lt;=2,"1-2",Tabla1[[#This Row],[Veces obj]]&lt;=3,"2-3",TRUE,"&gt;3")</f>
        <v>0-1</v>
      </c>
      <c r="AM5368" s="60" t="str">
        <f>+_xlfn.IFS(MONTH(Tabla1[[#This Row],[MES]])&lt;=3,"Q1",MONTH(Tabla1[[#This Row],[MES]])&lt;=6,"Q2",MONTH(Tabla1[[#This Row],[MES]])&lt;=9,"Q3",TRUE,"Q4")</f>
        <v>Q2</v>
      </c>
      <c r="AN5368" s="15" t="str">
        <f>+IFERROR(VLOOKUP(Tabla1[[#This Row],[CUENTA]],CTAS[],2,0),"OTROS")</f>
        <v>OTROS</v>
      </c>
      <c r="AP5368" s="15" t="str">
        <f>+IFERROR(VLOOKUP(Tabla1[[#This Row],[EMPLEADO]],IS[],3,0),"OTROS")</f>
        <v>JUAREZ</v>
      </c>
      <c r="AQ5368" s="15" t="str">
        <f>+IFERROR(VLOOKUP(Tabla1[[#This Row],[EMPLEADO]],IS[[NÓMINA]:[INGENIERO]],2,0),"OTROS")</f>
        <v>MIGUEL COTA</v>
      </c>
    </row>
    <row r="5369" spans="1:43" x14ac:dyDescent="0.25">
      <c r="A5369" s="28" t="s">
        <v>14528</v>
      </c>
      <c r="B5369" s="29">
        <v>1</v>
      </c>
      <c r="C5369" s="29" t="s">
        <v>14965</v>
      </c>
      <c r="D5369" s="30" t="s">
        <v>38</v>
      </c>
      <c r="E5369" s="31" t="s">
        <v>1208</v>
      </c>
      <c r="F5369" s="31" t="s">
        <v>14966</v>
      </c>
      <c r="G5369" s="88" t="s">
        <v>14967</v>
      </c>
      <c r="H5369" s="29" t="s">
        <v>220</v>
      </c>
      <c r="I5369" s="32" t="s">
        <v>43</v>
      </c>
      <c r="J5369" s="29" t="s">
        <v>8</v>
      </c>
      <c r="K5369" s="33" t="s">
        <v>907</v>
      </c>
      <c r="L5369" s="33" t="s">
        <v>908</v>
      </c>
      <c r="M5369" s="29" t="s">
        <v>556</v>
      </c>
      <c r="N5369" s="29">
        <v>0</v>
      </c>
      <c r="O5369" s="29" t="s">
        <v>47</v>
      </c>
      <c r="P5369" s="33">
        <v>2744</v>
      </c>
      <c r="Q5369" s="33" t="s">
        <v>48</v>
      </c>
      <c r="R5369" s="80" t="s">
        <v>153</v>
      </c>
      <c r="S5369" s="81" t="s">
        <v>50</v>
      </c>
      <c r="T5369" s="81" t="s">
        <v>51</v>
      </c>
      <c r="U5369" s="82" t="s">
        <v>52</v>
      </c>
      <c r="V5369" s="83">
        <v>1.05</v>
      </c>
      <c r="W5369" s="89">
        <v>750.75000000000011</v>
      </c>
      <c r="X5369" s="85">
        <v>1</v>
      </c>
      <c r="Y5369" s="86">
        <v>2.6</v>
      </c>
      <c r="Z5369" s="82">
        <v>5</v>
      </c>
      <c r="AA5369" s="87">
        <v>0.52</v>
      </c>
      <c r="AB5369" s="83">
        <v>0</v>
      </c>
      <c r="AC5369" s="89">
        <v>0</v>
      </c>
      <c r="AD5369" s="90">
        <v>43622</v>
      </c>
      <c r="AE5369" s="90">
        <v>43622</v>
      </c>
      <c r="AF5369" s="82">
        <v>0</v>
      </c>
      <c r="AG5369" s="84" t="s">
        <v>53</v>
      </c>
      <c r="AH5369" s="83">
        <v>0</v>
      </c>
      <c r="AI5369" s="89">
        <v>0</v>
      </c>
      <c r="AJ5369" s="89">
        <v>0</v>
      </c>
      <c r="AK5369" s="60" t="str">
        <f>+IF(Tabla1[[#This Row],[REQUEST_TY]]="SR MANTENIMIENTO CORRECTIVO", "EMERGENCIA", "OTROS")</f>
        <v>EMERGENCIA</v>
      </c>
      <c r="AL5369" s="6" t="str">
        <f>+_xlfn.IFS(Tabla1[[#This Row],[Veces obj]]&lt;=1,"0-1",Tabla1[[#This Row],[Veces obj]]&lt;=2,"1-2",Tabla1[[#This Row],[Veces obj]]&lt;=3,"2-3",TRUE,"&gt;3")</f>
        <v>0-1</v>
      </c>
      <c r="AM5369" s="60" t="str">
        <f>+_xlfn.IFS(MONTH(Tabla1[[#This Row],[MES]])&lt;=3,"Q1",MONTH(Tabla1[[#This Row],[MES]])&lt;=6,"Q2",MONTH(Tabla1[[#This Row],[MES]])&lt;=9,"Q3",TRUE,"Q4")</f>
        <v>Q2</v>
      </c>
      <c r="AN5369" s="15" t="str">
        <f>+IFERROR(VLOOKUP(Tabla1[[#This Row],[CUENTA]],CTAS[],2,0),"OTROS")</f>
        <v>OTROS</v>
      </c>
      <c r="AP5369" s="15" t="str">
        <f>+IFERROR(VLOOKUP(Tabla1[[#This Row],[EMPLEADO]],IS[],3,0),"OTROS")</f>
        <v>OTROS</v>
      </c>
      <c r="AQ5369" s="15" t="str">
        <f>+IFERROR(VLOOKUP(Tabla1[[#This Row],[EMPLEADO]],IS[[NÓMINA]:[INGENIERO]],2,0),"OTROS")</f>
        <v>OTROS</v>
      </c>
    </row>
    <row r="5370" spans="1:43" x14ac:dyDescent="0.25">
      <c r="A5370" s="28" t="s">
        <v>14528</v>
      </c>
      <c r="B5370" s="29">
        <v>1</v>
      </c>
      <c r="C5370" s="29" t="s">
        <v>14968</v>
      </c>
      <c r="D5370" s="30" t="s">
        <v>38</v>
      </c>
      <c r="E5370" s="31" t="s">
        <v>39</v>
      </c>
      <c r="F5370" s="31" t="s">
        <v>14969</v>
      </c>
      <c r="G5370" s="88" t="s">
        <v>11019</v>
      </c>
      <c r="H5370" s="29" t="s">
        <v>8581</v>
      </c>
      <c r="I5370" s="32" t="s">
        <v>43</v>
      </c>
      <c r="J5370" s="29" t="s">
        <v>8</v>
      </c>
      <c r="K5370" s="33" t="s">
        <v>102</v>
      </c>
      <c r="L5370" s="33" t="s">
        <v>3751</v>
      </c>
      <c r="M5370" s="29" t="s">
        <v>473</v>
      </c>
      <c r="N5370" s="29">
        <v>0</v>
      </c>
      <c r="O5370" s="29" t="s">
        <v>47</v>
      </c>
      <c r="P5370" s="33">
        <v>52</v>
      </c>
      <c r="Q5370" s="33" t="s">
        <v>82</v>
      </c>
      <c r="R5370" s="80" t="s">
        <v>49</v>
      </c>
      <c r="S5370" s="81" t="s">
        <v>50</v>
      </c>
      <c r="T5370" s="81" t="s">
        <v>51</v>
      </c>
      <c r="U5370" s="82" t="s">
        <v>120</v>
      </c>
      <c r="V5370" s="83">
        <v>0.8</v>
      </c>
      <c r="W5370" s="89">
        <v>572.00000000000011</v>
      </c>
      <c r="X5370" s="85">
        <v>1</v>
      </c>
      <c r="Y5370" s="86">
        <v>1.53</v>
      </c>
      <c r="Z5370" s="82">
        <v>5</v>
      </c>
      <c r="AA5370" s="87">
        <v>0.30599999999999999</v>
      </c>
      <c r="AB5370" s="83">
        <v>0</v>
      </c>
      <c r="AC5370" s="89">
        <v>0</v>
      </c>
      <c r="AD5370" s="90">
        <v>43622</v>
      </c>
      <c r="AE5370" s="90">
        <v>43622</v>
      </c>
      <c r="AF5370" s="82">
        <v>0</v>
      </c>
      <c r="AG5370" s="84" t="s">
        <v>53</v>
      </c>
      <c r="AH5370" s="83">
        <v>0</v>
      </c>
      <c r="AI5370" s="89">
        <v>0</v>
      </c>
      <c r="AJ5370" s="89">
        <v>0</v>
      </c>
      <c r="AK5370" s="60" t="str">
        <f>+IF(Tabla1[[#This Row],[REQUEST_TY]]="SR MANTENIMIENTO CORRECTIVO", "EMERGENCIA", "OTROS")</f>
        <v>EMERGENCIA</v>
      </c>
      <c r="AL5370" s="6" t="str">
        <f>+_xlfn.IFS(Tabla1[[#This Row],[Veces obj]]&lt;=1,"0-1",Tabla1[[#This Row],[Veces obj]]&lt;=2,"1-2",Tabla1[[#This Row],[Veces obj]]&lt;=3,"2-3",TRUE,"&gt;3")</f>
        <v>0-1</v>
      </c>
      <c r="AM5370" s="60" t="str">
        <f>+_xlfn.IFS(MONTH(Tabla1[[#This Row],[MES]])&lt;=3,"Q1",MONTH(Tabla1[[#This Row],[MES]])&lt;=6,"Q2",MONTH(Tabla1[[#This Row],[MES]])&lt;=9,"Q3",TRUE,"Q4")</f>
        <v>Q2</v>
      </c>
      <c r="AN5370" s="15" t="str">
        <f>+IFERROR(VLOOKUP(Tabla1[[#This Row],[CUENTA]],CTAS[],2,0),"OTROS")</f>
        <v>OTROS</v>
      </c>
      <c r="AP5370" s="15" t="str">
        <f>+IFERROR(VLOOKUP(Tabla1[[#This Row],[EMPLEADO]],IS[],3,0),"OTROS")</f>
        <v>OTROS</v>
      </c>
      <c r="AQ5370" s="15" t="str">
        <f>+IFERROR(VLOOKUP(Tabla1[[#This Row],[EMPLEADO]],IS[[NÓMINA]:[INGENIERO]],2,0),"OTROS")</f>
        <v>OTROS</v>
      </c>
    </row>
    <row r="5371" spans="1:43" x14ac:dyDescent="0.25">
      <c r="A5371" s="28" t="s">
        <v>14528</v>
      </c>
      <c r="B5371" s="29">
        <v>1</v>
      </c>
      <c r="C5371" s="29" t="s">
        <v>14970</v>
      </c>
      <c r="D5371" s="30" t="s">
        <v>38</v>
      </c>
      <c r="E5371" s="31" t="s">
        <v>113</v>
      </c>
      <c r="F5371" s="31" t="s">
        <v>14971</v>
      </c>
      <c r="G5371" s="88" t="s">
        <v>11638</v>
      </c>
      <c r="H5371" s="29" t="s">
        <v>574</v>
      </c>
      <c r="I5371" s="32" t="s">
        <v>43</v>
      </c>
      <c r="J5371" s="29" t="s">
        <v>8</v>
      </c>
      <c r="K5371" s="33" t="s">
        <v>125</v>
      </c>
      <c r="L5371" s="33" t="s">
        <v>7863</v>
      </c>
      <c r="M5371" s="29" t="s">
        <v>455</v>
      </c>
      <c r="N5371" s="29">
        <v>0</v>
      </c>
      <c r="O5371" s="29" t="s">
        <v>47</v>
      </c>
      <c r="P5371" s="33">
        <v>44</v>
      </c>
      <c r="Q5371" s="33" t="s">
        <v>82</v>
      </c>
      <c r="R5371" s="80" t="s">
        <v>49</v>
      </c>
      <c r="S5371" s="81" t="s">
        <v>50</v>
      </c>
      <c r="T5371" s="81" t="s">
        <v>51</v>
      </c>
      <c r="U5371" s="82" t="s">
        <v>120</v>
      </c>
      <c r="V5371" s="83">
        <v>0.8</v>
      </c>
      <c r="W5371" s="89">
        <v>572.00000000000011</v>
      </c>
      <c r="X5371" s="85">
        <v>1</v>
      </c>
      <c r="Y5371" s="86">
        <v>1</v>
      </c>
      <c r="Z5371" s="82">
        <v>5</v>
      </c>
      <c r="AA5371" s="87">
        <v>0.2</v>
      </c>
      <c r="AB5371" s="83">
        <v>0</v>
      </c>
      <c r="AC5371" s="89">
        <v>0</v>
      </c>
      <c r="AD5371" s="90">
        <v>43622</v>
      </c>
      <c r="AE5371" s="90">
        <v>43622</v>
      </c>
      <c r="AF5371" s="82">
        <v>0</v>
      </c>
      <c r="AG5371" s="84" t="s">
        <v>53</v>
      </c>
      <c r="AH5371" s="83">
        <v>0</v>
      </c>
      <c r="AI5371" s="89">
        <v>0</v>
      </c>
      <c r="AJ5371" s="89">
        <v>0</v>
      </c>
      <c r="AK5371" s="60" t="str">
        <f>+IF(Tabla1[[#This Row],[REQUEST_TY]]="SR MANTENIMIENTO CORRECTIVO", "EMERGENCIA", "OTROS")</f>
        <v>EMERGENCIA</v>
      </c>
      <c r="AL5371" s="6" t="str">
        <f>+_xlfn.IFS(Tabla1[[#This Row],[Veces obj]]&lt;=1,"0-1",Tabla1[[#This Row],[Veces obj]]&lt;=2,"1-2",Tabla1[[#This Row],[Veces obj]]&lt;=3,"2-3",TRUE,"&gt;3")</f>
        <v>0-1</v>
      </c>
      <c r="AM5371" s="60" t="str">
        <f>+_xlfn.IFS(MONTH(Tabla1[[#This Row],[MES]])&lt;=3,"Q1",MONTH(Tabla1[[#This Row],[MES]])&lt;=6,"Q2",MONTH(Tabla1[[#This Row],[MES]])&lt;=9,"Q3",TRUE,"Q4")</f>
        <v>Q2</v>
      </c>
      <c r="AN5371" s="15" t="str">
        <f>+IFERROR(VLOOKUP(Tabla1[[#This Row],[CUENTA]],CTAS[],2,0),"OTROS")</f>
        <v>OTROS</v>
      </c>
      <c r="AP5371" s="15" t="str">
        <f>+IFERROR(VLOOKUP(Tabla1[[#This Row],[EMPLEADO]],IS[],3,0),"OTROS")</f>
        <v>OTROS</v>
      </c>
      <c r="AQ5371" s="15" t="str">
        <f>+IFERROR(VLOOKUP(Tabla1[[#This Row],[EMPLEADO]],IS[[NÓMINA]:[INGENIERO]],2,0),"OTROS")</f>
        <v>OTROS</v>
      </c>
    </row>
    <row r="5372" spans="1:43" x14ac:dyDescent="0.25">
      <c r="A5372" s="28" t="s">
        <v>14528</v>
      </c>
      <c r="B5372" s="29">
        <v>1</v>
      </c>
      <c r="C5372" s="29" t="s">
        <v>14972</v>
      </c>
      <c r="D5372" s="30" t="s">
        <v>38</v>
      </c>
      <c r="E5372" s="31" t="s">
        <v>133</v>
      </c>
      <c r="F5372" s="31" t="s">
        <v>14973</v>
      </c>
      <c r="G5372" s="88" t="s">
        <v>2023</v>
      </c>
      <c r="H5372" s="29" t="s">
        <v>1130</v>
      </c>
      <c r="I5372" s="32" t="s">
        <v>43</v>
      </c>
      <c r="J5372" s="29" t="s">
        <v>8</v>
      </c>
      <c r="K5372" s="33" t="s">
        <v>59</v>
      </c>
      <c r="L5372" s="33" t="s">
        <v>2024</v>
      </c>
      <c r="M5372" s="29" t="s">
        <v>1778</v>
      </c>
      <c r="N5372" s="29">
        <v>0</v>
      </c>
      <c r="O5372" s="29" t="s">
        <v>47</v>
      </c>
      <c r="P5372" s="33">
        <v>28</v>
      </c>
      <c r="Q5372" s="33" t="s">
        <v>62</v>
      </c>
      <c r="R5372" s="80" t="s">
        <v>138</v>
      </c>
      <c r="S5372" s="81" t="s">
        <v>139</v>
      </c>
      <c r="T5372" s="81" t="s">
        <v>51</v>
      </c>
      <c r="U5372" s="82" t="s">
        <v>262</v>
      </c>
      <c r="V5372" s="83">
        <v>1.05</v>
      </c>
      <c r="W5372" s="89">
        <v>1651.6500000000003</v>
      </c>
      <c r="X5372" s="85">
        <v>1</v>
      </c>
      <c r="Y5372" s="86">
        <v>1.61</v>
      </c>
      <c r="Z5372" s="82">
        <v>4</v>
      </c>
      <c r="AA5372" s="87">
        <v>0.40250000000000002</v>
      </c>
      <c r="AB5372" s="83">
        <v>0</v>
      </c>
      <c r="AC5372" s="89">
        <v>0</v>
      </c>
      <c r="AD5372" s="90">
        <v>43622</v>
      </c>
      <c r="AE5372" s="90">
        <v>43622</v>
      </c>
      <c r="AF5372" s="82">
        <v>0</v>
      </c>
      <c r="AG5372" s="84" t="s">
        <v>53</v>
      </c>
      <c r="AH5372" s="83">
        <v>0</v>
      </c>
      <c r="AI5372" s="89">
        <v>0</v>
      </c>
      <c r="AJ5372" s="89">
        <v>0</v>
      </c>
      <c r="AK5372" s="60" t="str">
        <f>+IF(Tabla1[[#This Row],[REQUEST_TY]]="SR MANTENIMIENTO CORRECTIVO", "EMERGENCIA", "OTROS")</f>
        <v>EMERGENCIA</v>
      </c>
      <c r="AL5372" s="6" t="str">
        <f>+_xlfn.IFS(Tabla1[[#This Row],[Veces obj]]&lt;=1,"0-1",Tabla1[[#This Row],[Veces obj]]&lt;=2,"1-2",Tabla1[[#This Row],[Veces obj]]&lt;=3,"2-3",TRUE,"&gt;3")</f>
        <v>0-1</v>
      </c>
      <c r="AM5372" s="60" t="str">
        <f>+_xlfn.IFS(MONTH(Tabla1[[#This Row],[MES]])&lt;=3,"Q1",MONTH(Tabla1[[#This Row],[MES]])&lt;=6,"Q2",MONTH(Tabla1[[#This Row],[MES]])&lt;=9,"Q3",TRUE,"Q4")</f>
        <v>Q2</v>
      </c>
      <c r="AN5372" s="15" t="str">
        <f>+IFERROR(VLOOKUP(Tabla1[[#This Row],[CUENTA]],CTAS[],2,0),"OTROS")</f>
        <v>OTROS</v>
      </c>
      <c r="AP5372" s="15" t="str">
        <f>+IFERROR(VLOOKUP(Tabla1[[#This Row],[EMPLEADO]],IS[],3,0),"OTROS")</f>
        <v>OTROS</v>
      </c>
      <c r="AQ5372" s="15" t="str">
        <f>+IFERROR(VLOOKUP(Tabla1[[#This Row],[EMPLEADO]],IS[[NÓMINA]:[INGENIERO]],2,0),"OTROS")</f>
        <v>OTROS</v>
      </c>
    </row>
    <row r="5373" spans="1:43" x14ac:dyDescent="0.25">
      <c r="A5373" s="28" t="s">
        <v>14528</v>
      </c>
      <c r="B5373" s="29">
        <v>1</v>
      </c>
      <c r="C5373" s="29" t="s">
        <v>14974</v>
      </c>
      <c r="D5373" s="30" t="s">
        <v>38</v>
      </c>
      <c r="E5373" s="31" t="s">
        <v>694</v>
      </c>
      <c r="F5373" s="31" t="s">
        <v>14975</v>
      </c>
      <c r="G5373" s="88" t="s">
        <v>979</v>
      </c>
      <c r="H5373" s="29" t="s">
        <v>253</v>
      </c>
      <c r="I5373" s="32" t="s">
        <v>43</v>
      </c>
      <c r="J5373" s="29" t="s">
        <v>8</v>
      </c>
      <c r="K5373" s="33" t="s">
        <v>59</v>
      </c>
      <c r="L5373" s="33" t="s">
        <v>357</v>
      </c>
      <c r="M5373" s="29" t="s">
        <v>358</v>
      </c>
      <c r="N5373" s="29">
        <v>0</v>
      </c>
      <c r="O5373" s="29" t="s">
        <v>47</v>
      </c>
      <c r="P5373" s="33">
        <v>16</v>
      </c>
      <c r="Q5373" s="33" t="s">
        <v>62</v>
      </c>
      <c r="R5373" s="80" t="s">
        <v>138</v>
      </c>
      <c r="S5373" s="81" t="s">
        <v>139</v>
      </c>
      <c r="T5373" s="81" t="s">
        <v>51</v>
      </c>
      <c r="U5373" s="82" t="s">
        <v>262</v>
      </c>
      <c r="V5373" s="83">
        <v>1.05</v>
      </c>
      <c r="W5373" s="89">
        <v>1651.6500000000003</v>
      </c>
      <c r="X5373" s="85">
        <v>1</v>
      </c>
      <c r="Y5373" s="86">
        <v>2.74</v>
      </c>
      <c r="Z5373" s="82">
        <v>4</v>
      </c>
      <c r="AA5373" s="87">
        <v>0.68500000000000005</v>
      </c>
      <c r="AB5373" s="83">
        <v>0</v>
      </c>
      <c r="AC5373" s="89">
        <v>0</v>
      </c>
      <c r="AD5373" s="90">
        <v>43622</v>
      </c>
      <c r="AE5373" s="90">
        <v>43622</v>
      </c>
      <c r="AF5373" s="82">
        <v>0</v>
      </c>
      <c r="AG5373" s="84" t="s">
        <v>53</v>
      </c>
      <c r="AH5373" s="83">
        <v>0</v>
      </c>
      <c r="AI5373" s="89">
        <v>0</v>
      </c>
      <c r="AJ5373" s="89">
        <v>0</v>
      </c>
      <c r="AK5373" s="60" t="str">
        <f>+IF(Tabla1[[#This Row],[REQUEST_TY]]="SR MANTENIMIENTO CORRECTIVO", "EMERGENCIA", "OTROS")</f>
        <v>EMERGENCIA</v>
      </c>
      <c r="AL5373" s="6" t="str">
        <f>+_xlfn.IFS(Tabla1[[#This Row],[Veces obj]]&lt;=1,"0-1",Tabla1[[#This Row],[Veces obj]]&lt;=2,"1-2",Tabla1[[#This Row],[Veces obj]]&lt;=3,"2-3",TRUE,"&gt;3")</f>
        <v>0-1</v>
      </c>
      <c r="AM5373" s="60" t="str">
        <f>+_xlfn.IFS(MONTH(Tabla1[[#This Row],[MES]])&lt;=3,"Q1",MONTH(Tabla1[[#This Row],[MES]])&lt;=6,"Q2",MONTH(Tabla1[[#This Row],[MES]])&lt;=9,"Q3",TRUE,"Q4")</f>
        <v>Q2</v>
      </c>
      <c r="AN5373" s="15" t="str">
        <f>+IFERROR(VLOOKUP(Tabla1[[#This Row],[CUENTA]],CTAS[],2,0),"OTROS")</f>
        <v>OTROS</v>
      </c>
      <c r="AP5373" s="15" t="str">
        <f>+IFERROR(VLOOKUP(Tabla1[[#This Row],[EMPLEADO]],IS[],3,0),"OTROS")</f>
        <v>OTROS</v>
      </c>
      <c r="AQ5373" s="15" t="str">
        <f>+IFERROR(VLOOKUP(Tabla1[[#This Row],[EMPLEADO]],IS[[NÓMINA]:[INGENIERO]],2,0),"OTROS")</f>
        <v>OTROS</v>
      </c>
    </row>
    <row r="5374" spans="1:43" x14ac:dyDescent="0.25">
      <c r="A5374" s="28" t="s">
        <v>14528</v>
      </c>
      <c r="B5374" s="29">
        <v>1</v>
      </c>
      <c r="C5374" s="29" t="s">
        <v>14976</v>
      </c>
      <c r="D5374" s="30" t="s">
        <v>38</v>
      </c>
      <c r="E5374" s="31" t="s">
        <v>725</v>
      </c>
      <c r="F5374" s="31" t="s">
        <v>14977</v>
      </c>
      <c r="G5374" s="88" t="s">
        <v>5246</v>
      </c>
      <c r="H5374" s="29" t="s">
        <v>213</v>
      </c>
      <c r="I5374" s="32" t="s">
        <v>43</v>
      </c>
      <c r="J5374" s="29" t="s">
        <v>8</v>
      </c>
      <c r="K5374" s="33" t="s">
        <v>59</v>
      </c>
      <c r="L5374" s="33" t="s">
        <v>5247</v>
      </c>
      <c r="M5374" s="29" t="s">
        <v>215</v>
      </c>
      <c r="N5374" s="29">
        <v>0</v>
      </c>
      <c r="O5374" s="29" t="s">
        <v>47</v>
      </c>
      <c r="P5374" s="33">
        <v>21</v>
      </c>
      <c r="Q5374" s="33" t="s">
        <v>62</v>
      </c>
      <c r="R5374" s="80" t="s">
        <v>223</v>
      </c>
      <c r="S5374" s="81" t="s">
        <v>139</v>
      </c>
      <c r="T5374" s="81" t="s">
        <v>51</v>
      </c>
      <c r="U5374" s="82" t="s">
        <v>262</v>
      </c>
      <c r="V5374" s="83">
        <v>1.05</v>
      </c>
      <c r="W5374" s="89">
        <v>1651.6500000000003</v>
      </c>
      <c r="X5374" s="85">
        <v>1</v>
      </c>
      <c r="Y5374" s="86">
        <v>3.8</v>
      </c>
      <c r="Z5374" s="82">
        <v>4</v>
      </c>
      <c r="AA5374" s="87">
        <v>0.95</v>
      </c>
      <c r="AB5374" s="83">
        <v>0</v>
      </c>
      <c r="AC5374" s="89">
        <v>0</v>
      </c>
      <c r="AD5374" s="90">
        <v>43622</v>
      </c>
      <c r="AE5374" s="90">
        <v>43622</v>
      </c>
      <c r="AF5374" s="82">
        <v>0</v>
      </c>
      <c r="AG5374" s="84" t="s">
        <v>53</v>
      </c>
      <c r="AH5374" s="83">
        <v>0</v>
      </c>
      <c r="AI5374" s="89">
        <v>0</v>
      </c>
      <c r="AJ5374" s="89">
        <v>0</v>
      </c>
      <c r="AK5374" s="60" t="str">
        <f>+IF(Tabla1[[#This Row],[REQUEST_TY]]="SR MANTENIMIENTO CORRECTIVO", "EMERGENCIA", "OTROS")</f>
        <v>EMERGENCIA</v>
      </c>
      <c r="AL5374" s="6" t="str">
        <f>+_xlfn.IFS(Tabla1[[#This Row],[Veces obj]]&lt;=1,"0-1",Tabla1[[#This Row],[Veces obj]]&lt;=2,"1-2",Tabla1[[#This Row],[Veces obj]]&lt;=3,"2-3",TRUE,"&gt;3")</f>
        <v>0-1</v>
      </c>
      <c r="AM5374" s="60" t="str">
        <f>+_xlfn.IFS(MONTH(Tabla1[[#This Row],[MES]])&lt;=3,"Q1",MONTH(Tabla1[[#This Row],[MES]])&lt;=6,"Q2",MONTH(Tabla1[[#This Row],[MES]])&lt;=9,"Q3",TRUE,"Q4")</f>
        <v>Q2</v>
      </c>
      <c r="AN5374" s="15" t="str">
        <f>+IFERROR(VLOOKUP(Tabla1[[#This Row],[CUENTA]],CTAS[],2,0),"OTROS")</f>
        <v>OTROS</v>
      </c>
      <c r="AP5374" s="15" t="str">
        <f>+IFERROR(VLOOKUP(Tabla1[[#This Row],[EMPLEADO]],IS[],3,0),"OTROS")</f>
        <v>OTROS</v>
      </c>
      <c r="AQ5374" s="15" t="str">
        <f>+IFERROR(VLOOKUP(Tabla1[[#This Row],[EMPLEADO]],IS[[NÓMINA]:[INGENIERO]],2,0),"OTROS")</f>
        <v>OTROS</v>
      </c>
    </row>
    <row r="5375" spans="1:43" x14ac:dyDescent="0.25">
      <c r="A5375" s="28" t="s">
        <v>14528</v>
      </c>
      <c r="B5375" s="29">
        <v>1</v>
      </c>
      <c r="C5375" s="29" t="s">
        <v>14978</v>
      </c>
      <c r="D5375" s="30" t="s">
        <v>38</v>
      </c>
      <c r="E5375" s="31" t="s">
        <v>76</v>
      </c>
      <c r="F5375" s="31" t="s">
        <v>14979</v>
      </c>
      <c r="G5375" s="88" t="s">
        <v>717</v>
      </c>
      <c r="H5375" s="29" t="s">
        <v>679</v>
      </c>
      <c r="I5375" s="32" t="s">
        <v>43</v>
      </c>
      <c r="J5375" s="29" t="s">
        <v>8</v>
      </c>
      <c r="K5375" s="33" t="s">
        <v>102</v>
      </c>
      <c r="L5375" s="33" t="s">
        <v>718</v>
      </c>
      <c r="M5375" s="29" t="s">
        <v>46</v>
      </c>
      <c r="N5375" s="29">
        <v>0</v>
      </c>
      <c r="O5375" s="29" t="s">
        <v>47</v>
      </c>
      <c r="P5375" s="33">
        <v>13</v>
      </c>
      <c r="Q5375" s="33" t="s">
        <v>194</v>
      </c>
      <c r="R5375" s="80" t="s">
        <v>63</v>
      </c>
      <c r="S5375" s="81" t="s">
        <v>64</v>
      </c>
      <c r="T5375" s="81" t="s">
        <v>51</v>
      </c>
      <c r="U5375" s="82" t="s">
        <v>195</v>
      </c>
      <c r="V5375" s="83">
        <v>0.6</v>
      </c>
      <c r="W5375" s="89">
        <v>819</v>
      </c>
      <c r="X5375" s="85">
        <v>1</v>
      </c>
      <c r="Y5375" s="86">
        <v>1.9</v>
      </c>
      <c r="Z5375" s="82">
        <v>5</v>
      </c>
      <c r="AA5375" s="87">
        <v>0.38</v>
      </c>
      <c r="AB5375" s="83">
        <v>0</v>
      </c>
      <c r="AC5375" s="89">
        <v>0</v>
      </c>
      <c r="AD5375" s="90">
        <v>43622</v>
      </c>
      <c r="AE5375" s="90">
        <v>43622</v>
      </c>
      <c r="AF5375" s="82">
        <v>0</v>
      </c>
      <c r="AG5375" s="84" t="s">
        <v>53</v>
      </c>
      <c r="AH5375" s="83">
        <v>0</v>
      </c>
      <c r="AI5375" s="89">
        <v>0</v>
      </c>
      <c r="AJ5375" s="89">
        <v>0</v>
      </c>
      <c r="AK5375" s="60" t="str">
        <f>+IF(Tabla1[[#This Row],[REQUEST_TY]]="SR MANTENIMIENTO CORRECTIVO", "EMERGENCIA", "OTROS")</f>
        <v>EMERGENCIA</v>
      </c>
      <c r="AL5375" s="6" t="str">
        <f>+_xlfn.IFS(Tabla1[[#This Row],[Veces obj]]&lt;=1,"0-1",Tabla1[[#This Row],[Veces obj]]&lt;=2,"1-2",Tabla1[[#This Row],[Veces obj]]&lt;=3,"2-3",TRUE,"&gt;3")</f>
        <v>0-1</v>
      </c>
      <c r="AM5375" s="60" t="str">
        <f>+_xlfn.IFS(MONTH(Tabla1[[#This Row],[MES]])&lt;=3,"Q1",MONTH(Tabla1[[#This Row],[MES]])&lt;=6,"Q2",MONTH(Tabla1[[#This Row],[MES]])&lt;=9,"Q3",TRUE,"Q4")</f>
        <v>Q2</v>
      </c>
      <c r="AN5375" s="15" t="str">
        <f>+IFERROR(VLOOKUP(Tabla1[[#This Row],[CUENTA]],CTAS[],2,0),"OTROS")</f>
        <v>OTROS</v>
      </c>
      <c r="AP5375" s="15" t="str">
        <f>+IFERROR(VLOOKUP(Tabla1[[#This Row],[EMPLEADO]],IS[],3,0),"OTROS")</f>
        <v>OTROS</v>
      </c>
      <c r="AQ5375" s="15" t="str">
        <f>+IFERROR(VLOOKUP(Tabla1[[#This Row],[EMPLEADO]],IS[[NÓMINA]:[INGENIERO]],2,0),"OTROS")</f>
        <v>OTROS</v>
      </c>
    </row>
    <row r="5376" spans="1:43" x14ac:dyDescent="0.25">
      <c r="A5376" s="28" t="s">
        <v>14528</v>
      </c>
      <c r="B5376" s="29">
        <v>1</v>
      </c>
      <c r="C5376" s="29" t="s">
        <v>14980</v>
      </c>
      <c r="D5376" s="30" t="s">
        <v>38</v>
      </c>
      <c r="E5376" s="31" t="s">
        <v>85</v>
      </c>
      <c r="F5376" s="31" t="s">
        <v>14981</v>
      </c>
      <c r="G5376" s="88" t="s">
        <v>7877</v>
      </c>
      <c r="H5376" s="29" t="s">
        <v>106</v>
      </c>
      <c r="I5376" s="32" t="s">
        <v>43</v>
      </c>
      <c r="J5376" s="29" t="s">
        <v>8</v>
      </c>
      <c r="K5376" s="33" t="s">
        <v>370</v>
      </c>
      <c r="L5376" s="33" t="s">
        <v>4698</v>
      </c>
      <c r="M5376" s="29" t="s">
        <v>131</v>
      </c>
      <c r="N5376" s="29">
        <v>0</v>
      </c>
      <c r="O5376" s="29" t="s">
        <v>47</v>
      </c>
      <c r="P5376" s="33">
        <v>49</v>
      </c>
      <c r="Q5376" s="33" t="s">
        <v>82</v>
      </c>
      <c r="R5376" s="80" t="s">
        <v>49</v>
      </c>
      <c r="S5376" s="81" t="s">
        <v>50</v>
      </c>
      <c r="T5376" s="81" t="s">
        <v>51</v>
      </c>
      <c r="U5376" s="82" t="s">
        <v>120</v>
      </c>
      <c r="V5376" s="83">
        <v>0.8</v>
      </c>
      <c r="W5376" s="89">
        <v>572.00000000000011</v>
      </c>
      <c r="X5376" s="85">
        <v>1</v>
      </c>
      <c r="Y5376" s="86">
        <v>1.8</v>
      </c>
      <c r="Z5376" s="82">
        <v>5</v>
      </c>
      <c r="AA5376" s="87">
        <v>0.36</v>
      </c>
      <c r="AB5376" s="83">
        <v>0</v>
      </c>
      <c r="AC5376" s="89">
        <v>0</v>
      </c>
      <c r="AD5376" s="90">
        <v>43622</v>
      </c>
      <c r="AE5376" s="90">
        <v>43622</v>
      </c>
      <c r="AF5376" s="82">
        <v>0</v>
      </c>
      <c r="AG5376" s="84" t="s">
        <v>53</v>
      </c>
      <c r="AH5376" s="83">
        <v>0</v>
      </c>
      <c r="AI5376" s="89">
        <v>0</v>
      </c>
      <c r="AJ5376" s="89">
        <v>0</v>
      </c>
      <c r="AK5376" s="60" t="str">
        <f>+IF(Tabla1[[#This Row],[REQUEST_TY]]="SR MANTENIMIENTO CORRECTIVO", "EMERGENCIA", "OTROS")</f>
        <v>EMERGENCIA</v>
      </c>
      <c r="AL5376" s="6" t="str">
        <f>+_xlfn.IFS(Tabla1[[#This Row],[Veces obj]]&lt;=1,"0-1",Tabla1[[#This Row],[Veces obj]]&lt;=2,"1-2",Tabla1[[#This Row],[Veces obj]]&lt;=3,"2-3",TRUE,"&gt;3")</f>
        <v>0-1</v>
      </c>
      <c r="AM5376" s="60" t="str">
        <f>+_xlfn.IFS(MONTH(Tabla1[[#This Row],[MES]])&lt;=3,"Q1",MONTH(Tabla1[[#This Row],[MES]])&lt;=6,"Q2",MONTH(Tabla1[[#This Row],[MES]])&lt;=9,"Q3",TRUE,"Q4")</f>
        <v>Q2</v>
      </c>
      <c r="AN5376" s="15" t="str">
        <f>+IFERROR(VLOOKUP(Tabla1[[#This Row],[CUENTA]],CTAS[],2,0),"OTROS")</f>
        <v>OTROS</v>
      </c>
      <c r="AP5376" s="15" t="str">
        <f>+IFERROR(VLOOKUP(Tabla1[[#This Row],[EMPLEADO]],IS[],3,0),"OTROS")</f>
        <v>OTROS</v>
      </c>
      <c r="AQ5376" s="15" t="str">
        <f>+IFERROR(VLOOKUP(Tabla1[[#This Row],[EMPLEADO]],IS[[NÓMINA]:[INGENIERO]],2,0),"OTROS")</f>
        <v>OTROS</v>
      </c>
    </row>
    <row r="5377" spans="1:43" x14ac:dyDescent="0.25">
      <c r="A5377" s="28" t="s">
        <v>14528</v>
      </c>
      <c r="B5377" s="29">
        <v>1</v>
      </c>
      <c r="C5377" s="29" t="s">
        <v>14982</v>
      </c>
      <c r="D5377" s="30" t="s">
        <v>38</v>
      </c>
      <c r="E5377" s="31" t="s">
        <v>332</v>
      </c>
      <c r="F5377" s="31" t="s">
        <v>14983</v>
      </c>
      <c r="G5377" s="88" t="s">
        <v>14984</v>
      </c>
      <c r="H5377" s="29" t="s">
        <v>136</v>
      </c>
      <c r="I5377" s="32" t="s">
        <v>43</v>
      </c>
      <c r="J5377" s="29" t="s">
        <v>8</v>
      </c>
      <c r="K5377" s="33" t="s">
        <v>5013</v>
      </c>
      <c r="L5377" s="33" t="s">
        <v>5014</v>
      </c>
      <c r="M5377" s="29" t="s">
        <v>545</v>
      </c>
      <c r="N5377" s="29">
        <v>0</v>
      </c>
      <c r="O5377" s="29" t="s">
        <v>47</v>
      </c>
      <c r="P5377" s="33">
        <v>173</v>
      </c>
      <c r="Q5377" s="33" t="s">
        <v>48</v>
      </c>
      <c r="R5377" s="80" t="s">
        <v>317</v>
      </c>
      <c r="S5377" s="81" t="s">
        <v>318</v>
      </c>
      <c r="T5377" s="81" t="s">
        <v>51</v>
      </c>
      <c r="U5377" s="82" t="s">
        <v>353</v>
      </c>
      <c r="V5377" s="83">
        <v>1.1499999999999999</v>
      </c>
      <c r="W5377" s="89">
        <v>1808.95</v>
      </c>
      <c r="X5377" s="85">
        <v>1</v>
      </c>
      <c r="Y5377" s="86">
        <v>1.9</v>
      </c>
      <c r="Z5377" s="82">
        <v>4</v>
      </c>
      <c r="AA5377" s="87">
        <v>0.47499999999999998</v>
      </c>
      <c r="AB5377" s="83">
        <v>0</v>
      </c>
      <c r="AC5377" s="89">
        <v>0</v>
      </c>
      <c r="AD5377" s="90">
        <v>43622</v>
      </c>
      <c r="AE5377" s="90">
        <v>43622</v>
      </c>
      <c r="AF5377" s="82">
        <v>0</v>
      </c>
      <c r="AG5377" s="84" t="s">
        <v>53</v>
      </c>
      <c r="AH5377" s="83">
        <v>0</v>
      </c>
      <c r="AI5377" s="89">
        <v>0</v>
      </c>
      <c r="AJ5377" s="89">
        <v>0</v>
      </c>
      <c r="AK5377" s="60" t="str">
        <f>+IF(Tabla1[[#This Row],[REQUEST_TY]]="SR MANTENIMIENTO CORRECTIVO", "EMERGENCIA", "OTROS")</f>
        <v>EMERGENCIA</v>
      </c>
      <c r="AL5377" s="6" t="str">
        <f>+_xlfn.IFS(Tabla1[[#This Row],[Veces obj]]&lt;=1,"0-1",Tabla1[[#This Row],[Veces obj]]&lt;=2,"1-2",Tabla1[[#This Row],[Veces obj]]&lt;=3,"2-3",TRUE,"&gt;3")</f>
        <v>0-1</v>
      </c>
      <c r="AM5377" s="60" t="str">
        <f>+_xlfn.IFS(MONTH(Tabla1[[#This Row],[MES]])&lt;=3,"Q1",MONTH(Tabla1[[#This Row],[MES]])&lt;=6,"Q2",MONTH(Tabla1[[#This Row],[MES]])&lt;=9,"Q3",TRUE,"Q4")</f>
        <v>Q2</v>
      </c>
      <c r="AN5377" s="15" t="str">
        <f>+IFERROR(VLOOKUP(Tabla1[[#This Row],[CUENTA]],CTAS[],2,0),"OTROS")</f>
        <v>OTROS</v>
      </c>
      <c r="AP5377" s="15" t="str">
        <f>+IFERROR(VLOOKUP(Tabla1[[#This Row],[EMPLEADO]],IS[],3,0),"OTROS")</f>
        <v>OTROS</v>
      </c>
      <c r="AQ5377" s="15" t="str">
        <f>+IFERROR(VLOOKUP(Tabla1[[#This Row],[EMPLEADO]],IS[[NÓMINA]:[INGENIERO]],2,0),"OTROS")</f>
        <v>OTROS</v>
      </c>
    </row>
    <row r="5378" spans="1:43" x14ac:dyDescent="0.25">
      <c r="A5378" s="28" t="s">
        <v>14528</v>
      </c>
      <c r="B5378" s="29">
        <v>1</v>
      </c>
      <c r="C5378" s="29" t="s">
        <v>14985</v>
      </c>
      <c r="D5378" s="30" t="s">
        <v>38</v>
      </c>
      <c r="E5378" s="31" t="s">
        <v>3015</v>
      </c>
      <c r="F5378" s="31" t="s">
        <v>14986</v>
      </c>
      <c r="G5378" s="88" t="s">
        <v>5012</v>
      </c>
      <c r="H5378" s="29" t="s">
        <v>136</v>
      </c>
      <c r="I5378" s="32" t="s">
        <v>43</v>
      </c>
      <c r="J5378" s="29" t="s">
        <v>8</v>
      </c>
      <c r="K5378" s="33" t="s">
        <v>5013</v>
      </c>
      <c r="L5378" s="33" t="s">
        <v>5014</v>
      </c>
      <c r="M5378" s="29" t="s">
        <v>545</v>
      </c>
      <c r="N5378" s="29">
        <v>0</v>
      </c>
      <c r="O5378" s="29" t="s">
        <v>47</v>
      </c>
      <c r="P5378" s="33">
        <v>120</v>
      </c>
      <c r="Q5378" s="33" t="s">
        <v>48</v>
      </c>
      <c r="R5378" s="80" t="s">
        <v>138</v>
      </c>
      <c r="S5378" s="81" t="s">
        <v>139</v>
      </c>
      <c r="T5378" s="81" t="s">
        <v>51</v>
      </c>
      <c r="U5378" s="82" t="s">
        <v>353</v>
      </c>
      <c r="V5378" s="83">
        <v>1.1499999999999999</v>
      </c>
      <c r="W5378" s="89">
        <v>1808.95</v>
      </c>
      <c r="X5378" s="85">
        <v>1</v>
      </c>
      <c r="Y5378" s="86">
        <v>0.9</v>
      </c>
      <c r="Z5378" s="82">
        <v>4</v>
      </c>
      <c r="AA5378" s="87">
        <v>0.22500000000000001</v>
      </c>
      <c r="AB5378" s="83">
        <v>0</v>
      </c>
      <c r="AC5378" s="89">
        <v>0</v>
      </c>
      <c r="AD5378" s="90">
        <v>43622</v>
      </c>
      <c r="AE5378" s="90">
        <v>43622</v>
      </c>
      <c r="AF5378" s="82">
        <v>0</v>
      </c>
      <c r="AG5378" s="84" t="s">
        <v>53</v>
      </c>
      <c r="AH5378" s="83">
        <v>0</v>
      </c>
      <c r="AI5378" s="89">
        <v>0</v>
      </c>
      <c r="AJ5378" s="89">
        <v>0</v>
      </c>
      <c r="AK5378" s="60" t="str">
        <f>+IF(Tabla1[[#This Row],[REQUEST_TY]]="SR MANTENIMIENTO CORRECTIVO", "EMERGENCIA", "OTROS")</f>
        <v>EMERGENCIA</v>
      </c>
      <c r="AL5378" s="6" t="str">
        <f>+_xlfn.IFS(Tabla1[[#This Row],[Veces obj]]&lt;=1,"0-1",Tabla1[[#This Row],[Veces obj]]&lt;=2,"1-2",Tabla1[[#This Row],[Veces obj]]&lt;=3,"2-3",TRUE,"&gt;3")</f>
        <v>0-1</v>
      </c>
      <c r="AM5378" s="60" t="str">
        <f>+_xlfn.IFS(MONTH(Tabla1[[#This Row],[MES]])&lt;=3,"Q1",MONTH(Tabla1[[#This Row],[MES]])&lt;=6,"Q2",MONTH(Tabla1[[#This Row],[MES]])&lt;=9,"Q3",TRUE,"Q4")</f>
        <v>Q2</v>
      </c>
      <c r="AN5378" s="15" t="str">
        <f>+IFERROR(VLOOKUP(Tabla1[[#This Row],[CUENTA]],CTAS[],2,0),"OTROS")</f>
        <v>OTROS</v>
      </c>
      <c r="AP5378" s="15" t="str">
        <f>+IFERROR(VLOOKUP(Tabla1[[#This Row],[EMPLEADO]],IS[],3,0),"OTROS")</f>
        <v>OTROS</v>
      </c>
      <c r="AQ5378" s="15" t="str">
        <f>+IFERROR(VLOOKUP(Tabla1[[#This Row],[EMPLEADO]],IS[[NÓMINA]:[INGENIERO]],2,0),"OTROS")</f>
        <v>OTROS</v>
      </c>
    </row>
    <row r="5379" spans="1:43" x14ac:dyDescent="0.25">
      <c r="A5379" s="28" t="s">
        <v>14528</v>
      </c>
      <c r="B5379" s="29">
        <v>1</v>
      </c>
      <c r="C5379" s="29" t="s">
        <v>14987</v>
      </c>
      <c r="D5379" s="30" t="s">
        <v>38</v>
      </c>
      <c r="E5379" s="31" t="s">
        <v>147</v>
      </c>
      <c r="F5379" s="31" t="s">
        <v>14988</v>
      </c>
      <c r="G5379" s="88" t="s">
        <v>14989</v>
      </c>
      <c r="H5379" s="29" t="s">
        <v>8227</v>
      </c>
      <c r="I5379" s="32" t="s">
        <v>43</v>
      </c>
      <c r="J5379" s="29" t="s">
        <v>8</v>
      </c>
      <c r="K5379" s="33" t="s">
        <v>528</v>
      </c>
      <c r="L5379" s="33" t="s">
        <v>8228</v>
      </c>
      <c r="M5379" s="29" t="s">
        <v>8229</v>
      </c>
      <c r="N5379" s="29">
        <v>1</v>
      </c>
      <c r="O5379" s="29" t="s">
        <v>47</v>
      </c>
      <c r="P5379" s="33">
        <v>77</v>
      </c>
      <c r="Q5379" s="33" t="s">
        <v>48</v>
      </c>
      <c r="R5379" s="80" t="s">
        <v>153</v>
      </c>
      <c r="S5379" s="81" t="s">
        <v>50</v>
      </c>
      <c r="T5379" s="81" t="s">
        <v>51</v>
      </c>
      <c r="U5379" s="82" t="s">
        <v>52</v>
      </c>
      <c r="V5379" s="83">
        <v>1.05</v>
      </c>
      <c r="W5379" s="89">
        <v>0</v>
      </c>
      <c r="X5379" s="85">
        <v>1</v>
      </c>
      <c r="Y5379" s="86">
        <v>0.68</v>
      </c>
      <c r="Z5379" s="82">
        <v>5</v>
      </c>
      <c r="AA5379" s="87">
        <v>0.13600000000000001</v>
      </c>
      <c r="AB5379" s="83">
        <v>0</v>
      </c>
      <c r="AC5379" s="89">
        <v>0</v>
      </c>
      <c r="AD5379" s="90">
        <v>43621</v>
      </c>
      <c r="AE5379" s="90">
        <v>43622</v>
      </c>
      <c r="AF5379" s="82">
        <v>1</v>
      </c>
      <c r="AG5379" s="84" t="s">
        <v>53</v>
      </c>
      <c r="AH5379" s="83">
        <v>0</v>
      </c>
      <c r="AI5379" s="89">
        <v>0</v>
      </c>
      <c r="AJ5379" s="89">
        <v>0</v>
      </c>
      <c r="AK5379" s="60" t="str">
        <f>+IF(Tabla1[[#This Row],[REQUEST_TY]]="SR MANTENIMIENTO CORRECTIVO", "EMERGENCIA", "OTROS")</f>
        <v>EMERGENCIA</v>
      </c>
      <c r="AL5379" s="6" t="str">
        <f>+_xlfn.IFS(Tabla1[[#This Row],[Veces obj]]&lt;=1,"0-1",Tabla1[[#This Row],[Veces obj]]&lt;=2,"1-2",Tabla1[[#This Row],[Veces obj]]&lt;=3,"2-3",TRUE,"&gt;3")</f>
        <v>0-1</v>
      </c>
      <c r="AM5379" s="60" t="str">
        <f>+_xlfn.IFS(MONTH(Tabla1[[#This Row],[MES]])&lt;=3,"Q1",MONTH(Tabla1[[#This Row],[MES]])&lt;=6,"Q2",MONTH(Tabla1[[#This Row],[MES]])&lt;=9,"Q3",TRUE,"Q4")</f>
        <v>Q2</v>
      </c>
      <c r="AN5379" s="15" t="str">
        <f>+IFERROR(VLOOKUP(Tabla1[[#This Row],[CUENTA]],CTAS[],2,0),"OTROS")</f>
        <v>OTROS</v>
      </c>
      <c r="AP5379" s="15" t="str">
        <f>+IFERROR(VLOOKUP(Tabla1[[#This Row],[EMPLEADO]],IS[],3,0),"OTROS")</f>
        <v>OTROS</v>
      </c>
      <c r="AQ5379" s="15" t="str">
        <f>+IFERROR(VLOOKUP(Tabla1[[#This Row],[EMPLEADO]],IS[[NÓMINA]:[INGENIERO]],2,0),"OTROS")</f>
        <v>OTROS</v>
      </c>
    </row>
    <row r="5380" spans="1:43" x14ac:dyDescent="0.25">
      <c r="A5380" s="28" t="s">
        <v>14528</v>
      </c>
      <c r="B5380" s="29">
        <v>1</v>
      </c>
      <c r="C5380" s="29" t="s">
        <v>14990</v>
      </c>
      <c r="D5380" s="30" t="s">
        <v>38</v>
      </c>
      <c r="E5380" s="31" t="s">
        <v>39</v>
      </c>
      <c r="F5380" s="31" t="s">
        <v>14991</v>
      </c>
      <c r="G5380" s="88" t="s">
        <v>14992</v>
      </c>
      <c r="H5380" s="29" t="s">
        <v>592</v>
      </c>
      <c r="I5380" s="32" t="s">
        <v>43</v>
      </c>
      <c r="J5380" s="29" t="s">
        <v>8</v>
      </c>
      <c r="K5380" s="33" t="s">
        <v>14993</v>
      </c>
      <c r="L5380" s="33" t="s">
        <v>14994</v>
      </c>
      <c r="M5380" s="29" t="s">
        <v>119</v>
      </c>
      <c r="N5380" s="29">
        <v>0</v>
      </c>
      <c r="O5380" s="29" t="s">
        <v>47</v>
      </c>
      <c r="P5380" s="33">
        <v>183</v>
      </c>
      <c r="Q5380" s="33" t="s">
        <v>48</v>
      </c>
      <c r="R5380" s="80" t="s">
        <v>49</v>
      </c>
      <c r="S5380" s="81" t="s">
        <v>50</v>
      </c>
      <c r="T5380" s="81" t="s">
        <v>51</v>
      </c>
      <c r="U5380" s="82" t="s">
        <v>52</v>
      </c>
      <c r="V5380" s="83">
        <v>1.05</v>
      </c>
      <c r="W5380" s="89">
        <v>750.75000000000011</v>
      </c>
      <c r="X5380" s="85">
        <v>1</v>
      </c>
      <c r="Y5380" s="86">
        <v>1.86</v>
      </c>
      <c r="Z5380" s="82">
        <v>5</v>
      </c>
      <c r="AA5380" s="87">
        <v>0.372</v>
      </c>
      <c r="AB5380" s="83">
        <v>0</v>
      </c>
      <c r="AC5380" s="89">
        <v>0</v>
      </c>
      <c r="AD5380" s="90">
        <v>43622</v>
      </c>
      <c r="AE5380" s="90">
        <v>43622</v>
      </c>
      <c r="AF5380" s="82">
        <v>0</v>
      </c>
      <c r="AG5380" s="84" t="s">
        <v>53</v>
      </c>
      <c r="AH5380" s="83">
        <v>0</v>
      </c>
      <c r="AI5380" s="89">
        <v>0</v>
      </c>
      <c r="AJ5380" s="89">
        <v>0</v>
      </c>
      <c r="AK5380" s="60" t="str">
        <f>+IF(Tabla1[[#This Row],[REQUEST_TY]]="SR MANTENIMIENTO CORRECTIVO", "EMERGENCIA", "OTROS")</f>
        <v>EMERGENCIA</v>
      </c>
      <c r="AL5380" s="6" t="str">
        <f>+_xlfn.IFS(Tabla1[[#This Row],[Veces obj]]&lt;=1,"0-1",Tabla1[[#This Row],[Veces obj]]&lt;=2,"1-2",Tabla1[[#This Row],[Veces obj]]&lt;=3,"2-3",TRUE,"&gt;3")</f>
        <v>0-1</v>
      </c>
      <c r="AM5380" s="60" t="str">
        <f>+_xlfn.IFS(MONTH(Tabla1[[#This Row],[MES]])&lt;=3,"Q1",MONTH(Tabla1[[#This Row],[MES]])&lt;=6,"Q2",MONTH(Tabla1[[#This Row],[MES]])&lt;=9,"Q3",TRUE,"Q4")</f>
        <v>Q2</v>
      </c>
      <c r="AN5380" s="15" t="str">
        <f>+IFERROR(VLOOKUP(Tabla1[[#This Row],[CUENTA]],CTAS[],2,0),"OTROS")</f>
        <v>OTROS</v>
      </c>
      <c r="AP5380" s="15" t="str">
        <f>+IFERROR(VLOOKUP(Tabla1[[#This Row],[EMPLEADO]],IS[],3,0),"OTROS")</f>
        <v>CHIHUAHUA</v>
      </c>
      <c r="AQ5380" s="15" t="str">
        <f>+IFERROR(VLOOKUP(Tabla1[[#This Row],[EMPLEADO]],IS[[NÓMINA]:[INGENIERO]],2,0),"OTROS")</f>
        <v>VICTOR MENDEZ</v>
      </c>
    </row>
    <row r="5381" spans="1:43" x14ac:dyDescent="0.25">
      <c r="A5381" s="28" t="s">
        <v>14528</v>
      </c>
      <c r="B5381" s="29">
        <v>1</v>
      </c>
      <c r="C5381" s="29" t="s">
        <v>14995</v>
      </c>
      <c r="D5381" s="30" t="s">
        <v>38</v>
      </c>
      <c r="E5381" s="31" t="s">
        <v>332</v>
      </c>
      <c r="F5381" s="31" t="s">
        <v>14996</v>
      </c>
      <c r="G5381" s="88" t="s">
        <v>1229</v>
      </c>
      <c r="H5381" s="29" t="s">
        <v>8581</v>
      </c>
      <c r="I5381" s="32" t="s">
        <v>43</v>
      </c>
      <c r="J5381" s="29" t="s">
        <v>8</v>
      </c>
      <c r="K5381" s="33" t="s">
        <v>59</v>
      </c>
      <c r="L5381" s="33" t="s">
        <v>1018</v>
      </c>
      <c r="M5381" s="29" t="s">
        <v>473</v>
      </c>
      <c r="N5381" s="29">
        <v>0</v>
      </c>
      <c r="O5381" s="29" t="s">
        <v>47</v>
      </c>
      <c r="P5381" s="33">
        <v>133</v>
      </c>
      <c r="Q5381" s="33" t="s">
        <v>48</v>
      </c>
      <c r="R5381" s="80" t="s">
        <v>317</v>
      </c>
      <c r="S5381" s="81" t="s">
        <v>318</v>
      </c>
      <c r="T5381" s="81" t="s">
        <v>51</v>
      </c>
      <c r="U5381" s="82" t="s">
        <v>353</v>
      </c>
      <c r="V5381" s="83">
        <v>1.1499999999999999</v>
      </c>
      <c r="W5381" s="89">
        <v>1808.95</v>
      </c>
      <c r="X5381" s="85">
        <v>1</v>
      </c>
      <c r="Y5381" s="86">
        <v>3.37</v>
      </c>
      <c r="Z5381" s="82">
        <v>4</v>
      </c>
      <c r="AA5381" s="87">
        <v>0.84250000000000003</v>
      </c>
      <c r="AB5381" s="83">
        <v>0</v>
      </c>
      <c r="AC5381" s="89">
        <v>0</v>
      </c>
      <c r="AD5381" s="90">
        <v>43622</v>
      </c>
      <c r="AE5381" s="90">
        <v>43622</v>
      </c>
      <c r="AF5381" s="82">
        <v>0</v>
      </c>
      <c r="AG5381" s="84" t="s">
        <v>53</v>
      </c>
      <c r="AH5381" s="83">
        <v>0</v>
      </c>
      <c r="AI5381" s="89">
        <v>0</v>
      </c>
      <c r="AJ5381" s="89">
        <v>0</v>
      </c>
      <c r="AK5381" s="60" t="str">
        <f>+IF(Tabla1[[#This Row],[REQUEST_TY]]="SR MANTENIMIENTO CORRECTIVO", "EMERGENCIA", "OTROS")</f>
        <v>EMERGENCIA</v>
      </c>
      <c r="AL5381" s="6" t="str">
        <f>+_xlfn.IFS(Tabla1[[#This Row],[Veces obj]]&lt;=1,"0-1",Tabla1[[#This Row],[Veces obj]]&lt;=2,"1-2",Tabla1[[#This Row],[Veces obj]]&lt;=3,"2-3",TRUE,"&gt;3")</f>
        <v>0-1</v>
      </c>
      <c r="AM5381" s="60" t="str">
        <f>+_xlfn.IFS(MONTH(Tabla1[[#This Row],[MES]])&lt;=3,"Q1",MONTH(Tabla1[[#This Row],[MES]])&lt;=6,"Q2",MONTH(Tabla1[[#This Row],[MES]])&lt;=9,"Q3",TRUE,"Q4")</f>
        <v>Q2</v>
      </c>
      <c r="AN5381" s="15" t="str">
        <f>+IFERROR(VLOOKUP(Tabla1[[#This Row],[CUENTA]],CTAS[],2,0),"OTROS")</f>
        <v>OTROS</v>
      </c>
      <c r="AP5381" s="15" t="str">
        <f>+IFERROR(VLOOKUP(Tabla1[[#This Row],[EMPLEADO]],IS[],3,0),"OTROS")</f>
        <v>OTROS</v>
      </c>
      <c r="AQ5381" s="15" t="str">
        <f>+IFERROR(VLOOKUP(Tabla1[[#This Row],[EMPLEADO]],IS[[NÓMINA]:[INGENIERO]],2,0),"OTROS")</f>
        <v>OTROS</v>
      </c>
    </row>
    <row r="5382" spans="1:43" x14ac:dyDescent="0.25">
      <c r="A5382" s="28" t="s">
        <v>14528</v>
      </c>
      <c r="B5382" s="29">
        <v>1</v>
      </c>
      <c r="C5382" s="29" t="s">
        <v>14997</v>
      </c>
      <c r="D5382" s="30" t="s">
        <v>38</v>
      </c>
      <c r="E5382" s="31" t="s">
        <v>113</v>
      </c>
      <c r="F5382" s="31" t="s">
        <v>14998</v>
      </c>
      <c r="G5382" s="88" t="s">
        <v>5996</v>
      </c>
      <c r="H5382" s="29" t="s">
        <v>204</v>
      </c>
      <c r="I5382" s="32" t="s">
        <v>43</v>
      </c>
      <c r="J5382" s="29" t="s">
        <v>8</v>
      </c>
      <c r="K5382" s="33" t="s">
        <v>125</v>
      </c>
      <c r="L5382" s="33" t="s">
        <v>5997</v>
      </c>
      <c r="M5382" s="29" t="s">
        <v>206</v>
      </c>
      <c r="N5382" s="29">
        <v>0</v>
      </c>
      <c r="O5382" s="29" t="s">
        <v>47</v>
      </c>
      <c r="P5382" s="33">
        <v>2</v>
      </c>
      <c r="Q5382" s="33" t="s">
        <v>388</v>
      </c>
      <c r="R5382" s="80" t="s">
        <v>49</v>
      </c>
      <c r="S5382" s="81" t="s">
        <v>50</v>
      </c>
      <c r="T5382" s="81" t="s">
        <v>51</v>
      </c>
      <c r="U5382" s="82" t="s">
        <v>641</v>
      </c>
      <c r="V5382" s="83">
        <v>0</v>
      </c>
      <c r="W5382" s="89">
        <v>0</v>
      </c>
      <c r="X5382" s="85">
        <v>1</v>
      </c>
      <c r="Y5382" s="86">
        <v>1.28</v>
      </c>
      <c r="Z5382" s="82">
        <v>5</v>
      </c>
      <c r="AA5382" s="87">
        <v>0.25600000000000001</v>
      </c>
      <c r="AB5382" s="83">
        <v>0</v>
      </c>
      <c r="AC5382" s="89">
        <v>0</v>
      </c>
      <c r="AD5382" s="90">
        <v>43622</v>
      </c>
      <c r="AE5382" s="90">
        <v>43622</v>
      </c>
      <c r="AF5382" s="82">
        <v>0</v>
      </c>
      <c r="AG5382" s="84" t="s">
        <v>53</v>
      </c>
      <c r="AH5382" s="83">
        <v>0</v>
      </c>
      <c r="AI5382" s="89">
        <v>0</v>
      </c>
      <c r="AJ5382" s="89">
        <v>0</v>
      </c>
      <c r="AK5382" s="60" t="str">
        <f>+IF(Tabla1[[#This Row],[REQUEST_TY]]="SR MANTENIMIENTO CORRECTIVO", "EMERGENCIA", "OTROS")</f>
        <v>EMERGENCIA</v>
      </c>
      <c r="AL5382" s="6" t="str">
        <f>+_xlfn.IFS(Tabla1[[#This Row],[Veces obj]]&lt;=1,"0-1",Tabla1[[#This Row],[Veces obj]]&lt;=2,"1-2",Tabla1[[#This Row],[Veces obj]]&lt;=3,"2-3",TRUE,"&gt;3")</f>
        <v>0-1</v>
      </c>
      <c r="AM5382" s="60" t="str">
        <f>+_xlfn.IFS(MONTH(Tabla1[[#This Row],[MES]])&lt;=3,"Q1",MONTH(Tabla1[[#This Row],[MES]])&lt;=6,"Q2",MONTH(Tabla1[[#This Row],[MES]])&lt;=9,"Q3",TRUE,"Q4")</f>
        <v>Q2</v>
      </c>
      <c r="AN5382" s="15" t="str">
        <f>+IFERROR(VLOOKUP(Tabla1[[#This Row],[CUENTA]],CTAS[],2,0),"OTROS")</f>
        <v>OTROS</v>
      </c>
      <c r="AP5382" s="15" t="str">
        <f>+IFERROR(VLOOKUP(Tabla1[[#This Row],[EMPLEADO]],IS[],3,0),"OTROS")</f>
        <v>OTROS</v>
      </c>
      <c r="AQ5382" s="15" t="str">
        <f>+IFERROR(VLOOKUP(Tabla1[[#This Row],[EMPLEADO]],IS[[NÓMINA]:[INGENIERO]],2,0),"OTROS")</f>
        <v>OTROS</v>
      </c>
    </row>
    <row r="5383" spans="1:43" x14ac:dyDescent="0.25">
      <c r="A5383" s="28" t="s">
        <v>14528</v>
      </c>
      <c r="B5383" s="29">
        <v>1</v>
      </c>
      <c r="C5383" s="29" t="s">
        <v>14999</v>
      </c>
      <c r="D5383" s="30" t="s">
        <v>38</v>
      </c>
      <c r="E5383" s="31" t="s">
        <v>39</v>
      </c>
      <c r="F5383" s="31" t="s">
        <v>15000</v>
      </c>
      <c r="G5383" s="88" t="s">
        <v>4129</v>
      </c>
      <c r="H5383" s="29" t="s">
        <v>868</v>
      </c>
      <c r="I5383" s="32" t="s">
        <v>43</v>
      </c>
      <c r="J5383" s="29" t="s">
        <v>8</v>
      </c>
      <c r="K5383" s="33" t="s">
        <v>44</v>
      </c>
      <c r="L5383" s="33" t="s">
        <v>4130</v>
      </c>
      <c r="M5383" s="29" t="s">
        <v>2994</v>
      </c>
      <c r="N5383" s="29">
        <v>1</v>
      </c>
      <c r="O5383" s="29" t="s">
        <v>47</v>
      </c>
      <c r="P5383" s="33">
        <v>1</v>
      </c>
      <c r="Q5383" s="33" t="s">
        <v>388</v>
      </c>
      <c r="R5383" s="80" t="s">
        <v>49</v>
      </c>
      <c r="S5383" s="81" t="s">
        <v>50</v>
      </c>
      <c r="T5383" s="81" t="s">
        <v>51</v>
      </c>
      <c r="U5383" s="82" t="s">
        <v>641</v>
      </c>
      <c r="V5383" s="83">
        <v>0</v>
      </c>
      <c r="W5383" s="89">
        <v>0</v>
      </c>
      <c r="X5383" s="85">
        <v>1</v>
      </c>
      <c r="Y5383" s="86">
        <v>3.13</v>
      </c>
      <c r="Z5383" s="82">
        <v>5</v>
      </c>
      <c r="AA5383" s="87">
        <v>0.626</v>
      </c>
      <c r="AB5383" s="83">
        <v>0</v>
      </c>
      <c r="AC5383" s="89">
        <v>0</v>
      </c>
      <c r="AD5383" s="90">
        <v>43622</v>
      </c>
      <c r="AE5383" s="90">
        <v>43622</v>
      </c>
      <c r="AF5383" s="82">
        <v>0</v>
      </c>
      <c r="AG5383" s="84" t="s">
        <v>53</v>
      </c>
      <c r="AH5383" s="83">
        <v>0</v>
      </c>
      <c r="AI5383" s="89">
        <v>0</v>
      </c>
      <c r="AJ5383" s="89">
        <v>0</v>
      </c>
      <c r="AK5383" s="60" t="str">
        <f>+IF(Tabla1[[#This Row],[REQUEST_TY]]="SR MANTENIMIENTO CORRECTIVO", "EMERGENCIA", "OTROS")</f>
        <v>EMERGENCIA</v>
      </c>
      <c r="AL5383" s="6" t="str">
        <f>+_xlfn.IFS(Tabla1[[#This Row],[Veces obj]]&lt;=1,"0-1",Tabla1[[#This Row],[Veces obj]]&lt;=2,"1-2",Tabla1[[#This Row],[Veces obj]]&lt;=3,"2-3",TRUE,"&gt;3")</f>
        <v>0-1</v>
      </c>
      <c r="AM5383" s="60" t="str">
        <f>+_xlfn.IFS(MONTH(Tabla1[[#This Row],[MES]])&lt;=3,"Q1",MONTH(Tabla1[[#This Row],[MES]])&lt;=6,"Q2",MONTH(Tabla1[[#This Row],[MES]])&lt;=9,"Q3",TRUE,"Q4")</f>
        <v>Q2</v>
      </c>
      <c r="AN5383" s="15" t="str">
        <f>+IFERROR(VLOOKUP(Tabla1[[#This Row],[CUENTA]],CTAS[],2,0),"OTROS")</f>
        <v>OTROS</v>
      </c>
      <c r="AP5383" s="15" t="str">
        <f>+IFERROR(VLOOKUP(Tabla1[[#This Row],[EMPLEADO]],IS[],3,0),"OTROS")</f>
        <v>OTROS</v>
      </c>
      <c r="AQ5383" s="15" t="str">
        <f>+IFERROR(VLOOKUP(Tabla1[[#This Row],[EMPLEADO]],IS[[NÓMINA]:[INGENIERO]],2,0),"OTROS")</f>
        <v>OTROS</v>
      </c>
    </row>
    <row r="5384" spans="1:43" x14ac:dyDescent="0.25">
      <c r="A5384" s="28" t="s">
        <v>14528</v>
      </c>
      <c r="B5384" s="29">
        <v>1</v>
      </c>
      <c r="C5384" s="29" t="s">
        <v>15001</v>
      </c>
      <c r="D5384" s="30" t="s">
        <v>38</v>
      </c>
      <c r="E5384" s="31" t="s">
        <v>89</v>
      </c>
      <c r="F5384" s="31" t="s">
        <v>15002</v>
      </c>
      <c r="G5384" s="88" t="s">
        <v>91</v>
      </c>
      <c r="H5384" s="29" t="s">
        <v>70</v>
      </c>
      <c r="I5384" s="32" t="s">
        <v>43</v>
      </c>
      <c r="J5384" s="29" t="s">
        <v>8</v>
      </c>
      <c r="K5384" s="33" t="s">
        <v>92</v>
      </c>
      <c r="L5384" s="33" t="s">
        <v>93</v>
      </c>
      <c r="M5384" s="29" t="s">
        <v>94</v>
      </c>
      <c r="N5384" s="29">
        <v>1</v>
      </c>
      <c r="O5384" s="29" t="s">
        <v>47</v>
      </c>
      <c r="P5384" s="33">
        <v>100</v>
      </c>
      <c r="Q5384" s="33" t="s">
        <v>48</v>
      </c>
      <c r="R5384" s="80" t="s">
        <v>95</v>
      </c>
      <c r="S5384" s="81" t="s">
        <v>64</v>
      </c>
      <c r="T5384" s="81" t="s">
        <v>51</v>
      </c>
      <c r="U5384" s="82" t="s">
        <v>96</v>
      </c>
      <c r="V5384" s="83">
        <v>1.1000000000000001</v>
      </c>
      <c r="W5384" s="89">
        <v>0</v>
      </c>
      <c r="X5384" s="85">
        <v>1</v>
      </c>
      <c r="Y5384" s="86">
        <v>0</v>
      </c>
      <c r="Z5384" s="82">
        <v>5</v>
      </c>
      <c r="AA5384" s="87">
        <v>0</v>
      </c>
      <c r="AB5384" s="83">
        <v>0</v>
      </c>
      <c r="AC5384" s="89">
        <v>0</v>
      </c>
      <c r="AD5384" s="90">
        <v>43622</v>
      </c>
      <c r="AE5384" s="90">
        <v>43622</v>
      </c>
      <c r="AF5384" s="82">
        <v>0</v>
      </c>
      <c r="AG5384" s="84" t="s">
        <v>53</v>
      </c>
      <c r="AH5384" s="83">
        <v>0</v>
      </c>
      <c r="AI5384" s="89">
        <v>0</v>
      </c>
      <c r="AJ5384" s="89">
        <v>0</v>
      </c>
      <c r="AK5384" s="60" t="str">
        <f>+IF(Tabla1[[#This Row],[REQUEST_TY]]="SR MANTENIMIENTO CORRECTIVO", "EMERGENCIA", "OTROS")</f>
        <v>EMERGENCIA</v>
      </c>
      <c r="AL5384" s="6" t="str">
        <f>+_xlfn.IFS(Tabla1[[#This Row],[Veces obj]]&lt;=1,"0-1",Tabla1[[#This Row],[Veces obj]]&lt;=2,"1-2",Tabla1[[#This Row],[Veces obj]]&lt;=3,"2-3",TRUE,"&gt;3")</f>
        <v>0-1</v>
      </c>
      <c r="AM5384" s="60" t="str">
        <f>+_xlfn.IFS(MONTH(Tabla1[[#This Row],[MES]])&lt;=3,"Q1",MONTH(Tabla1[[#This Row],[MES]])&lt;=6,"Q2",MONTH(Tabla1[[#This Row],[MES]])&lt;=9,"Q3",TRUE,"Q4")</f>
        <v>Q2</v>
      </c>
      <c r="AN5384" s="15" t="str">
        <f>+IFERROR(VLOOKUP(Tabla1[[#This Row],[CUENTA]],CTAS[],2,0),"OTROS")</f>
        <v>OTROS</v>
      </c>
      <c r="AP5384" s="15" t="str">
        <f>+IFERROR(VLOOKUP(Tabla1[[#This Row],[EMPLEADO]],IS[],3,0),"OTROS")</f>
        <v>OTROS</v>
      </c>
      <c r="AQ5384" s="15" t="str">
        <f>+IFERROR(VLOOKUP(Tabla1[[#This Row],[EMPLEADO]],IS[[NÓMINA]:[INGENIERO]],2,0),"OTROS")</f>
        <v>OTROS</v>
      </c>
    </row>
    <row r="5385" spans="1:43" x14ac:dyDescent="0.25">
      <c r="A5385" s="28" t="s">
        <v>14528</v>
      </c>
      <c r="B5385" s="29">
        <v>1</v>
      </c>
      <c r="C5385" s="29" t="s">
        <v>15003</v>
      </c>
      <c r="D5385" s="30" t="s">
        <v>38</v>
      </c>
      <c r="E5385" s="31" t="s">
        <v>1015</v>
      </c>
      <c r="F5385" s="31" t="s">
        <v>15004</v>
      </c>
      <c r="G5385" s="88" t="s">
        <v>6259</v>
      </c>
      <c r="H5385" s="29" t="s">
        <v>1572</v>
      </c>
      <c r="I5385" s="32" t="s">
        <v>43</v>
      </c>
      <c r="J5385" s="29" t="s">
        <v>8</v>
      </c>
      <c r="K5385" s="33" t="s">
        <v>59</v>
      </c>
      <c r="L5385" s="33" t="s">
        <v>1706</v>
      </c>
      <c r="M5385" s="29" t="s">
        <v>1707</v>
      </c>
      <c r="N5385" s="29">
        <v>0</v>
      </c>
      <c r="O5385" s="29" t="s">
        <v>47</v>
      </c>
      <c r="P5385" s="33">
        <v>111</v>
      </c>
      <c r="Q5385" s="33" t="s">
        <v>48</v>
      </c>
      <c r="R5385" s="80" t="s">
        <v>317</v>
      </c>
      <c r="S5385" s="81" t="s">
        <v>318</v>
      </c>
      <c r="T5385" s="81" t="s">
        <v>51</v>
      </c>
      <c r="U5385" s="82" t="s">
        <v>353</v>
      </c>
      <c r="V5385" s="83">
        <v>1.1499999999999999</v>
      </c>
      <c r="W5385" s="89">
        <v>1808.95</v>
      </c>
      <c r="X5385" s="85">
        <v>1</v>
      </c>
      <c r="Y5385" s="86">
        <v>1.5</v>
      </c>
      <c r="Z5385" s="82">
        <v>4</v>
      </c>
      <c r="AA5385" s="87">
        <v>0.375</v>
      </c>
      <c r="AB5385" s="83">
        <v>0</v>
      </c>
      <c r="AC5385" s="89">
        <v>0</v>
      </c>
      <c r="AD5385" s="90">
        <v>43622</v>
      </c>
      <c r="AE5385" s="90">
        <v>43622</v>
      </c>
      <c r="AF5385" s="82">
        <v>0</v>
      </c>
      <c r="AG5385" s="84" t="s">
        <v>53</v>
      </c>
      <c r="AH5385" s="83">
        <v>0</v>
      </c>
      <c r="AI5385" s="89">
        <v>0</v>
      </c>
      <c r="AJ5385" s="89">
        <v>0</v>
      </c>
      <c r="AK5385" s="60" t="str">
        <f>+IF(Tabla1[[#This Row],[REQUEST_TY]]="SR MANTENIMIENTO CORRECTIVO", "EMERGENCIA", "OTROS")</f>
        <v>EMERGENCIA</v>
      </c>
      <c r="AL5385" s="6" t="str">
        <f>+_xlfn.IFS(Tabla1[[#This Row],[Veces obj]]&lt;=1,"0-1",Tabla1[[#This Row],[Veces obj]]&lt;=2,"1-2",Tabla1[[#This Row],[Veces obj]]&lt;=3,"2-3",TRUE,"&gt;3")</f>
        <v>0-1</v>
      </c>
      <c r="AM5385" s="60" t="str">
        <f>+_xlfn.IFS(MONTH(Tabla1[[#This Row],[MES]])&lt;=3,"Q1",MONTH(Tabla1[[#This Row],[MES]])&lt;=6,"Q2",MONTH(Tabla1[[#This Row],[MES]])&lt;=9,"Q3",TRUE,"Q4")</f>
        <v>Q2</v>
      </c>
      <c r="AN5385" s="15" t="str">
        <f>+IFERROR(VLOOKUP(Tabla1[[#This Row],[CUENTA]],CTAS[],2,0),"OTROS")</f>
        <v>OTROS</v>
      </c>
      <c r="AP5385" s="15" t="str">
        <f>+IFERROR(VLOOKUP(Tabla1[[#This Row],[EMPLEADO]],IS[],3,0),"OTROS")</f>
        <v>OTROS</v>
      </c>
      <c r="AQ5385" s="15" t="str">
        <f>+IFERROR(VLOOKUP(Tabla1[[#This Row],[EMPLEADO]],IS[[NÓMINA]:[INGENIERO]],2,0),"OTROS")</f>
        <v>OTROS</v>
      </c>
    </row>
    <row r="5386" spans="1:43" x14ac:dyDescent="0.25">
      <c r="A5386" s="28" t="s">
        <v>14528</v>
      </c>
      <c r="B5386" s="29">
        <v>1</v>
      </c>
      <c r="C5386" s="29" t="s">
        <v>15005</v>
      </c>
      <c r="D5386" s="30" t="s">
        <v>38</v>
      </c>
      <c r="E5386" s="31" t="s">
        <v>258</v>
      </c>
      <c r="F5386" s="31" t="s">
        <v>15006</v>
      </c>
      <c r="G5386" s="88" t="s">
        <v>5584</v>
      </c>
      <c r="H5386" s="29" t="s">
        <v>8581</v>
      </c>
      <c r="I5386" s="32" t="s">
        <v>43</v>
      </c>
      <c r="J5386" s="29" t="s">
        <v>8</v>
      </c>
      <c r="K5386" s="33" t="s">
        <v>59</v>
      </c>
      <c r="L5386" s="33" t="s">
        <v>5585</v>
      </c>
      <c r="M5386" s="29" t="s">
        <v>256</v>
      </c>
      <c r="N5386" s="29">
        <v>0</v>
      </c>
      <c r="O5386" s="29" t="s">
        <v>47</v>
      </c>
      <c r="P5386" s="33">
        <v>4</v>
      </c>
      <c r="Q5386" s="33" t="s">
        <v>207</v>
      </c>
      <c r="R5386" s="80" t="s">
        <v>138</v>
      </c>
      <c r="S5386" s="81" t="s">
        <v>139</v>
      </c>
      <c r="T5386" s="81" t="s">
        <v>51</v>
      </c>
      <c r="U5386" s="82" t="s">
        <v>879</v>
      </c>
      <c r="V5386" s="83">
        <v>0.6</v>
      </c>
      <c r="W5386" s="89">
        <v>943.80000000000007</v>
      </c>
      <c r="X5386" s="85">
        <v>1</v>
      </c>
      <c r="Y5386" s="86">
        <v>4.3099999999999996</v>
      </c>
      <c r="Z5386" s="82">
        <v>4</v>
      </c>
      <c r="AA5386" s="87">
        <v>1.0774999999999999</v>
      </c>
      <c r="AB5386" s="83">
        <v>1.9374999999999976E-2</v>
      </c>
      <c r="AC5386" s="89">
        <v>-30.476874999999968</v>
      </c>
      <c r="AD5386" s="90">
        <v>43622</v>
      </c>
      <c r="AE5386" s="90">
        <v>43622</v>
      </c>
      <c r="AF5386" s="82">
        <v>0</v>
      </c>
      <c r="AG5386" s="84" t="s">
        <v>53</v>
      </c>
      <c r="AH5386" s="83">
        <v>0</v>
      </c>
      <c r="AI5386" s="89">
        <v>0</v>
      </c>
      <c r="AJ5386" s="89">
        <v>0</v>
      </c>
      <c r="AK5386" s="60" t="str">
        <f>+IF(Tabla1[[#This Row],[REQUEST_TY]]="SR MANTENIMIENTO CORRECTIVO", "EMERGENCIA", "OTROS")</f>
        <v>EMERGENCIA</v>
      </c>
      <c r="AL5386" s="6" t="str">
        <f>+_xlfn.IFS(Tabla1[[#This Row],[Veces obj]]&lt;=1,"0-1",Tabla1[[#This Row],[Veces obj]]&lt;=2,"1-2",Tabla1[[#This Row],[Veces obj]]&lt;=3,"2-3",TRUE,"&gt;3")</f>
        <v>1-2</v>
      </c>
      <c r="AM5386" s="60" t="str">
        <f>+_xlfn.IFS(MONTH(Tabla1[[#This Row],[MES]])&lt;=3,"Q1",MONTH(Tabla1[[#This Row],[MES]])&lt;=6,"Q2",MONTH(Tabla1[[#This Row],[MES]])&lt;=9,"Q3",TRUE,"Q4")</f>
        <v>Q2</v>
      </c>
      <c r="AN5386" s="15" t="str">
        <f>+IFERROR(VLOOKUP(Tabla1[[#This Row],[CUENTA]],CTAS[],2,0),"OTROS")</f>
        <v>OTROS</v>
      </c>
      <c r="AP5386" s="15" t="str">
        <f>+IFERROR(VLOOKUP(Tabla1[[#This Row],[EMPLEADO]],IS[],3,0),"OTROS")</f>
        <v>OTROS</v>
      </c>
      <c r="AQ5386" s="15" t="str">
        <f>+IFERROR(VLOOKUP(Tabla1[[#This Row],[EMPLEADO]],IS[[NÓMINA]:[INGENIERO]],2,0),"OTROS")</f>
        <v>OTROS</v>
      </c>
    </row>
    <row r="5387" spans="1:43" x14ac:dyDescent="0.25">
      <c r="A5387" s="28" t="s">
        <v>14528</v>
      </c>
      <c r="B5387" s="29">
        <v>1</v>
      </c>
      <c r="C5387" s="29" t="s">
        <v>15007</v>
      </c>
      <c r="D5387" s="30" t="s">
        <v>38</v>
      </c>
      <c r="E5387" s="31" t="s">
        <v>275</v>
      </c>
      <c r="F5387" s="31" t="s">
        <v>15008</v>
      </c>
      <c r="G5387" s="88" t="s">
        <v>383</v>
      </c>
      <c r="H5387" s="29" t="s">
        <v>1063</v>
      </c>
      <c r="I5387" s="32" t="s">
        <v>43</v>
      </c>
      <c r="J5387" s="29" t="s">
        <v>8</v>
      </c>
      <c r="K5387" s="33" t="s">
        <v>385</v>
      </c>
      <c r="L5387" s="33" t="s">
        <v>386</v>
      </c>
      <c r="M5387" s="29" t="s">
        <v>387</v>
      </c>
      <c r="N5387" s="29">
        <v>0</v>
      </c>
      <c r="O5387" s="29" t="s">
        <v>47</v>
      </c>
      <c r="P5387" s="33">
        <v>22</v>
      </c>
      <c r="Q5387" s="33" t="s">
        <v>62</v>
      </c>
      <c r="R5387" s="80" t="s">
        <v>95</v>
      </c>
      <c r="S5387" s="81" t="s">
        <v>64</v>
      </c>
      <c r="T5387" s="81" t="s">
        <v>51</v>
      </c>
      <c r="U5387" s="82" t="s">
        <v>65</v>
      </c>
      <c r="V5387" s="83">
        <v>0.8</v>
      </c>
      <c r="W5387" s="89">
        <v>1092</v>
      </c>
      <c r="X5387" s="85">
        <v>1</v>
      </c>
      <c r="Y5387" s="86">
        <v>1.47</v>
      </c>
      <c r="Z5387" s="82">
        <v>5</v>
      </c>
      <c r="AA5387" s="87">
        <v>0.29399999999999998</v>
      </c>
      <c r="AB5387" s="83">
        <v>0</v>
      </c>
      <c r="AC5387" s="89">
        <v>0</v>
      </c>
      <c r="AD5387" s="90">
        <v>43622</v>
      </c>
      <c r="AE5387" s="90">
        <v>43622</v>
      </c>
      <c r="AF5387" s="82">
        <v>0</v>
      </c>
      <c r="AG5387" s="84" t="s">
        <v>53</v>
      </c>
      <c r="AH5387" s="83">
        <v>0</v>
      </c>
      <c r="AI5387" s="89">
        <v>0</v>
      </c>
      <c r="AJ5387" s="89">
        <v>0</v>
      </c>
      <c r="AK5387" s="60" t="str">
        <f>+IF(Tabla1[[#This Row],[REQUEST_TY]]="SR MANTENIMIENTO CORRECTIVO", "EMERGENCIA", "OTROS")</f>
        <v>EMERGENCIA</v>
      </c>
      <c r="AL5387" s="6" t="str">
        <f>+_xlfn.IFS(Tabla1[[#This Row],[Veces obj]]&lt;=1,"0-1",Tabla1[[#This Row],[Veces obj]]&lt;=2,"1-2",Tabla1[[#This Row],[Veces obj]]&lt;=3,"2-3",TRUE,"&gt;3")</f>
        <v>0-1</v>
      </c>
      <c r="AM5387" s="60" t="str">
        <f>+_xlfn.IFS(MONTH(Tabla1[[#This Row],[MES]])&lt;=3,"Q1",MONTH(Tabla1[[#This Row],[MES]])&lt;=6,"Q2",MONTH(Tabla1[[#This Row],[MES]])&lt;=9,"Q3",TRUE,"Q4")</f>
        <v>Q2</v>
      </c>
      <c r="AN5387" s="15" t="str">
        <f>+IFERROR(VLOOKUP(Tabla1[[#This Row],[CUENTA]],CTAS[],2,0),"OTROS")</f>
        <v>OTROS</v>
      </c>
      <c r="AP5387" s="15" t="str">
        <f>+IFERROR(VLOOKUP(Tabla1[[#This Row],[EMPLEADO]],IS[],3,0),"OTROS")</f>
        <v>OTROS</v>
      </c>
      <c r="AQ5387" s="15" t="str">
        <f>+IFERROR(VLOOKUP(Tabla1[[#This Row],[EMPLEADO]],IS[[NÓMINA]:[INGENIERO]],2,0),"OTROS")</f>
        <v>OTROS</v>
      </c>
    </row>
    <row r="5388" spans="1:43" x14ac:dyDescent="0.25">
      <c r="A5388" s="28" t="s">
        <v>14528</v>
      </c>
      <c r="B5388" s="29">
        <v>1</v>
      </c>
      <c r="C5388" s="29" t="s">
        <v>15009</v>
      </c>
      <c r="D5388" s="30" t="s">
        <v>38</v>
      </c>
      <c r="E5388" s="31" t="s">
        <v>55</v>
      </c>
      <c r="F5388" s="31" t="s">
        <v>15010</v>
      </c>
      <c r="G5388" s="88" t="s">
        <v>4727</v>
      </c>
      <c r="H5388" s="29" t="s">
        <v>409</v>
      </c>
      <c r="I5388" s="32" t="s">
        <v>43</v>
      </c>
      <c r="J5388" s="29" t="s">
        <v>8</v>
      </c>
      <c r="K5388" s="33" t="s">
        <v>102</v>
      </c>
      <c r="L5388" s="33" t="s">
        <v>2808</v>
      </c>
      <c r="M5388" s="29" t="s">
        <v>2809</v>
      </c>
      <c r="N5388" s="29">
        <v>0</v>
      </c>
      <c r="O5388" s="29" t="s">
        <v>47</v>
      </c>
      <c r="P5388" s="33">
        <v>55</v>
      </c>
      <c r="Q5388" s="33" t="s">
        <v>82</v>
      </c>
      <c r="R5388" s="80" t="s">
        <v>63</v>
      </c>
      <c r="S5388" s="81" t="s">
        <v>64</v>
      </c>
      <c r="T5388" s="81" t="s">
        <v>51</v>
      </c>
      <c r="U5388" s="82" t="s">
        <v>83</v>
      </c>
      <c r="V5388" s="83">
        <v>1.05</v>
      </c>
      <c r="W5388" s="89">
        <v>1433.25</v>
      </c>
      <c r="X5388" s="85">
        <v>1</v>
      </c>
      <c r="Y5388" s="86">
        <v>2.83</v>
      </c>
      <c r="Z5388" s="82">
        <v>5</v>
      </c>
      <c r="AA5388" s="87">
        <v>0.56600000000000006</v>
      </c>
      <c r="AB5388" s="83">
        <v>0</v>
      </c>
      <c r="AC5388" s="89">
        <v>0</v>
      </c>
      <c r="AD5388" s="90">
        <v>43622</v>
      </c>
      <c r="AE5388" s="90">
        <v>43622</v>
      </c>
      <c r="AF5388" s="82">
        <v>0</v>
      </c>
      <c r="AG5388" s="84" t="s">
        <v>53</v>
      </c>
      <c r="AH5388" s="83">
        <v>0</v>
      </c>
      <c r="AI5388" s="89">
        <v>0</v>
      </c>
      <c r="AJ5388" s="89">
        <v>0</v>
      </c>
      <c r="AK5388" s="60" t="str">
        <f>+IF(Tabla1[[#This Row],[REQUEST_TY]]="SR MANTENIMIENTO CORRECTIVO", "EMERGENCIA", "OTROS")</f>
        <v>EMERGENCIA</v>
      </c>
      <c r="AL5388" s="6" t="str">
        <f>+_xlfn.IFS(Tabla1[[#This Row],[Veces obj]]&lt;=1,"0-1",Tabla1[[#This Row],[Veces obj]]&lt;=2,"1-2",Tabla1[[#This Row],[Veces obj]]&lt;=3,"2-3",TRUE,"&gt;3")</f>
        <v>0-1</v>
      </c>
      <c r="AM5388" s="60" t="str">
        <f>+_xlfn.IFS(MONTH(Tabla1[[#This Row],[MES]])&lt;=3,"Q1",MONTH(Tabla1[[#This Row],[MES]])&lt;=6,"Q2",MONTH(Tabla1[[#This Row],[MES]])&lt;=9,"Q3",TRUE,"Q4")</f>
        <v>Q2</v>
      </c>
      <c r="AN5388" s="15" t="str">
        <f>+IFERROR(VLOOKUP(Tabla1[[#This Row],[CUENTA]],CTAS[],2,0),"OTROS")</f>
        <v>OTROS</v>
      </c>
      <c r="AP5388" s="15" t="str">
        <f>+IFERROR(VLOOKUP(Tabla1[[#This Row],[EMPLEADO]],IS[],3,0),"OTROS")</f>
        <v>OTROS</v>
      </c>
      <c r="AQ5388" s="15" t="str">
        <f>+IFERROR(VLOOKUP(Tabla1[[#This Row],[EMPLEADO]],IS[[NÓMINA]:[INGENIERO]],2,0),"OTROS")</f>
        <v>OTROS</v>
      </c>
    </row>
    <row r="5389" spans="1:43" x14ac:dyDescent="0.25">
      <c r="A5389" s="28" t="s">
        <v>14528</v>
      </c>
      <c r="B5389" s="29">
        <v>1</v>
      </c>
      <c r="C5389" s="29" t="s">
        <v>15011</v>
      </c>
      <c r="D5389" s="30" t="s">
        <v>38</v>
      </c>
      <c r="E5389" s="31" t="s">
        <v>39</v>
      </c>
      <c r="F5389" s="31" t="s">
        <v>15012</v>
      </c>
      <c r="G5389" s="88" t="s">
        <v>10882</v>
      </c>
      <c r="H5389" s="29" t="s">
        <v>1211</v>
      </c>
      <c r="I5389" s="32" t="s">
        <v>43</v>
      </c>
      <c r="J5389" s="29" t="s">
        <v>8</v>
      </c>
      <c r="K5389" s="33" t="s">
        <v>10883</v>
      </c>
      <c r="L5389" s="33" t="s">
        <v>10884</v>
      </c>
      <c r="M5389" s="29" t="s">
        <v>1213</v>
      </c>
      <c r="N5389" s="29">
        <v>0</v>
      </c>
      <c r="O5389" s="29" t="s">
        <v>47</v>
      </c>
      <c r="P5389" s="33">
        <v>49</v>
      </c>
      <c r="Q5389" s="33" t="s">
        <v>82</v>
      </c>
      <c r="R5389" s="80" t="s">
        <v>49</v>
      </c>
      <c r="S5389" s="81" t="s">
        <v>50</v>
      </c>
      <c r="T5389" s="81" t="s">
        <v>208</v>
      </c>
      <c r="U5389" s="82" t="s">
        <v>120</v>
      </c>
      <c r="V5389" s="83">
        <v>0.8</v>
      </c>
      <c r="W5389" s="89">
        <v>572.00000000000011</v>
      </c>
      <c r="X5389" s="85">
        <v>1</v>
      </c>
      <c r="Y5389" s="86">
        <v>1.63</v>
      </c>
      <c r="Z5389" s="82">
        <v>9</v>
      </c>
      <c r="AA5389" s="87">
        <v>0.18111111111111111</v>
      </c>
      <c r="AB5389" s="83">
        <v>0</v>
      </c>
      <c r="AC5389" s="89">
        <v>0</v>
      </c>
      <c r="AD5389" s="90">
        <v>43622</v>
      </c>
      <c r="AE5389" s="90">
        <v>43622</v>
      </c>
      <c r="AF5389" s="82">
        <v>0</v>
      </c>
      <c r="AG5389" s="84" t="s">
        <v>53</v>
      </c>
      <c r="AH5389" s="83">
        <v>0</v>
      </c>
      <c r="AI5389" s="89">
        <v>0</v>
      </c>
      <c r="AJ5389" s="89">
        <v>0</v>
      </c>
      <c r="AK5389" s="60" t="str">
        <f>+IF(Tabla1[[#This Row],[REQUEST_TY]]="SR MANTENIMIENTO CORRECTIVO", "EMERGENCIA", "OTROS")</f>
        <v>EMERGENCIA</v>
      </c>
      <c r="AL5389" s="6" t="str">
        <f>+_xlfn.IFS(Tabla1[[#This Row],[Veces obj]]&lt;=1,"0-1",Tabla1[[#This Row],[Veces obj]]&lt;=2,"1-2",Tabla1[[#This Row],[Veces obj]]&lt;=3,"2-3",TRUE,"&gt;3")</f>
        <v>0-1</v>
      </c>
      <c r="AM5389" s="60" t="str">
        <f>+_xlfn.IFS(MONTH(Tabla1[[#This Row],[MES]])&lt;=3,"Q1",MONTH(Tabla1[[#This Row],[MES]])&lt;=6,"Q2",MONTH(Tabla1[[#This Row],[MES]])&lt;=9,"Q3",TRUE,"Q4")</f>
        <v>Q2</v>
      </c>
      <c r="AN5389" s="15" t="str">
        <f>+IFERROR(VLOOKUP(Tabla1[[#This Row],[CUENTA]],CTAS[],2,0),"OTROS")</f>
        <v>OTROS</v>
      </c>
      <c r="AP5389" s="15" t="str">
        <f>+IFERROR(VLOOKUP(Tabla1[[#This Row],[EMPLEADO]],IS[],3,0),"OTROS")</f>
        <v>OTROS</v>
      </c>
      <c r="AQ5389" s="15" t="str">
        <f>+IFERROR(VLOOKUP(Tabla1[[#This Row],[EMPLEADO]],IS[[NÓMINA]:[INGENIERO]],2,0),"OTROS")</f>
        <v>OTROS</v>
      </c>
    </row>
    <row r="5390" spans="1:43" x14ac:dyDescent="0.25">
      <c r="A5390" s="28" t="s">
        <v>14528</v>
      </c>
      <c r="B5390" s="29">
        <v>1</v>
      </c>
      <c r="C5390" s="29" t="s">
        <v>15013</v>
      </c>
      <c r="D5390" s="30" t="s">
        <v>38</v>
      </c>
      <c r="E5390" s="31" t="s">
        <v>258</v>
      </c>
      <c r="F5390" s="31" t="s">
        <v>15014</v>
      </c>
      <c r="G5390" s="88" t="s">
        <v>1736</v>
      </c>
      <c r="H5390" s="29" t="s">
        <v>136</v>
      </c>
      <c r="I5390" s="32" t="s">
        <v>43</v>
      </c>
      <c r="J5390" s="29" t="s">
        <v>8</v>
      </c>
      <c r="K5390" s="33" t="s">
        <v>1737</v>
      </c>
      <c r="L5390" s="33" t="s">
        <v>1738</v>
      </c>
      <c r="M5390" s="29" t="s">
        <v>736</v>
      </c>
      <c r="N5390" s="29">
        <v>0</v>
      </c>
      <c r="O5390" s="29" t="s">
        <v>47</v>
      </c>
      <c r="P5390" s="33">
        <v>10</v>
      </c>
      <c r="Q5390" s="33" t="s">
        <v>194</v>
      </c>
      <c r="R5390" s="80" t="s">
        <v>138</v>
      </c>
      <c r="S5390" s="81" t="s">
        <v>139</v>
      </c>
      <c r="T5390" s="81" t="s">
        <v>51</v>
      </c>
      <c r="U5390" s="82" t="s">
        <v>224</v>
      </c>
      <c r="V5390" s="83">
        <v>0.8</v>
      </c>
      <c r="W5390" s="89">
        <v>1258.4000000000003</v>
      </c>
      <c r="X5390" s="85">
        <v>1</v>
      </c>
      <c r="Y5390" s="86">
        <v>3.75</v>
      </c>
      <c r="Z5390" s="82">
        <v>4</v>
      </c>
      <c r="AA5390" s="87">
        <v>0.9375</v>
      </c>
      <c r="AB5390" s="83">
        <v>0</v>
      </c>
      <c r="AC5390" s="89">
        <v>0</v>
      </c>
      <c r="AD5390" s="90">
        <v>43622</v>
      </c>
      <c r="AE5390" s="90">
        <v>43622</v>
      </c>
      <c r="AF5390" s="82">
        <v>0</v>
      </c>
      <c r="AG5390" s="84" t="s">
        <v>53</v>
      </c>
      <c r="AH5390" s="83">
        <v>0</v>
      </c>
      <c r="AI5390" s="89">
        <v>0</v>
      </c>
      <c r="AJ5390" s="89">
        <v>0</v>
      </c>
      <c r="AK5390" s="60" t="str">
        <f>+IF(Tabla1[[#This Row],[REQUEST_TY]]="SR MANTENIMIENTO CORRECTIVO", "EMERGENCIA", "OTROS")</f>
        <v>EMERGENCIA</v>
      </c>
      <c r="AL5390" s="6" t="str">
        <f>+_xlfn.IFS(Tabla1[[#This Row],[Veces obj]]&lt;=1,"0-1",Tabla1[[#This Row],[Veces obj]]&lt;=2,"1-2",Tabla1[[#This Row],[Veces obj]]&lt;=3,"2-3",TRUE,"&gt;3")</f>
        <v>0-1</v>
      </c>
      <c r="AM5390" s="60" t="str">
        <f>+_xlfn.IFS(MONTH(Tabla1[[#This Row],[MES]])&lt;=3,"Q1",MONTH(Tabla1[[#This Row],[MES]])&lt;=6,"Q2",MONTH(Tabla1[[#This Row],[MES]])&lt;=9,"Q3",TRUE,"Q4")</f>
        <v>Q2</v>
      </c>
      <c r="AN5390" s="15" t="str">
        <f>+IFERROR(VLOOKUP(Tabla1[[#This Row],[CUENTA]],CTAS[],2,0),"OTROS")</f>
        <v>OTROS</v>
      </c>
      <c r="AP5390" s="15" t="str">
        <f>+IFERROR(VLOOKUP(Tabla1[[#This Row],[EMPLEADO]],IS[],3,0),"OTROS")</f>
        <v>OTROS</v>
      </c>
      <c r="AQ5390" s="15" t="str">
        <f>+IFERROR(VLOOKUP(Tabla1[[#This Row],[EMPLEADO]],IS[[NÓMINA]:[INGENIERO]],2,0),"OTROS")</f>
        <v>OTROS</v>
      </c>
    </row>
    <row r="5391" spans="1:43" x14ac:dyDescent="0.25">
      <c r="A5391" s="28" t="s">
        <v>14528</v>
      </c>
      <c r="B5391" s="29">
        <v>1</v>
      </c>
      <c r="C5391" s="29" t="s">
        <v>15015</v>
      </c>
      <c r="D5391" s="30" t="s">
        <v>38</v>
      </c>
      <c r="E5391" s="31" t="s">
        <v>5920</v>
      </c>
      <c r="F5391" s="31" t="s">
        <v>15016</v>
      </c>
      <c r="G5391" s="88" t="s">
        <v>15017</v>
      </c>
      <c r="H5391" s="29" t="s">
        <v>15018</v>
      </c>
      <c r="I5391" s="32" t="s">
        <v>43</v>
      </c>
      <c r="J5391" s="29" t="s">
        <v>8</v>
      </c>
      <c r="K5391" s="33" t="s">
        <v>528</v>
      </c>
      <c r="L5391" s="33" t="s">
        <v>15019</v>
      </c>
      <c r="M5391" s="29" t="s">
        <v>1642</v>
      </c>
      <c r="N5391" s="29">
        <v>1</v>
      </c>
      <c r="O5391" s="29" t="s">
        <v>47</v>
      </c>
      <c r="P5391" s="33">
        <v>938</v>
      </c>
      <c r="Q5391" s="33" t="s">
        <v>48</v>
      </c>
      <c r="R5391" s="80" t="s">
        <v>153</v>
      </c>
      <c r="S5391" s="81" t="s">
        <v>50</v>
      </c>
      <c r="T5391" s="81" t="s">
        <v>51</v>
      </c>
      <c r="U5391" s="82" t="s">
        <v>52</v>
      </c>
      <c r="V5391" s="83">
        <v>1.05</v>
      </c>
      <c r="W5391" s="89">
        <v>0</v>
      </c>
      <c r="X5391" s="85">
        <v>1</v>
      </c>
      <c r="Y5391" s="86">
        <v>0.63</v>
      </c>
      <c r="Z5391" s="82">
        <v>5</v>
      </c>
      <c r="AA5391" s="87">
        <v>0.126</v>
      </c>
      <c r="AB5391" s="83">
        <v>0</v>
      </c>
      <c r="AC5391" s="89">
        <v>0</v>
      </c>
      <c r="AD5391" s="90">
        <v>43621</v>
      </c>
      <c r="AE5391" s="90">
        <v>43622</v>
      </c>
      <c r="AF5391" s="82">
        <v>1</v>
      </c>
      <c r="AG5391" s="84" t="s">
        <v>53</v>
      </c>
      <c r="AH5391" s="83">
        <v>0</v>
      </c>
      <c r="AI5391" s="89">
        <v>0</v>
      </c>
      <c r="AJ5391" s="89">
        <v>0</v>
      </c>
      <c r="AK5391" s="60" t="str">
        <f>+IF(Tabla1[[#This Row],[REQUEST_TY]]="SR MANTENIMIENTO CORRECTIVO", "EMERGENCIA", "OTROS")</f>
        <v>EMERGENCIA</v>
      </c>
      <c r="AL5391" s="6" t="str">
        <f>+_xlfn.IFS(Tabla1[[#This Row],[Veces obj]]&lt;=1,"0-1",Tabla1[[#This Row],[Veces obj]]&lt;=2,"1-2",Tabla1[[#This Row],[Veces obj]]&lt;=3,"2-3",TRUE,"&gt;3")</f>
        <v>0-1</v>
      </c>
      <c r="AM5391" s="60" t="str">
        <f>+_xlfn.IFS(MONTH(Tabla1[[#This Row],[MES]])&lt;=3,"Q1",MONTH(Tabla1[[#This Row],[MES]])&lt;=6,"Q2",MONTH(Tabla1[[#This Row],[MES]])&lt;=9,"Q3",TRUE,"Q4")</f>
        <v>Q2</v>
      </c>
      <c r="AN5391" s="15" t="str">
        <f>+IFERROR(VLOOKUP(Tabla1[[#This Row],[CUENTA]],CTAS[],2,0),"OTROS")</f>
        <v>OTROS</v>
      </c>
      <c r="AP5391" s="15" t="str">
        <f>+IFERROR(VLOOKUP(Tabla1[[#This Row],[EMPLEADO]],IS[],3,0),"OTROS")</f>
        <v>OTROS</v>
      </c>
      <c r="AQ5391" s="15" t="str">
        <f>+IFERROR(VLOOKUP(Tabla1[[#This Row],[EMPLEADO]],IS[[NÓMINA]:[INGENIERO]],2,0),"OTROS")</f>
        <v>OTROS</v>
      </c>
    </row>
    <row r="5392" spans="1:43" x14ac:dyDescent="0.25">
      <c r="A5392" s="28" t="s">
        <v>14528</v>
      </c>
      <c r="B5392" s="29">
        <v>1</v>
      </c>
      <c r="C5392" s="29" t="s">
        <v>15020</v>
      </c>
      <c r="D5392" s="30" t="s">
        <v>38</v>
      </c>
      <c r="E5392" s="31" t="s">
        <v>1134</v>
      </c>
      <c r="F5392" s="31" t="s">
        <v>15021</v>
      </c>
      <c r="G5392" s="88" t="s">
        <v>15022</v>
      </c>
      <c r="H5392" s="29" t="s">
        <v>1063</v>
      </c>
      <c r="I5392" s="32" t="s">
        <v>43</v>
      </c>
      <c r="J5392" s="29" t="s">
        <v>8</v>
      </c>
      <c r="K5392" s="33" t="s">
        <v>15023</v>
      </c>
      <c r="L5392" s="33" t="s">
        <v>15024</v>
      </c>
      <c r="M5392" s="29" t="s">
        <v>1264</v>
      </c>
      <c r="N5392" s="29">
        <v>0</v>
      </c>
      <c r="O5392" s="29" t="s">
        <v>47</v>
      </c>
      <c r="P5392" s="33">
        <v>2743</v>
      </c>
      <c r="Q5392" s="33" t="s">
        <v>48</v>
      </c>
      <c r="R5392" s="80" t="s">
        <v>49</v>
      </c>
      <c r="S5392" s="81" t="s">
        <v>50</v>
      </c>
      <c r="T5392" s="81" t="s">
        <v>51</v>
      </c>
      <c r="U5392" s="82" t="s">
        <v>52</v>
      </c>
      <c r="V5392" s="83">
        <v>1.05</v>
      </c>
      <c r="W5392" s="89">
        <v>750.75000000000011</v>
      </c>
      <c r="X5392" s="85">
        <v>1</v>
      </c>
      <c r="Y5392" s="86">
        <v>1.23</v>
      </c>
      <c r="Z5392" s="82">
        <v>5</v>
      </c>
      <c r="AA5392" s="87">
        <v>0.246</v>
      </c>
      <c r="AB5392" s="83">
        <v>0</v>
      </c>
      <c r="AC5392" s="89">
        <v>0</v>
      </c>
      <c r="AD5392" s="90">
        <v>43621</v>
      </c>
      <c r="AE5392" s="90">
        <v>43622</v>
      </c>
      <c r="AF5392" s="82">
        <v>1</v>
      </c>
      <c r="AG5392" s="84" t="s">
        <v>53</v>
      </c>
      <c r="AH5392" s="83">
        <v>0</v>
      </c>
      <c r="AI5392" s="89">
        <v>0</v>
      </c>
      <c r="AJ5392" s="89">
        <v>0</v>
      </c>
      <c r="AK5392" s="60" t="str">
        <f>+IF(Tabla1[[#This Row],[REQUEST_TY]]="SR MANTENIMIENTO CORRECTIVO", "EMERGENCIA", "OTROS")</f>
        <v>EMERGENCIA</v>
      </c>
      <c r="AL5392" s="6" t="str">
        <f>+_xlfn.IFS(Tabla1[[#This Row],[Veces obj]]&lt;=1,"0-1",Tabla1[[#This Row],[Veces obj]]&lt;=2,"1-2",Tabla1[[#This Row],[Veces obj]]&lt;=3,"2-3",TRUE,"&gt;3")</f>
        <v>0-1</v>
      </c>
      <c r="AM5392" s="60" t="str">
        <f>+_xlfn.IFS(MONTH(Tabla1[[#This Row],[MES]])&lt;=3,"Q1",MONTH(Tabla1[[#This Row],[MES]])&lt;=6,"Q2",MONTH(Tabla1[[#This Row],[MES]])&lt;=9,"Q3",TRUE,"Q4")</f>
        <v>Q2</v>
      </c>
      <c r="AN5392" s="15" t="str">
        <f>+IFERROR(VLOOKUP(Tabla1[[#This Row],[CUENTA]],CTAS[],2,0),"OTROS")</f>
        <v>OTROS</v>
      </c>
      <c r="AP5392" s="15" t="str">
        <f>+IFERROR(VLOOKUP(Tabla1[[#This Row],[EMPLEADO]],IS[],3,0),"OTROS")</f>
        <v>OTROS</v>
      </c>
      <c r="AQ5392" s="15" t="str">
        <f>+IFERROR(VLOOKUP(Tabla1[[#This Row],[EMPLEADO]],IS[[NÓMINA]:[INGENIERO]],2,0),"OTROS")</f>
        <v>OTROS</v>
      </c>
    </row>
    <row r="5393" spans="1:43" x14ac:dyDescent="0.25">
      <c r="A5393" s="28" t="s">
        <v>14528</v>
      </c>
      <c r="B5393" s="29">
        <v>1</v>
      </c>
      <c r="C5393" s="29" t="s">
        <v>15025</v>
      </c>
      <c r="D5393" s="30" t="s">
        <v>38</v>
      </c>
      <c r="E5393" s="31" t="s">
        <v>725</v>
      </c>
      <c r="F5393" s="31" t="s">
        <v>15026</v>
      </c>
      <c r="G5393" s="88" t="s">
        <v>7561</v>
      </c>
      <c r="H5393" s="29" t="s">
        <v>8581</v>
      </c>
      <c r="I5393" s="32" t="s">
        <v>43</v>
      </c>
      <c r="J5393" s="29" t="s">
        <v>8</v>
      </c>
      <c r="K5393" s="33" t="s">
        <v>59</v>
      </c>
      <c r="L5393" s="33" t="s">
        <v>472</v>
      </c>
      <c r="M5393" s="29" t="s">
        <v>473</v>
      </c>
      <c r="N5393" s="29">
        <v>0</v>
      </c>
      <c r="O5393" s="29" t="s">
        <v>47</v>
      </c>
      <c r="P5393" s="33">
        <v>29</v>
      </c>
      <c r="Q5393" s="33" t="s">
        <v>62</v>
      </c>
      <c r="R5393" s="80" t="s">
        <v>223</v>
      </c>
      <c r="S5393" s="81" t="s">
        <v>139</v>
      </c>
      <c r="T5393" s="81" t="s">
        <v>51</v>
      </c>
      <c r="U5393" s="82" t="s">
        <v>262</v>
      </c>
      <c r="V5393" s="83">
        <v>1.05</v>
      </c>
      <c r="W5393" s="89">
        <v>1651.6500000000003</v>
      </c>
      <c r="X5393" s="85">
        <v>1</v>
      </c>
      <c r="Y5393" s="86">
        <v>8.33</v>
      </c>
      <c r="Z5393" s="82">
        <v>4</v>
      </c>
      <c r="AA5393" s="87">
        <v>2.0825</v>
      </c>
      <c r="AB5393" s="83">
        <v>0.270625</v>
      </c>
      <c r="AC5393" s="89">
        <v>-425.69312500000007</v>
      </c>
      <c r="AD5393" s="90">
        <v>43621</v>
      </c>
      <c r="AE5393" s="90">
        <v>43622</v>
      </c>
      <c r="AF5393" s="82">
        <v>1</v>
      </c>
      <c r="AG5393" s="84" t="s">
        <v>53</v>
      </c>
      <c r="AH5393" s="83">
        <v>0</v>
      </c>
      <c r="AI5393" s="89">
        <v>0</v>
      </c>
      <c r="AJ5393" s="89">
        <v>0</v>
      </c>
      <c r="AK5393" s="60" t="str">
        <f>+IF(Tabla1[[#This Row],[REQUEST_TY]]="SR MANTENIMIENTO CORRECTIVO", "EMERGENCIA", "OTROS")</f>
        <v>EMERGENCIA</v>
      </c>
      <c r="AL5393" s="6" t="str">
        <f>+_xlfn.IFS(Tabla1[[#This Row],[Veces obj]]&lt;=1,"0-1",Tabla1[[#This Row],[Veces obj]]&lt;=2,"1-2",Tabla1[[#This Row],[Veces obj]]&lt;=3,"2-3",TRUE,"&gt;3")</f>
        <v>2-3</v>
      </c>
      <c r="AM5393" s="60" t="str">
        <f>+_xlfn.IFS(MONTH(Tabla1[[#This Row],[MES]])&lt;=3,"Q1",MONTH(Tabla1[[#This Row],[MES]])&lt;=6,"Q2",MONTH(Tabla1[[#This Row],[MES]])&lt;=9,"Q3",TRUE,"Q4")</f>
        <v>Q2</v>
      </c>
      <c r="AN5393" s="15" t="str">
        <f>+IFERROR(VLOOKUP(Tabla1[[#This Row],[CUENTA]],CTAS[],2,0),"OTROS")</f>
        <v>OTROS</v>
      </c>
      <c r="AP5393" s="15" t="str">
        <f>+IFERROR(VLOOKUP(Tabla1[[#This Row],[EMPLEADO]],IS[],3,0),"OTROS")</f>
        <v>OTROS</v>
      </c>
      <c r="AQ5393" s="15" t="str">
        <f>+IFERROR(VLOOKUP(Tabla1[[#This Row],[EMPLEADO]],IS[[NÓMINA]:[INGENIERO]],2,0),"OTROS")</f>
        <v>OTROS</v>
      </c>
    </row>
    <row r="5394" spans="1:43" x14ac:dyDescent="0.25">
      <c r="A5394" s="28" t="s">
        <v>14528</v>
      </c>
      <c r="B5394" s="29">
        <v>1</v>
      </c>
      <c r="C5394" s="29" t="s">
        <v>15027</v>
      </c>
      <c r="D5394" s="30" t="s">
        <v>38</v>
      </c>
      <c r="E5394" s="31" t="s">
        <v>294</v>
      </c>
      <c r="F5394" s="31" t="s">
        <v>15028</v>
      </c>
      <c r="G5394" s="88" t="s">
        <v>15029</v>
      </c>
      <c r="H5394" s="29" t="s">
        <v>868</v>
      </c>
      <c r="I5394" s="32" t="s">
        <v>43</v>
      </c>
      <c r="J5394" s="29" t="s">
        <v>8</v>
      </c>
      <c r="K5394" s="33" t="s">
        <v>15030</v>
      </c>
      <c r="L5394" s="33" t="s">
        <v>15031</v>
      </c>
      <c r="M5394" s="29" t="s">
        <v>8035</v>
      </c>
      <c r="N5394" s="29">
        <v>1</v>
      </c>
      <c r="O5394" s="29" t="s">
        <v>47</v>
      </c>
      <c r="P5394" s="33">
        <v>2743</v>
      </c>
      <c r="Q5394" s="33" t="s">
        <v>48</v>
      </c>
      <c r="R5394" s="80" t="s">
        <v>95</v>
      </c>
      <c r="S5394" s="81" t="s">
        <v>64</v>
      </c>
      <c r="T5394" s="81" t="s">
        <v>51</v>
      </c>
      <c r="U5394" s="82" t="s">
        <v>96</v>
      </c>
      <c r="V5394" s="83">
        <v>1.1000000000000001</v>
      </c>
      <c r="W5394" s="89">
        <v>0</v>
      </c>
      <c r="X5394" s="85">
        <v>1</v>
      </c>
      <c r="Y5394" s="86">
        <v>9.5299999999999994</v>
      </c>
      <c r="Z5394" s="82">
        <v>5</v>
      </c>
      <c r="AA5394" s="87">
        <v>1.9059999999999999</v>
      </c>
      <c r="AB5394" s="83">
        <v>0.22649999999999998</v>
      </c>
      <c r="AC5394" s="89">
        <v>-309.17249999999996</v>
      </c>
      <c r="AD5394" s="90">
        <v>43622</v>
      </c>
      <c r="AE5394" s="90">
        <v>43622</v>
      </c>
      <c r="AF5394" s="82">
        <v>0</v>
      </c>
      <c r="AG5394" s="84" t="s">
        <v>53</v>
      </c>
      <c r="AH5394" s="83">
        <v>0</v>
      </c>
      <c r="AI5394" s="89">
        <v>0</v>
      </c>
      <c r="AJ5394" s="89">
        <v>0</v>
      </c>
      <c r="AK5394" s="60" t="str">
        <f>+IF(Tabla1[[#This Row],[REQUEST_TY]]="SR MANTENIMIENTO CORRECTIVO", "EMERGENCIA", "OTROS")</f>
        <v>EMERGENCIA</v>
      </c>
      <c r="AL5394" s="6" t="str">
        <f>+_xlfn.IFS(Tabla1[[#This Row],[Veces obj]]&lt;=1,"0-1",Tabla1[[#This Row],[Veces obj]]&lt;=2,"1-2",Tabla1[[#This Row],[Veces obj]]&lt;=3,"2-3",TRUE,"&gt;3")</f>
        <v>1-2</v>
      </c>
      <c r="AM5394" s="60" t="str">
        <f>+_xlfn.IFS(MONTH(Tabla1[[#This Row],[MES]])&lt;=3,"Q1",MONTH(Tabla1[[#This Row],[MES]])&lt;=6,"Q2",MONTH(Tabla1[[#This Row],[MES]])&lt;=9,"Q3",TRUE,"Q4")</f>
        <v>Q2</v>
      </c>
      <c r="AN5394" s="15" t="str">
        <f>+IFERROR(VLOOKUP(Tabla1[[#This Row],[CUENTA]],CTAS[],2,0),"OTROS")</f>
        <v>OTROS</v>
      </c>
      <c r="AP5394" s="15" t="str">
        <f>+IFERROR(VLOOKUP(Tabla1[[#This Row],[EMPLEADO]],IS[],3,0),"OTROS")</f>
        <v>OTROS</v>
      </c>
      <c r="AQ5394" s="15" t="str">
        <f>+IFERROR(VLOOKUP(Tabla1[[#This Row],[EMPLEADO]],IS[[NÓMINA]:[INGENIERO]],2,0),"OTROS")</f>
        <v>OTROS</v>
      </c>
    </row>
    <row r="5395" spans="1:43" x14ac:dyDescent="0.25">
      <c r="A5395" s="28" t="s">
        <v>14528</v>
      </c>
      <c r="B5395" s="29">
        <v>1</v>
      </c>
      <c r="C5395" s="29" t="s">
        <v>15032</v>
      </c>
      <c r="D5395" s="30" t="s">
        <v>38</v>
      </c>
      <c r="E5395" s="31" t="s">
        <v>39</v>
      </c>
      <c r="F5395" s="31" t="s">
        <v>15033</v>
      </c>
      <c r="G5395" s="88" t="s">
        <v>3492</v>
      </c>
      <c r="H5395" s="29" t="s">
        <v>42</v>
      </c>
      <c r="I5395" s="32" t="s">
        <v>43</v>
      </c>
      <c r="J5395" s="29" t="s">
        <v>8</v>
      </c>
      <c r="K5395" s="33" t="s">
        <v>1848</v>
      </c>
      <c r="L5395" s="33" t="s">
        <v>3493</v>
      </c>
      <c r="M5395" s="29" t="s">
        <v>794</v>
      </c>
      <c r="N5395" s="29">
        <v>1</v>
      </c>
      <c r="O5395" s="29" t="s">
        <v>47</v>
      </c>
      <c r="P5395" s="33">
        <v>72</v>
      </c>
      <c r="Q5395" s="33" t="s">
        <v>48</v>
      </c>
      <c r="R5395" s="80" t="s">
        <v>49</v>
      </c>
      <c r="S5395" s="81" t="s">
        <v>50</v>
      </c>
      <c r="T5395" s="81" t="s">
        <v>51</v>
      </c>
      <c r="U5395" s="82" t="s">
        <v>52</v>
      </c>
      <c r="V5395" s="83">
        <v>1.05</v>
      </c>
      <c r="W5395" s="89">
        <v>0</v>
      </c>
      <c r="X5395" s="85">
        <v>1</v>
      </c>
      <c r="Y5395" s="86">
        <v>6.97</v>
      </c>
      <c r="Z5395" s="82">
        <v>5</v>
      </c>
      <c r="AA5395" s="87">
        <v>1.3939999999999999</v>
      </c>
      <c r="AB5395" s="83">
        <v>9.8499999999999976E-2</v>
      </c>
      <c r="AC5395" s="89">
        <v>0</v>
      </c>
      <c r="AD5395" s="90">
        <v>43622</v>
      </c>
      <c r="AE5395" s="90">
        <v>43623</v>
      </c>
      <c r="AF5395" s="82">
        <v>1</v>
      </c>
      <c r="AG5395" s="84" t="s">
        <v>53</v>
      </c>
      <c r="AH5395" s="83">
        <v>0</v>
      </c>
      <c r="AI5395" s="89">
        <v>0</v>
      </c>
      <c r="AJ5395" s="89">
        <v>0</v>
      </c>
      <c r="AK5395" s="60" t="str">
        <f>+IF(Tabla1[[#This Row],[REQUEST_TY]]="SR MANTENIMIENTO CORRECTIVO", "EMERGENCIA", "OTROS")</f>
        <v>EMERGENCIA</v>
      </c>
      <c r="AL5395" s="6" t="str">
        <f>+_xlfn.IFS(Tabla1[[#This Row],[Veces obj]]&lt;=1,"0-1",Tabla1[[#This Row],[Veces obj]]&lt;=2,"1-2",Tabla1[[#This Row],[Veces obj]]&lt;=3,"2-3",TRUE,"&gt;3")</f>
        <v>1-2</v>
      </c>
      <c r="AM5395" s="60" t="str">
        <f>+_xlfn.IFS(MONTH(Tabla1[[#This Row],[MES]])&lt;=3,"Q1",MONTH(Tabla1[[#This Row],[MES]])&lt;=6,"Q2",MONTH(Tabla1[[#This Row],[MES]])&lt;=9,"Q3",TRUE,"Q4")</f>
        <v>Q2</v>
      </c>
      <c r="AN5395" s="15" t="str">
        <f>+IFERROR(VLOOKUP(Tabla1[[#This Row],[CUENTA]],CTAS[],2,0),"OTROS")</f>
        <v>OTROS</v>
      </c>
      <c r="AP5395" s="15" t="str">
        <f>+IFERROR(VLOOKUP(Tabla1[[#This Row],[EMPLEADO]],IS[],3,0),"OTROS")</f>
        <v>OTROS</v>
      </c>
      <c r="AQ5395" s="15" t="str">
        <f>+IFERROR(VLOOKUP(Tabla1[[#This Row],[EMPLEADO]],IS[[NÓMINA]:[INGENIERO]],2,0),"OTROS")</f>
        <v>OTROS</v>
      </c>
    </row>
    <row r="5396" spans="1:43" x14ac:dyDescent="0.25">
      <c r="A5396" s="28" t="s">
        <v>14528</v>
      </c>
      <c r="B5396" s="29">
        <v>1</v>
      </c>
      <c r="C5396" s="29" t="s">
        <v>15034</v>
      </c>
      <c r="D5396" s="30" t="s">
        <v>38</v>
      </c>
      <c r="E5396" s="31" t="s">
        <v>133</v>
      </c>
      <c r="F5396" s="31" t="s">
        <v>15035</v>
      </c>
      <c r="G5396" s="88" t="s">
        <v>9355</v>
      </c>
      <c r="H5396" s="29" t="s">
        <v>253</v>
      </c>
      <c r="I5396" s="32" t="s">
        <v>43</v>
      </c>
      <c r="J5396" s="29" t="s">
        <v>8</v>
      </c>
      <c r="K5396" s="33" t="s">
        <v>59</v>
      </c>
      <c r="L5396" s="33" t="s">
        <v>1202</v>
      </c>
      <c r="M5396" s="29" t="s">
        <v>649</v>
      </c>
      <c r="N5396" s="29">
        <v>0</v>
      </c>
      <c r="O5396" s="29" t="s">
        <v>47</v>
      </c>
      <c r="P5396" s="33">
        <v>2</v>
      </c>
      <c r="Q5396" s="33" t="s">
        <v>388</v>
      </c>
      <c r="R5396" s="80" t="s">
        <v>138</v>
      </c>
      <c r="S5396" s="81" t="s">
        <v>139</v>
      </c>
      <c r="T5396" s="81" t="s">
        <v>51</v>
      </c>
      <c r="U5396" s="82" t="s">
        <v>872</v>
      </c>
      <c r="V5396" s="83">
        <v>0</v>
      </c>
      <c r="W5396" s="89">
        <v>0</v>
      </c>
      <c r="X5396" s="85">
        <v>1</v>
      </c>
      <c r="Y5396" s="86">
        <v>1.03</v>
      </c>
      <c r="Z5396" s="82">
        <v>4</v>
      </c>
      <c r="AA5396" s="87">
        <v>0.25750000000000001</v>
      </c>
      <c r="AB5396" s="83">
        <v>0</v>
      </c>
      <c r="AC5396" s="89">
        <v>0</v>
      </c>
      <c r="AD5396" s="90">
        <v>43622</v>
      </c>
      <c r="AE5396" s="90">
        <v>43623</v>
      </c>
      <c r="AF5396" s="82">
        <v>1</v>
      </c>
      <c r="AG5396" s="84" t="s">
        <v>53</v>
      </c>
      <c r="AH5396" s="83">
        <v>0</v>
      </c>
      <c r="AI5396" s="89">
        <v>0</v>
      </c>
      <c r="AJ5396" s="89">
        <v>0</v>
      </c>
      <c r="AK5396" s="60" t="str">
        <f>+IF(Tabla1[[#This Row],[REQUEST_TY]]="SR MANTENIMIENTO CORRECTIVO", "EMERGENCIA", "OTROS")</f>
        <v>EMERGENCIA</v>
      </c>
      <c r="AL5396" s="6" t="str">
        <f>+_xlfn.IFS(Tabla1[[#This Row],[Veces obj]]&lt;=1,"0-1",Tabla1[[#This Row],[Veces obj]]&lt;=2,"1-2",Tabla1[[#This Row],[Veces obj]]&lt;=3,"2-3",TRUE,"&gt;3")</f>
        <v>0-1</v>
      </c>
      <c r="AM5396" s="60" t="str">
        <f>+_xlfn.IFS(MONTH(Tabla1[[#This Row],[MES]])&lt;=3,"Q1",MONTH(Tabla1[[#This Row],[MES]])&lt;=6,"Q2",MONTH(Tabla1[[#This Row],[MES]])&lt;=9,"Q3",TRUE,"Q4")</f>
        <v>Q2</v>
      </c>
      <c r="AN5396" s="15" t="str">
        <f>+IFERROR(VLOOKUP(Tabla1[[#This Row],[CUENTA]],CTAS[],2,0),"OTROS")</f>
        <v>OTROS</v>
      </c>
      <c r="AP5396" s="15" t="str">
        <f>+IFERROR(VLOOKUP(Tabla1[[#This Row],[EMPLEADO]],IS[],3,0),"OTROS")</f>
        <v>OTROS</v>
      </c>
      <c r="AQ5396" s="15" t="str">
        <f>+IFERROR(VLOOKUP(Tabla1[[#This Row],[EMPLEADO]],IS[[NÓMINA]:[INGENIERO]],2,0),"OTROS")</f>
        <v>OTROS</v>
      </c>
    </row>
    <row r="5397" spans="1:43" x14ac:dyDescent="0.25">
      <c r="A5397" s="28" t="s">
        <v>14528</v>
      </c>
      <c r="B5397" s="29">
        <v>1</v>
      </c>
      <c r="C5397" s="29" t="s">
        <v>15036</v>
      </c>
      <c r="D5397" s="30" t="s">
        <v>38</v>
      </c>
      <c r="E5397" s="31" t="s">
        <v>604</v>
      </c>
      <c r="F5397" s="31" t="s">
        <v>15037</v>
      </c>
      <c r="G5397" s="88" t="s">
        <v>9672</v>
      </c>
      <c r="H5397" s="29" t="s">
        <v>1052</v>
      </c>
      <c r="I5397" s="32" t="s">
        <v>43</v>
      </c>
      <c r="J5397" s="29" t="s">
        <v>8</v>
      </c>
      <c r="K5397" s="33" t="s">
        <v>2443</v>
      </c>
      <c r="L5397" s="33" t="s">
        <v>2759</v>
      </c>
      <c r="M5397" s="29" t="s">
        <v>1501</v>
      </c>
      <c r="N5397" s="29">
        <v>0</v>
      </c>
      <c r="O5397" s="29" t="s">
        <v>47</v>
      </c>
      <c r="P5397" s="33">
        <v>72</v>
      </c>
      <c r="Q5397" s="33" t="s">
        <v>48</v>
      </c>
      <c r="R5397" s="80" t="s">
        <v>63</v>
      </c>
      <c r="S5397" s="81" t="s">
        <v>64</v>
      </c>
      <c r="T5397" s="81" t="s">
        <v>51</v>
      </c>
      <c r="U5397" s="82" t="s">
        <v>96</v>
      </c>
      <c r="V5397" s="83">
        <v>1.1000000000000001</v>
      </c>
      <c r="W5397" s="89">
        <v>1501.5000000000002</v>
      </c>
      <c r="X5397" s="85">
        <v>1</v>
      </c>
      <c r="Y5397" s="86">
        <v>2.4</v>
      </c>
      <c r="Z5397" s="82">
        <v>5</v>
      </c>
      <c r="AA5397" s="87">
        <v>0.48</v>
      </c>
      <c r="AB5397" s="83">
        <v>0</v>
      </c>
      <c r="AC5397" s="89">
        <v>0</v>
      </c>
      <c r="AD5397" s="90">
        <v>43622</v>
      </c>
      <c r="AE5397" s="90">
        <v>43623</v>
      </c>
      <c r="AF5397" s="82">
        <v>1</v>
      </c>
      <c r="AG5397" s="84" t="s">
        <v>53</v>
      </c>
      <c r="AH5397" s="83">
        <v>0</v>
      </c>
      <c r="AI5397" s="89">
        <v>0</v>
      </c>
      <c r="AJ5397" s="89">
        <v>0</v>
      </c>
      <c r="AK5397" s="60" t="str">
        <f>+IF(Tabla1[[#This Row],[REQUEST_TY]]="SR MANTENIMIENTO CORRECTIVO", "EMERGENCIA", "OTROS")</f>
        <v>EMERGENCIA</v>
      </c>
      <c r="AL5397" s="6" t="str">
        <f>+_xlfn.IFS(Tabla1[[#This Row],[Veces obj]]&lt;=1,"0-1",Tabla1[[#This Row],[Veces obj]]&lt;=2,"1-2",Tabla1[[#This Row],[Veces obj]]&lt;=3,"2-3",TRUE,"&gt;3")</f>
        <v>0-1</v>
      </c>
      <c r="AM5397" s="60" t="str">
        <f>+_xlfn.IFS(MONTH(Tabla1[[#This Row],[MES]])&lt;=3,"Q1",MONTH(Tabla1[[#This Row],[MES]])&lt;=6,"Q2",MONTH(Tabla1[[#This Row],[MES]])&lt;=9,"Q3",TRUE,"Q4")</f>
        <v>Q2</v>
      </c>
      <c r="AN5397" s="15" t="str">
        <f>+IFERROR(VLOOKUP(Tabla1[[#This Row],[CUENTA]],CTAS[],2,0),"OTROS")</f>
        <v>OTROS</v>
      </c>
      <c r="AP5397" s="15" t="str">
        <f>+IFERROR(VLOOKUP(Tabla1[[#This Row],[EMPLEADO]],IS[],3,0),"OTROS")</f>
        <v>OTROS</v>
      </c>
      <c r="AQ5397" s="15" t="str">
        <f>+IFERROR(VLOOKUP(Tabla1[[#This Row],[EMPLEADO]],IS[[NÓMINA]:[INGENIERO]],2,0),"OTROS")</f>
        <v>OTROS</v>
      </c>
    </row>
    <row r="5398" spans="1:43" x14ac:dyDescent="0.25">
      <c r="A5398" s="28" t="s">
        <v>14528</v>
      </c>
      <c r="B5398" s="29">
        <v>1</v>
      </c>
      <c r="C5398" s="29" t="s">
        <v>15038</v>
      </c>
      <c r="D5398" s="30" t="s">
        <v>38</v>
      </c>
      <c r="E5398" s="31" t="s">
        <v>76</v>
      </c>
      <c r="F5398" s="31" t="s">
        <v>15039</v>
      </c>
      <c r="G5398" s="88" t="s">
        <v>4942</v>
      </c>
      <c r="H5398" s="29" t="s">
        <v>1052</v>
      </c>
      <c r="I5398" s="32" t="s">
        <v>43</v>
      </c>
      <c r="J5398" s="29" t="s">
        <v>8</v>
      </c>
      <c r="K5398" s="33" t="s">
        <v>102</v>
      </c>
      <c r="L5398" s="33" t="s">
        <v>3943</v>
      </c>
      <c r="M5398" s="29" t="s">
        <v>61</v>
      </c>
      <c r="N5398" s="29">
        <v>0</v>
      </c>
      <c r="O5398" s="29" t="s">
        <v>47</v>
      </c>
      <c r="P5398" s="33">
        <v>44</v>
      </c>
      <c r="Q5398" s="33" t="s">
        <v>82</v>
      </c>
      <c r="R5398" s="80" t="s">
        <v>63</v>
      </c>
      <c r="S5398" s="81" t="s">
        <v>64</v>
      </c>
      <c r="T5398" s="81" t="s">
        <v>51</v>
      </c>
      <c r="U5398" s="82" t="s">
        <v>83</v>
      </c>
      <c r="V5398" s="83">
        <v>1.05</v>
      </c>
      <c r="W5398" s="89">
        <v>1433.25</v>
      </c>
      <c r="X5398" s="85">
        <v>1</v>
      </c>
      <c r="Y5398" s="86">
        <v>2.35</v>
      </c>
      <c r="Z5398" s="82">
        <v>5</v>
      </c>
      <c r="AA5398" s="87">
        <v>0.47000000000000003</v>
      </c>
      <c r="AB5398" s="83">
        <v>0</v>
      </c>
      <c r="AC5398" s="89">
        <v>0</v>
      </c>
      <c r="AD5398" s="90">
        <v>43622</v>
      </c>
      <c r="AE5398" s="90">
        <v>43623</v>
      </c>
      <c r="AF5398" s="82">
        <v>1</v>
      </c>
      <c r="AG5398" s="84" t="s">
        <v>53</v>
      </c>
      <c r="AH5398" s="83">
        <v>0</v>
      </c>
      <c r="AI5398" s="89">
        <v>0</v>
      </c>
      <c r="AJ5398" s="89">
        <v>0</v>
      </c>
      <c r="AK5398" s="60" t="str">
        <f>+IF(Tabla1[[#This Row],[REQUEST_TY]]="SR MANTENIMIENTO CORRECTIVO", "EMERGENCIA", "OTROS")</f>
        <v>EMERGENCIA</v>
      </c>
      <c r="AL5398" s="6" t="str">
        <f>+_xlfn.IFS(Tabla1[[#This Row],[Veces obj]]&lt;=1,"0-1",Tabla1[[#This Row],[Veces obj]]&lt;=2,"1-2",Tabla1[[#This Row],[Veces obj]]&lt;=3,"2-3",TRUE,"&gt;3")</f>
        <v>0-1</v>
      </c>
      <c r="AM5398" s="60" t="str">
        <f>+_xlfn.IFS(MONTH(Tabla1[[#This Row],[MES]])&lt;=3,"Q1",MONTH(Tabla1[[#This Row],[MES]])&lt;=6,"Q2",MONTH(Tabla1[[#This Row],[MES]])&lt;=9,"Q3",TRUE,"Q4")</f>
        <v>Q2</v>
      </c>
      <c r="AN5398" s="15" t="str">
        <f>+IFERROR(VLOOKUP(Tabla1[[#This Row],[CUENTA]],CTAS[],2,0),"OTROS")</f>
        <v>OTROS</v>
      </c>
      <c r="AP5398" s="15" t="str">
        <f>+IFERROR(VLOOKUP(Tabla1[[#This Row],[EMPLEADO]],IS[],3,0),"OTROS")</f>
        <v>OTROS</v>
      </c>
      <c r="AQ5398" s="15" t="str">
        <f>+IFERROR(VLOOKUP(Tabla1[[#This Row],[EMPLEADO]],IS[[NÓMINA]:[INGENIERO]],2,0),"OTROS")</f>
        <v>OTROS</v>
      </c>
    </row>
    <row r="5399" spans="1:43" x14ac:dyDescent="0.25">
      <c r="A5399" s="28" t="s">
        <v>14528</v>
      </c>
      <c r="B5399" s="29">
        <v>1</v>
      </c>
      <c r="C5399" s="29" t="s">
        <v>15040</v>
      </c>
      <c r="D5399" s="30" t="s">
        <v>38</v>
      </c>
      <c r="E5399" s="31" t="s">
        <v>39</v>
      </c>
      <c r="F5399" s="31" t="s">
        <v>15041</v>
      </c>
      <c r="G5399" s="88" t="s">
        <v>3717</v>
      </c>
      <c r="H5399" s="29" t="s">
        <v>42</v>
      </c>
      <c r="I5399" s="32" t="s">
        <v>43</v>
      </c>
      <c r="J5399" s="29" t="s">
        <v>8</v>
      </c>
      <c r="K5399" s="33" t="s">
        <v>44</v>
      </c>
      <c r="L5399" s="33" t="s">
        <v>3718</v>
      </c>
      <c r="M5399" s="29" t="s">
        <v>2634</v>
      </c>
      <c r="N5399" s="29">
        <v>1</v>
      </c>
      <c r="O5399" s="29" t="s">
        <v>47</v>
      </c>
      <c r="P5399" s="33">
        <v>2744</v>
      </c>
      <c r="Q5399" s="33" t="s">
        <v>48</v>
      </c>
      <c r="R5399" s="80" t="s">
        <v>49</v>
      </c>
      <c r="S5399" s="81" t="s">
        <v>50</v>
      </c>
      <c r="T5399" s="81" t="s">
        <v>51</v>
      </c>
      <c r="U5399" s="82" t="s">
        <v>52</v>
      </c>
      <c r="V5399" s="83">
        <v>1.05</v>
      </c>
      <c r="W5399" s="89">
        <v>0</v>
      </c>
      <c r="X5399" s="85">
        <v>1</v>
      </c>
      <c r="Y5399" s="86">
        <v>5.51</v>
      </c>
      <c r="Z5399" s="82">
        <v>5</v>
      </c>
      <c r="AA5399" s="87">
        <v>1.1019999999999999</v>
      </c>
      <c r="AB5399" s="83">
        <v>2.5499999999999967E-2</v>
      </c>
      <c r="AC5399" s="89">
        <v>0</v>
      </c>
      <c r="AD5399" s="90">
        <v>43622</v>
      </c>
      <c r="AE5399" s="90">
        <v>43623</v>
      </c>
      <c r="AF5399" s="82">
        <v>1</v>
      </c>
      <c r="AG5399" s="84" t="s">
        <v>53</v>
      </c>
      <c r="AH5399" s="83">
        <v>0</v>
      </c>
      <c r="AI5399" s="89">
        <v>0</v>
      </c>
      <c r="AJ5399" s="89">
        <v>0</v>
      </c>
      <c r="AK5399" s="60" t="str">
        <f>+IF(Tabla1[[#This Row],[REQUEST_TY]]="SR MANTENIMIENTO CORRECTIVO", "EMERGENCIA", "OTROS")</f>
        <v>EMERGENCIA</v>
      </c>
      <c r="AL5399" s="6" t="str">
        <f>+_xlfn.IFS(Tabla1[[#This Row],[Veces obj]]&lt;=1,"0-1",Tabla1[[#This Row],[Veces obj]]&lt;=2,"1-2",Tabla1[[#This Row],[Veces obj]]&lt;=3,"2-3",TRUE,"&gt;3")</f>
        <v>1-2</v>
      </c>
      <c r="AM5399" s="60" t="str">
        <f>+_xlfn.IFS(MONTH(Tabla1[[#This Row],[MES]])&lt;=3,"Q1",MONTH(Tabla1[[#This Row],[MES]])&lt;=6,"Q2",MONTH(Tabla1[[#This Row],[MES]])&lt;=9,"Q3",TRUE,"Q4")</f>
        <v>Q2</v>
      </c>
      <c r="AN5399" s="15" t="str">
        <f>+IFERROR(VLOOKUP(Tabla1[[#This Row],[CUENTA]],CTAS[],2,0),"OTROS")</f>
        <v>OTROS</v>
      </c>
      <c r="AP5399" s="15" t="str">
        <f>+IFERROR(VLOOKUP(Tabla1[[#This Row],[EMPLEADO]],IS[],3,0),"OTROS")</f>
        <v>OTROS</v>
      </c>
      <c r="AQ5399" s="15" t="str">
        <f>+IFERROR(VLOOKUP(Tabla1[[#This Row],[EMPLEADO]],IS[[NÓMINA]:[INGENIERO]],2,0),"OTROS")</f>
        <v>OTROS</v>
      </c>
    </row>
    <row r="5400" spans="1:43" x14ac:dyDescent="0.25">
      <c r="A5400" s="28" t="s">
        <v>14528</v>
      </c>
      <c r="B5400" s="29">
        <v>1</v>
      </c>
      <c r="C5400" s="29" t="s">
        <v>15042</v>
      </c>
      <c r="D5400" s="30" t="s">
        <v>38</v>
      </c>
      <c r="E5400" s="31" t="s">
        <v>294</v>
      </c>
      <c r="F5400" s="31" t="s">
        <v>15043</v>
      </c>
      <c r="G5400" s="88" t="s">
        <v>7722</v>
      </c>
      <c r="H5400" s="29" t="s">
        <v>220</v>
      </c>
      <c r="I5400" s="32" t="s">
        <v>43</v>
      </c>
      <c r="J5400" s="29" t="s">
        <v>8</v>
      </c>
      <c r="K5400" s="33" t="s">
        <v>6470</v>
      </c>
      <c r="L5400" s="33" t="s">
        <v>7723</v>
      </c>
      <c r="M5400" s="29" t="s">
        <v>5371</v>
      </c>
      <c r="N5400" s="29">
        <v>0</v>
      </c>
      <c r="O5400" s="29" t="s">
        <v>47</v>
      </c>
      <c r="P5400" s="33">
        <v>97</v>
      </c>
      <c r="Q5400" s="33" t="s">
        <v>48</v>
      </c>
      <c r="R5400" s="80" t="s">
        <v>95</v>
      </c>
      <c r="S5400" s="81" t="s">
        <v>64</v>
      </c>
      <c r="T5400" s="81" t="s">
        <v>51</v>
      </c>
      <c r="U5400" s="82" t="s">
        <v>96</v>
      </c>
      <c r="V5400" s="83">
        <v>1.1000000000000001</v>
      </c>
      <c r="W5400" s="89">
        <v>1501.5000000000002</v>
      </c>
      <c r="X5400" s="85">
        <v>1</v>
      </c>
      <c r="Y5400" s="86">
        <v>3.57</v>
      </c>
      <c r="Z5400" s="82">
        <v>5</v>
      </c>
      <c r="AA5400" s="87">
        <v>0.71399999999999997</v>
      </c>
      <c r="AB5400" s="83">
        <v>0</v>
      </c>
      <c r="AC5400" s="89">
        <v>0</v>
      </c>
      <c r="AD5400" s="90">
        <v>43622</v>
      </c>
      <c r="AE5400" s="90">
        <v>43623</v>
      </c>
      <c r="AF5400" s="82">
        <v>1</v>
      </c>
      <c r="AG5400" s="84" t="s">
        <v>53</v>
      </c>
      <c r="AH5400" s="83">
        <v>0</v>
      </c>
      <c r="AI5400" s="89">
        <v>0</v>
      </c>
      <c r="AJ5400" s="89">
        <v>0</v>
      </c>
      <c r="AK5400" s="60" t="str">
        <f>+IF(Tabla1[[#This Row],[REQUEST_TY]]="SR MANTENIMIENTO CORRECTIVO", "EMERGENCIA", "OTROS")</f>
        <v>EMERGENCIA</v>
      </c>
      <c r="AL5400" s="6" t="str">
        <f>+_xlfn.IFS(Tabla1[[#This Row],[Veces obj]]&lt;=1,"0-1",Tabla1[[#This Row],[Veces obj]]&lt;=2,"1-2",Tabla1[[#This Row],[Veces obj]]&lt;=3,"2-3",TRUE,"&gt;3")</f>
        <v>0-1</v>
      </c>
      <c r="AM5400" s="60" t="str">
        <f>+_xlfn.IFS(MONTH(Tabla1[[#This Row],[MES]])&lt;=3,"Q1",MONTH(Tabla1[[#This Row],[MES]])&lt;=6,"Q2",MONTH(Tabla1[[#This Row],[MES]])&lt;=9,"Q3",TRUE,"Q4")</f>
        <v>Q2</v>
      </c>
      <c r="AN5400" s="15" t="str">
        <f>+IFERROR(VLOOKUP(Tabla1[[#This Row],[CUENTA]],CTAS[],2,0),"OTROS")</f>
        <v>OTROS</v>
      </c>
      <c r="AP5400" s="15" t="str">
        <f>+IFERROR(VLOOKUP(Tabla1[[#This Row],[EMPLEADO]],IS[],3,0),"OTROS")</f>
        <v>OTROS</v>
      </c>
      <c r="AQ5400" s="15" t="str">
        <f>+IFERROR(VLOOKUP(Tabla1[[#This Row],[EMPLEADO]],IS[[NÓMINA]:[INGENIERO]],2,0),"OTROS")</f>
        <v>OTROS</v>
      </c>
    </row>
    <row r="5401" spans="1:43" x14ac:dyDescent="0.25">
      <c r="A5401" s="28" t="s">
        <v>14528</v>
      </c>
      <c r="B5401" s="29">
        <v>1</v>
      </c>
      <c r="C5401" s="29" t="s">
        <v>15044</v>
      </c>
      <c r="D5401" s="30" t="s">
        <v>38</v>
      </c>
      <c r="E5401" s="31" t="s">
        <v>98</v>
      </c>
      <c r="F5401" s="31" t="s">
        <v>15045</v>
      </c>
      <c r="G5401" s="88" t="s">
        <v>6583</v>
      </c>
      <c r="H5401" s="29" t="s">
        <v>213</v>
      </c>
      <c r="I5401" s="32" t="s">
        <v>43</v>
      </c>
      <c r="J5401" s="29" t="s">
        <v>8</v>
      </c>
      <c r="K5401" s="33" t="s">
        <v>102</v>
      </c>
      <c r="L5401" s="33" t="s">
        <v>1455</v>
      </c>
      <c r="M5401" s="29" t="s">
        <v>215</v>
      </c>
      <c r="N5401" s="29">
        <v>0</v>
      </c>
      <c r="O5401" s="29" t="s">
        <v>47</v>
      </c>
      <c r="P5401" s="33">
        <v>16</v>
      </c>
      <c r="Q5401" s="33" t="s">
        <v>62</v>
      </c>
      <c r="R5401" s="80" t="s">
        <v>63</v>
      </c>
      <c r="S5401" s="81" t="s">
        <v>64</v>
      </c>
      <c r="T5401" s="81" t="s">
        <v>51</v>
      </c>
      <c r="U5401" s="82" t="s">
        <v>65</v>
      </c>
      <c r="V5401" s="83">
        <v>0.8</v>
      </c>
      <c r="W5401" s="89">
        <v>1092</v>
      </c>
      <c r="X5401" s="85">
        <v>1</v>
      </c>
      <c r="Y5401" s="86">
        <v>1.5</v>
      </c>
      <c r="Z5401" s="82">
        <v>5</v>
      </c>
      <c r="AA5401" s="87">
        <v>0.3</v>
      </c>
      <c r="AB5401" s="83">
        <v>0</v>
      </c>
      <c r="AC5401" s="89">
        <v>0</v>
      </c>
      <c r="AD5401" s="90">
        <v>43622</v>
      </c>
      <c r="AE5401" s="90">
        <v>43623</v>
      </c>
      <c r="AF5401" s="82">
        <v>1</v>
      </c>
      <c r="AG5401" s="84" t="s">
        <v>53</v>
      </c>
      <c r="AH5401" s="83">
        <v>0</v>
      </c>
      <c r="AI5401" s="89">
        <v>0</v>
      </c>
      <c r="AJ5401" s="89">
        <v>0</v>
      </c>
      <c r="AK5401" s="60" t="str">
        <f>+IF(Tabla1[[#This Row],[REQUEST_TY]]="SR MANTENIMIENTO CORRECTIVO", "EMERGENCIA", "OTROS")</f>
        <v>EMERGENCIA</v>
      </c>
      <c r="AL5401" s="6" t="str">
        <f>+_xlfn.IFS(Tabla1[[#This Row],[Veces obj]]&lt;=1,"0-1",Tabla1[[#This Row],[Veces obj]]&lt;=2,"1-2",Tabla1[[#This Row],[Veces obj]]&lt;=3,"2-3",TRUE,"&gt;3")</f>
        <v>0-1</v>
      </c>
      <c r="AM5401" s="60" t="str">
        <f>+_xlfn.IFS(MONTH(Tabla1[[#This Row],[MES]])&lt;=3,"Q1",MONTH(Tabla1[[#This Row],[MES]])&lt;=6,"Q2",MONTH(Tabla1[[#This Row],[MES]])&lt;=9,"Q3",TRUE,"Q4")</f>
        <v>Q2</v>
      </c>
      <c r="AN5401" s="15" t="str">
        <f>+IFERROR(VLOOKUP(Tabla1[[#This Row],[CUENTA]],CTAS[],2,0),"OTROS")</f>
        <v>OTROS</v>
      </c>
      <c r="AP5401" s="15" t="str">
        <f>+IFERROR(VLOOKUP(Tabla1[[#This Row],[EMPLEADO]],IS[],3,0),"OTROS")</f>
        <v>OTROS</v>
      </c>
      <c r="AQ5401" s="15" t="str">
        <f>+IFERROR(VLOOKUP(Tabla1[[#This Row],[EMPLEADO]],IS[[NÓMINA]:[INGENIERO]],2,0),"OTROS")</f>
        <v>OTROS</v>
      </c>
    </row>
    <row r="5402" spans="1:43" x14ac:dyDescent="0.25">
      <c r="A5402" s="28" t="s">
        <v>14528</v>
      </c>
      <c r="B5402" s="29">
        <v>1</v>
      </c>
      <c r="C5402" s="29" t="s">
        <v>15046</v>
      </c>
      <c r="D5402" s="30" t="s">
        <v>38</v>
      </c>
      <c r="E5402" s="31" t="s">
        <v>725</v>
      </c>
      <c r="F5402" s="31" t="s">
        <v>15047</v>
      </c>
      <c r="G5402" s="88" t="s">
        <v>3013</v>
      </c>
      <c r="H5402" s="29" t="s">
        <v>1052</v>
      </c>
      <c r="I5402" s="32" t="s">
        <v>43</v>
      </c>
      <c r="J5402" s="29" t="s">
        <v>8</v>
      </c>
      <c r="K5402" s="33" t="s">
        <v>102</v>
      </c>
      <c r="L5402" s="33" t="s">
        <v>14863</v>
      </c>
      <c r="M5402" s="29" t="s">
        <v>1501</v>
      </c>
      <c r="N5402" s="29">
        <v>0</v>
      </c>
      <c r="O5402" s="29" t="s">
        <v>47</v>
      </c>
      <c r="P5402" s="33">
        <v>2</v>
      </c>
      <c r="Q5402" s="33" t="s">
        <v>388</v>
      </c>
      <c r="R5402" s="80" t="s">
        <v>223</v>
      </c>
      <c r="S5402" s="81" t="s">
        <v>139</v>
      </c>
      <c r="T5402" s="81" t="s">
        <v>51</v>
      </c>
      <c r="U5402" s="82" t="s">
        <v>872</v>
      </c>
      <c r="V5402" s="83">
        <v>0</v>
      </c>
      <c r="W5402" s="89">
        <v>0</v>
      </c>
      <c r="X5402" s="85">
        <v>1</v>
      </c>
      <c r="Y5402" s="86">
        <v>2.4500000000000002</v>
      </c>
      <c r="Z5402" s="82">
        <v>4</v>
      </c>
      <c r="AA5402" s="87">
        <v>0.61250000000000004</v>
      </c>
      <c r="AB5402" s="83">
        <v>0</v>
      </c>
      <c r="AC5402" s="89">
        <v>0</v>
      </c>
      <c r="AD5402" s="90">
        <v>43622</v>
      </c>
      <c r="AE5402" s="90">
        <v>43623</v>
      </c>
      <c r="AF5402" s="82">
        <v>1</v>
      </c>
      <c r="AG5402" s="84" t="s">
        <v>53</v>
      </c>
      <c r="AH5402" s="83">
        <v>0</v>
      </c>
      <c r="AI5402" s="89">
        <v>0</v>
      </c>
      <c r="AJ5402" s="89">
        <v>0</v>
      </c>
      <c r="AK5402" s="60" t="str">
        <f>+IF(Tabla1[[#This Row],[REQUEST_TY]]="SR MANTENIMIENTO CORRECTIVO", "EMERGENCIA", "OTROS")</f>
        <v>EMERGENCIA</v>
      </c>
      <c r="AL5402" s="6" t="str">
        <f>+_xlfn.IFS(Tabla1[[#This Row],[Veces obj]]&lt;=1,"0-1",Tabla1[[#This Row],[Veces obj]]&lt;=2,"1-2",Tabla1[[#This Row],[Veces obj]]&lt;=3,"2-3",TRUE,"&gt;3")</f>
        <v>0-1</v>
      </c>
      <c r="AM5402" s="60" t="str">
        <f>+_xlfn.IFS(MONTH(Tabla1[[#This Row],[MES]])&lt;=3,"Q1",MONTH(Tabla1[[#This Row],[MES]])&lt;=6,"Q2",MONTH(Tabla1[[#This Row],[MES]])&lt;=9,"Q3",TRUE,"Q4")</f>
        <v>Q2</v>
      </c>
      <c r="AN5402" s="15" t="str">
        <f>+IFERROR(VLOOKUP(Tabla1[[#This Row],[CUENTA]],CTAS[],2,0),"OTROS")</f>
        <v>OTROS</v>
      </c>
      <c r="AP5402" s="15" t="str">
        <f>+IFERROR(VLOOKUP(Tabla1[[#This Row],[EMPLEADO]],IS[],3,0),"OTROS")</f>
        <v>OTROS</v>
      </c>
      <c r="AQ5402" s="15" t="str">
        <f>+IFERROR(VLOOKUP(Tabla1[[#This Row],[EMPLEADO]],IS[[NÓMINA]:[INGENIERO]],2,0),"OTROS")</f>
        <v>OTROS</v>
      </c>
    </row>
    <row r="5403" spans="1:43" x14ac:dyDescent="0.25">
      <c r="A5403" s="28" t="s">
        <v>14528</v>
      </c>
      <c r="B5403" s="29">
        <v>1</v>
      </c>
      <c r="C5403" s="29" t="s">
        <v>15048</v>
      </c>
      <c r="D5403" s="30" t="s">
        <v>38</v>
      </c>
      <c r="E5403" s="31" t="s">
        <v>725</v>
      </c>
      <c r="F5403" s="31" t="s">
        <v>15049</v>
      </c>
      <c r="G5403" s="88" t="s">
        <v>6863</v>
      </c>
      <c r="H5403" s="29" t="s">
        <v>384</v>
      </c>
      <c r="I5403" s="32" t="s">
        <v>43</v>
      </c>
      <c r="J5403" s="29" t="s">
        <v>8</v>
      </c>
      <c r="K5403" s="33" t="s">
        <v>59</v>
      </c>
      <c r="L5403" s="33" t="s">
        <v>6864</v>
      </c>
      <c r="M5403" s="29" t="s">
        <v>1496</v>
      </c>
      <c r="N5403" s="29">
        <v>0</v>
      </c>
      <c r="O5403" s="29" t="s">
        <v>47</v>
      </c>
      <c r="P5403" s="33">
        <v>14</v>
      </c>
      <c r="Q5403" s="33" t="s">
        <v>194</v>
      </c>
      <c r="R5403" s="80" t="s">
        <v>223</v>
      </c>
      <c r="S5403" s="81" t="s">
        <v>139</v>
      </c>
      <c r="T5403" s="81" t="s">
        <v>51</v>
      </c>
      <c r="U5403" s="82" t="s">
        <v>224</v>
      </c>
      <c r="V5403" s="83">
        <v>0.8</v>
      </c>
      <c r="W5403" s="89">
        <v>1258.4000000000003</v>
      </c>
      <c r="X5403" s="85">
        <v>1</v>
      </c>
      <c r="Y5403" s="86">
        <v>1.61</v>
      </c>
      <c r="Z5403" s="82">
        <v>4</v>
      </c>
      <c r="AA5403" s="87">
        <v>0.40250000000000002</v>
      </c>
      <c r="AB5403" s="83">
        <v>0</v>
      </c>
      <c r="AC5403" s="89">
        <v>0</v>
      </c>
      <c r="AD5403" s="90">
        <v>43622</v>
      </c>
      <c r="AE5403" s="90">
        <v>43623</v>
      </c>
      <c r="AF5403" s="82">
        <v>1</v>
      </c>
      <c r="AG5403" s="84" t="s">
        <v>53</v>
      </c>
      <c r="AH5403" s="83">
        <v>0</v>
      </c>
      <c r="AI5403" s="89">
        <v>0</v>
      </c>
      <c r="AJ5403" s="89">
        <v>0</v>
      </c>
      <c r="AK5403" s="60" t="str">
        <f>+IF(Tabla1[[#This Row],[REQUEST_TY]]="SR MANTENIMIENTO CORRECTIVO", "EMERGENCIA", "OTROS")</f>
        <v>EMERGENCIA</v>
      </c>
      <c r="AL5403" s="6" t="str">
        <f>+_xlfn.IFS(Tabla1[[#This Row],[Veces obj]]&lt;=1,"0-1",Tabla1[[#This Row],[Veces obj]]&lt;=2,"1-2",Tabla1[[#This Row],[Veces obj]]&lt;=3,"2-3",TRUE,"&gt;3")</f>
        <v>0-1</v>
      </c>
      <c r="AM5403" s="60" t="str">
        <f>+_xlfn.IFS(MONTH(Tabla1[[#This Row],[MES]])&lt;=3,"Q1",MONTH(Tabla1[[#This Row],[MES]])&lt;=6,"Q2",MONTH(Tabla1[[#This Row],[MES]])&lt;=9,"Q3",TRUE,"Q4")</f>
        <v>Q2</v>
      </c>
      <c r="AN5403" s="15" t="str">
        <f>+IFERROR(VLOOKUP(Tabla1[[#This Row],[CUENTA]],CTAS[],2,0),"OTROS")</f>
        <v>OTROS</v>
      </c>
      <c r="AP5403" s="15" t="str">
        <f>+IFERROR(VLOOKUP(Tabla1[[#This Row],[EMPLEADO]],IS[],3,0),"OTROS")</f>
        <v>OTROS</v>
      </c>
      <c r="AQ5403" s="15" t="str">
        <f>+IFERROR(VLOOKUP(Tabla1[[#This Row],[EMPLEADO]],IS[[NÓMINA]:[INGENIERO]],2,0),"OTROS")</f>
        <v>OTROS</v>
      </c>
    </row>
    <row r="5404" spans="1:43" x14ac:dyDescent="0.25">
      <c r="A5404" s="28" t="s">
        <v>14528</v>
      </c>
      <c r="B5404" s="29">
        <v>1</v>
      </c>
      <c r="C5404" s="29" t="s">
        <v>15050</v>
      </c>
      <c r="D5404" s="30" t="s">
        <v>38</v>
      </c>
      <c r="E5404" s="31" t="s">
        <v>85</v>
      </c>
      <c r="F5404" s="31" t="s">
        <v>15051</v>
      </c>
      <c r="G5404" s="88" t="s">
        <v>7237</v>
      </c>
      <c r="H5404" s="29" t="s">
        <v>1063</v>
      </c>
      <c r="I5404" s="32" t="s">
        <v>43</v>
      </c>
      <c r="J5404" s="29" t="s">
        <v>8</v>
      </c>
      <c r="K5404" s="33" t="s">
        <v>370</v>
      </c>
      <c r="L5404" s="33" t="s">
        <v>7238</v>
      </c>
      <c r="M5404" s="29" t="s">
        <v>387</v>
      </c>
      <c r="N5404" s="29">
        <v>0</v>
      </c>
      <c r="O5404" s="29" t="s">
        <v>47</v>
      </c>
      <c r="P5404" s="33">
        <v>99</v>
      </c>
      <c r="Q5404" s="33" t="s">
        <v>48</v>
      </c>
      <c r="R5404" s="80" t="s">
        <v>49</v>
      </c>
      <c r="S5404" s="81" t="s">
        <v>50</v>
      </c>
      <c r="T5404" s="81" t="s">
        <v>51</v>
      </c>
      <c r="U5404" s="82" t="s">
        <v>52</v>
      </c>
      <c r="V5404" s="83">
        <v>1.05</v>
      </c>
      <c r="W5404" s="89">
        <v>750.75000000000011</v>
      </c>
      <c r="X5404" s="85">
        <v>1</v>
      </c>
      <c r="Y5404" s="86">
        <v>1.47</v>
      </c>
      <c r="Z5404" s="82">
        <v>5</v>
      </c>
      <c r="AA5404" s="87">
        <v>0.29399999999999998</v>
      </c>
      <c r="AB5404" s="83">
        <v>0</v>
      </c>
      <c r="AC5404" s="89">
        <v>0</v>
      </c>
      <c r="AD5404" s="90">
        <v>43623</v>
      </c>
      <c r="AE5404" s="90">
        <v>43623</v>
      </c>
      <c r="AF5404" s="82">
        <v>0</v>
      </c>
      <c r="AG5404" s="84" t="s">
        <v>53</v>
      </c>
      <c r="AH5404" s="83">
        <v>0</v>
      </c>
      <c r="AI5404" s="89">
        <v>0</v>
      </c>
      <c r="AJ5404" s="89">
        <v>0</v>
      </c>
      <c r="AK5404" s="60" t="str">
        <f>+IF(Tabla1[[#This Row],[REQUEST_TY]]="SR MANTENIMIENTO CORRECTIVO", "EMERGENCIA", "OTROS")</f>
        <v>EMERGENCIA</v>
      </c>
      <c r="AL5404" s="6" t="str">
        <f>+_xlfn.IFS(Tabla1[[#This Row],[Veces obj]]&lt;=1,"0-1",Tabla1[[#This Row],[Veces obj]]&lt;=2,"1-2",Tabla1[[#This Row],[Veces obj]]&lt;=3,"2-3",TRUE,"&gt;3")</f>
        <v>0-1</v>
      </c>
      <c r="AM5404" s="60" t="str">
        <f>+_xlfn.IFS(MONTH(Tabla1[[#This Row],[MES]])&lt;=3,"Q1",MONTH(Tabla1[[#This Row],[MES]])&lt;=6,"Q2",MONTH(Tabla1[[#This Row],[MES]])&lt;=9,"Q3",TRUE,"Q4")</f>
        <v>Q2</v>
      </c>
      <c r="AN5404" s="15" t="str">
        <f>+IFERROR(VLOOKUP(Tabla1[[#This Row],[CUENTA]],CTAS[],2,0),"OTROS")</f>
        <v>OTROS</v>
      </c>
      <c r="AP5404" s="15" t="str">
        <f>+IFERROR(VLOOKUP(Tabla1[[#This Row],[EMPLEADO]],IS[],3,0),"OTROS")</f>
        <v>OTROS</v>
      </c>
      <c r="AQ5404" s="15" t="str">
        <f>+IFERROR(VLOOKUP(Tabla1[[#This Row],[EMPLEADO]],IS[[NÓMINA]:[INGENIERO]],2,0),"OTROS")</f>
        <v>OTROS</v>
      </c>
    </row>
    <row r="5405" spans="1:43" x14ac:dyDescent="0.25">
      <c r="A5405" s="28" t="s">
        <v>14528</v>
      </c>
      <c r="B5405" s="29">
        <v>1</v>
      </c>
      <c r="C5405" s="29" t="s">
        <v>15052</v>
      </c>
      <c r="D5405" s="30" t="s">
        <v>38</v>
      </c>
      <c r="E5405" s="31" t="s">
        <v>558</v>
      </c>
      <c r="F5405" s="31" t="s">
        <v>15053</v>
      </c>
      <c r="G5405" s="88" t="s">
        <v>2358</v>
      </c>
      <c r="H5405" s="29" t="s">
        <v>1572</v>
      </c>
      <c r="I5405" s="32" t="s">
        <v>43</v>
      </c>
      <c r="J5405" s="29" t="s">
        <v>8</v>
      </c>
      <c r="K5405" s="33" t="s">
        <v>966</v>
      </c>
      <c r="L5405" s="33" t="s">
        <v>1956</v>
      </c>
      <c r="M5405" s="29" t="s">
        <v>1957</v>
      </c>
      <c r="N5405" s="29">
        <v>0</v>
      </c>
      <c r="O5405" s="29" t="s">
        <v>47</v>
      </c>
      <c r="P5405" s="33">
        <v>28</v>
      </c>
      <c r="Q5405" s="33" t="s">
        <v>62</v>
      </c>
      <c r="R5405" s="80" t="s">
        <v>95</v>
      </c>
      <c r="S5405" s="81" t="s">
        <v>64</v>
      </c>
      <c r="T5405" s="81" t="s">
        <v>51</v>
      </c>
      <c r="U5405" s="82" t="s">
        <v>65</v>
      </c>
      <c r="V5405" s="83">
        <v>0.8</v>
      </c>
      <c r="W5405" s="89">
        <v>1092</v>
      </c>
      <c r="X5405" s="85">
        <v>1</v>
      </c>
      <c r="Y5405" s="86">
        <v>0.55000000000000004</v>
      </c>
      <c r="Z5405" s="82">
        <v>5</v>
      </c>
      <c r="AA5405" s="87">
        <v>0.11000000000000001</v>
      </c>
      <c r="AB5405" s="83">
        <v>0</v>
      </c>
      <c r="AC5405" s="89">
        <v>0</v>
      </c>
      <c r="AD5405" s="90">
        <v>43622</v>
      </c>
      <c r="AE5405" s="90">
        <v>43623</v>
      </c>
      <c r="AF5405" s="82">
        <v>1</v>
      </c>
      <c r="AG5405" s="84" t="s">
        <v>53</v>
      </c>
      <c r="AH5405" s="83">
        <v>0</v>
      </c>
      <c r="AI5405" s="89">
        <v>0</v>
      </c>
      <c r="AJ5405" s="89">
        <v>0</v>
      </c>
      <c r="AK5405" s="60" t="str">
        <f>+IF(Tabla1[[#This Row],[REQUEST_TY]]="SR MANTENIMIENTO CORRECTIVO", "EMERGENCIA", "OTROS")</f>
        <v>EMERGENCIA</v>
      </c>
      <c r="AL5405" s="6" t="str">
        <f>+_xlfn.IFS(Tabla1[[#This Row],[Veces obj]]&lt;=1,"0-1",Tabla1[[#This Row],[Veces obj]]&lt;=2,"1-2",Tabla1[[#This Row],[Veces obj]]&lt;=3,"2-3",TRUE,"&gt;3")</f>
        <v>0-1</v>
      </c>
      <c r="AM5405" s="60" t="str">
        <f>+_xlfn.IFS(MONTH(Tabla1[[#This Row],[MES]])&lt;=3,"Q1",MONTH(Tabla1[[#This Row],[MES]])&lt;=6,"Q2",MONTH(Tabla1[[#This Row],[MES]])&lt;=9,"Q3",TRUE,"Q4")</f>
        <v>Q2</v>
      </c>
      <c r="AN5405" s="15" t="str">
        <f>+IFERROR(VLOOKUP(Tabla1[[#This Row],[CUENTA]],CTAS[],2,0),"OTROS")</f>
        <v>OTROS</v>
      </c>
      <c r="AP5405" s="15" t="str">
        <f>+IFERROR(VLOOKUP(Tabla1[[#This Row],[EMPLEADO]],IS[],3,0),"OTROS")</f>
        <v>OTROS</v>
      </c>
      <c r="AQ5405" s="15" t="str">
        <f>+IFERROR(VLOOKUP(Tabla1[[#This Row],[EMPLEADO]],IS[[NÓMINA]:[INGENIERO]],2,0),"OTROS")</f>
        <v>OTROS</v>
      </c>
    </row>
    <row r="5406" spans="1:43" x14ac:dyDescent="0.25">
      <c r="A5406" s="28" t="s">
        <v>14528</v>
      </c>
      <c r="B5406" s="29">
        <v>1</v>
      </c>
      <c r="C5406" s="29" t="s">
        <v>15054</v>
      </c>
      <c r="D5406" s="30" t="s">
        <v>38</v>
      </c>
      <c r="E5406" s="31" t="s">
        <v>725</v>
      </c>
      <c r="F5406" s="31" t="s">
        <v>15055</v>
      </c>
      <c r="G5406" s="88" t="s">
        <v>5123</v>
      </c>
      <c r="H5406" s="29" t="s">
        <v>409</v>
      </c>
      <c r="I5406" s="32" t="s">
        <v>43</v>
      </c>
      <c r="J5406" s="29" t="s">
        <v>8</v>
      </c>
      <c r="K5406" s="33" t="s">
        <v>59</v>
      </c>
      <c r="L5406" s="33" t="s">
        <v>410</v>
      </c>
      <c r="M5406" s="29" t="s">
        <v>411</v>
      </c>
      <c r="N5406" s="29">
        <v>0</v>
      </c>
      <c r="O5406" s="29" t="s">
        <v>47</v>
      </c>
      <c r="P5406" s="33">
        <v>52</v>
      </c>
      <c r="Q5406" s="33" t="s">
        <v>82</v>
      </c>
      <c r="R5406" s="80" t="s">
        <v>223</v>
      </c>
      <c r="S5406" s="81" t="s">
        <v>139</v>
      </c>
      <c r="T5406" s="81" t="s">
        <v>51</v>
      </c>
      <c r="U5406" s="82" t="s">
        <v>140</v>
      </c>
      <c r="V5406" s="83">
        <v>1.1000000000000001</v>
      </c>
      <c r="W5406" s="89">
        <v>1730.3000000000004</v>
      </c>
      <c r="X5406" s="85">
        <v>1</v>
      </c>
      <c r="Y5406" s="86">
        <v>6.62</v>
      </c>
      <c r="Z5406" s="82">
        <v>4</v>
      </c>
      <c r="AA5406" s="87">
        <v>1.655</v>
      </c>
      <c r="AB5406" s="83">
        <v>0.16375000000000001</v>
      </c>
      <c r="AC5406" s="89">
        <v>-257.57875000000007</v>
      </c>
      <c r="AD5406" s="90">
        <v>43623</v>
      </c>
      <c r="AE5406" s="90">
        <v>43623</v>
      </c>
      <c r="AF5406" s="82">
        <v>0</v>
      </c>
      <c r="AG5406" s="84" t="s">
        <v>53</v>
      </c>
      <c r="AH5406" s="83">
        <v>0</v>
      </c>
      <c r="AI5406" s="89">
        <v>0</v>
      </c>
      <c r="AJ5406" s="89">
        <v>0</v>
      </c>
      <c r="AK5406" s="60" t="str">
        <f>+IF(Tabla1[[#This Row],[REQUEST_TY]]="SR MANTENIMIENTO CORRECTIVO", "EMERGENCIA", "OTROS")</f>
        <v>EMERGENCIA</v>
      </c>
      <c r="AL5406" s="6" t="str">
        <f>+_xlfn.IFS(Tabla1[[#This Row],[Veces obj]]&lt;=1,"0-1",Tabla1[[#This Row],[Veces obj]]&lt;=2,"1-2",Tabla1[[#This Row],[Veces obj]]&lt;=3,"2-3",TRUE,"&gt;3")</f>
        <v>1-2</v>
      </c>
      <c r="AM5406" s="60" t="str">
        <f>+_xlfn.IFS(MONTH(Tabla1[[#This Row],[MES]])&lt;=3,"Q1",MONTH(Tabla1[[#This Row],[MES]])&lt;=6,"Q2",MONTH(Tabla1[[#This Row],[MES]])&lt;=9,"Q3",TRUE,"Q4")</f>
        <v>Q2</v>
      </c>
      <c r="AN5406" s="15" t="str">
        <f>+IFERROR(VLOOKUP(Tabla1[[#This Row],[CUENTA]],CTAS[],2,0),"OTROS")</f>
        <v>OTROS</v>
      </c>
      <c r="AP5406" s="15" t="str">
        <f>+IFERROR(VLOOKUP(Tabla1[[#This Row],[EMPLEADO]],IS[],3,0),"OTROS")</f>
        <v>OTROS</v>
      </c>
      <c r="AQ5406" s="15" t="str">
        <f>+IFERROR(VLOOKUP(Tabla1[[#This Row],[EMPLEADO]],IS[[NÓMINA]:[INGENIERO]],2,0),"OTROS")</f>
        <v>OTROS</v>
      </c>
    </row>
    <row r="5407" spans="1:43" x14ac:dyDescent="0.25">
      <c r="A5407" s="28" t="s">
        <v>14528</v>
      </c>
      <c r="B5407" s="29">
        <v>1</v>
      </c>
      <c r="C5407" s="29" t="s">
        <v>15056</v>
      </c>
      <c r="D5407" s="30" t="s">
        <v>38</v>
      </c>
      <c r="E5407" s="31" t="s">
        <v>133</v>
      </c>
      <c r="F5407" s="31" t="s">
        <v>15057</v>
      </c>
      <c r="G5407" s="88" t="s">
        <v>4333</v>
      </c>
      <c r="H5407" s="29" t="s">
        <v>8581</v>
      </c>
      <c r="I5407" s="32" t="s">
        <v>43</v>
      </c>
      <c r="J5407" s="29" t="s">
        <v>8</v>
      </c>
      <c r="K5407" s="33" t="s">
        <v>59</v>
      </c>
      <c r="L5407" s="33" t="s">
        <v>1018</v>
      </c>
      <c r="M5407" s="29" t="s">
        <v>473</v>
      </c>
      <c r="N5407" s="29">
        <v>0</v>
      </c>
      <c r="O5407" s="29" t="s">
        <v>47</v>
      </c>
      <c r="P5407" s="33">
        <v>23</v>
      </c>
      <c r="Q5407" s="33" t="s">
        <v>62</v>
      </c>
      <c r="R5407" s="80" t="s">
        <v>138</v>
      </c>
      <c r="S5407" s="81" t="s">
        <v>139</v>
      </c>
      <c r="T5407" s="81" t="s">
        <v>51</v>
      </c>
      <c r="U5407" s="82" t="s">
        <v>262</v>
      </c>
      <c r="V5407" s="83">
        <v>1.05</v>
      </c>
      <c r="W5407" s="89">
        <v>1651.6500000000003</v>
      </c>
      <c r="X5407" s="85">
        <v>1</v>
      </c>
      <c r="Y5407" s="86">
        <v>4</v>
      </c>
      <c r="Z5407" s="82">
        <v>4</v>
      </c>
      <c r="AA5407" s="87">
        <v>1</v>
      </c>
      <c r="AB5407" s="83">
        <v>0</v>
      </c>
      <c r="AC5407" s="89">
        <v>0</v>
      </c>
      <c r="AD5407" s="90">
        <v>43623</v>
      </c>
      <c r="AE5407" s="90">
        <v>43623</v>
      </c>
      <c r="AF5407" s="82">
        <v>0</v>
      </c>
      <c r="AG5407" s="84" t="s">
        <v>53</v>
      </c>
      <c r="AH5407" s="83">
        <v>0</v>
      </c>
      <c r="AI5407" s="89">
        <v>0</v>
      </c>
      <c r="AJ5407" s="89">
        <v>0</v>
      </c>
      <c r="AK5407" s="60" t="str">
        <f>+IF(Tabla1[[#This Row],[REQUEST_TY]]="SR MANTENIMIENTO CORRECTIVO", "EMERGENCIA", "OTROS")</f>
        <v>EMERGENCIA</v>
      </c>
      <c r="AL5407" s="6" t="str">
        <f>+_xlfn.IFS(Tabla1[[#This Row],[Veces obj]]&lt;=1,"0-1",Tabla1[[#This Row],[Veces obj]]&lt;=2,"1-2",Tabla1[[#This Row],[Veces obj]]&lt;=3,"2-3",TRUE,"&gt;3")</f>
        <v>0-1</v>
      </c>
      <c r="AM5407" s="60" t="str">
        <f>+_xlfn.IFS(MONTH(Tabla1[[#This Row],[MES]])&lt;=3,"Q1",MONTH(Tabla1[[#This Row],[MES]])&lt;=6,"Q2",MONTH(Tabla1[[#This Row],[MES]])&lt;=9,"Q3",TRUE,"Q4")</f>
        <v>Q2</v>
      </c>
      <c r="AN5407" s="15" t="str">
        <f>+IFERROR(VLOOKUP(Tabla1[[#This Row],[CUENTA]],CTAS[],2,0),"OTROS")</f>
        <v>OTROS</v>
      </c>
      <c r="AP5407" s="15" t="str">
        <f>+IFERROR(VLOOKUP(Tabla1[[#This Row],[EMPLEADO]],IS[],3,0),"OTROS")</f>
        <v>OTROS</v>
      </c>
      <c r="AQ5407" s="15" t="str">
        <f>+IFERROR(VLOOKUP(Tabla1[[#This Row],[EMPLEADO]],IS[[NÓMINA]:[INGENIERO]],2,0),"OTROS")</f>
        <v>OTROS</v>
      </c>
    </row>
    <row r="5408" spans="1:43" x14ac:dyDescent="0.25">
      <c r="A5408" s="28" t="s">
        <v>14528</v>
      </c>
      <c r="B5408" s="29">
        <v>1</v>
      </c>
      <c r="C5408" s="29" t="s">
        <v>15058</v>
      </c>
      <c r="D5408" s="30" t="s">
        <v>38</v>
      </c>
      <c r="E5408" s="31" t="s">
        <v>1346</v>
      </c>
      <c r="F5408" s="31" t="s">
        <v>15059</v>
      </c>
      <c r="G5408" s="88" t="s">
        <v>1348</v>
      </c>
      <c r="H5408" s="29" t="s">
        <v>868</v>
      </c>
      <c r="I5408" s="32" t="s">
        <v>43</v>
      </c>
      <c r="J5408" s="29" t="s">
        <v>8</v>
      </c>
      <c r="K5408" s="33" t="s">
        <v>869</v>
      </c>
      <c r="L5408" s="33" t="s">
        <v>870</v>
      </c>
      <c r="M5408" s="29" t="s">
        <v>871</v>
      </c>
      <c r="N5408" s="29">
        <v>1</v>
      </c>
      <c r="O5408" s="29" t="s">
        <v>47</v>
      </c>
      <c r="P5408" s="33">
        <v>19</v>
      </c>
      <c r="Q5408" s="33" t="s">
        <v>62</v>
      </c>
      <c r="R5408" s="80" t="s">
        <v>223</v>
      </c>
      <c r="S5408" s="81" t="s">
        <v>139</v>
      </c>
      <c r="T5408" s="81" t="s">
        <v>51</v>
      </c>
      <c r="U5408" s="82" t="s">
        <v>262</v>
      </c>
      <c r="V5408" s="83">
        <v>1.05</v>
      </c>
      <c r="W5408" s="89">
        <v>0</v>
      </c>
      <c r="X5408" s="85">
        <v>1</v>
      </c>
      <c r="Y5408" s="86">
        <v>4.4800000000000004</v>
      </c>
      <c r="Z5408" s="82">
        <v>4</v>
      </c>
      <c r="AA5408" s="87">
        <v>1.1200000000000001</v>
      </c>
      <c r="AB5408" s="83">
        <v>3.0000000000000027E-2</v>
      </c>
      <c r="AC5408" s="89">
        <v>-47.190000000000047</v>
      </c>
      <c r="AD5408" s="90">
        <v>43623</v>
      </c>
      <c r="AE5408" s="90">
        <v>43623</v>
      </c>
      <c r="AF5408" s="82">
        <v>0</v>
      </c>
      <c r="AG5408" s="84" t="s">
        <v>53</v>
      </c>
      <c r="AH5408" s="83">
        <v>0</v>
      </c>
      <c r="AI5408" s="89">
        <v>0</v>
      </c>
      <c r="AJ5408" s="89">
        <v>0</v>
      </c>
      <c r="AK5408" s="60" t="str">
        <f>+IF(Tabla1[[#This Row],[REQUEST_TY]]="SR MANTENIMIENTO CORRECTIVO", "EMERGENCIA", "OTROS")</f>
        <v>EMERGENCIA</v>
      </c>
      <c r="AL5408" s="6" t="str">
        <f>+_xlfn.IFS(Tabla1[[#This Row],[Veces obj]]&lt;=1,"0-1",Tabla1[[#This Row],[Veces obj]]&lt;=2,"1-2",Tabla1[[#This Row],[Veces obj]]&lt;=3,"2-3",TRUE,"&gt;3")</f>
        <v>1-2</v>
      </c>
      <c r="AM5408" s="60" t="str">
        <f>+_xlfn.IFS(MONTH(Tabla1[[#This Row],[MES]])&lt;=3,"Q1",MONTH(Tabla1[[#This Row],[MES]])&lt;=6,"Q2",MONTH(Tabla1[[#This Row],[MES]])&lt;=9,"Q3",TRUE,"Q4")</f>
        <v>Q2</v>
      </c>
      <c r="AN5408" s="15" t="str">
        <f>+IFERROR(VLOOKUP(Tabla1[[#This Row],[CUENTA]],CTAS[],2,0),"OTROS")</f>
        <v>OTROS</v>
      </c>
      <c r="AP5408" s="15" t="str">
        <f>+IFERROR(VLOOKUP(Tabla1[[#This Row],[EMPLEADO]],IS[],3,0),"OTROS")</f>
        <v>OTROS</v>
      </c>
      <c r="AQ5408" s="15" t="str">
        <f>+IFERROR(VLOOKUP(Tabla1[[#This Row],[EMPLEADO]],IS[[NÓMINA]:[INGENIERO]],2,0),"OTROS")</f>
        <v>OTROS</v>
      </c>
    </row>
    <row r="5409" spans="1:43" x14ac:dyDescent="0.25">
      <c r="A5409" s="28" t="s">
        <v>14528</v>
      </c>
      <c r="B5409" s="29">
        <v>1</v>
      </c>
      <c r="C5409" s="29" t="s">
        <v>15060</v>
      </c>
      <c r="D5409" s="30" t="s">
        <v>38</v>
      </c>
      <c r="E5409" s="31" t="s">
        <v>237</v>
      </c>
      <c r="F5409" s="31" t="s">
        <v>15061</v>
      </c>
      <c r="G5409" s="88" t="s">
        <v>1109</v>
      </c>
      <c r="H5409" s="29" t="s">
        <v>213</v>
      </c>
      <c r="I5409" s="32" t="s">
        <v>43</v>
      </c>
      <c r="J5409" s="29" t="s">
        <v>8</v>
      </c>
      <c r="K5409" s="33" t="s">
        <v>1110</v>
      </c>
      <c r="L5409" s="33" t="s">
        <v>1111</v>
      </c>
      <c r="M5409" s="29" t="s">
        <v>215</v>
      </c>
      <c r="N5409" s="29">
        <v>0</v>
      </c>
      <c r="O5409" s="29" t="s">
        <v>47</v>
      </c>
      <c r="P5409" s="33">
        <v>136</v>
      </c>
      <c r="Q5409" s="33" t="s">
        <v>48</v>
      </c>
      <c r="R5409" s="80" t="s">
        <v>242</v>
      </c>
      <c r="S5409" s="81" t="s">
        <v>64</v>
      </c>
      <c r="T5409" s="81" t="s">
        <v>51</v>
      </c>
      <c r="U5409" s="82" t="s">
        <v>96</v>
      </c>
      <c r="V5409" s="83">
        <v>1.1000000000000001</v>
      </c>
      <c r="W5409" s="89">
        <v>1501.5000000000002</v>
      </c>
      <c r="X5409" s="85">
        <v>1</v>
      </c>
      <c r="Y5409" s="86">
        <v>0.8</v>
      </c>
      <c r="Z5409" s="82">
        <v>5</v>
      </c>
      <c r="AA5409" s="87">
        <v>0.16</v>
      </c>
      <c r="AB5409" s="83">
        <v>0</v>
      </c>
      <c r="AC5409" s="89">
        <v>0</v>
      </c>
      <c r="AD5409" s="90">
        <v>43623</v>
      </c>
      <c r="AE5409" s="90">
        <v>43623</v>
      </c>
      <c r="AF5409" s="82">
        <v>0</v>
      </c>
      <c r="AG5409" s="84" t="s">
        <v>53</v>
      </c>
      <c r="AH5409" s="83">
        <v>0</v>
      </c>
      <c r="AI5409" s="89">
        <v>0</v>
      </c>
      <c r="AJ5409" s="89">
        <v>0</v>
      </c>
      <c r="AK5409" s="60" t="str">
        <f>+IF(Tabla1[[#This Row],[REQUEST_TY]]="SR MANTENIMIENTO CORRECTIVO", "EMERGENCIA", "OTROS")</f>
        <v>EMERGENCIA</v>
      </c>
      <c r="AL5409" s="6" t="str">
        <f>+_xlfn.IFS(Tabla1[[#This Row],[Veces obj]]&lt;=1,"0-1",Tabla1[[#This Row],[Veces obj]]&lt;=2,"1-2",Tabla1[[#This Row],[Veces obj]]&lt;=3,"2-3",TRUE,"&gt;3")</f>
        <v>0-1</v>
      </c>
      <c r="AM5409" s="60" t="str">
        <f>+_xlfn.IFS(MONTH(Tabla1[[#This Row],[MES]])&lt;=3,"Q1",MONTH(Tabla1[[#This Row],[MES]])&lt;=6,"Q2",MONTH(Tabla1[[#This Row],[MES]])&lt;=9,"Q3",TRUE,"Q4")</f>
        <v>Q2</v>
      </c>
      <c r="AN5409" s="15" t="str">
        <f>+IFERROR(VLOOKUP(Tabla1[[#This Row],[CUENTA]],CTAS[],2,0),"OTROS")</f>
        <v>OTROS</v>
      </c>
      <c r="AP5409" s="15" t="str">
        <f>+IFERROR(VLOOKUP(Tabla1[[#This Row],[EMPLEADO]],IS[],3,0),"OTROS")</f>
        <v>OTROS</v>
      </c>
      <c r="AQ5409" s="15" t="str">
        <f>+IFERROR(VLOOKUP(Tabla1[[#This Row],[EMPLEADO]],IS[[NÓMINA]:[INGENIERO]],2,0),"OTROS")</f>
        <v>OTROS</v>
      </c>
    </row>
    <row r="5410" spans="1:43" x14ac:dyDescent="0.25">
      <c r="A5410" s="28" t="s">
        <v>14528</v>
      </c>
      <c r="B5410" s="29">
        <v>1</v>
      </c>
      <c r="C5410" s="29" t="s">
        <v>15062</v>
      </c>
      <c r="D5410" s="30" t="s">
        <v>38</v>
      </c>
      <c r="E5410" s="31" t="s">
        <v>604</v>
      </c>
      <c r="F5410" s="31" t="s">
        <v>15063</v>
      </c>
      <c r="G5410" s="88" t="s">
        <v>9469</v>
      </c>
      <c r="H5410" s="29" t="s">
        <v>1052</v>
      </c>
      <c r="I5410" s="32" t="s">
        <v>43</v>
      </c>
      <c r="J5410" s="29" t="s">
        <v>8</v>
      </c>
      <c r="K5410" s="33" t="s">
        <v>2377</v>
      </c>
      <c r="L5410" s="33" t="s">
        <v>2378</v>
      </c>
      <c r="M5410" s="29" t="s">
        <v>1501</v>
      </c>
      <c r="N5410" s="29">
        <v>0</v>
      </c>
      <c r="O5410" s="29" t="s">
        <v>47</v>
      </c>
      <c r="P5410" s="33">
        <v>78</v>
      </c>
      <c r="Q5410" s="33" t="s">
        <v>48</v>
      </c>
      <c r="R5410" s="80" t="s">
        <v>63</v>
      </c>
      <c r="S5410" s="81" t="s">
        <v>64</v>
      </c>
      <c r="T5410" s="81" t="s">
        <v>51</v>
      </c>
      <c r="U5410" s="82" t="s">
        <v>96</v>
      </c>
      <c r="V5410" s="83">
        <v>1.1000000000000001</v>
      </c>
      <c r="W5410" s="89">
        <v>1501.5000000000002</v>
      </c>
      <c r="X5410" s="85">
        <v>1</v>
      </c>
      <c r="Y5410" s="86">
        <v>0.44</v>
      </c>
      <c r="Z5410" s="82">
        <v>5</v>
      </c>
      <c r="AA5410" s="87">
        <v>8.7999999999999995E-2</v>
      </c>
      <c r="AB5410" s="83">
        <v>0</v>
      </c>
      <c r="AC5410" s="89">
        <v>0</v>
      </c>
      <c r="AD5410" s="90">
        <v>43623</v>
      </c>
      <c r="AE5410" s="90">
        <v>43623</v>
      </c>
      <c r="AF5410" s="82">
        <v>0</v>
      </c>
      <c r="AG5410" s="84" t="s">
        <v>53</v>
      </c>
      <c r="AH5410" s="83">
        <v>0</v>
      </c>
      <c r="AI5410" s="89">
        <v>0</v>
      </c>
      <c r="AJ5410" s="89">
        <v>0</v>
      </c>
      <c r="AK5410" s="60" t="str">
        <f>+IF(Tabla1[[#This Row],[REQUEST_TY]]="SR MANTENIMIENTO CORRECTIVO", "EMERGENCIA", "OTROS")</f>
        <v>EMERGENCIA</v>
      </c>
      <c r="AL5410" s="6" t="str">
        <f>+_xlfn.IFS(Tabla1[[#This Row],[Veces obj]]&lt;=1,"0-1",Tabla1[[#This Row],[Veces obj]]&lt;=2,"1-2",Tabla1[[#This Row],[Veces obj]]&lt;=3,"2-3",TRUE,"&gt;3")</f>
        <v>0-1</v>
      </c>
      <c r="AM5410" s="60" t="str">
        <f>+_xlfn.IFS(MONTH(Tabla1[[#This Row],[MES]])&lt;=3,"Q1",MONTH(Tabla1[[#This Row],[MES]])&lt;=6,"Q2",MONTH(Tabla1[[#This Row],[MES]])&lt;=9,"Q3",TRUE,"Q4")</f>
        <v>Q2</v>
      </c>
      <c r="AN5410" s="15" t="str">
        <f>+IFERROR(VLOOKUP(Tabla1[[#This Row],[CUENTA]],CTAS[],2,0),"OTROS")</f>
        <v>OTROS</v>
      </c>
      <c r="AP5410" s="15" t="str">
        <f>+IFERROR(VLOOKUP(Tabla1[[#This Row],[EMPLEADO]],IS[],3,0),"OTROS")</f>
        <v>OTROS</v>
      </c>
      <c r="AQ5410" s="15" t="str">
        <f>+IFERROR(VLOOKUP(Tabla1[[#This Row],[EMPLEADO]],IS[[NÓMINA]:[INGENIERO]],2,0),"OTROS")</f>
        <v>OTROS</v>
      </c>
    </row>
    <row r="5411" spans="1:43" x14ac:dyDescent="0.25">
      <c r="A5411" s="28" t="s">
        <v>14528</v>
      </c>
      <c r="B5411" s="29">
        <v>1</v>
      </c>
      <c r="C5411" s="29" t="s">
        <v>15064</v>
      </c>
      <c r="D5411" s="30" t="s">
        <v>38</v>
      </c>
      <c r="E5411" s="31" t="s">
        <v>275</v>
      </c>
      <c r="F5411" s="31" t="s">
        <v>15065</v>
      </c>
      <c r="G5411" s="88" t="s">
        <v>15066</v>
      </c>
      <c r="H5411" s="29" t="s">
        <v>453</v>
      </c>
      <c r="I5411" s="32" t="s">
        <v>43</v>
      </c>
      <c r="J5411" s="29" t="s">
        <v>8</v>
      </c>
      <c r="K5411" s="33" t="s">
        <v>1296</v>
      </c>
      <c r="L5411" s="33" t="s">
        <v>5608</v>
      </c>
      <c r="M5411" s="29" t="s">
        <v>1198</v>
      </c>
      <c r="N5411" s="29">
        <v>0</v>
      </c>
      <c r="O5411" s="29" t="s">
        <v>47</v>
      </c>
      <c r="P5411" s="33">
        <v>610</v>
      </c>
      <c r="Q5411" s="33" t="s">
        <v>48</v>
      </c>
      <c r="R5411" s="80" t="s">
        <v>95</v>
      </c>
      <c r="S5411" s="81" t="s">
        <v>64</v>
      </c>
      <c r="T5411" s="81" t="s">
        <v>51</v>
      </c>
      <c r="U5411" s="82" t="s">
        <v>96</v>
      </c>
      <c r="V5411" s="83">
        <v>1.1000000000000001</v>
      </c>
      <c r="W5411" s="89">
        <v>1501.5000000000002</v>
      </c>
      <c r="X5411" s="85">
        <v>1</v>
      </c>
      <c r="Y5411" s="86">
        <v>6.72</v>
      </c>
      <c r="Z5411" s="82">
        <v>5</v>
      </c>
      <c r="AA5411" s="87">
        <v>1.3439999999999999</v>
      </c>
      <c r="AB5411" s="83">
        <v>8.5999999999999965E-2</v>
      </c>
      <c r="AC5411" s="89">
        <v>-117.38999999999996</v>
      </c>
      <c r="AD5411" s="90">
        <v>43623</v>
      </c>
      <c r="AE5411" s="90">
        <v>43623</v>
      </c>
      <c r="AF5411" s="82">
        <v>0</v>
      </c>
      <c r="AG5411" s="84" t="s">
        <v>53</v>
      </c>
      <c r="AH5411" s="83">
        <v>0</v>
      </c>
      <c r="AI5411" s="89">
        <v>0</v>
      </c>
      <c r="AJ5411" s="89">
        <v>0</v>
      </c>
      <c r="AK5411" s="60" t="str">
        <f>+IF(Tabla1[[#This Row],[REQUEST_TY]]="SR MANTENIMIENTO CORRECTIVO", "EMERGENCIA", "OTROS")</f>
        <v>EMERGENCIA</v>
      </c>
      <c r="AL5411" s="6" t="str">
        <f>+_xlfn.IFS(Tabla1[[#This Row],[Veces obj]]&lt;=1,"0-1",Tabla1[[#This Row],[Veces obj]]&lt;=2,"1-2",Tabla1[[#This Row],[Veces obj]]&lt;=3,"2-3",TRUE,"&gt;3")</f>
        <v>1-2</v>
      </c>
      <c r="AM5411" s="60" t="str">
        <f>+_xlfn.IFS(MONTH(Tabla1[[#This Row],[MES]])&lt;=3,"Q1",MONTH(Tabla1[[#This Row],[MES]])&lt;=6,"Q2",MONTH(Tabla1[[#This Row],[MES]])&lt;=9,"Q3",TRUE,"Q4")</f>
        <v>Q2</v>
      </c>
      <c r="AN5411" s="15" t="str">
        <f>+IFERROR(VLOOKUP(Tabla1[[#This Row],[CUENTA]],CTAS[],2,0),"OTROS")</f>
        <v>OTROS</v>
      </c>
      <c r="AP5411" s="15" t="str">
        <f>+IFERROR(VLOOKUP(Tabla1[[#This Row],[EMPLEADO]],IS[],3,0),"OTROS")</f>
        <v>OTROS</v>
      </c>
      <c r="AQ5411" s="15" t="str">
        <f>+IFERROR(VLOOKUP(Tabla1[[#This Row],[EMPLEADO]],IS[[NÓMINA]:[INGENIERO]],2,0),"OTROS")</f>
        <v>OTROS</v>
      </c>
    </row>
    <row r="5412" spans="1:43" x14ac:dyDescent="0.25">
      <c r="A5412" s="28" t="s">
        <v>14528</v>
      </c>
      <c r="B5412" s="29">
        <v>1</v>
      </c>
      <c r="C5412" s="29" t="s">
        <v>15067</v>
      </c>
      <c r="D5412" s="30" t="s">
        <v>38</v>
      </c>
      <c r="E5412" s="31" t="s">
        <v>604</v>
      </c>
      <c r="F5412" s="31" t="s">
        <v>15068</v>
      </c>
      <c r="G5412" s="88" t="s">
        <v>15069</v>
      </c>
      <c r="H5412" s="29" t="s">
        <v>1052</v>
      </c>
      <c r="I5412" s="32" t="s">
        <v>43</v>
      </c>
      <c r="J5412" s="29" t="s">
        <v>8</v>
      </c>
      <c r="K5412" s="33" t="s">
        <v>2377</v>
      </c>
      <c r="L5412" s="33" t="s">
        <v>2378</v>
      </c>
      <c r="M5412" s="29" t="s">
        <v>1501</v>
      </c>
      <c r="N5412" s="29">
        <v>0</v>
      </c>
      <c r="O5412" s="29" t="s">
        <v>47</v>
      </c>
      <c r="P5412" s="33">
        <v>209</v>
      </c>
      <c r="Q5412" s="33" t="s">
        <v>48</v>
      </c>
      <c r="R5412" s="80" t="s">
        <v>63</v>
      </c>
      <c r="S5412" s="81" t="s">
        <v>64</v>
      </c>
      <c r="T5412" s="81" t="s">
        <v>51</v>
      </c>
      <c r="U5412" s="82" t="s">
        <v>96</v>
      </c>
      <c r="V5412" s="83">
        <v>1.1000000000000001</v>
      </c>
      <c r="W5412" s="89">
        <v>1501.5000000000002</v>
      </c>
      <c r="X5412" s="85">
        <v>1</v>
      </c>
      <c r="Y5412" s="86">
        <v>0.75</v>
      </c>
      <c r="Z5412" s="82">
        <v>5</v>
      </c>
      <c r="AA5412" s="87">
        <v>0.15</v>
      </c>
      <c r="AB5412" s="83">
        <v>0</v>
      </c>
      <c r="AC5412" s="89">
        <v>0</v>
      </c>
      <c r="AD5412" s="90">
        <v>43623</v>
      </c>
      <c r="AE5412" s="90">
        <v>43623</v>
      </c>
      <c r="AF5412" s="82">
        <v>0</v>
      </c>
      <c r="AG5412" s="84" t="s">
        <v>53</v>
      </c>
      <c r="AH5412" s="83">
        <v>0</v>
      </c>
      <c r="AI5412" s="89">
        <v>0</v>
      </c>
      <c r="AJ5412" s="89">
        <v>0</v>
      </c>
      <c r="AK5412" s="60" t="str">
        <f>+IF(Tabla1[[#This Row],[REQUEST_TY]]="SR MANTENIMIENTO CORRECTIVO", "EMERGENCIA", "OTROS")</f>
        <v>EMERGENCIA</v>
      </c>
      <c r="AL5412" s="6" t="str">
        <f>+_xlfn.IFS(Tabla1[[#This Row],[Veces obj]]&lt;=1,"0-1",Tabla1[[#This Row],[Veces obj]]&lt;=2,"1-2",Tabla1[[#This Row],[Veces obj]]&lt;=3,"2-3",TRUE,"&gt;3")</f>
        <v>0-1</v>
      </c>
      <c r="AM5412" s="60" t="str">
        <f>+_xlfn.IFS(MONTH(Tabla1[[#This Row],[MES]])&lt;=3,"Q1",MONTH(Tabla1[[#This Row],[MES]])&lt;=6,"Q2",MONTH(Tabla1[[#This Row],[MES]])&lt;=9,"Q3",TRUE,"Q4")</f>
        <v>Q2</v>
      </c>
      <c r="AN5412" s="15" t="str">
        <f>+IFERROR(VLOOKUP(Tabla1[[#This Row],[CUENTA]],CTAS[],2,0),"OTROS")</f>
        <v>OTROS</v>
      </c>
      <c r="AP5412" s="15" t="str">
        <f>+IFERROR(VLOOKUP(Tabla1[[#This Row],[EMPLEADO]],IS[],3,0),"OTROS")</f>
        <v>OTROS</v>
      </c>
      <c r="AQ5412" s="15" t="str">
        <f>+IFERROR(VLOOKUP(Tabla1[[#This Row],[EMPLEADO]],IS[[NÓMINA]:[INGENIERO]],2,0),"OTROS")</f>
        <v>OTROS</v>
      </c>
    </row>
    <row r="5413" spans="1:43" x14ac:dyDescent="0.25">
      <c r="A5413" s="28" t="s">
        <v>14528</v>
      </c>
      <c r="B5413" s="29">
        <v>1</v>
      </c>
      <c r="C5413" s="29" t="s">
        <v>15070</v>
      </c>
      <c r="D5413" s="30" t="s">
        <v>38</v>
      </c>
      <c r="E5413" s="31" t="s">
        <v>133</v>
      </c>
      <c r="F5413" s="31" t="s">
        <v>15071</v>
      </c>
      <c r="G5413" s="88" t="s">
        <v>3212</v>
      </c>
      <c r="H5413" s="29" t="s">
        <v>79</v>
      </c>
      <c r="I5413" s="32" t="s">
        <v>43</v>
      </c>
      <c r="J5413" s="29" t="s">
        <v>8</v>
      </c>
      <c r="K5413" s="33" t="s">
        <v>59</v>
      </c>
      <c r="L5413" s="33" t="s">
        <v>1430</v>
      </c>
      <c r="M5413" s="29" t="s">
        <v>530</v>
      </c>
      <c r="N5413" s="29">
        <v>0</v>
      </c>
      <c r="O5413" s="29" t="s">
        <v>47</v>
      </c>
      <c r="P5413" s="33">
        <v>50</v>
      </c>
      <c r="Q5413" s="33" t="s">
        <v>82</v>
      </c>
      <c r="R5413" s="80" t="s">
        <v>138</v>
      </c>
      <c r="S5413" s="81" t="s">
        <v>139</v>
      </c>
      <c r="T5413" s="81" t="s">
        <v>51</v>
      </c>
      <c r="U5413" s="82" t="s">
        <v>140</v>
      </c>
      <c r="V5413" s="83">
        <v>1.1000000000000001</v>
      </c>
      <c r="W5413" s="89">
        <v>1730.3000000000004</v>
      </c>
      <c r="X5413" s="85">
        <v>1</v>
      </c>
      <c r="Y5413" s="86">
        <v>1.35</v>
      </c>
      <c r="Z5413" s="82">
        <v>4</v>
      </c>
      <c r="AA5413" s="87">
        <v>0.33750000000000002</v>
      </c>
      <c r="AB5413" s="83">
        <v>0</v>
      </c>
      <c r="AC5413" s="89">
        <v>0</v>
      </c>
      <c r="AD5413" s="90">
        <v>43623</v>
      </c>
      <c r="AE5413" s="90">
        <v>43623</v>
      </c>
      <c r="AF5413" s="82">
        <v>0</v>
      </c>
      <c r="AG5413" s="84" t="s">
        <v>53</v>
      </c>
      <c r="AH5413" s="83">
        <v>0</v>
      </c>
      <c r="AI5413" s="89">
        <v>0</v>
      </c>
      <c r="AJ5413" s="89">
        <v>0</v>
      </c>
      <c r="AK5413" s="60" t="str">
        <f>+IF(Tabla1[[#This Row],[REQUEST_TY]]="SR MANTENIMIENTO CORRECTIVO", "EMERGENCIA", "OTROS")</f>
        <v>EMERGENCIA</v>
      </c>
      <c r="AL5413" s="6" t="str">
        <f>+_xlfn.IFS(Tabla1[[#This Row],[Veces obj]]&lt;=1,"0-1",Tabla1[[#This Row],[Veces obj]]&lt;=2,"1-2",Tabla1[[#This Row],[Veces obj]]&lt;=3,"2-3",TRUE,"&gt;3")</f>
        <v>0-1</v>
      </c>
      <c r="AM5413" s="60" t="str">
        <f>+_xlfn.IFS(MONTH(Tabla1[[#This Row],[MES]])&lt;=3,"Q1",MONTH(Tabla1[[#This Row],[MES]])&lt;=6,"Q2",MONTH(Tabla1[[#This Row],[MES]])&lt;=9,"Q3",TRUE,"Q4")</f>
        <v>Q2</v>
      </c>
      <c r="AN5413" s="15" t="str">
        <f>+IFERROR(VLOOKUP(Tabla1[[#This Row],[CUENTA]],CTAS[],2,0),"OTROS")</f>
        <v>OTROS</v>
      </c>
      <c r="AP5413" s="15" t="str">
        <f>+IFERROR(VLOOKUP(Tabla1[[#This Row],[EMPLEADO]],IS[],3,0),"OTROS")</f>
        <v>OTROS</v>
      </c>
      <c r="AQ5413" s="15" t="str">
        <f>+IFERROR(VLOOKUP(Tabla1[[#This Row],[EMPLEADO]],IS[[NÓMINA]:[INGENIERO]],2,0),"OTROS")</f>
        <v>OTROS</v>
      </c>
    </row>
    <row r="5414" spans="1:43" x14ac:dyDescent="0.25">
      <c r="A5414" s="28" t="s">
        <v>14528</v>
      </c>
      <c r="B5414" s="29">
        <v>1</v>
      </c>
      <c r="C5414" s="29" t="s">
        <v>15072</v>
      </c>
      <c r="D5414" s="30" t="s">
        <v>38</v>
      </c>
      <c r="E5414" s="31" t="s">
        <v>599</v>
      </c>
      <c r="F5414" s="31" t="s">
        <v>15073</v>
      </c>
      <c r="G5414" s="88" t="s">
        <v>6383</v>
      </c>
      <c r="H5414" s="29" t="s">
        <v>527</v>
      </c>
      <c r="I5414" s="32" t="s">
        <v>43</v>
      </c>
      <c r="J5414" s="29" t="s">
        <v>8</v>
      </c>
      <c r="K5414" s="33" t="s">
        <v>528</v>
      </c>
      <c r="L5414" s="33" t="s">
        <v>602</v>
      </c>
      <c r="M5414" s="29" t="s">
        <v>530</v>
      </c>
      <c r="N5414" s="29">
        <v>1</v>
      </c>
      <c r="O5414" s="29" t="s">
        <v>47</v>
      </c>
      <c r="P5414" s="33">
        <v>17</v>
      </c>
      <c r="Q5414" s="33" t="s">
        <v>62</v>
      </c>
      <c r="R5414" s="80" t="s">
        <v>242</v>
      </c>
      <c r="S5414" s="81" t="s">
        <v>64</v>
      </c>
      <c r="T5414" s="81" t="s">
        <v>51</v>
      </c>
      <c r="U5414" s="82" t="s">
        <v>65</v>
      </c>
      <c r="V5414" s="83">
        <v>0.8</v>
      </c>
      <c r="W5414" s="89">
        <v>0</v>
      </c>
      <c r="X5414" s="85">
        <v>1</v>
      </c>
      <c r="Y5414" s="86">
        <v>0.27</v>
      </c>
      <c r="Z5414" s="82">
        <v>5</v>
      </c>
      <c r="AA5414" s="87">
        <v>5.4000000000000006E-2</v>
      </c>
      <c r="AB5414" s="83">
        <v>0</v>
      </c>
      <c r="AC5414" s="89">
        <v>0</v>
      </c>
      <c r="AD5414" s="90">
        <v>43623</v>
      </c>
      <c r="AE5414" s="90">
        <v>43623</v>
      </c>
      <c r="AF5414" s="82">
        <v>0</v>
      </c>
      <c r="AG5414" s="84" t="s">
        <v>53</v>
      </c>
      <c r="AH5414" s="83">
        <v>0</v>
      </c>
      <c r="AI5414" s="89">
        <v>0</v>
      </c>
      <c r="AJ5414" s="89">
        <v>0</v>
      </c>
      <c r="AK5414" s="60" t="str">
        <f>+IF(Tabla1[[#This Row],[REQUEST_TY]]="SR MANTENIMIENTO CORRECTIVO", "EMERGENCIA", "OTROS")</f>
        <v>EMERGENCIA</v>
      </c>
      <c r="AL5414" s="6" t="str">
        <f>+_xlfn.IFS(Tabla1[[#This Row],[Veces obj]]&lt;=1,"0-1",Tabla1[[#This Row],[Veces obj]]&lt;=2,"1-2",Tabla1[[#This Row],[Veces obj]]&lt;=3,"2-3",TRUE,"&gt;3")</f>
        <v>0-1</v>
      </c>
      <c r="AM5414" s="60" t="str">
        <f>+_xlfn.IFS(MONTH(Tabla1[[#This Row],[MES]])&lt;=3,"Q1",MONTH(Tabla1[[#This Row],[MES]])&lt;=6,"Q2",MONTH(Tabla1[[#This Row],[MES]])&lt;=9,"Q3",TRUE,"Q4")</f>
        <v>Q2</v>
      </c>
      <c r="AN5414" s="15" t="str">
        <f>+IFERROR(VLOOKUP(Tabla1[[#This Row],[CUENTA]],CTAS[],2,0),"OTROS")</f>
        <v>OTROS</v>
      </c>
      <c r="AP5414" s="15" t="str">
        <f>+IFERROR(VLOOKUP(Tabla1[[#This Row],[EMPLEADO]],IS[],3,0),"OTROS")</f>
        <v>OTROS</v>
      </c>
      <c r="AQ5414" s="15" t="str">
        <f>+IFERROR(VLOOKUP(Tabla1[[#This Row],[EMPLEADO]],IS[[NÓMINA]:[INGENIERO]],2,0),"OTROS")</f>
        <v>OTROS</v>
      </c>
    </row>
    <row r="5415" spans="1:43" x14ac:dyDescent="0.25">
      <c r="A5415" s="28" t="s">
        <v>14528</v>
      </c>
      <c r="B5415" s="29">
        <v>1</v>
      </c>
      <c r="C5415" s="29" t="s">
        <v>15074</v>
      </c>
      <c r="D5415" s="30" t="s">
        <v>38</v>
      </c>
      <c r="E5415" s="31" t="s">
        <v>133</v>
      </c>
      <c r="F5415" s="31" t="s">
        <v>15075</v>
      </c>
      <c r="G5415" s="88" t="s">
        <v>2955</v>
      </c>
      <c r="H5415" s="29" t="s">
        <v>11301</v>
      </c>
      <c r="I5415" s="32" t="s">
        <v>43</v>
      </c>
      <c r="J5415" s="29" t="s">
        <v>8</v>
      </c>
      <c r="K5415" s="33" t="s">
        <v>59</v>
      </c>
      <c r="L5415" s="33" t="s">
        <v>2686</v>
      </c>
      <c r="M5415" s="29" t="s">
        <v>2687</v>
      </c>
      <c r="N5415" s="29">
        <v>0</v>
      </c>
      <c r="O5415" s="29" t="s">
        <v>47</v>
      </c>
      <c r="P5415" s="33">
        <v>14</v>
      </c>
      <c r="Q5415" s="33" t="s">
        <v>194</v>
      </c>
      <c r="R5415" s="80" t="s">
        <v>138</v>
      </c>
      <c r="S5415" s="81" t="s">
        <v>139</v>
      </c>
      <c r="T5415" s="81" t="s">
        <v>51</v>
      </c>
      <c r="U5415" s="82" t="s">
        <v>224</v>
      </c>
      <c r="V5415" s="83">
        <v>0.8</v>
      </c>
      <c r="W5415" s="89">
        <v>1258.4000000000003</v>
      </c>
      <c r="X5415" s="85">
        <v>1</v>
      </c>
      <c r="Y5415" s="86">
        <v>6.13</v>
      </c>
      <c r="Z5415" s="82">
        <v>4</v>
      </c>
      <c r="AA5415" s="87">
        <v>1.5325</v>
      </c>
      <c r="AB5415" s="83">
        <v>0.13312499999999999</v>
      </c>
      <c r="AC5415" s="89">
        <v>-209.40562500000001</v>
      </c>
      <c r="AD5415" s="90">
        <v>43622</v>
      </c>
      <c r="AE5415" s="90">
        <v>43623</v>
      </c>
      <c r="AF5415" s="82">
        <v>1</v>
      </c>
      <c r="AG5415" s="84" t="s">
        <v>53</v>
      </c>
      <c r="AH5415" s="83">
        <v>0</v>
      </c>
      <c r="AI5415" s="89">
        <v>0</v>
      </c>
      <c r="AJ5415" s="89">
        <v>0</v>
      </c>
      <c r="AK5415" s="60" t="str">
        <f>+IF(Tabla1[[#This Row],[REQUEST_TY]]="SR MANTENIMIENTO CORRECTIVO", "EMERGENCIA", "OTROS")</f>
        <v>EMERGENCIA</v>
      </c>
      <c r="AL5415" s="6" t="str">
        <f>+_xlfn.IFS(Tabla1[[#This Row],[Veces obj]]&lt;=1,"0-1",Tabla1[[#This Row],[Veces obj]]&lt;=2,"1-2",Tabla1[[#This Row],[Veces obj]]&lt;=3,"2-3",TRUE,"&gt;3")</f>
        <v>1-2</v>
      </c>
      <c r="AM5415" s="60" t="str">
        <f>+_xlfn.IFS(MONTH(Tabla1[[#This Row],[MES]])&lt;=3,"Q1",MONTH(Tabla1[[#This Row],[MES]])&lt;=6,"Q2",MONTH(Tabla1[[#This Row],[MES]])&lt;=9,"Q3",TRUE,"Q4")</f>
        <v>Q2</v>
      </c>
      <c r="AN5415" s="15" t="str">
        <f>+IFERROR(VLOOKUP(Tabla1[[#This Row],[CUENTA]],CTAS[],2,0),"OTROS")</f>
        <v>OTROS</v>
      </c>
      <c r="AP5415" s="15" t="str">
        <f>+IFERROR(VLOOKUP(Tabla1[[#This Row],[EMPLEADO]],IS[],3,0),"OTROS")</f>
        <v>OTROS</v>
      </c>
      <c r="AQ5415" s="15" t="str">
        <f>+IFERROR(VLOOKUP(Tabla1[[#This Row],[EMPLEADO]],IS[[NÓMINA]:[INGENIERO]],2,0),"OTROS")</f>
        <v>OTROS</v>
      </c>
    </row>
    <row r="5416" spans="1:43" x14ac:dyDescent="0.25">
      <c r="A5416" s="28" t="s">
        <v>14528</v>
      </c>
      <c r="B5416" s="29">
        <v>1</v>
      </c>
      <c r="C5416" s="29" t="s">
        <v>15076</v>
      </c>
      <c r="D5416" s="30" t="s">
        <v>38</v>
      </c>
      <c r="E5416" s="31" t="s">
        <v>39</v>
      </c>
      <c r="F5416" s="31" t="s">
        <v>15077</v>
      </c>
      <c r="G5416" s="88" t="s">
        <v>3569</v>
      </c>
      <c r="H5416" s="29" t="s">
        <v>42</v>
      </c>
      <c r="I5416" s="32" t="s">
        <v>43</v>
      </c>
      <c r="J5416" s="29" t="s">
        <v>8</v>
      </c>
      <c r="K5416" s="33" t="s">
        <v>798</v>
      </c>
      <c r="L5416" s="33" t="s">
        <v>3147</v>
      </c>
      <c r="M5416" s="29" t="s">
        <v>794</v>
      </c>
      <c r="N5416" s="29">
        <v>1</v>
      </c>
      <c r="O5416" s="29" t="s">
        <v>47</v>
      </c>
      <c r="P5416" s="33">
        <v>2745</v>
      </c>
      <c r="Q5416" s="33" t="s">
        <v>48</v>
      </c>
      <c r="R5416" s="80" t="s">
        <v>49</v>
      </c>
      <c r="S5416" s="81" t="s">
        <v>50</v>
      </c>
      <c r="T5416" s="81" t="s">
        <v>51</v>
      </c>
      <c r="U5416" s="82" t="s">
        <v>52</v>
      </c>
      <c r="V5416" s="83">
        <v>1.05</v>
      </c>
      <c r="W5416" s="89">
        <v>0</v>
      </c>
      <c r="X5416" s="85">
        <v>1</v>
      </c>
      <c r="Y5416" s="86">
        <v>1.22</v>
      </c>
      <c r="Z5416" s="82">
        <v>5</v>
      </c>
      <c r="AA5416" s="87">
        <v>0.24399999999999999</v>
      </c>
      <c r="AB5416" s="83">
        <v>0</v>
      </c>
      <c r="AC5416" s="89">
        <v>0</v>
      </c>
      <c r="AD5416" s="90">
        <v>43623</v>
      </c>
      <c r="AE5416" s="90">
        <v>43623</v>
      </c>
      <c r="AF5416" s="82">
        <v>0</v>
      </c>
      <c r="AG5416" s="84" t="s">
        <v>53</v>
      </c>
      <c r="AH5416" s="83">
        <v>0</v>
      </c>
      <c r="AI5416" s="89">
        <v>0</v>
      </c>
      <c r="AJ5416" s="89">
        <v>0</v>
      </c>
      <c r="AK5416" s="60" t="str">
        <f>+IF(Tabla1[[#This Row],[REQUEST_TY]]="SR MANTENIMIENTO CORRECTIVO", "EMERGENCIA", "OTROS")</f>
        <v>EMERGENCIA</v>
      </c>
      <c r="AL5416" s="6" t="str">
        <f>+_xlfn.IFS(Tabla1[[#This Row],[Veces obj]]&lt;=1,"0-1",Tabla1[[#This Row],[Veces obj]]&lt;=2,"1-2",Tabla1[[#This Row],[Veces obj]]&lt;=3,"2-3",TRUE,"&gt;3")</f>
        <v>0-1</v>
      </c>
      <c r="AM5416" s="60" t="str">
        <f>+_xlfn.IFS(MONTH(Tabla1[[#This Row],[MES]])&lt;=3,"Q1",MONTH(Tabla1[[#This Row],[MES]])&lt;=6,"Q2",MONTH(Tabla1[[#This Row],[MES]])&lt;=9,"Q3",TRUE,"Q4")</f>
        <v>Q2</v>
      </c>
      <c r="AN5416" s="15" t="str">
        <f>+IFERROR(VLOOKUP(Tabla1[[#This Row],[CUENTA]],CTAS[],2,0),"OTROS")</f>
        <v>OTROS</v>
      </c>
      <c r="AP5416" s="15" t="str">
        <f>+IFERROR(VLOOKUP(Tabla1[[#This Row],[EMPLEADO]],IS[],3,0),"OTROS")</f>
        <v>OTROS</v>
      </c>
      <c r="AQ5416" s="15" t="str">
        <f>+IFERROR(VLOOKUP(Tabla1[[#This Row],[EMPLEADO]],IS[[NÓMINA]:[INGENIERO]],2,0),"OTROS")</f>
        <v>OTROS</v>
      </c>
    </row>
    <row r="5417" spans="1:43" x14ac:dyDescent="0.25">
      <c r="A5417" s="28" t="s">
        <v>14528</v>
      </c>
      <c r="B5417" s="29">
        <v>1</v>
      </c>
      <c r="C5417" s="29" t="s">
        <v>15078</v>
      </c>
      <c r="D5417" s="30" t="s">
        <v>38</v>
      </c>
      <c r="E5417" s="31" t="s">
        <v>76</v>
      </c>
      <c r="F5417" s="31" t="s">
        <v>15079</v>
      </c>
      <c r="G5417" s="88" t="s">
        <v>1494</v>
      </c>
      <c r="H5417" s="29" t="s">
        <v>1052</v>
      </c>
      <c r="I5417" s="32" t="s">
        <v>43</v>
      </c>
      <c r="J5417" s="29" t="s">
        <v>8</v>
      </c>
      <c r="K5417" s="33" t="s">
        <v>59</v>
      </c>
      <c r="L5417" s="33" t="s">
        <v>1495</v>
      </c>
      <c r="M5417" s="29" t="s">
        <v>1496</v>
      </c>
      <c r="N5417" s="29">
        <v>0</v>
      </c>
      <c r="O5417" s="29" t="s">
        <v>47</v>
      </c>
      <c r="P5417" s="33">
        <v>15</v>
      </c>
      <c r="Q5417" s="33" t="s">
        <v>194</v>
      </c>
      <c r="R5417" s="80" t="s">
        <v>63</v>
      </c>
      <c r="S5417" s="81" t="s">
        <v>64</v>
      </c>
      <c r="T5417" s="81" t="s">
        <v>51</v>
      </c>
      <c r="U5417" s="82" t="s">
        <v>195</v>
      </c>
      <c r="V5417" s="83">
        <v>0.6</v>
      </c>
      <c r="W5417" s="89">
        <v>819</v>
      </c>
      <c r="X5417" s="85">
        <v>1</v>
      </c>
      <c r="Y5417" s="86">
        <v>2.14</v>
      </c>
      <c r="Z5417" s="82">
        <v>5</v>
      </c>
      <c r="AA5417" s="87">
        <v>0.42800000000000005</v>
      </c>
      <c r="AB5417" s="83">
        <v>0</v>
      </c>
      <c r="AC5417" s="89">
        <v>0</v>
      </c>
      <c r="AD5417" s="90">
        <v>43623</v>
      </c>
      <c r="AE5417" s="90">
        <v>43623</v>
      </c>
      <c r="AF5417" s="82">
        <v>0</v>
      </c>
      <c r="AG5417" s="84" t="s">
        <v>53</v>
      </c>
      <c r="AH5417" s="83">
        <v>0</v>
      </c>
      <c r="AI5417" s="89">
        <v>0</v>
      </c>
      <c r="AJ5417" s="89">
        <v>0</v>
      </c>
      <c r="AK5417" s="60" t="str">
        <f>+IF(Tabla1[[#This Row],[REQUEST_TY]]="SR MANTENIMIENTO CORRECTIVO", "EMERGENCIA", "OTROS")</f>
        <v>EMERGENCIA</v>
      </c>
      <c r="AL5417" s="6" t="str">
        <f>+_xlfn.IFS(Tabla1[[#This Row],[Veces obj]]&lt;=1,"0-1",Tabla1[[#This Row],[Veces obj]]&lt;=2,"1-2",Tabla1[[#This Row],[Veces obj]]&lt;=3,"2-3",TRUE,"&gt;3")</f>
        <v>0-1</v>
      </c>
      <c r="AM5417" s="60" t="str">
        <f>+_xlfn.IFS(MONTH(Tabla1[[#This Row],[MES]])&lt;=3,"Q1",MONTH(Tabla1[[#This Row],[MES]])&lt;=6,"Q2",MONTH(Tabla1[[#This Row],[MES]])&lt;=9,"Q3",TRUE,"Q4")</f>
        <v>Q2</v>
      </c>
      <c r="AN5417" s="15" t="str">
        <f>+IFERROR(VLOOKUP(Tabla1[[#This Row],[CUENTA]],CTAS[],2,0),"OTROS")</f>
        <v>OTROS</v>
      </c>
      <c r="AP5417" s="15" t="str">
        <f>+IFERROR(VLOOKUP(Tabla1[[#This Row],[EMPLEADO]],IS[],3,0),"OTROS")</f>
        <v>OTROS</v>
      </c>
      <c r="AQ5417" s="15" t="str">
        <f>+IFERROR(VLOOKUP(Tabla1[[#This Row],[EMPLEADO]],IS[[NÓMINA]:[INGENIERO]],2,0),"OTROS")</f>
        <v>OTROS</v>
      </c>
    </row>
    <row r="5418" spans="1:43" x14ac:dyDescent="0.25">
      <c r="A5418" s="28" t="s">
        <v>14528</v>
      </c>
      <c r="B5418" s="29">
        <v>1</v>
      </c>
      <c r="C5418" s="29" t="s">
        <v>15080</v>
      </c>
      <c r="D5418" s="30" t="s">
        <v>38</v>
      </c>
      <c r="E5418" s="31" t="s">
        <v>85</v>
      </c>
      <c r="F5418" s="31" t="s">
        <v>15081</v>
      </c>
      <c r="G5418" s="88" t="s">
        <v>15082</v>
      </c>
      <c r="H5418" s="29" t="s">
        <v>574</v>
      </c>
      <c r="I5418" s="32" t="s">
        <v>43</v>
      </c>
      <c r="J5418" s="29" t="s">
        <v>8</v>
      </c>
      <c r="K5418" s="33" t="s">
        <v>370</v>
      </c>
      <c r="L5418" s="33" t="s">
        <v>15083</v>
      </c>
      <c r="M5418" s="29" t="s">
        <v>4527</v>
      </c>
      <c r="N5418" s="29">
        <v>0</v>
      </c>
      <c r="O5418" s="29" t="s">
        <v>47</v>
      </c>
      <c r="P5418" s="33">
        <v>234</v>
      </c>
      <c r="Q5418" s="33" t="s">
        <v>48</v>
      </c>
      <c r="R5418" s="80" t="s">
        <v>49</v>
      </c>
      <c r="S5418" s="81" t="s">
        <v>50</v>
      </c>
      <c r="T5418" s="81" t="s">
        <v>51</v>
      </c>
      <c r="U5418" s="82" t="s">
        <v>52</v>
      </c>
      <c r="V5418" s="83">
        <v>1.05</v>
      </c>
      <c r="W5418" s="89">
        <v>750.75000000000011</v>
      </c>
      <c r="X5418" s="85">
        <v>1</v>
      </c>
      <c r="Y5418" s="86">
        <v>5.42</v>
      </c>
      <c r="Z5418" s="82">
        <v>5</v>
      </c>
      <c r="AA5418" s="87">
        <v>1.0840000000000001</v>
      </c>
      <c r="AB5418" s="83">
        <v>2.1000000000000019E-2</v>
      </c>
      <c r="AC5418" s="89">
        <v>-15.015000000000017</v>
      </c>
      <c r="AD5418" s="90">
        <v>43623</v>
      </c>
      <c r="AE5418" s="90">
        <v>43623</v>
      </c>
      <c r="AF5418" s="82">
        <v>0</v>
      </c>
      <c r="AG5418" s="84" t="s">
        <v>53</v>
      </c>
      <c r="AH5418" s="83">
        <v>0</v>
      </c>
      <c r="AI5418" s="89">
        <v>0</v>
      </c>
      <c r="AJ5418" s="89">
        <v>0</v>
      </c>
      <c r="AK5418" s="60" t="str">
        <f>+IF(Tabla1[[#This Row],[REQUEST_TY]]="SR MANTENIMIENTO CORRECTIVO", "EMERGENCIA", "OTROS")</f>
        <v>EMERGENCIA</v>
      </c>
      <c r="AL5418" s="6" t="str">
        <f>+_xlfn.IFS(Tabla1[[#This Row],[Veces obj]]&lt;=1,"0-1",Tabla1[[#This Row],[Veces obj]]&lt;=2,"1-2",Tabla1[[#This Row],[Veces obj]]&lt;=3,"2-3",TRUE,"&gt;3")</f>
        <v>1-2</v>
      </c>
      <c r="AM5418" s="60" t="str">
        <f>+_xlfn.IFS(MONTH(Tabla1[[#This Row],[MES]])&lt;=3,"Q1",MONTH(Tabla1[[#This Row],[MES]])&lt;=6,"Q2",MONTH(Tabla1[[#This Row],[MES]])&lt;=9,"Q3",TRUE,"Q4")</f>
        <v>Q2</v>
      </c>
      <c r="AN5418" s="15" t="str">
        <f>+IFERROR(VLOOKUP(Tabla1[[#This Row],[CUENTA]],CTAS[],2,0),"OTROS")</f>
        <v>OTROS</v>
      </c>
      <c r="AP5418" s="15" t="str">
        <f>+IFERROR(VLOOKUP(Tabla1[[#This Row],[EMPLEADO]],IS[],3,0),"OTROS")</f>
        <v>OTROS</v>
      </c>
      <c r="AQ5418" s="15" t="str">
        <f>+IFERROR(VLOOKUP(Tabla1[[#This Row],[EMPLEADO]],IS[[NÓMINA]:[INGENIERO]],2,0),"OTROS")</f>
        <v>OTROS</v>
      </c>
    </row>
    <row r="5419" spans="1:43" x14ac:dyDescent="0.25">
      <c r="A5419" s="28" t="s">
        <v>14528</v>
      </c>
      <c r="B5419" s="29">
        <v>1</v>
      </c>
      <c r="C5419" s="29" t="s">
        <v>15084</v>
      </c>
      <c r="D5419" s="30" t="s">
        <v>38</v>
      </c>
      <c r="E5419" s="31" t="s">
        <v>332</v>
      </c>
      <c r="F5419" s="31" t="s">
        <v>15085</v>
      </c>
      <c r="G5419" s="88" t="s">
        <v>3911</v>
      </c>
      <c r="H5419" s="29" t="s">
        <v>1052</v>
      </c>
      <c r="I5419" s="32" t="s">
        <v>43</v>
      </c>
      <c r="J5419" s="29" t="s">
        <v>8</v>
      </c>
      <c r="K5419" s="33" t="s">
        <v>59</v>
      </c>
      <c r="L5419" s="33" t="s">
        <v>1495</v>
      </c>
      <c r="M5419" s="29" t="s">
        <v>1496</v>
      </c>
      <c r="N5419" s="29">
        <v>0</v>
      </c>
      <c r="O5419" s="29" t="s">
        <v>47</v>
      </c>
      <c r="P5419" s="33">
        <v>142</v>
      </c>
      <c r="Q5419" s="33" t="s">
        <v>48</v>
      </c>
      <c r="R5419" s="80" t="s">
        <v>317</v>
      </c>
      <c r="S5419" s="81" t="s">
        <v>318</v>
      </c>
      <c r="T5419" s="81" t="s">
        <v>51</v>
      </c>
      <c r="U5419" s="82" t="s">
        <v>353</v>
      </c>
      <c r="V5419" s="83">
        <v>1.1499999999999999</v>
      </c>
      <c r="W5419" s="89">
        <v>1808.95</v>
      </c>
      <c r="X5419" s="85">
        <v>1</v>
      </c>
      <c r="Y5419" s="86">
        <v>3.31</v>
      </c>
      <c r="Z5419" s="82">
        <v>4</v>
      </c>
      <c r="AA5419" s="87">
        <v>0.82750000000000001</v>
      </c>
      <c r="AB5419" s="83">
        <v>0</v>
      </c>
      <c r="AC5419" s="89">
        <v>0</v>
      </c>
      <c r="AD5419" s="90">
        <v>43623</v>
      </c>
      <c r="AE5419" s="90">
        <v>43623</v>
      </c>
      <c r="AF5419" s="82">
        <v>0</v>
      </c>
      <c r="AG5419" s="84" t="s">
        <v>53</v>
      </c>
      <c r="AH5419" s="83">
        <v>0</v>
      </c>
      <c r="AI5419" s="89">
        <v>0</v>
      </c>
      <c r="AJ5419" s="89">
        <v>0</v>
      </c>
      <c r="AK5419" s="60" t="str">
        <f>+IF(Tabla1[[#This Row],[REQUEST_TY]]="SR MANTENIMIENTO CORRECTIVO", "EMERGENCIA", "OTROS")</f>
        <v>EMERGENCIA</v>
      </c>
      <c r="AL5419" s="6" t="str">
        <f>+_xlfn.IFS(Tabla1[[#This Row],[Veces obj]]&lt;=1,"0-1",Tabla1[[#This Row],[Veces obj]]&lt;=2,"1-2",Tabla1[[#This Row],[Veces obj]]&lt;=3,"2-3",TRUE,"&gt;3")</f>
        <v>0-1</v>
      </c>
      <c r="AM5419" s="60" t="str">
        <f>+_xlfn.IFS(MONTH(Tabla1[[#This Row],[MES]])&lt;=3,"Q1",MONTH(Tabla1[[#This Row],[MES]])&lt;=6,"Q2",MONTH(Tabla1[[#This Row],[MES]])&lt;=9,"Q3",TRUE,"Q4")</f>
        <v>Q2</v>
      </c>
      <c r="AN5419" s="15" t="str">
        <f>+IFERROR(VLOOKUP(Tabla1[[#This Row],[CUENTA]],CTAS[],2,0),"OTROS")</f>
        <v>OTROS</v>
      </c>
      <c r="AP5419" s="15" t="str">
        <f>+IFERROR(VLOOKUP(Tabla1[[#This Row],[EMPLEADO]],IS[],3,0),"OTROS")</f>
        <v>OTROS</v>
      </c>
      <c r="AQ5419" s="15" t="str">
        <f>+IFERROR(VLOOKUP(Tabla1[[#This Row],[EMPLEADO]],IS[[NÓMINA]:[INGENIERO]],2,0),"OTROS")</f>
        <v>OTROS</v>
      </c>
    </row>
    <row r="5420" spans="1:43" x14ac:dyDescent="0.25">
      <c r="A5420" s="28" t="s">
        <v>14528</v>
      </c>
      <c r="B5420" s="29">
        <v>1</v>
      </c>
      <c r="C5420" s="29" t="s">
        <v>15086</v>
      </c>
      <c r="D5420" s="30" t="s">
        <v>38</v>
      </c>
      <c r="E5420" s="31" t="s">
        <v>147</v>
      </c>
      <c r="F5420" s="31" t="s">
        <v>15087</v>
      </c>
      <c r="G5420" s="88" t="s">
        <v>15088</v>
      </c>
      <c r="H5420" s="29" t="s">
        <v>8227</v>
      </c>
      <c r="I5420" s="32" t="s">
        <v>43</v>
      </c>
      <c r="J5420" s="29" t="s">
        <v>8</v>
      </c>
      <c r="K5420" s="33" t="s">
        <v>528</v>
      </c>
      <c r="L5420" s="33" t="s">
        <v>8228</v>
      </c>
      <c r="M5420" s="29" t="s">
        <v>8229</v>
      </c>
      <c r="N5420" s="29">
        <v>1</v>
      </c>
      <c r="O5420" s="29" t="s">
        <v>47</v>
      </c>
      <c r="P5420" s="33">
        <v>262</v>
      </c>
      <c r="Q5420" s="33" t="s">
        <v>48</v>
      </c>
      <c r="R5420" s="80" t="s">
        <v>153</v>
      </c>
      <c r="S5420" s="81" t="s">
        <v>50</v>
      </c>
      <c r="T5420" s="81" t="s">
        <v>51</v>
      </c>
      <c r="U5420" s="82" t="s">
        <v>52</v>
      </c>
      <c r="V5420" s="83">
        <v>1.05</v>
      </c>
      <c r="W5420" s="89">
        <v>0</v>
      </c>
      <c r="X5420" s="85">
        <v>1</v>
      </c>
      <c r="Y5420" s="86">
        <v>0.65</v>
      </c>
      <c r="Z5420" s="82">
        <v>5</v>
      </c>
      <c r="AA5420" s="87">
        <v>0.13</v>
      </c>
      <c r="AB5420" s="83">
        <v>0</v>
      </c>
      <c r="AC5420" s="89">
        <v>0</v>
      </c>
      <c r="AD5420" s="90">
        <v>43623</v>
      </c>
      <c r="AE5420" s="90">
        <v>43623</v>
      </c>
      <c r="AF5420" s="82">
        <v>0</v>
      </c>
      <c r="AG5420" s="84" t="s">
        <v>53</v>
      </c>
      <c r="AH5420" s="83">
        <v>0</v>
      </c>
      <c r="AI5420" s="89">
        <v>0</v>
      </c>
      <c r="AJ5420" s="89">
        <v>0</v>
      </c>
      <c r="AK5420" s="60" t="str">
        <f>+IF(Tabla1[[#This Row],[REQUEST_TY]]="SR MANTENIMIENTO CORRECTIVO", "EMERGENCIA", "OTROS")</f>
        <v>EMERGENCIA</v>
      </c>
      <c r="AL5420" s="6" t="str">
        <f>+_xlfn.IFS(Tabla1[[#This Row],[Veces obj]]&lt;=1,"0-1",Tabla1[[#This Row],[Veces obj]]&lt;=2,"1-2",Tabla1[[#This Row],[Veces obj]]&lt;=3,"2-3",TRUE,"&gt;3")</f>
        <v>0-1</v>
      </c>
      <c r="AM5420" s="60" t="str">
        <f>+_xlfn.IFS(MONTH(Tabla1[[#This Row],[MES]])&lt;=3,"Q1",MONTH(Tabla1[[#This Row],[MES]])&lt;=6,"Q2",MONTH(Tabla1[[#This Row],[MES]])&lt;=9,"Q3",TRUE,"Q4")</f>
        <v>Q2</v>
      </c>
      <c r="AN5420" s="15" t="str">
        <f>+IFERROR(VLOOKUP(Tabla1[[#This Row],[CUENTA]],CTAS[],2,0),"OTROS")</f>
        <v>OTROS</v>
      </c>
      <c r="AP5420" s="15" t="str">
        <f>+IFERROR(VLOOKUP(Tabla1[[#This Row],[EMPLEADO]],IS[],3,0),"OTROS")</f>
        <v>OTROS</v>
      </c>
      <c r="AQ5420" s="15" t="str">
        <f>+IFERROR(VLOOKUP(Tabla1[[#This Row],[EMPLEADO]],IS[[NÓMINA]:[INGENIERO]],2,0),"OTROS")</f>
        <v>OTROS</v>
      </c>
    </row>
    <row r="5421" spans="1:43" x14ac:dyDescent="0.25">
      <c r="A5421" s="28" t="s">
        <v>14528</v>
      </c>
      <c r="B5421" s="29">
        <v>1</v>
      </c>
      <c r="C5421" s="29" t="s">
        <v>15089</v>
      </c>
      <c r="D5421" s="30" t="s">
        <v>38</v>
      </c>
      <c r="E5421" s="31" t="s">
        <v>160</v>
      </c>
      <c r="F5421" s="31" t="s">
        <v>15090</v>
      </c>
      <c r="G5421" s="88" t="s">
        <v>15091</v>
      </c>
      <c r="H5421" s="29" t="s">
        <v>124</v>
      </c>
      <c r="I5421" s="32" t="s">
        <v>43</v>
      </c>
      <c r="J5421" s="29" t="s">
        <v>8</v>
      </c>
      <c r="K5421" s="33" t="s">
        <v>1881</v>
      </c>
      <c r="L5421" s="33" t="s">
        <v>15092</v>
      </c>
      <c r="M5421" s="29" t="s">
        <v>94</v>
      </c>
      <c r="N5421" s="29">
        <v>0</v>
      </c>
      <c r="O5421" s="29" t="s">
        <v>47</v>
      </c>
      <c r="P5421" s="33">
        <v>349</v>
      </c>
      <c r="Q5421" s="33" t="s">
        <v>48</v>
      </c>
      <c r="R5421" s="80" t="s">
        <v>49</v>
      </c>
      <c r="S5421" s="81" t="s">
        <v>50</v>
      </c>
      <c r="T5421" s="81" t="s">
        <v>51</v>
      </c>
      <c r="U5421" s="82" t="s">
        <v>52</v>
      </c>
      <c r="V5421" s="83">
        <v>1.05</v>
      </c>
      <c r="W5421" s="89">
        <v>750.75000000000011</v>
      </c>
      <c r="X5421" s="85">
        <v>1</v>
      </c>
      <c r="Y5421" s="86">
        <v>2.89</v>
      </c>
      <c r="Z5421" s="82">
        <v>5</v>
      </c>
      <c r="AA5421" s="87">
        <v>0.57800000000000007</v>
      </c>
      <c r="AB5421" s="83">
        <v>0</v>
      </c>
      <c r="AC5421" s="89">
        <v>0</v>
      </c>
      <c r="AD5421" s="90">
        <v>43623</v>
      </c>
      <c r="AE5421" s="90">
        <v>43623</v>
      </c>
      <c r="AF5421" s="82">
        <v>0</v>
      </c>
      <c r="AG5421" s="84" t="s">
        <v>53</v>
      </c>
      <c r="AH5421" s="83">
        <v>0</v>
      </c>
      <c r="AI5421" s="89">
        <v>0</v>
      </c>
      <c r="AJ5421" s="89">
        <v>0</v>
      </c>
      <c r="AK5421" s="60" t="str">
        <f>+IF(Tabla1[[#This Row],[REQUEST_TY]]="SR MANTENIMIENTO CORRECTIVO", "EMERGENCIA", "OTROS")</f>
        <v>EMERGENCIA</v>
      </c>
      <c r="AL5421" s="6" t="str">
        <f>+_xlfn.IFS(Tabla1[[#This Row],[Veces obj]]&lt;=1,"0-1",Tabla1[[#This Row],[Veces obj]]&lt;=2,"1-2",Tabla1[[#This Row],[Veces obj]]&lt;=3,"2-3",TRUE,"&gt;3")</f>
        <v>0-1</v>
      </c>
      <c r="AM5421" s="60" t="str">
        <f>+_xlfn.IFS(MONTH(Tabla1[[#This Row],[MES]])&lt;=3,"Q1",MONTH(Tabla1[[#This Row],[MES]])&lt;=6,"Q2",MONTH(Tabla1[[#This Row],[MES]])&lt;=9,"Q3",TRUE,"Q4")</f>
        <v>Q2</v>
      </c>
      <c r="AN5421" s="15" t="str">
        <f>+IFERROR(VLOOKUP(Tabla1[[#This Row],[CUENTA]],CTAS[],2,0),"OTROS")</f>
        <v>OTROS</v>
      </c>
      <c r="AP5421" s="15" t="str">
        <f>+IFERROR(VLOOKUP(Tabla1[[#This Row],[EMPLEADO]],IS[],3,0),"OTROS")</f>
        <v>JUAREZ</v>
      </c>
      <c r="AQ5421" s="15" t="str">
        <f>+IFERROR(VLOOKUP(Tabla1[[#This Row],[EMPLEADO]],IS[[NÓMINA]:[INGENIERO]],2,0),"OTROS")</f>
        <v>MIGUEL COTA</v>
      </c>
    </row>
    <row r="5422" spans="1:43" x14ac:dyDescent="0.25">
      <c r="A5422" s="28" t="s">
        <v>14528</v>
      </c>
      <c r="B5422" s="29">
        <v>1</v>
      </c>
      <c r="C5422" s="29" t="s">
        <v>15093</v>
      </c>
      <c r="D5422" s="30" t="s">
        <v>38</v>
      </c>
      <c r="E5422" s="31" t="s">
        <v>275</v>
      </c>
      <c r="F5422" s="31" t="s">
        <v>15094</v>
      </c>
      <c r="G5422" s="88" t="s">
        <v>383</v>
      </c>
      <c r="H5422" s="29" t="s">
        <v>1063</v>
      </c>
      <c r="I5422" s="32" t="s">
        <v>43</v>
      </c>
      <c r="J5422" s="29" t="s">
        <v>8</v>
      </c>
      <c r="K5422" s="33" t="s">
        <v>385</v>
      </c>
      <c r="L5422" s="33" t="s">
        <v>386</v>
      </c>
      <c r="M5422" s="29" t="s">
        <v>387</v>
      </c>
      <c r="N5422" s="29">
        <v>0</v>
      </c>
      <c r="O5422" s="29" t="s">
        <v>47</v>
      </c>
      <c r="P5422" s="33">
        <v>1</v>
      </c>
      <c r="Q5422" s="33" t="s">
        <v>388</v>
      </c>
      <c r="R5422" s="80" t="s">
        <v>95</v>
      </c>
      <c r="S5422" s="81" t="s">
        <v>64</v>
      </c>
      <c r="T5422" s="81" t="s">
        <v>51</v>
      </c>
      <c r="U5422" s="82" t="s">
        <v>389</v>
      </c>
      <c r="V5422" s="83">
        <v>0</v>
      </c>
      <c r="W5422" s="89">
        <v>0</v>
      </c>
      <c r="X5422" s="85">
        <v>1</v>
      </c>
      <c r="Y5422" s="86">
        <v>0.3</v>
      </c>
      <c r="Z5422" s="82">
        <v>5</v>
      </c>
      <c r="AA5422" s="87">
        <v>0.06</v>
      </c>
      <c r="AB5422" s="83">
        <v>0</v>
      </c>
      <c r="AC5422" s="89">
        <v>0</v>
      </c>
      <c r="AD5422" s="90">
        <v>43623</v>
      </c>
      <c r="AE5422" s="90">
        <v>43623</v>
      </c>
      <c r="AF5422" s="82">
        <v>0</v>
      </c>
      <c r="AG5422" s="84" t="s">
        <v>53</v>
      </c>
      <c r="AH5422" s="83">
        <v>0</v>
      </c>
      <c r="AI5422" s="89">
        <v>0</v>
      </c>
      <c r="AJ5422" s="89">
        <v>0</v>
      </c>
      <c r="AK5422" s="60" t="str">
        <f>+IF(Tabla1[[#This Row],[REQUEST_TY]]="SR MANTENIMIENTO CORRECTIVO", "EMERGENCIA", "OTROS")</f>
        <v>EMERGENCIA</v>
      </c>
      <c r="AL5422" s="6" t="str">
        <f>+_xlfn.IFS(Tabla1[[#This Row],[Veces obj]]&lt;=1,"0-1",Tabla1[[#This Row],[Veces obj]]&lt;=2,"1-2",Tabla1[[#This Row],[Veces obj]]&lt;=3,"2-3",TRUE,"&gt;3")</f>
        <v>0-1</v>
      </c>
      <c r="AM5422" s="60" t="str">
        <f>+_xlfn.IFS(MONTH(Tabla1[[#This Row],[MES]])&lt;=3,"Q1",MONTH(Tabla1[[#This Row],[MES]])&lt;=6,"Q2",MONTH(Tabla1[[#This Row],[MES]])&lt;=9,"Q3",TRUE,"Q4")</f>
        <v>Q2</v>
      </c>
      <c r="AN5422" s="15" t="str">
        <f>+IFERROR(VLOOKUP(Tabla1[[#This Row],[CUENTA]],CTAS[],2,0),"OTROS")</f>
        <v>OTROS</v>
      </c>
      <c r="AP5422" s="15" t="str">
        <f>+IFERROR(VLOOKUP(Tabla1[[#This Row],[EMPLEADO]],IS[],3,0),"OTROS")</f>
        <v>OTROS</v>
      </c>
      <c r="AQ5422" s="15" t="str">
        <f>+IFERROR(VLOOKUP(Tabla1[[#This Row],[EMPLEADO]],IS[[NÓMINA]:[INGENIERO]],2,0),"OTROS")</f>
        <v>OTROS</v>
      </c>
    </row>
    <row r="5423" spans="1:43" x14ac:dyDescent="0.25">
      <c r="A5423" s="28" t="s">
        <v>14528</v>
      </c>
      <c r="B5423" s="29">
        <v>1</v>
      </c>
      <c r="C5423" s="29" t="s">
        <v>15095</v>
      </c>
      <c r="D5423" s="30" t="s">
        <v>38</v>
      </c>
      <c r="E5423" s="31" t="s">
        <v>535</v>
      </c>
      <c r="F5423" s="31" t="s">
        <v>15096</v>
      </c>
      <c r="G5423" s="88" t="s">
        <v>14952</v>
      </c>
      <c r="H5423" s="29" t="s">
        <v>8581</v>
      </c>
      <c r="I5423" s="32" t="s">
        <v>43</v>
      </c>
      <c r="J5423" s="29" t="s">
        <v>8</v>
      </c>
      <c r="K5423" s="33" t="s">
        <v>117</v>
      </c>
      <c r="L5423" s="33" t="s">
        <v>14953</v>
      </c>
      <c r="M5423" s="29" t="s">
        <v>473</v>
      </c>
      <c r="N5423" s="29">
        <v>0</v>
      </c>
      <c r="O5423" s="29" t="s">
        <v>47</v>
      </c>
      <c r="P5423" s="33">
        <v>2</v>
      </c>
      <c r="Q5423" s="33" t="s">
        <v>388</v>
      </c>
      <c r="R5423" s="80" t="s">
        <v>49</v>
      </c>
      <c r="S5423" s="81" t="s">
        <v>50</v>
      </c>
      <c r="T5423" s="81" t="s">
        <v>51</v>
      </c>
      <c r="U5423" s="82" t="s">
        <v>641</v>
      </c>
      <c r="V5423" s="83">
        <v>0</v>
      </c>
      <c r="W5423" s="89">
        <v>0</v>
      </c>
      <c r="X5423" s="85">
        <v>1</v>
      </c>
      <c r="Y5423" s="86">
        <v>5.33</v>
      </c>
      <c r="Z5423" s="82">
        <v>5</v>
      </c>
      <c r="AA5423" s="87">
        <v>1.0660000000000001</v>
      </c>
      <c r="AB5423" s="83">
        <v>1.6500000000000015E-2</v>
      </c>
      <c r="AC5423" s="89">
        <v>-11.797500000000012</v>
      </c>
      <c r="AD5423" s="90">
        <v>43623</v>
      </c>
      <c r="AE5423" s="90">
        <v>43623</v>
      </c>
      <c r="AF5423" s="82">
        <v>0</v>
      </c>
      <c r="AG5423" s="84" t="s">
        <v>53</v>
      </c>
      <c r="AH5423" s="83">
        <v>0</v>
      </c>
      <c r="AI5423" s="89">
        <v>0</v>
      </c>
      <c r="AJ5423" s="89">
        <v>0</v>
      </c>
      <c r="AK5423" s="60" t="str">
        <f>+IF(Tabla1[[#This Row],[REQUEST_TY]]="SR MANTENIMIENTO CORRECTIVO", "EMERGENCIA", "OTROS")</f>
        <v>EMERGENCIA</v>
      </c>
      <c r="AL5423" s="6" t="str">
        <f>+_xlfn.IFS(Tabla1[[#This Row],[Veces obj]]&lt;=1,"0-1",Tabla1[[#This Row],[Veces obj]]&lt;=2,"1-2",Tabla1[[#This Row],[Veces obj]]&lt;=3,"2-3",TRUE,"&gt;3")</f>
        <v>1-2</v>
      </c>
      <c r="AM5423" s="60" t="str">
        <f>+_xlfn.IFS(MONTH(Tabla1[[#This Row],[MES]])&lt;=3,"Q1",MONTH(Tabla1[[#This Row],[MES]])&lt;=6,"Q2",MONTH(Tabla1[[#This Row],[MES]])&lt;=9,"Q3",TRUE,"Q4")</f>
        <v>Q2</v>
      </c>
      <c r="AN5423" s="15" t="str">
        <f>+IFERROR(VLOOKUP(Tabla1[[#This Row],[CUENTA]],CTAS[],2,0),"OTROS")</f>
        <v>OTROS</v>
      </c>
      <c r="AP5423" s="15" t="str">
        <f>+IFERROR(VLOOKUP(Tabla1[[#This Row],[EMPLEADO]],IS[],3,0),"OTROS")</f>
        <v>OTROS</v>
      </c>
      <c r="AQ5423" s="15" t="str">
        <f>+IFERROR(VLOOKUP(Tabla1[[#This Row],[EMPLEADO]],IS[[NÓMINA]:[INGENIERO]],2,0),"OTROS")</f>
        <v>OTROS</v>
      </c>
    </row>
    <row r="5424" spans="1:43" x14ac:dyDescent="0.25">
      <c r="A5424" s="28" t="s">
        <v>14528</v>
      </c>
      <c r="B5424" s="29">
        <v>1</v>
      </c>
      <c r="C5424" s="29" t="s">
        <v>15097</v>
      </c>
      <c r="D5424" s="30" t="s">
        <v>38</v>
      </c>
      <c r="E5424" s="31" t="s">
        <v>332</v>
      </c>
      <c r="F5424" s="31" t="s">
        <v>15098</v>
      </c>
      <c r="G5424" s="88" t="s">
        <v>15099</v>
      </c>
      <c r="H5424" s="29" t="s">
        <v>11301</v>
      </c>
      <c r="I5424" s="32" t="s">
        <v>43</v>
      </c>
      <c r="J5424" s="29" t="s">
        <v>8</v>
      </c>
      <c r="K5424" s="33" t="s">
        <v>117</v>
      </c>
      <c r="L5424" s="33" t="s">
        <v>3702</v>
      </c>
      <c r="M5424" s="29" t="s">
        <v>3703</v>
      </c>
      <c r="N5424" s="29">
        <v>0</v>
      </c>
      <c r="O5424" s="29" t="s">
        <v>47</v>
      </c>
      <c r="P5424" s="33">
        <v>181</v>
      </c>
      <c r="Q5424" s="33" t="s">
        <v>48</v>
      </c>
      <c r="R5424" s="80" t="s">
        <v>317</v>
      </c>
      <c r="S5424" s="81" t="s">
        <v>318</v>
      </c>
      <c r="T5424" s="81" t="s">
        <v>208</v>
      </c>
      <c r="U5424" s="82" t="s">
        <v>353</v>
      </c>
      <c r="V5424" s="83">
        <v>1.1499999999999999</v>
      </c>
      <c r="W5424" s="89">
        <v>1808.95</v>
      </c>
      <c r="X5424" s="85">
        <v>1</v>
      </c>
      <c r="Y5424" s="86">
        <v>4</v>
      </c>
      <c r="Z5424" s="82">
        <v>6</v>
      </c>
      <c r="AA5424" s="87">
        <v>0.66666666666666663</v>
      </c>
      <c r="AB5424" s="83">
        <v>0</v>
      </c>
      <c r="AC5424" s="89">
        <v>0</v>
      </c>
      <c r="AD5424" s="90">
        <v>43622</v>
      </c>
      <c r="AE5424" s="90">
        <v>43623</v>
      </c>
      <c r="AF5424" s="82">
        <v>1</v>
      </c>
      <c r="AG5424" s="84" t="s">
        <v>53</v>
      </c>
      <c r="AH5424" s="83">
        <v>0</v>
      </c>
      <c r="AI5424" s="89">
        <v>0</v>
      </c>
      <c r="AJ5424" s="89">
        <v>0</v>
      </c>
      <c r="AK5424" s="60" t="str">
        <f>+IF(Tabla1[[#This Row],[REQUEST_TY]]="SR MANTENIMIENTO CORRECTIVO", "EMERGENCIA", "OTROS")</f>
        <v>EMERGENCIA</v>
      </c>
      <c r="AL5424" s="6" t="str">
        <f>+_xlfn.IFS(Tabla1[[#This Row],[Veces obj]]&lt;=1,"0-1",Tabla1[[#This Row],[Veces obj]]&lt;=2,"1-2",Tabla1[[#This Row],[Veces obj]]&lt;=3,"2-3",TRUE,"&gt;3")</f>
        <v>0-1</v>
      </c>
      <c r="AM5424" s="60" t="str">
        <f>+_xlfn.IFS(MONTH(Tabla1[[#This Row],[MES]])&lt;=3,"Q1",MONTH(Tabla1[[#This Row],[MES]])&lt;=6,"Q2",MONTH(Tabla1[[#This Row],[MES]])&lt;=9,"Q3",TRUE,"Q4")</f>
        <v>Q2</v>
      </c>
      <c r="AN5424" s="15" t="str">
        <f>+IFERROR(VLOOKUP(Tabla1[[#This Row],[CUENTA]],CTAS[],2,0),"OTROS")</f>
        <v>OTROS</v>
      </c>
      <c r="AP5424" s="15" t="str">
        <f>+IFERROR(VLOOKUP(Tabla1[[#This Row],[EMPLEADO]],IS[],3,0),"OTROS")</f>
        <v>OTROS</v>
      </c>
      <c r="AQ5424" s="15" t="str">
        <f>+IFERROR(VLOOKUP(Tabla1[[#This Row],[EMPLEADO]],IS[[NÓMINA]:[INGENIERO]],2,0),"OTROS")</f>
        <v>OTROS</v>
      </c>
    </row>
    <row r="5425" spans="1:43" x14ac:dyDescent="0.25">
      <c r="A5425" s="28" t="s">
        <v>14528</v>
      </c>
      <c r="B5425" s="29">
        <v>1</v>
      </c>
      <c r="C5425" s="29" t="s">
        <v>15100</v>
      </c>
      <c r="D5425" s="30" t="s">
        <v>38</v>
      </c>
      <c r="E5425" s="31" t="s">
        <v>725</v>
      </c>
      <c r="F5425" s="31" t="s">
        <v>15101</v>
      </c>
      <c r="G5425" s="88" t="s">
        <v>6629</v>
      </c>
      <c r="H5425" s="29" t="s">
        <v>679</v>
      </c>
      <c r="I5425" s="32" t="s">
        <v>43</v>
      </c>
      <c r="J5425" s="29" t="s">
        <v>8</v>
      </c>
      <c r="K5425" s="33" t="s">
        <v>102</v>
      </c>
      <c r="L5425" s="33" t="s">
        <v>376</v>
      </c>
      <c r="M5425" s="29" t="s">
        <v>310</v>
      </c>
      <c r="N5425" s="29">
        <v>0</v>
      </c>
      <c r="O5425" s="29" t="s">
        <v>47</v>
      </c>
      <c r="P5425" s="33">
        <v>10</v>
      </c>
      <c r="Q5425" s="33" t="s">
        <v>194</v>
      </c>
      <c r="R5425" s="80" t="s">
        <v>223</v>
      </c>
      <c r="S5425" s="81" t="s">
        <v>139</v>
      </c>
      <c r="T5425" s="81" t="s">
        <v>51</v>
      </c>
      <c r="U5425" s="82" t="s">
        <v>224</v>
      </c>
      <c r="V5425" s="83">
        <v>0.8</v>
      </c>
      <c r="W5425" s="89">
        <v>1258.4000000000003</v>
      </c>
      <c r="X5425" s="85">
        <v>1</v>
      </c>
      <c r="Y5425" s="86">
        <v>1.27</v>
      </c>
      <c r="Z5425" s="82">
        <v>4</v>
      </c>
      <c r="AA5425" s="87">
        <v>0.3175</v>
      </c>
      <c r="AB5425" s="83">
        <v>0</v>
      </c>
      <c r="AC5425" s="89">
        <v>0</v>
      </c>
      <c r="AD5425" s="90">
        <v>43623</v>
      </c>
      <c r="AE5425" s="90">
        <v>43623</v>
      </c>
      <c r="AF5425" s="82">
        <v>0</v>
      </c>
      <c r="AG5425" s="84" t="s">
        <v>53</v>
      </c>
      <c r="AH5425" s="83">
        <v>0</v>
      </c>
      <c r="AI5425" s="89">
        <v>0</v>
      </c>
      <c r="AJ5425" s="89">
        <v>0</v>
      </c>
      <c r="AK5425" s="60" t="str">
        <f>+IF(Tabla1[[#This Row],[REQUEST_TY]]="SR MANTENIMIENTO CORRECTIVO", "EMERGENCIA", "OTROS")</f>
        <v>EMERGENCIA</v>
      </c>
      <c r="AL5425" s="6" t="str">
        <f>+_xlfn.IFS(Tabla1[[#This Row],[Veces obj]]&lt;=1,"0-1",Tabla1[[#This Row],[Veces obj]]&lt;=2,"1-2",Tabla1[[#This Row],[Veces obj]]&lt;=3,"2-3",TRUE,"&gt;3")</f>
        <v>0-1</v>
      </c>
      <c r="AM5425" s="60" t="str">
        <f>+_xlfn.IFS(MONTH(Tabla1[[#This Row],[MES]])&lt;=3,"Q1",MONTH(Tabla1[[#This Row],[MES]])&lt;=6,"Q2",MONTH(Tabla1[[#This Row],[MES]])&lt;=9,"Q3",TRUE,"Q4")</f>
        <v>Q2</v>
      </c>
      <c r="AN5425" s="15" t="str">
        <f>+IFERROR(VLOOKUP(Tabla1[[#This Row],[CUENTA]],CTAS[],2,0),"OTROS")</f>
        <v>OTROS</v>
      </c>
      <c r="AP5425" s="15" t="str">
        <f>+IFERROR(VLOOKUP(Tabla1[[#This Row],[EMPLEADO]],IS[],3,0),"OTROS")</f>
        <v>OTROS</v>
      </c>
      <c r="AQ5425" s="15" t="str">
        <f>+IFERROR(VLOOKUP(Tabla1[[#This Row],[EMPLEADO]],IS[[NÓMINA]:[INGENIERO]],2,0),"OTROS")</f>
        <v>OTROS</v>
      </c>
    </row>
    <row r="5426" spans="1:43" x14ac:dyDescent="0.25">
      <c r="A5426" s="28" t="s">
        <v>14528</v>
      </c>
      <c r="B5426" s="29">
        <v>1</v>
      </c>
      <c r="C5426" s="29" t="s">
        <v>15102</v>
      </c>
      <c r="D5426" s="30" t="s">
        <v>38</v>
      </c>
      <c r="E5426" s="31" t="s">
        <v>894</v>
      </c>
      <c r="F5426" s="31" t="s">
        <v>15103</v>
      </c>
      <c r="G5426" s="88" t="s">
        <v>896</v>
      </c>
      <c r="H5426" s="29" t="s">
        <v>136</v>
      </c>
      <c r="I5426" s="32" t="s">
        <v>43</v>
      </c>
      <c r="J5426" s="29" t="s">
        <v>8</v>
      </c>
      <c r="K5426" s="33" t="s">
        <v>897</v>
      </c>
      <c r="L5426" s="33" t="s">
        <v>898</v>
      </c>
      <c r="M5426" s="29" t="s">
        <v>222</v>
      </c>
      <c r="N5426" s="29">
        <v>0</v>
      </c>
      <c r="O5426" s="29" t="s">
        <v>47</v>
      </c>
      <c r="P5426" s="33">
        <v>22</v>
      </c>
      <c r="Q5426" s="33" t="s">
        <v>62</v>
      </c>
      <c r="R5426" s="80" t="s">
        <v>899</v>
      </c>
      <c r="S5426" s="81" t="s">
        <v>110</v>
      </c>
      <c r="T5426" s="81" t="s">
        <v>51</v>
      </c>
      <c r="U5426" s="82" t="s">
        <v>363</v>
      </c>
      <c r="V5426" s="83">
        <v>1.1000000000000001</v>
      </c>
      <c r="W5426" s="89">
        <v>2359.5</v>
      </c>
      <c r="X5426" s="85">
        <v>1</v>
      </c>
      <c r="Y5426" s="86">
        <v>1.23</v>
      </c>
      <c r="Z5426" s="82">
        <v>3</v>
      </c>
      <c r="AA5426" s="87">
        <v>0.41</v>
      </c>
      <c r="AB5426" s="83">
        <v>0</v>
      </c>
      <c r="AC5426" s="89">
        <v>0</v>
      </c>
      <c r="AD5426" s="90">
        <v>43615</v>
      </c>
      <c r="AE5426" s="90">
        <v>43623</v>
      </c>
      <c r="AF5426" s="82">
        <v>6</v>
      </c>
      <c r="AG5426" s="84" t="s">
        <v>3648</v>
      </c>
      <c r="AH5426" s="83">
        <v>1</v>
      </c>
      <c r="AI5426" s="89">
        <v>-2145</v>
      </c>
      <c r="AJ5426" s="89">
        <v>0</v>
      </c>
      <c r="AK5426" s="60" t="str">
        <f>+IF(Tabla1[[#This Row],[REQUEST_TY]]="SR MANTENIMIENTO CORRECTIVO", "EMERGENCIA", "OTROS")</f>
        <v>EMERGENCIA</v>
      </c>
      <c r="AL5426" s="6" t="str">
        <f>+_xlfn.IFS(Tabla1[[#This Row],[Veces obj]]&lt;=1,"0-1",Tabla1[[#This Row],[Veces obj]]&lt;=2,"1-2",Tabla1[[#This Row],[Veces obj]]&lt;=3,"2-3",TRUE,"&gt;3")</f>
        <v>0-1</v>
      </c>
      <c r="AM5426" s="60" t="str">
        <f>+_xlfn.IFS(MONTH(Tabla1[[#This Row],[MES]])&lt;=3,"Q1",MONTH(Tabla1[[#This Row],[MES]])&lt;=6,"Q2",MONTH(Tabla1[[#This Row],[MES]])&lt;=9,"Q3",TRUE,"Q4")</f>
        <v>Q2</v>
      </c>
      <c r="AN5426" s="15" t="str">
        <f>+IFERROR(VLOOKUP(Tabla1[[#This Row],[CUENTA]],CTAS[],2,0),"OTROS")</f>
        <v>OTROS</v>
      </c>
      <c r="AP5426" s="15" t="str">
        <f>+IFERROR(VLOOKUP(Tabla1[[#This Row],[EMPLEADO]],IS[],3,0),"OTROS")</f>
        <v>OTROS</v>
      </c>
      <c r="AQ5426" s="15" t="str">
        <f>+IFERROR(VLOOKUP(Tabla1[[#This Row],[EMPLEADO]],IS[[NÓMINA]:[INGENIERO]],2,0),"OTROS")</f>
        <v>OTROS</v>
      </c>
    </row>
    <row r="5427" spans="1:43" x14ac:dyDescent="0.25">
      <c r="A5427" s="28" t="s">
        <v>14528</v>
      </c>
      <c r="B5427" s="29">
        <v>1</v>
      </c>
      <c r="C5427" s="29" t="s">
        <v>15104</v>
      </c>
      <c r="D5427" s="30" t="s">
        <v>38</v>
      </c>
      <c r="E5427" s="31" t="s">
        <v>558</v>
      </c>
      <c r="F5427" s="31" t="s">
        <v>15105</v>
      </c>
      <c r="G5427" s="88" t="s">
        <v>1520</v>
      </c>
      <c r="H5427" s="29" t="s">
        <v>1211</v>
      </c>
      <c r="I5427" s="32" t="s">
        <v>43</v>
      </c>
      <c r="J5427" s="29" t="s">
        <v>8</v>
      </c>
      <c r="K5427" s="33" t="s">
        <v>1521</v>
      </c>
      <c r="L5427" s="33" t="s">
        <v>1522</v>
      </c>
      <c r="M5427" s="29" t="s">
        <v>1523</v>
      </c>
      <c r="N5427" s="29">
        <v>0</v>
      </c>
      <c r="O5427" s="29" t="s">
        <v>47</v>
      </c>
      <c r="P5427" s="33">
        <v>59</v>
      </c>
      <c r="Q5427" s="33" t="s">
        <v>82</v>
      </c>
      <c r="R5427" s="80" t="s">
        <v>95</v>
      </c>
      <c r="S5427" s="81" t="s">
        <v>64</v>
      </c>
      <c r="T5427" s="81" t="s">
        <v>208</v>
      </c>
      <c r="U5427" s="82" t="s">
        <v>83</v>
      </c>
      <c r="V5427" s="83">
        <v>1.05</v>
      </c>
      <c r="W5427" s="89">
        <v>1433.25</v>
      </c>
      <c r="X5427" s="85">
        <v>1</v>
      </c>
      <c r="Y5427" s="86">
        <v>0.84</v>
      </c>
      <c r="Z5427" s="82">
        <v>9</v>
      </c>
      <c r="AA5427" s="87">
        <v>9.3333333333333324E-2</v>
      </c>
      <c r="AB5427" s="83">
        <v>0</v>
      </c>
      <c r="AC5427" s="89">
        <v>0</v>
      </c>
      <c r="AD5427" s="90">
        <v>43623</v>
      </c>
      <c r="AE5427" s="90">
        <v>43623</v>
      </c>
      <c r="AF5427" s="82">
        <v>0</v>
      </c>
      <c r="AG5427" s="84" t="s">
        <v>53</v>
      </c>
      <c r="AH5427" s="83">
        <v>0</v>
      </c>
      <c r="AI5427" s="89">
        <v>0</v>
      </c>
      <c r="AJ5427" s="89">
        <v>0</v>
      </c>
      <c r="AK5427" s="60" t="str">
        <f>+IF(Tabla1[[#This Row],[REQUEST_TY]]="SR MANTENIMIENTO CORRECTIVO", "EMERGENCIA", "OTROS")</f>
        <v>EMERGENCIA</v>
      </c>
      <c r="AL5427" s="6" t="str">
        <f>+_xlfn.IFS(Tabla1[[#This Row],[Veces obj]]&lt;=1,"0-1",Tabla1[[#This Row],[Veces obj]]&lt;=2,"1-2",Tabla1[[#This Row],[Veces obj]]&lt;=3,"2-3",TRUE,"&gt;3")</f>
        <v>0-1</v>
      </c>
      <c r="AM5427" s="60" t="str">
        <f>+_xlfn.IFS(MONTH(Tabla1[[#This Row],[MES]])&lt;=3,"Q1",MONTH(Tabla1[[#This Row],[MES]])&lt;=6,"Q2",MONTH(Tabla1[[#This Row],[MES]])&lt;=9,"Q3",TRUE,"Q4")</f>
        <v>Q2</v>
      </c>
      <c r="AN5427" s="15" t="str">
        <f>+IFERROR(VLOOKUP(Tabla1[[#This Row],[CUENTA]],CTAS[],2,0),"OTROS")</f>
        <v>OTROS</v>
      </c>
      <c r="AP5427" s="15" t="str">
        <f>+IFERROR(VLOOKUP(Tabla1[[#This Row],[EMPLEADO]],IS[],3,0),"OTROS")</f>
        <v>OTROS</v>
      </c>
      <c r="AQ5427" s="15" t="str">
        <f>+IFERROR(VLOOKUP(Tabla1[[#This Row],[EMPLEADO]],IS[[NÓMINA]:[INGENIERO]],2,0),"OTROS")</f>
        <v>OTROS</v>
      </c>
    </row>
    <row r="5428" spans="1:43" x14ac:dyDescent="0.25">
      <c r="A5428" s="28" t="s">
        <v>14528</v>
      </c>
      <c r="B5428" s="29">
        <v>1</v>
      </c>
      <c r="C5428" s="29" t="s">
        <v>15106</v>
      </c>
      <c r="D5428" s="30" t="s">
        <v>3346</v>
      </c>
      <c r="E5428" s="31" t="s">
        <v>39</v>
      </c>
      <c r="F5428" s="31" t="s">
        <v>15107</v>
      </c>
      <c r="G5428" s="88" t="s">
        <v>5500</v>
      </c>
      <c r="H5428" s="29" t="s">
        <v>42</v>
      </c>
      <c r="I5428" s="32" t="s">
        <v>43</v>
      </c>
      <c r="J5428" s="29" t="s">
        <v>8</v>
      </c>
      <c r="K5428" s="33" t="s">
        <v>44</v>
      </c>
      <c r="L5428" s="33" t="s">
        <v>1782</v>
      </c>
      <c r="M5428" s="29" t="s">
        <v>131</v>
      </c>
      <c r="N5428" s="29">
        <v>1</v>
      </c>
      <c r="O5428" s="29" t="s">
        <v>47</v>
      </c>
      <c r="P5428" s="33" t="s">
        <v>822</v>
      </c>
      <c r="Q5428" s="33" t="s">
        <v>48</v>
      </c>
      <c r="R5428" s="80" t="s">
        <v>49</v>
      </c>
      <c r="S5428" s="81" t="s">
        <v>50</v>
      </c>
      <c r="T5428" s="81" t="s">
        <v>51</v>
      </c>
      <c r="U5428" s="82" t="s">
        <v>52</v>
      </c>
      <c r="V5428" s="83">
        <v>1</v>
      </c>
      <c r="W5428" s="89">
        <v>0</v>
      </c>
      <c r="X5428" s="85">
        <v>0</v>
      </c>
      <c r="Y5428" s="86">
        <v>5</v>
      </c>
      <c r="Z5428" s="82">
        <v>5</v>
      </c>
      <c r="AA5428" s="87">
        <v>1</v>
      </c>
      <c r="AB5428" s="83">
        <v>0</v>
      </c>
      <c r="AC5428" s="89">
        <v>0</v>
      </c>
      <c r="AD5428" s="90">
        <v>43622</v>
      </c>
      <c r="AE5428" s="90">
        <v>43623</v>
      </c>
      <c r="AF5428" s="82">
        <v>1</v>
      </c>
      <c r="AG5428" s="84" t="s">
        <v>53</v>
      </c>
      <c r="AH5428" s="83">
        <v>0</v>
      </c>
      <c r="AI5428" s="89">
        <v>0</v>
      </c>
      <c r="AJ5428" s="89">
        <v>0</v>
      </c>
      <c r="AK5428" s="60" t="str">
        <f>+IF(Tabla1[[#This Row],[REQUEST_TY]]="SR MANTENIMIENTO CORRECTIVO", "EMERGENCIA", "OTROS")</f>
        <v>OTROS</v>
      </c>
      <c r="AL5428" s="6" t="str">
        <f>+_xlfn.IFS(Tabla1[[#This Row],[Veces obj]]&lt;=1,"0-1",Tabla1[[#This Row],[Veces obj]]&lt;=2,"1-2",Tabla1[[#This Row],[Veces obj]]&lt;=3,"2-3",TRUE,"&gt;3")</f>
        <v>0-1</v>
      </c>
      <c r="AM5428" s="60" t="str">
        <f>+_xlfn.IFS(MONTH(Tabla1[[#This Row],[MES]])&lt;=3,"Q1",MONTH(Tabla1[[#This Row],[MES]])&lt;=6,"Q2",MONTH(Tabla1[[#This Row],[MES]])&lt;=9,"Q3",TRUE,"Q4")</f>
        <v>Q2</v>
      </c>
      <c r="AN5428" s="15" t="str">
        <f>+IFERROR(VLOOKUP(Tabla1[[#This Row],[CUENTA]],CTAS[],2,0),"OTROS")</f>
        <v>OTROS</v>
      </c>
      <c r="AP5428" s="15" t="str">
        <f>+IFERROR(VLOOKUP(Tabla1[[#This Row],[EMPLEADO]],IS[],3,0),"OTROS")</f>
        <v>OTROS</v>
      </c>
      <c r="AQ5428" s="15" t="str">
        <f>+IFERROR(VLOOKUP(Tabla1[[#This Row],[EMPLEADO]],IS[[NÓMINA]:[INGENIERO]],2,0),"OTROS")</f>
        <v>OTROS</v>
      </c>
    </row>
    <row r="5429" spans="1:43" x14ac:dyDescent="0.25">
      <c r="A5429" s="28" t="s">
        <v>14528</v>
      </c>
      <c r="B5429" s="29">
        <v>1</v>
      </c>
      <c r="C5429" s="29" t="s">
        <v>15108</v>
      </c>
      <c r="D5429" s="30" t="s">
        <v>3346</v>
      </c>
      <c r="E5429" s="31" t="s">
        <v>39</v>
      </c>
      <c r="F5429" s="31" t="s">
        <v>15109</v>
      </c>
      <c r="G5429" s="88" t="s">
        <v>6207</v>
      </c>
      <c r="H5429" s="29" t="s">
        <v>42</v>
      </c>
      <c r="I5429" s="32" t="s">
        <v>43</v>
      </c>
      <c r="J5429" s="29" t="s">
        <v>8</v>
      </c>
      <c r="K5429" s="33" t="s">
        <v>44</v>
      </c>
      <c r="L5429" s="33" t="s">
        <v>1782</v>
      </c>
      <c r="M5429" s="29" t="s">
        <v>131</v>
      </c>
      <c r="N5429" s="29">
        <v>1</v>
      </c>
      <c r="O5429" s="29" t="s">
        <v>47</v>
      </c>
      <c r="P5429" s="33" t="s">
        <v>822</v>
      </c>
      <c r="Q5429" s="33" t="s">
        <v>48</v>
      </c>
      <c r="R5429" s="80" t="s">
        <v>49</v>
      </c>
      <c r="S5429" s="81" t="s">
        <v>50</v>
      </c>
      <c r="T5429" s="81" t="s">
        <v>51</v>
      </c>
      <c r="U5429" s="82" t="s">
        <v>52</v>
      </c>
      <c r="V5429" s="83">
        <v>1</v>
      </c>
      <c r="W5429" s="89">
        <v>0</v>
      </c>
      <c r="X5429" s="85">
        <v>0</v>
      </c>
      <c r="Y5429" s="86">
        <v>5</v>
      </c>
      <c r="Z5429" s="82">
        <v>5</v>
      </c>
      <c r="AA5429" s="87">
        <v>1</v>
      </c>
      <c r="AB5429" s="83">
        <v>0</v>
      </c>
      <c r="AC5429" s="89">
        <v>0</v>
      </c>
      <c r="AD5429" s="90">
        <v>43622</v>
      </c>
      <c r="AE5429" s="90">
        <v>43623</v>
      </c>
      <c r="AF5429" s="82">
        <v>1</v>
      </c>
      <c r="AG5429" s="84" t="s">
        <v>53</v>
      </c>
      <c r="AH5429" s="83">
        <v>0</v>
      </c>
      <c r="AI5429" s="89">
        <v>0</v>
      </c>
      <c r="AJ5429" s="89">
        <v>0</v>
      </c>
      <c r="AK5429" s="60" t="str">
        <f>+IF(Tabla1[[#This Row],[REQUEST_TY]]="SR MANTENIMIENTO CORRECTIVO", "EMERGENCIA", "OTROS")</f>
        <v>OTROS</v>
      </c>
      <c r="AL5429" s="6" t="str">
        <f>+_xlfn.IFS(Tabla1[[#This Row],[Veces obj]]&lt;=1,"0-1",Tabla1[[#This Row],[Veces obj]]&lt;=2,"1-2",Tabla1[[#This Row],[Veces obj]]&lt;=3,"2-3",TRUE,"&gt;3")</f>
        <v>0-1</v>
      </c>
      <c r="AM5429" s="60" t="str">
        <f>+_xlfn.IFS(MONTH(Tabla1[[#This Row],[MES]])&lt;=3,"Q1",MONTH(Tabla1[[#This Row],[MES]])&lt;=6,"Q2",MONTH(Tabla1[[#This Row],[MES]])&lt;=9,"Q3",TRUE,"Q4")</f>
        <v>Q2</v>
      </c>
      <c r="AN5429" s="15" t="str">
        <f>+IFERROR(VLOOKUP(Tabla1[[#This Row],[CUENTA]],CTAS[],2,0),"OTROS")</f>
        <v>OTROS</v>
      </c>
      <c r="AP5429" s="15" t="str">
        <f>+IFERROR(VLOOKUP(Tabla1[[#This Row],[EMPLEADO]],IS[],3,0),"OTROS")</f>
        <v>OTROS</v>
      </c>
      <c r="AQ5429" s="15" t="str">
        <f>+IFERROR(VLOOKUP(Tabla1[[#This Row],[EMPLEADO]],IS[[NÓMINA]:[INGENIERO]],2,0),"OTROS")</f>
        <v>OTROS</v>
      </c>
    </row>
    <row r="5430" spans="1:43" x14ac:dyDescent="0.25">
      <c r="A5430" s="28" t="s">
        <v>14528</v>
      </c>
      <c r="B5430" s="29">
        <v>1</v>
      </c>
      <c r="C5430" s="29" t="s">
        <v>15110</v>
      </c>
      <c r="D5430" s="30" t="s">
        <v>3346</v>
      </c>
      <c r="E5430" s="31" t="s">
        <v>39</v>
      </c>
      <c r="F5430" s="31" t="s">
        <v>15111</v>
      </c>
      <c r="G5430" s="88" t="s">
        <v>15112</v>
      </c>
      <c r="H5430" s="29" t="s">
        <v>42</v>
      </c>
      <c r="I5430" s="32" t="s">
        <v>43</v>
      </c>
      <c r="J5430" s="29" t="s">
        <v>8</v>
      </c>
      <c r="K5430" s="33" t="s">
        <v>44</v>
      </c>
      <c r="L5430" s="33" t="s">
        <v>1782</v>
      </c>
      <c r="M5430" s="29" t="s">
        <v>131</v>
      </c>
      <c r="N5430" s="29">
        <v>1</v>
      </c>
      <c r="O5430" s="29" t="s">
        <v>47</v>
      </c>
      <c r="P5430" s="33" t="s">
        <v>822</v>
      </c>
      <c r="Q5430" s="33" t="s">
        <v>48</v>
      </c>
      <c r="R5430" s="80" t="s">
        <v>49</v>
      </c>
      <c r="S5430" s="81" t="s">
        <v>50</v>
      </c>
      <c r="T5430" s="81" t="s">
        <v>51</v>
      </c>
      <c r="U5430" s="82" t="s">
        <v>52</v>
      </c>
      <c r="V5430" s="83">
        <v>1</v>
      </c>
      <c r="W5430" s="89">
        <v>0</v>
      </c>
      <c r="X5430" s="85">
        <v>0</v>
      </c>
      <c r="Y5430" s="86">
        <v>5</v>
      </c>
      <c r="Z5430" s="82">
        <v>5</v>
      </c>
      <c r="AA5430" s="87">
        <v>1</v>
      </c>
      <c r="AB5430" s="83">
        <v>0</v>
      </c>
      <c r="AC5430" s="89">
        <v>0</v>
      </c>
      <c r="AD5430" s="90">
        <v>43622</v>
      </c>
      <c r="AE5430" s="90">
        <v>43623</v>
      </c>
      <c r="AF5430" s="82">
        <v>1</v>
      </c>
      <c r="AG5430" s="84" t="s">
        <v>53</v>
      </c>
      <c r="AH5430" s="83">
        <v>0</v>
      </c>
      <c r="AI5430" s="89">
        <v>0</v>
      </c>
      <c r="AJ5430" s="89">
        <v>0</v>
      </c>
      <c r="AK5430" s="60" t="str">
        <f>+IF(Tabla1[[#This Row],[REQUEST_TY]]="SR MANTENIMIENTO CORRECTIVO", "EMERGENCIA", "OTROS")</f>
        <v>OTROS</v>
      </c>
      <c r="AL5430" s="6" t="str">
        <f>+_xlfn.IFS(Tabla1[[#This Row],[Veces obj]]&lt;=1,"0-1",Tabla1[[#This Row],[Veces obj]]&lt;=2,"1-2",Tabla1[[#This Row],[Veces obj]]&lt;=3,"2-3",TRUE,"&gt;3")</f>
        <v>0-1</v>
      </c>
      <c r="AM5430" s="60" t="str">
        <f>+_xlfn.IFS(MONTH(Tabla1[[#This Row],[MES]])&lt;=3,"Q1",MONTH(Tabla1[[#This Row],[MES]])&lt;=6,"Q2",MONTH(Tabla1[[#This Row],[MES]])&lt;=9,"Q3",TRUE,"Q4")</f>
        <v>Q2</v>
      </c>
      <c r="AN5430" s="15" t="str">
        <f>+IFERROR(VLOOKUP(Tabla1[[#This Row],[CUENTA]],CTAS[],2,0),"OTROS")</f>
        <v>OTROS</v>
      </c>
      <c r="AP5430" s="15" t="str">
        <f>+IFERROR(VLOOKUP(Tabla1[[#This Row],[EMPLEADO]],IS[],3,0),"OTROS")</f>
        <v>OTROS</v>
      </c>
      <c r="AQ5430" s="15" t="str">
        <f>+IFERROR(VLOOKUP(Tabla1[[#This Row],[EMPLEADO]],IS[[NÓMINA]:[INGENIERO]],2,0),"OTROS")</f>
        <v>OTROS</v>
      </c>
    </row>
    <row r="5431" spans="1:43" x14ac:dyDescent="0.25">
      <c r="A5431" s="28" t="s">
        <v>14528</v>
      </c>
      <c r="B5431" s="29">
        <v>1</v>
      </c>
      <c r="C5431" s="29" t="s">
        <v>15113</v>
      </c>
      <c r="D5431" s="30" t="s">
        <v>3346</v>
      </c>
      <c r="E5431" s="31" t="s">
        <v>39</v>
      </c>
      <c r="F5431" s="31" t="s">
        <v>15114</v>
      </c>
      <c r="G5431" s="88" t="s">
        <v>15115</v>
      </c>
      <c r="H5431" s="29" t="s">
        <v>42</v>
      </c>
      <c r="I5431" s="32" t="s">
        <v>43</v>
      </c>
      <c r="J5431" s="29" t="s">
        <v>8</v>
      </c>
      <c r="K5431" s="33" t="s">
        <v>44</v>
      </c>
      <c r="L5431" s="33" t="s">
        <v>15116</v>
      </c>
      <c r="M5431" s="29" t="s">
        <v>131</v>
      </c>
      <c r="N5431" s="29">
        <v>1</v>
      </c>
      <c r="O5431" s="29" t="s">
        <v>47</v>
      </c>
      <c r="P5431" s="33" t="s">
        <v>822</v>
      </c>
      <c r="Q5431" s="33" t="s">
        <v>48</v>
      </c>
      <c r="R5431" s="80" t="s">
        <v>49</v>
      </c>
      <c r="S5431" s="81" t="s">
        <v>50</v>
      </c>
      <c r="T5431" s="81" t="s">
        <v>51</v>
      </c>
      <c r="U5431" s="82" t="s">
        <v>52</v>
      </c>
      <c r="V5431" s="83">
        <v>1</v>
      </c>
      <c r="W5431" s="89">
        <v>0</v>
      </c>
      <c r="X5431" s="85">
        <v>0</v>
      </c>
      <c r="Y5431" s="86">
        <v>5</v>
      </c>
      <c r="Z5431" s="82">
        <v>5</v>
      </c>
      <c r="AA5431" s="87">
        <v>1</v>
      </c>
      <c r="AB5431" s="83">
        <v>0</v>
      </c>
      <c r="AC5431" s="89">
        <v>0</v>
      </c>
      <c r="AD5431" s="90">
        <v>43622</v>
      </c>
      <c r="AE5431" s="90">
        <v>43623</v>
      </c>
      <c r="AF5431" s="82">
        <v>1</v>
      </c>
      <c r="AG5431" s="84" t="s">
        <v>53</v>
      </c>
      <c r="AH5431" s="83">
        <v>0</v>
      </c>
      <c r="AI5431" s="89">
        <v>0</v>
      </c>
      <c r="AJ5431" s="89">
        <v>0</v>
      </c>
      <c r="AK5431" s="60" t="str">
        <f>+IF(Tabla1[[#This Row],[REQUEST_TY]]="SR MANTENIMIENTO CORRECTIVO", "EMERGENCIA", "OTROS")</f>
        <v>OTROS</v>
      </c>
      <c r="AL5431" s="6" t="str">
        <f>+_xlfn.IFS(Tabla1[[#This Row],[Veces obj]]&lt;=1,"0-1",Tabla1[[#This Row],[Veces obj]]&lt;=2,"1-2",Tabla1[[#This Row],[Veces obj]]&lt;=3,"2-3",TRUE,"&gt;3")</f>
        <v>0-1</v>
      </c>
      <c r="AM5431" s="60" t="str">
        <f>+_xlfn.IFS(MONTH(Tabla1[[#This Row],[MES]])&lt;=3,"Q1",MONTH(Tabla1[[#This Row],[MES]])&lt;=6,"Q2",MONTH(Tabla1[[#This Row],[MES]])&lt;=9,"Q3",TRUE,"Q4")</f>
        <v>Q2</v>
      </c>
      <c r="AN5431" s="15" t="str">
        <f>+IFERROR(VLOOKUP(Tabla1[[#This Row],[CUENTA]],CTAS[],2,0),"OTROS")</f>
        <v>OTROS</v>
      </c>
      <c r="AP5431" s="15" t="str">
        <f>+IFERROR(VLOOKUP(Tabla1[[#This Row],[EMPLEADO]],IS[],3,0),"OTROS")</f>
        <v>OTROS</v>
      </c>
      <c r="AQ5431" s="15" t="str">
        <f>+IFERROR(VLOOKUP(Tabla1[[#This Row],[EMPLEADO]],IS[[NÓMINA]:[INGENIERO]],2,0),"OTROS")</f>
        <v>OTROS</v>
      </c>
    </row>
    <row r="5432" spans="1:43" x14ac:dyDescent="0.25">
      <c r="A5432" s="28" t="s">
        <v>14528</v>
      </c>
      <c r="B5432" s="29">
        <v>1</v>
      </c>
      <c r="C5432" s="29" t="s">
        <v>15117</v>
      </c>
      <c r="D5432" s="30" t="s">
        <v>38</v>
      </c>
      <c r="E5432" s="31" t="s">
        <v>332</v>
      </c>
      <c r="F5432" s="31" t="s">
        <v>15118</v>
      </c>
      <c r="G5432" s="88" t="s">
        <v>14879</v>
      </c>
      <c r="H5432" s="29" t="s">
        <v>409</v>
      </c>
      <c r="I5432" s="32" t="s">
        <v>43</v>
      </c>
      <c r="J5432" s="29" t="s">
        <v>8</v>
      </c>
      <c r="K5432" s="33" t="s">
        <v>102</v>
      </c>
      <c r="L5432" s="33" t="s">
        <v>14880</v>
      </c>
      <c r="M5432" s="29" t="s">
        <v>411</v>
      </c>
      <c r="N5432" s="29">
        <v>0</v>
      </c>
      <c r="O5432" s="29" t="s">
        <v>47</v>
      </c>
      <c r="P5432" s="33">
        <v>1</v>
      </c>
      <c r="Q5432" s="33" t="s">
        <v>388</v>
      </c>
      <c r="R5432" s="80" t="s">
        <v>317</v>
      </c>
      <c r="S5432" s="81" t="s">
        <v>318</v>
      </c>
      <c r="T5432" s="81" t="s">
        <v>51</v>
      </c>
      <c r="U5432" s="82" t="s">
        <v>872</v>
      </c>
      <c r="V5432" s="83">
        <v>0</v>
      </c>
      <c r="W5432" s="89">
        <v>0</v>
      </c>
      <c r="X5432" s="85">
        <v>1</v>
      </c>
      <c r="Y5432" s="86">
        <v>3.95</v>
      </c>
      <c r="Z5432" s="82">
        <v>4</v>
      </c>
      <c r="AA5432" s="87">
        <v>0.98750000000000004</v>
      </c>
      <c r="AB5432" s="83">
        <v>0</v>
      </c>
      <c r="AC5432" s="89">
        <v>0</v>
      </c>
      <c r="AD5432" s="90">
        <v>43622</v>
      </c>
      <c r="AE5432" s="90">
        <v>43623</v>
      </c>
      <c r="AF5432" s="82">
        <v>1</v>
      </c>
      <c r="AG5432" s="84" t="s">
        <v>53</v>
      </c>
      <c r="AH5432" s="83">
        <v>0</v>
      </c>
      <c r="AI5432" s="89">
        <v>0</v>
      </c>
      <c r="AJ5432" s="89">
        <v>0</v>
      </c>
      <c r="AK5432" s="60" t="str">
        <f>+IF(Tabla1[[#This Row],[REQUEST_TY]]="SR MANTENIMIENTO CORRECTIVO", "EMERGENCIA", "OTROS")</f>
        <v>EMERGENCIA</v>
      </c>
      <c r="AL5432" s="6" t="str">
        <f>+_xlfn.IFS(Tabla1[[#This Row],[Veces obj]]&lt;=1,"0-1",Tabla1[[#This Row],[Veces obj]]&lt;=2,"1-2",Tabla1[[#This Row],[Veces obj]]&lt;=3,"2-3",TRUE,"&gt;3")</f>
        <v>0-1</v>
      </c>
      <c r="AM5432" s="60" t="str">
        <f>+_xlfn.IFS(MONTH(Tabla1[[#This Row],[MES]])&lt;=3,"Q1",MONTH(Tabla1[[#This Row],[MES]])&lt;=6,"Q2",MONTH(Tabla1[[#This Row],[MES]])&lt;=9,"Q3",TRUE,"Q4")</f>
        <v>Q2</v>
      </c>
      <c r="AN5432" s="15" t="str">
        <f>+IFERROR(VLOOKUP(Tabla1[[#This Row],[CUENTA]],CTAS[],2,0),"OTROS")</f>
        <v>OTROS</v>
      </c>
      <c r="AP5432" s="15" t="str">
        <f>+IFERROR(VLOOKUP(Tabla1[[#This Row],[EMPLEADO]],IS[],3,0),"OTROS")</f>
        <v>OTROS</v>
      </c>
      <c r="AQ5432" s="15" t="str">
        <f>+IFERROR(VLOOKUP(Tabla1[[#This Row],[EMPLEADO]],IS[[NÓMINA]:[INGENIERO]],2,0),"OTROS")</f>
        <v>OTROS</v>
      </c>
    </row>
    <row r="5433" spans="1:43" x14ac:dyDescent="0.25">
      <c r="A5433" s="28" t="s">
        <v>14528</v>
      </c>
      <c r="B5433" s="29">
        <v>1</v>
      </c>
      <c r="C5433" s="29" t="s">
        <v>15119</v>
      </c>
      <c r="D5433" s="30" t="s">
        <v>38</v>
      </c>
      <c r="E5433" s="31" t="s">
        <v>85</v>
      </c>
      <c r="F5433" s="31" t="s">
        <v>15120</v>
      </c>
      <c r="G5433" s="88" t="s">
        <v>4410</v>
      </c>
      <c r="H5433" s="29" t="s">
        <v>11609</v>
      </c>
      <c r="I5433" s="32" t="s">
        <v>43</v>
      </c>
      <c r="J5433" s="29" t="s">
        <v>8</v>
      </c>
      <c r="K5433" s="33" t="s">
        <v>1541</v>
      </c>
      <c r="L5433" s="33" t="s">
        <v>3006</v>
      </c>
      <c r="M5433" s="29" t="s">
        <v>3007</v>
      </c>
      <c r="N5433" s="29">
        <v>0</v>
      </c>
      <c r="O5433" s="29" t="s">
        <v>47</v>
      </c>
      <c r="P5433" s="33">
        <v>145</v>
      </c>
      <c r="Q5433" s="33" t="s">
        <v>48</v>
      </c>
      <c r="R5433" s="80" t="s">
        <v>49</v>
      </c>
      <c r="S5433" s="81" t="s">
        <v>50</v>
      </c>
      <c r="T5433" s="81" t="s">
        <v>208</v>
      </c>
      <c r="U5433" s="82" t="s">
        <v>52</v>
      </c>
      <c r="V5433" s="83">
        <v>1.05</v>
      </c>
      <c r="W5433" s="89">
        <v>750.75000000000011</v>
      </c>
      <c r="X5433" s="85">
        <v>1</v>
      </c>
      <c r="Y5433" s="86">
        <v>3.43</v>
      </c>
      <c r="Z5433" s="82">
        <v>9</v>
      </c>
      <c r="AA5433" s="87">
        <v>0.38111111111111112</v>
      </c>
      <c r="AB5433" s="83">
        <v>0</v>
      </c>
      <c r="AC5433" s="89">
        <v>0</v>
      </c>
      <c r="AD5433" s="90">
        <v>43623</v>
      </c>
      <c r="AE5433" s="90">
        <v>43623</v>
      </c>
      <c r="AF5433" s="82">
        <v>0</v>
      </c>
      <c r="AG5433" s="84" t="s">
        <v>53</v>
      </c>
      <c r="AH5433" s="83">
        <v>0</v>
      </c>
      <c r="AI5433" s="89">
        <v>0</v>
      </c>
      <c r="AJ5433" s="89">
        <v>0</v>
      </c>
      <c r="AK5433" s="60" t="str">
        <f>+IF(Tabla1[[#This Row],[REQUEST_TY]]="SR MANTENIMIENTO CORRECTIVO", "EMERGENCIA", "OTROS")</f>
        <v>EMERGENCIA</v>
      </c>
      <c r="AL5433" s="6" t="str">
        <f>+_xlfn.IFS(Tabla1[[#This Row],[Veces obj]]&lt;=1,"0-1",Tabla1[[#This Row],[Veces obj]]&lt;=2,"1-2",Tabla1[[#This Row],[Veces obj]]&lt;=3,"2-3",TRUE,"&gt;3")</f>
        <v>0-1</v>
      </c>
      <c r="AM5433" s="60" t="str">
        <f>+_xlfn.IFS(MONTH(Tabla1[[#This Row],[MES]])&lt;=3,"Q1",MONTH(Tabla1[[#This Row],[MES]])&lt;=6,"Q2",MONTH(Tabla1[[#This Row],[MES]])&lt;=9,"Q3",TRUE,"Q4")</f>
        <v>Q2</v>
      </c>
      <c r="AN5433" s="15" t="str">
        <f>+IFERROR(VLOOKUP(Tabla1[[#This Row],[CUENTA]],CTAS[],2,0),"OTROS")</f>
        <v>OTROS</v>
      </c>
      <c r="AP5433" s="15" t="str">
        <f>+IFERROR(VLOOKUP(Tabla1[[#This Row],[EMPLEADO]],IS[],3,0),"OTROS")</f>
        <v>OTROS</v>
      </c>
      <c r="AQ5433" s="15" t="str">
        <f>+IFERROR(VLOOKUP(Tabla1[[#This Row],[EMPLEADO]],IS[[NÓMINA]:[INGENIERO]],2,0),"OTROS")</f>
        <v>OTROS</v>
      </c>
    </row>
    <row r="5434" spans="1:43" x14ac:dyDescent="0.25">
      <c r="A5434" s="28" t="s">
        <v>14528</v>
      </c>
      <c r="B5434" s="29">
        <v>1</v>
      </c>
      <c r="C5434" s="29" t="s">
        <v>15121</v>
      </c>
      <c r="D5434" s="30" t="s">
        <v>38</v>
      </c>
      <c r="E5434" s="31" t="s">
        <v>300</v>
      </c>
      <c r="F5434" s="31" t="s">
        <v>15122</v>
      </c>
      <c r="G5434" s="88" t="s">
        <v>4914</v>
      </c>
      <c r="H5434" s="29" t="s">
        <v>213</v>
      </c>
      <c r="I5434" s="32" t="s">
        <v>43</v>
      </c>
      <c r="J5434" s="29" t="s">
        <v>8</v>
      </c>
      <c r="K5434" s="33" t="s">
        <v>102</v>
      </c>
      <c r="L5434" s="33" t="s">
        <v>1830</v>
      </c>
      <c r="M5434" s="29" t="s">
        <v>215</v>
      </c>
      <c r="N5434" s="29">
        <v>0</v>
      </c>
      <c r="O5434" s="29" t="s">
        <v>47</v>
      </c>
      <c r="P5434" s="33">
        <v>18</v>
      </c>
      <c r="Q5434" s="33" t="s">
        <v>62</v>
      </c>
      <c r="R5434" s="80" t="s">
        <v>223</v>
      </c>
      <c r="S5434" s="81" t="s">
        <v>139</v>
      </c>
      <c r="T5434" s="81" t="s">
        <v>51</v>
      </c>
      <c r="U5434" s="82" t="s">
        <v>262</v>
      </c>
      <c r="V5434" s="83">
        <v>1.05</v>
      </c>
      <c r="W5434" s="89">
        <v>1651.6500000000003</v>
      </c>
      <c r="X5434" s="85">
        <v>1</v>
      </c>
      <c r="Y5434" s="86">
        <v>3.43</v>
      </c>
      <c r="Z5434" s="82">
        <v>4</v>
      </c>
      <c r="AA5434" s="87">
        <v>0.85750000000000004</v>
      </c>
      <c r="AB5434" s="83">
        <v>0</v>
      </c>
      <c r="AC5434" s="89">
        <v>0</v>
      </c>
      <c r="AD5434" s="90">
        <v>43623</v>
      </c>
      <c r="AE5434" s="90">
        <v>43623</v>
      </c>
      <c r="AF5434" s="82">
        <v>0</v>
      </c>
      <c r="AG5434" s="84" t="s">
        <v>53</v>
      </c>
      <c r="AH5434" s="83">
        <v>0</v>
      </c>
      <c r="AI5434" s="89">
        <v>0</v>
      </c>
      <c r="AJ5434" s="89">
        <v>0</v>
      </c>
      <c r="AK5434" s="60" t="str">
        <f>+IF(Tabla1[[#This Row],[REQUEST_TY]]="SR MANTENIMIENTO CORRECTIVO", "EMERGENCIA", "OTROS")</f>
        <v>EMERGENCIA</v>
      </c>
      <c r="AL5434" s="6" t="str">
        <f>+_xlfn.IFS(Tabla1[[#This Row],[Veces obj]]&lt;=1,"0-1",Tabla1[[#This Row],[Veces obj]]&lt;=2,"1-2",Tabla1[[#This Row],[Veces obj]]&lt;=3,"2-3",TRUE,"&gt;3")</f>
        <v>0-1</v>
      </c>
      <c r="AM5434" s="60" t="str">
        <f>+_xlfn.IFS(MONTH(Tabla1[[#This Row],[MES]])&lt;=3,"Q1",MONTH(Tabla1[[#This Row],[MES]])&lt;=6,"Q2",MONTH(Tabla1[[#This Row],[MES]])&lt;=9,"Q3",TRUE,"Q4")</f>
        <v>Q2</v>
      </c>
      <c r="AN5434" s="15" t="str">
        <f>+IFERROR(VLOOKUP(Tabla1[[#This Row],[CUENTA]],CTAS[],2,0),"OTROS")</f>
        <v>OTROS</v>
      </c>
      <c r="AP5434" s="15" t="str">
        <f>+IFERROR(VLOOKUP(Tabla1[[#This Row],[EMPLEADO]],IS[],3,0),"OTROS")</f>
        <v>OTROS</v>
      </c>
      <c r="AQ5434" s="15" t="str">
        <f>+IFERROR(VLOOKUP(Tabla1[[#This Row],[EMPLEADO]],IS[[NÓMINA]:[INGENIERO]],2,0),"OTROS")</f>
        <v>OTROS</v>
      </c>
    </row>
    <row r="5435" spans="1:43" x14ac:dyDescent="0.25">
      <c r="A5435" s="28" t="s">
        <v>14528</v>
      </c>
      <c r="B5435" s="29">
        <v>1</v>
      </c>
      <c r="C5435" s="29" t="s">
        <v>15123</v>
      </c>
      <c r="D5435" s="30" t="s">
        <v>38</v>
      </c>
      <c r="E5435" s="31" t="s">
        <v>725</v>
      </c>
      <c r="F5435" s="31" t="s">
        <v>15124</v>
      </c>
      <c r="G5435" s="88" t="s">
        <v>10320</v>
      </c>
      <c r="H5435" s="29" t="s">
        <v>213</v>
      </c>
      <c r="I5435" s="32" t="s">
        <v>43</v>
      </c>
      <c r="J5435" s="29" t="s">
        <v>8</v>
      </c>
      <c r="K5435" s="33" t="s">
        <v>102</v>
      </c>
      <c r="L5435" s="33" t="s">
        <v>1830</v>
      </c>
      <c r="M5435" s="29" t="s">
        <v>215</v>
      </c>
      <c r="N5435" s="29">
        <v>0</v>
      </c>
      <c r="O5435" s="29" t="s">
        <v>47</v>
      </c>
      <c r="P5435" s="33">
        <v>14</v>
      </c>
      <c r="Q5435" s="33" t="s">
        <v>194</v>
      </c>
      <c r="R5435" s="80" t="s">
        <v>223</v>
      </c>
      <c r="S5435" s="81" t="s">
        <v>139</v>
      </c>
      <c r="T5435" s="81" t="s">
        <v>51</v>
      </c>
      <c r="U5435" s="82" t="s">
        <v>224</v>
      </c>
      <c r="V5435" s="83">
        <v>0.8</v>
      </c>
      <c r="W5435" s="89">
        <v>1258.4000000000003</v>
      </c>
      <c r="X5435" s="85">
        <v>1</v>
      </c>
      <c r="Y5435" s="86">
        <v>2.92</v>
      </c>
      <c r="Z5435" s="82">
        <v>4</v>
      </c>
      <c r="AA5435" s="87">
        <v>0.73</v>
      </c>
      <c r="AB5435" s="83">
        <v>0</v>
      </c>
      <c r="AC5435" s="89">
        <v>0</v>
      </c>
      <c r="AD5435" s="90">
        <v>43623</v>
      </c>
      <c r="AE5435" s="90">
        <v>43623</v>
      </c>
      <c r="AF5435" s="82">
        <v>0</v>
      </c>
      <c r="AG5435" s="84" t="s">
        <v>53</v>
      </c>
      <c r="AH5435" s="83">
        <v>0</v>
      </c>
      <c r="AI5435" s="89">
        <v>0</v>
      </c>
      <c r="AJ5435" s="89">
        <v>0</v>
      </c>
      <c r="AK5435" s="60" t="str">
        <f>+IF(Tabla1[[#This Row],[REQUEST_TY]]="SR MANTENIMIENTO CORRECTIVO", "EMERGENCIA", "OTROS")</f>
        <v>EMERGENCIA</v>
      </c>
      <c r="AL5435" s="6" t="str">
        <f>+_xlfn.IFS(Tabla1[[#This Row],[Veces obj]]&lt;=1,"0-1",Tabla1[[#This Row],[Veces obj]]&lt;=2,"1-2",Tabla1[[#This Row],[Veces obj]]&lt;=3,"2-3",TRUE,"&gt;3")</f>
        <v>0-1</v>
      </c>
      <c r="AM5435" s="60" t="str">
        <f>+_xlfn.IFS(MONTH(Tabla1[[#This Row],[MES]])&lt;=3,"Q1",MONTH(Tabla1[[#This Row],[MES]])&lt;=6,"Q2",MONTH(Tabla1[[#This Row],[MES]])&lt;=9,"Q3",TRUE,"Q4")</f>
        <v>Q2</v>
      </c>
      <c r="AN5435" s="15" t="str">
        <f>+IFERROR(VLOOKUP(Tabla1[[#This Row],[CUENTA]],CTAS[],2,0),"OTROS")</f>
        <v>OTROS</v>
      </c>
      <c r="AP5435" s="15" t="str">
        <f>+IFERROR(VLOOKUP(Tabla1[[#This Row],[EMPLEADO]],IS[],3,0),"OTROS")</f>
        <v>OTROS</v>
      </c>
      <c r="AQ5435" s="15" t="str">
        <f>+IFERROR(VLOOKUP(Tabla1[[#This Row],[EMPLEADO]],IS[[NÓMINA]:[INGENIERO]],2,0),"OTROS")</f>
        <v>OTROS</v>
      </c>
    </row>
    <row r="5436" spans="1:43" x14ac:dyDescent="0.25">
      <c r="A5436" s="28" t="s">
        <v>14528</v>
      </c>
      <c r="B5436" s="29">
        <v>1</v>
      </c>
      <c r="C5436" s="29" t="s">
        <v>15125</v>
      </c>
      <c r="D5436" s="30" t="s">
        <v>38</v>
      </c>
      <c r="E5436" s="31" t="s">
        <v>720</v>
      </c>
      <c r="F5436" s="31" t="s">
        <v>15126</v>
      </c>
      <c r="G5436" s="88" t="s">
        <v>15127</v>
      </c>
      <c r="H5436" s="29" t="s">
        <v>79</v>
      </c>
      <c r="I5436" s="32" t="s">
        <v>43</v>
      </c>
      <c r="J5436" s="29" t="s">
        <v>8</v>
      </c>
      <c r="K5436" s="33" t="s">
        <v>59</v>
      </c>
      <c r="L5436" s="33" t="s">
        <v>4609</v>
      </c>
      <c r="M5436" s="29" t="s">
        <v>81</v>
      </c>
      <c r="N5436" s="29">
        <v>0</v>
      </c>
      <c r="O5436" s="29" t="s">
        <v>47</v>
      </c>
      <c r="P5436" s="33">
        <v>855</v>
      </c>
      <c r="Q5436" s="33" t="s">
        <v>48</v>
      </c>
      <c r="R5436" s="80" t="s">
        <v>242</v>
      </c>
      <c r="S5436" s="81" t="s">
        <v>64</v>
      </c>
      <c r="T5436" s="81" t="s">
        <v>51</v>
      </c>
      <c r="U5436" s="82" t="s">
        <v>96</v>
      </c>
      <c r="V5436" s="83">
        <v>1.1000000000000001</v>
      </c>
      <c r="W5436" s="89">
        <v>1501.5000000000002</v>
      </c>
      <c r="X5436" s="85">
        <v>1</v>
      </c>
      <c r="Y5436" s="86">
        <v>2.65</v>
      </c>
      <c r="Z5436" s="82">
        <v>5</v>
      </c>
      <c r="AA5436" s="87">
        <v>0.53</v>
      </c>
      <c r="AB5436" s="83">
        <v>0</v>
      </c>
      <c r="AC5436" s="89">
        <v>0</v>
      </c>
      <c r="AD5436" s="90">
        <v>43623</v>
      </c>
      <c r="AE5436" s="90">
        <v>43623</v>
      </c>
      <c r="AF5436" s="82">
        <v>0</v>
      </c>
      <c r="AG5436" s="84" t="s">
        <v>53</v>
      </c>
      <c r="AH5436" s="83">
        <v>0</v>
      </c>
      <c r="AI5436" s="89">
        <v>0</v>
      </c>
      <c r="AJ5436" s="89">
        <v>0</v>
      </c>
      <c r="AK5436" s="60" t="str">
        <f>+IF(Tabla1[[#This Row],[REQUEST_TY]]="SR MANTENIMIENTO CORRECTIVO", "EMERGENCIA", "OTROS")</f>
        <v>EMERGENCIA</v>
      </c>
      <c r="AL5436" s="6" t="str">
        <f>+_xlfn.IFS(Tabla1[[#This Row],[Veces obj]]&lt;=1,"0-1",Tabla1[[#This Row],[Veces obj]]&lt;=2,"1-2",Tabla1[[#This Row],[Veces obj]]&lt;=3,"2-3",TRUE,"&gt;3")</f>
        <v>0-1</v>
      </c>
      <c r="AM5436" s="60" t="str">
        <f>+_xlfn.IFS(MONTH(Tabla1[[#This Row],[MES]])&lt;=3,"Q1",MONTH(Tabla1[[#This Row],[MES]])&lt;=6,"Q2",MONTH(Tabla1[[#This Row],[MES]])&lt;=9,"Q3",TRUE,"Q4")</f>
        <v>Q2</v>
      </c>
      <c r="AN5436" s="15" t="str">
        <f>+IFERROR(VLOOKUP(Tabla1[[#This Row],[CUENTA]],CTAS[],2,0),"OTROS")</f>
        <v>OTROS</v>
      </c>
      <c r="AP5436" s="15" t="str">
        <f>+IFERROR(VLOOKUP(Tabla1[[#This Row],[EMPLEADO]],IS[],3,0),"OTROS")</f>
        <v>OTROS</v>
      </c>
      <c r="AQ5436" s="15" t="str">
        <f>+IFERROR(VLOOKUP(Tabla1[[#This Row],[EMPLEADO]],IS[[NÓMINA]:[INGENIERO]],2,0),"OTROS")</f>
        <v>OTROS</v>
      </c>
    </row>
    <row r="5437" spans="1:43" x14ac:dyDescent="0.25">
      <c r="A5437" s="28" t="s">
        <v>14528</v>
      </c>
      <c r="B5437" s="29">
        <v>1</v>
      </c>
      <c r="C5437" s="29" t="s">
        <v>15128</v>
      </c>
      <c r="D5437" s="30" t="s">
        <v>38</v>
      </c>
      <c r="E5437" s="31" t="s">
        <v>226</v>
      </c>
      <c r="F5437" s="31" t="s">
        <v>15129</v>
      </c>
      <c r="G5437" s="88" t="s">
        <v>5656</v>
      </c>
      <c r="H5437" s="29" t="s">
        <v>568</v>
      </c>
      <c r="I5437" s="32" t="s">
        <v>43</v>
      </c>
      <c r="J5437" s="29" t="s">
        <v>8</v>
      </c>
      <c r="K5437" s="33" t="s">
        <v>71</v>
      </c>
      <c r="L5437" s="33" t="s">
        <v>569</v>
      </c>
      <c r="M5437" s="29" t="s">
        <v>570</v>
      </c>
      <c r="N5437" s="29">
        <v>0</v>
      </c>
      <c r="O5437" s="29" t="s">
        <v>47</v>
      </c>
      <c r="P5437" s="33">
        <v>61</v>
      </c>
      <c r="Q5437" s="33" t="s">
        <v>48</v>
      </c>
      <c r="R5437" s="80" t="s">
        <v>153</v>
      </c>
      <c r="S5437" s="81" t="s">
        <v>50</v>
      </c>
      <c r="T5437" s="81" t="s">
        <v>51</v>
      </c>
      <c r="U5437" s="82" t="s">
        <v>52</v>
      </c>
      <c r="V5437" s="83">
        <v>1.05</v>
      </c>
      <c r="W5437" s="89">
        <v>750.75000000000011</v>
      </c>
      <c r="X5437" s="85">
        <v>1</v>
      </c>
      <c r="Y5437" s="86">
        <v>2.42</v>
      </c>
      <c r="Z5437" s="82">
        <v>5</v>
      </c>
      <c r="AA5437" s="87">
        <v>0.48399999999999999</v>
      </c>
      <c r="AB5437" s="83">
        <v>0</v>
      </c>
      <c r="AC5437" s="89">
        <v>0</v>
      </c>
      <c r="AD5437" s="90">
        <v>43623</v>
      </c>
      <c r="AE5437" s="90">
        <v>43623</v>
      </c>
      <c r="AF5437" s="82">
        <v>0</v>
      </c>
      <c r="AG5437" s="84" t="s">
        <v>53</v>
      </c>
      <c r="AH5437" s="83">
        <v>0</v>
      </c>
      <c r="AI5437" s="89">
        <v>0</v>
      </c>
      <c r="AJ5437" s="89">
        <v>0</v>
      </c>
      <c r="AK5437" s="60" t="str">
        <f>+IF(Tabla1[[#This Row],[REQUEST_TY]]="SR MANTENIMIENTO CORRECTIVO", "EMERGENCIA", "OTROS")</f>
        <v>EMERGENCIA</v>
      </c>
      <c r="AL5437" s="6" t="str">
        <f>+_xlfn.IFS(Tabla1[[#This Row],[Veces obj]]&lt;=1,"0-1",Tabla1[[#This Row],[Veces obj]]&lt;=2,"1-2",Tabla1[[#This Row],[Veces obj]]&lt;=3,"2-3",TRUE,"&gt;3")</f>
        <v>0-1</v>
      </c>
      <c r="AM5437" s="60" t="str">
        <f>+_xlfn.IFS(MONTH(Tabla1[[#This Row],[MES]])&lt;=3,"Q1",MONTH(Tabla1[[#This Row],[MES]])&lt;=6,"Q2",MONTH(Tabla1[[#This Row],[MES]])&lt;=9,"Q3",TRUE,"Q4")</f>
        <v>Q2</v>
      </c>
      <c r="AN5437" s="15" t="str">
        <f>+IFERROR(VLOOKUP(Tabla1[[#This Row],[CUENTA]],CTAS[],2,0),"OTROS")</f>
        <v>OTROS</v>
      </c>
      <c r="AP5437" s="15" t="str">
        <f>+IFERROR(VLOOKUP(Tabla1[[#This Row],[EMPLEADO]],IS[],3,0),"OTROS")</f>
        <v>OTROS</v>
      </c>
      <c r="AQ5437" s="15" t="str">
        <f>+IFERROR(VLOOKUP(Tabla1[[#This Row],[EMPLEADO]],IS[[NÓMINA]:[INGENIERO]],2,0),"OTROS")</f>
        <v>OTROS</v>
      </c>
    </row>
    <row r="5438" spans="1:43" x14ac:dyDescent="0.25">
      <c r="A5438" s="28" t="s">
        <v>14528</v>
      </c>
      <c r="B5438" s="29">
        <v>1</v>
      </c>
      <c r="C5438" s="29" t="s">
        <v>15130</v>
      </c>
      <c r="D5438" s="30" t="s">
        <v>38</v>
      </c>
      <c r="E5438" s="31" t="s">
        <v>176</v>
      </c>
      <c r="F5438" s="31" t="s">
        <v>15131</v>
      </c>
      <c r="G5438" s="88" t="s">
        <v>7302</v>
      </c>
      <c r="H5438" s="29" t="s">
        <v>79</v>
      </c>
      <c r="I5438" s="32" t="s">
        <v>43</v>
      </c>
      <c r="J5438" s="29" t="s">
        <v>8</v>
      </c>
      <c r="K5438" s="33" t="s">
        <v>338</v>
      </c>
      <c r="L5438" s="33" t="s">
        <v>7303</v>
      </c>
      <c r="M5438" s="29" t="s">
        <v>1482</v>
      </c>
      <c r="N5438" s="29">
        <v>0</v>
      </c>
      <c r="O5438" s="29" t="s">
        <v>47</v>
      </c>
      <c r="P5438" s="33">
        <v>64</v>
      </c>
      <c r="Q5438" s="33" t="s">
        <v>48</v>
      </c>
      <c r="R5438" s="80" t="s">
        <v>49</v>
      </c>
      <c r="S5438" s="81" t="s">
        <v>50</v>
      </c>
      <c r="T5438" s="81" t="s">
        <v>51</v>
      </c>
      <c r="U5438" s="82" t="s">
        <v>52</v>
      </c>
      <c r="V5438" s="83">
        <v>1.05</v>
      </c>
      <c r="W5438" s="89">
        <v>750.75000000000011</v>
      </c>
      <c r="X5438" s="85">
        <v>1</v>
      </c>
      <c r="Y5438" s="86">
        <v>1.94</v>
      </c>
      <c r="Z5438" s="82">
        <v>5</v>
      </c>
      <c r="AA5438" s="87">
        <v>0.38800000000000001</v>
      </c>
      <c r="AB5438" s="83">
        <v>0</v>
      </c>
      <c r="AC5438" s="89">
        <v>0</v>
      </c>
      <c r="AD5438" s="90">
        <v>43623</v>
      </c>
      <c r="AE5438" s="90">
        <v>43625</v>
      </c>
      <c r="AF5438" s="82">
        <v>0</v>
      </c>
      <c r="AG5438" s="84" t="s">
        <v>53</v>
      </c>
      <c r="AH5438" s="83">
        <v>0</v>
      </c>
      <c r="AI5438" s="89">
        <v>0</v>
      </c>
      <c r="AJ5438" s="89">
        <v>0</v>
      </c>
      <c r="AK5438" s="60" t="str">
        <f>+IF(Tabla1[[#This Row],[REQUEST_TY]]="SR MANTENIMIENTO CORRECTIVO", "EMERGENCIA", "OTROS")</f>
        <v>EMERGENCIA</v>
      </c>
      <c r="AL5438" s="6" t="str">
        <f>+_xlfn.IFS(Tabla1[[#This Row],[Veces obj]]&lt;=1,"0-1",Tabla1[[#This Row],[Veces obj]]&lt;=2,"1-2",Tabla1[[#This Row],[Veces obj]]&lt;=3,"2-3",TRUE,"&gt;3")</f>
        <v>0-1</v>
      </c>
      <c r="AM5438" s="60" t="str">
        <f>+_xlfn.IFS(MONTH(Tabla1[[#This Row],[MES]])&lt;=3,"Q1",MONTH(Tabla1[[#This Row],[MES]])&lt;=6,"Q2",MONTH(Tabla1[[#This Row],[MES]])&lt;=9,"Q3",TRUE,"Q4")</f>
        <v>Q2</v>
      </c>
      <c r="AN5438" s="15" t="str">
        <f>+IFERROR(VLOOKUP(Tabla1[[#This Row],[CUENTA]],CTAS[],2,0),"OTROS")</f>
        <v>OTROS</v>
      </c>
      <c r="AP5438" s="15" t="str">
        <f>+IFERROR(VLOOKUP(Tabla1[[#This Row],[EMPLEADO]],IS[],3,0),"OTROS")</f>
        <v>OTROS</v>
      </c>
      <c r="AQ5438" s="15" t="str">
        <f>+IFERROR(VLOOKUP(Tabla1[[#This Row],[EMPLEADO]],IS[[NÓMINA]:[INGENIERO]],2,0),"OTROS")</f>
        <v>OTROS</v>
      </c>
    </row>
    <row r="5439" spans="1:43" x14ac:dyDescent="0.25">
      <c r="A5439" s="28" t="s">
        <v>14528</v>
      </c>
      <c r="B5439" s="29">
        <v>1</v>
      </c>
      <c r="C5439" s="29" t="s">
        <v>15132</v>
      </c>
      <c r="D5439" s="30" t="s">
        <v>38</v>
      </c>
      <c r="E5439" s="31" t="s">
        <v>1784</v>
      </c>
      <c r="F5439" s="31" t="s">
        <v>15133</v>
      </c>
      <c r="G5439" s="88" t="s">
        <v>3323</v>
      </c>
      <c r="H5439" s="29" t="s">
        <v>136</v>
      </c>
      <c r="I5439" s="32" t="s">
        <v>43</v>
      </c>
      <c r="J5439" s="29" t="s">
        <v>8</v>
      </c>
      <c r="K5439" s="33" t="s">
        <v>3324</v>
      </c>
      <c r="L5439" s="33" t="s">
        <v>3325</v>
      </c>
      <c r="M5439" s="29" t="s">
        <v>736</v>
      </c>
      <c r="N5439" s="29">
        <v>0</v>
      </c>
      <c r="O5439" s="29" t="s">
        <v>47</v>
      </c>
      <c r="P5439" s="33">
        <v>21</v>
      </c>
      <c r="Q5439" s="33" t="s">
        <v>62</v>
      </c>
      <c r="R5439" s="80" t="s">
        <v>1789</v>
      </c>
      <c r="S5439" s="81" t="s">
        <v>110</v>
      </c>
      <c r="T5439" s="81" t="s">
        <v>51</v>
      </c>
      <c r="U5439" s="82" t="s">
        <v>363</v>
      </c>
      <c r="V5439" s="83">
        <v>1.1000000000000001</v>
      </c>
      <c r="W5439" s="89">
        <v>2359.5</v>
      </c>
      <c r="X5439" s="85">
        <v>1</v>
      </c>
      <c r="Y5439" s="86">
        <v>2</v>
      </c>
      <c r="Z5439" s="82">
        <v>3</v>
      </c>
      <c r="AA5439" s="87">
        <v>0.66666666666666663</v>
      </c>
      <c r="AB5439" s="83">
        <v>0</v>
      </c>
      <c r="AC5439" s="89">
        <v>0</v>
      </c>
      <c r="AD5439" s="90">
        <v>43623</v>
      </c>
      <c r="AE5439" s="90">
        <v>43625</v>
      </c>
      <c r="AF5439" s="82">
        <v>0</v>
      </c>
      <c r="AG5439" s="84" t="s">
        <v>53</v>
      </c>
      <c r="AH5439" s="83">
        <v>0</v>
      </c>
      <c r="AI5439" s="89">
        <v>0</v>
      </c>
      <c r="AJ5439" s="89">
        <v>0</v>
      </c>
      <c r="AK5439" s="60" t="str">
        <f>+IF(Tabla1[[#This Row],[REQUEST_TY]]="SR MANTENIMIENTO CORRECTIVO", "EMERGENCIA", "OTROS")</f>
        <v>EMERGENCIA</v>
      </c>
      <c r="AL5439" s="6" t="str">
        <f>+_xlfn.IFS(Tabla1[[#This Row],[Veces obj]]&lt;=1,"0-1",Tabla1[[#This Row],[Veces obj]]&lt;=2,"1-2",Tabla1[[#This Row],[Veces obj]]&lt;=3,"2-3",TRUE,"&gt;3")</f>
        <v>0-1</v>
      </c>
      <c r="AM5439" s="60" t="str">
        <f>+_xlfn.IFS(MONTH(Tabla1[[#This Row],[MES]])&lt;=3,"Q1",MONTH(Tabla1[[#This Row],[MES]])&lt;=6,"Q2",MONTH(Tabla1[[#This Row],[MES]])&lt;=9,"Q3",TRUE,"Q4")</f>
        <v>Q2</v>
      </c>
      <c r="AN5439" s="15" t="str">
        <f>+IFERROR(VLOOKUP(Tabla1[[#This Row],[CUENTA]],CTAS[],2,0),"OTROS")</f>
        <v>OTROS</v>
      </c>
      <c r="AP5439" s="15" t="str">
        <f>+IFERROR(VLOOKUP(Tabla1[[#This Row],[EMPLEADO]],IS[],3,0),"OTROS")</f>
        <v>OTROS</v>
      </c>
      <c r="AQ5439" s="15" t="str">
        <f>+IFERROR(VLOOKUP(Tabla1[[#This Row],[EMPLEADO]],IS[[NÓMINA]:[INGENIERO]],2,0),"OTROS")</f>
        <v>OTROS</v>
      </c>
    </row>
    <row r="5440" spans="1:43" x14ac:dyDescent="0.25">
      <c r="A5440" s="28" t="s">
        <v>14528</v>
      </c>
      <c r="B5440" s="29">
        <v>1</v>
      </c>
      <c r="C5440" s="29" t="s">
        <v>15134</v>
      </c>
      <c r="D5440" s="30" t="s">
        <v>38</v>
      </c>
      <c r="E5440" s="31" t="s">
        <v>67</v>
      </c>
      <c r="F5440" s="31" t="s">
        <v>15135</v>
      </c>
      <c r="G5440" s="88" t="s">
        <v>69</v>
      </c>
      <c r="H5440" s="29" t="s">
        <v>297</v>
      </c>
      <c r="I5440" s="32" t="s">
        <v>43</v>
      </c>
      <c r="J5440" s="29" t="s">
        <v>8</v>
      </c>
      <c r="K5440" s="33" t="s">
        <v>71</v>
      </c>
      <c r="L5440" s="33" t="s">
        <v>72</v>
      </c>
      <c r="M5440" s="29" t="s">
        <v>73</v>
      </c>
      <c r="N5440" s="29">
        <v>0</v>
      </c>
      <c r="O5440" s="29" t="s">
        <v>47</v>
      </c>
      <c r="P5440" s="33">
        <v>156</v>
      </c>
      <c r="Q5440" s="33" t="s">
        <v>48</v>
      </c>
      <c r="R5440" s="80" t="s">
        <v>74</v>
      </c>
      <c r="S5440" s="81" t="s">
        <v>50</v>
      </c>
      <c r="T5440" s="81" t="s">
        <v>51</v>
      </c>
      <c r="U5440" s="82" t="s">
        <v>52</v>
      </c>
      <c r="V5440" s="83">
        <v>1.05</v>
      </c>
      <c r="W5440" s="89">
        <v>750.75000000000011</v>
      </c>
      <c r="X5440" s="85">
        <v>1</v>
      </c>
      <c r="Y5440" s="86">
        <v>0.55000000000000004</v>
      </c>
      <c r="Z5440" s="82">
        <v>5</v>
      </c>
      <c r="AA5440" s="87">
        <v>0.11000000000000001</v>
      </c>
      <c r="AB5440" s="83">
        <v>0</v>
      </c>
      <c r="AC5440" s="89">
        <v>0</v>
      </c>
      <c r="AD5440" s="90">
        <v>43623</v>
      </c>
      <c r="AE5440" s="90">
        <v>43625</v>
      </c>
      <c r="AF5440" s="82">
        <v>0</v>
      </c>
      <c r="AG5440" s="84" t="s">
        <v>53</v>
      </c>
      <c r="AH5440" s="83">
        <v>0</v>
      </c>
      <c r="AI5440" s="89">
        <v>0</v>
      </c>
      <c r="AJ5440" s="89">
        <v>0</v>
      </c>
      <c r="AK5440" s="60" t="str">
        <f>+IF(Tabla1[[#This Row],[REQUEST_TY]]="SR MANTENIMIENTO CORRECTIVO", "EMERGENCIA", "OTROS")</f>
        <v>EMERGENCIA</v>
      </c>
      <c r="AL5440" s="6" t="str">
        <f>+_xlfn.IFS(Tabla1[[#This Row],[Veces obj]]&lt;=1,"0-1",Tabla1[[#This Row],[Veces obj]]&lt;=2,"1-2",Tabla1[[#This Row],[Veces obj]]&lt;=3,"2-3",TRUE,"&gt;3")</f>
        <v>0-1</v>
      </c>
      <c r="AM5440" s="60" t="str">
        <f>+_xlfn.IFS(MONTH(Tabla1[[#This Row],[MES]])&lt;=3,"Q1",MONTH(Tabla1[[#This Row],[MES]])&lt;=6,"Q2",MONTH(Tabla1[[#This Row],[MES]])&lt;=9,"Q3",TRUE,"Q4")</f>
        <v>Q2</v>
      </c>
      <c r="AN5440" s="15" t="str">
        <f>+IFERROR(VLOOKUP(Tabla1[[#This Row],[CUENTA]],CTAS[],2,0),"OTROS")</f>
        <v>OTROS</v>
      </c>
      <c r="AP5440" s="15" t="str">
        <f>+IFERROR(VLOOKUP(Tabla1[[#This Row],[EMPLEADO]],IS[],3,0),"OTROS")</f>
        <v>JUAREZ</v>
      </c>
      <c r="AQ5440" s="15" t="str">
        <f>+IFERROR(VLOOKUP(Tabla1[[#This Row],[EMPLEADO]],IS[[NÓMINA]:[INGENIERO]],2,0),"OTROS")</f>
        <v>ALFREDO TORRES</v>
      </c>
    </row>
    <row r="5441" spans="1:43" x14ac:dyDescent="0.25">
      <c r="A5441" s="28" t="s">
        <v>14528</v>
      </c>
      <c r="B5441" s="29">
        <v>1</v>
      </c>
      <c r="C5441" s="29" t="s">
        <v>15136</v>
      </c>
      <c r="D5441" s="30" t="s">
        <v>38</v>
      </c>
      <c r="E5441" s="31" t="s">
        <v>39</v>
      </c>
      <c r="F5441" s="31" t="s">
        <v>15137</v>
      </c>
      <c r="G5441" s="88" t="s">
        <v>2620</v>
      </c>
      <c r="H5441" s="29" t="s">
        <v>592</v>
      </c>
      <c r="I5441" s="32" t="s">
        <v>43</v>
      </c>
      <c r="J5441" s="29" t="s">
        <v>8</v>
      </c>
      <c r="K5441" s="33" t="s">
        <v>117</v>
      </c>
      <c r="L5441" s="33" t="s">
        <v>2621</v>
      </c>
      <c r="M5441" s="29" t="s">
        <v>2622</v>
      </c>
      <c r="N5441" s="29">
        <v>0</v>
      </c>
      <c r="O5441" s="29" t="s">
        <v>47</v>
      </c>
      <c r="P5441" s="33">
        <v>149</v>
      </c>
      <c r="Q5441" s="33" t="s">
        <v>48</v>
      </c>
      <c r="R5441" s="80" t="s">
        <v>49</v>
      </c>
      <c r="S5441" s="81" t="s">
        <v>50</v>
      </c>
      <c r="T5441" s="81" t="s">
        <v>208</v>
      </c>
      <c r="U5441" s="82" t="s">
        <v>52</v>
      </c>
      <c r="V5441" s="83">
        <v>1.05</v>
      </c>
      <c r="W5441" s="89">
        <v>750.75000000000011</v>
      </c>
      <c r="X5441" s="85">
        <v>1</v>
      </c>
      <c r="Y5441" s="86">
        <v>4.18</v>
      </c>
      <c r="Z5441" s="82">
        <v>9</v>
      </c>
      <c r="AA5441" s="87">
        <v>0.46444444444444444</v>
      </c>
      <c r="AB5441" s="83">
        <v>0</v>
      </c>
      <c r="AC5441" s="89">
        <v>0</v>
      </c>
      <c r="AD5441" s="90">
        <v>43623</v>
      </c>
      <c r="AE5441" s="90">
        <v>43625</v>
      </c>
      <c r="AF5441" s="82">
        <v>0</v>
      </c>
      <c r="AG5441" s="84" t="s">
        <v>53</v>
      </c>
      <c r="AH5441" s="83">
        <v>0</v>
      </c>
      <c r="AI5441" s="89">
        <v>0</v>
      </c>
      <c r="AJ5441" s="89">
        <v>0</v>
      </c>
      <c r="AK5441" s="60" t="str">
        <f>+IF(Tabla1[[#This Row],[REQUEST_TY]]="SR MANTENIMIENTO CORRECTIVO", "EMERGENCIA", "OTROS")</f>
        <v>EMERGENCIA</v>
      </c>
      <c r="AL5441" s="6" t="str">
        <f>+_xlfn.IFS(Tabla1[[#This Row],[Veces obj]]&lt;=1,"0-1",Tabla1[[#This Row],[Veces obj]]&lt;=2,"1-2",Tabla1[[#This Row],[Veces obj]]&lt;=3,"2-3",TRUE,"&gt;3")</f>
        <v>0-1</v>
      </c>
      <c r="AM5441" s="60" t="str">
        <f>+_xlfn.IFS(MONTH(Tabla1[[#This Row],[MES]])&lt;=3,"Q1",MONTH(Tabla1[[#This Row],[MES]])&lt;=6,"Q2",MONTH(Tabla1[[#This Row],[MES]])&lt;=9,"Q3",TRUE,"Q4")</f>
        <v>Q2</v>
      </c>
      <c r="AN5441" s="15" t="str">
        <f>+IFERROR(VLOOKUP(Tabla1[[#This Row],[CUENTA]],CTAS[],2,0),"OTROS")</f>
        <v>OTROS</v>
      </c>
      <c r="AP5441" s="15" t="str">
        <f>+IFERROR(VLOOKUP(Tabla1[[#This Row],[EMPLEADO]],IS[],3,0),"OTROS")</f>
        <v>CHIHUAHUA</v>
      </c>
      <c r="AQ5441" s="15" t="str">
        <f>+IFERROR(VLOOKUP(Tabla1[[#This Row],[EMPLEADO]],IS[[NÓMINA]:[INGENIERO]],2,0),"OTROS")</f>
        <v>VICTOR MENDEZ</v>
      </c>
    </row>
    <row r="5442" spans="1:43" x14ac:dyDescent="0.25">
      <c r="A5442" s="28" t="s">
        <v>14528</v>
      </c>
      <c r="B5442" s="29">
        <v>1</v>
      </c>
      <c r="C5442" s="29" t="s">
        <v>15138</v>
      </c>
      <c r="D5442" s="30" t="s">
        <v>38</v>
      </c>
      <c r="E5442" s="31" t="s">
        <v>76</v>
      </c>
      <c r="F5442" s="31" t="s">
        <v>15139</v>
      </c>
      <c r="G5442" s="88" t="s">
        <v>1038</v>
      </c>
      <c r="H5442" s="29" t="s">
        <v>471</v>
      </c>
      <c r="I5442" s="32" t="s">
        <v>43</v>
      </c>
      <c r="J5442" s="29" t="s">
        <v>8</v>
      </c>
      <c r="K5442" s="33" t="s">
        <v>102</v>
      </c>
      <c r="L5442" s="33" t="s">
        <v>1039</v>
      </c>
      <c r="M5442" s="29" t="s">
        <v>310</v>
      </c>
      <c r="N5442" s="29">
        <v>0</v>
      </c>
      <c r="O5442" s="29" t="s">
        <v>47</v>
      </c>
      <c r="P5442" s="33">
        <v>16</v>
      </c>
      <c r="Q5442" s="33" t="s">
        <v>62</v>
      </c>
      <c r="R5442" s="80" t="s">
        <v>63</v>
      </c>
      <c r="S5442" s="81" t="s">
        <v>64</v>
      </c>
      <c r="T5442" s="81" t="s">
        <v>51</v>
      </c>
      <c r="U5442" s="82" t="s">
        <v>65</v>
      </c>
      <c r="V5442" s="83">
        <v>0.8</v>
      </c>
      <c r="W5442" s="89">
        <v>1092</v>
      </c>
      <c r="X5442" s="85">
        <v>1</v>
      </c>
      <c r="Y5442" s="86">
        <v>1.45</v>
      </c>
      <c r="Z5442" s="82">
        <v>5</v>
      </c>
      <c r="AA5442" s="87">
        <v>0.28999999999999998</v>
      </c>
      <c r="AB5442" s="83">
        <v>0</v>
      </c>
      <c r="AC5442" s="89">
        <v>0</v>
      </c>
      <c r="AD5442" s="90">
        <v>43623</v>
      </c>
      <c r="AE5442" s="90">
        <v>43625</v>
      </c>
      <c r="AF5442" s="82">
        <v>0</v>
      </c>
      <c r="AG5442" s="84" t="s">
        <v>53</v>
      </c>
      <c r="AH5442" s="83">
        <v>0</v>
      </c>
      <c r="AI5442" s="89">
        <v>0</v>
      </c>
      <c r="AJ5442" s="89">
        <v>0</v>
      </c>
      <c r="AK5442" s="60" t="str">
        <f>+IF(Tabla1[[#This Row],[REQUEST_TY]]="SR MANTENIMIENTO CORRECTIVO", "EMERGENCIA", "OTROS")</f>
        <v>EMERGENCIA</v>
      </c>
      <c r="AL5442" s="6" t="str">
        <f>+_xlfn.IFS(Tabla1[[#This Row],[Veces obj]]&lt;=1,"0-1",Tabla1[[#This Row],[Veces obj]]&lt;=2,"1-2",Tabla1[[#This Row],[Veces obj]]&lt;=3,"2-3",TRUE,"&gt;3")</f>
        <v>0-1</v>
      </c>
      <c r="AM5442" s="60" t="str">
        <f>+_xlfn.IFS(MONTH(Tabla1[[#This Row],[MES]])&lt;=3,"Q1",MONTH(Tabla1[[#This Row],[MES]])&lt;=6,"Q2",MONTH(Tabla1[[#This Row],[MES]])&lt;=9,"Q3",TRUE,"Q4")</f>
        <v>Q2</v>
      </c>
      <c r="AN5442" s="15" t="str">
        <f>+IFERROR(VLOOKUP(Tabla1[[#This Row],[CUENTA]],CTAS[],2,0),"OTROS")</f>
        <v>OTROS</v>
      </c>
      <c r="AP5442" s="15" t="str">
        <f>+IFERROR(VLOOKUP(Tabla1[[#This Row],[EMPLEADO]],IS[],3,0),"OTROS")</f>
        <v>OTROS</v>
      </c>
      <c r="AQ5442" s="15" t="str">
        <f>+IFERROR(VLOOKUP(Tabla1[[#This Row],[EMPLEADO]],IS[[NÓMINA]:[INGENIERO]],2,0),"OTROS")</f>
        <v>OTROS</v>
      </c>
    </row>
    <row r="5443" spans="1:43" x14ac:dyDescent="0.25">
      <c r="A5443" s="28" t="s">
        <v>14528</v>
      </c>
      <c r="B5443" s="29">
        <v>1</v>
      </c>
      <c r="C5443" s="29" t="s">
        <v>15140</v>
      </c>
      <c r="D5443" s="30" t="s">
        <v>38</v>
      </c>
      <c r="E5443" s="31" t="s">
        <v>348</v>
      </c>
      <c r="F5443" s="31" t="s">
        <v>15141</v>
      </c>
      <c r="G5443" s="88" t="s">
        <v>4284</v>
      </c>
      <c r="H5443" s="29" t="s">
        <v>471</v>
      </c>
      <c r="I5443" s="32" t="s">
        <v>43</v>
      </c>
      <c r="J5443" s="29" t="s">
        <v>8</v>
      </c>
      <c r="K5443" s="33" t="s">
        <v>102</v>
      </c>
      <c r="L5443" s="33" t="s">
        <v>1039</v>
      </c>
      <c r="M5443" s="29" t="s">
        <v>310</v>
      </c>
      <c r="N5443" s="29">
        <v>0</v>
      </c>
      <c r="O5443" s="29" t="s">
        <v>47</v>
      </c>
      <c r="P5443" s="33">
        <v>16</v>
      </c>
      <c r="Q5443" s="33" t="s">
        <v>62</v>
      </c>
      <c r="R5443" s="80" t="s">
        <v>223</v>
      </c>
      <c r="S5443" s="81" t="s">
        <v>139</v>
      </c>
      <c r="T5443" s="81" t="s">
        <v>51</v>
      </c>
      <c r="U5443" s="82" t="s">
        <v>262</v>
      </c>
      <c r="V5443" s="83">
        <v>1.05</v>
      </c>
      <c r="W5443" s="89">
        <v>1651.6500000000003</v>
      </c>
      <c r="X5443" s="85">
        <v>1</v>
      </c>
      <c r="Y5443" s="86">
        <v>2.11</v>
      </c>
      <c r="Z5443" s="82">
        <v>4</v>
      </c>
      <c r="AA5443" s="87">
        <v>0.52749999999999997</v>
      </c>
      <c r="AB5443" s="83">
        <v>0</v>
      </c>
      <c r="AC5443" s="89">
        <v>0</v>
      </c>
      <c r="AD5443" s="90">
        <v>43623</v>
      </c>
      <c r="AE5443" s="90">
        <v>43625</v>
      </c>
      <c r="AF5443" s="82">
        <v>0</v>
      </c>
      <c r="AG5443" s="84" t="s">
        <v>53</v>
      </c>
      <c r="AH5443" s="83">
        <v>0</v>
      </c>
      <c r="AI5443" s="89">
        <v>0</v>
      </c>
      <c r="AJ5443" s="89">
        <v>0</v>
      </c>
      <c r="AK5443" s="60" t="str">
        <f>+IF(Tabla1[[#This Row],[REQUEST_TY]]="SR MANTENIMIENTO CORRECTIVO", "EMERGENCIA", "OTROS")</f>
        <v>EMERGENCIA</v>
      </c>
      <c r="AL5443" s="6" t="str">
        <f>+_xlfn.IFS(Tabla1[[#This Row],[Veces obj]]&lt;=1,"0-1",Tabla1[[#This Row],[Veces obj]]&lt;=2,"1-2",Tabla1[[#This Row],[Veces obj]]&lt;=3,"2-3",TRUE,"&gt;3")</f>
        <v>0-1</v>
      </c>
      <c r="AM5443" s="60" t="str">
        <f>+_xlfn.IFS(MONTH(Tabla1[[#This Row],[MES]])&lt;=3,"Q1",MONTH(Tabla1[[#This Row],[MES]])&lt;=6,"Q2",MONTH(Tabla1[[#This Row],[MES]])&lt;=9,"Q3",TRUE,"Q4")</f>
        <v>Q2</v>
      </c>
      <c r="AN5443" s="15" t="str">
        <f>+IFERROR(VLOOKUP(Tabla1[[#This Row],[CUENTA]],CTAS[],2,0),"OTROS")</f>
        <v>OTROS</v>
      </c>
      <c r="AP5443" s="15" t="str">
        <f>+IFERROR(VLOOKUP(Tabla1[[#This Row],[EMPLEADO]],IS[],3,0),"OTROS")</f>
        <v>OTROS</v>
      </c>
      <c r="AQ5443" s="15" t="str">
        <f>+IFERROR(VLOOKUP(Tabla1[[#This Row],[EMPLEADO]],IS[[NÓMINA]:[INGENIERO]],2,0),"OTROS")</f>
        <v>OTROS</v>
      </c>
    </row>
    <row r="5444" spans="1:43" x14ac:dyDescent="0.25">
      <c r="A5444" s="28" t="s">
        <v>14528</v>
      </c>
      <c r="B5444" s="29">
        <v>1</v>
      </c>
      <c r="C5444" s="29" t="s">
        <v>15142</v>
      </c>
      <c r="D5444" s="30" t="s">
        <v>38</v>
      </c>
      <c r="E5444" s="31" t="s">
        <v>558</v>
      </c>
      <c r="F5444" s="31" t="s">
        <v>15143</v>
      </c>
      <c r="G5444" s="88" t="s">
        <v>1508</v>
      </c>
      <c r="H5444" s="29" t="s">
        <v>271</v>
      </c>
      <c r="I5444" s="32" t="s">
        <v>43</v>
      </c>
      <c r="J5444" s="29" t="s">
        <v>8</v>
      </c>
      <c r="K5444" s="33" t="s">
        <v>798</v>
      </c>
      <c r="L5444" s="33" t="s">
        <v>1509</v>
      </c>
      <c r="M5444" s="29" t="s">
        <v>1510</v>
      </c>
      <c r="N5444" s="29">
        <v>1</v>
      </c>
      <c r="O5444" s="29" t="s">
        <v>105</v>
      </c>
      <c r="P5444" s="33">
        <v>7</v>
      </c>
      <c r="Q5444" s="33" t="s">
        <v>194</v>
      </c>
      <c r="R5444" s="80" t="s">
        <v>95</v>
      </c>
      <c r="S5444" s="81" t="s">
        <v>64</v>
      </c>
      <c r="T5444" s="81" t="s">
        <v>51</v>
      </c>
      <c r="U5444" s="82" t="s">
        <v>195</v>
      </c>
      <c r="V5444" s="83">
        <v>0.6</v>
      </c>
      <c r="W5444" s="89">
        <v>0</v>
      </c>
      <c r="X5444" s="85">
        <v>1</v>
      </c>
      <c r="Y5444" s="86">
        <v>2</v>
      </c>
      <c r="Z5444" s="82">
        <v>5</v>
      </c>
      <c r="AA5444" s="87">
        <v>0.4</v>
      </c>
      <c r="AB5444" s="83">
        <v>0</v>
      </c>
      <c r="AC5444" s="89">
        <v>0</v>
      </c>
      <c r="AD5444" s="90">
        <v>43623</v>
      </c>
      <c r="AE5444" s="90">
        <v>43625</v>
      </c>
      <c r="AF5444" s="82">
        <v>0</v>
      </c>
      <c r="AG5444" s="84" t="s">
        <v>53</v>
      </c>
      <c r="AH5444" s="83">
        <v>0</v>
      </c>
      <c r="AI5444" s="89">
        <v>0</v>
      </c>
      <c r="AJ5444" s="89">
        <v>0</v>
      </c>
      <c r="AK5444" s="60" t="str">
        <f>+IF(Tabla1[[#This Row],[REQUEST_TY]]="SR MANTENIMIENTO CORRECTIVO", "EMERGENCIA", "OTROS")</f>
        <v>EMERGENCIA</v>
      </c>
      <c r="AL5444" s="6" t="str">
        <f>+_xlfn.IFS(Tabla1[[#This Row],[Veces obj]]&lt;=1,"0-1",Tabla1[[#This Row],[Veces obj]]&lt;=2,"1-2",Tabla1[[#This Row],[Veces obj]]&lt;=3,"2-3",TRUE,"&gt;3")</f>
        <v>0-1</v>
      </c>
      <c r="AM5444" s="60" t="str">
        <f>+_xlfn.IFS(MONTH(Tabla1[[#This Row],[MES]])&lt;=3,"Q1",MONTH(Tabla1[[#This Row],[MES]])&lt;=6,"Q2",MONTH(Tabla1[[#This Row],[MES]])&lt;=9,"Q3",TRUE,"Q4")</f>
        <v>Q2</v>
      </c>
      <c r="AN5444" s="15" t="str">
        <f>+IFERROR(VLOOKUP(Tabla1[[#This Row],[CUENTA]],CTAS[],2,0),"OTROS")</f>
        <v>OTROS</v>
      </c>
      <c r="AP5444" s="15" t="str">
        <f>+IFERROR(VLOOKUP(Tabla1[[#This Row],[EMPLEADO]],IS[],3,0),"OTROS")</f>
        <v>OTROS</v>
      </c>
      <c r="AQ5444" s="15" t="str">
        <f>+IFERROR(VLOOKUP(Tabla1[[#This Row],[EMPLEADO]],IS[[NÓMINA]:[INGENIERO]],2,0),"OTROS")</f>
        <v>OTROS</v>
      </c>
    </row>
    <row r="5445" spans="1:43" x14ac:dyDescent="0.25">
      <c r="A5445" s="28" t="s">
        <v>14528</v>
      </c>
      <c r="B5445" s="29">
        <v>1</v>
      </c>
      <c r="C5445" s="29" t="s">
        <v>15144</v>
      </c>
      <c r="D5445" s="30" t="s">
        <v>3346</v>
      </c>
      <c r="E5445" s="31" t="s">
        <v>39</v>
      </c>
      <c r="F5445" s="31" t="s">
        <v>15145</v>
      </c>
      <c r="G5445" s="88" t="s">
        <v>15146</v>
      </c>
      <c r="H5445" s="29" t="s">
        <v>42</v>
      </c>
      <c r="I5445" s="32" t="s">
        <v>43</v>
      </c>
      <c r="J5445" s="29" t="s">
        <v>8</v>
      </c>
      <c r="K5445" s="33" t="s">
        <v>490</v>
      </c>
      <c r="L5445" s="33" t="s">
        <v>491</v>
      </c>
      <c r="M5445" s="29" t="s">
        <v>131</v>
      </c>
      <c r="N5445" s="29">
        <v>1</v>
      </c>
      <c r="O5445" s="29" t="s">
        <v>47</v>
      </c>
      <c r="P5445" s="33" t="s">
        <v>822</v>
      </c>
      <c r="Q5445" s="33" t="s">
        <v>48</v>
      </c>
      <c r="R5445" s="80" t="s">
        <v>49</v>
      </c>
      <c r="S5445" s="81" t="s">
        <v>50</v>
      </c>
      <c r="T5445" s="81" t="s">
        <v>51</v>
      </c>
      <c r="U5445" s="82" t="s">
        <v>52</v>
      </c>
      <c r="V5445" s="83">
        <v>1</v>
      </c>
      <c r="W5445" s="89">
        <v>0</v>
      </c>
      <c r="X5445" s="85">
        <v>0</v>
      </c>
      <c r="Y5445" s="86">
        <v>5</v>
      </c>
      <c r="Z5445" s="82">
        <v>5</v>
      </c>
      <c r="AA5445" s="87">
        <v>1</v>
      </c>
      <c r="AB5445" s="83">
        <v>0</v>
      </c>
      <c r="AC5445" s="89">
        <v>0</v>
      </c>
      <c r="AD5445" s="90">
        <v>43622</v>
      </c>
      <c r="AE5445" s="90">
        <v>43625</v>
      </c>
      <c r="AF5445" s="82">
        <v>1</v>
      </c>
      <c r="AG5445" s="84" t="s">
        <v>53</v>
      </c>
      <c r="AH5445" s="83">
        <v>0</v>
      </c>
      <c r="AI5445" s="89">
        <v>0</v>
      </c>
      <c r="AJ5445" s="89">
        <v>0</v>
      </c>
      <c r="AK5445" s="60" t="str">
        <f>+IF(Tabla1[[#This Row],[REQUEST_TY]]="SR MANTENIMIENTO CORRECTIVO", "EMERGENCIA", "OTROS")</f>
        <v>OTROS</v>
      </c>
      <c r="AL5445" s="6" t="str">
        <f>+_xlfn.IFS(Tabla1[[#This Row],[Veces obj]]&lt;=1,"0-1",Tabla1[[#This Row],[Veces obj]]&lt;=2,"1-2",Tabla1[[#This Row],[Veces obj]]&lt;=3,"2-3",TRUE,"&gt;3")</f>
        <v>0-1</v>
      </c>
      <c r="AM5445" s="60" t="str">
        <f>+_xlfn.IFS(MONTH(Tabla1[[#This Row],[MES]])&lt;=3,"Q1",MONTH(Tabla1[[#This Row],[MES]])&lt;=6,"Q2",MONTH(Tabla1[[#This Row],[MES]])&lt;=9,"Q3",TRUE,"Q4")</f>
        <v>Q2</v>
      </c>
      <c r="AN5445" s="15" t="str">
        <f>+IFERROR(VLOOKUP(Tabla1[[#This Row],[CUENTA]],CTAS[],2,0),"OTROS")</f>
        <v>OTROS</v>
      </c>
      <c r="AP5445" s="15" t="str">
        <f>+IFERROR(VLOOKUP(Tabla1[[#This Row],[EMPLEADO]],IS[],3,0),"OTROS")</f>
        <v>OTROS</v>
      </c>
      <c r="AQ5445" s="15" t="str">
        <f>+IFERROR(VLOOKUP(Tabla1[[#This Row],[EMPLEADO]],IS[[NÓMINA]:[INGENIERO]],2,0),"OTROS")</f>
        <v>OTROS</v>
      </c>
    </row>
    <row r="5446" spans="1:43" x14ac:dyDescent="0.25">
      <c r="A5446" s="28" t="s">
        <v>14528</v>
      </c>
      <c r="B5446" s="29">
        <v>1</v>
      </c>
      <c r="C5446" s="29" t="s">
        <v>15147</v>
      </c>
      <c r="D5446" s="30" t="s">
        <v>38</v>
      </c>
      <c r="E5446" s="31" t="s">
        <v>789</v>
      </c>
      <c r="F5446" s="31" t="s">
        <v>15148</v>
      </c>
      <c r="G5446" s="88" t="s">
        <v>15149</v>
      </c>
      <c r="H5446" s="29" t="s">
        <v>484</v>
      </c>
      <c r="I5446" s="32" t="s">
        <v>43</v>
      </c>
      <c r="J5446" s="29" t="s">
        <v>8</v>
      </c>
      <c r="K5446" s="33" t="s">
        <v>2300</v>
      </c>
      <c r="L5446" s="33" t="s">
        <v>4065</v>
      </c>
      <c r="M5446" s="29" t="s">
        <v>94</v>
      </c>
      <c r="N5446" s="29">
        <v>1</v>
      </c>
      <c r="O5446" s="29" t="s">
        <v>47</v>
      </c>
      <c r="P5446" s="33">
        <v>289</v>
      </c>
      <c r="Q5446" s="33" t="s">
        <v>48</v>
      </c>
      <c r="R5446" s="80" t="s">
        <v>242</v>
      </c>
      <c r="S5446" s="81" t="s">
        <v>64</v>
      </c>
      <c r="T5446" s="81" t="s">
        <v>51</v>
      </c>
      <c r="U5446" s="82" t="s">
        <v>96</v>
      </c>
      <c r="V5446" s="83">
        <v>1.1000000000000001</v>
      </c>
      <c r="W5446" s="89">
        <v>0</v>
      </c>
      <c r="X5446" s="85">
        <v>1</v>
      </c>
      <c r="Y5446" s="86">
        <v>1.22</v>
      </c>
      <c r="Z5446" s="82">
        <v>5</v>
      </c>
      <c r="AA5446" s="87">
        <v>0.24399999999999999</v>
      </c>
      <c r="AB5446" s="83">
        <v>0</v>
      </c>
      <c r="AC5446" s="89">
        <v>0</v>
      </c>
      <c r="AD5446" s="90">
        <v>43623</v>
      </c>
      <c r="AE5446" s="90">
        <v>43625</v>
      </c>
      <c r="AF5446" s="82">
        <v>0</v>
      </c>
      <c r="AG5446" s="84" t="s">
        <v>53</v>
      </c>
      <c r="AH5446" s="83">
        <v>0</v>
      </c>
      <c r="AI5446" s="89">
        <v>0</v>
      </c>
      <c r="AJ5446" s="89">
        <v>0</v>
      </c>
      <c r="AK5446" s="60" t="str">
        <f>+IF(Tabla1[[#This Row],[REQUEST_TY]]="SR MANTENIMIENTO CORRECTIVO", "EMERGENCIA", "OTROS")</f>
        <v>EMERGENCIA</v>
      </c>
      <c r="AL5446" s="6" t="str">
        <f>+_xlfn.IFS(Tabla1[[#This Row],[Veces obj]]&lt;=1,"0-1",Tabla1[[#This Row],[Veces obj]]&lt;=2,"1-2",Tabla1[[#This Row],[Veces obj]]&lt;=3,"2-3",TRUE,"&gt;3")</f>
        <v>0-1</v>
      </c>
      <c r="AM5446" s="60" t="str">
        <f>+_xlfn.IFS(MONTH(Tabla1[[#This Row],[MES]])&lt;=3,"Q1",MONTH(Tabla1[[#This Row],[MES]])&lt;=6,"Q2",MONTH(Tabla1[[#This Row],[MES]])&lt;=9,"Q3",TRUE,"Q4")</f>
        <v>Q2</v>
      </c>
      <c r="AN5446" s="15" t="str">
        <f>+IFERROR(VLOOKUP(Tabla1[[#This Row],[CUENTA]],CTAS[],2,0),"OTROS")</f>
        <v>OTROS</v>
      </c>
      <c r="AP5446" s="15" t="str">
        <f>+IFERROR(VLOOKUP(Tabla1[[#This Row],[EMPLEADO]],IS[],3,0),"OTROS")</f>
        <v>OTROS</v>
      </c>
      <c r="AQ5446" s="15" t="str">
        <f>+IFERROR(VLOOKUP(Tabla1[[#This Row],[EMPLEADO]],IS[[NÓMINA]:[INGENIERO]],2,0),"OTROS")</f>
        <v>OTROS</v>
      </c>
    </row>
    <row r="5447" spans="1:43" x14ac:dyDescent="0.25">
      <c r="A5447" s="28" t="s">
        <v>14528</v>
      </c>
      <c r="B5447" s="29">
        <v>1</v>
      </c>
      <c r="C5447" s="29" t="s">
        <v>15150</v>
      </c>
      <c r="D5447" s="30" t="s">
        <v>3346</v>
      </c>
      <c r="E5447" s="31" t="s">
        <v>39</v>
      </c>
      <c r="F5447" s="31" t="s">
        <v>15151</v>
      </c>
      <c r="G5447" s="88" t="s">
        <v>489</v>
      </c>
      <c r="H5447" s="29" t="s">
        <v>42</v>
      </c>
      <c r="I5447" s="32" t="s">
        <v>43</v>
      </c>
      <c r="J5447" s="29" t="s">
        <v>8</v>
      </c>
      <c r="K5447" s="33" t="s">
        <v>490</v>
      </c>
      <c r="L5447" s="33" t="s">
        <v>491</v>
      </c>
      <c r="M5447" s="29" t="s">
        <v>131</v>
      </c>
      <c r="N5447" s="29">
        <v>1</v>
      </c>
      <c r="O5447" s="29" t="s">
        <v>47</v>
      </c>
      <c r="P5447" s="33" t="s">
        <v>822</v>
      </c>
      <c r="Q5447" s="33" t="s">
        <v>48</v>
      </c>
      <c r="R5447" s="80" t="s">
        <v>49</v>
      </c>
      <c r="S5447" s="81" t="s">
        <v>50</v>
      </c>
      <c r="T5447" s="81" t="s">
        <v>51</v>
      </c>
      <c r="U5447" s="82" t="s">
        <v>52</v>
      </c>
      <c r="V5447" s="83">
        <v>1</v>
      </c>
      <c r="W5447" s="89">
        <v>0</v>
      </c>
      <c r="X5447" s="85">
        <v>0</v>
      </c>
      <c r="Y5447" s="86">
        <v>5</v>
      </c>
      <c r="Z5447" s="82">
        <v>5</v>
      </c>
      <c r="AA5447" s="87">
        <v>1</v>
      </c>
      <c r="AB5447" s="83">
        <v>0</v>
      </c>
      <c r="AC5447" s="89">
        <v>0</v>
      </c>
      <c r="AD5447" s="90">
        <v>43622</v>
      </c>
      <c r="AE5447" s="90">
        <v>43625</v>
      </c>
      <c r="AF5447" s="82">
        <v>1</v>
      </c>
      <c r="AG5447" s="84" t="s">
        <v>53</v>
      </c>
      <c r="AH5447" s="83">
        <v>0</v>
      </c>
      <c r="AI5447" s="89">
        <v>0</v>
      </c>
      <c r="AJ5447" s="89">
        <v>0</v>
      </c>
      <c r="AK5447" s="60" t="str">
        <f>+IF(Tabla1[[#This Row],[REQUEST_TY]]="SR MANTENIMIENTO CORRECTIVO", "EMERGENCIA", "OTROS")</f>
        <v>OTROS</v>
      </c>
      <c r="AL5447" s="6" t="str">
        <f>+_xlfn.IFS(Tabla1[[#This Row],[Veces obj]]&lt;=1,"0-1",Tabla1[[#This Row],[Veces obj]]&lt;=2,"1-2",Tabla1[[#This Row],[Veces obj]]&lt;=3,"2-3",TRUE,"&gt;3")</f>
        <v>0-1</v>
      </c>
      <c r="AM5447" s="60" t="str">
        <f>+_xlfn.IFS(MONTH(Tabla1[[#This Row],[MES]])&lt;=3,"Q1",MONTH(Tabla1[[#This Row],[MES]])&lt;=6,"Q2",MONTH(Tabla1[[#This Row],[MES]])&lt;=9,"Q3",TRUE,"Q4")</f>
        <v>Q2</v>
      </c>
      <c r="AN5447" s="15" t="str">
        <f>+IFERROR(VLOOKUP(Tabla1[[#This Row],[CUENTA]],CTAS[],2,0),"OTROS")</f>
        <v>OTROS</v>
      </c>
      <c r="AP5447" s="15" t="str">
        <f>+IFERROR(VLOOKUP(Tabla1[[#This Row],[EMPLEADO]],IS[],3,0),"OTROS")</f>
        <v>OTROS</v>
      </c>
      <c r="AQ5447" s="15" t="str">
        <f>+IFERROR(VLOOKUP(Tabla1[[#This Row],[EMPLEADO]],IS[[NÓMINA]:[INGENIERO]],2,0),"OTROS")</f>
        <v>OTROS</v>
      </c>
    </row>
    <row r="5448" spans="1:43" x14ac:dyDescent="0.25">
      <c r="A5448" s="28" t="s">
        <v>14528</v>
      </c>
      <c r="B5448" s="29">
        <v>1</v>
      </c>
      <c r="C5448" s="29" t="s">
        <v>15152</v>
      </c>
      <c r="D5448" s="30" t="s">
        <v>3346</v>
      </c>
      <c r="E5448" s="31" t="s">
        <v>39</v>
      </c>
      <c r="F5448" s="31" t="s">
        <v>15153</v>
      </c>
      <c r="G5448" s="88" t="s">
        <v>8049</v>
      </c>
      <c r="H5448" s="29" t="s">
        <v>42</v>
      </c>
      <c r="I5448" s="32" t="s">
        <v>43</v>
      </c>
      <c r="J5448" s="29" t="s">
        <v>8</v>
      </c>
      <c r="K5448" s="33" t="s">
        <v>44</v>
      </c>
      <c r="L5448" s="33" t="s">
        <v>2134</v>
      </c>
      <c r="M5448" s="29" t="s">
        <v>131</v>
      </c>
      <c r="N5448" s="29">
        <v>1</v>
      </c>
      <c r="O5448" s="29" t="s">
        <v>47</v>
      </c>
      <c r="P5448" s="33" t="s">
        <v>822</v>
      </c>
      <c r="Q5448" s="33" t="s">
        <v>48</v>
      </c>
      <c r="R5448" s="80" t="s">
        <v>49</v>
      </c>
      <c r="S5448" s="81" t="s">
        <v>50</v>
      </c>
      <c r="T5448" s="81" t="s">
        <v>51</v>
      </c>
      <c r="U5448" s="82" t="s">
        <v>52</v>
      </c>
      <c r="V5448" s="83">
        <v>1</v>
      </c>
      <c r="W5448" s="89">
        <v>0</v>
      </c>
      <c r="X5448" s="85">
        <v>0</v>
      </c>
      <c r="Y5448" s="86">
        <v>5</v>
      </c>
      <c r="Z5448" s="82">
        <v>5</v>
      </c>
      <c r="AA5448" s="87">
        <v>1</v>
      </c>
      <c r="AB5448" s="83">
        <v>0</v>
      </c>
      <c r="AC5448" s="89">
        <v>0</v>
      </c>
      <c r="AD5448" s="90">
        <v>43622</v>
      </c>
      <c r="AE5448" s="90">
        <v>43625</v>
      </c>
      <c r="AF5448" s="82">
        <v>1</v>
      </c>
      <c r="AG5448" s="84" t="s">
        <v>53</v>
      </c>
      <c r="AH5448" s="83">
        <v>0</v>
      </c>
      <c r="AI5448" s="89">
        <v>0</v>
      </c>
      <c r="AJ5448" s="89">
        <v>0</v>
      </c>
      <c r="AK5448" s="60" t="str">
        <f>+IF(Tabla1[[#This Row],[REQUEST_TY]]="SR MANTENIMIENTO CORRECTIVO", "EMERGENCIA", "OTROS")</f>
        <v>OTROS</v>
      </c>
      <c r="AL5448" s="6" t="str">
        <f>+_xlfn.IFS(Tabla1[[#This Row],[Veces obj]]&lt;=1,"0-1",Tabla1[[#This Row],[Veces obj]]&lt;=2,"1-2",Tabla1[[#This Row],[Veces obj]]&lt;=3,"2-3",TRUE,"&gt;3")</f>
        <v>0-1</v>
      </c>
      <c r="AM5448" s="60" t="str">
        <f>+_xlfn.IFS(MONTH(Tabla1[[#This Row],[MES]])&lt;=3,"Q1",MONTH(Tabla1[[#This Row],[MES]])&lt;=6,"Q2",MONTH(Tabla1[[#This Row],[MES]])&lt;=9,"Q3",TRUE,"Q4")</f>
        <v>Q2</v>
      </c>
      <c r="AN5448" s="15" t="str">
        <f>+IFERROR(VLOOKUP(Tabla1[[#This Row],[CUENTA]],CTAS[],2,0),"OTROS")</f>
        <v>OTROS</v>
      </c>
      <c r="AP5448" s="15" t="str">
        <f>+IFERROR(VLOOKUP(Tabla1[[#This Row],[EMPLEADO]],IS[],3,0),"OTROS")</f>
        <v>OTROS</v>
      </c>
      <c r="AQ5448" s="15" t="str">
        <f>+IFERROR(VLOOKUP(Tabla1[[#This Row],[EMPLEADO]],IS[[NÓMINA]:[INGENIERO]],2,0),"OTROS")</f>
        <v>OTROS</v>
      </c>
    </row>
    <row r="5449" spans="1:43" x14ac:dyDescent="0.25">
      <c r="A5449" s="28" t="s">
        <v>14528</v>
      </c>
      <c r="B5449" s="29">
        <v>1</v>
      </c>
      <c r="C5449" s="29" t="s">
        <v>15154</v>
      </c>
      <c r="D5449" s="30" t="s">
        <v>3346</v>
      </c>
      <c r="E5449" s="31" t="s">
        <v>39</v>
      </c>
      <c r="F5449" s="31" t="s">
        <v>15155</v>
      </c>
      <c r="G5449" s="88" t="s">
        <v>15156</v>
      </c>
      <c r="H5449" s="29" t="s">
        <v>42</v>
      </c>
      <c r="I5449" s="32" t="s">
        <v>43</v>
      </c>
      <c r="J5449" s="29" t="s">
        <v>8</v>
      </c>
      <c r="K5449" s="33" t="s">
        <v>798</v>
      </c>
      <c r="L5449" s="33" t="s">
        <v>1729</v>
      </c>
      <c r="M5449" s="29" t="s">
        <v>131</v>
      </c>
      <c r="N5449" s="29">
        <v>1</v>
      </c>
      <c r="O5449" s="29" t="s">
        <v>47</v>
      </c>
      <c r="P5449" s="33" t="s">
        <v>822</v>
      </c>
      <c r="Q5449" s="33" t="s">
        <v>48</v>
      </c>
      <c r="R5449" s="80" t="s">
        <v>49</v>
      </c>
      <c r="S5449" s="81" t="s">
        <v>50</v>
      </c>
      <c r="T5449" s="81" t="s">
        <v>51</v>
      </c>
      <c r="U5449" s="82" t="s">
        <v>52</v>
      </c>
      <c r="V5449" s="83">
        <v>1</v>
      </c>
      <c r="W5449" s="89">
        <v>0</v>
      </c>
      <c r="X5449" s="85">
        <v>0</v>
      </c>
      <c r="Y5449" s="86">
        <v>5</v>
      </c>
      <c r="Z5449" s="82">
        <v>5</v>
      </c>
      <c r="AA5449" s="87">
        <v>1</v>
      </c>
      <c r="AB5449" s="83">
        <v>0</v>
      </c>
      <c r="AC5449" s="89">
        <v>0</v>
      </c>
      <c r="AD5449" s="90">
        <v>43623</v>
      </c>
      <c r="AE5449" s="90">
        <v>43625</v>
      </c>
      <c r="AF5449" s="82">
        <v>0</v>
      </c>
      <c r="AG5449" s="84" t="s">
        <v>53</v>
      </c>
      <c r="AH5449" s="83">
        <v>0</v>
      </c>
      <c r="AI5449" s="89">
        <v>0</v>
      </c>
      <c r="AJ5449" s="89">
        <v>0</v>
      </c>
      <c r="AK5449" s="60" t="str">
        <f>+IF(Tabla1[[#This Row],[REQUEST_TY]]="SR MANTENIMIENTO CORRECTIVO", "EMERGENCIA", "OTROS")</f>
        <v>OTROS</v>
      </c>
      <c r="AL5449" s="6" t="str">
        <f>+_xlfn.IFS(Tabla1[[#This Row],[Veces obj]]&lt;=1,"0-1",Tabla1[[#This Row],[Veces obj]]&lt;=2,"1-2",Tabla1[[#This Row],[Veces obj]]&lt;=3,"2-3",TRUE,"&gt;3")</f>
        <v>0-1</v>
      </c>
      <c r="AM5449" s="60" t="str">
        <f>+_xlfn.IFS(MONTH(Tabla1[[#This Row],[MES]])&lt;=3,"Q1",MONTH(Tabla1[[#This Row],[MES]])&lt;=6,"Q2",MONTH(Tabla1[[#This Row],[MES]])&lt;=9,"Q3",TRUE,"Q4")</f>
        <v>Q2</v>
      </c>
      <c r="AN5449" s="15" t="str">
        <f>+IFERROR(VLOOKUP(Tabla1[[#This Row],[CUENTA]],CTAS[],2,0),"OTROS")</f>
        <v>OTROS</v>
      </c>
      <c r="AP5449" s="15" t="str">
        <f>+IFERROR(VLOOKUP(Tabla1[[#This Row],[EMPLEADO]],IS[],3,0),"OTROS")</f>
        <v>OTROS</v>
      </c>
      <c r="AQ5449" s="15" t="str">
        <f>+IFERROR(VLOOKUP(Tabla1[[#This Row],[EMPLEADO]],IS[[NÓMINA]:[INGENIERO]],2,0),"OTROS")</f>
        <v>OTROS</v>
      </c>
    </row>
    <row r="5450" spans="1:43" x14ac:dyDescent="0.25">
      <c r="A5450" s="28" t="s">
        <v>14528</v>
      </c>
      <c r="B5450" s="29">
        <v>1</v>
      </c>
      <c r="C5450" s="29" t="s">
        <v>15157</v>
      </c>
      <c r="D5450" s="30" t="s">
        <v>3346</v>
      </c>
      <c r="E5450" s="31" t="s">
        <v>39</v>
      </c>
      <c r="F5450" s="31" t="s">
        <v>15158</v>
      </c>
      <c r="G5450" s="88" t="s">
        <v>15159</v>
      </c>
      <c r="H5450" s="29" t="s">
        <v>42</v>
      </c>
      <c r="I5450" s="32" t="s">
        <v>43</v>
      </c>
      <c r="J5450" s="29" t="s">
        <v>8</v>
      </c>
      <c r="K5450" s="33" t="s">
        <v>798</v>
      </c>
      <c r="L5450" s="33" t="s">
        <v>1729</v>
      </c>
      <c r="M5450" s="29" t="s">
        <v>131</v>
      </c>
      <c r="N5450" s="29">
        <v>1</v>
      </c>
      <c r="O5450" s="29" t="s">
        <v>47</v>
      </c>
      <c r="P5450" s="33" t="s">
        <v>822</v>
      </c>
      <c r="Q5450" s="33" t="s">
        <v>48</v>
      </c>
      <c r="R5450" s="80" t="s">
        <v>49</v>
      </c>
      <c r="S5450" s="81" t="s">
        <v>50</v>
      </c>
      <c r="T5450" s="81" t="s">
        <v>51</v>
      </c>
      <c r="U5450" s="82" t="s">
        <v>52</v>
      </c>
      <c r="V5450" s="83">
        <v>1</v>
      </c>
      <c r="W5450" s="89">
        <v>0</v>
      </c>
      <c r="X5450" s="85">
        <v>0</v>
      </c>
      <c r="Y5450" s="86">
        <v>5</v>
      </c>
      <c r="Z5450" s="82">
        <v>5</v>
      </c>
      <c r="AA5450" s="87">
        <v>1</v>
      </c>
      <c r="AB5450" s="83">
        <v>0</v>
      </c>
      <c r="AC5450" s="89">
        <v>0</v>
      </c>
      <c r="AD5450" s="90">
        <v>43623</v>
      </c>
      <c r="AE5450" s="90">
        <v>43625</v>
      </c>
      <c r="AF5450" s="82">
        <v>0</v>
      </c>
      <c r="AG5450" s="84" t="s">
        <v>53</v>
      </c>
      <c r="AH5450" s="83">
        <v>0</v>
      </c>
      <c r="AI5450" s="89">
        <v>0</v>
      </c>
      <c r="AJ5450" s="89">
        <v>0</v>
      </c>
      <c r="AK5450" s="60" t="str">
        <f>+IF(Tabla1[[#This Row],[REQUEST_TY]]="SR MANTENIMIENTO CORRECTIVO", "EMERGENCIA", "OTROS")</f>
        <v>OTROS</v>
      </c>
      <c r="AL5450" s="6" t="str">
        <f>+_xlfn.IFS(Tabla1[[#This Row],[Veces obj]]&lt;=1,"0-1",Tabla1[[#This Row],[Veces obj]]&lt;=2,"1-2",Tabla1[[#This Row],[Veces obj]]&lt;=3,"2-3",TRUE,"&gt;3")</f>
        <v>0-1</v>
      </c>
      <c r="AM5450" s="60" t="str">
        <f>+_xlfn.IFS(MONTH(Tabla1[[#This Row],[MES]])&lt;=3,"Q1",MONTH(Tabla1[[#This Row],[MES]])&lt;=6,"Q2",MONTH(Tabla1[[#This Row],[MES]])&lt;=9,"Q3",TRUE,"Q4")</f>
        <v>Q2</v>
      </c>
      <c r="AN5450" s="15" t="str">
        <f>+IFERROR(VLOOKUP(Tabla1[[#This Row],[CUENTA]],CTAS[],2,0),"OTROS")</f>
        <v>OTROS</v>
      </c>
      <c r="AP5450" s="15" t="str">
        <f>+IFERROR(VLOOKUP(Tabla1[[#This Row],[EMPLEADO]],IS[],3,0),"OTROS")</f>
        <v>OTROS</v>
      </c>
      <c r="AQ5450" s="15" t="str">
        <f>+IFERROR(VLOOKUP(Tabla1[[#This Row],[EMPLEADO]],IS[[NÓMINA]:[INGENIERO]],2,0),"OTROS")</f>
        <v>OTROS</v>
      </c>
    </row>
    <row r="5451" spans="1:43" x14ac:dyDescent="0.25">
      <c r="A5451" s="28" t="s">
        <v>14528</v>
      </c>
      <c r="B5451" s="29">
        <v>1</v>
      </c>
      <c r="C5451" s="29" t="s">
        <v>15160</v>
      </c>
      <c r="D5451" s="30" t="s">
        <v>3346</v>
      </c>
      <c r="E5451" s="31" t="s">
        <v>39</v>
      </c>
      <c r="F5451" s="31" t="s">
        <v>15161</v>
      </c>
      <c r="G5451" s="88" t="s">
        <v>3868</v>
      </c>
      <c r="H5451" s="29" t="s">
        <v>42</v>
      </c>
      <c r="I5451" s="32" t="s">
        <v>43</v>
      </c>
      <c r="J5451" s="29" t="s">
        <v>8</v>
      </c>
      <c r="K5451" s="33" t="s">
        <v>3865</v>
      </c>
      <c r="L5451" s="33" t="s">
        <v>3866</v>
      </c>
      <c r="M5451" s="29" t="s">
        <v>131</v>
      </c>
      <c r="N5451" s="29">
        <v>1</v>
      </c>
      <c r="O5451" s="29" t="s">
        <v>47</v>
      </c>
      <c r="P5451" s="33" t="s">
        <v>822</v>
      </c>
      <c r="Q5451" s="33" t="s">
        <v>48</v>
      </c>
      <c r="R5451" s="80" t="s">
        <v>49</v>
      </c>
      <c r="S5451" s="81" t="s">
        <v>50</v>
      </c>
      <c r="T5451" s="81" t="s">
        <v>51</v>
      </c>
      <c r="U5451" s="82" t="s">
        <v>52</v>
      </c>
      <c r="V5451" s="83">
        <v>1</v>
      </c>
      <c r="W5451" s="89">
        <v>0</v>
      </c>
      <c r="X5451" s="85">
        <v>0</v>
      </c>
      <c r="Y5451" s="86">
        <v>5</v>
      </c>
      <c r="Z5451" s="82">
        <v>5</v>
      </c>
      <c r="AA5451" s="87">
        <v>1</v>
      </c>
      <c r="AB5451" s="83">
        <v>0</v>
      </c>
      <c r="AC5451" s="89">
        <v>0</v>
      </c>
      <c r="AD5451" s="90">
        <v>43623</v>
      </c>
      <c r="AE5451" s="90">
        <v>43625</v>
      </c>
      <c r="AF5451" s="82">
        <v>0</v>
      </c>
      <c r="AG5451" s="84" t="s">
        <v>53</v>
      </c>
      <c r="AH5451" s="83">
        <v>0</v>
      </c>
      <c r="AI5451" s="89">
        <v>0</v>
      </c>
      <c r="AJ5451" s="89">
        <v>0</v>
      </c>
      <c r="AK5451" s="60" t="str">
        <f>+IF(Tabla1[[#This Row],[REQUEST_TY]]="SR MANTENIMIENTO CORRECTIVO", "EMERGENCIA", "OTROS")</f>
        <v>OTROS</v>
      </c>
      <c r="AL5451" s="6" t="str">
        <f>+_xlfn.IFS(Tabla1[[#This Row],[Veces obj]]&lt;=1,"0-1",Tabla1[[#This Row],[Veces obj]]&lt;=2,"1-2",Tabla1[[#This Row],[Veces obj]]&lt;=3,"2-3",TRUE,"&gt;3")</f>
        <v>0-1</v>
      </c>
      <c r="AM5451" s="60" t="str">
        <f>+_xlfn.IFS(MONTH(Tabla1[[#This Row],[MES]])&lt;=3,"Q1",MONTH(Tabla1[[#This Row],[MES]])&lt;=6,"Q2",MONTH(Tabla1[[#This Row],[MES]])&lt;=9,"Q3",TRUE,"Q4")</f>
        <v>Q2</v>
      </c>
      <c r="AN5451" s="15" t="str">
        <f>+IFERROR(VLOOKUP(Tabla1[[#This Row],[CUENTA]],CTAS[],2,0),"OTROS")</f>
        <v>OTROS</v>
      </c>
      <c r="AP5451" s="15" t="str">
        <f>+IFERROR(VLOOKUP(Tabla1[[#This Row],[EMPLEADO]],IS[],3,0),"OTROS")</f>
        <v>OTROS</v>
      </c>
      <c r="AQ5451" s="15" t="str">
        <f>+IFERROR(VLOOKUP(Tabla1[[#This Row],[EMPLEADO]],IS[[NÓMINA]:[INGENIERO]],2,0),"OTROS")</f>
        <v>OTROS</v>
      </c>
    </row>
    <row r="5452" spans="1:43" x14ac:dyDescent="0.25">
      <c r="A5452" s="28" t="s">
        <v>14528</v>
      </c>
      <c r="B5452" s="29">
        <v>1</v>
      </c>
      <c r="C5452" s="29" t="s">
        <v>15162</v>
      </c>
      <c r="D5452" s="30" t="s">
        <v>3346</v>
      </c>
      <c r="E5452" s="31" t="s">
        <v>39</v>
      </c>
      <c r="F5452" s="31" t="s">
        <v>15163</v>
      </c>
      <c r="G5452" s="88" t="s">
        <v>15164</v>
      </c>
      <c r="H5452" s="29" t="s">
        <v>42</v>
      </c>
      <c r="I5452" s="32" t="s">
        <v>43</v>
      </c>
      <c r="J5452" s="29" t="s">
        <v>8</v>
      </c>
      <c r="K5452" s="33" t="s">
        <v>798</v>
      </c>
      <c r="L5452" s="33" t="s">
        <v>15165</v>
      </c>
      <c r="M5452" s="29" t="s">
        <v>131</v>
      </c>
      <c r="N5452" s="29">
        <v>1</v>
      </c>
      <c r="O5452" s="29" t="s">
        <v>47</v>
      </c>
      <c r="P5452" s="33" t="s">
        <v>822</v>
      </c>
      <c r="Q5452" s="33" t="s">
        <v>48</v>
      </c>
      <c r="R5452" s="80" t="s">
        <v>49</v>
      </c>
      <c r="S5452" s="81" t="s">
        <v>50</v>
      </c>
      <c r="T5452" s="81" t="s">
        <v>51</v>
      </c>
      <c r="U5452" s="82" t="s">
        <v>52</v>
      </c>
      <c r="V5452" s="83">
        <v>1</v>
      </c>
      <c r="W5452" s="89">
        <v>0</v>
      </c>
      <c r="X5452" s="85">
        <v>0</v>
      </c>
      <c r="Y5452" s="86">
        <v>5</v>
      </c>
      <c r="Z5452" s="82">
        <v>5</v>
      </c>
      <c r="AA5452" s="87">
        <v>1</v>
      </c>
      <c r="AB5452" s="83">
        <v>0</v>
      </c>
      <c r="AC5452" s="89">
        <v>0</v>
      </c>
      <c r="AD5452" s="90">
        <v>43623</v>
      </c>
      <c r="AE5452" s="90">
        <v>43625</v>
      </c>
      <c r="AF5452" s="82">
        <v>0</v>
      </c>
      <c r="AG5452" s="84" t="s">
        <v>53</v>
      </c>
      <c r="AH5452" s="83">
        <v>0</v>
      </c>
      <c r="AI5452" s="89">
        <v>0</v>
      </c>
      <c r="AJ5452" s="89">
        <v>0</v>
      </c>
      <c r="AK5452" s="60" t="str">
        <f>+IF(Tabla1[[#This Row],[REQUEST_TY]]="SR MANTENIMIENTO CORRECTIVO", "EMERGENCIA", "OTROS")</f>
        <v>OTROS</v>
      </c>
      <c r="AL5452" s="6" t="str">
        <f>+_xlfn.IFS(Tabla1[[#This Row],[Veces obj]]&lt;=1,"0-1",Tabla1[[#This Row],[Veces obj]]&lt;=2,"1-2",Tabla1[[#This Row],[Veces obj]]&lt;=3,"2-3",TRUE,"&gt;3")</f>
        <v>0-1</v>
      </c>
      <c r="AM5452" s="60" t="str">
        <f>+_xlfn.IFS(MONTH(Tabla1[[#This Row],[MES]])&lt;=3,"Q1",MONTH(Tabla1[[#This Row],[MES]])&lt;=6,"Q2",MONTH(Tabla1[[#This Row],[MES]])&lt;=9,"Q3",TRUE,"Q4")</f>
        <v>Q2</v>
      </c>
      <c r="AN5452" s="15" t="str">
        <f>+IFERROR(VLOOKUP(Tabla1[[#This Row],[CUENTA]],CTAS[],2,0),"OTROS")</f>
        <v>OTROS</v>
      </c>
      <c r="AP5452" s="15" t="str">
        <f>+IFERROR(VLOOKUP(Tabla1[[#This Row],[EMPLEADO]],IS[],3,0),"OTROS")</f>
        <v>OTROS</v>
      </c>
      <c r="AQ5452" s="15" t="str">
        <f>+IFERROR(VLOOKUP(Tabla1[[#This Row],[EMPLEADO]],IS[[NÓMINA]:[INGENIERO]],2,0),"OTROS")</f>
        <v>OTROS</v>
      </c>
    </row>
    <row r="5453" spans="1:43" x14ac:dyDescent="0.25">
      <c r="A5453" s="28" t="s">
        <v>14528</v>
      </c>
      <c r="B5453" s="29">
        <v>1</v>
      </c>
      <c r="C5453" s="29" t="s">
        <v>15166</v>
      </c>
      <c r="D5453" s="30" t="s">
        <v>38</v>
      </c>
      <c r="E5453" s="31" t="s">
        <v>176</v>
      </c>
      <c r="F5453" s="31" t="s">
        <v>15167</v>
      </c>
      <c r="G5453" s="88" t="s">
        <v>15168</v>
      </c>
      <c r="H5453" s="29" t="s">
        <v>409</v>
      </c>
      <c r="I5453" s="32" t="s">
        <v>43</v>
      </c>
      <c r="J5453" s="29" t="s">
        <v>8</v>
      </c>
      <c r="K5453" s="33" t="s">
        <v>338</v>
      </c>
      <c r="L5453" s="33" t="s">
        <v>15169</v>
      </c>
      <c r="M5453" s="29" t="s">
        <v>2809</v>
      </c>
      <c r="N5453" s="29">
        <v>0</v>
      </c>
      <c r="O5453" s="29" t="s">
        <v>47</v>
      </c>
      <c r="P5453" s="33">
        <v>532</v>
      </c>
      <c r="Q5453" s="33" t="s">
        <v>48</v>
      </c>
      <c r="R5453" s="80" t="s">
        <v>49</v>
      </c>
      <c r="S5453" s="81" t="s">
        <v>50</v>
      </c>
      <c r="T5453" s="81" t="s">
        <v>51</v>
      </c>
      <c r="U5453" s="82" t="s">
        <v>52</v>
      </c>
      <c r="V5453" s="83">
        <v>1.05</v>
      </c>
      <c r="W5453" s="89">
        <v>750.75000000000011</v>
      </c>
      <c r="X5453" s="85">
        <v>1</v>
      </c>
      <c r="Y5453" s="86">
        <v>0</v>
      </c>
      <c r="Z5453" s="82">
        <v>5</v>
      </c>
      <c r="AA5453" s="87">
        <v>0</v>
      </c>
      <c r="AB5453" s="83">
        <v>0</v>
      </c>
      <c r="AC5453" s="89">
        <v>0</v>
      </c>
      <c r="AD5453" s="90">
        <v>43624</v>
      </c>
      <c r="AE5453" s="90">
        <v>43625</v>
      </c>
      <c r="AF5453" s="82">
        <v>0</v>
      </c>
      <c r="AG5453" s="84" t="s">
        <v>53</v>
      </c>
      <c r="AH5453" s="83">
        <v>0</v>
      </c>
      <c r="AI5453" s="89">
        <v>0</v>
      </c>
      <c r="AJ5453" s="89">
        <v>0</v>
      </c>
      <c r="AK5453" s="60" t="str">
        <f>+IF(Tabla1[[#This Row],[REQUEST_TY]]="SR MANTENIMIENTO CORRECTIVO", "EMERGENCIA", "OTROS")</f>
        <v>EMERGENCIA</v>
      </c>
      <c r="AL5453" s="6" t="str">
        <f>+_xlfn.IFS(Tabla1[[#This Row],[Veces obj]]&lt;=1,"0-1",Tabla1[[#This Row],[Veces obj]]&lt;=2,"1-2",Tabla1[[#This Row],[Veces obj]]&lt;=3,"2-3",TRUE,"&gt;3")</f>
        <v>0-1</v>
      </c>
      <c r="AM5453" s="60" t="str">
        <f>+_xlfn.IFS(MONTH(Tabla1[[#This Row],[MES]])&lt;=3,"Q1",MONTH(Tabla1[[#This Row],[MES]])&lt;=6,"Q2",MONTH(Tabla1[[#This Row],[MES]])&lt;=9,"Q3",TRUE,"Q4")</f>
        <v>Q2</v>
      </c>
      <c r="AN5453" s="15" t="str">
        <f>+IFERROR(VLOOKUP(Tabla1[[#This Row],[CUENTA]],CTAS[],2,0),"OTROS")</f>
        <v>OTROS</v>
      </c>
      <c r="AP5453" s="15" t="str">
        <f>+IFERROR(VLOOKUP(Tabla1[[#This Row],[EMPLEADO]],IS[],3,0),"OTROS")</f>
        <v>OTROS</v>
      </c>
      <c r="AQ5453" s="15" t="str">
        <f>+IFERROR(VLOOKUP(Tabla1[[#This Row],[EMPLEADO]],IS[[NÓMINA]:[INGENIERO]],2,0),"OTROS")</f>
        <v>OTROS</v>
      </c>
    </row>
    <row r="5454" spans="1:43" x14ac:dyDescent="0.25">
      <c r="A5454" s="28" t="s">
        <v>14528</v>
      </c>
      <c r="B5454" s="29">
        <v>1</v>
      </c>
      <c r="C5454" s="29" t="s">
        <v>15170</v>
      </c>
      <c r="D5454" s="30" t="s">
        <v>38</v>
      </c>
      <c r="E5454" s="31" t="s">
        <v>9780</v>
      </c>
      <c r="F5454" s="31" t="s">
        <v>15171</v>
      </c>
      <c r="G5454" s="88" t="s">
        <v>15172</v>
      </c>
      <c r="H5454" s="29" t="s">
        <v>707</v>
      </c>
      <c r="I5454" s="32" t="s">
        <v>43</v>
      </c>
      <c r="J5454" s="29" t="s">
        <v>8</v>
      </c>
      <c r="K5454" s="33" t="s">
        <v>9783</v>
      </c>
      <c r="L5454" s="33" t="s">
        <v>9784</v>
      </c>
      <c r="M5454" s="29" t="s">
        <v>248</v>
      </c>
      <c r="N5454" s="29">
        <v>0</v>
      </c>
      <c r="O5454" s="29" t="s">
        <v>105</v>
      </c>
      <c r="P5454" s="33">
        <v>212</v>
      </c>
      <c r="Q5454" s="33" t="s">
        <v>48</v>
      </c>
      <c r="R5454" s="80" t="s">
        <v>49</v>
      </c>
      <c r="S5454" s="81" t="s">
        <v>50</v>
      </c>
      <c r="T5454" s="81" t="s">
        <v>51</v>
      </c>
      <c r="U5454" s="82" t="s">
        <v>52</v>
      </c>
      <c r="V5454" s="83">
        <v>1.05</v>
      </c>
      <c r="W5454" s="89">
        <v>491.40000000000003</v>
      </c>
      <c r="X5454" s="85">
        <v>1</v>
      </c>
      <c r="Y5454" s="86">
        <v>3.05</v>
      </c>
      <c r="Z5454" s="82">
        <v>5</v>
      </c>
      <c r="AA5454" s="87">
        <v>0.61</v>
      </c>
      <c r="AB5454" s="83">
        <v>0</v>
      </c>
      <c r="AC5454" s="89">
        <v>0</v>
      </c>
      <c r="AD5454" s="90">
        <v>43623</v>
      </c>
      <c r="AE5454" s="90">
        <v>43626</v>
      </c>
      <c r="AF5454" s="82">
        <v>1</v>
      </c>
      <c r="AG5454" s="84" t="s">
        <v>53</v>
      </c>
      <c r="AH5454" s="83">
        <v>0</v>
      </c>
      <c r="AI5454" s="89">
        <v>0</v>
      </c>
      <c r="AJ5454" s="89">
        <v>0</v>
      </c>
      <c r="AK5454" s="60" t="str">
        <f>+IF(Tabla1[[#This Row],[REQUEST_TY]]="SR MANTENIMIENTO CORRECTIVO", "EMERGENCIA", "OTROS")</f>
        <v>EMERGENCIA</v>
      </c>
      <c r="AL5454" s="6" t="str">
        <f>+_xlfn.IFS(Tabla1[[#This Row],[Veces obj]]&lt;=1,"0-1",Tabla1[[#This Row],[Veces obj]]&lt;=2,"1-2",Tabla1[[#This Row],[Veces obj]]&lt;=3,"2-3",TRUE,"&gt;3")</f>
        <v>0-1</v>
      </c>
      <c r="AM5454" s="60" t="str">
        <f>+_xlfn.IFS(MONTH(Tabla1[[#This Row],[MES]])&lt;=3,"Q1",MONTH(Tabla1[[#This Row],[MES]])&lt;=6,"Q2",MONTH(Tabla1[[#This Row],[MES]])&lt;=9,"Q3",TRUE,"Q4")</f>
        <v>Q2</v>
      </c>
      <c r="AN5454" s="15" t="str">
        <f>+IFERROR(VLOOKUP(Tabla1[[#This Row],[CUENTA]],CTAS[],2,0),"OTROS")</f>
        <v>OTROS</v>
      </c>
      <c r="AP5454" s="15" t="str">
        <f>+IFERROR(VLOOKUP(Tabla1[[#This Row],[EMPLEADO]],IS[],3,0),"OTROS")</f>
        <v>OTROS</v>
      </c>
      <c r="AQ5454" s="15" t="str">
        <f>+IFERROR(VLOOKUP(Tabla1[[#This Row],[EMPLEADO]],IS[[NÓMINA]:[INGENIERO]],2,0),"OTROS")</f>
        <v>OTROS</v>
      </c>
    </row>
    <row r="5455" spans="1:43" x14ac:dyDescent="0.25">
      <c r="A5455" s="28" t="s">
        <v>14528</v>
      </c>
      <c r="B5455" s="29">
        <v>1</v>
      </c>
      <c r="C5455" s="29" t="s">
        <v>15173</v>
      </c>
      <c r="D5455" s="30" t="s">
        <v>3346</v>
      </c>
      <c r="E5455" s="31" t="s">
        <v>39</v>
      </c>
      <c r="F5455" s="31" t="s">
        <v>15174</v>
      </c>
      <c r="G5455" s="88" t="s">
        <v>3146</v>
      </c>
      <c r="H5455" s="29" t="s">
        <v>42</v>
      </c>
      <c r="I5455" s="32" t="s">
        <v>43</v>
      </c>
      <c r="J5455" s="29" t="s">
        <v>8</v>
      </c>
      <c r="K5455" s="33" t="s">
        <v>798</v>
      </c>
      <c r="L5455" s="33" t="s">
        <v>3147</v>
      </c>
      <c r="M5455" s="29" t="s">
        <v>794</v>
      </c>
      <c r="N5455" s="29">
        <v>1</v>
      </c>
      <c r="O5455" s="29" t="s">
        <v>47</v>
      </c>
      <c r="P5455" s="33" t="s">
        <v>822</v>
      </c>
      <c r="Q5455" s="33" t="s">
        <v>48</v>
      </c>
      <c r="R5455" s="80" t="s">
        <v>49</v>
      </c>
      <c r="S5455" s="81" t="s">
        <v>50</v>
      </c>
      <c r="T5455" s="81" t="s">
        <v>51</v>
      </c>
      <c r="U5455" s="82" t="s">
        <v>52</v>
      </c>
      <c r="V5455" s="83">
        <v>1</v>
      </c>
      <c r="W5455" s="89">
        <v>0</v>
      </c>
      <c r="X5455" s="85">
        <v>0</v>
      </c>
      <c r="Y5455" s="86">
        <v>5</v>
      </c>
      <c r="Z5455" s="82">
        <v>5</v>
      </c>
      <c r="AA5455" s="87">
        <v>1</v>
      </c>
      <c r="AB5455" s="83">
        <v>0</v>
      </c>
      <c r="AC5455" s="89">
        <v>0</v>
      </c>
      <c r="AD5455" s="90">
        <v>43619</v>
      </c>
      <c r="AE5455" s="90">
        <v>43626</v>
      </c>
      <c r="AF5455" s="82">
        <v>5</v>
      </c>
      <c r="AG5455" s="84" t="s">
        <v>823</v>
      </c>
      <c r="AH5455" s="83">
        <v>0</v>
      </c>
      <c r="AI5455" s="89">
        <v>0</v>
      </c>
      <c r="AJ5455" s="89">
        <v>0</v>
      </c>
      <c r="AK5455" s="60" t="str">
        <f>+IF(Tabla1[[#This Row],[REQUEST_TY]]="SR MANTENIMIENTO CORRECTIVO", "EMERGENCIA", "OTROS")</f>
        <v>OTROS</v>
      </c>
      <c r="AL5455" s="6" t="str">
        <f>+_xlfn.IFS(Tabla1[[#This Row],[Veces obj]]&lt;=1,"0-1",Tabla1[[#This Row],[Veces obj]]&lt;=2,"1-2",Tabla1[[#This Row],[Veces obj]]&lt;=3,"2-3",TRUE,"&gt;3")</f>
        <v>0-1</v>
      </c>
      <c r="AM5455" s="60" t="str">
        <f>+_xlfn.IFS(MONTH(Tabla1[[#This Row],[MES]])&lt;=3,"Q1",MONTH(Tabla1[[#This Row],[MES]])&lt;=6,"Q2",MONTH(Tabla1[[#This Row],[MES]])&lt;=9,"Q3",TRUE,"Q4")</f>
        <v>Q2</v>
      </c>
      <c r="AN5455" s="15" t="str">
        <f>+IFERROR(VLOOKUP(Tabla1[[#This Row],[CUENTA]],CTAS[],2,0),"OTROS")</f>
        <v>OTROS</v>
      </c>
      <c r="AP5455" s="15" t="str">
        <f>+IFERROR(VLOOKUP(Tabla1[[#This Row],[EMPLEADO]],IS[],3,0),"OTROS")</f>
        <v>OTROS</v>
      </c>
      <c r="AQ5455" s="15" t="str">
        <f>+IFERROR(VLOOKUP(Tabla1[[#This Row],[EMPLEADO]],IS[[NÓMINA]:[INGENIERO]],2,0),"OTROS")</f>
        <v>OTROS</v>
      </c>
    </row>
    <row r="5456" spans="1:43" x14ac:dyDescent="0.25">
      <c r="A5456" s="28" t="s">
        <v>14528</v>
      </c>
      <c r="B5456" s="29">
        <v>1</v>
      </c>
      <c r="C5456" s="29" t="s">
        <v>15175</v>
      </c>
      <c r="D5456" s="30" t="s">
        <v>3346</v>
      </c>
      <c r="E5456" s="31" t="s">
        <v>39</v>
      </c>
      <c r="F5456" s="31" t="s">
        <v>15176</v>
      </c>
      <c r="G5456" s="88" t="s">
        <v>6092</v>
      </c>
      <c r="H5456" s="29" t="s">
        <v>42</v>
      </c>
      <c r="I5456" s="32" t="s">
        <v>43</v>
      </c>
      <c r="J5456" s="29" t="s">
        <v>8</v>
      </c>
      <c r="K5456" s="33" t="s">
        <v>798</v>
      </c>
      <c r="L5456" s="33" t="s">
        <v>3147</v>
      </c>
      <c r="M5456" s="29" t="s">
        <v>794</v>
      </c>
      <c r="N5456" s="29">
        <v>1</v>
      </c>
      <c r="O5456" s="29" t="s">
        <v>47</v>
      </c>
      <c r="P5456" s="33" t="s">
        <v>822</v>
      </c>
      <c r="Q5456" s="33" t="s">
        <v>48</v>
      </c>
      <c r="R5456" s="80" t="s">
        <v>49</v>
      </c>
      <c r="S5456" s="81" t="s">
        <v>50</v>
      </c>
      <c r="T5456" s="81" t="s">
        <v>51</v>
      </c>
      <c r="U5456" s="82" t="s">
        <v>52</v>
      </c>
      <c r="V5456" s="83">
        <v>1</v>
      </c>
      <c r="W5456" s="89">
        <v>0</v>
      </c>
      <c r="X5456" s="85">
        <v>0</v>
      </c>
      <c r="Y5456" s="86">
        <v>5</v>
      </c>
      <c r="Z5456" s="82">
        <v>5</v>
      </c>
      <c r="AA5456" s="87">
        <v>1</v>
      </c>
      <c r="AB5456" s="83">
        <v>0</v>
      </c>
      <c r="AC5456" s="89">
        <v>0</v>
      </c>
      <c r="AD5456" s="90">
        <v>43619</v>
      </c>
      <c r="AE5456" s="90">
        <v>43626</v>
      </c>
      <c r="AF5456" s="82">
        <v>5</v>
      </c>
      <c r="AG5456" s="84" t="s">
        <v>823</v>
      </c>
      <c r="AH5456" s="83">
        <v>0</v>
      </c>
      <c r="AI5456" s="89">
        <v>0</v>
      </c>
      <c r="AJ5456" s="89">
        <v>0</v>
      </c>
      <c r="AK5456" s="60" t="str">
        <f>+IF(Tabla1[[#This Row],[REQUEST_TY]]="SR MANTENIMIENTO CORRECTIVO", "EMERGENCIA", "OTROS")</f>
        <v>OTROS</v>
      </c>
      <c r="AL5456" s="6" t="str">
        <f>+_xlfn.IFS(Tabla1[[#This Row],[Veces obj]]&lt;=1,"0-1",Tabla1[[#This Row],[Veces obj]]&lt;=2,"1-2",Tabla1[[#This Row],[Veces obj]]&lt;=3,"2-3",TRUE,"&gt;3")</f>
        <v>0-1</v>
      </c>
      <c r="AM5456" s="60" t="str">
        <f>+_xlfn.IFS(MONTH(Tabla1[[#This Row],[MES]])&lt;=3,"Q1",MONTH(Tabla1[[#This Row],[MES]])&lt;=6,"Q2",MONTH(Tabla1[[#This Row],[MES]])&lt;=9,"Q3",TRUE,"Q4")</f>
        <v>Q2</v>
      </c>
      <c r="AN5456" s="15" t="str">
        <f>+IFERROR(VLOOKUP(Tabla1[[#This Row],[CUENTA]],CTAS[],2,0),"OTROS")</f>
        <v>OTROS</v>
      </c>
      <c r="AP5456" s="15" t="str">
        <f>+IFERROR(VLOOKUP(Tabla1[[#This Row],[EMPLEADO]],IS[],3,0),"OTROS")</f>
        <v>OTROS</v>
      </c>
      <c r="AQ5456" s="15" t="str">
        <f>+IFERROR(VLOOKUP(Tabla1[[#This Row],[EMPLEADO]],IS[[NÓMINA]:[INGENIERO]],2,0),"OTROS")</f>
        <v>OTROS</v>
      </c>
    </row>
    <row r="5457" spans="1:43" x14ac:dyDescent="0.25">
      <c r="A5457" s="28" t="s">
        <v>14528</v>
      </c>
      <c r="B5457" s="29">
        <v>1</v>
      </c>
      <c r="C5457" s="29" t="s">
        <v>15177</v>
      </c>
      <c r="D5457" s="30" t="s">
        <v>3346</v>
      </c>
      <c r="E5457" s="31" t="s">
        <v>1564</v>
      </c>
      <c r="F5457" s="31" t="s">
        <v>15178</v>
      </c>
      <c r="G5457" s="88" t="s">
        <v>3449</v>
      </c>
      <c r="H5457" s="29" t="s">
        <v>42</v>
      </c>
      <c r="I5457" s="32" t="s">
        <v>43</v>
      </c>
      <c r="J5457" s="29" t="s">
        <v>8</v>
      </c>
      <c r="K5457" s="33" t="s">
        <v>798</v>
      </c>
      <c r="L5457" s="33" t="s">
        <v>3147</v>
      </c>
      <c r="M5457" s="29" t="s">
        <v>794</v>
      </c>
      <c r="N5457" s="29">
        <v>1</v>
      </c>
      <c r="O5457" s="29" t="s">
        <v>47</v>
      </c>
      <c r="P5457" s="33" t="s">
        <v>822</v>
      </c>
      <c r="Q5457" s="33" t="s">
        <v>48</v>
      </c>
      <c r="R5457" s="80" t="s">
        <v>242</v>
      </c>
      <c r="S5457" s="81" t="s">
        <v>64</v>
      </c>
      <c r="T5457" s="81" t="s">
        <v>51</v>
      </c>
      <c r="U5457" s="82" t="s">
        <v>96</v>
      </c>
      <c r="V5457" s="83">
        <v>1</v>
      </c>
      <c r="W5457" s="89">
        <v>0</v>
      </c>
      <c r="X5457" s="85">
        <v>0</v>
      </c>
      <c r="Y5457" s="86">
        <v>5</v>
      </c>
      <c r="Z5457" s="82">
        <v>5</v>
      </c>
      <c r="AA5457" s="87">
        <v>1</v>
      </c>
      <c r="AB5457" s="83">
        <v>0</v>
      </c>
      <c r="AC5457" s="89">
        <v>0</v>
      </c>
      <c r="AD5457" s="90">
        <v>43619</v>
      </c>
      <c r="AE5457" s="90">
        <v>43626</v>
      </c>
      <c r="AF5457" s="82">
        <v>5</v>
      </c>
      <c r="AG5457" s="84" t="s">
        <v>823</v>
      </c>
      <c r="AH5457" s="83">
        <v>0</v>
      </c>
      <c r="AI5457" s="89">
        <v>0</v>
      </c>
      <c r="AJ5457" s="89">
        <v>0</v>
      </c>
      <c r="AK5457" s="60" t="str">
        <f>+IF(Tabla1[[#This Row],[REQUEST_TY]]="SR MANTENIMIENTO CORRECTIVO", "EMERGENCIA", "OTROS")</f>
        <v>OTROS</v>
      </c>
      <c r="AL5457" s="6" t="str">
        <f>+_xlfn.IFS(Tabla1[[#This Row],[Veces obj]]&lt;=1,"0-1",Tabla1[[#This Row],[Veces obj]]&lt;=2,"1-2",Tabla1[[#This Row],[Veces obj]]&lt;=3,"2-3",TRUE,"&gt;3")</f>
        <v>0-1</v>
      </c>
      <c r="AM5457" s="60" t="str">
        <f>+_xlfn.IFS(MONTH(Tabla1[[#This Row],[MES]])&lt;=3,"Q1",MONTH(Tabla1[[#This Row],[MES]])&lt;=6,"Q2",MONTH(Tabla1[[#This Row],[MES]])&lt;=9,"Q3",TRUE,"Q4")</f>
        <v>Q2</v>
      </c>
      <c r="AN5457" s="15" t="str">
        <f>+IFERROR(VLOOKUP(Tabla1[[#This Row],[CUENTA]],CTAS[],2,0),"OTROS")</f>
        <v>OTROS</v>
      </c>
      <c r="AP5457" s="15" t="str">
        <f>+IFERROR(VLOOKUP(Tabla1[[#This Row],[EMPLEADO]],IS[],3,0),"OTROS")</f>
        <v>OTROS</v>
      </c>
      <c r="AQ5457" s="15" t="str">
        <f>+IFERROR(VLOOKUP(Tabla1[[#This Row],[EMPLEADO]],IS[[NÓMINA]:[INGENIERO]],2,0),"OTROS")</f>
        <v>OTROS</v>
      </c>
    </row>
    <row r="5458" spans="1:43" x14ac:dyDescent="0.25">
      <c r="A5458" s="28" t="s">
        <v>14528</v>
      </c>
      <c r="B5458" s="29">
        <v>1</v>
      </c>
      <c r="C5458" s="29" t="s">
        <v>15179</v>
      </c>
      <c r="D5458" s="30" t="s">
        <v>38</v>
      </c>
      <c r="E5458" s="31" t="s">
        <v>725</v>
      </c>
      <c r="F5458" s="31" t="s">
        <v>15180</v>
      </c>
      <c r="G5458" s="88" t="s">
        <v>15181</v>
      </c>
      <c r="H5458" s="29" t="s">
        <v>471</v>
      </c>
      <c r="I5458" s="32" t="s">
        <v>43</v>
      </c>
      <c r="J5458" s="29" t="s">
        <v>8</v>
      </c>
      <c r="K5458" s="33" t="s">
        <v>102</v>
      </c>
      <c r="L5458" s="33" t="s">
        <v>500</v>
      </c>
      <c r="M5458" s="29" t="s">
        <v>310</v>
      </c>
      <c r="N5458" s="29">
        <v>0</v>
      </c>
      <c r="O5458" s="29" t="s">
        <v>47</v>
      </c>
      <c r="P5458" s="33">
        <v>217</v>
      </c>
      <c r="Q5458" s="33" t="s">
        <v>48</v>
      </c>
      <c r="R5458" s="80" t="s">
        <v>223</v>
      </c>
      <c r="S5458" s="81" t="s">
        <v>139</v>
      </c>
      <c r="T5458" s="81" t="s">
        <v>51</v>
      </c>
      <c r="U5458" s="82" t="s">
        <v>353</v>
      </c>
      <c r="V5458" s="83">
        <v>1.1499999999999999</v>
      </c>
      <c r="W5458" s="89">
        <v>1808.95</v>
      </c>
      <c r="X5458" s="85">
        <v>1</v>
      </c>
      <c r="Y5458" s="86">
        <v>0</v>
      </c>
      <c r="Z5458" s="82">
        <v>4</v>
      </c>
      <c r="AA5458" s="87">
        <v>0</v>
      </c>
      <c r="AB5458" s="83">
        <v>0</v>
      </c>
      <c r="AC5458" s="89">
        <v>0</v>
      </c>
      <c r="AD5458" s="90">
        <v>43626</v>
      </c>
      <c r="AE5458" s="90">
        <v>43626</v>
      </c>
      <c r="AF5458" s="82">
        <v>0</v>
      </c>
      <c r="AG5458" s="84" t="s">
        <v>53</v>
      </c>
      <c r="AH5458" s="83">
        <v>0</v>
      </c>
      <c r="AI5458" s="89">
        <v>0</v>
      </c>
      <c r="AJ5458" s="89">
        <v>0</v>
      </c>
      <c r="AK5458" s="60" t="str">
        <f>+IF(Tabla1[[#This Row],[REQUEST_TY]]="SR MANTENIMIENTO CORRECTIVO", "EMERGENCIA", "OTROS")</f>
        <v>EMERGENCIA</v>
      </c>
      <c r="AL5458" s="6" t="str">
        <f>+_xlfn.IFS(Tabla1[[#This Row],[Veces obj]]&lt;=1,"0-1",Tabla1[[#This Row],[Veces obj]]&lt;=2,"1-2",Tabla1[[#This Row],[Veces obj]]&lt;=3,"2-3",TRUE,"&gt;3")</f>
        <v>0-1</v>
      </c>
      <c r="AM5458" s="60" t="str">
        <f>+_xlfn.IFS(MONTH(Tabla1[[#This Row],[MES]])&lt;=3,"Q1",MONTH(Tabla1[[#This Row],[MES]])&lt;=6,"Q2",MONTH(Tabla1[[#This Row],[MES]])&lt;=9,"Q3",TRUE,"Q4")</f>
        <v>Q2</v>
      </c>
      <c r="AN5458" s="15" t="str">
        <f>+IFERROR(VLOOKUP(Tabla1[[#This Row],[CUENTA]],CTAS[],2,0),"OTROS")</f>
        <v>OTROS</v>
      </c>
      <c r="AP5458" s="15" t="str">
        <f>+IFERROR(VLOOKUP(Tabla1[[#This Row],[EMPLEADO]],IS[],3,0),"OTROS")</f>
        <v>OTROS</v>
      </c>
      <c r="AQ5458" s="15" t="str">
        <f>+IFERROR(VLOOKUP(Tabla1[[#This Row],[EMPLEADO]],IS[[NÓMINA]:[INGENIERO]],2,0),"OTROS")</f>
        <v>OTROS</v>
      </c>
    </row>
    <row r="5459" spans="1:43" x14ac:dyDescent="0.25">
      <c r="A5459" s="28" t="s">
        <v>14528</v>
      </c>
      <c r="B5459" s="29">
        <v>1</v>
      </c>
      <c r="C5459" s="29" t="s">
        <v>15182</v>
      </c>
      <c r="D5459" s="30" t="s">
        <v>38</v>
      </c>
      <c r="E5459" s="31" t="s">
        <v>258</v>
      </c>
      <c r="F5459" s="31" t="s">
        <v>15183</v>
      </c>
      <c r="G5459" s="88" t="s">
        <v>3141</v>
      </c>
      <c r="H5459" s="29" t="s">
        <v>915</v>
      </c>
      <c r="I5459" s="32" t="s">
        <v>43</v>
      </c>
      <c r="J5459" s="29" t="s">
        <v>8</v>
      </c>
      <c r="K5459" s="33" t="s">
        <v>59</v>
      </c>
      <c r="L5459" s="33" t="s">
        <v>130</v>
      </c>
      <c r="M5459" s="29" t="s">
        <v>131</v>
      </c>
      <c r="N5459" s="29">
        <v>0</v>
      </c>
      <c r="O5459" s="29" t="s">
        <v>47</v>
      </c>
      <c r="P5459" s="33">
        <v>15</v>
      </c>
      <c r="Q5459" s="33" t="s">
        <v>194</v>
      </c>
      <c r="R5459" s="80" t="s">
        <v>138</v>
      </c>
      <c r="S5459" s="81" t="s">
        <v>139</v>
      </c>
      <c r="T5459" s="81" t="s">
        <v>51</v>
      </c>
      <c r="U5459" s="82" t="s">
        <v>224</v>
      </c>
      <c r="V5459" s="83">
        <v>0.8</v>
      </c>
      <c r="W5459" s="89">
        <v>1258.4000000000003</v>
      </c>
      <c r="X5459" s="85">
        <v>1</v>
      </c>
      <c r="Y5459" s="86">
        <v>0</v>
      </c>
      <c r="Z5459" s="82">
        <v>4</v>
      </c>
      <c r="AA5459" s="87">
        <v>0</v>
      </c>
      <c r="AB5459" s="83">
        <v>0</v>
      </c>
      <c r="AC5459" s="89">
        <v>0</v>
      </c>
      <c r="AD5459" s="90">
        <v>43626</v>
      </c>
      <c r="AE5459" s="90">
        <v>43626</v>
      </c>
      <c r="AF5459" s="82">
        <v>0</v>
      </c>
      <c r="AG5459" s="84" t="s">
        <v>53</v>
      </c>
      <c r="AH5459" s="83">
        <v>0</v>
      </c>
      <c r="AI5459" s="89">
        <v>0</v>
      </c>
      <c r="AJ5459" s="89">
        <v>0</v>
      </c>
      <c r="AK5459" s="60" t="str">
        <f>+IF(Tabla1[[#This Row],[REQUEST_TY]]="SR MANTENIMIENTO CORRECTIVO", "EMERGENCIA", "OTROS")</f>
        <v>EMERGENCIA</v>
      </c>
      <c r="AL5459" s="6" t="str">
        <f>+_xlfn.IFS(Tabla1[[#This Row],[Veces obj]]&lt;=1,"0-1",Tabla1[[#This Row],[Veces obj]]&lt;=2,"1-2",Tabla1[[#This Row],[Veces obj]]&lt;=3,"2-3",TRUE,"&gt;3")</f>
        <v>0-1</v>
      </c>
      <c r="AM5459" s="60" t="str">
        <f>+_xlfn.IFS(MONTH(Tabla1[[#This Row],[MES]])&lt;=3,"Q1",MONTH(Tabla1[[#This Row],[MES]])&lt;=6,"Q2",MONTH(Tabla1[[#This Row],[MES]])&lt;=9,"Q3",TRUE,"Q4")</f>
        <v>Q2</v>
      </c>
      <c r="AN5459" s="15" t="str">
        <f>+IFERROR(VLOOKUP(Tabla1[[#This Row],[CUENTA]],CTAS[],2,0),"OTROS")</f>
        <v>OTROS</v>
      </c>
      <c r="AP5459" s="15" t="str">
        <f>+IFERROR(VLOOKUP(Tabla1[[#This Row],[EMPLEADO]],IS[],3,0),"OTROS")</f>
        <v>OTROS</v>
      </c>
      <c r="AQ5459" s="15" t="str">
        <f>+IFERROR(VLOOKUP(Tabla1[[#This Row],[EMPLEADO]],IS[[NÓMINA]:[INGENIERO]],2,0),"OTROS")</f>
        <v>OTROS</v>
      </c>
    </row>
    <row r="5460" spans="1:43" x14ac:dyDescent="0.25">
      <c r="A5460" s="28" t="s">
        <v>14528</v>
      </c>
      <c r="B5460" s="29">
        <v>1</v>
      </c>
      <c r="C5460" s="29" t="s">
        <v>15184</v>
      </c>
      <c r="D5460" s="30" t="s">
        <v>38</v>
      </c>
      <c r="E5460" s="31" t="s">
        <v>725</v>
      </c>
      <c r="F5460" s="31" t="s">
        <v>15185</v>
      </c>
      <c r="G5460" s="88" t="s">
        <v>6691</v>
      </c>
      <c r="H5460" s="29" t="s">
        <v>58</v>
      </c>
      <c r="I5460" s="32" t="s">
        <v>43</v>
      </c>
      <c r="J5460" s="29" t="s">
        <v>8</v>
      </c>
      <c r="K5460" s="33" t="s">
        <v>102</v>
      </c>
      <c r="L5460" s="33" t="s">
        <v>1906</v>
      </c>
      <c r="M5460" s="29" t="s">
        <v>1501</v>
      </c>
      <c r="N5460" s="29">
        <v>0</v>
      </c>
      <c r="O5460" s="29" t="s">
        <v>47</v>
      </c>
      <c r="P5460" s="33">
        <v>59</v>
      </c>
      <c r="Q5460" s="33" t="s">
        <v>82</v>
      </c>
      <c r="R5460" s="80" t="s">
        <v>223</v>
      </c>
      <c r="S5460" s="81" t="s">
        <v>139</v>
      </c>
      <c r="T5460" s="81" t="s">
        <v>51</v>
      </c>
      <c r="U5460" s="82" t="s">
        <v>140</v>
      </c>
      <c r="V5460" s="83">
        <v>1.1000000000000001</v>
      </c>
      <c r="W5460" s="89">
        <v>1730.3000000000004</v>
      </c>
      <c r="X5460" s="85">
        <v>1</v>
      </c>
      <c r="Y5460" s="86">
        <v>0</v>
      </c>
      <c r="Z5460" s="82">
        <v>4</v>
      </c>
      <c r="AA5460" s="87">
        <v>0</v>
      </c>
      <c r="AB5460" s="83">
        <v>0</v>
      </c>
      <c r="AC5460" s="89">
        <v>0</v>
      </c>
      <c r="AD5460" s="90">
        <v>43626</v>
      </c>
      <c r="AE5460" s="90">
        <v>43626</v>
      </c>
      <c r="AF5460" s="82">
        <v>0</v>
      </c>
      <c r="AG5460" s="84" t="s">
        <v>53</v>
      </c>
      <c r="AH5460" s="83">
        <v>0</v>
      </c>
      <c r="AI5460" s="89">
        <v>0</v>
      </c>
      <c r="AJ5460" s="89">
        <v>0</v>
      </c>
      <c r="AK5460" s="60" t="str">
        <f>+IF(Tabla1[[#This Row],[REQUEST_TY]]="SR MANTENIMIENTO CORRECTIVO", "EMERGENCIA", "OTROS")</f>
        <v>EMERGENCIA</v>
      </c>
      <c r="AL5460" s="6" t="str">
        <f>+_xlfn.IFS(Tabla1[[#This Row],[Veces obj]]&lt;=1,"0-1",Tabla1[[#This Row],[Veces obj]]&lt;=2,"1-2",Tabla1[[#This Row],[Veces obj]]&lt;=3,"2-3",TRUE,"&gt;3")</f>
        <v>0-1</v>
      </c>
      <c r="AM5460" s="60" t="str">
        <f>+_xlfn.IFS(MONTH(Tabla1[[#This Row],[MES]])&lt;=3,"Q1",MONTH(Tabla1[[#This Row],[MES]])&lt;=6,"Q2",MONTH(Tabla1[[#This Row],[MES]])&lt;=9,"Q3",TRUE,"Q4")</f>
        <v>Q2</v>
      </c>
      <c r="AN5460" s="15" t="str">
        <f>+IFERROR(VLOOKUP(Tabla1[[#This Row],[CUENTA]],CTAS[],2,0),"OTROS")</f>
        <v>OTROS</v>
      </c>
      <c r="AP5460" s="15" t="str">
        <f>+IFERROR(VLOOKUP(Tabla1[[#This Row],[EMPLEADO]],IS[],3,0),"OTROS")</f>
        <v>OTROS</v>
      </c>
      <c r="AQ5460" s="15" t="str">
        <f>+IFERROR(VLOOKUP(Tabla1[[#This Row],[EMPLEADO]],IS[[NÓMINA]:[INGENIERO]],2,0),"OTROS")</f>
        <v>OTROS</v>
      </c>
    </row>
    <row r="5461" spans="1:43" x14ac:dyDescent="0.25">
      <c r="A5461" s="28" t="s">
        <v>14528</v>
      </c>
      <c r="B5461" s="29">
        <v>1</v>
      </c>
      <c r="C5461" s="29" t="s">
        <v>15186</v>
      </c>
      <c r="D5461" s="30" t="s">
        <v>38</v>
      </c>
      <c r="E5461" s="31" t="s">
        <v>217</v>
      </c>
      <c r="F5461" s="31" t="s">
        <v>15187</v>
      </c>
      <c r="G5461" s="88" t="s">
        <v>1167</v>
      </c>
      <c r="H5461" s="29" t="s">
        <v>204</v>
      </c>
      <c r="I5461" s="32" t="s">
        <v>43</v>
      </c>
      <c r="J5461" s="29" t="s">
        <v>8</v>
      </c>
      <c r="K5461" s="33" t="s">
        <v>59</v>
      </c>
      <c r="L5461" s="33" t="s">
        <v>1168</v>
      </c>
      <c r="M5461" s="29" t="s">
        <v>1169</v>
      </c>
      <c r="N5461" s="29">
        <v>0</v>
      </c>
      <c r="O5461" s="29" t="s">
        <v>47</v>
      </c>
      <c r="P5461" s="33">
        <v>25</v>
      </c>
      <c r="Q5461" s="33" t="s">
        <v>62</v>
      </c>
      <c r="R5461" s="80" t="s">
        <v>223</v>
      </c>
      <c r="S5461" s="81" t="s">
        <v>139</v>
      </c>
      <c r="T5461" s="81" t="s">
        <v>208</v>
      </c>
      <c r="U5461" s="82" t="s">
        <v>262</v>
      </c>
      <c r="V5461" s="83">
        <v>1.05</v>
      </c>
      <c r="W5461" s="89">
        <v>1651.6500000000003</v>
      </c>
      <c r="X5461" s="85">
        <v>1</v>
      </c>
      <c r="Y5461" s="86">
        <v>0</v>
      </c>
      <c r="Z5461" s="82">
        <v>6</v>
      </c>
      <c r="AA5461" s="87">
        <v>0</v>
      </c>
      <c r="AB5461" s="83">
        <v>0</v>
      </c>
      <c r="AC5461" s="89">
        <v>0</v>
      </c>
      <c r="AD5461" s="90">
        <v>43626</v>
      </c>
      <c r="AE5461" s="90">
        <v>43626</v>
      </c>
      <c r="AF5461" s="82">
        <v>0</v>
      </c>
      <c r="AG5461" s="84" t="s">
        <v>53</v>
      </c>
      <c r="AH5461" s="83">
        <v>0</v>
      </c>
      <c r="AI5461" s="89">
        <v>0</v>
      </c>
      <c r="AJ5461" s="89">
        <v>0</v>
      </c>
      <c r="AK5461" s="60" t="str">
        <f>+IF(Tabla1[[#This Row],[REQUEST_TY]]="SR MANTENIMIENTO CORRECTIVO", "EMERGENCIA", "OTROS")</f>
        <v>EMERGENCIA</v>
      </c>
      <c r="AL5461" s="6" t="str">
        <f>+_xlfn.IFS(Tabla1[[#This Row],[Veces obj]]&lt;=1,"0-1",Tabla1[[#This Row],[Veces obj]]&lt;=2,"1-2",Tabla1[[#This Row],[Veces obj]]&lt;=3,"2-3",TRUE,"&gt;3")</f>
        <v>0-1</v>
      </c>
      <c r="AM5461" s="60" t="str">
        <f>+_xlfn.IFS(MONTH(Tabla1[[#This Row],[MES]])&lt;=3,"Q1",MONTH(Tabla1[[#This Row],[MES]])&lt;=6,"Q2",MONTH(Tabla1[[#This Row],[MES]])&lt;=9,"Q3",TRUE,"Q4")</f>
        <v>Q2</v>
      </c>
      <c r="AN5461" s="15" t="str">
        <f>+IFERROR(VLOOKUP(Tabla1[[#This Row],[CUENTA]],CTAS[],2,0),"OTROS")</f>
        <v>OTROS</v>
      </c>
      <c r="AP5461" s="15" t="str">
        <f>+IFERROR(VLOOKUP(Tabla1[[#This Row],[EMPLEADO]],IS[],3,0),"OTROS")</f>
        <v>OTROS</v>
      </c>
      <c r="AQ5461" s="15" t="str">
        <f>+IFERROR(VLOOKUP(Tabla1[[#This Row],[EMPLEADO]],IS[[NÓMINA]:[INGENIERO]],2,0),"OTROS")</f>
        <v>OTROS</v>
      </c>
    </row>
    <row r="5462" spans="1:43" x14ac:dyDescent="0.25">
      <c r="A5462" s="28" t="s">
        <v>14528</v>
      </c>
      <c r="B5462" s="29">
        <v>1</v>
      </c>
      <c r="C5462" s="29" t="s">
        <v>15188</v>
      </c>
      <c r="D5462" s="30" t="s">
        <v>38</v>
      </c>
      <c r="E5462" s="31" t="s">
        <v>3400</v>
      </c>
      <c r="F5462" s="31" t="s">
        <v>15189</v>
      </c>
      <c r="G5462" s="88" t="s">
        <v>15190</v>
      </c>
      <c r="H5462" s="29" t="s">
        <v>79</v>
      </c>
      <c r="I5462" s="32" t="s">
        <v>43</v>
      </c>
      <c r="J5462" s="29" t="s">
        <v>8</v>
      </c>
      <c r="K5462" s="33" t="s">
        <v>15191</v>
      </c>
      <c r="L5462" s="33" t="s">
        <v>15192</v>
      </c>
      <c r="M5462" s="29" t="s">
        <v>654</v>
      </c>
      <c r="N5462" s="29">
        <v>0</v>
      </c>
      <c r="O5462" s="29" t="s">
        <v>47</v>
      </c>
      <c r="P5462" s="33">
        <v>2745</v>
      </c>
      <c r="Q5462" s="33" t="s">
        <v>48</v>
      </c>
      <c r="R5462" s="80" t="s">
        <v>74</v>
      </c>
      <c r="S5462" s="81" t="s">
        <v>50</v>
      </c>
      <c r="T5462" s="81" t="s">
        <v>51</v>
      </c>
      <c r="U5462" s="82" t="s">
        <v>52</v>
      </c>
      <c r="V5462" s="83">
        <v>1.05</v>
      </c>
      <c r="W5462" s="89">
        <v>750.75000000000011</v>
      </c>
      <c r="X5462" s="85">
        <v>1</v>
      </c>
      <c r="Y5462" s="86">
        <v>0.93</v>
      </c>
      <c r="Z5462" s="82">
        <v>5</v>
      </c>
      <c r="AA5462" s="87">
        <v>0.186</v>
      </c>
      <c r="AB5462" s="83">
        <v>0</v>
      </c>
      <c r="AC5462" s="89">
        <v>0</v>
      </c>
      <c r="AD5462" s="90">
        <v>43626</v>
      </c>
      <c r="AE5462" s="90">
        <v>43626</v>
      </c>
      <c r="AF5462" s="82">
        <v>0</v>
      </c>
      <c r="AG5462" s="84" t="s">
        <v>53</v>
      </c>
      <c r="AH5462" s="83">
        <v>0</v>
      </c>
      <c r="AI5462" s="89">
        <v>0</v>
      </c>
      <c r="AJ5462" s="89">
        <v>0</v>
      </c>
      <c r="AK5462" s="60" t="str">
        <f>+IF(Tabla1[[#This Row],[REQUEST_TY]]="SR MANTENIMIENTO CORRECTIVO", "EMERGENCIA", "OTROS")</f>
        <v>EMERGENCIA</v>
      </c>
      <c r="AL5462" s="6" t="str">
        <f>+_xlfn.IFS(Tabla1[[#This Row],[Veces obj]]&lt;=1,"0-1",Tabla1[[#This Row],[Veces obj]]&lt;=2,"1-2",Tabla1[[#This Row],[Veces obj]]&lt;=3,"2-3",TRUE,"&gt;3")</f>
        <v>0-1</v>
      </c>
      <c r="AM5462" s="60" t="str">
        <f>+_xlfn.IFS(MONTH(Tabla1[[#This Row],[MES]])&lt;=3,"Q1",MONTH(Tabla1[[#This Row],[MES]])&lt;=6,"Q2",MONTH(Tabla1[[#This Row],[MES]])&lt;=9,"Q3",TRUE,"Q4")</f>
        <v>Q2</v>
      </c>
      <c r="AN5462" s="15" t="str">
        <f>+IFERROR(VLOOKUP(Tabla1[[#This Row],[CUENTA]],CTAS[],2,0),"OTROS")</f>
        <v>OTROS</v>
      </c>
      <c r="AP5462" s="15" t="str">
        <f>+IFERROR(VLOOKUP(Tabla1[[#This Row],[EMPLEADO]],IS[],3,0),"OTROS")</f>
        <v>OTROS</v>
      </c>
      <c r="AQ5462" s="15" t="str">
        <f>+IFERROR(VLOOKUP(Tabla1[[#This Row],[EMPLEADO]],IS[[NÓMINA]:[INGENIERO]],2,0),"OTROS")</f>
        <v>OTROS</v>
      </c>
    </row>
    <row r="5463" spans="1:43" x14ac:dyDescent="0.25">
      <c r="A5463" s="28" t="s">
        <v>14528</v>
      </c>
      <c r="B5463" s="29">
        <v>1</v>
      </c>
      <c r="C5463" s="29" t="s">
        <v>15193</v>
      </c>
      <c r="D5463" s="30" t="s">
        <v>38</v>
      </c>
      <c r="E5463" s="31" t="s">
        <v>217</v>
      </c>
      <c r="F5463" s="31" t="s">
        <v>15194</v>
      </c>
      <c r="G5463" s="88" t="s">
        <v>7521</v>
      </c>
      <c r="H5463" s="29" t="s">
        <v>409</v>
      </c>
      <c r="I5463" s="32" t="s">
        <v>43</v>
      </c>
      <c r="J5463" s="29" t="s">
        <v>8</v>
      </c>
      <c r="K5463" s="33" t="s">
        <v>59</v>
      </c>
      <c r="L5463" s="33" t="s">
        <v>410</v>
      </c>
      <c r="M5463" s="29" t="s">
        <v>411</v>
      </c>
      <c r="N5463" s="29">
        <v>0</v>
      </c>
      <c r="O5463" s="29" t="s">
        <v>47</v>
      </c>
      <c r="P5463" s="33">
        <v>107</v>
      </c>
      <c r="Q5463" s="33" t="s">
        <v>48</v>
      </c>
      <c r="R5463" s="80" t="s">
        <v>223</v>
      </c>
      <c r="S5463" s="81" t="s">
        <v>139</v>
      </c>
      <c r="T5463" s="81" t="s">
        <v>51</v>
      </c>
      <c r="U5463" s="82" t="s">
        <v>353</v>
      </c>
      <c r="V5463" s="83">
        <v>1.1499999999999999</v>
      </c>
      <c r="W5463" s="89">
        <v>1808.95</v>
      </c>
      <c r="X5463" s="85">
        <v>1</v>
      </c>
      <c r="Y5463" s="86">
        <v>0</v>
      </c>
      <c r="Z5463" s="82">
        <v>4</v>
      </c>
      <c r="AA5463" s="87">
        <v>0</v>
      </c>
      <c r="AB5463" s="83">
        <v>0</v>
      </c>
      <c r="AC5463" s="89">
        <v>0</v>
      </c>
      <c r="AD5463" s="90">
        <v>43626</v>
      </c>
      <c r="AE5463" s="90">
        <v>43626</v>
      </c>
      <c r="AF5463" s="82">
        <v>0</v>
      </c>
      <c r="AG5463" s="84" t="s">
        <v>53</v>
      </c>
      <c r="AH5463" s="83">
        <v>0</v>
      </c>
      <c r="AI5463" s="89">
        <v>0</v>
      </c>
      <c r="AJ5463" s="89">
        <v>0</v>
      </c>
      <c r="AK5463" s="60" t="str">
        <f>+IF(Tabla1[[#This Row],[REQUEST_TY]]="SR MANTENIMIENTO CORRECTIVO", "EMERGENCIA", "OTROS")</f>
        <v>EMERGENCIA</v>
      </c>
      <c r="AL5463" s="6" t="str">
        <f>+_xlfn.IFS(Tabla1[[#This Row],[Veces obj]]&lt;=1,"0-1",Tabla1[[#This Row],[Veces obj]]&lt;=2,"1-2",Tabla1[[#This Row],[Veces obj]]&lt;=3,"2-3",TRUE,"&gt;3")</f>
        <v>0-1</v>
      </c>
      <c r="AM5463" s="60" t="str">
        <f>+_xlfn.IFS(MONTH(Tabla1[[#This Row],[MES]])&lt;=3,"Q1",MONTH(Tabla1[[#This Row],[MES]])&lt;=6,"Q2",MONTH(Tabla1[[#This Row],[MES]])&lt;=9,"Q3",TRUE,"Q4")</f>
        <v>Q2</v>
      </c>
      <c r="AN5463" s="15" t="str">
        <f>+IFERROR(VLOOKUP(Tabla1[[#This Row],[CUENTA]],CTAS[],2,0),"OTROS")</f>
        <v>OTROS</v>
      </c>
      <c r="AP5463" s="15" t="str">
        <f>+IFERROR(VLOOKUP(Tabla1[[#This Row],[EMPLEADO]],IS[],3,0),"OTROS")</f>
        <v>OTROS</v>
      </c>
      <c r="AQ5463" s="15" t="str">
        <f>+IFERROR(VLOOKUP(Tabla1[[#This Row],[EMPLEADO]],IS[[NÓMINA]:[INGENIERO]],2,0),"OTROS")</f>
        <v>OTROS</v>
      </c>
    </row>
    <row r="5464" spans="1:43" x14ac:dyDescent="0.25">
      <c r="A5464" s="28" t="s">
        <v>14528</v>
      </c>
      <c r="B5464" s="29">
        <v>1</v>
      </c>
      <c r="C5464" s="29" t="s">
        <v>15195</v>
      </c>
      <c r="D5464" s="30" t="s">
        <v>38</v>
      </c>
      <c r="E5464" s="31" t="s">
        <v>725</v>
      </c>
      <c r="F5464" s="31" t="s">
        <v>15196</v>
      </c>
      <c r="G5464" s="88" t="s">
        <v>5123</v>
      </c>
      <c r="H5464" s="29" t="s">
        <v>409</v>
      </c>
      <c r="I5464" s="32" t="s">
        <v>43</v>
      </c>
      <c r="J5464" s="29" t="s">
        <v>8</v>
      </c>
      <c r="K5464" s="33" t="s">
        <v>59</v>
      </c>
      <c r="L5464" s="33" t="s">
        <v>410</v>
      </c>
      <c r="M5464" s="29" t="s">
        <v>411</v>
      </c>
      <c r="N5464" s="29">
        <v>0</v>
      </c>
      <c r="O5464" s="29" t="s">
        <v>47</v>
      </c>
      <c r="P5464" s="33">
        <v>5</v>
      </c>
      <c r="Q5464" s="33" t="s">
        <v>207</v>
      </c>
      <c r="R5464" s="80" t="s">
        <v>223</v>
      </c>
      <c r="S5464" s="81" t="s">
        <v>139</v>
      </c>
      <c r="T5464" s="81" t="s">
        <v>51</v>
      </c>
      <c r="U5464" s="82" t="s">
        <v>879</v>
      </c>
      <c r="V5464" s="83">
        <v>0.6</v>
      </c>
      <c r="W5464" s="89">
        <v>943.80000000000007</v>
      </c>
      <c r="X5464" s="85">
        <v>1</v>
      </c>
      <c r="Y5464" s="86">
        <v>0.75</v>
      </c>
      <c r="Z5464" s="82">
        <v>4</v>
      </c>
      <c r="AA5464" s="87">
        <v>0.1875</v>
      </c>
      <c r="AB5464" s="83">
        <v>0</v>
      </c>
      <c r="AC5464" s="89">
        <v>0</v>
      </c>
      <c r="AD5464" s="90">
        <v>43626</v>
      </c>
      <c r="AE5464" s="90">
        <v>43626</v>
      </c>
      <c r="AF5464" s="82">
        <v>0</v>
      </c>
      <c r="AG5464" s="84" t="s">
        <v>53</v>
      </c>
      <c r="AH5464" s="83">
        <v>0</v>
      </c>
      <c r="AI5464" s="89">
        <v>0</v>
      </c>
      <c r="AJ5464" s="89">
        <v>0</v>
      </c>
      <c r="AK5464" s="60" t="str">
        <f>+IF(Tabla1[[#This Row],[REQUEST_TY]]="SR MANTENIMIENTO CORRECTIVO", "EMERGENCIA", "OTROS")</f>
        <v>EMERGENCIA</v>
      </c>
      <c r="AL5464" s="6" t="str">
        <f>+_xlfn.IFS(Tabla1[[#This Row],[Veces obj]]&lt;=1,"0-1",Tabla1[[#This Row],[Veces obj]]&lt;=2,"1-2",Tabla1[[#This Row],[Veces obj]]&lt;=3,"2-3",TRUE,"&gt;3")</f>
        <v>0-1</v>
      </c>
      <c r="AM5464" s="60" t="str">
        <f>+_xlfn.IFS(MONTH(Tabla1[[#This Row],[MES]])&lt;=3,"Q1",MONTH(Tabla1[[#This Row],[MES]])&lt;=6,"Q2",MONTH(Tabla1[[#This Row],[MES]])&lt;=9,"Q3",TRUE,"Q4")</f>
        <v>Q2</v>
      </c>
      <c r="AN5464" s="15" t="str">
        <f>+IFERROR(VLOOKUP(Tabla1[[#This Row],[CUENTA]],CTAS[],2,0),"OTROS")</f>
        <v>OTROS</v>
      </c>
      <c r="AP5464" s="15" t="str">
        <f>+IFERROR(VLOOKUP(Tabla1[[#This Row],[EMPLEADO]],IS[],3,0),"OTROS")</f>
        <v>OTROS</v>
      </c>
      <c r="AQ5464" s="15" t="str">
        <f>+IFERROR(VLOOKUP(Tabla1[[#This Row],[EMPLEADO]],IS[[NÓMINA]:[INGENIERO]],2,0),"OTROS")</f>
        <v>OTROS</v>
      </c>
    </row>
    <row r="5465" spans="1:43" x14ac:dyDescent="0.25">
      <c r="A5465" s="28" t="s">
        <v>14528</v>
      </c>
      <c r="B5465" s="29">
        <v>1</v>
      </c>
      <c r="C5465" s="29" t="s">
        <v>15197</v>
      </c>
      <c r="D5465" s="30" t="s">
        <v>38</v>
      </c>
      <c r="E5465" s="31" t="s">
        <v>300</v>
      </c>
      <c r="F5465" s="31" t="s">
        <v>15198</v>
      </c>
      <c r="G5465" s="88" t="s">
        <v>9644</v>
      </c>
      <c r="H5465" s="29" t="s">
        <v>592</v>
      </c>
      <c r="I5465" s="32" t="s">
        <v>43</v>
      </c>
      <c r="J5465" s="29" t="s">
        <v>8</v>
      </c>
      <c r="K5465" s="33" t="s">
        <v>102</v>
      </c>
      <c r="L5465" s="33" t="s">
        <v>671</v>
      </c>
      <c r="M5465" s="29" t="s">
        <v>165</v>
      </c>
      <c r="N5465" s="29">
        <v>0</v>
      </c>
      <c r="O5465" s="29" t="s">
        <v>47</v>
      </c>
      <c r="P5465" s="33">
        <v>23</v>
      </c>
      <c r="Q5465" s="33" t="s">
        <v>62</v>
      </c>
      <c r="R5465" s="80" t="s">
        <v>223</v>
      </c>
      <c r="S5465" s="81" t="s">
        <v>139</v>
      </c>
      <c r="T5465" s="81" t="s">
        <v>51</v>
      </c>
      <c r="U5465" s="82" t="s">
        <v>262</v>
      </c>
      <c r="V5465" s="83">
        <v>1.05</v>
      </c>
      <c r="W5465" s="89">
        <v>1651.6500000000003</v>
      </c>
      <c r="X5465" s="85">
        <v>1</v>
      </c>
      <c r="Y5465" s="86">
        <v>0</v>
      </c>
      <c r="Z5465" s="82">
        <v>4</v>
      </c>
      <c r="AA5465" s="87">
        <v>0</v>
      </c>
      <c r="AB5465" s="83">
        <v>0</v>
      </c>
      <c r="AC5465" s="89">
        <v>0</v>
      </c>
      <c r="AD5465" s="90">
        <v>43626</v>
      </c>
      <c r="AE5465" s="90">
        <v>43626</v>
      </c>
      <c r="AF5465" s="82">
        <v>0</v>
      </c>
      <c r="AG5465" s="84" t="s">
        <v>53</v>
      </c>
      <c r="AH5465" s="83">
        <v>0</v>
      </c>
      <c r="AI5465" s="89">
        <v>0</v>
      </c>
      <c r="AJ5465" s="89">
        <v>0</v>
      </c>
      <c r="AK5465" s="60" t="str">
        <f>+IF(Tabla1[[#This Row],[REQUEST_TY]]="SR MANTENIMIENTO CORRECTIVO", "EMERGENCIA", "OTROS")</f>
        <v>EMERGENCIA</v>
      </c>
      <c r="AL5465" s="6" t="str">
        <f>+_xlfn.IFS(Tabla1[[#This Row],[Veces obj]]&lt;=1,"0-1",Tabla1[[#This Row],[Veces obj]]&lt;=2,"1-2",Tabla1[[#This Row],[Veces obj]]&lt;=3,"2-3",TRUE,"&gt;3")</f>
        <v>0-1</v>
      </c>
      <c r="AM5465" s="60" t="str">
        <f>+_xlfn.IFS(MONTH(Tabla1[[#This Row],[MES]])&lt;=3,"Q1",MONTH(Tabla1[[#This Row],[MES]])&lt;=6,"Q2",MONTH(Tabla1[[#This Row],[MES]])&lt;=9,"Q3",TRUE,"Q4")</f>
        <v>Q2</v>
      </c>
      <c r="AN5465" s="15" t="str">
        <f>+IFERROR(VLOOKUP(Tabla1[[#This Row],[CUENTA]],CTAS[],2,0),"OTROS")</f>
        <v>OTROS</v>
      </c>
      <c r="AP5465" s="15" t="str">
        <f>+IFERROR(VLOOKUP(Tabla1[[#This Row],[EMPLEADO]],IS[],3,0),"OTROS")</f>
        <v>CHIHUAHUA</v>
      </c>
      <c r="AQ5465" s="15" t="str">
        <f>+IFERROR(VLOOKUP(Tabla1[[#This Row],[EMPLEADO]],IS[[NÓMINA]:[INGENIERO]],2,0),"OTROS")</f>
        <v>VICTOR MENDEZ</v>
      </c>
    </row>
    <row r="5466" spans="1:43" x14ac:dyDescent="0.25">
      <c r="A5466" s="28" t="s">
        <v>14528</v>
      </c>
      <c r="B5466" s="29">
        <v>1</v>
      </c>
      <c r="C5466" s="29" t="s">
        <v>15199</v>
      </c>
      <c r="D5466" s="30" t="s">
        <v>38</v>
      </c>
      <c r="E5466" s="31" t="s">
        <v>76</v>
      </c>
      <c r="F5466" s="31" t="s">
        <v>15200</v>
      </c>
      <c r="G5466" s="88" t="s">
        <v>1101</v>
      </c>
      <c r="H5466" s="29" t="s">
        <v>266</v>
      </c>
      <c r="I5466" s="32" t="s">
        <v>43</v>
      </c>
      <c r="J5466" s="29" t="s">
        <v>8</v>
      </c>
      <c r="K5466" s="33" t="s">
        <v>59</v>
      </c>
      <c r="L5466" s="33" t="s">
        <v>1102</v>
      </c>
      <c r="M5466" s="29" t="s">
        <v>73</v>
      </c>
      <c r="N5466" s="29">
        <v>0</v>
      </c>
      <c r="O5466" s="29" t="s">
        <v>47</v>
      </c>
      <c r="P5466" s="33">
        <v>21</v>
      </c>
      <c r="Q5466" s="33" t="s">
        <v>62</v>
      </c>
      <c r="R5466" s="80" t="s">
        <v>63</v>
      </c>
      <c r="S5466" s="81" t="s">
        <v>64</v>
      </c>
      <c r="T5466" s="81" t="s">
        <v>51</v>
      </c>
      <c r="U5466" s="82" t="s">
        <v>65</v>
      </c>
      <c r="V5466" s="83">
        <v>0.8</v>
      </c>
      <c r="W5466" s="89">
        <v>1092</v>
      </c>
      <c r="X5466" s="85">
        <v>1</v>
      </c>
      <c r="Y5466" s="86">
        <v>0.67</v>
      </c>
      <c r="Z5466" s="82">
        <v>5</v>
      </c>
      <c r="AA5466" s="87">
        <v>0.13400000000000001</v>
      </c>
      <c r="AB5466" s="83">
        <v>0</v>
      </c>
      <c r="AC5466" s="89">
        <v>0</v>
      </c>
      <c r="AD5466" s="90">
        <v>43626</v>
      </c>
      <c r="AE5466" s="90">
        <v>43626</v>
      </c>
      <c r="AF5466" s="82">
        <v>0</v>
      </c>
      <c r="AG5466" s="84" t="s">
        <v>53</v>
      </c>
      <c r="AH5466" s="83">
        <v>0</v>
      </c>
      <c r="AI5466" s="89">
        <v>0</v>
      </c>
      <c r="AJ5466" s="89">
        <v>0</v>
      </c>
      <c r="AK5466" s="60" t="str">
        <f>+IF(Tabla1[[#This Row],[REQUEST_TY]]="SR MANTENIMIENTO CORRECTIVO", "EMERGENCIA", "OTROS")</f>
        <v>EMERGENCIA</v>
      </c>
      <c r="AL5466" s="6" t="str">
        <f>+_xlfn.IFS(Tabla1[[#This Row],[Veces obj]]&lt;=1,"0-1",Tabla1[[#This Row],[Veces obj]]&lt;=2,"1-2",Tabla1[[#This Row],[Veces obj]]&lt;=3,"2-3",TRUE,"&gt;3")</f>
        <v>0-1</v>
      </c>
      <c r="AM5466" s="60" t="str">
        <f>+_xlfn.IFS(MONTH(Tabla1[[#This Row],[MES]])&lt;=3,"Q1",MONTH(Tabla1[[#This Row],[MES]])&lt;=6,"Q2",MONTH(Tabla1[[#This Row],[MES]])&lt;=9,"Q3",TRUE,"Q4")</f>
        <v>Q2</v>
      </c>
      <c r="AN5466" s="15" t="str">
        <f>+IFERROR(VLOOKUP(Tabla1[[#This Row],[CUENTA]],CTAS[],2,0),"OTROS")</f>
        <v>OTROS</v>
      </c>
      <c r="AP5466" s="15" t="str">
        <f>+IFERROR(VLOOKUP(Tabla1[[#This Row],[EMPLEADO]],IS[],3,0),"OTROS")</f>
        <v>JUAREZ</v>
      </c>
      <c r="AQ5466" s="15" t="str">
        <f>+IFERROR(VLOOKUP(Tabla1[[#This Row],[EMPLEADO]],IS[[NÓMINA]:[INGENIERO]],2,0),"OTROS")</f>
        <v>CESAR MAR</v>
      </c>
    </row>
    <row r="5467" spans="1:43" x14ac:dyDescent="0.25">
      <c r="A5467" s="28" t="s">
        <v>14528</v>
      </c>
      <c r="B5467" s="29">
        <v>1</v>
      </c>
      <c r="C5467" s="29" t="s">
        <v>15201</v>
      </c>
      <c r="D5467" s="30" t="s">
        <v>38</v>
      </c>
      <c r="E5467" s="31" t="s">
        <v>558</v>
      </c>
      <c r="F5467" s="31" t="s">
        <v>15202</v>
      </c>
      <c r="G5467" s="88" t="s">
        <v>3067</v>
      </c>
      <c r="H5467" s="29" t="s">
        <v>409</v>
      </c>
      <c r="I5467" s="32" t="s">
        <v>43</v>
      </c>
      <c r="J5467" s="29" t="s">
        <v>8</v>
      </c>
      <c r="K5467" s="33" t="s">
        <v>1521</v>
      </c>
      <c r="L5467" s="33" t="s">
        <v>2654</v>
      </c>
      <c r="M5467" s="29" t="s">
        <v>2809</v>
      </c>
      <c r="N5467" s="29">
        <v>0</v>
      </c>
      <c r="O5467" s="29" t="s">
        <v>47</v>
      </c>
      <c r="P5467" s="33">
        <v>143</v>
      </c>
      <c r="Q5467" s="33" t="s">
        <v>48</v>
      </c>
      <c r="R5467" s="80" t="s">
        <v>95</v>
      </c>
      <c r="S5467" s="81" t="s">
        <v>64</v>
      </c>
      <c r="T5467" s="81" t="s">
        <v>51</v>
      </c>
      <c r="U5467" s="82" t="s">
        <v>96</v>
      </c>
      <c r="V5467" s="83">
        <v>1.1000000000000001</v>
      </c>
      <c r="W5467" s="89">
        <v>1501.5000000000002</v>
      </c>
      <c r="X5467" s="85">
        <v>1</v>
      </c>
      <c r="Y5467" s="86">
        <v>2.5</v>
      </c>
      <c r="Z5467" s="82">
        <v>5</v>
      </c>
      <c r="AA5467" s="87">
        <v>0.5</v>
      </c>
      <c r="AB5467" s="83">
        <v>0</v>
      </c>
      <c r="AC5467" s="89">
        <v>0</v>
      </c>
      <c r="AD5467" s="90">
        <v>43626</v>
      </c>
      <c r="AE5467" s="90">
        <v>43626</v>
      </c>
      <c r="AF5467" s="82">
        <v>0</v>
      </c>
      <c r="AG5467" s="84" t="s">
        <v>53</v>
      </c>
      <c r="AH5467" s="83">
        <v>0</v>
      </c>
      <c r="AI5467" s="89">
        <v>0</v>
      </c>
      <c r="AJ5467" s="89">
        <v>0</v>
      </c>
      <c r="AK5467" s="60" t="str">
        <f>+IF(Tabla1[[#This Row],[REQUEST_TY]]="SR MANTENIMIENTO CORRECTIVO", "EMERGENCIA", "OTROS")</f>
        <v>EMERGENCIA</v>
      </c>
      <c r="AL5467" s="6" t="str">
        <f>+_xlfn.IFS(Tabla1[[#This Row],[Veces obj]]&lt;=1,"0-1",Tabla1[[#This Row],[Veces obj]]&lt;=2,"1-2",Tabla1[[#This Row],[Veces obj]]&lt;=3,"2-3",TRUE,"&gt;3")</f>
        <v>0-1</v>
      </c>
      <c r="AM5467" s="60" t="str">
        <f>+_xlfn.IFS(MONTH(Tabla1[[#This Row],[MES]])&lt;=3,"Q1",MONTH(Tabla1[[#This Row],[MES]])&lt;=6,"Q2",MONTH(Tabla1[[#This Row],[MES]])&lt;=9,"Q3",TRUE,"Q4")</f>
        <v>Q2</v>
      </c>
      <c r="AN5467" s="15" t="str">
        <f>+IFERROR(VLOOKUP(Tabla1[[#This Row],[CUENTA]],CTAS[],2,0),"OTROS")</f>
        <v>OTROS</v>
      </c>
      <c r="AP5467" s="15" t="str">
        <f>+IFERROR(VLOOKUP(Tabla1[[#This Row],[EMPLEADO]],IS[],3,0),"OTROS")</f>
        <v>OTROS</v>
      </c>
      <c r="AQ5467" s="15" t="str">
        <f>+IFERROR(VLOOKUP(Tabla1[[#This Row],[EMPLEADO]],IS[[NÓMINA]:[INGENIERO]],2,0),"OTROS")</f>
        <v>OTROS</v>
      </c>
    </row>
    <row r="5468" spans="1:43" x14ac:dyDescent="0.25">
      <c r="A5468" s="28" t="s">
        <v>14528</v>
      </c>
      <c r="B5468" s="29">
        <v>1</v>
      </c>
      <c r="C5468" s="29" t="s">
        <v>15203</v>
      </c>
      <c r="D5468" s="30" t="s">
        <v>38</v>
      </c>
      <c r="E5468" s="31" t="s">
        <v>1049</v>
      </c>
      <c r="F5468" s="31" t="s">
        <v>15204</v>
      </c>
      <c r="G5468" s="88" t="s">
        <v>1803</v>
      </c>
      <c r="H5468" s="29" t="s">
        <v>101</v>
      </c>
      <c r="I5468" s="32" t="s">
        <v>43</v>
      </c>
      <c r="J5468" s="29" t="s">
        <v>8</v>
      </c>
      <c r="K5468" s="33" t="s">
        <v>102</v>
      </c>
      <c r="L5468" s="33" t="s">
        <v>753</v>
      </c>
      <c r="M5468" s="29" t="s">
        <v>215</v>
      </c>
      <c r="N5468" s="29">
        <v>0</v>
      </c>
      <c r="O5468" s="29" t="s">
        <v>105</v>
      </c>
      <c r="P5468" s="33">
        <v>38</v>
      </c>
      <c r="Q5468" s="33" t="s">
        <v>82</v>
      </c>
      <c r="R5468" s="80" t="s">
        <v>223</v>
      </c>
      <c r="S5468" s="81" t="s">
        <v>139</v>
      </c>
      <c r="T5468" s="81" t="s">
        <v>51</v>
      </c>
      <c r="U5468" s="82" t="s">
        <v>140</v>
      </c>
      <c r="V5468" s="83">
        <v>1.1000000000000001</v>
      </c>
      <c r="W5468" s="89">
        <v>883.30000000000007</v>
      </c>
      <c r="X5468" s="85">
        <v>1</v>
      </c>
      <c r="Y5468" s="86">
        <v>2.35</v>
      </c>
      <c r="Z5468" s="82">
        <v>4</v>
      </c>
      <c r="AA5468" s="87">
        <v>0.58750000000000002</v>
      </c>
      <c r="AB5468" s="83">
        <v>0</v>
      </c>
      <c r="AC5468" s="89">
        <v>0</v>
      </c>
      <c r="AD5468" s="90">
        <v>43626</v>
      </c>
      <c r="AE5468" s="90">
        <v>43626</v>
      </c>
      <c r="AF5468" s="82">
        <v>0</v>
      </c>
      <c r="AG5468" s="84" t="s">
        <v>53</v>
      </c>
      <c r="AH5468" s="83">
        <v>0</v>
      </c>
      <c r="AI5468" s="89">
        <v>0</v>
      </c>
      <c r="AJ5468" s="89">
        <v>0</v>
      </c>
      <c r="AK5468" s="60" t="str">
        <f>+IF(Tabla1[[#This Row],[REQUEST_TY]]="SR MANTENIMIENTO CORRECTIVO", "EMERGENCIA", "OTROS")</f>
        <v>EMERGENCIA</v>
      </c>
      <c r="AL5468" s="6" t="str">
        <f>+_xlfn.IFS(Tabla1[[#This Row],[Veces obj]]&lt;=1,"0-1",Tabla1[[#This Row],[Veces obj]]&lt;=2,"1-2",Tabla1[[#This Row],[Veces obj]]&lt;=3,"2-3",TRUE,"&gt;3")</f>
        <v>0-1</v>
      </c>
      <c r="AM5468" s="60" t="str">
        <f>+_xlfn.IFS(MONTH(Tabla1[[#This Row],[MES]])&lt;=3,"Q1",MONTH(Tabla1[[#This Row],[MES]])&lt;=6,"Q2",MONTH(Tabla1[[#This Row],[MES]])&lt;=9,"Q3",TRUE,"Q4")</f>
        <v>Q2</v>
      </c>
      <c r="AN5468" s="15" t="str">
        <f>+IFERROR(VLOOKUP(Tabla1[[#This Row],[CUENTA]],CTAS[],2,0),"OTROS")</f>
        <v>OTROS</v>
      </c>
      <c r="AP5468" s="15" t="str">
        <f>+IFERROR(VLOOKUP(Tabla1[[#This Row],[EMPLEADO]],IS[],3,0),"OTROS")</f>
        <v>OTROS</v>
      </c>
      <c r="AQ5468" s="15" t="str">
        <f>+IFERROR(VLOOKUP(Tabla1[[#This Row],[EMPLEADO]],IS[[NÓMINA]:[INGENIERO]],2,0),"OTROS")</f>
        <v>OTROS</v>
      </c>
    </row>
    <row r="5469" spans="1:43" x14ac:dyDescent="0.25">
      <c r="A5469" s="28" t="s">
        <v>14528</v>
      </c>
      <c r="B5469" s="29">
        <v>1</v>
      </c>
      <c r="C5469" s="29" t="s">
        <v>15205</v>
      </c>
      <c r="D5469" s="30" t="s">
        <v>38</v>
      </c>
      <c r="E5469" s="31" t="s">
        <v>3742</v>
      </c>
      <c r="F5469" s="31" t="s">
        <v>15206</v>
      </c>
      <c r="G5469" s="88" t="s">
        <v>15207</v>
      </c>
      <c r="H5469" s="29" t="s">
        <v>915</v>
      </c>
      <c r="I5469" s="32" t="s">
        <v>43</v>
      </c>
      <c r="J5469" s="29" t="s">
        <v>8</v>
      </c>
      <c r="K5469" s="33" t="s">
        <v>199</v>
      </c>
      <c r="L5469" s="33" t="s">
        <v>15208</v>
      </c>
      <c r="M5469" s="29" t="s">
        <v>794</v>
      </c>
      <c r="N5469" s="29">
        <v>0</v>
      </c>
      <c r="O5469" s="29" t="s">
        <v>47</v>
      </c>
      <c r="P5469" s="33">
        <v>2745</v>
      </c>
      <c r="Q5469" s="33" t="s">
        <v>48</v>
      </c>
      <c r="R5469" s="80" t="s">
        <v>49</v>
      </c>
      <c r="S5469" s="81" t="s">
        <v>50</v>
      </c>
      <c r="T5469" s="81" t="s">
        <v>51</v>
      </c>
      <c r="U5469" s="82" t="s">
        <v>52</v>
      </c>
      <c r="V5469" s="83">
        <v>1.05</v>
      </c>
      <c r="W5469" s="89">
        <v>750.75000000000011</v>
      </c>
      <c r="X5469" s="85">
        <v>1</v>
      </c>
      <c r="Y5469" s="86">
        <v>6.75</v>
      </c>
      <c r="Z5469" s="82">
        <v>5</v>
      </c>
      <c r="AA5469" s="87">
        <v>1.35</v>
      </c>
      <c r="AB5469" s="83">
        <v>8.7500000000000022E-2</v>
      </c>
      <c r="AC5469" s="89">
        <v>-62.562500000000028</v>
      </c>
      <c r="AD5469" s="90">
        <v>43626</v>
      </c>
      <c r="AE5469" s="90">
        <v>43626</v>
      </c>
      <c r="AF5469" s="82">
        <v>0</v>
      </c>
      <c r="AG5469" s="84" t="s">
        <v>53</v>
      </c>
      <c r="AH5469" s="83">
        <v>0</v>
      </c>
      <c r="AI5469" s="89">
        <v>0</v>
      </c>
      <c r="AJ5469" s="89">
        <v>0</v>
      </c>
      <c r="AK5469" s="60" t="str">
        <f>+IF(Tabla1[[#This Row],[REQUEST_TY]]="SR MANTENIMIENTO CORRECTIVO", "EMERGENCIA", "OTROS")</f>
        <v>EMERGENCIA</v>
      </c>
      <c r="AL5469" s="6" t="str">
        <f>+_xlfn.IFS(Tabla1[[#This Row],[Veces obj]]&lt;=1,"0-1",Tabla1[[#This Row],[Veces obj]]&lt;=2,"1-2",Tabla1[[#This Row],[Veces obj]]&lt;=3,"2-3",TRUE,"&gt;3")</f>
        <v>1-2</v>
      </c>
      <c r="AM5469" s="60" t="str">
        <f>+_xlfn.IFS(MONTH(Tabla1[[#This Row],[MES]])&lt;=3,"Q1",MONTH(Tabla1[[#This Row],[MES]])&lt;=6,"Q2",MONTH(Tabla1[[#This Row],[MES]])&lt;=9,"Q3",TRUE,"Q4")</f>
        <v>Q2</v>
      </c>
      <c r="AN5469" s="15" t="str">
        <f>+IFERROR(VLOOKUP(Tabla1[[#This Row],[CUENTA]],CTAS[],2,0),"OTROS")</f>
        <v>OTROS</v>
      </c>
      <c r="AP5469" s="15" t="str">
        <f>+IFERROR(VLOOKUP(Tabla1[[#This Row],[EMPLEADO]],IS[],3,0),"OTROS")</f>
        <v>OTROS</v>
      </c>
      <c r="AQ5469" s="15" t="str">
        <f>+IFERROR(VLOOKUP(Tabla1[[#This Row],[EMPLEADO]],IS[[NÓMINA]:[INGENIERO]],2,0),"OTROS")</f>
        <v>OTROS</v>
      </c>
    </row>
    <row r="5470" spans="1:43" x14ac:dyDescent="0.25">
      <c r="A5470" s="28" t="s">
        <v>14528</v>
      </c>
      <c r="B5470" s="29">
        <v>1</v>
      </c>
      <c r="C5470" s="29" t="s">
        <v>15209</v>
      </c>
      <c r="D5470" s="30" t="s">
        <v>38</v>
      </c>
      <c r="E5470" s="31" t="s">
        <v>275</v>
      </c>
      <c r="F5470" s="31" t="s">
        <v>15210</v>
      </c>
      <c r="G5470" s="88" t="s">
        <v>1251</v>
      </c>
      <c r="H5470" s="29" t="s">
        <v>568</v>
      </c>
      <c r="I5470" s="32" t="s">
        <v>43</v>
      </c>
      <c r="J5470" s="29" t="s">
        <v>8</v>
      </c>
      <c r="K5470" s="33" t="s">
        <v>71</v>
      </c>
      <c r="L5470" s="33" t="s">
        <v>569</v>
      </c>
      <c r="M5470" s="29" t="s">
        <v>570</v>
      </c>
      <c r="N5470" s="29">
        <v>0</v>
      </c>
      <c r="O5470" s="29" t="s">
        <v>47</v>
      </c>
      <c r="P5470" s="33">
        <v>39</v>
      </c>
      <c r="Q5470" s="33" t="s">
        <v>82</v>
      </c>
      <c r="R5470" s="80" t="s">
        <v>95</v>
      </c>
      <c r="S5470" s="81" t="s">
        <v>64</v>
      </c>
      <c r="T5470" s="81" t="s">
        <v>51</v>
      </c>
      <c r="U5470" s="82" t="s">
        <v>83</v>
      </c>
      <c r="V5470" s="83">
        <v>1.05</v>
      </c>
      <c r="W5470" s="89">
        <v>1433.25</v>
      </c>
      <c r="X5470" s="85">
        <v>1</v>
      </c>
      <c r="Y5470" s="86">
        <v>2.75</v>
      </c>
      <c r="Z5470" s="82">
        <v>5</v>
      </c>
      <c r="AA5470" s="87">
        <v>0.55000000000000004</v>
      </c>
      <c r="AB5470" s="83">
        <v>0</v>
      </c>
      <c r="AC5470" s="89">
        <v>0</v>
      </c>
      <c r="AD5470" s="90">
        <v>43626</v>
      </c>
      <c r="AE5470" s="90">
        <v>43626</v>
      </c>
      <c r="AF5470" s="82">
        <v>0</v>
      </c>
      <c r="AG5470" s="84" t="s">
        <v>53</v>
      </c>
      <c r="AH5470" s="83">
        <v>0</v>
      </c>
      <c r="AI5470" s="89">
        <v>0</v>
      </c>
      <c r="AJ5470" s="89">
        <v>0</v>
      </c>
      <c r="AK5470" s="60" t="str">
        <f>+IF(Tabla1[[#This Row],[REQUEST_TY]]="SR MANTENIMIENTO CORRECTIVO", "EMERGENCIA", "OTROS")</f>
        <v>EMERGENCIA</v>
      </c>
      <c r="AL5470" s="6" t="str">
        <f>+_xlfn.IFS(Tabla1[[#This Row],[Veces obj]]&lt;=1,"0-1",Tabla1[[#This Row],[Veces obj]]&lt;=2,"1-2",Tabla1[[#This Row],[Veces obj]]&lt;=3,"2-3",TRUE,"&gt;3")</f>
        <v>0-1</v>
      </c>
      <c r="AM5470" s="60" t="str">
        <f>+_xlfn.IFS(MONTH(Tabla1[[#This Row],[MES]])&lt;=3,"Q1",MONTH(Tabla1[[#This Row],[MES]])&lt;=6,"Q2",MONTH(Tabla1[[#This Row],[MES]])&lt;=9,"Q3",TRUE,"Q4")</f>
        <v>Q2</v>
      </c>
      <c r="AN5470" s="15" t="str">
        <f>+IFERROR(VLOOKUP(Tabla1[[#This Row],[CUENTA]],CTAS[],2,0),"OTROS")</f>
        <v>OTROS</v>
      </c>
      <c r="AP5470" s="15" t="str">
        <f>+IFERROR(VLOOKUP(Tabla1[[#This Row],[EMPLEADO]],IS[],3,0),"OTROS")</f>
        <v>OTROS</v>
      </c>
      <c r="AQ5470" s="15" t="str">
        <f>+IFERROR(VLOOKUP(Tabla1[[#This Row],[EMPLEADO]],IS[[NÓMINA]:[INGENIERO]],2,0),"OTROS")</f>
        <v>OTROS</v>
      </c>
    </row>
    <row r="5471" spans="1:43" x14ac:dyDescent="0.25">
      <c r="A5471" s="28" t="s">
        <v>14528</v>
      </c>
      <c r="B5471" s="29">
        <v>1</v>
      </c>
      <c r="C5471" s="29" t="s">
        <v>15211</v>
      </c>
      <c r="D5471" s="30" t="s">
        <v>38</v>
      </c>
      <c r="E5471" s="31" t="s">
        <v>133</v>
      </c>
      <c r="F5471" s="31" t="s">
        <v>15212</v>
      </c>
      <c r="G5471" s="88" t="s">
        <v>2368</v>
      </c>
      <c r="H5471" s="29" t="s">
        <v>266</v>
      </c>
      <c r="I5471" s="32" t="s">
        <v>43</v>
      </c>
      <c r="J5471" s="29" t="s">
        <v>8</v>
      </c>
      <c r="K5471" s="33" t="s">
        <v>59</v>
      </c>
      <c r="L5471" s="33" t="s">
        <v>1102</v>
      </c>
      <c r="M5471" s="29" t="s">
        <v>73</v>
      </c>
      <c r="N5471" s="29">
        <v>0</v>
      </c>
      <c r="O5471" s="29" t="s">
        <v>47</v>
      </c>
      <c r="P5471" s="33">
        <v>12</v>
      </c>
      <c r="Q5471" s="33" t="s">
        <v>194</v>
      </c>
      <c r="R5471" s="80" t="s">
        <v>138</v>
      </c>
      <c r="S5471" s="81" t="s">
        <v>139</v>
      </c>
      <c r="T5471" s="81" t="s">
        <v>51</v>
      </c>
      <c r="U5471" s="82" t="s">
        <v>224</v>
      </c>
      <c r="V5471" s="83">
        <v>0.8</v>
      </c>
      <c r="W5471" s="89">
        <v>1258.4000000000003</v>
      </c>
      <c r="X5471" s="85">
        <v>1</v>
      </c>
      <c r="Y5471" s="86">
        <v>2.4500000000000002</v>
      </c>
      <c r="Z5471" s="82">
        <v>4</v>
      </c>
      <c r="AA5471" s="87">
        <v>0.61250000000000004</v>
      </c>
      <c r="AB5471" s="83">
        <v>0</v>
      </c>
      <c r="AC5471" s="89">
        <v>0</v>
      </c>
      <c r="AD5471" s="90">
        <v>43626</v>
      </c>
      <c r="AE5471" s="90">
        <v>43626</v>
      </c>
      <c r="AF5471" s="82">
        <v>0</v>
      </c>
      <c r="AG5471" s="84" t="s">
        <v>53</v>
      </c>
      <c r="AH5471" s="83">
        <v>0</v>
      </c>
      <c r="AI5471" s="89">
        <v>0</v>
      </c>
      <c r="AJ5471" s="89">
        <v>0</v>
      </c>
      <c r="AK5471" s="60" t="str">
        <f>+IF(Tabla1[[#This Row],[REQUEST_TY]]="SR MANTENIMIENTO CORRECTIVO", "EMERGENCIA", "OTROS")</f>
        <v>EMERGENCIA</v>
      </c>
      <c r="AL5471" s="6" t="str">
        <f>+_xlfn.IFS(Tabla1[[#This Row],[Veces obj]]&lt;=1,"0-1",Tabla1[[#This Row],[Veces obj]]&lt;=2,"1-2",Tabla1[[#This Row],[Veces obj]]&lt;=3,"2-3",TRUE,"&gt;3")</f>
        <v>0-1</v>
      </c>
      <c r="AM5471" s="60" t="str">
        <f>+_xlfn.IFS(MONTH(Tabla1[[#This Row],[MES]])&lt;=3,"Q1",MONTH(Tabla1[[#This Row],[MES]])&lt;=6,"Q2",MONTH(Tabla1[[#This Row],[MES]])&lt;=9,"Q3",TRUE,"Q4")</f>
        <v>Q2</v>
      </c>
      <c r="AN5471" s="15" t="str">
        <f>+IFERROR(VLOOKUP(Tabla1[[#This Row],[CUENTA]],CTAS[],2,0),"OTROS")</f>
        <v>OTROS</v>
      </c>
      <c r="AP5471" s="15" t="str">
        <f>+IFERROR(VLOOKUP(Tabla1[[#This Row],[EMPLEADO]],IS[],3,0),"OTROS")</f>
        <v>JUAREZ</v>
      </c>
      <c r="AQ5471" s="15" t="str">
        <f>+IFERROR(VLOOKUP(Tabla1[[#This Row],[EMPLEADO]],IS[[NÓMINA]:[INGENIERO]],2,0),"OTROS")</f>
        <v>CESAR MAR</v>
      </c>
    </row>
    <row r="5472" spans="1:43" x14ac:dyDescent="0.25">
      <c r="A5472" s="28" t="s">
        <v>14528</v>
      </c>
      <c r="B5472" s="29">
        <v>1</v>
      </c>
      <c r="C5472" s="29" t="s">
        <v>15213</v>
      </c>
      <c r="D5472" s="30" t="s">
        <v>38</v>
      </c>
      <c r="E5472" s="31" t="s">
        <v>725</v>
      </c>
      <c r="F5472" s="31" t="s">
        <v>15214</v>
      </c>
      <c r="G5472" s="88" t="s">
        <v>2254</v>
      </c>
      <c r="H5472" s="29" t="s">
        <v>79</v>
      </c>
      <c r="I5472" s="32" t="s">
        <v>43</v>
      </c>
      <c r="J5472" s="29" t="s">
        <v>8</v>
      </c>
      <c r="K5472" s="33" t="s">
        <v>102</v>
      </c>
      <c r="L5472" s="33" t="s">
        <v>2255</v>
      </c>
      <c r="M5472" s="29" t="s">
        <v>654</v>
      </c>
      <c r="N5472" s="29">
        <v>0</v>
      </c>
      <c r="O5472" s="29" t="s">
        <v>47</v>
      </c>
      <c r="P5472" s="33">
        <v>91</v>
      </c>
      <c r="Q5472" s="33" t="s">
        <v>48</v>
      </c>
      <c r="R5472" s="80" t="s">
        <v>223</v>
      </c>
      <c r="S5472" s="81" t="s">
        <v>139</v>
      </c>
      <c r="T5472" s="81" t="s">
        <v>51</v>
      </c>
      <c r="U5472" s="82" t="s">
        <v>353</v>
      </c>
      <c r="V5472" s="83">
        <v>1.1499999999999999</v>
      </c>
      <c r="W5472" s="89">
        <v>1808.95</v>
      </c>
      <c r="X5472" s="85">
        <v>1</v>
      </c>
      <c r="Y5472" s="86">
        <v>2.13</v>
      </c>
      <c r="Z5472" s="82">
        <v>4</v>
      </c>
      <c r="AA5472" s="87">
        <v>0.53249999999999997</v>
      </c>
      <c r="AB5472" s="83">
        <v>0</v>
      </c>
      <c r="AC5472" s="89">
        <v>0</v>
      </c>
      <c r="AD5472" s="90">
        <v>43626</v>
      </c>
      <c r="AE5472" s="90">
        <v>43626</v>
      </c>
      <c r="AF5472" s="82">
        <v>0</v>
      </c>
      <c r="AG5472" s="84" t="s">
        <v>53</v>
      </c>
      <c r="AH5472" s="83">
        <v>0</v>
      </c>
      <c r="AI5472" s="89">
        <v>0</v>
      </c>
      <c r="AJ5472" s="89">
        <v>0</v>
      </c>
      <c r="AK5472" s="60" t="str">
        <f>+IF(Tabla1[[#This Row],[REQUEST_TY]]="SR MANTENIMIENTO CORRECTIVO", "EMERGENCIA", "OTROS")</f>
        <v>EMERGENCIA</v>
      </c>
      <c r="AL5472" s="6" t="str">
        <f>+_xlfn.IFS(Tabla1[[#This Row],[Veces obj]]&lt;=1,"0-1",Tabla1[[#This Row],[Veces obj]]&lt;=2,"1-2",Tabla1[[#This Row],[Veces obj]]&lt;=3,"2-3",TRUE,"&gt;3")</f>
        <v>0-1</v>
      </c>
      <c r="AM5472" s="60" t="str">
        <f>+_xlfn.IFS(MONTH(Tabla1[[#This Row],[MES]])&lt;=3,"Q1",MONTH(Tabla1[[#This Row],[MES]])&lt;=6,"Q2",MONTH(Tabla1[[#This Row],[MES]])&lt;=9,"Q3",TRUE,"Q4")</f>
        <v>Q2</v>
      </c>
      <c r="AN5472" s="15" t="str">
        <f>+IFERROR(VLOOKUP(Tabla1[[#This Row],[CUENTA]],CTAS[],2,0),"OTROS")</f>
        <v>OTROS</v>
      </c>
      <c r="AP5472" s="15" t="str">
        <f>+IFERROR(VLOOKUP(Tabla1[[#This Row],[EMPLEADO]],IS[],3,0),"OTROS")</f>
        <v>OTROS</v>
      </c>
      <c r="AQ5472" s="15" t="str">
        <f>+IFERROR(VLOOKUP(Tabla1[[#This Row],[EMPLEADO]],IS[[NÓMINA]:[INGENIERO]],2,0),"OTROS")</f>
        <v>OTROS</v>
      </c>
    </row>
    <row r="5473" spans="1:43" x14ac:dyDescent="0.25">
      <c r="A5473" s="28" t="s">
        <v>14528</v>
      </c>
      <c r="B5473" s="29">
        <v>1</v>
      </c>
      <c r="C5473" s="29" t="s">
        <v>15215</v>
      </c>
      <c r="D5473" s="30" t="s">
        <v>38</v>
      </c>
      <c r="E5473" s="31" t="s">
        <v>39</v>
      </c>
      <c r="F5473" s="31" t="s">
        <v>15216</v>
      </c>
      <c r="G5473" s="88" t="s">
        <v>2027</v>
      </c>
      <c r="H5473" s="29" t="s">
        <v>220</v>
      </c>
      <c r="I5473" s="32" t="s">
        <v>43</v>
      </c>
      <c r="J5473" s="29" t="s">
        <v>8</v>
      </c>
      <c r="K5473" s="33" t="s">
        <v>2028</v>
      </c>
      <c r="L5473" s="33" t="s">
        <v>2029</v>
      </c>
      <c r="M5473" s="29" t="s">
        <v>736</v>
      </c>
      <c r="N5473" s="29">
        <v>0</v>
      </c>
      <c r="O5473" s="29" t="s">
        <v>47</v>
      </c>
      <c r="P5473" s="33">
        <v>121</v>
      </c>
      <c r="Q5473" s="33" t="s">
        <v>48</v>
      </c>
      <c r="R5473" s="80" t="s">
        <v>49</v>
      </c>
      <c r="S5473" s="81" t="s">
        <v>50</v>
      </c>
      <c r="T5473" s="81" t="s">
        <v>51</v>
      </c>
      <c r="U5473" s="82" t="s">
        <v>52</v>
      </c>
      <c r="V5473" s="83">
        <v>1.05</v>
      </c>
      <c r="W5473" s="89">
        <v>750.75000000000011</v>
      </c>
      <c r="X5473" s="85">
        <v>1</v>
      </c>
      <c r="Y5473" s="86">
        <v>1.04</v>
      </c>
      <c r="Z5473" s="82">
        <v>5</v>
      </c>
      <c r="AA5473" s="87">
        <v>0.20800000000000002</v>
      </c>
      <c r="AB5473" s="83">
        <v>0</v>
      </c>
      <c r="AC5473" s="89">
        <v>0</v>
      </c>
      <c r="AD5473" s="90">
        <v>43623</v>
      </c>
      <c r="AE5473" s="90">
        <v>43626</v>
      </c>
      <c r="AF5473" s="82">
        <v>1</v>
      </c>
      <c r="AG5473" s="84" t="s">
        <v>53</v>
      </c>
      <c r="AH5473" s="83">
        <v>0</v>
      </c>
      <c r="AI5473" s="89">
        <v>0</v>
      </c>
      <c r="AJ5473" s="89">
        <v>0</v>
      </c>
      <c r="AK5473" s="60" t="str">
        <f>+IF(Tabla1[[#This Row],[REQUEST_TY]]="SR MANTENIMIENTO CORRECTIVO", "EMERGENCIA", "OTROS")</f>
        <v>EMERGENCIA</v>
      </c>
      <c r="AL5473" s="6" t="str">
        <f>+_xlfn.IFS(Tabla1[[#This Row],[Veces obj]]&lt;=1,"0-1",Tabla1[[#This Row],[Veces obj]]&lt;=2,"1-2",Tabla1[[#This Row],[Veces obj]]&lt;=3,"2-3",TRUE,"&gt;3")</f>
        <v>0-1</v>
      </c>
      <c r="AM5473" s="60" t="str">
        <f>+_xlfn.IFS(MONTH(Tabla1[[#This Row],[MES]])&lt;=3,"Q1",MONTH(Tabla1[[#This Row],[MES]])&lt;=6,"Q2",MONTH(Tabla1[[#This Row],[MES]])&lt;=9,"Q3",TRUE,"Q4")</f>
        <v>Q2</v>
      </c>
      <c r="AN5473" s="15" t="str">
        <f>+IFERROR(VLOOKUP(Tabla1[[#This Row],[CUENTA]],CTAS[],2,0),"OTROS")</f>
        <v>OTROS</v>
      </c>
      <c r="AP5473" s="15" t="str">
        <f>+IFERROR(VLOOKUP(Tabla1[[#This Row],[EMPLEADO]],IS[],3,0),"OTROS")</f>
        <v>OTROS</v>
      </c>
      <c r="AQ5473" s="15" t="str">
        <f>+IFERROR(VLOOKUP(Tabla1[[#This Row],[EMPLEADO]],IS[[NÓMINA]:[INGENIERO]],2,0),"OTROS")</f>
        <v>OTROS</v>
      </c>
    </row>
    <row r="5474" spans="1:43" x14ac:dyDescent="0.25">
      <c r="A5474" s="28" t="s">
        <v>14528</v>
      </c>
      <c r="B5474" s="29">
        <v>1</v>
      </c>
      <c r="C5474" s="29" t="s">
        <v>15217</v>
      </c>
      <c r="D5474" s="30" t="s">
        <v>38</v>
      </c>
      <c r="E5474" s="31" t="s">
        <v>217</v>
      </c>
      <c r="F5474" s="31" t="s">
        <v>15218</v>
      </c>
      <c r="G5474" s="88" t="s">
        <v>4276</v>
      </c>
      <c r="H5474" s="29" t="s">
        <v>679</v>
      </c>
      <c r="I5474" s="32" t="s">
        <v>43</v>
      </c>
      <c r="J5474" s="29" t="s">
        <v>8</v>
      </c>
      <c r="K5474" s="33" t="s">
        <v>59</v>
      </c>
      <c r="L5474" s="33" t="s">
        <v>1768</v>
      </c>
      <c r="M5474" s="29" t="s">
        <v>310</v>
      </c>
      <c r="N5474" s="29">
        <v>0</v>
      </c>
      <c r="O5474" s="29" t="s">
        <v>47</v>
      </c>
      <c r="P5474" s="33">
        <v>34</v>
      </c>
      <c r="Q5474" s="33" t="s">
        <v>82</v>
      </c>
      <c r="R5474" s="80" t="s">
        <v>223</v>
      </c>
      <c r="S5474" s="81" t="s">
        <v>139</v>
      </c>
      <c r="T5474" s="81" t="s">
        <v>51</v>
      </c>
      <c r="U5474" s="82" t="s">
        <v>140</v>
      </c>
      <c r="V5474" s="83">
        <v>1.1000000000000001</v>
      </c>
      <c r="W5474" s="89">
        <v>1730.3000000000004</v>
      </c>
      <c r="X5474" s="85">
        <v>1</v>
      </c>
      <c r="Y5474" s="86">
        <v>3.22</v>
      </c>
      <c r="Z5474" s="82">
        <v>4</v>
      </c>
      <c r="AA5474" s="87">
        <v>0.80500000000000005</v>
      </c>
      <c r="AB5474" s="83">
        <v>0</v>
      </c>
      <c r="AC5474" s="89">
        <v>0</v>
      </c>
      <c r="AD5474" s="90">
        <v>43626</v>
      </c>
      <c r="AE5474" s="90">
        <v>43626</v>
      </c>
      <c r="AF5474" s="82">
        <v>0</v>
      </c>
      <c r="AG5474" s="84" t="s">
        <v>53</v>
      </c>
      <c r="AH5474" s="83">
        <v>0</v>
      </c>
      <c r="AI5474" s="89">
        <v>0</v>
      </c>
      <c r="AJ5474" s="89">
        <v>0</v>
      </c>
      <c r="AK5474" s="60" t="str">
        <f>+IF(Tabla1[[#This Row],[REQUEST_TY]]="SR MANTENIMIENTO CORRECTIVO", "EMERGENCIA", "OTROS")</f>
        <v>EMERGENCIA</v>
      </c>
      <c r="AL5474" s="6" t="str">
        <f>+_xlfn.IFS(Tabla1[[#This Row],[Veces obj]]&lt;=1,"0-1",Tabla1[[#This Row],[Veces obj]]&lt;=2,"1-2",Tabla1[[#This Row],[Veces obj]]&lt;=3,"2-3",TRUE,"&gt;3")</f>
        <v>0-1</v>
      </c>
      <c r="AM5474" s="60" t="str">
        <f>+_xlfn.IFS(MONTH(Tabla1[[#This Row],[MES]])&lt;=3,"Q1",MONTH(Tabla1[[#This Row],[MES]])&lt;=6,"Q2",MONTH(Tabla1[[#This Row],[MES]])&lt;=9,"Q3",TRUE,"Q4")</f>
        <v>Q2</v>
      </c>
      <c r="AN5474" s="15" t="str">
        <f>+IFERROR(VLOOKUP(Tabla1[[#This Row],[CUENTA]],CTAS[],2,0),"OTROS")</f>
        <v>OTROS</v>
      </c>
      <c r="AP5474" s="15" t="str">
        <f>+IFERROR(VLOOKUP(Tabla1[[#This Row],[EMPLEADO]],IS[],3,0),"OTROS")</f>
        <v>OTROS</v>
      </c>
      <c r="AQ5474" s="15" t="str">
        <f>+IFERROR(VLOOKUP(Tabla1[[#This Row],[EMPLEADO]],IS[[NÓMINA]:[INGENIERO]],2,0),"OTROS")</f>
        <v>OTROS</v>
      </c>
    </row>
    <row r="5475" spans="1:43" x14ac:dyDescent="0.25">
      <c r="A5475" s="28" t="s">
        <v>14528</v>
      </c>
      <c r="B5475" s="29">
        <v>1</v>
      </c>
      <c r="C5475" s="29" t="s">
        <v>15219</v>
      </c>
      <c r="D5475" s="30" t="s">
        <v>3370</v>
      </c>
      <c r="E5475" s="31" t="s">
        <v>39</v>
      </c>
      <c r="F5475" s="31" t="s">
        <v>15220</v>
      </c>
      <c r="G5475" s="88" t="s">
        <v>15221</v>
      </c>
      <c r="H5475" s="29" t="s">
        <v>246</v>
      </c>
      <c r="I5475" s="32" t="s">
        <v>43</v>
      </c>
      <c r="J5475" s="29" t="s">
        <v>8</v>
      </c>
      <c r="K5475" s="33" t="s">
        <v>7790</v>
      </c>
      <c r="L5475" s="33" t="s">
        <v>15222</v>
      </c>
      <c r="M5475" s="29" t="s">
        <v>15223</v>
      </c>
      <c r="N5475" s="29">
        <v>0</v>
      </c>
      <c r="O5475" s="29" t="s">
        <v>105</v>
      </c>
      <c r="P5475" s="33" t="s">
        <v>822</v>
      </c>
      <c r="Q5475" s="33" t="s">
        <v>48</v>
      </c>
      <c r="R5475" s="80" t="s">
        <v>49</v>
      </c>
      <c r="S5475" s="81" t="s">
        <v>50</v>
      </c>
      <c r="T5475" s="81" t="s">
        <v>51</v>
      </c>
      <c r="U5475" s="82" t="s">
        <v>52</v>
      </c>
      <c r="V5475" s="83">
        <v>1</v>
      </c>
      <c r="W5475" s="89">
        <v>702</v>
      </c>
      <c r="X5475" s="85">
        <v>0</v>
      </c>
      <c r="Y5475" s="86">
        <v>5</v>
      </c>
      <c r="Z5475" s="82">
        <v>5</v>
      </c>
      <c r="AA5475" s="87">
        <v>1</v>
      </c>
      <c r="AB5475" s="83">
        <v>0</v>
      </c>
      <c r="AC5475" s="89">
        <v>0</v>
      </c>
      <c r="AD5475" s="90">
        <v>43623</v>
      </c>
      <c r="AE5475" s="90">
        <v>43626</v>
      </c>
      <c r="AF5475" s="82">
        <v>1</v>
      </c>
      <c r="AG5475" s="84" t="s">
        <v>53</v>
      </c>
      <c r="AH5475" s="83">
        <v>0</v>
      </c>
      <c r="AI5475" s="89">
        <v>0</v>
      </c>
      <c r="AJ5475" s="89">
        <v>0</v>
      </c>
      <c r="AK5475" s="60" t="str">
        <f>+IF(Tabla1[[#This Row],[REQUEST_TY]]="SR MANTENIMIENTO CORRECTIVO", "EMERGENCIA", "OTROS")</f>
        <v>OTROS</v>
      </c>
      <c r="AL5475" s="6" t="str">
        <f>+_xlfn.IFS(Tabla1[[#This Row],[Veces obj]]&lt;=1,"0-1",Tabla1[[#This Row],[Veces obj]]&lt;=2,"1-2",Tabla1[[#This Row],[Veces obj]]&lt;=3,"2-3",TRUE,"&gt;3")</f>
        <v>0-1</v>
      </c>
      <c r="AM5475" s="60" t="str">
        <f>+_xlfn.IFS(MONTH(Tabla1[[#This Row],[MES]])&lt;=3,"Q1",MONTH(Tabla1[[#This Row],[MES]])&lt;=6,"Q2",MONTH(Tabla1[[#This Row],[MES]])&lt;=9,"Q3",TRUE,"Q4")</f>
        <v>Q2</v>
      </c>
      <c r="AN5475" s="15" t="str">
        <f>+IFERROR(VLOOKUP(Tabla1[[#This Row],[CUENTA]],CTAS[],2,0),"OTROS")</f>
        <v>OTROS</v>
      </c>
      <c r="AP5475" s="15" t="str">
        <f>+IFERROR(VLOOKUP(Tabla1[[#This Row],[EMPLEADO]],IS[],3,0),"OTROS")</f>
        <v>OTROS</v>
      </c>
      <c r="AQ5475" s="15" t="str">
        <f>+IFERROR(VLOOKUP(Tabla1[[#This Row],[EMPLEADO]],IS[[NÓMINA]:[INGENIERO]],2,0),"OTROS")</f>
        <v>OTROS</v>
      </c>
    </row>
    <row r="5476" spans="1:43" x14ac:dyDescent="0.25">
      <c r="A5476" s="28" t="s">
        <v>14528</v>
      </c>
      <c r="B5476" s="29">
        <v>1</v>
      </c>
      <c r="C5476" s="29" t="s">
        <v>15224</v>
      </c>
      <c r="D5476" s="30" t="s">
        <v>11303</v>
      </c>
      <c r="E5476" s="31" t="s">
        <v>348</v>
      </c>
      <c r="F5476" s="31" t="s">
        <v>15225</v>
      </c>
      <c r="G5476" s="88" t="s">
        <v>11530</v>
      </c>
      <c r="H5476" s="29" t="s">
        <v>213</v>
      </c>
      <c r="I5476" s="32" t="s">
        <v>43</v>
      </c>
      <c r="J5476" s="29" t="s">
        <v>8</v>
      </c>
      <c r="K5476" s="33" t="s">
        <v>11531</v>
      </c>
      <c r="L5476" s="33" t="s">
        <v>11532</v>
      </c>
      <c r="M5476" s="29" t="s">
        <v>11533</v>
      </c>
      <c r="N5476" s="29">
        <v>0</v>
      </c>
      <c r="O5476" s="29" t="s">
        <v>47</v>
      </c>
      <c r="P5476" s="33" t="s">
        <v>822</v>
      </c>
      <c r="Q5476" s="33" t="s">
        <v>48</v>
      </c>
      <c r="R5476" s="80" t="s">
        <v>223</v>
      </c>
      <c r="S5476" s="81" t="s">
        <v>139</v>
      </c>
      <c r="T5476" s="81" t="s">
        <v>51</v>
      </c>
      <c r="U5476" s="82" t="s">
        <v>353</v>
      </c>
      <c r="V5476" s="83">
        <v>1</v>
      </c>
      <c r="W5476" s="89">
        <v>1573.0000000000002</v>
      </c>
      <c r="X5476" s="85">
        <v>1</v>
      </c>
      <c r="Y5476" s="86">
        <v>7.85</v>
      </c>
      <c r="Z5476" s="82">
        <v>4</v>
      </c>
      <c r="AA5476" s="87">
        <v>1.9624999999999999</v>
      </c>
      <c r="AB5476" s="83">
        <v>0.24062499999999998</v>
      </c>
      <c r="AC5476" s="89">
        <v>-378.50312500000001</v>
      </c>
      <c r="AD5476" s="90">
        <v>43626</v>
      </c>
      <c r="AE5476" s="90">
        <v>43626</v>
      </c>
      <c r="AF5476" s="82">
        <v>0</v>
      </c>
      <c r="AG5476" s="84" t="s">
        <v>53</v>
      </c>
      <c r="AH5476" s="83">
        <v>0</v>
      </c>
      <c r="AI5476" s="89">
        <v>0</v>
      </c>
      <c r="AJ5476" s="89">
        <v>0</v>
      </c>
      <c r="AK5476" s="60" t="str">
        <f>+IF(Tabla1[[#This Row],[REQUEST_TY]]="SR MANTENIMIENTO CORRECTIVO", "EMERGENCIA", "OTROS")</f>
        <v>OTROS</v>
      </c>
      <c r="AL5476" s="6" t="str">
        <f>+_xlfn.IFS(Tabla1[[#This Row],[Veces obj]]&lt;=1,"0-1",Tabla1[[#This Row],[Veces obj]]&lt;=2,"1-2",Tabla1[[#This Row],[Veces obj]]&lt;=3,"2-3",TRUE,"&gt;3")</f>
        <v>1-2</v>
      </c>
      <c r="AM5476" s="60" t="str">
        <f>+_xlfn.IFS(MONTH(Tabla1[[#This Row],[MES]])&lt;=3,"Q1",MONTH(Tabla1[[#This Row],[MES]])&lt;=6,"Q2",MONTH(Tabla1[[#This Row],[MES]])&lt;=9,"Q3",TRUE,"Q4")</f>
        <v>Q2</v>
      </c>
      <c r="AN5476" s="15" t="str">
        <f>+IFERROR(VLOOKUP(Tabla1[[#This Row],[CUENTA]],CTAS[],2,0),"OTROS")</f>
        <v>OTROS</v>
      </c>
      <c r="AP5476" s="15" t="str">
        <f>+IFERROR(VLOOKUP(Tabla1[[#This Row],[EMPLEADO]],IS[],3,0),"OTROS")</f>
        <v>OTROS</v>
      </c>
      <c r="AQ5476" s="15" t="str">
        <f>+IFERROR(VLOOKUP(Tabla1[[#This Row],[EMPLEADO]],IS[[NÓMINA]:[INGENIERO]],2,0),"OTROS")</f>
        <v>OTROS</v>
      </c>
    </row>
    <row r="5477" spans="1:43" x14ac:dyDescent="0.25">
      <c r="A5477" s="28" t="s">
        <v>14528</v>
      </c>
      <c r="B5477" s="29">
        <v>1</v>
      </c>
      <c r="C5477" s="29" t="s">
        <v>15226</v>
      </c>
      <c r="D5477" s="30" t="s">
        <v>38</v>
      </c>
      <c r="E5477" s="31" t="s">
        <v>373</v>
      </c>
      <c r="F5477" s="31" t="s">
        <v>15227</v>
      </c>
      <c r="G5477" s="88" t="s">
        <v>8745</v>
      </c>
      <c r="H5477" s="29" t="s">
        <v>58</v>
      </c>
      <c r="I5477" s="32" t="s">
        <v>43</v>
      </c>
      <c r="J5477" s="29" t="s">
        <v>8</v>
      </c>
      <c r="K5477" s="33" t="s">
        <v>102</v>
      </c>
      <c r="L5477" s="33" t="s">
        <v>14863</v>
      </c>
      <c r="M5477" s="29" t="s">
        <v>1501</v>
      </c>
      <c r="N5477" s="29">
        <v>0</v>
      </c>
      <c r="O5477" s="29" t="s">
        <v>47</v>
      </c>
      <c r="P5477" s="33">
        <v>90</v>
      </c>
      <c r="Q5477" s="33" t="s">
        <v>48</v>
      </c>
      <c r="R5477" s="80" t="s">
        <v>153</v>
      </c>
      <c r="S5477" s="81" t="s">
        <v>50</v>
      </c>
      <c r="T5477" s="81" t="s">
        <v>51</v>
      </c>
      <c r="U5477" s="82" t="s">
        <v>52</v>
      </c>
      <c r="V5477" s="83">
        <v>1.05</v>
      </c>
      <c r="W5477" s="89">
        <v>750.75000000000011</v>
      </c>
      <c r="X5477" s="85">
        <v>1</v>
      </c>
      <c r="Y5477" s="86">
        <v>2.5299999999999998</v>
      </c>
      <c r="Z5477" s="82">
        <v>5</v>
      </c>
      <c r="AA5477" s="87">
        <v>0.50600000000000001</v>
      </c>
      <c r="AB5477" s="83">
        <v>0</v>
      </c>
      <c r="AC5477" s="89">
        <v>0</v>
      </c>
      <c r="AD5477" s="90">
        <v>43626</v>
      </c>
      <c r="AE5477" s="90">
        <v>43626</v>
      </c>
      <c r="AF5477" s="82">
        <v>0</v>
      </c>
      <c r="AG5477" s="84" t="s">
        <v>53</v>
      </c>
      <c r="AH5477" s="83">
        <v>0</v>
      </c>
      <c r="AI5477" s="89">
        <v>0</v>
      </c>
      <c r="AJ5477" s="89">
        <v>0</v>
      </c>
      <c r="AK5477" s="60" t="str">
        <f>+IF(Tabla1[[#This Row],[REQUEST_TY]]="SR MANTENIMIENTO CORRECTIVO", "EMERGENCIA", "OTROS")</f>
        <v>EMERGENCIA</v>
      </c>
      <c r="AL5477" s="6" t="str">
        <f>+_xlfn.IFS(Tabla1[[#This Row],[Veces obj]]&lt;=1,"0-1",Tabla1[[#This Row],[Veces obj]]&lt;=2,"1-2",Tabla1[[#This Row],[Veces obj]]&lt;=3,"2-3",TRUE,"&gt;3")</f>
        <v>0-1</v>
      </c>
      <c r="AM5477" s="60" t="str">
        <f>+_xlfn.IFS(MONTH(Tabla1[[#This Row],[MES]])&lt;=3,"Q1",MONTH(Tabla1[[#This Row],[MES]])&lt;=6,"Q2",MONTH(Tabla1[[#This Row],[MES]])&lt;=9,"Q3",TRUE,"Q4")</f>
        <v>Q2</v>
      </c>
      <c r="AN5477" s="15" t="str">
        <f>+IFERROR(VLOOKUP(Tabla1[[#This Row],[CUENTA]],CTAS[],2,0),"OTROS")</f>
        <v>OTROS</v>
      </c>
      <c r="AP5477" s="15" t="str">
        <f>+IFERROR(VLOOKUP(Tabla1[[#This Row],[EMPLEADO]],IS[],3,0),"OTROS")</f>
        <v>OTROS</v>
      </c>
      <c r="AQ5477" s="15" t="str">
        <f>+IFERROR(VLOOKUP(Tabla1[[#This Row],[EMPLEADO]],IS[[NÓMINA]:[INGENIERO]],2,0),"OTROS")</f>
        <v>OTROS</v>
      </c>
    </row>
    <row r="5478" spans="1:43" x14ac:dyDescent="0.25">
      <c r="A5478" s="28" t="s">
        <v>14528</v>
      </c>
      <c r="B5478" s="29">
        <v>1</v>
      </c>
      <c r="C5478" s="29" t="s">
        <v>15228</v>
      </c>
      <c r="D5478" s="30" t="s">
        <v>38</v>
      </c>
      <c r="E5478" s="31" t="s">
        <v>76</v>
      </c>
      <c r="F5478" s="31" t="s">
        <v>15229</v>
      </c>
      <c r="G5478" s="88" t="s">
        <v>7576</v>
      </c>
      <c r="H5478" s="29" t="s">
        <v>592</v>
      </c>
      <c r="I5478" s="32" t="s">
        <v>43</v>
      </c>
      <c r="J5478" s="29" t="s">
        <v>8</v>
      </c>
      <c r="K5478" s="33" t="s">
        <v>169</v>
      </c>
      <c r="L5478" s="33" t="s">
        <v>3630</v>
      </c>
      <c r="M5478" s="29" t="s">
        <v>3631</v>
      </c>
      <c r="N5478" s="29">
        <v>0</v>
      </c>
      <c r="O5478" s="29" t="s">
        <v>47</v>
      </c>
      <c r="P5478" s="33">
        <v>21</v>
      </c>
      <c r="Q5478" s="33" t="s">
        <v>62</v>
      </c>
      <c r="R5478" s="80" t="s">
        <v>63</v>
      </c>
      <c r="S5478" s="81" t="s">
        <v>64</v>
      </c>
      <c r="T5478" s="81" t="s">
        <v>208</v>
      </c>
      <c r="U5478" s="82" t="s">
        <v>65</v>
      </c>
      <c r="V5478" s="83">
        <v>0.8</v>
      </c>
      <c r="W5478" s="89">
        <v>1092</v>
      </c>
      <c r="X5478" s="85">
        <v>1</v>
      </c>
      <c r="Y5478" s="86">
        <v>5.25</v>
      </c>
      <c r="Z5478" s="82">
        <v>9</v>
      </c>
      <c r="AA5478" s="87">
        <v>0.58333333333333337</v>
      </c>
      <c r="AB5478" s="83">
        <v>0</v>
      </c>
      <c r="AC5478" s="89">
        <v>0</v>
      </c>
      <c r="AD5478" s="90">
        <v>43626</v>
      </c>
      <c r="AE5478" s="90">
        <v>43626</v>
      </c>
      <c r="AF5478" s="82">
        <v>0</v>
      </c>
      <c r="AG5478" s="84" t="s">
        <v>53</v>
      </c>
      <c r="AH5478" s="83">
        <v>0</v>
      </c>
      <c r="AI5478" s="89">
        <v>0</v>
      </c>
      <c r="AJ5478" s="89">
        <v>0</v>
      </c>
      <c r="AK5478" s="60" t="str">
        <f>+IF(Tabla1[[#This Row],[REQUEST_TY]]="SR MANTENIMIENTO CORRECTIVO", "EMERGENCIA", "OTROS")</f>
        <v>EMERGENCIA</v>
      </c>
      <c r="AL5478" s="6" t="str">
        <f>+_xlfn.IFS(Tabla1[[#This Row],[Veces obj]]&lt;=1,"0-1",Tabla1[[#This Row],[Veces obj]]&lt;=2,"1-2",Tabla1[[#This Row],[Veces obj]]&lt;=3,"2-3",TRUE,"&gt;3")</f>
        <v>0-1</v>
      </c>
      <c r="AM5478" s="60" t="str">
        <f>+_xlfn.IFS(MONTH(Tabla1[[#This Row],[MES]])&lt;=3,"Q1",MONTH(Tabla1[[#This Row],[MES]])&lt;=6,"Q2",MONTH(Tabla1[[#This Row],[MES]])&lt;=9,"Q3",TRUE,"Q4")</f>
        <v>Q2</v>
      </c>
      <c r="AN5478" s="15" t="str">
        <f>+IFERROR(VLOOKUP(Tabla1[[#This Row],[CUENTA]],CTAS[],2,0),"OTROS")</f>
        <v>OTROS</v>
      </c>
      <c r="AP5478" s="15" t="str">
        <f>+IFERROR(VLOOKUP(Tabla1[[#This Row],[EMPLEADO]],IS[],3,0),"OTROS")</f>
        <v>CHIHUAHUA</v>
      </c>
      <c r="AQ5478" s="15" t="str">
        <f>+IFERROR(VLOOKUP(Tabla1[[#This Row],[EMPLEADO]],IS[[NÓMINA]:[INGENIERO]],2,0),"OTROS")</f>
        <v>VICTOR MENDEZ</v>
      </c>
    </row>
    <row r="5479" spans="1:43" x14ac:dyDescent="0.25">
      <c r="A5479" s="28" t="s">
        <v>14528</v>
      </c>
      <c r="B5479" s="29">
        <v>1</v>
      </c>
      <c r="C5479" s="29" t="s">
        <v>15230</v>
      </c>
      <c r="D5479" s="30" t="s">
        <v>38</v>
      </c>
      <c r="E5479" s="31" t="s">
        <v>98</v>
      </c>
      <c r="F5479" s="31" t="s">
        <v>15231</v>
      </c>
      <c r="G5479" s="88" t="s">
        <v>3750</v>
      </c>
      <c r="H5479" s="29" t="s">
        <v>8581</v>
      </c>
      <c r="I5479" s="32" t="s">
        <v>43</v>
      </c>
      <c r="J5479" s="29" t="s">
        <v>8</v>
      </c>
      <c r="K5479" s="33" t="s">
        <v>102</v>
      </c>
      <c r="L5479" s="33" t="s">
        <v>3751</v>
      </c>
      <c r="M5479" s="29" t="s">
        <v>473</v>
      </c>
      <c r="N5479" s="29">
        <v>0</v>
      </c>
      <c r="O5479" s="29" t="s">
        <v>47</v>
      </c>
      <c r="P5479" s="33">
        <v>95</v>
      </c>
      <c r="Q5479" s="33" t="s">
        <v>48</v>
      </c>
      <c r="R5479" s="80" t="s">
        <v>63</v>
      </c>
      <c r="S5479" s="81" t="s">
        <v>64</v>
      </c>
      <c r="T5479" s="81" t="s">
        <v>51</v>
      </c>
      <c r="U5479" s="82" t="s">
        <v>96</v>
      </c>
      <c r="V5479" s="83">
        <v>1.1000000000000001</v>
      </c>
      <c r="W5479" s="89">
        <v>1501.5000000000002</v>
      </c>
      <c r="X5479" s="85">
        <v>1</v>
      </c>
      <c r="Y5479" s="86">
        <v>1.8</v>
      </c>
      <c r="Z5479" s="82">
        <v>5</v>
      </c>
      <c r="AA5479" s="87">
        <v>0.36</v>
      </c>
      <c r="AB5479" s="83">
        <v>0</v>
      </c>
      <c r="AC5479" s="89">
        <v>0</v>
      </c>
      <c r="AD5479" s="90">
        <v>43626</v>
      </c>
      <c r="AE5479" s="90">
        <v>43626</v>
      </c>
      <c r="AF5479" s="82">
        <v>0</v>
      </c>
      <c r="AG5479" s="84" t="s">
        <v>53</v>
      </c>
      <c r="AH5479" s="83">
        <v>0</v>
      </c>
      <c r="AI5479" s="89">
        <v>0</v>
      </c>
      <c r="AJ5479" s="89">
        <v>0</v>
      </c>
      <c r="AK5479" s="60" t="str">
        <f>+IF(Tabla1[[#This Row],[REQUEST_TY]]="SR MANTENIMIENTO CORRECTIVO", "EMERGENCIA", "OTROS")</f>
        <v>EMERGENCIA</v>
      </c>
      <c r="AL5479" s="6" t="str">
        <f>+_xlfn.IFS(Tabla1[[#This Row],[Veces obj]]&lt;=1,"0-1",Tabla1[[#This Row],[Veces obj]]&lt;=2,"1-2",Tabla1[[#This Row],[Veces obj]]&lt;=3,"2-3",TRUE,"&gt;3")</f>
        <v>0-1</v>
      </c>
      <c r="AM5479" s="60" t="str">
        <f>+_xlfn.IFS(MONTH(Tabla1[[#This Row],[MES]])&lt;=3,"Q1",MONTH(Tabla1[[#This Row],[MES]])&lt;=6,"Q2",MONTH(Tabla1[[#This Row],[MES]])&lt;=9,"Q3",TRUE,"Q4")</f>
        <v>Q2</v>
      </c>
      <c r="AN5479" s="15" t="str">
        <f>+IFERROR(VLOOKUP(Tabla1[[#This Row],[CUENTA]],CTAS[],2,0),"OTROS")</f>
        <v>OTROS</v>
      </c>
      <c r="AP5479" s="15" t="str">
        <f>+IFERROR(VLOOKUP(Tabla1[[#This Row],[EMPLEADO]],IS[],3,0),"OTROS")</f>
        <v>OTROS</v>
      </c>
      <c r="AQ5479" s="15" t="str">
        <f>+IFERROR(VLOOKUP(Tabla1[[#This Row],[EMPLEADO]],IS[[NÓMINA]:[INGENIERO]],2,0),"OTROS")</f>
        <v>OTROS</v>
      </c>
    </row>
    <row r="5480" spans="1:43" x14ac:dyDescent="0.25">
      <c r="A5480" s="28" t="s">
        <v>14528</v>
      </c>
      <c r="B5480" s="29">
        <v>1</v>
      </c>
      <c r="C5480" s="29" t="s">
        <v>15232</v>
      </c>
      <c r="D5480" s="30" t="s">
        <v>38</v>
      </c>
      <c r="E5480" s="31" t="s">
        <v>604</v>
      </c>
      <c r="F5480" s="31" t="s">
        <v>15233</v>
      </c>
      <c r="G5480" s="88" t="s">
        <v>11262</v>
      </c>
      <c r="H5480" s="29" t="s">
        <v>297</v>
      </c>
      <c r="I5480" s="32" t="s">
        <v>43</v>
      </c>
      <c r="J5480" s="29" t="s">
        <v>8</v>
      </c>
      <c r="K5480" s="33" t="s">
        <v>404</v>
      </c>
      <c r="L5480" s="33" t="s">
        <v>405</v>
      </c>
      <c r="M5480" s="29" t="s">
        <v>94</v>
      </c>
      <c r="N5480" s="29">
        <v>0</v>
      </c>
      <c r="O5480" s="29" t="s">
        <v>47</v>
      </c>
      <c r="P5480" s="33">
        <v>26</v>
      </c>
      <c r="Q5480" s="33" t="s">
        <v>62</v>
      </c>
      <c r="R5480" s="80" t="s">
        <v>63</v>
      </c>
      <c r="S5480" s="81" t="s">
        <v>64</v>
      </c>
      <c r="T5480" s="81" t="s">
        <v>51</v>
      </c>
      <c r="U5480" s="82" t="s">
        <v>65</v>
      </c>
      <c r="V5480" s="83">
        <v>0.8</v>
      </c>
      <c r="W5480" s="89">
        <v>1092</v>
      </c>
      <c r="X5480" s="85">
        <v>1</v>
      </c>
      <c r="Y5480" s="86">
        <v>2.3199999999999998</v>
      </c>
      <c r="Z5480" s="82">
        <v>5</v>
      </c>
      <c r="AA5480" s="87">
        <v>0.46399999999999997</v>
      </c>
      <c r="AB5480" s="83">
        <v>0</v>
      </c>
      <c r="AC5480" s="89">
        <v>0</v>
      </c>
      <c r="AD5480" s="90">
        <v>43626</v>
      </c>
      <c r="AE5480" s="90">
        <v>43626</v>
      </c>
      <c r="AF5480" s="82">
        <v>0</v>
      </c>
      <c r="AG5480" s="84" t="s">
        <v>53</v>
      </c>
      <c r="AH5480" s="83">
        <v>0</v>
      </c>
      <c r="AI5480" s="89">
        <v>0</v>
      </c>
      <c r="AJ5480" s="89">
        <v>0</v>
      </c>
      <c r="AK5480" s="60" t="str">
        <f>+IF(Tabla1[[#This Row],[REQUEST_TY]]="SR MANTENIMIENTO CORRECTIVO", "EMERGENCIA", "OTROS")</f>
        <v>EMERGENCIA</v>
      </c>
      <c r="AL5480" s="6" t="str">
        <f>+_xlfn.IFS(Tabla1[[#This Row],[Veces obj]]&lt;=1,"0-1",Tabla1[[#This Row],[Veces obj]]&lt;=2,"1-2",Tabla1[[#This Row],[Veces obj]]&lt;=3,"2-3",TRUE,"&gt;3")</f>
        <v>0-1</v>
      </c>
      <c r="AM5480" s="60" t="str">
        <f>+_xlfn.IFS(MONTH(Tabla1[[#This Row],[MES]])&lt;=3,"Q1",MONTH(Tabla1[[#This Row],[MES]])&lt;=6,"Q2",MONTH(Tabla1[[#This Row],[MES]])&lt;=9,"Q3",TRUE,"Q4")</f>
        <v>Q2</v>
      </c>
      <c r="AN5480" s="15" t="str">
        <f>+IFERROR(VLOOKUP(Tabla1[[#This Row],[CUENTA]],CTAS[],2,0),"OTROS")</f>
        <v>OTROS</v>
      </c>
      <c r="AP5480" s="15" t="str">
        <f>+IFERROR(VLOOKUP(Tabla1[[#This Row],[EMPLEADO]],IS[],3,0),"OTROS")</f>
        <v>JUAREZ</v>
      </c>
      <c r="AQ5480" s="15" t="str">
        <f>+IFERROR(VLOOKUP(Tabla1[[#This Row],[EMPLEADO]],IS[[NÓMINA]:[INGENIERO]],2,0),"OTROS")</f>
        <v>ALFREDO TORRES</v>
      </c>
    </row>
    <row r="5481" spans="1:43" x14ac:dyDescent="0.25">
      <c r="A5481" s="28" t="s">
        <v>14528</v>
      </c>
      <c r="B5481" s="29">
        <v>1</v>
      </c>
      <c r="C5481" s="29" t="s">
        <v>15234</v>
      </c>
      <c r="D5481" s="30" t="s">
        <v>38</v>
      </c>
      <c r="E5481" s="31" t="s">
        <v>725</v>
      </c>
      <c r="F5481" s="31" t="s">
        <v>15235</v>
      </c>
      <c r="G5481" s="88" t="s">
        <v>914</v>
      </c>
      <c r="H5481" s="29" t="s">
        <v>106</v>
      </c>
      <c r="I5481" s="32" t="s">
        <v>43</v>
      </c>
      <c r="J5481" s="29" t="s">
        <v>8</v>
      </c>
      <c r="K5481" s="33" t="s">
        <v>59</v>
      </c>
      <c r="L5481" s="33" t="s">
        <v>916</v>
      </c>
      <c r="M5481" s="29" t="s">
        <v>316</v>
      </c>
      <c r="N5481" s="29">
        <v>0</v>
      </c>
      <c r="O5481" s="29" t="s">
        <v>47</v>
      </c>
      <c r="P5481" s="33">
        <v>35</v>
      </c>
      <c r="Q5481" s="33" t="s">
        <v>82</v>
      </c>
      <c r="R5481" s="80" t="s">
        <v>223</v>
      </c>
      <c r="S5481" s="81" t="s">
        <v>139</v>
      </c>
      <c r="T5481" s="81" t="s">
        <v>51</v>
      </c>
      <c r="U5481" s="82" t="s">
        <v>140</v>
      </c>
      <c r="V5481" s="83">
        <v>1.1000000000000001</v>
      </c>
      <c r="W5481" s="89">
        <v>1730.3000000000004</v>
      </c>
      <c r="X5481" s="85">
        <v>1</v>
      </c>
      <c r="Y5481" s="86">
        <v>2.8</v>
      </c>
      <c r="Z5481" s="82">
        <v>4</v>
      </c>
      <c r="AA5481" s="87">
        <v>0.7</v>
      </c>
      <c r="AB5481" s="83">
        <v>0</v>
      </c>
      <c r="AC5481" s="89">
        <v>0</v>
      </c>
      <c r="AD5481" s="90">
        <v>43626</v>
      </c>
      <c r="AE5481" s="90">
        <v>43626</v>
      </c>
      <c r="AF5481" s="82">
        <v>0</v>
      </c>
      <c r="AG5481" s="84" t="s">
        <v>53</v>
      </c>
      <c r="AH5481" s="83">
        <v>0</v>
      </c>
      <c r="AI5481" s="89">
        <v>0</v>
      </c>
      <c r="AJ5481" s="89">
        <v>0</v>
      </c>
      <c r="AK5481" s="60" t="str">
        <f>+IF(Tabla1[[#This Row],[REQUEST_TY]]="SR MANTENIMIENTO CORRECTIVO", "EMERGENCIA", "OTROS")</f>
        <v>EMERGENCIA</v>
      </c>
      <c r="AL5481" s="6" t="str">
        <f>+_xlfn.IFS(Tabla1[[#This Row],[Veces obj]]&lt;=1,"0-1",Tabla1[[#This Row],[Veces obj]]&lt;=2,"1-2",Tabla1[[#This Row],[Veces obj]]&lt;=3,"2-3",TRUE,"&gt;3")</f>
        <v>0-1</v>
      </c>
      <c r="AM5481" s="60" t="str">
        <f>+_xlfn.IFS(MONTH(Tabla1[[#This Row],[MES]])&lt;=3,"Q1",MONTH(Tabla1[[#This Row],[MES]])&lt;=6,"Q2",MONTH(Tabla1[[#This Row],[MES]])&lt;=9,"Q3",TRUE,"Q4")</f>
        <v>Q2</v>
      </c>
      <c r="AN5481" s="15" t="str">
        <f>+IFERROR(VLOOKUP(Tabla1[[#This Row],[CUENTA]],CTAS[],2,0),"OTROS")</f>
        <v>OTROS</v>
      </c>
      <c r="AP5481" s="15" t="str">
        <f>+IFERROR(VLOOKUP(Tabla1[[#This Row],[EMPLEADO]],IS[],3,0),"OTROS")</f>
        <v>OTROS</v>
      </c>
      <c r="AQ5481" s="15" t="str">
        <f>+IFERROR(VLOOKUP(Tabla1[[#This Row],[EMPLEADO]],IS[[NÓMINA]:[INGENIERO]],2,0),"OTROS")</f>
        <v>OTROS</v>
      </c>
    </row>
    <row r="5482" spans="1:43" x14ac:dyDescent="0.25">
      <c r="A5482" s="28" t="s">
        <v>14528</v>
      </c>
      <c r="B5482" s="29">
        <v>1</v>
      </c>
      <c r="C5482" s="29" t="s">
        <v>15236</v>
      </c>
      <c r="D5482" s="30" t="s">
        <v>38</v>
      </c>
      <c r="E5482" s="31" t="s">
        <v>133</v>
      </c>
      <c r="F5482" s="31" t="s">
        <v>15237</v>
      </c>
      <c r="G5482" s="88" t="s">
        <v>5485</v>
      </c>
      <c r="H5482" s="29" t="s">
        <v>163</v>
      </c>
      <c r="I5482" s="32" t="s">
        <v>43</v>
      </c>
      <c r="J5482" s="29" t="s">
        <v>8</v>
      </c>
      <c r="K5482" s="33" t="s">
        <v>59</v>
      </c>
      <c r="L5482" s="33" t="s">
        <v>3949</v>
      </c>
      <c r="M5482" s="29" t="s">
        <v>165</v>
      </c>
      <c r="N5482" s="29">
        <v>0</v>
      </c>
      <c r="O5482" s="29" t="s">
        <v>47</v>
      </c>
      <c r="P5482" s="33">
        <v>87</v>
      </c>
      <c r="Q5482" s="33" t="s">
        <v>48</v>
      </c>
      <c r="R5482" s="80" t="s">
        <v>138</v>
      </c>
      <c r="S5482" s="81" t="s">
        <v>139</v>
      </c>
      <c r="T5482" s="81" t="s">
        <v>51</v>
      </c>
      <c r="U5482" s="82" t="s">
        <v>353</v>
      </c>
      <c r="V5482" s="83">
        <v>1.1499999999999999</v>
      </c>
      <c r="W5482" s="89">
        <v>1808.95</v>
      </c>
      <c r="X5482" s="85">
        <v>1</v>
      </c>
      <c r="Y5482" s="86">
        <v>0.42</v>
      </c>
      <c r="Z5482" s="82">
        <v>4</v>
      </c>
      <c r="AA5482" s="87">
        <v>0.105</v>
      </c>
      <c r="AB5482" s="83">
        <v>0</v>
      </c>
      <c r="AC5482" s="89">
        <v>0</v>
      </c>
      <c r="AD5482" s="90">
        <v>43626</v>
      </c>
      <c r="AE5482" s="90">
        <v>43626</v>
      </c>
      <c r="AF5482" s="82">
        <v>0</v>
      </c>
      <c r="AG5482" s="84" t="s">
        <v>53</v>
      </c>
      <c r="AH5482" s="83">
        <v>0</v>
      </c>
      <c r="AI5482" s="89">
        <v>0</v>
      </c>
      <c r="AJ5482" s="89">
        <v>0</v>
      </c>
      <c r="AK5482" s="60" t="str">
        <f>+IF(Tabla1[[#This Row],[REQUEST_TY]]="SR MANTENIMIENTO CORRECTIVO", "EMERGENCIA", "OTROS")</f>
        <v>EMERGENCIA</v>
      </c>
      <c r="AL5482" s="6" t="str">
        <f>+_xlfn.IFS(Tabla1[[#This Row],[Veces obj]]&lt;=1,"0-1",Tabla1[[#This Row],[Veces obj]]&lt;=2,"1-2",Tabla1[[#This Row],[Veces obj]]&lt;=3,"2-3",TRUE,"&gt;3")</f>
        <v>0-1</v>
      </c>
      <c r="AM5482" s="60" t="str">
        <f>+_xlfn.IFS(MONTH(Tabla1[[#This Row],[MES]])&lt;=3,"Q1",MONTH(Tabla1[[#This Row],[MES]])&lt;=6,"Q2",MONTH(Tabla1[[#This Row],[MES]])&lt;=9,"Q3",TRUE,"Q4")</f>
        <v>Q2</v>
      </c>
      <c r="AN5482" s="15" t="str">
        <f>+IFERROR(VLOOKUP(Tabla1[[#This Row],[CUENTA]],CTAS[],2,0),"OTROS")</f>
        <v>OTROS</v>
      </c>
      <c r="AP5482" s="15" t="str">
        <f>+IFERROR(VLOOKUP(Tabla1[[#This Row],[EMPLEADO]],IS[],3,0),"OTROS")</f>
        <v>CHIHUAHUA</v>
      </c>
      <c r="AQ5482" s="15" t="str">
        <f>+IFERROR(VLOOKUP(Tabla1[[#This Row],[EMPLEADO]],IS[[NÓMINA]:[INGENIERO]],2,0),"OTROS")</f>
        <v>LUIS EDUARDO MUÑOZ</v>
      </c>
    </row>
    <row r="5483" spans="1:43" x14ac:dyDescent="0.25">
      <c r="A5483" s="28" t="s">
        <v>14528</v>
      </c>
      <c r="B5483" s="29">
        <v>1</v>
      </c>
      <c r="C5483" s="29" t="s">
        <v>15238</v>
      </c>
      <c r="D5483" s="30" t="s">
        <v>38</v>
      </c>
      <c r="E5483" s="31" t="s">
        <v>3400</v>
      </c>
      <c r="F5483" s="31" t="s">
        <v>15239</v>
      </c>
      <c r="G5483" s="88" t="s">
        <v>15240</v>
      </c>
      <c r="H5483" s="29" t="s">
        <v>1211</v>
      </c>
      <c r="I5483" s="32" t="s">
        <v>43</v>
      </c>
      <c r="J5483" s="29" t="s">
        <v>8</v>
      </c>
      <c r="K5483" s="33" t="s">
        <v>15241</v>
      </c>
      <c r="L5483" s="33" t="s">
        <v>15242</v>
      </c>
      <c r="M5483" s="29" t="s">
        <v>1523</v>
      </c>
      <c r="N5483" s="29">
        <v>0</v>
      </c>
      <c r="O5483" s="29" t="s">
        <v>47</v>
      </c>
      <c r="P5483" s="33">
        <v>2743</v>
      </c>
      <c r="Q5483" s="33" t="s">
        <v>48</v>
      </c>
      <c r="R5483" s="80" t="s">
        <v>74</v>
      </c>
      <c r="S5483" s="81" t="s">
        <v>50</v>
      </c>
      <c r="T5483" s="81" t="s">
        <v>208</v>
      </c>
      <c r="U5483" s="82" t="s">
        <v>52</v>
      </c>
      <c r="V5483" s="83">
        <v>1.05</v>
      </c>
      <c r="W5483" s="89">
        <v>750.75000000000011</v>
      </c>
      <c r="X5483" s="85">
        <v>1</v>
      </c>
      <c r="Y5483" s="86">
        <v>3.99</v>
      </c>
      <c r="Z5483" s="82">
        <v>9</v>
      </c>
      <c r="AA5483" s="87">
        <v>0.44333333333333336</v>
      </c>
      <c r="AB5483" s="83">
        <v>0</v>
      </c>
      <c r="AC5483" s="89">
        <v>0</v>
      </c>
      <c r="AD5483" s="90">
        <v>43626</v>
      </c>
      <c r="AE5483" s="90">
        <v>43626</v>
      </c>
      <c r="AF5483" s="82">
        <v>0</v>
      </c>
      <c r="AG5483" s="84" t="s">
        <v>53</v>
      </c>
      <c r="AH5483" s="83">
        <v>0</v>
      </c>
      <c r="AI5483" s="89">
        <v>0</v>
      </c>
      <c r="AJ5483" s="89">
        <v>0</v>
      </c>
      <c r="AK5483" s="60" t="str">
        <f>+IF(Tabla1[[#This Row],[REQUEST_TY]]="SR MANTENIMIENTO CORRECTIVO", "EMERGENCIA", "OTROS")</f>
        <v>EMERGENCIA</v>
      </c>
      <c r="AL5483" s="6" t="str">
        <f>+_xlfn.IFS(Tabla1[[#This Row],[Veces obj]]&lt;=1,"0-1",Tabla1[[#This Row],[Veces obj]]&lt;=2,"1-2",Tabla1[[#This Row],[Veces obj]]&lt;=3,"2-3",TRUE,"&gt;3")</f>
        <v>0-1</v>
      </c>
      <c r="AM5483" s="60" t="str">
        <f>+_xlfn.IFS(MONTH(Tabla1[[#This Row],[MES]])&lt;=3,"Q1",MONTH(Tabla1[[#This Row],[MES]])&lt;=6,"Q2",MONTH(Tabla1[[#This Row],[MES]])&lt;=9,"Q3",TRUE,"Q4")</f>
        <v>Q2</v>
      </c>
      <c r="AN5483" s="15" t="str">
        <f>+IFERROR(VLOOKUP(Tabla1[[#This Row],[CUENTA]],CTAS[],2,0),"OTROS")</f>
        <v>OTROS</v>
      </c>
      <c r="AP5483" s="15" t="str">
        <f>+IFERROR(VLOOKUP(Tabla1[[#This Row],[EMPLEADO]],IS[],3,0),"OTROS")</f>
        <v>OTROS</v>
      </c>
      <c r="AQ5483" s="15" t="str">
        <f>+IFERROR(VLOOKUP(Tabla1[[#This Row],[EMPLEADO]],IS[[NÓMINA]:[INGENIERO]],2,0),"OTROS")</f>
        <v>OTROS</v>
      </c>
    </row>
    <row r="5484" spans="1:43" x14ac:dyDescent="0.25">
      <c r="A5484" s="28" t="s">
        <v>14528</v>
      </c>
      <c r="B5484" s="29">
        <v>1</v>
      </c>
      <c r="C5484" s="29" t="s">
        <v>15243</v>
      </c>
      <c r="D5484" s="30" t="s">
        <v>38</v>
      </c>
      <c r="E5484" s="31" t="s">
        <v>39</v>
      </c>
      <c r="F5484" s="31" t="s">
        <v>15244</v>
      </c>
      <c r="G5484" s="88" t="s">
        <v>15245</v>
      </c>
      <c r="H5484" s="29" t="s">
        <v>42</v>
      </c>
      <c r="I5484" s="32" t="s">
        <v>43</v>
      </c>
      <c r="J5484" s="29" t="s">
        <v>8</v>
      </c>
      <c r="K5484" s="33" t="s">
        <v>798</v>
      </c>
      <c r="L5484" s="33" t="s">
        <v>3710</v>
      </c>
      <c r="M5484" s="29" t="s">
        <v>3711</v>
      </c>
      <c r="N5484" s="29">
        <v>1</v>
      </c>
      <c r="O5484" s="29" t="s">
        <v>47</v>
      </c>
      <c r="P5484" s="33">
        <v>174</v>
      </c>
      <c r="Q5484" s="33" t="s">
        <v>48</v>
      </c>
      <c r="R5484" s="80" t="s">
        <v>49</v>
      </c>
      <c r="S5484" s="81" t="s">
        <v>50</v>
      </c>
      <c r="T5484" s="81" t="s">
        <v>51</v>
      </c>
      <c r="U5484" s="82" t="s">
        <v>52</v>
      </c>
      <c r="V5484" s="83">
        <v>1.05</v>
      </c>
      <c r="W5484" s="89">
        <v>0</v>
      </c>
      <c r="X5484" s="85">
        <v>1</v>
      </c>
      <c r="Y5484" s="86">
        <v>1.63</v>
      </c>
      <c r="Z5484" s="82">
        <v>5</v>
      </c>
      <c r="AA5484" s="87">
        <v>0.32599999999999996</v>
      </c>
      <c r="AB5484" s="83">
        <v>0</v>
      </c>
      <c r="AC5484" s="89">
        <v>0</v>
      </c>
      <c r="AD5484" s="90">
        <v>43623</v>
      </c>
      <c r="AE5484" s="90">
        <v>43626</v>
      </c>
      <c r="AF5484" s="82">
        <v>1</v>
      </c>
      <c r="AG5484" s="84" t="s">
        <v>53</v>
      </c>
      <c r="AH5484" s="83">
        <v>0</v>
      </c>
      <c r="AI5484" s="89">
        <v>0</v>
      </c>
      <c r="AJ5484" s="89">
        <v>0</v>
      </c>
      <c r="AK5484" s="60" t="str">
        <f>+IF(Tabla1[[#This Row],[REQUEST_TY]]="SR MANTENIMIENTO CORRECTIVO", "EMERGENCIA", "OTROS")</f>
        <v>EMERGENCIA</v>
      </c>
      <c r="AL5484" s="6" t="str">
        <f>+_xlfn.IFS(Tabla1[[#This Row],[Veces obj]]&lt;=1,"0-1",Tabla1[[#This Row],[Veces obj]]&lt;=2,"1-2",Tabla1[[#This Row],[Veces obj]]&lt;=3,"2-3",TRUE,"&gt;3")</f>
        <v>0-1</v>
      </c>
      <c r="AM5484" s="60" t="str">
        <f>+_xlfn.IFS(MONTH(Tabla1[[#This Row],[MES]])&lt;=3,"Q1",MONTH(Tabla1[[#This Row],[MES]])&lt;=6,"Q2",MONTH(Tabla1[[#This Row],[MES]])&lt;=9,"Q3",TRUE,"Q4")</f>
        <v>Q2</v>
      </c>
      <c r="AN5484" s="15" t="str">
        <f>+IFERROR(VLOOKUP(Tabla1[[#This Row],[CUENTA]],CTAS[],2,0),"OTROS")</f>
        <v>OTROS</v>
      </c>
      <c r="AP5484" s="15" t="str">
        <f>+IFERROR(VLOOKUP(Tabla1[[#This Row],[EMPLEADO]],IS[],3,0),"OTROS")</f>
        <v>OTROS</v>
      </c>
      <c r="AQ5484" s="15" t="str">
        <f>+IFERROR(VLOOKUP(Tabla1[[#This Row],[EMPLEADO]],IS[[NÓMINA]:[INGENIERO]],2,0),"OTROS")</f>
        <v>OTROS</v>
      </c>
    </row>
    <row r="5485" spans="1:43" x14ac:dyDescent="0.25">
      <c r="A5485" s="28" t="s">
        <v>14528</v>
      </c>
      <c r="B5485" s="29">
        <v>1</v>
      </c>
      <c r="C5485" s="29" t="s">
        <v>15246</v>
      </c>
      <c r="D5485" s="30" t="s">
        <v>38</v>
      </c>
      <c r="E5485" s="31" t="s">
        <v>39</v>
      </c>
      <c r="F5485" s="31" t="s">
        <v>15247</v>
      </c>
      <c r="G5485" s="88" t="s">
        <v>15248</v>
      </c>
      <c r="H5485" s="29" t="s">
        <v>568</v>
      </c>
      <c r="I5485" s="32" t="s">
        <v>43</v>
      </c>
      <c r="J5485" s="29" t="s">
        <v>8</v>
      </c>
      <c r="K5485" s="33" t="s">
        <v>254</v>
      </c>
      <c r="L5485" s="33" t="s">
        <v>15249</v>
      </c>
      <c r="M5485" s="29" t="s">
        <v>570</v>
      </c>
      <c r="N5485" s="29">
        <v>0</v>
      </c>
      <c r="O5485" s="29" t="s">
        <v>47</v>
      </c>
      <c r="P5485" s="33">
        <v>2748</v>
      </c>
      <c r="Q5485" s="33" t="s">
        <v>48</v>
      </c>
      <c r="R5485" s="80" t="s">
        <v>49</v>
      </c>
      <c r="S5485" s="81" t="s">
        <v>50</v>
      </c>
      <c r="T5485" s="81" t="s">
        <v>51</v>
      </c>
      <c r="U5485" s="82" t="s">
        <v>52</v>
      </c>
      <c r="V5485" s="83">
        <v>1.05</v>
      </c>
      <c r="W5485" s="89">
        <v>750.75000000000011</v>
      </c>
      <c r="X5485" s="85">
        <v>1</v>
      </c>
      <c r="Y5485" s="86">
        <v>3.8</v>
      </c>
      <c r="Z5485" s="82">
        <v>5</v>
      </c>
      <c r="AA5485" s="87">
        <v>0.76</v>
      </c>
      <c r="AB5485" s="83">
        <v>0</v>
      </c>
      <c r="AC5485" s="89">
        <v>0</v>
      </c>
      <c r="AD5485" s="90">
        <v>43626</v>
      </c>
      <c r="AE5485" s="90">
        <v>43626</v>
      </c>
      <c r="AF5485" s="82">
        <v>0</v>
      </c>
      <c r="AG5485" s="84" t="s">
        <v>53</v>
      </c>
      <c r="AH5485" s="83">
        <v>0</v>
      </c>
      <c r="AI5485" s="89">
        <v>0</v>
      </c>
      <c r="AJ5485" s="89">
        <v>0</v>
      </c>
      <c r="AK5485" s="60" t="str">
        <f>+IF(Tabla1[[#This Row],[REQUEST_TY]]="SR MANTENIMIENTO CORRECTIVO", "EMERGENCIA", "OTROS")</f>
        <v>EMERGENCIA</v>
      </c>
      <c r="AL5485" s="6" t="str">
        <f>+_xlfn.IFS(Tabla1[[#This Row],[Veces obj]]&lt;=1,"0-1",Tabla1[[#This Row],[Veces obj]]&lt;=2,"1-2",Tabla1[[#This Row],[Veces obj]]&lt;=3,"2-3",TRUE,"&gt;3")</f>
        <v>0-1</v>
      </c>
      <c r="AM5485" s="60" t="str">
        <f>+_xlfn.IFS(MONTH(Tabla1[[#This Row],[MES]])&lt;=3,"Q1",MONTH(Tabla1[[#This Row],[MES]])&lt;=6,"Q2",MONTH(Tabla1[[#This Row],[MES]])&lt;=9,"Q3",TRUE,"Q4")</f>
        <v>Q2</v>
      </c>
      <c r="AN5485" s="15" t="str">
        <f>+IFERROR(VLOOKUP(Tabla1[[#This Row],[CUENTA]],CTAS[],2,0),"OTROS")</f>
        <v>OTROS</v>
      </c>
      <c r="AP5485" s="15" t="str">
        <f>+IFERROR(VLOOKUP(Tabla1[[#This Row],[EMPLEADO]],IS[],3,0),"OTROS")</f>
        <v>OTROS</v>
      </c>
      <c r="AQ5485" s="15" t="str">
        <f>+IFERROR(VLOOKUP(Tabla1[[#This Row],[EMPLEADO]],IS[[NÓMINA]:[INGENIERO]],2,0),"OTROS")</f>
        <v>OTROS</v>
      </c>
    </row>
    <row r="5486" spans="1:43" x14ac:dyDescent="0.25">
      <c r="A5486" s="28" t="s">
        <v>14528</v>
      </c>
      <c r="B5486" s="29">
        <v>1</v>
      </c>
      <c r="C5486" s="29" t="s">
        <v>15250</v>
      </c>
      <c r="D5486" s="30" t="s">
        <v>38</v>
      </c>
      <c r="E5486" s="31" t="s">
        <v>4235</v>
      </c>
      <c r="F5486" s="31" t="s">
        <v>15251</v>
      </c>
      <c r="G5486" s="88" t="s">
        <v>4429</v>
      </c>
      <c r="H5486" s="29" t="s">
        <v>484</v>
      </c>
      <c r="I5486" s="32" t="s">
        <v>43</v>
      </c>
      <c r="J5486" s="29" t="s">
        <v>8</v>
      </c>
      <c r="K5486" s="33" t="s">
        <v>2300</v>
      </c>
      <c r="L5486" s="33" t="s">
        <v>2301</v>
      </c>
      <c r="M5486" s="29" t="s">
        <v>94</v>
      </c>
      <c r="N5486" s="29">
        <v>1</v>
      </c>
      <c r="O5486" s="29" t="s">
        <v>47</v>
      </c>
      <c r="P5486" s="33">
        <v>24</v>
      </c>
      <c r="Q5486" s="33" t="s">
        <v>62</v>
      </c>
      <c r="R5486" s="80" t="s">
        <v>63</v>
      </c>
      <c r="S5486" s="81" t="s">
        <v>64</v>
      </c>
      <c r="T5486" s="81" t="s">
        <v>51</v>
      </c>
      <c r="U5486" s="82" t="s">
        <v>65</v>
      </c>
      <c r="V5486" s="83">
        <v>0.8</v>
      </c>
      <c r="W5486" s="89">
        <v>0</v>
      </c>
      <c r="X5486" s="85">
        <v>1</v>
      </c>
      <c r="Y5486" s="86">
        <v>1.81</v>
      </c>
      <c r="Z5486" s="82">
        <v>5</v>
      </c>
      <c r="AA5486" s="87">
        <v>0.36199999999999999</v>
      </c>
      <c r="AB5486" s="83">
        <v>0</v>
      </c>
      <c r="AC5486" s="89">
        <v>0</v>
      </c>
      <c r="AD5486" s="90">
        <v>43626</v>
      </c>
      <c r="AE5486" s="90">
        <v>43626</v>
      </c>
      <c r="AF5486" s="82">
        <v>0</v>
      </c>
      <c r="AG5486" s="84" t="s">
        <v>53</v>
      </c>
      <c r="AH5486" s="83">
        <v>0</v>
      </c>
      <c r="AI5486" s="89">
        <v>0</v>
      </c>
      <c r="AJ5486" s="89">
        <v>0</v>
      </c>
      <c r="AK5486" s="60" t="str">
        <f>+IF(Tabla1[[#This Row],[REQUEST_TY]]="SR MANTENIMIENTO CORRECTIVO", "EMERGENCIA", "OTROS")</f>
        <v>EMERGENCIA</v>
      </c>
      <c r="AL5486" s="6" t="str">
        <f>+_xlfn.IFS(Tabla1[[#This Row],[Veces obj]]&lt;=1,"0-1",Tabla1[[#This Row],[Veces obj]]&lt;=2,"1-2",Tabla1[[#This Row],[Veces obj]]&lt;=3,"2-3",TRUE,"&gt;3")</f>
        <v>0-1</v>
      </c>
      <c r="AM5486" s="60" t="str">
        <f>+_xlfn.IFS(MONTH(Tabla1[[#This Row],[MES]])&lt;=3,"Q1",MONTH(Tabla1[[#This Row],[MES]])&lt;=6,"Q2",MONTH(Tabla1[[#This Row],[MES]])&lt;=9,"Q3",TRUE,"Q4")</f>
        <v>Q2</v>
      </c>
      <c r="AN5486" s="15" t="str">
        <f>+IFERROR(VLOOKUP(Tabla1[[#This Row],[CUENTA]],CTAS[],2,0),"OTROS")</f>
        <v>OTROS</v>
      </c>
      <c r="AP5486" s="15" t="str">
        <f>+IFERROR(VLOOKUP(Tabla1[[#This Row],[EMPLEADO]],IS[],3,0),"OTROS")</f>
        <v>OTROS</v>
      </c>
      <c r="AQ5486" s="15" t="str">
        <f>+IFERROR(VLOOKUP(Tabla1[[#This Row],[EMPLEADO]],IS[[NÓMINA]:[INGENIERO]],2,0),"OTROS")</f>
        <v>OTROS</v>
      </c>
    </row>
    <row r="5487" spans="1:43" x14ac:dyDescent="0.25">
      <c r="A5487" s="28" t="s">
        <v>14528</v>
      </c>
      <c r="B5487" s="29">
        <v>1</v>
      </c>
      <c r="C5487" s="29" t="s">
        <v>15252</v>
      </c>
      <c r="D5487" s="30" t="s">
        <v>38</v>
      </c>
      <c r="E5487" s="31" t="s">
        <v>39</v>
      </c>
      <c r="F5487" s="31" t="s">
        <v>15253</v>
      </c>
      <c r="G5487" s="88" t="s">
        <v>15254</v>
      </c>
      <c r="H5487" s="29" t="s">
        <v>740</v>
      </c>
      <c r="I5487" s="32" t="s">
        <v>43</v>
      </c>
      <c r="J5487" s="29" t="s">
        <v>8</v>
      </c>
      <c r="K5487" s="33" t="s">
        <v>1236</v>
      </c>
      <c r="L5487" s="33" t="s">
        <v>15255</v>
      </c>
      <c r="M5487" s="29" t="s">
        <v>1238</v>
      </c>
      <c r="N5487" s="29">
        <v>0</v>
      </c>
      <c r="O5487" s="29" t="s">
        <v>47</v>
      </c>
      <c r="P5487" s="33">
        <v>468</v>
      </c>
      <c r="Q5487" s="33" t="s">
        <v>48</v>
      </c>
      <c r="R5487" s="80" t="s">
        <v>49</v>
      </c>
      <c r="S5487" s="81" t="s">
        <v>50</v>
      </c>
      <c r="T5487" s="81" t="s">
        <v>51</v>
      </c>
      <c r="U5487" s="82" t="s">
        <v>52</v>
      </c>
      <c r="V5487" s="83">
        <v>1.05</v>
      </c>
      <c r="W5487" s="89">
        <v>750.75000000000011</v>
      </c>
      <c r="X5487" s="85">
        <v>1</v>
      </c>
      <c r="Y5487" s="86">
        <v>1.98</v>
      </c>
      <c r="Z5487" s="82">
        <v>5</v>
      </c>
      <c r="AA5487" s="87">
        <v>0.39600000000000002</v>
      </c>
      <c r="AB5487" s="83">
        <v>0</v>
      </c>
      <c r="AC5487" s="89">
        <v>0</v>
      </c>
      <c r="AD5487" s="90">
        <v>43626</v>
      </c>
      <c r="AE5487" s="90">
        <v>43626</v>
      </c>
      <c r="AF5487" s="82">
        <v>0</v>
      </c>
      <c r="AG5487" s="84" t="s">
        <v>53</v>
      </c>
      <c r="AH5487" s="83">
        <v>0</v>
      </c>
      <c r="AI5487" s="89">
        <v>0</v>
      </c>
      <c r="AJ5487" s="89">
        <v>0</v>
      </c>
      <c r="AK5487" s="60" t="str">
        <f>+IF(Tabla1[[#This Row],[REQUEST_TY]]="SR MANTENIMIENTO CORRECTIVO", "EMERGENCIA", "OTROS")</f>
        <v>EMERGENCIA</v>
      </c>
      <c r="AL5487" s="6" t="str">
        <f>+_xlfn.IFS(Tabla1[[#This Row],[Veces obj]]&lt;=1,"0-1",Tabla1[[#This Row],[Veces obj]]&lt;=2,"1-2",Tabla1[[#This Row],[Veces obj]]&lt;=3,"2-3",TRUE,"&gt;3")</f>
        <v>0-1</v>
      </c>
      <c r="AM5487" s="60" t="str">
        <f>+_xlfn.IFS(MONTH(Tabla1[[#This Row],[MES]])&lt;=3,"Q1",MONTH(Tabla1[[#This Row],[MES]])&lt;=6,"Q2",MONTH(Tabla1[[#This Row],[MES]])&lt;=9,"Q3",TRUE,"Q4")</f>
        <v>Q2</v>
      </c>
      <c r="AN5487" s="15" t="str">
        <f>+IFERROR(VLOOKUP(Tabla1[[#This Row],[CUENTA]],CTAS[],2,0),"OTROS")</f>
        <v>OTROS</v>
      </c>
      <c r="AP5487" s="15" t="str">
        <f>+IFERROR(VLOOKUP(Tabla1[[#This Row],[EMPLEADO]],IS[],3,0),"OTROS")</f>
        <v>OTROS</v>
      </c>
      <c r="AQ5487" s="15" t="str">
        <f>+IFERROR(VLOOKUP(Tabla1[[#This Row],[EMPLEADO]],IS[[NÓMINA]:[INGENIERO]],2,0),"OTROS")</f>
        <v>OTROS</v>
      </c>
    </row>
    <row r="5488" spans="1:43" x14ac:dyDescent="0.25">
      <c r="A5488" s="28" t="s">
        <v>14528</v>
      </c>
      <c r="B5488" s="29">
        <v>1</v>
      </c>
      <c r="C5488" s="29" t="s">
        <v>15256</v>
      </c>
      <c r="D5488" s="30" t="s">
        <v>3346</v>
      </c>
      <c r="E5488" s="31" t="s">
        <v>558</v>
      </c>
      <c r="F5488" s="31" t="s">
        <v>15257</v>
      </c>
      <c r="G5488" s="88" t="s">
        <v>3468</v>
      </c>
      <c r="H5488" s="29" t="s">
        <v>42</v>
      </c>
      <c r="I5488" s="32" t="s">
        <v>43</v>
      </c>
      <c r="J5488" s="29" t="s">
        <v>8</v>
      </c>
      <c r="K5488" s="33" t="s">
        <v>44</v>
      </c>
      <c r="L5488" s="33" t="s">
        <v>2134</v>
      </c>
      <c r="M5488" s="29" t="s">
        <v>131</v>
      </c>
      <c r="N5488" s="29">
        <v>1</v>
      </c>
      <c r="O5488" s="29" t="s">
        <v>47</v>
      </c>
      <c r="P5488" s="33" t="s">
        <v>822</v>
      </c>
      <c r="Q5488" s="33" t="s">
        <v>48</v>
      </c>
      <c r="R5488" s="80" t="s">
        <v>95</v>
      </c>
      <c r="S5488" s="81" t="s">
        <v>64</v>
      </c>
      <c r="T5488" s="81" t="s">
        <v>51</v>
      </c>
      <c r="U5488" s="82" t="s">
        <v>96</v>
      </c>
      <c r="V5488" s="83">
        <v>1</v>
      </c>
      <c r="W5488" s="89">
        <v>0</v>
      </c>
      <c r="X5488" s="85">
        <v>0</v>
      </c>
      <c r="Y5488" s="86">
        <v>5</v>
      </c>
      <c r="Z5488" s="82">
        <v>5</v>
      </c>
      <c r="AA5488" s="87">
        <v>1</v>
      </c>
      <c r="AB5488" s="83">
        <v>0</v>
      </c>
      <c r="AC5488" s="89">
        <v>0</v>
      </c>
      <c r="AD5488" s="90">
        <v>43626</v>
      </c>
      <c r="AE5488" s="90">
        <v>43626</v>
      </c>
      <c r="AF5488" s="82">
        <v>0</v>
      </c>
      <c r="AG5488" s="84" t="s">
        <v>53</v>
      </c>
      <c r="AH5488" s="83">
        <v>0</v>
      </c>
      <c r="AI5488" s="89">
        <v>0</v>
      </c>
      <c r="AJ5488" s="89">
        <v>0</v>
      </c>
      <c r="AK5488" s="60" t="str">
        <f>+IF(Tabla1[[#This Row],[REQUEST_TY]]="SR MANTENIMIENTO CORRECTIVO", "EMERGENCIA", "OTROS")</f>
        <v>OTROS</v>
      </c>
      <c r="AL5488" s="6" t="str">
        <f>+_xlfn.IFS(Tabla1[[#This Row],[Veces obj]]&lt;=1,"0-1",Tabla1[[#This Row],[Veces obj]]&lt;=2,"1-2",Tabla1[[#This Row],[Veces obj]]&lt;=3,"2-3",TRUE,"&gt;3")</f>
        <v>0-1</v>
      </c>
      <c r="AM5488" s="60" t="str">
        <f>+_xlfn.IFS(MONTH(Tabla1[[#This Row],[MES]])&lt;=3,"Q1",MONTH(Tabla1[[#This Row],[MES]])&lt;=6,"Q2",MONTH(Tabla1[[#This Row],[MES]])&lt;=9,"Q3",TRUE,"Q4")</f>
        <v>Q2</v>
      </c>
      <c r="AN5488" s="15" t="str">
        <f>+IFERROR(VLOOKUP(Tabla1[[#This Row],[CUENTA]],CTAS[],2,0),"OTROS")</f>
        <v>OTROS</v>
      </c>
      <c r="AP5488" s="15" t="str">
        <f>+IFERROR(VLOOKUP(Tabla1[[#This Row],[EMPLEADO]],IS[],3,0),"OTROS")</f>
        <v>OTROS</v>
      </c>
      <c r="AQ5488" s="15" t="str">
        <f>+IFERROR(VLOOKUP(Tabla1[[#This Row],[EMPLEADO]],IS[[NÓMINA]:[INGENIERO]],2,0),"OTROS")</f>
        <v>OTROS</v>
      </c>
    </row>
    <row r="5489" spans="1:43" x14ac:dyDescent="0.25">
      <c r="A5489" s="28" t="s">
        <v>14528</v>
      </c>
      <c r="B5489" s="29">
        <v>1</v>
      </c>
      <c r="C5489" s="29" t="s">
        <v>15258</v>
      </c>
      <c r="D5489" s="30" t="s">
        <v>3346</v>
      </c>
      <c r="E5489" s="31" t="s">
        <v>558</v>
      </c>
      <c r="F5489" s="31" t="s">
        <v>15259</v>
      </c>
      <c r="G5489" s="88" t="s">
        <v>2133</v>
      </c>
      <c r="H5489" s="29" t="s">
        <v>42</v>
      </c>
      <c r="I5489" s="32" t="s">
        <v>43</v>
      </c>
      <c r="J5489" s="29" t="s">
        <v>8</v>
      </c>
      <c r="K5489" s="33" t="s">
        <v>44</v>
      </c>
      <c r="L5489" s="33" t="s">
        <v>2134</v>
      </c>
      <c r="M5489" s="29" t="s">
        <v>131</v>
      </c>
      <c r="N5489" s="29">
        <v>1</v>
      </c>
      <c r="O5489" s="29" t="s">
        <v>47</v>
      </c>
      <c r="P5489" s="33" t="s">
        <v>822</v>
      </c>
      <c r="Q5489" s="33" t="s">
        <v>48</v>
      </c>
      <c r="R5489" s="80" t="s">
        <v>95</v>
      </c>
      <c r="S5489" s="81" t="s">
        <v>64</v>
      </c>
      <c r="T5489" s="81" t="s">
        <v>51</v>
      </c>
      <c r="U5489" s="82" t="s">
        <v>96</v>
      </c>
      <c r="V5489" s="83">
        <v>1</v>
      </c>
      <c r="W5489" s="89">
        <v>0</v>
      </c>
      <c r="X5489" s="85">
        <v>0</v>
      </c>
      <c r="Y5489" s="86">
        <v>5</v>
      </c>
      <c r="Z5489" s="82">
        <v>5</v>
      </c>
      <c r="AA5489" s="87">
        <v>1</v>
      </c>
      <c r="AB5489" s="83">
        <v>0</v>
      </c>
      <c r="AC5489" s="89">
        <v>0</v>
      </c>
      <c r="AD5489" s="90">
        <v>43626</v>
      </c>
      <c r="AE5489" s="90">
        <v>43626</v>
      </c>
      <c r="AF5489" s="82">
        <v>0</v>
      </c>
      <c r="AG5489" s="84" t="s">
        <v>53</v>
      </c>
      <c r="AH5489" s="83">
        <v>0</v>
      </c>
      <c r="AI5489" s="89">
        <v>0</v>
      </c>
      <c r="AJ5489" s="89">
        <v>0</v>
      </c>
      <c r="AK5489" s="60" t="str">
        <f>+IF(Tabla1[[#This Row],[REQUEST_TY]]="SR MANTENIMIENTO CORRECTIVO", "EMERGENCIA", "OTROS")</f>
        <v>OTROS</v>
      </c>
      <c r="AL5489" s="6" t="str">
        <f>+_xlfn.IFS(Tabla1[[#This Row],[Veces obj]]&lt;=1,"0-1",Tabla1[[#This Row],[Veces obj]]&lt;=2,"1-2",Tabla1[[#This Row],[Veces obj]]&lt;=3,"2-3",TRUE,"&gt;3")</f>
        <v>0-1</v>
      </c>
      <c r="AM5489" s="60" t="str">
        <f>+_xlfn.IFS(MONTH(Tabla1[[#This Row],[MES]])&lt;=3,"Q1",MONTH(Tabla1[[#This Row],[MES]])&lt;=6,"Q2",MONTH(Tabla1[[#This Row],[MES]])&lt;=9,"Q3",TRUE,"Q4")</f>
        <v>Q2</v>
      </c>
      <c r="AN5489" s="15" t="str">
        <f>+IFERROR(VLOOKUP(Tabla1[[#This Row],[CUENTA]],CTAS[],2,0),"OTROS")</f>
        <v>OTROS</v>
      </c>
      <c r="AP5489" s="15" t="str">
        <f>+IFERROR(VLOOKUP(Tabla1[[#This Row],[EMPLEADO]],IS[],3,0),"OTROS")</f>
        <v>OTROS</v>
      </c>
      <c r="AQ5489" s="15" t="str">
        <f>+IFERROR(VLOOKUP(Tabla1[[#This Row],[EMPLEADO]],IS[[NÓMINA]:[INGENIERO]],2,0),"OTROS")</f>
        <v>OTROS</v>
      </c>
    </row>
    <row r="5490" spans="1:43" x14ac:dyDescent="0.25">
      <c r="A5490" s="28" t="s">
        <v>14528</v>
      </c>
      <c r="B5490" s="29">
        <v>1</v>
      </c>
      <c r="C5490" s="29" t="s">
        <v>15260</v>
      </c>
      <c r="D5490" s="30" t="s">
        <v>38</v>
      </c>
      <c r="E5490" s="31" t="s">
        <v>76</v>
      </c>
      <c r="F5490" s="31" t="s">
        <v>15261</v>
      </c>
      <c r="G5490" s="88" t="s">
        <v>1362</v>
      </c>
      <c r="H5490" s="29" t="s">
        <v>101</v>
      </c>
      <c r="I5490" s="32" t="s">
        <v>43</v>
      </c>
      <c r="J5490" s="29" t="s">
        <v>8</v>
      </c>
      <c r="K5490" s="33" t="s">
        <v>102</v>
      </c>
      <c r="L5490" s="33" t="s">
        <v>1363</v>
      </c>
      <c r="M5490" s="29" t="s">
        <v>215</v>
      </c>
      <c r="N5490" s="29">
        <v>0</v>
      </c>
      <c r="O5490" s="29" t="s">
        <v>105</v>
      </c>
      <c r="P5490" s="33">
        <v>13</v>
      </c>
      <c r="Q5490" s="33" t="s">
        <v>194</v>
      </c>
      <c r="R5490" s="80" t="s">
        <v>63</v>
      </c>
      <c r="S5490" s="81" t="s">
        <v>64</v>
      </c>
      <c r="T5490" s="81" t="s">
        <v>51</v>
      </c>
      <c r="U5490" s="82" t="s">
        <v>195</v>
      </c>
      <c r="V5490" s="83">
        <v>0.6</v>
      </c>
      <c r="W5490" s="89">
        <v>393</v>
      </c>
      <c r="X5490" s="85">
        <v>1</v>
      </c>
      <c r="Y5490" s="86">
        <v>2.5</v>
      </c>
      <c r="Z5490" s="82">
        <v>5</v>
      </c>
      <c r="AA5490" s="87">
        <v>0.5</v>
      </c>
      <c r="AB5490" s="83">
        <v>0</v>
      </c>
      <c r="AC5490" s="89">
        <v>0</v>
      </c>
      <c r="AD5490" s="90">
        <v>43626</v>
      </c>
      <c r="AE5490" s="90">
        <v>43626</v>
      </c>
      <c r="AF5490" s="82">
        <v>0</v>
      </c>
      <c r="AG5490" s="84" t="s">
        <v>53</v>
      </c>
      <c r="AH5490" s="83">
        <v>0</v>
      </c>
      <c r="AI5490" s="89">
        <v>0</v>
      </c>
      <c r="AJ5490" s="89">
        <v>0</v>
      </c>
      <c r="AK5490" s="60" t="str">
        <f>+IF(Tabla1[[#This Row],[REQUEST_TY]]="SR MANTENIMIENTO CORRECTIVO", "EMERGENCIA", "OTROS")</f>
        <v>EMERGENCIA</v>
      </c>
      <c r="AL5490" s="6" t="str">
        <f>+_xlfn.IFS(Tabla1[[#This Row],[Veces obj]]&lt;=1,"0-1",Tabla1[[#This Row],[Veces obj]]&lt;=2,"1-2",Tabla1[[#This Row],[Veces obj]]&lt;=3,"2-3",TRUE,"&gt;3")</f>
        <v>0-1</v>
      </c>
      <c r="AM5490" s="60" t="str">
        <f>+_xlfn.IFS(MONTH(Tabla1[[#This Row],[MES]])&lt;=3,"Q1",MONTH(Tabla1[[#This Row],[MES]])&lt;=6,"Q2",MONTH(Tabla1[[#This Row],[MES]])&lt;=9,"Q3",TRUE,"Q4")</f>
        <v>Q2</v>
      </c>
      <c r="AN5490" s="15" t="str">
        <f>+IFERROR(VLOOKUP(Tabla1[[#This Row],[CUENTA]],CTAS[],2,0),"OTROS")</f>
        <v>OTROS</v>
      </c>
      <c r="AP5490" s="15" t="str">
        <f>+IFERROR(VLOOKUP(Tabla1[[#This Row],[EMPLEADO]],IS[],3,0),"OTROS")</f>
        <v>OTROS</v>
      </c>
      <c r="AQ5490" s="15" t="str">
        <f>+IFERROR(VLOOKUP(Tabla1[[#This Row],[EMPLEADO]],IS[[NÓMINA]:[INGENIERO]],2,0),"OTROS")</f>
        <v>OTROS</v>
      </c>
    </row>
    <row r="5491" spans="1:43" x14ac:dyDescent="0.25">
      <c r="A5491" s="28" t="s">
        <v>14528</v>
      </c>
      <c r="B5491" s="29">
        <v>1</v>
      </c>
      <c r="C5491" s="29" t="s">
        <v>15262</v>
      </c>
      <c r="D5491" s="30" t="s">
        <v>38</v>
      </c>
      <c r="E5491" s="31" t="s">
        <v>133</v>
      </c>
      <c r="F5491" s="31" t="s">
        <v>15263</v>
      </c>
      <c r="G5491" s="88" t="s">
        <v>2972</v>
      </c>
      <c r="H5491" s="29" t="s">
        <v>79</v>
      </c>
      <c r="I5491" s="32" t="s">
        <v>43</v>
      </c>
      <c r="J5491" s="29" t="s">
        <v>8</v>
      </c>
      <c r="K5491" s="33" t="s">
        <v>59</v>
      </c>
      <c r="L5491" s="33" t="s">
        <v>1941</v>
      </c>
      <c r="M5491" s="29" t="s">
        <v>530</v>
      </c>
      <c r="N5491" s="29">
        <v>0</v>
      </c>
      <c r="O5491" s="29" t="s">
        <v>47</v>
      </c>
      <c r="P5491" s="33">
        <v>60</v>
      </c>
      <c r="Q5491" s="33" t="s">
        <v>82</v>
      </c>
      <c r="R5491" s="80" t="s">
        <v>138</v>
      </c>
      <c r="S5491" s="81" t="s">
        <v>139</v>
      </c>
      <c r="T5491" s="81" t="s">
        <v>51</v>
      </c>
      <c r="U5491" s="82" t="s">
        <v>140</v>
      </c>
      <c r="V5491" s="83">
        <v>1.1000000000000001</v>
      </c>
      <c r="W5491" s="89">
        <v>1730.3000000000004</v>
      </c>
      <c r="X5491" s="85">
        <v>1</v>
      </c>
      <c r="Y5491" s="86">
        <v>5.58</v>
      </c>
      <c r="Z5491" s="82">
        <v>4</v>
      </c>
      <c r="AA5491" s="87">
        <v>1.395</v>
      </c>
      <c r="AB5491" s="83">
        <v>9.8750000000000004E-2</v>
      </c>
      <c r="AC5491" s="89">
        <v>-155.33375000000004</v>
      </c>
      <c r="AD5491" s="90">
        <v>43626</v>
      </c>
      <c r="AE5491" s="90">
        <v>43626</v>
      </c>
      <c r="AF5491" s="82">
        <v>0</v>
      </c>
      <c r="AG5491" s="84" t="s">
        <v>53</v>
      </c>
      <c r="AH5491" s="83">
        <v>0</v>
      </c>
      <c r="AI5491" s="89">
        <v>0</v>
      </c>
      <c r="AJ5491" s="89">
        <v>0</v>
      </c>
      <c r="AK5491" s="60" t="str">
        <f>+IF(Tabla1[[#This Row],[REQUEST_TY]]="SR MANTENIMIENTO CORRECTIVO", "EMERGENCIA", "OTROS")</f>
        <v>EMERGENCIA</v>
      </c>
      <c r="AL5491" s="6" t="str">
        <f>+_xlfn.IFS(Tabla1[[#This Row],[Veces obj]]&lt;=1,"0-1",Tabla1[[#This Row],[Veces obj]]&lt;=2,"1-2",Tabla1[[#This Row],[Veces obj]]&lt;=3,"2-3",TRUE,"&gt;3")</f>
        <v>1-2</v>
      </c>
      <c r="AM5491" s="60" t="str">
        <f>+_xlfn.IFS(MONTH(Tabla1[[#This Row],[MES]])&lt;=3,"Q1",MONTH(Tabla1[[#This Row],[MES]])&lt;=6,"Q2",MONTH(Tabla1[[#This Row],[MES]])&lt;=9,"Q3",TRUE,"Q4")</f>
        <v>Q2</v>
      </c>
      <c r="AN5491" s="15" t="str">
        <f>+IFERROR(VLOOKUP(Tabla1[[#This Row],[CUENTA]],CTAS[],2,0),"OTROS")</f>
        <v>OTROS</v>
      </c>
      <c r="AP5491" s="15" t="str">
        <f>+IFERROR(VLOOKUP(Tabla1[[#This Row],[EMPLEADO]],IS[],3,0),"OTROS")</f>
        <v>OTROS</v>
      </c>
      <c r="AQ5491" s="15" t="str">
        <f>+IFERROR(VLOOKUP(Tabla1[[#This Row],[EMPLEADO]],IS[[NÓMINA]:[INGENIERO]],2,0),"OTROS")</f>
        <v>OTROS</v>
      </c>
    </row>
    <row r="5492" spans="1:43" x14ac:dyDescent="0.25">
      <c r="A5492" s="28" t="s">
        <v>14528</v>
      </c>
      <c r="B5492" s="29">
        <v>1</v>
      </c>
      <c r="C5492" s="29" t="s">
        <v>15264</v>
      </c>
      <c r="D5492" s="30" t="s">
        <v>38</v>
      </c>
      <c r="E5492" s="31" t="s">
        <v>332</v>
      </c>
      <c r="F5492" s="31" t="s">
        <v>15265</v>
      </c>
      <c r="G5492" s="88" t="s">
        <v>4318</v>
      </c>
      <c r="H5492" s="29" t="s">
        <v>453</v>
      </c>
      <c r="I5492" s="32" t="s">
        <v>43</v>
      </c>
      <c r="J5492" s="29" t="s">
        <v>8</v>
      </c>
      <c r="K5492" s="33" t="s">
        <v>59</v>
      </c>
      <c r="L5492" s="33" t="s">
        <v>454</v>
      </c>
      <c r="M5492" s="29" t="s">
        <v>455</v>
      </c>
      <c r="N5492" s="29">
        <v>0</v>
      </c>
      <c r="O5492" s="29" t="s">
        <v>47</v>
      </c>
      <c r="P5492" s="33">
        <v>12</v>
      </c>
      <c r="Q5492" s="33" t="s">
        <v>194</v>
      </c>
      <c r="R5492" s="80" t="s">
        <v>317</v>
      </c>
      <c r="S5492" s="81" t="s">
        <v>318</v>
      </c>
      <c r="T5492" s="81" t="s">
        <v>51</v>
      </c>
      <c r="U5492" s="82" t="s">
        <v>224</v>
      </c>
      <c r="V5492" s="83">
        <v>0.8</v>
      </c>
      <c r="W5492" s="89">
        <v>1258.4000000000003</v>
      </c>
      <c r="X5492" s="85">
        <v>1</v>
      </c>
      <c r="Y5492" s="86">
        <v>1.54</v>
      </c>
      <c r="Z5492" s="82">
        <v>4</v>
      </c>
      <c r="AA5492" s="87">
        <v>0.38500000000000001</v>
      </c>
      <c r="AB5492" s="83">
        <v>0</v>
      </c>
      <c r="AC5492" s="89">
        <v>0</v>
      </c>
      <c r="AD5492" s="90">
        <v>43626</v>
      </c>
      <c r="AE5492" s="90">
        <v>43626</v>
      </c>
      <c r="AF5492" s="82">
        <v>0</v>
      </c>
      <c r="AG5492" s="84" t="s">
        <v>53</v>
      </c>
      <c r="AH5492" s="83">
        <v>0</v>
      </c>
      <c r="AI5492" s="89">
        <v>0</v>
      </c>
      <c r="AJ5492" s="89">
        <v>0</v>
      </c>
      <c r="AK5492" s="60" t="str">
        <f>+IF(Tabla1[[#This Row],[REQUEST_TY]]="SR MANTENIMIENTO CORRECTIVO", "EMERGENCIA", "OTROS")</f>
        <v>EMERGENCIA</v>
      </c>
      <c r="AL5492" s="6" t="str">
        <f>+_xlfn.IFS(Tabla1[[#This Row],[Veces obj]]&lt;=1,"0-1",Tabla1[[#This Row],[Veces obj]]&lt;=2,"1-2",Tabla1[[#This Row],[Veces obj]]&lt;=3,"2-3",TRUE,"&gt;3")</f>
        <v>0-1</v>
      </c>
      <c r="AM5492" s="60" t="str">
        <f>+_xlfn.IFS(MONTH(Tabla1[[#This Row],[MES]])&lt;=3,"Q1",MONTH(Tabla1[[#This Row],[MES]])&lt;=6,"Q2",MONTH(Tabla1[[#This Row],[MES]])&lt;=9,"Q3",TRUE,"Q4")</f>
        <v>Q2</v>
      </c>
      <c r="AN5492" s="15" t="str">
        <f>+IFERROR(VLOOKUP(Tabla1[[#This Row],[CUENTA]],CTAS[],2,0),"OTROS")</f>
        <v>OTROS</v>
      </c>
      <c r="AP5492" s="15" t="str">
        <f>+IFERROR(VLOOKUP(Tabla1[[#This Row],[EMPLEADO]],IS[],3,0),"OTROS")</f>
        <v>OTROS</v>
      </c>
      <c r="AQ5492" s="15" t="str">
        <f>+IFERROR(VLOOKUP(Tabla1[[#This Row],[EMPLEADO]],IS[[NÓMINA]:[INGENIERO]],2,0),"OTROS")</f>
        <v>OTROS</v>
      </c>
    </row>
    <row r="5493" spans="1:43" x14ac:dyDescent="0.25">
      <c r="A5493" s="28" t="s">
        <v>14528</v>
      </c>
      <c r="B5493" s="29">
        <v>1</v>
      </c>
      <c r="C5493" s="29" t="s">
        <v>15266</v>
      </c>
      <c r="D5493" s="30" t="s">
        <v>3346</v>
      </c>
      <c r="E5493" s="31" t="s">
        <v>39</v>
      </c>
      <c r="F5493" s="31" t="s">
        <v>15267</v>
      </c>
      <c r="G5493" s="88" t="s">
        <v>3650</v>
      </c>
      <c r="H5493" s="29" t="s">
        <v>42</v>
      </c>
      <c r="I5493" s="32" t="s">
        <v>43</v>
      </c>
      <c r="J5493" s="29" t="s">
        <v>8</v>
      </c>
      <c r="K5493" s="33" t="s">
        <v>798</v>
      </c>
      <c r="L5493" s="33" t="s">
        <v>1729</v>
      </c>
      <c r="M5493" s="29" t="s">
        <v>131</v>
      </c>
      <c r="N5493" s="29">
        <v>1</v>
      </c>
      <c r="O5493" s="29" t="s">
        <v>47</v>
      </c>
      <c r="P5493" s="33" t="s">
        <v>822</v>
      </c>
      <c r="Q5493" s="33" t="s">
        <v>48</v>
      </c>
      <c r="R5493" s="80" t="s">
        <v>49</v>
      </c>
      <c r="S5493" s="81" t="s">
        <v>50</v>
      </c>
      <c r="T5493" s="81" t="s">
        <v>51</v>
      </c>
      <c r="U5493" s="82" t="s">
        <v>52</v>
      </c>
      <c r="V5493" s="83">
        <v>1</v>
      </c>
      <c r="W5493" s="89">
        <v>0</v>
      </c>
      <c r="X5493" s="85">
        <v>0</v>
      </c>
      <c r="Y5493" s="86">
        <v>5</v>
      </c>
      <c r="Z5493" s="82">
        <v>5</v>
      </c>
      <c r="AA5493" s="87">
        <v>1</v>
      </c>
      <c r="AB5493" s="83">
        <v>0</v>
      </c>
      <c r="AC5493" s="89">
        <v>0</v>
      </c>
      <c r="AD5493" s="90">
        <v>43621</v>
      </c>
      <c r="AE5493" s="90">
        <v>43626</v>
      </c>
      <c r="AF5493" s="82">
        <v>3</v>
      </c>
      <c r="AG5493" s="84" t="s">
        <v>1680</v>
      </c>
      <c r="AH5493" s="83">
        <v>0</v>
      </c>
      <c r="AI5493" s="89">
        <v>0</v>
      </c>
      <c r="AJ5493" s="89">
        <v>0</v>
      </c>
      <c r="AK5493" s="60" t="str">
        <f>+IF(Tabla1[[#This Row],[REQUEST_TY]]="SR MANTENIMIENTO CORRECTIVO", "EMERGENCIA", "OTROS")</f>
        <v>OTROS</v>
      </c>
      <c r="AL5493" s="6" t="str">
        <f>+_xlfn.IFS(Tabla1[[#This Row],[Veces obj]]&lt;=1,"0-1",Tabla1[[#This Row],[Veces obj]]&lt;=2,"1-2",Tabla1[[#This Row],[Veces obj]]&lt;=3,"2-3",TRUE,"&gt;3")</f>
        <v>0-1</v>
      </c>
      <c r="AM5493" s="60" t="str">
        <f>+_xlfn.IFS(MONTH(Tabla1[[#This Row],[MES]])&lt;=3,"Q1",MONTH(Tabla1[[#This Row],[MES]])&lt;=6,"Q2",MONTH(Tabla1[[#This Row],[MES]])&lt;=9,"Q3",TRUE,"Q4")</f>
        <v>Q2</v>
      </c>
      <c r="AN5493" s="15" t="str">
        <f>+IFERROR(VLOOKUP(Tabla1[[#This Row],[CUENTA]],CTAS[],2,0),"OTROS")</f>
        <v>OTROS</v>
      </c>
      <c r="AP5493" s="15" t="str">
        <f>+IFERROR(VLOOKUP(Tabla1[[#This Row],[EMPLEADO]],IS[],3,0),"OTROS")</f>
        <v>OTROS</v>
      </c>
      <c r="AQ5493" s="15" t="str">
        <f>+IFERROR(VLOOKUP(Tabla1[[#This Row],[EMPLEADO]],IS[[NÓMINA]:[INGENIERO]],2,0),"OTROS")</f>
        <v>OTROS</v>
      </c>
    </row>
    <row r="5494" spans="1:43" x14ac:dyDescent="0.25">
      <c r="A5494" s="28" t="s">
        <v>14528</v>
      </c>
      <c r="B5494" s="29">
        <v>1</v>
      </c>
      <c r="C5494" s="29" t="s">
        <v>15268</v>
      </c>
      <c r="D5494" s="30" t="s">
        <v>38</v>
      </c>
      <c r="E5494" s="31" t="s">
        <v>85</v>
      </c>
      <c r="F5494" s="31" t="s">
        <v>15269</v>
      </c>
      <c r="G5494" s="88" t="s">
        <v>7141</v>
      </c>
      <c r="H5494" s="29" t="s">
        <v>58</v>
      </c>
      <c r="I5494" s="32" t="s">
        <v>43</v>
      </c>
      <c r="J5494" s="29" t="s">
        <v>8</v>
      </c>
      <c r="K5494" s="33" t="s">
        <v>370</v>
      </c>
      <c r="L5494" s="33" t="s">
        <v>6576</v>
      </c>
      <c r="M5494" s="29" t="s">
        <v>736</v>
      </c>
      <c r="N5494" s="29">
        <v>0</v>
      </c>
      <c r="O5494" s="29" t="s">
        <v>47</v>
      </c>
      <c r="P5494" s="33">
        <v>104</v>
      </c>
      <c r="Q5494" s="33" t="s">
        <v>48</v>
      </c>
      <c r="R5494" s="80" t="s">
        <v>49</v>
      </c>
      <c r="S5494" s="81" t="s">
        <v>50</v>
      </c>
      <c r="T5494" s="81" t="s">
        <v>51</v>
      </c>
      <c r="U5494" s="82" t="s">
        <v>52</v>
      </c>
      <c r="V5494" s="83">
        <v>1.05</v>
      </c>
      <c r="W5494" s="89">
        <v>750.75000000000011</v>
      </c>
      <c r="X5494" s="85">
        <v>1</v>
      </c>
      <c r="Y5494" s="86">
        <v>0.88</v>
      </c>
      <c r="Z5494" s="82">
        <v>5</v>
      </c>
      <c r="AA5494" s="87">
        <v>0.17599999999999999</v>
      </c>
      <c r="AB5494" s="83">
        <v>0</v>
      </c>
      <c r="AC5494" s="89">
        <v>0</v>
      </c>
      <c r="AD5494" s="90">
        <v>43626</v>
      </c>
      <c r="AE5494" s="90">
        <v>43626</v>
      </c>
      <c r="AF5494" s="82">
        <v>0</v>
      </c>
      <c r="AG5494" s="84" t="s">
        <v>53</v>
      </c>
      <c r="AH5494" s="83">
        <v>0</v>
      </c>
      <c r="AI5494" s="89">
        <v>0</v>
      </c>
      <c r="AJ5494" s="89">
        <v>0</v>
      </c>
      <c r="AK5494" s="60" t="str">
        <f>+IF(Tabla1[[#This Row],[REQUEST_TY]]="SR MANTENIMIENTO CORRECTIVO", "EMERGENCIA", "OTROS")</f>
        <v>EMERGENCIA</v>
      </c>
      <c r="AL5494" s="6" t="str">
        <f>+_xlfn.IFS(Tabla1[[#This Row],[Veces obj]]&lt;=1,"0-1",Tabla1[[#This Row],[Veces obj]]&lt;=2,"1-2",Tabla1[[#This Row],[Veces obj]]&lt;=3,"2-3",TRUE,"&gt;3")</f>
        <v>0-1</v>
      </c>
      <c r="AM5494" s="60" t="str">
        <f>+_xlfn.IFS(MONTH(Tabla1[[#This Row],[MES]])&lt;=3,"Q1",MONTH(Tabla1[[#This Row],[MES]])&lt;=6,"Q2",MONTH(Tabla1[[#This Row],[MES]])&lt;=9,"Q3",TRUE,"Q4")</f>
        <v>Q2</v>
      </c>
      <c r="AN5494" s="15" t="str">
        <f>+IFERROR(VLOOKUP(Tabla1[[#This Row],[CUENTA]],CTAS[],2,0),"OTROS")</f>
        <v>OTROS</v>
      </c>
      <c r="AP5494" s="15" t="str">
        <f>+IFERROR(VLOOKUP(Tabla1[[#This Row],[EMPLEADO]],IS[],3,0),"OTROS")</f>
        <v>OTROS</v>
      </c>
      <c r="AQ5494" s="15" t="str">
        <f>+IFERROR(VLOOKUP(Tabla1[[#This Row],[EMPLEADO]],IS[[NÓMINA]:[INGENIERO]],2,0),"OTROS")</f>
        <v>OTROS</v>
      </c>
    </row>
    <row r="5495" spans="1:43" x14ac:dyDescent="0.25">
      <c r="A5495" s="28" t="s">
        <v>14528</v>
      </c>
      <c r="B5495" s="29">
        <v>1</v>
      </c>
      <c r="C5495" s="29" t="s">
        <v>15270</v>
      </c>
      <c r="D5495" s="30" t="s">
        <v>38</v>
      </c>
      <c r="E5495" s="31" t="s">
        <v>113</v>
      </c>
      <c r="F5495" s="31" t="s">
        <v>15271</v>
      </c>
      <c r="G5495" s="88" t="s">
        <v>13705</v>
      </c>
      <c r="H5495" s="29" t="s">
        <v>297</v>
      </c>
      <c r="I5495" s="32" t="s">
        <v>43</v>
      </c>
      <c r="J5495" s="29" t="s">
        <v>8</v>
      </c>
      <c r="K5495" s="33" t="s">
        <v>125</v>
      </c>
      <c r="L5495" s="33" t="s">
        <v>126</v>
      </c>
      <c r="M5495" s="29" t="s">
        <v>73</v>
      </c>
      <c r="N5495" s="29">
        <v>0</v>
      </c>
      <c r="O5495" s="29" t="s">
        <v>47</v>
      </c>
      <c r="P5495" s="33">
        <v>21</v>
      </c>
      <c r="Q5495" s="33" t="s">
        <v>62</v>
      </c>
      <c r="R5495" s="80" t="s">
        <v>49</v>
      </c>
      <c r="S5495" s="81" t="s">
        <v>50</v>
      </c>
      <c r="T5495" s="81" t="s">
        <v>51</v>
      </c>
      <c r="U5495" s="82" t="s">
        <v>154</v>
      </c>
      <c r="V5495" s="83">
        <v>0.6</v>
      </c>
      <c r="W5495" s="89">
        <v>429.00000000000006</v>
      </c>
      <c r="X5495" s="85">
        <v>1</v>
      </c>
      <c r="Y5495" s="86">
        <v>0.68</v>
      </c>
      <c r="Z5495" s="82">
        <v>5</v>
      </c>
      <c r="AA5495" s="87">
        <v>0.13600000000000001</v>
      </c>
      <c r="AB5495" s="83">
        <v>0</v>
      </c>
      <c r="AC5495" s="89">
        <v>0</v>
      </c>
      <c r="AD5495" s="90">
        <v>43626</v>
      </c>
      <c r="AE5495" s="90">
        <v>43626</v>
      </c>
      <c r="AF5495" s="82">
        <v>0</v>
      </c>
      <c r="AG5495" s="84" t="s">
        <v>53</v>
      </c>
      <c r="AH5495" s="83">
        <v>0</v>
      </c>
      <c r="AI5495" s="89">
        <v>0</v>
      </c>
      <c r="AJ5495" s="89">
        <v>0</v>
      </c>
      <c r="AK5495" s="60" t="str">
        <f>+IF(Tabla1[[#This Row],[REQUEST_TY]]="SR MANTENIMIENTO CORRECTIVO", "EMERGENCIA", "OTROS")</f>
        <v>EMERGENCIA</v>
      </c>
      <c r="AL5495" s="6" t="str">
        <f>+_xlfn.IFS(Tabla1[[#This Row],[Veces obj]]&lt;=1,"0-1",Tabla1[[#This Row],[Veces obj]]&lt;=2,"1-2",Tabla1[[#This Row],[Veces obj]]&lt;=3,"2-3",TRUE,"&gt;3")</f>
        <v>0-1</v>
      </c>
      <c r="AM5495" s="60" t="str">
        <f>+_xlfn.IFS(MONTH(Tabla1[[#This Row],[MES]])&lt;=3,"Q1",MONTH(Tabla1[[#This Row],[MES]])&lt;=6,"Q2",MONTH(Tabla1[[#This Row],[MES]])&lt;=9,"Q3",TRUE,"Q4")</f>
        <v>Q2</v>
      </c>
      <c r="AN5495" s="15" t="str">
        <f>+IFERROR(VLOOKUP(Tabla1[[#This Row],[CUENTA]],CTAS[],2,0),"OTROS")</f>
        <v>OTROS</v>
      </c>
      <c r="AP5495" s="15" t="str">
        <f>+IFERROR(VLOOKUP(Tabla1[[#This Row],[EMPLEADO]],IS[],3,0),"OTROS")</f>
        <v>JUAREZ</v>
      </c>
      <c r="AQ5495" s="15" t="str">
        <f>+IFERROR(VLOOKUP(Tabla1[[#This Row],[EMPLEADO]],IS[[NÓMINA]:[INGENIERO]],2,0),"OTROS")</f>
        <v>ALFREDO TORRES</v>
      </c>
    </row>
    <row r="5496" spans="1:43" x14ac:dyDescent="0.25">
      <c r="A5496" s="28" t="s">
        <v>14528</v>
      </c>
      <c r="B5496" s="29">
        <v>1</v>
      </c>
      <c r="C5496" s="29" t="s">
        <v>15272</v>
      </c>
      <c r="D5496" s="30" t="s">
        <v>38</v>
      </c>
      <c r="E5496" s="31" t="s">
        <v>237</v>
      </c>
      <c r="F5496" s="31" t="s">
        <v>15273</v>
      </c>
      <c r="G5496" s="88" t="s">
        <v>6596</v>
      </c>
      <c r="H5496" s="29" t="s">
        <v>679</v>
      </c>
      <c r="I5496" s="32" t="s">
        <v>43</v>
      </c>
      <c r="J5496" s="29" t="s">
        <v>8</v>
      </c>
      <c r="K5496" s="33" t="s">
        <v>495</v>
      </c>
      <c r="L5496" s="33" t="s">
        <v>496</v>
      </c>
      <c r="M5496" s="29" t="s">
        <v>46</v>
      </c>
      <c r="N5496" s="29">
        <v>0</v>
      </c>
      <c r="O5496" s="29" t="s">
        <v>47</v>
      </c>
      <c r="P5496" s="33">
        <v>111</v>
      </c>
      <c r="Q5496" s="33" t="s">
        <v>48</v>
      </c>
      <c r="R5496" s="80" t="s">
        <v>242</v>
      </c>
      <c r="S5496" s="81" t="s">
        <v>64</v>
      </c>
      <c r="T5496" s="81" t="s">
        <v>51</v>
      </c>
      <c r="U5496" s="82" t="s">
        <v>96</v>
      </c>
      <c r="V5496" s="83">
        <v>1.1000000000000001</v>
      </c>
      <c r="W5496" s="89">
        <v>1501.5000000000002</v>
      </c>
      <c r="X5496" s="85">
        <v>1</v>
      </c>
      <c r="Y5496" s="86">
        <v>2.54</v>
      </c>
      <c r="Z5496" s="82">
        <v>5</v>
      </c>
      <c r="AA5496" s="87">
        <v>0.50800000000000001</v>
      </c>
      <c r="AB5496" s="83">
        <v>0</v>
      </c>
      <c r="AC5496" s="89">
        <v>0</v>
      </c>
      <c r="AD5496" s="90">
        <v>43626</v>
      </c>
      <c r="AE5496" s="90">
        <v>43626</v>
      </c>
      <c r="AF5496" s="82">
        <v>0</v>
      </c>
      <c r="AG5496" s="84" t="s">
        <v>53</v>
      </c>
      <c r="AH5496" s="83">
        <v>0</v>
      </c>
      <c r="AI5496" s="89">
        <v>0</v>
      </c>
      <c r="AJ5496" s="89">
        <v>0</v>
      </c>
      <c r="AK5496" s="60" t="str">
        <f>+IF(Tabla1[[#This Row],[REQUEST_TY]]="SR MANTENIMIENTO CORRECTIVO", "EMERGENCIA", "OTROS")</f>
        <v>EMERGENCIA</v>
      </c>
      <c r="AL5496" s="6" t="str">
        <f>+_xlfn.IFS(Tabla1[[#This Row],[Veces obj]]&lt;=1,"0-1",Tabla1[[#This Row],[Veces obj]]&lt;=2,"1-2",Tabla1[[#This Row],[Veces obj]]&lt;=3,"2-3",TRUE,"&gt;3")</f>
        <v>0-1</v>
      </c>
      <c r="AM5496" s="60" t="str">
        <f>+_xlfn.IFS(MONTH(Tabla1[[#This Row],[MES]])&lt;=3,"Q1",MONTH(Tabla1[[#This Row],[MES]])&lt;=6,"Q2",MONTH(Tabla1[[#This Row],[MES]])&lt;=9,"Q3",TRUE,"Q4")</f>
        <v>Q2</v>
      </c>
      <c r="AN5496" s="15" t="str">
        <f>+IFERROR(VLOOKUP(Tabla1[[#This Row],[CUENTA]],CTAS[],2,0),"OTROS")</f>
        <v>OTROS</v>
      </c>
      <c r="AP5496" s="15" t="str">
        <f>+IFERROR(VLOOKUP(Tabla1[[#This Row],[EMPLEADO]],IS[],3,0),"OTROS")</f>
        <v>OTROS</v>
      </c>
      <c r="AQ5496" s="15" t="str">
        <f>+IFERROR(VLOOKUP(Tabla1[[#This Row],[EMPLEADO]],IS[[NÓMINA]:[INGENIERO]],2,0),"OTROS")</f>
        <v>OTROS</v>
      </c>
    </row>
    <row r="5497" spans="1:43" x14ac:dyDescent="0.25">
      <c r="A5497" s="28" t="s">
        <v>14528</v>
      </c>
      <c r="B5497" s="29">
        <v>1</v>
      </c>
      <c r="C5497" s="29" t="s">
        <v>15274</v>
      </c>
      <c r="D5497" s="30" t="s">
        <v>38</v>
      </c>
      <c r="E5497" s="31" t="s">
        <v>55</v>
      </c>
      <c r="F5497" s="31" t="s">
        <v>15275</v>
      </c>
      <c r="G5497" s="88" t="s">
        <v>976</v>
      </c>
      <c r="H5497" s="29" t="s">
        <v>106</v>
      </c>
      <c r="I5497" s="32" t="s">
        <v>43</v>
      </c>
      <c r="J5497" s="29" t="s">
        <v>8</v>
      </c>
      <c r="K5497" s="33" t="s">
        <v>59</v>
      </c>
      <c r="L5497" s="33" t="s">
        <v>309</v>
      </c>
      <c r="M5497" s="29" t="s">
        <v>310</v>
      </c>
      <c r="N5497" s="29">
        <v>0</v>
      </c>
      <c r="O5497" s="29" t="s">
        <v>47</v>
      </c>
      <c r="P5497" s="33">
        <v>48</v>
      </c>
      <c r="Q5497" s="33" t="s">
        <v>82</v>
      </c>
      <c r="R5497" s="80" t="s">
        <v>63</v>
      </c>
      <c r="S5497" s="81" t="s">
        <v>64</v>
      </c>
      <c r="T5497" s="81" t="s">
        <v>51</v>
      </c>
      <c r="U5497" s="82" t="s">
        <v>83</v>
      </c>
      <c r="V5497" s="83">
        <v>1.05</v>
      </c>
      <c r="W5497" s="89">
        <v>1433.25</v>
      </c>
      <c r="X5497" s="85">
        <v>1</v>
      </c>
      <c r="Y5497" s="86">
        <v>1.53</v>
      </c>
      <c r="Z5497" s="82">
        <v>5</v>
      </c>
      <c r="AA5497" s="87">
        <v>0.30599999999999999</v>
      </c>
      <c r="AB5497" s="83">
        <v>0</v>
      </c>
      <c r="AC5497" s="89">
        <v>0</v>
      </c>
      <c r="AD5497" s="90">
        <v>43626</v>
      </c>
      <c r="AE5497" s="90">
        <v>43626</v>
      </c>
      <c r="AF5497" s="82">
        <v>0</v>
      </c>
      <c r="AG5497" s="84" t="s">
        <v>53</v>
      </c>
      <c r="AH5497" s="83">
        <v>0</v>
      </c>
      <c r="AI5497" s="89">
        <v>0</v>
      </c>
      <c r="AJ5497" s="89">
        <v>0</v>
      </c>
      <c r="AK5497" s="60" t="str">
        <f>+IF(Tabla1[[#This Row],[REQUEST_TY]]="SR MANTENIMIENTO CORRECTIVO", "EMERGENCIA", "OTROS")</f>
        <v>EMERGENCIA</v>
      </c>
      <c r="AL5497" s="6" t="str">
        <f>+_xlfn.IFS(Tabla1[[#This Row],[Veces obj]]&lt;=1,"0-1",Tabla1[[#This Row],[Veces obj]]&lt;=2,"1-2",Tabla1[[#This Row],[Veces obj]]&lt;=3,"2-3",TRUE,"&gt;3")</f>
        <v>0-1</v>
      </c>
      <c r="AM5497" s="60" t="str">
        <f>+_xlfn.IFS(MONTH(Tabla1[[#This Row],[MES]])&lt;=3,"Q1",MONTH(Tabla1[[#This Row],[MES]])&lt;=6,"Q2",MONTH(Tabla1[[#This Row],[MES]])&lt;=9,"Q3",TRUE,"Q4")</f>
        <v>Q2</v>
      </c>
      <c r="AN5497" s="15" t="str">
        <f>+IFERROR(VLOOKUP(Tabla1[[#This Row],[CUENTA]],CTAS[],2,0),"OTROS")</f>
        <v>OTROS</v>
      </c>
      <c r="AP5497" s="15" t="str">
        <f>+IFERROR(VLOOKUP(Tabla1[[#This Row],[EMPLEADO]],IS[],3,0),"OTROS")</f>
        <v>OTROS</v>
      </c>
      <c r="AQ5497" s="15" t="str">
        <f>+IFERROR(VLOOKUP(Tabla1[[#This Row],[EMPLEADO]],IS[[NÓMINA]:[INGENIERO]],2,0),"OTROS")</f>
        <v>OTROS</v>
      </c>
    </row>
    <row r="5498" spans="1:43" x14ac:dyDescent="0.25">
      <c r="A5498" s="28" t="s">
        <v>14528</v>
      </c>
      <c r="B5498" s="29">
        <v>1</v>
      </c>
      <c r="C5498" s="29" t="s">
        <v>15276</v>
      </c>
      <c r="D5498" s="30" t="s">
        <v>38</v>
      </c>
      <c r="E5498" s="31" t="s">
        <v>275</v>
      </c>
      <c r="F5498" s="31" t="s">
        <v>15277</v>
      </c>
      <c r="G5498" s="88" t="s">
        <v>12437</v>
      </c>
      <c r="H5498" s="29" t="s">
        <v>1211</v>
      </c>
      <c r="I5498" s="32" t="s">
        <v>43</v>
      </c>
      <c r="J5498" s="29" t="s">
        <v>8</v>
      </c>
      <c r="K5498" s="33" t="s">
        <v>1521</v>
      </c>
      <c r="L5498" s="33" t="s">
        <v>1522</v>
      </c>
      <c r="M5498" s="29" t="s">
        <v>1523</v>
      </c>
      <c r="N5498" s="29">
        <v>0</v>
      </c>
      <c r="O5498" s="29" t="s">
        <v>47</v>
      </c>
      <c r="P5498" s="33">
        <v>27</v>
      </c>
      <c r="Q5498" s="33" t="s">
        <v>62</v>
      </c>
      <c r="R5498" s="80" t="s">
        <v>95</v>
      </c>
      <c r="S5498" s="81" t="s">
        <v>64</v>
      </c>
      <c r="T5498" s="81" t="s">
        <v>208</v>
      </c>
      <c r="U5498" s="82" t="s">
        <v>65</v>
      </c>
      <c r="V5498" s="83">
        <v>0.8</v>
      </c>
      <c r="W5498" s="89">
        <v>1092</v>
      </c>
      <c r="X5498" s="85">
        <v>1</v>
      </c>
      <c r="Y5498" s="86">
        <v>4.01</v>
      </c>
      <c r="Z5498" s="82">
        <v>9</v>
      </c>
      <c r="AA5498" s="87">
        <v>0.44555555555555554</v>
      </c>
      <c r="AB5498" s="83">
        <v>0</v>
      </c>
      <c r="AC5498" s="89">
        <v>0</v>
      </c>
      <c r="AD5498" s="90">
        <v>43626</v>
      </c>
      <c r="AE5498" s="90">
        <v>43626</v>
      </c>
      <c r="AF5498" s="82">
        <v>0</v>
      </c>
      <c r="AG5498" s="84" t="s">
        <v>53</v>
      </c>
      <c r="AH5498" s="83">
        <v>0</v>
      </c>
      <c r="AI5498" s="89">
        <v>0</v>
      </c>
      <c r="AJ5498" s="89">
        <v>0</v>
      </c>
      <c r="AK5498" s="60" t="str">
        <f>+IF(Tabla1[[#This Row],[REQUEST_TY]]="SR MANTENIMIENTO CORRECTIVO", "EMERGENCIA", "OTROS")</f>
        <v>EMERGENCIA</v>
      </c>
      <c r="AL5498" s="6" t="str">
        <f>+_xlfn.IFS(Tabla1[[#This Row],[Veces obj]]&lt;=1,"0-1",Tabla1[[#This Row],[Veces obj]]&lt;=2,"1-2",Tabla1[[#This Row],[Veces obj]]&lt;=3,"2-3",TRUE,"&gt;3")</f>
        <v>0-1</v>
      </c>
      <c r="AM5498" s="60" t="str">
        <f>+_xlfn.IFS(MONTH(Tabla1[[#This Row],[MES]])&lt;=3,"Q1",MONTH(Tabla1[[#This Row],[MES]])&lt;=6,"Q2",MONTH(Tabla1[[#This Row],[MES]])&lt;=9,"Q3",TRUE,"Q4")</f>
        <v>Q2</v>
      </c>
      <c r="AN5498" s="15" t="str">
        <f>+IFERROR(VLOOKUP(Tabla1[[#This Row],[CUENTA]],CTAS[],2,0),"OTROS")</f>
        <v>OTROS</v>
      </c>
      <c r="AP5498" s="15" t="str">
        <f>+IFERROR(VLOOKUP(Tabla1[[#This Row],[EMPLEADO]],IS[],3,0),"OTROS")</f>
        <v>OTROS</v>
      </c>
      <c r="AQ5498" s="15" t="str">
        <f>+IFERROR(VLOOKUP(Tabla1[[#This Row],[EMPLEADO]],IS[[NÓMINA]:[INGENIERO]],2,0),"OTROS")</f>
        <v>OTROS</v>
      </c>
    </row>
    <row r="5499" spans="1:43" x14ac:dyDescent="0.25">
      <c r="A5499" s="28" t="s">
        <v>14528</v>
      </c>
      <c r="B5499" s="29">
        <v>1</v>
      </c>
      <c r="C5499" s="29" t="s">
        <v>15278</v>
      </c>
      <c r="D5499" s="30" t="s">
        <v>38</v>
      </c>
      <c r="E5499" s="31" t="s">
        <v>98</v>
      </c>
      <c r="F5499" s="31" t="s">
        <v>15279</v>
      </c>
      <c r="G5499" s="88" t="s">
        <v>1586</v>
      </c>
      <c r="H5499" s="29" t="s">
        <v>10274</v>
      </c>
      <c r="I5499" s="32" t="s">
        <v>43</v>
      </c>
      <c r="J5499" s="29" t="s">
        <v>8</v>
      </c>
      <c r="K5499" s="33" t="s">
        <v>102</v>
      </c>
      <c r="L5499" s="33" t="s">
        <v>718</v>
      </c>
      <c r="M5499" s="29" t="s">
        <v>46</v>
      </c>
      <c r="N5499" s="29">
        <v>0</v>
      </c>
      <c r="O5499" s="29" t="s">
        <v>47</v>
      </c>
      <c r="P5499" s="33">
        <v>17</v>
      </c>
      <c r="Q5499" s="33" t="s">
        <v>62</v>
      </c>
      <c r="R5499" s="80" t="s">
        <v>63</v>
      </c>
      <c r="S5499" s="81" t="s">
        <v>64</v>
      </c>
      <c r="T5499" s="81" t="s">
        <v>51</v>
      </c>
      <c r="U5499" s="82" t="s">
        <v>65</v>
      </c>
      <c r="V5499" s="83">
        <v>0.8</v>
      </c>
      <c r="W5499" s="89">
        <v>1092</v>
      </c>
      <c r="X5499" s="85">
        <v>1</v>
      </c>
      <c r="Y5499" s="86">
        <v>1.54</v>
      </c>
      <c r="Z5499" s="82">
        <v>5</v>
      </c>
      <c r="AA5499" s="87">
        <v>0.308</v>
      </c>
      <c r="AB5499" s="83">
        <v>0</v>
      </c>
      <c r="AC5499" s="89">
        <v>0</v>
      </c>
      <c r="AD5499" s="90">
        <v>43626</v>
      </c>
      <c r="AE5499" s="90">
        <v>43626</v>
      </c>
      <c r="AF5499" s="82">
        <v>0</v>
      </c>
      <c r="AG5499" s="84" t="s">
        <v>53</v>
      </c>
      <c r="AH5499" s="83">
        <v>0</v>
      </c>
      <c r="AI5499" s="89">
        <v>0</v>
      </c>
      <c r="AJ5499" s="89">
        <v>0</v>
      </c>
      <c r="AK5499" s="60" t="str">
        <f>+IF(Tabla1[[#This Row],[REQUEST_TY]]="SR MANTENIMIENTO CORRECTIVO", "EMERGENCIA", "OTROS")</f>
        <v>EMERGENCIA</v>
      </c>
      <c r="AL5499" s="6" t="str">
        <f>+_xlfn.IFS(Tabla1[[#This Row],[Veces obj]]&lt;=1,"0-1",Tabla1[[#This Row],[Veces obj]]&lt;=2,"1-2",Tabla1[[#This Row],[Veces obj]]&lt;=3,"2-3",TRUE,"&gt;3")</f>
        <v>0-1</v>
      </c>
      <c r="AM5499" s="60" t="str">
        <f>+_xlfn.IFS(MONTH(Tabla1[[#This Row],[MES]])&lt;=3,"Q1",MONTH(Tabla1[[#This Row],[MES]])&lt;=6,"Q2",MONTH(Tabla1[[#This Row],[MES]])&lt;=9,"Q3",TRUE,"Q4")</f>
        <v>Q2</v>
      </c>
      <c r="AN5499" s="15" t="str">
        <f>+IFERROR(VLOOKUP(Tabla1[[#This Row],[CUENTA]],CTAS[],2,0),"OTROS")</f>
        <v>OTROS</v>
      </c>
      <c r="AP5499" s="15" t="str">
        <f>+IFERROR(VLOOKUP(Tabla1[[#This Row],[EMPLEADO]],IS[],3,0),"OTROS")</f>
        <v>OTROS</v>
      </c>
      <c r="AQ5499" s="15" t="str">
        <f>+IFERROR(VLOOKUP(Tabla1[[#This Row],[EMPLEADO]],IS[[NÓMINA]:[INGENIERO]],2,0),"OTROS")</f>
        <v>OTROS</v>
      </c>
    </row>
    <row r="5500" spans="1:43" x14ac:dyDescent="0.25">
      <c r="A5500" s="28" t="s">
        <v>14528</v>
      </c>
      <c r="B5500" s="29">
        <v>1</v>
      </c>
      <c r="C5500" s="29" t="s">
        <v>15280</v>
      </c>
      <c r="D5500" s="30" t="s">
        <v>38</v>
      </c>
      <c r="E5500" s="31" t="s">
        <v>604</v>
      </c>
      <c r="F5500" s="31" t="s">
        <v>15281</v>
      </c>
      <c r="G5500" s="88" t="s">
        <v>15282</v>
      </c>
      <c r="H5500" s="29" t="s">
        <v>220</v>
      </c>
      <c r="I5500" s="32" t="s">
        <v>43</v>
      </c>
      <c r="J5500" s="29" t="s">
        <v>8</v>
      </c>
      <c r="K5500" s="33" t="s">
        <v>1541</v>
      </c>
      <c r="L5500" s="33" t="s">
        <v>14644</v>
      </c>
      <c r="M5500" s="29" t="s">
        <v>1725</v>
      </c>
      <c r="N5500" s="29">
        <v>0</v>
      </c>
      <c r="O5500" s="29" t="s">
        <v>47</v>
      </c>
      <c r="P5500" s="33">
        <v>221</v>
      </c>
      <c r="Q5500" s="33" t="s">
        <v>48</v>
      </c>
      <c r="R5500" s="80" t="s">
        <v>63</v>
      </c>
      <c r="S5500" s="81" t="s">
        <v>64</v>
      </c>
      <c r="T5500" s="81" t="s">
        <v>51</v>
      </c>
      <c r="U5500" s="82" t="s">
        <v>96</v>
      </c>
      <c r="V5500" s="83">
        <v>1.1000000000000001</v>
      </c>
      <c r="W5500" s="89">
        <v>1501.5000000000002</v>
      </c>
      <c r="X5500" s="85">
        <v>1</v>
      </c>
      <c r="Y5500" s="86">
        <v>1.45</v>
      </c>
      <c r="Z5500" s="82">
        <v>5</v>
      </c>
      <c r="AA5500" s="87">
        <v>0.28999999999999998</v>
      </c>
      <c r="AB5500" s="83">
        <v>0</v>
      </c>
      <c r="AC5500" s="89">
        <v>0</v>
      </c>
      <c r="AD5500" s="90">
        <v>43626</v>
      </c>
      <c r="AE5500" s="90">
        <v>43626</v>
      </c>
      <c r="AF5500" s="82">
        <v>0</v>
      </c>
      <c r="AG5500" s="84" t="s">
        <v>53</v>
      </c>
      <c r="AH5500" s="83">
        <v>0</v>
      </c>
      <c r="AI5500" s="89">
        <v>0</v>
      </c>
      <c r="AJ5500" s="89">
        <v>0</v>
      </c>
      <c r="AK5500" s="60" t="str">
        <f>+IF(Tabla1[[#This Row],[REQUEST_TY]]="SR MANTENIMIENTO CORRECTIVO", "EMERGENCIA", "OTROS")</f>
        <v>EMERGENCIA</v>
      </c>
      <c r="AL5500" s="6" t="str">
        <f>+_xlfn.IFS(Tabla1[[#This Row],[Veces obj]]&lt;=1,"0-1",Tabla1[[#This Row],[Veces obj]]&lt;=2,"1-2",Tabla1[[#This Row],[Veces obj]]&lt;=3,"2-3",TRUE,"&gt;3")</f>
        <v>0-1</v>
      </c>
      <c r="AM5500" s="60" t="str">
        <f>+_xlfn.IFS(MONTH(Tabla1[[#This Row],[MES]])&lt;=3,"Q1",MONTH(Tabla1[[#This Row],[MES]])&lt;=6,"Q2",MONTH(Tabla1[[#This Row],[MES]])&lt;=9,"Q3",TRUE,"Q4")</f>
        <v>Q2</v>
      </c>
      <c r="AN5500" s="15" t="str">
        <f>+IFERROR(VLOOKUP(Tabla1[[#This Row],[CUENTA]],CTAS[],2,0),"OTROS")</f>
        <v>OTROS</v>
      </c>
      <c r="AP5500" s="15" t="str">
        <f>+IFERROR(VLOOKUP(Tabla1[[#This Row],[EMPLEADO]],IS[],3,0),"OTROS")</f>
        <v>OTROS</v>
      </c>
      <c r="AQ5500" s="15" t="str">
        <f>+IFERROR(VLOOKUP(Tabla1[[#This Row],[EMPLEADO]],IS[[NÓMINA]:[INGENIERO]],2,0),"OTROS")</f>
        <v>OTROS</v>
      </c>
    </row>
    <row r="5501" spans="1:43" x14ac:dyDescent="0.25">
      <c r="A5501" s="28" t="s">
        <v>14528</v>
      </c>
      <c r="B5501" s="29">
        <v>1</v>
      </c>
      <c r="C5501" s="29" t="s">
        <v>15283</v>
      </c>
      <c r="D5501" s="30" t="s">
        <v>38</v>
      </c>
      <c r="E5501" s="31" t="s">
        <v>725</v>
      </c>
      <c r="F5501" s="31" t="s">
        <v>15284</v>
      </c>
      <c r="G5501" s="88" t="s">
        <v>10320</v>
      </c>
      <c r="H5501" s="29" t="s">
        <v>101</v>
      </c>
      <c r="I5501" s="32" t="s">
        <v>43</v>
      </c>
      <c r="J5501" s="29" t="s">
        <v>8</v>
      </c>
      <c r="K5501" s="33" t="s">
        <v>102</v>
      </c>
      <c r="L5501" s="33" t="s">
        <v>1830</v>
      </c>
      <c r="M5501" s="29" t="s">
        <v>215</v>
      </c>
      <c r="N5501" s="29">
        <v>0</v>
      </c>
      <c r="O5501" s="29" t="s">
        <v>105</v>
      </c>
      <c r="P5501" s="33">
        <v>3</v>
      </c>
      <c r="Q5501" s="33" t="s">
        <v>388</v>
      </c>
      <c r="R5501" s="80" t="s">
        <v>223</v>
      </c>
      <c r="S5501" s="81" t="s">
        <v>139</v>
      </c>
      <c r="T5501" s="81" t="s">
        <v>51</v>
      </c>
      <c r="U5501" s="82" t="s">
        <v>872</v>
      </c>
      <c r="V5501" s="83">
        <v>0</v>
      </c>
      <c r="W5501" s="89">
        <v>0</v>
      </c>
      <c r="X5501" s="85">
        <v>1</v>
      </c>
      <c r="Y5501" s="86">
        <v>3.15</v>
      </c>
      <c r="Z5501" s="82">
        <v>4</v>
      </c>
      <c r="AA5501" s="87">
        <v>0.78749999999999998</v>
      </c>
      <c r="AB5501" s="83">
        <v>0</v>
      </c>
      <c r="AC5501" s="89">
        <v>0</v>
      </c>
      <c r="AD5501" s="90">
        <v>43626</v>
      </c>
      <c r="AE5501" s="90">
        <v>43626</v>
      </c>
      <c r="AF5501" s="82">
        <v>0</v>
      </c>
      <c r="AG5501" s="84" t="s">
        <v>53</v>
      </c>
      <c r="AH5501" s="83">
        <v>0</v>
      </c>
      <c r="AI5501" s="89">
        <v>0</v>
      </c>
      <c r="AJ5501" s="89">
        <v>0</v>
      </c>
      <c r="AK5501" s="60" t="str">
        <f>+IF(Tabla1[[#This Row],[REQUEST_TY]]="SR MANTENIMIENTO CORRECTIVO", "EMERGENCIA", "OTROS")</f>
        <v>EMERGENCIA</v>
      </c>
      <c r="AL5501" s="6" t="str">
        <f>+_xlfn.IFS(Tabla1[[#This Row],[Veces obj]]&lt;=1,"0-1",Tabla1[[#This Row],[Veces obj]]&lt;=2,"1-2",Tabla1[[#This Row],[Veces obj]]&lt;=3,"2-3",TRUE,"&gt;3")</f>
        <v>0-1</v>
      </c>
      <c r="AM5501" s="60" t="str">
        <f>+_xlfn.IFS(MONTH(Tabla1[[#This Row],[MES]])&lt;=3,"Q1",MONTH(Tabla1[[#This Row],[MES]])&lt;=6,"Q2",MONTH(Tabla1[[#This Row],[MES]])&lt;=9,"Q3",TRUE,"Q4")</f>
        <v>Q2</v>
      </c>
      <c r="AN5501" s="15" t="str">
        <f>+IFERROR(VLOOKUP(Tabla1[[#This Row],[CUENTA]],CTAS[],2,0),"OTROS")</f>
        <v>OTROS</v>
      </c>
      <c r="AP5501" s="15" t="str">
        <f>+IFERROR(VLOOKUP(Tabla1[[#This Row],[EMPLEADO]],IS[],3,0),"OTROS")</f>
        <v>OTROS</v>
      </c>
      <c r="AQ5501" s="15" t="str">
        <f>+IFERROR(VLOOKUP(Tabla1[[#This Row],[EMPLEADO]],IS[[NÓMINA]:[INGENIERO]],2,0),"OTROS")</f>
        <v>OTROS</v>
      </c>
    </row>
    <row r="5502" spans="1:43" x14ac:dyDescent="0.25">
      <c r="A5502" s="28" t="s">
        <v>14528</v>
      </c>
      <c r="B5502" s="29">
        <v>1</v>
      </c>
      <c r="C5502" s="29" t="s">
        <v>15285</v>
      </c>
      <c r="D5502" s="30" t="s">
        <v>38</v>
      </c>
      <c r="E5502" s="31" t="s">
        <v>535</v>
      </c>
      <c r="F5502" s="31" t="s">
        <v>15286</v>
      </c>
      <c r="G5502" s="88" t="s">
        <v>1685</v>
      </c>
      <c r="H5502" s="29" t="s">
        <v>213</v>
      </c>
      <c r="I5502" s="32" t="s">
        <v>43</v>
      </c>
      <c r="J5502" s="29" t="s">
        <v>8</v>
      </c>
      <c r="K5502" s="33" t="s">
        <v>538</v>
      </c>
      <c r="L5502" s="33" t="s">
        <v>1686</v>
      </c>
      <c r="M5502" s="29" t="s">
        <v>640</v>
      </c>
      <c r="N5502" s="29">
        <v>0</v>
      </c>
      <c r="O5502" s="29" t="s">
        <v>47</v>
      </c>
      <c r="P5502" s="33">
        <v>33</v>
      </c>
      <c r="Q5502" s="33" t="s">
        <v>82</v>
      </c>
      <c r="R5502" s="80" t="s">
        <v>49</v>
      </c>
      <c r="S5502" s="81" t="s">
        <v>50</v>
      </c>
      <c r="T5502" s="81" t="s">
        <v>51</v>
      </c>
      <c r="U5502" s="82" t="s">
        <v>120</v>
      </c>
      <c r="V5502" s="83">
        <v>0.8</v>
      </c>
      <c r="W5502" s="89">
        <v>572.00000000000011</v>
      </c>
      <c r="X5502" s="85">
        <v>1</v>
      </c>
      <c r="Y5502" s="86">
        <v>4.3899999999999997</v>
      </c>
      <c r="Z5502" s="82">
        <v>5</v>
      </c>
      <c r="AA5502" s="87">
        <v>0.87799999999999989</v>
      </c>
      <c r="AB5502" s="83">
        <v>0</v>
      </c>
      <c r="AC5502" s="89">
        <v>0</v>
      </c>
      <c r="AD5502" s="90">
        <v>43626</v>
      </c>
      <c r="AE5502" s="90">
        <v>43626</v>
      </c>
      <c r="AF5502" s="82">
        <v>0</v>
      </c>
      <c r="AG5502" s="84" t="s">
        <v>53</v>
      </c>
      <c r="AH5502" s="83">
        <v>0</v>
      </c>
      <c r="AI5502" s="89">
        <v>0</v>
      </c>
      <c r="AJ5502" s="89">
        <v>0</v>
      </c>
      <c r="AK5502" s="60" t="str">
        <f>+IF(Tabla1[[#This Row],[REQUEST_TY]]="SR MANTENIMIENTO CORRECTIVO", "EMERGENCIA", "OTROS")</f>
        <v>EMERGENCIA</v>
      </c>
      <c r="AL5502" s="6" t="str">
        <f>+_xlfn.IFS(Tabla1[[#This Row],[Veces obj]]&lt;=1,"0-1",Tabla1[[#This Row],[Veces obj]]&lt;=2,"1-2",Tabla1[[#This Row],[Veces obj]]&lt;=3,"2-3",TRUE,"&gt;3")</f>
        <v>0-1</v>
      </c>
      <c r="AM5502" s="60" t="str">
        <f>+_xlfn.IFS(MONTH(Tabla1[[#This Row],[MES]])&lt;=3,"Q1",MONTH(Tabla1[[#This Row],[MES]])&lt;=6,"Q2",MONTH(Tabla1[[#This Row],[MES]])&lt;=9,"Q3",TRUE,"Q4")</f>
        <v>Q2</v>
      </c>
      <c r="AN5502" s="15" t="str">
        <f>+IFERROR(VLOOKUP(Tabla1[[#This Row],[CUENTA]],CTAS[],2,0),"OTROS")</f>
        <v>OTROS</v>
      </c>
      <c r="AP5502" s="15" t="str">
        <f>+IFERROR(VLOOKUP(Tabla1[[#This Row],[EMPLEADO]],IS[],3,0),"OTROS")</f>
        <v>OTROS</v>
      </c>
      <c r="AQ5502" s="15" t="str">
        <f>+IFERROR(VLOOKUP(Tabla1[[#This Row],[EMPLEADO]],IS[[NÓMINA]:[INGENIERO]],2,0),"OTROS")</f>
        <v>OTROS</v>
      </c>
    </row>
    <row r="5503" spans="1:43" x14ac:dyDescent="0.25">
      <c r="A5503" s="28" t="s">
        <v>14528</v>
      </c>
      <c r="B5503" s="29">
        <v>1</v>
      </c>
      <c r="C5503" s="29" t="s">
        <v>15287</v>
      </c>
      <c r="D5503" s="30" t="s">
        <v>38</v>
      </c>
      <c r="E5503" s="31" t="s">
        <v>85</v>
      </c>
      <c r="F5503" s="31" t="s">
        <v>15288</v>
      </c>
      <c r="G5503" s="88" t="s">
        <v>15289</v>
      </c>
      <c r="H5503" s="29" t="s">
        <v>58</v>
      </c>
      <c r="I5503" s="32" t="s">
        <v>43</v>
      </c>
      <c r="J5503" s="29" t="s">
        <v>8</v>
      </c>
      <c r="K5503" s="33" t="s">
        <v>370</v>
      </c>
      <c r="L5503" s="33" t="s">
        <v>6576</v>
      </c>
      <c r="M5503" s="29" t="s">
        <v>736</v>
      </c>
      <c r="N5503" s="29">
        <v>0</v>
      </c>
      <c r="O5503" s="29" t="s">
        <v>47</v>
      </c>
      <c r="P5503" s="33">
        <v>461</v>
      </c>
      <c r="Q5503" s="33" t="s">
        <v>48</v>
      </c>
      <c r="R5503" s="80" t="s">
        <v>49</v>
      </c>
      <c r="S5503" s="81" t="s">
        <v>50</v>
      </c>
      <c r="T5503" s="81" t="s">
        <v>51</v>
      </c>
      <c r="U5503" s="82" t="s">
        <v>52</v>
      </c>
      <c r="V5503" s="83">
        <v>1.05</v>
      </c>
      <c r="W5503" s="89">
        <v>750.75000000000011</v>
      </c>
      <c r="X5503" s="85">
        <v>1</v>
      </c>
      <c r="Y5503" s="86">
        <v>1.77</v>
      </c>
      <c r="Z5503" s="82">
        <v>5</v>
      </c>
      <c r="AA5503" s="87">
        <v>0.35399999999999998</v>
      </c>
      <c r="AB5503" s="83">
        <v>0</v>
      </c>
      <c r="AC5503" s="89">
        <v>0</v>
      </c>
      <c r="AD5503" s="90">
        <v>43626</v>
      </c>
      <c r="AE5503" s="90">
        <v>43626</v>
      </c>
      <c r="AF5503" s="82">
        <v>0</v>
      </c>
      <c r="AG5503" s="84" t="s">
        <v>53</v>
      </c>
      <c r="AH5503" s="83">
        <v>0</v>
      </c>
      <c r="AI5503" s="89">
        <v>0</v>
      </c>
      <c r="AJ5503" s="89">
        <v>0</v>
      </c>
      <c r="AK5503" s="60" t="str">
        <f>+IF(Tabla1[[#This Row],[REQUEST_TY]]="SR MANTENIMIENTO CORRECTIVO", "EMERGENCIA", "OTROS")</f>
        <v>EMERGENCIA</v>
      </c>
      <c r="AL5503" s="6" t="str">
        <f>+_xlfn.IFS(Tabla1[[#This Row],[Veces obj]]&lt;=1,"0-1",Tabla1[[#This Row],[Veces obj]]&lt;=2,"1-2",Tabla1[[#This Row],[Veces obj]]&lt;=3,"2-3",TRUE,"&gt;3")</f>
        <v>0-1</v>
      </c>
      <c r="AM5503" s="60" t="str">
        <f>+_xlfn.IFS(MONTH(Tabla1[[#This Row],[MES]])&lt;=3,"Q1",MONTH(Tabla1[[#This Row],[MES]])&lt;=6,"Q2",MONTH(Tabla1[[#This Row],[MES]])&lt;=9,"Q3",TRUE,"Q4")</f>
        <v>Q2</v>
      </c>
      <c r="AN5503" s="15" t="str">
        <f>+IFERROR(VLOOKUP(Tabla1[[#This Row],[CUENTA]],CTAS[],2,0),"OTROS")</f>
        <v>OTROS</v>
      </c>
      <c r="AP5503" s="15" t="str">
        <f>+IFERROR(VLOOKUP(Tabla1[[#This Row],[EMPLEADO]],IS[],3,0),"OTROS")</f>
        <v>OTROS</v>
      </c>
      <c r="AQ5503" s="15" t="str">
        <f>+IFERROR(VLOOKUP(Tabla1[[#This Row],[EMPLEADO]],IS[[NÓMINA]:[INGENIERO]],2,0),"OTROS")</f>
        <v>OTROS</v>
      </c>
    </row>
    <row r="5504" spans="1:43" x14ac:dyDescent="0.25">
      <c r="A5504" s="28" t="s">
        <v>14528</v>
      </c>
      <c r="B5504" s="29">
        <v>1</v>
      </c>
      <c r="C5504" s="29" t="s">
        <v>15290</v>
      </c>
      <c r="D5504" s="30" t="s">
        <v>38</v>
      </c>
      <c r="E5504" s="31" t="s">
        <v>113</v>
      </c>
      <c r="F5504" s="31" t="s">
        <v>15291</v>
      </c>
      <c r="G5504" s="88" t="s">
        <v>123</v>
      </c>
      <c r="H5504" s="29" t="s">
        <v>297</v>
      </c>
      <c r="I5504" s="32" t="s">
        <v>43</v>
      </c>
      <c r="J5504" s="29" t="s">
        <v>8</v>
      </c>
      <c r="K5504" s="33" t="s">
        <v>125</v>
      </c>
      <c r="L5504" s="33" t="s">
        <v>126</v>
      </c>
      <c r="M5504" s="29" t="s">
        <v>73</v>
      </c>
      <c r="N5504" s="29">
        <v>0</v>
      </c>
      <c r="O5504" s="29" t="s">
        <v>47</v>
      </c>
      <c r="P5504" s="33">
        <v>159</v>
      </c>
      <c r="Q5504" s="33" t="s">
        <v>48</v>
      </c>
      <c r="R5504" s="80" t="s">
        <v>49</v>
      </c>
      <c r="S5504" s="81" t="s">
        <v>50</v>
      </c>
      <c r="T5504" s="81" t="s">
        <v>51</v>
      </c>
      <c r="U5504" s="82" t="s">
        <v>52</v>
      </c>
      <c r="V5504" s="83">
        <v>1.05</v>
      </c>
      <c r="W5504" s="89">
        <v>750.75000000000011</v>
      </c>
      <c r="X5504" s="85">
        <v>1</v>
      </c>
      <c r="Y5504" s="86">
        <v>1.95</v>
      </c>
      <c r="Z5504" s="82">
        <v>5</v>
      </c>
      <c r="AA5504" s="87">
        <v>0.39</v>
      </c>
      <c r="AB5504" s="83">
        <v>0</v>
      </c>
      <c r="AC5504" s="89">
        <v>0</v>
      </c>
      <c r="AD5504" s="90">
        <v>43626</v>
      </c>
      <c r="AE5504" s="90">
        <v>43626</v>
      </c>
      <c r="AF5504" s="82">
        <v>0</v>
      </c>
      <c r="AG5504" s="84" t="s">
        <v>53</v>
      </c>
      <c r="AH5504" s="83">
        <v>0</v>
      </c>
      <c r="AI5504" s="89">
        <v>0</v>
      </c>
      <c r="AJ5504" s="89">
        <v>0</v>
      </c>
      <c r="AK5504" s="60" t="str">
        <f>+IF(Tabla1[[#This Row],[REQUEST_TY]]="SR MANTENIMIENTO CORRECTIVO", "EMERGENCIA", "OTROS")</f>
        <v>EMERGENCIA</v>
      </c>
      <c r="AL5504" s="6" t="str">
        <f>+_xlfn.IFS(Tabla1[[#This Row],[Veces obj]]&lt;=1,"0-1",Tabla1[[#This Row],[Veces obj]]&lt;=2,"1-2",Tabla1[[#This Row],[Veces obj]]&lt;=3,"2-3",TRUE,"&gt;3")</f>
        <v>0-1</v>
      </c>
      <c r="AM5504" s="60" t="str">
        <f>+_xlfn.IFS(MONTH(Tabla1[[#This Row],[MES]])&lt;=3,"Q1",MONTH(Tabla1[[#This Row],[MES]])&lt;=6,"Q2",MONTH(Tabla1[[#This Row],[MES]])&lt;=9,"Q3",TRUE,"Q4")</f>
        <v>Q2</v>
      </c>
      <c r="AN5504" s="15" t="str">
        <f>+IFERROR(VLOOKUP(Tabla1[[#This Row],[CUENTA]],CTAS[],2,0),"OTROS")</f>
        <v>OTROS</v>
      </c>
      <c r="AP5504" s="15" t="str">
        <f>+IFERROR(VLOOKUP(Tabla1[[#This Row],[EMPLEADO]],IS[],3,0),"OTROS")</f>
        <v>JUAREZ</v>
      </c>
      <c r="AQ5504" s="15" t="str">
        <f>+IFERROR(VLOOKUP(Tabla1[[#This Row],[EMPLEADO]],IS[[NÓMINA]:[INGENIERO]],2,0),"OTROS")</f>
        <v>ALFREDO TORRES</v>
      </c>
    </row>
    <row r="5505" spans="1:43" x14ac:dyDescent="0.25">
      <c r="A5505" s="28" t="s">
        <v>14528</v>
      </c>
      <c r="B5505" s="29">
        <v>1</v>
      </c>
      <c r="C5505" s="29" t="s">
        <v>15292</v>
      </c>
      <c r="D5505" s="30" t="s">
        <v>3346</v>
      </c>
      <c r="E5505" s="31" t="s">
        <v>39</v>
      </c>
      <c r="F5505" s="31" t="s">
        <v>15293</v>
      </c>
      <c r="G5505" s="88" t="s">
        <v>15294</v>
      </c>
      <c r="H5505" s="29" t="s">
        <v>42</v>
      </c>
      <c r="I5505" s="32" t="s">
        <v>43</v>
      </c>
      <c r="J5505" s="29" t="s">
        <v>8</v>
      </c>
      <c r="K5505" s="33" t="s">
        <v>798</v>
      </c>
      <c r="L5505" s="33" t="s">
        <v>3147</v>
      </c>
      <c r="M5505" s="29" t="s">
        <v>794</v>
      </c>
      <c r="N5505" s="29">
        <v>1</v>
      </c>
      <c r="O5505" s="29" t="s">
        <v>47</v>
      </c>
      <c r="P5505" s="33" t="s">
        <v>822</v>
      </c>
      <c r="Q5505" s="33" t="s">
        <v>48</v>
      </c>
      <c r="R5505" s="80" t="s">
        <v>49</v>
      </c>
      <c r="S5505" s="81" t="s">
        <v>50</v>
      </c>
      <c r="T5505" s="81" t="s">
        <v>51</v>
      </c>
      <c r="U5505" s="82" t="s">
        <v>52</v>
      </c>
      <c r="V5505" s="83">
        <v>1</v>
      </c>
      <c r="W5505" s="89">
        <v>0</v>
      </c>
      <c r="X5505" s="85">
        <v>0</v>
      </c>
      <c r="Y5505" s="86">
        <v>5</v>
      </c>
      <c r="Z5505" s="82">
        <v>5</v>
      </c>
      <c r="AA5505" s="87">
        <v>1</v>
      </c>
      <c r="AB5505" s="83">
        <v>0</v>
      </c>
      <c r="AC5505" s="89">
        <v>0</v>
      </c>
      <c r="AD5505" s="90">
        <v>43619</v>
      </c>
      <c r="AE5505" s="90">
        <v>43626</v>
      </c>
      <c r="AF5505" s="82">
        <v>5</v>
      </c>
      <c r="AG5505" s="84" t="s">
        <v>823</v>
      </c>
      <c r="AH5505" s="83">
        <v>0</v>
      </c>
      <c r="AI5505" s="89">
        <v>0</v>
      </c>
      <c r="AJ5505" s="89">
        <v>0</v>
      </c>
      <c r="AK5505" s="60" t="str">
        <f>+IF(Tabla1[[#This Row],[REQUEST_TY]]="SR MANTENIMIENTO CORRECTIVO", "EMERGENCIA", "OTROS")</f>
        <v>OTROS</v>
      </c>
      <c r="AL5505" s="6" t="str">
        <f>+_xlfn.IFS(Tabla1[[#This Row],[Veces obj]]&lt;=1,"0-1",Tabla1[[#This Row],[Veces obj]]&lt;=2,"1-2",Tabla1[[#This Row],[Veces obj]]&lt;=3,"2-3",TRUE,"&gt;3")</f>
        <v>0-1</v>
      </c>
      <c r="AM5505" s="60" t="str">
        <f>+_xlfn.IFS(MONTH(Tabla1[[#This Row],[MES]])&lt;=3,"Q1",MONTH(Tabla1[[#This Row],[MES]])&lt;=6,"Q2",MONTH(Tabla1[[#This Row],[MES]])&lt;=9,"Q3",TRUE,"Q4")</f>
        <v>Q2</v>
      </c>
      <c r="AN5505" s="15" t="str">
        <f>+IFERROR(VLOOKUP(Tabla1[[#This Row],[CUENTA]],CTAS[],2,0),"OTROS")</f>
        <v>OTROS</v>
      </c>
      <c r="AP5505" s="15" t="str">
        <f>+IFERROR(VLOOKUP(Tabla1[[#This Row],[EMPLEADO]],IS[],3,0),"OTROS")</f>
        <v>OTROS</v>
      </c>
      <c r="AQ5505" s="15" t="str">
        <f>+IFERROR(VLOOKUP(Tabla1[[#This Row],[EMPLEADO]],IS[[NÓMINA]:[INGENIERO]],2,0),"OTROS")</f>
        <v>OTROS</v>
      </c>
    </row>
    <row r="5506" spans="1:43" x14ac:dyDescent="0.25">
      <c r="A5506" s="28" t="s">
        <v>14528</v>
      </c>
      <c r="B5506" s="29">
        <v>1</v>
      </c>
      <c r="C5506" s="29" t="s">
        <v>15295</v>
      </c>
      <c r="D5506" s="30" t="s">
        <v>3346</v>
      </c>
      <c r="E5506" s="31" t="s">
        <v>39</v>
      </c>
      <c r="F5506" s="31" t="s">
        <v>15296</v>
      </c>
      <c r="G5506" s="88" t="s">
        <v>15297</v>
      </c>
      <c r="H5506" s="29" t="s">
        <v>42</v>
      </c>
      <c r="I5506" s="32" t="s">
        <v>43</v>
      </c>
      <c r="J5506" s="29" t="s">
        <v>8</v>
      </c>
      <c r="K5506" s="33" t="s">
        <v>798</v>
      </c>
      <c r="L5506" s="33" t="s">
        <v>3147</v>
      </c>
      <c r="M5506" s="29" t="s">
        <v>794</v>
      </c>
      <c r="N5506" s="29">
        <v>1</v>
      </c>
      <c r="O5506" s="29" t="s">
        <v>47</v>
      </c>
      <c r="P5506" s="33" t="s">
        <v>822</v>
      </c>
      <c r="Q5506" s="33" t="s">
        <v>48</v>
      </c>
      <c r="R5506" s="80" t="s">
        <v>49</v>
      </c>
      <c r="S5506" s="81" t="s">
        <v>50</v>
      </c>
      <c r="T5506" s="81" t="s">
        <v>51</v>
      </c>
      <c r="U5506" s="82" t="s">
        <v>52</v>
      </c>
      <c r="V5506" s="83">
        <v>1</v>
      </c>
      <c r="W5506" s="89">
        <v>0</v>
      </c>
      <c r="X5506" s="85">
        <v>0</v>
      </c>
      <c r="Y5506" s="86">
        <v>5</v>
      </c>
      <c r="Z5506" s="82">
        <v>5</v>
      </c>
      <c r="AA5506" s="87">
        <v>1</v>
      </c>
      <c r="AB5506" s="83">
        <v>0</v>
      </c>
      <c r="AC5506" s="89">
        <v>0</v>
      </c>
      <c r="AD5506" s="90">
        <v>43619</v>
      </c>
      <c r="AE5506" s="90">
        <v>43626</v>
      </c>
      <c r="AF5506" s="82">
        <v>5</v>
      </c>
      <c r="AG5506" s="84" t="s">
        <v>823</v>
      </c>
      <c r="AH5506" s="83">
        <v>0</v>
      </c>
      <c r="AI5506" s="89">
        <v>0</v>
      </c>
      <c r="AJ5506" s="89">
        <v>0</v>
      </c>
      <c r="AK5506" s="60" t="str">
        <f>+IF(Tabla1[[#This Row],[REQUEST_TY]]="SR MANTENIMIENTO CORRECTIVO", "EMERGENCIA", "OTROS")</f>
        <v>OTROS</v>
      </c>
      <c r="AL5506" s="6" t="str">
        <f>+_xlfn.IFS(Tabla1[[#This Row],[Veces obj]]&lt;=1,"0-1",Tabla1[[#This Row],[Veces obj]]&lt;=2,"1-2",Tabla1[[#This Row],[Veces obj]]&lt;=3,"2-3",TRUE,"&gt;3")</f>
        <v>0-1</v>
      </c>
      <c r="AM5506" s="60" t="str">
        <f>+_xlfn.IFS(MONTH(Tabla1[[#This Row],[MES]])&lt;=3,"Q1",MONTH(Tabla1[[#This Row],[MES]])&lt;=6,"Q2",MONTH(Tabla1[[#This Row],[MES]])&lt;=9,"Q3",TRUE,"Q4")</f>
        <v>Q2</v>
      </c>
      <c r="AN5506" s="15" t="str">
        <f>+IFERROR(VLOOKUP(Tabla1[[#This Row],[CUENTA]],CTAS[],2,0),"OTROS")</f>
        <v>OTROS</v>
      </c>
      <c r="AP5506" s="15" t="str">
        <f>+IFERROR(VLOOKUP(Tabla1[[#This Row],[EMPLEADO]],IS[],3,0),"OTROS")</f>
        <v>OTROS</v>
      </c>
      <c r="AQ5506" s="15" t="str">
        <f>+IFERROR(VLOOKUP(Tabla1[[#This Row],[EMPLEADO]],IS[[NÓMINA]:[INGENIERO]],2,0),"OTROS")</f>
        <v>OTROS</v>
      </c>
    </row>
    <row r="5507" spans="1:43" x14ac:dyDescent="0.25">
      <c r="A5507" s="28" t="s">
        <v>14528</v>
      </c>
      <c r="B5507" s="29">
        <v>1</v>
      </c>
      <c r="C5507" s="29" t="s">
        <v>15298</v>
      </c>
      <c r="D5507" s="30" t="s">
        <v>38</v>
      </c>
      <c r="E5507" s="31" t="s">
        <v>2522</v>
      </c>
      <c r="F5507" s="31" t="s">
        <v>15299</v>
      </c>
      <c r="G5507" s="88" t="s">
        <v>3977</v>
      </c>
      <c r="H5507" s="29" t="s">
        <v>592</v>
      </c>
      <c r="I5507" s="32" t="s">
        <v>43</v>
      </c>
      <c r="J5507" s="29" t="s">
        <v>8</v>
      </c>
      <c r="K5507" s="33" t="s">
        <v>169</v>
      </c>
      <c r="L5507" s="33" t="s">
        <v>3978</v>
      </c>
      <c r="M5507" s="29" t="s">
        <v>3631</v>
      </c>
      <c r="N5507" s="29">
        <v>0</v>
      </c>
      <c r="O5507" s="29" t="s">
        <v>47</v>
      </c>
      <c r="P5507" s="33">
        <v>104</v>
      </c>
      <c r="Q5507" s="33" t="s">
        <v>48</v>
      </c>
      <c r="R5507" s="80" t="s">
        <v>2525</v>
      </c>
      <c r="S5507" s="81" t="s">
        <v>50</v>
      </c>
      <c r="T5507" s="81" t="s">
        <v>208</v>
      </c>
      <c r="U5507" s="82" t="s">
        <v>52</v>
      </c>
      <c r="V5507" s="83">
        <v>1.05</v>
      </c>
      <c r="W5507" s="89">
        <v>750.75000000000011</v>
      </c>
      <c r="X5507" s="85">
        <v>1</v>
      </c>
      <c r="Y5507" s="86">
        <v>1.75</v>
      </c>
      <c r="Z5507" s="82">
        <v>9</v>
      </c>
      <c r="AA5507" s="87">
        <v>0.19444444444444445</v>
      </c>
      <c r="AB5507" s="83">
        <v>0</v>
      </c>
      <c r="AC5507" s="89">
        <v>0</v>
      </c>
      <c r="AD5507" s="90">
        <v>43626</v>
      </c>
      <c r="AE5507" s="90">
        <v>43626</v>
      </c>
      <c r="AF5507" s="82">
        <v>0</v>
      </c>
      <c r="AG5507" s="84" t="s">
        <v>53</v>
      </c>
      <c r="AH5507" s="83">
        <v>0</v>
      </c>
      <c r="AI5507" s="89">
        <v>0</v>
      </c>
      <c r="AJ5507" s="89">
        <v>0</v>
      </c>
      <c r="AK5507" s="60" t="str">
        <f>+IF(Tabla1[[#This Row],[REQUEST_TY]]="SR MANTENIMIENTO CORRECTIVO", "EMERGENCIA", "OTROS")</f>
        <v>EMERGENCIA</v>
      </c>
      <c r="AL5507" s="6" t="str">
        <f>+_xlfn.IFS(Tabla1[[#This Row],[Veces obj]]&lt;=1,"0-1",Tabla1[[#This Row],[Veces obj]]&lt;=2,"1-2",Tabla1[[#This Row],[Veces obj]]&lt;=3,"2-3",TRUE,"&gt;3")</f>
        <v>0-1</v>
      </c>
      <c r="AM5507" s="60" t="str">
        <f>+_xlfn.IFS(MONTH(Tabla1[[#This Row],[MES]])&lt;=3,"Q1",MONTH(Tabla1[[#This Row],[MES]])&lt;=6,"Q2",MONTH(Tabla1[[#This Row],[MES]])&lt;=9,"Q3",TRUE,"Q4")</f>
        <v>Q2</v>
      </c>
      <c r="AN5507" s="15" t="str">
        <f>+IFERROR(VLOOKUP(Tabla1[[#This Row],[CUENTA]],CTAS[],2,0),"OTROS")</f>
        <v>OTROS</v>
      </c>
      <c r="AP5507" s="15" t="str">
        <f>+IFERROR(VLOOKUP(Tabla1[[#This Row],[EMPLEADO]],IS[],3,0),"OTROS")</f>
        <v>CHIHUAHUA</v>
      </c>
      <c r="AQ5507" s="15" t="str">
        <f>+IFERROR(VLOOKUP(Tabla1[[#This Row],[EMPLEADO]],IS[[NÓMINA]:[INGENIERO]],2,0),"OTROS")</f>
        <v>VICTOR MENDEZ</v>
      </c>
    </row>
    <row r="5508" spans="1:43" x14ac:dyDescent="0.25">
      <c r="A5508" s="28" t="s">
        <v>14528</v>
      </c>
      <c r="B5508" s="29">
        <v>1</v>
      </c>
      <c r="C5508" s="29" t="s">
        <v>15300</v>
      </c>
      <c r="D5508" s="30" t="s">
        <v>38</v>
      </c>
      <c r="E5508" s="31" t="s">
        <v>39</v>
      </c>
      <c r="F5508" s="31" t="s">
        <v>15301</v>
      </c>
      <c r="G5508" s="88" t="s">
        <v>15302</v>
      </c>
      <c r="H5508" s="29" t="s">
        <v>42</v>
      </c>
      <c r="I5508" s="32" t="s">
        <v>43</v>
      </c>
      <c r="J5508" s="29" t="s">
        <v>8</v>
      </c>
      <c r="K5508" s="33" t="s">
        <v>2886</v>
      </c>
      <c r="L5508" s="33" t="s">
        <v>3566</v>
      </c>
      <c r="M5508" s="29" t="s">
        <v>131</v>
      </c>
      <c r="N5508" s="29">
        <v>1</v>
      </c>
      <c r="O5508" s="29" t="s">
        <v>47</v>
      </c>
      <c r="P5508" s="33">
        <v>2748</v>
      </c>
      <c r="Q5508" s="33" t="s">
        <v>48</v>
      </c>
      <c r="R5508" s="80" t="s">
        <v>49</v>
      </c>
      <c r="S5508" s="81" t="s">
        <v>50</v>
      </c>
      <c r="T5508" s="81" t="s">
        <v>51</v>
      </c>
      <c r="U5508" s="82" t="s">
        <v>52</v>
      </c>
      <c r="V5508" s="83">
        <v>1.05</v>
      </c>
      <c r="W5508" s="89">
        <v>0</v>
      </c>
      <c r="X5508" s="85">
        <v>1</v>
      </c>
      <c r="Y5508" s="86">
        <v>0.85</v>
      </c>
      <c r="Z5508" s="82">
        <v>5</v>
      </c>
      <c r="AA5508" s="87">
        <v>0.16999999999999998</v>
      </c>
      <c r="AB5508" s="83">
        <v>0</v>
      </c>
      <c r="AC5508" s="89">
        <v>0</v>
      </c>
      <c r="AD5508" s="90">
        <v>43626</v>
      </c>
      <c r="AE5508" s="90">
        <v>43626</v>
      </c>
      <c r="AF5508" s="82">
        <v>0</v>
      </c>
      <c r="AG5508" s="84" t="s">
        <v>53</v>
      </c>
      <c r="AH5508" s="83">
        <v>0</v>
      </c>
      <c r="AI5508" s="89">
        <v>0</v>
      </c>
      <c r="AJ5508" s="89">
        <v>0</v>
      </c>
      <c r="AK5508" s="60" t="str">
        <f>+IF(Tabla1[[#This Row],[REQUEST_TY]]="SR MANTENIMIENTO CORRECTIVO", "EMERGENCIA", "OTROS")</f>
        <v>EMERGENCIA</v>
      </c>
      <c r="AL5508" s="6" t="str">
        <f>+_xlfn.IFS(Tabla1[[#This Row],[Veces obj]]&lt;=1,"0-1",Tabla1[[#This Row],[Veces obj]]&lt;=2,"1-2",Tabla1[[#This Row],[Veces obj]]&lt;=3,"2-3",TRUE,"&gt;3")</f>
        <v>0-1</v>
      </c>
      <c r="AM5508" s="60" t="str">
        <f>+_xlfn.IFS(MONTH(Tabla1[[#This Row],[MES]])&lt;=3,"Q1",MONTH(Tabla1[[#This Row],[MES]])&lt;=6,"Q2",MONTH(Tabla1[[#This Row],[MES]])&lt;=9,"Q3",TRUE,"Q4")</f>
        <v>Q2</v>
      </c>
      <c r="AN5508" s="15" t="str">
        <f>+IFERROR(VLOOKUP(Tabla1[[#This Row],[CUENTA]],CTAS[],2,0),"OTROS")</f>
        <v>OTROS</v>
      </c>
      <c r="AP5508" s="15" t="str">
        <f>+IFERROR(VLOOKUP(Tabla1[[#This Row],[EMPLEADO]],IS[],3,0),"OTROS")</f>
        <v>OTROS</v>
      </c>
      <c r="AQ5508" s="15" t="str">
        <f>+IFERROR(VLOOKUP(Tabla1[[#This Row],[EMPLEADO]],IS[[NÓMINA]:[INGENIERO]],2,0),"OTROS")</f>
        <v>OTROS</v>
      </c>
    </row>
    <row r="5509" spans="1:43" x14ac:dyDescent="0.25">
      <c r="A5509" s="28" t="s">
        <v>14528</v>
      </c>
      <c r="B5509" s="29">
        <v>1</v>
      </c>
      <c r="C5509" s="29" t="s">
        <v>15303</v>
      </c>
      <c r="D5509" s="30" t="s">
        <v>3346</v>
      </c>
      <c r="E5509" s="31" t="s">
        <v>39</v>
      </c>
      <c r="F5509" s="31" t="s">
        <v>15304</v>
      </c>
      <c r="G5509" s="88" t="s">
        <v>15305</v>
      </c>
      <c r="H5509" s="29" t="s">
        <v>42</v>
      </c>
      <c r="I5509" s="32" t="s">
        <v>43</v>
      </c>
      <c r="J5509" s="29" t="s">
        <v>8</v>
      </c>
      <c r="K5509" s="33" t="s">
        <v>2886</v>
      </c>
      <c r="L5509" s="33" t="s">
        <v>3566</v>
      </c>
      <c r="M5509" s="29" t="s">
        <v>131</v>
      </c>
      <c r="N5509" s="29">
        <v>1</v>
      </c>
      <c r="O5509" s="29" t="s">
        <v>47</v>
      </c>
      <c r="P5509" s="33" t="s">
        <v>822</v>
      </c>
      <c r="Q5509" s="33" t="s">
        <v>48</v>
      </c>
      <c r="R5509" s="80" t="s">
        <v>49</v>
      </c>
      <c r="S5509" s="81" t="s">
        <v>50</v>
      </c>
      <c r="T5509" s="81" t="s">
        <v>51</v>
      </c>
      <c r="U5509" s="82" t="s">
        <v>52</v>
      </c>
      <c r="V5509" s="83">
        <v>1</v>
      </c>
      <c r="W5509" s="89">
        <v>0</v>
      </c>
      <c r="X5509" s="85">
        <v>0</v>
      </c>
      <c r="Y5509" s="86">
        <v>5</v>
      </c>
      <c r="Z5509" s="82">
        <v>5</v>
      </c>
      <c r="AA5509" s="87">
        <v>1</v>
      </c>
      <c r="AB5509" s="83">
        <v>0</v>
      </c>
      <c r="AC5509" s="89">
        <v>0</v>
      </c>
      <c r="AD5509" s="90">
        <v>43626</v>
      </c>
      <c r="AE5509" s="90">
        <v>43626</v>
      </c>
      <c r="AF5509" s="82">
        <v>0</v>
      </c>
      <c r="AG5509" s="84" t="s">
        <v>53</v>
      </c>
      <c r="AH5509" s="83">
        <v>0</v>
      </c>
      <c r="AI5509" s="89">
        <v>0</v>
      </c>
      <c r="AJ5509" s="89">
        <v>0</v>
      </c>
      <c r="AK5509" s="60" t="str">
        <f>+IF(Tabla1[[#This Row],[REQUEST_TY]]="SR MANTENIMIENTO CORRECTIVO", "EMERGENCIA", "OTROS")</f>
        <v>OTROS</v>
      </c>
      <c r="AL5509" s="6" t="str">
        <f>+_xlfn.IFS(Tabla1[[#This Row],[Veces obj]]&lt;=1,"0-1",Tabla1[[#This Row],[Veces obj]]&lt;=2,"1-2",Tabla1[[#This Row],[Veces obj]]&lt;=3,"2-3",TRUE,"&gt;3")</f>
        <v>0-1</v>
      </c>
      <c r="AM5509" s="60" t="str">
        <f>+_xlfn.IFS(MONTH(Tabla1[[#This Row],[MES]])&lt;=3,"Q1",MONTH(Tabla1[[#This Row],[MES]])&lt;=6,"Q2",MONTH(Tabla1[[#This Row],[MES]])&lt;=9,"Q3",TRUE,"Q4")</f>
        <v>Q2</v>
      </c>
      <c r="AN5509" s="15" t="str">
        <f>+IFERROR(VLOOKUP(Tabla1[[#This Row],[CUENTA]],CTAS[],2,0),"OTROS")</f>
        <v>OTROS</v>
      </c>
      <c r="AP5509" s="15" t="str">
        <f>+IFERROR(VLOOKUP(Tabla1[[#This Row],[EMPLEADO]],IS[],3,0),"OTROS")</f>
        <v>OTROS</v>
      </c>
      <c r="AQ5509" s="15" t="str">
        <f>+IFERROR(VLOOKUP(Tabla1[[#This Row],[EMPLEADO]],IS[[NÓMINA]:[INGENIERO]],2,0),"OTROS")</f>
        <v>OTROS</v>
      </c>
    </row>
    <row r="5510" spans="1:43" x14ac:dyDescent="0.25">
      <c r="A5510" s="28" t="s">
        <v>14528</v>
      </c>
      <c r="B5510" s="29">
        <v>1</v>
      </c>
      <c r="C5510" s="29" t="s">
        <v>15306</v>
      </c>
      <c r="D5510" s="30" t="s">
        <v>3346</v>
      </c>
      <c r="E5510" s="31" t="s">
        <v>39</v>
      </c>
      <c r="F5510" s="31" t="s">
        <v>15307</v>
      </c>
      <c r="G5510" s="88" t="s">
        <v>15308</v>
      </c>
      <c r="H5510" s="29" t="s">
        <v>42</v>
      </c>
      <c r="I5510" s="32" t="s">
        <v>43</v>
      </c>
      <c r="J5510" s="29" t="s">
        <v>8</v>
      </c>
      <c r="K5510" s="33" t="s">
        <v>2886</v>
      </c>
      <c r="L5510" s="33" t="s">
        <v>3566</v>
      </c>
      <c r="M5510" s="29" t="s">
        <v>131</v>
      </c>
      <c r="N5510" s="29">
        <v>1</v>
      </c>
      <c r="O5510" s="29" t="s">
        <v>47</v>
      </c>
      <c r="P5510" s="33" t="s">
        <v>822</v>
      </c>
      <c r="Q5510" s="33" t="s">
        <v>48</v>
      </c>
      <c r="R5510" s="80" t="s">
        <v>49</v>
      </c>
      <c r="S5510" s="81" t="s">
        <v>50</v>
      </c>
      <c r="T5510" s="81" t="s">
        <v>51</v>
      </c>
      <c r="U5510" s="82" t="s">
        <v>52</v>
      </c>
      <c r="V5510" s="83">
        <v>1</v>
      </c>
      <c r="W5510" s="89">
        <v>0</v>
      </c>
      <c r="X5510" s="85">
        <v>0</v>
      </c>
      <c r="Y5510" s="86">
        <v>5</v>
      </c>
      <c r="Z5510" s="82">
        <v>5</v>
      </c>
      <c r="AA5510" s="87">
        <v>1</v>
      </c>
      <c r="AB5510" s="83">
        <v>0</v>
      </c>
      <c r="AC5510" s="89">
        <v>0</v>
      </c>
      <c r="AD5510" s="90">
        <v>43626</v>
      </c>
      <c r="AE5510" s="90">
        <v>43626</v>
      </c>
      <c r="AF5510" s="82">
        <v>0</v>
      </c>
      <c r="AG5510" s="84" t="s">
        <v>53</v>
      </c>
      <c r="AH5510" s="83">
        <v>0</v>
      </c>
      <c r="AI5510" s="89">
        <v>0</v>
      </c>
      <c r="AJ5510" s="89">
        <v>0</v>
      </c>
      <c r="AK5510" s="60" t="str">
        <f>+IF(Tabla1[[#This Row],[REQUEST_TY]]="SR MANTENIMIENTO CORRECTIVO", "EMERGENCIA", "OTROS")</f>
        <v>OTROS</v>
      </c>
      <c r="AL5510" s="6" t="str">
        <f>+_xlfn.IFS(Tabla1[[#This Row],[Veces obj]]&lt;=1,"0-1",Tabla1[[#This Row],[Veces obj]]&lt;=2,"1-2",Tabla1[[#This Row],[Veces obj]]&lt;=3,"2-3",TRUE,"&gt;3")</f>
        <v>0-1</v>
      </c>
      <c r="AM5510" s="60" t="str">
        <f>+_xlfn.IFS(MONTH(Tabla1[[#This Row],[MES]])&lt;=3,"Q1",MONTH(Tabla1[[#This Row],[MES]])&lt;=6,"Q2",MONTH(Tabla1[[#This Row],[MES]])&lt;=9,"Q3",TRUE,"Q4")</f>
        <v>Q2</v>
      </c>
      <c r="AN5510" s="15" t="str">
        <f>+IFERROR(VLOOKUP(Tabla1[[#This Row],[CUENTA]],CTAS[],2,0),"OTROS")</f>
        <v>OTROS</v>
      </c>
      <c r="AP5510" s="15" t="str">
        <f>+IFERROR(VLOOKUP(Tabla1[[#This Row],[EMPLEADO]],IS[],3,0),"OTROS")</f>
        <v>OTROS</v>
      </c>
      <c r="AQ5510" s="15" t="str">
        <f>+IFERROR(VLOOKUP(Tabla1[[#This Row],[EMPLEADO]],IS[[NÓMINA]:[INGENIERO]],2,0),"OTROS")</f>
        <v>OTROS</v>
      </c>
    </row>
    <row r="5511" spans="1:43" x14ac:dyDescent="0.25">
      <c r="A5511" s="28" t="s">
        <v>14528</v>
      </c>
      <c r="B5511" s="29">
        <v>1</v>
      </c>
      <c r="C5511" s="29" t="s">
        <v>15309</v>
      </c>
      <c r="D5511" s="30" t="s">
        <v>3346</v>
      </c>
      <c r="E5511" s="31" t="s">
        <v>39</v>
      </c>
      <c r="F5511" s="31" t="s">
        <v>15310</v>
      </c>
      <c r="G5511" s="88" t="s">
        <v>15311</v>
      </c>
      <c r="H5511" s="29" t="s">
        <v>42</v>
      </c>
      <c r="I5511" s="32" t="s">
        <v>43</v>
      </c>
      <c r="J5511" s="29" t="s">
        <v>8</v>
      </c>
      <c r="K5511" s="33" t="s">
        <v>2886</v>
      </c>
      <c r="L5511" s="33" t="s">
        <v>3566</v>
      </c>
      <c r="M5511" s="29" t="s">
        <v>131</v>
      </c>
      <c r="N5511" s="29">
        <v>1</v>
      </c>
      <c r="O5511" s="29" t="s">
        <v>47</v>
      </c>
      <c r="P5511" s="33" t="s">
        <v>822</v>
      </c>
      <c r="Q5511" s="33" t="s">
        <v>48</v>
      </c>
      <c r="R5511" s="80" t="s">
        <v>49</v>
      </c>
      <c r="S5511" s="81" t="s">
        <v>50</v>
      </c>
      <c r="T5511" s="81" t="s">
        <v>51</v>
      </c>
      <c r="U5511" s="82" t="s">
        <v>52</v>
      </c>
      <c r="V5511" s="83">
        <v>1</v>
      </c>
      <c r="W5511" s="89">
        <v>0</v>
      </c>
      <c r="X5511" s="85">
        <v>0</v>
      </c>
      <c r="Y5511" s="86">
        <v>5</v>
      </c>
      <c r="Z5511" s="82">
        <v>5</v>
      </c>
      <c r="AA5511" s="87">
        <v>1</v>
      </c>
      <c r="AB5511" s="83">
        <v>0</v>
      </c>
      <c r="AC5511" s="89">
        <v>0</v>
      </c>
      <c r="AD5511" s="90">
        <v>43626</v>
      </c>
      <c r="AE5511" s="90">
        <v>43626</v>
      </c>
      <c r="AF5511" s="82">
        <v>0</v>
      </c>
      <c r="AG5511" s="84" t="s">
        <v>53</v>
      </c>
      <c r="AH5511" s="83">
        <v>0</v>
      </c>
      <c r="AI5511" s="89">
        <v>0</v>
      </c>
      <c r="AJ5511" s="89">
        <v>0</v>
      </c>
      <c r="AK5511" s="60" t="str">
        <f>+IF(Tabla1[[#This Row],[REQUEST_TY]]="SR MANTENIMIENTO CORRECTIVO", "EMERGENCIA", "OTROS")</f>
        <v>OTROS</v>
      </c>
      <c r="AL5511" s="6" t="str">
        <f>+_xlfn.IFS(Tabla1[[#This Row],[Veces obj]]&lt;=1,"0-1",Tabla1[[#This Row],[Veces obj]]&lt;=2,"1-2",Tabla1[[#This Row],[Veces obj]]&lt;=3,"2-3",TRUE,"&gt;3")</f>
        <v>0-1</v>
      </c>
      <c r="AM5511" s="60" t="str">
        <f>+_xlfn.IFS(MONTH(Tabla1[[#This Row],[MES]])&lt;=3,"Q1",MONTH(Tabla1[[#This Row],[MES]])&lt;=6,"Q2",MONTH(Tabla1[[#This Row],[MES]])&lt;=9,"Q3",TRUE,"Q4")</f>
        <v>Q2</v>
      </c>
      <c r="AN5511" s="15" t="str">
        <f>+IFERROR(VLOOKUP(Tabla1[[#This Row],[CUENTA]],CTAS[],2,0),"OTROS")</f>
        <v>OTROS</v>
      </c>
      <c r="AP5511" s="15" t="str">
        <f>+IFERROR(VLOOKUP(Tabla1[[#This Row],[EMPLEADO]],IS[],3,0),"OTROS")</f>
        <v>OTROS</v>
      </c>
      <c r="AQ5511" s="15" t="str">
        <f>+IFERROR(VLOOKUP(Tabla1[[#This Row],[EMPLEADO]],IS[[NÓMINA]:[INGENIERO]],2,0),"OTROS")</f>
        <v>OTROS</v>
      </c>
    </row>
    <row r="5512" spans="1:43" x14ac:dyDescent="0.25">
      <c r="A5512" s="28" t="s">
        <v>14528</v>
      </c>
      <c r="B5512" s="29">
        <v>1</v>
      </c>
      <c r="C5512" s="29" t="s">
        <v>15312</v>
      </c>
      <c r="D5512" s="30" t="s">
        <v>38</v>
      </c>
      <c r="E5512" s="31" t="s">
        <v>217</v>
      </c>
      <c r="F5512" s="31" t="s">
        <v>15313</v>
      </c>
      <c r="G5512" s="88" t="s">
        <v>15314</v>
      </c>
      <c r="H5512" s="29" t="s">
        <v>136</v>
      </c>
      <c r="I5512" s="32" t="s">
        <v>43</v>
      </c>
      <c r="J5512" s="29" t="s">
        <v>8</v>
      </c>
      <c r="K5512" s="33" t="s">
        <v>59</v>
      </c>
      <c r="L5512" s="33" t="s">
        <v>697</v>
      </c>
      <c r="M5512" s="29" t="s">
        <v>698</v>
      </c>
      <c r="N5512" s="29">
        <v>0</v>
      </c>
      <c r="O5512" s="29" t="s">
        <v>47</v>
      </c>
      <c r="P5512" s="33">
        <v>283</v>
      </c>
      <c r="Q5512" s="33" t="s">
        <v>48</v>
      </c>
      <c r="R5512" s="80" t="s">
        <v>223</v>
      </c>
      <c r="S5512" s="81" t="s">
        <v>139</v>
      </c>
      <c r="T5512" s="81" t="s">
        <v>51</v>
      </c>
      <c r="U5512" s="82" t="s">
        <v>353</v>
      </c>
      <c r="V5512" s="83">
        <v>1.1499999999999999</v>
      </c>
      <c r="W5512" s="89">
        <v>1808.95</v>
      </c>
      <c r="X5512" s="85">
        <v>1</v>
      </c>
      <c r="Y5512" s="86">
        <v>1.8</v>
      </c>
      <c r="Z5512" s="82">
        <v>4</v>
      </c>
      <c r="AA5512" s="87">
        <v>0.45</v>
      </c>
      <c r="AB5512" s="83">
        <v>0</v>
      </c>
      <c r="AC5512" s="89">
        <v>0</v>
      </c>
      <c r="AD5512" s="90">
        <v>43626</v>
      </c>
      <c r="AE5512" s="90">
        <v>43626</v>
      </c>
      <c r="AF5512" s="82">
        <v>0</v>
      </c>
      <c r="AG5512" s="84" t="s">
        <v>53</v>
      </c>
      <c r="AH5512" s="83">
        <v>0</v>
      </c>
      <c r="AI5512" s="89">
        <v>0</v>
      </c>
      <c r="AJ5512" s="89">
        <v>0</v>
      </c>
      <c r="AK5512" s="60" t="str">
        <f>+IF(Tabla1[[#This Row],[REQUEST_TY]]="SR MANTENIMIENTO CORRECTIVO", "EMERGENCIA", "OTROS")</f>
        <v>EMERGENCIA</v>
      </c>
      <c r="AL5512" s="6" t="str">
        <f>+_xlfn.IFS(Tabla1[[#This Row],[Veces obj]]&lt;=1,"0-1",Tabla1[[#This Row],[Veces obj]]&lt;=2,"1-2",Tabla1[[#This Row],[Veces obj]]&lt;=3,"2-3",TRUE,"&gt;3")</f>
        <v>0-1</v>
      </c>
      <c r="AM5512" s="60" t="str">
        <f>+_xlfn.IFS(MONTH(Tabla1[[#This Row],[MES]])&lt;=3,"Q1",MONTH(Tabla1[[#This Row],[MES]])&lt;=6,"Q2",MONTH(Tabla1[[#This Row],[MES]])&lt;=9,"Q3",TRUE,"Q4")</f>
        <v>Q2</v>
      </c>
      <c r="AN5512" s="15" t="str">
        <f>+IFERROR(VLOOKUP(Tabla1[[#This Row],[CUENTA]],CTAS[],2,0),"OTROS")</f>
        <v>OTROS</v>
      </c>
      <c r="AP5512" s="15" t="str">
        <f>+IFERROR(VLOOKUP(Tabla1[[#This Row],[EMPLEADO]],IS[],3,0),"OTROS")</f>
        <v>OTROS</v>
      </c>
      <c r="AQ5512" s="15" t="str">
        <f>+IFERROR(VLOOKUP(Tabla1[[#This Row],[EMPLEADO]],IS[[NÓMINA]:[INGENIERO]],2,0),"OTROS")</f>
        <v>OTROS</v>
      </c>
    </row>
    <row r="5513" spans="1:43" x14ac:dyDescent="0.25">
      <c r="A5513" s="28" t="s">
        <v>14528</v>
      </c>
      <c r="B5513" s="29">
        <v>1</v>
      </c>
      <c r="C5513" s="29" t="s">
        <v>15315</v>
      </c>
      <c r="D5513" s="30" t="s">
        <v>38</v>
      </c>
      <c r="E5513" s="31" t="s">
        <v>720</v>
      </c>
      <c r="F5513" s="31" t="s">
        <v>15316</v>
      </c>
      <c r="G5513" s="88" t="s">
        <v>15317</v>
      </c>
      <c r="H5513" s="29" t="s">
        <v>136</v>
      </c>
      <c r="I5513" s="32" t="s">
        <v>43</v>
      </c>
      <c r="J5513" s="29" t="s">
        <v>8</v>
      </c>
      <c r="K5513" s="33" t="s">
        <v>59</v>
      </c>
      <c r="L5513" s="33" t="s">
        <v>697</v>
      </c>
      <c r="M5513" s="29" t="s">
        <v>698</v>
      </c>
      <c r="N5513" s="29">
        <v>0</v>
      </c>
      <c r="O5513" s="29" t="s">
        <v>47</v>
      </c>
      <c r="P5513" s="33">
        <v>294</v>
      </c>
      <c r="Q5513" s="33" t="s">
        <v>48</v>
      </c>
      <c r="R5513" s="80" t="s">
        <v>242</v>
      </c>
      <c r="S5513" s="81" t="s">
        <v>64</v>
      </c>
      <c r="T5513" s="81" t="s">
        <v>51</v>
      </c>
      <c r="U5513" s="82" t="s">
        <v>96</v>
      </c>
      <c r="V5513" s="83">
        <v>1.1000000000000001</v>
      </c>
      <c r="W5513" s="89">
        <v>1501.5000000000002</v>
      </c>
      <c r="X5513" s="85">
        <v>1</v>
      </c>
      <c r="Y5513" s="86">
        <v>2.23</v>
      </c>
      <c r="Z5513" s="82">
        <v>5</v>
      </c>
      <c r="AA5513" s="87">
        <v>0.44600000000000001</v>
      </c>
      <c r="AB5513" s="83">
        <v>0</v>
      </c>
      <c r="AC5513" s="89">
        <v>0</v>
      </c>
      <c r="AD5513" s="90">
        <v>43626</v>
      </c>
      <c r="AE5513" s="90">
        <v>43626</v>
      </c>
      <c r="AF5513" s="82">
        <v>0</v>
      </c>
      <c r="AG5513" s="84" t="s">
        <v>53</v>
      </c>
      <c r="AH5513" s="83">
        <v>0</v>
      </c>
      <c r="AI5513" s="89">
        <v>0</v>
      </c>
      <c r="AJ5513" s="89">
        <v>0</v>
      </c>
      <c r="AK5513" s="60" t="str">
        <f>+IF(Tabla1[[#This Row],[REQUEST_TY]]="SR MANTENIMIENTO CORRECTIVO", "EMERGENCIA", "OTROS")</f>
        <v>EMERGENCIA</v>
      </c>
      <c r="AL5513" s="6" t="str">
        <f>+_xlfn.IFS(Tabla1[[#This Row],[Veces obj]]&lt;=1,"0-1",Tabla1[[#This Row],[Veces obj]]&lt;=2,"1-2",Tabla1[[#This Row],[Veces obj]]&lt;=3,"2-3",TRUE,"&gt;3")</f>
        <v>0-1</v>
      </c>
      <c r="AM5513" s="60" t="str">
        <f>+_xlfn.IFS(MONTH(Tabla1[[#This Row],[MES]])&lt;=3,"Q1",MONTH(Tabla1[[#This Row],[MES]])&lt;=6,"Q2",MONTH(Tabla1[[#This Row],[MES]])&lt;=9,"Q3",TRUE,"Q4")</f>
        <v>Q2</v>
      </c>
      <c r="AN5513" s="15" t="str">
        <f>+IFERROR(VLOOKUP(Tabla1[[#This Row],[CUENTA]],CTAS[],2,0),"OTROS")</f>
        <v>OTROS</v>
      </c>
      <c r="AP5513" s="15" t="str">
        <f>+IFERROR(VLOOKUP(Tabla1[[#This Row],[EMPLEADO]],IS[],3,0),"OTROS")</f>
        <v>OTROS</v>
      </c>
      <c r="AQ5513" s="15" t="str">
        <f>+IFERROR(VLOOKUP(Tabla1[[#This Row],[EMPLEADO]],IS[[NÓMINA]:[INGENIERO]],2,0),"OTROS")</f>
        <v>OTROS</v>
      </c>
    </row>
    <row r="5514" spans="1:43" x14ac:dyDescent="0.25">
      <c r="A5514" s="28" t="s">
        <v>14528</v>
      </c>
      <c r="B5514" s="29">
        <v>1</v>
      </c>
      <c r="C5514" s="29" t="s">
        <v>15318</v>
      </c>
      <c r="D5514" s="30" t="s">
        <v>3346</v>
      </c>
      <c r="E5514" s="31" t="s">
        <v>226</v>
      </c>
      <c r="F5514" s="31" t="s">
        <v>15319</v>
      </c>
      <c r="G5514" s="88" t="s">
        <v>6567</v>
      </c>
      <c r="H5514" s="29" t="s">
        <v>101</v>
      </c>
      <c r="I5514" s="32" t="s">
        <v>43</v>
      </c>
      <c r="J5514" s="29" t="s">
        <v>8</v>
      </c>
      <c r="K5514" s="33" t="s">
        <v>144</v>
      </c>
      <c r="L5514" s="33" t="s">
        <v>639</v>
      </c>
      <c r="M5514" s="29" t="s">
        <v>640</v>
      </c>
      <c r="N5514" s="29">
        <v>0</v>
      </c>
      <c r="O5514" s="29" t="s">
        <v>105</v>
      </c>
      <c r="P5514" s="33" t="s">
        <v>822</v>
      </c>
      <c r="Q5514" s="33" t="s">
        <v>48</v>
      </c>
      <c r="R5514" s="80" t="s">
        <v>153</v>
      </c>
      <c r="S5514" s="81" t="s">
        <v>50</v>
      </c>
      <c r="T5514" s="81" t="s">
        <v>51</v>
      </c>
      <c r="U5514" s="82" t="s">
        <v>52</v>
      </c>
      <c r="V5514" s="83">
        <v>1</v>
      </c>
      <c r="W5514" s="89">
        <v>468</v>
      </c>
      <c r="X5514" s="85">
        <v>0</v>
      </c>
      <c r="Y5514" s="86">
        <v>5</v>
      </c>
      <c r="Z5514" s="82">
        <v>5</v>
      </c>
      <c r="AA5514" s="87">
        <v>1</v>
      </c>
      <c r="AB5514" s="83">
        <v>0</v>
      </c>
      <c r="AC5514" s="89">
        <v>0</v>
      </c>
      <c r="AD5514" s="90">
        <v>43626</v>
      </c>
      <c r="AE5514" s="90">
        <v>43626</v>
      </c>
      <c r="AF5514" s="82">
        <v>0</v>
      </c>
      <c r="AG5514" s="84" t="s">
        <v>53</v>
      </c>
      <c r="AH5514" s="83">
        <v>0</v>
      </c>
      <c r="AI5514" s="89">
        <v>0</v>
      </c>
      <c r="AJ5514" s="89">
        <v>0</v>
      </c>
      <c r="AK5514" s="60" t="str">
        <f>+IF(Tabla1[[#This Row],[REQUEST_TY]]="SR MANTENIMIENTO CORRECTIVO", "EMERGENCIA", "OTROS")</f>
        <v>OTROS</v>
      </c>
      <c r="AL5514" s="6" t="str">
        <f>+_xlfn.IFS(Tabla1[[#This Row],[Veces obj]]&lt;=1,"0-1",Tabla1[[#This Row],[Veces obj]]&lt;=2,"1-2",Tabla1[[#This Row],[Veces obj]]&lt;=3,"2-3",TRUE,"&gt;3")</f>
        <v>0-1</v>
      </c>
      <c r="AM5514" s="60" t="str">
        <f>+_xlfn.IFS(MONTH(Tabla1[[#This Row],[MES]])&lt;=3,"Q1",MONTH(Tabla1[[#This Row],[MES]])&lt;=6,"Q2",MONTH(Tabla1[[#This Row],[MES]])&lt;=9,"Q3",TRUE,"Q4")</f>
        <v>Q2</v>
      </c>
      <c r="AN5514" s="15" t="str">
        <f>+IFERROR(VLOOKUP(Tabla1[[#This Row],[CUENTA]],CTAS[],2,0),"OTROS")</f>
        <v>OTROS</v>
      </c>
      <c r="AP5514" s="15" t="str">
        <f>+IFERROR(VLOOKUP(Tabla1[[#This Row],[EMPLEADO]],IS[],3,0),"OTROS")</f>
        <v>OTROS</v>
      </c>
      <c r="AQ5514" s="15" t="str">
        <f>+IFERROR(VLOOKUP(Tabla1[[#This Row],[EMPLEADO]],IS[[NÓMINA]:[INGENIERO]],2,0),"OTROS")</f>
        <v>OTROS</v>
      </c>
    </row>
    <row r="5515" spans="1:43" x14ac:dyDescent="0.25">
      <c r="A5515" s="28" t="s">
        <v>14528</v>
      </c>
      <c r="B5515" s="29">
        <v>1</v>
      </c>
      <c r="C5515" s="29" t="s">
        <v>15320</v>
      </c>
      <c r="D5515" s="30" t="s">
        <v>38</v>
      </c>
      <c r="E5515" s="31" t="s">
        <v>76</v>
      </c>
      <c r="F5515" s="31" t="s">
        <v>15321</v>
      </c>
      <c r="G5515" s="88" t="s">
        <v>499</v>
      </c>
      <c r="H5515" s="29" t="s">
        <v>471</v>
      </c>
      <c r="I5515" s="32" t="s">
        <v>43</v>
      </c>
      <c r="J5515" s="29" t="s">
        <v>8</v>
      </c>
      <c r="K5515" s="33" t="s">
        <v>102</v>
      </c>
      <c r="L5515" s="33" t="s">
        <v>500</v>
      </c>
      <c r="M5515" s="29" t="s">
        <v>310</v>
      </c>
      <c r="N5515" s="29">
        <v>0</v>
      </c>
      <c r="O5515" s="29" t="s">
        <v>47</v>
      </c>
      <c r="P5515" s="33">
        <v>26</v>
      </c>
      <c r="Q5515" s="33" t="s">
        <v>62</v>
      </c>
      <c r="R5515" s="80" t="s">
        <v>63</v>
      </c>
      <c r="S5515" s="81" t="s">
        <v>64</v>
      </c>
      <c r="T5515" s="81" t="s">
        <v>51</v>
      </c>
      <c r="U5515" s="82" t="s">
        <v>65</v>
      </c>
      <c r="V5515" s="83">
        <v>0.8</v>
      </c>
      <c r="W5515" s="89">
        <v>1092</v>
      </c>
      <c r="X5515" s="85">
        <v>1</v>
      </c>
      <c r="Y5515" s="86">
        <v>2.33</v>
      </c>
      <c r="Z5515" s="82">
        <v>5</v>
      </c>
      <c r="AA5515" s="87">
        <v>0.46600000000000003</v>
      </c>
      <c r="AB5515" s="83">
        <v>0</v>
      </c>
      <c r="AC5515" s="89">
        <v>0</v>
      </c>
      <c r="AD5515" s="90">
        <v>43626</v>
      </c>
      <c r="AE5515" s="90">
        <v>43627</v>
      </c>
      <c r="AF5515" s="82">
        <v>1</v>
      </c>
      <c r="AG5515" s="84" t="s">
        <v>53</v>
      </c>
      <c r="AH5515" s="83">
        <v>0</v>
      </c>
      <c r="AI5515" s="89">
        <v>0</v>
      </c>
      <c r="AJ5515" s="89">
        <v>0</v>
      </c>
      <c r="AK5515" s="60" t="str">
        <f>+IF(Tabla1[[#This Row],[REQUEST_TY]]="SR MANTENIMIENTO CORRECTIVO", "EMERGENCIA", "OTROS")</f>
        <v>EMERGENCIA</v>
      </c>
      <c r="AL5515" s="6" t="str">
        <f>+_xlfn.IFS(Tabla1[[#This Row],[Veces obj]]&lt;=1,"0-1",Tabla1[[#This Row],[Veces obj]]&lt;=2,"1-2",Tabla1[[#This Row],[Veces obj]]&lt;=3,"2-3",TRUE,"&gt;3")</f>
        <v>0-1</v>
      </c>
      <c r="AM5515" s="60" t="str">
        <f>+_xlfn.IFS(MONTH(Tabla1[[#This Row],[MES]])&lt;=3,"Q1",MONTH(Tabla1[[#This Row],[MES]])&lt;=6,"Q2",MONTH(Tabla1[[#This Row],[MES]])&lt;=9,"Q3",TRUE,"Q4")</f>
        <v>Q2</v>
      </c>
      <c r="AN5515" s="15" t="str">
        <f>+IFERROR(VLOOKUP(Tabla1[[#This Row],[CUENTA]],CTAS[],2,0),"OTROS")</f>
        <v>OTROS</v>
      </c>
      <c r="AP5515" s="15" t="str">
        <f>+IFERROR(VLOOKUP(Tabla1[[#This Row],[EMPLEADO]],IS[],3,0),"OTROS")</f>
        <v>OTROS</v>
      </c>
      <c r="AQ5515" s="15" t="str">
        <f>+IFERROR(VLOOKUP(Tabla1[[#This Row],[EMPLEADO]],IS[[NÓMINA]:[INGENIERO]],2,0),"OTROS")</f>
        <v>OTROS</v>
      </c>
    </row>
    <row r="5516" spans="1:43" x14ac:dyDescent="0.25">
      <c r="A5516" s="28" t="s">
        <v>14528</v>
      </c>
      <c r="B5516" s="29">
        <v>1</v>
      </c>
      <c r="C5516" s="29" t="s">
        <v>15322</v>
      </c>
      <c r="D5516" s="30" t="s">
        <v>38</v>
      </c>
      <c r="E5516" s="31" t="s">
        <v>558</v>
      </c>
      <c r="F5516" s="31" t="s">
        <v>15323</v>
      </c>
      <c r="G5516" s="88" t="s">
        <v>3593</v>
      </c>
      <c r="H5516" s="29" t="s">
        <v>42</v>
      </c>
      <c r="I5516" s="32" t="s">
        <v>43</v>
      </c>
      <c r="J5516" s="29" t="s">
        <v>8</v>
      </c>
      <c r="K5516" s="33" t="s">
        <v>2886</v>
      </c>
      <c r="L5516" s="33" t="s">
        <v>3566</v>
      </c>
      <c r="M5516" s="29" t="s">
        <v>131</v>
      </c>
      <c r="N5516" s="29">
        <v>1</v>
      </c>
      <c r="O5516" s="29" t="s">
        <v>47</v>
      </c>
      <c r="P5516" s="33">
        <v>93</v>
      </c>
      <c r="Q5516" s="33" t="s">
        <v>48</v>
      </c>
      <c r="R5516" s="80" t="s">
        <v>95</v>
      </c>
      <c r="S5516" s="81" t="s">
        <v>64</v>
      </c>
      <c r="T5516" s="81" t="s">
        <v>51</v>
      </c>
      <c r="U5516" s="82" t="s">
        <v>96</v>
      </c>
      <c r="V5516" s="83">
        <v>1.1000000000000001</v>
      </c>
      <c r="W5516" s="89">
        <v>0</v>
      </c>
      <c r="X5516" s="85">
        <v>1</v>
      </c>
      <c r="Y5516" s="86">
        <v>0.33</v>
      </c>
      <c r="Z5516" s="82">
        <v>5</v>
      </c>
      <c r="AA5516" s="87">
        <v>6.6000000000000003E-2</v>
      </c>
      <c r="AB5516" s="83">
        <v>0</v>
      </c>
      <c r="AC5516" s="89">
        <v>0</v>
      </c>
      <c r="AD5516" s="90">
        <v>43626</v>
      </c>
      <c r="AE5516" s="90">
        <v>43627</v>
      </c>
      <c r="AF5516" s="82">
        <v>1</v>
      </c>
      <c r="AG5516" s="84" t="s">
        <v>53</v>
      </c>
      <c r="AH5516" s="83">
        <v>0</v>
      </c>
      <c r="AI5516" s="89">
        <v>0</v>
      </c>
      <c r="AJ5516" s="89">
        <v>0</v>
      </c>
      <c r="AK5516" s="60" t="str">
        <f>+IF(Tabla1[[#This Row],[REQUEST_TY]]="SR MANTENIMIENTO CORRECTIVO", "EMERGENCIA", "OTROS")</f>
        <v>EMERGENCIA</v>
      </c>
      <c r="AL5516" s="6" t="str">
        <f>+_xlfn.IFS(Tabla1[[#This Row],[Veces obj]]&lt;=1,"0-1",Tabla1[[#This Row],[Veces obj]]&lt;=2,"1-2",Tabla1[[#This Row],[Veces obj]]&lt;=3,"2-3",TRUE,"&gt;3")</f>
        <v>0-1</v>
      </c>
      <c r="AM5516" s="60" t="str">
        <f>+_xlfn.IFS(MONTH(Tabla1[[#This Row],[MES]])&lt;=3,"Q1",MONTH(Tabla1[[#This Row],[MES]])&lt;=6,"Q2",MONTH(Tabla1[[#This Row],[MES]])&lt;=9,"Q3",TRUE,"Q4")</f>
        <v>Q2</v>
      </c>
      <c r="AN5516" s="15" t="str">
        <f>+IFERROR(VLOOKUP(Tabla1[[#This Row],[CUENTA]],CTAS[],2,0),"OTROS")</f>
        <v>OTROS</v>
      </c>
      <c r="AP5516" s="15" t="str">
        <f>+IFERROR(VLOOKUP(Tabla1[[#This Row],[EMPLEADO]],IS[],3,0),"OTROS")</f>
        <v>OTROS</v>
      </c>
      <c r="AQ5516" s="15" t="str">
        <f>+IFERROR(VLOOKUP(Tabla1[[#This Row],[EMPLEADO]],IS[[NÓMINA]:[INGENIERO]],2,0),"OTROS")</f>
        <v>OTROS</v>
      </c>
    </row>
    <row r="5517" spans="1:43" x14ac:dyDescent="0.25">
      <c r="A5517" s="28" t="s">
        <v>14528</v>
      </c>
      <c r="B5517" s="29">
        <v>1</v>
      </c>
      <c r="C5517" s="29" t="s">
        <v>15324</v>
      </c>
      <c r="D5517" s="30" t="s">
        <v>3346</v>
      </c>
      <c r="E5517" s="31" t="s">
        <v>39</v>
      </c>
      <c r="F5517" s="31" t="s">
        <v>15325</v>
      </c>
      <c r="G5517" s="88" t="s">
        <v>41</v>
      </c>
      <c r="H5517" s="29" t="s">
        <v>42</v>
      </c>
      <c r="I5517" s="32" t="s">
        <v>43</v>
      </c>
      <c r="J5517" s="29" t="s">
        <v>8</v>
      </c>
      <c r="K5517" s="33" t="s">
        <v>44</v>
      </c>
      <c r="L5517" s="33" t="s">
        <v>45</v>
      </c>
      <c r="M5517" s="29" t="s">
        <v>46</v>
      </c>
      <c r="N5517" s="29">
        <v>1</v>
      </c>
      <c r="O5517" s="29" t="s">
        <v>47</v>
      </c>
      <c r="P5517" s="33" t="s">
        <v>822</v>
      </c>
      <c r="Q5517" s="33" t="s">
        <v>48</v>
      </c>
      <c r="R5517" s="80" t="s">
        <v>49</v>
      </c>
      <c r="S5517" s="81" t="s">
        <v>50</v>
      </c>
      <c r="T5517" s="81" t="s">
        <v>51</v>
      </c>
      <c r="U5517" s="82" t="s">
        <v>52</v>
      </c>
      <c r="V5517" s="83">
        <v>1</v>
      </c>
      <c r="W5517" s="89">
        <v>0</v>
      </c>
      <c r="X5517" s="85">
        <v>0</v>
      </c>
      <c r="Y5517" s="86">
        <v>5</v>
      </c>
      <c r="Z5517" s="82">
        <v>5</v>
      </c>
      <c r="AA5517" s="87">
        <v>1</v>
      </c>
      <c r="AB5517" s="83">
        <v>0</v>
      </c>
      <c r="AC5517" s="89">
        <v>0</v>
      </c>
      <c r="AD5517" s="90">
        <v>43626</v>
      </c>
      <c r="AE5517" s="90">
        <v>43627</v>
      </c>
      <c r="AF5517" s="82">
        <v>1</v>
      </c>
      <c r="AG5517" s="84" t="s">
        <v>53</v>
      </c>
      <c r="AH5517" s="83">
        <v>0</v>
      </c>
      <c r="AI5517" s="89">
        <v>0</v>
      </c>
      <c r="AJ5517" s="89">
        <v>0</v>
      </c>
      <c r="AK5517" s="60" t="str">
        <f>+IF(Tabla1[[#This Row],[REQUEST_TY]]="SR MANTENIMIENTO CORRECTIVO", "EMERGENCIA", "OTROS")</f>
        <v>OTROS</v>
      </c>
      <c r="AL5517" s="6" t="str">
        <f>+_xlfn.IFS(Tabla1[[#This Row],[Veces obj]]&lt;=1,"0-1",Tabla1[[#This Row],[Veces obj]]&lt;=2,"1-2",Tabla1[[#This Row],[Veces obj]]&lt;=3,"2-3",TRUE,"&gt;3")</f>
        <v>0-1</v>
      </c>
      <c r="AM5517" s="60" t="str">
        <f>+_xlfn.IFS(MONTH(Tabla1[[#This Row],[MES]])&lt;=3,"Q1",MONTH(Tabla1[[#This Row],[MES]])&lt;=6,"Q2",MONTH(Tabla1[[#This Row],[MES]])&lt;=9,"Q3",TRUE,"Q4")</f>
        <v>Q2</v>
      </c>
      <c r="AN5517" s="15" t="str">
        <f>+IFERROR(VLOOKUP(Tabla1[[#This Row],[CUENTA]],CTAS[],2,0),"OTROS")</f>
        <v>OTROS</v>
      </c>
      <c r="AP5517" s="15" t="str">
        <f>+IFERROR(VLOOKUP(Tabla1[[#This Row],[EMPLEADO]],IS[],3,0),"OTROS")</f>
        <v>OTROS</v>
      </c>
      <c r="AQ5517" s="15" t="str">
        <f>+IFERROR(VLOOKUP(Tabla1[[#This Row],[EMPLEADO]],IS[[NÓMINA]:[INGENIERO]],2,0),"OTROS")</f>
        <v>OTROS</v>
      </c>
    </row>
    <row r="5518" spans="1:43" x14ac:dyDescent="0.25">
      <c r="A5518" s="28" t="s">
        <v>14528</v>
      </c>
      <c r="B5518" s="29">
        <v>1</v>
      </c>
      <c r="C5518" s="29" t="s">
        <v>15326</v>
      </c>
      <c r="D5518" s="30" t="s">
        <v>38</v>
      </c>
      <c r="E5518" s="31" t="s">
        <v>176</v>
      </c>
      <c r="F5518" s="31" t="s">
        <v>15327</v>
      </c>
      <c r="G5518" s="88" t="s">
        <v>13468</v>
      </c>
      <c r="H5518" s="29" t="s">
        <v>58</v>
      </c>
      <c r="I5518" s="32" t="s">
        <v>43</v>
      </c>
      <c r="J5518" s="29" t="s">
        <v>8</v>
      </c>
      <c r="K5518" s="33" t="s">
        <v>338</v>
      </c>
      <c r="L5518" s="33" t="s">
        <v>13469</v>
      </c>
      <c r="M5518" s="29" t="s">
        <v>736</v>
      </c>
      <c r="N5518" s="29">
        <v>0</v>
      </c>
      <c r="O5518" s="29" t="s">
        <v>47</v>
      </c>
      <c r="P5518" s="33">
        <v>21</v>
      </c>
      <c r="Q5518" s="33" t="s">
        <v>62</v>
      </c>
      <c r="R5518" s="80" t="s">
        <v>49</v>
      </c>
      <c r="S5518" s="81" t="s">
        <v>50</v>
      </c>
      <c r="T5518" s="81" t="s">
        <v>51</v>
      </c>
      <c r="U5518" s="82" t="s">
        <v>154</v>
      </c>
      <c r="V5518" s="83">
        <v>0.6</v>
      </c>
      <c r="W5518" s="89">
        <v>429.00000000000006</v>
      </c>
      <c r="X5518" s="85">
        <v>1</v>
      </c>
      <c r="Y5518" s="86">
        <v>0.87</v>
      </c>
      <c r="Z5518" s="82">
        <v>5</v>
      </c>
      <c r="AA5518" s="87">
        <v>0.17399999999999999</v>
      </c>
      <c r="AB5518" s="83">
        <v>0</v>
      </c>
      <c r="AC5518" s="89">
        <v>0</v>
      </c>
      <c r="AD5518" s="90">
        <v>43627</v>
      </c>
      <c r="AE5518" s="90">
        <v>43627</v>
      </c>
      <c r="AF5518" s="82">
        <v>0</v>
      </c>
      <c r="AG5518" s="84" t="s">
        <v>53</v>
      </c>
      <c r="AH5518" s="83">
        <v>0</v>
      </c>
      <c r="AI5518" s="89">
        <v>0</v>
      </c>
      <c r="AJ5518" s="89">
        <v>0</v>
      </c>
      <c r="AK5518" s="60" t="str">
        <f>+IF(Tabla1[[#This Row],[REQUEST_TY]]="SR MANTENIMIENTO CORRECTIVO", "EMERGENCIA", "OTROS")</f>
        <v>EMERGENCIA</v>
      </c>
      <c r="AL5518" s="6" t="str">
        <f>+_xlfn.IFS(Tabla1[[#This Row],[Veces obj]]&lt;=1,"0-1",Tabla1[[#This Row],[Veces obj]]&lt;=2,"1-2",Tabla1[[#This Row],[Veces obj]]&lt;=3,"2-3",TRUE,"&gt;3")</f>
        <v>0-1</v>
      </c>
      <c r="AM5518" s="60" t="str">
        <f>+_xlfn.IFS(MONTH(Tabla1[[#This Row],[MES]])&lt;=3,"Q1",MONTH(Tabla1[[#This Row],[MES]])&lt;=6,"Q2",MONTH(Tabla1[[#This Row],[MES]])&lt;=9,"Q3",TRUE,"Q4")</f>
        <v>Q2</v>
      </c>
      <c r="AN5518" s="15" t="str">
        <f>+IFERROR(VLOOKUP(Tabla1[[#This Row],[CUENTA]],CTAS[],2,0),"OTROS")</f>
        <v>OTROS</v>
      </c>
      <c r="AP5518" s="15" t="str">
        <f>+IFERROR(VLOOKUP(Tabla1[[#This Row],[EMPLEADO]],IS[],3,0),"OTROS")</f>
        <v>OTROS</v>
      </c>
      <c r="AQ5518" s="15" t="str">
        <f>+IFERROR(VLOOKUP(Tabla1[[#This Row],[EMPLEADO]],IS[[NÓMINA]:[INGENIERO]],2,0),"OTROS")</f>
        <v>OTROS</v>
      </c>
    </row>
    <row r="5519" spans="1:43" x14ac:dyDescent="0.25">
      <c r="A5519" s="28" t="s">
        <v>14528</v>
      </c>
      <c r="B5519" s="29">
        <v>1</v>
      </c>
      <c r="C5519" s="29" t="s">
        <v>15328</v>
      </c>
      <c r="D5519" s="30" t="s">
        <v>38</v>
      </c>
      <c r="E5519" s="31" t="s">
        <v>133</v>
      </c>
      <c r="F5519" s="31" t="s">
        <v>15329</v>
      </c>
      <c r="G5519" s="88" t="s">
        <v>4997</v>
      </c>
      <c r="H5519" s="29" t="s">
        <v>220</v>
      </c>
      <c r="I5519" s="32" t="s">
        <v>43</v>
      </c>
      <c r="J5519" s="29" t="s">
        <v>8</v>
      </c>
      <c r="K5519" s="33" t="s">
        <v>59</v>
      </c>
      <c r="L5519" s="33" t="s">
        <v>1495</v>
      </c>
      <c r="M5519" s="29" t="s">
        <v>1496</v>
      </c>
      <c r="N5519" s="29">
        <v>0</v>
      </c>
      <c r="O5519" s="29" t="s">
        <v>47</v>
      </c>
      <c r="P5519" s="33">
        <v>18</v>
      </c>
      <c r="Q5519" s="33" t="s">
        <v>62</v>
      </c>
      <c r="R5519" s="80" t="s">
        <v>138</v>
      </c>
      <c r="S5519" s="81" t="s">
        <v>139</v>
      </c>
      <c r="T5519" s="81" t="s">
        <v>51</v>
      </c>
      <c r="U5519" s="82" t="s">
        <v>262</v>
      </c>
      <c r="V5519" s="83">
        <v>1.05</v>
      </c>
      <c r="W5519" s="89">
        <v>1651.6500000000003</v>
      </c>
      <c r="X5519" s="85">
        <v>1</v>
      </c>
      <c r="Y5519" s="86">
        <v>1.27</v>
      </c>
      <c r="Z5519" s="82">
        <v>4</v>
      </c>
      <c r="AA5519" s="87">
        <v>0.3175</v>
      </c>
      <c r="AB5519" s="83">
        <v>0</v>
      </c>
      <c r="AC5519" s="89">
        <v>0</v>
      </c>
      <c r="AD5519" s="90">
        <v>43627</v>
      </c>
      <c r="AE5519" s="90">
        <v>43627</v>
      </c>
      <c r="AF5519" s="82">
        <v>0</v>
      </c>
      <c r="AG5519" s="84" t="s">
        <v>53</v>
      </c>
      <c r="AH5519" s="83">
        <v>0</v>
      </c>
      <c r="AI5519" s="89">
        <v>0</v>
      </c>
      <c r="AJ5519" s="89">
        <v>0</v>
      </c>
      <c r="AK5519" s="60" t="str">
        <f>+IF(Tabla1[[#This Row],[REQUEST_TY]]="SR MANTENIMIENTO CORRECTIVO", "EMERGENCIA", "OTROS")</f>
        <v>EMERGENCIA</v>
      </c>
      <c r="AL5519" s="6" t="str">
        <f>+_xlfn.IFS(Tabla1[[#This Row],[Veces obj]]&lt;=1,"0-1",Tabla1[[#This Row],[Veces obj]]&lt;=2,"1-2",Tabla1[[#This Row],[Veces obj]]&lt;=3,"2-3",TRUE,"&gt;3")</f>
        <v>0-1</v>
      </c>
      <c r="AM5519" s="60" t="str">
        <f>+_xlfn.IFS(MONTH(Tabla1[[#This Row],[MES]])&lt;=3,"Q1",MONTH(Tabla1[[#This Row],[MES]])&lt;=6,"Q2",MONTH(Tabla1[[#This Row],[MES]])&lt;=9,"Q3",TRUE,"Q4")</f>
        <v>Q2</v>
      </c>
      <c r="AN5519" s="15" t="str">
        <f>+IFERROR(VLOOKUP(Tabla1[[#This Row],[CUENTA]],CTAS[],2,0),"OTROS")</f>
        <v>OTROS</v>
      </c>
      <c r="AP5519" s="15" t="str">
        <f>+IFERROR(VLOOKUP(Tabla1[[#This Row],[EMPLEADO]],IS[],3,0),"OTROS")</f>
        <v>OTROS</v>
      </c>
      <c r="AQ5519" s="15" t="str">
        <f>+IFERROR(VLOOKUP(Tabla1[[#This Row],[EMPLEADO]],IS[[NÓMINA]:[INGENIERO]],2,0),"OTROS")</f>
        <v>OTROS</v>
      </c>
    </row>
    <row r="5520" spans="1:43" x14ac:dyDescent="0.25">
      <c r="A5520" s="28" t="s">
        <v>14528</v>
      </c>
      <c r="B5520" s="29">
        <v>1</v>
      </c>
      <c r="C5520" s="29" t="s">
        <v>15330</v>
      </c>
      <c r="D5520" s="30" t="s">
        <v>38</v>
      </c>
      <c r="E5520" s="31" t="s">
        <v>4018</v>
      </c>
      <c r="F5520" s="31" t="s">
        <v>15331</v>
      </c>
      <c r="G5520" s="88" t="s">
        <v>4020</v>
      </c>
      <c r="H5520" s="29" t="s">
        <v>106</v>
      </c>
      <c r="I5520" s="32" t="s">
        <v>43</v>
      </c>
      <c r="J5520" s="29" t="s">
        <v>8</v>
      </c>
      <c r="K5520" s="33" t="s">
        <v>102</v>
      </c>
      <c r="L5520" s="33" t="s">
        <v>376</v>
      </c>
      <c r="M5520" s="29" t="s">
        <v>310</v>
      </c>
      <c r="N5520" s="29">
        <v>0</v>
      </c>
      <c r="O5520" s="29" t="s">
        <v>47</v>
      </c>
      <c r="P5520" s="33">
        <v>107</v>
      </c>
      <c r="Q5520" s="33" t="s">
        <v>48</v>
      </c>
      <c r="R5520" s="80" t="s">
        <v>138</v>
      </c>
      <c r="S5520" s="81" t="s">
        <v>139</v>
      </c>
      <c r="T5520" s="81" t="s">
        <v>51</v>
      </c>
      <c r="U5520" s="82" t="s">
        <v>353</v>
      </c>
      <c r="V5520" s="83">
        <v>1.1499999999999999</v>
      </c>
      <c r="W5520" s="89">
        <v>1808.95</v>
      </c>
      <c r="X5520" s="85">
        <v>1</v>
      </c>
      <c r="Y5520" s="86">
        <v>3.3</v>
      </c>
      <c r="Z5520" s="82">
        <v>4</v>
      </c>
      <c r="AA5520" s="87">
        <v>0.82499999999999996</v>
      </c>
      <c r="AB5520" s="83">
        <v>0</v>
      </c>
      <c r="AC5520" s="89">
        <v>0</v>
      </c>
      <c r="AD5520" s="90">
        <v>43626</v>
      </c>
      <c r="AE5520" s="90">
        <v>43627</v>
      </c>
      <c r="AF5520" s="82">
        <v>1</v>
      </c>
      <c r="AG5520" s="84" t="s">
        <v>53</v>
      </c>
      <c r="AH5520" s="83">
        <v>0</v>
      </c>
      <c r="AI5520" s="89">
        <v>0</v>
      </c>
      <c r="AJ5520" s="89">
        <v>0</v>
      </c>
      <c r="AK5520" s="60" t="str">
        <f>+IF(Tabla1[[#This Row],[REQUEST_TY]]="SR MANTENIMIENTO CORRECTIVO", "EMERGENCIA", "OTROS")</f>
        <v>EMERGENCIA</v>
      </c>
      <c r="AL5520" s="6" t="str">
        <f>+_xlfn.IFS(Tabla1[[#This Row],[Veces obj]]&lt;=1,"0-1",Tabla1[[#This Row],[Veces obj]]&lt;=2,"1-2",Tabla1[[#This Row],[Veces obj]]&lt;=3,"2-3",TRUE,"&gt;3")</f>
        <v>0-1</v>
      </c>
      <c r="AM5520" s="60" t="str">
        <f>+_xlfn.IFS(MONTH(Tabla1[[#This Row],[MES]])&lt;=3,"Q1",MONTH(Tabla1[[#This Row],[MES]])&lt;=6,"Q2",MONTH(Tabla1[[#This Row],[MES]])&lt;=9,"Q3",TRUE,"Q4")</f>
        <v>Q2</v>
      </c>
      <c r="AN5520" s="15" t="str">
        <f>+IFERROR(VLOOKUP(Tabla1[[#This Row],[CUENTA]],CTAS[],2,0),"OTROS")</f>
        <v>OTROS</v>
      </c>
      <c r="AP5520" s="15" t="str">
        <f>+IFERROR(VLOOKUP(Tabla1[[#This Row],[EMPLEADO]],IS[],3,0),"OTROS")</f>
        <v>OTROS</v>
      </c>
      <c r="AQ5520" s="15" t="str">
        <f>+IFERROR(VLOOKUP(Tabla1[[#This Row],[EMPLEADO]],IS[[NÓMINA]:[INGENIERO]],2,0),"OTROS")</f>
        <v>OTROS</v>
      </c>
    </row>
    <row r="5521" spans="1:43" x14ac:dyDescent="0.25">
      <c r="A5521" s="28" t="s">
        <v>14528</v>
      </c>
      <c r="B5521" s="29">
        <v>1</v>
      </c>
      <c r="C5521" s="29" t="s">
        <v>15332</v>
      </c>
      <c r="D5521" s="30" t="s">
        <v>38</v>
      </c>
      <c r="E5521" s="31" t="s">
        <v>98</v>
      </c>
      <c r="F5521" s="31" t="s">
        <v>15333</v>
      </c>
      <c r="G5521" s="88" t="s">
        <v>1196</v>
      </c>
      <c r="H5521" s="29" t="s">
        <v>453</v>
      </c>
      <c r="I5521" s="32" t="s">
        <v>43</v>
      </c>
      <c r="J5521" s="29" t="s">
        <v>8</v>
      </c>
      <c r="K5521" s="33" t="s">
        <v>102</v>
      </c>
      <c r="L5521" s="33" t="s">
        <v>1197</v>
      </c>
      <c r="M5521" s="29" t="s">
        <v>1198</v>
      </c>
      <c r="N5521" s="29">
        <v>0</v>
      </c>
      <c r="O5521" s="29" t="s">
        <v>47</v>
      </c>
      <c r="P5521" s="33">
        <v>25</v>
      </c>
      <c r="Q5521" s="33" t="s">
        <v>62</v>
      </c>
      <c r="R5521" s="80" t="s">
        <v>63</v>
      </c>
      <c r="S5521" s="81" t="s">
        <v>64</v>
      </c>
      <c r="T5521" s="81" t="s">
        <v>51</v>
      </c>
      <c r="U5521" s="82" t="s">
        <v>65</v>
      </c>
      <c r="V5521" s="83">
        <v>0.8</v>
      </c>
      <c r="W5521" s="89">
        <v>1092</v>
      </c>
      <c r="X5521" s="85">
        <v>1</v>
      </c>
      <c r="Y5521" s="86">
        <v>0</v>
      </c>
      <c r="Z5521" s="82">
        <v>5</v>
      </c>
      <c r="AA5521" s="87">
        <v>0</v>
      </c>
      <c r="AB5521" s="83">
        <v>0</v>
      </c>
      <c r="AC5521" s="89">
        <v>0</v>
      </c>
      <c r="AD5521" s="90">
        <v>43627</v>
      </c>
      <c r="AE5521" s="90">
        <v>43627</v>
      </c>
      <c r="AF5521" s="82">
        <v>0</v>
      </c>
      <c r="AG5521" s="84" t="s">
        <v>53</v>
      </c>
      <c r="AH5521" s="83">
        <v>0</v>
      </c>
      <c r="AI5521" s="89">
        <v>0</v>
      </c>
      <c r="AJ5521" s="89">
        <v>0</v>
      </c>
      <c r="AK5521" s="60" t="str">
        <f>+IF(Tabla1[[#This Row],[REQUEST_TY]]="SR MANTENIMIENTO CORRECTIVO", "EMERGENCIA", "OTROS")</f>
        <v>EMERGENCIA</v>
      </c>
      <c r="AL5521" s="6" t="str">
        <f>+_xlfn.IFS(Tabla1[[#This Row],[Veces obj]]&lt;=1,"0-1",Tabla1[[#This Row],[Veces obj]]&lt;=2,"1-2",Tabla1[[#This Row],[Veces obj]]&lt;=3,"2-3",TRUE,"&gt;3")</f>
        <v>0-1</v>
      </c>
      <c r="AM5521" s="60" t="str">
        <f>+_xlfn.IFS(MONTH(Tabla1[[#This Row],[MES]])&lt;=3,"Q1",MONTH(Tabla1[[#This Row],[MES]])&lt;=6,"Q2",MONTH(Tabla1[[#This Row],[MES]])&lt;=9,"Q3",TRUE,"Q4")</f>
        <v>Q2</v>
      </c>
      <c r="AN5521" s="15" t="str">
        <f>+IFERROR(VLOOKUP(Tabla1[[#This Row],[CUENTA]],CTAS[],2,0),"OTROS")</f>
        <v>OTROS</v>
      </c>
      <c r="AP5521" s="15" t="str">
        <f>+IFERROR(VLOOKUP(Tabla1[[#This Row],[EMPLEADO]],IS[],3,0),"OTROS")</f>
        <v>OTROS</v>
      </c>
      <c r="AQ5521" s="15" t="str">
        <f>+IFERROR(VLOOKUP(Tabla1[[#This Row],[EMPLEADO]],IS[[NÓMINA]:[INGENIERO]],2,0),"OTROS")</f>
        <v>OTROS</v>
      </c>
    </row>
    <row r="5522" spans="1:43" x14ac:dyDescent="0.25">
      <c r="A5522" s="28" t="s">
        <v>14528</v>
      </c>
      <c r="B5522" s="29">
        <v>1</v>
      </c>
      <c r="C5522" s="29" t="s">
        <v>15334</v>
      </c>
      <c r="D5522" s="30" t="s">
        <v>38</v>
      </c>
      <c r="E5522" s="31" t="s">
        <v>373</v>
      </c>
      <c r="F5522" s="31" t="s">
        <v>15335</v>
      </c>
      <c r="G5522" s="88" t="s">
        <v>11391</v>
      </c>
      <c r="H5522" s="29" t="s">
        <v>679</v>
      </c>
      <c r="I5522" s="32" t="s">
        <v>43</v>
      </c>
      <c r="J5522" s="29" t="s">
        <v>8</v>
      </c>
      <c r="K5522" s="33" t="s">
        <v>338</v>
      </c>
      <c r="L5522" s="33" t="s">
        <v>11392</v>
      </c>
      <c r="M5522" s="29" t="s">
        <v>109</v>
      </c>
      <c r="N5522" s="29">
        <v>0</v>
      </c>
      <c r="O5522" s="29" t="s">
        <v>47</v>
      </c>
      <c r="P5522" s="33">
        <v>3</v>
      </c>
      <c r="Q5522" s="33" t="s">
        <v>388</v>
      </c>
      <c r="R5522" s="80" t="s">
        <v>153</v>
      </c>
      <c r="S5522" s="81" t="s">
        <v>50</v>
      </c>
      <c r="T5522" s="81" t="s">
        <v>51</v>
      </c>
      <c r="U5522" s="82" t="s">
        <v>641</v>
      </c>
      <c r="V5522" s="83">
        <v>0</v>
      </c>
      <c r="W5522" s="89">
        <v>0</v>
      </c>
      <c r="X5522" s="85">
        <v>1</v>
      </c>
      <c r="Y5522" s="86">
        <v>2.8</v>
      </c>
      <c r="Z5522" s="82">
        <v>5</v>
      </c>
      <c r="AA5522" s="87">
        <v>0.55999999999999994</v>
      </c>
      <c r="AB5522" s="83">
        <v>0</v>
      </c>
      <c r="AC5522" s="89">
        <v>0</v>
      </c>
      <c r="AD5522" s="90">
        <v>43627</v>
      </c>
      <c r="AE5522" s="90">
        <v>43627</v>
      </c>
      <c r="AF5522" s="82">
        <v>0</v>
      </c>
      <c r="AG5522" s="84" t="s">
        <v>53</v>
      </c>
      <c r="AH5522" s="83">
        <v>0</v>
      </c>
      <c r="AI5522" s="89">
        <v>0</v>
      </c>
      <c r="AJ5522" s="89">
        <v>0</v>
      </c>
      <c r="AK5522" s="60" t="str">
        <f>+IF(Tabla1[[#This Row],[REQUEST_TY]]="SR MANTENIMIENTO CORRECTIVO", "EMERGENCIA", "OTROS")</f>
        <v>EMERGENCIA</v>
      </c>
      <c r="AL5522" s="6" t="str">
        <f>+_xlfn.IFS(Tabla1[[#This Row],[Veces obj]]&lt;=1,"0-1",Tabla1[[#This Row],[Veces obj]]&lt;=2,"1-2",Tabla1[[#This Row],[Veces obj]]&lt;=3,"2-3",TRUE,"&gt;3")</f>
        <v>0-1</v>
      </c>
      <c r="AM5522" s="60" t="str">
        <f>+_xlfn.IFS(MONTH(Tabla1[[#This Row],[MES]])&lt;=3,"Q1",MONTH(Tabla1[[#This Row],[MES]])&lt;=6,"Q2",MONTH(Tabla1[[#This Row],[MES]])&lt;=9,"Q3",TRUE,"Q4")</f>
        <v>Q2</v>
      </c>
      <c r="AN5522" s="15" t="str">
        <f>+IFERROR(VLOOKUP(Tabla1[[#This Row],[CUENTA]],CTAS[],2,0),"OTROS")</f>
        <v>OTROS</v>
      </c>
      <c r="AP5522" s="15" t="str">
        <f>+IFERROR(VLOOKUP(Tabla1[[#This Row],[EMPLEADO]],IS[],3,0),"OTROS")</f>
        <v>OTROS</v>
      </c>
      <c r="AQ5522" s="15" t="str">
        <f>+IFERROR(VLOOKUP(Tabla1[[#This Row],[EMPLEADO]],IS[[NÓMINA]:[INGENIERO]],2,0),"OTROS")</f>
        <v>OTROS</v>
      </c>
    </row>
    <row r="5523" spans="1:43" x14ac:dyDescent="0.25">
      <c r="A5523" s="28" t="s">
        <v>14528</v>
      </c>
      <c r="B5523" s="29">
        <v>1</v>
      </c>
      <c r="C5523" s="29" t="s">
        <v>15336</v>
      </c>
      <c r="D5523" s="30" t="s">
        <v>38</v>
      </c>
      <c r="E5523" s="31" t="s">
        <v>39</v>
      </c>
      <c r="F5523" s="31" t="s">
        <v>15337</v>
      </c>
      <c r="G5523" s="88" t="s">
        <v>15338</v>
      </c>
      <c r="H5523" s="29" t="s">
        <v>11609</v>
      </c>
      <c r="I5523" s="32" t="s">
        <v>43</v>
      </c>
      <c r="J5523" s="29" t="s">
        <v>8</v>
      </c>
      <c r="K5523" s="33" t="s">
        <v>2886</v>
      </c>
      <c r="L5523" s="33" t="s">
        <v>15339</v>
      </c>
      <c r="M5523" s="29" t="s">
        <v>1055</v>
      </c>
      <c r="N5523" s="29">
        <v>1</v>
      </c>
      <c r="O5523" s="29" t="s">
        <v>47</v>
      </c>
      <c r="P5523" s="33">
        <v>2748</v>
      </c>
      <c r="Q5523" s="33" t="s">
        <v>48</v>
      </c>
      <c r="R5523" s="80" t="s">
        <v>49</v>
      </c>
      <c r="S5523" s="81" t="s">
        <v>50</v>
      </c>
      <c r="T5523" s="81" t="s">
        <v>51</v>
      </c>
      <c r="U5523" s="82" t="s">
        <v>52</v>
      </c>
      <c r="V5523" s="83">
        <v>1.05</v>
      </c>
      <c r="W5523" s="89">
        <v>0</v>
      </c>
      <c r="X5523" s="85">
        <v>1</v>
      </c>
      <c r="Y5523" s="86">
        <v>1.67</v>
      </c>
      <c r="Z5523" s="82">
        <v>5</v>
      </c>
      <c r="AA5523" s="87">
        <v>0.33399999999999996</v>
      </c>
      <c r="AB5523" s="83">
        <v>0</v>
      </c>
      <c r="AC5523" s="89">
        <v>0</v>
      </c>
      <c r="AD5523" s="90">
        <v>43627</v>
      </c>
      <c r="AE5523" s="90">
        <v>43627</v>
      </c>
      <c r="AF5523" s="82">
        <v>0</v>
      </c>
      <c r="AG5523" s="84" t="s">
        <v>53</v>
      </c>
      <c r="AH5523" s="83">
        <v>0</v>
      </c>
      <c r="AI5523" s="89">
        <v>0</v>
      </c>
      <c r="AJ5523" s="89">
        <v>0</v>
      </c>
      <c r="AK5523" s="60" t="str">
        <f>+IF(Tabla1[[#This Row],[REQUEST_TY]]="SR MANTENIMIENTO CORRECTIVO", "EMERGENCIA", "OTROS")</f>
        <v>EMERGENCIA</v>
      </c>
      <c r="AL5523" s="6" t="str">
        <f>+_xlfn.IFS(Tabla1[[#This Row],[Veces obj]]&lt;=1,"0-1",Tabla1[[#This Row],[Veces obj]]&lt;=2,"1-2",Tabla1[[#This Row],[Veces obj]]&lt;=3,"2-3",TRUE,"&gt;3")</f>
        <v>0-1</v>
      </c>
      <c r="AM5523" s="60" t="str">
        <f>+_xlfn.IFS(MONTH(Tabla1[[#This Row],[MES]])&lt;=3,"Q1",MONTH(Tabla1[[#This Row],[MES]])&lt;=6,"Q2",MONTH(Tabla1[[#This Row],[MES]])&lt;=9,"Q3",TRUE,"Q4")</f>
        <v>Q2</v>
      </c>
      <c r="AN5523" s="15" t="str">
        <f>+IFERROR(VLOOKUP(Tabla1[[#This Row],[CUENTA]],CTAS[],2,0),"OTROS")</f>
        <v>OTROS</v>
      </c>
      <c r="AP5523" s="15" t="str">
        <f>+IFERROR(VLOOKUP(Tabla1[[#This Row],[EMPLEADO]],IS[],3,0),"OTROS")</f>
        <v>OTROS</v>
      </c>
      <c r="AQ5523" s="15" t="str">
        <f>+IFERROR(VLOOKUP(Tabla1[[#This Row],[EMPLEADO]],IS[[NÓMINA]:[INGENIERO]],2,0),"OTROS")</f>
        <v>OTROS</v>
      </c>
    </row>
    <row r="5524" spans="1:43" x14ac:dyDescent="0.25">
      <c r="A5524" s="28" t="s">
        <v>14528</v>
      </c>
      <c r="B5524" s="29">
        <v>1</v>
      </c>
      <c r="C5524" s="29" t="s">
        <v>15340</v>
      </c>
      <c r="D5524" s="30" t="s">
        <v>38</v>
      </c>
      <c r="E5524" s="31" t="s">
        <v>113</v>
      </c>
      <c r="F5524" s="31" t="s">
        <v>15341</v>
      </c>
      <c r="G5524" s="88" t="s">
        <v>15342</v>
      </c>
      <c r="H5524" s="29" t="s">
        <v>297</v>
      </c>
      <c r="I5524" s="32" t="s">
        <v>43</v>
      </c>
      <c r="J5524" s="29" t="s">
        <v>8</v>
      </c>
      <c r="K5524" s="33" t="s">
        <v>199</v>
      </c>
      <c r="L5524" s="33" t="s">
        <v>15343</v>
      </c>
      <c r="M5524" s="29" t="s">
        <v>94</v>
      </c>
      <c r="N5524" s="29">
        <v>0</v>
      </c>
      <c r="O5524" s="29" t="s">
        <v>47</v>
      </c>
      <c r="P5524" s="33">
        <v>276</v>
      </c>
      <c r="Q5524" s="33" t="s">
        <v>48</v>
      </c>
      <c r="R5524" s="80" t="s">
        <v>49</v>
      </c>
      <c r="S5524" s="81" t="s">
        <v>50</v>
      </c>
      <c r="T5524" s="81" t="s">
        <v>51</v>
      </c>
      <c r="U5524" s="82" t="s">
        <v>52</v>
      </c>
      <c r="V5524" s="83">
        <v>1.05</v>
      </c>
      <c r="W5524" s="89">
        <v>750.75000000000011</v>
      </c>
      <c r="X5524" s="85">
        <v>1</v>
      </c>
      <c r="Y5524" s="86">
        <v>0.73</v>
      </c>
      <c r="Z5524" s="82">
        <v>5</v>
      </c>
      <c r="AA5524" s="87">
        <v>0.14599999999999999</v>
      </c>
      <c r="AB5524" s="83">
        <v>0</v>
      </c>
      <c r="AC5524" s="89">
        <v>0</v>
      </c>
      <c r="AD5524" s="90">
        <v>43627</v>
      </c>
      <c r="AE5524" s="90">
        <v>43627</v>
      </c>
      <c r="AF5524" s="82">
        <v>0</v>
      </c>
      <c r="AG5524" s="84" t="s">
        <v>53</v>
      </c>
      <c r="AH5524" s="83">
        <v>0</v>
      </c>
      <c r="AI5524" s="89">
        <v>0</v>
      </c>
      <c r="AJ5524" s="89">
        <v>0</v>
      </c>
      <c r="AK5524" s="60" t="str">
        <f>+IF(Tabla1[[#This Row],[REQUEST_TY]]="SR MANTENIMIENTO CORRECTIVO", "EMERGENCIA", "OTROS")</f>
        <v>EMERGENCIA</v>
      </c>
      <c r="AL5524" s="6" t="str">
        <f>+_xlfn.IFS(Tabla1[[#This Row],[Veces obj]]&lt;=1,"0-1",Tabla1[[#This Row],[Veces obj]]&lt;=2,"1-2",Tabla1[[#This Row],[Veces obj]]&lt;=3,"2-3",TRUE,"&gt;3")</f>
        <v>0-1</v>
      </c>
      <c r="AM5524" s="60" t="str">
        <f>+_xlfn.IFS(MONTH(Tabla1[[#This Row],[MES]])&lt;=3,"Q1",MONTH(Tabla1[[#This Row],[MES]])&lt;=6,"Q2",MONTH(Tabla1[[#This Row],[MES]])&lt;=9,"Q3",TRUE,"Q4")</f>
        <v>Q2</v>
      </c>
      <c r="AN5524" s="15" t="str">
        <f>+IFERROR(VLOOKUP(Tabla1[[#This Row],[CUENTA]],CTAS[],2,0),"OTROS")</f>
        <v>OTROS</v>
      </c>
      <c r="AP5524" s="15" t="str">
        <f>+IFERROR(VLOOKUP(Tabla1[[#This Row],[EMPLEADO]],IS[],3,0),"OTROS")</f>
        <v>JUAREZ</v>
      </c>
      <c r="AQ5524" s="15" t="str">
        <f>+IFERROR(VLOOKUP(Tabla1[[#This Row],[EMPLEADO]],IS[[NÓMINA]:[INGENIERO]],2,0),"OTROS")</f>
        <v>ALFREDO TORRES</v>
      </c>
    </row>
    <row r="5525" spans="1:43" x14ac:dyDescent="0.25">
      <c r="A5525" s="28" t="s">
        <v>14528</v>
      </c>
      <c r="B5525" s="29">
        <v>1</v>
      </c>
      <c r="C5525" s="29" t="s">
        <v>15344</v>
      </c>
      <c r="D5525" s="30" t="s">
        <v>38</v>
      </c>
      <c r="E5525" s="31" t="s">
        <v>133</v>
      </c>
      <c r="F5525" s="31" t="s">
        <v>15345</v>
      </c>
      <c r="G5525" s="88" t="s">
        <v>3305</v>
      </c>
      <c r="H5525" s="29" t="s">
        <v>136</v>
      </c>
      <c r="I5525" s="32" t="s">
        <v>43</v>
      </c>
      <c r="J5525" s="29" t="s">
        <v>8</v>
      </c>
      <c r="K5525" s="33" t="s">
        <v>59</v>
      </c>
      <c r="L5525" s="33" t="s">
        <v>3306</v>
      </c>
      <c r="M5525" s="29" t="s">
        <v>736</v>
      </c>
      <c r="N5525" s="29">
        <v>0</v>
      </c>
      <c r="O5525" s="29" t="s">
        <v>47</v>
      </c>
      <c r="P5525" s="33">
        <v>11</v>
      </c>
      <c r="Q5525" s="33" t="s">
        <v>194</v>
      </c>
      <c r="R5525" s="80" t="s">
        <v>138</v>
      </c>
      <c r="S5525" s="81" t="s">
        <v>139</v>
      </c>
      <c r="T5525" s="81" t="s">
        <v>51</v>
      </c>
      <c r="U5525" s="82" t="s">
        <v>224</v>
      </c>
      <c r="V5525" s="83">
        <v>0.8</v>
      </c>
      <c r="W5525" s="89">
        <v>1258.4000000000003</v>
      </c>
      <c r="X5525" s="85">
        <v>1</v>
      </c>
      <c r="Y5525" s="86">
        <v>2.75</v>
      </c>
      <c r="Z5525" s="82">
        <v>4</v>
      </c>
      <c r="AA5525" s="87">
        <v>0.6875</v>
      </c>
      <c r="AB5525" s="83">
        <v>0</v>
      </c>
      <c r="AC5525" s="89">
        <v>0</v>
      </c>
      <c r="AD5525" s="90">
        <v>43627</v>
      </c>
      <c r="AE5525" s="90">
        <v>43627</v>
      </c>
      <c r="AF5525" s="82">
        <v>0</v>
      </c>
      <c r="AG5525" s="84" t="s">
        <v>53</v>
      </c>
      <c r="AH5525" s="83">
        <v>0</v>
      </c>
      <c r="AI5525" s="89">
        <v>0</v>
      </c>
      <c r="AJ5525" s="89">
        <v>0</v>
      </c>
      <c r="AK5525" s="60" t="str">
        <f>+IF(Tabla1[[#This Row],[REQUEST_TY]]="SR MANTENIMIENTO CORRECTIVO", "EMERGENCIA", "OTROS")</f>
        <v>EMERGENCIA</v>
      </c>
      <c r="AL5525" s="6" t="str">
        <f>+_xlfn.IFS(Tabla1[[#This Row],[Veces obj]]&lt;=1,"0-1",Tabla1[[#This Row],[Veces obj]]&lt;=2,"1-2",Tabla1[[#This Row],[Veces obj]]&lt;=3,"2-3",TRUE,"&gt;3")</f>
        <v>0-1</v>
      </c>
      <c r="AM5525" s="60" t="str">
        <f>+_xlfn.IFS(MONTH(Tabla1[[#This Row],[MES]])&lt;=3,"Q1",MONTH(Tabla1[[#This Row],[MES]])&lt;=6,"Q2",MONTH(Tabla1[[#This Row],[MES]])&lt;=9,"Q3",TRUE,"Q4")</f>
        <v>Q2</v>
      </c>
      <c r="AN5525" s="15" t="str">
        <f>+IFERROR(VLOOKUP(Tabla1[[#This Row],[CUENTA]],CTAS[],2,0),"OTROS")</f>
        <v>OTROS</v>
      </c>
      <c r="AP5525" s="15" t="str">
        <f>+IFERROR(VLOOKUP(Tabla1[[#This Row],[EMPLEADO]],IS[],3,0),"OTROS")</f>
        <v>OTROS</v>
      </c>
      <c r="AQ5525" s="15" t="str">
        <f>+IFERROR(VLOOKUP(Tabla1[[#This Row],[EMPLEADO]],IS[[NÓMINA]:[INGENIERO]],2,0),"OTROS")</f>
        <v>OTROS</v>
      </c>
    </row>
    <row r="5526" spans="1:43" x14ac:dyDescent="0.25">
      <c r="A5526" s="28" t="s">
        <v>14528</v>
      </c>
      <c r="B5526" s="29">
        <v>1</v>
      </c>
      <c r="C5526" s="29" t="s">
        <v>15346</v>
      </c>
      <c r="D5526" s="30" t="s">
        <v>38</v>
      </c>
      <c r="E5526" s="31" t="s">
        <v>39</v>
      </c>
      <c r="F5526" s="31" t="s">
        <v>15347</v>
      </c>
      <c r="G5526" s="88" t="s">
        <v>15348</v>
      </c>
      <c r="H5526" s="29" t="s">
        <v>11609</v>
      </c>
      <c r="I5526" s="32" t="s">
        <v>43</v>
      </c>
      <c r="J5526" s="29" t="s">
        <v>8</v>
      </c>
      <c r="K5526" s="33" t="s">
        <v>798</v>
      </c>
      <c r="L5526" s="33" t="s">
        <v>15339</v>
      </c>
      <c r="M5526" s="29" t="s">
        <v>1055</v>
      </c>
      <c r="N5526" s="29">
        <v>1</v>
      </c>
      <c r="O5526" s="29" t="s">
        <v>47</v>
      </c>
      <c r="P5526" s="33">
        <v>195</v>
      </c>
      <c r="Q5526" s="33" t="s">
        <v>48</v>
      </c>
      <c r="R5526" s="80" t="s">
        <v>49</v>
      </c>
      <c r="S5526" s="81" t="s">
        <v>50</v>
      </c>
      <c r="T5526" s="81" t="s">
        <v>51</v>
      </c>
      <c r="U5526" s="82" t="s">
        <v>52</v>
      </c>
      <c r="V5526" s="83">
        <v>1.05</v>
      </c>
      <c r="W5526" s="89">
        <v>0</v>
      </c>
      <c r="X5526" s="85">
        <v>1</v>
      </c>
      <c r="Y5526" s="86">
        <v>0.5</v>
      </c>
      <c r="Z5526" s="82">
        <v>5</v>
      </c>
      <c r="AA5526" s="87">
        <v>0.1</v>
      </c>
      <c r="AB5526" s="83">
        <v>0</v>
      </c>
      <c r="AC5526" s="89">
        <v>0</v>
      </c>
      <c r="AD5526" s="90">
        <v>43627</v>
      </c>
      <c r="AE5526" s="90">
        <v>43627</v>
      </c>
      <c r="AF5526" s="82">
        <v>0</v>
      </c>
      <c r="AG5526" s="84" t="s">
        <v>53</v>
      </c>
      <c r="AH5526" s="83">
        <v>0</v>
      </c>
      <c r="AI5526" s="89">
        <v>0</v>
      </c>
      <c r="AJ5526" s="89">
        <v>0</v>
      </c>
      <c r="AK5526" s="60" t="str">
        <f>+IF(Tabla1[[#This Row],[REQUEST_TY]]="SR MANTENIMIENTO CORRECTIVO", "EMERGENCIA", "OTROS")</f>
        <v>EMERGENCIA</v>
      </c>
      <c r="AL5526" s="6" t="str">
        <f>+_xlfn.IFS(Tabla1[[#This Row],[Veces obj]]&lt;=1,"0-1",Tabla1[[#This Row],[Veces obj]]&lt;=2,"1-2",Tabla1[[#This Row],[Veces obj]]&lt;=3,"2-3",TRUE,"&gt;3")</f>
        <v>0-1</v>
      </c>
      <c r="AM5526" s="60" t="str">
        <f>+_xlfn.IFS(MONTH(Tabla1[[#This Row],[MES]])&lt;=3,"Q1",MONTH(Tabla1[[#This Row],[MES]])&lt;=6,"Q2",MONTH(Tabla1[[#This Row],[MES]])&lt;=9,"Q3",TRUE,"Q4")</f>
        <v>Q2</v>
      </c>
      <c r="AN5526" s="15" t="str">
        <f>+IFERROR(VLOOKUP(Tabla1[[#This Row],[CUENTA]],CTAS[],2,0),"OTROS")</f>
        <v>OTROS</v>
      </c>
      <c r="AP5526" s="15" t="str">
        <f>+IFERROR(VLOOKUP(Tabla1[[#This Row],[EMPLEADO]],IS[],3,0),"OTROS")</f>
        <v>OTROS</v>
      </c>
      <c r="AQ5526" s="15" t="str">
        <f>+IFERROR(VLOOKUP(Tabla1[[#This Row],[EMPLEADO]],IS[[NÓMINA]:[INGENIERO]],2,0),"OTROS")</f>
        <v>OTROS</v>
      </c>
    </row>
    <row r="5527" spans="1:43" x14ac:dyDescent="0.25">
      <c r="A5527" s="28" t="s">
        <v>14528</v>
      </c>
      <c r="B5527" s="29">
        <v>1</v>
      </c>
      <c r="C5527" s="29" t="s">
        <v>15349</v>
      </c>
      <c r="D5527" s="30" t="s">
        <v>3346</v>
      </c>
      <c r="E5527" s="31" t="s">
        <v>599</v>
      </c>
      <c r="F5527" s="31" t="s">
        <v>15350</v>
      </c>
      <c r="G5527" s="88" t="s">
        <v>15351</v>
      </c>
      <c r="H5527" s="29" t="s">
        <v>527</v>
      </c>
      <c r="I5527" s="32" t="s">
        <v>43</v>
      </c>
      <c r="J5527" s="29" t="s">
        <v>8</v>
      </c>
      <c r="K5527" s="33" t="s">
        <v>528</v>
      </c>
      <c r="L5527" s="33" t="s">
        <v>602</v>
      </c>
      <c r="M5527" s="29" t="s">
        <v>530</v>
      </c>
      <c r="N5527" s="29">
        <v>1</v>
      </c>
      <c r="O5527" s="29" t="s">
        <v>47</v>
      </c>
      <c r="P5527" s="33" t="s">
        <v>822</v>
      </c>
      <c r="Q5527" s="33" t="s">
        <v>48</v>
      </c>
      <c r="R5527" s="80" t="s">
        <v>242</v>
      </c>
      <c r="S5527" s="81" t="s">
        <v>64</v>
      </c>
      <c r="T5527" s="81" t="s">
        <v>51</v>
      </c>
      <c r="U5527" s="82" t="s">
        <v>96</v>
      </c>
      <c r="V5527" s="83">
        <v>1</v>
      </c>
      <c r="W5527" s="89">
        <v>0</v>
      </c>
      <c r="X5527" s="85">
        <v>0</v>
      </c>
      <c r="Y5527" s="86">
        <v>5</v>
      </c>
      <c r="Z5527" s="82">
        <v>5</v>
      </c>
      <c r="AA5527" s="87">
        <v>1</v>
      </c>
      <c r="AB5527" s="83">
        <v>0</v>
      </c>
      <c r="AC5527" s="89">
        <v>0</v>
      </c>
      <c r="AD5527" s="90">
        <v>43627</v>
      </c>
      <c r="AE5527" s="90">
        <v>43627</v>
      </c>
      <c r="AF5527" s="82">
        <v>0</v>
      </c>
      <c r="AG5527" s="84" t="s">
        <v>53</v>
      </c>
      <c r="AH5527" s="83">
        <v>0</v>
      </c>
      <c r="AI5527" s="89">
        <v>0</v>
      </c>
      <c r="AJ5527" s="89">
        <v>0</v>
      </c>
      <c r="AK5527" s="60" t="str">
        <f>+IF(Tabla1[[#This Row],[REQUEST_TY]]="SR MANTENIMIENTO CORRECTIVO", "EMERGENCIA", "OTROS")</f>
        <v>OTROS</v>
      </c>
      <c r="AL5527" s="6" t="str">
        <f>+_xlfn.IFS(Tabla1[[#This Row],[Veces obj]]&lt;=1,"0-1",Tabla1[[#This Row],[Veces obj]]&lt;=2,"1-2",Tabla1[[#This Row],[Veces obj]]&lt;=3,"2-3",TRUE,"&gt;3")</f>
        <v>0-1</v>
      </c>
      <c r="AM5527" s="60" t="str">
        <f>+_xlfn.IFS(MONTH(Tabla1[[#This Row],[MES]])&lt;=3,"Q1",MONTH(Tabla1[[#This Row],[MES]])&lt;=6,"Q2",MONTH(Tabla1[[#This Row],[MES]])&lt;=9,"Q3",TRUE,"Q4")</f>
        <v>Q2</v>
      </c>
      <c r="AN5527" s="15" t="str">
        <f>+IFERROR(VLOOKUP(Tabla1[[#This Row],[CUENTA]],CTAS[],2,0),"OTROS")</f>
        <v>OTROS</v>
      </c>
      <c r="AP5527" s="15" t="str">
        <f>+IFERROR(VLOOKUP(Tabla1[[#This Row],[EMPLEADO]],IS[],3,0),"OTROS")</f>
        <v>OTROS</v>
      </c>
      <c r="AQ5527" s="15" t="str">
        <f>+IFERROR(VLOOKUP(Tabla1[[#This Row],[EMPLEADO]],IS[[NÓMINA]:[INGENIERO]],2,0),"OTROS")</f>
        <v>OTROS</v>
      </c>
    </row>
    <row r="5528" spans="1:43" x14ac:dyDescent="0.25">
      <c r="A5528" s="28" t="s">
        <v>14528</v>
      </c>
      <c r="B5528" s="29">
        <v>1</v>
      </c>
      <c r="C5528" s="29" t="s">
        <v>15352</v>
      </c>
      <c r="D5528" s="30" t="s">
        <v>38</v>
      </c>
      <c r="E5528" s="31" t="s">
        <v>725</v>
      </c>
      <c r="F5528" s="31" t="s">
        <v>15353</v>
      </c>
      <c r="G5528" s="88" t="s">
        <v>10681</v>
      </c>
      <c r="H5528" s="29" t="s">
        <v>915</v>
      </c>
      <c r="I5528" s="32" t="s">
        <v>43</v>
      </c>
      <c r="J5528" s="29" t="s">
        <v>8</v>
      </c>
      <c r="K5528" s="33" t="s">
        <v>102</v>
      </c>
      <c r="L5528" s="33" t="s">
        <v>718</v>
      </c>
      <c r="M5528" s="29" t="s">
        <v>46</v>
      </c>
      <c r="N5528" s="29">
        <v>0</v>
      </c>
      <c r="O5528" s="29" t="s">
        <v>47</v>
      </c>
      <c r="P5528" s="33">
        <v>66</v>
      </c>
      <c r="Q5528" s="33" t="s">
        <v>48</v>
      </c>
      <c r="R5528" s="80" t="s">
        <v>223</v>
      </c>
      <c r="S5528" s="81" t="s">
        <v>139</v>
      </c>
      <c r="T5528" s="81" t="s">
        <v>51</v>
      </c>
      <c r="U5528" s="82" t="s">
        <v>353</v>
      </c>
      <c r="V5528" s="83">
        <v>1.1499999999999999</v>
      </c>
      <c r="W5528" s="89">
        <v>1808.95</v>
      </c>
      <c r="X5528" s="85">
        <v>1</v>
      </c>
      <c r="Y5528" s="86">
        <v>2.83</v>
      </c>
      <c r="Z5528" s="82">
        <v>4</v>
      </c>
      <c r="AA5528" s="87">
        <v>0.70750000000000002</v>
      </c>
      <c r="AB5528" s="83">
        <v>0</v>
      </c>
      <c r="AC5528" s="89">
        <v>0</v>
      </c>
      <c r="AD5528" s="90">
        <v>43627</v>
      </c>
      <c r="AE5528" s="90">
        <v>43627</v>
      </c>
      <c r="AF5528" s="82">
        <v>0</v>
      </c>
      <c r="AG5528" s="84" t="s">
        <v>53</v>
      </c>
      <c r="AH5528" s="83">
        <v>0</v>
      </c>
      <c r="AI5528" s="89">
        <v>0</v>
      </c>
      <c r="AJ5528" s="89">
        <v>0</v>
      </c>
      <c r="AK5528" s="60" t="str">
        <f>+IF(Tabla1[[#This Row],[REQUEST_TY]]="SR MANTENIMIENTO CORRECTIVO", "EMERGENCIA", "OTROS")</f>
        <v>EMERGENCIA</v>
      </c>
      <c r="AL5528" s="6" t="str">
        <f>+_xlfn.IFS(Tabla1[[#This Row],[Veces obj]]&lt;=1,"0-1",Tabla1[[#This Row],[Veces obj]]&lt;=2,"1-2",Tabla1[[#This Row],[Veces obj]]&lt;=3,"2-3",TRUE,"&gt;3")</f>
        <v>0-1</v>
      </c>
      <c r="AM5528" s="60" t="str">
        <f>+_xlfn.IFS(MONTH(Tabla1[[#This Row],[MES]])&lt;=3,"Q1",MONTH(Tabla1[[#This Row],[MES]])&lt;=6,"Q2",MONTH(Tabla1[[#This Row],[MES]])&lt;=9,"Q3",TRUE,"Q4")</f>
        <v>Q2</v>
      </c>
      <c r="AN5528" s="15" t="str">
        <f>+IFERROR(VLOOKUP(Tabla1[[#This Row],[CUENTA]],CTAS[],2,0),"OTROS")</f>
        <v>OTROS</v>
      </c>
      <c r="AP5528" s="15" t="str">
        <f>+IFERROR(VLOOKUP(Tabla1[[#This Row],[EMPLEADO]],IS[],3,0),"OTROS")</f>
        <v>OTROS</v>
      </c>
      <c r="AQ5528" s="15" t="str">
        <f>+IFERROR(VLOOKUP(Tabla1[[#This Row],[EMPLEADO]],IS[[NÓMINA]:[INGENIERO]],2,0),"OTROS")</f>
        <v>OTROS</v>
      </c>
    </row>
    <row r="5529" spans="1:43" x14ac:dyDescent="0.25">
      <c r="A5529" s="28" t="s">
        <v>14528</v>
      </c>
      <c r="B5529" s="29">
        <v>1</v>
      </c>
      <c r="C5529" s="29" t="s">
        <v>15354</v>
      </c>
      <c r="D5529" s="30" t="s">
        <v>38</v>
      </c>
      <c r="E5529" s="31" t="s">
        <v>226</v>
      </c>
      <c r="F5529" s="31" t="s">
        <v>15355</v>
      </c>
      <c r="G5529" s="88" t="s">
        <v>15356</v>
      </c>
      <c r="H5529" s="29" t="s">
        <v>213</v>
      </c>
      <c r="I5529" s="32" t="s">
        <v>43</v>
      </c>
      <c r="J5529" s="29" t="s">
        <v>8</v>
      </c>
      <c r="K5529" s="33" t="s">
        <v>144</v>
      </c>
      <c r="L5529" s="33" t="s">
        <v>639</v>
      </c>
      <c r="M5529" s="29" t="s">
        <v>640</v>
      </c>
      <c r="N5529" s="29">
        <v>0</v>
      </c>
      <c r="O5529" s="29" t="s">
        <v>47</v>
      </c>
      <c r="P5529" s="33">
        <v>2743</v>
      </c>
      <c r="Q5529" s="33" t="s">
        <v>48</v>
      </c>
      <c r="R5529" s="80" t="s">
        <v>153</v>
      </c>
      <c r="S5529" s="81" t="s">
        <v>50</v>
      </c>
      <c r="T5529" s="81" t="s">
        <v>51</v>
      </c>
      <c r="U5529" s="82" t="s">
        <v>52</v>
      </c>
      <c r="V5529" s="83">
        <v>1.05</v>
      </c>
      <c r="W5529" s="89">
        <v>750.75000000000011</v>
      </c>
      <c r="X5529" s="85">
        <v>1</v>
      </c>
      <c r="Y5529" s="86">
        <v>1.86</v>
      </c>
      <c r="Z5529" s="82">
        <v>5</v>
      </c>
      <c r="AA5529" s="87">
        <v>0.372</v>
      </c>
      <c r="AB5529" s="83">
        <v>0</v>
      </c>
      <c r="AC5529" s="89">
        <v>0</v>
      </c>
      <c r="AD5529" s="90">
        <v>43627</v>
      </c>
      <c r="AE5529" s="90">
        <v>43627</v>
      </c>
      <c r="AF5529" s="82">
        <v>0</v>
      </c>
      <c r="AG5529" s="84" t="s">
        <v>53</v>
      </c>
      <c r="AH5529" s="83">
        <v>0</v>
      </c>
      <c r="AI5529" s="89">
        <v>0</v>
      </c>
      <c r="AJ5529" s="89">
        <v>0</v>
      </c>
      <c r="AK5529" s="60" t="str">
        <f>+IF(Tabla1[[#This Row],[REQUEST_TY]]="SR MANTENIMIENTO CORRECTIVO", "EMERGENCIA", "OTROS")</f>
        <v>EMERGENCIA</v>
      </c>
      <c r="AL5529" s="6" t="str">
        <f>+_xlfn.IFS(Tabla1[[#This Row],[Veces obj]]&lt;=1,"0-1",Tabla1[[#This Row],[Veces obj]]&lt;=2,"1-2",Tabla1[[#This Row],[Veces obj]]&lt;=3,"2-3",TRUE,"&gt;3")</f>
        <v>0-1</v>
      </c>
      <c r="AM5529" s="60" t="str">
        <f>+_xlfn.IFS(MONTH(Tabla1[[#This Row],[MES]])&lt;=3,"Q1",MONTH(Tabla1[[#This Row],[MES]])&lt;=6,"Q2",MONTH(Tabla1[[#This Row],[MES]])&lt;=9,"Q3",TRUE,"Q4")</f>
        <v>Q2</v>
      </c>
      <c r="AN5529" s="15" t="str">
        <f>+IFERROR(VLOOKUP(Tabla1[[#This Row],[CUENTA]],CTAS[],2,0),"OTROS")</f>
        <v>OTROS</v>
      </c>
      <c r="AP5529" s="15" t="str">
        <f>+IFERROR(VLOOKUP(Tabla1[[#This Row],[EMPLEADO]],IS[],3,0),"OTROS")</f>
        <v>OTROS</v>
      </c>
      <c r="AQ5529" s="15" t="str">
        <f>+IFERROR(VLOOKUP(Tabla1[[#This Row],[EMPLEADO]],IS[[NÓMINA]:[INGENIERO]],2,0),"OTROS")</f>
        <v>OTROS</v>
      </c>
    </row>
    <row r="5530" spans="1:43" x14ac:dyDescent="0.25">
      <c r="A5530" s="28" t="s">
        <v>14528</v>
      </c>
      <c r="B5530" s="29">
        <v>1</v>
      </c>
      <c r="C5530" s="29" t="s">
        <v>15357</v>
      </c>
      <c r="D5530" s="30" t="s">
        <v>38</v>
      </c>
      <c r="E5530" s="31" t="s">
        <v>133</v>
      </c>
      <c r="F5530" s="31" t="s">
        <v>15358</v>
      </c>
      <c r="G5530" s="88" t="s">
        <v>2958</v>
      </c>
      <c r="H5530" s="29" t="s">
        <v>220</v>
      </c>
      <c r="I5530" s="32" t="s">
        <v>43</v>
      </c>
      <c r="J5530" s="29" t="s">
        <v>8</v>
      </c>
      <c r="K5530" s="33" t="s">
        <v>59</v>
      </c>
      <c r="L5530" s="33" t="s">
        <v>3306</v>
      </c>
      <c r="M5530" s="29" t="s">
        <v>736</v>
      </c>
      <c r="N5530" s="29">
        <v>0</v>
      </c>
      <c r="O5530" s="29" t="s">
        <v>47</v>
      </c>
      <c r="P5530" s="33">
        <v>7</v>
      </c>
      <c r="Q5530" s="33" t="s">
        <v>194</v>
      </c>
      <c r="R5530" s="80" t="s">
        <v>138</v>
      </c>
      <c r="S5530" s="81" t="s">
        <v>139</v>
      </c>
      <c r="T5530" s="81" t="s">
        <v>51</v>
      </c>
      <c r="U5530" s="82" t="s">
        <v>224</v>
      </c>
      <c r="V5530" s="83">
        <v>0.8</v>
      </c>
      <c r="W5530" s="89">
        <v>1258.4000000000003</v>
      </c>
      <c r="X5530" s="85">
        <v>1</v>
      </c>
      <c r="Y5530" s="86">
        <v>3.25</v>
      </c>
      <c r="Z5530" s="82">
        <v>4</v>
      </c>
      <c r="AA5530" s="87">
        <v>0.8125</v>
      </c>
      <c r="AB5530" s="83">
        <v>0</v>
      </c>
      <c r="AC5530" s="89">
        <v>0</v>
      </c>
      <c r="AD5530" s="90">
        <v>43627</v>
      </c>
      <c r="AE5530" s="90">
        <v>43627</v>
      </c>
      <c r="AF5530" s="82">
        <v>0</v>
      </c>
      <c r="AG5530" s="84" t="s">
        <v>53</v>
      </c>
      <c r="AH5530" s="83">
        <v>0</v>
      </c>
      <c r="AI5530" s="89">
        <v>0</v>
      </c>
      <c r="AJ5530" s="89">
        <v>0</v>
      </c>
      <c r="AK5530" s="60" t="str">
        <f>+IF(Tabla1[[#This Row],[REQUEST_TY]]="SR MANTENIMIENTO CORRECTIVO", "EMERGENCIA", "OTROS")</f>
        <v>EMERGENCIA</v>
      </c>
      <c r="AL5530" s="6" t="str">
        <f>+_xlfn.IFS(Tabla1[[#This Row],[Veces obj]]&lt;=1,"0-1",Tabla1[[#This Row],[Veces obj]]&lt;=2,"1-2",Tabla1[[#This Row],[Veces obj]]&lt;=3,"2-3",TRUE,"&gt;3")</f>
        <v>0-1</v>
      </c>
      <c r="AM5530" s="60" t="str">
        <f>+_xlfn.IFS(MONTH(Tabla1[[#This Row],[MES]])&lt;=3,"Q1",MONTH(Tabla1[[#This Row],[MES]])&lt;=6,"Q2",MONTH(Tabla1[[#This Row],[MES]])&lt;=9,"Q3",TRUE,"Q4")</f>
        <v>Q2</v>
      </c>
      <c r="AN5530" s="15" t="str">
        <f>+IFERROR(VLOOKUP(Tabla1[[#This Row],[CUENTA]],CTAS[],2,0),"OTROS")</f>
        <v>OTROS</v>
      </c>
      <c r="AP5530" s="15" t="str">
        <f>+IFERROR(VLOOKUP(Tabla1[[#This Row],[EMPLEADO]],IS[],3,0),"OTROS")</f>
        <v>OTROS</v>
      </c>
      <c r="AQ5530" s="15" t="str">
        <f>+IFERROR(VLOOKUP(Tabla1[[#This Row],[EMPLEADO]],IS[[NÓMINA]:[INGENIERO]],2,0),"OTROS")</f>
        <v>OTROS</v>
      </c>
    </row>
    <row r="5531" spans="1:43" x14ac:dyDescent="0.25">
      <c r="A5531" s="28" t="s">
        <v>14528</v>
      </c>
      <c r="B5531" s="29">
        <v>1</v>
      </c>
      <c r="C5531" s="29" t="s">
        <v>15359</v>
      </c>
      <c r="D5531" s="30" t="s">
        <v>38</v>
      </c>
      <c r="E5531" s="31" t="s">
        <v>11566</v>
      </c>
      <c r="F5531" s="31" t="s">
        <v>15275</v>
      </c>
      <c r="G5531" s="88" t="s">
        <v>15360</v>
      </c>
      <c r="H5531" s="29" t="s">
        <v>471</v>
      </c>
      <c r="I5531" s="32" t="s">
        <v>43</v>
      </c>
      <c r="J5531" s="29" t="s">
        <v>8</v>
      </c>
      <c r="K5531" s="33" t="s">
        <v>15361</v>
      </c>
      <c r="L5531" s="33" t="s">
        <v>15362</v>
      </c>
      <c r="M5531" s="29" t="s">
        <v>316</v>
      </c>
      <c r="N5531" s="29">
        <v>0</v>
      </c>
      <c r="O5531" s="29" t="s">
        <v>47</v>
      </c>
      <c r="P5531" s="33">
        <v>2748</v>
      </c>
      <c r="Q5531" s="33" t="s">
        <v>48</v>
      </c>
      <c r="R5531" s="80" t="s">
        <v>49</v>
      </c>
      <c r="S5531" s="81" t="s">
        <v>50</v>
      </c>
      <c r="T5531" s="81" t="s">
        <v>51</v>
      </c>
      <c r="U5531" s="82" t="s">
        <v>52</v>
      </c>
      <c r="V5531" s="83">
        <v>1.05</v>
      </c>
      <c r="W5531" s="89">
        <v>750.75000000000011</v>
      </c>
      <c r="X5531" s="85">
        <v>1</v>
      </c>
      <c r="Y5531" s="86">
        <v>5.47</v>
      </c>
      <c r="Z5531" s="82">
        <v>5</v>
      </c>
      <c r="AA5531" s="87">
        <v>1.0939999999999999</v>
      </c>
      <c r="AB5531" s="83">
        <v>2.3499999999999965E-2</v>
      </c>
      <c r="AC5531" s="89">
        <v>-16.802499999999977</v>
      </c>
      <c r="AD5531" s="90">
        <v>43627</v>
      </c>
      <c r="AE5531" s="90">
        <v>43627</v>
      </c>
      <c r="AF5531" s="82">
        <v>0</v>
      </c>
      <c r="AG5531" s="84" t="s">
        <v>53</v>
      </c>
      <c r="AH5531" s="83">
        <v>0</v>
      </c>
      <c r="AI5531" s="89">
        <v>0</v>
      </c>
      <c r="AJ5531" s="89">
        <v>0</v>
      </c>
      <c r="AK5531" s="60" t="str">
        <f>+IF(Tabla1[[#This Row],[REQUEST_TY]]="SR MANTENIMIENTO CORRECTIVO", "EMERGENCIA", "OTROS")</f>
        <v>EMERGENCIA</v>
      </c>
      <c r="AL5531" s="6" t="str">
        <f>+_xlfn.IFS(Tabla1[[#This Row],[Veces obj]]&lt;=1,"0-1",Tabla1[[#This Row],[Veces obj]]&lt;=2,"1-2",Tabla1[[#This Row],[Veces obj]]&lt;=3,"2-3",TRUE,"&gt;3")</f>
        <v>1-2</v>
      </c>
      <c r="AM5531" s="60" t="str">
        <f>+_xlfn.IFS(MONTH(Tabla1[[#This Row],[MES]])&lt;=3,"Q1",MONTH(Tabla1[[#This Row],[MES]])&lt;=6,"Q2",MONTH(Tabla1[[#This Row],[MES]])&lt;=9,"Q3",TRUE,"Q4")</f>
        <v>Q2</v>
      </c>
      <c r="AN5531" s="15" t="str">
        <f>+IFERROR(VLOOKUP(Tabla1[[#This Row],[CUENTA]],CTAS[],2,0),"OTROS")</f>
        <v>OTROS</v>
      </c>
      <c r="AP5531" s="15" t="str">
        <f>+IFERROR(VLOOKUP(Tabla1[[#This Row],[EMPLEADO]],IS[],3,0),"OTROS")</f>
        <v>OTROS</v>
      </c>
      <c r="AQ5531" s="15" t="str">
        <f>+IFERROR(VLOOKUP(Tabla1[[#This Row],[EMPLEADO]],IS[[NÓMINA]:[INGENIERO]],2,0),"OTROS")</f>
        <v>OTROS</v>
      </c>
    </row>
    <row r="5532" spans="1:43" x14ac:dyDescent="0.25">
      <c r="A5532" s="28" t="s">
        <v>14528</v>
      </c>
      <c r="B5532" s="29">
        <v>1</v>
      </c>
      <c r="C5532" s="29" t="s">
        <v>15363</v>
      </c>
      <c r="D5532" s="30" t="s">
        <v>38</v>
      </c>
      <c r="E5532" s="31" t="s">
        <v>421</v>
      </c>
      <c r="F5532" s="31" t="s">
        <v>15364</v>
      </c>
      <c r="G5532" s="88" t="s">
        <v>15365</v>
      </c>
      <c r="H5532" s="29" t="s">
        <v>409</v>
      </c>
      <c r="I5532" s="32" t="s">
        <v>43</v>
      </c>
      <c r="J5532" s="29" t="s">
        <v>8</v>
      </c>
      <c r="K5532" s="33" t="s">
        <v>1521</v>
      </c>
      <c r="L5532" s="33" t="s">
        <v>2654</v>
      </c>
      <c r="M5532" s="29" t="s">
        <v>411</v>
      </c>
      <c r="N5532" s="29">
        <v>0</v>
      </c>
      <c r="O5532" s="29" t="s">
        <v>47</v>
      </c>
      <c r="P5532" s="33">
        <v>196</v>
      </c>
      <c r="Q5532" s="33" t="s">
        <v>48</v>
      </c>
      <c r="R5532" s="80" t="s">
        <v>235</v>
      </c>
      <c r="S5532" s="81" t="s">
        <v>50</v>
      </c>
      <c r="T5532" s="81" t="s">
        <v>51</v>
      </c>
      <c r="U5532" s="82" t="s">
        <v>52</v>
      </c>
      <c r="V5532" s="83">
        <v>1.05</v>
      </c>
      <c r="W5532" s="89">
        <v>750.75000000000011</v>
      </c>
      <c r="X5532" s="85">
        <v>1</v>
      </c>
      <c r="Y5532" s="86">
        <v>1.62</v>
      </c>
      <c r="Z5532" s="82">
        <v>5</v>
      </c>
      <c r="AA5532" s="87">
        <v>0.32400000000000001</v>
      </c>
      <c r="AB5532" s="83">
        <v>0</v>
      </c>
      <c r="AC5532" s="89">
        <v>0</v>
      </c>
      <c r="AD5532" s="90">
        <v>43627</v>
      </c>
      <c r="AE5532" s="90">
        <v>43627</v>
      </c>
      <c r="AF5532" s="82">
        <v>0</v>
      </c>
      <c r="AG5532" s="84" t="s">
        <v>53</v>
      </c>
      <c r="AH5532" s="83">
        <v>0</v>
      </c>
      <c r="AI5532" s="89">
        <v>0</v>
      </c>
      <c r="AJ5532" s="89">
        <v>0</v>
      </c>
      <c r="AK5532" s="60" t="str">
        <f>+IF(Tabla1[[#This Row],[REQUEST_TY]]="SR MANTENIMIENTO CORRECTIVO", "EMERGENCIA", "OTROS")</f>
        <v>EMERGENCIA</v>
      </c>
      <c r="AL5532" s="6" t="str">
        <f>+_xlfn.IFS(Tabla1[[#This Row],[Veces obj]]&lt;=1,"0-1",Tabla1[[#This Row],[Veces obj]]&lt;=2,"1-2",Tabla1[[#This Row],[Veces obj]]&lt;=3,"2-3",TRUE,"&gt;3")</f>
        <v>0-1</v>
      </c>
      <c r="AM5532" s="60" t="str">
        <f>+_xlfn.IFS(MONTH(Tabla1[[#This Row],[MES]])&lt;=3,"Q1",MONTH(Tabla1[[#This Row],[MES]])&lt;=6,"Q2",MONTH(Tabla1[[#This Row],[MES]])&lt;=9,"Q3",TRUE,"Q4")</f>
        <v>Q2</v>
      </c>
      <c r="AN5532" s="15" t="str">
        <f>+IFERROR(VLOOKUP(Tabla1[[#This Row],[CUENTA]],CTAS[],2,0),"OTROS")</f>
        <v>OTROS</v>
      </c>
      <c r="AP5532" s="15" t="str">
        <f>+IFERROR(VLOOKUP(Tabla1[[#This Row],[EMPLEADO]],IS[],3,0),"OTROS")</f>
        <v>OTROS</v>
      </c>
      <c r="AQ5532" s="15" t="str">
        <f>+IFERROR(VLOOKUP(Tabla1[[#This Row],[EMPLEADO]],IS[[NÓMINA]:[INGENIERO]],2,0),"OTROS")</f>
        <v>OTROS</v>
      </c>
    </row>
    <row r="5533" spans="1:43" x14ac:dyDescent="0.25">
      <c r="A5533" s="28" t="s">
        <v>14528</v>
      </c>
      <c r="B5533" s="29">
        <v>1</v>
      </c>
      <c r="C5533" s="29" t="s">
        <v>15366</v>
      </c>
      <c r="D5533" s="30" t="s">
        <v>38</v>
      </c>
      <c r="E5533" s="31" t="s">
        <v>113</v>
      </c>
      <c r="F5533" s="31" t="s">
        <v>15367</v>
      </c>
      <c r="G5533" s="88" t="s">
        <v>6450</v>
      </c>
      <c r="H5533" s="29" t="s">
        <v>124</v>
      </c>
      <c r="I5533" s="32" t="s">
        <v>43</v>
      </c>
      <c r="J5533" s="29" t="s">
        <v>8</v>
      </c>
      <c r="K5533" s="33" t="s">
        <v>125</v>
      </c>
      <c r="L5533" s="33" t="s">
        <v>6451</v>
      </c>
      <c r="M5533" s="29" t="s">
        <v>73</v>
      </c>
      <c r="N5533" s="29">
        <v>0</v>
      </c>
      <c r="O5533" s="29" t="s">
        <v>47</v>
      </c>
      <c r="P5533" s="33">
        <v>113</v>
      </c>
      <c r="Q5533" s="33" t="s">
        <v>48</v>
      </c>
      <c r="R5533" s="80" t="s">
        <v>49</v>
      </c>
      <c r="S5533" s="81" t="s">
        <v>50</v>
      </c>
      <c r="T5533" s="81" t="s">
        <v>51</v>
      </c>
      <c r="U5533" s="82" t="s">
        <v>52</v>
      </c>
      <c r="V5533" s="83">
        <v>1.05</v>
      </c>
      <c r="W5533" s="89">
        <v>750.75000000000011</v>
      </c>
      <c r="X5533" s="85">
        <v>1</v>
      </c>
      <c r="Y5533" s="86">
        <v>0.5</v>
      </c>
      <c r="Z5533" s="82">
        <v>5</v>
      </c>
      <c r="AA5533" s="87">
        <v>0.1</v>
      </c>
      <c r="AB5533" s="83">
        <v>0</v>
      </c>
      <c r="AC5533" s="89">
        <v>0</v>
      </c>
      <c r="AD5533" s="90">
        <v>43627</v>
      </c>
      <c r="AE5533" s="90">
        <v>43627</v>
      </c>
      <c r="AF5533" s="82">
        <v>0</v>
      </c>
      <c r="AG5533" s="84" t="s">
        <v>53</v>
      </c>
      <c r="AH5533" s="83">
        <v>0</v>
      </c>
      <c r="AI5533" s="89">
        <v>0</v>
      </c>
      <c r="AJ5533" s="89">
        <v>0</v>
      </c>
      <c r="AK5533" s="60" t="str">
        <f>+IF(Tabla1[[#This Row],[REQUEST_TY]]="SR MANTENIMIENTO CORRECTIVO", "EMERGENCIA", "OTROS")</f>
        <v>EMERGENCIA</v>
      </c>
      <c r="AL5533" s="6" t="str">
        <f>+_xlfn.IFS(Tabla1[[#This Row],[Veces obj]]&lt;=1,"0-1",Tabla1[[#This Row],[Veces obj]]&lt;=2,"1-2",Tabla1[[#This Row],[Veces obj]]&lt;=3,"2-3",TRUE,"&gt;3")</f>
        <v>0-1</v>
      </c>
      <c r="AM5533" s="60" t="str">
        <f>+_xlfn.IFS(MONTH(Tabla1[[#This Row],[MES]])&lt;=3,"Q1",MONTH(Tabla1[[#This Row],[MES]])&lt;=6,"Q2",MONTH(Tabla1[[#This Row],[MES]])&lt;=9,"Q3",TRUE,"Q4")</f>
        <v>Q2</v>
      </c>
      <c r="AN5533" s="15" t="str">
        <f>+IFERROR(VLOOKUP(Tabla1[[#This Row],[CUENTA]],CTAS[],2,0),"OTROS")</f>
        <v>OTROS</v>
      </c>
      <c r="AP5533" s="15" t="str">
        <f>+IFERROR(VLOOKUP(Tabla1[[#This Row],[EMPLEADO]],IS[],3,0),"OTROS")</f>
        <v>JUAREZ</v>
      </c>
      <c r="AQ5533" s="15" t="str">
        <f>+IFERROR(VLOOKUP(Tabla1[[#This Row],[EMPLEADO]],IS[[NÓMINA]:[INGENIERO]],2,0),"OTROS")</f>
        <v>MIGUEL COTA</v>
      </c>
    </row>
    <row r="5534" spans="1:43" x14ac:dyDescent="0.25">
      <c r="A5534" s="28" t="s">
        <v>14528</v>
      </c>
      <c r="B5534" s="29">
        <v>1</v>
      </c>
      <c r="C5534" s="29" t="s">
        <v>15368</v>
      </c>
      <c r="D5534" s="30" t="s">
        <v>38</v>
      </c>
      <c r="E5534" s="31" t="s">
        <v>39</v>
      </c>
      <c r="F5534" s="31" t="s">
        <v>15369</v>
      </c>
      <c r="G5534" s="88" t="s">
        <v>7137</v>
      </c>
      <c r="H5534" s="29" t="s">
        <v>679</v>
      </c>
      <c r="I5534" s="32" t="s">
        <v>43</v>
      </c>
      <c r="J5534" s="29" t="s">
        <v>8</v>
      </c>
      <c r="K5534" s="33" t="s">
        <v>117</v>
      </c>
      <c r="L5534" s="33" t="s">
        <v>7138</v>
      </c>
      <c r="M5534" s="29" t="s">
        <v>316</v>
      </c>
      <c r="N5534" s="29">
        <v>0</v>
      </c>
      <c r="O5534" s="29" t="s">
        <v>47</v>
      </c>
      <c r="P5534" s="33">
        <v>105</v>
      </c>
      <c r="Q5534" s="33" t="s">
        <v>48</v>
      </c>
      <c r="R5534" s="80" t="s">
        <v>49</v>
      </c>
      <c r="S5534" s="81" t="s">
        <v>50</v>
      </c>
      <c r="T5534" s="81" t="s">
        <v>51</v>
      </c>
      <c r="U5534" s="82" t="s">
        <v>52</v>
      </c>
      <c r="V5534" s="83">
        <v>1.05</v>
      </c>
      <c r="W5534" s="89">
        <v>750.75000000000011</v>
      </c>
      <c r="X5534" s="85">
        <v>1</v>
      </c>
      <c r="Y5534" s="86">
        <v>1.6</v>
      </c>
      <c r="Z5534" s="82">
        <v>5</v>
      </c>
      <c r="AA5534" s="87">
        <v>0.32</v>
      </c>
      <c r="AB5534" s="83">
        <v>0</v>
      </c>
      <c r="AC5534" s="89">
        <v>0</v>
      </c>
      <c r="AD5534" s="90">
        <v>43627</v>
      </c>
      <c r="AE5534" s="90">
        <v>43627</v>
      </c>
      <c r="AF5534" s="82">
        <v>0</v>
      </c>
      <c r="AG5534" s="84" t="s">
        <v>53</v>
      </c>
      <c r="AH5534" s="83">
        <v>0</v>
      </c>
      <c r="AI5534" s="89">
        <v>0</v>
      </c>
      <c r="AJ5534" s="89">
        <v>0</v>
      </c>
      <c r="AK5534" s="60" t="str">
        <f>+IF(Tabla1[[#This Row],[REQUEST_TY]]="SR MANTENIMIENTO CORRECTIVO", "EMERGENCIA", "OTROS")</f>
        <v>EMERGENCIA</v>
      </c>
      <c r="AL5534" s="6" t="str">
        <f>+_xlfn.IFS(Tabla1[[#This Row],[Veces obj]]&lt;=1,"0-1",Tabla1[[#This Row],[Veces obj]]&lt;=2,"1-2",Tabla1[[#This Row],[Veces obj]]&lt;=3,"2-3",TRUE,"&gt;3")</f>
        <v>0-1</v>
      </c>
      <c r="AM5534" s="60" t="str">
        <f>+_xlfn.IFS(MONTH(Tabla1[[#This Row],[MES]])&lt;=3,"Q1",MONTH(Tabla1[[#This Row],[MES]])&lt;=6,"Q2",MONTH(Tabla1[[#This Row],[MES]])&lt;=9,"Q3",TRUE,"Q4")</f>
        <v>Q2</v>
      </c>
      <c r="AN5534" s="15" t="str">
        <f>+IFERROR(VLOOKUP(Tabla1[[#This Row],[CUENTA]],CTAS[],2,0),"OTROS")</f>
        <v>OTROS</v>
      </c>
      <c r="AP5534" s="15" t="str">
        <f>+IFERROR(VLOOKUP(Tabla1[[#This Row],[EMPLEADO]],IS[],3,0),"OTROS")</f>
        <v>OTROS</v>
      </c>
      <c r="AQ5534" s="15" t="str">
        <f>+IFERROR(VLOOKUP(Tabla1[[#This Row],[EMPLEADO]],IS[[NÓMINA]:[INGENIERO]],2,0),"OTROS")</f>
        <v>OTROS</v>
      </c>
    </row>
    <row r="5535" spans="1:43" x14ac:dyDescent="0.25">
      <c r="A5535" s="28" t="s">
        <v>14528</v>
      </c>
      <c r="B5535" s="29">
        <v>1</v>
      </c>
      <c r="C5535" s="29" t="s">
        <v>15370</v>
      </c>
      <c r="D5535" s="30" t="s">
        <v>38</v>
      </c>
      <c r="E5535" s="31" t="s">
        <v>725</v>
      </c>
      <c r="F5535" s="31" t="s">
        <v>15371</v>
      </c>
      <c r="G5535" s="88" t="s">
        <v>8717</v>
      </c>
      <c r="H5535" s="29" t="s">
        <v>266</v>
      </c>
      <c r="I5535" s="32" t="s">
        <v>43</v>
      </c>
      <c r="J5535" s="29" t="s">
        <v>8</v>
      </c>
      <c r="K5535" s="33" t="s">
        <v>59</v>
      </c>
      <c r="L5535" s="33" t="s">
        <v>8718</v>
      </c>
      <c r="M5535" s="29" t="s">
        <v>73</v>
      </c>
      <c r="N5535" s="29">
        <v>0</v>
      </c>
      <c r="O5535" s="29" t="s">
        <v>47</v>
      </c>
      <c r="P5535" s="33">
        <v>37</v>
      </c>
      <c r="Q5535" s="33" t="s">
        <v>82</v>
      </c>
      <c r="R5535" s="80" t="s">
        <v>223</v>
      </c>
      <c r="S5535" s="81" t="s">
        <v>139</v>
      </c>
      <c r="T5535" s="81" t="s">
        <v>51</v>
      </c>
      <c r="U5535" s="82" t="s">
        <v>140</v>
      </c>
      <c r="V5535" s="83">
        <v>1.1000000000000001</v>
      </c>
      <c r="W5535" s="89">
        <v>1730.3000000000004</v>
      </c>
      <c r="X5535" s="85">
        <v>1</v>
      </c>
      <c r="Y5535" s="86">
        <v>0.25</v>
      </c>
      <c r="Z5535" s="82">
        <v>4</v>
      </c>
      <c r="AA5535" s="87">
        <v>6.25E-2</v>
      </c>
      <c r="AB5535" s="83">
        <v>0</v>
      </c>
      <c r="AC5535" s="89">
        <v>0</v>
      </c>
      <c r="AD5535" s="90">
        <v>43627</v>
      </c>
      <c r="AE5535" s="90">
        <v>43627</v>
      </c>
      <c r="AF5535" s="82">
        <v>0</v>
      </c>
      <c r="AG5535" s="84" t="s">
        <v>53</v>
      </c>
      <c r="AH5535" s="83">
        <v>0</v>
      </c>
      <c r="AI5535" s="89">
        <v>0</v>
      </c>
      <c r="AJ5535" s="89">
        <v>0</v>
      </c>
      <c r="AK5535" s="60" t="str">
        <f>+IF(Tabla1[[#This Row],[REQUEST_TY]]="SR MANTENIMIENTO CORRECTIVO", "EMERGENCIA", "OTROS")</f>
        <v>EMERGENCIA</v>
      </c>
      <c r="AL5535" s="6" t="str">
        <f>+_xlfn.IFS(Tabla1[[#This Row],[Veces obj]]&lt;=1,"0-1",Tabla1[[#This Row],[Veces obj]]&lt;=2,"1-2",Tabla1[[#This Row],[Veces obj]]&lt;=3,"2-3",TRUE,"&gt;3")</f>
        <v>0-1</v>
      </c>
      <c r="AM5535" s="60" t="str">
        <f>+_xlfn.IFS(MONTH(Tabla1[[#This Row],[MES]])&lt;=3,"Q1",MONTH(Tabla1[[#This Row],[MES]])&lt;=6,"Q2",MONTH(Tabla1[[#This Row],[MES]])&lt;=9,"Q3",TRUE,"Q4")</f>
        <v>Q2</v>
      </c>
      <c r="AN5535" s="15" t="str">
        <f>+IFERROR(VLOOKUP(Tabla1[[#This Row],[CUENTA]],CTAS[],2,0),"OTROS")</f>
        <v>OTROS</v>
      </c>
      <c r="AP5535" s="15" t="str">
        <f>+IFERROR(VLOOKUP(Tabla1[[#This Row],[EMPLEADO]],IS[],3,0),"OTROS")</f>
        <v>JUAREZ</v>
      </c>
      <c r="AQ5535" s="15" t="str">
        <f>+IFERROR(VLOOKUP(Tabla1[[#This Row],[EMPLEADO]],IS[[NÓMINA]:[INGENIERO]],2,0),"OTROS")</f>
        <v>CESAR MAR</v>
      </c>
    </row>
    <row r="5536" spans="1:43" x14ac:dyDescent="0.25">
      <c r="A5536" s="28" t="s">
        <v>14528</v>
      </c>
      <c r="B5536" s="29">
        <v>1</v>
      </c>
      <c r="C5536" s="29" t="s">
        <v>15372</v>
      </c>
      <c r="D5536" s="30" t="s">
        <v>38</v>
      </c>
      <c r="E5536" s="31" t="s">
        <v>250</v>
      </c>
      <c r="F5536" s="31" t="s">
        <v>15373</v>
      </c>
      <c r="G5536" s="88" t="s">
        <v>15374</v>
      </c>
      <c r="H5536" s="29" t="s">
        <v>11609</v>
      </c>
      <c r="I5536" s="32" t="s">
        <v>43</v>
      </c>
      <c r="J5536" s="29" t="s">
        <v>8</v>
      </c>
      <c r="K5536" s="33" t="s">
        <v>254</v>
      </c>
      <c r="L5536" s="33" t="s">
        <v>15375</v>
      </c>
      <c r="M5536" s="29" t="s">
        <v>1642</v>
      </c>
      <c r="N5536" s="29">
        <v>0</v>
      </c>
      <c r="O5536" s="29" t="s">
        <v>47</v>
      </c>
      <c r="P5536" s="33">
        <v>440</v>
      </c>
      <c r="Q5536" s="33" t="s">
        <v>48</v>
      </c>
      <c r="R5536" s="80" t="s">
        <v>49</v>
      </c>
      <c r="S5536" s="81" t="s">
        <v>50</v>
      </c>
      <c r="T5536" s="81" t="s">
        <v>51</v>
      </c>
      <c r="U5536" s="82" t="s">
        <v>52</v>
      </c>
      <c r="V5536" s="83">
        <v>1.05</v>
      </c>
      <c r="W5536" s="89">
        <v>750.75000000000011</v>
      </c>
      <c r="X5536" s="85">
        <v>1</v>
      </c>
      <c r="Y5536" s="86">
        <v>3.15</v>
      </c>
      <c r="Z5536" s="82">
        <v>5</v>
      </c>
      <c r="AA5536" s="87">
        <v>0.63</v>
      </c>
      <c r="AB5536" s="83">
        <v>0</v>
      </c>
      <c r="AC5536" s="89">
        <v>0</v>
      </c>
      <c r="AD5536" s="90">
        <v>43627</v>
      </c>
      <c r="AE5536" s="90">
        <v>43627</v>
      </c>
      <c r="AF5536" s="82">
        <v>0</v>
      </c>
      <c r="AG5536" s="84" t="s">
        <v>53</v>
      </c>
      <c r="AH5536" s="83">
        <v>0</v>
      </c>
      <c r="AI5536" s="89">
        <v>0</v>
      </c>
      <c r="AJ5536" s="89">
        <v>0</v>
      </c>
      <c r="AK5536" s="60" t="str">
        <f>+IF(Tabla1[[#This Row],[REQUEST_TY]]="SR MANTENIMIENTO CORRECTIVO", "EMERGENCIA", "OTROS")</f>
        <v>EMERGENCIA</v>
      </c>
      <c r="AL5536" s="6" t="str">
        <f>+_xlfn.IFS(Tabla1[[#This Row],[Veces obj]]&lt;=1,"0-1",Tabla1[[#This Row],[Veces obj]]&lt;=2,"1-2",Tabla1[[#This Row],[Veces obj]]&lt;=3,"2-3",TRUE,"&gt;3")</f>
        <v>0-1</v>
      </c>
      <c r="AM5536" s="60" t="str">
        <f>+_xlfn.IFS(MONTH(Tabla1[[#This Row],[MES]])&lt;=3,"Q1",MONTH(Tabla1[[#This Row],[MES]])&lt;=6,"Q2",MONTH(Tabla1[[#This Row],[MES]])&lt;=9,"Q3",TRUE,"Q4")</f>
        <v>Q2</v>
      </c>
      <c r="AN5536" s="15" t="str">
        <f>+IFERROR(VLOOKUP(Tabla1[[#This Row],[CUENTA]],CTAS[],2,0),"OTROS")</f>
        <v>OTROS</v>
      </c>
      <c r="AP5536" s="15" t="str">
        <f>+IFERROR(VLOOKUP(Tabla1[[#This Row],[EMPLEADO]],IS[],3,0),"OTROS")</f>
        <v>OTROS</v>
      </c>
      <c r="AQ5536" s="15" t="str">
        <f>+IFERROR(VLOOKUP(Tabla1[[#This Row],[EMPLEADO]],IS[[NÓMINA]:[INGENIERO]],2,0),"OTROS")</f>
        <v>OTROS</v>
      </c>
    </row>
    <row r="5537" spans="1:43" x14ac:dyDescent="0.25">
      <c r="A5537" s="28" t="s">
        <v>14528</v>
      </c>
      <c r="B5537" s="29">
        <v>1</v>
      </c>
      <c r="C5537" s="29" t="s">
        <v>15376</v>
      </c>
      <c r="D5537" s="30" t="s">
        <v>38</v>
      </c>
      <c r="E5537" s="31" t="s">
        <v>320</v>
      </c>
      <c r="F5537" s="31" t="s">
        <v>15377</v>
      </c>
      <c r="G5537" s="88" t="s">
        <v>10842</v>
      </c>
      <c r="H5537" s="29" t="s">
        <v>8227</v>
      </c>
      <c r="I5537" s="32" t="s">
        <v>43</v>
      </c>
      <c r="J5537" s="29" t="s">
        <v>8</v>
      </c>
      <c r="K5537" s="33" t="s">
        <v>528</v>
      </c>
      <c r="L5537" s="33" t="s">
        <v>8228</v>
      </c>
      <c r="M5537" s="29" t="s">
        <v>8229</v>
      </c>
      <c r="N5537" s="29">
        <v>1</v>
      </c>
      <c r="O5537" s="29" t="s">
        <v>47</v>
      </c>
      <c r="P5537" s="33">
        <v>112</v>
      </c>
      <c r="Q5537" s="33" t="s">
        <v>48</v>
      </c>
      <c r="R5537" s="80" t="s">
        <v>49</v>
      </c>
      <c r="S5537" s="81" t="s">
        <v>50</v>
      </c>
      <c r="T5537" s="81" t="s">
        <v>51</v>
      </c>
      <c r="U5537" s="82" t="s">
        <v>52</v>
      </c>
      <c r="V5537" s="83">
        <v>1.05</v>
      </c>
      <c r="W5537" s="89">
        <v>0</v>
      </c>
      <c r="X5537" s="85">
        <v>1</v>
      </c>
      <c r="Y5537" s="86">
        <v>0.65</v>
      </c>
      <c r="Z5537" s="82">
        <v>5</v>
      </c>
      <c r="AA5537" s="87">
        <v>0.13</v>
      </c>
      <c r="AB5537" s="83">
        <v>0</v>
      </c>
      <c r="AC5537" s="89">
        <v>0</v>
      </c>
      <c r="AD5537" s="90">
        <v>43627</v>
      </c>
      <c r="AE5537" s="90">
        <v>43627</v>
      </c>
      <c r="AF5537" s="82">
        <v>0</v>
      </c>
      <c r="AG5537" s="84" t="s">
        <v>53</v>
      </c>
      <c r="AH5537" s="83">
        <v>0</v>
      </c>
      <c r="AI5537" s="89">
        <v>0</v>
      </c>
      <c r="AJ5537" s="89">
        <v>0</v>
      </c>
      <c r="AK5537" s="60" t="str">
        <f>+IF(Tabla1[[#This Row],[REQUEST_TY]]="SR MANTENIMIENTO CORRECTIVO", "EMERGENCIA", "OTROS")</f>
        <v>EMERGENCIA</v>
      </c>
      <c r="AL5537" s="6" t="str">
        <f>+_xlfn.IFS(Tabla1[[#This Row],[Veces obj]]&lt;=1,"0-1",Tabla1[[#This Row],[Veces obj]]&lt;=2,"1-2",Tabla1[[#This Row],[Veces obj]]&lt;=3,"2-3",TRUE,"&gt;3")</f>
        <v>0-1</v>
      </c>
      <c r="AM5537" s="60" t="str">
        <f>+_xlfn.IFS(MONTH(Tabla1[[#This Row],[MES]])&lt;=3,"Q1",MONTH(Tabla1[[#This Row],[MES]])&lt;=6,"Q2",MONTH(Tabla1[[#This Row],[MES]])&lt;=9,"Q3",TRUE,"Q4")</f>
        <v>Q2</v>
      </c>
      <c r="AN5537" s="15" t="str">
        <f>+IFERROR(VLOOKUP(Tabla1[[#This Row],[CUENTA]],CTAS[],2,0),"OTROS")</f>
        <v>OTROS</v>
      </c>
      <c r="AP5537" s="15" t="str">
        <f>+IFERROR(VLOOKUP(Tabla1[[#This Row],[EMPLEADO]],IS[],3,0),"OTROS")</f>
        <v>OTROS</v>
      </c>
      <c r="AQ5537" s="15" t="str">
        <f>+IFERROR(VLOOKUP(Tabla1[[#This Row],[EMPLEADO]],IS[[NÓMINA]:[INGENIERO]],2,0),"OTROS")</f>
        <v>OTROS</v>
      </c>
    </row>
    <row r="5538" spans="1:43" x14ac:dyDescent="0.25">
      <c r="A5538" s="28" t="s">
        <v>14528</v>
      </c>
      <c r="B5538" s="29">
        <v>1</v>
      </c>
      <c r="C5538" s="29" t="s">
        <v>15378</v>
      </c>
      <c r="D5538" s="30" t="s">
        <v>38</v>
      </c>
      <c r="E5538" s="31" t="s">
        <v>133</v>
      </c>
      <c r="F5538" s="31" t="s">
        <v>15379</v>
      </c>
      <c r="G5538" s="88" t="s">
        <v>5957</v>
      </c>
      <c r="H5538" s="29" t="s">
        <v>868</v>
      </c>
      <c r="I5538" s="32" t="s">
        <v>43</v>
      </c>
      <c r="J5538" s="29" t="s">
        <v>8</v>
      </c>
      <c r="K5538" s="33" t="s">
        <v>59</v>
      </c>
      <c r="L5538" s="33" t="s">
        <v>1676</v>
      </c>
      <c r="M5538" s="29" t="s">
        <v>1410</v>
      </c>
      <c r="N5538" s="29">
        <v>1</v>
      </c>
      <c r="O5538" s="29" t="s">
        <v>47</v>
      </c>
      <c r="P5538" s="33">
        <v>5</v>
      </c>
      <c r="Q5538" s="33" t="s">
        <v>207</v>
      </c>
      <c r="R5538" s="80" t="s">
        <v>138</v>
      </c>
      <c r="S5538" s="81" t="s">
        <v>139</v>
      </c>
      <c r="T5538" s="81" t="s">
        <v>51</v>
      </c>
      <c r="U5538" s="82" t="s">
        <v>879</v>
      </c>
      <c r="V5538" s="83">
        <v>0.6</v>
      </c>
      <c r="W5538" s="89">
        <v>0</v>
      </c>
      <c r="X5538" s="85">
        <v>1</v>
      </c>
      <c r="Y5538" s="86">
        <v>0.87</v>
      </c>
      <c r="Z5538" s="82">
        <v>4</v>
      </c>
      <c r="AA5538" s="87">
        <v>0.2175</v>
      </c>
      <c r="AB5538" s="83">
        <v>0</v>
      </c>
      <c r="AC5538" s="89">
        <v>0</v>
      </c>
      <c r="AD5538" s="90">
        <v>43627</v>
      </c>
      <c r="AE5538" s="90">
        <v>43627</v>
      </c>
      <c r="AF5538" s="82">
        <v>0</v>
      </c>
      <c r="AG5538" s="84" t="s">
        <v>53</v>
      </c>
      <c r="AH5538" s="83">
        <v>0</v>
      </c>
      <c r="AI5538" s="89">
        <v>0</v>
      </c>
      <c r="AJ5538" s="89">
        <v>0</v>
      </c>
      <c r="AK5538" s="60" t="str">
        <f>+IF(Tabla1[[#This Row],[REQUEST_TY]]="SR MANTENIMIENTO CORRECTIVO", "EMERGENCIA", "OTROS")</f>
        <v>EMERGENCIA</v>
      </c>
      <c r="AL5538" s="6" t="str">
        <f>+_xlfn.IFS(Tabla1[[#This Row],[Veces obj]]&lt;=1,"0-1",Tabla1[[#This Row],[Veces obj]]&lt;=2,"1-2",Tabla1[[#This Row],[Veces obj]]&lt;=3,"2-3",TRUE,"&gt;3")</f>
        <v>0-1</v>
      </c>
      <c r="AM5538" s="60" t="str">
        <f>+_xlfn.IFS(MONTH(Tabla1[[#This Row],[MES]])&lt;=3,"Q1",MONTH(Tabla1[[#This Row],[MES]])&lt;=6,"Q2",MONTH(Tabla1[[#This Row],[MES]])&lt;=9,"Q3",TRUE,"Q4")</f>
        <v>Q2</v>
      </c>
      <c r="AN5538" s="15" t="str">
        <f>+IFERROR(VLOOKUP(Tabla1[[#This Row],[CUENTA]],CTAS[],2,0),"OTROS")</f>
        <v>OTROS</v>
      </c>
      <c r="AP5538" s="15" t="str">
        <f>+IFERROR(VLOOKUP(Tabla1[[#This Row],[EMPLEADO]],IS[],3,0),"OTROS")</f>
        <v>OTROS</v>
      </c>
      <c r="AQ5538" s="15" t="str">
        <f>+IFERROR(VLOOKUP(Tabla1[[#This Row],[EMPLEADO]],IS[[NÓMINA]:[INGENIERO]],2,0),"OTROS")</f>
        <v>OTROS</v>
      </c>
    </row>
    <row r="5539" spans="1:43" x14ac:dyDescent="0.25">
      <c r="A5539" s="28" t="s">
        <v>14528</v>
      </c>
      <c r="B5539" s="29">
        <v>1</v>
      </c>
      <c r="C5539" s="29" t="s">
        <v>15380</v>
      </c>
      <c r="D5539" s="30" t="s">
        <v>38</v>
      </c>
      <c r="E5539" s="31" t="s">
        <v>725</v>
      </c>
      <c r="F5539" s="31" t="s">
        <v>15381</v>
      </c>
      <c r="G5539" s="88" t="s">
        <v>15382</v>
      </c>
      <c r="H5539" s="29" t="s">
        <v>266</v>
      </c>
      <c r="I5539" s="32" t="s">
        <v>43</v>
      </c>
      <c r="J5539" s="29" t="s">
        <v>8</v>
      </c>
      <c r="K5539" s="33" t="s">
        <v>59</v>
      </c>
      <c r="L5539" s="33" t="s">
        <v>1637</v>
      </c>
      <c r="M5539" s="29" t="s">
        <v>94</v>
      </c>
      <c r="N5539" s="29">
        <v>0</v>
      </c>
      <c r="O5539" s="29" t="s">
        <v>47</v>
      </c>
      <c r="P5539" s="33">
        <v>294</v>
      </c>
      <c r="Q5539" s="33" t="s">
        <v>48</v>
      </c>
      <c r="R5539" s="80" t="s">
        <v>223</v>
      </c>
      <c r="S5539" s="81" t="s">
        <v>139</v>
      </c>
      <c r="T5539" s="81" t="s">
        <v>51</v>
      </c>
      <c r="U5539" s="82" t="s">
        <v>353</v>
      </c>
      <c r="V5539" s="83">
        <v>1.1499999999999999</v>
      </c>
      <c r="W5539" s="89">
        <v>1808.95</v>
      </c>
      <c r="X5539" s="85">
        <v>1</v>
      </c>
      <c r="Y5539" s="86">
        <v>0</v>
      </c>
      <c r="Z5539" s="82">
        <v>4</v>
      </c>
      <c r="AA5539" s="87">
        <v>0</v>
      </c>
      <c r="AB5539" s="83">
        <v>0</v>
      </c>
      <c r="AC5539" s="89">
        <v>0</v>
      </c>
      <c r="AD5539" s="90">
        <v>43627</v>
      </c>
      <c r="AE5539" s="90">
        <v>43627</v>
      </c>
      <c r="AF5539" s="82">
        <v>0</v>
      </c>
      <c r="AG5539" s="84" t="s">
        <v>53</v>
      </c>
      <c r="AH5539" s="83">
        <v>0</v>
      </c>
      <c r="AI5539" s="89">
        <v>0</v>
      </c>
      <c r="AJ5539" s="89">
        <v>0</v>
      </c>
      <c r="AK5539" s="60" t="str">
        <f>+IF(Tabla1[[#This Row],[REQUEST_TY]]="SR MANTENIMIENTO CORRECTIVO", "EMERGENCIA", "OTROS")</f>
        <v>EMERGENCIA</v>
      </c>
      <c r="AL5539" s="6" t="str">
        <f>+_xlfn.IFS(Tabla1[[#This Row],[Veces obj]]&lt;=1,"0-1",Tabla1[[#This Row],[Veces obj]]&lt;=2,"1-2",Tabla1[[#This Row],[Veces obj]]&lt;=3,"2-3",TRUE,"&gt;3")</f>
        <v>0-1</v>
      </c>
      <c r="AM5539" s="60" t="str">
        <f>+_xlfn.IFS(MONTH(Tabla1[[#This Row],[MES]])&lt;=3,"Q1",MONTH(Tabla1[[#This Row],[MES]])&lt;=6,"Q2",MONTH(Tabla1[[#This Row],[MES]])&lt;=9,"Q3",TRUE,"Q4")</f>
        <v>Q2</v>
      </c>
      <c r="AN5539" s="15" t="str">
        <f>+IFERROR(VLOOKUP(Tabla1[[#This Row],[CUENTA]],CTAS[],2,0),"OTROS")</f>
        <v>OTROS</v>
      </c>
      <c r="AP5539" s="15" t="str">
        <f>+IFERROR(VLOOKUP(Tabla1[[#This Row],[EMPLEADO]],IS[],3,0),"OTROS")</f>
        <v>JUAREZ</v>
      </c>
      <c r="AQ5539" s="15" t="str">
        <f>+IFERROR(VLOOKUP(Tabla1[[#This Row],[EMPLEADO]],IS[[NÓMINA]:[INGENIERO]],2,0),"OTROS")</f>
        <v>CESAR MAR</v>
      </c>
    </row>
    <row r="5540" spans="1:43" x14ac:dyDescent="0.25">
      <c r="A5540" s="28" t="s">
        <v>14528</v>
      </c>
      <c r="B5540" s="29">
        <v>1</v>
      </c>
      <c r="C5540" s="29" t="s">
        <v>15383</v>
      </c>
      <c r="D5540" s="30" t="s">
        <v>38</v>
      </c>
      <c r="E5540" s="31" t="s">
        <v>39</v>
      </c>
      <c r="F5540" s="31" t="s">
        <v>15384</v>
      </c>
      <c r="G5540" s="88" t="s">
        <v>2306</v>
      </c>
      <c r="H5540" s="29" t="s">
        <v>740</v>
      </c>
      <c r="I5540" s="32" t="s">
        <v>43</v>
      </c>
      <c r="J5540" s="29" t="s">
        <v>8</v>
      </c>
      <c r="K5540" s="33" t="s">
        <v>117</v>
      </c>
      <c r="L5540" s="33" t="s">
        <v>2307</v>
      </c>
      <c r="M5540" s="29" t="s">
        <v>951</v>
      </c>
      <c r="N5540" s="29">
        <v>0</v>
      </c>
      <c r="O5540" s="29" t="s">
        <v>47</v>
      </c>
      <c r="P5540" s="33">
        <v>145</v>
      </c>
      <c r="Q5540" s="33" t="s">
        <v>48</v>
      </c>
      <c r="R5540" s="80" t="s">
        <v>49</v>
      </c>
      <c r="S5540" s="81" t="s">
        <v>50</v>
      </c>
      <c r="T5540" s="81" t="s">
        <v>51</v>
      </c>
      <c r="U5540" s="82" t="s">
        <v>52</v>
      </c>
      <c r="V5540" s="83">
        <v>1.05</v>
      </c>
      <c r="W5540" s="89">
        <v>750.75000000000011</v>
      </c>
      <c r="X5540" s="85">
        <v>1</v>
      </c>
      <c r="Y5540" s="86">
        <v>4.97</v>
      </c>
      <c r="Z5540" s="82">
        <v>5</v>
      </c>
      <c r="AA5540" s="87">
        <v>0.99399999999999999</v>
      </c>
      <c r="AB5540" s="83">
        <v>0</v>
      </c>
      <c r="AC5540" s="89">
        <v>0</v>
      </c>
      <c r="AD5540" s="90">
        <v>43627</v>
      </c>
      <c r="AE5540" s="90">
        <v>43627</v>
      </c>
      <c r="AF5540" s="82">
        <v>0</v>
      </c>
      <c r="AG5540" s="84" t="s">
        <v>53</v>
      </c>
      <c r="AH5540" s="83">
        <v>0</v>
      </c>
      <c r="AI5540" s="89">
        <v>0</v>
      </c>
      <c r="AJ5540" s="89">
        <v>0</v>
      </c>
      <c r="AK5540" s="60" t="str">
        <f>+IF(Tabla1[[#This Row],[REQUEST_TY]]="SR MANTENIMIENTO CORRECTIVO", "EMERGENCIA", "OTROS")</f>
        <v>EMERGENCIA</v>
      </c>
      <c r="AL5540" s="6" t="str">
        <f>+_xlfn.IFS(Tabla1[[#This Row],[Veces obj]]&lt;=1,"0-1",Tabla1[[#This Row],[Veces obj]]&lt;=2,"1-2",Tabla1[[#This Row],[Veces obj]]&lt;=3,"2-3",TRUE,"&gt;3")</f>
        <v>0-1</v>
      </c>
      <c r="AM5540" s="60" t="str">
        <f>+_xlfn.IFS(MONTH(Tabla1[[#This Row],[MES]])&lt;=3,"Q1",MONTH(Tabla1[[#This Row],[MES]])&lt;=6,"Q2",MONTH(Tabla1[[#This Row],[MES]])&lt;=9,"Q3",TRUE,"Q4")</f>
        <v>Q2</v>
      </c>
      <c r="AN5540" s="15" t="str">
        <f>+IFERROR(VLOOKUP(Tabla1[[#This Row],[CUENTA]],CTAS[],2,0),"OTROS")</f>
        <v>OTROS</v>
      </c>
      <c r="AP5540" s="15" t="str">
        <f>+IFERROR(VLOOKUP(Tabla1[[#This Row],[EMPLEADO]],IS[],3,0),"OTROS")</f>
        <v>OTROS</v>
      </c>
      <c r="AQ5540" s="15" t="str">
        <f>+IFERROR(VLOOKUP(Tabla1[[#This Row],[EMPLEADO]],IS[[NÓMINA]:[INGENIERO]],2,0),"OTROS")</f>
        <v>OTROS</v>
      </c>
    </row>
    <row r="5541" spans="1:43" x14ac:dyDescent="0.25">
      <c r="A5541" s="28" t="s">
        <v>14528</v>
      </c>
      <c r="B5541" s="29">
        <v>1</v>
      </c>
      <c r="C5541" s="29" t="s">
        <v>15385</v>
      </c>
      <c r="D5541" s="30" t="s">
        <v>38</v>
      </c>
      <c r="E5541" s="31" t="s">
        <v>1134</v>
      </c>
      <c r="F5541" s="31" t="s">
        <v>15386</v>
      </c>
      <c r="G5541" s="88" t="s">
        <v>15387</v>
      </c>
      <c r="H5541" s="29" t="s">
        <v>740</v>
      </c>
      <c r="I5541" s="32" t="s">
        <v>43</v>
      </c>
      <c r="J5541" s="29" t="s">
        <v>8</v>
      </c>
      <c r="K5541" s="33" t="s">
        <v>15388</v>
      </c>
      <c r="L5541" s="33" t="s">
        <v>15389</v>
      </c>
      <c r="M5541" s="29" t="s">
        <v>1238</v>
      </c>
      <c r="N5541" s="29">
        <v>0</v>
      </c>
      <c r="O5541" s="29" t="s">
        <v>47</v>
      </c>
      <c r="P5541" s="33">
        <v>2748</v>
      </c>
      <c r="Q5541" s="33" t="s">
        <v>48</v>
      </c>
      <c r="R5541" s="80" t="s">
        <v>49</v>
      </c>
      <c r="S5541" s="81" t="s">
        <v>50</v>
      </c>
      <c r="T5541" s="81" t="s">
        <v>51</v>
      </c>
      <c r="U5541" s="82" t="s">
        <v>52</v>
      </c>
      <c r="V5541" s="83">
        <v>1.05</v>
      </c>
      <c r="W5541" s="89">
        <v>750.75000000000011</v>
      </c>
      <c r="X5541" s="85">
        <v>1</v>
      </c>
      <c r="Y5541" s="86">
        <v>4.45</v>
      </c>
      <c r="Z5541" s="82">
        <v>5</v>
      </c>
      <c r="AA5541" s="87">
        <v>0.89</v>
      </c>
      <c r="AB5541" s="83">
        <v>0</v>
      </c>
      <c r="AC5541" s="89">
        <v>0</v>
      </c>
      <c r="AD5541" s="90">
        <v>43627</v>
      </c>
      <c r="AE5541" s="90">
        <v>43627</v>
      </c>
      <c r="AF5541" s="82">
        <v>0</v>
      </c>
      <c r="AG5541" s="84" t="s">
        <v>53</v>
      </c>
      <c r="AH5541" s="83">
        <v>0</v>
      </c>
      <c r="AI5541" s="89">
        <v>0</v>
      </c>
      <c r="AJ5541" s="89">
        <v>0</v>
      </c>
      <c r="AK5541" s="60" t="str">
        <f>+IF(Tabla1[[#This Row],[REQUEST_TY]]="SR MANTENIMIENTO CORRECTIVO", "EMERGENCIA", "OTROS")</f>
        <v>EMERGENCIA</v>
      </c>
      <c r="AL5541" s="6" t="str">
        <f>+_xlfn.IFS(Tabla1[[#This Row],[Veces obj]]&lt;=1,"0-1",Tabla1[[#This Row],[Veces obj]]&lt;=2,"1-2",Tabla1[[#This Row],[Veces obj]]&lt;=3,"2-3",TRUE,"&gt;3")</f>
        <v>0-1</v>
      </c>
      <c r="AM5541" s="60" t="str">
        <f>+_xlfn.IFS(MONTH(Tabla1[[#This Row],[MES]])&lt;=3,"Q1",MONTH(Tabla1[[#This Row],[MES]])&lt;=6,"Q2",MONTH(Tabla1[[#This Row],[MES]])&lt;=9,"Q3",TRUE,"Q4")</f>
        <v>Q2</v>
      </c>
      <c r="AN5541" s="15" t="str">
        <f>+IFERROR(VLOOKUP(Tabla1[[#This Row],[CUENTA]],CTAS[],2,0),"OTROS")</f>
        <v>OTROS</v>
      </c>
      <c r="AP5541" s="15" t="str">
        <f>+IFERROR(VLOOKUP(Tabla1[[#This Row],[EMPLEADO]],IS[],3,0),"OTROS")</f>
        <v>OTROS</v>
      </c>
      <c r="AQ5541" s="15" t="str">
        <f>+IFERROR(VLOOKUP(Tabla1[[#This Row],[EMPLEADO]],IS[[NÓMINA]:[INGENIERO]],2,0),"OTROS")</f>
        <v>OTROS</v>
      </c>
    </row>
    <row r="5542" spans="1:43" x14ac:dyDescent="0.25">
      <c r="A5542" s="28" t="s">
        <v>14528</v>
      </c>
      <c r="B5542" s="29">
        <v>1</v>
      </c>
      <c r="C5542" s="29" t="s">
        <v>15390</v>
      </c>
      <c r="D5542" s="30" t="s">
        <v>38</v>
      </c>
      <c r="E5542" s="31" t="s">
        <v>133</v>
      </c>
      <c r="F5542" s="31" t="s">
        <v>15391</v>
      </c>
      <c r="G5542" s="88" t="s">
        <v>4297</v>
      </c>
      <c r="H5542" s="29" t="s">
        <v>106</v>
      </c>
      <c r="I5542" s="32" t="s">
        <v>43</v>
      </c>
      <c r="J5542" s="29" t="s">
        <v>8</v>
      </c>
      <c r="K5542" s="33" t="s">
        <v>59</v>
      </c>
      <c r="L5542" s="33" t="s">
        <v>916</v>
      </c>
      <c r="M5542" s="29" t="s">
        <v>316</v>
      </c>
      <c r="N5542" s="29">
        <v>0</v>
      </c>
      <c r="O5542" s="29" t="s">
        <v>47</v>
      </c>
      <c r="P5542" s="33">
        <v>82</v>
      </c>
      <c r="Q5542" s="33" t="s">
        <v>48</v>
      </c>
      <c r="R5542" s="80" t="s">
        <v>138</v>
      </c>
      <c r="S5542" s="81" t="s">
        <v>139</v>
      </c>
      <c r="T5542" s="81" t="s">
        <v>51</v>
      </c>
      <c r="U5542" s="82" t="s">
        <v>353</v>
      </c>
      <c r="V5542" s="83">
        <v>1.1499999999999999</v>
      </c>
      <c r="W5542" s="89">
        <v>1808.95</v>
      </c>
      <c r="X5542" s="85">
        <v>1</v>
      </c>
      <c r="Y5542" s="86">
        <v>0.57999999999999996</v>
      </c>
      <c r="Z5542" s="82">
        <v>4</v>
      </c>
      <c r="AA5542" s="87">
        <v>0.14499999999999999</v>
      </c>
      <c r="AB5542" s="83">
        <v>0</v>
      </c>
      <c r="AC5542" s="89">
        <v>0</v>
      </c>
      <c r="AD5542" s="90">
        <v>43627</v>
      </c>
      <c r="AE5542" s="90">
        <v>43627</v>
      </c>
      <c r="AF5542" s="82">
        <v>0</v>
      </c>
      <c r="AG5542" s="84" t="s">
        <v>53</v>
      </c>
      <c r="AH5542" s="83">
        <v>0</v>
      </c>
      <c r="AI5542" s="89">
        <v>0</v>
      </c>
      <c r="AJ5542" s="89">
        <v>0</v>
      </c>
      <c r="AK5542" s="60" t="str">
        <f>+IF(Tabla1[[#This Row],[REQUEST_TY]]="SR MANTENIMIENTO CORRECTIVO", "EMERGENCIA", "OTROS")</f>
        <v>EMERGENCIA</v>
      </c>
      <c r="AL5542" s="6" t="str">
        <f>+_xlfn.IFS(Tabla1[[#This Row],[Veces obj]]&lt;=1,"0-1",Tabla1[[#This Row],[Veces obj]]&lt;=2,"1-2",Tabla1[[#This Row],[Veces obj]]&lt;=3,"2-3",TRUE,"&gt;3")</f>
        <v>0-1</v>
      </c>
      <c r="AM5542" s="60" t="str">
        <f>+_xlfn.IFS(MONTH(Tabla1[[#This Row],[MES]])&lt;=3,"Q1",MONTH(Tabla1[[#This Row],[MES]])&lt;=6,"Q2",MONTH(Tabla1[[#This Row],[MES]])&lt;=9,"Q3",TRUE,"Q4")</f>
        <v>Q2</v>
      </c>
      <c r="AN5542" s="15" t="str">
        <f>+IFERROR(VLOOKUP(Tabla1[[#This Row],[CUENTA]],CTAS[],2,0),"OTROS")</f>
        <v>OTROS</v>
      </c>
      <c r="AP5542" s="15" t="str">
        <f>+IFERROR(VLOOKUP(Tabla1[[#This Row],[EMPLEADO]],IS[],3,0),"OTROS")</f>
        <v>OTROS</v>
      </c>
      <c r="AQ5542" s="15" t="str">
        <f>+IFERROR(VLOOKUP(Tabla1[[#This Row],[EMPLEADO]],IS[[NÓMINA]:[INGENIERO]],2,0),"OTROS")</f>
        <v>OTROS</v>
      </c>
    </row>
    <row r="5543" spans="1:43" x14ac:dyDescent="0.25">
      <c r="A5543" s="28" t="s">
        <v>14528</v>
      </c>
      <c r="B5543" s="29">
        <v>1</v>
      </c>
      <c r="C5543" s="29" t="s">
        <v>15392</v>
      </c>
      <c r="D5543" s="30" t="s">
        <v>38</v>
      </c>
      <c r="E5543" s="31" t="s">
        <v>558</v>
      </c>
      <c r="F5543" s="31" t="s">
        <v>15393</v>
      </c>
      <c r="G5543" s="88" t="s">
        <v>3511</v>
      </c>
      <c r="H5543" s="29" t="s">
        <v>246</v>
      </c>
      <c r="I5543" s="32" t="s">
        <v>43</v>
      </c>
      <c r="J5543" s="29" t="s">
        <v>8</v>
      </c>
      <c r="K5543" s="33" t="s">
        <v>798</v>
      </c>
      <c r="L5543" s="33" t="s">
        <v>1509</v>
      </c>
      <c r="M5543" s="29" t="s">
        <v>1510</v>
      </c>
      <c r="N5543" s="29">
        <v>1</v>
      </c>
      <c r="O5543" s="29" t="s">
        <v>105</v>
      </c>
      <c r="P5543" s="33">
        <v>19</v>
      </c>
      <c r="Q5543" s="33" t="s">
        <v>62</v>
      </c>
      <c r="R5543" s="80" t="s">
        <v>95</v>
      </c>
      <c r="S5543" s="81" t="s">
        <v>64</v>
      </c>
      <c r="T5543" s="81" t="s">
        <v>51</v>
      </c>
      <c r="U5543" s="82" t="s">
        <v>65</v>
      </c>
      <c r="V5543" s="83">
        <v>0.8</v>
      </c>
      <c r="W5543" s="89">
        <v>0</v>
      </c>
      <c r="X5543" s="85">
        <v>1</v>
      </c>
      <c r="Y5543" s="86">
        <v>3.38</v>
      </c>
      <c r="Z5543" s="82">
        <v>5</v>
      </c>
      <c r="AA5543" s="87">
        <v>0.67599999999999993</v>
      </c>
      <c r="AB5543" s="83">
        <v>0</v>
      </c>
      <c r="AC5543" s="89">
        <v>0</v>
      </c>
      <c r="AD5543" s="90">
        <v>43627</v>
      </c>
      <c r="AE5543" s="90">
        <v>43627</v>
      </c>
      <c r="AF5543" s="82">
        <v>0</v>
      </c>
      <c r="AG5543" s="84" t="s">
        <v>53</v>
      </c>
      <c r="AH5543" s="83">
        <v>0</v>
      </c>
      <c r="AI5543" s="89">
        <v>0</v>
      </c>
      <c r="AJ5543" s="89">
        <v>0</v>
      </c>
      <c r="AK5543" s="60" t="str">
        <f>+IF(Tabla1[[#This Row],[REQUEST_TY]]="SR MANTENIMIENTO CORRECTIVO", "EMERGENCIA", "OTROS")</f>
        <v>EMERGENCIA</v>
      </c>
      <c r="AL5543" s="6" t="str">
        <f>+_xlfn.IFS(Tabla1[[#This Row],[Veces obj]]&lt;=1,"0-1",Tabla1[[#This Row],[Veces obj]]&lt;=2,"1-2",Tabla1[[#This Row],[Veces obj]]&lt;=3,"2-3",TRUE,"&gt;3")</f>
        <v>0-1</v>
      </c>
      <c r="AM5543" s="60" t="str">
        <f>+_xlfn.IFS(MONTH(Tabla1[[#This Row],[MES]])&lt;=3,"Q1",MONTH(Tabla1[[#This Row],[MES]])&lt;=6,"Q2",MONTH(Tabla1[[#This Row],[MES]])&lt;=9,"Q3",TRUE,"Q4")</f>
        <v>Q2</v>
      </c>
      <c r="AN5543" s="15" t="str">
        <f>+IFERROR(VLOOKUP(Tabla1[[#This Row],[CUENTA]],CTAS[],2,0),"OTROS")</f>
        <v>OTROS</v>
      </c>
      <c r="AP5543" s="15" t="str">
        <f>+IFERROR(VLOOKUP(Tabla1[[#This Row],[EMPLEADO]],IS[],3,0),"OTROS")</f>
        <v>OTROS</v>
      </c>
      <c r="AQ5543" s="15" t="str">
        <f>+IFERROR(VLOOKUP(Tabla1[[#This Row],[EMPLEADO]],IS[[NÓMINA]:[INGENIERO]],2,0),"OTROS")</f>
        <v>OTROS</v>
      </c>
    </row>
    <row r="5544" spans="1:43" x14ac:dyDescent="0.25">
      <c r="A5544" s="28" t="s">
        <v>14528</v>
      </c>
      <c r="B5544" s="29">
        <v>1</v>
      </c>
      <c r="C5544" s="29" t="s">
        <v>15394</v>
      </c>
      <c r="D5544" s="30" t="s">
        <v>38</v>
      </c>
      <c r="E5544" s="31" t="s">
        <v>1015</v>
      </c>
      <c r="F5544" s="31" t="s">
        <v>15395</v>
      </c>
      <c r="G5544" s="88" t="s">
        <v>2969</v>
      </c>
      <c r="H5544" s="29" t="s">
        <v>1572</v>
      </c>
      <c r="I5544" s="32" t="s">
        <v>43</v>
      </c>
      <c r="J5544" s="29" t="s">
        <v>8</v>
      </c>
      <c r="K5544" s="33" t="s">
        <v>1434</v>
      </c>
      <c r="L5544" s="33" t="s">
        <v>2169</v>
      </c>
      <c r="M5544" s="29" t="s">
        <v>1436</v>
      </c>
      <c r="N5544" s="29">
        <v>0</v>
      </c>
      <c r="O5544" s="29" t="s">
        <v>47</v>
      </c>
      <c r="P5544" s="33">
        <v>16</v>
      </c>
      <c r="Q5544" s="33" t="s">
        <v>62</v>
      </c>
      <c r="R5544" s="80" t="s">
        <v>317</v>
      </c>
      <c r="S5544" s="81" t="s">
        <v>318</v>
      </c>
      <c r="T5544" s="81" t="s">
        <v>51</v>
      </c>
      <c r="U5544" s="82" t="s">
        <v>262</v>
      </c>
      <c r="V5544" s="83">
        <v>1.05</v>
      </c>
      <c r="W5544" s="89">
        <v>1651.6500000000003</v>
      </c>
      <c r="X5544" s="85">
        <v>1</v>
      </c>
      <c r="Y5544" s="86">
        <v>1.22</v>
      </c>
      <c r="Z5544" s="82">
        <v>4</v>
      </c>
      <c r="AA5544" s="87">
        <v>0.30499999999999999</v>
      </c>
      <c r="AB5544" s="83">
        <v>0</v>
      </c>
      <c r="AC5544" s="89">
        <v>0</v>
      </c>
      <c r="AD5544" s="90">
        <v>43614</v>
      </c>
      <c r="AE5544" s="90">
        <v>43627</v>
      </c>
      <c r="AF5544" s="82">
        <v>9</v>
      </c>
      <c r="AG5544" s="84" t="s">
        <v>3648</v>
      </c>
      <c r="AH5544" s="83">
        <v>1</v>
      </c>
      <c r="AI5544" s="89">
        <v>-1573.0000000000002</v>
      </c>
      <c r="AJ5544" s="89">
        <v>0</v>
      </c>
      <c r="AK5544" s="60" t="str">
        <f>+IF(Tabla1[[#This Row],[REQUEST_TY]]="SR MANTENIMIENTO CORRECTIVO", "EMERGENCIA", "OTROS")</f>
        <v>EMERGENCIA</v>
      </c>
      <c r="AL5544" s="6" t="str">
        <f>+_xlfn.IFS(Tabla1[[#This Row],[Veces obj]]&lt;=1,"0-1",Tabla1[[#This Row],[Veces obj]]&lt;=2,"1-2",Tabla1[[#This Row],[Veces obj]]&lt;=3,"2-3",TRUE,"&gt;3")</f>
        <v>0-1</v>
      </c>
      <c r="AM5544" s="60" t="str">
        <f>+_xlfn.IFS(MONTH(Tabla1[[#This Row],[MES]])&lt;=3,"Q1",MONTH(Tabla1[[#This Row],[MES]])&lt;=6,"Q2",MONTH(Tabla1[[#This Row],[MES]])&lt;=9,"Q3",TRUE,"Q4")</f>
        <v>Q2</v>
      </c>
      <c r="AN5544" s="15" t="str">
        <f>+IFERROR(VLOOKUP(Tabla1[[#This Row],[CUENTA]],CTAS[],2,0),"OTROS")</f>
        <v>OTROS</v>
      </c>
      <c r="AP5544" s="15" t="str">
        <f>+IFERROR(VLOOKUP(Tabla1[[#This Row],[EMPLEADO]],IS[],3,0),"OTROS")</f>
        <v>OTROS</v>
      </c>
      <c r="AQ5544" s="15" t="str">
        <f>+IFERROR(VLOOKUP(Tabla1[[#This Row],[EMPLEADO]],IS[[NÓMINA]:[INGENIERO]],2,0),"OTROS")</f>
        <v>OTROS</v>
      </c>
    </row>
    <row r="5545" spans="1:43" x14ac:dyDescent="0.25">
      <c r="A5545" s="28" t="s">
        <v>14528</v>
      </c>
      <c r="B5545" s="29">
        <v>1</v>
      </c>
      <c r="C5545" s="29" t="s">
        <v>15396</v>
      </c>
      <c r="D5545" s="30" t="s">
        <v>38</v>
      </c>
      <c r="E5545" s="31" t="s">
        <v>85</v>
      </c>
      <c r="F5545" s="31" t="s">
        <v>15397</v>
      </c>
      <c r="G5545" s="88" t="s">
        <v>9934</v>
      </c>
      <c r="H5545" s="29" t="s">
        <v>471</v>
      </c>
      <c r="I5545" s="32" t="s">
        <v>43</v>
      </c>
      <c r="J5545" s="29" t="s">
        <v>8</v>
      </c>
      <c r="K5545" s="33" t="s">
        <v>370</v>
      </c>
      <c r="L5545" s="33" t="s">
        <v>4698</v>
      </c>
      <c r="M5545" s="29" t="s">
        <v>131</v>
      </c>
      <c r="N5545" s="29">
        <v>0</v>
      </c>
      <c r="O5545" s="29" t="s">
        <v>47</v>
      </c>
      <c r="P5545" s="33">
        <v>12</v>
      </c>
      <c r="Q5545" s="33" t="s">
        <v>194</v>
      </c>
      <c r="R5545" s="80" t="s">
        <v>49</v>
      </c>
      <c r="S5545" s="81" t="s">
        <v>50</v>
      </c>
      <c r="T5545" s="81" t="s">
        <v>51</v>
      </c>
      <c r="U5545" s="82" t="s">
        <v>444</v>
      </c>
      <c r="V5545" s="83">
        <v>0</v>
      </c>
      <c r="W5545" s="89">
        <v>0</v>
      </c>
      <c r="X5545" s="85">
        <v>1</v>
      </c>
      <c r="Y5545" s="86">
        <v>2.1</v>
      </c>
      <c r="Z5545" s="82">
        <v>5</v>
      </c>
      <c r="AA5545" s="87">
        <v>0.42000000000000004</v>
      </c>
      <c r="AB5545" s="83">
        <v>0</v>
      </c>
      <c r="AC5545" s="89">
        <v>0</v>
      </c>
      <c r="AD5545" s="90">
        <v>43627</v>
      </c>
      <c r="AE5545" s="90">
        <v>43627</v>
      </c>
      <c r="AF5545" s="82">
        <v>0</v>
      </c>
      <c r="AG5545" s="84" t="s">
        <v>53</v>
      </c>
      <c r="AH5545" s="83">
        <v>0</v>
      </c>
      <c r="AI5545" s="89">
        <v>0</v>
      </c>
      <c r="AJ5545" s="89">
        <v>0</v>
      </c>
      <c r="AK5545" s="60" t="str">
        <f>+IF(Tabla1[[#This Row],[REQUEST_TY]]="SR MANTENIMIENTO CORRECTIVO", "EMERGENCIA", "OTROS")</f>
        <v>EMERGENCIA</v>
      </c>
      <c r="AL5545" s="6" t="str">
        <f>+_xlfn.IFS(Tabla1[[#This Row],[Veces obj]]&lt;=1,"0-1",Tabla1[[#This Row],[Veces obj]]&lt;=2,"1-2",Tabla1[[#This Row],[Veces obj]]&lt;=3,"2-3",TRUE,"&gt;3")</f>
        <v>0-1</v>
      </c>
      <c r="AM5545" s="60" t="str">
        <f>+_xlfn.IFS(MONTH(Tabla1[[#This Row],[MES]])&lt;=3,"Q1",MONTH(Tabla1[[#This Row],[MES]])&lt;=6,"Q2",MONTH(Tabla1[[#This Row],[MES]])&lt;=9,"Q3",TRUE,"Q4")</f>
        <v>Q2</v>
      </c>
      <c r="AN5545" s="15" t="str">
        <f>+IFERROR(VLOOKUP(Tabla1[[#This Row],[CUENTA]],CTAS[],2,0),"OTROS")</f>
        <v>OTROS</v>
      </c>
      <c r="AP5545" s="15" t="str">
        <f>+IFERROR(VLOOKUP(Tabla1[[#This Row],[EMPLEADO]],IS[],3,0),"OTROS")</f>
        <v>OTROS</v>
      </c>
      <c r="AQ5545" s="15" t="str">
        <f>+IFERROR(VLOOKUP(Tabla1[[#This Row],[EMPLEADO]],IS[[NÓMINA]:[INGENIERO]],2,0),"OTROS")</f>
        <v>OTROS</v>
      </c>
    </row>
    <row r="5546" spans="1:43" x14ac:dyDescent="0.25">
      <c r="A5546" s="28" t="s">
        <v>14528</v>
      </c>
      <c r="B5546" s="29">
        <v>1</v>
      </c>
      <c r="C5546" s="29" t="s">
        <v>15398</v>
      </c>
      <c r="D5546" s="30" t="s">
        <v>38</v>
      </c>
      <c r="E5546" s="31" t="s">
        <v>113</v>
      </c>
      <c r="F5546" s="31" t="s">
        <v>15399</v>
      </c>
      <c r="G5546" s="88" t="s">
        <v>291</v>
      </c>
      <c r="H5546" s="29" t="s">
        <v>116</v>
      </c>
      <c r="I5546" s="32" t="s">
        <v>43</v>
      </c>
      <c r="J5546" s="29" t="s">
        <v>8</v>
      </c>
      <c r="K5546" s="33" t="s">
        <v>125</v>
      </c>
      <c r="L5546" s="33" t="s">
        <v>292</v>
      </c>
      <c r="M5546" s="29" t="s">
        <v>165</v>
      </c>
      <c r="N5546" s="29">
        <v>0</v>
      </c>
      <c r="O5546" s="29" t="s">
        <v>47</v>
      </c>
      <c r="P5546" s="33">
        <v>117</v>
      </c>
      <c r="Q5546" s="33" t="s">
        <v>48</v>
      </c>
      <c r="R5546" s="80" t="s">
        <v>49</v>
      </c>
      <c r="S5546" s="81" t="s">
        <v>50</v>
      </c>
      <c r="T5546" s="81" t="s">
        <v>51</v>
      </c>
      <c r="U5546" s="82" t="s">
        <v>52</v>
      </c>
      <c r="V5546" s="83">
        <v>1.05</v>
      </c>
      <c r="W5546" s="89">
        <v>750.75000000000011</v>
      </c>
      <c r="X5546" s="85">
        <v>1</v>
      </c>
      <c r="Y5546" s="86">
        <v>0.83</v>
      </c>
      <c r="Z5546" s="82">
        <v>5</v>
      </c>
      <c r="AA5546" s="87">
        <v>0.16599999999999998</v>
      </c>
      <c r="AB5546" s="83">
        <v>0</v>
      </c>
      <c r="AC5546" s="89">
        <v>0</v>
      </c>
      <c r="AD5546" s="90">
        <v>43627</v>
      </c>
      <c r="AE5546" s="90">
        <v>43627</v>
      </c>
      <c r="AF5546" s="82">
        <v>0</v>
      </c>
      <c r="AG5546" s="84" t="s">
        <v>53</v>
      </c>
      <c r="AH5546" s="83">
        <v>0</v>
      </c>
      <c r="AI5546" s="89">
        <v>0</v>
      </c>
      <c r="AJ5546" s="89">
        <v>0</v>
      </c>
      <c r="AK5546" s="60" t="str">
        <f>+IF(Tabla1[[#This Row],[REQUEST_TY]]="SR MANTENIMIENTO CORRECTIVO", "EMERGENCIA", "OTROS")</f>
        <v>EMERGENCIA</v>
      </c>
      <c r="AL5546" s="6" t="str">
        <f>+_xlfn.IFS(Tabla1[[#This Row],[Veces obj]]&lt;=1,"0-1",Tabla1[[#This Row],[Veces obj]]&lt;=2,"1-2",Tabla1[[#This Row],[Veces obj]]&lt;=3,"2-3",TRUE,"&gt;3")</f>
        <v>0-1</v>
      </c>
      <c r="AM5546" s="60" t="str">
        <f>+_xlfn.IFS(MONTH(Tabla1[[#This Row],[MES]])&lt;=3,"Q1",MONTH(Tabla1[[#This Row],[MES]])&lt;=6,"Q2",MONTH(Tabla1[[#This Row],[MES]])&lt;=9,"Q3",TRUE,"Q4")</f>
        <v>Q2</v>
      </c>
      <c r="AN5546" s="15" t="str">
        <f>+IFERROR(VLOOKUP(Tabla1[[#This Row],[CUENTA]],CTAS[],2,0),"OTROS")</f>
        <v>OTROS</v>
      </c>
      <c r="AP5546" s="15" t="str">
        <f>+IFERROR(VLOOKUP(Tabla1[[#This Row],[EMPLEADO]],IS[],3,0),"OTROS")</f>
        <v>CHIHUAHUA</v>
      </c>
      <c r="AQ5546" s="15" t="str">
        <f>+IFERROR(VLOOKUP(Tabla1[[#This Row],[EMPLEADO]],IS[[NÓMINA]:[INGENIERO]],2,0),"OTROS")</f>
        <v>FERNANDO CHAVIRA</v>
      </c>
    </row>
    <row r="5547" spans="1:43" x14ac:dyDescent="0.25">
      <c r="A5547" s="28" t="s">
        <v>14528</v>
      </c>
      <c r="B5547" s="29">
        <v>1</v>
      </c>
      <c r="C5547" s="29" t="s">
        <v>15400</v>
      </c>
      <c r="D5547" s="30" t="s">
        <v>38</v>
      </c>
      <c r="E5547" s="31" t="s">
        <v>39</v>
      </c>
      <c r="F5547" s="31" t="s">
        <v>15401</v>
      </c>
      <c r="G5547" s="88" t="s">
        <v>11019</v>
      </c>
      <c r="H5547" s="29" t="s">
        <v>8581</v>
      </c>
      <c r="I5547" s="32" t="s">
        <v>43</v>
      </c>
      <c r="J5547" s="29" t="s">
        <v>8</v>
      </c>
      <c r="K5547" s="33" t="s">
        <v>102</v>
      </c>
      <c r="L5547" s="33" t="s">
        <v>3751</v>
      </c>
      <c r="M5547" s="29" t="s">
        <v>473</v>
      </c>
      <c r="N5547" s="29">
        <v>0</v>
      </c>
      <c r="O5547" s="29" t="s">
        <v>47</v>
      </c>
      <c r="P5547" s="33">
        <v>4</v>
      </c>
      <c r="Q5547" s="33" t="s">
        <v>207</v>
      </c>
      <c r="R5547" s="80" t="s">
        <v>49</v>
      </c>
      <c r="S5547" s="81" t="s">
        <v>50</v>
      </c>
      <c r="T5547" s="81" t="s">
        <v>51</v>
      </c>
      <c r="U5547" s="82" t="s">
        <v>486</v>
      </c>
      <c r="V5547" s="83">
        <v>0</v>
      </c>
      <c r="W5547" s="89">
        <v>0</v>
      </c>
      <c r="X5547" s="85">
        <v>1</v>
      </c>
      <c r="Y5547" s="86">
        <v>3.92</v>
      </c>
      <c r="Z5547" s="82">
        <v>5</v>
      </c>
      <c r="AA5547" s="87">
        <v>0.78400000000000003</v>
      </c>
      <c r="AB5547" s="83">
        <v>0</v>
      </c>
      <c r="AC5547" s="89">
        <v>0</v>
      </c>
      <c r="AD5547" s="90">
        <v>43627</v>
      </c>
      <c r="AE5547" s="90">
        <v>43627</v>
      </c>
      <c r="AF5547" s="82">
        <v>0</v>
      </c>
      <c r="AG5547" s="84" t="s">
        <v>53</v>
      </c>
      <c r="AH5547" s="83">
        <v>0</v>
      </c>
      <c r="AI5547" s="89">
        <v>0</v>
      </c>
      <c r="AJ5547" s="89">
        <v>0</v>
      </c>
      <c r="AK5547" s="60" t="str">
        <f>+IF(Tabla1[[#This Row],[REQUEST_TY]]="SR MANTENIMIENTO CORRECTIVO", "EMERGENCIA", "OTROS")</f>
        <v>EMERGENCIA</v>
      </c>
      <c r="AL5547" s="6" t="str">
        <f>+_xlfn.IFS(Tabla1[[#This Row],[Veces obj]]&lt;=1,"0-1",Tabla1[[#This Row],[Veces obj]]&lt;=2,"1-2",Tabla1[[#This Row],[Veces obj]]&lt;=3,"2-3",TRUE,"&gt;3")</f>
        <v>0-1</v>
      </c>
      <c r="AM5547" s="60" t="str">
        <f>+_xlfn.IFS(MONTH(Tabla1[[#This Row],[MES]])&lt;=3,"Q1",MONTH(Tabla1[[#This Row],[MES]])&lt;=6,"Q2",MONTH(Tabla1[[#This Row],[MES]])&lt;=9,"Q3",TRUE,"Q4")</f>
        <v>Q2</v>
      </c>
      <c r="AN5547" s="15" t="str">
        <f>+IFERROR(VLOOKUP(Tabla1[[#This Row],[CUENTA]],CTAS[],2,0),"OTROS")</f>
        <v>OTROS</v>
      </c>
      <c r="AP5547" s="15" t="str">
        <f>+IFERROR(VLOOKUP(Tabla1[[#This Row],[EMPLEADO]],IS[],3,0),"OTROS")</f>
        <v>OTROS</v>
      </c>
      <c r="AQ5547" s="15" t="str">
        <f>+IFERROR(VLOOKUP(Tabla1[[#This Row],[EMPLEADO]],IS[[NÓMINA]:[INGENIERO]],2,0),"OTROS")</f>
        <v>OTROS</v>
      </c>
    </row>
    <row r="5548" spans="1:43" x14ac:dyDescent="0.25">
      <c r="A5548" s="28" t="s">
        <v>14528</v>
      </c>
      <c r="B5548" s="29">
        <v>1</v>
      </c>
      <c r="C5548" s="29" t="s">
        <v>15402</v>
      </c>
      <c r="D5548" s="30" t="s">
        <v>3346</v>
      </c>
      <c r="E5548" s="31" t="s">
        <v>226</v>
      </c>
      <c r="F5548" s="31" t="s">
        <v>15403</v>
      </c>
      <c r="G5548" s="88" t="s">
        <v>15404</v>
      </c>
      <c r="H5548" s="29" t="s">
        <v>101</v>
      </c>
      <c r="I5548" s="32" t="s">
        <v>43</v>
      </c>
      <c r="J5548" s="29" t="s">
        <v>8</v>
      </c>
      <c r="K5548" s="33" t="s">
        <v>144</v>
      </c>
      <c r="L5548" s="33" t="s">
        <v>639</v>
      </c>
      <c r="M5548" s="29" t="s">
        <v>640</v>
      </c>
      <c r="N5548" s="29">
        <v>0</v>
      </c>
      <c r="O5548" s="29" t="s">
        <v>105</v>
      </c>
      <c r="P5548" s="33" t="s">
        <v>822</v>
      </c>
      <c r="Q5548" s="33" t="s">
        <v>48</v>
      </c>
      <c r="R5548" s="80" t="s">
        <v>153</v>
      </c>
      <c r="S5548" s="81" t="s">
        <v>50</v>
      </c>
      <c r="T5548" s="81" t="s">
        <v>51</v>
      </c>
      <c r="U5548" s="82" t="s">
        <v>52</v>
      </c>
      <c r="V5548" s="83">
        <v>1</v>
      </c>
      <c r="W5548" s="89">
        <v>468</v>
      </c>
      <c r="X5548" s="85">
        <v>0</v>
      </c>
      <c r="Y5548" s="86">
        <v>5</v>
      </c>
      <c r="Z5548" s="82">
        <v>5</v>
      </c>
      <c r="AA5548" s="87">
        <v>1</v>
      </c>
      <c r="AB5548" s="83">
        <v>0</v>
      </c>
      <c r="AC5548" s="89">
        <v>0</v>
      </c>
      <c r="AD5548" s="90">
        <v>43627</v>
      </c>
      <c r="AE5548" s="90">
        <v>43627</v>
      </c>
      <c r="AF5548" s="82">
        <v>0</v>
      </c>
      <c r="AG5548" s="84" t="s">
        <v>53</v>
      </c>
      <c r="AH5548" s="83">
        <v>0</v>
      </c>
      <c r="AI5548" s="89">
        <v>0</v>
      </c>
      <c r="AJ5548" s="89">
        <v>0</v>
      </c>
      <c r="AK5548" s="60" t="str">
        <f>+IF(Tabla1[[#This Row],[REQUEST_TY]]="SR MANTENIMIENTO CORRECTIVO", "EMERGENCIA", "OTROS")</f>
        <v>OTROS</v>
      </c>
      <c r="AL5548" s="6" t="str">
        <f>+_xlfn.IFS(Tabla1[[#This Row],[Veces obj]]&lt;=1,"0-1",Tabla1[[#This Row],[Veces obj]]&lt;=2,"1-2",Tabla1[[#This Row],[Veces obj]]&lt;=3,"2-3",TRUE,"&gt;3")</f>
        <v>0-1</v>
      </c>
      <c r="AM5548" s="60" t="str">
        <f>+_xlfn.IFS(MONTH(Tabla1[[#This Row],[MES]])&lt;=3,"Q1",MONTH(Tabla1[[#This Row],[MES]])&lt;=6,"Q2",MONTH(Tabla1[[#This Row],[MES]])&lt;=9,"Q3",TRUE,"Q4")</f>
        <v>Q2</v>
      </c>
      <c r="AN5548" s="15" t="str">
        <f>+IFERROR(VLOOKUP(Tabla1[[#This Row],[CUENTA]],CTAS[],2,0),"OTROS")</f>
        <v>OTROS</v>
      </c>
      <c r="AP5548" s="15" t="str">
        <f>+IFERROR(VLOOKUP(Tabla1[[#This Row],[EMPLEADO]],IS[],3,0),"OTROS")</f>
        <v>OTROS</v>
      </c>
      <c r="AQ5548" s="15" t="str">
        <f>+IFERROR(VLOOKUP(Tabla1[[#This Row],[EMPLEADO]],IS[[NÓMINA]:[INGENIERO]],2,0),"OTROS")</f>
        <v>OTROS</v>
      </c>
    </row>
    <row r="5549" spans="1:43" x14ac:dyDescent="0.25">
      <c r="A5549" s="28" t="s">
        <v>14528</v>
      </c>
      <c r="B5549" s="29">
        <v>1</v>
      </c>
      <c r="C5549" s="29" t="s">
        <v>15405</v>
      </c>
      <c r="D5549" s="30" t="s">
        <v>38</v>
      </c>
      <c r="E5549" s="31" t="s">
        <v>39</v>
      </c>
      <c r="F5549" s="31" t="s">
        <v>15406</v>
      </c>
      <c r="G5549" s="88" t="s">
        <v>2986</v>
      </c>
      <c r="H5549" s="29" t="s">
        <v>58</v>
      </c>
      <c r="I5549" s="32" t="s">
        <v>43</v>
      </c>
      <c r="J5549" s="29" t="s">
        <v>8</v>
      </c>
      <c r="K5549" s="33" t="s">
        <v>117</v>
      </c>
      <c r="L5549" s="33" t="s">
        <v>2987</v>
      </c>
      <c r="M5549" s="29" t="s">
        <v>505</v>
      </c>
      <c r="N5549" s="29">
        <v>0</v>
      </c>
      <c r="O5549" s="29" t="s">
        <v>47</v>
      </c>
      <c r="P5549" s="33">
        <v>46</v>
      </c>
      <c r="Q5549" s="33" t="s">
        <v>82</v>
      </c>
      <c r="R5549" s="80" t="s">
        <v>49</v>
      </c>
      <c r="S5549" s="81" t="s">
        <v>50</v>
      </c>
      <c r="T5549" s="81" t="s">
        <v>51</v>
      </c>
      <c r="U5549" s="82" t="s">
        <v>120</v>
      </c>
      <c r="V5549" s="83">
        <v>0.8</v>
      </c>
      <c r="W5549" s="89">
        <v>572.00000000000011</v>
      </c>
      <c r="X5549" s="85">
        <v>1</v>
      </c>
      <c r="Y5549" s="86">
        <v>2.31</v>
      </c>
      <c r="Z5549" s="82">
        <v>5</v>
      </c>
      <c r="AA5549" s="87">
        <v>0.46200000000000002</v>
      </c>
      <c r="AB5549" s="83">
        <v>0</v>
      </c>
      <c r="AC5549" s="89">
        <v>0</v>
      </c>
      <c r="AD5549" s="90">
        <v>43627</v>
      </c>
      <c r="AE5549" s="90">
        <v>43627</v>
      </c>
      <c r="AF5549" s="82">
        <v>0</v>
      </c>
      <c r="AG5549" s="84" t="s">
        <v>53</v>
      </c>
      <c r="AH5549" s="83">
        <v>0</v>
      </c>
      <c r="AI5549" s="89">
        <v>0</v>
      </c>
      <c r="AJ5549" s="89">
        <v>0</v>
      </c>
      <c r="AK5549" s="60" t="str">
        <f>+IF(Tabla1[[#This Row],[REQUEST_TY]]="SR MANTENIMIENTO CORRECTIVO", "EMERGENCIA", "OTROS")</f>
        <v>EMERGENCIA</v>
      </c>
      <c r="AL5549" s="6" t="str">
        <f>+_xlfn.IFS(Tabla1[[#This Row],[Veces obj]]&lt;=1,"0-1",Tabla1[[#This Row],[Veces obj]]&lt;=2,"1-2",Tabla1[[#This Row],[Veces obj]]&lt;=3,"2-3",TRUE,"&gt;3")</f>
        <v>0-1</v>
      </c>
      <c r="AM5549" s="60" t="str">
        <f>+_xlfn.IFS(MONTH(Tabla1[[#This Row],[MES]])&lt;=3,"Q1",MONTH(Tabla1[[#This Row],[MES]])&lt;=6,"Q2",MONTH(Tabla1[[#This Row],[MES]])&lt;=9,"Q3",TRUE,"Q4")</f>
        <v>Q2</v>
      </c>
      <c r="AN5549" s="15" t="str">
        <f>+IFERROR(VLOOKUP(Tabla1[[#This Row],[CUENTA]],CTAS[],2,0),"OTROS")</f>
        <v>OTROS</v>
      </c>
      <c r="AP5549" s="15" t="str">
        <f>+IFERROR(VLOOKUP(Tabla1[[#This Row],[EMPLEADO]],IS[],3,0),"OTROS")</f>
        <v>OTROS</v>
      </c>
      <c r="AQ5549" s="15" t="str">
        <f>+IFERROR(VLOOKUP(Tabla1[[#This Row],[EMPLEADO]],IS[[NÓMINA]:[INGENIERO]],2,0),"OTROS")</f>
        <v>OTROS</v>
      </c>
    </row>
    <row r="5550" spans="1:43" x14ac:dyDescent="0.25">
      <c r="A5550" s="28" t="s">
        <v>14528</v>
      </c>
      <c r="B5550" s="29">
        <v>1</v>
      </c>
      <c r="C5550" s="29" t="s">
        <v>15407</v>
      </c>
      <c r="D5550" s="30" t="s">
        <v>38</v>
      </c>
      <c r="E5550" s="31" t="s">
        <v>558</v>
      </c>
      <c r="F5550" s="31" t="s">
        <v>15408</v>
      </c>
      <c r="G5550" s="88" t="s">
        <v>7979</v>
      </c>
      <c r="H5550" s="29" t="s">
        <v>297</v>
      </c>
      <c r="I5550" s="32" t="s">
        <v>43</v>
      </c>
      <c r="J5550" s="29" t="s">
        <v>8</v>
      </c>
      <c r="K5550" s="33" t="s">
        <v>71</v>
      </c>
      <c r="L5550" s="33" t="s">
        <v>298</v>
      </c>
      <c r="M5550" s="29" t="s">
        <v>94</v>
      </c>
      <c r="N5550" s="29">
        <v>0</v>
      </c>
      <c r="O5550" s="29" t="s">
        <v>47</v>
      </c>
      <c r="P5550" s="33">
        <v>98</v>
      </c>
      <c r="Q5550" s="33" t="s">
        <v>48</v>
      </c>
      <c r="R5550" s="80" t="s">
        <v>95</v>
      </c>
      <c r="S5550" s="81" t="s">
        <v>64</v>
      </c>
      <c r="T5550" s="81" t="s">
        <v>51</v>
      </c>
      <c r="U5550" s="82" t="s">
        <v>96</v>
      </c>
      <c r="V5550" s="83">
        <v>1.1000000000000001</v>
      </c>
      <c r="W5550" s="89">
        <v>1501.5000000000002</v>
      </c>
      <c r="X5550" s="85">
        <v>1</v>
      </c>
      <c r="Y5550" s="86">
        <v>0.54</v>
      </c>
      <c r="Z5550" s="82">
        <v>5</v>
      </c>
      <c r="AA5550" s="87">
        <v>0.10800000000000001</v>
      </c>
      <c r="AB5550" s="83">
        <v>0</v>
      </c>
      <c r="AC5550" s="89">
        <v>0</v>
      </c>
      <c r="AD5550" s="90">
        <v>43627</v>
      </c>
      <c r="AE5550" s="90">
        <v>43627</v>
      </c>
      <c r="AF5550" s="82">
        <v>0</v>
      </c>
      <c r="AG5550" s="84" t="s">
        <v>53</v>
      </c>
      <c r="AH5550" s="83">
        <v>0</v>
      </c>
      <c r="AI5550" s="89">
        <v>0</v>
      </c>
      <c r="AJ5550" s="89">
        <v>0</v>
      </c>
      <c r="AK5550" s="60" t="str">
        <f>+IF(Tabla1[[#This Row],[REQUEST_TY]]="SR MANTENIMIENTO CORRECTIVO", "EMERGENCIA", "OTROS")</f>
        <v>EMERGENCIA</v>
      </c>
      <c r="AL5550" s="6" t="str">
        <f>+_xlfn.IFS(Tabla1[[#This Row],[Veces obj]]&lt;=1,"0-1",Tabla1[[#This Row],[Veces obj]]&lt;=2,"1-2",Tabla1[[#This Row],[Veces obj]]&lt;=3,"2-3",TRUE,"&gt;3")</f>
        <v>0-1</v>
      </c>
      <c r="AM5550" s="60" t="str">
        <f>+_xlfn.IFS(MONTH(Tabla1[[#This Row],[MES]])&lt;=3,"Q1",MONTH(Tabla1[[#This Row],[MES]])&lt;=6,"Q2",MONTH(Tabla1[[#This Row],[MES]])&lt;=9,"Q3",TRUE,"Q4")</f>
        <v>Q2</v>
      </c>
      <c r="AN5550" s="15" t="str">
        <f>+IFERROR(VLOOKUP(Tabla1[[#This Row],[CUENTA]],CTAS[],2,0),"OTROS")</f>
        <v>OTROS</v>
      </c>
      <c r="AP5550" s="15" t="str">
        <f>+IFERROR(VLOOKUP(Tabla1[[#This Row],[EMPLEADO]],IS[],3,0),"OTROS")</f>
        <v>JUAREZ</v>
      </c>
      <c r="AQ5550" s="15" t="str">
        <f>+IFERROR(VLOOKUP(Tabla1[[#This Row],[EMPLEADO]],IS[[NÓMINA]:[INGENIERO]],2,0),"OTROS")</f>
        <v>ALFREDO TORRES</v>
      </c>
    </row>
    <row r="5551" spans="1:43" x14ac:dyDescent="0.25">
      <c r="A5551" s="28" t="s">
        <v>14528</v>
      </c>
      <c r="B5551" s="29">
        <v>1</v>
      </c>
      <c r="C5551" s="29" t="s">
        <v>15409</v>
      </c>
      <c r="D5551" s="30" t="s">
        <v>38</v>
      </c>
      <c r="E5551" s="31" t="s">
        <v>888</v>
      </c>
      <c r="F5551" s="31" t="s">
        <v>15410</v>
      </c>
      <c r="G5551" s="88" t="s">
        <v>2329</v>
      </c>
      <c r="H5551" s="29" t="s">
        <v>266</v>
      </c>
      <c r="I5551" s="32" t="s">
        <v>43</v>
      </c>
      <c r="J5551" s="29" t="s">
        <v>8</v>
      </c>
      <c r="K5551" s="33" t="s">
        <v>240</v>
      </c>
      <c r="L5551" s="33" t="s">
        <v>241</v>
      </c>
      <c r="M5551" s="29" t="s">
        <v>94</v>
      </c>
      <c r="N5551" s="29">
        <v>0</v>
      </c>
      <c r="O5551" s="29" t="s">
        <v>47</v>
      </c>
      <c r="P5551" s="33">
        <v>134</v>
      </c>
      <c r="Q5551" s="33" t="s">
        <v>48</v>
      </c>
      <c r="R5551" s="80" t="s">
        <v>49</v>
      </c>
      <c r="S5551" s="81" t="s">
        <v>50</v>
      </c>
      <c r="T5551" s="81" t="s">
        <v>51</v>
      </c>
      <c r="U5551" s="82" t="s">
        <v>52</v>
      </c>
      <c r="V5551" s="83">
        <v>1.05</v>
      </c>
      <c r="W5551" s="89">
        <v>750.75000000000011</v>
      </c>
      <c r="X5551" s="85">
        <v>1</v>
      </c>
      <c r="Y5551" s="86">
        <v>0.7</v>
      </c>
      <c r="Z5551" s="82">
        <v>5</v>
      </c>
      <c r="AA5551" s="87">
        <v>0.13999999999999999</v>
      </c>
      <c r="AB5551" s="83">
        <v>0</v>
      </c>
      <c r="AC5551" s="89">
        <v>0</v>
      </c>
      <c r="AD5551" s="90">
        <v>43626</v>
      </c>
      <c r="AE5551" s="90">
        <v>43627</v>
      </c>
      <c r="AF5551" s="82">
        <v>1</v>
      </c>
      <c r="AG5551" s="84" t="s">
        <v>53</v>
      </c>
      <c r="AH5551" s="83">
        <v>0</v>
      </c>
      <c r="AI5551" s="89">
        <v>0</v>
      </c>
      <c r="AJ5551" s="89">
        <v>0</v>
      </c>
      <c r="AK5551" s="60" t="str">
        <f>+IF(Tabla1[[#This Row],[REQUEST_TY]]="SR MANTENIMIENTO CORRECTIVO", "EMERGENCIA", "OTROS")</f>
        <v>EMERGENCIA</v>
      </c>
      <c r="AL5551" s="6" t="str">
        <f>+_xlfn.IFS(Tabla1[[#This Row],[Veces obj]]&lt;=1,"0-1",Tabla1[[#This Row],[Veces obj]]&lt;=2,"1-2",Tabla1[[#This Row],[Veces obj]]&lt;=3,"2-3",TRUE,"&gt;3")</f>
        <v>0-1</v>
      </c>
      <c r="AM5551" s="60" t="str">
        <f>+_xlfn.IFS(MONTH(Tabla1[[#This Row],[MES]])&lt;=3,"Q1",MONTH(Tabla1[[#This Row],[MES]])&lt;=6,"Q2",MONTH(Tabla1[[#This Row],[MES]])&lt;=9,"Q3",TRUE,"Q4")</f>
        <v>Q2</v>
      </c>
      <c r="AN5551" s="15" t="str">
        <f>+IFERROR(VLOOKUP(Tabla1[[#This Row],[CUENTA]],CTAS[],2,0),"OTROS")</f>
        <v>OTROS</v>
      </c>
      <c r="AP5551" s="15" t="str">
        <f>+IFERROR(VLOOKUP(Tabla1[[#This Row],[EMPLEADO]],IS[],3,0),"OTROS")</f>
        <v>JUAREZ</v>
      </c>
      <c r="AQ5551" s="15" t="str">
        <f>+IFERROR(VLOOKUP(Tabla1[[#This Row],[EMPLEADO]],IS[[NÓMINA]:[INGENIERO]],2,0),"OTROS")</f>
        <v>CESAR MAR</v>
      </c>
    </row>
    <row r="5552" spans="1:43" x14ac:dyDescent="0.25">
      <c r="A5552" s="28" t="s">
        <v>14528</v>
      </c>
      <c r="B5552" s="29">
        <v>1</v>
      </c>
      <c r="C5552" s="29" t="s">
        <v>15411</v>
      </c>
      <c r="D5552" s="30" t="s">
        <v>38</v>
      </c>
      <c r="E5552" s="31" t="s">
        <v>583</v>
      </c>
      <c r="F5552" s="31" t="s">
        <v>15412</v>
      </c>
      <c r="G5552" s="88" t="s">
        <v>8109</v>
      </c>
      <c r="H5552" s="29" t="s">
        <v>574</v>
      </c>
      <c r="I5552" s="32" t="s">
        <v>43</v>
      </c>
      <c r="J5552" s="29" t="s">
        <v>8</v>
      </c>
      <c r="K5552" s="33" t="s">
        <v>1969</v>
      </c>
      <c r="L5552" s="33" t="s">
        <v>8110</v>
      </c>
      <c r="M5552" s="29" t="s">
        <v>1761</v>
      </c>
      <c r="N5552" s="29">
        <v>0</v>
      </c>
      <c r="O5552" s="29" t="s">
        <v>47</v>
      </c>
      <c r="P5552" s="33">
        <v>42</v>
      </c>
      <c r="Q5552" s="33" t="s">
        <v>82</v>
      </c>
      <c r="R5552" s="80" t="s">
        <v>95</v>
      </c>
      <c r="S5552" s="81" t="s">
        <v>64</v>
      </c>
      <c r="T5552" s="81" t="s">
        <v>51</v>
      </c>
      <c r="U5552" s="82" t="s">
        <v>83</v>
      </c>
      <c r="V5552" s="83">
        <v>1.05</v>
      </c>
      <c r="W5552" s="89">
        <v>1433.25</v>
      </c>
      <c r="X5552" s="85">
        <v>1</v>
      </c>
      <c r="Y5552" s="86">
        <v>4.33</v>
      </c>
      <c r="Z5552" s="82">
        <v>5</v>
      </c>
      <c r="AA5552" s="87">
        <v>0.86599999999999999</v>
      </c>
      <c r="AB5552" s="83">
        <v>0</v>
      </c>
      <c r="AC5552" s="89">
        <v>0</v>
      </c>
      <c r="AD5552" s="90">
        <v>43627</v>
      </c>
      <c r="AE5552" s="90">
        <v>43627</v>
      </c>
      <c r="AF5552" s="82">
        <v>0</v>
      </c>
      <c r="AG5552" s="84" t="s">
        <v>53</v>
      </c>
      <c r="AH5552" s="83">
        <v>0</v>
      </c>
      <c r="AI5552" s="89">
        <v>0</v>
      </c>
      <c r="AJ5552" s="89">
        <v>0</v>
      </c>
      <c r="AK5552" s="60" t="str">
        <f>+IF(Tabla1[[#This Row],[REQUEST_TY]]="SR MANTENIMIENTO CORRECTIVO", "EMERGENCIA", "OTROS")</f>
        <v>EMERGENCIA</v>
      </c>
      <c r="AL5552" s="6" t="str">
        <f>+_xlfn.IFS(Tabla1[[#This Row],[Veces obj]]&lt;=1,"0-1",Tabla1[[#This Row],[Veces obj]]&lt;=2,"1-2",Tabla1[[#This Row],[Veces obj]]&lt;=3,"2-3",TRUE,"&gt;3")</f>
        <v>0-1</v>
      </c>
      <c r="AM5552" s="60" t="str">
        <f>+_xlfn.IFS(MONTH(Tabla1[[#This Row],[MES]])&lt;=3,"Q1",MONTH(Tabla1[[#This Row],[MES]])&lt;=6,"Q2",MONTH(Tabla1[[#This Row],[MES]])&lt;=9,"Q3",TRUE,"Q4")</f>
        <v>Q2</v>
      </c>
      <c r="AN5552" s="15" t="str">
        <f>+IFERROR(VLOOKUP(Tabla1[[#This Row],[CUENTA]],CTAS[],2,0),"OTROS")</f>
        <v>OTROS</v>
      </c>
      <c r="AP5552" s="15" t="str">
        <f>+IFERROR(VLOOKUP(Tabla1[[#This Row],[EMPLEADO]],IS[],3,0),"OTROS")</f>
        <v>OTROS</v>
      </c>
      <c r="AQ5552" s="15" t="str">
        <f>+IFERROR(VLOOKUP(Tabla1[[#This Row],[EMPLEADO]],IS[[NÓMINA]:[INGENIERO]],2,0),"OTROS")</f>
        <v>OTROS</v>
      </c>
    </row>
    <row r="5553" spans="1:43" x14ac:dyDescent="0.25">
      <c r="A5553" s="28" t="s">
        <v>14528</v>
      </c>
      <c r="B5553" s="29">
        <v>1</v>
      </c>
      <c r="C5553" s="29" t="s">
        <v>15413</v>
      </c>
      <c r="D5553" s="30" t="s">
        <v>38</v>
      </c>
      <c r="E5553" s="31" t="s">
        <v>1134</v>
      </c>
      <c r="F5553" s="31" t="s">
        <v>15414</v>
      </c>
      <c r="G5553" s="88" t="s">
        <v>15415</v>
      </c>
      <c r="H5553" s="29" t="s">
        <v>740</v>
      </c>
      <c r="I5553" s="32" t="s">
        <v>43</v>
      </c>
      <c r="J5553" s="29" t="s">
        <v>8</v>
      </c>
      <c r="K5553" s="33" t="s">
        <v>15388</v>
      </c>
      <c r="L5553" s="33" t="s">
        <v>15389</v>
      </c>
      <c r="M5553" s="29" t="s">
        <v>1238</v>
      </c>
      <c r="N5553" s="29">
        <v>0</v>
      </c>
      <c r="O5553" s="29" t="s">
        <v>47</v>
      </c>
      <c r="P5553" s="33">
        <v>2748</v>
      </c>
      <c r="Q5553" s="33" t="s">
        <v>48</v>
      </c>
      <c r="R5553" s="80" t="s">
        <v>49</v>
      </c>
      <c r="S5553" s="81" t="s">
        <v>50</v>
      </c>
      <c r="T5553" s="81" t="s">
        <v>51</v>
      </c>
      <c r="U5553" s="82" t="s">
        <v>52</v>
      </c>
      <c r="V5553" s="83">
        <v>1.05</v>
      </c>
      <c r="W5553" s="89">
        <v>750.75000000000011</v>
      </c>
      <c r="X5553" s="85">
        <v>1</v>
      </c>
      <c r="Y5553" s="86">
        <v>1.57</v>
      </c>
      <c r="Z5553" s="82">
        <v>5</v>
      </c>
      <c r="AA5553" s="87">
        <v>0.314</v>
      </c>
      <c r="AB5553" s="83">
        <v>0</v>
      </c>
      <c r="AC5553" s="89">
        <v>0</v>
      </c>
      <c r="AD5553" s="90">
        <v>43627</v>
      </c>
      <c r="AE5553" s="90">
        <v>43628</v>
      </c>
      <c r="AF5553" s="82">
        <v>1</v>
      </c>
      <c r="AG5553" s="84" t="s">
        <v>53</v>
      </c>
      <c r="AH5553" s="83">
        <v>0</v>
      </c>
      <c r="AI5553" s="89">
        <v>0</v>
      </c>
      <c r="AJ5553" s="89">
        <v>0</v>
      </c>
      <c r="AK5553" s="60" t="str">
        <f>+IF(Tabla1[[#This Row],[REQUEST_TY]]="SR MANTENIMIENTO CORRECTIVO", "EMERGENCIA", "OTROS")</f>
        <v>EMERGENCIA</v>
      </c>
      <c r="AL5553" s="6" t="str">
        <f>+_xlfn.IFS(Tabla1[[#This Row],[Veces obj]]&lt;=1,"0-1",Tabla1[[#This Row],[Veces obj]]&lt;=2,"1-2",Tabla1[[#This Row],[Veces obj]]&lt;=3,"2-3",TRUE,"&gt;3")</f>
        <v>0-1</v>
      </c>
      <c r="AM5553" s="60" t="str">
        <f>+_xlfn.IFS(MONTH(Tabla1[[#This Row],[MES]])&lt;=3,"Q1",MONTH(Tabla1[[#This Row],[MES]])&lt;=6,"Q2",MONTH(Tabla1[[#This Row],[MES]])&lt;=9,"Q3",TRUE,"Q4")</f>
        <v>Q2</v>
      </c>
      <c r="AN5553" s="15" t="str">
        <f>+IFERROR(VLOOKUP(Tabla1[[#This Row],[CUENTA]],CTAS[],2,0),"OTROS")</f>
        <v>OTROS</v>
      </c>
      <c r="AP5553" s="15" t="str">
        <f>+IFERROR(VLOOKUP(Tabla1[[#This Row],[EMPLEADO]],IS[],3,0),"OTROS")</f>
        <v>OTROS</v>
      </c>
      <c r="AQ5553" s="15" t="str">
        <f>+IFERROR(VLOOKUP(Tabla1[[#This Row],[EMPLEADO]],IS[[NÓMINA]:[INGENIERO]],2,0),"OTROS")</f>
        <v>OTROS</v>
      </c>
    </row>
    <row r="5554" spans="1:43" x14ac:dyDescent="0.25">
      <c r="A5554" s="28" t="s">
        <v>14528</v>
      </c>
      <c r="B5554" s="29">
        <v>1</v>
      </c>
      <c r="C5554" s="29" t="s">
        <v>15416</v>
      </c>
      <c r="D5554" s="30" t="s">
        <v>38</v>
      </c>
      <c r="E5554" s="31" t="s">
        <v>1077</v>
      </c>
      <c r="F5554" s="31" t="s">
        <v>15417</v>
      </c>
      <c r="G5554" s="88" t="s">
        <v>1079</v>
      </c>
      <c r="H5554" s="29" t="s">
        <v>297</v>
      </c>
      <c r="I5554" s="32" t="s">
        <v>43</v>
      </c>
      <c r="J5554" s="29" t="s">
        <v>8</v>
      </c>
      <c r="K5554" s="33" t="s">
        <v>71</v>
      </c>
      <c r="L5554" s="33" t="s">
        <v>1080</v>
      </c>
      <c r="M5554" s="29" t="s">
        <v>94</v>
      </c>
      <c r="N5554" s="29">
        <v>0</v>
      </c>
      <c r="O5554" s="29" t="s">
        <v>47</v>
      </c>
      <c r="P5554" s="33">
        <v>4</v>
      </c>
      <c r="Q5554" s="33" t="s">
        <v>207</v>
      </c>
      <c r="R5554" s="80" t="s">
        <v>63</v>
      </c>
      <c r="S5554" s="81" t="s">
        <v>64</v>
      </c>
      <c r="T5554" s="81" t="s">
        <v>51</v>
      </c>
      <c r="U5554" s="82" t="s">
        <v>209</v>
      </c>
      <c r="V5554" s="83">
        <v>0</v>
      </c>
      <c r="W5554" s="89">
        <v>0</v>
      </c>
      <c r="X5554" s="85">
        <v>1</v>
      </c>
      <c r="Y5554" s="86">
        <v>0.45</v>
      </c>
      <c r="Z5554" s="82">
        <v>5</v>
      </c>
      <c r="AA5554" s="87">
        <v>0.09</v>
      </c>
      <c r="AB5554" s="83">
        <v>0</v>
      </c>
      <c r="AC5554" s="89">
        <v>0</v>
      </c>
      <c r="AD5554" s="90">
        <v>43627</v>
      </c>
      <c r="AE5554" s="90">
        <v>43628</v>
      </c>
      <c r="AF5554" s="82">
        <v>1</v>
      </c>
      <c r="AG5554" s="84" t="s">
        <v>53</v>
      </c>
      <c r="AH5554" s="83">
        <v>0</v>
      </c>
      <c r="AI5554" s="89">
        <v>0</v>
      </c>
      <c r="AJ5554" s="89">
        <v>0</v>
      </c>
      <c r="AK5554" s="60" t="str">
        <f>+IF(Tabla1[[#This Row],[REQUEST_TY]]="SR MANTENIMIENTO CORRECTIVO", "EMERGENCIA", "OTROS")</f>
        <v>EMERGENCIA</v>
      </c>
      <c r="AL5554" s="6" t="str">
        <f>+_xlfn.IFS(Tabla1[[#This Row],[Veces obj]]&lt;=1,"0-1",Tabla1[[#This Row],[Veces obj]]&lt;=2,"1-2",Tabla1[[#This Row],[Veces obj]]&lt;=3,"2-3",TRUE,"&gt;3")</f>
        <v>0-1</v>
      </c>
      <c r="AM5554" s="60" t="str">
        <f>+_xlfn.IFS(MONTH(Tabla1[[#This Row],[MES]])&lt;=3,"Q1",MONTH(Tabla1[[#This Row],[MES]])&lt;=6,"Q2",MONTH(Tabla1[[#This Row],[MES]])&lt;=9,"Q3",TRUE,"Q4")</f>
        <v>Q2</v>
      </c>
      <c r="AN5554" s="15" t="str">
        <f>+IFERROR(VLOOKUP(Tabla1[[#This Row],[CUENTA]],CTAS[],2,0),"OTROS")</f>
        <v>OTROS</v>
      </c>
      <c r="AP5554" s="15" t="str">
        <f>+IFERROR(VLOOKUP(Tabla1[[#This Row],[EMPLEADO]],IS[],3,0),"OTROS")</f>
        <v>JUAREZ</v>
      </c>
      <c r="AQ5554" s="15" t="str">
        <f>+IFERROR(VLOOKUP(Tabla1[[#This Row],[EMPLEADO]],IS[[NÓMINA]:[INGENIERO]],2,0),"OTROS")</f>
        <v>ALFREDO TORRES</v>
      </c>
    </row>
    <row r="5555" spans="1:43" x14ac:dyDescent="0.25">
      <c r="A5555" s="28" t="s">
        <v>14528</v>
      </c>
      <c r="B5555" s="29">
        <v>1</v>
      </c>
      <c r="C5555" s="29" t="s">
        <v>15418</v>
      </c>
      <c r="D5555" s="30" t="s">
        <v>38</v>
      </c>
      <c r="E5555" s="31" t="s">
        <v>300</v>
      </c>
      <c r="F5555" s="31" t="s">
        <v>15419</v>
      </c>
      <c r="G5555" s="88" t="s">
        <v>2352</v>
      </c>
      <c r="H5555" s="29" t="s">
        <v>1052</v>
      </c>
      <c r="I5555" s="32" t="s">
        <v>43</v>
      </c>
      <c r="J5555" s="29" t="s">
        <v>8</v>
      </c>
      <c r="K5555" s="33" t="s">
        <v>102</v>
      </c>
      <c r="L5555" s="33" t="s">
        <v>1621</v>
      </c>
      <c r="M5555" s="29" t="s">
        <v>736</v>
      </c>
      <c r="N5555" s="29">
        <v>0</v>
      </c>
      <c r="O5555" s="29" t="s">
        <v>47</v>
      </c>
      <c r="P5555" s="33">
        <v>30</v>
      </c>
      <c r="Q5555" s="33" t="s">
        <v>62</v>
      </c>
      <c r="R5555" s="80" t="s">
        <v>223</v>
      </c>
      <c r="S5555" s="81" t="s">
        <v>139</v>
      </c>
      <c r="T5555" s="81" t="s">
        <v>51</v>
      </c>
      <c r="U5555" s="82" t="s">
        <v>262</v>
      </c>
      <c r="V5555" s="83">
        <v>1.05</v>
      </c>
      <c r="W5555" s="89">
        <v>1651.6500000000003</v>
      </c>
      <c r="X5555" s="85">
        <v>1</v>
      </c>
      <c r="Y5555" s="86">
        <v>1.8</v>
      </c>
      <c r="Z5555" s="82">
        <v>4</v>
      </c>
      <c r="AA5555" s="87">
        <v>0.45</v>
      </c>
      <c r="AB5555" s="83">
        <v>0</v>
      </c>
      <c r="AC5555" s="89">
        <v>0</v>
      </c>
      <c r="AD5555" s="90">
        <v>43627</v>
      </c>
      <c r="AE5555" s="90">
        <v>43628</v>
      </c>
      <c r="AF5555" s="82">
        <v>1</v>
      </c>
      <c r="AG5555" s="84" t="s">
        <v>53</v>
      </c>
      <c r="AH5555" s="83">
        <v>0</v>
      </c>
      <c r="AI5555" s="89">
        <v>0</v>
      </c>
      <c r="AJ5555" s="89">
        <v>0</v>
      </c>
      <c r="AK5555" s="60" t="str">
        <f>+IF(Tabla1[[#This Row],[REQUEST_TY]]="SR MANTENIMIENTO CORRECTIVO", "EMERGENCIA", "OTROS")</f>
        <v>EMERGENCIA</v>
      </c>
      <c r="AL5555" s="6" t="str">
        <f>+_xlfn.IFS(Tabla1[[#This Row],[Veces obj]]&lt;=1,"0-1",Tabla1[[#This Row],[Veces obj]]&lt;=2,"1-2",Tabla1[[#This Row],[Veces obj]]&lt;=3,"2-3",TRUE,"&gt;3")</f>
        <v>0-1</v>
      </c>
      <c r="AM5555" s="60" t="str">
        <f>+_xlfn.IFS(MONTH(Tabla1[[#This Row],[MES]])&lt;=3,"Q1",MONTH(Tabla1[[#This Row],[MES]])&lt;=6,"Q2",MONTH(Tabla1[[#This Row],[MES]])&lt;=9,"Q3",TRUE,"Q4")</f>
        <v>Q2</v>
      </c>
      <c r="AN5555" s="15" t="str">
        <f>+IFERROR(VLOOKUP(Tabla1[[#This Row],[CUENTA]],CTAS[],2,0),"OTROS")</f>
        <v>OTROS</v>
      </c>
      <c r="AP5555" s="15" t="str">
        <f>+IFERROR(VLOOKUP(Tabla1[[#This Row],[EMPLEADO]],IS[],3,0),"OTROS")</f>
        <v>OTROS</v>
      </c>
      <c r="AQ5555" s="15" t="str">
        <f>+IFERROR(VLOOKUP(Tabla1[[#This Row],[EMPLEADO]],IS[[NÓMINA]:[INGENIERO]],2,0),"OTROS")</f>
        <v>OTROS</v>
      </c>
    </row>
    <row r="5556" spans="1:43" x14ac:dyDescent="0.25">
      <c r="A5556" s="28" t="s">
        <v>14528</v>
      </c>
      <c r="B5556" s="29">
        <v>1</v>
      </c>
      <c r="C5556" s="29" t="s">
        <v>15420</v>
      </c>
      <c r="D5556" s="30" t="s">
        <v>38</v>
      </c>
      <c r="E5556" s="31" t="s">
        <v>332</v>
      </c>
      <c r="F5556" s="31" t="s">
        <v>15421</v>
      </c>
      <c r="G5556" s="88" t="s">
        <v>2648</v>
      </c>
      <c r="H5556" s="29" t="s">
        <v>915</v>
      </c>
      <c r="I5556" s="32" t="s">
        <v>43</v>
      </c>
      <c r="J5556" s="29" t="s">
        <v>8</v>
      </c>
      <c r="K5556" s="33" t="s">
        <v>59</v>
      </c>
      <c r="L5556" s="33" t="s">
        <v>629</v>
      </c>
      <c r="M5556" s="29" t="s">
        <v>46</v>
      </c>
      <c r="N5556" s="29">
        <v>0</v>
      </c>
      <c r="O5556" s="29" t="s">
        <v>47</v>
      </c>
      <c r="P5556" s="33">
        <v>132</v>
      </c>
      <c r="Q5556" s="33" t="s">
        <v>48</v>
      </c>
      <c r="R5556" s="80" t="s">
        <v>317</v>
      </c>
      <c r="S5556" s="81" t="s">
        <v>318</v>
      </c>
      <c r="T5556" s="81" t="s">
        <v>51</v>
      </c>
      <c r="U5556" s="82" t="s">
        <v>353</v>
      </c>
      <c r="V5556" s="83">
        <v>1.1499999999999999</v>
      </c>
      <c r="W5556" s="89">
        <v>1808.95</v>
      </c>
      <c r="X5556" s="85">
        <v>1</v>
      </c>
      <c r="Y5556" s="86">
        <v>2.52</v>
      </c>
      <c r="Z5556" s="82">
        <v>4</v>
      </c>
      <c r="AA5556" s="87">
        <v>0.63</v>
      </c>
      <c r="AB5556" s="83">
        <v>0</v>
      </c>
      <c r="AC5556" s="89">
        <v>0</v>
      </c>
      <c r="AD5556" s="90">
        <v>43627</v>
      </c>
      <c r="AE5556" s="90">
        <v>43628</v>
      </c>
      <c r="AF5556" s="82">
        <v>1</v>
      </c>
      <c r="AG5556" s="84" t="s">
        <v>53</v>
      </c>
      <c r="AH5556" s="83">
        <v>0</v>
      </c>
      <c r="AI5556" s="89">
        <v>0</v>
      </c>
      <c r="AJ5556" s="89">
        <v>0</v>
      </c>
      <c r="AK5556" s="60" t="str">
        <f>+IF(Tabla1[[#This Row],[REQUEST_TY]]="SR MANTENIMIENTO CORRECTIVO", "EMERGENCIA", "OTROS")</f>
        <v>EMERGENCIA</v>
      </c>
      <c r="AL5556" s="6" t="str">
        <f>+_xlfn.IFS(Tabla1[[#This Row],[Veces obj]]&lt;=1,"0-1",Tabla1[[#This Row],[Veces obj]]&lt;=2,"1-2",Tabla1[[#This Row],[Veces obj]]&lt;=3,"2-3",TRUE,"&gt;3")</f>
        <v>0-1</v>
      </c>
      <c r="AM5556" s="60" t="str">
        <f>+_xlfn.IFS(MONTH(Tabla1[[#This Row],[MES]])&lt;=3,"Q1",MONTH(Tabla1[[#This Row],[MES]])&lt;=6,"Q2",MONTH(Tabla1[[#This Row],[MES]])&lt;=9,"Q3",TRUE,"Q4")</f>
        <v>Q2</v>
      </c>
      <c r="AN5556" s="15" t="str">
        <f>+IFERROR(VLOOKUP(Tabla1[[#This Row],[CUENTA]],CTAS[],2,0),"OTROS")</f>
        <v>OTROS</v>
      </c>
      <c r="AP5556" s="15" t="str">
        <f>+IFERROR(VLOOKUP(Tabla1[[#This Row],[EMPLEADO]],IS[],3,0),"OTROS")</f>
        <v>OTROS</v>
      </c>
      <c r="AQ5556" s="15" t="str">
        <f>+IFERROR(VLOOKUP(Tabla1[[#This Row],[EMPLEADO]],IS[[NÓMINA]:[INGENIERO]],2,0),"OTROS")</f>
        <v>OTROS</v>
      </c>
    </row>
    <row r="5557" spans="1:43" x14ac:dyDescent="0.25">
      <c r="A5557" s="28" t="s">
        <v>14528</v>
      </c>
      <c r="B5557" s="29">
        <v>1</v>
      </c>
      <c r="C5557" s="29" t="s">
        <v>15422</v>
      </c>
      <c r="D5557" s="30" t="s">
        <v>3346</v>
      </c>
      <c r="E5557" s="31" t="s">
        <v>39</v>
      </c>
      <c r="F5557" s="31" t="s">
        <v>15291</v>
      </c>
      <c r="G5557" s="88" t="s">
        <v>3871</v>
      </c>
      <c r="H5557" s="29" t="s">
        <v>42</v>
      </c>
      <c r="I5557" s="32" t="s">
        <v>43</v>
      </c>
      <c r="J5557" s="29" t="s">
        <v>8</v>
      </c>
      <c r="K5557" s="33" t="s">
        <v>2886</v>
      </c>
      <c r="L5557" s="33" t="s">
        <v>3872</v>
      </c>
      <c r="M5557" s="29" t="s">
        <v>131</v>
      </c>
      <c r="N5557" s="29">
        <v>1</v>
      </c>
      <c r="O5557" s="29" t="s">
        <v>47</v>
      </c>
      <c r="P5557" s="33" t="s">
        <v>822</v>
      </c>
      <c r="Q5557" s="33" t="s">
        <v>48</v>
      </c>
      <c r="R5557" s="80" t="s">
        <v>49</v>
      </c>
      <c r="S5557" s="81" t="s">
        <v>50</v>
      </c>
      <c r="T5557" s="81" t="s">
        <v>51</v>
      </c>
      <c r="U5557" s="82" t="s">
        <v>52</v>
      </c>
      <c r="V5557" s="83">
        <v>1</v>
      </c>
      <c r="W5557" s="89">
        <v>0</v>
      </c>
      <c r="X5557" s="85">
        <v>0</v>
      </c>
      <c r="Y5557" s="86">
        <v>5</v>
      </c>
      <c r="Z5557" s="82">
        <v>5</v>
      </c>
      <c r="AA5557" s="87">
        <v>1</v>
      </c>
      <c r="AB5557" s="83">
        <v>0</v>
      </c>
      <c r="AC5557" s="89">
        <v>0</v>
      </c>
      <c r="AD5557" s="90">
        <v>43627</v>
      </c>
      <c r="AE5557" s="90">
        <v>43628</v>
      </c>
      <c r="AF5557" s="82">
        <v>1</v>
      </c>
      <c r="AG5557" s="84" t="s">
        <v>53</v>
      </c>
      <c r="AH5557" s="83">
        <v>0</v>
      </c>
      <c r="AI5557" s="89">
        <v>0</v>
      </c>
      <c r="AJ5557" s="89">
        <v>0</v>
      </c>
      <c r="AK5557" s="60" t="str">
        <f>+IF(Tabla1[[#This Row],[REQUEST_TY]]="SR MANTENIMIENTO CORRECTIVO", "EMERGENCIA", "OTROS")</f>
        <v>OTROS</v>
      </c>
      <c r="AL5557" s="6" t="str">
        <f>+_xlfn.IFS(Tabla1[[#This Row],[Veces obj]]&lt;=1,"0-1",Tabla1[[#This Row],[Veces obj]]&lt;=2,"1-2",Tabla1[[#This Row],[Veces obj]]&lt;=3,"2-3",TRUE,"&gt;3")</f>
        <v>0-1</v>
      </c>
      <c r="AM5557" s="60" t="str">
        <f>+_xlfn.IFS(MONTH(Tabla1[[#This Row],[MES]])&lt;=3,"Q1",MONTH(Tabla1[[#This Row],[MES]])&lt;=6,"Q2",MONTH(Tabla1[[#This Row],[MES]])&lt;=9,"Q3",TRUE,"Q4")</f>
        <v>Q2</v>
      </c>
      <c r="AN5557" s="15" t="str">
        <f>+IFERROR(VLOOKUP(Tabla1[[#This Row],[CUENTA]],CTAS[],2,0),"OTROS")</f>
        <v>OTROS</v>
      </c>
      <c r="AP5557" s="15" t="str">
        <f>+IFERROR(VLOOKUP(Tabla1[[#This Row],[EMPLEADO]],IS[],3,0),"OTROS")</f>
        <v>OTROS</v>
      </c>
      <c r="AQ5557" s="15" t="str">
        <f>+IFERROR(VLOOKUP(Tabla1[[#This Row],[EMPLEADO]],IS[[NÓMINA]:[INGENIERO]],2,0),"OTROS")</f>
        <v>OTROS</v>
      </c>
    </row>
    <row r="5558" spans="1:43" x14ac:dyDescent="0.25">
      <c r="A5558" s="28" t="s">
        <v>14528</v>
      </c>
      <c r="B5558" s="29">
        <v>1</v>
      </c>
      <c r="C5558" s="29" t="s">
        <v>15423</v>
      </c>
      <c r="D5558" s="30" t="s">
        <v>38</v>
      </c>
      <c r="E5558" s="31" t="s">
        <v>300</v>
      </c>
      <c r="F5558" s="31" t="s">
        <v>15424</v>
      </c>
      <c r="G5558" s="88" t="s">
        <v>12541</v>
      </c>
      <c r="H5558" s="29" t="s">
        <v>384</v>
      </c>
      <c r="I5558" s="32" t="s">
        <v>43</v>
      </c>
      <c r="J5558" s="29" t="s">
        <v>8</v>
      </c>
      <c r="K5558" s="33" t="s">
        <v>102</v>
      </c>
      <c r="L5558" s="33" t="s">
        <v>2051</v>
      </c>
      <c r="M5558" s="29" t="s">
        <v>61</v>
      </c>
      <c r="N5558" s="29">
        <v>0</v>
      </c>
      <c r="O5558" s="29" t="s">
        <v>47</v>
      </c>
      <c r="P5558" s="33">
        <v>36</v>
      </c>
      <c r="Q5558" s="33" t="s">
        <v>82</v>
      </c>
      <c r="R5558" s="80" t="s">
        <v>223</v>
      </c>
      <c r="S5558" s="81" t="s">
        <v>139</v>
      </c>
      <c r="T5558" s="81" t="s">
        <v>51</v>
      </c>
      <c r="U5558" s="82" t="s">
        <v>140</v>
      </c>
      <c r="V5558" s="83">
        <v>1.1000000000000001</v>
      </c>
      <c r="W5558" s="89">
        <v>1730.3000000000004</v>
      </c>
      <c r="X5558" s="85">
        <v>1</v>
      </c>
      <c r="Y5558" s="86">
        <v>3.2</v>
      </c>
      <c r="Z5558" s="82">
        <v>4</v>
      </c>
      <c r="AA5558" s="87">
        <v>0.8</v>
      </c>
      <c r="AB5558" s="83">
        <v>0</v>
      </c>
      <c r="AC5558" s="89">
        <v>0</v>
      </c>
      <c r="AD5558" s="90">
        <v>43627</v>
      </c>
      <c r="AE5558" s="90">
        <v>43628</v>
      </c>
      <c r="AF5558" s="82">
        <v>1</v>
      </c>
      <c r="AG5558" s="84" t="s">
        <v>53</v>
      </c>
      <c r="AH5558" s="83">
        <v>0</v>
      </c>
      <c r="AI5558" s="89">
        <v>0</v>
      </c>
      <c r="AJ5558" s="89">
        <v>0</v>
      </c>
      <c r="AK5558" s="60" t="str">
        <f>+IF(Tabla1[[#This Row],[REQUEST_TY]]="SR MANTENIMIENTO CORRECTIVO", "EMERGENCIA", "OTROS")</f>
        <v>EMERGENCIA</v>
      </c>
      <c r="AL5558" s="6" t="str">
        <f>+_xlfn.IFS(Tabla1[[#This Row],[Veces obj]]&lt;=1,"0-1",Tabla1[[#This Row],[Veces obj]]&lt;=2,"1-2",Tabla1[[#This Row],[Veces obj]]&lt;=3,"2-3",TRUE,"&gt;3")</f>
        <v>0-1</v>
      </c>
      <c r="AM5558" s="60" t="str">
        <f>+_xlfn.IFS(MONTH(Tabla1[[#This Row],[MES]])&lt;=3,"Q1",MONTH(Tabla1[[#This Row],[MES]])&lt;=6,"Q2",MONTH(Tabla1[[#This Row],[MES]])&lt;=9,"Q3",TRUE,"Q4")</f>
        <v>Q2</v>
      </c>
      <c r="AN5558" s="15" t="str">
        <f>+IFERROR(VLOOKUP(Tabla1[[#This Row],[CUENTA]],CTAS[],2,0),"OTROS")</f>
        <v>OTROS</v>
      </c>
      <c r="AP5558" s="15" t="str">
        <f>+IFERROR(VLOOKUP(Tabla1[[#This Row],[EMPLEADO]],IS[],3,0),"OTROS")</f>
        <v>OTROS</v>
      </c>
      <c r="AQ5558" s="15" t="str">
        <f>+IFERROR(VLOOKUP(Tabla1[[#This Row],[EMPLEADO]],IS[[NÓMINA]:[INGENIERO]],2,0),"OTROS")</f>
        <v>OTROS</v>
      </c>
    </row>
    <row r="5559" spans="1:43" x14ac:dyDescent="0.25">
      <c r="A5559" s="28" t="s">
        <v>14528</v>
      </c>
      <c r="B5559" s="29">
        <v>1</v>
      </c>
      <c r="C5559" s="29" t="s">
        <v>15425</v>
      </c>
      <c r="D5559" s="30" t="s">
        <v>3346</v>
      </c>
      <c r="E5559" s="31" t="s">
        <v>39</v>
      </c>
      <c r="F5559" s="31" t="s">
        <v>15426</v>
      </c>
      <c r="G5559" s="88" t="s">
        <v>15427</v>
      </c>
      <c r="H5559" s="29" t="s">
        <v>42</v>
      </c>
      <c r="I5559" s="32" t="s">
        <v>43</v>
      </c>
      <c r="J5559" s="29" t="s">
        <v>8</v>
      </c>
      <c r="K5559" s="33" t="s">
        <v>3865</v>
      </c>
      <c r="L5559" s="33" t="s">
        <v>1729</v>
      </c>
      <c r="M5559" s="29" t="s">
        <v>131</v>
      </c>
      <c r="N5559" s="29">
        <v>1</v>
      </c>
      <c r="O5559" s="29" t="s">
        <v>47</v>
      </c>
      <c r="P5559" s="33" t="s">
        <v>822</v>
      </c>
      <c r="Q5559" s="33" t="s">
        <v>48</v>
      </c>
      <c r="R5559" s="80" t="s">
        <v>49</v>
      </c>
      <c r="S5559" s="81" t="s">
        <v>50</v>
      </c>
      <c r="T5559" s="81" t="s">
        <v>51</v>
      </c>
      <c r="U5559" s="82" t="s">
        <v>52</v>
      </c>
      <c r="V5559" s="83">
        <v>1</v>
      </c>
      <c r="W5559" s="89">
        <v>0</v>
      </c>
      <c r="X5559" s="85">
        <v>0</v>
      </c>
      <c r="Y5559" s="86">
        <v>5</v>
      </c>
      <c r="Z5559" s="82">
        <v>5</v>
      </c>
      <c r="AA5559" s="87">
        <v>1</v>
      </c>
      <c r="AB5559" s="83">
        <v>0</v>
      </c>
      <c r="AC5559" s="89">
        <v>0</v>
      </c>
      <c r="AD5559" s="90">
        <v>43627</v>
      </c>
      <c r="AE5559" s="90">
        <v>43628</v>
      </c>
      <c r="AF5559" s="82">
        <v>1</v>
      </c>
      <c r="AG5559" s="84" t="s">
        <v>53</v>
      </c>
      <c r="AH5559" s="83">
        <v>0</v>
      </c>
      <c r="AI5559" s="89">
        <v>0</v>
      </c>
      <c r="AJ5559" s="89">
        <v>0</v>
      </c>
      <c r="AK5559" s="60" t="str">
        <f>+IF(Tabla1[[#This Row],[REQUEST_TY]]="SR MANTENIMIENTO CORRECTIVO", "EMERGENCIA", "OTROS")</f>
        <v>OTROS</v>
      </c>
      <c r="AL5559" s="6" t="str">
        <f>+_xlfn.IFS(Tabla1[[#This Row],[Veces obj]]&lt;=1,"0-1",Tabla1[[#This Row],[Veces obj]]&lt;=2,"1-2",Tabla1[[#This Row],[Veces obj]]&lt;=3,"2-3",TRUE,"&gt;3")</f>
        <v>0-1</v>
      </c>
      <c r="AM5559" s="60" t="str">
        <f>+_xlfn.IFS(MONTH(Tabla1[[#This Row],[MES]])&lt;=3,"Q1",MONTH(Tabla1[[#This Row],[MES]])&lt;=6,"Q2",MONTH(Tabla1[[#This Row],[MES]])&lt;=9,"Q3",TRUE,"Q4")</f>
        <v>Q2</v>
      </c>
      <c r="AN5559" s="15" t="str">
        <f>+IFERROR(VLOOKUP(Tabla1[[#This Row],[CUENTA]],CTAS[],2,0),"OTROS")</f>
        <v>OTROS</v>
      </c>
      <c r="AP5559" s="15" t="str">
        <f>+IFERROR(VLOOKUP(Tabla1[[#This Row],[EMPLEADO]],IS[],3,0),"OTROS")</f>
        <v>OTROS</v>
      </c>
      <c r="AQ5559" s="15" t="str">
        <f>+IFERROR(VLOOKUP(Tabla1[[#This Row],[EMPLEADO]],IS[[NÓMINA]:[INGENIERO]],2,0),"OTROS")</f>
        <v>OTROS</v>
      </c>
    </row>
    <row r="5560" spans="1:43" x14ac:dyDescent="0.25">
      <c r="A5560" s="28" t="s">
        <v>14528</v>
      </c>
      <c r="B5560" s="29">
        <v>1</v>
      </c>
      <c r="C5560" s="29" t="s">
        <v>15428</v>
      </c>
      <c r="D5560" s="30" t="s">
        <v>38</v>
      </c>
      <c r="E5560" s="31" t="s">
        <v>85</v>
      </c>
      <c r="F5560" s="31" t="s">
        <v>15429</v>
      </c>
      <c r="G5560" s="88" t="s">
        <v>5940</v>
      </c>
      <c r="H5560" s="29" t="s">
        <v>70</v>
      </c>
      <c r="I5560" s="32" t="s">
        <v>43</v>
      </c>
      <c r="J5560" s="29" t="s">
        <v>8</v>
      </c>
      <c r="K5560" s="33" t="s">
        <v>92</v>
      </c>
      <c r="L5560" s="33" t="s">
        <v>93</v>
      </c>
      <c r="M5560" s="29" t="s">
        <v>94</v>
      </c>
      <c r="N5560" s="29">
        <v>1</v>
      </c>
      <c r="O5560" s="29" t="s">
        <v>47</v>
      </c>
      <c r="P5560" s="33">
        <v>7</v>
      </c>
      <c r="Q5560" s="33" t="s">
        <v>194</v>
      </c>
      <c r="R5560" s="80" t="s">
        <v>49</v>
      </c>
      <c r="S5560" s="81" t="s">
        <v>50</v>
      </c>
      <c r="T5560" s="81" t="s">
        <v>51</v>
      </c>
      <c r="U5560" s="82" t="s">
        <v>444</v>
      </c>
      <c r="V5560" s="83">
        <v>0</v>
      </c>
      <c r="W5560" s="89">
        <v>0</v>
      </c>
      <c r="X5560" s="85">
        <v>1</v>
      </c>
      <c r="Y5560" s="86">
        <v>0</v>
      </c>
      <c r="Z5560" s="82">
        <v>5</v>
      </c>
      <c r="AA5560" s="87">
        <v>0</v>
      </c>
      <c r="AB5560" s="83">
        <v>0</v>
      </c>
      <c r="AC5560" s="89">
        <v>0</v>
      </c>
      <c r="AD5560" s="90">
        <v>43627</v>
      </c>
      <c r="AE5560" s="90">
        <v>43628</v>
      </c>
      <c r="AF5560" s="82">
        <v>1</v>
      </c>
      <c r="AG5560" s="84" t="s">
        <v>53</v>
      </c>
      <c r="AH5560" s="83">
        <v>0</v>
      </c>
      <c r="AI5560" s="89">
        <v>0</v>
      </c>
      <c r="AJ5560" s="89">
        <v>0</v>
      </c>
      <c r="AK5560" s="60" t="str">
        <f>+IF(Tabla1[[#This Row],[REQUEST_TY]]="SR MANTENIMIENTO CORRECTIVO", "EMERGENCIA", "OTROS")</f>
        <v>EMERGENCIA</v>
      </c>
      <c r="AL5560" s="6" t="str">
        <f>+_xlfn.IFS(Tabla1[[#This Row],[Veces obj]]&lt;=1,"0-1",Tabla1[[#This Row],[Veces obj]]&lt;=2,"1-2",Tabla1[[#This Row],[Veces obj]]&lt;=3,"2-3",TRUE,"&gt;3")</f>
        <v>0-1</v>
      </c>
      <c r="AM5560" s="60" t="str">
        <f>+_xlfn.IFS(MONTH(Tabla1[[#This Row],[MES]])&lt;=3,"Q1",MONTH(Tabla1[[#This Row],[MES]])&lt;=6,"Q2",MONTH(Tabla1[[#This Row],[MES]])&lt;=9,"Q3",TRUE,"Q4")</f>
        <v>Q2</v>
      </c>
      <c r="AN5560" s="15" t="str">
        <f>+IFERROR(VLOOKUP(Tabla1[[#This Row],[CUENTA]],CTAS[],2,0),"OTROS")</f>
        <v>OTROS</v>
      </c>
      <c r="AP5560" s="15" t="str">
        <f>+IFERROR(VLOOKUP(Tabla1[[#This Row],[EMPLEADO]],IS[],3,0),"OTROS")</f>
        <v>OTROS</v>
      </c>
      <c r="AQ5560" s="15" t="str">
        <f>+IFERROR(VLOOKUP(Tabla1[[#This Row],[EMPLEADO]],IS[[NÓMINA]:[INGENIERO]],2,0),"OTROS")</f>
        <v>OTROS</v>
      </c>
    </row>
    <row r="5561" spans="1:43" x14ac:dyDescent="0.25">
      <c r="A5561" s="28" t="s">
        <v>14528</v>
      </c>
      <c r="B5561" s="29">
        <v>1</v>
      </c>
      <c r="C5561" s="29" t="s">
        <v>15430</v>
      </c>
      <c r="D5561" s="30" t="s">
        <v>38</v>
      </c>
      <c r="E5561" s="31" t="s">
        <v>39</v>
      </c>
      <c r="F5561" s="31" t="s">
        <v>15431</v>
      </c>
      <c r="G5561" s="88" t="s">
        <v>14904</v>
      </c>
      <c r="H5561" s="29" t="s">
        <v>116</v>
      </c>
      <c r="I5561" s="32" t="s">
        <v>43</v>
      </c>
      <c r="J5561" s="29" t="s">
        <v>8</v>
      </c>
      <c r="K5561" s="33" t="s">
        <v>14905</v>
      </c>
      <c r="L5561" s="33" t="s">
        <v>14906</v>
      </c>
      <c r="M5561" s="29" t="s">
        <v>119</v>
      </c>
      <c r="N5561" s="29">
        <v>0</v>
      </c>
      <c r="O5561" s="29" t="s">
        <v>47</v>
      </c>
      <c r="P5561" s="33">
        <v>1</v>
      </c>
      <c r="Q5561" s="33" t="s">
        <v>388</v>
      </c>
      <c r="R5561" s="80" t="s">
        <v>49</v>
      </c>
      <c r="S5561" s="81" t="s">
        <v>50</v>
      </c>
      <c r="T5561" s="81" t="s">
        <v>51</v>
      </c>
      <c r="U5561" s="82" t="s">
        <v>641</v>
      </c>
      <c r="V5561" s="83">
        <v>0</v>
      </c>
      <c r="W5561" s="89">
        <v>0</v>
      </c>
      <c r="X5561" s="85">
        <v>1</v>
      </c>
      <c r="Y5561" s="86">
        <v>1.67</v>
      </c>
      <c r="Z5561" s="82">
        <v>5</v>
      </c>
      <c r="AA5561" s="87">
        <v>0.33399999999999996</v>
      </c>
      <c r="AB5561" s="83">
        <v>0</v>
      </c>
      <c r="AC5561" s="89">
        <v>0</v>
      </c>
      <c r="AD5561" s="90">
        <v>43627</v>
      </c>
      <c r="AE5561" s="90">
        <v>43628</v>
      </c>
      <c r="AF5561" s="82">
        <v>1</v>
      </c>
      <c r="AG5561" s="84" t="s">
        <v>53</v>
      </c>
      <c r="AH5561" s="83">
        <v>0</v>
      </c>
      <c r="AI5561" s="89">
        <v>0</v>
      </c>
      <c r="AJ5561" s="89">
        <v>0</v>
      </c>
      <c r="AK5561" s="60" t="str">
        <f>+IF(Tabla1[[#This Row],[REQUEST_TY]]="SR MANTENIMIENTO CORRECTIVO", "EMERGENCIA", "OTROS")</f>
        <v>EMERGENCIA</v>
      </c>
      <c r="AL5561" s="6" t="str">
        <f>+_xlfn.IFS(Tabla1[[#This Row],[Veces obj]]&lt;=1,"0-1",Tabla1[[#This Row],[Veces obj]]&lt;=2,"1-2",Tabla1[[#This Row],[Veces obj]]&lt;=3,"2-3",TRUE,"&gt;3")</f>
        <v>0-1</v>
      </c>
      <c r="AM5561" s="60" t="str">
        <f>+_xlfn.IFS(MONTH(Tabla1[[#This Row],[MES]])&lt;=3,"Q1",MONTH(Tabla1[[#This Row],[MES]])&lt;=6,"Q2",MONTH(Tabla1[[#This Row],[MES]])&lt;=9,"Q3",TRUE,"Q4")</f>
        <v>Q2</v>
      </c>
      <c r="AN5561" s="15" t="str">
        <f>+IFERROR(VLOOKUP(Tabla1[[#This Row],[CUENTA]],CTAS[],2,0),"OTROS")</f>
        <v>OTROS</v>
      </c>
      <c r="AP5561" s="15" t="str">
        <f>+IFERROR(VLOOKUP(Tabla1[[#This Row],[EMPLEADO]],IS[],3,0),"OTROS")</f>
        <v>CHIHUAHUA</v>
      </c>
      <c r="AQ5561" s="15" t="str">
        <f>+IFERROR(VLOOKUP(Tabla1[[#This Row],[EMPLEADO]],IS[[NÓMINA]:[INGENIERO]],2,0),"OTROS")</f>
        <v>FERNANDO CHAVIRA</v>
      </c>
    </row>
    <row r="5562" spans="1:43" x14ac:dyDescent="0.25">
      <c r="A5562" s="28" t="s">
        <v>14528</v>
      </c>
      <c r="B5562" s="29">
        <v>1</v>
      </c>
      <c r="C5562" s="29" t="s">
        <v>15432</v>
      </c>
      <c r="D5562" s="30" t="s">
        <v>38</v>
      </c>
      <c r="E5562" s="31" t="s">
        <v>535</v>
      </c>
      <c r="F5562" s="31" t="s">
        <v>15433</v>
      </c>
      <c r="G5562" s="88" t="s">
        <v>15434</v>
      </c>
      <c r="H5562" s="29" t="s">
        <v>124</v>
      </c>
      <c r="I5562" s="32" t="s">
        <v>43</v>
      </c>
      <c r="J5562" s="29" t="s">
        <v>8</v>
      </c>
      <c r="K5562" s="33" t="s">
        <v>1320</v>
      </c>
      <c r="L5562" s="33" t="s">
        <v>15435</v>
      </c>
      <c r="M5562" s="29" t="s">
        <v>73</v>
      </c>
      <c r="N5562" s="29">
        <v>0</v>
      </c>
      <c r="O5562" s="29" t="s">
        <v>47</v>
      </c>
      <c r="P5562" s="33">
        <v>189</v>
      </c>
      <c r="Q5562" s="33" t="s">
        <v>48</v>
      </c>
      <c r="R5562" s="80" t="s">
        <v>49</v>
      </c>
      <c r="S5562" s="81" t="s">
        <v>50</v>
      </c>
      <c r="T5562" s="81" t="s">
        <v>51</v>
      </c>
      <c r="U5562" s="82" t="s">
        <v>52</v>
      </c>
      <c r="V5562" s="83">
        <v>1.05</v>
      </c>
      <c r="W5562" s="89">
        <v>750.75000000000011</v>
      </c>
      <c r="X5562" s="85">
        <v>1</v>
      </c>
      <c r="Y5562" s="86">
        <v>0.55000000000000004</v>
      </c>
      <c r="Z5562" s="82">
        <v>5</v>
      </c>
      <c r="AA5562" s="87">
        <v>0.11000000000000001</v>
      </c>
      <c r="AB5562" s="83">
        <v>0</v>
      </c>
      <c r="AC5562" s="89">
        <v>0</v>
      </c>
      <c r="AD5562" s="90">
        <v>43627</v>
      </c>
      <c r="AE5562" s="90">
        <v>43628</v>
      </c>
      <c r="AF5562" s="82">
        <v>1</v>
      </c>
      <c r="AG5562" s="84" t="s">
        <v>53</v>
      </c>
      <c r="AH5562" s="83">
        <v>0</v>
      </c>
      <c r="AI5562" s="89">
        <v>0</v>
      </c>
      <c r="AJ5562" s="89">
        <v>0</v>
      </c>
      <c r="AK5562" s="60" t="str">
        <f>+IF(Tabla1[[#This Row],[REQUEST_TY]]="SR MANTENIMIENTO CORRECTIVO", "EMERGENCIA", "OTROS")</f>
        <v>EMERGENCIA</v>
      </c>
      <c r="AL5562" s="6" t="str">
        <f>+_xlfn.IFS(Tabla1[[#This Row],[Veces obj]]&lt;=1,"0-1",Tabla1[[#This Row],[Veces obj]]&lt;=2,"1-2",Tabla1[[#This Row],[Veces obj]]&lt;=3,"2-3",TRUE,"&gt;3")</f>
        <v>0-1</v>
      </c>
      <c r="AM5562" s="60" t="str">
        <f>+_xlfn.IFS(MONTH(Tabla1[[#This Row],[MES]])&lt;=3,"Q1",MONTH(Tabla1[[#This Row],[MES]])&lt;=6,"Q2",MONTH(Tabla1[[#This Row],[MES]])&lt;=9,"Q3",TRUE,"Q4")</f>
        <v>Q2</v>
      </c>
      <c r="AN5562" s="15" t="str">
        <f>+IFERROR(VLOOKUP(Tabla1[[#This Row],[CUENTA]],CTAS[],2,0),"OTROS")</f>
        <v>OTROS</v>
      </c>
      <c r="AP5562" s="15" t="str">
        <f>+IFERROR(VLOOKUP(Tabla1[[#This Row],[EMPLEADO]],IS[],3,0),"OTROS")</f>
        <v>JUAREZ</v>
      </c>
      <c r="AQ5562" s="15" t="str">
        <f>+IFERROR(VLOOKUP(Tabla1[[#This Row],[EMPLEADO]],IS[[NÓMINA]:[INGENIERO]],2,0),"OTROS")</f>
        <v>MIGUEL COTA</v>
      </c>
    </row>
    <row r="5563" spans="1:43" x14ac:dyDescent="0.25">
      <c r="A5563" s="28" t="s">
        <v>14528</v>
      </c>
      <c r="B5563" s="29">
        <v>1</v>
      </c>
      <c r="C5563" s="29" t="s">
        <v>15436</v>
      </c>
      <c r="D5563" s="30" t="s">
        <v>4762</v>
      </c>
      <c r="E5563" s="31" t="s">
        <v>258</v>
      </c>
      <c r="F5563" s="31" t="s">
        <v>15437</v>
      </c>
      <c r="G5563" s="88" t="s">
        <v>14574</v>
      </c>
      <c r="H5563" s="29" t="s">
        <v>646</v>
      </c>
      <c r="I5563" s="32" t="s">
        <v>43</v>
      </c>
      <c r="J5563" s="29" t="s">
        <v>8</v>
      </c>
      <c r="K5563" s="33" t="s">
        <v>59</v>
      </c>
      <c r="L5563" s="33" t="s">
        <v>1202</v>
      </c>
      <c r="M5563" s="29" t="s">
        <v>649</v>
      </c>
      <c r="N5563" s="29">
        <v>0</v>
      </c>
      <c r="O5563" s="29" t="s">
        <v>47</v>
      </c>
      <c r="P5563" s="33" t="s">
        <v>822</v>
      </c>
      <c r="Q5563" s="33" t="s">
        <v>48</v>
      </c>
      <c r="R5563" s="80" t="s">
        <v>138</v>
      </c>
      <c r="S5563" s="81" t="s">
        <v>139</v>
      </c>
      <c r="T5563" s="81" t="s">
        <v>51</v>
      </c>
      <c r="U5563" s="82" t="s">
        <v>353</v>
      </c>
      <c r="V5563" s="83">
        <v>1</v>
      </c>
      <c r="W5563" s="89">
        <v>1573.0000000000002</v>
      </c>
      <c r="X5563" s="85">
        <v>0</v>
      </c>
      <c r="Y5563" s="86">
        <v>4</v>
      </c>
      <c r="Z5563" s="82">
        <v>4</v>
      </c>
      <c r="AA5563" s="87">
        <v>1</v>
      </c>
      <c r="AB5563" s="83">
        <v>0</v>
      </c>
      <c r="AC5563" s="89">
        <v>0</v>
      </c>
      <c r="AD5563" s="90">
        <v>43627</v>
      </c>
      <c r="AE5563" s="90">
        <v>43628</v>
      </c>
      <c r="AF5563" s="82">
        <v>1</v>
      </c>
      <c r="AG5563" s="84" t="s">
        <v>53</v>
      </c>
      <c r="AH5563" s="83">
        <v>0</v>
      </c>
      <c r="AI5563" s="89">
        <v>0</v>
      </c>
      <c r="AJ5563" s="89">
        <v>0</v>
      </c>
      <c r="AK5563" s="60" t="str">
        <f>+IF(Tabla1[[#This Row],[REQUEST_TY]]="SR MANTENIMIENTO CORRECTIVO", "EMERGENCIA", "OTROS")</f>
        <v>OTROS</v>
      </c>
      <c r="AL5563" s="6" t="str">
        <f>+_xlfn.IFS(Tabla1[[#This Row],[Veces obj]]&lt;=1,"0-1",Tabla1[[#This Row],[Veces obj]]&lt;=2,"1-2",Tabla1[[#This Row],[Veces obj]]&lt;=3,"2-3",TRUE,"&gt;3")</f>
        <v>0-1</v>
      </c>
      <c r="AM5563" s="60" t="str">
        <f>+_xlfn.IFS(MONTH(Tabla1[[#This Row],[MES]])&lt;=3,"Q1",MONTH(Tabla1[[#This Row],[MES]])&lt;=6,"Q2",MONTH(Tabla1[[#This Row],[MES]])&lt;=9,"Q3",TRUE,"Q4")</f>
        <v>Q2</v>
      </c>
      <c r="AN5563" s="15" t="str">
        <f>+IFERROR(VLOOKUP(Tabla1[[#This Row],[CUENTA]],CTAS[],2,0),"OTROS")</f>
        <v>OTROS</v>
      </c>
      <c r="AP5563" s="15" t="str">
        <f>+IFERROR(VLOOKUP(Tabla1[[#This Row],[EMPLEADO]],IS[],3,0),"OTROS")</f>
        <v>OTROS</v>
      </c>
      <c r="AQ5563" s="15" t="str">
        <f>+IFERROR(VLOOKUP(Tabla1[[#This Row],[EMPLEADO]],IS[[NÓMINA]:[INGENIERO]],2,0),"OTROS")</f>
        <v>OTROS</v>
      </c>
    </row>
    <row r="5564" spans="1:43" x14ac:dyDescent="0.25">
      <c r="A5564" s="28" t="s">
        <v>14528</v>
      </c>
      <c r="B5564" s="29">
        <v>1</v>
      </c>
      <c r="C5564" s="29" t="s">
        <v>15438</v>
      </c>
      <c r="D5564" s="30" t="s">
        <v>38</v>
      </c>
      <c r="E5564" s="31" t="s">
        <v>2745</v>
      </c>
      <c r="F5564" s="31" t="s">
        <v>15439</v>
      </c>
      <c r="G5564" s="88" t="s">
        <v>8596</v>
      </c>
      <c r="H5564" s="29" t="s">
        <v>868</v>
      </c>
      <c r="I5564" s="32" t="s">
        <v>43</v>
      </c>
      <c r="J5564" s="29" t="s">
        <v>8</v>
      </c>
      <c r="K5564" s="33" t="s">
        <v>869</v>
      </c>
      <c r="L5564" s="33" t="s">
        <v>870</v>
      </c>
      <c r="M5564" s="29" t="s">
        <v>871</v>
      </c>
      <c r="N5564" s="29">
        <v>1</v>
      </c>
      <c r="O5564" s="29" t="s">
        <v>47</v>
      </c>
      <c r="P5564" s="33">
        <v>12</v>
      </c>
      <c r="Q5564" s="33" t="s">
        <v>194</v>
      </c>
      <c r="R5564" s="80" t="s">
        <v>223</v>
      </c>
      <c r="S5564" s="81" t="s">
        <v>139</v>
      </c>
      <c r="T5564" s="81" t="s">
        <v>51</v>
      </c>
      <c r="U5564" s="82" t="s">
        <v>224</v>
      </c>
      <c r="V5564" s="83">
        <v>0.8</v>
      </c>
      <c r="W5564" s="89">
        <v>0</v>
      </c>
      <c r="X5564" s="85">
        <v>1</v>
      </c>
      <c r="Y5564" s="86">
        <v>1.1000000000000001</v>
      </c>
      <c r="Z5564" s="82">
        <v>4</v>
      </c>
      <c r="AA5564" s="87">
        <v>0.27500000000000002</v>
      </c>
      <c r="AB5564" s="83">
        <v>0</v>
      </c>
      <c r="AC5564" s="89">
        <v>0</v>
      </c>
      <c r="AD5564" s="90">
        <v>43627</v>
      </c>
      <c r="AE5564" s="90">
        <v>43628</v>
      </c>
      <c r="AF5564" s="82">
        <v>1</v>
      </c>
      <c r="AG5564" s="84" t="s">
        <v>53</v>
      </c>
      <c r="AH5564" s="83">
        <v>0</v>
      </c>
      <c r="AI5564" s="89">
        <v>0</v>
      </c>
      <c r="AJ5564" s="89">
        <v>0</v>
      </c>
      <c r="AK5564" s="60" t="str">
        <f>+IF(Tabla1[[#This Row],[REQUEST_TY]]="SR MANTENIMIENTO CORRECTIVO", "EMERGENCIA", "OTROS")</f>
        <v>EMERGENCIA</v>
      </c>
      <c r="AL5564" s="6" t="str">
        <f>+_xlfn.IFS(Tabla1[[#This Row],[Veces obj]]&lt;=1,"0-1",Tabla1[[#This Row],[Veces obj]]&lt;=2,"1-2",Tabla1[[#This Row],[Veces obj]]&lt;=3,"2-3",TRUE,"&gt;3")</f>
        <v>0-1</v>
      </c>
      <c r="AM5564" s="60" t="str">
        <f>+_xlfn.IFS(MONTH(Tabla1[[#This Row],[MES]])&lt;=3,"Q1",MONTH(Tabla1[[#This Row],[MES]])&lt;=6,"Q2",MONTH(Tabla1[[#This Row],[MES]])&lt;=9,"Q3",TRUE,"Q4")</f>
        <v>Q2</v>
      </c>
      <c r="AN5564" s="15" t="str">
        <f>+IFERROR(VLOOKUP(Tabla1[[#This Row],[CUENTA]],CTAS[],2,0),"OTROS")</f>
        <v>OTROS</v>
      </c>
      <c r="AP5564" s="15" t="str">
        <f>+IFERROR(VLOOKUP(Tabla1[[#This Row],[EMPLEADO]],IS[],3,0),"OTROS")</f>
        <v>OTROS</v>
      </c>
      <c r="AQ5564" s="15" t="str">
        <f>+IFERROR(VLOOKUP(Tabla1[[#This Row],[EMPLEADO]],IS[[NÓMINA]:[INGENIERO]],2,0),"OTROS")</f>
        <v>OTROS</v>
      </c>
    </row>
    <row r="5565" spans="1:43" x14ac:dyDescent="0.25">
      <c r="A5565" s="28" t="s">
        <v>14528</v>
      </c>
      <c r="B5565" s="29">
        <v>1</v>
      </c>
      <c r="C5565" s="29" t="s">
        <v>15440</v>
      </c>
      <c r="D5565" s="30" t="s">
        <v>15441</v>
      </c>
      <c r="E5565" s="31" t="s">
        <v>5313</v>
      </c>
      <c r="F5565" s="31" t="s">
        <v>15442</v>
      </c>
      <c r="G5565" s="88" t="s">
        <v>15443</v>
      </c>
      <c r="H5565" s="29" t="s">
        <v>707</v>
      </c>
      <c r="I5565" s="32" t="s">
        <v>43</v>
      </c>
      <c r="J5565" s="29" t="s">
        <v>8</v>
      </c>
      <c r="K5565" s="33" t="s">
        <v>15444</v>
      </c>
      <c r="L5565" s="33" t="s">
        <v>1080</v>
      </c>
      <c r="M5565" s="29" t="s">
        <v>94</v>
      </c>
      <c r="N5565" s="29">
        <v>0</v>
      </c>
      <c r="O5565" s="29" t="s">
        <v>105</v>
      </c>
      <c r="P5565" s="33" t="s">
        <v>822</v>
      </c>
      <c r="Q5565" s="33" t="s">
        <v>48</v>
      </c>
      <c r="R5565" s="80" t="s">
        <v>49</v>
      </c>
      <c r="S5565" s="81" t="s">
        <v>50</v>
      </c>
      <c r="T5565" s="81" t="s">
        <v>51</v>
      </c>
      <c r="U5565" s="82" t="s">
        <v>52</v>
      </c>
      <c r="V5565" s="83">
        <v>1</v>
      </c>
      <c r="W5565" s="89">
        <v>468</v>
      </c>
      <c r="X5565" s="85">
        <v>1</v>
      </c>
      <c r="Y5565" s="86">
        <v>17.420000000000002</v>
      </c>
      <c r="Z5565" s="82">
        <v>5</v>
      </c>
      <c r="AA5565" s="87">
        <v>3.4840000000000004</v>
      </c>
      <c r="AB5565" s="83">
        <v>1</v>
      </c>
      <c r="AC5565" s="89">
        <v>-468</v>
      </c>
      <c r="AD5565" s="90">
        <v>43627</v>
      </c>
      <c r="AE5565" s="90">
        <v>43628</v>
      </c>
      <c r="AF5565" s="82">
        <v>1</v>
      </c>
      <c r="AG5565" s="84" t="s">
        <v>53</v>
      </c>
      <c r="AH5565" s="83">
        <v>0</v>
      </c>
      <c r="AI5565" s="89">
        <v>0</v>
      </c>
      <c r="AJ5565" s="89">
        <v>0</v>
      </c>
      <c r="AK5565" s="60" t="str">
        <f>+IF(Tabla1[[#This Row],[REQUEST_TY]]="SR MANTENIMIENTO CORRECTIVO", "EMERGENCIA", "OTROS")</f>
        <v>OTROS</v>
      </c>
      <c r="AL5565" s="6" t="str">
        <f>+_xlfn.IFS(Tabla1[[#This Row],[Veces obj]]&lt;=1,"0-1",Tabla1[[#This Row],[Veces obj]]&lt;=2,"1-2",Tabla1[[#This Row],[Veces obj]]&lt;=3,"2-3",TRUE,"&gt;3")</f>
        <v>&gt;3</v>
      </c>
      <c r="AM5565" s="60" t="str">
        <f>+_xlfn.IFS(MONTH(Tabla1[[#This Row],[MES]])&lt;=3,"Q1",MONTH(Tabla1[[#This Row],[MES]])&lt;=6,"Q2",MONTH(Tabla1[[#This Row],[MES]])&lt;=9,"Q3",TRUE,"Q4")</f>
        <v>Q2</v>
      </c>
      <c r="AN5565" s="15" t="str">
        <f>+IFERROR(VLOOKUP(Tabla1[[#This Row],[CUENTA]],CTAS[],2,0),"OTROS")</f>
        <v>OTROS</v>
      </c>
      <c r="AP5565" s="15" t="str">
        <f>+IFERROR(VLOOKUP(Tabla1[[#This Row],[EMPLEADO]],IS[],3,0),"OTROS")</f>
        <v>OTROS</v>
      </c>
      <c r="AQ5565" s="15" t="str">
        <f>+IFERROR(VLOOKUP(Tabla1[[#This Row],[EMPLEADO]],IS[[NÓMINA]:[INGENIERO]],2,0),"OTROS")</f>
        <v>OTROS</v>
      </c>
    </row>
    <row r="5566" spans="1:43" x14ac:dyDescent="0.25">
      <c r="A5566" s="28" t="s">
        <v>14528</v>
      </c>
      <c r="B5566" s="29">
        <v>1</v>
      </c>
      <c r="C5566" s="29" t="s">
        <v>15445</v>
      </c>
      <c r="D5566" s="30" t="s">
        <v>38</v>
      </c>
      <c r="E5566" s="31" t="s">
        <v>394</v>
      </c>
      <c r="F5566" s="31" t="s">
        <v>15446</v>
      </c>
      <c r="G5566" s="88" t="s">
        <v>7427</v>
      </c>
      <c r="H5566" s="29" t="s">
        <v>707</v>
      </c>
      <c r="I5566" s="32" t="s">
        <v>43</v>
      </c>
      <c r="J5566" s="29" t="s">
        <v>8</v>
      </c>
      <c r="K5566" s="33" t="s">
        <v>1296</v>
      </c>
      <c r="L5566" s="33" t="s">
        <v>1800</v>
      </c>
      <c r="M5566" s="29" t="s">
        <v>1298</v>
      </c>
      <c r="N5566" s="29">
        <v>0</v>
      </c>
      <c r="O5566" s="29" t="s">
        <v>105</v>
      </c>
      <c r="P5566" s="33">
        <v>8</v>
      </c>
      <c r="Q5566" s="33" t="s">
        <v>194</v>
      </c>
      <c r="R5566" s="80" t="s">
        <v>63</v>
      </c>
      <c r="S5566" s="81" t="s">
        <v>64</v>
      </c>
      <c r="T5566" s="81" t="s">
        <v>51</v>
      </c>
      <c r="U5566" s="82" t="s">
        <v>195</v>
      </c>
      <c r="V5566" s="83">
        <v>0.6</v>
      </c>
      <c r="W5566" s="89">
        <v>393</v>
      </c>
      <c r="X5566" s="85">
        <v>1</v>
      </c>
      <c r="Y5566" s="86">
        <v>5.23</v>
      </c>
      <c r="Z5566" s="82">
        <v>5</v>
      </c>
      <c r="AA5566" s="87">
        <v>1.046</v>
      </c>
      <c r="AB5566" s="83">
        <v>1.150000000000001E-2</v>
      </c>
      <c r="AC5566" s="89">
        <v>-7.5325000000000069</v>
      </c>
      <c r="AD5566" s="90">
        <v>43627</v>
      </c>
      <c r="AE5566" s="90">
        <v>43628</v>
      </c>
      <c r="AF5566" s="82">
        <v>1</v>
      </c>
      <c r="AG5566" s="84" t="s">
        <v>53</v>
      </c>
      <c r="AH5566" s="83">
        <v>0</v>
      </c>
      <c r="AI5566" s="89">
        <v>0</v>
      </c>
      <c r="AJ5566" s="89">
        <v>0</v>
      </c>
      <c r="AK5566" s="60" t="str">
        <f>+IF(Tabla1[[#This Row],[REQUEST_TY]]="SR MANTENIMIENTO CORRECTIVO", "EMERGENCIA", "OTROS")</f>
        <v>EMERGENCIA</v>
      </c>
      <c r="AL5566" s="6" t="str">
        <f>+_xlfn.IFS(Tabla1[[#This Row],[Veces obj]]&lt;=1,"0-1",Tabla1[[#This Row],[Veces obj]]&lt;=2,"1-2",Tabla1[[#This Row],[Veces obj]]&lt;=3,"2-3",TRUE,"&gt;3")</f>
        <v>1-2</v>
      </c>
      <c r="AM5566" s="60" t="str">
        <f>+_xlfn.IFS(MONTH(Tabla1[[#This Row],[MES]])&lt;=3,"Q1",MONTH(Tabla1[[#This Row],[MES]])&lt;=6,"Q2",MONTH(Tabla1[[#This Row],[MES]])&lt;=9,"Q3",TRUE,"Q4")</f>
        <v>Q2</v>
      </c>
      <c r="AN5566" s="15" t="str">
        <f>+IFERROR(VLOOKUP(Tabla1[[#This Row],[CUENTA]],CTAS[],2,0),"OTROS")</f>
        <v>OTROS</v>
      </c>
      <c r="AP5566" s="15" t="str">
        <f>+IFERROR(VLOOKUP(Tabla1[[#This Row],[EMPLEADO]],IS[],3,0),"OTROS")</f>
        <v>OTROS</v>
      </c>
      <c r="AQ5566" s="15" t="str">
        <f>+IFERROR(VLOOKUP(Tabla1[[#This Row],[EMPLEADO]],IS[[NÓMINA]:[INGENIERO]],2,0),"OTROS")</f>
        <v>OTROS</v>
      </c>
    </row>
    <row r="5567" spans="1:43" x14ac:dyDescent="0.25">
      <c r="A5567" s="28" t="s">
        <v>14528</v>
      </c>
      <c r="B5567" s="29">
        <v>1</v>
      </c>
      <c r="C5567" s="29" t="s">
        <v>15447</v>
      </c>
      <c r="D5567" s="30" t="s">
        <v>38</v>
      </c>
      <c r="E5567" s="31" t="s">
        <v>176</v>
      </c>
      <c r="F5567" s="31" t="s">
        <v>15448</v>
      </c>
      <c r="G5567" s="88" t="s">
        <v>15449</v>
      </c>
      <c r="H5567" s="29" t="s">
        <v>213</v>
      </c>
      <c r="I5567" s="32" t="s">
        <v>43</v>
      </c>
      <c r="J5567" s="29" t="s">
        <v>8</v>
      </c>
      <c r="K5567" s="33" t="s">
        <v>1667</v>
      </c>
      <c r="L5567" s="33" t="s">
        <v>15450</v>
      </c>
      <c r="M5567" s="29" t="s">
        <v>640</v>
      </c>
      <c r="N5567" s="29">
        <v>0</v>
      </c>
      <c r="O5567" s="29" t="s">
        <v>47</v>
      </c>
      <c r="P5567" s="33">
        <v>1063</v>
      </c>
      <c r="Q5567" s="33" t="s">
        <v>48</v>
      </c>
      <c r="R5567" s="80" t="s">
        <v>49</v>
      </c>
      <c r="S5567" s="81" t="s">
        <v>50</v>
      </c>
      <c r="T5567" s="81" t="s">
        <v>51</v>
      </c>
      <c r="U5567" s="82" t="s">
        <v>52</v>
      </c>
      <c r="V5567" s="83">
        <v>1.05</v>
      </c>
      <c r="W5567" s="89">
        <v>750.75000000000011</v>
      </c>
      <c r="X5567" s="85">
        <v>1</v>
      </c>
      <c r="Y5567" s="86">
        <v>0</v>
      </c>
      <c r="Z5567" s="82">
        <v>5</v>
      </c>
      <c r="AA5567" s="87">
        <v>0</v>
      </c>
      <c r="AB5567" s="83">
        <v>0</v>
      </c>
      <c r="AC5567" s="89">
        <v>0</v>
      </c>
      <c r="AD5567" s="90">
        <v>43628</v>
      </c>
      <c r="AE5567" s="90">
        <v>43628</v>
      </c>
      <c r="AF5567" s="82">
        <v>0</v>
      </c>
      <c r="AG5567" s="84" t="s">
        <v>53</v>
      </c>
      <c r="AH5567" s="83">
        <v>0</v>
      </c>
      <c r="AI5567" s="89">
        <v>0</v>
      </c>
      <c r="AJ5567" s="89">
        <v>0</v>
      </c>
      <c r="AK5567" s="60" t="str">
        <f>+IF(Tabla1[[#This Row],[REQUEST_TY]]="SR MANTENIMIENTO CORRECTIVO", "EMERGENCIA", "OTROS")</f>
        <v>EMERGENCIA</v>
      </c>
      <c r="AL5567" s="6" t="str">
        <f>+_xlfn.IFS(Tabla1[[#This Row],[Veces obj]]&lt;=1,"0-1",Tabla1[[#This Row],[Veces obj]]&lt;=2,"1-2",Tabla1[[#This Row],[Veces obj]]&lt;=3,"2-3",TRUE,"&gt;3")</f>
        <v>0-1</v>
      </c>
      <c r="AM5567" s="60" t="str">
        <f>+_xlfn.IFS(MONTH(Tabla1[[#This Row],[MES]])&lt;=3,"Q1",MONTH(Tabla1[[#This Row],[MES]])&lt;=6,"Q2",MONTH(Tabla1[[#This Row],[MES]])&lt;=9,"Q3",TRUE,"Q4")</f>
        <v>Q2</v>
      </c>
      <c r="AN5567" s="15" t="str">
        <f>+IFERROR(VLOOKUP(Tabla1[[#This Row],[CUENTA]],CTAS[],2,0),"OTROS")</f>
        <v>OTROS</v>
      </c>
      <c r="AP5567" s="15" t="str">
        <f>+IFERROR(VLOOKUP(Tabla1[[#This Row],[EMPLEADO]],IS[],3,0),"OTROS")</f>
        <v>OTROS</v>
      </c>
      <c r="AQ5567" s="15" t="str">
        <f>+IFERROR(VLOOKUP(Tabla1[[#This Row],[EMPLEADO]],IS[[NÓMINA]:[INGENIERO]],2,0),"OTROS")</f>
        <v>OTROS</v>
      </c>
    </row>
    <row r="5568" spans="1:43" x14ac:dyDescent="0.25">
      <c r="A5568" s="28" t="s">
        <v>14528</v>
      </c>
      <c r="B5568" s="29">
        <v>1</v>
      </c>
      <c r="C5568" s="29" t="s">
        <v>15451</v>
      </c>
      <c r="D5568" s="30" t="s">
        <v>38</v>
      </c>
      <c r="E5568" s="31" t="s">
        <v>76</v>
      </c>
      <c r="F5568" s="31" t="s">
        <v>15452</v>
      </c>
      <c r="G5568" s="88" t="s">
        <v>6054</v>
      </c>
      <c r="H5568" s="29" t="s">
        <v>453</v>
      </c>
      <c r="I5568" s="32" t="s">
        <v>43</v>
      </c>
      <c r="J5568" s="29" t="s">
        <v>8</v>
      </c>
      <c r="K5568" s="33" t="s">
        <v>59</v>
      </c>
      <c r="L5568" s="33" t="s">
        <v>454</v>
      </c>
      <c r="M5568" s="29" t="s">
        <v>455</v>
      </c>
      <c r="N5568" s="29">
        <v>0</v>
      </c>
      <c r="O5568" s="29" t="s">
        <v>47</v>
      </c>
      <c r="P5568" s="33">
        <v>40</v>
      </c>
      <c r="Q5568" s="33" t="s">
        <v>82</v>
      </c>
      <c r="R5568" s="80" t="s">
        <v>63</v>
      </c>
      <c r="S5568" s="81" t="s">
        <v>64</v>
      </c>
      <c r="T5568" s="81" t="s">
        <v>51</v>
      </c>
      <c r="U5568" s="82" t="s">
        <v>83</v>
      </c>
      <c r="V5568" s="83">
        <v>1.05</v>
      </c>
      <c r="W5568" s="89">
        <v>1433.25</v>
      </c>
      <c r="X5568" s="85">
        <v>1</v>
      </c>
      <c r="Y5568" s="86">
        <v>0</v>
      </c>
      <c r="Z5568" s="82">
        <v>5</v>
      </c>
      <c r="AA5568" s="87">
        <v>0</v>
      </c>
      <c r="AB5568" s="83">
        <v>0</v>
      </c>
      <c r="AC5568" s="89">
        <v>0</v>
      </c>
      <c r="AD5568" s="90">
        <v>43627</v>
      </c>
      <c r="AE5568" s="90">
        <v>43628</v>
      </c>
      <c r="AF5568" s="82">
        <v>1</v>
      </c>
      <c r="AG5568" s="84" t="s">
        <v>53</v>
      </c>
      <c r="AH5568" s="83">
        <v>0</v>
      </c>
      <c r="AI5568" s="89">
        <v>0</v>
      </c>
      <c r="AJ5568" s="89">
        <v>0</v>
      </c>
      <c r="AK5568" s="60" t="str">
        <f>+IF(Tabla1[[#This Row],[REQUEST_TY]]="SR MANTENIMIENTO CORRECTIVO", "EMERGENCIA", "OTROS")</f>
        <v>EMERGENCIA</v>
      </c>
      <c r="AL5568" s="6" t="str">
        <f>+_xlfn.IFS(Tabla1[[#This Row],[Veces obj]]&lt;=1,"0-1",Tabla1[[#This Row],[Veces obj]]&lt;=2,"1-2",Tabla1[[#This Row],[Veces obj]]&lt;=3,"2-3",TRUE,"&gt;3")</f>
        <v>0-1</v>
      </c>
      <c r="AM5568" s="60" t="str">
        <f>+_xlfn.IFS(MONTH(Tabla1[[#This Row],[MES]])&lt;=3,"Q1",MONTH(Tabla1[[#This Row],[MES]])&lt;=6,"Q2",MONTH(Tabla1[[#This Row],[MES]])&lt;=9,"Q3",TRUE,"Q4")</f>
        <v>Q2</v>
      </c>
      <c r="AN5568" s="15" t="str">
        <f>+IFERROR(VLOOKUP(Tabla1[[#This Row],[CUENTA]],CTAS[],2,0),"OTROS")</f>
        <v>OTROS</v>
      </c>
      <c r="AP5568" s="15" t="str">
        <f>+IFERROR(VLOOKUP(Tabla1[[#This Row],[EMPLEADO]],IS[],3,0),"OTROS")</f>
        <v>OTROS</v>
      </c>
      <c r="AQ5568" s="15" t="str">
        <f>+IFERROR(VLOOKUP(Tabla1[[#This Row],[EMPLEADO]],IS[[NÓMINA]:[INGENIERO]],2,0),"OTROS")</f>
        <v>OTROS</v>
      </c>
    </row>
    <row r="5569" spans="1:43" x14ac:dyDescent="0.25">
      <c r="A5569" s="28" t="s">
        <v>14528</v>
      </c>
      <c r="B5569" s="29">
        <v>1</v>
      </c>
      <c r="C5569" s="29" t="s">
        <v>15453</v>
      </c>
      <c r="D5569" s="30" t="s">
        <v>38</v>
      </c>
      <c r="E5569" s="31" t="s">
        <v>558</v>
      </c>
      <c r="F5569" s="31" t="s">
        <v>15454</v>
      </c>
      <c r="G5569" s="88" t="s">
        <v>3465</v>
      </c>
      <c r="H5569" s="29" t="s">
        <v>271</v>
      </c>
      <c r="I5569" s="32" t="s">
        <v>43</v>
      </c>
      <c r="J5569" s="29" t="s">
        <v>8</v>
      </c>
      <c r="K5569" s="33" t="s">
        <v>798</v>
      </c>
      <c r="L5569" s="33" t="s">
        <v>1509</v>
      </c>
      <c r="M5569" s="29" t="s">
        <v>1510</v>
      </c>
      <c r="N5569" s="29">
        <v>1</v>
      </c>
      <c r="O5569" s="29" t="s">
        <v>105</v>
      </c>
      <c r="P5569" s="33">
        <v>22</v>
      </c>
      <c r="Q5569" s="33" t="s">
        <v>62</v>
      </c>
      <c r="R5569" s="80" t="s">
        <v>95</v>
      </c>
      <c r="S5569" s="81" t="s">
        <v>64</v>
      </c>
      <c r="T5569" s="81" t="s">
        <v>51</v>
      </c>
      <c r="U5569" s="82" t="s">
        <v>65</v>
      </c>
      <c r="V5569" s="83">
        <v>0.8</v>
      </c>
      <c r="W5569" s="89">
        <v>0</v>
      </c>
      <c r="X5569" s="85">
        <v>1</v>
      </c>
      <c r="Y5569" s="86">
        <v>3.35</v>
      </c>
      <c r="Z5569" s="82">
        <v>5</v>
      </c>
      <c r="AA5569" s="87">
        <v>0.67</v>
      </c>
      <c r="AB5569" s="83">
        <v>0</v>
      </c>
      <c r="AC5569" s="89">
        <v>0</v>
      </c>
      <c r="AD5569" s="90">
        <v>43627</v>
      </c>
      <c r="AE5569" s="90">
        <v>43628</v>
      </c>
      <c r="AF5569" s="82">
        <v>1</v>
      </c>
      <c r="AG5569" s="84" t="s">
        <v>53</v>
      </c>
      <c r="AH5569" s="83">
        <v>0</v>
      </c>
      <c r="AI5569" s="89">
        <v>0</v>
      </c>
      <c r="AJ5569" s="89">
        <v>0</v>
      </c>
      <c r="AK5569" s="60" t="str">
        <f>+IF(Tabla1[[#This Row],[REQUEST_TY]]="SR MANTENIMIENTO CORRECTIVO", "EMERGENCIA", "OTROS")</f>
        <v>EMERGENCIA</v>
      </c>
      <c r="AL5569" s="6" t="str">
        <f>+_xlfn.IFS(Tabla1[[#This Row],[Veces obj]]&lt;=1,"0-1",Tabla1[[#This Row],[Veces obj]]&lt;=2,"1-2",Tabla1[[#This Row],[Veces obj]]&lt;=3,"2-3",TRUE,"&gt;3")</f>
        <v>0-1</v>
      </c>
      <c r="AM5569" s="60" t="str">
        <f>+_xlfn.IFS(MONTH(Tabla1[[#This Row],[MES]])&lt;=3,"Q1",MONTH(Tabla1[[#This Row],[MES]])&lt;=6,"Q2",MONTH(Tabla1[[#This Row],[MES]])&lt;=9,"Q3",TRUE,"Q4")</f>
        <v>Q2</v>
      </c>
      <c r="AN5569" s="15" t="str">
        <f>+IFERROR(VLOOKUP(Tabla1[[#This Row],[CUENTA]],CTAS[],2,0),"OTROS")</f>
        <v>OTROS</v>
      </c>
      <c r="AP5569" s="15" t="str">
        <f>+IFERROR(VLOOKUP(Tabla1[[#This Row],[EMPLEADO]],IS[],3,0),"OTROS")</f>
        <v>OTROS</v>
      </c>
      <c r="AQ5569" s="15" t="str">
        <f>+IFERROR(VLOOKUP(Tabla1[[#This Row],[EMPLEADO]],IS[[NÓMINA]:[INGENIERO]],2,0),"OTROS")</f>
        <v>OTROS</v>
      </c>
    </row>
    <row r="5570" spans="1:43" x14ac:dyDescent="0.25">
      <c r="A5570" s="28" t="s">
        <v>14528</v>
      </c>
      <c r="B5570" s="29">
        <v>1</v>
      </c>
      <c r="C5570" s="29" t="s">
        <v>15455</v>
      </c>
      <c r="D5570" s="30" t="s">
        <v>38</v>
      </c>
      <c r="E5570" s="31" t="s">
        <v>1077</v>
      </c>
      <c r="F5570" s="31" t="s">
        <v>15053</v>
      </c>
      <c r="G5570" s="88" t="s">
        <v>4439</v>
      </c>
      <c r="H5570" s="29" t="s">
        <v>484</v>
      </c>
      <c r="I5570" s="32" t="s">
        <v>43</v>
      </c>
      <c r="J5570" s="29" t="s">
        <v>8</v>
      </c>
      <c r="K5570" s="33" t="s">
        <v>2300</v>
      </c>
      <c r="L5570" s="33" t="s">
        <v>4065</v>
      </c>
      <c r="M5570" s="29" t="s">
        <v>94</v>
      </c>
      <c r="N5570" s="29">
        <v>1</v>
      </c>
      <c r="O5570" s="29" t="s">
        <v>47</v>
      </c>
      <c r="P5570" s="33">
        <v>153</v>
      </c>
      <c r="Q5570" s="33" t="s">
        <v>48</v>
      </c>
      <c r="R5570" s="80" t="s">
        <v>63</v>
      </c>
      <c r="S5570" s="81" t="s">
        <v>64</v>
      </c>
      <c r="T5570" s="81" t="s">
        <v>51</v>
      </c>
      <c r="U5570" s="82" t="s">
        <v>96</v>
      </c>
      <c r="V5570" s="83">
        <v>1.1000000000000001</v>
      </c>
      <c r="W5570" s="89">
        <v>0</v>
      </c>
      <c r="X5570" s="85">
        <v>1</v>
      </c>
      <c r="Y5570" s="86">
        <v>1.05</v>
      </c>
      <c r="Z5570" s="82">
        <v>5</v>
      </c>
      <c r="AA5570" s="87">
        <v>0.21000000000000002</v>
      </c>
      <c r="AB5570" s="83">
        <v>0</v>
      </c>
      <c r="AC5570" s="89">
        <v>0</v>
      </c>
      <c r="AD5570" s="90">
        <v>43627</v>
      </c>
      <c r="AE5570" s="90">
        <v>43628</v>
      </c>
      <c r="AF5570" s="82">
        <v>1</v>
      </c>
      <c r="AG5570" s="84" t="s">
        <v>53</v>
      </c>
      <c r="AH5570" s="83">
        <v>0</v>
      </c>
      <c r="AI5570" s="89">
        <v>0</v>
      </c>
      <c r="AJ5570" s="89">
        <v>0</v>
      </c>
      <c r="AK5570" s="60" t="str">
        <f>+IF(Tabla1[[#This Row],[REQUEST_TY]]="SR MANTENIMIENTO CORRECTIVO", "EMERGENCIA", "OTROS")</f>
        <v>EMERGENCIA</v>
      </c>
      <c r="AL5570" s="6" t="str">
        <f>+_xlfn.IFS(Tabla1[[#This Row],[Veces obj]]&lt;=1,"0-1",Tabla1[[#This Row],[Veces obj]]&lt;=2,"1-2",Tabla1[[#This Row],[Veces obj]]&lt;=3,"2-3",TRUE,"&gt;3")</f>
        <v>0-1</v>
      </c>
      <c r="AM5570" s="60" t="str">
        <f>+_xlfn.IFS(MONTH(Tabla1[[#This Row],[MES]])&lt;=3,"Q1",MONTH(Tabla1[[#This Row],[MES]])&lt;=6,"Q2",MONTH(Tabla1[[#This Row],[MES]])&lt;=9,"Q3",TRUE,"Q4")</f>
        <v>Q2</v>
      </c>
      <c r="AN5570" s="15" t="str">
        <f>+IFERROR(VLOOKUP(Tabla1[[#This Row],[CUENTA]],CTAS[],2,0),"OTROS")</f>
        <v>OTROS</v>
      </c>
      <c r="AP5570" s="15" t="str">
        <f>+IFERROR(VLOOKUP(Tabla1[[#This Row],[EMPLEADO]],IS[],3,0),"OTROS")</f>
        <v>OTROS</v>
      </c>
      <c r="AQ5570" s="15" t="str">
        <f>+IFERROR(VLOOKUP(Tabla1[[#This Row],[EMPLEADO]],IS[[NÓMINA]:[INGENIERO]],2,0),"OTROS")</f>
        <v>OTROS</v>
      </c>
    </row>
    <row r="5571" spans="1:43" x14ac:dyDescent="0.25">
      <c r="A5571" s="28" t="s">
        <v>14528</v>
      </c>
      <c r="B5571" s="29">
        <v>1</v>
      </c>
      <c r="C5571" s="29" t="s">
        <v>15456</v>
      </c>
      <c r="D5571" s="30" t="s">
        <v>38</v>
      </c>
      <c r="E5571" s="31" t="s">
        <v>217</v>
      </c>
      <c r="F5571" s="31" t="s">
        <v>15457</v>
      </c>
      <c r="G5571" s="88" t="s">
        <v>1328</v>
      </c>
      <c r="H5571" s="29" t="s">
        <v>8581</v>
      </c>
      <c r="I5571" s="32" t="s">
        <v>43</v>
      </c>
      <c r="J5571" s="29" t="s">
        <v>8</v>
      </c>
      <c r="K5571" s="33" t="s">
        <v>59</v>
      </c>
      <c r="L5571" s="33" t="s">
        <v>1329</v>
      </c>
      <c r="M5571" s="29" t="s">
        <v>473</v>
      </c>
      <c r="N5571" s="29">
        <v>0</v>
      </c>
      <c r="O5571" s="29" t="s">
        <v>47</v>
      </c>
      <c r="P5571" s="33">
        <v>6</v>
      </c>
      <c r="Q5571" s="33" t="s">
        <v>207</v>
      </c>
      <c r="R5571" s="80" t="s">
        <v>223</v>
      </c>
      <c r="S5571" s="81" t="s">
        <v>139</v>
      </c>
      <c r="T5571" s="81" t="s">
        <v>51</v>
      </c>
      <c r="U5571" s="82" t="s">
        <v>879</v>
      </c>
      <c r="V5571" s="83">
        <v>0.6</v>
      </c>
      <c r="W5571" s="89">
        <v>943.80000000000007</v>
      </c>
      <c r="X5571" s="85">
        <v>1</v>
      </c>
      <c r="Y5571" s="86">
        <v>5.0199999999999996</v>
      </c>
      <c r="Z5571" s="82">
        <v>4</v>
      </c>
      <c r="AA5571" s="87">
        <v>1.2549999999999999</v>
      </c>
      <c r="AB5571" s="83">
        <v>6.3749999999999973E-2</v>
      </c>
      <c r="AC5571" s="89">
        <v>-100.27874999999997</v>
      </c>
      <c r="AD5571" s="90">
        <v>43627</v>
      </c>
      <c r="AE5571" s="90">
        <v>43628</v>
      </c>
      <c r="AF5571" s="82">
        <v>1</v>
      </c>
      <c r="AG5571" s="84" t="s">
        <v>53</v>
      </c>
      <c r="AH5571" s="83">
        <v>0</v>
      </c>
      <c r="AI5571" s="89">
        <v>0</v>
      </c>
      <c r="AJ5571" s="89">
        <v>0</v>
      </c>
      <c r="AK5571" s="60" t="str">
        <f>+IF(Tabla1[[#This Row],[REQUEST_TY]]="SR MANTENIMIENTO CORRECTIVO", "EMERGENCIA", "OTROS")</f>
        <v>EMERGENCIA</v>
      </c>
      <c r="AL5571" s="6" t="str">
        <f>+_xlfn.IFS(Tabla1[[#This Row],[Veces obj]]&lt;=1,"0-1",Tabla1[[#This Row],[Veces obj]]&lt;=2,"1-2",Tabla1[[#This Row],[Veces obj]]&lt;=3,"2-3",TRUE,"&gt;3")</f>
        <v>1-2</v>
      </c>
      <c r="AM5571" s="60" t="str">
        <f>+_xlfn.IFS(MONTH(Tabla1[[#This Row],[MES]])&lt;=3,"Q1",MONTH(Tabla1[[#This Row],[MES]])&lt;=6,"Q2",MONTH(Tabla1[[#This Row],[MES]])&lt;=9,"Q3",TRUE,"Q4")</f>
        <v>Q2</v>
      </c>
      <c r="AN5571" s="15" t="str">
        <f>+IFERROR(VLOOKUP(Tabla1[[#This Row],[CUENTA]],CTAS[],2,0),"OTROS")</f>
        <v>OTROS</v>
      </c>
      <c r="AP5571" s="15" t="str">
        <f>+IFERROR(VLOOKUP(Tabla1[[#This Row],[EMPLEADO]],IS[],3,0),"OTROS")</f>
        <v>OTROS</v>
      </c>
      <c r="AQ5571" s="15" t="str">
        <f>+IFERROR(VLOOKUP(Tabla1[[#This Row],[EMPLEADO]],IS[[NÓMINA]:[INGENIERO]],2,0),"OTROS")</f>
        <v>OTROS</v>
      </c>
    </row>
    <row r="5572" spans="1:43" x14ac:dyDescent="0.25">
      <c r="A5572" s="28" t="s">
        <v>14528</v>
      </c>
      <c r="B5572" s="29">
        <v>1</v>
      </c>
      <c r="C5572" s="29" t="s">
        <v>15458</v>
      </c>
      <c r="D5572" s="30" t="s">
        <v>38</v>
      </c>
      <c r="E5572" s="31" t="s">
        <v>1015</v>
      </c>
      <c r="F5572" s="31" t="s">
        <v>15369</v>
      </c>
      <c r="G5572" s="88" t="s">
        <v>5235</v>
      </c>
      <c r="H5572" s="29" t="s">
        <v>266</v>
      </c>
      <c r="I5572" s="32" t="s">
        <v>43</v>
      </c>
      <c r="J5572" s="29" t="s">
        <v>8</v>
      </c>
      <c r="K5572" s="33" t="s">
        <v>234</v>
      </c>
      <c r="L5572" s="33" t="s">
        <v>732</v>
      </c>
      <c r="M5572" s="29" t="s">
        <v>94</v>
      </c>
      <c r="N5572" s="29">
        <v>0</v>
      </c>
      <c r="O5572" s="29" t="s">
        <v>47</v>
      </c>
      <c r="P5572" s="33">
        <v>21</v>
      </c>
      <c r="Q5572" s="33" t="s">
        <v>62</v>
      </c>
      <c r="R5572" s="80" t="s">
        <v>317</v>
      </c>
      <c r="S5572" s="81" t="s">
        <v>318</v>
      </c>
      <c r="T5572" s="81" t="s">
        <v>51</v>
      </c>
      <c r="U5572" s="82" t="s">
        <v>262</v>
      </c>
      <c r="V5572" s="83">
        <v>1.05</v>
      </c>
      <c r="W5572" s="89">
        <v>1651.6500000000003</v>
      </c>
      <c r="X5572" s="85">
        <v>1</v>
      </c>
      <c r="Y5572" s="86">
        <v>2.85</v>
      </c>
      <c r="Z5572" s="82">
        <v>4</v>
      </c>
      <c r="AA5572" s="87">
        <v>0.71250000000000002</v>
      </c>
      <c r="AB5572" s="83">
        <v>0</v>
      </c>
      <c r="AC5572" s="89">
        <v>0</v>
      </c>
      <c r="AD5572" s="90">
        <v>43627</v>
      </c>
      <c r="AE5572" s="90">
        <v>43628</v>
      </c>
      <c r="AF5572" s="82">
        <v>1</v>
      </c>
      <c r="AG5572" s="84" t="s">
        <v>53</v>
      </c>
      <c r="AH5572" s="83">
        <v>0</v>
      </c>
      <c r="AI5572" s="89">
        <v>0</v>
      </c>
      <c r="AJ5572" s="89">
        <v>0</v>
      </c>
      <c r="AK5572" s="60" t="str">
        <f>+IF(Tabla1[[#This Row],[REQUEST_TY]]="SR MANTENIMIENTO CORRECTIVO", "EMERGENCIA", "OTROS")</f>
        <v>EMERGENCIA</v>
      </c>
      <c r="AL5572" s="6" t="str">
        <f>+_xlfn.IFS(Tabla1[[#This Row],[Veces obj]]&lt;=1,"0-1",Tabla1[[#This Row],[Veces obj]]&lt;=2,"1-2",Tabla1[[#This Row],[Veces obj]]&lt;=3,"2-3",TRUE,"&gt;3")</f>
        <v>0-1</v>
      </c>
      <c r="AM5572" s="60" t="str">
        <f>+_xlfn.IFS(MONTH(Tabla1[[#This Row],[MES]])&lt;=3,"Q1",MONTH(Tabla1[[#This Row],[MES]])&lt;=6,"Q2",MONTH(Tabla1[[#This Row],[MES]])&lt;=9,"Q3",TRUE,"Q4")</f>
        <v>Q2</v>
      </c>
      <c r="AN5572" s="15" t="str">
        <f>+IFERROR(VLOOKUP(Tabla1[[#This Row],[CUENTA]],CTAS[],2,0),"OTROS")</f>
        <v>OTROS</v>
      </c>
      <c r="AP5572" s="15" t="str">
        <f>+IFERROR(VLOOKUP(Tabla1[[#This Row],[EMPLEADO]],IS[],3,0),"OTROS")</f>
        <v>JUAREZ</v>
      </c>
      <c r="AQ5572" s="15" t="str">
        <f>+IFERROR(VLOOKUP(Tabla1[[#This Row],[EMPLEADO]],IS[[NÓMINA]:[INGENIERO]],2,0),"OTROS")</f>
        <v>CESAR MAR</v>
      </c>
    </row>
    <row r="5573" spans="1:43" x14ac:dyDescent="0.25">
      <c r="A5573" s="28" t="s">
        <v>14528</v>
      </c>
      <c r="B5573" s="29">
        <v>1</v>
      </c>
      <c r="C5573" s="29" t="s">
        <v>15459</v>
      </c>
      <c r="D5573" s="30" t="s">
        <v>38</v>
      </c>
      <c r="E5573" s="31" t="s">
        <v>725</v>
      </c>
      <c r="F5573" s="31" t="s">
        <v>15460</v>
      </c>
      <c r="G5573" s="88" t="s">
        <v>10623</v>
      </c>
      <c r="H5573" s="29" t="s">
        <v>384</v>
      </c>
      <c r="I5573" s="32" t="s">
        <v>43</v>
      </c>
      <c r="J5573" s="29" t="s">
        <v>8</v>
      </c>
      <c r="K5573" s="33" t="s">
        <v>102</v>
      </c>
      <c r="L5573" s="33" t="s">
        <v>1500</v>
      </c>
      <c r="M5573" s="29" t="s">
        <v>1501</v>
      </c>
      <c r="N5573" s="29">
        <v>0</v>
      </c>
      <c r="O5573" s="29" t="s">
        <v>47</v>
      </c>
      <c r="P5573" s="33">
        <v>12</v>
      </c>
      <c r="Q5573" s="33" t="s">
        <v>194</v>
      </c>
      <c r="R5573" s="80" t="s">
        <v>223</v>
      </c>
      <c r="S5573" s="81" t="s">
        <v>139</v>
      </c>
      <c r="T5573" s="81" t="s">
        <v>51</v>
      </c>
      <c r="U5573" s="82" t="s">
        <v>224</v>
      </c>
      <c r="V5573" s="83">
        <v>0.8</v>
      </c>
      <c r="W5573" s="89">
        <v>1258.4000000000003</v>
      </c>
      <c r="X5573" s="85">
        <v>1</v>
      </c>
      <c r="Y5573" s="86">
        <v>3.77</v>
      </c>
      <c r="Z5573" s="82">
        <v>4</v>
      </c>
      <c r="AA5573" s="87">
        <v>0.9425</v>
      </c>
      <c r="AB5573" s="83">
        <v>0</v>
      </c>
      <c r="AC5573" s="89">
        <v>0</v>
      </c>
      <c r="AD5573" s="90">
        <v>43627</v>
      </c>
      <c r="AE5573" s="90">
        <v>43628</v>
      </c>
      <c r="AF5573" s="82">
        <v>1</v>
      </c>
      <c r="AG5573" s="84" t="s">
        <v>53</v>
      </c>
      <c r="AH5573" s="83">
        <v>0</v>
      </c>
      <c r="AI5573" s="89">
        <v>0</v>
      </c>
      <c r="AJ5573" s="89">
        <v>0</v>
      </c>
      <c r="AK5573" s="60" t="str">
        <f>+IF(Tabla1[[#This Row],[REQUEST_TY]]="SR MANTENIMIENTO CORRECTIVO", "EMERGENCIA", "OTROS")</f>
        <v>EMERGENCIA</v>
      </c>
      <c r="AL5573" s="6" t="str">
        <f>+_xlfn.IFS(Tabla1[[#This Row],[Veces obj]]&lt;=1,"0-1",Tabla1[[#This Row],[Veces obj]]&lt;=2,"1-2",Tabla1[[#This Row],[Veces obj]]&lt;=3,"2-3",TRUE,"&gt;3")</f>
        <v>0-1</v>
      </c>
      <c r="AM5573" s="60" t="str">
        <f>+_xlfn.IFS(MONTH(Tabla1[[#This Row],[MES]])&lt;=3,"Q1",MONTH(Tabla1[[#This Row],[MES]])&lt;=6,"Q2",MONTH(Tabla1[[#This Row],[MES]])&lt;=9,"Q3",TRUE,"Q4")</f>
        <v>Q2</v>
      </c>
      <c r="AN5573" s="15" t="str">
        <f>+IFERROR(VLOOKUP(Tabla1[[#This Row],[CUENTA]],CTAS[],2,0),"OTROS")</f>
        <v>OTROS</v>
      </c>
      <c r="AP5573" s="15" t="str">
        <f>+IFERROR(VLOOKUP(Tabla1[[#This Row],[EMPLEADO]],IS[],3,0),"OTROS")</f>
        <v>OTROS</v>
      </c>
      <c r="AQ5573" s="15" t="str">
        <f>+IFERROR(VLOOKUP(Tabla1[[#This Row],[EMPLEADO]],IS[[NÓMINA]:[INGENIERO]],2,0),"OTROS")</f>
        <v>OTROS</v>
      </c>
    </row>
    <row r="5574" spans="1:43" x14ac:dyDescent="0.25">
      <c r="A5574" s="28" t="s">
        <v>14528</v>
      </c>
      <c r="B5574" s="29">
        <v>1</v>
      </c>
      <c r="C5574" s="29" t="s">
        <v>15461</v>
      </c>
      <c r="D5574" s="30" t="s">
        <v>3346</v>
      </c>
      <c r="E5574" s="31" t="s">
        <v>226</v>
      </c>
      <c r="F5574" s="31" t="s">
        <v>15462</v>
      </c>
      <c r="G5574" s="88" t="s">
        <v>15463</v>
      </c>
      <c r="H5574" s="29" t="s">
        <v>101</v>
      </c>
      <c r="I5574" s="32" t="s">
        <v>43</v>
      </c>
      <c r="J5574" s="29" t="s">
        <v>8</v>
      </c>
      <c r="K5574" s="33" t="s">
        <v>144</v>
      </c>
      <c r="L5574" s="33" t="s">
        <v>639</v>
      </c>
      <c r="M5574" s="29" t="s">
        <v>640</v>
      </c>
      <c r="N5574" s="29">
        <v>0</v>
      </c>
      <c r="O5574" s="29" t="s">
        <v>105</v>
      </c>
      <c r="P5574" s="33" t="s">
        <v>822</v>
      </c>
      <c r="Q5574" s="33" t="s">
        <v>48</v>
      </c>
      <c r="R5574" s="80" t="s">
        <v>153</v>
      </c>
      <c r="S5574" s="81" t="s">
        <v>50</v>
      </c>
      <c r="T5574" s="81" t="s">
        <v>51</v>
      </c>
      <c r="U5574" s="82" t="s">
        <v>52</v>
      </c>
      <c r="V5574" s="83">
        <v>1</v>
      </c>
      <c r="W5574" s="89">
        <v>468</v>
      </c>
      <c r="X5574" s="85">
        <v>0</v>
      </c>
      <c r="Y5574" s="86">
        <v>5</v>
      </c>
      <c r="Z5574" s="82">
        <v>5</v>
      </c>
      <c r="AA5574" s="87">
        <v>1</v>
      </c>
      <c r="AB5574" s="83">
        <v>0</v>
      </c>
      <c r="AC5574" s="89">
        <v>0</v>
      </c>
      <c r="AD5574" s="90">
        <v>43628</v>
      </c>
      <c r="AE5574" s="90">
        <v>43628</v>
      </c>
      <c r="AF5574" s="82">
        <v>0</v>
      </c>
      <c r="AG5574" s="84" t="s">
        <v>53</v>
      </c>
      <c r="AH5574" s="83">
        <v>0</v>
      </c>
      <c r="AI5574" s="89">
        <v>0</v>
      </c>
      <c r="AJ5574" s="89">
        <v>0</v>
      </c>
      <c r="AK5574" s="60" t="str">
        <f>+IF(Tabla1[[#This Row],[REQUEST_TY]]="SR MANTENIMIENTO CORRECTIVO", "EMERGENCIA", "OTROS")</f>
        <v>OTROS</v>
      </c>
      <c r="AL5574" s="6" t="str">
        <f>+_xlfn.IFS(Tabla1[[#This Row],[Veces obj]]&lt;=1,"0-1",Tabla1[[#This Row],[Veces obj]]&lt;=2,"1-2",Tabla1[[#This Row],[Veces obj]]&lt;=3,"2-3",TRUE,"&gt;3")</f>
        <v>0-1</v>
      </c>
      <c r="AM5574" s="60" t="str">
        <f>+_xlfn.IFS(MONTH(Tabla1[[#This Row],[MES]])&lt;=3,"Q1",MONTH(Tabla1[[#This Row],[MES]])&lt;=6,"Q2",MONTH(Tabla1[[#This Row],[MES]])&lt;=9,"Q3",TRUE,"Q4")</f>
        <v>Q2</v>
      </c>
      <c r="AN5574" s="15" t="str">
        <f>+IFERROR(VLOOKUP(Tabla1[[#This Row],[CUENTA]],CTAS[],2,0),"OTROS")</f>
        <v>OTROS</v>
      </c>
      <c r="AP5574" s="15" t="str">
        <f>+IFERROR(VLOOKUP(Tabla1[[#This Row],[EMPLEADO]],IS[],3,0),"OTROS")</f>
        <v>OTROS</v>
      </c>
      <c r="AQ5574" s="15" t="str">
        <f>+IFERROR(VLOOKUP(Tabla1[[#This Row],[EMPLEADO]],IS[[NÓMINA]:[INGENIERO]],2,0),"OTROS")</f>
        <v>OTROS</v>
      </c>
    </row>
    <row r="5575" spans="1:43" x14ac:dyDescent="0.25">
      <c r="A5575" s="28" t="s">
        <v>14528</v>
      </c>
      <c r="B5575" s="29">
        <v>1</v>
      </c>
      <c r="C5575" s="29" t="s">
        <v>15464</v>
      </c>
      <c r="D5575" s="30" t="s">
        <v>38</v>
      </c>
      <c r="E5575" s="31" t="s">
        <v>558</v>
      </c>
      <c r="F5575" s="31" t="s">
        <v>15465</v>
      </c>
      <c r="G5575" s="88" t="s">
        <v>9166</v>
      </c>
      <c r="H5575" s="29" t="s">
        <v>679</v>
      </c>
      <c r="I5575" s="32" t="s">
        <v>43</v>
      </c>
      <c r="J5575" s="29" t="s">
        <v>8</v>
      </c>
      <c r="K5575" s="33" t="s">
        <v>966</v>
      </c>
      <c r="L5575" s="33" t="s">
        <v>5288</v>
      </c>
      <c r="M5575" s="29" t="s">
        <v>4271</v>
      </c>
      <c r="N5575" s="29">
        <v>0</v>
      </c>
      <c r="O5575" s="29" t="s">
        <v>47</v>
      </c>
      <c r="P5575" s="33">
        <v>19</v>
      </c>
      <c r="Q5575" s="33" t="s">
        <v>62</v>
      </c>
      <c r="R5575" s="80" t="s">
        <v>95</v>
      </c>
      <c r="S5575" s="81" t="s">
        <v>64</v>
      </c>
      <c r="T5575" s="81" t="s">
        <v>51</v>
      </c>
      <c r="U5575" s="82" t="s">
        <v>65</v>
      </c>
      <c r="V5575" s="83">
        <v>0.8</v>
      </c>
      <c r="W5575" s="89">
        <v>1092</v>
      </c>
      <c r="X5575" s="85">
        <v>1</v>
      </c>
      <c r="Y5575" s="86">
        <v>2.5299999999999998</v>
      </c>
      <c r="Z5575" s="82">
        <v>5</v>
      </c>
      <c r="AA5575" s="87">
        <v>0.50600000000000001</v>
      </c>
      <c r="AB5575" s="83">
        <v>0</v>
      </c>
      <c r="AC5575" s="89">
        <v>0</v>
      </c>
      <c r="AD5575" s="90">
        <v>43627</v>
      </c>
      <c r="AE5575" s="90">
        <v>43628</v>
      </c>
      <c r="AF5575" s="82">
        <v>1</v>
      </c>
      <c r="AG5575" s="84" t="s">
        <v>53</v>
      </c>
      <c r="AH5575" s="83">
        <v>0</v>
      </c>
      <c r="AI5575" s="89">
        <v>0</v>
      </c>
      <c r="AJ5575" s="89">
        <v>0</v>
      </c>
      <c r="AK5575" s="60" t="str">
        <f>+IF(Tabla1[[#This Row],[REQUEST_TY]]="SR MANTENIMIENTO CORRECTIVO", "EMERGENCIA", "OTROS")</f>
        <v>EMERGENCIA</v>
      </c>
      <c r="AL5575" s="6" t="str">
        <f>+_xlfn.IFS(Tabla1[[#This Row],[Veces obj]]&lt;=1,"0-1",Tabla1[[#This Row],[Veces obj]]&lt;=2,"1-2",Tabla1[[#This Row],[Veces obj]]&lt;=3,"2-3",TRUE,"&gt;3")</f>
        <v>0-1</v>
      </c>
      <c r="AM5575" s="60" t="str">
        <f>+_xlfn.IFS(MONTH(Tabla1[[#This Row],[MES]])&lt;=3,"Q1",MONTH(Tabla1[[#This Row],[MES]])&lt;=6,"Q2",MONTH(Tabla1[[#This Row],[MES]])&lt;=9,"Q3",TRUE,"Q4")</f>
        <v>Q2</v>
      </c>
      <c r="AN5575" s="15" t="str">
        <f>+IFERROR(VLOOKUP(Tabla1[[#This Row],[CUENTA]],CTAS[],2,0),"OTROS")</f>
        <v>OTROS</v>
      </c>
      <c r="AP5575" s="15" t="str">
        <f>+IFERROR(VLOOKUP(Tabla1[[#This Row],[EMPLEADO]],IS[],3,0),"OTROS")</f>
        <v>OTROS</v>
      </c>
      <c r="AQ5575" s="15" t="str">
        <f>+IFERROR(VLOOKUP(Tabla1[[#This Row],[EMPLEADO]],IS[[NÓMINA]:[INGENIERO]],2,0),"OTROS")</f>
        <v>OTROS</v>
      </c>
    </row>
    <row r="5576" spans="1:43" x14ac:dyDescent="0.25">
      <c r="A5576" s="28" t="s">
        <v>14528</v>
      </c>
      <c r="B5576" s="29">
        <v>1</v>
      </c>
      <c r="C5576" s="29" t="s">
        <v>15466</v>
      </c>
      <c r="D5576" s="30" t="s">
        <v>3346</v>
      </c>
      <c r="E5576" s="31" t="s">
        <v>613</v>
      </c>
      <c r="F5576" s="31" t="s">
        <v>15467</v>
      </c>
      <c r="G5576" s="88" t="s">
        <v>15468</v>
      </c>
      <c r="H5576" s="29" t="s">
        <v>101</v>
      </c>
      <c r="I5576" s="32" t="s">
        <v>43</v>
      </c>
      <c r="J5576" s="29" t="s">
        <v>8</v>
      </c>
      <c r="K5576" s="33" t="s">
        <v>144</v>
      </c>
      <c r="L5576" s="33" t="s">
        <v>639</v>
      </c>
      <c r="M5576" s="29" t="s">
        <v>640</v>
      </c>
      <c r="N5576" s="29">
        <v>0</v>
      </c>
      <c r="O5576" s="29" t="s">
        <v>105</v>
      </c>
      <c r="P5576" s="33" t="s">
        <v>822</v>
      </c>
      <c r="Q5576" s="33" t="s">
        <v>48</v>
      </c>
      <c r="R5576" s="80" t="s">
        <v>235</v>
      </c>
      <c r="S5576" s="81" t="s">
        <v>50</v>
      </c>
      <c r="T5576" s="81" t="s">
        <v>51</v>
      </c>
      <c r="U5576" s="82" t="s">
        <v>52</v>
      </c>
      <c r="V5576" s="83">
        <v>1</v>
      </c>
      <c r="W5576" s="89">
        <v>468</v>
      </c>
      <c r="X5576" s="85">
        <v>0</v>
      </c>
      <c r="Y5576" s="86">
        <v>5</v>
      </c>
      <c r="Z5576" s="82">
        <v>5</v>
      </c>
      <c r="AA5576" s="87">
        <v>1</v>
      </c>
      <c r="AB5576" s="83">
        <v>0</v>
      </c>
      <c r="AC5576" s="89">
        <v>0</v>
      </c>
      <c r="AD5576" s="90">
        <v>43628</v>
      </c>
      <c r="AE5576" s="90">
        <v>43628</v>
      </c>
      <c r="AF5576" s="82">
        <v>0</v>
      </c>
      <c r="AG5576" s="84" t="s">
        <v>53</v>
      </c>
      <c r="AH5576" s="83">
        <v>0</v>
      </c>
      <c r="AI5576" s="89">
        <v>0</v>
      </c>
      <c r="AJ5576" s="89">
        <v>0</v>
      </c>
      <c r="AK5576" s="60" t="str">
        <f>+IF(Tabla1[[#This Row],[REQUEST_TY]]="SR MANTENIMIENTO CORRECTIVO", "EMERGENCIA", "OTROS")</f>
        <v>OTROS</v>
      </c>
      <c r="AL5576" s="6" t="str">
        <f>+_xlfn.IFS(Tabla1[[#This Row],[Veces obj]]&lt;=1,"0-1",Tabla1[[#This Row],[Veces obj]]&lt;=2,"1-2",Tabla1[[#This Row],[Veces obj]]&lt;=3,"2-3",TRUE,"&gt;3")</f>
        <v>0-1</v>
      </c>
      <c r="AM5576" s="60" t="str">
        <f>+_xlfn.IFS(MONTH(Tabla1[[#This Row],[MES]])&lt;=3,"Q1",MONTH(Tabla1[[#This Row],[MES]])&lt;=6,"Q2",MONTH(Tabla1[[#This Row],[MES]])&lt;=9,"Q3",TRUE,"Q4")</f>
        <v>Q2</v>
      </c>
      <c r="AN5576" s="15" t="str">
        <f>+IFERROR(VLOOKUP(Tabla1[[#This Row],[CUENTA]],CTAS[],2,0),"OTROS")</f>
        <v>OTROS</v>
      </c>
      <c r="AP5576" s="15" t="str">
        <f>+IFERROR(VLOOKUP(Tabla1[[#This Row],[EMPLEADO]],IS[],3,0),"OTROS")</f>
        <v>OTROS</v>
      </c>
      <c r="AQ5576" s="15" t="str">
        <f>+IFERROR(VLOOKUP(Tabla1[[#This Row],[EMPLEADO]],IS[[NÓMINA]:[INGENIERO]],2,0),"OTROS")</f>
        <v>OTROS</v>
      </c>
    </row>
    <row r="5577" spans="1:43" x14ac:dyDescent="0.25">
      <c r="A5577" s="28" t="s">
        <v>14528</v>
      </c>
      <c r="B5577" s="29">
        <v>1</v>
      </c>
      <c r="C5577" s="29" t="s">
        <v>15469</v>
      </c>
      <c r="D5577" s="30" t="s">
        <v>38</v>
      </c>
      <c r="E5577" s="31" t="s">
        <v>4018</v>
      </c>
      <c r="F5577" s="31" t="s">
        <v>15470</v>
      </c>
      <c r="G5577" s="88" t="s">
        <v>4020</v>
      </c>
      <c r="H5577" s="29" t="s">
        <v>106</v>
      </c>
      <c r="I5577" s="32" t="s">
        <v>43</v>
      </c>
      <c r="J5577" s="29" t="s">
        <v>8</v>
      </c>
      <c r="K5577" s="33" t="s">
        <v>102</v>
      </c>
      <c r="L5577" s="33" t="s">
        <v>376</v>
      </c>
      <c r="M5577" s="29" t="s">
        <v>310</v>
      </c>
      <c r="N5577" s="29">
        <v>0</v>
      </c>
      <c r="O5577" s="29" t="s">
        <v>47</v>
      </c>
      <c r="P5577" s="33">
        <v>6</v>
      </c>
      <c r="Q5577" s="33" t="s">
        <v>207</v>
      </c>
      <c r="R5577" s="80" t="s">
        <v>138</v>
      </c>
      <c r="S5577" s="81" t="s">
        <v>139</v>
      </c>
      <c r="T5577" s="81" t="s">
        <v>51</v>
      </c>
      <c r="U5577" s="82" t="s">
        <v>879</v>
      </c>
      <c r="V5577" s="83">
        <v>0.6</v>
      </c>
      <c r="W5577" s="89">
        <v>943.80000000000007</v>
      </c>
      <c r="X5577" s="85">
        <v>1</v>
      </c>
      <c r="Y5577" s="86">
        <v>1.5</v>
      </c>
      <c r="Z5577" s="82">
        <v>4</v>
      </c>
      <c r="AA5577" s="87">
        <v>0.375</v>
      </c>
      <c r="AB5577" s="83">
        <v>0</v>
      </c>
      <c r="AC5577" s="89">
        <v>0</v>
      </c>
      <c r="AD5577" s="90">
        <v>43627</v>
      </c>
      <c r="AE5577" s="90">
        <v>43628</v>
      </c>
      <c r="AF5577" s="82">
        <v>1</v>
      </c>
      <c r="AG5577" s="84" t="s">
        <v>53</v>
      </c>
      <c r="AH5577" s="83">
        <v>0</v>
      </c>
      <c r="AI5577" s="89">
        <v>0</v>
      </c>
      <c r="AJ5577" s="89">
        <v>0</v>
      </c>
      <c r="AK5577" s="60" t="str">
        <f>+IF(Tabla1[[#This Row],[REQUEST_TY]]="SR MANTENIMIENTO CORRECTIVO", "EMERGENCIA", "OTROS")</f>
        <v>EMERGENCIA</v>
      </c>
      <c r="AL5577" s="6" t="str">
        <f>+_xlfn.IFS(Tabla1[[#This Row],[Veces obj]]&lt;=1,"0-1",Tabla1[[#This Row],[Veces obj]]&lt;=2,"1-2",Tabla1[[#This Row],[Veces obj]]&lt;=3,"2-3",TRUE,"&gt;3")</f>
        <v>0-1</v>
      </c>
      <c r="AM5577" s="60" t="str">
        <f>+_xlfn.IFS(MONTH(Tabla1[[#This Row],[MES]])&lt;=3,"Q1",MONTH(Tabla1[[#This Row],[MES]])&lt;=6,"Q2",MONTH(Tabla1[[#This Row],[MES]])&lt;=9,"Q3",TRUE,"Q4")</f>
        <v>Q2</v>
      </c>
      <c r="AN5577" s="15" t="str">
        <f>+IFERROR(VLOOKUP(Tabla1[[#This Row],[CUENTA]],CTAS[],2,0),"OTROS")</f>
        <v>OTROS</v>
      </c>
      <c r="AP5577" s="15" t="str">
        <f>+IFERROR(VLOOKUP(Tabla1[[#This Row],[EMPLEADO]],IS[],3,0),"OTROS")</f>
        <v>OTROS</v>
      </c>
      <c r="AQ5577" s="15" t="str">
        <f>+IFERROR(VLOOKUP(Tabla1[[#This Row],[EMPLEADO]],IS[[NÓMINA]:[INGENIERO]],2,0),"OTROS")</f>
        <v>OTROS</v>
      </c>
    </row>
    <row r="5578" spans="1:43" x14ac:dyDescent="0.25">
      <c r="A5578" s="28" t="s">
        <v>14528</v>
      </c>
      <c r="B5578" s="29">
        <v>1</v>
      </c>
      <c r="C5578" s="29" t="s">
        <v>15471</v>
      </c>
      <c r="D5578" s="30" t="s">
        <v>38</v>
      </c>
      <c r="E5578" s="31" t="s">
        <v>275</v>
      </c>
      <c r="F5578" s="31" t="s">
        <v>15472</v>
      </c>
      <c r="G5578" s="88" t="s">
        <v>2485</v>
      </c>
      <c r="H5578" s="29" t="s">
        <v>568</v>
      </c>
      <c r="I5578" s="32" t="s">
        <v>43</v>
      </c>
      <c r="J5578" s="29" t="s">
        <v>8</v>
      </c>
      <c r="K5578" s="33" t="s">
        <v>2486</v>
      </c>
      <c r="L5578" s="33" t="s">
        <v>1442</v>
      </c>
      <c r="M5578" s="29" t="s">
        <v>932</v>
      </c>
      <c r="N5578" s="29">
        <v>0</v>
      </c>
      <c r="O5578" s="29" t="s">
        <v>47</v>
      </c>
      <c r="P5578" s="33">
        <v>50</v>
      </c>
      <c r="Q5578" s="33" t="s">
        <v>82</v>
      </c>
      <c r="R5578" s="80" t="s">
        <v>95</v>
      </c>
      <c r="S5578" s="81" t="s">
        <v>64</v>
      </c>
      <c r="T5578" s="81" t="s">
        <v>51</v>
      </c>
      <c r="U5578" s="82" t="s">
        <v>83</v>
      </c>
      <c r="V5578" s="83">
        <v>1.05</v>
      </c>
      <c r="W5578" s="89">
        <v>1433.25</v>
      </c>
      <c r="X5578" s="85">
        <v>1</v>
      </c>
      <c r="Y5578" s="86">
        <v>1.49</v>
      </c>
      <c r="Z5578" s="82">
        <v>5</v>
      </c>
      <c r="AA5578" s="87">
        <v>0.29799999999999999</v>
      </c>
      <c r="AB5578" s="83">
        <v>0</v>
      </c>
      <c r="AC5578" s="89">
        <v>0</v>
      </c>
      <c r="AD5578" s="90">
        <v>43627</v>
      </c>
      <c r="AE5578" s="90">
        <v>43628</v>
      </c>
      <c r="AF5578" s="82">
        <v>1</v>
      </c>
      <c r="AG5578" s="84" t="s">
        <v>53</v>
      </c>
      <c r="AH5578" s="83">
        <v>0</v>
      </c>
      <c r="AI5578" s="89">
        <v>0</v>
      </c>
      <c r="AJ5578" s="89">
        <v>0</v>
      </c>
      <c r="AK5578" s="60" t="str">
        <f>+IF(Tabla1[[#This Row],[REQUEST_TY]]="SR MANTENIMIENTO CORRECTIVO", "EMERGENCIA", "OTROS")</f>
        <v>EMERGENCIA</v>
      </c>
      <c r="AL5578" s="6" t="str">
        <f>+_xlfn.IFS(Tabla1[[#This Row],[Veces obj]]&lt;=1,"0-1",Tabla1[[#This Row],[Veces obj]]&lt;=2,"1-2",Tabla1[[#This Row],[Veces obj]]&lt;=3,"2-3",TRUE,"&gt;3")</f>
        <v>0-1</v>
      </c>
      <c r="AM5578" s="60" t="str">
        <f>+_xlfn.IFS(MONTH(Tabla1[[#This Row],[MES]])&lt;=3,"Q1",MONTH(Tabla1[[#This Row],[MES]])&lt;=6,"Q2",MONTH(Tabla1[[#This Row],[MES]])&lt;=9,"Q3",TRUE,"Q4")</f>
        <v>Q2</v>
      </c>
      <c r="AN5578" s="15" t="str">
        <f>+IFERROR(VLOOKUP(Tabla1[[#This Row],[CUENTA]],CTAS[],2,0),"OTROS")</f>
        <v>OTROS</v>
      </c>
      <c r="AP5578" s="15" t="str">
        <f>+IFERROR(VLOOKUP(Tabla1[[#This Row],[EMPLEADO]],IS[],3,0),"OTROS")</f>
        <v>OTROS</v>
      </c>
      <c r="AQ5578" s="15" t="str">
        <f>+IFERROR(VLOOKUP(Tabla1[[#This Row],[EMPLEADO]],IS[[NÓMINA]:[INGENIERO]],2,0),"OTROS")</f>
        <v>OTROS</v>
      </c>
    </row>
    <row r="5579" spans="1:43" x14ac:dyDescent="0.25">
      <c r="A5579" s="28" t="s">
        <v>14528</v>
      </c>
      <c r="B5579" s="29">
        <v>1</v>
      </c>
      <c r="C5579" s="29" t="s">
        <v>15473</v>
      </c>
      <c r="D5579" s="30" t="s">
        <v>38</v>
      </c>
      <c r="E5579" s="31" t="s">
        <v>332</v>
      </c>
      <c r="F5579" s="31" t="s">
        <v>15474</v>
      </c>
      <c r="G5579" s="88" t="s">
        <v>15475</v>
      </c>
      <c r="H5579" s="29" t="s">
        <v>915</v>
      </c>
      <c r="I5579" s="32" t="s">
        <v>43</v>
      </c>
      <c r="J5579" s="29" t="s">
        <v>8</v>
      </c>
      <c r="K5579" s="33" t="s">
        <v>59</v>
      </c>
      <c r="L5579" s="33" t="s">
        <v>4554</v>
      </c>
      <c r="M5579" s="29" t="s">
        <v>131</v>
      </c>
      <c r="N5579" s="29">
        <v>0</v>
      </c>
      <c r="O5579" s="29" t="s">
        <v>47</v>
      </c>
      <c r="P5579" s="33">
        <v>203</v>
      </c>
      <c r="Q5579" s="33" t="s">
        <v>48</v>
      </c>
      <c r="R5579" s="80" t="s">
        <v>317</v>
      </c>
      <c r="S5579" s="81" t="s">
        <v>318</v>
      </c>
      <c r="T5579" s="81" t="s">
        <v>51</v>
      </c>
      <c r="U5579" s="82" t="s">
        <v>353</v>
      </c>
      <c r="V5579" s="83">
        <v>1.1499999999999999</v>
      </c>
      <c r="W5579" s="89">
        <v>1808.95</v>
      </c>
      <c r="X5579" s="85">
        <v>1</v>
      </c>
      <c r="Y5579" s="86">
        <v>2.17</v>
      </c>
      <c r="Z5579" s="82">
        <v>4</v>
      </c>
      <c r="AA5579" s="87">
        <v>0.54249999999999998</v>
      </c>
      <c r="AB5579" s="83">
        <v>0</v>
      </c>
      <c r="AC5579" s="89">
        <v>0</v>
      </c>
      <c r="AD5579" s="90">
        <v>43627</v>
      </c>
      <c r="AE5579" s="90">
        <v>43628</v>
      </c>
      <c r="AF5579" s="82">
        <v>1</v>
      </c>
      <c r="AG5579" s="84" t="s">
        <v>53</v>
      </c>
      <c r="AH5579" s="83">
        <v>0</v>
      </c>
      <c r="AI5579" s="89">
        <v>0</v>
      </c>
      <c r="AJ5579" s="89">
        <v>0</v>
      </c>
      <c r="AK5579" s="60" t="str">
        <f>+IF(Tabla1[[#This Row],[REQUEST_TY]]="SR MANTENIMIENTO CORRECTIVO", "EMERGENCIA", "OTROS")</f>
        <v>EMERGENCIA</v>
      </c>
      <c r="AL5579" s="6" t="str">
        <f>+_xlfn.IFS(Tabla1[[#This Row],[Veces obj]]&lt;=1,"0-1",Tabla1[[#This Row],[Veces obj]]&lt;=2,"1-2",Tabla1[[#This Row],[Veces obj]]&lt;=3,"2-3",TRUE,"&gt;3")</f>
        <v>0-1</v>
      </c>
      <c r="AM5579" s="60" t="str">
        <f>+_xlfn.IFS(MONTH(Tabla1[[#This Row],[MES]])&lt;=3,"Q1",MONTH(Tabla1[[#This Row],[MES]])&lt;=6,"Q2",MONTH(Tabla1[[#This Row],[MES]])&lt;=9,"Q3",TRUE,"Q4")</f>
        <v>Q2</v>
      </c>
      <c r="AN5579" s="15" t="str">
        <f>+IFERROR(VLOOKUP(Tabla1[[#This Row],[CUENTA]],CTAS[],2,0),"OTROS")</f>
        <v>OTROS</v>
      </c>
      <c r="AP5579" s="15" t="str">
        <f>+IFERROR(VLOOKUP(Tabla1[[#This Row],[EMPLEADO]],IS[],3,0),"OTROS")</f>
        <v>OTROS</v>
      </c>
      <c r="AQ5579" s="15" t="str">
        <f>+IFERROR(VLOOKUP(Tabla1[[#This Row],[EMPLEADO]],IS[[NÓMINA]:[INGENIERO]],2,0),"OTROS")</f>
        <v>OTROS</v>
      </c>
    </row>
    <row r="5580" spans="1:43" x14ac:dyDescent="0.25">
      <c r="A5580" s="28" t="s">
        <v>14528</v>
      </c>
      <c r="B5580" s="29">
        <v>1</v>
      </c>
      <c r="C5580" s="29" t="s">
        <v>15476</v>
      </c>
      <c r="D5580" s="30" t="s">
        <v>3346</v>
      </c>
      <c r="E5580" s="31" t="s">
        <v>39</v>
      </c>
      <c r="F5580" s="31" t="s">
        <v>15477</v>
      </c>
      <c r="G5580" s="88" t="s">
        <v>15478</v>
      </c>
      <c r="H5580" s="29" t="s">
        <v>42</v>
      </c>
      <c r="I5580" s="32" t="s">
        <v>43</v>
      </c>
      <c r="J5580" s="29" t="s">
        <v>8</v>
      </c>
      <c r="K5580" s="33" t="s">
        <v>2886</v>
      </c>
      <c r="L5580" s="33" t="s">
        <v>3872</v>
      </c>
      <c r="M5580" s="29" t="s">
        <v>131</v>
      </c>
      <c r="N5580" s="29">
        <v>1</v>
      </c>
      <c r="O5580" s="29" t="s">
        <v>47</v>
      </c>
      <c r="P5580" s="33" t="s">
        <v>822</v>
      </c>
      <c r="Q5580" s="33" t="s">
        <v>48</v>
      </c>
      <c r="R5580" s="80" t="s">
        <v>49</v>
      </c>
      <c r="S5580" s="81" t="s">
        <v>50</v>
      </c>
      <c r="T5580" s="81" t="s">
        <v>51</v>
      </c>
      <c r="U5580" s="82" t="s">
        <v>52</v>
      </c>
      <c r="V5580" s="83">
        <v>1</v>
      </c>
      <c r="W5580" s="89">
        <v>0</v>
      </c>
      <c r="X5580" s="85">
        <v>0</v>
      </c>
      <c r="Y5580" s="86">
        <v>5</v>
      </c>
      <c r="Z5580" s="82">
        <v>5</v>
      </c>
      <c r="AA5580" s="87">
        <v>1</v>
      </c>
      <c r="AB5580" s="83">
        <v>0</v>
      </c>
      <c r="AC5580" s="89">
        <v>0</v>
      </c>
      <c r="AD5580" s="90">
        <v>43627</v>
      </c>
      <c r="AE5580" s="90">
        <v>43628</v>
      </c>
      <c r="AF5580" s="82">
        <v>1</v>
      </c>
      <c r="AG5580" s="84" t="s">
        <v>53</v>
      </c>
      <c r="AH5580" s="83">
        <v>0</v>
      </c>
      <c r="AI5580" s="89">
        <v>0</v>
      </c>
      <c r="AJ5580" s="89">
        <v>0</v>
      </c>
      <c r="AK5580" s="60" t="str">
        <f>+IF(Tabla1[[#This Row],[REQUEST_TY]]="SR MANTENIMIENTO CORRECTIVO", "EMERGENCIA", "OTROS")</f>
        <v>OTROS</v>
      </c>
      <c r="AL5580" s="6" t="str">
        <f>+_xlfn.IFS(Tabla1[[#This Row],[Veces obj]]&lt;=1,"0-1",Tabla1[[#This Row],[Veces obj]]&lt;=2,"1-2",Tabla1[[#This Row],[Veces obj]]&lt;=3,"2-3",TRUE,"&gt;3")</f>
        <v>0-1</v>
      </c>
      <c r="AM5580" s="60" t="str">
        <f>+_xlfn.IFS(MONTH(Tabla1[[#This Row],[MES]])&lt;=3,"Q1",MONTH(Tabla1[[#This Row],[MES]])&lt;=6,"Q2",MONTH(Tabla1[[#This Row],[MES]])&lt;=9,"Q3",TRUE,"Q4")</f>
        <v>Q2</v>
      </c>
      <c r="AN5580" s="15" t="str">
        <f>+IFERROR(VLOOKUP(Tabla1[[#This Row],[CUENTA]],CTAS[],2,0),"OTROS")</f>
        <v>OTROS</v>
      </c>
      <c r="AP5580" s="15" t="str">
        <f>+IFERROR(VLOOKUP(Tabla1[[#This Row],[EMPLEADO]],IS[],3,0),"OTROS")</f>
        <v>OTROS</v>
      </c>
      <c r="AQ5580" s="15" t="str">
        <f>+IFERROR(VLOOKUP(Tabla1[[#This Row],[EMPLEADO]],IS[[NÓMINA]:[INGENIERO]],2,0),"OTROS")</f>
        <v>OTROS</v>
      </c>
    </row>
    <row r="5581" spans="1:43" x14ac:dyDescent="0.25">
      <c r="A5581" s="28" t="s">
        <v>14528</v>
      </c>
      <c r="B5581" s="29">
        <v>1</v>
      </c>
      <c r="C5581" s="29" t="s">
        <v>15479</v>
      </c>
      <c r="D5581" s="30" t="s">
        <v>3346</v>
      </c>
      <c r="E5581" s="31" t="s">
        <v>39</v>
      </c>
      <c r="F5581" s="31" t="s">
        <v>15480</v>
      </c>
      <c r="G5581" s="88" t="s">
        <v>3858</v>
      </c>
      <c r="H5581" s="29" t="s">
        <v>42</v>
      </c>
      <c r="I5581" s="32" t="s">
        <v>43</v>
      </c>
      <c r="J5581" s="29" t="s">
        <v>8</v>
      </c>
      <c r="K5581" s="33" t="s">
        <v>798</v>
      </c>
      <c r="L5581" s="33" t="s">
        <v>3573</v>
      </c>
      <c r="M5581" s="29" t="s">
        <v>131</v>
      </c>
      <c r="N5581" s="29">
        <v>1</v>
      </c>
      <c r="O5581" s="29" t="s">
        <v>47</v>
      </c>
      <c r="P5581" s="33" t="s">
        <v>822</v>
      </c>
      <c r="Q5581" s="33" t="s">
        <v>48</v>
      </c>
      <c r="R5581" s="80" t="s">
        <v>49</v>
      </c>
      <c r="S5581" s="81" t="s">
        <v>50</v>
      </c>
      <c r="T5581" s="81" t="s">
        <v>51</v>
      </c>
      <c r="U5581" s="82" t="s">
        <v>52</v>
      </c>
      <c r="V5581" s="83">
        <v>1</v>
      </c>
      <c r="W5581" s="89">
        <v>0</v>
      </c>
      <c r="X5581" s="85">
        <v>0</v>
      </c>
      <c r="Y5581" s="86">
        <v>5</v>
      </c>
      <c r="Z5581" s="82">
        <v>5</v>
      </c>
      <c r="AA5581" s="87">
        <v>1</v>
      </c>
      <c r="AB5581" s="83">
        <v>0</v>
      </c>
      <c r="AC5581" s="89">
        <v>0</v>
      </c>
      <c r="AD5581" s="90">
        <v>43627</v>
      </c>
      <c r="AE5581" s="90">
        <v>43628</v>
      </c>
      <c r="AF5581" s="82">
        <v>1</v>
      </c>
      <c r="AG5581" s="84" t="s">
        <v>53</v>
      </c>
      <c r="AH5581" s="83">
        <v>0</v>
      </c>
      <c r="AI5581" s="89">
        <v>0</v>
      </c>
      <c r="AJ5581" s="89">
        <v>0</v>
      </c>
      <c r="AK5581" s="60" t="str">
        <f>+IF(Tabla1[[#This Row],[REQUEST_TY]]="SR MANTENIMIENTO CORRECTIVO", "EMERGENCIA", "OTROS")</f>
        <v>OTROS</v>
      </c>
      <c r="AL5581" s="6" t="str">
        <f>+_xlfn.IFS(Tabla1[[#This Row],[Veces obj]]&lt;=1,"0-1",Tabla1[[#This Row],[Veces obj]]&lt;=2,"1-2",Tabla1[[#This Row],[Veces obj]]&lt;=3,"2-3",TRUE,"&gt;3")</f>
        <v>0-1</v>
      </c>
      <c r="AM5581" s="60" t="str">
        <f>+_xlfn.IFS(MONTH(Tabla1[[#This Row],[MES]])&lt;=3,"Q1",MONTH(Tabla1[[#This Row],[MES]])&lt;=6,"Q2",MONTH(Tabla1[[#This Row],[MES]])&lt;=9,"Q3",TRUE,"Q4")</f>
        <v>Q2</v>
      </c>
      <c r="AN5581" s="15" t="str">
        <f>+IFERROR(VLOOKUP(Tabla1[[#This Row],[CUENTA]],CTAS[],2,0),"OTROS")</f>
        <v>OTROS</v>
      </c>
      <c r="AP5581" s="15" t="str">
        <f>+IFERROR(VLOOKUP(Tabla1[[#This Row],[EMPLEADO]],IS[],3,0),"OTROS")</f>
        <v>OTROS</v>
      </c>
      <c r="AQ5581" s="15" t="str">
        <f>+IFERROR(VLOOKUP(Tabla1[[#This Row],[EMPLEADO]],IS[[NÓMINA]:[INGENIERO]],2,0),"OTROS")</f>
        <v>OTROS</v>
      </c>
    </row>
    <row r="5582" spans="1:43" x14ac:dyDescent="0.25">
      <c r="A5582" s="28" t="s">
        <v>14528</v>
      </c>
      <c r="B5582" s="29">
        <v>1</v>
      </c>
      <c r="C5582" s="29" t="s">
        <v>15481</v>
      </c>
      <c r="D5582" s="30" t="s">
        <v>38</v>
      </c>
      <c r="E5582" s="31" t="s">
        <v>2171</v>
      </c>
      <c r="F5582" s="31" t="s">
        <v>15482</v>
      </c>
      <c r="G5582" s="88" t="s">
        <v>15483</v>
      </c>
      <c r="H5582" s="29" t="s">
        <v>679</v>
      </c>
      <c r="I5582" s="32" t="s">
        <v>43</v>
      </c>
      <c r="J5582" s="29" t="s">
        <v>8</v>
      </c>
      <c r="K5582" s="33" t="s">
        <v>15484</v>
      </c>
      <c r="L5582" s="33" t="s">
        <v>15485</v>
      </c>
      <c r="M5582" s="29" t="s">
        <v>794</v>
      </c>
      <c r="N5582" s="29">
        <v>0</v>
      </c>
      <c r="O5582" s="29" t="s">
        <v>47</v>
      </c>
      <c r="P5582" s="33">
        <v>2749</v>
      </c>
      <c r="Q5582" s="33" t="s">
        <v>48</v>
      </c>
      <c r="R5582" s="80" t="s">
        <v>49</v>
      </c>
      <c r="S5582" s="81" t="s">
        <v>50</v>
      </c>
      <c r="T5582" s="81" t="s">
        <v>51</v>
      </c>
      <c r="U5582" s="82" t="s">
        <v>52</v>
      </c>
      <c r="V5582" s="83">
        <v>1.05</v>
      </c>
      <c r="W5582" s="89">
        <v>750.75000000000011</v>
      </c>
      <c r="X5582" s="85">
        <v>1</v>
      </c>
      <c r="Y5582" s="86">
        <v>4.1100000000000003</v>
      </c>
      <c r="Z5582" s="82">
        <v>5</v>
      </c>
      <c r="AA5582" s="87">
        <v>0.82200000000000006</v>
      </c>
      <c r="AB5582" s="83">
        <v>0</v>
      </c>
      <c r="AC5582" s="89">
        <v>0</v>
      </c>
      <c r="AD5582" s="90">
        <v>43627</v>
      </c>
      <c r="AE5582" s="90">
        <v>43628</v>
      </c>
      <c r="AF5582" s="82">
        <v>1</v>
      </c>
      <c r="AG5582" s="84" t="s">
        <v>53</v>
      </c>
      <c r="AH5582" s="83">
        <v>0</v>
      </c>
      <c r="AI5582" s="89">
        <v>0</v>
      </c>
      <c r="AJ5582" s="89">
        <v>0</v>
      </c>
      <c r="AK5582" s="60" t="str">
        <f>+IF(Tabla1[[#This Row],[REQUEST_TY]]="SR MANTENIMIENTO CORRECTIVO", "EMERGENCIA", "OTROS")</f>
        <v>EMERGENCIA</v>
      </c>
      <c r="AL5582" s="6" t="str">
        <f>+_xlfn.IFS(Tabla1[[#This Row],[Veces obj]]&lt;=1,"0-1",Tabla1[[#This Row],[Veces obj]]&lt;=2,"1-2",Tabla1[[#This Row],[Veces obj]]&lt;=3,"2-3",TRUE,"&gt;3")</f>
        <v>0-1</v>
      </c>
      <c r="AM5582" s="60" t="str">
        <f>+_xlfn.IFS(MONTH(Tabla1[[#This Row],[MES]])&lt;=3,"Q1",MONTH(Tabla1[[#This Row],[MES]])&lt;=6,"Q2",MONTH(Tabla1[[#This Row],[MES]])&lt;=9,"Q3",TRUE,"Q4")</f>
        <v>Q2</v>
      </c>
      <c r="AN5582" s="15" t="str">
        <f>+IFERROR(VLOOKUP(Tabla1[[#This Row],[CUENTA]],CTAS[],2,0),"OTROS")</f>
        <v>OTROS</v>
      </c>
      <c r="AP5582" s="15" t="str">
        <f>+IFERROR(VLOOKUP(Tabla1[[#This Row],[EMPLEADO]],IS[],3,0),"OTROS")</f>
        <v>OTROS</v>
      </c>
      <c r="AQ5582" s="15" t="str">
        <f>+IFERROR(VLOOKUP(Tabla1[[#This Row],[EMPLEADO]],IS[[NÓMINA]:[INGENIERO]],2,0),"OTROS")</f>
        <v>OTROS</v>
      </c>
    </row>
    <row r="5583" spans="1:43" x14ac:dyDescent="0.25">
      <c r="A5583" s="28" t="s">
        <v>14528</v>
      </c>
      <c r="B5583" s="29">
        <v>1</v>
      </c>
      <c r="C5583" s="29" t="s">
        <v>15486</v>
      </c>
      <c r="D5583" s="30" t="s">
        <v>3346</v>
      </c>
      <c r="E5583" s="31" t="s">
        <v>226</v>
      </c>
      <c r="F5583" s="31" t="s">
        <v>15487</v>
      </c>
      <c r="G5583" s="88" t="s">
        <v>15488</v>
      </c>
      <c r="H5583" s="29" t="s">
        <v>101</v>
      </c>
      <c r="I5583" s="32" t="s">
        <v>43</v>
      </c>
      <c r="J5583" s="29" t="s">
        <v>8</v>
      </c>
      <c r="K5583" s="33" t="s">
        <v>144</v>
      </c>
      <c r="L5583" s="33" t="s">
        <v>639</v>
      </c>
      <c r="M5583" s="29" t="s">
        <v>640</v>
      </c>
      <c r="N5583" s="29">
        <v>0</v>
      </c>
      <c r="O5583" s="29" t="s">
        <v>105</v>
      </c>
      <c r="P5583" s="33" t="s">
        <v>822</v>
      </c>
      <c r="Q5583" s="33" t="s">
        <v>48</v>
      </c>
      <c r="R5583" s="80" t="s">
        <v>153</v>
      </c>
      <c r="S5583" s="81" t="s">
        <v>50</v>
      </c>
      <c r="T5583" s="81" t="s">
        <v>51</v>
      </c>
      <c r="U5583" s="82" t="s">
        <v>52</v>
      </c>
      <c r="V5583" s="83">
        <v>1</v>
      </c>
      <c r="W5583" s="89">
        <v>468</v>
      </c>
      <c r="X5583" s="85">
        <v>0</v>
      </c>
      <c r="Y5583" s="86">
        <v>5</v>
      </c>
      <c r="Z5583" s="82">
        <v>5</v>
      </c>
      <c r="AA5583" s="87">
        <v>1</v>
      </c>
      <c r="AB5583" s="83">
        <v>0</v>
      </c>
      <c r="AC5583" s="89">
        <v>0</v>
      </c>
      <c r="AD5583" s="90">
        <v>43628</v>
      </c>
      <c r="AE5583" s="90">
        <v>43628</v>
      </c>
      <c r="AF5583" s="82">
        <v>0</v>
      </c>
      <c r="AG5583" s="84" t="s">
        <v>53</v>
      </c>
      <c r="AH5583" s="83">
        <v>0</v>
      </c>
      <c r="AI5583" s="89">
        <v>0</v>
      </c>
      <c r="AJ5583" s="89">
        <v>0</v>
      </c>
      <c r="AK5583" s="60" t="str">
        <f>+IF(Tabla1[[#This Row],[REQUEST_TY]]="SR MANTENIMIENTO CORRECTIVO", "EMERGENCIA", "OTROS")</f>
        <v>OTROS</v>
      </c>
      <c r="AL5583" s="6" t="str">
        <f>+_xlfn.IFS(Tabla1[[#This Row],[Veces obj]]&lt;=1,"0-1",Tabla1[[#This Row],[Veces obj]]&lt;=2,"1-2",Tabla1[[#This Row],[Veces obj]]&lt;=3,"2-3",TRUE,"&gt;3")</f>
        <v>0-1</v>
      </c>
      <c r="AM5583" s="60" t="str">
        <f>+_xlfn.IFS(MONTH(Tabla1[[#This Row],[MES]])&lt;=3,"Q1",MONTH(Tabla1[[#This Row],[MES]])&lt;=6,"Q2",MONTH(Tabla1[[#This Row],[MES]])&lt;=9,"Q3",TRUE,"Q4")</f>
        <v>Q2</v>
      </c>
      <c r="AN5583" s="15" t="str">
        <f>+IFERROR(VLOOKUP(Tabla1[[#This Row],[CUENTA]],CTAS[],2,0),"OTROS")</f>
        <v>OTROS</v>
      </c>
      <c r="AP5583" s="15" t="str">
        <f>+IFERROR(VLOOKUP(Tabla1[[#This Row],[EMPLEADO]],IS[],3,0),"OTROS")</f>
        <v>OTROS</v>
      </c>
      <c r="AQ5583" s="15" t="str">
        <f>+IFERROR(VLOOKUP(Tabla1[[#This Row],[EMPLEADO]],IS[[NÓMINA]:[INGENIERO]],2,0),"OTROS")</f>
        <v>OTROS</v>
      </c>
    </row>
    <row r="5584" spans="1:43" x14ac:dyDescent="0.25">
      <c r="A5584" s="28" t="s">
        <v>14528</v>
      </c>
      <c r="B5584" s="29">
        <v>1</v>
      </c>
      <c r="C5584" s="29" t="s">
        <v>15489</v>
      </c>
      <c r="D5584" s="30" t="s">
        <v>38</v>
      </c>
      <c r="E5584" s="31" t="s">
        <v>160</v>
      </c>
      <c r="F5584" s="31" t="s">
        <v>15490</v>
      </c>
      <c r="G5584" s="88" t="s">
        <v>8958</v>
      </c>
      <c r="H5584" s="29" t="s">
        <v>124</v>
      </c>
      <c r="I5584" s="32" t="s">
        <v>43</v>
      </c>
      <c r="J5584" s="29" t="s">
        <v>8</v>
      </c>
      <c r="K5584" s="33" t="s">
        <v>240</v>
      </c>
      <c r="L5584" s="33" t="s">
        <v>241</v>
      </c>
      <c r="M5584" s="29" t="s">
        <v>94</v>
      </c>
      <c r="N5584" s="29">
        <v>0</v>
      </c>
      <c r="O5584" s="29" t="s">
        <v>47</v>
      </c>
      <c r="P5584" s="33">
        <v>84</v>
      </c>
      <c r="Q5584" s="33" t="s">
        <v>48</v>
      </c>
      <c r="R5584" s="80" t="s">
        <v>49</v>
      </c>
      <c r="S5584" s="81" t="s">
        <v>50</v>
      </c>
      <c r="T5584" s="81" t="s">
        <v>51</v>
      </c>
      <c r="U5584" s="82" t="s">
        <v>52</v>
      </c>
      <c r="V5584" s="83">
        <v>1.05</v>
      </c>
      <c r="W5584" s="89">
        <v>750.75000000000011</v>
      </c>
      <c r="X5584" s="85">
        <v>1</v>
      </c>
      <c r="Y5584" s="86">
        <v>2.7</v>
      </c>
      <c r="Z5584" s="82">
        <v>5</v>
      </c>
      <c r="AA5584" s="87">
        <v>0.54</v>
      </c>
      <c r="AB5584" s="83">
        <v>0</v>
      </c>
      <c r="AC5584" s="89">
        <v>0</v>
      </c>
      <c r="AD5584" s="90">
        <v>43627</v>
      </c>
      <c r="AE5584" s="90">
        <v>43628</v>
      </c>
      <c r="AF5584" s="82">
        <v>1</v>
      </c>
      <c r="AG5584" s="84" t="s">
        <v>53</v>
      </c>
      <c r="AH5584" s="83">
        <v>0</v>
      </c>
      <c r="AI5584" s="89">
        <v>0</v>
      </c>
      <c r="AJ5584" s="89">
        <v>0</v>
      </c>
      <c r="AK5584" s="60" t="str">
        <f>+IF(Tabla1[[#This Row],[REQUEST_TY]]="SR MANTENIMIENTO CORRECTIVO", "EMERGENCIA", "OTROS")</f>
        <v>EMERGENCIA</v>
      </c>
      <c r="AL5584" s="6" t="str">
        <f>+_xlfn.IFS(Tabla1[[#This Row],[Veces obj]]&lt;=1,"0-1",Tabla1[[#This Row],[Veces obj]]&lt;=2,"1-2",Tabla1[[#This Row],[Veces obj]]&lt;=3,"2-3",TRUE,"&gt;3")</f>
        <v>0-1</v>
      </c>
      <c r="AM5584" s="60" t="str">
        <f>+_xlfn.IFS(MONTH(Tabla1[[#This Row],[MES]])&lt;=3,"Q1",MONTH(Tabla1[[#This Row],[MES]])&lt;=6,"Q2",MONTH(Tabla1[[#This Row],[MES]])&lt;=9,"Q3",TRUE,"Q4")</f>
        <v>Q2</v>
      </c>
      <c r="AN5584" s="15" t="str">
        <f>+IFERROR(VLOOKUP(Tabla1[[#This Row],[CUENTA]],CTAS[],2,0),"OTROS")</f>
        <v>OTROS</v>
      </c>
      <c r="AP5584" s="15" t="str">
        <f>+IFERROR(VLOOKUP(Tabla1[[#This Row],[EMPLEADO]],IS[],3,0),"OTROS")</f>
        <v>JUAREZ</v>
      </c>
      <c r="AQ5584" s="15" t="str">
        <f>+IFERROR(VLOOKUP(Tabla1[[#This Row],[EMPLEADO]],IS[[NÓMINA]:[INGENIERO]],2,0),"OTROS")</f>
        <v>MIGUEL COTA</v>
      </c>
    </row>
    <row r="5585" spans="1:43" x14ac:dyDescent="0.25">
      <c r="A5585" s="28" t="s">
        <v>14528</v>
      </c>
      <c r="B5585" s="29">
        <v>1</v>
      </c>
      <c r="C5585" s="29" t="s">
        <v>15491</v>
      </c>
      <c r="D5585" s="30" t="s">
        <v>38</v>
      </c>
      <c r="E5585" s="31" t="s">
        <v>133</v>
      </c>
      <c r="F5585" s="31" t="s">
        <v>15480</v>
      </c>
      <c r="G5585" s="88" t="s">
        <v>2023</v>
      </c>
      <c r="H5585" s="29" t="s">
        <v>1130</v>
      </c>
      <c r="I5585" s="32" t="s">
        <v>43</v>
      </c>
      <c r="J5585" s="29" t="s">
        <v>8</v>
      </c>
      <c r="K5585" s="33" t="s">
        <v>59</v>
      </c>
      <c r="L5585" s="33" t="s">
        <v>2024</v>
      </c>
      <c r="M5585" s="29" t="s">
        <v>1778</v>
      </c>
      <c r="N5585" s="29">
        <v>0</v>
      </c>
      <c r="O5585" s="29" t="s">
        <v>47</v>
      </c>
      <c r="P5585" s="33">
        <v>7</v>
      </c>
      <c r="Q5585" s="33" t="s">
        <v>194</v>
      </c>
      <c r="R5585" s="80" t="s">
        <v>138</v>
      </c>
      <c r="S5585" s="81" t="s">
        <v>139</v>
      </c>
      <c r="T5585" s="81" t="s">
        <v>51</v>
      </c>
      <c r="U5585" s="82" t="s">
        <v>224</v>
      </c>
      <c r="V5585" s="83">
        <v>0.8</v>
      </c>
      <c r="W5585" s="89">
        <v>1258.4000000000003</v>
      </c>
      <c r="X5585" s="85">
        <v>1</v>
      </c>
      <c r="Y5585" s="86">
        <v>4.07</v>
      </c>
      <c r="Z5585" s="82">
        <v>4</v>
      </c>
      <c r="AA5585" s="87">
        <v>1.0175000000000001</v>
      </c>
      <c r="AB5585" s="83">
        <v>4.3750000000000178E-3</v>
      </c>
      <c r="AC5585" s="89">
        <v>-6.8818750000000293</v>
      </c>
      <c r="AD5585" s="90">
        <v>43627</v>
      </c>
      <c r="AE5585" s="90">
        <v>43628</v>
      </c>
      <c r="AF5585" s="82">
        <v>1</v>
      </c>
      <c r="AG5585" s="84" t="s">
        <v>53</v>
      </c>
      <c r="AH5585" s="83">
        <v>0</v>
      </c>
      <c r="AI5585" s="89">
        <v>0</v>
      </c>
      <c r="AJ5585" s="89">
        <v>0</v>
      </c>
      <c r="AK5585" s="60" t="str">
        <f>+IF(Tabla1[[#This Row],[REQUEST_TY]]="SR MANTENIMIENTO CORRECTIVO", "EMERGENCIA", "OTROS")</f>
        <v>EMERGENCIA</v>
      </c>
      <c r="AL5585" s="6" t="str">
        <f>+_xlfn.IFS(Tabla1[[#This Row],[Veces obj]]&lt;=1,"0-1",Tabla1[[#This Row],[Veces obj]]&lt;=2,"1-2",Tabla1[[#This Row],[Veces obj]]&lt;=3,"2-3",TRUE,"&gt;3")</f>
        <v>1-2</v>
      </c>
      <c r="AM5585" s="60" t="str">
        <f>+_xlfn.IFS(MONTH(Tabla1[[#This Row],[MES]])&lt;=3,"Q1",MONTH(Tabla1[[#This Row],[MES]])&lt;=6,"Q2",MONTH(Tabla1[[#This Row],[MES]])&lt;=9,"Q3",TRUE,"Q4")</f>
        <v>Q2</v>
      </c>
      <c r="AN5585" s="15" t="str">
        <f>+IFERROR(VLOOKUP(Tabla1[[#This Row],[CUENTA]],CTAS[],2,0),"OTROS")</f>
        <v>OTROS</v>
      </c>
      <c r="AP5585" s="15" t="str">
        <f>+IFERROR(VLOOKUP(Tabla1[[#This Row],[EMPLEADO]],IS[],3,0),"OTROS")</f>
        <v>OTROS</v>
      </c>
      <c r="AQ5585" s="15" t="str">
        <f>+IFERROR(VLOOKUP(Tabla1[[#This Row],[EMPLEADO]],IS[[NÓMINA]:[INGENIERO]],2,0),"OTROS")</f>
        <v>OTROS</v>
      </c>
    </row>
    <row r="5586" spans="1:43" x14ac:dyDescent="0.25">
      <c r="A5586" s="28" t="s">
        <v>14528</v>
      </c>
      <c r="B5586" s="29">
        <v>1</v>
      </c>
      <c r="C5586" s="29" t="s">
        <v>15492</v>
      </c>
      <c r="D5586" s="30" t="s">
        <v>38</v>
      </c>
      <c r="E5586" s="31" t="s">
        <v>133</v>
      </c>
      <c r="F5586" s="31" t="s">
        <v>15493</v>
      </c>
      <c r="G5586" s="88" t="s">
        <v>2889</v>
      </c>
      <c r="H5586" s="29" t="s">
        <v>1130</v>
      </c>
      <c r="I5586" s="32" t="s">
        <v>43</v>
      </c>
      <c r="J5586" s="29" t="s">
        <v>8</v>
      </c>
      <c r="K5586" s="33" t="s">
        <v>59</v>
      </c>
      <c r="L5586" s="33" t="s">
        <v>2024</v>
      </c>
      <c r="M5586" s="29" t="s">
        <v>1778</v>
      </c>
      <c r="N5586" s="29">
        <v>0</v>
      </c>
      <c r="O5586" s="29" t="s">
        <v>47</v>
      </c>
      <c r="P5586" s="33">
        <v>7</v>
      </c>
      <c r="Q5586" s="33" t="s">
        <v>194</v>
      </c>
      <c r="R5586" s="80" t="s">
        <v>138</v>
      </c>
      <c r="S5586" s="81" t="s">
        <v>139</v>
      </c>
      <c r="T5586" s="81" t="s">
        <v>51</v>
      </c>
      <c r="U5586" s="82" t="s">
        <v>224</v>
      </c>
      <c r="V5586" s="83">
        <v>0.8</v>
      </c>
      <c r="W5586" s="89">
        <v>1258.4000000000003</v>
      </c>
      <c r="X5586" s="85">
        <v>1</v>
      </c>
      <c r="Y5586" s="86">
        <v>2.82</v>
      </c>
      <c r="Z5586" s="82">
        <v>4</v>
      </c>
      <c r="AA5586" s="87">
        <v>0.70499999999999996</v>
      </c>
      <c r="AB5586" s="83">
        <v>0</v>
      </c>
      <c r="AC5586" s="89">
        <v>0</v>
      </c>
      <c r="AD5586" s="90">
        <v>43627</v>
      </c>
      <c r="AE5586" s="90">
        <v>43628</v>
      </c>
      <c r="AF5586" s="82">
        <v>1</v>
      </c>
      <c r="AG5586" s="84" t="s">
        <v>53</v>
      </c>
      <c r="AH5586" s="83">
        <v>0</v>
      </c>
      <c r="AI5586" s="89">
        <v>0</v>
      </c>
      <c r="AJ5586" s="89">
        <v>0</v>
      </c>
      <c r="AK5586" s="60" t="str">
        <f>+IF(Tabla1[[#This Row],[REQUEST_TY]]="SR MANTENIMIENTO CORRECTIVO", "EMERGENCIA", "OTROS")</f>
        <v>EMERGENCIA</v>
      </c>
      <c r="AL5586" s="6" t="str">
        <f>+_xlfn.IFS(Tabla1[[#This Row],[Veces obj]]&lt;=1,"0-1",Tabla1[[#This Row],[Veces obj]]&lt;=2,"1-2",Tabla1[[#This Row],[Veces obj]]&lt;=3,"2-3",TRUE,"&gt;3")</f>
        <v>0-1</v>
      </c>
      <c r="AM5586" s="60" t="str">
        <f>+_xlfn.IFS(MONTH(Tabla1[[#This Row],[MES]])&lt;=3,"Q1",MONTH(Tabla1[[#This Row],[MES]])&lt;=6,"Q2",MONTH(Tabla1[[#This Row],[MES]])&lt;=9,"Q3",TRUE,"Q4")</f>
        <v>Q2</v>
      </c>
      <c r="AN5586" s="15" t="str">
        <f>+IFERROR(VLOOKUP(Tabla1[[#This Row],[CUENTA]],CTAS[],2,0),"OTROS")</f>
        <v>OTROS</v>
      </c>
      <c r="AP5586" s="15" t="str">
        <f>+IFERROR(VLOOKUP(Tabla1[[#This Row],[EMPLEADO]],IS[],3,0),"OTROS")</f>
        <v>OTROS</v>
      </c>
      <c r="AQ5586" s="15" t="str">
        <f>+IFERROR(VLOOKUP(Tabla1[[#This Row],[EMPLEADO]],IS[[NÓMINA]:[INGENIERO]],2,0),"OTROS")</f>
        <v>OTROS</v>
      </c>
    </row>
    <row r="5587" spans="1:43" x14ac:dyDescent="0.25">
      <c r="A5587" s="28" t="s">
        <v>14528</v>
      </c>
      <c r="B5587" s="29">
        <v>1</v>
      </c>
      <c r="C5587" s="29" t="s">
        <v>15494</v>
      </c>
      <c r="D5587" s="30" t="s">
        <v>38</v>
      </c>
      <c r="E5587" s="31" t="s">
        <v>176</v>
      </c>
      <c r="F5587" s="31" t="s">
        <v>15495</v>
      </c>
      <c r="G5587" s="88" t="s">
        <v>6829</v>
      </c>
      <c r="H5587" s="29" t="s">
        <v>568</v>
      </c>
      <c r="I5587" s="32" t="s">
        <v>43</v>
      </c>
      <c r="J5587" s="29" t="s">
        <v>8</v>
      </c>
      <c r="K5587" s="33" t="s">
        <v>179</v>
      </c>
      <c r="L5587" s="33" t="s">
        <v>6830</v>
      </c>
      <c r="M5587" s="29" t="s">
        <v>932</v>
      </c>
      <c r="N5587" s="29">
        <v>0</v>
      </c>
      <c r="O5587" s="29" t="s">
        <v>47</v>
      </c>
      <c r="P5587" s="33">
        <v>110</v>
      </c>
      <c r="Q5587" s="33" t="s">
        <v>48</v>
      </c>
      <c r="R5587" s="80" t="s">
        <v>49</v>
      </c>
      <c r="S5587" s="81" t="s">
        <v>50</v>
      </c>
      <c r="T5587" s="81" t="s">
        <v>51</v>
      </c>
      <c r="U5587" s="82" t="s">
        <v>52</v>
      </c>
      <c r="V5587" s="83">
        <v>1.05</v>
      </c>
      <c r="W5587" s="89">
        <v>750.75000000000011</v>
      </c>
      <c r="X5587" s="85">
        <v>1</v>
      </c>
      <c r="Y5587" s="86">
        <v>1.42</v>
      </c>
      <c r="Z5587" s="82">
        <v>5</v>
      </c>
      <c r="AA5587" s="87">
        <v>0.28399999999999997</v>
      </c>
      <c r="AB5587" s="83">
        <v>0</v>
      </c>
      <c r="AC5587" s="89">
        <v>0</v>
      </c>
      <c r="AD5587" s="90">
        <v>43628</v>
      </c>
      <c r="AE5587" s="90">
        <v>43628</v>
      </c>
      <c r="AF5587" s="82">
        <v>0</v>
      </c>
      <c r="AG5587" s="84" t="s">
        <v>53</v>
      </c>
      <c r="AH5587" s="83">
        <v>0</v>
      </c>
      <c r="AI5587" s="89">
        <v>0</v>
      </c>
      <c r="AJ5587" s="89">
        <v>0</v>
      </c>
      <c r="AK5587" s="60" t="str">
        <f>+IF(Tabla1[[#This Row],[REQUEST_TY]]="SR MANTENIMIENTO CORRECTIVO", "EMERGENCIA", "OTROS")</f>
        <v>EMERGENCIA</v>
      </c>
      <c r="AL5587" s="6" t="str">
        <f>+_xlfn.IFS(Tabla1[[#This Row],[Veces obj]]&lt;=1,"0-1",Tabla1[[#This Row],[Veces obj]]&lt;=2,"1-2",Tabla1[[#This Row],[Veces obj]]&lt;=3,"2-3",TRUE,"&gt;3")</f>
        <v>0-1</v>
      </c>
      <c r="AM5587" s="60" t="str">
        <f>+_xlfn.IFS(MONTH(Tabla1[[#This Row],[MES]])&lt;=3,"Q1",MONTH(Tabla1[[#This Row],[MES]])&lt;=6,"Q2",MONTH(Tabla1[[#This Row],[MES]])&lt;=9,"Q3",TRUE,"Q4")</f>
        <v>Q2</v>
      </c>
      <c r="AN5587" s="15" t="str">
        <f>+IFERROR(VLOOKUP(Tabla1[[#This Row],[CUENTA]],CTAS[],2,0),"OTROS")</f>
        <v>OTROS</v>
      </c>
      <c r="AP5587" s="15" t="str">
        <f>+IFERROR(VLOOKUP(Tabla1[[#This Row],[EMPLEADO]],IS[],3,0),"OTROS")</f>
        <v>OTROS</v>
      </c>
      <c r="AQ5587" s="15" t="str">
        <f>+IFERROR(VLOOKUP(Tabla1[[#This Row],[EMPLEADO]],IS[[NÓMINA]:[INGENIERO]],2,0),"OTROS")</f>
        <v>OTROS</v>
      </c>
    </row>
    <row r="5588" spans="1:43" x14ac:dyDescent="0.25">
      <c r="A5588" s="28" t="s">
        <v>14528</v>
      </c>
      <c r="B5588" s="29">
        <v>1</v>
      </c>
      <c r="C5588" s="29" t="s">
        <v>15496</v>
      </c>
      <c r="D5588" s="30" t="s">
        <v>3346</v>
      </c>
      <c r="E5588" s="31" t="s">
        <v>226</v>
      </c>
      <c r="F5588" s="31" t="s">
        <v>15497</v>
      </c>
      <c r="G5588" s="88" t="s">
        <v>15498</v>
      </c>
      <c r="H5588" s="29" t="s">
        <v>101</v>
      </c>
      <c r="I5588" s="32" t="s">
        <v>43</v>
      </c>
      <c r="J5588" s="29" t="s">
        <v>8</v>
      </c>
      <c r="K5588" s="33" t="s">
        <v>144</v>
      </c>
      <c r="L5588" s="33" t="s">
        <v>639</v>
      </c>
      <c r="M5588" s="29" t="s">
        <v>640</v>
      </c>
      <c r="N5588" s="29">
        <v>0</v>
      </c>
      <c r="O5588" s="29" t="s">
        <v>105</v>
      </c>
      <c r="P5588" s="33" t="s">
        <v>822</v>
      </c>
      <c r="Q5588" s="33" t="s">
        <v>48</v>
      </c>
      <c r="R5588" s="80" t="s">
        <v>153</v>
      </c>
      <c r="S5588" s="81" t="s">
        <v>50</v>
      </c>
      <c r="T5588" s="81" t="s">
        <v>51</v>
      </c>
      <c r="U5588" s="82" t="s">
        <v>52</v>
      </c>
      <c r="V5588" s="83">
        <v>1</v>
      </c>
      <c r="W5588" s="89">
        <v>468</v>
      </c>
      <c r="X5588" s="85">
        <v>0</v>
      </c>
      <c r="Y5588" s="86">
        <v>5</v>
      </c>
      <c r="Z5588" s="82">
        <v>5</v>
      </c>
      <c r="AA5588" s="87">
        <v>1</v>
      </c>
      <c r="AB5588" s="83">
        <v>0</v>
      </c>
      <c r="AC5588" s="89">
        <v>0</v>
      </c>
      <c r="AD5588" s="90">
        <v>43627</v>
      </c>
      <c r="AE5588" s="90">
        <v>43628</v>
      </c>
      <c r="AF5588" s="82">
        <v>1</v>
      </c>
      <c r="AG5588" s="84" t="s">
        <v>53</v>
      </c>
      <c r="AH5588" s="83">
        <v>0</v>
      </c>
      <c r="AI5588" s="89">
        <v>0</v>
      </c>
      <c r="AJ5588" s="89">
        <v>0</v>
      </c>
      <c r="AK5588" s="60" t="str">
        <f>+IF(Tabla1[[#This Row],[REQUEST_TY]]="SR MANTENIMIENTO CORRECTIVO", "EMERGENCIA", "OTROS")</f>
        <v>OTROS</v>
      </c>
      <c r="AL5588" s="6" t="str">
        <f>+_xlfn.IFS(Tabla1[[#This Row],[Veces obj]]&lt;=1,"0-1",Tabla1[[#This Row],[Veces obj]]&lt;=2,"1-2",Tabla1[[#This Row],[Veces obj]]&lt;=3,"2-3",TRUE,"&gt;3")</f>
        <v>0-1</v>
      </c>
      <c r="AM5588" s="60" t="str">
        <f>+_xlfn.IFS(MONTH(Tabla1[[#This Row],[MES]])&lt;=3,"Q1",MONTH(Tabla1[[#This Row],[MES]])&lt;=6,"Q2",MONTH(Tabla1[[#This Row],[MES]])&lt;=9,"Q3",TRUE,"Q4")</f>
        <v>Q2</v>
      </c>
      <c r="AN5588" s="15" t="str">
        <f>+IFERROR(VLOOKUP(Tabla1[[#This Row],[CUENTA]],CTAS[],2,0),"OTROS")</f>
        <v>OTROS</v>
      </c>
      <c r="AP5588" s="15" t="str">
        <f>+IFERROR(VLOOKUP(Tabla1[[#This Row],[EMPLEADO]],IS[],3,0),"OTROS")</f>
        <v>OTROS</v>
      </c>
      <c r="AQ5588" s="15" t="str">
        <f>+IFERROR(VLOOKUP(Tabla1[[#This Row],[EMPLEADO]],IS[[NÓMINA]:[INGENIERO]],2,0),"OTROS")</f>
        <v>OTROS</v>
      </c>
    </row>
    <row r="5589" spans="1:43" x14ac:dyDescent="0.25">
      <c r="A5589" s="28" t="s">
        <v>14528</v>
      </c>
      <c r="B5589" s="29">
        <v>1</v>
      </c>
      <c r="C5589" s="29" t="s">
        <v>15499</v>
      </c>
      <c r="D5589" s="30" t="s">
        <v>38</v>
      </c>
      <c r="E5589" s="31" t="s">
        <v>85</v>
      </c>
      <c r="F5589" s="31" t="s">
        <v>15500</v>
      </c>
      <c r="G5589" s="88" t="s">
        <v>15501</v>
      </c>
      <c r="H5589" s="29" t="s">
        <v>453</v>
      </c>
      <c r="I5589" s="32" t="s">
        <v>43</v>
      </c>
      <c r="J5589" s="29" t="s">
        <v>8</v>
      </c>
      <c r="K5589" s="33" t="s">
        <v>1296</v>
      </c>
      <c r="L5589" s="33" t="s">
        <v>5608</v>
      </c>
      <c r="M5589" s="29" t="s">
        <v>1198</v>
      </c>
      <c r="N5589" s="29">
        <v>0</v>
      </c>
      <c r="O5589" s="29" t="s">
        <v>47</v>
      </c>
      <c r="P5589" s="33">
        <v>267</v>
      </c>
      <c r="Q5589" s="33" t="s">
        <v>48</v>
      </c>
      <c r="R5589" s="80" t="s">
        <v>49</v>
      </c>
      <c r="S5589" s="81" t="s">
        <v>50</v>
      </c>
      <c r="T5589" s="81" t="s">
        <v>51</v>
      </c>
      <c r="U5589" s="82" t="s">
        <v>52</v>
      </c>
      <c r="V5589" s="83">
        <v>1.05</v>
      </c>
      <c r="W5589" s="89">
        <v>750.75000000000011</v>
      </c>
      <c r="X5589" s="85">
        <v>1</v>
      </c>
      <c r="Y5589" s="86">
        <v>5.3</v>
      </c>
      <c r="Z5589" s="82">
        <v>5</v>
      </c>
      <c r="AA5589" s="87">
        <v>1.06</v>
      </c>
      <c r="AB5589" s="83">
        <v>1.5000000000000013E-2</v>
      </c>
      <c r="AC5589" s="89">
        <v>-10.725000000000012</v>
      </c>
      <c r="AD5589" s="90">
        <v>43628</v>
      </c>
      <c r="AE5589" s="90">
        <v>43628</v>
      </c>
      <c r="AF5589" s="82">
        <v>0</v>
      </c>
      <c r="AG5589" s="84" t="s">
        <v>53</v>
      </c>
      <c r="AH5589" s="83">
        <v>0</v>
      </c>
      <c r="AI5589" s="89">
        <v>0</v>
      </c>
      <c r="AJ5589" s="89">
        <v>0</v>
      </c>
      <c r="AK5589" s="60" t="str">
        <f>+IF(Tabla1[[#This Row],[REQUEST_TY]]="SR MANTENIMIENTO CORRECTIVO", "EMERGENCIA", "OTROS")</f>
        <v>EMERGENCIA</v>
      </c>
      <c r="AL5589" s="6" t="str">
        <f>+_xlfn.IFS(Tabla1[[#This Row],[Veces obj]]&lt;=1,"0-1",Tabla1[[#This Row],[Veces obj]]&lt;=2,"1-2",Tabla1[[#This Row],[Veces obj]]&lt;=3,"2-3",TRUE,"&gt;3")</f>
        <v>1-2</v>
      </c>
      <c r="AM5589" s="60" t="str">
        <f>+_xlfn.IFS(MONTH(Tabla1[[#This Row],[MES]])&lt;=3,"Q1",MONTH(Tabla1[[#This Row],[MES]])&lt;=6,"Q2",MONTH(Tabla1[[#This Row],[MES]])&lt;=9,"Q3",TRUE,"Q4")</f>
        <v>Q2</v>
      </c>
      <c r="AN5589" s="15" t="str">
        <f>+IFERROR(VLOOKUP(Tabla1[[#This Row],[CUENTA]],CTAS[],2,0),"OTROS")</f>
        <v>OTROS</v>
      </c>
      <c r="AP5589" s="15" t="str">
        <f>+IFERROR(VLOOKUP(Tabla1[[#This Row],[EMPLEADO]],IS[],3,0),"OTROS")</f>
        <v>OTROS</v>
      </c>
      <c r="AQ5589" s="15" t="str">
        <f>+IFERROR(VLOOKUP(Tabla1[[#This Row],[EMPLEADO]],IS[[NÓMINA]:[INGENIERO]],2,0),"OTROS")</f>
        <v>OTROS</v>
      </c>
    </row>
    <row r="5590" spans="1:43" x14ac:dyDescent="0.25">
      <c r="A5590" s="28" t="s">
        <v>14528</v>
      </c>
      <c r="B5590" s="29">
        <v>1</v>
      </c>
      <c r="C5590" s="29" t="s">
        <v>15502</v>
      </c>
      <c r="D5590" s="30" t="s">
        <v>38</v>
      </c>
      <c r="E5590" s="31" t="s">
        <v>725</v>
      </c>
      <c r="F5590" s="31" t="s">
        <v>15503</v>
      </c>
      <c r="G5590" s="88" t="s">
        <v>2666</v>
      </c>
      <c r="H5590" s="29" t="s">
        <v>915</v>
      </c>
      <c r="I5590" s="32" t="s">
        <v>43</v>
      </c>
      <c r="J5590" s="29" t="s">
        <v>8</v>
      </c>
      <c r="K5590" s="33" t="s">
        <v>102</v>
      </c>
      <c r="L5590" s="33" t="s">
        <v>1651</v>
      </c>
      <c r="M5590" s="29" t="s">
        <v>46</v>
      </c>
      <c r="N5590" s="29">
        <v>0</v>
      </c>
      <c r="O5590" s="29" t="s">
        <v>47</v>
      </c>
      <c r="P5590" s="33">
        <v>46</v>
      </c>
      <c r="Q5590" s="33" t="s">
        <v>82</v>
      </c>
      <c r="R5590" s="80" t="s">
        <v>223</v>
      </c>
      <c r="S5590" s="81" t="s">
        <v>139</v>
      </c>
      <c r="T5590" s="81" t="s">
        <v>51</v>
      </c>
      <c r="U5590" s="82" t="s">
        <v>140</v>
      </c>
      <c r="V5590" s="83">
        <v>1.1000000000000001</v>
      </c>
      <c r="W5590" s="89">
        <v>1730.3000000000004</v>
      </c>
      <c r="X5590" s="85">
        <v>1</v>
      </c>
      <c r="Y5590" s="86">
        <v>2.5299999999999998</v>
      </c>
      <c r="Z5590" s="82">
        <v>4</v>
      </c>
      <c r="AA5590" s="87">
        <v>0.63249999999999995</v>
      </c>
      <c r="AB5590" s="83">
        <v>0</v>
      </c>
      <c r="AC5590" s="89">
        <v>0</v>
      </c>
      <c r="AD5590" s="90">
        <v>43628</v>
      </c>
      <c r="AE5590" s="90">
        <v>43628</v>
      </c>
      <c r="AF5590" s="82">
        <v>0</v>
      </c>
      <c r="AG5590" s="84" t="s">
        <v>53</v>
      </c>
      <c r="AH5590" s="83">
        <v>0</v>
      </c>
      <c r="AI5590" s="89">
        <v>0</v>
      </c>
      <c r="AJ5590" s="89">
        <v>0</v>
      </c>
      <c r="AK5590" s="60" t="str">
        <f>+IF(Tabla1[[#This Row],[REQUEST_TY]]="SR MANTENIMIENTO CORRECTIVO", "EMERGENCIA", "OTROS")</f>
        <v>EMERGENCIA</v>
      </c>
      <c r="AL5590" s="6" t="str">
        <f>+_xlfn.IFS(Tabla1[[#This Row],[Veces obj]]&lt;=1,"0-1",Tabla1[[#This Row],[Veces obj]]&lt;=2,"1-2",Tabla1[[#This Row],[Veces obj]]&lt;=3,"2-3",TRUE,"&gt;3")</f>
        <v>0-1</v>
      </c>
      <c r="AM5590" s="60" t="str">
        <f>+_xlfn.IFS(MONTH(Tabla1[[#This Row],[MES]])&lt;=3,"Q1",MONTH(Tabla1[[#This Row],[MES]])&lt;=6,"Q2",MONTH(Tabla1[[#This Row],[MES]])&lt;=9,"Q3",TRUE,"Q4")</f>
        <v>Q2</v>
      </c>
      <c r="AN5590" s="15" t="str">
        <f>+IFERROR(VLOOKUP(Tabla1[[#This Row],[CUENTA]],CTAS[],2,0),"OTROS")</f>
        <v>OTROS</v>
      </c>
      <c r="AP5590" s="15" t="str">
        <f>+IFERROR(VLOOKUP(Tabla1[[#This Row],[EMPLEADO]],IS[],3,0),"OTROS")</f>
        <v>OTROS</v>
      </c>
      <c r="AQ5590" s="15" t="str">
        <f>+IFERROR(VLOOKUP(Tabla1[[#This Row],[EMPLEADO]],IS[[NÓMINA]:[INGENIERO]],2,0),"OTROS")</f>
        <v>OTROS</v>
      </c>
    </row>
    <row r="5591" spans="1:43" x14ac:dyDescent="0.25">
      <c r="A5591" s="28" t="s">
        <v>14528</v>
      </c>
      <c r="B5591" s="29">
        <v>1</v>
      </c>
      <c r="C5591" s="29" t="s">
        <v>15504</v>
      </c>
      <c r="D5591" s="30" t="s">
        <v>38</v>
      </c>
      <c r="E5591" s="31" t="s">
        <v>76</v>
      </c>
      <c r="F5591" s="31" t="s">
        <v>15505</v>
      </c>
      <c r="G5591" s="88" t="s">
        <v>2270</v>
      </c>
      <c r="H5591" s="29" t="s">
        <v>740</v>
      </c>
      <c r="I5591" s="32" t="s">
        <v>43</v>
      </c>
      <c r="J5591" s="29" t="s">
        <v>8</v>
      </c>
      <c r="K5591" s="33" t="s">
        <v>1480</v>
      </c>
      <c r="L5591" s="33" t="s">
        <v>1481</v>
      </c>
      <c r="M5591" s="29" t="s">
        <v>1482</v>
      </c>
      <c r="N5591" s="29">
        <v>0</v>
      </c>
      <c r="O5591" s="29" t="s">
        <v>47</v>
      </c>
      <c r="P5591" s="33">
        <v>147</v>
      </c>
      <c r="Q5591" s="33" t="s">
        <v>48</v>
      </c>
      <c r="R5591" s="80" t="s">
        <v>63</v>
      </c>
      <c r="S5591" s="81" t="s">
        <v>64</v>
      </c>
      <c r="T5591" s="81" t="s">
        <v>51</v>
      </c>
      <c r="U5591" s="82" t="s">
        <v>96</v>
      </c>
      <c r="V5591" s="83">
        <v>1.1000000000000001</v>
      </c>
      <c r="W5591" s="89">
        <v>1501.5000000000002</v>
      </c>
      <c r="X5591" s="85">
        <v>1</v>
      </c>
      <c r="Y5591" s="86">
        <v>1.33</v>
      </c>
      <c r="Z5591" s="82">
        <v>5</v>
      </c>
      <c r="AA5591" s="87">
        <v>0.26600000000000001</v>
      </c>
      <c r="AB5591" s="83">
        <v>0</v>
      </c>
      <c r="AC5591" s="89">
        <v>0</v>
      </c>
      <c r="AD5591" s="90">
        <v>43628</v>
      </c>
      <c r="AE5591" s="90">
        <v>43628</v>
      </c>
      <c r="AF5591" s="82">
        <v>0</v>
      </c>
      <c r="AG5591" s="84" t="s">
        <v>53</v>
      </c>
      <c r="AH5591" s="83">
        <v>0</v>
      </c>
      <c r="AI5591" s="89">
        <v>0</v>
      </c>
      <c r="AJ5591" s="89">
        <v>0</v>
      </c>
      <c r="AK5591" s="60" t="str">
        <f>+IF(Tabla1[[#This Row],[REQUEST_TY]]="SR MANTENIMIENTO CORRECTIVO", "EMERGENCIA", "OTROS")</f>
        <v>EMERGENCIA</v>
      </c>
      <c r="AL5591" s="6" t="str">
        <f>+_xlfn.IFS(Tabla1[[#This Row],[Veces obj]]&lt;=1,"0-1",Tabla1[[#This Row],[Veces obj]]&lt;=2,"1-2",Tabla1[[#This Row],[Veces obj]]&lt;=3,"2-3",TRUE,"&gt;3")</f>
        <v>0-1</v>
      </c>
      <c r="AM5591" s="60" t="str">
        <f>+_xlfn.IFS(MONTH(Tabla1[[#This Row],[MES]])&lt;=3,"Q1",MONTH(Tabla1[[#This Row],[MES]])&lt;=6,"Q2",MONTH(Tabla1[[#This Row],[MES]])&lt;=9,"Q3",TRUE,"Q4")</f>
        <v>Q2</v>
      </c>
      <c r="AN5591" s="15" t="str">
        <f>+IFERROR(VLOOKUP(Tabla1[[#This Row],[CUENTA]],CTAS[],2,0),"OTROS")</f>
        <v>OTROS</v>
      </c>
      <c r="AP5591" s="15" t="str">
        <f>+IFERROR(VLOOKUP(Tabla1[[#This Row],[EMPLEADO]],IS[],3,0),"OTROS")</f>
        <v>OTROS</v>
      </c>
      <c r="AQ5591" s="15" t="str">
        <f>+IFERROR(VLOOKUP(Tabla1[[#This Row],[EMPLEADO]],IS[[NÓMINA]:[INGENIERO]],2,0),"OTROS")</f>
        <v>OTROS</v>
      </c>
    </row>
    <row r="5592" spans="1:43" x14ac:dyDescent="0.25">
      <c r="A5592" s="28" t="s">
        <v>14528</v>
      </c>
      <c r="B5592" s="29">
        <v>1</v>
      </c>
      <c r="C5592" s="29" t="s">
        <v>15506</v>
      </c>
      <c r="D5592" s="30" t="s">
        <v>38</v>
      </c>
      <c r="E5592" s="31" t="s">
        <v>275</v>
      </c>
      <c r="F5592" s="31" t="s">
        <v>15472</v>
      </c>
      <c r="G5592" s="88" t="s">
        <v>4758</v>
      </c>
      <c r="H5592" s="29" t="s">
        <v>204</v>
      </c>
      <c r="I5592" s="32" t="s">
        <v>43</v>
      </c>
      <c r="J5592" s="29" t="s">
        <v>8</v>
      </c>
      <c r="K5592" s="33" t="s">
        <v>234</v>
      </c>
      <c r="L5592" s="33" t="s">
        <v>3678</v>
      </c>
      <c r="M5592" s="29" t="s">
        <v>761</v>
      </c>
      <c r="N5592" s="29">
        <v>0</v>
      </c>
      <c r="O5592" s="29" t="s">
        <v>47</v>
      </c>
      <c r="P5592" s="33">
        <v>71</v>
      </c>
      <c r="Q5592" s="33" t="s">
        <v>48</v>
      </c>
      <c r="R5592" s="80" t="s">
        <v>95</v>
      </c>
      <c r="S5592" s="81" t="s">
        <v>64</v>
      </c>
      <c r="T5592" s="81" t="s">
        <v>51</v>
      </c>
      <c r="U5592" s="82" t="s">
        <v>96</v>
      </c>
      <c r="V5592" s="83">
        <v>1.1000000000000001</v>
      </c>
      <c r="W5592" s="89">
        <v>1501.5000000000002</v>
      </c>
      <c r="X5592" s="85">
        <v>1</v>
      </c>
      <c r="Y5592" s="86">
        <v>2.27</v>
      </c>
      <c r="Z5592" s="82">
        <v>5</v>
      </c>
      <c r="AA5592" s="87">
        <v>0.45400000000000001</v>
      </c>
      <c r="AB5592" s="83">
        <v>0</v>
      </c>
      <c r="AC5592" s="89">
        <v>0</v>
      </c>
      <c r="AD5592" s="90">
        <v>43628</v>
      </c>
      <c r="AE5592" s="90">
        <v>43628</v>
      </c>
      <c r="AF5592" s="82">
        <v>0</v>
      </c>
      <c r="AG5592" s="84" t="s">
        <v>53</v>
      </c>
      <c r="AH5592" s="83">
        <v>0</v>
      </c>
      <c r="AI5592" s="89">
        <v>0</v>
      </c>
      <c r="AJ5592" s="89">
        <v>0</v>
      </c>
      <c r="AK5592" s="60" t="str">
        <f>+IF(Tabla1[[#This Row],[REQUEST_TY]]="SR MANTENIMIENTO CORRECTIVO", "EMERGENCIA", "OTROS")</f>
        <v>EMERGENCIA</v>
      </c>
      <c r="AL5592" s="6" t="str">
        <f>+_xlfn.IFS(Tabla1[[#This Row],[Veces obj]]&lt;=1,"0-1",Tabla1[[#This Row],[Veces obj]]&lt;=2,"1-2",Tabla1[[#This Row],[Veces obj]]&lt;=3,"2-3",TRUE,"&gt;3")</f>
        <v>0-1</v>
      </c>
      <c r="AM5592" s="60" t="str">
        <f>+_xlfn.IFS(MONTH(Tabla1[[#This Row],[MES]])&lt;=3,"Q1",MONTH(Tabla1[[#This Row],[MES]])&lt;=6,"Q2",MONTH(Tabla1[[#This Row],[MES]])&lt;=9,"Q3",TRUE,"Q4")</f>
        <v>Q2</v>
      </c>
      <c r="AN5592" s="15" t="str">
        <f>+IFERROR(VLOOKUP(Tabla1[[#This Row],[CUENTA]],CTAS[],2,0),"OTROS")</f>
        <v>OTROS</v>
      </c>
      <c r="AP5592" s="15" t="str">
        <f>+IFERROR(VLOOKUP(Tabla1[[#This Row],[EMPLEADO]],IS[],3,0),"OTROS")</f>
        <v>OTROS</v>
      </c>
      <c r="AQ5592" s="15" t="str">
        <f>+IFERROR(VLOOKUP(Tabla1[[#This Row],[EMPLEADO]],IS[[NÓMINA]:[INGENIERO]],2,0),"OTROS")</f>
        <v>OTROS</v>
      </c>
    </row>
    <row r="5593" spans="1:43" x14ac:dyDescent="0.25">
      <c r="A5593" s="28" t="s">
        <v>14528</v>
      </c>
      <c r="B5593" s="29">
        <v>1</v>
      </c>
      <c r="C5593" s="29" t="s">
        <v>15507</v>
      </c>
      <c r="D5593" s="30" t="s">
        <v>38</v>
      </c>
      <c r="E5593" s="31" t="s">
        <v>113</v>
      </c>
      <c r="F5593" s="31" t="s">
        <v>15508</v>
      </c>
      <c r="G5593" s="88" t="s">
        <v>15509</v>
      </c>
      <c r="H5593" s="29" t="s">
        <v>679</v>
      </c>
      <c r="I5593" s="32" t="s">
        <v>43</v>
      </c>
      <c r="J5593" s="29" t="s">
        <v>8</v>
      </c>
      <c r="K5593" s="33" t="s">
        <v>144</v>
      </c>
      <c r="L5593" s="33" t="s">
        <v>616</v>
      </c>
      <c r="M5593" s="29" t="s">
        <v>46</v>
      </c>
      <c r="N5593" s="29">
        <v>0</v>
      </c>
      <c r="O5593" s="29" t="s">
        <v>47</v>
      </c>
      <c r="P5593" s="33">
        <v>2744</v>
      </c>
      <c r="Q5593" s="33" t="s">
        <v>48</v>
      </c>
      <c r="R5593" s="80" t="s">
        <v>49</v>
      </c>
      <c r="S5593" s="81" t="s">
        <v>50</v>
      </c>
      <c r="T5593" s="81" t="s">
        <v>51</v>
      </c>
      <c r="U5593" s="82" t="s">
        <v>52</v>
      </c>
      <c r="V5593" s="83">
        <v>1.05</v>
      </c>
      <c r="W5593" s="89">
        <v>750.75000000000011</v>
      </c>
      <c r="X5593" s="85">
        <v>1</v>
      </c>
      <c r="Y5593" s="86">
        <v>2.13</v>
      </c>
      <c r="Z5593" s="82">
        <v>5</v>
      </c>
      <c r="AA5593" s="87">
        <v>0.42599999999999999</v>
      </c>
      <c r="AB5593" s="83">
        <v>0</v>
      </c>
      <c r="AC5593" s="89">
        <v>0</v>
      </c>
      <c r="AD5593" s="90">
        <v>43628</v>
      </c>
      <c r="AE5593" s="90">
        <v>43628</v>
      </c>
      <c r="AF5593" s="82">
        <v>0</v>
      </c>
      <c r="AG5593" s="84" t="s">
        <v>53</v>
      </c>
      <c r="AH5593" s="83">
        <v>0</v>
      </c>
      <c r="AI5593" s="89">
        <v>0</v>
      </c>
      <c r="AJ5593" s="89">
        <v>0</v>
      </c>
      <c r="AK5593" s="60" t="str">
        <f>+IF(Tabla1[[#This Row],[REQUEST_TY]]="SR MANTENIMIENTO CORRECTIVO", "EMERGENCIA", "OTROS")</f>
        <v>EMERGENCIA</v>
      </c>
      <c r="AL5593" s="6" t="str">
        <f>+_xlfn.IFS(Tabla1[[#This Row],[Veces obj]]&lt;=1,"0-1",Tabla1[[#This Row],[Veces obj]]&lt;=2,"1-2",Tabla1[[#This Row],[Veces obj]]&lt;=3,"2-3",TRUE,"&gt;3")</f>
        <v>0-1</v>
      </c>
      <c r="AM5593" s="60" t="str">
        <f>+_xlfn.IFS(MONTH(Tabla1[[#This Row],[MES]])&lt;=3,"Q1",MONTH(Tabla1[[#This Row],[MES]])&lt;=6,"Q2",MONTH(Tabla1[[#This Row],[MES]])&lt;=9,"Q3",TRUE,"Q4")</f>
        <v>Q2</v>
      </c>
      <c r="AN5593" s="15" t="str">
        <f>+IFERROR(VLOOKUP(Tabla1[[#This Row],[CUENTA]],CTAS[],2,0),"OTROS")</f>
        <v>OTROS</v>
      </c>
      <c r="AP5593" s="15" t="str">
        <f>+IFERROR(VLOOKUP(Tabla1[[#This Row],[EMPLEADO]],IS[],3,0),"OTROS")</f>
        <v>OTROS</v>
      </c>
      <c r="AQ5593" s="15" t="str">
        <f>+IFERROR(VLOOKUP(Tabla1[[#This Row],[EMPLEADO]],IS[[NÓMINA]:[INGENIERO]],2,0),"OTROS")</f>
        <v>OTROS</v>
      </c>
    </row>
    <row r="5594" spans="1:43" x14ac:dyDescent="0.25">
      <c r="A5594" s="28" t="s">
        <v>14528</v>
      </c>
      <c r="B5594" s="29">
        <v>1</v>
      </c>
      <c r="C5594" s="29" t="s">
        <v>15510</v>
      </c>
      <c r="D5594" s="30" t="s">
        <v>38</v>
      </c>
      <c r="E5594" s="31" t="s">
        <v>5605</v>
      </c>
      <c r="F5594" s="31" t="s">
        <v>15511</v>
      </c>
      <c r="G5594" s="88" t="s">
        <v>15512</v>
      </c>
      <c r="H5594" s="29" t="s">
        <v>740</v>
      </c>
      <c r="I5594" s="32" t="s">
        <v>43</v>
      </c>
      <c r="J5594" s="29" t="s">
        <v>8</v>
      </c>
      <c r="K5594" s="33" t="s">
        <v>1480</v>
      </c>
      <c r="L5594" s="33" t="s">
        <v>1481</v>
      </c>
      <c r="M5594" s="29" t="s">
        <v>1482</v>
      </c>
      <c r="N5594" s="29">
        <v>0</v>
      </c>
      <c r="O5594" s="29" t="s">
        <v>47</v>
      </c>
      <c r="P5594" s="33">
        <v>679</v>
      </c>
      <c r="Q5594" s="33" t="s">
        <v>48</v>
      </c>
      <c r="R5594" s="80" t="s">
        <v>153</v>
      </c>
      <c r="S5594" s="81" t="s">
        <v>50</v>
      </c>
      <c r="T5594" s="81" t="s">
        <v>51</v>
      </c>
      <c r="U5594" s="82" t="s">
        <v>52</v>
      </c>
      <c r="V5594" s="83">
        <v>1.05</v>
      </c>
      <c r="W5594" s="89">
        <v>750.75000000000011</v>
      </c>
      <c r="X5594" s="85">
        <v>1</v>
      </c>
      <c r="Y5594" s="86">
        <v>0.28000000000000003</v>
      </c>
      <c r="Z5594" s="82">
        <v>5</v>
      </c>
      <c r="AA5594" s="87">
        <v>5.6000000000000008E-2</v>
      </c>
      <c r="AB5594" s="83">
        <v>0</v>
      </c>
      <c r="AC5594" s="89">
        <v>0</v>
      </c>
      <c r="AD5594" s="90">
        <v>43628</v>
      </c>
      <c r="AE5594" s="90">
        <v>43628</v>
      </c>
      <c r="AF5594" s="82">
        <v>0</v>
      </c>
      <c r="AG5594" s="84" t="s">
        <v>53</v>
      </c>
      <c r="AH5594" s="83">
        <v>0</v>
      </c>
      <c r="AI5594" s="89">
        <v>0</v>
      </c>
      <c r="AJ5594" s="89">
        <v>0</v>
      </c>
      <c r="AK5594" s="60" t="str">
        <f>+IF(Tabla1[[#This Row],[REQUEST_TY]]="SR MANTENIMIENTO CORRECTIVO", "EMERGENCIA", "OTROS")</f>
        <v>EMERGENCIA</v>
      </c>
      <c r="AL5594" s="6" t="str">
        <f>+_xlfn.IFS(Tabla1[[#This Row],[Veces obj]]&lt;=1,"0-1",Tabla1[[#This Row],[Veces obj]]&lt;=2,"1-2",Tabla1[[#This Row],[Veces obj]]&lt;=3,"2-3",TRUE,"&gt;3")</f>
        <v>0-1</v>
      </c>
      <c r="AM5594" s="60" t="str">
        <f>+_xlfn.IFS(MONTH(Tabla1[[#This Row],[MES]])&lt;=3,"Q1",MONTH(Tabla1[[#This Row],[MES]])&lt;=6,"Q2",MONTH(Tabla1[[#This Row],[MES]])&lt;=9,"Q3",TRUE,"Q4")</f>
        <v>Q2</v>
      </c>
      <c r="AN5594" s="15" t="str">
        <f>+IFERROR(VLOOKUP(Tabla1[[#This Row],[CUENTA]],CTAS[],2,0),"OTROS")</f>
        <v>OTROS</v>
      </c>
      <c r="AP5594" s="15" t="str">
        <f>+IFERROR(VLOOKUP(Tabla1[[#This Row],[EMPLEADO]],IS[],3,0),"OTROS")</f>
        <v>OTROS</v>
      </c>
      <c r="AQ5594" s="15" t="str">
        <f>+IFERROR(VLOOKUP(Tabla1[[#This Row],[EMPLEADO]],IS[[NÓMINA]:[INGENIERO]],2,0),"OTROS")</f>
        <v>OTROS</v>
      </c>
    </row>
    <row r="5595" spans="1:43" x14ac:dyDescent="0.25">
      <c r="A5595" s="28" t="s">
        <v>14528</v>
      </c>
      <c r="B5595" s="29">
        <v>1</v>
      </c>
      <c r="C5595" s="29" t="s">
        <v>15513</v>
      </c>
      <c r="D5595" s="30" t="s">
        <v>38</v>
      </c>
      <c r="E5595" s="31" t="s">
        <v>725</v>
      </c>
      <c r="F5595" s="31" t="s">
        <v>15514</v>
      </c>
      <c r="G5595" s="88" t="s">
        <v>4114</v>
      </c>
      <c r="H5595" s="29" t="s">
        <v>266</v>
      </c>
      <c r="I5595" s="32" t="s">
        <v>43</v>
      </c>
      <c r="J5595" s="29" t="s">
        <v>8</v>
      </c>
      <c r="K5595" s="33" t="s">
        <v>59</v>
      </c>
      <c r="L5595" s="33" t="s">
        <v>3244</v>
      </c>
      <c r="M5595" s="29" t="s">
        <v>94</v>
      </c>
      <c r="N5595" s="29">
        <v>0</v>
      </c>
      <c r="O5595" s="29" t="s">
        <v>47</v>
      </c>
      <c r="P5595" s="33">
        <v>6</v>
      </c>
      <c r="Q5595" s="33" t="s">
        <v>207</v>
      </c>
      <c r="R5595" s="80" t="s">
        <v>223</v>
      </c>
      <c r="S5595" s="81" t="s">
        <v>139</v>
      </c>
      <c r="T5595" s="81" t="s">
        <v>51</v>
      </c>
      <c r="U5595" s="82" t="s">
        <v>879</v>
      </c>
      <c r="V5595" s="83">
        <v>0.6</v>
      </c>
      <c r="W5595" s="89">
        <v>943.80000000000007</v>
      </c>
      <c r="X5595" s="85">
        <v>1</v>
      </c>
      <c r="Y5595" s="86">
        <v>1.85</v>
      </c>
      <c r="Z5595" s="82">
        <v>4</v>
      </c>
      <c r="AA5595" s="87">
        <v>0.46250000000000002</v>
      </c>
      <c r="AB5595" s="83">
        <v>0</v>
      </c>
      <c r="AC5595" s="89">
        <v>0</v>
      </c>
      <c r="AD5595" s="90">
        <v>43628</v>
      </c>
      <c r="AE5595" s="90">
        <v>43628</v>
      </c>
      <c r="AF5595" s="82">
        <v>0</v>
      </c>
      <c r="AG5595" s="84" t="s">
        <v>53</v>
      </c>
      <c r="AH5595" s="83">
        <v>0</v>
      </c>
      <c r="AI5595" s="89">
        <v>0</v>
      </c>
      <c r="AJ5595" s="89">
        <v>0</v>
      </c>
      <c r="AK5595" s="60" t="str">
        <f>+IF(Tabla1[[#This Row],[REQUEST_TY]]="SR MANTENIMIENTO CORRECTIVO", "EMERGENCIA", "OTROS")</f>
        <v>EMERGENCIA</v>
      </c>
      <c r="AL5595" s="6" t="str">
        <f>+_xlfn.IFS(Tabla1[[#This Row],[Veces obj]]&lt;=1,"0-1",Tabla1[[#This Row],[Veces obj]]&lt;=2,"1-2",Tabla1[[#This Row],[Veces obj]]&lt;=3,"2-3",TRUE,"&gt;3")</f>
        <v>0-1</v>
      </c>
      <c r="AM5595" s="60" t="str">
        <f>+_xlfn.IFS(MONTH(Tabla1[[#This Row],[MES]])&lt;=3,"Q1",MONTH(Tabla1[[#This Row],[MES]])&lt;=6,"Q2",MONTH(Tabla1[[#This Row],[MES]])&lt;=9,"Q3",TRUE,"Q4")</f>
        <v>Q2</v>
      </c>
      <c r="AN5595" s="15" t="str">
        <f>+IFERROR(VLOOKUP(Tabla1[[#This Row],[CUENTA]],CTAS[],2,0),"OTROS")</f>
        <v>OTROS</v>
      </c>
      <c r="AP5595" s="15" t="str">
        <f>+IFERROR(VLOOKUP(Tabla1[[#This Row],[EMPLEADO]],IS[],3,0),"OTROS")</f>
        <v>JUAREZ</v>
      </c>
      <c r="AQ5595" s="15" t="str">
        <f>+IFERROR(VLOOKUP(Tabla1[[#This Row],[EMPLEADO]],IS[[NÓMINA]:[INGENIERO]],2,0),"OTROS")</f>
        <v>CESAR MAR</v>
      </c>
    </row>
    <row r="5596" spans="1:43" x14ac:dyDescent="0.25">
      <c r="A5596" s="28" t="s">
        <v>14528</v>
      </c>
      <c r="B5596" s="29">
        <v>1</v>
      </c>
      <c r="C5596" s="29" t="s">
        <v>15515</v>
      </c>
      <c r="D5596" s="30" t="s">
        <v>38</v>
      </c>
      <c r="E5596" s="31" t="s">
        <v>133</v>
      </c>
      <c r="F5596" s="31" t="s">
        <v>15516</v>
      </c>
      <c r="G5596" s="88" t="s">
        <v>2020</v>
      </c>
      <c r="H5596" s="29" t="s">
        <v>136</v>
      </c>
      <c r="I5596" s="32" t="s">
        <v>43</v>
      </c>
      <c r="J5596" s="29" t="s">
        <v>8</v>
      </c>
      <c r="K5596" s="33" t="s">
        <v>59</v>
      </c>
      <c r="L5596" s="33" t="s">
        <v>1206</v>
      </c>
      <c r="M5596" s="29" t="s">
        <v>61</v>
      </c>
      <c r="N5596" s="29">
        <v>0</v>
      </c>
      <c r="O5596" s="29" t="s">
        <v>47</v>
      </c>
      <c r="P5596" s="33">
        <v>47</v>
      </c>
      <c r="Q5596" s="33" t="s">
        <v>82</v>
      </c>
      <c r="R5596" s="80" t="s">
        <v>138</v>
      </c>
      <c r="S5596" s="81" t="s">
        <v>139</v>
      </c>
      <c r="T5596" s="81" t="s">
        <v>51</v>
      </c>
      <c r="U5596" s="82" t="s">
        <v>140</v>
      </c>
      <c r="V5596" s="83">
        <v>1.1000000000000001</v>
      </c>
      <c r="W5596" s="89">
        <v>1730.3000000000004</v>
      </c>
      <c r="X5596" s="85">
        <v>1</v>
      </c>
      <c r="Y5596" s="86">
        <v>0.37</v>
      </c>
      <c r="Z5596" s="82">
        <v>4</v>
      </c>
      <c r="AA5596" s="87">
        <v>9.2499999999999999E-2</v>
      </c>
      <c r="AB5596" s="83">
        <v>0</v>
      </c>
      <c r="AC5596" s="89">
        <v>0</v>
      </c>
      <c r="AD5596" s="90">
        <v>43627</v>
      </c>
      <c r="AE5596" s="90">
        <v>43628</v>
      </c>
      <c r="AF5596" s="82">
        <v>1</v>
      </c>
      <c r="AG5596" s="84" t="s">
        <v>53</v>
      </c>
      <c r="AH5596" s="83">
        <v>0</v>
      </c>
      <c r="AI5596" s="89">
        <v>0</v>
      </c>
      <c r="AJ5596" s="89">
        <v>0</v>
      </c>
      <c r="AK5596" s="60" t="str">
        <f>+IF(Tabla1[[#This Row],[REQUEST_TY]]="SR MANTENIMIENTO CORRECTIVO", "EMERGENCIA", "OTROS")</f>
        <v>EMERGENCIA</v>
      </c>
      <c r="AL5596" s="6" t="str">
        <f>+_xlfn.IFS(Tabla1[[#This Row],[Veces obj]]&lt;=1,"0-1",Tabla1[[#This Row],[Veces obj]]&lt;=2,"1-2",Tabla1[[#This Row],[Veces obj]]&lt;=3,"2-3",TRUE,"&gt;3")</f>
        <v>0-1</v>
      </c>
      <c r="AM5596" s="60" t="str">
        <f>+_xlfn.IFS(MONTH(Tabla1[[#This Row],[MES]])&lt;=3,"Q1",MONTH(Tabla1[[#This Row],[MES]])&lt;=6,"Q2",MONTH(Tabla1[[#This Row],[MES]])&lt;=9,"Q3",TRUE,"Q4")</f>
        <v>Q2</v>
      </c>
      <c r="AN5596" s="15" t="str">
        <f>+IFERROR(VLOOKUP(Tabla1[[#This Row],[CUENTA]],CTAS[],2,0),"OTROS")</f>
        <v>OTROS</v>
      </c>
      <c r="AP5596" s="15" t="str">
        <f>+IFERROR(VLOOKUP(Tabla1[[#This Row],[EMPLEADO]],IS[],3,0),"OTROS")</f>
        <v>OTROS</v>
      </c>
      <c r="AQ5596" s="15" t="str">
        <f>+IFERROR(VLOOKUP(Tabla1[[#This Row],[EMPLEADO]],IS[[NÓMINA]:[INGENIERO]],2,0),"OTROS")</f>
        <v>OTROS</v>
      </c>
    </row>
    <row r="5597" spans="1:43" x14ac:dyDescent="0.25">
      <c r="A5597" s="28" t="s">
        <v>14528</v>
      </c>
      <c r="B5597" s="29">
        <v>1</v>
      </c>
      <c r="C5597" s="29" t="s">
        <v>15517</v>
      </c>
      <c r="D5597" s="30" t="s">
        <v>38</v>
      </c>
      <c r="E5597" s="31" t="s">
        <v>113</v>
      </c>
      <c r="F5597" s="31" t="s">
        <v>15518</v>
      </c>
      <c r="G5597" s="88" t="s">
        <v>666</v>
      </c>
      <c r="H5597" s="29" t="s">
        <v>646</v>
      </c>
      <c r="I5597" s="32" t="s">
        <v>43</v>
      </c>
      <c r="J5597" s="29" t="s">
        <v>8</v>
      </c>
      <c r="K5597" s="33" t="s">
        <v>199</v>
      </c>
      <c r="L5597" s="33" t="s">
        <v>667</v>
      </c>
      <c r="M5597" s="29" t="s">
        <v>649</v>
      </c>
      <c r="N5597" s="29">
        <v>0</v>
      </c>
      <c r="O5597" s="29" t="s">
        <v>47</v>
      </c>
      <c r="P5597" s="33">
        <v>21</v>
      </c>
      <c r="Q5597" s="33" t="s">
        <v>62</v>
      </c>
      <c r="R5597" s="80" t="s">
        <v>49</v>
      </c>
      <c r="S5597" s="81" t="s">
        <v>50</v>
      </c>
      <c r="T5597" s="81" t="s">
        <v>51</v>
      </c>
      <c r="U5597" s="82" t="s">
        <v>154</v>
      </c>
      <c r="V5597" s="83">
        <v>0.6</v>
      </c>
      <c r="W5597" s="89">
        <v>429.00000000000006</v>
      </c>
      <c r="X5597" s="85">
        <v>1</v>
      </c>
      <c r="Y5597" s="86">
        <v>1.67</v>
      </c>
      <c r="Z5597" s="82">
        <v>5</v>
      </c>
      <c r="AA5597" s="87">
        <v>0.33399999999999996</v>
      </c>
      <c r="AB5597" s="83">
        <v>0</v>
      </c>
      <c r="AC5597" s="89">
        <v>0</v>
      </c>
      <c r="AD5597" s="90">
        <v>43628</v>
      </c>
      <c r="AE5597" s="90">
        <v>43628</v>
      </c>
      <c r="AF5597" s="82">
        <v>0</v>
      </c>
      <c r="AG5597" s="84" t="s">
        <v>53</v>
      </c>
      <c r="AH5597" s="83">
        <v>0</v>
      </c>
      <c r="AI5597" s="89">
        <v>0</v>
      </c>
      <c r="AJ5597" s="89">
        <v>0</v>
      </c>
      <c r="AK5597" s="60" t="str">
        <f>+IF(Tabla1[[#This Row],[REQUEST_TY]]="SR MANTENIMIENTO CORRECTIVO", "EMERGENCIA", "OTROS")</f>
        <v>EMERGENCIA</v>
      </c>
      <c r="AL5597" s="6" t="str">
        <f>+_xlfn.IFS(Tabla1[[#This Row],[Veces obj]]&lt;=1,"0-1",Tabla1[[#This Row],[Veces obj]]&lt;=2,"1-2",Tabla1[[#This Row],[Veces obj]]&lt;=3,"2-3",TRUE,"&gt;3")</f>
        <v>0-1</v>
      </c>
      <c r="AM5597" s="60" t="str">
        <f>+_xlfn.IFS(MONTH(Tabla1[[#This Row],[MES]])&lt;=3,"Q1",MONTH(Tabla1[[#This Row],[MES]])&lt;=6,"Q2",MONTH(Tabla1[[#This Row],[MES]])&lt;=9,"Q3",TRUE,"Q4")</f>
        <v>Q2</v>
      </c>
      <c r="AN5597" s="15" t="str">
        <f>+IFERROR(VLOOKUP(Tabla1[[#This Row],[CUENTA]],CTAS[],2,0),"OTROS")</f>
        <v>OTROS</v>
      </c>
      <c r="AP5597" s="15" t="str">
        <f>+IFERROR(VLOOKUP(Tabla1[[#This Row],[EMPLEADO]],IS[],3,0),"OTROS")</f>
        <v>OTROS</v>
      </c>
      <c r="AQ5597" s="15" t="str">
        <f>+IFERROR(VLOOKUP(Tabla1[[#This Row],[EMPLEADO]],IS[[NÓMINA]:[INGENIERO]],2,0),"OTROS")</f>
        <v>OTROS</v>
      </c>
    </row>
    <row r="5598" spans="1:43" x14ac:dyDescent="0.25">
      <c r="A5598" s="28" t="s">
        <v>14528</v>
      </c>
      <c r="B5598" s="29">
        <v>1</v>
      </c>
      <c r="C5598" s="29" t="s">
        <v>15519</v>
      </c>
      <c r="D5598" s="30" t="s">
        <v>38</v>
      </c>
      <c r="E5598" s="31" t="s">
        <v>55</v>
      </c>
      <c r="F5598" s="31" t="s">
        <v>15520</v>
      </c>
      <c r="G5598" s="88" t="s">
        <v>573</v>
      </c>
      <c r="H5598" s="29" t="s">
        <v>574</v>
      </c>
      <c r="I5598" s="32" t="s">
        <v>43</v>
      </c>
      <c r="J5598" s="29" t="s">
        <v>8</v>
      </c>
      <c r="K5598" s="33" t="s">
        <v>59</v>
      </c>
      <c r="L5598" s="33" t="s">
        <v>575</v>
      </c>
      <c r="M5598" s="29" t="s">
        <v>576</v>
      </c>
      <c r="N5598" s="29">
        <v>0</v>
      </c>
      <c r="O5598" s="29" t="s">
        <v>47</v>
      </c>
      <c r="P5598" s="33">
        <v>50</v>
      </c>
      <c r="Q5598" s="33" t="s">
        <v>82</v>
      </c>
      <c r="R5598" s="80" t="s">
        <v>63</v>
      </c>
      <c r="S5598" s="81" t="s">
        <v>64</v>
      </c>
      <c r="T5598" s="81" t="s">
        <v>208</v>
      </c>
      <c r="U5598" s="82" t="s">
        <v>83</v>
      </c>
      <c r="V5598" s="83">
        <v>1.05</v>
      </c>
      <c r="W5598" s="89">
        <v>1433.25</v>
      </c>
      <c r="X5598" s="85">
        <v>1</v>
      </c>
      <c r="Y5598" s="86">
        <v>9.9499999999999993</v>
      </c>
      <c r="Z5598" s="82">
        <v>9</v>
      </c>
      <c r="AA5598" s="87">
        <v>1.1055555555555554</v>
      </c>
      <c r="AB5598" s="83">
        <v>2.6388888888888851E-2</v>
      </c>
      <c r="AC5598" s="89">
        <v>-36.020833333333279</v>
      </c>
      <c r="AD5598" s="90">
        <v>43628</v>
      </c>
      <c r="AE5598" s="90">
        <v>43628</v>
      </c>
      <c r="AF5598" s="82">
        <v>0</v>
      </c>
      <c r="AG5598" s="84" t="s">
        <v>53</v>
      </c>
      <c r="AH5598" s="83">
        <v>0</v>
      </c>
      <c r="AI5598" s="89">
        <v>0</v>
      </c>
      <c r="AJ5598" s="89">
        <v>0</v>
      </c>
      <c r="AK5598" s="60" t="str">
        <f>+IF(Tabla1[[#This Row],[REQUEST_TY]]="SR MANTENIMIENTO CORRECTIVO", "EMERGENCIA", "OTROS")</f>
        <v>EMERGENCIA</v>
      </c>
      <c r="AL5598" s="6" t="str">
        <f>+_xlfn.IFS(Tabla1[[#This Row],[Veces obj]]&lt;=1,"0-1",Tabla1[[#This Row],[Veces obj]]&lt;=2,"1-2",Tabla1[[#This Row],[Veces obj]]&lt;=3,"2-3",TRUE,"&gt;3")</f>
        <v>1-2</v>
      </c>
      <c r="AM5598" s="60" t="str">
        <f>+_xlfn.IFS(MONTH(Tabla1[[#This Row],[MES]])&lt;=3,"Q1",MONTH(Tabla1[[#This Row],[MES]])&lt;=6,"Q2",MONTH(Tabla1[[#This Row],[MES]])&lt;=9,"Q3",TRUE,"Q4")</f>
        <v>Q2</v>
      </c>
      <c r="AN5598" s="15" t="str">
        <f>+IFERROR(VLOOKUP(Tabla1[[#This Row],[CUENTA]],CTAS[],2,0),"OTROS")</f>
        <v>OTROS</v>
      </c>
      <c r="AP5598" s="15" t="str">
        <f>+IFERROR(VLOOKUP(Tabla1[[#This Row],[EMPLEADO]],IS[],3,0),"OTROS")</f>
        <v>OTROS</v>
      </c>
      <c r="AQ5598" s="15" t="str">
        <f>+IFERROR(VLOOKUP(Tabla1[[#This Row],[EMPLEADO]],IS[[NÓMINA]:[INGENIERO]],2,0),"OTROS")</f>
        <v>OTROS</v>
      </c>
    </row>
    <row r="5599" spans="1:43" x14ac:dyDescent="0.25">
      <c r="A5599" s="28" t="s">
        <v>14528</v>
      </c>
      <c r="B5599" s="29">
        <v>1</v>
      </c>
      <c r="C5599" s="29" t="s">
        <v>15521</v>
      </c>
      <c r="D5599" s="30" t="s">
        <v>38</v>
      </c>
      <c r="E5599" s="31" t="s">
        <v>5920</v>
      </c>
      <c r="F5599" s="31" t="s">
        <v>15522</v>
      </c>
      <c r="G5599" s="88" t="s">
        <v>15523</v>
      </c>
      <c r="H5599" s="29" t="s">
        <v>8227</v>
      </c>
      <c r="I5599" s="32" t="s">
        <v>43</v>
      </c>
      <c r="J5599" s="29" t="s">
        <v>8</v>
      </c>
      <c r="K5599" s="33" t="s">
        <v>528</v>
      </c>
      <c r="L5599" s="33" t="s">
        <v>8228</v>
      </c>
      <c r="M5599" s="29" t="s">
        <v>8229</v>
      </c>
      <c r="N5599" s="29">
        <v>1</v>
      </c>
      <c r="O5599" s="29" t="s">
        <v>47</v>
      </c>
      <c r="P5599" s="33">
        <v>57</v>
      </c>
      <c r="Q5599" s="33" t="s">
        <v>82</v>
      </c>
      <c r="R5599" s="80" t="s">
        <v>153</v>
      </c>
      <c r="S5599" s="81" t="s">
        <v>50</v>
      </c>
      <c r="T5599" s="81" t="s">
        <v>51</v>
      </c>
      <c r="U5599" s="82" t="s">
        <v>120</v>
      </c>
      <c r="V5599" s="83">
        <v>0.8</v>
      </c>
      <c r="W5599" s="89">
        <v>0</v>
      </c>
      <c r="X5599" s="85">
        <v>1</v>
      </c>
      <c r="Y5599" s="86">
        <v>0.5</v>
      </c>
      <c r="Z5599" s="82">
        <v>5</v>
      </c>
      <c r="AA5599" s="87">
        <v>0.1</v>
      </c>
      <c r="AB5599" s="83">
        <v>0</v>
      </c>
      <c r="AC5599" s="89">
        <v>0</v>
      </c>
      <c r="AD5599" s="90">
        <v>43628</v>
      </c>
      <c r="AE5599" s="90">
        <v>43628</v>
      </c>
      <c r="AF5599" s="82">
        <v>0</v>
      </c>
      <c r="AG5599" s="84" t="s">
        <v>53</v>
      </c>
      <c r="AH5599" s="83">
        <v>0</v>
      </c>
      <c r="AI5599" s="89">
        <v>0</v>
      </c>
      <c r="AJ5599" s="89">
        <v>0</v>
      </c>
      <c r="AK5599" s="60" t="str">
        <f>+IF(Tabla1[[#This Row],[REQUEST_TY]]="SR MANTENIMIENTO CORRECTIVO", "EMERGENCIA", "OTROS")</f>
        <v>EMERGENCIA</v>
      </c>
      <c r="AL5599" s="6" t="str">
        <f>+_xlfn.IFS(Tabla1[[#This Row],[Veces obj]]&lt;=1,"0-1",Tabla1[[#This Row],[Veces obj]]&lt;=2,"1-2",Tabla1[[#This Row],[Veces obj]]&lt;=3,"2-3",TRUE,"&gt;3")</f>
        <v>0-1</v>
      </c>
      <c r="AM5599" s="60" t="str">
        <f>+_xlfn.IFS(MONTH(Tabla1[[#This Row],[MES]])&lt;=3,"Q1",MONTH(Tabla1[[#This Row],[MES]])&lt;=6,"Q2",MONTH(Tabla1[[#This Row],[MES]])&lt;=9,"Q3",TRUE,"Q4")</f>
        <v>Q2</v>
      </c>
      <c r="AN5599" s="15" t="str">
        <f>+IFERROR(VLOOKUP(Tabla1[[#This Row],[CUENTA]],CTAS[],2,0),"OTROS")</f>
        <v>OTROS</v>
      </c>
      <c r="AP5599" s="15" t="str">
        <f>+IFERROR(VLOOKUP(Tabla1[[#This Row],[EMPLEADO]],IS[],3,0),"OTROS")</f>
        <v>OTROS</v>
      </c>
      <c r="AQ5599" s="15" t="str">
        <f>+IFERROR(VLOOKUP(Tabla1[[#This Row],[EMPLEADO]],IS[[NÓMINA]:[INGENIERO]],2,0),"OTROS")</f>
        <v>OTROS</v>
      </c>
    </row>
    <row r="5600" spans="1:43" x14ac:dyDescent="0.25">
      <c r="A5600" s="28" t="s">
        <v>14528</v>
      </c>
      <c r="B5600" s="29">
        <v>1</v>
      </c>
      <c r="C5600" s="29" t="s">
        <v>15524</v>
      </c>
      <c r="D5600" s="30" t="s">
        <v>4762</v>
      </c>
      <c r="E5600" s="31" t="s">
        <v>332</v>
      </c>
      <c r="F5600" s="31" t="s">
        <v>15525</v>
      </c>
      <c r="G5600" s="88" t="s">
        <v>15526</v>
      </c>
      <c r="H5600" s="29" t="s">
        <v>213</v>
      </c>
      <c r="I5600" s="32" t="s">
        <v>43</v>
      </c>
      <c r="J5600" s="29" t="s">
        <v>8</v>
      </c>
      <c r="K5600" s="33" t="s">
        <v>59</v>
      </c>
      <c r="L5600" s="33" t="s">
        <v>13670</v>
      </c>
      <c r="M5600" s="29" t="s">
        <v>13671</v>
      </c>
      <c r="N5600" s="29">
        <v>0</v>
      </c>
      <c r="O5600" s="29" t="s">
        <v>47</v>
      </c>
      <c r="P5600" s="33" t="s">
        <v>822</v>
      </c>
      <c r="Q5600" s="33" t="s">
        <v>48</v>
      </c>
      <c r="R5600" s="80" t="s">
        <v>317</v>
      </c>
      <c r="S5600" s="81" t="s">
        <v>318</v>
      </c>
      <c r="T5600" s="81" t="s">
        <v>51</v>
      </c>
      <c r="U5600" s="82" t="s">
        <v>353</v>
      </c>
      <c r="V5600" s="83">
        <v>1</v>
      </c>
      <c r="W5600" s="89">
        <v>1573.0000000000002</v>
      </c>
      <c r="X5600" s="85">
        <v>0</v>
      </c>
      <c r="Y5600" s="86">
        <v>4</v>
      </c>
      <c r="Z5600" s="82">
        <v>4</v>
      </c>
      <c r="AA5600" s="87">
        <v>1</v>
      </c>
      <c r="AB5600" s="83">
        <v>0</v>
      </c>
      <c r="AC5600" s="89">
        <v>0</v>
      </c>
      <c r="AD5600" s="90">
        <v>43627</v>
      </c>
      <c r="AE5600" s="90">
        <v>43628</v>
      </c>
      <c r="AF5600" s="82">
        <v>1</v>
      </c>
      <c r="AG5600" s="84" t="s">
        <v>53</v>
      </c>
      <c r="AH5600" s="83">
        <v>0</v>
      </c>
      <c r="AI5600" s="89">
        <v>0</v>
      </c>
      <c r="AJ5600" s="89">
        <v>0</v>
      </c>
      <c r="AK5600" s="60" t="str">
        <f>+IF(Tabla1[[#This Row],[REQUEST_TY]]="SR MANTENIMIENTO CORRECTIVO", "EMERGENCIA", "OTROS")</f>
        <v>OTROS</v>
      </c>
      <c r="AL5600" s="6" t="str">
        <f>+_xlfn.IFS(Tabla1[[#This Row],[Veces obj]]&lt;=1,"0-1",Tabla1[[#This Row],[Veces obj]]&lt;=2,"1-2",Tabla1[[#This Row],[Veces obj]]&lt;=3,"2-3",TRUE,"&gt;3")</f>
        <v>0-1</v>
      </c>
      <c r="AM5600" s="60" t="str">
        <f>+_xlfn.IFS(MONTH(Tabla1[[#This Row],[MES]])&lt;=3,"Q1",MONTH(Tabla1[[#This Row],[MES]])&lt;=6,"Q2",MONTH(Tabla1[[#This Row],[MES]])&lt;=9,"Q3",TRUE,"Q4")</f>
        <v>Q2</v>
      </c>
      <c r="AN5600" s="15" t="str">
        <f>+IFERROR(VLOOKUP(Tabla1[[#This Row],[CUENTA]],CTAS[],2,0),"OTROS")</f>
        <v>OTROS</v>
      </c>
      <c r="AP5600" s="15" t="str">
        <f>+IFERROR(VLOOKUP(Tabla1[[#This Row],[EMPLEADO]],IS[],3,0),"OTROS")</f>
        <v>OTROS</v>
      </c>
      <c r="AQ5600" s="15" t="str">
        <f>+IFERROR(VLOOKUP(Tabla1[[#This Row],[EMPLEADO]],IS[[NÓMINA]:[INGENIERO]],2,0),"OTROS")</f>
        <v>OTROS</v>
      </c>
    </row>
    <row r="5601" spans="1:43" x14ac:dyDescent="0.25">
      <c r="A5601" s="28" t="s">
        <v>14528</v>
      </c>
      <c r="B5601" s="29">
        <v>1</v>
      </c>
      <c r="C5601" s="29" t="s">
        <v>15527</v>
      </c>
      <c r="D5601" s="30" t="s">
        <v>38</v>
      </c>
      <c r="E5601" s="31" t="s">
        <v>217</v>
      </c>
      <c r="F5601" s="31" t="s">
        <v>15528</v>
      </c>
      <c r="G5601" s="88" t="s">
        <v>2698</v>
      </c>
      <c r="H5601" s="29" t="s">
        <v>58</v>
      </c>
      <c r="I5601" s="32" t="s">
        <v>43</v>
      </c>
      <c r="J5601" s="29" t="s">
        <v>8</v>
      </c>
      <c r="K5601" s="33" t="s">
        <v>59</v>
      </c>
      <c r="L5601" s="33" t="s">
        <v>1164</v>
      </c>
      <c r="M5601" s="29" t="s">
        <v>222</v>
      </c>
      <c r="N5601" s="29">
        <v>0</v>
      </c>
      <c r="O5601" s="29" t="s">
        <v>47</v>
      </c>
      <c r="P5601" s="33">
        <v>9</v>
      </c>
      <c r="Q5601" s="33" t="s">
        <v>194</v>
      </c>
      <c r="R5601" s="80" t="s">
        <v>223</v>
      </c>
      <c r="S5601" s="81" t="s">
        <v>139</v>
      </c>
      <c r="T5601" s="81" t="s">
        <v>51</v>
      </c>
      <c r="U5601" s="82" t="s">
        <v>224</v>
      </c>
      <c r="V5601" s="83">
        <v>0.8</v>
      </c>
      <c r="W5601" s="89">
        <v>1258.4000000000003</v>
      </c>
      <c r="X5601" s="85">
        <v>1</v>
      </c>
      <c r="Y5601" s="86">
        <v>2.5</v>
      </c>
      <c r="Z5601" s="82">
        <v>4</v>
      </c>
      <c r="AA5601" s="87">
        <v>0.625</v>
      </c>
      <c r="AB5601" s="83">
        <v>0</v>
      </c>
      <c r="AC5601" s="89">
        <v>0</v>
      </c>
      <c r="AD5601" s="90">
        <v>43628</v>
      </c>
      <c r="AE5601" s="90">
        <v>43628</v>
      </c>
      <c r="AF5601" s="82">
        <v>0</v>
      </c>
      <c r="AG5601" s="84" t="s">
        <v>53</v>
      </c>
      <c r="AH5601" s="83">
        <v>0</v>
      </c>
      <c r="AI5601" s="89">
        <v>0</v>
      </c>
      <c r="AJ5601" s="89">
        <v>0</v>
      </c>
      <c r="AK5601" s="60" t="str">
        <f>+IF(Tabla1[[#This Row],[REQUEST_TY]]="SR MANTENIMIENTO CORRECTIVO", "EMERGENCIA", "OTROS")</f>
        <v>EMERGENCIA</v>
      </c>
      <c r="AL5601" s="6" t="str">
        <f>+_xlfn.IFS(Tabla1[[#This Row],[Veces obj]]&lt;=1,"0-1",Tabla1[[#This Row],[Veces obj]]&lt;=2,"1-2",Tabla1[[#This Row],[Veces obj]]&lt;=3,"2-3",TRUE,"&gt;3")</f>
        <v>0-1</v>
      </c>
      <c r="AM5601" s="60" t="str">
        <f>+_xlfn.IFS(MONTH(Tabla1[[#This Row],[MES]])&lt;=3,"Q1",MONTH(Tabla1[[#This Row],[MES]])&lt;=6,"Q2",MONTH(Tabla1[[#This Row],[MES]])&lt;=9,"Q3",TRUE,"Q4")</f>
        <v>Q2</v>
      </c>
      <c r="AN5601" s="15" t="str">
        <f>+IFERROR(VLOOKUP(Tabla1[[#This Row],[CUENTA]],CTAS[],2,0),"OTROS")</f>
        <v>OTROS</v>
      </c>
      <c r="AP5601" s="15" t="str">
        <f>+IFERROR(VLOOKUP(Tabla1[[#This Row],[EMPLEADO]],IS[],3,0),"OTROS")</f>
        <v>OTROS</v>
      </c>
      <c r="AQ5601" s="15" t="str">
        <f>+IFERROR(VLOOKUP(Tabla1[[#This Row],[EMPLEADO]],IS[[NÓMINA]:[INGENIERO]],2,0),"OTROS")</f>
        <v>OTROS</v>
      </c>
    </row>
    <row r="5602" spans="1:43" x14ac:dyDescent="0.25">
      <c r="A5602" s="28" t="s">
        <v>14528</v>
      </c>
      <c r="B5602" s="29">
        <v>1</v>
      </c>
      <c r="C5602" s="29" t="s">
        <v>15529</v>
      </c>
      <c r="D5602" s="30" t="s">
        <v>3346</v>
      </c>
      <c r="E5602" s="31" t="s">
        <v>613</v>
      </c>
      <c r="F5602" s="31" t="s">
        <v>15530</v>
      </c>
      <c r="G5602" s="88" t="s">
        <v>13997</v>
      </c>
      <c r="H5602" s="29" t="s">
        <v>101</v>
      </c>
      <c r="I5602" s="32" t="s">
        <v>43</v>
      </c>
      <c r="J5602" s="29" t="s">
        <v>8</v>
      </c>
      <c r="K5602" s="33" t="s">
        <v>144</v>
      </c>
      <c r="L5602" s="33" t="s">
        <v>639</v>
      </c>
      <c r="M5602" s="29" t="s">
        <v>640</v>
      </c>
      <c r="N5602" s="29">
        <v>0</v>
      </c>
      <c r="O5602" s="29" t="s">
        <v>105</v>
      </c>
      <c r="P5602" s="33" t="s">
        <v>822</v>
      </c>
      <c r="Q5602" s="33" t="s">
        <v>48</v>
      </c>
      <c r="R5602" s="80" t="s">
        <v>235</v>
      </c>
      <c r="S5602" s="81" t="s">
        <v>50</v>
      </c>
      <c r="T5602" s="81" t="s">
        <v>51</v>
      </c>
      <c r="U5602" s="82" t="s">
        <v>52</v>
      </c>
      <c r="V5602" s="83">
        <v>1</v>
      </c>
      <c r="W5602" s="89">
        <v>468</v>
      </c>
      <c r="X5602" s="85">
        <v>0</v>
      </c>
      <c r="Y5602" s="86">
        <v>5</v>
      </c>
      <c r="Z5602" s="82">
        <v>5</v>
      </c>
      <c r="AA5602" s="87">
        <v>1</v>
      </c>
      <c r="AB5602" s="83">
        <v>0</v>
      </c>
      <c r="AC5602" s="89">
        <v>0</v>
      </c>
      <c r="AD5602" s="90">
        <v>43628</v>
      </c>
      <c r="AE5602" s="90">
        <v>43628</v>
      </c>
      <c r="AF5602" s="82">
        <v>0</v>
      </c>
      <c r="AG5602" s="84" t="s">
        <v>53</v>
      </c>
      <c r="AH5602" s="83">
        <v>0</v>
      </c>
      <c r="AI5602" s="89">
        <v>0</v>
      </c>
      <c r="AJ5602" s="89">
        <v>0</v>
      </c>
      <c r="AK5602" s="60" t="str">
        <f>+IF(Tabla1[[#This Row],[REQUEST_TY]]="SR MANTENIMIENTO CORRECTIVO", "EMERGENCIA", "OTROS")</f>
        <v>OTROS</v>
      </c>
      <c r="AL5602" s="6" t="str">
        <f>+_xlfn.IFS(Tabla1[[#This Row],[Veces obj]]&lt;=1,"0-1",Tabla1[[#This Row],[Veces obj]]&lt;=2,"1-2",Tabla1[[#This Row],[Veces obj]]&lt;=3,"2-3",TRUE,"&gt;3")</f>
        <v>0-1</v>
      </c>
      <c r="AM5602" s="60" t="str">
        <f>+_xlfn.IFS(MONTH(Tabla1[[#This Row],[MES]])&lt;=3,"Q1",MONTH(Tabla1[[#This Row],[MES]])&lt;=6,"Q2",MONTH(Tabla1[[#This Row],[MES]])&lt;=9,"Q3",TRUE,"Q4")</f>
        <v>Q2</v>
      </c>
      <c r="AN5602" s="15" t="str">
        <f>+IFERROR(VLOOKUP(Tabla1[[#This Row],[CUENTA]],CTAS[],2,0),"OTROS")</f>
        <v>OTROS</v>
      </c>
      <c r="AP5602" s="15" t="str">
        <f>+IFERROR(VLOOKUP(Tabla1[[#This Row],[EMPLEADO]],IS[],3,0),"OTROS")</f>
        <v>OTROS</v>
      </c>
      <c r="AQ5602" s="15" t="str">
        <f>+IFERROR(VLOOKUP(Tabla1[[#This Row],[EMPLEADO]],IS[[NÓMINA]:[INGENIERO]],2,0),"OTROS")</f>
        <v>OTROS</v>
      </c>
    </row>
    <row r="5603" spans="1:43" x14ac:dyDescent="0.25">
      <c r="A5603" s="28" t="s">
        <v>14528</v>
      </c>
      <c r="B5603" s="29">
        <v>1</v>
      </c>
      <c r="C5603" s="29" t="s">
        <v>15531</v>
      </c>
      <c r="D5603" s="30" t="s">
        <v>38</v>
      </c>
      <c r="E5603" s="31" t="s">
        <v>865</v>
      </c>
      <c r="F5603" s="31" t="s">
        <v>15532</v>
      </c>
      <c r="G5603" s="88" t="s">
        <v>867</v>
      </c>
      <c r="H5603" s="29" t="s">
        <v>868</v>
      </c>
      <c r="I5603" s="32" t="s">
        <v>43</v>
      </c>
      <c r="J5603" s="29" t="s">
        <v>8</v>
      </c>
      <c r="K5603" s="33" t="s">
        <v>869</v>
      </c>
      <c r="L5603" s="33" t="s">
        <v>870</v>
      </c>
      <c r="M5603" s="29" t="s">
        <v>871</v>
      </c>
      <c r="N5603" s="29">
        <v>1</v>
      </c>
      <c r="O5603" s="29" t="s">
        <v>47</v>
      </c>
      <c r="P5603" s="33">
        <v>16</v>
      </c>
      <c r="Q5603" s="33" t="s">
        <v>62</v>
      </c>
      <c r="R5603" s="80" t="s">
        <v>440</v>
      </c>
      <c r="S5603" s="81" t="s">
        <v>139</v>
      </c>
      <c r="T5603" s="81" t="s">
        <v>51</v>
      </c>
      <c r="U5603" s="82" t="s">
        <v>262</v>
      </c>
      <c r="V5603" s="83">
        <v>1.05</v>
      </c>
      <c r="W5603" s="89">
        <v>0</v>
      </c>
      <c r="X5603" s="85">
        <v>1</v>
      </c>
      <c r="Y5603" s="86">
        <v>1.2</v>
      </c>
      <c r="Z5603" s="82">
        <v>4</v>
      </c>
      <c r="AA5603" s="87">
        <v>0.3</v>
      </c>
      <c r="AB5603" s="83">
        <v>0</v>
      </c>
      <c r="AC5603" s="89">
        <v>0</v>
      </c>
      <c r="AD5603" s="90">
        <v>43628</v>
      </c>
      <c r="AE5603" s="90">
        <v>43628</v>
      </c>
      <c r="AF5603" s="82">
        <v>0</v>
      </c>
      <c r="AG5603" s="84" t="s">
        <v>53</v>
      </c>
      <c r="AH5603" s="83">
        <v>0</v>
      </c>
      <c r="AI5603" s="89">
        <v>0</v>
      </c>
      <c r="AJ5603" s="89">
        <v>0</v>
      </c>
      <c r="AK5603" s="60" t="str">
        <f>+IF(Tabla1[[#This Row],[REQUEST_TY]]="SR MANTENIMIENTO CORRECTIVO", "EMERGENCIA", "OTROS")</f>
        <v>EMERGENCIA</v>
      </c>
      <c r="AL5603" s="6" t="str">
        <f>+_xlfn.IFS(Tabla1[[#This Row],[Veces obj]]&lt;=1,"0-1",Tabla1[[#This Row],[Veces obj]]&lt;=2,"1-2",Tabla1[[#This Row],[Veces obj]]&lt;=3,"2-3",TRUE,"&gt;3")</f>
        <v>0-1</v>
      </c>
      <c r="AM5603" s="60" t="str">
        <f>+_xlfn.IFS(MONTH(Tabla1[[#This Row],[MES]])&lt;=3,"Q1",MONTH(Tabla1[[#This Row],[MES]])&lt;=6,"Q2",MONTH(Tabla1[[#This Row],[MES]])&lt;=9,"Q3",TRUE,"Q4")</f>
        <v>Q2</v>
      </c>
      <c r="AN5603" s="15" t="str">
        <f>+IFERROR(VLOOKUP(Tabla1[[#This Row],[CUENTA]],CTAS[],2,0),"OTROS")</f>
        <v>OTROS</v>
      </c>
      <c r="AP5603" s="15" t="str">
        <f>+IFERROR(VLOOKUP(Tabla1[[#This Row],[EMPLEADO]],IS[],3,0),"OTROS")</f>
        <v>OTROS</v>
      </c>
      <c r="AQ5603" s="15" t="str">
        <f>+IFERROR(VLOOKUP(Tabla1[[#This Row],[EMPLEADO]],IS[[NÓMINA]:[INGENIERO]],2,0),"OTROS")</f>
        <v>OTROS</v>
      </c>
    </row>
    <row r="5604" spans="1:43" x14ac:dyDescent="0.25">
      <c r="A5604" s="28" t="s">
        <v>14528</v>
      </c>
      <c r="B5604" s="29">
        <v>1</v>
      </c>
      <c r="C5604" s="29" t="s">
        <v>15533</v>
      </c>
      <c r="D5604" s="30" t="s">
        <v>38</v>
      </c>
      <c r="E5604" s="31" t="s">
        <v>435</v>
      </c>
      <c r="F5604" s="31" t="s">
        <v>15534</v>
      </c>
      <c r="G5604" s="88" t="s">
        <v>437</v>
      </c>
      <c r="H5604" s="29" t="s">
        <v>116</v>
      </c>
      <c r="I5604" s="32" t="s">
        <v>43</v>
      </c>
      <c r="J5604" s="29" t="s">
        <v>8</v>
      </c>
      <c r="K5604" s="33" t="s">
        <v>438</v>
      </c>
      <c r="L5604" s="33" t="s">
        <v>439</v>
      </c>
      <c r="M5604" s="29" t="s">
        <v>165</v>
      </c>
      <c r="N5604" s="29">
        <v>0</v>
      </c>
      <c r="O5604" s="29" t="s">
        <v>47</v>
      </c>
      <c r="P5604" s="33">
        <v>13</v>
      </c>
      <c r="Q5604" s="33" t="s">
        <v>194</v>
      </c>
      <c r="R5604" s="80" t="s">
        <v>440</v>
      </c>
      <c r="S5604" s="81" t="s">
        <v>139</v>
      </c>
      <c r="T5604" s="81" t="s">
        <v>51</v>
      </c>
      <c r="U5604" s="82" t="s">
        <v>224</v>
      </c>
      <c r="V5604" s="83">
        <v>0.8</v>
      </c>
      <c r="W5604" s="89">
        <v>1258.4000000000003</v>
      </c>
      <c r="X5604" s="85">
        <v>1</v>
      </c>
      <c r="Y5604" s="86">
        <v>1.92</v>
      </c>
      <c r="Z5604" s="82">
        <v>4</v>
      </c>
      <c r="AA5604" s="87">
        <v>0.48</v>
      </c>
      <c r="AB5604" s="83">
        <v>0</v>
      </c>
      <c r="AC5604" s="89">
        <v>0</v>
      </c>
      <c r="AD5604" s="90">
        <v>43628</v>
      </c>
      <c r="AE5604" s="90">
        <v>43628</v>
      </c>
      <c r="AF5604" s="82">
        <v>0</v>
      </c>
      <c r="AG5604" s="84" t="s">
        <v>53</v>
      </c>
      <c r="AH5604" s="83">
        <v>0</v>
      </c>
      <c r="AI5604" s="89">
        <v>0</v>
      </c>
      <c r="AJ5604" s="89">
        <v>0</v>
      </c>
      <c r="AK5604" s="60" t="str">
        <f>+IF(Tabla1[[#This Row],[REQUEST_TY]]="SR MANTENIMIENTO CORRECTIVO", "EMERGENCIA", "OTROS")</f>
        <v>EMERGENCIA</v>
      </c>
      <c r="AL5604" s="6" t="str">
        <f>+_xlfn.IFS(Tabla1[[#This Row],[Veces obj]]&lt;=1,"0-1",Tabla1[[#This Row],[Veces obj]]&lt;=2,"1-2",Tabla1[[#This Row],[Veces obj]]&lt;=3,"2-3",TRUE,"&gt;3")</f>
        <v>0-1</v>
      </c>
      <c r="AM5604" s="60" t="str">
        <f>+_xlfn.IFS(MONTH(Tabla1[[#This Row],[MES]])&lt;=3,"Q1",MONTH(Tabla1[[#This Row],[MES]])&lt;=6,"Q2",MONTH(Tabla1[[#This Row],[MES]])&lt;=9,"Q3",TRUE,"Q4")</f>
        <v>Q2</v>
      </c>
      <c r="AN5604" s="15" t="str">
        <f>+IFERROR(VLOOKUP(Tabla1[[#This Row],[CUENTA]],CTAS[],2,0),"OTROS")</f>
        <v>OTROS</v>
      </c>
      <c r="AP5604" s="15" t="str">
        <f>+IFERROR(VLOOKUP(Tabla1[[#This Row],[EMPLEADO]],IS[],3,0),"OTROS")</f>
        <v>CHIHUAHUA</v>
      </c>
      <c r="AQ5604" s="15" t="str">
        <f>+IFERROR(VLOOKUP(Tabla1[[#This Row],[EMPLEADO]],IS[[NÓMINA]:[INGENIERO]],2,0),"OTROS")</f>
        <v>FERNANDO CHAVIRA</v>
      </c>
    </row>
    <row r="5605" spans="1:43" x14ac:dyDescent="0.25">
      <c r="A5605" s="28" t="s">
        <v>14528</v>
      </c>
      <c r="B5605" s="29">
        <v>1</v>
      </c>
      <c r="C5605" s="29" t="s">
        <v>15535</v>
      </c>
      <c r="D5605" s="30" t="s">
        <v>38</v>
      </c>
      <c r="E5605" s="31" t="s">
        <v>113</v>
      </c>
      <c r="F5605" s="31" t="s">
        <v>15536</v>
      </c>
      <c r="G5605" s="88" t="s">
        <v>14640</v>
      </c>
      <c r="H5605" s="29" t="s">
        <v>679</v>
      </c>
      <c r="I5605" s="32" t="s">
        <v>43</v>
      </c>
      <c r="J5605" s="29" t="s">
        <v>8</v>
      </c>
      <c r="K5605" s="33" t="s">
        <v>144</v>
      </c>
      <c r="L5605" s="33" t="s">
        <v>616</v>
      </c>
      <c r="M5605" s="29" t="s">
        <v>46</v>
      </c>
      <c r="N5605" s="29">
        <v>0</v>
      </c>
      <c r="O5605" s="29" t="s">
        <v>47</v>
      </c>
      <c r="P5605" s="33">
        <v>9</v>
      </c>
      <c r="Q5605" s="33" t="s">
        <v>194</v>
      </c>
      <c r="R5605" s="80" t="s">
        <v>49</v>
      </c>
      <c r="S5605" s="81" t="s">
        <v>50</v>
      </c>
      <c r="T5605" s="81" t="s">
        <v>51</v>
      </c>
      <c r="U5605" s="82" t="s">
        <v>444</v>
      </c>
      <c r="V5605" s="83">
        <v>0</v>
      </c>
      <c r="W5605" s="89">
        <v>0</v>
      </c>
      <c r="X5605" s="85">
        <v>1</v>
      </c>
      <c r="Y5605" s="86">
        <v>2.6</v>
      </c>
      <c r="Z5605" s="82">
        <v>5</v>
      </c>
      <c r="AA5605" s="87">
        <v>0.52</v>
      </c>
      <c r="AB5605" s="83">
        <v>0</v>
      </c>
      <c r="AC5605" s="89">
        <v>0</v>
      </c>
      <c r="AD5605" s="90">
        <v>43628</v>
      </c>
      <c r="AE5605" s="90">
        <v>43628</v>
      </c>
      <c r="AF5605" s="82">
        <v>0</v>
      </c>
      <c r="AG5605" s="84" t="s">
        <v>53</v>
      </c>
      <c r="AH5605" s="83">
        <v>0</v>
      </c>
      <c r="AI5605" s="89">
        <v>0</v>
      </c>
      <c r="AJ5605" s="89">
        <v>0</v>
      </c>
      <c r="AK5605" s="60" t="str">
        <f>+IF(Tabla1[[#This Row],[REQUEST_TY]]="SR MANTENIMIENTO CORRECTIVO", "EMERGENCIA", "OTROS")</f>
        <v>EMERGENCIA</v>
      </c>
      <c r="AL5605" s="6" t="str">
        <f>+_xlfn.IFS(Tabla1[[#This Row],[Veces obj]]&lt;=1,"0-1",Tabla1[[#This Row],[Veces obj]]&lt;=2,"1-2",Tabla1[[#This Row],[Veces obj]]&lt;=3,"2-3",TRUE,"&gt;3")</f>
        <v>0-1</v>
      </c>
      <c r="AM5605" s="60" t="str">
        <f>+_xlfn.IFS(MONTH(Tabla1[[#This Row],[MES]])&lt;=3,"Q1",MONTH(Tabla1[[#This Row],[MES]])&lt;=6,"Q2",MONTH(Tabla1[[#This Row],[MES]])&lt;=9,"Q3",TRUE,"Q4")</f>
        <v>Q2</v>
      </c>
      <c r="AN5605" s="15" t="str">
        <f>+IFERROR(VLOOKUP(Tabla1[[#This Row],[CUENTA]],CTAS[],2,0),"OTROS")</f>
        <v>OTROS</v>
      </c>
      <c r="AP5605" s="15" t="str">
        <f>+IFERROR(VLOOKUP(Tabla1[[#This Row],[EMPLEADO]],IS[],3,0),"OTROS")</f>
        <v>OTROS</v>
      </c>
      <c r="AQ5605" s="15" t="str">
        <f>+IFERROR(VLOOKUP(Tabla1[[#This Row],[EMPLEADO]],IS[[NÓMINA]:[INGENIERO]],2,0),"OTROS")</f>
        <v>OTROS</v>
      </c>
    </row>
    <row r="5606" spans="1:43" x14ac:dyDescent="0.25">
      <c r="A5606" s="28" t="s">
        <v>14528</v>
      </c>
      <c r="B5606" s="29">
        <v>1</v>
      </c>
      <c r="C5606" s="29" t="s">
        <v>15537</v>
      </c>
      <c r="D5606" s="30" t="s">
        <v>38</v>
      </c>
      <c r="E5606" s="31" t="s">
        <v>39</v>
      </c>
      <c r="F5606" s="31" t="s">
        <v>15538</v>
      </c>
      <c r="G5606" s="88" t="s">
        <v>3878</v>
      </c>
      <c r="H5606" s="29" t="s">
        <v>453</v>
      </c>
      <c r="I5606" s="32" t="s">
        <v>43</v>
      </c>
      <c r="J5606" s="29" t="s">
        <v>8</v>
      </c>
      <c r="K5606" s="33" t="s">
        <v>44</v>
      </c>
      <c r="L5606" s="33" t="s">
        <v>1283</v>
      </c>
      <c r="M5606" s="29" t="s">
        <v>1198</v>
      </c>
      <c r="N5606" s="29">
        <v>1</v>
      </c>
      <c r="O5606" s="29" t="s">
        <v>47</v>
      </c>
      <c r="P5606" s="33">
        <v>92</v>
      </c>
      <c r="Q5606" s="33" t="s">
        <v>48</v>
      </c>
      <c r="R5606" s="80" t="s">
        <v>49</v>
      </c>
      <c r="S5606" s="81" t="s">
        <v>50</v>
      </c>
      <c r="T5606" s="81" t="s">
        <v>51</v>
      </c>
      <c r="U5606" s="82" t="s">
        <v>52</v>
      </c>
      <c r="V5606" s="83">
        <v>1.05</v>
      </c>
      <c r="W5606" s="89">
        <v>0</v>
      </c>
      <c r="X5606" s="85">
        <v>1</v>
      </c>
      <c r="Y5606" s="86">
        <v>2.75</v>
      </c>
      <c r="Z5606" s="82">
        <v>5</v>
      </c>
      <c r="AA5606" s="87">
        <v>0.55000000000000004</v>
      </c>
      <c r="AB5606" s="83">
        <v>0</v>
      </c>
      <c r="AC5606" s="89">
        <v>0</v>
      </c>
      <c r="AD5606" s="90">
        <v>43628</v>
      </c>
      <c r="AE5606" s="90">
        <v>43628</v>
      </c>
      <c r="AF5606" s="82">
        <v>0</v>
      </c>
      <c r="AG5606" s="84" t="s">
        <v>53</v>
      </c>
      <c r="AH5606" s="83">
        <v>0</v>
      </c>
      <c r="AI5606" s="89">
        <v>0</v>
      </c>
      <c r="AJ5606" s="89">
        <v>0</v>
      </c>
      <c r="AK5606" s="60" t="str">
        <f>+IF(Tabla1[[#This Row],[REQUEST_TY]]="SR MANTENIMIENTO CORRECTIVO", "EMERGENCIA", "OTROS")</f>
        <v>EMERGENCIA</v>
      </c>
      <c r="AL5606" s="6" t="str">
        <f>+_xlfn.IFS(Tabla1[[#This Row],[Veces obj]]&lt;=1,"0-1",Tabla1[[#This Row],[Veces obj]]&lt;=2,"1-2",Tabla1[[#This Row],[Veces obj]]&lt;=3,"2-3",TRUE,"&gt;3")</f>
        <v>0-1</v>
      </c>
      <c r="AM5606" s="60" t="str">
        <f>+_xlfn.IFS(MONTH(Tabla1[[#This Row],[MES]])&lt;=3,"Q1",MONTH(Tabla1[[#This Row],[MES]])&lt;=6,"Q2",MONTH(Tabla1[[#This Row],[MES]])&lt;=9,"Q3",TRUE,"Q4")</f>
        <v>Q2</v>
      </c>
      <c r="AN5606" s="15" t="str">
        <f>+IFERROR(VLOOKUP(Tabla1[[#This Row],[CUENTA]],CTAS[],2,0),"OTROS")</f>
        <v>OTROS</v>
      </c>
      <c r="AP5606" s="15" t="str">
        <f>+IFERROR(VLOOKUP(Tabla1[[#This Row],[EMPLEADO]],IS[],3,0),"OTROS")</f>
        <v>OTROS</v>
      </c>
      <c r="AQ5606" s="15" t="str">
        <f>+IFERROR(VLOOKUP(Tabla1[[#This Row],[EMPLEADO]],IS[[NÓMINA]:[INGENIERO]],2,0),"OTROS")</f>
        <v>OTROS</v>
      </c>
    </row>
    <row r="5607" spans="1:43" x14ac:dyDescent="0.25">
      <c r="A5607" s="28" t="s">
        <v>14528</v>
      </c>
      <c r="B5607" s="29">
        <v>1</v>
      </c>
      <c r="C5607" s="29" t="s">
        <v>15539</v>
      </c>
      <c r="D5607" s="30" t="s">
        <v>38</v>
      </c>
      <c r="E5607" s="31" t="s">
        <v>76</v>
      </c>
      <c r="F5607" s="31" t="s">
        <v>15540</v>
      </c>
      <c r="G5607" s="88" t="s">
        <v>5579</v>
      </c>
      <c r="H5607" s="29" t="s">
        <v>471</v>
      </c>
      <c r="I5607" s="32" t="s">
        <v>43</v>
      </c>
      <c r="J5607" s="29" t="s">
        <v>8</v>
      </c>
      <c r="K5607" s="33" t="s">
        <v>102</v>
      </c>
      <c r="L5607" s="33" t="s">
        <v>376</v>
      </c>
      <c r="M5607" s="29" t="s">
        <v>310</v>
      </c>
      <c r="N5607" s="29">
        <v>0</v>
      </c>
      <c r="O5607" s="29" t="s">
        <v>47</v>
      </c>
      <c r="P5607" s="33">
        <v>7</v>
      </c>
      <c r="Q5607" s="33" t="s">
        <v>194</v>
      </c>
      <c r="R5607" s="80" t="s">
        <v>63</v>
      </c>
      <c r="S5607" s="81" t="s">
        <v>64</v>
      </c>
      <c r="T5607" s="81" t="s">
        <v>51</v>
      </c>
      <c r="U5607" s="82" t="s">
        <v>195</v>
      </c>
      <c r="V5607" s="83">
        <v>0.6</v>
      </c>
      <c r="W5607" s="89">
        <v>819</v>
      </c>
      <c r="X5607" s="85">
        <v>1</v>
      </c>
      <c r="Y5607" s="86">
        <v>1.17</v>
      </c>
      <c r="Z5607" s="82">
        <v>5</v>
      </c>
      <c r="AA5607" s="87">
        <v>0.23399999999999999</v>
      </c>
      <c r="AB5607" s="83">
        <v>0</v>
      </c>
      <c r="AC5607" s="89">
        <v>0</v>
      </c>
      <c r="AD5607" s="90">
        <v>43628</v>
      </c>
      <c r="AE5607" s="90">
        <v>43628</v>
      </c>
      <c r="AF5607" s="82">
        <v>0</v>
      </c>
      <c r="AG5607" s="84" t="s">
        <v>53</v>
      </c>
      <c r="AH5607" s="83">
        <v>0</v>
      </c>
      <c r="AI5607" s="89">
        <v>0</v>
      </c>
      <c r="AJ5607" s="89">
        <v>0</v>
      </c>
      <c r="AK5607" s="60" t="str">
        <f>+IF(Tabla1[[#This Row],[REQUEST_TY]]="SR MANTENIMIENTO CORRECTIVO", "EMERGENCIA", "OTROS")</f>
        <v>EMERGENCIA</v>
      </c>
      <c r="AL5607" s="6" t="str">
        <f>+_xlfn.IFS(Tabla1[[#This Row],[Veces obj]]&lt;=1,"0-1",Tabla1[[#This Row],[Veces obj]]&lt;=2,"1-2",Tabla1[[#This Row],[Veces obj]]&lt;=3,"2-3",TRUE,"&gt;3")</f>
        <v>0-1</v>
      </c>
      <c r="AM5607" s="60" t="str">
        <f>+_xlfn.IFS(MONTH(Tabla1[[#This Row],[MES]])&lt;=3,"Q1",MONTH(Tabla1[[#This Row],[MES]])&lt;=6,"Q2",MONTH(Tabla1[[#This Row],[MES]])&lt;=9,"Q3",TRUE,"Q4")</f>
        <v>Q2</v>
      </c>
      <c r="AN5607" s="15" t="str">
        <f>+IFERROR(VLOOKUP(Tabla1[[#This Row],[CUENTA]],CTAS[],2,0),"OTROS")</f>
        <v>OTROS</v>
      </c>
      <c r="AP5607" s="15" t="str">
        <f>+IFERROR(VLOOKUP(Tabla1[[#This Row],[EMPLEADO]],IS[],3,0),"OTROS")</f>
        <v>OTROS</v>
      </c>
      <c r="AQ5607" s="15" t="str">
        <f>+IFERROR(VLOOKUP(Tabla1[[#This Row],[EMPLEADO]],IS[[NÓMINA]:[INGENIERO]],2,0),"OTROS")</f>
        <v>OTROS</v>
      </c>
    </row>
    <row r="5608" spans="1:43" x14ac:dyDescent="0.25">
      <c r="A5608" s="28" t="s">
        <v>14528</v>
      </c>
      <c r="B5608" s="29">
        <v>1</v>
      </c>
      <c r="C5608" s="29" t="s">
        <v>15541</v>
      </c>
      <c r="D5608" s="30" t="s">
        <v>3346</v>
      </c>
      <c r="E5608" s="31" t="s">
        <v>15542</v>
      </c>
      <c r="F5608" s="31" t="s">
        <v>15543</v>
      </c>
      <c r="G5608" s="88" t="s">
        <v>15544</v>
      </c>
      <c r="H5608" s="29" t="s">
        <v>213</v>
      </c>
      <c r="I5608" s="32" t="s">
        <v>43</v>
      </c>
      <c r="J5608" s="29" t="s">
        <v>8</v>
      </c>
      <c r="K5608" s="33" t="s">
        <v>15545</v>
      </c>
      <c r="L5608" s="33" t="s">
        <v>15546</v>
      </c>
      <c r="M5608" s="29" t="s">
        <v>640</v>
      </c>
      <c r="N5608" s="29">
        <v>0</v>
      </c>
      <c r="O5608" s="29" t="s">
        <v>47</v>
      </c>
      <c r="P5608" s="33" t="s">
        <v>822</v>
      </c>
      <c r="Q5608" s="33" t="s">
        <v>48</v>
      </c>
      <c r="R5608" s="80" t="s">
        <v>223</v>
      </c>
      <c r="S5608" s="81" t="s">
        <v>139</v>
      </c>
      <c r="T5608" s="81" t="s">
        <v>51</v>
      </c>
      <c r="U5608" s="82" t="s">
        <v>353</v>
      </c>
      <c r="V5608" s="83">
        <v>1</v>
      </c>
      <c r="W5608" s="89">
        <v>1573.0000000000002</v>
      </c>
      <c r="X5608" s="85">
        <v>0</v>
      </c>
      <c r="Y5608" s="86">
        <v>4</v>
      </c>
      <c r="Z5608" s="82">
        <v>4</v>
      </c>
      <c r="AA5608" s="87">
        <v>1</v>
      </c>
      <c r="AB5608" s="83">
        <v>0</v>
      </c>
      <c r="AC5608" s="89">
        <v>0</v>
      </c>
      <c r="AD5608" s="90">
        <v>43628</v>
      </c>
      <c r="AE5608" s="90">
        <v>43628</v>
      </c>
      <c r="AF5608" s="82">
        <v>0</v>
      </c>
      <c r="AG5608" s="84" t="s">
        <v>53</v>
      </c>
      <c r="AH5608" s="83">
        <v>0</v>
      </c>
      <c r="AI5608" s="89">
        <v>0</v>
      </c>
      <c r="AJ5608" s="89">
        <v>0</v>
      </c>
      <c r="AK5608" s="60" t="str">
        <f>+IF(Tabla1[[#This Row],[REQUEST_TY]]="SR MANTENIMIENTO CORRECTIVO", "EMERGENCIA", "OTROS")</f>
        <v>OTROS</v>
      </c>
      <c r="AL5608" s="6" t="str">
        <f>+_xlfn.IFS(Tabla1[[#This Row],[Veces obj]]&lt;=1,"0-1",Tabla1[[#This Row],[Veces obj]]&lt;=2,"1-2",Tabla1[[#This Row],[Veces obj]]&lt;=3,"2-3",TRUE,"&gt;3")</f>
        <v>0-1</v>
      </c>
      <c r="AM5608" s="60" t="str">
        <f>+_xlfn.IFS(MONTH(Tabla1[[#This Row],[MES]])&lt;=3,"Q1",MONTH(Tabla1[[#This Row],[MES]])&lt;=6,"Q2",MONTH(Tabla1[[#This Row],[MES]])&lt;=9,"Q3",TRUE,"Q4")</f>
        <v>Q2</v>
      </c>
      <c r="AN5608" s="15" t="str">
        <f>+IFERROR(VLOOKUP(Tabla1[[#This Row],[CUENTA]],CTAS[],2,0),"OTROS")</f>
        <v>OTROS</v>
      </c>
      <c r="AP5608" s="15" t="str">
        <f>+IFERROR(VLOOKUP(Tabla1[[#This Row],[EMPLEADO]],IS[],3,0),"OTROS")</f>
        <v>OTROS</v>
      </c>
      <c r="AQ5608" s="15" t="str">
        <f>+IFERROR(VLOOKUP(Tabla1[[#This Row],[EMPLEADO]],IS[[NÓMINA]:[INGENIERO]],2,0),"OTROS")</f>
        <v>OTROS</v>
      </c>
    </row>
    <row r="5609" spans="1:43" x14ac:dyDescent="0.25">
      <c r="A5609" s="28" t="s">
        <v>14528</v>
      </c>
      <c r="B5609" s="29">
        <v>1</v>
      </c>
      <c r="C5609" s="29" t="s">
        <v>15547</v>
      </c>
      <c r="D5609" s="30" t="s">
        <v>38</v>
      </c>
      <c r="E5609" s="31" t="s">
        <v>39</v>
      </c>
      <c r="F5609" s="31" t="s">
        <v>15548</v>
      </c>
      <c r="G5609" s="88" t="s">
        <v>15549</v>
      </c>
      <c r="H5609" s="29" t="s">
        <v>592</v>
      </c>
      <c r="I5609" s="32" t="s">
        <v>43</v>
      </c>
      <c r="J5609" s="29" t="s">
        <v>8</v>
      </c>
      <c r="K5609" s="33" t="s">
        <v>117</v>
      </c>
      <c r="L5609" s="33" t="s">
        <v>15550</v>
      </c>
      <c r="M5609" s="29" t="s">
        <v>6510</v>
      </c>
      <c r="N5609" s="29">
        <v>0</v>
      </c>
      <c r="O5609" s="29" t="s">
        <v>47</v>
      </c>
      <c r="P5609" s="33">
        <v>229</v>
      </c>
      <c r="Q5609" s="33" t="s">
        <v>48</v>
      </c>
      <c r="R5609" s="80" t="s">
        <v>49</v>
      </c>
      <c r="S5609" s="81" t="s">
        <v>50</v>
      </c>
      <c r="T5609" s="81" t="s">
        <v>208</v>
      </c>
      <c r="U5609" s="82" t="s">
        <v>52</v>
      </c>
      <c r="V5609" s="83">
        <v>1.05</v>
      </c>
      <c r="W5609" s="89">
        <v>750.75000000000011</v>
      </c>
      <c r="X5609" s="85">
        <v>1</v>
      </c>
      <c r="Y5609" s="86">
        <v>5.37</v>
      </c>
      <c r="Z5609" s="82">
        <v>9</v>
      </c>
      <c r="AA5609" s="87">
        <v>0.59666666666666668</v>
      </c>
      <c r="AB5609" s="83">
        <v>0</v>
      </c>
      <c r="AC5609" s="89">
        <v>0</v>
      </c>
      <c r="AD5609" s="90">
        <v>43628</v>
      </c>
      <c r="AE5609" s="90">
        <v>43628</v>
      </c>
      <c r="AF5609" s="82">
        <v>0</v>
      </c>
      <c r="AG5609" s="84" t="s">
        <v>53</v>
      </c>
      <c r="AH5609" s="83">
        <v>0</v>
      </c>
      <c r="AI5609" s="89">
        <v>0</v>
      </c>
      <c r="AJ5609" s="89">
        <v>0</v>
      </c>
      <c r="AK5609" s="60" t="str">
        <f>+IF(Tabla1[[#This Row],[REQUEST_TY]]="SR MANTENIMIENTO CORRECTIVO", "EMERGENCIA", "OTROS")</f>
        <v>EMERGENCIA</v>
      </c>
      <c r="AL5609" s="6" t="str">
        <f>+_xlfn.IFS(Tabla1[[#This Row],[Veces obj]]&lt;=1,"0-1",Tabla1[[#This Row],[Veces obj]]&lt;=2,"1-2",Tabla1[[#This Row],[Veces obj]]&lt;=3,"2-3",TRUE,"&gt;3")</f>
        <v>0-1</v>
      </c>
      <c r="AM5609" s="60" t="str">
        <f>+_xlfn.IFS(MONTH(Tabla1[[#This Row],[MES]])&lt;=3,"Q1",MONTH(Tabla1[[#This Row],[MES]])&lt;=6,"Q2",MONTH(Tabla1[[#This Row],[MES]])&lt;=9,"Q3",TRUE,"Q4")</f>
        <v>Q2</v>
      </c>
      <c r="AN5609" s="15" t="str">
        <f>+IFERROR(VLOOKUP(Tabla1[[#This Row],[CUENTA]],CTAS[],2,0),"OTROS")</f>
        <v>OTROS</v>
      </c>
      <c r="AP5609" s="15" t="str">
        <f>+IFERROR(VLOOKUP(Tabla1[[#This Row],[EMPLEADO]],IS[],3,0),"OTROS")</f>
        <v>CHIHUAHUA</v>
      </c>
      <c r="AQ5609" s="15" t="str">
        <f>+IFERROR(VLOOKUP(Tabla1[[#This Row],[EMPLEADO]],IS[[NÓMINA]:[INGENIERO]],2,0),"OTROS")</f>
        <v>VICTOR MENDEZ</v>
      </c>
    </row>
    <row r="5610" spans="1:43" x14ac:dyDescent="0.25">
      <c r="A5610" s="28" t="s">
        <v>14528</v>
      </c>
      <c r="B5610" s="29">
        <v>1</v>
      </c>
      <c r="C5610" s="29" t="s">
        <v>15551</v>
      </c>
      <c r="D5610" s="30" t="s">
        <v>38</v>
      </c>
      <c r="E5610" s="31" t="s">
        <v>39</v>
      </c>
      <c r="F5610" s="31" t="s">
        <v>15552</v>
      </c>
      <c r="G5610" s="88" t="s">
        <v>15553</v>
      </c>
      <c r="H5610" s="29" t="s">
        <v>11609</v>
      </c>
      <c r="I5610" s="32" t="s">
        <v>43</v>
      </c>
      <c r="J5610" s="29" t="s">
        <v>8</v>
      </c>
      <c r="K5610" s="33" t="s">
        <v>117</v>
      </c>
      <c r="L5610" s="33" t="s">
        <v>15554</v>
      </c>
      <c r="M5610" s="29" t="s">
        <v>1642</v>
      </c>
      <c r="N5610" s="29">
        <v>0</v>
      </c>
      <c r="O5610" s="29" t="s">
        <v>47</v>
      </c>
      <c r="P5610" s="33">
        <v>166</v>
      </c>
      <c r="Q5610" s="33" t="s">
        <v>48</v>
      </c>
      <c r="R5610" s="80" t="s">
        <v>49</v>
      </c>
      <c r="S5610" s="81" t="s">
        <v>50</v>
      </c>
      <c r="T5610" s="81" t="s">
        <v>51</v>
      </c>
      <c r="U5610" s="82" t="s">
        <v>52</v>
      </c>
      <c r="V5610" s="83">
        <v>1.05</v>
      </c>
      <c r="W5610" s="89">
        <v>750.75000000000011</v>
      </c>
      <c r="X5610" s="85">
        <v>1</v>
      </c>
      <c r="Y5610" s="86">
        <v>2.62</v>
      </c>
      <c r="Z5610" s="82">
        <v>5</v>
      </c>
      <c r="AA5610" s="87">
        <v>0.52400000000000002</v>
      </c>
      <c r="AB5610" s="83">
        <v>0</v>
      </c>
      <c r="AC5610" s="89">
        <v>0</v>
      </c>
      <c r="AD5610" s="90">
        <v>43628</v>
      </c>
      <c r="AE5610" s="90">
        <v>43628</v>
      </c>
      <c r="AF5610" s="82">
        <v>0</v>
      </c>
      <c r="AG5610" s="84" t="s">
        <v>53</v>
      </c>
      <c r="AH5610" s="83">
        <v>0</v>
      </c>
      <c r="AI5610" s="89">
        <v>0</v>
      </c>
      <c r="AJ5610" s="89">
        <v>0</v>
      </c>
      <c r="AK5610" s="60" t="str">
        <f>+IF(Tabla1[[#This Row],[REQUEST_TY]]="SR MANTENIMIENTO CORRECTIVO", "EMERGENCIA", "OTROS")</f>
        <v>EMERGENCIA</v>
      </c>
      <c r="AL5610" s="6" t="str">
        <f>+_xlfn.IFS(Tabla1[[#This Row],[Veces obj]]&lt;=1,"0-1",Tabla1[[#This Row],[Veces obj]]&lt;=2,"1-2",Tabla1[[#This Row],[Veces obj]]&lt;=3,"2-3",TRUE,"&gt;3")</f>
        <v>0-1</v>
      </c>
      <c r="AM5610" s="60" t="str">
        <f>+_xlfn.IFS(MONTH(Tabla1[[#This Row],[MES]])&lt;=3,"Q1",MONTH(Tabla1[[#This Row],[MES]])&lt;=6,"Q2",MONTH(Tabla1[[#This Row],[MES]])&lt;=9,"Q3",TRUE,"Q4")</f>
        <v>Q2</v>
      </c>
      <c r="AN5610" s="15" t="str">
        <f>+IFERROR(VLOOKUP(Tabla1[[#This Row],[CUENTA]],CTAS[],2,0),"OTROS")</f>
        <v>OTROS</v>
      </c>
      <c r="AP5610" s="15" t="str">
        <f>+IFERROR(VLOOKUP(Tabla1[[#This Row],[EMPLEADO]],IS[],3,0),"OTROS")</f>
        <v>OTROS</v>
      </c>
      <c r="AQ5610" s="15" t="str">
        <f>+IFERROR(VLOOKUP(Tabla1[[#This Row],[EMPLEADO]],IS[[NÓMINA]:[INGENIERO]],2,0),"OTROS")</f>
        <v>OTROS</v>
      </c>
    </row>
    <row r="5611" spans="1:43" x14ac:dyDescent="0.25">
      <c r="A5611" s="28" t="s">
        <v>14528</v>
      </c>
      <c r="B5611" s="29">
        <v>1</v>
      </c>
      <c r="C5611" s="29" t="s">
        <v>15555</v>
      </c>
      <c r="D5611" s="30" t="s">
        <v>38</v>
      </c>
      <c r="E5611" s="31" t="s">
        <v>76</v>
      </c>
      <c r="F5611" s="31" t="s">
        <v>15556</v>
      </c>
      <c r="G5611" s="88" t="s">
        <v>4971</v>
      </c>
      <c r="H5611" s="29" t="s">
        <v>124</v>
      </c>
      <c r="I5611" s="32" t="s">
        <v>43</v>
      </c>
      <c r="J5611" s="29" t="s">
        <v>8</v>
      </c>
      <c r="K5611" s="33" t="s">
        <v>234</v>
      </c>
      <c r="L5611" s="33" t="s">
        <v>732</v>
      </c>
      <c r="M5611" s="29" t="s">
        <v>94</v>
      </c>
      <c r="N5611" s="29">
        <v>0</v>
      </c>
      <c r="O5611" s="29" t="s">
        <v>47</v>
      </c>
      <c r="P5611" s="33">
        <v>17</v>
      </c>
      <c r="Q5611" s="33" t="s">
        <v>62</v>
      </c>
      <c r="R5611" s="80" t="s">
        <v>63</v>
      </c>
      <c r="S5611" s="81" t="s">
        <v>64</v>
      </c>
      <c r="T5611" s="81" t="s">
        <v>51</v>
      </c>
      <c r="U5611" s="82" t="s">
        <v>65</v>
      </c>
      <c r="V5611" s="83">
        <v>0.8</v>
      </c>
      <c r="W5611" s="89">
        <v>1092</v>
      </c>
      <c r="X5611" s="85">
        <v>1</v>
      </c>
      <c r="Y5611" s="86">
        <v>4</v>
      </c>
      <c r="Z5611" s="82">
        <v>5</v>
      </c>
      <c r="AA5611" s="87">
        <v>0.8</v>
      </c>
      <c r="AB5611" s="83">
        <v>0</v>
      </c>
      <c r="AC5611" s="89">
        <v>0</v>
      </c>
      <c r="AD5611" s="90">
        <v>43628</v>
      </c>
      <c r="AE5611" s="90">
        <v>43628</v>
      </c>
      <c r="AF5611" s="82">
        <v>0</v>
      </c>
      <c r="AG5611" s="84" t="s">
        <v>53</v>
      </c>
      <c r="AH5611" s="83">
        <v>0</v>
      </c>
      <c r="AI5611" s="89">
        <v>0</v>
      </c>
      <c r="AJ5611" s="89">
        <v>0</v>
      </c>
      <c r="AK5611" s="60" t="str">
        <f>+IF(Tabla1[[#This Row],[REQUEST_TY]]="SR MANTENIMIENTO CORRECTIVO", "EMERGENCIA", "OTROS")</f>
        <v>EMERGENCIA</v>
      </c>
      <c r="AL5611" s="6" t="str">
        <f>+_xlfn.IFS(Tabla1[[#This Row],[Veces obj]]&lt;=1,"0-1",Tabla1[[#This Row],[Veces obj]]&lt;=2,"1-2",Tabla1[[#This Row],[Veces obj]]&lt;=3,"2-3",TRUE,"&gt;3")</f>
        <v>0-1</v>
      </c>
      <c r="AM5611" s="60" t="str">
        <f>+_xlfn.IFS(MONTH(Tabla1[[#This Row],[MES]])&lt;=3,"Q1",MONTH(Tabla1[[#This Row],[MES]])&lt;=6,"Q2",MONTH(Tabla1[[#This Row],[MES]])&lt;=9,"Q3",TRUE,"Q4")</f>
        <v>Q2</v>
      </c>
      <c r="AN5611" s="15" t="str">
        <f>+IFERROR(VLOOKUP(Tabla1[[#This Row],[CUENTA]],CTAS[],2,0),"OTROS")</f>
        <v>OTROS</v>
      </c>
      <c r="AP5611" s="15" t="str">
        <f>+IFERROR(VLOOKUP(Tabla1[[#This Row],[EMPLEADO]],IS[],3,0),"OTROS")</f>
        <v>JUAREZ</v>
      </c>
      <c r="AQ5611" s="15" t="str">
        <f>+IFERROR(VLOOKUP(Tabla1[[#This Row],[EMPLEADO]],IS[[NÓMINA]:[INGENIERO]],2,0),"OTROS")</f>
        <v>MIGUEL COTA</v>
      </c>
    </row>
    <row r="5612" spans="1:43" x14ac:dyDescent="0.25">
      <c r="A5612" s="28" t="s">
        <v>14528</v>
      </c>
      <c r="B5612" s="29">
        <v>1</v>
      </c>
      <c r="C5612" s="29" t="s">
        <v>15557</v>
      </c>
      <c r="D5612" s="30" t="s">
        <v>38</v>
      </c>
      <c r="E5612" s="31" t="s">
        <v>39</v>
      </c>
      <c r="F5612" s="31" t="s">
        <v>15558</v>
      </c>
      <c r="G5612" s="88" t="s">
        <v>14848</v>
      </c>
      <c r="H5612" s="29" t="s">
        <v>784</v>
      </c>
      <c r="I5612" s="32" t="s">
        <v>43</v>
      </c>
      <c r="J5612" s="29" t="s">
        <v>8</v>
      </c>
      <c r="K5612" s="33" t="s">
        <v>117</v>
      </c>
      <c r="L5612" s="33" t="s">
        <v>14849</v>
      </c>
      <c r="M5612" s="29" t="s">
        <v>787</v>
      </c>
      <c r="N5612" s="29">
        <v>0</v>
      </c>
      <c r="O5612" s="29" t="s">
        <v>47</v>
      </c>
      <c r="P5612" s="33">
        <v>5</v>
      </c>
      <c r="Q5612" s="33" t="s">
        <v>207</v>
      </c>
      <c r="R5612" s="80" t="s">
        <v>49</v>
      </c>
      <c r="S5612" s="81" t="s">
        <v>50</v>
      </c>
      <c r="T5612" s="81" t="s">
        <v>51</v>
      </c>
      <c r="U5612" s="82" t="s">
        <v>486</v>
      </c>
      <c r="V5612" s="83">
        <v>0</v>
      </c>
      <c r="W5612" s="89">
        <v>0</v>
      </c>
      <c r="X5612" s="85">
        <v>1</v>
      </c>
      <c r="Y5612" s="86">
        <v>2.38</v>
      </c>
      <c r="Z5612" s="82">
        <v>5</v>
      </c>
      <c r="AA5612" s="87">
        <v>0.47599999999999998</v>
      </c>
      <c r="AB5612" s="83">
        <v>0</v>
      </c>
      <c r="AC5612" s="89">
        <v>0</v>
      </c>
      <c r="AD5612" s="90">
        <v>43628</v>
      </c>
      <c r="AE5612" s="90">
        <v>43628</v>
      </c>
      <c r="AF5612" s="82">
        <v>0</v>
      </c>
      <c r="AG5612" s="84" t="s">
        <v>53</v>
      </c>
      <c r="AH5612" s="83">
        <v>0</v>
      </c>
      <c r="AI5612" s="89">
        <v>0</v>
      </c>
      <c r="AJ5612" s="89">
        <v>0</v>
      </c>
      <c r="AK5612" s="60" t="str">
        <f>+IF(Tabla1[[#This Row],[REQUEST_TY]]="SR MANTENIMIENTO CORRECTIVO", "EMERGENCIA", "OTROS")</f>
        <v>EMERGENCIA</v>
      </c>
      <c r="AL5612" s="6" t="str">
        <f>+_xlfn.IFS(Tabla1[[#This Row],[Veces obj]]&lt;=1,"0-1",Tabla1[[#This Row],[Veces obj]]&lt;=2,"1-2",Tabla1[[#This Row],[Veces obj]]&lt;=3,"2-3",TRUE,"&gt;3")</f>
        <v>0-1</v>
      </c>
      <c r="AM5612" s="60" t="str">
        <f>+_xlfn.IFS(MONTH(Tabla1[[#This Row],[MES]])&lt;=3,"Q1",MONTH(Tabla1[[#This Row],[MES]])&lt;=6,"Q2",MONTH(Tabla1[[#This Row],[MES]])&lt;=9,"Q3",TRUE,"Q4")</f>
        <v>Q2</v>
      </c>
      <c r="AN5612" s="15" t="str">
        <f>+IFERROR(VLOOKUP(Tabla1[[#This Row],[CUENTA]],CTAS[],2,0),"OTROS")</f>
        <v>OTROS</v>
      </c>
      <c r="AP5612" s="15" t="str">
        <f>+IFERROR(VLOOKUP(Tabla1[[#This Row],[EMPLEADO]],IS[],3,0),"OTROS")</f>
        <v>OTROS</v>
      </c>
      <c r="AQ5612" s="15" t="str">
        <f>+IFERROR(VLOOKUP(Tabla1[[#This Row],[EMPLEADO]],IS[[NÓMINA]:[INGENIERO]],2,0),"OTROS")</f>
        <v>OTROS</v>
      </c>
    </row>
    <row r="5613" spans="1:43" x14ac:dyDescent="0.25">
      <c r="A5613" s="28" t="s">
        <v>14528</v>
      </c>
      <c r="B5613" s="29">
        <v>1</v>
      </c>
      <c r="C5613" s="29" t="s">
        <v>15559</v>
      </c>
      <c r="D5613" s="30" t="s">
        <v>38</v>
      </c>
      <c r="E5613" s="31" t="s">
        <v>725</v>
      </c>
      <c r="F5613" s="31" t="s">
        <v>15560</v>
      </c>
      <c r="G5613" s="88" t="s">
        <v>2100</v>
      </c>
      <c r="H5613" s="29" t="s">
        <v>79</v>
      </c>
      <c r="I5613" s="32" t="s">
        <v>43</v>
      </c>
      <c r="J5613" s="29" t="s">
        <v>8</v>
      </c>
      <c r="K5613" s="33" t="s">
        <v>102</v>
      </c>
      <c r="L5613" s="33" t="s">
        <v>1471</v>
      </c>
      <c r="M5613" s="29" t="s">
        <v>1150</v>
      </c>
      <c r="N5613" s="29">
        <v>0</v>
      </c>
      <c r="O5613" s="29" t="s">
        <v>47</v>
      </c>
      <c r="P5613" s="33">
        <v>23</v>
      </c>
      <c r="Q5613" s="33" t="s">
        <v>62</v>
      </c>
      <c r="R5613" s="80" t="s">
        <v>223</v>
      </c>
      <c r="S5613" s="81" t="s">
        <v>139</v>
      </c>
      <c r="T5613" s="81" t="s">
        <v>51</v>
      </c>
      <c r="U5613" s="82" t="s">
        <v>262</v>
      </c>
      <c r="V5613" s="83">
        <v>1.05</v>
      </c>
      <c r="W5613" s="89">
        <v>1651.6500000000003</v>
      </c>
      <c r="X5613" s="85">
        <v>1</v>
      </c>
      <c r="Y5613" s="86">
        <v>1.94</v>
      </c>
      <c r="Z5613" s="82">
        <v>4</v>
      </c>
      <c r="AA5613" s="87">
        <v>0.48499999999999999</v>
      </c>
      <c r="AB5613" s="83">
        <v>0</v>
      </c>
      <c r="AC5613" s="89">
        <v>0</v>
      </c>
      <c r="AD5613" s="90">
        <v>43628</v>
      </c>
      <c r="AE5613" s="90">
        <v>43628</v>
      </c>
      <c r="AF5613" s="82">
        <v>0</v>
      </c>
      <c r="AG5613" s="84" t="s">
        <v>53</v>
      </c>
      <c r="AH5613" s="83">
        <v>0</v>
      </c>
      <c r="AI5613" s="89">
        <v>0</v>
      </c>
      <c r="AJ5613" s="89">
        <v>0</v>
      </c>
      <c r="AK5613" s="60" t="str">
        <f>+IF(Tabla1[[#This Row],[REQUEST_TY]]="SR MANTENIMIENTO CORRECTIVO", "EMERGENCIA", "OTROS")</f>
        <v>EMERGENCIA</v>
      </c>
      <c r="AL5613" s="6" t="str">
        <f>+_xlfn.IFS(Tabla1[[#This Row],[Veces obj]]&lt;=1,"0-1",Tabla1[[#This Row],[Veces obj]]&lt;=2,"1-2",Tabla1[[#This Row],[Veces obj]]&lt;=3,"2-3",TRUE,"&gt;3")</f>
        <v>0-1</v>
      </c>
      <c r="AM5613" s="60" t="str">
        <f>+_xlfn.IFS(MONTH(Tabla1[[#This Row],[MES]])&lt;=3,"Q1",MONTH(Tabla1[[#This Row],[MES]])&lt;=6,"Q2",MONTH(Tabla1[[#This Row],[MES]])&lt;=9,"Q3",TRUE,"Q4")</f>
        <v>Q2</v>
      </c>
      <c r="AN5613" s="15" t="str">
        <f>+IFERROR(VLOOKUP(Tabla1[[#This Row],[CUENTA]],CTAS[],2,0),"OTROS")</f>
        <v>OTROS</v>
      </c>
      <c r="AP5613" s="15" t="str">
        <f>+IFERROR(VLOOKUP(Tabla1[[#This Row],[EMPLEADO]],IS[],3,0),"OTROS")</f>
        <v>OTROS</v>
      </c>
      <c r="AQ5613" s="15" t="str">
        <f>+IFERROR(VLOOKUP(Tabla1[[#This Row],[EMPLEADO]],IS[[NÓMINA]:[INGENIERO]],2,0),"OTROS")</f>
        <v>OTROS</v>
      </c>
    </row>
    <row r="5614" spans="1:43" x14ac:dyDescent="0.25">
      <c r="A5614" s="28" t="s">
        <v>14528</v>
      </c>
      <c r="B5614" s="29">
        <v>1</v>
      </c>
      <c r="C5614" s="29" t="s">
        <v>15561</v>
      </c>
      <c r="D5614" s="30" t="s">
        <v>3346</v>
      </c>
      <c r="E5614" s="31" t="s">
        <v>226</v>
      </c>
      <c r="F5614" s="31" t="s">
        <v>15562</v>
      </c>
      <c r="G5614" s="88" t="s">
        <v>15563</v>
      </c>
      <c r="H5614" s="29" t="s">
        <v>101</v>
      </c>
      <c r="I5614" s="32" t="s">
        <v>43</v>
      </c>
      <c r="J5614" s="29" t="s">
        <v>8</v>
      </c>
      <c r="K5614" s="33" t="s">
        <v>144</v>
      </c>
      <c r="L5614" s="33" t="s">
        <v>639</v>
      </c>
      <c r="M5614" s="29" t="s">
        <v>640</v>
      </c>
      <c r="N5614" s="29">
        <v>0</v>
      </c>
      <c r="O5614" s="29" t="s">
        <v>105</v>
      </c>
      <c r="P5614" s="33" t="s">
        <v>822</v>
      </c>
      <c r="Q5614" s="33" t="s">
        <v>48</v>
      </c>
      <c r="R5614" s="80" t="s">
        <v>153</v>
      </c>
      <c r="S5614" s="81" t="s">
        <v>50</v>
      </c>
      <c r="T5614" s="81" t="s">
        <v>51</v>
      </c>
      <c r="U5614" s="82" t="s">
        <v>52</v>
      </c>
      <c r="V5614" s="83">
        <v>1</v>
      </c>
      <c r="W5614" s="89">
        <v>468</v>
      </c>
      <c r="X5614" s="85">
        <v>0</v>
      </c>
      <c r="Y5614" s="86">
        <v>5</v>
      </c>
      <c r="Z5614" s="82">
        <v>5</v>
      </c>
      <c r="AA5614" s="87">
        <v>1</v>
      </c>
      <c r="AB5614" s="83">
        <v>0</v>
      </c>
      <c r="AC5614" s="89">
        <v>0</v>
      </c>
      <c r="AD5614" s="90">
        <v>43628</v>
      </c>
      <c r="AE5614" s="90">
        <v>43628</v>
      </c>
      <c r="AF5614" s="82">
        <v>0</v>
      </c>
      <c r="AG5614" s="84" t="s">
        <v>53</v>
      </c>
      <c r="AH5614" s="83">
        <v>0</v>
      </c>
      <c r="AI5614" s="89">
        <v>0</v>
      </c>
      <c r="AJ5614" s="89">
        <v>0</v>
      </c>
      <c r="AK5614" s="60" t="str">
        <f>+IF(Tabla1[[#This Row],[REQUEST_TY]]="SR MANTENIMIENTO CORRECTIVO", "EMERGENCIA", "OTROS")</f>
        <v>OTROS</v>
      </c>
      <c r="AL5614" s="6" t="str">
        <f>+_xlfn.IFS(Tabla1[[#This Row],[Veces obj]]&lt;=1,"0-1",Tabla1[[#This Row],[Veces obj]]&lt;=2,"1-2",Tabla1[[#This Row],[Veces obj]]&lt;=3,"2-3",TRUE,"&gt;3")</f>
        <v>0-1</v>
      </c>
      <c r="AM5614" s="60" t="str">
        <f>+_xlfn.IFS(MONTH(Tabla1[[#This Row],[MES]])&lt;=3,"Q1",MONTH(Tabla1[[#This Row],[MES]])&lt;=6,"Q2",MONTH(Tabla1[[#This Row],[MES]])&lt;=9,"Q3",TRUE,"Q4")</f>
        <v>Q2</v>
      </c>
      <c r="AN5614" s="15" t="str">
        <f>+IFERROR(VLOOKUP(Tabla1[[#This Row],[CUENTA]],CTAS[],2,0),"OTROS")</f>
        <v>OTROS</v>
      </c>
      <c r="AP5614" s="15" t="str">
        <f>+IFERROR(VLOOKUP(Tabla1[[#This Row],[EMPLEADO]],IS[],3,0),"OTROS")</f>
        <v>OTROS</v>
      </c>
      <c r="AQ5614" s="15" t="str">
        <f>+IFERROR(VLOOKUP(Tabla1[[#This Row],[EMPLEADO]],IS[[NÓMINA]:[INGENIERO]],2,0),"OTROS")</f>
        <v>OTROS</v>
      </c>
    </row>
    <row r="5615" spans="1:43" x14ac:dyDescent="0.25">
      <c r="A5615" s="28" t="s">
        <v>14528</v>
      </c>
      <c r="B5615" s="29">
        <v>1</v>
      </c>
      <c r="C5615" s="29" t="s">
        <v>15564</v>
      </c>
      <c r="D5615" s="30" t="s">
        <v>38</v>
      </c>
      <c r="E5615" s="31" t="s">
        <v>89</v>
      </c>
      <c r="F5615" s="31" t="s">
        <v>15565</v>
      </c>
      <c r="G5615" s="88" t="s">
        <v>12242</v>
      </c>
      <c r="H5615" s="29" t="s">
        <v>70</v>
      </c>
      <c r="I5615" s="32" t="s">
        <v>43</v>
      </c>
      <c r="J5615" s="29" t="s">
        <v>8</v>
      </c>
      <c r="K5615" s="33" t="s">
        <v>92</v>
      </c>
      <c r="L5615" s="33" t="s">
        <v>93</v>
      </c>
      <c r="M5615" s="29" t="s">
        <v>94</v>
      </c>
      <c r="N5615" s="29">
        <v>1</v>
      </c>
      <c r="O5615" s="29" t="s">
        <v>47</v>
      </c>
      <c r="P5615" s="33">
        <v>43</v>
      </c>
      <c r="Q5615" s="33" t="s">
        <v>82</v>
      </c>
      <c r="R5615" s="80" t="s">
        <v>95</v>
      </c>
      <c r="S5615" s="81" t="s">
        <v>64</v>
      </c>
      <c r="T5615" s="81" t="s">
        <v>51</v>
      </c>
      <c r="U5615" s="82" t="s">
        <v>83</v>
      </c>
      <c r="V5615" s="83">
        <v>1.05</v>
      </c>
      <c r="W5615" s="89">
        <v>0</v>
      </c>
      <c r="X5615" s="85">
        <v>1</v>
      </c>
      <c r="Y5615" s="86">
        <v>0</v>
      </c>
      <c r="Z5615" s="82">
        <v>5</v>
      </c>
      <c r="AA5615" s="87">
        <v>0</v>
      </c>
      <c r="AB5615" s="83">
        <v>0</v>
      </c>
      <c r="AC5615" s="89">
        <v>0</v>
      </c>
      <c r="AD5615" s="90">
        <v>43628</v>
      </c>
      <c r="AE5615" s="90">
        <v>43628</v>
      </c>
      <c r="AF5615" s="82">
        <v>0</v>
      </c>
      <c r="AG5615" s="84" t="s">
        <v>53</v>
      </c>
      <c r="AH5615" s="83">
        <v>0</v>
      </c>
      <c r="AI5615" s="89">
        <v>0</v>
      </c>
      <c r="AJ5615" s="89">
        <v>0</v>
      </c>
      <c r="AK5615" s="60" t="str">
        <f>+IF(Tabla1[[#This Row],[REQUEST_TY]]="SR MANTENIMIENTO CORRECTIVO", "EMERGENCIA", "OTROS")</f>
        <v>EMERGENCIA</v>
      </c>
      <c r="AL5615" s="6" t="str">
        <f>+_xlfn.IFS(Tabla1[[#This Row],[Veces obj]]&lt;=1,"0-1",Tabla1[[#This Row],[Veces obj]]&lt;=2,"1-2",Tabla1[[#This Row],[Veces obj]]&lt;=3,"2-3",TRUE,"&gt;3")</f>
        <v>0-1</v>
      </c>
      <c r="AM5615" s="60" t="str">
        <f>+_xlfn.IFS(MONTH(Tabla1[[#This Row],[MES]])&lt;=3,"Q1",MONTH(Tabla1[[#This Row],[MES]])&lt;=6,"Q2",MONTH(Tabla1[[#This Row],[MES]])&lt;=9,"Q3",TRUE,"Q4")</f>
        <v>Q2</v>
      </c>
      <c r="AN5615" s="15" t="str">
        <f>+IFERROR(VLOOKUP(Tabla1[[#This Row],[CUENTA]],CTAS[],2,0),"OTROS")</f>
        <v>OTROS</v>
      </c>
      <c r="AP5615" s="15" t="str">
        <f>+IFERROR(VLOOKUP(Tabla1[[#This Row],[EMPLEADO]],IS[],3,0),"OTROS")</f>
        <v>OTROS</v>
      </c>
      <c r="AQ5615" s="15" t="str">
        <f>+IFERROR(VLOOKUP(Tabla1[[#This Row],[EMPLEADO]],IS[[NÓMINA]:[INGENIERO]],2,0),"OTROS")</f>
        <v>OTROS</v>
      </c>
    </row>
    <row r="5616" spans="1:43" x14ac:dyDescent="0.25">
      <c r="A5616" s="28" t="s">
        <v>14528</v>
      </c>
      <c r="B5616" s="29">
        <v>1</v>
      </c>
      <c r="C5616" s="29" t="s">
        <v>15566</v>
      </c>
      <c r="D5616" s="30" t="s">
        <v>38</v>
      </c>
      <c r="E5616" s="31" t="s">
        <v>113</v>
      </c>
      <c r="F5616" s="31" t="s">
        <v>15567</v>
      </c>
      <c r="G5616" s="88" t="s">
        <v>15568</v>
      </c>
      <c r="H5616" s="29" t="s">
        <v>124</v>
      </c>
      <c r="I5616" s="32" t="s">
        <v>43</v>
      </c>
      <c r="J5616" s="29" t="s">
        <v>8</v>
      </c>
      <c r="K5616" s="33" t="s">
        <v>125</v>
      </c>
      <c r="L5616" s="33" t="s">
        <v>4709</v>
      </c>
      <c r="M5616" s="29" t="s">
        <v>73</v>
      </c>
      <c r="N5616" s="29">
        <v>0</v>
      </c>
      <c r="O5616" s="29" t="s">
        <v>47</v>
      </c>
      <c r="P5616" s="33">
        <v>645</v>
      </c>
      <c r="Q5616" s="33" t="s">
        <v>48</v>
      </c>
      <c r="R5616" s="80" t="s">
        <v>49</v>
      </c>
      <c r="S5616" s="81" t="s">
        <v>50</v>
      </c>
      <c r="T5616" s="81" t="s">
        <v>51</v>
      </c>
      <c r="U5616" s="82" t="s">
        <v>52</v>
      </c>
      <c r="V5616" s="83">
        <v>1.05</v>
      </c>
      <c r="W5616" s="89">
        <v>750.75000000000011</v>
      </c>
      <c r="X5616" s="85">
        <v>1</v>
      </c>
      <c r="Y5616" s="86">
        <v>0.37</v>
      </c>
      <c r="Z5616" s="82">
        <v>5</v>
      </c>
      <c r="AA5616" s="87">
        <v>7.3999999999999996E-2</v>
      </c>
      <c r="AB5616" s="83">
        <v>0</v>
      </c>
      <c r="AC5616" s="89">
        <v>0</v>
      </c>
      <c r="AD5616" s="90">
        <v>43627</v>
      </c>
      <c r="AE5616" s="90">
        <v>43628</v>
      </c>
      <c r="AF5616" s="82">
        <v>1</v>
      </c>
      <c r="AG5616" s="84" t="s">
        <v>53</v>
      </c>
      <c r="AH5616" s="83">
        <v>0</v>
      </c>
      <c r="AI5616" s="89">
        <v>0</v>
      </c>
      <c r="AJ5616" s="89">
        <v>0</v>
      </c>
      <c r="AK5616" s="60" t="str">
        <f>+IF(Tabla1[[#This Row],[REQUEST_TY]]="SR MANTENIMIENTO CORRECTIVO", "EMERGENCIA", "OTROS")</f>
        <v>EMERGENCIA</v>
      </c>
      <c r="AL5616" s="6" t="str">
        <f>+_xlfn.IFS(Tabla1[[#This Row],[Veces obj]]&lt;=1,"0-1",Tabla1[[#This Row],[Veces obj]]&lt;=2,"1-2",Tabla1[[#This Row],[Veces obj]]&lt;=3,"2-3",TRUE,"&gt;3")</f>
        <v>0-1</v>
      </c>
      <c r="AM5616" s="60" t="str">
        <f>+_xlfn.IFS(MONTH(Tabla1[[#This Row],[MES]])&lt;=3,"Q1",MONTH(Tabla1[[#This Row],[MES]])&lt;=6,"Q2",MONTH(Tabla1[[#This Row],[MES]])&lt;=9,"Q3",TRUE,"Q4")</f>
        <v>Q2</v>
      </c>
      <c r="AN5616" s="15" t="str">
        <f>+IFERROR(VLOOKUP(Tabla1[[#This Row],[CUENTA]],CTAS[],2,0),"OTROS")</f>
        <v>OTROS</v>
      </c>
      <c r="AP5616" s="15" t="str">
        <f>+IFERROR(VLOOKUP(Tabla1[[#This Row],[EMPLEADO]],IS[],3,0),"OTROS")</f>
        <v>JUAREZ</v>
      </c>
      <c r="AQ5616" s="15" t="str">
        <f>+IFERROR(VLOOKUP(Tabla1[[#This Row],[EMPLEADO]],IS[[NÓMINA]:[INGENIERO]],2,0),"OTROS")</f>
        <v>MIGUEL COTA</v>
      </c>
    </row>
    <row r="5617" spans="1:43" x14ac:dyDescent="0.25">
      <c r="A5617" s="28" t="s">
        <v>14528</v>
      </c>
      <c r="B5617" s="29">
        <v>1</v>
      </c>
      <c r="C5617" s="29" t="s">
        <v>15569</v>
      </c>
      <c r="D5617" s="30" t="s">
        <v>38</v>
      </c>
      <c r="E5617" s="31" t="s">
        <v>725</v>
      </c>
      <c r="F5617" s="31" t="s">
        <v>15570</v>
      </c>
      <c r="G5617" s="88" t="s">
        <v>10813</v>
      </c>
      <c r="H5617" s="29" t="s">
        <v>453</v>
      </c>
      <c r="I5617" s="32" t="s">
        <v>43</v>
      </c>
      <c r="J5617" s="29" t="s">
        <v>8</v>
      </c>
      <c r="K5617" s="33" t="s">
        <v>59</v>
      </c>
      <c r="L5617" s="33" t="s">
        <v>4305</v>
      </c>
      <c r="M5617" s="29" t="s">
        <v>455</v>
      </c>
      <c r="N5617" s="29">
        <v>0</v>
      </c>
      <c r="O5617" s="29" t="s">
        <v>47</v>
      </c>
      <c r="P5617" s="33">
        <v>12</v>
      </c>
      <c r="Q5617" s="33" t="s">
        <v>194</v>
      </c>
      <c r="R5617" s="80" t="s">
        <v>223</v>
      </c>
      <c r="S5617" s="81" t="s">
        <v>139</v>
      </c>
      <c r="T5617" s="81" t="s">
        <v>51</v>
      </c>
      <c r="U5617" s="82" t="s">
        <v>224</v>
      </c>
      <c r="V5617" s="83">
        <v>0.8</v>
      </c>
      <c r="W5617" s="89">
        <v>1258.4000000000003</v>
      </c>
      <c r="X5617" s="85">
        <v>1</v>
      </c>
      <c r="Y5617" s="86">
        <v>2.57</v>
      </c>
      <c r="Z5617" s="82">
        <v>4</v>
      </c>
      <c r="AA5617" s="87">
        <v>0.64249999999999996</v>
      </c>
      <c r="AB5617" s="83">
        <v>0</v>
      </c>
      <c r="AC5617" s="89">
        <v>0</v>
      </c>
      <c r="AD5617" s="90">
        <v>43628</v>
      </c>
      <c r="AE5617" s="90">
        <v>43628</v>
      </c>
      <c r="AF5617" s="82">
        <v>0</v>
      </c>
      <c r="AG5617" s="84" t="s">
        <v>53</v>
      </c>
      <c r="AH5617" s="83">
        <v>0</v>
      </c>
      <c r="AI5617" s="89">
        <v>0</v>
      </c>
      <c r="AJ5617" s="89">
        <v>0</v>
      </c>
      <c r="AK5617" s="60" t="str">
        <f>+IF(Tabla1[[#This Row],[REQUEST_TY]]="SR MANTENIMIENTO CORRECTIVO", "EMERGENCIA", "OTROS")</f>
        <v>EMERGENCIA</v>
      </c>
      <c r="AL5617" s="6" t="str">
        <f>+_xlfn.IFS(Tabla1[[#This Row],[Veces obj]]&lt;=1,"0-1",Tabla1[[#This Row],[Veces obj]]&lt;=2,"1-2",Tabla1[[#This Row],[Veces obj]]&lt;=3,"2-3",TRUE,"&gt;3")</f>
        <v>0-1</v>
      </c>
      <c r="AM5617" s="60" t="str">
        <f>+_xlfn.IFS(MONTH(Tabla1[[#This Row],[MES]])&lt;=3,"Q1",MONTH(Tabla1[[#This Row],[MES]])&lt;=6,"Q2",MONTH(Tabla1[[#This Row],[MES]])&lt;=9,"Q3",TRUE,"Q4")</f>
        <v>Q2</v>
      </c>
      <c r="AN5617" s="15" t="str">
        <f>+IFERROR(VLOOKUP(Tabla1[[#This Row],[CUENTA]],CTAS[],2,0),"OTROS")</f>
        <v>OTROS</v>
      </c>
      <c r="AP5617" s="15" t="str">
        <f>+IFERROR(VLOOKUP(Tabla1[[#This Row],[EMPLEADO]],IS[],3,0),"OTROS")</f>
        <v>OTROS</v>
      </c>
      <c r="AQ5617" s="15" t="str">
        <f>+IFERROR(VLOOKUP(Tabla1[[#This Row],[EMPLEADO]],IS[[NÓMINA]:[INGENIERO]],2,0),"OTROS")</f>
        <v>OTROS</v>
      </c>
    </row>
    <row r="5618" spans="1:43" x14ac:dyDescent="0.25">
      <c r="A5618" s="28" t="s">
        <v>14528</v>
      </c>
      <c r="B5618" s="29">
        <v>1</v>
      </c>
      <c r="C5618" s="29" t="s">
        <v>15571</v>
      </c>
      <c r="D5618" s="30" t="s">
        <v>818</v>
      </c>
      <c r="E5618" s="31" t="s">
        <v>10568</v>
      </c>
      <c r="F5618" s="31" t="s">
        <v>15572</v>
      </c>
      <c r="G5618" s="88" t="s">
        <v>12102</v>
      </c>
      <c r="H5618" s="29" t="s">
        <v>213</v>
      </c>
      <c r="I5618" s="32" t="s">
        <v>43</v>
      </c>
      <c r="J5618" s="29" t="s">
        <v>8</v>
      </c>
      <c r="K5618" s="33" t="s">
        <v>59</v>
      </c>
      <c r="L5618" s="33" t="s">
        <v>6913</v>
      </c>
      <c r="M5618" s="29" t="s">
        <v>640</v>
      </c>
      <c r="N5618" s="29">
        <v>0</v>
      </c>
      <c r="O5618" s="29" t="s">
        <v>47</v>
      </c>
      <c r="P5618" s="33" t="s">
        <v>822</v>
      </c>
      <c r="Q5618" s="33" t="s">
        <v>48</v>
      </c>
      <c r="R5618" s="80" t="s">
        <v>223</v>
      </c>
      <c r="S5618" s="81" t="s">
        <v>139</v>
      </c>
      <c r="T5618" s="81" t="s">
        <v>51</v>
      </c>
      <c r="U5618" s="82" t="s">
        <v>353</v>
      </c>
      <c r="V5618" s="83">
        <v>1</v>
      </c>
      <c r="W5618" s="89">
        <v>1573.0000000000002</v>
      </c>
      <c r="X5618" s="85">
        <v>1</v>
      </c>
      <c r="Y5618" s="86">
        <v>10.84</v>
      </c>
      <c r="Z5618" s="82">
        <v>4</v>
      </c>
      <c r="AA5618" s="87">
        <v>2.71</v>
      </c>
      <c r="AB5618" s="83">
        <v>0.42749999999999999</v>
      </c>
      <c r="AC5618" s="89">
        <v>-672.4575000000001</v>
      </c>
      <c r="AD5618" s="90">
        <v>43627</v>
      </c>
      <c r="AE5618" s="90">
        <v>43628</v>
      </c>
      <c r="AF5618" s="82">
        <v>1</v>
      </c>
      <c r="AG5618" s="84" t="s">
        <v>53</v>
      </c>
      <c r="AH5618" s="83">
        <v>0</v>
      </c>
      <c r="AI5618" s="89">
        <v>0</v>
      </c>
      <c r="AJ5618" s="89">
        <v>0</v>
      </c>
      <c r="AK5618" s="60" t="str">
        <f>+IF(Tabla1[[#This Row],[REQUEST_TY]]="SR MANTENIMIENTO CORRECTIVO", "EMERGENCIA", "OTROS")</f>
        <v>OTROS</v>
      </c>
      <c r="AL5618" s="6" t="str">
        <f>+_xlfn.IFS(Tabla1[[#This Row],[Veces obj]]&lt;=1,"0-1",Tabla1[[#This Row],[Veces obj]]&lt;=2,"1-2",Tabla1[[#This Row],[Veces obj]]&lt;=3,"2-3",TRUE,"&gt;3")</f>
        <v>2-3</v>
      </c>
      <c r="AM5618" s="60" t="str">
        <f>+_xlfn.IFS(MONTH(Tabla1[[#This Row],[MES]])&lt;=3,"Q1",MONTH(Tabla1[[#This Row],[MES]])&lt;=6,"Q2",MONTH(Tabla1[[#This Row],[MES]])&lt;=9,"Q3",TRUE,"Q4")</f>
        <v>Q2</v>
      </c>
      <c r="AN5618" s="15" t="str">
        <f>+IFERROR(VLOOKUP(Tabla1[[#This Row],[CUENTA]],CTAS[],2,0),"OTROS")</f>
        <v>OTROS</v>
      </c>
      <c r="AP5618" s="15" t="str">
        <f>+IFERROR(VLOOKUP(Tabla1[[#This Row],[EMPLEADO]],IS[],3,0),"OTROS")</f>
        <v>OTROS</v>
      </c>
      <c r="AQ5618" s="15" t="str">
        <f>+IFERROR(VLOOKUP(Tabla1[[#This Row],[EMPLEADO]],IS[[NÓMINA]:[INGENIERO]],2,0),"OTROS")</f>
        <v>OTROS</v>
      </c>
    </row>
    <row r="5619" spans="1:43" x14ac:dyDescent="0.25">
      <c r="A5619" s="28" t="s">
        <v>14528</v>
      </c>
      <c r="B5619" s="29">
        <v>1</v>
      </c>
      <c r="C5619" s="29" t="s">
        <v>15573</v>
      </c>
      <c r="D5619" s="30" t="s">
        <v>3346</v>
      </c>
      <c r="E5619" s="31" t="s">
        <v>226</v>
      </c>
      <c r="F5619" s="31" t="s">
        <v>15574</v>
      </c>
      <c r="G5619" s="88" t="s">
        <v>15575</v>
      </c>
      <c r="H5619" s="29" t="s">
        <v>101</v>
      </c>
      <c r="I5619" s="32" t="s">
        <v>43</v>
      </c>
      <c r="J5619" s="29" t="s">
        <v>8</v>
      </c>
      <c r="K5619" s="33" t="s">
        <v>144</v>
      </c>
      <c r="L5619" s="33" t="s">
        <v>639</v>
      </c>
      <c r="M5619" s="29" t="s">
        <v>640</v>
      </c>
      <c r="N5619" s="29">
        <v>0</v>
      </c>
      <c r="O5619" s="29" t="s">
        <v>105</v>
      </c>
      <c r="P5619" s="33" t="s">
        <v>822</v>
      </c>
      <c r="Q5619" s="33" t="s">
        <v>48</v>
      </c>
      <c r="R5619" s="80" t="s">
        <v>153</v>
      </c>
      <c r="S5619" s="81" t="s">
        <v>50</v>
      </c>
      <c r="T5619" s="81" t="s">
        <v>51</v>
      </c>
      <c r="U5619" s="82" t="s">
        <v>52</v>
      </c>
      <c r="V5619" s="83">
        <v>1</v>
      </c>
      <c r="W5619" s="89">
        <v>468</v>
      </c>
      <c r="X5619" s="85">
        <v>0</v>
      </c>
      <c r="Y5619" s="86">
        <v>5</v>
      </c>
      <c r="Z5619" s="82">
        <v>5</v>
      </c>
      <c r="AA5619" s="87">
        <v>1</v>
      </c>
      <c r="AB5619" s="83">
        <v>0</v>
      </c>
      <c r="AC5619" s="89">
        <v>0</v>
      </c>
      <c r="AD5619" s="90">
        <v>43627</v>
      </c>
      <c r="AE5619" s="90">
        <v>43628</v>
      </c>
      <c r="AF5619" s="82">
        <v>1</v>
      </c>
      <c r="AG5619" s="84" t="s">
        <v>53</v>
      </c>
      <c r="AH5619" s="83">
        <v>0</v>
      </c>
      <c r="AI5619" s="89">
        <v>0</v>
      </c>
      <c r="AJ5619" s="89">
        <v>0</v>
      </c>
      <c r="AK5619" s="60" t="str">
        <f>+IF(Tabla1[[#This Row],[REQUEST_TY]]="SR MANTENIMIENTO CORRECTIVO", "EMERGENCIA", "OTROS")</f>
        <v>OTROS</v>
      </c>
      <c r="AL5619" s="6" t="str">
        <f>+_xlfn.IFS(Tabla1[[#This Row],[Veces obj]]&lt;=1,"0-1",Tabla1[[#This Row],[Veces obj]]&lt;=2,"1-2",Tabla1[[#This Row],[Veces obj]]&lt;=3,"2-3",TRUE,"&gt;3")</f>
        <v>0-1</v>
      </c>
      <c r="AM5619" s="60" t="str">
        <f>+_xlfn.IFS(MONTH(Tabla1[[#This Row],[MES]])&lt;=3,"Q1",MONTH(Tabla1[[#This Row],[MES]])&lt;=6,"Q2",MONTH(Tabla1[[#This Row],[MES]])&lt;=9,"Q3",TRUE,"Q4")</f>
        <v>Q2</v>
      </c>
      <c r="AN5619" s="15" t="str">
        <f>+IFERROR(VLOOKUP(Tabla1[[#This Row],[CUENTA]],CTAS[],2,0),"OTROS")</f>
        <v>OTROS</v>
      </c>
      <c r="AP5619" s="15" t="str">
        <f>+IFERROR(VLOOKUP(Tabla1[[#This Row],[EMPLEADO]],IS[],3,0),"OTROS")</f>
        <v>OTROS</v>
      </c>
      <c r="AQ5619" s="15" t="str">
        <f>+IFERROR(VLOOKUP(Tabla1[[#This Row],[EMPLEADO]],IS[[NÓMINA]:[INGENIERO]],2,0),"OTROS")</f>
        <v>OTROS</v>
      </c>
    </row>
    <row r="5620" spans="1:43" x14ac:dyDescent="0.25">
      <c r="A5620" s="28" t="s">
        <v>14528</v>
      </c>
      <c r="B5620" s="29">
        <v>1</v>
      </c>
      <c r="C5620" s="29" t="s">
        <v>15576</v>
      </c>
      <c r="D5620" s="30" t="s">
        <v>3346</v>
      </c>
      <c r="E5620" s="31" t="s">
        <v>226</v>
      </c>
      <c r="F5620" s="31" t="s">
        <v>15577</v>
      </c>
      <c r="G5620" s="88" t="s">
        <v>13994</v>
      </c>
      <c r="H5620" s="29" t="s">
        <v>101</v>
      </c>
      <c r="I5620" s="32" t="s">
        <v>43</v>
      </c>
      <c r="J5620" s="29" t="s">
        <v>8</v>
      </c>
      <c r="K5620" s="33" t="s">
        <v>144</v>
      </c>
      <c r="L5620" s="33" t="s">
        <v>639</v>
      </c>
      <c r="M5620" s="29" t="s">
        <v>640</v>
      </c>
      <c r="N5620" s="29">
        <v>0</v>
      </c>
      <c r="O5620" s="29" t="s">
        <v>105</v>
      </c>
      <c r="P5620" s="33" t="s">
        <v>822</v>
      </c>
      <c r="Q5620" s="33" t="s">
        <v>48</v>
      </c>
      <c r="R5620" s="80" t="s">
        <v>153</v>
      </c>
      <c r="S5620" s="81" t="s">
        <v>50</v>
      </c>
      <c r="T5620" s="81" t="s">
        <v>51</v>
      </c>
      <c r="U5620" s="82" t="s">
        <v>52</v>
      </c>
      <c r="V5620" s="83">
        <v>1</v>
      </c>
      <c r="W5620" s="89">
        <v>468</v>
      </c>
      <c r="X5620" s="85">
        <v>0</v>
      </c>
      <c r="Y5620" s="86">
        <v>5</v>
      </c>
      <c r="Z5620" s="82">
        <v>5</v>
      </c>
      <c r="AA5620" s="87">
        <v>1</v>
      </c>
      <c r="AB5620" s="83">
        <v>0</v>
      </c>
      <c r="AC5620" s="89">
        <v>0</v>
      </c>
      <c r="AD5620" s="90">
        <v>43627</v>
      </c>
      <c r="AE5620" s="90">
        <v>43628</v>
      </c>
      <c r="AF5620" s="82">
        <v>1</v>
      </c>
      <c r="AG5620" s="84" t="s">
        <v>53</v>
      </c>
      <c r="AH5620" s="83">
        <v>0</v>
      </c>
      <c r="AI5620" s="89">
        <v>0</v>
      </c>
      <c r="AJ5620" s="89">
        <v>0</v>
      </c>
      <c r="AK5620" s="60" t="str">
        <f>+IF(Tabla1[[#This Row],[REQUEST_TY]]="SR MANTENIMIENTO CORRECTIVO", "EMERGENCIA", "OTROS")</f>
        <v>OTROS</v>
      </c>
      <c r="AL5620" s="6" t="str">
        <f>+_xlfn.IFS(Tabla1[[#This Row],[Veces obj]]&lt;=1,"0-1",Tabla1[[#This Row],[Veces obj]]&lt;=2,"1-2",Tabla1[[#This Row],[Veces obj]]&lt;=3,"2-3",TRUE,"&gt;3")</f>
        <v>0-1</v>
      </c>
      <c r="AM5620" s="60" t="str">
        <f>+_xlfn.IFS(MONTH(Tabla1[[#This Row],[MES]])&lt;=3,"Q1",MONTH(Tabla1[[#This Row],[MES]])&lt;=6,"Q2",MONTH(Tabla1[[#This Row],[MES]])&lt;=9,"Q3",TRUE,"Q4")</f>
        <v>Q2</v>
      </c>
      <c r="AN5620" s="15" t="str">
        <f>+IFERROR(VLOOKUP(Tabla1[[#This Row],[CUENTA]],CTAS[],2,0),"OTROS")</f>
        <v>OTROS</v>
      </c>
      <c r="AP5620" s="15" t="str">
        <f>+IFERROR(VLOOKUP(Tabla1[[#This Row],[EMPLEADO]],IS[],3,0),"OTROS")</f>
        <v>OTROS</v>
      </c>
      <c r="AQ5620" s="15" t="str">
        <f>+IFERROR(VLOOKUP(Tabla1[[#This Row],[EMPLEADO]],IS[[NÓMINA]:[INGENIERO]],2,0),"OTROS")</f>
        <v>OTROS</v>
      </c>
    </row>
    <row r="5621" spans="1:43" x14ac:dyDescent="0.25">
      <c r="A5621" s="28" t="s">
        <v>14528</v>
      </c>
      <c r="B5621" s="29">
        <v>1</v>
      </c>
      <c r="C5621" s="29" t="s">
        <v>15578</v>
      </c>
      <c r="D5621" s="30" t="s">
        <v>38</v>
      </c>
      <c r="E5621" s="31" t="s">
        <v>217</v>
      </c>
      <c r="F5621" s="31" t="s">
        <v>15579</v>
      </c>
      <c r="G5621" s="88" t="s">
        <v>3131</v>
      </c>
      <c r="H5621" s="29" t="s">
        <v>106</v>
      </c>
      <c r="I5621" s="32" t="s">
        <v>43</v>
      </c>
      <c r="J5621" s="29" t="s">
        <v>8</v>
      </c>
      <c r="K5621" s="33" t="s">
        <v>102</v>
      </c>
      <c r="L5621" s="33" t="s">
        <v>1651</v>
      </c>
      <c r="M5621" s="29" t="s">
        <v>46</v>
      </c>
      <c r="N5621" s="29">
        <v>0</v>
      </c>
      <c r="O5621" s="29" t="s">
        <v>47</v>
      </c>
      <c r="P5621" s="33">
        <v>18</v>
      </c>
      <c r="Q5621" s="33" t="s">
        <v>62</v>
      </c>
      <c r="R5621" s="80" t="s">
        <v>223</v>
      </c>
      <c r="S5621" s="81" t="s">
        <v>139</v>
      </c>
      <c r="T5621" s="81" t="s">
        <v>51</v>
      </c>
      <c r="U5621" s="82" t="s">
        <v>262</v>
      </c>
      <c r="V5621" s="83">
        <v>1.05</v>
      </c>
      <c r="W5621" s="89">
        <v>1651.6500000000003</v>
      </c>
      <c r="X5621" s="85">
        <v>1</v>
      </c>
      <c r="Y5621" s="86">
        <v>2.5499999999999998</v>
      </c>
      <c r="Z5621" s="82">
        <v>4</v>
      </c>
      <c r="AA5621" s="87">
        <v>0.63749999999999996</v>
      </c>
      <c r="AB5621" s="83">
        <v>0</v>
      </c>
      <c r="AC5621" s="89">
        <v>0</v>
      </c>
      <c r="AD5621" s="90">
        <v>43628</v>
      </c>
      <c r="AE5621" s="90">
        <v>43628</v>
      </c>
      <c r="AF5621" s="82">
        <v>0</v>
      </c>
      <c r="AG5621" s="84" t="s">
        <v>53</v>
      </c>
      <c r="AH5621" s="83">
        <v>0</v>
      </c>
      <c r="AI5621" s="89">
        <v>0</v>
      </c>
      <c r="AJ5621" s="89">
        <v>0</v>
      </c>
      <c r="AK5621" s="60" t="str">
        <f>+IF(Tabla1[[#This Row],[REQUEST_TY]]="SR MANTENIMIENTO CORRECTIVO", "EMERGENCIA", "OTROS")</f>
        <v>EMERGENCIA</v>
      </c>
      <c r="AL5621" s="6" t="str">
        <f>+_xlfn.IFS(Tabla1[[#This Row],[Veces obj]]&lt;=1,"0-1",Tabla1[[#This Row],[Veces obj]]&lt;=2,"1-2",Tabla1[[#This Row],[Veces obj]]&lt;=3,"2-3",TRUE,"&gt;3")</f>
        <v>0-1</v>
      </c>
      <c r="AM5621" s="60" t="str">
        <f>+_xlfn.IFS(MONTH(Tabla1[[#This Row],[MES]])&lt;=3,"Q1",MONTH(Tabla1[[#This Row],[MES]])&lt;=6,"Q2",MONTH(Tabla1[[#This Row],[MES]])&lt;=9,"Q3",TRUE,"Q4")</f>
        <v>Q2</v>
      </c>
      <c r="AN5621" s="15" t="str">
        <f>+IFERROR(VLOOKUP(Tabla1[[#This Row],[CUENTA]],CTAS[],2,0),"OTROS")</f>
        <v>OTROS</v>
      </c>
      <c r="AP5621" s="15" t="str">
        <f>+IFERROR(VLOOKUP(Tabla1[[#This Row],[EMPLEADO]],IS[],3,0),"OTROS")</f>
        <v>OTROS</v>
      </c>
      <c r="AQ5621" s="15" t="str">
        <f>+IFERROR(VLOOKUP(Tabla1[[#This Row],[EMPLEADO]],IS[[NÓMINA]:[INGENIERO]],2,0),"OTROS")</f>
        <v>OTROS</v>
      </c>
    </row>
    <row r="5622" spans="1:43" x14ac:dyDescent="0.25">
      <c r="A5622" s="28" t="s">
        <v>14528</v>
      </c>
      <c r="B5622" s="29">
        <v>1</v>
      </c>
      <c r="C5622" s="29" t="s">
        <v>15580</v>
      </c>
      <c r="D5622" s="30" t="s">
        <v>38</v>
      </c>
      <c r="E5622" s="31" t="s">
        <v>725</v>
      </c>
      <c r="F5622" s="31" t="s">
        <v>15581</v>
      </c>
      <c r="G5622" s="88" t="s">
        <v>8486</v>
      </c>
      <c r="H5622" s="29" t="s">
        <v>1211</v>
      </c>
      <c r="I5622" s="32" t="s">
        <v>43</v>
      </c>
      <c r="J5622" s="29" t="s">
        <v>8</v>
      </c>
      <c r="K5622" s="33" t="s">
        <v>59</v>
      </c>
      <c r="L5622" s="33" t="s">
        <v>1583</v>
      </c>
      <c r="M5622" s="29" t="s">
        <v>1213</v>
      </c>
      <c r="N5622" s="29">
        <v>0</v>
      </c>
      <c r="O5622" s="29" t="s">
        <v>47</v>
      </c>
      <c r="P5622" s="33">
        <v>33</v>
      </c>
      <c r="Q5622" s="33" t="s">
        <v>82</v>
      </c>
      <c r="R5622" s="80" t="s">
        <v>223</v>
      </c>
      <c r="S5622" s="81" t="s">
        <v>139</v>
      </c>
      <c r="T5622" s="81" t="s">
        <v>208</v>
      </c>
      <c r="U5622" s="82" t="s">
        <v>140</v>
      </c>
      <c r="V5622" s="83">
        <v>1.1000000000000001</v>
      </c>
      <c r="W5622" s="89">
        <v>1730.3000000000004</v>
      </c>
      <c r="X5622" s="85">
        <v>1</v>
      </c>
      <c r="Y5622" s="86">
        <v>1.1499999999999999</v>
      </c>
      <c r="Z5622" s="82">
        <v>6</v>
      </c>
      <c r="AA5622" s="87">
        <v>0.19166666666666665</v>
      </c>
      <c r="AB5622" s="83">
        <v>0</v>
      </c>
      <c r="AC5622" s="89">
        <v>0</v>
      </c>
      <c r="AD5622" s="90">
        <v>43628</v>
      </c>
      <c r="AE5622" s="90">
        <v>43629</v>
      </c>
      <c r="AF5622" s="82">
        <v>1</v>
      </c>
      <c r="AG5622" s="84" t="s">
        <v>53</v>
      </c>
      <c r="AH5622" s="83">
        <v>0</v>
      </c>
      <c r="AI5622" s="89">
        <v>0</v>
      </c>
      <c r="AJ5622" s="89">
        <v>0</v>
      </c>
      <c r="AK5622" s="60" t="str">
        <f>+IF(Tabla1[[#This Row],[REQUEST_TY]]="SR MANTENIMIENTO CORRECTIVO", "EMERGENCIA", "OTROS")</f>
        <v>EMERGENCIA</v>
      </c>
      <c r="AL5622" s="6" t="str">
        <f>+_xlfn.IFS(Tabla1[[#This Row],[Veces obj]]&lt;=1,"0-1",Tabla1[[#This Row],[Veces obj]]&lt;=2,"1-2",Tabla1[[#This Row],[Veces obj]]&lt;=3,"2-3",TRUE,"&gt;3")</f>
        <v>0-1</v>
      </c>
      <c r="AM5622" s="60" t="str">
        <f>+_xlfn.IFS(MONTH(Tabla1[[#This Row],[MES]])&lt;=3,"Q1",MONTH(Tabla1[[#This Row],[MES]])&lt;=6,"Q2",MONTH(Tabla1[[#This Row],[MES]])&lt;=9,"Q3",TRUE,"Q4")</f>
        <v>Q2</v>
      </c>
      <c r="AN5622" s="15" t="str">
        <f>+IFERROR(VLOOKUP(Tabla1[[#This Row],[CUENTA]],CTAS[],2,0),"OTROS")</f>
        <v>OTROS</v>
      </c>
      <c r="AP5622" s="15" t="str">
        <f>+IFERROR(VLOOKUP(Tabla1[[#This Row],[EMPLEADO]],IS[],3,0),"OTROS")</f>
        <v>OTROS</v>
      </c>
      <c r="AQ5622" s="15" t="str">
        <f>+IFERROR(VLOOKUP(Tabla1[[#This Row],[EMPLEADO]],IS[[NÓMINA]:[INGENIERO]],2,0),"OTROS")</f>
        <v>OTROS</v>
      </c>
    </row>
    <row r="5623" spans="1:43" x14ac:dyDescent="0.25">
      <c r="A5623" s="28" t="s">
        <v>14528</v>
      </c>
      <c r="B5623" s="29">
        <v>1</v>
      </c>
      <c r="C5623" s="29" t="s">
        <v>15582</v>
      </c>
      <c r="D5623" s="30" t="s">
        <v>38</v>
      </c>
      <c r="E5623" s="31" t="s">
        <v>558</v>
      </c>
      <c r="F5623" s="31" t="s">
        <v>15583</v>
      </c>
      <c r="G5623" s="88" t="s">
        <v>3914</v>
      </c>
      <c r="H5623" s="29" t="s">
        <v>1063</v>
      </c>
      <c r="I5623" s="32" t="s">
        <v>43</v>
      </c>
      <c r="J5623" s="29" t="s">
        <v>8</v>
      </c>
      <c r="K5623" s="33" t="s">
        <v>3915</v>
      </c>
      <c r="L5623" s="33" t="s">
        <v>3916</v>
      </c>
      <c r="M5623" s="29" t="s">
        <v>387</v>
      </c>
      <c r="N5623" s="29">
        <v>0</v>
      </c>
      <c r="O5623" s="29" t="s">
        <v>47</v>
      </c>
      <c r="P5623" s="33">
        <v>35</v>
      </c>
      <c r="Q5623" s="33" t="s">
        <v>82</v>
      </c>
      <c r="R5623" s="80" t="s">
        <v>95</v>
      </c>
      <c r="S5623" s="81" t="s">
        <v>64</v>
      </c>
      <c r="T5623" s="81" t="s">
        <v>51</v>
      </c>
      <c r="U5623" s="82" t="s">
        <v>83</v>
      </c>
      <c r="V5623" s="83">
        <v>1.05</v>
      </c>
      <c r="W5623" s="89">
        <v>1433.25</v>
      </c>
      <c r="X5623" s="85">
        <v>1</v>
      </c>
      <c r="Y5623" s="86">
        <v>1.33</v>
      </c>
      <c r="Z5623" s="82">
        <v>5</v>
      </c>
      <c r="AA5623" s="87">
        <v>0.26600000000000001</v>
      </c>
      <c r="AB5623" s="83">
        <v>0</v>
      </c>
      <c r="AC5623" s="89">
        <v>0</v>
      </c>
      <c r="AD5623" s="90">
        <v>43628</v>
      </c>
      <c r="AE5623" s="90">
        <v>43629</v>
      </c>
      <c r="AF5623" s="82">
        <v>1</v>
      </c>
      <c r="AG5623" s="84" t="s">
        <v>53</v>
      </c>
      <c r="AH5623" s="83">
        <v>0</v>
      </c>
      <c r="AI5623" s="89">
        <v>0</v>
      </c>
      <c r="AJ5623" s="89">
        <v>0</v>
      </c>
      <c r="AK5623" s="60" t="str">
        <f>+IF(Tabla1[[#This Row],[REQUEST_TY]]="SR MANTENIMIENTO CORRECTIVO", "EMERGENCIA", "OTROS")</f>
        <v>EMERGENCIA</v>
      </c>
      <c r="AL5623" s="6" t="str">
        <f>+_xlfn.IFS(Tabla1[[#This Row],[Veces obj]]&lt;=1,"0-1",Tabla1[[#This Row],[Veces obj]]&lt;=2,"1-2",Tabla1[[#This Row],[Veces obj]]&lt;=3,"2-3",TRUE,"&gt;3")</f>
        <v>0-1</v>
      </c>
      <c r="AM5623" s="60" t="str">
        <f>+_xlfn.IFS(MONTH(Tabla1[[#This Row],[MES]])&lt;=3,"Q1",MONTH(Tabla1[[#This Row],[MES]])&lt;=6,"Q2",MONTH(Tabla1[[#This Row],[MES]])&lt;=9,"Q3",TRUE,"Q4")</f>
        <v>Q2</v>
      </c>
      <c r="AN5623" s="15" t="str">
        <f>+IFERROR(VLOOKUP(Tabla1[[#This Row],[CUENTA]],CTAS[],2,0),"OTROS")</f>
        <v>OTROS</v>
      </c>
      <c r="AP5623" s="15" t="str">
        <f>+IFERROR(VLOOKUP(Tabla1[[#This Row],[EMPLEADO]],IS[],3,0),"OTROS")</f>
        <v>OTROS</v>
      </c>
      <c r="AQ5623" s="15" t="str">
        <f>+IFERROR(VLOOKUP(Tabla1[[#This Row],[EMPLEADO]],IS[[NÓMINA]:[INGENIERO]],2,0),"OTROS")</f>
        <v>OTROS</v>
      </c>
    </row>
    <row r="5624" spans="1:43" x14ac:dyDescent="0.25">
      <c r="A5624" s="28" t="s">
        <v>14528</v>
      </c>
      <c r="B5624" s="29">
        <v>1</v>
      </c>
      <c r="C5624" s="29" t="s">
        <v>15584</v>
      </c>
      <c r="D5624" s="30" t="s">
        <v>38</v>
      </c>
      <c r="E5624" s="31" t="s">
        <v>76</v>
      </c>
      <c r="F5624" s="31" t="s">
        <v>15585</v>
      </c>
      <c r="G5624" s="88" t="s">
        <v>6909</v>
      </c>
      <c r="H5624" s="29" t="s">
        <v>740</v>
      </c>
      <c r="I5624" s="32" t="s">
        <v>43</v>
      </c>
      <c r="J5624" s="29" t="s">
        <v>8</v>
      </c>
      <c r="K5624" s="33" t="s">
        <v>102</v>
      </c>
      <c r="L5624" s="33" t="s">
        <v>1471</v>
      </c>
      <c r="M5624" s="29" t="s">
        <v>1150</v>
      </c>
      <c r="N5624" s="29">
        <v>0</v>
      </c>
      <c r="O5624" s="29" t="s">
        <v>47</v>
      </c>
      <c r="P5624" s="33">
        <v>23</v>
      </c>
      <c r="Q5624" s="33" t="s">
        <v>62</v>
      </c>
      <c r="R5624" s="80" t="s">
        <v>63</v>
      </c>
      <c r="S5624" s="81" t="s">
        <v>64</v>
      </c>
      <c r="T5624" s="81" t="s">
        <v>51</v>
      </c>
      <c r="U5624" s="82" t="s">
        <v>65</v>
      </c>
      <c r="V5624" s="83">
        <v>0.8</v>
      </c>
      <c r="W5624" s="89">
        <v>1092</v>
      </c>
      <c r="X5624" s="85">
        <v>1</v>
      </c>
      <c r="Y5624" s="86">
        <v>2.63</v>
      </c>
      <c r="Z5624" s="82">
        <v>5</v>
      </c>
      <c r="AA5624" s="87">
        <v>0.52600000000000002</v>
      </c>
      <c r="AB5624" s="83">
        <v>0</v>
      </c>
      <c r="AC5624" s="89">
        <v>0</v>
      </c>
      <c r="AD5624" s="90">
        <v>43628</v>
      </c>
      <c r="AE5624" s="90">
        <v>43629</v>
      </c>
      <c r="AF5624" s="82">
        <v>1</v>
      </c>
      <c r="AG5624" s="84" t="s">
        <v>53</v>
      </c>
      <c r="AH5624" s="83">
        <v>0</v>
      </c>
      <c r="AI5624" s="89">
        <v>0</v>
      </c>
      <c r="AJ5624" s="89">
        <v>0</v>
      </c>
      <c r="AK5624" s="60" t="str">
        <f>+IF(Tabla1[[#This Row],[REQUEST_TY]]="SR MANTENIMIENTO CORRECTIVO", "EMERGENCIA", "OTROS")</f>
        <v>EMERGENCIA</v>
      </c>
      <c r="AL5624" s="6" t="str">
        <f>+_xlfn.IFS(Tabla1[[#This Row],[Veces obj]]&lt;=1,"0-1",Tabla1[[#This Row],[Veces obj]]&lt;=2,"1-2",Tabla1[[#This Row],[Veces obj]]&lt;=3,"2-3",TRUE,"&gt;3")</f>
        <v>0-1</v>
      </c>
      <c r="AM5624" s="60" t="str">
        <f>+_xlfn.IFS(MONTH(Tabla1[[#This Row],[MES]])&lt;=3,"Q1",MONTH(Tabla1[[#This Row],[MES]])&lt;=6,"Q2",MONTH(Tabla1[[#This Row],[MES]])&lt;=9,"Q3",TRUE,"Q4")</f>
        <v>Q2</v>
      </c>
      <c r="AN5624" s="15" t="str">
        <f>+IFERROR(VLOOKUP(Tabla1[[#This Row],[CUENTA]],CTAS[],2,0),"OTROS")</f>
        <v>OTROS</v>
      </c>
      <c r="AP5624" s="15" t="str">
        <f>+IFERROR(VLOOKUP(Tabla1[[#This Row],[EMPLEADO]],IS[],3,0),"OTROS")</f>
        <v>OTROS</v>
      </c>
      <c r="AQ5624" s="15" t="str">
        <f>+IFERROR(VLOOKUP(Tabla1[[#This Row],[EMPLEADO]],IS[[NÓMINA]:[INGENIERO]],2,0),"OTROS")</f>
        <v>OTROS</v>
      </c>
    </row>
    <row r="5625" spans="1:43" x14ac:dyDescent="0.25">
      <c r="A5625" s="28" t="s">
        <v>14528</v>
      </c>
      <c r="B5625" s="29">
        <v>1</v>
      </c>
      <c r="C5625" s="29" t="s">
        <v>15586</v>
      </c>
      <c r="D5625" s="30" t="s">
        <v>38</v>
      </c>
      <c r="E5625" s="31" t="s">
        <v>373</v>
      </c>
      <c r="F5625" s="31" t="s">
        <v>15587</v>
      </c>
      <c r="G5625" s="88" t="s">
        <v>8338</v>
      </c>
      <c r="H5625" s="29" t="s">
        <v>58</v>
      </c>
      <c r="I5625" s="32" t="s">
        <v>43</v>
      </c>
      <c r="J5625" s="29" t="s">
        <v>8</v>
      </c>
      <c r="K5625" s="33" t="s">
        <v>102</v>
      </c>
      <c r="L5625" s="33" t="s">
        <v>14863</v>
      </c>
      <c r="M5625" s="29" t="s">
        <v>1501</v>
      </c>
      <c r="N5625" s="29">
        <v>0</v>
      </c>
      <c r="O5625" s="29" t="s">
        <v>47</v>
      </c>
      <c r="P5625" s="33">
        <v>95</v>
      </c>
      <c r="Q5625" s="33" t="s">
        <v>48</v>
      </c>
      <c r="R5625" s="80" t="s">
        <v>153</v>
      </c>
      <c r="S5625" s="81" t="s">
        <v>50</v>
      </c>
      <c r="T5625" s="81" t="s">
        <v>51</v>
      </c>
      <c r="U5625" s="82" t="s">
        <v>52</v>
      </c>
      <c r="V5625" s="83">
        <v>1.05</v>
      </c>
      <c r="W5625" s="89">
        <v>750.75000000000011</v>
      </c>
      <c r="X5625" s="85">
        <v>1</v>
      </c>
      <c r="Y5625" s="86">
        <v>0.64</v>
      </c>
      <c r="Z5625" s="82">
        <v>5</v>
      </c>
      <c r="AA5625" s="87">
        <v>0.128</v>
      </c>
      <c r="AB5625" s="83">
        <v>0</v>
      </c>
      <c r="AC5625" s="89">
        <v>0</v>
      </c>
      <c r="AD5625" s="90">
        <v>43628</v>
      </c>
      <c r="AE5625" s="90">
        <v>43629</v>
      </c>
      <c r="AF5625" s="82">
        <v>1</v>
      </c>
      <c r="AG5625" s="84" t="s">
        <v>53</v>
      </c>
      <c r="AH5625" s="83">
        <v>0</v>
      </c>
      <c r="AI5625" s="89">
        <v>0</v>
      </c>
      <c r="AJ5625" s="89">
        <v>0</v>
      </c>
      <c r="AK5625" s="60" t="str">
        <f>+IF(Tabla1[[#This Row],[REQUEST_TY]]="SR MANTENIMIENTO CORRECTIVO", "EMERGENCIA", "OTROS")</f>
        <v>EMERGENCIA</v>
      </c>
      <c r="AL5625" s="6" t="str">
        <f>+_xlfn.IFS(Tabla1[[#This Row],[Veces obj]]&lt;=1,"0-1",Tabla1[[#This Row],[Veces obj]]&lt;=2,"1-2",Tabla1[[#This Row],[Veces obj]]&lt;=3,"2-3",TRUE,"&gt;3")</f>
        <v>0-1</v>
      </c>
      <c r="AM5625" s="60" t="str">
        <f>+_xlfn.IFS(MONTH(Tabla1[[#This Row],[MES]])&lt;=3,"Q1",MONTH(Tabla1[[#This Row],[MES]])&lt;=6,"Q2",MONTH(Tabla1[[#This Row],[MES]])&lt;=9,"Q3",TRUE,"Q4")</f>
        <v>Q2</v>
      </c>
      <c r="AN5625" s="15" t="str">
        <f>+IFERROR(VLOOKUP(Tabla1[[#This Row],[CUENTA]],CTAS[],2,0),"OTROS")</f>
        <v>OTROS</v>
      </c>
      <c r="AP5625" s="15" t="str">
        <f>+IFERROR(VLOOKUP(Tabla1[[#This Row],[EMPLEADO]],IS[],3,0),"OTROS")</f>
        <v>OTROS</v>
      </c>
      <c r="AQ5625" s="15" t="str">
        <f>+IFERROR(VLOOKUP(Tabla1[[#This Row],[EMPLEADO]],IS[[NÓMINA]:[INGENIERO]],2,0),"OTROS")</f>
        <v>OTROS</v>
      </c>
    </row>
    <row r="5626" spans="1:43" x14ac:dyDescent="0.25">
      <c r="A5626" s="28" t="s">
        <v>14528</v>
      </c>
      <c r="B5626" s="29">
        <v>1</v>
      </c>
      <c r="C5626" s="29" t="s">
        <v>15588</v>
      </c>
      <c r="D5626" s="30" t="s">
        <v>38</v>
      </c>
      <c r="E5626" s="31" t="s">
        <v>464</v>
      </c>
      <c r="F5626" s="31" t="s">
        <v>15589</v>
      </c>
      <c r="G5626" s="88" t="s">
        <v>15590</v>
      </c>
      <c r="H5626" s="29" t="s">
        <v>220</v>
      </c>
      <c r="I5626" s="32" t="s">
        <v>43</v>
      </c>
      <c r="J5626" s="29" t="s">
        <v>8</v>
      </c>
      <c r="K5626" s="33" t="s">
        <v>151</v>
      </c>
      <c r="L5626" s="33" t="s">
        <v>5739</v>
      </c>
      <c r="M5626" s="29" t="s">
        <v>545</v>
      </c>
      <c r="N5626" s="29">
        <v>0</v>
      </c>
      <c r="O5626" s="29" t="s">
        <v>47</v>
      </c>
      <c r="P5626" s="33">
        <v>285</v>
      </c>
      <c r="Q5626" s="33" t="s">
        <v>48</v>
      </c>
      <c r="R5626" s="80" t="s">
        <v>242</v>
      </c>
      <c r="S5626" s="81" t="s">
        <v>64</v>
      </c>
      <c r="T5626" s="81" t="s">
        <v>51</v>
      </c>
      <c r="U5626" s="82" t="s">
        <v>96</v>
      </c>
      <c r="V5626" s="83">
        <v>1.1000000000000001</v>
      </c>
      <c r="W5626" s="89">
        <v>1501.5000000000002</v>
      </c>
      <c r="X5626" s="85">
        <v>1</v>
      </c>
      <c r="Y5626" s="86">
        <v>1.78</v>
      </c>
      <c r="Z5626" s="82">
        <v>5</v>
      </c>
      <c r="AA5626" s="87">
        <v>0.35599999999999998</v>
      </c>
      <c r="AB5626" s="83">
        <v>0</v>
      </c>
      <c r="AC5626" s="89">
        <v>0</v>
      </c>
      <c r="AD5626" s="90">
        <v>43628</v>
      </c>
      <c r="AE5626" s="90">
        <v>43629</v>
      </c>
      <c r="AF5626" s="82">
        <v>1</v>
      </c>
      <c r="AG5626" s="84" t="s">
        <v>53</v>
      </c>
      <c r="AH5626" s="83">
        <v>0</v>
      </c>
      <c r="AI5626" s="89">
        <v>0</v>
      </c>
      <c r="AJ5626" s="89">
        <v>0</v>
      </c>
      <c r="AK5626" s="60" t="str">
        <f>+IF(Tabla1[[#This Row],[REQUEST_TY]]="SR MANTENIMIENTO CORRECTIVO", "EMERGENCIA", "OTROS")</f>
        <v>EMERGENCIA</v>
      </c>
      <c r="AL5626" s="6" t="str">
        <f>+_xlfn.IFS(Tabla1[[#This Row],[Veces obj]]&lt;=1,"0-1",Tabla1[[#This Row],[Veces obj]]&lt;=2,"1-2",Tabla1[[#This Row],[Veces obj]]&lt;=3,"2-3",TRUE,"&gt;3")</f>
        <v>0-1</v>
      </c>
      <c r="AM5626" s="60" t="str">
        <f>+_xlfn.IFS(MONTH(Tabla1[[#This Row],[MES]])&lt;=3,"Q1",MONTH(Tabla1[[#This Row],[MES]])&lt;=6,"Q2",MONTH(Tabla1[[#This Row],[MES]])&lt;=9,"Q3",TRUE,"Q4")</f>
        <v>Q2</v>
      </c>
      <c r="AN5626" s="15" t="str">
        <f>+IFERROR(VLOOKUP(Tabla1[[#This Row],[CUENTA]],CTAS[],2,0),"OTROS")</f>
        <v>HONEYWELL</v>
      </c>
      <c r="AP5626" s="15" t="str">
        <f>+IFERROR(VLOOKUP(Tabla1[[#This Row],[EMPLEADO]],IS[],3,0),"OTROS")</f>
        <v>OTROS</v>
      </c>
      <c r="AQ5626" s="15" t="str">
        <f>+IFERROR(VLOOKUP(Tabla1[[#This Row],[EMPLEADO]],IS[[NÓMINA]:[INGENIERO]],2,0),"OTROS")</f>
        <v>OTROS</v>
      </c>
    </row>
    <row r="5627" spans="1:43" x14ac:dyDescent="0.25">
      <c r="A5627" s="28" t="s">
        <v>14528</v>
      </c>
      <c r="B5627" s="29">
        <v>1</v>
      </c>
      <c r="C5627" s="29" t="s">
        <v>15591</v>
      </c>
      <c r="D5627" s="30" t="s">
        <v>38</v>
      </c>
      <c r="E5627" s="31" t="s">
        <v>217</v>
      </c>
      <c r="F5627" s="31" t="s">
        <v>15592</v>
      </c>
      <c r="G5627" s="88" t="s">
        <v>1645</v>
      </c>
      <c r="H5627" s="29" t="s">
        <v>213</v>
      </c>
      <c r="I5627" s="32" t="s">
        <v>43</v>
      </c>
      <c r="J5627" s="29" t="s">
        <v>8</v>
      </c>
      <c r="K5627" s="33" t="s">
        <v>59</v>
      </c>
      <c r="L5627" s="33" t="s">
        <v>1075</v>
      </c>
      <c r="M5627" s="29" t="s">
        <v>215</v>
      </c>
      <c r="N5627" s="29">
        <v>0</v>
      </c>
      <c r="O5627" s="29" t="s">
        <v>47</v>
      </c>
      <c r="P5627" s="33">
        <v>65</v>
      </c>
      <c r="Q5627" s="33" t="s">
        <v>48</v>
      </c>
      <c r="R5627" s="80" t="s">
        <v>223</v>
      </c>
      <c r="S5627" s="81" t="s">
        <v>139</v>
      </c>
      <c r="T5627" s="81" t="s">
        <v>51</v>
      </c>
      <c r="U5627" s="82" t="s">
        <v>353</v>
      </c>
      <c r="V5627" s="83">
        <v>1.1499999999999999</v>
      </c>
      <c r="W5627" s="89">
        <v>1808.95</v>
      </c>
      <c r="X5627" s="85">
        <v>1</v>
      </c>
      <c r="Y5627" s="86">
        <v>2.0699999999999998</v>
      </c>
      <c r="Z5627" s="82">
        <v>4</v>
      </c>
      <c r="AA5627" s="87">
        <v>0.51749999999999996</v>
      </c>
      <c r="AB5627" s="83">
        <v>0</v>
      </c>
      <c r="AC5627" s="89">
        <v>0</v>
      </c>
      <c r="AD5627" s="90">
        <v>43628</v>
      </c>
      <c r="AE5627" s="90">
        <v>43629</v>
      </c>
      <c r="AF5627" s="82">
        <v>1</v>
      </c>
      <c r="AG5627" s="84" t="s">
        <v>53</v>
      </c>
      <c r="AH5627" s="83">
        <v>0</v>
      </c>
      <c r="AI5627" s="89">
        <v>0</v>
      </c>
      <c r="AJ5627" s="89">
        <v>0</v>
      </c>
      <c r="AK5627" s="60" t="str">
        <f>+IF(Tabla1[[#This Row],[REQUEST_TY]]="SR MANTENIMIENTO CORRECTIVO", "EMERGENCIA", "OTROS")</f>
        <v>EMERGENCIA</v>
      </c>
      <c r="AL5627" s="6" t="str">
        <f>+_xlfn.IFS(Tabla1[[#This Row],[Veces obj]]&lt;=1,"0-1",Tabla1[[#This Row],[Veces obj]]&lt;=2,"1-2",Tabla1[[#This Row],[Veces obj]]&lt;=3,"2-3",TRUE,"&gt;3")</f>
        <v>0-1</v>
      </c>
      <c r="AM5627" s="60" t="str">
        <f>+_xlfn.IFS(MONTH(Tabla1[[#This Row],[MES]])&lt;=3,"Q1",MONTH(Tabla1[[#This Row],[MES]])&lt;=6,"Q2",MONTH(Tabla1[[#This Row],[MES]])&lt;=9,"Q3",TRUE,"Q4")</f>
        <v>Q2</v>
      </c>
      <c r="AN5627" s="15" t="str">
        <f>+IFERROR(VLOOKUP(Tabla1[[#This Row],[CUENTA]],CTAS[],2,0),"OTROS")</f>
        <v>OTROS</v>
      </c>
      <c r="AP5627" s="15" t="str">
        <f>+IFERROR(VLOOKUP(Tabla1[[#This Row],[EMPLEADO]],IS[],3,0),"OTROS")</f>
        <v>OTROS</v>
      </c>
      <c r="AQ5627" s="15" t="str">
        <f>+IFERROR(VLOOKUP(Tabla1[[#This Row],[EMPLEADO]],IS[[NÓMINA]:[INGENIERO]],2,0),"OTROS")</f>
        <v>OTROS</v>
      </c>
    </row>
    <row r="5628" spans="1:43" x14ac:dyDescent="0.25">
      <c r="A5628" s="28" t="s">
        <v>14528</v>
      </c>
      <c r="B5628" s="29">
        <v>1</v>
      </c>
      <c r="C5628" s="29" t="s">
        <v>15593</v>
      </c>
      <c r="D5628" s="30" t="s">
        <v>38</v>
      </c>
      <c r="E5628" s="31" t="s">
        <v>294</v>
      </c>
      <c r="F5628" s="31" t="s">
        <v>15594</v>
      </c>
      <c r="G5628" s="88" t="s">
        <v>7722</v>
      </c>
      <c r="H5628" s="29" t="s">
        <v>136</v>
      </c>
      <c r="I5628" s="32" t="s">
        <v>43</v>
      </c>
      <c r="J5628" s="29" t="s">
        <v>8</v>
      </c>
      <c r="K5628" s="33" t="s">
        <v>6470</v>
      </c>
      <c r="L5628" s="33" t="s">
        <v>7723</v>
      </c>
      <c r="M5628" s="29" t="s">
        <v>5371</v>
      </c>
      <c r="N5628" s="29">
        <v>0</v>
      </c>
      <c r="O5628" s="29" t="s">
        <v>47</v>
      </c>
      <c r="P5628" s="33">
        <v>6</v>
      </c>
      <c r="Q5628" s="33" t="s">
        <v>207</v>
      </c>
      <c r="R5628" s="80" t="s">
        <v>95</v>
      </c>
      <c r="S5628" s="81" t="s">
        <v>64</v>
      </c>
      <c r="T5628" s="81" t="s">
        <v>51</v>
      </c>
      <c r="U5628" s="82" t="s">
        <v>209</v>
      </c>
      <c r="V5628" s="83">
        <v>0</v>
      </c>
      <c r="W5628" s="89">
        <v>0</v>
      </c>
      <c r="X5628" s="85">
        <v>1</v>
      </c>
      <c r="Y5628" s="86">
        <v>5.08</v>
      </c>
      <c r="Z5628" s="82">
        <v>5</v>
      </c>
      <c r="AA5628" s="87">
        <v>1.016</v>
      </c>
      <c r="AB5628" s="83">
        <v>4.0000000000000036E-3</v>
      </c>
      <c r="AC5628" s="89">
        <v>-5.4600000000000044</v>
      </c>
      <c r="AD5628" s="90">
        <v>43628</v>
      </c>
      <c r="AE5628" s="90">
        <v>43629</v>
      </c>
      <c r="AF5628" s="82">
        <v>1</v>
      </c>
      <c r="AG5628" s="84" t="s">
        <v>53</v>
      </c>
      <c r="AH5628" s="83">
        <v>0</v>
      </c>
      <c r="AI5628" s="89">
        <v>0</v>
      </c>
      <c r="AJ5628" s="89">
        <v>0</v>
      </c>
      <c r="AK5628" s="60" t="str">
        <f>+IF(Tabla1[[#This Row],[REQUEST_TY]]="SR MANTENIMIENTO CORRECTIVO", "EMERGENCIA", "OTROS")</f>
        <v>EMERGENCIA</v>
      </c>
      <c r="AL5628" s="6" t="str">
        <f>+_xlfn.IFS(Tabla1[[#This Row],[Veces obj]]&lt;=1,"0-1",Tabla1[[#This Row],[Veces obj]]&lt;=2,"1-2",Tabla1[[#This Row],[Veces obj]]&lt;=3,"2-3",TRUE,"&gt;3")</f>
        <v>1-2</v>
      </c>
      <c r="AM5628" s="60" t="str">
        <f>+_xlfn.IFS(MONTH(Tabla1[[#This Row],[MES]])&lt;=3,"Q1",MONTH(Tabla1[[#This Row],[MES]])&lt;=6,"Q2",MONTH(Tabla1[[#This Row],[MES]])&lt;=9,"Q3",TRUE,"Q4")</f>
        <v>Q2</v>
      </c>
      <c r="AN5628" s="15" t="str">
        <f>+IFERROR(VLOOKUP(Tabla1[[#This Row],[CUENTA]],CTAS[],2,0),"OTROS")</f>
        <v>OTROS</v>
      </c>
      <c r="AP5628" s="15" t="str">
        <f>+IFERROR(VLOOKUP(Tabla1[[#This Row],[EMPLEADO]],IS[],3,0),"OTROS")</f>
        <v>OTROS</v>
      </c>
      <c r="AQ5628" s="15" t="str">
        <f>+IFERROR(VLOOKUP(Tabla1[[#This Row],[EMPLEADO]],IS[[NÓMINA]:[INGENIERO]],2,0),"OTROS")</f>
        <v>OTROS</v>
      </c>
    </row>
    <row r="5629" spans="1:43" x14ac:dyDescent="0.25">
      <c r="A5629" s="28" t="s">
        <v>14528</v>
      </c>
      <c r="B5629" s="29">
        <v>1</v>
      </c>
      <c r="C5629" s="29" t="s">
        <v>15595</v>
      </c>
      <c r="D5629" s="30" t="s">
        <v>38</v>
      </c>
      <c r="E5629" s="31" t="s">
        <v>76</v>
      </c>
      <c r="F5629" s="31" t="s">
        <v>15596</v>
      </c>
      <c r="G5629" s="88" t="s">
        <v>4980</v>
      </c>
      <c r="H5629" s="29" t="s">
        <v>220</v>
      </c>
      <c r="I5629" s="32" t="s">
        <v>43</v>
      </c>
      <c r="J5629" s="29" t="s">
        <v>8</v>
      </c>
      <c r="K5629" s="33" t="s">
        <v>59</v>
      </c>
      <c r="L5629" s="33" t="s">
        <v>504</v>
      </c>
      <c r="M5629" s="29" t="s">
        <v>505</v>
      </c>
      <c r="N5629" s="29">
        <v>0</v>
      </c>
      <c r="O5629" s="29" t="s">
        <v>47</v>
      </c>
      <c r="P5629" s="33">
        <v>63</v>
      </c>
      <c r="Q5629" s="33" t="s">
        <v>48</v>
      </c>
      <c r="R5629" s="80" t="s">
        <v>63</v>
      </c>
      <c r="S5629" s="81" t="s">
        <v>64</v>
      </c>
      <c r="T5629" s="81" t="s">
        <v>51</v>
      </c>
      <c r="U5629" s="82" t="s">
        <v>96</v>
      </c>
      <c r="V5629" s="83">
        <v>1.1000000000000001</v>
      </c>
      <c r="W5629" s="89">
        <v>1501.5000000000002</v>
      </c>
      <c r="X5629" s="85">
        <v>1</v>
      </c>
      <c r="Y5629" s="86">
        <v>1.92</v>
      </c>
      <c r="Z5629" s="82">
        <v>5</v>
      </c>
      <c r="AA5629" s="87">
        <v>0.38400000000000001</v>
      </c>
      <c r="AB5629" s="83">
        <v>0</v>
      </c>
      <c r="AC5629" s="89">
        <v>0</v>
      </c>
      <c r="AD5629" s="90">
        <v>43628</v>
      </c>
      <c r="AE5629" s="90">
        <v>43629</v>
      </c>
      <c r="AF5629" s="82">
        <v>1</v>
      </c>
      <c r="AG5629" s="84" t="s">
        <v>53</v>
      </c>
      <c r="AH5629" s="83">
        <v>0</v>
      </c>
      <c r="AI5629" s="89">
        <v>0</v>
      </c>
      <c r="AJ5629" s="89">
        <v>0</v>
      </c>
      <c r="AK5629" s="60" t="str">
        <f>+IF(Tabla1[[#This Row],[REQUEST_TY]]="SR MANTENIMIENTO CORRECTIVO", "EMERGENCIA", "OTROS")</f>
        <v>EMERGENCIA</v>
      </c>
      <c r="AL5629" s="6" t="str">
        <f>+_xlfn.IFS(Tabla1[[#This Row],[Veces obj]]&lt;=1,"0-1",Tabla1[[#This Row],[Veces obj]]&lt;=2,"1-2",Tabla1[[#This Row],[Veces obj]]&lt;=3,"2-3",TRUE,"&gt;3")</f>
        <v>0-1</v>
      </c>
      <c r="AM5629" s="60" t="str">
        <f>+_xlfn.IFS(MONTH(Tabla1[[#This Row],[MES]])&lt;=3,"Q1",MONTH(Tabla1[[#This Row],[MES]])&lt;=6,"Q2",MONTH(Tabla1[[#This Row],[MES]])&lt;=9,"Q3",TRUE,"Q4")</f>
        <v>Q2</v>
      </c>
      <c r="AN5629" s="15" t="str">
        <f>+IFERROR(VLOOKUP(Tabla1[[#This Row],[CUENTA]],CTAS[],2,0),"OTROS")</f>
        <v>OTROS</v>
      </c>
      <c r="AP5629" s="15" t="str">
        <f>+IFERROR(VLOOKUP(Tabla1[[#This Row],[EMPLEADO]],IS[],3,0),"OTROS")</f>
        <v>OTROS</v>
      </c>
      <c r="AQ5629" s="15" t="str">
        <f>+IFERROR(VLOOKUP(Tabla1[[#This Row],[EMPLEADO]],IS[[NÓMINA]:[INGENIERO]],2,0),"OTROS")</f>
        <v>OTROS</v>
      </c>
    </row>
    <row r="5630" spans="1:43" x14ac:dyDescent="0.25">
      <c r="A5630" s="28" t="s">
        <v>14528</v>
      </c>
      <c r="B5630" s="29">
        <v>1</v>
      </c>
      <c r="C5630" s="29" t="s">
        <v>15597</v>
      </c>
      <c r="D5630" s="30" t="s">
        <v>38</v>
      </c>
      <c r="E5630" s="31" t="s">
        <v>133</v>
      </c>
      <c r="F5630" s="31" t="s">
        <v>15598</v>
      </c>
      <c r="G5630" s="88" t="s">
        <v>503</v>
      </c>
      <c r="H5630" s="29" t="s">
        <v>220</v>
      </c>
      <c r="I5630" s="32" t="s">
        <v>43</v>
      </c>
      <c r="J5630" s="29" t="s">
        <v>8</v>
      </c>
      <c r="K5630" s="33" t="s">
        <v>59</v>
      </c>
      <c r="L5630" s="33" t="s">
        <v>504</v>
      </c>
      <c r="M5630" s="29" t="s">
        <v>505</v>
      </c>
      <c r="N5630" s="29">
        <v>0</v>
      </c>
      <c r="O5630" s="29" t="s">
        <v>47</v>
      </c>
      <c r="P5630" s="33">
        <v>63</v>
      </c>
      <c r="Q5630" s="33" t="s">
        <v>48</v>
      </c>
      <c r="R5630" s="80" t="s">
        <v>138</v>
      </c>
      <c r="S5630" s="81" t="s">
        <v>139</v>
      </c>
      <c r="T5630" s="81" t="s">
        <v>51</v>
      </c>
      <c r="U5630" s="82" t="s">
        <v>353</v>
      </c>
      <c r="V5630" s="83">
        <v>1.1499999999999999</v>
      </c>
      <c r="W5630" s="89">
        <v>1808.95</v>
      </c>
      <c r="X5630" s="85">
        <v>1</v>
      </c>
      <c r="Y5630" s="86">
        <v>3</v>
      </c>
      <c r="Z5630" s="82">
        <v>4</v>
      </c>
      <c r="AA5630" s="87">
        <v>0.75</v>
      </c>
      <c r="AB5630" s="83">
        <v>0</v>
      </c>
      <c r="AC5630" s="89">
        <v>0</v>
      </c>
      <c r="AD5630" s="90">
        <v>43628</v>
      </c>
      <c r="AE5630" s="90">
        <v>43629</v>
      </c>
      <c r="AF5630" s="82">
        <v>1</v>
      </c>
      <c r="AG5630" s="84" t="s">
        <v>53</v>
      </c>
      <c r="AH5630" s="83">
        <v>0</v>
      </c>
      <c r="AI5630" s="89">
        <v>0</v>
      </c>
      <c r="AJ5630" s="89">
        <v>0</v>
      </c>
      <c r="AK5630" s="60" t="str">
        <f>+IF(Tabla1[[#This Row],[REQUEST_TY]]="SR MANTENIMIENTO CORRECTIVO", "EMERGENCIA", "OTROS")</f>
        <v>EMERGENCIA</v>
      </c>
      <c r="AL5630" s="6" t="str">
        <f>+_xlfn.IFS(Tabla1[[#This Row],[Veces obj]]&lt;=1,"0-1",Tabla1[[#This Row],[Veces obj]]&lt;=2,"1-2",Tabla1[[#This Row],[Veces obj]]&lt;=3,"2-3",TRUE,"&gt;3")</f>
        <v>0-1</v>
      </c>
      <c r="AM5630" s="60" t="str">
        <f>+_xlfn.IFS(MONTH(Tabla1[[#This Row],[MES]])&lt;=3,"Q1",MONTH(Tabla1[[#This Row],[MES]])&lt;=6,"Q2",MONTH(Tabla1[[#This Row],[MES]])&lt;=9,"Q3",TRUE,"Q4")</f>
        <v>Q2</v>
      </c>
      <c r="AN5630" s="15" t="str">
        <f>+IFERROR(VLOOKUP(Tabla1[[#This Row],[CUENTA]],CTAS[],2,0),"OTROS")</f>
        <v>OTROS</v>
      </c>
      <c r="AP5630" s="15" t="str">
        <f>+IFERROR(VLOOKUP(Tabla1[[#This Row],[EMPLEADO]],IS[],3,0),"OTROS")</f>
        <v>OTROS</v>
      </c>
      <c r="AQ5630" s="15" t="str">
        <f>+IFERROR(VLOOKUP(Tabla1[[#This Row],[EMPLEADO]],IS[[NÓMINA]:[INGENIERO]],2,0),"OTROS")</f>
        <v>OTROS</v>
      </c>
    </row>
    <row r="5631" spans="1:43" x14ac:dyDescent="0.25">
      <c r="A5631" s="28" t="s">
        <v>14528</v>
      </c>
      <c r="B5631" s="29">
        <v>1</v>
      </c>
      <c r="C5631" s="29" t="s">
        <v>15599</v>
      </c>
      <c r="D5631" s="30" t="s">
        <v>38</v>
      </c>
      <c r="E5631" s="31" t="s">
        <v>332</v>
      </c>
      <c r="F5631" s="31" t="s">
        <v>15600</v>
      </c>
      <c r="G5631" s="88" t="s">
        <v>6408</v>
      </c>
      <c r="H5631" s="29" t="s">
        <v>740</v>
      </c>
      <c r="I5631" s="32" t="s">
        <v>43</v>
      </c>
      <c r="J5631" s="29" t="s">
        <v>8</v>
      </c>
      <c r="K5631" s="33" t="s">
        <v>102</v>
      </c>
      <c r="L5631" s="33" t="s">
        <v>1471</v>
      </c>
      <c r="M5631" s="29" t="s">
        <v>1150</v>
      </c>
      <c r="N5631" s="29">
        <v>0</v>
      </c>
      <c r="O5631" s="29" t="s">
        <v>47</v>
      </c>
      <c r="P5631" s="33">
        <v>23</v>
      </c>
      <c r="Q5631" s="33" t="s">
        <v>62</v>
      </c>
      <c r="R5631" s="80" t="s">
        <v>317</v>
      </c>
      <c r="S5631" s="81" t="s">
        <v>318</v>
      </c>
      <c r="T5631" s="81" t="s">
        <v>51</v>
      </c>
      <c r="U5631" s="82" t="s">
        <v>262</v>
      </c>
      <c r="V5631" s="83">
        <v>1.05</v>
      </c>
      <c r="W5631" s="89">
        <v>1651.6500000000003</v>
      </c>
      <c r="X5631" s="85">
        <v>1</v>
      </c>
      <c r="Y5631" s="86">
        <v>3.75</v>
      </c>
      <c r="Z5631" s="82">
        <v>4</v>
      </c>
      <c r="AA5631" s="87">
        <v>0.9375</v>
      </c>
      <c r="AB5631" s="83">
        <v>0</v>
      </c>
      <c r="AC5631" s="89">
        <v>0</v>
      </c>
      <c r="AD5631" s="90">
        <v>43628</v>
      </c>
      <c r="AE5631" s="90">
        <v>43629</v>
      </c>
      <c r="AF5631" s="82">
        <v>1</v>
      </c>
      <c r="AG5631" s="84" t="s">
        <v>53</v>
      </c>
      <c r="AH5631" s="83">
        <v>0</v>
      </c>
      <c r="AI5631" s="89">
        <v>0</v>
      </c>
      <c r="AJ5631" s="89">
        <v>0</v>
      </c>
      <c r="AK5631" s="60" t="str">
        <f>+IF(Tabla1[[#This Row],[REQUEST_TY]]="SR MANTENIMIENTO CORRECTIVO", "EMERGENCIA", "OTROS")</f>
        <v>EMERGENCIA</v>
      </c>
      <c r="AL5631" s="6" t="str">
        <f>+_xlfn.IFS(Tabla1[[#This Row],[Veces obj]]&lt;=1,"0-1",Tabla1[[#This Row],[Veces obj]]&lt;=2,"1-2",Tabla1[[#This Row],[Veces obj]]&lt;=3,"2-3",TRUE,"&gt;3")</f>
        <v>0-1</v>
      </c>
      <c r="AM5631" s="60" t="str">
        <f>+_xlfn.IFS(MONTH(Tabla1[[#This Row],[MES]])&lt;=3,"Q1",MONTH(Tabla1[[#This Row],[MES]])&lt;=6,"Q2",MONTH(Tabla1[[#This Row],[MES]])&lt;=9,"Q3",TRUE,"Q4")</f>
        <v>Q2</v>
      </c>
      <c r="AN5631" s="15" t="str">
        <f>+IFERROR(VLOOKUP(Tabla1[[#This Row],[CUENTA]],CTAS[],2,0),"OTROS")</f>
        <v>OTROS</v>
      </c>
      <c r="AP5631" s="15" t="str">
        <f>+IFERROR(VLOOKUP(Tabla1[[#This Row],[EMPLEADO]],IS[],3,0),"OTROS")</f>
        <v>OTROS</v>
      </c>
      <c r="AQ5631" s="15" t="str">
        <f>+IFERROR(VLOOKUP(Tabla1[[#This Row],[EMPLEADO]],IS[[NÓMINA]:[INGENIERO]],2,0),"OTROS")</f>
        <v>OTROS</v>
      </c>
    </row>
    <row r="5632" spans="1:43" x14ac:dyDescent="0.25">
      <c r="A5632" s="28" t="s">
        <v>14528</v>
      </c>
      <c r="B5632" s="29">
        <v>1</v>
      </c>
      <c r="C5632" s="29" t="s">
        <v>15601</v>
      </c>
      <c r="D5632" s="30" t="s">
        <v>38</v>
      </c>
      <c r="E5632" s="31" t="s">
        <v>160</v>
      </c>
      <c r="F5632" s="31" t="s">
        <v>15602</v>
      </c>
      <c r="G5632" s="88" t="s">
        <v>8789</v>
      </c>
      <c r="H5632" s="29" t="s">
        <v>213</v>
      </c>
      <c r="I5632" s="32" t="s">
        <v>43</v>
      </c>
      <c r="J5632" s="29" t="s">
        <v>8</v>
      </c>
      <c r="K5632" s="33" t="s">
        <v>125</v>
      </c>
      <c r="L5632" s="33" t="s">
        <v>8790</v>
      </c>
      <c r="M5632" s="29" t="s">
        <v>215</v>
      </c>
      <c r="N5632" s="29">
        <v>0</v>
      </c>
      <c r="O5632" s="29" t="s">
        <v>47</v>
      </c>
      <c r="P5632" s="33">
        <v>90</v>
      </c>
      <c r="Q5632" s="33" t="s">
        <v>48</v>
      </c>
      <c r="R5632" s="80" t="s">
        <v>49</v>
      </c>
      <c r="S5632" s="81" t="s">
        <v>50</v>
      </c>
      <c r="T5632" s="81" t="s">
        <v>51</v>
      </c>
      <c r="U5632" s="82" t="s">
        <v>52</v>
      </c>
      <c r="V5632" s="83">
        <v>1.05</v>
      </c>
      <c r="W5632" s="89">
        <v>750.75000000000011</v>
      </c>
      <c r="X5632" s="85">
        <v>1</v>
      </c>
      <c r="Y5632" s="86">
        <v>1.18</v>
      </c>
      <c r="Z5632" s="82">
        <v>5</v>
      </c>
      <c r="AA5632" s="87">
        <v>0.23599999999999999</v>
      </c>
      <c r="AB5632" s="83">
        <v>0</v>
      </c>
      <c r="AC5632" s="89">
        <v>0</v>
      </c>
      <c r="AD5632" s="90">
        <v>43628</v>
      </c>
      <c r="AE5632" s="90">
        <v>43629</v>
      </c>
      <c r="AF5632" s="82">
        <v>1</v>
      </c>
      <c r="AG5632" s="84" t="s">
        <v>53</v>
      </c>
      <c r="AH5632" s="83">
        <v>0</v>
      </c>
      <c r="AI5632" s="89">
        <v>0</v>
      </c>
      <c r="AJ5632" s="89">
        <v>0</v>
      </c>
      <c r="AK5632" s="60" t="str">
        <f>+IF(Tabla1[[#This Row],[REQUEST_TY]]="SR MANTENIMIENTO CORRECTIVO", "EMERGENCIA", "OTROS")</f>
        <v>EMERGENCIA</v>
      </c>
      <c r="AL5632" s="6" t="str">
        <f>+_xlfn.IFS(Tabla1[[#This Row],[Veces obj]]&lt;=1,"0-1",Tabla1[[#This Row],[Veces obj]]&lt;=2,"1-2",Tabla1[[#This Row],[Veces obj]]&lt;=3,"2-3",TRUE,"&gt;3")</f>
        <v>0-1</v>
      </c>
      <c r="AM5632" s="60" t="str">
        <f>+_xlfn.IFS(MONTH(Tabla1[[#This Row],[MES]])&lt;=3,"Q1",MONTH(Tabla1[[#This Row],[MES]])&lt;=6,"Q2",MONTH(Tabla1[[#This Row],[MES]])&lt;=9,"Q3",TRUE,"Q4")</f>
        <v>Q2</v>
      </c>
      <c r="AN5632" s="15" t="str">
        <f>+IFERROR(VLOOKUP(Tabla1[[#This Row],[CUENTA]],CTAS[],2,0),"OTROS")</f>
        <v>OTROS</v>
      </c>
      <c r="AP5632" s="15" t="str">
        <f>+IFERROR(VLOOKUP(Tabla1[[#This Row],[EMPLEADO]],IS[],3,0),"OTROS")</f>
        <v>OTROS</v>
      </c>
      <c r="AQ5632" s="15" t="str">
        <f>+IFERROR(VLOOKUP(Tabla1[[#This Row],[EMPLEADO]],IS[[NÓMINA]:[INGENIERO]],2,0),"OTROS")</f>
        <v>OTROS</v>
      </c>
    </row>
    <row r="5633" spans="1:43" x14ac:dyDescent="0.25">
      <c r="A5633" s="28" t="s">
        <v>14528</v>
      </c>
      <c r="B5633" s="29">
        <v>1</v>
      </c>
      <c r="C5633" s="29" t="s">
        <v>15603</v>
      </c>
      <c r="D5633" s="30" t="s">
        <v>3346</v>
      </c>
      <c r="E5633" s="31" t="s">
        <v>226</v>
      </c>
      <c r="F5633" s="31" t="s">
        <v>15319</v>
      </c>
      <c r="G5633" s="88" t="s">
        <v>9655</v>
      </c>
      <c r="H5633" s="29" t="s">
        <v>101</v>
      </c>
      <c r="I5633" s="32" t="s">
        <v>43</v>
      </c>
      <c r="J5633" s="29" t="s">
        <v>8</v>
      </c>
      <c r="K5633" s="33" t="s">
        <v>144</v>
      </c>
      <c r="L5633" s="33" t="s">
        <v>639</v>
      </c>
      <c r="M5633" s="29" t="s">
        <v>640</v>
      </c>
      <c r="N5633" s="29">
        <v>0</v>
      </c>
      <c r="O5633" s="29" t="s">
        <v>105</v>
      </c>
      <c r="P5633" s="33" t="s">
        <v>822</v>
      </c>
      <c r="Q5633" s="33" t="s">
        <v>48</v>
      </c>
      <c r="R5633" s="80" t="s">
        <v>153</v>
      </c>
      <c r="S5633" s="81" t="s">
        <v>50</v>
      </c>
      <c r="T5633" s="81" t="s">
        <v>51</v>
      </c>
      <c r="U5633" s="82" t="s">
        <v>52</v>
      </c>
      <c r="V5633" s="83">
        <v>1</v>
      </c>
      <c r="W5633" s="89">
        <v>468</v>
      </c>
      <c r="X5633" s="85">
        <v>0</v>
      </c>
      <c r="Y5633" s="86">
        <v>5</v>
      </c>
      <c r="Z5633" s="82">
        <v>5</v>
      </c>
      <c r="AA5633" s="87">
        <v>1</v>
      </c>
      <c r="AB5633" s="83">
        <v>0</v>
      </c>
      <c r="AC5633" s="89">
        <v>0</v>
      </c>
      <c r="AD5633" s="90">
        <v>43628</v>
      </c>
      <c r="AE5633" s="90">
        <v>43629</v>
      </c>
      <c r="AF5633" s="82">
        <v>1</v>
      </c>
      <c r="AG5633" s="84" t="s">
        <v>53</v>
      </c>
      <c r="AH5633" s="83">
        <v>0</v>
      </c>
      <c r="AI5633" s="89">
        <v>0</v>
      </c>
      <c r="AJ5633" s="89">
        <v>0</v>
      </c>
      <c r="AK5633" s="60" t="str">
        <f>+IF(Tabla1[[#This Row],[REQUEST_TY]]="SR MANTENIMIENTO CORRECTIVO", "EMERGENCIA", "OTROS")</f>
        <v>OTROS</v>
      </c>
      <c r="AL5633" s="6" t="str">
        <f>+_xlfn.IFS(Tabla1[[#This Row],[Veces obj]]&lt;=1,"0-1",Tabla1[[#This Row],[Veces obj]]&lt;=2,"1-2",Tabla1[[#This Row],[Veces obj]]&lt;=3,"2-3",TRUE,"&gt;3")</f>
        <v>0-1</v>
      </c>
      <c r="AM5633" s="60" t="str">
        <f>+_xlfn.IFS(MONTH(Tabla1[[#This Row],[MES]])&lt;=3,"Q1",MONTH(Tabla1[[#This Row],[MES]])&lt;=6,"Q2",MONTH(Tabla1[[#This Row],[MES]])&lt;=9,"Q3",TRUE,"Q4")</f>
        <v>Q2</v>
      </c>
      <c r="AN5633" s="15" t="str">
        <f>+IFERROR(VLOOKUP(Tabla1[[#This Row],[CUENTA]],CTAS[],2,0),"OTROS")</f>
        <v>OTROS</v>
      </c>
      <c r="AP5633" s="15" t="str">
        <f>+IFERROR(VLOOKUP(Tabla1[[#This Row],[EMPLEADO]],IS[],3,0),"OTROS")</f>
        <v>OTROS</v>
      </c>
      <c r="AQ5633" s="15" t="str">
        <f>+IFERROR(VLOOKUP(Tabla1[[#This Row],[EMPLEADO]],IS[[NÓMINA]:[INGENIERO]],2,0),"OTROS")</f>
        <v>OTROS</v>
      </c>
    </row>
    <row r="5634" spans="1:43" x14ac:dyDescent="0.25">
      <c r="A5634" s="28" t="s">
        <v>14528</v>
      </c>
      <c r="B5634" s="29">
        <v>1</v>
      </c>
      <c r="C5634" s="29" t="s">
        <v>15604</v>
      </c>
      <c r="D5634" s="30" t="s">
        <v>38</v>
      </c>
      <c r="E5634" s="31" t="s">
        <v>113</v>
      </c>
      <c r="F5634" s="31" t="s">
        <v>15605</v>
      </c>
      <c r="G5634" s="88" t="s">
        <v>15606</v>
      </c>
      <c r="H5634" s="29" t="s">
        <v>58</v>
      </c>
      <c r="I5634" s="32" t="s">
        <v>43</v>
      </c>
      <c r="J5634" s="29" t="s">
        <v>8</v>
      </c>
      <c r="K5634" s="33" t="s">
        <v>199</v>
      </c>
      <c r="L5634" s="33" t="s">
        <v>15607</v>
      </c>
      <c r="M5634" s="29" t="s">
        <v>2495</v>
      </c>
      <c r="N5634" s="29">
        <v>0</v>
      </c>
      <c r="O5634" s="29" t="s">
        <v>47</v>
      </c>
      <c r="P5634" s="33">
        <v>608</v>
      </c>
      <c r="Q5634" s="33" t="s">
        <v>48</v>
      </c>
      <c r="R5634" s="80" t="s">
        <v>49</v>
      </c>
      <c r="S5634" s="81" t="s">
        <v>50</v>
      </c>
      <c r="T5634" s="81" t="s">
        <v>51</v>
      </c>
      <c r="U5634" s="82" t="s">
        <v>52</v>
      </c>
      <c r="V5634" s="83">
        <v>1.05</v>
      </c>
      <c r="W5634" s="89">
        <v>750.75000000000011</v>
      </c>
      <c r="X5634" s="85">
        <v>1</v>
      </c>
      <c r="Y5634" s="86">
        <v>4.62</v>
      </c>
      <c r="Z5634" s="82">
        <v>5</v>
      </c>
      <c r="AA5634" s="87">
        <v>0.92400000000000004</v>
      </c>
      <c r="AB5634" s="83">
        <v>0</v>
      </c>
      <c r="AC5634" s="89">
        <v>0</v>
      </c>
      <c r="AD5634" s="90">
        <v>43629</v>
      </c>
      <c r="AE5634" s="90">
        <v>43629</v>
      </c>
      <c r="AF5634" s="82">
        <v>0</v>
      </c>
      <c r="AG5634" s="84" t="s">
        <v>53</v>
      </c>
      <c r="AH5634" s="83">
        <v>0</v>
      </c>
      <c r="AI5634" s="89">
        <v>0</v>
      </c>
      <c r="AJ5634" s="89">
        <v>0</v>
      </c>
      <c r="AK5634" s="60" t="str">
        <f>+IF(Tabla1[[#This Row],[REQUEST_TY]]="SR MANTENIMIENTO CORRECTIVO", "EMERGENCIA", "OTROS")</f>
        <v>EMERGENCIA</v>
      </c>
      <c r="AL5634" s="6" t="str">
        <f>+_xlfn.IFS(Tabla1[[#This Row],[Veces obj]]&lt;=1,"0-1",Tabla1[[#This Row],[Veces obj]]&lt;=2,"1-2",Tabla1[[#This Row],[Veces obj]]&lt;=3,"2-3",TRUE,"&gt;3")</f>
        <v>0-1</v>
      </c>
      <c r="AM5634" s="60" t="str">
        <f>+_xlfn.IFS(MONTH(Tabla1[[#This Row],[MES]])&lt;=3,"Q1",MONTH(Tabla1[[#This Row],[MES]])&lt;=6,"Q2",MONTH(Tabla1[[#This Row],[MES]])&lt;=9,"Q3",TRUE,"Q4")</f>
        <v>Q2</v>
      </c>
      <c r="AN5634" s="15" t="str">
        <f>+IFERROR(VLOOKUP(Tabla1[[#This Row],[CUENTA]],CTAS[],2,0),"OTROS")</f>
        <v>OTROS</v>
      </c>
      <c r="AP5634" s="15" t="str">
        <f>+IFERROR(VLOOKUP(Tabla1[[#This Row],[EMPLEADO]],IS[],3,0),"OTROS")</f>
        <v>OTROS</v>
      </c>
      <c r="AQ5634" s="15" t="str">
        <f>+IFERROR(VLOOKUP(Tabla1[[#This Row],[EMPLEADO]],IS[[NÓMINA]:[INGENIERO]],2,0),"OTROS")</f>
        <v>OTROS</v>
      </c>
    </row>
    <row r="5635" spans="1:43" x14ac:dyDescent="0.25">
      <c r="A5635" s="28" t="s">
        <v>14528</v>
      </c>
      <c r="B5635" s="29">
        <v>1</v>
      </c>
      <c r="C5635" s="29" t="s">
        <v>15608</v>
      </c>
      <c r="D5635" s="30" t="s">
        <v>38</v>
      </c>
      <c r="E5635" s="31" t="s">
        <v>231</v>
      </c>
      <c r="F5635" s="31" t="s">
        <v>15609</v>
      </c>
      <c r="G5635" s="88" t="s">
        <v>6752</v>
      </c>
      <c r="H5635" s="29" t="s">
        <v>568</v>
      </c>
      <c r="I5635" s="32" t="s">
        <v>43</v>
      </c>
      <c r="J5635" s="29" t="s">
        <v>8</v>
      </c>
      <c r="K5635" s="33" t="s">
        <v>1115</v>
      </c>
      <c r="L5635" s="33" t="s">
        <v>1116</v>
      </c>
      <c r="M5635" s="29" t="s">
        <v>714</v>
      </c>
      <c r="N5635" s="29">
        <v>0</v>
      </c>
      <c r="O5635" s="29" t="s">
        <v>47</v>
      </c>
      <c r="P5635" s="33">
        <v>48</v>
      </c>
      <c r="Q5635" s="33" t="s">
        <v>82</v>
      </c>
      <c r="R5635" s="80" t="s">
        <v>235</v>
      </c>
      <c r="S5635" s="81" t="s">
        <v>50</v>
      </c>
      <c r="T5635" s="81" t="s">
        <v>51</v>
      </c>
      <c r="U5635" s="82" t="s">
        <v>120</v>
      </c>
      <c r="V5635" s="83">
        <v>0.8</v>
      </c>
      <c r="W5635" s="89">
        <v>572.00000000000011</v>
      </c>
      <c r="X5635" s="85">
        <v>1</v>
      </c>
      <c r="Y5635" s="86">
        <v>7.05</v>
      </c>
      <c r="Z5635" s="82">
        <v>5</v>
      </c>
      <c r="AA5635" s="87">
        <v>1.41</v>
      </c>
      <c r="AB5635" s="83">
        <v>0.10249999999999998</v>
      </c>
      <c r="AC5635" s="89">
        <v>-73.287499999999994</v>
      </c>
      <c r="AD5635" s="90">
        <v>43628</v>
      </c>
      <c r="AE5635" s="90">
        <v>43629</v>
      </c>
      <c r="AF5635" s="82">
        <v>1</v>
      </c>
      <c r="AG5635" s="84" t="s">
        <v>53</v>
      </c>
      <c r="AH5635" s="83">
        <v>0</v>
      </c>
      <c r="AI5635" s="89">
        <v>0</v>
      </c>
      <c r="AJ5635" s="89">
        <v>0</v>
      </c>
      <c r="AK5635" s="60" t="str">
        <f>+IF(Tabla1[[#This Row],[REQUEST_TY]]="SR MANTENIMIENTO CORRECTIVO", "EMERGENCIA", "OTROS")</f>
        <v>EMERGENCIA</v>
      </c>
      <c r="AL5635" s="6" t="str">
        <f>+_xlfn.IFS(Tabla1[[#This Row],[Veces obj]]&lt;=1,"0-1",Tabla1[[#This Row],[Veces obj]]&lt;=2,"1-2",Tabla1[[#This Row],[Veces obj]]&lt;=3,"2-3",TRUE,"&gt;3")</f>
        <v>1-2</v>
      </c>
      <c r="AM5635" s="60" t="str">
        <f>+_xlfn.IFS(MONTH(Tabla1[[#This Row],[MES]])&lt;=3,"Q1",MONTH(Tabla1[[#This Row],[MES]])&lt;=6,"Q2",MONTH(Tabla1[[#This Row],[MES]])&lt;=9,"Q3",TRUE,"Q4")</f>
        <v>Q2</v>
      </c>
      <c r="AN5635" s="15" t="str">
        <f>+IFERROR(VLOOKUP(Tabla1[[#This Row],[CUENTA]],CTAS[],2,0),"OTROS")</f>
        <v>OTROS</v>
      </c>
      <c r="AP5635" s="15" t="str">
        <f>+IFERROR(VLOOKUP(Tabla1[[#This Row],[EMPLEADO]],IS[],3,0),"OTROS")</f>
        <v>OTROS</v>
      </c>
      <c r="AQ5635" s="15" t="str">
        <f>+IFERROR(VLOOKUP(Tabla1[[#This Row],[EMPLEADO]],IS[[NÓMINA]:[INGENIERO]],2,0),"OTROS")</f>
        <v>OTROS</v>
      </c>
    </row>
    <row r="5636" spans="1:43" x14ac:dyDescent="0.25">
      <c r="A5636" s="28" t="s">
        <v>14528</v>
      </c>
      <c r="B5636" s="29">
        <v>1</v>
      </c>
      <c r="C5636" s="29" t="s">
        <v>15610</v>
      </c>
      <c r="D5636" s="30" t="s">
        <v>38</v>
      </c>
      <c r="E5636" s="31" t="s">
        <v>275</v>
      </c>
      <c r="F5636" s="31" t="s">
        <v>15611</v>
      </c>
      <c r="G5636" s="88" t="s">
        <v>2224</v>
      </c>
      <c r="H5636" s="29" t="s">
        <v>297</v>
      </c>
      <c r="I5636" s="32" t="s">
        <v>43</v>
      </c>
      <c r="J5636" s="29" t="s">
        <v>8</v>
      </c>
      <c r="K5636" s="33" t="s">
        <v>71</v>
      </c>
      <c r="L5636" s="33" t="s">
        <v>859</v>
      </c>
      <c r="M5636" s="29" t="s">
        <v>73</v>
      </c>
      <c r="N5636" s="29">
        <v>0</v>
      </c>
      <c r="O5636" s="29" t="s">
        <v>47</v>
      </c>
      <c r="P5636" s="33">
        <v>90</v>
      </c>
      <c r="Q5636" s="33" t="s">
        <v>48</v>
      </c>
      <c r="R5636" s="80" t="s">
        <v>95</v>
      </c>
      <c r="S5636" s="81" t="s">
        <v>64</v>
      </c>
      <c r="T5636" s="81" t="s">
        <v>51</v>
      </c>
      <c r="U5636" s="82" t="s">
        <v>96</v>
      </c>
      <c r="V5636" s="83">
        <v>1.1000000000000001</v>
      </c>
      <c r="W5636" s="89">
        <v>1501.5000000000002</v>
      </c>
      <c r="X5636" s="85">
        <v>1</v>
      </c>
      <c r="Y5636" s="86">
        <v>1.95</v>
      </c>
      <c r="Z5636" s="82">
        <v>5</v>
      </c>
      <c r="AA5636" s="87">
        <v>0.39</v>
      </c>
      <c r="AB5636" s="83">
        <v>0</v>
      </c>
      <c r="AC5636" s="89">
        <v>0</v>
      </c>
      <c r="AD5636" s="90">
        <v>43628</v>
      </c>
      <c r="AE5636" s="90">
        <v>43629</v>
      </c>
      <c r="AF5636" s="82">
        <v>1</v>
      </c>
      <c r="AG5636" s="84" t="s">
        <v>53</v>
      </c>
      <c r="AH5636" s="83">
        <v>0</v>
      </c>
      <c r="AI5636" s="89">
        <v>0</v>
      </c>
      <c r="AJ5636" s="89">
        <v>0</v>
      </c>
      <c r="AK5636" s="60" t="str">
        <f>+IF(Tabla1[[#This Row],[REQUEST_TY]]="SR MANTENIMIENTO CORRECTIVO", "EMERGENCIA", "OTROS")</f>
        <v>EMERGENCIA</v>
      </c>
      <c r="AL5636" s="6" t="str">
        <f>+_xlfn.IFS(Tabla1[[#This Row],[Veces obj]]&lt;=1,"0-1",Tabla1[[#This Row],[Veces obj]]&lt;=2,"1-2",Tabla1[[#This Row],[Veces obj]]&lt;=3,"2-3",TRUE,"&gt;3")</f>
        <v>0-1</v>
      </c>
      <c r="AM5636" s="60" t="str">
        <f>+_xlfn.IFS(MONTH(Tabla1[[#This Row],[MES]])&lt;=3,"Q1",MONTH(Tabla1[[#This Row],[MES]])&lt;=6,"Q2",MONTH(Tabla1[[#This Row],[MES]])&lt;=9,"Q3",TRUE,"Q4")</f>
        <v>Q2</v>
      </c>
      <c r="AN5636" s="15" t="str">
        <f>+IFERROR(VLOOKUP(Tabla1[[#This Row],[CUENTA]],CTAS[],2,0),"OTROS")</f>
        <v>OTROS</v>
      </c>
      <c r="AP5636" s="15" t="str">
        <f>+IFERROR(VLOOKUP(Tabla1[[#This Row],[EMPLEADO]],IS[],3,0),"OTROS")</f>
        <v>JUAREZ</v>
      </c>
      <c r="AQ5636" s="15" t="str">
        <f>+IFERROR(VLOOKUP(Tabla1[[#This Row],[EMPLEADO]],IS[[NÓMINA]:[INGENIERO]],2,0),"OTROS")</f>
        <v>ALFREDO TORRES</v>
      </c>
    </row>
    <row r="5637" spans="1:43" x14ac:dyDescent="0.25">
      <c r="A5637" s="28" t="s">
        <v>14528</v>
      </c>
      <c r="B5637" s="29">
        <v>1</v>
      </c>
      <c r="C5637" s="29" t="s">
        <v>15612</v>
      </c>
      <c r="D5637" s="30" t="s">
        <v>38</v>
      </c>
      <c r="E5637" s="31" t="s">
        <v>76</v>
      </c>
      <c r="F5637" s="31" t="s">
        <v>15613</v>
      </c>
      <c r="G5637" s="88" t="s">
        <v>1148</v>
      </c>
      <c r="H5637" s="29" t="s">
        <v>79</v>
      </c>
      <c r="I5637" s="32" t="s">
        <v>43</v>
      </c>
      <c r="J5637" s="29" t="s">
        <v>8</v>
      </c>
      <c r="K5637" s="33" t="s">
        <v>59</v>
      </c>
      <c r="L5637" s="33" t="s">
        <v>1149</v>
      </c>
      <c r="M5637" s="29" t="s">
        <v>1150</v>
      </c>
      <c r="N5637" s="29">
        <v>0</v>
      </c>
      <c r="O5637" s="29" t="s">
        <v>47</v>
      </c>
      <c r="P5637" s="33">
        <v>11</v>
      </c>
      <c r="Q5637" s="33" t="s">
        <v>194</v>
      </c>
      <c r="R5637" s="80" t="s">
        <v>63</v>
      </c>
      <c r="S5637" s="81" t="s">
        <v>64</v>
      </c>
      <c r="T5637" s="81" t="s">
        <v>51</v>
      </c>
      <c r="U5637" s="82" t="s">
        <v>195</v>
      </c>
      <c r="V5637" s="83">
        <v>0.6</v>
      </c>
      <c r="W5637" s="89">
        <v>819</v>
      </c>
      <c r="X5637" s="85">
        <v>1</v>
      </c>
      <c r="Y5637" s="86">
        <v>4.32</v>
      </c>
      <c r="Z5637" s="82">
        <v>5</v>
      </c>
      <c r="AA5637" s="87">
        <v>0.8640000000000001</v>
      </c>
      <c r="AB5637" s="83">
        <v>0</v>
      </c>
      <c r="AC5637" s="89">
        <v>0</v>
      </c>
      <c r="AD5637" s="90">
        <v>43628</v>
      </c>
      <c r="AE5637" s="90">
        <v>43629</v>
      </c>
      <c r="AF5637" s="82">
        <v>1</v>
      </c>
      <c r="AG5637" s="84" t="s">
        <v>53</v>
      </c>
      <c r="AH5637" s="83">
        <v>0</v>
      </c>
      <c r="AI5637" s="89">
        <v>0</v>
      </c>
      <c r="AJ5637" s="89">
        <v>0</v>
      </c>
      <c r="AK5637" s="60" t="str">
        <f>+IF(Tabla1[[#This Row],[REQUEST_TY]]="SR MANTENIMIENTO CORRECTIVO", "EMERGENCIA", "OTROS")</f>
        <v>EMERGENCIA</v>
      </c>
      <c r="AL5637" s="6" t="str">
        <f>+_xlfn.IFS(Tabla1[[#This Row],[Veces obj]]&lt;=1,"0-1",Tabla1[[#This Row],[Veces obj]]&lt;=2,"1-2",Tabla1[[#This Row],[Veces obj]]&lt;=3,"2-3",TRUE,"&gt;3")</f>
        <v>0-1</v>
      </c>
      <c r="AM5637" s="60" t="str">
        <f>+_xlfn.IFS(MONTH(Tabla1[[#This Row],[MES]])&lt;=3,"Q1",MONTH(Tabla1[[#This Row],[MES]])&lt;=6,"Q2",MONTH(Tabla1[[#This Row],[MES]])&lt;=9,"Q3",TRUE,"Q4")</f>
        <v>Q2</v>
      </c>
      <c r="AN5637" s="15" t="str">
        <f>+IFERROR(VLOOKUP(Tabla1[[#This Row],[CUENTA]],CTAS[],2,0),"OTROS")</f>
        <v>OTROS</v>
      </c>
      <c r="AP5637" s="15" t="str">
        <f>+IFERROR(VLOOKUP(Tabla1[[#This Row],[EMPLEADO]],IS[],3,0),"OTROS")</f>
        <v>OTROS</v>
      </c>
      <c r="AQ5637" s="15" t="str">
        <f>+IFERROR(VLOOKUP(Tabla1[[#This Row],[EMPLEADO]],IS[[NÓMINA]:[INGENIERO]],2,0),"OTROS")</f>
        <v>OTROS</v>
      </c>
    </row>
    <row r="5638" spans="1:43" x14ac:dyDescent="0.25">
      <c r="A5638" s="28" t="s">
        <v>14528</v>
      </c>
      <c r="B5638" s="29">
        <v>1</v>
      </c>
      <c r="C5638" s="29" t="s">
        <v>15614</v>
      </c>
      <c r="D5638" s="30" t="s">
        <v>38</v>
      </c>
      <c r="E5638" s="31" t="s">
        <v>133</v>
      </c>
      <c r="F5638" s="31" t="s">
        <v>15615</v>
      </c>
      <c r="G5638" s="88" t="s">
        <v>2674</v>
      </c>
      <c r="H5638" s="29" t="s">
        <v>136</v>
      </c>
      <c r="I5638" s="32" t="s">
        <v>43</v>
      </c>
      <c r="J5638" s="29" t="s">
        <v>8</v>
      </c>
      <c r="K5638" s="33" t="s">
        <v>59</v>
      </c>
      <c r="L5638" s="33" t="s">
        <v>2014</v>
      </c>
      <c r="M5638" s="29" t="s">
        <v>222</v>
      </c>
      <c r="N5638" s="29">
        <v>0</v>
      </c>
      <c r="O5638" s="29" t="s">
        <v>47</v>
      </c>
      <c r="P5638" s="33">
        <v>7</v>
      </c>
      <c r="Q5638" s="33" t="s">
        <v>194</v>
      </c>
      <c r="R5638" s="80" t="s">
        <v>138</v>
      </c>
      <c r="S5638" s="81" t="s">
        <v>139</v>
      </c>
      <c r="T5638" s="81" t="s">
        <v>51</v>
      </c>
      <c r="U5638" s="82" t="s">
        <v>224</v>
      </c>
      <c r="V5638" s="83">
        <v>0.8</v>
      </c>
      <c r="W5638" s="89">
        <v>1258.4000000000003</v>
      </c>
      <c r="X5638" s="85">
        <v>1</v>
      </c>
      <c r="Y5638" s="86">
        <v>1.57</v>
      </c>
      <c r="Z5638" s="82">
        <v>4</v>
      </c>
      <c r="AA5638" s="87">
        <v>0.39250000000000002</v>
      </c>
      <c r="AB5638" s="83">
        <v>0</v>
      </c>
      <c r="AC5638" s="89">
        <v>0</v>
      </c>
      <c r="AD5638" s="90">
        <v>43629</v>
      </c>
      <c r="AE5638" s="90">
        <v>43629</v>
      </c>
      <c r="AF5638" s="82">
        <v>0</v>
      </c>
      <c r="AG5638" s="84" t="s">
        <v>53</v>
      </c>
      <c r="AH5638" s="83">
        <v>0</v>
      </c>
      <c r="AI5638" s="89">
        <v>0</v>
      </c>
      <c r="AJ5638" s="89">
        <v>0</v>
      </c>
      <c r="AK5638" s="60" t="str">
        <f>+IF(Tabla1[[#This Row],[REQUEST_TY]]="SR MANTENIMIENTO CORRECTIVO", "EMERGENCIA", "OTROS")</f>
        <v>EMERGENCIA</v>
      </c>
      <c r="AL5638" s="6" t="str">
        <f>+_xlfn.IFS(Tabla1[[#This Row],[Veces obj]]&lt;=1,"0-1",Tabla1[[#This Row],[Veces obj]]&lt;=2,"1-2",Tabla1[[#This Row],[Veces obj]]&lt;=3,"2-3",TRUE,"&gt;3")</f>
        <v>0-1</v>
      </c>
      <c r="AM5638" s="60" t="str">
        <f>+_xlfn.IFS(MONTH(Tabla1[[#This Row],[MES]])&lt;=3,"Q1",MONTH(Tabla1[[#This Row],[MES]])&lt;=6,"Q2",MONTH(Tabla1[[#This Row],[MES]])&lt;=9,"Q3",TRUE,"Q4")</f>
        <v>Q2</v>
      </c>
      <c r="AN5638" s="15" t="str">
        <f>+IFERROR(VLOOKUP(Tabla1[[#This Row],[CUENTA]],CTAS[],2,0),"OTROS")</f>
        <v>OTROS</v>
      </c>
      <c r="AP5638" s="15" t="str">
        <f>+IFERROR(VLOOKUP(Tabla1[[#This Row],[EMPLEADO]],IS[],3,0),"OTROS")</f>
        <v>OTROS</v>
      </c>
      <c r="AQ5638" s="15" t="str">
        <f>+IFERROR(VLOOKUP(Tabla1[[#This Row],[EMPLEADO]],IS[[NÓMINA]:[INGENIERO]],2,0),"OTROS")</f>
        <v>OTROS</v>
      </c>
    </row>
    <row r="5639" spans="1:43" x14ac:dyDescent="0.25">
      <c r="A5639" s="28" t="s">
        <v>14528</v>
      </c>
      <c r="B5639" s="29">
        <v>1</v>
      </c>
      <c r="C5639" s="29" t="s">
        <v>15616</v>
      </c>
      <c r="D5639" s="30" t="s">
        <v>38</v>
      </c>
      <c r="E5639" s="31" t="s">
        <v>133</v>
      </c>
      <c r="F5639" s="31" t="s">
        <v>15617</v>
      </c>
      <c r="G5639" s="88" t="s">
        <v>5553</v>
      </c>
      <c r="H5639" s="29" t="s">
        <v>58</v>
      </c>
      <c r="I5639" s="32" t="s">
        <v>43</v>
      </c>
      <c r="J5639" s="29" t="s">
        <v>8</v>
      </c>
      <c r="K5639" s="33" t="s">
        <v>59</v>
      </c>
      <c r="L5639" s="33" t="s">
        <v>5106</v>
      </c>
      <c r="M5639" s="29" t="s">
        <v>222</v>
      </c>
      <c r="N5639" s="29">
        <v>0</v>
      </c>
      <c r="O5639" s="29" t="s">
        <v>47</v>
      </c>
      <c r="P5639" s="33">
        <v>30</v>
      </c>
      <c r="Q5639" s="33" t="s">
        <v>62</v>
      </c>
      <c r="R5639" s="80" t="s">
        <v>138</v>
      </c>
      <c r="S5639" s="81" t="s">
        <v>139</v>
      </c>
      <c r="T5639" s="81" t="s">
        <v>51</v>
      </c>
      <c r="U5639" s="82" t="s">
        <v>262</v>
      </c>
      <c r="V5639" s="83">
        <v>1.05</v>
      </c>
      <c r="W5639" s="89">
        <v>1651.6500000000003</v>
      </c>
      <c r="X5639" s="85">
        <v>1</v>
      </c>
      <c r="Y5639" s="86">
        <v>4.4800000000000004</v>
      </c>
      <c r="Z5639" s="82">
        <v>4</v>
      </c>
      <c r="AA5639" s="87">
        <v>1.1200000000000001</v>
      </c>
      <c r="AB5639" s="83">
        <v>3.0000000000000027E-2</v>
      </c>
      <c r="AC5639" s="89">
        <v>-47.190000000000047</v>
      </c>
      <c r="AD5639" s="90">
        <v>43628</v>
      </c>
      <c r="AE5639" s="90">
        <v>43629</v>
      </c>
      <c r="AF5639" s="82">
        <v>1</v>
      </c>
      <c r="AG5639" s="84" t="s">
        <v>53</v>
      </c>
      <c r="AH5639" s="83">
        <v>0</v>
      </c>
      <c r="AI5639" s="89">
        <v>0</v>
      </c>
      <c r="AJ5639" s="89">
        <v>0</v>
      </c>
      <c r="AK5639" s="60" t="str">
        <f>+IF(Tabla1[[#This Row],[REQUEST_TY]]="SR MANTENIMIENTO CORRECTIVO", "EMERGENCIA", "OTROS")</f>
        <v>EMERGENCIA</v>
      </c>
      <c r="AL5639" s="6" t="str">
        <f>+_xlfn.IFS(Tabla1[[#This Row],[Veces obj]]&lt;=1,"0-1",Tabla1[[#This Row],[Veces obj]]&lt;=2,"1-2",Tabla1[[#This Row],[Veces obj]]&lt;=3,"2-3",TRUE,"&gt;3")</f>
        <v>1-2</v>
      </c>
      <c r="AM5639" s="60" t="str">
        <f>+_xlfn.IFS(MONTH(Tabla1[[#This Row],[MES]])&lt;=3,"Q1",MONTH(Tabla1[[#This Row],[MES]])&lt;=6,"Q2",MONTH(Tabla1[[#This Row],[MES]])&lt;=9,"Q3",TRUE,"Q4")</f>
        <v>Q2</v>
      </c>
      <c r="AN5639" s="15" t="str">
        <f>+IFERROR(VLOOKUP(Tabla1[[#This Row],[CUENTA]],CTAS[],2,0),"OTROS")</f>
        <v>OTROS</v>
      </c>
      <c r="AP5639" s="15" t="str">
        <f>+IFERROR(VLOOKUP(Tabla1[[#This Row],[EMPLEADO]],IS[],3,0),"OTROS")</f>
        <v>OTROS</v>
      </c>
      <c r="AQ5639" s="15" t="str">
        <f>+IFERROR(VLOOKUP(Tabla1[[#This Row],[EMPLEADO]],IS[[NÓMINA]:[INGENIERO]],2,0),"OTROS")</f>
        <v>OTROS</v>
      </c>
    </row>
    <row r="5640" spans="1:43" x14ac:dyDescent="0.25">
      <c r="A5640" s="28" t="s">
        <v>14528</v>
      </c>
      <c r="B5640" s="29">
        <v>1</v>
      </c>
      <c r="C5640" s="29" t="s">
        <v>15618</v>
      </c>
      <c r="D5640" s="30" t="s">
        <v>38</v>
      </c>
      <c r="E5640" s="31" t="s">
        <v>15619</v>
      </c>
      <c r="F5640" s="31" t="s">
        <v>15620</v>
      </c>
      <c r="G5640" s="88" t="s">
        <v>15621</v>
      </c>
      <c r="H5640" s="29" t="s">
        <v>70</v>
      </c>
      <c r="I5640" s="32" t="s">
        <v>43</v>
      </c>
      <c r="J5640" s="29" t="s">
        <v>8</v>
      </c>
      <c r="K5640" s="33" t="s">
        <v>92</v>
      </c>
      <c r="L5640" s="33" t="s">
        <v>93</v>
      </c>
      <c r="M5640" s="29" t="s">
        <v>94</v>
      </c>
      <c r="N5640" s="29">
        <v>1</v>
      </c>
      <c r="O5640" s="29" t="s">
        <v>47</v>
      </c>
      <c r="P5640" s="33">
        <v>607</v>
      </c>
      <c r="Q5640" s="33" t="s">
        <v>48</v>
      </c>
      <c r="R5640" s="80" t="s">
        <v>49</v>
      </c>
      <c r="S5640" s="81" t="s">
        <v>50</v>
      </c>
      <c r="T5640" s="81" t="s">
        <v>51</v>
      </c>
      <c r="U5640" s="82" t="s">
        <v>52</v>
      </c>
      <c r="V5640" s="83">
        <v>1.05</v>
      </c>
      <c r="W5640" s="89">
        <v>0</v>
      </c>
      <c r="X5640" s="85">
        <v>1</v>
      </c>
      <c r="Y5640" s="86">
        <v>0.45</v>
      </c>
      <c r="Z5640" s="82">
        <v>5</v>
      </c>
      <c r="AA5640" s="87">
        <v>0.09</v>
      </c>
      <c r="AB5640" s="83">
        <v>0</v>
      </c>
      <c r="AC5640" s="89">
        <v>0</v>
      </c>
      <c r="AD5640" s="90">
        <v>43628</v>
      </c>
      <c r="AE5640" s="90">
        <v>43629</v>
      </c>
      <c r="AF5640" s="82">
        <v>1</v>
      </c>
      <c r="AG5640" s="84" t="s">
        <v>53</v>
      </c>
      <c r="AH5640" s="83">
        <v>0</v>
      </c>
      <c r="AI5640" s="89">
        <v>0</v>
      </c>
      <c r="AJ5640" s="89">
        <v>0</v>
      </c>
      <c r="AK5640" s="60" t="str">
        <f>+IF(Tabla1[[#This Row],[REQUEST_TY]]="SR MANTENIMIENTO CORRECTIVO", "EMERGENCIA", "OTROS")</f>
        <v>EMERGENCIA</v>
      </c>
      <c r="AL5640" s="6" t="str">
        <f>+_xlfn.IFS(Tabla1[[#This Row],[Veces obj]]&lt;=1,"0-1",Tabla1[[#This Row],[Veces obj]]&lt;=2,"1-2",Tabla1[[#This Row],[Veces obj]]&lt;=3,"2-3",TRUE,"&gt;3")</f>
        <v>0-1</v>
      </c>
      <c r="AM5640" s="60" t="str">
        <f>+_xlfn.IFS(MONTH(Tabla1[[#This Row],[MES]])&lt;=3,"Q1",MONTH(Tabla1[[#This Row],[MES]])&lt;=6,"Q2",MONTH(Tabla1[[#This Row],[MES]])&lt;=9,"Q3",TRUE,"Q4")</f>
        <v>Q2</v>
      </c>
      <c r="AN5640" s="15" t="str">
        <f>+IFERROR(VLOOKUP(Tabla1[[#This Row],[CUENTA]],CTAS[],2,0),"OTROS")</f>
        <v>OTROS</v>
      </c>
      <c r="AP5640" s="15" t="str">
        <f>+IFERROR(VLOOKUP(Tabla1[[#This Row],[EMPLEADO]],IS[],3,0),"OTROS")</f>
        <v>OTROS</v>
      </c>
      <c r="AQ5640" s="15" t="str">
        <f>+IFERROR(VLOOKUP(Tabla1[[#This Row],[EMPLEADO]],IS[[NÓMINA]:[INGENIERO]],2,0),"OTROS")</f>
        <v>OTROS</v>
      </c>
    </row>
    <row r="5641" spans="1:43" x14ac:dyDescent="0.25">
      <c r="A5641" s="28" t="s">
        <v>14528</v>
      </c>
      <c r="B5641" s="29">
        <v>1</v>
      </c>
      <c r="C5641" s="29" t="s">
        <v>15622</v>
      </c>
      <c r="D5641" s="30" t="s">
        <v>38</v>
      </c>
      <c r="E5641" s="31" t="s">
        <v>3015</v>
      </c>
      <c r="F5641" s="31" t="s">
        <v>15327</v>
      </c>
      <c r="G5641" s="88" t="s">
        <v>5012</v>
      </c>
      <c r="H5641" s="29" t="s">
        <v>220</v>
      </c>
      <c r="I5641" s="32" t="s">
        <v>43</v>
      </c>
      <c r="J5641" s="29" t="s">
        <v>8</v>
      </c>
      <c r="K5641" s="33" t="s">
        <v>5013</v>
      </c>
      <c r="L5641" s="33" t="s">
        <v>5014</v>
      </c>
      <c r="M5641" s="29" t="s">
        <v>545</v>
      </c>
      <c r="N5641" s="29">
        <v>0</v>
      </c>
      <c r="O5641" s="29" t="s">
        <v>47</v>
      </c>
      <c r="P5641" s="33">
        <v>5</v>
      </c>
      <c r="Q5641" s="33" t="s">
        <v>207</v>
      </c>
      <c r="R5641" s="80" t="s">
        <v>138</v>
      </c>
      <c r="S5641" s="81" t="s">
        <v>139</v>
      </c>
      <c r="T5641" s="81" t="s">
        <v>51</v>
      </c>
      <c r="U5641" s="82" t="s">
        <v>879</v>
      </c>
      <c r="V5641" s="83">
        <v>0.6</v>
      </c>
      <c r="W5641" s="89">
        <v>943.80000000000007</v>
      </c>
      <c r="X5641" s="85">
        <v>1</v>
      </c>
      <c r="Y5641" s="86">
        <v>5.22</v>
      </c>
      <c r="Z5641" s="82">
        <v>4</v>
      </c>
      <c r="AA5641" s="87">
        <v>1.3049999999999999</v>
      </c>
      <c r="AB5641" s="83">
        <v>7.6249999999999984E-2</v>
      </c>
      <c r="AC5641" s="89">
        <v>-119.94125</v>
      </c>
      <c r="AD5641" s="90">
        <v>43629</v>
      </c>
      <c r="AE5641" s="90">
        <v>43629</v>
      </c>
      <c r="AF5641" s="82">
        <v>0</v>
      </c>
      <c r="AG5641" s="84" t="s">
        <v>53</v>
      </c>
      <c r="AH5641" s="83">
        <v>0</v>
      </c>
      <c r="AI5641" s="89">
        <v>0</v>
      </c>
      <c r="AJ5641" s="89">
        <v>0</v>
      </c>
      <c r="AK5641" s="60" t="str">
        <f>+IF(Tabla1[[#This Row],[REQUEST_TY]]="SR MANTENIMIENTO CORRECTIVO", "EMERGENCIA", "OTROS")</f>
        <v>EMERGENCIA</v>
      </c>
      <c r="AL5641" s="6" t="str">
        <f>+_xlfn.IFS(Tabla1[[#This Row],[Veces obj]]&lt;=1,"0-1",Tabla1[[#This Row],[Veces obj]]&lt;=2,"1-2",Tabla1[[#This Row],[Veces obj]]&lt;=3,"2-3",TRUE,"&gt;3")</f>
        <v>1-2</v>
      </c>
      <c r="AM5641" s="60" t="str">
        <f>+_xlfn.IFS(MONTH(Tabla1[[#This Row],[MES]])&lt;=3,"Q1",MONTH(Tabla1[[#This Row],[MES]])&lt;=6,"Q2",MONTH(Tabla1[[#This Row],[MES]])&lt;=9,"Q3",TRUE,"Q4")</f>
        <v>Q2</v>
      </c>
      <c r="AN5641" s="15" t="str">
        <f>+IFERROR(VLOOKUP(Tabla1[[#This Row],[CUENTA]],CTAS[],2,0),"OTROS")</f>
        <v>OTROS</v>
      </c>
      <c r="AP5641" s="15" t="str">
        <f>+IFERROR(VLOOKUP(Tabla1[[#This Row],[EMPLEADO]],IS[],3,0),"OTROS")</f>
        <v>OTROS</v>
      </c>
      <c r="AQ5641" s="15" t="str">
        <f>+IFERROR(VLOOKUP(Tabla1[[#This Row],[EMPLEADO]],IS[[NÓMINA]:[INGENIERO]],2,0),"OTROS")</f>
        <v>OTROS</v>
      </c>
    </row>
    <row r="5642" spans="1:43" x14ac:dyDescent="0.25">
      <c r="A5642" s="28" t="s">
        <v>14528</v>
      </c>
      <c r="B5642" s="29">
        <v>1</v>
      </c>
      <c r="C5642" s="29" t="s">
        <v>15623</v>
      </c>
      <c r="D5642" s="30" t="s">
        <v>3346</v>
      </c>
      <c r="E5642" s="31" t="s">
        <v>3400</v>
      </c>
      <c r="F5642" s="31" t="s">
        <v>15624</v>
      </c>
      <c r="G5642" s="88" t="s">
        <v>6921</v>
      </c>
      <c r="H5642" s="29" t="s">
        <v>101</v>
      </c>
      <c r="I5642" s="32" t="s">
        <v>43</v>
      </c>
      <c r="J5642" s="29" t="s">
        <v>8</v>
      </c>
      <c r="K5642" s="33" t="s">
        <v>144</v>
      </c>
      <c r="L5642" s="33" t="s">
        <v>639</v>
      </c>
      <c r="M5642" s="29" t="s">
        <v>640</v>
      </c>
      <c r="N5642" s="29">
        <v>0</v>
      </c>
      <c r="O5642" s="29" t="s">
        <v>105</v>
      </c>
      <c r="P5642" s="33" t="s">
        <v>822</v>
      </c>
      <c r="Q5642" s="33" t="s">
        <v>48</v>
      </c>
      <c r="R5642" s="80" t="s">
        <v>74</v>
      </c>
      <c r="S5642" s="81" t="s">
        <v>50</v>
      </c>
      <c r="T5642" s="81" t="s">
        <v>51</v>
      </c>
      <c r="U5642" s="82" t="s">
        <v>52</v>
      </c>
      <c r="V5642" s="83">
        <v>1</v>
      </c>
      <c r="W5642" s="89">
        <v>468</v>
      </c>
      <c r="X5642" s="85">
        <v>0</v>
      </c>
      <c r="Y5642" s="86">
        <v>5</v>
      </c>
      <c r="Z5642" s="82">
        <v>5</v>
      </c>
      <c r="AA5642" s="87">
        <v>1</v>
      </c>
      <c r="AB5642" s="83">
        <v>0</v>
      </c>
      <c r="AC5642" s="89">
        <v>0</v>
      </c>
      <c r="AD5642" s="90">
        <v>43629</v>
      </c>
      <c r="AE5642" s="90">
        <v>43629</v>
      </c>
      <c r="AF5642" s="82">
        <v>0</v>
      </c>
      <c r="AG5642" s="84" t="s">
        <v>53</v>
      </c>
      <c r="AH5642" s="83">
        <v>0</v>
      </c>
      <c r="AI5642" s="89">
        <v>0</v>
      </c>
      <c r="AJ5642" s="89">
        <v>0</v>
      </c>
      <c r="AK5642" s="60" t="str">
        <f>+IF(Tabla1[[#This Row],[REQUEST_TY]]="SR MANTENIMIENTO CORRECTIVO", "EMERGENCIA", "OTROS")</f>
        <v>OTROS</v>
      </c>
      <c r="AL5642" s="6" t="str">
        <f>+_xlfn.IFS(Tabla1[[#This Row],[Veces obj]]&lt;=1,"0-1",Tabla1[[#This Row],[Veces obj]]&lt;=2,"1-2",Tabla1[[#This Row],[Veces obj]]&lt;=3,"2-3",TRUE,"&gt;3")</f>
        <v>0-1</v>
      </c>
      <c r="AM5642" s="60" t="str">
        <f>+_xlfn.IFS(MONTH(Tabla1[[#This Row],[MES]])&lt;=3,"Q1",MONTH(Tabla1[[#This Row],[MES]])&lt;=6,"Q2",MONTH(Tabla1[[#This Row],[MES]])&lt;=9,"Q3",TRUE,"Q4")</f>
        <v>Q2</v>
      </c>
      <c r="AN5642" s="15" t="str">
        <f>+IFERROR(VLOOKUP(Tabla1[[#This Row],[CUENTA]],CTAS[],2,0),"OTROS")</f>
        <v>OTROS</v>
      </c>
      <c r="AP5642" s="15" t="str">
        <f>+IFERROR(VLOOKUP(Tabla1[[#This Row],[EMPLEADO]],IS[],3,0),"OTROS")</f>
        <v>OTROS</v>
      </c>
      <c r="AQ5642" s="15" t="str">
        <f>+IFERROR(VLOOKUP(Tabla1[[#This Row],[EMPLEADO]],IS[[NÓMINA]:[INGENIERO]],2,0),"OTROS")</f>
        <v>OTROS</v>
      </c>
    </row>
    <row r="5643" spans="1:43" x14ac:dyDescent="0.25">
      <c r="A5643" s="28" t="s">
        <v>14528</v>
      </c>
      <c r="B5643" s="29">
        <v>1</v>
      </c>
      <c r="C5643" s="29" t="s">
        <v>15625</v>
      </c>
      <c r="D5643" s="30" t="s">
        <v>38</v>
      </c>
      <c r="E5643" s="31" t="s">
        <v>237</v>
      </c>
      <c r="F5643" s="31" t="s">
        <v>15626</v>
      </c>
      <c r="G5643" s="88" t="s">
        <v>2904</v>
      </c>
      <c r="H5643" s="29" t="s">
        <v>70</v>
      </c>
      <c r="I5643" s="32" t="s">
        <v>43</v>
      </c>
      <c r="J5643" s="29" t="s">
        <v>8</v>
      </c>
      <c r="K5643" s="33" t="s">
        <v>92</v>
      </c>
      <c r="L5643" s="33" t="s">
        <v>93</v>
      </c>
      <c r="M5643" s="29" t="s">
        <v>94</v>
      </c>
      <c r="N5643" s="29">
        <v>1</v>
      </c>
      <c r="O5643" s="29" t="s">
        <v>47</v>
      </c>
      <c r="P5643" s="33">
        <v>38</v>
      </c>
      <c r="Q5643" s="33" t="s">
        <v>82</v>
      </c>
      <c r="R5643" s="80" t="s">
        <v>242</v>
      </c>
      <c r="S5643" s="81" t="s">
        <v>64</v>
      </c>
      <c r="T5643" s="81" t="s">
        <v>51</v>
      </c>
      <c r="U5643" s="82" t="s">
        <v>83</v>
      </c>
      <c r="V5643" s="83">
        <v>1.05</v>
      </c>
      <c r="W5643" s="89">
        <v>0</v>
      </c>
      <c r="X5643" s="85">
        <v>1</v>
      </c>
      <c r="Y5643" s="86">
        <v>0</v>
      </c>
      <c r="Z5643" s="82">
        <v>5</v>
      </c>
      <c r="AA5643" s="87">
        <v>0</v>
      </c>
      <c r="AB5643" s="83">
        <v>0</v>
      </c>
      <c r="AC5643" s="89">
        <v>0</v>
      </c>
      <c r="AD5643" s="90">
        <v>43629</v>
      </c>
      <c r="AE5643" s="90">
        <v>43629</v>
      </c>
      <c r="AF5643" s="82">
        <v>0</v>
      </c>
      <c r="AG5643" s="84" t="s">
        <v>53</v>
      </c>
      <c r="AH5643" s="83">
        <v>0</v>
      </c>
      <c r="AI5643" s="89">
        <v>0</v>
      </c>
      <c r="AJ5643" s="89">
        <v>0</v>
      </c>
      <c r="AK5643" s="60" t="str">
        <f>+IF(Tabla1[[#This Row],[REQUEST_TY]]="SR MANTENIMIENTO CORRECTIVO", "EMERGENCIA", "OTROS")</f>
        <v>EMERGENCIA</v>
      </c>
      <c r="AL5643" s="6" t="str">
        <f>+_xlfn.IFS(Tabla1[[#This Row],[Veces obj]]&lt;=1,"0-1",Tabla1[[#This Row],[Veces obj]]&lt;=2,"1-2",Tabla1[[#This Row],[Veces obj]]&lt;=3,"2-3",TRUE,"&gt;3")</f>
        <v>0-1</v>
      </c>
      <c r="AM5643" s="60" t="str">
        <f>+_xlfn.IFS(MONTH(Tabla1[[#This Row],[MES]])&lt;=3,"Q1",MONTH(Tabla1[[#This Row],[MES]])&lt;=6,"Q2",MONTH(Tabla1[[#This Row],[MES]])&lt;=9,"Q3",TRUE,"Q4")</f>
        <v>Q2</v>
      </c>
      <c r="AN5643" s="15" t="str">
        <f>+IFERROR(VLOOKUP(Tabla1[[#This Row],[CUENTA]],CTAS[],2,0),"OTROS")</f>
        <v>OTROS</v>
      </c>
      <c r="AP5643" s="15" t="str">
        <f>+IFERROR(VLOOKUP(Tabla1[[#This Row],[EMPLEADO]],IS[],3,0),"OTROS")</f>
        <v>OTROS</v>
      </c>
      <c r="AQ5643" s="15" t="str">
        <f>+IFERROR(VLOOKUP(Tabla1[[#This Row],[EMPLEADO]],IS[[NÓMINA]:[INGENIERO]],2,0),"OTROS")</f>
        <v>OTROS</v>
      </c>
    </row>
    <row r="5644" spans="1:43" x14ac:dyDescent="0.25">
      <c r="A5644" s="28" t="s">
        <v>14528</v>
      </c>
      <c r="B5644" s="29">
        <v>1</v>
      </c>
      <c r="C5644" s="29" t="s">
        <v>15627</v>
      </c>
      <c r="D5644" s="30" t="s">
        <v>38</v>
      </c>
      <c r="E5644" s="31" t="s">
        <v>217</v>
      </c>
      <c r="F5644" s="31" t="s">
        <v>15628</v>
      </c>
      <c r="G5644" s="88" t="s">
        <v>5541</v>
      </c>
      <c r="H5644" s="29" t="s">
        <v>1052</v>
      </c>
      <c r="I5644" s="32" t="s">
        <v>43</v>
      </c>
      <c r="J5644" s="29" t="s">
        <v>8</v>
      </c>
      <c r="K5644" s="33" t="s">
        <v>59</v>
      </c>
      <c r="L5644" s="33" t="s">
        <v>137</v>
      </c>
      <c r="M5644" s="29" t="s">
        <v>61</v>
      </c>
      <c r="N5644" s="29">
        <v>0</v>
      </c>
      <c r="O5644" s="29" t="s">
        <v>47</v>
      </c>
      <c r="P5644" s="33">
        <v>3</v>
      </c>
      <c r="Q5644" s="33" t="s">
        <v>388</v>
      </c>
      <c r="R5644" s="80" t="s">
        <v>223</v>
      </c>
      <c r="S5644" s="81" t="s">
        <v>139</v>
      </c>
      <c r="T5644" s="81" t="s">
        <v>51</v>
      </c>
      <c r="U5644" s="82" t="s">
        <v>872</v>
      </c>
      <c r="V5644" s="83">
        <v>0</v>
      </c>
      <c r="W5644" s="89">
        <v>0</v>
      </c>
      <c r="X5644" s="85">
        <v>1</v>
      </c>
      <c r="Y5644" s="86">
        <v>0.83</v>
      </c>
      <c r="Z5644" s="82">
        <v>4</v>
      </c>
      <c r="AA5644" s="87">
        <v>0.20749999999999999</v>
      </c>
      <c r="AB5644" s="83">
        <v>0</v>
      </c>
      <c r="AC5644" s="89">
        <v>0</v>
      </c>
      <c r="AD5644" s="90">
        <v>43629</v>
      </c>
      <c r="AE5644" s="90">
        <v>43629</v>
      </c>
      <c r="AF5644" s="82">
        <v>0</v>
      </c>
      <c r="AG5644" s="84" t="s">
        <v>53</v>
      </c>
      <c r="AH5644" s="83">
        <v>0</v>
      </c>
      <c r="AI5644" s="89">
        <v>0</v>
      </c>
      <c r="AJ5644" s="89">
        <v>0</v>
      </c>
      <c r="AK5644" s="60" t="str">
        <f>+IF(Tabla1[[#This Row],[REQUEST_TY]]="SR MANTENIMIENTO CORRECTIVO", "EMERGENCIA", "OTROS")</f>
        <v>EMERGENCIA</v>
      </c>
      <c r="AL5644" s="6" t="str">
        <f>+_xlfn.IFS(Tabla1[[#This Row],[Veces obj]]&lt;=1,"0-1",Tabla1[[#This Row],[Veces obj]]&lt;=2,"1-2",Tabla1[[#This Row],[Veces obj]]&lt;=3,"2-3",TRUE,"&gt;3")</f>
        <v>0-1</v>
      </c>
      <c r="AM5644" s="60" t="str">
        <f>+_xlfn.IFS(MONTH(Tabla1[[#This Row],[MES]])&lt;=3,"Q1",MONTH(Tabla1[[#This Row],[MES]])&lt;=6,"Q2",MONTH(Tabla1[[#This Row],[MES]])&lt;=9,"Q3",TRUE,"Q4")</f>
        <v>Q2</v>
      </c>
      <c r="AN5644" s="15" t="str">
        <f>+IFERROR(VLOOKUP(Tabla1[[#This Row],[CUENTA]],CTAS[],2,0),"OTROS")</f>
        <v>OTROS</v>
      </c>
      <c r="AP5644" s="15" t="str">
        <f>+IFERROR(VLOOKUP(Tabla1[[#This Row],[EMPLEADO]],IS[],3,0),"OTROS")</f>
        <v>OTROS</v>
      </c>
      <c r="AQ5644" s="15" t="str">
        <f>+IFERROR(VLOOKUP(Tabla1[[#This Row],[EMPLEADO]],IS[[NÓMINA]:[INGENIERO]],2,0),"OTROS")</f>
        <v>OTROS</v>
      </c>
    </row>
    <row r="5645" spans="1:43" x14ac:dyDescent="0.25">
      <c r="A5645" s="28" t="s">
        <v>14528</v>
      </c>
      <c r="B5645" s="29">
        <v>1</v>
      </c>
      <c r="C5645" s="29" t="s">
        <v>15629</v>
      </c>
      <c r="D5645" s="30" t="s">
        <v>38</v>
      </c>
      <c r="E5645" s="31" t="s">
        <v>172</v>
      </c>
      <c r="F5645" s="31" t="s">
        <v>15630</v>
      </c>
      <c r="G5645" s="88" t="s">
        <v>15631</v>
      </c>
      <c r="H5645" s="29" t="s">
        <v>70</v>
      </c>
      <c r="I5645" s="32" t="s">
        <v>43</v>
      </c>
      <c r="J5645" s="29" t="s">
        <v>8</v>
      </c>
      <c r="K5645" s="33" t="s">
        <v>71</v>
      </c>
      <c r="L5645" s="33" t="s">
        <v>424</v>
      </c>
      <c r="M5645" s="29" t="s">
        <v>73</v>
      </c>
      <c r="N5645" s="29">
        <v>1</v>
      </c>
      <c r="O5645" s="29" t="s">
        <v>47</v>
      </c>
      <c r="P5645" s="33">
        <v>374</v>
      </c>
      <c r="Q5645" s="33" t="s">
        <v>48</v>
      </c>
      <c r="R5645" s="80" t="s">
        <v>74</v>
      </c>
      <c r="S5645" s="81" t="s">
        <v>50</v>
      </c>
      <c r="T5645" s="81" t="s">
        <v>51</v>
      </c>
      <c r="U5645" s="82" t="s">
        <v>52</v>
      </c>
      <c r="V5645" s="83">
        <v>1.05</v>
      </c>
      <c r="W5645" s="89">
        <v>0</v>
      </c>
      <c r="X5645" s="85">
        <v>1</v>
      </c>
      <c r="Y5645" s="86">
        <v>0</v>
      </c>
      <c r="Z5645" s="82">
        <v>5</v>
      </c>
      <c r="AA5645" s="87">
        <v>0</v>
      </c>
      <c r="AB5645" s="83">
        <v>0</v>
      </c>
      <c r="AC5645" s="89">
        <v>0</v>
      </c>
      <c r="AD5645" s="90">
        <v>43629</v>
      </c>
      <c r="AE5645" s="90">
        <v>43629</v>
      </c>
      <c r="AF5645" s="82">
        <v>0</v>
      </c>
      <c r="AG5645" s="84" t="s">
        <v>53</v>
      </c>
      <c r="AH5645" s="83">
        <v>0</v>
      </c>
      <c r="AI5645" s="89">
        <v>0</v>
      </c>
      <c r="AJ5645" s="89">
        <v>0</v>
      </c>
      <c r="AK5645" s="60" t="str">
        <f>+IF(Tabla1[[#This Row],[REQUEST_TY]]="SR MANTENIMIENTO CORRECTIVO", "EMERGENCIA", "OTROS")</f>
        <v>EMERGENCIA</v>
      </c>
      <c r="AL5645" s="6" t="str">
        <f>+_xlfn.IFS(Tabla1[[#This Row],[Veces obj]]&lt;=1,"0-1",Tabla1[[#This Row],[Veces obj]]&lt;=2,"1-2",Tabla1[[#This Row],[Veces obj]]&lt;=3,"2-3",TRUE,"&gt;3")</f>
        <v>0-1</v>
      </c>
      <c r="AM5645" s="60" t="str">
        <f>+_xlfn.IFS(MONTH(Tabla1[[#This Row],[MES]])&lt;=3,"Q1",MONTH(Tabla1[[#This Row],[MES]])&lt;=6,"Q2",MONTH(Tabla1[[#This Row],[MES]])&lt;=9,"Q3",TRUE,"Q4")</f>
        <v>Q2</v>
      </c>
      <c r="AN5645" s="15" t="str">
        <f>+IFERROR(VLOOKUP(Tabla1[[#This Row],[CUENTA]],CTAS[],2,0),"OTROS")</f>
        <v>OTROS</v>
      </c>
      <c r="AP5645" s="15" t="str">
        <f>+IFERROR(VLOOKUP(Tabla1[[#This Row],[EMPLEADO]],IS[],3,0),"OTROS")</f>
        <v>OTROS</v>
      </c>
      <c r="AQ5645" s="15" t="str">
        <f>+IFERROR(VLOOKUP(Tabla1[[#This Row],[EMPLEADO]],IS[[NÓMINA]:[INGENIERO]],2,0),"OTROS")</f>
        <v>OTROS</v>
      </c>
    </row>
    <row r="5646" spans="1:43" x14ac:dyDescent="0.25">
      <c r="A5646" s="28" t="s">
        <v>14528</v>
      </c>
      <c r="B5646" s="29">
        <v>1</v>
      </c>
      <c r="C5646" s="29" t="s">
        <v>15632</v>
      </c>
      <c r="D5646" s="30" t="s">
        <v>38</v>
      </c>
      <c r="E5646" s="31" t="s">
        <v>348</v>
      </c>
      <c r="F5646" s="31" t="s">
        <v>15633</v>
      </c>
      <c r="G5646" s="88" t="s">
        <v>15634</v>
      </c>
      <c r="H5646" s="29" t="s">
        <v>679</v>
      </c>
      <c r="I5646" s="32" t="s">
        <v>43</v>
      </c>
      <c r="J5646" s="29" t="s">
        <v>8</v>
      </c>
      <c r="K5646" s="33" t="s">
        <v>7148</v>
      </c>
      <c r="L5646" s="33" t="s">
        <v>7149</v>
      </c>
      <c r="M5646" s="29" t="s">
        <v>968</v>
      </c>
      <c r="N5646" s="29">
        <v>0</v>
      </c>
      <c r="O5646" s="29" t="s">
        <v>47</v>
      </c>
      <c r="P5646" s="33">
        <v>2745</v>
      </c>
      <c r="Q5646" s="33" t="s">
        <v>48</v>
      </c>
      <c r="R5646" s="80" t="s">
        <v>223</v>
      </c>
      <c r="S5646" s="81" t="s">
        <v>139</v>
      </c>
      <c r="T5646" s="81" t="s">
        <v>51</v>
      </c>
      <c r="U5646" s="82" t="s">
        <v>353</v>
      </c>
      <c r="V5646" s="83">
        <v>1.1499999999999999</v>
      </c>
      <c r="W5646" s="89">
        <v>1808.95</v>
      </c>
      <c r="X5646" s="85">
        <v>1</v>
      </c>
      <c r="Y5646" s="86">
        <v>0.42</v>
      </c>
      <c r="Z5646" s="82">
        <v>4</v>
      </c>
      <c r="AA5646" s="87">
        <v>0.105</v>
      </c>
      <c r="AB5646" s="83">
        <v>0</v>
      </c>
      <c r="AC5646" s="89">
        <v>0</v>
      </c>
      <c r="AD5646" s="90">
        <v>43629</v>
      </c>
      <c r="AE5646" s="90">
        <v>43629</v>
      </c>
      <c r="AF5646" s="82">
        <v>0</v>
      </c>
      <c r="AG5646" s="84" t="s">
        <v>53</v>
      </c>
      <c r="AH5646" s="83">
        <v>0</v>
      </c>
      <c r="AI5646" s="89">
        <v>0</v>
      </c>
      <c r="AJ5646" s="89">
        <v>0</v>
      </c>
      <c r="AK5646" s="60" t="str">
        <f>+IF(Tabla1[[#This Row],[REQUEST_TY]]="SR MANTENIMIENTO CORRECTIVO", "EMERGENCIA", "OTROS")</f>
        <v>EMERGENCIA</v>
      </c>
      <c r="AL5646" s="6" t="str">
        <f>+_xlfn.IFS(Tabla1[[#This Row],[Veces obj]]&lt;=1,"0-1",Tabla1[[#This Row],[Veces obj]]&lt;=2,"1-2",Tabla1[[#This Row],[Veces obj]]&lt;=3,"2-3",TRUE,"&gt;3")</f>
        <v>0-1</v>
      </c>
      <c r="AM5646" s="60" t="str">
        <f>+_xlfn.IFS(MONTH(Tabla1[[#This Row],[MES]])&lt;=3,"Q1",MONTH(Tabla1[[#This Row],[MES]])&lt;=6,"Q2",MONTH(Tabla1[[#This Row],[MES]])&lt;=9,"Q3",TRUE,"Q4")</f>
        <v>Q2</v>
      </c>
      <c r="AN5646" s="15" t="str">
        <f>+IFERROR(VLOOKUP(Tabla1[[#This Row],[CUENTA]],CTAS[],2,0),"OTROS")</f>
        <v>OTROS</v>
      </c>
      <c r="AP5646" s="15" t="str">
        <f>+IFERROR(VLOOKUP(Tabla1[[#This Row],[EMPLEADO]],IS[],3,0),"OTROS")</f>
        <v>OTROS</v>
      </c>
      <c r="AQ5646" s="15" t="str">
        <f>+IFERROR(VLOOKUP(Tabla1[[#This Row],[EMPLEADO]],IS[[NÓMINA]:[INGENIERO]],2,0),"OTROS")</f>
        <v>OTROS</v>
      </c>
    </row>
    <row r="5647" spans="1:43" x14ac:dyDescent="0.25">
      <c r="A5647" s="28" t="s">
        <v>14528</v>
      </c>
      <c r="B5647" s="29">
        <v>1</v>
      </c>
      <c r="C5647" s="29" t="s">
        <v>15635</v>
      </c>
      <c r="D5647" s="30" t="s">
        <v>38</v>
      </c>
      <c r="E5647" s="31" t="s">
        <v>217</v>
      </c>
      <c r="F5647" s="31" t="s">
        <v>15620</v>
      </c>
      <c r="G5647" s="88" t="s">
        <v>779</v>
      </c>
      <c r="H5647" s="29" t="s">
        <v>106</v>
      </c>
      <c r="I5647" s="32" t="s">
        <v>43</v>
      </c>
      <c r="J5647" s="29" t="s">
        <v>8</v>
      </c>
      <c r="K5647" s="33" t="s">
        <v>59</v>
      </c>
      <c r="L5647" s="33" t="s">
        <v>780</v>
      </c>
      <c r="M5647" s="29" t="s">
        <v>310</v>
      </c>
      <c r="N5647" s="29">
        <v>0</v>
      </c>
      <c r="O5647" s="29" t="s">
        <v>47</v>
      </c>
      <c r="P5647" s="33">
        <v>19</v>
      </c>
      <c r="Q5647" s="33" t="s">
        <v>62</v>
      </c>
      <c r="R5647" s="80" t="s">
        <v>223</v>
      </c>
      <c r="S5647" s="81" t="s">
        <v>139</v>
      </c>
      <c r="T5647" s="81" t="s">
        <v>51</v>
      </c>
      <c r="U5647" s="82" t="s">
        <v>262</v>
      </c>
      <c r="V5647" s="83">
        <v>1.05</v>
      </c>
      <c r="W5647" s="89">
        <v>1651.6500000000003</v>
      </c>
      <c r="X5647" s="85">
        <v>1</v>
      </c>
      <c r="Y5647" s="86">
        <v>0.93</v>
      </c>
      <c r="Z5647" s="82">
        <v>4</v>
      </c>
      <c r="AA5647" s="87">
        <v>0.23250000000000001</v>
      </c>
      <c r="AB5647" s="83">
        <v>0</v>
      </c>
      <c r="AC5647" s="89">
        <v>0</v>
      </c>
      <c r="AD5647" s="90">
        <v>43629</v>
      </c>
      <c r="AE5647" s="90">
        <v>43629</v>
      </c>
      <c r="AF5647" s="82">
        <v>0</v>
      </c>
      <c r="AG5647" s="84" t="s">
        <v>53</v>
      </c>
      <c r="AH5647" s="83">
        <v>0</v>
      </c>
      <c r="AI5647" s="89">
        <v>0</v>
      </c>
      <c r="AJ5647" s="89">
        <v>0</v>
      </c>
      <c r="AK5647" s="60" t="str">
        <f>+IF(Tabla1[[#This Row],[REQUEST_TY]]="SR MANTENIMIENTO CORRECTIVO", "EMERGENCIA", "OTROS")</f>
        <v>EMERGENCIA</v>
      </c>
      <c r="AL5647" s="6" t="str">
        <f>+_xlfn.IFS(Tabla1[[#This Row],[Veces obj]]&lt;=1,"0-1",Tabla1[[#This Row],[Veces obj]]&lt;=2,"1-2",Tabla1[[#This Row],[Veces obj]]&lt;=3,"2-3",TRUE,"&gt;3")</f>
        <v>0-1</v>
      </c>
      <c r="AM5647" s="60" t="str">
        <f>+_xlfn.IFS(MONTH(Tabla1[[#This Row],[MES]])&lt;=3,"Q1",MONTH(Tabla1[[#This Row],[MES]])&lt;=6,"Q2",MONTH(Tabla1[[#This Row],[MES]])&lt;=9,"Q3",TRUE,"Q4")</f>
        <v>Q2</v>
      </c>
      <c r="AN5647" s="15" t="str">
        <f>+IFERROR(VLOOKUP(Tabla1[[#This Row],[CUENTA]],CTAS[],2,0),"OTROS")</f>
        <v>OTROS</v>
      </c>
      <c r="AP5647" s="15" t="str">
        <f>+IFERROR(VLOOKUP(Tabla1[[#This Row],[EMPLEADO]],IS[],3,0),"OTROS")</f>
        <v>OTROS</v>
      </c>
      <c r="AQ5647" s="15" t="str">
        <f>+IFERROR(VLOOKUP(Tabla1[[#This Row],[EMPLEADO]],IS[[NÓMINA]:[INGENIERO]],2,0),"OTROS")</f>
        <v>OTROS</v>
      </c>
    </row>
    <row r="5648" spans="1:43" x14ac:dyDescent="0.25">
      <c r="A5648" s="28" t="s">
        <v>14528</v>
      </c>
      <c r="B5648" s="29">
        <v>1</v>
      </c>
      <c r="C5648" s="29" t="s">
        <v>15636</v>
      </c>
      <c r="D5648" s="30" t="s">
        <v>38</v>
      </c>
      <c r="E5648" s="31" t="s">
        <v>725</v>
      </c>
      <c r="F5648" s="31" t="s">
        <v>15637</v>
      </c>
      <c r="G5648" s="88" t="s">
        <v>15382</v>
      </c>
      <c r="H5648" s="29" t="s">
        <v>266</v>
      </c>
      <c r="I5648" s="32" t="s">
        <v>43</v>
      </c>
      <c r="J5648" s="29" t="s">
        <v>8</v>
      </c>
      <c r="K5648" s="33" t="s">
        <v>59</v>
      </c>
      <c r="L5648" s="33" t="s">
        <v>1637</v>
      </c>
      <c r="M5648" s="29" t="s">
        <v>94</v>
      </c>
      <c r="N5648" s="29">
        <v>0</v>
      </c>
      <c r="O5648" s="29" t="s">
        <v>47</v>
      </c>
      <c r="P5648" s="33">
        <v>5</v>
      </c>
      <c r="Q5648" s="33" t="s">
        <v>207</v>
      </c>
      <c r="R5648" s="80" t="s">
        <v>223</v>
      </c>
      <c r="S5648" s="81" t="s">
        <v>139</v>
      </c>
      <c r="T5648" s="81" t="s">
        <v>51</v>
      </c>
      <c r="U5648" s="82" t="s">
        <v>879</v>
      </c>
      <c r="V5648" s="83">
        <v>0.6</v>
      </c>
      <c r="W5648" s="89">
        <v>943.80000000000007</v>
      </c>
      <c r="X5648" s="85">
        <v>1</v>
      </c>
      <c r="Y5648" s="86">
        <v>0</v>
      </c>
      <c r="Z5648" s="82">
        <v>4</v>
      </c>
      <c r="AA5648" s="87">
        <v>0</v>
      </c>
      <c r="AB5648" s="83">
        <v>0</v>
      </c>
      <c r="AC5648" s="89">
        <v>0</v>
      </c>
      <c r="AD5648" s="90">
        <v>43629</v>
      </c>
      <c r="AE5648" s="90">
        <v>43629</v>
      </c>
      <c r="AF5648" s="82">
        <v>0</v>
      </c>
      <c r="AG5648" s="84" t="s">
        <v>53</v>
      </c>
      <c r="AH5648" s="83">
        <v>0</v>
      </c>
      <c r="AI5648" s="89">
        <v>0</v>
      </c>
      <c r="AJ5648" s="89">
        <v>0</v>
      </c>
      <c r="AK5648" s="60" t="str">
        <f>+IF(Tabla1[[#This Row],[REQUEST_TY]]="SR MANTENIMIENTO CORRECTIVO", "EMERGENCIA", "OTROS")</f>
        <v>EMERGENCIA</v>
      </c>
      <c r="AL5648" s="6" t="str">
        <f>+_xlfn.IFS(Tabla1[[#This Row],[Veces obj]]&lt;=1,"0-1",Tabla1[[#This Row],[Veces obj]]&lt;=2,"1-2",Tabla1[[#This Row],[Veces obj]]&lt;=3,"2-3",TRUE,"&gt;3")</f>
        <v>0-1</v>
      </c>
      <c r="AM5648" s="60" t="str">
        <f>+_xlfn.IFS(MONTH(Tabla1[[#This Row],[MES]])&lt;=3,"Q1",MONTH(Tabla1[[#This Row],[MES]])&lt;=6,"Q2",MONTH(Tabla1[[#This Row],[MES]])&lt;=9,"Q3",TRUE,"Q4")</f>
        <v>Q2</v>
      </c>
      <c r="AN5648" s="15" t="str">
        <f>+IFERROR(VLOOKUP(Tabla1[[#This Row],[CUENTA]],CTAS[],2,0),"OTROS")</f>
        <v>OTROS</v>
      </c>
      <c r="AP5648" s="15" t="str">
        <f>+IFERROR(VLOOKUP(Tabla1[[#This Row],[EMPLEADO]],IS[],3,0),"OTROS")</f>
        <v>JUAREZ</v>
      </c>
      <c r="AQ5648" s="15" t="str">
        <f>+IFERROR(VLOOKUP(Tabla1[[#This Row],[EMPLEADO]],IS[[NÓMINA]:[INGENIERO]],2,0),"OTROS")</f>
        <v>CESAR MAR</v>
      </c>
    </row>
    <row r="5649" spans="1:43" x14ac:dyDescent="0.25">
      <c r="A5649" s="28" t="s">
        <v>14528</v>
      </c>
      <c r="B5649" s="29">
        <v>1</v>
      </c>
      <c r="C5649" s="29" t="s">
        <v>15638</v>
      </c>
      <c r="D5649" s="30" t="s">
        <v>38</v>
      </c>
      <c r="E5649" s="31" t="s">
        <v>320</v>
      </c>
      <c r="F5649" s="31" t="s">
        <v>15639</v>
      </c>
      <c r="G5649" s="88" t="s">
        <v>15640</v>
      </c>
      <c r="H5649" s="29" t="s">
        <v>8227</v>
      </c>
      <c r="I5649" s="32" t="s">
        <v>43</v>
      </c>
      <c r="J5649" s="29" t="s">
        <v>8</v>
      </c>
      <c r="K5649" s="33" t="s">
        <v>528</v>
      </c>
      <c r="L5649" s="33" t="s">
        <v>8228</v>
      </c>
      <c r="M5649" s="29" t="s">
        <v>8229</v>
      </c>
      <c r="N5649" s="29">
        <v>1</v>
      </c>
      <c r="O5649" s="29" t="s">
        <v>47</v>
      </c>
      <c r="P5649" s="33">
        <v>51</v>
      </c>
      <c r="Q5649" s="33" t="s">
        <v>82</v>
      </c>
      <c r="R5649" s="80" t="s">
        <v>49</v>
      </c>
      <c r="S5649" s="81" t="s">
        <v>50</v>
      </c>
      <c r="T5649" s="81" t="s">
        <v>51</v>
      </c>
      <c r="U5649" s="82" t="s">
        <v>120</v>
      </c>
      <c r="V5649" s="83">
        <v>0.8</v>
      </c>
      <c r="W5649" s="89">
        <v>0</v>
      </c>
      <c r="X5649" s="85">
        <v>1</v>
      </c>
      <c r="Y5649" s="86">
        <v>0.5</v>
      </c>
      <c r="Z5649" s="82">
        <v>5</v>
      </c>
      <c r="AA5649" s="87">
        <v>0.1</v>
      </c>
      <c r="AB5649" s="83">
        <v>0</v>
      </c>
      <c r="AC5649" s="89">
        <v>0</v>
      </c>
      <c r="AD5649" s="90">
        <v>43629</v>
      </c>
      <c r="AE5649" s="90">
        <v>43629</v>
      </c>
      <c r="AF5649" s="82">
        <v>0</v>
      </c>
      <c r="AG5649" s="84" t="s">
        <v>53</v>
      </c>
      <c r="AH5649" s="83">
        <v>0</v>
      </c>
      <c r="AI5649" s="89">
        <v>0</v>
      </c>
      <c r="AJ5649" s="89">
        <v>0</v>
      </c>
      <c r="AK5649" s="60" t="str">
        <f>+IF(Tabla1[[#This Row],[REQUEST_TY]]="SR MANTENIMIENTO CORRECTIVO", "EMERGENCIA", "OTROS")</f>
        <v>EMERGENCIA</v>
      </c>
      <c r="AL5649" s="6" t="str">
        <f>+_xlfn.IFS(Tabla1[[#This Row],[Veces obj]]&lt;=1,"0-1",Tabla1[[#This Row],[Veces obj]]&lt;=2,"1-2",Tabla1[[#This Row],[Veces obj]]&lt;=3,"2-3",TRUE,"&gt;3")</f>
        <v>0-1</v>
      </c>
      <c r="AM5649" s="60" t="str">
        <f>+_xlfn.IFS(MONTH(Tabla1[[#This Row],[MES]])&lt;=3,"Q1",MONTH(Tabla1[[#This Row],[MES]])&lt;=6,"Q2",MONTH(Tabla1[[#This Row],[MES]])&lt;=9,"Q3",TRUE,"Q4")</f>
        <v>Q2</v>
      </c>
      <c r="AN5649" s="15" t="str">
        <f>+IFERROR(VLOOKUP(Tabla1[[#This Row],[CUENTA]],CTAS[],2,0),"OTROS")</f>
        <v>OTROS</v>
      </c>
      <c r="AP5649" s="15" t="str">
        <f>+IFERROR(VLOOKUP(Tabla1[[#This Row],[EMPLEADO]],IS[],3,0),"OTROS")</f>
        <v>OTROS</v>
      </c>
      <c r="AQ5649" s="15" t="str">
        <f>+IFERROR(VLOOKUP(Tabla1[[#This Row],[EMPLEADO]],IS[[NÓMINA]:[INGENIERO]],2,0),"OTROS")</f>
        <v>OTROS</v>
      </c>
    </row>
    <row r="5650" spans="1:43" x14ac:dyDescent="0.25">
      <c r="A5650" s="28" t="s">
        <v>14528</v>
      </c>
      <c r="B5650" s="29">
        <v>1</v>
      </c>
      <c r="C5650" s="29" t="s">
        <v>15641</v>
      </c>
      <c r="D5650" s="30" t="s">
        <v>38</v>
      </c>
      <c r="E5650" s="31" t="s">
        <v>599</v>
      </c>
      <c r="F5650" s="31" t="s">
        <v>15642</v>
      </c>
      <c r="G5650" s="88" t="s">
        <v>15643</v>
      </c>
      <c r="H5650" s="29" t="s">
        <v>15018</v>
      </c>
      <c r="I5650" s="32" t="s">
        <v>43</v>
      </c>
      <c r="J5650" s="29" t="s">
        <v>8</v>
      </c>
      <c r="K5650" s="33" t="s">
        <v>528</v>
      </c>
      <c r="L5650" s="33" t="s">
        <v>15019</v>
      </c>
      <c r="M5650" s="29" t="s">
        <v>1642</v>
      </c>
      <c r="N5650" s="29">
        <v>1</v>
      </c>
      <c r="O5650" s="29" t="s">
        <v>47</v>
      </c>
      <c r="P5650" s="33">
        <v>373</v>
      </c>
      <c r="Q5650" s="33" t="s">
        <v>48</v>
      </c>
      <c r="R5650" s="80" t="s">
        <v>242</v>
      </c>
      <c r="S5650" s="81" t="s">
        <v>64</v>
      </c>
      <c r="T5650" s="81" t="s">
        <v>51</v>
      </c>
      <c r="U5650" s="82" t="s">
        <v>96</v>
      </c>
      <c r="V5650" s="83">
        <v>1.1000000000000001</v>
      </c>
      <c r="W5650" s="89">
        <v>0</v>
      </c>
      <c r="X5650" s="85">
        <v>1</v>
      </c>
      <c r="Y5650" s="86">
        <v>0.93</v>
      </c>
      <c r="Z5650" s="82">
        <v>5</v>
      </c>
      <c r="AA5650" s="87">
        <v>0.186</v>
      </c>
      <c r="AB5650" s="83">
        <v>0</v>
      </c>
      <c r="AC5650" s="89">
        <v>0</v>
      </c>
      <c r="AD5650" s="90">
        <v>43629</v>
      </c>
      <c r="AE5650" s="90">
        <v>43629</v>
      </c>
      <c r="AF5650" s="82">
        <v>0</v>
      </c>
      <c r="AG5650" s="84" t="s">
        <v>53</v>
      </c>
      <c r="AH5650" s="83">
        <v>0</v>
      </c>
      <c r="AI5650" s="89">
        <v>0</v>
      </c>
      <c r="AJ5650" s="89">
        <v>0</v>
      </c>
      <c r="AK5650" s="60" t="str">
        <f>+IF(Tabla1[[#This Row],[REQUEST_TY]]="SR MANTENIMIENTO CORRECTIVO", "EMERGENCIA", "OTROS")</f>
        <v>EMERGENCIA</v>
      </c>
      <c r="AL5650" s="6" t="str">
        <f>+_xlfn.IFS(Tabla1[[#This Row],[Veces obj]]&lt;=1,"0-1",Tabla1[[#This Row],[Veces obj]]&lt;=2,"1-2",Tabla1[[#This Row],[Veces obj]]&lt;=3,"2-3",TRUE,"&gt;3")</f>
        <v>0-1</v>
      </c>
      <c r="AM5650" s="60" t="str">
        <f>+_xlfn.IFS(MONTH(Tabla1[[#This Row],[MES]])&lt;=3,"Q1",MONTH(Tabla1[[#This Row],[MES]])&lt;=6,"Q2",MONTH(Tabla1[[#This Row],[MES]])&lt;=9,"Q3",TRUE,"Q4")</f>
        <v>Q2</v>
      </c>
      <c r="AN5650" s="15" t="str">
        <f>+IFERROR(VLOOKUP(Tabla1[[#This Row],[CUENTA]],CTAS[],2,0),"OTROS")</f>
        <v>OTROS</v>
      </c>
      <c r="AP5650" s="15" t="str">
        <f>+IFERROR(VLOOKUP(Tabla1[[#This Row],[EMPLEADO]],IS[],3,0),"OTROS")</f>
        <v>OTROS</v>
      </c>
      <c r="AQ5650" s="15" t="str">
        <f>+IFERROR(VLOOKUP(Tabla1[[#This Row],[EMPLEADO]],IS[[NÓMINA]:[INGENIERO]],2,0),"OTROS")</f>
        <v>OTROS</v>
      </c>
    </row>
    <row r="5651" spans="1:43" x14ac:dyDescent="0.25">
      <c r="A5651" s="28" t="s">
        <v>14528</v>
      </c>
      <c r="B5651" s="29">
        <v>1</v>
      </c>
      <c r="C5651" s="29" t="s">
        <v>15644</v>
      </c>
      <c r="D5651" s="30" t="s">
        <v>38</v>
      </c>
      <c r="E5651" s="31" t="s">
        <v>789</v>
      </c>
      <c r="F5651" s="31" t="s">
        <v>15645</v>
      </c>
      <c r="G5651" s="88" t="s">
        <v>12723</v>
      </c>
      <c r="H5651" s="29" t="s">
        <v>253</v>
      </c>
      <c r="I5651" s="32" t="s">
        <v>43</v>
      </c>
      <c r="J5651" s="29" t="s">
        <v>8</v>
      </c>
      <c r="K5651" s="33" t="s">
        <v>12724</v>
      </c>
      <c r="L5651" s="33" t="s">
        <v>12725</v>
      </c>
      <c r="M5651" s="29" t="s">
        <v>256</v>
      </c>
      <c r="N5651" s="29">
        <v>0</v>
      </c>
      <c r="O5651" s="29" t="s">
        <v>47</v>
      </c>
      <c r="P5651" s="33">
        <v>36</v>
      </c>
      <c r="Q5651" s="33" t="s">
        <v>82</v>
      </c>
      <c r="R5651" s="80" t="s">
        <v>242</v>
      </c>
      <c r="S5651" s="81" t="s">
        <v>64</v>
      </c>
      <c r="T5651" s="81" t="s">
        <v>51</v>
      </c>
      <c r="U5651" s="82" t="s">
        <v>83</v>
      </c>
      <c r="V5651" s="83">
        <v>1.05</v>
      </c>
      <c r="W5651" s="89">
        <v>1433.25</v>
      </c>
      <c r="X5651" s="85">
        <v>1</v>
      </c>
      <c r="Y5651" s="86">
        <v>7.45</v>
      </c>
      <c r="Z5651" s="82">
        <v>5</v>
      </c>
      <c r="AA5651" s="87">
        <v>1.49</v>
      </c>
      <c r="AB5651" s="83">
        <v>0.1225</v>
      </c>
      <c r="AC5651" s="89">
        <v>-167.21250000000001</v>
      </c>
      <c r="AD5651" s="90">
        <v>43629</v>
      </c>
      <c r="AE5651" s="90">
        <v>43629</v>
      </c>
      <c r="AF5651" s="82">
        <v>0</v>
      </c>
      <c r="AG5651" s="84" t="s">
        <v>53</v>
      </c>
      <c r="AH5651" s="83">
        <v>0</v>
      </c>
      <c r="AI5651" s="89">
        <v>0</v>
      </c>
      <c r="AJ5651" s="89">
        <v>0</v>
      </c>
      <c r="AK5651" s="60" t="str">
        <f>+IF(Tabla1[[#This Row],[REQUEST_TY]]="SR MANTENIMIENTO CORRECTIVO", "EMERGENCIA", "OTROS")</f>
        <v>EMERGENCIA</v>
      </c>
      <c r="AL5651" s="6" t="str">
        <f>+_xlfn.IFS(Tabla1[[#This Row],[Veces obj]]&lt;=1,"0-1",Tabla1[[#This Row],[Veces obj]]&lt;=2,"1-2",Tabla1[[#This Row],[Veces obj]]&lt;=3,"2-3",TRUE,"&gt;3")</f>
        <v>1-2</v>
      </c>
      <c r="AM5651" s="60" t="str">
        <f>+_xlfn.IFS(MONTH(Tabla1[[#This Row],[MES]])&lt;=3,"Q1",MONTH(Tabla1[[#This Row],[MES]])&lt;=6,"Q2",MONTH(Tabla1[[#This Row],[MES]])&lt;=9,"Q3",TRUE,"Q4")</f>
        <v>Q2</v>
      </c>
      <c r="AN5651" s="15" t="str">
        <f>+IFERROR(VLOOKUP(Tabla1[[#This Row],[CUENTA]],CTAS[],2,0),"OTROS")</f>
        <v>OTROS</v>
      </c>
      <c r="AP5651" s="15" t="str">
        <f>+IFERROR(VLOOKUP(Tabla1[[#This Row],[EMPLEADO]],IS[],3,0),"OTROS")</f>
        <v>OTROS</v>
      </c>
      <c r="AQ5651" s="15" t="str">
        <f>+IFERROR(VLOOKUP(Tabla1[[#This Row],[EMPLEADO]],IS[[NÓMINA]:[INGENIERO]],2,0),"OTROS")</f>
        <v>OTROS</v>
      </c>
    </row>
    <row r="5652" spans="1:43" x14ac:dyDescent="0.25">
      <c r="A5652" s="28" t="s">
        <v>14528</v>
      </c>
      <c r="B5652" s="29">
        <v>1</v>
      </c>
      <c r="C5652" s="29" t="s">
        <v>15646</v>
      </c>
      <c r="D5652" s="30" t="s">
        <v>38</v>
      </c>
      <c r="E5652" s="31" t="s">
        <v>76</v>
      </c>
      <c r="F5652" s="31" t="s">
        <v>15647</v>
      </c>
      <c r="G5652" s="88" t="s">
        <v>6651</v>
      </c>
      <c r="H5652" s="29" t="s">
        <v>8581</v>
      </c>
      <c r="I5652" s="32" t="s">
        <v>43</v>
      </c>
      <c r="J5652" s="29" t="s">
        <v>8</v>
      </c>
      <c r="K5652" s="33" t="s">
        <v>59</v>
      </c>
      <c r="L5652" s="33" t="s">
        <v>1018</v>
      </c>
      <c r="M5652" s="29" t="s">
        <v>473</v>
      </c>
      <c r="N5652" s="29">
        <v>0</v>
      </c>
      <c r="O5652" s="29" t="s">
        <v>47</v>
      </c>
      <c r="P5652" s="33">
        <v>7</v>
      </c>
      <c r="Q5652" s="33" t="s">
        <v>194</v>
      </c>
      <c r="R5652" s="80" t="s">
        <v>63</v>
      </c>
      <c r="S5652" s="81" t="s">
        <v>64</v>
      </c>
      <c r="T5652" s="81" t="s">
        <v>51</v>
      </c>
      <c r="U5652" s="82" t="s">
        <v>195</v>
      </c>
      <c r="V5652" s="83">
        <v>0.6</v>
      </c>
      <c r="W5652" s="89">
        <v>819</v>
      </c>
      <c r="X5652" s="85">
        <v>1</v>
      </c>
      <c r="Y5652" s="86">
        <v>3.55</v>
      </c>
      <c r="Z5652" s="82">
        <v>5</v>
      </c>
      <c r="AA5652" s="87">
        <v>0.71</v>
      </c>
      <c r="AB5652" s="83">
        <v>0</v>
      </c>
      <c r="AC5652" s="89">
        <v>0</v>
      </c>
      <c r="AD5652" s="90">
        <v>43629</v>
      </c>
      <c r="AE5652" s="90">
        <v>43629</v>
      </c>
      <c r="AF5652" s="82">
        <v>0</v>
      </c>
      <c r="AG5652" s="84" t="s">
        <v>53</v>
      </c>
      <c r="AH5652" s="83">
        <v>0</v>
      </c>
      <c r="AI5652" s="89">
        <v>0</v>
      </c>
      <c r="AJ5652" s="89">
        <v>0</v>
      </c>
      <c r="AK5652" s="60" t="str">
        <f>+IF(Tabla1[[#This Row],[REQUEST_TY]]="SR MANTENIMIENTO CORRECTIVO", "EMERGENCIA", "OTROS")</f>
        <v>EMERGENCIA</v>
      </c>
      <c r="AL5652" s="6" t="str">
        <f>+_xlfn.IFS(Tabla1[[#This Row],[Veces obj]]&lt;=1,"0-1",Tabla1[[#This Row],[Veces obj]]&lt;=2,"1-2",Tabla1[[#This Row],[Veces obj]]&lt;=3,"2-3",TRUE,"&gt;3")</f>
        <v>0-1</v>
      </c>
      <c r="AM5652" s="60" t="str">
        <f>+_xlfn.IFS(MONTH(Tabla1[[#This Row],[MES]])&lt;=3,"Q1",MONTH(Tabla1[[#This Row],[MES]])&lt;=6,"Q2",MONTH(Tabla1[[#This Row],[MES]])&lt;=9,"Q3",TRUE,"Q4")</f>
        <v>Q2</v>
      </c>
      <c r="AN5652" s="15" t="str">
        <f>+IFERROR(VLOOKUP(Tabla1[[#This Row],[CUENTA]],CTAS[],2,0),"OTROS")</f>
        <v>OTROS</v>
      </c>
      <c r="AP5652" s="15" t="str">
        <f>+IFERROR(VLOOKUP(Tabla1[[#This Row],[EMPLEADO]],IS[],3,0),"OTROS")</f>
        <v>OTROS</v>
      </c>
      <c r="AQ5652" s="15" t="str">
        <f>+IFERROR(VLOOKUP(Tabla1[[#This Row],[EMPLEADO]],IS[[NÓMINA]:[INGENIERO]],2,0),"OTROS")</f>
        <v>OTROS</v>
      </c>
    </row>
    <row r="5653" spans="1:43" x14ac:dyDescent="0.25">
      <c r="A5653" s="28" t="s">
        <v>14528</v>
      </c>
      <c r="B5653" s="29">
        <v>1</v>
      </c>
      <c r="C5653" s="29" t="s">
        <v>15648</v>
      </c>
      <c r="D5653" s="30" t="s">
        <v>38</v>
      </c>
      <c r="E5653" s="31" t="s">
        <v>747</v>
      </c>
      <c r="F5653" s="31" t="s">
        <v>14635</v>
      </c>
      <c r="G5653" s="88" t="s">
        <v>1005</v>
      </c>
      <c r="H5653" s="29" t="s">
        <v>527</v>
      </c>
      <c r="I5653" s="32" t="s">
        <v>43</v>
      </c>
      <c r="J5653" s="29" t="s">
        <v>8</v>
      </c>
      <c r="K5653" s="33" t="s">
        <v>528</v>
      </c>
      <c r="L5653" s="33" t="s">
        <v>529</v>
      </c>
      <c r="M5653" s="29" t="s">
        <v>530</v>
      </c>
      <c r="N5653" s="29">
        <v>1</v>
      </c>
      <c r="O5653" s="29" t="s">
        <v>47</v>
      </c>
      <c r="P5653" s="33">
        <v>25</v>
      </c>
      <c r="Q5653" s="33" t="s">
        <v>62</v>
      </c>
      <c r="R5653" s="80" t="s">
        <v>95</v>
      </c>
      <c r="S5653" s="81" t="s">
        <v>64</v>
      </c>
      <c r="T5653" s="81" t="s">
        <v>51</v>
      </c>
      <c r="U5653" s="82" t="s">
        <v>65</v>
      </c>
      <c r="V5653" s="83">
        <v>0.8</v>
      </c>
      <c r="W5653" s="89">
        <v>0</v>
      </c>
      <c r="X5653" s="85">
        <v>1</v>
      </c>
      <c r="Y5653" s="86">
        <v>1.38</v>
      </c>
      <c r="Z5653" s="82">
        <v>5</v>
      </c>
      <c r="AA5653" s="87">
        <v>0.27599999999999997</v>
      </c>
      <c r="AB5653" s="83">
        <v>0</v>
      </c>
      <c r="AC5653" s="89">
        <v>0</v>
      </c>
      <c r="AD5653" s="90">
        <v>43629</v>
      </c>
      <c r="AE5653" s="90">
        <v>43629</v>
      </c>
      <c r="AF5653" s="82">
        <v>0</v>
      </c>
      <c r="AG5653" s="84" t="s">
        <v>53</v>
      </c>
      <c r="AH5653" s="83">
        <v>0</v>
      </c>
      <c r="AI5653" s="89">
        <v>0</v>
      </c>
      <c r="AJ5653" s="89">
        <v>0</v>
      </c>
      <c r="AK5653" s="60" t="str">
        <f>+IF(Tabla1[[#This Row],[REQUEST_TY]]="SR MANTENIMIENTO CORRECTIVO", "EMERGENCIA", "OTROS")</f>
        <v>EMERGENCIA</v>
      </c>
      <c r="AL5653" s="6" t="str">
        <f>+_xlfn.IFS(Tabla1[[#This Row],[Veces obj]]&lt;=1,"0-1",Tabla1[[#This Row],[Veces obj]]&lt;=2,"1-2",Tabla1[[#This Row],[Veces obj]]&lt;=3,"2-3",TRUE,"&gt;3")</f>
        <v>0-1</v>
      </c>
      <c r="AM5653" s="60" t="str">
        <f>+_xlfn.IFS(MONTH(Tabla1[[#This Row],[MES]])&lt;=3,"Q1",MONTH(Tabla1[[#This Row],[MES]])&lt;=6,"Q2",MONTH(Tabla1[[#This Row],[MES]])&lt;=9,"Q3",TRUE,"Q4")</f>
        <v>Q2</v>
      </c>
      <c r="AN5653" s="15" t="str">
        <f>+IFERROR(VLOOKUP(Tabla1[[#This Row],[CUENTA]],CTAS[],2,0),"OTROS")</f>
        <v>OTROS</v>
      </c>
      <c r="AP5653" s="15" t="str">
        <f>+IFERROR(VLOOKUP(Tabla1[[#This Row],[EMPLEADO]],IS[],3,0),"OTROS")</f>
        <v>OTROS</v>
      </c>
      <c r="AQ5653" s="15" t="str">
        <f>+IFERROR(VLOOKUP(Tabla1[[#This Row],[EMPLEADO]],IS[[NÓMINA]:[INGENIERO]],2,0),"OTROS")</f>
        <v>OTROS</v>
      </c>
    </row>
    <row r="5654" spans="1:43" x14ac:dyDescent="0.25">
      <c r="A5654" s="28" t="s">
        <v>14528</v>
      </c>
      <c r="B5654" s="29">
        <v>1</v>
      </c>
      <c r="C5654" s="29" t="s">
        <v>15649</v>
      </c>
      <c r="D5654" s="30" t="s">
        <v>3346</v>
      </c>
      <c r="E5654" s="31" t="s">
        <v>39</v>
      </c>
      <c r="F5654" s="31" t="s">
        <v>15650</v>
      </c>
      <c r="G5654" s="88" t="s">
        <v>15651</v>
      </c>
      <c r="H5654" s="29" t="s">
        <v>42</v>
      </c>
      <c r="I5654" s="32" t="s">
        <v>43</v>
      </c>
      <c r="J5654" s="29" t="s">
        <v>8</v>
      </c>
      <c r="K5654" s="33" t="s">
        <v>11994</v>
      </c>
      <c r="L5654" s="33" t="s">
        <v>15652</v>
      </c>
      <c r="M5654" s="29" t="s">
        <v>131</v>
      </c>
      <c r="N5654" s="29">
        <v>1</v>
      </c>
      <c r="O5654" s="29" t="s">
        <v>47</v>
      </c>
      <c r="P5654" s="33" t="s">
        <v>822</v>
      </c>
      <c r="Q5654" s="33" t="s">
        <v>48</v>
      </c>
      <c r="R5654" s="80" t="s">
        <v>49</v>
      </c>
      <c r="S5654" s="81" t="s">
        <v>50</v>
      </c>
      <c r="T5654" s="81" t="s">
        <v>51</v>
      </c>
      <c r="U5654" s="82" t="s">
        <v>52</v>
      </c>
      <c r="V5654" s="83">
        <v>1</v>
      </c>
      <c r="W5654" s="89">
        <v>0</v>
      </c>
      <c r="X5654" s="85">
        <v>0</v>
      </c>
      <c r="Y5654" s="86">
        <v>5</v>
      </c>
      <c r="Z5654" s="82">
        <v>5</v>
      </c>
      <c r="AA5654" s="87">
        <v>1</v>
      </c>
      <c r="AB5654" s="83">
        <v>0</v>
      </c>
      <c r="AC5654" s="89">
        <v>0</v>
      </c>
      <c r="AD5654" s="90">
        <v>43628</v>
      </c>
      <c r="AE5654" s="90">
        <v>43629</v>
      </c>
      <c r="AF5654" s="82">
        <v>1</v>
      </c>
      <c r="AG5654" s="84" t="s">
        <v>53</v>
      </c>
      <c r="AH5654" s="83">
        <v>0</v>
      </c>
      <c r="AI5654" s="89">
        <v>0</v>
      </c>
      <c r="AJ5654" s="89">
        <v>0</v>
      </c>
      <c r="AK5654" s="60" t="str">
        <f>+IF(Tabla1[[#This Row],[REQUEST_TY]]="SR MANTENIMIENTO CORRECTIVO", "EMERGENCIA", "OTROS")</f>
        <v>OTROS</v>
      </c>
      <c r="AL5654" s="6" t="str">
        <f>+_xlfn.IFS(Tabla1[[#This Row],[Veces obj]]&lt;=1,"0-1",Tabla1[[#This Row],[Veces obj]]&lt;=2,"1-2",Tabla1[[#This Row],[Veces obj]]&lt;=3,"2-3",TRUE,"&gt;3")</f>
        <v>0-1</v>
      </c>
      <c r="AM5654" s="60" t="str">
        <f>+_xlfn.IFS(MONTH(Tabla1[[#This Row],[MES]])&lt;=3,"Q1",MONTH(Tabla1[[#This Row],[MES]])&lt;=6,"Q2",MONTH(Tabla1[[#This Row],[MES]])&lt;=9,"Q3",TRUE,"Q4")</f>
        <v>Q2</v>
      </c>
      <c r="AN5654" s="15" t="str">
        <f>+IFERROR(VLOOKUP(Tabla1[[#This Row],[CUENTA]],CTAS[],2,0),"OTROS")</f>
        <v>OTROS</v>
      </c>
      <c r="AP5654" s="15" t="str">
        <f>+IFERROR(VLOOKUP(Tabla1[[#This Row],[EMPLEADO]],IS[],3,0),"OTROS")</f>
        <v>OTROS</v>
      </c>
      <c r="AQ5654" s="15" t="str">
        <f>+IFERROR(VLOOKUP(Tabla1[[#This Row],[EMPLEADO]],IS[[NÓMINA]:[INGENIERO]],2,0),"OTROS")</f>
        <v>OTROS</v>
      </c>
    </row>
    <row r="5655" spans="1:43" x14ac:dyDescent="0.25">
      <c r="A5655" s="28" t="s">
        <v>14528</v>
      </c>
      <c r="B5655" s="29">
        <v>1</v>
      </c>
      <c r="C5655" s="29" t="s">
        <v>15653</v>
      </c>
      <c r="D5655" s="30" t="s">
        <v>38</v>
      </c>
      <c r="E5655" s="31" t="s">
        <v>39</v>
      </c>
      <c r="F5655" s="31" t="s">
        <v>15323</v>
      </c>
      <c r="G5655" s="88" t="s">
        <v>15654</v>
      </c>
      <c r="H5655" s="29" t="s">
        <v>213</v>
      </c>
      <c r="I5655" s="32" t="s">
        <v>43</v>
      </c>
      <c r="J5655" s="29" t="s">
        <v>8</v>
      </c>
      <c r="K5655" s="33" t="s">
        <v>3104</v>
      </c>
      <c r="L5655" s="33" t="s">
        <v>15655</v>
      </c>
      <c r="M5655" s="29" t="s">
        <v>640</v>
      </c>
      <c r="N5655" s="29">
        <v>0</v>
      </c>
      <c r="O5655" s="29" t="s">
        <v>47</v>
      </c>
      <c r="P5655" s="33">
        <v>2745</v>
      </c>
      <c r="Q5655" s="33" t="s">
        <v>48</v>
      </c>
      <c r="R5655" s="80" t="s">
        <v>49</v>
      </c>
      <c r="S5655" s="81" t="s">
        <v>50</v>
      </c>
      <c r="T5655" s="81" t="s">
        <v>51</v>
      </c>
      <c r="U5655" s="82" t="s">
        <v>52</v>
      </c>
      <c r="V5655" s="83">
        <v>1.05</v>
      </c>
      <c r="W5655" s="89">
        <v>750.75000000000011</v>
      </c>
      <c r="X5655" s="85">
        <v>1</v>
      </c>
      <c r="Y5655" s="86">
        <v>2.2999999999999998</v>
      </c>
      <c r="Z5655" s="82">
        <v>5</v>
      </c>
      <c r="AA5655" s="87">
        <v>0.45999999999999996</v>
      </c>
      <c r="AB5655" s="83">
        <v>0</v>
      </c>
      <c r="AC5655" s="89">
        <v>0</v>
      </c>
      <c r="AD5655" s="90">
        <v>43629</v>
      </c>
      <c r="AE5655" s="90">
        <v>43629</v>
      </c>
      <c r="AF5655" s="82">
        <v>0</v>
      </c>
      <c r="AG5655" s="84" t="s">
        <v>53</v>
      </c>
      <c r="AH5655" s="83">
        <v>0</v>
      </c>
      <c r="AI5655" s="89">
        <v>0</v>
      </c>
      <c r="AJ5655" s="89">
        <v>0</v>
      </c>
      <c r="AK5655" s="60" t="str">
        <f>+IF(Tabla1[[#This Row],[REQUEST_TY]]="SR MANTENIMIENTO CORRECTIVO", "EMERGENCIA", "OTROS")</f>
        <v>EMERGENCIA</v>
      </c>
      <c r="AL5655" s="6" t="str">
        <f>+_xlfn.IFS(Tabla1[[#This Row],[Veces obj]]&lt;=1,"0-1",Tabla1[[#This Row],[Veces obj]]&lt;=2,"1-2",Tabla1[[#This Row],[Veces obj]]&lt;=3,"2-3",TRUE,"&gt;3")</f>
        <v>0-1</v>
      </c>
      <c r="AM5655" s="60" t="str">
        <f>+_xlfn.IFS(MONTH(Tabla1[[#This Row],[MES]])&lt;=3,"Q1",MONTH(Tabla1[[#This Row],[MES]])&lt;=6,"Q2",MONTH(Tabla1[[#This Row],[MES]])&lt;=9,"Q3",TRUE,"Q4")</f>
        <v>Q2</v>
      </c>
      <c r="AN5655" s="15" t="str">
        <f>+IFERROR(VLOOKUP(Tabla1[[#This Row],[CUENTA]],CTAS[],2,0),"OTROS")</f>
        <v>OTROS</v>
      </c>
      <c r="AP5655" s="15" t="str">
        <f>+IFERROR(VLOOKUP(Tabla1[[#This Row],[EMPLEADO]],IS[],3,0),"OTROS")</f>
        <v>OTROS</v>
      </c>
      <c r="AQ5655" s="15" t="str">
        <f>+IFERROR(VLOOKUP(Tabla1[[#This Row],[EMPLEADO]],IS[[NÓMINA]:[INGENIERO]],2,0),"OTROS")</f>
        <v>OTROS</v>
      </c>
    </row>
    <row r="5656" spans="1:43" x14ac:dyDescent="0.25">
      <c r="A5656" s="28" t="s">
        <v>14528</v>
      </c>
      <c r="B5656" s="29">
        <v>1</v>
      </c>
      <c r="C5656" s="29" t="s">
        <v>15656</v>
      </c>
      <c r="D5656" s="30" t="s">
        <v>38</v>
      </c>
      <c r="E5656" s="31" t="s">
        <v>226</v>
      </c>
      <c r="F5656" s="31" t="s">
        <v>15657</v>
      </c>
      <c r="G5656" s="88" t="s">
        <v>15658</v>
      </c>
      <c r="H5656" s="29" t="s">
        <v>568</v>
      </c>
      <c r="I5656" s="32" t="s">
        <v>43</v>
      </c>
      <c r="J5656" s="29" t="s">
        <v>8</v>
      </c>
      <c r="K5656" s="33" t="s">
        <v>71</v>
      </c>
      <c r="L5656" s="33" t="s">
        <v>569</v>
      </c>
      <c r="M5656" s="29" t="s">
        <v>570</v>
      </c>
      <c r="N5656" s="29">
        <v>0</v>
      </c>
      <c r="O5656" s="29" t="s">
        <v>47</v>
      </c>
      <c r="P5656" s="33">
        <v>205</v>
      </c>
      <c r="Q5656" s="33" t="s">
        <v>48</v>
      </c>
      <c r="R5656" s="80" t="s">
        <v>153</v>
      </c>
      <c r="S5656" s="81" t="s">
        <v>50</v>
      </c>
      <c r="T5656" s="81" t="s">
        <v>51</v>
      </c>
      <c r="U5656" s="82" t="s">
        <v>52</v>
      </c>
      <c r="V5656" s="83">
        <v>1.05</v>
      </c>
      <c r="W5656" s="89">
        <v>750.75000000000011</v>
      </c>
      <c r="X5656" s="85">
        <v>1</v>
      </c>
      <c r="Y5656" s="86">
        <v>0.84</v>
      </c>
      <c r="Z5656" s="82">
        <v>5</v>
      </c>
      <c r="AA5656" s="87">
        <v>0.16799999999999998</v>
      </c>
      <c r="AB5656" s="83">
        <v>0</v>
      </c>
      <c r="AC5656" s="89">
        <v>0</v>
      </c>
      <c r="AD5656" s="90">
        <v>43629</v>
      </c>
      <c r="AE5656" s="90">
        <v>43629</v>
      </c>
      <c r="AF5656" s="82">
        <v>0</v>
      </c>
      <c r="AG5656" s="84" t="s">
        <v>53</v>
      </c>
      <c r="AH5656" s="83">
        <v>0</v>
      </c>
      <c r="AI5656" s="89">
        <v>0</v>
      </c>
      <c r="AJ5656" s="89">
        <v>0</v>
      </c>
      <c r="AK5656" s="60" t="str">
        <f>+IF(Tabla1[[#This Row],[REQUEST_TY]]="SR MANTENIMIENTO CORRECTIVO", "EMERGENCIA", "OTROS")</f>
        <v>EMERGENCIA</v>
      </c>
      <c r="AL5656" s="6" t="str">
        <f>+_xlfn.IFS(Tabla1[[#This Row],[Veces obj]]&lt;=1,"0-1",Tabla1[[#This Row],[Veces obj]]&lt;=2,"1-2",Tabla1[[#This Row],[Veces obj]]&lt;=3,"2-3",TRUE,"&gt;3")</f>
        <v>0-1</v>
      </c>
      <c r="AM5656" s="60" t="str">
        <f>+_xlfn.IFS(MONTH(Tabla1[[#This Row],[MES]])&lt;=3,"Q1",MONTH(Tabla1[[#This Row],[MES]])&lt;=6,"Q2",MONTH(Tabla1[[#This Row],[MES]])&lt;=9,"Q3",TRUE,"Q4")</f>
        <v>Q2</v>
      </c>
      <c r="AN5656" s="15" t="str">
        <f>+IFERROR(VLOOKUP(Tabla1[[#This Row],[CUENTA]],CTAS[],2,0),"OTROS")</f>
        <v>OTROS</v>
      </c>
      <c r="AP5656" s="15" t="str">
        <f>+IFERROR(VLOOKUP(Tabla1[[#This Row],[EMPLEADO]],IS[],3,0),"OTROS")</f>
        <v>OTROS</v>
      </c>
      <c r="AQ5656" s="15" t="str">
        <f>+IFERROR(VLOOKUP(Tabla1[[#This Row],[EMPLEADO]],IS[[NÓMINA]:[INGENIERO]],2,0),"OTROS")</f>
        <v>OTROS</v>
      </c>
    </row>
    <row r="5657" spans="1:43" x14ac:dyDescent="0.25">
      <c r="A5657" s="28" t="s">
        <v>14528</v>
      </c>
      <c r="B5657" s="29">
        <v>1</v>
      </c>
      <c r="C5657" s="29" t="s">
        <v>15659</v>
      </c>
      <c r="D5657" s="30" t="s">
        <v>3346</v>
      </c>
      <c r="E5657" s="31" t="s">
        <v>226</v>
      </c>
      <c r="F5657" s="31" t="s">
        <v>15660</v>
      </c>
      <c r="G5657" s="88" t="s">
        <v>15661</v>
      </c>
      <c r="H5657" s="29" t="s">
        <v>101</v>
      </c>
      <c r="I5657" s="32" t="s">
        <v>43</v>
      </c>
      <c r="J5657" s="29" t="s">
        <v>8</v>
      </c>
      <c r="K5657" s="33" t="s">
        <v>144</v>
      </c>
      <c r="L5657" s="33" t="s">
        <v>639</v>
      </c>
      <c r="M5657" s="29" t="s">
        <v>640</v>
      </c>
      <c r="N5657" s="29">
        <v>0</v>
      </c>
      <c r="O5657" s="29" t="s">
        <v>105</v>
      </c>
      <c r="P5657" s="33" t="s">
        <v>822</v>
      </c>
      <c r="Q5657" s="33" t="s">
        <v>48</v>
      </c>
      <c r="R5657" s="80" t="s">
        <v>153</v>
      </c>
      <c r="S5657" s="81" t="s">
        <v>50</v>
      </c>
      <c r="T5657" s="81" t="s">
        <v>51</v>
      </c>
      <c r="U5657" s="82" t="s">
        <v>52</v>
      </c>
      <c r="V5657" s="83">
        <v>1</v>
      </c>
      <c r="W5657" s="89">
        <v>468</v>
      </c>
      <c r="X5657" s="85">
        <v>0</v>
      </c>
      <c r="Y5657" s="86">
        <v>5</v>
      </c>
      <c r="Z5657" s="82">
        <v>5</v>
      </c>
      <c r="AA5657" s="87">
        <v>1</v>
      </c>
      <c r="AB5657" s="83">
        <v>0</v>
      </c>
      <c r="AC5657" s="89">
        <v>0</v>
      </c>
      <c r="AD5657" s="90">
        <v>43628</v>
      </c>
      <c r="AE5657" s="90">
        <v>43629</v>
      </c>
      <c r="AF5657" s="82">
        <v>1</v>
      </c>
      <c r="AG5657" s="84" t="s">
        <v>53</v>
      </c>
      <c r="AH5657" s="83">
        <v>0</v>
      </c>
      <c r="AI5657" s="89">
        <v>0</v>
      </c>
      <c r="AJ5657" s="89">
        <v>0</v>
      </c>
      <c r="AK5657" s="60" t="str">
        <f>+IF(Tabla1[[#This Row],[REQUEST_TY]]="SR MANTENIMIENTO CORRECTIVO", "EMERGENCIA", "OTROS")</f>
        <v>OTROS</v>
      </c>
      <c r="AL5657" s="6" t="str">
        <f>+_xlfn.IFS(Tabla1[[#This Row],[Veces obj]]&lt;=1,"0-1",Tabla1[[#This Row],[Veces obj]]&lt;=2,"1-2",Tabla1[[#This Row],[Veces obj]]&lt;=3,"2-3",TRUE,"&gt;3")</f>
        <v>0-1</v>
      </c>
      <c r="AM5657" s="60" t="str">
        <f>+_xlfn.IFS(MONTH(Tabla1[[#This Row],[MES]])&lt;=3,"Q1",MONTH(Tabla1[[#This Row],[MES]])&lt;=6,"Q2",MONTH(Tabla1[[#This Row],[MES]])&lt;=9,"Q3",TRUE,"Q4")</f>
        <v>Q2</v>
      </c>
      <c r="AN5657" s="15" t="str">
        <f>+IFERROR(VLOOKUP(Tabla1[[#This Row],[CUENTA]],CTAS[],2,0),"OTROS")</f>
        <v>OTROS</v>
      </c>
      <c r="AP5657" s="15" t="str">
        <f>+IFERROR(VLOOKUP(Tabla1[[#This Row],[EMPLEADO]],IS[],3,0),"OTROS")</f>
        <v>OTROS</v>
      </c>
      <c r="AQ5657" s="15" t="str">
        <f>+IFERROR(VLOOKUP(Tabla1[[#This Row],[EMPLEADO]],IS[[NÓMINA]:[INGENIERO]],2,0),"OTROS")</f>
        <v>OTROS</v>
      </c>
    </row>
    <row r="5658" spans="1:43" x14ac:dyDescent="0.25">
      <c r="A5658" s="28" t="s">
        <v>14528</v>
      </c>
      <c r="B5658" s="29">
        <v>1</v>
      </c>
      <c r="C5658" s="29" t="s">
        <v>15662</v>
      </c>
      <c r="D5658" s="30" t="s">
        <v>38</v>
      </c>
      <c r="E5658" s="31" t="s">
        <v>76</v>
      </c>
      <c r="F5658" s="31" t="s">
        <v>15663</v>
      </c>
      <c r="G5658" s="88" t="s">
        <v>1316</v>
      </c>
      <c r="H5658" s="29" t="s">
        <v>471</v>
      </c>
      <c r="I5658" s="32" t="s">
        <v>43</v>
      </c>
      <c r="J5658" s="29" t="s">
        <v>8</v>
      </c>
      <c r="K5658" s="33" t="s">
        <v>102</v>
      </c>
      <c r="L5658" s="33" t="s">
        <v>500</v>
      </c>
      <c r="M5658" s="29" t="s">
        <v>310</v>
      </c>
      <c r="N5658" s="29">
        <v>0</v>
      </c>
      <c r="O5658" s="29" t="s">
        <v>47</v>
      </c>
      <c r="P5658" s="33">
        <v>17</v>
      </c>
      <c r="Q5658" s="33" t="s">
        <v>62</v>
      </c>
      <c r="R5658" s="80" t="s">
        <v>63</v>
      </c>
      <c r="S5658" s="81" t="s">
        <v>64</v>
      </c>
      <c r="T5658" s="81" t="s">
        <v>51</v>
      </c>
      <c r="U5658" s="82" t="s">
        <v>65</v>
      </c>
      <c r="V5658" s="83">
        <v>0.8</v>
      </c>
      <c r="W5658" s="89">
        <v>1092</v>
      </c>
      <c r="X5658" s="85">
        <v>1</v>
      </c>
      <c r="Y5658" s="86">
        <v>1.72</v>
      </c>
      <c r="Z5658" s="82">
        <v>5</v>
      </c>
      <c r="AA5658" s="87">
        <v>0.34399999999999997</v>
      </c>
      <c r="AB5658" s="83">
        <v>0</v>
      </c>
      <c r="AC5658" s="89">
        <v>0</v>
      </c>
      <c r="AD5658" s="90">
        <v>43629</v>
      </c>
      <c r="AE5658" s="90">
        <v>43629</v>
      </c>
      <c r="AF5658" s="82">
        <v>0</v>
      </c>
      <c r="AG5658" s="84" t="s">
        <v>53</v>
      </c>
      <c r="AH5658" s="83">
        <v>0</v>
      </c>
      <c r="AI5658" s="89">
        <v>0</v>
      </c>
      <c r="AJ5658" s="89">
        <v>0</v>
      </c>
      <c r="AK5658" s="60" t="str">
        <f>+IF(Tabla1[[#This Row],[REQUEST_TY]]="SR MANTENIMIENTO CORRECTIVO", "EMERGENCIA", "OTROS")</f>
        <v>EMERGENCIA</v>
      </c>
      <c r="AL5658" s="6" t="str">
        <f>+_xlfn.IFS(Tabla1[[#This Row],[Veces obj]]&lt;=1,"0-1",Tabla1[[#This Row],[Veces obj]]&lt;=2,"1-2",Tabla1[[#This Row],[Veces obj]]&lt;=3,"2-3",TRUE,"&gt;3")</f>
        <v>0-1</v>
      </c>
      <c r="AM5658" s="60" t="str">
        <f>+_xlfn.IFS(MONTH(Tabla1[[#This Row],[MES]])&lt;=3,"Q1",MONTH(Tabla1[[#This Row],[MES]])&lt;=6,"Q2",MONTH(Tabla1[[#This Row],[MES]])&lt;=9,"Q3",TRUE,"Q4")</f>
        <v>Q2</v>
      </c>
      <c r="AN5658" s="15" t="str">
        <f>+IFERROR(VLOOKUP(Tabla1[[#This Row],[CUENTA]],CTAS[],2,0),"OTROS")</f>
        <v>OTROS</v>
      </c>
      <c r="AP5658" s="15" t="str">
        <f>+IFERROR(VLOOKUP(Tabla1[[#This Row],[EMPLEADO]],IS[],3,0),"OTROS")</f>
        <v>OTROS</v>
      </c>
      <c r="AQ5658" s="15" t="str">
        <f>+IFERROR(VLOOKUP(Tabla1[[#This Row],[EMPLEADO]],IS[[NÓMINA]:[INGENIERO]],2,0),"OTROS")</f>
        <v>OTROS</v>
      </c>
    </row>
    <row r="5659" spans="1:43" x14ac:dyDescent="0.25">
      <c r="A5659" s="28" t="s">
        <v>14528</v>
      </c>
      <c r="B5659" s="29">
        <v>1</v>
      </c>
      <c r="C5659" s="29" t="s">
        <v>15664</v>
      </c>
      <c r="D5659" s="30" t="s">
        <v>38</v>
      </c>
      <c r="E5659" s="31" t="s">
        <v>217</v>
      </c>
      <c r="F5659" s="31" t="s">
        <v>15665</v>
      </c>
      <c r="G5659" s="88" t="s">
        <v>1328</v>
      </c>
      <c r="H5659" s="29" t="s">
        <v>253</v>
      </c>
      <c r="I5659" s="32" t="s">
        <v>43</v>
      </c>
      <c r="J5659" s="29" t="s">
        <v>8</v>
      </c>
      <c r="K5659" s="33" t="s">
        <v>59</v>
      </c>
      <c r="L5659" s="33" t="s">
        <v>1329</v>
      </c>
      <c r="M5659" s="29" t="s">
        <v>473</v>
      </c>
      <c r="N5659" s="29">
        <v>0</v>
      </c>
      <c r="O5659" s="29" t="s">
        <v>47</v>
      </c>
      <c r="P5659" s="33">
        <v>1</v>
      </c>
      <c r="Q5659" s="33" t="s">
        <v>388</v>
      </c>
      <c r="R5659" s="80" t="s">
        <v>223</v>
      </c>
      <c r="S5659" s="81" t="s">
        <v>139</v>
      </c>
      <c r="T5659" s="81" t="s">
        <v>51</v>
      </c>
      <c r="U5659" s="82" t="s">
        <v>872</v>
      </c>
      <c r="V5659" s="83">
        <v>0</v>
      </c>
      <c r="W5659" s="89">
        <v>0</v>
      </c>
      <c r="X5659" s="85">
        <v>1</v>
      </c>
      <c r="Y5659" s="86">
        <v>4.9000000000000004</v>
      </c>
      <c r="Z5659" s="82">
        <v>4</v>
      </c>
      <c r="AA5659" s="87">
        <v>1.2250000000000001</v>
      </c>
      <c r="AB5659" s="83">
        <v>5.6250000000000022E-2</v>
      </c>
      <c r="AC5659" s="89">
        <v>-88.481250000000045</v>
      </c>
      <c r="AD5659" s="90">
        <v>43629</v>
      </c>
      <c r="AE5659" s="90">
        <v>43629</v>
      </c>
      <c r="AF5659" s="82">
        <v>0</v>
      </c>
      <c r="AG5659" s="84" t="s">
        <v>53</v>
      </c>
      <c r="AH5659" s="83">
        <v>0</v>
      </c>
      <c r="AI5659" s="89">
        <v>0</v>
      </c>
      <c r="AJ5659" s="89">
        <v>0</v>
      </c>
      <c r="AK5659" s="60" t="str">
        <f>+IF(Tabla1[[#This Row],[REQUEST_TY]]="SR MANTENIMIENTO CORRECTIVO", "EMERGENCIA", "OTROS")</f>
        <v>EMERGENCIA</v>
      </c>
      <c r="AL5659" s="6" t="str">
        <f>+_xlfn.IFS(Tabla1[[#This Row],[Veces obj]]&lt;=1,"0-1",Tabla1[[#This Row],[Veces obj]]&lt;=2,"1-2",Tabla1[[#This Row],[Veces obj]]&lt;=3,"2-3",TRUE,"&gt;3")</f>
        <v>1-2</v>
      </c>
      <c r="AM5659" s="60" t="str">
        <f>+_xlfn.IFS(MONTH(Tabla1[[#This Row],[MES]])&lt;=3,"Q1",MONTH(Tabla1[[#This Row],[MES]])&lt;=6,"Q2",MONTH(Tabla1[[#This Row],[MES]])&lt;=9,"Q3",TRUE,"Q4")</f>
        <v>Q2</v>
      </c>
      <c r="AN5659" s="15" t="str">
        <f>+IFERROR(VLOOKUP(Tabla1[[#This Row],[CUENTA]],CTAS[],2,0),"OTROS")</f>
        <v>OTROS</v>
      </c>
      <c r="AP5659" s="15" t="str">
        <f>+IFERROR(VLOOKUP(Tabla1[[#This Row],[EMPLEADO]],IS[],3,0),"OTROS")</f>
        <v>OTROS</v>
      </c>
      <c r="AQ5659" s="15" t="str">
        <f>+IFERROR(VLOOKUP(Tabla1[[#This Row],[EMPLEADO]],IS[[NÓMINA]:[INGENIERO]],2,0),"OTROS")</f>
        <v>OTROS</v>
      </c>
    </row>
    <row r="5660" spans="1:43" x14ac:dyDescent="0.25">
      <c r="A5660" s="28" t="s">
        <v>14528</v>
      </c>
      <c r="B5660" s="29">
        <v>1</v>
      </c>
      <c r="C5660" s="29" t="s">
        <v>15666</v>
      </c>
      <c r="D5660" s="30" t="s">
        <v>38</v>
      </c>
      <c r="E5660" s="31" t="s">
        <v>217</v>
      </c>
      <c r="F5660" s="31" t="s">
        <v>15667</v>
      </c>
      <c r="G5660" s="88" t="s">
        <v>2698</v>
      </c>
      <c r="H5660" s="29" t="s">
        <v>136</v>
      </c>
      <c r="I5660" s="32" t="s">
        <v>43</v>
      </c>
      <c r="J5660" s="29" t="s">
        <v>8</v>
      </c>
      <c r="K5660" s="33" t="s">
        <v>59</v>
      </c>
      <c r="L5660" s="33" t="s">
        <v>1164</v>
      </c>
      <c r="M5660" s="29" t="s">
        <v>222</v>
      </c>
      <c r="N5660" s="29">
        <v>0</v>
      </c>
      <c r="O5660" s="29" t="s">
        <v>47</v>
      </c>
      <c r="P5660" s="33">
        <v>1</v>
      </c>
      <c r="Q5660" s="33" t="s">
        <v>388</v>
      </c>
      <c r="R5660" s="80" t="s">
        <v>223</v>
      </c>
      <c r="S5660" s="81" t="s">
        <v>139</v>
      </c>
      <c r="T5660" s="81" t="s">
        <v>51</v>
      </c>
      <c r="U5660" s="82" t="s">
        <v>872</v>
      </c>
      <c r="V5660" s="83">
        <v>0</v>
      </c>
      <c r="W5660" s="89">
        <v>0</v>
      </c>
      <c r="X5660" s="85">
        <v>1</v>
      </c>
      <c r="Y5660" s="86">
        <v>3.65</v>
      </c>
      <c r="Z5660" s="82">
        <v>4</v>
      </c>
      <c r="AA5660" s="87">
        <v>0.91249999999999998</v>
      </c>
      <c r="AB5660" s="83">
        <v>0</v>
      </c>
      <c r="AC5660" s="89">
        <v>0</v>
      </c>
      <c r="AD5660" s="90">
        <v>43629</v>
      </c>
      <c r="AE5660" s="90">
        <v>43629</v>
      </c>
      <c r="AF5660" s="82">
        <v>0</v>
      </c>
      <c r="AG5660" s="84" t="s">
        <v>53</v>
      </c>
      <c r="AH5660" s="83">
        <v>0</v>
      </c>
      <c r="AI5660" s="89">
        <v>0</v>
      </c>
      <c r="AJ5660" s="89">
        <v>0</v>
      </c>
      <c r="AK5660" s="60" t="str">
        <f>+IF(Tabla1[[#This Row],[REQUEST_TY]]="SR MANTENIMIENTO CORRECTIVO", "EMERGENCIA", "OTROS")</f>
        <v>EMERGENCIA</v>
      </c>
      <c r="AL5660" s="6" t="str">
        <f>+_xlfn.IFS(Tabla1[[#This Row],[Veces obj]]&lt;=1,"0-1",Tabla1[[#This Row],[Veces obj]]&lt;=2,"1-2",Tabla1[[#This Row],[Veces obj]]&lt;=3,"2-3",TRUE,"&gt;3")</f>
        <v>0-1</v>
      </c>
      <c r="AM5660" s="60" t="str">
        <f>+_xlfn.IFS(MONTH(Tabla1[[#This Row],[MES]])&lt;=3,"Q1",MONTH(Tabla1[[#This Row],[MES]])&lt;=6,"Q2",MONTH(Tabla1[[#This Row],[MES]])&lt;=9,"Q3",TRUE,"Q4")</f>
        <v>Q2</v>
      </c>
      <c r="AN5660" s="15" t="str">
        <f>+IFERROR(VLOOKUP(Tabla1[[#This Row],[CUENTA]],CTAS[],2,0),"OTROS")</f>
        <v>OTROS</v>
      </c>
      <c r="AP5660" s="15" t="str">
        <f>+IFERROR(VLOOKUP(Tabla1[[#This Row],[EMPLEADO]],IS[],3,0),"OTROS")</f>
        <v>OTROS</v>
      </c>
      <c r="AQ5660" s="15" t="str">
        <f>+IFERROR(VLOOKUP(Tabla1[[#This Row],[EMPLEADO]],IS[[NÓMINA]:[INGENIERO]],2,0),"OTROS")</f>
        <v>OTROS</v>
      </c>
    </row>
    <row r="5661" spans="1:43" x14ac:dyDescent="0.25">
      <c r="A5661" s="28" t="s">
        <v>14528</v>
      </c>
      <c r="B5661" s="29">
        <v>1</v>
      </c>
      <c r="C5661" s="29" t="s">
        <v>15668</v>
      </c>
      <c r="D5661" s="30" t="s">
        <v>38</v>
      </c>
      <c r="E5661" s="31" t="s">
        <v>133</v>
      </c>
      <c r="F5661" s="31" t="s">
        <v>15669</v>
      </c>
      <c r="G5661" s="88" t="s">
        <v>2789</v>
      </c>
      <c r="H5661" s="29" t="s">
        <v>740</v>
      </c>
      <c r="I5661" s="32" t="s">
        <v>43</v>
      </c>
      <c r="J5661" s="29" t="s">
        <v>8</v>
      </c>
      <c r="K5661" s="33" t="s">
        <v>59</v>
      </c>
      <c r="L5661" s="33" t="s">
        <v>1430</v>
      </c>
      <c r="M5661" s="29" t="s">
        <v>530</v>
      </c>
      <c r="N5661" s="29">
        <v>0</v>
      </c>
      <c r="O5661" s="29" t="s">
        <v>47</v>
      </c>
      <c r="P5661" s="33">
        <v>21</v>
      </c>
      <c r="Q5661" s="33" t="s">
        <v>62</v>
      </c>
      <c r="R5661" s="80" t="s">
        <v>138</v>
      </c>
      <c r="S5661" s="81" t="s">
        <v>139</v>
      </c>
      <c r="T5661" s="81" t="s">
        <v>51</v>
      </c>
      <c r="U5661" s="82" t="s">
        <v>262</v>
      </c>
      <c r="V5661" s="83">
        <v>1.05</v>
      </c>
      <c r="W5661" s="89">
        <v>1651.6500000000003</v>
      </c>
      <c r="X5661" s="85">
        <v>1</v>
      </c>
      <c r="Y5661" s="86">
        <v>4</v>
      </c>
      <c r="Z5661" s="82">
        <v>4</v>
      </c>
      <c r="AA5661" s="87">
        <v>1</v>
      </c>
      <c r="AB5661" s="83">
        <v>0</v>
      </c>
      <c r="AC5661" s="89">
        <v>0</v>
      </c>
      <c r="AD5661" s="90">
        <v>43629</v>
      </c>
      <c r="AE5661" s="90">
        <v>43629</v>
      </c>
      <c r="AF5661" s="82">
        <v>0</v>
      </c>
      <c r="AG5661" s="84" t="s">
        <v>53</v>
      </c>
      <c r="AH5661" s="83">
        <v>0</v>
      </c>
      <c r="AI5661" s="89">
        <v>0</v>
      </c>
      <c r="AJ5661" s="89">
        <v>0</v>
      </c>
      <c r="AK5661" s="60" t="str">
        <f>+IF(Tabla1[[#This Row],[REQUEST_TY]]="SR MANTENIMIENTO CORRECTIVO", "EMERGENCIA", "OTROS")</f>
        <v>EMERGENCIA</v>
      </c>
      <c r="AL5661" s="6" t="str">
        <f>+_xlfn.IFS(Tabla1[[#This Row],[Veces obj]]&lt;=1,"0-1",Tabla1[[#This Row],[Veces obj]]&lt;=2,"1-2",Tabla1[[#This Row],[Veces obj]]&lt;=3,"2-3",TRUE,"&gt;3")</f>
        <v>0-1</v>
      </c>
      <c r="AM5661" s="60" t="str">
        <f>+_xlfn.IFS(MONTH(Tabla1[[#This Row],[MES]])&lt;=3,"Q1",MONTH(Tabla1[[#This Row],[MES]])&lt;=6,"Q2",MONTH(Tabla1[[#This Row],[MES]])&lt;=9,"Q3",TRUE,"Q4")</f>
        <v>Q2</v>
      </c>
      <c r="AN5661" s="15" t="str">
        <f>+IFERROR(VLOOKUP(Tabla1[[#This Row],[CUENTA]],CTAS[],2,0),"OTROS")</f>
        <v>OTROS</v>
      </c>
      <c r="AP5661" s="15" t="str">
        <f>+IFERROR(VLOOKUP(Tabla1[[#This Row],[EMPLEADO]],IS[],3,0),"OTROS")</f>
        <v>OTROS</v>
      </c>
      <c r="AQ5661" s="15" t="str">
        <f>+IFERROR(VLOOKUP(Tabla1[[#This Row],[EMPLEADO]],IS[[NÓMINA]:[INGENIERO]],2,0),"OTROS")</f>
        <v>OTROS</v>
      </c>
    </row>
    <row r="5662" spans="1:43" x14ac:dyDescent="0.25">
      <c r="A5662" s="28" t="s">
        <v>14528</v>
      </c>
      <c r="B5662" s="29">
        <v>1</v>
      </c>
      <c r="C5662" s="29" t="s">
        <v>15670</v>
      </c>
      <c r="D5662" s="30" t="s">
        <v>38</v>
      </c>
      <c r="E5662" s="31" t="s">
        <v>76</v>
      </c>
      <c r="F5662" s="31" t="s">
        <v>15671</v>
      </c>
      <c r="G5662" s="88" t="s">
        <v>6654</v>
      </c>
      <c r="H5662" s="29" t="s">
        <v>8581</v>
      </c>
      <c r="I5662" s="32" t="s">
        <v>43</v>
      </c>
      <c r="J5662" s="29" t="s">
        <v>8</v>
      </c>
      <c r="K5662" s="33" t="s">
        <v>59</v>
      </c>
      <c r="L5662" s="33" t="s">
        <v>5585</v>
      </c>
      <c r="M5662" s="29" t="s">
        <v>256</v>
      </c>
      <c r="N5662" s="29">
        <v>0</v>
      </c>
      <c r="O5662" s="29" t="s">
        <v>47</v>
      </c>
      <c r="P5662" s="33">
        <v>10</v>
      </c>
      <c r="Q5662" s="33" t="s">
        <v>194</v>
      </c>
      <c r="R5662" s="80" t="s">
        <v>63</v>
      </c>
      <c r="S5662" s="81" t="s">
        <v>64</v>
      </c>
      <c r="T5662" s="81" t="s">
        <v>51</v>
      </c>
      <c r="U5662" s="82" t="s">
        <v>195</v>
      </c>
      <c r="V5662" s="83">
        <v>0.6</v>
      </c>
      <c r="W5662" s="89">
        <v>819</v>
      </c>
      <c r="X5662" s="85">
        <v>1</v>
      </c>
      <c r="Y5662" s="86">
        <v>5.13</v>
      </c>
      <c r="Z5662" s="82">
        <v>5</v>
      </c>
      <c r="AA5662" s="87">
        <v>1.026</v>
      </c>
      <c r="AB5662" s="83">
        <v>6.5000000000000058E-3</v>
      </c>
      <c r="AC5662" s="89">
        <v>-8.8725000000000076</v>
      </c>
      <c r="AD5662" s="90">
        <v>43629</v>
      </c>
      <c r="AE5662" s="90">
        <v>43629</v>
      </c>
      <c r="AF5662" s="82">
        <v>0</v>
      </c>
      <c r="AG5662" s="84" t="s">
        <v>53</v>
      </c>
      <c r="AH5662" s="83">
        <v>0</v>
      </c>
      <c r="AI5662" s="89">
        <v>0</v>
      </c>
      <c r="AJ5662" s="89">
        <v>0</v>
      </c>
      <c r="AK5662" s="60" t="str">
        <f>+IF(Tabla1[[#This Row],[REQUEST_TY]]="SR MANTENIMIENTO CORRECTIVO", "EMERGENCIA", "OTROS")</f>
        <v>EMERGENCIA</v>
      </c>
      <c r="AL5662" s="6" t="str">
        <f>+_xlfn.IFS(Tabla1[[#This Row],[Veces obj]]&lt;=1,"0-1",Tabla1[[#This Row],[Veces obj]]&lt;=2,"1-2",Tabla1[[#This Row],[Veces obj]]&lt;=3,"2-3",TRUE,"&gt;3")</f>
        <v>1-2</v>
      </c>
      <c r="AM5662" s="60" t="str">
        <f>+_xlfn.IFS(MONTH(Tabla1[[#This Row],[MES]])&lt;=3,"Q1",MONTH(Tabla1[[#This Row],[MES]])&lt;=6,"Q2",MONTH(Tabla1[[#This Row],[MES]])&lt;=9,"Q3",TRUE,"Q4")</f>
        <v>Q2</v>
      </c>
      <c r="AN5662" s="15" t="str">
        <f>+IFERROR(VLOOKUP(Tabla1[[#This Row],[CUENTA]],CTAS[],2,0),"OTROS")</f>
        <v>OTROS</v>
      </c>
      <c r="AP5662" s="15" t="str">
        <f>+IFERROR(VLOOKUP(Tabla1[[#This Row],[EMPLEADO]],IS[],3,0),"OTROS")</f>
        <v>OTROS</v>
      </c>
      <c r="AQ5662" s="15" t="str">
        <f>+IFERROR(VLOOKUP(Tabla1[[#This Row],[EMPLEADO]],IS[[NÓMINA]:[INGENIERO]],2,0),"OTROS")</f>
        <v>OTROS</v>
      </c>
    </row>
    <row r="5663" spans="1:43" x14ac:dyDescent="0.25">
      <c r="A5663" s="28" t="s">
        <v>14528</v>
      </c>
      <c r="B5663" s="29">
        <v>1</v>
      </c>
      <c r="C5663" s="29" t="s">
        <v>15672</v>
      </c>
      <c r="D5663" s="30" t="s">
        <v>38</v>
      </c>
      <c r="E5663" s="31" t="s">
        <v>558</v>
      </c>
      <c r="F5663" s="31" t="s">
        <v>15673</v>
      </c>
      <c r="G5663" s="88" t="s">
        <v>14545</v>
      </c>
      <c r="H5663" s="29" t="s">
        <v>70</v>
      </c>
      <c r="I5663" s="32" t="s">
        <v>43</v>
      </c>
      <c r="J5663" s="29" t="s">
        <v>8</v>
      </c>
      <c r="K5663" s="33" t="s">
        <v>71</v>
      </c>
      <c r="L5663" s="33" t="s">
        <v>93</v>
      </c>
      <c r="M5663" s="29" t="s">
        <v>94</v>
      </c>
      <c r="N5663" s="29">
        <v>1</v>
      </c>
      <c r="O5663" s="29" t="s">
        <v>47</v>
      </c>
      <c r="P5663" s="33">
        <v>15</v>
      </c>
      <c r="Q5663" s="33" t="s">
        <v>194</v>
      </c>
      <c r="R5663" s="80" t="s">
        <v>95</v>
      </c>
      <c r="S5663" s="81" t="s">
        <v>64</v>
      </c>
      <c r="T5663" s="81" t="s">
        <v>51</v>
      </c>
      <c r="U5663" s="82" t="s">
        <v>195</v>
      </c>
      <c r="V5663" s="83">
        <v>0.6</v>
      </c>
      <c r="W5663" s="89">
        <v>0</v>
      </c>
      <c r="X5663" s="85">
        <v>1</v>
      </c>
      <c r="Y5663" s="86">
        <v>1.23</v>
      </c>
      <c r="Z5663" s="82">
        <v>5</v>
      </c>
      <c r="AA5663" s="87">
        <v>0.246</v>
      </c>
      <c r="AB5663" s="83">
        <v>0</v>
      </c>
      <c r="AC5663" s="89">
        <v>0</v>
      </c>
      <c r="AD5663" s="90">
        <v>43629</v>
      </c>
      <c r="AE5663" s="90">
        <v>43629</v>
      </c>
      <c r="AF5663" s="82">
        <v>0</v>
      </c>
      <c r="AG5663" s="84" t="s">
        <v>53</v>
      </c>
      <c r="AH5663" s="83">
        <v>0</v>
      </c>
      <c r="AI5663" s="89">
        <v>0</v>
      </c>
      <c r="AJ5663" s="89">
        <v>0</v>
      </c>
      <c r="AK5663" s="60" t="str">
        <f>+IF(Tabla1[[#This Row],[REQUEST_TY]]="SR MANTENIMIENTO CORRECTIVO", "EMERGENCIA", "OTROS")</f>
        <v>EMERGENCIA</v>
      </c>
      <c r="AL5663" s="6" t="str">
        <f>+_xlfn.IFS(Tabla1[[#This Row],[Veces obj]]&lt;=1,"0-1",Tabla1[[#This Row],[Veces obj]]&lt;=2,"1-2",Tabla1[[#This Row],[Veces obj]]&lt;=3,"2-3",TRUE,"&gt;3")</f>
        <v>0-1</v>
      </c>
      <c r="AM5663" s="60" t="str">
        <f>+_xlfn.IFS(MONTH(Tabla1[[#This Row],[MES]])&lt;=3,"Q1",MONTH(Tabla1[[#This Row],[MES]])&lt;=6,"Q2",MONTH(Tabla1[[#This Row],[MES]])&lt;=9,"Q3",TRUE,"Q4")</f>
        <v>Q2</v>
      </c>
      <c r="AN5663" s="15" t="str">
        <f>+IFERROR(VLOOKUP(Tabla1[[#This Row],[CUENTA]],CTAS[],2,0),"OTROS")</f>
        <v>OTROS</v>
      </c>
      <c r="AP5663" s="15" t="str">
        <f>+IFERROR(VLOOKUP(Tabla1[[#This Row],[EMPLEADO]],IS[],3,0),"OTROS")</f>
        <v>OTROS</v>
      </c>
      <c r="AQ5663" s="15" t="str">
        <f>+IFERROR(VLOOKUP(Tabla1[[#This Row],[EMPLEADO]],IS[[NÓMINA]:[INGENIERO]],2,0),"OTROS")</f>
        <v>OTROS</v>
      </c>
    </row>
    <row r="5664" spans="1:43" x14ac:dyDescent="0.25">
      <c r="A5664" s="28" t="s">
        <v>14528</v>
      </c>
      <c r="B5664" s="29">
        <v>1</v>
      </c>
      <c r="C5664" s="29" t="s">
        <v>15674</v>
      </c>
      <c r="D5664" s="30" t="s">
        <v>38</v>
      </c>
      <c r="E5664" s="31" t="s">
        <v>113</v>
      </c>
      <c r="F5664" s="31" t="s">
        <v>15675</v>
      </c>
      <c r="G5664" s="88" t="s">
        <v>4880</v>
      </c>
      <c r="H5664" s="29" t="s">
        <v>568</v>
      </c>
      <c r="I5664" s="32" t="s">
        <v>43</v>
      </c>
      <c r="J5664" s="29" t="s">
        <v>8</v>
      </c>
      <c r="K5664" s="33" t="s">
        <v>125</v>
      </c>
      <c r="L5664" s="33" t="s">
        <v>4881</v>
      </c>
      <c r="M5664" s="29" t="s">
        <v>932</v>
      </c>
      <c r="N5664" s="29">
        <v>0</v>
      </c>
      <c r="O5664" s="29" t="s">
        <v>47</v>
      </c>
      <c r="P5664" s="33">
        <v>132</v>
      </c>
      <c r="Q5664" s="33" t="s">
        <v>48</v>
      </c>
      <c r="R5664" s="80" t="s">
        <v>49</v>
      </c>
      <c r="S5664" s="81" t="s">
        <v>50</v>
      </c>
      <c r="T5664" s="81" t="s">
        <v>51</v>
      </c>
      <c r="U5664" s="82" t="s">
        <v>52</v>
      </c>
      <c r="V5664" s="83">
        <v>1.05</v>
      </c>
      <c r="W5664" s="89">
        <v>750.75000000000011</v>
      </c>
      <c r="X5664" s="85">
        <v>1</v>
      </c>
      <c r="Y5664" s="86">
        <v>1.17</v>
      </c>
      <c r="Z5664" s="82">
        <v>5</v>
      </c>
      <c r="AA5664" s="87">
        <v>0.23399999999999999</v>
      </c>
      <c r="AB5664" s="83">
        <v>0</v>
      </c>
      <c r="AC5664" s="89">
        <v>0</v>
      </c>
      <c r="AD5664" s="90">
        <v>43629</v>
      </c>
      <c r="AE5664" s="90">
        <v>43629</v>
      </c>
      <c r="AF5664" s="82">
        <v>0</v>
      </c>
      <c r="AG5664" s="84" t="s">
        <v>53</v>
      </c>
      <c r="AH5664" s="83">
        <v>0</v>
      </c>
      <c r="AI5664" s="89">
        <v>0</v>
      </c>
      <c r="AJ5664" s="89">
        <v>0</v>
      </c>
      <c r="AK5664" s="60" t="str">
        <f>+IF(Tabla1[[#This Row],[REQUEST_TY]]="SR MANTENIMIENTO CORRECTIVO", "EMERGENCIA", "OTROS")</f>
        <v>EMERGENCIA</v>
      </c>
      <c r="AL5664" s="6" t="str">
        <f>+_xlfn.IFS(Tabla1[[#This Row],[Veces obj]]&lt;=1,"0-1",Tabla1[[#This Row],[Veces obj]]&lt;=2,"1-2",Tabla1[[#This Row],[Veces obj]]&lt;=3,"2-3",TRUE,"&gt;3")</f>
        <v>0-1</v>
      </c>
      <c r="AM5664" s="60" t="str">
        <f>+_xlfn.IFS(MONTH(Tabla1[[#This Row],[MES]])&lt;=3,"Q1",MONTH(Tabla1[[#This Row],[MES]])&lt;=6,"Q2",MONTH(Tabla1[[#This Row],[MES]])&lt;=9,"Q3",TRUE,"Q4")</f>
        <v>Q2</v>
      </c>
      <c r="AN5664" s="15" t="str">
        <f>+IFERROR(VLOOKUP(Tabla1[[#This Row],[CUENTA]],CTAS[],2,0),"OTROS")</f>
        <v>OTROS</v>
      </c>
      <c r="AP5664" s="15" t="str">
        <f>+IFERROR(VLOOKUP(Tabla1[[#This Row],[EMPLEADO]],IS[],3,0),"OTROS")</f>
        <v>OTROS</v>
      </c>
      <c r="AQ5664" s="15" t="str">
        <f>+IFERROR(VLOOKUP(Tabla1[[#This Row],[EMPLEADO]],IS[[NÓMINA]:[INGENIERO]],2,0),"OTROS")</f>
        <v>OTROS</v>
      </c>
    </row>
    <row r="5665" spans="1:43" x14ac:dyDescent="0.25">
      <c r="A5665" s="28" t="s">
        <v>14528</v>
      </c>
      <c r="B5665" s="29">
        <v>1</v>
      </c>
      <c r="C5665" s="29" t="s">
        <v>15676</v>
      </c>
      <c r="D5665" s="30" t="s">
        <v>38</v>
      </c>
      <c r="E5665" s="31" t="s">
        <v>599</v>
      </c>
      <c r="F5665" s="31" t="s">
        <v>15677</v>
      </c>
      <c r="G5665" s="88" t="s">
        <v>1713</v>
      </c>
      <c r="H5665" s="29" t="s">
        <v>527</v>
      </c>
      <c r="I5665" s="32" t="s">
        <v>43</v>
      </c>
      <c r="J5665" s="29" t="s">
        <v>8</v>
      </c>
      <c r="K5665" s="33" t="s">
        <v>528</v>
      </c>
      <c r="L5665" s="33" t="s">
        <v>602</v>
      </c>
      <c r="M5665" s="29" t="s">
        <v>530</v>
      </c>
      <c r="N5665" s="29">
        <v>1</v>
      </c>
      <c r="O5665" s="29" t="s">
        <v>47</v>
      </c>
      <c r="P5665" s="33">
        <v>45</v>
      </c>
      <c r="Q5665" s="33" t="s">
        <v>82</v>
      </c>
      <c r="R5665" s="80" t="s">
        <v>242</v>
      </c>
      <c r="S5665" s="81" t="s">
        <v>64</v>
      </c>
      <c r="T5665" s="81" t="s">
        <v>51</v>
      </c>
      <c r="U5665" s="82" t="s">
        <v>83</v>
      </c>
      <c r="V5665" s="83">
        <v>1.05</v>
      </c>
      <c r="W5665" s="89">
        <v>0</v>
      </c>
      <c r="X5665" s="85">
        <v>1</v>
      </c>
      <c r="Y5665" s="86">
        <v>1.5</v>
      </c>
      <c r="Z5665" s="82">
        <v>5</v>
      </c>
      <c r="AA5665" s="87">
        <v>0.3</v>
      </c>
      <c r="AB5665" s="83">
        <v>0</v>
      </c>
      <c r="AC5665" s="89">
        <v>0</v>
      </c>
      <c r="AD5665" s="90">
        <v>43629</v>
      </c>
      <c r="AE5665" s="90">
        <v>43629</v>
      </c>
      <c r="AF5665" s="82">
        <v>0</v>
      </c>
      <c r="AG5665" s="84" t="s">
        <v>53</v>
      </c>
      <c r="AH5665" s="83">
        <v>0</v>
      </c>
      <c r="AI5665" s="89">
        <v>0</v>
      </c>
      <c r="AJ5665" s="89">
        <v>0</v>
      </c>
      <c r="AK5665" s="60" t="str">
        <f>+IF(Tabla1[[#This Row],[REQUEST_TY]]="SR MANTENIMIENTO CORRECTIVO", "EMERGENCIA", "OTROS")</f>
        <v>EMERGENCIA</v>
      </c>
      <c r="AL5665" s="6" t="str">
        <f>+_xlfn.IFS(Tabla1[[#This Row],[Veces obj]]&lt;=1,"0-1",Tabla1[[#This Row],[Veces obj]]&lt;=2,"1-2",Tabla1[[#This Row],[Veces obj]]&lt;=3,"2-3",TRUE,"&gt;3")</f>
        <v>0-1</v>
      </c>
      <c r="AM5665" s="60" t="str">
        <f>+_xlfn.IFS(MONTH(Tabla1[[#This Row],[MES]])&lt;=3,"Q1",MONTH(Tabla1[[#This Row],[MES]])&lt;=6,"Q2",MONTH(Tabla1[[#This Row],[MES]])&lt;=9,"Q3",TRUE,"Q4")</f>
        <v>Q2</v>
      </c>
      <c r="AN5665" s="15" t="str">
        <f>+IFERROR(VLOOKUP(Tabla1[[#This Row],[CUENTA]],CTAS[],2,0),"OTROS")</f>
        <v>OTROS</v>
      </c>
      <c r="AP5665" s="15" t="str">
        <f>+IFERROR(VLOOKUP(Tabla1[[#This Row],[EMPLEADO]],IS[],3,0),"OTROS")</f>
        <v>OTROS</v>
      </c>
      <c r="AQ5665" s="15" t="str">
        <f>+IFERROR(VLOOKUP(Tabla1[[#This Row],[EMPLEADO]],IS[[NÓMINA]:[INGENIERO]],2,0),"OTROS")</f>
        <v>OTROS</v>
      </c>
    </row>
    <row r="5666" spans="1:43" x14ac:dyDescent="0.25">
      <c r="A5666" s="28" t="s">
        <v>14528</v>
      </c>
      <c r="B5666" s="29">
        <v>1</v>
      </c>
      <c r="C5666" s="29" t="s">
        <v>15678</v>
      </c>
      <c r="D5666" s="30" t="s">
        <v>38</v>
      </c>
      <c r="E5666" s="31" t="s">
        <v>39</v>
      </c>
      <c r="F5666" s="31" t="s">
        <v>15679</v>
      </c>
      <c r="G5666" s="88" t="s">
        <v>15680</v>
      </c>
      <c r="H5666" s="29" t="s">
        <v>246</v>
      </c>
      <c r="I5666" s="32" t="s">
        <v>43</v>
      </c>
      <c r="J5666" s="29" t="s">
        <v>8</v>
      </c>
      <c r="K5666" s="33" t="s">
        <v>798</v>
      </c>
      <c r="L5666" s="33" t="s">
        <v>1509</v>
      </c>
      <c r="M5666" s="29" t="s">
        <v>1510</v>
      </c>
      <c r="N5666" s="29">
        <v>1</v>
      </c>
      <c r="O5666" s="29" t="s">
        <v>105</v>
      </c>
      <c r="P5666" s="33">
        <v>2751</v>
      </c>
      <c r="Q5666" s="33" t="s">
        <v>48</v>
      </c>
      <c r="R5666" s="80" t="s">
        <v>49</v>
      </c>
      <c r="S5666" s="81" t="s">
        <v>50</v>
      </c>
      <c r="T5666" s="81" t="s">
        <v>51</v>
      </c>
      <c r="U5666" s="82" t="s">
        <v>52</v>
      </c>
      <c r="V5666" s="83">
        <v>1.05</v>
      </c>
      <c r="W5666" s="89">
        <v>0</v>
      </c>
      <c r="X5666" s="85">
        <v>1</v>
      </c>
      <c r="Y5666" s="86">
        <v>2.82</v>
      </c>
      <c r="Z5666" s="82">
        <v>5</v>
      </c>
      <c r="AA5666" s="87">
        <v>0.56399999999999995</v>
      </c>
      <c r="AB5666" s="83">
        <v>0</v>
      </c>
      <c r="AC5666" s="89">
        <v>0</v>
      </c>
      <c r="AD5666" s="90">
        <v>43629</v>
      </c>
      <c r="AE5666" s="90">
        <v>43629</v>
      </c>
      <c r="AF5666" s="82">
        <v>0</v>
      </c>
      <c r="AG5666" s="84" t="s">
        <v>53</v>
      </c>
      <c r="AH5666" s="83">
        <v>0</v>
      </c>
      <c r="AI5666" s="89">
        <v>0</v>
      </c>
      <c r="AJ5666" s="89">
        <v>0</v>
      </c>
      <c r="AK5666" s="60" t="str">
        <f>+IF(Tabla1[[#This Row],[REQUEST_TY]]="SR MANTENIMIENTO CORRECTIVO", "EMERGENCIA", "OTROS")</f>
        <v>EMERGENCIA</v>
      </c>
      <c r="AL5666" s="6" t="str">
        <f>+_xlfn.IFS(Tabla1[[#This Row],[Veces obj]]&lt;=1,"0-1",Tabla1[[#This Row],[Veces obj]]&lt;=2,"1-2",Tabla1[[#This Row],[Veces obj]]&lt;=3,"2-3",TRUE,"&gt;3")</f>
        <v>0-1</v>
      </c>
      <c r="AM5666" s="60" t="str">
        <f>+_xlfn.IFS(MONTH(Tabla1[[#This Row],[MES]])&lt;=3,"Q1",MONTH(Tabla1[[#This Row],[MES]])&lt;=6,"Q2",MONTH(Tabla1[[#This Row],[MES]])&lt;=9,"Q3",TRUE,"Q4")</f>
        <v>Q2</v>
      </c>
      <c r="AN5666" s="15" t="str">
        <f>+IFERROR(VLOOKUP(Tabla1[[#This Row],[CUENTA]],CTAS[],2,0),"OTROS")</f>
        <v>OTROS</v>
      </c>
      <c r="AP5666" s="15" t="str">
        <f>+IFERROR(VLOOKUP(Tabla1[[#This Row],[EMPLEADO]],IS[],3,0),"OTROS")</f>
        <v>OTROS</v>
      </c>
      <c r="AQ5666" s="15" t="str">
        <f>+IFERROR(VLOOKUP(Tabla1[[#This Row],[EMPLEADO]],IS[[NÓMINA]:[INGENIERO]],2,0),"OTROS")</f>
        <v>OTROS</v>
      </c>
    </row>
    <row r="5667" spans="1:43" x14ac:dyDescent="0.25">
      <c r="A5667" s="28" t="s">
        <v>14528</v>
      </c>
      <c r="B5667" s="29">
        <v>1</v>
      </c>
      <c r="C5667" s="29" t="s">
        <v>15681</v>
      </c>
      <c r="D5667" s="30" t="s">
        <v>38</v>
      </c>
      <c r="E5667" s="31" t="s">
        <v>39</v>
      </c>
      <c r="F5667" s="31" t="s">
        <v>15682</v>
      </c>
      <c r="G5667" s="88" t="s">
        <v>3589</v>
      </c>
      <c r="H5667" s="29" t="s">
        <v>246</v>
      </c>
      <c r="I5667" s="32" t="s">
        <v>43</v>
      </c>
      <c r="J5667" s="29" t="s">
        <v>8</v>
      </c>
      <c r="K5667" s="33" t="s">
        <v>798</v>
      </c>
      <c r="L5667" s="33" t="s">
        <v>1509</v>
      </c>
      <c r="M5667" s="29" t="s">
        <v>1510</v>
      </c>
      <c r="N5667" s="29">
        <v>1</v>
      </c>
      <c r="O5667" s="29" t="s">
        <v>105</v>
      </c>
      <c r="P5667" s="33">
        <v>48</v>
      </c>
      <c r="Q5667" s="33" t="s">
        <v>82</v>
      </c>
      <c r="R5667" s="80" t="s">
        <v>49</v>
      </c>
      <c r="S5667" s="81" t="s">
        <v>50</v>
      </c>
      <c r="T5667" s="81" t="s">
        <v>51</v>
      </c>
      <c r="U5667" s="82" t="s">
        <v>120</v>
      </c>
      <c r="V5667" s="83">
        <v>0.8</v>
      </c>
      <c r="W5667" s="89">
        <v>0</v>
      </c>
      <c r="X5667" s="85">
        <v>1</v>
      </c>
      <c r="Y5667" s="86">
        <v>4.38</v>
      </c>
      <c r="Z5667" s="82">
        <v>5</v>
      </c>
      <c r="AA5667" s="87">
        <v>0.876</v>
      </c>
      <c r="AB5667" s="83">
        <v>0</v>
      </c>
      <c r="AC5667" s="89">
        <v>0</v>
      </c>
      <c r="AD5667" s="90">
        <v>43629</v>
      </c>
      <c r="AE5667" s="90">
        <v>43629</v>
      </c>
      <c r="AF5667" s="82">
        <v>0</v>
      </c>
      <c r="AG5667" s="84" t="s">
        <v>53</v>
      </c>
      <c r="AH5667" s="83">
        <v>0</v>
      </c>
      <c r="AI5667" s="89">
        <v>0</v>
      </c>
      <c r="AJ5667" s="89">
        <v>0</v>
      </c>
      <c r="AK5667" s="60" t="str">
        <f>+IF(Tabla1[[#This Row],[REQUEST_TY]]="SR MANTENIMIENTO CORRECTIVO", "EMERGENCIA", "OTROS")</f>
        <v>EMERGENCIA</v>
      </c>
      <c r="AL5667" s="6" t="str">
        <f>+_xlfn.IFS(Tabla1[[#This Row],[Veces obj]]&lt;=1,"0-1",Tabla1[[#This Row],[Veces obj]]&lt;=2,"1-2",Tabla1[[#This Row],[Veces obj]]&lt;=3,"2-3",TRUE,"&gt;3")</f>
        <v>0-1</v>
      </c>
      <c r="AM5667" s="60" t="str">
        <f>+_xlfn.IFS(MONTH(Tabla1[[#This Row],[MES]])&lt;=3,"Q1",MONTH(Tabla1[[#This Row],[MES]])&lt;=6,"Q2",MONTH(Tabla1[[#This Row],[MES]])&lt;=9,"Q3",TRUE,"Q4")</f>
        <v>Q2</v>
      </c>
      <c r="AN5667" s="15" t="str">
        <f>+IFERROR(VLOOKUP(Tabla1[[#This Row],[CUENTA]],CTAS[],2,0),"OTROS")</f>
        <v>OTROS</v>
      </c>
      <c r="AP5667" s="15" t="str">
        <f>+IFERROR(VLOOKUP(Tabla1[[#This Row],[EMPLEADO]],IS[],3,0),"OTROS")</f>
        <v>OTROS</v>
      </c>
      <c r="AQ5667" s="15" t="str">
        <f>+IFERROR(VLOOKUP(Tabla1[[#This Row],[EMPLEADO]],IS[[NÓMINA]:[INGENIERO]],2,0),"OTROS")</f>
        <v>OTROS</v>
      </c>
    </row>
    <row r="5668" spans="1:43" x14ac:dyDescent="0.25">
      <c r="A5668" s="28" t="s">
        <v>14528</v>
      </c>
      <c r="B5668" s="29">
        <v>1</v>
      </c>
      <c r="C5668" s="29" t="s">
        <v>15683</v>
      </c>
      <c r="D5668" s="30" t="s">
        <v>38</v>
      </c>
      <c r="E5668" s="31" t="s">
        <v>464</v>
      </c>
      <c r="F5668" s="31" t="s">
        <v>15684</v>
      </c>
      <c r="G5668" s="88" t="s">
        <v>11413</v>
      </c>
      <c r="H5668" s="29" t="s">
        <v>266</v>
      </c>
      <c r="I5668" s="32" t="s">
        <v>43</v>
      </c>
      <c r="J5668" s="29" t="s">
        <v>8</v>
      </c>
      <c r="K5668" s="33" t="s">
        <v>2725</v>
      </c>
      <c r="L5668" s="33" t="s">
        <v>11414</v>
      </c>
      <c r="M5668" s="29" t="s">
        <v>94</v>
      </c>
      <c r="N5668" s="29">
        <v>0</v>
      </c>
      <c r="O5668" s="29" t="s">
        <v>47</v>
      </c>
      <c r="P5668" s="33">
        <v>41</v>
      </c>
      <c r="Q5668" s="33" t="s">
        <v>82</v>
      </c>
      <c r="R5668" s="80" t="s">
        <v>242</v>
      </c>
      <c r="S5668" s="81" t="s">
        <v>64</v>
      </c>
      <c r="T5668" s="81" t="s">
        <v>51</v>
      </c>
      <c r="U5668" s="82" t="s">
        <v>83</v>
      </c>
      <c r="V5668" s="83">
        <v>1.05</v>
      </c>
      <c r="W5668" s="89">
        <v>1433.25</v>
      </c>
      <c r="X5668" s="85">
        <v>1</v>
      </c>
      <c r="Y5668" s="86">
        <v>0.53</v>
      </c>
      <c r="Z5668" s="82">
        <v>5</v>
      </c>
      <c r="AA5668" s="87">
        <v>0.10600000000000001</v>
      </c>
      <c r="AB5668" s="83">
        <v>0</v>
      </c>
      <c r="AC5668" s="89">
        <v>0</v>
      </c>
      <c r="AD5668" s="90">
        <v>43628</v>
      </c>
      <c r="AE5668" s="90">
        <v>43629</v>
      </c>
      <c r="AF5668" s="82">
        <v>1</v>
      </c>
      <c r="AG5668" s="84" t="s">
        <v>53</v>
      </c>
      <c r="AH5668" s="83">
        <v>0</v>
      </c>
      <c r="AI5668" s="89">
        <v>0</v>
      </c>
      <c r="AJ5668" s="89">
        <v>0</v>
      </c>
      <c r="AK5668" s="60" t="str">
        <f>+IF(Tabla1[[#This Row],[REQUEST_TY]]="SR MANTENIMIENTO CORRECTIVO", "EMERGENCIA", "OTROS")</f>
        <v>EMERGENCIA</v>
      </c>
      <c r="AL5668" s="6" t="str">
        <f>+_xlfn.IFS(Tabla1[[#This Row],[Veces obj]]&lt;=1,"0-1",Tabla1[[#This Row],[Veces obj]]&lt;=2,"1-2",Tabla1[[#This Row],[Veces obj]]&lt;=3,"2-3",TRUE,"&gt;3")</f>
        <v>0-1</v>
      </c>
      <c r="AM5668" s="60" t="str">
        <f>+_xlfn.IFS(MONTH(Tabla1[[#This Row],[MES]])&lt;=3,"Q1",MONTH(Tabla1[[#This Row],[MES]])&lt;=6,"Q2",MONTH(Tabla1[[#This Row],[MES]])&lt;=9,"Q3",TRUE,"Q4")</f>
        <v>Q2</v>
      </c>
      <c r="AN5668" s="15" t="str">
        <f>+IFERROR(VLOOKUP(Tabla1[[#This Row],[CUENTA]],CTAS[],2,0),"OTROS")</f>
        <v>OTROS</v>
      </c>
      <c r="AP5668" s="15" t="str">
        <f>+IFERROR(VLOOKUP(Tabla1[[#This Row],[EMPLEADO]],IS[],3,0),"OTROS")</f>
        <v>JUAREZ</v>
      </c>
      <c r="AQ5668" s="15" t="str">
        <f>+IFERROR(VLOOKUP(Tabla1[[#This Row],[EMPLEADO]],IS[[NÓMINA]:[INGENIERO]],2,0),"OTROS")</f>
        <v>CESAR MAR</v>
      </c>
    </row>
    <row r="5669" spans="1:43" x14ac:dyDescent="0.25">
      <c r="A5669" s="28" t="s">
        <v>14528</v>
      </c>
      <c r="B5669" s="29">
        <v>1</v>
      </c>
      <c r="C5669" s="29" t="s">
        <v>15685</v>
      </c>
      <c r="D5669" s="30" t="s">
        <v>38</v>
      </c>
      <c r="E5669" s="31" t="s">
        <v>113</v>
      </c>
      <c r="F5669" s="31" t="s">
        <v>15583</v>
      </c>
      <c r="G5669" s="88" t="s">
        <v>15686</v>
      </c>
      <c r="H5669" s="29" t="s">
        <v>124</v>
      </c>
      <c r="I5669" s="32" t="s">
        <v>43</v>
      </c>
      <c r="J5669" s="29" t="s">
        <v>8</v>
      </c>
      <c r="K5669" s="33" t="s">
        <v>125</v>
      </c>
      <c r="L5669" s="33" t="s">
        <v>15687</v>
      </c>
      <c r="M5669" s="29" t="s">
        <v>10425</v>
      </c>
      <c r="N5669" s="29">
        <v>0</v>
      </c>
      <c r="O5669" s="29" t="s">
        <v>47</v>
      </c>
      <c r="P5669" s="33">
        <v>650</v>
      </c>
      <c r="Q5669" s="33" t="s">
        <v>48</v>
      </c>
      <c r="R5669" s="80" t="s">
        <v>49</v>
      </c>
      <c r="S5669" s="81" t="s">
        <v>50</v>
      </c>
      <c r="T5669" s="81" t="s">
        <v>208</v>
      </c>
      <c r="U5669" s="82" t="s">
        <v>52</v>
      </c>
      <c r="V5669" s="83">
        <v>1.05</v>
      </c>
      <c r="W5669" s="89">
        <v>750.75000000000011</v>
      </c>
      <c r="X5669" s="85">
        <v>1</v>
      </c>
      <c r="Y5669" s="86">
        <v>4.18</v>
      </c>
      <c r="Z5669" s="82">
        <v>9</v>
      </c>
      <c r="AA5669" s="87">
        <v>0.46444444444444444</v>
      </c>
      <c r="AB5669" s="83">
        <v>0</v>
      </c>
      <c r="AC5669" s="89">
        <v>0</v>
      </c>
      <c r="AD5669" s="90">
        <v>43629</v>
      </c>
      <c r="AE5669" s="90">
        <v>43630</v>
      </c>
      <c r="AF5669" s="82">
        <v>1</v>
      </c>
      <c r="AG5669" s="84" t="s">
        <v>53</v>
      </c>
      <c r="AH5669" s="83">
        <v>0</v>
      </c>
      <c r="AI5669" s="89">
        <v>0</v>
      </c>
      <c r="AJ5669" s="89">
        <v>0</v>
      </c>
      <c r="AK5669" s="60" t="str">
        <f>+IF(Tabla1[[#This Row],[REQUEST_TY]]="SR MANTENIMIENTO CORRECTIVO", "EMERGENCIA", "OTROS")</f>
        <v>EMERGENCIA</v>
      </c>
      <c r="AL5669" s="6" t="str">
        <f>+_xlfn.IFS(Tabla1[[#This Row],[Veces obj]]&lt;=1,"0-1",Tabla1[[#This Row],[Veces obj]]&lt;=2,"1-2",Tabla1[[#This Row],[Veces obj]]&lt;=3,"2-3",TRUE,"&gt;3")</f>
        <v>0-1</v>
      </c>
      <c r="AM5669" s="60" t="str">
        <f>+_xlfn.IFS(MONTH(Tabla1[[#This Row],[MES]])&lt;=3,"Q1",MONTH(Tabla1[[#This Row],[MES]])&lt;=6,"Q2",MONTH(Tabla1[[#This Row],[MES]])&lt;=9,"Q3",TRUE,"Q4")</f>
        <v>Q2</v>
      </c>
      <c r="AN5669" s="15" t="str">
        <f>+IFERROR(VLOOKUP(Tabla1[[#This Row],[CUENTA]],CTAS[],2,0),"OTROS")</f>
        <v>OTROS</v>
      </c>
      <c r="AP5669" s="15" t="str">
        <f>+IFERROR(VLOOKUP(Tabla1[[#This Row],[EMPLEADO]],IS[],3,0),"OTROS")</f>
        <v>JUAREZ</v>
      </c>
      <c r="AQ5669" s="15" t="str">
        <f>+IFERROR(VLOOKUP(Tabla1[[#This Row],[EMPLEADO]],IS[[NÓMINA]:[INGENIERO]],2,0),"OTROS")</f>
        <v>MIGUEL COTA</v>
      </c>
    </row>
    <row r="5670" spans="1:43" x14ac:dyDescent="0.25">
      <c r="A5670" s="28" t="s">
        <v>14528</v>
      </c>
      <c r="B5670" s="29">
        <v>1</v>
      </c>
      <c r="C5670" s="29" t="s">
        <v>15688</v>
      </c>
      <c r="D5670" s="30" t="s">
        <v>38</v>
      </c>
      <c r="E5670" s="31" t="s">
        <v>113</v>
      </c>
      <c r="F5670" s="31" t="s">
        <v>15689</v>
      </c>
      <c r="G5670" s="88" t="s">
        <v>15690</v>
      </c>
      <c r="H5670" s="29" t="s">
        <v>679</v>
      </c>
      <c r="I5670" s="32" t="s">
        <v>43</v>
      </c>
      <c r="J5670" s="29" t="s">
        <v>8</v>
      </c>
      <c r="K5670" s="33" t="s">
        <v>125</v>
      </c>
      <c r="L5670" s="33" t="s">
        <v>15691</v>
      </c>
      <c r="M5670" s="29" t="s">
        <v>1071</v>
      </c>
      <c r="N5670" s="29">
        <v>0</v>
      </c>
      <c r="O5670" s="29" t="s">
        <v>47</v>
      </c>
      <c r="P5670" s="33">
        <v>538</v>
      </c>
      <c r="Q5670" s="33" t="s">
        <v>48</v>
      </c>
      <c r="R5670" s="80" t="s">
        <v>49</v>
      </c>
      <c r="S5670" s="81" t="s">
        <v>50</v>
      </c>
      <c r="T5670" s="81" t="s">
        <v>51</v>
      </c>
      <c r="U5670" s="82" t="s">
        <v>52</v>
      </c>
      <c r="V5670" s="83">
        <v>1.05</v>
      </c>
      <c r="W5670" s="89">
        <v>750.75000000000011</v>
      </c>
      <c r="X5670" s="85">
        <v>1</v>
      </c>
      <c r="Y5670" s="86">
        <v>1.65</v>
      </c>
      <c r="Z5670" s="82">
        <v>5</v>
      </c>
      <c r="AA5670" s="87">
        <v>0.32999999999999996</v>
      </c>
      <c r="AB5670" s="83">
        <v>0</v>
      </c>
      <c r="AC5670" s="89">
        <v>0</v>
      </c>
      <c r="AD5670" s="90">
        <v>43629</v>
      </c>
      <c r="AE5670" s="90">
        <v>43630</v>
      </c>
      <c r="AF5670" s="82">
        <v>1</v>
      </c>
      <c r="AG5670" s="84" t="s">
        <v>53</v>
      </c>
      <c r="AH5670" s="83">
        <v>0</v>
      </c>
      <c r="AI5670" s="89">
        <v>0</v>
      </c>
      <c r="AJ5670" s="89">
        <v>0</v>
      </c>
      <c r="AK5670" s="60" t="str">
        <f>+IF(Tabla1[[#This Row],[REQUEST_TY]]="SR MANTENIMIENTO CORRECTIVO", "EMERGENCIA", "OTROS")</f>
        <v>EMERGENCIA</v>
      </c>
      <c r="AL5670" s="6" t="str">
        <f>+_xlfn.IFS(Tabla1[[#This Row],[Veces obj]]&lt;=1,"0-1",Tabla1[[#This Row],[Veces obj]]&lt;=2,"1-2",Tabla1[[#This Row],[Veces obj]]&lt;=3,"2-3",TRUE,"&gt;3")</f>
        <v>0-1</v>
      </c>
      <c r="AM5670" s="60" t="str">
        <f>+_xlfn.IFS(MONTH(Tabla1[[#This Row],[MES]])&lt;=3,"Q1",MONTH(Tabla1[[#This Row],[MES]])&lt;=6,"Q2",MONTH(Tabla1[[#This Row],[MES]])&lt;=9,"Q3",TRUE,"Q4")</f>
        <v>Q2</v>
      </c>
      <c r="AN5670" s="15" t="str">
        <f>+IFERROR(VLOOKUP(Tabla1[[#This Row],[CUENTA]],CTAS[],2,0),"OTROS")</f>
        <v>OTROS</v>
      </c>
      <c r="AP5670" s="15" t="str">
        <f>+IFERROR(VLOOKUP(Tabla1[[#This Row],[EMPLEADO]],IS[],3,0),"OTROS")</f>
        <v>OTROS</v>
      </c>
      <c r="AQ5670" s="15" t="str">
        <f>+IFERROR(VLOOKUP(Tabla1[[#This Row],[EMPLEADO]],IS[[NÓMINA]:[INGENIERO]],2,0),"OTROS")</f>
        <v>OTROS</v>
      </c>
    </row>
    <row r="5671" spans="1:43" x14ac:dyDescent="0.25">
      <c r="A5671" s="28" t="s">
        <v>14528</v>
      </c>
      <c r="B5671" s="29">
        <v>1</v>
      </c>
      <c r="C5671" s="29" t="s">
        <v>15692</v>
      </c>
      <c r="D5671" s="30" t="s">
        <v>38</v>
      </c>
      <c r="E5671" s="31" t="s">
        <v>320</v>
      </c>
      <c r="F5671" s="31" t="s">
        <v>15637</v>
      </c>
      <c r="G5671" s="88" t="s">
        <v>15693</v>
      </c>
      <c r="H5671" s="29" t="s">
        <v>1211</v>
      </c>
      <c r="I5671" s="32" t="s">
        <v>43</v>
      </c>
      <c r="J5671" s="29" t="s">
        <v>8</v>
      </c>
      <c r="K5671" s="33" t="s">
        <v>1541</v>
      </c>
      <c r="L5671" s="33" t="s">
        <v>1542</v>
      </c>
      <c r="M5671" s="29" t="s">
        <v>787</v>
      </c>
      <c r="N5671" s="29">
        <v>0</v>
      </c>
      <c r="O5671" s="29" t="s">
        <v>47</v>
      </c>
      <c r="P5671" s="33">
        <v>707</v>
      </c>
      <c r="Q5671" s="33" t="s">
        <v>48</v>
      </c>
      <c r="R5671" s="80" t="s">
        <v>49</v>
      </c>
      <c r="S5671" s="81" t="s">
        <v>50</v>
      </c>
      <c r="T5671" s="81" t="s">
        <v>51</v>
      </c>
      <c r="U5671" s="82" t="s">
        <v>52</v>
      </c>
      <c r="V5671" s="83">
        <v>1.05</v>
      </c>
      <c r="W5671" s="89">
        <v>750.75000000000011</v>
      </c>
      <c r="X5671" s="85">
        <v>1</v>
      </c>
      <c r="Y5671" s="86">
        <v>1</v>
      </c>
      <c r="Z5671" s="82">
        <v>5</v>
      </c>
      <c r="AA5671" s="87">
        <v>0.2</v>
      </c>
      <c r="AB5671" s="83">
        <v>0</v>
      </c>
      <c r="AC5671" s="89">
        <v>0</v>
      </c>
      <c r="AD5671" s="90">
        <v>43629</v>
      </c>
      <c r="AE5671" s="90">
        <v>43630</v>
      </c>
      <c r="AF5671" s="82">
        <v>1</v>
      </c>
      <c r="AG5671" s="84" t="s">
        <v>53</v>
      </c>
      <c r="AH5671" s="83">
        <v>0</v>
      </c>
      <c r="AI5671" s="89">
        <v>0</v>
      </c>
      <c r="AJ5671" s="89">
        <v>0</v>
      </c>
      <c r="AK5671" s="60" t="str">
        <f>+IF(Tabla1[[#This Row],[REQUEST_TY]]="SR MANTENIMIENTO CORRECTIVO", "EMERGENCIA", "OTROS")</f>
        <v>EMERGENCIA</v>
      </c>
      <c r="AL5671" s="6" t="str">
        <f>+_xlfn.IFS(Tabla1[[#This Row],[Veces obj]]&lt;=1,"0-1",Tabla1[[#This Row],[Veces obj]]&lt;=2,"1-2",Tabla1[[#This Row],[Veces obj]]&lt;=3,"2-3",TRUE,"&gt;3")</f>
        <v>0-1</v>
      </c>
      <c r="AM5671" s="60" t="str">
        <f>+_xlfn.IFS(MONTH(Tabla1[[#This Row],[MES]])&lt;=3,"Q1",MONTH(Tabla1[[#This Row],[MES]])&lt;=6,"Q2",MONTH(Tabla1[[#This Row],[MES]])&lt;=9,"Q3",TRUE,"Q4")</f>
        <v>Q2</v>
      </c>
      <c r="AN5671" s="15" t="str">
        <f>+IFERROR(VLOOKUP(Tabla1[[#This Row],[CUENTA]],CTAS[],2,0),"OTROS")</f>
        <v>OTROS</v>
      </c>
      <c r="AP5671" s="15" t="str">
        <f>+IFERROR(VLOOKUP(Tabla1[[#This Row],[EMPLEADO]],IS[],3,0),"OTROS")</f>
        <v>OTROS</v>
      </c>
      <c r="AQ5671" s="15" t="str">
        <f>+IFERROR(VLOOKUP(Tabla1[[#This Row],[EMPLEADO]],IS[[NÓMINA]:[INGENIERO]],2,0),"OTROS")</f>
        <v>OTROS</v>
      </c>
    </row>
    <row r="5672" spans="1:43" x14ac:dyDescent="0.25">
      <c r="A5672" s="28" t="s">
        <v>14528</v>
      </c>
      <c r="B5672" s="29">
        <v>1</v>
      </c>
      <c r="C5672" s="29" t="s">
        <v>15694</v>
      </c>
      <c r="D5672" s="30" t="s">
        <v>38</v>
      </c>
      <c r="E5672" s="31" t="s">
        <v>604</v>
      </c>
      <c r="F5672" s="31" t="s">
        <v>15695</v>
      </c>
      <c r="G5672" s="88" t="s">
        <v>5171</v>
      </c>
      <c r="H5672" s="29" t="s">
        <v>1211</v>
      </c>
      <c r="I5672" s="32" t="s">
        <v>43</v>
      </c>
      <c r="J5672" s="29" t="s">
        <v>8</v>
      </c>
      <c r="K5672" s="33" t="s">
        <v>1521</v>
      </c>
      <c r="L5672" s="33" t="s">
        <v>1522</v>
      </c>
      <c r="M5672" s="29" t="s">
        <v>1523</v>
      </c>
      <c r="N5672" s="29">
        <v>0</v>
      </c>
      <c r="O5672" s="29" t="s">
        <v>47</v>
      </c>
      <c r="P5672" s="33">
        <v>10</v>
      </c>
      <c r="Q5672" s="33" t="s">
        <v>194</v>
      </c>
      <c r="R5672" s="80" t="s">
        <v>63</v>
      </c>
      <c r="S5672" s="81" t="s">
        <v>64</v>
      </c>
      <c r="T5672" s="81" t="s">
        <v>208</v>
      </c>
      <c r="U5672" s="82" t="s">
        <v>195</v>
      </c>
      <c r="V5672" s="83">
        <v>0.6</v>
      </c>
      <c r="W5672" s="89">
        <v>819</v>
      </c>
      <c r="X5672" s="85">
        <v>1</v>
      </c>
      <c r="Y5672" s="86">
        <v>2.38</v>
      </c>
      <c r="Z5672" s="82">
        <v>9</v>
      </c>
      <c r="AA5672" s="87">
        <v>0.26444444444444443</v>
      </c>
      <c r="AB5672" s="83">
        <v>0</v>
      </c>
      <c r="AC5672" s="89">
        <v>0</v>
      </c>
      <c r="AD5672" s="90">
        <v>43629</v>
      </c>
      <c r="AE5672" s="90">
        <v>43630</v>
      </c>
      <c r="AF5672" s="82">
        <v>1</v>
      </c>
      <c r="AG5672" s="84" t="s">
        <v>53</v>
      </c>
      <c r="AH5672" s="83">
        <v>0</v>
      </c>
      <c r="AI5672" s="89">
        <v>0</v>
      </c>
      <c r="AJ5672" s="89">
        <v>0</v>
      </c>
      <c r="AK5672" s="60" t="str">
        <f>+IF(Tabla1[[#This Row],[REQUEST_TY]]="SR MANTENIMIENTO CORRECTIVO", "EMERGENCIA", "OTROS")</f>
        <v>EMERGENCIA</v>
      </c>
      <c r="AL5672" s="6" t="str">
        <f>+_xlfn.IFS(Tabla1[[#This Row],[Veces obj]]&lt;=1,"0-1",Tabla1[[#This Row],[Veces obj]]&lt;=2,"1-2",Tabla1[[#This Row],[Veces obj]]&lt;=3,"2-3",TRUE,"&gt;3")</f>
        <v>0-1</v>
      </c>
      <c r="AM5672" s="60" t="str">
        <f>+_xlfn.IFS(MONTH(Tabla1[[#This Row],[MES]])&lt;=3,"Q1",MONTH(Tabla1[[#This Row],[MES]])&lt;=6,"Q2",MONTH(Tabla1[[#This Row],[MES]])&lt;=9,"Q3",TRUE,"Q4")</f>
        <v>Q2</v>
      </c>
      <c r="AN5672" s="15" t="str">
        <f>+IFERROR(VLOOKUP(Tabla1[[#This Row],[CUENTA]],CTAS[],2,0),"OTROS")</f>
        <v>OTROS</v>
      </c>
      <c r="AP5672" s="15" t="str">
        <f>+IFERROR(VLOOKUP(Tabla1[[#This Row],[EMPLEADO]],IS[],3,0),"OTROS")</f>
        <v>OTROS</v>
      </c>
      <c r="AQ5672" s="15" t="str">
        <f>+IFERROR(VLOOKUP(Tabla1[[#This Row],[EMPLEADO]],IS[[NÓMINA]:[INGENIERO]],2,0),"OTROS")</f>
        <v>OTROS</v>
      </c>
    </row>
    <row r="5673" spans="1:43" x14ac:dyDescent="0.25">
      <c r="A5673" s="28" t="s">
        <v>14528</v>
      </c>
      <c r="B5673" s="29">
        <v>1</v>
      </c>
      <c r="C5673" s="29" t="s">
        <v>15696</v>
      </c>
      <c r="D5673" s="30" t="s">
        <v>38</v>
      </c>
      <c r="E5673" s="31" t="s">
        <v>133</v>
      </c>
      <c r="F5673" s="31" t="s">
        <v>15697</v>
      </c>
      <c r="G5673" s="88" t="s">
        <v>11683</v>
      </c>
      <c r="H5673" s="29" t="s">
        <v>253</v>
      </c>
      <c r="I5673" s="32" t="s">
        <v>43</v>
      </c>
      <c r="J5673" s="29" t="s">
        <v>8</v>
      </c>
      <c r="K5673" s="33" t="s">
        <v>59</v>
      </c>
      <c r="L5673" s="33" t="s">
        <v>1329</v>
      </c>
      <c r="M5673" s="29" t="s">
        <v>473</v>
      </c>
      <c r="N5673" s="29">
        <v>0</v>
      </c>
      <c r="O5673" s="29" t="s">
        <v>47</v>
      </c>
      <c r="P5673" s="33">
        <v>9</v>
      </c>
      <c r="Q5673" s="33" t="s">
        <v>194</v>
      </c>
      <c r="R5673" s="80" t="s">
        <v>138</v>
      </c>
      <c r="S5673" s="81" t="s">
        <v>139</v>
      </c>
      <c r="T5673" s="81" t="s">
        <v>51</v>
      </c>
      <c r="U5673" s="82" t="s">
        <v>224</v>
      </c>
      <c r="V5673" s="83">
        <v>0.8</v>
      </c>
      <c r="W5673" s="89">
        <v>1258.4000000000003</v>
      </c>
      <c r="X5673" s="85">
        <v>1</v>
      </c>
      <c r="Y5673" s="86">
        <v>4.53</v>
      </c>
      <c r="Z5673" s="82">
        <v>4</v>
      </c>
      <c r="AA5673" s="87">
        <v>1.1325000000000001</v>
      </c>
      <c r="AB5673" s="83">
        <v>3.3125000000000016E-2</v>
      </c>
      <c r="AC5673" s="89">
        <v>-52.105625000000032</v>
      </c>
      <c r="AD5673" s="90">
        <v>43629</v>
      </c>
      <c r="AE5673" s="90">
        <v>43630</v>
      </c>
      <c r="AF5673" s="82">
        <v>1</v>
      </c>
      <c r="AG5673" s="84" t="s">
        <v>53</v>
      </c>
      <c r="AH5673" s="83">
        <v>0</v>
      </c>
      <c r="AI5673" s="89">
        <v>0</v>
      </c>
      <c r="AJ5673" s="89">
        <v>0</v>
      </c>
      <c r="AK5673" s="60" t="str">
        <f>+IF(Tabla1[[#This Row],[REQUEST_TY]]="SR MANTENIMIENTO CORRECTIVO", "EMERGENCIA", "OTROS")</f>
        <v>EMERGENCIA</v>
      </c>
      <c r="AL5673" s="6" t="str">
        <f>+_xlfn.IFS(Tabla1[[#This Row],[Veces obj]]&lt;=1,"0-1",Tabla1[[#This Row],[Veces obj]]&lt;=2,"1-2",Tabla1[[#This Row],[Veces obj]]&lt;=3,"2-3",TRUE,"&gt;3")</f>
        <v>1-2</v>
      </c>
      <c r="AM5673" s="60" t="str">
        <f>+_xlfn.IFS(MONTH(Tabla1[[#This Row],[MES]])&lt;=3,"Q1",MONTH(Tabla1[[#This Row],[MES]])&lt;=6,"Q2",MONTH(Tabla1[[#This Row],[MES]])&lt;=9,"Q3",TRUE,"Q4")</f>
        <v>Q2</v>
      </c>
      <c r="AN5673" s="15" t="str">
        <f>+IFERROR(VLOOKUP(Tabla1[[#This Row],[CUENTA]],CTAS[],2,0),"OTROS")</f>
        <v>OTROS</v>
      </c>
      <c r="AP5673" s="15" t="str">
        <f>+IFERROR(VLOOKUP(Tabla1[[#This Row],[EMPLEADO]],IS[],3,0),"OTROS")</f>
        <v>OTROS</v>
      </c>
      <c r="AQ5673" s="15" t="str">
        <f>+IFERROR(VLOOKUP(Tabla1[[#This Row],[EMPLEADO]],IS[[NÓMINA]:[INGENIERO]],2,0),"OTROS")</f>
        <v>OTROS</v>
      </c>
    </row>
    <row r="5674" spans="1:43" x14ac:dyDescent="0.25">
      <c r="A5674" s="28" t="s">
        <v>14528</v>
      </c>
      <c r="B5674" s="29">
        <v>1</v>
      </c>
      <c r="C5674" s="29" t="s">
        <v>15698</v>
      </c>
      <c r="D5674" s="30" t="s">
        <v>38</v>
      </c>
      <c r="E5674" s="31" t="s">
        <v>172</v>
      </c>
      <c r="F5674" s="31" t="s">
        <v>15699</v>
      </c>
      <c r="G5674" s="88" t="s">
        <v>15700</v>
      </c>
      <c r="H5674" s="29" t="s">
        <v>204</v>
      </c>
      <c r="I5674" s="32" t="s">
        <v>43</v>
      </c>
      <c r="J5674" s="29" t="s">
        <v>8</v>
      </c>
      <c r="K5674" s="33" t="s">
        <v>234</v>
      </c>
      <c r="L5674" s="33" t="s">
        <v>3678</v>
      </c>
      <c r="M5674" s="29" t="s">
        <v>761</v>
      </c>
      <c r="N5674" s="29">
        <v>0</v>
      </c>
      <c r="O5674" s="29" t="s">
        <v>47</v>
      </c>
      <c r="P5674" s="33">
        <v>848</v>
      </c>
      <c r="Q5674" s="33" t="s">
        <v>48</v>
      </c>
      <c r="R5674" s="80" t="s">
        <v>74</v>
      </c>
      <c r="S5674" s="81" t="s">
        <v>50</v>
      </c>
      <c r="T5674" s="81" t="s">
        <v>51</v>
      </c>
      <c r="U5674" s="82" t="s">
        <v>52</v>
      </c>
      <c r="V5674" s="83">
        <v>1.05</v>
      </c>
      <c r="W5674" s="89">
        <v>750.75000000000011</v>
      </c>
      <c r="X5674" s="85">
        <v>1</v>
      </c>
      <c r="Y5674" s="86">
        <v>4.5999999999999996</v>
      </c>
      <c r="Z5674" s="82">
        <v>5</v>
      </c>
      <c r="AA5674" s="87">
        <v>0.91999999999999993</v>
      </c>
      <c r="AB5674" s="83">
        <v>0</v>
      </c>
      <c r="AC5674" s="89">
        <v>0</v>
      </c>
      <c r="AD5674" s="90">
        <v>43630</v>
      </c>
      <c r="AE5674" s="90">
        <v>43630</v>
      </c>
      <c r="AF5674" s="82">
        <v>0</v>
      </c>
      <c r="AG5674" s="84" t="s">
        <v>53</v>
      </c>
      <c r="AH5674" s="83">
        <v>0</v>
      </c>
      <c r="AI5674" s="89">
        <v>0</v>
      </c>
      <c r="AJ5674" s="89">
        <v>0</v>
      </c>
      <c r="AK5674" s="60" t="str">
        <f>+IF(Tabla1[[#This Row],[REQUEST_TY]]="SR MANTENIMIENTO CORRECTIVO", "EMERGENCIA", "OTROS")</f>
        <v>EMERGENCIA</v>
      </c>
      <c r="AL5674" s="6" t="str">
        <f>+_xlfn.IFS(Tabla1[[#This Row],[Veces obj]]&lt;=1,"0-1",Tabla1[[#This Row],[Veces obj]]&lt;=2,"1-2",Tabla1[[#This Row],[Veces obj]]&lt;=3,"2-3",TRUE,"&gt;3")</f>
        <v>0-1</v>
      </c>
      <c r="AM5674" s="60" t="str">
        <f>+_xlfn.IFS(MONTH(Tabla1[[#This Row],[MES]])&lt;=3,"Q1",MONTH(Tabla1[[#This Row],[MES]])&lt;=6,"Q2",MONTH(Tabla1[[#This Row],[MES]])&lt;=9,"Q3",TRUE,"Q4")</f>
        <v>Q2</v>
      </c>
      <c r="AN5674" s="15" t="str">
        <f>+IFERROR(VLOOKUP(Tabla1[[#This Row],[CUENTA]],CTAS[],2,0),"OTROS")</f>
        <v>OTROS</v>
      </c>
      <c r="AP5674" s="15" t="str">
        <f>+IFERROR(VLOOKUP(Tabla1[[#This Row],[EMPLEADO]],IS[],3,0),"OTROS")</f>
        <v>OTROS</v>
      </c>
      <c r="AQ5674" s="15" t="str">
        <f>+IFERROR(VLOOKUP(Tabla1[[#This Row],[EMPLEADO]],IS[[NÓMINA]:[INGENIERO]],2,0),"OTROS")</f>
        <v>OTROS</v>
      </c>
    </row>
    <row r="5675" spans="1:43" x14ac:dyDescent="0.25">
      <c r="A5675" s="28" t="s">
        <v>14528</v>
      </c>
      <c r="B5675" s="29">
        <v>1</v>
      </c>
      <c r="C5675" s="29" t="s">
        <v>15701</v>
      </c>
      <c r="D5675" s="30" t="s">
        <v>38</v>
      </c>
      <c r="E5675" s="31" t="s">
        <v>176</v>
      </c>
      <c r="F5675" s="31" t="s">
        <v>15702</v>
      </c>
      <c r="G5675" s="88" t="s">
        <v>15703</v>
      </c>
      <c r="H5675" s="29" t="s">
        <v>116</v>
      </c>
      <c r="I5675" s="32" t="s">
        <v>43</v>
      </c>
      <c r="J5675" s="29" t="s">
        <v>8</v>
      </c>
      <c r="K5675" s="33" t="s">
        <v>338</v>
      </c>
      <c r="L5675" s="33" t="s">
        <v>15704</v>
      </c>
      <c r="M5675" s="29" t="s">
        <v>165</v>
      </c>
      <c r="N5675" s="29">
        <v>0</v>
      </c>
      <c r="O5675" s="29" t="s">
        <v>47</v>
      </c>
      <c r="P5675" s="33">
        <v>412</v>
      </c>
      <c r="Q5675" s="33" t="s">
        <v>48</v>
      </c>
      <c r="R5675" s="80" t="s">
        <v>49</v>
      </c>
      <c r="S5675" s="81" t="s">
        <v>50</v>
      </c>
      <c r="T5675" s="81" t="s">
        <v>51</v>
      </c>
      <c r="U5675" s="82" t="s">
        <v>52</v>
      </c>
      <c r="V5675" s="83">
        <v>1.05</v>
      </c>
      <c r="W5675" s="89">
        <v>750.75000000000011</v>
      </c>
      <c r="X5675" s="85">
        <v>1</v>
      </c>
      <c r="Y5675" s="86">
        <v>0.6</v>
      </c>
      <c r="Z5675" s="82">
        <v>5</v>
      </c>
      <c r="AA5675" s="87">
        <v>0.12</v>
      </c>
      <c r="AB5675" s="83">
        <v>0</v>
      </c>
      <c r="AC5675" s="89">
        <v>0</v>
      </c>
      <c r="AD5675" s="90">
        <v>43629</v>
      </c>
      <c r="AE5675" s="90">
        <v>43630</v>
      </c>
      <c r="AF5675" s="82">
        <v>1</v>
      </c>
      <c r="AG5675" s="84" t="s">
        <v>53</v>
      </c>
      <c r="AH5675" s="83">
        <v>0</v>
      </c>
      <c r="AI5675" s="89">
        <v>0</v>
      </c>
      <c r="AJ5675" s="89">
        <v>0</v>
      </c>
      <c r="AK5675" s="60" t="str">
        <f>+IF(Tabla1[[#This Row],[REQUEST_TY]]="SR MANTENIMIENTO CORRECTIVO", "EMERGENCIA", "OTROS")</f>
        <v>EMERGENCIA</v>
      </c>
      <c r="AL5675" s="6" t="str">
        <f>+_xlfn.IFS(Tabla1[[#This Row],[Veces obj]]&lt;=1,"0-1",Tabla1[[#This Row],[Veces obj]]&lt;=2,"1-2",Tabla1[[#This Row],[Veces obj]]&lt;=3,"2-3",TRUE,"&gt;3")</f>
        <v>0-1</v>
      </c>
      <c r="AM5675" s="60" t="str">
        <f>+_xlfn.IFS(MONTH(Tabla1[[#This Row],[MES]])&lt;=3,"Q1",MONTH(Tabla1[[#This Row],[MES]])&lt;=6,"Q2",MONTH(Tabla1[[#This Row],[MES]])&lt;=9,"Q3",TRUE,"Q4")</f>
        <v>Q2</v>
      </c>
      <c r="AN5675" s="15" t="str">
        <f>+IFERROR(VLOOKUP(Tabla1[[#This Row],[CUENTA]],CTAS[],2,0),"OTROS")</f>
        <v>OTROS</v>
      </c>
      <c r="AP5675" s="15" t="str">
        <f>+IFERROR(VLOOKUP(Tabla1[[#This Row],[EMPLEADO]],IS[],3,0),"OTROS")</f>
        <v>CHIHUAHUA</v>
      </c>
      <c r="AQ5675" s="15" t="str">
        <f>+IFERROR(VLOOKUP(Tabla1[[#This Row],[EMPLEADO]],IS[[NÓMINA]:[INGENIERO]],2,0),"OTROS")</f>
        <v>FERNANDO CHAVIRA</v>
      </c>
    </row>
    <row r="5676" spans="1:43" x14ac:dyDescent="0.25">
      <c r="A5676" s="28" t="s">
        <v>14528</v>
      </c>
      <c r="B5676" s="29">
        <v>1</v>
      </c>
      <c r="C5676" s="29" t="s">
        <v>15705</v>
      </c>
      <c r="D5676" s="30" t="s">
        <v>38</v>
      </c>
      <c r="E5676" s="31" t="s">
        <v>39</v>
      </c>
      <c r="F5676" s="31" t="s">
        <v>15706</v>
      </c>
      <c r="G5676" s="88" t="s">
        <v>12568</v>
      </c>
      <c r="H5676" s="29" t="s">
        <v>868</v>
      </c>
      <c r="I5676" s="32" t="s">
        <v>43</v>
      </c>
      <c r="J5676" s="29" t="s">
        <v>8</v>
      </c>
      <c r="K5676" s="33" t="s">
        <v>1848</v>
      </c>
      <c r="L5676" s="33" t="s">
        <v>12569</v>
      </c>
      <c r="M5676" s="29" t="s">
        <v>871</v>
      </c>
      <c r="N5676" s="29">
        <v>1</v>
      </c>
      <c r="O5676" s="29" t="s">
        <v>47</v>
      </c>
      <c r="P5676" s="33">
        <v>38</v>
      </c>
      <c r="Q5676" s="33" t="s">
        <v>82</v>
      </c>
      <c r="R5676" s="80" t="s">
        <v>49</v>
      </c>
      <c r="S5676" s="81" t="s">
        <v>50</v>
      </c>
      <c r="T5676" s="81" t="s">
        <v>51</v>
      </c>
      <c r="U5676" s="82" t="s">
        <v>120</v>
      </c>
      <c r="V5676" s="83">
        <v>0.8</v>
      </c>
      <c r="W5676" s="89">
        <v>0</v>
      </c>
      <c r="X5676" s="85">
        <v>1</v>
      </c>
      <c r="Y5676" s="86">
        <v>2.0499999999999998</v>
      </c>
      <c r="Z5676" s="82">
        <v>5</v>
      </c>
      <c r="AA5676" s="87">
        <v>0.41</v>
      </c>
      <c r="AB5676" s="83">
        <v>0</v>
      </c>
      <c r="AC5676" s="89">
        <v>0</v>
      </c>
      <c r="AD5676" s="90">
        <v>43629</v>
      </c>
      <c r="AE5676" s="90">
        <v>43630</v>
      </c>
      <c r="AF5676" s="82">
        <v>1</v>
      </c>
      <c r="AG5676" s="84" t="s">
        <v>53</v>
      </c>
      <c r="AH5676" s="83">
        <v>0</v>
      </c>
      <c r="AI5676" s="89">
        <v>0</v>
      </c>
      <c r="AJ5676" s="89">
        <v>0</v>
      </c>
      <c r="AK5676" s="60" t="str">
        <f>+IF(Tabla1[[#This Row],[REQUEST_TY]]="SR MANTENIMIENTO CORRECTIVO", "EMERGENCIA", "OTROS")</f>
        <v>EMERGENCIA</v>
      </c>
      <c r="AL5676" s="6" t="str">
        <f>+_xlfn.IFS(Tabla1[[#This Row],[Veces obj]]&lt;=1,"0-1",Tabla1[[#This Row],[Veces obj]]&lt;=2,"1-2",Tabla1[[#This Row],[Veces obj]]&lt;=3,"2-3",TRUE,"&gt;3")</f>
        <v>0-1</v>
      </c>
      <c r="AM5676" s="60" t="str">
        <f>+_xlfn.IFS(MONTH(Tabla1[[#This Row],[MES]])&lt;=3,"Q1",MONTH(Tabla1[[#This Row],[MES]])&lt;=6,"Q2",MONTH(Tabla1[[#This Row],[MES]])&lt;=9,"Q3",TRUE,"Q4")</f>
        <v>Q2</v>
      </c>
      <c r="AN5676" s="15" t="str">
        <f>+IFERROR(VLOOKUP(Tabla1[[#This Row],[CUENTA]],CTAS[],2,0),"OTROS")</f>
        <v>OTROS</v>
      </c>
      <c r="AP5676" s="15" t="str">
        <f>+IFERROR(VLOOKUP(Tabla1[[#This Row],[EMPLEADO]],IS[],3,0),"OTROS")</f>
        <v>OTROS</v>
      </c>
      <c r="AQ5676" s="15" t="str">
        <f>+IFERROR(VLOOKUP(Tabla1[[#This Row],[EMPLEADO]],IS[[NÓMINA]:[INGENIERO]],2,0),"OTROS")</f>
        <v>OTROS</v>
      </c>
    </row>
    <row r="5677" spans="1:43" x14ac:dyDescent="0.25">
      <c r="A5677" s="28" t="s">
        <v>14528</v>
      </c>
      <c r="B5677" s="29">
        <v>1</v>
      </c>
      <c r="C5677" s="29" t="s">
        <v>15707</v>
      </c>
      <c r="D5677" s="30" t="s">
        <v>38</v>
      </c>
      <c r="E5677" s="31" t="s">
        <v>725</v>
      </c>
      <c r="F5677" s="31" t="s">
        <v>15708</v>
      </c>
      <c r="G5677" s="88" t="s">
        <v>8717</v>
      </c>
      <c r="H5677" s="29" t="s">
        <v>266</v>
      </c>
      <c r="I5677" s="32" t="s">
        <v>43</v>
      </c>
      <c r="J5677" s="29" t="s">
        <v>8</v>
      </c>
      <c r="K5677" s="33" t="s">
        <v>59</v>
      </c>
      <c r="L5677" s="33" t="s">
        <v>8718</v>
      </c>
      <c r="M5677" s="29" t="s">
        <v>73</v>
      </c>
      <c r="N5677" s="29">
        <v>0</v>
      </c>
      <c r="O5677" s="29" t="s">
        <v>47</v>
      </c>
      <c r="P5677" s="33">
        <v>6</v>
      </c>
      <c r="Q5677" s="33" t="s">
        <v>207</v>
      </c>
      <c r="R5677" s="80" t="s">
        <v>223</v>
      </c>
      <c r="S5677" s="81" t="s">
        <v>139</v>
      </c>
      <c r="T5677" s="81" t="s">
        <v>51</v>
      </c>
      <c r="U5677" s="82" t="s">
        <v>879</v>
      </c>
      <c r="V5677" s="83">
        <v>0.6</v>
      </c>
      <c r="W5677" s="89">
        <v>943.80000000000007</v>
      </c>
      <c r="X5677" s="85">
        <v>1</v>
      </c>
      <c r="Y5677" s="86">
        <v>2</v>
      </c>
      <c r="Z5677" s="82">
        <v>4</v>
      </c>
      <c r="AA5677" s="87">
        <v>0.5</v>
      </c>
      <c r="AB5677" s="83">
        <v>0</v>
      </c>
      <c r="AC5677" s="89">
        <v>0</v>
      </c>
      <c r="AD5677" s="90">
        <v>43629</v>
      </c>
      <c r="AE5677" s="90">
        <v>43630</v>
      </c>
      <c r="AF5677" s="82">
        <v>1</v>
      </c>
      <c r="AG5677" s="84" t="s">
        <v>53</v>
      </c>
      <c r="AH5677" s="83">
        <v>0</v>
      </c>
      <c r="AI5677" s="89">
        <v>0</v>
      </c>
      <c r="AJ5677" s="89">
        <v>0</v>
      </c>
      <c r="AK5677" s="60" t="str">
        <f>+IF(Tabla1[[#This Row],[REQUEST_TY]]="SR MANTENIMIENTO CORRECTIVO", "EMERGENCIA", "OTROS")</f>
        <v>EMERGENCIA</v>
      </c>
      <c r="AL5677" s="6" t="str">
        <f>+_xlfn.IFS(Tabla1[[#This Row],[Veces obj]]&lt;=1,"0-1",Tabla1[[#This Row],[Veces obj]]&lt;=2,"1-2",Tabla1[[#This Row],[Veces obj]]&lt;=3,"2-3",TRUE,"&gt;3")</f>
        <v>0-1</v>
      </c>
      <c r="AM5677" s="60" t="str">
        <f>+_xlfn.IFS(MONTH(Tabla1[[#This Row],[MES]])&lt;=3,"Q1",MONTH(Tabla1[[#This Row],[MES]])&lt;=6,"Q2",MONTH(Tabla1[[#This Row],[MES]])&lt;=9,"Q3",TRUE,"Q4")</f>
        <v>Q2</v>
      </c>
      <c r="AN5677" s="15" t="str">
        <f>+IFERROR(VLOOKUP(Tabla1[[#This Row],[CUENTA]],CTAS[],2,0),"OTROS")</f>
        <v>OTROS</v>
      </c>
      <c r="AP5677" s="15" t="str">
        <f>+IFERROR(VLOOKUP(Tabla1[[#This Row],[EMPLEADO]],IS[],3,0),"OTROS")</f>
        <v>JUAREZ</v>
      </c>
      <c r="AQ5677" s="15" t="str">
        <f>+IFERROR(VLOOKUP(Tabla1[[#This Row],[EMPLEADO]],IS[[NÓMINA]:[INGENIERO]],2,0),"OTROS")</f>
        <v>CESAR MAR</v>
      </c>
    </row>
    <row r="5678" spans="1:43" x14ac:dyDescent="0.25">
      <c r="A5678" s="28" t="s">
        <v>14528</v>
      </c>
      <c r="B5678" s="29">
        <v>1</v>
      </c>
      <c r="C5678" s="29" t="s">
        <v>15709</v>
      </c>
      <c r="D5678" s="30" t="s">
        <v>38</v>
      </c>
      <c r="E5678" s="31" t="s">
        <v>39</v>
      </c>
      <c r="F5678" s="31" t="s">
        <v>15710</v>
      </c>
      <c r="G5678" s="88" t="s">
        <v>15711</v>
      </c>
      <c r="H5678" s="29" t="s">
        <v>42</v>
      </c>
      <c r="I5678" s="32" t="s">
        <v>43</v>
      </c>
      <c r="J5678" s="29" t="s">
        <v>8</v>
      </c>
      <c r="K5678" s="33" t="s">
        <v>15712</v>
      </c>
      <c r="L5678" s="33" t="s">
        <v>15713</v>
      </c>
      <c r="M5678" s="29" t="s">
        <v>6301</v>
      </c>
      <c r="N5678" s="29">
        <v>1</v>
      </c>
      <c r="O5678" s="29" t="s">
        <v>47</v>
      </c>
      <c r="P5678" s="33">
        <v>36</v>
      </c>
      <c r="Q5678" s="33" t="s">
        <v>82</v>
      </c>
      <c r="R5678" s="80" t="s">
        <v>49</v>
      </c>
      <c r="S5678" s="81" t="s">
        <v>50</v>
      </c>
      <c r="T5678" s="81" t="s">
        <v>51</v>
      </c>
      <c r="U5678" s="82" t="s">
        <v>120</v>
      </c>
      <c r="V5678" s="83">
        <v>0.8</v>
      </c>
      <c r="W5678" s="89">
        <v>0</v>
      </c>
      <c r="X5678" s="85">
        <v>1</v>
      </c>
      <c r="Y5678" s="86">
        <v>3.93</v>
      </c>
      <c r="Z5678" s="82">
        <v>5</v>
      </c>
      <c r="AA5678" s="87">
        <v>0.78600000000000003</v>
      </c>
      <c r="AB5678" s="83">
        <v>0</v>
      </c>
      <c r="AC5678" s="89">
        <v>0</v>
      </c>
      <c r="AD5678" s="90">
        <v>43629</v>
      </c>
      <c r="AE5678" s="90">
        <v>43630</v>
      </c>
      <c r="AF5678" s="82">
        <v>1</v>
      </c>
      <c r="AG5678" s="84" t="s">
        <v>53</v>
      </c>
      <c r="AH5678" s="83">
        <v>0</v>
      </c>
      <c r="AI5678" s="89">
        <v>0</v>
      </c>
      <c r="AJ5678" s="89">
        <v>0</v>
      </c>
      <c r="AK5678" s="60" t="str">
        <f>+IF(Tabla1[[#This Row],[REQUEST_TY]]="SR MANTENIMIENTO CORRECTIVO", "EMERGENCIA", "OTROS")</f>
        <v>EMERGENCIA</v>
      </c>
      <c r="AL5678" s="6" t="str">
        <f>+_xlfn.IFS(Tabla1[[#This Row],[Veces obj]]&lt;=1,"0-1",Tabla1[[#This Row],[Veces obj]]&lt;=2,"1-2",Tabla1[[#This Row],[Veces obj]]&lt;=3,"2-3",TRUE,"&gt;3")</f>
        <v>0-1</v>
      </c>
      <c r="AM5678" s="60" t="str">
        <f>+_xlfn.IFS(MONTH(Tabla1[[#This Row],[MES]])&lt;=3,"Q1",MONTH(Tabla1[[#This Row],[MES]])&lt;=6,"Q2",MONTH(Tabla1[[#This Row],[MES]])&lt;=9,"Q3",TRUE,"Q4")</f>
        <v>Q2</v>
      </c>
      <c r="AN5678" s="15" t="str">
        <f>+IFERROR(VLOOKUP(Tabla1[[#This Row],[CUENTA]],CTAS[],2,0),"OTROS")</f>
        <v>OTROS</v>
      </c>
      <c r="AP5678" s="15" t="str">
        <f>+IFERROR(VLOOKUP(Tabla1[[#This Row],[EMPLEADO]],IS[],3,0),"OTROS")</f>
        <v>OTROS</v>
      </c>
      <c r="AQ5678" s="15" t="str">
        <f>+IFERROR(VLOOKUP(Tabla1[[#This Row],[EMPLEADO]],IS[[NÓMINA]:[INGENIERO]],2,0),"OTROS")</f>
        <v>OTROS</v>
      </c>
    </row>
    <row r="5679" spans="1:43" x14ac:dyDescent="0.25">
      <c r="A5679" s="28" t="s">
        <v>14528</v>
      </c>
      <c r="B5679" s="29">
        <v>1</v>
      </c>
      <c r="C5679" s="29" t="s">
        <v>15714</v>
      </c>
      <c r="D5679" s="30" t="s">
        <v>38</v>
      </c>
      <c r="E5679" s="31" t="s">
        <v>725</v>
      </c>
      <c r="F5679" s="31" t="s">
        <v>15715</v>
      </c>
      <c r="G5679" s="88" t="s">
        <v>4048</v>
      </c>
      <c r="H5679" s="29" t="s">
        <v>409</v>
      </c>
      <c r="I5679" s="32" t="s">
        <v>43</v>
      </c>
      <c r="J5679" s="29" t="s">
        <v>8</v>
      </c>
      <c r="K5679" s="33" t="s">
        <v>102</v>
      </c>
      <c r="L5679" s="33" t="s">
        <v>2808</v>
      </c>
      <c r="M5679" s="29" t="s">
        <v>2809</v>
      </c>
      <c r="N5679" s="29">
        <v>0</v>
      </c>
      <c r="O5679" s="29" t="s">
        <v>47</v>
      </c>
      <c r="P5679" s="33">
        <v>8</v>
      </c>
      <c r="Q5679" s="33" t="s">
        <v>194</v>
      </c>
      <c r="R5679" s="80" t="s">
        <v>223</v>
      </c>
      <c r="S5679" s="81" t="s">
        <v>139</v>
      </c>
      <c r="T5679" s="81" t="s">
        <v>51</v>
      </c>
      <c r="U5679" s="82" t="s">
        <v>224</v>
      </c>
      <c r="V5679" s="83">
        <v>0.8</v>
      </c>
      <c r="W5679" s="89">
        <v>1258.4000000000003</v>
      </c>
      <c r="X5679" s="85">
        <v>1</v>
      </c>
      <c r="Y5679" s="86">
        <v>8</v>
      </c>
      <c r="Z5679" s="82">
        <v>4</v>
      </c>
      <c r="AA5679" s="87">
        <v>2</v>
      </c>
      <c r="AB5679" s="83">
        <v>0.25</v>
      </c>
      <c r="AC5679" s="89">
        <v>-393.25000000000006</v>
      </c>
      <c r="AD5679" s="90">
        <v>43629</v>
      </c>
      <c r="AE5679" s="90">
        <v>43630</v>
      </c>
      <c r="AF5679" s="82">
        <v>1</v>
      </c>
      <c r="AG5679" s="84" t="s">
        <v>53</v>
      </c>
      <c r="AH5679" s="83">
        <v>0</v>
      </c>
      <c r="AI5679" s="89">
        <v>0</v>
      </c>
      <c r="AJ5679" s="89">
        <v>0</v>
      </c>
      <c r="AK5679" s="60" t="str">
        <f>+IF(Tabla1[[#This Row],[REQUEST_TY]]="SR MANTENIMIENTO CORRECTIVO", "EMERGENCIA", "OTROS")</f>
        <v>EMERGENCIA</v>
      </c>
      <c r="AL5679" s="6" t="str">
        <f>+_xlfn.IFS(Tabla1[[#This Row],[Veces obj]]&lt;=1,"0-1",Tabla1[[#This Row],[Veces obj]]&lt;=2,"1-2",Tabla1[[#This Row],[Veces obj]]&lt;=3,"2-3",TRUE,"&gt;3")</f>
        <v>1-2</v>
      </c>
      <c r="AM5679" s="60" t="str">
        <f>+_xlfn.IFS(MONTH(Tabla1[[#This Row],[MES]])&lt;=3,"Q1",MONTH(Tabla1[[#This Row],[MES]])&lt;=6,"Q2",MONTH(Tabla1[[#This Row],[MES]])&lt;=9,"Q3",TRUE,"Q4")</f>
        <v>Q2</v>
      </c>
      <c r="AN5679" s="15" t="str">
        <f>+IFERROR(VLOOKUP(Tabla1[[#This Row],[CUENTA]],CTAS[],2,0),"OTROS")</f>
        <v>OTROS</v>
      </c>
      <c r="AP5679" s="15" t="str">
        <f>+IFERROR(VLOOKUP(Tabla1[[#This Row],[EMPLEADO]],IS[],3,0),"OTROS")</f>
        <v>OTROS</v>
      </c>
      <c r="AQ5679" s="15" t="str">
        <f>+IFERROR(VLOOKUP(Tabla1[[#This Row],[EMPLEADO]],IS[[NÓMINA]:[INGENIERO]],2,0),"OTROS")</f>
        <v>OTROS</v>
      </c>
    </row>
    <row r="5680" spans="1:43" x14ac:dyDescent="0.25">
      <c r="A5680" s="28" t="s">
        <v>14528</v>
      </c>
      <c r="B5680" s="29">
        <v>1</v>
      </c>
      <c r="C5680" s="29" t="s">
        <v>15716</v>
      </c>
      <c r="D5680" s="30" t="s">
        <v>38</v>
      </c>
      <c r="E5680" s="31" t="s">
        <v>604</v>
      </c>
      <c r="F5680" s="31" t="s">
        <v>15717</v>
      </c>
      <c r="G5680" s="88" t="s">
        <v>11024</v>
      </c>
      <c r="H5680" s="29" t="s">
        <v>15718</v>
      </c>
      <c r="I5680" s="32" t="s">
        <v>43</v>
      </c>
      <c r="J5680" s="29" t="s">
        <v>8</v>
      </c>
      <c r="K5680" s="33" t="s">
        <v>741</v>
      </c>
      <c r="L5680" s="33" t="s">
        <v>742</v>
      </c>
      <c r="M5680" s="29" t="s">
        <v>743</v>
      </c>
      <c r="N5680" s="29">
        <v>0</v>
      </c>
      <c r="O5680" s="29" t="s">
        <v>47</v>
      </c>
      <c r="P5680" s="33">
        <v>62</v>
      </c>
      <c r="Q5680" s="33" t="s">
        <v>48</v>
      </c>
      <c r="R5680" s="80" t="s">
        <v>63</v>
      </c>
      <c r="S5680" s="81" t="s">
        <v>64</v>
      </c>
      <c r="T5680" s="81" t="s">
        <v>51</v>
      </c>
      <c r="U5680" s="82" t="s">
        <v>96</v>
      </c>
      <c r="V5680" s="83">
        <v>1.1000000000000001</v>
      </c>
      <c r="W5680" s="89">
        <v>1501.5000000000002</v>
      </c>
      <c r="X5680" s="85">
        <v>1</v>
      </c>
      <c r="Y5680" s="86">
        <v>8.1999999999999993</v>
      </c>
      <c r="Z5680" s="82">
        <v>5</v>
      </c>
      <c r="AA5680" s="87">
        <v>1.64</v>
      </c>
      <c r="AB5680" s="83">
        <v>0.15999999999999998</v>
      </c>
      <c r="AC5680" s="89">
        <v>-218.39999999999998</v>
      </c>
      <c r="AD5680" s="90">
        <v>43629</v>
      </c>
      <c r="AE5680" s="90">
        <v>43630</v>
      </c>
      <c r="AF5680" s="82">
        <v>1</v>
      </c>
      <c r="AG5680" s="84" t="s">
        <v>53</v>
      </c>
      <c r="AH5680" s="83">
        <v>0</v>
      </c>
      <c r="AI5680" s="89">
        <v>0</v>
      </c>
      <c r="AJ5680" s="89">
        <v>0</v>
      </c>
      <c r="AK5680" s="60" t="str">
        <f>+IF(Tabla1[[#This Row],[REQUEST_TY]]="SR MANTENIMIENTO CORRECTIVO", "EMERGENCIA", "OTROS")</f>
        <v>EMERGENCIA</v>
      </c>
      <c r="AL5680" s="6" t="str">
        <f>+_xlfn.IFS(Tabla1[[#This Row],[Veces obj]]&lt;=1,"0-1",Tabla1[[#This Row],[Veces obj]]&lt;=2,"1-2",Tabla1[[#This Row],[Veces obj]]&lt;=3,"2-3",TRUE,"&gt;3")</f>
        <v>1-2</v>
      </c>
      <c r="AM5680" s="60" t="str">
        <f>+_xlfn.IFS(MONTH(Tabla1[[#This Row],[MES]])&lt;=3,"Q1",MONTH(Tabla1[[#This Row],[MES]])&lt;=6,"Q2",MONTH(Tabla1[[#This Row],[MES]])&lt;=9,"Q3",TRUE,"Q4")</f>
        <v>Q2</v>
      </c>
      <c r="AN5680" s="15" t="str">
        <f>+IFERROR(VLOOKUP(Tabla1[[#This Row],[CUENTA]],CTAS[],2,0),"OTROS")</f>
        <v>OTROS</v>
      </c>
      <c r="AP5680" s="15" t="str">
        <f>+IFERROR(VLOOKUP(Tabla1[[#This Row],[EMPLEADO]],IS[],3,0),"OTROS")</f>
        <v>OTROS</v>
      </c>
      <c r="AQ5680" s="15" t="str">
        <f>+IFERROR(VLOOKUP(Tabla1[[#This Row],[EMPLEADO]],IS[[NÓMINA]:[INGENIERO]],2,0),"OTROS")</f>
        <v>OTROS</v>
      </c>
    </row>
    <row r="5681" spans="1:43" x14ac:dyDescent="0.25">
      <c r="A5681" s="28" t="s">
        <v>14528</v>
      </c>
      <c r="B5681" s="29">
        <v>1</v>
      </c>
      <c r="C5681" s="29" t="s">
        <v>15719</v>
      </c>
      <c r="D5681" s="30" t="s">
        <v>38</v>
      </c>
      <c r="E5681" s="31" t="s">
        <v>275</v>
      </c>
      <c r="F5681" s="31" t="s">
        <v>15720</v>
      </c>
      <c r="G5681" s="88" t="s">
        <v>6795</v>
      </c>
      <c r="H5681" s="29" t="s">
        <v>1063</v>
      </c>
      <c r="I5681" s="32" t="s">
        <v>43</v>
      </c>
      <c r="J5681" s="29" t="s">
        <v>8</v>
      </c>
      <c r="K5681" s="33" t="s">
        <v>385</v>
      </c>
      <c r="L5681" s="33" t="s">
        <v>386</v>
      </c>
      <c r="M5681" s="29" t="s">
        <v>387</v>
      </c>
      <c r="N5681" s="29">
        <v>0</v>
      </c>
      <c r="O5681" s="29" t="s">
        <v>47</v>
      </c>
      <c r="P5681" s="33">
        <v>49</v>
      </c>
      <c r="Q5681" s="33" t="s">
        <v>82</v>
      </c>
      <c r="R5681" s="80" t="s">
        <v>95</v>
      </c>
      <c r="S5681" s="81" t="s">
        <v>64</v>
      </c>
      <c r="T5681" s="81" t="s">
        <v>51</v>
      </c>
      <c r="U5681" s="82" t="s">
        <v>83</v>
      </c>
      <c r="V5681" s="83">
        <v>1.05</v>
      </c>
      <c r="W5681" s="89">
        <v>1433.25</v>
      </c>
      <c r="X5681" s="85">
        <v>1</v>
      </c>
      <c r="Y5681" s="86">
        <v>1.28</v>
      </c>
      <c r="Z5681" s="82">
        <v>5</v>
      </c>
      <c r="AA5681" s="87">
        <v>0.25600000000000001</v>
      </c>
      <c r="AB5681" s="83">
        <v>0</v>
      </c>
      <c r="AC5681" s="89">
        <v>0</v>
      </c>
      <c r="AD5681" s="90">
        <v>43629</v>
      </c>
      <c r="AE5681" s="90">
        <v>43630</v>
      </c>
      <c r="AF5681" s="82">
        <v>1</v>
      </c>
      <c r="AG5681" s="84" t="s">
        <v>53</v>
      </c>
      <c r="AH5681" s="83">
        <v>0</v>
      </c>
      <c r="AI5681" s="89">
        <v>0</v>
      </c>
      <c r="AJ5681" s="89">
        <v>0</v>
      </c>
      <c r="AK5681" s="60" t="str">
        <f>+IF(Tabla1[[#This Row],[REQUEST_TY]]="SR MANTENIMIENTO CORRECTIVO", "EMERGENCIA", "OTROS")</f>
        <v>EMERGENCIA</v>
      </c>
      <c r="AL5681" s="6" t="str">
        <f>+_xlfn.IFS(Tabla1[[#This Row],[Veces obj]]&lt;=1,"0-1",Tabla1[[#This Row],[Veces obj]]&lt;=2,"1-2",Tabla1[[#This Row],[Veces obj]]&lt;=3,"2-3",TRUE,"&gt;3")</f>
        <v>0-1</v>
      </c>
      <c r="AM5681" s="60" t="str">
        <f>+_xlfn.IFS(MONTH(Tabla1[[#This Row],[MES]])&lt;=3,"Q1",MONTH(Tabla1[[#This Row],[MES]])&lt;=6,"Q2",MONTH(Tabla1[[#This Row],[MES]])&lt;=9,"Q3",TRUE,"Q4")</f>
        <v>Q2</v>
      </c>
      <c r="AN5681" s="15" t="str">
        <f>+IFERROR(VLOOKUP(Tabla1[[#This Row],[CUENTA]],CTAS[],2,0),"OTROS")</f>
        <v>OTROS</v>
      </c>
      <c r="AP5681" s="15" t="str">
        <f>+IFERROR(VLOOKUP(Tabla1[[#This Row],[EMPLEADO]],IS[],3,0),"OTROS")</f>
        <v>OTROS</v>
      </c>
      <c r="AQ5681" s="15" t="str">
        <f>+IFERROR(VLOOKUP(Tabla1[[#This Row],[EMPLEADO]],IS[[NÓMINA]:[INGENIERO]],2,0),"OTROS")</f>
        <v>OTROS</v>
      </c>
    </row>
    <row r="5682" spans="1:43" x14ac:dyDescent="0.25">
      <c r="A5682" s="28" t="s">
        <v>14528</v>
      </c>
      <c r="B5682" s="29">
        <v>1</v>
      </c>
      <c r="C5682" s="29" t="s">
        <v>15721</v>
      </c>
      <c r="D5682" s="30" t="s">
        <v>38</v>
      </c>
      <c r="E5682" s="31" t="s">
        <v>113</v>
      </c>
      <c r="F5682" s="31" t="s">
        <v>15722</v>
      </c>
      <c r="G5682" s="88" t="s">
        <v>10613</v>
      </c>
      <c r="H5682" s="29" t="s">
        <v>679</v>
      </c>
      <c r="I5682" s="32" t="s">
        <v>43</v>
      </c>
      <c r="J5682" s="29" t="s">
        <v>8</v>
      </c>
      <c r="K5682" s="33" t="s">
        <v>125</v>
      </c>
      <c r="L5682" s="33" t="s">
        <v>675</v>
      </c>
      <c r="M5682" s="29" t="s">
        <v>310</v>
      </c>
      <c r="N5682" s="29">
        <v>0</v>
      </c>
      <c r="O5682" s="29" t="s">
        <v>47</v>
      </c>
      <c r="P5682" s="33">
        <v>69</v>
      </c>
      <c r="Q5682" s="33" t="s">
        <v>48</v>
      </c>
      <c r="R5682" s="80" t="s">
        <v>49</v>
      </c>
      <c r="S5682" s="81" t="s">
        <v>50</v>
      </c>
      <c r="T5682" s="81" t="s">
        <v>51</v>
      </c>
      <c r="U5682" s="82" t="s">
        <v>52</v>
      </c>
      <c r="V5682" s="83">
        <v>1.05</v>
      </c>
      <c r="W5682" s="89">
        <v>750.75000000000011</v>
      </c>
      <c r="X5682" s="85">
        <v>1</v>
      </c>
      <c r="Y5682" s="86">
        <v>1.1200000000000001</v>
      </c>
      <c r="Z5682" s="82">
        <v>5</v>
      </c>
      <c r="AA5682" s="87">
        <v>0.22400000000000003</v>
      </c>
      <c r="AB5682" s="83">
        <v>0</v>
      </c>
      <c r="AC5682" s="89">
        <v>0</v>
      </c>
      <c r="AD5682" s="90">
        <v>43629</v>
      </c>
      <c r="AE5682" s="90">
        <v>43630</v>
      </c>
      <c r="AF5682" s="82">
        <v>1</v>
      </c>
      <c r="AG5682" s="84" t="s">
        <v>53</v>
      </c>
      <c r="AH5682" s="83">
        <v>0</v>
      </c>
      <c r="AI5682" s="89">
        <v>0</v>
      </c>
      <c r="AJ5682" s="89">
        <v>0</v>
      </c>
      <c r="AK5682" s="60" t="str">
        <f>+IF(Tabla1[[#This Row],[REQUEST_TY]]="SR MANTENIMIENTO CORRECTIVO", "EMERGENCIA", "OTROS")</f>
        <v>EMERGENCIA</v>
      </c>
      <c r="AL5682" s="6" t="str">
        <f>+_xlfn.IFS(Tabla1[[#This Row],[Veces obj]]&lt;=1,"0-1",Tabla1[[#This Row],[Veces obj]]&lt;=2,"1-2",Tabla1[[#This Row],[Veces obj]]&lt;=3,"2-3",TRUE,"&gt;3")</f>
        <v>0-1</v>
      </c>
      <c r="AM5682" s="60" t="str">
        <f>+_xlfn.IFS(MONTH(Tabla1[[#This Row],[MES]])&lt;=3,"Q1",MONTH(Tabla1[[#This Row],[MES]])&lt;=6,"Q2",MONTH(Tabla1[[#This Row],[MES]])&lt;=9,"Q3",TRUE,"Q4")</f>
        <v>Q2</v>
      </c>
      <c r="AN5682" s="15" t="str">
        <f>+IFERROR(VLOOKUP(Tabla1[[#This Row],[CUENTA]],CTAS[],2,0),"OTROS")</f>
        <v>OTROS</v>
      </c>
      <c r="AP5682" s="15" t="str">
        <f>+IFERROR(VLOOKUP(Tabla1[[#This Row],[EMPLEADO]],IS[],3,0),"OTROS")</f>
        <v>OTROS</v>
      </c>
      <c r="AQ5682" s="15" t="str">
        <f>+IFERROR(VLOOKUP(Tabla1[[#This Row],[EMPLEADO]],IS[[NÓMINA]:[INGENIERO]],2,0),"OTROS")</f>
        <v>OTROS</v>
      </c>
    </row>
    <row r="5683" spans="1:43" x14ac:dyDescent="0.25">
      <c r="A5683" s="28" t="s">
        <v>14528</v>
      </c>
      <c r="B5683" s="29">
        <v>1</v>
      </c>
      <c r="C5683" s="29" t="s">
        <v>15723</v>
      </c>
      <c r="D5683" s="30" t="s">
        <v>38</v>
      </c>
      <c r="E5683" s="31" t="s">
        <v>865</v>
      </c>
      <c r="F5683" s="31" t="s">
        <v>15724</v>
      </c>
      <c r="G5683" s="88" t="s">
        <v>867</v>
      </c>
      <c r="H5683" s="29" t="s">
        <v>868</v>
      </c>
      <c r="I5683" s="32" t="s">
        <v>43</v>
      </c>
      <c r="J5683" s="29" t="s">
        <v>8</v>
      </c>
      <c r="K5683" s="33" t="s">
        <v>869</v>
      </c>
      <c r="L5683" s="33" t="s">
        <v>870</v>
      </c>
      <c r="M5683" s="29" t="s">
        <v>871</v>
      </c>
      <c r="N5683" s="29">
        <v>1</v>
      </c>
      <c r="O5683" s="29" t="s">
        <v>47</v>
      </c>
      <c r="P5683" s="33">
        <v>1</v>
      </c>
      <c r="Q5683" s="33" t="s">
        <v>388</v>
      </c>
      <c r="R5683" s="80" t="s">
        <v>440</v>
      </c>
      <c r="S5683" s="81" t="s">
        <v>139</v>
      </c>
      <c r="T5683" s="81" t="s">
        <v>51</v>
      </c>
      <c r="U5683" s="82" t="s">
        <v>872</v>
      </c>
      <c r="V5683" s="83">
        <v>0</v>
      </c>
      <c r="W5683" s="89">
        <v>0</v>
      </c>
      <c r="X5683" s="85">
        <v>1</v>
      </c>
      <c r="Y5683" s="86">
        <v>0.76</v>
      </c>
      <c r="Z5683" s="82">
        <v>4</v>
      </c>
      <c r="AA5683" s="87">
        <v>0.19</v>
      </c>
      <c r="AB5683" s="83">
        <v>0</v>
      </c>
      <c r="AC5683" s="89">
        <v>0</v>
      </c>
      <c r="AD5683" s="90">
        <v>43630</v>
      </c>
      <c r="AE5683" s="90">
        <v>43630</v>
      </c>
      <c r="AF5683" s="82">
        <v>0</v>
      </c>
      <c r="AG5683" s="84" t="s">
        <v>53</v>
      </c>
      <c r="AH5683" s="83">
        <v>0</v>
      </c>
      <c r="AI5683" s="89">
        <v>0</v>
      </c>
      <c r="AJ5683" s="89">
        <v>0</v>
      </c>
      <c r="AK5683" s="60" t="str">
        <f>+IF(Tabla1[[#This Row],[REQUEST_TY]]="SR MANTENIMIENTO CORRECTIVO", "EMERGENCIA", "OTROS")</f>
        <v>EMERGENCIA</v>
      </c>
      <c r="AL5683" s="6" t="str">
        <f>+_xlfn.IFS(Tabla1[[#This Row],[Veces obj]]&lt;=1,"0-1",Tabla1[[#This Row],[Veces obj]]&lt;=2,"1-2",Tabla1[[#This Row],[Veces obj]]&lt;=3,"2-3",TRUE,"&gt;3")</f>
        <v>0-1</v>
      </c>
      <c r="AM5683" s="60" t="str">
        <f>+_xlfn.IFS(MONTH(Tabla1[[#This Row],[MES]])&lt;=3,"Q1",MONTH(Tabla1[[#This Row],[MES]])&lt;=6,"Q2",MONTH(Tabla1[[#This Row],[MES]])&lt;=9,"Q3",TRUE,"Q4")</f>
        <v>Q2</v>
      </c>
      <c r="AN5683" s="15" t="str">
        <f>+IFERROR(VLOOKUP(Tabla1[[#This Row],[CUENTA]],CTAS[],2,0),"OTROS")</f>
        <v>OTROS</v>
      </c>
      <c r="AP5683" s="15" t="str">
        <f>+IFERROR(VLOOKUP(Tabla1[[#This Row],[EMPLEADO]],IS[],3,0),"OTROS")</f>
        <v>OTROS</v>
      </c>
      <c r="AQ5683" s="15" t="str">
        <f>+IFERROR(VLOOKUP(Tabla1[[#This Row],[EMPLEADO]],IS[[NÓMINA]:[INGENIERO]],2,0),"OTROS")</f>
        <v>OTROS</v>
      </c>
    </row>
    <row r="5684" spans="1:43" x14ac:dyDescent="0.25">
      <c r="A5684" s="28" t="s">
        <v>14528</v>
      </c>
      <c r="B5684" s="29">
        <v>1</v>
      </c>
      <c r="C5684" s="29" t="s">
        <v>15725</v>
      </c>
      <c r="D5684" s="30" t="s">
        <v>38</v>
      </c>
      <c r="E5684" s="31" t="s">
        <v>5920</v>
      </c>
      <c r="F5684" s="31" t="s">
        <v>15726</v>
      </c>
      <c r="G5684" s="88" t="s">
        <v>15727</v>
      </c>
      <c r="H5684" s="29" t="s">
        <v>8227</v>
      </c>
      <c r="I5684" s="32" t="s">
        <v>43</v>
      </c>
      <c r="J5684" s="29" t="s">
        <v>8</v>
      </c>
      <c r="K5684" s="33" t="s">
        <v>528</v>
      </c>
      <c r="L5684" s="33" t="s">
        <v>8228</v>
      </c>
      <c r="M5684" s="29" t="s">
        <v>8229</v>
      </c>
      <c r="N5684" s="29">
        <v>1</v>
      </c>
      <c r="O5684" s="29" t="s">
        <v>47</v>
      </c>
      <c r="P5684" s="33">
        <v>51</v>
      </c>
      <c r="Q5684" s="33" t="s">
        <v>82</v>
      </c>
      <c r="R5684" s="80" t="s">
        <v>153</v>
      </c>
      <c r="S5684" s="81" t="s">
        <v>50</v>
      </c>
      <c r="T5684" s="81" t="s">
        <v>51</v>
      </c>
      <c r="U5684" s="82" t="s">
        <v>120</v>
      </c>
      <c r="V5684" s="83">
        <v>0.8</v>
      </c>
      <c r="W5684" s="89">
        <v>0</v>
      </c>
      <c r="X5684" s="85">
        <v>1</v>
      </c>
      <c r="Y5684" s="86">
        <v>0.9</v>
      </c>
      <c r="Z5684" s="82">
        <v>5</v>
      </c>
      <c r="AA5684" s="87">
        <v>0.18</v>
      </c>
      <c r="AB5684" s="83">
        <v>0</v>
      </c>
      <c r="AC5684" s="89">
        <v>0</v>
      </c>
      <c r="AD5684" s="90">
        <v>43630</v>
      </c>
      <c r="AE5684" s="90">
        <v>43630</v>
      </c>
      <c r="AF5684" s="82">
        <v>0</v>
      </c>
      <c r="AG5684" s="84" t="s">
        <v>53</v>
      </c>
      <c r="AH5684" s="83">
        <v>0</v>
      </c>
      <c r="AI5684" s="89">
        <v>0</v>
      </c>
      <c r="AJ5684" s="89">
        <v>0</v>
      </c>
      <c r="AK5684" s="60" t="str">
        <f>+IF(Tabla1[[#This Row],[REQUEST_TY]]="SR MANTENIMIENTO CORRECTIVO", "EMERGENCIA", "OTROS")</f>
        <v>EMERGENCIA</v>
      </c>
      <c r="AL5684" s="6" t="str">
        <f>+_xlfn.IFS(Tabla1[[#This Row],[Veces obj]]&lt;=1,"0-1",Tabla1[[#This Row],[Veces obj]]&lt;=2,"1-2",Tabla1[[#This Row],[Veces obj]]&lt;=3,"2-3",TRUE,"&gt;3")</f>
        <v>0-1</v>
      </c>
      <c r="AM5684" s="60" t="str">
        <f>+_xlfn.IFS(MONTH(Tabla1[[#This Row],[MES]])&lt;=3,"Q1",MONTH(Tabla1[[#This Row],[MES]])&lt;=6,"Q2",MONTH(Tabla1[[#This Row],[MES]])&lt;=9,"Q3",TRUE,"Q4")</f>
        <v>Q2</v>
      </c>
      <c r="AN5684" s="15" t="str">
        <f>+IFERROR(VLOOKUP(Tabla1[[#This Row],[CUENTA]],CTAS[],2,0),"OTROS")</f>
        <v>OTROS</v>
      </c>
      <c r="AP5684" s="15" t="str">
        <f>+IFERROR(VLOOKUP(Tabla1[[#This Row],[EMPLEADO]],IS[],3,0),"OTROS")</f>
        <v>OTROS</v>
      </c>
      <c r="AQ5684" s="15" t="str">
        <f>+IFERROR(VLOOKUP(Tabla1[[#This Row],[EMPLEADO]],IS[[NÓMINA]:[INGENIERO]],2,0),"OTROS")</f>
        <v>OTROS</v>
      </c>
    </row>
    <row r="5685" spans="1:43" x14ac:dyDescent="0.25">
      <c r="A5685" s="28" t="s">
        <v>14528</v>
      </c>
      <c r="B5685" s="29">
        <v>1</v>
      </c>
      <c r="C5685" s="29" t="s">
        <v>15728</v>
      </c>
      <c r="D5685" s="30" t="s">
        <v>38</v>
      </c>
      <c r="E5685" s="31" t="s">
        <v>217</v>
      </c>
      <c r="F5685" s="31" t="s">
        <v>15620</v>
      </c>
      <c r="G5685" s="88" t="s">
        <v>2212</v>
      </c>
      <c r="H5685" s="29" t="s">
        <v>213</v>
      </c>
      <c r="I5685" s="32" t="s">
        <v>43</v>
      </c>
      <c r="J5685" s="29" t="s">
        <v>8</v>
      </c>
      <c r="K5685" s="33" t="s">
        <v>59</v>
      </c>
      <c r="L5685" s="33" t="s">
        <v>1075</v>
      </c>
      <c r="M5685" s="29" t="s">
        <v>215</v>
      </c>
      <c r="N5685" s="29">
        <v>0</v>
      </c>
      <c r="O5685" s="29" t="s">
        <v>47</v>
      </c>
      <c r="P5685" s="33">
        <v>8</v>
      </c>
      <c r="Q5685" s="33" t="s">
        <v>194</v>
      </c>
      <c r="R5685" s="80" t="s">
        <v>223</v>
      </c>
      <c r="S5685" s="81" t="s">
        <v>139</v>
      </c>
      <c r="T5685" s="81" t="s">
        <v>51</v>
      </c>
      <c r="U5685" s="82" t="s">
        <v>224</v>
      </c>
      <c r="V5685" s="83">
        <v>0.8</v>
      </c>
      <c r="W5685" s="89">
        <v>1258.4000000000003</v>
      </c>
      <c r="X5685" s="85">
        <v>1</v>
      </c>
      <c r="Y5685" s="86">
        <v>1.1100000000000001</v>
      </c>
      <c r="Z5685" s="82">
        <v>4</v>
      </c>
      <c r="AA5685" s="87">
        <v>0.27750000000000002</v>
      </c>
      <c r="AB5685" s="83">
        <v>0</v>
      </c>
      <c r="AC5685" s="89">
        <v>0</v>
      </c>
      <c r="AD5685" s="90">
        <v>43630</v>
      </c>
      <c r="AE5685" s="90">
        <v>43630</v>
      </c>
      <c r="AF5685" s="82">
        <v>0</v>
      </c>
      <c r="AG5685" s="84" t="s">
        <v>53</v>
      </c>
      <c r="AH5685" s="83">
        <v>0</v>
      </c>
      <c r="AI5685" s="89">
        <v>0</v>
      </c>
      <c r="AJ5685" s="89">
        <v>0</v>
      </c>
      <c r="AK5685" s="60" t="str">
        <f>+IF(Tabla1[[#This Row],[REQUEST_TY]]="SR MANTENIMIENTO CORRECTIVO", "EMERGENCIA", "OTROS")</f>
        <v>EMERGENCIA</v>
      </c>
      <c r="AL5685" s="6" t="str">
        <f>+_xlfn.IFS(Tabla1[[#This Row],[Veces obj]]&lt;=1,"0-1",Tabla1[[#This Row],[Veces obj]]&lt;=2,"1-2",Tabla1[[#This Row],[Veces obj]]&lt;=3,"2-3",TRUE,"&gt;3")</f>
        <v>0-1</v>
      </c>
      <c r="AM5685" s="60" t="str">
        <f>+_xlfn.IFS(MONTH(Tabla1[[#This Row],[MES]])&lt;=3,"Q1",MONTH(Tabla1[[#This Row],[MES]])&lt;=6,"Q2",MONTH(Tabla1[[#This Row],[MES]])&lt;=9,"Q3",TRUE,"Q4")</f>
        <v>Q2</v>
      </c>
      <c r="AN5685" s="15" t="str">
        <f>+IFERROR(VLOOKUP(Tabla1[[#This Row],[CUENTA]],CTAS[],2,0),"OTROS")</f>
        <v>OTROS</v>
      </c>
      <c r="AP5685" s="15" t="str">
        <f>+IFERROR(VLOOKUP(Tabla1[[#This Row],[EMPLEADO]],IS[],3,0),"OTROS")</f>
        <v>OTROS</v>
      </c>
      <c r="AQ5685" s="15" t="str">
        <f>+IFERROR(VLOOKUP(Tabla1[[#This Row],[EMPLEADO]],IS[[NÓMINA]:[INGENIERO]],2,0),"OTROS")</f>
        <v>OTROS</v>
      </c>
    </row>
    <row r="5686" spans="1:43" x14ac:dyDescent="0.25">
      <c r="A5686" s="28" t="s">
        <v>14528</v>
      </c>
      <c r="B5686" s="29">
        <v>1</v>
      </c>
      <c r="C5686" s="29" t="s">
        <v>15729</v>
      </c>
      <c r="D5686" s="30" t="s">
        <v>38</v>
      </c>
      <c r="E5686" s="31" t="s">
        <v>176</v>
      </c>
      <c r="F5686" s="31" t="s">
        <v>15730</v>
      </c>
      <c r="G5686" s="88" t="s">
        <v>1390</v>
      </c>
      <c r="H5686" s="29" t="s">
        <v>1130</v>
      </c>
      <c r="I5686" s="32" t="s">
        <v>43</v>
      </c>
      <c r="J5686" s="29" t="s">
        <v>8</v>
      </c>
      <c r="K5686" s="33" t="s">
        <v>179</v>
      </c>
      <c r="L5686" s="33" t="s">
        <v>1391</v>
      </c>
      <c r="M5686" s="29" t="s">
        <v>1392</v>
      </c>
      <c r="N5686" s="29">
        <v>0</v>
      </c>
      <c r="O5686" s="29" t="s">
        <v>47</v>
      </c>
      <c r="P5686" s="33">
        <v>76</v>
      </c>
      <c r="Q5686" s="33" t="s">
        <v>48</v>
      </c>
      <c r="R5686" s="80" t="s">
        <v>49</v>
      </c>
      <c r="S5686" s="81" t="s">
        <v>50</v>
      </c>
      <c r="T5686" s="81" t="s">
        <v>51</v>
      </c>
      <c r="U5686" s="82" t="s">
        <v>52</v>
      </c>
      <c r="V5686" s="83">
        <v>1.05</v>
      </c>
      <c r="W5686" s="89">
        <v>750.75000000000011</v>
      </c>
      <c r="X5686" s="85">
        <v>1</v>
      </c>
      <c r="Y5686" s="86">
        <v>2.0699999999999998</v>
      </c>
      <c r="Z5686" s="82">
        <v>5</v>
      </c>
      <c r="AA5686" s="87">
        <v>0.41399999999999998</v>
      </c>
      <c r="AB5686" s="83">
        <v>0</v>
      </c>
      <c r="AC5686" s="89">
        <v>0</v>
      </c>
      <c r="AD5686" s="90">
        <v>43630</v>
      </c>
      <c r="AE5686" s="90">
        <v>43630</v>
      </c>
      <c r="AF5686" s="82">
        <v>0</v>
      </c>
      <c r="AG5686" s="84" t="s">
        <v>53</v>
      </c>
      <c r="AH5686" s="83">
        <v>0</v>
      </c>
      <c r="AI5686" s="89">
        <v>0</v>
      </c>
      <c r="AJ5686" s="89">
        <v>0</v>
      </c>
      <c r="AK5686" s="60" t="str">
        <f>+IF(Tabla1[[#This Row],[REQUEST_TY]]="SR MANTENIMIENTO CORRECTIVO", "EMERGENCIA", "OTROS")</f>
        <v>EMERGENCIA</v>
      </c>
      <c r="AL5686" s="6" t="str">
        <f>+_xlfn.IFS(Tabla1[[#This Row],[Veces obj]]&lt;=1,"0-1",Tabla1[[#This Row],[Veces obj]]&lt;=2,"1-2",Tabla1[[#This Row],[Veces obj]]&lt;=3,"2-3",TRUE,"&gt;3")</f>
        <v>0-1</v>
      </c>
      <c r="AM5686" s="60" t="str">
        <f>+_xlfn.IFS(MONTH(Tabla1[[#This Row],[MES]])&lt;=3,"Q1",MONTH(Tabla1[[#This Row],[MES]])&lt;=6,"Q2",MONTH(Tabla1[[#This Row],[MES]])&lt;=9,"Q3",TRUE,"Q4")</f>
        <v>Q2</v>
      </c>
      <c r="AN5686" s="15" t="str">
        <f>+IFERROR(VLOOKUP(Tabla1[[#This Row],[CUENTA]],CTAS[],2,0),"OTROS")</f>
        <v>OTROS</v>
      </c>
      <c r="AP5686" s="15" t="str">
        <f>+IFERROR(VLOOKUP(Tabla1[[#This Row],[EMPLEADO]],IS[],3,0),"OTROS")</f>
        <v>OTROS</v>
      </c>
      <c r="AQ5686" s="15" t="str">
        <f>+IFERROR(VLOOKUP(Tabla1[[#This Row],[EMPLEADO]],IS[[NÓMINA]:[INGENIERO]],2,0),"OTROS")</f>
        <v>OTROS</v>
      </c>
    </row>
    <row r="5687" spans="1:43" x14ac:dyDescent="0.25">
      <c r="A5687" s="28" t="s">
        <v>14528</v>
      </c>
      <c r="B5687" s="29">
        <v>1</v>
      </c>
      <c r="C5687" s="29" t="s">
        <v>15731</v>
      </c>
      <c r="D5687" s="30" t="s">
        <v>38</v>
      </c>
      <c r="E5687" s="31" t="s">
        <v>312</v>
      </c>
      <c r="F5687" s="31" t="s">
        <v>15732</v>
      </c>
      <c r="G5687" s="88" t="s">
        <v>13283</v>
      </c>
      <c r="H5687" s="29" t="s">
        <v>915</v>
      </c>
      <c r="I5687" s="32" t="s">
        <v>43</v>
      </c>
      <c r="J5687" s="29" t="s">
        <v>8</v>
      </c>
      <c r="K5687" s="33" t="s">
        <v>59</v>
      </c>
      <c r="L5687" s="33" t="s">
        <v>946</v>
      </c>
      <c r="M5687" s="29" t="s">
        <v>316</v>
      </c>
      <c r="N5687" s="29">
        <v>0</v>
      </c>
      <c r="O5687" s="29" t="s">
        <v>47</v>
      </c>
      <c r="P5687" s="33">
        <v>27</v>
      </c>
      <c r="Q5687" s="33" t="s">
        <v>62</v>
      </c>
      <c r="R5687" s="80" t="s">
        <v>317</v>
      </c>
      <c r="S5687" s="81" t="s">
        <v>318</v>
      </c>
      <c r="T5687" s="81" t="s">
        <v>51</v>
      </c>
      <c r="U5687" s="82" t="s">
        <v>262</v>
      </c>
      <c r="V5687" s="83">
        <v>1.05</v>
      </c>
      <c r="W5687" s="89">
        <v>1651.6500000000003</v>
      </c>
      <c r="X5687" s="85">
        <v>1</v>
      </c>
      <c r="Y5687" s="86">
        <v>1.43</v>
      </c>
      <c r="Z5687" s="82">
        <v>4</v>
      </c>
      <c r="AA5687" s="87">
        <v>0.35749999999999998</v>
      </c>
      <c r="AB5687" s="83">
        <v>0</v>
      </c>
      <c r="AC5687" s="89">
        <v>0</v>
      </c>
      <c r="AD5687" s="90">
        <v>43630</v>
      </c>
      <c r="AE5687" s="90">
        <v>43630</v>
      </c>
      <c r="AF5687" s="82">
        <v>0</v>
      </c>
      <c r="AG5687" s="84" t="s">
        <v>53</v>
      </c>
      <c r="AH5687" s="83">
        <v>0</v>
      </c>
      <c r="AI5687" s="89">
        <v>0</v>
      </c>
      <c r="AJ5687" s="89">
        <v>0</v>
      </c>
      <c r="AK5687" s="60" t="str">
        <f>+IF(Tabla1[[#This Row],[REQUEST_TY]]="SR MANTENIMIENTO CORRECTIVO", "EMERGENCIA", "OTROS")</f>
        <v>EMERGENCIA</v>
      </c>
      <c r="AL5687" s="6" t="str">
        <f>+_xlfn.IFS(Tabla1[[#This Row],[Veces obj]]&lt;=1,"0-1",Tabla1[[#This Row],[Veces obj]]&lt;=2,"1-2",Tabla1[[#This Row],[Veces obj]]&lt;=3,"2-3",TRUE,"&gt;3")</f>
        <v>0-1</v>
      </c>
      <c r="AM5687" s="60" t="str">
        <f>+_xlfn.IFS(MONTH(Tabla1[[#This Row],[MES]])&lt;=3,"Q1",MONTH(Tabla1[[#This Row],[MES]])&lt;=6,"Q2",MONTH(Tabla1[[#This Row],[MES]])&lt;=9,"Q3",TRUE,"Q4")</f>
        <v>Q2</v>
      </c>
      <c r="AN5687" s="15" t="str">
        <f>+IFERROR(VLOOKUP(Tabla1[[#This Row],[CUENTA]],CTAS[],2,0),"OTROS")</f>
        <v>OTROS</v>
      </c>
      <c r="AP5687" s="15" t="str">
        <f>+IFERROR(VLOOKUP(Tabla1[[#This Row],[EMPLEADO]],IS[],3,0),"OTROS")</f>
        <v>OTROS</v>
      </c>
      <c r="AQ5687" s="15" t="str">
        <f>+IFERROR(VLOOKUP(Tabla1[[#This Row],[EMPLEADO]],IS[[NÓMINA]:[INGENIERO]],2,0),"OTROS")</f>
        <v>OTROS</v>
      </c>
    </row>
    <row r="5688" spans="1:43" x14ac:dyDescent="0.25">
      <c r="A5688" s="28" t="s">
        <v>14528</v>
      </c>
      <c r="B5688" s="29">
        <v>1</v>
      </c>
      <c r="C5688" s="29" t="s">
        <v>15733</v>
      </c>
      <c r="D5688" s="30" t="s">
        <v>38</v>
      </c>
      <c r="E5688" s="31" t="s">
        <v>133</v>
      </c>
      <c r="F5688" s="31" t="s">
        <v>15734</v>
      </c>
      <c r="G5688" s="88" t="s">
        <v>1898</v>
      </c>
      <c r="H5688" s="29" t="s">
        <v>106</v>
      </c>
      <c r="I5688" s="32" t="s">
        <v>43</v>
      </c>
      <c r="J5688" s="29" t="s">
        <v>8</v>
      </c>
      <c r="K5688" s="33" t="s">
        <v>59</v>
      </c>
      <c r="L5688" s="33" t="s">
        <v>315</v>
      </c>
      <c r="M5688" s="29" t="s">
        <v>316</v>
      </c>
      <c r="N5688" s="29">
        <v>0</v>
      </c>
      <c r="O5688" s="29" t="s">
        <v>47</v>
      </c>
      <c r="P5688" s="33">
        <v>32</v>
      </c>
      <c r="Q5688" s="33" t="s">
        <v>82</v>
      </c>
      <c r="R5688" s="80" t="s">
        <v>138</v>
      </c>
      <c r="S5688" s="81" t="s">
        <v>139</v>
      </c>
      <c r="T5688" s="81" t="s">
        <v>51</v>
      </c>
      <c r="U5688" s="82" t="s">
        <v>140</v>
      </c>
      <c r="V5688" s="83">
        <v>1.1000000000000001</v>
      </c>
      <c r="W5688" s="89">
        <v>1730.3000000000004</v>
      </c>
      <c r="X5688" s="85">
        <v>1</v>
      </c>
      <c r="Y5688" s="86">
        <v>0.95</v>
      </c>
      <c r="Z5688" s="82">
        <v>4</v>
      </c>
      <c r="AA5688" s="87">
        <v>0.23749999999999999</v>
      </c>
      <c r="AB5688" s="83">
        <v>0</v>
      </c>
      <c r="AC5688" s="89">
        <v>0</v>
      </c>
      <c r="AD5688" s="90">
        <v>43630</v>
      </c>
      <c r="AE5688" s="90">
        <v>43630</v>
      </c>
      <c r="AF5688" s="82">
        <v>0</v>
      </c>
      <c r="AG5688" s="84" t="s">
        <v>53</v>
      </c>
      <c r="AH5688" s="83">
        <v>0</v>
      </c>
      <c r="AI5688" s="89">
        <v>0</v>
      </c>
      <c r="AJ5688" s="89">
        <v>0</v>
      </c>
      <c r="AK5688" s="60" t="str">
        <f>+IF(Tabla1[[#This Row],[REQUEST_TY]]="SR MANTENIMIENTO CORRECTIVO", "EMERGENCIA", "OTROS")</f>
        <v>EMERGENCIA</v>
      </c>
      <c r="AL5688" s="6" t="str">
        <f>+_xlfn.IFS(Tabla1[[#This Row],[Veces obj]]&lt;=1,"0-1",Tabla1[[#This Row],[Veces obj]]&lt;=2,"1-2",Tabla1[[#This Row],[Veces obj]]&lt;=3,"2-3",TRUE,"&gt;3")</f>
        <v>0-1</v>
      </c>
      <c r="AM5688" s="60" t="str">
        <f>+_xlfn.IFS(MONTH(Tabla1[[#This Row],[MES]])&lt;=3,"Q1",MONTH(Tabla1[[#This Row],[MES]])&lt;=6,"Q2",MONTH(Tabla1[[#This Row],[MES]])&lt;=9,"Q3",TRUE,"Q4")</f>
        <v>Q2</v>
      </c>
      <c r="AN5688" s="15" t="str">
        <f>+IFERROR(VLOOKUP(Tabla1[[#This Row],[CUENTA]],CTAS[],2,0),"OTROS")</f>
        <v>OTROS</v>
      </c>
      <c r="AP5688" s="15" t="str">
        <f>+IFERROR(VLOOKUP(Tabla1[[#This Row],[EMPLEADO]],IS[],3,0),"OTROS")</f>
        <v>OTROS</v>
      </c>
      <c r="AQ5688" s="15" t="str">
        <f>+IFERROR(VLOOKUP(Tabla1[[#This Row],[EMPLEADO]],IS[[NÓMINA]:[INGENIERO]],2,0),"OTROS")</f>
        <v>OTROS</v>
      </c>
    </row>
    <row r="5689" spans="1:43" x14ac:dyDescent="0.25">
      <c r="A5689" s="28" t="s">
        <v>14528</v>
      </c>
      <c r="B5689" s="29">
        <v>1</v>
      </c>
      <c r="C5689" s="29" t="s">
        <v>15735</v>
      </c>
      <c r="D5689" s="30" t="s">
        <v>38</v>
      </c>
      <c r="E5689" s="31" t="s">
        <v>113</v>
      </c>
      <c r="F5689" s="31" t="s">
        <v>15736</v>
      </c>
      <c r="G5689" s="88" t="s">
        <v>15737</v>
      </c>
      <c r="H5689" s="29" t="s">
        <v>574</v>
      </c>
      <c r="I5689" s="32" t="s">
        <v>43</v>
      </c>
      <c r="J5689" s="29" t="s">
        <v>8</v>
      </c>
      <c r="K5689" s="33" t="s">
        <v>199</v>
      </c>
      <c r="L5689" s="33" t="s">
        <v>15738</v>
      </c>
      <c r="M5689" s="29" t="s">
        <v>3269</v>
      </c>
      <c r="N5689" s="29">
        <v>0</v>
      </c>
      <c r="O5689" s="29" t="s">
        <v>47</v>
      </c>
      <c r="P5689" s="33">
        <v>847</v>
      </c>
      <c r="Q5689" s="33" t="s">
        <v>48</v>
      </c>
      <c r="R5689" s="80" t="s">
        <v>49</v>
      </c>
      <c r="S5689" s="81" t="s">
        <v>50</v>
      </c>
      <c r="T5689" s="81" t="s">
        <v>208</v>
      </c>
      <c r="U5689" s="82" t="s">
        <v>52</v>
      </c>
      <c r="V5689" s="83">
        <v>1.05</v>
      </c>
      <c r="W5689" s="89">
        <v>750.75000000000011</v>
      </c>
      <c r="X5689" s="85">
        <v>1</v>
      </c>
      <c r="Y5689" s="86">
        <v>8.1199999999999992</v>
      </c>
      <c r="Z5689" s="82">
        <v>9</v>
      </c>
      <c r="AA5689" s="87">
        <v>0.90222222222222215</v>
      </c>
      <c r="AB5689" s="83">
        <v>0</v>
      </c>
      <c r="AC5689" s="89">
        <v>0</v>
      </c>
      <c r="AD5689" s="90">
        <v>43630</v>
      </c>
      <c r="AE5689" s="90">
        <v>43630</v>
      </c>
      <c r="AF5689" s="82">
        <v>0</v>
      </c>
      <c r="AG5689" s="84" t="s">
        <v>53</v>
      </c>
      <c r="AH5689" s="83">
        <v>0</v>
      </c>
      <c r="AI5689" s="89">
        <v>0</v>
      </c>
      <c r="AJ5689" s="89">
        <v>0</v>
      </c>
      <c r="AK5689" s="60" t="str">
        <f>+IF(Tabla1[[#This Row],[REQUEST_TY]]="SR MANTENIMIENTO CORRECTIVO", "EMERGENCIA", "OTROS")</f>
        <v>EMERGENCIA</v>
      </c>
      <c r="AL5689" s="6" t="str">
        <f>+_xlfn.IFS(Tabla1[[#This Row],[Veces obj]]&lt;=1,"0-1",Tabla1[[#This Row],[Veces obj]]&lt;=2,"1-2",Tabla1[[#This Row],[Veces obj]]&lt;=3,"2-3",TRUE,"&gt;3")</f>
        <v>0-1</v>
      </c>
      <c r="AM5689" s="60" t="str">
        <f>+_xlfn.IFS(MONTH(Tabla1[[#This Row],[MES]])&lt;=3,"Q1",MONTH(Tabla1[[#This Row],[MES]])&lt;=6,"Q2",MONTH(Tabla1[[#This Row],[MES]])&lt;=9,"Q3",TRUE,"Q4")</f>
        <v>Q2</v>
      </c>
      <c r="AN5689" s="15" t="str">
        <f>+IFERROR(VLOOKUP(Tabla1[[#This Row],[CUENTA]],CTAS[],2,0),"OTROS")</f>
        <v>OTROS</v>
      </c>
      <c r="AP5689" s="15" t="str">
        <f>+IFERROR(VLOOKUP(Tabla1[[#This Row],[EMPLEADO]],IS[],3,0),"OTROS")</f>
        <v>OTROS</v>
      </c>
      <c r="AQ5689" s="15" t="str">
        <f>+IFERROR(VLOOKUP(Tabla1[[#This Row],[EMPLEADO]],IS[[NÓMINA]:[INGENIERO]],2,0),"OTROS")</f>
        <v>OTROS</v>
      </c>
    </row>
    <row r="5690" spans="1:43" x14ac:dyDescent="0.25">
      <c r="A5690" s="28" t="s">
        <v>14528</v>
      </c>
      <c r="B5690" s="29">
        <v>1</v>
      </c>
      <c r="C5690" s="29" t="s">
        <v>15739</v>
      </c>
      <c r="D5690" s="30" t="s">
        <v>38</v>
      </c>
      <c r="E5690" s="31" t="s">
        <v>332</v>
      </c>
      <c r="F5690" s="31" t="s">
        <v>15740</v>
      </c>
      <c r="G5690" s="88" t="s">
        <v>470</v>
      </c>
      <c r="H5690" s="29" t="s">
        <v>8581</v>
      </c>
      <c r="I5690" s="32" t="s">
        <v>43</v>
      </c>
      <c r="J5690" s="29" t="s">
        <v>8</v>
      </c>
      <c r="K5690" s="33" t="s">
        <v>59</v>
      </c>
      <c r="L5690" s="33" t="s">
        <v>472</v>
      </c>
      <c r="M5690" s="29" t="s">
        <v>473</v>
      </c>
      <c r="N5690" s="29">
        <v>0</v>
      </c>
      <c r="O5690" s="29" t="s">
        <v>47</v>
      </c>
      <c r="P5690" s="33">
        <v>91</v>
      </c>
      <c r="Q5690" s="33" t="s">
        <v>48</v>
      </c>
      <c r="R5690" s="80" t="s">
        <v>317</v>
      </c>
      <c r="S5690" s="81" t="s">
        <v>318</v>
      </c>
      <c r="T5690" s="81" t="s">
        <v>51</v>
      </c>
      <c r="U5690" s="82" t="s">
        <v>353</v>
      </c>
      <c r="V5690" s="83">
        <v>1.1499999999999999</v>
      </c>
      <c r="W5690" s="89">
        <v>1808.95</v>
      </c>
      <c r="X5690" s="85">
        <v>1</v>
      </c>
      <c r="Y5690" s="86">
        <v>1.32</v>
      </c>
      <c r="Z5690" s="82">
        <v>4</v>
      </c>
      <c r="AA5690" s="87">
        <v>0.33</v>
      </c>
      <c r="AB5690" s="83">
        <v>0</v>
      </c>
      <c r="AC5690" s="89">
        <v>0</v>
      </c>
      <c r="AD5690" s="90">
        <v>43630</v>
      </c>
      <c r="AE5690" s="90">
        <v>43630</v>
      </c>
      <c r="AF5690" s="82">
        <v>0</v>
      </c>
      <c r="AG5690" s="84" t="s">
        <v>53</v>
      </c>
      <c r="AH5690" s="83">
        <v>0</v>
      </c>
      <c r="AI5690" s="89">
        <v>0</v>
      </c>
      <c r="AJ5690" s="89">
        <v>0</v>
      </c>
      <c r="AK5690" s="60" t="str">
        <f>+IF(Tabla1[[#This Row],[REQUEST_TY]]="SR MANTENIMIENTO CORRECTIVO", "EMERGENCIA", "OTROS")</f>
        <v>EMERGENCIA</v>
      </c>
      <c r="AL5690" s="6" t="str">
        <f>+_xlfn.IFS(Tabla1[[#This Row],[Veces obj]]&lt;=1,"0-1",Tabla1[[#This Row],[Veces obj]]&lt;=2,"1-2",Tabla1[[#This Row],[Veces obj]]&lt;=3,"2-3",TRUE,"&gt;3")</f>
        <v>0-1</v>
      </c>
      <c r="AM5690" s="60" t="str">
        <f>+_xlfn.IFS(MONTH(Tabla1[[#This Row],[MES]])&lt;=3,"Q1",MONTH(Tabla1[[#This Row],[MES]])&lt;=6,"Q2",MONTH(Tabla1[[#This Row],[MES]])&lt;=9,"Q3",TRUE,"Q4")</f>
        <v>Q2</v>
      </c>
      <c r="AN5690" s="15" t="str">
        <f>+IFERROR(VLOOKUP(Tabla1[[#This Row],[CUENTA]],CTAS[],2,0),"OTROS")</f>
        <v>OTROS</v>
      </c>
      <c r="AP5690" s="15" t="str">
        <f>+IFERROR(VLOOKUP(Tabla1[[#This Row],[EMPLEADO]],IS[],3,0),"OTROS")</f>
        <v>OTROS</v>
      </c>
      <c r="AQ5690" s="15" t="str">
        <f>+IFERROR(VLOOKUP(Tabla1[[#This Row],[EMPLEADO]],IS[[NÓMINA]:[INGENIERO]],2,0),"OTROS")</f>
        <v>OTROS</v>
      </c>
    </row>
    <row r="5691" spans="1:43" x14ac:dyDescent="0.25">
      <c r="A5691" s="28" t="s">
        <v>14528</v>
      </c>
      <c r="B5691" s="29">
        <v>1</v>
      </c>
      <c r="C5691" s="29" t="s">
        <v>15741</v>
      </c>
      <c r="D5691" s="30" t="s">
        <v>38</v>
      </c>
      <c r="E5691" s="31" t="s">
        <v>535</v>
      </c>
      <c r="F5691" s="31" t="s">
        <v>15742</v>
      </c>
      <c r="G5691" s="88" t="s">
        <v>4862</v>
      </c>
      <c r="H5691" s="29" t="s">
        <v>204</v>
      </c>
      <c r="I5691" s="32" t="s">
        <v>43</v>
      </c>
      <c r="J5691" s="29" t="s">
        <v>8</v>
      </c>
      <c r="K5691" s="33" t="s">
        <v>117</v>
      </c>
      <c r="L5691" s="33" t="s">
        <v>4863</v>
      </c>
      <c r="M5691" s="29" t="s">
        <v>4864</v>
      </c>
      <c r="N5691" s="29">
        <v>0</v>
      </c>
      <c r="O5691" s="29" t="s">
        <v>47</v>
      </c>
      <c r="P5691" s="33">
        <v>132</v>
      </c>
      <c r="Q5691" s="33" t="s">
        <v>48</v>
      </c>
      <c r="R5691" s="80" t="s">
        <v>49</v>
      </c>
      <c r="S5691" s="81" t="s">
        <v>50</v>
      </c>
      <c r="T5691" s="81" t="s">
        <v>51</v>
      </c>
      <c r="U5691" s="82" t="s">
        <v>52</v>
      </c>
      <c r="V5691" s="83">
        <v>1.05</v>
      </c>
      <c r="W5691" s="89">
        <v>750.75000000000011</v>
      </c>
      <c r="X5691" s="85">
        <v>1</v>
      </c>
      <c r="Y5691" s="86">
        <v>6.6</v>
      </c>
      <c r="Z5691" s="82">
        <v>5</v>
      </c>
      <c r="AA5691" s="87">
        <v>1.3199999999999998</v>
      </c>
      <c r="AB5691" s="83">
        <v>7.999999999999996E-2</v>
      </c>
      <c r="AC5691" s="89">
        <v>-57.199999999999982</v>
      </c>
      <c r="AD5691" s="90">
        <v>43630</v>
      </c>
      <c r="AE5691" s="90">
        <v>43630</v>
      </c>
      <c r="AF5691" s="82">
        <v>0</v>
      </c>
      <c r="AG5691" s="84" t="s">
        <v>53</v>
      </c>
      <c r="AH5691" s="83">
        <v>0</v>
      </c>
      <c r="AI5691" s="89">
        <v>0</v>
      </c>
      <c r="AJ5691" s="89">
        <v>0</v>
      </c>
      <c r="AK5691" s="60" t="str">
        <f>+IF(Tabla1[[#This Row],[REQUEST_TY]]="SR MANTENIMIENTO CORRECTIVO", "EMERGENCIA", "OTROS")</f>
        <v>EMERGENCIA</v>
      </c>
      <c r="AL5691" s="6" t="str">
        <f>+_xlfn.IFS(Tabla1[[#This Row],[Veces obj]]&lt;=1,"0-1",Tabla1[[#This Row],[Veces obj]]&lt;=2,"1-2",Tabla1[[#This Row],[Veces obj]]&lt;=3,"2-3",TRUE,"&gt;3")</f>
        <v>1-2</v>
      </c>
      <c r="AM5691" s="60" t="str">
        <f>+_xlfn.IFS(MONTH(Tabla1[[#This Row],[MES]])&lt;=3,"Q1",MONTH(Tabla1[[#This Row],[MES]])&lt;=6,"Q2",MONTH(Tabla1[[#This Row],[MES]])&lt;=9,"Q3",TRUE,"Q4")</f>
        <v>Q2</v>
      </c>
      <c r="AN5691" s="15" t="str">
        <f>+IFERROR(VLOOKUP(Tabla1[[#This Row],[CUENTA]],CTAS[],2,0),"OTROS")</f>
        <v>OTROS</v>
      </c>
      <c r="AP5691" s="15" t="str">
        <f>+IFERROR(VLOOKUP(Tabla1[[#This Row],[EMPLEADO]],IS[],3,0),"OTROS")</f>
        <v>OTROS</v>
      </c>
      <c r="AQ5691" s="15" t="str">
        <f>+IFERROR(VLOOKUP(Tabla1[[#This Row],[EMPLEADO]],IS[[NÓMINA]:[INGENIERO]],2,0),"OTROS")</f>
        <v>OTROS</v>
      </c>
    </row>
    <row r="5692" spans="1:43" x14ac:dyDescent="0.25">
      <c r="A5692" s="28" t="s">
        <v>14528</v>
      </c>
      <c r="B5692" s="29">
        <v>1</v>
      </c>
      <c r="C5692" s="29" t="s">
        <v>15743</v>
      </c>
      <c r="D5692" s="30" t="s">
        <v>38</v>
      </c>
      <c r="E5692" s="31" t="s">
        <v>113</v>
      </c>
      <c r="F5692" s="31" t="s">
        <v>15744</v>
      </c>
      <c r="G5692" s="88" t="s">
        <v>15745</v>
      </c>
      <c r="H5692" s="29" t="s">
        <v>453</v>
      </c>
      <c r="I5692" s="32" t="s">
        <v>43</v>
      </c>
      <c r="J5692" s="29" t="s">
        <v>8</v>
      </c>
      <c r="K5692" s="33" t="s">
        <v>144</v>
      </c>
      <c r="L5692" s="33" t="s">
        <v>2638</v>
      </c>
      <c r="M5692" s="29" t="s">
        <v>1761</v>
      </c>
      <c r="N5692" s="29">
        <v>0</v>
      </c>
      <c r="O5692" s="29" t="s">
        <v>47</v>
      </c>
      <c r="P5692" s="33">
        <v>305</v>
      </c>
      <c r="Q5692" s="33" t="s">
        <v>48</v>
      </c>
      <c r="R5692" s="80" t="s">
        <v>49</v>
      </c>
      <c r="S5692" s="81" t="s">
        <v>50</v>
      </c>
      <c r="T5692" s="81" t="s">
        <v>51</v>
      </c>
      <c r="U5692" s="82" t="s">
        <v>52</v>
      </c>
      <c r="V5692" s="83">
        <v>1.05</v>
      </c>
      <c r="W5692" s="89">
        <v>750.75000000000011</v>
      </c>
      <c r="X5692" s="85">
        <v>1</v>
      </c>
      <c r="Y5692" s="86">
        <v>0.8</v>
      </c>
      <c r="Z5692" s="82">
        <v>5</v>
      </c>
      <c r="AA5692" s="87">
        <v>0.16</v>
      </c>
      <c r="AB5692" s="83">
        <v>0</v>
      </c>
      <c r="AC5692" s="89">
        <v>0</v>
      </c>
      <c r="AD5692" s="90">
        <v>43630</v>
      </c>
      <c r="AE5692" s="90">
        <v>43630</v>
      </c>
      <c r="AF5692" s="82">
        <v>0</v>
      </c>
      <c r="AG5692" s="84" t="s">
        <v>53</v>
      </c>
      <c r="AH5692" s="83">
        <v>0</v>
      </c>
      <c r="AI5692" s="89">
        <v>0</v>
      </c>
      <c r="AJ5692" s="89">
        <v>0</v>
      </c>
      <c r="AK5692" s="60" t="str">
        <f>+IF(Tabla1[[#This Row],[REQUEST_TY]]="SR MANTENIMIENTO CORRECTIVO", "EMERGENCIA", "OTROS")</f>
        <v>EMERGENCIA</v>
      </c>
      <c r="AL5692" s="6" t="str">
        <f>+_xlfn.IFS(Tabla1[[#This Row],[Veces obj]]&lt;=1,"0-1",Tabla1[[#This Row],[Veces obj]]&lt;=2,"1-2",Tabla1[[#This Row],[Veces obj]]&lt;=3,"2-3",TRUE,"&gt;3")</f>
        <v>0-1</v>
      </c>
      <c r="AM5692" s="60" t="str">
        <f>+_xlfn.IFS(MONTH(Tabla1[[#This Row],[MES]])&lt;=3,"Q1",MONTH(Tabla1[[#This Row],[MES]])&lt;=6,"Q2",MONTH(Tabla1[[#This Row],[MES]])&lt;=9,"Q3",TRUE,"Q4")</f>
        <v>Q2</v>
      </c>
      <c r="AN5692" s="15" t="str">
        <f>+IFERROR(VLOOKUP(Tabla1[[#This Row],[CUENTA]],CTAS[],2,0),"OTROS")</f>
        <v>OTROS</v>
      </c>
      <c r="AP5692" s="15" t="str">
        <f>+IFERROR(VLOOKUP(Tabla1[[#This Row],[EMPLEADO]],IS[],3,0),"OTROS")</f>
        <v>OTROS</v>
      </c>
      <c r="AQ5692" s="15" t="str">
        <f>+IFERROR(VLOOKUP(Tabla1[[#This Row],[EMPLEADO]],IS[[NÓMINA]:[INGENIERO]],2,0),"OTROS")</f>
        <v>OTROS</v>
      </c>
    </row>
    <row r="5693" spans="1:43" x14ac:dyDescent="0.25">
      <c r="A5693" s="28" t="s">
        <v>14528</v>
      </c>
      <c r="B5693" s="29">
        <v>1</v>
      </c>
      <c r="C5693" s="29" t="s">
        <v>15746</v>
      </c>
      <c r="D5693" s="30" t="s">
        <v>38</v>
      </c>
      <c r="E5693" s="31" t="s">
        <v>217</v>
      </c>
      <c r="F5693" s="31" t="s">
        <v>15747</v>
      </c>
      <c r="G5693" s="88" t="s">
        <v>7495</v>
      </c>
      <c r="H5693" s="29" t="s">
        <v>79</v>
      </c>
      <c r="I5693" s="32" t="s">
        <v>43</v>
      </c>
      <c r="J5693" s="29" t="s">
        <v>8</v>
      </c>
      <c r="K5693" s="33" t="s">
        <v>59</v>
      </c>
      <c r="L5693" s="33" t="s">
        <v>1941</v>
      </c>
      <c r="M5693" s="29" t="s">
        <v>530</v>
      </c>
      <c r="N5693" s="29">
        <v>0</v>
      </c>
      <c r="O5693" s="29" t="s">
        <v>47</v>
      </c>
      <c r="P5693" s="33">
        <v>118</v>
      </c>
      <c r="Q5693" s="33" t="s">
        <v>48</v>
      </c>
      <c r="R5693" s="80" t="s">
        <v>223</v>
      </c>
      <c r="S5693" s="81" t="s">
        <v>139</v>
      </c>
      <c r="T5693" s="81" t="s">
        <v>51</v>
      </c>
      <c r="U5693" s="82" t="s">
        <v>353</v>
      </c>
      <c r="V5693" s="83">
        <v>1.1499999999999999</v>
      </c>
      <c r="W5693" s="89">
        <v>1808.95</v>
      </c>
      <c r="X5693" s="85">
        <v>1</v>
      </c>
      <c r="Y5693" s="86">
        <v>0.97</v>
      </c>
      <c r="Z5693" s="82">
        <v>4</v>
      </c>
      <c r="AA5693" s="87">
        <v>0.24249999999999999</v>
      </c>
      <c r="AB5693" s="83">
        <v>0</v>
      </c>
      <c r="AC5693" s="89">
        <v>0</v>
      </c>
      <c r="AD5693" s="90">
        <v>43629</v>
      </c>
      <c r="AE5693" s="90">
        <v>43630</v>
      </c>
      <c r="AF5693" s="82">
        <v>1</v>
      </c>
      <c r="AG5693" s="84" t="s">
        <v>53</v>
      </c>
      <c r="AH5693" s="83">
        <v>0</v>
      </c>
      <c r="AI5693" s="89">
        <v>0</v>
      </c>
      <c r="AJ5693" s="89">
        <v>0</v>
      </c>
      <c r="AK5693" s="60" t="str">
        <f>+IF(Tabla1[[#This Row],[REQUEST_TY]]="SR MANTENIMIENTO CORRECTIVO", "EMERGENCIA", "OTROS")</f>
        <v>EMERGENCIA</v>
      </c>
      <c r="AL5693" s="6" t="str">
        <f>+_xlfn.IFS(Tabla1[[#This Row],[Veces obj]]&lt;=1,"0-1",Tabla1[[#This Row],[Veces obj]]&lt;=2,"1-2",Tabla1[[#This Row],[Veces obj]]&lt;=3,"2-3",TRUE,"&gt;3")</f>
        <v>0-1</v>
      </c>
      <c r="AM5693" s="60" t="str">
        <f>+_xlfn.IFS(MONTH(Tabla1[[#This Row],[MES]])&lt;=3,"Q1",MONTH(Tabla1[[#This Row],[MES]])&lt;=6,"Q2",MONTH(Tabla1[[#This Row],[MES]])&lt;=9,"Q3",TRUE,"Q4")</f>
        <v>Q2</v>
      </c>
      <c r="AN5693" s="15" t="str">
        <f>+IFERROR(VLOOKUP(Tabla1[[#This Row],[CUENTA]],CTAS[],2,0),"OTROS")</f>
        <v>OTROS</v>
      </c>
      <c r="AP5693" s="15" t="str">
        <f>+IFERROR(VLOOKUP(Tabla1[[#This Row],[EMPLEADO]],IS[],3,0),"OTROS")</f>
        <v>OTROS</v>
      </c>
      <c r="AQ5693" s="15" t="str">
        <f>+IFERROR(VLOOKUP(Tabla1[[#This Row],[EMPLEADO]],IS[[NÓMINA]:[INGENIERO]],2,0),"OTROS")</f>
        <v>OTROS</v>
      </c>
    </row>
    <row r="5694" spans="1:43" x14ac:dyDescent="0.25">
      <c r="A5694" s="28" t="s">
        <v>14528</v>
      </c>
      <c r="B5694" s="29">
        <v>1</v>
      </c>
      <c r="C5694" s="29" t="s">
        <v>15748</v>
      </c>
      <c r="D5694" s="30" t="s">
        <v>38</v>
      </c>
      <c r="E5694" s="31" t="s">
        <v>1015</v>
      </c>
      <c r="F5694" s="31" t="s">
        <v>15749</v>
      </c>
      <c r="G5694" s="88" t="s">
        <v>2969</v>
      </c>
      <c r="H5694" s="29" t="s">
        <v>1572</v>
      </c>
      <c r="I5694" s="32" t="s">
        <v>43</v>
      </c>
      <c r="J5694" s="29" t="s">
        <v>8</v>
      </c>
      <c r="K5694" s="33" t="s">
        <v>1434</v>
      </c>
      <c r="L5694" s="33" t="s">
        <v>2169</v>
      </c>
      <c r="M5694" s="29" t="s">
        <v>1436</v>
      </c>
      <c r="N5694" s="29">
        <v>0</v>
      </c>
      <c r="O5694" s="29" t="s">
        <v>47</v>
      </c>
      <c r="P5694" s="33">
        <v>15</v>
      </c>
      <c r="Q5694" s="33" t="s">
        <v>194</v>
      </c>
      <c r="R5694" s="80" t="s">
        <v>317</v>
      </c>
      <c r="S5694" s="81" t="s">
        <v>318</v>
      </c>
      <c r="T5694" s="81" t="s">
        <v>51</v>
      </c>
      <c r="U5694" s="82" t="s">
        <v>224</v>
      </c>
      <c r="V5694" s="83">
        <v>0.8</v>
      </c>
      <c r="W5694" s="89">
        <v>1258.4000000000003</v>
      </c>
      <c r="X5694" s="85">
        <v>1</v>
      </c>
      <c r="Y5694" s="86">
        <v>1.95</v>
      </c>
      <c r="Z5694" s="82">
        <v>4</v>
      </c>
      <c r="AA5694" s="87">
        <v>0.48749999999999999</v>
      </c>
      <c r="AB5694" s="83">
        <v>0</v>
      </c>
      <c r="AC5694" s="89">
        <v>0</v>
      </c>
      <c r="AD5694" s="90">
        <v>43629</v>
      </c>
      <c r="AE5694" s="90">
        <v>43630</v>
      </c>
      <c r="AF5694" s="82">
        <v>1</v>
      </c>
      <c r="AG5694" s="84" t="s">
        <v>53</v>
      </c>
      <c r="AH5694" s="83">
        <v>0</v>
      </c>
      <c r="AI5694" s="89">
        <v>0</v>
      </c>
      <c r="AJ5694" s="89">
        <v>0</v>
      </c>
      <c r="AK5694" s="60" t="str">
        <f>+IF(Tabla1[[#This Row],[REQUEST_TY]]="SR MANTENIMIENTO CORRECTIVO", "EMERGENCIA", "OTROS")</f>
        <v>EMERGENCIA</v>
      </c>
      <c r="AL5694" s="6" t="str">
        <f>+_xlfn.IFS(Tabla1[[#This Row],[Veces obj]]&lt;=1,"0-1",Tabla1[[#This Row],[Veces obj]]&lt;=2,"1-2",Tabla1[[#This Row],[Veces obj]]&lt;=3,"2-3",TRUE,"&gt;3")</f>
        <v>0-1</v>
      </c>
      <c r="AM5694" s="60" t="str">
        <f>+_xlfn.IFS(MONTH(Tabla1[[#This Row],[MES]])&lt;=3,"Q1",MONTH(Tabla1[[#This Row],[MES]])&lt;=6,"Q2",MONTH(Tabla1[[#This Row],[MES]])&lt;=9,"Q3",TRUE,"Q4")</f>
        <v>Q2</v>
      </c>
      <c r="AN5694" s="15" t="str">
        <f>+IFERROR(VLOOKUP(Tabla1[[#This Row],[CUENTA]],CTAS[],2,0),"OTROS")</f>
        <v>OTROS</v>
      </c>
      <c r="AP5694" s="15" t="str">
        <f>+IFERROR(VLOOKUP(Tabla1[[#This Row],[EMPLEADO]],IS[],3,0),"OTROS")</f>
        <v>OTROS</v>
      </c>
      <c r="AQ5694" s="15" t="str">
        <f>+IFERROR(VLOOKUP(Tabla1[[#This Row],[EMPLEADO]],IS[[NÓMINA]:[INGENIERO]],2,0),"OTROS")</f>
        <v>OTROS</v>
      </c>
    </row>
    <row r="5695" spans="1:43" x14ac:dyDescent="0.25">
      <c r="A5695" s="28" t="s">
        <v>14528</v>
      </c>
      <c r="B5695" s="29">
        <v>1</v>
      </c>
      <c r="C5695" s="29" t="s">
        <v>15750</v>
      </c>
      <c r="D5695" s="30" t="s">
        <v>38</v>
      </c>
      <c r="E5695" s="31" t="s">
        <v>231</v>
      </c>
      <c r="F5695" s="31" t="s">
        <v>15751</v>
      </c>
      <c r="G5695" s="88" t="s">
        <v>15752</v>
      </c>
      <c r="H5695" s="29" t="s">
        <v>4657</v>
      </c>
      <c r="I5695" s="32" t="s">
        <v>43</v>
      </c>
      <c r="J5695" s="29" t="s">
        <v>8</v>
      </c>
      <c r="K5695" s="33" t="s">
        <v>1273</v>
      </c>
      <c r="L5695" s="33" t="s">
        <v>3264</v>
      </c>
      <c r="M5695" s="29" t="s">
        <v>736</v>
      </c>
      <c r="N5695" s="29">
        <v>0</v>
      </c>
      <c r="O5695" s="29" t="s">
        <v>47</v>
      </c>
      <c r="P5695" s="33">
        <v>188</v>
      </c>
      <c r="Q5695" s="33" t="s">
        <v>48</v>
      </c>
      <c r="R5695" s="80" t="s">
        <v>235</v>
      </c>
      <c r="S5695" s="81" t="s">
        <v>50</v>
      </c>
      <c r="T5695" s="81" t="s">
        <v>51</v>
      </c>
      <c r="U5695" s="82" t="s">
        <v>52</v>
      </c>
      <c r="V5695" s="83">
        <v>1.05</v>
      </c>
      <c r="W5695" s="89">
        <v>750.75000000000011</v>
      </c>
      <c r="X5695" s="85">
        <v>1</v>
      </c>
      <c r="Y5695" s="86">
        <v>0.93</v>
      </c>
      <c r="Z5695" s="82">
        <v>5</v>
      </c>
      <c r="AA5695" s="87">
        <v>0.186</v>
      </c>
      <c r="AB5695" s="83">
        <v>0</v>
      </c>
      <c r="AC5695" s="89">
        <v>0</v>
      </c>
      <c r="AD5695" s="90">
        <v>43629</v>
      </c>
      <c r="AE5695" s="90">
        <v>43630</v>
      </c>
      <c r="AF5695" s="82">
        <v>1</v>
      </c>
      <c r="AG5695" s="84" t="s">
        <v>53</v>
      </c>
      <c r="AH5695" s="83">
        <v>0</v>
      </c>
      <c r="AI5695" s="89">
        <v>0</v>
      </c>
      <c r="AJ5695" s="89">
        <v>0</v>
      </c>
      <c r="AK5695" s="60" t="str">
        <f>+IF(Tabla1[[#This Row],[REQUEST_TY]]="SR MANTENIMIENTO CORRECTIVO", "EMERGENCIA", "OTROS")</f>
        <v>EMERGENCIA</v>
      </c>
      <c r="AL5695" s="6" t="str">
        <f>+_xlfn.IFS(Tabla1[[#This Row],[Veces obj]]&lt;=1,"0-1",Tabla1[[#This Row],[Veces obj]]&lt;=2,"1-2",Tabla1[[#This Row],[Veces obj]]&lt;=3,"2-3",TRUE,"&gt;3")</f>
        <v>0-1</v>
      </c>
      <c r="AM5695" s="60" t="str">
        <f>+_xlfn.IFS(MONTH(Tabla1[[#This Row],[MES]])&lt;=3,"Q1",MONTH(Tabla1[[#This Row],[MES]])&lt;=6,"Q2",MONTH(Tabla1[[#This Row],[MES]])&lt;=9,"Q3",TRUE,"Q4")</f>
        <v>Q2</v>
      </c>
      <c r="AN5695" s="15" t="str">
        <f>+IFERROR(VLOOKUP(Tabla1[[#This Row],[CUENTA]],CTAS[],2,0),"OTROS")</f>
        <v>OTROS</v>
      </c>
      <c r="AP5695" s="15" t="str">
        <f>+IFERROR(VLOOKUP(Tabla1[[#This Row],[EMPLEADO]],IS[],3,0),"OTROS")</f>
        <v>OTROS</v>
      </c>
      <c r="AQ5695" s="15" t="str">
        <f>+IFERROR(VLOOKUP(Tabla1[[#This Row],[EMPLEADO]],IS[[NÓMINA]:[INGENIERO]],2,0),"OTROS")</f>
        <v>OTROS</v>
      </c>
    </row>
    <row r="5696" spans="1:43" x14ac:dyDescent="0.25">
      <c r="A5696" s="28" t="s">
        <v>14528</v>
      </c>
      <c r="B5696" s="29">
        <v>1</v>
      </c>
      <c r="C5696" s="29" t="s">
        <v>15753</v>
      </c>
      <c r="D5696" s="30" t="s">
        <v>3346</v>
      </c>
      <c r="E5696" s="31" t="s">
        <v>39</v>
      </c>
      <c r="F5696" s="31" t="s">
        <v>15754</v>
      </c>
      <c r="G5696" s="88" t="s">
        <v>15755</v>
      </c>
      <c r="H5696" s="29" t="s">
        <v>42</v>
      </c>
      <c r="I5696" s="32" t="s">
        <v>43</v>
      </c>
      <c r="J5696" s="29" t="s">
        <v>8</v>
      </c>
      <c r="K5696" s="33" t="s">
        <v>11994</v>
      </c>
      <c r="L5696" s="33" t="s">
        <v>15652</v>
      </c>
      <c r="M5696" s="29" t="s">
        <v>131</v>
      </c>
      <c r="N5696" s="29">
        <v>1</v>
      </c>
      <c r="O5696" s="29" t="s">
        <v>47</v>
      </c>
      <c r="P5696" s="33" t="s">
        <v>822</v>
      </c>
      <c r="Q5696" s="33" t="s">
        <v>48</v>
      </c>
      <c r="R5696" s="80" t="s">
        <v>49</v>
      </c>
      <c r="S5696" s="81" t="s">
        <v>50</v>
      </c>
      <c r="T5696" s="81" t="s">
        <v>51</v>
      </c>
      <c r="U5696" s="82" t="s">
        <v>52</v>
      </c>
      <c r="V5696" s="83">
        <v>1</v>
      </c>
      <c r="W5696" s="89">
        <v>0</v>
      </c>
      <c r="X5696" s="85">
        <v>0</v>
      </c>
      <c r="Y5696" s="86">
        <v>5</v>
      </c>
      <c r="Z5696" s="82">
        <v>5</v>
      </c>
      <c r="AA5696" s="87">
        <v>1</v>
      </c>
      <c r="AB5696" s="83">
        <v>0</v>
      </c>
      <c r="AC5696" s="89">
        <v>0</v>
      </c>
      <c r="AD5696" s="90">
        <v>43628</v>
      </c>
      <c r="AE5696" s="90">
        <v>43630</v>
      </c>
      <c r="AF5696" s="82">
        <v>2</v>
      </c>
      <c r="AG5696" s="84" t="s">
        <v>1680</v>
      </c>
      <c r="AH5696" s="83">
        <v>0</v>
      </c>
      <c r="AI5696" s="89">
        <v>0</v>
      </c>
      <c r="AJ5696" s="89">
        <v>0</v>
      </c>
      <c r="AK5696" s="60" t="str">
        <f>+IF(Tabla1[[#This Row],[REQUEST_TY]]="SR MANTENIMIENTO CORRECTIVO", "EMERGENCIA", "OTROS")</f>
        <v>OTROS</v>
      </c>
      <c r="AL5696" s="6" t="str">
        <f>+_xlfn.IFS(Tabla1[[#This Row],[Veces obj]]&lt;=1,"0-1",Tabla1[[#This Row],[Veces obj]]&lt;=2,"1-2",Tabla1[[#This Row],[Veces obj]]&lt;=3,"2-3",TRUE,"&gt;3")</f>
        <v>0-1</v>
      </c>
      <c r="AM5696" s="60" t="str">
        <f>+_xlfn.IFS(MONTH(Tabla1[[#This Row],[MES]])&lt;=3,"Q1",MONTH(Tabla1[[#This Row],[MES]])&lt;=6,"Q2",MONTH(Tabla1[[#This Row],[MES]])&lt;=9,"Q3",TRUE,"Q4")</f>
        <v>Q2</v>
      </c>
      <c r="AN5696" s="15" t="str">
        <f>+IFERROR(VLOOKUP(Tabla1[[#This Row],[CUENTA]],CTAS[],2,0),"OTROS")</f>
        <v>OTROS</v>
      </c>
      <c r="AP5696" s="15" t="str">
        <f>+IFERROR(VLOOKUP(Tabla1[[#This Row],[EMPLEADO]],IS[],3,0),"OTROS")</f>
        <v>OTROS</v>
      </c>
      <c r="AQ5696" s="15" t="str">
        <f>+IFERROR(VLOOKUP(Tabla1[[#This Row],[EMPLEADO]],IS[[NÓMINA]:[INGENIERO]],2,0),"OTROS")</f>
        <v>OTROS</v>
      </c>
    </row>
    <row r="5697" spans="1:43" x14ac:dyDescent="0.25">
      <c r="A5697" s="28" t="s">
        <v>14528</v>
      </c>
      <c r="B5697" s="29">
        <v>1</v>
      </c>
      <c r="C5697" s="29" t="s">
        <v>15756</v>
      </c>
      <c r="D5697" s="30" t="s">
        <v>38</v>
      </c>
      <c r="E5697" s="31" t="s">
        <v>258</v>
      </c>
      <c r="F5697" s="31" t="s">
        <v>15757</v>
      </c>
      <c r="G5697" s="88" t="s">
        <v>5584</v>
      </c>
      <c r="H5697" s="29" t="s">
        <v>253</v>
      </c>
      <c r="I5697" s="32" t="s">
        <v>43</v>
      </c>
      <c r="J5697" s="29" t="s">
        <v>8</v>
      </c>
      <c r="K5697" s="33" t="s">
        <v>59</v>
      </c>
      <c r="L5697" s="33" t="s">
        <v>5585</v>
      </c>
      <c r="M5697" s="29" t="s">
        <v>256</v>
      </c>
      <c r="N5697" s="29">
        <v>0</v>
      </c>
      <c r="O5697" s="29" t="s">
        <v>47</v>
      </c>
      <c r="P5697" s="33">
        <v>5</v>
      </c>
      <c r="Q5697" s="33" t="s">
        <v>207</v>
      </c>
      <c r="R5697" s="80" t="s">
        <v>138</v>
      </c>
      <c r="S5697" s="81" t="s">
        <v>139</v>
      </c>
      <c r="T5697" s="81" t="s">
        <v>51</v>
      </c>
      <c r="U5697" s="82" t="s">
        <v>879</v>
      </c>
      <c r="V5697" s="83">
        <v>0.6</v>
      </c>
      <c r="W5697" s="89">
        <v>943.80000000000007</v>
      </c>
      <c r="X5697" s="85">
        <v>1</v>
      </c>
      <c r="Y5697" s="86">
        <v>3.37</v>
      </c>
      <c r="Z5697" s="82">
        <v>4</v>
      </c>
      <c r="AA5697" s="87">
        <v>0.84250000000000003</v>
      </c>
      <c r="AB5697" s="83">
        <v>0</v>
      </c>
      <c r="AC5697" s="89">
        <v>0</v>
      </c>
      <c r="AD5697" s="90">
        <v>43629</v>
      </c>
      <c r="AE5697" s="90">
        <v>43630</v>
      </c>
      <c r="AF5697" s="82">
        <v>1</v>
      </c>
      <c r="AG5697" s="84" t="s">
        <v>53</v>
      </c>
      <c r="AH5697" s="83">
        <v>0</v>
      </c>
      <c r="AI5697" s="89">
        <v>0</v>
      </c>
      <c r="AJ5697" s="89">
        <v>0</v>
      </c>
      <c r="AK5697" s="60" t="str">
        <f>+IF(Tabla1[[#This Row],[REQUEST_TY]]="SR MANTENIMIENTO CORRECTIVO", "EMERGENCIA", "OTROS")</f>
        <v>EMERGENCIA</v>
      </c>
      <c r="AL5697" s="6" t="str">
        <f>+_xlfn.IFS(Tabla1[[#This Row],[Veces obj]]&lt;=1,"0-1",Tabla1[[#This Row],[Veces obj]]&lt;=2,"1-2",Tabla1[[#This Row],[Veces obj]]&lt;=3,"2-3",TRUE,"&gt;3")</f>
        <v>0-1</v>
      </c>
      <c r="AM5697" s="60" t="str">
        <f>+_xlfn.IFS(MONTH(Tabla1[[#This Row],[MES]])&lt;=3,"Q1",MONTH(Tabla1[[#This Row],[MES]])&lt;=6,"Q2",MONTH(Tabla1[[#This Row],[MES]])&lt;=9,"Q3",TRUE,"Q4")</f>
        <v>Q2</v>
      </c>
      <c r="AN5697" s="15" t="str">
        <f>+IFERROR(VLOOKUP(Tabla1[[#This Row],[CUENTA]],CTAS[],2,0),"OTROS")</f>
        <v>OTROS</v>
      </c>
      <c r="AP5697" s="15" t="str">
        <f>+IFERROR(VLOOKUP(Tabla1[[#This Row],[EMPLEADO]],IS[],3,0),"OTROS")</f>
        <v>OTROS</v>
      </c>
      <c r="AQ5697" s="15" t="str">
        <f>+IFERROR(VLOOKUP(Tabla1[[#This Row],[EMPLEADO]],IS[[NÓMINA]:[INGENIERO]],2,0),"OTROS")</f>
        <v>OTROS</v>
      </c>
    </row>
    <row r="5698" spans="1:43" x14ac:dyDescent="0.25">
      <c r="A5698" s="28" t="s">
        <v>14528</v>
      </c>
      <c r="B5698" s="29">
        <v>1</v>
      </c>
      <c r="C5698" s="29" t="s">
        <v>15758</v>
      </c>
      <c r="D5698" s="30" t="s">
        <v>38</v>
      </c>
      <c r="E5698" s="31" t="s">
        <v>133</v>
      </c>
      <c r="F5698" s="31" t="s">
        <v>15759</v>
      </c>
      <c r="G5698" s="88" t="s">
        <v>3328</v>
      </c>
      <c r="H5698" s="29" t="s">
        <v>220</v>
      </c>
      <c r="I5698" s="32" t="s">
        <v>43</v>
      </c>
      <c r="J5698" s="29" t="s">
        <v>8</v>
      </c>
      <c r="K5698" s="33" t="s">
        <v>59</v>
      </c>
      <c r="L5698" s="33" t="s">
        <v>1164</v>
      </c>
      <c r="M5698" s="29" t="s">
        <v>222</v>
      </c>
      <c r="N5698" s="29">
        <v>0</v>
      </c>
      <c r="O5698" s="29" t="s">
        <v>47</v>
      </c>
      <c r="P5698" s="33">
        <v>18</v>
      </c>
      <c r="Q5698" s="33" t="s">
        <v>62</v>
      </c>
      <c r="R5698" s="80" t="s">
        <v>138</v>
      </c>
      <c r="S5698" s="81" t="s">
        <v>139</v>
      </c>
      <c r="T5698" s="81" t="s">
        <v>51</v>
      </c>
      <c r="U5698" s="82" t="s">
        <v>262</v>
      </c>
      <c r="V5698" s="83">
        <v>1.05</v>
      </c>
      <c r="W5698" s="89">
        <v>1651.6500000000003</v>
      </c>
      <c r="X5698" s="85">
        <v>1</v>
      </c>
      <c r="Y5698" s="86">
        <v>2.2799999999999998</v>
      </c>
      <c r="Z5698" s="82">
        <v>4</v>
      </c>
      <c r="AA5698" s="87">
        <v>0.56999999999999995</v>
      </c>
      <c r="AB5698" s="83">
        <v>0</v>
      </c>
      <c r="AC5698" s="89">
        <v>0</v>
      </c>
      <c r="AD5698" s="90">
        <v>43629</v>
      </c>
      <c r="AE5698" s="90">
        <v>43630</v>
      </c>
      <c r="AF5698" s="82">
        <v>1</v>
      </c>
      <c r="AG5698" s="84" t="s">
        <v>53</v>
      </c>
      <c r="AH5698" s="83">
        <v>0</v>
      </c>
      <c r="AI5698" s="89">
        <v>0</v>
      </c>
      <c r="AJ5698" s="89">
        <v>0</v>
      </c>
      <c r="AK5698" s="60" t="str">
        <f>+IF(Tabla1[[#This Row],[REQUEST_TY]]="SR MANTENIMIENTO CORRECTIVO", "EMERGENCIA", "OTROS")</f>
        <v>EMERGENCIA</v>
      </c>
      <c r="AL5698" s="6" t="str">
        <f>+_xlfn.IFS(Tabla1[[#This Row],[Veces obj]]&lt;=1,"0-1",Tabla1[[#This Row],[Veces obj]]&lt;=2,"1-2",Tabla1[[#This Row],[Veces obj]]&lt;=3,"2-3",TRUE,"&gt;3")</f>
        <v>0-1</v>
      </c>
      <c r="AM5698" s="60" t="str">
        <f>+_xlfn.IFS(MONTH(Tabla1[[#This Row],[MES]])&lt;=3,"Q1",MONTH(Tabla1[[#This Row],[MES]])&lt;=6,"Q2",MONTH(Tabla1[[#This Row],[MES]])&lt;=9,"Q3",TRUE,"Q4")</f>
        <v>Q2</v>
      </c>
      <c r="AN5698" s="15" t="str">
        <f>+IFERROR(VLOOKUP(Tabla1[[#This Row],[CUENTA]],CTAS[],2,0),"OTROS")</f>
        <v>OTROS</v>
      </c>
      <c r="AP5698" s="15" t="str">
        <f>+IFERROR(VLOOKUP(Tabla1[[#This Row],[EMPLEADO]],IS[],3,0),"OTROS")</f>
        <v>OTROS</v>
      </c>
      <c r="AQ5698" s="15" t="str">
        <f>+IFERROR(VLOOKUP(Tabla1[[#This Row],[EMPLEADO]],IS[[NÓMINA]:[INGENIERO]],2,0),"OTROS")</f>
        <v>OTROS</v>
      </c>
    </row>
    <row r="5699" spans="1:43" x14ac:dyDescent="0.25">
      <c r="A5699" s="28" t="s">
        <v>14528</v>
      </c>
      <c r="B5699" s="29">
        <v>1</v>
      </c>
      <c r="C5699" s="29" t="s">
        <v>15760</v>
      </c>
      <c r="D5699" s="30" t="s">
        <v>3346</v>
      </c>
      <c r="E5699" s="31" t="s">
        <v>39</v>
      </c>
      <c r="F5699" s="31" t="s">
        <v>15761</v>
      </c>
      <c r="G5699" s="88" t="s">
        <v>15762</v>
      </c>
      <c r="H5699" s="29" t="s">
        <v>42</v>
      </c>
      <c r="I5699" s="32" t="s">
        <v>43</v>
      </c>
      <c r="J5699" s="29" t="s">
        <v>8</v>
      </c>
      <c r="K5699" s="33" t="s">
        <v>2886</v>
      </c>
      <c r="L5699" s="33" t="s">
        <v>3872</v>
      </c>
      <c r="M5699" s="29" t="s">
        <v>131</v>
      </c>
      <c r="N5699" s="29">
        <v>1</v>
      </c>
      <c r="O5699" s="29" t="s">
        <v>47</v>
      </c>
      <c r="P5699" s="33" t="s">
        <v>822</v>
      </c>
      <c r="Q5699" s="33" t="s">
        <v>48</v>
      </c>
      <c r="R5699" s="80" t="s">
        <v>49</v>
      </c>
      <c r="S5699" s="81" t="s">
        <v>50</v>
      </c>
      <c r="T5699" s="81" t="s">
        <v>51</v>
      </c>
      <c r="U5699" s="82" t="s">
        <v>52</v>
      </c>
      <c r="V5699" s="83">
        <v>1</v>
      </c>
      <c r="W5699" s="89">
        <v>0</v>
      </c>
      <c r="X5699" s="85">
        <v>0</v>
      </c>
      <c r="Y5699" s="86">
        <v>5</v>
      </c>
      <c r="Z5699" s="82">
        <v>5</v>
      </c>
      <c r="AA5699" s="87">
        <v>1</v>
      </c>
      <c r="AB5699" s="83">
        <v>0</v>
      </c>
      <c r="AC5699" s="89">
        <v>0</v>
      </c>
      <c r="AD5699" s="90">
        <v>43629</v>
      </c>
      <c r="AE5699" s="90">
        <v>43630</v>
      </c>
      <c r="AF5699" s="82">
        <v>1</v>
      </c>
      <c r="AG5699" s="84" t="s">
        <v>53</v>
      </c>
      <c r="AH5699" s="83">
        <v>0</v>
      </c>
      <c r="AI5699" s="89">
        <v>0</v>
      </c>
      <c r="AJ5699" s="89">
        <v>0</v>
      </c>
      <c r="AK5699" s="60" t="str">
        <f>+IF(Tabla1[[#This Row],[REQUEST_TY]]="SR MANTENIMIENTO CORRECTIVO", "EMERGENCIA", "OTROS")</f>
        <v>OTROS</v>
      </c>
      <c r="AL5699" s="6" t="str">
        <f>+_xlfn.IFS(Tabla1[[#This Row],[Veces obj]]&lt;=1,"0-1",Tabla1[[#This Row],[Veces obj]]&lt;=2,"1-2",Tabla1[[#This Row],[Veces obj]]&lt;=3,"2-3",TRUE,"&gt;3")</f>
        <v>0-1</v>
      </c>
      <c r="AM5699" s="60" t="str">
        <f>+_xlfn.IFS(MONTH(Tabla1[[#This Row],[MES]])&lt;=3,"Q1",MONTH(Tabla1[[#This Row],[MES]])&lt;=6,"Q2",MONTH(Tabla1[[#This Row],[MES]])&lt;=9,"Q3",TRUE,"Q4")</f>
        <v>Q2</v>
      </c>
      <c r="AN5699" s="15" t="str">
        <f>+IFERROR(VLOOKUP(Tabla1[[#This Row],[CUENTA]],CTAS[],2,0),"OTROS")</f>
        <v>OTROS</v>
      </c>
      <c r="AP5699" s="15" t="str">
        <f>+IFERROR(VLOOKUP(Tabla1[[#This Row],[EMPLEADO]],IS[],3,0),"OTROS")</f>
        <v>OTROS</v>
      </c>
      <c r="AQ5699" s="15" t="str">
        <f>+IFERROR(VLOOKUP(Tabla1[[#This Row],[EMPLEADO]],IS[[NÓMINA]:[INGENIERO]],2,0),"OTROS")</f>
        <v>OTROS</v>
      </c>
    </row>
    <row r="5700" spans="1:43" x14ac:dyDescent="0.25">
      <c r="A5700" s="28" t="s">
        <v>14528</v>
      </c>
      <c r="B5700" s="29">
        <v>1</v>
      </c>
      <c r="C5700" s="29" t="s">
        <v>15763</v>
      </c>
      <c r="D5700" s="30" t="s">
        <v>38</v>
      </c>
      <c r="E5700" s="31" t="s">
        <v>4235</v>
      </c>
      <c r="F5700" s="31" t="s">
        <v>15764</v>
      </c>
      <c r="G5700" s="88" t="s">
        <v>4429</v>
      </c>
      <c r="H5700" s="29" t="s">
        <v>484</v>
      </c>
      <c r="I5700" s="32" t="s">
        <v>43</v>
      </c>
      <c r="J5700" s="29" t="s">
        <v>8</v>
      </c>
      <c r="K5700" s="33" t="s">
        <v>2300</v>
      </c>
      <c r="L5700" s="33" t="s">
        <v>2301</v>
      </c>
      <c r="M5700" s="29" t="s">
        <v>94</v>
      </c>
      <c r="N5700" s="29">
        <v>1</v>
      </c>
      <c r="O5700" s="29" t="s">
        <v>47</v>
      </c>
      <c r="P5700" s="33">
        <v>6</v>
      </c>
      <c r="Q5700" s="33" t="s">
        <v>207</v>
      </c>
      <c r="R5700" s="80" t="s">
        <v>63</v>
      </c>
      <c r="S5700" s="81" t="s">
        <v>64</v>
      </c>
      <c r="T5700" s="81" t="s">
        <v>51</v>
      </c>
      <c r="U5700" s="82" t="s">
        <v>209</v>
      </c>
      <c r="V5700" s="83">
        <v>0</v>
      </c>
      <c r="W5700" s="89">
        <v>0</v>
      </c>
      <c r="X5700" s="85">
        <v>1</v>
      </c>
      <c r="Y5700" s="86">
        <v>2.0499999999999998</v>
      </c>
      <c r="Z5700" s="82">
        <v>5</v>
      </c>
      <c r="AA5700" s="87">
        <v>0.41</v>
      </c>
      <c r="AB5700" s="83">
        <v>0</v>
      </c>
      <c r="AC5700" s="89">
        <v>0</v>
      </c>
      <c r="AD5700" s="90">
        <v>43630</v>
      </c>
      <c r="AE5700" s="90">
        <v>43630</v>
      </c>
      <c r="AF5700" s="82">
        <v>0</v>
      </c>
      <c r="AG5700" s="84" t="s">
        <v>53</v>
      </c>
      <c r="AH5700" s="83">
        <v>0</v>
      </c>
      <c r="AI5700" s="89">
        <v>0</v>
      </c>
      <c r="AJ5700" s="89">
        <v>0</v>
      </c>
      <c r="AK5700" s="60" t="str">
        <f>+IF(Tabla1[[#This Row],[REQUEST_TY]]="SR MANTENIMIENTO CORRECTIVO", "EMERGENCIA", "OTROS")</f>
        <v>EMERGENCIA</v>
      </c>
      <c r="AL5700" s="6" t="str">
        <f>+_xlfn.IFS(Tabla1[[#This Row],[Veces obj]]&lt;=1,"0-1",Tabla1[[#This Row],[Veces obj]]&lt;=2,"1-2",Tabla1[[#This Row],[Veces obj]]&lt;=3,"2-3",TRUE,"&gt;3")</f>
        <v>0-1</v>
      </c>
      <c r="AM5700" s="60" t="str">
        <f>+_xlfn.IFS(MONTH(Tabla1[[#This Row],[MES]])&lt;=3,"Q1",MONTH(Tabla1[[#This Row],[MES]])&lt;=6,"Q2",MONTH(Tabla1[[#This Row],[MES]])&lt;=9,"Q3",TRUE,"Q4")</f>
        <v>Q2</v>
      </c>
      <c r="AN5700" s="15" t="str">
        <f>+IFERROR(VLOOKUP(Tabla1[[#This Row],[CUENTA]],CTAS[],2,0),"OTROS")</f>
        <v>OTROS</v>
      </c>
      <c r="AP5700" s="15" t="str">
        <f>+IFERROR(VLOOKUP(Tabla1[[#This Row],[EMPLEADO]],IS[],3,0),"OTROS")</f>
        <v>OTROS</v>
      </c>
      <c r="AQ5700" s="15" t="str">
        <f>+IFERROR(VLOOKUP(Tabla1[[#This Row],[EMPLEADO]],IS[[NÓMINA]:[INGENIERO]],2,0),"OTROS")</f>
        <v>OTROS</v>
      </c>
    </row>
    <row r="5701" spans="1:43" x14ac:dyDescent="0.25">
      <c r="A5701" s="28" t="s">
        <v>14528</v>
      </c>
      <c r="B5701" s="29">
        <v>1</v>
      </c>
      <c r="C5701" s="29" t="s">
        <v>15765</v>
      </c>
      <c r="D5701" s="30" t="s">
        <v>38</v>
      </c>
      <c r="E5701" s="31" t="s">
        <v>535</v>
      </c>
      <c r="F5701" s="31" t="s">
        <v>15766</v>
      </c>
      <c r="G5701" s="88" t="s">
        <v>14571</v>
      </c>
      <c r="H5701" s="29" t="s">
        <v>574</v>
      </c>
      <c r="I5701" s="32" t="s">
        <v>43</v>
      </c>
      <c r="J5701" s="29" t="s">
        <v>8</v>
      </c>
      <c r="K5701" s="33" t="s">
        <v>966</v>
      </c>
      <c r="L5701" s="33" t="s">
        <v>14255</v>
      </c>
      <c r="M5701" s="29" t="s">
        <v>8750</v>
      </c>
      <c r="N5701" s="29">
        <v>0</v>
      </c>
      <c r="O5701" s="29" t="s">
        <v>47</v>
      </c>
      <c r="P5701" s="33">
        <v>13</v>
      </c>
      <c r="Q5701" s="33" t="s">
        <v>194</v>
      </c>
      <c r="R5701" s="80" t="s">
        <v>49</v>
      </c>
      <c r="S5701" s="81" t="s">
        <v>50</v>
      </c>
      <c r="T5701" s="81" t="s">
        <v>208</v>
      </c>
      <c r="U5701" s="82" t="s">
        <v>444</v>
      </c>
      <c r="V5701" s="83">
        <v>0</v>
      </c>
      <c r="W5701" s="89">
        <v>0</v>
      </c>
      <c r="X5701" s="85">
        <v>1</v>
      </c>
      <c r="Y5701" s="86">
        <v>10.5</v>
      </c>
      <c r="Z5701" s="82">
        <v>9</v>
      </c>
      <c r="AA5701" s="87">
        <v>1.1666666666666667</v>
      </c>
      <c r="AB5701" s="83">
        <v>4.1666666666666685E-2</v>
      </c>
      <c r="AC5701" s="89">
        <v>-29.791666666666686</v>
      </c>
      <c r="AD5701" s="90">
        <v>43630</v>
      </c>
      <c r="AE5701" s="90">
        <v>43630</v>
      </c>
      <c r="AF5701" s="82">
        <v>0</v>
      </c>
      <c r="AG5701" s="84" t="s">
        <v>53</v>
      </c>
      <c r="AH5701" s="83">
        <v>0</v>
      </c>
      <c r="AI5701" s="89">
        <v>0</v>
      </c>
      <c r="AJ5701" s="89">
        <v>0</v>
      </c>
      <c r="AK5701" s="60" t="str">
        <f>+IF(Tabla1[[#This Row],[REQUEST_TY]]="SR MANTENIMIENTO CORRECTIVO", "EMERGENCIA", "OTROS")</f>
        <v>EMERGENCIA</v>
      </c>
      <c r="AL5701" s="6" t="str">
        <f>+_xlfn.IFS(Tabla1[[#This Row],[Veces obj]]&lt;=1,"0-1",Tabla1[[#This Row],[Veces obj]]&lt;=2,"1-2",Tabla1[[#This Row],[Veces obj]]&lt;=3,"2-3",TRUE,"&gt;3")</f>
        <v>1-2</v>
      </c>
      <c r="AM5701" s="60" t="str">
        <f>+_xlfn.IFS(MONTH(Tabla1[[#This Row],[MES]])&lt;=3,"Q1",MONTH(Tabla1[[#This Row],[MES]])&lt;=6,"Q2",MONTH(Tabla1[[#This Row],[MES]])&lt;=9,"Q3",TRUE,"Q4")</f>
        <v>Q2</v>
      </c>
      <c r="AN5701" s="15" t="str">
        <f>+IFERROR(VLOOKUP(Tabla1[[#This Row],[CUENTA]],CTAS[],2,0),"OTROS")</f>
        <v>OTROS</v>
      </c>
      <c r="AP5701" s="15" t="str">
        <f>+IFERROR(VLOOKUP(Tabla1[[#This Row],[EMPLEADO]],IS[],3,0),"OTROS")</f>
        <v>OTROS</v>
      </c>
      <c r="AQ5701" s="15" t="str">
        <f>+IFERROR(VLOOKUP(Tabla1[[#This Row],[EMPLEADO]],IS[[NÓMINA]:[INGENIERO]],2,0),"OTROS")</f>
        <v>OTROS</v>
      </c>
    </row>
    <row r="5702" spans="1:43" x14ac:dyDescent="0.25">
      <c r="A5702" s="28" t="s">
        <v>14528</v>
      </c>
      <c r="B5702" s="29">
        <v>1</v>
      </c>
      <c r="C5702" s="29" t="s">
        <v>15767</v>
      </c>
      <c r="D5702" s="30" t="s">
        <v>38</v>
      </c>
      <c r="E5702" s="31" t="s">
        <v>613</v>
      </c>
      <c r="F5702" s="31" t="s">
        <v>15768</v>
      </c>
      <c r="G5702" s="88" t="s">
        <v>15769</v>
      </c>
      <c r="H5702" s="29" t="s">
        <v>1572</v>
      </c>
      <c r="I5702" s="32" t="s">
        <v>43</v>
      </c>
      <c r="J5702" s="29" t="s">
        <v>8</v>
      </c>
      <c r="K5702" s="33" t="s">
        <v>4738</v>
      </c>
      <c r="L5702" s="33" t="s">
        <v>4739</v>
      </c>
      <c r="M5702" s="29" t="s">
        <v>1436</v>
      </c>
      <c r="N5702" s="29">
        <v>0</v>
      </c>
      <c r="O5702" s="29" t="s">
        <v>47</v>
      </c>
      <c r="P5702" s="33">
        <v>2745</v>
      </c>
      <c r="Q5702" s="33" t="s">
        <v>48</v>
      </c>
      <c r="R5702" s="80" t="s">
        <v>235</v>
      </c>
      <c r="S5702" s="81" t="s">
        <v>50</v>
      </c>
      <c r="T5702" s="81" t="s">
        <v>51</v>
      </c>
      <c r="U5702" s="82" t="s">
        <v>52</v>
      </c>
      <c r="V5702" s="83">
        <v>1.05</v>
      </c>
      <c r="W5702" s="89">
        <v>750.75000000000011</v>
      </c>
      <c r="X5702" s="85">
        <v>1</v>
      </c>
      <c r="Y5702" s="86">
        <v>6.2</v>
      </c>
      <c r="Z5702" s="82">
        <v>5</v>
      </c>
      <c r="AA5702" s="87">
        <v>1.24</v>
      </c>
      <c r="AB5702" s="83">
        <v>0.06</v>
      </c>
      <c r="AC5702" s="89">
        <v>-42.900000000000006</v>
      </c>
      <c r="AD5702" s="90">
        <v>43630</v>
      </c>
      <c r="AE5702" s="90">
        <v>43630</v>
      </c>
      <c r="AF5702" s="82">
        <v>0</v>
      </c>
      <c r="AG5702" s="84" t="s">
        <v>53</v>
      </c>
      <c r="AH5702" s="83">
        <v>0</v>
      </c>
      <c r="AI5702" s="89">
        <v>0</v>
      </c>
      <c r="AJ5702" s="89">
        <v>0</v>
      </c>
      <c r="AK5702" s="60" t="str">
        <f>+IF(Tabla1[[#This Row],[REQUEST_TY]]="SR MANTENIMIENTO CORRECTIVO", "EMERGENCIA", "OTROS")</f>
        <v>EMERGENCIA</v>
      </c>
      <c r="AL5702" s="6" t="str">
        <f>+_xlfn.IFS(Tabla1[[#This Row],[Veces obj]]&lt;=1,"0-1",Tabla1[[#This Row],[Veces obj]]&lt;=2,"1-2",Tabla1[[#This Row],[Veces obj]]&lt;=3,"2-3",TRUE,"&gt;3")</f>
        <v>1-2</v>
      </c>
      <c r="AM5702" s="60" t="str">
        <f>+_xlfn.IFS(MONTH(Tabla1[[#This Row],[MES]])&lt;=3,"Q1",MONTH(Tabla1[[#This Row],[MES]])&lt;=6,"Q2",MONTH(Tabla1[[#This Row],[MES]])&lt;=9,"Q3",TRUE,"Q4")</f>
        <v>Q2</v>
      </c>
      <c r="AN5702" s="15" t="str">
        <f>+IFERROR(VLOOKUP(Tabla1[[#This Row],[CUENTA]],CTAS[],2,0),"OTROS")</f>
        <v>OTROS</v>
      </c>
      <c r="AP5702" s="15" t="str">
        <f>+IFERROR(VLOOKUP(Tabla1[[#This Row],[EMPLEADO]],IS[],3,0),"OTROS")</f>
        <v>OTROS</v>
      </c>
      <c r="AQ5702" s="15" t="str">
        <f>+IFERROR(VLOOKUP(Tabla1[[#This Row],[EMPLEADO]],IS[[NÓMINA]:[INGENIERO]],2,0),"OTROS")</f>
        <v>OTROS</v>
      </c>
    </row>
    <row r="5703" spans="1:43" x14ac:dyDescent="0.25">
      <c r="A5703" s="28" t="s">
        <v>14528</v>
      </c>
      <c r="B5703" s="29">
        <v>1</v>
      </c>
      <c r="C5703" s="29" t="s">
        <v>15770</v>
      </c>
      <c r="D5703" s="30" t="s">
        <v>38</v>
      </c>
      <c r="E5703" s="31" t="s">
        <v>558</v>
      </c>
      <c r="F5703" s="31" t="s">
        <v>15771</v>
      </c>
      <c r="G5703" s="88" t="s">
        <v>10636</v>
      </c>
      <c r="H5703" s="29" t="s">
        <v>484</v>
      </c>
      <c r="I5703" s="32" t="s">
        <v>43</v>
      </c>
      <c r="J5703" s="29" t="s">
        <v>8</v>
      </c>
      <c r="K5703" s="33" t="s">
        <v>2300</v>
      </c>
      <c r="L5703" s="33" t="s">
        <v>4065</v>
      </c>
      <c r="M5703" s="29" t="s">
        <v>94</v>
      </c>
      <c r="N5703" s="29">
        <v>1</v>
      </c>
      <c r="O5703" s="29" t="s">
        <v>47</v>
      </c>
      <c r="P5703" s="33">
        <v>67</v>
      </c>
      <c r="Q5703" s="33" t="s">
        <v>48</v>
      </c>
      <c r="R5703" s="80" t="s">
        <v>95</v>
      </c>
      <c r="S5703" s="81" t="s">
        <v>64</v>
      </c>
      <c r="T5703" s="81" t="s">
        <v>51</v>
      </c>
      <c r="U5703" s="82" t="s">
        <v>96</v>
      </c>
      <c r="V5703" s="83">
        <v>1.1000000000000001</v>
      </c>
      <c r="W5703" s="89">
        <v>0</v>
      </c>
      <c r="X5703" s="85">
        <v>1</v>
      </c>
      <c r="Y5703" s="86">
        <v>1.62</v>
      </c>
      <c r="Z5703" s="82">
        <v>5</v>
      </c>
      <c r="AA5703" s="87">
        <v>0.32400000000000001</v>
      </c>
      <c r="AB5703" s="83">
        <v>0</v>
      </c>
      <c r="AC5703" s="89">
        <v>0</v>
      </c>
      <c r="AD5703" s="90">
        <v>43630</v>
      </c>
      <c r="AE5703" s="90">
        <v>43630</v>
      </c>
      <c r="AF5703" s="82">
        <v>0</v>
      </c>
      <c r="AG5703" s="84" t="s">
        <v>53</v>
      </c>
      <c r="AH5703" s="83">
        <v>0</v>
      </c>
      <c r="AI5703" s="89">
        <v>0</v>
      </c>
      <c r="AJ5703" s="89">
        <v>0</v>
      </c>
      <c r="AK5703" s="60" t="str">
        <f>+IF(Tabla1[[#This Row],[REQUEST_TY]]="SR MANTENIMIENTO CORRECTIVO", "EMERGENCIA", "OTROS")</f>
        <v>EMERGENCIA</v>
      </c>
      <c r="AL5703" s="6" t="str">
        <f>+_xlfn.IFS(Tabla1[[#This Row],[Veces obj]]&lt;=1,"0-1",Tabla1[[#This Row],[Veces obj]]&lt;=2,"1-2",Tabla1[[#This Row],[Veces obj]]&lt;=3,"2-3",TRUE,"&gt;3")</f>
        <v>0-1</v>
      </c>
      <c r="AM5703" s="60" t="str">
        <f>+_xlfn.IFS(MONTH(Tabla1[[#This Row],[MES]])&lt;=3,"Q1",MONTH(Tabla1[[#This Row],[MES]])&lt;=6,"Q2",MONTH(Tabla1[[#This Row],[MES]])&lt;=9,"Q3",TRUE,"Q4")</f>
        <v>Q2</v>
      </c>
      <c r="AN5703" s="15" t="str">
        <f>+IFERROR(VLOOKUP(Tabla1[[#This Row],[CUENTA]],CTAS[],2,0),"OTROS")</f>
        <v>OTROS</v>
      </c>
      <c r="AP5703" s="15" t="str">
        <f>+IFERROR(VLOOKUP(Tabla1[[#This Row],[EMPLEADO]],IS[],3,0),"OTROS")</f>
        <v>OTROS</v>
      </c>
      <c r="AQ5703" s="15" t="str">
        <f>+IFERROR(VLOOKUP(Tabla1[[#This Row],[EMPLEADO]],IS[[NÓMINA]:[INGENIERO]],2,0),"OTROS")</f>
        <v>OTROS</v>
      </c>
    </row>
    <row r="5704" spans="1:43" x14ac:dyDescent="0.25">
      <c r="A5704" s="28" t="s">
        <v>14528</v>
      </c>
      <c r="B5704" s="29">
        <v>1</v>
      </c>
      <c r="C5704" s="29" t="s">
        <v>15772</v>
      </c>
      <c r="D5704" s="30" t="s">
        <v>38</v>
      </c>
      <c r="E5704" s="31" t="s">
        <v>599</v>
      </c>
      <c r="F5704" s="31" t="s">
        <v>15773</v>
      </c>
      <c r="G5704" s="88" t="s">
        <v>1259</v>
      </c>
      <c r="H5704" s="29" t="s">
        <v>297</v>
      </c>
      <c r="I5704" s="32" t="s">
        <v>43</v>
      </c>
      <c r="J5704" s="29" t="s">
        <v>8</v>
      </c>
      <c r="K5704" s="33" t="s">
        <v>891</v>
      </c>
      <c r="L5704" s="33" t="s">
        <v>892</v>
      </c>
      <c r="M5704" s="29" t="s">
        <v>94</v>
      </c>
      <c r="N5704" s="29">
        <v>0</v>
      </c>
      <c r="O5704" s="29" t="s">
        <v>47</v>
      </c>
      <c r="P5704" s="33">
        <v>99</v>
      </c>
      <c r="Q5704" s="33" t="s">
        <v>48</v>
      </c>
      <c r="R5704" s="80" t="s">
        <v>242</v>
      </c>
      <c r="S5704" s="81" t="s">
        <v>64</v>
      </c>
      <c r="T5704" s="81" t="s">
        <v>51</v>
      </c>
      <c r="U5704" s="82" t="s">
        <v>96</v>
      </c>
      <c r="V5704" s="83">
        <v>1.1000000000000001</v>
      </c>
      <c r="W5704" s="89">
        <v>1501.5000000000002</v>
      </c>
      <c r="X5704" s="85">
        <v>1</v>
      </c>
      <c r="Y5704" s="86">
        <v>2.11</v>
      </c>
      <c r="Z5704" s="82">
        <v>5</v>
      </c>
      <c r="AA5704" s="87">
        <v>0.42199999999999999</v>
      </c>
      <c r="AB5704" s="83">
        <v>0</v>
      </c>
      <c r="AC5704" s="89">
        <v>0</v>
      </c>
      <c r="AD5704" s="90">
        <v>43630</v>
      </c>
      <c r="AE5704" s="90">
        <v>43630</v>
      </c>
      <c r="AF5704" s="82">
        <v>0</v>
      </c>
      <c r="AG5704" s="84" t="s">
        <v>53</v>
      </c>
      <c r="AH5704" s="83">
        <v>0</v>
      </c>
      <c r="AI5704" s="89">
        <v>0</v>
      </c>
      <c r="AJ5704" s="89">
        <v>0</v>
      </c>
      <c r="AK5704" s="60" t="str">
        <f>+IF(Tabla1[[#This Row],[REQUEST_TY]]="SR MANTENIMIENTO CORRECTIVO", "EMERGENCIA", "OTROS")</f>
        <v>EMERGENCIA</v>
      </c>
      <c r="AL5704" s="6" t="str">
        <f>+_xlfn.IFS(Tabla1[[#This Row],[Veces obj]]&lt;=1,"0-1",Tabla1[[#This Row],[Veces obj]]&lt;=2,"1-2",Tabla1[[#This Row],[Veces obj]]&lt;=3,"2-3",TRUE,"&gt;3")</f>
        <v>0-1</v>
      </c>
      <c r="AM5704" s="60" t="str">
        <f>+_xlfn.IFS(MONTH(Tabla1[[#This Row],[MES]])&lt;=3,"Q1",MONTH(Tabla1[[#This Row],[MES]])&lt;=6,"Q2",MONTH(Tabla1[[#This Row],[MES]])&lt;=9,"Q3",TRUE,"Q4")</f>
        <v>Q2</v>
      </c>
      <c r="AN5704" s="15" t="str">
        <f>+IFERROR(VLOOKUP(Tabla1[[#This Row],[CUENTA]],CTAS[],2,0),"OTROS")</f>
        <v>OTROS</v>
      </c>
      <c r="AP5704" s="15" t="str">
        <f>+IFERROR(VLOOKUP(Tabla1[[#This Row],[EMPLEADO]],IS[],3,0),"OTROS")</f>
        <v>JUAREZ</v>
      </c>
      <c r="AQ5704" s="15" t="str">
        <f>+IFERROR(VLOOKUP(Tabla1[[#This Row],[EMPLEADO]],IS[[NÓMINA]:[INGENIERO]],2,0),"OTROS")</f>
        <v>ALFREDO TORRES</v>
      </c>
    </row>
    <row r="5705" spans="1:43" x14ac:dyDescent="0.25">
      <c r="A5705" s="28" t="s">
        <v>14528</v>
      </c>
      <c r="B5705" s="29">
        <v>1</v>
      </c>
      <c r="C5705" s="29" t="s">
        <v>15774</v>
      </c>
      <c r="D5705" s="30" t="s">
        <v>38</v>
      </c>
      <c r="E5705" s="31" t="s">
        <v>113</v>
      </c>
      <c r="F5705" s="31" t="s">
        <v>15775</v>
      </c>
      <c r="G5705" s="88" t="s">
        <v>15690</v>
      </c>
      <c r="H5705" s="29" t="s">
        <v>679</v>
      </c>
      <c r="I5705" s="32" t="s">
        <v>43</v>
      </c>
      <c r="J5705" s="29" t="s">
        <v>8</v>
      </c>
      <c r="K5705" s="33" t="s">
        <v>125</v>
      </c>
      <c r="L5705" s="33" t="s">
        <v>15691</v>
      </c>
      <c r="M5705" s="29" t="s">
        <v>1071</v>
      </c>
      <c r="N5705" s="29">
        <v>0</v>
      </c>
      <c r="O5705" s="29" t="s">
        <v>47</v>
      </c>
      <c r="P5705" s="33">
        <v>3</v>
      </c>
      <c r="Q5705" s="33" t="s">
        <v>388</v>
      </c>
      <c r="R5705" s="80" t="s">
        <v>49</v>
      </c>
      <c r="S5705" s="81" t="s">
        <v>50</v>
      </c>
      <c r="T5705" s="81" t="s">
        <v>51</v>
      </c>
      <c r="U5705" s="82" t="s">
        <v>641</v>
      </c>
      <c r="V5705" s="83">
        <v>0</v>
      </c>
      <c r="W5705" s="89">
        <v>0</v>
      </c>
      <c r="X5705" s="85">
        <v>1</v>
      </c>
      <c r="Y5705" s="86">
        <v>2.19</v>
      </c>
      <c r="Z5705" s="82">
        <v>5</v>
      </c>
      <c r="AA5705" s="87">
        <v>0.438</v>
      </c>
      <c r="AB5705" s="83">
        <v>0</v>
      </c>
      <c r="AC5705" s="89">
        <v>0</v>
      </c>
      <c r="AD5705" s="90">
        <v>43630</v>
      </c>
      <c r="AE5705" s="90">
        <v>43630</v>
      </c>
      <c r="AF5705" s="82">
        <v>0</v>
      </c>
      <c r="AG5705" s="84" t="s">
        <v>53</v>
      </c>
      <c r="AH5705" s="83">
        <v>0</v>
      </c>
      <c r="AI5705" s="89">
        <v>0</v>
      </c>
      <c r="AJ5705" s="89">
        <v>0</v>
      </c>
      <c r="AK5705" s="60" t="str">
        <f>+IF(Tabla1[[#This Row],[REQUEST_TY]]="SR MANTENIMIENTO CORRECTIVO", "EMERGENCIA", "OTROS")</f>
        <v>EMERGENCIA</v>
      </c>
      <c r="AL5705" s="6" t="str">
        <f>+_xlfn.IFS(Tabla1[[#This Row],[Veces obj]]&lt;=1,"0-1",Tabla1[[#This Row],[Veces obj]]&lt;=2,"1-2",Tabla1[[#This Row],[Veces obj]]&lt;=3,"2-3",TRUE,"&gt;3")</f>
        <v>0-1</v>
      </c>
      <c r="AM5705" s="60" t="str">
        <f>+_xlfn.IFS(MONTH(Tabla1[[#This Row],[MES]])&lt;=3,"Q1",MONTH(Tabla1[[#This Row],[MES]])&lt;=6,"Q2",MONTH(Tabla1[[#This Row],[MES]])&lt;=9,"Q3",TRUE,"Q4")</f>
        <v>Q2</v>
      </c>
      <c r="AN5705" s="15" t="str">
        <f>+IFERROR(VLOOKUP(Tabla1[[#This Row],[CUENTA]],CTAS[],2,0),"OTROS")</f>
        <v>OTROS</v>
      </c>
      <c r="AP5705" s="15" t="str">
        <f>+IFERROR(VLOOKUP(Tabla1[[#This Row],[EMPLEADO]],IS[],3,0),"OTROS")</f>
        <v>OTROS</v>
      </c>
      <c r="AQ5705" s="15" t="str">
        <f>+IFERROR(VLOOKUP(Tabla1[[#This Row],[EMPLEADO]],IS[[NÓMINA]:[INGENIERO]],2,0),"OTROS")</f>
        <v>OTROS</v>
      </c>
    </row>
    <row r="5706" spans="1:43" x14ac:dyDescent="0.25">
      <c r="A5706" s="28" t="s">
        <v>14528</v>
      </c>
      <c r="B5706" s="29">
        <v>1</v>
      </c>
      <c r="C5706" s="29" t="s">
        <v>15776</v>
      </c>
      <c r="D5706" s="30" t="s">
        <v>38</v>
      </c>
      <c r="E5706" s="31" t="s">
        <v>258</v>
      </c>
      <c r="F5706" s="31" t="s">
        <v>15777</v>
      </c>
      <c r="G5706" s="88" t="s">
        <v>6139</v>
      </c>
      <c r="H5706" s="29" t="s">
        <v>740</v>
      </c>
      <c r="I5706" s="32" t="s">
        <v>43</v>
      </c>
      <c r="J5706" s="29" t="s">
        <v>8</v>
      </c>
      <c r="K5706" s="33" t="s">
        <v>6140</v>
      </c>
      <c r="L5706" s="33" t="s">
        <v>6141</v>
      </c>
      <c r="M5706" s="29" t="s">
        <v>6142</v>
      </c>
      <c r="N5706" s="29">
        <v>0</v>
      </c>
      <c r="O5706" s="29" t="s">
        <v>47</v>
      </c>
      <c r="P5706" s="33">
        <v>21</v>
      </c>
      <c r="Q5706" s="33" t="s">
        <v>62</v>
      </c>
      <c r="R5706" s="80" t="s">
        <v>138</v>
      </c>
      <c r="S5706" s="81" t="s">
        <v>139</v>
      </c>
      <c r="T5706" s="81" t="s">
        <v>51</v>
      </c>
      <c r="U5706" s="82" t="s">
        <v>262</v>
      </c>
      <c r="V5706" s="83">
        <v>1.05</v>
      </c>
      <c r="W5706" s="89">
        <v>1651.6500000000003</v>
      </c>
      <c r="X5706" s="85">
        <v>1</v>
      </c>
      <c r="Y5706" s="86">
        <v>2.82</v>
      </c>
      <c r="Z5706" s="82">
        <v>4</v>
      </c>
      <c r="AA5706" s="87">
        <v>0.70499999999999996</v>
      </c>
      <c r="AB5706" s="83">
        <v>0</v>
      </c>
      <c r="AC5706" s="89">
        <v>0</v>
      </c>
      <c r="AD5706" s="90">
        <v>43630</v>
      </c>
      <c r="AE5706" s="90">
        <v>43630</v>
      </c>
      <c r="AF5706" s="82">
        <v>0</v>
      </c>
      <c r="AG5706" s="84" t="s">
        <v>53</v>
      </c>
      <c r="AH5706" s="83">
        <v>0</v>
      </c>
      <c r="AI5706" s="89">
        <v>0</v>
      </c>
      <c r="AJ5706" s="89">
        <v>0</v>
      </c>
      <c r="AK5706" s="60" t="str">
        <f>+IF(Tabla1[[#This Row],[REQUEST_TY]]="SR MANTENIMIENTO CORRECTIVO", "EMERGENCIA", "OTROS")</f>
        <v>EMERGENCIA</v>
      </c>
      <c r="AL5706" s="6" t="str">
        <f>+_xlfn.IFS(Tabla1[[#This Row],[Veces obj]]&lt;=1,"0-1",Tabla1[[#This Row],[Veces obj]]&lt;=2,"1-2",Tabla1[[#This Row],[Veces obj]]&lt;=3,"2-3",TRUE,"&gt;3")</f>
        <v>0-1</v>
      </c>
      <c r="AM5706" s="60" t="str">
        <f>+_xlfn.IFS(MONTH(Tabla1[[#This Row],[MES]])&lt;=3,"Q1",MONTH(Tabla1[[#This Row],[MES]])&lt;=6,"Q2",MONTH(Tabla1[[#This Row],[MES]])&lt;=9,"Q3",TRUE,"Q4")</f>
        <v>Q2</v>
      </c>
      <c r="AN5706" s="15" t="str">
        <f>+IFERROR(VLOOKUP(Tabla1[[#This Row],[CUENTA]],CTAS[],2,0),"OTROS")</f>
        <v>OTROS</v>
      </c>
      <c r="AP5706" s="15" t="str">
        <f>+IFERROR(VLOOKUP(Tabla1[[#This Row],[EMPLEADO]],IS[],3,0),"OTROS")</f>
        <v>OTROS</v>
      </c>
      <c r="AQ5706" s="15" t="str">
        <f>+IFERROR(VLOOKUP(Tabla1[[#This Row],[EMPLEADO]],IS[[NÓMINA]:[INGENIERO]],2,0),"OTROS")</f>
        <v>OTROS</v>
      </c>
    </row>
    <row r="5707" spans="1:43" x14ac:dyDescent="0.25">
      <c r="A5707" s="28" t="s">
        <v>14528</v>
      </c>
      <c r="B5707" s="29">
        <v>1</v>
      </c>
      <c r="C5707" s="29" t="s">
        <v>15778</v>
      </c>
      <c r="D5707" s="30" t="s">
        <v>38</v>
      </c>
      <c r="E5707" s="31" t="s">
        <v>275</v>
      </c>
      <c r="F5707" s="31" t="s">
        <v>15779</v>
      </c>
      <c r="G5707" s="88" t="s">
        <v>10901</v>
      </c>
      <c r="H5707" s="29" t="s">
        <v>213</v>
      </c>
      <c r="I5707" s="32" t="s">
        <v>43</v>
      </c>
      <c r="J5707" s="29" t="s">
        <v>8</v>
      </c>
      <c r="K5707" s="33" t="s">
        <v>1296</v>
      </c>
      <c r="L5707" s="33" t="s">
        <v>1800</v>
      </c>
      <c r="M5707" s="29" t="s">
        <v>1298</v>
      </c>
      <c r="N5707" s="29">
        <v>0</v>
      </c>
      <c r="O5707" s="29" t="s">
        <v>47</v>
      </c>
      <c r="P5707" s="33">
        <v>64</v>
      </c>
      <c r="Q5707" s="33" t="s">
        <v>48</v>
      </c>
      <c r="R5707" s="80" t="s">
        <v>95</v>
      </c>
      <c r="S5707" s="81" t="s">
        <v>64</v>
      </c>
      <c r="T5707" s="81" t="s">
        <v>51</v>
      </c>
      <c r="U5707" s="82" t="s">
        <v>96</v>
      </c>
      <c r="V5707" s="83">
        <v>1.1000000000000001</v>
      </c>
      <c r="W5707" s="89">
        <v>1501.5000000000002</v>
      </c>
      <c r="X5707" s="85">
        <v>1</v>
      </c>
      <c r="Y5707" s="86">
        <v>5.5</v>
      </c>
      <c r="Z5707" s="82">
        <v>5</v>
      </c>
      <c r="AA5707" s="87">
        <v>1.1000000000000001</v>
      </c>
      <c r="AB5707" s="83">
        <v>2.5000000000000022E-2</v>
      </c>
      <c r="AC5707" s="89">
        <v>-34.125000000000028</v>
      </c>
      <c r="AD5707" s="90">
        <v>43630</v>
      </c>
      <c r="AE5707" s="90">
        <v>43630</v>
      </c>
      <c r="AF5707" s="82">
        <v>0</v>
      </c>
      <c r="AG5707" s="84" t="s">
        <v>53</v>
      </c>
      <c r="AH5707" s="83">
        <v>0</v>
      </c>
      <c r="AI5707" s="89">
        <v>0</v>
      </c>
      <c r="AJ5707" s="89">
        <v>0</v>
      </c>
      <c r="AK5707" s="60" t="str">
        <f>+IF(Tabla1[[#This Row],[REQUEST_TY]]="SR MANTENIMIENTO CORRECTIVO", "EMERGENCIA", "OTROS")</f>
        <v>EMERGENCIA</v>
      </c>
      <c r="AL5707" s="6" t="str">
        <f>+_xlfn.IFS(Tabla1[[#This Row],[Veces obj]]&lt;=1,"0-1",Tabla1[[#This Row],[Veces obj]]&lt;=2,"1-2",Tabla1[[#This Row],[Veces obj]]&lt;=3,"2-3",TRUE,"&gt;3")</f>
        <v>1-2</v>
      </c>
      <c r="AM5707" s="60" t="str">
        <f>+_xlfn.IFS(MONTH(Tabla1[[#This Row],[MES]])&lt;=3,"Q1",MONTH(Tabla1[[#This Row],[MES]])&lt;=6,"Q2",MONTH(Tabla1[[#This Row],[MES]])&lt;=9,"Q3",TRUE,"Q4")</f>
        <v>Q2</v>
      </c>
      <c r="AN5707" s="15" t="str">
        <f>+IFERROR(VLOOKUP(Tabla1[[#This Row],[CUENTA]],CTAS[],2,0),"OTROS")</f>
        <v>OTROS</v>
      </c>
      <c r="AP5707" s="15" t="str">
        <f>+IFERROR(VLOOKUP(Tabla1[[#This Row],[EMPLEADO]],IS[],3,0),"OTROS")</f>
        <v>OTROS</v>
      </c>
      <c r="AQ5707" s="15" t="str">
        <f>+IFERROR(VLOOKUP(Tabla1[[#This Row],[EMPLEADO]],IS[[NÓMINA]:[INGENIERO]],2,0),"OTROS")</f>
        <v>OTROS</v>
      </c>
    </row>
    <row r="5708" spans="1:43" x14ac:dyDescent="0.25">
      <c r="A5708" s="28" t="s">
        <v>14528</v>
      </c>
      <c r="B5708" s="29">
        <v>1</v>
      </c>
      <c r="C5708" s="29" t="s">
        <v>15780</v>
      </c>
      <c r="D5708" s="30" t="s">
        <v>38</v>
      </c>
      <c r="E5708" s="31" t="s">
        <v>558</v>
      </c>
      <c r="F5708" s="31" t="s">
        <v>15781</v>
      </c>
      <c r="G5708" s="88" t="s">
        <v>2082</v>
      </c>
      <c r="H5708" s="29" t="s">
        <v>42</v>
      </c>
      <c r="I5708" s="32" t="s">
        <v>43</v>
      </c>
      <c r="J5708" s="29" t="s">
        <v>8</v>
      </c>
      <c r="K5708" s="33" t="s">
        <v>798</v>
      </c>
      <c r="L5708" s="33" t="s">
        <v>1729</v>
      </c>
      <c r="M5708" s="29" t="s">
        <v>131</v>
      </c>
      <c r="N5708" s="29">
        <v>1</v>
      </c>
      <c r="O5708" s="29" t="s">
        <v>47</v>
      </c>
      <c r="P5708" s="33">
        <v>16</v>
      </c>
      <c r="Q5708" s="33" t="s">
        <v>62</v>
      </c>
      <c r="R5708" s="80" t="s">
        <v>95</v>
      </c>
      <c r="S5708" s="81" t="s">
        <v>64</v>
      </c>
      <c r="T5708" s="81" t="s">
        <v>51</v>
      </c>
      <c r="U5708" s="82" t="s">
        <v>65</v>
      </c>
      <c r="V5708" s="83">
        <v>0.8</v>
      </c>
      <c r="W5708" s="89">
        <v>0</v>
      </c>
      <c r="X5708" s="85">
        <v>1</v>
      </c>
      <c r="Y5708" s="86">
        <v>1.1599999999999999</v>
      </c>
      <c r="Z5708" s="82">
        <v>5</v>
      </c>
      <c r="AA5708" s="87">
        <v>0.23199999999999998</v>
      </c>
      <c r="AB5708" s="83">
        <v>0</v>
      </c>
      <c r="AC5708" s="89">
        <v>0</v>
      </c>
      <c r="AD5708" s="90">
        <v>43630</v>
      </c>
      <c r="AE5708" s="90">
        <v>43631</v>
      </c>
      <c r="AF5708" s="82">
        <v>0</v>
      </c>
      <c r="AG5708" s="84" t="s">
        <v>53</v>
      </c>
      <c r="AH5708" s="83">
        <v>0</v>
      </c>
      <c r="AI5708" s="89">
        <v>0</v>
      </c>
      <c r="AJ5708" s="89">
        <v>0</v>
      </c>
      <c r="AK5708" s="60" t="str">
        <f>+IF(Tabla1[[#This Row],[REQUEST_TY]]="SR MANTENIMIENTO CORRECTIVO", "EMERGENCIA", "OTROS")</f>
        <v>EMERGENCIA</v>
      </c>
      <c r="AL5708" s="6" t="str">
        <f>+_xlfn.IFS(Tabla1[[#This Row],[Veces obj]]&lt;=1,"0-1",Tabla1[[#This Row],[Veces obj]]&lt;=2,"1-2",Tabla1[[#This Row],[Veces obj]]&lt;=3,"2-3",TRUE,"&gt;3")</f>
        <v>0-1</v>
      </c>
      <c r="AM5708" s="60" t="str">
        <f>+_xlfn.IFS(MONTH(Tabla1[[#This Row],[MES]])&lt;=3,"Q1",MONTH(Tabla1[[#This Row],[MES]])&lt;=6,"Q2",MONTH(Tabla1[[#This Row],[MES]])&lt;=9,"Q3",TRUE,"Q4")</f>
        <v>Q2</v>
      </c>
      <c r="AN5708" s="15" t="str">
        <f>+IFERROR(VLOOKUP(Tabla1[[#This Row],[CUENTA]],CTAS[],2,0),"OTROS")</f>
        <v>OTROS</v>
      </c>
      <c r="AP5708" s="15" t="str">
        <f>+IFERROR(VLOOKUP(Tabla1[[#This Row],[EMPLEADO]],IS[],3,0),"OTROS")</f>
        <v>OTROS</v>
      </c>
      <c r="AQ5708" s="15" t="str">
        <f>+IFERROR(VLOOKUP(Tabla1[[#This Row],[EMPLEADO]],IS[[NÓMINA]:[INGENIERO]],2,0),"OTROS")</f>
        <v>OTROS</v>
      </c>
    </row>
    <row r="5709" spans="1:43" x14ac:dyDescent="0.25">
      <c r="A5709" s="28" t="s">
        <v>14528</v>
      </c>
      <c r="B5709" s="29">
        <v>1</v>
      </c>
      <c r="C5709" s="29" t="s">
        <v>15782</v>
      </c>
      <c r="D5709" s="30" t="s">
        <v>38</v>
      </c>
      <c r="E5709" s="31" t="s">
        <v>39</v>
      </c>
      <c r="F5709" s="31" t="s">
        <v>15783</v>
      </c>
      <c r="G5709" s="88" t="s">
        <v>3559</v>
      </c>
      <c r="H5709" s="29" t="s">
        <v>42</v>
      </c>
      <c r="I5709" s="32" t="s">
        <v>43</v>
      </c>
      <c r="J5709" s="29" t="s">
        <v>8</v>
      </c>
      <c r="K5709" s="33" t="s">
        <v>2237</v>
      </c>
      <c r="L5709" s="33" t="s">
        <v>3429</v>
      </c>
      <c r="M5709" s="29" t="s">
        <v>794</v>
      </c>
      <c r="N5709" s="29">
        <v>1</v>
      </c>
      <c r="O5709" s="29" t="s">
        <v>47</v>
      </c>
      <c r="P5709" s="33">
        <v>2752</v>
      </c>
      <c r="Q5709" s="33" t="s">
        <v>48</v>
      </c>
      <c r="R5709" s="80" t="s">
        <v>49</v>
      </c>
      <c r="S5709" s="81" t="s">
        <v>50</v>
      </c>
      <c r="T5709" s="81" t="s">
        <v>51</v>
      </c>
      <c r="U5709" s="82" t="s">
        <v>52</v>
      </c>
      <c r="V5709" s="83">
        <v>1.05</v>
      </c>
      <c r="W5709" s="89">
        <v>0</v>
      </c>
      <c r="X5709" s="85">
        <v>1</v>
      </c>
      <c r="Y5709" s="86">
        <v>2.25</v>
      </c>
      <c r="Z5709" s="82">
        <v>5</v>
      </c>
      <c r="AA5709" s="87">
        <v>0.45</v>
      </c>
      <c r="AB5709" s="83">
        <v>0</v>
      </c>
      <c r="AC5709" s="89">
        <v>0</v>
      </c>
      <c r="AD5709" s="90">
        <v>43630</v>
      </c>
      <c r="AE5709" s="90">
        <v>43631</v>
      </c>
      <c r="AF5709" s="82">
        <v>0</v>
      </c>
      <c r="AG5709" s="84" t="s">
        <v>53</v>
      </c>
      <c r="AH5709" s="83">
        <v>0</v>
      </c>
      <c r="AI5709" s="89">
        <v>0</v>
      </c>
      <c r="AJ5709" s="89">
        <v>0</v>
      </c>
      <c r="AK5709" s="60" t="str">
        <f>+IF(Tabla1[[#This Row],[REQUEST_TY]]="SR MANTENIMIENTO CORRECTIVO", "EMERGENCIA", "OTROS")</f>
        <v>EMERGENCIA</v>
      </c>
      <c r="AL5709" s="6" t="str">
        <f>+_xlfn.IFS(Tabla1[[#This Row],[Veces obj]]&lt;=1,"0-1",Tabla1[[#This Row],[Veces obj]]&lt;=2,"1-2",Tabla1[[#This Row],[Veces obj]]&lt;=3,"2-3",TRUE,"&gt;3")</f>
        <v>0-1</v>
      </c>
      <c r="AM5709" s="60" t="str">
        <f>+_xlfn.IFS(MONTH(Tabla1[[#This Row],[MES]])&lt;=3,"Q1",MONTH(Tabla1[[#This Row],[MES]])&lt;=6,"Q2",MONTH(Tabla1[[#This Row],[MES]])&lt;=9,"Q3",TRUE,"Q4")</f>
        <v>Q2</v>
      </c>
      <c r="AN5709" s="15" t="str">
        <f>+IFERROR(VLOOKUP(Tabla1[[#This Row],[CUENTA]],CTAS[],2,0),"OTROS")</f>
        <v>OTROS</v>
      </c>
      <c r="AP5709" s="15" t="str">
        <f>+IFERROR(VLOOKUP(Tabla1[[#This Row],[EMPLEADO]],IS[],3,0),"OTROS")</f>
        <v>OTROS</v>
      </c>
      <c r="AQ5709" s="15" t="str">
        <f>+IFERROR(VLOOKUP(Tabla1[[#This Row],[EMPLEADO]],IS[[NÓMINA]:[INGENIERO]],2,0),"OTROS")</f>
        <v>OTROS</v>
      </c>
    </row>
    <row r="5710" spans="1:43" x14ac:dyDescent="0.25">
      <c r="A5710" s="28" t="s">
        <v>14528</v>
      </c>
      <c r="B5710" s="29">
        <v>1</v>
      </c>
      <c r="C5710" s="29" t="s">
        <v>15784</v>
      </c>
      <c r="D5710" s="30" t="s">
        <v>38</v>
      </c>
      <c r="E5710" s="31" t="s">
        <v>7217</v>
      </c>
      <c r="F5710" s="31" t="s">
        <v>15726</v>
      </c>
      <c r="G5710" s="88" t="s">
        <v>7518</v>
      </c>
      <c r="H5710" s="29" t="s">
        <v>740</v>
      </c>
      <c r="I5710" s="32" t="s">
        <v>43</v>
      </c>
      <c r="J5710" s="29" t="s">
        <v>8</v>
      </c>
      <c r="K5710" s="33" t="s">
        <v>6140</v>
      </c>
      <c r="L5710" s="33" t="s">
        <v>6141</v>
      </c>
      <c r="M5710" s="29" t="s">
        <v>6142</v>
      </c>
      <c r="N5710" s="29">
        <v>0</v>
      </c>
      <c r="O5710" s="29" t="s">
        <v>47</v>
      </c>
      <c r="P5710" s="33">
        <v>23</v>
      </c>
      <c r="Q5710" s="33" t="s">
        <v>62</v>
      </c>
      <c r="R5710" s="80" t="s">
        <v>138</v>
      </c>
      <c r="S5710" s="81" t="s">
        <v>139</v>
      </c>
      <c r="T5710" s="81" t="s">
        <v>51</v>
      </c>
      <c r="U5710" s="82" t="s">
        <v>262</v>
      </c>
      <c r="V5710" s="83">
        <v>1.05</v>
      </c>
      <c r="W5710" s="89">
        <v>1651.6500000000003</v>
      </c>
      <c r="X5710" s="85">
        <v>1</v>
      </c>
      <c r="Y5710" s="86">
        <v>5.15</v>
      </c>
      <c r="Z5710" s="82">
        <v>4</v>
      </c>
      <c r="AA5710" s="87">
        <v>1.2875000000000001</v>
      </c>
      <c r="AB5710" s="83">
        <v>7.1875000000000022E-2</v>
      </c>
      <c r="AC5710" s="89">
        <v>-113.05937500000005</v>
      </c>
      <c r="AD5710" s="90">
        <v>43630</v>
      </c>
      <c r="AE5710" s="90">
        <v>43633</v>
      </c>
      <c r="AF5710" s="82">
        <v>1</v>
      </c>
      <c r="AG5710" s="84" t="s">
        <v>53</v>
      </c>
      <c r="AH5710" s="83">
        <v>0</v>
      </c>
      <c r="AI5710" s="89">
        <v>0</v>
      </c>
      <c r="AJ5710" s="89">
        <v>0</v>
      </c>
      <c r="AK5710" s="60" t="str">
        <f>+IF(Tabla1[[#This Row],[REQUEST_TY]]="SR MANTENIMIENTO CORRECTIVO", "EMERGENCIA", "OTROS")</f>
        <v>EMERGENCIA</v>
      </c>
      <c r="AL5710" s="6" t="str">
        <f>+_xlfn.IFS(Tabla1[[#This Row],[Veces obj]]&lt;=1,"0-1",Tabla1[[#This Row],[Veces obj]]&lt;=2,"1-2",Tabla1[[#This Row],[Veces obj]]&lt;=3,"2-3",TRUE,"&gt;3")</f>
        <v>1-2</v>
      </c>
      <c r="AM5710" s="60" t="str">
        <f>+_xlfn.IFS(MONTH(Tabla1[[#This Row],[MES]])&lt;=3,"Q1",MONTH(Tabla1[[#This Row],[MES]])&lt;=6,"Q2",MONTH(Tabla1[[#This Row],[MES]])&lt;=9,"Q3",TRUE,"Q4")</f>
        <v>Q2</v>
      </c>
      <c r="AN5710" s="15" t="str">
        <f>+IFERROR(VLOOKUP(Tabla1[[#This Row],[CUENTA]],CTAS[],2,0),"OTROS")</f>
        <v>OTROS</v>
      </c>
      <c r="AP5710" s="15" t="str">
        <f>+IFERROR(VLOOKUP(Tabla1[[#This Row],[EMPLEADO]],IS[],3,0),"OTROS")</f>
        <v>OTROS</v>
      </c>
      <c r="AQ5710" s="15" t="str">
        <f>+IFERROR(VLOOKUP(Tabla1[[#This Row],[EMPLEADO]],IS[[NÓMINA]:[INGENIERO]],2,0),"OTROS")</f>
        <v>OTROS</v>
      </c>
    </row>
    <row r="5711" spans="1:43" x14ac:dyDescent="0.25">
      <c r="A5711" s="28" t="s">
        <v>14528</v>
      </c>
      <c r="B5711" s="29">
        <v>1</v>
      </c>
      <c r="C5711" s="29" t="s">
        <v>15785</v>
      </c>
      <c r="D5711" s="30" t="s">
        <v>38</v>
      </c>
      <c r="E5711" s="31" t="s">
        <v>725</v>
      </c>
      <c r="F5711" s="31" t="s">
        <v>15786</v>
      </c>
      <c r="G5711" s="88" t="s">
        <v>2916</v>
      </c>
      <c r="H5711" s="29" t="s">
        <v>136</v>
      </c>
      <c r="I5711" s="32" t="s">
        <v>43</v>
      </c>
      <c r="J5711" s="29" t="s">
        <v>8</v>
      </c>
      <c r="K5711" s="33" t="s">
        <v>59</v>
      </c>
      <c r="L5711" s="33" t="s">
        <v>2917</v>
      </c>
      <c r="M5711" s="29" t="s">
        <v>1496</v>
      </c>
      <c r="N5711" s="29">
        <v>0</v>
      </c>
      <c r="O5711" s="29" t="s">
        <v>47</v>
      </c>
      <c r="P5711" s="33">
        <v>46</v>
      </c>
      <c r="Q5711" s="33" t="s">
        <v>82</v>
      </c>
      <c r="R5711" s="80" t="s">
        <v>223</v>
      </c>
      <c r="S5711" s="81" t="s">
        <v>139</v>
      </c>
      <c r="T5711" s="81" t="s">
        <v>51</v>
      </c>
      <c r="U5711" s="82" t="s">
        <v>140</v>
      </c>
      <c r="V5711" s="83">
        <v>1.1000000000000001</v>
      </c>
      <c r="W5711" s="89">
        <v>1730.3000000000004</v>
      </c>
      <c r="X5711" s="85">
        <v>1</v>
      </c>
      <c r="Y5711" s="86">
        <v>2.3199999999999998</v>
      </c>
      <c r="Z5711" s="82">
        <v>4</v>
      </c>
      <c r="AA5711" s="87">
        <v>0.57999999999999996</v>
      </c>
      <c r="AB5711" s="83">
        <v>0</v>
      </c>
      <c r="AC5711" s="89">
        <v>0</v>
      </c>
      <c r="AD5711" s="90">
        <v>43630</v>
      </c>
      <c r="AE5711" s="90">
        <v>43633</v>
      </c>
      <c r="AF5711" s="82">
        <v>1</v>
      </c>
      <c r="AG5711" s="84" t="s">
        <v>53</v>
      </c>
      <c r="AH5711" s="83">
        <v>0</v>
      </c>
      <c r="AI5711" s="89">
        <v>0</v>
      </c>
      <c r="AJ5711" s="89">
        <v>0</v>
      </c>
      <c r="AK5711" s="60" t="str">
        <f>+IF(Tabla1[[#This Row],[REQUEST_TY]]="SR MANTENIMIENTO CORRECTIVO", "EMERGENCIA", "OTROS")</f>
        <v>EMERGENCIA</v>
      </c>
      <c r="AL5711" s="6" t="str">
        <f>+_xlfn.IFS(Tabla1[[#This Row],[Veces obj]]&lt;=1,"0-1",Tabla1[[#This Row],[Veces obj]]&lt;=2,"1-2",Tabla1[[#This Row],[Veces obj]]&lt;=3,"2-3",TRUE,"&gt;3")</f>
        <v>0-1</v>
      </c>
      <c r="AM5711" s="60" t="str">
        <f>+_xlfn.IFS(MONTH(Tabla1[[#This Row],[MES]])&lt;=3,"Q1",MONTH(Tabla1[[#This Row],[MES]])&lt;=6,"Q2",MONTH(Tabla1[[#This Row],[MES]])&lt;=9,"Q3",TRUE,"Q4")</f>
        <v>Q2</v>
      </c>
      <c r="AN5711" s="15" t="str">
        <f>+IFERROR(VLOOKUP(Tabla1[[#This Row],[CUENTA]],CTAS[],2,0),"OTROS")</f>
        <v>OTROS</v>
      </c>
      <c r="AP5711" s="15" t="str">
        <f>+IFERROR(VLOOKUP(Tabla1[[#This Row],[EMPLEADO]],IS[],3,0),"OTROS")</f>
        <v>OTROS</v>
      </c>
      <c r="AQ5711" s="15" t="str">
        <f>+IFERROR(VLOOKUP(Tabla1[[#This Row],[EMPLEADO]],IS[[NÓMINA]:[INGENIERO]],2,0),"OTROS")</f>
        <v>OTROS</v>
      </c>
    </row>
    <row r="5712" spans="1:43" x14ac:dyDescent="0.25">
      <c r="A5712" s="28" t="s">
        <v>14528</v>
      </c>
      <c r="B5712" s="29">
        <v>1</v>
      </c>
      <c r="C5712" s="29" t="s">
        <v>15787</v>
      </c>
      <c r="D5712" s="30" t="s">
        <v>38</v>
      </c>
      <c r="E5712" s="31" t="s">
        <v>5313</v>
      </c>
      <c r="F5712" s="31" t="s">
        <v>15775</v>
      </c>
      <c r="G5712" s="88" t="s">
        <v>5315</v>
      </c>
      <c r="H5712" s="29" t="s">
        <v>220</v>
      </c>
      <c r="I5712" s="32" t="s">
        <v>43</v>
      </c>
      <c r="J5712" s="29" t="s">
        <v>8</v>
      </c>
      <c r="K5712" s="33" t="s">
        <v>1541</v>
      </c>
      <c r="L5712" s="33" t="s">
        <v>1724</v>
      </c>
      <c r="M5712" s="29" t="s">
        <v>1725</v>
      </c>
      <c r="N5712" s="29">
        <v>0</v>
      </c>
      <c r="O5712" s="29" t="s">
        <v>47</v>
      </c>
      <c r="P5712" s="33">
        <v>127</v>
      </c>
      <c r="Q5712" s="33" t="s">
        <v>48</v>
      </c>
      <c r="R5712" s="80" t="s">
        <v>49</v>
      </c>
      <c r="S5712" s="81" t="s">
        <v>50</v>
      </c>
      <c r="T5712" s="81" t="s">
        <v>51</v>
      </c>
      <c r="U5712" s="82" t="s">
        <v>52</v>
      </c>
      <c r="V5712" s="83">
        <v>1.05</v>
      </c>
      <c r="W5712" s="89">
        <v>750.75000000000011</v>
      </c>
      <c r="X5712" s="85">
        <v>1</v>
      </c>
      <c r="Y5712" s="86">
        <v>2.99</v>
      </c>
      <c r="Z5712" s="82">
        <v>5</v>
      </c>
      <c r="AA5712" s="87">
        <v>0.59800000000000009</v>
      </c>
      <c r="AB5712" s="83">
        <v>0</v>
      </c>
      <c r="AC5712" s="89">
        <v>0</v>
      </c>
      <c r="AD5712" s="90">
        <v>43630</v>
      </c>
      <c r="AE5712" s="90">
        <v>43633</v>
      </c>
      <c r="AF5712" s="82">
        <v>1</v>
      </c>
      <c r="AG5712" s="84" t="s">
        <v>53</v>
      </c>
      <c r="AH5712" s="83">
        <v>0</v>
      </c>
      <c r="AI5712" s="89">
        <v>0</v>
      </c>
      <c r="AJ5712" s="89">
        <v>0</v>
      </c>
      <c r="AK5712" s="60" t="str">
        <f>+IF(Tabla1[[#This Row],[REQUEST_TY]]="SR MANTENIMIENTO CORRECTIVO", "EMERGENCIA", "OTROS")</f>
        <v>EMERGENCIA</v>
      </c>
      <c r="AL5712" s="6" t="str">
        <f>+_xlfn.IFS(Tabla1[[#This Row],[Veces obj]]&lt;=1,"0-1",Tabla1[[#This Row],[Veces obj]]&lt;=2,"1-2",Tabla1[[#This Row],[Veces obj]]&lt;=3,"2-3",TRUE,"&gt;3")</f>
        <v>0-1</v>
      </c>
      <c r="AM5712" s="60" t="str">
        <f>+_xlfn.IFS(MONTH(Tabla1[[#This Row],[MES]])&lt;=3,"Q1",MONTH(Tabla1[[#This Row],[MES]])&lt;=6,"Q2",MONTH(Tabla1[[#This Row],[MES]])&lt;=9,"Q3",TRUE,"Q4")</f>
        <v>Q2</v>
      </c>
      <c r="AN5712" s="15" t="str">
        <f>+IFERROR(VLOOKUP(Tabla1[[#This Row],[CUENTA]],CTAS[],2,0),"OTROS")</f>
        <v>OTROS</v>
      </c>
      <c r="AP5712" s="15" t="str">
        <f>+IFERROR(VLOOKUP(Tabla1[[#This Row],[EMPLEADO]],IS[],3,0),"OTROS")</f>
        <v>OTROS</v>
      </c>
      <c r="AQ5712" s="15" t="str">
        <f>+IFERROR(VLOOKUP(Tabla1[[#This Row],[EMPLEADO]],IS[[NÓMINA]:[INGENIERO]],2,0),"OTROS")</f>
        <v>OTROS</v>
      </c>
    </row>
    <row r="5713" spans="1:43" x14ac:dyDescent="0.25">
      <c r="A5713" s="28" t="s">
        <v>14528</v>
      </c>
      <c r="B5713" s="29">
        <v>1</v>
      </c>
      <c r="C5713" s="29" t="s">
        <v>15788</v>
      </c>
      <c r="D5713" s="30" t="s">
        <v>38</v>
      </c>
      <c r="E5713" s="31" t="s">
        <v>85</v>
      </c>
      <c r="F5713" s="31" t="s">
        <v>15789</v>
      </c>
      <c r="G5713" s="88" t="s">
        <v>9934</v>
      </c>
      <c r="H5713" s="29" t="s">
        <v>2691</v>
      </c>
      <c r="I5713" s="32" t="s">
        <v>43</v>
      </c>
      <c r="J5713" s="29" t="s">
        <v>8</v>
      </c>
      <c r="K5713" s="33" t="s">
        <v>370</v>
      </c>
      <c r="L5713" s="33" t="s">
        <v>4698</v>
      </c>
      <c r="M5713" s="29" t="s">
        <v>131</v>
      </c>
      <c r="N5713" s="29">
        <v>0</v>
      </c>
      <c r="O5713" s="29" t="s">
        <v>47</v>
      </c>
      <c r="P5713" s="33">
        <v>3</v>
      </c>
      <c r="Q5713" s="33" t="s">
        <v>388</v>
      </c>
      <c r="R5713" s="80" t="s">
        <v>49</v>
      </c>
      <c r="S5713" s="81" t="s">
        <v>50</v>
      </c>
      <c r="T5713" s="81" t="s">
        <v>51</v>
      </c>
      <c r="U5713" s="82" t="s">
        <v>641</v>
      </c>
      <c r="V5713" s="83">
        <v>0</v>
      </c>
      <c r="W5713" s="89">
        <v>0</v>
      </c>
      <c r="X5713" s="85">
        <v>1</v>
      </c>
      <c r="Y5713" s="86">
        <v>3.92</v>
      </c>
      <c r="Z5713" s="82">
        <v>5</v>
      </c>
      <c r="AA5713" s="87">
        <v>0.78400000000000003</v>
      </c>
      <c r="AB5713" s="83">
        <v>0</v>
      </c>
      <c r="AC5713" s="89">
        <v>0</v>
      </c>
      <c r="AD5713" s="90">
        <v>43630</v>
      </c>
      <c r="AE5713" s="90">
        <v>43633</v>
      </c>
      <c r="AF5713" s="82">
        <v>1</v>
      </c>
      <c r="AG5713" s="84" t="s">
        <v>53</v>
      </c>
      <c r="AH5713" s="83">
        <v>0</v>
      </c>
      <c r="AI5713" s="89">
        <v>0</v>
      </c>
      <c r="AJ5713" s="89">
        <v>0</v>
      </c>
      <c r="AK5713" s="60" t="str">
        <f>+IF(Tabla1[[#This Row],[REQUEST_TY]]="SR MANTENIMIENTO CORRECTIVO", "EMERGENCIA", "OTROS")</f>
        <v>EMERGENCIA</v>
      </c>
      <c r="AL5713" s="6" t="str">
        <f>+_xlfn.IFS(Tabla1[[#This Row],[Veces obj]]&lt;=1,"0-1",Tabla1[[#This Row],[Veces obj]]&lt;=2,"1-2",Tabla1[[#This Row],[Veces obj]]&lt;=3,"2-3",TRUE,"&gt;3")</f>
        <v>0-1</v>
      </c>
      <c r="AM5713" s="60" t="str">
        <f>+_xlfn.IFS(MONTH(Tabla1[[#This Row],[MES]])&lt;=3,"Q1",MONTH(Tabla1[[#This Row],[MES]])&lt;=6,"Q2",MONTH(Tabla1[[#This Row],[MES]])&lt;=9,"Q3",TRUE,"Q4")</f>
        <v>Q2</v>
      </c>
      <c r="AN5713" s="15" t="str">
        <f>+IFERROR(VLOOKUP(Tabla1[[#This Row],[CUENTA]],CTAS[],2,0),"OTROS")</f>
        <v>OTROS</v>
      </c>
      <c r="AP5713" s="15" t="str">
        <f>+IFERROR(VLOOKUP(Tabla1[[#This Row],[EMPLEADO]],IS[],3,0),"OTROS")</f>
        <v>OTROS</v>
      </c>
      <c r="AQ5713" s="15" t="str">
        <f>+IFERROR(VLOOKUP(Tabla1[[#This Row],[EMPLEADO]],IS[[NÓMINA]:[INGENIERO]],2,0),"OTROS")</f>
        <v>OTROS</v>
      </c>
    </row>
    <row r="5714" spans="1:43" x14ac:dyDescent="0.25">
      <c r="A5714" s="28" t="s">
        <v>14528</v>
      </c>
      <c r="B5714" s="29">
        <v>1</v>
      </c>
      <c r="C5714" s="29" t="s">
        <v>15790</v>
      </c>
      <c r="D5714" s="30" t="s">
        <v>38</v>
      </c>
      <c r="E5714" s="31" t="s">
        <v>85</v>
      </c>
      <c r="F5714" s="31" t="s">
        <v>15791</v>
      </c>
      <c r="G5714" s="88" t="s">
        <v>15792</v>
      </c>
      <c r="H5714" s="29" t="s">
        <v>213</v>
      </c>
      <c r="I5714" s="32" t="s">
        <v>43</v>
      </c>
      <c r="J5714" s="29" t="s">
        <v>8</v>
      </c>
      <c r="K5714" s="33" t="s">
        <v>1296</v>
      </c>
      <c r="L5714" s="33" t="s">
        <v>1800</v>
      </c>
      <c r="M5714" s="29" t="s">
        <v>1298</v>
      </c>
      <c r="N5714" s="29">
        <v>0</v>
      </c>
      <c r="O5714" s="29" t="s">
        <v>47</v>
      </c>
      <c r="P5714" s="33">
        <v>259</v>
      </c>
      <c r="Q5714" s="33" t="s">
        <v>48</v>
      </c>
      <c r="R5714" s="80" t="s">
        <v>49</v>
      </c>
      <c r="S5714" s="81" t="s">
        <v>50</v>
      </c>
      <c r="T5714" s="81" t="s">
        <v>51</v>
      </c>
      <c r="U5714" s="82" t="s">
        <v>52</v>
      </c>
      <c r="V5714" s="83">
        <v>1.05</v>
      </c>
      <c r="W5714" s="89">
        <v>750.75000000000011</v>
      </c>
      <c r="X5714" s="85">
        <v>1</v>
      </c>
      <c r="Y5714" s="86">
        <v>2.5499999999999998</v>
      </c>
      <c r="Z5714" s="82">
        <v>5</v>
      </c>
      <c r="AA5714" s="87">
        <v>0.51</v>
      </c>
      <c r="AB5714" s="83">
        <v>0</v>
      </c>
      <c r="AC5714" s="89">
        <v>0</v>
      </c>
      <c r="AD5714" s="90">
        <v>43630</v>
      </c>
      <c r="AE5714" s="90">
        <v>43633</v>
      </c>
      <c r="AF5714" s="82">
        <v>1</v>
      </c>
      <c r="AG5714" s="84" t="s">
        <v>53</v>
      </c>
      <c r="AH5714" s="83">
        <v>0</v>
      </c>
      <c r="AI5714" s="89">
        <v>0</v>
      </c>
      <c r="AJ5714" s="89">
        <v>0</v>
      </c>
      <c r="AK5714" s="60" t="str">
        <f>+IF(Tabla1[[#This Row],[REQUEST_TY]]="SR MANTENIMIENTO CORRECTIVO", "EMERGENCIA", "OTROS")</f>
        <v>EMERGENCIA</v>
      </c>
      <c r="AL5714" s="6" t="str">
        <f>+_xlfn.IFS(Tabla1[[#This Row],[Veces obj]]&lt;=1,"0-1",Tabla1[[#This Row],[Veces obj]]&lt;=2,"1-2",Tabla1[[#This Row],[Veces obj]]&lt;=3,"2-3",TRUE,"&gt;3")</f>
        <v>0-1</v>
      </c>
      <c r="AM5714" s="60" t="str">
        <f>+_xlfn.IFS(MONTH(Tabla1[[#This Row],[MES]])&lt;=3,"Q1",MONTH(Tabla1[[#This Row],[MES]])&lt;=6,"Q2",MONTH(Tabla1[[#This Row],[MES]])&lt;=9,"Q3",TRUE,"Q4")</f>
        <v>Q2</v>
      </c>
      <c r="AN5714" s="15" t="str">
        <f>+IFERROR(VLOOKUP(Tabla1[[#This Row],[CUENTA]],CTAS[],2,0),"OTROS")</f>
        <v>OTROS</v>
      </c>
      <c r="AP5714" s="15" t="str">
        <f>+IFERROR(VLOOKUP(Tabla1[[#This Row],[EMPLEADO]],IS[],3,0),"OTROS")</f>
        <v>OTROS</v>
      </c>
      <c r="AQ5714" s="15" t="str">
        <f>+IFERROR(VLOOKUP(Tabla1[[#This Row],[EMPLEADO]],IS[[NÓMINA]:[INGENIERO]],2,0),"OTROS")</f>
        <v>OTROS</v>
      </c>
    </row>
    <row r="5715" spans="1:43" x14ac:dyDescent="0.25">
      <c r="A5715" s="28" t="s">
        <v>14528</v>
      </c>
      <c r="B5715" s="29">
        <v>1</v>
      </c>
      <c r="C5715" s="29" t="s">
        <v>15793</v>
      </c>
      <c r="D5715" s="30" t="s">
        <v>38</v>
      </c>
      <c r="E5715" s="31" t="s">
        <v>113</v>
      </c>
      <c r="F5715" s="31" t="s">
        <v>15794</v>
      </c>
      <c r="G5715" s="88" t="s">
        <v>2641</v>
      </c>
      <c r="H5715" s="29" t="s">
        <v>204</v>
      </c>
      <c r="I5715" s="32" t="s">
        <v>43</v>
      </c>
      <c r="J5715" s="29" t="s">
        <v>8</v>
      </c>
      <c r="K5715" s="33" t="s">
        <v>125</v>
      </c>
      <c r="L5715" s="33" t="s">
        <v>2642</v>
      </c>
      <c r="M5715" s="29" t="s">
        <v>761</v>
      </c>
      <c r="N5715" s="29">
        <v>0</v>
      </c>
      <c r="O5715" s="29" t="s">
        <v>47</v>
      </c>
      <c r="P5715" s="33">
        <v>7</v>
      </c>
      <c r="Q5715" s="33" t="s">
        <v>194</v>
      </c>
      <c r="R5715" s="80" t="s">
        <v>49</v>
      </c>
      <c r="S5715" s="81" t="s">
        <v>50</v>
      </c>
      <c r="T5715" s="81" t="s">
        <v>51</v>
      </c>
      <c r="U5715" s="82" t="s">
        <v>444</v>
      </c>
      <c r="V5715" s="83">
        <v>0</v>
      </c>
      <c r="W5715" s="89">
        <v>0</v>
      </c>
      <c r="X5715" s="85">
        <v>1</v>
      </c>
      <c r="Y5715" s="86">
        <v>3.27</v>
      </c>
      <c r="Z5715" s="82">
        <v>5</v>
      </c>
      <c r="AA5715" s="87">
        <v>0.65400000000000003</v>
      </c>
      <c r="AB5715" s="83">
        <v>0</v>
      </c>
      <c r="AC5715" s="89">
        <v>0</v>
      </c>
      <c r="AD5715" s="90">
        <v>43630</v>
      </c>
      <c r="AE5715" s="90">
        <v>43633</v>
      </c>
      <c r="AF5715" s="82">
        <v>1</v>
      </c>
      <c r="AG5715" s="84" t="s">
        <v>53</v>
      </c>
      <c r="AH5715" s="83">
        <v>0</v>
      </c>
      <c r="AI5715" s="89">
        <v>0</v>
      </c>
      <c r="AJ5715" s="89">
        <v>0</v>
      </c>
      <c r="AK5715" s="60" t="str">
        <f>+IF(Tabla1[[#This Row],[REQUEST_TY]]="SR MANTENIMIENTO CORRECTIVO", "EMERGENCIA", "OTROS")</f>
        <v>EMERGENCIA</v>
      </c>
      <c r="AL5715" s="6" t="str">
        <f>+_xlfn.IFS(Tabla1[[#This Row],[Veces obj]]&lt;=1,"0-1",Tabla1[[#This Row],[Veces obj]]&lt;=2,"1-2",Tabla1[[#This Row],[Veces obj]]&lt;=3,"2-3",TRUE,"&gt;3")</f>
        <v>0-1</v>
      </c>
      <c r="AM5715" s="60" t="str">
        <f>+_xlfn.IFS(MONTH(Tabla1[[#This Row],[MES]])&lt;=3,"Q1",MONTH(Tabla1[[#This Row],[MES]])&lt;=6,"Q2",MONTH(Tabla1[[#This Row],[MES]])&lt;=9,"Q3",TRUE,"Q4")</f>
        <v>Q2</v>
      </c>
      <c r="AN5715" s="15" t="str">
        <f>+IFERROR(VLOOKUP(Tabla1[[#This Row],[CUENTA]],CTAS[],2,0),"OTROS")</f>
        <v>OTROS</v>
      </c>
      <c r="AP5715" s="15" t="str">
        <f>+IFERROR(VLOOKUP(Tabla1[[#This Row],[EMPLEADO]],IS[],3,0),"OTROS")</f>
        <v>OTROS</v>
      </c>
      <c r="AQ5715" s="15" t="str">
        <f>+IFERROR(VLOOKUP(Tabla1[[#This Row],[EMPLEADO]],IS[[NÓMINA]:[INGENIERO]],2,0),"OTROS")</f>
        <v>OTROS</v>
      </c>
    </row>
    <row r="5716" spans="1:43" x14ac:dyDescent="0.25">
      <c r="A5716" s="28" t="s">
        <v>14528</v>
      </c>
      <c r="B5716" s="29">
        <v>1</v>
      </c>
      <c r="C5716" s="29" t="s">
        <v>15795</v>
      </c>
      <c r="D5716" s="30" t="s">
        <v>38</v>
      </c>
      <c r="E5716" s="31" t="s">
        <v>85</v>
      </c>
      <c r="F5716" s="31" t="s">
        <v>15796</v>
      </c>
      <c r="G5716" s="88" t="s">
        <v>5720</v>
      </c>
      <c r="H5716" s="29" t="s">
        <v>213</v>
      </c>
      <c r="I5716" s="32" t="s">
        <v>43</v>
      </c>
      <c r="J5716" s="29" t="s">
        <v>8</v>
      </c>
      <c r="K5716" s="33" t="s">
        <v>370</v>
      </c>
      <c r="L5716" s="33" t="s">
        <v>3061</v>
      </c>
      <c r="M5716" s="29" t="s">
        <v>640</v>
      </c>
      <c r="N5716" s="29">
        <v>0</v>
      </c>
      <c r="O5716" s="29" t="s">
        <v>47</v>
      </c>
      <c r="P5716" s="33">
        <v>123</v>
      </c>
      <c r="Q5716" s="33" t="s">
        <v>48</v>
      </c>
      <c r="R5716" s="80" t="s">
        <v>49</v>
      </c>
      <c r="S5716" s="81" t="s">
        <v>50</v>
      </c>
      <c r="T5716" s="81" t="s">
        <v>51</v>
      </c>
      <c r="U5716" s="82" t="s">
        <v>52</v>
      </c>
      <c r="V5716" s="83">
        <v>1.05</v>
      </c>
      <c r="W5716" s="89">
        <v>750.75000000000011</v>
      </c>
      <c r="X5716" s="85">
        <v>1</v>
      </c>
      <c r="Y5716" s="86">
        <v>0.57999999999999996</v>
      </c>
      <c r="Z5716" s="82">
        <v>5</v>
      </c>
      <c r="AA5716" s="87">
        <v>0.11599999999999999</v>
      </c>
      <c r="AB5716" s="83">
        <v>0</v>
      </c>
      <c r="AC5716" s="89">
        <v>0</v>
      </c>
      <c r="AD5716" s="90">
        <v>43633</v>
      </c>
      <c r="AE5716" s="90">
        <v>43633</v>
      </c>
      <c r="AF5716" s="82">
        <v>0</v>
      </c>
      <c r="AG5716" s="84" t="s">
        <v>53</v>
      </c>
      <c r="AH5716" s="83">
        <v>0</v>
      </c>
      <c r="AI5716" s="89">
        <v>0</v>
      </c>
      <c r="AJ5716" s="89">
        <v>0</v>
      </c>
      <c r="AK5716" s="60" t="str">
        <f>+IF(Tabla1[[#This Row],[REQUEST_TY]]="SR MANTENIMIENTO CORRECTIVO", "EMERGENCIA", "OTROS")</f>
        <v>EMERGENCIA</v>
      </c>
      <c r="AL5716" s="6" t="str">
        <f>+_xlfn.IFS(Tabla1[[#This Row],[Veces obj]]&lt;=1,"0-1",Tabla1[[#This Row],[Veces obj]]&lt;=2,"1-2",Tabla1[[#This Row],[Veces obj]]&lt;=3,"2-3",TRUE,"&gt;3")</f>
        <v>0-1</v>
      </c>
      <c r="AM5716" s="60" t="str">
        <f>+_xlfn.IFS(MONTH(Tabla1[[#This Row],[MES]])&lt;=3,"Q1",MONTH(Tabla1[[#This Row],[MES]])&lt;=6,"Q2",MONTH(Tabla1[[#This Row],[MES]])&lt;=9,"Q3",TRUE,"Q4")</f>
        <v>Q2</v>
      </c>
      <c r="AN5716" s="15" t="str">
        <f>+IFERROR(VLOOKUP(Tabla1[[#This Row],[CUENTA]],CTAS[],2,0),"OTROS")</f>
        <v>OTROS</v>
      </c>
      <c r="AP5716" s="15" t="str">
        <f>+IFERROR(VLOOKUP(Tabla1[[#This Row],[EMPLEADO]],IS[],3,0),"OTROS")</f>
        <v>OTROS</v>
      </c>
      <c r="AQ5716" s="15" t="str">
        <f>+IFERROR(VLOOKUP(Tabla1[[#This Row],[EMPLEADO]],IS[[NÓMINA]:[INGENIERO]],2,0),"OTROS")</f>
        <v>OTROS</v>
      </c>
    </row>
    <row r="5717" spans="1:43" x14ac:dyDescent="0.25">
      <c r="A5717" s="28" t="s">
        <v>14528</v>
      </c>
      <c r="B5717" s="29">
        <v>1</v>
      </c>
      <c r="C5717" s="29" t="s">
        <v>15797</v>
      </c>
      <c r="D5717" s="30" t="s">
        <v>38</v>
      </c>
      <c r="E5717" s="31" t="s">
        <v>133</v>
      </c>
      <c r="F5717" s="31" t="s">
        <v>15798</v>
      </c>
      <c r="G5717" s="88" t="s">
        <v>862</v>
      </c>
      <c r="H5717" s="29" t="s">
        <v>253</v>
      </c>
      <c r="I5717" s="32" t="s">
        <v>43</v>
      </c>
      <c r="J5717" s="29" t="s">
        <v>8</v>
      </c>
      <c r="K5717" s="33" t="s">
        <v>59</v>
      </c>
      <c r="L5717" s="33" t="s">
        <v>863</v>
      </c>
      <c r="M5717" s="29" t="s">
        <v>358</v>
      </c>
      <c r="N5717" s="29">
        <v>0</v>
      </c>
      <c r="O5717" s="29" t="s">
        <v>47</v>
      </c>
      <c r="P5717" s="33">
        <v>9</v>
      </c>
      <c r="Q5717" s="33" t="s">
        <v>194</v>
      </c>
      <c r="R5717" s="80" t="s">
        <v>138</v>
      </c>
      <c r="S5717" s="81" t="s">
        <v>139</v>
      </c>
      <c r="T5717" s="81" t="s">
        <v>51</v>
      </c>
      <c r="U5717" s="82" t="s">
        <v>224</v>
      </c>
      <c r="V5717" s="83">
        <v>0.8</v>
      </c>
      <c r="W5717" s="89">
        <v>1258.4000000000003</v>
      </c>
      <c r="X5717" s="85">
        <v>1</v>
      </c>
      <c r="Y5717" s="86">
        <v>4</v>
      </c>
      <c r="Z5717" s="82">
        <v>4</v>
      </c>
      <c r="AA5717" s="87">
        <v>1</v>
      </c>
      <c r="AB5717" s="83">
        <v>0</v>
      </c>
      <c r="AC5717" s="89">
        <v>0</v>
      </c>
      <c r="AD5717" s="90">
        <v>43630</v>
      </c>
      <c r="AE5717" s="90">
        <v>43633</v>
      </c>
      <c r="AF5717" s="82">
        <v>1</v>
      </c>
      <c r="AG5717" s="84" t="s">
        <v>53</v>
      </c>
      <c r="AH5717" s="83">
        <v>0</v>
      </c>
      <c r="AI5717" s="89">
        <v>0</v>
      </c>
      <c r="AJ5717" s="89">
        <v>0</v>
      </c>
      <c r="AK5717" s="60" t="str">
        <f>+IF(Tabla1[[#This Row],[REQUEST_TY]]="SR MANTENIMIENTO CORRECTIVO", "EMERGENCIA", "OTROS")</f>
        <v>EMERGENCIA</v>
      </c>
      <c r="AL5717" s="6" t="str">
        <f>+_xlfn.IFS(Tabla1[[#This Row],[Veces obj]]&lt;=1,"0-1",Tabla1[[#This Row],[Veces obj]]&lt;=2,"1-2",Tabla1[[#This Row],[Veces obj]]&lt;=3,"2-3",TRUE,"&gt;3")</f>
        <v>0-1</v>
      </c>
      <c r="AM5717" s="60" t="str">
        <f>+_xlfn.IFS(MONTH(Tabla1[[#This Row],[MES]])&lt;=3,"Q1",MONTH(Tabla1[[#This Row],[MES]])&lt;=6,"Q2",MONTH(Tabla1[[#This Row],[MES]])&lt;=9,"Q3",TRUE,"Q4")</f>
        <v>Q2</v>
      </c>
      <c r="AN5717" s="15" t="str">
        <f>+IFERROR(VLOOKUP(Tabla1[[#This Row],[CUENTA]],CTAS[],2,0),"OTROS")</f>
        <v>OTROS</v>
      </c>
      <c r="AP5717" s="15" t="str">
        <f>+IFERROR(VLOOKUP(Tabla1[[#This Row],[EMPLEADO]],IS[],3,0),"OTROS")</f>
        <v>OTROS</v>
      </c>
      <c r="AQ5717" s="15" t="str">
        <f>+IFERROR(VLOOKUP(Tabla1[[#This Row],[EMPLEADO]],IS[[NÓMINA]:[INGENIERO]],2,0),"OTROS")</f>
        <v>OTROS</v>
      </c>
    </row>
    <row r="5718" spans="1:43" x14ac:dyDescent="0.25">
      <c r="A5718" s="28" t="s">
        <v>14528</v>
      </c>
      <c r="B5718" s="29">
        <v>1</v>
      </c>
      <c r="C5718" s="29" t="s">
        <v>15799</v>
      </c>
      <c r="D5718" s="30" t="s">
        <v>38</v>
      </c>
      <c r="E5718" s="31" t="s">
        <v>1564</v>
      </c>
      <c r="F5718" s="31" t="s">
        <v>15800</v>
      </c>
      <c r="G5718" s="88" t="s">
        <v>5424</v>
      </c>
      <c r="H5718" s="29" t="s">
        <v>42</v>
      </c>
      <c r="I5718" s="32" t="s">
        <v>43</v>
      </c>
      <c r="J5718" s="29" t="s">
        <v>8</v>
      </c>
      <c r="K5718" s="33" t="s">
        <v>2237</v>
      </c>
      <c r="L5718" s="33" t="s">
        <v>3429</v>
      </c>
      <c r="M5718" s="29" t="s">
        <v>794</v>
      </c>
      <c r="N5718" s="29">
        <v>1</v>
      </c>
      <c r="O5718" s="29" t="s">
        <v>47</v>
      </c>
      <c r="P5718" s="33">
        <v>126</v>
      </c>
      <c r="Q5718" s="33" t="s">
        <v>48</v>
      </c>
      <c r="R5718" s="80" t="s">
        <v>242</v>
      </c>
      <c r="S5718" s="81" t="s">
        <v>64</v>
      </c>
      <c r="T5718" s="81" t="s">
        <v>51</v>
      </c>
      <c r="U5718" s="82" t="s">
        <v>96</v>
      </c>
      <c r="V5718" s="83">
        <v>1.1000000000000001</v>
      </c>
      <c r="W5718" s="89">
        <v>0</v>
      </c>
      <c r="X5718" s="85">
        <v>1</v>
      </c>
      <c r="Y5718" s="86">
        <v>2.3199999999999998</v>
      </c>
      <c r="Z5718" s="82">
        <v>5</v>
      </c>
      <c r="AA5718" s="87">
        <v>0.46399999999999997</v>
      </c>
      <c r="AB5718" s="83">
        <v>0</v>
      </c>
      <c r="AC5718" s="89">
        <v>0</v>
      </c>
      <c r="AD5718" s="90">
        <v>43630</v>
      </c>
      <c r="AE5718" s="90">
        <v>43633</v>
      </c>
      <c r="AF5718" s="82">
        <v>1</v>
      </c>
      <c r="AG5718" s="84" t="s">
        <v>53</v>
      </c>
      <c r="AH5718" s="83">
        <v>0</v>
      </c>
      <c r="AI5718" s="89">
        <v>0</v>
      </c>
      <c r="AJ5718" s="89">
        <v>0</v>
      </c>
      <c r="AK5718" s="60" t="str">
        <f>+IF(Tabla1[[#This Row],[REQUEST_TY]]="SR MANTENIMIENTO CORRECTIVO", "EMERGENCIA", "OTROS")</f>
        <v>EMERGENCIA</v>
      </c>
      <c r="AL5718" s="6" t="str">
        <f>+_xlfn.IFS(Tabla1[[#This Row],[Veces obj]]&lt;=1,"0-1",Tabla1[[#This Row],[Veces obj]]&lt;=2,"1-2",Tabla1[[#This Row],[Veces obj]]&lt;=3,"2-3",TRUE,"&gt;3")</f>
        <v>0-1</v>
      </c>
      <c r="AM5718" s="60" t="str">
        <f>+_xlfn.IFS(MONTH(Tabla1[[#This Row],[MES]])&lt;=3,"Q1",MONTH(Tabla1[[#This Row],[MES]])&lt;=6,"Q2",MONTH(Tabla1[[#This Row],[MES]])&lt;=9,"Q3",TRUE,"Q4")</f>
        <v>Q2</v>
      </c>
      <c r="AN5718" s="15" t="str">
        <f>+IFERROR(VLOOKUP(Tabla1[[#This Row],[CUENTA]],CTAS[],2,0),"OTROS")</f>
        <v>OTROS</v>
      </c>
      <c r="AP5718" s="15" t="str">
        <f>+IFERROR(VLOOKUP(Tabla1[[#This Row],[EMPLEADO]],IS[],3,0),"OTROS")</f>
        <v>OTROS</v>
      </c>
      <c r="AQ5718" s="15" t="str">
        <f>+IFERROR(VLOOKUP(Tabla1[[#This Row],[EMPLEADO]],IS[[NÓMINA]:[INGENIERO]],2,0),"OTROS")</f>
        <v>OTROS</v>
      </c>
    </row>
    <row r="5719" spans="1:43" x14ac:dyDescent="0.25">
      <c r="A5719" s="28" t="s">
        <v>14528</v>
      </c>
      <c r="B5719" s="29">
        <v>1</v>
      </c>
      <c r="C5719" s="29" t="s">
        <v>15801</v>
      </c>
      <c r="D5719" s="30" t="s">
        <v>38</v>
      </c>
      <c r="E5719" s="31" t="s">
        <v>2034</v>
      </c>
      <c r="F5719" s="31" t="s">
        <v>15802</v>
      </c>
      <c r="G5719" s="88" t="s">
        <v>2036</v>
      </c>
      <c r="H5719" s="29" t="s">
        <v>592</v>
      </c>
      <c r="I5719" s="32" t="s">
        <v>43</v>
      </c>
      <c r="J5719" s="29" t="s">
        <v>8</v>
      </c>
      <c r="K5719" s="33" t="s">
        <v>438</v>
      </c>
      <c r="L5719" s="33" t="s">
        <v>2037</v>
      </c>
      <c r="M5719" s="29" t="s">
        <v>165</v>
      </c>
      <c r="N5719" s="29">
        <v>0</v>
      </c>
      <c r="O5719" s="29" t="s">
        <v>47</v>
      </c>
      <c r="P5719" s="33">
        <v>10</v>
      </c>
      <c r="Q5719" s="33" t="s">
        <v>194</v>
      </c>
      <c r="R5719" s="80" t="s">
        <v>2038</v>
      </c>
      <c r="S5719" s="81" t="s">
        <v>64</v>
      </c>
      <c r="T5719" s="81" t="s">
        <v>51</v>
      </c>
      <c r="U5719" s="82" t="s">
        <v>195</v>
      </c>
      <c r="V5719" s="83">
        <v>0.6</v>
      </c>
      <c r="W5719" s="89">
        <v>819</v>
      </c>
      <c r="X5719" s="85">
        <v>1</v>
      </c>
      <c r="Y5719" s="86">
        <v>0.05</v>
      </c>
      <c r="Z5719" s="82">
        <v>5</v>
      </c>
      <c r="AA5719" s="87">
        <v>0.01</v>
      </c>
      <c r="AB5719" s="83">
        <v>0</v>
      </c>
      <c r="AC5719" s="89">
        <v>0</v>
      </c>
      <c r="AD5719" s="90">
        <v>43630</v>
      </c>
      <c r="AE5719" s="90">
        <v>43633</v>
      </c>
      <c r="AF5719" s="82">
        <v>1</v>
      </c>
      <c r="AG5719" s="84" t="s">
        <v>53</v>
      </c>
      <c r="AH5719" s="83">
        <v>0</v>
      </c>
      <c r="AI5719" s="89">
        <v>0</v>
      </c>
      <c r="AJ5719" s="89">
        <v>0</v>
      </c>
      <c r="AK5719" s="60" t="str">
        <f>+IF(Tabla1[[#This Row],[REQUEST_TY]]="SR MANTENIMIENTO CORRECTIVO", "EMERGENCIA", "OTROS")</f>
        <v>EMERGENCIA</v>
      </c>
      <c r="AL5719" s="6" t="str">
        <f>+_xlfn.IFS(Tabla1[[#This Row],[Veces obj]]&lt;=1,"0-1",Tabla1[[#This Row],[Veces obj]]&lt;=2,"1-2",Tabla1[[#This Row],[Veces obj]]&lt;=3,"2-3",TRUE,"&gt;3")</f>
        <v>0-1</v>
      </c>
      <c r="AM5719" s="60" t="str">
        <f>+_xlfn.IFS(MONTH(Tabla1[[#This Row],[MES]])&lt;=3,"Q1",MONTH(Tabla1[[#This Row],[MES]])&lt;=6,"Q2",MONTH(Tabla1[[#This Row],[MES]])&lt;=9,"Q3",TRUE,"Q4")</f>
        <v>Q2</v>
      </c>
      <c r="AN5719" s="15" t="str">
        <f>+IFERROR(VLOOKUP(Tabla1[[#This Row],[CUENTA]],CTAS[],2,0),"OTROS")</f>
        <v>OTROS</v>
      </c>
      <c r="AP5719" s="15" t="str">
        <f>+IFERROR(VLOOKUP(Tabla1[[#This Row],[EMPLEADO]],IS[],3,0),"OTROS")</f>
        <v>CHIHUAHUA</v>
      </c>
      <c r="AQ5719" s="15" t="str">
        <f>+IFERROR(VLOOKUP(Tabla1[[#This Row],[EMPLEADO]],IS[[NÓMINA]:[INGENIERO]],2,0),"OTROS")</f>
        <v>VICTOR MENDEZ</v>
      </c>
    </row>
    <row r="5720" spans="1:43" x14ac:dyDescent="0.25">
      <c r="A5720" s="28" t="s">
        <v>14528</v>
      </c>
      <c r="B5720" s="29">
        <v>1</v>
      </c>
      <c r="C5720" s="29" t="s">
        <v>15803</v>
      </c>
      <c r="D5720" s="30" t="s">
        <v>38</v>
      </c>
      <c r="E5720" s="31" t="s">
        <v>39</v>
      </c>
      <c r="F5720" s="31" t="s">
        <v>15804</v>
      </c>
      <c r="G5720" s="88" t="s">
        <v>11102</v>
      </c>
      <c r="H5720" s="29" t="s">
        <v>8581</v>
      </c>
      <c r="I5720" s="32" t="s">
        <v>43</v>
      </c>
      <c r="J5720" s="29" t="s">
        <v>8</v>
      </c>
      <c r="K5720" s="33" t="s">
        <v>151</v>
      </c>
      <c r="L5720" s="33" t="s">
        <v>11103</v>
      </c>
      <c r="M5720" s="29" t="s">
        <v>256</v>
      </c>
      <c r="N5720" s="29">
        <v>0</v>
      </c>
      <c r="O5720" s="29" t="s">
        <v>47</v>
      </c>
      <c r="P5720" s="33">
        <v>65</v>
      </c>
      <c r="Q5720" s="33" t="s">
        <v>48</v>
      </c>
      <c r="R5720" s="80" t="s">
        <v>49</v>
      </c>
      <c r="S5720" s="81" t="s">
        <v>50</v>
      </c>
      <c r="T5720" s="81" t="s">
        <v>51</v>
      </c>
      <c r="U5720" s="82" t="s">
        <v>52</v>
      </c>
      <c r="V5720" s="83">
        <v>1.05</v>
      </c>
      <c r="W5720" s="89">
        <v>750.75000000000011</v>
      </c>
      <c r="X5720" s="85">
        <v>1</v>
      </c>
      <c r="Y5720" s="86">
        <v>1.75</v>
      </c>
      <c r="Z5720" s="82">
        <v>5</v>
      </c>
      <c r="AA5720" s="87">
        <v>0.35</v>
      </c>
      <c r="AB5720" s="83">
        <v>0</v>
      </c>
      <c r="AC5720" s="89">
        <v>0</v>
      </c>
      <c r="AD5720" s="90">
        <v>43630</v>
      </c>
      <c r="AE5720" s="90">
        <v>43633</v>
      </c>
      <c r="AF5720" s="82">
        <v>1</v>
      </c>
      <c r="AG5720" s="84" t="s">
        <v>53</v>
      </c>
      <c r="AH5720" s="83">
        <v>0</v>
      </c>
      <c r="AI5720" s="89">
        <v>0</v>
      </c>
      <c r="AJ5720" s="89">
        <v>0</v>
      </c>
      <c r="AK5720" s="60" t="str">
        <f>+IF(Tabla1[[#This Row],[REQUEST_TY]]="SR MANTENIMIENTO CORRECTIVO", "EMERGENCIA", "OTROS")</f>
        <v>EMERGENCIA</v>
      </c>
      <c r="AL5720" s="6" t="str">
        <f>+_xlfn.IFS(Tabla1[[#This Row],[Veces obj]]&lt;=1,"0-1",Tabla1[[#This Row],[Veces obj]]&lt;=2,"1-2",Tabla1[[#This Row],[Veces obj]]&lt;=3,"2-3",TRUE,"&gt;3")</f>
        <v>0-1</v>
      </c>
      <c r="AM5720" s="60" t="str">
        <f>+_xlfn.IFS(MONTH(Tabla1[[#This Row],[MES]])&lt;=3,"Q1",MONTH(Tabla1[[#This Row],[MES]])&lt;=6,"Q2",MONTH(Tabla1[[#This Row],[MES]])&lt;=9,"Q3",TRUE,"Q4")</f>
        <v>Q2</v>
      </c>
      <c r="AN5720" s="15" t="str">
        <f>+IFERROR(VLOOKUP(Tabla1[[#This Row],[CUENTA]],CTAS[],2,0),"OTROS")</f>
        <v>HONEYWELL</v>
      </c>
      <c r="AP5720" s="15" t="str">
        <f>+IFERROR(VLOOKUP(Tabla1[[#This Row],[EMPLEADO]],IS[],3,0),"OTROS")</f>
        <v>OTROS</v>
      </c>
      <c r="AQ5720" s="15" t="str">
        <f>+IFERROR(VLOOKUP(Tabla1[[#This Row],[EMPLEADO]],IS[[NÓMINA]:[INGENIERO]],2,0),"OTROS")</f>
        <v>OTROS</v>
      </c>
    </row>
    <row r="5721" spans="1:43" x14ac:dyDescent="0.25">
      <c r="A5721" s="28" t="s">
        <v>14528</v>
      </c>
      <c r="B5721" s="29">
        <v>1</v>
      </c>
      <c r="C5721" s="29" t="s">
        <v>15805</v>
      </c>
      <c r="D5721" s="30" t="s">
        <v>38</v>
      </c>
      <c r="E5721" s="31" t="s">
        <v>320</v>
      </c>
      <c r="F5721" s="31" t="s">
        <v>15806</v>
      </c>
      <c r="G5721" s="88" t="s">
        <v>10931</v>
      </c>
      <c r="H5721" s="29" t="s">
        <v>8227</v>
      </c>
      <c r="I5721" s="32" t="s">
        <v>43</v>
      </c>
      <c r="J5721" s="29" t="s">
        <v>8</v>
      </c>
      <c r="K5721" s="33" t="s">
        <v>528</v>
      </c>
      <c r="L5721" s="33" t="s">
        <v>8228</v>
      </c>
      <c r="M5721" s="29" t="s">
        <v>8229</v>
      </c>
      <c r="N5721" s="29">
        <v>1</v>
      </c>
      <c r="O5721" s="29" t="s">
        <v>47</v>
      </c>
      <c r="P5721" s="33">
        <v>235</v>
      </c>
      <c r="Q5721" s="33" t="s">
        <v>48</v>
      </c>
      <c r="R5721" s="80" t="s">
        <v>49</v>
      </c>
      <c r="S5721" s="81" t="s">
        <v>50</v>
      </c>
      <c r="T5721" s="81" t="s">
        <v>51</v>
      </c>
      <c r="U5721" s="82" t="s">
        <v>52</v>
      </c>
      <c r="V5721" s="83">
        <v>1.05</v>
      </c>
      <c r="W5721" s="89">
        <v>0</v>
      </c>
      <c r="X5721" s="85">
        <v>1</v>
      </c>
      <c r="Y5721" s="86">
        <v>1.62</v>
      </c>
      <c r="Z5721" s="82">
        <v>5</v>
      </c>
      <c r="AA5721" s="87">
        <v>0.32400000000000001</v>
      </c>
      <c r="AB5721" s="83">
        <v>0</v>
      </c>
      <c r="AC5721" s="89">
        <v>0</v>
      </c>
      <c r="AD5721" s="90">
        <v>43633</v>
      </c>
      <c r="AE5721" s="90">
        <v>43633</v>
      </c>
      <c r="AF5721" s="82">
        <v>0</v>
      </c>
      <c r="AG5721" s="84" t="s">
        <v>53</v>
      </c>
      <c r="AH5721" s="83">
        <v>0</v>
      </c>
      <c r="AI5721" s="89">
        <v>0</v>
      </c>
      <c r="AJ5721" s="89">
        <v>0</v>
      </c>
      <c r="AK5721" s="60" t="str">
        <f>+IF(Tabla1[[#This Row],[REQUEST_TY]]="SR MANTENIMIENTO CORRECTIVO", "EMERGENCIA", "OTROS")</f>
        <v>EMERGENCIA</v>
      </c>
      <c r="AL5721" s="6" t="str">
        <f>+_xlfn.IFS(Tabla1[[#This Row],[Veces obj]]&lt;=1,"0-1",Tabla1[[#This Row],[Veces obj]]&lt;=2,"1-2",Tabla1[[#This Row],[Veces obj]]&lt;=3,"2-3",TRUE,"&gt;3")</f>
        <v>0-1</v>
      </c>
      <c r="AM5721" s="60" t="str">
        <f>+_xlfn.IFS(MONTH(Tabla1[[#This Row],[MES]])&lt;=3,"Q1",MONTH(Tabla1[[#This Row],[MES]])&lt;=6,"Q2",MONTH(Tabla1[[#This Row],[MES]])&lt;=9,"Q3",TRUE,"Q4")</f>
        <v>Q2</v>
      </c>
      <c r="AN5721" s="15" t="str">
        <f>+IFERROR(VLOOKUP(Tabla1[[#This Row],[CUENTA]],CTAS[],2,0),"OTROS")</f>
        <v>OTROS</v>
      </c>
      <c r="AP5721" s="15" t="str">
        <f>+IFERROR(VLOOKUP(Tabla1[[#This Row],[EMPLEADO]],IS[],3,0),"OTROS")</f>
        <v>OTROS</v>
      </c>
      <c r="AQ5721" s="15" t="str">
        <f>+IFERROR(VLOOKUP(Tabla1[[#This Row],[EMPLEADO]],IS[[NÓMINA]:[INGENIERO]],2,0),"OTROS")</f>
        <v>OTROS</v>
      </c>
    </row>
    <row r="5722" spans="1:43" x14ac:dyDescent="0.25">
      <c r="A5722" s="28" t="s">
        <v>14528</v>
      </c>
      <c r="B5722" s="29">
        <v>1</v>
      </c>
      <c r="C5722" s="29" t="s">
        <v>15807</v>
      </c>
      <c r="D5722" s="30" t="s">
        <v>38</v>
      </c>
      <c r="E5722" s="31" t="s">
        <v>2571</v>
      </c>
      <c r="F5722" s="31" t="s">
        <v>15808</v>
      </c>
      <c r="G5722" s="88" t="s">
        <v>2573</v>
      </c>
      <c r="H5722" s="29" t="s">
        <v>821</v>
      </c>
      <c r="I5722" s="32" t="s">
        <v>43</v>
      </c>
      <c r="J5722" s="29" t="s">
        <v>8</v>
      </c>
      <c r="K5722" s="33" t="s">
        <v>2129</v>
      </c>
      <c r="L5722" s="33" t="s">
        <v>2130</v>
      </c>
      <c r="M5722" s="29" t="s">
        <v>94</v>
      </c>
      <c r="N5722" s="29">
        <v>0</v>
      </c>
      <c r="O5722" s="29" t="s">
        <v>47</v>
      </c>
      <c r="P5722" s="33">
        <v>150</v>
      </c>
      <c r="Q5722" s="33" t="s">
        <v>48</v>
      </c>
      <c r="R5722" s="80" t="s">
        <v>153</v>
      </c>
      <c r="S5722" s="81" t="s">
        <v>50</v>
      </c>
      <c r="T5722" s="81" t="s">
        <v>51</v>
      </c>
      <c r="U5722" s="82" t="s">
        <v>52</v>
      </c>
      <c r="V5722" s="83">
        <v>1.05</v>
      </c>
      <c r="W5722" s="89">
        <v>750.75000000000011</v>
      </c>
      <c r="X5722" s="85">
        <v>1</v>
      </c>
      <c r="Y5722" s="86">
        <v>4.1500000000000004</v>
      </c>
      <c r="Z5722" s="82">
        <v>5</v>
      </c>
      <c r="AA5722" s="87">
        <v>0.83000000000000007</v>
      </c>
      <c r="AB5722" s="83">
        <v>0</v>
      </c>
      <c r="AC5722" s="89">
        <v>0</v>
      </c>
      <c r="AD5722" s="90">
        <v>43630</v>
      </c>
      <c r="AE5722" s="90">
        <v>43633</v>
      </c>
      <c r="AF5722" s="82">
        <v>1</v>
      </c>
      <c r="AG5722" s="84" t="s">
        <v>53</v>
      </c>
      <c r="AH5722" s="83">
        <v>0</v>
      </c>
      <c r="AI5722" s="89">
        <v>0</v>
      </c>
      <c r="AJ5722" s="89">
        <v>0</v>
      </c>
      <c r="AK5722" s="60" t="str">
        <f>+IF(Tabla1[[#This Row],[REQUEST_TY]]="SR MANTENIMIENTO CORRECTIVO", "EMERGENCIA", "OTROS")</f>
        <v>EMERGENCIA</v>
      </c>
      <c r="AL5722" s="6" t="str">
        <f>+_xlfn.IFS(Tabla1[[#This Row],[Veces obj]]&lt;=1,"0-1",Tabla1[[#This Row],[Veces obj]]&lt;=2,"1-2",Tabla1[[#This Row],[Veces obj]]&lt;=3,"2-3",TRUE,"&gt;3")</f>
        <v>0-1</v>
      </c>
      <c r="AM5722" s="60" t="str">
        <f>+_xlfn.IFS(MONTH(Tabla1[[#This Row],[MES]])&lt;=3,"Q1",MONTH(Tabla1[[#This Row],[MES]])&lt;=6,"Q2",MONTH(Tabla1[[#This Row],[MES]])&lt;=9,"Q3",TRUE,"Q4")</f>
        <v>Q2</v>
      </c>
      <c r="AN5722" s="15" t="str">
        <f>+IFERROR(VLOOKUP(Tabla1[[#This Row],[CUENTA]],CTAS[],2,0),"OTROS")</f>
        <v>OTROS</v>
      </c>
      <c r="AP5722" s="15" t="str">
        <f>+IFERROR(VLOOKUP(Tabla1[[#This Row],[EMPLEADO]],IS[],3,0),"OTROS")</f>
        <v>JUAREZ</v>
      </c>
      <c r="AQ5722" s="15" t="str">
        <f>+IFERROR(VLOOKUP(Tabla1[[#This Row],[EMPLEADO]],IS[[NÓMINA]:[INGENIERO]],2,0),"OTROS")</f>
        <v>ERASMO ALEJANDRO</v>
      </c>
    </row>
    <row r="5723" spans="1:43" x14ac:dyDescent="0.25">
      <c r="A5723" s="28" t="s">
        <v>14528</v>
      </c>
      <c r="B5723" s="29">
        <v>1</v>
      </c>
      <c r="C5723" s="29" t="s">
        <v>15809</v>
      </c>
      <c r="D5723" s="30" t="s">
        <v>38</v>
      </c>
      <c r="E5723" s="31" t="s">
        <v>113</v>
      </c>
      <c r="F5723" s="31" t="s">
        <v>15810</v>
      </c>
      <c r="G5723" s="88" t="s">
        <v>9686</v>
      </c>
      <c r="H5723" s="29" t="s">
        <v>915</v>
      </c>
      <c r="I5723" s="32" t="s">
        <v>43</v>
      </c>
      <c r="J5723" s="29" t="s">
        <v>8</v>
      </c>
      <c r="K5723" s="33" t="s">
        <v>125</v>
      </c>
      <c r="L5723" s="33" t="s">
        <v>9687</v>
      </c>
      <c r="M5723" s="29" t="s">
        <v>316</v>
      </c>
      <c r="N5723" s="29">
        <v>0</v>
      </c>
      <c r="O5723" s="29" t="s">
        <v>47</v>
      </c>
      <c r="P5723" s="33">
        <v>81</v>
      </c>
      <c r="Q5723" s="33" t="s">
        <v>48</v>
      </c>
      <c r="R5723" s="80" t="s">
        <v>49</v>
      </c>
      <c r="S5723" s="81" t="s">
        <v>50</v>
      </c>
      <c r="T5723" s="81" t="s">
        <v>51</v>
      </c>
      <c r="U5723" s="82" t="s">
        <v>52</v>
      </c>
      <c r="V5723" s="83">
        <v>1.05</v>
      </c>
      <c r="W5723" s="89">
        <v>750.75000000000011</v>
      </c>
      <c r="X5723" s="85">
        <v>1</v>
      </c>
      <c r="Y5723" s="86">
        <v>3.57</v>
      </c>
      <c r="Z5723" s="82">
        <v>5</v>
      </c>
      <c r="AA5723" s="87">
        <v>0.71399999999999997</v>
      </c>
      <c r="AB5723" s="83">
        <v>0</v>
      </c>
      <c r="AC5723" s="89">
        <v>0</v>
      </c>
      <c r="AD5723" s="90">
        <v>43630</v>
      </c>
      <c r="AE5723" s="90">
        <v>43633</v>
      </c>
      <c r="AF5723" s="82">
        <v>1</v>
      </c>
      <c r="AG5723" s="84" t="s">
        <v>53</v>
      </c>
      <c r="AH5723" s="83">
        <v>0</v>
      </c>
      <c r="AI5723" s="89">
        <v>0</v>
      </c>
      <c r="AJ5723" s="89">
        <v>0</v>
      </c>
      <c r="AK5723" s="60" t="str">
        <f>+IF(Tabla1[[#This Row],[REQUEST_TY]]="SR MANTENIMIENTO CORRECTIVO", "EMERGENCIA", "OTROS")</f>
        <v>EMERGENCIA</v>
      </c>
      <c r="AL5723" s="6" t="str">
        <f>+_xlfn.IFS(Tabla1[[#This Row],[Veces obj]]&lt;=1,"0-1",Tabla1[[#This Row],[Veces obj]]&lt;=2,"1-2",Tabla1[[#This Row],[Veces obj]]&lt;=3,"2-3",TRUE,"&gt;3")</f>
        <v>0-1</v>
      </c>
      <c r="AM5723" s="60" t="str">
        <f>+_xlfn.IFS(MONTH(Tabla1[[#This Row],[MES]])&lt;=3,"Q1",MONTH(Tabla1[[#This Row],[MES]])&lt;=6,"Q2",MONTH(Tabla1[[#This Row],[MES]])&lt;=9,"Q3",TRUE,"Q4")</f>
        <v>Q2</v>
      </c>
      <c r="AN5723" s="15" t="str">
        <f>+IFERROR(VLOOKUP(Tabla1[[#This Row],[CUENTA]],CTAS[],2,0),"OTROS")</f>
        <v>OTROS</v>
      </c>
      <c r="AP5723" s="15" t="str">
        <f>+IFERROR(VLOOKUP(Tabla1[[#This Row],[EMPLEADO]],IS[],3,0),"OTROS")</f>
        <v>OTROS</v>
      </c>
      <c r="AQ5723" s="15" t="str">
        <f>+IFERROR(VLOOKUP(Tabla1[[#This Row],[EMPLEADO]],IS[[NÓMINA]:[INGENIERO]],2,0),"OTROS")</f>
        <v>OTROS</v>
      </c>
    </row>
    <row r="5724" spans="1:43" x14ac:dyDescent="0.25">
      <c r="A5724" s="28" t="s">
        <v>14528</v>
      </c>
      <c r="B5724" s="29">
        <v>1</v>
      </c>
      <c r="C5724" s="29" t="s">
        <v>15811</v>
      </c>
      <c r="D5724" s="30" t="s">
        <v>38</v>
      </c>
      <c r="E5724" s="31" t="s">
        <v>604</v>
      </c>
      <c r="F5724" s="31" t="s">
        <v>15812</v>
      </c>
      <c r="G5724" s="88" t="s">
        <v>2997</v>
      </c>
      <c r="H5724" s="29" t="s">
        <v>297</v>
      </c>
      <c r="I5724" s="32" t="s">
        <v>43</v>
      </c>
      <c r="J5724" s="29" t="s">
        <v>8</v>
      </c>
      <c r="K5724" s="33" t="s">
        <v>71</v>
      </c>
      <c r="L5724" s="33" t="s">
        <v>170</v>
      </c>
      <c r="M5724" s="29" t="s">
        <v>73</v>
      </c>
      <c r="N5724" s="29">
        <v>0</v>
      </c>
      <c r="O5724" s="29" t="s">
        <v>47</v>
      </c>
      <c r="P5724" s="33">
        <v>161</v>
      </c>
      <c r="Q5724" s="33" t="s">
        <v>48</v>
      </c>
      <c r="R5724" s="80" t="s">
        <v>63</v>
      </c>
      <c r="S5724" s="81" t="s">
        <v>64</v>
      </c>
      <c r="T5724" s="81" t="s">
        <v>51</v>
      </c>
      <c r="U5724" s="82" t="s">
        <v>96</v>
      </c>
      <c r="V5724" s="83">
        <v>1.1000000000000001</v>
      </c>
      <c r="W5724" s="89">
        <v>1501.5000000000002</v>
      </c>
      <c r="X5724" s="85">
        <v>1</v>
      </c>
      <c r="Y5724" s="86">
        <v>0</v>
      </c>
      <c r="Z5724" s="82">
        <v>5</v>
      </c>
      <c r="AA5724" s="87">
        <v>0</v>
      </c>
      <c r="AB5724" s="83">
        <v>0</v>
      </c>
      <c r="AC5724" s="89">
        <v>0</v>
      </c>
      <c r="AD5724" s="90">
        <v>43633</v>
      </c>
      <c r="AE5724" s="90">
        <v>43633</v>
      </c>
      <c r="AF5724" s="82">
        <v>0</v>
      </c>
      <c r="AG5724" s="84" t="s">
        <v>53</v>
      </c>
      <c r="AH5724" s="83">
        <v>0</v>
      </c>
      <c r="AI5724" s="89">
        <v>0</v>
      </c>
      <c r="AJ5724" s="89">
        <v>0</v>
      </c>
      <c r="AK5724" s="60" t="str">
        <f>+IF(Tabla1[[#This Row],[REQUEST_TY]]="SR MANTENIMIENTO CORRECTIVO", "EMERGENCIA", "OTROS")</f>
        <v>EMERGENCIA</v>
      </c>
      <c r="AL5724" s="6" t="str">
        <f>+_xlfn.IFS(Tabla1[[#This Row],[Veces obj]]&lt;=1,"0-1",Tabla1[[#This Row],[Veces obj]]&lt;=2,"1-2",Tabla1[[#This Row],[Veces obj]]&lt;=3,"2-3",TRUE,"&gt;3")</f>
        <v>0-1</v>
      </c>
      <c r="AM5724" s="60" t="str">
        <f>+_xlfn.IFS(MONTH(Tabla1[[#This Row],[MES]])&lt;=3,"Q1",MONTH(Tabla1[[#This Row],[MES]])&lt;=6,"Q2",MONTH(Tabla1[[#This Row],[MES]])&lt;=9,"Q3",TRUE,"Q4")</f>
        <v>Q2</v>
      </c>
      <c r="AN5724" s="15" t="str">
        <f>+IFERROR(VLOOKUP(Tabla1[[#This Row],[CUENTA]],CTAS[],2,0),"OTROS")</f>
        <v>OTROS</v>
      </c>
      <c r="AP5724" s="15" t="str">
        <f>+IFERROR(VLOOKUP(Tabla1[[#This Row],[EMPLEADO]],IS[],3,0),"OTROS")</f>
        <v>JUAREZ</v>
      </c>
      <c r="AQ5724" s="15" t="str">
        <f>+IFERROR(VLOOKUP(Tabla1[[#This Row],[EMPLEADO]],IS[[NÓMINA]:[INGENIERO]],2,0),"OTROS")</f>
        <v>ALFREDO TORRES</v>
      </c>
    </row>
    <row r="5725" spans="1:43" x14ac:dyDescent="0.25">
      <c r="A5725" s="28" t="s">
        <v>14528</v>
      </c>
      <c r="B5725" s="29">
        <v>1</v>
      </c>
      <c r="C5725" s="29" t="s">
        <v>15813</v>
      </c>
      <c r="D5725" s="30" t="s">
        <v>38</v>
      </c>
      <c r="E5725" s="31" t="s">
        <v>39</v>
      </c>
      <c r="F5725" s="31" t="s">
        <v>15814</v>
      </c>
      <c r="G5725" s="88" t="s">
        <v>15815</v>
      </c>
      <c r="H5725" s="29" t="s">
        <v>574</v>
      </c>
      <c r="I5725" s="32" t="s">
        <v>43</v>
      </c>
      <c r="J5725" s="29" t="s">
        <v>8</v>
      </c>
      <c r="K5725" s="33" t="s">
        <v>8045</v>
      </c>
      <c r="L5725" s="33" t="s">
        <v>15816</v>
      </c>
      <c r="M5725" s="29" t="s">
        <v>4211</v>
      </c>
      <c r="N5725" s="29">
        <v>0</v>
      </c>
      <c r="O5725" s="29" t="s">
        <v>47</v>
      </c>
      <c r="P5725" s="33">
        <v>479</v>
      </c>
      <c r="Q5725" s="33" t="s">
        <v>48</v>
      </c>
      <c r="R5725" s="80" t="s">
        <v>49</v>
      </c>
      <c r="S5725" s="81" t="s">
        <v>50</v>
      </c>
      <c r="T5725" s="81" t="s">
        <v>208</v>
      </c>
      <c r="U5725" s="82" t="s">
        <v>52</v>
      </c>
      <c r="V5725" s="83">
        <v>1.05</v>
      </c>
      <c r="W5725" s="89">
        <v>750.75000000000011</v>
      </c>
      <c r="X5725" s="85">
        <v>1</v>
      </c>
      <c r="Y5725" s="86">
        <v>4.17</v>
      </c>
      <c r="Z5725" s="82">
        <v>9</v>
      </c>
      <c r="AA5725" s="87">
        <v>0.46333333333333332</v>
      </c>
      <c r="AB5725" s="83">
        <v>0</v>
      </c>
      <c r="AC5725" s="89">
        <v>0</v>
      </c>
      <c r="AD5725" s="90">
        <v>43633</v>
      </c>
      <c r="AE5725" s="90">
        <v>43633</v>
      </c>
      <c r="AF5725" s="82">
        <v>0</v>
      </c>
      <c r="AG5725" s="84" t="s">
        <v>53</v>
      </c>
      <c r="AH5725" s="83">
        <v>0</v>
      </c>
      <c r="AI5725" s="89">
        <v>0</v>
      </c>
      <c r="AJ5725" s="89">
        <v>0</v>
      </c>
      <c r="AK5725" s="60" t="str">
        <f>+IF(Tabla1[[#This Row],[REQUEST_TY]]="SR MANTENIMIENTO CORRECTIVO", "EMERGENCIA", "OTROS")</f>
        <v>EMERGENCIA</v>
      </c>
      <c r="AL5725" s="6" t="str">
        <f>+_xlfn.IFS(Tabla1[[#This Row],[Veces obj]]&lt;=1,"0-1",Tabla1[[#This Row],[Veces obj]]&lt;=2,"1-2",Tabla1[[#This Row],[Veces obj]]&lt;=3,"2-3",TRUE,"&gt;3")</f>
        <v>0-1</v>
      </c>
      <c r="AM5725" s="60" t="str">
        <f>+_xlfn.IFS(MONTH(Tabla1[[#This Row],[MES]])&lt;=3,"Q1",MONTH(Tabla1[[#This Row],[MES]])&lt;=6,"Q2",MONTH(Tabla1[[#This Row],[MES]])&lt;=9,"Q3",TRUE,"Q4")</f>
        <v>Q2</v>
      </c>
      <c r="AN5725" s="15" t="str">
        <f>+IFERROR(VLOOKUP(Tabla1[[#This Row],[CUENTA]],CTAS[],2,0),"OTROS")</f>
        <v>OTROS</v>
      </c>
      <c r="AP5725" s="15" t="str">
        <f>+IFERROR(VLOOKUP(Tabla1[[#This Row],[EMPLEADO]],IS[],3,0),"OTROS")</f>
        <v>OTROS</v>
      </c>
      <c r="AQ5725" s="15" t="str">
        <f>+IFERROR(VLOOKUP(Tabla1[[#This Row],[EMPLEADO]],IS[[NÓMINA]:[INGENIERO]],2,0),"OTROS")</f>
        <v>OTROS</v>
      </c>
    </row>
    <row r="5726" spans="1:43" x14ac:dyDescent="0.25">
      <c r="A5726" s="28" t="s">
        <v>14528</v>
      </c>
      <c r="B5726" s="29">
        <v>1</v>
      </c>
      <c r="C5726" s="29" t="s">
        <v>15817</v>
      </c>
      <c r="D5726" s="30" t="s">
        <v>38</v>
      </c>
      <c r="E5726" s="31" t="s">
        <v>535</v>
      </c>
      <c r="F5726" s="31" t="s">
        <v>15818</v>
      </c>
      <c r="G5726" s="88" t="s">
        <v>1630</v>
      </c>
      <c r="H5726" s="29" t="s">
        <v>679</v>
      </c>
      <c r="I5726" s="32" t="s">
        <v>43</v>
      </c>
      <c r="J5726" s="29" t="s">
        <v>8</v>
      </c>
      <c r="K5726" s="33" t="s">
        <v>117</v>
      </c>
      <c r="L5726" s="33" t="s">
        <v>1631</v>
      </c>
      <c r="M5726" s="29" t="s">
        <v>794</v>
      </c>
      <c r="N5726" s="29">
        <v>0</v>
      </c>
      <c r="O5726" s="29" t="s">
        <v>47</v>
      </c>
      <c r="P5726" s="33">
        <v>37</v>
      </c>
      <c r="Q5726" s="33" t="s">
        <v>82</v>
      </c>
      <c r="R5726" s="80" t="s">
        <v>49</v>
      </c>
      <c r="S5726" s="81" t="s">
        <v>50</v>
      </c>
      <c r="T5726" s="81" t="s">
        <v>51</v>
      </c>
      <c r="U5726" s="82" t="s">
        <v>120</v>
      </c>
      <c r="V5726" s="83">
        <v>0.8</v>
      </c>
      <c r="W5726" s="89">
        <v>572.00000000000011</v>
      </c>
      <c r="X5726" s="85">
        <v>1</v>
      </c>
      <c r="Y5726" s="86">
        <v>1.5</v>
      </c>
      <c r="Z5726" s="82">
        <v>5</v>
      </c>
      <c r="AA5726" s="87">
        <v>0.3</v>
      </c>
      <c r="AB5726" s="83">
        <v>0</v>
      </c>
      <c r="AC5726" s="89">
        <v>0</v>
      </c>
      <c r="AD5726" s="90">
        <v>43633</v>
      </c>
      <c r="AE5726" s="90">
        <v>43633</v>
      </c>
      <c r="AF5726" s="82">
        <v>0</v>
      </c>
      <c r="AG5726" s="84" t="s">
        <v>53</v>
      </c>
      <c r="AH5726" s="83">
        <v>0</v>
      </c>
      <c r="AI5726" s="89">
        <v>0</v>
      </c>
      <c r="AJ5726" s="89">
        <v>0</v>
      </c>
      <c r="AK5726" s="60" t="str">
        <f>+IF(Tabla1[[#This Row],[REQUEST_TY]]="SR MANTENIMIENTO CORRECTIVO", "EMERGENCIA", "OTROS")</f>
        <v>EMERGENCIA</v>
      </c>
      <c r="AL5726" s="6" t="str">
        <f>+_xlfn.IFS(Tabla1[[#This Row],[Veces obj]]&lt;=1,"0-1",Tabla1[[#This Row],[Veces obj]]&lt;=2,"1-2",Tabla1[[#This Row],[Veces obj]]&lt;=3,"2-3",TRUE,"&gt;3")</f>
        <v>0-1</v>
      </c>
      <c r="AM5726" s="60" t="str">
        <f>+_xlfn.IFS(MONTH(Tabla1[[#This Row],[MES]])&lt;=3,"Q1",MONTH(Tabla1[[#This Row],[MES]])&lt;=6,"Q2",MONTH(Tabla1[[#This Row],[MES]])&lt;=9,"Q3",TRUE,"Q4")</f>
        <v>Q2</v>
      </c>
      <c r="AN5726" s="15" t="str">
        <f>+IFERROR(VLOOKUP(Tabla1[[#This Row],[CUENTA]],CTAS[],2,0),"OTROS")</f>
        <v>OTROS</v>
      </c>
      <c r="AP5726" s="15" t="str">
        <f>+IFERROR(VLOOKUP(Tabla1[[#This Row],[EMPLEADO]],IS[],3,0),"OTROS")</f>
        <v>OTROS</v>
      </c>
      <c r="AQ5726" s="15" t="str">
        <f>+IFERROR(VLOOKUP(Tabla1[[#This Row],[EMPLEADO]],IS[[NÓMINA]:[INGENIERO]],2,0),"OTROS")</f>
        <v>OTROS</v>
      </c>
    </row>
    <row r="5727" spans="1:43" x14ac:dyDescent="0.25">
      <c r="A5727" s="28" t="s">
        <v>14528</v>
      </c>
      <c r="B5727" s="29">
        <v>1</v>
      </c>
      <c r="C5727" s="29" t="s">
        <v>15819</v>
      </c>
      <c r="D5727" s="30" t="s">
        <v>38</v>
      </c>
      <c r="E5727" s="31" t="s">
        <v>76</v>
      </c>
      <c r="F5727" s="31" t="s">
        <v>15820</v>
      </c>
      <c r="G5727" s="88" t="s">
        <v>2050</v>
      </c>
      <c r="H5727" s="29" t="s">
        <v>58</v>
      </c>
      <c r="I5727" s="32" t="s">
        <v>43</v>
      </c>
      <c r="J5727" s="29" t="s">
        <v>8</v>
      </c>
      <c r="K5727" s="33" t="s">
        <v>102</v>
      </c>
      <c r="L5727" s="33" t="s">
        <v>2051</v>
      </c>
      <c r="M5727" s="29" t="s">
        <v>61</v>
      </c>
      <c r="N5727" s="29">
        <v>0</v>
      </c>
      <c r="O5727" s="29" t="s">
        <v>47</v>
      </c>
      <c r="P5727" s="33">
        <v>66</v>
      </c>
      <c r="Q5727" s="33" t="s">
        <v>48</v>
      </c>
      <c r="R5727" s="80" t="s">
        <v>63</v>
      </c>
      <c r="S5727" s="81" t="s">
        <v>64</v>
      </c>
      <c r="T5727" s="81" t="s">
        <v>51</v>
      </c>
      <c r="U5727" s="82" t="s">
        <v>96</v>
      </c>
      <c r="V5727" s="83">
        <v>1.1000000000000001</v>
      </c>
      <c r="W5727" s="89">
        <v>1501.5000000000002</v>
      </c>
      <c r="X5727" s="85">
        <v>1</v>
      </c>
      <c r="Y5727" s="86">
        <v>2.67</v>
      </c>
      <c r="Z5727" s="82">
        <v>5</v>
      </c>
      <c r="AA5727" s="87">
        <v>0.53400000000000003</v>
      </c>
      <c r="AB5727" s="83">
        <v>0</v>
      </c>
      <c r="AC5727" s="89">
        <v>0</v>
      </c>
      <c r="AD5727" s="90">
        <v>43633</v>
      </c>
      <c r="AE5727" s="90">
        <v>43633</v>
      </c>
      <c r="AF5727" s="82">
        <v>0</v>
      </c>
      <c r="AG5727" s="84" t="s">
        <v>53</v>
      </c>
      <c r="AH5727" s="83">
        <v>0</v>
      </c>
      <c r="AI5727" s="89">
        <v>0</v>
      </c>
      <c r="AJ5727" s="89">
        <v>0</v>
      </c>
      <c r="AK5727" s="60" t="str">
        <f>+IF(Tabla1[[#This Row],[REQUEST_TY]]="SR MANTENIMIENTO CORRECTIVO", "EMERGENCIA", "OTROS")</f>
        <v>EMERGENCIA</v>
      </c>
      <c r="AL5727" s="6" t="str">
        <f>+_xlfn.IFS(Tabla1[[#This Row],[Veces obj]]&lt;=1,"0-1",Tabla1[[#This Row],[Veces obj]]&lt;=2,"1-2",Tabla1[[#This Row],[Veces obj]]&lt;=3,"2-3",TRUE,"&gt;3")</f>
        <v>0-1</v>
      </c>
      <c r="AM5727" s="60" t="str">
        <f>+_xlfn.IFS(MONTH(Tabla1[[#This Row],[MES]])&lt;=3,"Q1",MONTH(Tabla1[[#This Row],[MES]])&lt;=6,"Q2",MONTH(Tabla1[[#This Row],[MES]])&lt;=9,"Q3",TRUE,"Q4")</f>
        <v>Q2</v>
      </c>
      <c r="AN5727" s="15" t="str">
        <f>+IFERROR(VLOOKUP(Tabla1[[#This Row],[CUENTA]],CTAS[],2,0),"OTROS")</f>
        <v>OTROS</v>
      </c>
      <c r="AP5727" s="15" t="str">
        <f>+IFERROR(VLOOKUP(Tabla1[[#This Row],[EMPLEADO]],IS[],3,0),"OTROS")</f>
        <v>OTROS</v>
      </c>
      <c r="AQ5727" s="15" t="str">
        <f>+IFERROR(VLOOKUP(Tabla1[[#This Row],[EMPLEADO]],IS[[NÓMINA]:[INGENIERO]],2,0),"OTROS")</f>
        <v>OTROS</v>
      </c>
    </row>
    <row r="5728" spans="1:43" x14ac:dyDescent="0.25">
      <c r="A5728" s="28" t="s">
        <v>14528</v>
      </c>
      <c r="B5728" s="29">
        <v>1</v>
      </c>
      <c r="C5728" s="29" t="s">
        <v>15821</v>
      </c>
      <c r="D5728" s="30" t="s">
        <v>38</v>
      </c>
      <c r="E5728" s="31" t="s">
        <v>258</v>
      </c>
      <c r="F5728" s="31" t="s">
        <v>15822</v>
      </c>
      <c r="G5728" s="88" t="s">
        <v>4426</v>
      </c>
      <c r="H5728" s="29" t="s">
        <v>136</v>
      </c>
      <c r="I5728" s="32" t="s">
        <v>43</v>
      </c>
      <c r="J5728" s="29" t="s">
        <v>8</v>
      </c>
      <c r="K5728" s="33" t="s">
        <v>102</v>
      </c>
      <c r="L5728" s="33" t="s">
        <v>1621</v>
      </c>
      <c r="M5728" s="29" t="s">
        <v>736</v>
      </c>
      <c r="N5728" s="29">
        <v>0</v>
      </c>
      <c r="O5728" s="29" t="s">
        <v>47</v>
      </c>
      <c r="P5728" s="33">
        <v>41</v>
      </c>
      <c r="Q5728" s="33" t="s">
        <v>82</v>
      </c>
      <c r="R5728" s="80" t="s">
        <v>138</v>
      </c>
      <c r="S5728" s="81" t="s">
        <v>139</v>
      </c>
      <c r="T5728" s="81" t="s">
        <v>51</v>
      </c>
      <c r="U5728" s="82" t="s">
        <v>140</v>
      </c>
      <c r="V5728" s="83">
        <v>1.1000000000000001</v>
      </c>
      <c r="W5728" s="89">
        <v>1730.3000000000004</v>
      </c>
      <c r="X5728" s="85">
        <v>1</v>
      </c>
      <c r="Y5728" s="86">
        <v>0</v>
      </c>
      <c r="Z5728" s="82">
        <v>4</v>
      </c>
      <c r="AA5728" s="87">
        <v>0</v>
      </c>
      <c r="AB5728" s="83">
        <v>0</v>
      </c>
      <c r="AC5728" s="89">
        <v>0</v>
      </c>
      <c r="AD5728" s="90">
        <v>43633</v>
      </c>
      <c r="AE5728" s="90">
        <v>43633</v>
      </c>
      <c r="AF5728" s="82">
        <v>0</v>
      </c>
      <c r="AG5728" s="84" t="s">
        <v>53</v>
      </c>
      <c r="AH5728" s="83">
        <v>0</v>
      </c>
      <c r="AI5728" s="89">
        <v>0</v>
      </c>
      <c r="AJ5728" s="89">
        <v>0</v>
      </c>
      <c r="AK5728" s="60" t="str">
        <f>+IF(Tabla1[[#This Row],[REQUEST_TY]]="SR MANTENIMIENTO CORRECTIVO", "EMERGENCIA", "OTROS")</f>
        <v>EMERGENCIA</v>
      </c>
      <c r="AL5728" s="6" t="str">
        <f>+_xlfn.IFS(Tabla1[[#This Row],[Veces obj]]&lt;=1,"0-1",Tabla1[[#This Row],[Veces obj]]&lt;=2,"1-2",Tabla1[[#This Row],[Veces obj]]&lt;=3,"2-3",TRUE,"&gt;3")</f>
        <v>0-1</v>
      </c>
      <c r="AM5728" s="60" t="str">
        <f>+_xlfn.IFS(MONTH(Tabla1[[#This Row],[MES]])&lt;=3,"Q1",MONTH(Tabla1[[#This Row],[MES]])&lt;=6,"Q2",MONTH(Tabla1[[#This Row],[MES]])&lt;=9,"Q3",TRUE,"Q4")</f>
        <v>Q2</v>
      </c>
      <c r="AN5728" s="15" t="str">
        <f>+IFERROR(VLOOKUP(Tabla1[[#This Row],[CUENTA]],CTAS[],2,0),"OTROS")</f>
        <v>OTROS</v>
      </c>
      <c r="AP5728" s="15" t="str">
        <f>+IFERROR(VLOOKUP(Tabla1[[#This Row],[EMPLEADO]],IS[],3,0),"OTROS")</f>
        <v>OTROS</v>
      </c>
      <c r="AQ5728" s="15" t="str">
        <f>+IFERROR(VLOOKUP(Tabla1[[#This Row],[EMPLEADO]],IS[[NÓMINA]:[INGENIERO]],2,0),"OTROS")</f>
        <v>OTROS</v>
      </c>
    </row>
    <row r="5729" spans="1:43" x14ac:dyDescent="0.25">
      <c r="A5729" s="28" t="s">
        <v>14528</v>
      </c>
      <c r="B5729" s="29">
        <v>1</v>
      </c>
      <c r="C5729" s="29" t="s">
        <v>15823</v>
      </c>
      <c r="D5729" s="30" t="s">
        <v>38</v>
      </c>
      <c r="E5729" s="31" t="s">
        <v>39</v>
      </c>
      <c r="F5729" s="31" t="s">
        <v>15824</v>
      </c>
      <c r="G5729" s="88" t="s">
        <v>4963</v>
      </c>
      <c r="H5729" s="29" t="s">
        <v>11609</v>
      </c>
      <c r="I5729" s="32" t="s">
        <v>43</v>
      </c>
      <c r="J5729" s="29" t="s">
        <v>8</v>
      </c>
      <c r="K5729" s="33" t="s">
        <v>117</v>
      </c>
      <c r="L5729" s="33" t="s">
        <v>4964</v>
      </c>
      <c r="M5729" s="29" t="s">
        <v>505</v>
      </c>
      <c r="N5729" s="29">
        <v>0</v>
      </c>
      <c r="O5729" s="29" t="s">
        <v>47</v>
      </c>
      <c r="P5729" s="33">
        <v>129</v>
      </c>
      <c r="Q5729" s="33" t="s">
        <v>48</v>
      </c>
      <c r="R5729" s="80" t="s">
        <v>49</v>
      </c>
      <c r="S5729" s="81" t="s">
        <v>50</v>
      </c>
      <c r="T5729" s="81" t="s">
        <v>51</v>
      </c>
      <c r="U5729" s="82" t="s">
        <v>52</v>
      </c>
      <c r="V5729" s="83">
        <v>1.05</v>
      </c>
      <c r="W5729" s="89">
        <v>750.75000000000011</v>
      </c>
      <c r="X5729" s="85">
        <v>1</v>
      </c>
      <c r="Y5729" s="86">
        <v>1.45</v>
      </c>
      <c r="Z5729" s="82">
        <v>5</v>
      </c>
      <c r="AA5729" s="87">
        <v>0.28999999999999998</v>
      </c>
      <c r="AB5729" s="83">
        <v>0</v>
      </c>
      <c r="AC5729" s="89">
        <v>0</v>
      </c>
      <c r="AD5729" s="90">
        <v>43633</v>
      </c>
      <c r="AE5729" s="90">
        <v>43633</v>
      </c>
      <c r="AF5729" s="82">
        <v>0</v>
      </c>
      <c r="AG5729" s="84" t="s">
        <v>53</v>
      </c>
      <c r="AH5729" s="83">
        <v>0</v>
      </c>
      <c r="AI5729" s="89">
        <v>0</v>
      </c>
      <c r="AJ5729" s="89">
        <v>0</v>
      </c>
      <c r="AK5729" s="60" t="str">
        <f>+IF(Tabla1[[#This Row],[REQUEST_TY]]="SR MANTENIMIENTO CORRECTIVO", "EMERGENCIA", "OTROS")</f>
        <v>EMERGENCIA</v>
      </c>
      <c r="AL5729" s="6" t="str">
        <f>+_xlfn.IFS(Tabla1[[#This Row],[Veces obj]]&lt;=1,"0-1",Tabla1[[#This Row],[Veces obj]]&lt;=2,"1-2",Tabla1[[#This Row],[Veces obj]]&lt;=3,"2-3",TRUE,"&gt;3")</f>
        <v>0-1</v>
      </c>
      <c r="AM5729" s="60" t="str">
        <f>+_xlfn.IFS(MONTH(Tabla1[[#This Row],[MES]])&lt;=3,"Q1",MONTH(Tabla1[[#This Row],[MES]])&lt;=6,"Q2",MONTH(Tabla1[[#This Row],[MES]])&lt;=9,"Q3",TRUE,"Q4")</f>
        <v>Q2</v>
      </c>
      <c r="AN5729" s="15" t="str">
        <f>+IFERROR(VLOOKUP(Tabla1[[#This Row],[CUENTA]],CTAS[],2,0),"OTROS")</f>
        <v>OTROS</v>
      </c>
      <c r="AP5729" s="15" t="str">
        <f>+IFERROR(VLOOKUP(Tabla1[[#This Row],[EMPLEADO]],IS[],3,0),"OTROS")</f>
        <v>OTROS</v>
      </c>
      <c r="AQ5729" s="15" t="str">
        <f>+IFERROR(VLOOKUP(Tabla1[[#This Row],[EMPLEADO]],IS[[NÓMINA]:[INGENIERO]],2,0),"OTROS")</f>
        <v>OTROS</v>
      </c>
    </row>
    <row r="5730" spans="1:43" x14ac:dyDescent="0.25">
      <c r="A5730" s="28" t="s">
        <v>14528</v>
      </c>
      <c r="B5730" s="29">
        <v>1</v>
      </c>
      <c r="C5730" s="29" t="s">
        <v>15825</v>
      </c>
      <c r="D5730" s="30" t="s">
        <v>38</v>
      </c>
      <c r="E5730" s="31" t="s">
        <v>604</v>
      </c>
      <c r="F5730" s="31" t="s">
        <v>15717</v>
      </c>
      <c r="G5730" s="88" t="s">
        <v>2277</v>
      </c>
      <c r="H5730" s="29" t="s">
        <v>784</v>
      </c>
      <c r="I5730" s="32" t="s">
        <v>43</v>
      </c>
      <c r="J5730" s="29" t="s">
        <v>8</v>
      </c>
      <c r="K5730" s="33" t="s">
        <v>1541</v>
      </c>
      <c r="L5730" s="33" t="s">
        <v>1542</v>
      </c>
      <c r="M5730" s="29" t="s">
        <v>787</v>
      </c>
      <c r="N5730" s="29">
        <v>0</v>
      </c>
      <c r="O5730" s="29" t="s">
        <v>47</v>
      </c>
      <c r="P5730" s="33">
        <v>85</v>
      </c>
      <c r="Q5730" s="33" t="s">
        <v>48</v>
      </c>
      <c r="R5730" s="80" t="s">
        <v>63</v>
      </c>
      <c r="S5730" s="81" t="s">
        <v>64</v>
      </c>
      <c r="T5730" s="81" t="s">
        <v>51</v>
      </c>
      <c r="U5730" s="82" t="s">
        <v>96</v>
      </c>
      <c r="V5730" s="83">
        <v>1.1000000000000001</v>
      </c>
      <c r="W5730" s="89">
        <v>1501.5000000000002</v>
      </c>
      <c r="X5730" s="85">
        <v>1</v>
      </c>
      <c r="Y5730" s="86">
        <v>2.2799999999999998</v>
      </c>
      <c r="Z5730" s="82">
        <v>5</v>
      </c>
      <c r="AA5730" s="87">
        <v>0.45599999999999996</v>
      </c>
      <c r="AB5730" s="83">
        <v>0</v>
      </c>
      <c r="AC5730" s="89">
        <v>0</v>
      </c>
      <c r="AD5730" s="90">
        <v>43630</v>
      </c>
      <c r="AE5730" s="90">
        <v>43633</v>
      </c>
      <c r="AF5730" s="82">
        <v>1</v>
      </c>
      <c r="AG5730" s="84" t="s">
        <v>53</v>
      </c>
      <c r="AH5730" s="83">
        <v>0</v>
      </c>
      <c r="AI5730" s="89">
        <v>0</v>
      </c>
      <c r="AJ5730" s="89">
        <v>0</v>
      </c>
      <c r="AK5730" s="60" t="str">
        <f>+IF(Tabla1[[#This Row],[REQUEST_TY]]="SR MANTENIMIENTO CORRECTIVO", "EMERGENCIA", "OTROS")</f>
        <v>EMERGENCIA</v>
      </c>
      <c r="AL5730" s="6" t="str">
        <f>+_xlfn.IFS(Tabla1[[#This Row],[Veces obj]]&lt;=1,"0-1",Tabla1[[#This Row],[Veces obj]]&lt;=2,"1-2",Tabla1[[#This Row],[Veces obj]]&lt;=3,"2-3",TRUE,"&gt;3")</f>
        <v>0-1</v>
      </c>
      <c r="AM5730" s="60" t="str">
        <f>+_xlfn.IFS(MONTH(Tabla1[[#This Row],[MES]])&lt;=3,"Q1",MONTH(Tabla1[[#This Row],[MES]])&lt;=6,"Q2",MONTH(Tabla1[[#This Row],[MES]])&lt;=9,"Q3",TRUE,"Q4")</f>
        <v>Q2</v>
      </c>
      <c r="AN5730" s="15" t="str">
        <f>+IFERROR(VLOOKUP(Tabla1[[#This Row],[CUENTA]],CTAS[],2,0),"OTROS")</f>
        <v>OTROS</v>
      </c>
      <c r="AP5730" s="15" t="str">
        <f>+IFERROR(VLOOKUP(Tabla1[[#This Row],[EMPLEADO]],IS[],3,0),"OTROS")</f>
        <v>OTROS</v>
      </c>
      <c r="AQ5730" s="15" t="str">
        <f>+IFERROR(VLOOKUP(Tabla1[[#This Row],[EMPLEADO]],IS[[NÓMINA]:[INGENIERO]],2,0),"OTROS")</f>
        <v>OTROS</v>
      </c>
    </row>
    <row r="5731" spans="1:43" x14ac:dyDescent="0.25">
      <c r="A5731" s="28" t="s">
        <v>14528</v>
      </c>
      <c r="B5731" s="29">
        <v>1</v>
      </c>
      <c r="C5731" s="29" t="s">
        <v>15826</v>
      </c>
      <c r="D5731" s="30" t="s">
        <v>38</v>
      </c>
      <c r="E5731" s="31" t="s">
        <v>133</v>
      </c>
      <c r="F5731" s="31" t="s">
        <v>15827</v>
      </c>
      <c r="G5731" s="88" t="s">
        <v>1582</v>
      </c>
      <c r="H5731" s="29" t="s">
        <v>1211</v>
      </c>
      <c r="I5731" s="32" t="s">
        <v>43</v>
      </c>
      <c r="J5731" s="29" t="s">
        <v>8</v>
      </c>
      <c r="K5731" s="33" t="s">
        <v>59</v>
      </c>
      <c r="L5731" s="33" t="s">
        <v>1583</v>
      </c>
      <c r="M5731" s="29" t="s">
        <v>1213</v>
      </c>
      <c r="N5731" s="29">
        <v>0</v>
      </c>
      <c r="O5731" s="29" t="s">
        <v>47</v>
      </c>
      <c r="P5731" s="33">
        <v>45</v>
      </c>
      <c r="Q5731" s="33" t="s">
        <v>82</v>
      </c>
      <c r="R5731" s="80" t="s">
        <v>138</v>
      </c>
      <c r="S5731" s="81" t="s">
        <v>139</v>
      </c>
      <c r="T5731" s="81" t="s">
        <v>208</v>
      </c>
      <c r="U5731" s="82" t="s">
        <v>140</v>
      </c>
      <c r="V5731" s="83">
        <v>1.1000000000000001</v>
      </c>
      <c r="W5731" s="89">
        <v>1730.3000000000004</v>
      </c>
      <c r="X5731" s="85">
        <v>1</v>
      </c>
      <c r="Y5731" s="86">
        <v>0</v>
      </c>
      <c r="Z5731" s="82">
        <v>6</v>
      </c>
      <c r="AA5731" s="87">
        <v>0</v>
      </c>
      <c r="AB5731" s="83">
        <v>0</v>
      </c>
      <c r="AC5731" s="89">
        <v>0</v>
      </c>
      <c r="AD5731" s="90">
        <v>43633</v>
      </c>
      <c r="AE5731" s="90">
        <v>43633</v>
      </c>
      <c r="AF5731" s="82">
        <v>0</v>
      </c>
      <c r="AG5731" s="84" t="s">
        <v>53</v>
      </c>
      <c r="AH5731" s="83">
        <v>0</v>
      </c>
      <c r="AI5731" s="89">
        <v>0</v>
      </c>
      <c r="AJ5731" s="89">
        <v>0</v>
      </c>
      <c r="AK5731" s="60" t="str">
        <f>+IF(Tabla1[[#This Row],[REQUEST_TY]]="SR MANTENIMIENTO CORRECTIVO", "EMERGENCIA", "OTROS")</f>
        <v>EMERGENCIA</v>
      </c>
      <c r="AL5731" s="6" t="str">
        <f>+_xlfn.IFS(Tabla1[[#This Row],[Veces obj]]&lt;=1,"0-1",Tabla1[[#This Row],[Veces obj]]&lt;=2,"1-2",Tabla1[[#This Row],[Veces obj]]&lt;=3,"2-3",TRUE,"&gt;3")</f>
        <v>0-1</v>
      </c>
      <c r="AM5731" s="60" t="str">
        <f>+_xlfn.IFS(MONTH(Tabla1[[#This Row],[MES]])&lt;=3,"Q1",MONTH(Tabla1[[#This Row],[MES]])&lt;=6,"Q2",MONTH(Tabla1[[#This Row],[MES]])&lt;=9,"Q3",TRUE,"Q4")</f>
        <v>Q2</v>
      </c>
      <c r="AN5731" s="15" t="str">
        <f>+IFERROR(VLOOKUP(Tabla1[[#This Row],[CUENTA]],CTAS[],2,0),"OTROS")</f>
        <v>OTROS</v>
      </c>
      <c r="AP5731" s="15" t="str">
        <f>+IFERROR(VLOOKUP(Tabla1[[#This Row],[EMPLEADO]],IS[],3,0),"OTROS")</f>
        <v>OTROS</v>
      </c>
      <c r="AQ5731" s="15" t="str">
        <f>+IFERROR(VLOOKUP(Tabla1[[#This Row],[EMPLEADO]],IS[[NÓMINA]:[INGENIERO]],2,0),"OTROS")</f>
        <v>OTROS</v>
      </c>
    </row>
    <row r="5732" spans="1:43" x14ac:dyDescent="0.25">
      <c r="A5732" s="28" t="s">
        <v>14528</v>
      </c>
      <c r="B5732" s="29">
        <v>1</v>
      </c>
      <c r="C5732" s="29" t="s">
        <v>15828</v>
      </c>
      <c r="D5732" s="30" t="s">
        <v>38</v>
      </c>
      <c r="E5732" s="31" t="s">
        <v>552</v>
      </c>
      <c r="F5732" s="31" t="s">
        <v>15227</v>
      </c>
      <c r="G5732" s="88" t="s">
        <v>15829</v>
      </c>
      <c r="H5732" s="29" t="s">
        <v>740</v>
      </c>
      <c r="I5732" s="32" t="s">
        <v>43</v>
      </c>
      <c r="J5732" s="29" t="s">
        <v>8</v>
      </c>
      <c r="K5732" s="33" t="s">
        <v>3310</v>
      </c>
      <c r="L5732" s="33" t="s">
        <v>3311</v>
      </c>
      <c r="M5732" s="29" t="s">
        <v>1482</v>
      </c>
      <c r="N5732" s="29">
        <v>0</v>
      </c>
      <c r="O5732" s="29" t="s">
        <v>47</v>
      </c>
      <c r="P5732" s="33">
        <v>244</v>
      </c>
      <c r="Q5732" s="33" t="s">
        <v>48</v>
      </c>
      <c r="R5732" s="80" t="s">
        <v>95</v>
      </c>
      <c r="S5732" s="81" t="s">
        <v>64</v>
      </c>
      <c r="T5732" s="81" t="s">
        <v>51</v>
      </c>
      <c r="U5732" s="82" t="s">
        <v>96</v>
      </c>
      <c r="V5732" s="83">
        <v>1.1000000000000001</v>
      </c>
      <c r="W5732" s="89">
        <v>1501.5000000000002</v>
      </c>
      <c r="X5732" s="85">
        <v>1</v>
      </c>
      <c r="Y5732" s="86">
        <v>3.53</v>
      </c>
      <c r="Z5732" s="82">
        <v>5</v>
      </c>
      <c r="AA5732" s="87">
        <v>0.70599999999999996</v>
      </c>
      <c r="AB5732" s="83">
        <v>0</v>
      </c>
      <c r="AC5732" s="89">
        <v>0</v>
      </c>
      <c r="AD5732" s="90">
        <v>43633</v>
      </c>
      <c r="AE5732" s="90">
        <v>43633</v>
      </c>
      <c r="AF5732" s="82">
        <v>0</v>
      </c>
      <c r="AG5732" s="84" t="s">
        <v>53</v>
      </c>
      <c r="AH5732" s="83">
        <v>0</v>
      </c>
      <c r="AI5732" s="89">
        <v>0</v>
      </c>
      <c r="AJ5732" s="89">
        <v>0</v>
      </c>
      <c r="AK5732" s="60" t="str">
        <f>+IF(Tabla1[[#This Row],[REQUEST_TY]]="SR MANTENIMIENTO CORRECTIVO", "EMERGENCIA", "OTROS")</f>
        <v>EMERGENCIA</v>
      </c>
      <c r="AL5732" s="6" t="str">
        <f>+_xlfn.IFS(Tabla1[[#This Row],[Veces obj]]&lt;=1,"0-1",Tabla1[[#This Row],[Veces obj]]&lt;=2,"1-2",Tabla1[[#This Row],[Veces obj]]&lt;=3,"2-3",TRUE,"&gt;3")</f>
        <v>0-1</v>
      </c>
      <c r="AM5732" s="60" t="str">
        <f>+_xlfn.IFS(MONTH(Tabla1[[#This Row],[MES]])&lt;=3,"Q1",MONTH(Tabla1[[#This Row],[MES]])&lt;=6,"Q2",MONTH(Tabla1[[#This Row],[MES]])&lt;=9,"Q3",TRUE,"Q4")</f>
        <v>Q2</v>
      </c>
      <c r="AN5732" s="15" t="str">
        <f>+IFERROR(VLOOKUP(Tabla1[[#This Row],[CUENTA]],CTAS[],2,0),"OTROS")</f>
        <v>OTROS</v>
      </c>
      <c r="AP5732" s="15" t="str">
        <f>+IFERROR(VLOOKUP(Tabla1[[#This Row],[EMPLEADO]],IS[],3,0),"OTROS")</f>
        <v>OTROS</v>
      </c>
      <c r="AQ5732" s="15" t="str">
        <f>+IFERROR(VLOOKUP(Tabla1[[#This Row],[EMPLEADO]],IS[[NÓMINA]:[INGENIERO]],2,0),"OTROS")</f>
        <v>OTROS</v>
      </c>
    </row>
    <row r="5733" spans="1:43" x14ac:dyDescent="0.25">
      <c r="A5733" s="28" t="s">
        <v>14528</v>
      </c>
      <c r="B5733" s="29">
        <v>1</v>
      </c>
      <c r="C5733" s="29" t="s">
        <v>15830</v>
      </c>
      <c r="D5733" s="30" t="s">
        <v>38</v>
      </c>
      <c r="E5733" s="31" t="s">
        <v>76</v>
      </c>
      <c r="F5733" s="31" t="s">
        <v>15831</v>
      </c>
      <c r="G5733" s="88" t="s">
        <v>1589</v>
      </c>
      <c r="H5733" s="29" t="s">
        <v>1052</v>
      </c>
      <c r="I5733" s="32" t="s">
        <v>43</v>
      </c>
      <c r="J5733" s="29" t="s">
        <v>8</v>
      </c>
      <c r="K5733" s="33" t="s">
        <v>102</v>
      </c>
      <c r="L5733" s="33" t="s">
        <v>1590</v>
      </c>
      <c r="M5733" s="29" t="s">
        <v>222</v>
      </c>
      <c r="N5733" s="29">
        <v>0</v>
      </c>
      <c r="O5733" s="29" t="s">
        <v>47</v>
      </c>
      <c r="P5733" s="33">
        <v>11</v>
      </c>
      <c r="Q5733" s="33" t="s">
        <v>194</v>
      </c>
      <c r="R5733" s="80" t="s">
        <v>63</v>
      </c>
      <c r="S5733" s="81" t="s">
        <v>64</v>
      </c>
      <c r="T5733" s="81" t="s">
        <v>51</v>
      </c>
      <c r="U5733" s="82" t="s">
        <v>195</v>
      </c>
      <c r="V5733" s="83">
        <v>0.6</v>
      </c>
      <c r="W5733" s="89">
        <v>819</v>
      </c>
      <c r="X5733" s="85">
        <v>1</v>
      </c>
      <c r="Y5733" s="86">
        <v>0</v>
      </c>
      <c r="Z5733" s="82">
        <v>5</v>
      </c>
      <c r="AA5733" s="87">
        <v>0</v>
      </c>
      <c r="AB5733" s="83">
        <v>0</v>
      </c>
      <c r="AC5733" s="89">
        <v>0</v>
      </c>
      <c r="AD5733" s="90">
        <v>43633</v>
      </c>
      <c r="AE5733" s="90">
        <v>43633</v>
      </c>
      <c r="AF5733" s="82">
        <v>0</v>
      </c>
      <c r="AG5733" s="84" t="s">
        <v>53</v>
      </c>
      <c r="AH5733" s="83">
        <v>0</v>
      </c>
      <c r="AI5733" s="89">
        <v>0</v>
      </c>
      <c r="AJ5733" s="89">
        <v>0</v>
      </c>
      <c r="AK5733" s="60" t="str">
        <f>+IF(Tabla1[[#This Row],[REQUEST_TY]]="SR MANTENIMIENTO CORRECTIVO", "EMERGENCIA", "OTROS")</f>
        <v>EMERGENCIA</v>
      </c>
      <c r="AL5733" s="6" t="str">
        <f>+_xlfn.IFS(Tabla1[[#This Row],[Veces obj]]&lt;=1,"0-1",Tabla1[[#This Row],[Veces obj]]&lt;=2,"1-2",Tabla1[[#This Row],[Veces obj]]&lt;=3,"2-3",TRUE,"&gt;3")</f>
        <v>0-1</v>
      </c>
      <c r="AM5733" s="60" t="str">
        <f>+_xlfn.IFS(MONTH(Tabla1[[#This Row],[MES]])&lt;=3,"Q1",MONTH(Tabla1[[#This Row],[MES]])&lt;=6,"Q2",MONTH(Tabla1[[#This Row],[MES]])&lt;=9,"Q3",TRUE,"Q4")</f>
        <v>Q2</v>
      </c>
      <c r="AN5733" s="15" t="str">
        <f>+IFERROR(VLOOKUP(Tabla1[[#This Row],[CUENTA]],CTAS[],2,0),"OTROS")</f>
        <v>OTROS</v>
      </c>
      <c r="AP5733" s="15" t="str">
        <f>+IFERROR(VLOOKUP(Tabla1[[#This Row],[EMPLEADO]],IS[],3,0),"OTROS")</f>
        <v>OTROS</v>
      </c>
      <c r="AQ5733" s="15" t="str">
        <f>+IFERROR(VLOOKUP(Tabla1[[#This Row],[EMPLEADO]],IS[[NÓMINA]:[INGENIERO]],2,0),"OTROS")</f>
        <v>OTROS</v>
      </c>
    </row>
    <row r="5734" spans="1:43" x14ac:dyDescent="0.25">
      <c r="A5734" s="28" t="s">
        <v>14528</v>
      </c>
      <c r="B5734" s="29">
        <v>1</v>
      </c>
      <c r="C5734" s="29" t="s">
        <v>15832</v>
      </c>
      <c r="D5734" s="30" t="s">
        <v>38</v>
      </c>
      <c r="E5734" s="31" t="s">
        <v>725</v>
      </c>
      <c r="F5734" s="31" t="s">
        <v>15833</v>
      </c>
      <c r="G5734" s="88" t="s">
        <v>13606</v>
      </c>
      <c r="H5734" s="29" t="s">
        <v>58</v>
      </c>
      <c r="I5734" s="32" t="s">
        <v>43</v>
      </c>
      <c r="J5734" s="29" t="s">
        <v>8</v>
      </c>
      <c r="K5734" s="33" t="s">
        <v>59</v>
      </c>
      <c r="L5734" s="33" t="s">
        <v>504</v>
      </c>
      <c r="M5734" s="29" t="s">
        <v>505</v>
      </c>
      <c r="N5734" s="29">
        <v>0</v>
      </c>
      <c r="O5734" s="29" t="s">
        <v>47</v>
      </c>
      <c r="P5734" s="33">
        <v>28</v>
      </c>
      <c r="Q5734" s="33" t="s">
        <v>62</v>
      </c>
      <c r="R5734" s="80" t="s">
        <v>223</v>
      </c>
      <c r="S5734" s="81" t="s">
        <v>139</v>
      </c>
      <c r="T5734" s="81" t="s">
        <v>51</v>
      </c>
      <c r="U5734" s="82" t="s">
        <v>262</v>
      </c>
      <c r="V5734" s="83">
        <v>1.05</v>
      </c>
      <c r="W5734" s="89">
        <v>1651.6500000000003</v>
      </c>
      <c r="X5734" s="85">
        <v>1</v>
      </c>
      <c r="Y5734" s="86">
        <v>3.57</v>
      </c>
      <c r="Z5734" s="82">
        <v>4</v>
      </c>
      <c r="AA5734" s="87">
        <v>0.89249999999999996</v>
      </c>
      <c r="AB5734" s="83">
        <v>0</v>
      </c>
      <c r="AC5734" s="89">
        <v>0</v>
      </c>
      <c r="AD5734" s="90">
        <v>43633</v>
      </c>
      <c r="AE5734" s="90">
        <v>43633</v>
      </c>
      <c r="AF5734" s="82">
        <v>0</v>
      </c>
      <c r="AG5734" s="84" t="s">
        <v>53</v>
      </c>
      <c r="AH5734" s="83">
        <v>0</v>
      </c>
      <c r="AI5734" s="89">
        <v>0</v>
      </c>
      <c r="AJ5734" s="89">
        <v>0</v>
      </c>
      <c r="AK5734" s="60" t="str">
        <f>+IF(Tabla1[[#This Row],[REQUEST_TY]]="SR MANTENIMIENTO CORRECTIVO", "EMERGENCIA", "OTROS")</f>
        <v>EMERGENCIA</v>
      </c>
      <c r="AL5734" s="6" t="str">
        <f>+_xlfn.IFS(Tabla1[[#This Row],[Veces obj]]&lt;=1,"0-1",Tabla1[[#This Row],[Veces obj]]&lt;=2,"1-2",Tabla1[[#This Row],[Veces obj]]&lt;=3,"2-3",TRUE,"&gt;3")</f>
        <v>0-1</v>
      </c>
      <c r="AM5734" s="60" t="str">
        <f>+_xlfn.IFS(MONTH(Tabla1[[#This Row],[MES]])&lt;=3,"Q1",MONTH(Tabla1[[#This Row],[MES]])&lt;=6,"Q2",MONTH(Tabla1[[#This Row],[MES]])&lt;=9,"Q3",TRUE,"Q4")</f>
        <v>Q2</v>
      </c>
      <c r="AN5734" s="15" t="str">
        <f>+IFERROR(VLOOKUP(Tabla1[[#This Row],[CUENTA]],CTAS[],2,0),"OTROS")</f>
        <v>OTROS</v>
      </c>
      <c r="AP5734" s="15" t="str">
        <f>+IFERROR(VLOOKUP(Tabla1[[#This Row],[EMPLEADO]],IS[],3,0),"OTROS")</f>
        <v>OTROS</v>
      </c>
      <c r="AQ5734" s="15" t="str">
        <f>+IFERROR(VLOOKUP(Tabla1[[#This Row],[EMPLEADO]],IS[[NÓMINA]:[INGENIERO]],2,0),"OTROS")</f>
        <v>OTROS</v>
      </c>
    </row>
    <row r="5735" spans="1:43" x14ac:dyDescent="0.25">
      <c r="A5735" s="28" t="s">
        <v>14528</v>
      </c>
      <c r="B5735" s="29">
        <v>1</v>
      </c>
      <c r="C5735" s="29" t="s">
        <v>15834</v>
      </c>
      <c r="D5735" s="30" t="s">
        <v>38</v>
      </c>
      <c r="E5735" s="31" t="s">
        <v>332</v>
      </c>
      <c r="F5735" s="31" t="s">
        <v>15835</v>
      </c>
      <c r="G5735" s="88" t="s">
        <v>7949</v>
      </c>
      <c r="H5735" s="29" t="s">
        <v>11609</v>
      </c>
      <c r="I5735" s="32" t="s">
        <v>43</v>
      </c>
      <c r="J5735" s="29" t="s">
        <v>8</v>
      </c>
      <c r="K5735" s="33" t="s">
        <v>102</v>
      </c>
      <c r="L5735" s="33" t="s">
        <v>1500</v>
      </c>
      <c r="M5735" s="29" t="s">
        <v>1501</v>
      </c>
      <c r="N5735" s="29">
        <v>0</v>
      </c>
      <c r="O5735" s="29" t="s">
        <v>47</v>
      </c>
      <c r="P5735" s="33">
        <v>104</v>
      </c>
      <c r="Q5735" s="33" t="s">
        <v>48</v>
      </c>
      <c r="R5735" s="80" t="s">
        <v>317</v>
      </c>
      <c r="S5735" s="81" t="s">
        <v>318</v>
      </c>
      <c r="T5735" s="81" t="s">
        <v>51</v>
      </c>
      <c r="U5735" s="82" t="s">
        <v>353</v>
      </c>
      <c r="V5735" s="83">
        <v>1.1499999999999999</v>
      </c>
      <c r="W5735" s="89">
        <v>1808.95</v>
      </c>
      <c r="X5735" s="85">
        <v>1</v>
      </c>
      <c r="Y5735" s="86">
        <v>3.4</v>
      </c>
      <c r="Z5735" s="82">
        <v>4</v>
      </c>
      <c r="AA5735" s="87">
        <v>0.85</v>
      </c>
      <c r="AB5735" s="83">
        <v>0</v>
      </c>
      <c r="AC5735" s="89">
        <v>0</v>
      </c>
      <c r="AD5735" s="90">
        <v>43633</v>
      </c>
      <c r="AE5735" s="90">
        <v>43633</v>
      </c>
      <c r="AF5735" s="82">
        <v>0</v>
      </c>
      <c r="AG5735" s="84" t="s">
        <v>53</v>
      </c>
      <c r="AH5735" s="83">
        <v>0</v>
      </c>
      <c r="AI5735" s="89">
        <v>0</v>
      </c>
      <c r="AJ5735" s="89">
        <v>0</v>
      </c>
      <c r="AK5735" s="60" t="str">
        <f>+IF(Tabla1[[#This Row],[REQUEST_TY]]="SR MANTENIMIENTO CORRECTIVO", "EMERGENCIA", "OTROS")</f>
        <v>EMERGENCIA</v>
      </c>
      <c r="AL5735" s="6" t="str">
        <f>+_xlfn.IFS(Tabla1[[#This Row],[Veces obj]]&lt;=1,"0-1",Tabla1[[#This Row],[Veces obj]]&lt;=2,"1-2",Tabla1[[#This Row],[Veces obj]]&lt;=3,"2-3",TRUE,"&gt;3")</f>
        <v>0-1</v>
      </c>
      <c r="AM5735" s="60" t="str">
        <f>+_xlfn.IFS(MONTH(Tabla1[[#This Row],[MES]])&lt;=3,"Q1",MONTH(Tabla1[[#This Row],[MES]])&lt;=6,"Q2",MONTH(Tabla1[[#This Row],[MES]])&lt;=9,"Q3",TRUE,"Q4")</f>
        <v>Q2</v>
      </c>
      <c r="AN5735" s="15" t="str">
        <f>+IFERROR(VLOOKUP(Tabla1[[#This Row],[CUENTA]],CTAS[],2,0),"OTROS")</f>
        <v>OTROS</v>
      </c>
      <c r="AP5735" s="15" t="str">
        <f>+IFERROR(VLOOKUP(Tabla1[[#This Row],[EMPLEADO]],IS[],3,0),"OTROS")</f>
        <v>OTROS</v>
      </c>
      <c r="AQ5735" s="15" t="str">
        <f>+IFERROR(VLOOKUP(Tabla1[[#This Row],[EMPLEADO]],IS[[NÓMINA]:[INGENIERO]],2,0),"OTROS")</f>
        <v>OTROS</v>
      </c>
    </row>
    <row r="5736" spans="1:43" x14ac:dyDescent="0.25">
      <c r="A5736" s="28" t="s">
        <v>14528</v>
      </c>
      <c r="B5736" s="29">
        <v>1</v>
      </c>
      <c r="C5736" s="29" t="s">
        <v>15836</v>
      </c>
      <c r="D5736" s="30" t="s">
        <v>38</v>
      </c>
      <c r="E5736" s="31" t="s">
        <v>39</v>
      </c>
      <c r="F5736" s="31" t="s">
        <v>15786</v>
      </c>
      <c r="G5736" s="88" t="s">
        <v>2704</v>
      </c>
      <c r="H5736" s="29" t="s">
        <v>271</v>
      </c>
      <c r="I5736" s="32" t="s">
        <v>43</v>
      </c>
      <c r="J5736" s="29" t="s">
        <v>8</v>
      </c>
      <c r="K5736" s="33" t="s">
        <v>798</v>
      </c>
      <c r="L5736" s="33" t="s">
        <v>1509</v>
      </c>
      <c r="M5736" s="29" t="s">
        <v>1510</v>
      </c>
      <c r="N5736" s="29">
        <v>1</v>
      </c>
      <c r="O5736" s="29" t="s">
        <v>105</v>
      </c>
      <c r="P5736" s="33">
        <v>28</v>
      </c>
      <c r="Q5736" s="33" t="s">
        <v>62</v>
      </c>
      <c r="R5736" s="80" t="s">
        <v>49</v>
      </c>
      <c r="S5736" s="81" t="s">
        <v>50</v>
      </c>
      <c r="T5736" s="81" t="s">
        <v>51</v>
      </c>
      <c r="U5736" s="82" t="s">
        <v>154</v>
      </c>
      <c r="V5736" s="83">
        <v>0.6</v>
      </c>
      <c r="W5736" s="89">
        <v>0</v>
      </c>
      <c r="X5736" s="85">
        <v>1</v>
      </c>
      <c r="Y5736" s="86">
        <v>3.65</v>
      </c>
      <c r="Z5736" s="82">
        <v>5</v>
      </c>
      <c r="AA5736" s="87">
        <v>0.73</v>
      </c>
      <c r="AB5736" s="83">
        <v>0</v>
      </c>
      <c r="AC5736" s="89">
        <v>0</v>
      </c>
      <c r="AD5736" s="90">
        <v>43633</v>
      </c>
      <c r="AE5736" s="90">
        <v>43633</v>
      </c>
      <c r="AF5736" s="82">
        <v>0</v>
      </c>
      <c r="AG5736" s="84" t="s">
        <v>53</v>
      </c>
      <c r="AH5736" s="83">
        <v>0</v>
      </c>
      <c r="AI5736" s="89">
        <v>0</v>
      </c>
      <c r="AJ5736" s="89">
        <v>0</v>
      </c>
      <c r="AK5736" s="60" t="str">
        <f>+IF(Tabla1[[#This Row],[REQUEST_TY]]="SR MANTENIMIENTO CORRECTIVO", "EMERGENCIA", "OTROS")</f>
        <v>EMERGENCIA</v>
      </c>
      <c r="AL5736" s="6" t="str">
        <f>+_xlfn.IFS(Tabla1[[#This Row],[Veces obj]]&lt;=1,"0-1",Tabla1[[#This Row],[Veces obj]]&lt;=2,"1-2",Tabla1[[#This Row],[Veces obj]]&lt;=3,"2-3",TRUE,"&gt;3")</f>
        <v>0-1</v>
      </c>
      <c r="AM5736" s="60" t="str">
        <f>+_xlfn.IFS(MONTH(Tabla1[[#This Row],[MES]])&lt;=3,"Q1",MONTH(Tabla1[[#This Row],[MES]])&lt;=6,"Q2",MONTH(Tabla1[[#This Row],[MES]])&lt;=9,"Q3",TRUE,"Q4")</f>
        <v>Q2</v>
      </c>
      <c r="AN5736" s="15" t="str">
        <f>+IFERROR(VLOOKUP(Tabla1[[#This Row],[CUENTA]],CTAS[],2,0),"OTROS")</f>
        <v>OTROS</v>
      </c>
      <c r="AP5736" s="15" t="str">
        <f>+IFERROR(VLOOKUP(Tabla1[[#This Row],[EMPLEADO]],IS[],3,0),"OTROS")</f>
        <v>OTROS</v>
      </c>
      <c r="AQ5736" s="15" t="str">
        <f>+IFERROR(VLOOKUP(Tabla1[[#This Row],[EMPLEADO]],IS[[NÓMINA]:[INGENIERO]],2,0),"OTROS")</f>
        <v>OTROS</v>
      </c>
    </row>
    <row r="5737" spans="1:43" x14ac:dyDescent="0.25">
      <c r="A5737" s="28" t="s">
        <v>14528</v>
      </c>
      <c r="B5737" s="29">
        <v>1</v>
      </c>
      <c r="C5737" s="29" t="s">
        <v>15837</v>
      </c>
      <c r="D5737" s="30" t="s">
        <v>38</v>
      </c>
      <c r="E5737" s="31" t="s">
        <v>725</v>
      </c>
      <c r="F5737" s="31" t="s">
        <v>15838</v>
      </c>
      <c r="G5737" s="88" t="s">
        <v>1470</v>
      </c>
      <c r="H5737" s="29" t="s">
        <v>79</v>
      </c>
      <c r="I5737" s="32" t="s">
        <v>43</v>
      </c>
      <c r="J5737" s="29" t="s">
        <v>8</v>
      </c>
      <c r="K5737" s="33" t="s">
        <v>102</v>
      </c>
      <c r="L5737" s="33" t="s">
        <v>1471</v>
      </c>
      <c r="M5737" s="29" t="s">
        <v>1150</v>
      </c>
      <c r="N5737" s="29">
        <v>0</v>
      </c>
      <c r="O5737" s="29" t="s">
        <v>47</v>
      </c>
      <c r="P5737" s="33">
        <v>45</v>
      </c>
      <c r="Q5737" s="33" t="s">
        <v>82</v>
      </c>
      <c r="R5737" s="80" t="s">
        <v>223</v>
      </c>
      <c r="S5737" s="81" t="s">
        <v>139</v>
      </c>
      <c r="T5737" s="81" t="s">
        <v>51</v>
      </c>
      <c r="U5737" s="82" t="s">
        <v>140</v>
      </c>
      <c r="V5737" s="83">
        <v>1.1000000000000001</v>
      </c>
      <c r="W5737" s="89">
        <v>1730.3000000000004</v>
      </c>
      <c r="X5737" s="85">
        <v>1</v>
      </c>
      <c r="Y5737" s="86">
        <v>0</v>
      </c>
      <c r="Z5737" s="82">
        <v>4</v>
      </c>
      <c r="AA5737" s="87">
        <v>0</v>
      </c>
      <c r="AB5737" s="83">
        <v>0</v>
      </c>
      <c r="AC5737" s="89">
        <v>0</v>
      </c>
      <c r="AD5737" s="90">
        <v>43633</v>
      </c>
      <c r="AE5737" s="90">
        <v>43633</v>
      </c>
      <c r="AF5737" s="82">
        <v>0</v>
      </c>
      <c r="AG5737" s="84" t="s">
        <v>53</v>
      </c>
      <c r="AH5737" s="83">
        <v>0</v>
      </c>
      <c r="AI5737" s="89">
        <v>0</v>
      </c>
      <c r="AJ5737" s="89">
        <v>0</v>
      </c>
      <c r="AK5737" s="60" t="str">
        <f>+IF(Tabla1[[#This Row],[REQUEST_TY]]="SR MANTENIMIENTO CORRECTIVO", "EMERGENCIA", "OTROS")</f>
        <v>EMERGENCIA</v>
      </c>
      <c r="AL5737" s="6" t="str">
        <f>+_xlfn.IFS(Tabla1[[#This Row],[Veces obj]]&lt;=1,"0-1",Tabla1[[#This Row],[Veces obj]]&lt;=2,"1-2",Tabla1[[#This Row],[Veces obj]]&lt;=3,"2-3",TRUE,"&gt;3")</f>
        <v>0-1</v>
      </c>
      <c r="AM5737" s="60" t="str">
        <f>+_xlfn.IFS(MONTH(Tabla1[[#This Row],[MES]])&lt;=3,"Q1",MONTH(Tabla1[[#This Row],[MES]])&lt;=6,"Q2",MONTH(Tabla1[[#This Row],[MES]])&lt;=9,"Q3",TRUE,"Q4")</f>
        <v>Q2</v>
      </c>
      <c r="AN5737" s="15" t="str">
        <f>+IFERROR(VLOOKUP(Tabla1[[#This Row],[CUENTA]],CTAS[],2,0),"OTROS")</f>
        <v>OTROS</v>
      </c>
      <c r="AP5737" s="15" t="str">
        <f>+IFERROR(VLOOKUP(Tabla1[[#This Row],[EMPLEADO]],IS[],3,0),"OTROS")</f>
        <v>OTROS</v>
      </c>
      <c r="AQ5737" s="15" t="str">
        <f>+IFERROR(VLOOKUP(Tabla1[[#This Row],[EMPLEADO]],IS[[NÓMINA]:[INGENIERO]],2,0),"OTROS")</f>
        <v>OTROS</v>
      </c>
    </row>
    <row r="5738" spans="1:43" x14ac:dyDescent="0.25">
      <c r="A5738" s="28" t="s">
        <v>14528</v>
      </c>
      <c r="B5738" s="29">
        <v>1</v>
      </c>
      <c r="C5738" s="29" t="s">
        <v>15839</v>
      </c>
      <c r="D5738" s="30" t="s">
        <v>38</v>
      </c>
      <c r="E5738" s="31" t="s">
        <v>98</v>
      </c>
      <c r="F5738" s="31" t="s">
        <v>15840</v>
      </c>
      <c r="G5738" s="88" t="s">
        <v>2545</v>
      </c>
      <c r="H5738" s="29" t="s">
        <v>163</v>
      </c>
      <c r="I5738" s="32" t="s">
        <v>43</v>
      </c>
      <c r="J5738" s="29" t="s">
        <v>8</v>
      </c>
      <c r="K5738" s="33" t="s">
        <v>102</v>
      </c>
      <c r="L5738" s="33" t="s">
        <v>2546</v>
      </c>
      <c r="M5738" s="29" t="s">
        <v>119</v>
      </c>
      <c r="N5738" s="29">
        <v>0</v>
      </c>
      <c r="O5738" s="29" t="s">
        <v>47</v>
      </c>
      <c r="P5738" s="33">
        <v>22</v>
      </c>
      <c r="Q5738" s="33" t="s">
        <v>62</v>
      </c>
      <c r="R5738" s="80" t="s">
        <v>63</v>
      </c>
      <c r="S5738" s="81" t="s">
        <v>64</v>
      </c>
      <c r="T5738" s="81" t="s">
        <v>51</v>
      </c>
      <c r="U5738" s="82" t="s">
        <v>65</v>
      </c>
      <c r="V5738" s="83">
        <v>0.8</v>
      </c>
      <c r="W5738" s="89">
        <v>1092</v>
      </c>
      <c r="X5738" s="85">
        <v>1</v>
      </c>
      <c r="Y5738" s="86">
        <v>1.25</v>
      </c>
      <c r="Z5738" s="82">
        <v>5</v>
      </c>
      <c r="AA5738" s="87">
        <v>0.25</v>
      </c>
      <c r="AB5738" s="83">
        <v>0</v>
      </c>
      <c r="AC5738" s="89">
        <v>0</v>
      </c>
      <c r="AD5738" s="90">
        <v>43633</v>
      </c>
      <c r="AE5738" s="90">
        <v>43633</v>
      </c>
      <c r="AF5738" s="82">
        <v>0</v>
      </c>
      <c r="AG5738" s="84" t="s">
        <v>53</v>
      </c>
      <c r="AH5738" s="83">
        <v>0</v>
      </c>
      <c r="AI5738" s="89">
        <v>0</v>
      </c>
      <c r="AJ5738" s="89">
        <v>0</v>
      </c>
      <c r="AK5738" s="60" t="str">
        <f>+IF(Tabla1[[#This Row],[REQUEST_TY]]="SR MANTENIMIENTO CORRECTIVO", "EMERGENCIA", "OTROS")</f>
        <v>EMERGENCIA</v>
      </c>
      <c r="AL5738" s="6" t="str">
        <f>+_xlfn.IFS(Tabla1[[#This Row],[Veces obj]]&lt;=1,"0-1",Tabla1[[#This Row],[Veces obj]]&lt;=2,"1-2",Tabla1[[#This Row],[Veces obj]]&lt;=3,"2-3",TRUE,"&gt;3")</f>
        <v>0-1</v>
      </c>
      <c r="AM5738" s="60" t="str">
        <f>+_xlfn.IFS(MONTH(Tabla1[[#This Row],[MES]])&lt;=3,"Q1",MONTH(Tabla1[[#This Row],[MES]])&lt;=6,"Q2",MONTH(Tabla1[[#This Row],[MES]])&lt;=9,"Q3",TRUE,"Q4")</f>
        <v>Q2</v>
      </c>
      <c r="AN5738" s="15" t="str">
        <f>+IFERROR(VLOOKUP(Tabla1[[#This Row],[CUENTA]],CTAS[],2,0),"OTROS")</f>
        <v>OTROS</v>
      </c>
      <c r="AP5738" s="15" t="str">
        <f>+IFERROR(VLOOKUP(Tabla1[[#This Row],[EMPLEADO]],IS[],3,0),"OTROS")</f>
        <v>CHIHUAHUA</v>
      </c>
      <c r="AQ5738" s="15" t="str">
        <f>+IFERROR(VLOOKUP(Tabla1[[#This Row],[EMPLEADO]],IS[[NÓMINA]:[INGENIERO]],2,0),"OTROS")</f>
        <v>LUIS EDUARDO MUÑOZ</v>
      </c>
    </row>
    <row r="5739" spans="1:43" x14ac:dyDescent="0.25">
      <c r="A5739" s="28" t="s">
        <v>14528</v>
      </c>
      <c r="B5739" s="29">
        <v>1</v>
      </c>
      <c r="C5739" s="29" t="s">
        <v>15841</v>
      </c>
      <c r="D5739" s="30" t="s">
        <v>38</v>
      </c>
      <c r="E5739" s="31" t="s">
        <v>76</v>
      </c>
      <c r="F5739" s="31" t="s">
        <v>15842</v>
      </c>
      <c r="G5739" s="88" t="s">
        <v>10295</v>
      </c>
      <c r="H5739" s="29" t="s">
        <v>409</v>
      </c>
      <c r="I5739" s="32" t="s">
        <v>43</v>
      </c>
      <c r="J5739" s="29" t="s">
        <v>8</v>
      </c>
      <c r="K5739" s="33" t="s">
        <v>59</v>
      </c>
      <c r="L5739" s="33" t="s">
        <v>410</v>
      </c>
      <c r="M5739" s="29" t="s">
        <v>411</v>
      </c>
      <c r="N5739" s="29">
        <v>0</v>
      </c>
      <c r="O5739" s="29" t="s">
        <v>47</v>
      </c>
      <c r="P5739" s="33">
        <v>73</v>
      </c>
      <c r="Q5739" s="33" t="s">
        <v>48</v>
      </c>
      <c r="R5739" s="80" t="s">
        <v>63</v>
      </c>
      <c r="S5739" s="81" t="s">
        <v>64</v>
      </c>
      <c r="T5739" s="81" t="s">
        <v>51</v>
      </c>
      <c r="U5739" s="82" t="s">
        <v>96</v>
      </c>
      <c r="V5739" s="83">
        <v>1.1000000000000001</v>
      </c>
      <c r="W5739" s="89">
        <v>1501.5000000000002</v>
      </c>
      <c r="X5739" s="85">
        <v>1</v>
      </c>
      <c r="Y5739" s="86">
        <v>0</v>
      </c>
      <c r="Z5739" s="82">
        <v>5</v>
      </c>
      <c r="AA5739" s="87">
        <v>0</v>
      </c>
      <c r="AB5739" s="83">
        <v>0</v>
      </c>
      <c r="AC5739" s="89">
        <v>0</v>
      </c>
      <c r="AD5739" s="90">
        <v>43633</v>
      </c>
      <c r="AE5739" s="90">
        <v>43633</v>
      </c>
      <c r="AF5739" s="82">
        <v>0</v>
      </c>
      <c r="AG5739" s="84" t="s">
        <v>53</v>
      </c>
      <c r="AH5739" s="83">
        <v>0</v>
      </c>
      <c r="AI5739" s="89">
        <v>0</v>
      </c>
      <c r="AJ5739" s="89">
        <v>0</v>
      </c>
      <c r="AK5739" s="60" t="str">
        <f>+IF(Tabla1[[#This Row],[REQUEST_TY]]="SR MANTENIMIENTO CORRECTIVO", "EMERGENCIA", "OTROS")</f>
        <v>EMERGENCIA</v>
      </c>
      <c r="AL5739" s="6" t="str">
        <f>+_xlfn.IFS(Tabla1[[#This Row],[Veces obj]]&lt;=1,"0-1",Tabla1[[#This Row],[Veces obj]]&lt;=2,"1-2",Tabla1[[#This Row],[Veces obj]]&lt;=3,"2-3",TRUE,"&gt;3")</f>
        <v>0-1</v>
      </c>
      <c r="AM5739" s="60" t="str">
        <f>+_xlfn.IFS(MONTH(Tabla1[[#This Row],[MES]])&lt;=3,"Q1",MONTH(Tabla1[[#This Row],[MES]])&lt;=6,"Q2",MONTH(Tabla1[[#This Row],[MES]])&lt;=9,"Q3",TRUE,"Q4")</f>
        <v>Q2</v>
      </c>
      <c r="AN5739" s="15" t="str">
        <f>+IFERROR(VLOOKUP(Tabla1[[#This Row],[CUENTA]],CTAS[],2,0),"OTROS")</f>
        <v>OTROS</v>
      </c>
      <c r="AP5739" s="15" t="str">
        <f>+IFERROR(VLOOKUP(Tabla1[[#This Row],[EMPLEADO]],IS[],3,0),"OTROS")</f>
        <v>OTROS</v>
      </c>
      <c r="AQ5739" s="15" t="str">
        <f>+IFERROR(VLOOKUP(Tabla1[[#This Row],[EMPLEADO]],IS[[NÓMINA]:[INGENIERO]],2,0),"OTROS")</f>
        <v>OTROS</v>
      </c>
    </row>
    <row r="5740" spans="1:43" x14ac:dyDescent="0.25">
      <c r="A5740" s="28" t="s">
        <v>14528</v>
      </c>
      <c r="B5740" s="29">
        <v>1</v>
      </c>
      <c r="C5740" s="29" t="s">
        <v>15843</v>
      </c>
      <c r="D5740" s="30" t="s">
        <v>38</v>
      </c>
      <c r="E5740" s="31" t="s">
        <v>993</v>
      </c>
      <c r="F5740" s="31" t="s">
        <v>15844</v>
      </c>
      <c r="G5740" s="88" t="s">
        <v>5168</v>
      </c>
      <c r="H5740" s="29" t="s">
        <v>568</v>
      </c>
      <c r="I5740" s="32" t="s">
        <v>43</v>
      </c>
      <c r="J5740" s="29" t="s">
        <v>8</v>
      </c>
      <c r="K5740" s="33" t="s">
        <v>71</v>
      </c>
      <c r="L5740" s="33" t="s">
        <v>569</v>
      </c>
      <c r="M5740" s="29" t="s">
        <v>570</v>
      </c>
      <c r="N5740" s="29">
        <v>0</v>
      </c>
      <c r="O5740" s="29" t="s">
        <v>47</v>
      </c>
      <c r="P5740" s="33">
        <v>27</v>
      </c>
      <c r="Q5740" s="33" t="s">
        <v>62</v>
      </c>
      <c r="R5740" s="80" t="s">
        <v>235</v>
      </c>
      <c r="S5740" s="81" t="s">
        <v>50</v>
      </c>
      <c r="T5740" s="81" t="s">
        <v>51</v>
      </c>
      <c r="U5740" s="82" t="s">
        <v>154</v>
      </c>
      <c r="V5740" s="83">
        <v>0.6</v>
      </c>
      <c r="W5740" s="89">
        <v>429.00000000000006</v>
      </c>
      <c r="X5740" s="85">
        <v>1</v>
      </c>
      <c r="Y5740" s="86">
        <v>0.8</v>
      </c>
      <c r="Z5740" s="82">
        <v>5</v>
      </c>
      <c r="AA5740" s="87">
        <v>0.16</v>
      </c>
      <c r="AB5740" s="83">
        <v>0</v>
      </c>
      <c r="AC5740" s="89">
        <v>0</v>
      </c>
      <c r="AD5740" s="90">
        <v>43633</v>
      </c>
      <c r="AE5740" s="90">
        <v>43633</v>
      </c>
      <c r="AF5740" s="82">
        <v>0</v>
      </c>
      <c r="AG5740" s="84" t="s">
        <v>53</v>
      </c>
      <c r="AH5740" s="83">
        <v>0</v>
      </c>
      <c r="AI5740" s="89">
        <v>0</v>
      </c>
      <c r="AJ5740" s="89">
        <v>0</v>
      </c>
      <c r="AK5740" s="60" t="str">
        <f>+IF(Tabla1[[#This Row],[REQUEST_TY]]="SR MANTENIMIENTO CORRECTIVO", "EMERGENCIA", "OTROS")</f>
        <v>EMERGENCIA</v>
      </c>
      <c r="AL5740" s="6" t="str">
        <f>+_xlfn.IFS(Tabla1[[#This Row],[Veces obj]]&lt;=1,"0-1",Tabla1[[#This Row],[Veces obj]]&lt;=2,"1-2",Tabla1[[#This Row],[Veces obj]]&lt;=3,"2-3",TRUE,"&gt;3")</f>
        <v>0-1</v>
      </c>
      <c r="AM5740" s="60" t="str">
        <f>+_xlfn.IFS(MONTH(Tabla1[[#This Row],[MES]])&lt;=3,"Q1",MONTH(Tabla1[[#This Row],[MES]])&lt;=6,"Q2",MONTH(Tabla1[[#This Row],[MES]])&lt;=9,"Q3",TRUE,"Q4")</f>
        <v>Q2</v>
      </c>
      <c r="AN5740" s="15" t="str">
        <f>+IFERROR(VLOOKUP(Tabla1[[#This Row],[CUENTA]],CTAS[],2,0),"OTROS")</f>
        <v>OTROS</v>
      </c>
      <c r="AP5740" s="15" t="str">
        <f>+IFERROR(VLOOKUP(Tabla1[[#This Row],[EMPLEADO]],IS[],3,0),"OTROS")</f>
        <v>OTROS</v>
      </c>
      <c r="AQ5740" s="15" t="str">
        <f>+IFERROR(VLOOKUP(Tabla1[[#This Row],[EMPLEADO]],IS[[NÓMINA]:[INGENIERO]],2,0),"OTROS")</f>
        <v>OTROS</v>
      </c>
    </row>
    <row r="5741" spans="1:43" x14ac:dyDescent="0.25">
      <c r="A5741" s="28" t="s">
        <v>14528</v>
      </c>
      <c r="B5741" s="29">
        <v>1</v>
      </c>
      <c r="C5741" s="29" t="s">
        <v>15845</v>
      </c>
      <c r="D5741" s="30" t="s">
        <v>38</v>
      </c>
      <c r="E5741" s="31" t="s">
        <v>98</v>
      </c>
      <c r="F5741" s="31" t="s">
        <v>15846</v>
      </c>
      <c r="G5741" s="88" t="s">
        <v>2017</v>
      </c>
      <c r="H5741" s="29" t="s">
        <v>11609</v>
      </c>
      <c r="I5741" s="32" t="s">
        <v>43</v>
      </c>
      <c r="J5741" s="29" t="s">
        <v>8</v>
      </c>
      <c r="K5741" s="33" t="s">
        <v>102</v>
      </c>
      <c r="L5741" s="33" t="s">
        <v>1500</v>
      </c>
      <c r="M5741" s="29" t="s">
        <v>1501</v>
      </c>
      <c r="N5741" s="29">
        <v>0</v>
      </c>
      <c r="O5741" s="29" t="s">
        <v>47</v>
      </c>
      <c r="P5741" s="33">
        <v>40</v>
      </c>
      <c r="Q5741" s="33" t="s">
        <v>82</v>
      </c>
      <c r="R5741" s="80" t="s">
        <v>63</v>
      </c>
      <c r="S5741" s="81" t="s">
        <v>64</v>
      </c>
      <c r="T5741" s="81" t="s">
        <v>51</v>
      </c>
      <c r="U5741" s="82" t="s">
        <v>83</v>
      </c>
      <c r="V5741" s="83">
        <v>1.05</v>
      </c>
      <c r="W5741" s="89">
        <v>1433.25</v>
      </c>
      <c r="X5741" s="85">
        <v>1</v>
      </c>
      <c r="Y5741" s="86">
        <v>2.38</v>
      </c>
      <c r="Z5741" s="82">
        <v>5</v>
      </c>
      <c r="AA5741" s="87">
        <v>0.47599999999999998</v>
      </c>
      <c r="AB5741" s="83">
        <v>0</v>
      </c>
      <c r="AC5741" s="89">
        <v>0</v>
      </c>
      <c r="AD5741" s="90">
        <v>43633</v>
      </c>
      <c r="AE5741" s="90">
        <v>43633</v>
      </c>
      <c r="AF5741" s="82">
        <v>0</v>
      </c>
      <c r="AG5741" s="84" t="s">
        <v>53</v>
      </c>
      <c r="AH5741" s="83">
        <v>0</v>
      </c>
      <c r="AI5741" s="89">
        <v>0</v>
      </c>
      <c r="AJ5741" s="89">
        <v>0</v>
      </c>
      <c r="AK5741" s="60" t="str">
        <f>+IF(Tabla1[[#This Row],[REQUEST_TY]]="SR MANTENIMIENTO CORRECTIVO", "EMERGENCIA", "OTROS")</f>
        <v>EMERGENCIA</v>
      </c>
      <c r="AL5741" s="6" t="str">
        <f>+_xlfn.IFS(Tabla1[[#This Row],[Veces obj]]&lt;=1,"0-1",Tabla1[[#This Row],[Veces obj]]&lt;=2,"1-2",Tabla1[[#This Row],[Veces obj]]&lt;=3,"2-3",TRUE,"&gt;3")</f>
        <v>0-1</v>
      </c>
      <c r="AM5741" s="60" t="str">
        <f>+_xlfn.IFS(MONTH(Tabla1[[#This Row],[MES]])&lt;=3,"Q1",MONTH(Tabla1[[#This Row],[MES]])&lt;=6,"Q2",MONTH(Tabla1[[#This Row],[MES]])&lt;=9,"Q3",TRUE,"Q4")</f>
        <v>Q2</v>
      </c>
      <c r="AN5741" s="15" t="str">
        <f>+IFERROR(VLOOKUP(Tabla1[[#This Row],[CUENTA]],CTAS[],2,0),"OTROS")</f>
        <v>OTROS</v>
      </c>
      <c r="AP5741" s="15" t="str">
        <f>+IFERROR(VLOOKUP(Tabla1[[#This Row],[EMPLEADO]],IS[],3,0),"OTROS")</f>
        <v>OTROS</v>
      </c>
      <c r="AQ5741" s="15" t="str">
        <f>+IFERROR(VLOOKUP(Tabla1[[#This Row],[EMPLEADO]],IS[[NÓMINA]:[INGENIERO]],2,0),"OTROS")</f>
        <v>OTROS</v>
      </c>
    </row>
    <row r="5742" spans="1:43" x14ac:dyDescent="0.25">
      <c r="A5742" s="28" t="s">
        <v>14528</v>
      </c>
      <c r="B5742" s="29">
        <v>1</v>
      </c>
      <c r="C5742" s="29" t="s">
        <v>15847</v>
      </c>
      <c r="D5742" s="30" t="s">
        <v>38</v>
      </c>
      <c r="E5742" s="31" t="s">
        <v>599</v>
      </c>
      <c r="F5742" s="31" t="s">
        <v>15848</v>
      </c>
      <c r="G5742" s="88" t="s">
        <v>1119</v>
      </c>
      <c r="H5742" s="29" t="s">
        <v>527</v>
      </c>
      <c r="I5742" s="32" t="s">
        <v>43</v>
      </c>
      <c r="J5742" s="29" t="s">
        <v>8</v>
      </c>
      <c r="K5742" s="33" t="s">
        <v>528</v>
      </c>
      <c r="L5742" s="33" t="s">
        <v>529</v>
      </c>
      <c r="M5742" s="29" t="s">
        <v>530</v>
      </c>
      <c r="N5742" s="29">
        <v>1</v>
      </c>
      <c r="O5742" s="29" t="s">
        <v>47</v>
      </c>
      <c r="P5742" s="33">
        <v>142</v>
      </c>
      <c r="Q5742" s="33" t="s">
        <v>48</v>
      </c>
      <c r="R5742" s="80" t="s">
        <v>242</v>
      </c>
      <c r="S5742" s="81" t="s">
        <v>64</v>
      </c>
      <c r="T5742" s="81" t="s">
        <v>51</v>
      </c>
      <c r="U5742" s="82" t="s">
        <v>96</v>
      </c>
      <c r="V5742" s="83">
        <v>1.1000000000000001</v>
      </c>
      <c r="W5742" s="89">
        <v>0</v>
      </c>
      <c r="X5742" s="85">
        <v>1</v>
      </c>
      <c r="Y5742" s="86">
        <v>0.92</v>
      </c>
      <c r="Z5742" s="82">
        <v>5</v>
      </c>
      <c r="AA5742" s="87">
        <v>0.184</v>
      </c>
      <c r="AB5742" s="83">
        <v>0</v>
      </c>
      <c r="AC5742" s="89">
        <v>0</v>
      </c>
      <c r="AD5742" s="90">
        <v>43629</v>
      </c>
      <c r="AE5742" s="90">
        <v>43633</v>
      </c>
      <c r="AF5742" s="82">
        <v>2</v>
      </c>
      <c r="AG5742" s="84" t="s">
        <v>1680</v>
      </c>
      <c r="AH5742" s="83">
        <v>0.25</v>
      </c>
      <c r="AI5742" s="89">
        <v>-341.25</v>
      </c>
      <c r="AJ5742" s="89">
        <v>0</v>
      </c>
      <c r="AK5742" s="60" t="str">
        <f>+IF(Tabla1[[#This Row],[REQUEST_TY]]="SR MANTENIMIENTO CORRECTIVO", "EMERGENCIA", "OTROS")</f>
        <v>EMERGENCIA</v>
      </c>
      <c r="AL5742" s="6" t="str">
        <f>+_xlfn.IFS(Tabla1[[#This Row],[Veces obj]]&lt;=1,"0-1",Tabla1[[#This Row],[Veces obj]]&lt;=2,"1-2",Tabla1[[#This Row],[Veces obj]]&lt;=3,"2-3",TRUE,"&gt;3")</f>
        <v>0-1</v>
      </c>
      <c r="AM5742" s="60" t="str">
        <f>+_xlfn.IFS(MONTH(Tabla1[[#This Row],[MES]])&lt;=3,"Q1",MONTH(Tabla1[[#This Row],[MES]])&lt;=6,"Q2",MONTH(Tabla1[[#This Row],[MES]])&lt;=9,"Q3",TRUE,"Q4")</f>
        <v>Q2</v>
      </c>
      <c r="AN5742" s="15" t="str">
        <f>+IFERROR(VLOOKUP(Tabla1[[#This Row],[CUENTA]],CTAS[],2,0),"OTROS")</f>
        <v>OTROS</v>
      </c>
      <c r="AP5742" s="15" t="str">
        <f>+IFERROR(VLOOKUP(Tabla1[[#This Row],[EMPLEADO]],IS[],3,0),"OTROS")</f>
        <v>OTROS</v>
      </c>
      <c r="AQ5742" s="15" t="str">
        <f>+IFERROR(VLOOKUP(Tabla1[[#This Row],[EMPLEADO]],IS[[NÓMINA]:[INGENIERO]],2,0),"OTROS")</f>
        <v>OTROS</v>
      </c>
    </row>
    <row r="5743" spans="1:43" x14ac:dyDescent="0.25">
      <c r="A5743" s="28" t="s">
        <v>14528</v>
      </c>
      <c r="B5743" s="29">
        <v>1</v>
      </c>
      <c r="C5743" s="29" t="s">
        <v>15849</v>
      </c>
      <c r="D5743" s="30" t="s">
        <v>38</v>
      </c>
      <c r="E5743" s="31" t="s">
        <v>217</v>
      </c>
      <c r="F5743" s="31" t="s">
        <v>15850</v>
      </c>
      <c r="G5743" s="88" t="s">
        <v>7495</v>
      </c>
      <c r="H5743" s="29" t="s">
        <v>79</v>
      </c>
      <c r="I5743" s="32" t="s">
        <v>43</v>
      </c>
      <c r="J5743" s="29" t="s">
        <v>8</v>
      </c>
      <c r="K5743" s="33" t="s">
        <v>59</v>
      </c>
      <c r="L5743" s="33" t="s">
        <v>1941</v>
      </c>
      <c r="M5743" s="29" t="s">
        <v>530</v>
      </c>
      <c r="N5743" s="29">
        <v>0</v>
      </c>
      <c r="O5743" s="29" t="s">
        <v>47</v>
      </c>
      <c r="P5743" s="33">
        <v>4</v>
      </c>
      <c r="Q5743" s="33" t="s">
        <v>207</v>
      </c>
      <c r="R5743" s="80" t="s">
        <v>223</v>
      </c>
      <c r="S5743" s="81" t="s">
        <v>139</v>
      </c>
      <c r="T5743" s="81" t="s">
        <v>51</v>
      </c>
      <c r="U5743" s="82" t="s">
        <v>879</v>
      </c>
      <c r="V5743" s="83">
        <v>0.6</v>
      </c>
      <c r="W5743" s="89">
        <v>943.80000000000007</v>
      </c>
      <c r="X5743" s="85">
        <v>1</v>
      </c>
      <c r="Y5743" s="86">
        <v>3.38</v>
      </c>
      <c r="Z5743" s="82">
        <v>4</v>
      </c>
      <c r="AA5743" s="87">
        <v>0.84499999999999997</v>
      </c>
      <c r="AB5743" s="83">
        <v>0</v>
      </c>
      <c r="AC5743" s="89">
        <v>0</v>
      </c>
      <c r="AD5743" s="90">
        <v>43633</v>
      </c>
      <c r="AE5743" s="90">
        <v>43633</v>
      </c>
      <c r="AF5743" s="82">
        <v>0</v>
      </c>
      <c r="AG5743" s="84" t="s">
        <v>53</v>
      </c>
      <c r="AH5743" s="83">
        <v>0</v>
      </c>
      <c r="AI5743" s="89">
        <v>0</v>
      </c>
      <c r="AJ5743" s="89">
        <v>0</v>
      </c>
      <c r="AK5743" s="60" t="str">
        <f>+IF(Tabla1[[#This Row],[REQUEST_TY]]="SR MANTENIMIENTO CORRECTIVO", "EMERGENCIA", "OTROS")</f>
        <v>EMERGENCIA</v>
      </c>
      <c r="AL5743" s="6" t="str">
        <f>+_xlfn.IFS(Tabla1[[#This Row],[Veces obj]]&lt;=1,"0-1",Tabla1[[#This Row],[Veces obj]]&lt;=2,"1-2",Tabla1[[#This Row],[Veces obj]]&lt;=3,"2-3",TRUE,"&gt;3")</f>
        <v>0-1</v>
      </c>
      <c r="AM5743" s="60" t="str">
        <f>+_xlfn.IFS(MONTH(Tabla1[[#This Row],[MES]])&lt;=3,"Q1",MONTH(Tabla1[[#This Row],[MES]])&lt;=6,"Q2",MONTH(Tabla1[[#This Row],[MES]])&lt;=9,"Q3",TRUE,"Q4")</f>
        <v>Q2</v>
      </c>
      <c r="AN5743" s="15" t="str">
        <f>+IFERROR(VLOOKUP(Tabla1[[#This Row],[CUENTA]],CTAS[],2,0),"OTROS")</f>
        <v>OTROS</v>
      </c>
      <c r="AP5743" s="15" t="str">
        <f>+IFERROR(VLOOKUP(Tabla1[[#This Row],[EMPLEADO]],IS[],3,0),"OTROS")</f>
        <v>OTROS</v>
      </c>
      <c r="AQ5743" s="15" t="str">
        <f>+IFERROR(VLOOKUP(Tabla1[[#This Row],[EMPLEADO]],IS[[NÓMINA]:[INGENIERO]],2,0),"OTROS")</f>
        <v>OTROS</v>
      </c>
    </row>
    <row r="5744" spans="1:43" x14ac:dyDescent="0.25">
      <c r="A5744" s="28" t="s">
        <v>14528</v>
      </c>
      <c r="B5744" s="29">
        <v>1</v>
      </c>
      <c r="C5744" s="29" t="s">
        <v>15851</v>
      </c>
      <c r="D5744" s="30" t="s">
        <v>38</v>
      </c>
      <c r="E5744" s="31" t="s">
        <v>85</v>
      </c>
      <c r="F5744" s="31" t="s">
        <v>15852</v>
      </c>
      <c r="G5744" s="88" t="s">
        <v>15853</v>
      </c>
      <c r="H5744" s="29" t="s">
        <v>124</v>
      </c>
      <c r="I5744" s="32" t="s">
        <v>43</v>
      </c>
      <c r="J5744" s="29" t="s">
        <v>8</v>
      </c>
      <c r="K5744" s="33" t="s">
        <v>2129</v>
      </c>
      <c r="L5744" s="33" t="s">
        <v>2130</v>
      </c>
      <c r="M5744" s="29" t="s">
        <v>94</v>
      </c>
      <c r="N5744" s="29">
        <v>0</v>
      </c>
      <c r="O5744" s="29" t="s">
        <v>47</v>
      </c>
      <c r="P5744" s="33">
        <v>413</v>
      </c>
      <c r="Q5744" s="33" t="s">
        <v>48</v>
      </c>
      <c r="R5744" s="80" t="s">
        <v>49</v>
      </c>
      <c r="S5744" s="81" t="s">
        <v>50</v>
      </c>
      <c r="T5744" s="81" t="s">
        <v>51</v>
      </c>
      <c r="U5744" s="82" t="s">
        <v>52</v>
      </c>
      <c r="V5744" s="83">
        <v>1.05</v>
      </c>
      <c r="W5744" s="89">
        <v>750.75000000000011</v>
      </c>
      <c r="X5744" s="85">
        <v>1</v>
      </c>
      <c r="Y5744" s="86">
        <v>3.52</v>
      </c>
      <c r="Z5744" s="82">
        <v>5</v>
      </c>
      <c r="AA5744" s="87">
        <v>0.70399999999999996</v>
      </c>
      <c r="AB5744" s="83">
        <v>0</v>
      </c>
      <c r="AC5744" s="89">
        <v>0</v>
      </c>
      <c r="AD5744" s="90">
        <v>43630</v>
      </c>
      <c r="AE5744" s="90">
        <v>43633</v>
      </c>
      <c r="AF5744" s="82">
        <v>1</v>
      </c>
      <c r="AG5744" s="84" t="s">
        <v>53</v>
      </c>
      <c r="AH5744" s="83">
        <v>0</v>
      </c>
      <c r="AI5744" s="89">
        <v>0</v>
      </c>
      <c r="AJ5744" s="89">
        <v>0</v>
      </c>
      <c r="AK5744" s="60" t="str">
        <f>+IF(Tabla1[[#This Row],[REQUEST_TY]]="SR MANTENIMIENTO CORRECTIVO", "EMERGENCIA", "OTROS")</f>
        <v>EMERGENCIA</v>
      </c>
      <c r="AL5744" s="6" t="str">
        <f>+_xlfn.IFS(Tabla1[[#This Row],[Veces obj]]&lt;=1,"0-1",Tabla1[[#This Row],[Veces obj]]&lt;=2,"1-2",Tabla1[[#This Row],[Veces obj]]&lt;=3,"2-3",TRUE,"&gt;3")</f>
        <v>0-1</v>
      </c>
      <c r="AM5744" s="60" t="str">
        <f>+_xlfn.IFS(MONTH(Tabla1[[#This Row],[MES]])&lt;=3,"Q1",MONTH(Tabla1[[#This Row],[MES]])&lt;=6,"Q2",MONTH(Tabla1[[#This Row],[MES]])&lt;=9,"Q3",TRUE,"Q4")</f>
        <v>Q2</v>
      </c>
      <c r="AN5744" s="15" t="str">
        <f>+IFERROR(VLOOKUP(Tabla1[[#This Row],[CUENTA]],CTAS[],2,0),"OTROS")</f>
        <v>OTROS</v>
      </c>
      <c r="AP5744" s="15" t="str">
        <f>+IFERROR(VLOOKUP(Tabla1[[#This Row],[EMPLEADO]],IS[],3,0),"OTROS")</f>
        <v>JUAREZ</v>
      </c>
      <c r="AQ5744" s="15" t="str">
        <f>+IFERROR(VLOOKUP(Tabla1[[#This Row],[EMPLEADO]],IS[[NÓMINA]:[INGENIERO]],2,0),"OTROS")</f>
        <v>MIGUEL COTA</v>
      </c>
    </row>
    <row r="5745" spans="1:43" x14ac:dyDescent="0.25">
      <c r="A5745" s="28" t="s">
        <v>14528</v>
      </c>
      <c r="B5745" s="29">
        <v>1</v>
      </c>
      <c r="C5745" s="29" t="s">
        <v>15854</v>
      </c>
      <c r="D5745" s="30" t="s">
        <v>38</v>
      </c>
      <c r="E5745" s="31" t="s">
        <v>39</v>
      </c>
      <c r="F5745" s="31" t="s">
        <v>15855</v>
      </c>
      <c r="G5745" s="88" t="s">
        <v>3499</v>
      </c>
      <c r="H5745" s="29" t="s">
        <v>246</v>
      </c>
      <c r="I5745" s="32" t="s">
        <v>43</v>
      </c>
      <c r="J5745" s="29" t="s">
        <v>8</v>
      </c>
      <c r="K5745" s="33" t="s">
        <v>798</v>
      </c>
      <c r="L5745" s="33" t="s">
        <v>1509</v>
      </c>
      <c r="M5745" s="29" t="s">
        <v>1510</v>
      </c>
      <c r="N5745" s="29">
        <v>1</v>
      </c>
      <c r="O5745" s="29" t="s">
        <v>105</v>
      </c>
      <c r="P5745" s="33">
        <v>56</v>
      </c>
      <c r="Q5745" s="33" t="s">
        <v>82</v>
      </c>
      <c r="R5745" s="80" t="s">
        <v>49</v>
      </c>
      <c r="S5745" s="81" t="s">
        <v>50</v>
      </c>
      <c r="T5745" s="81" t="s">
        <v>51</v>
      </c>
      <c r="U5745" s="82" t="s">
        <v>120</v>
      </c>
      <c r="V5745" s="83">
        <v>0.8</v>
      </c>
      <c r="W5745" s="89">
        <v>0</v>
      </c>
      <c r="X5745" s="85">
        <v>1</v>
      </c>
      <c r="Y5745" s="86">
        <v>1.77</v>
      </c>
      <c r="Z5745" s="82">
        <v>5</v>
      </c>
      <c r="AA5745" s="87">
        <v>0.35399999999999998</v>
      </c>
      <c r="AB5745" s="83">
        <v>0</v>
      </c>
      <c r="AC5745" s="89">
        <v>0</v>
      </c>
      <c r="AD5745" s="90">
        <v>43633</v>
      </c>
      <c r="AE5745" s="90">
        <v>43633</v>
      </c>
      <c r="AF5745" s="82">
        <v>0</v>
      </c>
      <c r="AG5745" s="84" t="s">
        <v>53</v>
      </c>
      <c r="AH5745" s="83">
        <v>0</v>
      </c>
      <c r="AI5745" s="89">
        <v>0</v>
      </c>
      <c r="AJ5745" s="89">
        <v>0</v>
      </c>
      <c r="AK5745" s="60" t="str">
        <f>+IF(Tabla1[[#This Row],[REQUEST_TY]]="SR MANTENIMIENTO CORRECTIVO", "EMERGENCIA", "OTROS")</f>
        <v>EMERGENCIA</v>
      </c>
      <c r="AL5745" s="6" t="str">
        <f>+_xlfn.IFS(Tabla1[[#This Row],[Veces obj]]&lt;=1,"0-1",Tabla1[[#This Row],[Veces obj]]&lt;=2,"1-2",Tabla1[[#This Row],[Veces obj]]&lt;=3,"2-3",TRUE,"&gt;3")</f>
        <v>0-1</v>
      </c>
      <c r="AM5745" s="60" t="str">
        <f>+_xlfn.IFS(MONTH(Tabla1[[#This Row],[MES]])&lt;=3,"Q1",MONTH(Tabla1[[#This Row],[MES]])&lt;=6,"Q2",MONTH(Tabla1[[#This Row],[MES]])&lt;=9,"Q3",TRUE,"Q4")</f>
        <v>Q2</v>
      </c>
      <c r="AN5745" s="15" t="str">
        <f>+IFERROR(VLOOKUP(Tabla1[[#This Row],[CUENTA]],CTAS[],2,0),"OTROS")</f>
        <v>OTROS</v>
      </c>
      <c r="AP5745" s="15" t="str">
        <f>+IFERROR(VLOOKUP(Tabla1[[#This Row],[EMPLEADO]],IS[],3,0),"OTROS")</f>
        <v>OTROS</v>
      </c>
      <c r="AQ5745" s="15" t="str">
        <f>+IFERROR(VLOOKUP(Tabla1[[#This Row],[EMPLEADO]],IS[[NÓMINA]:[INGENIERO]],2,0),"OTROS")</f>
        <v>OTROS</v>
      </c>
    </row>
    <row r="5746" spans="1:43" x14ac:dyDescent="0.25">
      <c r="A5746" s="28" t="s">
        <v>14528</v>
      </c>
      <c r="B5746" s="29">
        <v>1</v>
      </c>
      <c r="C5746" s="29" t="s">
        <v>15856</v>
      </c>
      <c r="D5746" s="30" t="s">
        <v>38</v>
      </c>
      <c r="E5746" s="31" t="s">
        <v>133</v>
      </c>
      <c r="F5746" s="31" t="s">
        <v>15857</v>
      </c>
      <c r="G5746" s="88" t="s">
        <v>4229</v>
      </c>
      <c r="H5746" s="29" t="s">
        <v>1063</v>
      </c>
      <c r="I5746" s="32" t="s">
        <v>43</v>
      </c>
      <c r="J5746" s="29" t="s">
        <v>8</v>
      </c>
      <c r="K5746" s="33" t="s">
        <v>59</v>
      </c>
      <c r="L5746" s="33" t="s">
        <v>4230</v>
      </c>
      <c r="M5746" s="29" t="s">
        <v>1264</v>
      </c>
      <c r="N5746" s="29">
        <v>0</v>
      </c>
      <c r="O5746" s="29" t="s">
        <v>47</v>
      </c>
      <c r="P5746" s="33">
        <v>63</v>
      </c>
      <c r="Q5746" s="33" t="s">
        <v>48</v>
      </c>
      <c r="R5746" s="80" t="s">
        <v>138</v>
      </c>
      <c r="S5746" s="81" t="s">
        <v>139</v>
      </c>
      <c r="T5746" s="81" t="s">
        <v>51</v>
      </c>
      <c r="U5746" s="82" t="s">
        <v>353</v>
      </c>
      <c r="V5746" s="83">
        <v>1.1499999999999999</v>
      </c>
      <c r="W5746" s="89">
        <v>1808.95</v>
      </c>
      <c r="X5746" s="85">
        <v>1</v>
      </c>
      <c r="Y5746" s="86">
        <v>1.19</v>
      </c>
      <c r="Z5746" s="82">
        <v>4</v>
      </c>
      <c r="AA5746" s="87">
        <v>0.29749999999999999</v>
      </c>
      <c r="AB5746" s="83">
        <v>0</v>
      </c>
      <c r="AC5746" s="89">
        <v>0</v>
      </c>
      <c r="AD5746" s="90">
        <v>43633</v>
      </c>
      <c r="AE5746" s="90">
        <v>43633</v>
      </c>
      <c r="AF5746" s="82">
        <v>0</v>
      </c>
      <c r="AG5746" s="84" t="s">
        <v>53</v>
      </c>
      <c r="AH5746" s="83">
        <v>0</v>
      </c>
      <c r="AI5746" s="89">
        <v>0</v>
      </c>
      <c r="AJ5746" s="89">
        <v>0</v>
      </c>
      <c r="AK5746" s="60" t="str">
        <f>+IF(Tabla1[[#This Row],[REQUEST_TY]]="SR MANTENIMIENTO CORRECTIVO", "EMERGENCIA", "OTROS")</f>
        <v>EMERGENCIA</v>
      </c>
      <c r="AL5746" s="6" t="str">
        <f>+_xlfn.IFS(Tabla1[[#This Row],[Veces obj]]&lt;=1,"0-1",Tabla1[[#This Row],[Veces obj]]&lt;=2,"1-2",Tabla1[[#This Row],[Veces obj]]&lt;=3,"2-3",TRUE,"&gt;3")</f>
        <v>0-1</v>
      </c>
      <c r="AM5746" s="60" t="str">
        <f>+_xlfn.IFS(MONTH(Tabla1[[#This Row],[MES]])&lt;=3,"Q1",MONTH(Tabla1[[#This Row],[MES]])&lt;=6,"Q2",MONTH(Tabla1[[#This Row],[MES]])&lt;=9,"Q3",TRUE,"Q4")</f>
        <v>Q2</v>
      </c>
      <c r="AN5746" s="15" t="str">
        <f>+IFERROR(VLOOKUP(Tabla1[[#This Row],[CUENTA]],CTAS[],2,0),"OTROS")</f>
        <v>OTROS</v>
      </c>
      <c r="AP5746" s="15" t="str">
        <f>+IFERROR(VLOOKUP(Tabla1[[#This Row],[EMPLEADO]],IS[],3,0),"OTROS")</f>
        <v>OTROS</v>
      </c>
      <c r="AQ5746" s="15" t="str">
        <f>+IFERROR(VLOOKUP(Tabla1[[#This Row],[EMPLEADO]],IS[[NÓMINA]:[INGENIERO]],2,0),"OTROS")</f>
        <v>OTROS</v>
      </c>
    </row>
    <row r="5747" spans="1:43" x14ac:dyDescent="0.25">
      <c r="A5747" s="28" t="s">
        <v>14528</v>
      </c>
      <c r="B5747" s="29">
        <v>1</v>
      </c>
      <c r="C5747" s="29" t="s">
        <v>15858</v>
      </c>
      <c r="D5747" s="30" t="s">
        <v>38</v>
      </c>
      <c r="E5747" s="31" t="s">
        <v>394</v>
      </c>
      <c r="F5747" s="31" t="s">
        <v>15859</v>
      </c>
      <c r="G5747" s="88" t="s">
        <v>396</v>
      </c>
      <c r="H5747" s="29" t="s">
        <v>1063</v>
      </c>
      <c r="I5747" s="32" t="s">
        <v>43</v>
      </c>
      <c r="J5747" s="29" t="s">
        <v>8</v>
      </c>
      <c r="K5747" s="33" t="s">
        <v>385</v>
      </c>
      <c r="L5747" s="33" t="s">
        <v>397</v>
      </c>
      <c r="M5747" s="29" t="s">
        <v>387</v>
      </c>
      <c r="N5747" s="29">
        <v>0</v>
      </c>
      <c r="O5747" s="29" t="s">
        <v>47</v>
      </c>
      <c r="P5747" s="33">
        <v>13</v>
      </c>
      <c r="Q5747" s="33" t="s">
        <v>194</v>
      </c>
      <c r="R5747" s="80" t="s">
        <v>63</v>
      </c>
      <c r="S5747" s="81" t="s">
        <v>64</v>
      </c>
      <c r="T5747" s="81" t="s">
        <v>51</v>
      </c>
      <c r="U5747" s="82" t="s">
        <v>195</v>
      </c>
      <c r="V5747" s="83">
        <v>0.6</v>
      </c>
      <c r="W5747" s="89">
        <v>819</v>
      </c>
      <c r="X5747" s="85">
        <v>1</v>
      </c>
      <c r="Y5747" s="86">
        <v>0.87</v>
      </c>
      <c r="Z5747" s="82">
        <v>5</v>
      </c>
      <c r="AA5747" s="87">
        <v>0.17399999999999999</v>
      </c>
      <c r="AB5747" s="83">
        <v>0</v>
      </c>
      <c r="AC5747" s="89">
        <v>0</v>
      </c>
      <c r="AD5747" s="90">
        <v>43633</v>
      </c>
      <c r="AE5747" s="90">
        <v>43633</v>
      </c>
      <c r="AF5747" s="82">
        <v>0</v>
      </c>
      <c r="AG5747" s="84" t="s">
        <v>53</v>
      </c>
      <c r="AH5747" s="83">
        <v>0</v>
      </c>
      <c r="AI5747" s="89">
        <v>0</v>
      </c>
      <c r="AJ5747" s="89">
        <v>0</v>
      </c>
      <c r="AK5747" s="60" t="str">
        <f>+IF(Tabla1[[#This Row],[REQUEST_TY]]="SR MANTENIMIENTO CORRECTIVO", "EMERGENCIA", "OTROS")</f>
        <v>EMERGENCIA</v>
      </c>
      <c r="AL5747" s="6" t="str">
        <f>+_xlfn.IFS(Tabla1[[#This Row],[Veces obj]]&lt;=1,"0-1",Tabla1[[#This Row],[Veces obj]]&lt;=2,"1-2",Tabla1[[#This Row],[Veces obj]]&lt;=3,"2-3",TRUE,"&gt;3")</f>
        <v>0-1</v>
      </c>
      <c r="AM5747" s="60" t="str">
        <f>+_xlfn.IFS(MONTH(Tabla1[[#This Row],[MES]])&lt;=3,"Q1",MONTH(Tabla1[[#This Row],[MES]])&lt;=6,"Q2",MONTH(Tabla1[[#This Row],[MES]])&lt;=9,"Q3",TRUE,"Q4")</f>
        <v>Q2</v>
      </c>
      <c r="AN5747" s="15" t="str">
        <f>+IFERROR(VLOOKUP(Tabla1[[#This Row],[CUENTA]],CTAS[],2,0),"OTROS")</f>
        <v>OTROS</v>
      </c>
      <c r="AP5747" s="15" t="str">
        <f>+IFERROR(VLOOKUP(Tabla1[[#This Row],[EMPLEADO]],IS[],3,0),"OTROS")</f>
        <v>OTROS</v>
      </c>
      <c r="AQ5747" s="15" t="str">
        <f>+IFERROR(VLOOKUP(Tabla1[[#This Row],[EMPLEADO]],IS[[NÓMINA]:[INGENIERO]],2,0),"OTROS")</f>
        <v>OTROS</v>
      </c>
    </row>
    <row r="5748" spans="1:43" x14ac:dyDescent="0.25">
      <c r="A5748" s="28" t="s">
        <v>14528</v>
      </c>
      <c r="B5748" s="29">
        <v>1</v>
      </c>
      <c r="C5748" s="29" t="s">
        <v>15860</v>
      </c>
      <c r="D5748" s="30" t="s">
        <v>38</v>
      </c>
      <c r="E5748" s="31" t="s">
        <v>1077</v>
      </c>
      <c r="F5748" s="31" t="s">
        <v>15861</v>
      </c>
      <c r="G5748" s="88" t="s">
        <v>12272</v>
      </c>
      <c r="H5748" s="29" t="s">
        <v>471</v>
      </c>
      <c r="I5748" s="32" t="s">
        <v>43</v>
      </c>
      <c r="J5748" s="29" t="s">
        <v>8</v>
      </c>
      <c r="K5748" s="33" t="s">
        <v>607</v>
      </c>
      <c r="L5748" s="33" t="s">
        <v>12273</v>
      </c>
      <c r="M5748" s="29" t="s">
        <v>131</v>
      </c>
      <c r="N5748" s="29">
        <v>0</v>
      </c>
      <c r="O5748" s="29" t="s">
        <v>47</v>
      </c>
      <c r="P5748" s="33">
        <v>26</v>
      </c>
      <c r="Q5748" s="33" t="s">
        <v>62</v>
      </c>
      <c r="R5748" s="80" t="s">
        <v>63</v>
      </c>
      <c r="S5748" s="81" t="s">
        <v>64</v>
      </c>
      <c r="T5748" s="81" t="s">
        <v>51</v>
      </c>
      <c r="U5748" s="82" t="s">
        <v>65</v>
      </c>
      <c r="V5748" s="83">
        <v>0.8</v>
      </c>
      <c r="W5748" s="89">
        <v>1092</v>
      </c>
      <c r="X5748" s="85">
        <v>1</v>
      </c>
      <c r="Y5748" s="86">
        <v>0.84</v>
      </c>
      <c r="Z5748" s="82">
        <v>5</v>
      </c>
      <c r="AA5748" s="87">
        <v>0.16799999999999998</v>
      </c>
      <c r="AB5748" s="83">
        <v>0</v>
      </c>
      <c r="AC5748" s="89">
        <v>0</v>
      </c>
      <c r="AD5748" s="90">
        <v>43633</v>
      </c>
      <c r="AE5748" s="90">
        <v>43633</v>
      </c>
      <c r="AF5748" s="82">
        <v>0</v>
      </c>
      <c r="AG5748" s="84" t="s">
        <v>53</v>
      </c>
      <c r="AH5748" s="83">
        <v>0</v>
      </c>
      <c r="AI5748" s="89">
        <v>0</v>
      </c>
      <c r="AJ5748" s="89">
        <v>0</v>
      </c>
      <c r="AK5748" s="60" t="str">
        <f>+IF(Tabla1[[#This Row],[REQUEST_TY]]="SR MANTENIMIENTO CORRECTIVO", "EMERGENCIA", "OTROS")</f>
        <v>EMERGENCIA</v>
      </c>
      <c r="AL5748" s="6" t="str">
        <f>+_xlfn.IFS(Tabla1[[#This Row],[Veces obj]]&lt;=1,"0-1",Tabla1[[#This Row],[Veces obj]]&lt;=2,"1-2",Tabla1[[#This Row],[Veces obj]]&lt;=3,"2-3",TRUE,"&gt;3")</f>
        <v>0-1</v>
      </c>
      <c r="AM5748" s="60" t="str">
        <f>+_xlfn.IFS(MONTH(Tabla1[[#This Row],[MES]])&lt;=3,"Q1",MONTH(Tabla1[[#This Row],[MES]])&lt;=6,"Q2",MONTH(Tabla1[[#This Row],[MES]])&lt;=9,"Q3",TRUE,"Q4")</f>
        <v>Q2</v>
      </c>
      <c r="AN5748" s="15" t="str">
        <f>+IFERROR(VLOOKUP(Tabla1[[#This Row],[CUENTA]],CTAS[],2,0),"OTROS")</f>
        <v>OTROS</v>
      </c>
      <c r="AP5748" s="15" t="str">
        <f>+IFERROR(VLOOKUP(Tabla1[[#This Row],[EMPLEADO]],IS[],3,0),"OTROS")</f>
        <v>OTROS</v>
      </c>
      <c r="AQ5748" s="15" t="str">
        <f>+IFERROR(VLOOKUP(Tabla1[[#This Row],[EMPLEADO]],IS[[NÓMINA]:[INGENIERO]],2,0),"OTROS")</f>
        <v>OTROS</v>
      </c>
    </row>
    <row r="5749" spans="1:43" x14ac:dyDescent="0.25">
      <c r="A5749" s="28" t="s">
        <v>14528</v>
      </c>
      <c r="B5749" s="29">
        <v>1</v>
      </c>
      <c r="C5749" s="29" t="s">
        <v>15862</v>
      </c>
      <c r="D5749" s="30" t="s">
        <v>38</v>
      </c>
      <c r="E5749" s="31" t="s">
        <v>275</v>
      </c>
      <c r="F5749" s="31" t="s">
        <v>15863</v>
      </c>
      <c r="G5749" s="88" t="s">
        <v>1251</v>
      </c>
      <c r="H5749" s="29" t="s">
        <v>568</v>
      </c>
      <c r="I5749" s="32" t="s">
        <v>43</v>
      </c>
      <c r="J5749" s="29" t="s">
        <v>8</v>
      </c>
      <c r="K5749" s="33" t="s">
        <v>71</v>
      </c>
      <c r="L5749" s="33" t="s">
        <v>569</v>
      </c>
      <c r="M5749" s="29" t="s">
        <v>570</v>
      </c>
      <c r="N5749" s="29">
        <v>0</v>
      </c>
      <c r="O5749" s="29" t="s">
        <v>47</v>
      </c>
      <c r="P5749" s="33">
        <v>3</v>
      </c>
      <c r="Q5749" s="33" t="s">
        <v>388</v>
      </c>
      <c r="R5749" s="80" t="s">
        <v>95</v>
      </c>
      <c r="S5749" s="81" t="s">
        <v>64</v>
      </c>
      <c r="T5749" s="81" t="s">
        <v>51</v>
      </c>
      <c r="U5749" s="82" t="s">
        <v>389</v>
      </c>
      <c r="V5749" s="83">
        <v>0</v>
      </c>
      <c r="W5749" s="89">
        <v>0</v>
      </c>
      <c r="X5749" s="85">
        <v>1</v>
      </c>
      <c r="Y5749" s="86">
        <v>0.9</v>
      </c>
      <c r="Z5749" s="82">
        <v>5</v>
      </c>
      <c r="AA5749" s="87">
        <v>0.18</v>
      </c>
      <c r="AB5749" s="83">
        <v>0</v>
      </c>
      <c r="AC5749" s="89">
        <v>0</v>
      </c>
      <c r="AD5749" s="90">
        <v>43633</v>
      </c>
      <c r="AE5749" s="90">
        <v>43633</v>
      </c>
      <c r="AF5749" s="82">
        <v>0</v>
      </c>
      <c r="AG5749" s="84" t="s">
        <v>53</v>
      </c>
      <c r="AH5749" s="83">
        <v>0</v>
      </c>
      <c r="AI5749" s="89">
        <v>0</v>
      </c>
      <c r="AJ5749" s="89">
        <v>0</v>
      </c>
      <c r="AK5749" s="60" t="str">
        <f>+IF(Tabla1[[#This Row],[REQUEST_TY]]="SR MANTENIMIENTO CORRECTIVO", "EMERGENCIA", "OTROS")</f>
        <v>EMERGENCIA</v>
      </c>
      <c r="AL5749" s="6" t="str">
        <f>+_xlfn.IFS(Tabla1[[#This Row],[Veces obj]]&lt;=1,"0-1",Tabla1[[#This Row],[Veces obj]]&lt;=2,"1-2",Tabla1[[#This Row],[Veces obj]]&lt;=3,"2-3",TRUE,"&gt;3")</f>
        <v>0-1</v>
      </c>
      <c r="AM5749" s="60" t="str">
        <f>+_xlfn.IFS(MONTH(Tabla1[[#This Row],[MES]])&lt;=3,"Q1",MONTH(Tabla1[[#This Row],[MES]])&lt;=6,"Q2",MONTH(Tabla1[[#This Row],[MES]])&lt;=9,"Q3",TRUE,"Q4")</f>
        <v>Q2</v>
      </c>
      <c r="AN5749" s="15" t="str">
        <f>+IFERROR(VLOOKUP(Tabla1[[#This Row],[CUENTA]],CTAS[],2,0),"OTROS")</f>
        <v>OTROS</v>
      </c>
      <c r="AP5749" s="15" t="str">
        <f>+IFERROR(VLOOKUP(Tabla1[[#This Row],[EMPLEADO]],IS[],3,0),"OTROS")</f>
        <v>OTROS</v>
      </c>
      <c r="AQ5749" s="15" t="str">
        <f>+IFERROR(VLOOKUP(Tabla1[[#This Row],[EMPLEADO]],IS[[NÓMINA]:[INGENIERO]],2,0),"OTROS")</f>
        <v>OTROS</v>
      </c>
    </row>
    <row r="5750" spans="1:43" x14ac:dyDescent="0.25">
      <c r="A5750" s="28" t="s">
        <v>14528</v>
      </c>
      <c r="B5750" s="29">
        <v>1</v>
      </c>
      <c r="C5750" s="29" t="s">
        <v>15864</v>
      </c>
      <c r="D5750" s="30" t="s">
        <v>38</v>
      </c>
      <c r="E5750" s="31" t="s">
        <v>3897</v>
      </c>
      <c r="F5750" s="31" t="s">
        <v>15865</v>
      </c>
      <c r="G5750" s="88" t="s">
        <v>15866</v>
      </c>
      <c r="H5750" s="29" t="s">
        <v>1572</v>
      </c>
      <c r="I5750" s="32" t="s">
        <v>43</v>
      </c>
      <c r="J5750" s="29" t="s">
        <v>8</v>
      </c>
      <c r="K5750" s="33" t="s">
        <v>4738</v>
      </c>
      <c r="L5750" s="33" t="s">
        <v>4739</v>
      </c>
      <c r="M5750" s="29" t="s">
        <v>1436</v>
      </c>
      <c r="N5750" s="29">
        <v>0</v>
      </c>
      <c r="O5750" s="29" t="s">
        <v>47</v>
      </c>
      <c r="P5750" s="33">
        <v>2745</v>
      </c>
      <c r="Q5750" s="33" t="s">
        <v>48</v>
      </c>
      <c r="R5750" s="80" t="s">
        <v>153</v>
      </c>
      <c r="S5750" s="81" t="s">
        <v>50</v>
      </c>
      <c r="T5750" s="81" t="s">
        <v>51</v>
      </c>
      <c r="U5750" s="82" t="s">
        <v>52</v>
      </c>
      <c r="V5750" s="83">
        <v>1.05</v>
      </c>
      <c r="W5750" s="89">
        <v>750.75000000000011</v>
      </c>
      <c r="X5750" s="85">
        <v>1</v>
      </c>
      <c r="Y5750" s="86">
        <v>6.8</v>
      </c>
      <c r="Z5750" s="82">
        <v>5</v>
      </c>
      <c r="AA5750" s="87">
        <v>1.3599999999999999</v>
      </c>
      <c r="AB5750" s="83">
        <v>8.9999999999999969E-2</v>
      </c>
      <c r="AC5750" s="89">
        <v>-64.349999999999994</v>
      </c>
      <c r="AD5750" s="90">
        <v>43633</v>
      </c>
      <c r="AE5750" s="90">
        <v>43633</v>
      </c>
      <c r="AF5750" s="82">
        <v>0</v>
      </c>
      <c r="AG5750" s="84" t="s">
        <v>53</v>
      </c>
      <c r="AH5750" s="83">
        <v>0</v>
      </c>
      <c r="AI5750" s="89">
        <v>0</v>
      </c>
      <c r="AJ5750" s="89">
        <v>0</v>
      </c>
      <c r="AK5750" s="60" t="str">
        <f>+IF(Tabla1[[#This Row],[REQUEST_TY]]="SR MANTENIMIENTO CORRECTIVO", "EMERGENCIA", "OTROS")</f>
        <v>EMERGENCIA</v>
      </c>
      <c r="AL5750" s="6" t="str">
        <f>+_xlfn.IFS(Tabla1[[#This Row],[Veces obj]]&lt;=1,"0-1",Tabla1[[#This Row],[Veces obj]]&lt;=2,"1-2",Tabla1[[#This Row],[Veces obj]]&lt;=3,"2-3",TRUE,"&gt;3")</f>
        <v>1-2</v>
      </c>
      <c r="AM5750" s="60" t="str">
        <f>+_xlfn.IFS(MONTH(Tabla1[[#This Row],[MES]])&lt;=3,"Q1",MONTH(Tabla1[[#This Row],[MES]])&lt;=6,"Q2",MONTH(Tabla1[[#This Row],[MES]])&lt;=9,"Q3",TRUE,"Q4")</f>
        <v>Q2</v>
      </c>
      <c r="AN5750" s="15" t="str">
        <f>+IFERROR(VLOOKUP(Tabla1[[#This Row],[CUENTA]],CTAS[],2,0),"OTROS")</f>
        <v>OTROS</v>
      </c>
      <c r="AP5750" s="15" t="str">
        <f>+IFERROR(VLOOKUP(Tabla1[[#This Row],[EMPLEADO]],IS[],3,0),"OTROS")</f>
        <v>OTROS</v>
      </c>
      <c r="AQ5750" s="15" t="str">
        <f>+IFERROR(VLOOKUP(Tabla1[[#This Row],[EMPLEADO]],IS[[NÓMINA]:[INGENIERO]],2,0),"OTROS")</f>
        <v>OTROS</v>
      </c>
    </row>
    <row r="5751" spans="1:43" x14ac:dyDescent="0.25">
      <c r="A5751" s="28" t="s">
        <v>14528</v>
      </c>
      <c r="B5751" s="29">
        <v>1</v>
      </c>
      <c r="C5751" s="29" t="s">
        <v>15867</v>
      </c>
      <c r="D5751" s="30" t="s">
        <v>38</v>
      </c>
      <c r="E5751" s="31" t="s">
        <v>7217</v>
      </c>
      <c r="F5751" s="31" t="s">
        <v>15868</v>
      </c>
      <c r="G5751" s="88" t="s">
        <v>7219</v>
      </c>
      <c r="H5751" s="29" t="s">
        <v>8581</v>
      </c>
      <c r="I5751" s="32" t="s">
        <v>43</v>
      </c>
      <c r="J5751" s="29" t="s">
        <v>8</v>
      </c>
      <c r="K5751" s="33" t="s">
        <v>7220</v>
      </c>
      <c r="L5751" s="33" t="s">
        <v>7221</v>
      </c>
      <c r="M5751" s="29" t="s">
        <v>256</v>
      </c>
      <c r="N5751" s="29">
        <v>0</v>
      </c>
      <c r="O5751" s="29" t="s">
        <v>47</v>
      </c>
      <c r="P5751" s="33">
        <v>18</v>
      </c>
      <c r="Q5751" s="33" t="s">
        <v>62</v>
      </c>
      <c r="R5751" s="80" t="s">
        <v>138</v>
      </c>
      <c r="S5751" s="81" t="s">
        <v>139</v>
      </c>
      <c r="T5751" s="81" t="s">
        <v>51</v>
      </c>
      <c r="U5751" s="82" t="s">
        <v>262</v>
      </c>
      <c r="V5751" s="83">
        <v>1.05</v>
      </c>
      <c r="W5751" s="89">
        <v>1651.6500000000003</v>
      </c>
      <c r="X5751" s="85">
        <v>1</v>
      </c>
      <c r="Y5751" s="86">
        <v>1.08</v>
      </c>
      <c r="Z5751" s="82">
        <v>4</v>
      </c>
      <c r="AA5751" s="87">
        <v>0.27</v>
      </c>
      <c r="AB5751" s="83">
        <v>0</v>
      </c>
      <c r="AC5751" s="89">
        <v>0</v>
      </c>
      <c r="AD5751" s="90">
        <v>43633</v>
      </c>
      <c r="AE5751" s="90">
        <v>43633</v>
      </c>
      <c r="AF5751" s="82">
        <v>0</v>
      </c>
      <c r="AG5751" s="84" t="s">
        <v>53</v>
      </c>
      <c r="AH5751" s="83">
        <v>0</v>
      </c>
      <c r="AI5751" s="89">
        <v>0</v>
      </c>
      <c r="AJ5751" s="89">
        <v>0</v>
      </c>
      <c r="AK5751" s="60" t="str">
        <f>+IF(Tabla1[[#This Row],[REQUEST_TY]]="SR MANTENIMIENTO CORRECTIVO", "EMERGENCIA", "OTROS")</f>
        <v>EMERGENCIA</v>
      </c>
      <c r="AL5751" s="6" t="str">
        <f>+_xlfn.IFS(Tabla1[[#This Row],[Veces obj]]&lt;=1,"0-1",Tabla1[[#This Row],[Veces obj]]&lt;=2,"1-2",Tabla1[[#This Row],[Veces obj]]&lt;=3,"2-3",TRUE,"&gt;3")</f>
        <v>0-1</v>
      </c>
      <c r="AM5751" s="60" t="str">
        <f>+_xlfn.IFS(MONTH(Tabla1[[#This Row],[MES]])&lt;=3,"Q1",MONTH(Tabla1[[#This Row],[MES]])&lt;=6,"Q2",MONTH(Tabla1[[#This Row],[MES]])&lt;=9,"Q3",TRUE,"Q4")</f>
        <v>Q2</v>
      </c>
      <c r="AN5751" s="15" t="str">
        <f>+IFERROR(VLOOKUP(Tabla1[[#This Row],[CUENTA]],CTAS[],2,0),"OTROS")</f>
        <v>OTROS</v>
      </c>
      <c r="AP5751" s="15" t="str">
        <f>+IFERROR(VLOOKUP(Tabla1[[#This Row],[EMPLEADO]],IS[],3,0),"OTROS")</f>
        <v>OTROS</v>
      </c>
      <c r="AQ5751" s="15" t="str">
        <f>+IFERROR(VLOOKUP(Tabla1[[#This Row],[EMPLEADO]],IS[[NÓMINA]:[INGENIERO]],2,0),"OTROS")</f>
        <v>OTROS</v>
      </c>
    </row>
    <row r="5752" spans="1:43" x14ac:dyDescent="0.25">
      <c r="A5752" s="28" t="s">
        <v>14528</v>
      </c>
      <c r="B5752" s="29">
        <v>1</v>
      </c>
      <c r="C5752" s="29" t="s">
        <v>15869</v>
      </c>
      <c r="D5752" s="30" t="s">
        <v>4762</v>
      </c>
      <c r="E5752" s="31" t="s">
        <v>3742</v>
      </c>
      <c r="F5752" s="31" t="s">
        <v>15870</v>
      </c>
      <c r="G5752" s="88" t="s">
        <v>15871</v>
      </c>
      <c r="H5752" s="29" t="s">
        <v>204</v>
      </c>
      <c r="I5752" s="32" t="s">
        <v>43</v>
      </c>
      <c r="J5752" s="29" t="s">
        <v>8</v>
      </c>
      <c r="K5752" s="33" t="s">
        <v>3745</v>
      </c>
      <c r="L5752" s="33" t="s">
        <v>12693</v>
      </c>
      <c r="M5752" s="29" t="s">
        <v>4271</v>
      </c>
      <c r="N5752" s="29">
        <v>0</v>
      </c>
      <c r="O5752" s="29" t="s">
        <v>47</v>
      </c>
      <c r="P5752" s="33" t="s">
        <v>822</v>
      </c>
      <c r="Q5752" s="33" t="s">
        <v>48</v>
      </c>
      <c r="R5752" s="80" t="s">
        <v>49</v>
      </c>
      <c r="S5752" s="81" t="s">
        <v>50</v>
      </c>
      <c r="T5752" s="81" t="s">
        <v>51</v>
      </c>
      <c r="U5752" s="82" t="s">
        <v>52</v>
      </c>
      <c r="V5752" s="83">
        <v>1</v>
      </c>
      <c r="W5752" s="89">
        <v>715.00000000000011</v>
      </c>
      <c r="X5752" s="85">
        <v>0</v>
      </c>
      <c r="Y5752" s="86">
        <v>5</v>
      </c>
      <c r="Z5752" s="82">
        <v>5</v>
      </c>
      <c r="AA5752" s="87">
        <v>1</v>
      </c>
      <c r="AB5752" s="83">
        <v>0</v>
      </c>
      <c r="AC5752" s="89">
        <v>0</v>
      </c>
      <c r="AD5752" s="90">
        <v>43633</v>
      </c>
      <c r="AE5752" s="90">
        <v>43633</v>
      </c>
      <c r="AF5752" s="82">
        <v>0</v>
      </c>
      <c r="AG5752" s="84" t="s">
        <v>53</v>
      </c>
      <c r="AH5752" s="83">
        <v>0</v>
      </c>
      <c r="AI5752" s="89">
        <v>0</v>
      </c>
      <c r="AJ5752" s="89">
        <v>0</v>
      </c>
      <c r="AK5752" s="60" t="str">
        <f>+IF(Tabla1[[#This Row],[REQUEST_TY]]="SR MANTENIMIENTO CORRECTIVO", "EMERGENCIA", "OTROS")</f>
        <v>OTROS</v>
      </c>
      <c r="AL5752" s="6" t="str">
        <f>+_xlfn.IFS(Tabla1[[#This Row],[Veces obj]]&lt;=1,"0-1",Tabla1[[#This Row],[Veces obj]]&lt;=2,"1-2",Tabla1[[#This Row],[Veces obj]]&lt;=3,"2-3",TRUE,"&gt;3")</f>
        <v>0-1</v>
      </c>
      <c r="AM5752" s="60" t="str">
        <f>+_xlfn.IFS(MONTH(Tabla1[[#This Row],[MES]])&lt;=3,"Q1",MONTH(Tabla1[[#This Row],[MES]])&lt;=6,"Q2",MONTH(Tabla1[[#This Row],[MES]])&lt;=9,"Q3",TRUE,"Q4")</f>
        <v>Q2</v>
      </c>
      <c r="AN5752" s="15" t="str">
        <f>+IFERROR(VLOOKUP(Tabla1[[#This Row],[CUENTA]],CTAS[],2,0),"OTROS")</f>
        <v>OTROS</v>
      </c>
      <c r="AP5752" s="15" t="str">
        <f>+IFERROR(VLOOKUP(Tabla1[[#This Row],[EMPLEADO]],IS[],3,0),"OTROS")</f>
        <v>OTROS</v>
      </c>
      <c r="AQ5752" s="15" t="str">
        <f>+IFERROR(VLOOKUP(Tabla1[[#This Row],[EMPLEADO]],IS[[NÓMINA]:[INGENIERO]],2,0),"OTROS")</f>
        <v>OTROS</v>
      </c>
    </row>
    <row r="5753" spans="1:43" x14ac:dyDescent="0.25">
      <c r="A5753" s="28" t="s">
        <v>14528</v>
      </c>
      <c r="B5753" s="29">
        <v>1</v>
      </c>
      <c r="C5753" s="29" t="s">
        <v>15872</v>
      </c>
      <c r="D5753" s="30" t="s">
        <v>38</v>
      </c>
      <c r="E5753" s="31" t="s">
        <v>217</v>
      </c>
      <c r="F5753" s="31" t="s">
        <v>15873</v>
      </c>
      <c r="G5753" s="88" t="s">
        <v>3297</v>
      </c>
      <c r="H5753" s="29" t="s">
        <v>1052</v>
      </c>
      <c r="I5753" s="32" t="s">
        <v>43</v>
      </c>
      <c r="J5753" s="29" t="s">
        <v>8</v>
      </c>
      <c r="K5753" s="33" t="s">
        <v>59</v>
      </c>
      <c r="L5753" s="33" t="s">
        <v>1206</v>
      </c>
      <c r="M5753" s="29" t="s">
        <v>61</v>
      </c>
      <c r="N5753" s="29">
        <v>0</v>
      </c>
      <c r="O5753" s="29" t="s">
        <v>47</v>
      </c>
      <c r="P5753" s="33">
        <v>150</v>
      </c>
      <c r="Q5753" s="33" t="s">
        <v>48</v>
      </c>
      <c r="R5753" s="80" t="s">
        <v>223</v>
      </c>
      <c r="S5753" s="81" t="s">
        <v>139</v>
      </c>
      <c r="T5753" s="81" t="s">
        <v>51</v>
      </c>
      <c r="U5753" s="82" t="s">
        <v>353</v>
      </c>
      <c r="V5753" s="83">
        <v>1.1499999999999999</v>
      </c>
      <c r="W5753" s="89">
        <v>1808.95</v>
      </c>
      <c r="X5753" s="85">
        <v>1</v>
      </c>
      <c r="Y5753" s="86">
        <v>2.62</v>
      </c>
      <c r="Z5753" s="82">
        <v>4</v>
      </c>
      <c r="AA5753" s="87">
        <v>0.65500000000000003</v>
      </c>
      <c r="AB5753" s="83">
        <v>0</v>
      </c>
      <c r="AC5753" s="89">
        <v>0</v>
      </c>
      <c r="AD5753" s="90">
        <v>43633</v>
      </c>
      <c r="AE5753" s="90">
        <v>43633</v>
      </c>
      <c r="AF5753" s="82">
        <v>0</v>
      </c>
      <c r="AG5753" s="84" t="s">
        <v>53</v>
      </c>
      <c r="AH5753" s="83">
        <v>0</v>
      </c>
      <c r="AI5753" s="89">
        <v>0</v>
      </c>
      <c r="AJ5753" s="89">
        <v>0</v>
      </c>
      <c r="AK5753" s="60" t="str">
        <f>+IF(Tabla1[[#This Row],[REQUEST_TY]]="SR MANTENIMIENTO CORRECTIVO", "EMERGENCIA", "OTROS")</f>
        <v>EMERGENCIA</v>
      </c>
      <c r="AL5753" s="6" t="str">
        <f>+_xlfn.IFS(Tabla1[[#This Row],[Veces obj]]&lt;=1,"0-1",Tabla1[[#This Row],[Veces obj]]&lt;=2,"1-2",Tabla1[[#This Row],[Veces obj]]&lt;=3,"2-3",TRUE,"&gt;3")</f>
        <v>0-1</v>
      </c>
      <c r="AM5753" s="60" t="str">
        <f>+_xlfn.IFS(MONTH(Tabla1[[#This Row],[MES]])&lt;=3,"Q1",MONTH(Tabla1[[#This Row],[MES]])&lt;=6,"Q2",MONTH(Tabla1[[#This Row],[MES]])&lt;=9,"Q3",TRUE,"Q4")</f>
        <v>Q2</v>
      </c>
      <c r="AN5753" s="15" t="str">
        <f>+IFERROR(VLOOKUP(Tabla1[[#This Row],[CUENTA]],CTAS[],2,0),"OTROS")</f>
        <v>OTROS</v>
      </c>
      <c r="AP5753" s="15" t="str">
        <f>+IFERROR(VLOOKUP(Tabla1[[#This Row],[EMPLEADO]],IS[],3,0),"OTROS")</f>
        <v>OTROS</v>
      </c>
      <c r="AQ5753" s="15" t="str">
        <f>+IFERROR(VLOOKUP(Tabla1[[#This Row],[EMPLEADO]],IS[[NÓMINA]:[INGENIERO]],2,0),"OTROS")</f>
        <v>OTROS</v>
      </c>
    </row>
    <row r="5754" spans="1:43" x14ac:dyDescent="0.25">
      <c r="A5754" s="28" t="s">
        <v>14528</v>
      </c>
      <c r="B5754" s="29">
        <v>1</v>
      </c>
      <c r="C5754" s="29" t="s">
        <v>15874</v>
      </c>
      <c r="D5754" s="30" t="s">
        <v>38</v>
      </c>
      <c r="E5754" s="31" t="s">
        <v>3149</v>
      </c>
      <c r="F5754" s="31" t="s">
        <v>15875</v>
      </c>
      <c r="G5754" s="88" t="s">
        <v>15876</v>
      </c>
      <c r="H5754" s="29" t="s">
        <v>220</v>
      </c>
      <c r="I5754" s="32" t="s">
        <v>43</v>
      </c>
      <c r="J5754" s="29" t="s">
        <v>8</v>
      </c>
      <c r="K5754" s="33" t="s">
        <v>15877</v>
      </c>
      <c r="L5754" s="33" t="s">
        <v>15878</v>
      </c>
      <c r="M5754" s="29" t="s">
        <v>2495</v>
      </c>
      <c r="N5754" s="29">
        <v>0</v>
      </c>
      <c r="O5754" s="29" t="s">
        <v>47</v>
      </c>
      <c r="P5754" s="33">
        <v>2744</v>
      </c>
      <c r="Q5754" s="33" t="s">
        <v>48</v>
      </c>
      <c r="R5754" s="80" t="s">
        <v>235</v>
      </c>
      <c r="S5754" s="81" t="s">
        <v>50</v>
      </c>
      <c r="T5754" s="81" t="s">
        <v>51</v>
      </c>
      <c r="U5754" s="82" t="s">
        <v>52</v>
      </c>
      <c r="V5754" s="83">
        <v>1.05</v>
      </c>
      <c r="W5754" s="89">
        <v>750.75000000000011</v>
      </c>
      <c r="X5754" s="85">
        <v>1</v>
      </c>
      <c r="Y5754" s="86">
        <v>4.25</v>
      </c>
      <c r="Z5754" s="82">
        <v>5</v>
      </c>
      <c r="AA5754" s="87">
        <v>0.85</v>
      </c>
      <c r="AB5754" s="83">
        <v>0</v>
      </c>
      <c r="AC5754" s="89">
        <v>0</v>
      </c>
      <c r="AD5754" s="90">
        <v>43633</v>
      </c>
      <c r="AE5754" s="90">
        <v>43633</v>
      </c>
      <c r="AF5754" s="82">
        <v>0</v>
      </c>
      <c r="AG5754" s="84" t="s">
        <v>53</v>
      </c>
      <c r="AH5754" s="83">
        <v>0</v>
      </c>
      <c r="AI5754" s="89">
        <v>0</v>
      </c>
      <c r="AJ5754" s="89">
        <v>0</v>
      </c>
      <c r="AK5754" s="60" t="str">
        <f>+IF(Tabla1[[#This Row],[REQUEST_TY]]="SR MANTENIMIENTO CORRECTIVO", "EMERGENCIA", "OTROS")</f>
        <v>EMERGENCIA</v>
      </c>
      <c r="AL5754" s="6" t="str">
        <f>+_xlfn.IFS(Tabla1[[#This Row],[Veces obj]]&lt;=1,"0-1",Tabla1[[#This Row],[Veces obj]]&lt;=2,"1-2",Tabla1[[#This Row],[Veces obj]]&lt;=3,"2-3",TRUE,"&gt;3")</f>
        <v>0-1</v>
      </c>
      <c r="AM5754" s="60" t="str">
        <f>+_xlfn.IFS(MONTH(Tabla1[[#This Row],[MES]])&lt;=3,"Q1",MONTH(Tabla1[[#This Row],[MES]])&lt;=6,"Q2",MONTH(Tabla1[[#This Row],[MES]])&lt;=9,"Q3",TRUE,"Q4")</f>
        <v>Q2</v>
      </c>
      <c r="AN5754" s="15" t="str">
        <f>+IFERROR(VLOOKUP(Tabla1[[#This Row],[CUENTA]],CTAS[],2,0),"OTROS")</f>
        <v>OTROS</v>
      </c>
      <c r="AP5754" s="15" t="str">
        <f>+IFERROR(VLOOKUP(Tabla1[[#This Row],[EMPLEADO]],IS[],3,0),"OTROS")</f>
        <v>OTROS</v>
      </c>
      <c r="AQ5754" s="15" t="str">
        <f>+IFERROR(VLOOKUP(Tabla1[[#This Row],[EMPLEADO]],IS[[NÓMINA]:[INGENIERO]],2,0),"OTROS")</f>
        <v>OTROS</v>
      </c>
    </row>
    <row r="5755" spans="1:43" x14ac:dyDescent="0.25">
      <c r="A5755" s="28" t="s">
        <v>14528</v>
      </c>
      <c r="B5755" s="29">
        <v>1</v>
      </c>
      <c r="C5755" s="29" t="s">
        <v>15879</v>
      </c>
      <c r="D5755" s="30" t="s">
        <v>38</v>
      </c>
      <c r="E5755" s="31" t="s">
        <v>39</v>
      </c>
      <c r="F5755" s="31" t="s">
        <v>15880</v>
      </c>
      <c r="G5755" s="88" t="s">
        <v>15755</v>
      </c>
      <c r="H5755" s="29" t="s">
        <v>42</v>
      </c>
      <c r="I5755" s="32" t="s">
        <v>43</v>
      </c>
      <c r="J5755" s="29" t="s">
        <v>8</v>
      </c>
      <c r="K5755" s="33" t="s">
        <v>11994</v>
      </c>
      <c r="L5755" s="33" t="s">
        <v>15652</v>
      </c>
      <c r="M5755" s="29" t="s">
        <v>131</v>
      </c>
      <c r="N5755" s="29">
        <v>1</v>
      </c>
      <c r="O5755" s="29" t="s">
        <v>47</v>
      </c>
      <c r="P5755" s="33">
        <v>2755</v>
      </c>
      <c r="Q5755" s="33" t="s">
        <v>48</v>
      </c>
      <c r="R5755" s="80" t="s">
        <v>49</v>
      </c>
      <c r="S5755" s="81" t="s">
        <v>50</v>
      </c>
      <c r="T5755" s="81" t="s">
        <v>51</v>
      </c>
      <c r="U5755" s="82" t="s">
        <v>52</v>
      </c>
      <c r="V5755" s="83">
        <v>1.05</v>
      </c>
      <c r="W5755" s="89">
        <v>0</v>
      </c>
      <c r="X5755" s="85">
        <v>1</v>
      </c>
      <c r="Y5755" s="86">
        <v>3.01</v>
      </c>
      <c r="Z5755" s="82">
        <v>5</v>
      </c>
      <c r="AA5755" s="87">
        <v>0.60199999999999998</v>
      </c>
      <c r="AB5755" s="83">
        <v>0</v>
      </c>
      <c r="AC5755" s="89">
        <v>0</v>
      </c>
      <c r="AD5755" s="90">
        <v>43633</v>
      </c>
      <c r="AE5755" s="90">
        <v>43633</v>
      </c>
      <c r="AF5755" s="82">
        <v>0</v>
      </c>
      <c r="AG5755" s="84" t="s">
        <v>53</v>
      </c>
      <c r="AH5755" s="83">
        <v>0</v>
      </c>
      <c r="AI5755" s="89">
        <v>0</v>
      </c>
      <c r="AJ5755" s="89">
        <v>0</v>
      </c>
      <c r="AK5755" s="60" t="str">
        <f>+IF(Tabla1[[#This Row],[REQUEST_TY]]="SR MANTENIMIENTO CORRECTIVO", "EMERGENCIA", "OTROS")</f>
        <v>EMERGENCIA</v>
      </c>
      <c r="AL5755" s="6" t="str">
        <f>+_xlfn.IFS(Tabla1[[#This Row],[Veces obj]]&lt;=1,"0-1",Tabla1[[#This Row],[Veces obj]]&lt;=2,"1-2",Tabla1[[#This Row],[Veces obj]]&lt;=3,"2-3",TRUE,"&gt;3")</f>
        <v>0-1</v>
      </c>
      <c r="AM5755" s="60" t="str">
        <f>+_xlfn.IFS(MONTH(Tabla1[[#This Row],[MES]])&lt;=3,"Q1",MONTH(Tabla1[[#This Row],[MES]])&lt;=6,"Q2",MONTH(Tabla1[[#This Row],[MES]])&lt;=9,"Q3",TRUE,"Q4")</f>
        <v>Q2</v>
      </c>
      <c r="AN5755" s="15" t="str">
        <f>+IFERROR(VLOOKUP(Tabla1[[#This Row],[CUENTA]],CTAS[],2,0),"OTROS")</f>
        <v>OTROS</v>
      </c>
      <c r="AP5755" s="15" t="str">
        <f>+IFERROR(VLOOKUP(Tabla1[[#This Row],[EMPLEADO]],IS[],3,0),"OTROS")</f>
        <v>OTROS</v>
      </c>
      <c r="AQ5755" s="15" t="str">
        <f>+IFERROR(VLOOKUP(Tabla1[[#This Row],[EMPLEADO]],IS[[NÓMINA]:[INGENIERO]],2,0),"OTROS")</f>
        <v>OTROS</v>
      </c>
    </row>
    <row r="5756" spans="1:43" x14ac:dyDescent="0.25">
      <c r="A5756" s="28" t="s">
        <v>14528</v>
      </c>
      <c r="B5756" s="29">
        <v>1</v>
      </c>
      <c r="C5756" s="29" t="s">
        <v>15881</v>
      </c>
      <c r="D5756" s="30" t="s">
        <v>38</v>
      </c>
      <c r="E5756" s="31" t="s">
        <v>133</v>
      </c>
      <c r="F5756" s="31" t="s">
        <v>15882</v>
      </c>
      <c r="G5756" s="88" t="s">
        <v>4572</v>
      </c>
      <c r="H5756" s="29" t="s">
        <v>784</v>
      </c>
      <c r="I5756" s="32" t="s">
        <v>43</v>
      </c>
      <c r="J5756" s="29" t="s">
        <v>8</v>
      </c>
      <c r="K5756" s="33" t="s">
        <v>59</v>
      </c>
      <c r="L5756" s="33" t="s">
        <v>1559</v>
      </c>
      <c r="M5756" s="29" t="s">
        <v>787</v>
      </c>
      <c r="N5756" s="29">
        <v>0</v>
      </c>
      <c r="O5756" s="29" t="s">
        <v>47</v>
      </c>
      <c r="P5756" s="33">
        <v>11</v>
      </c>
      <c r="Q5756" s="33" t="s">
        <v>194</v>
      </c>
      <c r="R5756" s="80" t="s">
        <v>138</v>
      </c>
      <c r="S5756" s="81" t="s">
        <v>139</v>
      </c>
      <c r="T5756" s="81" t="s">
        <v>51</v>
      </c>
      <c r="U5756" s="82" t="s">
        <v>224</v>
      </c>
      <c r="V5756" s="83">
        <v>0.8</v>
      </c>
      <c r="W5756" s="89">
        <v>1258.4000000000003</v>
      </c>
      <c r="X5756" s="85">
        <v>1</v>
      </c>
      <c r="Y5756" s="86">
        <v>1.5</v>
      </c>
      <c r="Z5756" s="82">
        <v>4</v>
      </c>
      <c r="AA5756" s="87">
        <v>0.375</v>
      </c>
      <c r="AB5756" s="83">
        <v>0</v>
      </c>
      <c r="AC5756" s="89">
        <v>0</v>
      </c>
      <c r="AD5756" s="90">
        <v>43633</v>
      </c>
      <c r="AE5756" s="90">
        <v>43633</v>
      </c>
      <c r="AF5756" s="82">
        <v>0</v>
      </c>
      <c r="AG5756" s="84" t="s">
        <v>53</v>
      </c>
      <c r="AH5756" s="83">
        <v>0</v>
      </c>
      <c r="AI5756" s="89">
        <v>0</v>
      </c>
      <c r="AJ5756" s="89">
        <v>0</v>
      </c>
      <c r="AK5756" s="60" t="str">
        <f>+IF(Tabla1[[#This Row],[REQUEST_TY]]="SR MANTENIMIENTO CORRECTIVO", "EMERGENCIA", "OTROS")</f>
        <v>EMERGENCIA</v>
      </c>
      <c r="AL5756" s="6" t="str">
        <f>+_xlfn.IFS(Tabla1[[#This Row],[Veces obj]]&lt;=1,"0-1",Tabla1[[#This Row],[Veces obj]]&lt;=2,"1-2",Tabla1[[#This Row],[Veces obj]]&lt;=3,"2-3",TRUE,"&gt;3")</f>
        <v>0-1</v>
      </c>
      <c r="AM5756" s="60" t="str">
        <f>+_xlfn.IFS(MONTH(Tabla1[[#This Row],[MES]])&lt;=3,"Q1",MONTH(Tabla1[[#This Row],[MES]])&lt;=6,"Q2",MONTH(Tabla1[[#This Row],[MES]])&lt;=9,"Q3",TRUE,"Q4")</f>
        <v>Q2</v>
      </c>
      <c r="AN5756" s="15" t="str">
        <f>+IFERROR(VLOOKUP(Tabla1[[#This Row],[CUENTA]],CTAS[],2,0),"OTROS")</f>
        <v>OTROS</v>
      </c>
      <c r="AP5756" s="15" t="str">
        <f>+IFERROR(VLOOKUP(Tabla1[[#This Row],[EMPLEADO]],IS[],3,0),"OTROS")</f>
        <v>OTROS</v>
      </c>
      <c r="AQ5756" s="15" t="str">
        <f>+IFERROR(VLOOKUP(Tabla1[[#This Row],[EMPLEADO]],IS[[NÓMINA]:[INGENIERO]],2,0),"OTROS")</f>
        <v>OTROS</v>
      </c>
    </row>
    <row r="5757" spans="1:43" x14ac:dyDescent="0.25">
      <c r="A5757" s="28" t="s">
        <v>14528</v>
      </c>
      <c r="B5757" s="29">
        <v>1</v>
      </c>
      <c r="C5757" s="29" t="s">
        <v>15883</v>
      </c>
      <c r="D5757" s="30" t="s">
        <v>38</v>
      </c>
      <c r="E5757" s="31" t="s">
        <v>258</v>
      </c>
      <c r="F5757" s="31" t="s">
        <v>15884</v>
      </c>
      <c r="G5757" s="88" t="s">
        <v>260</v>
      </c>
      <c r="H5757" s="29" t="s">
        <v>136</v>
      </c>
      <c r="I5757" s="32" t="s">
        <v>43</v>
      </c>
      <c r="J5757" s="29" t="s">
        <v>8</v>
      </c>
      <c r="K5757" s="33" t="s">
        <v>102</v>
      </c>
      <c r="L5757" s="33" t="s">
        <v>261</v>
      </c>
      <c r="M5757" s="29" t="s">
        <v>222</v>
      </c>
      <c r="N5757" s="29">
        <v>0</v>
      </c>
      <c r="O5757" s="29" t="s">
        <v>47</v>
      </c>
      <c r="P5757" s="33">
        <v>24</v>
      </c>
      <c r="Q5757" s="33" t="s">
        <v>62</v>
      </c>
      <c r="R5757" s="80" t="s">
        <v>138</v>
      </c>
      <c r="S5757" s="81" t="s">
        <v>139</v>
      </c>
      <c r="T5757" s="81" t="s">
        <v>51</v>
      </c>
      <c r="U5757" s="82" t="s">
        <v>262</v>
      </c>
      <c r="V5757" s="83">
        <v>1.05</v>
      </c>
      <c r="W5757" s="89">
        <v>1651.6500000000003</v>
      </c>
      <c r="X5757" s="85">
        <v>1</v>
      </c>
      <c r="Y5757" s="86">
        <v>1.33</v>
      </c>
      <c r="Z5757" s="82">
        <v>4</v>
      </c>
      <c r="AA5757" s="87">
        <v>0.33250000000000002</v>
      </c>
      <c r="AB5757" s="83">
        <v>0</v>
      </c>
      <c r="AC5757" s="89">
        <v>0</v>
      </c>
      <c r="AD5757" s="90">
        <v>43633</v>
      </c>
      <c r="AE5757" s="90">
        <v>43633</v>
      </c>
      <c r="AF5757" s="82">
        <v>0</v>
      </c>
      <c r="AG5757" s="84" t="s">
        <v>53</v>
      </c>
      <c r="AH5757" s="83">
        <v>0</v>
      </c>
      <c r="AI5757" s="89">
        <v>0</v>
      </c>
      <c r="AJ5757" s="89">
        <v>0</v>
      </c>
      <c r="AK5757" s="60" t="str">
        <f>+IF(Tabla1[[#This Row],[REQUEST_TY]]="SR MANTENIMIENTO CORRECTIVO", "EMERGENCIA", "OTROS")</f>
        <v>EMERGENCIA</v>
      </c>
      <c r="AL5757" s="6" t="str">
        <f>+_xlfn.IFS(Tabla1[[#This Row],[Veces obj]]&lt;=1,"0-1",Tabla1[[#This Row],[Veces obj]]&lt;=2,"1-2",Tabla1[[#This Row],[Veces obj]]&lt;=3,"2-3",TRUE,"&gt;3")</f>
        <v>0-1</v>
      </c>
      <c r="AM5757" s="60" t="str">
        <f>+_xlfn.IFS(MONTH(Tabla1[[#This Row],[MES]])&lt;=3,"Q1",MONTH(Tabla1[[#This Row],[MES]])&lt;=6,"Q2",MONTH(Tabla1[[#This Row],[MES]])&lt;=9,"Q3",TRUE,"Q4")</f>
        <v>Q2</v>
      </c>
      <c r="AN5757" s="15" t="str">
        <f>+IFERROR(VLOOKUP(Tabla1[[#This Row],[CUENTA]],CTAS[],2,0),"OTROS")</f>
        <v>OTROS</v>
      </c>
      <c r="AP5757" s="15" t="str">
        <f>+IFERROR(VLOOKUP(Tabla1[[#This Row],[EMPLEADO]],IS[],3,0),"OTROS")</f>
        <v>OTROS</v>
      </c>
      <c r="AQ5757" s="15" t="str">
        <f>+IFERROR(VLOOKUP(Tabla1[[#This Row],[EMPLEADO]],IS[[NÓMINA]:[INGENIERO]],2,0),"OTROS")</f>
        <v>OTROS</v>
      </c>
    </row>
    <row r="5758" spans="1:43" x14ac:dyDescent="0.25">
      <c r="A5758" s="28" t="s">
        <v>14528</v>
      </c>
      <c r="B5758" s="29">
        <v>1</v>
      </c>
      <c r="C5758" s="29" t="s">
        <v>15885</v>
      </c>
      <c r="D5758" s="30" t="s">
        <v>38</v>
      </c>
      <c r="E5758" s="31" t="s">
        <v>613</v>
      </c>
      <c r="F5758" s="31" t="s">
        <v>15886</v>
      </c>
      <c r="G5758" s="88" t="s">
        <v>15887</v>
      </c>
      <c r="H5758" s="29" t="s">
        <v>740</v>
      </c>
      <c r="I5758" s="32" t="s">
        <v>43</v>
      </c>
      <c r="J5758" s="29" t="s">
        <v>8</v>
      </c>
      <c r="K5758" s="33" t="s">
        <v>1480</v>
      </c>
      <c r="L5758" s="33" t="s">
        <v>1481</v>
      </c>
      <c r="M5758" s="29" t="s">
        <v>1482</v>
      </c>
      <c r="N5758" s="29">
        <v>0</v>
      </c>
      <c r="O5758" s="29" t="s">
        <v>47</v>
      </c>
      <c r="P5758" s="33">
        <v>1214</v>
      </c>
      <c r="Q5758" s="33" t="s">
        <v>48</v>
      </c>
      <c r="R5758" s="80" t="s">
        <v>235</v>
      </c>
      <c r="S5758" s="81" t="s">
        <v>50</v>
      </c>
      <c r="T5758" s="81" t="s">
        <v>51</v>
      </c>
      <c r="U5758" s="82" t="s">
        <v>52</v>
      </c>
      <c r="V5758" s="83">
        <v>1.05</v>
      </c>
      <c r="W5758" s="89">
        <v>750.75000000000011</v>
      </c>
      <c r="X5758" s="85">
        <v>1</v>
      </c>
      <c r="Y5758" s="86">
        <v>1.07</v>
      </c>
      <c r="Z5758" s="82">
        <v>5</v>
      </c>
      <c r="AA5758" s="87">
        <v>0.21400000000000002</v>
      </c>
      <c r="AB5758" s="83">
        <v>0</v>
      </c>
      <c r="AC5758" s="89">
        <v>0</v>
      </c>
      <c r="AD5758" s="90">
        <v>43633</v>
      </c>
      <c r="AE5758" s="90">
        <v>43633</v>
      </c>
      <c r="AF5758" s="82">
        <v>0</v>
      </c>
      <c r="AG5758" s="84" t="s">
        <v>53</v>
      </c>
      <c r="AH5758" s="83">
        <v>0</v>
      </c>
      <c r="AI5758" s="89">
        <v>0</v>
      </c>
      <c r="AJ5758" s="89">
        <v>0</v>
      </c>
      <c r="AK5758" s="60" t="str">
        <f>+IF(Tabla1[[#This Row],[REQUEST_TY]]="SR MANTENIMIENTO CORRECTIVO", "EMERGENCIA", "OTROS")</f>
        <v>EMERGENCIA</v>
      </c>
      <c r="AL5758" s="6" t="str">
        <f>+_xlfn.IFS(Tabla1[[#This Row],[Veces obj]]&lt;=1,"0-1",Tabla1[[#This Row],[Veces obj]]&lt;=2,"1-2",Tabla1[[#This Row],[Veces obj]]&lt;=3,"2-3",TRUE,"&gt;3")</f>
        <v>0-1</v>
      </c>
      <c r="AM5758" s="60" t="str">
        <f>+_xlfn.IFS(MONTH(Tabla1[[#This Row],[MES]])&lt;=3,"Q1",MONTH(Tabla1[[#This Row],[MES]])&lt;=6,"Q2",MONTH(Tabla1[[#This Row],[MES]])&lt;=9,"Q3",TRUE,"Q4")</f>
        <v>Q2</v>
      </c>
      <c r="AN5758" s="15" t="str">
        <f>+IFERROR(VLOOKUP(Tabla1[[#This Row],[CUENTA]],CTAS[],2,0),"OTROS")</f>
        <v>OTROS</v>
      </c>
      <c r="AP5758" s="15" t="str">
        <f>+IFERROR(VLOOKUP(Tabla1[[#This Row],[EMPLEADO]],IS[],3,0),"OTROS")</f>
        <v>OTROS</v>
      </c>
      <c r="AQ5758" s="15" t="str">
        <f>+IFERROR(VLOOKUP(Tabla1[[#This Row],[EMPLEADO]],IS[[NÓMINA]:[INGENIERO]],2,0),"OTROS")</f>
        <v>OTROS</v>
      </c>
    </row>
    <row r="5759" spans="1:43" x14ac:dyDescent="0.25">
      <c r="A5759" s="28" t="s">
        <v>14528</v>
      </c>
      <c r="B5759" s="29">
        <v>1</v>
      </c>
      <c r="C5759" s="29" t="s">
        <v>15888</v>
      </c>
      <c r="D5759" s="30" t="s">
        <v>38</v>
      </c>
      <c r="E5759" s="31" t="s">
        <v>348</v>
      </c>
      <c r="F5759" s="31" t="s">
        <v>15657</v>
      </c>
      <c r="G5759" s="88" t="s">
        <v>4284</v>
      </c>
      <c r="H5759" s="29" t="s">
        <v>471</v>
      </c>
      <c r="I5759" s="32" t="s">
        <v>43</v>
      </c>
      <c r="J5759" s="29" t="s">
        <v>8</v>
      </c>
      <c r="K5759" s="33" t="s">
        <v>102</v>
      </c>
      <c r="L5759" s="33" t="s">
        <v>1039</v>
      </c>
      <c r="M5759" s="29" t="s">
        <v>310</v>
      </c>
      <c r="N5759" s="29">
        <v>0</v>
      </c>
      <c r="O5759" s="29" t="s">
        <v>47</v>
      </c>
      <c r="P5759" s="33">
        <v>6</v>
      </c>
      <c r="Q5759" s="33" t="s">
        <v>207</v>
      </c>
      <c r="R5759" s="80" t="s">
        <v>223</v>
      </c>
      <c r="S5759" s="81" t="s">
        <v>139</v>
      </c>
      <c r="T5759" s="81" t="s">
        <v>51</v>
      </c>
      <c r="U5759" s="82" t="s">
        <v>879</v>
      </c>
      <c r="V5759" s="83">
        <v>0.6</v>
      </c>
      <c r="W5759" s="89">
        <v>943.80000000000007</v>
      </c>
      <c r="X5759" s="85">
        <v>1</v>
      </c>
      <c r="Y5759" s="86">
        <v>2.69</v>
      </c>
      <c r="Z5759" s="82">
        <v>4</v>
      </c>
      <c r="AA5759" s="87">
        <v>0.67249999999999999</v>
      </c>
      <c r="AB5759" s="83">
        <v>0</v>
      </c>
      <c r="AC5759" s="89">
        <v>0</v>
      </c>
      <c r="AD5759" s="90">
        <v>43633</v>
      </c>
      <c r="AE5759" s="90">
        <v>43633</v>
      </c>
      <c r="AF5759" s="82">
        <v>0</v>
      </c>
      <c r="AG5759" s="84" t="s">
        <v>53</v>
      </c>
      <c r="AH5759" s="83">
        <v>0</v>
      </c>
      <c r="AI5759" s="89">
        <v>0</v>
      </c>
      <c r="AJ5759" s="89">
        <v>0</v>
      </c>
      <c r="AK5759" s="60" t="str">
        <f>+IF(Tabla1[[#This Row],[REQUEST_TY]]="SR MANTENIMIENTO CORRECTIVO", "EMERGENCIA", "OTROS")</f>
        <v>EMERGENCIA</v>
      </c>
      <c r="AL5759" s="6" t="str">
        <f>+_xlfn.IFS(Tabla1[[#This Row],[Veces obj]]&lt;=1,"0-1",Tabla1[[#This Row],[Veces obj]]&lt;=2,"1-2",Tabla1[[#This Row],[Veces obj]]&lt;=3,"2-3",TRUE,"&gt;3")</f>
        <v>0-1</v>
      </c>
      <c r="AM5759" s="60" t="str">
        <f>+_xlfn.IFS(MONTH(Tabla1[[#This Row],[MES]])&lt;=3,"Q1",MONTH(Tabla1[[#This Row],[MES]])&lt;=6,"Q2",MONTH(Tabla1[[#This Row],[MES]])&lt;=9,"Q3",TRUE,"Q4")</f>
        <v>Q2</v>
      </c>
      <c r="AN5759" s="15" t="str">
        <f>+IFERROR(VLOOKUP(Tabla1[[#This Row],[CUENTA]],CTAS[],2,0),"OTROS")</f>
        <v>OTROS</v>
      </c>
      <c r="AP5759" s="15" t="str">
        <f>+IFERROR(VLOOKUP(Tabla1[[#This Row],[EMPLEADO]],IS[],3,0),"OTROS")</f>
        <v>OTROS</v>
      </c>
      <c r="AQ5759" s="15" t="str">
        <f>+IFERROR(VLOOKUP(Tabla1[[#This Row],[EMPLEADO]],IS[[NÓMINA]:[INGENIERO]],2,0),"OTROS")</f>
        <v>OTROS</v>
      </c>
    </row>
    <row r="5760" spans="1:43" x14ac:dyDescent="0.25">
      <c r="A5760" s="28" t="s">
        <v>14528</v>
      </c>
      <c r="B5760" s="29">
        <v>1</v>
      </c>
      <c r="C5760" s="29" t="s">
        <v>15889</v>
      </c>
      <c r="D5760" s="30" t="s">
        <v>38</v>
      </c>
      <c r="E5760" s="31" t="s">
        <v>39</v>
      </c>
      <c r="F5760" s="31" t="s">
        <v>15890</v>
      </c>
      <c r="G5760" s="88" t="s">
        <v>15891</v>
      </c>
      <c r="H5760" s="29" t="s">
        <v>136</v>
      </c>
      <c r="I5760" s="32" t="s">
        <v>43</v>
      </c>
      <c r="J5760" s="29" t="s">
        <v>8</v>
      </c>
      <c r="K5760" s="33" t="s">
        <v>254</v>
      </c>
      <c r="L5760" s="33" t="s">
        <v>15892</v>
      </c>
      <c r="M5760" s="29" t="s">
        <v>736</v>
      </c>
      <c r="N5760" s="29">
        <v>0</v>
      </c>
      <c r="O5760" s="29" t="s">
        <v>47</v>
      </c>
      <c r="P5760" s="33">
        <v>2755</v>
      </c>
      <c r="Q5760" s="33" t="s">
        <v>48</v>
      </c>
      <c r="R5760" s="80" t="s">
        <v>49</v>
      </c>
      <c r="S5760" s="81" t="s">
        <v>50</v>
      </c>
      <c r="T5760" s="81" t="s">
        <v>51</v>
      </c>
      <c r="U5760" s="82" t="s">
        <v>52</v>
      </c>
      <c r="V5760" s="83">
        <v>1.05</v>
      </c>
      <c r="W5760" s="89">
        <v>750.75000000000011</v>
      </c>
      <c r="X5760" s="85">
        <v>1</v>
      </c>
      <c r="Y5760" s="86">
        <v>2.5499999999999998</v>
      </c>
      <c r="Z5760" s="82">
        <v>5</v>
      </c>
      <c r="AA5760" s="87">
        <v>0.51</v>
      </c>
      <c r="AB5760" s="83">
        <v>0</v>
      </c>
      <c r="AC5760" s="89">
        <v>0</v>
      </c>
      <c r="AD5760" s="90">
        <v>43633</v>
      </c>
      <c r="AE5760" s="90">
        <v>43633</v>
      </c>
      <c r="AF5760" s="82">
        <v>0</v>
      </c>
      <c r="AG5760" s="84" t="s">
        <v>53</v>
      </c>
      <c r="AH5760" s="83">
        <v>0</v>
      </c>
      <c r="AI5760" s="89">
        <v>0</v>
      </c>
      <c r="AJ5760" s="89">
        <v>0</v>
      </c>
      <c r="AK5760" s="60" t="str">
        <f>+IF(Tabla1[[#This Row],[REQUEST_TY]]="SR MANTENIMIENTO CORRECTIVO", "EMERGENCIA", "OTROS")</f>
        <v>EMERGENCIA</v>
      </c>
      <c r="AL5760" s="6" t="str">
        <f>+_xlfn.IFS(Tabla1[[#This Row],[Veces obj]]&lt;=1,"0-1",Tabla1[[#This Row],[Veces obj]]&lt;=2,"1-2",Tabla1[[#This Row],[Veces obj]]&lt;=3,"2-3",TRUE,"&gt;3")</f>
        <v>0-1</v>
      </c>
      <c r="AM5760" s="60" t="str">
        <f>+_xlfn.IFS(MONTH(Tabla1[[#This Row],[MES]])&lt;=3,"Q1",MONTH(Tabla1[[#This Row],[MES]])&lt;=6,"Q2",MONTH(Tabla1[[#This Row],[MES]])&lt;=9,"Q3",TRUE,"Q4")</f>
        <v>Q2</v>
      </c>
      <c r="AN5760" s="15" t="str">
        <f>+IFERROR(VLOOKUP(Tabla1[[#This Row],[CUENTA]],CTAS[],2,0),"OTROS")</f>
        <v>OTROS</v>
      </c>
      <c r="AP5760" s="15" t="str">
        <f>+IFERROR(VLOOKUP(Tabla1[[#This Row],[EMPLEADO]],IS[],3,0),"OTROS")</f>
        <v>OTROS</v>
      </c>
      <c r="AQ5760" s="15" t="str">
        <f>+IFERROR(VLOOKUP(Tabla1[[#This Row],[EMPLEADO]],IS[[NÓMINA]:[INGENIERO]],2,0),"OTROS")</f>
        <v>OTROS</v>
      </c>
    </row>
    <row r="5761" spans="1:43" x14ac:dyDescent="0.25">
      <c r="A5761" s="28" t="s">
        <v>14528</v>
      </c>
      <c r="B5761" s="29">
        <v>1</v>
      </c>
      <c r="C5761" s="29" t="s">
        <v>15893</v>
      </c>
      <c r="D5761" s="30" t="s">
        <v>38</v>
      </c>
      <c r="E5761" s="31" t="s">
        <v>604</v>
      </c>
      <c r="F5761" s="31" t="s">
        <v>15894</v>
      </c>
      <c r="G5761" s="88" t="s">
        <v>9366</v>
      </c>
      <c r="H5761" s="29" t="s">
        <v>58</v>
      </c>
      <c r="I5761" s="32" t="s">
        <v>43</v>
      </c>
      <c r="J5761" s="29" t="s">
        <v>8</v>
      </c>
      <c r="K5761" s="33" t="s">
        <v>1541</v>
      </c>
      <c r="L5761" s="33" t="s">
        <v>1724</v>
      </c>
      <c r="M5761" s="29" t="s">
        <v>1725</v>
      </c>
      <c r="N5761" s="29">
        <v>0</v>
      </c>
      <c r="O5761" s="29" t="s">
        <v>47</v>
      </c>
      <c r="P5761" s="33">
        <v>21</v>
      </c>
      <c r="Q5761" s="33" t="s">
        <v>62</v>
      </c>
      <c r="R5761" s="80" t="s">
        <v>63</v>
      </c>
      <c r="S5761" s="81" t="s">
        <v>64</v>
      </c>
      <c r="T5761" s="81" t="s">
        <v>51</v>
      </c>
      <c r="U5761" s="82" t="s">
        <v>65</v>
      </c>
      <c r="V5761" s="83">
        <v>0.8</v>
      </c>
      <c r="W5761" s="89">
        <v>1092</v>
      </c>
      <c r="X5761" s="85">
        <v>1</v>
      </c>
      <c r="Y5761" s="86">
        <v>2.6</v>
      </c>
      <c r="Z5761" s="82">
        <v>5</v>
      </c>
      <c r="AA5761" s="87">
        <v>0.52</v>
      </c>
      <c r="AB5761" s="83">
        <v>0</v>
      </c>
      <c r="AC5761" s="89">
        <v>0</v>
      </c>
      <c r="AD5761" s="90">
        <v>43633</v>
      </c>
      <c r="AE5761" s="90">
        <v>43633</v>
      </c>
      <c r="AF5761" s="82">
        <v>0</v>
      </c>
      <c r="AG5761" s="84" t="s">
        <v>53</v>
      </c>
      <c r="AH5761" s="83">
        <v>0</v>
      </c>
      <c r="AI5761" s="89">
        <v>0</v>
      </c>
      <c r="AJ5761" s="89">
        <v>0</v>
      </c>
      <c r="AK5761" s="60" t="str">
        <f>+IF(Tabla1[[#This Row],[REQUEST_TY]]="SR MANTENIMIENTO CORRECTIVO", "EMERGENCIA", "OTROS")</f>
        <v>EMERGENCIA</v>
      </c>
      <c r="AL5761" s="6" t="str">
        <f>+_xlfn.IFS(Tabla1[[#This Row],[Veces obj]]&lt;=1,"0-1",Tabla1[[#This Row],[Veces obj]]&lt;=2,"1-2",Tabla1[[#This Row],[Veces obj]]&lt;=3,"2-3",TRUE,"&gt;3")</f>
        <v>0-1</v>
      </c>
      <c r="AM5761" s="60" t="str">
        <f>+_xlfn.IFS(MONTH(Tabla1[[#This Row],[MES]])&lt;=3,"Q1",MONTH(Tabla1[[#This Row],[MES]])&lt;=6,"Q2",MONTH(Tabla1[[#This Row],[MES]])&lt;=9,"Q3",TRUE,"Q4")</f>
        <v>Q2</v>
      </c>
      <c r="AN5761" s="15" t="str">
        <f>+IFERROR(VLOOKUP(Tabla1[[#This Row],[CUENTA]],CTAS[],2,0),"OTROS")</f>
        <v>OTROS</v>
      </c>
      <c r="AP5761" s="15" t="str">
        <f>+IFERROR(VLOOKUP(Tabla1[[#This Row],[EMPLEADO]],IS[],3,0),"OTROS")</f>
        <v>OTROS</v>
      </c>
      <c r="AQ5761" s="15" t="str">
        <f>+IFERROR(VLOOKUP(Tabla1[[#This Row],[EMPLEADO]],IS[[NÓMINA]:[INGENIERO]],2,0),"OTROS")</f>
        <v>OTROS</v>
      </c>
    </row>
    <row r="5762" spans="1:43" x14ac:dyDescent="0.25">
      <c r="A5762" s="28" t="s">
        <v>14528</v>
      </c>
      <c r="B5762" s="29">
        <v>1</v>
      </c>
      <c r="C5762" s="29" t="s">
        <v>15895</v>
      </c>
      <c r="D5762" s="30" t="s">
        <v>38</v>
      </c>
      <c r="E5762" s="31" t="s">
        <v>89</v>
      </c>
      <c r="F5762" s="31" t="s">
        <v>15896</v>
      </c>
      <c r="G5762" s="88" t="s">
        <v>15897</v>
      </c>
      <c r="H5762" s="29" t="s">
        <v>1063</v>
      </c>
      <c r="I5762" s="32" t="s">
        <v>43</v>
      </c>
      <c r="J5762" s="29" t="s">
        <v>8</v>
      </c>
      <c r="K5762" s="33" t="s">
        <v>385</v>
      </c>
      <c r="L5762" s="33" t="s">
        <v>397</v>
      </c>
      <c r="M5762" s="29" t="s">
        <v>387</v>
      </c>
      <c r="N5762" s="29">
        <v>0</v>
      </c>
      <c r="O5762" s="29" t="s">
        <v>47</v>
      </c>
      <c r="P5762" s="33">
        <v>229</v>
      </c>
      <c r="Q5762" s="33" t="s">
        <v>48</v>
      </c>
      <c r="R5762" s="80" t="s">
        <v>95</v>
      </c>
      <c r="S5762" s="81" t="s">
        <v>64</v>
      </c>
      <c r="T5762" s="81" t="s">
        <v>51</v>
      </c>
      <c r="U5762" s="82" t="s">
        <v>96</v>
      </c>
      <c r="V5762" s="83">
        <v>1.1000000000000001</v>
      </c>
      <c r="W5762" s="89">
        <v>1501.5000000000002</v>
      </c>
      <c r="X5762" s="85">
        <v>1</v>
      </c>
      <c r="Y5762" s="86">
        <v>1.02</v>
      </c>
      <c r="Z5762" s="82">
        <v>5</v>
      </c>
      <c r="AA5762" s="87">
        <v>0.20400000000000001</v>
      </c>
      <c r="AB5762" s="83">
        <v>0</v>
      </c>
      <c r="AC5762" s="89">
        <v>0</v>
      </c>
      <c r="AD5762" s="90">
        <v>43633</v>
      </c>
      <c r="AE5762" s="90">
        <v>43633</v>
      </c>
      <c r="AF5762" s="82">
        <v>0</v>
      </c>
      <c r="AG5762" s="84" t="s">
        <v>53</v>
      </c>
      <c r="AH5762" s="83">
        <v>0</v>
      </c>
      <c r="AI5762" s="89">
        <v>0</v>
      </c>
      <c r="AJ5762" s="89">
        <v>0</v>
      </c>
      <c r="AK5762" s="60" t="str">
        <f>+IF(Tabla1[[#This Row],[REQUEST_TY]]="SR MANTENIMIENTO CORRECTIVO", "EMERGENCIA", "OTROS")</f>
        <v>EMERGENCIA</v>
      </c>
      <c r="AL5762" s="6" t="str">
        <f>+_xlfn.IFS(Tabla1[[#This Row],[Veces obj]]&lt;=1,"0-1",Tabla1[[#This Row],[Veces obj]]&lt;=2,"1-2",Tabla1[[#This Row],[Veces obj]]&lt;=3,"2-3",TRUE,"&gt;3")</f>
        <v>0-1</v>
      </c>
      <c r="AM5762" s="60" t="str">
        <f>+_xlfn.IFS(MONTH(Tabla1[[#This Row],[MES]])&lt;=3,"Q1",MONTH(Tabla1[[#This Row],[MES]])&lt;=6,"Q2",MONTH(Tabla1[[#This Row],[MES]])&lt;=9,"Q3",TRUE,"Q4")</f>
        <v>Q2</v>
      </c>
      <c r="AN5762" s="15" t="str">
        <f>+IFERROR(VLOOKUP(Tabla1[[#This Row],[CUENTA]],CTAS[],2,0),"OTROS")</f>
        <v>OTROS</v>
      </c>
      <c r="AP5762" s="15" t="str">
        <f>+IFERROR(VLOOKUP(Tabla1[[#This Row],[EMPLEADO]],IS[],3,0),"OTROS")</f>
        <v>OTROS</v>
      </c>
      <c r="AQ5762" s="15" t="str">
        <f>+IFERROR(VLOOKUP(Tabla1[[#This Row],[EMPLEADO]],IS[[NÓMINA]:[INGENIERO]],2,0),"OTROS")</f>
        <v>OTROS</v>
      </c>
    </row>
    <row r="5763" spans="1:43" x14ac:dyDescent="0.25">
      <c r="A5763" s="28" t="s">
        <v>14528</v>
      </c>
      <c r="B5763" s="29">
        <v>1</v>
      </c>
      <c r="C5763" s="29" t="s">
        <v>15898</v>
      </c>
      <c r="D5763" s="30" t="s">
        <v>38</v>
      </c>
      <c r="E5763" s="31" t="s">
        <v>98</v>
      </c>
      <c r="F5763" s="31" t="s">
        <v>15899</v>
      </c>
      <c r="G5763" s="88" t="s">
        <v>1141</v>
      </c>
      <c r="H5763" s="29" t="s">
        <v>213</v>
      </c>
      <c r="I5763" s="32" t="s">
        <v>43</v>
      </c>
      <c r="J5763" s="29" t="s">
        <v>8</v>
      </c>
      <c r="K5763" s="33" t="s">
        <v>102</v>
      </c>
      <c r="L5763" s="33" t="s">
        <v>1142</v>
      </c>
      <c r="M5763" s="29" t="s">
        <v>640</v>
      </c>
      <c r="N5763" s="29">
        <v>0</v>
      </c>
      <c r="O5763" s="29" t="s">
        <v>47</v>
      </c>
      <c r="P5763" s="33">
        <v>18</v>
      </c>
      <c r="Q5763" s="33" t="s">
        <v>62</v>
      </c>
      <c r="R5763" s="80" t="s">
        <v>63</v>
      </c>
      <c r="S5763" s="81" t="s">
        <v>64</v>
      </c>
      <c r="T5763" s="81" t="s">
        <v>51</v>
      </c>
      <c r="U5763" s="82" t="s">
        <v>65</v>
      </c>
      <c r="V5763" s="83">
        <v>0.8</v>
      </c>
      <c r="W5763" s="89">
        <v>1092</v>
      </c>
      <c r="X5763" s="85">
        <v>1</v>
      </c>
      <c r="Y5763" s="86">
        <v>3.47</v>
      </c>
      <c r="Z5763" s="82">
        <v>5</v>
      </c>
      <c r="AA5763" s="87">
        <v>0.69400000000000006</v>
      </c>
      <c r="AB5763" s="83">
        <v>0</v>
      </c>
      <c r="AC5763" s="89">
        <v>0</v>
      </c>
      <c r="AD5763" s="90">
        <v>43633</v>
      </c>
      <c r="AE5763" s="90">
        <v>43633</v>
      </c>
      <c r="AF5763" s="82">
        <v>0</v>
      </c>
      <c r="AG5763" s="84" t="s">
        <v>53</v>
      </c>
      <c r="AH5763" s="83">
        <v>0</v>
      </c>
      <c r="AI5763" s="89">
        <v>0</v>
      </c>
      <c r="AJ5763" s="89">
        <v>0</v>
      </c>
      <c r="AK5763" s="60" t="str">
        <f>+IF(Tabla1[[#This Row],[REQUEST_TY]]="SR MANTENIMIENTO CORRECTIVO", "EMERGENCIA", "OTROS")</f>
        <v>EMERGENCIA</v>
      </c>
      <c r="AL5763" s="6" t="str">
        <f>+_xlfn.IFS(Tabla1[[#This Row],[Veces obj]]&lt;=1,"0-1",Tabla1[[#This Row],[Veces obj]]&lt;=2,"1-2",Tabla1[[#This Row],[Veces obj]]&lt;=3,"2-3",TRUE,"&gt;3")</f>
        <v>0-1</v>
      </c>
      <c r="AM5763" s="60" t="str">
        <f>+_xlfn.IFS(MONTH(Tabla1[[#This Row],[MES]])&lt;=3,"Q1",MONTH(Tabla1[[#This Row],[MES]])&lt;=6,"Q2",MONTH(Tabla1[[#This Row],[MES]])&lt;=9,"Q3",TRUE,"Q4")</f>
        <v>Q2</v>
      </c>
      <c r="AN5763" s="15" t="str">
        <f>+IFERROR(VLOOKUP(Tabla1[[#This Row],[CUENTA]],CTAS[],2,0),"OTROS")</f>
        <v>OTROS</v>
      </c>
      <c r="AP5763" s="15" t="str">
        <f>+IFERROR(VLOOKUP(Tabla1[[#This Row],[EMPLEADO]],IS[],3,0),"OTROS")</f>
        <v>OTROS</v>
      </c>
      <c r="AQ5763" s="15" t="str">
        <f>+IFERROR(VLOOKUP(Tabla1[[#This Row],[EMPLEADO]],IS[[NÓMINA]:[INGENIERO]],2,0),"OTROS")</f>
        <v>OTROS</v>
      </c>
    </row>
    <row r="5764" spans="1:43" x14ac:dyDescent="0.25">
      <c r="A5764" s="28" t="s">
        <v>14528</v>
      </c>
      <c r="B5764" s="29">
        <v>1</v>
      </c>
      <c r="C5764" s="29" t="s">
        <v>15900</v>
      </c>
      <c r="D5764" s="30" t="s">
        <v>38</v>
      </c>
      <c r="E5764" s="31" t="s">
        <v>725</v>
      </c>
      <c r="F5764" s="31" t="s">
        <v>15901</v>
      </c>
      <c r="G5764" s="88" t="s">
        <v>1764</v>
      </c>
      <c r="H5764" s="29" t="s">
        <v>213</v>
      </c>
      <c r="I5764" s="32" t="s">
        <v>43</v>
      </c>
      <c r="J5764" s="29" t="s">
        <v>8</v>
      </c>
      <c r="K5764" s="33" t="s">
        <v>102</v>
      </c>
      <c r="L5764" s="33" t="s">
        <v>1142</v>
      </c>
      <c r="M5764" s="29" t="s">
        <v>640</v>
      </c>
      <c r="N5764" s="29">
        <v>0</v>
      </c>
      <c r="O5764" s="29" t="s">
        <v>47</v>
      </c>
      <c r="P5764" s="33">
        <v>93</v>
      </c>
      <c r="Q5764" s="33" t="s">
        <v>48</v>
      </c>
      <c r="R5764" s="80" t="s">
        <v>223</v>
      </c>
      <c r="S5764" s="81" t="s">
        <v>139</v>
      </c>
      <c r="T5764" s="81" t="s">
        <v>51</v>
      </c>
      <c r="U5764" s="82" t="s">
        <v>353</v>
      </c>
      <c r="V5764" s="83">
        <v>1.1499999999999999</v>
      </c>
      <c r="W5764" s="89">
        <v>1808.95</v>
      </c>
      <c r="X5764" s="85">
        <v>1</v>
      </c>
      <c r="Y5764" s="86">
        <v>2.6</v>
      </c>
      <c r="Z5764" s="82">
        <v>4</v>
      </c>
      <c r="AA5764" s="87">
        <v>0.65</v>
      </c>
      <c r="AB5764" s="83">
        <v>0</v>
      </c>
      <c r="AC5764" s="89">
        <v>0</v>
      </c>
      <c r="AD5764" s="90">
        <v>43633</v>
      </c>
      <c r="AE5764" s="90">
        <v>43633</v>
      </c>
      <c r="AF5764" s="82">
        <v>0</v>
      </c>
      <c r="AG5764" s="84" t="s">
        <v>53</v>
      </c>
      <c r="AH5764" s="83">
        <v>0</v>
      </c>
      <c r="AI5764" s="89">
        <v>0</v>
      </c>
      <c r="AJ5764" s="89">
        <v>0</v>
      </c>
      <c r="AK5764" s="60" t="str">
        <f>+IF(Tabla1[[#This Row],[REQUEST_TY]]="SR MANTENIMIENTO CORRECTIVO", "EMERGENCIA", "OTROS")</f>
        <v>EMERGENCIA</v>
      </c>
      <c r="AL5764" s="6" t="str">
        <f>+_xlfn.IFS(Tabla1[[#This Row],[Veces obj]]&lt;=1,"0-1",Tabla1[[#This Row],[Veces obj]]&lt;=2,"1-2",Tabla1[[#This Row],[Veces obj]]&lt;=3,"2-3",TRUE,"&gt;3")</f>
        <v>0-1</v>
      </c>
      <c r="AM5764" s="60" t="str">
        <f>+_xlfn.IFS(MONTH(Tabla1[[#This Row],[MES]])&lt;=3,"Q1",MONTH(Tabla1[[#This Row],[MES]])&lt;=6,"Q2",MONTH(Tabla1[[#This Row],[MES]])&lt;=9,"Q3",TRUE,"Q4")</f>
        <v>Q2</v>
      </c>
      <c r="AN5764" s="15" t="str">
        <f>+IFERROR(VLOOKUP(Tabla1[[#This Row],[CUENTA]],CTAS[],2,0),"OTROS")</f>
        <v>OTROS</v>
      </c>
      <c r="AP5764" s="15" t="str">
        <f>+IFERROR(VLOOKUP(Tabla1[[#This Row],[EMPLEADO]],IS[],3,0),"OTROS")</f>
        <v>OTROS</v>
      </c>
      <c r="AQ5764" s="15" t="str">
        <f>+IFERROR(VLOOKUP(Tabla1[[#This Row],[EMPLEADO]],IS[[NÓMINA]:[INGENIERO]],2,0),"OTROS")</f>
        <v>OTROS</v>
      </c>
    </row>
    <row r="5765" spans="1:43" x14ac:dyDescent="0.25">
      <c r="A5765" s="28" t="s">
        <v>14528</v>
      </c>
      <c r="B5765" s="29">
        <v>1</v>
      </c>
      <c r="C5765" s="29" t="s">
        <v>15902</v>
      </c>
      <c r="D5765" s="30" t="s">
        <v>38</v>
      </c>
      <c r="E5765" s="31" t="s">
        <v>725</v>
      </c>
      <c r="F5765" s="31" t="s">
        <v>15903</v>
      </c>
      <c r="G5765" s="88" t="s">
        <v>1700</v>
      </c>
      <c r="H5765" s="29" t="s">
        <v>213</v>
      </c>
      <c r="I5765" s="32" t="s">
        <v>43</v>
      </c>
      <c r="J5765" s="29" t="s">
        <v>8</v>
      </c>
      <c r="K5765" s="33" t="s">
        <v>102</v>
      </c>
      <c r="L5765" s="33" t="s">
        <v>1142</v>
      </c>
      <c r="M5765" s="29" t="s">
        <v>640</v>
      </c>
      <c r="N5765" s="29">
        <v>0</v>
      </c>
      <c r="O5765" s="29" t="s">
        <v>47</v>
      </c>
      <c r="P5765" s="33">
        <v>89</v>
      </c>
      <c r="Q5765" s="33" t="s">
        <v>48</v>
      </c>
      <c r="R5765" s="80" t="s">
        <v>223</v>
      </c>
      <c r="S5765" s="81" t="s">
        <v>139</v>
      </c>
      <c r="T5765" s="81" t="s">
        <v>51</v>
      </c>
      <c r="U5765" s="82" t="s">
        <v>353</v>
      </c>
      <c r="V5765" s="83">
        <v>1.1499999999999999</v>
      </c>
      <c r="W5765" s="89">
        <v>1808.95</v>
      </c>
      <c r="X5765" s="85">
        <v>1</v>
      </c>
      <c r="Y5765" s="86">
        <v>1.5</v>
      </c>
      <c r="Z5765" s="82">
        <v>4</v>
      </c>
      <c r="AA5765" s="87">
        <v>0.375</v>
      </c>
      <c r="AB5765" s="83">
        <v>0</v>
      </c>
      <c r="AC5765" s="89">
        <v>0</v>
      </c>
      <c r="AD5765" s="90">
        <v>43633</v>
      </c>
      <c r="AE5765" s="90">
        <v>43633</v>
      </c>
      <c r="AF5765" s="82">
        <v>0</v>
      </c>
      <c r="AG5765" s="84" t="s">
        <v>53</v>
      </c>
      <c r="AH5765" s="83">
        <v>0</v>
      </c>
      <c r="AI5765" s="89">
        <v>0</v>
      </c>
      <c r="AJ5765" s="89">
        <v>0</v>
      </c>
      <c r="AK5765" s="60" t="str">
        <f>+IF(Tabla1[[#This Row],[REQUEST_TY]]="SR MANTENIMIENTO CORRECTIVO", "EMERGENCIA", "OTROS")</f>
        <v>EMERGENCIA</v>
      </c>
      <c r="AL5765" s="6" t="str">
        <f>+_xlfn.IFS(Tabla1[[#This Row],[Veces obj]]&lt;=1,"0-1",Tabla1[[#This Row],[Veces obj]]&lt;=2,"1-2",Tabla1[[#This Row],[Veces obj]]&lt;=3,"2-3",TRUE,"&gt;3")</f>
        <v>0-1</v>
      </c>
      <c r="AM5765" s="60" t="str">
        <f>+_xlfn.IFS(MONTH(Tabla1[[#This Row],[MES]])&lt;=3,"Q1",MONTH(Tabla1[[#This Row],[MES]])&lt;=6,"Q2",MONTH(Tabla1[[#This Row],[MES]])&lt;=9,"Q3",TRUE,"Q4")</f>
        <v>Q2</v>
      </c>
      <c r="AN5765" s="15" t="str">
        <f>+IFERROR(VLOOKUP(Tabla1[[#This Row],[CUENTA]],CTAS[],2,0),"OTROS")</f>
        <v>OTROS</v>
      </c>
      <c r="AP5765" s="15" t="str">
        <f>+IFERROR(VLOOKUP(Tabla1[[#This Row],[EMPLEADO]],IS[],3,0),"OTROS")</f>
        <v>OTROS</v>
      </c>
      <c r="AQ5765" s="15" t="str">
        <f>+IFERROR(VLOOKUP(Tabla1[[#This Row],[EMPLEADO]],IS[[NÓMINA]:[INGENIERO]],2,0),"OTROS")</f>
        <v>OTROS</v>
      </c>
    </row>
    <row r="5766" spans="1:43" x14ac:dyDescent="0.25">
      <c r="A5766" s="28" t="s">
        <v>14528</v>
      </c>
      <c r="B5766" s="29">
        <v>1</v>
      </c>
      <c r="C5766" s="29" t="s">
        <v>15904</v>
      </c>
      <c r="D5766" s="30" t="s">
        <v>38</v>
      </c>
      <c r="E5766" s="31" t="s">
        <v>67</v>
      </c>
      <c r="F5766" s="31" t="s">
        <v>15905</v>
      </c>
      <c r="G5766" s="88" t="s">
        <v>15906</v>
      </c>
      <c r="H5766" s="29" t="s">
        <v>297</v>
      </c>
      <c r="I5766" s="32" t="s">
        <v>43</v>
      </c>
      <c r="J5766" s="29" t="s">
        <v>8</v>
      </c>
      <c r="K5766" s="33" t="s">
        <v>71</v>
      </c>
      <c r="L5766" s="33" t="s">
        <v>424</v>
      </c>
      <c r="M5766" s="29" t="s">
        <v>73</v>
      </c>
      <c r="N5766" s="29">
        <v>0</v>
      </c>
      <c r="O5766" s="29" t="s">
        <v>47</v>
      </c>
      <c r="P5766" s="33">
        <v>696</v>
      </c>
      <c r="Q5766" s="33" t="s">
        <v>48</v>
      </c>
      <c r="R5766" s="80" t="s">
        <v>74</v>
      </c>
      <c r="S5766" s="81" t="s">
        <v>50</v>
      </c>
      <c r="T5766" s="81" t="s">
        <v>51</v>
      </c>
      <c r="U5766" s="82" t="s">
        <v>52</v>
      </c>
      <c r="V5766" s="83">
        <v>1.05</v>
      </c>
      <c r="W5766" s="89">
        <v>750.75000000000011</v>
      </c>
      <c r="X5766" s="85">
        <v>1</v>
      </c>
      <c r="Y5766" s="86">
        <v>1.2</v>
      </c>
      <c r="Z5766" s="82">
        <v>5</v>
      </c>
      <c r="AA5766" s="87">
        <v>0.24</v>
      </c>
      <c r="AB5766" s="83">
        <v>0</v>
      </c>
      <c r="AC5766" s="89">
        <v>0</v>
      </c>
      <c r="AD5766" s="90">
        <v>43633</v>
      </c>
      <c r="AE5766" s="90">
        <v>43633</v>
      </c>
      <c r="AF5766" s="82">
        <v>0</v>
      </c>
      <c r="AG5766" s="84" t="s">
        <v>53</v>
      </c>
      <c r="AH5766" s="83">
        <v>0</v>
      </c>
      <c r="AI5766" s="89">
        <v>0</v>
      </c>
      <c r="AJ5766" s="89">
        <v>0</v>
      </c>
      <c r="AK5766" s="60" t="str">
        <f>+IF(Tabla1[[#This Row],[REQUEST_TY]]="SR MANTENIMIENTO CORRECTIVO", "EMERGENCIA", "OTROS")</f>
        <v>EMERGENCIA</v>
      </c>
      <c r="AL5766" s="6" t="str">
        <f>+_xlfn.IFS(Tabla1[[#This Row],[Veces obj]]&lt;=1,"0-1",Tabla1[[#This Row],[Veces obj]]&lt;=2,"1-2",Tabla1[[#This Row],[Veces obj]]&lt;=3,"2-3",TRUE,"&gt;3")</f>
        <v>0-1</v>
      </c>
      <c r="AM5766" s="60" t="str">
        <f>+_xlfn.IFS(MONTH(Tabla1[[#This Row],[MES]])&lt;=3,"Q1",MONTH(Tabla1[[#This Row],[MES]])&lt;=6,"Q2",MONTH(Tabla1[[#This Row],[MES]])&lt;=9,"Q3",TRUE,"Q4")</f>
        <v>Q2</v>
      </c>
      <c r="AN5766" s="15" t="str">
        <f>+IFERROR(VLOOKUP(Tabla1[[#This Row],[CUENTA]],CTAS[],2,0),"OTROS")</f>
        <v>OTROS</v>
      </c>
      <c r="AP5766" s="15" t="str">
        <f>+IFERROR(VLOOKUP(Tabla1[[#This Row],[EMPLEADO]],IS[],3,0),"OTROS")</f>
        <v>JUAREZ</v>
      </c>
      <c r="AQ5766" s="15" t="str">
        <f>+IFERROR(VLOOKUP(Tabla1[[#This Row],[EMPLEADO]],IS[[NÓMINA]:[INGENIERO]],2,0),"OTROS")</f>
        <v>ALFREDO TORRES</v>
      </c>
    </row>
    <row r="5767" spans="1:43" x14ac:dyDescent="0.25">
      <c r="A5767" s="28" t="s">
        <v>14528</v>
      </c>
      <c r="B5767" s="29">
        <v>1</v>
      </c>
      <c r="C5767" s="29" t="s">
        <v>15907</v>
      </c>
      <c r="D5767" s="30" t="s">
        <v>38</v>
      </c>
      <c r="E5767" s="31" t="s">
        <v>133</v>
      </c>
      <c r="F5767" s="31" t="s">
        <v>15908</v>
      </c>
      <c r="G5767" s="88" t="s">
        <v>1767</v>
      </c>
      <c r="H5767" s="29" t="s">
        <v>106</v>
      </c>
      <c r="I5767" s="32" t="s">
        <v>43</v>
      </c>
      <c r="J5767" s="29" t="s">
        <v>8</v>
      </c>
      <c r="K5767" s="33" t="s">
        <v>59</v>
      </c>
      <c r="L5767" s="33" t="s">
        <v>1768</v>
      </c>
      <c r="M5767" s="29" t="s">
        <v>310</v>
      </c>
      <c r="N5767" s="29">
        <v>0</v>
      </c>
      <c r="O5767" s="29" t="s">
        <v>47</v>
      </c>
      <c r="P5767" s="33">
        <v>15</v>
      </c>
      <c r="Q5767" s="33" t="s">
        <v>194</v>
      </c>
      <c r="R5767" s="80" t="s">
        <v>138</v>
      </c>
      <c r="S5767" s="81" t="s">
        <v>139</v>
      </c>
      <c r="T5767" s="81" t="s">
        <v>51</v>
      </c>
      <c r="U5767" s="82" t="s">
        <v>224</v>
      </c>
      <c r="V5767" s="83">
        <v>0.8</v>
      </c>
      <c r="W5767" s="89">
        <v>1258.4000000000003</v>
      </c>
      <c r="X5767" s="85">
        <v>1</v>
      </c>
      <c r="Y5767" s="86">
        <v>1.95</v>
      </c>
      <c r="Z5767" s="82">
        <v>4</v>
      </c>
      <c r="AA5767" s="87">
        <v>0.48749999999999999</v>
      </c>
      <c r="AB5767" s="83">
        <v>0</v>
      </c>
      <c r="AC5767" s="89">
        <v>0</v>
      </c>
      <c r="AD5767" s="90">
        <v>43633</v>
      </c>
      <c r="AE5767" s="90">
        <v>43634</v>
      </c>
      <c r="AF5767" s="82">
        <v>1</v>
      </c>
      <c r="AG5767" s="84" t="s">
        <v>53</v>
      </c>
      <c r="AH5767" s="83">
        <v>0</v>
      </c>
      <c r="AI5767" s="89">
        <v>0</v>
      </c>
      <c r="AJ5767" s="89">
        <v>0</v>
      </c>
      <c r="AK5767" s="60" t="str">
        <f>+IF(Tabla1[[#This Row],[REQUEST_TY]]="SR MANTENIMIENTO CORRECTIVO", "EMERGENCIA", "OTROS")</f>
        <v>EMERGENCIA</v>
      </c>
      <c r="AL5767" s="6" t="str">
        <f>+_xlfn.IFS(Tabla1[[#This Row],[Veces obj]]&lt;=1,"0-1",Tabla1[[#This Row],[Veces obj]]&lt;=2,"1-2",Tabla1[[#This Row],[Veces obj]]&lt;=3,"2-3",TRUE,"&gt;3")</f>
        <v>0-1</v>
      </c>
      <c r="AM5767" s="60" t="str">
        <f>+_xlfn.IFS(MONTH(Tabla1[[#This Row],[MES]])&lt;=3,"Q1",MONTH(Tabla1[[#This Row],[MES]])&lt;=6,"Q2",MONTH(Tabla1[[#This Row],[MES]])&lt;=9,"Q3",TRUE,"Q4")</f>
        <v>Q2</v>
      </c>
      <c r="AN5767" s="15" t="str">
        <f>+IFERROR(VLOOKUP(Tabla1[[#This Row],[CUENTA]],CTAS[],2,0),"OTROS")</f>
        <v>OTROS</v>
      </c>
      <c r="AP5767" s="15" t="str">
        <f>+IFERROR(VLOOKUP(Tabla1[[#This Row],[EMPLEADO]],IS[],3,0),"OTROS")</f>
        <v>OTROS</v>
      </c>
      <c r="AQ5767" s="15" t="str">
        <f>+IFERROR(VLOOKUP(Tabla1[[#This Row],[EMPLEADO]],IS[[NÓMINA]:[INGENIERO]],2,0),"OTROS")</f>
        <v>OTROS</v>
      </c>
    </row>
    <row r="5768" spans="1:43" x14ac:dyDescent="0.25">
      <c r="A5768" s="28" t="s">
        <v>14528</v>
      </c>
      <c r="B5768" s="29">
        <v>1</v>
      </c>
      <c r="C5768" s="29" t="s">
        <v>15909</v>
      </c>
      <c r="D5768" s="30" t="s">
        <v>3370</v>
      </c>
      <c r="E5768" s="31" t="s">
        <v>1564</v>
      </c>
      <c r="F5768" s="31" t="s">
        <v>15910</v>
      </c>
      <c r="G5768" s="88" t="s">
        <v>15911</v>
      </c>
      <c r="H5768" s="29" t="s">
        <v>79</v>
      </c>
      <c r="I5768" s="32" t="s">
        <v>43</v>
      </c>
      <c r="J5768" s="29" t="s">
        <v>8</v>
      </c>
      <c r="K5768" s="33" t="s">
        <v>7148</v>
      </c>
      <c r="L5768" s="33" t="s">
        <v>7149</v>
      </c>
      <c r="M5768" s="29" t="s">
        <v>968</v>
      </c>
      <c r="N5768" s="29">
        <v>0</v>
      </c>
      <c r="O5768" s="29" t="s">
        <v>47</v>
      </c>
      <c r="P5768" s="33" t="s">
        <v>822</v>
      </c>
      <c r="Q5768" s="33" t="s">
        <v>48</v>
      </c>
      <c r="R5768" s="80" t="s">
        <v>242</v>
      </c>
      <c r="S5768" s="81" t="s">
        <v>64</v>
      </c>
      <c r="T5768" s="81" t="s">
        <v>51</v>
      </c>
      <c r="U5768" s="82" t="s">
        <v>96</v>
      </c>
      <c r="V5768" s="83">
        <v>1</v>
      </c>
      <c r="W5768" s="89">
        <v>2047.5</v>
      </c>
      <c r="X5768" s="85">
        <v>0</v>
      </c>
      <c r="Y5768" s="86">
        <v>5</v>
      </c>
      <c r="Z5768" s="82">
        <v>5</v>
      </c>
      <c r="AA5768" s="87">
        <v>1</v>
      </c>
      <c r="AB5768" s="83">
        <v>0</v>
      </c>
      <c r="AC5768" s="89">
        <v>0</v>
      </c>
      <c r="AD5768" s="90">
        <v>43633</v>
      </c>
      <c r="AE5768" s="90">
        <v>43634</v>
      </c>
      <c r="AF5768" s="82">
        <v>1</v>
      </c>
      <c r="AG5768" s="84" t="s">
        <v>53</v>
      </c>
      <c r="AH5768" s="83">
        <v>0</v>
      </c>
      <c r="AI5768" s="89">
        <v>0</v>
      </c>
      <c r="AJ5768" s="89">
        <v>0</v>
      </c>
      <c r="AK5768" s="60" t="str">
        <f>+IF(Tabla1[[#This Row],[REQUEST_TY]]="SR MANTENIMIENTO CORRECTIVO", "EMERGENCIA", "OTROS")</f>
        <v>OTROS</v>
      </c>
      <c r="AL5768" s="6" t="str">
        <f>+_xlfn.IFS(Tabla1[[#This Row],[Veces obj]]&lt;=1,"0-1",Tabla1[[#This Row],[Veces obj]]&lt;=2,"1-2",Tabla1[[#This Row],[Veces obj]]&lt;=3,"2-3",TRUE,"&gt;3")</f>
        <v>0-1</v>
      </c>
      <c r="AM5768" s="60" t="str">
        <f>+_xlfn.IFS(MONTH(Tabla1[[#This Row],[MES]])&lt;=3,"Q1",MONTH(Tabla1[[#This Row],[MES]])&lt;=6,"Q2",MONTH(Tabla1[[#This Row],[MES]])&lt;=9,"Q3",TRUE,"Q4")</f>
        <v>Q2</v>
      </c>
      <c r="AN5768" s="15" t="str">
        <f>+IFERROR(VLOOKUP(Tabla1[[#This Row],[CUENTA]],CTAS[],2,0),"OTROS")</f>
        <v>OTROS</v>
      </c>
      <c r="AP5768" s="15" t="str">
        <f>+IFERROR(VLOOKUP(Tabla1[[#This Row],[EMPLEADO]],IS[],3,0),"OTROS")</f>
        <v>OTROS</v>
      </c>
      <c r="AQ5768" s="15" t="str">
        <f>+IFERROR(VLOOKUP(Tabla1[[#This Row],[EMPLEADO]],IS[[NÓMINA]:[INGENIERO]],2,0),"OTROS")</f>
        <v>OTROS</v>
      </c>
    </row>
    <row r="5769" spans="1:43" x14ac:dyDescent="0.25">
      <c r="A5769" s="28" t="s">
        <v>14528</v>
      </c>
      <c r="B5769" s="29">
        <v>1</v>
      </c>
      <c r="C5769" s="29" t="s">
        <v>15912</v>
      </c>
      <c r="D5769" s="30" t="s">
        <v>38</v>
      </c>
      <c r="E5769" s="31" t="s">
        <v>39</v>
      </c>
      <c r="F5769" s="31" t="s">
        <v>15913</v>
      </c>
      <c r="G5769" s="88" t="s">
        <v>4818</v>
      </c>
      <c r="H5769" s="29" t="s">
        <v>11609</v>
      </c>
      <c r="I5769" s="32" t="s">
        <v>43</v>
      </c>
      <c r="J5769" s="29" t="s">
        <v>8</v>
      </c>
      <c r="K5769" s="33" t="s">
        <v>3104</v>
      </c>
      <c r="L5769" s="33" t="s">
        <v>4819</v>
      </c>
      <c r="M5769" s="29" t="s">
        <v>736</v>
      </c>
      <c r="N5769" s="29">
        <v>0</v>
      </c>
      <c r="O5769" s="29" t="s">
        <v>47</v>
      </c>
      <c r="P5769" s="33">
        <v>136</v>
      </c>
      <c r="Q5769" s="33" t="s">
        <v>48</v>
      </c>
      <c r="R5769" s="80" t="s">
        <v>49</v>
      </c>
      <c r="S5769" s="81" t="s">
        <v>50</v>
      </c>
      <c r="T5769" s="81" t="s">
        <v>51</v>
      </c>
      <c r="U5769" s="82" t="s">
        <v>52</v>
      </c>
      <c r="V5769" s="83">
        <v>1.05</v>
      </c>
      <c r="W5769" s="89">
        <v>750.75000000000011</v>
      </c>
      <c r="X5769" s="85">
        <v>1</v>
      </c>
      <c r="Y5769" s="86">
        <v>0.42</v>
      </c>
      <c r="Z5769" s="82">
        <v>5</v>
      </c>
      <c r="AA5769" s="87">
        <v>8.3999999999999991E-2</v>
      </c>
      <c r="AB5769" s="83">
        <v>0</v>
      </c>
      <c r="AC5769" s="89">
        <v>0</v>
      </c>
      <c r="AD5769" s="90">
        <v>43634</v>
      </c>
      <c r="AE5769" s="90">
        <v>43634</v>
      </c>
      <c r="AF5769" s="82">
        <v>0</v>
      </c>
      <c r="AG5769" s="84" t="s">
        <v>53</v>
      </c>
      <c r="AH5769" s="83">
        <v>0</v>
      </c>
      <c r="AI5769" s="89">
        <v>0</v>
      </c>
      <c r="AJ5769" s="89">
        <v>0</v>
      </c>
      <c r="AK5769" s="60" t="str">
        <f>+IF(Tabla1[[#This Row],[REQUEST_TY]]="SR MANTENIMIENTO CORRECTIVO", "EMERGENCIA", "OTROS")</f>
        <v>EMERGENCIA</v>
      </c>
      <c r="AL5769" s="6" t="str">
        <f>+_xlfn.IFS(Tabla1[[#This Row],[Veces obj]]&lt;=1,"0-1",Tabla1[[#This Row],[Veces obj]]&lt;=2,"1-2",Tabla1[[#This Row],[Veces obj]]&lt;=3,"2-3",TRUE,"&gt;3")</f>
        <v>0-1</v>
      </c>
      <c r="AM5769" s="60" t="str">
        <f>+_xlfn.IFS(MONTH(Tabla1[[#This Row],[MES]])&lt;=3,"Q1",MONTH(Tabla1[[#This Row],[MES]])&lt;=6,"Q2",MONTH(Tabla1[[#This Row],[MES]])&lt;=9,"Q3",TRUE,"Q4")</f>
        <v>Q2</v>
      </c>
      <c r="AN5769" s="15" t="str">
        <f>+IFERROR(VLOOKUP(Tabla1[[#This Row],[CUENTA]],CTAS[],2,0),"OTROS")</f>
        <v>OTROS</v>
      </c>
      <c r="AP5769" s="15" t="str">
        <f>+IFERROR(VLOOKUP(Tabla1[[#This Row],[EMPLEADO]],IS[],3,0),"OTROS")</f>
        <v>OTROS</v>
      </c>
      <c r="AQ5769" s="15" t="str">
        <f>+IFERROR(VLOOKUP(Tabla1[[#This Row],[EMPLEADO]],IS[[NÓMINA]:[INGENIERO]],2,0),"OTROS")</f>
        <v>OTROS</v>
      </c>
    </row>
    <row r="5770" spans="1:43" x14ac:dyDescent="0.25">
      <c r="A5770" s="28" t="s">
        <v>14528</v>
      </c>
      <c r="B5770" s="29">
        <v>1</v>
      </c>
      <c r="C5770" s="29" t="s">
        <v>15914</v>
      </c>
      <c r="D5770" s="30" t="s">
        <v>38</v>
      </c>
      <c r="E5770" s="31" t="s">
        <v>583</v>
      </c>
      <c r="F5770" s="31" t="s">
        <v>15915</v>
      </c>
      <c r="G5770" s="88" t="s">
        <v>15916</v>
      </c>
      <c r="H5770" s="29" t="s">
        <v>213</v>
      </c>
      <c r="I5770" s="32" t="s">
        <v>43</v>
      </c>
      <c r="J5770" s="29" t="s">
        <v>8</v>
      </c>
      <c r="K5770" s="33" t="s">
        <v>15917</v>
      </c>
      <c r="L5770" s="33" t="s">
        <v>15918</v>
      </c>
      <c r="M5770" s="29" t="s">
        <v>640</v>
      </c>
      <c r="N5770" s="29">
        <v>0</v>
      </c>
      <c r="O5770" s="29" t="s">
        <v>47</v>
      </c>
      <c r="P5770" s="33">
        <v>2755</v>
      </c>
      <c r="Q5770" s="33" t="s">
        <v>48</v>
      </c>
      <c r="R5770" s="80" t="s">
        <v>95</v>
      </c>
      <c r="S5770" s="81" t="s">
        <v>64</v>
      </c>
      <c r="T5770" s="81" t="s">
        <v>51</v>
      </c>
      <c r="U5770" s="82" t="s">
        <v>96</v>
      </c>
      <c r="V5770" s="83">
        <v>1.1000000000000001</v>
      </c>
      <c r="W5770" s="89">
        <v>1501.5000000000002</v>
      </c>
      <c r="X5770" s="85">
        <v>1</v>
      </c>
      <c r="Y5770" s="86">
        <v>6.1</v>
      </c>
      <c r="Z5770" s="82">
        <v>5</v>
      </c>
      <c r="AA5770" s="87">
        <v>1.22</v>
      </c>
      <c r="AB5770" s="83">
        <v>5.4999999999999993E-2</v>
      </c>
      <c r="AC5770" s="89">
        <v>-75.074999999999989</v>
      </c>
      <c r="AD5770" s="90">
        <v>43634</v>
      </c>
      <c r="AE5770" s="90">
        <v>43634</v>
      </c>
      <c r="AF5770" s="82">
        <v>0</v>
      </c>
      <c r="AG5770" s="84" t="s">
        <v>53</v>
      </c>
      <c r="AH5770" s="83">
        <v>0</v>
      </c>
      <c r="AI5770" s="89">
        <v>0</v>
      </c>
      <c r="AJ5770" s="89">
        <v>0</v>
      </c>
      <c r="AK5770" s="60" t="str">
        <f>+IF(Tabla1[[#This Row],[REQUEST_TY]]="SR MANTENIMIENTO CORRECTIVO", "EMERGENCIA", "OTROS")</f>
        <v>EMERGENCIA</v>
      </c>
      <c r="AL5770" s="6" t="str">
        <f>+_xlfn.IFS(Tabla1[[#This Row],[Veces obj]]&lt;=1,"0-1",Tabla1[[#This Row],[Veces obj]]&lt;=2,"1-2",Tabla1[[#This Row],[Veces obj]]&lt;=3,"2-3",TRUE,"&gt;3")</f>
        <v>1-2</v>
      </c>
      <c r="AM5770" s="60" t="str">
        <f>+_xlfn.IFS(MONTH(Tabla1[[#This Row],[MES]])&lt;=3,"Q1",MONTH(Tabla1[[#This Row],[MES]])&lt;=6,"Q2",MONTH(Tabla1[[#This Row],[MES]])&lt;=9,"Q3",TRUE,"Q4")</f>
        <v>Q2</v>
      </c>
      <c r="AN5770" s="15" t="str">
        <f>+IFERROR(VLOOKUP(Tabla1[[#This Row],[CUENTA]],CTAS[],2,0),"OTROS")</f>
        <v>OTROS</v>
      </c>
      <c r="AP5770" s="15" t="str">
        <f>+IFERROR(VLOOKUP(Tabla1[[#This Row],[EMPLEADO]],IS[],3,0),"OTROS")</f>
        <v>OTROS</v>
      </c>
      <c r="AQ5770" s="15" t="str">
        <f>+IFERROR(VLOOKUP(Tabla1[[#This Row],[EMPLEADO]],IS[[NÓMINA]:[INGENIERO]],2,0),"OTROS")</f>
        <v>OTROS</v>
      </c>
    </row>
    <row r="5771" spans="1:43" x14ac:dyDescent="0.25">
      <c r="A5771" s="28" t="s">
        <v>14528</v>
      </c>
      <c r="B5771" s="29">
        <v>1</v>
      </c>
      <c r="C5771" s="29" t="s">
        <v>15919</v>
      </c>
      <c r="D5771" s="30" t="s">
        <v>38</v>
      </c>
      <c r="E5771" s="31" t="s">
        <v>85</v>
      </c>
      <c r="F5771" s="31" t="s">
        <v>15920</v>
      </c>
      <c r="G5771" s="88" t="s">
        <v>12304</v>
      </c>
      <c r="H5771" s="29" t="s">
        <v>471</v>
      </c>
      <c r="I5771" s="32" t="s">
        <v>43</v>
      </c>
      <c r="J5771" s="29" t="s">
        <v>8</v>
      </c>
      <c r="K5771" s="33" t="s">
        <v>370</v>
      </c>
      <c r="L5771" s="33" t="s">
        <v>4698</v>
      </c>
      <c r="M5771" s="29" t="s">
        <v>131</v>
      </c>
      <c r="N5771" s="29">
        <v>0</v>
      </c>
      <c r="O5771" s="29" t="s">
        <v>47</v>
      </c>
      <c r="P5771" s="33">
        <v>19</v>
      </c>
      <c r="Q5771" s="33" t="s">
        <v>62</v>
      </c>
      <c r="R5771" s="80" t="s">
        <v>49</v>
      </c>
      <c r="S5771" s="81" t="s">
        <v>50</v>
      </c>
      <c r="T5771" s="81" t="s">
        <v>51</v>
      </c>
      <c r="U5771" s="82" t="s">
        <v>154</v>
      </c>
      <c r="V5771" s="83">
        <v>0.6</v>
      </c>
      <c r="W5771" s="89">
        <v>429.00000000000006</v>
      </c>
      <c r="X5771" s="85">
        <v>1</v>
      </c>
      <c r="Y5771" s="86">
        <v>3.42</v>
      </c>
      <c r="Z5771" s="82">
        <v>5</v>
      </c>
      <c r="AA5771" s="87">
        <v>0.68399999999999994</v>
      </c>
      <c r="AB5771" s="83">
        <v>0</v>
      </c>
      <c r="AC5771" s="89">
        <v>0</v>
      </c>
      <c r="AD5771" s="90">
        <v>43634</v>
      </c>
      <c r="AE5771" s="90">
        <v>43634</v>
      </c>
      <c r="AF5771" s="82">
        <v>0</v>
      </c>
      <c r="AG5771" s="84" t="s">
        <v>53</v>
      </c>
      <c r="AH5771" s="83">
        <v>0</v>
      </c>
      <c r="AI5771" s="89">
        <v>0</v>
      </c>
      <c r="AJ5771" s="89">
        <v>0</v>
      </c>
      <c r="AK5771" s="60" t="str">
        <f>+IF(Tabla1[[#This Row],[REQUEST_TY]]="SR MANTENIMIENTO CORRECTIVO", "EMERGENCIA", "OTROS")</f>
        <v>EMERGENCIA</v>
      </c>
      <c r="AL5771" s="6" t="str">
        <f>+_xlfn.IFS(Tabla1[[#This Row],[Veces obj]]&lt;=1,"0-1",Tabla1[[#This Row],[Veces obj]]&lt;=2,"1-2",Tabla1[[#This Row],[Veces obj]]&lt;=3,"2-3",TRUE,"&gt;3")</f>
        <v>0-1</v>
      </c>
      <c r="AM5771" s="60" t="str">
        <f>+_xlfn.IFS(MONTH(Tabla1[[#This Row],[MES]])&lt;=3,"Q1",MONTH(Tabla1[[#This Row],[MES]])&lt;=6,"Q2",MONTH(Tabla1[[#This Row],[MES]])&lt;=9,"Q3",TRUE,"Q4")</f>
        <v>Q2</v>
      </c>
      <c r="AN5771" s="15" t="str">
        <f>+IFERROR(VLOOKUP(Tabla1[[#This Row],[CUENTA]],CTAS[],2,0),"OTROS")</f>
        <v>OTROS</v>
      </c>
      <c r="AP5771" s="15" t="str">
        <f>+IFERROR(VLOOKUP(Tabla1[[#This Row],[EMPLEADO]],IS[],3,0),"OTROS")</f>
        <v>OTROS</v>
      </c>
      <c r="AQ5771" s="15" t="str">
        <f>+IFERROR(VLOOKUP(Tabla1[[#This Row],[EMPLEADO]],IS[[NÓMINA]:[INGENIERO]],2,0),"OTROS")</f>
        <v>OTROS</v>
      </c>
    </row>
    <row r="5772" spans="1:43" x14ac:dyDescent="0.25">
      <c r="A5772" s="28" t="s">
        <v>14528</v>
      </c>
      <c r="B5772" s="29">
        <v>1</v>
      </c>
      <c r="C5772" s="29" t="s">
        <v>15921</v>
      </c>
      <c r="D5772" s="30" t="s">
        <v>38</v>
      </c>
      <c r="E5772" s="31" t="s">
        <v>332</v>
      </c>
      <c r="F5772" s="31" t="s">
        <v>15922</v>
      </c>
      <c r="G5772" s="88" t="s">
        <v>1597</v>
      </c>
      <c r="H5772" s="29" t="s">
        <v>58</v>
      </c>
      <c r="I5772" s="32" t="s">
        <v>43</v>
      </c>
      <c r="J5772" s="29" t="s">
        <v>8</v>
      </c>
      <c r="K5772" s="33" t="s">
        <v>59</v>
      </c>
      <c r="L5772" s="33" t="s">
        <v>1598</v>
      </c>
      <c r="M5772" s="29" t="s">
        <v>222</v>
      </c>
      <c r="N5772" s="29">
        <v>0</v>
      </c>
      <c r="O5772" s="29" t="s">
        <v>47</v>
      </c>
      <c r="P5772" s="33">
        <v>138</v>
      </c>
      <c r="Q5772" s="33" t="s">
        <v>48</v>
      </c>
      <c r="R5772" s="80" t="s">
        <v>317</v>
      </c>
      <c r="S5772" s="81" t="s">
        <v>318</v>
      </c>
      <c r="T5772" s="81" t="s">
        <v>51</v>
      </c>
      <c r="U5772" s="82" t="s">
        <v>353</v>
      </c>
      <c r="V5772" s="83">
        <v>1.1499999999999999</v>
      </c>
      <c r="W5772" s="89">
        <v>1808.95</v>
      </c>
      <c r="X5772" s="85">
        <v>1</v>
      </c>
      <c r="Y5772" s="86">
        <v>0.35</v>
      </c>
      <c r="Z5772" s="82">
        <v>4</v>
      </c>
      <c r="AA5772" s="87">
        <v>8.7499999999999994E-2</v>
      </c>
      <c r="AB5772" s="83">
        <v>0</v>
      </c>
      <c r="AC5772" s="89">
        <v>0</v>
      </c>
      <c r="AD5772" s="90">
        <v>43634</v>
      </c>
      <c r="AE5772" s="90">
        <v>43634</v>
      </c>
      <c r="AF5772" s="82">
        <v>0</v>
      </c>
      <c r="AG5772" s="84" t="s">
        <v>53</v>
      </c>
      <c r="AH5772" s="83">
        <v>0</v>
      </c>
      <c r="AI5772" s="89">
        <v>0</v>
      </c>
      <c r="AJ5772" s="89">
        <v>0</v>
      </c>
      <c r="AK5772" s="60" t="str">
        <f>+IF(Tabla1[[#This Row],[REQUEST_TY]]="SR MANTENIMIENTO CORRECTIVO", "EMERGENCIA", "OTROS")</f>
        <v>EMERGENCIA</v>
      </c>
      <c r="AL5772" s="6" t="str">
        <f>+_xlfn.IFS(Tabla1[[#This Row],[Veces obj]]&lt;=1,"0-1",Tabla1[[#This Row],[Veces obj]]&lt;=2,"1-2",Tabla1[[#This Row],[Veces obj]]&lt;=3,"2-3",TRUE,"&gt;3")</f>
        <v>0-1</v>
      </c>
      <c r="AM5772" s="60" t="str">
        <f>+_xlfn.IFS(MONTH(Tabla1[[#This Row],[MES]])&lt;=3,"Q1",MONTH(Tabla1[[#This Row],[MES]])&lt;=6,"Q2",MONTH(Tabla1[[#This Row],[MES]])&lt;=9,"Q3",TRUE,"Q4")</f>
        <v>Q2</v>
      </c>
      <c r="AN5772" s="15" t="str">
        <f>+IFERROR(VLOOKUP(Tabla1[[#This Row],[CUENTA]],CTAS[],2,0),"OTROS")</f>
        <v>OTROS</v>
      </c>
      <c r="AP5772" s="15" t="str">
        <f>+IFERROR(VLOOKUP(Tabla1[[#This Row],[EMPLEADO]],IS[],3,0),"OTROS")</f>
        <v>OTROS</v>
      </c>
      <c r="AQ5772" s="15" t="str">
        <f>+IFERROR(VLOOKUP(Tabla1[[#This Row],[EMPLEADO]],IS[[NÓMINA]:[INGENIERO]],2,0),"OTROS")</f>
        <v>OTROS</v>
      </c>
    </row>
    <row r="5773" spans="1:43" x14ac:dyDescent="0.25">
      <c r="A5773" s="28" t="s">
        <v>14528</v>
      </c>
      <c r="B5773" s="29">
        <v>1</v>
      </c>
      <c r="C5773" s="29" t="s">
        <v>15923</v>
      </c>
      <c r="D5773" s="30" t="s">
        <v>38</v>
      </c>
      <c r="E5773" s="31" t="s">
        <v>725</v>
      </c>
      <c r="F5773" s="31" t="s">
        <v>15924</v>
      </c>
      <c r="G5773" s="88" t="s">
        <v>2735</v>
      </c>
      <c r="H5773" s="29" t="s">
        <v>11301</v>
      </c>
      <c r="I5773" s="32" t="s">
        <v>43</v>
      </c>
      <c r="J5773" s="29" t="s">
        <v>8</v>
      </c>
      <c r="K5773" s="33" t="s">
        <v>59</v>
      </c>
      <c r="L5773" s="33" t="s">
        <v>1225</v>
      </c>
      <c r="M5773" s="29" t="s">
        <v>1226</v>
      </c>
      <c r="N5773" s="29">
        <v>0</v>
      </c>
      <c r="O5773" s="29" t="s">
        <v>47</v>
      </c>
      <c r="P5773" s="33">
        <v>29</v>
      </c>
      <c r="Q5773" s="33" t="s">
        <v>62</v>
      </c>
      <c r="R5773" s="80" t="s">
        <v>223</v>
      </c>
      <c r="S5773" s="81" t="s">
        <v>139</v>
      </c>
      <c r="T5773" s="81" t="s">
        <v>51</v>
      </c>
      <c r="U5773" s="82" t="s">
        <v>262</v>
      </c>
      <c r="V5773" s="83">
        <v>1.05</v>
      </c>
      <c r="W5773" s="89">
        <v>1651.6500000000003</v>
      </c>
      <c r="X5773" s="85">
        <v>1</v>
      </c>
      <c r="Y5773" s="86">
        <v>0.77</v>
      </c>
      <c r="Z5773" s="82">
        <v>4</v>
      </c>
      <c r="AA5773" s="87">
        <v>0.1925</v>
      </c>
      <c r="AB5773" s="83">
        <v>0</v>
      </c>
      <c r="AC5773" s="89">
        <v>0</v>
      </c>
      <c r="AD5773" s="90">
        <v>43633</v>
      </c>
      <c r="AE5773" s="90">
        <v>43634</v>
      </c>
      <c r="AF5773" s="82">
        <v>1</v>
      </c>
      <c r="AG5773" s="84" t="s">
        <v>53</v>
      </c>
      <c r="AH5773" s="83">
        <v>0</v>
      </c>
      <c r="AI5773" s="89">
        <v>0</v>
      </c>
      <c r="AJ5773" s="89">
        <v>0</v>
      </c>
      <c r="AK5773" s="60" t="str">
        <f>+IF(Tabla1[[#This Row],[REQUEST_TY]]="SR MANTENIMIENTO CORRECTIVO", "EMERGENCIA", "OTROS")</f>
        <v>EMERGENCIA</v>
      </c>
      <c r="AL5773" s="6" t="str">
        <f>+_xlfn.IFS(Tabla1[[#This Row],[Veces obj]]&lt;=1,"0-1",Tabla1[[#This Row],[Veces obj]]&lt;=2,"1-2",Tabla1[[#This Row],[Veces obj]]&lt;=3,"2-3",TRUE,"&gt;3")</f>
        <v>0-1</v>
      </c>
      <c r="AM5773" s="60" t="str">
        <f>+_xlfn.IFS(MONTH(Tabla1[[#This Row],[MES]])&lt;=3,"Q1",MONTH(Tabla1[[#This Row],[MES]])&lt;=6,"Q2",MONTH(Tabla1[[#This Row],[MES]])&lt;=9,"Q3",TRUE,"Q4")</f>
        <v>Q2</v>
      </c>
      <c r="AN5773" s="15" t="str">
        <f>+IFERROR(VLOOKUP(Tabla1[[#This Row],[CUENTA]],CTAS[],2,0),"OTROS")</f>
        <v>OTROS</v>
      </c>
      <c r="AP5773" s="15" t="str">
        <f>+IFERROR(VLOOKUP(Tabla1[[#This Row],[EMPLEADO]],IS[],3,0),"OTROS")</f>
        <v>OTROS</v>
      </c>
      <c r="AQ5773" s="15" t="str">
        <f>+IFERROR(VLOOKUP(Tabla1[[#This Row],[EMPLEADO]],IS[[NÓMINA]:[INGENIERO]],2,0),"OTROS")</f>
        <v>OTROS</v>
      </c>
    </row>
    <row r="5774" spans="1:43" x14ac:dyDescent="0.25">
      <c r="A5774" s="28" t="s">
        <v>14528</v>
      </c>
      <c r="B5774" s="29">
        <v>1</v>
      </c>
      <c r="C5774" s="29" t="s">
        <v>15925</v>
      </c>
      <c r="D5774" s="30" t="s">
        <v>38</v>
      </c>
      <c r="E5774" s="31" t="s">
        <v>725</v>
      </c>
      <c r="F5774" s="31" t="s">
        <v>15926</v>
      </c>
      <c r="G5774" s="88" t="s">
        <v>7553</v>
      </c>
      <c r="H5774" s="29" t="s">
        <v>106</v>
      </c>
      <c r="I5774" s="32" t="s">
        <v>43</v>
      </c>
      <c r="J5774" s="29" t="s">
        <v>8</v>
      </c>
      <c r="K5774" s="33" t="s">
        <v>59</v>
      </c>
      <c r="L5774" s="33" t="s">
        <v>7554</v>
      </c>
      <c r="M5774" s="29" t="s">
        <v>131</v>
      </c>
      <c r="N5774" s="29">
        <v>0</v>
      </c>
      <c r="O5774" s="29" t="s">
        <v>47</v>
      </c>
      <c r="P5774" s="33">
        <v>12</v>
      </c>
      <c r="Q5774" s="33" t="s">
        <v>194</v>
      </c>
      <c r="R5774" s="80" t="s">
        <v>223</v>
      </c>
      <c r="S5774" s="81" t="s">
        <v>139</v>
      </c>
      <c r="T5774" s="81" t="s">
        <v>51</v>
      </c>
      <c r="U5774" s="82" t="s">
        <v>224</v>
      </c>
      <c r="V5774" s="83">
        <v>0.8</v>
      </c>
      <c r="W5774" s="89">
        <v>1258.4000000000003</v>
      </c>
      <c r="X5774" s="85">
        <v>1</v>
      </c>
      <c r="Y5774" s="86">
        <v>0.63</v>
      </c>
      <c r="Z5774" s="82">
        <v>4</v>
      </c>
      <c r="AA5774" s="87">
        <v>0.1575</v>
      </c>
      <c r="AB5774" s="83">
        <v>0</v>
      </c>
      <c r="AC5774" s="89">
        <v>0</v>
      </c>
      <c r="AD5774" s="90">
        <v>43634</v>
      </c>
      <c r="AE5774" s="90">
        <v>43634</v>
      </c>
      <c r="AF5774" s="82">
        <v>0</v>
      </c>
      <c r="AG5774" s="84" t="s">
        <v>53</v>
      </c>
      <c r="AH5774" s="83">
        <v>0</v>
      </c>
      <c r="AI5774" s="89">
        <v>0</v>
      </c>
      <c r="AJ5774" s="89">
        <v>0</v>
      </c>
      <c r="AK5774" s="60" t="str">
        <f>+IF(Tabla1[[#This Row],[REQUEST_TY]]="SR MANTENIMIENTO CORRECTIVO", "EMERGENCIA", "OTROS")</f>
        <v>EMERGENCIA</v>
      </c>
      <c r="AL5774" s="6" t="str">
        <f>+_xlfn.IFS(Tabla1[[#This Row],[Veces obj]]&lt;=1,"0-1",Tabla1[[#This Row],[Veces obj]]&lt;=2,"1-2",Tabla1[[#This Row],[Veces obj]]&lt;=3,"2-3",TRUE,"&gt;3")</f>
        <v>0-1</v>
      </c>
      <c r="AM5774" s="60" t="str">
        <f>+_xlfn.IFS(MONTH(Tabla1[[#This Row],[MES]])&lt;=3,"Q1",MONTH(Tabla1[[#This Row],[MES]])&lt;=6,"Q2",MONTH(Tabla1[[#This Row],[MES]])&lt;=9,"Q3",TRUE,"Q4")</f>
        <v>Q2</v>
      </c>
      <c r="AN5774" s="15" t="str">
        <f>+IFERROR(VLOOKUP(Tabla1[[#This Row],[CUENTA]],CTAS[],2,0),"OTROS")</f>
        <v>OTROS</v>
      </c>
      <c r="AP5774" s="15" t="str">
        <f>+IFERROR(VLOOKUP(Tabla1[[#This Row],[EMPLEADO]],IS[],3,0),"OTROS")</f>
        <v>OTROS</v>
      </c>
      <c r="AQ5774" s="15" t="str">
        <f>+IFERROR(VLOOKUP(Tabla1[[#This Row],[EMPLEADO]],IS[[NÓMINA]:[INGENIERO]],2,0),"OTROS")</f>
        <v>OTROS</v>
      </c>
    </row>
    <row r="5775" spans="1:43" x14ac:dyDescent="0.25">
      <c r="A5775" s="28" t="s">
        <v>14528</v>
      </c>
      <c r="B5775" s="29">
        <v>1</v>
      </c>
      <c r="C5775" s="29" t="s">
        <v>15927</v>
      </c>
      <c r="D5775" s="30" t="s">
        <v>38</v>
      </c>
      <c r="E5775" s="31" t="s">
        <v>39</v>
      </c>
      <c r="F5775" s="31" t="s">
        <v>15928</v>
      </c>
      <c r="G5775" s="88" t="s">
        <v>15929</v>
      </c>
      <c r="H5775" s="29" t="s">
        <v>11301</v>
      </c>
      <c r="I5775" s="32" t="s">
        <v>43</v>
      </c>
      <c r="J5775" s="29" t="s">
        <v>8</v>
      </c>
      <c r="K5775" s="33" t="s">
        <v>117</v>
      </c>
      <c r="L5775" s="33" t="s">
        <v>15930</v>
      </c>
      <c r="M5775" s="29" t="s">
        <v>589</v>
      </c>
      <c r="N5775" s="29">
        <v>0</v>
      </c>
      <c r="O5775" s="29" t="s">
        <v>47</v>
      </c>
      <c r="P5775" s="33">
        <v>532</v>
      </c>
      <c r="Q5775" s="33" t="s">
        <v>48</v>
      </c>
      <c r="R5775" s="80" t="s">
        <v>49</v>
      </c>
      <c r="S5775" s="81" t="s">
        <v>50</v>
      </c>
      <c r="T5775" s="81" t="s">
        <v>208</v>
      </c>
      <c r="U5775" s="82" t="s">
        <v>52</v>
      </c>
      <c r="V5775" s="83">
        <v>1.05</v>
      </c>
      <c r="W5775" s="89">
        <v>750.75000000000011</v>
      </c>
      <c r="X5775" s="85">
        <v>1</v>
      </c>
      <c r="Y5775" s="86">
        <v>0.71</v>
      </c>
      <c r="Z5775" s="82">
        <v>9</v>
      </c>
      <c r="AA5775" s="87">
        <v>7.8888888888888883E-2</v>
      </c>
      <c r="AB5775" s="83">
        <v>0</v>
      </c>
      <c r="AC5775" s="89">
        <v>0</v>
      </c>
      <c r="AD5775" s="90">
        <v>43634</v>
      </c>
      <c r="AE5775" s="90">
        <v>43634</v>
      </c>
      <c r="AF5775" s="82">
        <v>0</v>
      </c>
      <c r="AG5775" s="84" t="s">
        <v>53</v>
      </c>
      <c r="AH5775" s="83">
        <v>0</v>
      </c>
      <c r="AI5775" s="89">
        <v>0</v>
      </c>
      <c r="AJ5775" s="89">
        <v>0</v>
      </c>
      <c r="AK5775" s="60" t="str">
        <f>+IF(Tabla1[[#This Row],[REQUEST_TY]]="SR MANTENIMIENTO CORRECTIVO", "EMERGENCIA", "OTROS")</f>
        <v>EMERGENCIA</v>
      </c>
      <c r="AL5775" s="6" t="str">
        <f>+_xlfn.IFS(Tabla1[[#This Row],[Veces obj]]&lt;=1,"0-1",Tabla1[[#This Row],[Veces obj]]&lt;=2,"1-2",Tabla1[[#This Row],[Veces obj]]&lt;=3,"2-3",TRUE,"&gt;3")</f>
        <v>0-1</v>
      </c>
      <c r="AM5775" s="60" t="str">
        <f>+_xlfn.IFS(MONTH(Tabla1[[#This Row],[MES]])&lt;=3,"Q1",MONTH(Tabla1[[#This Row],[MES]])&lt;=6,"Q2",MONTH(Tabla1[[#This Row],[MES]])&lt;=9,"Q3",TRUE,"Q4")</f>
        <v>Q2</v>
      </c>
      <c r="AN5775" s="15" t="str">
        <f>+IFERROR(VLOOKUP(Tabla1[[#This Row],[CUENTA]],CTAS[],2,0),"OTROS")</f>
        <v>OTROS</v>
      </c>
      <c r="AP5775" s="15" t="str">
        <f>+IFERROR(VLOOKUP(Tabla1[[#This Row],[EMPLEADO]],IS[],3,0),"OTROS")</f>
        <v>OTROS</v>
      </c>
      <c r="AQ5775" s="15" t="str">
        <f>+IFERROR(VLOOKUP(Tabla1[[#This Row],[EMPLEADO]],IS[[NÓMINA]:[INGENIERO]],2,0),"OTROS")</f>
        <v>OTROS</v>
      </c>
    </row>
    <row r="5776" spans="1:43" x14ac:dyDescent="0.25">
      <c r="A5776" s="28" t="s">
        <v>14528</v>
      </c>
      <c r="B5776" s="29">
        <v>1</v>
      </c>
      <c r="C5776" s="29" t="s">
        <v>15931</v>
      </c>
      <c r="D5776" s="30" t="s">
        <v>38</v>
      </c>
      <c r="E5776" s="31" t="s">
        <v>76</v>
      </c>
      <c r="F5776" s="31" t="s">
        <v>15932</v>
      </c>
      <c r="G5776" s="88" t="s">
        <v>4971</v>
      </c>
      <c r="H5776" s="29" t="s">
        <v>297</v>
      </c>
      <c r="I5776" s="32" t="s">
        <v>43</v>
      </c>
      <c r="J5776" s="29" t="s">
        <v>8</v>
      </c>
      <c r="K5776" s="33" t="s">
        <v>234</v>
      </c>
      <c r="L5776" s="33" t="s">
        <v>732</v>
      </c>
      <c r="M5776" s="29" t="s">
        <v>94</v>
      </c>
      <c r="N5776" s="29">
        <v>0</v>
      </c>
      <c r="O5776" s="29" t="s">
        <v>47</v>
      </c>
      <c r="P5776" s="33">
        <v>4</v>
      </c>
      <c r="Q5776" s="33" t="s">
        <v>207</v>
      </c>
      <c r="R5776" s="80" t="s">
        <v>63</v>
      </c>
      <c r="S5776" s="81" t="s">
        <v>64</v>
      </c>
      <c r="T5776" s="81" t="s">
        <v>51</v>
      </c>
      <c r="U5776" s="82" t="s">
        <v>209</v>
      </c>
      <c r="V5776" s="83">
        <v>0</v>
      </c>
      <c r="W5776" s="89">
        <v>0</v>
      </c>
      <c r="X5776" s="85">
        <v>1</v>
      </c>
      <c r="Y5776" s="86">
        <v>0.7</v>
      </c>
      <c r="Z5776" s="82">
        <v>5</v>
      </c>
      <c r="AA5776" s="87">
        <v>0.13999999999999999</v>
      </c>
      <c r="AB5776" s="83">
        <v>0</v>
      </c>
      <c r="AC5776" s="89">
        <v>0</v>
      </c>
      <c r="AD5776" s="90">
        <v>43633</v>
      </c>
      <c r="AE5776" s="90">
        <v>43634</v>
      </c>
      <c r="AF5776" s="82">
        <v>1</v>
      </c>
      <c r="AG5776" s="84" t="s">
        <v>53</v>
      </c>
      <c r="AH5776" s="83">
        <v>0</v>
      </c>
      <c r="AI5776" s="89">
        <v>0</v>
      </c>
      <c r="AJ5776" s="89">
        <v>0</v>
      </c>
      <c r="AK5776" s="60" t="str">
        <f>+IF(Tabla1[[#This Row],[REQUEST_TY]]="SR MANTENIMIENTO CORRECTIVO", "EMERGENCIA", "OTROS")</f>
        <v>EMERGENCIA</v>
      </c>
      <c r="AL5776" s="6" t="str">
        <f>+_xlfn.IFS(Tabla1[[#This Row],[Veces obj]]&lt;=1,"0-1",Tabla1[[#This Row],[Veces obj]]&lt;=2,"1-2",Tabla1[[#This Row],[Veces obj]]&lt;=3,"2-3",TRUE,"&gt;3")</f>
        <v>0-1</v>
      </c>
      <c r="AM5776" s="60" t="str">
        <f>+_xlfn.IFS(MONTH(Tabla1[[#This Row],[MES]])&lt;=3,"Q1",MONTH(Tabla1[[#This Row],[MES]])&lt;=6,"Q2",MONTH(Tabla1[[#This Row],[MES]])&lt;=9,"Q3",TRUE,"Q4")</f>
        <v>Q2</v>
      </c>
      <c r="AN5776" s="15" t="str">
        <f>+IFERROR(VLOOKUP(Tabla1[[#This Row],[CUENTA]],CTAS[],2,0),"OTROS")</f>
        <v>OTROS</v>
      </c>
      <c r="AP5776" s="15" t="str">
        <f>+IFERROR(VLOOKUP(Tabla1[[#This Row],[EMPLEADO]],IS[],3,0),"OTROS")</f>
        <v>JUAREZ</v>
      </c>
      <c r="AQ5776" s="15" t="str">
        <f>+IFERROR(VLOOKUP(Tabla1[[#This Row],[EMPLEADO]],IS[[NÓMINA]:[INGENIERO]],2,0),"OTROS")</f>
        <v>ALFREDO TORRES</v>
      </c>
    </row>
    <row r="5777" spans="1:43" x14ac:dyDescent="0.25">
      <c r="A5777" s="28" t="s">
        <v>14528</v>
      </c>
      <c r="B5777" s="29">
        <v>1</v>
      </c>
      <c r="C5777" s="29" t="s">
        <v>15933</v>
      </c>
      <c r="D5777" s="30" t="s">
        <v>38</v>
      </c>
      <c r="E5777" s="31" t="s">
        <v>258</v>
      </c>
      <c r="F5777" s="31" t="s">
        <v>15934</v>
      </c>
      <c r="G5777" s="88" t="s">
        <v>3141</v>
      </c>
      <c r="H5777" s="29" t="s">
        <v>106</v>
      </c>
      <c r="I5777" s="32" t="s">
        <v>43</v>
      </c>
      <c r="J5777" s="29" t="s">
        <v>8</v>
      </c>
      <c r="K5777" s="33" t="s">
        <v>59</v>
      </c>
      <c r="L5777" s="33" t="s">
        <v>130</v>
      </c>
      <c r="M5777" s="29" t="s">
        <v>131</v>
      </c>
      <c r="N5777" s="29">
        <v>0</v>
      </c>
      <c r="O5777" s="29" t="s">
        <v>47</v>
      </c>
      <c r="P5777" s="33">
        <v>6</v>
      </c>
      <c r="Q5777" s="33" t="s">
        <v>207</v>
      </c>
      <c r="R5777" s="80" t="s">
        <v>138</v>
      </c>
      <c r="S5777" s="81" t="s">
        <v>139</v>
      </c>
      <c r="T5777" s="81" t="s">
        <v>51</v>
      </c>
      <c r="U5777" s="82" t="s">
        <v>879</v>
      </c>
      <c r="V5777" s="83">
        <v>0.6</v>
      </c>
      <c r="W5777" s="89">
        <v>943.80000000000007</v>
      </c>
      <c r="X5777" s="85">
        <v>1</v>
      </c>
      <c r="Y5777" s="86">
        <v>3.1</v>
      </c>
      <c r="Z5777" s="82">
        <v>4</v>
      </c>
      <c r="AA5777" s="87">
        <v>0.77500000000000002</v>
      </c>
      <c r="AB5777" s="83">
        <v>0</v>
      </c>
      <c r="AC5777" s="89">
        <v>0</v>
      </c>
      <c r="AD5777" s="90">
        <v>43634</v>
      </c>
      <c r="AE5777" s="90">
        <v>43634</v>
      </c>
      <c r="AF5777" s="82">
        <v>0</v>
      </c>
      <c r="AG5777" s="84" t="s">
        <v>53</v>
      </c>
      <c r="AH5777" s="83">
        <v>0</v>
      </c>
      <c r="AI5777" s="89">
        <v>0</v>
      </c>
      <c r="AJ5777" s="89">
        <v>0</v>
      </c>
      <c r="AK5777" s="60" t="str">
        <f>+IF(Tabla1[[#This Row],[REQUEST_TY]]="SR MANTENIMIENTO CORRECTIVO", "EMERGENCIA", "OTROS")</f>
        <v>EMERGENCIA</v>
      </c>
      <c r="AL5777" s="6" t="str">
        <f>+_xlfn.IFS(Tabla1[[#This Row],[Veces obj]]&lt;=1,"0-1",Tabla1[[#This Row],[Veces obj]]&lt;=2,"1-2",Tabla1[[#This Row],[Veces obj]]&lt;=3,"2-3",TRUE,"&gt;3")</f>
        <v>0-1</v>
      </c>
      <c r="AM5777" s="60" t="str">
        <f>+_xlfn.IFS(MONTH(Tabla1[[#This Row],[MES]])&lt;=3,"Q1",MONTH(Tabla1[[#This Row],[MES]])&lt;=6,"Q2",MONTH(Tabla1[[#This Row],[MES]])&lt;=9,"Q3",TRUE,"Q4")</f>
        <v>Q2</v>
      </c>
      <c r="AN5777" s="15" t="str">
        <f>+IFERROR(VLOOKUP(Tabla1[[#This Row],[CUENTA]],CTAS[],2,0),"OTROS")</f>
        <v>OTROS</v>
      </c>
      <c r="AP5777" s="15" t="str">
        <f>+IFERROR(VLOOKUP(Tabla1[[#This Row],[EMPLEADO]],IS[],3,0),"OTROS")</f>
        <v>OTROS</v>
      </c>
      <c r="AQ5777" s="15" t="str">
        <f>+IFERROR(VLOOKUP(Tabla1[[#This Row],[EMPLEADO]],IS[[NÓMINA]:[INGENIERO]],2,0),"OTROS")</f>
        <v>OTROS</v>
      </c>
    </row>
    <row r="5778" spans="1:43" x14ac:dyDescent="0.25">
      <c r="A5778" s="28" t="s">
        <v>14528</v>
      </c>
      <c r="B5778" s="29">
        <v>1</v>
      </c>
      <c r="C5778" s="29" t="s">
        <v>15935</v>
      </c>
      <c r="D5778" s="30" t="s">
        <v>38</v>
      </c>
      <c r="E5778" s="31" t="s">
        <v>1538</v>
      </c>
      <c r="F5778" s="31" t="s">
        <v>15936</v>
      </c>
      <c r="G5778" s="88" t="s">
        <v>4561</v>
      </c>
      <c r="H5778" s="29" t="s">
        <v>784</v>
      </c>
      <c r="I5778" s="32" t="s">
        <v>43</v>
      </c>
      <c r="J5778" s="29" t="s">
        <v>8</v>
      </c>
      <c r="K5778" s="33" t="s">
        <v>1541</v>
      </c>
      <c r="L5778" s="33" t="s">
        <v>1542</v>
      </c>
      <c r="M5778" s="29" t="s">
        <v>787</v>
      </c>
      <c r="N5778" s="29">
        <v>0</v>
      </c>
      <c r="O5778" s="29" t="s">
        <v>47</v>
      </c>
      <c r="P5778" s="33">
        <v>15</v>
      </c>
      <c r="Q5778" s="33" t="s">
        <v>194</v>
      </c>
      <c r="R5778" s="80" t="s">
        <v>1543</v>
      </c>
      <c r="S5778" s="81" t="s">
        <v>50</v>
      </c>
      <c r="T5778" s="81" t="s">
        <v>51</v>
      </c>
      <c r="U5778" s="82" t="s">
        <v>444</v>
      </c>
      <c r="V5778" s="83">
        <v>0</v>
      </c>
      <c r="W5778" s="89">
        <v>0</v>
      </c>
      <c r="X5778" s="85">
        <v>1</v>
      </c>
      <c r="Y5778" s="86">
        <v>1.22</v>
      </c>
      <c r="Z5778" s="82">
        <v>5</v>
      </c>
      <c r="AA5778" s="87">
        <v>0.24399999999999999</v>
      </c>
      <c r="AB5778" s="83">
        <v>0</v>
      </c>
      <c r="AC5778" s="89">
        <v>0</v>
      </c>
      <c r="AD5778" s="90">
        <v>43629</v>
      </c>
      <c r="AE5778" s="90">
        <v>43634</v>
      </c>
      <c r="AF5778" s="82">
        <v>3</v>
      </c>
      <c r="AG5778" s="84" t="s">
        <v>1680</v>
      </c>
      <c r="AH5778" s="83">
        <v>0.25</v>
      </c>
      <c r="AI5778" s="89">
        <v>-178.75000000000003</v>
      </c>
      <c r="AJ5778" s="89">
        <v>0</v>
      </c>
      <c r="AK5778" s="60" t="str">
        <f>+IF(Tabla1[[#This Row],[REQUEST_TY]]="SR MANTENIMIENTO CORRECTIVO", "EMERGENCIA", "OTROS")</f>
        <v>EMERGENCIA</v>
      </c>
      <c r="AL5778" s="6" t="str">
        <f>+_xlfn.IFS(Tabla1[[#This Row],[Veces obj]]&lt;=1,"0-1",Tabla1[[#This Row],[Veces obj]]&lt;=2,"1-2",Tabla1[[#This Row],[Veces obj]]&lt;=3,"2-3",TRUE,"&gt;3")</f>
        <v>0-1</v>
      </c>
      <c r="AM5778" s="60" t="str">
        <f>+_xlfn.IFS(MONTH(Tabla1[[#This Row],[MES]])&lt;=3,"Q1",MONTH(Tabla1[[#This Row],[MES]])&lt;=6,"Q2",MONTH(Tabla1[[#This Row],[MES]])&lt;=9,"Q3",TRUE,"Q4")</f>
        <v>Q2</v>
      </c>
      <c r="AN5778" s="15" t="str">
        <f>+IFERROR(VLOOKUP(Tabla1[[#This Row],[CUENTA]],CTAS[],2,0),"OTROS")</f>
        <v>OTROS</v>
      </c>
      <c r="AP5778" s="15" t="str">
        <f>+IFERROR(VLOOKUP(Tabla1[[#This Row],[EMPLEADO]],IS[],3,0),"OTROS")</f>
        <v>OTROS</v>
      </c>
      <c r="AQ5778" s="15" t="str">
        <f>+IFERROR(VLOOKUP(Tabla1[[#This Row],[EMPLEADO]],IS[[NÓMINA]:[INGENIERO]],2,0),"OTROS")</f>
        <v>OTROS</v>
      </c>
    </row>
    <row r="5779" spans="1:43" x14ac:dyDescent="0.25">
      <c r="A5779" s="28" t="s">
        <v>14528</v>
      </c>
      <c r="B5779" s="29">
        <v>1</v>
      </c>
      <c r="C5779" s="29" t="s">
        <v>15937</v>
      </c>
      <c r="D5779" s="30" t="s">
        <v>38</v>
      </c>
      <c r="E5779" s="31" t="s">
        <v>76</v>
      </c>
      <c r="F5779" s="31" t="s">
        <v>15938</v>
      </c>
      <c r="G5779" s="88" t="s">
        <v>1611</v>
      </c>
      <c r="H5779" s="29" t="s">
        <v>101</v>
      </c>
      <c r="I5779" s="32" t="s">
        <v>43</v>
      </c>
      <c r="J5779" s="29" t="s">
        <v>8</v>
      </c>
      <c r="K5779" s="33" t="s">
        <v>102</v>
      </c>
      <c r="L5779" s="33" t="s">
        <v>753</v>
      </c>
      <c r="M5779" s="29" t="s">
        <v>215</v>
      </c>
      <c r="N5779" s="29">
        <v>0</v>
      </c>
      <c r="O5779" s="29" t="s">
        <v>105</v>
      </c>
      <c r="P5779" s="33">
        <v>36</v>
      </c>
      <c r="Q5779" s="33" t="s">
        <v>82</v>
      </c>
      <c r="R5779" s="80" t="s">
        <v>63</v>
      </c>
      <c r="S5779" s="81" t="s">
        <v>64</v>
      </c>
      <c r="T5779" s="81" t="s">
        <v>51</v>
      </c>
      <c r="U5779" s="82" t="s">
        <v>83</v>
      </c>
      <c r="V5779" s="83">
        <v>1.05</v>
      </c>
      <c r="W5779" s="89">
        <v>687.75</v>
      </c>
      <c r="X5779" s="85">
        <v>1</v>
      </c>
      <c r="Y5779" s="86">
        <v>0.65</v>
      </c>
      <c r="Z5779" s="82">
        <v>5</v>
      </c>
      <c r="AA5779" s="87">
        <v>0.13</v>
      </c>
      <c r="AB5779" s="83">
        <v>0</v>
      </c>
      <c r="AC5779" s="89">
        <v>0</v>
      </c>
      <c r="AD5779" s="90">
        <v>43634</v>
      </c>
      <c r="AE5779" s="90">
        <v>43634</v>
      </c>
      <c r="AF5779" s="82">
        <v>0</v>
      </c>
      <c r="AG5779" s="84" t="s">
        <v>53</v>
      </c>
      <c r="AH5779" s="83">
        <v>0</v>
      </c>
      <c r="AI5779" s="89">
        <v>0</v>
      </c>
      <c r="AJ5779" s="89">
        <v>0</v>
      </c>
      <c r="AK5779" s="60" t="str">
        <f>+IF(Tabla1[[#This Row],[REQUEST_TY]]="SR MANTENIMIENTO CORRECTIVO", "EMERGENCIA", "OTROS")</f>
        <v>EMERGENCIA</v>
      </c>
      <c r="AL5779" s="6" t="str">
        <f>+_xlfn.IFS(Tabla1[[#This Row],[Veces obj]]&lt;=1,"0-1",Tabla1[[#This Row],[Veces obj]]&lt;=2,"1-2",Tabla1[[#This Row],[Veces obj]]&lt;=3,"2-3",TRUE,"&gt;3")</f>
        <v>0-1</v>
      </c>
      <c r="AM5779" s="60" t="str">
        <f>+_xlfn.IFS(MONTH(Tabla1[[#This Row],[MES]])&lt;=3,"Q1",MONTH(Tabla1[[#This Row],[MES]])&lt;=6,"Q2",MONTH(Tabla1[[#This Row],[MES]])&lt;=9,"Q3",TRUE,"Q4")</f>
        <v>Q2</v>
      </c>
      <c r="AN5779" s="15" t="str">
        <f>+IFERROR(VLOOKUP(Tabla1[[#This Row],[CUENTA]],CTAS[],2,0),"OTROS")</f>
        <v>OTROS</v>
      </c>
      <c r="AP5779" s="15" t="str">
        <f>+IFERROR(VLOOKUP(Tabla1[[#This Row],[EMPLEADO]],IS[],3,0),"OTROS")</f>
        <v>OTROS</v>
      </c>
      <c r="AQ5779" s="15" t="str">
        <f>+IFERROR(VLOOKUP(Tabla1[[#This Row],[EMPLEADO]],IS[[NÓMINA]:[INGENIERO]],2,0),"OTROS")</f>
        <v>OTROS</v>
      </c>
    </row>
    <row r="5780" spans="1:43" x14ac:dyDescent="0.25">
      <c r="A5780" s="28" t="s">
        <v>14528</v>
      </c>
      <c r="B5780" s="29">
        <v>1</v>
      </c>
      <c r="C5780" s="29" t="s">
        <v>15939</v>
      </c>
      <c r="D5780" s="30" t="s">
        <v>38</v>
      </c>
      <c r="E5780" s="31" t="s">
        <v>113</v>
      </c>
      <c r="F5780" s="31" t="s">
        <v>15940</v>
      </c>
      <c r="G5780" s="88" t="s">
        <v>15941</v>
      </c>
      <c r="H5780" s="29" t="s">
        <v>574</v>
      </c>
      <c r="I5780" s="32" t="s">
        <v>43</v>
      </c>
      <c r="J5780" s="29" t="s">
        <v>8</v>
      </c>
      <c r="K5780" s="33" t="s">
        <v>125</v>
      </c>
      <c r="L5780" s="33" t="s">
        <v>15942</v>
      </c>
      <c r="M5780" s="29" t="s">
        <v>15943</v>
      </c>
      <c r="N5780" s="29">
        <v>0</v>
      </c>
      <c r="O5780" s="29" t="s">
        <v>47</v>
      </c>
      <c r="P5780" s="33">
        <v>27</v>
      </c>
      <c r="Q5780" s="33" t="s">
        <v>62</v>
      </c>
      <c r="R5780" s="80" t="s">
        <v>49</v>
      </c>
      <c r="S5780" s="81" t="s">
        <v>50</v>
      </c>
      <c r="T5780" s="81" t="s">
        <v>51</v>
      </c>
      <c r="U5780" s="82" t="s">
        <v>154</v>
      </c>
      <c r="V5780" s="83">
        <v>0.6</v>
      </c>
      <c r="W5780" s="89">
        <v>429.00000000000006</v>
      </c>
      <c r="X5780" s="85">
        <v>1</v>
      </c>
      <c r="Y5780" s="86">
        <v>3.58</v>
      </c>
      <c r="Z5780" s="82">
        <v>5</v>
      </c>
      <c r="AA5780" s="87">
        <v>0.71599999999999997</v>
      </c>
      <c r="AB5780" s="83">
        <v>0</v>
      </c>
      <c r="AC5780" s="89">
        <v>0</v>
      </c>
      <c r="AD5780" s="90">
        <v>43634</v>
      </c>
      <c r="AE5780" s="90">
        <v>43634</v>
      </c>
      <c r="AF5780" s="82">
        <v>0</v>
      </c>
      <c r="AG5780" s="84" t="s">
        <v>53</v>
      </c>
      <c r="AH5780" s="83">
        <v>0</v>
      </c>
      <c r="AI5780" s="89">
        <v>0</v>
      </c>
      <c r="AJ5780" s="89">
        <v>0</v>
      </c>
      <c r="AK5780" s="60" t="str">
        <f>+IF(Tabla1[[#This Row],[REQUEST_TY]]="SR MANTENIMIENTO CORRECTIVO", "EMERGENCIA", "OTROS")</f>
        <v>EMERGENCIA</v>
      </c>
      <c r="AL5780" s="6" t="str">
        <f>+_xlfn.IFS(Tabla1[[#This Row],[Veces obj]]&lt;=1,"0-1",Tabla1[[#This Row],[Veces obj]]&lt;=2,"1-2",Tabla1[[#This Row],[Veces obj]]&lt;=3,"2-3",TRUE,"&gt;3")</f>
        <v>0-1</v>
      </c>
      <c r="AM5780" s="60" t="str">
        <f>+_xlfn.IFS(MONTH(Tabla1[[#This Row],[MES]])&lt;=3,"Q1",MONTH(Tabla1[[#This Row],[MES]])&lt;=6,"Q2",MONTH(Tabla1[[#This Row],[MES]])&lt;=9,"Q3",TRUE,"Q4")</f>
        <v>Q2</v>
      </c>
      <c r="AN5780" s="15" t="str">
        <f>+IFERROR(VLOOKUP(Tabla1[[#This Row],[CUENTA]],CTAS[],2,0),"OTROS")</f>
        <v>OTROS</v>
      </c>
      <c r="AP5780" s="15" t="str">
        <f>+IFERROR(VLOOKUP(Tabla1[[#This Row],[EMPLEADO]],IS[],3,0),"OTROS")</f>
        <v>OTROS</v>
      </c>
      <c r="AQ5780" s="15" t="str">
        <f>+IFERROR(VLOOKUP(Tabla1[[#This Row],[EMPLEADO]],IS[[NÓMINA]:[INGENIERO]],2,0),"OTROS")</f>
        <v>OTROS</v>
      </c>
    </row>
    <row r="5781" spans="1:43" x14ac:dyDescent="0.25">
      <c r="A5781" s="28" t="s">
        <v>14528</v>
      </c>
      <c r="B5781" s="29">
        <v>1</v>
      </c>
      <c r="C5781" s="29" t="s">
        <v>15944</v>
      </c>
      <c r="D5781" s="30" t="s">
        <v>38</v>
      </c>
      <c r="E5781" s="31" t="s">
        <v>1208</v>
      </c>
      <c r="F5781" s="31" t="s">
        <v>15945</v>
      </c>
      <c r="G5781" s="88" t="s">
        <v>7700</v>
      </c>
      <c r="H5781" s="29" t="s">
        <v>484</v>
      </c>
      <c r="I5781" s="32" t="s">
        <v>43</v>
      </c>
      <c r="J5781" s="29" t="s">
        <v>8</v>
      </c>
      <c r="K5781" s="33" t="s">
        <v>2300</v>
      </c>
      <c r="L5781" s="33" t="s">
        <v>4065</v>
      </c>
      <c r="M5781" s="29" t="s">
        <v>94</v>
      </c>
      <c r="N5781" s="29">
        <v>1</v>
      </c>
      <c r="O5781" s="29" t="s">
        <v>47</v>
      </c>
      <c r="P5781" s="33">
        <v>97</v>
      </c>
      <c r="Q5781" s="33" t="s">
        <v>48</v>
      </c>
      <c r="R5781" s="80" t="s">
        <v>153</v>
      </c>
      <c r="S5781" s="81" t="s">
        <v>50</v>
      </c>
      <c r="T5781" s="81" t="s">
        <v>51</v>
      </c>
      <c r="U5781" s="82" t="s">
        <v>52</v>
      </c>
      <c r="V5781" s="83">
        <v>1.05</v>
      </c>
      <c r="W5781" s="89">
        <v>0</v>
      </c>
      <c r="X5781" s="85">
        <v>1</v>
      </c>
      <c r="Y5781" s="86">
        <v>0</v>
      </c>
      <c r="Z5781" s="82">
        <v>5</v>
      </c>
      <c r="AA5781" s="87">
        <v>0</v>
      </c>
      <c r="AB5781" s="83">
        <v>0</v>
      </c>
      <c r="AC5781" s="89">
        <v>0</v>
      </c>
      <c r="AD5781" s="90">
        <v>43634</v>
      </c>
      <c r="AE5781" s="90">
        <v>43634</v>
      </c>
      <c r="AF5781" s="82">
        <v>0</v>
      </c>
      <c r="AG5781" s="84" t="s">
        <v>53</v>
      </c>
      <c r="AH5781" s="83">
        <v>0</v>
      </c>
      <c r="AI5781" s="89">
        <v>0</v>
      </c>
      <c r="AJ5781" s="89">
        <v>0</v>
      </c>
      <c r="AK5781" s="60" t="str">
        <f>+IF(Tabla1[[#This Row],[REQUEST_TY]]="SR MANTENIMIENTO CORRECTIVO", "EMERGENCIA", "OTROS")</f>
        <v>EMERGENCIA</v>
      </c>
      <c r="AL5781" s="6" t="str">
        <f>+_xlfn.IFS(Tabla1[[#This Row],[Veces obj]]&lt;=1,"0-1",Tabla1[[#This Row],[Veces obj]]&lt;=2,"1-2",Tabla1[[#This Row],[Veces obj]]&lt;=3,"2-3",TRUE,"&gt;3")</f>
        <v>0-1</v>
      </c>
      <c r="AM5781" s="60" t="str">
        <f>+_xlfn.IFS(MONTH(Tabla1[[#This Row],[MES]])&lt;=3,"Q1",MONTH(Tabla1[[#This Row],[MES]])&lt;=6,"Q2",MONTH(Tabla1[[#This Row],[MES]])&lt;=9,"Q3",TRUE,"Q4")</f>
        <v>Q2</v>
      </c>
      <c r="AN5781" s="15" t="str">
        <f>+IFERROR(VLOOKUP(Tabla1[[#This Row],[CUENTA]],CTAS[],2,0),"OTROS")</f>
        <v>OTROS</v>
      </c>
      <c r="AP5781" s="15" t="str">
        <f>+IFERROR(VLOOKUP(Tabla1[[#This Row],[EMPLEADO]],IS[],3,0),"OTROS")</f>
        <v>OTROS</v>
      </c>
      <c r="AQ5781" s="15" t="str">
        <f>+IFERROR(VLOOKUP(Tabla1[[#This Row],[EMPLEADO]],IS[[NÓMINA]:[INGENIERO]],2,0),"OTROS")</f>
        <v>OTROS</v>
      </c>
    </row>
    <row r="5782" spans="1:43" x14ac:dyDescent="0.25">
      <c r="A5782" s="28" t="s">
        <v>14528</v>
      </c>
      <c r="B5782" s="29">
        <v>1</v>
      </c>
      <c r="C5782" s="29" t="s">
        <v>15946</v>
      </c>
      <c r="D5782" s="30" t="s">
        <v>38</v>
      </c>
      <c r="E5782" s="31" t="s">
        <v>113</v>
      </c>
      <c r="F5782" s="31" t="s">
        <v>15947</v>
      </c>
      <c r="G5782" s="88" t="s">
        <v>15690</v>
      </c>
      <c r="H5782" s="29" t="s">
        <v>679</v>
      </c>
      <c r="I5782" s="32" t="s">
        <v>43</v>
      </c>
      <c r="J5782" s="29" t="s">
        <v>8</v>
      </c>
      <c r="K5782" s="33" t="s">
        <v>125</v>
      </c>
      <c r="L5782" s="33" t="s">
        <v>15691</v>
      </c>
      <c r="M5782" s="29" t="s">
        <v>1071</v>
      </c>
      <c r="N5782" s="29">
        <v>0</v>
      </c>
      <c r="O5782" s="29" t="s">
        <v>47</v>
      </c>
      <c r="P5782" s="33">
        <v>3</v>
      </c>
      <c r="Q5782" s="33" t="s">
        <v>388</v>
      </c>
      <c r="R5782" s="80" t="s">
        <v>49</v>
      </c>
      <c r="S5782" s="81" t="s">
        <v>50</v>
      </c>
      <c r="T5782" s="81" t="s">
        <v>51</v>
      </c>
      <c r="U5782" s="82" t="s">
        <v>641</v>
      </c>
      <c r="V5782" s="83">
        <v>0</v>
      </c>
      <c r="W5782" s="89">
        <v>0</v>
      </c>
      <c r="X5782" s="85">
        <v>1</v>
      </c>
      <c r="Y5782" s="86">
        <v>0.5</v>
      </c>
      <c r="Z5782" s="82">
        <v>5</v>
      </c>
      <c r="AA5782" s="87">
        <v>0.1</v>
      </c>
      <c r="AB5782" s="83">
        <v>0</v>
      </c>
      <c r="AC5782" s="89">
        <v>0</v>
      </c>
      <c r="AD5782" s="90">
        <v>43634</v>
      </c>
      <c r="AE5782" s="90">
        <v>43634</v>
      </c>
      <c r="AF5782" s="82">
        <v>0</v>
      </c>
      <c r="AG5782" s="84" t="s">
        <v>53</v>
      </c>
      <c r="AH5782" s="83">
        <v>0</v>
      </c>
      <c r="AI5782" s="89">
        <v>0</v>
      </c>
      <c r="AJ5782" s="89">
        <v>0</v>
      </c>
      <c r="AK5782" s="60" t="str">
        <f>+IF(Tabla1[[#This Row],[REQUEST_TY]]="SR MANTENIMIENTO CORRECTIVO", "EMERGENCIA", "OTROS")</f>
        <v>EMERGENCIA</v>
      </c>
      <c r="AL5782" s="6" t="str">
        <f>+_xlfn.IFS(Tabla1[[#This Row],[Veces obj]]&lt;=1,"0-1",Tabla1[[#This Row],[Veces obj]]&lt;=2,"1-2",Tabla1[[#This Row],[Veces obj]]&lt;=3,"2-3",TRUE,"&gt;3")</f>
        <v>0-1</v>
      </c>
      <c r="AM5782" s="60" t="str">
        <f>+_xlfn.IFS(MONTH(Tabla1[[#This Row],[MES]])&lt;=3,"Q1",MONTH(Tabla1[[#This Row],[MES]])&lt;=6,"Q2",MONTH(Tabla1[[#This Row],[MES]])&lt;=9,"Q3",TRUE,"Q4")</f>
        <v>Q2</v>
      </c>
      <c r="AN5782" s="15" t="str">
        <f>+IFERROR(VLOOKUP(Tabla1[[#This Row],[CUENTA]],CTAS[],2,0),"OTROS")</f>
        <v>OTROS</v>
      </c>
      <c r="AP5782" s="15" t="str">
        <f>+IFERROR(VLOOKUP(Tabla1[[#This Row],[EMPLEADO]],IS[],3,0),"OTROS")</f>
        <v>OTROS</v>
      </c>
      <c r="AQ5782" s="15" t="str">
        <f>+IFERROR(VLOOKUP(Tabla1[[#This Row],[EMPLEADO]],IS[[NÓMINA]:[INGENIERO]],2,0),"OTROS")</f>
        <v>OTROS</v>
      </c>
    </row>
    <row r="5783" spans="1:43" x14ac:dyDescent="0.25">
      <c r="A5783" s="28" t="s">
        <v>14528</v>
      </c>
      <c r="B5783" s="29">
        <v>1</v>
      </c>
      <c r="C5783" s="29" t="s">
        <v>15948</v>
      </c>
      <c r="D5783" s="30" t="s">
        <v>38</v>
      </c>
      <c r="E5783" s="31" t="s">
        <v>320</v>
      </c>
      <c r="F5783" s="31" t="s">
        <v>15949</v>
      </c>
      <c r="G5783" s="88" t="s">
        <v>8226</v>
      </c>
      <c r="H5783" s="29" t="s">
        <v>8227</v>
      </c>
      <c r="I5783" s="32" t="s">
        <v>43</v>
      </c>
      <c r="J5783" s="29" t="s">
        <v>8</v>
      </c>
      <c r="K5783" s="33" t="s">
        <v>528</v>
      </c>
      <c r="L5783" s="33" t="s">
        <v>8228</v>
      </c>
      <c r="M5783" s="29" t="s">
        <v>8229</v>
      </c>
      <c r="N5783" s="29">
        <v>1</v>
      </c>
      <c r="O5783" s="29" t="s">
        <v>47</v>
      </c>
      <c r="P5783" s="33">
        <v>69</v>
      </c>
      <c r="Q5783" s="33" t="s">
        <v>48</v>
      </c>
      <c r="R5783" s="80" t="s">
        <v>49</v>
      </c>
      <c r="S5783" s="81" t="s">
        <v>50</v>
      </c>
      <c r="T5783" s="81" t="s">
        <v>51</v>
      </c>
      <c r="U5783" s="82" t="s">
        <v>52</v>
      </c>
      <c r="V5783" s="83">
        <v>1.05</v>
      </c>
      <c r="W5783" s="89">
        <v>0</v>
      </c>
      <c r="X5783" s="85">
        <v>1</v>
      </c>
      <c r="Y5783" s="86">
        <v>0.37</v>
      </c>
      <c r="Z5783" s="82">
        <v>5</v>
      </c>
      <c r="AA5783" s="87">
        <v>7.3999999999999996E-2</v>
      </c>
      <c r="AB5783" s="83">
        <v>0</v>
      </c>
      <c r="AC5783" s="89">
        <v>0</v>
      </c>
      <c r="AD5783" s="90">
        <v>43634</v>
      </c>
      <c r="AE5783" s="90">
        <v>43634</v>
      </c>
      <c r="AF5783" s="82">
        <v>0</v>
      </c>
      <c r="AG5783" s="84" t="s">
        <v>53</v>
      </c>
      <c r="AH5783" s="83">
        <v>0</v>
      </c>
      <c r="AI5783" s="89">
        <v>0</v>
      </c>
      <c r="AJ5783" s="89">
        <v>0</v>
      </c>
      <c r="AK5783" s="60" t="str">
        <f>+IF(Tabla1[[#This Row],[REQUEST_TY]]="SR MANTENIMIENTO CORRECTIVO", "EMERGENCIA", "OTROS")</f>
        <v>EMERGENCIA</v>
      </c>
      <c r="AL5783" s="6" t="str">
        <f>+_xlfn.IFS(Tabla1[[#This Row],[Veces obj]]&lt;=1,"0-1",Tabla1[[#This Row],[Veces obj]]&lt;=2,"1-2",Tabla1[[#This Row],[Veces obj]]&lt;=3,"2-3",TRUE,"&gt;3")</f>
        <v>0-1</v>
      </c>
      <c r="AM5783" s="60" t="str">
        <f>+_xlfn.IFS(MONTH(Tabla1[[#This Row],[MES]])&lt;=3,"Q1",MONTH(Tabla1[[#This Row],[MES]])&lt;=6,"Q2",MONTH(Tabla1[[#This Row],[MES]])&lt;=9,"Q3",TRUE,"Q4")</f>
        <v>Q2</v>
      </c>
      <c r="AN5783" s="15" t="str">
        <f>+IFERROR(VLOOKUP(Tabla1[[#This Row],[CUENTA]],CTAS[],2,0),"OTROS")</f>
        <v>OTROS</v>
      </c>
      <c r="AP5783" s="15" t="str">
        <f>+IFERROR(VLOOKUP(Tabla1[[#This Row],[EMPLEADO]],IS[],3,0),"OTROS")</f>
        <v>OTROS</v>
      </c>
      <c r="AQ5783" s="15" t="str">
        <f>+IFERROR(VLOOKUP(Tabla1[[#This Row],[EMPLEADO]],IS[[NÓMINA]:[INGENIERO]],2,0),"OTROS")</f>
        <v>OTROS</v>
      </c>
    </row>
    <row r="5784" spans="1:43" x14ac:dyDescent="0.25">
      <c r="A5784" s="28" t="s">
        <v>14528</v>
      </c>
      <c r="B5784" s="29">
        <v>1</v>
      </c>
      <c r="C5784" s="29" t="s">
        <v>15950</v>
      </c>
      <c r="D5784" s="30" t="s">
        <v>38</v>
      </c>
      <c r="E5784" s="31" t="s">
        <v>226</v>
      </c>
      <c r="F5784" s="31" t="s">
        <v>15951</v>
      </c>
      <c r="G5784" s="88" t="s">
        <v>15952</v>
      </c>
      <c r="H5784" s="29" t="s">
        <v>101</v>
      </c>
      <c r="I5784" s="32" t="s">
        <v>43</v>
      </c>
      <c r="J5784" s="29" t="s">
        <v>8</v>
      </c>
      <c r="K5784" s="33" t="s">
        <v>144</v>
      </c>
      <c r="L5784" s="33" t="s">
        <v>639</v>
      </c>
      <c r="M5784" s="29" t="s">
        <v>640</v>
      </c>
      <c r="N5784" s="29">
        <v>0</v>
      </c>
      <c r="O5784" s="29" t="s">
        <v>105</v>
      </c>
      <c r="P5784" s="33">
        <v>2748</v>
      </c>
      <c r="Q5784" s="33" t="s">
        <v>48</v>
      </c>
      <c r="R5784" s="80" t="s">
        <v>153</v>
      </c>
      <c r="S5784" s="81" t="s">
        <v>50</v>
      </c>
      <c r="T5784" s="81" t="s">
        <v>51</v>
      </c>
      <c r="U5784" s="82" t="s">
        <v>52</v>
      </c>
      <c r="V5784" s="83">
        <v>1.05</v>
      </c>
      <c r="W5784" s="89">
        <v>491.40000000000003</v>
      </c>
      <c r="X5784" s="85">
        <v>1</v>
      </c>
      <c r="Y5784" s="86">
        <v>7.6</v>
      </c>
      <c r="Z5784" s="82">
        <v>5</v>
      </c>
      <c r="AA5784" s="87">
        <v>1.52</v>
      </c>
      <c r="AB5784" s="83">
        <v>0.13</v>
      </c>
      <c r="AC5784" s="89">
        <v>-60.84</v>
      </c>
      <c r="AD5784" s="90">
        <v>43634</v>
      </c>
      <c r="AE5784" s="90">
        <v>43634</v>
      </c>
      <c r="AF5784" s="82">
        <v>0</v>
      </c>
      <c r="AG5784" s="84" t="s">
        <v>53</v>
      </c>
      <c r="AH5784" s="83">
        <v>0</v>
      </c>
      <c r="AI5784" s="89">
        <v>0</v>
      </c>
      <c r="AJ5784" s="89">
        <v>0</v>
      </c>
      <c r="AK5784" s="60" t="str">
        <f>+IF(Tabla1[[#This Row],[REQUEST_TY]]="SR MANTENIMIENTO CORRECTIVO", "EMERGENCIA", "OTROS")</f>
        <v>EMERGENCIA</v>
      </c>
      <c r="AL5784" s="6" t="str">
        <f>+_xlfn.IFS(Tabla1[[#This Row],[Veces obj]]&lt;=1,"0-1",Tabla1[[#This Row],[Veces obj]]&lt;=2,"1-2",Tabla1[[#This Row],[Veces obj]]&lt;=3,"2-3",TRUE,"&gt;3")</f>
        <v>1-2</v>
      </c>
      <c r="AM5784" s="60" t="str">
        <f>+_xlfn.IFS(MONTH(Tabla1[[#This Row],[MES]])&lt;=3,"Q1",MONTH(Tabla1[[#This Row],[MES]])&lt;=6,"Q2",MONTH(Tabla1[[#This Row],[MES]])&lt;=9,"Q3",TRUE,"Q4")</f>
        <v>Q2</v>
      </c>
      <c r="AN5784" s="15" t="str">
        <f>+IFERROR(VLOOKUP(Tabla1[[#This Row],[CUENTA]],CTAS[],2,0),"OTROS")</f>
        <v>OTROS</v>
      </c>
      <c r="AP5784" s="15" t="str">
        <f>+IFERROR(VLOOKUP(Tabla1[[#This Row],[EMPLEADO]],IS[],3,0),"OTROS")</f>
        <v>OTROS</v>
      </c>
      <c r="AQ5784" s="15" t="str">
        <f>+IFERROR(VLOOKUP(Tabla1[[#This Row],[EMPLEADO]],IS[[NÓMINA]:[INGENIERO]],2,0),"OTROS")</f>
        <v>OTROS</v>
      </c>
    </row>
    <row r="5785" spans="1:43" x14ac:dyDescent="0.25">
      <c r="A5785" s="28" t="s">
        <v>14528</v>
      </c>
      <c r="B5785" s="29">
        <v>1</v>
      </c>
      <c r="C5785" s="29" t="s">
        <v>15953</v>
      </c>
      <c r="D5785" s="30" t="s">
        <v>38</v>
      </c>
      <c r="E5785" s="31" t="s">
        <v>76</v>
      </c>
      <c r="F5785" s="31" t="s">
        <v>15954</v>
      </c>
      <c r="G5785" s="88" t="s">
        <v>2188</v>
      </c>
      <c r="H5785" s="29" t="s">
        <v>58</v>
      </c>
      <c r="I5785" s="32" t="s">
        <v>43</v>
      </c>
      <c r="J5785" s="29" t="s">
        <v>8</v>
      </c>
      <c r="K5785" s="33" t="s">
        <v>59</v>
      </c>
      <c r="L5785" s="33" t="s">
        <v>137</v>
      </c>
      <c r="M5785" s="29" t="s">
        <v>61</v>
      </c>
      <c r="N5785" s="29">
        <v>0</v>
      </c>
      <c r="O5785" s="29" t="s">
        <v>47</v>
      </c>
      <c r="P5785" s="33">
        <v>36</v>
      </c>
      <c r="Q5785" s="33" t="s">
        <v>82</v>
      </c>
      <c r="R5785" s="80" t="s">
        <v>63</v>
      </c>
      <c r="S5785" s="81" t="s">
        <v>64</v>
      </c>
      <c r="T5785" s="81" t="s">
        <v>51</v>
      </c>
      <c r="U5785" s="82" t="s">
        <v>83</v>
      </c>
      <c r="V5785" s="83">
        <v>1.05</v>
      </c>
      <c r="W5785" s="89">
        <v>1433.25</v>
      </c>
      <c r="X5785" s="85">
        <v>1</v>
      </c>
      <c r="Y5785" s="86">
        <v>1.98</v>
      </c>
      <c r="Z5785" s="82">
        <v>5</v>
      </c>
      <c r="AA5785" s="87">
        <v>0.39600000000000002</v>
      </c>
      <c r="AB5785" s="83">
        <v>0</v>
      </c>
      <c r="AC5785" s="89">
        <v>0</v>
      </c>
      <c r="AD5785" s="90">
        <v>43634</v>
      </c>
      <c r="AE5785" s="90">
        <v>43634</v>
      </c>
      <c r="AF5785" s="82">
        <v>0</v>
      </c>
      <c r="AG5785" s="84" t="s">
        <v>53</v>
      </c>
      <c r="AH5785" s="83">
        <v>0</v>
      </c>
      <c r="AI5785" s="89">
        <v>0</v>
      </c>
      <c r="AJ5785" s="89">
        <v>0</v>
      </c>
      <c r="AK5785" s="60" t="str">
        <f>+IF(Tabla1[[#This Row],[REQUEST_TY]]="SR MANTENIMIENTO CORRECTIVO", "EMERGENCIA", "OTROS")</f>
        <v>EMERGENCIA</v>
      </c>
      <c r="AL5785" s="6" t="str">
        <f>+_xlfn.IFS(Tabla1[[#This Row],[Veces obj]]&lt;=1,"0-1",Tabla1[[#This Row],[Veces obj]]&lt;=2,"1-2",Tabla1[[#This Row],[Veces obj]]&lt;=3,"2-3",TRUE,"&gt;3")</f>
        <v>0-1</v>
      </c>
      <c r="AM5785" s="60" t="str">
        <f>+_xlfn.IFS(MONTH(Tabla1[[#This Row],[MES]])&lt;=3,"Q1",MONTH(Tabla1[[#This Row],[MES]])&lt;=6,"Q2",MONTH(Tabla1[[#This Row],[MES]])&lt;=9,"Q3",TRUE,"Q4")</f>
        <v>Q2</v>
      </c>
      <c r="AN5785" s="15" t="str">
        <f>+IFERROR(VLOOKUP(Tabla1[[#This Row],[CUENTA]],CTAS[],2,0),"OTROS")</f>
        <v>OTROS</v>
      </c>
      <c r="AP5785" s="15" t="str">
        <f>+IFERROR(VLOOKUP(Tabla1[[#This Row],[EMPLEADO]],IS[],3,0),"OTROS")</f>
        <v>OTROS</v>
      </c>
      <c r="AQ5785" s="15" t="str">
        <f>+IFERROR(VLOOKUP(Tabla1[[#This Row],[EMPLEADO]],IS[[NÓMINA]:[INGENIERO]],2,0),"OTROS")</f>
        <v>OTROS</v>
      </c>
    </row>
    <row r="5786" spans="1:43" x14ac:dyDescent="0.25">
      <c r="A5786" s="28" t="s">
        <v>14528</v>
      </c>
      <c r="B5786" s="29">
        <v>1</v>
      </c>
      <c r="C5786" s="29" t="s">
        <v>15955</v>
      </c>
      <c r="D5786" s="30" t="s">
        <v>38</v>
      </c>
      <c r="E5786" s="31" t="s">
        <v>39</v>
      </c>
      <c r="F5786" s="31" t="s">
        <v>15956</v>
      </c>
      <c r="G5786" s="88" t="s">
        <v>10313</v>
      </c>
      <c r="H5786" s="29" t="s">
        <v>592</v>
      </c>
      <c r="I5786" s="32" t="s">
        <v>43</v>
      </c>
      <c r="J5786" s="29" t="s">
        <v>8</v>
      </c>
      <c r="K5786" s="33" t="s">
        <v>3698</v>
      </c>
      <c r="L5786" s="33" t="s">
        <v>10314</v>
      </c>
      <c r="M5786" s="29" t="s">
        <v>2845</v>
      </c>
      <c r="N5786" s="29">
        <v>1</v>
      </c>
      <c r="O5786" s="29" t="s">
        <v>47</v>
      </c>
      <c r="P5786" s="33">
        <v>75</v>
      </c>
      <c r="Q5786" s="33" t="s">
        <v>48</v>
      </c>
      <c r="R5786" s="80" t="s">
        <v>49</v>
      </c>
      <c r="S5786" s="81" t="s">
        <v>50</v>
      </c>
      <c r="T5786" s="81" t="s">
        <v>208</v>
      </c>
      <c r="U5786" s="82" t="s">
        <v>52</v>
      </c>
      <c r="V5786" s="83">
        <v>1.05</v>
      </c>
      <c r="W5786" s="89">
        <v>0</v>
      </c>
      <c r="X5786" s="85">
        <v>1</v>
      </c>
      <c r="Y5786" s="86">
        <v>5.57</v>
      </c>
      <c r="Z5786" s="82">
        <v>9</v>
      </c>
      <c r="AA5786" s="87">
        <v>0.61888888888888893</v>
      </c>
      <c r="AB5786" s="83">
        <v>0</v>
      </c>
      <c r="AC5786" s="89">
        <v>0</v>
      </c>
      <c r="AD5786" s="90">
        <v>43634</v>
      </c>
      <c r="AE5786" s="90">
        <v>43634</v>
      </c>
      <c r="AF5786" s="82">
        <v>0</v>
      </c>
      <c r="AG5786" s="84" t="s">
        <v>53</v>
      </c>
      <c r="AH5786" s="83">
        <v>0</v>
      </c>
      <c r="AI5786" s="89">
        <v>0</v>
      </c>
      <c r="AJ5786" s="89">
        <v>0</v>
      </c>
      <c r="AK5786" s="60" t="str">
        <f>+IF(Tabla1[[#This Row],[REQUEST_TY]]="SR MANTENIMIENTO CORRECTIVO", "EMERGENCIA", "OTROS")</f>
        <v>EMERGENCIA</v>
      </c>
      <c r="AL5786" s="6" t="str">
        <f>+_xlfn.IFS(Tabla1[[#This Row],[Veces obj]]&lt;=1,"0-1",Tabla1[[#This Row],[Veces obj]]&lt;=2,"1-2",Tabla1[[#This Row],[Veces obj]]&lt;=3,"2-3",TRUE,"&gt;3")</f>
        <v>0-1</v>
      </c>
      <c r="AM5786" s="60" t="str">
        <f>+_xlfn.IFS(MONTH(Tabla1[[#This Row],[MES]])&lt;=3,"Q1",MONTH(Tabla1[[#This Row],[MES]])&lt;=6,"Q2",MONTH(Tabla1[[#This Row],[MES]])&lt;=9,"Q3",TRUE,"Q4")</f>
        <v>Q2</v>
      </c>
      <c r="AN5786" s="15" t="str">
        <f>+IFERROR(VLOOKUP(Tabla1[[#This Row],[CUENTA]],CTAS[],2,0),"OTROS")</f>
        <v>OTROS</v>
      </c>
      <c r="AP5786" s="15" t="str">
        <f>+IFERROR(VLOOKUP(Tabla1[[#This Row],[EMPLEADO]],IS[],3,0),"OTROS")</f>
        <v>CHIHUAHUA</v>
      </c>
      <c r="AQ5786" s="15" t="str">
        <f>+IFERROR(VLOOKUP(Tabla1[[#This Row],[EMPLEADO]],IS[[NÓMINA]:[INGENIERO]],2,0),"OTROS")</f>
        <v>VICTOR MENDEZ</v>
      </c>
    </row>
    <row r="5787" spans="1:43" x14ac:dyDescent="0.25">
      <c r="A5787" s="28" t="s">
        <v>14528</v>
      </c>
      <c r="B5787" s="29">
        <v>1</v>
      </c>
      <c r="C5787" s="29" t="s">
        <v>15957</v>
      </c>
      <c r="D5787" s="30" t="s">
        <v>38</v>
      </c>
      <c r="E5787" s="31" t="s">
        <v>4018</v>
      </c>
      <c r="F5787" s="31" t="s">
        <v>15958</v>
      </c>
      <c r="G5787" s="88" t="s">
        <v>4020</v>
      </c>
      <c r="H5787" s="29" t="s">
        <v>471</v>
      </c>
      <c r="I5787" s="32" t="s">
        <v>43</v>
      </c>
      <c r="J5787" s="29" t="s">
        <v>8</v>
      </c>
      <c r="K5787" s="33" t="s">
        <v>102</v>
      </c>
      <c r="L5787" s="33" t="s">
        <v>376</v>
      </c>
      <c r="M5787" s="29" t="s">
        <v>310</v>
      </c>
      <c r="N5787" s="29">
        <v>0</v>
      </c>
      <c r="O5787" s="29" t="s">
        <v>47</v>
      </c>
      <c r="P5787" s="33">
        <v>6</v>
      </c>
      <c r="Q5787" s="33" t="s">
        <v>207</v>
      </c>
      <c r="R5787" s="80" t="s">
        <v>138</v>
      </c>
      <c r="S5787" s="81" t="s">
        <v>139</v>
      </c>
      <c r="T5787" s="81" t="s">
        <v>51</v>
      </c>
      <c r="U5787" s="82" t="s">
        <v>879</v>
      </c>
      <c r="V5787" s="83">
        <v>0.6</v>
      </c>
      <c r="W5787" s="89">
        <v>943.80000000000007</v>
      </c>
      <c r="X5787" s="85">
        <v>1</v>
      </c>
      <c r="Y5787" s="86">
        <v>1</v>
      </c>
      <c r="Z5787" s="82">
        <v>4</v>
      </c>
      <c r="AA5787" s="87">
        <v>0.25</v>
      </c>
      <c r="AB5787" s="83">
        <v>0</v>
      </c>
      <c r="AC5787" s="89">
        <v>0</v>
      </c>
      <c r="AD5787" s="90">
        <v>43634</v>
      </c>
      <c r="AE5787" s="90">
        <v>43634</v>
      </c>
      <c r="AF5787" s="82">
        <v>0</v>
      </c>
      <c r="AG5787" s="84" t="s">
        <v>53</v>
      </c>
      <c r="AH5787" s="83">
        <v>0</v>
      </c>
      <c r="AI5787" s="89">
        <v>0</v>
      </c>
      <c r="AJ5787" s="89">
        <v>0</v>
      </c>
      <c r="AK5787" s="60" t="str">
        <f>+IF(Tabla1[[#This Row],[REQUEST_TY]]="SR MANTENIMIENTO CORRECTIVO", "EMERGENCIA", "OTROS")</f>
        <v>EMERGENCIA</v>
      </c>
      <c r="AL5787" s="6" t="str">
        <f>+_xlfn.IFS(Tabla1[[#This Row],[Veces obj]]&lt;=1,"0-1",Tabla1[[#This Row],[Veces obj]]&lt;=2,"1-2",Tabla1[[#This Row],[Veces obj]]&lt;=3,"2-3",TRUE,"&gt;3")</f>
        <v>0-1</v>
      </c>
      <c r="AM5787" s="60" t="str">
        <f>+_xlfn.IFS(MONTH(Tabla1[[#This Row],[MES]])&lt;=3,"Q1",MONTH(Tabla1[[#This Row],[MES]])&lt;=6,"Q2",MONTH(Tabla1[[#This Row],[MES]])&lt;=9,"Q3",TRUE,"Q4")</f>
        <v>Q2</v>
      </c>
      <c r="AN5787" s="15" t="str">
        <f>+IFERROR(VLOOKUP(Tabla1[[#This Row],[CUENTA]],CTAS[],2,0),"OTROS")</f>
        <v>OTROS</v>
      </c>
      <c r="AP5787" s="15" t="str">
        <f>+IFERROR(VLOOKUP(Tabla1[[#This Row],[EMPLEADO]],IS[],3,0),"OTROS")</f>
        <v>OTROS</v>
      </c>
      <c r="AQ5787" s="15" t="str">
        <f>+IFERROR(VLOOKUP(Tabla1[[#This Row],[EMPLEADO]],IS[[NÓMINA]:[INGENIERO]],2,0),"OTROS")</f>
        <v>OTROS</v>
      </c>
    </row>
    <row r="5788" spans="1:43" x14ac:dyDescent="0.25">
      <c r="A5788" s="28" t="s">
        <v>14528</v>
      </c>
      <c r="B5788" s="29">
        <v>1</v>
      </c>
      <c r="C5788" s="29" t="s">
        <v>15959</v>
      </c>
      <c r="D5788" s="30" t="s">
        <v>38</v>
      </c>
      <c r="E5788" s="31" t="s">
        <v>2243</v>
      </c>
      <c r="F5788" s="31" t="s">
        <v>15960</v>
      </c>
      <c r="G5788" s="88" t="s">
        <v>2245</v>
      </c>
      <c r="H5788" s="29" t="s">
        <v>136</v>
      </c>
      <c r="I5788" s="32" t="s">
        <v>43</v>
      </c>
      <c r="J5788" s="29" t="s">
        <v>8</v>
      </c>
      <c r="K5788" s="33" t="s">
        <v>2246</v>
      </c>
      <c r="L5788" s="33" t="s">
        <v>2247</v>
      </c>
      <c r="M5788" s="29" t="s">
        <v>736</v>
      </c>
      <c r="N5788" s="29">
        <v>0</v>
      </c>
      <c r="O5788" s="29" t="s">
        <v>47</v>
      </c>
      <c r="P5788" s="33">
        <v>29</v>
      </c>
      <c r="Q5788" s="33" t="s">
        <v>62</v>
      </c>
      <c r="R5788" s="80" t="s">
        <v>440</v>
      </c>
      <c r="S5788" s="81" t="s">
        <v>139</v>
      </c>
      <c r="T5788" s="81" t="s">
        <v>51</v>
      </c>
      <c r="U5788" s="82" t="s">
        <v>262</v>
      </c>
      <c r="V5788" s="83">
        <v>1.05</v>
      </c>
      <c r="W5788" s="89">
        <v>1651.6500000000003</v>
      </c>
      <c r="X5788" s="85">
        <v>1</v>
      </c>
      <c r="Y5788" s="86">
        <v>1.43</v>
      </c>
      <c r="Z5788" s="82">
        <v>4</v>
      </c>
      <c r="AA5788" s="87">
        <v>0.35749999999999998</v>
      </c>
      <c r="AB5788" s="83">
        <v>0</v>
      </c>
      <c r="AC5788" s="89">
        <v>0</v>
      </c>
      <c r="AD5788" s="90">
        <v>43634</v>
      </c>
      <c r="AE5788" s="90">
        <v>43634</v>
      </c>
      <c r="AF5788" s="82">
        <v>0</v>
      </c>
      <c r="AG5788" s="84" t="s">
        <v>53</v>
      </c>
      <c r="AH5788" s="83">
        <v>0</v>
      </c>
      <c r="AI5788" s="89">
        <v>0</v>
      </c>
      <c r="AJ5788" s="89">
        <v>0</v>
      </c>
      <c r="AK5788" s="60" t="str">
        <f>+IF(Tabla1[[#This Row],[REQUEST_TY]]="SR MANTENIMIENTO CORRECTIVO", "EMERGENCIA", "OTROS")</f>
        <v>EMERGENCIA</v>
      </c>
      <c r="AL5788" s="6" t="str">
        <f>+_xlfn.IFS(Tabla1[[#This Row],[Veces obj]]&lt;=1,"0-1",Tabla1[[#This Row],[Veces obj]]&lt;=2,"1-2",Tabla1[[#This Row],[Veces obj]]&lt;=3,"2-3",TRUE,"&gt;3")</f>
        <v>0-1</v>
      </c>
      <c r="AM5788" s="60" t="str">
        <f>+_xlfn.IFS(MONTH(Tabla1[[#This Row],[MES]])&lt;=3,"Q1",MONTH(Tabla1[[#This Row],[MES]])&lt;=6,"Q2",MONTH(Tabla1[[#This Row],[MES]])&lt;=9,"Q3",TRUE,"Q4")</f>
        <v>Q2</v>
      </c>
      <c r="AN5788" s="15" t="str">
        <f>+IFERROR(VLOOKUP(Tabla1[[#This Row],[CUENTA]],CTAS[],2,0),"OTROS")</f>
        <v>OTROS</v>
      </c>
      <c r="AP5788" s="15" t="str">
        <f>+IFERROR(VLOOKUP(Tabla1[[#This Row],[EMPLEADO]],IS[],3,0),"OTROS")</f>
        <v>OTROS</v>
      </c>
      <c r="AQ5788" s="15" t="str">
        <f>+IFERROR(VLOOKUP(Tabla1[[#This Row],[EMPLEADO]],IS[[NÓMINA]:[INGENIERO]],2,0),"OTROS")</f>
        <v>OTROS</v>
      </c>
    </row>
    <row r="5789" spans="1:43" x14ac:dyDescent="0.25">
      <c r="A5789" s="28" t="s">
        <v>14528</v>
      </c>
      <c r="B5789" s="29">
        <v>1</v>
      </c>
      <c r="C5789" s="29" t="s">
        <v>15961</v>
      </c>
      <c r="D5789" s="30" t="s">
        <v>38</v>
      </c>
      <c r="E5789" s="31" t="s">
        <v>604</v>
      </c>
      <c r="F5789" s="31" t="s">
        <v>15962</v>
      </c>
      <c r="G5789" s="88" t="s">
        <v>11024</v>
      </c>
      <c r="H5789" s="29" t="s">
        <v>740</v>
      </c>
      <c r="I5789" s="32" t="s">
        <v>43</v>
      </c>
      <c r="J5789" s="29" t="s">
        <v>8</v>
      </c>
      <c r="K5789" s="33" t="s">
        <v>741</v>
      </c>
      <c r="L5789" s="33" t="s">
        <v>742</v>
      </c>
      <c r="M5789" s="29" t="s">
        <v>743</v>
      </c>
      <c r="N5789" s="29">
        <v>0</v>
      </c>
      <c r="O5789" s="29" t="s">
        <v>47</v>
      </c>
      <c r="P5789" s="33">
        <v>5</v>
      </c>
      <c r="Q5789" s="33" t="s">
        <v>207</v>
      </c>
      <c r="R5789" s="80" t="s">
        <v>63</v>
      </c>
      <c r="S5789" s="81" t="s">
        <v>64</v>
      </c>
      <c r="T5789" s="81" t="s">
        <v>51</v>
      </c>
      <c r="U5789" s="82" t="s">
        <v>209</v>
      </c>
      <c r="V5789" s="83">
        <v>0</v>
      </c>
      <c r="W5789" s="89">
        <v>0</v>
      </c>
      <c r="X5789" s="85">
        <v>1</v>
      </c>
      <c r="Y5789" s="86">
        <v>2.1</v>
      </c>
      <c r="Z5789" s="82">
        <v>5</v>
      </c>
      <c r="AA5789" s="87">
        <v>0.42000000000000004</v>
      </c>
      <c r="AB5789" s="83">
        <v>0</v>
      </c>
      <c r="AC5789" s="89">
        <v>0</v>
      </c>
      <c r="AD5789" s="90">
        <v>43634</v>
      </c>
      <c r="AE5789" s="90">
        <v>43634</v>
      </c>
      <c r="AF5789" s="82">
        <v>0</v>
      </c>
      <c r="AG5789" s="84" t="s">
        <v>53</v>
      </c>
      <c r="AH5789" s="83">
        <v>0</v>
      </c>
      <c r="AI5789" s="89">
        <v>0</v>
      </c>
      <c r="AJ5789" s="89">
        <v>0</v>
      </c>
      <c r="AK5789" s="60" t="str">
        <f>+IF(Tabla1[[#This Row],[REQUEST_TY]]="SR MANTENIMIENTO CORRECTIVO", "EMERGENCIA", "OTROS")</f>
        <v>EMERGENCIA</v>
      </c>
      <c r="AL5789" s="6" t="str">
        <f>+_xlfn.IFS(Tabla1[[#This Row],[Veces obj]]&lt;=1,"0-1",Tabla1[[#This Row],[Veces obj]]&lt;=2,"1-2",Tabla1[[#This Row],[Veces obj]]&lt;=3,"2-3",TRUE,"&gt;3")</f>
        <v>0-1</v>
      </c>
      <c r="AM5789" s="60" t="str">
        <f>+_xlfn.IFS(MONTH(Tabla1[[#This Row],[MES]])&lt;=3,"Q1",MONTH(Tabla1[[#This Row],[MES]])&lt;=6,"Q2",MONTH(Tabla1[[#This Row],[MES]])&lt;=9,"Q3",TRUE,"Q4")</f>
        <v>Q2</v>
      </c>
      <c r="AN5789" s="15" t="str">
        <f>+IFERROR(VLOOKUP(Tabla1[[#This Row],[CUENTA]],CTAS[],2,0),"OTROS")</f>
        <v>OTROS</v>
      </c>
      <c r="AP5789" s="15" t="str">
        <f>+IFERROR(VLOOKUP(Tabla1[[#This Row],[EMPLEADO]],IS[],3,0),"OTROS")</f>
        <v>OTROS</v>
      </c>
      <c r="AQ5789" s="15" t="str">
        <f>+IFERROR(VLOOKUP(Tabla1[[#This Row],[EMPLEADO]],IS[[NÓMINA]:[INGENIERO]],2,0),"OTROS")</f>
        <v>OTROS</v>
      </c>
    </row>
    <row r="5790" spans="1:43" x14ac:dyDescent="0.25">
      <c r="A5790" s="28" t="s">
        <v>14528</v>
      </c>
      <c r="B5790" s="29">
        <v>1</v>
      </c>
      <c r="C5790" s="29" t="s">
        <v>15963</v>
      </c>
      <c r="D5790" s="30" t="s">
        <v>38</v>
      </c>
      <c r="E5790" s="31" t="s">
        <v>2312</v>
      </c>
      <c r="F5790" s="31" t="s">
        <v>15964</v>
      </c>
      <c r="G5790" s="88" t="s">
        <v>3957</v>
      </c>
      <c r="H5790" s="29" t="s">
        <v>1211</v>
      </c>
      <c r="I5790" s="32" t="s">
        <v>43</v>
      </c>
      <c r="J5790" s="29" t="s">
        <v>8</v>
      </c>
      <c r="K5790" s="33" t="s">
        <v>117</v>
      </c>
      <c r="L5790" s="33" t="s">
        <v>3958</v>
      </c>
      <c r="M5790" s="29" t="s">
        <v>2809</v>
      </c>
      <c r="N5790" s="29">
        <v>0</v>
      </c>
      <c r="O5790" s="29" t="s">
        <v>47</v>
      </c>
      <c r="P5790" s="33">
        <v>49</v>
      </c>
      <c r="Q5790" s="33" t="s">
        <v>82</v>
      </c>
      <c r="R5790" s="80" t="s">
        <v>49</v>
      </c>
      <c r="S5790" s="81" t="s">
        <v>50</v>
      </c>
      <c r="T5790" s="81" t="s">
        <v>51</v>
      </c>
      <c r="U5790" s="82" t="s">
        <v>120</v>
      </c>
      <c r="V5790" s="83">
        <v>0.8</v>
      </c>
      <c r="W5790" s="89">
        <v>572.00000000000011</v>
      </c>
      <c r="X5790" s="85">
        <v>1</v>
      </c>
      <c r="Y5790" s="86">
        <v>1.87</v>
      </c>
      <c r="Z5790" s="82">
        <v>5</v>
      </c>
      <c r="AA5790" s="87">
        <v>0.374</v>
      </c>
      <c r="AB5790" s="83">
        <v>0</v>
      </c>
      <c r="AC5790" s="89">
        <v>0</v>
      </c>
      <c r="AD5790" s="90">
        <v>43634</v>
      </c>
      <c r="AE5790" s="90">
        <v>43634</v>
      </c>
      <c r="AF5790" s="82">
        <v>0</v>
      </c>
      <c r="AG5790" s="84" t="s">
        <v>53</v>
      </c>
      <c r="AH5790" s="83">
        <v>0</v>
      </c>
      <c r="AI5790" s="89">
        <v>0</v>
      </c>
      <c r="AJ5790" s="89">
        <v>0</v>
      </c>
      <c r="AK5790" s="60" t="str">
        <f>+IF(Tabla1[[#This Row],[REQUEST_TY]]="SR MANTENIMIENTO CORRECTIVO", "EMERGENCIA", "OTROS")</f>
        <v>EMERGENCIA</v>
      </c>
      <c r="AL5790" s="6" t="str">
        <f>+_xlfn.IFS(Tabla1[[#This Row],[Veces obj]]&lt;=1,"0-1",Tabla1[[#This Row],[Veces obj]]&lt;=2,"1-2",Tabla1[[#This Row],[Veces obj]]&lt;=3,"2-3",TRUE,"&gt;3")</f>
        <v>0-1</v>
      </c>
      <c r="AM5790" s="60" t="str">
        <f>+_xlfn.IFS(MONTH(Tabla1[[#This Row],[MES]])&lt;=3,"Q1",MONTH(Tabla1[[#This Row],[MES]])&lt;=6,"Q2",MONTH(Tabla1[[#This Row],[MES]])&lt;=9,"Q3",TRUE,"Q4")</f>
        <v>Q2</v>
      </c>
      <c r="AN5790" s="15" t="str">
        <f>+IFERROR(VLOOKUP(Tabla1[[#This Row],[CUENTA]],CTAS[],2,0),"OTROS")</f>
        <v>OTROS</v>
      </c>
      <c r="AP5790" s="15" t="str">
        <f>+IFERROR(VLOOKUP(Tabla1[[#This Row],[EMPLEADO]],IS[],3,0),"OTROS")</f>
        <v>OTROS</v>
      </c>
      <c r="AQ5790" s="15" t="str">
        <f>+IFERROR(VLOOKUP(Tabla1[[#This Row],[EMPLEADO]],IS[[NÓMINA]:[INGENIERO]],2,0),"OTROS")</f>
        <v>OTROS</v>
      </c>
    </row>
    <row r="5791" spans="1:43" x14ac:dyDescent="0.25">
      <c r="A5791" s="28" t="s">
        <v>14528</v>
      </c>
      <c r="B5791" s="29">
        <v>1</v>
      </c>
      <c r="C5791" s="29" t="s">
        <v>15965</v>
      </c>
      <c r="D5791" s="30" t="s">
        <v>38</v>
      </c>
      <c r="E5791" s="31" t="s">
        <v>258</v>
      </c>
      <c r="F5791" s="31" t="s">
        <v>15966</v>
      </c>
      <c r="G5791" s="88" t="s">
        <v>4415</v>
      </c>
      <c r="H5791" s="29" t="s">
        <v>471</v>
      </c>
      <c r="I5791" s="32" t="s">
        <v>43</v>
      </c>
      <c r="J5791" s="29" t="s">
        <v>8</v>
      </c>
      <c r="K5791" s="33" t="s">
        <v>102</v>
      </c>
      <c r="L5791" s="33" t="s">
        <v>376</v>
      </c>
      <c r="M5791" s="29" t="s">
        <v>310</v>
      </c>
      <c r="N5791" s="29">
        <v>0</v>
      </c>
      <c r="O5791" s="29" t="s">
        <v>47</v>
      </c>
      <c r="P5791" s="33">
        <v>20</v>
      </c>
      <c r="Q5791" s="33" t="s">
        <v>62</v>
      </c>
      <c r="R5791" s="80" t="s">
        <v>138</v>
      </c>
      <c r="S5791" s="81" t="s">
        <v>139</v>
      </c>
      <c r="T5791" s="81" t="s">
        <v>51</v>
      </c>
      <c r="U5791" s="82" t="s">
        <v>262</v>
      </c>
      <c r="V5791" s="83">
        <v>1.05</v>
      </c>
      <c r="W5791" s="89">
        <v>1651.6500000000003</v>
      </c>
      <c r="X5791" s="85">
        <v>1</v>
      </c>
      <c r="Y5791" s="86">
        <v>2.12</v>
      </c>
      <c r="Z5791" s="82">
        <v>4</v>
      </c>
      <c r="AA5791" s="87">
        <v>0.53</v>
      </c>
      <c r="AB5791" s="83">
        <v>0</v>
      </c>
      <c r="AC5791" s="89">
        <v>0</v>
      </c>
      <c r="AD5791" s="90">
        <v>43634</v>
      </c>
      <c r="AE5791" s="90">
        <v>43634</v>
      </c>
      <c r="AF5791" s="82">
        <v>0</v>
      </c>
      <c r="AG5791" s="84" t="s">
        <v>53</v>
      </c>
      <c r="AH5791" s="83">
        <v>0</v>
      </c>
      <c r="AI5791" s="89">
        <v>0</v>
      </c>
      <c r="AJ5791" s="89">
        <v>0</v>
      </c>
      <c r="AK5791" s="60" t="str">
        <f>+IF(Tabla1[[#This Row],[REQUEST_TY]]="SR MANTENIMIENTO CORRECTIVO", "EMERGENCIA", "OTROS")</f>
        <v>EMERGENCIA</v>
      </c>
      <c r="AL5791" s="6" t="str">
        <f>+_xlfn.IFS(Tabla1[[#This Row],[Veces obj]]&lt;=1,"0-1",Tabla1[[#This Row],[Veces obj]]&lt;=2,"1-2",Tabla1[[#This Row],[Veces obj]]&lt;=3,"2-3",TRUE,"&gt;3")</f>
        <v>0-1</v>
      </c>
      <c r="AM5791" s="60" t="str">
        <f>+_xlfn.IFS(MONTH(Tabla1[[#This Row],[MES]])&lt;=3,"Q1",MONTH(Tabla1[[#This Row],[MES]])&lt;=6,"Q2",MONTH(Tabla1[[#This Row],[MES]])&lt;=9,"Q3",TRUE,"Q4")</f>
        <v>Q2</v>
      </c>
      <c r="AN5791" s="15" t="str">
        <f>+IFERROR(VLOOKUP(Tabla1[[#This Row],[CUENTA]],CTAS[],2,0),"OTROS")</f>
        <v>OTROS</v>
      </c>
      <c r="AP5791" s="15" t="str">
        <f>+IFERROR(VLOOKUP(Tabla1[[#This Row],[EMPLEADO]],IS[],3,0),"OTROS")</f>
        <v>OTROS</v>
      </c>
      <c r="AQ5791" s="15" t="str">
        <f>+IFERROR(VLOOKUP(Tabla1[[#This Row],[EMPLEADO]],IS[[NÓMINA]:[INGENIERO]],2,0),"OTROS")</f>
        <v>OTROS</v>
      </c>
    </row>
    <row r="5792" spans="1:43" x14ac:dyDescent="0.25">
      <c r="A5792" s="28" t="s">
        <v>14528</v>
      </c>
      <c r="B5792" s="29">
        <v>1</v>
      </c>
      <c r="C5792" s="29" t="s">
        <v>15967</v>
      </c>
      <c r="D5792" s="30" t="s">
        <v>38</v>
      </c>
      <c r="E5792" s="31" t="s">
        <v>2380</v>
      </c>
      <c r="F5792" s="31" t="s">
        <v>15968</v>
      </c>
      <c r="G5792" s="88" t="s">
        <v>2382</v>
      </c>
      <c r="H5792" s="29" t="s">
        <v>116</v>
      </c>
      <c r="I5792" s="32" t="s">
        <v>43</v>
      </c>
      <c r="J5792" s="29" t="s">
        <v>8</v>
      </c>
      <c r="K5792" s="33" t="s">
        <v>438</v>
      </c>
      <c r="L5792" s="33" t="s">
        <v>2383</v>
      </c>
      <c r="M5792" s="29" t="s">
        <v>165</v>
      </c>
      <c r="N5792" s="29">
        <v>0</v>
      </c>
      <c r="O5792" s="29" t="s">
        <v>47</v>
      </c>
      <c r="P5792" s="33">
        <v>12</v>
      </c>
      <c r="Q5792" s="33" t="s">
        <v>194</v>
      </c>
      <c r="R5792" s="80" t="s">
        <v>223</v>
      </c>
      <c r="S5792" s="81" t="s">
        <v>139</v>
      </c>
      <c r="T5792" s="81" t="s">
        <v>51</v>
      </c>
      <c r="U5792" s="82" t="s">
        <v>224</v>
      </c>
      <c r="V5792" s="83">
        <v>0.8</v>
      </c>
      <c r="W5792" s="89">
        <v>1258.4000000000003</v>
      </c>
      <c r="X5792" s="85">
        <v>1</v>
      </c>
      <c r="Y5792" s="86">
        <v>1.33</v>
      </c>
      <c r="Z5792" s="82">
        <v>4</v>
      </c>
      <c r="AA5792" s="87">
        <v>0.33250000000000002</v>
      </c>
      <c r="AB5792" s="83">
        <v>0</v>
      </c>
      <c r="AC5792" s="89">
        <v>0</v>
      </c>
      <c r="AD5792" s="90">
        <v>43634</v>
      </c>
      <c r="AE5792" s="90">
        <v>43634</v>
      </c>
      <c r="AF5792" s="82">
        <v>0</v>
      </c>
      <c r="AG5792" s="84" t="s">
        <v>53</v>
      </c>
      <c r="AH5792" s="83">
        <v>0</v>
      </c>
      <c r="AI5792" s="89">
        <v>0</v>
      </c>
      <c r="AJ5792" s="89">
        <v>0</v>
      </c>
      <c r="AK5792" s="60" t="str">
        <f>+IF(Tabla1[[#This Row],[REQUEST_TY]]="SR MANTENIMIENTO CORRECTIVO", "EMERGENCIA", "OTROS")</f>
        <v>EMERGENCIA</v>
      </c>
      <c r="AL5792" s="6" t="str">
        <f>+_xlfn.IFS(Tabla1[[#This Row],[Veces obj]]&lt;=1,"0-1",Tabla1[[#This Row],[Veces obj]]&lt;=2,"1-2",Tabla1[[#This Row],[Veces obj]]&lt;=3,"2-3",TRUE,"&gt;3")</f>
        <v>0-1</v>
      </c>
      <c r="AM5792" s="60" t="str">
        <f>+_xlfn.IFS(MONTH(Tabla1[[#This Row],[MES]])&lt;=3,"Q1",MONTH(Tabla1[[#This Row],[MES]])&lt;=6,"Q2",MONTH(Tabla1[[#This Row],[MES]])&lt;=9,"Q3",TRUE,"Q4")</f>
        <v>Q2</v>
      </c>
      <c r="AN5792" s="15" t="str">
        <f>+IFERROR(VLOOKUP(Tabla1[[#This Row],[CUENTA]],CTAS[],2,0),"OTROS")</f>
        <v>OTROS</v>
      </c>
      <c r="AP5792" s="15" t="str">
        <f>+IFERROR(VLOOKUP(Tabla1[[#This Row],[EMPLEADO]],IS[],3,0),"OTROS")</f>
        <v>CHIHUAHUA</v>
      </c>
      <c r="AQ5792" s="15" t="str">
        <f>+IFERROR(VLOOKUP(Tabla1[[#This Row],[EMPLEADO]],IS[[NÓMINA]:[INGENIERO]],2,0),"OTROS")</f>
        <v>FERNANDO CHAVIRA</v>
      </c>
    </row>
    <row r="5793" spans="1:43" x14ac:dyDescent="0.25">
      <c r="A5793" s="28" t="s">
        <v>14528</v>
      </c>
      <c r="B5793" s="29">
        <v>1</v>
      </c>
      <c r="C5793" s="29" t="s">
        <v>15969</v>
      </c>
      <c r="D5793" s="30" t="s">
        <v>38</v>
      </c>
      <c r="E5793" s="31" t="s">
        <v>558</v>
      </c>
      <c r="F5793" s="31" t="s">
        <v>15970</v>
      </c>
      <c r="G5793" s="88" t="s">
        <v>15971</v>
      </c>
      <c r="H5793" s="29" t="s">
        <v>484</v>
      </c>
      <c r="I5793" s="32" t="s">
        <v>43</v>
      </c>
      <c r="J5793" s="29" t="s">
        <v>8</v>
      </c>
      <c r="K5793" s="33" t="s">
        <v>2300</v>
      </c>
      <c r="L5793" s="33" t="s">
        <v>2779</v>
      </c>
      <c r="M5793" s="29" t="s">
        <v>94</v>
      </c>
      <c r="N5793" s="29">
        <v>1</v>
      </c>
      <c r="O5793" s="29" t="s">
        <v>47</v>
      </c>
      <c r="P5793" s="33">
        <v>179</v>
      </c>
      <c r="Q5793" s="33" t="s">
        <v>48</v>
      </c>
      <c r="R5793" s="80" t="s">
        <v>95</v>
      </c>
      <c r="S5793" s="81" t="s">
        <v>64</v>
      </c>
      <c r="T5793" s="81" t="s">
        <v>51</v>
      </c>
      <c r="U5793" s="82" t="s">
        <v>96</v>
      </c>
      <c r="V5793" s="83">
        <v>1.1000000000000001</v>
      </c>
      <c r="W5793" s="89">
        <v>0</v>
      </c>
      <c r="X5793" s="85">
        <v>1</v>
      </c>
      <c r="Y5793" s="86">
        <v>1.5</v>
      </c>
      <c r="Z5793" s="82">
        <v>5</v>
      </c>
      <c r="AA5793" s="87">
        <v>0.3</v>
      </c>
      <c r="AB5793" s="83">
        <v>0</v>
      </c>
      <c r="AC5793" s="89">
        <v>0</v>
      </c>
      <c r="AD5793" s="90">
        <v>43634</v>
      </c>
      <c r="AE5793" s="90">
        <v>43634</v>
      </c>
      <c r="AF5793" s="82">
        <v>0</v>
      </c>
      <c r="AG5793" s="84" t="s">
        <v>53</v>
      </c>
      <c r="AH5793" s="83">
        <v>0</v>
      </c>
      <c r="AI5793" s="89">
        <v>0</v>
      </c>
      <c r="AJ5793" s="89">
        <v>0</v>
      </c>
      <c r="AK5793" s="60" t="str">
        <f>+IF(Tabla1[[#This Row],[REQUEST_TY]]="SR MANTENIMIENTO CORRECTIVO", "EMERGENCIA", "OTROS")</f>
        <v>EMERGENCIA</v>
      </c>
      <c r="AL5793" s="6" t="str">
        <f>+_xlfn.IFS(Tabla1[[#This Row],[Veces obj]]&lt;=1,"0-1",Tabla1[[#This Row],[Veces obj]]&lt;=2,"1-2",Tabla1[[#This Row],[Veces obj]]&lt;=3,"2-3",TRUE,"&gt;3")</f>
        <v>0-1</v>
      </c>
      <c r="AM5793" s="60" t="str">
        <f>+_xlfn.IFS(MONTH(Tabla1[[#This Row],[MES]])&lt;=3,"Q1",MONTH(Tabla1[[#This Row],[MES]])&lt;=6,"Q2",MONTH(Tabla1[[#This Row],[MES]])&lt;=9,"Q3",TRUE,"Q4")</f>
        <v>Q2</v>
      </c>
      <c r="AN5793" s="15" t="str">
        <f>+IFERROR(VLOOKUP(Tabla1[[#This Row],[CUENTA]],CTAS[],2,0),"OTROS")</f>
        <v>OTROS</v>
      </c>
      <c r="AP5793" s="15" t="str">
        <f>+IFERROR(VLOOKUP(Tabla1[[#This Row],[EMPLEADO]],IS[],3,0),"OTROS")</f>
        <v>OTROS</v>
      </c>
      <c r="AQ5793" s="15" t="str">
        <f>+IFERROR(VLOOKUP(Tabla1[[#This Row],[EMPLEADO]],IS[[NÓMINA]:[INGENIERO]],2,0),"OTROS")</f>
        <v>OTROS</v>
      </c>
    </row>
    <row r="5794" spans="1:43" x14ac:dyDescent="0.25">
      <c r="A5794" s="28" t="s">
        <v>14528</v>
      </c>
      <c r="B5794" s="29">
        <v>1</v>
      </c>
      <c r="C5794" s="29" t="s">
        <v>15972</v>
      </c>
      <c r="D5794" s="30" t="s">
        <v>38</v>
      </c>
      <c r="E5794" s="31" t="s">
        <v>1134</v>
      </c>
      <c r="F5794" s="31" t="s">
        <v>15973</v>
      </c>
      <c r="G5794" s="88" t="s">
        <v>15974</v>
      </c>
      <c r="H5794" s="29" t="s">
        <v>220</v>
      </c>
      <c r="I5794" s="32" t="s">
        <v>43</v>
      </c>
      <c r="J5794" s="29" t="s">
        <v>8</v>
      </c>
      <c r="K5794" s="33" t="s">
        <v>15975</v>
      </c>
      <c r="L5794" s="33" t="s">
        <v>15976</v>
      </c>
      <c r="M5794" s="29" t="s">
        <v>1725</v>
      </c>
      <c r="N5794" s="29">
        <v>0</v>
      </c>
      <c r="O5794" s="29" t="s">
        <v>47</v>
      </c>
      <c r="P5794" s="33">
        <v>2750</v>
      </c>
      <c r="Q5794" s="33" t="s">
        <v>48</v>
      </c>
      <c r="R5794" s="80" t="s">
        <v>49</v>
      </c>
      <c r="S5794" s="81" t="s">
        <v>50</v>
      </c>
      <c r="T5794" s="81" t="s">
        <v>51</v>
      </c>
      <c r="U5794" s="82" t="s">
        <v>52</v>
      </c>
      <c r="V5794" s="83">
        <v>1.05</v>
      </c>
      <c r="W5794" s="89">
        <v>750.75000000000011</v>
      </c>
      <c r="X5794" s="85">
        <v>1</v>
      </c>
      <c r="Y5794" s="86">
        <v>1.8</v>
      </c>
      <c r="Z5794" s="82">
        <v>5</v>
      </c>
      <c r="AA5794" s="87">
        <v>0.36</v>
      </c>
      <c r="AB5794" s="83">
        <v>0</v>
      </c>
      <c r="AC5794" s="89">
        <v>0</v>
      </c>
      <c r="AD5794" s="90">
        <v>43634</v>
      </c>
      <c r="AE5794" s="90">
        <v>43634</v>
      </c>
      <c r="AF5794" s="82">
        <v>0</v>
      </c>
      <c r="AG5794" s="84" t="s">
        <v>53</v>
      </c>
      <c r="AH5794" s="83">
        <v>0</v>
      </c>
      <c r="AI5794" s="89">
        <v>0</v>
      </c>
      <c r="AJ5794" s="89">
        <v>0</v>
      </c>
      <c r="AK5794" s="60" t="str">
        <f>+IF(Tabla1[[#This Row],[REQUEST_TY]]="SR MANTENIMIENTO CORRECTIVO", "EMERGENCIA", "OTROS")</f>
        <v>EMERGENCIA</v>
      </c>
      <c r="AL5794" s="6" t="str">
        <f>+_xlfn.IFS(Tabla1[[#This Row],[Veces obj]]&lt;=1,"0-1",Tabla1[[#This Row],[Veces obj]]&lt;=2,"1-2",Tabla1[[#This Row],[Veces obj]]&lt;=3,"2-3",TRUE,"&gt;3")</f>
        <v>0-1</v>
      </c>
      <c r="AM5794" s="60" t="str">
        <f>+_xlfn.IFS(MONTH(Tabla1[[#This Row],[MES]])&lt;=3,"Q1",MONTH(Tabla1[[#This Row],[MES]])&lt;=6,"Q2",MONTH(Tabla1[[#This Row],[MES]])&lt;=9,"Q3",TRUE,"Q4")</f>
        <v>Q2</v>
      </c>
      <c r="AN5794" s="15" t="str">
        <f>+IFERROR(VLOOKUP(Tabla1[[#This Row],[CUENTA]],CTAS[],2,0),"OTROS")</f>
        <v>OTROS</v>
      </c>
      <c r="AP5794" s="15" t="str">
        <f>+IFERROR(VLOOKUP(Tabla1[[#This Row],[EMPLEADO]],IS[],3,0),"OTROS")</f>
        <v>OTROS</v>
      </c>
      <c r="AQ5794" s="15" t="str">
        <f>+IFERROR(VLOOKUP(Tabla1[[#This Row],[EMPLEADO]],IS[[NÓMINA]:[INGENIERO]],2,0),"OTROS")</f>
        <v>OTROS</v>
      </c>
    </row>
    <row r="5795" spans="1:43" x14ac:dyDescent="0.25">
      <c r="A5795" s="28" t="s">
        <v>14528</v>
      </c>
      <c r="B5795" s="29">
        <v>1</v>
      </c>
      <c r="C5795" s="29" t="s">
        <v>15977</v>
      </c>
      <c r="D5795" s="30" t="s">
        <v>38</v>
      </c>
      <c r="E5795" s="31" t="s">
        <v>133</v>
      </c>
      <c r="F5795" s="31" t="s">
        <v>15978</v>
      </c>
      <c r="G5795" s="88" t="s">
        <v>1047</v>
      </c>
      <c r="H5795" s="29" t="s">
        <v>10274</v>
      </c>
      <c r="I5795" s="32" t="s">
        <v>43</v>
      </c>
      <c r="J5795" s="29" t="s">
        <v>8</v>
      </c>
      <c r="K5795" s="33" t="s">
        <v>59</v>
      </c>
      <c r="L5795" s="33" t="s">
        <v>780</v>
      </c>
      <c r="M5795" s="29" t="s">
        <v>310</v>
      </c>
      <c r="N5795" s="29">
        <v>0</v>
      </c>
      <c r="O5795" s="29" t="s">
        <v>47</v>
      </c>
      <c r="P5795" s="33">
        <v>36</v>
      </c>
      <c r="Q5795" s="33" t="s">
        <v>82</v>
      </c>
      <c r="R5795" s="80" t="s">
        <v>138</v>
      </c>
      <c r="S5795" s="81" t="s">
        <v>139</v>
      </c>
      <c r="T5795" s="81" t="s">
        <v>51</v>
      </c>
      <c r="U5795" s="82" t="s">
        <v>140</v>
      </c>
      <c r="V5795" s="83">
        <v>1.1000000000000001</v>
      </c>
      <c r="W5795" s="89">
        <v>1730.3000000000004</v>
      </c>
      <c r="X5795" s="85">
        <v>1</v>
      </c>
      <c r="Y5795" s="86">
        <v>3.37</v>
      </c>
      <c r="Z5795" s="82">
        <v>4</v>
      </c>
      <c r="AA5795" s="87">
        <v>0.84250000000000003</v>
      </c>
      <c r="AB5795" s="83">
        <v>0</v>
      </c>
      <c r="AC5795" s="89">
        <v>0</v>
      </c>
      <c r="AD5795" s="90">
        <v>43634</v>
      </c>
      <c r="AE5795" s="90">
        <v>43634</v>
      </c>
      <c r="AF5795" s="82">
        <v>0</v>
      </c>
      <c r="AG5795" s="84" t="s">
        <v>53</v>
      </c>
      <c r="AH5795" s="83">
        <v>0</v>
      </c>
      <c r="AI5795" s="89">
        <v>0</v>
      </c>
      <c r="AJ5795" s="89">
        <v>0</v>
      </c>
      <c r="AK5795" s="60" t="str">
        <f>+IF(Tabla1[[#This Row],[REQUEST_TY]]="SR MANTENIMIENTO CORRECTIVO", "EMERGENCIA", "OTROS")</f>
        <v>EMERGENCIA</v>
      </c>
      <c r="AL5795" s="6" t="str">
        <f>+_xlfn.IFS(Tabla1[[#This Row],[Veces obj]]&lt;=1,"0-1",Tabla1[[#This Row],[Veces obj]]&lt;=2,"1-2",Tabla1[[#This Row],[Veces obj]]&lt;=3,"2-3",TRUE,"&gt;3")</f>
        <v>0-1</v>
      </c>
      <c r="AM5795" s="60" t="str">
        <f>+_xlfn.IFS(MONTH(Tabla1[[#This Row],[MES]])&lt;=3,"Q1",MONTH(Tabla1[[#This Row],[MES]])&lt;=6,"Q2",MONTH(Tabla1[[#This Row],[MES]])&lt;=9,"Q3",TRUE,"Q4")</f>
        <v>Q2</v>
      </c>
      <c r="AN5795" s="15" t="str">
        <f>+IFERROR(VLOOKUP(Tabla1[[#This Row],[CUENTA]],CTAS[],2,0),"OTROS")</f>
        <v>OTROS</v>
      </c>
      <c r="AP5795" s="15" t="str">
        <f>+IFERROR(VLOOKUP(Tabla1[[#This Row],[EMPLEADO]],IS[],3,0),"OTROS")</f>
        <v>OTROS</v>
      </c>
      <c r="AQ5795" s="15" t="str">
        <f>+IFERROR(VLOOKUP(Tabla1[[#This Row],[EMPLEADO]],IS[[NÓMINA]:[INGENIERO]],2,0),"OTROS")</f>
        <v>OTROS</v>
      </c>
    </row>
    <row r="5796" spans="1:43" x14ac:dyDescent="0.25">
      <c r="A5796" s="28" t="s">
        <v>14528</v>
      </c>
      <c r="B5796" s="29">
        <v>1</v>
      </c>
      <c r="C5796" s="29" t="s">
        <v>15979</v>
      </c>
      <c r="D5796" s="30" t="s">
        <v>38</v>
      </c>
      <c r="E5796" s="31" t="s">
        <v>39</v>
      </c>
      <c r="F5796" s="31" t="s">
        <v>15980</v>
      </c>
      <c r="G5796" s="88" t="s">
        <v>14872</v>
      </c>
      <c r="H5796" s="29" t="s">
        <v>124</v>
      </c>
      <c r="I5796" s="32" t="s">
        <v>43</v>
      </c>
      <c r="J5796" s="29" t="s">
        <v>8</v>
      </c>
      <c r="K5796" s="33" t="s">
        <v>117</v>
      </c>
      <c r="L5796" s="33" t="s">
        <v>14873</v>
      </c>
      <c r="M5796" s="29" t="s">
        <v>94</v>
      </c>
      <c r="N5796" s="29">
        <v>0</v>
      </c>
      <c r="O5796" s="29" t="s">
        <v>47</v>
      </c>
      <c r="P5796" s="33">
        <v>13</v>
      </c>
      <c r="Q5796" s="33" t="s">
        <v>194</v>
      </c>
      <c r="R5796" s="80" t="s">
        <v>49</v>
      </c>
      <c r="S5796" s="81" t="s">
        <v>50</v>
      </c>
      <c r="T5796" s="81" t="s">
        <v>51</v>
      </c>
      <c r="U5796" s="82" t="s">
        <v>444</v>
      </c>
      <c r="V5796" s="83">
        <v>0</v>
      </c>
      <c r="W5796" s="89">
        <v>0</v>
      </c>
      <c r="X5796" s="85">
        <v>1</v>
      </c>
      <c r="Y5796" s="86">
        <v>0.38</v>
      </c>
      <c r="Z5796" s="82">
        <v>5</v>
      </c>
      <c r="AA5796" s="87">
        <v>7.5999999999999998E-2</v>
      </c>
      <c r="AB5796" s="83">
        <v>0</v>
      </c>
      <c r="AC5796" s="89">
        <v>0</v>
      </c>
      <c r="AD5796" s="90">
        <v>43634</v>
      </c>
      <c r="AE5796" s="90">
        <v>43634</v>
      </c>
      <c r="AF5796" s="82">
        <v>0</v>
      </c>
      <c r="AG5796" s="84" t="s">
        <v>53</v>
      </c>
      <c r="AH5796" s="83">
        <v>0</v>
      </c>
      <c r="AI5796" s="89">
        <v>0</v>
      </c>
      <c r="AJ5796" s="89">
        <v>0</v>
      </c>
      <c r="AK5796" s="60" t="str">
        <f>+IF(Tabla1[[#This Row],[REQUEST_TY]]="SR MANTENIMIENTO CORRECTIVO", "EMERGENCIA", "OTROS")</f>
        <v>EMERGENCIA</v>
      </c>
      <c r="AL5796" s="6" t="str">
        <f>+_xlfn.IFS(Tabla1[[#This Row],[Veces obj]]&lt;=1,"0-1",Tabla1[[#This Row],[Veces obj]]&lt;=2,"1-2",Tabla1[[#This Row],[Veces obj]]&lt;=3,"2-3",TRUE,"&gt;3")</f>
        <v>0-1</v>
      </c>
      <c r="AM5796" s="60" t="str">
        <f>+_xlfn.IFS(MONTH(Tabla1[[#This Row],[MES]])&lt;=3,"Q1",MONTH(Tabla1[[#This Row],[MES]])&lt;=6,"Q2",MONTH(Tabla1[[#This Row],[MES]])&lt;=9,"Q3",TRUE,"Q4")</f>
        <v>Q2</v>
      </c>
      <c r="AN5796" s="15" t="str">
        <f>+IFERROR(VLOOKUP(Tabla1[[#This Row],[CUENTA]],CTAS[],2,0),"OTROS")</f>
        <v>OTROS</v>
      </c>
      <c r="AP5796" s="15" t="str">
        <f>+IFERROR(VLOOKUP(Tabla1[[#This Row],[EMPLEADO]],IS[],3,0),"OTROS")</f>
        <v>JUAREZ</v>
      </c>
      <c r="AQ5796" s="15" t="str">
        <f>+IFERROR(VLOOKUP(Tabla1[[#This Row],[EMPLEADO]],IS[[NÓMINA]:[INGENIERO]],2,0),"OTROS")</f>
        <v>MIGUEL COTA</v>
      </c>
    </row>
    <row r="5797" spans="1:43" x14ac:dyDescent="0.25">
      <c r="A5797" s="28" t="s">
        <v>14528</v>
      </c>
      <c r="B5797" s="29">
        <v>1</v>
      </c>
      <c r="C5797" s="29" t="s">
        <v>15981</v>
      </c>
      <c r="D5797" s="30" t="s">
        <v>38</v>
      </c>
      <c r="E5797" s="31" t="s">
        <v>39</v>
      </c>
      <c r="F5797" s="31" t="s">
        <v>15982</v>
      </c>
      <c r="G5797" s="88" t="s">
        <v>3514</v>
      </c>
      <c r="H5797" s="29" t="s">
        <v>42</v>
      </c>
      <c r="I5797" s="32" t="s">
        <v>43</v>
      </c>
      <c r="J5797" s="29" t="s">
        <v>8</v>
      </c>
      <c r="K5797" s="33" t="s">
        <v>44</v>
      </c>
      <c r="L5797" s="33" t="s">
        <v>3515</v>
      </c>
      <c r="M5797" s="29" t="s">
        <v>654</v>
      </c>
      <c r="N5797" s="29">
        <v>1</v>
      </c>
      <c r="O5797" s="29" t="s">
        <v>47</v>
      </c>
      <c r="P5797" s="33">
        <v>2756</v>
      </c>
      <c r="Q5797" s="33" t="s">
        <v>48</v>
      </c>
      <c r="R5797" s="80" t="s">
        <v>49</v>
      </c>
      <c r="S5797" s="81" t="s">
        <v>50</v>
      </c>
      <c r="T5797" s="81" t="s">
        <v>51</v>
      </c>
      <c r="U5797" s="82" t="s">
        <v>52</v>
      </c>
      <c r="V5797" s="83">
        <v>1.05</v>
      </c>
      <c r="W5797" s="89">
        <v>0</v>
      </c>
      <c r="X5797" s="85">
        <v>1</v>
      </c>
      <c r="Y5797" s="86">
        <v>2.75</v>
      </c>
      <c r="Z5797" s="82">
        <v>5</v>
      </c>
      <c r="AA5797" s="87">
        <v>0.55000000000000004</v>
      </c>
      <c r="AB5797" s="83">
        <v>0</v>
      </c>
      <c r="AC5797" s="89">
        <v>0</v>
      </c>
      <c r="AD5797" s="90">
        <v>43634</v>
      </c>
      <c r="AE5797" s="90">
        <v>43634</v>
      </c>
      <c r="AF5797" s="82">
        <v>0</v>
      </c>
      <c r="AG5797" s="84" t="s">
        <v>53</v>
      </c>
      <c r="AH5797" s="83">
        <v>0</v>
      </c>
      <c r="AI5797" s="89">
        <v>0</v>
      </c>
      <c r="AJ5797" s="89">
        <v>0</v>
      </c>
      <c r="AK5797" s="60" t="str">
        <f>+IF(Tabla1[[#This Row],[REQUEST_TY]]="SR MANTENIMIENTO CORRECTIVO", "EMERGENCIA", "OTROS")</f>
        <v>EMERGENCIA</v>
      </c>
      <c r="AL5797" s="6" t="str">
        <f>+_xlfn.IFS(Tabla1[[#This Row],[Veces obj]]&lt;=1,"0-1",Tabla1[[#This Row],[Veces obj]]&lt;=2,"1-2",Tabla1[[#This Row],[Veces obj]]&lt;=3,"2-3",TRUE,"&gt;3")</f>
        <v>0-1</v>
      </c>
      <c r="AM5797" s="60" t="str">
        <f>+_xlfn.IFS(MONTH(Tabla1[[#This Row],[MES]])&lt;=3,"Q1",MONTH(Tabla1[[#This Row],[MES]])&lt;=6,"Q2",MONTH(Tabla1[[#This Row],[MES]])&lt;=9,"Q3",TRUE,"Q4")</f>
        <v>Q2</v>
      </c>
      <c r="AN5797" s="15" t="str">
        <f>+IFERROR(VLOOKUP(Tabla1[[#This Row],[CUENTA]],CTAS[],2,0),"OTROS")</f>
        <v>OTROS</v>
      </c>
      <c r="AP5797" s="15" t="str">
        <f>+IFERROR(VLOOKUP(Tabla1[[#This Row],[EMPLEADO]],IS[],3,0),"OTROS")</f>
        <v>OTROS</v>
      </c>
      <c r="AQ5797" s="15" t="str">
        <f>+IFERROR(VLOOKUP(Tabla1[[#This Row],[EMPLEADO]],IS[[NÓMINA]:[INGENIERO]],2,0),"OTROS")</f>
        <v>OTROS</v>
      </c>
    </row>
    <row r="5798" spans="1:43" x14ac:dyDescent="0.25">
      <c r="A5798" s="28" t="s">
        <v>14528</v>
      </c>
      <c r="B5798" s="29">
        <v>1</v>
      </c>
      <c r="C5798" s="29" t="s">
        <v>15983</v>
      </c>
      <c r="D5798" s="30" t="s">
        <v>38</v>
      </c>
      <c r="E5798" s="31" t="s">
        <v>217</v>
      </c>
      <c r="F5798" s="31" t="s">
        <v>15984</v>
      </c>
      <c r="G5798" s="88" t="s">
        <v>1167</v>
      </c>
      <c r="H5798" s="29" t="s">
        <v>204</v>
      </c>
      <c r="I5798" s="32" t="s">
        <v>43</v>
      </c>
      <c r="J5798" s="29" t="s">
        <v>8</v>
      </c>
      <c r="K5798" s="33" t="s">
        <v>59</v>
      </c>
      <c r="L5798" s="33" t="s">
        <v>1168</v>
      </c>
      <c r="M5798" s="29" t="s">
        <v>1169</v>
      </c>
      <c r="N5798" s="29">
        <v>0</v>
      </c>
      <c r="O5798" s="29" t="s">
        <v>47</v>
      </c>
      <c r="P5798" s="33">
        <v>7</v>
      </c>
      <c r="Q5798" s="33" t="s">
        <v>194</v>
      </c>
      <c r="R5798" s="80" t="s">
        <v>223</v>
      </c>
      <c r="S5798" s="81" t="s">
        <v>139</v>
      </c>
      <c r="T5798" s="81" t="s">
        <v>208</v>
      </c>
      <c r="U5798" s="82" t="s">
        <v>224</v>
      </c>
      <c r="V5798" s="83">
        <v>0.8</v>
      </c>
      <c r="W5798" s="89">
        <v>1258.4000000000003</v>
      </c>
      <c r="X5798" s="85">
        <v>1</v>
      </c>
      <c r="Y5798" s="86">
        <v>0.5</v>
      </c>
      <c r="Z5798" s="82">
        <v>6</v>
      </c>
      <c r="AA5798" s="87">
        <v>8.3333333333333329E-2</v>
      </c>
      <c r="AB5798" s="83">
        <v>0</v>
      </c>
      <c r="AC5798" s="89">
        <v>0</v>
      </c>
      <c r="AD5798" s="90">
        <v>43634</v>
      </c>
      <c r="AE5798" s="90">
        <v>43634</v>
      </c>
      <c r="AF5798" s="82">
        <v>0</v>
      </c>
      <c r="AG5798" s="84" t="s">
        <v>53</v>
      </c>
      <c r="AH5798" s="83">
        <v>0</v>
      </c>
      <c r="AI5798" s="89">
        <v>0</v>
      </c>
      <c r="AJ5798" s="89">
        <v>0</v>
      </c>
      <c r="AK5798" s="60" t="str">
        <f>+IF(Tabla1[[#This Row],[REQUEST_TY]]="SR MANTENIMIENTO CORRECTIVO", "EMERGENCIA", "OTROS")</f>
        <v>EMERGENCIA</v>
      </c>
      <c r="AL5798" s="6" t="str">
        <f>+_xlfn.IFS(Tabla1[[#This Row],[Veces obj]]&lt;=1,"0-1",Tabla1[[#This Row],[Veces obj]]&lt;=2,"1-2",Tabla1[[#This Row],[Veces obj]]&lt;=3,"2-3",TRUE,"&gt;3")</f>
        <v>0-1</v>
      </c>
      <c r="AM5798" s="60" t="str">
        <f>+_xlfn.IFS(MONTH(Tabla1[[#This Row],[MES]])&lt;=3,"Q1",MONTH(Tabla1[[#This Row],[MES]])&lt;=6,"Q2",MONTH(Tabla1[[#This Row],[MES]])&lt;=9,"Q3",TRUE,"Q4")</f>
        <v>Q2</v>
      </c>
      <c r="AN5798" s="15" t="str">
        <f>+IFERROR(VLOOKUP(Tabla1[[#This Row],[CUENTA]],CTAS[],2,0),"OTROS")</f>
        <v>OTROS</v>
      </c>
      <c r="AP5798" s="15" t="str">
        <f>+IFERROR(VLOOKUP(Tabla1[[#This Row],[EMPLEADO]],IS[],3,0),"OTROS")</f>
        <v>OTROS</v>
      </c>
      <c r="AQ5798" s="15" t="str">
        <f>+IFERROR(VLOOKUP(Tabla1[[#This Row],[EMPLEADO]],IS[[NÓMINA]:[INGENIERO]],2,0),"OTROS")</f>
        <v>OTROS</v>
      </c>
    </row>
    <row r="5799" spans="1:43" x14ac:dyDescent="0.25">
      <c r="A5799" s="28" t="s">
        <v>14528</v>
      </c>
      <c r="B5799" s="29">
        <v>1</v>
      </c>
      <c r="C5799" s="29" t="s">
        <v>15985</v>
      </c>
      <c r="D5799" s="30" t="s">
        <v>38</v>
      </c>
      <c r="E5799" s="31" t="s">
        <v>320</v>
      </c>
      <c r="F5799" s="31" t="s">
        <v>15986</v>
      </c>
      <c r="G5799" s="88" t="s">
        <v>15987</v>
      </c>
      <c r="H5799" s="29" t="s">
        <v>15018</v>
      </c>
      <c r="I5799" s="32" t="s">
        <v>43</v>
      </c>
      <c r="J5799" s="29" t="s">
        <v>8</v>
      </c>
      <c r="K5799" s="33" t="s">
        <v>528</v>
      </c>
      <c r="L5799" s="33" t="s">
        <v>15019</v>
      </c>
      <c r="M5799" s="29" t="s">
        <v>1642</v>
      </c>
      <c r="N5799" s="29">
        <v>1</v>
      </c>
      <c r="O5799" s="29" t="s">
        <v>47</v>
      </c>
      <c r="P5799" s="33">
        <v>31</v>
      </c>
      <c r="Q5799" s="33" t="s">
        <v>82</v>
      </c>
      <c r="R5799" s="80" t="s">
        <v>49</v>
      </c>
      <c r="S5799" s="81" t="s">
        <v>50</v>
      </c>
      <c r="T5799" s="81" t="s">
        <v>51</v>
      </c>
      <c r="U5799" s="82" t="s">
        <v>120</v>
      </c>
      <c r="V5799" s="83">
        <v>0.8</v>
      </c>
      <c r="W5799" s="89">
        <v>0</v>
      </c>
      <c r="X5799" s="85">
        <v>1</v>
      </c>
      <c r="Y5799" s="86">
        <v>0</v>
      </c>
      <c r="Z5799" s="82">
        <v>5</v>
      </c>
      <c r="AA5799" s="87">
        <v>0</v>
      </c>
      <c r="AB5799" s="83">
        <v>0</v>
      </c>
      <c r="AC5799" s="89">
        <v>0</v>
      </c>
      <c r="AD5799" s="90">
        <v>43633</v>
      </c>
      <c r="AE5799" s="90">
        <v>43634</v>
      </c>
      <c r="AF5799" s="82">
        <v>1</v>
      </c>
      <c r="AG5799" s="84" t="s">
        <v>53</v>
      </c>
      <c r="AH5799" s="83">
        <v>0</v>
      </c>
      <c r="AI5799" s="89">
        <v>0</v>
      </c>
      <c r="AJ5799" s="89">
        <v>0</v>
      </c>
      <c r="AK5799" s="60" t="str">
        <f>+IF(Tabla1[[#This Row],[REQUEST_TY]]="SR MANTENIMIENTO CORRECTIVO", "EMERGENCIA", "OTROS")</f>
        <v>EMERGENCIA</v>
      </c>
      <c r="AL5799" s="6" t="str">
        <f>+_xlfn.IFS(Tabla1[[#This Row],[Veces obj]]&lt;=1,"0-1",Tabla1[[#This Row],[Veces obj]]&lt;=2,"1-2",Tabla1[[#This Row],[Veces obj]]&lt;=3,"2-3",TRUE,"&gt;3")</f>
        <v>0-1</v>
      </c>
      <c r="AM5799" s="60" t="str">
        <f>+_xlfn.IFS(MONTH(Tabla1[[#This Row],[MES]])&lt;=3,"Q1",MONTH(Tabla1[[#This Row],[MES]])&lt;=6,"Q2",MONTH(Tabla1[[#This Row],[MES]])&lt;=9,"Q3",TRUE,"Q4")</f>
        <v>Q2</v>
      </c>
      <c r="AN5799" s="15" t="str">
        <f>+IFERROR(VLOOKUP(Tabla1[[#This Row],[CUENTA]],CTAS[],2,0),"OTROS")</f>
        <v>OTROS</v>
      </c>
      <c r="AP5799" s="15" t="str">
        <f>+IFERROR(VLOOKUP(Tabla1[[#This Row],[EMPLEADO]],IS[],3,0),"OTROS")</f>
        <v>OTROS</v>
      </c>
      <c r="AQ5799" s="15" t="str">
        <f>+IFERROR(VLOOKUP(Tabla1[[#This Row],[EMPLEADO]],IS[[NÓMINA]:[INGENIERO]],2,0),"OTROS")</f>
        <v>OTROS</v>
      </c>
    </row>
    <row r="5800" spans="1:43" x14ac:dyDescent="0.25">
      <c r="A5800" s="28" t="s">
        <v>14528</v>
      </c>
      <c r="B5800" s="29">
        <v>1</v>
      </c>
      <c r="C5800" s="29" t="s">
        <v>15988</v>
      </c>
      <c r="D5800" s="30" t="s">
        <v>38</v>
      </c>
      <c r="E5800" s="31" t="s">
        <v>39</v>
      </c>
      <c r="F5800" s="31" t="s">
        <v>15989</v>
      </c>
      <c r="G5800" s="88" t="s">
        <v>15990</v>
      </c>
      <c r="H5800" s="29" t="s">
        <v>409</v>
      </c>
      <c r="I5800" s="32" t="s">
        <v>43</v>
      </c>
      <c r="J5800" s="29" t="s">
        <v>8</v>
      </c>
      <c r="K5800" s="33" t="s">
        <v>15991</v>
      </c>
      <c r="L5800" s="33" t="s">
        <v>15992</v>
      </c>
      <c r="M5800" s="29" t="s">
        <v>411</v>
      </c>
      <c r="N5800" s="29">
        <v>0</v>
      </c>
      <c r="O5800" s="29" t="s">
        <v>47</v>
      </c>
      <c r="P5800" s="33">
        <v>2756</v>
      </c>
      <c r="Q5800" s="33" t="s">
        <v>48</v>
      </c>
      <c r="R5800" s="80" t="s">
        <v>49</v>
      </c>
      <c r="S5800" s="81" t="s">
        <v>50</v>
      </c>
      <c r="T5800" s="81" t="s">
        <v>51</v>
      </c>
      <c r="U5800" s="82" t="s">
        <v>52</v>
      </c>
      <c r="V5800" s="83">
        <v>1.05</v>
      </c>
      <c r="W5800" s="89">
        <v>750.75000000000011</v>
      </c>
      <c r="X5800" s="85">
        <v>1</v>
      </c>
      <c r="Y5800" s="86">
        <v>4.53</v>
      </c>
      <c r="Z5800" s="82">
        <v>5</v>
      </c>
      <c r="AA5800" s="87">
        <v>0.90600000000000003</v>
      </c>
      <c r="AB5800" s="83">
        <v>0</v>
      </c>
      <c r="AC5800" s="89">
        <v>0</v>
      </c>
      <c r="AD5800" s="90">
        <v>43634</v>
      </c>
      <c r="AE5800" s="90">
        <v>43634</v>
      </c>
      <c r="AF5800" s="82">
        <v>0</v>
      </c>
      <c r="AG5800" s="84" t="s">
        <v>53</v>
      </c>
      <c r="AH5800" s="83">
        <v>0</v>
      </c>
      <c r="AI5800" s="89">
        <v>0</v>
      </c>
      <c r="AJ5800" s="89">
        <v>0</v>
      </c>
      <c r="AK5800" s="60" t="str">
        <f>+IF(Tabla1[[#This Row],[REQUEST_TY]]="SR MANTENIMIENTO CORRECTIVO", "EMERGENCIA", "OTROS")</f>
        <v>EMERGENCIA</v>
      </c>
      <c r="AL5800" s="6" t="str">
        <f>+_xlfn.IFS(Tabla1[[#This Row],[Veces obj]]&lt;=1,"0-1",Tabla1[[#This Row],[Veces obj]]&lt;=2,"1-2",Tabla1[[#This Row],[Veces obj]]&lt;=3,"2-3",TRUE,"&gt;3")</f>
        <v>0-1</v>
      </c>
      <c r="AM5800" s="60" t="str">
        <f>+_xlfn.IFS(MONTH(Tabla1[[#This Row],[MES]])&lt;=3,"Q1",MONTH(Tabla1[[#This Row],[MES]])&lt;=6,"Q2",MONTH(Tabla1[[#This Row],[MES]])&lt;=9,"Q3",TRUE,"Q4")</f>
        <v>Q2</v>
      </c>
      <c r="AN5800" s="15" t="str">
        <f>+IFERROR(VLOOKUP(Tabla1[[#This Row],[CUENTA]],CTAS[],2,0),"OTROS")</f>
        <v>OTROS</v>
      </c>
      <c r="AP5800" s="15" t="str">
        <f>+IFERROR(VLOOKUP(Tabla1[[#This Row],[EMPLEADO]],IS[],3,0),"OTROS")</f>
        <v>OTROS</v>
      </c>
      <c r="AQ5800" s="15" t="str">
        <f>+IFERROR(VLOOKUP(Tabla1[[#This Row],[EMPLEADO]],IS[[NÓMINA]:[INGENIERO]],2,0),"OTROS")</f>
        <v>OTROS</v>
      </c>
    </row>
    <row r="5801" spans="1:43" x14ac:dyDescent="0.25">
      <c r="A5801" s="28" t="s">
        <v>14528</v>
      </c>
      <c r="B5801" s="29">
        <v>1</v>
      </c>
      <c r="C5801" s="29" t="s">
        <v>15993</v>
      </c>
      <c r="D5801" s="30" t="s">
        <v>38</v>
      </c>
      <c r="E5801" s="31" t="s">
        <v>89</v>
      </c>
      <c r="F5801" s="31" t="s">
        <v>15994</v>
      </c>
      <c r="G5801" s="88" t="s">
        <v>7535</v>
      </c>
      <c r="H5801" s="29" t="s">
        <v>574</v>
      </c>
      <c r="I5801" s="32" t="s">
        <v>43</v>
      </c>
      <c r="J5801" s="29" t="s">
        <v>8</v>
      </c>
      <c r="K5801" s="33" t="s">
        <v>199</v>
      </c>
      <c r="L5801" s="33" t="s">
        <v>7536</v>
      </c>
      <c r="M5801" s="29" t="s">
        <v>576</v>
      </c>
      <c r="N5801" s="29">
        <v>0</v>
      </c>
      <c r="O5801" s="29" t="s">
        <v>47</v>
      </c>
      <c r="P5801" s="33">
        <v>115</v>
      </c>
      <c r="Q5801" s="33" t="s">
        <v>48</v>
      </c>
      <c r="R5801" s="80" t="s">
        <v>95</v>
      </c>
      <c r="S5801" s="81" t="s">
        <v>64</v>
      </c>
      <c r="T5801" s="81" t="s">
        <v>208</v>
      </c>
      <c r="U5801" s="82" t="s">
        <v>96</v>
      </c>
      <c r="V5801" s="83">
        <v>1.1000000000000001</v>
      </c>
      <c r="W5801" s="89">
        <v>1501.5000000000002</v>
      </c>
      <c r="X5801" s="85">
        <v>1</v>
      </c>
      <c r="Y5801" s="86">
        <v>12.5</v>
      </c>
      <c r="Z5801" s="82">
        <v>9</v>
      </c>
      <c r="AA5801" s="87">
        <v>1.3888888888888888</v>
      </c>
      <c r="AB5801" s="83">
        <v>9.722222222222221E-2</v>
      </c>
      <c r="AC5801" s="89">
        <v>-132.70833333333331</v>
      </c>
      <c r="AD5801" s="90">
        <v>43634</v>
      </c>
      <c r="AE5801" s="90">
        <v>43634</v>
      </c>
      <c r="AF5801" s="82">
        <v>0</v>
      </c>
      <c r="AG5801" s="84" t="s">
        <v>53</v>
      </c>
      <c r="AH5801" s="83">
        <v>0</v>
      </c>
      <c r="AI5801" s="89">
        <v>0</v>
      </c>
      <c r="AJ5801" s="89">
        <v>0</v>
      </c>
      <c r="AK5801" s="60" t="str">
        <f>+IF(Tabla1[[#This Row],[REQUEST_TY]]="SR MANTENIMIENTO CORRECTIVO", "EMERGENCIA", "OTROS")</f>
        <v>EMERGENCIA</v>
      </c>
      <c r="AL5801" s="6" t="str">
        <f>+_xlfn.IFS(Tabla1[[#This Row],[Veces obj]]&lt;=1,"0-1",Tabla1[[#This Row],[Veces obj]]&lt;=2,"1-2",Tabla1[[#This Row],[Veces obj]]&lt;=3,"2-3",TRUE,"&gt;3")</f>
        <v>1-2</v>
      </c>
      <c r="AM5801" s="60" t="str">
        <f>+_xlfn.IFS(MONTH(Tabla1[[#This Row],[MES]])&lt;=3,"Q1",MONTH(Tabla1[[#This Row],[MES]])&lt;=6,"Q2",MONTH(Tabla1[[#This Row],[MES]])&lt;=9,"Q3",TRUE,"Q4")</f>
        <v>Q2</v>
      </c>
      <c r="AN5801" s="15" t="str">
        <f>+IFERROR(VLOOKUP(Tabla1[[#This Row],[CUENTA]],CTAS[],2,0),"OTROS")</f>
        <v>OTROS</v>
      </c>
      <c r="AP5801" s="15" t="str">
        <f>+IFERROR(VLOOKUP(Tabla1[[#This Row],[EMPLEADO]],IS[],3,0),"OTROS")</f>
        <v>OTROS</v>
      </c>
      <c r="AQ5801" s="15" t="str">
        <f>+IFERROR(VLOOKUP(Tabla1[[#This Row],[EMPLEADO]],IS[[NÓMINA]:[INGENIERO]],2,0),"OTROS")</f>
        <v>OTROS</v>
      </c>
    </row>
    <row r="5802" spans="1:43" x14ac:dyDescent="0.25">
      <c r="A5802" s="28" t="s">
        <v>14528</v>
      </c>
      <c r="B5802" s="29">
        <v>1</v>
      </c>
      <c r="C5802" s="29" t="s">
        <v>15995</v>
      </c>
      <c r="D5802" s="30" t="s">
        <v>38</v>
      </c>
      <c r="E5802" s="31" t="s">
        <v>237</v>
      </c>
      <c r="F5802" s="31" t="s">
        <v>15996</v>
      </c>
      <c r="G5802" s="88" t="s">
        <v>8315</v>
      </c>
      <c r="H5802" s="29" t="s">
        <v>1063</v>
      </c>
      <c r="I5802" s="32" t="s">
        <v>43</v>
      </c>
      <c r="J5802" s="29" t="s">
        <v>8</v>
      </c>
      <c r="K5802" s="33" t="s">
        <v>385</v>
      </c>
      <c r="L5802" s="33" t="s">
        <v>386</v>
      </c>
      <c r="M5802" s="29" t="s">
        <v>387</v>
      </c>
      <c r="N5802" s="29">
        <v>0</v>
      </c>
      <c r="O5802" s="29" t="s">
        <v>47</v>
      </c>
      <c r="P5802" s="33">
        <v>102</v>
      </c>
      <c r="Q5802" s="33" t="s">
        <v>48</v>
      </c>
      <c r="R5802" s="80" t="s">
        <v>242</v>
      </c>
      <c r="S5802" s="81" t="s">
        <v>64</v>
      </c>
      <c r="T5802" s="81" t="s">
        <v>51</v>
      </c>
      <c r="U5802" s="82" t="s">
        <v>96</v>
      </c>
      <c r="V5802" s="83">
        <v>1.1000000000000001</v>
      </c>
      <c r="W5802" s="89">
        <v>1501.5000000000002</v>
      </c>
      <c r="X5802" s="85">
        <v>1</v>
      </c>
      <c r="Y5802" s="86">
        <v>1.17</v>
      </c>
      <c r="Z5802" s="82">
        <v>5</v>
      </c>
      <c r="AA5802" s="87">
        <v>0.23399999999999999</v>
      </c>
      <c r="AB5802" s="83">
        <v>0</v>
      </c>
      <c r="AC5802" s="89">
        <v>0</v>
      </c>
      <c r="AD5802" s="90">
        <v>43634</v>
      </c>
      <c r="AE5802" s="90">
        <v>43634</v>
      </c>
      <c r="AF5802" s="82">
        <v>0</v>
      </c>
      <c r="AG5802" s="84" t="s">
        <v>53</v>
      </c>
      <c r="AH5802" s="83">
        <v>0</v>
      </c>
      <c r="AI5802" s="89">
        <v>0</v>
      </c>
      <c r="AJ5802" s="89">
        <v>0</v>
      </c>
      <c r="AK5802" s="60" t="str">
        <f>+IF(Tabla1[[#This Row],[REQUEST_TY]]="SR MANTENIMIENTO CORRECTIVO", "EMERGENCIA", "OTROS")</f>
        <v>EMERGENCIA</v>
      </c>
      <c r="AL5802" s="6" t="str">
        <f>+_xlfn.IFS(Tabla1[[#This Row],[Veces obj]]&lt;=1,"0-1",Tabla1[[#This Row],[Veces obj]]&lt;=2,"1-2",Tabla1[[#This Row],[Veces obj]]&lt;=3,"2-3",TRUE,"&gt;3")</f>
        <v>0-1</v>
      </c>
      <c r="AM5802" s="60" t="str">
        <f>+_xlfn.IFS(MONTH(Tabla1[[#This Row],[MES]])&lt;=3,"Q1",MONTH(Tabla1[[#This Row],[MES]])&lt;=6,"Q2",MONTH(Tabla1[[#This Row],[MES]])&lt;=9,"Q3",TRUE,"Q4")</f>
        <v>Q2</v>
      </c>
      <c r="AN5802" s="15" t="str">
        <f>+IFERROR(VLOOKUP(Tabla1[[#This Row],[CUENTA]],CTAS[],2,0),"OTROS")</f>
        <v>OTROS</v>
      </c>
      <c r="AP5802" s="15" t="str">
        <f>+IFERROR(VLOOKUP(Tabla1[[#This Row],[EMPLEADO]],IS[],3,0),"OTROS")</f>
        <v>OTROS</v>
      </c>
      <c r="AQ5802" s="15" t="str">
        <f>+IFERROR(VLOOKUP(Tabla1[[#This Row],[EMPLEADO]],IS[[NÓMINA]:[INGENIERO]],2,0),"OTROS")</f>
        <v>OTROS</v>
      </c>
    </row>
    <row r="5803" spans="1:43" x14ac:dyDescent="0.25">
      <c r="A5803" s="28" t="s">
        <v>14528</v>
      </c>
      <c r="B5803" s="29">
        <v>1</v>
      </c>
      <c r="C5803" s="29" t="s">
        <v>15997</v>
      </c>
      <c r="D5803" s="30" t="s">
        <v>38</v>
      </c>
      <c r="E5803" s="31" t="s">
        <v>113</v>
      </c>
      <c r="F5803" s="31" t="s">
        <v>15998</v>
      </c>
      <c r="G5803" s="88" t="s">
        <v>13705</v>
      </c>
      <c r="H5803" s="29" t="s">
        <v>124</v>
      </c>
      <c r="I5803" s="32" t="s">
        <v>43</v>
      </c>
      <c r="J5803" s="29" t="s">
        <v>8</v>
      </c>
      <c r="K5803" s="33" t="s">
        <v>125</v>
      </c>
      <c r="L5803" s="33" t="s">
        <v>126</v>
      </c>
      <c r="M5803" s="29" t="s">
        <v>73</v>
      </c>
      <c r="N5803" s="29">
        <v>0</v>
      </c>
      <c r="O5803" s="29" t="s">
        <v>47</v>
      </c>
      <c r="P5803" s="33">
        <v>7</v>
      </c>
      <c r="Q5803" s="33" t="s">
        <v>194</v>
      </c>
      <c r="R5803" s="80" t="s">
        <v>49</v>
      </c>
      <c r="S5803" s="81" t="s">
        <v>50</v>
      </c>
      <c r="T5803" s="81" t="s">
        <v>51</v>
      </c>
      <c r="U5803" s="82" t="s">
        <v>444</v>
      </c>
      <c r="V5803" s="83">
        <v>0</v>
      </c>
      <c r="W5803" s="89">
        <v>0</v>
      </c>
      <c r="X5803" s="85">
        <v>1</v>
      </c>
      <c r="Y5803" s="86">
        <v>0.56999999999999995</v>
      </c>
      <c r="Z5803" s="82">
        <v>5</v>
      </c>
      <c r="AA5803" s="87">
        <v>0.11399999999999999</v>
      </c>
      <c r="AB5803" s="83">
        <v>0</v>
      </c>
      <c r="AC5803" s="89">
        <v>0</v>
      </c>
      <c r="AD5803" s="90">
        <v>43634</v>
      </c>
      <c r="AE5803" s="90">
        <v>43634</v>
      </c>
      <c r="AF5803" s="82">
        <v>0</v>
      </c>
      <c r="AG5803" s="84" t="s">
        <v>53</v>
      </c>
      <c r="AH5803" s="83">
        <v>0</v>
      </c>
      <c r="AI5803" s="89">
        <v>0</v>
      </c>
      <c r="AJ5803" s="89">
        <v>0</v>
      </c>
      <c r="AK5803" s="60" t="str">
        <f>+IF(Tabla1[[#This Row],[REQUEST_TY]]="SR MANTENIMIENTO CORRECTIVO", "EMERGENCIA", "OTROS")</f>
        <v>EMERGENCIA</v>
      </c>
      <c r="AL5803" s="6" t="str">
        <f>+_xlfn.IFS(Tabla1[[#This Row],[Veces obj]]&lt;=1,"0-1",Tabla1[[#This Row],[Veces obj]]&lt;=2,"1-2",Tabla1[[#This Row],[Veces obj]]&lt;=3,"2-3",TRUE,"&gt;3")</f>
        <v>0-1</v>
      </c>
      <c r="AM5803" s="60" t="str">
        <f>+_xlfn.IFS(MONTH(Tabla1[[#This Row],[MES]])&lt;=3,"Q1",MONTH(Tabla1[[#This Row],[MES]])&lt;=6,"Q2",MONTH(Tabla1[[#This Row],[MES]])&lt;=9,"Q3",TRUE,"Q4")</f>
        <v>Q2</v>
      </c>
      <c r="AN5803" s="15" t="str">
        <f>+IFERROR(VLOOKUP(Tabla1[[#This Row],[CUENTA]],CTAS[],2,0),"OTROS")</f>
        <v>OTROS</v>
      </c>
      <c r="AP5803" s="15" t="str">
        <f>+IFERROR(VLOOKUP(Tabla1[[#This Row],[EMPLEADO]],IS[],3,0),"OTROS")</f>
        <v>JUAREZ</v>
      </c>
      <c r="AQ5803" s="15" t="str">
        <f>+IFERROR(VLOOKUP(Tabla1[[#This Row],[EMPLEADO]],IS[[NÓMINA]:[INGENIERO]],2,0),"OTROS")</f>
        <v>MIGUEL COTA</v>
      </c>
    </row>
    <row r="5804" spans="1:43" x14ac:dyDescent="0.25">
      <c r="A5804" s="28" t="s">
        <v>14528</v>
      </c>
      <c r="B5804" s="29">
        <v>1</v>
      </c>
      <c r="C5804" s="29" t="s">
        <v>15999</v>
      </c>
      <c r="D5804" s="30" t="s">
        <v>38</v>
      </c>
      <c r="E5804" s="31" t="s">
        <v>725</v>
      </c>
      <c r="F5804" s="31" t="s">
        <v>16000</v>
      </c>
      <c r="G5804" s="88" t="s">
        <v>5246</v>
      </c>
      <c r="H5804" s="29" t="s">
        <v>213</v>
      </c>
      <c r="I5804" s="32" t="s">
        <v>43</v>
      </c>
      <c r="J5804" s="29" t="s">
        <v>8</v>
      </c>
      <c r="K5804" s="33" t="s">
        <v>59</v>
      </c>
      <c r="L5804" s="33" t="s">
        <v>5247</v>
      </c>
      <c r="M5804" s="29" t="s">
        <v>215</v>
      </c>
      <c r="N5804" s="29">
        <v>0</v>
      </c>
      <c r="O5804" s="29" t="s">
        <v>47</v>
      </c>
      <c r="P5804" s="33">
        <v>19</v>
      </c>
      <c r="Q5804" s="33" t="s">
        <v>62</v>
      </c>
      <c r="R5804" s="80" t="s">
        <v>223</v>
      </c>
      <c r="S5804" s="81" t="s">
        <v>139</v>
      </c>
      <c r="T5804" s="81" t="s">
        <v>51</v>
      </c>
      <c r="U5804" s="82" t="s">
        <v>262</v>
      </c>
      <c r="V5804" s="83">
        <v>1.05</v>
      </c>
      <c r="W5804" s="89">
        <v>1651.6500000000003</v>
      </c>
      <c r="X5804" s="85">
        <v>1</v>
      </c>
      <c r="Y5804" s="86">
        <v>1.41</v>
      </c>
      <c r="Z5804" s="82">
        <v>4</v>
      </c>
      <c r="AA5804" s="87">
        <v>0.35249999999999998</v>
      </c>
      <c r="AB5804" s="83">
        <v>0</v>
      </c>
      <c r="AC5804" s="89">
        <v>0</v>
      </c>
      <c r="AD5804" s="90">
        <v>43634</v>
      </c>
      <c r="AE5804" s="90">
        <v>43634</v>
      </c>
      <c r="AF5804" s="82">
        <v>0</v>
      </c>
      <c r="AG5804" s="84" t="s">
        <v>53</v>
      </c>
      <c r="AH5804" s="83">
        <v>0</v>
      </c>
      <c r="AI5804" s="89">
        <v>0</v>
      </c>
      <c r="AJ5804" s="89">
        <v>0</v>
      </c>
      <c r="AK5804" s="60" t="str">
        <f>+IF(Tabla1[[#This Row],[REQUEST_TY]]="SR MANTENIMIENTO CORRECTIVO", "EMERGENCIA", "OTROS")</f>
        <v>EMERGENCIA</v>
      </c>
      <c r="AL5804" s="6" t="str">
        <f>+_xlfn.IFS(Tabla1[[#This Row],[Veces obj]]&lt;=1,"0-1",Tabla1[[#This Row],[Veces obj]]&lt;=2,"1-2",Tabla1[[#This Row],[Veces obj]]&lt;=3,"2-3",TRUE,"&gt;3")</f>
        <v>0-1</v>
      </c>
      <c r="AM5804" s="60" t="str">
        <f>+_xlfn.IFS(MONTH(Tabla1[[#This Row],[MES]])&lt;=3,"Q1",MONTH(Tabla1[[#This Row],[MES]])&lt;=6,"Q2",MONTH(Tabla1[[#This Row],[MES]])&lt;=9,"Q3",TRUE,"Q4")</f>
        <v>Q2</v>
      </c>
      <c r="AN5804" s="15" t="str">
        <f>+IFERROR(VLOOKUP(Tabla1[[#This Row],[CUENTA]],CTAS[],2,0),"OTROS")</f>
        <v>OTROS</v>
      </c>
      <c r="AP5804" s="15" t="str">
        <f>+IFERROR(VLOOKUP(Tabla1[[#This Row],[EMPLEADO]],IS[],3,0),"OTROS")</f>
        <v>OTROS</v>
      </c>
      <c r="AQ5804" s="15" t="str">
        <f>+IFERROR(VLOOKUP(Tabla1[[#This Row],[EMPLEADO]],IS[[NÓMINA]:[INGENIERO]],2,0),"OTROS")</f>
        <v>OTROS</v>
      </c>
    </row>
    <row r="5805" spans="1:43" x14ac:dyDescent="0.25">
      <c r="A5805" s="28" t="s">
        <v>14528</v>
      </c>
      <c r="B5805" s="29">
        <v>1</v>
      </c>
      <c r="C5805" s="29" t="s">
        <v>16001</v>
      </c>
      <c r="D5805" s="30" t="s">
        <v>38</v>
      </c>
      <c r="E5805" s="31" t="s">
        <v>694</v>
      </c>
      <c r="F5805" s="31" t="s">
        <v>16002</v>
      </c>
      <c r="G5805" s="88" t="s">
        <v>696</v>
      </c>
      <c r="H5805" s="29" t="s">
        <v>136</v>
      </c>
      <c r="I5805" s="32" t="s">
        <v>43</v>
      </c>
      <c r="J5805" s="29" t="s">
        <v>8</v>
      </c>
      <c r="K5805" s="33" t="s">
        <v>59</v>
      </c>
      <c r="L5805" s="33" t="s">
        <v>697</v>
      </c>
      <c r="M5805" s="29" t="s">
        <v>698</v>
      </c>
      <c r="N5805" s="29">
        <v>0</v>
      </c>
      <c r="O5805" s="29" t="s">
        <v>47</v>
      </c>
      <c r="P5805" s="33">
        <v>31</v>
      </c>
      <c r="Q5805" s="33" t="s">
        <v>82</v>
      </c>
      <c r="R5805" s="80" t="s">
        <v>138</v>
      </c>
      <c r="S5805" s="81" t="s">
        <v>139</v>
      </c>
      <c r="T5805" s="81" t="s">
        <v>51</v>
      </c>
      <c r="U5805" s="82" t="s">
        <v>140</v>
      </c>
      <c r="V5805" s="83">
        <v>1.1000000000000001</v>
      </c>
      <c r="W5805" s="89">
        <v>1730.3000000000004</v>
      </c>
      <c r="X5805" s="85">
        <v>1</v>
      </c>
      <c r="Y5805" s="86">
        <v>2.14</v>
      </c>
      <c r="Z5805" s="82">
        <v>4</v>
      </c>
      <c r="AA5805" s="87">
        <v>0.53500000000000003</v>
      </c>
      <c r="AB5805" s="83">
        <v>0</v>
      </c>
      <c r="AC5805" s="89">
        <v>0</v>
      </c>
      <c r="AD5805" s="90">
        <v>43634</v>
      </c>
      <c r="AE5805" s="90">
        <v>43634</v>
      </c>
      <c r="AF5805" s="82">
        <v>0</v>
      </c>
      <c r="AG5805" s="84" t="s">
        <v>53</v>
      </c>
      <c r="AH5805" s="83">
        <v>0</v>
      </c>
      <c r="AI5805" s="89">
        <v>0</v>
      </c>
      <c r="AJ5805" s="89">
        <v>0</v>
      </c>
      <c r="AK5805" s="60" t="str">
        <f>+IF(Tabla1[[#This Row],[REQUEST_TY]]="SR MANTENIMIENTO CORRECTIVO", "EMERGENCIA", "OTROS")</f>
        <v>EMERGENCIA</v>
      </c>
      <c r="AL5805" s="6" t="str">
        <f>+_xlfn.IFS(Tabla1[[#This Row],[Veces obj]]&lt;=1,"0-1",Tabla1[[#This Row],[Veces obj]]&lt;=2,"1-2",Tabla1[[#This Row],[Veces obj]]&lt;=3,"2-3",TRUE,"&gt;3")</f>
        <v>0-1</v>
      </c>
      <c r="AM5805" s="60" t="str">
        <f>+_xlfn.IFS(MONTH(Tabla1[[#This Row],[MES]])&lt;=3,"Q1",MONTH(Tabla1[[#This Row],[MES]])&lt;=6,"Q2",MONTH(Tabla1[[#This Row],[MES]])&lt;=9,"Q3",TRUE,"Q4")</f>
        <v>Q2</v>
      </c>
      <c r="AN5805" s="15" t="str">
        <f>+IFERROR(VLOOKUP(Tabla1[[#This Row],[CUENTA]],CTAS[],2,0),"OTROS")</f>
        <v>OTROS</v>
      </c>
      <c r="AP5805" s="15" t="str">
        <f>+IFERROR(VLOOKUP(Tabla1[[#This Row],[EMPLEADO]],IS[],3,0),"OTROS")</f>
        <v>OTROS</v>
      </c>
      <c r="AQ5805" s="15" t="str">
        <f>+IFERROR(VLOOKUP(Tabla1[[#This Row],[EMPLEADO]],IS[[NÓMINA]:[INGENIERO]],2,0),"OTROS")</f>
        <v>OTROS</v>
      </c>
    </row>
    <row r="5806" spans="1:43" x14ac:dyDescent="0.25">
      <c r="A5806" s="28" t="s">
        <v>14528</v>
      </c>
      <c r="B5806" s="29">
        <v>1</v>
      </c>
      <c r="C5806" s="29" t="s">
        <v>16003</v>
      </c>
      <c r="D5806" s="30" t="s">
        <v>38</v>
      </c>
      <c r="E5806" s="31" t="s">
        <v>39</v>
      </c>
      <c r="F5806" s="31" t="s">
        <v>16004</v>
      </c>
      <c r="G5806" s="88" t="s">
        <v>2704</v>
      </c>
      <c r="H5806" s="29" t="s">
        <v>246</v>
      </c>
      <c r="I5806" s="32" t="s">
        <v>43</v>
      </c>
      <c r="J5806" s="29" t="s">
        <v>8</v>
      </c>
      <c r="K5806" s="33" t="s">
        <v>798</v>
      </c>
      <c r="L5806" s="33" t="s">
        <v>1509</v>
      </c>
      <c r="M5806" s="29" t="s">
        <v>1510</v>
      </c>
      <c r="N5806" s="29">
        <v>1</v>
      </c>
      <c r="O5806" s="29" t="s">
        <v>105</v>
      </c>
      <c r="P5806" s="33">
        <v>4</v>
      </c>
      <c r="Q5806" s="33" t="s">
        <v>207</v>
      </c>
      <c r="R5806" s="80" t="s">
        <v>49</v>
      </c>
      <c r="S5806" s="81" t="s">
        <v>50</v>
      </c>
      <c r="T5806" s="81" t="s">
        <v>51</v>
      </c>
      <c r="U5806" s="82" t="s">
        <v>486</v>
      </c>
      <c r="V5806" s="83">
        <v>0</v>
      </c>
      <c r="W5806" s="89">
        <v>0</v>
      </c>
      <c r="X5806" s="85">
        <v>1</v>
      </c>
      <c r="Y5806" s="86">
        <v>3.65</v>
      </c>
      <c r="Z5806" s="82">
        <v>5</v>
      </c>
      <c r="AA5806" s="87">
        <v>0.73</v>
      </c>
      <c r="AB5806" s="83">
        <v>0</v>
      </c>
      <c r="AC5806" s="89">
        <v>0</v>
      </c>
      <c r="AD5806" s="90">
        <v>43634</v>
      </c>
      <c r="AE5806" s="90">
        <v>43634</v>
      </c>
      <c r="AF5806" s="82">
        <v>0</v>
      </c>
      <c r="AG5806" s="84" t="s">
        <v>53</v>
      </c>
      <c r="AH5806" s="83">
        <v>0</v>
      </c>
      <c r="AI5806" s="89">
        <v>0</v>
      </c>
      <c r="AJ5806" s="89">
        <v>0</v>
      </c>
      <c r="AK5806" s="60" t="str">
        <f>+IF(Tabla1[[#This Row],[REQUEST_TY]]="SR MANTENIMIENTO CORRECTIVO", "EMERGENCIA", "OTROS")</f>
        <v>EMERGENCIA</v>
      </c>
      <c r="AL5806" s="6" t="str">
        <f>+_xlfn.IFS(Tabla1[[#This Row],[Veces obj]]&lt;=1,"0-1",Tabla1[[#This Row],[Veces obj]]&lt;=2,"1-2",Tabla1[[#This Row],[Veces obj]]&lt;=3,"2-3",TRUE,"&gt;3")</f>
        <v>0-1</v>
      </c>
      <c r="AM5806" s="60" t="str">
        <f>+_xlfn.IFS(MONTH(Tabla1[[#This Row],[MES]])&lt;=3,"Q1",MONTH(Tabla1[[#This Row],[MES]])&lt;=6,"Q2",MONTH(Tabla1[[#This Row],[MES]])&lt;=9,"Q3",TRUE,"Q4")</f>
        <v>Q2</v>
      </c>
      <c r="AN5806" s="15" t="str">
        <f>+IFERROR(VLOOKUP(Tabla1[[#This Row],[CUENTA]],CTAS[],2,0),"OTROS")</f>
        <v>OTROS</v>
      </c>
      <c r="AP5806" s="15" t="str">
        <f>+IFERROR(VLOOKUP(Tabla1[[#This Row],[EMPLEADO]],IS[],3,0),"OTROS")</f>
        <v>OTROS</v>
      </c>
      <c r="AQ5806" s="15" t="str">
        <f>+IFERROR(VLOOKUP(Tabla1[[#This Row],[EMPLEADO]],IS[[NÓMINA]:[INGENIERO]],2,0),"OTROS")</f>
        <v>OTROS</v>
      </c>
    </row>
    <row r="5807" spans="1:43" x14ac:dyDescent="0.25">
      <c r="A5807" s="28" t="s">
        <v>14528</v>
      </c>
      <c r="B5807" s="29">
        <v>1</v>
      </c>
      <c r="C5807" s="29" t="s">
        <v>16005</v>
      </c>
      <c r="D5807" s="30" t="s">
        <v>38</v>
      </c>
      <c r="E5807" s="31" t="s">
        <v>258</v>
      </c>
      <c r="F5807" s="31" t="s">
        <v>16006</v>
      </c>
      <c r="G5807" s="88" t="s">
        <v>1736</v>
      </c>
      <c r="H5807" s="29" t="s">
        <v>136</v>
      </c>
      <c r="I5807" s="32" t="s">
        <v>43</v>
      </c>
      <c r="J5807" s="29" t="s">
        <v>8</v>
      </c>
      <c r="K5807" s="33" t="s">
        <v>1737</v>
      </c>
      <c r="L5807" s="33" t="s">
        <v>1738</v>
      </c>
      <c r="M5807" s="29" t="s">
        <v>736</v>
      </c>
      <c r="N5807" s="29">
        <v>0</v>
      </c>
      <c r="O5807" s="29" t="s">
        <v>47</v>
      </c>
      <c r="P5807" s="33">
        <v>8</v>
      </c>
      <c r="Q5807" s="33" t="s">
        <v>194</v>
      </c>
      <c r="R5807" s="80" t="s">
        <v>138</v>
      </c>
      <c r="S5807" s="81" t="s">
        <v>139</v>
      </c>
      <c r="T5807" s="81" t="s">
        <v>51</v>
      </c>
      <c r="U5807" s="82" t="s">
        <v>224</v>
      </c>
      <c r="V5807" s="83">
        <v>0.8</v>
      </c>
      <c r="W5807" s="89">
        <v>1258.4000000000003</v>
      </c>
      <c r="X5807" s="85">
        <v>1</v>
      </c>
      <c r="Y5807" s="86">
        <v>3.25</v>
      </c>
      <c r="Z5807" s="82">
        <v>4</v>
      </c>
      <c r="AA5807" s="87">
        <v>0.8125</v>
      </c>
      <c r="AB5807" s="83">
        <v>0</v>
      </c>
      <c r="AC5807" s="89">
        <v>0</v>
      </c>
      <c r="AD5807" s="90">
        <v>43630</v>
      </c>
      <c r="AE5807" s="90">
        <v>43634</v>
      </c>
      <c r="AF5807" s="82">
        <v>2</v>
      </c>
      <c r="AG5807" s="84" t="s">
        <v>1680</v>
      </c>
      <c r="AH5807" s="83">
        <v>0.25</v>
      </c>
      <c r="AI5807" s="89">
        <v>-393.25000000000006</v>
      </c>
      <c r="AJ5807" s="89">
        <v>0</v>
      </c>
      <c r="AK5807" s="60" t="str">
        <f>+IF(Tabla1[[#This Row],[REQUEST_TY]]="SR MANTENIMIENTO CORRECTIVO", "EMERGENCIA", "OTROS")</f>
        <v>EMERGENCIA</v>
      </c>
      <c r="AL5807" s="6" t="str">
        <f>+_xlfn.IFS(Tabla1[[#This Row],[Veces obj]]&lt;=1,"0-1",Tabla1[[#This Row],[Veces obj]]&lt;=2,"1-2",Tabla1[[#This Row],[Veces obj]]&lt;=3,"2-3",TRUE,"&gt;3")</f>
        <v>0-1</v>
      </c>
      <c r="AM5807" s="60" t="str">
        <f>+_xlfn.IFS(MONTH(Tabla1[[#This Row],[MES]])&lt;=3,"Q1",MONTH(Tabla1[[#This Row],[MES]])&lt;=6,"Q2",MONTH(Tabla1[[#This Row],[MES]])&lt;=9,"Q3",TRUE,"Q4")</f>
        <v>Q2</v>
      </c>
      <c r="AN5807" s="15" t="str">
        <f>+IFERROR(VLOOKUP(Tabla1[[#This Row],[CUENTA]],CTAS[],2,0),"OTROS")</f>
        <v>OTROS</v>
      </c>
      <c r="AP5807" s="15" t="str">
        <f>+IFERROR(VLOOKUP(Tabla1[[#This Row],[EMPLEADO]],IS[],3,0),"OTROS")</f>
        <v>OTROS</v>
      </c>
      <c r="AQ5807" s="15" t="str">
        <f>+IFERROR(VLOOKUP(Tabla1[[#This Row],[EMPLEADO]],IS[[NÓMINA]:[INGENIERO]],2,0),"OTROS")</f>
        <v>OTROS</v>
      </c>
    </row>
    <row r="5808" spans="1:43" x14ac:dyDescent="0.25">
      <c r="A5808" s="28" t="s">
        <v>14528</v>
      </c>
      <c r="B5808" s="29">
        <v>1</v>
      </c>
      <c r="C5808" s="29" t="s">
        <v>16007</v>
      </c>
      <c r="D5808" s="30" t="s">
        <v>38</v>
      </c>
      <c r="E5808" s="31" t="s">
        <v>401</v>
      </c>
      <c r="F5808" s="31" t="s">
        <v>16008</v>
      </c>
      <c r="G5808" s="88" t="s">
        <v>6616</v>
      </c>
      <c r="H5808" s="29" t="s">
        <v>568</v>
      </c>
      <c r="I5808" s="32" t="s">
        <v>43</v>
      </c>
      <c r="J5808" s="29" t="s">
        <v>8</v>
      </c>
      <c r="K5808" s="33" t="s">
        <v>71</v>
      </c>
      <c r="L5808" s="33" t="s">
        <v>569</v>
      </c>
      <c r="M5808" s="29" t="s">
        <v>570</v>
      </c>
      <c r="N5808" s="29">
        <v>0</v>
      </c>
      <c r="O5808" s="29" t="s">
        <v>47</v>
      </c>
      <c r="P5808" s="33">
        <v>82</v>
      </c>
      <c r="Q5808" s="33" t="s">
        <v>48</v>
      </c>
      <c r="R5808" s="80" t="s">
        <v>153</v>
      </c>
      <c r="S5808" s="81" t="s">
        <v>50</v>
      </c>
      <c r="T5808" s="81" t="s">
        <v>51</v>
      </c>
      <c r="U5808" s="82" t="s">
        <v>52</v>
      </c>
      <c r="V5808" s="83">
        <v>1.05</v>
      </c>
      <c r="W5808" s="89">
        <v>750.75000000000011</v>
      </c>
      <c r="X5808" s="85">
        <v>1</v>
      </c>
      <c r="Y5808" s="86">
        <v>2.77</v>
      </c>
      <c r="Z5808" s="82">
        <v>5</v>
      </c>
      <c r="AA5808" s="87">
        <v>0.55400000000000005</v>
      </c>
      <c r="AB5808" s="83">
        <v>0</v>
      </c>
      <c r="AC5808" s="89">
        <v>0</v>
      </c>
      <c r="AD5808" s="90">
        <v>43634</v>
      </c>
      <c r="AE5808" s="90">
        <v>43634</v>
      </c>
      <c r="AF5808" s="82">
        <v>0</v>
      </c>
      <c r="AG5808" s="84" t="s">
        <v>53</v>
      </c>
      <c r="AH5808" s="83">
        <v>0</v>
      </c>
      <c r="AI5808" s="89">
        <v>0</v>
      </c>
      <c r="AJ5808" s="89">
        <v>0</v>
      </c>
      <c r="AK5808" s="60" t="str">
        <f>+IF(Tabla1[[#This Row],[REQUEST_TY]]="SR MANTENIMIENTO CORRECTIVO", "EMERGENCIA", "OTROS")</f>
        <v>EMERGENCIA</v>
      </c>
      <c r="AL5808" s="6" t="str">
        <f>+_xlfn.IFS(Tabla1[[#This Row],[Veces obj]]&lt;=1,"0-1",Tabla1[[#This Row],[Veces obj]]&lt;=2,"1-2",Tabla1[[#This Row],[Veces obj]]&lt;=3,"2-3",TRUE,"&gt;3")</f>
        <v>0-1</v>
      </c>
      <c r="AM5808" s="60" t="str">
        <f>+_xlfn.IFS(MONTH(Tabla1[[#This Row],[MES]])&lt;=3,"Q1",MONTH(Tabla1[[#This Row],[MES]])&lt;=6,"Q2",MONTH(Tabla1[[#This Row],[MES]])&lt;=9,"Q3",TRUE,"Q4")</f>
        <v>Q2</v>
      </c>
      <c r="AN5808" s="15" t="str">
        <f>+IFERROR(VLOOKUP(Tabla1[[#This Row],[CUENTA]],CTAS[],2,0),"OTROS")</f>
        <v>OTROS</v>
      </c>
      <c r="AP5808" s="15" t="str">
        <f>+IFERROR(VLOOKUP(Tabla1[[#This Row],[EMPLEADO]],IS[],3,0),"OTROS")</f>
        <v>OTROS</v>
      </c>
      <c r="AQ5808" s="15" t="str">
        <f>+IFERROR(VLOOKUP(Tabla1[[#This Row],[EMPLEADO]],IS[[NÓMINA]:[INGENIERO]],2,0),"OTROS")</f>
        <v>OTROS</v>
      </c>
    </row>
    <row r="5809" spans="1:43" x14ac:dyDescent="0.25">
      <c r="A5809" s="28" t="s">
        <v>14528</v>
      </c>
      <c r="B5809" s="29">
        <v>1</v>
      </c>
      <c r="C5809" s="29" t="s">
        <v>16009</v>
      </c>
      <c r="D5809" s="30" t="s">
        <v>38</v>
      </c>
      <c r="E5809" s="31" t="s">
        <v>113</v>
      </c>
      <c r="F5809" s="31" t="s">
        <v>16010</v>
      </c>
      <c r="G5809" s="88" t="s">
        <v>7912</v>
      </c>
      <c r="H5809" s="29" t="s">
        <v>124</v>
      </c>
      <c r="I5809" s="32" t="s">
        <v>43</v>
      </c>
      <c r="J5809" s="29" t="s">
        <v>8</v>
      </c>
      <c r="K5809" s="33" t="s">
        <v>125</v>
      </c>
      <c r="L5809" s="33" t="s">
        <v>126</v>
      </c>
      <c r="M5809" s="29" t="s">
        <v>73</v>
      </c>
      <c r="N5809" s="29">
        <v>0</v>
      </c>
      <c r="O5809" s="29" t="s">
        <v>47</v>
      </c>
      <c r="P5809" s="33">
        <v>105</v>
      </c>
      <c r="Q5809" s="33" t="s">
        <v>48</v>
      </c>
      <c r="R5809" s="80" t="s">
        <v>49</v>
      </c>
      <c r="S5809" s="81" t="s">
        <v>50</v>
      </c>
      <c r="T5809" s="81" t="s">
        <v>51</v>
      </c>
      <c r="U5809" s="82" t="s">
        <v>52</v>
      </c>
      <c r="V5809" s="83">
        <v>1.05</v>
      </c>
      <c r="W5809" s="89">
        <v>750.75000000000011</v>
      </c>
      <c r="X5809" s="85">
        <v>1</v>
      </c>
      <c r="Y5809" s="86">
        <v>0.53</v>
      </c>
      <c r="Z5809" s="82">
        <v>5</v>
      </c>
      <c r="AA5809" s="87">
        <v>0.10600000000000001</v>
      </c>
      <c r="AB5809" s="83">
        <v>0</v>
      </c>
      <c r="AC5809" s="89">
        <v>0</v>
      </c>
      <c r="AD5809" s="90">
        <v>43634</v>
      </c>
      <c r="AE5809" s="90">
        <v>43634</v>
      </c>
      <c r="AF5809" s="82">
        <v>0</v>
      </c>
      <c r="AG5809" s="84" t="s">
        <v>53</v>
      </c>
      <c r="AH5809" s="83">
        <v>0</v>
      </c>
      <c r="AI5809" s="89">
        <v>0</v>
      </c>
      <c r="AJ5809" s="89">
        <v>0</v>
      </c>
      <c r="AK5809" s="60" t="str">
        <f>+IF(Tabla1[[#This Row],[REQUEST_TY]]="SR MANTENIMIENTO CORRECTIVO", "EMERGENCIA", "OTROS")</f>
        <v>EMERGENCIA</v>
      </c>
      <c r="AL5809" s="6" t="str">
        <f>+_xlfn.IFS(Tabla1[[#This Row],[Veces obj]]&lt;=1,"0-1",Tabla1[[#This Row],[Veces obj]]&lt;=2,"1-2",Tabla1[[#This Row],[Veces obj]]&lt;=3,"2-3",TRUE,"&gt;3")</f>
        <v>0-1</v>
      </c>
      <c r="AM5809" s="60" t="str">
        <f>+_xlfn.IFS(MONTH(Tabla1[[#This Row],[MES]])&lt;=3,"Q1",MONTH(Tabla1[[#This Row],[MES]])&lt;=6,"Q2",MONTH(Tabla1[[#This Row],[MES]])&lt;=9,"Q3",TRUE,"Q4")</f>
        <v>Q2</v>
      </c>
      <c r="AN5809" s="15" t="str">
        <f>+IFERROR(VLOOKUP(Tabla1[[#This Row],[CUENTA]],CTAS[],2,0),"OTROS")</f>
        <v>OTROS</v>
      </c>
      <c r="AP5809" s="15" t="str">
        <f>+IFERROR(VLOOKUP(Tabla1[[#This Row],[EMPLEADO]],IS[],3,0),"OTROS")</f>
        <v>JUAREZ</v>
      </c>
      <c r="AQ5809" s="15" t="str">
        <f>+IFERROR(VLOOKUP(Tabla1[[#This Row],[EMPLEADO]],IS[[NÓMINA]:[INGENIERO]],2,0),"OTROS")</f>
        <v>MIGUEL COTA</v>
      </c>
    </row>
    <row r="5810" spans="1:43" x14ac:dyDescent="0.25">
      <c r="A5810" s="28" t="s">
        <v>14528</v>
      </c>
      <c r="B5810" s="29">
        <v>1</v>
      </c>
      <c r="C5810" s="29" t="s">
        <v>16011</v>
      </c>
      <c r="D5810" s="30" t="s">
        <v>38</v>
      </c>
      <c r="E5810" s="31" t="s">
        <v>113</v>
      </c>
      <c r="F5810" s="31" t="s">
        <v>16012</v>
      </c>
      <c r="G5810" s="88" t="s">
        <v>5996</v>
      </c>
      <c r="H5810" s="29" t="s">
        <v>204</v>
      </c>
      <c r="I5810" s="32" t="s">
        <v>43</v>
      </c>
      <c r="J5810" s="29" t="s">
        <v>8</v>
      </c>
      <c r="K5810" s="33" t="s">
        <v>125</v>
      </c>
      <c r="L5810" s="33" t="s">
        <v>5997</v>
      </c>
      <c r="M5810" s="29" t="s">
        <v>206</v>
      </c>
      <c r="N5810" s="29">
        <v>0</v>
      </c>
      <c r="O5810" s="29" t="s">
        <v>47</v>
      </c>
      <c r="P5810" s="33">
        <v>12</v>
      </c>
      <c r="Q5810" s="33" t="s">
        <v>194</v>
      </c>
      <c r="R5810" s="80" t="s">
        <v>49</v>
      </c>
      <c r="S5810" s="81" t="s">
        <v>50</v>
      </c>
      <c r="T5810" s="81" t="s">
        <v>51</v>
      </c>
      <c r="U5810" s="82" t="s">
        <v>444</v>
      </c>
      <c r="V5810" s="83">
        <v>0</v>
      </c>
      <c r="W5810" s="89">
        <v>0</v>
      </c>
      <c r="X5810" s="85">
        <v>1</v>
      </c>
      <c r="Y5810" s="86">
        <v>3.42</v>
      </c>
      <c r="Z5810" s="82">
        <v>5</v>
      </c>
      <c r="AA5810" s="87">
        <v>0.68399999999999994</v>
      </c>
      <c r="AB5810" s="83">
        <v>0</v>
      </c>
      <c r="AC5810" s="89">
        <v>0</v>
      </c>
      <c r="AD5810" s="90">
        <v>43634</v>
      </c>
      <c r="AE5810" s="90">
        <v>43634</v>
      </c>
      <c r="AF5810" s="82">
        <v>0</v>
      </c>
      <c r="AG5810" s="84" t="s">
        <v>53</v>
      </c>
      <c r="AH5810" s="83">
        <v>0</v>
      </c>
      <c r="AI5810" s="89">
        <v>0</v>
      </c>
      <c r="AJ5810" s="89">
        <v>0</v>
      </c>
      <c r="AK5810" s="60" t="str">
        <f>+IF(Tabla1[[#This Row],[REQUEST_TY]]="SR MANTENIMIENTO CORRECTIVO", "EMERGENCIA", "OTROS")</f>
        <v>EMERGENCIA</v>
      </c>
      <c r="AL5810" s="6" t="str">
        <f>+_xlfn.IFS(Tabla1[[#This Row],[Veces obj]]&lt;=1,"0-1",Tabla1[[#This Row],[Veces obj]]&lt;=2,"1-2",Tabla1[[#This Row],[Veces obj]]&lt;=3,"2-3",TRUE,"&gt;3")</f>
        <v>0-1</v>
      </c>
      <c r="AM5810" s="60" t="str">
        <f>+_xlfn.IFS(MONTH(Tabla1[[#This Row],[MES]])&lt;=3,"Q1",MONTH(Tabla1[[#This Row],[MES]])&lt;=6,"Q2",MONTH(Tabla1[[#This Row],[MES]])&lt;=9,"Q3",TRUE,"Q4")</f>
        <v>Q2</v>
      </c>
      <c r="AN5810" s="15" t="str">
        <f>+IFERROR(VLOOKUP(Tabla1[[#This Row],[CUENTA]],CTAS[],2,0),"OTROS")</f>
        <v>OTROS</v>
      </c>
      <c r="AP5810" s="15" t="str">
        <f>+IFERROR(VLOOKUP(Tabla1[[#This Row],[EMPLEADO]],IS[],3,0),"OTROS")</f>
        <v>OTROS</v>
      </c>
      <c r="AQ5810" s="15" t="str">
        <f>+IFERROR(VLOOKUP(Tabla1[[#This Row],[EMPLEADO]],IS[[NÓMINA]:[INGENIERO]],2,0),"OTROS")</f>
        <v>OTROS</v>
      </c>
    </row>
    <row r="5811" spans="1:43" x14ac:dyDescent="0.25">
      <c r="A5811" s="28" t="s">
        <v>14528</v>
      </c>
      <c r="B5811" s="29">
        <v>1</v>
      </c>
      <c r="C5811" s="29" t="s">
        <v>16013</v>
      </c>
      <c r="D5811" s="30" t="s">
        <v>38</v>
      </c>
      <c r="E5811" s="31" t="s">
        <v>4548</v>
      </c>
      <c r="F5811" s="31" t="s">
        <v>16014</v>
      </c>
      <c r="G5811" s="88" t="s">
        <v>6009</v>
      </c>
      <c r="H5811" s="29" t="s">
        <v>1063</v>
      </c>
      <c r="I5811" s="32" t="s">
        <v>43</v>
      </c>
      <c r="J5811" s="29" t="s">
        <v>8</v>
      </c>
      <c r="K5811" s="33" t="s">
        <v>385</v>
      </c>
      <c r="L5811" s="33" t="s">
        <v>397</v>
      </c>
      <c r="M5811" s="29" t="s">
        <v>387</v>
      </c>
      <c r="N5811" s="29">
        <v>0</v>
      </c>
      <c r="O5811" s="29" t="s">
        <v>47</v>
      </c>
      <c r="P5811" s="33">
        <v>124</v>
      </c>
      <c r="Q5811" s="33" t="s">
        <v>48</v>
      </c>
      <c r="R5811" s="80" t="s">
        <v>49</v>
      </c>
      <c r="S5811" s="81" t="s">
        <v>50</v>
      </c>
      <c r="T5811" s="81" t="s">
        <v>51</v>
      </c>
      <c r="U5811" s="82" t="s">
        <v>52</v>
      </c>
      <c r="V5811" s="83">
        <v>1.05</v>
      </c>
      <c r="W5811" s="89">
        <v>750.75000000000011</v>
      </c>
      <c r="X5811" s="85">
        <v>1</v>
      </c>
      <c r="Y5811" s="86">
        <v>2.5</v>
      </c>
      <c r="Z5811" s="82">
        <v>5</v>
      </c>
      <c r="AA5811" s="87">
        <v>0.5</v>
      </c>
      <c r="AB5811" s="83">
        <v>0</v>
      </c>
      <c r="AC5811" s="89">
        <v>0</v>
      </c>
      <c r="AD5811" s="90">
        <v>43634</v>
      </c>
      <c r="AE5811" s="90">
        <v>43634</v>
      </c>
      <c r="AF5811" s="82">
        <v>0</v>
      </c>
      <c r="AG5811" s="84" t="s">
        <v>53</v>
      </c>
      <c r="AH5811" s="83">
        <v>0</v>
      </c>
      <c r="AI5811" s="89">
        <v>0</v>
      </c>
      <c r="AJ5811" s="89">
        <v>0</v>
      </c>
      <c r="AK5811" s="60" t="str">
        <f>+IF(Tabla1[[#This Row],[REQUEST_TY]]="SR MANTENIMIENTO CORRECTIVO", "EMERGENCIA", "OTROS")</f>
        <v>EMERGENCIA</v>
      </c>
      <c r="AL5811" s="6" t="str">
        <f>+_xlfn.IFS(Tabla1[[#This Row],[Veces obj]]&lt;=1,"0-1",Tabla1[[#This Row],[Veces obj]]&lt;=2,"1-2",Tabla1[[#This Row],[Veces obj]]&lt;=3,"2-3",TRUE,"&gt;3")</f>
        <v>0-1</v>
      </c>
      <c r="AM5811" s="60" t="str">
        <f>+_xlfn.IFS(MONTH(Tabla1[[#This Row],[MES]])&lt;=3,"Q1",MONTH(Tabla1[[#This Row],[MES]])&lt;=6,"Q2",MONTH(Tabla1[[#This Row],[MES]])&lt;=9,"Q3",TRUE,"Q4")</f>
        <v>Q2</v>
      </c>
      <c r="AN5811" s="15" t="str">
        <f>+IFERROR(VLOOKUP(Tabla1[[#This Row],[CUENTA]],CTAS[],2,0),"OTROS")</f>
        <v>OTROS</v>
      </c>
      <c r="AP5811" s="15" t="str">
        <f>+IFERROR(VLOOKUP(Tabla1[[#This Row],[EMPLEADO]],IS[],3,0),"OTROS")</f>
        <v>OTROS</v>
      </c>
      <c r="AQ5811" s="15" t="str">
        <f>+IFERROR(VLOOKUP(Tabla1[[#This Row],[EMPLEADO]],IS[[NÓMINA]:[INGENIERO]],2,0),"OTROS")</f>
        <v>OTROS</v>
      </c>
    </row>
    <row r="5812" spans="1:43" x14ac:dyDescent="0.25">
      <c r="A5812" s="28" t="s">
        <v>14528</v>
      </c>
      <c r="B5812" s="29">
        <v>1</v>
      </c>
      <c r="C5812" s="29" t="s">
        <v>16015</v>
      </c>
      <c r="D5812" s="30" t="s">
        <v>38</v>
      </c>
      <c r="E5812" s="31" t="s">
        <v>884</v>
      </c>
      <c r="F5812" s="31" t="s">
        <v>16016</v>
      </c>
      <c r="G5812" s="88" t="s">
        <v>2637</v>
      </c>
      <c r="H5812" s="29" t="s">
        <v>453</v>
      </c>
      <c r="I5812" s="32" t="s">
        <v>43</v>
      </c>
      <c r="J5812" s="29" t="s">
        <v>8</v>
      </c>
      <c r="K5812" s="33" t="s">
        <v>144</v>
      </c>
      <c r="L5812" s="33" t="s">
        <v>2638</v>
      </c>
      <c r="M5812" s="29" t="s">
        <v>1761</v>
      </c>
      <c r="N5812" s="29">
        <v>0</v>
      </c>
      <c r="O5812" s="29" t="s">
        <v>47</v>
      </c>
      <c r="P5812" s="33">
        <v>24</v>
      </c>
      <c r="Q5812" s="33" t="s">
        <v>62</v>
      </c>
      <c r="R5812" s="80" t="s">
        <v>95</v>
      </c>
      <c r="S5812" s="81" t="s">
        <v>64</v>
      </c>
      <c r="T5812" s="81" t="s">
        <v>51</v>
      </c>
      <c r="U5812" s="82" t="s">
        <v>65</v>
      </c>
      <c r="V5812" s="83">
        <v>0.8</v>
      </c>
      <c r="W5812" s="89">
        <v>1092</v>
      </c>
      <c r="X5812" s="85">
        <v>1</v>
      </c>
      <c r="Y5812" s="86">
        <v>1.93</v>
      </c>
      <c r="Z5812" s="82">
        <v>5</v>
      </c>
      <c r="AA5812" s="87">
        <v>0.38600000000000001</v>
      </c>
      <c r="AB5812" s="83">
        <v>0</v>
      </c>
      <c r="AC5812" s="89">
        <v>0</v>
      </c>
      <c r="AD5812" s="90">
        <v>43633</v>
      </c>
      <c r="AE5812" s="90">
        <v>43634</v>
      </c>
      <c r="AF5812" s="82">
        <v>1</v>
      </c>
      <c r="AG5812" s="84" t="s">
        <v>53</v>
      </c>
      <c r="AH5812" s="83">
        <v>0</v>
      </c>
      <c r="AI5812" s="89">
        <v>0</v>
      </c>
      <c r="AJ5812" s="89">
        <v>0</v>
      </c>
      <c r="AK5812" s="60" t="str">
        <f>+IF(Tabla1[[#This Row],[REQUEST_TY]]="SR MANTENIMIENTO CORRECTIVO", "EMERGENCIA", "OTROS")</f>
        <v>EMERGENCIA</v>
      </c>
      <c r="AL5812" s="6" t="str">
        <f>+_xlfn.IFS(Tabla1[[#This Row],[Veces obj]]&lt;=1,"0-1",Tabla1[[#This Row],[Veces obj]]&lt;=2,"1-2",Tabla1[[#This Row],[Veces obj]]&lt;=3,"2-3",TRUE,"&gt;3")</f>
        <v>0-1</v>
      </c>
      <c r="AM5812" s="60" t="str">
        <f>+_xlfn.IFS(MONTH(Tabla1[[#This Row],[MES]])&lt;=3,"Q1",MONTH(Tabla1[[#This Row],[MES]])&lt;=6,"Q2",MONTH(Tabla1[[#This Row],[MES]])&lt;=9,"Q3",TRUE,"Q4")</f>
        <v>Q2</v>
      </c>
      <c r="AN5812" s="15" t="str">
        <f>+IFERROR(VLOOKUP(Tabla1[[#This Row],[CUENTA]],CTAS[],2,0),"OTROS")</f>
        <v>OTROS</v>
      </c>
      <c r="AP5812" s="15" t="str">
        <f>+IFERROR(VLOOKUP(Tabla1[[#This Row],[EMPLEADO]],IS[],3,0),"OTROS")</f>
        <v>OTROS</v>
      </c>
      <c r="AQ5812" s="15" t="str">
        <f>+IFERROR(VLOOKUP(Tabla1[[#This Row],[EMPLEADO]],IS[[NÓMINA]:[INGENIERO]],2,0),"OTROS")</f>
        <v>OTROS</v>
      </c>
    </row>
    <row r="5813" spans="1:43" x14ac:dyDescent="0.25">
      <c r="A5813" s="28" t="s">
        <v>14528</v>
      </c>
      <c r="B5813" s="29">
        <v>1</v>
      </c>
      <c r="C5813" s="29" t="s">
        <v>16017</v>
      </c>
      <c r="D5813" s="30" t="s">
        <v>38</v>
      </c>
      <c r="E5813" s="31" t="s">
        <v>133</v>
      </c>
      <c r="F5813" s="31" t="s">
        <v>16018</v>
      </c>
      <c r="G5813" s="88" t="s">
        <v>1582</v>
      </c>
      <c r="H5813" s="29" t="s">
        <v>1211</v>
      </c>
      <c r="I5813" s="32" t="s">
        <v>43</v>
      </c>
      <c r="J5813" s="29" t="s">
        <v>8</v>
      </c>
      <c r="K5813" s="33" t="s">
        <v>59</v>
      </c>
      <c r="L5813" s="33" t="s">
        <v>1583</v>
      </c>
      <c r="M5813" s="29" t="s">
        <v>1213</v>
      </c>
      <c r="N5813" s="29">
        <v>0</v>
      </c>
      <c r="O5813" s="29" t="s">
        <v>47</v>
      </c>
      <c r="P5813" s="33">
        <v>3</v>
      </c>
      <c r="Q5813" s="33" t="s">
        <v>388</v>
      </c>
      <c r="R5813" s="80" t="s">
        <v>138</v>
      </c>
      <c r="S5813" s="81" t="s">
        <v>139</v>
      </c>
      <c r="T5813" s="81" t="s">
        <v>208</v>
      </c>
      <c r="U5813" s="82" t="s">
        <v>872</v>
      </c>
      <c r="V5813" s="83">
        <v>0</v>
      </c>
      <c r="W5813" s="89">
        <v>0</v>
      </c>
      <c r="X5813" s="85">
        <v>1</v>
      </c>
      <c r="Y5813" s="86">
        <v>1.9</v>
      </c>
      <c r="Z5813" s="82">
        <v>6</v>
      </c>
      <c r="AA5813" s="87">
        <v>0.31666666666666665</v>
      </c>
      <c r="AB5813" s="83">
        <v>0</v>
      </c>
      <c r="AC5813" s="89">
        <v>0</v>
      </c>
      <c r="AD5813" s="90">
        <v>43634</v>
      </c>
      <c r="AE5813" s="90">
        <v>43634</v>
      </c>
      <c r="AF5813" s="82">
        <v>0</v>
      </c>
      <c r="AG5813" s="84" t="s">
        <v>53</v>
      </c>
      <c r="AH5813" s="83">
        <v>0</v>
      </c>
      <c r="AI5813" s="89">
        <v>0</v>
      </c>
      <c r="AJ5813" s="89">
        <v>0</v>
      </c>
      <c r="AK5813" s="60" t="str">
        <f>+IF(Tabla1[[#This Row],[REQUEST_TY]]="SR MANTENIMIENTO CORRECTIVO", "EMERGENCIA", "OTROS")</f>
        <v>EMERGENCIA</v>
      </c>
      <c r="AL5813" s="6" t="str">
        <f>+_xlfn.IFS(Tabla1[[#This Row],[Veces obj]]&lt;=1,"0-1",Tabla1[[#This Row],[Veces obj]]&lt;=2,"1-2",Tabla1[[#This Row],[Veces obj]]&lt;=3,"2-3",TRUE,"&gt;3")</f>
        <v>0-1</v>
      </c>
      <c r="AM5813" s="60" t="str">
        <f>+_xlfn.IFS(MONTH(Tabla1[[#This Row],[MES]])&lt;=3,"Q1",MONTH(Tabla1[[#This Row],[MES]])&lt;=6,"Q2",MONTH(Tabla1[[#This Row],[MES]])&lt;=9,"Q3",TRUE,"Q4")</f>
        <v>Q2</v>
      </c>
      <c r="AN5813" s="15" t="str">
        <f>+IFERROR(VLOOKUP(Tabla1[[#This Row],[CUENTA]],CTAS[],2,0),"OTROS")</f>
        <v>OTROS</v>
      </c>
      <c r="AP5813" s="15" t="str">
        <f>+IFERROR(VLOOKUP(Tabla1[[#This Row],[EMPLEADO]],IS[],3,0),"OTROS")</f>
        <v>OTROS</v>
      </c>
      <c r="AQ5813" s="15" t="str">
        <f>+IFERROR(VLOOKUP(Tabla1[[#This Row],[EMPLEADO]],IS[[NÓMINA]:[INGENIERO]],2,0),"OTROS")</f>
        <v>OTROS</v>
      </c>
    </row>
    <row r="5814" spans="1:43" x14ac:dyDescent="0.25">
      <c r="A5814" s="28" t="s">
        <v>14528</v>
      </c>
      <c r="B5814" s="29">
        <v>1</v>
      </c>
      <c r="C5814" s="29" t="s">
        <v>16019</v>
      </c>
      <c r="D5814" s="30" t="s">
        <v>38</v>
      </c>
      <c r="E5814" s="31" t="s">
        <v>172</v>
      </c>
      <c r="F5814" s="31" t="s">
        <v>16020</v>
      </c>
      <c r="G5814" s="88" t="s">
        <v>174</v>
      </c>
      <c r="H5814" s="29" t="s">
        <v>4657</v>
      </c>
      <c r="I5814" s="32" t="s">
        <v>43</v>
      </c>
      <c r="J5814" s="29" t="s">
        <v>8</v>
      </c>
      <c r="K5814" s="33" t="s">
        <v>92</v>
      </c>
      <c r="L5814" s="33" t="s">
        <v>93</v>
      </c>
      <c r="M5814" s="29" t="s">
        <v>94</v>
      </c>
      <c r="N5814" s="29">
        <v>0</v>
      </c>
      <c r="O5814" s="29" t="s">
        <v>47</v>
      </c>
      <c r="P5814" s="33">
        <v>162</v>
      </c>
      <c r="Q5814" s="33" t="s">
        <v>48</v>
      </c>
      <c r="R5814" s="80" t="s">
        <v>74</v>
      </c>
      <c r="S5814" s="81" t="s">
        <v>50</v>
      </c>
      <c r="T5814" s="81" t="s">
        <v>51</v>
      </c>
      <c r="U5814" s="82" t="s">
        <v>52</v>
      </c>
      <c r="V5814" s="83">
        <v>1.05</v>
      </c>
      <c r="W5814" s="89">
        <v>750.75000000000011</v>
      </c>
      <c r="X5814" s="85">
        <v>1</v>
      </c>
      <c r="Y5814" s="86">
        <v>0.03</v>
      </c>
      <c r="Z5814" s="82">
        <v>5</v>
      </c>
      <c r="AA5814" s="87">
        <v>6.0000000000000001E-3</v>
      </c>
      <c r="AB5814" s="83">
        <v>0</v>
      </c>
      <c r="AC5814" s="89">
        <v>0</v>
      </c>
      <c r="AD5814" s="90">
        <v>43634</v>
      </c>
      <c r="AE5814" s="90">
        <v>43634</v>
      </c>
      <c r="AF5814" s="82">
        <v>0</v>
      </c>
      <c r="AG5814" s="84" t="s">
        <v>53</v>
      </c>
      <c r="AH5814" s="83">
        <v>0</v>
      </c>
      <c r="AI5814" s="89">
        <v>0</v>
      </c>
      <c r="AJ5814" s="89">
        <v>0</v>
      </c>
      <c r="AK5814" s="60" t="str">
        <f>+IF(Tabla1[[#This Row],[REQUEST_TY]]="SR MANTENIMIENTO CORRECTIVO", "EMERGENCIA", "OTROS")</f>
        <v>EMERGENCIA</v>
      </c>
      <c r="AL5814" s="6" t="str">
        <f>+_xlfn.IFS(Tabla1[[#This Row],[Veces obj]]&lt;=1,"0-1",Tabla1[[#This Row],[Veces obj]]&lt;=2,"1-2",Tabla1[[#This Row],[Veces obj]]&lt;=3,"2-3",TRUE,"&gt;3")</f>
        <v>0-1</v>
      </c>
      <c r="AM5814" s="60" t="str">
        <f>+_xlfn.IFS(MONTH(Tabla1[[#This Row],[MES]])&lt;=3,"Q1",MONTH(Tabla1[[#This Row],[MES]])&lt;=6,"Q2",MONTH(Tabla1[[#This Row],[MES]])&lt;=9,"Q3",TRUE,"Q4")</f>
        <v>Q2</v>
      </c>
      <c r="AN5814" s="15" t="str">
        <f>+IFERROR(VLOOKUP(Tabla1[[#This Row],[CUENTA]],CTAS[],2,0),"OTROS")</f>
        <v>OTROS</v>
      </c>
      <c r="AP5814" s="15" t="str">
        <f>+IFERROR(VLOOKUP(Tabla1[[#This Row],[EMPLEADO]],IS[],3,0),"OTROS")</f>
        <v>OTROS</v>
      </c>
      <c r="AQ5814" s="15" t="str">
        <f>+IFERROR(VLOOKUP(Tabla1[[#This Row],[EMPLEADO]],IS[[NÓMINA]:[INGENIERO]],2,0),"OTROS")</f>
        <v>OTROS</v>
      </c>
    </row>
    <row r="5815" spans="1:43" x14ac:dyDescent="0.25">
      <c r="A5815" s="28" t="s">
        <v>14528</v>
      </c>
      <c r="B5815" s="29">
        <v>1</v>
      </c>
      <c r="C5815" s="29" t="s">
        <v>16021</v>
      </c>
      <c r="D5815" s="30" t="s">
        <v>38</v>
      </c>
      <c r="E5815" s="31" t="s">
        <v>1077</v>
      </c>
      <c r="F5815" s="31" t="s">
        <v>16022</v>
      </c>
      <c r="G5815" s="88" t="s">
        <v>1079</v>
      </c>
      <c r="H5815" s="29" t="s">
        <v>266</v>
      </c>
      <c r="I5815" s="32" t="s">
        <v>43</v>
      </c>
      <c r="J5815" s="29" t="s">
        <v>8</v>
      </c>
      <c r="K5815" s="33" t="s">
        <v>71</v>
      </c>
      <c r="L5815" s="33" t="s">
        <v>1080</v>
      </c>
      <c r="M5815" s="29" t="s">
        <v>94</v>
      </c>
      <c r="N5815" s="29">
        <v>0</v>
      </c>
      <c r="O5815" s="29" t="s">
        <v>47</v>
      </c>
      <c r="P5815" s="33">
        <v>11</v>
      </c>
      <c r="Q5815" s="33" t="s">
        <v>194</v>
      </c>
      <c r="R5815" s="80" t="s">
        <v>63</v>
      </c>
      <c r="S5815" s="81" t="s">
        <v>64</v>
      </c>
      <c r="T5815" s="81" t="s">
        <v>51</v>
      </c>
      <c r="U5815" s="82" t="s">
        <v>195</v>
      </c>
      <c r="V5815" s="83">
        <v>0.6</v>
      </c>
      <c r="W5815" s="89">
        <v>819</v>
      </c>
      <c r="X5815" s="85">
        <v>1</v>
      </c>
      <c r="Y5815" s="86">
        <v>1.95</v>
      </c>
      <c r="Z5815" s="82">
        <v>5</v>
      </c>
      <c r="AA5815" s="87">
        <v>0.39</v>
      </c>
      <c r="AB5815" s="83">
        <v>0</v>
      </c>
      <c r="AC5815" s="89">
        <v>0</v>
      </c>
      <c r="AD5815" s="90">
        <v>43634</v>
      </c>
      <c r="AE5815" s="90">
        <v>43634</v>
      </c>
      <c r="AF5815" s="82">
        <v>0</v>
      </c>
      <c r="AG5815" s="84" t="s">
        <v>53</v>
      </c>
      <c r="AH5815" s="83">
        <v>0</v>
      </c>
      <c r="AI5815" s="89">
        <v>0</v>
      </c>
      <c r="AJ5815" s="89">
        <v>0</v>
      </c>
      <c r="AK5815" s="60" t="str">
        <f>+IF(Tabla1[[#This Row],[REQUEST_TY]]="SR MANTENIMIENTO CORRECTIVO", "EMERGENCIA", "OTROS")</f>
        <v>EMERGENCIA</v>
      </c>
      <c r="AL5815" s="6" t="str">
        <f>+_xlfn.IFS(Tabla1[[#This Row],[Veces obj]]&lt;=1,"0-1",Tabla1[[#This Row],[Veces obj]]&lt;=2,"1-2",Tabla1[[#This Row],[Veces obj]]&lt;=3,"2-3",TRUE,"&gt;3")</f>
        <v>0-1</v>
      </c>
      <c r="AM5815" s="60" t="str">
        <f>+_xlfn.IFS(MONTH(Tabla1[[#This Row],[MES]])&lt;=3,"Q1",MONTH(Tabla1[[#This Row],[MES]])&lt;=6,"Q2",MONTH(Tabla1[[#This Row],[MES]])&lt;=9,"Q3",TRUE,"Q4")</f>
        <v>Q2</v>
      </c>
      <c r="AN5815" s="15" t="str">
        <f>+IFERROR(VLOOKUP(Tabla1[[#This Row],[CUENTA]],CTAS[],2,0),"OTROS")</f>
        <v>OTROS</v>
      </c>
      <c r="AP5815" s="15" t="str">
        <f>+IFERROR(VLOOKUP(Tabla1[[#This Row],[EMPLEADO]],IS[],3,0),"OTROS")</f>
        <v>JUAREZ</v>
      </c>
      <c r="AQ5815" s="15" t="str">
        <f>+IFERROR(VLOOKUP(Tabla1[[#This Row],[EMPLEADO]],IS[[NÓMINA]:[INGENIERO]],2,0),"OTROS")</f>
        <v>CESAR MAR</v>
      </c>
    </row>
    <row r="5816" spans="1:43" x14ac:dyDescent="0.25">
      <c r="A5816" s="28" t="s">
        <v>14528</v>
      </c>
      <c r="B5816" s="29">
        <v>1</v>
      </c>
      <c r="C5816" s="29" t="s">
        <v>16023</v>
      </c>
      <c r="D5816" s="30" t="s">
        <v>38</v>
      </c>
      <c r="E5816" s="31" t="s">
        <v>13955</v>
      </c>
      <c r="F5816" s="31" t="s">
        <v>16024</v>
      </c>
      <c r="G5816" s="88" t="s">
        <v>16025</v>
      </c>
      <c r="H5816" s="29" t="s">
        <v>784</v>
      </c>
      <c r="I5816" s="32" t="s">
        <v>43</v>
      </c>
      <c r="J5816" s="29" t="s">
        <v>8</v>
      </c>
      <c r="K5816" s="33" t="s">
        <v>1541</v>
      </c>
      <c r="L5816" s="33" t="s">
        <v>1542</v>
      </c>
      <c r="M5816" s="29" t="s">
        <v>787</v>
      </c>
      <c r="N5816" s="29">
        <v>0</v>
      </c>
      <c r="O5816" s="29" t="s">
        <v>47</v>
      </c>
      <c r="P5816" s="33">
        <v>604</v>
      </c>
      <c r="Q5816" s="33" t="s">
        <v>48</v>
      </c>
      <c r="R5816" s="80" t="s">
        <v>153</v>
      </c>
      <c r="S5816" s="81" t="s">
        <v>50</v>
      </c>
      <c r="T5816" s="81" t="s">
        <v>51</v>
      </c>
      <c r="U5816" s="82" t="s">
        <v>52</v>
      </c>
      <c r="V5816" s="83">
        <v>1.05</v>
      </c>
      <c r="W5816" s="89">
        <v>750.75000000000011</v>
      </c>
      <c r="X5816" s="85">
        <v>1</v>
      </c>
      <c r="Y5816" s="86">
        <v>3.55</v>
      </c>
      <c r="Z5816" s="82">
        <v>5</v>
      </c>
      <c r="AA5816" s="87">
        <v>0.71</v>
      </c>
      <c r="AB5816" s="83">
        <v>0</v>
      </c>
      <c r="AC5816" s="89">
        <v>0</v>
      </c>
      <c r="AD5816" s="90">
        <v>43634</v>
      </c>
      <c r="AE5816" s="90">
        <v>43634</v>
      </c>
      <c r="AF5816" s="82">
        <v>0</v>
      </c>
      <c r="AG5816" s="84" t="s">
        <v>53</v>
      </c>
      <c r="AH5816" s="83">
        <v>0</v>
      </c>
      <c r="AI5816" s="89">
        <v>0</v>
      </c>
      <c r="AJ5816" s="89">
        <v>0</v>
      </c>
      <c r="AK5816" s="60" t="str">
        <f>+IF(Tabla1[[#This Row],[REQUEST_TY]]="SR MANTENIMIENTO CORRECTIVO", "EMERGENCIA", "OTROS")</f>
        <v>EMERGENCIA</v>
      </c>
      <c r="AL5816" s="6" t="str">
        <f>+_xlfn.IFS(Tabla1[[#This Row],[Veces obj]]&lt;=1,"0-1",Tabla1[[#This Row],[Veces obj]]&lt;=2,"1-2",Tabla1[[#This Row],[Veces obj]]&lt;=3,"2-3",TRUE,"&gt;3")</f>
        <v>0-1</v>
      </c>
      <c r="AM5816" s="60" t="str">
        <f>+_xlfn.IFS(MONTH(Tabla1[[#This Row],[MES]])&lt;=3,"Q1",MONTH(Tabla1[[#This Row],[MES]])&lt;=6,"Q2",MONTH(Tabla1[[#This Row],[MES]])&lt;=9,"Q3",TRUE,"Q4")</f>
        <v>Q2</v>
      </c>
      <c r="AN5816" s="15" t="str">
        <f>+IFERROR(VLOOKUP(Tabla1[[#This Row],[CUENTA]],CTAS[],2,0),"OTROS")</f>
        <v>OTROS</v>
      </c>
      <c r="AP5816" s="15" t="str">
        <f>+IFERROR(VLOOKUP(Tabla1[[#This Row],[EMPLEADO]],IS[],3,0),"OTROS")</f>
        <v>OTROS</v>
      </c>
      <c r="AQ5816" s="15" t="str">
        <f>+IFERROR(VLOOKUP(Tabla1[[#This Row],[EMPLEADO]],IS[[NÓMINA]:[INGENIERO]],2,0),"OTROS")</f>
        <v>OTROS</v>
      </c>
    </row>
    <row r="5817" spans="1:43" x14ac:dyDescent="0.25">
      <c r="A5817" s="28" t="s">
        <v>14528</v>
      </c>
      <c r="B5817" s="29">
        <v>1</v>
      </c>
      <c r="C5817" s="29" t="s">
        <v>16026</v>
      </c>
      <c r="D5817" s="30" t="s">
        <v>38</v>
      </c>
      <c r="E5817" s="31" t="s">
        <v>373</v>
      </c>
      <c r="F5817" s="31" t="s">
        <v>15325</v>
      </c>
      <c r="G5817" s="88" t="s">
        <v>16027</v>
      </c>
      <c r="H5817" s="29" t="s">
        <v>679</v>
      </c>
      <c r="I5817" s="32" t="s">
        <v>43</v>
      </c>
      <c r="J5817" s="29" t="s">
        <v>8</v>
      </c>
      <c r="K5817" s="33" t="s">
        <v>495</v>
      </c>
      <c r="L5817" s="33" t="s">
        <v>496</v>
      </c>
      <c r="M5817" s="29" t="s">
        <v>46</v>
      </c>
      <c r="N5817" s="29">
        <v>0</v>
      </c>
      <c r="O5817" s="29" t="s">
        <v>47</v>
      </c>
      <c r="P5817" s="33">
        <v>2748</v>
      </c>
      <c r="Q5817" s="33" t="s">
        <v>48</v>
      </c>
      <c r="R5817" s="80" t="s">
        <v>153</v>
      </c>
      <c r="S5817" s="81" t="s">
        <v>50</v>
      </c>
      <c r="T5817" s="81" t="s">
        <v>51</v>
      </c>
      <c r="U5817" s="82" t="s">
        <v>52</v>
      </c>
      <c r="V5817" s="83">
        <v>1.05</v>
      </c>
      <c r="W5817" s="89">
        <v>750.75000000000011</v>
      </c>
      <c r="X5817" s="85">
        <v>1</v>
      </c>
      <c r="Y5817" s="86">
        <v>2.98</v>
      </c>
      <c r="Z5817" s="82">
        <v>5</v>
      </c>
      <c r="AA5817" s="87">
        <v>0.59599999999999997</v>
      </c>
      <c r="AB5817" s="83">
        <v>0</v>
      </c>
      <c r="AC5817" s="89">
        <v>0</v>
      </c>
      <c r="AD5817" s="90">
        <v>43634</v>
      </c>
      <c r="AE5817" s="90">
        <v>43634</v>
      </c>
      <c r="AF5817" s="82">
        <v>0</v>
      </c>
      <c r="AG5817" s="84" t="s">
        <v>53</v>
      </c>
      <c r="AH5817" s="83">
        <v>0</v>
      </c>
      <c r="AI5817" s="89">
        <v>0</v>
      </c>
      <c r="AJ5817" s="89">
        <v>0</v>
      </c>
      <c r="AK5817" s="60" t="str">
        <f>+IF(Tabla1[[#This Row],[REQUEST_TY]]="SR MANTENIMIENTO CORRECTIVO", "EMERGENCIA", "OTROS")</f>
        <v>EMERGENCIA</v>
      </c>
      <c r="AL5817" s="6" t="str">
        <f>+_xlfn.IFS(Tabla1[[#This Row],[Veces obj]]&lt;=1,"0-1",Tabla1[[#This Row],[Veces obj]]&lt;=2,"1-2",Tabla1[[#This Row],[Veces obj]]&lt;=3,"2-3",TRUE,"&gt;3")</f>
        <v>0-1</v>
      </c>
      <c r="AM5817" s="60" t="str">
        <f>+_xlfn.IFS(MONTH(Tabla1[[#This Row],[MES]])&lt;=3,"Q1",MONTH(Tabla1[[#This Row],[MES]])&lt;=6,"Q2",MONTH(Tabla1[[#This Row],[MES]])&lt;=9,"Q3",TRUE,"Q4")</f>
        <v>Q2</v>
      </c>
      <c r="AN5817" s="15" t="str">
        <f>+IFERROR(VLOOKUP(Tabla1[[#This Row],[CUENTA]],CTAS[],2,0),"OTROS")</f>
        <v>OTROS</v>
      </c>
      <c r="AP5817" s="15" t="str">
        <f>+IFERROR(VLOOKUP(Tabla1[[#This Row],[EMPLEADO]],IS[],3,0),"OTROS")</f>
        <v>OTROS</v>
      </c>
      <c r="AQ5817" s="15" t="str">
        <f>+IFERROR(VLOOKUP(Tabla1[[#This Row],[EMPLEADO]],IS[[NÓMINA]:[INGENIERO]],2,0),"OTROS")</f>
        <v>OTROS</v>
      </c>
    </row>
    <row r="5818" spans="1:43" x14ac:dyDescent="0.25">
      <c r="A5818" s="28" t="s">
        <v>14528</v>
      </c>
      <c r="B5818" s="29">
        <v>1</v>
      </c>
      <c r="C5818" s="29" t="s">
        <v>16028</v>
      </c>
      <c r="D5818" s="30" t="s">
        <v>38</v>
      </c>
      <c r="E5818" s="31" t="s">
        <v>5605</v>
      </c>
      <c r="F5818" s="31" t="s">
        <v>16029</v>
      </c>
      <c r="G5818" s="88" t="s">
        <v>12114</v>
      </c>
      <c r="H5818" s="29" t="s">
        <v>740</v>
      </c>
      <c r="I5818" s="32" t="s">
        <v>43</v>
      </c>
      <c r="J5818" s="29" t="s">
        <v>8</v>
      </c>
      <c r="K5818" s="33" t="s">
        <v>1296</v>
      </c>
      <c r="L5818" s="33" t="s">
        <v>1800</v>
      </c>
      <c r="M5818" s="29" t="s">
        <v>1298</v>
      </c>
      <c r="N5818" s="29">
        <v>0</v>
      </c>
      <c r="O5818" s="29" t="s">
        <v>47</v>
      </c>
      <c r="P5818" s="33">
        <v>51</v>
      </c>
      <c r="Q5818" s="33" t="s">
        <v>82</v>
      </c>
      <c r="R5818" s="80" t="s">
        <v>153</v>
      </c>
      <c r="S5818" s="81" t="s">
        <v>50</v>
      </c>
      <c r="T5818" s="81" t="s">
        <v>51</v>
      </c>
      <c r="U5818" s="82" t="s">
        <v>120</v>
      </c>
      <c r="V5818" s="83">
        <v>0.8</v>
      </c>
      <c r="W5818" s="89">
        <v>572.00000000000011</v>
      </c>
      <c r="X5818" s="85">
        <v>1</v>
      </c>
      <c r="Y5818" s="86">
        <v>4.7300000000000004</v>
      </c>
      <c r="Z5818" s="82">
        <v>5</v>
      </c>
      <c r="AA5818" s="87">
        <v>0.94600000000000006</v>
      </c>
      <c r="AB5818" s="83">
        <v>0</v>
      </c>
      <c r="AC5818" s="89">
        <v>0</v>
      </c>
      <c r="AD5818" s="90">
        <v>43634</v>
      </c>
      <c r="AE5818" s="90">
        <v>43634</v>
      </c>
      <c r="AF5818" s="82">
        <v>0</v>
      </c>
      <c r="AG5818" s="84" t="s">
        <v>53</v>
      </c>
      <c r="AH5818" s="83">
        <v>0</v>
      </c>
      <c r="AI5818" s="89">
        <v>0</v>
      </c>
      <c r="AJ5818" s="89">
        <v>0</v>
      </c>
      <c r="AK5818" s="60" t="str">
        <f>+IF(Tabla1[[#This Row],[REQUEST_TY]]="SR MANTENIMIENTO CORRECTIVO", "EMERGENCIA", "OTROS")</f>
        <v>EMERGENCIA</v>
      </c>
      <c r="AL5818" s="6" t="str">
        <f>+_xlfn.IFS(Tabla1[[#This Row],[Veces obj]]&lt;=1,"0-1",Tabla1[[#This Row],[Veces obj]]&lt;=2,"1-2",Tabla1[[#This Row],[Veces obj]]&lt;=3,"2-3",TRUE,"&gt;3")</f>
        <v>0-1</v>
      </c>
      <c r="AM5818" s="60" t="str">
        <f>+_xlfn.IFS(MONTH(Tabla1[[#This Row],[MES]])&lt;=3,"Q1",MONTH(Tabla1[[#This Row],[MES]])&lt;=6,"Q2",MONTH(Tabla1[[#This Row],[MES]])&lt;=9,"Q3",TRUE,"Q4")</f>
        <v>Q2</v>
      </c>
      <c r="AN5818" s="15" t="str">
        <f>+IFERROR(VLOOKUP(Tabla1[[#This Row],[CUENTA]],CTAS[],2,0),"OTROS")</f>
        <v>OTROS</v>
      </c>
      <c r="AP5818" s="15" t="str">
        <f>+IFERROR(VLOOKUP(Tabla1[[#This Row],[EMPLEADO]],IS[],3,0),"OTROS")</f>
        <v>OTROS</v>
      </c>
      <c r="AQ5818" s="15" t="str">
        <f>+IFERROR(VLOOKUP(Tabla1[[#This Row],[EMPLEADO]],IS[[NÓMINA]:[INGENIERO]],2,0),"OTROS")</f>
        <v>OTROS</v>
      </c>
    </row>
    <row r="5819" spans="1:43" x14ac:dyDescent="0.25">
      <c r="A5819" s="28" t="s">
        <v>14528</v>
      </c>
      <c r="B5819" s="29">
        <v>1</v>
      </c>
      <c r="C5819" s="29" t="s">
        <v>16030</v>
      </c>
      <c r="D5819" s="30" t="s">
        <v>38</v>
      </c>
      <c r="E5819" s="31" t="s">
        <v>85</v>
      </c>
      <c r="F5819" s="31" t="s">
        <v>16031</v>
      </c>
      <c r="G5819" s="88" t="s">
        <v>5053</v>
      </c>
      <c r="H5819" s="29" t="s">
        <v>79</v>
      </c>
      <c r="I5819" s="32" t="s">
        <v>43</v>
      </c>
      <c r="J5819" s="29" t="s">
        <v>8</v>
      </c>
      <c r="K5819" s="33" t="s">
        <v>1296</v>
      </c>
      <c r="L5819" s="33" t="s">
        <v>1800</v>
      </c>
      <c r="M5819" s="29" t="s">
        <v>1298</v>
      </c>
      <c r="N5819" s="29">
        <v>0</v>
      </c>
      <c r="O5819" s="29" t="s">
        <v>47</v>
      </c>
      <c r="P5819" s="33">
        <v>24</v>
      </c>
      <c r="Q5819" s="33" t="s">
        <v>62</v>
      </c>
      <c r="R5819" s="80" t="s">
        <v>49</v>
      </c>
      <c r="S5819" s="81" t="s">
        <v>50</v>
      </c>
      <c r="T5819" s="81" t="s">
        <v>51</v>
      </c>
      <c r="U5819" s="82" t="s">
        <v>154</v>
      </c>
      <c r="V5819" s="83">
        <v>0.6</v>
      </c>
      <c r="W5819" s="89">
        <v>429.00000000000006</v>
      </c>
      <c r="X5819" s="85">
        <v>1</v>
      </c>
      <c r="Y5819" s="86">
        <v>5.0999999999999996</v>
      </c>
      <c r="Z5819" s="82">
        <v>5</v>
      </c>
      <c r="AA5819" s="87">
        <v>1.02</v>
      </c>
      <c r="AB5819" s="83">
        <v>5.0000000000000044E-3</v>
      </c>
      <c r="AC5819" s="89">
        <v>-3.5750000000000037</v>
      </c>
      <c r="AD5819" s="90">
        <v>43634</v>
      </c>
      <c r="AE5819" s="90">
        <v>43634</v>
      </c>
      <c r="AF5819" s="82">
        <v>0</v>
      </c>
      <c r="AG5819" s="84" t="s">
        <v>53</v>
      </c>
      <c r="AH5819" s="83">
        <v>0</v>
      </c>
      <c r="AI5819" s="89">
        <v>0</v>
      </c>
      <c r="AJ5819" s="89">
        <v>0</v>
      </c>
      <c r="AK5819" s="60" t="str">
        <f>+IF(Tabla1[[#This Row],[REQUEST_TY]]="SR MANTENIMIENTO CORRECTIVO", "EMERGENCIA", "OTROS")</f>
        <v>EMERGENCIA</v>
      </c>
      <c r="AL5819" s="6" t="str">
        <f>+_xlfn.IFS(Tabla1[[#This Row],[Veces obj]]&lt;=1,"0-1",Tabla1[[#This Row],[Veces obj]]&lt;=2,"1-2",Tabla1[[#This Row],[Veces obj]]&lt;=3,"2-3",TRUE,"&gt;3")</f>
        <v>1-2</v>
      </c>
      <c r="AM5819" s="60" t="str">
        <f>+_xlfn.IFS(MONTH(Tabla1[[#This Row],[MES]])&lt;=3,"Q1",MONTH(Tabla1[[#This Row],[MES]])&lt;=6,"Q2",MONTH(Tabla1[[#This Row],[MES]])&lt;=9,"Q3",TRUE,"Q4")</f>
        <v>Q2</v>
      </c>
      <c r="AN5819" s="15" t="str">
        <f>+IFERROR(VLOOKUP(Tabla1[[#This Row],[CUENTA]],CTAS[],2,0),"OTROS")</f>
        <v>OTROS</v>
      </c>
      <c r="AP5819" s="15" t="str">
        <f>+IFERROR(VLOOKUP(Tabla1[[#This Row],[EMPLEADO]],IS[],3,0),"OTROS")</f>
        <v>OTROS</v>
      </c>
      <c r="AQ5819" s="15" t="str">
        <f>+IFERROR(VLOOKUP(Tabla1[[#This Row],[EMPLEADO]],IS[[NÓMINA]:[INGENIERO]],2,0),"OTROS")</f>
        <v>OTROS</v>
      </c>
    </row>
    <row r="5820" spans="1:43" x14ac:dyDescent="0.25">
      <c r="A5820" s="28" t="s">
        <v>14528</v>
      </c>
      <c r="B5820" s="29">
        <v>1</v>
      </c>
      <c r="C5820" s="29" t="s">
        <v>16032</v>
      </c>
      <c r="D5820" s="30" t="s">
        <v>38</v>
      </c>
      <c r="E5820" s="31" t="s">
        <v>5605</v>
      </c>
      <c r="F5820" s="31" t="s">
        <v>16033</v>
      </c>
      <c r="G5820" s="88" t="s">
        <v>16034</v>
      </c>
      <c r="H5820" s="29" t="s">
        <v>79</v>
      </c>
      <c r="I5820" s="32" t="s">
        <v>43</v>
      </c>
      <c r="J5820" s="29" t="s">
        <v>8</v>
      </c>
      <c r="K5820" s="33" t="s">
        <v>1296</v>
      </c>
      <c r="L5820" s="33" t="s">
        <v>1800</v>
      </c>
      <c r="M5820" s="29" t="s">
        <v>1298</v>
      </c>
      <c r="N5820" s="29">
        <v>0</v>
      </c>
      <c r="O5820" s="29" t="s">
        <v>47</v>
      </c>
      <c r="P5820" s="33">
        <v>2742</v>
      </c>
      <c r="Q5820" s="33" t="s">
        <v>48</v>
      </c>
      <c r="R5820" s="80" t="s">
        <v>153</v>
      </c>
      <c r="S5820" s="81" t="s">
        <v>50</v>
      </c>
      <c r="T5820" s="81" t="s">
        <v>51</v>
      </c>
      <c r="U5820" s="82" t="s">
        <v>52</v>
      </c>
      <c r="V5820" s="83">
        <v>1.05</v>
      </c>
      <c r="W5820" s="89">
        <v>750.75000000000011</v>
      </c>
      <c r="X5820" s="85">
        <v>1</v>
      </c>
      <c r="Y5820" s="86">
        <v>3.41</v>
      </c>
      <c r="Z5820" s="82">
        <v>5</v>
      </c>
      <c r="AA5820" s="87">
        <v>0.68200000000000005</v>
      </c>
      <c r="AB5820" s="83">
        <v>0</v>
      </c>
      <c r="AC5820" s="89">
        <v>0</v>
      </c>
      <c r="AD5820" s="90">
        <v>43634</v>
      </c>
      <c r="AE5820" s="90">
        <v>43634</v>
      </c>
      <c r="AF5820" s="82">
        <v>0</v>
      </c>
      <c r="AG5820" s="84" t="s">
        <v>53</v>
      </c>
      <c r="AH5820" s="83">
        <v>0</v>
      </c>
      <c r="AI5820" s="89">
        <v>0</v>
      </c>
      <c r="AJ5820" s="89">
        <v>0</v>
      </c>
      <c r="AK5820" s="60" t="str">
        <f>+IF(Tabla1[[#This Row],[REQUEST_TY]]="SR MANTENIMIENTO CORRECTIVO", "EMERGENCIA", "OTROS")</f>
        <v>EMERGENCIA</v>
      </c>
      <c r="AL5820" s="6" t="str">
        <f>+_xlfn.IFS(Tabla1[[#This Row],[Veces obj]]&lt;=1,"0-1",Tabla1[[#This Row],[Veces obj]]&lt;=2,"1-2",Tabla1[[#This Row],[Veces obj]]&lt;=3,"2-3",TRUE,"&gt;3")</f>
        <v>0-1</v>
      </c>
      <c r="AM5820" s="60" t="str">
        <f>+_xlfn.IFS(MONTH(Tabla1[[#This Row],[MES]])&lt;=3,"Q1",MONTH(Tabla1[[#This Row],[MES]])&lt;=6,"Q2",MONTH(Tabla1[[#This Row],[MES]])&lt;=9,"Q3",TRUE,"Q4")</f>
        <v>Q2</v>
      </c>
      <c r="AN5820" s="15" t="str">
        <f>+IFERROR(VLOOKUP(Tabla1[[#This Row],[CUENTA]],CTAS[],2,0),"OTROS")</f>
        <v>OTROS</v>
      </c>
      <c r="AP5820" s="15" t="str">
        <f>+IFERROR(VLOOKUP(Tabla1[[#This Row],[EMPLEADO]],IS[],3,0),"OTROS")</f>
        <v>OTROS</v>
      </c>
      <c r="AQ5820" s="15" t="str">
        <f>+IFERROR(VLOOKUP(Tabla1[[#This Row],[EMPLEADO]],IS[[NÓMINA]:[INGENIERO]],2,0),"OTROS")</f>
        <v>OTROS</v>
      </c>
    </row>
    <row r="5821" spans="1:43" x14ac:dyDescent="0.25">
      <c r="A5821" s="28" t="s">
        <v>14528</v>
      </c>
      <c r="B5821" s="29">
        <v>1</v>
      </c>
      <c r="C5821" s="29" t="s">
        <v>16035</v>
      </c>
      <c r="D5821" s="30" t="s">
        <v>38</v>
      </c>
      <c r="E5821" s="31" t="s">
        <v>725</v>
      </c>
      <c r="F5821" s="31" t="s">
        <v>16036</v>
      </c>
      <c r="G5821" s="88" t="s">
        <v>11643</v>
      </c>
      <c r="H5821" s="29" t="s">
        <v>740</v>
      </c>
      <c r="I5821" s="32" t="s">
        <v>43</v>
      </c>
      <c r="J5821" s="29" t="s">
        <v>8</v>
      </c>
      <c r="K5821" s="33" t="s">
        <v>59</v>
      </c>
      <c r="L5821" s="33" t="s">
        <v>4609</v>
      </c>
      <c r="M5821" s="29" t="s">
        <v>81</v>
      </c>
      <c r="N5821" s="29">
        <v>0</v>
      </c>
      <c r="O5821" s="29" t="s">
        <v>47</v>
      </c>
      <c r="P5821" s="33">
        <v>22</v>
      </c>
      <c r="Q5821" s="33" t="s">
        <v>62</v>
      </c>
      <c r="R5821" s="80" t="s">
        <v>223</v>
      </c>
      <c r="S5821" s="81" t="s">
        <v>139</v>
      </c>
      <c r="T5821" s="81" t="s">
        <v>51</v>
      </c>
      <c r="U5821" s="82" t="s">
        <v>262</v>
      </c>
      <c r="V5821" s="83">
        <v>1.05</v>
      </c>
      <c r="W5821" s="89">
        <v>1651.6500000000003</v>
      </c>
      <c r="X5821" s="85">
        <v>1</v>
      </c>
      <c r="Y5821" s="86">
        <v>4.67</v>
      </c>
      <c r="Z5821" s="82">
        <v>4</v>
      </c>
      <c r="AA5821" s="87">
        <v>1.1675</v>
      </c>
      <c r="AB5821" s="83">
        <v>4.1874999999999996E-2</v>
      </c>
      <c r="AC5821" s="89">
        <v>-65.869375000000005</v>
      </c>
      <c r="AD5821" s="90">
        <v>43634</v>
      </c>
      <c r="AE5821" s="90">
        <v>43635</v>
      </c>
      <c r="AF5821" s="82">
        <v>1</v>
      </c>
      <c r="AG5821" s="84" t="s">
        <v>53</v>
      </c>
      <c r="AH5821" s="83">
        <v>0</v>
      </c>
      <c r="AI5821" s="89">
        <v>0</v>
      </c>
      <c r="AJ5821" s="89">
        <v>0</v>
      </c>
      <c r="AK5821" s="60" t="str">
        <f>+IF(Tabla1[[#This Row],[REQUEST_TY]]="SR MANTENIMIENTO CORRECTIVO", "EMERGENCIA", "OTROS")</f>
        <v>EMERGENCIA</v>
      </c>
      <c r="AL5821" s="6" t="str">
        <f>+_xlfn.IFS(Tabla1[[#This Row],[Veces obj]]&lt;=1,"0-1",Tabla1[[#This Row],[Veces obj]]&lt;=2,"1-2",Tabla1[[#This Row],[Veces obj]]&lt;=3,"2-3",TRUE,"&gt;3")</f>
        <v>1-2</v>
      </c>
      <c r="AM5821" s="60" t="str">
        <f>+_xlfn.IFS(MONTH(Tabla1[[#This Row],[MES]])&lt;=3,"Q1",MONTH(Tabla1[[#This Row],[MES]])&lt;=6,"Q2",MONTH(Tabla1[[#This Row],[MES]])&lt;=9,"Q3",TRUE,"Q4")</f>
        <v>Q2</v>
      </c>
      <c r="AN5821" s="15" t="str">
        <f>+IFERROR(VLOOKUP(Tabla1[[#This Row],[CUENTA]],CTAS[],2,0),"OTROS")</f>
        <v>OTROS</v>
      </c>
      <c r="AP5821" s="15" t="str">
        <f>+IFERROR(VLOOKUP(Tabla1[[#This Row],[EMPLEADO]],IS[],3,0),"OTROS")</f>
        <v>OTROS</v>
      </c>
      <c r="AQ5821" s="15" t="str">
        <f>+IFERROR(VLOOKUP(Tabla1[[#This Row],[EMPLEADO]],IS[[NÓMINA]:[INGENIERO]],2,0),"OTROS")</f>
        <v>OTROS</v>
      </c>
    </row>
    <row r="5822" spans="1:43" x14ac:dyDescent="0.25">
      <c r="A5822" s="28" t="s">
        <v>14528</v>
      </c>
      <c r="B5822" s="29">
        <v>1</v>
      </c>
      <c r="C5822" s="29" t="s">
        <v>16037</v>
      </c>
      <c r="D5822" s="30" t="s">
        <v>38</v>
      </c>
      <c r="E5822" s="31" t="s">
        <v>725</v>
      </c>
      <c r="F5822" s="31" t="s">
        <v>16038</v>
      </c>
      <c r="G5822" s="88" t="s">
        <v>4383</v>
      </c>
      <c r="H5822" s="29" t="s">
        <v>253</v>
      </c>
      <c r="I5822" s="32" t="s">
        <v>43</v>
      </c>
      <c r="J5822" s="29" t="s">
        <v>8</v>
      </c>
      <c r="K5822" s="33" t="s">
        <v>102</v>
      </c>
      <c r="L5822" s="33" t="s">
        <v>477</v>
      </c>
      <c r="M5822" s="29" t="s">
        <v>358</v>
      </c>
      <c r="N5822" s="29">
        <v>0</v>
      </c>
      <c r="O5822" s="29" t="s">
        <v>47</v>
      </c>
      <c r="P5822" s="33">
        <v>22</v>
      </c>
      <c r="Q5822" s="33" t="s">
        <v>62</v>
      </c>
      <c r="R5822" s="80" t="s">
        <v>223</v>
      </c>
      <c r="S5822" s="81" t="s">
        <v>139</v>
      </c>
      <c r="T5822" s="81" t="s">
        <v>51</v>
      </c>
      <c r="U5822" s="82" t="s">
        <v>262</v>
      </c>
      <c r="V5822" s="83">
        <v>1.05</v>
      </c>
      <c r="W5822" s="89">
        <v>1651.6500000000003</v>
      </c>
      <c r="X5822" s="85">
        <v>1</v>
      </c>
      <c r="Y5822" s="86">
        <v>1.1499999999999999</v>
      </c>
      <c r="Z5822" s="82">
        <v>4</v>
      </c>
      <c r="AA5822" s="87">
        <v>0.28749999999999998</v>
      </c>
      <c r="AB5822" s="83">
        <v>0</v>
      </c>
      <c r="AC5822" s="89">
        <v>0</v>
      </c>
      <c r="AD5822" s="90">
        <v>43634</v>
      </c>
      <c r="AE5822" s="90">
        <v>43635</v>
      </c>
      <c r="AF5822" s="82">
        <v>1</v>
      </c>
      <c r="AG5822" s="84" t="s">
        <v>53</v>
      </c>
      <c r="AH5822" s="83">
        <v>0</v>
      </c>
      <c r="AI5822" s="89">
        <v>0</v>
      </c>
      <c r="AJ5822" s="89">
        <v>0</v>
      </c>
      <c r="AK5822" s="60" t="str">
        <f>+IF(Tabla1[[#This Row],[REQUEST_TY]]="SR MANTENIMIENTO CORRECTIVO", "EMERGENCIA", "OTROS")</f>
        <v>EMERGENCIA</v>
      </c>
      <c r="AL5822" s="6" t="str">
        <f>+_xlfn.IFS(Tabla1[[#This Row],[Veces obj]]&lt;=1,"0-1",Tabla1[[#This Row],[Veces obj]]&lt;=2,"1-2",Tabla1[[#This Row],[Veces obj]]&lt;=3,"2-3",TRUE,"&gt;3")</f>
        <v>0-1</v>
      </c>
      <c r="AM5822" s="60" t="str">
        <f>+_xlfn.IFS(MONTH(Tabla1[[#This Row],[MES]])&lt;=3,"Q1",MONTH(Tabla1[[#This Row],[MES]])&lt;=6,"Q2",MONTH(Tabla1[[#This Row],[MES]])&lt;=9,"Q3",TRUE,"Q4")</f>
        <v>Q2</v>
      </c>
      <c r="AN5822" s="15" t="str">
        <f>+IFERROR(VLOOKUP(Tabla1[[#This Row],[CUENTA]],CTAS[],2,0),"OTROS")</f>
        <v>OTROS</v>
      </c>
      <c r="AP5822" s="15" t="str">
        <f>+IFERROR(VLOOKUP(Tabla1[[#This Row],[EMPLEADO]],IS[],3,0),"OTROS")</f>
        <v>OTROS</v>
      </c>
      <c r="AQ5822" s="15" t="str">
        <f>+IFERROR(VLOOKUP(Tabla1[[#This Row],[EMPLEADO]],IS[[NÓMINA]:[INGENIERO]],2,0),"OTROS")</f>
        <v>OTROS</v>
      </c>
    </row>
    <row r="5823" spans="1:43" x14ac:dyDescent="0.25">
      <c r="A5823" s="28" t="s">
        <v>14528</v>
      </c>
      <c r="B5823" s="29">
        <v>1</v>
      </c>
      <c r="C5823" s="29" t="s">
        <v>16039</v>
      </c>
      <c r="D5823" s="30" t="s">
        <v>38</v>
      </c>
      <c r="E5823" s="31" t="s">
        <v>237</v>
      </c>
      <c r="F5823" s="31" t="s">
        <v>16040</v>
      </c>
      <c r="G5823" s="88" t="s">
        <v>16041</v>
      </c>
      <c r="H5823" s="29" t="s">
        <v>821</v>
      </c>
      <c r="I5823" s="32" t="s">
        <v>43</v>
      </c>
      <c r="J5823" s="29" t="s">
        <v>8</v>
      </c>
      <c r="K5823" s="33" t="s">
        <v>2129</v>
      </c>
      <c r="L5823" s="33" t="s">
        <v>2130</v>
      </c>
      <c r="M5823" s="29" t="s">
        <v>94</v>
      </c>
      <c r="N5823" s="29">
        <v>0</v>
      </c>
      <c r="O5823" s="29" t="s">
        <v>47</v>
      </c>
      <c r="P5823" s="33">
        <v>185</v>
      </c>
      <c r="Q5823" s="33" t="s">
        <v>48</v>
      </c>
      <c r="R5823" s="80" t="s">
        <v>242</v>
      </c>
      <c r="S5823" s="81" t="s">
        <v>64</v>
      </c>
      <c r="T5823" s="81" t="s">
        <v>51</v>
      </c>
      <c r="U5823" s="82" t="s">
        <v>96</v>
      </c>
      <c r="V5823" s="83">
        <v>1.1000000000000001</v>
      </c>
      <c r="W5823" s="89">
        <v>1501.5000000000002</v>
      </c>
      <c r="X5823" s="85">
        <v>1</v>
      </c>
      <c r="Y5823" s="86">
        <v>5.95</v>
      </c>
      <c r="Z5823" s="82">
        <v>5</v>
      </c>
      <c r="AA5823" s="87">
        <v>1.19</v>
      </c>
      <c r="AB5823" s="83">
        <v>4.7499999999999987E-2</v>
      </c>
      <c r="AC5823" s="89">
        <v>-64.837499999999977</v>
      </c>
      <c r="AD5823" s="90">
        <v>43634</v>
      </c>
      <c r="AE5823" s="90">
        <v>43635</v>
      </c>
      <c r="AF5823" s="82">
        <v>1</v>
      </c>
      <c r="AG5823" s="84" t="s">
        <v>53</v>
      </c>
      <c r="AH5823" s="83">
        <v>0</v>
      </c>
      <c r="AI5823" s="89">
        <v>0</v>
      </c>
      <c r="AJ5823" s="89">
        <v>0</v>
      </c>
      <c r="AK5823" s="60" t="str">
        <f>+IF(Tabla1[[#This Row],[REQUEST_TY]]="SR MANTENIMIENTO CORRECTIVO", "EMERGENCIA", "OTROS")</f>
        <v>EMERGENCIA</v>
      </c>
      <c r="AL5823" s="6" t="str">
        <f>+_xlfn.IFS(Tabla1[[#This Row],[Veces obj]]&lt;=1,"0-1",Tabla1[[#This Row],[Veces obj]]&lt;=2,"1-2",Tabla1[[#This Row],[Veces obj]]&lt;=3,"2-3",TRUE,"&gt;3")</f>
        <v>1-2</v>
      </c>
      <c r="AM5823" s="60" t="str">
        <f>+_xlfn.IFS(MONTH(Tabla1[[#This Row],[MES]])&lt;=3,"Q1",MONTH(Tabla1[[#This Row],[MES]])&lt;=6,"Q2",MONTH(Tabla1[[#This Row],[MES]])&lt;=9,"Q3",TRUE,"Q4")</f>
        <v>Q2</v>
      </c>
      <c r="AN5823" s="15" t="str">
        <f>+IFERROR(VLOOKUP(Tabla1[[#This Row],[CUENTA]],CTAS[],2,0),"OTROS")</f>
        <v>OTROS</v>
      </c>
      <c r="AP5823" s="15" t="str">
        <f>+IFERROR(VLOOKUP(Tabla1[[#This Row],[EMPLEADO]],IS[],3,0),"OTROS")</f>
        <v>JUAREZ</v>
      </c>
      <c r="AQ5823" s="15" t="str">
        <f>+IFERROR(VLOOKUP(Tabla1[[#This Row],[EMPLEADO]],IS[[NÓMINA]:[INGENIERO]],2,0),"OTROS")</f>
        <v>ERASMO ALEJANDRO</v>
      </c>
    </row>
    <row r="5824" spans="1:43" x14ac:dyDescent="0.25">
      <c r="A5824" s="28" t="s">
        <v>14528</v>
      </c>
      <c r="B5824" s="29">
        <v>1</v>
      </c>
      <c r="C5824" s="29" t="s">
        <v>16042</v>
      </c>
      <c r="D5824" s="30" t="s">
        <v>38</v>
      </c>
      <c r="E5824" s="31" t="s">
        <v>725</v>
      </c>
      <c r="F5824" s="31" t="s">
        <v>16043</v>
      </c>
      <c r="G5824" s="88" t="s">
        <v>10215</v>
      </c>
      <c r="H5824" s="29" t="s">
        <v>106</v>
      </c>
      <c r="I5824" s="32" t="s">
        <v>43</v>
      </c>
      <c r="J5824" s="29" t="s">
        <v>8</v>
      </c>
      <c r="K5824" s="33" t="s">
        <v>59</v>
      </c>
      <c r="L5824" s="33" t="s">
        <v>3186</v>
      </c>
      <c r="M5824" s="29" t="s">
        <v>1071</v>
      </c>
      <c r="N5824" s="29">
        <v>0</v>
      </c>
      <c r="O5824" s="29" t="s">
        <v>47</v>
      </c>
      <c r="P5824" s="33">
        <v>15</v>
      </c>
      <c r="Q5824" s="33" t="s">
        <v>194</v>
      </c>
      <c r="R5824" s="80" t="s">
        <v>223</v>
      </c>
      <c r="S5824" s="81" t="s">
        <v>139</v>
      </c>
      <c r="T5824" s="81" t="s">
        <v>51</v>
      </c>
      <c r="U5824" s="82" t="s">
        <v>224</v>
      </c>
      <c r="V5824" s="83">
        <v>0.8</v>
      </c>
      <c r="W5824" s="89">
        <v>1258.4000000000003</v>
      </c>
      <c r="X5824" s="85">
        <v>1</v>
      </c>
      <c r="Y5824" s="86">
        <v>4.55</v>
      </c>
      <c r="Z5824" s="82">
        <v>4</v>
      </c>
      <c r="AA5824" s="87">
        <v>1.1375</v>
      </c>
      <c r="AB5824" s="83">
        <v>3.4374999999999989E-2</v>
      </c>
      <c r="AC5824" s="89">
        <v>-54.071874999999991</v>
      </c>
      <c r="AD5824" s="90">
        <v>43634</v>
      </c>
      <c r="AE5824" s="90">
        <v>43635</v>
      </c>
      <c r="AF5824" s="82">
        <v>1</v>
      </c>
      <c r="AG5824" s="84" t="s">
        <v>53</v>
      </c>
      <c r="AH5824" s="83">
        <v>0</v>
      </c>
      <c r="AI5824" s="89">
        <v>0</v>
      </c>
      <c r="AJ5824" s="89">
        <v>0</v>
      </c>
      <c r="AK5824" s="60" t="str">
        <f>+IF(Tabla1[[#This Row],[REQUEST_TY]]="SR MANTENIMIENTO CORRECTIVO", "EMERGENCIA", "OTROS")</f>
        <v>EMERGENCIA</v>
      </c>
      <c r="AL5824" s="6" t="str">
        <f>+_xlfn.IFS(Tabla1[[#This Row],[Veces obj]]&lt;=1,"0-1",Tabla1[[#This Row],[Veces obj]]&lt;=2,"1-2",Tabla1[[#This Row],[Veces obj]]&lt;=3,"2-3",TRUE,"&gt;3")</f>
        <v>1-2</v>
      </c>
      <c r="AM5824" s="60" t="str">
        <f>+_xlfn.IFS(MONTH(Tabla1[[#This Row],[MES]])&lt;=3,"Q1",MONTH(Tabla1[[#This Row],[MES]])&lt;=6,"Q2",MONTH(Tabla1[[#This Row],[MES]])&lt;=9,"Q3",TRUE,"Q4")</f>
        <v>Q2</v>
      </c>
      <c r="AN5824" s="15" t="str">
        <f>+IFERROR(VLOOKUP(Tabla1[[#This Row],[CUENTA]],CTAS[],2,0),"OTROS")</f>
        <v>OTROS</v>
      </c>
      <c r="AP5824" s="15" t="str">
        <f>+IFERROR(VLOOKUP(Tabla1[[#This Row],[EMPLEADO]],IS[],3,0),"OTROS")</f>
        <v>OTROS</v>
      </c>
      <c r="AQ5824" s="15" t="str">
        <f>+IFERROR(VLOOKUP(Tabla1[[#This Row],[EMPLEADO]],IS[[NÓMINA]:[INGENIERO]],2,0),"OTROS")</f>
        <v>OTROS</v>
      </c>
    </row>
    <row r="5825" spans="1:43" x14ac:dyDescent="0.25">
      <c r="A5825" s="28" t="s">
        <v>14528</v>
      </c>
      <c r="B5825" s="29">
        <v>1</v>
      </c>
      <c r="C5825" s="29" t="s">
        <v>16044</v>
      </c>
      <c r="D5825" s="30" t="s">
        <v>3346</v>
      </c>
      <c r="E5825" s="31" t="s">
        <v>39</v>
      </c>
      <c r="F5825" s="31" t="s">
        <v>16045</v>
      </c>
      <c r="G5825" s="88" t="s">
        <v>3861</v>
      </c>
      <c r="H5825" s="29" t="s">
        <v>42</v>
      </c>
      <c r="I5825" s="32" t="s">
        <v>43</v>
      </c>
      <c r="J5825" s="29" t="s">
        <v>8</v>
      </c>
      <c r="K5825" s="33" t="s">
        <v>44</v>
      </c>
      <c r="L5825" s="33" t="s">
        <v>3666</v>
      </c>
      <c r="M5825" s="29" t="s">
        <v>131</v>
      </c>
      <c r="N5825" s="29">
        <v>1</v>
      </c>
      <c r="O5825" s="29" t="s">
        <v>47</v>
      </c>
      <c r="P5825" s="33" t="s">
        <v>822</v>
      </c>
      <c r="Q5825" s="33" t="s">
        <v>48</v>
      </c>
      <c r="R5825" s="80" t="s">
        <v>49</v>
      </c>
      <c r="S5825" s="81" t="s">
        <v>50</v>
      </c>
      <c r="T5825" s="81" t="s">
        <v>51</v>
      </c>
      <c r="U5825" s="82" t="s">
        <v>52</v>
      </c>
      <c r="V5825" s="83">
        <v>1</v>
      </c>
      <c r="W5825" s="89">
        <v>0</v>
      </c>
      <c r="X5825" s="85">
        <v>0</v>
      </c>
      <c r="Y5825" s="86">
        <v>5</v>
      </c>
      <c r="Z5825" s="82">
        <v>5</v>
      </c>
      <c r="AA5825" s="87">
        <v>1</v>
      </c>
      <c r="AB5825" s="83">
        <v>0</v>
      </c>
      <c r="AC5825" s="89">
        <v>0</v>
      </c>
      <c r="AD5825" s="90">
        <v>43634</v>
      </c>
      <c r="AE5825" s="90">
        <v>43635</v>
      </c>
      <c r="AF5825" s="82">
        <v>1</v>
      </c>
      <c r="AG5825" s="84" t="s">
        <v>53</v>
      </c>
      <c r="AH5825" s="83">
        <v>0</v>
      </c>
      <c r="AI5825" s="89">
        <v>0</v>
      </c>
      <c r="AJ5825" s="89">
        <v>0</v>
      </c>
      <c r="AK5825" s="60" t="str">
        <f>+IF(Tabla1[[#This Row],[REQUEST_TY]]="SR MANTENIMIENTO CORRECTIVO", "EMERGENCIA", "OTROS")</f>
        <v>OTROS</v>
      </c>
      <c r="AL5825" s="6" t="str">
        <f>+_xlfn.IFS(Tabla1[[#This Row],[Veces obj]]&lt;=1,"0-1",Tabla1[[#This Row],[Veces obj]]&lt;=2,"1-2",Tabla1[[#This Row],[Veces obj]]&lt;=3,"2-3",TRUE,"&gt;3")</f>
        <v>0-1</v>
      </c>
      <c r="AM5825" s="60" t="str">
        <f>+_xlfn.IFS(MONTH(Tabla1[[#This Row],[MES]])&lt;=3,"Q1",MONTH(Tabla1[[#This Row],[MES]])&lt;=6,"Q2",MONTH(Tabla1[[#This Row],[MES]])&lt;=9,"Q3",TRUE,"Q4")</f>
        <v>Q2</v>
      </c>
      <c r="AN5825" s="15" t="str">
        <f>+IFERROR(VLOOKUP(Tabla1[[#This Row],[CUENTA]],CTAS[],2,0),"OTROS")</f>
        <v>OTROS</v>
      </c>
      <c r="AP5825" s="15" t="str">
        <f>+IFERROR(VLOOKUP(Tabla1[[#This Row],[EMPLEADO]],IS[],3,0),"OTROS")</f>
        <v>OTROS</v>
      </c>
      <c r="AQ5825" s="15" t="str">
        <f>+IFERROR(VLOOKUP(Tabla1[[#This Row],[EMPLEADO]],IS[[NÓMINA]:[INGENIERO]],2,0),"OTROS")</f>
        <v>OTROS</v>
      </c>
    </row>
    <row r="5826" spans="1:43" x14ac:dyDescent="0.25">
      <c r="A5826" s="28" t="s">
        <v>14528</v>
      </c>
      <c r="B5826" s="29">
        <v>1</v>
      </c>
      <c r="C5826" s="29" t="s">
        <v>16046</v>
      </c>
      <c r="D5826" s="30" t="s">
        <v>38</v>
      </c>
      <c r="E5826" s="31" t="s">
        <v>133</v>
      </c>
      <c r="F5826" s="31" t="s">
        <v>16047</v>
      </c>
      <c r="G5826" s="88" t="s">
        <v>3643</v>
      </c>
      <c r="H5826" s="29" t="s">
        <v>136</v>
      </c>
      <c r="I5826" s="32" t="s">
        <v>43</v>
      </c>
      <c r="J5826" s="29" t="s">
        <v>8</v>
      </c>
      <c r="K5826" s="33" t="s">
        <v>966</v>
      </c>
      <c r="L5826" s="33" t="s">
        <v>3644</v>
      </c>
      <c r="M5826" s="29" t="s">
        <v>540</v>
      </c>
      <c r="N5826" s="29">
        <v>0</v>
      </c>
      <c r="O5826" s="29" t="s">
        <v>47</v>
      </c>
      <c r="P5826" s="33">
        <v>187</v>
      </c>
      <c r="Q5826" s="33" t="s">
        <v>48</v>
      </c>
      <c r="R5826" s="80" t="s">
        <v>138</v>
      </c>
      <c r="S5826" s="81" t="s">
        <v>139</v>
      </c>
      <c r="T5826" s="81" t="s">
        <v>51</v>
      </c>
      <c r="U5826" s="82" t="s">
        <v>353</v>
      </c>
      <c r="V5826" s="83">
        <v>1.1499999999999999</v>
      </c>
      <c r="W5826" s="89">
        <v>1808.95</v>
      </c>
      <c r="X5826" s="85">
        <v>1</v>
      </c>
      <c r="Y5826" s="86">
        <v>3.78</v>
      </c>
      <c r="Z5826" s="82">
        <v>4</v>
      </c>
      <c r="AA5826" s="87">
        <v>0.94499999999999995</v>
      </c>
      <c r="AB5826" s="83">
        <v>0</v>
      </c>
      <c r="AC5826" s="89">
        <v>0</v>
      </c>
      <c r="AD5826" s="90">
        <v>43634</v>
      </c>
      <c r="AE5826" s="90">
        <v>43635</v>
      </c>
      <c r="AF5826" s="82">
        <v>1</v>
      </c>
      <c r="AG5826" s="84" t="s">
        <v>53</v>
      </c>
      <c r="AH5826" s="83">
        <v>0</v>
      </c>
      <c r="AI5826" s="89">
        <v>0</v>
      </c>
      <c r="AJ5826" s="89">
        <v>0</v>
      </c>
      <c r="AK5826" s="60" t="str">
        <f>+IF(Tabla1[[#This Row],[REQUEST_TY]]="SR MANTENIMIENTO CORRECTIVO", "EMERGENCIA", "OTROS")</f>
        <v>EMERGENCIA</v>
      </c>
      <c r="AL5826" s="6" t="str">
        <f>+_xlfn.IFS(Tabla1[[#This Row],[Veces obj]]&lt;=1,"0-1",Tabla1[[#This Row],[Veces obj]]&lt;=2,"1-2",Tabla1[[#This Row],[Veces obj]]&lt;=3,"2-3",TRUE,"&gt;3")</f>
        <v>0-1</v>
      </c>
      <c r="AM5826" s="60" t="str">
        <f>+_xlfn.IFS(MONTH(Tabla1[[#This Row],[MES]])&lt;=3,"Q1",MONTH(Tabla1[[#This Row],[MES]])&lt;=6,"Q2",MONTH(Tabla1[[#This Row],[MES]])&lt;=9,"Q3",TRUE,"Q4")</f>
        <v>Q2</v>
      </c>
      <c r="AN5826" s="15" t="str">
        <f>+IFERROR(VLOOKUP(Tabla1[[#This Row],[CUENTA]],CTAS[],2,0),"OTROS")</f>
        <v>OTROS</v>
      </c>
      <c r="AP5826" s="15" t="str">
        <f>+IFERROR(VLOOKUP(Tabla1[[#This Row],[EMPLEADO]],IS[],3,0),"OTROS")</f>
        <v>OTROS</v>
      </c>
      <c r="AQ5826" s="15" t="str">
        <f>+IFERROR(VLOOKUP(Tabla1[[#This Row],[EMPLEADO]],IS[[NÓMINA]:[INGENIERO]],2,0),"OTROS")</f>
        <v>OTROS</v>
      </c>
    </row>
    <row r="5827" spans="1:43" x14ac:dyDescent="0.25">
      <c r="A5827" s="28" t="s">
        <v>14528</v>
      </c>
      <c r="B5827" s="29">
        <v>1</v>
      </c>
      <c r="C5827" s="29" t="s">
        <v>16048</v>
      </c>
      <c r="D5827" s="30" t="s">
        <v>38</v>
      </c>
      <c r="E5827" s="31" t="s">
        <v>39</v>
      </c>
      <c r="F5827" s="31" t="s">
        <v>16049</v>
      </c>
      <c r="G5827" s="88" t="s">
        <v>3473</v>
      </c>
      <c r="H5827" s="29" t="s">
        <v>246</v>
      </c>
      <c r="I5827" s="32" t="s">
        <v>43</v>
      </c>
      <c r="J5827" s="29" t="s">
        <v>8</v>
      </c>
      <c r="K5827" s="33" t="s">
        <v>798</v>
      </c>
      <c r="L5827" s="33" t="s">
        <v>1509</v>
      </c>
      <c r="M5827" s="29" t="s">
        <v>1510</v>
      </c>
      <c r="N5827" s="29">
        <v>1</v>
      </c>
      <c r="O5827" s="29" t="s">
        <v>105</v>
      </c>
      <c r="P5827" s="33">
        <v>29</v>
      </c>
      <c r="Q5827" s="33" t="s">
        <v>62</v>
      </c>
      <c r="R5827" s="80" t="s">
        <v>49</v>
      </c>
      <c r="S5827" s="81" t="s">
        <v>50</v>
      </c>
      <c r="T5827" s="81" t="s">
        <v>51</v>
      </c>
      <c r="U5827" s="82" t="s">
        <v>154</v>
      </c>
      <c r="V5827" s="83">
        <v>0.6</v>
      </c>
      <c r="W5827" s="89">
        <v>0</v>
      </c>
      <c r="X5827" s="85">
        <v>1</v>
      </c>
      <c r="Y5827" s="86">
        <v>0.44</v>
      </c>
      <c r="Z5827" s="82">
        <v>5</v>
      </c>
      <c r="AA5827" s="87">
        <v>8.7999999999999995E-2</v>
      </c>
      <c r="AB5827" s="83">
        <v>0</v>
      </c>
      <c r="AC5827" s="89">
        <v>0</v>
      </c>
      <c r="AD5827" s="90">
        <v>43634</v>
      </c>
      <c r="AE5827" s="90">
        <v>43635</v>
      </c>
      <c r="AF5827" s="82">
        <v>1</v>
      </c>
      <c r="AG5827" s="84" t="s">
        <v>53</v>
      </c>
      <c r="AH5827" s="83">
        <v>0</v>
      </c>
      <c r="AI5827" s="89">
        <v>0</v>
      </c>
      <c r="AJ5827" s="89">
        <v>0</v>
      </c>
      <c r="AK5827" s="60" t="str">
        <f>+IF(Tabla1[[#This Row],[REQUEST_TY]]="SR MANTENIMIENTO CORRECTIVO", "EMERGENCIA", "OTROS")</f>
        <v>EMERGENCIA</v>
      </c>
      <c r="AL5827" s="6" t="str">
        <f>+_xlfn.IFS(Tabla1[[#This Row],[Veces obj]]&lt;=1,"0-1",Tabla1[[#This Row],[Veces obj]]&lt;=2,"1-2",Tabla1[[#This Row],[Veces obj]]&lt;=3,"2-3",TRUE,"&gt;3")</f>
        <v>0-1</v>
      </c>
      <c r="AM5827" s="60" t="str">
        <f>+_xlfn.IFS(MONTH(Tabla1[[#This Row],[MES]])&lt;=3,"Q1",MONTH(Tabla1[[#This Row],[MES]])&lt;=6,"Q2",MONTH(Tabla1[[#This Row],[MES]])&lt;=9,"Q3",TRUE,"Q4")</f>
        <v>Q2</v>
      </c>
      <c r="AN5827" s="15" t="str">
        <f>+IFERROR(VLOOKUP(Tabla1[[#This Row],[CUENTA]],CTAS[],2,0),"OTROS")</f>
        <v>OTROS</v>
      </c>
      <c r="AP5827" s="15" t="str">
        <f>+IFERROR(VLOOKUP(Tabla1[[#This Row],[EMPLEADO]],IS[],3,0),"OTROS")</f>
        <v>OTROS</v>
      </c>
      <c r="AQ5827" s="15" t="str">
        <f>+IFERROR(VLOOKUP(Tabla1[[#This Row],[EMPLEADO]],IS[[NÓMINA]:[INGENIERO]],2,0),"OTROS")</f>
        <v>OTROS</v>
      </c>
    </row>
    <row r="5828" spans="1:43" x14ac:dyDescent="0.25">
      <c r="A5828" s="28" t="s">
        <v>14528</v>
      </c>
      <c r="B5828" s="29">
        <v>1</v>
      </c>
      <c r="C5828" s="29" t="s">
        <v>16050</v>
      </c>
      <c r="D5828" s="30" t="s">
        <v>38</v>
      </c>
      <c r="E5828" s="31" t="s">
        <v>113</v>
      </c>
      <c r="F5828" s="31" t="s">
        <v>16051</v>
      </c>
      <c r="G5828" s="88" t="s">
        <v>326</v>
      </c>
      <c r="H5828" s="29" t="s">
        <v>163</v>
      </c>
      <c r="I5828" s="32" t="s">
        <v>43</v>
      </c>
      <c r="J5828" s="29" t="s">
        <v>8</v>
      </c>
      <c r="K5828" s="33" t="s">
        <v>144</v>
      </c>
      <c r="L5828" s="33" t="s">
        <v>145</v>
      </c>
      <c r="M5828" s="29" t="s">
        <v>119</v>
      </c>
      <c r="N5828" s="29">
        <v>0</v>
      </c>
      <c r="O5828" s="29" t="s">
        <v>47</v>
      </c>
      <c r="P5828" s="33">
        <v>151</v>
      </c>
      <c r="Q5828" s="33" t="s">
        <v>48</v>
      </c>
      <c r="R5828" s="80" t="s">
        <v>49</v>
      </c>
      <c r="S5828" s="81" t="s">
        <v>50</v>
      </c>
      <c r="T5828" s="81" t="s">
        <v>51</v>
      </c>
      <c r="U5828" s="82" t="s">
        <v>52</v>
      </c>
      <c r="V5828" s="83">
        <v>1.05</v>
      </c>
      <c r="W5828" s="89">
        <v>750.75000000000011</v>
      </c>
      <c r="X5828" s="85">
        <v>1</v>
      </c>
      <c r="Y5828" s="86">
        <v>0.37</v>
      </c>
      <c r="Z5828" s="82">
        <v>5</v>
      </c>
      <c r="AA5828" s="87">
        <v>7.3999999999999996E-2</v>
      </c>
      <c r="AB5828" s="83">
        <v>0</v>
      </c>
      <c r="AC5828" s="89">
        <v>0</v>
      </c>
      <c r="AD5828" s="90">
        <v>43634</v>
      </c>
      <c r="AE5828" s="90">
        <v>43635</v>
      </c>
      <c r="AF5828" s="82">
        <v>1</v>
      </c>
      <c r="AG5828" s="84" t="s">
        <v>53</v>
      </c>
      <c r="AH5828" s="83">
        <v>0</v>
      </c>
      <c r="AI5828" s="89">
        <v>0</v>
      </c>
      <c r="AJ5828" s="89">
        <v>0</v>
      </c>
      <c r="AK5828" s="60" t="str">
        <f>+IF(Tabla1[[#This Row],[REQUEST_TY]]="SR MANTENIMIENTO CORRECTIVO", "EMERGENCIA", "OTROS")</f>
        <v>EMERGENCIA</v>
      </c>
      <c r="AL5828" s="6" t="str">
        <f>+_xlfn.IFS(Tabla1[[#This Row],[Veces obj]]&lt;=1,"0-1",Tabla1[[#This Row],[Veces obj]]&lt;=2,"1-2",Tabla1[[#This Row],[Veces obj]]&lt;=3,"2-3",TRUE,"&gt;3")</f>
        <v>0-1</v>
      </c>
      <c r="AM5828" s="60" t="str">
        <f>+_xlfn.IFS(MONTH(Tabla1[[#This Row],[MES]])&lt;=3,"Q1",MONTH(Tabla1[[#This Row],[MES]])&lt;=6,"Q2",MONTH(Tabla1[[#This Row],[MES]])&lt;=9,"Q3",TRUE,"Q4")</f>
        <v>Q2</v>
      </c>
      <c r="AN5828" s="15" t="str">
        <f>+IFERROR(VLOOKUP(Tabla1[[#This Row],[CUENTA]],CTAS[],2,0),"OTROS")</f>
        <v>OTROS</v>
      </c>
      <c r="AP5828" s="15" t="str">
        <f>+IFERROR(VLOOKUP(Tabla1[[#This Row],[EMPLEADO]],IS[],3,0),"OTROS")</f>
        <v>CHIHUAHUA</v>
      </c>
      <c r="AQ5828" s="15" t="str">
        <f>+IFERROR(VLOOKUP(Tabla1[[#This Row],[EMPLEADO]],IS[[NÓMINA]:[INGENIERO]],2,0),"OTROS")</f>
        <v>LUIS EDUARDO MUÑOZ</v>
      </c>
    </row>
    <row r="5829" spans="1:43" x14ac:dyDescent="0.25">
      <c r="A5829" s="28" t="s">
        <v>14528</v>
      </c>
      <c r="B5829" s="29">
        <v>1</v>
      </c>
      <c r="C5829" s="29" t="s">
        <v>16052</v>
      </c>
      <c r="D5829" s="30" t="s">
        <v>38</v>
      </c>
      <c r="E5829" s="31" t="s">
        <v>888</v>
      </c>
      <c r="F5829" s="31" t="s">
        <v>16053</v>
      </c>
      <c r="G5829" s="88" t="s">
        <v>1880</v>
      </c>
      <c r="H5829" s="29" t="s">
        <v>124</v>
      </c>
      <c r="I5829" s="32" t="s">
        <v>43</v>
      </c>
      <c r="J5829" s="29" t="s">
        <v>8</v>
      </c>
      <c r="K5829" s="33" t="s">
        <v>1881</v>
      </c>
      <c r="L5829" s="33" t="s">
        <v>1882</v>
      </c>
      <c r="M5829" s="29" t="s">
        <v>73</v>
      </c>
      <c r="N5829" s="29">
        <v>0</v>
      </c>
      <c r="O5829" s="29" t="s">
        <v>47</v>
      </c>
      <c r="P5829" s="33">
        <v>38</v>
      </c>
      <c r="Q5829" s="33" t="s">
        <v>82</v>
      </c>
      <c r="R5829" s="80" t="s">
        <v>49</v>
      </c>
      <c r="S5829" s="81" t="s">
        <v>50</v>
      </c>
      <c r="T5829" s="81" t="s">
        <v>51</v>
      </c>
      <c r="U5829" s="82" t="s">
        <v>120</v>
      </c>
      <c r="V5829" s="83">
        <v>0.8</v>
      </c>
      <c r="W5829" s="89">
        <v>572.00000000000011</v>
      </c>
      <c r="X5829" s="85">
        <v>1</v>
      </c>
      <c r="Y5829" s="86">
        <v>2.0699999999999998</v>
      </c>
      <c r="Z5829" s="82">
        <v>5</v>
      </c>
      <c r="AA5829" s="87">
        <v>0.41399999999999998</v>
      </c>
      <c r="AB5829" s="83">
        <v>0</v>
      </c>
      <c r="AC5829" s="89">
        <v>0</v>
      </c>
      <c r="AD5829" s="90">
        <v>43634</v>
      </c>
      <c r="AE5829" s="90">
        <v>43635</v>
      </c>
      <c r="AF5829" s="82">
        <v>1</v>
      </c>
      <c r="AG5829" s="84" t="s">
        <v>53</v>
      </c>
      <c r="AH5829" s="83">
        <v>0</v>
      </c>
      <c r="AI5829" s="89">
        <v>0</v>
      </c>
      <c r="AJ5829" s="89">
        <v>0</v>
      </c>
      <c r="AK5829" s="60" t="str">
        <f>+IF(Tabla1[[#This Row],[REQUEST_TY]]="SR MANTENIMIENTO CORRECTIVO", "EMERGENCIA", "OTROS")</f>
        <v>EMERGENCIA</v>
      </c>
      <c r="AL5829" s="6" t="str">
        <f>+_xlfn.IFS(Tabla1[[#This Row],[Veces obj]]&lt;=1,"0-1",Tabla1[[#This Row],[Veces obj]]&lt;=2,"1-2",Tabla1[[#This Row],[Veces obj]]&lt;=3,"2-3",TRUE,"&gt;3")</f>
        <v>0-1</v>
      </c>
      <c r="AM5829" s="60" t="str">
        <f>+_xlfn.IFS(MONTH(Tabla1[[#This Row],[MES]])&lt;=3,"Q1",MONTH(Tabla1[[#This Row],[MES]])&lt;=6,"Q2",MONTH(Tabla1[[#This Row],[MES]])&lt;=9,"Q3",TRUE,"Q4")</f>
        <v>Q2</v>
      </c>
      <c r="AN5829" s="15" t="str">
        <f>+IFERROR(VLOOKUP(Tabla1[[#This Row],[CUENTA]],CTAS[],2,0),"OTROS")</f>
        <v>OTROS</v>
      </c>
      <c r="AP5829" s="15" t="str">
        <f>+IFERROR(VLOOKUP(Tabla1[[#This Row],[EMPLEADO]],IS[],3,0),"OTROS")</f>
        <v>JUAREZ</v>
      </c>
      <c r="AQ5829" s="15" t="str">
        <f>+IFERROR(VLOOKUP(Tabla1[[#This Row],[EMPLEADO]],IS[[NÓMINA]:[INGENIERO]],2,0),"OTROS")</f>
        <v>MIGUEL COTA</v>
      </c>
    </row>
    <row r="5830" spans="1:43" x14ac:dyDescent="0.25">
      <c r="A5830" s="28" t="s">
        <v>14528</v>
      </c>
      <c r="B5830" s="29">
        <v>1</v>
      </c>
      <c r="C5830" s="29" t="s">
        <v>16054</v>
      </c>
      <c r="D5830" s="30" t="s">
        <v>38</v>
      </c>
      <c r="E5830" s="31" t="s">
        <v>725</v>
      </c>
      <c r="F5830" s="31" t="s">
        <v>16055</v>
      </c>
      <c r="G5830" s="88" t="s">
        <v>5141</v>
      </c>
      <c r="H5830" s="29" t="s">
        <v>1572</v>
      </c>
      <c r="I5830" s="32" t="s">
        <v>43</v>
      </c>
      <c r="J5830" s="29" t="s">
        <v>8</v>
      </c>
      <c r="K5830" s="33" t="s">
        <v>59</v>
      </c>
      <c r="L5830" s="33" t="s">
        <v>2819</v>
      </c>
      <c r="M5830" s="29" t="s">
        <v>2820</v>
      </c>
      <c r="N5830" s="29">
        <v>0</v>
      </c>
      <c r="O5830" s="29" t="s">
        <v>47</v>
      </c>
      <c r="P5830" s="33">
        <v>34</v>
      </c>
      <c r="Q5830" s="33" t="s">
        <v>82</v>
      </c>
      <c r="R5830" s="80" t="s">
        <v>223</v>
      </c>
      <c r="S5830" s="81" t="s">
        <v>139</v>
      </c>
      <c r="T5830" s="81" t="s">
        <v>51</v>
      </c>
      <c r="U5830" s="82" t="s">
        <v>140</v>
      </c>
      <c r="V5830" s="83">
        <v>1.1000000000000001</v>
      </c>
      <c r="W5830" s="89">
        <v>1730.3000000000004</v>
      </c>
      <c r="X5830" s="85">
        <v>1</v>
      </c>
      <c r="Y5830" s="86">
        <v>2</v>
      </c>
      <c r="Z5830" s="82">
        <v>4</v>
      </c>
      <c r="AA5830" s="87">
        <v>0.5</v>
      </c>
      <c r="AB5830" s="83">
        <v>0</v>
      </c>
      <c r="AC5830" s="89">
        <v>0</v>
      </c>
      <c r="AD5830" s="90">
        <v>43634</v>
      </c>
      <c r="AE5830" s="90">
        <v>43635</v>
      </c>
      <c r="AF5830" s="82">
        <v>1</v>
      </c>
      <c r="AG5830" s="84" t="s">
        <v>53</v>
      </c>
      <c r="AH5830" s="83">
        <v>0</v>
      </c>
      <c r="AI5830" s="89">
        <v>0</v>
      </c>
      <c r="AJ5830" s="89">
        <v>0</v>
      </c>
      <c r="AK5830" s="60" t="str">
        <f>+IF(Tabla1[[#This Row],[REQUEST_TY]]="SR MANTENIMIENTO CORRECTIVO", "EMERGENCIA", "OTROS")</f>
        <v>EMERGENCIA</v>
      </c>
      <c r="AL5830" s="6" t="str">
        <f>+_xlfn.IFS(Tabla1[[#This Row],[Veces obj]]&lt;=1,"0-1",Tabla1[[#This Row],[Veces obj]]&lt;=2,"1-2",Tabla1[[#This Row],[Veces obj]]&lt;=3,"2-3",TRUE,"&gt;3")</f>
        <v>0-1</v>
      </c>
      <c r="AM5830" s="60" t="str">
        <f>+_xlfn.IFS(MONTH(Tabla1[[#This Row],[MES]])&lt;=3,"Q1",MONTH(Tabla1[[#This Row],[MES]])&lt;=6,"Q2",MONTH(Tabla1[[#This Row],[MES]])&lt;=9,"Q3",TRUE,"Q4")</f>
        <v>Q2</v>
      </c>
      <c r="AN5830" s="15" t="str">
        <f>+IFERROR(VLOOKUP(Tabla1[[#This Row],[CUENTA]],CTAS[],2,0),"OTROS")</f>
        <v>OTROS</v>
      </c>
      <c r="AP5830" s="15" t="str">
        <f>+IFERROR(VLOOKUP(Tabla1[[#This Row],[EMPLEADO]],IS[],3,0),"OTROS")</f>
        <v>OTROS</v>
      </c>
      <c r="AQ5830" s="15" t="str">
        <f>+IFERROR(VLOOKUP(Tabla1[[#This Row],[EMPLEADO]],IS[[NÓMINA]:[INGENIERO]],2,0),"OTROS")</f>
        <v>OTROS</v>
      </c>
    </row>
    <row r="5831" spans="1:43" x14ac:dyDescent="0.25">
      <c r="A5831" s="28" t="s">
        <v>14528</v>
      </c>
      <c r="B5831" s="29">
        <v>1</v>
      </c>
      <c r="C5831" s="29" t="s">
        <v>16056</v>
      </c>
      <c r="D5831" s="30" t="s">
        <v>38</v>
      </c>
      <c r="E5831" s="31" t="s">
        <v>98</v>
      </c>
      <c r="F5831" s="31" t="s">
        <v>16057</v>
      </c>
      <c r="G5831" s="88" t="s">
        <v>1829</v>
      </c>
      <c r="H5831" s="29" t="s">
        <v>101</v>
      </c>
      <c r="I5831" s="32" t="s">
        <v>43</v>
      </c>
      <c r="J5831" s="29" t="s">
        <v>8</v>
      </c>
      <c r="K5831" s="33" t="s">
        <v>102</v>
      </c>
      <c r="L5831" s="33" t="s">
        <v>1830</v>
      </c>
      <c r="M5831" s="29" t="s">
        <v>215</v>
      </c>
      <c r="N5831" s="29">
        <v>0</v>
      </c>
      <c r="O5831" s="29" t="s">
        <v>105</v>
      </c>
      <c r="P5831" s="33">
        <v>17</v>
      </c>
      <c r="Q5831" s="33" t="s">
        <v>62</v>
      </c>
      <c r="R5831" s="80" t="s">
        <v>63</v>
      </c>
      <c r="S5831" s="81" t="s">
        <v>64</v>
      </c>
      <c r="T5831" s="81" t="s">
        <v>51</v>
      </c>
      <c r="U5831" s="82" t="s">
        <v>65</v>
      </c>
      <c r="V5831" s="83">
        <v>0.8</v>
      </c>
      <c r="W5831" s="89">
        <v>524</v>
      </c>
      <c r="X5831" s="85">
        <v>1</v>
      </c>
      <c r="Y5831" s="86">
        <v>1.58</v>
      </c>
      <c r="Z5831" s="82">
        <v>5</v>
      </c>
      <c r="AA5831" s="87">
        <v>0.316</v>
      </c>
      <c r="AB5831" s="83">
        <v>0</v>
      </c>
      <c r="AC5831" s="89">
        <v>0</v>
      </c>
      <c r="AD5831" s="90">
        <v>43634</v>
      </c>
      <c r="AE5831" s="90">
        <v>43635</v>
      </c>
      <c r="AF5831" s="82">
        <v>1</v>
      </c>
      <c r="AG5831" s="84" t="s">
        <v>53</v>
      </c>
      <c r="AH5831" s="83">
        <v>0</v>
      </c>
      <c r="AI5831" s="89">
        <v>0</v>
      </c>
      <c r="AJ5831" s="89">
        <v>0</v>
      </c>
      <c r="AK5831" s="60" t="str">
        <f>+IF(Tabla1[[#This Row],[REQUEST_TY]]="SR MANTENIMIENTO CORRECTIVO", "EMERGENCIA", "OTROS")</f>
        <v>EMERGENCIA</v>
      </c>
      <c r="AL5831" s="6" t="str">
        <f>+_xlfn.IFS(Tabla1[[#This Row],[Veces obj]]&lt;=1,"0-1",Tabla1[[#This Row],[Veces obj]]&lt;=2,"1-2",Tabla1[[#This Row],[Veces obj]]&lt;=3,"2-3",TRUE,"&gt;3")</f>
        <v>0-1</v>
      </c>
      <c r="AM5831" s="60" t="str">
        <f>+_xlfn.IFS(MONTH(Tabla1[[#This Row],[MES]])&lt;=3,"Q1",MONTH(Tabla1[[#This Row],[MES]])&lt;=6,"Q2",MONTH(Tabla1[[#This Row],[MES]])&lt;=9,"Q3",TRUE,"Q4")</f>
        <v>Q2</v>
      </c>
      <c r="AN5831" s="15" t="str">
        <f>+IFERROR(VLOOKUP(Tabla1[[#This Row],[CUENTA]],CTAS[],2,0),"OTROS")</f>
        <v>OTROS</v>
      </c>
      <c r="AP5831" s="15" t="str">
        <f>+IFERROR(VLOOKUP(Tabla1[[#This Row],[EMPLEADO]],IS[],3,0),"OTROS")</f>
        <v>OTROS</v>
      </c>
      <c r="AQ5831" s="15" t="str">
        <f>+IFERROR(VLOOKUP(Tabla1[[#This Row],[EMPLEADO]],IS[[NÓMINA]:[INGENIERO]],2,0),"OTROS")</f>
        <v>OTROS</v>
      </c>
    </row>
    <row r="5832" spans="1:43" x14ac:dyDescent="0.25">
      <c r="A5832" s="28" t="s">
        <v>14528</v>
      </c>
      <c r="B5832" s="29">
        <v>1</v>
      </c>
      <c r="C5832" s="29" t="s">
        <v>16058</v>
      </c>
      <c r="D5832" s="30" t="s">
        <v>38</v>
      </c>
      <c r="E5832" s="31" t="s">
        <v>312</v>
      </c>
      <c r="F5832" s="31" t="s">
        <v>16059</v>
      </c>
      <c r="G5832" s="88" t="s">
        <v>2476</v>
      </c>
      <c r="H5832" s="29" t="s">
        <v>1572</v>
      </c>
      <c r="I5832" s="32" t="s">
        <v>43</v>
      </c>
      <c r="J5832" s="29" t="s">
        <v>8</v>
      </c>
      <c r="K5832" s="33" t="s">
        <v>59</v>
      </c>
      <c r="L5832" s="33" t="s">
        <v>2477</v>
      </c>
      <c r="M5832" s="29" t="s">
        <v>2478</v>
      </c>
      <c r="N5832" s="29">
        <v>0</v>
      </c>
      <c r="O5832" s="29" t="s">
        <v>47</v>
      </c>
      <c r="P5832" s="33">
        <v>97</v>
      </c>
      <c r="Q5832" s="33" t="s">
        <v>48</v>
      </c>
      <c r="R5832" s="80" t="s">
        <v>317</v>
      </c>
      <c r="S5832" s="81" t="s">
        <v>318</v>
      </c>
      <c r="T5832" s="81" t="s">
        <v>51</v>
      </c>
      <c r="U5832" s="82" t="s">
        <v>353</v>
      </c>
      <c r="V5832" s="83">
        <v>1.1499999999999999</v>
      </c>
      <c r="W5832" s="89">
        <v>1808.95</v>
      </c>
      <c r="X5832" s="85">
        <v>1</v>
      </c>
      <c r="Y5832" s="86">
        <v>3.83</v>
      </c>
      <c r="Z5832" s="82">
        <v>4</v>
      </c>
      <c r="AA5832" s="87">
        <v>0.95750000000000002</v>
      </c>
      <c r="AB5832" s="83">
        <v>0</v>
      </c>
      <c r="AC5832" s="89">
        <v>0</v>
      </c>
      <c r="AD5832" s="90">
        <v>43634</v>
      </c>
      <c r="AE5832" s="90">
        <v>43635</v>
      </c>
      <c r="AF5832" s="82">
        <v>1</v>
      </c>
      <c r="AG5832" s="84" t="s">
        <v>53</v>
      </c>
      <c r="AH5832" s="83">
        <v>0</v>
      </c>
      <c r="AI5832" s="89">
        <v>0</v>
      </c>
      <c r="AJ5832" s="89">
        <v>0</v>
      </c>
      <c r="AK5832" s="60" t="str">
        <f>+IF(Tabla1[[#This Row],[REQUEST_TY]]="SR MANTENIMIENTO CORRECTIVO", "EMERGENCIA", "OTROS")</f>
        <v>EMERGENCIA</v>
      </c>
      <c r="AL5832" s="6" t="str">
        <f>+_xlfn.IFS(Tabla1[[#This Row],[Veces obj]]&lt;=1,"0-1",Tabla1[[#This Row],[Veces obj]]&lt;=2,"1-2",Tabla1[[#This Row],[Veces obj]]&lt;=3,"2-3",TRUE,"&gt;3")</f>
        <v>0-1</v>
      </c>
      <c r="AM5832" s="60" t="str">
        <f>+_xlfn.IFS(MONTH(Tabla1[[#This Row],[MES]])&lt;=3,"Q1",MONTH(Tabla1[[#This Row],[MES]])&lt;=6,"Q2",MONTH(Tabla1[[#This Row],[MES]])&lt;=9,"Q3",TRUE,"Q4")</f>
        <v>Q2</v>
      </c>
      <c r="AN5832" s="15" t="str">
        <f>+IFERROR(VLOOKUP(Tabla1[[#This Row],[CUENTA]],CTAS[],2,0),"OTROS")</f>
        <v>OTROS</v>
      </c>
      <c r="AP5832" s="15" t="str">
        <f>+IFERROR(VLOOKUP(Tabla1[[#This Row],[EMPLEADO]],IS[],3,0),"OTROS")</f>
        <v>OTROS</v>
      </c>
      <c r="AQ5832" s="15" t="str">
        <f>+IFERROR(VLOOKUP(Tabla1[[#This Row],[EMPLEADO]],IS[[NÓMINA]:[INGENIERO]],2,0),"OTROS")</f>
        <v>OTROS</v>
      </c>
    </row>
    <row r="5833" spans="1:43" x14ac:dyDescent="0.25">
      <c r="A5833" s="28" t="s">
        <v>14528</v>
      </c>
      <c r="B5833" s="29">
        <v>1</v>
      </c>
      <c r="C5833" s="29" t="s">
        <v>16060</v>
      </c>
      <c r="D5833" s="30" t="s">
        <v>38</v>
      </c>
      <c r="E5833" s="31" t="s">
        <v>76</v>
      </c>
      <c r="F5833" s="31" t="s">
        <v>16061</v>
      </c>
      <c r="G5833" s="88" t="s">
        <v>4242</v>
      </c>
      <c r="H5833" s="29" t="s">
        <v>1572</v>
      </c>
      <c r="I5833" s="32" t="s">
        <v>43</v>
      </c>
      <c r="J5833" s="29" t="s">
        <v>8</v>
      </c>
      <c r="K5833" s="33" t="s">
        <v>59</v>
      </c>
      <c r="L5833" s="33" t="s">
        <v>2819</v>
      </c>
      <c r="M5833" s="29" t="s">
        <v>2820</v>
      </c>
      <c r="N5833" s="29">
        <v>0</v>
      </c>
      <c r="O5833" s="29" t="s">
        <v>47</v>
      </c>
      <c r="P5833" s="33">
        <v>35</v>
      </c>
      <c r="Q5833" s="33" t="s">
        <v>82</v>
      </c>
      <c r="R5833" s="80" t="s">
        <v>63</v>
      </c>
      <c r="S5833" s="81" t="s">
        <v>64</v>
      </c>
      <c r="T5833" s="81" t="s">
        <v>51</v>
      </c>
      <c r="U5833" s="82" t="s">
        <v>83</v>
      </c>
      <c r="V5833" s="83">
        <v>1.05</v>
      </c>
      <c r="W5833" s="89">
        <v>1433.25</v>
      </c>
      <c r="X5833" s="85">
        <v>1</v>
      </c>
      <c r="Y5833" s="86">
        <v>3.13</v>
      </c>
      <c r="Z5833" s="82">
        <v>5</v>
      </c>
      <c r="AA5833" s="87">
        <v>0.626</v>
      </c>
      <c r="AB5833" s="83">
        <v>0</v>
      </c>
      <c r="AC5833" s="89">
        <v>0</v>
      </c>
      <c r="AD5833" s="90">
        <v>43634</v>
      </c>
      <c r="AE5833" s="90">
        <v>43635</v>
      </c>
      <c r="AF5833" s="82">
        <v>1</v>
      </c>
      <c r="AG5833" s="84" t="s">
        <v>53</v>
      </c>
      <c r="AH5833" s="83">
        <v>0</v>
      </c>
      <c r="AI5833" s="89">
        <v>0</v>
      </c>
      <c r="AJ5833" s="89">
        <v>0</v>
      </c>
      <c r="AK5833" s="60" t="str">
        <f>+IF(Tabla1[[#This Row],[REQUEST_TY]]="SR MANTENIMIENTO CORRECTIVO", "EMERGENCIA", "OTROS")</f>
        <v>EMERGENCIA</v>
      </c>
      <c r="AL5833" s="6" t="str">
        <f>+_xlfn.IFS(Tabla1[[#This Row],[Veces obj]]&lt;=1,"0-1",Tabla1[[#This Row],[Veces obj]]&lt;=2,"1-2",Tabla1[[#This Row],[Veces obj]]&lt;=3,"2-3",TRUE,"&gt;3")</f>
        <v>0-1</v>
      </c>
      <c r="AM5833" s="60" t="str">
        <f>+_xlfn.IFS(MONTH(Tabla1[[#This Row],[MES]])&lt;=3,"Q1",MONTH(Tabla1[[#This Row],[MES]])&lt;=6,"Q2",MONTH(Tabla1[[#This Row],[MES]])&lt;=9,"Q3",TRUE,"Q4")</f>
        <v>Q2</v>
      </c>
      <c r="AN5833" s="15" t="str">
        <f>+IFERROR(VLOOKUP(Tabla1[[#This Row],[CUENTA]],CTAS[],2,0),"OTROS")</f>
        <v>OTROS</v>
      </c>
      <c r="AP5833" s="15" t="str">
        <f>+IFERROR(VLOOKUP(Tabla1[[#This Row],[EMPLEADO]],IS[],3,0),"OTROS")</f>
        <v>OTROS</v>
      </c>
      <c r="AQ5833" s="15" t="str">
        <f>+IFERROR(VLOOKUP(Tabla1[[#This Row],[EMPLEADO]],IS[[NÓMINA]:[INGENIERO]],2,0),"OTROS")</f>
        <v>OTROS</v>
      </c>
    </row>
    <row r="5834" spans="1:43" x14ac:dyDescent="0.25">
      <c r="A5834" s="28" t="s">
        <v>14528</v>
      </c>
      <c r="B5834" s="29">
        <v>1</v>
      </c>
      <c r="C5834" s="29" t="s">
        <v>16062</v>
      </c>
      <c r="D5834" s="30" t="s">
        <v>38</v>
      </c>
      <c r="E5834" s="31" t="s">
        <v>720</v>
      </c>
      <c r="F5834" s="31" t="s">
        <v>16063</v>
      </c>
      <c r="G5834" s="88" t="s">
        <v>16064</v>
      </c>
      <c r="H5834" s="29" t="s">
        <v>1572</v>
      </c>
      <c r="I5834" s="32" t="s">
        <v>43</v>
      </c>
      <c r="J5834" s="29" t="s">
        <v>8</v>
      </c>
      <c r="K5834" s="33" t="s">
        <v>59</v>
      </c>
      <c r="L5834" s="33" t="s">
        <v>2477</v>
      </c>
      <c r="M5834" s="29" t="s">
        <v>2478</v>
      </c>
      <c r="N5834" s="29">
        <v>0</v>
      </c>
      <c r="O5834" s="29" t="s">
        <v>47</v>
      </c>
      <c r="P5834" s="33">
        <v>281</v>
      </c>
      <c r="Q5834" s="33" t="s">
        <v>48</v>
      </c>
      <c r="R5834" s="80" t="s">
        <v>242</v>
      </c>
      <c r="S5834" s="81" t="s">
        <v>64</v>
      </c>
      <c r="T5834" s="81" t="s">
        <v>51</v>
      </c>
      <c r="U5834" s="82" t="s">
        <v>96</v>
      </c>
      <c r="V5834" s="83">
        <v>1.1000000000000001</v>
      </c>
      <c r="W5834" s="89">
        <v>1501.5000000000002</v>
      </c>
      <c r="X5834" s="85">
        <v>1</v>
      </c>
      <c r="Y5834" s="86">
        <v>3.72</v>
      </c>
      <c r="Z5834" s="82">
        <v>5</v>
      </c>
      <c r="AA5834" s="87">
        <v>0.74399999999999999</v>
      </c>
      <c r="AB5834" s="83">
        <v>0</v>
      </c>
      <c r="AC5834" s="89">
        <v>0</v>
      </c>
      <c r="AD5834" s="90">
        <v>43634</v>
      </c>
      <c r="AE5834" s="90">
        <v>43635</v>
      </c>
      <c r="AF5834" s="82">
        <v>1</v>
      </c>
      <c r="AG5834" s="84" t="s">
        <v>53</v>
      </c>
      <c r="AH5834" s="83">
        <v>0</v>
      </c>
      <c r="AI5834" s="89">
        <v>0</v>
      </c>
      <c r="AJ5834" s="89">
        <v>0</v>
      </c>
      <c r="AK5834" s="60" t="str">
        <f>+IF(Tabla1[[#This Row],[REQUEST_TY]]="SR MANTENIMIENTO CORRECTIVO", "EMERGENCIA", "OTROS")</f>
        <v>EMERGENCIA</v>
      </c>
      <c r="AL5834" s="6" t="str">
        <f>+_xlfn.IFS(Tabla1[[#This Row],[Veces obj]]&lt;=1,"0-1",Tabla1[[#This Row],[Veces obj]]&lt;=2,"1-2",Tabla1[[#This Row],[Veces obj]]&lt;=3,"2-3",TRUE,"&gt;3")</f>
        <v>0-1</v>
      </c>
      <c r="AM5834" s="60" t="str">
        <f>+_xlfn.IFS(MONTH(Tabla1[[#This Row],[MES]])&lt;=3,"Q1",MONTH(Tabla1[[#This Row],[MES]])&lt;=6,"Q2",MONTH(Tabla1[[#This Row],[MES]])&lt;=9,"Q3",TRUE,"Q4")</f>
        <v>Q2</v>
      </c>
      <c r="AN5834" s="15" t="str">
        <f>+IFERROR(VLOOKUP(Tabla1[[#This Row],[CUENTA]],CTAS[],2,0),"OTROS")</f>
        <v>OTROS</v>
      </c>
      <c r="AP5834" s="15" t="str">
        <f>+IFERROR(VLOOKUP(Tabla1[[#This Row],[EMPLEADO]],IS[],3,0),"OTROS")</f>
        <v>OTROS</v>
      </c>
      <c r="AQ5834" s="15" t="str">
        <f>+IFERROR(VLOOKUP(Tabla1[[#This Row],[EMPLEADO]],IS[[NÓMINA]:[INGENIERO]],2,0),"OTROS")</f>
        <v>OTROS</v>
      </c>
    </row>
    <row r="5835" spans="1:43" x14ac:dyDescent="0.25">
      <c r="A5835" s="28" t="s">
        <v>14528</v>
      </c>
      <c r="B5835" s="29">
        <v>1</v>
      </c>
      <c r="C5835" s="29" t="s">
        <v>16065</v>
      </c>
      <c r="D5835" s="30" t="s">
        <v>38</v>
      </c>
      <c r="E5835" s="31" t="s">
        <v>113</v>
      </c>
      <c r="F5835" s="31" t="s">
        <v>16066</v>
      </c>
      <c r="G5835" s="88" t="s">
        <v>16067</v>
      </c>
      <c r="H5835" s="29" t="s">
        <v>1052</v>
      </c>
      <c r="I5835" s="32" t="s">
        <v>43</v>
      </c>
      <c r="J5835" s="29" t="s">
        <v>8</v>
      </c>
      <c r="K5835" s="33" t="s">
        <v>199</v>
      </c>
      <c r="L5835" s="33" t="s">
        <v>16068</v>
      </c>
      <c r="M5835" s="29" t="s">
        <v>1055</v>
      </c>
      <c r="N5835" s="29">
        <v>0</v>
      </c>
      <c r="O5835" s="29" t="s">
        <v>47</v>
      </c>
      <c r="P5835" s="33">
        <v>393</v>
      </c>
      <c r="Q5835" s="33" t="s">
        <v>48</v>
      </c>
      <c r="R5835" s="80" t="s">
        <v>49</v>
      </c>
      <c r="S5835" s="81" t="s">
        <v>50</v>
      </c>
      <c r="T5835" s="81" t="s">
        <v>51</v>
      </c>
      <c r="U5835" s="82" t="s">
        <v>52</v>
      </c>
      <c r="V5835" s="83">
        <v>1.05</v>
      </c>
      <c r="W5835" s="89">
        <v>750.75000000000011</v>
      </c>
      <c r="X5835" s="85">
        <v>1</v>
      </c>
      <c r="Y5835" s="86">
        <v>4.42</v>
      </c>
      <c r="Z5835" s="82">
        <v>5</v>
      </c>
      <c r="AA5835" s="87">
        <v>0.88400000000000001</v>
      </c>
      <c r="AB5835" s="83">
        <v>0</v>
      </c>
      <c r="AC5835" s="89">
        <v>0</v>
      </c>
      <c r="AD5835" s="90">
        <v>43634</v>
      </c>
      <c r="AE5835" s="90">
        <v>43635</v>
      </c>
      <c r="AF5835" s="82">
        <v>1</v>
      </c>
      <c r="AG5835" s="84" t="s">
        <v>53</v>
      </c>
      <c r="AH5835" s="83">
        <v>0</v>
      </c>
      <c r="AI5835" s="89">
        <v>0</v>
      </c>
      <c r="AJ5835" s="89">
        <v>0</v>
      </c>
      <c r="AK5835" s="60" t="str">
        <f>+IF(Tabla1[[#This Row],[REQUEST_TY]]="SR MANTENIMIENTO CORRECTIVO", "EMERGENCIA", "OTROS")</f>
        <v>EMERGENCIA</v>
      </c>
      <c r="AL5835" s="6" t="str">
        <f>+_xlfn.IFS(Tabla1[[#This Row],[Veces obj]]&lt;=1,"0-1",Tabla1[[#This Row],[Veces obj]]&lt;=2,"1-2",Tabla1[[#This Row],[Veces obj]]&lt;=3,"2-3",TRUE,"&gt;3")</f>
        <v>0-1</v>
      </c>
      <c r="AM5835" s="60" t="str">
        <f>+_xlfn.IFS(MONTH(Tabla1[[#This Row],[MES]])&lt;=3,"Q1",MONTH(Tabla1[[#This Row],[MES]])&lt;=6,"Q2",MONTH(Tabla1[[#This Row],[MES]])&lt;=9,"Q3",TRUE,"Q4")</f>
        <v>Q2</v>
      </c>
      <c r="AN5835" s="15" t="str">
        <f>+IFERROR(VLOOKUP(Tabla1[[#This Row],[CUENTA]],CTAS[],2,0),"OTROS")</f>
        <v>OTROS</v>
      </c>
      <c r="AP5835" s="15" t="str">
        <f>+IFERROR(VLOOKUP(Tabla1[[#This Row],[EMPLEADO]],IS[],3,0),"OTROS")</f>
        <v>OTROS</v>
      </c>
      <c r="AQ5835" s="15" t="str">
        <f>+IFERROR(VLOOKUP(Tabla1[[#This Row],[EMPLEADO]],IS[[NÓMINA]:[INGENIERO]],2,0),"OTROS")</f>
        <v>OTROS</v>
      </c>
    </row>
    <row r="5836" spans="1:43" x14ac:dyDescent="0.25">
      <c r="A5836" s="28" t="s">
        <v>14528</v>
      </c>
      <c r="B5836" s="29">
        <v>1</v>
      </c>
      <c r="C5836" s="29" t="s">
        <v>16069</v>
      </c>
      <c r="D5836" s="30" t="s">
        <v>38</v>
      </c>
      <c r="E5836" s="31" t="s">
        <v>1077</v>
      </c>
      <c r="F5836" s="31" t="s">
        <v>16070</v>
      </c>
      <c r="G5836" s="88" t="s">
        <v>2843</v>
      </c>
      <c r="H5836" s="29" t="s">
        <v>592</v>
      </c>
      <c r="I5836" s="32" t="s">
        <v>43</v>
      </c>
      <c r="J5836" s="29" t="s">
        <v>8</v>
      </c>
      <c r="K5836" s="33" t="s">
        <v>71</v>
      </c>
      <c r="L5836" s="33" t="s">
        <v>2844</v>
      </c>
      <c r="M5836" s="29" t="s">
        <v>2845</v>
      </c>
      <c r="N5836" s="29">
        <v>0</v>
      </c>
      <c r="O5836" s="29" t="s">
        <v>47</v>
      </c>
      <c r="P5836" s="33">
        <v>113</v>
      </c>
      <c r="Q5836" s="33" t="s">
        <v>48</v>
      </c>
      <c r="R5836" s="80" t="s">
        <v>63</v>
      </c>
      <c r="S5836" s="81" t="s">
        <v>64</v>
      </c>
      <c r="T5836" s="81" t="s">
        <v>208</v>
      </c>
      <c r="U5836" s="82" t="s">
        <v>96</v>
      </c>
      <c r="V5836" s="83">
        <v>1.1000000000000001</v>
      </c>
      <c r="W5836" s="89">
        <v>1501.5000000000002</v>
      </c>
      <c r="X5836" s="85">
        <v>1</v>
      </c>
      <c r="Y5836" s="86">
        <v>3.18</v>
      </c>
      <c r="Z5836" s="82">
        <v>9</v>
      </c>
      <c r="AA5836" s="87">
        <v>0.35333333333333333</v>
      </c>
      <c r="AB5836" s="83">
        <v>0</v>
      </c>
      <c r="AC5836" s="89">
        <v>0</v>
      </c>
      <c r="AD5836" s="90">
        <v>43634</v>
      </c>
      <c r="AE5836" s="90">
        <v>43635</v>
      </c>
      <c r="AF5836" s="82">
        <v>1</v>
      </c>
      <c r="AG5836" s="84" t="s">
        <v>53</v>
      </c>
      <c r="AH5836" s="83">
        <v>0</v>
      </c>
      <c r="AI5836" s="89">
        <v>0</v>
      </c>
      <c r="AJ5836" s="89">
        <v>0</v>
      </c>
      <c r="AK5836" s="60" t="str">
        <f>+IF(Tabla1[[#This Row],[REQUEST_TY]]="SR MANTENIMIENTO CORRECTIVO", "EMERGENCIA", "OTROS")</f>
        <v>EMERGENCIA</v>
      </c>
      <c r="AL5836" s="6" t="str">
        <f>+_xlfn.IFS(Tabla1[[#This Row],[Veces obj]]&lt;=1,"0-1",Tabla1[[#This Row],[Veces obj]]&lt;=2,"1-2",Tabla1[[#This Row],[Veces obj]]&lt;=3,"2-3",TRUE,"&gt;3")</f>
        <v>0-1</v>
      </c>
      <c r="AM5836" s="60" t="str">
        <f>+_xlfn.IFS(MONTH(Tabla1[[#This Row],[MES]])&lt;=3,"Q1",MONTH(Tabla1[[#This Row],[MES]])&lt;=6,"Q2",MONTH(Tabla1[[#This Row],[MES]])&lt;=9,"Q3",TRUE,"Q4")</f>
        <v>Q2</v>
      </c>
      <c r="AN5836" s="15" t="str">
        <f>+IFERROR(VLOOKUP(Tabla1[[#This Row],[CUENTA]],CTAS[],2,0),"OTROS")</f>
        <v>OTROS</v>
      </c>
      <c r="AP5836" s="15" t="str">
        <f>+IFERROR(VLOOKUP(Tabla1[[#This Row],[EMPLEADO]],IS[],3,0),"OTROS")</f>
        <v>CHIHUAHUA</v>
      </c>
      <c r="AQ5836" s="15" t="str">
        <f>+IFERROR(VLOOKUP(Tabla1[[#This Row],[EMPLEADO]],IS[[NÓMINA]:[INGENIERO]],2,0),"OTROS")</f>
        <v>VICTOR MENDEZ</v>
      </c>
    </row>
    <row r="5837" spans="1:43" x14ac:dyDescent="0.25">
      <c r="A5837" s="28" t="s">
        <v>14528</v>
      </c>
      <c r="B5837" s="29">
        <v>1</v>
      </c>
      <c r="C5837" s="29" t="s">
        <v>16071</v>
      </c>
      <c r="D5837" s="30" t="s">
        <v>38</v>
      </c>
      <c r="E5837" s="31" t="s">
        <v>133</v>
      </c>
      <c r="F5837" s="31" t="s">
        <v>16072</v>
      </c>
      <c r="G5837" s="88" t="s">
        <v>7855</v>
      </c>
      <c r="H5837" s="29" t="s">
        <v>1211</v>
      </c>
      <c r="I5837" s="32" t="s">
        <v>43</v>
      </c>
      <c r="J5837" s="29" t="s">
        <v>8</v>
      </c>
      <c r="K5837" s="33" t="s">
        <v>59</v>
      </c>
      <c r="L5837" s="33" t="s">
        <v>1583</v>
      </c>
      <c r="M5837" s="29" t="s">
        <v>1213</v>
      </c>
      <c r="N5837" s="29">
        <v>0</v>
      </c>
      <c r="O5837" s="29" t="s">
        <v>47</v>
      </c>
      <c r="P5837" s="33">
        <v>50</v>
      </c>
      <c r="Q5837" s="33" t="s">
        <v>82</v>
      </c>
      <c r="R5837" s="80" t="s">
        <v>138</v>
      </c>
      <c r="S5837" s="81" t="s">
        <v>139</v>
      </c>
      <c r="T5837" s="81" t="s">
        <v>208</v>
      </c>
      <c r="U5837" s="82" t="s">
        <v>140</v>
      </c>
      <c r="V5837" s="83">
        <v>1.1000000000000001</v>
      </c>
      <c r="W5837" s="89">
        <v>1730.3000000000004</v>
      </c>
      <c r="X5837" s="85">
        <v>1</v>
      </c>
      <c r="Y5837" s="86">
        <v>3.2</v>
      </c>
      <c r="Z5837" s="82">
        <v>6</v>
      </c>
      <c r="AA5837" s="87">
        <v>0.53333333333333333</v>
      </c>
      <c r="AB5837" s="83">
        <v>0</v>
      </c>
      <c r="AC5837" s="89">
        <v>0</v>
      </c>
      <c r="AD5837" s="90">
        <v>43634</v>
      </c>
      <c r="AE5837" s="90">
        <v>43635</v>
      </c>
      <c r="AF5837" s="82">
        <v>1</v>
      </c>
      <c r="AG5837" s="84" t="s">
        <v>53</v>
      </c>
      <c r="AH5837" s="83">
        <v>0</v>
      </c>
      <c r="AI5837" s="89">
        <v>0</v>
      </c>
      <c r="AJ5837" s="89">
        <v>0</v>
      </c>
      <c r="AK5837" s="60" t="str">
        <f>+IF(Tabla1[[#This Row],[REQUEST_TY]]="SR MANTENIMIENTO CORRECTIVO", "EMERGENCIA", "OTROS")</f>
        <v>EMERGENCIA</v>
      </c>
      <c r="AL5837" s="6" t="str">
        <f>+_xlfn.IFS(Tabla1[[#This Row],[Veces obj]]&lt;=1,"0-1",Tabla1[[#This Row],[Veces obj]]&lt;=2,"1-2",Tabla1[[#This Row],[Veces obj]]&lt;=3,"2-3",TRUE,"&gt;3")</f>
        <v>0-1</v>
      </c>
      <c r="AM5837" s="60" t="str">
        <f>+_xlfn.IFS(MONTH(Tabla1[[#This Row],[MES]])&lt;=3,"Q1",MONTH(Tabla1[[#This Row],[MES]])&lt;=6,"Q2",MONTH(Tabla1[[#This Row],[MES]])&lt;=9,"Q3",TRUE,"Q4")</f>
        <v>Q2</v>
      </c>
      <c r="AN5837" s="15" t="str">
        <f>+IFERROR(VLOOKUP(Tabla1[[#This Row],[CUENTA]],CTAS[],2,0),"OTROS")</f>
        <v>OTROS</v>
      </c>
      <c r="AP5837" s="15" t="str">
        <f>+IFERROR(VLOOKUP(Tabla1[[#This Row],[EMPLEADO]],IS[],3,0),"OTROS")</f>
        <v>OTROS</v>
      </c>
      <c r="AQ5837" s="15" t="str">
        <f>+IFERROR(VLOOKUP(Tabla1[[#This Row],[EMPLEADO]],IS[[NÓMINA]:[INGENIERO]],2,0),"OTROS")</f>
        <v>OTROS</v>
      </c>
    </row>
    <row r="5838" spans="1:43" x14ac:dyDescent="0.25">
      <c r="A5838" s="28" t="s">
        <v>14528</v>
      </c>
      <c r="B5838" s="29">
        <v>1</v>
      </c>
      <c r="C5838" s="29" t="s">
        <v>16073</v>
      </c>
      <c r="D5838" s="30" t="s">
        <v>38</v>
      </c>
      <c r="E5838" s="31" t="s">
        <v>39</v>
      </c>
      <c r="F5838" s="31" t="s">
        <v>16074</v>
      </c>
      <c r="G5838" s="88" t="s">
        <v>2063</v>
      </c>
      <c r="H5838" s="29" t="s">
        <v>220</v>
      </c>
      <c r="I5838" s="32" t="s">
        <v>43</v>
      </c>
      <c r="J5838" s="29" t="s">
        <v>8</v>
      </c>
      <c r="K5838" s="33" t="s">
        <v>117</v>
      </c>
      <c r="L5838" s="33" t="s">
        <v>2064</v>
      </c>
      <c r="M5838" s="29" t="s">
        <v>222</v>
      </c>
      <c r="N5838" s="29">
        <v>0</v>
      </c>
      <c r="O5838" s="29" t="s">
        <v>47</v>
      </c>
      <c r="P5838" s="33">
        <v>13</v>
      </c>
      <c r="Q5838" s="33" t="s">
        <v>194</v>
      </c>
      <c r="R5838" s="80" t="s">
        <v>49</v>
      </c>
      <c r="S5838" s="81" t="s">
        <v>50</v>
      </c>
      <c r="T5838" s="81" t="s">
        <v>51</v>
      </c>
      <c r="U5838" s="82" t="s">
        <v>444</v>
      </c>
      <c r="V5838" s="83">
        <v>0</v>
      </c>
      <c r="W5838" s="89">
        <v>0</v>
      </c>
      <c r="X5838" s="85">
        <v>1</v>
      </c>
      <c r="Y5838" s="86">
        <v>1.66</v>
      </c>
      <c r="Z5838" s="82">
        <v>5</v>
      </c>
      <c r="AA5838" s="87">
        <v>0.33199999999999996</v>
      </c>
      <c r="AB5838" s="83">
        <v>0</v>
      </c>
      <c r="AC5838" s="89">
        <v>0</v>
      </c>
      <c r="AD5838" s="90">
        <v>43635</v>
      </c>
      <c r="AE5838" s="90">
        <v>43635</v>
      </c>
      <c r="AF5838" s="82">
        <v>0</v>
      </c>
      <c r="AG5838" s="84" t="s">
        <v>53</v>
      </c>
      <c r="AH5838" s="83">
        <v>0</v>
      </c>
      <c r="AI5838" s="89">
        <v>0</v>
      </c>
      <c r="AJ5838" s="89">
        <v>0</v>
      </c>
      <c r="AK5838" s="60" t="str">
        <f>+IF(Tabla1[[#This Row],[REQUEST_TY]]="SR MANTENIMIENTO CORRECTIVO", "EMERGENCIA", "OTROS")</f>
        <v>EMERGENCIA</v>
      </c>
      <c r="AL5838" s="6" t="str">
        <f>+_xlfn.IFS(Tabla1[[#This Row],[Veces obj]]&lt;=1,"0-1",Tabla1[[#This Row],[Veces obj]]&lt;=2,"1-2",Tabla1[[#This Row],[Veces obj]]&lt;=3,"2-3",TRUE,"&gt;3")</f>
        <v>0-1</v>
      </c>
      <c r="AM5838" s="60" t="str">
        <f>+_xlfn.IFS(MONTH(Tabla1[[#This Row],[MES]])&lt;=3,"Q1",MONTH(Tabla1[[#This Row],[MES]])&lt;=6,"Q2",MONTH(Tabla1[[#This Row],[MES]])&lt;=9,"Q3",TRUE,"Q4")</f>
        <v>Q2</v>
      </c>
      <c r="AN5838" s="15" t="str">
        <f>+IFERROR(VLOOKUP(Tabla1[[#This Row],[CUENTA]],CTAS[],2,0),"OTROS")</f>
        <v>OTROS</v>
      </c>
      <c r="AP5838" s="15" t="str">
        <f>+IFERROR(VLOOKUP(Tabla1[[#This Row],[EMPLEADO]],IS[],3,0),"OTROS")</f>
        <v>OTROS</v>
      </c>
      <c r="AQ5838" s="15" t="str">
        <f>+IFERROR(VLOOKUP(Tabla1[[#This Row],[EMPLEADO]],IS[[NÓMINA]:[INGENIERO]],2,0),"OTROS")</f>
        <v>OTROS</v>
      </c>
    </row>
    <row r="5839" spans="1:43" x14ac:dyDescent="0.25">
      <c r="A5839" s="28" t="s">
        <v>14528</v>
      </c>
      <c r="B5839" s="29">
        <v>1</v>
      </c>
      <c r="C5839" s="29" t="s">
        <v>16075</v>
      </c>
      <c r="D5839" s="30" t="s">
        <v>38</v>
      </c>
      <c r="E5839" s="31" t="s">
        <v>1077</v>
      </c>
      <c r="F5839" s="31" t="s">
        <v>16076</v>
      </c>
      <c r="G5839" s="88" t="s">
        <v>7109</v>
      </c>
      <c r="H5839" s="29" t="s">
        <v>592</v>
      </c>
      <c r="I5839" s="32" t="s">
        <v>43</v>
      </c>
      <c r="J5839" s="29" t="s">
        <v>8</v>
      </c>
      <c r="K5839" s="33" t="s">
        <v>71</v>
      </c>
      <c r="L5839" s="33" t="s">
        <v>2844</v>
      </c>
      <c r="M5839" s="29" t="s">
        <v>2845</v>
      </c>
      <c r="N5839" s="29">
        <v>0</v>
      </c>
      <c r="O5839" s="29" t="s">
        <v>47</v>
      </c>
      <c r="P5839" s="33">
        <v>113</v>
      </c>
      <c r="Q5839" s="33" t="s">
        <v>48</v>
      </c>
      <c r="R5839" s="80" t="s">
        <v>63</v>
      </c>
      <c r="S5839" s="81" t="s">
        <v>64</v>
      </c>
      <c r="T5839" s="81" t="s">
        <v>208</v>
      </c>
      <c r="U5839" s="82" t="s">
        <v>96</v>
      </c>
      <c r="V5839" s="83">
        <v>1.1000000000000001</v>
      </c>
      <c r="W5839" s="89">
        <v>1501.5000000000002</v>
      </c>
      <c r="X5839" s="85">
        <v>1</v>
      </c>
      <c r="Y5839" s="86">
        <v>5.22</v>
      </c>
      <c r="Z5839" s="82">
        <v>9</v>
      </c>
      <c r="AA5839" s="87">
        <v>0.57999999999999996</v>
      </c>
      <c r="AB5839" s="83">
        <v>0</v>
      </c>
      <c r="AC5839" s="89">
        <v>0</v>
      </c>
      <c r="AD5839" s="90">
        <v>43634</v>
      </c>
      <c r="AE5839" s="90">
        <v>43635</v>
      </c>
      <c r="AF5839" s="82">
        <v>1</v>
      </c>
      <c r="AG5839" s="84" t="s">
        <v>53</v>
      </c>
      <c r="AH5839" s="83">
        <v>0</v>
      </c>
      <c r="AI5839" s="89">
        <v>0</v>
      </c>
      <c r="AJ5839" s="89">
        <v>0</v>
      </c>
      <c r="AK5839" s="60" t="str">
        <f>+IF(Tabla1[[#This Row],[REQUEST_TY]]="SR MANTENIMIENTO CORRECTIVO", "EMERGENCIA", "OTROS")</f>
        <v>EMERGENCIA</v>
      </c>
      <c r="AL5839" s="6" t="str">
        <f>+_xlfn.IFS(Tabla1[[#This Row],[Veces obj]]&lt;=1,"0-1",Tabla1[[#This Row],[Veces obj]]&lt;=2,"1-2",Tabla1[[#This Row],[Veces obj]]&lt;=3,"2-3",TRUE,"&gt;3")</f>
        <v>0-1</v>
      </c>
      <c r="AM5839" s="60" t="str">
        <f>+_xlfn.IFS(MONTH(Tabla1[[#This Row],[MES]])&lt;=3,"Q1",MONTH(Tabla1[[#This Row],[MES]])&lt;=6,"Q2",MONTH(Tabla1[[#This Row],[MES]])&lt;=9,"Q3",TRUE,"Q4")</f>
        <v>Q2</v>
      </c>
      <c r="AN5839" s="15" t="str">
        <f>+IFERROR(VLOOKUP(Tabla1[[#This Row],[CUENTA]],CTAS[],2,0),"OTROS")</f>
        <v>OTROS</v>
      </c>
      <c r="AP5839" s="15" t="str">
        <f>+IFERROR(VLOOKUP(Tabla1[[#This Row],[EMPLEADO]],IS[],3,0),"OTROS")</f>
        <v>CHIHUAHUA</v>
      </c>
      <c r="AQ5839" s="15" t="str">
        <f>+IFERROR(VLOOKUP(Tabla1[[#This Row],[EMPLEADO]],IS[[NÓMINA]:[INGENIERO]],2,0),"OTROS")</f>
        <v>VICTOR MENDEZ</v>
      </c>
    </row>
    <row r="5840" spans="1:43" x14ac:dyDescent="0.25">
      <c r="A5840" s="28" t="s">
        <v>14528</v>
      </c>
      <c r="B5840" s="29">
        <v>1</v>
      </c>
      <c r="C5840" s="29" t="s">
        <v>16077</v>
      </c>
      <c r="D5840" s="30" t="s">
        <v>3346</v>
      </c>
      <c r="E5840" s="31" t="s">
        <v>558</v>
      </c>
      <c r="F5840" s="31" t="s">
        <v>16078</v>
      </c>
      <c r="G5840" s="88" t="s">
        <v>1728</v>
      </c>
      <c r="H5840" s="29" t="s">
        <v>42</v>
      </c>
      <c r="I5840" s="32" t="s">
        <v>43</v>
      </c>
      <c r="J5840" s="29" t="s">
        <v>8</v>
      </c>
      <c r="K5840" s="33" t="s">
        <v>798</v>
      </c>
      <c r="L5840" s="33" t="s">
        <v>1729</v>
      </c>
      <c r="M5840" s="29" t="s">
        <v>131</v>
      </c>
      <c r="N5840" s="29">
        <v>1</v>
      </c>
      <c r="O5840" s="29" t="s">
        <v>47</v>
      </c>
      <c r="P5840" s="33" t="s">
        <v>822</v>
      </c>
      <c r="Q5840" s="33" t="s">
        <v>48</v>
      </c>
      <c r="R5840" s="80" t="s">
        <v>95</v>
      </c>
      <c r="S5840" s="81" t="s">
        <v>64</v>
      </c>
      <c r="T5840" s="81" t="s">
        <v>51</v>
      </c>
      <c r="U5840" s="82" t="s">
        <v>96</v>
      </c>
      <c r="V5840" s="83">
        <v>1</v>
      </c>
      <c r="W5840" s="89">
        <v>0</v>
      </c>
      <c r="X5840" s="85">
        <v>0</v>
      </c>
      <c r="Y5840" s="86">
        <v>5</v>
      </c>
      <c r="Z5840" s="82">
        <v>5</v>
      </c>
      <c r="AA5840" s="87">
        <v>1</v>
      </c>
      <c r="AB5840" s="83">
        <v>0</v>
      </c>
      <c r="AC5840" s="89">
        <v>0</v>
      </c>
      <c r="AD5840" s="90">
        <v>43635</v>
      </c>
      <c r="AE5840" s="90">
        <v>43635</v>
      </c>
      <c r="AF5840" s="82">
        <v>0</v>
      </c>
      <c r="AG5840" s="84" t="s">
        <v>53</v>
      </c>
      <c r="AH5840" s="83">
        <v>0</v>
      </c>
      <c r="AI5840" s="89">
        <v>0</v>
      </c>
      <c r="AJ5840" s="89">
        <v>0</v>
      </c>
      <c r="AK5840" s="60" t="str">
        <f>+IF(Tabla1[[#This Row],[REQUEST_TY]]="SR MANTENIMIENTO CORRECTIVO", "EMERGENCIA", "OTROS")</f>
        <v>OTROS</v>
      </c>
      <c r="AL5840" s="6" t="str">
        <f>+_xlfn.IFS(Tabla1[[#This Row],[Veces obj]]&lt;=1,"0-1",Tabla1[[#This Row],[Veces obj]]&lt;=2,"1-2",Tabla1[[#This Row],[Veces obj]]&lt;=3,"2-3",TRUE,"&gt;3")</f>
        <v>0-1</v>
      </c>
      <c r="AM5840" s="60" t="str">
        <f>+_xlfn.IFS(MONTH(Tabla1[[#This Row],[MES]])&lt;=3,"Q1",MONTH(Tabla1[[#This Row],[MES]])&lt;=6,"Q2",MONTH(Tabla1[[#This Row],[MES]])&lt;=9,"Q3",TRUE,"Q4")</f>
        <v>Q2</v>
      </c>
      <c r="AN5840" s="15" t="str">
        <f>+IFERROR(VLOOKUP(Tabla1[[#This Row],[CUENTA]],CTAS[],2,0),"OTROS")</f>
        <v>OTROS</v>
      </c>
      <c r="AP5840" s="15" t="str">
        <f>+IFERROR(VLOOKUP(Tabla1[[#This Row],[EMPLEADO]],IS[],3,0),"OTROS")</f>
        <v>OTROS</v>
      </c>
      <c r="AQ5840" s="15" t="str">
        <f>+IFERROR(VLOOKUP(Tabla1[[#This Row],[EMPLEADO]],IS[[NÓMINA]:[INGENIERO]],2,0),"OTROS")</f>
        <v>OTROS</v>
      </c>
    </row>
    <row r="5841" spans="1:43" x14ac:dyDescent="0.25">
      <c r="A5841" s="28" t="s">
        <v>14528</v>
      </c>
      <c r="B5841" s="29">
        <v>1</v>
      </c>
      <c r="C5841" s="29" t="s">
        <v>16079</v>
      </c>
      <c r="D5841" s="30" t="s">
        <v>3346</v>
      </c>
      <c r="E5841" s="31" t="s">
        <v>39</v>
      </c>
      <c r="F5841" s="31" t="s">
        <v>16080</v>
      </c>
      <c r="G5841" s="88" t="s">
        <v>3847</v>
      </c>
      <c r="H5841" s="29" t="s">
        <v>42</v>
      </c>
      <c r="I5841" s="32" t="s">
        <v>43</v>
      </c>
      <c r="J5841" s="29" t="s">
        <v>8</v>
      </c>
      <c r="K5841" s="33" t="s">
        <v>798</v>
      </c>
      <c r="L5841" s="33" t="s">
        <v>1729</v>
      </c>
      <c r="M5841" s="29" t="s">
        <v>131</v>
      </c>
      <c r="N5841" s="29">
        <v>1</v>
      </c>
      <c r="O5841" s="29" t="s">
        <v>47</v>
      </c>
      <c r="P5841" s="33" t="s">
        <v>822</v>
      </c>
      <c r="Q5841" s="33" t="s">
        <v>48</v>
      </c>
      <c r="R5841" s="80" t="s">
        <v>49</v>
      </c>
      <c r="S5841" s="81" t="s">
        <v>50</v>
      </c>
      <c r="T5841" s="81" t="s">
        <v>51</v>
      </c>
      <c r="U5841" s="82" t="s">
        <v>52</v>
      </c>
      <c r="V5841" s="83">
        <v>1</v>
      </c>
      <c r="W5841" s="89">
        <v>0</v>
      </c>
      <c r="X5841" s="85">
        <v>0</v>
      </c>
      <c r="Y5841" s="86">
        <v>5</v>
      </c>
      <c r="Z5841" s="82">
        <v>5</v>
      </c>
      <c r="AA5841" s="87">
        <v>1</v>
      </c>
      <c r="AB5841" s="83">
        <v>0</v>
      </c>
      <c r="AC5841" s="89">
        <v>0</v>
      </c>
      <c r="AD5841" s="90">
        <v>43634</v>
      </c>
      <c r="AE5841" s="90">
        <v>43635</v>
      </c>
      <c r="AF5841" s="82">
        <v>1</v>
      </c>
      <c r="AG5841" s="84" t="s">
        <v>53</v>
      </c>
      <c r="AH5841" s="83">
        <v>0</v>
      </c>
      <c r="AI5841" s="89">
        <v>0</v>
      </c>
      <c r="AJ5841" s="89">
        <v>0</v>
      </c>
      <c r="AK5841" s="60" t="str">
        <f>+IF(Tabla1[[#This Row],[REQUEST_TY]]="SR MANTENIMIENTO CORRECTIVO", "EMERGENCIA", "OTROS")</f>
        <v>OTROS</v>
      </c>
      <c r="AL5841" s="6" t="str">
        <f>+_xlfn.IFS(Tabla1[[#This Row],[Veces obj]]&lt;=1,"0-1",Tabla1[[#This Row],[Veces obj]]&lt;=2,"1-2",Tabla1[[#This Row],[Veces obj]]&lt;=3,"2-3",TRUE,"&gt;3")</f>
        <v>0-1</v>
      </c>
      <c r="AM5841" s="60" t="str">
        <f>+_xlfn.IFS(MONTH(Tabla1[[#This Row],[MES]])&lt;=3,"Q1",MONTH(Tabla1[[#This Row],[MES]])&lt;=6,"Q2",MONTH(Tabla1[[#This Row],[MES]])&lt;=9,"Q3",TRUE,"Q4")</f>
        <v>Q2</v>
      </c>
      <c r="AN5841" s="15" t="str">
        <f>+IFERROR(VLOOKUP(Tabla1[[#This Row],[CUENTA]],CTAS[],2,0),"OTROS")</f>
        <v>OTROS</v>
      </c>
      <c r="AP5841" s="15" t="str">
        <f>+IFERROR(VLOOKUP(Tabla1[[#This Row],[EMPLEADO]],IS[],3,0),"OTROS")</f>
        <v>OTROS</v>
      </c>
      <c r="AQ5841" s="15" t="str">
        <f>+IFERROR(VLOOKUP(Tabla1[[#This Row],[EMPLEADO]],IS[[NÓMINA]:[INGENIERO]],2,0),"OTROS")</f>
        <v>OTROS</v>
      </c>
    </row>
    <row r="5842" spans="1:43" x14ac:dyDescent="0.25">
      <c r="A5842" s="28" t="s">
        <v>14528</v>
      </c>
      <c r="B5842" s="29">
        <v>1</v>
      </c>
      <c r="C5842" s="29" t="s">
        <v>16081</v>
      </c>
      <c r="D5842" s="30" t="s">
        <v>38</v>
      </c>
      <c r="E5842" s="31" t="s">
        <v>133</v>
      </c>
      <c r="F5842" s="31" t="s">
        <v>16082</v>
      </c>
      <c r="G5842" s="88" t="s">
        <v>4336</v>
      </c>
      <c r="H5842" s="29" t="s">
        <v>915</v>
      </c>
      <c r="I5842" s="32" t="s">
        <v>43</v>
      </c>
      <c r="J5842" s="29" t="s">
        <v>8</v>
      </c>
      <c r="K5842" s="33" t="s">
        <v>59</v>
      </c>
      <c r="L5842" s="33" t="s">
        <v>4337</v>
      </c>
      <c r="M5842" s="29" t="s">
        <v>131</v>
      </c>
      <c r="N5842" s="29">
        <v>0</v>
      </c>
      <c r="O5842" s="29" t="s">
        <v>47</v>
      </c>
      <c r="P5842" s="33">
        <v>36</v>
      </c>
      <c r="Q5842" s="33" t="s">
        <v>82</v>
      </c>
      <c r="R5842" s="80" t="s">
        <v>138</v>
      </c>
      <c r="S5842" s="81" t="s">
        <v>139</v>
      </c>
      <c r="T5842" s="81" t="s">
        <v>51</v>
      </c>
      <c r="U5842" s="82" t="s">
        <v>140</v>
      </c>
      <c r="V5842" s="83">
        <v>1.1000000000000001</v>
      </c>
      <c r="W5842" s="89">
        <v>1730.3000000000004</v>
      </c>
      <c r="X5842" s="85">
        <v>1</v>
      </c>
      <c r="Y5842" s="86">
        <v>0.83</v>
      </c>
      <c r="Z5842" s="82">
        <v>4</v>
      </c>
      <c r="AA5842" s="87">
        <v>0.20749999999999999</v>
      </c>
      <c r="AB5842" s="83">
        <v>0</v>
      </c>
      <c r="AC5842" s="89">
        <v>0</v>
      </c>
      <c r="AD5842" s="90">
        <v>43635</v>
      </c>
      <c r="AE5842" s="90">
        <v>43635</v>
      </c>
      <c r="AF5842" s="82">
        <v>0</v>
      </c>
      <c r="AG5842" s="84" t="s">
        <v>53</v>
      </c>
      <c r="AH5842" s="83">
        <v>0</v>
      </c>
      <c r="AI5842" s="89">
        <v>0</v>
      </c>
      <c r="AJ5842" s="89">
        <v>0</v>
      </c>
      <c r="AK5842" s="60" t="str">
        <f>+IF(Tabla1[[#This Row],[REQUEST_TY]]="SR MANTENIMIENTO CORRECTIVO", "EMERGENCIA", "OTROS")</f>
        <v>EMERGENCIA</v>
      </c>
      <c r="AL5842" s="6" t="str">
        <f>+_xlfn.IFS(Tabla1[[#This Row],[Veces obj]]&lt;=1,"0-1",Tabla1[[#This Row],[Veces obj]]&lt;=2,"1-2",Tabla1[[#This Row],[Veces obj]]&lt;=3,"2-3",TRUE,"&gt;3")</f>
        <v>0-1</v>
      </c>
      <c r="AM5842" s="60" t="str">
        <f>+_xlfn.IFS(MONTH(Tabla1[[#This Row],[MES]])&lt;=3,"Q1",MONTH(Tabla1[[#This Row],[MES]])&lt;=6,"Q2",MONTH(Tabla1[[#This Row],[MES]])&lt;=9,"Q3",TRUE,"Q4")</f>
        <v>Q2</v>
      </c>
      <c r="AN5842" s="15" t="str">
        <f>+IFERROR(VLOOKUP(Tabla1[[#This Row],[CUENTA]],CTAS[],2,0),"OTROS")</f>
        <v>OTROS</v>
      </c>
      <c r="AP5842" s="15" t="str">
        <f>+IFERROR(VLOOKUP(Tabla1[[#This Row],[EMPLEADO]],IS[],3,0),"OTROS")</f>
        <v>OTROS</v>
      </c>
      <c r="AQ5842" s="15" t="str">
        <f>+IFERROR(VLOOKUP(Tabla1[[#This Row],[EMPLEADO]],IS[[NÓMINA]:[INGENIERO]],2,0),"OTROS")</f>
        <v>OTROS</v>
      </c>
    </row>
    <row r="5843" spans="1:43" x14ac:dyDescent="0.25">
      <c r="A5843" s="28" t="s">
        <v>14528</v>
      </c>
      <c r="B5843" s="29">
        <v>1</v>
      </c>
      <c r="C5843" s="29" t="s">
        <v>16083</v>
      </c>
      <c r="D5843" s="30" t="s">
        <v>38</v>
      </c>
      <c r="E5843" s="31" t="s">
        <v>725</v>
      </c>
      <c r="F5843" s="31" t="s">
        <v>16084</v>
      </c>
      <c r="G5843" s="88" t="s">
        <v>10813</v>
      </c>
      <c r="H5843" s="29" t="s">
        <v>453</v>
      </c>
      <c r="I5843" s="32" t="s">
        <v>43</v>
      </c>
      <c r="J5843" s="29" t="s">
        <v>8</v>
      </c>
      <c r="K5843" s="33" t="s">
        <v>59</v>
      </c>
      <c r="L5843" s="33" t="s">
        <v>4305</v>
      </c>
      <c r="M5843" s="29" t="s">
        <v>455</v>
      </c>
      <c r="N5843" s="29">
        <v>0</v>
      </c>
      <c r="O5843" s="29" t="s">
        <v>47</v>
      </c>
      <c r="P5843" s="33">
        <v>6</v>
      </c>
      <c r="Q5843" s="33" t="s">
        <v>207</v>
      </c>
      <c r="R5843" s="80" t="s">
        <v>223</v>
      </c>
      <c r="S5843" s="81" t="s">
        <v>139</v>
      </c>
      <c r="T5843" s="81" t="s">
        <v>51</v>
      </c>
      <c r="U5843" s="82" t="s">
        <v>879</v>
      </c>
      <c r="V5843" s="83">
        <v>0.6</v>
      </c>
      <c r="W5843" s="89">
        <v>943.80000000000007</v>
      </c>
      <c r="X5843" s="85">
        <v>1</v>
      </c>
      <c r="Y5843" s="86">
        <v>2.57</v>
      </c>
      <c r="Z5843" s="82">
        <v>4</v>
      </c>
      <c r="AA5843" s="87">
        <v>0.64249999999999996</v>
      </c>
      <c r="AB5843" s="83">
        <v>0</v>
      </c>
      <c r="AC5843" s="89">
        <v>0</v>
      </c>
      <c r="AD5843" s="90">
        <v>43635</v>
      </c>
      <c r="AE5843" s="90">
        <v>43635</v>
      </c>
      <c r="AF5843" s="82">
        <v>0</v>
      </c>
      <c r="AG5843" s="84" t="s">
        <v>53</v>
      </c>
      <c r="AH5843" s="83">
        <v>0</v>
      </c>
      <c r="AI5843" s="89">
        <v>0</v>
      </c>
      <c r="AJ5843" s="89">
        <v>0</v>
      </c>
      <c r="AK5843" s="60" t="str">
        <f>+IF(Tabla1[[#This Row],[REQUEST_TY]]="SR MANTENIMIENTO CORRECTIVO", "EMERGENCIA", "OTROS")</f>
        <v>EMERGENCIA</v>
      </c>
      <c r="AL5843" s="6" t="str">
        <f>+_xlfn.IFS(Tabla1[[#This Row],[Veces obj]]&lt;=1,"0-1",Tabla1[[#This Row],[Veces obj]]&lt;=2,"1-2",Tabla1[[#This Row],[Veces obj]]&lt;=3,"2-3",TRUE,"&gt;3")</f>
        <v>0-1</v>
      </c>
      <c r="AM5843" s="60" t="str">
        <f>+_xlfn.IFS(MONTH(Tabla1[[#This Row],[MES]])&lt;=3,"Q1",MONTH(Tabla1[[#This Row],[MES]])&lt;=6,"Q2",MONTH(Tabla1[[#This Row],[MES]])&lt;=9,"Q3",TRUE,"Q4")</f>
        <v>Q2</v>
      </c>
      <c r="AN5843" s="15" t="str">
        <f>+IFERROR(VLOOKUP(Tabla1[[#This Row],[CUENTA]],CTAS[],2,0),"OTROS")</f>
        <v>OTROS</v>
      </c>
      <c r="AP5843" s="15" t="str">
        <f>+IFERROR(VLOOKUP(Tabla1[[#This Row],[EMPLEADO]],IS[],3,0),"OTROS")</f>
        <v>OTROS</v>
      </c>
      <c r="AQ5843" s="15" t="str">
        <f>+IFERROR(VLOOKUP(Tabla1[[#This Row],[EMPLEADO]],IS[[NÓMINA]:[INGENIERO]],2,0),"OTROS")</f>
        <v>OTROS</v>
      </c>
    </row>
    <row r="5844" spans="1:43" x14ac:dyDescent="0.25">
      <c r="A5844" s="28" t="s">
        <v>14528</v>
      </c>
      <c r="B5844" s="29">
        <v>1</v>
      </c>
      <c r="C5844" s="29" t="s">
        <v>16085</v>
      </c>
      <c r="D5844" s="30" t="s">
        <v>38</v>
      </c>
      <c r="E5844" s="31" t="s">
        <v>39</v>
      </c>
      <c r="F5844" s="31" t="s">
        <v>16086</v>
      </c>
      <c r="G5844" s="88" t="s">
        <v>16087</v>
      </c>
      <c r="H5844" s="29" t="s">
        <v>1211</v>
      </c>
      <c r="I5844" s="32" t="s">
        <v>43</v>
      </c>
      <c r="J5844" s="29" t="s">
        <v>8</v>
      </c>
      <c r="K5844" s="33" t="s">
        <v>117</v>
      </c>
      <c r="L5844" s="33" t="s">
        <v>16088</v>
      </c>
      <c r="M5844" s="29" t="s">
        <v>1213</v>
      </c>
      <c r="N5844" s="29">
        <v>0</v>
      </c>
      <c r="O5844" s="29" t="s">
        <v>47</v>
      </c>
      <c r="P5844" s="33">
        <v>195</v>
      </c>
      <c r="Q5844" s="33" t="s">
        <v>48</v>
      </c>
      <c r="R5844" s="80" t="s">
        <v>49</v>
      </c>
      <c r="S5844" s="81" t="s">
        <v>50</v>
      </c>
      <c r="T5844" s="81" t="s">
        <v>208</v>
      </c>
      <c r="U5844" s="82" t="s">
        <v>52</v>
      </c>
      <c r="V5844" s="83">
        <v>1.05</v>
      </c>
      <c r="W5844" s="89">
        <v>750.75000000000011</v>
      </c>
      <c r="X5844" s="85">
        <v>1</v>
      </c>
      <c r="Y5844" s="86">
        <v>1.08</v>
      </c>
      <c r="Z5844" s="82">
        <v>9</v>
      </c>
      <c r="AA5844" s="87">
        <v>0.12000000000000001</v>
      </c>
      <c r="AB5844" s="83">
        <v>0</v>
      </c>
      <c r="AC5844" s="89">
        <v>0</v>
      </c>
      <c r="AD5844" s="90">
        <v>43635</v>
      </c>
      <c r="AE5844" s="90">
        <v>43635</v>
      </c>
      <c r="AF5844" s="82">
        <v>0</v>
      </c>
      <c r="AG5844" s="84" t="s">
        <v>53</v>
      </c>
      <c r="AH5844" s="83">
        <v>0</v>
      </c>
      <c r="AI5844" s="89">
        <v>0</v>
      </c>
      <c r="AJ5844" s="89">
        <v>0</v>
      </c>
      <c r="AK5844" s="60" t="str">
        <f>+IF(Tabla1[[#This Row],[REQUEST_TY]]="SR MANTENIMIENTO CORRECTIVO", "EMERGENCIA", "OTROS")</f>
        <v>EMERGENCIA</v>
      </c>
      <c r="AL5844" s="6" t="str">
        <f>+_xlfn.IFS(Tabla1[[#This Row],[Veces obj]]&lt;=1,"0-1",Tabla1[[#This Row],[Veces obj]]&lt;=2,"1-2",Tabla1[[#This Row],[Veces obj]]&lt;=3,"2-3",TRUE,"&gt;3")</f>
        <v>0-1</v>
      </c>
      <c r="AM5844" s="60" t="str">
        <f>+_xlfn.IFS(MONTH(Tabla1[[#This Row],[MES]])&lt;=3,"Q1",MONTH(Tabla1[[#This Row],[MES]])&lt;=6,"Q2",MONTH(Tabla1[[#This Row],[MES]])&lt;=9,"Q3",TRUE,"Q4")</f>
        <v>Q2</v>
      </c>
      <c r="AN5844" s="15" t="str">
        <f>+IFERROR(VLOOKUP(Tabla1[[#This Row],[CUENTA]],CTAS[],2,0),"OTROS")</f>
        <v>OTROS</v>
      </c>
      <c r="AP5844" s="15" t="str">
        <f>+IFERROR(VLOOKUP(Tabla1[[#This Row],[EMPLEADO]],IS[],3,0),"OTROS")</f>
        <v>OTROS</v>
      </c>
      <c r="AQ5844" s="15" t="str">
        <f>+IFERROR(VLOOKUP(Tabla1[[#This Row],[EMPLEADO]],IS[[NÓMINA]:[INGENIERO]],2,0),"OTROS")</f>
        <v>OTROS</v>
      </c>
    </row>
    <row r="5845" spans="1:43" x14ac:dyDescent="0.25">
      <c r="A5845" s="28" t="s">
        <v>14528</v>
      </c>
      <c r="B5845" s="29">
        <v>1</v>
      </c>
      <c r="C5845" s="29" t="s">
        <v>16089</v>
      </c>
      <c r="D5845" s="30" t="s">
        <v>38</v>
      </c>
      <c r="E5845" s="31" t="s">
        <v>133</v>
      </c>
      <c r="F5845" s="31" t="s">
        <v>16090</v>
      </c>
      <c r="G5845" s="88" t="s">
        <v>8318</v>
      </c>
      <c r="H5845" s="29" t="s">
        <v>79</v>
      </c>
      <c r="I5845" s="32" t="s">
        <v>43</v>
      </c>
      <c r="J5845" s="29" t="s">
        <v>8</v>
      </c>
      <c r="K5845" s="33" t="s">
        <v>59</v>
      </c>
      <c r="L5845" s="33" t="s">
        <v>1807</v>
      </c>
      <c r="M5845" s="29" t="s">
        <v>1808</v>
      </c>
      <c r="N5845" s="29">
        <v>0</v>
      </c>
      <c r="O5845" s="29" t="s">
        <v>47</v>
      </c>
      <c r="P5845" s="33">
        <v>14</v>
      </c>
      <c r="Q5845" s="33" t="s">
        <v>194</v>
      </c>
      <c r="R5845" s="80" t="s">
        <v>138</v>
      </c>
      <c r="S5845" s="81" t="s">
        <v>139</v>
      </c>
      <c r="T5845" s="81" t="s">
        <v>51</v>
      </c>
      <c r="U5845" s="82" t="s">
        <v>224</v>
      </c>
      <c r="V5845" s="83">
        <v>0.8</v>
      </c>
      <c r="W5845" s="89">
        <v>1258.4000000000003</v>
      </c>
      <c r="X5845" s="85">
        <v>1</v>
      </c>
      <c r="Y5845" s="86">
        <v>8.19</v>
      </c>
      <c r="Z5845" s="82">
        <v>4</v>
      </c>
      <c r="AA5845" s="87">
        <v>2.0474999999999999</v>
      </c>
      <c r="AB5845" s="83">
        <v>0.26187499999999997</v>
      </c>
      <c r="AC5845" s="89">
        <v>-411.92937499999999</v>
      </c>
      <c r="AD5845" s="90">
        <v>43634</v>
      </c>
      <c r="AE5845" s="90">
        <v>43635</v>
      </c>
      <c r="AF5845" s="82">
        <v>1</v>
      </c>
      <c r="AG5845" s="84" t="s">
        <v>53</v>
      </c>
      <c r="AH5845" s="83">
        <v>0</v>
      </c>
      <c r="AI5845" s="89">
        <v>0</v>
      </c>
      <c r="AJ5845" s="89">
        <v>0</v>
      </c>
      <c r="AK5845" s="60" t="str">
        <f>+IF(Tabla1[[#This Row],[REQUEST_TY]]="SR MANTENIMIENTO CORRECTIVO", "EMERGENCIA", "OTROS")</f>
        <v>EMERGENCIA</v>
      </c>
      <c r="AL5845" s="6" t="str">
        <f>+_xlfn.IFS(Tabla1[[#This Row],[Veces obj]]&lt;=1,"0-1",Tabla1[[#This Row],[Veces obj]]&lt;=2,"1-2",Tabla1[[#This Row],[Veces obj]]&lt;=3,"2-3",TRUE,"&gt;3")</f>
        <v>2-3</v>
      </c>
      <c r="AM5845" s="60" t="str">
        <f>+_xlfn.IFS(MONTH(Tabla1[[#This Row],[MES]])&lt;=3,"Q1",MONTH(Tabla1[[#This Row],[MES]])&lt;=6,"Q2",MONTH(Tabla1[[#This Row],[MES]])&lt;=9,"Q3",TRUE,"Q4")</f>
        <v>Q2</v>
      </c>
      <c r="AN5845" s="15" t="str">
        <f>+IFERROR(VLOOKUP(Tabla1[[#This Row],[CUENTA]],CTAS[],2,0),"OTROS")</f>
        <v>OTROS</v>
      </c>
      <c r="AP5845" s="15" t="str">
        <f>+IFERROR(VLOOKUP(Tabla1[[#This Row],[EMPLEADO]],IS[],3,0),"OTROS")</f>
        <v>OTROS</v>
      </c>
      <c r="AQ5845" s="15" t="str">
        <f>+IFERROR(VLOOKUP(Tabla1[[#This Row],[EMPLEADO]],IS[[NÓMINA]:[INGENIERO]],2,0),"OTROS")</f>
        <v>OTROS</v>
      </c>
    </row>
    <row r="5846" spans="1:43" x14ac:dyDescent="0.25">
      <c r="A5846" s="28" t="s">
        <v>14528</v>
      </c>
      <c r="B5846" s="29">
        <v>1</v>
      </c>
      <c r="C5846" s="29" t="s">
        <v>16091</v>
      </c>
      <c r="D5846" s="30" t="s">
        <v>38</v>
      </c>
      <c r="E5846" s="31" t="s">
        <v>176</v>
      </c>
      <c r="F5846" s="31" t="s">
        <v>16092</v>
      </c>
      <c r="G5846" s="88" t="s">
        <v>16093</v>
      </c>
      <c r="H5846" s="29" t="s">
        <v>58</v>
      </c>
      <c r="I5846" s="32" t="s">
        <v>43</v>
      </c>
      <c r="J5846" s="29" t="s">
        <v>8</v>
      </c>
      <c r="K5846" s="33" t="s">
        <v>338</v>
      </c>
      <c r="L5846" s="33" t="s">
        <v>16094</v>
      </c>
      <c r="M5846" s="29" t="s">
        <v>1501</v>
      </c>
      <c r="N5846" s="29">
        <v>0</v>
      </c>
      <c r="O5846" s="29" t="s">
        <v>47</v>
      </c>
      <c r="P5846" s="33">
        <v>449</v>
      </c>
      <c r="Q5846" s="33" t="s">
        <v>48</v>
      </c>
      <c r="R5846" s="80" t="s">
        <v>49</v>
      </c>
      <c r="S5846" s="81" t="s">
        <v>50</v>
      </c>
      <c r="T5846" s="81" t="s">
        <v>51</v>
      </c>
      <c r="U5846" s="82" t="s">
        <v>52</v>
      </c>
      <c r="V5846" s="83">
        <v>1.05</v>
      </c>
      <c r="W5846" s="89">
        <v>750.75000000000011</v>
      </c>
      <c r="X5846" s="85">
        <v>1</v>
      </c>
      <c r="Y5846" s="86">
        <v>4.1500000000000004</v>
      </c>
      <c r="Z5846" s="82">
        <v>5</v>
      </c>
      <c r="AA5846" s="87">
        <v>0.83000000000000007</v>
      </c>
      <c r="AB5846" s="83">
        <v>0</v>
      </c>
      <c r="AC5846" s="89">
        <v>0</v>
      </c>
      <c r="AD5846" s="90">
        <v>43635</v>
      </c>
      <c r="AE5846" s="90">
        <v>43635</v>
      </c>
      <c r="AF5846" s="82">
        <v>0</v>
      </c>
      <c r="AG5846" s="84" t="s">
        <v>53</v>
      </c>
      <c r="AH5846" s="83">
        <v>0</v>
      </c>
      <c r="AI5846" s="89">
        <v>0</v>
      </c>
      <c r="AJ5846" s="89">
        <v>0</v>
      </c>
      <c r="AK5846" s="60" t="str">
        <f>+IF(Tabla1[[#This Row],[REQUEST_TY]]="SR MANTENIMIENTO CORRECTIVO", "EMERGENCIA", "OTROS")</f>
        <v>EMERGENCIA</v>
      </c>
      <c r="AL5846" s="6" t="str">
        <f>+_xlfn.IFS(Tabla1[[#This Row],[Veces obj]]&lt;=1,"0-1",Tabla1[[#This Row],[Veces obj]]&lt;=2,"1-2",Tabla1[[#This Row],[Veces obj]]&lt;=3,"2-3",TRUE,"&gt;3")</f>
        <v>0-1</v>
      </c>
      <c r="AM5846" s="60" t="str">
        <f>+_xlfn.IFS(MONTH(Tabla1[[#This Row],[MES]])&lt;=3,"Q1",MONTH(Tabla1[[#This Row],[MES]])&lt;=6,"Q2",MONTH(Tabla1[[#This Row],[MES]])&lt;=9,"Q3",TRUE,"Q4")</f>
        <v>Q2</v>
      </c>
      <c r="AN5846" s="15" t="str">
        <f>+IFERROR(VLOOKUP(Tabla1[[#This Row],[CUENTA]],CTAS[],2,0),"OTROS")</f>
        <v>OTROS</v>
      </c>
      <c r="AP5846" s="15" t="str">
        <f>+IFERROR(VLOOKUP(Tabla1[[#This Row],[EMPLEADO]],IS[],3,0),"OTROS")</f>
        <v>OTROS</v>
      </c>
      <c r="AQ5846" s="15" t="str">
        <f>+IFERROR(VLOOKUP(Tabla1[[#This Row],[EMPLEADO]],IS[[NÓMINA]:[INGENIERO]],2,0),"OTROS")</f>
        <v>OTROS</v>
      </c>
    </row>
    <row r="5847" spans="1:43" x14ac:dyDescent="0.25">
      <c r="A5847" s="28" t="s">
        <v>14528</v>
      </c>
      <c r="B5847" s="29">
        <v>1</v>
      </c>
      <c r="C5847" s="29" t="s">
        <v>16095</v>
      </c>
      <c r="D5847" s="30" t="s">
        <v>38</v>
      </c>
      <c r="E5847" s="31" t="s">
        <v>348</v>
      </c>
      <c r="F5847" s="31" t="s">
        <v>16096</v>
      </c>
      <c r="G5847" s="88" t="s">
        <v>4567</v>
      </c>
      <c r="H5847" s="29" t="s">
        <v>79</v>
      </c>
      <c r="I5847" s="32" t="s">
        <v>43</v>
      </c>
      <c r="J5847" s="29" t="s">
        <v>8</v>
      </c>
      <c r="K5847" s="33" t="s">
        <v>102</v>
      </c>
      <c r="L5847" s="33" t="s">
        <v>2255</v>
      </c>
      <c r="M5847" s="29" t="s">
        <v>1482</v>
      </c>
      <c r="N5847" s="29">
        <v>0</v>
      </c>
      <c r="O5847" s="29" t="s">
        <v>47</v>
      </c>
      <c r="P5847" s="33">
        <v>91</v>
      </c>
      <c r="Q5847" s="33" t="s">
        <v>48</v>
      </c>
      <c r="R5847" s="80" t="s">
        <v>223</v>
      </c>
      <c r="S5847" s="81" t="s">
        <v>139</v>
      </c>
      <c r="T5847" s="81" t="s">
        <v>51</v>
      </c>
      <c r="U5847" s="82" t="s">
        <v>353</v>
      </c>
      <c r="V5847" s="83">
        <v>1.1499999999999999</v>
      </c>
      <c r="W5847" s="89">
        <v>1808.95</v>
      </c>
      <c r="X5847" s="85">
        <v>1</v>
      </c>
      <c r="Y5847" s="86">
        <v>1.95</v>
      </c>
      <c r="Z5847" s="82">
        <v>4</v>
      </c>
      <c r="AA5847" s="87">
        <v>0.48749999999999999</v>
      </c>
      <c r="AB5847" s="83">
        <v>0</v>
      </c>
      <c r="AC5847" s="89">
        <v>0</v>
      </c>
      <c r="AD5847" s="90">
        <v>43635</v>
      </c>
      <c r="AE5847" s="90">
        <v>43635</v>
      </c>
      <c r="AF5847" s="82">
        <v>0</v>
      </c>
      <c r="AG5847" s="84" t="s">
        <v>53</v>
      </c>
      <c r="AH5847" s="83">
        <v>0</v>
      </c>
      <c r="AI5847" s="89">
        <v>0</v>
      </c>
      <c r="AJ5847" s="89">
        <v>0</v>
      </c>
      <c r="AK5847" s="60" t="str">
        <f>+IF(Tabla1[[#This Row],[REQUEST_TY]]="SR MANTENIMIENTO CORRECTIVO", "EMERGENCIA", "OTROS")</f>
        <v>EMERGENCIA</v>
      </c>
      <c r="AL5847" s="6" t="str">
        <f>+_xlfn.IFS(Tabla1[[#This Row],[Veces obj]]&lt;=1,"0-1",Tabla1[[#This Row],[Veces obj]]&lt;=2,"1-2",Tabla1[[#This Row],[Veces obj]]&lt;=3,"2-3",TRUE,"&gt;3")</f>
        <v>0-1</v>
      </c>
      <c r="AM5847" s="60" t="str">
        <f>+_xlfn.IFS(MONTH(Tabla1[[#This Row],[MES]])&lt;=3,"Q1",MONTH(Tabla1[[#This Row],[MES]])&lt;=6,"Q2",MONTH(Tabla1[[#This Row],[MES]])&lt;=9,"Q3",TRUE,"Q4")</f>
        <v>Q2</v>
      </c>
      <c r="AN5847" s="15" t="str">
        <f>+IFERROR(VLOOKUP(Tabla1[[#This Row],[CUENTA]],CTAS[],2,0),"OTROS")</f>
        <v>OTROS</v>
      </c>
      <c r="AP5847" s="15" t="str">
        <f>+IFERROR(VLOOKUP(Tabla1[[#This Row],[EMPLEADO]],IS[],3,0),"OTROS")</f>
        <v>OTROS</v>
      </c>
      <c r="AQ5847" s="15" t="str">
        <f>+IFERROR(VLOOKUP(Tabla1[[#This Row],[EMPLEADO]],IS[[NÓMINA]:[INGENIERO]],2,0),"OTROS")</f>
        <v>OTROS</v>
      </c>
    </row>
    <row r="5848" spans="1:43" x14ac:dyDescent="0.25">
      <c r="A5848" s="28" t="s">
        <v>14528</v>
      </c>
      <c r="B5848" s="29">
        <v>1</v>
      </c>
      <c r="C5848" s="29" t="s">
        <v>16097</v>
      </c>
      <c r="D5848" s="30" t="s">
        <v>38</v>
      </c>
      <c r="E5848" s="31" t="s">
        <v>39</v>
      </c>
      <c r="F5848" s="31" t="s">
        <v>16098</v>
      </c>
      <c r="G5848" s="88" t="s">
        <v>14678</v>
      </c>
      <c r="H5848" s="29" t="s">
        <v>42</v>
      </c>
      <c r="I5848" s="32" t="s">
        <v>43</v>
      </c>
      <c r="J5848" s="29" t="s">
        <v>8</v>
      </c>
      <c r="K5848" s="33" t="s">
        <v>798</v>
      </c>
      <c r="L5848" s="33" t="s">
        <v>1729</v>
      </c>
      <c r="M5848" s="29" t="s">
        <v>131</v>
      </c>
      <c r="N5848" s="29">
        <v>1</v>
      </c>
      <c r="O5848" s="29" t="s">
        <v>47</v>
      </c>
      <c r="P5848" s="33">
        <v>2756</v>
      </c>
      <c r="Q5848" s="33" t="s">
        <v>48</v>
      </c>
      <c r="R5848" s="80" t="s">
        <v>49</v>
      </c>
      <c r="S5848" s="81" t="s">
        <v>50</v>
      </c>
      <c r="T5848" s="81" t="s">
        <v>51</v>
      </c>
      <c r="U5848" s="82" t="s">
        <v>52</v>
      </c>
      <c r="V5848" s="83">
        <v>1.05</v>
      </c>
      <c r="W5848" s="89">
        <v>0</v>
      </c>
      <c r="X5848" s="85">
        <v>1</v>
      </c>
      <c r="Y5848" s="86">
        <v>1.75</v>
      </c>
      <c r="Z5848" s="82">
        <v>5</v>
      </c>
      <c r="AA5848" s="87">
        <v>0.35</v>
      </c>
      <c r="AB5848" s="83">
        <v>0</v>
      </c>
      <c r="AC5848" s="89">
        <v>0</v>
      </c>
      <c r="AD5848" s="90">
        <v>43634</v>
      </c>
      <c r="AE5848" s="90">
        <v>43635</v>
      </c>
      <c r="AF5848" s="82">
        <v>1</v>
      </c>
      <c r="AG5848" s="84" t="s">
        <v>53</v>
      </c>
      <c r="AH5848" s="83">
        <v>0</v>
      </c>
      <c r="AI5848" s="89">
        <v>0</v>
      </c>
      <c r="AJ5848" s="89">
        <v>0</v>
      </c>
      <c r="AK5848" s="60" t="str">
        <f>+IF(Tabla1[[#This Row],[REQUEST_TY]]="SR MANTENIMIENTO CORRECTIVO", "EMERGENCIA", "OTROS")</f>
        <v>EMERGENCIA</v>
      </c>
      <c r="AL5848" s="6" t="str">
        <f>+_xlfn.IFS(Tabla1[[#This Row],[Veces obj]]&lt;=1,"0-1",Tabla1[[#This Row],[Veces obj]]&lt;=2,"1-2",Tabla1[[#This Row],[Veces obj]]&lt;=3,"2-3",TRUE,"&gt;3")</f>
        <v>0-1</v>
      </c>
      <c r="AM5848" s="60" t="str">
        <f>+_xlfn.IFS(MONTH(Tabla1[[#This Row],[MES]])&lt;=3,"Q1",MONTH(Tabla1[[#This Row],[MES]])&lt;=6,"Q2",MONTH(Tabla1[[#This Row],[MES]])&lt;=9,"Q3",TRUE,"Q4")</f>
        <v>Q2</v>
      </c>
      <c r="AN5848" s="15" t="str">
        <f>+IFERROR(VLOOKUP(Tabla1[[#This Row],[CUENTA]],CTAS[],2,0),"OTROS")</f>
        <v>OTROS</v>
      </c>
      <c r="AP5848" s="15" t="str">
        <f>+IFERROR(VLOOKUP(Tabla1[[#This Row],[EMPLEADO]],IS[],3,0),"OTROS")</f>
        <v>OTROS</v>
      </c>
      <c r="AQ5848" s="15" t="str">
        <f>+IFERROR(VLOOKUP(Tabla1[[#This Row],[EMPLEADO]],IS[[NÓMINA]:[INGENIERO]],2,0),"OTROS")</f>
        <v>OTROS</v>
      </c>
    </row>
    <row r="5849" spans="1:43" x14ac:dyDescent="0.25">
      <c r="A5849" s="28" t="s">
        <v>14528</v>
      </c>
      <c r="B5849" s="29">
        <v>1</v>
      </c>
      <c r="C5849" s="29" t="s">
        <v>16099</v>
      </c>
      <c r="D5849" s="30" t="s">
        <v>38</v>
      </c>
      <c r="E5849" s="31" t="s">
        <v>2723</v>
      </c>
      <c r="F5849" s="31" t="s">
        <v>16100</v>
      </c>
      <c r="G5849" s="88" t="s">
        <v>4730</v>
      </c>
      <c r="H5849" s="29" t="s">
        <v>707</v>
      </c>
      <c r="I5849" s="32" t="s">
        <v>43</v>
      </c>
      <c r="J5849" s="29" t="s">
        <v>8</v>
      </c>
      <c r="K5849" s="33" t="s">
        <v>798</v>
      </c>
      <c r="L5849" s="33" t="s">
        <v>14618</v>
      </c>
      <c r="M5849" s="29" t="s">
        <v>1269</v>
      </c>
      <c r="N5849" s="29">
        <v>1</v>
      </c>
      <c r="O5849" s="29" t="s">
        <v>105</v>
      </c>
      <c r="P5849" s="33">
        <v>127</v>
      </c>
      <c r="Q5849" s="33" t="s">
        <v>48</v>
      </c>
      <c r="R5849" s="80" t="s">
        <v>242</v>
      </c>
      <c r="S5849" s="81" t="s">
        <v>64</v>
      </c>
      <c r="T5849" s="81" t="s">
        <v>51</v>
      </c>
      <c r="U5849" s="82" t="s">
        <v>96</v>
      </c>
      <c r="V5849" s="83">
        <v>1.1000000000000001</v>
      </c>
      <c r="W5849" s="89">
        <v>0</v>
      </c>
      <c r="X5849" s="85">
        <v>1</v>
      </c>
      <c r="Y5849" s="86">
        <v>2.38</v>
      </c>
      <c r="Z5849" s="82">
        <v>5</v>
      </c>
      <c r="AA5849" s="87">
        <v>0.47599999999999998</v>
      </c>
      <c r="AB5849" s="83">
        <v>0</v>
      </c>
      <c r="AC5849" s="89">
        <v>0</v>
      </c>
      <c r="AD5849" s="90">
        <v>43635</v>
      </c>
      <c r="AE5849" s="90">
        <v>43635</v>
      </c>
      <c r="AF5849" s="82">
        <v>0</v>
      </c>
      <c r="AG5849" s="84" t="s">
        <v>53</v>
      </c>
      <c r="AH5849" s="83">
        <v>0</v>
      </c>
      <c r="AI5849" s="89">
        <v>0</v>
      </c>
      <c r="AJ5849" s="89">
        <v>0</v>
      </c>
      <c r="AK5849" s="60" t="str">
        <f>+IF(Tabla1[[#This Row],[REQUEST_TY]]="SR MANTENIMIENTO CORRECTIVO", "EMERGENCIA", "OTROS")</f>
        <v>EMERGENCIA</v>
      </c>
      <c r="AL5849" s="6" t="str">
        <f>+_xlfn.IFS(Tabla1[[#This Row],[Veces obj]]&lt;=1,"0-1",Tabla1[[#This Row],[Veces obj]]&lt;=2,"1-2",Tabla1[[#This Row],[Veces obj]]&lt;=3,"2-3",TRUE,"&gt;3")</f>
        <v>0-1</v>
      </c>
      <c r="AM5849" s="60" t="str">
        <f>+_xlfn.IFS(MONTH(Tabla1[[#This Row],[MES]])&lt;=3,"Q1",MONTH(Tabla1[[#This Row],[MES]])&lt;=6,"Q2",MONTH(Tabla1[[#This Row],[MES]])&lt;=9,"Q3",TRUE,"Q4")</f>
        <v>Q2</v>
      </c>
      <c r="AN5849" s="15" t="str">
        <f>+IFERROR(VLOOKUP(Tabla1[[#This Row],[CUENTA]],CTAS[],2,0),"OTROS")</f>
        <v>OTROS</v>
      </c>
      <c r="AP5849" s="15" t="str">
        <f>+IFERROR(VLOOKUP(Tabla1[[#This Row],[EMPLEADO]],IS[],3,0),"OTROS")</f>
        <v>OTROS</v>
      </c>
      <c r="AQ5849" s="15" t="str">
        <f>+IFERROR(VLOOKUP(Tabla1[[#This Row],[EMPLEADO]],IS[[NÓMINA]:[INGENIERO]],2,0),"OTROS")</f>
        <v>OTROS</v>
      </c>
    </row>
    <row r="5850" spans="1:43" x14ac:dyDescent="0.25">
      <c r="A5850" s="28" t="s">
        <v>14528</v>
      </c>
      <c r="B5850" s="29">
        <v>1</v>
      </c>
      <c r="C5850" s="29" t="s">
        <v>16101</v>
      </c>
      <c r="D5850" s="30" t="s">
        <v>38</v>
      </c>
      <c r="E5850" s="31" t="s">
        <v>552</v>
      </c>
      <c r="F5850" s="31" t="s">
        <v>16102</v>
      </c>
      <c r="G5850" s="88" t="s">
        <v>8335</v>
      </c>
      <c r="H5850" s="29" t="s">
        <v>79</v>
      </c>
      <c r="I5850" s="32" t="s">
        <v>43</v>
      </c>
      <c r="J5850" s="29" t="s">
        <v>8</v>
      </c>
      <c r="K5850" s="33" t="s">
        <v>3310</v>
      </c>
      <c r="L5850" s="33" t="s">
        <v>3311</v>
      </c>
      <c r="M5850" s="29" t="s">
        <v>1482</v>
      </c>
      <c r="N5850" s="29">
        <v>0</v>
      </c>
      <c r="O5850" s="29" t="s">
        <v>47</v>
      </c>
      <c r="P5850" s="33">
        <v>103</v>
      </c>
      <c r="Q5850" s="33" t="s">
        <v>48</v>
      </c>
      <c r="R5850" s="80" t="s">
        <v>95</v>
      </c>
      <c r="S5850" s="81" t="s">
        <v>64</v>
      </c>
      <c r="T5850" s="81" t="s">
        <v>51</v>
      </c>
      <c r="U5850" s="82" t="s">
        <v>96</v>
      </c>
      <c r="V5850" s="83">
        <v>1.1000000000000001</v>
      </c>
      <c r="W5850" s="89">
        <v>1501.5000000000002</v>
      </c>
      <c r="X5850" s="85">
        <v>1</v>
      </c>
      <c r="Y5850" s="86">
        <v>3.87</v>
      </c>
      <c r="Z5850" s="82">
        <v>5</v>
      </c>
      <c r="AA5850" s="87">
        <v>0.77400000000000002</v>
      </c>
      <c r="AB5850" s="83">
        <v>0</v>
      </c>
      <c r="AC5850" s="89">
        <v>0</v>
      </c>
      <c r="AD5850" s="90">
        <v>43635</v>
      </c>
      <c r="AE5850" s="90">
        <v>43635</v>
      </c>
      <c r="AF5850" s="82">
        <v>0</v>
      </c>
      <c r="AG5850" s="84" t="s">
        <v>53</v>
      </c>
      <c r="AH5850" s="83">
        <v>0</v>
      </c>
      <c r="AI5850" s="89">
        <v>0</v>
      </c>
      <c r="AJ5850" s="89">
        <v>0</v>
      </c>
      <c r="AK5850" s="60" t="str">
        <f>+IF(Tabla1[[#This Row],[REQUEST_TY]]="SR MANTENIMIENTO CORRECTIVO", "EMERGENCIA", "OTROS")</f>
        <v>EMERGENCIA</v>
      </c>
      <c r="AL5850" s="6" t="str">
        <f>+_xlfn.IFS(Tabla1[[#This Row],[Veces obj]]&lt;=1,"0-1",Tabla1[[#This Row],[Veces obj]]&lt;=2,"1-2",Tabla1[[#This Row],[Veces obj]]&lt;=3,"2-3",TRUE,"&gt;3")</f>
        <v>0-1</v>
      </c>
      <c r="AM5850" s="60" t="str">
        <f>+_xlfn.IFS(MONTH(Tabla1[[#This Row],[MES]])&lt;=3,"Q1",MONTH(Tabla1[[#This Row],[MES]])&lt;=6,"Q2",MONTH(Tabla1[[#This Row],[MES]])&lt;=9,"Q3",TRUE,"Q4")</f>
        <v>Q2</v>
      </c>
      <c r="AN5850" s="15" t="str">
        <f>+IFERROR(VLOOKUP(Tabla1[[#This Row],[CUENTA]],CTAS[],2,0),"OTROS")</f>
        <v>OTROS</v>
      </c>
      <c r="AP5850" s="15" t="str">
        <f>+IFERROR(VLOOKUP(Tabla1[[#This Row],[EMPLEADO]],IS[],3,0),"OTROS")</f>
        <v>OTROS</v>
      </c>
      <c r="AQ5850" s="15" t="str">
        <f>+IFERROR(VLOOKUP(Tabla1[[#This Row],[EMPLEADO]],IS[[NÓMINA]:[INGENIERO]],2,0),"OTROS")</f>
        <v>OTROS</v>
      </c>
    </row>
    <row r="5851" spans="1:43" x14ac:dyDescent="0.25">
      <c r="A5851" s="28" t="s">
        <v>14528</v>
      </c>
      <c r="B5851" s="29">
        <v>1</v>
      </c>
      <c r="C5851" s="29" t="s">
        <v>16103</v>
      </c>
      <c r="D5851" s="30" t="s">
        <v>38</v>
      </c>
      <c r="E5851" s="31" t="s">
        <v>133</v>
      </c>
      <c r="F5851" s="31" t="s">
        <v>16104</v>
      </c>
      <c r="G5851" s="88" t="s">
        <v>8056</v>
      </c>
      <c r="H5851" s="29" t="s">
        <v>253</v>
      </c>
      <c r="I5851" s="32" t="s">
        <v>43</v>
      </c>
      <c r="J5851" s="29" t="s">
        <v>8</v>
      </c>
      <c r="K5851" s="33" t="s">
        <v>59</v>
      </c>
      <c r="L5851" s="33" t="s">
        <v>863</v>
      </c>
      <c r="M5851" s="29" t="s">
        <v>358</v>
      </c>
      <c r="N5851" s="29">
        <v>0</v>
      </c>
      <c r="O5851" s="29" t="s">
        <v>47</v>
      </c>
      <c r="P5851" s="33">
        <v>9</v>
      </c>
      <c r="Q5851" s="33" t="s">
        <v>194</v>
      </c>
      <c r="R5851" s="80" t="s">
        <v>138</v>
      </c>
      <c r="S5851" s="81" t="s">
        <v>139</v>
      </c>
      <c r="T5851" s="81" t="s">
        <v>51</v>
      </c>
      <c r="U5851" s="82" t="s">
        <v>224</v>
      </c>
      <c r="V5851" s="83">
        <v>0.8</v>
      </c>
      <c r="W5851" s="89">
        <v>1258.4000000000003</v>
      </c>
      <c r="X5851" s="85">
        <v>1</v>
      </c>
      <c r="Y5851" s="86">
        <v>2.9</v>
      </c>
      <c r="Z5851" s="82">
        <v>4</v>
      </c>
      <c r="AA5851" s="87">
        <v>0.72499999999999998</v>
      </c>
      <c r="AB5851" s="83">
        <v>0</v>
      </c>
      <c r="AC5851" s="89">
        <v>0</v>
      </c>
      <c r="AD5851" s="90">
        <v>43635</v>
      </c>
      <c r="AE5851" s="90">
        <v>43635</v>
      </c>
      <c r="AF5851" s="82">
        <v>0</v>
      </c>
      <c r="AG5851" s="84" t="s">
        <v>53</v>
      </c>
      <c r="AH5851" s="83">
        <v>0</v>
      </c>
      <c r="AI5851" s="89">
        <v>0</v>
      </c>
      <c r="AJ5851" s="89">
        <v>0</v>
      </c>
      <c r="AK5851" s="60" t="str">
        <f>+IF(Tabla1[[#This Row],[REQUEST_TY]]="SR MANTENIMIENTO CORRECTIVO", "EMERGENCIA", "OTROS")</f>
        <v>EMERGENCIA</v>
      </c>
      <c r="AL5851" s="6" t="str">
        <f>+_xlfn.IFS(Tabla1[[#This Row],[Veces obj]]&lt;=1,"0-1",Tabla1[[#This Row],[Veces obj]]&lt;=2,"1-2",Tabla1[[#This Row],[Veces obj]]&lt;=3,"2-3",TRUE,"&gt;3")</f>
        <v>0-1</v>
      </c>
      <c r="AM5851" s="60" t="str">
        <f>+_xlfn.IFS(MONTH(Tabla1[[#This Row],[MES]])&lt;=3,"Q1",MONTH(Tabla1[[#This Row],[MES]])&lt;=6,"Q2",MONTH(Tabla1[[#This Row],[MES]])&lt;=9,"Q3",TRUE,"Q4")</f>
        <v>Q2</v>
      </c>
      <c r="AN5851" s="15" t="str">
        <f>+IFERROR(VLOOKUP(Tabla1[[#This Row],[CUENTA]],CTAS[],2,0),"OTROS")</f>
        <v>OTROS</v>
      </c>
      <c r="AP5851" s="15" t="str">
        <f>+IFERROR(VLOOKUP(Tabla1[[#This Row],[EMPLEADO]],IS[],3,0),"OTROS")</f>
        <v>OTROS</v>
      </c>
      <c r="AQ5851" s="15" t="str">
        <f>+IFERROR(VLOOKUP(Tabla1[[#This Row],[EMPLEADO]],IS[[NÓMINA]:[INGENIERO]],2,0),"OTROS")</f>
        <v>OTROS</v>
      </c>
    </row>
    <row r="5852" spans="1:43" x14ac:dyDescent="0.25">
      <c r="A5852" s="28" t="s">
        <v>14528</v>
      </c>
      <c r="B5852" s="29">
        <v>1</v>
      </c>
      <c r="C5852" s="29" t="s">
        <v>16105</v>
      </c>
      <c r="D5852" s="30" t="s">
        <v>38</v>
      </c>
      <c r="E5852" s="31" t="s">
        <v>250</v>
      </c>
      <c r="F5852" s="31" t="s">
        <v>16106</v>
      </c>
      <c r="G5852" s="88" t="s">
        <v>16107</v>
      </c>
      <c r="H5852" s="29" t="s">
        <v>574</v>
      </c>
      <c r="I5852" s="32" t="s">
        <v>43</v>
      </c>
      <c r="J5852" s="29" t="s">
        <v>8</v>
      </c>
      <c r="K5852" s="33" t="s">
        <v>254</v>
      </c>
      <c r="L5852" s="33" t="s">
        <v>16108</v>
      </c>
      <c r="M5852" s="29" t="s">
        <v>4056</v>
      </c>
      <c r="N5852" s="29">
        <v>0</v>
      </c>
      <c r="O5852" s="29" t="s">
        <v>47</v>
      </c>
      <c r="P5852" s="33">
        <v>2756</v>
      </c>
      <c r="Q5852" s="33" t="s">
        <v>48</v>
      </c>
      <c r="R5852" s="80" t="s">
        <v>49</v>
      </c>
      <c r="S5852" s="81" t="s">
        <v>50</v>
      </c>
      <c r="T5852" s="81" t="s">
        <v>51</v>
      </c>
      <c r="U5852" s="82" t="s">
        <v>52</v>
      </c>
      <c r="V5852" s="83">
        <v>1.05</v>
      </c>
      <c r="W5852" s="89">
        <v>750.75000000000011</v>
      </c>
      <c r="X5852" s="85">
        <v>1</v>
      </c>
      <c r="Y5852" s="86">
        <v>6.03</v>
      </c>
      <c r="Z5852" s="82">
        <v>5</v>
      </c>
      <c r="AA5852" s="87">
        <v>1.206</v>
      </c>
      <c r="AB5852" s="83">
        <v>5.149999999999999E-2</v>
      </c>
      <c r="AC5852" s="89">
        <v>-36.822499999999998</v>
      </c>
      <c r="AD5852" s="90">
        <v>43635</v>
      </c>
      <c r="AE5852" s="90">
        <v>43635</v>
      </c>
      <c r="AF5852" s="82">
        <v>0</v>
      </c>
      <c r="AG5852" s="84" t="s">
        <v>53</v>
      </c>
      <c r="AH5852" s="83">
        <v>0</v>
      </c>
      <c r="AI5852" s="89">
        <v>0</v>
      </c>
      <c r="AJ5852" s="89">
        <v>0</v>
      </c>
      <c r="AK5852" s="60" t="str">
        <f>+IF(Tabla1[[#This Row],[REQUEST_TY]]="SR MANTENIMIENTO CORRECTIVO", "EMERGENCIA", "OTROS")</f>
        <v>EMERGENCIA</v>
      </c>
      <c r="AL5852" s="6" t="str">
        <f>+_xlfn.IFS(Tabla1[[#This Row],[Veces obj]]&lt;=1,"0-1",Tabla1[[#This Row],[Veces obj]]&lt;=2,"1-2",Tabla1[[#This Row],[Veces obj]]&lt;=3,"2-3",TRUE,"&gt;3")</f>
        <v>1-2</v>
      </c>
      <c r="AM5852" s="60" t="str">
        <f>+_xlfn.IFS(MONTH(Tabla1[[#This Row],[MES]])&lt;=3,"Q1",MONTH(Tabla1[[#This Row],[MES]])&lt;=6,"Q2",MONTH(Tabla1[[#This Row],[MES]])&lt;=9,"Q3",TRUE,"Q4")</f>
        <v>Q2</v>
      </c>
      <c r="AN5852" s="15" t="str">
        <f>+IFERROR(VLOOKUP(Tabla1[[#This Row],[CUENTA]],CTAS[],2,0),"OTROS")</f>
        <v>OTROS</v>
      </c>
      <c r="AP5852" s="15" t="str">
        <f>+IFERROR(VLOOKUP(Tabla1[[#This Row],[EMPLEADO]],IS[],3,0),"OTROS")</f>
        <v>OTROS</v>
      </c>
      <c r="AQ5852" s="15" t="str">
        <f>+IFERROR(VLOOKUP(Tabla1[[#This Row],[EMPLEADO]],IS[[NÓMINA]:[INGENIERO]],2,0),"OTROS")</f>
        <v>OTROS</v>
      </c>
    </row>
    <row r="5853" spans="1:43" x14ac:dyDescent="0.25">
      <c r="A5853" s="28" t="s">
        <v>14528</v>
      </c>
      <c r="B5853" s="29">
        <v>1</v>
      </c>
      <c r="C5853" s="29" t="s">
        <v>16109</v>
      </c>
      <c r="D5853" s="30" t="s">
        <v>3346</v>
      </c>
      <c r="E5853" s="31" t="s">
        <v>133</v>
      </c>
      <c r="F5853" s="31" t="s">
        <v>16110</v>
      </c>
      <c r="G5853" s="88" t="s">
        <v>3212</v>
      </c>
      <c r="H5853" s="29" t="s">
        <v>79</v>
      </c>
      <c r="I5853" s="32" t="s">
        <v>43</v>
      </c>
      <c r="J5853" s="29" t="s">
        <v>8</v>
      </c>
      <c r="K5853" s="33" t="s">
        <v>59</v>
      </c>
      <c r="L5853" s="33" t="s">
        <v>1430</v>
      </c>
      <c r="M5853" s="29" t="s">
        <v>530</v>
      </c>
      <c r="N5853" s="29">
        <v>0</v>
      </c>
      <c r="O5853" s="29" t="s">
        <v>47</v>
      </c>
      <c r="P5853" s="33" t="s">
        <v>822</v>
      </c>
      <c r="Q5853" s="33" t="s">
        <v>48</v>
      </c>
      <c r="R5853" s="80" t="s">
        <v>138</v>
      </c>
      <c r="S5853" s="81" t="s">
        <v>139</v>
      </c>
      <c r="T5853" s="81" t="s">
        <v>51</v>
      </c>
      <c r="U5853" s="82" t="s">
        <v>353</v>
      </c>
      <c r="V5853" s="83">
        <v>1</v>
      </c>
      <c r="W5853" s="89">
        <v>1573.0000000000002</v>
      </c>
      <c r="X5853" s="85">
        <v>0</v>
      </c>
      <c r="Y5853" s="86">
        <v>4</v>
      </c>
      <c r="Z5853" s="82">
        <v>4</v>
      </c>
      <c r="AA5853" s="87">
        <v>1</v>
      </c>
      <c r="AB5853" s="83">
        <v>0</v>
      </c>
      <c r="AC5853" s="89">
        <v>0</v>
      </c>
      <c r="AD5853" s="90">
        <v>43623</v>
      </c>
      <c r="AE5853" s="90">
        <v>43635</v>
      </c>
      <c r="AF5853" s="82">
        <v>8</v>
      </c>
      <c r="AG5853" s="84" t="s">
        <v>3648</v>
      </c>
      <c r="AH5853" s="83">
        <v>0</v>
      </c>
      <c r="AI5853" s="89">
        <v>0</v>
      </c>
      <c r="AJ5853" s="89">
        <v>0</v>
      </c>
      <c r="AK5853" s="60" t="str">
        <f>+IF(Tabla1[[#This Row],[REQUEST_TY]]="SR MANTENIMIENTO CORRECTIVO", "EMERGENCIA", "OTROS")</f>
        <v>OTROS</v>
      </c>
      <c r="AL5853" s="6" t="str">
        <f>+_xlfn.IFS(Tabla1[[#This Row],[Veces obj]]&lt;=1,"0-1",Tabla1[[#This Row],[Veces obj]]&lt;=2,"1-2",Tabla1[[#This Row],[Veces obj]]&lt;=3,"2-3",TRUE,"&gt;3")</f>
        <v>0-1</v>
      </c>
      <c r="AM5853" s="60" t="str">
        <f>+_xlfn.IFS(MONTH(Tabla1[[#This Row],[MES]])&lt;=3,"Q1",MONTH(Tabla1[[#This Row],[MES]])&lt;=6,"Q2",MONTH(Tabla1[[#This Row],[MES]])&lt;=9,"Q3",TRUE,"Q4")</f>
        <v>Q2</v>
      </c>
      <c r="AN5853" s="15" t="str">
        <f>+IFERROR(VLOOKUP(Tabla1[[#This Row],[CUENTA]],CTAS[],2,0),"OTROS")</f>
        <v>OTROS</v>
      </c>
      <c r="AP5853" s="15" t="str">
        <f>+IFERROR(VLOOKUP(Tabla1[[#This Row],[EMPLEADO]],IS[],3,0),"OTROS")</f>
        <v>OTROS</v>
      </c>
      <c r="AQ5853" s="15" t="str">
        <f>+IFERROR(VLOOKUP(Tabla1[[#This Row],[EMPLEADO]],IS[[NÓMINA]:[INGENIERO]],2,0),"OTROS")</f>
        <v>OTROS</v>
      </c>
    </row>
    <row r="5854" spans="1:43" x14ac:dyDescent="0.25">
      <c r="A5854" s="28" t="s">
        <v>14528</v>
      </c>
      <c r="B5854" s="29">
        <v>1</v>
      </c>
      <c r="C5854" s="29" t="s">
        <v>16111</v>
      </c>
      <c r="D5854" s="30" t="s">
        <v>38</v>
      </c>
      <c r="E5854" s="31" t="s">
        <v>275</v>
      </c>
      <c r="F5854" s="31" t="s">
        <v>16112</v>
      </c>
      <c r="G5854" s="88" t="s">
        <v>6795</v>
      </c>
      <c r="H5854" s="29" t="s">
        <v>1063</v>
      </c>
      <c r="I5854" s="32" t="s">
        <v>43</v>
      </c>
      <c r="J5854" s="29" t="s">
        <v>8</v>
      </c>
      <c r="K5854" s="33" t="s">
        <v>385</v>
      </c>
      <c r="L5854" s="33" t="s">
        <v>386</v>
      </c>
      <c r="M5854" s="29" t="s">
        <v>387</v>
      </c>
      <c r="N5854" s="29">
        <v>0</v>
      </c>
      <c r="O5854" s="29" t="s">
        <v>47</v>
      </c>
      <c r="P5854" s="33">
        <v>6</v>
      </c>
      <c r="Q5854" s="33" t="s">
        <v>207</v>
      </c>
      <c r="R5854" s="80" t="s">
        <v>95</v>
      </c>
      <c r="S5854" s="81" t="s">
        <v>64</v>
      </c>
      <c r="T5854" s="81" t="s">
        <v>51</v>
      </c>
      <c r="U5854" s="82" t="s">
        <v>209</v>
      </c>
      <c r="V5854" s="83">
        <v>0</v>
      </c>
      <c r="W5854" s="89">
        <v>0</v>
      </c>
      <c r="X5854" s="85">
        <v>1</v>
      </c>
      <c r="Y5854" s="86">
        <v>1.17</v>
      </c>
      <c r="Z5854" s="82">
        <v>5</v>
      </c>
      <c r="AA5854" s="87">
        <v>0.23399999999999999</v>
      </c>
      <c r="AB5854" s="83">
        <v>0</v>
      </c>
      <c r="AC5854" s="89">
        <v>0</v>
      </c>
      <c r="AD5854" s="90">
        <v>43635</v>
      </c>
      <c r="AE5854" s="90">
        <v>43635</v>
      </c>
      <c r="AF5854" s="82">
        <v>0</v>
      </c>
      <c r="AG5854" s="84" t="s">
        <v>53</v>
      </c>
      <c r="AH5854" s="83">
        <v>0</v>
      </c>
      <c r="AI5854" s="89">
        <v>0</v>
      </c>
      <c r="AJ5854" s="89">
        <v>0</v>
      </c>
      <c r="AK5854" s="60" t="str">
        <f>+IF(Tabla1[[#This Row],[REQUEST_TY]]="SR MANTENIMIENTO CORRECTIVO", "EMERGENCIA", "OTROS")</f>
        <v>EMERGENCIA</v>
      </c>
      <c r="AL5854" s="6" t="str">
        <f>+_xlfn.IFS(Tabla1[[#This Row],[Veces obj]]&lt;=1,"0-1",Tabla1[[#This Row],[Veces obj]]&lt;=2,"1-2",Tabla1[[#This Row],[Veces obj]]&lt;=3,"2-3",TRUE,"&gt;3")</f>
        <v>0-1</v>
      </c>
      <c r="AM5854" s="60" t="str">
        <f>+_xlfn.IFS(MONTH(Tabla1[[#This Row],[MES]])&lt;=3,"Q1",MONTH(Tabla1[[#This Row],[MES]])&lt;=6,"Q2",MONTH(Tabla1[[#This Row],[MES]])&lt;=9,"Q3",TRUE,"Q4")</f>
        <v>Q2</v>
      </c>
      <c r="AN5854" s="15" t="str">
        <f>+IFERROR(VLOOKUP(Tabla1[[#This Row],[CUENTA]],CTAS[],2,0),"OTROS")</f>
        <v>OTROS</v>
      </c>
      <c r="AP5854" s="15" t="str">
        <f>+IFERROR(VLOOKUP(Tabla1[[#This Row],[EMPLEADO]],IS[],3,0),"OTROS")</f>
        <v>OTROS</v>
      </c>
      <c r="AQ5854" s="15" t="str">
        <f>+IFERROR(VLOOKUP(Tabla1[[#This Row],[EMPLEADO]],IS[[NÓMINA]:[INGENIERO]],2,0),"OTROS")</f>
        <v>OTROS</v>
      </c>
    </row>
    <row r="5855" spans="1:43" x14ac:dyDescent="0.25">
      <c r="A5855" s="28" t="s">
        <v>14528</v>
      </c>
      <c r="B5855" s="29">
        <v>1</v>
      </c>
      <c r="C5855" s="29" t="s">
        <v>16113</v>
      </c>
      <c r="D5855" s="30" t="s">
        <v>38</v>
      </c>
      <c r="E5855" s="31" t="s">
        <v>76</v>
      </c>
      <c r="F5855" s="31" t="s">
        <v>16114</v>
      </c>
      <c r="G5855" s="88" t="s">
        <v>973</v>
      </c>
      <c r="H5855" s="29" t="s">
        <v>204</v>
      </c>
      <c r="I5855" s="32" t="s">
        <v>43</v>
      </c>
      <c r="J5855" s="29" t="s">
        <v>8</v>
      </c>
      <c r="K5855" s="33" t="s">
        <v>71</v>
      </c>
      <c r="L5855" s="33" t="s">
        <v>569</v>
      </c>
      <c r="M5855" s="29" t="s">
        <v>570</v>
      </c>
      <c r="N5855" s="29">
        <v>0</v>
      </c>
      <c r="O5855" s="29" t="s">
        <v>47</v>
      </c>
      <c r="P5855" s="33">
        <v>7</v>
      </c>
      <c r="Q5855" s="33" t="s">
        <v>194</v>
      </c>
      <c r="R5855" s="80" t="s">
        <v>63</v>
      </c>
      <c r="S5855" s="81" t="s">
        <v>64</v>
      </c>
      <c r="T5855" s="81" t="s">
        <v>51</v>
      </c>
      <c r="U5855" s="82" t="s">
        <v>195</v>
      </c>
      <c r="V5855" s="83">
        <v>0.6</v>
      </c>
      <c r="W5855" s="89">
        <v>819</v>
      </c>
      <c r="X5855" s="85">
        <v>1</v>
      </c>
      <c r="Y5855" s="86">
        <v>2.95</v>
      </c>
      <c r="Z5855" s="82">
        <v>5</v>
      </c>
      <c r="AA5855" s="87">
        <v>0.59000000000000008</v>
      </c>
      <c r="AB5855" s="83">
        <v>0</v>
      </c>
      <c r="AC5855" s="89">
        <v>0</v>
      </c>
      <c r="AD5855" s="90">
        <v>43635</v>
      </c>
      <c r="AE5855" s="90">
        <v>43635</v>
      </c>
      <c r="AF5855" s="82">
        <v>0</v>
      </c>
      <c r="AG5855" s="84" t="s">
        <v>53</v>
      </c>
      <c r="AH5855" s="83">
        <v>0</v>
      </c>
      <c r="AI5855" s="89">
        <v>0</v>
      </c>
      <c r="AJ5855" s="89">
        <v>0</v>
      </c>
      <c r="AK5855" s="60" t="str">
        <f>+IF(Tabla1[[#This Row],[REQUEST_TY]]="SR MANTENIMIENTO CORRECTIVO", "EMERGENCIA", "OTROS")</f>
        <v>EMERGENCIA</v>
      </c>
      <c r="AL5855" s="6" t="str">
        <f>+_xlfn.IFS(Tabla1[[#This Row],[Veces obj]]&lt;=1,"0-1",Tabla1[[#This Row],[Veces obj]]&lt;=2,"1-2",Tabla1[[#This Row],[Veces obj]]&lt;=3,"2-3",TRUE,"&gt;3")</f>
        <v>0-1</v>
      </c>
      <c r="AM5855" s="60" t="str">
        <f>+_xlfn.IFS(MONTH(Tabla1[[#This Row],[MES]])&lt;=3,"Q1",MONTH(Tabla1[[#This Row],[MES]])&lt;=6,"Q2",MONTH(Tabla1[[#This Row],[MES]])&lt;=9,"Q3",TRUE,"Q4")</f>
        <v>Q2</v>
      </c>
      <c r="AN5855" s="15" t="str">
        <f>+IFERROR(VLOOKUP(Tabla1[[#This Row],[CUENTA]],CTAS[],2,0),"OTROS")</f>
        <v>OTROS</v>
      </c>
      <c r="AP5855" s="15" t="str">
        <f>+IFERROR(VLOOKUP(Tabla1[[#This Row],[EMPLEADO]],IS[],3,0),"OTROS")</f>
        <v>OTROS</v>
      </c>
      <c r="AQ5855" s="15" t="str">
        <f>+IFERROR(VLOOKUP(Tabla1[[#This Row],[EMPLEADO]],IS[[NÓMINA]:[INGENIERO]],2,0),"OTROS")</f>
        <v>OTROS</v>
      </c>
    </row>
    <row r="5856" spans="1:43" x14ac:dyDescent="0.25">
      <c r="A5856" s="28" t="s">
        <v>14528</v>
      </c>
      <c r="B5856" s="29">
        <v>1</v>
      </c>
      <c r="C5856" s="29" t="s">
        <v>16115</v>
      </c>
      <c r="D5856" s="30" t="s">
        <v>38</v>
      </c>
      <c r="E5856" s="31" t="s">
        <v>320</v>
      </c>
      <c r="F5856" s="31" t="s">
        <v>16116</v>
      </c>
      <c r="G5856" s="88" t="s">
        <v>16117</v>
      </c>
      <c r="H5856" s="29" t="s">
        <v>8227</v>
      </c>
      <c r="I5856" s="32" t="s">
        <v>43</v>
      </c>
      <c r="J5856" s="29" t="s">
        <v>8</v>
      </c>
      <c r="K5856" s="33" t="s">
        <v>528</v>
      </c>
      <c r="L5856" s="33" t="s">
        <v>8228</v>
      </c>
      <c r="M5856" s="29" t="s">
        <v>8229</v>
      </c>
      <c r="N5856" s="29">
        <v>1</v>
      </c>
      <c r="O5856" s="29" t="s">
        <v>47</v>
      </c>
      <c r="P5856" s="33">
        <v>55</v>
      </c>
      <c r="Q5856" s="33" t="s">
        <v>82</v>
      </c>
      <c r="R5856" s="80" t="s">
        <v>49</v>
      </c>
      <c r="S5856" s="81" t="s">
        <v>50</v>
      </c>
      <c r="T5856" s="81" t="s">
        <v>51</v>
      </c>
      <c r="U5856" s="82" t="s">
        <v>120</v>
      </c>
      <c r="V5856" s="83">
        <v>0.8</v>
      </c>
      <c r="W5856" s="89">
        <v>0</v>
      </c>
      <c r="X5856" s="85">
        <v>1</v>
      </c>
      <c r="Y5856" s="86">
        <v>0.95</v>
      </c>
      <c r="Z5856" s="82">
        <v>5</v>
      </c>
      <c r="AA5856" s="87">
        <v>0.19</v>
      </c>
      <c r="AB5856" s="83">
        <v>0</v>
      </c>
      <c r="AC5856" s="89">
        <v>0</v>
      </c>
      <c r="AD5856" s="90">
        <v>43635</v>
      </c>
      <c r="AE5856" s="90">
        <v>43635</v>
      </c>
      <c r="AF5856" s="82">
        <v>0</v>
      </c>
      <c r="AG5856" s="84" t="s">
        <v>53</v>
      </c>
      <c r="AH5856" s="83">
        <v>0</v>
      </c>
      <c r="AI5856" s="89">
        <v>0</v>
      </c>
      <c r="AJ5856" s="89">
        <v>0</v>
      </c>
      <c r="AK5856" s="60" t="str">
        <f>+IF(Tabla1[[#This Row],[REQUEST_TY]]="SR MANTENIMIENTO CORRECTIVO", "EMERGENCIA", "OTROS")</f>
        <v>EMERGENCIA</v>
      </c>
      <c r="AL5856" s="6" t="str">
        <f>+_xlfn.IFS(Tabla1[[#This Row],[Veces obj]]&lt;=1,"0-1",Tabla1[[#This Row],[Veces obj]]&lt;=2,"1-2",Tabla1[[#This Row],[Veces obj]]&lt;=3,"2-3",TRUE,"&gt;3")</f>
        <v>0-1</v>
      </c>
      <c r="AM5856" s="60" t="str">
        <f>+_xlfn.IFS(MONTH(Tabla1[[#This Row],[MES]])&lt;=3,"Q1",MONTH(Tabla1[[#This Row],[MES]])&lt;=6,"Q2",MONTH(Tabla1[[#This Row],[MES]])&lt;=9,"Q3",TRUE,"Q4")</f>
        <v>Q2</v>
      </c>
      <c r="AN5856" s="15" t="str">
        <f>+IFERROR(VLOOKUP(Tabla1[[#This Row],[CUENTA]],CTAS[],2,0),"OTROS")</f>
        <v>OTROS</v>
      </c>
      <c r="AP5856" s="15" t="str">
        <f>+IFERROR(VLOOKUP(Tabla1[[#This Row],[EMPLEADO]],IS[],3,0),"OTROS")</f>
        <v>OTROS</v>
      </c>
      <c r="AQ5856" s="15" t="str">
        <f>+IFERROR(VLOOKUP(Tabla1[[#This Row],[EMPLEADO]],IS[[NÓMINA]:[INGENIERO]],2,0),"OTROS")</f>
        <v>OTROS</v>
      </c>
    </row>
    <row r="5857" spans="1:43" x14ac:dyDescent="0.25">
      <c r="A5857" s="28" t="s">
        <v>14528</v>
      </c>
      <c r="B5857" s="29">
        <v>1</v>
      </c>
      <c r="C5857" s="29" t="s">
        <v>16118</v>
      </c>
      <c r="D5857" s="30" t="s">
        <v>38</v>
      </c>
      <c r="E5857" s="31" t="s">
        <v>558</v>
      </c>
      <c r="F5857" s="31" t="s">
        <v>16119</v>
      </c>
      <c r="G5857" s="88" t="s">
        <v>5344</v>
      </c>
      <c r="H5857" s="29" t="s">
        <v>297</v>
      </c>
      <c r="I5857" s="32" t="s">
        <v>43</v>
      </c>
      <c r="J5857" s="29" t="s">
        <v>8</v>
      </c>
      <c r="K5857" s="33" t="s">
        <v>71</v>
      </c>
      <c r="L5857" s="33" t="s">
        <v>510</v>
      </c>
      <c r="M5857" s="29" t="s">
        <v>94</v>
      </c>
      <c r="N5857" s="29">
        <v>0</v>
      </c>
      <c r="O5857" s="29" t="s">
        <v>47</v>
      </c>
      <c r="P5857" s="33">
        <v>21</v>
      </c>
      <c r="Q5857" s="33" t="s">
        <v>62</v>
      </c>
      <c r="R5857" s="80" t="s">
        <v>95</v>
      </c>
      <c r="S5857" s="81" t="s">
        <v>64</v>
      </c>
      <c r="T5857" s="81" t="s">
        <v>51</v>
      </c>
      <c r="U5857" s="82" t="s">
        <v>65</v>
      </c>
      <c r="V5857" s="83">
        <v>0.8</v>
      </c>
      <c r="W5857" s="89">
        <v>1092</v>
      </c>
      <c r="X5857" s="85">
        <v>1</v>
      </c>
      <c r="Y5857" s="86">
        <v>1.93</v>
      </c>
      <c r="Z5857" s="82">
        <v>5</v>
      </c>
      <c r="AA5857" s="87">
        <v>0.38600000000000001</v>
      </c>
      <c r="AB5857" s="83">
        <v>0</v>
      </c>
      <c r="AC5857" s="89">
        <v>0</v>
      </c>
      <c r="AD5857" s="90">
        <v>43635</v>
      </c>
      <c r="AE5857" s="90">
        <v>43635</v>
      </c>
      <c r="AF5857" s="82">
        <v>0</v>
      </c>
      <c r="AG5857" s="84" t="s">
        <v>53</v>
      </c>
      <c r="AH5857" s="83">
        <v>0</v>
      </c>
      <c r="AI5857" s="89">
        <v>0</v>
      </c>
      <c r="AJ5857" s="89">
        <v>0</v>
      </c>
      <c r="AK5857" s="60" t="str">
        <f>+IF(Tabla1[[#This Row],[REQUEST_TY]]="SR MANTENIMIENTO CORRECTIVO", "EMERGENCIA", "OTROS")</f>
        <v>EMERGENCIA</v>
      </c>
      <c r="AL5857" s="6" t="str">
        <f>+_xlfn.IFS(Tabla1[[#This Row],[Veces obj]]&lt;=1,"0-1",Tabla1[[#This Row],[Veces obj]]&lt;=2,"1-2",Tabla1[[#This Row],[Veces obj]]&lt;=3,"2-3",TRUE,"&gt;3")</f>
        <v>0-1</v>
      </c>
      <c r="AM5857" s="60" t="str">
        <f>+_xlfn.IFS(MONTH(Tabla1[[#This Row],[MES]])&lt;=3,"Q1",MONTH(Tabla1[[#This Row],[MES]])&lt;=6,"Q2",MONTH(Tabla1[[#This Row],[MES]])&lt;=9,"Q3",TRUE,"Q4")</f>
        <v>Q2</v>
      </c>
      <c r="AN5857" s="15" t="str">
        <f>+IFERROR(VLOOKUP(Tabla1[[#This Row],[CUENTA]],CTAS[],2,0),"OTROS")</f>
        <v>OTROS</v>
      </c>
      <c r="AP5857" s="15" t="str">
        <f>+IFERROR(VLOOKUP(Tabla1[[#This Row],[EMPLEADO]],IS[],3,0),"OTROS")</f>
        <v>JUAREZ</v>
      </c>
      <c r="AQ5857" s="15" t="str">
        <f>+IFERROR(VLOOKUP(Tabla1[[#This Row],[EMPLEADO]],IS[[NÓMINA]:[INGENIERO]],2,0),"OTROS")</f>
        <v>ALFREDO TORRES</v>
      </c>
    </row>
    <row r="5858" spans="1:43" x14ac:dyDescent="0.25">
      <c r="A5858" s="28" t="s">
        <v>14528</v>
      </c>
      <c r="B5858" s="29">
        <v>1</v>
      </c>
      <c r="C5858" s="29" t="s">
        <v>16120</v>
      </c>
      <c r="D5858" s="30" t="s">
        <v>38</v>
      </c>
      <c r="E5858" s="31" t="s">
        <v>39</v>
      </c>
      <c r="F5858" s="31" t="s">
        <v>16121</v>
      </c>
      <c r="G5858" s="88" t="s">
        <v>16122</v>
      </c>
      <c r="H5858" s="29" t="s">
        <v>8581</v>
      </c>
      <c r="I5858" s="32" t="s">
        <v>43</v>
      </c>
      <c r="J5858" s="29" t="s">
        <v>8</v>
      </c>
      <c r="K5858" s="33" t="s">
        <v>254</v>
      </c>
      <c r="L5858" s="33" t="s">
        <v>4357</v>
      </c>
      <c r="M5858" s="29" t="s">
        <v>473</v>
      </c>
      <c r="N5858" s="29">
        <v>0</v>
      </c>
      <c r="O5858" s="29" t="s">
        <v>47</v>
      </c>
      <c r="P5858" s="33">
        <v>366</v>
      </c>
      <c r="Q5858" s="33" t="s">
        <v>48</v>
      </c>
      <c r="R5858" s="80" t="s">
        <v>49</v>
      </c>
      <c r="S5858" s="81" t="s">
        <v>50</v>
      </c>
      <c r="T5858" s="81" t="s">
        <v>51</v>
      </c>
      <c r="U5858" s="82" t="s">
        <v>52</v>
      </c>
      <c r="V5858" s="83">
        <v>1.05</v>
      </c>
      <c r="W5858" s="89">
        <v>750.75000000000011</v>
      </c>
      <c r="X5858" s="85">
        <v>1</v>
      </c>
      <c r="Y5858" s="86">
        <v>2.83</v>
      </c>
      <c r="Z5858" s="82">
        <v>5</v>
      </c>
      <c r="AA5858" s="87">
        <v>0.56600000000000006</v>
      </c>
      <c r="AB5858" s="83">
        <v>0</v>
      </c>
      <c r="AC5858" s="89">
        <v>0</v>
      </c>
      <c r="AD5858" s="90">
        <v>43635</v>
      </c>
      <c r="AE5858" s="90">
        <v>43635</v>
      </c>
      <c r="AF5858" s="82">
        <v>0</v>
      </c>
      <c r="AG5858" s="84" t="s">
        <v>53</v>
      </c>
      <c r="AH5858" s="83">
        <v>0</v>
      </c>
      <c r="AI5858" s="89">
        <v>0</v>
      </c>
      <c r="AJ5858" s="89">
        <v>0</v>
      </c>
      <c r="AK5858" s="60" t="str">
        <f>+IF(Tabla1[[#This Row],[REQUEST_TY]]="SR MANTENIMIENTO CORRECTIVO", "EMERGENCIA", "OTROS")</f>
        <v>EMERGENCIA</v>
      </c>
      <c r="AL5858" s="6" t="str">
        <f>+_xlfn.IFS(Tabla1[[#This Row],[Veces obj]]&lt;=1,"0-1",Tabla1[[#This Row],[Veces obj]]&lt;=2,"1-2",Tabla1[[#This Row],[Veces obj]]&lt;=3,"2-3",TRUE,"&gt;3")</f>
        <v>0-1</v>
      </c>
      <c r="AM5858" s="60" t="str">
        <f>+_xlfn.IFS(MONTH(Tabla1[[#This Row],[MES]])&lt;=3,"Q1",MONTH(Tabla1[[#This Row],[MES]])&lt;=6,"Q2",MONTH(Tabla1[[#This Row],[MES]])&lt;=9,"Q3",TRUE,"Q4")</f>
        <v>Q2</v>
      </c>
      <c r="AN5858" s="15" t="str">
        <f>+IFERROR(VLOOKUP(Tabla1[[#This Row],[CUENTA]],CTAS[],2,0),"OTROS")</f>
        <v>OTROS</v>
      </c>
      <c r="AP5858" s="15" t="str">
        <f>+IFERROR(VLOOKUP(Tabla1[[#This Row],[EMPLEADO]],IS[],3,0),"OTROS")</f>
        <v>OTROS</v>
      </c>
      <c r="AQ5858" s="15" t="str">
        <f>+IFERROR(VLOOKUP(Tabla1[[#This Row],[EMPLEADO]],IS[[NÓMINA]:[INGENIERO]],2,0),"OTROS")</f>
        <v>OTROS</v>
      </c>
    </row>
    <row r="5859" spans="1:43" x14ac:dyDescent="0.25">
      <c r="A5859" s="28" t="s">
        <v>14528</v>
      </c>
      <c r="B5859" s="29">
        <v>1</v>
      </c>
      <c r="C5859" s="29" t="s">
        <v>16123</v>
      </c>
      <c r="D5859" s="30" t="s">
        <v>38</v>
      </c>
      <c r="E5859" s="31" t="s">
        <v>725</v>
      </c>
      <c r="F5859" s="31" t="s">
        <v>16124</v>
      </c>
      <c r="G5859" s="88" t="s">
        <v>2254</v>
      </c>
      <c r="H5859" s="29" t="s">
        <v>740</v>
      </c>
      <c r="I5859" s="32" t="s">
        <v>43</v>
      </c>
      <c r="J5859" s="29" t="s">
        <v>8</v>
      </c>
      <c r="K5859" s="33" t="s">
        <v>102</v>
      </c>
      <c r="L5859" s="33" t="s">
        <v>2255</v>
      </c>
      <c r="M5859" s="29" t="s">
        <v>654</v>
      </c>
      <c r="N5859" s="29">
        <v>0</v>
      </c>
      <c r="O5859" s="29" t="s">
        <v>47</v>
      </c>
      <c r="P5859" s="33">
        <v>11</v>
      </c>
      <c r="Q5859" s="33" t="s">
        <v>194</v>
      </c>
      <c r="R5859" s="80" t="s">
        <v>223</v>
      </c>
      <c r="S5859" s="81" t="s">
        <v>139</v>
      </c>
      <c r="T5859" s="81" t="s">
        <v>51</v>
      </c>
      <c r="U5859" s="82" t="s">
        <v>224</v>
      </c>
      <c r="V5859" s="83">
        <v>0.8</v>
      </c>
      <c r="W5859" s="89">
        <v>1258.4000000000003</v>
      </c>
      <c r="X5859" s="85">
        <v>1</v>
      </c>
      <c r="Y5859" s="86">
        <v>6.05</v>
      </c>
      <c r="Z5859" s="82">
        <v>4</v>
      </c>
      <c r="AA5859" s="87">
        <v>1.5125</v>
      </c>
      <c r="AB5859" s="83">
        <v>0.12812499999999999</v>
      </c>
      <c r="AC5859" s="89">
        <v>-201.54062500000001</v>
      </c>
      <c r="AD5859" s="90">
        <v>43635</v>
      </c>
      <c r="AE5859" s="90">
        <v>43635</v>
      </c>
      <c r="AF5859" s="82">
        <v>0</v>
      </c>
      <c r="AG5859" s="84" t="s">
        <v>53</v>
      </c>
      <c r="AH5859" s="83">
        <v>0</v>
      </c>
      <c r="AI5859" s="89">
        <v>0</v>
      </c>
      <c r="AJ5859" s="89">
        <v>0</v>
      </c>
      <c r="AK5859" s="60" t="str">
        <f>+IF(Tabla1[[#This Row],[REQUEST_TY]]="SR MANTENIMIENTO CORRECTIVO", "EMERGENCIA", "OTROS")</f>
        <v>EMERGENCIA</v>
      </c>
      <c r="AL5859" s="6" t="str">
        <f>+_xlfn.IFS(Tabla1[[#This Row],[Veces obj]]&lt;=1,"0-1",Tabla1[[#This Row],[Veces obj]]&lt;=2,"1-2",Tabla1[[#This Row],[Veces obj]]&lt;=3,"2-3",TRUE,"&gt;3")</f>
        <v>1-2</v>
      </c>
      <c r="AM5859" s="60" t="str">
        <f>+_xlfn.IFS(MONTH(Tabla1[[#This Row],[MES]])&lt;=3,"Q1",MONTH(Tabla1[[#This Row],[MES]])&lt;=6,"Q2",MONTH(Tabla1[[#This Row],[MES]])&lt;=9,"Q3",TRUE,"Q4")</f>
        <v>Q2</v>
      </c>
      <c r="AN5859" s="15" t="str">
        <f>+IFERROR(VLOOKUP(Tabla1[[#This Row],[CUENTA]],CTAS[],2,0),"OTROS")</f>
        <v>OTROS</v>
      </c>
      <c r="AP5859" s="15" t="str">
        <f>+IFERROR(VLOOKUP(Tabla1[[#This Row],[EMPLEADO]],IS[],3,0),"OTROS")</f>
        <v>OTROS</v>
      </c>
      <c r="AQ5859" s="15" t="str">
        <f>+IFERROR(VLOOKUP(Tabla1[[#This Row],[EMPLEADO]],IS[[NÓMINA]:[INGENIERO]],2,0),"OTROS")</f>
        <v>OTROS</v>
      </c>
    </row>
    <row r="5860" spans="1:43" x14ac:dyDescent="0.25">
      <c r="A5860" s="28" t="s">
        <v>14528</v>
      </c>
      <c r="B5860" s="29">
        <v>1</v>
      </c>
      <c r="C5860" s="29" t="s">
        <v>16125</v>
      </c>
      <c r="D5860" s="30" t="s">
        <v>38</v>
      </c>
      <c r="E5860" s="31" t="s">
        <v>275</v>
      </c>
      <c r="F5860" s="31" t="s">
        <v>16126</v>
      </c>
      <c r="G5860" s="88" t="s">
        <v>14153</v>
      </c>
      <c r="H5860" s="29" t="s">
        <v>79</v>
      </c>
      <c r="I5860" s="32" t="s">
        <v>43</v>
      </c>
      <c r="J5860" s="29" t="s">
        <v>8</v>
      </c>
      <c r="K5860" s="33" t="s">
        <v>1296</v>
      </c>
      <c r="L5860" s="33" t="s">
        <v>1297</v>
      </c>
      <c r="M5860" s="29" t="s">
        <v>1298</v>
      </c>
      <c r="N5860" s="29">
        <v>0</v>
      </c>
      <c r="O5860" s="29" t="s">
        <v>47</v>
      </c>
      <c r="P5860" s="33">
        <v>25</v>
      </c>
      <c r="Q5860" s="33" t="s">
        <v>62</v>
      </c>
      <c r="R5860" s="80" t="s">
        <v>95</v>
      </c>
      <c r="S5860" s="81" t="s">
        <v>64</v>
      </c>
      <c r="T5860" s="81" t="s">
        <v>51</v>
      </c>
      <c r="U5860" s="82" t="s">
        <v>65</v>
      </c>
      <c r="V5860" s="83">
        <v>0.8</v>
      </c>
      <c r="W5860" s="89">
        <v>1092</v>
      </c>
      <c r="X5860" s="85">
        <v>1</v>
      </c>
      <c r="Y5860" s="86">
        <v>2.13</v>
      </c>
      <c r="Z5860" s="82">
        <v>5</v>
      </c>
      <c r="AA5860" s="87">
        <v>0.42599999999999999</v>
      </c>
      <c r="AB5860" s="83">
        <v>0</v>
      </c>
      <c r="AC5860" s="89">
        <v>0</v>
      </c>
      <c r="AD5860" s="90">
        <v>43634</v>
      </c>
      <c r="AE5860" s="90">
        <v>43635</v>
      </c>
      <c r="AF5860" s="82">
        <v>1</v>
      </c>
      <c r="AG5860" s="84" t="s">
        <v>53</v>
      </c>
      <c r="AH5860" s="83">
        <v>0</v>
      </c>
      <c r="AI5860" s="89">
        <v>0</v>
      </c>
      <c r="AJ5860" s="89">
        <v>0</v>
      </c>
      <c r="AK5860" s="60" t="str">
        <f>+IF(Tabla1[[#This Row],[REQUEST_TY]]="SR MANTENIMIENTO CORRECTIVO", "EMERGENCIA", "OTROS")</f>
        <v>EMERGENCIA</v>
      </c>
      <c r="AL5860" s="6" t="str">
        <f>+_xlfn.IFS(Tabla1[[#This Row],[Veces obj]]&lt;=1,"0-1",Tabla1[[#This Row],[Veces obj]]&lt;=2,"1-2",Tabla1[[#This Row],[Veces obj]]&lt;=3,"2-3",TRUE,"&gt;3")</f>
        <v>0-1</v>
      </c>
      <c r="AM5860" s="60" t="str">
        <f>+_xlfn.IFS(MONTH(Tabla1[[#This Row],[MES]])&lt;=3,"Q1",MONTH(Tabla1[[#This Row],[MES]])&lt;=6,"Q2",MONTH(Tabla1[[#This Row],[MES]])&lt;=9,"Q3",TRUE,"Q4")</f>
        <v>Q2</v>
      </c>
      <c r="AN5860" s="15" t="str">
        <f>+IFERROR(VLOOKUP(Tabla1[[#This Row],[CUENTA]],CTAS[],2,0),"OTROS")</f>
        <v>OTROS</v>
      </c>
      <c r="AP5860" s="15" t="str">
        <f>+IFERROR(VLOOKUP(Tabla1[[#This Row],[EMPLEADO]],IS[],3,0),"OTROS")</f>
        <v>OTROS</v>
      </c>
      <c r="AQ5860" s="15" t="str">
        <f>+IFERROR(VLOOKUP(Tabla1[[#This Row],[EMPLEADO]],IS[[NÓMINA]:[INGENIERO]],2,0),"OTROS")</f>
        <v>OTROS</v>
      </c>
    </row>
    <row r="5861" spans="1:43" x14ac:dyDescent="0.25">
      <c r="A5861" s="28" t="s">
        <v>14528</v>
      </c>
      <c r="B5861" s="29">
        <v>1</v>
      </c>
      <c r="C5861" s="29" t="s">
        <v>16127</v>
      </c>
      <c r="D5861" s="30" t="s">
        <v>38</v>
      </c>
      <c r="E5861" s="31" t="s">
        <v>176</v>
      </c>
      <c r="F5861" s="31" t="s">
        <v>16128</v>
      </c>
      <c r="G5861" s="88" t="s">
        <v>11933</v>
      </c>
      <c r="H5861" s="29" t="s">
        <v>679</v>
      </c>
      <c r="I5861" s="32" t="s">
        <v>43</v>
      </c>
      <c r="J5861" s="29" t="s">
        <v>8</v>
      </c>
      <c r="K5861" s="33" t="s">
        <v>338</v>
      </c>
      <c r="L5861" s="33" t="s">
        <v>8569</v>
      </c>
      <c r="M5861" s="29" t="s">
        <v>316</v>
      </c>
      <c r="N5861" s="29">
        <v>0</v>
      </c>
      <c r="O5861" s="29" t="s">
        <v>47</v>
      </c>
      <c r="P5861" s="33">
        <v>54</v>
      </c>
      <c r="Q5861" s="33" t="s">
        <v>82</v>
      </c>
      <c r="R5861" s="80" t="s">
        <v>49</v>
      </c>
      <c r="S5861" s="81" t="s">
        <v>50</v>
      </c>
      <c r="T5861" s="81" t="s">
        <v>51</v>
      </c>
      <c r="U5861" s="82" t="s">
        <v>120</v>
      </c>
      <c r="V5861" s="83">
        <v>0.8</v>
      </c>
      <c r="W5861" s="89">
        <v>572.00000000000011</v>
      </c>
      <c r="X5861" s="85">
        <v>1</v>
      </c>
      <c r="Y5861" s="86">
        <v>2.52</v>
      </c>
      <c r="Z5861" s="82">
        <v>5</v>
      </c>
      <c r="AA5861" s="87">
        <v>0.504</v>
      </c>
      <c r="AB5861" s="83">
        <v>0</v>
      </c>
      <c r="AC5861" s="89">
        <v>0</v>
      </c>
      <c r="AD5861" s="90">
        <v>43634</v>
      </c>
      <c r="AE5861" s="90">
        <v>43635</v>
      </c>
      <c r="AF5861" s="82">
        <v>1</v>
      </c>
      <c r="AG5861" s="84" t="s">
        <v>53</v>
      </c>
      <c r="AH5861" s="83">
        <v>0</v>
      </c>
      <c r="AI5861" s="89">
        <v>0</v>
      </c>
      <c r="AJ5861" s="89">
        <v>0</v>
      </c>
      <c r="AK5861" s="60" t="str">
        <f>+IF(Tabla1[[#This Row],[REQUEST_TY]]="SR MANTENIMIENTO CORRECTIVO", "EMERGENCIA", "OTROS")</f>
        <v>EMERGENCIA</v>
      </c>
      <c r="AL5861" s="6" t="str">
        <f>+_xlfn.IFS(Tabla1[[#This Row],[Veces obj]]&lt;=1,"0-1",Tabla1[[#This Row],[Veces obj]]&lt;=2,"1-2",Tabla1[[#This Row],[Veces obj]]&lt;=3,"2-3",TRUE,"&gt;3")</f>
        <v>0-1</v>
      </c>
      <c r="AM5861" s="60" t="str">
        <f>+_xlfn.IFS(MONTH(Tabla1[[#This Row],[MES]])&lt;=3,"Q1",MONTH(Tabla1[[#This Row],[MES]])&lt;=6,"Q2",MONTH(Tabla1[[#This Row],[MES]])&lt;=9,"Q3",TRUE,"Q4")</f>
        <v>Q2</v>
      </c>
      <c r="AN5861" s="15" t="str">
        <f>+IFERROR(VLOOKUP(Tabla1[[#This Row],[CUENTA]],CTAS[],2,0),"OTROS")</f>
        <v>OTROS</v>
      </c>
      <c r="AP5861" s="15" t="str">
        <f>+IFERROR(VLOOKUP(Tabla1[[#This Row],[EMPLEADO]],IS[],3,0),"OTROS")</f>
        <v>OTROS</v>
      </c>
      <c r="AQ5861" s="15" t="str">
        <f>+IFERROR(VLOOKUP(Tabla1[[#This Row],[EMPLEADO]],IS[[NÓMINA]:[INGENIERO]],2,0),"OTROS")</f>
        <v>OTROS</v>
      </c>
    </row>
    <row r="5862" spans="1:43" x14ac:dyDescent="0.25">
      <c r="A5862" s="28" t="s">
        <v>14528</v>
      </c>
      <c r="B5862" s="29">
        <v>1</v>
      </c>
      <c r="C5862" s="29" t="s">
        <v>16129</v>
      </c>
      <c r="D5862" s="30" t="s">
        <v>38</v>
      </c>
      <c r="E5862" s="31" t="s">
        <v>113</v>
      </c>
      <c r="F5862" s="31" t="s">
        <v>16130</v>
      </c>
      <c r="G5862" s="88" t="s">
        <v>16131</v>
      </c>
      <c r="H5862" s="29" t="s">
        <v>106</v>
      </c>
      <c r="I5862" s="32" t="s">
        <v>43</v>
      </c>
      <c r="J5862" s="29" t="s">
        <v>8</v>
      </c>
      <c r="K5862" s="33" t="s">
        <v>125</v>
      </c>
      <c r="L5862" s="33" t="s">
        <v>9687</v>
      </c>
      <c r="M5862" s="29" t="s">
        <v>316</v>
      </c>
      <c r="N5862" s="29">
        <v>0</v>
      </c>
      <c r="O5862" s="29" t="s">
        <v>47</v>
      </c>
      <c r="P5862" s="33">
        <v>227</v>
      </c>
      <c r="Q5862" s="33" t="s">
        <v>48</v>
      </c>
      <c r="R5862" s="80" t="s">
        <v>49</v>
      </c>
      <c r="S5862" s="81" t="s">
        <v>50</v>
      </c>
      <c r="T5862" s="81" t="s">
        <v>51</v>
      </c>
      <c r="U5862" s="82" t="s">
        <v>52</v>
      </c>
      <c r="V5862" s="83">
        <v>1.05</v>
      </c>
      <c r="W5862" s="89">
        <v>750.75000000000011</v>
      </c>
      <c r="X5862" s="85">
        <v>1</v>
      </c>
      <c r="Y5862" s="86">
        <v>2.85</v>
      </c>
      <c r="Z5862" s="82">
        <v>5</v>
      </c>
      <c r="AA5862" s="87">
        <v>0.57000000000000006</v>
      </c>
      <c r="AB5862" s="83">
        <v>0</v>
      </c>
      <c r="AC5862" s="89">
        <v>0</v>
      </c>
      <c r="AD5862" s="90">
        <v>43635</v>
      </c>
      <c r="AE5862" s="90">
        <v>43635</v>
      </c>
      <c r="AF5862" s="82">
        <v>0</v>
      </c>
      <c r="AG5862" s="84" t="s">
        <v>53</v>
      </c>
      <c r="AH5862" s="83">
        <v>0</v>
      </c>
      <c r="AI5862" s="89">
        <v>0</v>
      </c>
      <c r="AJ5862" s="89">
        <v>0</v>
      </c>
      <c r="AK5862" s="60" t="str">
        <f>+IF(Tabla1[[#This Row],[REQUEST_TY]]="SR MANTENIMIENTO CORRECTIVO", "EMERGENCIA", "OTROS")</f>
        <v>EMERGENCIA</v>
      </c>
      <c r="AL5862" s="6" t="str">
        <f>+_xlfn.IFS(Tabla1[[#This Row],[Veces obj]]&lt;=1,"0-1",Tabla1[[#This Row],[Veces obj]]&lt;=2,"1-2",Tabla1[[#This Row],[Veces obj]]&lt;=3,"2-3",TRUE,"&gt;3")</f>
        <v>0-1</v>
      </c>
      <c r="AM5862" s="60" t="str">
        <f>+_xlfn.IFS(MONTH(Tabla1[[#This Row],[MES]])&lt;=3,"Q1",MONTH(Tabla1[[#This Row],[MES]])&lt;=6,"Q2",MONTH(Tabla1[[#This Row],[MES]])&lt;=9,"Q3",TRUE,"Q4")</f>
        <v>Q2</v>
      </c>
      <c r="AN5862" s="15" t="str">
        <f>+IFERROR(VLOOKUP(Tabla1[[#This Row],[CUENTA]],CTAS[],2,0),"OTROS")</f>
        <v>OTROS</v>
      </c>
      <c r="AP5862" s="15" t="str">
        <f>+IFERROR(VLOOKUP(Tabla1[[#This Row],[EMPLEADO]],IS[],3,0),"OTROS")</f>
        <v>OTROS</v>
      </c>
      <c r="AQ5862" s="15" t="str">
        <f>+IFERROR(VLOOKUP(Tabla1[[#This Row],[EMPLEADO]],IS[[NÓMINA]:[INGENIERO]],2,0),"OTROS")</f>
        <v>OTROS</v>
      </c>
    </row>
    <row r="5863" spans="1:43" x14ac:dyDescent="0.25">
      <c r="A5863" s="28" t="s">
        <v>14528</v>
      </c>
      <c r="B5863" s="29">
        <v>1</v>
      </c>
      <c r="C5863" s="29" t="s">
        <v>16132</v>
      </c>
      <c r="D5863" s="30" t="s">
        <v>38</v>
      </c>
      <c r="E5863" s="31" t="s">
        <v>558</v>
      </c>
      <c r="F5863" s="31" t="s">
        <v>16133</v>
      </c>
      <c r="G5863" s="88" t="s">
        <v>9223</v>
      </c>
      <c r="H5863" s="29" t="s">
        <v>740</v>
      </c>
      <c r="I5863" s="32" t="s">
        <v>43</v>
      </c>
      <c r="J5863" s="29" t="s">
        <v>8</v>
      </c>
      <c r="K5863" s="33" t="s">
        <v>1236</v>
      </c>
      <c r="L5863" s="33" t="s">
        <v>2603</v>
      </c>
      <c r="M5863" s="29" t="s">
        <v>1238</v>
      </c>
      <c r="N5863" s="29">
        <v>0</v>
      </c>
      <c r="O5863" s="29" t="s">
        <v>47</v>
      </c>
      <c r="P5863" s="33">
        <v>71</v>
      </c>
      <c r="Q5863" s="33" t="s">
        <v>48</v>
      </c>
      <c r="R5863" s="80" t="s">
        <v>95</v>
      </c>
      <c r="S5863" s="81" t="s">
        <v>64</v>
      </c>
      <c r="T5863" s="81" t="s">
        <v>51</v>
      </c>
      <c r="U5863" s="82" t="s">
        <v>96</v>
      </c>
      <c r="V5863" s="83">
        <v>1.1000000000000001</v>
      </c>
      <c r="W5863" s="89">
        <v>1501.5000000000002</v>
      </c>
      <c r="X5863" s="85">
        <v>1</v>
      </c>
      <c r="Y5863" s="86">
        <v>1.5</v>
      </c>
      <c r="Z5863" s="82">
        <v>5</v>
      </c>
      <c r="AA5863" s="87">
        <v>0.3</v>
      </c>
      <c r="AB5863" s="83">
        <v>0</v>
      </c>
      <c r="AC5863" s="89">
        <v>0</v>
      </c>
      <c r="AD5863" s="90">
        <v>43635</v>
      </c>
      <c r="AE5863" s="90">
        <v>43635</v>
      </c>
      <c r="AF5863" s="82">
        <v>0</v>
      </c>
      <c r="AG5863" s="84" t="s">
        <v>53</v>
      </c>
      <c r="AH5863" s="83">
        <v>0</v>
      </c>
      <c r="AI5863" s="89">
        <v>0</v>
      </c>
      <c r="AJ5863" s="89">
        <v>0</v>
      </c>
      <c r="AK5863" s="60" t="str">
        <f>+IF(Tabla1[[#This Row],[REQUEST_TY]]="SR MANTENIMIENTO CORRECTIVO", "EMERGENCIA", "OTROS")</f>
        <v>EMERGENCIA</v>
      </c>
      <c r="AL5863" s="6" t="str">
        <f>+_xlfn.IFS(Tabla1[[#This Row],[Veces obj]]&lt;=1,"0-1",Tabla1[[#This Row],[Veces obj]]&lt;=2,"1-2",Tabla1[[#This Row],[Veces obj]]&lt;=3,"2-3",TRUE,"&gt;3")</f>
        <v>0-1</v>
      </c>
      <c r="AM5863" s="60" t="str">
        <f>+_xlfn.IFS(MONTH(Tabla1[[#This Row],[MES]])&lt;=3,"Q1",MONTH(Tabla1[[#This Row],[MES]])&lt;=6,"Q2",MONTH(Tabla1[[#This Row],[MES]])&lt;=9,"Q3",TRUE,"Q4")</f>
        <v>Q2</v>
      </c>
      <c r="AN5863" s="15" t="str">
        <f>+IFERROR(VLOOKUP(Tabla1[[#This Row],[CUENTA]],CTAS[],2,0),"OTROS")</f>
        <v>OTROS</v>
      </c>
      <c r="AP5863" s="15" t="str">
        <f>+IFERROR(VLOOKUP(Tabla1[[#This Row],[EMPLEADO]],IS[],3,0),"OTROS")</f>
        <v>OTROS</v>
      </c>
      <c r="AQ5863" s="15" t="str">
        <f>+IFERROR(VLOOKUP(Tabla1[[#This Row],[EMPLEADO]],IS[[NÓMINA]:[INGENIERO]],2,0),"OTROS")</f>
        <v>OTROS</v>
      </c>
    </row>
    <row r="5864" spans="1:43" x14ac:dyDescent="0.25">
      <c r="A5864" s="28" t="s">
        <v>14528</v>
      </c>
      <c r="B5864" s="29">
        <v>1</v>
      </c>
      <c r="C5864" s="29" t="s">
        <v>16134</v>
      </c>
      <c r="D5864" s="30" t="s">
        <v>38</v>
      </c>
      <c r="E5864" s="31" t="s">
        <v>2827</v>
      </c>
      <c r="F5864" s="31" t="s">
        <v>16135</v>
      </c>
      <c r="G5864" s="88" t="s">
        <v>9887</v>
      </c>
      <c r="H5864" s="29" t="s">
        <v>592</v>
      </c>
      <c r="I5864" s="32" t="s">
        <v>43</v>
      </c>
      <c r="J5864" s="29" t="s">
        <v>8</v>
      </c>
      <c r="K5864" s="33" t="s">
        <v>169</v>
      </c>
      <c r="L5864" s="33" t="s">
        <v>3630</v>
      </c>
      <c r="M5864" s="29" t="s">
        <v>3631</v>
      </c>
      <c r="N5864" s="29">
        <v>0</v>
      </c>
      <c r="O5864" s="29" t="s">
        <v>47</v>
      </c>
      <c r="P5864" s="33">
        <v>42</v>
      </c>
      <c r="Q5864" s="33" t="s">
        <v>82</v>
      </c>
      <c r="R5864" s="80" t="s">
        <v>138</v>
      </c>
      <c r="S5864" s="81" t="s">
        <v>139</v>
      </c>
      <c r="T5864" s="81" t="s">
        <v>208</v>
      </c>
      <c r="U5864" s="82" t="s">
        <v>140</v>
      </c>
      <c r="V5864" s="83">
        <v>1.1000000000000001</v>
      </c>
      <c r="W5864" s="89">
        <v>1730.3000000000004</v>
      </c>
      <c r="X5864" s="85">
        <v>1</v>
      </c>
      <c r="Y5864" s="86">
        <v>9.77</v>
      </c>
      <c r="Z5864" s="82">
        <v>6</v>
      </c>
      <c r="AA5864" s="87">
        <v>1.6283333333333332</v>
      </c>
      <c r="AB5864" s="83">
        <v>0.1570833333333333</v>
      </c>
      <c r="AC5864" s="89">
        <v>-247.09208333333331</v>
      </c>
      <c r="AD5864" s="90">
        <v>43635</v>
      </c>
      <c r="AE5864" s="90">
        <v>43635</v>
      </c>
      <c r="AF5864" s="82">
        <v>0</v>
      </c>
      <c r="AG5864" s="84" t="s">
        <v>53</v>
      </c>
      <c r="AH5864" s="83">
        <v>0</v>
      </c>
      <c r="AI5864" s="89">
        <v>0</v>
      </c>
      <c r="AJ5864" s="89">
        <v>0</v>
      </c>
      <c r="AK5864" s="60" t="str">
        <f>+IF(Tabla1[[#This Row],[REQUEST_TY]]="SR MANTENIMIENTO CORRECTIVO", "EMERGENCIA", "OTROS")</f>
        <v>EMERGENCIA</v>
      </c>
      <c r="AL5864" s="6" t="str">
        <f>+_xlfn.IFS(Tabla1[[#This Row],[Veces obj]]&lt;=1,"0-1",Tabla1[[#This Row],[Veces obj]]&lt;=2,"1-2",Tabla1[[#This Row],[Veces obj]]&lt;=3,"2-3",TRUE,"&gt;3")</f>
        <v>1-2</v>
      </c>
      <c r="AM5864" s="60" t="str">
        <f>+_xlfn.IFS(MONTH(Tabla1[[#This Row],[MES]])&lt;=3,"Q1",MONTH(Tabla1[[#This Row],[MES]])&lt;=6,"Q2",MONTH(Tabla1[[#This Row],[MES]])&lt;=9,"Q3",TRUE,"Q4")</f>
        <v>Q2</v>
      </c>
      <c r="AN5864" s="15" t="str">
        <f>+IFERROR(VLOOKUP(Tabla1[[#This Row],[CUENTA]],CTAS[],2,0),"OTROS")</f>
        <v>OTROS</v>
      </c>
      <c r="AP5864" s="15" t="str">
        <f>+IFERROR(VLOOKUP(Tabla1[[#This Row],[EMPLEADO]],IS[],3,0),"OTROS")</f>
        <v>CHIHUAHUA</v>
      </c>
      <c r="AQ5864" s="15" t="str">
        <f>+IFERROR(VLOOKUP(Tabla1[[#This Row],[EMPLEADO]],IS[[NÓMINA]:[INGENIERO]],2,0),"OTROS")</f>
        <v>VICTOR MENDEZ</v>
      </c>
    </row>
    <row r="5865" spans="1:43" x14ac:dyDescent="0.25">
      <c r="A5865" s="28" t="s">
        <v>14528</v>
      </c>
      <c r="B5865" s="29">
        <v>1</v>
      </c>
      <c r="C5865" s="29" t="s">
        <v>16136</v>
      </c>
      <c r="D5865" s="30" t="s">
        <v>38</v>
      </c>
      <c r="E5865" s="31" t="s">
        <v>332</v>
      </c>
      <c r="F5865" s="31" t="s">
        <v>16137</v>
      </c>
      <c r="G5865" s="88" t="s">
        <v>5082</v>
      </c>
      <c r="H5865" s="29" t="s">
        <v>471</v>
      </c>
      <c r="I5865" s="32" t="s">
        <v>43</v>
      </c>
      <c r="J5865" s="29" t="s">
        <v>8</v>
      </c>
      <c r="K5865" s="33" t="s">
        <v>102</v>
      </c>
      <c r="L5865" s="33" t="s">
        <v>1039</v>
      </c>
      <c r="M5865" s="29" t="s">
        <v>310</v>
      </c>
      <c r="N5865" s="29">
        <v>0</v>
      </c>
      <c r="O5865" s="29" t="s">
        <v>47</v>
      </c>
      <c r="P5865" s="33">
        <v>109</v>
      </c>
      <c r="Q5865" s="33" t="s">
        <v>48</v>
      </c>
      <c r="R5865" s="80" t="s">
        <v>317</v>
      </c>
      <c r="S5865" s="81" t="s">
        <v>318</v>
      </c>
      <c r="T5865" s="81" t="s">
        <v>51</v>
      </c>
      <c r="U5865" s="82" t="s">
        <v>353</v>
      </c>
      <c r="V5865" s="83">
        <v>1.1499999999999999</v>
      </c>
      <c r="W5865" s="89">
        <v>1808.95</v>
      </c>
      <c r="X5865" s="85">
        <v>1</v>
      </c>
      <c r="Y5865" s="86">
        <v>0.4</v>
      </c>
      <c r="Z5865" s="82">
        <v>4</v>
      </c>
      <c r="AA5865" s="87">
        <v>0.1</v>
      </c>
      <c r="AB5865" s="83">
        <v>0</v>
      </c>
      <c r="AC5865" s="89">
        <v>0</v>
      </c>
      <c r="AD5865" s="90">
        <v>43635</v>
      </c>
      <c r="AE5865" s="90">
        <v>43635</v>
      </c>
      <c r="AF5865" s="82">
        <v>0</v>
      </c>
      <c r="AG5865" s="84" t="s">
        <v>53</v>
      </c>
      <c r="AH5865" s="83">
        <v>0</v>
      </c>
      <c r="AI5865" s="89">
        <v>0</v>
      </c>
      <c r="AJ5865" s="89">
        <v>0</v>
      </c>
      <c r="AK5865" s="60" t="str">
        <f>+IF(Tabla1[[#This Row],[REQUEST_TY]]="SR MANTENIMIENTO CORRECTIVO", "EMERGENCIA", "OTROS")</f>
        <v>EMERGENCIA</v>
      </c>
      <c r="AL5865" s="6" t="str">
        <f>+_xlfn.IFS(Tabla1[[#This Row],[Veces obj]]&lt;=1,"0-1",Tabla1[[#This Row],[Veces obj]]&lt;=2,"1-2",Tabla1[[#This Row],[Veces obj]]&lt;=3,"2-3",TRUE,"&gt;3")</f>
        <v>0-1</v>
      </c>
      <c r="AM5865" s="60" t="str">
        <f>+_xlfn.IFS(MONTH(Tabla1[[#This Row],[MES]])&lt;=3,"Q1",MONTH(Tabla1[[#This Row],[MES]])&lt;=6,"Q2",MONTH(Tabla1[[#This Row],[MES]])&lt;=9,"Q3",TRUE,"Q4")</f>
        <v>Q2</v>
      </c>
      <c r="AN5865" s="15" t="str">
        <f>+IFERROR(VLOOKUP(Tabla1[[#This Row],[CUENTA]],CTAS[],2,0),"OTROS")</f>
        <v>OTROS</v>
      </c>
      <c r="AP5865" s="15" t="str">
        <f>+IFERROR(VLOOKUP(Tabla1[[#This Row],[EMPLEADO]],IS[],3,0),"OTROS")</f>
        <v>OTROS</v>
      </c>
      <c r="AQ5865" s="15" t="str">
        <f>+IFERROR(VLOOKUP(Tabla1[[#This Row],[EMPLEADO]],IS[[NÓMINA]:[INGENIERO]],2,0),"OTROS")</f>
        <v>OTROS</v>
      </c>
    </row>
    <row r="5866" spans="1:43" x14ac:dyDescent="0.25">
      <c r="A5866" s="28" t="s">
        <v>14528</v>
      </c>
      <c r="B5866" s="29">
        <v>1</v>
      </c>
      <c r="C5866" s="29" t="s">
        <v>16138</v>
      </c>
      <c r="D5866" s="30" t="s">
        <v>38</v>
      </c>
      <c r="E5866" s="31" t="s">
        <v>133</v>
      </c>
      <c r="F5866" s="31" t="s">
        <v>16139</v>
      </c>
      <c r="G5866" s="88" t="s">
        <v>13860</v>
      </c>
      <c r="H5866" s="29" t="s">
        <v>213</v>
      </c>
      <c r="I5866" s="32" t="s">
        <v>43</v>
      </c>
      <c r="J5866" s="29" t="s">
        <v>8</v>
      </c>
      <c r="K5866" s="33" t="s">
        <v>59</v>
      </c>
      <c r="L5866" s="33" t="s">
        <v>13670</v>
      </c>
      <c r="M5866" s="29" t="s">
        <v>13671</v>
      </c>
      <c r="N5866" s="29">
        <v>0</v>
      </c>
      <c r="O5866" s="29" t="s">
        <v>47</v>
      </c>
      <c r="P5866" s="33">
        <v>7</v>
      </c>
      <c r="Q5866" s="33" t="s">
        <v>194</v>
      </c>
      <c r="R5866" s="80" t="s">
        <v>138</v>
      </c>
      <c r="S5866" s="81" t="s">
        <v>139</v>
      </c>
      <c r="T5866" s="81" t="s">
        <v>51</v>
      </c>
      <c r="U5866" s="82" t="s">
        <v>224</v>
      </c>
      <c r="V5866" s="83">
        <v>0.8</v>
      </c>
      <c r="W5866" s="89">
        <v>1258.4000000000003</v>
      </c>
      <c r="X5866" s="85">
        <v>1</v>
      </c>
      <c r="Y5866" s="86">
        <v>3.5</v>
      </c>
      <c r="Z5866" s="82">
        <v>4</v>
      </c>
      <c r="AA5866" s="87">
        <v>0.875</v>
      </c>
      <c r="AB5866" s="83">
        <v>0</v>
      </c>
      <c r="AC5866" s="89">
        <v>0</v>
      </c>
      <c r="AD5866" s="90">
        <v>43635</v>
      </c>
      <c r="AE5866" s="90">
        <v>43635</v>
      </c>
      <c r="AF5866" s="82">
        <v>0</v>
      </c>
      <c r="AG5866" s="84" t="s">
        <v>53</v>
      </c>
      <c r="AH5866" s="83">
        <v>0</v>
      </c>
      <c r="AI5866" s="89">
        <v>0</v>
      </c>
      <c r="AJ5866" s="89">
        <v>0</v>
      </c>
      <c r="AK5866" s="60" t="str">
        <f>+IF(Tabla1[[#This Row],[REQUEST_TY]]="SR MANTENIMIENTO CORRECTIVO", "EMERGENCIA", "OTROS")</f>
        <v>EMERGENCIA</v>
      </c>
      <c r="AL5866" s="6" t="str">
        <f>+_xlfn.IFS(Tabla1[[#This Row],[Veces obj]]&lt;=1,"0-1",Tabla1[[#This Row],[Veces obj]]&lt;=2,"1-2",Tabla1[[#This Row],[Veces obj]]&lt;=3,"2-3",TRUE,"&gt;3")</f>
        <v>0-1</v>
      </c>
      <c r="AM5866" s="60" t="str">
        <f>+_xlfn.IFS(MONTH(Tabla1[[#This Row],[MES]])&lt;=3,"Q1",MONTH(Tabla1[[#This Row],[MES]])&lt;=6,"Q2",MONTH(Tabla1[[#This Row],[MES]])&lt;=9,"Q3",TRUE,"Q4")</f>
        <v>Q2</v>
      </c>
      <c r="AN5866" s="15" t="str">
        <f>+IFERROR(VLOOKUP(Tabla1[[#This Row],[CUENTA]],CTAS[],2,0),"OTROS")</f>
        <v>OTROS</v>
      </c>
      <c r="AP5866" s="15" t="str">
        <f>+IFERROR(VLOOKUP(Tabla1[[#This Row],[EMPLEADO]],IS[],3,0),"OTROS")</f>
        <v>OTROS</v>
      </c>
      <c r="AQ5866" s="15" t="str">
        <f>+IFERROR(VLOOKUP(Tabla1[[#This Row],[EMPLEADO]],IS[[NÓMINA]:[INGENIERO]],2,0),"OTROS")</f>
        <v>OTROS</v>
      </c>
    </row>
    <row r="5867" spans="1:43" x14ac:dyDescent="0.25">
      <c r="A5867" s="28" t="s">
        <v>14528</v>
      </c>
      <c r="B5867" s="29">
        <v>1</v>
      </c>
      <c r="C5867" s="29" t="s">
        <v>16140</v>
      </c>
      <c r="D5867" s="30" t="s">
        <v>38</v>
      </c>
      <c r="E5867" s="31" t="s">
        <v>16141</v>
      </c>
      <c r="F5867" s="31" t="s">
        <v>16142</v>
      </c>
      <c r="G5867" s="88" t="s">
        <v>16143</v>
      </c>
      <c r="H5867" s="29" t="s">
        <v>471</v>
      </c>
      <c r="I5867" s="32" t="s">
        <v>43</v>
      </c>
      <c r="J5867" s="29" t="s">
        <v>8</v>
      </c>
      <c r="K5867" s="33" t="s">
        <v>966</v>
      </c>
      <c r="L5867" s="33" t="s">
        <v>16144</v>
      </c>
      <c r="M5867" s="29" t="s">
        <v>131</v>
      </c>
      <c r="N5867" s="29">
        <v>0</v>
      </c>
      <c r="O5867" s="29" t="s">
        <v>47</v>
      </c>
      <c r="P5867" s="33">
        <v>2755</v>
      </c>
      <c r="Q5867" s="33" t="s">
        <v>48</v>
      </c>
      <c r="R5867" s="80" t="s">
        <v>74</v>
      </c>
      <c r="S5867" s="81" t="s">
        <v>50</v>
      </c>
      <c r="T5867" s="81" t="s">
        <v>51</v>
      </c>
      <c r="U5867" s="82" t="s">
        <v>52</v>
      </c>
      <c r="V5867" s="83">
        <v>1.05</v>
      </c>
      <c r="W5867" s="89">
        <v>750.75000000000011</v>
      </c>
      <c r="X5867" s="85">
        <v>1</v>
      </c>
      <c r="Y5867" s="86">
        <v>2.17</v>
      </c>
      <c r="Z5867" s="82">
        <v>5</v>
      </c>
      <c r="AA5867" s="87">
        <v>0.434</v>
      </c>
      <c r="AB5867" s="83">
        <v>0</v>
      </c>
      <c r="AC5867" s="89">
        <v>0</v>
      </c>
      <c r="AD5867" s="90">
        <v>43635</v>
      </c>
      <c r="AE5867" s="90">
        <v>43635</v>
      </c>
      <c r="AF5867" s="82">
        <v>0</v>
      </c>
      <c r="AG5867" s="84" t="s">
        <v>53</v>
      </c>
      <c r="AH5867" s="83">
        <v>0</v>
      </c>
      <c r="AI5867" s="89">
        <v>0</v>
      </c>
      <c r="AJ5867" s="89">
        <v>0</v>
      </c>
      <c r="AK5867" s="60" t="str">
        <f>+IF(Tabla1[[#This Row],[REQUEST_TY]]="SR MANTENIMIENTO CORRECTIVO", "EMERGENCIA", "OTROS")</f>
        <v>EMERGENCIA</v>
      </c>
      <c r="AL5867" s="6" t="str">
        <f>+_xlfn.IFS(Tabla1[[#This Row],[Veces obj]]&lt;=1,"0-1",Tabla1[[#This Row],[Veces obj]]&lt;=2,"1-2",Tabla1[[#This Row],[Veces obj]]&lt;=3,"2-3",TRUE,"&gt;3")</f>
        <v>0-1</v>
      </c>
      <c r="AM5867" s="60" t="str">
        <f>+_xlfn.IFS(MONTH(Tabla1[[#This Row],[MES]])&lt;=3,"Q1",MONTH(Tabla1[[#This Row],[MES]])&lt;=6,"Q2",MONTH(Tabla1[[#This Row],[MES]])&lt;=9,"Q3",TRUE,"Q4")</f>
        <v>Q2</v>
      </c>
      <c r="AN5867" s="15" t="str">
        <f>+IFERROR(VLOOKUP(Tabla1[[#This Row],[CUENTA]],CTAS[],2,0),"OTROS")</f>
        <v>OTROS</v>
      </c>
      <c r="AP5867" s="15" t="str">
        <f>+IFERROR(VLOOKUP(Tabla1[[#This Row],[EMPLEADO]],IS[],3,0),"OTROS")</f>
        <v>OTROS</v>
      </c>
      <c r="AQ5867" s="15" t="str">
        <f>+IFERROR(VLOOKUP(Tabla1[[#This Row],[EMPLEADO]],IS[[NÓMINA]:[INGENIERO]],2,0),"OTROS")</f>
        <v>OTROS</v>
      </c>
    </row>
    <row r="5868" spans="1:43" x14ac:dyDescent="0.25">
      <c r="A5868" s="28" t="s">
        <v>14528</v>
      </c>
      <c r="B5868" s="29">
        <v>1</v>
      </c>
      <c r="C5868" s="29" t="s">
        <v>16145</v>
      </c>
      <c r="D5868" s="30" t="s">
        <v>38</v>
      </c>
      <c r="E5868" s="31" t="s">
        <v>237</v>
      </c>
      <c r="F5868" s="31" t="s">
        <v>16146</v>
      </c>
      <c r="G5868" s="88" t="s">
        <v>7008</v>
      </c>
      <c r="H5868" s="29" t="s">
        <v>10274</v>
      </c>
      <c r="I5868" s="32" t="s">
        <v>43</v>
      </c>
      <c r="J5868" s="29" t="s">
        <v>8</v>
      </c>
      <c r="K5868" s="33" t="s">
        <v>495</v>
      </c>
      <c r="L5868" s="33" t="s">
        <v>496</v>
      </c>
      <c r="M5868" s="29" t="s">
        <v>46</v>
      </c>
      <c r="N5868" s="29">
        <v>0</v>
      </c>
      <c r="O5868" s="29" t="s">
        <v>47</v>
      </c>
      <c r="P5868" s="33">
        <v>112</v>
      </c>
      <c r="Q5868" s="33" t="s">
        <v>48</v>
      </c>
      <c r="R5868" s="80" t="s">
        <v>242</v>
      </c>
      <c r="S5868" s="81" t="s">
        <v>64</v>
      </c>
      <c r="T5868" s="81" t="s">
        <v>51</v>
      </c>
      <c r="U5868" s="82" t="s">
        <v>96</v>
      </c>
      <c r="V5868" s="83">
        <v>1.1000000000000001</v>
      </c>
      <c r="W5868" s="89">
        <v>1501.5000000000002</v>
      </c>
      <c r="X5868" s="85">
        <v>1</v>
      </c>
      <c r="Y5868" s="86">
        <v>1.58</v>
      </c>
      <c r="Z5868" s="82">
        <v>5</v>
      </c>
      <c r="AA5868" s="87">
        <v>0.316</v>
      </c>
      <c r="AB5868" s="83">
        <v>0</v>
      </c>
      <c r="AC5868" s="89">
        <v>0</v>
      </c>
      <c r="AD5868" s="90">
        <v>43635</v>
      </c>
      <c r="AE5868" s="90">
        <v>43635</v>
      </c>
      <c r="AF5868" s="82">
        <v>0</v>
      </c>
      <c r="AG5868" s="84" t="s">
        <v>53</v>
      </c>
      <c r="AH5868" s="83">
        <v>0</v>
      </c>
      <c r="AI5868" s="89">
        <v>0</v>
      </c>
      <c r="AJ5868" s="89">
        <v>0</v>
      </c>
      <c r="AK5868" s="60" t="str">
        <f>+IF(Tabla1[[#This Row],[REQUEST_TY]]="SR MANTENIMIENTO CORRECTIVO", "EMERGENCIA", "OTROS")</f>
        <v>EMERGENCIA</v>
      </c>
      <c r="AL5868" s="6" t="str">
        <f>+_xlfn.IFS(Tabla1[[#This Row],[Veces obj]]&lt;=1,"0-1",Tabla1[[#This Row],[Veces obj]]&lt;=2,"1-2",Tabla1[[#This Row],[Veces obj]]&lt;=3,"2-3",TRUE,"&gt;3")</f>
        <v>0-1</v>
      </c>
      <c r="AM5868" s="60" t="str">
        <f>+_xlfn.IFS(MONTH(Tabla1[[#This Row],[MES]])&lt;=3,"Q1",MONTH(Tabla1[[#This Row],[MES]])&lt;=6,"Q2",MONTH(Tabla1[[#This Row],[MES]])&lt;=9,"Q3",TRUE,"Q4")</f>
        <v>Q2</v>
      </c>
      <c r="AN5868" s="15" t="str">
        <f>+IFERROR(VLOOKUP(Tabla1[[#This Row],[CUENTA]],CTAS[],2,0),"OTROS")</f>
        <v>OTROS</v>
      </c>
      <c r="AP5868" s="15" t="str">
        <f>+IFERROR(VLOOKUP(Tabla1[[#This Row],[EMPLEADO]],IS[],3,0),"OTROS")</f>
        <v>OTROS</v>
      </c>
      <c r="AQ5868" s="15" t="str">
        <f>+IFERROR(VLOOKUP(Tabla1[[#This Row],[EMPLEADO]],IS[[NÓMINA]:[INGENIERO]],2,0),"OTROS")</f>
        <v>OTROS</v>
      </c>
    </row>
    <row r="5869" spans="1:43" x14ac:dyDescent="0.25">
      <c r="A5869" s="28" t="s">
        <v>14528</v>
      </c>
      <c r="B5869" s="29">
        <v>1</v>
      </c>
      <c r="C5869" s="29" t="s">
        <v>16147</v>
      </c>
      <c r="D5869" s="30" t="s">
        <v>38</v>
      </c>
      <c r="E5869" s="31" t="s">
        <v>133</v>
      </c>
      <c r="F5869" s="31" t="s">
        <v>16148</v>
      </c>
      <c r="G5869" s="88" t="s">
        <v>2674</v>
      </c>
      <c r="H5869" s="29" t="s">
        <v>136</v>
      </c>
      <c r="I5869" s="32" t="s">
        <v>43</v>
      </c>
      <c r="J5869" s="29" t="s">
        <v>8</v>
      </c>
      <c r="K5869" s="33" t="s">
        <v>59</v>
      </c>
      <c r="L5869" s="33" t="s">
        <v>2014</v>
      </c>
      <c r="M5869" s="29" t="s">
        <v>222</v>
      </c>
      <c r="N5869" s="29">
        <v>0</v>
      </c>
      <c r="O5869" s="29" t="s">
        <v>47</v>
      </c>
      <c r="P5869" s="33">
        <v>12</v>
      </c>
      <c r="Q5869" s="33" t="s">
        <v>194</v>
      </c>
      <c r="R5869" s="80" t="s">
        <v>138</v>
      </c>
      <c r="S5869" s="81" t="s">
        <v>139</v>
      </c>
      <c r="T5869" s="81" t="s">
        <v>51</v>
      </c>
      <c r="U5869" s="82" t="s">
        <v>224</v>
      </c>
      <c r="V5869" s="83">
        <v>0.8</v>
      </c>
      <c r="W5869" s="89">
        <v>1258.4000000000003</v>
      </c>
      <c r="X5869" s="85">
        <v>1</v>
      </c>
      <c r="Y5869" s="86">
        <v>3.3</v>
      </c>
      <c r="Z5869" s="82">
        <v>4</v>
      </c>
      <c r="AA5869" s="87">
        <v>0.82499999999999996</v>
      </c>
      <c r="AB5869" s="83">
        <v>0</v>
      </c>
      <c r="AC5869" s="89">
        <v>0</v>
      </c>
      <c r="AD5869" s="90">
        <v>43635</v>
      </c>
      <c r="AE5869" s="90">
        <v>43635</v>
      </c>
      <c r="AF5869" s="82">
        <v>0</v>
      </c>
      <c r="AG5869" s="84" t="s">
        <v>53</v>
      </c>
      <c r="AH5869" s="83">
        <v>0</v>
      </c>
      <c r="AI5869" s="89">
        <v>0</v>
      </c>
      <c r="AJ5869" s="89">
        <v>0</v>
      </c>
      <c r="AK5869" s="60" t="str">
        <f>+IF(Tabla1[[#This Row],[REQUEST_TY]]="SR MANTENIMIENTO CORRECTIVO", "EMERGENCIA", "OTROS")</f>
        <v>EMERGENCIA</v>
      </c>
      <c r="AL5869" s="6" t="str">
        <f>+_xlfn.IFS(Tabla1[[#This Row],[Veces obj]]&lt;=1,"0-1",Tabla1[[#This Row],[Veces obj]]&lt;=2,"1-2",Tabla1[[#This Row],[Veces obj]]&lt;=3,"2-3",TRUE,"&gt;3")</f>
        <v>0-1</v>
      </c>
      <c r="AM5869" s="60" t="str">
        <f>+_xlfn.IFS(MONTH(Tabla1[[#This Row],[MES]])&lt;=3,"Q1",MONTH(Tabla1[[#This Row],[MES]])&lt;=6,"Q2",MONTH(Tabla1[[#This Row],[MES]])&lt;=9,"Q3",TRUE,"Q4")</f>
        <v>Q2</v>
      </c>
      <c r="AN5869" s="15" t="str">
        <f>+IFERROR(VLOOKUP(Tabla1[[#This Row],[CUENTA]],CTAS[],2,0),"OTROS")</f>
        <v>OTROS</v>
      </c>
      <c r="AP5869" s="15" t="str">
        <f>+IFERROR(VLOOKUP(Tabla1[[#This Row],[EMPLEADO]],IS[],3,0),"OTROS")</f>
        <v>OTROS</v>
      </c>
      <c r="AQ5869" s="15" t="str">
        <f>+IFERROR(VLOOKUP(Tabla1[[#This Row],[EMPLEADO]],IS[[NÓMINA]:[INGENIERO]],2,0),"OTROS")</f>
        <v>OTROS</v>
      </c>
    </row>
    <row r="5870" spans="1:43" x14ac:dyDescent="0.25">
      <c r="A5870" s="28" t="s">
        <v>14528</v>
      </c>
      <c r="B5870" s="29">
        <v>1</v>
      </c>
      <c r="C5870" s="29" t="s">
        <v>16149</v>
      </c>
      <c r="D5870" s="30" t="s">
        <v>38</v>
      </c>
      <c r="E5870" s="31" t="s">
        <v>604</v>
      </c>
      <c r="F5870" s="31" t="s">
        <v>16150</v>
      </c>
      <c r="G5870" s="88" t="s">
        <v>4634</v>
      </c>
      <c r="H5870" s="29" t="s">
        <v>679</v>
      </c>
      <c r="I5870" s="32" t="s">
        <v>43</v>
      </c>
      <c r="J5870" s="29" t="s">
        <v>8</v>
      </c>
      <c r="K5870" s="33" t="s">
        <v>2568</v>
      </c>
      <c r="L5870" s="33" t="s">
        <v>2569</v>
      </c>
      <c r="M5870" s="29" t="s">
        <v>794</v>
      </c>
      <c r="N5870" s="29">
        <v>0</v>
      </c>
      <c r="O5870" s="29" t="s">
        <v>47</v>
      </c>
      <c r="P5870" s="33">
        <v>138</v>
      </c>
      <c r="Q5870" s="33" t="s">
        <v>48</v>
      </c>
      <c r="R5870" s="80" t="s">
        <v>63</v>
      </c>
      <c r="S5870" s="81" t="s">
        <v>64</v>
      </c>
      <c r="T5870" s="81" t="s">
        <v>51</v>
      </c>
      <c r="U5870" s="82" t="s">
        <v>96</v>
      </c>
      <c r="V5870" s="83">
        <v>1.1000000000000001</v>
      </c>
      <c r="W5870" s="89">
        <v>1501.5000000000002</v>
      </c>
      <c r="X5870" s="85">
        <v>1</v>
      </c>
      <c r="Y5870" s="86">
        <v>3.13</v>
      </c>
      <c r="Z5870" s="82">
        <v>5</v>
      </c>
      <c r="AA5870" s="87">
        <v>0.626</v>
      </c>
      <c r="AB5870" s="83">
        <v>0</v>
      </c>
      <c r="AC5870" s="89">
        <v>0</v>
      </c>
      <c r="AD5870" s="90">
        <v>43635</v>
      </c>
      <c r="AE5870" s="90">
        <v>43635</v>
      </c>
      <c r="AF5870" s="82">
        <v>0</v>
      </c>
      <c r="AG5870" s="84" t="s">
        <v>53</v>
      </c>
      <c r="AH5870" s="83">
        <v>0</v>
      </c>
      <c r="AI5870" s="89">
        <v>0</v>
      </c>
      <c r="AJ5870" s="89">
        <v>0</v>
      </c>
      <c r="AK5870" s="60" t="str">
        <f>+IF(Tabla1[[#This Row],[REQUEST_TY]]="SR MANTENIMIENTO CORRECTIVO", "EMERGENCIA", "OTROS")</f>
        <v>EMERGENCIA</v>
      </c>
      <c r="AL5870" s="6" t="str">
        <f>+_xlfn.IFS(Tabla1[[#This Row],[Veces obj]]&lt;=1,"0-1",Tabla1[[#This Row],[Veces obj]]&lt;=2,"1-2",Tabla1[[#This Row],[Veces obj]]&lt;=3,"2-3",TRUE,"&gt;3")</f>
        <v>0-1</v>
      </c>
      <c r="AM5870" s="60" t="str">
        <f>+_xlfn.IFS(MONTH(Tabla1[[#This Row],[MES]])&lt;=3,"Q1",MONTH(Tabla1[[#This Row],[MES]])&lt;=6,"Q2",MONTH(Tabla1[[#This Row],[MES]])&lt;=9,"Q3",TRUE,"Q4")</f>
        <v>Q2</v>
      </c>
      <c r="AN5870" s="15" t="str">
        <f>+IFERROR(VLOOKUP(Tabla1[[#This Row],[CUENTA]],CTAS[],2,0),"OTROS")</f>
        <v>OTROS</v>
      </c>
      <c r="AP5870" s="15" t="str">
        <f>+IFERROR(VLOOKUP(Tabla1[[#This Row],[EMPLEADO]],IS[],3,0),"OTROS")</f>
        <v>OTROS</v>
      </c>
      <c r="AQ5870" s="15" t="str">
        <f>+IFERROR(VLOOKUP(Tabla1[[#This Row],[EMPLEADO]],IS[[NÓMINA]:[INGENIERO]],2,0),"OTROS")</f>
        <v>OTROS</v>
      </c>
    </row>
    <row r="5871" spans="1:43" x14ac:dyDescent="0.25">
      <c r="A5871" s="28" t="s">
        <v>14528</v>
      </c>
      <c r="B5871" s="29">
        <v>1</v>
      </c>
      <c r="C5871" s="29" t="s">
        <v>16151</v>
      </c>
      <c r="D5871" s="30" t="s">
        <v>38</v>
      </c>
      <c r="E5871" s="31" t="s">
        <v>39</v>
      </c>
      <c r="F5871" s="31" t="s">
        <v>16152</v>
      </c>
      <c r="G5871" s="88" t="s">
        <v>10628</v>
      </c>
      <c r="H5871" s="29" t="s">
        <v>740</v>
      </c>
      <c r="I5871" s="32" t="s">
        <v>43</v>
      </c>
      <c r="J5871" s="29" t="s">
        <v>8</v>
      </c>
      <c r="K5871" s="33" t="s">
        <v>117</v>
      </c>
      <c r="L5871" s="33" t="s">
        <v>10629</v>
      </c>
      <c r="M5871" s="29" t="s">
        <v>654</v>
      </c>
      <c r="N5871" s="29">
        <v>0</v>
      </c>
      <c r="O5871" s="29" t="s">
        <v>47</v>
      </c>
      <c r="P5871" s="33">
        <v>66</v>
      </c>
      <c r="Q5871" s="33" t="s">
        <v>48</v>
      </c>
      <c r="R5871" s="80" t="s">
        <v>49</v>
      </c>
      <c r="S5871" s="81" t="s">
        <v>50</v>
      </c>
      <c r="T5871" s="81" t="s">
        <v>51</v>
      </c>
      <c r="U5871" s="82" t="s">
        <v>52</v>
      </c>
      <c r="V5871" s="83">
        <v>1.05</v>
      </c>
      <c r="W5871" s="89">
        <v>750.75000000000011</v>
      </c>
      <c r="X5871" s="85">
        <v>1</v>
      </c>
      <c r="Y5871" s="86">
        <v>3.95</v>
      </c>
      <c r="Z5871" s="82">
        <v>5</v>
      </c>
      <c r="AA5871" s="87">
        <v>0.79</v>
      </c>
      <c r="AB5871" s="83">
        <v>0</v>
      </c>
      <c r="AC5871" s="89">
        <v>0</v>
      </c>
      <c r="AD5871" s="90">
        <v>43635</v>
      </c>
      <c r="AE5871" s="90">
        <v>43635</v>
      </c>
      <c r="AF5871" s="82">
        <v>0</v>
      </c>
      <c r="AG5871" s="84" t="s">
        <v>53</v>
      </c>
      <c r="AH5871" s="83">
        <v>0</v>
      </c>
      <c r="AI5871" s="89">
        <v>0</v>
      </c>
      <c r="AJ5871" s="89">
        <v>0</v>
      </c>
      <c r="AK5871" s="60" t="str">
        <f>+IF(Tabla1[[#This Row],[REQUEST_TY]]="SR MANTENIMIENTO CORRECTIVO", "EMERGENCIA", "OTROS")</f>
        <v>EMERGENCIA</v>
      </c>
      <c r="AL5871" s="6" t="str">
        <f>+_xlfn.IFS(Tabla1[[#This Row],[Veces obj]]&lt;=1,"0-1",Tabla1[[#This Row],[Veces obj]]&lt;=2,"1-2",Tabla1[[#This Row],[Veces obj]]&lt;=3,"2-3",TRUE,"&gt;3")</f>
        <v>0-1</v>
      </c>
      <c r="AM5871" s="60" t="str">
        <f>+_xlfn.IFS(MONTH(Tabla1[[#This Row],[MES]])&lt;=3,"Q1",MONTH(Tabla1[[#This Row],[MES]])&lt;=6,"Q2",MONTH(Tabla1[[#This Row],[MES]])&lt;=9,"Q3",TRUE,"Q4")</f>
        <v>Q2</v>
      </c>
      <c r="AN5871" s="15" t="str">
        <f>+IFERROR(VLOOKUP(Tabla1[[#This Row],[CUENTA]],CTAS[],2,0),"OTROS")</f>
        <v>OTROS</v>
      </c>
      <c r="AP5871" s="15" t="str">
        <f>+IFERROR(VLOOKUP(Tabla1[[#This Row],[EMPLEADO]],IS[],3,0),"OTROS")</f>
        <v>OTROS</v>
      </c>
      <c r="AQ5871" s="15" t="str">
        <f>+IFERROR(VLOOKUP(Tabla1[[#This Row],[EMPLEADO]],IS[[NÓMINA]:[INGENIERO]],2,0),"OTROS")</f>
        <v>OTROS</v>
      </c>
    </row>
    <row r="5872" spans="1:43" x14ac:dyDescent="0.25">
      <c r="A5872" s="28" t="s">
        <v>14528</v>
      </c>
      <c r="B5872" s="29">
        <v>1</v>
      </c>
      <c r="C5872" s="29" t="s">
        <v>16153</v>
      </c>
      <c r="D5872" s="30" t="s">
        <v>38</v>
      </c>
      <c r="E5872" s="31" t="s">
        <v>85</v>
      </c>
      <c r="F5872" s="31" t="s">
        <v>16154</v>
      </c>
      <c r="G5872" s="88" t="s">
        <v>10908</v>
      </c>
      <c r="H5872" s="29" t="s">
        <v>79</v>
      </c>
      <c r="I5872" s="32" t="s">
        <v>43</v>
      </c>
      <c r="J5872" s="29" t="s">
        <v>8</v>
      </c>
      <c r="K5872" s="33" t="s">
        <v>1296</v>
      </c>
      <c r="L5872" s="33" t="s">
        <v>1800</v>
      </c>
      <c r="M5872" s="29" t="s">
        <v>1298</v>
      </c>
      <c r="N5872" s="29">
        <v>0</v>
      </c>
      <c r="O5872" s="29" t="s">
        <v>47</v>
      </c>
      <c r="P5872" s="33">
        <v>38</v>
      </c>
      <c r="Q5872" s="33" t="s">
        <v>82</v>
      </c>
      <c r="R5872" s="80" t="s">
        <v>49</v>
      </c>
      <c r="S5872" s="81" t="s">
        <v>50</v>
      </c>
      <c r="T5872" s="81" t="s">
        <v>51</v>
      </c>
      <c r="U5872" s="82" t="s">
        <v>120</v>
      </c>
      <c r="V5872" s="83">
        <v>0.8</v>
      </c>
      <c r="W5872" s="89">
        <v>572.00000000000011</v>
      </c>
      <c r="X5872" s="85">
        <v>1</v>
      </c>
      <c r="Y5872" s="86">
        <v>11.49</v>
      </c>
      <c r="Z5872" s="82">
        <v>5</v>
      </c>
      <c r="AA5872" s="87">
        <v>2.298</v>
      </c>
      <c r="AB5872" s="83">
        <v>0.32450000000000001</v>
      </c>
      <c r="AC5872" s="89">
        <v>-232.01750000000004</v>
      </c>
      <c r="AD5872" s="90">
        <v>43634</v>
      </c>
      <c r="AE5872" s="90">
        <v>43635</v>
      </c>
      <c r="AF5872" s="82">
        <v>1</v>
      </c>
      <c r="AG5872" s="84" t="s">
        <v>53</v>
      </c>
      <c r="AH5872" s="83">
        <v>0</v>
      </c>
      <c r="AI5872" s="89">
        <v>0</v>
      </c>
      <c r="AJ5872" s="89">
        <v>0</v>
      </c>
      <c r="AK5872" s="60" t="str">
        <f>+IF(Tabla1[[#This Row],[REQUEST_TY]]="SR MANTENIMIENTO CORRECTIVO", "EMERGENCIA", "OTROS")</f>
        <v>EMERGENCIA</v>
      </c>
      <c r="AL5872" s="6" t="str">
        <f>+_xlfn.IFS(Tabla1[[#This Row],[Veces obj]]&lt;=1,"0-1",Tabla1[[#This Row],[Veces obj]]&lt;=2,"1-2",Tabla1[[#This Row],[Veces obj]]&lt;=3,"2-3",TRUE,"&gt;3")</f>
        <v>2-3</v>
      </c>
      <c r="AM5872" s="60" t="str">
        <f>+_xlfn.IFS(MONTH(Tabla1[[#This Row],[MES]])&lt;=3,"Q1",MONTH(Tabla1[[#This Row],[MES]])&lt;=6,"Q2",MONTH(Tabla1[[#This Row],[MES]])&lt;=9,"Q3",TRUE,"Q4")</f>
        <v>Q2</v>
      </c>
      <c r="AN5872" s="15" t="str">
        <f>+IFERROR(VLOOKUP(Tabla1[[#This Row],[CUENTA]],CTAS[],2,0),"OTROS")</f>
        <v>OTROS</v>
      </c>
      <c r="AP5872" s="15" t="str">
        <f>+IFERROR(VLOOKUP(Tabla1[[#This Row],[EMPLEADO]],IS[],3,0),"OTROS")</f>
        <v>OTROS</v>
      </c>
      <c r="AQ5872" s="15" t="str">
        <f>+IFERROR(VLOOKUP(Tabla1[[#This Row],[EMPLEADO]],IS[[NÓMINA]:[INGENIERO]],2,0),"OTROS")</f>
        <v>OTROS</v>
      </c>
    </row>
    <row r="5873" spans="1:43" x14ac:dyDescent="0.25">
      <c r="A5873" s="28" t="s">
        <v>14528</v>
      </c>
      <c r="B5873" s="29">
        <v>1</v>
      </c>
      <c r="C5873" s="29" t="s">
        <v>16155</v>
      </c>
      <c r="D5873" s="30" t="s">
        <v>38</v>
      </c>
      <c r="E5873" s="31" t="s">
        <v>76</v>
      </c>
      <c r="F5873" s="31" t="s">
        <v>16156</v>
      </c>
      <c r="G5873" s="88" t="s">
        <v>4942</v>
      </c>
      <c r="H5873" s="29" t="s">
        <v>58</v>
      </c>
      <c r="I5873" s="32" t="s">
        <v>43</v>
      </c>
      <c r="J5873" s="29" t="s">
        <v>8</v>
      </c>
      <c r="K5873" s="33" t="s">
        <v>102</v>
      </c>
      <c r="L5873" s="33" t="s">
        <v>3943</v>
      </c>
      <c r="M5873" s="29" t="s">
        <v>61</v>
      </c>
      <c r="N5873" s="29">
        <v>0</v>
      </c>
      <c r="O5873" s="29" t="s">
        <v>47</v>
      </c>
      <c r="P5873" s="33">
        <v>5</v>
      </c>
      <c r="Q5873" s="33" t="s">
        <v>207</v>
      </c>
      <c r="R5873" s="80" t="s">
        <v>63</v>
      </c>
      <c r="S5873" s="81" t="s">
        <v>64</v>
      </c>
      <c r="T5873" s="81" t="s">
        <v>51</v>
      </c>
      <c r="U5873" s="82" t="s">
        <v>209</v>
      </c>
      <c r="V5873" s="83">
        <v>0</v>
      </c>
      <c r="W5873" s="89">
        <v>0</v>
      </c>
      <c r="X5873" s="85">
        <v>1</v>
      </c>
      <c r="Y5873" s="86">
        <v>2</v>
      </c>
      <c r="Z5873" s="82">
        <v>5</v>
      </c>
      <c r="AA5873" s="87">
        <v>0.4</v>
      </c>
      <c r="AB5873" s="83">
        <v>0</v>
      </c>
      <c r="AC5873" s="89">
        <v>0</v>
      </c>
      <c r="AD5873" s="90">
        <v>43635</v>
      </c>
      <c r="AE5873" s="90">
        <v>43635</v>
      </c>
      <c r="AF5873" s="82">
        <v>0</v>
      </c>
      <c r="AG5873" s="84" t="s">
        <v>53</v>
      </c>
      <c r="AH5873" s="83">
        <v>0</v>
      </c>
      <c r="AI5873" s="89">
        <v>0</v>
      </c>
      <c r="AJ5873" s="89">
        <v>0</v>
      </c>
      <c r="AK5873" s="60" t="str">
        <f>+IF(Tabla1[[#This Row],[REQUEST_TY]]="SR MANTENIMIENTO CORRECTIVO", "EMERGENCIA", "OTROS")</f>
        <v>EMERGENCIA</v>
      </c>
      <c r="AL5873" s="6" t="str">
        <f>+_xlfn.IFS(Tabla1[[#This Row],[Veces obj]]&lt;=1,"0-1",Tabla1[[#This Row],[Veces obj]]&lt;=2,"1-2",Tabla1[[#This Row],[Veces obj]]&lt;=3,"2-3",TRUE,"&gt;3")</f>
        <v>0-1</v>
      </c>
      <c r="AM5873" s="60" t="str">
        <f>+_xlfn.IFS(MONTH(Tabla1[[#This Row],[MES]])&lt;=3,"Q1",MONTH(Tabla1[[#This Row],[MES]])&lt;=6,"Q2",MONTH(Tabla1[[#This Row],[MES]])&lt;=9,"Q3",TRUE,"Q4")</f>
        <v>Q2</v>
      </c>
      <c r="AN5873" s="15" t="str">
        <f>+IFERROR(VLOOKUP(Tabla1[[#This Row],[CUENTA]],CTAS[],2,0),"OTROS")</f>
        <v>OTROS</v>
      </c>
      <c r="AP5873" s="15" t="str">
        <f>+IFERROR(VLOOKUP(Tabla1[[#This Row],[EMPLEADO]],IS[],3,0),"OTROS")</f>
        <v>OTROS</v>
      </c>
      <c r="AQ5873" s="15" t="str">
        <f>+IFERROR(VLOOKUP(Tabla1[[#This Row],[EMPLEADO]],IS[[NÓMINA]:[INGENIERO]],2,0),"OTROS")</f>
        <v>OTROS</v>
      </c>
    </row>
    <row r="5874" spans="1:43" x14ac:dyDescent="0.25">
      <c r="A5874" s="28" t="s">
        <v>14528</v>
      </c>
      <c r="B5874" s="29">
        <v>1</v>
      </c>
      <c r="C5874" s="29" t="s">
        <v>16157</v>
      </c>
      <c r="D5874" s="30" t="s">
        <v>38</v>
      </c>
      <c r="E5874" s="31" t="s">
        <v>39</v>
      </c>
      <c r="F5874" s="31" t="s">
        <v>16158</v>
      </c>
      <c r="G5874" s="88" t="s">
        <v>16159</v>
      </c>
      <c r="H5874" s="29" t="s">
        <v>574</v>
      </c>
      <c r="I5874" s="32" t="s">
        <v>43</v>
      </c>
      <c r="J5874" s="29" t="s">
        <v>8</v>
      </c>
      <c r="K5874" s="33" t="s">
        <v>16160</v>
      </c>
      <c r="L5874" s="33" t="s">
        <v>16161</v>
      </c>
      <c r="M5874" s="29" t="s">
        <v>9754</v>
      </c>
      <c r="N5874" s="29">
        <v>0</v>
      </c>
      <c r="O5874" s="29" t="s">
        <v>47</v>
      </c>
      <c r="P5874" s="33">
        <v>2752</v>
      </c>
      <c r="Q5874" s="33" t="s">
        <v>48</v>
      </c>
      <c r="R5874" s="80" t="s">
        <v>49</v>
      </c>
      <c r="S5874" s="81" t="s">
        <v>50</v>
      </c>
      <c r="T5874" s="81" t="s">
        <v>51</v>
      </c>
      <c r="U5874" s="82" t="s">
        <v>52</v>
      </c>
      <c r="V5874" s="83">
        <v>1.05</v>
      </c>
      <c r="W5874" s="89">
        <v>750.75000000000011</v>
      </c>
      <c r="X5874" s="85">
        <v>1</v>
      </c>
      <c r="Y5874" s="86">
        <v>4.68</v>
      </c>
      <c r="Z5874" s="82">
        <v>5</v>
      </c>
      <c r="AA5874" s="87">
        <v>0.93599999999999994</v>
      </c>
      <c r="AB5874" s="83">
        <v>0</v>
      </c>
      <c r="AC5874" s="89">
        <v>0</v>
      </c>
      <c r="AD5874" s="90">
        <v>43635</v>
      </c>
      <c r="AE5874" s="90">
        <v>43635</v>
      </c>
      <c r="AF5874" s="82">
        <v>0</v>
      </c>
      <c r="AG5874" s="84" t="s">
        <v>53</v>
      </c>
      <c r="AH5874" s="83">
        <v>0</v>
      </c>
      <c r="AI5874" s="89">
        <v>0</v>
      </c>
      <c r="AJ5874" s="89">
        <v>0</v>
      </c>
      <c r="AK5874" s="60" t="str">
        <f>+IF(Tabla1[[#This Row],[REQUEST_TY]]="SR MANTENIMIENTO CORRECTIVO", "EMERGENCIA", "OTROS")</f>
        <v>EMERGENCIA</v>
      </c>
      <c r="AL5874" s="6" t="str">
        <f>+_xlfn.IFS(Tabla1[[#This Row],[Veces obj]]&lt;=1,"0-1",Tabla1[[#This Row],[Veces obj]]&lt;=2,"1-2",Tabla1[[#This Row],[Veces obj]]&lt;=3,"2-3",TRUE,"&gt;3")</f>
        <v>0-1</v>
      </c>
      <c r="AM5874" s="60" t="str">
        <f>+_xlfn.IFS(MONTH(Tabla1[[#This Row],[MES]])&lt;=3,"Q1",MONTH(Tabla1[[#This Row],[MES]])&lt;=6,"Q2",MONTH(Tabla1[[#This Row],[MES]])&lt;=9,"Q3",TRUE,"Q4")</f>
        <v>Q2</v>
      </c>
      <c r="AN5874" s="15" t="str">
        <f>+IFERROR(VLOOKUP(Tabla1[[#This Row],[CUENTA]],CTAS[],2,0),"OTROS")</f>
        <v>OTROS</v>
      </c>
      <c r="AP5874" s="15" t="str">
        <f>+IFERROR(VLOOKUP(Tabla1[[#This Row],[EMPLEADO]],IS[],3,0),"OTROS")</f>
        <v>OTROS</v>
      </c>
      <c r="AQ5874" s="15" t="str">
        <f>+IFERROR(VLOOKUP(Tabla1[[#This Row],[EMPLEADO]],IS[[NÓMINA]:[INGENIERO]],2,0),"OTROS")</f>
        <v>OTROS</v>
      </c>
    </row>
    <row r="5875" spans="1:43" x14ac:dyDescent="0.25">
      <c r="A5875" s="28" t="s">
        <v>14528</v>
      </c>
      <c r="B5875" s="29">
        <v>1</v>
      </c>
      <c r="C5875" s="29" t="s">
        <v>16162</v>
      </c>
      <c r="D5875" s="30" t="s">
        <v>38</v>
      </c>
      <c r="E5875" s="31" t="s">
        <v>725</v>
      </c>
      <c r="F5875" s="31" t="s">
        <v>16163</v>
      </c>
      <c r="G5875" s="88" t="s">
        <v>3013</v>
      </c>
      <c r="H5875" s="29" t="s">
        <v>384</v>
      </c>
      <c r="I5875" s="32" t="s">
        <v>43</v>
      </c>
      <c r="J5875" s="29" t="s">
        <v>8</v>
      </c>
      <c r="K5875" s="33" t="s">
        <v>102</v>
      </c>
      <c r="L5875" s="33" t="s">
        <v>14863</v>
      </c>
      <c r="M5875" s="29" t="s">
        <v>1501</v>
      </c>
      <c r="N5875" s="29">
        <v>0</v>
      </c>
      <c r="O5875" s="29" t="s">
        <v>47</v>
      </c>
      <c r="P5875" s="33">
        <v>2</v>
      </c>
      <c r="Q5875" s="33" t="s">
        <v>388</v>
      </c>
      <c r="R5875" s="80" t="s">
        <v>223</v>
      </c>
      <c r="S5875" s="81" t="s">
        <v>139</v>
      </c>
      <c r="T5875" s="81" t="s">
        <v>51</v>
      </c>
      <c r="U5875" s="82" t="s">
        <v>872</v>
      </c>
      <c r="V5875" s="83">
        <v>0</v>
      </c>
      <c r="W5875" s="89">
        <v>0</v>
      </c>
      <c r="X5875" s="85">
        <v>1</v>
      </c>
      <c r="Y5875" s="86">
        <v>0</v>
      </c>
      <c r="Z5875" s="82">
        <v>4</v>
      </c>
      <c r="AA5875" s="87">
        <v>0</v>
      </c>
      <c r="AB5875" s="83">
        <v>0</v>
      </c>
      <c r="AC5875" s="89">
        <v>0</v>
      </c>
      <c r="AD5875" s="90">
        <v>43635</v>
      </c>
      <c r="AE5875" s="90">
        <v>43635</v>
      </c>
      <c r="AF5875" s="82">
        <v>0</v>
      </c>
      <c r="AG5875" s="84" t="s">
        <v>53</v>
      </c>
      <c r="AH5875" s="83">
        <v>0</v>
      </c>
      <c r="AI5875" s="89">
        <v>0</v>
      </c>
      <c r="AJ5875" s="89">
        <v>0</v>
      </c>
      <c r="AK5875" s="60" t="str">
        <f>+IF(Tabla1[[#This Row],[REQUEST_TY]]="SR MANTENIMIENTO CORRECTIVO", "EMERGENCIA", "OTROS")</f>
        <v>EMERGENCIA</v>
      </c>
      <c r="AL5875" s="6" t="str">
        <f>+_xlfn.IFS(Tabla1[[#This Row],[Veces obj]]&lt;=1,"0-1",Tabla1[[#This Row],[Veces obj]]&lt;=2,"1-2",Tabla1[[#This Row],[Veces obj]]&lt;=3,"2-3",TRUE,"&gt;3")</f>
        <v>0-1</v>
      </c>
      <c r="AM5875" s="60" t="str">
        <f>+_xlfn.IFS(MONTH(Tabla1[[#This Row],[MES]])&lt;=3,"Q1",MONTH(Tabla1[[#This Row],[MES]])&lt;=6,"Q2",MONTH(Tabla1[[#This Row],[MES]])&lt;=9,"Q3",TRUE,"Q4")</f>
        <v>Q2</v>
      </c>
      <c r="AN5875" s="15" t="str">
        <f>+IFERROR(VLOOKUP(Tabla1[[#This Row],[CUENTA]],CTAS[],2,0),"OTROS")</f>
        <v>OTROS</v>
      </c>
      <c r="AP5875" s="15" t="str">
        <f>+IFERROR(VLOOKUP(Tabla1[[#This Row],[EMPLEADO]],IS[],3,0),"OTROS")</f>
        <v>OTROS</v>
      </c>
      <c r="AQ5875" s="15" t="str">
        <f>+IFERROR(VLOOKUP(Tabla1[[#This Row],[EMPLEADO]],IS[[NÓMINA]:[INGENIERO]],2,0),"OTROS")</f>
        <v>OTROS</v>
      </c>
    </row>
    <row r="5876" spans="1:43" x14ac:dyDescent="0.25">
      <c r="A5876" s="28" t="s">
        <v>14528</v>
      </c>
      <c r="B5876" s="29">
        <v>1</v>
      </c>
      <c r="C5876" s="29" t="s">
        <v>16164</v>
      </c>
      <c r="D5876" s="30" t="s">
        <v>38</v>
      </c>
      <c r="E5876" s="31" t="s">
        <v>133</v>
      </c>
      <c r="F5876" s="31" t="s">
        <v>16165</v>
      </c>
      <c r="G5876" s="88" t="s">
        <v>2792</v>
      </c>
      <c r="H5876" s="29" t="s">
        <v>471</v>
      </c>
      <c r="I5876" s="32" t="s">
        <v>43</v>
      </c>
      <c r="J5876" s="29" t="s">
        <v>8</v>
      </c>
      <c r="K5876" s="33" t="s">
        <v>59</v>
      </c>
      <c r="L5876" s="33" t="s">
        <v>1768</v>
      </c>
      <c r="M5876" s="29" t="s">
        <v>310</v>
      </c>
      <c r="N5876" s="29">
        <v>0</v>
      </c>
      <c r="O5876" s="29" t="s">
        <v>47</v>
      </c>
      <c r="P5876" s="33">
        <v>33</v>
      </c>
      <c r="Q5876" s="33" t="s">
        <v>82</v>
      </c>
      <c r="R5876" s="80" t="s">
        <v>138</v>
      </c>
      <c r="S5876" s="81" t="s">
        <v>139</v>
      </c>
      <c r="T5876" s="81" t="s">
        <v>51</v>
      </c>
      <c r="U5876" s="82" t="s">
        <v>140</v>
      </c>
      <c r="V5876" s="83">
        <v>1.1000000000000001</v>
      </c>
      <c r="W5876" s="89">
        <v>1730.3000000000004</v>
      </c>
      <c r="X5876" s="85">
        <v>1</v>
      </c>
      <c r="Y5876" s="86">
        <v>2.57</v>
      </c>
      <c r="Z5876" s="82">
        <v>4</v>
      </c>
      <c r="AA5876" s="87">
        <v>0.64249999999999996</v>
      </c>
      <c r="AB5876" s="83">
        <v>0</v>
      </c>
      <c r="AC5876" s="89">
        <v>0</v>
      </c>
      <c r="AD5876" s="90">
        <v>43635</v>
      </c>
      <c r="AE5876" s="90">
        <v>43635</v>
      </c>
      <c r="AF5876" s="82">
        <v>0</v>
      </c>
      <c r="AG5876" s="84" t="s">
        <v>53</v>
      </c>
      <c r="AH5876" s="83">
        <v>0</v>
      </c>
      <c r="AI5876" s="89">
        <v>0</v>
      </c>
      <c r="AJ5876" s="89">
        <v>0</v>
      </c>
      <c r="AK5876" s="60" t="str">
        <f>+IF(Tabla1[[#This Row],[REQUEST_TY]]="SR MANTENIMIENTO CORRECTIVO", "EMERGENCIA", "OTROS")</f>
        <v>EMERGENCIA</v>
      </c>
      <c r="AL5876" s="6" t="str">
        <f>+_xlfn.IFS(Tabla1[[#This Row],[Veces obj]]&lt;=1,"0-1",Tabla1[[#This Row],[Veces obj]]&lt;=2,"1-2",Tabla1[[#This Row],[Veces obj]]&lt;=3,"2-3",TRUE,"&gt;3")</f>
        <v>0-1</v>
      </c>
      <c r="AM5876" s="60" t="str">
        <f>+_xlfn.IFS(MONTH(Tabla1[[#This Row],[MES]])&lt;=3,"Q1",MONTH(Tabla1[[#This Row],[MES]])&lt;=6,"Q2",MONTH(Tabla1[[#This Row],[MES]])&lt;=9,"Q3",TRUE,"Q4")</f>
        <v>Q2</v>
      </c>
      <c r="AN5876" s="15" t="str">
        <f>+IFERROR(VLOOKUP(Tabla1[[#This Row],[CUENTA]],CTAS[],2,0),"OTROS")</f>
        <v>OTROS</v>
      </c>
      <c r="AP5876" s="15" t="str">
        <f>+IFERROR(VLOOKUP(Tabla1[[#This Row],[EMPLEADO]],IS[],3,0),"OTROS")</f>
        <v>OTROS</v>
      </c>
      <c r="AQ5876" s="15" t="str">
        <f>+IFERROR(VLOOKUP(Tabla1[[#This Row],[EMPLEADO]],IS[[NÓMINA]:[INGENIERO]],2,0),"OTROS")</f>
        <v>OTROS</v>
      </c>
    </row>
    <row r="5877" spans="1:43" x14ac:dyDescent="0.25">
      <c r="A5877" s="28" t="s">
        <v>14528</v>
      </c>
      <c r="B5877" s="29">
        <v>1</v>
      </c>
      <c r="C5877" s="29" t="s">
        <v>16166</v>
      </c>
      <c r="D5877" s="30" t="s">
        <v>38</v>
      </c>
      <c r="E5877" s="31" t="s">
        <v>176</v>
      </c>
      <c r="F5877" s="31" t="s">
        <v>16167</v>
      </c>
      <c r="G5877" s="88" t="s">
        <v>11373</v>
      </c>
      <c r="H5877" s="29" t="s">
        <v>679</v>
      </c>
      <c r="I5877" s="32" t="s">
        <v>43</v>
      </c>
      <c r="J5877" s="29" t="s">
        <v>8</v>
      </c>
      <c r="K5877" s="33" t="s">
        <v>338</v>
      </c>
      <c r="L5877" s="33" t="s">
        <v>11374</v>
      </c>
      <c r="M5877" s="29" t="s">
        <v>11375</v>
      </c>
      <c r="N5877" s="29">
        <v>0</v>
      </c>
      <c r="O5877" s="29" t="s">
        <v>47</v>
      </c>
      <c r="P5877" s="33">
        <v>58</v>
      </c>
      <c r="Q5877" s="33" t="s">
        <v>82</v>
      </c>
      <c r="R5877" s="80" t="s">
        <v>49</v>
      </c>
      <c r="S5877" s="81" t="s">
        <v>50</v>
      </c>
      <c r="T5877" s="81" t="s">
        <v>51</v>
      </c>
      <c r="U5877" s="82" t="s">
        <v>120</v>
      </c>
      <c r="V5877" s="83">
        <v>0.8</v>
      </c>
      <c r="W5877" s="89">
        <v>572.00000000000011</v>
      </c>
      <c r="X5877" s="85">
        <v>1</v>
      </c>
      <c r="Y5877" s="86">
        <v>4.07</v>
      </c>
      <c r="Z5877" s="82">
        <v>5</v>
      </c>
      <c r="AA5877" s="87">
        <v>0.81400000000000006</v>
      </c>
      <c r="AB5877" s="83">
        <v>0</v>
      </c>
      <c r="AC5877" s="89">
        <v>0</v>
      </c>
      <c r="AD5877" s="90">
        <v>43635</v>
      </c>
      <c r="AE5877" s="90">
        <v>43635</v>
      </c>
      <c r="AF5877" s="82">
        <v>0</v>
      </c>
      <c r="AG5877" s="84" t="s">
        <v>53</v>
      </c>
      <c r="AH5877" s="83">
        <v>0</v>
      </c>
      <c r="AI5877" s="89">
        <v>0</v>
      </c>
      <c r="AJ5877" s="89">
        <v>0</v>
      </c>
      <c r="AK5877" s="60" t="str">
        <f>+IF(Tabla1[[#This Row],[REQUEST_TY]]="SR MANTENIMIENTO CORRECTIVO", "EMERGENCIA", "OTROS")</f>
        <v>EMERGENCIA</v>
      </c>
      <c r="AL5877" s="6" t="str">
        <f>+_xlfn.IFS(Tabla1[[#This Row],[Veces obj]]&lt;=1,"0-1",Tabla1[[#This Row],[Veces obj]]&lt;=2,"1-2",Tabla1[[#This Row],[Veces obj]]&lt;=3,"2-3",TRUE,"&gt;3")</f>
        <v>0-1</v>
      </c>
      <c r="AM5877" s="60" t="str">
        <f>+_xlfn.IFS(MONTH(Tabla1[[#This Row],[MES]])&lt;=3,"Q1",MONTH(Tabla1[[#This Row],[MES]])&lt;=6,"Q2",MONTH(Tabla1[[#This Row],[MES]])&lt;=9,"Q3",TRUE,"Q4")</f>
        <v>Q2</v>
      </c>
      <c r="AN5877" s="15" t="str">
        <f>+IFERROR(VLOOKUP(Tabla1[[#This Row],[CUENTA]],CTAS[],2,0),"OTROS")</f>
        <v>OTROS</v>
      </c>
      <c r="AP5877" s="15" t="str">
        <f>+IFERROR(VLOOKUP(Tabla1[[#This Row],[EMPLEADO]],IS[],3,0),"OTROS")</f>
        <v>OTROS</v>
      </c>
      <c r="AQ5877" s="15" t="str">
        <f>+IFERROR(VLOOKUP(Tabla1[[#This Row],[EMPLEADO]],IS[[NÓMINA]:[INGENIERO]],2,0),"OTROS")</f>
        <v>OTROS</v>
      </c>
    </row>
    <row r="5878" spans="1:43" x14ac:dyDescent="0.25">
      <c r="A5878" s="28" t="s">
        <v>14528</v>
      </c>
      <c r="B5878" s="29">
        <v>1</v>
      </c>
      <c r="C5878" s="29" t="s">
        <v>16168</v>
      </c>
      <c r="D5878" s="30" t="s">
        <v>38</v>
      </c>
      <c r="E5878" s="31" t="s">
        <v>1077</v>
      </c>
      <c r="F5878" s="31" t="s">
        <v>16169</v>
      </c>
      <c r="G5878" s="88" t="s">
        <v>2786</v>
      </c>
      <c r="H5878" s="29" t="s">
        <v>409</v>
      </c>
      <c r="I5878" s="32" t="s">
        <v>43</v>
      </c>
      <c r="J5878" s="29" t="s">
        <v>8</v>
      </c>
      <c r="K5878" s="33" t="s">
        <v>1521</v>
      </c>
      <c r="L5878" s="33" t="s">
        <v>2654</v>
      </c>
      <c r="M5878" s="29" t="s">
        <v>2809</v>
      </c>
      <c r="N5878" s="29">
        <v>0</v>
      </c>
      <c r="O5878" s="29" t="s">
        <v>47</v>
      </c>
      <c r="P5878" s="33">
        <v>23</v>
      </c>
      <c r="Q5878" s="33" t="s">
        <v>62</v>
      </c>
      <c r="R5878" s="80" t="s">
        <v>63</v>
      </c>
      <c r="S5878" s="81" t="s">
        <v>64</v>
      </c>
      <c r="T5878" s="81" t="s">
        <v>51</v>
      </c>
      <c r="U5878" s="82" t="s">
        <v>65</v>
      </c>
      <c r="V5878" s="83">
        <v>0.8</v>
      </c>
      <c r="W5878" s="89">
        <v>1092</v>
      </c>
      <c r="X5878" s="85">
        <v>1</v>
      </c>
      <c r="Y5878" s="86">
        <v>3.03</v>
      </c>
      <c r="Z5878" s="82">
        <v>5</v>
      </c>
      <c r="AA5878" s="87">
        <v>0.60599999999999998</v>
      </c>
      <c r="AB5878" s="83">
        <v>0</v>
      </c>
      <c r="AC5878" s="89">
        <v>0</v>
      </c>
      <c r="AD5878" s="90">
        <v>43635</v>
      </c>
      <c r="AE5878" s="90">
        <v>43635</v>
      </c>
      <c r="AF5878" s="82">
        <v>0</v>
      </c>
      <c r="AG5878" s="84" t="s">
        <v>53</v>
      </c>
      <c r="AH5878" s="83">
        <v>0</v>
      </c>
      <c r="AI5878" s="89">
        <v>0</v>
      </c>
      <c r="AJ5878" s="89">
        <v>0</v>
      </c>
      <c r="AK5878" s="60" t="str">
        <f>+IF(Tabla1[[#This Row],[REQUEST_TY]]="SR MANTENIMIENTO CORRECTIVO", "EMERGENCIA", "OTROS")</f>
        <v>EMERGENCIA</v>
      </c>
      <c r="AL5878" s="6" t="str">
        <f>+_xlfn.IFS(Tabla1[[#This Row],[Veces obj]]&lt;=1,"0-1",Tabla1[[#This Row],[Veces obj]]&lt;=2,"1-2",Tabla1[[#This Row],[Veces obj]]&lt;=3,"2-3",TRUE,"&gt;3")</f>
        <v>0-1</v>
      </c>
      <c r="AM5878" s="60" t="str">
        <f>+_xlfn.IFS(MONTH(Tabla1[[#This Row],[MES]])&lt;=3,"Q1",MONTH(Tabla1[[#This Row],[MES]])&lt;=6,"Q2",MONTH(Tabla1[[#This Row],[MES]])&lt;=9,"Q3",TRUE,"Q4")</f>
        <v>Q2</v>
      </c>
      <c r="AN5878" s="15" t="str">
        <f>+IFERROR(VLOOKUP(Tabla1[[#This Row],[CUENTA]],CTAS[],2,0),"OTROS")</f>
        <v>OTROS</v>
      </c>
      <c r="AP5878" s="15" t="str">
        <f>+IFERROR(VLOOKUP(Tabla1[[#This Row],[EMPLEADO]],IS[],3,0),"OTROS")</f>
        <v>OTROS</v>
      </c>
      <c r="AQ5878" s="15" t="str">
        <f>+IFERROR(VLOOKUP(Tabla1[[#This Row],[EMPLEADO]],IS[[NÓMINA]:[INGENIERO]],2,0),"OTROS")</f>
        <v>OTROS</v>
      </c>
    </row>
    <row r="5879" spans="1:43" x14ac:dyDescent="0.25">
      <c r="A5879" s="28" t="s">
        <v>14528</v>
      </c>
      <c r="B5879" s="29">
        <v>1</v>
      </c>
      <c r="C5879" s="29" t="s">
        <v>16170</v>
      </c>
      <c r="D5879" s="30" t="s">
        <v>38</v>
      </c>
      <c r="E5879" s="31" t="s">
        <v>558</v>
      </c>
      <c r="F5879" s="31" t="s">
        <v>16171</v>
      </c>
      <c r="G5879" s="88" t="s">
        <v>10911</v>
      </c>
      <c r="H5879" s="29" t="s">
        <v>297</v>
      </c>
      <c r="I5879" s="32" t="s">
        <v>43</v>
      </c>
      <c r="J5879" s="29" t="s">
        <v>8</v>
      </c>
      <c r="K5879" s="33" t="s">
        <v>71</v>
      </c>
      <c r="L5879" s="33" t="s">
        <v>93</v>
      </c>
      <c r="M5879" s="29" t="s">
        <v>94</v>
      </c>
      <c r="N5879" s="29">
        <v>0</v>
      </c>
      <c r="O5879" s="29" t="s">
        <v>47</v>
      </c>
      <c r="P5879" s="33">
        <v>71</v>
      </c>
      <c r="Q5879" s="33" t="s">
        <v>48</v>
      </c>
      <c r="R5879" s="80" t="s">
        <v>95</v>
      </c>
      <c r="S5879" s="81" t="s">
        <v>64</v>
      </c>
      <c r="T5879" s="81" t="s">
        <v>51</v>
      </c>
      <c r="U5879" s="82" t="s">
        <v>96</v>
      </c>
      <c r="V5879" s="83">
        <v>1.1000000000000001</v>
      </c>
      <c r="W5879" s="89">
        <v>1501.5000000000002</v>
      </c>
      <c r="X5879" s="85">
        <v>1</v>
      </c>
      <c r="Y5879" s="86">
        <v>1.2</v>
      </c>
      <c r="Z5879" s="82">
        <v>5</v>
      </c>
      <c r="AA5879" s="87">
        <v>0.24</v>
      </c>
      <c r="AB5879" s="83">
        <v>0</v>
      </c>
      <c r="AC5879" s="89">
        <v>0</v>
      </c>
      <c r="AD5879" s="90">
        <v>43635</v>
      </c>
      <c r="AE5879" s="90">
        <v>43635</v>
      </c>
      <c r="AF5879" s="82">
        <v>0</v>
      </c>
      <c r="AG5879" s="84" t="s">
        <v>53</v>
      </c>
      <c r="AH5879" s="83">
        <v>0</v>
      </c>
      <c r="AI5879" s="89">
        <v>0</v>
      </c>
      <c r="AJ5879" s="89">
        <v>0</v>
      </c>
      <c r="AK5879" s="60" t="str">
        <f>+IF(Tabla1[[#This Row],[REQUEST_TY]]="SR MANTENIMIENTO CORRECTIVO", "EMERGENCIA", "OTROS")</f>
        <v>EMERGENCIA</v>
      </c>
      <c r="AL5879" s="6" t="str">
        <f>+_xlfn.IFS(Tabla1[[#This Row],[Veces obj]]&lt;=1,"0-1",Tabla1[[#This Row],[Veces obj]]&lt;=2,"1-2",Tabla1[[#This Row],[Veces obj]]&lt;=3,"2-3",TRUE,"&gt;3")</f>
        <v>0-1</v>
      </c>
      <c r="AM5879" s="60" t="str">
        <f>+_xlfn.IFS(MONTH(Tabla1[[#This Row],[MES]])&lt;=3,"Q1",MONTH(Tabla1[[#This Row],[MES]])&lt;=6,"Q2",MONTH(Tabla1[[#This Row],[MES]])&lt;=9,"Q3",TRUE,"Q4")</f>
        <v>Q2</v>
      </c>
      <c r="AN5879" s="15" t="str">
        <f>+IFERROR(VLOOKUP(Tabla1[[#This Row],[CUENTA]],CTAS[],2,0),"OTROS")</f>
        <v>OTROS</v>
      </c>
      <c r="AP5879" s="15" t="str">
        <f>+IFERROR(VLOOKUP(Tabla1[[#This Row],[EMPLEADO]],IS[],3,0),"OTROS")</f>
        <v>JUAREZ</v>
      </c>
      <c r="AQ5879" s="15" t="str">
        <f>+IFERROR(VLOOKUP(Tabla1[[#This Row],[EMPLEADO]],IS[[NÓMINA]:[INGENIERO]],2,0),"OTROS")</f>
        <v>ALFREDO TORRES</v>
      </c>
    </row>
    <row r="5880" spans="1:43" x14ac:dyDescent="0.25">
      <c r="A5880" s="28" t="s">
        <v>14528</v>
      </c>
      <c r="B5880" s="29">
        <v>1</v>
      </c>
      <c r="C5880" s="29" t="s">
        <v>16172</v>
      </c>
      <c r="D5880" s="30" t="s">
        <v>38</v>
      </c>
      <c r="E5880" s="31" t="s">
        <v>725</v>
      </c>
      <c r="F5880" s="31" t="s">
        <v>16173</v>
      </c>
      <c r="G5880" s="88" t="s">
        <v>8753</v>
      </c>
      <c r="H5880" s="29" t="s">
        <v>58</v>
      </c>
      <c r="I5880" s="32" t="s">
        <v>43</v>
      </c>
      <c r="J5880" s="29" t="s">
        <v>8</v>
      </c>
      <c r="K5880" s="33" t="s">
        <v>102</v>
      </c>
      <c r="L5880" s="33" t="s">
        <v>261</v>
      </c>
      <c r="M5880" s="29" t="s">
        <v>736</v>
      </c>
      <c r="N5880" s="29">
        <v>0</v>
      </c>
      <c r="O5880" s="29" t="s">
        <v>47</v>
      </c>
      <c r="P5880" s="33">
        <v>62</v>
      </c>
      <c r="Q5880" s="33" t="s">
        <v>48</v>
      </c>
      <c r="R5880" s="80" t="s">
        <v>223</v>
      </c>
      <c r="S5880" s="81" t="s">
        <v>139</v>
      </c>
      <c r="T5880" s="81" t="s">
        <v>51</v>
      </c>
      <c r="U5880" s="82" t="s">
        <v>353</v>
      </c>
      <c r="V5880" s="83">
        <v>1.1499999999999999</v>
      </c>
      <c r="W5880" s="89">
        <v>1808.95</v>
      </c>
      <c r="X5880" s="85">
        <v>1</v>
      </c>
      <c r="Y5880" s="86">
        <v>1.43</v>
      </c>
      <c r="Z5880" s="82">
        <v>4</v>
      </c>
      <c r="AA5880" s="87">
        <v>0.35749999999999998</v>
      </c>
      <c r="AB5880" s="83">
        <v>0</v>
      </c>
      <c r="AC5880" s="89">
        <v>0</v>
      </c>
      <c r="AD5880" s="90">
        <v>43635</v>
      </c>
      <c r="AE5880" s="90">
        <v>43635</v>
      </c>
      <c r="AF5880" s="82">
        <v>0</v>
      </c>
      <c r="AG5880" s="84" t="s">
        <v>53</v>
      </c>
      <c r="AH5880" s="83">
        <v>0</v>
      </c>
      <c r="AI5880" s="89">
        <v>0</v>
      </c>
      <c r="AJ5880" s="89">
        <v>0</v>
      </c>
      <c r="AK5880" s="60" t="str">
        <f>+IF(Tabla1[[#This Row],[REQUEST_TY]]="SR MANTENIMIENTO CORRECTIVO", "EMERGENCIA", "OTROS")</f>
        <v>EMERGENCIA</v>
      </c>
      <c r="AL5880" s="6" t="str">
        <f>+_xlfn.IFS(Tabla1[[#This Row],[Veces obj]]&lt;=1,"0-1",Tabla1[[#This Row],[Veces obj]]&lt;=2,"1-2",Tabla1[[#This Row],[Veces obj]]&lt;=3,"2-3",TRUE,"&gt;3")</f>
        <v>0-1</v>
      </c>
      <c r="AM5880" s="60" t="str">
        <f>+_xlfn.IFS(MONTH(Tabla1[[#This Row],[MES]])&lt;=3,"Q1",MONTH(Tabla1[[#This Row],[MES]])&lt;=6,"Q2",MONTH(Tabla1[[#This Row],[MES]])&lt;=9,"Q3",TRUE,"Q4")</f>
        <v>Q2</v>
      </c>
      <c r="AN5880" s="15" t="str">
        <f>+IFERROR(VLOOKUP(Tabla1[[#This Row],[CUENTA]],CTAS[],2,0),"OTROS")</f>
        <v>OTROS</v>
      </c>
      <c r="AP5880" s="15" t="str">
        <f>+IFERROR(VLOOKUP(Tabla1[[#This Row],[EMPLEADO]],IS[],3,0),"OTROS")</f>
        <v>OTROS</v>
      </c>
      <c r="AQ5880" s="15" t="str">
        <f>+IFERROR(VLOOKUP(Tabla1[[#This Row],[EMPLEADO]],IS[[NÓMINA]:[INGENIERO]],2,0),"OTROS")</f>
        <v>OTROS</v>
      </c>
    </row>
    <row r="5881" spans="1:43" x14ac:dyDescent="0.25">
      <c r="A5881" s="28" t="s">
        <v>14528</v>
      </c>
      <c r="B5881" s="29">
        <v>1</v>
      </c>
      <c r="C5881" s="29" t="s">
        <v>16174</v>
      </c>
      <c r="D5881" s="30" t="s">
        <v>38</v>
      </c>
      <c r="E5881" s="31" t="s">
        <v>98</v>
      </c>
      <c r="F5881" s="31" t="s">
        <v>16175</v>
      </c>
      <c r="G5881" s="88" t="s">
        <v>2545</v>
      </c>
      <c r="H5881" s="29" t="s">
        <v>163</v>
      </c>
      <c r="I5881" s="32" t="s">
        <v>43</v>
      </c>
      <c r="J5881" s="29" t="s">
        <v>8</v>
      </c>
      <c r="K5881" s="33" t="s">
        <v>102</v>
      </c>
      <c r="L5881" s="33" t="s">
        <v>2546</v>
      </c>
      <c r="M5881" s="29" t="s">
        <v>119</v>
      </c>
      <c r="N5881" s="29">
        <v>0</v>
      </c>
      <c r="O5881" s="29" t="s">
        <v>47</v>
      </c>
      <c r="P5881" s="33">
        <v>4</v>
      </c>
      <c r="Q5881" s="33" t="s">
        <v>207</v>
      </c>
      <c r="R5881" s="80" t="s">
        <v>63</v>
      </c>
      <c r="S5881" s="81" t="s">
        <v>64</v>
      </c>
      <c r="T5881" s="81" t="s">
        <v>51</v>
      </c>
      <c r="U5881" s="82" t="s">
        <v>209</v>
      </c>
      <c r="V5881" s="83">
        <v>0</v>
      </c>
      <c r="W5881" s="89">
        <v>0</v>
      </c>
      <c r="X5881" s="85">
        <v>1</v>
      </c>
      <c r="Y5881" s="86">
        <v>0</v>
      </c>
      <c r="Z5881" s="82">
        <v>5</v>
      </c>
      <c r="AA5881" s="87">
        <v>0</v>
      </c>
      <c r="AB5881" s="83">
        <v>0</v>
      </c>
      <c r="AC5881" s="89">
        <v>0</v>
      </c>
      <c r="AD5881" s="90">
        <v>43635</v>
      </c>
      <c r="AE5881" s="90">
        <v>43635</v>
      </c>
      <c r="AF5881" s="82">
        <v>0</v>
      </c>
      <c r="AG5881" s="84" t="s">
        <v>53</v>
      </c>
      <c r="AH5881" s="83">
        <v>0</v>
      </c>
      <c r="AI5881" s="89">
        <v>0</v>
      </c>
      <c r="AJ5881" s="89">
        <v>0</v>
      </c>
      <c r="AK5881" s="60" t="str">
        <f>+IF(Tabla1[[#This Row],[REQUEST_TY]]="SR MANTENIMIENTO CORRECTIVO", "EMERGENCIA", "OTROS")</f>
        <v>EMERGENCIA</v>
      </c>
      <c r="AL5881" s="6" t="str">
        <f>+_xlfn.IFS(Tabla1[[#This Row],[Veces obj]]&lt;=1,"0-1",Tabla1[[#This Row],[Veces obj]]&lt;=2,"1-2",Tabla1[[#This Row],[Veces obj]]&lt;=3,"2-3",TRUE,"&gt;3")</f>
        <v>0-1</v>
      </c>
      <c r="AM5881" s="60" t="str">
        <f>+_xlfn.IFS(MONTH(Tabla1[[#This Row],[MES]])&lt;=3,"Q1",MONTH(Tabla1[[#This Row],[MES]])&lt;=6,"Q2",MONTH(Tabla1[[#This Row],[MES]])&lt;=9,"Q3",TRUE,"Q4")</f>
        <v>Q2</v>
      </c>
      <c r="AN5881" s="15" t="str">
        <f>+IFERROR(VLOOKUP(Tabla1[[#This Row],[CUENTA]],CTAS[],2,0),"OTROS")</f>
        <v>OTROS</v>
      </c>
      <c r="AP5881" s="15" t="str">
        <f>+IFERROR(VLOOKUP(Tabla1[[#This Row],[EMPLEADO]],IS[],3,0),"OTROS")</f>
        <v>CHIHUAHUA</v>
      </c>
      <c r="AQ5881" s="15" t="str">
        <f>+IFERROR(VLOOKUP(Tabla1[[#This Row],[EMPLEADO]],IS[[NÓMINA]:[INGENIERO]],2,0),"OTROS")</f>
        <v>LUIS EDUARDO MUÑOZ</v>
      </c>
    </row>
    <row r="5882" spans="1:43" x14ac:dyDescent="0.25">
      <c r="A5882" s="28" t="s">
        <v>14528</v>
      </c>
      <c r="B5882" s="29">
        <v>1</v>
      </c>
      <c r="C5882" s="29" t="s">
        <v>16176</v>
      </c>
      <c r="D5882" s="30" t="s">
        <v>38</v>
      </c>
      <c r="E5882" s="31" t="s">
        <v>3400</v>
      </c>
      <c r="F5882" s="31" t="s">
        <v>16177</v>
      </c>
      <c r="G5882" s="88" t="s">
        <v>6921</v>
      </c>
      <c r="H5882" s="29" t="s">
        <v>213</v>
      </c>
      <c r="I5882" s="32" t="s">
        <v>43</v>
      </c>
      <c r="J5882" s="29" t="s">
        <v>8</v>
      </c>
      <c r="K5882" s="33" t="s">
        <v>144</v>
      </c>
      <c r="L5882" s="33" t="s">
        <v>639</v>
      </c>
      <c r="M5882" s="29" t="s">
        <v>640</v>
      </c>
      <c r="N5882" s="29">
        <v>0</v>
      </c>
      <c r="O5882" s="29" t="s">
        <v>47</v>
      </c>
      <c r="P5882" s="33">
        <v>98</v>
      </c>
      <c r="Q5882" s="33" t="s">
        <v>48</v>
      </c>
      <c r="R5882" s="80" t="s">
        <v>74</v>
      </c>
      <c r="S5882" s="81" t="s">
        <v>50</v>
      </c>
      <c r="T5882" s="81" t="s">
        <v>51</v>
      </c>
      <c r="U5882" s="82" t="s">
        <v>52</v>
      </c>
      <c r="V5882" s="83">
        <v>1.05</v>
      </c>
      <c r="W5882" s="89">
        <v>750.75000000000011</v>
      </c>
      <c r="X5882" s="85">
        <v>1</v>
      </c>
      <c r="Y5882" s="86">
        <v>2.4300000000000002</v>
      </c>
      <c r="Z5882" s="82">
        <v>5</v>
      </c>
      <c r="AA5882" s="87">
        <v>0.48600000000000004</v>
      </c>
      <c r="AB5882" s="83">
        <v>0</v>
      </c>
      <c r="AC5882" s="89">
        <v>0</v>
      </c>
      <c r="AD5882" s="90">
        <v>43635</v>
      </c>
      <c r="AE5882" s="90">
        <v>43635</v>
      </c>
      <c r="AF5882" s="82">
        <v>0</v>
      </c>
      <c r="AG5882" s="84" t="s">
        <v>53</v>
      </c>
      <c r="AH5882" s="83">
        <v>0</v>
      </c>
      <c r="AI5882" s="89">
        <v>0</v>
      </c>
      <c r="AJ5882" s="89">
        <v>0</v>
      </c>
      <c r="AK5882" s="60" t="str">
        <f>+IF(Tabla1[[#This Row],[REQUEST_TY]]="SR MANTENIMIENTO CORRECTIVO", "EMERGENCIA", "OTROS")</f>
        <v>EMERGENCIA</v>
      </c>
      <c r="AL5882" s="6" t="str">
        <f>+_xlfn.IFS(Tabla1[[#This Row],[Veces obj]]&lt;=1,"0-1",Tabla1[[#This Row],[Veces obj]]&lt;=2,"1-2",Tabla1[[#This Row],[Veces obj]]&lt;=3,"2-3",TRUE,"&gt;3")</f>
        <v>0-1</v>
      </c>
      <c r="AM5882" s="60" t="str">
        <f>+_xlfn.IFS(MONTH(Tabla1[[#This Row],[MES]])&lt;=3,"Q1",MONTH(Tabla1[[#This Row],[MES]])&lt;=6,"Q2",MONTH(Tabla1[[#This Row],[MES]])&lt;=9,"Q3",TRUE,"Q4")</f>
        <v>Q2</v>
      </c>
      <c r="AN5882" s="15" t="str">
        <f>+IFERROR(VLOOKUP(Tabla1[[#This Row],[CUENTA]],CTAS[],2,0),"OTROS")</f>
        <v>OTROS</v>
      </c>
      <c r="AP5882" s="15" t="str">
        <f>+IFERROR(VLOOKUP(Tabla1[[#This Row],[EMPLEADO]],IS[],3,0),"OTROS")</f>
        <v>OTROS</v>
      </c>
      <c r="AQ5882" s="15" t="str">
        <f>+IFERROR(VLOOKUP(Tabla1[[#This Row],[EMPLEADO]],IS[[NÓMINA]:[INGENIERO]],2,0),"OTROS")</f>
        <v>OTROS</v>
      </c>
    </row>
    <row r="5883" spans="1:43" x14ac:dyDescent="0.25">
      <c r="A5883" s="28" t="s">
        <v>14528</v>
      </c>
      <c r="B5883" s="29">
        <v>1</v>
      </c>
      <c r="C5883" s="29" t="s">
        <v>16178</v>
      </c>
      <c r="D5883" s="30" t="s">
        <v>38</v>
      </c>
      <c r="E5883" s="31" t="s">
        <v>1784</v>
      </c>
      <c r="F5883" s="31" t="s">
        <v>16179</v>
      </c>
      <c r="G5883" s="88" t="s">
        <v>4014</v>
      </c>
      <c r="H5883" s="29" t="s">
        <v>106</v>
      </c>
      <c r="I5883" s="32" t="s">
        <v>43</v>
      </c>
      <c r="J5883" s="29" t="s">
        <v>8</v>
      </c>
      <c r="K5883" s="33" t="s">
        <v>4015</v>
      </c>
      <c r="L5883" s="33" t="s">
        <v>4016</v>
      </c>
      <c r="M5883" s="29" t="s">
        <v>46</v>
      </c>
      <c r="N5883" s="29">
        <v>0</v>
      </c>
      <c r="O5883" s="29" t="s">
        <v>47</v>
      </c>
      <c r="P5883" s="33">
        <v>8</v>
      </c>
      <c r="Q5883" s="33" t="s">
        <v>194</v>
      </c>
      <c r="R5883" s="80" t="s">
        <v>1789</v>
      </c>
      <c r="S5883" s="81" t="s">
        <v>110</v>
      </c>
      <c r="T5883" s="81" t="s">
        <v>51</v>
      </c>
      <c r="U5883" s="82" t="s">
        <v>1885</v>
      </c>
      <c r="V5883" s="83">
        <v>1.05</v>
      </c>
      <c r="W5883" s="89">
        <v>2252.25</v>
      </c>
      <c r="X5883" s="85">
        <v>1</v>
      </c>
      <c r="Y5883" s="86">
        <v>2.86</v>
      </c>
      <c r="Z5883" s="82">
        <v>3</v>
      </c>
      <c r="AA5883" s="87">
        <v>0.95333333333333325</v>
      </c>
      <c r="AB5883" s="83">
        <v>0</v>
      </c>
      <c r="AC5883" s="89">
        <v>0</v>
      </c>
      <c r="AD5883" s="90">
        <v>43635</v>
      </c>
      <c r="AE5883" s="90">
        <v>43635</v>
      </c>
      <c r="AF5883" s="82">
        <v>0</v>
      </c>
      <c r="AG5883" s="84" t="s">
        <v>53</v>
      </c>
      <c r="AH5883" s="83">
        <v>0</v>
      </c>
      <c r="AI5883" s="89">
        <v>0</v>
      </c>
      <c r="AJ5883" s="89">
        <v>0</v>
      </c>
      <c r="AK5883" s="60" t="str">
        <f>+IF(Tabla1[[#This Row],[REQUEST_TY]]="SR MANTENIMIENTO CORRECTIVO", "EMERGENCIA", "OTROS")</f>
        <v>EMERGENCIA</v>
      </c>
      <c r="AL5883" s="6" t="str">
        <f>+_xlfn.IFS(Tabla1[[#This Row],[Veces obj]]&lt;=1,"0-1",Tabla1[[#This Row],[Veces obj]]&lt;=2,"1-2",Tabla1[[#This Row],[Veces obj]]&lt;=3,"2-3",TRUE,"&gt;3")</f>
        <v>0-1</v>
      </c>
      <c r="AM5883" s="60" t="str">
        <f>+_xlfn.IFS(MONTH(Tabla1[[#This Row],[MES]])&lt;=3,"Q1",MONTH(Tabla1[[#This Row],[MES]])&lt;=6,"Q2",MONTH(Tabla1[[#This Row],[MES]])&lt;=9,"Q3",TRUE,"Q4")</f>
        <v>Q2</v>
      </c>
      <c r="AN5883" s="15" t="str">
        <f>+IFERROR(VLOOKUP(Tabla1[[#This Row],[CUENTA]],CTAS[],2,0),"OTROS")</f>
        <v>OTROS</v>
      </c>
      <c r="AP5883" s="15" t="str">
        <f>+IFERROR(VLOOKUP(Tabla1[[#This Row],[EMPLEADO]],IS[],3,0),"OTROS")</f>
        <v>OTROS</v>
      </c>
      <c r="AQ5883" s="15" t="str">
        <f>+IFERROR(VLOOKUP(Tabla1[[#This Row],[EMPLEADO]],IS[[NÓMINA]:[INGENIERO]],2,0),"OTROS")</f>
        <v>OTROS</v>
      </c>
    </row>
    <row r="5884" spans="1:43" x14ac:dyDescent="0.25">
      <c r="A5884" s="28" t="s">
        <v>14528</v>
      </c>
      <c r="B5884" s="29">
        <v>1</v>
      </c>
      <c r="C5884" s="29" t="s">
        <v>16180</v>
      </c>
      <c r="D5884" s="30" t="s">
        <v>38</v>
      </c>
      <c r="E5884" s="31" t="s">
        <v>535</v>
      </c>
      <c r="F5884" s="31" t="s">
        <v>16181</v>
      </c>
      <c r="G5884" s="88" t="s">
        <v>16182</v>
      </c>
      <c r="H5884" s="29" t="s">
        <v>1063</v>
      </c>
      <c r="I5884" s="32" t="s">
        <v>43</v>
      </c>
      <c r="J5884" s="29" t="s">
        <v>8</v>
      </c>
      <c r="K5884" s="33" t="s">
        <v>966</v>
      </c>
      <c r="L5884" s="33" t="s">
        <v>16183</v>
      </c>
      <c r="M5884" s="29" t="s">
        <v>387</v>
      </c>
      <c r="N5884" s="29">
        <v>0</v>
      </c>
      <c r="O5884" s="29" t="s">
        <v>47</v>
      </c>
      <c r="P5884" s="33">
        <v>2757</v>
      </c>
      <c r="Q5884" s="33" t="s">
        <v>48</v>
      </c>
      <c r="R5884" s="80" t="s">
        <v>49</v>
      </c>
      <c r="S5884" s="81" t="s">
        <v>50</v>
      </c>
      <c r="T5884" s="81" t="s">
        <v>51</v>
      </c>
      <c r="U5884" s="82" t="s">
        <v>52</v>
      </c>
      <c r="V5884" s="83">
        <v>1.05</v>
      </c>
      <c r="W5884" s="89">
        <v>750.75000000000011</v>
      </c>
      <c r="X5884" s="85">
        <v>1</v>
      </c>
      <c r="Y5884" s="86">
        <v>1.3</v>
      </c>
      <c r="Z5884" s="82">
        <v>5</v>
      </c>
      <c r="AA5884" s="87">
        <v>0.26</v>
      </c>
      <c r="AB5884" s="83">
        <v>0</v>
      </c>
      <c r="AC5884" s="89">
        <v>0</v>
      </c>
      <c r="AD5884" s="90">
        <v>43635</v>
      </c>
      <c r="AE5884" s="90">
        <v>43635</v>
      </c>
      <c r="AF5884" s="82">
        <v>0</v>
      </c>
      <c r="AG5884" s="84" t="s">
        <v>53</v>
      </c>
      <c r="AH5884" s="83">
        <v>0</v>
      </c>
      <c r="AI5884" s="89">
        <v>0</v>
      </c>
      <c r="AJ5884" s="89">
        <v>0</v>
      </c>
      <c r="AK5884" s="60" t="str">
        <f>+IF(Tabla1[[#This Row],[REQUEST_TY]]="SR MANTENIMIENTO CORRECTIVO", "EMERGENCIA", "OTROS")</f>
        <v>EMERGENCIA</v>
      </c>
      <c r="AL5884" s="6" t="str">
        <f>+_xlfn.IFS(Tabla1[[#This Row],[Veces obj]]&lt;=1,"0-1",Tabla1[[#This Row],[Veces obj]]&lt;=2,"1-2",Tabla1[[#This Row],[Veces obj]]&lt;=3,"2-3",TRUE,"&gt;3")</f>
        <v>0-1</v>
      </c>
      <c r="AM5884" s="60" t="str">
        <f>+_xlfn.IFS(MONTH(Tabla1[[#This Row],[MES]])&lt;=3,"Q1",MONTH(Tabla1[[#This Row],[MES]])&lt;=6,"Q2",MONTH(Tabla1[[#This Row],[MES]])&lt;=9,"Q3",TRUE,"Q4")</f>
        <v>Q2</v>
      </c>
      <c r="AN5884" s="15" t="str">
        <f>+IFERROR(VLOOKUP(Tabla1[[#This Row],[CUENTA]],CTAS[],2,0),"OTROS")</f>
        <v>OTROS</v>
      </c>
      <c r="AP5884" s="15" t="str">
        <f>+IFERROR(VLOOKUP(Tabla1[[#This Row],[EMPLEADO]],IS[],3,0),"OTROS")</f>
        <v>OTROS</v>
      </c>
      <c r="AQ5884" s="15" t="str">
        <f>+IFERROR(VLOOKUP(Tabla1[[#This Row],[EMPLEADO]],IS[[NÓMINA]:[INGENIERO]],2,0),"OTROS")</f>
        <v>OTROS</v>
      </c>
    </row>
    <row r="5885" spans="1:43" x14ac:dyDescent="0.25">
      <c r="A5885" s="28" t="s">
        <v>14528</v>
      </c>
      <c r="B5885" s="29">
        <v>1</v>
      </c>
      <c r="C5885" s="29" t="s">
        <v>16184</v>
      </c>
      <c r="D5885" s="30" t="s">
        <v>38</v>
      </c>
      <c r="E5885" s="31" t="s">
        <v>725</v>
      </c>
      <c r="F5885" s="31" t="s">
        <v>16185</v>
      </c>
      <c r="G5885" s="88" t="s">
        <v>5574</v>
      </c>
      <c r="H5885" s="29" t="s">
        <v>163</v>
      </c>
      <c r="I5885" s="32" t="s">
        <v>43</v>
      </c>
      <c r="J5885" s="29" t="s">
        <v>8</v>
      </c>
      <c r="K5885" s="33" t="s">
        <v>102</v>
      </c>
      <c r="L5885" s="33" t="s">
        <v>671</v>
      </c>
      <c r="M5885" s="29" t="s">
        <v>165</v>
      </c>
      <c r="N5885" s="29">
        <v>0</v>
      </c>
      <c r="O5885" s="29" t="s">
        <v>47</v>
      </c>
      <c r="P5885" s="33">
        <v>72</v>
      </c>
      <c r="Q5885" s="33" t="s">
        <v>48</v>
      </c>
      <c r="R5885" s="80" t="s">
        <v>223</v>
      </c>
      <c r="S5885" s="81" t="s">
        <v>139</v>
      </c>
      <c r="T5885" s="81" t="s">
        <v>51</v>
      </c>
      <c r="U5885" s="82" t="s">
        <v>353</v>
      </c>
      <c r="V5885" s="83">
        <v>1.1499999999999999</v>
      </c>
      <c r="W5885" s="89">
        <v>1808.95</v>
      </c>
      <c r="X5885" s="85">
        <v>1</v>
      </c>
      <c r="Y5885" s="86">
        <v>0</v>
      </c>
      <c r="Z5885" s="82">
        <v>4</v>
      </c>
      <c r="AA5885" s="87">
        <v>0</v>
      </c>
      <c r="AB5885" s="83">
        <v>0</v>
      </c>
      <c r="AC5885" s="89">
        <v>0</v>
      </c>
      <c r="AD5885" s="90">
        <v>43635</v>
      </c>
      <c r="AE5885" s="90">
        <v>43635</v>
      </c>
      <c r="AF5885" s="82">
        <v>0</v>
      </c>
      <c r="AG5885" s="84" t="s">
        <v>53</v>
      </c>
      <c r="AH5885" s="83">
        <v>0</v>
      </c>
      <c r="AI5885" s="89">
        <v>0</v>
      </c>
      <c r="AJ5885" s="89">
        <v>0</v>
      </c>
      <c r="AK5885" s="60" t="str">
        <f>+IF(Tabla1[[#This Row],[REQUEST_TY]]="SR MANTENIMIENTO CORRECTIVO", "EMERGENCIA", "OTROS")</f>
        <v>EMERGENCIA</v>
      </c>
      <c r="AL5885" s="6" t="str">
        <f>+_xlfn.IFS(Tabla1[[#This Row],[Veces obj]]&lt;=1,"0-1",Tabla1[[#This Row],[Veces obj]]&lt;=2,"1-2",Tabla1[[#This Row],[Veces obj]]&lt;=3,"2-3",TRUE,"&gt;3")</f>
        <v>0-1</v>
      </c>
      <c r="AM5885" s="60" t="str">
        <f>+_xlfn.IFS(MONTH(Tabla1[[#This Row],[MES]])&lt;=3,"Q1",MONTH(Tabla1[[#This Row],[MES]])&lt;=6,"Q2",MONTH(Tabla1[[#This Row],[MES]])&lt;=9,"Q3",TRUE,"Q4")</f>
        <v>Q2</v>
      </c>
      <c r="AN5885" s="15" t="str">
        <f>+IFERROR(VLOOKUP(Tabla1[[#This Row],[CUENTA]],CTAS[],2,0),"OTROS")</f>
        <v>OTROS</v>
      </c>
      <c r="AP5885" s="15" t="str">
        <f>+IFERROR(VLOOKUP(Tabla1[[#This Row],[EMPLEADO]],IS[],3,0),"OTROS")</f>
        <v>CHIHUAHUA</v>
      </c>
      <c r="AQ5885" s="15" t="str">
        <f>+IFERROR(VLOOKUP(Tabla1[[#This Row],[EMPLEADO]],IS[[NÓMINA]:[INGENIERO]],2,0),"OTROS")</f>
        <v>LUIS EDUARDO MUÑOZ</v>
      </c>
    </row>
    <row r="5886" spans="1:43" x14ac:dyDescent="0.25">
      <c r="A5886" s="28" t="s">
        <v>14528</v>
      </c>
      <c r="B5886" s="29">
        <v>1</v>
      </c>
      <c r="C5886" s="29" t="s">
        <v>16186</v>
      </c>
      <c r="D5886" s="30" t="s">
        <v>38</v>
      </c>
      <c r="E5886" s="31" t="s">
        <v>113</v>
      </c>
      <c r="F5886" s="31" t="s">
        <v>16187</v>
      </c>
      <c r="G5886" s="88" t="s">
        <v>16188</v>
      </c>
      <c r="H5886" s="29" t="s">
        <v>116</v>
      </c>
      <c r="I5886" s="32" t="s">
        <v>43</v>
      </c>
      <c r="J5886" s="29" t="s">
        <v>8</v>
      </c>
      <c r="K5886" s="33" t="s">
        <v>144</v>
      </c>
      <c r="L5886" s="33" t="s">
        <v>145</v>
      </c>
      <c r="M5886" s="29" t="s">
        <v>119</v>
      </c>
      <c r="N5886" s="29">
        <v>0</v>
      </c>
      <c r="O5886" s="29" t="s">
        <v>47</v>
      </c>
      <c r="P5886" s="33">
        <v>216</v>
      </c>
      <c r="Q5886" s="33" t="s">
        <v>48</v>
      </c>
      <c r="R5886" s="80" t="s">
        <v>49</v>
      </c>
      <c r="S5886" s="81" t="s">
        <v>50</v>
      </c>
      <c r="T5886" s="81" t="s">
        <v>51</v>
      </c>
      <c r="U5886" s="82" t="s">
        <v>52</v>
      </c>
      <c r="V5886" s="83">
        <v>1.05</v>
      </c>
      <c r="W5886" s="89">
        <v>750.75000000000011</v>
      </c>
      <c r="X5886" s="85">
        <v>1</v>
      </c>
      <c r="Y5886" s="86">
        <v>1.87</v>
      </c>
      <c r="Z5886" s="82">
        <v>5</v>
      </c>
      <c r="AA5886" s="87">
        <v>0.374</v>
      </c>
      <c r="AB5886" s="83">
        <v>0</v>
      </c>
      <c r="AC5886" s="89">
        <v>0</v>
      </c>
      <c r="AD5886" s="90">
        <v>43635</v>
      </c>
      <c r="AE5886" s="90">
        <v>43635</v>
      </c>
      <c r="AF5886" s="82">
        <v>0</v>
      </c>
      <c r="AG5886" s="84" t="s">
        <v>53</v>
      </c>
      <c r="AH5886" s="83">
        <v>0</v>
      </c>
      <c r="AI5886" s="89">
        <v>0</v>
      </c>
      <c r="AJ5886" s="89">
        <v>0</v>
      </c>
      <c r="AK5886" s="60" t="str">
        <f>+IF(Tabla1[[#This Row],[REQUEST_TY]]="SR MANTENIMIENTO CORRECTIVO", "EMERGENCIA", "OTROS")</f>
        <v>EMERGENCIA</v>
      </c>
      <c r="AL5886" s="6" t="str">
        <f>+_xlfn.IFS(Tabla1[[#This Row],[Veces obj]]&lt;=1,"0-1",Tabla1[[#This Row],[Veces obj]]&lt;=2,"1-2",Tabla1[[#This Row],[Veces obj]]&lt;=3,"2-3",TRUE,"&gt;3")</f>
        <v>0-1</v>
      </c>
      <c r="AM5886" s="60" t="str">
        <f>+_xlfn.IFS(MONTH(Tabla1[[#This Row],[MES]])&lt;=3,"Q1",MONTH(Tabla1[[#This Row],[MES]])&lt;=6,"Q2",MONTH(Tabla1[[#This Row],[MES]])&lt;=9,"Q3",TRUE,"Q4")</f>
        <v>Q2</v>
      </c>
      <c r="AN5886" s="15" t="str">
        <f>+IFERROR(VLOOKUP(Tabla1[[#This Row],[CUENTA]],CTAS[],2,0),"OTROS")</f>
        <v>OTROS</v>
      </c>
      <c r="AP5886" s="15" t="str">
        <f>+IFERROR(VLOOKUP(Tabla1[[#This Row],[EMPLEADO]],IS[],3,0),"OTROS")</f>
        <v>CHIHUAHUA</v>
      </c>
      <c r="AQ5886" s="15" t="str">
        <f>+IFERROR(VLOOKUP(Tabla1[[#This Row],[EMPLEADO]],IS[[NÓMINA]:[INGENIERO]],2,0),"OTROS")</f>
        <v>FERNANDO CHAVIRA</v>
      </c>
    </row>
    <row r="5887" spans="1:43" x14ac:dyDescent="0.25">
      <c r="A5887" s="28" t="s">
        <v>14528</v>
      </c>
      <c r="B5887" s="29">
        <v>1</v>
      </c>
      <c r="C5887" s="29" t="s">
        <v>16189</v>
      </c>
      <c r="D5887" s="30" t="s">
        <v>38</v>
      </c>
      <c r="E5887" s="31" t="s">
        <v>725</v>
      </c>
      <c r="F5887" s="31" t="s">
        <v>16190</v>
      </c>
      <c r="G5887" s="88" t="s">
        <v>10681</v>
      </c>
      <c r="H5887" s="29" t="s">
        <v>10274</v>
      </c>
      <c r="I5887" s="32" t="s">
        <v>43</v>
      </c>
      <c r="J5887" s="29" t="s">
        <v>8</v>
      </c>
      <c r="K5887" s="33" t="s">
        <v>102</v>
      </c>
      <c r="L5887" s="33" t="s">
        <v>718</v>
      </c>
      <c r="M5887" s="29" t="s">
        <v>46</v>
      </c>
      <c r="N5887" s="29">
        <v>0</v>
      </c>
      <c r="O5887" s="29" t="s">
        <v>47</v>
      </c>
      <c r="P5887" s="33">
        <v>9</v>
      </c>
      <c r="Q5887" s="33" t="s">
        <v>194</v>
      </c>
      <c r="R5887" s="80" t="s">
        <v>223</v>
      </c>
      <c r="S5887" s="81" t="s">
        <v>139</v>
      </c>
      <c r="T5887" s="81" t="s">
        <v>51</v>
      </c>
      <c r="U5887" s="82" t="s">
        <v>224</v>
      </c>
      <c r="V5887" s="83">
        <v>0.8</v>
      </c>
      <c r="W5887" s="89">
        <v>1258.4000000000003</v>
      </c>
      <c r="X5887" s="85">
        <v>1</v>
      </c>
      <c r="Y5887" s="86">
        <v>3.31</v>
      </c>
      <c r="Z5887" s="82">
        <v>4</v>
      </c>
      <c r="AA5887" s="87">
        <v>0.82750000000000001</v>
      </c>
      <c r="AB5887" s="83">
        <v>0</v>
      </c>
      <c r="AC5887" s="89">
        <v>0</v>
      </c>
      <c r="AD5887" s="90">
        <v>43635</v>
      </c>
      <c r="AE5887" s="90">
        <v>43635</v>
      </c>
      <c r="AF5887" s="82">
        <v>0</v>
      </c>
      <c r="AG5887" s="84" t="s">
        <v>53</v>
      </c>
      <c r="AH5887" s="83">
        <v>0</v>
      </c>
      <c r="AI5887" s="89">
        <v>0</v>
      </c>
      <c r="AJ5887" s="89">
        <v>0</v>
      </c>
      <c r="AK5887" s="60" t="str">
        <f>+IF(Tabla1[[#This Row],[REQUEST_TY]]="SR MANTENIMIENTO CORRECTIVO", "EMERGENCIA", "OTROS")</f>
        <v>EMERGENCIA</v>
      </c>
      <c r="AL5887" s="6" t="str">
        <f>+_xlfn.IFS(Tabla1[[#This Row],[Veces obj]]&lt;=1,"0-1",Tabla1[[#This Row],[Veces obj]]&lt;=2,"1-2",Tabla1[[#This Row],[Veces obj]]&lt;=3,"2-3",TRUE,"&gt;3")</f>
        <v>0-1</v>
      </c>
      <c r="AM5887" s="60" t="str">
        <f>+_xlfn.IFS(MONTH(Tabla1[[#This Row],[MES]])&lt;=3,"Q1",MONTH(Tabla1[[#This Row],[MES]])&lt;=6,"Q2",MONTH(Tabla1[[#This Row],[MES]])&lt;=9,"Q3",TRUE,"Q4")</f>
        <v>Q2</v>
      </c>
      <c r="AN5887" s="15" t="str">
        <f>+IFERROR(VLOOKUP(Tabla1[[#This Row],[CUENTA]],CTAS[],2,0),"OTROS")</f>
        <v>OTROS</v>
      </c>
      <c r="AP5887" s="15" t="str">
        <f>+IFERROR(VLOOKUP(Tabla1[[#This Row],[EMPLEADO]],IS[],3,0),"OTROS")</f>
        <v>OTROS</v>
      </c>
      <c r="AQ5887" s="15" t="str">
        <f>+IFERROR(VLOOKUP(Tabla1[[#This Row],[EMPLEADO]],IS[[NÓMINA]:[INGENIERO]],2,0),"OTROS")</f>
        <v>OTROS</v>
      </c>
    </row>
    <row r="5888" spans="1:43" x14ac:dyDescent="0.25">
      <c r="A5888" s="28" t="s">
        <v>14528</v>
      </c>
      <c r="B5888" s="29">
        <v>1</v>
      </c>
      <c r="C5888" s="29" t="s">
        <v>16191</v>
      </c>
      <c r="D5888" s="30" t="s">
        <v>3346</v>
      </c>
      <c r="E5888" s="31" t="s">
        <v>39</v>
      </c>
      <c r="F5888" s="31" t="s">
        <v>16192</v>
      </c>
      <c r="G5888" s="88" t="s">
        <v>3586</v>
      </c>
      <c r="H5888" s="29" t="s">
        <v>42</v>
      </c>
      <c r="I5888" s="32" t="s">
        <v>43</v>
      </c>
      <c r="J5888" s="29" t="s">
        <v>8</v>
      </c>
      <c r="K5888" s="33" t="s">
        <v>798</v>
      </c>
      <c r="L5888" s="33" t="s">
        <v>1729</v>
      </c>
      <c r="M5888" s="29" t="s">
        <v>131</v>
      </c>
      <c r="N5888" s="29">
        <v>1</v>
      </c>
      <c r="O5888" s="29" t="s">
        <v>47</v>
      </c>
      <c r="P5888" s="33" t="s">
        <v>822</v>
      </c>
      <c r="Q5888" s="33" t="s">
        <v>48</v>
      </c>
      <c r="R5888" s="80" t="s">
        <v>49</v>
      </c>
      <c r="S5888" s="81" t="s">
        <v>50</v>
      </c>
      <c r="T5888" s="81" t="s">
        <v>51</v>
      </c>
      <c r="U5888" s="82" t="s">
        <v>52</v>
      </c>
      <c r="V5888" s="83">
        <v>1</v>
      </c>
      <c r="W5888" s="89">
        <v>0</v>
      </c>
      <c r="X5888" s="85">
        <v>0</v>
      </c>
      <c r="Y5888" s="86">
        <v>5</v>
      </c>
      <c r="Z5888" s="82">
        <v>5</v>
      </c>
      <c r="AA5888" s="87">
        <v>1</v>
      </c>
      <c r="AB5888" s="83">
        <v>0</v>
      </c>
      <c r="AC5888" s="89">
        <v>0</v>
      </c>
      <c r="AD5888" s="90">
        <v>43634</v>
      </c>
      <c r="AE5888" s="90">
        <v>43635</v>
      </c>
      <c r="AF5888" s="82">
        <v>1</v>
      </c>
      <c r="AG5888" s="84" t="s">
        <v>53</v>
      </c>
      <c r="AH5888" s="83">
        <v>0</v>
      </c>
      <c r="AI5888" s="89">
        <v>0</v>
      </c>
      <c r="AJ5888" s="89">
        <v>0</v>
      </c>
      <c r="AK5888" s="60" t="str">
        <f>+IF(Tabla1[[#This Row],[REQUEST_TY]]="SR MANTENIMIENTO CORRECTIVO", "EMERGENCIA", "OTROS")</f>
        <v>OTROS</v>
      </c>
      <c r="AL5888" s="6" t="str">
        <f>+_xlfn.IFS(Tabla1[[#This Row],[Veces obj]]&lt;=1,"0-1",Tabla1[[#This Row],[Veces obj]]&lt;=2,"1-2",Tabla1[[#This Row],[Veces obj]]&lt;=3,"2-3",TRUE,"&gt;3")</f>
        <v>0-1</v>
      </c>
      <c r="AM5888" s="60" t="str">
        <f>+_xlfn.IFS(MONTH(Tabla1[[#This Row],[MES]])&lt;=3,"Q1",MONTH(Tabla1[[#This Row],[MES]])&lt;=6,"Q2",MONTH(Tabla1[[#This Row],[MES]])&lt;=9,"Q3",TRUE,"Q4")</f>
        <v>Q2</v>
      </c>
      <c r="AN5888" s="15" t="str">
        <f>+IFERROR(VLOOKUP(Tabla1[[#This Row],[CUENTA]],CTAS[],2,0),"OTROS")</f>
        <v>OTROS</v>
      </c>
      <c r="AP5888" s="15" t="str">
        <f>+IFERROR(VLOOKUP(Tabla1[[#This Row],[EMPLEADO]],IS[],3,0),"OTROS")</f>
        <v>OTROS</v>
      </c>
      <c r="AQ5888" s="15" t="str">
        <f>+IFERROR(VLOOKUP(Tabla1[[#This Row],[EMPLEADO]],IS[[NÓMINA]:[INGENIERO]],2,0),"OTROS")</f>
        <v>OTROS</v>
      </c>
    </row>
    <row r="5889" spans="1:43" x14ac:dyDescent="0.25">
      <c r="A5889" s="28" t="s">
        <v>14528</v>
      </c>
      <c r="B5889" s="29">
        <v>1</v>
      </c>
      <c r="C5889" s="29" t="s">
        <v>16193</v>
      </c>
      <c r="D5889" s="30" t="s">
        <v>38</v>
      </c>
      <c r="E5889" s="31" t="s">
        <v>394</v>
      </c>
      <c r="F5889" s="31" t="s">
        <v>16194</v>
      </c>
      <c r="G5889" s="88" t="s">
        <v>1114</v>
      </c>
      <c r="H5889" s="29" t="s">
        <v>568</v>
      </c>
      <c r="I5889" s="32" t="s">
        <v>43</v>
      </c>
      <c r="J5889" s="29" t="s">
        <v>8</v>
      </c>
      <c r="K5889" s="33" t="s">
        <v>1115</v>
      </c>
      <c r="L5889" s="33" t="s">
        <v>1116</v>
      </c>
      <c r="M5889" s="29" t="s">
        <v>714</v>
      </c>
      <c r="N5889" s="29">
        <v>0</v>
      </c>
      <c r="O5889" s="29" t="s">
        <v>47</v>
      </c>
      <c r="P5889" s="33">
        <v>21</v>
      </c>
      <c r="Q5889" s="33" t="s">
        <v>62</v>
      </c>
      <c r="R5889" s="80" t="s">
        <v>63</v>
      </c>
      <c r="S5889" s="81" t="s">
        <v>64</v>
      </c>
      <c r="T5889" s="81" t="s">
        <v>51</v>
      </c>
      <c r="U5889" s="82" t="s">
        <v>65</v>
      </c>
      <c r="V5889" s="83">
        <v>0.8</v>
      </c>
      <c r="W5889" s="89">
        <v>1092</v>
      </c>
      <c r="X5889" s="85">
        <v>1</v>
      </c>
      <c r="Y5889" s="86">
        <v>4.92</v>
      </c>
      <c r="Z5889" s="82">
        <v>5</v>
      </c>
      <c r="AA5889" s="87">
        <v>0.98399999999999999</v>
      </c>
      <c r="AB5889" s="83">
        <v>0</v>
      </c>
      <c r="AC5889" s="89">
        <v>0</v>
      </c>
      <c r="AD5889" s="90">
        <v>43635</v>
      </c>
      <c r="AE5889" s="90">
        <v>43635</v>
      </c>
      <c r="AF5889" s="82">
        <v>0</v>
      </c>
      <c r="AG5889" s="84" t="s">
        <v>53</v>
      </c>
      <c r="AH5889" s="83">
        <v>0</v>
      </c>
      <c r="AI5889" s="89">
        <v>0</v>
      </c>
      <c r="AJ5889" s="89">
        <v>0</v>
      </c>
      <c r="AK5889" s="60" t="str">
        <f>+IF(Tabla1[[#This Row],[REQUEST_TY]]="SR MANTENIMIENTO CORRECTIVO", "EMERGENCIA", "OTROS")</f>
        <v>EMERGENCIA</v>
      </c>
      <c r="AL5889" s="6" t="str">
        <f>+_xlfn.IFS(Tabla1[[#This Row],[Veces obj]]&lt;=1,"0-1",Tabla1[[#This Row],[Veces obj]]&lt;=2,"1-2",Tabla1[[#This Row],[Veces obj]]&lt;=3,"2-3",TRUE,"&gt;3")</f>
        <v>0-1</v>
      </c>
      <c r="AM5889" s="60" t="str">
        <f>+_xlfn.IFS(MONTH(Tabla1[[#This Row],[MES]])&lt;=3,"Q1",MONTH(Tabla1[[#This Row],[MES]])&lt;=6,"Q2",MONTH(Tabla1[[#This Row],[MES]])&lt;=9,"Q3",TRUE,"Q4")</f>
        <v>Q2</v>
      </c>
      <c r="AN5889" s="15" t="str">
        <f>+IFERROR(VLOOKUP(Tabla1[[#This Row],[CUENTA]],CTAS[],2,0),"OTROS")</f>
        <v>OTROS</v>
      </c>
      <c r="AP5889" s="15" t="str">
        <f>+IFERROR(VLOOKUP(Tabla1[[#This Row],[EMPLEADO]],IS[],3,0),"OTROS")</f>
        <v>OTROS</v>
      </c>
      <c r="AQ5889" s="15" t="str">
        <f>+IFERROR(VLOOKUP(Tabla1[[#This Row],[EMPLEADO]],IS[[NÓMINA]:[INGENIERO]],2,0),"OTROS")</f>
        <v>OTROS</v>
      </c>
    </row>
    <row r="5890" spans="1:43" x14ac:dyDescent="0.25">
      <c r="A5890" s="28" t="s">
        <v>14528</v>
      </c>
      <c r="B5890" s="29">
        <v>1</v>
      </c>
      <c r="C5890" s="29" t="s">
        <v>16195</v>
      </c>
      <c r="D5890" s="30" t="s">
        <v>38</v>
      </c>
      <c r="E5890" s="31" t="s">
        <v>583</v>
      </c>
      <c r="F5890" s="31" t="s">
        <v>16196</v>
      </c>
      <c r="G5890" s="88" t="s">
        <v>15916</v>
      </c>
      <c r="H5890" s="29" t="s">
        <v>213</v>
      </c>
      <c r="I5890" s="32" t="s">
        <v>43</v>
      </c>
      <c r="J5890" s="29" t="s">
        <v>8</v>
      </c>
      <c r="K5890" s="33" t="s">
        <v>15917</v>
      </c>
      <c r="L5890" s="33" t="s">
        <v>15918</v>
      </c>
      <c r="M5890" s="29" t="s">
        <v>640</v>
      </c>
      <c r="N5890" s="29">
        <v>0</v>
      </c>
      <c r="O5890" s="29" t="s">
        <v>47</v>
      </c>
      <c r="P5890" s="33">
        <v>2</v>
      </c>
      <c r="Q5890" s="33" t="s">
        <v>388</v>
      </c>
      <c r="R5890" s="80" t="s">
        <v>95</v>
      </c>
      <c r="S5890" s="81" t="s">
        <v>64</v>
      </c>
      <c r="T5890" s="81" t="s">
        <v>51</v>
      </c>
      <c r="U5890" s="82" t="s">
        <v>389</v>
      </c>
      <c r="V5890" s="83">
        <v>0</v>
      </c>
      <c r="W5890" s="89">
        <v>0</v>
      </c>
      <c r="X5890" s="85">
        <v>1</v>
      </c>
      <c r="Y5890" s="86">
        <v>3.13</v>
      </c>
      <c r="Z5890" s="82">
        <v>5</v>
      </c>
      <c r="AA5890" s="87">
        <v>0.626</v>
      </c>
      <c r="AB5890" s="83">
        <v>0</v>
      </c>
      <c r="AC5890" s="89">
        <v>0</v>
      </c>
      <c r="AD5890" s="90">
        <v>43635</v>
      </c>
      <c r="AE5890" s="90">
        <v>43635</v>
      </c>
      <c r="AF5890" s="82">
        <v>0</v>
      </c>
      <c r="AG5890" s="84" t="s">
        <v>53</v>
      </c>
      <c r="AH5890" s="83">
        <v>0</v>
      </c>
      <c r="AI5890" s="89">
        <v>0</v>
      </c>
      <c r="AJ5890" s="89">
        <v>0</v>
      </c>
      <c r="AK5890" s="60" t="str">
        <f>+IF(Tabla1[[#This Row],[REQUEST_TY]]="SR MANTENIMIENTO CORRECTIVO", "EMERGENCIA", "OTROS")</f>
        <v>EMERGENCIA</v>
      </c>
      <c r="AL5890" s="6" t="str">
        <f>+_xlfn.IFS(Tabla1[[#This Row],[Veces obj]]&lt;=1,"0-1",Tabla1[[#This Row],[Veces obj]]&lt;=2,"1-2",Tabla1[[#This Row],[Veces obj]]&lt;=3,"2-3",TRUE,"&gt;3")</f>
        <v>0-1</v>
      </c>
      <c r="AM5890" s="60" t="str">
        <f>+_xlfn.IFS(MONTH(Tabla1[[#This Row],[MES]])&lt;=3,"Q1",MONTH(Tabla1[[#This Row],[MES]])&lt;=6,"Q2",MONTH(Tabla1[[#This Row],[MES]])&lt;=9,"Q3",TRUE,"Q4")</f>
        <v>Q2</v>
      </c>
      <c r="AN5890" s="15" t="str">
        <f>+IFERROR(VLOOKUP(Tabla1[[#This Row],[CUENTA]],CTAS[],2,0),"OTROS")</f>
        <v>OTROS</v>
      </c>
      <c r="AP5890" s="15" t="str">
        <f>+IFERROR(VLOOKUP(Tabla1[[#This Row],[EMPLEADO]],IS[],3,0),"OTROS")</f>
        <v>OTROS</v>
      </c>
      <c r="AQ5890" s="15" t="str">
        <f>+IFERROR(VLOOKUP(Tabla1[[#This Row],[EMPLEADO]],IS[[NÓMINA]:[INGENIERO]],2,0),"OTROS")</f>
        <v>OTROS</v>
      </c>
    </row>
    <row r="5891" spans="1:43" x14ac:dyDescent="0.25">
      <c r="A5891" s="28" t="s">
        <v>14528</v>
      </c>
      <c r="B5891" s="29">
        <v>1</v>
      </c>
      <c r="C5891" s="29" t="s">
        <v>16197</v>
      </c>
      <c r="D5891" s="30" t="s">
        <v>38</v>
      </c>
      <c r="E5891" s="31" t="s">
        <v>1966</v>
      </c>
      <c r="F5891" s="31" t="s">
        <v>16198</v>
      </c>
      <c r="G5891" s="88" t="s">
        <v>16199</v>
      </c>
      <c r="H5891" s="29" t="s">
        <v>297</v>
      </c>
      <c r="I5891" s="32" t="s">
        <v>43</v>
      </c>
      <c r="J5891" s="29" t="s">
        <v>8</v>
      </c>
      <c r="K5891" s="33" t="s">
        <v>71</v>
      </c>
      <c r="L5891" s="33" t="s">
        <v>298</v>
      </c>
      <c r="M5891" s="29" t="s">
        <v>94</v>
      </c>
      <c r="N5891" s="29">
        <v>0</v>
      </c>
      <c r="O5891" s="29" t="s">
        <v>47</v>
      </c>
      <c r="P5891" s="33">
        <v>611</v>
      </c>
      <c r="Q5891" s="33" t="s">
        <v>48</v>
      </c>
      <c r="R5891" s="80" t="s">
        <v>74</v>
      </c>
      <c r="S5891" s="81" t="s">
        <v>50</v>
      </c>
      <c r="T5891" s="81" t="s">
        <v>51</v>
      </c>
      <c r="U5891" s="82" t="s">
        <v>52</v>
      </c>
      <c r="V5891" s="83">
        <v>1.05</v>
      </c>
      <c r="W5891" s="89">
        <v>750.75000000000011</v>
      </c>
      <c r="X5891" s="85">
        <v>1</v>
      </c>
      <c r="Y5891" s="86">
        <v>1.01</v>
      </c>
      <c r="Z5891" s="82">
        <v>5</v>
      </c>
      <c r="AA5891" s="87">
        <v>0.20200000000000001</v>
      </c>
      <c r="AB5891" s="83">
        <v>0</v>
      </c>
      <c r="AC5891" s="89">
        <v>0</v>
      </c>
      <c r="AD5891" s="90">
        <v>43635</v>
      </c>
      <c r="AE5891" s="90">
        <v>43635</v>
      </c>
      <c r="AF5891" s="82">
        <v>0</v>
      </c>
      <c r="AG5891" s="84" t="s">
        <v>53</v>
      </c>
      <c r="AH5891" s="83">
        <v>0</v>
      </c>
      <c r="AI5891" s="89">
        <v>0</v>
      </c>
      <c r="AJ5891" s="89">
        <v>0</v>
      </c>
      <c r="AK5891" s="60" t="str">
        <f>+IF(Tabla1[[#This Row],[REQUEST_TY]]="SR MANTENIMIENTO CORRECTIVO", "EMERGENCIA", "OTROS")</f>
        <v>EMERGENCIA</v>
      </c>
      <c r="AL5891" s="6" t="str">
        <f>+_xlfn.IFS(Tabla1[[#This Row],[Veces obj]]&lt;=1,"0-1",Tabla1[[#This Row],[Veces obj]]&lt;=2,"1-2",Tabla1[[#This Row],[Veces obj]]&lt;=3,"2-3",TRUE,"&gt;3")</f>
        <v>0-1</v>
      </c>
      <c r="AM5891" s="60" t="str">
        <f>+_xlfn.IFS(MONTH(Tabla1[[#This Row],[MES]])&lt;=3,"Q1",MONTH(Tabla1[[#This Row],[MES]])&lt;=6,"Q2",MONTH(Tabla1[[#This Row],[MES]])&lt;=9,"Q3",TRUE,"Q4")</f>
        <v>Q2</v>
      </c>
      <c r="AN5891" s="15" t="str">
        <f>+IFERROR(VLOOKUP(Tabla1[[#This Row],[CUENTA]],CTAS[],2,0),"OTROS")</f>
        <v>OTROS</v>
      </c>
      <c r="AP5891" s="15" t="str">
        <f>+IFERROR(VLOOKUP(Tabla1[[#This Row],[EMPLEADO]],IS[],3,0),"OTROS")</f>
        <v>JUAREZ</v>
      </c>
      <c r="AQ5891" s="15" t="str">
        <f>+IFERROR(VLOOKUP(Tabla1[[#This Row],[EMPLEADO]],IS[[NÓMINA]:[INGENIERO]],2,0),"OTROS")</f>
        <v>ALFREDO TORRES</v>
      </c>
    </row>
    <row r="5892" spans="1:43" x14ac:dyDescent="0.25">
      <c r="A5892" s="28" t="s">
        <v>14528</v>
      </c>
      <c r="B5892" s="29">
        <v>1</v>
      </c>
      <c r="C5892" s="29" t="s">
        <v>16200</v>
      </c>
      <c r="D5892" s="30" t="s">
        <v>38</v>
      </c>
      <c r="E5892" s="31" t="s">
        <v>217</v>
      </c>
      <c r="F5892" s="31" t="s">
        <v>16201</v>
      </c>
      <c r="G5892" s="88" t="s">
        <v>15314</v>
      </c>
      <c r="H5892" s="29" t="s">
        <v>1052</v>
      </c>
      <c r="I5892" s="32" t="s">
        <v>43</v>
      </c>
      <c r="J5892" s="29" t="s">
        <v>8</v>
      </c>
      <c r="K5892" s="33" t="s">
        <v>59</v>
      </c>
      <c r="L5892" s="33" t="s">
        <v>697</v>
      </c>
      <c r="M5892" s="29" t="s">
        <v>698</v>
      </c>
      <c r="N5892" s="29">
        <v>0</v>
      </c>
      <c r="O5892" s="29" t="s">
        <v>47</v>
      </c>
      <c r="P5892" s="33">
        <v>9</v>
      </c>
      <c r="Q5892" s="33" t="s">
        <v>194</v>
      </c>
      <c r="R5892" s="80" t="s">
        <v>223</v>
      </c>
      <c r="S5892" s="81" t="s">
        <v>139</v>
      </c>
      <c r="T5892" s="81" t="s">
        <v>51</v>
      </c>
      <c r="U5892" s="82" t="s">
        <v>224</v>
      </c>
      <c r="V5892" s="83">
        <v>0.8</v>
      </c>
      <c r="W5892" s="89">
        <v>1258.4000000000003</v>
      </c>
      <c r="X5892" s="85">
        <v>1</v>
      </c>
      <c r="Y5892" s="86">
        <v>1.23</v>
      </c>
      <c r="Z5892" s="82">
        <v>4</v>
      </c>
      <c r="AA5892" s="87">
        <v>0.3075</v>
      </c>
      <c r="AB5892" s="83">
        <v>0</v>
      </c>
      <c r="AC5892" s="89">
        <v>0</v>
      </c>
      <c r="AD5892" s="90">
        <v>43635</v>
      </c>
      <c r="AE5892" s="90">
        <v>43635</v>
      </c>
      <c r="AF5892" s="82">
        <v>0</v>
      </c>
      <c r="AG5892" s="84" t="s">
        <v>53</v>
      </c>
      <c r="AH5892" s="83">
        <v>0</v>
      </c>
      <c r="AI5892" s="89">
        <v>0</v>
      </c>
      <c r="AJ5892" s="89">
        <v>0</v>
      </c>
      <c r="AK5892" s="60" t="str">
        <f>+IF(Tabla1[[#This Row],[REQUEST_TY]]="SR MANTENIMIENTO CORRECTIVO", "EMERGENCIA", "OTROS")</f>
        <v>EMERGENCIA</v>
      </c>
      <c r="AL5892" s="6" t="str">
        <f>+_xlfn.IFS(Tabla1[[#This Row],[Veces obj]]&lt;=1,"0-1",Tabla1[[#This Row],[Veces obj]]&lt;=2,"1-2",Tabla1[[#This Row],[Veces obj]]&lt;=3,"2-3",TRUE,"&gt;3")</f>
        <v>0-1</v>
      </c>
      <c r="AM5892" s="60" t="str">
        <f>+_xlfn.IFS(MONTH(Tabla1[[#This Row],[MES]])&lt;=3,"Q1",MONTH(Tabla1[[#This Row],[MES]])&lt;=6,"Q2",MONTH(Tabla1[[#This Row],[MES]])&lt;=9,"Q3",TRUE,"Q4")</f>
        <v>Q2</v>
      </c>
      <c r="AN5892" s="15" t="str">
        <f>+IFERROR(VLOOKUP(Tabla1[[#This Row],[CUENTA]],CTAS[],2,0),"OTROS")</f>
        <v>OTROS</v>
      </c>
      <c r="AP5892" s="15" t="str">
        <f>+IFERROR(VLOOKUP(Tabla1[[#This Row],[EMPLEADO]],IS[],3,0),"OTROS")</f>
        <v>OTROS</v>
      </c>
      <c r="AQ5892" s="15" t="str">
        <f>+IFERROR(VLOOKUP(Tabla1[[#This Row],[EMPLEADO]],IS[[NÓMINA]:[INGENIERO]],2,0),"OTROS")</f>
        <v>OTROS</v>
      </c>
    </row>
    <row r="5893" spans="1:43" x14ac:dyDescent="0.25">
      <c r="A5893" s="28" t="s">
        <v>14528</v>
      </c>
      <c r="B5893" s="29">
        <v>1</v>
      </c>
      <c r="C5893" s="29" t="s">
        <v>16202</v>
      </c>
      <c r="D5893" s="30" t="s">
        <v>38</v>
      </c>
      <c r="E5893" s="31" t="s">
        <v>39</v>
      </c>
      <c r="F5893" s="31" t="s">
        <v>16203</v>
      </c>
      <c r="G5893" s="88" t="s">
        <v>16204</v>
      </c>
      <c r="H5893" s="29" t="s">
        <v>79</v>
      </c>
      <c r="I5893" s="32" t="s">
        <v>43</v>
      </c>
      <c r="J5893" s="29" t="s">
        <v>8</v>
      </c>
      <c r="K5893" s="33" t="s">
        <v>1382</v>
      </c>
      <c r="L5893" s="33" t="s">
        <v>16205</v>
      </c>
      <c r="M5893" s="29" t="s">
        <v>256</v>
      </c>
      <c r="N5893" s="29">
        <v>0</v>
      </c>
      <c r="O5893" s="29" t="s">
        <v>47</v>
      </c>
      <c r="P5893" s="33">
        <v>2757</v>
      </c>
      <c r="Q5893" s="33" t="s">
        <v>48</v>
      </c>
      <c r="R5893" s="80" t="s">
        <v>49</v>
      </c>
      <c r="S5893" s="81" t="s">
        <v>50</v>
      </c>
      <c r="T5893" s="81" t="s">
        <v>51</v>
      </c>
      <c r="U5893" s="82" t="s">
        <v>52</v>
      </c>
      <c r="V5893" s="83">
        <v>1.05</v>
      </c>
      <c r="W5893" s="89">
        <v>750.75000000000011</v>
      </c>
      <c r="X5893" s="85">
        <v>1</v>
      </c>
      <c r="Y5893" s="86">
        <v>2.73</v>
      </c>
      <c r="Z5893" s="82">
        <v>5</v>
      </c>
      <c r="AA5893" s="87">
        <v>0.54600000000000004</v>
      </c>
      <c r="AB5893" s="83">
        <v>0</v>
      </c>
      <c r="AC5893" s="89">
        <v>0</v>
      </c>
      <c r="AD5893" s="90">
        <v>43635</v>
      </c>
      <c r="AE5893" s="90">
        <v>43635</v>
      </c>
      <c r="AF5893" s="82">
        <v>0</v>
      </c>
      <c r="AG5893" s="84" t="s">
        <v>53</v>
      </c>
      <c r="AH5893" s="83">
        <v>0</v>
      </c>
      <c r="AI5893" s="89">
        <v>0</v>
      </c>
      <c r="AJ5893" s="89">
        <v>0</v>
      </c>
      <c r="AK5893" s="60" t="str">
        <f>+IF(Tabla1[[#This Row],[REQUEST_TY]]="SR MANTENIMIENTO CORRECTIVO", "EMERGENCIA", "OTROS")</f>
        <v>EMERGENCIA</v>
      </c>
      <c r="AL5893" s="6" t="str">
        <f>+_xlfn.IFS(Tabla1[[#This Row],[Veces obj]]&lt;=1,"0-1",Tabla1[[#This Row],[Veces obj]]&lt;=2,"1-2",Tabla1[[#This Row],[Veces obj]]&lt;=3,"2-3",TRUE,"&gt;3")</f>
        <v>0-1</v>
      </c>
      <c r="AM5893" s="60" t="str">
        <f>+_xlfn.IFS(MONTH(Tabla1[[#This Row],[MES]])&lt;=3,"Q1",MONTH(Tabla1[[#This Row],[MES]])&lt;=6,"Q2",MONTH(Tabla1[[#This Row],[MES]])&lt;=9,"Q3",TRUE,"Q4")</f>
        <v>Q2</v>
      </c>
      <c r="AN5893" s="15" t="str">
        <f>+IFERROR(VLOOKUP(Tabla1[[#This Row],[CUENTA]],CTAS[],2,0),"OTROS")</f>
        <v>OTROS</v>
      </c>
      <c r="AP5893" s="15" t="str">
        <f>+IFERROR(VLOOKUP(Tabla1[[#This Row],[EMPLEADO]],IS[],3,0),"OTROS")</f>
        <v>OTROS</v>
      </c>
      <c r="AQ5893" s="15" t="str">
        <f>+IFERROR(VLOOKUP(Tabla1[[#This Row],[EMPLEADO]],IS[[NÓMINA]:[INGENIERO]],2,0),"OTROS")</f>
        <v>OTROS</v>
      </c>
    </row>
    <row r="5894" spans="1:43" x14ac:dyDescent="0.25">
      <c r="A5894" s="28" t="s">
        <v>14528</v>
      </c>
      <c r="B5894" s="29">
        <v>1</v>
      </c>
      <c r="C5894" s="29" t="s">
        <v>16206</v>
      </c>
      <c r="D5894" s="30" t="s">
        <v>38</v>
      </c>
      <c r="E5894" s="31" t="s">
        <v>725</v>
      </c>
      <c r="F5894" s="31" t="s">
        <v>16207</v>
      </c>
      <c r="G5894" s="88" t="s">
        <v>914</v>
      </c>
      <c r="H5894" s="29" t="s">
        <v>10274</v>
      </c>
      <c r="I5894" s="32" t="s">
        <v>43</v>
      </c>
      <c r="J5894" s="29" t="s">
        <v>8</v>
      </c>
      <c r="K5894" s="33" t="s">
        <v>59</v>
      </c>
      <c r="L5894" s="33" t="s">
        <v>916</v>
      </c>
      <c r="M5894" s="29" t="s">
        <v>316</v>
      </c>
      <c r="N5894" s="29">
        <v>0</v>
      </c>
      <c r="O5894" s="29" t="s">
        <v>47</v>
      </c>
      <c r="P5894" s="33">
        <v>10</v>
      </c>
      <c r="Q5894" s="33" t="s">
        <v>194</v>
      </c>
      <c r="R5894" s="80" t="s">
        <v>223</v>
      </c>
      <c r="S5894" s="81" t="s">
        <v>139</v>
      </c>
      <c r="T5894" s="81" t="s">
        <v>51</v>
      </c>
      <c r="U5894" s="82" t="s">
        <v>224</v>
      </c>
      <c r="V5894" s="83">
        <v>0.8</v>
      </c>
      <c r="W5894" s="89">
        <v>1258.4000000000003</v>
      </c>
      <c r="X5894" s="85">
        <v>1</v>
      </c>
      <c r="Y5894" s="86">
        <v>0.85</v>
      </c>
      <c r="Z5894" s="82">
        <v>4</v>
      </c>
      <c r="AA5894" s="87">
        <v>0.21249999999999999</v>
      </c>
      <c r="AB5894" s="83">
        <v>0</v>
      </c>
      <c r="AC5894" s="89">
        <v>0</v>
      </c>
      <c r="AD5894" s="90">
        <v>43635</v>
      </c>
      <c r="AE5894" s="90">
        <v>43635</v>
      </c>
      <c r="AF5894" s="82">
        <v>0</v>
      </c>
      <c r="AG5894" s="84" t="s">
        <v>53</v>
      </c>
      <c r="AH5894" s="83">
        <v>0</v>
      </c>
      <c r="AI5894" s="89">
        <v>0</v>
      </c>
      <c r="AJ5894" s="89">
        <v>0</v>
      </c>
      <c r="AK5894" s="60" t="str">
        <f>+IF(Tabla1[[#This Row],[REQUEST_TY]]="SR MANTENIMIENTO CORRECTIVO", "EMERGENCIA", "OTROS")</f>
        <v>EMERGENCIA</v>
      </c>
      <c r="AL5894" s="6" t="str">
        <f>+_xlfn.IFS(Tabla1[[#This Row],[Veces obj]]&lt;=1,"0-1",Tabla1[[#This Row],[Veces obj]]&lt;=2,"1-2",Tabla1[[#This Row],[Veces obj]]&lt;=3,"2-3",TRUE,"&gt;3")</f>
        <v>0-1</v>
      </c>
      <c r="AM5894" s="60" t="str">
        <f>+_xlfn.IFS(MONTH(Tabla1[[#This Row],[MES]])&lt;=3,"Q1",MONTH(Tabla1[[#This Row],[MES]])&lt;=6,"Q2",MONTH(Tabla1[[#This Row],[MES]])&lt;=9,"Q3",TRUE,"Q4")</f>
        <v>Q2</v>
      </c>
      <c r="AN5894" s="15" t="str">
        <f>+IFERROR(VLOOKUP(Tabla1[[#This Row],[CUENTA]],CTAS[],2,0),"OTROS")</f>
        <v>OTROS</v>
      </c>
      <c r="AP5894" s="15" t="str">
        <f>+IFERROR(VLOOKUP(Tabla1[[#This Row],[EMPLEADO]],IS[],3,0),"OTROS")</f>
        <v>OTROS</v>
      </c>
      <c r="AQ5894" s="15" t="str">
        <f>+IFERROR(VLOOKUP(Tabla1[[#This Row],[EMPLEADO]],IS[[NÓMINA]:[INGENIERO]],2,0),"OTROS")</f>
        <v>OTROS</v>
      </c>
    </row>
    <row r="5895" spans="1:43" x14ac:dyDescent="0.25">
      <c r="A5895" s="28" t="s">
        <v>14528</v>
      </c>
      <c r="B5895" s="29">
        <v>1</v>
      </c>
      <c r="C5895" s="29" t="s">
        <v>16208</v>
      </c>
      <c r="D5895" s="30" t="s">
        <v>38</v>
      </c>
      <c r="E5895" s="31" t="s">
        <v>55</v>
      </c>
      <c r="F5895" s="31" t="s">
        <v>16209</v>
      </c>
      <c r="G5895" s="88" t="s">
        <v>976</v>
      </c>
      <c r="H5895" s="29" t="s">
        <v>106</v>
      </c>
      <c r="I5895" s="32" t="s">
        <v>43</v>
      </c>
      <c r="J5895" s="29" t="s">
        <v>8</v>
      </c>
      <c r="K5895" s="33" t="s">
        <v>59</v>
      </c>
      <c r="L5895" s="33" t="s">
        <v>309</v>
      </c>
      <c r="M5895" s="29" t="s">
        <v>310</v>
      </c>
      <c r="N5895" s="29">
        <v>0</v>
      </c>
      <c r="O5895" s="29" t="s">
        <v>47</v>
      </c>
      <c r="P5895" s="33">
        <v>7</v>
      </c>
      <c r="Q5895" s="33" t="s">
        <v>194</v>
      </c>
      <c r="R5895" s="80" t="s">
        <v>63</v>
      </c>
      <c r="S5895" s="81" t="s">
        <v>64</v>
      </c>
      <c r="T5895" s="81" t="s">
        <v>51</v>
      </c>
      <c r="U5895" s="82" t="s">
        <v>195</v>
      </c>
      <c r="V5895" s="83">
        <v>0.6</v>
      </c>
      <c r="W5895" s="89">
        <v>819</v>
      </c>
      <c r="X5895" s="85">
        <v>1</v>
      </c>
      <c r="Y5895" s="86">
        <v>2.63</v>
      </c>
      <c r="Z5895" s="82">
        <v>5</v>
      </c>
      <c r="AA5895" s="87">
        <v>0.52600000000000002</v>
      </c>
      <c r="AB5895" s="83">
        <v>0</v>
      </c>
      <c r="AC5895" s="89">
        <v>0</v>
      </c>
      <c r="AD5895" s="90">
        <v>43635</v>
      </c>
      <c r="AE5895" s="90">
        <v>43635</v>
      </c>
      <c r="AF5895" s="82">
        <v>0</v>
      </c>
      <c r="AG5895" s="84" t="s">
        <v>53</v>
      </c>
      <c r="AH5895" s="83">
        <v>0</v>
      </c>
      <c r="AI5895" s="89">
        <v>0</v>
      </c>
      <c r="AJ5895" s="89">
        <v>0</v>
      </c>
      <c r="AK5895" s="60" t="str">
        <f>+IF(Tabla1[[#This Row],[REQUEST_TY]]="SR MANTENIMIENTO CORRECTIVO", "EMERGENCIA", "OTROS")</f>
        <v>EMERGENCIA</v>
      </c>
      <c r="AL5895" s="6" t="str">
        <f>+_xlfn.IFS(Tabla1[[#This Row],[Veces obj]]&lt;=1,"0-1",Tabla1[[#This Row],[Veces obj]]&lt;=2,"1-2",Tabla1[[#This Row],[Veces obj]]&lt;=3,"2-3",TRUE,"&gt;3")</f>
        <v>0-1</v>
      </c>
      <c r="AM5895" s="60" t="str">
        <f>+_xlfn.IFS(MONTH(Tabla1[[#This Row],[MES]])&lt;=3,"Q1",MONTH(Tabla1[[#This Row],[MES]])&lt;=6,"Q2",MONTH(Tabla1[[#This Row],[MES]])&lt;=9,"Q3",TRUE,"Q4")</f>
        <v>Q2</v>
      </c>
      <c r="AN5895" s="15" t="str">
        <f>+IFERROR(VLOOKUP(Tabla1[[#This Row],[CUENTA]],CTAS[],2,0),"OTROS")</f>
        <v>OTROS</v>
      </c>
      <c r="AP5895" s="15" t="str">
        <f>+IFERROR(VLOOKUP(Tabla1[[#This Row],[EMPLEADO]],IS[],3,0),"OTROS")</f>
        <v>OTROS</v>
      </c>
      <c r="AQ5895" s="15" t="str">
        <f>+IFERROR(VLOOKUP(Tabla1[[#This Row],[EMPLEADO]],IS[[NÓMINA]:[INGENIERO]],2,0),"OTROS")</f>
        <v>OTROS</v>
      </c>
    </row>
    <row r="5896" spans="1:43" x14ac:dyDescent="0.25">
      <c r="A5896" s="28" t="s">
        <v>14528</v>
      </c>
      <c r="B5896" s="29">
        <v>1</v>
      </c>
      <c r="C5896" s="29" t="s">
        <v>16210</v>
      </c>
      <c r="D5896" s="30" t="s">
        <v>4762</v>
      </c>
      <c r="E5896" s="31" t="s">
        <v>725</v>
      </c>
      <c r="F5896" s="31" t="s">
        <v>16211</v>
      </c>
      <c r="G5896" s="88" t="s">
        <v>16212</v>
      </c>
      <c r="H5896" s="29" t="s">
        <v>574</v>
      </c>
      <c r="I5896" s="32" t="s">
        <v>43</v>
      </c>
      <c r="J5896" s="29" t="s">
        <v>8</v>
      </c>
      <c r="K5896" s="33" t="s">
        <v>59</v>
      </c>
      <c r="L5896" s="33" t="s">
        <v>13670</v>
      </c>
      <c r="M5896" s="29" t="s">
        <v>13671</v>
      </c>
      <c r="N5896" s="29">
        <v>0</v>
      </c>
      <c r="O5896" s="29" t="s">
        <v>47</v>
      </c>
      <c r="P5896" s="33" t="s">
        <v>822</v>
      </c>
      <c r="Q5896" s="33" t="s">
        <v>48</v>
      </c>
      <c r="R5896" s="80" t="s">
        <v>223</v>
      </c>
      <c r="S5896" s="81" t="s">
        <v>139</v>
      </c>
      <c r="T5896" s="81" t="s">
        <v>51</v>
      </c>
      <c r="U5896" s="82" t="s">
        <v>353</v>
      </c>
      <c r="V5896" s="83">
        <v>1</v>
      </c>
      <c r="W5896" s="89">
        <v>1573.0000000000002</v>
      </c>
      <c r="X5896" s="85">
        <v>0</v>
      </c>
      <c r="Y5896" s="86">
        <v>4</v>
      </c>
      <c r="Z5896" s="82">
        <v>4</v>
      </c>
      <c r="AA5896" s="87">
        <v>1</v>
      </c>
      <c r="AB5896" s="83">
        <v>0</v>
      </c>
      <c r="AC5896" s="89">
        <v>0</v>
      </c>
      <c r="AD5896" s="90">
        <v>43635</v>
      </c>
      <c r="AE5896" s="90">
        <v>43635</v>
      </c>
      <c r="AF5896" s="82">
        <v>0</v>
      </c>
      <c r="AG5896" s="84" t="s">
        <v>53</v>
      </c>
      <c r="AH5896" s="83">
        <v>0</v>
      </c>
      <c r="AI5896" s="89">
        <v>0</v>
      </c>
      <c r="AJ5896" s="89">
        <v>0</v>
      </c>
      <c r="AK5896" s="60" t="str">
        <f>+IF(Tabla1[[#This Row],[REQUEST_TY]]="SR MANTENIMIENTO CORRECTIVO", "EMERGENCIA", "OTROS")</f>
        <v>OTROS</v>
      </c>
      <c r="AL5896" s="6" t="str">
        <f>+_xlfn.IFS(Tabla1[[#This Row],[Veces obj]]&lt;=1,"0-1",Tabla1[[#This Row],[Veces obj]]&lt;=2,"1-2",Tabla1[[#This Row],[Veces obj]]&lt;=3,"2-3",TRUE,"&gt;3")</f>
        <v>0-1</v>
      </c>
      <c r="AM5896" s="60" t="str">
        <f>+_xlfn.IFS(MONTH(Tabla1[[#This Row],[MES]])&lt;=3,"Q1",MONTH(Tabla1[[#This Row],[MES]])&lt;=6,"Q2",MONTH(Tabla1[[#This Row],[MES]])&lt;=9,"Q3",TRUE,"Q4")</f>
        <v>Q2</v>
      </c>
      <c r="AN5896" s="15" t="str">
        <f>+IFERROR(VLOOKUP(Tabla1[[#This Row],[CUENTA]],CTAS[],2,0),"OTROS")</f>
        <v>OTROS</v>
      </c>
      <c r="AP5896" s="15" t="str">
        <f>+IFERROR(VLOOKUP(Tabla1[[#This Row],[EMPLEADO]],IS[],3,0),"OTROS")</f>
        <v>OTROS</v>
      </c>
      <c r="AQ5896" s="15" t="str">
        <f>+IFERROR(VLOOKUP(Tabla1[[#This Row],[EMPLEADO]],IS[[NÓMINA]:[INGENIERO]],2,0),"OTROS")</f>
        <v>OTROS</v>
      </c>
    </row>
    <row r="5897" spans="1:43" x14ac:dyDescent="0.25">
      <c r="A5897" s="28" t="s">
        <v>14528</v>
      </c>
      <c r="B5897" s="29">
        <v>1</v>
      </c>
      <c r="C5897" s="29" t="s">
        <v>16213</v>
      </c>
      <c r="D5897" s="30" t="s">
        <v>4762</v>
      </c>
      <c r="E5897" s="31" t="s">
        <v>133</v>
      </c>
      <c r="F5897" s="31" t="s">
        <v>16214</v>
      </c>
      <c r="G5897" s="88" t="s">
        <v>16215</v>
      </c>
      <c r="H5897" s="29" t="s">
        <v>574</v>
      </c>
      <c r="I5897" s="32" t="s">
        <v>43</v>
      </c>
      <c r="J5897" s="29" t="s">
        <v>8</v>
      </c>
      <c r="K5897" s="33" t="s">
        <v>59</v>
      </c>
      <c r="L5897" s="33" t="s">
        <v>13670</v>
      </c>
      <c r="M5897" s="29" t="s">
        <v>13671</v>
      </c>
      <c r="N5897" s="29">
        <v>0</v>
      </c>
      <c r="O5897" s="29" t="s">
        <v>47</v>
      </c>
      <c r="P5897" s="33" t="s">
        <v>822</v>
      </c>
      <c r="Q5897" s="33" t="s">
        <v>48</v>
      </c>
      <c r="R5897" s="80" t="s">
        <v>138</v>
      </c>
      <c r="S5897" s="81" t="s">
        <v>139</v>
      </c>
      <c r="T5897" s="81" t="s">
        <v>51</v>
      </c>
      <c r="U5897" s="82" t="s">
        <v>353</v>
      </c>
      <c r="V5897" s="83">
        <v>1</v>
      </c>
      <c r="W5897" s="89">
        <v>1573.0000000000002</v>
      </c>
      <c r="X5897" s="85">
        <v>0</v>
      </c>
      <c r="Y5897" s="86">
        <v>4</v>
      </c>
      <c r="Z5897" s="82">
        <v>4</v>
      </c>
      <c r="AA5897" s="87">
        <v>1</v>
      </c>
      <c r="AB5897" s="83">
        <v>0</v>
      </c>
      <c r="AC5897" s="89">
        <v>0</v>
      </c>
      <c r="AD5897" s="90">
        <v>43635</v>
      </c>
      <c r="AE5897" s="90">
        <v>43635</v>
      </c>
      <c r="AF5897" s="82">
        <v>0</v>
      </c>
      <c r="AG5897" s="84" t="s">
        <v>53</v>
      </c>
      <c r="AH5897" s="83">
        <v>0</v>
      </c>
      <c r="AI5897" s="89">
        <v>0</v>
      </c>
      <c r="AJ5897" s="89">
        <v>0</v>
      </c>
      <c r="AK5897" s="60" t="str">
        <f>+IF(Tabla1[[#This Row],[REQUEST_TY]]="SR MANTENIMIENTO CORRECTIVO", "EMERGENCIA", "OTROS")</f>
        <v>OTROS</v>
      </c>
      <c r="AL5897" s="6" t="str">
        <f>+_xlfn.IFS(Tabla1[[#This Row],[Veces obj]]&lt;=1,"0-1",Tabla1[[#This Row],[Veces obj]]&lt;=2,"1-2",Tabla1[[#This Row],[Veces obj]]&lt;=3,"2-3",TRUE,"&gt;3")</f>
        <v>0-1</v>
      </c>
      <c r="AM5897" s="60" t="str">
        <f>+_xlfn.IFS(MONTH(Tabla1[[#This Row],[MES]])&lt;=3,"Q1",MONTH(Tabla1[[#This Row],[MES]])&lt;=6,"Q2",MONTH(Tabla1[[#This Row],[MES]])&lt;=9,"Q3",TRUE,"Q4")</f>
        <v>Q2</v>
      </c>
      <c r="AN5897" s="15" t="str">
        <f>+IFERROR(VLOOKUP(Tabla1[[#This Row],[CUENTA]],CTAS[],2,0),"OTROS")</f>
        <v>OTROS</v>
      </c>
      <c r="AP5897" s="15" t="str">
        <f>+IFERROR(VLOOKUP(Tabla1[[#This Row],[EMPLEADO]],IS[],3,0),"OTROS")</f>
        <v>OTROS</v>
      </c>
      <c r="AQ5897" s="15" t="str">
        <f>+IFERROR(VLOOKUP(Tabla1[[#This Row],[EMPLEADO]],IS[[NÓMINA]:[INGENIERO]],2,0),"OTROS")</f>
        <v>OTROS</v>
      </c>
    </row>
    <row r="5898" spans="1:43" x14ac:dyDescent="0.25">
      <c r="A5898" s="28" t="s">
        <v>14528</v>
      </c>
      <c r="B5898" s="29">
        <v>1</v>
      </c>
      <c r="C5898" s="29" t="s">
        <v>16216</v>
      </c>
      <c r="D5898" s="30" t="s">
        <v>38</v>
      </c>
      <c r="E5898" s="31" t="s">
        <v>133</v>
      </c>
      <c r="F5898" s="31" t="s">
        <v>16217</v>
      </c>
      <c r="G5898" s="88" t="s">
        <v>408</v>
      </c>
      <c r="H5898" s="29" t="s">
        <v>409</v>
      </c>
      <c r="I5898" s="32" t="s">
        <v>43</v>
      </c>
      <c r="J5898" s="29" t="s">
        <v>8</v>
      </c>
      <c r="K5898" s="33" t="s">
        <v>59</v>
      </c>
      <c r="L5898" s="33" t="s">
        <v>410</v>
      </c>
      <c r="M5898" s="29" t="s">
        <v>411</v>
      </c>
      <c r="N5898" s="29">
        <v>0</v>
      </c>
      <c r="O5898" s="29" t="s">
        <v>47</v>
      </c>
      <c r="P5898" s="33">
        <v>25</v>
      </c>
      <c r="Q5898" s="33" t="s">
        <v>62</v>
      </c>
      <c r="R5898" s="80" t="s">
        <v>138</v>
      </c>
      <c r="S5898" s="81" t="s">
        <v>139</v>
      </c>
      <c r="T5898" s="81" t="s">
        <v>51</v>
      </c>
      <c r="U5898" s="82" t="s">
        <v>262</v>
      </c>
      <c r="V5898" s="83">
        <v>1.05</v>
      </c>
      <c r="W5898" s="89">
        <v>1651.6500000000003</v>
      </c>
      <c r="X5898" s="85">
        <v>1</v>
      </c>
      <c r="Y5898" s="86">
        <v>1.4</v>
      </c>
      <c r="Z5898" s="82">
        <v>4</v>
      </c>
      <c r="AA5898" s="87">
        <v>0.35</v>
      </c>
      <c r="AB5898" s="83">
        <v>0</v>
      </c>
      <c r="AC5898" s="89">
        <v>0</v>
      </c>
      <c r="AD5898" s="90">
        <v>43635</v>
      </c>
      <c r="AE5898" s="90">
        <v>43636</v>
      </c>
      <c r="AF5898" s="82">
        <v>1</v>
      </c>
      <c r="AG5898" s="84" t="s">
        <v>53</v>
      </c>
      <c r="AH5898" s="83">
        <v>0</v>
      </c>
      <c r="AI5898" s="89">
        <v>0</v>
      </c>
      <c r="AJ5898" s="89">
        <v>0</v>
      </c>
      <c r="AK5898" s="60" t="str">
        <f>+IF(Tabla1[[#This Row],[REQUEST_TY]]="SR MANTENIMIENTO CORRECTIVO", "EMERGENCIA", "OTROS")</f>
        <v>EMERGENCIA</v>
      </c>
      <c r="AL5898" s="6" t="str">
        <f>+_xlfn.IFS(Tabla1[[#This Row],[Veces obj]]&lt;=1,"0-1",Tabla1[[#This Row],[Veces obj]]&lt;=2,"1-2",Tabla1[[#This Row],[Veces obj]]&lt;=3,"2-3",TRUE,"&gt;3")</f>
        <v>0-1</v>
      </c>
      <c r="AM5898" s="60" t="str">
        <f>+_xlfn.IFS(MONTH(Tabla1[[#This Row],[MES]])&lt;=3,"Q1",MONTH(Tabla1[[#This Row],[MES]])&lt;=6,"Q2",MONTH(Tabla1[[#This Row],[MES]])&lt;=9,"Q3",TRUE,"Q4")</f>
        <v>Q2</v>
      </c>
      <c r="AN5898" s="15" t="str">
        <f>+IFERROR(VLOOKUP(Tabla1[[#This Row],[CUENTA]],CTAS[],2,0),"OTROS")</f>
        <v>OTROS</v>
      </c>
      <c r="AP5898" s="15" t="str">
        <f>+IFERROR(VLOOKUP(Tabla1[[#This Row],[EMPLEADO]],IS[],3,0),"OTROS")</f>
        <v>OTROS</v>
      </c>
      <c r="AQ5898" s="15" t="str">
        <f>+IFERROR(VLOOKUP(Tabla1[[#This Row],[EMPLEADO]],IS[[NÓMINA]:[INGENIERO]],2,0),"OTROS")</f>
        <v>OTROS</v>
      </c>
    </row>
    <row r="5899" spans="1:43" x14ac:dyDescent="0.25">
      <c r="A5899" s="28" t="s">
        <v>14528</v>
      </c>
      <c r="B5899" s="29">
        <v>1</v>
      </c>
      <c r="C5899" s="29" t="s">
        <v>16218</v>
      </c>
      <c r="D5899" s="30" t="s">
        <v>38</v>
      </c>
      <c r="E5899" s="31" t="s">
        <v>275</v>
      </c>
      <c r="F5899" s="31" t="s">
        <v>16219</v>
      </c>
      <c r="G5899" s="88" t="s">
        <v>1441</v>
      </c>
      <c r="H5899" s="29" t="s">
        <v>568</v>
      </c>
      <c r="I5899" s="32" t="s">
        <v>43</v>
      </c>
      <c r="J5899" s="29" t="s">
        <v>8</v>
      </c>
      <c r="K5899" s="33" t="s">
        <v>71</v>
      </c>
      <c r="L5899" s="33" t="s">
        <v>1442</v>
      </c>
      <c r="M5899" s="29" t="s">
        <v>932</v>
      </c>
      <c r="N5899" s="29">
        <v>0</v>
      </c>
      <c r="O5899" s="29" t="s">
        <v>47</v>
      </c>
      <c r="P5899" s="33">
        <v>55</v>
      </c>
      <c r="Q5899" s="33" t="s">
        <v>82</v>
      </c>
      <c r="R5899" s="80" t="s">
        <v>95</v>
      </c>
      <c r="S5899" s="81" t="s">
        <v>64</v>
      </c>
      <c r="T5899" s="81" t="s">
        <v>51</v>
      </c>
      <c r="U5899" s="82" t="s">
        <v>83</v>
      </c>
      <c r="V5899" s="83">
        <v>1.05</v>
      </c>
      <c r="W5899" s="89">
        <v>1433.25</v>
      </c>
      <c r="X5899" s="85">
        <v>1</v>
      </c>
      <c r="Y5899" s="86">
        <v>1.97</v>
      </c>
      <c r="Z5899" s="82">
        <v>5</v>
      </c>
      <c r="AA5899" s="87">
        <v>0.39400000000000002</v>
      </c>
      <c r="AB5899" s="83">
        <v>0</v>
      </c>
      <c r="AC5899" s="89">
        <v>0</v>
      </c>
      <c r="AD5899" s="90">
        <v>43636</v>
      </c>
      <c r="AE5899" s="90">
        <v>43636</v>
      </c>
      <c r="AF5899" s="82">
        <v>0</v>
      </c>
      <c r="AG5899" s="84" t="s">
        <v>53</v>
      </c>
      <c r="AH5899" s="83">
        <v>0</v>
      </c>
      <c r="AI5899" s="89">
        <v>0</v>
      </c>
      <c r="AJ5899" s="89">
        <v>0</v>
      </c>
      <c r="AK5899" s="60" t="str">
        <f>+IF(Tabla1[[#This Row],[REQUEST_TY]]="SR MANTENIMIENTO CORRECTIVO", "EMERGENCIA", "OTROS")</f>
        <v>EMERGENCIA</v>
      </c>
      <c r="AL5899" s="6" t="str">
        <f>+_xlfn.IFS(Tabla1[[#This Row],[Veces obj]]&lt;=1,"0-1",Tabla1[[#This Row],[Veces obj]]&lt;=2,"1-2",Tabla1[[#This Row],[Veces obj]]&lt;=3,"2-3",TRUE,"&gt;3")</f>
        <v>0-1</v>
      </c>
      <c r="AM5899" s="60" t="str">
        <f>+_xlfn.IFS(MONTH(Tabla1[[#This Row],[MES]])&lt;=3,"Q1",MONTH(Tabla1[[#This Row],[MES]])&lt;=6,"Q2",MONTH(Tabla1[[#This Row],[MES]])&lt;=9,"Q3",TRUE,"Q4")</f>
        <v>Q2</v>
      </c>
      <c r="AN5899" s="15" t="str">
        <f>+IFERROR(VLOOKUP(Tabla1[[#This Row],[CUENTA]],CTAS[],2,0),"OTROS")</f>
        <v>OTROS</v>
      </c>
      <c r="AP5899" s="15" t="str">
        <f>+IFERROR(VLOOKUP(Tabla1[[#This Row],[EMPLEADO]],IS[],3,0),"OTROS")</f>
        <v>OTROS</v>
      </c>
      <c r="AQ5899" s="15" t="str">
        <f>+IFERROR(VLOOKUP(Tabla1[[#This Row],[EMPLEADO]],IS[[NÓMINA]:[INGENIERO]],2,0),"OTROS")</f>
        <v>OTROS</v>
      </c>
    </row>
    <row r="5900" spans="1:43" x14ac:dyDescent="0.25">
      <c r="A5900" s="28" t="s">
        <v>14528</v>
      </c>
      <c r="B5900" s="29">
        <v>1</v>
      </c>
      <c r="C5900" s="29" t="s">
        <v>16220</v>
      </c>
      <c r="D5900" s="30" t="s">
        <v>3346</v>
      </c>
      <c r="E5900" s="31" t="s">
        <v>133</v>
      </c>
      <c r="F5900" s="31" t="s">
        <v>16221</v>
      </c>
      <c r="G5900" s="88" t="s">
        <v>2792</v>
      </c>
      <c r="H5900" s="29" t="s">
        <v>471</v>
      </c>
      <c r="I5900" s="32" t="s">
        <v>43</v>
      </c>
      <c r="J5900" s="29" t="s">
        <v>8</v>
      </c>
      <c r="K5900" s="33" t="s">
        <v>59</v>
      </c>
      <c r="L5900" s="33" t="s">
        <v>1768</v>
      </c>
      <c r="M5900" s="29" t="s">
        <v>310</v>
      </c>
      <c r="N5900" s="29">
        <v>0</v>
      </c>
      <c r="O5900" s="29" t="s">
        <v>47</v>
      </c>
      <c r="P5900" s="33" t="s">
        <v>822</v>
      </c>
      <c r="Q5900" s="33" t="s">
        <v>48</v>
      </c>
      <c r="R5900" s="80" t="s">
        <v>138</v>
      </c>
      <c r="S5900" s="81" t="s">
        <v>139</v>
      </c>
      <c r="T5900" s="81" t="s">
        <v>51</v>
      </c>
      <c r="U5900" s="82" t="s">
        <v>353</v>
      </c>
      <c r="V5900" s="83">
        <v>1</v>
      </c>
      <c r="W5900" s="89">
        <v>1573.0000000000002</v>
      </c>
      <c r="X5900" s="85">
        <v>0</v>
      </c>
      <c r="Y5900" s="86">
        <v>4</v>
      </c>
      <c r="Z5900" s="82">
        <v>4</v>
      </c>
      <c r="AA5900" s="87">
        <v>1</v>
      </c>
      <c r="AB5900" s="83">
        <v>0</v>
      </c>
      <c r="AC5900" s="89">
        <v>0</v>
      </c>
      <c r="AD5900" s="90">
        <v>43635</v>
      </c>
      <c r="AE5900" s="90">
        <v>43636</v>
      </c>
      <c r="AF5900" s="82">
        <v>1</v>
      </c>
      <c r="AG5900" s="84" t="s">
        <v>53</v>
      </c>
      <c r="AH5900" s="83">
        <v>0</v>
      </c>
      <c r="AI5900" s="89">
        <v>0</v>
      </c>
      <c r="AJ5900" s="89">
        <v>0</v>
      </c>
      <c r="AK5900" s="60" t="str">
        <f>+IF(Tabla1[[#This Row],[REQUEST_TY]]="SR MANTENIMIENTO CORRECTIVO", "EMERGENCIA", "OTROS")</f>
        <v>OTROS</v>
      </c>
      <c r="AL5900" s="6" t="str">
        <f>+_xlfn.IFS(Tabla1[[#This Row],[Veces obj]]&lt;=1,"0-1",Tabla1[[#This Row],[Veces obj]]&lt;=2,"1-2",Tabla1[[#This Row],[Veces obj]]&lt;=3,"2-3",TRUE,"&gt;3")</f>
        <v>0-1</v>
      </c>
      <c r="AM5900" s="60" t="str">
        <f>+_xlfn.IFS(MONTH(Tabla1[[#This Row],[MES]])&lt;=3,"Q1",MONTH(Tabla1[[#This Row],[MES]])&lt;=6,"Q2",MONTH(Tabla1[[#This Row],[MES]])&lt;=9,"Q3",TRUE,"Q4")</f>
        <v>Q2</v>
      </c>
      <c r="AN5900" s="15" t="str">
        <f>+IFERROR(VLOOKUP(Tabla1[[#This Row],[CUENTA]],CTAS[],2,0),"OTROS")</f>
        <v>OTROS</v>
      </c>
      <c r="AP5900" s="15" t="str">
        <f>+IFERROR(VLOOKUP(Tabla1[[#This Row],[EMPLEADO]],IS[],3,0),"OTROS")</f>
        <v>OTROS</v>
      </c>
      <c r="AQ5900" s="15" t="str">
        <f>+IFERROR(VLOOKUP(Tabla1[[#This Row],[EMPLEADO]],IS[[NÓMINA]:[INGENIERO]],2,0),"OTROS")</f>
        <v>OTROS</v>
      </c>
    </row>
    <row r="5901" spans="1:43" x14ac:dyDescent="0.25">
      <c r="A5901" s="28" t="s">
        <v>14528</v>
      </c>
      <c r="B5901" s="29">
        <v>1</v>
      </c>
      <c r="C5901" s="29" t="s">
        <v>16222</v>
      </c>
      <c r="D5901" s="30" t="s">
        <v>38</v>
      </c>
      <c r="E5901" s="31" t="s">
        <v>76</v>
      </c>
      <c r="F5901" s="31" t="s">
        <v>16223</v>
      </c>
      <c r="G5901" s="88" t="s">
        <v>1205</v>
      </c>
      <c r="H5901" s="29" t="s">
        <v>1052</v>
      </c>
      <c r="I5901" s="32" t="s">
        <v>43</v>
      </c>
      <c r="J5901" s="29" t="s">
        <v>8</v>
      </c>
      <c r="K5901" s="33" t="s">
        <v>59</v>
      </c>
      <c r="L5901" s="33" t="s">
        <v>1206</v>
      </c>
      <c r="M5901" s="29" t="s">
        <v>61</v>
      </c>
      <c r="N5901" s="29">
        <v>0</v>
      </c>
      <c r="O5901" s="29" t="s">
        <v>47</v>
      </c>
      <c r="P5901" s="33">
        <v>30</v>
      </c>
      <c r="Q5901" s="33" t="s">
        <v>62</v>
      </c>
      <c r="R5901" s="80" t="s">
        <v>63</v>
      </c>
      <c r="S5901" s="81" t="s">
        <v>64</v>
      </c>
      <c r="T5901" s="81" t="s">
        <v>51</v>
      </c>
      <c r="U5901" s="82" t="s">
        <v>65</v>
      </c>
      <c r="V5901" s="83">
        <v>0.8</v>
      </c>
      <c r="W5901" s="89">
        <v>1092</v>
      </c>
      <c r="X5901" s="85">
        <v>1</v>
      </c>
      <c r="Y5901" s="86">
        <v>0.63</v>
      </c>
      <c r="Z5901" s="82">
        <v>5</v>
      </c>
      <c r="AA5901" s="87">
        <v>0.126</v>
      </c>
      <c r="AB5901" s="83">
        <v>0</v>
      </c>
      <c r="AC5901" s="89">
        <v>0</v>
      </c>
      <c r="AD5901" s="90">
        <v>43636</v>
      </c>
      <c r="AE5901" s="90">
        <v>43636</v>
      </c>
      <c r="AF5901" s="82">
        <v>0</v>
      </c>
      <c r="AG5901" s="84" t="s">
        <v>53</v>
      </c>
      <c r="AH5901" s="83">
        <v>0</v>
      </c>
      <c r="AI5901" s="89">
        <v>0</v>
      </c>
      <c r="AJ5901" s="89">
        <v>0</v>
      </c>
      <c r="AK5901" s="60" t="str">
        <f>+IF(Tabla1[[#This Row],[REQUEST_TY]]="SR MANTENIMIENTO CORRECTIVO", "EMERGENCIA", "OTROS")</f>
        <v>EMERGENCIA</v>
      </c>
      <c r="AL5901" s="6" t="str">
        <f>+_xlfn.IFS(Tabla1[[#This Row],[Veces obj]]&lt;=1,"0-1",Tabla1[[#This Row],[Veces obj]]&lt;=2,"1-2",Tabla1[[#This Row],[Veces obj]]&lt;=3,"2-3",TRUE,"&gt;3")</f>
        <v>0-1</v>
      </c>
      <c r="AM5901" s="60" t="str">
        <f>+_xlfn.IFS(MONTH(Tabla1[[#This Row],[MES]])&lt;=3,"Q1",MONTH(Tabla1[[#This Row],[MES]])&lt;=6,"Q2",MONTH(Tabla1[[#This Row],[MES]])&lt;=9,"Q3",TRUE,"Q4")</f>
        <v>Q2</v>
      </c>
      <c r="AN5901" s="15" t="str">
        <f>+IFERROR(VLOOKUP(Tabla1[[#This Row],[CUENTA]],CTAS[],2,0),"OTROS")</f>
        <v>OTROS</v>
      </c>
      <c r="AP5901" s="15" t="str">
        <f>+IFERROR(VLOOKUP(Tabla1[[#This Row],[EMPLEADO]],IS[],3,0),"OTROS")</f>
        <v>OTROS</v>
      </c>
      <c r="AQ5901" s="15" t="str">
        <f>+IFERROR(VLOOKUP(Tabla1[[#This Row],[EMPLEADO]],IS[[NÓMINA]:[INGENIERO]],2,0),"OTROS")</f>
        <v>OTROS</v>
      </c>
    </row>
    <row r="5902" spans="1:43" x14ac:dyDescent="0.25">
      <c r="A5902" s="28" t="s">
        <v>14528</v>
      </c>
      <c r="B5902" s="29">
        <v>1</v>
      </c>
      <c r="C5902" s="29" t="s">
        <v>16224</v>
      </c>
      <c r="D5902" s="30" t="s">
        <v>38</v>
      </c>
      <c r="E5902" s="31" t="s">
        <v>5605</v>
      </c>
      <c r="F5902" s="31" t="s">
        <v>16225</v>
      </c>
      <c r="G5902" s="88" t="s">
        <v>16226</v>
      </c>
      <c r="H5902" s="29" t="s">
        <v>453</v>
      </c>
      <c r="I5902" s="32" t="s">
        <v>43</v>
      </c>
      <c r="J5902" s="29" t="s">
        <v>8</v>
      </c>
      <c r="K5902" s="33" t="s">
        <v>1296</v>
      </c>
      <c r="L5902" s="33" t="s">
        <v>7062</v>
      </c>
      <c r="M5902" s="29" t="s">
        <v>1761</v>
      </c>
      <c r="N5902" s="29">
        <v>0</v>
      </c>
      <c r="O5902" s="29" t="s">
        <v>47</v>
      </c>
      <c r="P5902" s="33">
        <v>222</v>
      </c>
      <c r="Q5902" s="33" t="s">
        <v>48</v>
      </c>
      <c r="R5902" s="80" t="s">
        <v>153</v>
      </c>
      <c r="S5902" s="81" t="s">
        <v>50</v>
      </c>
      <c r="T5902" s="81" t="s">
        <v>51</v>
      </c>
      <c r="U5902" s="82" t="s">
        <v>52</v>
      </c>
      <c r="V5902" s="83">
        <v>1.05</v>
      </c>
      <c r="W5902" s="89">
        <v>750.75000000000011</v>
      </c>
      <c r="X5902" s="85">
        <v>1</v>
      </c>
      <c r="Y5902" s="86">
        <v>3.57</v>
      </c>
      <c r="Z5902" s="82">
        <v>5</v>
      </c>
      <c r="AA5902" s="87">
        <v>0.71399999999999997</v>
      </c>
      <c r="AB5902" s="83">
        <v>0</v>
      </c>
      <c r="AC5902" s="89">
        <v>0</v>
      </c>
      <c r="AD5902" s="90">
        <v>43636</v>
      </c>
      <c r="AE5902" s="90">
        <v>43636</v>
      </c>
      <c r="AF5902" s="82">
        <v>0</v>
      </c>
      <c r="AG5902" s="84" t="s">
        <v>53</v>
      </c>
      <c r="AH5902" s="83">
        <v>0</v>
      </c>
      <c r="AI5902" s="89">
        <v>0</v>
      </c>
      <c r="AJ5902" s="89">
        <v>0</v>
      </c>
      <c r="AK5902" s="60" t="str">
        <f>+IF(Tabla1[[#This Row],[REQUEST_TY]]="SR MANTENIMIENTO CORRECTIVO", "EMERGENCIA", "OTROS")</f>
        <v>EMERGENCIA</v>
      </c>
      <c r="AL5902" s="6" t="str">
        <f>+_xlfn.IFS(Tabla1[[#This Row],[Veces obj]]&lt;=1,"0-1",Tabla1[[#This Row],[Veces obj]]&lt;=2,"1-2",Tabla1[[#This Row],[Veces obj]]&lt;=3,"2-3",TRUE,"&gt;3")</f>
        <v>0-1</v>
      </c>
      <c r="AM5902" s="60" t="str">
        <f>+_xlfn.IFS(MONTH(Tabla1[[#This Row],[MES]])&lt;=3,"Q1",MONTH(Tabla1[[#This Row],[MES]])&lt;=6,"Q2",MONTH(Tabla1[[#This Row],[MES]])&lt;=9,"Q3",TRUE,"Q4")</f>
        <v>Q2</v>
      </c>
      <c r="AN5902" s="15" t="str">
        <f>+IFERROR(VLOOKUP(Tabla1[[#This Row],[CUENTA]],CTAS[],2,0),"OTROS")</f>
        <v>OTROS</v>
      </c>
      <c r="AP5902" s="15" t="str">
        <f>+IFERROR(VLOOKUP(Tabla1[[#This Row],[EMPLEADO]],IS[],3,0),"OTROS")</f>
        <v>OTROS</v>
      </c>
      <c r="AQ5902" s="15" t="str">
        <f>+IFERROR(VLOOKUP(Tabla1[[#This Row],[EMPLEADO]],IS[[NÓMINA]:[INGENIERO]],2,0),"OTROS")</f>
        <v>OTROS</v>
      </c>
    </row>
    <row r="5903" spans="1:43" x14ac:dyDescent="0.25">
      <c r="A5903" s="28" t="s">
        <v>14528</v>
      </c>
      <c r="B5903" s="29">
        <v>1</v>
      </c>
      <c r="C5903" s="29" t="s">
        <v>16227</v>
      </c>
      <c r="D5903" s="30" t="s">
        <v>38</v>
      </c>
      <c r="E5903" s="31" t="s">
        <v>176</v>
      </c>
      <c r="F5903" s="31" t="s">
        <v>16228</v>
      </c>
      <c r="G5903" s="88" t="s">
        <v>14004</v>
      </c>
      <c r="H5903" s="29" t="s">
        <v>1211</v>
      </c>
      <c r="I5903" s="32" t="s">
        <v>43</v>
      </c>
      <c r="J5903" s="29" t="s">
        <v>8</v>
      </c>
      <c r="K5903" s="33" t="s">
        <v>179</v>
      </c>
      <c r="L5903" s="33" t="s">
        <v>14005</v>
      </c>
      <c r="M5903" s="29" t="s">
        <v>1523</v>
      </c>
      <c r="N5903" s="29">
        <v>0</v>
      </c>
      <c r="O5903" s="29" t="s">
        <v>47</v>
      </c>
      <c r="P5903" s="33">
        <v>27</v>
      </c>
      <c r="Q5903" s="33" t="s">
        <v>62</v>
      </c>
      <c r="R5903" s="80" t="s">
        <v>49</v>
      </c>
      <c r="S5903" s="81" t="s">
        <v>50</v>
      </c>
      <c r="T5903" s="81" t="s">
        <v>208</v>
      </c>
      <c r="U5903" s="82" t="s">
        <v>154</v>
      </c>
      <c r="V5903" s="83">
        <v>0.6</v>
      </c>
      <c r="W5903" s="89">
        <v>429.00000000000006</v>
      </c>
      <c r="X5903" s="85">
        <v>1</v>
      </c>
      <c r="Y5903" s="86">
        <v>1.07</v>
      </c>
      <c r="Z5903" s="82">
        <v>9</v>
      </c>
      <c r="AA5903" s="87">
        <v>0.11888888888888889</v>
      </c>
      <c r="AB5903" s="83">
        <v>0</v>
      </c>
      <c r="AC5903" s="89">
        <v>0</v>
      </c>
      <c r="AD5903" s="90">
        <v>43636</v>
      </c>
      <c r="AE5903" s="90">
        <v>43636</v>
      </c>
      <c r="AF5903" s="82">
        <v>0</v>
      </c>
      <c r="AG5903" s="84" t="s">
        <v>53</v>
      </c>
      <c r="AH5903" s="83">
        <v>0</v>
      </c>
      <c r="AI5903" s="89">
        <v>0</v>
      </c>
      <c r="AJ5903" s="89">
        <v>0</v>
      </c>
      <c r="AK5903" s="60" t="str">
        <f>+IF(Tabla1[[#This Row],[REQUEST_TY]]="SR MANTENIMIENTO CORRECTIVO", "EMERGENCIA", "OTROS")</f>
        <v>EMERGENCIA</v>
      </c>
      <c r="AL5903" s="6" t="str">
        <f>+_xlfn.IFS(Tabla1[[#This Row],[Veces obj]]&lt;=1,"0-1",Tabla1[[#This Row],[Veces obj]]&lt;=2,"1-2",Tabla1[[#This Row],[Veces obj]]&lt;=3,"2-3",TRUE,"&gt;3")</f>
        <v>0-1</v>
      </c>
      <c r="AM5903" s="60" t="str">
        <f>+_xlfn.IFS(MONTH(Tabla1[[#This Row],[MES]])&lt;=3,"Q1",MONTH(Tabla1[[#This Row],[MES]])&lt;=6,"Q2",MONTH(Tabla1[[#This Row],[MES]])&lt;=9,"Q3",TRUE,"Q4")</f>
        <v>Q2</v>
      </c>
      <c r="AN5903" s="15" t="str">
        <f>+IFERROR(VLOOKUP(Tabla1[[#This Row],[CUENTA]],CTAS[],2,0),"OTROS")</f>
        <v>OTROS</v>
      </c>
      <c r="AP5903" s="15" t="str">
        <f>+IFERROR(VLOOKUP(Tabla1[[#This Row],[EMPLEADO]],IS[],3,0),"OTROS")</f>
        <v>OTROS</v>
      </c>
      <c r="AQ5903" s="15" t="str">
        <f>+IFERROR(VLOOKUP(Tabla1[[#This Row],[EMPLEADO]],IS[[NÓMINA]:[INGENIERO]],2,0),"OTROS")</f>
        <v>OTROS</v>
      </c>
    </row>
    <row r="5904" spans="1:43" x14ac:dyDescent="0.25">
      <c r="A5904" s="28" t="s">
        <v>14528</v>
      </c>
      <c r="B5904" s="29">
        <v>1</v>
      </c>
      <c r="C5904" s="29" t="s">
        <v>16229</v>
      </c>
      <c r="D5904" s="30" t="s">
        <v>3346</v>
      </c>
      <c r="E5904" s="31" t="s">
        <v>133</v>
      </c>
      <c r="F5904" s="31" t="s">
        <v>16230</v>
      </c>
      <c r="G5904" s="88" t="s">
        <v>8373</v>
      </c>
      <c r="H5904" s="29" t="s">
        <v>136</v>
      </c>
      <c r="I5904" s="32" t="s">
        <v>43</v>
      </c>
      <c r="J5904" s="29" t="s">
        <v>8</v>
      </c>
      <c r="K5904" s="33" t="s">
        <v>59</v>
      </c>
      <c r="L5904" s="33" t="s">
        <v>8374</v>
      </c>
      <c r="M5904" s="29" t="s">
        <v>736</v>
      </c>
      <c r="N5904" s="29">
        <v>0</v>
      </c>
      <c r="O5904" s="29" t="s">
        <v>47</v>
      </c>
      <c r="P5904" s="33" t="s">
        <v>822</v>
      </c>
      <c r="Q5904" s="33" t="s">
        <v>48</v>
      </c>
      <c r="R5904" s="80" t="s">
        <v>138</v>
      </c>
      <c r="S5904" s="81" t="s">
        <v>139</v>
      </c>
      <c r="T5904" s="81" t="s">
        <v>51</v>
      </c>
      <c r="U5904" s="82" t="s">
        <v>353</v>
      </c>
      <c r="V5904" s="83">
        <v>1</v>
      </c>
      <c r="W5904" s="89">
        <v>1573.0000000000002</v>
      </c>
      <c r="X5904" s="85">
        <v>0</v>
      </c>
      <c r="Y5904" s="86">
        <v>4</v>
      </c>
      <c r="Z5904" s="82">
        <v>4</v>
      </c>
      <c r="AA5904" s="87">
        <v>1</v>
      </c>
      <c r="AB5904" s="83">
        <v>0</v>
      </c>
      <c r="AC5904" s="89">
        <v>0</v>
      </c>
      <c r="AD5904" s="90">
        <v>43635</v>
      </c>
      <c r="AE5904" s="90">
        <v>43636</v>
      </c>
      <c r="AF5904" s="82">
        <v>1</v>
      </c>
      <c r="AG5904" s="84" t="s">
        <v>53</v>
      </c>
      <c r="AH5904" s="83">
        <v>0</v>
      </c>
      <c r="AI5904" s="89">
        <v>0</v>
      </c>
      <c r="AJ5904" s="89">
        <v>0</v>
      </c>
      <c r="AK5904" s="60" t="str">
        <f>+IF(Tabla1[[#This Row],[REQUEST_TY]]="SR MANTENIMIENTO CORRECTIVO", "EMERGENCIA", "OTROS")</f>
        <v>OTROS</v>
      </c>
      <c r="AL5904" s="6" t="str">
        <f>+_xlfn.IFS(Tabla1[[#This Row],[Veces obj]]&lt;=1,"0-1",Tabla1[[#This Row],[Veces obj]]&lt;=2,"1-2",Tabla1[[#This Row],[Veces obj]]&lt;=3,"2-3",TRUE,"&gt;3")</f>
        <v>0-1</v>
      </c>
      <c r="AM5904" s="60" t="str">
        <f>+_xlfn.IFS(MONTH(Tabla1[[#This Row],[MES]])&lt;=3,"Q1",MONTH(Tabla1[[#This Row],[MES]])&lt;=6,"Q2",MONTH(Tabla1[[#This Row],[MES]])&lt;=9,"Q3",TRUE,"Q4")</f>
        <v>Q2</v>
      </c>
      <c r="AN5904" s="15" t="str">
        <f>+IFERROR(VLOOKUP(Tabla1[[#This Row],[CUENTA]],CTAS[],2,0),"OTROS")</f>
        <v>OTROS</v>
      </c>
      <c r="AP5904" s="15" t="str">
        <f>+IFERROR(VLOOKUP(Tabla1[[#This Row],[EMPLEADO]],IS[],3,0),"OTROS")</f>
        <v>OTROS</v>
      </c>
      <c r="AQ5904" s="15" t="str">
        <f>+IFERROR(VLOOKUP(Tabla1[[#This Row],[EMPLEADO]],IS[[NÓMINA]:[INGENIERO]],2,0),"OTROS")</f>
        <v>OTROS</v>
      </c>
    </row>
    <row r="5905" spans="1:43" x14ac:dyDescent="0.25">
      <c r="A5905" s="28" t="s">
        <v>14528</v>
      </c>
      <c r="B5905" s="29">
        <v>1</v>
      </c>
      <c r="C5905" s="29" t="s">
        <v>16231</v>
      </c>
      <c r="D5905" s="30" t="s">
        <v>38</v>
      </c>
      <c r="E5905" s="31" t="s">
        <v>789</v>
      </c>
      <c r="F5905" s="31" t="s">
        <v>16232</v>
      </c>
      <c r="G5905" s="88" t="s">
        <v>16233</v>
      </c>
      <c r="H5905" s="29" t="s">
        <v>58</v>
      </c>
      <c r="I5905" s="32" t="s">
        <v>43</v>
      </c>
      <c r="J5905" s="29" t="s">
        <v>8</v>
      </c>
      <c r="K5905" s="33" t="s">
        <v>14916</v>
      </c>
      <c r="L5905" s="33" t="s">
        <v>16234</v>
      </c>
      <c r="M5905" s="29" t="s">
        <v>5492</v>
      </c>
      <c r="N5905" s="29">
        <v>0</v>
      </c>
      <c r="O5905" s="29" t="s">
        <v>47</v>
      </c>
      <c r="P5905" s="33">
        <v>2749</v>
      </c>
      <c r="Q5905" s="33" t="s">
        <v>48</v>
      </c>
      <c r="R5905" s="80" t="s">
        <v>242</v>
      </c>
      <c r="S5905" s="81" t="s">
        <v>64</v>
      </c>
      <c r="T5905" s="81" t="s">
        <v>208</v>
      </c>
      <c r="U5905" s="82" t="s">
        <v>96</v>
      </c>
      <c r="V5905" s="83">
        <v>1.1000000000000001</v>
      </c>
      <c r="W5905" s="89">
        <v>1501.5000000000002</v>
      </c>
      <c r="X5905" s="85">
        <v>1</v>
      </c>
      <c r="Y5905" s="86">
        <v>1.1499999999999999</v>
      </c>
      <c r="Z5905" s="82">
        <v>9</v>
      </c>
      <c r="AA5905" s="87">
        <v>0.12777777777777777</v>
      </c>
      <c r="AB5905" s="83">
        <v>0</v>
      </c>
      <c r="AC5905" s="89">
        <v>0</v>
      </c>
      <c r="AD5905" s="90">
        <v>43636</v>
      </c>
      <c r="AE5905" s="90">
        <v>43636</v>
      </c>
      <c r="AF5905" s="82">
        <v>0</v>
      </c>
      <c r="AG5905" s="84" t="s">
        <v>53</v>
      </c>
      <c r="AH5905" s="83">
        <v>0</v>
      </c>
      <c r="AI5905" s="89">
        <v>0</v>
      </c>
      <c r="AJ5905" s="89">
        <v>0</v>
      </c>
      <c r="AK5905" s="60" t="str">
        <f>+IF(Tabla1[[#This Row],[REQUEST_TY]]="SR MANTENIMIENTO CORRECTIVO", "EMERGENCIA", "OTROS")</f>
        <v>EMERGENCIA</v>
      </c>
      <c r="AL5905" s="6" t="str">
        <f>+_xlfn.IFS(Tabla1[[#This Row],[Veces obj]]&lt;=1,"0-1",Tabla1[[#This Row],[Veces obj]]&lt;=2,"1-2",Tabla1[[#This Row],[Veces obj]]&lt;=3,"2-3",TRUE,"&gt;3")</f>
        <v>0-1</v>
      </c>
      <c r="AM5905" s="60" t="str">
        <f>+_xlfn.IFS(MONTH(Tabla1[[#This Row],[MES]])&lt;=3,"Q1",MONTH(Tabla1[[#This Row],[MES]])&lt;=6,"Q2",MONTH(Tabla1[[#This Row],[MES]])&lt;=9,"Q3",TRUE,"Q4")</f>
        <v>Q2</v>
      </c>
      <c r="AN5905" s="15" t="str">
        <f>+IFERROR(VLOOKUP(Tabla1[[#This Row],[CUENTA]],CTAS[],2,0),"OTROS")</f>
        <v>OTROS</v>
      </c>
      <c r="AP5905" s="15" t="str">
        <f>+IFERROR(VLOOKUP(Tabla1[[#This Row],[EMPLEADO]],IS[],3,0),"OTROS")</f>
        <v>OTROS</v>
      </c>
      <c r="AQ5905" s="15" t="str">
        <f>+IFERROR(VLOOKUP(Tabla1[[#This Row],[EMPLEADO]],IS[[NÓMINA]:[INGENIERO]],2,0),"OTROS")</f>
        <v>OTROS</v>
      </c>
    </row>
    <row r="5906" spans="1:43" x14ac:dyDescent="0.25">
      <c r="A5906" s="28" t="s">
        <v>14528</v>
      </c>
      <c r="B5906" s="29">
        <v>1</v>
      </c>
      <c r="C5906" s="29" t="s">
        <v>16235</v>
      </c>
      <c r="D5906" s="30" t="s">
        <v>38</v>
      </c>
      <c r="E5906" s="31" t="s">
        <v>725</v>
      </c>
      <c r="F5906" s="31" t="s">
        <v>16236</v>
      </c>
      <c r="G5906" s="88" t="s">
        <v>6341</v>
      </c>
      <c r="H5906" s="29" t="s">
        <v>646</v>
      </c>
      <c r="I5906" s="32" t="s">
        <v>43</v>
      </c>
      <c r="J5906" s="29" t="s">
        <v>8</v>
      </c>
      <c r="K5906" s="33" t="s">
        <v>102</v>
      </c>
      <c r="L5906" s="33" t="s">
        <v>1608</v>
      </c>
      <c r="M5906" s="29" t="s">
        <v>358</v>
      </c>
      <c r="N5906" s="29">
        <v>0</v>
      </c>
      <c r="O5906" s="29" t="s">
        <v>47</v>
      </c>
      <c r="P5906" s="33">
        <v>21</v>
      </c>
      <c r="Q5906" s="33" t="s">
        <v>62</v>
      </c>
      <c r="R5906" s="80" t="s">
        <v>223</v>
      </c>
      <c r="S5906" s="81" t="s">
        <v>139</v>
      </c>
      <c r="T5906" s="81" t="s">
        <v>51</v>
      </c>
      <c r="U5906" s="82" t="s">
        <v>262</v>
      </c>
      <c r="V5906" s="83">
        <v>1.05</v>
      </c>
      <c r="W5906" s="89">
        <v>1651.6500000000003</v>
      </c>
      <c r="X5906" s="85">
        <v>1</v>
      </c>
      <c r="Y5906" s="86">
        <v>0.6</v>
      </c>
      <c r="Z5906" s="82">
        <v>4</v>
      </c>
      <c r="AA5906" s="87">
        <v>0.15</v>
      </c>
      <c r="AB5906" s="83">
        <v>0</v>
      </c>
      <c r="AC5906" s="89">
        <v>0</v>
      </c>
      <c r="AD5906" s="90">
        <v>43635</v>
      </c>
      <c r="AE5906" s="90">
        <v>43636</v>
      </c>
      <c r="AF5906" s="82">
        <v>1</v>
      </c>
      <c r="AG5906" s="84" t="s">
        <v>53</v>
      </c>
      <c r="AH5906" s="83">
        <v>0</v>
      </c>
      <c r="AI5906" s="89">
        <v>0</v>
      </c>
      <c r="AJ5906" s="89">
        <v>0</v>
      </c>
      <c r="AK5906" s="60" t="str">
        <f>+IF(Tabla1[[#This Row],[REQUEST_TY]]="SR MANTENIMIENTO CORRECTIVO", "EMERGENCIA", "OTROS")</f>
        <v>EMERGENCIA</v>
      </c>
      <c r="AL5906" s="6" t="str">
        <f>+_xlfn.IFS(Tabla1[[#This Row],[Veces obj]]&lt;=1,"0-1",Tabla1[[#This Row],[Veces obj]]&lt;=2,"1-2",Tabla1[[#This Row],[Veces obj]]&lt;=3,"2-3",TRUE,"&gt;3")</f>
        <v>0-1</v>
      </c>
      <c r="AM5906" s="60" t="str">
        <f>+_xlfn.IFS(MONTH(Tabla1[[#This Row],[MES]])&lt;=3,"Q1",MONTH(Tabla1[[#This Row],[MES]])&lt;=6,"Q2",MONTH(Tabla1[[#This Row],[MES]])&lt;=9,"Q3",TRUE,"Q4")</f>
        <v>Q2</v>
      </c>
      <c r="AN5906" s="15" t="str">
        <f>+IFERROR(VLOOKUP(Tabla1[[#This Row],[CUENTA]],CTAS[],2,0),"OTROS")</f>
        <v>OTROS</v>
      </c>
      <c r="AP5906" s="15" t="str">
        <f>+IFERROR(VLOOKUP(Tabla1[[#This Row],[EMPLEADO]],IS[],3,0),"OTROS")</f>
        <v>OTROS</v>
      </c>
      <c r="AQ5906" s="15" t="str">
        <f>+IFERROR(VLOOKUP(Tabla1[[#This Row],[EMPLEADO]],IS[[NÓMINA]:[INGENIERO]],2,0),"OTROS")</f>
        <v>OTROS</v>
      </c>
    </row>
    <row r="5907" spans="1:43" x14ac:dyDescent="0.25">
      <c r="A5907" s="28" t="s">
        <v>14528</v>
      </c>
      <c r="B5907" s="29">
        <v>1</v>
      </c>
      <c r="C5907" s="29" t="s">
        <v>16237</v>
      </c>
      <c r="D5907" s="30" t="s">
        <v>3412</v>
      </c>
      <c r="E5907" s="31" t="s">
        <v>725</v>
      </c>
      <c r="F5907" s="31" t="s">
        <v>16238</v>
      </c>
      <c r="G5907" s="88" t="s">
        <v>6338</v>
      </c>
      <c r="H5907" s="29" t="s">
        <v>646</v>
      </c>
      <c r="I5907" s="32" t="s">
        <v>43</v>
      </c>
      <c r="J5907" s="29" t="s">
        <v>8</v>
      </c>
      <c r="K5907" s="33" t="s">
        <v>102</v>
      </c>
      <c r="L5907" s="33" t="s">
        <v>1608</v>
      </c>
      <c r="M5907" s="29" t="s">
        <v>358</v>
      </c>
      <c r="N5907" s="29">
        <v>0</v>
      </c>
      <c r="O5907" s="29" t="s">
        <v>47</v>
      </c>
      <c r="P5907" s="33" t="s">
        <v>822</v>
      </c>
      <c r="Q5907" s="33" t="s">
        <v>48</v>
      </c>
      <c r="R5907" s="80" t="s">
        <v>223</v>
      </c>
      <c r="S5907" s="81" t="s">
        <v>139</v>
      </c>
      <c r="T5907" s="81" t="s">
        <v>51</v>
      </c>
      <c r="U5907" s="82" t="s">
        <v>353</v>
      </c>
      <c r="V5907" s="83">
        <v>1</v>
      </c>
      <c r="W5907" s="89">
        <v>1573.0000000000002</v>
      </c>
      <c r="X5907" s="85">
        <v>0</v>
      </c>
      <c r="Y5907" s="86">
        <v>4</v>
      </c>
      <c r="Z5907" s="82">
        <v>4</v>
      </c>
      <c r="AA5907" s="87">
        <v>1</v>
      </c>
      <c r="AB5907" s="83">
        <v>0</v>
      </c>
      <c r="AC5907" s="89">
        <v>0</v>
      </c>
      <c r="AD5907" s="90">
        <v>43636</v>
      </c>
      <c r="AE5907" s="90">
        <v>43636</v>
      </c>
      <c r="AF5907" s="82">
        <v>0</v>
      </c>
      <c r="AG5907" s="84" t="s">
        <v>53</v>
      </c>
      <c r="AH5907" s="83">
        <v>0</v>
      </c>
      <c r="AI5907" s="89">
        <v>0</v>
      </c>
      <c r="AJ5907" s="89">
        <v>0</v>
      </c>
      <c r="AK5907" s="60" t="str">
        <f>+IF(Tabla1[[#This Row],[REQUEST_TY]]="SR MANTENIMIENTO CORRECTIVO", "EMERGENCIA", "OTROS")</f>
        <v>OTROS</v>
      </c>
      <c r="AL5907" s="6" t="str">
        <f>+_xlfn.IFS(Tabla1[[#This Row],[Veces obj]]&lt;=1,"0-1",Tabla1[[#This Row],[Veces obj]]&lt;=2,"1-2",Tabla1[[#This Row],[Veces obj]]&lt;=3,"2-3",TRUE,"&gt;3")</f>
        <v>0-1</v>
      </c>
      <c r="AM5907" s="60" t="str">
        <f>+_xlfn.IFS(MONTH(Tabla1[[#This Row],[MES]])&lt;=3,"Q1",MONTH(Tabla1[[#This Row],[MES]])&lt;=6,"Q2",MONTH(Tabla1[[#This Row],[MES]])&lt;=9,"Q3",TRUE,"Q4")</f>
        <v>Q2</v>
      </c>
      <c r="AN5907" s="15" t="str">
        <f>+IFERROR(VLOOKUP(Tabla1[[#This Row],[CUENTA]],CTAS[],2,0),"OTROS")</f>
        <v>OTROS</v>
      </c>
      <c r="AP5907" s="15" t="str">
        <f>+IFERROR(VLOOKUP(Tabla1[[#This Row],[EMPLEADO]],IS[],3,0),"OTROS")</f>
        <v>OTROS</v>
      </c>
      <c r="AQ5907" s="15" t="str">
        <f>+IFERROR(VLOOKUP(Tabla1[[#This Row],[EMPLEADO]],IS[[NÓMINA]:[INGENIERO]],2,0),"OTROS")</f>
        <v>OTROS</v>
      </c>
    </row>
    <row r="5908" spans="1:43" x14ac:dyDescent="0.25">
      <c r="A5908" s="28" t="s">
        <v>14528</v>
      </c>
      <c r="B5908" s="29">
        <v>1</v>
      </c>
      <c r="C5908" s="29" t="s">
        <v>16239</v>
      </c>
      <c r="D5908" s="30" t="s">
        <v>38</v>
      </c>
      <c r="E5908" s="31" t="s">
        <v>133</v>
      </c>
      <c r="F5908" s="31" t="s">
        <v>16240</v>
      </c>
      <c r="G5908" s="88" t="s">
        <v>982</v>
      </c>
      <c r="H5908" s="29" t="s">
        <v>204</v>
      </c>
      <c r="I5908" s="32" t="s">
        <v>43</v>
      </c>
      <c r="J5908" s="29" t="s">
        <v>8</v>
      </c>
      <c r="K5908" s="33" t="s">
        <v>59</v>
      </c>
      <c r="L5908" s="33" t="s">
        <v>205</v>
      </c>
      <c r="M5908" s="29" t="s">
        <v>206</v>
      </c>
      <c r="N5908" s="29">
        <v>0</v>
      </c>
      <c r="O5908" s="29" t="s">
        <v>47</v>
      </c>
      <c r="P5908" s="33">
        <v>15</v>
      </c>
      <c r="Q5908" s="33" t="s">
        <v>194</v>
      </c>
      <c r="R5908" s="80" t="s">
        <v>138</v>
      </c>
      <c r="S5908" s="81" t="s">
        <v>139</v>
      </c>
      <c r="T5908" s="81" t="s">
        <v>51</v>
      </c>
      <c r="U5908" s="82" t="s">
        <v>224</v>
      </c>
      <c r="V5908" s="83">
        <v>0.8</v>
      </c>
      <c r="W5908" s="89">
        <v>1258.4000000000003</v>
      </c>
      <c r="X5908" s="85">
        <v>1</v>
      </c>
      <c r="Y5908" s="86">
        <v>1.08</v>
      </c>
      <c r="Z5908" s="82">
        <v>4</v>
      </c>
      <c r="AA5908" s="87">
        <v>0.27</v>
      </c>
      <c r="AB5908" s="83">
        <v>0</v>
      </c>
      <c r="AC5908" s="89">
        <v>0</v>
      </c>
      <c r="AD5908" s="90">
        <v>43636</v>
      </c>
      <c r="AE5908" s="90">
        <v>43636</v>
      </c>
      <c r="AF5908" s="82">
        <v>0</v>
      </c>
      <c r="AG5908" s="84" t="s">
        <v>53</v>
      </c>
      <c r="AH5908" s="83">
        <v>0</v>
      </c>
      <c r="AI5908" s="89">
        <v>0</v>
      </c>
      <c r="AJ5908" s="89">
        <v>0</v>
      </c>
      <c r="AK5908" s="60" t="str">
        <f>+IF(Tabla1[[#This Row],[REQUEST_TY]]="SR MANTENIMIENTO CORRECTIVO", "EMERGENCIA", "OTROS")</f>
        <v>EMERGENCIA</v>
      </c>
      <c r="AL5908" s="6" t="str">
        <f>+_xlfn.IFS(Tabla1[[#This Row],[Veces obj]]&lt;=1,"0-1",Tabla1[[#This Row],[Veces obj]]&lt;=2,"1-2",Tabla1[[#This Row],[Veces obj]]&lt;=3,"2-3",TRUE,"&gt;3")</f>
        <v>0-1</v>
      </c>
      <c r="AM5908" s="60" t="str">
        <f>+_xlfn.IFS(MONTH(Tabla1[[#This Row],[MES]])&lt;=3,"Q1",MONTH(Tabla1[[#This Row],[MES]])&lt;=6,"Q2",MONTH(Tabla1[[#This Row],[MES]])&lt;=9,"Q3",TRUE,"Q4")</f>
        <v>Q2</v>
      </c>
      <c r="AN5908" s="15" t="str">
        <f>+IFERROR(VLOOKUP(Tabla1[[#This Row],[CUENTA]],CTAS[],2,0),"OTROS")</f>
        <v>OTROS</v>
      </c>
      <c r="AP5908" s="15" t="str">
        <f>+IFERROR(VLOOKUP(Tabla1[[#This Row],[EMPLEADO]],IS[],3,0),"OTROS")</f>
        <v>OTROS</v>
      </c>
      <c r="AQ5908" s="15" t="str">
        <f>+IFERROR(VLOOKUP(Tabla1[[#This Row],[EMPLEADO]],IS[[NÓMINA]:[INGENIERO]],2,0),"OTROS")</f>
        <v>OTROS</v>
      </c>
    </row>
    <row r="5909" spans="1:43" x14ac:dyDescent="0.25">
      <c r="A5909" s="28" t="s">
        <v>14528</v>
      </c>
      <c r="B5909" s="29">
        <v>1</v>
      </c>
      <c r="C5909" s="29" t="s">
        <v>16241</v>
      </c>
      <c r="D5909" s="30" t="s">
        <v>3370</v>
      </c>
      <c r="E5909" s="31" t="s">
        <v>39</v>
      </c>
      <c r="F5909" s="31" t="s">
        <v>16242</v>
      </c>
      <c r="G5909" s="88" t="s">
        <v>16243</v>
      </c>
      <c r="H5909" s="29" t="s">
        <v>1211</v>
      </c>
      <c r="I5909" s="32" t="s">
        <v>43</v>
      </c>
      <c r="J5909" s="29" t="s">
        <v>8</v>
      </c>
      <c r="K5909" s="33" t="s">
        <v>7790</v>
      </c>
      <c r="L5909" s="33" t="s">
        <v>16244</v>
      </c>
      <c r="M5909" s="29" t="s">
        <v>1213</v>
      </c>
      <c r="N5909" s="29">
        <v>0</v>
      </c>
      <c r="O5909" s="29" t="s">
        <v>47</v>
      </c>
      <c r="P5909" s="33" t="s">
        <v>822</v>
      </c>
      <c r="Q5909" s="33" t="s">
        <v>48</v>
      </c>
      <c r="R5909" s="80" t="s">
        <v>49</v>
      </c>
      <c r="S5909" s="81" t="s">
        <v>50</v>
      </c>
      <c r="T5909" s="81" t="s">
        <v>208</v>
      </c>
      <c r="U5909" s="82" t="s">
        <v>52</v>
      </c>
      <c r="V5909" s="83">
        <v>1</v>
      </c>
      <c r="W5909" s="89">
        <v>1072.5000000000002</v>
      </c>
      <c r="X5909" s="85">
        <v>0</v>
      </c>
      <c r="Y5909" s="86">
        <v>9</v>
      </c>
      <c r="Z5909" s="82">
        <v>9</v>
      </c>
      <c r="AA5909" s="87">
        <v>1</v>
      </c>
      <c r="AB5909" s="83">
        <v>0</v>
      </c>
      <c r="AC5909" s="89">
        <v>0</v>
      </c>
      <c r="AD5909" s="90">
        <v>43629</v>
      </c>
      <c r="AE5909" s="90">
        <v>43636</v>
      </c>
      <c r="AF5909" s="82">
        <v>5</v>
      </c>
      <c r="AG5909" s="84" t="s">
        <v>823</v>
      </c>
      <c r="AH5909" s="83">
        <v>0</v>
      </c>
      <c r="AI5909" s="89">
        <v>0</v>
      </c>
      <c r="AJ5909" s="89">
        <v>0</v>
      </c>
      <c r="AK5909" s="60" t="str">
        <f>+IF(Tabla1[[#This Row],[REQUEST_TY]]="SR MANTENIMIENTO CORRECTIVO", "EMERGENCIA", "OTROS")</f>
        <v>OTROS</v>
      </c>
      <c r="AL5909" s="6" t="str">
        <f>+_xlfn.IFS(Tabla1[[#This Row],[Veces obj]]&lt;=1,"0-1",Tabla1[[#This Row],[Veces obj]]&lt;=2,"1-2",Tabla1[[#This Row],[Veces obj]]&lt;=3,"2-3",TRUE,"&gt;3")</f>
        <v>0-1</v>
      </c>
      <c r="AM5909" s="60" t="str">
        <f>+_xlfn.IFS(MONTH(Tabla1[[#This Row],[MES]])&lt;=3,"Q1",MONTH(Tabla1[[#This Row],[MES]])&lt;=6,"Q2",MONTH(Tabla1[[#This Row],[MES]])&lt;=9,"Q3",TRUE,"Q4")</f>
        <v>Q2</v>
      </c>
      <c r="AN5909" s="15" t="str">
        <f>+IFERROR(VLOOKUP(Tabla1[[#This Row],[CUENTA]],CTAS[],2,0),"OTROS")</f>
        <v>OTROS</v>
      </c>
      <c r="AP5909" s="15" t="str">
        <f>+IFERROR(VLOOKUP(Tabla1[[#This Row],[EMPLEADO]],IS[],3,0),"OTROS")</f>
        <v>OTROS</v>
      </c>
      <c r="AQ5909" s="15" t="str">
        <f>+IFERROR(VLOOKUP(Tabla1[[#This Row],[EMPLEADO]],IS[[NÓMINA]:[INGENIERO]],2,0),"OTROS")</f>
        <v>OTROS</v>
      </c>
    </row>
    <row r="5910" spans="1:43" x14ac:dyDescent="0.25">
      <c r="A5910" s="28" t="s">
        <v>14528</v>
      </c>
      <c r="B5910" s="29">
        <v>1</v>
      </c>
      <c r="C5910" s="29" t="s">
        <v>16245</v>
      </c>
      <c r="D5910" s="30" t="s">
        <v>38</v>
      </c>
      <c r="E5910" s="31" t="s">
        <v>1077</v>
      </c>
      <c r="F5910" s="31" t="s">
        <v>16246</v>
      </c>
      <c r="G5910" s="88" t="s">
        <v>7310</v>
      </c>
      <c r="H5910" s="29" t="s">
        <v>568</v>
      </c>
      <c r="I5910" s="32" t="s">
        <v>43</v>
      </c>
      <c r="J5910" s="29" t="s">
        <v>8</v>
      </c>
      <c r="K5910" s="33" t="s">
        <v>71</v>
      </c>
      <c r="L5910" s="33" t="s">
        <v>2047</v>
      </c>
      <c r="M5910" s="29" t="s">
        <v>932</v>
      </c>
      <c r="N5910" s="29">
        <v>0</v>
      </c>
      <c r="O5910" s="29" t="s">
        <v>47</v>
      </c>
      <c r="P5910" s="33">
        <v>78</v>
      </c>
      <c r="Q5910" s="33" t="s">
        <v>48</v>
      </c>
      <c r="R5910" s="80" t="s">
        <v>63</v>
      </c>
      <c r="S5910" s="81" t="s">
        <v>64</v>
      </c>
      <c r="T5910" s="81" t="s">
        <v>51</v>
      </c>
      <c r="U5910" s="82" t="s">
        <v>96</v>
      </c>
      <c r="V5910" s="83">
        <v>1.1000000000000001</v>
      </c>
      <c r="W5910" s="89">
        <v>1501.5000000000002</v>
      </c>
      <c r="X5910" s="85">
        <v>1</v>
      </c>
      <c r="Y5910" s="86">
        <v>0.72</v>
      </c>
      <c r="Z5910" s="82">
        <v>5</v>
      </c>
      <c r="AA5910" s="87">
        <v>0.14399999999999999</v>
      </c>
      <c r="AB5910" s="83">
        <v>0</v>
      </c>
      <c r="AC5910" s="89">
        <v>0</v>
      </c>
      <c r="AD5910" s="90">
        <v>43636</v>
      </c>
      <c r="AE5910" s="90">
        <v>43636</v>
      </c>
      <c r="AF5910" s="82">
        <v>0</v>
      </c>
      <c r="AG5910" s="84" t="s">
        <v>53</v>
      </c>
      <c r="AH5910" s="83">
        <v>0</v>
      </c>
      <c r="AI5910" s="89">
        <v>0</v>
      </c>
      <c r="AJ5910" s="89">
        <v>0</v>
      </c>
      <c r="AK5910" s="60" t="str">
        <f>+IF(Tabla1[[#This Row],[REQUEST_TY]]="SR MANTENIMIENTO CORRECTIVO", "EMERGENCIA", "OTROS")</f>
        <v>EMERGENCIA</v>
      </c>
      <c r="AL5910" s="6" t="str">
        <f>+_xlfn.IFS(Tabla1[[#This Row],[Veces obj]]&lt;=1,"0-1",Tabla1[[#This Row],[Veces obj]]&lt;=2,"1-2",Tabla1[[#This Row],[Veces obj]]&lt;=3,"2-3",TRUE,"&gt;3")</f>
        <v>0-1</v>
      </c>
      <c r="AM5910" s="60" t="str">
        <f>+_xlfn.IFS(MONTH(Tabla1[[#This Row],[MES]])&lt;=3,"Q1",MONTH(Tabla1[[#This Row],[MES]])&lt;=6,"Q2",MONTH(Tabla1[[#This Row],[MES]])&lt;=9,"Q3",TRUE,"Q4")</f>
        <v>Q2</v>
      </c>
      <c r="AN5910" s="15" t="str">
        <f>+IFERROR(VLOOKUP(Tabla1[[#This Row],[CUENTA]],CTAS[],2,0),"OTROS")</f>
        <v>OTROS</v>
      </c>
      <c r="AP5910" s="15" t="str">
        <f>+IFERROR(VLOOKUP(Tabla1[[#This Row],[EMPLEADO]],IS[],3,0),"OTROS")</f>
        <v>OTROS</v>
      </c>
      <c r="AQ5910" s="15" t="str">
        <f>+IFERROR(VLOOKUP(Tabla1[[#This Row],[EMPLEADO]],IS[[NÓMINA]:[INGENIERO]],2,0),"OTROS")</f>
        <v>OTROS</v>
      </c>
    </row>
    <row r="5911" spans="1:43" x14ac:dyDescent="0.25">
      <c r="A5911" s="28" t="s">
        <v>14528</v>
      </c>
      <c r="B5911" s="29">
        <v>1</v>
      </c>
      <c r="C5911" s="29" t="s">
        <v>16247</v>
      </c>
      <c r="D5911" s="30" t="s">
        <v>38</v>
      </c>
      <c r="E5911" s="31" t="s">
        <v>39</v>
      </c>
      <c r="F5911" s="31" t="s">
        <v>16248</v>
      </c>
      <c r="G5911" s="88" t="s">
        <v>16249</v>
      </c>
      <c r="H5911" s="29" t="s">
        <v>136</v>
      </c>
      <c r="I5911" s="32" t="s">
        <v>43</v>
      </c>
      <c r="J5911" s="29" t="s">
        <v>8</v>
      </c>
      <c r="K5911" s="33" t="s">
        <v>16250</v>
      </c>
      <c r="L5911" s="33" t="s">
        <v>16251</v>
      </c>
      <c r="M5911" s="29" t="s">
        <v>736</v>
      </c>
      <c r="N5911" s="29">
        <v>0</v>
      </c>
      <c r="O5911" s="29" t="s">
        <v>47</v>
      </c>
      <c r="P5911" s="33">
        <v>2757</v>
      </c>
      <c r="Q5911" s="33" t="s">
        <v>48</v>
      </c>
      <c r="R5911" s="80" t="s">
        <v>49</v>
      </c>
      <c r="S5911" s="81" t="s">
        <v>50</v>
      </c>
      <c r="T5911" s="81" t="s">
        <v>51</v>
      </c>
      <c r="U5911" s="82" t="s">
        <v>52</v>
      </c>
      <c r="V5911" s="83">
        <v>1.05</v>
      </c>
      <c r="W5911" s="89">
        <v>750.75000000000011</v>
      </c>
      <c r="X5911" s="85">
        <v>1</v>
      </c>
      <c r="Y5911" s="86">
        <v>0.5</v>
      </c>
      <c r="Z5911" s="82">
        <v>5</v>
      </c>
      <c r="AA5911" s="87">
        <v>0.1</v>
      </c>
      <c r="AB5911" s="83">
        <v>0</v>
      </c>
      <c r="AC5911" s="89">
        <v>0</v>
      </c>
      <c r="AD5911" s="90">
        <v>43636</v>
      </c>
      <c r="AE5911" s="90">
        <v>43636</v>
      </c>
      <c r="AF5911" s="82">
        <v>0</v>
      </c>
      <c r="AG5911" s="84" t="s">
        <v>53</v>
      </c>
      <c r="AH5911" s="83">
        <v>0</v>
      </c>
      <c r="AI5911" s="89">
        <v>0</v>
      </c>
      <c r="AJ5911" s="89">
        <v>0</v>
      </c>
      <c r="AK5911" s="60" t="str">
        <f>+IF(Tabla1[[#This Row],[REQUEST_TY]]="SR MANTENIMIENTO CORRECTIVO", "EMERGENCIA", "OTROS")</f>
        <v>EMERGENCIA</v>
      </c>
      <c r="AL5911" s="6" t="str">
        <f>+_xlfn.IFS(Tabla1[[#This Row],[Veces obj]]&lt;=1,"0-1",Tabla1[[#This Row],[Veces obj]]&lt;=2,"1-2",Tabla1[[#This Row],[Veces obj]]&lt;=3,"2-3",TRUE,"&gt;3")</f>
        <v>0-1</v>
      </c>
      <c r="AM5911" s="60" t="str">
        <f>+_xlfn.IFS(MONTH(Tabla1[[#This Row],[MES]])&lt;=3,"Q1",MONTH(Tabla1[[#This Row],[MES]])&lt;=6,"Q2",MONTH(Tabla1[[#This Row],[MES]])&lt;=9,"Q3",TRUE,"Q4")</f>
        <v>Q2</v>
      </c>
      <c r="AN5911" s="15" t="str">
        <f>+IFERROR(VLOOKUP(Tabla1[[#This Row],[CUENTA]],CTAS[],2,0),"OTROS")</f>
        <v>OTROS</v>
      </c>
      <c r="AP5911" s="15" t="str">
        <f>+IFERROR(VLOOKUP(Tabla1[[#This Row],[EMPLEADO]],IS[],3,0),"OTROS")</f>
        <v>OTROS</v>
      </c>
      <c r="AQ5911" s="15" t="str">
        <f>+IFERROR(VLOOKUP(Tabla1[[#This Row],[EMPLEADO]],IS[[NÓMINA]:[INGENIERO]],2,0),"OTROS")</f>
        <v>OTROS</v>
      </c>
    </row>
    <row r="5912" spans="1:43" x14ac:dyDescent="0.25">
      <c r="A5912" s="28" t="s">
        <v>14528</v>
      </c>
      <c r="B5912" s="29">
        <v>1</v>
      </c>
      <c r="C5912" s="29" t="s">
        <v>16252</v>
      </c>
      <c r="D5912" s="30" t="s">
        <v>38</v>
      </c>
      <c r="E5912" s="31" t="s">
        <v>604</v>
      </c>
      <c r="F5912" s="31" t="s">
        <v>16253</v>
      </c>
      <c r="G5912" s="88" t="s">
        <v>16254</v>
      </c>
      <c r="H5912" s="29" t="s">
        <v>106</v>
      </c>
      <c r="I5912" s="32" t="s">
        <v>43</v>
      </c>
      <c r="J5912" s="29" t="s">
        <v>8</v>
      </c>
      <c r="K5912" s="33" t="s">
        <v>2568</v>
      </c>
      <c r="L5912" s="33" t="s">
        <v>2569</v>
      </c>
      <c r="M5912" s="29" t="s">
        <v>794</v>
      </c>
      <c r="N5912" s="29">
        <v>0</v>
      </c>
      <c r="O5912" s="29" t="s">
        <v>47</v>
      </c>
      <c r="P5912" s="33">
        <v>645</v>
      </c>
      <c r="Q5912" s="33" t="s">
        <v>48</v>
      </c>
      <c r="R5912" s="80" t="s">
        <v>63</v>
      </c>
      <c r="S5912" s="81" t="s">
        <v>64</v>
      </c>
      <c r="T5912" s="81" t="s">
        <v>51</v>
      </c>
      <c r="U5912" s="82" t="s">
        <v>96</v>
      </c>
      <c r="V5912" s="83">
        <v>1.1000000000000001</v>
      </c>
      <c r="W5912" s="89">
        <v>1501.5000000000002</v>
      </c>
      <c r="X5912" s="85">
        <v>1</v>
      </c>
      <c r="Y5912" s="86">
        <v>1.87</v>
      </c>
      <c r="Z5912" s="82">
        <v>5</v>
      </c>
      <c r="AA5912" s="87">
        <v>0.374</v>
      </c>
      <c r="AB5912" s="83">
        <v>0</v>
      </c>
      <c r="AC5912" s="89">
        <v>0</v>
      </c>
      <c r="AD5912" s="90">
        <v>43636</v>
      </c>
      <c r="AE5912" s="90">
        <v>43636</v>
      </c>
      <c r="AF5912" s="82">
        <v>0</v>
      </c>
      <c r="AG5912" s="84" t="s">
        <v>53</v>
      </c>
      <c r="AH5912" s="83">
        <v>0</v>
      </c>
      <c r="AI5912" s="89">
        <v>0</v>
      </c>
      <c r="AJ5912" s="89">
        <v>0</v>
      </c>
      <c r="AK5912" s="60" t="str">
        <f>+IF(Tabla1[[#This Row],[REQUEST_TY]]="SR MANTENIMIENTO CORRECTIVO", "EMERGENCIA", "OTROS")</f>
        <v>EMERGENCIA</v>
      </c>
      <c r="AL5912" s="6" t="str">
        <f>+_xlfn.IFS(Tabla1[[#This Row],[Veces obj]]&lt;=1,"0-1",Tabla1[[#This Row],[Veces obj]]&lt;=2,"1-2",Tabla1[[#This Row],[Veces obj]]&lt;=3,"2-3",TRUE,"&gt;3")</f>
        <v>0-1</v>
      </c>
      <c r="AM5912" s="60" t="str">
        <f>+_xlfn.IFS(MONTH(Tabla1[[#This Row],[MES]])&lt;=3,"Q1",MONTH(Tabla1[[#This Row],[MES]])&lt;=6,"Q2",MONTH(Tabla1[[#This Row],[MES]])&lt;=9,"Q3",TRUE,"Q4")</f>
        <v>Q2</v>
      </c>
      <c r="AN5912" s="15" t="str">
        <f>+IFERROR(VLOOKUP(Tabla1[[#This Row],[CUENTA]],CTAS[],2,0),"OTROS")</f>
        <v>OTROS</v>
      </c>
      <c r="AP5912" s="15" t="str">
        <f>+IFERROR(VLOOKUP(Tabla1[[#This Row],[EMPLEADO]],IS[],3,0),"OTROS")</f>
        <v>OTROS</v>
      </c>
      <c r="AQ5912" s="15" t="str">
        <f>+IFERROR(VLOOKUP(Tabla1[[#This Row],[EMPLEADO]],IS[[NÓMINA]:[INGENIERO]],2,0),"OTROS")</f>
        <v>OTROS</v>
      </c>
    </row>
    <row r="5913" spans="1:43" x14ac:dyDescent="0.25">
      <c r="A5913" s="28" t="s">
        <v>14528</v>
      </c>
      <c r="B5913" s="29">
        <v>1</v>
      </c>
      <c r="C5913" s="29" t="s">
        <v>16255</v>
      </c>
      <c r="D5913" s="30" t="s">
        <v>38</v>
      </c>
      <c r="E5913" s="31" t="s">
        <v>888</v>
      </c>
      <c r="F5913" s="31" t="s">
        <v>16256</v>
      </c>
      <c r="G5913" s="88" t="s">
        <v>2329</v>
      </c>
      <c r="H5913" s="29" t="s">
        <v>124</v>
      </c>
      <c r="I5913" s="32" t="s">
        <v>43</v>
      </c>
      <c r="J5913" s="29" t="s">
        <v>8</v>
      </c>
      <c r="K5913" s="33" t="s">
        <v>240</v>
      </c>
      <c r="L5913" s="33" t="s">
        <v>241</v>
      </c>
      <c r="M5913" s="29" t="s">
        <v>94</v>
      </c>
      <c r="N5913" s="29">
        <v>0</v>
      </c>
      <c r="O5913" s="29" t="s">
        <v>47</v>
      </c>
      <c r="P5913" s="33">
        <v>11</v>
      </c>
      <c r="Q5913" s="33" t="s">
        <v>194</v>
      </c>
      <c r="R5913" s="80" t="s">
        <v>49</v>
      </c>
      <c r="S5913" s="81" t="s">
        <v>50</v>
      </c>
      <c r="T5913" s="81" t="s">
        <v>51</v>
      </c>
      <c r="U5913" s="82" t="s">
        <v>444</v>
      </c>
      <c r="V5913" s="83">
        <v>0</v>
      </c>
      <c r="W5913" s="89">
        <v>0</v>
      </c>
      <c r="X5913" s="85">
        <v>1</v>
      </c>
      <c r="Y5913" s="86">
        <v>3.13</v>
      </c>
      <c r="Z5913" s="82">
        <v>5</v>
      </c>
      <c r="AA5913" s="87">
        <v>0.626</v>
      </c>
      <c r="AB5913" s="83">
        <v>0</v>
      </c>
      <c r="AC5913" s="89">
        <v>0</v>
      </c>
      <c r="AD5913" s="90">
        <v>43636</v>
      </c>
      <c r="AE5913" s="90">
        <v>43636</v>
      </c>
      <c r="AF5913" s="82">
        <v>0</v>
      </c>
      <c r="AG5913" s="84" t="s">
        <v>53</v>
      </c>
      <c r="AH5913" s="83">
        <v>0</v>
      </c>
      <c r="AI5913" s="89">
        <v>0</v>
      </c>
      <c r="AJ5913" s="89">
        <v>0</v>
      </c>
      <c r="AK5913" s="60" t="str">
        <f>+IF(Tabla1[[#This Row],[REQUEST_TY]]="SR MANTENIMIENTO CORRECTIVO", "EMERGENCIA", "OTROS")</f>
        <v>EMERGENCIA</v>
      </c>
      <c r="AL5913" s="6" t="str">
        <f>+_xlfn.IFS(Tabla1[[#This Row],[Veces obj]]&lt;=1,"0-1",Tabla1[[#This Row],[Veces obj]]&lt;=2,"1-2",Tabla1[[#This Row],[Veces obj]]&lt;=3,"2-3",TRUE,"&gt;3")</f>
        <v>0-1</v>
      </c>
      <c r="AM5913" s="60" t="str">
        <f>+_xlfn.IFS(MONTH(Tabla1[[#This Row],[MES]])&lt;=3,"Q1",MONTH(Tabla1[[#This Row],[MES]])&lt;=6,"Q2",MONTH(Tabla1[[#This Row],[MES]])&lt;=9,"Q3",TRUE,"Q4")</f>
        <v>Q2</v>
      </c>
      <c r="AN5913" s="15" t="str">
        <f>+IFERROR(VLOOKUP(Tabla1[[#This Row],[CUENTA]],CTAS[],2,0),"OTROS")</f>
        <v>OTROS</v>
      </c>
      <c r="AP5913" s="15" t="str">
        <f>+IFERROR(VLOOKUP(Tabla1[[#This Row],[EMPLEADO]],IS[],3,0),"OTROS")</f>
        <v>JUAREZ</v>
      </c>
      <c r="AQ5913" s="15" t="str">
        <f>+IFERROR(VLOOKUP(Tabla1[[#This Row],[EMPLEADO]],IS[[NÓMINA]:[INGENIERO]],2,0),"OTROS")</f>
        <v>MIGUEL COTA</v>
      </c>
    </row>
    <row r="5914" spans="1:43" x14ac:dyDescent="0.25">
      <c r="A5914" s="28" t="s">
        <v>14528</v>
      </c>
      <c r="B5914" s="29">
        <v>1</v>
      </c>
      <c r="C5914" s="29" t="s">
        <v>16257</v>
      </c>
      <c r="D5914" s="30" t="s">
        <v>38</v>
      </c>
      <c r="E5914" s="31" t="s">
        <v>176</v>
      </c>
      <c r="F5914" s="31" t="s">
        <v>16258</v>
      </c>
      <c r="G5914" s="88" t="s">
        <v>13468</v>
      </c>
      <c r="H5914" s="29" t="s">
        <v>1052</v>
      </c>
      <c r="I5914" s="32" t="s">
        <v>43</v>
      </c>
      <c r="J5914" s="29" t="s">
        <v>8</v>
      </c>
      <c r="K5914" s="33" t="s">
        <v>338</v>
      </c>
      <c r="L5914" s="33" t="s">
        <v>13469</v>
      </c>
      <c r="M5914" s="29" t="s">
        <v>736</v>
      </c>
      <c r="N5914" s="29">
        <v>0</v>
      </c>
      <c r="O5914" s="29" t="s">
        <v>47</v>
      </c>
      <c r="P5914" s="33">
        <v>9</v>
      </c>
      <c r="Q5914" s="33" t="s">
        <v>194</v>
      </c>
      <c r="R5914" s="80" t="s">
        <v>49</v>
      </c>
      <c r="S5914" s="81" t="s">
        <v>50</v>
      </c>
      <c r="T5914" s="81" t="s">
        <v>51</v>
      </c>
      <c r="U5914" s="82" t="s">
        <v>444</v>
      </c>
      <c r="V5914" s="83">
        <v>0</v>
      </c>
      <c r="W5914" s="89">
        <v>0</v>
      </c>
      <c r="X5914" s="85">
        <v>1</v>
      </c>
      <c r="Y5914" s="86">
        <v>2.67</v>
      </c>
      <c r="Z5914" s="82">
        <v>5</v>
      </c>
      <c r="AA5914" s="87">
        <v>0.53400000000000003</v>
      </c>
      <c r="AB5914" s="83">
        <v>0</v>
      </c>
      <c r="AC5914" s="89">
        <v>0</v>
      </c>
      <c r="AD5914" s="90">
        <v>43636</v>
      </c>
      <c r="AE5914" s="90">
        <v>43636</v>
      </c>
      <c r="AF5914" s="82">
        <v>0</v>
      </c>
      <c r="AG5914" s="84" t="s">
        <v>53</v>
      </c>
      <c r="AH5914" s="83">
        <v>0</v>
      </c>
      <c r="AI5914" s="89">
        <v>0</v>
      </c>
      <c r="AJ5914" s="89">
        <v>0</v>
      </c>
      <c r="AK5914" s="60" t="str">
        <f>+IF(Tabla1[[#This Row],[REQUEST_TY]]="SR MANTENIMIENTO CORRECTIVO", "EMERGENCIA", "OTROS")</f>
        <v>EMERGENCIA</v>
      </c>
      <c r="AL5914" s="6" t="str">
        <f>+_xlfn.IFS(Tabla1[[#This Row],[Veces obj]]&lt;=1,"0-1",Tabla1[[#This Row],[Veces obj]]&lt;=2,"1-2",Tabla1[[#This Row],[Veces obj]]&lt;=3,"2-3",TRUE,"&gt;3")</f>
        <v>0-1</v>
      </c>
      <c r="AM5914" s="60" t="str">
        <f>+_xlfn.IFS(MONTH(Tabla1[[#This Row],[MES]])&lt;=3,"Q1",MONTH(Tabla1[[#This Row],[MES]])&lt;=6,"Q2",MONTH(Tabla1[[#This Row],[MES]])&lt;=9,"Q3",TRUE,"Q4")</f>
        <v>Q2</v>
      </c>
      <c r="AN5914" s="15" t="str">
        <f>+IFERROR(VLOOKUP(Tabla1[[#This Row],[CUENTA]],CTAS[],2,0),"OTROS")</f>
        <v>OTROS</v>
      </c>
      <c r="AP5914" s="15" t="str">
        <f>+IFERROR(VLOOKUP(Tabla1[[#This Row],[EMPLEADO]],IS[],3,0),"OTROS")</f>
        <v>OTROS</v>
      </c>
      <c r="AQ5914" s="15" t="str">
        <f>+IFERROR(VLOOKUP(Tabla1[[#This Row],[EMPLEADO]],IS[[NÓMINA]:[INGENIERO]],2,0),"OTROS")</f>
        <v>OTROS</v>
      </c>
    </row>
    <row r="5915" spans="1:43" x14ac:dyDescent="0.25">
      <c r="A5915" s="28" t="s">
        <v>14528</v>
      </c>
      <c r="B5915" s="29">
        <v>1</v>
      </c>
      <c r="C5915" s="29" t="s">
        <v>16259</v>
      </c>
      <c r="D5915" s="30" t="s">
        <v>3370</v>
      </c>
      <c r="E5915" s="31" t="s">
        <v>39</v>
      </c>
      <c r="F5915" s="31" t="s">
        <v>16260</v>
      </c>
      <c r="G5915" s="88" t="s">
        <v>16261</v>
      </c>
      <c r="H5915" s="29" t="s">
        <v>574</v>
      </c>
      <c r="I5915" s="32" t="s">
        <v>43</v>
      </c>
      <c r="J5915" s="29" t="s">
        <v>8</v>
      </c>
      <c r="K5915" s="33" t="s">
        <v>7790</v>
      </c>
      <c r="L5915" s="33" t="s">
        <v>16262</v>
      </c>
      <c r="M5915" s="29" t="s">
        <v>455</v>
      </c>
      <c r="N5915" s="29">
        <v>0</v>
      </c>
      <c r="O5915" s="29" t="s">
        <v>47</v>
      </c>
      <c r="P5915" s="33" t="s">
        <v>822</v>
      </c>
      <c r="Q5915" s="33" t="s">
        <v>48</v>
      </c>
      <c r="R5915" s="80" t="s">
        <v>49</v>
      </c>
      <c r="S5915" s="81" t="s">
        <v>50</v>
      </c>
      <c r="T5915" s="81" t="s">
        <v>51</v>
      </c>
      <c r="U5915" s="82" t="s">
        <v>52</v>
      </c>
      <c r="V5915" s="83">
        <v>1</v>
      </c>
      <c r="W5915" s="89">
        <v>1072.5000000000002</v>
      </c>
      <c r="X5915" s="85">
        <v>0</v>
      </c>
      <c r="Y5915" s="86">
        <v>5</v>
      </c>
      <c r="Z5915" s="82">
        <v>5</v>
      </c>
      <c r="AA5915" s="87">
        <v>1</v>
      </c>
      <c r="AB5915" s="83">
        <v>0</v>
      </c>
      <c r="AC5915" s="89">
        <v>0</v>
      </c>
      <c r="AD5915" s="90">
        <v>43635</v>
      </c>
      <c r="AE5915" s="90">
        <v>43636</v>
      </c>
      <c r="AF5915" s="82">
        <v>1</v>
      </c>
      <c r="AG5915" s="84" t="s">
        <v>53</v>
      </c>
      <c r="AH5915" s="83">
        <v>0</v>
      </c>
      <c r="AI5915" s="89">
        <v>0</v>
      </c>
      <c r="AJ5915" s="89">
        <v>0</v>
      </c>
      <c r="AK5915" s="60" t="str">
        <f>+IF(Tabla1[[#This Row],[REQUEST_TY]]="SR MANTENIMIENTO CORRECTIVO", "EMERGENCIA", "OTROS")</f>
        <v>OTROS</v>
      </c>
      <c r="AL5915" s="6" t="str">
        <f>+_xlfn.IFS(Tabla1[[#This Row],[Veces obj]]&lt;=1,"0-1",Tabla1[[#This Row],[Veces obj]]&lt;=2,"1-2",Tabla1[[#This Row],[Veces obj]]&lt;=3,"2-3",TRUE,"&gt;3")</f>
        <v>0-1</v>
      </c>
      <c r="AM5915" s="60" t="str">
        <f>+_xlfn.IFS(MONTH(Tabla1[[#This Row],[MES]])&lt;=3,"Q1",MONTH(Tabla1[[#This Row],[MES]])&lt;=6,"Q2",MONTH(Tabla1[[#This Row],[MES]])&lt;=9,"Q3",TRUE,"Q4")</f>
        <v>Q2</v>
      </c>
      <c r="AN5915" s="15" t="str">
        <f>+IFERROR(VLOOKUP(Tabla1[[#This Row],[CUENTA]],CTAS[],2,0),"OTROS")</f>
        <v>OTROS</v>
      </c>
      <c r="AP5915" s="15" t="str">
        <f>+IFERROR(VLOOKUP(Tabla1[[#This Row],[EMPLEADO]],IS[],3,0),"OTROS")</f>
        <v>OTROS</v>
      </c>
      <c r="AQ5915" s="15" t="str">
        <f>+IFERROR(VLOOKUP(Tabla1[[#This Row],[EMPLEADO]],IS[[NÓMINA]:[INGENIERO]],2,0),"OTROS")</f>
        <v>OTROS</v>
      </c>
    </row>
    <row r="5916" spans="1:43" x14ac:dyDescent="0.25">
      <c r="A5916" s="28" t="s">
        <v>14528</v>
      </c>
      <c r="B5916" s="29">
        <v>1</v>
      </c>
      <c r="C5916" s="29" t="s">
        <v>16263</v>
      </c>
      <c r="D5916" s="30" t="s">
        <v>38</v>
      </c>
      <c r="E5916" s="31" t="s">
        <v>39</v>
      </c>
      <c r="F5916" s="31" t="s">
        <v>16264</v>
      </c>
      <c r="G5916" s="88" t="s">
        <v>3589</v>
      </c>
      <c r="H5916" s="29" t="s">
        <v>707</v>
      </c>
      <c r="I5916" s="32" t="s">
        <v>43</v>
      </c>
      <c r="J5916" s="29" t="s">
        <v>8</v>
      </c>
      <c r="K5916" s="33" t="s">
        <v>798</v>
      </c>
      <c r="L5916" s="33" t="s">
        <v>1509</v>
      </c>
      <c r="M5916" s="29" t="s">
        <v>1510</v>
      </c>
      <c r="N5916" s="29">
        <v>1</v>
      </c>
      <c r="O5916" s="29" t="s">
        <v>105</v>
      </c>
      <c r="P5916" s="33">
        <v>6</v>
      </c>
      <c r="Q5916" s="33" t="s">
        <v>207</v>
      </c>
      <c r="R5916" s="80" t="s">
        <v>49</v>
      </c>
      <c r="S5916" s="81" t="s">
        <v>50</v>
      </c>
      <c r="T5916" s="81" t="s">
        <v>51</v>
      </c>
      <c r="U5916" s="82" t="s">
        <v>486</v>
      </c>
      <c r="V5916" s="83">
        <v>0</v>
      </c>
      <c r="W5916" s="89">
        <v>0</v>
      </c>
      <c r="X5916" s="85">
        <v>1</v>
      </c>
      <c r="Y5916" s="86">
        <v>0.56999999999999995</v>
      </c>
      <c r="Z5916" s="82">
        <v>5</v>
      </c>
      <c r="AA5916" s="87">
        <v>0.11399999999999999</v>
      </c>
      <c r="AB5916" s="83">
        <v>0</v>
      </c>
      <c r="AC5916" s="89">
        <v>0</v>
      </c>
      <c r="AD5916" s="90">
        <v>43636</v>
      </c>
      <c r="AE5916" s="90">
        <v>43636</v>
      </c>
      <c r="AF5916" s="82">
        <v>0</v>
      </c>
      <c r="AG5916" s="84" t="s">
        <v>53</v>
      </c>
      <c r="AH5916" s="83">
        <v>0</v>
      </c>
      <c r="AI5916" s="89">
        <v>0</v>
      </c>
      <c r="AJ5916" s="89">
        <v>0</v>
      </c>
      <c r="AK5916" s="60" t="str">
        <f>+IF(Tabla1[[#This Row],[REQUEST_TY]]="SR MANTENIMIENTO CORRECTIVO", "EMERGENCIA", "OTROS")</f>
        <v>EMERGENCIA</v>
      </c>
      <c r="AL5916" s="6" t="str">
        <f>+_xlfn.IFS(Tabla1[[#This Row],[Veces obj]]&lt;=1,"0-1",Tabla1[[#This Row],[Veces obj]]&lt;=2,"1-2",Tabla1[[#This Row],[Veces obj]]&lt;=3,"2-3",TRUE,"&gt;3")</f>
        <v>0-1</v>
      </c>
      <c r="AM5916" s="60" t="str">
        <f>+_xlfn.IFS(MONTH(Tabla1[[#This Row],[MES]])&lt;=3,"Q1",MONTH(Tabla1[[#This Row],[MES]])&lt;=6,"Q2",MONTH(Tabla1[[#This Row],[MES]])&lt;=9,"Q3",TRUE,"Q4")</f>
        <v>Q2</v>
      </c>
      <c r="AN5916" s="15" t="str">
        <f>+IFERROR(VLOOKUP(Tabla1[[#This Row],[CUENTA]],CTAS[],2,0),"OTROS")</f>
        <v>OTROS</v>
      </c>
      <c r="AP5916" s="15" t="str">
        <f>+IFERROR(VLOOKUP(Tabla1[[#This Row],[EMPLEADO]],IS[],3,0),"OTROS")</f>
        <v>OTROS</v>
      </c>
      <c r="AQ5916" s="15" t="str">
        <f>+IFERROR(VLOOKUP(Tabla1[[#This Row],[EMPLEADO]],IS[[NÓMINA]:[INGENIERO]],2,0),"OTROS")</f>
        <v>OTROS</v>
      </c>
    </row>
    <row r="5917" spans="1:43" x14ac:dyDescent="0.25">
      <c r="A5917" s="28" t="s">
        <v>14528</v>
      </c>
      <c r="B5917" s="29">
        <v>1</v>
      </c>
      <c r="C5917" s="29" t="s">
        <v>16265</v>
      </c>
      <c r="D5917" s="30" t="s">
        <v>38</v>
      </c>
      <c r="E5917" s="31" t="s">
        <v>85</v>
      </c>
      <c r="F5917" s="31" t="s">
        <v>16266</v>
      </c>
      <c r="G5917" s="88" t="s">
        <v>15501</v>
      </c>
      <c r="H5917" s="29" t="s">
        <v>453</v>
      </c>
      <c r="I5917" s="32" t="s">
        <v>43</v>
      </c>
      <c r="J5917" s="29" t="s">
        <v>8</v>
      </c>
      <c r="K5917" s="33" t="s">
        <v>1296</v>
      </c>
      <c r="L5917" s="33" t="s">
        <v>5608</v>
      </c>
      <c r="M5917" s="29" t="s">
        <v>1198</v>
      </c>
      <c r="N5917" s="29">
        <v>0</v>
      </c>
      <c r="O5917" s="29" t="s">
        <v>47</v>
      </c>
      <c r="P5917" s="33">
        <v>12</v>
      </c>
      <c r="Q5917" s="33" t="s">
        <v>194</v>
      </c>
      <c r="R5917" s="80" t="s">
        <v>49</v>
      </c>
      <c r="S5917" s="81" t="s">
        <v>50</v>
      </c>
      <c r="T5917" s="81" t="s">
        <v>51</v>
      </c>
      <c r="U5917" s="82" t="s">
        <v>444</v>
      </c>
      <c r="V5917" s="83">
        <v>0</v>
      </c>
      <c r="W5917" s="89">
        <v>0</v>
      </c>
      <c r="X5917" s="85">
        <v>1</v>
      </c>
      <c r="Y5917" s="86">
        <v>4.43</v>
      </c>
      <c r="Z5917" s="82">
        <v>5</v>
      </c>
      <c r="AA5917" s="87">
        <v>0.8859999999999999</v>
      </c>
      <c r="AB5917" s="83">
        <v>0</v>
      </c>
      <c r="AC5917" s="89">
        <v>0</v>
      </c>
      <c r="AD5917" s="90">
        <v>43636</v>
      </c>
      <c r="AE5917" s="90">
        <v>43636</v>
      </c>
      <c r="AF5917" s="82">
        <v>0</v>
      </c>
      <c r="AG5917" s="84" t="s">
        <v>53</v>
      </c>
      <c r="AH5917" s="83">
        <v>0</v>
      </c>
      <c r="AI5917" s="89">
        <v>0</v>
      </c>
      <c r="AJ5917" s="89">
        <v>0</v>
      </c>
      <c r="AK5917" s="60" t="str">
        <f>+IF(Tabla1[[#This Row],[REQUEST_TY]]="SR MANTENIMIENTO CORRECTIVO", "EMERGENCIA", "OTROS")</f>
        <v>EMERGENCIA</v>
      </c>
      <c r="AL5917" s="6" t="str">
        <f>+_xlfn.IFS(Tabla1[[#This Row],[Veces obj]]&lt;=1,"0-1",Tabla1[[#This Row],[Veces obj]]&lt;=2,"1-2",Tabla1[[#This Row],[Veces obj]]&lt;=3,"2-3",TRUE,"&gt;3")</f>
        <v>0-1</v>
      </c>
      <c r="AM5917" s="60" t="str">
        <f>+_xlfn.IFS(MONTH(Tabla1[[#This Row],[MES]])&lt;=3,"Q1",MONTH(Tabla1[[#This Row],[MES]])&lt;=6,"Q2",MONTH(Tabla1[[#This Row],[MES]])&lt;=9,"Q3",TRUE,"Q4")</f>
        <v>Q2</v>
      </c>
      <c r="AN5917" s="15" t="str">
        <f>+IFERROR(VLOOKUP(Tabla1[[#This Row],[CUENTA]],CTAS[],2,0),"OTROS")</f>
        <v>OTROS</v>
      </c>
      <c r="AP5917" s="15" t="str">
        <f>+IFERROR(VLOOKUP(Tabla1[[#This Row],[EMPLEADO]],IS[],3,0),"OTROS")</f>
        <v>OTROS</v>
      </c>
      <c r="AQ5917" s="15" t="str">
        <f>+IFERROR(VLOOKUP(Tabla1[[#This Row],[EMPLEADO]],IS[[NÓMINA]:[INGENIERO]],2,0),"OTROS")</f>
        <v>OTROS</v>
      </c>
    </row>
    <row r="5918" spans="1:43" x14ac:dyDescent="0.25">
      <c r="A5918" s="28" t="s">
        <v>14528</v>
      </c>
      <c r="B5918" s="29">
        <v>1</v>
      </c>
      <c r="C5918" s="29" t="s">
        <v>16267</v>
      </c>
      <c r="D5918" s="30" t="s">
        <v>38</v>
      </c>
      <c r="E5918" s="31" t="s">
        <v>133</v>
      </c>
      <c r="F5918" s="31" t="s">
        <v>16268</v>
      </c>
      <c r="G5918" s="88" t="s">
        <v>3212</v>
      </c>
      <c r="H5918" s="29" t="s">
        <v>740</v>
      </c>
      <c r="I5918" s="32" t="s">
        <v>43</v>
      </c>
      <c r="J5918" s="29" t="s">
        <v>8</v>
      </c>
      <c r="K5918" s="33" t="s">
        <v>59</v>
      </c>
      <c r="L5918" s="33" t="s">
        <v>1430</v>
      </c>
      <c r="M5918" s="29" t="s">
        <v>530</v>
      </c>
      <c r="N5918" s="29">
        <v>0</v>
      </c>
      <c r="O5918" s="29" t="s">
        <v>47</v>
      </c>
      <c r="P5918" s="33">
        <v>8</v>
      </c>
      <c r="Q5918" s="33" t="s">
        <v>194</v>
      </c>
      <c r="R5918" s="80" t="s">
        <v>138</v>
      </c>
      <c r="S5918" s="81" t="s">
        <v>139</v>
      </c>
      <c r="T5918" s="81" t="s">
        <v>51</v>
      </c>
      <c r="U5918" s="82" t="s">
        <v>224</v>
      </c>
      <c r="V5918" s="83">
        <v>0.8</v>
      </c>
      <c r="W5918" s="89">
        <v>1258.4000000000003</v>
      </c>
      <c r="X5918" s="85">
        <v>1</v>
      </c>
      <c r="Y5918" s="86">
        <v>2</v>
      </c>
      <c r="Z5918" s="82">
        <v>4</v>
      </c>
      <c r="AA5918" s="87">
        <v>0.5</v>
      </c>
      <c r="AB5918" s="83">
        <v>0</v>
      </c>
      <c r="AC5918" s="89">
        <v>0</v>
      </c>
      <c r="AD5918" s="90">
        <v>43636</v>
      </c>
      <c r="AE5918" s="90">
        <v>43636</v>
      </c>
      <c r="AF5918" s="82">
        <v>0</v>
      </c>
      <c r="AG5918" s="84" t="s">
        <v>53</v>
      </c>
      <c r="AH5918" s="83">
        <v>0</v>
      </c>
      <c r="AI5918" s="89">
        <v>0</v>
      </c>
      <c r="AJ5918" s="89">
        <v>0</v>
      </c>
      <c r="AK5918" s="60" t="str">
        <f>+IF(Tabla1[[#This Row],[REQUEST_TY]]="SR MANTENIMIENTO CORRECTIVO", "EMERGENCIA", "OTROS")</f>
        <v>EMERGENCIA</v>
      </c>
      <c r="AL5918" s="6" t="str">
        <f>+_xlfn.IFS(Tabla1[[#This Row],[Veces obj]]&lt;=1,"0-1",Tabla1[[#This Row],[Veces obj]]&lt;=2,"1-2",Tabla1[[#This Row],[Veces obj]]&lt;=3,"2-3",TRUE,"&gt;3")</f>
        <v>0-1</v>
      </c>
      <c r="AM5918" s="60" t="str">
        <f>+_xlfn.IFS(MONTH(Tabla1[[#This Row],[MES]])&lt;=3,"Q1",MONTH(Tabla1[[#This Row],[MES]])&lt;=6,"Q2",MONTH(Tabla1[[#This Row],[MES]])&lt;=9,"Q3",TRUE,"Q4")</f>
        <v>Q2</v>
      </c>
      <c r="AN5918" s="15" t="str">
        <f>+IFERROR(VLOOKUP(Tabla1[[#This Row],[CUENTA]],CTAS[],2,0),"OTROS")</f>
        <v>OTROS</v>
      </c>
      <c r="AP5918" s="15" t="str">
        <f>+IFERROR(VLOOKUP(Tabla1[[#This Row],[EMPLEADO]],IS[],3,0),"OTROS")</f>
        <v>OTROS</v>
      </c>
      <c r="AQ5918" s="15" t="str">
        <f>+IFERROR(VLOOKUP(Tabla1[[#This Row],[EMPLEADO]],IS[[NÓMINA]:[INGENIERO]],2,0),"OTROS")</f>
        <v>OTROS</v>
      </c>
    </row>
    <row r="5919" spans="1:43" x14ac:dyDescent="0.25">
      <c r="A5919" s="28" t="s">
        <v>14528</v>
      </c>
      <c r="B5919" s="29">
        <v>1</v>
      </c>
      <c r="C5919" s="29" t="s">
        <v>16269</v>
      </c>
      <c r="D5919" s="30" t="s">
        <v>38</v>
      </c>
      <c r="E5919" s="31" t="s">
        <v>884</v>
      </c>
      <c r="F5919" s="31" t="s">
        <v>16270</v>
      </c>
      <c r="G5919" s="88" t="s">
        <v>16271</v>
      </c>
      <c r="H5919" s="29" t="s">
        <v>10274</v>
      </c>
      <c r="I5919" s="32" t="s">
        <v>43</v>
      </c>
      <c r="J5919" s="29" t="s">
        <v>8</v>
      </c>
      <c r="K5919" s="33" t="s">
        <v>144</v>
      </c>
      <c r="L5919" s="33" t="s">
        <v>616</v>
      </c>
      <c r="M5919" s="29" t="s">
        <v>46</v>
      </c>
      <c r="N5919" s="29">
        <v>0</v>
      </c>
      <c r="O5919" s="29" t="s">
        <v>47</v>
      </c>
      <c r="P5919" s="33">
        <v>220</v>
      </c>
      <c r="Q5919" s="33" t="s">
        <v>48</v>
      </c>
      <c r="R5919" s="80" t="s">
        <v>95</v>
      </c>
      <c r="S5919" s="81" t="s">
        <v>64</v>
      </c>
      <c r="T5919" s="81" t="s">
        <v>51</v>
      </c>
      <c r="U5919" s="82" t="s">
        <v>96</v>
      </c>
      <c r="V5919" s="83">
        <v>1.1000000000000001</v>
      </c>
      <c r="W5919" s="89">
        <v>1501.5000000000002</v>
      </c>
      <c r="X5919" s="85">
        <v>1</v>
      </c>
      <c r="Y5919" s="86">
        <v>2.1800000000000002</v>
      </c>
      <c r="Z5919" s="82">
        <v>5</v>
      </c>
      <c r="AA5919" s="87">
        <v>0.43600000000000005</v>
      </c>
      <c r="AB5919" s="83">
        <v>0</v>
      </c>
      <c r="AC5919" s="89">
        <v>0</v>
      </c>
      <c r="AD5919" s="90">
        <v>43636</v>
      </c>
      <c r="AE5919" s="90">
        <v>43636</v>
      </c>
      <c r="AF5919" s="82">
        <v>0</v>
      </c>
      <c r="AG5919" s="84" t="s">
        <v>53</v>
      </c>
      <c r="AH5919" s="83">
        <v>0</v>
      </c>
      <c r="AI5919" s="89">
        <v>0</v>
      </c>
      <c r="AJ5919" s="89">
        <v>0</v>
      </c>
      <c r="AK5919" s="60" t="str">
        <f>+IF(Tabla1[[#This Row],[REQUEST_TY]]="SR MANTENIMIENTO CORRECTIVO", "EMERGENCIA", "OTROS")</f>
        <v>EMERGENCIA</v>
      </c>
      <c r="AL5919" s="6" t="str">
        <f>+_xlfn.IFS(Tabla1[[#This Row],[Veces obj]]&lt;=1,"0-1",Tabla1[[#This Row],[Veces obj]]&lt;=2,"1-2",Tabla1[[#This Row],[Veces obj]]&lt;=3,"2-3",TRUE,"&gt;3")</f>
        <v>0-1</v>
      </c>
      <c r="AM5919" s="60" t="str">
        <f>+_xlfn.IFS(MONTH(Tabla1[[#This Row],[MES]])&lt;=3,"Q1",MONTH(Tabla1[[#This Row],[MES]])&lt;=6,"Q2",MONTH(Tabla1[[#This Row],[MES]])&lt;=9,"Q3",TRUE,"Q4")</f>
        <v>Q2</v>
      </c>
      <c r="AN5919" s="15" t="str">
        <f>+IFERROR(VLOOKUP(Tabla1[[#This Row],[CUENTA]],CTAS[],2,0),"OTROS")</f>
        <v>OTROS</v>
      </c>
      <c r="AP5919" s="15" t="str">
        <f>+IFERROR(VLOOKUP(Tabla1[[#This Row],[EMPLEADO]],IS[],3,0),"OTROS")</f>
        <v>OTROS</v>
      </c>
      <c r="AQ5919" s="15" t="str">
        <f>+IFERROR(VLOOKUP(Tabla1[[#This Row],[EMPLEADO]],IS[[NÓMINA]:[INGENIERO]],2,0),"OTROS")</f>
        <v>OTROS</v>
      </c>
    </row>
    <row r="5920" spans="1:43" x14ac:dyDescent="0.25">
      <c r="A5920" s="28" t="s">
        <v>14528</v>
      </c>
      <c r="B5920" s="29">
        <v>1</v>
      </c>
      <c r="C5920" s="29" t="s">
        <v>16272</v>
      </c>
      <c r="D5920" s="30" t="s">
        <v>38</v>
      </c>
      <c r="E5920" s="31" t="s">
        <v>226</v>
      </c>
      <c r="F5920" s="31" t="s">
        <v>16273</v>
      </c>
      <c r="G5920" s="88" t="s">
        <v>5656</v>
      </c>
      <c r="H5920" s="29" t="s">
        <v>568</v>
      </c>
      <c r="I5920" s="32" t="s">
        <v>43</v>
      </c>
      <c r="J5920" s="29" t="s">
        <v>8</v>
      </c>
      <c r="K5920" s="33" t="s">
        <v>71</v>
      </c>
      <c r="L5920" s="33" t="s">
        <v>569</v>
      </c>
      <c r="M5920" s="29" t="s">
        <v>570</v>
      </c>
      <c r="N5920" s="29">
        <v>0</v>
      </c>
      <c r="O5920" s="29" t="s">
        <v>47</v>
      </c>
      <c r="P5920" s="33">
        <v>17</v>
      </c>
      <c r="Q5920" s="33" t="s">
        <v>62</v>
      </c>
      <c r="R5920" s="80" t="s">
        <v>153</v>
      </c>
      <c r="S5920" s="81" t="s">
        <v>50</v>
      </c>
      <c r="T5920" s="81" t="s">
        <v>51</v>
      </c>
      <c r="U5920" s="82" t="s">
        <v>154</v>
      </c>
      <c r="V5920" s="83">
        <v>0.6</v>
      </c>
      <c r="W5920" s="89">
        <v>429.00000000000006</v>
      </c>
      <c r="X5920" s="85">
        <v>1</v>
      </c>
      <c r="Y5920" s="86">
        <v>2.14</v>
      </c>
      <c r="Z5920" s="82">
        <v>5</v>
      </c>
      <c r="AA5920" s="87">
        <v>0.42800000000000005</v>
      </c>
      <c r="AB5920" s="83">
        <v>0</v>
      </c>
      <c r="AC5920" s="89">
        <v>0</v>
      </c>
      <c r="AD5920" s="90">
        <v>43636</v>
      </c>
      <c r="AE5920" s="90">
        <v>43636</v>
      </c>
      <c r="AF5920" s="82">
        <v>0</v>
      </c>
      <c r="AG5920" s="84" t="s">
        <v>53</v>
      </c>
      <c r="AH5920" s="83">
        <v>0</v>
      </c>
      <c r="AI5920" s="89">
        <v>0</v>
      </c>
      <c r="AJ5920" s="89">
        <v>0</v>
      </c>
      <c r="AK5920" s="60" t="str">
        <f>+IF(Tabla1[[#This Row],[REQUEST_TY]]="SR MANTENIMIENTO CORRECTIVO", "EMERGENCIA", "OTROS")</f>
        <v>EMERGENCIA</v>
      </c>
      <c r="AL5920" s="6" t="str">
        <f>+_xlfn.IFS(Tabla1[[#This Row],[Veces obj]]&lt;=1,"0-1",Tabla1[[#This Row],[Veces obj]]&lt;=2,"1-2",Tabla1[[#This Row],[Veces obj]]&lt;=3,"2-3",TRUE,"&gt;3")</f>
        <v>0-1</v>
      </c>
      <c r="AM5920" s="60" t="str">
        <f>+_xlfn.IFS(MONTH(Tabla1[[#This Row],[MES]])&lt;=3,"Q1",MONTH(Tabla1[[#This Row],[MES]])&lt;=6,"Q2",MONTH(Tabla1[[#This Row],[MES]])&lt;=9,"Q3",TRUE,"Q4")</f>
        <v>Q2</v>
      </c>
      <c r="AN5920" s="15" t="str">
        <f>+IFERROR(VLOOKUP(Tabla1[[#This Row],[CUENTA]],CTAS[],2,0),"OTROS")</f>
        <v>OTROS</v>
      </c>
      <c r="AP5920" s="15" t="str">
        <f>+IFERROR(VLOOKUP(Tabla1[[#This Row],[EMPLEADO]],IS[],3,0),"OTROS")</f>
        <v>OTROS</v>
      </c>
      <c r="AQ5920" s="15" t="str">
        <f>+IFERROR(VLOOKUP(Tabla1[[#This Row],[EMPLEADO]],IS[[NÓMINA]:[INGENIERO]],2,0),"OTROS")</f>
        <v>OTROS</v>
      </c>
    </row>
    <row r="5921" spans="1:43" x14ac:dyDescent="0.25">
      <c r="A5921" s="28" t="s">
        <v>14528</v>
      </c>
      <c r="B5921" s="29">
        <v>1</v>
      </c>
      <c r="C5921" s="29" t="s">
        <v>16274</v>
      </c>
      <c r="D5921" s="30" t="s">
        <v>38</v>
      </c>
      <c r="E5921" s="31" t="s">
        <v>320</v>
      </c>
      <c r="F5921" s="31" t="s">
        <v>16275</v>
      </c>
      <c r="G5921" s="88" t="s">
        <v>16276</v>
      </c>
      <c r="H5921" s="29" t="s">
        <v>8227</v>
      </c>
      <c r="I5921" s="32" t="s">
        <v>43</v>
      </c>
      <c r="J5921" s="29" t="s">
        <v>8</v>
      </c>
      <c r="K5921" s="33" t="s">
        <v>528</v>
      </c>
      <c r="L5921" s="33" t="s">
        <v>8228</v>
      </c>
      <c r="M5921" s="29" t="s">
        <v>8229</v>
      </c>
      <c r="N5921" s="29">
        <v>1</v>
      </c>
      <c r="O5921" s="29" t="s">
        <v>47</v>
      </c>
      <c r="P5921" s="33">
        <v>269</v>
      </c>
      <c r="Q5921" s="33" t="s">
        <v>48</v>
      </c>
      <c r="R5921" s="80" t="s">
        <v>49</v>
      </c>
      <c r="S5921" s="81" t="s">
        <v>50</v>
      </c>
      <c r="T5921" s="81" t="s">
        <v>51</v>
      </c>
      <c r="U5921" s="82" t="s">
        <v>52</v>
      </c>
      <c r="V5921" s="83">
        <v>1.05</v>
      </c>
      <c r="W5921" s="89">
        <v>0</v>
      </c>
      <c r="X5921" s="85">
        <v>1</v>
      </c>
      <c r="Y5921" s="86">
        <v>0.77</v>
      </c>
      <c r="Z5921" s="82">
        <v>5</v>
      </c>
      <c r="AA5921" s="87">
        <v>0.154</v>
      </c>
      <c r="AB5921" s="83">
        <v>0</v>
      </c>
      <c r="AC5921" s="89">
        <v>0</v>
      </c>
      <c r="AD5921" s="90">
        <v>43636</v>
      </c>
      <c r="AE5921" s="90">
        <v>43636</v>
      </c>
      <c r="AF5921" s="82">
        <v>0</v>
      </c>
      <c r="AG5921" s="84" t="s">
        <v>53</v>
      </c>
      <c r="AH5921" s="83">
        <v>0</v>
      </c>
      <c r="AI5921" s="89">
        <v>0</v>
      </c>
      <c r="AJ5921" s="89">
        <v>0</v>
      </c>
      <c r="AK5921" s="60" t="str">
        <f>+IF(Tabla1[[#This Row],[REQUEST_TY]]="SR MANTENIMIENTO CORRECTIVO", "EMERGENCIA", "OTROS")</f>
        <v>EMERGENCIA</v>
      </c>
      <c r="AL5921" s="6" t="str">
        <f>+_xlfn.IFS(Tabla1[[#This Row],[Veces obj]]&lt;=1,"0-1",Tabla1[[#This Row],[Veces obj]]&lt;=2,"1-2",Tabla1[[#This Row],[Veces obj]]&lt;=3,"2-3",TRUE,"&gt;3")</f>
        <v>0-1</v>
      </c>
      <c r="AM5921" s="60" t="str">
        <f>+_xlfn.IFS(MONTH(Tabla1[[#This Row],[MES]])&lt;=3,"Q1",MONTH(Tabla1[[#This Row],[MES]])&lt;=6,"Q2",MONTH(Tabla1[[#This Row],[MES]])&lt;=9,"Q3",TRUE,"Q4")</f>
        <v>Q2</v>
      </c>
      <c r="AN5921" s="15" t="str">
        <f>+IFERROR(VLOOKUP(Tabla1[[#This Row],[CUENTA]],CTAS[],2,0),"OTROS")</f>
        <v>OTROS</v>
      </c>
      <c r="AP5921" s="15" t="str">
        <f>+IFERROR(VLOOKUP(Tabla1[[#This Row],[EMPLEADO]],IS[],3,0),"OTROS")</f>
        <v>OTROS</v>
      </c>
      <c r="AQ5921" s="15" t="str">
        <f>+IFERROR(VLOOKUP(Tabla1[[#This Row],[EMPLEADO]],IS[[NÓMINA]:[INGENIERO]],2,0),"OTROS")</f>
        <v>OTROS</v>
      </c>
    </row>
    <row r="5922" spans="1:43" x14ac:dyDescent="0.25">
      <c r="A5922" s="28" t="s">
        <v>14528</v>
      </c>
      <c r="B5922" s="29">
        <v>1</v>
      </c>
      <c r="C5922" s="29" t="s">
        <v>16277</v>
      </c>
      <c r="D5922" s="30" t="s">
        <v>38</v>
      </c>
      <c r="E5922" s="31" t="s">
        <v>535</v>
      </c>
      <c r="F5922" s="31" t="s">
        <v>16278</v>
      </c>
      <c r="G5922" s="88" t="s">
        <v>6012</v>
      </c>
      <c r="H5922" s="29" t="s">
        <v>1130</v>
      </c>
      <c r="I5922" s="32" t="s">
        <v>43</v>
      </c>
      <c r="J5922" s="29" t="s">
        <v>8</v>
      </c>
      <c r="K5922" s="33" t="s">
        <v>1320</v>
      </c>
      <c r="L5922" s="33" t="s">
        <v>6013</v>
      </c>
      <c r="M5922" s="29" t="s">
        <v>2181</v>
      </c>
      <c r="N5922" s="29">
        <v>0</v>
      </c>
      <c r="O5922" s="29" t="s">
        <v>47</v>
      </c>
      <c r="P5922" s="33">
        <v>125</v>
      </c>
      <c r="Q5922" s="33" t="s">
        <v>48</v>
      </c>
      <c r="R5922" s="80" t="s">
        <v>49</v>
      </c>
      <c r="S5922" s="81" t="s">
        <v>50</v>
      </c>
      <c r="T5922" s="81" t="s">
        <v>51</v>
      </c>
      <c r="U5922" s="82" t="s">
        <v>52</v>
      </c>
      <c r="V5922" s="83">
        <v>1.05</v>
      </c>
      <c r="W5922" s="89">
        <v>750.75000000000011</v>
      </c>
      <c r="X5922" s="85">
        <v>1</v>
      </c>
      <c r="Y5922" s="86">
        <v>4.82</v>
      </c>
      <c r="Z5922" s="82">
        <v>5</v>
      </c>
      <c r="AA5922" s="87">
        <v>0.96400000000000008</v>
      </c>
      <c r="AB5922" s="83">
        <v>0</v>
      </c>
      <c r="AC5922" s="89">
        <v>0</v>
      </c>
      <c r="AD5922" s="90">
        <v>43636</v>
      </c>
      <c r="AE5922" s="90">
        <v>43636</v>
      </c>
      <c r="AF5922" s="82">
        <v>0</v>
      </c>
      <c r="AG5922" s="84" t="s">
        <v>53</v>
      </c>
      <c r="AH5922" s="83">
        <v>0</v>
      </c>
      <c r="AI5922" s="89">
        <v>0</v>
      </c>
      <c r="AJ5922" s="89">
        <v>0</v>
      </c>
      <c r="AK5922" s="60" t="str">
        <f>+IF(Tabla1[[#This Row],[REQUEST_TY]]="SR MANTENIMIENTO CORRECTIVO", "EMERGENCIA", "OTROS")</f>
        <v>EMERGENCIA</v>
      </c>
      <c r="AL5922" s="6" t="str">
        <f>+_xlfn.IFS(Tabla1[[#This Row],[Veces obj]]&lt;=1,"0-1",Tabla1[[#This Row],[Veces obj]]&lt;=2,"1-2",Tabla1[[#This Row],[Veces obj]]&lt;=3,"2-3",TRUE,"&gt;3")</f>
        <v>0-1</v>
      </c>
      <c r="AM5922" s="60" t="str">
        <f>+_xlfn.IFS(MONTH(Tabla1[[#This Row],[MES]])&lt;=3,"Q1",MONTH(Tabla1[[#This Row],[MES]])&lt;=6,"Q2",MONTH(Tabla1[[#This Row],[MES]])&lt;=9,"Q3",TRUE,"Q4")</f>
        <v>Q2</v>
      </c>
      <c r="AN5922" s="15" t="str">
        <f>+IFERROR(VLOOKUP(Tabla1[[#This Row],[CUENTA]],CTAS[],2,0),"OTROS")</f>
        <v>OTROS</v>
      </c>
      <c r="AP5922" s="15" t="str">
        <f>+IFERROR(VLOOKUP(Tabla1[[#This Row],[EMPLEADO]],IS[],3,0),"OTROS")</f>
        <v>OTROS</v>
      </c>
      <c r="AQ5922" s="15" t="str">
        <f>+IFERROR(VLOOKUP(Tabla1[[#This Row],[EMPLEADO]],IS[[NÓMINA]:[INGENIERO]],2,0),"OTROS")</f>
        <v>OTROS</v>
      </c>
    </row>
    <row r="5923" spans="1:43" x14ac:dyDescent="0.25">
      <c r="A5923" s="28" t="s">
        <v>14528</v>
      </c>
      <c r="B5923" s="29">
        <v>1</v>
      </c>
      <c r="C5923" s="29" t="s">
        <v>16279</v>
      </c>
      <c r="D5923" s="30" t="s">
        <v>38</v>
      </c>
      <c r="E5923" s="31" t="s">
        <v>2034</v>
      </c>
      <c r="F5923" s="31" t="s">
        <v>16280</v>
      </c>
      <c r="G5923" s="88" t="s">
        <v>2036</v>
      </c>
      <c r="H5923" s="29" t="s">
        <v>163</v>
      </c>
      <c r="I5923" s="32" t="s">
        <v>43</v>
      </c>
      <c r="J5923" s="29" t="s">
        <v>8</v>
      </c>
      <c r="K5923" s="33" t="s">
        <v>438</v>
      </c>
      <c r="L5923" s="33" t="s">
        <v>2037</v>
      </c>
      <c r="M5923" s="29" t="s">
        <v>165</v>
      </c>
      <c r="N5923" s="29">
        <v>0</v>
      </c>
      <c r="O5923" s="29" t="s">
        <v>47</v>
      </c>
      <c r="P5923" s="33">
        <v>3</v>
      </c>
      <c r="Q5923" s="33" t="s">
        <v>388</v>
      </c>
      <c r="R5923" s="80" t="s">
        <v>2038</v>
      </c>
      <c r="S5923" s="81" t="s">
        <v>64</v>
      </c>
      <c r="T5923" s="81" t="s">
        <v>51</v>
      </c>
      <c r="U5923" s="82" t="s">
        <v>389</v>
      </c>
      <c r="V5923" s="83">
        <v>0</v>
      </c>
      <c r="W5923" s="89">
        <v>0</v>
      </c>
      <c r="X5923" s="85">
        <v>1</v>
      </c>
      <c r="Y5923" s="86">
        <v>0.48</v>
      </c>
      <c r="Z5923" s="82">
        <v>5</v>
      </c>
      <c r="AA5923" s="87">
        <v>9.6000000000000002E-2</v>
      </c>
      <c r="AB5923" s="83">
        <v>0</v>
      </c>
      <c r="AC5923" s="89">
        <v>0</v>
      </c>
      <c r="AD5923" s="90">
        <v>43636</v>
      </c>
      <c r="AE5923" s="90">
        <v>43636</v>
      </c>
      <c r="AF5923" s="82">
        <v>0</v>
      </c>
      <c r="AG5923" s="84" t="s">
        <v>53</v>
      </c>
      <c r="AH5923" s="83">
        <v>0</v>
      </c>
      <c r="AI5923" s="89">
        <v>0</v>
      </c>
      <c r="AJ5923" s="89">
        <v>0</v>
      </c>
      <c r="AK5923" s="60" t="str">
        <f>+IF(Tabla1[[#This Row],[REQUEST_TY]]="SR MANTENIMIENTO CORRECTIVO", "EMERGENCIA", "OTROS")</f>
        <v>EMERGENCIA</v>
      </c>
      <c r="AL5923" s="6" t="str">
        <f>+_xlfn.IFS(Tabla1[[#This Row],[Veces obj]]&lt;=1,"0-1",Tabla1[[#This Row],[Veces obj]]&lt;=2,"1-2",Tabla1[[#This Row],[Veces obj]]&lt;=3,"2-3",TRUE,"&gt;3")</f>
        <v>0-1</v>
      </c>
      <c r="AM5923" s="60" t="str">
        <f>+_xlfn.IFS(MONTH(Tabla1[[#This Row],[MES]])&lt;=3,"Q1",MONTH(Tabla1[[#This Row],[MES]])&lt;=6,"Q2",MONTH(Tabla1[[#This Row],[MES]])&lt;=9,"Q3",TRUE,"Q4")</f>
        <v>Q2</v>
      </c>
      <c r="AN5923" s="15" t="str">
        <f>+IFERROR(VLOOKUP(Tabla1[[#This Row],[CUENTA]],CTAS[],2,0),"OTROS")</f>
        <v>OTROS</v>
      </c>
      <c r="AP5923" s="15" t="str">
        <f>+IFERROR(VLOOKUP(Tabla1[[#This Row],[EMPLEADO]],IS[],3,0),"OTROS")</f>
        <v>CHIHUAHUA</v>
      </c>
      <c r="AQ5923" s="15" t="str">
        <f>+IFERROR(VLOOKUP(Tabla1[[#This Row],[EMPLEADO]],IS[[NÓMINA]:[INGENIERO]],2,0),"OTROS")</f>
        <v>LUIS EDUARDO MUÑOZ</v>
      </c>
    </row>
    <row r="5924" spans="1:43" x14ac:dyDescent="0.25">
      <c r="A5924" s="28" t="s">
        <v>14528</v>
      </c>
      <c r="B5924" s="29">
        <v>1</v>
      </c>
      <c r="C5924" s="29" t="s">
        <v>16281</v>
      </c>
      <c r="D5924" s="30" t="s">
        <v>38</v>
      </c>
      <c r="E5924" s="31" t="s">
        <v>133</v>
      </c>
      <c r="F5924" s="31" t="s">
        <v>16282</v>
      </c>
      <c r="G5924" s="88" t="s">
        <v>2932</v>
      </c>
      <c r="H5924" s="29" t="s">
        <v>58</v>
      </c>
      <c r="I5924" s="32" t="s">
        <v>43</v>
      </c>
      <c r="J5924" s="29" t="s">
        <v>8</v>
      </c>
      <c r="K5924" s="33" t="s">
        <v>59</v>
      </c>
      <c r="L5924" s="33" t="s">
        <v>2516</v>
      </c>
      <c r="M5924" s="29" t="s">
        <v>1496</v>
      </c>
      <c r="N5924" s="29">
        <v>0</v>
      </c>
      <c r="O5924" s="29" t="s">
        <v>47</v>
      </c>
      <c r="P5924" s="33">
        <v>15</v>
      </c>
      <c r="Q5924" s="33" t="s">
        <v>194</v>
      </c>
      <c r="R5924" s="80" t="s">
        <v>138</v>
      </c>
      <c r="S5924" s="81" t="s">
        <v>139</v>
      </c>
      <c r="T5924" s="81" t="s">
        <v>51</v>
      </c>
      <c r="U5924" s="82" t="s">
        <v>224</v>
      </c>
      <c r="V5924" s="83">
        <v>0.8</v>
      </c>
      <c r="W5924" s="89">
        <v>1258.4000000000003</v>
      </c>
      <c r="X5924" s="85">
        <v>1</v>
      </c>
      <c r="Y5924" s="86">
        <v>3.33</v>
      </c>
      <c r="Z5924" s="82">
        <v>4</v>
      </c>
      <c r="AA5924" s="87">
        <v>0.83250000000000002</v>
      </c>
      <c r="AB5924" s="83">
        <v>0</v>
      </c>
      <c r="AC5924" s="89">
        <v>0</v>
      </c>
      <c r="AD5924" s="90">
        <v>43636</v>
      </c>
      <c r="AE5924" s="90">
        <v>43636</v>
      </c>
      <c r="AF5924" s="82">
        <v>0</v>
      </c>
      <c r="AG5924" s="84" t="s">
        <v>53</v>
      </c>
      <c r="AH5924" s="83">
        <v>0</v>
      </c>
      <c r="AI5924" s="89">
        <v>0</v>
      </c>
      <c r="AJ5924" s="89">
        <v>0</v>
      </c>
      <c r="AK5924" s="60" t="str">
        <f>+IF(Tabla1[[#This Row],[REQUEST_TY]]="SR MANTENIMIENTO CORRECTIVO", "EMERGENCIA", "OTROS")</f>
        <v>EMERGENCIA</v>
      </c>
      <c r="AL5924" s="6" t="str">
        <f>+_xlfn.IFS(Tabla1[[#This Row],[Veces obj]]&lt;=1,"0-1",Tabla1[[#This Row],[Veces obj]]&lt;=2,"1-2",Tabla1[[#This Row],[Veces obj]]&lt;=3,"2-3",TRUE,"&gt;3")</f>
        <v>0-1</v>
      </c>
      <c r="AM5924" s="60" t="str">
        <f>+_xlfn.IFS(MONTH(Tabla1[[#This Row],[MES]])&lt;=3,"Q1",MONTH(Tabla1[[#This Row],[MES]])&lt;=6,"Q2",MONTH(Tabla1[[#This Row],[MES]])&lt;=9,"Q3",TRUE,"Q4")</f>
        <v>Q2</v>
      </c>
      <c r="AN5924" s="15" t="str">
        <f>+IFERROR(VLOOKUP(Tabla1[[#This Row],[CUENTA]],CTAS[],2,0),"OTROS")</f>
        <v>OTROS</v>
      </c>
      <c r="AP5924" s="15" t="str">
        <f>+IFERROR(VLOOKUP(Tabla1[[#This Row],[EMPLEADO]],IS[],3,0),"OTROS")</f>
        <v>OTROS</v>
      </c>
      <c r="AQ5924" s="15" t="str">
        <f>+IFERROR(VLOOKUP(Tabla1[[#This Row],[EMPLEADO]],IS[[NÓMINA]:[INGENIERO]],2,0),"OTROS")</f>
        <v>OTROS</v>
      </c>
    </row>
    <row r="5925" spans="1:43" x14ac:dyDescent="0.25">
      <c r="A5925" s="28" t="s">
        <v>14528</v>
      </c>
      <c r="B5925" s="29">
        <v>1</v>
      </c>
      <c r="C5925" s="29" t="s">
        <v>16283</v>
      </c>
      <c r="D5925" s="30" t="s">
        <v>38</v>
      </c>
      <c r="E5925" s="31" t="s">
        <v>113</v>
      </c>
      <c r="F5925" s="31" t="s">
        <v>16284</v>
      </c>
      <c r="G5925" s="88" t="s">
        <v>16285</v>
      </c>
      <c r="H5925" s="29" t="s">
        <v>915</v>
      </c>
      <c r="I5925" s="32" t="s">
        <v>43</v>
      </c>
      <c r="J5925" s="29" t="s">
        <v>8</v>
      </c>
      <c r="K5925" s="33" t="s">
        <v>125</v>
      </c>
      <c r="L5925" s="33" t="s">
        <v>2607</v>
      </c>
      <c r="M5925" s="29" t="s">
        <v>316</v>
      </c>
      <c r="N5925" s="29">
        <v>0</v>
      </c>
      <c r="O5925" s="29" t="s">
        <v>47</v>
      </c>
      <c r="P5925" s="33">
        <v>395</v>
      </c>
      <c r="Q5925" s="33" t="s">
        <v>48</v>
      </c>
      <c r="R5925" s="80" t="s">
        <v>49</v>
      </c>
      <c r="S5925" s="81" t="s">
        <v>50</v>
      </c>
      <c r="T5925" s="81" t="s">
        <v>51</v>
      </c>
      <c r="U5925" s="82" t="s">
        <v>52</v>
      </c>
      <c r="V5925" s="83">
        <v>1.05</v>
      </c>
      <c r="W5925" s="89">
        <v>750.75000000000011</v>
      </c>
      <c r="X5925" s="85">
        <v>1</v>
      </c>
      <c r="Y5925" s="86">
        <v>1.63</v>
      </c>
      <c r="Z5925" s="82">
        <v>5</v>
      </c>
      <c r="AA5925" s="87">
        <v>0.32599999999999996</v>
      </c>
      <c r="AB5925" s="83">
        <v>0</v>
      </c>
      <c r="AC5925" s="89">
        <v>0</v>
      </c>
      <c r="AD5925" s="90">
        <v>43636</v>
      </c>
      <c r="AE5925" s="90">
        <v>43636</v>
      </c>
      <c r="AF5925" s="82">
        <v>0</v>
      </c>
      <c r="AG5925" s="84" t="s">
        <v>53</v>
      </c>
      <c r="AH5925" s="83">
        <v>0</v>
      </c>
      <c r="AI5925" s="89">
        <v>0</v>
      </c>
      <c r="AJ5925" s="89">
        <v>0</v>
      </c>
      <c r="AK5925" s="60" t="str">
        <f>+IF(Tabla1[[#This Row],[REQUEST_TY]]="SR MANTENIMIENTO CORRECTIVO", "EMERGENCIA", "OTROS")</f>
        <v>EMERGENCIA</v>
      </c>
      <c r="AL5925" s="6" t="str">
        <f>+_xlfn.IFS(Tabla1[[#This Row],[Veces obj]]&lt;=1,"0-1",Tabla1[[#This Row],[Veces obj]]&lt;=2,"1-2",Tabla1[[#This Row],[Veces obj]]&lt;=3,"2-3",TRUE,"&gt;3")</f>
        <v>0-1</v>
      </c>
      <c r="AM5925" s="60" t="str">
        <f>+_xlfn.IFS(MONTH(Tabla1[[#This Row],[MES]])&lt;=3,"Q1",MONTH(Tabla1[[#This Row],[MES]])&lt;=6,"Q2",MONTH(Tabla1[[#This Row],[MES]])&lt;=9,"Q3",TRUE,"Q4")</f>
        <v>Q2</v>
      </c>
      <c r="AN5925" s="15" t="str">
        <f>+IFERROR(VLOOKUP(Tabla1[[#This Row],[CUENTA]],CTAS[],2,0),"OTROS")</f>
        <v>OTROS</v>
      </c>
      <c r="AP5925" s="15" t="str">
        <f>+IFERROR(VLOOKUP(Tabla1[[#This Row],[EMPLEADO]],IS[],3,0),"OTROS")</f>
        <v>OTROS</v>
      </c>
      <c r="AQ5925" s="15" t="str">
        <f>+IFERROR(VLOOKUP(Tabla1[[#This Row],[EMPLEADO]],IS[[NÓMINA]:[INGENIERO]],2,0),"OTROS")</f>
        <v>OTROS</v>
      </c>
    </row>
    <row r="5926" spans="1:43" x14ac:dyDescent="0.25">
      <c r="A5926" s="28" t="s">
        <v>14528</v>
      </c>
      <c r="B5926" s="29">
        <v>1</v>
      </c>
      <c r="C5926" s="29" t="s">
        <v>16286</v>
      </c>
      <c r="D5926" s="30" t="s">
        <v>38</v>
      </c>
      <c r="E5926" s="31" t="s">
        <v>373</v>
      </c>
      <c r="F5926" s="31" t="s">
        <v>16287</v>
      </c>
      <c r="G5926" s="88" t="s">
        <v>5603</v>
      </c>
      <c r="H5926" s="29" t="s">
        <v>10274</v>
      </c>
      <c r="I5926" s="32" t="s">
        <v>43</v>
      </c>
      <c r="J5926" s="29" t="s">
        <v>8</v>
      </c>
      <c r="K5926" s="33" t="s">
        <v>495</v>
      </c>
      <c r="L5926" s="33" t="s">
        <v>496</v>
      </c>
      <c r="M5926" s="29" t="s">
        <v>46</v>
      </c>
      <c r="N5926" s="29">
        <v>0</v>
      </c>
      <c r="O5926" s="29" t="s">
        <v>47</v>
      </c>
      <c r="P5926" s="33">
        <v>126</v>
      </c>
      <c r="Q5926" s="33" t="s">
        <v>48</v>
      </c>
      <c r="R5926" s="80" t="s">
        <v>153</v>
      </c>
      <c r="S5926" s="81" t="s">
        <v>50</v>
      </c>
      <c r="T5926" s="81" t="s">
        <v>51</v>
      </c>
      <c r="U5926" s="82" t="s">
        <v>52</v>
      </c>
      <c r="V5926" s="83">
        <v>1.05</v>
      </c>
      <c r="W5926" s="89">
        <v>750.75000000000011</v>
      </c>
      <c r="X5926" s="85">
        <v>1</v>
      </c>
      <c r="Y5926" s="86">
        <v>2.96</v>
      </c>
      <c r="Z5926" s="82">
        <v>5</v>
      </c>
      <c r="AA5926" s="87">
        <v>0.59199999999999997</v>
      </c>
      <c r="AB5926" s="83">
        <v>0</v>
      </c>
      <c r="AC5926" s="89">
        <v>0</v>
      </c>
      <c r="AD5926" s="90">
        <v>43636</v>
      </c>
      <c r="AE5926" s="90">
        <v>43636</v>
      </c>
      <c r="AF5926" s="82">
        <v>0</v>
      </c>
      <c r="AG5926" s="84" t="s">
        <v>53</v>
      </c>
      <c r="AH5926" s="83">
        <v>0</v>
      </c>
      <c r="AI5926" s="89">
        <v>0</v>
      </c>
      <c r="AJ5926" s="89">
        <v>0</v>
      </c>
      <c r="AK5926" s="60" t="str">
        <f>+IF(Tabla1[[#This Row],[REQUEST_TY]]="SR MANTENIMIENTO CORRECTIVO", "EMERGENCIA", "OTROS")</f>
        <v>EMERGENCIA</v>
      </c>
      <c r="AL5926" s="6" t="str">
        <f>+_xlfn.IFS(Tabla1[[#This Row],[Veces obj]]&lt;=1,"0-1",Tabla1[[#This Row],[Veces obj]]&lt;=2,"1-2",Tabla1[[#This Row],[Veces obj]]&lt;=3,"2-3",TRUE,"&gt;3")</f>
        <v>0-1</v>
      </c>
      <c r="AM5926" s="60" t="str">
        <f>+_xlfn.IFS(MONTH(Tabla1[[#This Row],[MES]])&lt;=3,"Q1",MONTH(Tabla1[[#This Row],[MES]])&lt;=6,"Q2",MONTH(Tabla1[[#This Row],[MES]])&lt;=9,"Q3",TRUE,"Q4")</f>
        <v>Q2</v>
      </c>
      <c r="AN5926" s="15" t="str">
        <f>+IFERROR(VLOOKUP(Tabla1[[#This Row],[CUENTA]],CTAS[],2,0),"OTROS")</f>
        <v>OTROS</v>
      </c>
      <c r="AP5926" s="15" t="str">
        <f>+IFERROR(VLOOKUP(Tabla1[[#This Row],[EMPLEADO]],IS[],3,0),"OTROS")</f>
        <v>OTROS</v>
      </c>
      <c r="AQ5926" s="15" t="str">
        <f>+IFERROR(VLOOKUP(Tabla1[[#This Row],[EMPLEADO]],IS[[NÓMINA]:[INGENIERO]],2,0),"OTROS")</f>
        <v>OTROS</v>
      </c>
    </row>
    <row r="5927" spans="1:43" x14ac:dyDescent="0.25">
      <c r="A5927" s="28" t="s">
        <v>14528</v>
      </c>
      <c r="B5927" s="29">
        <v>1</v>
      </c>
      <c r="C5927" s="29" t="s">
        <v>16288</v>
      </c>
      <c r="D5927" s="30" t="s">
        <v>38</v>
      </c>
      <c r="E5927" s="31" t="s">
        <v>217</v>
      </c>
      <c r="F5927" s="31" t="s">
        <v>16289</v>
      </c>
      <c r="G5927" s="88" t="s">
        <v>779</v>
      </c>
      <c r="H5927" s="29" t="s">
        <v>679</v>
      </c>
      <c r="I5927" s="32" t="s">
        <v>43</v>
      </c>
      <c r="J5927" s="29" t="s">
        <v>8</v>
      </c>
      <c r="K5927" s="33" t="s">
        <v>59</v>
      </c>
      <c r="L5927" s="33" t="s">
        <v>780</v>
      </c>
      <c r="M5927" s="29" t="s">
        <v>310</v>
      </c>
      <c r="N5927" s="29">
        <v>0</v>
      </c>
      <c r="O5927" s="29" t="s">
        <v>47</v>
      </c>
      <c r="P5927" s="33">
        <v>8</v>
      </c>
      <c r="Q5927" s="33" t="s">
        <v>194</v>
      </c>
      <c r="R5927" s="80" t="s">
        <v>223</v>
      </c>
      <c r="S5927" s="81" t="s">
        <v>139</v>
      </c>
      <c r="T5927" s="81" t="s">
        <v>51</v>
      </c>
      <c r="U5927" s="82" t="s">
        <v>224</v>
      </c>
      <c r="V5927" s="83">
        <v>0.8</v>
      </c>
      <c r="W5927" s="89">
        <v>1258.4000000000003</v>
      </c>
      <c r="X5927" s="85">
        <v>1</v>
      </c>
      <c r="Y5927" s="86">
        <v>3.15</v>
      </c>
      <c r="Z5927" s="82">
        <v>4</v>
      </c>
      <c r="AA5927" s="87">
        <v>0.78749999999999998</v>
      </c>
      <c r="AB5927" s="83">
        <v>0</v>
      </c>
      <c r="AC5927" s="89">
        <v>0</v>
      </c>
      <c r="AD5927" s="90">
        <v>43636</v>
      </c>
      <c r="AE5927" s="90">
        <v>43636</v>
      </c>
      <c r="AF5927" s="82">
        <v>0</v>
      </c>
      <c r="AG5927" s="84" t="s">
        <v>53</v>
      </c>
      <c r="AH5927" s="83">
        <v>0</v>
      </c>
      <c r="AI5927" s="89">
        <v>0</v>
      </c>
      <c r="AJ5927" s="89">
        <v>0</v>
      </c>
      <c r="AK5927" s="60" t="str">
        <f>+IF(Tabla1[[#This Row],[REQUEST_TY]]="SR MANTENIMIENTO CORRECTIVO", "EMERGENCIA", "OTROS")</f>
        <v>EMERGENCIA</v>
      </c>
      <c r="AL5927" s="6" t="str">
        <f>+_xlfn.IFS(Tabla1[[#This Row],[Veces obj]]&lt;=1,"0-1",Tabla1[[#This Row],[Veces obj]]&lt;=2,"1-2",Tabla1[[#This Row],[Veces obj]]&lt;=3,"2-3",TRUE,"&gt;3")</f>
        <v>0-1</v>
      </c>
      <c r="AM5927" s="60" t="str">
        <f>+_xlfn.IFS(MONTH(Tabla1[[#This Row],[MES]])&lt;=3,"Q1",MONTH(Tabla1[[#This Row],[MES]])&lt;=6,"Q2",MONTH(Tabla1[[#This Row],[MES]])&lt;=9,"Q3",TRUE,"Q4")</f>
        <v>Q2</v>
      </c>
      <c r="AN5927" s="15" t="str">
        <f>+IFERROR(VLOOKUP(Tabla1[[#This Row],[CUENTA]],CTAS[],2,0),"OTROS")</f>
        <v>OTROS</v>
      </c>
      <c r="AP5927" s="15" t="str">
        <f>+IFERROR(VLOOKUP(Tabla1[[#This Row],[EMPLEADO]],IS[],3,0),"OTROS")</f>
        <v>OTROS</v>
      </c>
      <c r="AQ5927" s="15" t="str">
        <f>+IFERROR(VLOOKUP(Tabla1[[#This Row],[EMPLEADO]],IS[[NÓMINA]:[INGENIERO]],2,0),"OTROS")</f>
        <v>OTROS</v>
      </c>
    </row>
    <row r="5928" spans="1:43" x14ac:dyDescent="0.25">
      <c r="A5928" s="28" t="s">
        <v>14528</v>
      </c>
      <c r="B5928" s="29">
        <v>1</v>
      </c>
      <c r="C5928" s="29" t="s">
        <v>16290</v>
      </c>
      <c r="D5928" s="30" t="s">
        <v>38</v>
      </c>
      <c r="E5928" s="31" t="s">
        <v>133</v>
      </c>
      <c r="F5928" s="31" t="s">
        <v>16291</v>
      </c>
      <c r="G5928" s="88" t="s">
        <v>663</v>
      </c>
      <c r="H5928" s="29" t="s">
        <v>1052</v>
      </c>
      <c r="I5928" s="32" t="s">
        <v>43</v>
      </c>
      <c r="J5928" s="29" t="s">
        <v>8</v>
      </c>
      <c r="K5928" s="33" t="s">
        <v>59</v>
      </c>
      <c r="L5928" s="33" t="s">
        <v>221</v>
      </c>
      <c r="M5928" s="29" t="s">
        <v>222</v>
      </c>
      <c r="N5928" s="29">
        <v>0</v>
      </c>
      <c r="O5928" s="29" t="s">
        <v>47</v>
      </c>
      <c r="P5928" s="33">
        <v>26</v>
      </c>
      <c r="Q5928" s="33" t="s">
        <v>62</v>
      </c>
      <c r="R5928" s="80" t="s">
        <v>138</v>
      </c>
      <c r="S5928" s="81" t="s">
        <v>139</v>
      </c>
      <c r="T5928" s="81" t="s">
        <v>51</v>
      </c>
      <c r="U5928" s="82" t="s">
        <v>262</v>
      </c>
      <c r="V5928" s="83">
        <v>1.05</v>
      </c>
      <c r="W5928" s="89">
        <v>1651.6500000000003</v>
      </c>
      <c r="X5928" s="85">
        <v>1</v>
      </c>
      <c r="Y5928" s="86">
        <v>3.5</v>
      </c>
      <c r="Z5928" s="82">
        <v>4</v>
      </c>
      <c r="AA5928" s="87">
        <v>0.875</v>
      </c>
      <c r="AB5928" s="83">
        <v>0</v>
      </c>
      <c r="AC5928" s="89">
        <v>0</v>
      </c>
      <c r="AD5928" s="90">
        <v>43636</v>
      </c>
      <c r="AE5928" s="90">
        <v>43636</v>
      </c>
      <c r="AF5928" s="82">
        <v>0</v>
      </c>
      <c r="AG5928" s="84" t="s">
        <v>53</v>
      </c>
      <c r="AH5928" s="83">
        <v>0</v>
      </c>
      <c r="AI5928" s="89">
        <v>0</v>
      </c>
      <c r="AJ5928" s="89">
        <v>0</v>
      </c>
      <c r="AK5928" s="60" t="str">
        <f>+IF(Tabla1[[#This Row],[REQUEST_TY]]="SR MANTENIMIENTO CORRECTIVO", "EMERGENCIA", "OTROS")</f>
        <v>EMERGENCIA</v>
      </c>
      <c r="AL5928" s="6" t="str">
        <f>+_xlfn.IFS(Tabla1[[#This Row],[Veces obj]]&lt;=1,"0-1",Tabla1[[#This Row],[Veces obj]]&lt;=2,"1-2",Tabla1[[#This Row],[Veces obj]]&lt;=3,"2-3",TRUE,"&gt;3")</f>
        <v>0-1</v>
      </c>
      <c r="AM5928" s="60" t="str">
        <f>+_xlfn.IFS(MONTH(Tabla1[[#This Row],[MES]])&lt;=3,"Q1",MONTH(Tabla1[[#This Row],[MES]])&lt;=6,"Q2",MONTH(Tabla1[[#This Row],[MES]])&lt;=9,"Q3",TRUE,"Q4")</f>
        <v>Q2</v>
      </c>
      <c r="AN5928" s="15" t="str">
        <f>+IFERROR(VLOOKUP(Tabla1[[#This Row],[CUENTA]],CTAS[],2,0),"OTROS")</f>
        <v>OTROS</v>
      </c>
      <c r="AP5928" s="15" t="str">
        <f>+IFERROR(VLOOKUP(Tabla1[[#This Row],[EMPLEADO]],IS[],3,0),"OTROS")</f>
        <v>OTROS</v>
      </c>
      <c r="AQ5928" s="15" t="str">
        <f>+IFERROR(VLOOKUP(Tabla1[[#This Row],[EMPLEADO]],IS[[NÓMINA]:[INGENIERO]],2,0),"OTROS")</f>
        <v>OTROS</v>
      </c>
    </row>
    <row r="5929" spans="1:43" x14ac:dyDescent="0.25">
      <c r="A5929" s="28" t="s">
        <v>14528</v>
      </c>
      <c r="B5929" s="29">
        <v>1</v>
      </c>
      <c r="C5929" s="29" t="s">
        <v>16292</v>
      </c>
      <c r="D5929" s="30" t="s">
        <v>38</v>
      </c>
      <c r="E5929" s="31" t="s">
        <v>558</v>
      </c>
      <c r="F5929" s="31" t="s">
        <v>16293</v>
      </c>
      <c r="G5929" s="88" t="s">
        <v>9335</v>
      </c>
      <c r="H5929" s="29" t="s">
        <v>1572</v>
      </c>
      <c r="I5929" s="32" t="s">
        <v>43</v>
      </c>
      <c r="J5929" s="29" t="s">
        <v>8</v>
      </c>
      <c r="K5929" s="33" t="s">
        <v>1434</v>
      </c>
      <c r="L5929" s="33" t="s">
        <v>2169</v>
      </c>
      <c r="M5929" s="29" t="s">
        <v>1436</v>
      </c>
      <c r="N5929" s="29">
        <v>0</v>
      </c>
      <c r="O5929" s="29" t="s">
        <v>47</v>
      </c>
      <c r="P5929" s="33">
        <v>182</v>
      </c>
      <c r="Q5929" s="33" t="s">
        <v>48</v>
      </c>
      <c r="R5929" s="80" t="s">
        <v>95</v>
      </c>
      <c r="S5929" s="81" t="s">
        <v>64</v>
      </c>
      <c r="T5929" s="81" t="s">
        <v>51</v>
      </c>
      <c r="U5929" s="82" t="s">
        <v>96</v>
      </c>
      <c r="V5929" s="83">
        <v>1.1000000000000001</v>
      </c>
      <c r="W5929" s="89">
        <v>1501.5000000000002</v>
      </c>
      <c r="X5929" s="85">
        <v>1</v>
      </c>
      <c r="Y5929" s="86">
        <v>1.77</v>
      </c>
      <c r="Z5929" s="82">
        <v>5</v>
      </c>
      <c r="AA5929" s="87">
        <v>0.35399999999999998</v>
      </c>
      <c r="AB5929" s="83">
        <v>0</v>
      </c>
      <c r="AC5929" s="89">
        <v>0</v>
      </c>
      <c r="AD5929" s="90">
        <v>43636</v>
      </c>
      <c r="AE5929" s="90">
        <v>43636</v>
      </c>
      <c r="AF5929" s="82">
        <v>0</v>
      </c>
      <c r="AG5929" s="84" t="s">
        <v>53</v>
      </c>
      <c r="AH5929" s="83">
        <v>0</v>
      </c>
      <c r="AI5929" s="89">
        <v>0</v>
      </c>
      <c r="AJ5929" s="89">
        <v>0</v>
      </c>
      <c r="AK5929" s="60" t="str">
        <f>+IF(Tabla1[[#This Row],[REQUEST_TY]]="SR MANTENIMIENTO CORRECTIVO", "EMERGENCIA", "OTROS")</f>
        <v>EMERGENCIA</v>
      </c>
      <c r="AL5929" s="6" t="str">
        <f>+_xlfn.IFS(Tabla1[[#This Row],[Veces obj]]&lt;=1,"0-1",Tabla1[[#This Row],[Veces obj]]&lt;=2,"1-2",Tabla1[[#This Row],[Veces obj]]&lt;=3,"2-3",TRUE,"&gt;3")</f>
        <v>0-1</v>
      </c>
      <c r="AM5929" s="60" t="str">
        <f>+_xlfn.IFS(MONTH(Tabla1[[#This Row],[MES]])&lt;=3,"Q1",MONTH(Tabla1[[#This Row],[MES]])&lt;=6,"Q2",MONTH(Tabla1[[#This Row],[MES]])&lt;=9,"Q3",TRUE,"Q4")</f>
        <v>Q2</v>
      </c>
      <c r="AN5929" s="15" t="str">
        <f>+IFERROR(VLOOKUP(Tabla1[[#This Row],[CUENTA]],CTAS[],2,0),"OTROS")</f>
        <v>OTROS</v>
      </c>
      <c r="AP5929" s="15" t="str">
        <f>+IFERROR(VLOOKUP(Tabla1[[#This Row],[EMPLEADO]],IS[],3,0),"OTROS")</f>
        <v>OTROS</v>
      </c>
      <c r="AQ5929" s="15" t="str">
        <f>+IFERROR(VLOOKUP(Tabla1[[#This Row],[EMPLEADO]],IS[[NÓMINA]:[INGENIERO]],2,0),"OTROS")</f>
        <v>OTROS</v>
      </c>
    </row>
    <row r="5930" spans="1:43" x14ac:dyDescent="0.25">
      <c r="A5930" s="28" t="s">
        <v>14528</v>
      </c>
      <c r="B5930" s="29">
        <v>1</v>
      </c>
      <c r="C5930" s="29" t="s">
        <v>16294</v>
      </c>
      <c r="D5930" s="30" t="s">
        <v>38</v>
      </c>
      <c r="E5930" s="31" t="s">
        <v>16295</v>
      </c>
      <c r="F5930" s="31" t="s">
        <v>16296</v>
      </c>
      <c r="G5930" s="88" t="s">
        <v>16297</v>
      </c>
      <c r="H5930" s="29" t="s">
        <v>8581</v>
      </c>
      <c r="I5930" s="32" t="s">
        <v>43</v>
      </c>
      <c r="J5930" s="29" t="s">
        <v>8</v>
      </c>
      <c r="K5930" s="33" t="s">
        <v>2377</v>
      </c>
      <c r="L5930" s="33" t="s">
        <v>16298</v>
      </c>
      <c r="M5930" s="29" t="s">
        <v>256</v>
      </c>
      <c r="N5930" s="29">
        <v>0</v>
      </c>
      <c r="O5930" s="29" t="s">
        <v>47</v>
      </c>
      <c r="P5930" s="33">
        <v>699</v>
      </c>
      <c r="Q5930" s="33" t="s">
        <v>48</v>
      </c>
      <c r="R5930" s="80" t="s">
        <v>235</v>
      </c>
      <c r="S5930" s="81" t="s">
        <v>50</v>
      </c>
      <c r="T5930" s="81" t="s">
        <v>51</v>
      </c>
      <c r="U5930" s="82" t="s">
        <v>52</v>
      </c>
      <c r="V5930" s="83">
        <v>1.05</v>
      </c>
      <c r="W5930" s="89">
        <v>750.75000000000011</v>
      </c>
      <c r="X5930" s="85">
        <v>1</v>
      </c>
      <c r="Y5930" s="86">
        <v>2.2799999999999998</v>
      </c>
      <c r="Z5930" s="82">
        <v>5</v>
      </c>
      <c r="AA5930" s="87">
        <v>0.45599999999999996</v>
      </c>
      <c r="AB5930" s="83">
        <v>0</v>
      </c>
      <c r="AC5930" s="89">
        <v>0</v>
      </c>
      <c r="AD5930" s="90">
        <v>43636</v>
      </c>
      <c r="AE5930" s="90">
        <v>43636</v>
      </c>
      <c r="AF5930" s="82">
        <v>0</v>
      </c>
      <c r="AG5930" s="84" t="s">
        <v>53</v>
      </c>
      <c r="AH5930" s="83">
        <v>0</v>
      </c>
      <c r="AI5930" s="89">
        <v>0</v>
      </c>
      <c r="AJ5930" s="89">
        <v>0</v>
      </c>
      <c r="AK5930" s="60" t="str">
        <f>+IF(Tabla1[[#This Row],[REQUEST_TY]]="SR MANTENIMIENTO CORRECTIVO", "EMERGENCIA", "OTROS")</f>
        <v>EMERGENCIA</v>
      </c>
      <c r="AL5930" s="6" t="str">
        <f>+_xlfn.IFS(Tabla1[[#This Row],[Veces obj]]&lt;=1,"0-1",Tabla1[[#This Row],[Veces obj]]&lt;=2,"1-2",Tabla1[[#This Row],[Veces obj]]&lt;=3,"2-3",TRUE,"&gt;3")</f>
        <v>0-1</v>
      </c>
      <c r="AM5930" s="60" t="str">
        <f>+_xlfn.IFS(MONTH(Tabla1[[#This Row],[MES]])&lt;=3,"Q1",MONTH(Tabla1[[#This Row],[MES]])&lt;=6,"Q2",MONTH(Tabla1[[#This Row],[MES]])&lt;=9,"Q3",TRUE,"Q4")</f>
        <v>Q2</v>
      </c>
      <c r="AN5930" s="15" t="str">
        <f>+IFERROR(VLOOKUP(Tabla1[[#This Row],[CUENTA]],CTAS[],2,0),"OTROS")</f>
        <v>OTROS</v>
      </c>
      <c r="AP5930" s="15" t="str">
        <f>+IFERROR(VLOOKUP(Tabla1[[#This Row],[EMPLEADO]],IS[],3,0),"OTROS")</f>
        <v>OTROS</v>
      </c>
      <c r="AQ5930" s="15" t="str">
        <f>+IFERROR(VLOOKUP(Tabla1[[#This Row],[EMPLEADO]],IS[[NÓMINA]:[INGENIERO]],2,0),"OTROS")</f>
        <v>OTROS</v>
      </c>
    </row>
    <row r="5931" spans="1:43" x14ac:dyDescent="0.25">
      <c r="A5931" s="28" t="s">
        <v>14528</v>
      </c>
      <c r="B5931" s="29">
        <v>1</v>
      </c>
      <c r="C5931" s="29" t="s">
        <v>16299</v>
      </c>
      <c r="D5931" s="30" t="s">
        <v>38</v>
      </c>
      <c r="E5931" s="31" t="s">
        <v>7887</v>
      </c>
      <c r="F5931" s="31" t="s">
        <v>16300</v>
      </c>
      <c r="G5931" s="88" t="s">
        <v>12209</v>
      </c>
      <c r="H5931" s="29" t="s">
        <v>784</v>
      </c>
      <c r="I5931" s="32" t="s">
        <v>43</v>
      </c>
      <c r="J5931" s="29" t="s">
        <v>8</v>
      </c>
      <c r="K5931" s="33" t="s">
        <v>71</v>
      </c>
      <c r="L5931" s="33" t="s">
        <v>2251</v>
      </c>
      <c r="M5931" s="29" t="s">
        <v>787</v>
      </c>
      <c r="N5931" s="29">
        <v>0</v>
      </c>
      <c r="O5931" s="29" t="s">
        <v>47</v>
      </c>
      <c r="P5931" s="33">
        <v>25</v>
      </c>
      <c r="Q5931" s="33" t="s">
        <v>62</v>
      </c>
      <c r="R5931" s="80" t="s">
        <v>317</v>
      </c>
      <c r="S5931" s="81" t="s">
        <v>318</v>
      </c>
      <c r="T5931" s="81" t="s">
        <v>51</v>
      </c>
      <c r="U5931" s="82" t="s">
        <v>262</v>
      </c>
      <c r="V5931" s="83">
        <v>1.05</v>
      </c>
      <c r="W5931" s="89">
        <v>1651.6500000000003</v>
      </c>
      <c r="X5931" s="85">
        <v>1</v>
      </c>
      <c r="Y5931" s="86">
        <v>3.92</v>
      </c>
      <c r="Z5931" s="82">
        <v>4</v>
      </c>
      <c r="AA5931" s="87">
        <v>0.98</v>
      </c>
      <c r="AB5931" s="83">
        <v>0</v>
      </c>
      <c r="AC5931" s="89">
        <v>0</v>
      </c>
      <c r="AD5931" s="90">
        <v>43636</v>
      </c>
      <c r="AE5931" s="90">
        <v>43636</v>
      </c>
      <c r="AF5931" s="82">
        <v>0</v>
      </c>
      <c r="AG5931" s="84" t="s">
        <v>53</v>
      </c>
      <c r="AH5931" s="83">
        <v>0</v>
      </c>
      <c r="AI5931" s="89">
        <v>0</v>
      </c>
      <c r="AJ5931" s="89">
        <v>0</v>
      </c>
      <c r="AK5931" s="60" t="str">
        <f>+IF(Tabla1[[#This Row],[REQUEST_TY]]="SR MANTENIMIENTO CORRECTIVO", "EMERGENCIA", "OTROS")</f>
        <v>EMERGENCIA</v>
      </c>
      <c r="AL5931" s="6" t="str">
        <f>+_xlfn.IFS(Tabla1[[#This Row],[Veces obj]]&lt;=1,"0-1",Tabla1[[#This Row],[Veces obj]]&lt;=2,"1-2",Tabla1[[#This Row],[Veces obj]]&lt;=3,"2-3",TRUE,"&gt;3")</f>
        <v>0-1</v>
      </c>
      <c r="AM5931" s="60" t="str">
        <f>+_xlfn.IFS(MONTH(Tabla1[[#This Row],[MES]])&lt;=3,"Q1",MONTH(Tabla1[[#This Row],[MES]])&lt;=6,"Q2",MONTH(Tabla1[[#This Row],[MES]])&lt;=9,"Q3",TRUE,"Q4")</f>
        <v>Q2</v>
      </c>
      <c r="AN5931" s="15" t="str">
        <f>+IFERROR(VLOOKUP(Tabla1[[#This Row],[CUENTA]],CTAS[],2,0),"OTROS")</f>
        <v>OTROS</v>
      </c>
      <c r="AP5931" s="15" t="str">
        <f>+IFERROR(VLOOKUP(Tabla1[[#This Row],[EMPLEADO]],IS[],3,0),"OTROS")</f>
        <v>OTROS</v>
      </c>
      <c r="AQ5931" s="15" t="str">
        <f>+IFERROR(VLOOKUP(Tabla1[[#This Row],[EMPLEADO]],IS[[NÓMINA]:[INGENIERO]],2,0),"OTROS")</f>
        <v>OTROS</v>
      </c>
    </row>
    <row r="5932" spans="1:43" x14ac:dyDescent="0.25">
      <c r="A5932" s="28" t="s">
        <v>14528</v>
      </c>
      <c r="B5932" s="29">
        <v>1</v>
      </c>
      <c r="C5932" s="29" t="s">
        <v>16301</v>
      </c>
      <c r="D5932" s="30" t="s">
        <v>38</v>
      </c>
      <c r="E5932" s="31" t="s">
        <v>2312</v>
      </c>
      <c r="F5932" s="31" t="s">
        <v>16302</v>
      </c>
      <c r="G5932" s="88" t="s">
        <v>16303</v>
      </c>
      <c r="H5932" s="29" t="s">
        <v>266</v>
      </c>
      <c r="I5932" s="32" t="s">
        <v>43</v>
      </c>
      <c r="J5932" s="29" t="s">
        <v>8</v>
      </c>
      <c r="K5932" s="33" t="s">
        <v>117</v>
      </c>
      <c r="L5932" s="33" t="s">
        <v>16304</v>
      </c>
      <c r="M5932" s="29" t="s">
        <v>73</v>
      </c>
      <c r="N5932" s="29">
        <v>0</v>
      </c>
      <c r="O5932" s="29" t="s">
        <v>47</v>
      </c>
      <c r="P5932" s="33">
        <v>2758</v>
      </c>
      <c r="Q5932" s="33" t="s">
        <v>48</v>
      </c>
      <c r="R5932" s="80" t="s">
        <v>49</v>
      </c>
      <c r="S5932" s="81" t="s">
        <v>50</v>
      </c>
      <c r="T5932" s="81" t="s">
        <v>51</v>
      </c>
      <c r="U5932" s="82" t="s">
        <v>52</v>
      </c>
      <c r="V5932" s="83">
        <v>1.05</v>
      </c>
      <c r="W5932" s="89">
        <v>750.75000000000011</v>
      </c>
      <c r="X5932" s="85">
        <v>1</v>
      </c>
      <c r="Y5932" s="86">
        <v>0.12</v>
      </c>
      <c r="Z5932" s="82">
        <v>5</v>
      </c>
      <c r="AA5932" s="87">
        <v>2.4E-2</v>
      </c>
      <c r="AB5932" s="83">
        <v>0</v>
      </c>
      <c r="AC5932" s="89">
        <v>0</v>
      </c>
      <c r="AD5932" s="90">
        <v>43636</v>
      </c>
      <c r="AE5932" s="90">
        <v>43636</v>
      </c>
      <c r="AF5932" s="82">
        <v>0</v>
      </c>
      <c r="AG5932" s="84" t="s">
        <v>53</v>
      </c>
      <c r="AH5932" s="83">
        <v>0</v>
      </c>
      <c r="AI5932" s="89">
        <v>0</v>
      </c>
      <c r="AJ5932" s="89">
        <v>0</v>
      </c>
      <c r="AK5932" s="60" t="str">
        <f>+IF(Tabla1[[#This Row],[REQUEST_TY]]="SR MANTENIMIENTO CORRECTIVO", "EMERGENCIA", "OTROS")</f>
        <v>EMERGENCIA</v>
      </c>
      <c r="AL5932" s="6" t="str">
        <f>+_xlfn.IFS(Tabla1[[#This Row],[Veces obj]]&lt;=1,"0-1",Tabla1[[#This Row],[Veces obj]]&lt;=2,"1-2",Tabla1[[#This Row],[Veces obj]]&lt;=3,"2-3",TRUE,"&gt;3")</f>
        <v>0-1</v>
      </c>
      <c r="AM5932" s="60" t="str">
        <f>+_xlfn.IFS(MONTH(Tabla1[[#This Row],[MES]])&lt;=3,"Q1",MONTH(Tabla1[[#This Row],[MES]])&lt;=6,"Q2",MONTH(Tabla1[[#This Row],[MES]])&lt;=9,"Q3",TRUE,"Q4")</f>
        <v>Q2</v>
      </c>
      <c r="AN5932" s="15" t="str">
        <f>+IFERROR(VLOOKUP(Tabla1[[#This Row],[CUENTA]],CTAS[],2,0),"OTROS")</f>
        <v>OTROS</v>
      </c>
      <c r="AP5932" s="15" t="str">
        <f>+IFERROR(VLOOKUP(Tabla1[[#This Row],[EMPLEADO]],IS[],3,0),"OTROS")</f>
        <v>JUAREZ</v>
      </c>
      <c r="AQ5932" s="15" t="str">
        <f>+IFERROR(VLOOKUP(Tabla1[[#This Row],[EMPLEADO]],IS[[NÓMINA]:[INGENIERO]],2,0),"OTROS")</f>
        <v>CESAR MAR</v>
      </c>
    </row>
    <row r="5933" spans="1:43" x14ac:dyDescent="0.25">
      <c r="A5933" s="28" t="s">
        <v>14528</v>
      </c>
      <c r="B5933" s="29">
        <v>1</v>
      </c>
      <c r="C5933" s="29" t="s">
        <v>16305</v>
      </c>
      <c r="D5933" s="30" t="s">
        <v>3370</v>
      </c>
      <c r="E5933" s="31" t="s">
        <v>39</v>
      </c>
      <c r="F5933" s="31" t="s">
        <v>16306</v>
      </c>
      <c r="G5933" s="88" t="s">
        <v>16307</v>
      </c>
      <c r="H5933" s="29" t="s">
        <v>568</v>
      </c>
      <c r="I5933" s="32" t="s">
        <v>43</v>
      </c>
      <c r="J5933" s="29" t="s">
        <v>8</v>
      </c>
      <c r="K5933" s="33" t="s">
        <v>7790</v>
      </c>
      <c r="L5933" s="33" t="s">
        <v>16308</v>
      </c>
      <c r="M5933" s="29" t="s">
        <v>316</v>
      </c>
      <c r="N5933" s="29">
        <v>0</v>
      </c>
      <c r="O5933" s="29" t="s">
        <v>47</v>
      </c>
      <c r="P5933" s="33" t="s">
        <v>822</v>
      </c>
      <c r="Q5933" s="33" t="s">
        <v>48</v>
      </c>
      <c r="R5933" s="80" t="s">
        <v>49</v>
      </c>
      <c r="S5933" s="81" t="s">
        <v>50</v>
      </c>
      <c r="T5933" s="81" t="s">
        <v>51</v>
      </c>
      <c r="U5933" s="82" t="s">
        <v>52</v>
      </c>
      <c r="V5933" s="83">
        <v>1</v>
      </c>
      <c r="W5933" s="89">
        <v>1072.5000000000002</v>
      </c>
      <c r="X5933" s="85">
        <v>0</v>
      </c>
      <c r="Y5933" s="86">
        <v>5</v>
      </c>
      <c r="Z5933" s="82">
        <v>5</v>
      </c>
      <c r="AA5933" s="87">
        <v>1</v>
      </c>
      <c r="AB5933" s="83">
        <v>0</v>
      </c>
      <c r="AC5933" s="89">
        <v>0</v>
      </c>
      <c r="AD5933" s="90">
        <v>43635</v>
      </c>
      <c r="AE5933" s="90">
        <v>43636</v>
      </c>
      <c r="AF5933" s="82">
        <v>1</v>
      </c>
      <c r="AG5933" s="84" t="s">
        <v>53</v>
      </c>
      <c r="AH5933" s="83">
        <v>0</v>
      </c>
      <c r="AI5933" s="89">
        <v>0</v>
      </c>
      <c r="AJ5933" s="89">
        <v>0</v>
      </c>
      <c r="AK5933" s="60" t="str">
        <f>+IF(Tabla1[[#This Row],[REQUEST_TY]]="SR MANTENIMIENTO CORRECTIVO", "EMERGENCIA", "OTROS")</f>
        <v>OTROS</v>
      </c>
      <c r="AL5933" s="6" t="str">
        <f>+_xlfn.IFS(Tabla1[[#This Row],[Veces obj]]&lt;=1,"0-1",Tabla1[[#This Row],[Veces obj]]&lt;=2,"1-2",Tabla1[[#This Row],[Veces obj]]&lt;=3,"2-3",TRUE,"&gt;3")</f>
        <v>0-1</v>
      </c>
      <c r="AM5933" s="60" t="str">
        <f>+_xlfn.IFS(MONTH(Tabla1[[#This Row],[MES]])&lt;=3,"Q1",MONTH(Tabla1[[#This Row],[MES]])&lt;=6,"Q2",MONTH(Tabla1[[#This Row],[MES]])&lt;=9,"Q3",TRUE,"Q4")</f>
        <v>Q2</v>
      </c>
      <c r="AN5933" s="15" t="str">
        <f>+IFERROR(VLOOKUP(Tabla1[[#This Row],[CUENTA]],CTAS[],2,0),"OTROS")</f>
        <v>OTROS</v>
      </c>
      <c r="AP5933" s="15" t="str">
        <f>+IFERROR(VLOOKUP(Tabla1[[#This Row],[EMPLEADO]],IS[],3,0),"OTROS")</f>
        <v>OTROS</v>
      </c>
      <c r="AQ5933" s="15" t="str">
        <f>+IFERROR(VLOOKUP(Tabla1[[#This Row],[EMPLEADO]],IS[[NÓMINA]:[INGENIERO]],2,0),"OTROS")</f>
        <v>OTROS</v>
      </c>
    </row>
    <row r="5934" spans="1:43" x14ac:dyDescent="0.25">
      <c r="A5934" s="28" t="s">
        <v>14528</v>
      </c>
      <c r="B5934" s="29">
        <v>1</v>
      </c>
      <c r="C5934" s="29" t="s">
        <v>16309</v>
      </c>
      <c r="D5934" s="30" t="s">
        <v>3370</v>
      </c>
      <c r="E5934" s="31" t="s">
        <v>14172</v>
      </c>
      <c r="F5934" s="31" t="s">
        <v>16310</v>
      </c>
      <c r="G5934" s="88" t="s">
        <v>16311</v>
      </c>
      <c r="H5934" s="29" t="s">
        <v>592</v>
      </c>
      <c r="I5934" s="32" t="s">
        <v>43</v>
      </c>
      <c r="J5934" s="29" t="s">
        <v>8</v>
      </c>
      <c r="K5934" s="33" t="s">
        <v>16312</v>
      </c>
      <c r="L5934" s="33" t="s">
        <v>16313</v>
      </c>
      <c r="M5934" s="29" t="s">
        <v>16314</v>
      </c>
      <c r="N5934" s="29">
        <v>0</v>
      </c>
      <c r="O5934" s="29" t="s">
        <v>47</v>
      </c>
      <c r="P5934" s="33" t="s">
        <v>822</v>
      </c>
      <c r="Q5934" s="33" t="s">
        <v>48</v>
      </c>
      <c r="R5934" s="80" t="s">
        <v>49</v>
      </c>
      <c r="S5934" s="81" t="s">
        <v>50</v>
      </c>
      <c r="T5934" s="81" t="s">
        <v>208</v>
      </c>
      <c r="U5934" s="82" t="s">
        <v>52</v>
      </c>
      <c r="V5934" s="83">
        <v>1</v>
      </c>
      <c r="W5934" s="89">
        <v>1072.5000000000002</v>
      </c>
      <c r="X5934" s="85">
        <v>0</v>
      </c>
      <c r="Y5934" s="86">
        <v>9</v>
      </c>
      <c r="Z5934" s="82">
        <v>9</v>
      </c>
      <c r="AA5934" s="87">
        <v>1</v>
      </c>
      <c r="AB5934" s="83">
        <v>0</v>
      </c>
      <c r="AC5934" s="89">
        <v>0</v>
      </c>
      <c r="AD5934" s="90">
        <v>43633</v>
      </c>
      <c r="AE5934" s="90">
        <v>43636</v>
      </c>
      <c r="AF5934" s="82">
        <v>3</v>
      </c>
      <c r="AG5934" s="84" t="s">
        <v>1680</v>
      </c>
      <c r="AH5934" s="83">
        <v>0</v>
      </c>
      <c r="AI5934" s="89">
        <v>0</v>
      </c>
      <c r="AJ5934" s="89">
        <v>0</v>
      </c>
      <c r="AK5934" s="60" t="str">
        <f>+IF(Tabla1[[#This Row],[REQUEST_TY]]="SR MANTENIMIENTO CORRECTIVO", "EMERGENCIA", "OTROS")</f>
        <v>OTROS</v>
      </c>
      <c r="AL5934" s="6" t="str">
        <f>+_xlfn.IFS(Tabla1[[#This Row],[Veces obj]]&lt;=1,"0-1",Tabla1[[#This Row],[Veces obj]]&lt;=2,"1-2",Tabla1[[#This Row],[Veces obj]]&lt;=3,"2-3",TRUE,"&gt;3")</f>
        <v>0-1</v>
      </c>
      <c r="AM5934" s="60" t="str">
        <f>+_xlfn.IFS(MONTH(Tabla1[[#This Row],[MES]])&lt;=3,"Q1",MONTH(Tabla1[[#This Row],[MES]])&lt;=6,"Q2",MONTH(Tabla1[[#This Row],[MES]])&lt;=9,"Q3",TRUE,"Q4")</f>
        <v>Q2</v>
      </c>
      <c r="AN5934" s="15" t="str">
        <f>+IFERROR(VLOOKUP(Tabla1[[#This Row],[CUENTA]],CTAS[],2,0),"OTROS")</f>
        <v>OTROS</v>
      </c>
      <c r="AP5934" s="15" t="str">
        <f>+IFERROR(VLOOKUP(Tabla1[[#This Row],[EMPLEADO]],IS[],3,0),"OTROS")</f>
        <v>CHIHUAHUA</v>
      </c>
      <c r="AQ5934" s="15" t="str">
        <f>+IFERROR(VLOOKUP(Tabla1[[#This Row],[EMPLEADO]],IS[[NÓMINA]:[INGENIERO]],2,0),"OTROS")</f>
        <v>VICTOR MENDEZ</v>
      </c>
    </row>
    <row r="5935" spans="1:43" x14ac:dyDescent="0.25">
      <c r="A5935" s="28" t="s">
        <v>14528</v>
      </c>
      <c r="B5935" s="29">
        <v>1</v>
      </c>
      <c r="C5935" s="29" t="s">
        <v>16315</v>
      </c>
      <c r="D5935" s="30" t="s">
        <v>38</v>
      </c>
      <c r="E5935" s="31" t="s">
        <v>76</v>
      </c>
      <c r="F5935" s="31" t="s">
        <v>16316</v>
      </c>
      <c r="G5935" s="88" t="s">
        <v>5579</v>
      </c>
      <c r="H5935" s="29" t="s">
        <v>106</v>
      </c>
      <c r="I5935" s="32" t="s">
        <v>43</v>
      </c>
      <c r="J5935" s="29" t="s">
        <v>8</v>
      </c>
      <c r="K5935" s="33" t="s">
        <v>102</v>
      </c>
      <c r="L5935" s="33" t="s">
        <v>376</v>
      </c>
      <c r="M5935" s="29" t="s">
        <v>310</v>
      </c>
      <c r="N5935" s="29">
        <v>0</v>
      </c>
      <c r="O5935" s="29" t="s">
        <v>47</v>
      </c>
      <c r="P5935" s="33">
        <v>14</v>
      </c>
      <c r="Q5935" s="33" t="s">
        <v>194</v>
      </c>
      <c r="R5935" s="80" t="s">
        <v>63</v>
      </c>
      <c r="S5935" s="81" t="s">
        <v>64</v>
      </c>
      <c r="T5935" s="81" t="s">
        <v>51</v>
      </c>
      <c r="U5935" s="82" t="s">
        <v>195</v>
      </c>
      <c r="V5935" s="83">
        <v>0.6</v>
      </c>
      <c r="W5935" s="89">
        <v>819</v>
      </c>
      <c r="X5935" s="85">
        <v>1</v>
      </c>
      <c r="Y5935" s="86">
        <v>1.57</v>
      </c>
      <c r="Z5935" s="82">
        <v>5</v>
      </c>
      <c r="AA5935" s="87">
        <v>0.314</v>
      </c>
      <c r="AB5935" s="83">
        <v>0</v>
      </c>
      <c r="AC5935" s="89">
        <v>0</v>
      </c>
      <c r="AD5935" s="90">
        <v>43636</v>
      </c>
      <c r="AE5935" s="90">
        <v>43636</v>
      </c>
      <c r="AF5935" s="82">
        <v>0</v>
      </c>
      <c r="AG5935" s="84" t="s">
        <v>53</v>
      </c>
      <c r="AH5935" s="83">
        <v>0</v>
      </c>
      <c r="AI5935" s="89">
        <v>0</v>
      </c>
      <c r="AJ5935" s="89">
        <v>0</v>
      </c>
      <c r="AK5935" s="60" t="str">
        <f>+IF(Tabla1[[#This Row],[REQUEST_TY]]="SR MANTENIMIENTO CORRECTIVO", "EMERGENCIA", "OTROS")</f>
        <v>EMERGENCIA</v>
      </c>
      <c r="AL5935" s="6" t="str">
        <f>+_xlfn.IFS(Tabla1[[#This Row],[Veces obj]]&lt;=1,"0-1",Tabla1[[#This Row],[Veces obj]]&lt;=2,"1-2",Tabla1[[#This Row],[Veces obj]]&lt;=3,"2-3",TRUE,"&gt;3")</f>
        <v>0-1</v>
      </c>
      <c r="AM5935" s="60" t="str">
        <f>+_xlfn.IFS(MONTH(Tabla1[[#This Row],[MES]])&lt;=3,"Q1",MONTH(Tabla1[[#This Row],[MES]])&lt;=6,"Q2",MONTH(Tabla1[[#This Row],[MES]])&lt;=9,"Q3",TRUE,"Q4")</f>
        <v>Q2</v>
      </c>
      <c r="AN5935" s="15" t="str">
        <f>+IFERROR(VLOOKUP(Tabla1[[#This Row],[CUENTA]],CTAS[],2,0),"OTROS")</f>
        <v>OTROS</v>
      </c>
      <c r="AP5935" s="15" t="str">
        <f>+IFERROR(VLOOKUP(Tabla1[[#This Row],[EMPLEADO]],IS[],3,0),"OTROS")</f>
        <v>OTROS</v>
      </c>
      <c r="AQ5935" s="15" t="str">
        <f>+IFERROR(VLOOKUP(Tabla1[[#This Row],[EMPLEADO]],IS[[NÓMINA]:[INGENIERO]],2,0),"OTROS")</f>
        <v>OTROS</v>
      </c>
    </row>
    <row r="5936" spans="1:43" x14ac:dyDescent="0.25">
      <c r="A5936" s="28" t="s">
        <v>14528</v>
      </c>
      <c r="B5936" s="29">
        <v>1</v>
      </c>
      <c r="C5936" s="29" t="s">
        <v>16317</v>
      </c>
      <c r="D5936" s="30" t="s">
        <v>3370</v>
      </c>
      <c r="E5936" s="31" t="s">
        <v>39</v>
      </c>
      <c r="F5936" s="31" t="s">
        <v>16318</v>
      </c>
      <c r="G5936" s="88" t="s">
        <v>16319</v>
      </c>
      <c r="H5936" s="29" t="s">
        <v>220</v>
      </c>
      <c r="I5936" s="32" t="s">
        <v>43</v>
      </c>
      <c r="J5936" s="29" t="s">
        <v>8</v>
      </c>
      <c r="K5936" s="33" t="s">
        <v>7790</v>
      </c>
      <c r="L5936" s="33" t="s">
        <v>16320</v>
      </c>
      <c r="M5936" s="29" t="s">
        <v>556</v>
      </c>
      <c r="N5936" s="29">
        <v>0</v>
      </c>
      <c r="O5936" s="29" t="s">
        <v>47</v>
      </c>
      <c r="P5936" s="33" t="s">
        <v>822</v>
      </c>
      <c r="Q5936" s="33" t="s">
        <v>48</v>
      </c>
      <c r="R5936" s="80" t="s">
        <v>49</v>
      </c>
      <c r="S5936" s="81" t="s">
        <v>50</v>
      </c>
      <c r="T5936" s="81" t="s">
        <v>51</v>
      </c>
      <c r="U5936" s="82" t="s">
        <v>52</v>
      </c>
      <c r="V5936" s="83">
        <v>1</v>
      </c>
      <c r="W5936" s="89">
        <v>1072.5000000000002</v>
      </c>
      <c r="X5936" s="85">
        <v>0</v>
      </c>
      <c r="Y5936" s="86">
        <v>5</v>
      </c>
      <c r="Z5936" s="82">
        <v>5</v>
      </c>
      <c r="AA5936" s="87">
        <v>1</v>
      </c>
      <c r="AB5936" s="83">
        <v>0</v>
      </c>
      <c r="AC5936" s="89">
        <v>0</v>
      </c>
      <c r="AD5936" s="90">
        <v>43636</v>
      </c>
      <c r="AE5936" s="90">
        <v>43636</v>
      </c>
      <c r="AF5936" s="82">
        <v>0</v>
      </c>
      <c r="AG5936" s="84" t="s">
        <v>53</v>
      </c>
      <c r="AH5936" s="83">
        <v>0</v>
      </c>
      <c r="AI5936" s="89">
        <v>0</v>
      </c>
      <c r="AJ5936" s="89">
        <v>0</v>
      </c>
      <c r="AK5936" s="60" t="str">
        <f>+IF(Tabla1[[#This Row],[REQUEST_TY]]="SR MANTENIMIENTO CORRECTIVO", "EMERGENCIA", "OTROS")</f>
        <v>OTROS</v>
      </c>
      <c r="AL5936" s="6" t="str">
        <f>+_xlfn.IFS(Tabla1[[#This Row],[Veces obj]]&lt;=1,"0-1",Tabla1[[#This Row],[Veces obj]]&lt;=2,"1-2",Tabla1[[#This Row],[Veces obj]]&lt;=3,"2-3",TRUE,"&gt;3")</f>
        <v>0-1</v>
      </c>
      <c r="AM5936" s="60" t="str">
        <f>+_xlfn.IFS(MONTH(Tabla1[[#This Row],[MES]])&lt;=3,"Q1",MONTH(Tabla1[[#This Row],[MES]])&lt;=6,"Q2",MONTH(Tabla1[[#This Row],[MES]])&lt;=9,"Q3",TRUE,"Q4")</f>
        <v>Q2</v>
      </c>
      <c r="AN5936" s="15" t="str">
        <f>+IFERROR(VLOOKUP(Tabla1[[#This Row],[CUENTA]],CTAS[],2,0),"OTROS")</f>
        <v>OTROS</v>
      </c>
      <c r="AP5936" s="15" t="str">
        <f>+IFERROR(VLOOKUP(Tabla1[[#This Row],[EMPLEADO]],IS[],3,0),"OTROS")</f>
        <v>OTROS</v>
      </c>
      <c r="AQ5936" s="15" t="str">
        <f>+IFERROR(VLOOKUP(Tabla1[[#This Row],[EMPLEADO]],IS[[NÓMINA]:[INGENIERO]],2,0),"OTROS")</f>
        <v>OTROS</v>
      </c>
    </row>
    <row r="5937" spans="1:43" x14ac:dyDescent="0.25">
      <c r="A5937" s="28" t="s">
        <v>14528</v>
      </c>
      <c r="B5937" s="29">
        <v>1</v>
      </c>
      <c r="C5937" s="29" t="s">
        <v>16321</v>
      </c>
      <c r="D5937" s="30" t="s">
        <v>38</v>
      </c>
      <c r="E5937" s="31" t="s">
        <v>55</v>
      </c>
      <c r="F5937" s="31" t="s">
        <v>16322</v>
      </c>
      <c r="G5937" s="88" t="s">
        <v>4727</v>
      </c>
      <c r="H5937" s="29" t="s">
        <v>409</v>
      </c>
      <c r="I5937" s="32" t="s">
        <v>43</v>
      </c>
      <c r="J5937" s="29" t="s">
        <v>8</v>
      </c>
      <c r="K5937" s="33" t="s">
        <v>102</v>
      </c>
      <c r="L5937" s="33" t="s">
        <v>2808</v>
      </c>
      <c r="M5937" s="29" t="s">
        <v>2809</v>
      </c>
      <c r="N5937" s="29">
        <v>0</v>
      </c>
      <c r="O5937" s="29" t="s">
        <v>47</v>
      </c>
      <c r="P5937" s="33">
        <v>14</v>
      </c>
      <c r="Q5937" s="33" t="s">
        <v>194</v>
      </c>
      <c r="R5937" s="80" t="s">
        <v>63</v>
      </c>
      <c r="S5937" s="81" t="s">
        <v>64</v>
      </c>
      <c r="T5937" s="81" t="s">
        <v>51</v>
      </c>
      <c r="U5937" s="82" t="s">
        <v>195</v>
      </c>
      <c r="V5937" s="83">
        <v>0.6</v>
      </c>
      <c r="W5937" s="89">
        <v>819</v>
      </c>
      <c r="X5937" s="85">
        <v>1</v>
      </c>
      <c r="Y5937" s="86">
        <v>1.5</v>
      </c>
      <c r="Z5937" s="82">
        <v>5</v>
      </c>
      <c r="AA5937" s="87">
        <v>0.3</v>
      </c>
      <c r="AB5937" s="83">
        <v>0</v>
      </c>
      <c r="AC5937" s="89">
        <v>0</v>
      </c>
      <c r="AD5937" s="90">
        <v>43636</v>
      </c>
      <c r="AE5937" s="90">
        <v>43636</v>
      </c>
      <c r="AF5937" s="82">
        <v>0</v>
      </c>
      <c r="AG5937" s="84" t="s">
        <v>53</v>
      </c>
      <c r="AH5937" s="83">
        <v>0</v>
      </c>
      <c r="AI5937" s="89">
        <v>0</v>
      </c>
      <c r="AJ5937" s="89">
        <v>0</v>
      </c>
      <c r="AK5937" s="60" t="str">
        <f>+IF(Tabla1[[#This Row],[REQUEST_TY]]="SR MANTENIMIENTO CORRECTIVO", "EMERGENCIA", "OTROS")</f>
        <v>EMERGENCIA</v>
      </c>
      <c r="AL5937" s="6" t="str">
        <f>+_xlfn.IFS(Tabla1[[#This Row],[Veces obj]]&lt;=1,"0-1",Tabla1[[#This Row],[Veces obj]]&lt;=2,"1-2",Tabla1[[#This Row],[Veces obj]]&lt;=3,"2-3",TRUE,"&gt;3")</f>
        <v>0-1</v>
      </c>
      <c r="AM5937" s="60" t="str">
        <f>+_xlfn.IFS(MONTH(Tabla1[[#This Row],[MES]])&lt;=3,"Q1",MONTH(Tabla1[[#This Row],[MES]])&lt;=6,"Q2",MONTH(Tabla1[[#This Row],[MES]])&lt;=9,"Q3",TRUE,"Q4")</f>
        <v>Q2</v>
      </c>
      <c r="AN5937" s="15" t="str">
        <f>+IFERROR(VLOOKUP(Tabla1[[#This Row],[CUENTA]],CTAS[],2,0),"OTROS")</f>
        <v>OTROS</v>
      </c>
      <c r="AP5937" s="15" t="str">
        <f>+IFERROR(VLOOKUP(Tabla1[[#This Row],[EMPLEADO]],IS[],3,0),"OTROS")</f>
        <v>OTROS</v>
      </c>
      <c r="AQ5937" s="15" t="str">
        <f>+IFERROR(VLOOKUP(Tabla1[[#This Row],[EMPLEADO]],IS[[NÓMINA]:[INGENIERO]],2,0),"OTROS")</f>
        <v>OTROS</v>
      </c>
    </row>
    <row r="5938" spans="1:43" x14ac:dyDescent="0.25">
      <c r="A5938" s="28" t="s">
        <v>14528</v>
      </c>
      <c r="B5938" s="29">
        <v>1</v>
      </c>
      <c r="C5938" s="29" t="s">
        <v>16323</v>
      </c>
      <c r="D5938" s="30" t="s">
        <v>3370</v>
      </c>
      <c r="E5938" s="31" t="s">
        <v>39</v>
      </c>
      <c r="F5938" s="31" t="s">
        <v>16324</v>
      </c>
      <c r="G5938" s="88" t="s">
        <v>16325</v>
      </c>
      <c r="H5938" s="29" t="s">
        <v>220</v>
      </c>
      <c r="I5938" s="32" t="s">
        <v>43</v>
      </c>
      <c r="J5938" s="29" t="s">
        <v>8</v>
      </c>
      <c r="K5938" s="33" t="s">
        <v>7790</v>
      </c>
      <c r="L5938" s="33" t="s">
        <v>16320</v>
      </c>
      <c r="M5938" s="29" t="s">
        <v>556</v>
      </c>
      <c r="N5938" s="29">
        <v>0</v>
      </c>
      <c r="O5938" s="29" t="s">
        <v>47</v>
      </c>
      <c r="P5938" s="33" t="s">
        <v>822</v>
      </c>
      <c r="Q5938" s="33" t="s">
        <v>48</v>
      </c>
      <c r="R5938" s="80" t="s">
        <v>49</v>
      </c>
      <c r="S5938" s="81" t="s">
        <v>50</v>
      </c>
      <c r="T5938" s="81" t="s">
        <v>51</v>
      </c>
      <c r="U5938" s="82" t="s">
        <v>52</v>
      </c>
      <c r="V5938" s="83">
        <v>1</v>
      </c>
      <c r="W5938" s="89">
        <v>1072.5000000000002</v>
      </c>
      <c r="X5938" s="85">
        <v>0</v>
      </c>
      <c r="Y5938" s="86">
        <v>5</v>
      </c>
      <c r="Z5938" s="82">
        <v>5</v>
      </c>
      <c r="AA5938" s="87">
        <v>1</v>
      </c>
      <c r="AB5938" s="83">
        <v>0</v>
      </c>
      <c r="AC5938" s="89">
        <v>0</v>
      </c>
      <c r="AD5938" s="90">
        <v>43636</v>
      </c>
      <c r="AE5938" s="90">
        <v>43636</v>
      </c>
      <c r="AF5938" s="82">
        <v>0</v>
      </c>
      <c r="AG5938" s="84" t="s">
        <v>53</v>
      </c>
      <c r="AH5938" s="83">
        <v>0</v>
      </c>
      <c r="AI5938" s="89">
        <v>0</v>
      </c>
      <c r="AJ5938" s="89">
        <v>0</v>
      </c>
      <c r="AK5938" s="60" t="str">
        <f>+IF(Tabla1[[#This Row],[REQUEST_TY]]="SR MANTENIMIENTO CORRECTIVO", "EMERGENCIA", "OTROS")</f>
        <v>OTROS</v>
      </c>
      <c r="AL5938" s="6" t="str">
        <f>+_xlfn.IFS(Tabla1[[#This Row],[Veces obj]]&lt;=1,"0-1",Tabla1[[#This Row],[Veces obj]]&lt;=2,"1-2",Tabla1[[#This Row],[Veces obj]]&lt;=3,"2-3",TRUE,"&gt;3")</f>
        <v>0-1</v>
      </c>
      <c r="AM5938" s="60" t="str">
        <f>+_xlfn.IFS(MONTH(Tabla1[[#This Row],[MES]])&lt;=3,"Q1",MONTH(Tabla1[[#This Row],[MES]])&lt;=6,"Q2",MONTH(Tabla1[[#This Row],[MES]])&lt;=9,"Q3",TRUE,"Q4")</f>
        <v>Q2</v>
      </c>
      <c r="AN5938" s="15" t="str">
        <f>+IFERROR(VLOOKUP(Tabla1[[#This Row],[CUENTA]],CTAS[],2,0),"OTROS")</f>
        <v>OTROS</v>
      </c>
      <c r="AP5938" s="15" t="str">
        <f>+IFERROR(VLOOKUP(Tabla1[[#This Row],[EMPLEADO]],IS[],3,0),"OTROS")</f>
        <v>OTROS</v>
      </c>
      <c r="AQ5938" s="15" t="str">
        <f>+IFERROR(VLOOKUP(Tabla1[[#This Row],[EMPLEADO]],IS[[NÓMINA]:[INGENIERO]],2,0),"OTROS")</f>
        <v>OTROS</v>
      </c>
    </row>
    <row r="5939" spans="1:43" x14ac:dyDescent="0.25">
      <c r="A5939" s="28" t="s">
        <v>14528</v>
      </c>
      <c r="B5939" s="29">
        <v>1</v>
      </c>
      <c r="C5939" s="29" t="s">
        <v>16326</v>
      </c>
      <c r="D5939" s="30" t="s">
        <v>3370</v>
      </c>
      <c r="E5939" s="31" t="s">
        <v>39</v>
      </c>
      <c r="F5939" s="31" t="s">
        <v>16078</v>
      </c>
      <c r="G5939" s="88" t="s">
        <v>16327</v>
      </c>
      <c r="H5939" s="29" t="s">
        <v>220</v>
      </c>
      <c r="I5939" s="32" t="s">
        <v>43</v>
      </c>
      <c r="J5939" s="29" t="s">
        <v>8</v>
      </c>
      <c r="K5939" s="33" t="s">
        <v>7790</v>
      </c>
      <c r="L5939" s="33" t="s">
        <v>16320</v>
      </c>
      <c r="M5939" s="29" t="s">
        <v>556</v>
      </c>
      <c r="N5939" s="29">
        <v>0</v>
      </c>
      <c r="O5939" s="29" t="s">
        <v>47</v>
      </c>
      <c r="P5939" s="33" t="s">
        <v>822</v>
      </c>
      <c r="Q5939" s="33" t="s">
        <v>48</v>
      </c>
      <c r="R5939" s="80" t="s">
        <v>49</v>
      </c>
      <c r="S5939" s="81" t="s">
        <v>50</v>
      </c>
      <c r="T5939" s="81" t="s">
        <v>51</v>
      </c>
      <c r="U5939" s="82" t="s">
        <v>52</v>
      </c>
      <c r="V5939" s="83">
        <v>1</v>
      </c>
      <c r="W5939" s="89">
        <v>1072.5000000000002</v>
      </c>
      <c r="X5939" s="85">
        <v>0</v>
      </c>
      <c r="Y5939" s="86">
        <v>5</v>
      </c>
      <c r="Z5939" s="82">
        <v>5</v>
      </c>
      <c r="AA5939" s="87">
        <v>1</v>
      </c>
      <c r="AB5939" s="83">
        <v>0</v>
      </c>
      <c r="AC5939" s="89">
        <v>0</v>
      </c>
      <c r="AD5939" s="90">
        <v>43636</v>
      </c>
      <c r="AE5939" s="90">
        <v>43636</v>
      </c>
      <c r="AF5939" s="82">
        <v>0</v>
      </c>
      <c r="AG5939" s="84" t="s">
        <v>53</v>
      </c>
      <c r="AH5939" s="83">
        <v>0</v>
      </c>
      <c r="AI5939" s="89">
        <v>0</v>
      </c>
      <c r="AJ5939" s="89">
        <v>0</v>
      </c>
      <c r="AK5939" s="60" t="str">
        <f>+IF(Tabla1[[#This Row],[REQUEST_TY]]="SR MANTENIMIENTO CORRECTIVO", "EMERGENCIA", "OTROS")</f>
        <v>OTROS</v>
      </c>
      <c r="AL5939" s="6" t="str">
        <f>+_xlfn.IFS(Tabla1[[#This Row],[Veces obj]]&lt;=1,"0-1",Tabla1[[#This Row],[Veces obj]]&lt;=2,"1-2",Tabla1[[#This Row],[Veces obj]]&lt;=3,"2-3",TRUE,"&gt;3")</f>
        <v>0-1</v>
      </c>
      <c r="AM5939" s="60" t="str">
        <f>+_xlfn.IFS(MONTH(Tabla1[[#This Row],[MES]])&lt;=3,"Q1",MONTH(Tabla1[[#This Row],[MES]])&lt;=6,"Q2",MONTH(Tabla1[[#This Row],[MES]])&lt;=9,"Q3",TRUE,"Q4")</f>
        <v>Q2</v>
      </c>
      <c r="AN5939" s="15" t="str">
        <f>+IFERROR(VLOOKUP(Tabla1[[#This Row],[CUENTA]],CTAS[],2,0),"OTROS")</f>
        <v>OTROS</v>
      </c>
      <c r="AP5939" s="15" t="str">
        <f>+IFERROR(VLOOKUP(Tabla1[[#This Row],[EMPLEADO]],IS[],3,0),"OTROS")</f>
        <v>OTROS</v>
      </c>
      <c r="AQ5939" s="15" t="str">
        <f>+IFERROR(VLOOKUP(Tabla1[[#This Row],[EMPLEADO]],IS[[NÓMINA]:[INGENIERO]],2,0),"OTROS")</f>
        <v>OTROS</v>
      </c>
    </row>
    <row r="5940" spans="1:43" x14ac:dyDescent="0.25">
      <c r="A5940" s="28" t="s">
        <v>14528</v>
      </c>
      <c r="B5940" s="29">
        <v>1</v>
      </c>
      <c r="C5940" s="29" t="s">
        <v>16328</v>
      </c>
      <c r="D5940" s="30" t="s">
        <v>38</v>
      </c>
      <c r="E5940" s="31" t="s">
        <v>217</v>
      </c>
      <c r="F5940" s="31" t="s">
        <v>16329</v>
      </c>
      <c r="G5940" s="88" t="s">
        <v>5971</v>
      </c>
      <c r="H5940" s="29" t="s">
        <v>253</v>
      </c>
      <c r="I5940" s="32" t="s">
        <v>43</v>
      </c>
      <c r="J5940" s="29" t="s">
        <v>8</v>
      </c>
      <c r="K5940" s="33" t="s">
        <v>59</v>
      </c>
      <c r="L5940" s="33" t="s">
        <v>357</v>
      </c>
      <c r="M5940" s="29" t="s">
        <v>358</v>
      </c>
      <c r="N5940" s="29">
        <v>0</v>
      </c>
      <c r="O5940" s="29" t="s">
        <v>47</v>
      </c>
      <c r="P5940" s="33">
        <v>17</v>
      </c>
      <c r="Q5940" s="33" t="s">
        <v>62</v>
      </c>
      <c r="R5940" s="80" t="s">
        <v>223</v>
      </c>
      <c r="S5940" s="81" t="s">
        <v>139</v>
      </c>
      <c r="T5940" s="81" t="s">
        <v>51</v>
      </c>
      <c r="U5940" s="82" t="s">
        <v>262</v>
      </c>
      <c r="V5940" s="83">
        <v>1.05</v>
      </c>
      <c r="W5940" s="89">
        <v>1651.6500000000003</v>
      </c>
      <c r="X5940" s="85">
        <v>1</v>
      </c>
      <c r="Y5940" s="86">
        <v>2.33</v>
      </c>
      <c r="Z5940" s="82">
        <v>4</v>
      </c>
      <c r="AA5940" s="87">
        <v>0.58250000000000002</v>
      </c>
      <c r="AB5940" s="83">
        <v>0</v>
      </c>
      <c r="AC5940" s="89">
        <v>0</v>
      </c>
      <c r="AD5940" s="90">
        <v>43636</v>
      </c>
      <c r="AE5940" s="90">
        <v>43636</v>
      </c>
      <c r="AF5940" s="82">
        <v>0</v>
      </c>
      <c r="AG5940" s="84" t="s">
        <v>53</v>
      </c>
      <c r="AH5940" s="83">
        <v>0</v>
      </c>
      <c r="AI5940" s="89">
        <v>0</v>
      </c>
      <c r="AJ5940" s="89">
        <v>0</v>
      </c>
      <c r="AK5940" s="60" t="str">
        <f>+IF(Tabla1[[#This Row],[REQUEST_TY]]="SR MANTENIMIENTO CORRECTIVO", "EMERGENCIA", "OTROS")</f>
        <v>EMERGENCIA</v>
      </c>
      <c r="AL5940" s="6" t="str">
        <f>+_xlfn.IFS(Tabla1[[#This Row],[Veces obj]]&lt;=1,"0-1",Tabla1[[#This Row],[Veces obj]]&lt;=2,"1-2",Tabla1[[#This Row],[Veces obj]]&lt;=3,"2-3",TRUE,"&gt;3")</f>
        <v>0-1</v>
      </c>
      <c r="AM5940" s="60" t="str">
        <f>+_xlfn.IFS(MONTH(Tabla1[[#This Row],[MES]])&lt;=3,"Q1",MONTH(Tabla1[[#This Row],[MES]])&lt;=6,"Q2",MONTH(Tabla1[[#This Row],[MES]])&lt;=9,"Q3",TRUE,"Q4")</f>
        <v>Q2</v>
      </c>
      <c r="AN5940" s="15" t="str">
        <f>+IFERROR(VLOOKUP(Tabla1[[#This Row],[CUENTA]],CTAS[],2,0),"OTROS")</f>
        <v>OTROS</v>
      </c>
      <c r="AP5940" s="15" t="str">
        <f>+IFERROR(VLOOKUP(Tabla1[[#This Row],[EMPLEADO]],IS[],3,0),"OTROS")</f>
        <v>OTROS</v>
      </c>
      <c r="AQ5940" s="15" t="str">
        <f>+IFERROR(VLOOKUP(Tabla1[[#This Row],[EMPLEADO]],IS[[NÓMINA]:[INGENIERO]],2,0),"OTROS")</f>
        <v>OTROS</v>
      </c>
    </row>
    <row r="5941" spans="1:43" x14ac:dyDescent="0.25">
      <c r="A5941" s="28" t="s">
        <v>14528</v>
      </c>
      <c r="B5941" s="29">
        <v>1</v>
      </c>
      <c r="C5941" s="29" t="s">
        <v>16330</v>
      </c>
      <c r="D5941" s="30" t="s">
        <v>3370</v>
      </c>
      <c r="E5941" s="31" t="s">
        <v>39</v>
      </c>
      <c r="F5941" s="31" t="s">
        <v>16331</v>
      </c>
      <c r="G5941" s="88" t="s">
        <v>16332</v>
      </c>
      <c r="H5941" s="29" t="s">
        <v>220</v>
      </c>
      <c r="I5941" s="32" t="s">
        <v>43</v>
      </c>
      <c r="J5941" s="29" t="s">
        <v>8</v>
      </c>
      <c r="K5941" s="33" t="s">
        <v>7790</v>
      </c>
      <c r="L5941" s="33" t="s">
        <v>16320</v>
      </c>
      <c r="M5941" s="29" t="s">
        <v>556</v>
      </c>
      <c r="N5941" s="29">
        <v>0</v>
      </c>
      <c r="O5941" s="29" t="s">
        <v>47</v>
      </c>
      <c r="P5941" s="33" t="s">
        <v>822</v>
      </c>
      <c r="Q5941" s="33" t="s">
        <v>48</v>
      </c>
      <c r="R5941" s="80" t="s">
        <v>49</v>
      </c>
      <c r="S5941" s="81" t="s">
        <v>50</v>
      </c>
      <c r="T5941" s="81" t="s">
        <v>51</v>
      </c>
      <c r="U5941" s="82" t="s">
        <v>52</v>
      </c>
      <c r="V5941" s="83">
        <v>1</v>
      </c>
      <c r="W5941" s="89">
        <v>1072.5000000000002</v>
      </c>
      <c r="X5941" s="85">
        <v>0</v>
      </c>
      <c r="Y5941" s="86">
        <v>5</v>
      </c>
      <c r="Z5941" s="82">
        <v>5</v>
      </c>
      <c r="AA5941" s="87">
        <v>1</v>
      </c>
      <c r="AB5941" s="83">
        <v>0</v>
      </c>
      <c r="AC5941" s="89">
        <v>0</v>
      </c>
      <c r="AD5941" s="90">
        <v>43636</v>
      </c>
      <c r="AE5941" s="90">
        <v>43636</v>
      </c>
      <c r="AF5941" s="82">
        <v>0</v>
      </c>
      <c r="AG5941" s="84" t="s">
        <v>53</v>
      </c>
      <c r="AH5941" s="83">
        <v>0</v>
      </c>
      <c r="AI5941" s="89">
        <v>0</v>
      </c>
      <c r="AJ5941" s="89">
        <v>0</v>
      </c>
      <c r="AK5941" s="60" t="str">
        <f>+IF(Tabla1[[#This Row],[REQUEST_TY]]="SR MANTENIMIENTO CORRECTIVO", "EMERGENCIA", "OTROS")</f>
        <v>OTROS</v>
      </c>
      <c r="AL5941" s="6" t="str">
        <f>+_xlfn.IFS(Tabla1[[#This Row],[Veces obj]]&lt;=1,"0-1",Tabla1[[#This Row],[Veces obj]]&lt;=2,"1-2",Tabla1[[#This Row],[Veces obj]]&lt;=3,"2-3",TRUE,"&gt;3")</f>
        <v>0-1</v>
      </c>
      <c r="AM5941" s="60" t="str">
        <f>+_xlfn.IFS(MONTH(Tabla1[[#This Row],[MES]])&lt;=3,"Q1",MONTH(Tabla1[[#This Row],[MES]])&lt;=6,"Q2",MONTH(Tabla1[[#This Row],[MES]])&lt;=9,"Q3",TRUE,"Q4")</f>
        <v>Q2</v>
      </c>
      <c r="AN5941" s="15" t="str">
        <f>+IFERROR(VLOOKUP(Tabla1[[#This Row],[CUENTA]],CTAS[],2,0),"OTROS")</f>
        <v>OTROS</v>
      </c>
      <c r="AP5941" s="15" t="str">
        <f>+IFERROR(VLOOKUP(Tabla1[[#This Row],[EMPLEADO]],IS[],3,0),"OTROS")</f>
        <v>OTROS</v>
      </c>
      <c r="AQ5941" s="15" t="str">
        <f>+IFERROR(VLOOKUP(Tabla1[[#This Row],[EMPLEADO]],IS[[NÓMINA]:[INGENIERO]],2,0),"OTROS")</f>
        <v>OTROS</v>
      </c>
    </row>
    <row r="5942" spans="1:43" x14ac:dyDescent="0.25">
      <c r="A5942" s="28" t="s">
        <v>14528</v>
      </c>
      <c r="B5942" s="29">
        <v>1</v>
      </c>
      <c r="C5942" s="29" t="s">
        <v>16333</v>
      </c>
      <c r="D5942" s="30" t="s">
        <v>3370</v>
      </c>
      <c r="E5942" s="31" t="s">
        <v>39</v>
      </c>
      <c r="F5942" s="31" t="s">
        <v>16000</v>
      </c>
      <c r="G5942" s="88" t="s">
        <v>16334</v>
      </c>
      <c r="H5942" s="29" t="s">
        <v>220</v>
      </c>
      <c r="I5942" s="32" t="s">
        <v>43</v>
      </c>
      <c r="J5942" s="29" t="s">
        <v>8</v>
      </c>
      <c r="K5942" s="33" t="s">
        <v>7790</v>
      </c>
      <c r="L5942" s="33" t="s">
        <v>16320</v>
      </c>
      <c r="M5942" s="29" t="s">
        <v>556</v>
      </c>
      <c r="N5942" s="29">
        <v>0</v>
      </c>
      <c r="O5942" s="29" t="s">
        <v>47</v>
      </c>
      <c r="P5942" s="33" t="s">
        <v>822</v>
      </c>
      <c r="Q5942" s="33" t="s">
        <v>48</v>
      </c>
      <c r="R5942" s="80" t="s">
        <v>49</v>
      </c>
      <c r="S5942" s="81" t="s">
        <v>50</v>
      </c>
      <c r="T5942" s="81" t="s">
        <v>51</v>
      </c>
      <c r="U5942" s="82" t="s">
        <v>52</v>
      </c>
      <c r="V5942" s="83">
        <v>1</v>
      </c>
      <c r="W5942" s="89">
        <v>1072.5000000000002</v>
      </c>
      <c r="X5942" s="85">
        <v>0</v>
      </c>
      <c r="Y5942" s="86">
        <v>5</v>
      </c>
      <c r="Z5942" s="82">
        <v>5</v>
      </c>
      <c r="AA5942" s="87">
        <v>1</v>
      </c>
      <c r="AB5942" s="83">
        <v>0</v>
      </c>
      <c r="AC5942" s="89">
        <v>0</v>
      </c>
      <c r="AD5942" s="90">
        <v>43635</v>
      </c>
      <c r="AE5942" s="90">
        <v>43636</v>
      </c>
      <c r="AF5942" s="82">
        <v>1</v>
      </c>
      <c r="AG5942" s="84" t="s">
        <v>53</v>
      </c>
      <c r="AH5942" s="83">
        <v>0</v>
      </c>
      <c r="AI5942" s="89">
        <v>0</v>
      </c>
      <c r="AJ5942" s="89">
        <v>0</v>
      </c>
      <c r="AK5942" s="60" t="str">
        <f>+IF(Tabla1[[#This Row],[REQUEST_TY]]="SR MANTENIMIENTO CORRECTIVO", "EMERGENCIA", "OTROS")</f>
        <v>OTROS</v>
      </c>
      <c r="AL5942" s="6" t="str">
        <f>+_xlfn.IFS(Tabla1[[#This Row],[Veces obj]]&lt;=1,"0-1",Tabla1[[#This Row],[Veces obj]]&lt;=2,"1-2",Tabla1[[#This Row],[Veces obj]]&lt;=3,"2-3",TRUE,"&gt;3")</f>
        <v>0-1</v>
      </c>
      <c r="AM5942" s="60" t="str">
        <f>+_xlfn.IFS(MONTH(Tabla1[[#This Row],[MES]])&lt;=3,"Q1",MONTH(Tabla1[[#This Row],[MES]])&lt;=6,"Q2",MONTH(Tabla1[[#This Row],[MES]])&lt;=9,"Q3",TRUE,"Q4")</f>
        <v>Q2</v>
      </c>
      <c r="AN5942" s="15" t="str">
        <f>+IFERROR(VLOOKUP(Tabla1[[#This Row],[CUENTA]],CTAS[],2,0),"OTROS")</f>
        <v>OTROS</v>
      </c>
      <c r="AP5942" s="15" t="str">
        <f>+IFERROR(VLOOKUP(Tabla1[[#This Row],[EMPLEADO]],IS[],3,0),"OTROS")</f>
        <v>OTROS</v>
      </c>
      <c r="AQ5942" s="15" t="str">
        <f>+IFERROR(VLOOKUP(Tabla1[[#This Row],[EMPLEADO]],IS[[NÓMINA]:[INGENIERO]],2,0),"OTROS")</f>
        <v>OTROS</v>
      </c>
    </row>
    <row r="5943" spans="1:43" x14ac:dyDescent="0.25">
      <c r="A5943" s="28" t="s">
        <v>14528</v>
      </c>
      <c r="B5943" s="29">
        <v>1</v>
      </c>
      <c r="C5943" s="29" t="s">
        <v>16335</v>
      </c>
      <c r="D5943" s="30" t="s">
        <v>3370</v>
      </c>
      <c r="E5943" s="31" t="s">
        <v>14172</v>
      </c>
      <c r="F5943" s="31" t="s">
        <v>16336</v>
      </c>
      <c r="G5943" s="88" t="s">
        <v>16337</v>
      </c>
      <c r="H5943" s="29" t="s">
        <v>116</v>
      </c>
      <c r="I5943" s="32" t="s">
        <v>43</v>
      </c>
      <c r="J5943" s="29" t="s">
        <v>8</v>
      </c>
      <c r="K5943" s="33" t="s">
        <v>16312</v>
      </c>
      <c r="L5943" s="33" t="s">
        <v>16313</v>
      </c>
      <c r="M5943" s="29" t="s">
        <v>16314</v>
      </c>
      <c r="N5943" s="29">
        <v>0</v>
      </c>
      <c r="O5943" s="29" t="s">
        <v>47</v>
      </c>
      <c r="P5943" s="33" t="s">
        <v>822</v>
      </c>
      <c r="Q5943" s="33" t="s">
        <v>48</v>
      </c>
      <c r="R5943" s="80" t="s">
        <v>49</v>
      </c>
      <c r="S5943" s="81" t="s">
        <v>50</v>
      </c>
      <c r="T5943" s="81" t="s">
        <v>208</v>
      </c>
      <c r="U5943" s="82" t="s">
        <v>52</v>
      </c>
      <c r="V5943" s="83">
        <v>1</v>
      </c>
      <c r="W5943" s="89">
        <v>1072.5000000000002</v>
      </c>
      <c r="X5943" s="85">
        <v>0</v>
      </c>
      <c r="Y5943" s="86">
        <v>9</v>
      </c>
      <c r="Z5943" s="82">
        <v>9</v>
      </c>
      <c r="AA5943" s="87">
        <v>1</v>
      </c>
      <c r="AB5943" s="83">
        <v>0</v>
      </c>
      <c r="AC5943" s="89">
        <v>0</v>
      </c>
      <c r="AD5943" s="90">
        <v>43634</v>
      </c>
      <c r="AE5943" s="90">
        <v>43637</v>
      </c>
      <c r="AF5943" s="82">
        <v>3</v>
      </c>
      <c r="AG5943" s="84" t="s">
        <v>1680</v>
      </c>
      <c r="AH5943" s="83">
        <v>0</v>
      </c>
      <c r="AI5943" s="89">
        <v>0</v>
      </c>
      <c r="AJ5943" s="89">
        <v>0</v>
      </c>
      <c r="AK5943" s="60" t="str">
        <f>+IF(Tabla1[[#This Row],[REQUEST_TY]]="SR MANTENIMIENTO CORRECTIVO", "EMERGENCIA", "OTROS")</f>
        <v>OTROS</v>
      </c>
      <c r="AL5943" s="6" t="str">
        <f>+_xlfn.IFS(Tabla1[[#This Row],[Veces obj]]&lt;=1,"0-1",Tabla1[[#This Row],[Veces obj]]&lt;=2,"1-2",Tabla1[[#This Row],[Veces obj]]&lt;=3,"2-3",TRUE,"&gt;3")</f>
        <v>0-1</v>
      </c>
      <c r="AM5943" s="60" t="str">
        <f>+_xlfn.IFS(MONTH(Tabla1[[#This Row],[MES]])&lt;=3,"Q1",MONTH(Tabla1[[#This Row],[MES]])&lt;=6,"Q2",MONTH(Tabla1[[#This Row],[MES]])&lt;=9,"Q3",TRUE,"Q4")</f>
        <v>Q2</v>
      </c>
      <c r="AN5943" s="15" t="str">
        <f>+IFERROR(VLOOKUP(Tabla1[[#This Row],[CUENTA]],CTAS[],2,0),"OTROS")</f>
        <v>OTROS</v>
      </c>
      <c r="AP5943" s="15" t="str">
        <f>+IFERROR(VLOOKUP(Tabla1[[#This Row],[EMPLEADO]],IS[],3,0),"OTROS")</f>
        <v>CHIHUAHUA</v>
      </c>
      <c r="AQ5943" s="15" t="str">
        <f>+IFERROR(VLOOKUP(Tabla1[[#This Row],[EMPLEADO]],IS[[NÓMINA]:[INGENIERO]],2,0),"OTROS")</f>
        <v>FERNANDO CHAVIRA</v>
      </c>
    </row>
    <row r="5944" spans="1:43" x14ac:dyDescent="0.25">
      <c r="A5944" s="28" t="s">
        <v>14528</v>
      </c>
      <c r="B5944" s="29">
        <v>1</v>
      </c>
      <c r="C5944" s="29" t="s">
        <v>16338</v>
      </c>
      <c r="D5944" s="30" t="s">
        <v>3370</v>
      </c>
      <c r="E5944" s="31" t="s">
        <v>39</v>
      </c>
      <c r="F5944" s="31" t="s">
        <v>16339</v>
      </c>
      <c r="G5944" s="88" t="s">
        <v>16340</v>
      </c>
      <c r="H5944" s="29" t="s">
        <v>8581</v>
      </c>
      <c r="I5944" s="32" t="s">
        <v>43</v>
      </c>
      <c r="J5944" s="29" t="s">
        <v>8</v>
      </c>
      <c r="K5944" s="33" t="s">
        <v>7790</v>
      </c>
      <c r="L5944" s="33" t="s">
        <v>16341</v>
      </c>
      <c r="M5944" s="29" t="s">
        <v>16342</v>
      </c>
      <c r="N5944" s="29">
        <v>0</v>
      </c>
      <c r="O5944" s="29" t="s">
        <v>47</v>
      </c>
      <c r="P5944" s="33" t="s">
        <v>822</v>
      </c>
      <c r="Q5944" s="33" t="s">
        <v>48</v>
      </c>
      <c r="R5944" s="80" t="s">
        <v>49</v>
      </c>
      <c r="S5944" s="81" t="s">
        <v>50</v>
      </c>
      <c r="T5944" s="81" t="s">
        <v>51</v>
      </c>
      <c r="U5944" s="82" t="s">
        <v>52</v>
      </c>
      <c r="V5944" s="83">
        <v>1</v>
      </c>
      <c r="W5944" s="89">
        <v>1072.5000000000002</v>
      </c>
      <c r="X5944" s="85">
        <v>0</v>
      </c>
      <c r="Y5944" s="86">
        <v>5</v>
      </c>
      <c r="Z5944" s="82">
        <v>5</v>
      </c>
      <c r="AA5944" s="87">
        <v>1</v>
      </c>
      <c r="AB5944" s="83">
        <v>0</v>
      </c>
      <c r="AC5944" s="89">
        <v>0</v>
      </c>
      <c r="AD5944" s="90">
        <v>43635</v>
      </c>
      <c r="AE5944" s="90">
        <v>43637</v>
      </c>
      <c r="AF5944" s="82">
        <v>2</v>
      </c>
      <c r="AG5944" s="84" t="s">
        <v>1680</v>
      </c>
      <c r="AH5944" s="83">
        <v>0</v>
      </c>
      <c r="AI5944" s="89">
        <v>0</v>
      </c>
      <c r="AJ5944" s="89">
        <v>0</v>
      </c>
      <c r="AK5944" s="60" t="str">
        <f>+IF(Tabla1[[#This Row],[REQUEST_TY]]="SR MANTENIMIENTO CORRECTIVO", "EMERGENCIA", "OTROS")</f>
        <v>OTROS</v>
      </c>
      <c r="AL5944" s="6" t="str">
        <f>+_xlfn.IFS(Tabla1[[#This Row],[Veces obj]]&lt;=1,"0-1",Tabla1[[#This Row],[Veces obj]]&lt;=2,"1-2",Tabla1[[#This Row],[Veces obj]]&lt;=3,"2-3",TRUE,"&gt;3")</f>
        <v>0-1</v>
      </c>
      <c r="AM5944" s="60" t="str">
        <f>+_xlfn.IFS(MONTH(Tabla1[[#This Row],[MES]])&lt;=3,"Q1",MONTH(Tabla1[[#This Row],[MES]])&lt;=6,"Q2",MONTH(Tabla1[[#This Row],[MES]])&lt;=9,"Q3",TRUE,"Q4")</f>
        <v>Q2</v>
      </c>
      <c r="AN5944" s="15" t="str">
        <f>+IFERROR(VLOOKUP(Tabla1[[#This Row],[CUENTA]],CTAS[],2,0),"OTROS")</f>
        <v>OTROS</v>
      </c>
      <c r="AP5944" s="15" t="str">
        <f>+IFERROR(VLOOKUP(Tabla1[[#This Row],[EMPLEADO]],IS[],3,0),"OTROS")</f>
        <v>OTROS</v>
      </c>
      <c r="AQ5944" s="15" t="str">
        <f>+IFERROR(VLOOKUP(Tabla1[[#This Row],[EMPLEADO]],IS[[NÓMINA]:[INGENIERO]],2,0),"OTROS")</f>
        <v>OTROS</v>
      </c>
    </row>
    <row r="5945" spans="1:43" x14ac:dyDescent="0.25">
      <c r="A5945" s="28" t="s">
        <v>14528</v>
      </c>
      <c r="B5945" s="29">
        <v>1</v>
      </c>
      <c r="C5945" s="29" t="s">
        <v>16343</v>
      </c>
      <c r="D5945" s="30" t="s">
        <v>3370</v>
      </c>
      <c r="E5945" s="31" t="s">
        <v>39</v>
      </c>
      <c r="F5945" s="31" t="s">
        <v>16344</v>
      </c>
      <c r="G5945" s="88" t="s">
        <v>16345</v>
      </c>
      <c r="H5945" s="29" t="s">
        <v>271</v>
      </c>
      <c r="I5945" s="32" t="s">
        <v>43</v>
      </c>
      <c r="J5945" s="29" t="s">
        <v>8</v>
      </c>
      <c r="K5945" s="33" t="s">
        <v>7790</v>
      </c>
      <c r="L5945" s="33" t="s">
        <v>16346</v>
      </c>
      <c r="M5945" s="29" t="s">
        <v>968</v>
      </c>
      <c r="N5945" s="29">
        <v>0</v>
      </c>
      <c r="O5945" s="29" t="s">
        <v>105</v>
      </c>
      <c r="P5945" s="33" t="s">
        <v>822</v>
      </c>
      <c r="Q5945" s="33" t="s">
        <v>48</v>
      </c>
      <c r="R5945" s="80" t="s">
        <v>49</v>
      </c>
      <c r="S5945" s="81" t="s">
        <v>50</v>
      </c>
      <c r="T5945" s="81" t="s">
        <v>51</v>
      </c>
      <c r="U5945" s="82" t="s">
        <v>52</v>
      </c>
      <c r="V5945" s="83">
        <v>1</v>
      </c>
      <c r="W5945" s="89">
        <v>702</v>
      </c>
      <c r="X5945" s="85">
        <v>0</v>
      </c>
      <c r="Y5945" s="86">
        <v>5</v>
      </c>
      <c r="Z5945" s="82">
        <v>5</v>
      </c>
      <c r="AA5945" s="87">
        <v>1</v>
      </c>
      <c r="AB5945" s="83">
        <v>0</v>
      </c>
      <c r="AC5945" s="89">
        <v>0</v>
      </c>
      <c r="AD5945" s="90">
        <v>43635</v>
      </c>
      <c r="AE5945" s="90">
        <v>43637</v>
      </c>
      <c r="AF5945" s="82">
        <v>2</v>
      </c>
      <c r="AG5945" s="84" t="s">
        <v>1680</v>
      </c>
      <c r="AH5945" s="83">
        <v>0</v>
      </c>
      <c r="AI5945" s="89">
        <v>0</v>
      </c>
      <c r="AJ5945" s="89">
        <v>0</v>
      </c>
      <c r="AK5945" s="60" t="str">
        <f>+IF(Tabla1[[#This Row],[REQUEST_TY]]="SR MANTENIMIENTO CORRECTIVO", "EMERGENCIA", "OTROS")</f>
        <v>OTROS</v>
      </c>
      <c r="AL5945" s="6" t="str">
        <f>+_xlfn.IFS(Tabla1[[#This Row],[Veces obj]]&lt;=1,"0-1",Tabla1[[#This Row],[Veces obj]]&lt;=2,"1-2",Tabla1[[#This Row],[Veces obj]]&lt;=3,"2-3",TRUE,"&gt;3")</f>
        <v>0-1</v>
      </c>
      <c r="AM5945" s="60" t="str">
        <f>+_xlfn.IFS(MONTH(Tabla1[[#This Row],[MES]])&lt;=3,"Q1",MONTH(Tabla1[[#This Row],[MES]])&lt;=6,"Q2",MONTH(Tabla1[[#This Row],[MES]])&lt;=9,"Q3",TRUE,"Q4")</f>
        <v>Q2</v>
      </c>
      <c r="AN5945" s="15" t="str">
        <f>+IFERROR(VLOOKUP(Tabla1[[#This Row],[CUENTA]],CTAS[],2,0),"OTROS")</f>
        <v>OTROS</v>
      </c>
      <c r="AP5945" s="15" t="str">
        <f>+IFERROR(VLOOKUP(Tabla1[[#This Row],[EMPLEADO]],IS[],3,0),"OTROS")</f>
        <v>OTROS</v>
      </c>
      <c r="AQ5945" s="15" t="str">
        <f>+IFERROR(VLOOKUP(Tabla1[[#This Row],[EMPLEADO]],IS[[NÓMINA]:[INGENIERO]],2,0),"OTROS")</f>
        <v>OTROS</v>
      </c>
    </row>
    <row r="5946" spans="1:43" x14ac:dyDescent="0.25">
      <c r="A5946" s="28" t="s">
        <v>14528</v>
      </c>
      <c r="B5946" s="29">
        <v>1</v>
      </c>
      <c r="C5946" s="29" t="s">
        <v>16347</v>
      </c>
      <c r="D5946" s="30" t="s">
        <v>3370</v>
      </c>
      <c r="E5946" s="31" t="s">
        <v>11566</v>
      </c>
      <c r="F5946" s="31" t="s">
        <v>16348</v>
      </c>
      <c r="G5946" s="88" t="s">
        <v>16349</v>
      </c>
      <c r="H5946" s="29" t="s">
        <v>271</v>
      </c>
      <c r="I5946" s="32" t="s">
        <v>43</v>
      </c>
      <c r="J5946" s="29" t="s">
        <v>8</v>
      </c>
      <c r="K5946" s="33" t="s">
        <v>7790</v>
      </c>
      <c r="L5946" s="33" t="s">
        <v>16346</v>
      </c>
      <c r="M5946" s="29" t="s">
        <v>968</v>
      </c>
      <c r="N5946" s="29">
        <v>0</v>
      </c>
      <c r="O5946" s="29" t="s">
        <v>105</v>
      </c>
      <c r="P5946" s="33" t="s">
        <v>822</v>
      </c>
      <c r="Q5946" s="33" t="s">
        <v>48</v>
      </c>
      <c r="R5946" s="80" t="s">
        <v>49</v>
      </c>
      <c r="S5946" s="81" t="s">
        <v>50</v>
      </c>
      <c r="T5946" s="81" t="s">
        <v>51</v>
      </c>
      <c r="U5946" s="82" t="s">
        <v>52</v>
      </c>
      <c r="V5946" s="83">
        <v>1</v>
      </c>
      <c r="W5946" s="89">
        <v>702</v>
      </c>
      <c r="X5946" s="85">
        <v>0</v>
      </c>
      <c r="Y5946" s="86">
        <v>5</v>
      </c>
      <c r="Z5946" s="82">
        <v>5</v>
      </c>
      <c r="AA5946" s="87">
        <v>1</v>
      </c>
      <c r="AB5946" s="83">
        <v>0</v>
      </c>
      <c r="AC5946" s="89">
        <v>0</v>
      </c>
      <c r="AD5946" s="90">
        <v>43635</v>
      </c>
      <c r="AE5946" s="90">
        <v>43637</v>
      </c>
      <c r="AF5946" s="82">
        <v>2</v>
      </c>
      <c r="AG5946" s="84" t="s">
        <v>1680</v>
      </c>
      <c r="AH5946" s="83">
        <v>0</v>
      </c>
      <c r="AI5946" s="89">
        <v>0</v>
      </c>
      <c r="AJ5946" s="89">
        <v>0</v>
      </c>
      <c r="AK5946" s="60" t="str">
        <f>+IF(Tabla1[[#This Row],[REQUEST_TY]]="SR MANTENIMIENTO CORRECTIVO", "EMERGENCIA", "OTROS")</f>
        <v>OTROS</v>
      </c>
      <c r="AL5946" s="6" t="str">
        <f>+_xlfn.IFS(Tabla1[[#This Row],[Veces obj]]&lt;=1,"0-1",Tabla1[[#This Row],[Veces obj]]&lt;=2,"1-2",Tabla1[[#This Row],[Veces obj]]&lt;=3,"2-3",TRUE,"&gt;3")</f>
        <v>0-1</v>
      </c>
      <c r="AM5946" s="60" t="str">
        <f>+_xlfn.IFS(MONTH(Tabla1[[#This Row],[MES]])&lt;=3,"Q1",MONTH(Tabla1[[#This Row],[MES]])&lt;=6,"Q2",MONTH(Tabla1[[#This Row],[MES]])&lt;=9,"Q3",TRUE,"Q4")</f>
        <v>Q2</v>
      </c>
      <c r="AN5946" s="15" t="str">
        <f>+IFERROR(VLOOKUP(Tabla1[[#This Row],[CUENTA]],CTAS[],2,0),"OTROS")</f>
        <v>OTROS</v>
      </c>
      <c r="AP5946" s="15" t="str">
        <f>+IFERROR(VLOOKUP(Tabla1[[#This Row],[EMPLEADO]],IS[],3,0),"OTROS")</f>
        <v>OTROS</v>
      </c>
      <c r="AQ5946" s="15" t="str">
        <f>+IFERROR(VLOOKUP(Tabla1[[#This Row],[EMPLEADO]],IS[[NÓMINA]:[INGENIERO]],2,0),"OTROS")</f>
        <v>OTROS</v>
      </c>
    </row>
    <row r="5947" spans="1:43" x14ac:dyDescent="0.25">
      <c r="A5947" s="28" t="s">
        <v>14528</v>
      </c>
      <c r="B5947" s="29">
        <v>1</v>
      </c>
      <c r="C5947" s="29" t="s">
        <v>16350</v>
      </c>
      <c r="D5947" s="30" t="s">
        <v>3370</v>
      </c>
      <c r="E5947" s="31" t="s">
        <v>789</v>
      </c>
      <c r="F5947" s="31" t="s">
        <v>16351</v>
      </c>
      <c r="G5947" s="88" t="s">
        <v>16352</v>
      </c>
      <c r="H5947" s="29" t="s">
        <v>271</v>
      </c>
      <c r="I5947" s="32" t="s">
        <v>43</v>
      </c>
      <c r="J5947" s="29" t="s">
        <v>8</v>
      </c>
      <c r="K5947" s="33" t="s">
        <v>7790</v>
      </c>
      <c r="L5947" s="33" t="s">
        <v>16353</v>
      </c>
      <c r="M5947" s="29" t="s">
        <v>968</v>
      </c>
      <c r="N5947" s="29">
        <v>0</v>
      </c>
      <c r="O5947" s="29" t="s">
        <v>105</v>
      </c>
      <c r="P5947" s="33" t="s">
        <v>822</v>
      </c>
      <c r="Q5947" s="33" t="s">
        <v>48</v>
      </c>
      <c r="R5947" s="80" t="s">
        <v>242</v>
      </c>
      <c r="S5947" s="81" t="s">
        <v>64</v>
      </c>
      <c r="T5947" s="81" t="s">
        <v>51</v>
      </c>
      <c r="U5947" s="82" t="s">
        <v>96</v>
      </c>
      <c r="V5947" s="83">
        <v>1</v>
      </c>
      <c r="W5947" s="89">
        <v>982.5</v>
      </c>
      <c r="X5947" s="85">
        <v>0</v>
      </c>
      <c r="Y5947" s="86">
        <v>5</v>
      </c>
      <c r="Z5947" s="82">
        <v>5</v>
      </c>
      <c r="AA5947" s="87">
        <v>1</v>
      </c>
      <c r="AB5947" s="83">
        <v>0</v>
      </c>
      <c r="AC5947" s="89">
        <v>0</v>
      </c>
      <c r="AD5947" s="90">
        <v>43636</v>
      </c>
      <c r="AE5947" s="90">
        <v>43637</v>
      </c>
      <c r="AF5947" s="82">
        <v>1</v>
      </c>
      <c r="AG5947" s="84" t="s">
        <v>53</v>
      </c>
      <c r="AH5947" s="83">
        <v>0</v>
      </c>
      <c r="AI5947" s="89">
        <v>0</v>
      </c>
      <c r="AJ5947" s="89">
        <v>0</v>
      </c>
      <c r="AK5947" s="60" t="str">
        <f>+IF(Tabla1[[#This Row],[REQUEST_TY]]="SR MANTENIMIENTO CORRECTIVO", "EMERGENCIA", "OTROS")</f>
        <v>OTROS</v>
      </c>
      <c r="AL5947" s="6" t="str">
        <f>+_xlfn.IFS(Tabla1[[#This Row],[Veces obj]]&lt;=1,"0-1",Tabla1[[#This Row],[Veces obj]]&lt;=2,"1-2",Tabla1[[#This Row],[Veces obj]]&lt;=3,"2-3",TRUE,"&gt;3")</f>
        <v>0-1</v>
      </c>
      <c r="AM5947" s="60" t="str">
        <f>+_xlfn.IFS(MONTH(Tabla1[[#This Row],[MES]])&lt;=3,"Q1",MONTH(Tabla1[[#This Row],[MES]])&lt;=6,"Q2",MONTH(Tabla1[[#This Row],[MES]])&lt;=9,"Q3",TRUE,"Q4")</f>
        <v>Q2</v>
      </c>
      <c r="AN5947" s="15" t="str">
        <f>+IFERROR(VLOOKUP(Tabla1[[#This Row],[CUENTA]],CTAS[],2,0),"OTROS")</f>
        <v>OTROS</v>
      </c>
      <c r="AP5947" s="15" t="str">
        <f>+IFERROR(VLOOKUP(Tabla1[[#This Row],[EMPLEADO]],IS[],3,0),"OTROS")</f>
        <v>OTROS</v>
      </c>
      <c r="AQ5947" s="15" t="str">
        <f>+IFERROR(VLOOKUP(Tabla1[[#This Row],[EMPLEADO]],IS[[NÓMINA]:[INGENIERO]],2,0),"OTROS")</f>
        <v>OTROS</v>
      </c>
    </row>
    <row r="5948" spans="1:43" x14ac:dyDescent="0.25">
      <c r="A5948" s="28" t="s">
        <v>14528</v>
      </c>
      <c r="B5948" s="29">
        <v>1</v>
      </c>
      <c r="C5948" s="29" t="s">
        <v>16354</v>
      </c>
      <c r="D5948" s="30" t="s">
        <v>38</v>
      </c>
      <c r="E5948" s="31" t="s">
        <v>373</v>
      </c>
      <c r="F5948" s="31" t="s">
        <v>16355</v>
      </c>
      <c r="G5948" s="88" t="s">
        <v>7121</v>
      </c>
      <c r="H5948" s="29" t="s">
        <v>679</v>
      </c>
      <c r="I5948" s="32" t="s">
        <v>43</v>
      </c>
      <c r="J5948" s="29" t="s">
        <v>8</v>
      </c>
      <c r="K5948" s="33" t="s">
        <v>102</v>
      </c>
      <c r="L5948" s="33" t="s">
        <v>376</v>
      </c>
      <c r="M5948" s="29" t="s">
        <v>310</v>
      </c>
      <c r="N5948" s="29">
        <v>0</v>
      </c>
      <c r="O5948" s="29" t="s">
        <v>47</v>
      </c>
      <c r="P5948" s="33">
        <v>115</v>
      </c>
      <c r="Q5948" s="33" t="s">
        <v>48</v>
      </c>
      <c r="R5948" s="80" t="s">
        <v>153</v>
      </c>
      <c r="S5948" s="81" t="s">
        <v>50</v>
      </c>
      <c r="T5948" s="81" t="s">
        <v>51</v>
      </c>
      <c r="U5948" s="82" t="s">
        <v>52</v>
      </c>
      <c r="V5948" s="83">
        <v>1.05</v>
      </c>
      <c r="W5948" s="89">
        <v>750.75000000000011</v>
      </c>
      <c r="X5948" s="85">
        <v>1</v>
      </c>
      <c r="Y5948" s="86">
        <v>0.03</v>
      </c>
      <c r="Z5948" s="82">
        <v>5</v>
      </c>
      <c r="AA5948" s="87">
        <v>6.0000000000000001E-3</v>
      </c>
      <c r="AB5948" s="83">
        <v>0</v>
      </c>
      <c r="AC5948" s="89">
        <v>0</v>
      </c>
      <c r="AD5948" s="90">
        <v>43637</v>
      </c>
      <c r="AE5948" s="90">
        <v>43637</v>
      </c>
      <c r="AF5948" s="82">
        <v>0</v>
      </c>
      <c r="AG5948" s="84" t="s">
        <v>53</v>
      </c>
      <c r="AH5948" s="83">
        <v>0</v>
      </c>
      <c r="AI5948" s="89">
        <v>0</v>
      </c>
      <c r="AJ5948" s="89">
        <v>0</v>
      </c>
      <c r="AK5948" s="60" t="str">
        <f>+IF(Tabla1[[#This Row],[REQUEST_TY]]="SR MANTENIMIENTO CORRECTIVO", "EMERGENCIA", "OTROS")</f>
        <v>EMERGENCIA</v>
      </c>
      <c r="AL5948" s="6" t="str">
        <f>+_xlfn.IFS(Tabla1[[#This Row],[Veces obj]]&lt;=1,"0-1",Tabla1[[#This Row],[Veces obj]]&lt;=2,"1-2",Tabla1[[#This Row],[Veces obj]]&lt;=3,"2-3",TRUE,"&gt;3")</f>
        <v>0-1</v>
      </c>
      <c r="AM5948" s="60" t="str">
        <f>+_xlfn.IFS(MONTH(Tabla1[[#This Row],[MES]])&lt;=3,"Q1",MONTH(Tabla1[[#This Row],[MES]])&lt;=6,"Q2",MONTH(Tabla1[[#This Row],[MES]])&lt;=9,"Q3",TRUE,"Q4")</f>
        <v>Q2</v>
      </c>
      <c r="AN5948" s="15" t="str">
        <f>+IFERROR(VLOOKUP(Tabla1[[#This Row],[CUENTA]],CTAS[],2,0),"OTROS")</f>
        <v>OTROS</v>
      </c>
      <c r="AP5948" s="15" t="str">
        <f>+IFERROR(VLOOKUP(Tabla1[[#This Row],[EMPLEADO]],IS[],3,0),"OTROS")</f>
        <v>OTROS</v>
      </c>
      <c r="AQ5948" s="15" t="str">
        <f>+IFERROR(VLOOKUP(Tabla1[[#This Row],[EMPLEADO]],IS[[NÓMINA]:[INGENIERO]],2,0),"OTROS")</f>
        <v>OTROS</v>
      </c>
    </row>
    <row r="5949" spans="1:43" x14ac:dyDescent="0.25">
      <c r="A5949" s="28" t="s">
        <v>14528</v>
      </c>
      <c r="B5949" s="29">
        <v>1</v>
      </c>
      <c r="C5949" s="29" t="s">
        <v>16356</v>
      </c>
      <c r="D5949" s="30" t="s">
        <v>38</v>
      </c>
      <c r="E5949" s="31" t="s">
        <v>133</v>
      </c>
      <c r="F5949" s="31" t="s">
        <v>16357</v>
      </c>
      <c r="G5949" s="88" t="s">
        <v>7855</v>
      </c>
      <c r="H5949" s="29" t="s">
        <v>409</v>
      </c>
      <c r="I5949" s="32" t="s">
        <v>43</v>
      </c>
      <c r="J5949" s="29" t="s">
        <v>8</v>
      </c>
      <c r="K5949" s="33" t="s">
        <v>59</v>
      </c>
      <c r="L5949" s="33" t="s">
        <v>1583</v>
      </c>
      <c r="M5949" s="29" t="s">
        <v>1213</v>
      </c>
      <c r="N5949" s="29">
        <v>0</v>
      </c>
      <c r="O5949" s="29" t="s">
        <v>47</v>
      </c>
      <c r="P5949" s="33">
        <v>2</v>
      </c>
      <c r="Q5949" s="33" t="s">
        <v>388</v>
      </c>
      <c r="R5949" s="80" t="s">
        <v>138</v>
      </c>
      <c r="S5949" s="81" t="s">
        <v>139</v>
      </c>
      <c r="T5949" s="81" t="s">
        <v>208</v>
      </c>
      <c r="U5949" s="82" t="s">
        <v>872</v>
      </c>
      <c r="V5949" s="83">
        <v>0</v>
      </c>
      <c r="W5949" s="89">
        <v>0</v>
      </c>
      <c r="X5949" s="85">
        <v>1</v>
      </c>
      <c r="Y5949" s="86">
        <v>0.7</v>
      </c>
      <c r="Z5949" s="82">
        <v>6</v>
      </c>
      <c r="AA5949" s="87">
        <v>0.11666666666666665</v>
      </c>
      <c r="AB5949" s="83">
        <v>0</v>
      </c>
      <c r="AC5949" s="89">
        <v>0</v>
      </c>
      <c r="AD5949" s="90">
        <v>43637</v>
      </c>
      <c r="AE5949" s="90">
        <v>43637</v>
      </c>
      <c r="AF5949" s="82">
        <v>0</v>
      </c>
      <c r="AG5949" s="84" t="s">
        <v>53</v>
      </c>
      <c r="AH5949" s="83">
        <v>0</v>
      </c>
      <c r="AI5949" s="89">
        <v>0</v>
      </c>
      <c r="AJ5949" s="89">
        <v>0</v>
      </c>
      <c r="AK5949" s="60" t="str">
        <f>+IF(Tabla1[[#This Row],[REQUEST_TY]]="SR MANTENIMIENTO CORRECTIVO", "EMERGENCIA", "OTROS")</f>
        <v>EMERGENCIA</v>
      </c>
      <c r="AL5949" s="6" t="str">
        <f>+_xlfn.IFS(Tabla1[[#This Row],[Veces obj]]&lt;=1,"0-1",Tabla1[[#This Row],[Veces obj]]&lt;=2,"1-2",Tabla1[[#This Row],[Veces obj]]&lt;=3,"2-3",TRUE,"&gt;3")</f>
        <v>0-1</v>
      </c>
      <c r="AM5949" s="60" t="str">
        <f>+_xlfn.IFS(MONTH(Tabla1[[#This Row],[MES]])&lt;=3,"Q1",MONTH(Tabla1[[#This Row],[MES]])&lt;=6,"Q2",MONTH(Tabla1[[#This Row],[MES]])&lt;=9,"Q3",TRUE,"Q4")</f>
        <v>Q2</v>
      </c>
      <c r="AN5949" s="15" t="str">
        <f>+IFERROR(VLOOKUP(Tabla1[[#This Row],[CUENTA]],CTAS[],2,0),"OTROS")</f>
        <v>OTROS</v>
      </c>
      <c r="AP5949" s="15" t="str">
        <f>+IFERROR(VLOOKUP(Tabla1[[#This Row],[EMPLEADO]],IS[],3,0),"OTROS")</f>
        <v>OTROS</v>
      </c>
      <c r="AQ5949" s="15" t="str">
        <f>+IFERROR(VLOOKUP(Tabla1[[#This Row],[EMPLEADO]],IS[[NÓMINA]:[INGENIERO]],2,0),"OTROS")</f>
        <v>OTROS</v>
      </c>
    </row>
    <row r="5950" spans="1:43" x14ac:dyDescent="0.25">
      <c r="A5950" s="28" t="s">
        <v>14528</v>
      </c>
      <c r="B5950" s="29">
        <v>1</v>
      </c>
      <c r="C5950" s="29" t="s">
        <v>16358</v>
      </c>
      <c r="D5950" s="30" t="s">
        <v>3370</v>
      </c>
      <c r="E5950" s="31" t="s">
        <v>39</v>
      </c>
      <c r="F5950" s="31" t="s">
        <v>16339</v>
      </c>
      <c r="G5950" s="88" t="s">
        <v>16359</v>
      </c>
      <c r="H5950" s="29" t="s">
        <v>116</v>
      </c>
      <c r="I5950" s="32" t="s">
        <v>43</v>
      </c>
      <c r="J5950" s="29" t="s">
        <v>8</v>
      </c>
      <c r="K5950" s="33" t="s">
        <v>7790</v>
      </c>
      <c r="L5950" s="33" t="s">
        <v>16360</v>
      </c>
      <c r="M5950" s="29" t="s">
        <v>165</v>
      </c>
      <c r="N5950" s="29">
        <v>0</v>
      </c>
      <c r="O5950" s="29" t="s">
        <v>47</v>
      </c>
      <c r="P5950" s="33" t="s">
        <v>822</v>
      </c>
      <c r="Q5950" s="33" t="s">
        <v>48</v>
      </c>
      <c r="R5950" s="80" t="s">
        <v>49</v>
      </c>
      <c r="S5950" s="81" t="s">
        <v>50</v>
      </c>
      <c r="T5950" s="81" t="s">
        <v>51</v>
      </c>
      <c r="U5950" s="82" t="s">
        <v>52</v>
      </c>
      <c r="V5950" s="83">
        <v>1</v>
      </c>
      <c r="W5950" s="89">
        <v>1072.5000000000002</v>
      </c>
      <c r="X5950" s="85">
        <v>0</v>
      </c>
      <c r="Y5950" s="86">
        <v>5</v>
      </c>
      <c r="Z5950" s="82">
        <v>5</v>
      </c>
      <c r="AA5950" s="87">
        <v>1</v>
      </c>
      <c r="AB5950" s="83">
        <v>0</v>
      </c>
      <c r="AC5950" s="89">
        <v>0</v>
      </c>
      <c r="AD5950" s="90">
        <v>43636</v>
      </c>
      <c r="AE5950" s="90">
        <v>43637</v>
      </c>
      <c r="AF5950" s="82">
        <v>1</v>
      </c>
      <c r="AG5950" s="84" t="s">
        <v>53</v>
      </c>
      <c r="AH5950" s="83">
        <v>0</v>
      </c>
      <c r="AI5950" s="89">
        <v>0</v>
      </c>
      <c r="AJ5950" s="89">
        <v>0</v>
      </c>
      <c r="AK5950" s="60" t="str">
        <f>+IF(Tabla1[[#This Row],[REQUEST_TY]]="SR MANTENIMIENTO CORRECTIVO", "EMERGENCIA", "OTROS")</f>
        <v>OTROS</v>
      </c>
      <c r="AL5950" s="6" t="str">
        <f>+_xlfn.IFS(Tabla1[[#This Row],[Veces obj]]&lt;=1,"0-1",Tabla1[[#This Row],[Veces obj]]&lt;=2,"1-2",Tabla1[[#This Row],[Veces obj]]&lt;=3,"2-3",TRUE,"&gt;3")</f>
        <v>0-1</v>
      </c>
      <c r="AM5950" s="60" t="str">
        <f>+_xlfn.IFS(MONTH(Tabla1[[#This Row],[MES]])&lt;=3,"Q1",MONTH(Tabla1[[#This Row],[MES]])&lt;=6,"Q2",MONTH(Tabla1[[#This Row],[MES]])&lt;=9,"Q3",TRUE,"Q4")</f>
        <v>Q2</v>
      </c>
      <c r="AN5950" s="15" t="str">
        <f>+IFERROR(VLOOKUP(Tabla1[[#This Row],[CUENTA]],CTAS[],2,0),"OTROS")</f>
        <v>OTROS</v>
      </c>
      <c r="AP5950" s="15" t="str">
        <f>+IFERROR(VLOOKUP(Tabla1[[#This Row],[EMPLEADO]],IS[],3,0),"OTROS")</f>
        <v>CHIHUAHUA</v>
      </c>
      <c r="AQ5950" s="15" t="str">
        <f>+IFERROR(VLOOKUP(Tabla1[[#This Row],[EMPLEADO]],IS[[NÓMINA]:[INGENIERO]],2,0),"OTROS")</f>
        <v>FERNANDO CHAVIRA</v>
      </c>
    </row>
    <row r="5951" spans="1:43" x14ac:dyDescent="0.25">
      <c r="A5951" s="28" t="s">
        <v>14528</v>
      </c>
      <c r="B5951" s="29">
        <v>1</v>
      </c>
      <c r="C5951" s="29" t="s">
        <v>16361</v>
      </c>
      <c r="D5951" s="30" t="s">
        <v>3370</v>
      </c>
      <c r="E5951" s="31" t="s">
        <v>39</v>
      </c>
      <c r="F5951" s="31" t="s">
        <v>16339</v>
      </c>
      <c r="G5951" s="88" t="s">
        <v>16362</v>
      </c>
      <c r="H5951" s="29" t="s">
        <v>116</v>
      </c>
      <c r="I5951" s="32" t="s">
        <v>43</v>
      </c>
      <c r="J5951" s="29" t="s">
        <v>8</v>
      </c>
      <c r="K5951" s="33" t="s">
        <v>7790</v>
      </c>
      <c r="L5951" s="33" t="s">
        <v>16360</v>
      </c>
      <c r="M5951" s="29" t="s">
        <v>165</v>
      </c>
      <c r="N5951" s="29">
        <v>0</v>
      </c>
      <c r="O5951" s="29" t="s">
        <v>47</v>
      </c>
      <c r="P5951" s="33" t="s">
        <v>822</v>
      </c>
      <c r="Q5951" s="33" t="s">
        <v>48</v>
      </c>
      <c r="R5951" s="80" t="s">
        <v>49</v>
      </c>
      <c r="S5951" s="81" t="s">
        <v>50</v>
      </c>
      <c r="T5951" s="81" t="s">
        <v>51</v>
      </c>
      <c r="U5951" s="82" t="s">
        <v>52</v>
      </c>
      <c r="V5951" s="83">
        <v>1</v>
      </c>
      <c r="W5951" s="89">
        <v>1072.5000000000002</v>
      </c>
      <c r="X5951" s="85">
        <v>0</v>
      </c>
      <c r="Y5951" s="86">
        <v>5</v>
      </c>
      <c r="Z5951" s="82">
        <v>5</v>
      </c>
      <c r="AA5951" s="87">
        <v>1</v>
      </c>
      <c r="AB5951" s="83">
        <v>0</v>
      </c>
      <c r="AC5951" s="89">
        <v>0</v>
      </c>
      <c r="AD5951" s="90">
        <v>43636</v>
      </c>
      <c r="AE5951" s="90">
        <v>43637</v>
      </c>
      <c r="AF5951" s="82">
        <v>1</v>
      </c>
      <c r="AG5951" s="84" t="s">
        <v>53</v>
      </c>
      <c r="AH5951" s="83">
        <v>0</v>
      </c>
      <c r="AI5951" s="89">
        <v>0</v>
      </c>
      <c r="AJ5951" s="89">
        <v>0</v>
      </c>
      <c r="AK5951" s="60" t="str">
        <f>+IF(Tabla1[[#This Row],[REQUEST_TY]]="SR MANTENIMIENTO CORRECTIVO", "EMERGENCIA", "OTROS")</f>
        <v>OTROS</v>
      </c>
      <c r="AL5951" s="6" t="str">
        <f>+_xlfn.IFS(Tabla1[[#This Row],[Veces obj]]&lt;=1,"0-1",Tabla1[[#This Row],[Veces obj]]&lt;=2,"1-2",Tabla1[[#This Row],[Veces obj]]&lt;=3,"2-3",TRUE,"&gt;3")</f>
        <v>0-1</v>
      </c>
      <c r="AM5951" s="60" t="str">
        <f>+_xlfn.IFS(MONTH(Tabla1[[#This Row],[MES]])&lt;=3,"Q1",MONTH(Tabla1[[#This Row],[MES]])&lt;=6,"Q2",MONTH(Tabla1[[#This Row],[MES]])&lt;=9,"Q3",TRUE,"Q4")</f>
        <v>Q2</v>
      </c>
      <c r="AN5951" s="15" t="str">
        <f>+IFERROR(VLOOKUP(Tabla1[[#This Row],[CUENTA]],CTAS[],2,0),"OTROS")</f>
        <v>OTROS</v>
      </c>
      <c r="AP5951" s="15" t="str">
        <f>+IFERROR(VLOOKUP(Tabla1[[#This Row],[EMPLEADO]],IS[],3,0),"OTROS")</f>
        <v>CHIHUAHUA</v>
      </c>
      <c r="AQ5951" s="15" t="str">
        <f>+IFERROR(VLOOKUP(Tabla1[[#This Row],[EMPLEADO]],IS[[NÓMINA]:[INGENIERO]],2,0),"OTROS")</f>
        <v>FERNANDO CHAVIRA</v>
      </c>
    </row>
    <row r="5952" spans="1:43" x14ac:dyDescent="0.25">
      <c r="A5952" s="28" t="s">
        <v>14528</v>
      </c>
      <c r="B5952" s="29">
        <v>1</v>
      </c>
      <c r="C5952" s="29" t="s">
        <v>16363</v>
      </c>
      <c r="D5952" s="30" t="s">
        <v>38</v>
      </c>
      <c r="E5952" s="31" t="s">
        <v>39</v>
      </c>
      <c r="F5952" s="31" t="s">
        <v>16364</v>
      </c>
      <c r="G5952" s="88" t="s">
        <v>16365</v>
      </c>
      <c r="H5952" s="29" t="s">
        <v>1130</v>
      </c>
      <c r="I5952" s="32" t="s">
        <v>43</v>
      </c>
      <c r="J5952" s="29" t="s">
        <v>8</v>
      </c>
      <c r="K5952" s="33" t="s">
        <v>117</v>
      </c>
      <c r="L5952" s="33" t="s">
        <v>16366</v>
      </c>
      <c r="M5952" s="29" t="s">
        <v>1778</v>
      </c>
      <c r="N5952" s="29">
        <v>0</v>
      </c>
      <c r="O5952" s="29" t="s">
        <v>47</v>
      </c>
      <c r="P5952" s="33">
        <v>290</v>
      </c>
      <c r="Q5952" s="33" t="s">
        <v>48</v>
      </c>
      <c r="R5952" s="80" t="s">
        <v>49</v>
      </c>
      <c r="S5952" s="81" t="s">
        <v>50</v>
      </c>
      <c r="T5952" s="81" t="s">
        <v>51</v>
      </c>
      <c r="U5952" s="82" t="s">
        <v>52</v>
      </c>
      <c r="V5952" s="83">
        <v>1.05</v>
      </c>
      <c r="W5952" s="89">
        <v>750.75000000000011</v>
      </c>
      <c r="X5952" s="85">
        <v>1</v>
      </c>
      <c r="Y5952" s="86">
        <v>1.33</v>
      </c>
      <c r="Z5952" s="82">
        <v>5</v>
      </c>
      <c r="AA5952" s="87">
        <v>0.26600000000000001</v>
      </c>
      <c r="AB5952" s="83">
        <v>0</v>
      </c>
      <c r="AC5952" s="89">
        <v>0</v>
      </c>
      <c r="AD5952" s="90">
        <v>43637</v>
      </c>
      <c r="AE5952" s="90">
        <v>43637</v>
      </c>
      <c r="AF5952" s="82">
        <v>0</v>
      </c>
      <c r="AG5952" s="84" t="s">
        <v>53</v>
      </c>
      <c r="AH5952" s="83">
        <v>0</v>
      </c>
      <c r="AI5952" s="89">
        <v>0</v>
      </c>
      <c r="AJ5952" s="89">
        <v>0</v>
      </c>
      <c r="AK5952" s="60" t="str">
        <f>+IF(Tabla1[[#This Row],[REQUEST_TY]]="SR MANTENIMIENTO CORRECTIVO", "EMERGENCIA", "OTROS")</f>
        <v>EMERGENCIA</v>
      </c>
      <c r="AL5952" s="6" t="str">
        <f>+_xlfn.IFS(Tabla1[[#This Row],[Veces obj]]&lt;=1,"0-1",Tabla1[[#This Row],[Veces obj]]&lt;=2,"1-2",Tabla1[[#This Row],[Veces obj]]&lt;=3,"2-3",TRUE,"&gt;3")</f>
        <v>0-1</v>
      </c>
      <c r="AM5952" s="60" t="str">
        <f>+_xlfn.IFS(MONTH(Tabla1[[#This Row],[MES]])&lt;=3,"Q1",MONTH(Tabla1[[#This Row],[MES]])&lt;=6,"Q2",MONTH(Tabla1[[#This Row],[MES]])&lt;=9,"Q3",TRUE,"Q4")</f>
        <v>Q2</v>
      </c>
      <c r="AN5952" s="15" t="str">
        <f>+IFERROR(VLOOKUP(Tabla1[[#This Row],[CUENTA]],CTAS[],2,0),"OTROS")</f>
        <v>OTROS</v>
      </c>
      <c r="AP5952" s="15" t="str">
        <f>+IFERROR(VLOOKUP(Tabla1[[#This Row],[EMPLEADO]],IS[],3,0),"OTROS")</f>
        <v>OTROS</v>
      </c>
      <c r="AQ5952" s="15" t="str">
        <f>+IFERROR(VLOOKUP(Tabla1[[#This Row],[EMPLEADO]],IS[[NÓMINA]:[INGENIERO]],2,0),"OTROS")</f>
        <v>OTROS</v>
      </c>
    </row>
    <row r="5953" spans="1:43" x14ac:dyDescent="0.25">
      <c r="A5953" s="28" t="s">
        <v>14528</v>
      </c>
      <c r="B5953" s="29">
        <v>1</v>
      </c>
      <c r="C5953" s="29" t="s">
        <v>16367</v>
      </c>
      <c r="D5953" s="30" t="s">
        <v>38</v>
      </c>
      <c r="E5953" s="31" t="s">
        <v>85</v>
      </c>
      <c r="F5953" s="31" t="s">
        <v>16368</v>
      </c>
      <c r="G5953" s="88" t="s">
        <v>13250</v>
      </c>
      <c r="H5953" s="29" t="s">
        <v>1052</v>
      </c>
      <c r="I5953" s="32" t="s">
        <v>43</v>
      </c>
      <c r="J5953" s="29" t="s">
        <v>8</v>
      </c>
      <c r="K5953" s="33" t="s">
        <v>370</v>
      </c>
      <c r="L5953" s="33" t="s">
        <v>6576</v>
      </c>
      <c r="M5953" s="29" t="s">
        <v>736</v>
      </c>
      <c r="N5953" s="29">
        <v>0</v>
      </c>
      <c r="O5953" s="29" t="s">
        <v>47</v>
      </c>
      <c r="P5953" s="33">
        <v>37</v>
      </c>
      <c r="Q5953" s="33" t="s">
        <v>82</v>
      </c>
      <c r="R5953" s="80" t="s">
        <v>49</v>
      </c>
      <c r="S5953" s="81" t="s">
        <v>50</v>
      </c>
      <c r="T5953" s="81" t="s">
        <v>51</v>
      </c>
      <c r="U5953" s="82" t="s">
        <v>120</v>
      </c>
      <c r="V5953" s="83">
        <v>0.8</v>
      </c>
      <c r="W5953" s="89">
        <v>572.00000000000011</v>
      </c>
      <c r="X5953" s="85">
        <v>1</v>
      </c>
      <c r="Y5953" s="86">
        <v>0</v>
      </c>
      <c r="Z5953" s="82">
        <v>5</v>
      </c>
      <c r="AA5953" s="87">
        <v>0</v>
      </c>
      <c r="AB5953" s="83">
        <v>0</v>
      </c>
      <c r="AC5953" s="89">
        <v>0</v>
      </c>
      <c r="AD5953" s="90">
        <v>43637</v>
      </c>
      <c r="AE5953" s="90">
        <v>43637</v>
      </c>
      <c r="AF5953" s="82">
        <v>0</v>
      </c>
      <c r="AG5953" s="84" t="s">
        <v>53</v>
      </c>
      <c r="AH5953" s="83">
        <v>0</v>
      </c>
      <c r="AI5953" s="89">
        <v>0</v>
      </c>
      <c r="AJ5953" s="89">
        <v>0</v>
      </c>
      <c r="AK5953" s="60" t="str">
        <f>+IF(Tabla1[[#This Row],[REQUEST_TY]]="SR MANTENIMIENTO CORRECTIVO", "EMERGENCIA", "OTROS")</f>
        <v>EMERGENCIA</v>
      </c>
      <c r="AL5953" s="6" t="str">
        <f>+_xlfn.IFS(Tabla1[[#This Row],[Veces obj]]&lt;=1,"0-1",Tabla1[[#This Row],[Veces obj]]&lt;=2,"1-2",Tabla1[[#This Row],[Veces obj]]&lt;=3,"2-3",TRUE,"&gt;3")</f>
        <v>0-1</v>
      </c>
      <c r="AM5953" s="60" t="str">
        <f>+_xlfn.IFS(MONTH(Tabla1[[#This Row],[MES]])&lt;=3,"Q1",MONTH(Tabla1[[#This Row],[MES]])&lt;=6,"Q2",MONTH(Tabla1[[#This Row],[MES]])&lt;=9,"Q3",TRUE,"Q4")</f>
        <v>Q2</v>
      </c>
      <c r="AN5953" s="15" t="str">
        <f>+IFERROR(VLOOKUP(Tabla1[[#This Row],[CUENTA]],CTAS[],2,0),"OTROS")</f>
        <v>OTROS</v>
      </c>
      <c r="AP5953" s="15" t="str">
        <f>+IFERROR(VLOOKUP(Tabla1[[#This Row],[EMPLEADO]],IS[],3,0),"OTROS")</f>
        <v>OTROS</v>
      </c>
      <c r="AQ5953" s="15" t="str">
        <f>+IFERROR(VLOOKUP(Tabla1[[#This Row],[EMPLEADO]],IS[[NÓMINA]:[INGENIERO]],2,0),"OTROS")</f>
        <v>OTROS</v>
      </c>
    </row>
    <row r="5954" spans="1:43" x14ac:dyDescent="0.25">
      <c r="A5954" s="28" t="s">
        <v>14528</v>
      </c>
      <c r="B5954" s="29">
        <v>1</v>
      </c>
      <c r="C5954" s="29" t="s">
        <v>16369</v>
      </c>
      <c r="D5954" s="30" t="s">
        <v>9041</v>
      </c>
      <c r="E5954" s="31" t="s">
        <v>10079</v>
      </c>
      <c r="F5954" s="31" t="s">
        <v>16370</v>
      </c>
      <c r="G5954" s="88" t="s">
        <v>10080</v>
      </c>
      <c r="H5954" s="29" t="s">
        <v>106</v>
      </c>
      <c r="I5954" s="32" t="s">
        <v>43</v>
      </c>
      <c r="J5954" s="29" t="s">
        <v>8</v>
      </c>
      <c r="K5954" s="33" t="s">
        <v>107</v>
      </c>
      <c r="L5954" s="33" t="s">
        <v>108</v>
      </c>
      <c r="M5954" s="29" t="s">
        <v>109</v>
      </c>
      <c r="N5954" s="29">
        <v>0</v>
      </c>
      <c r="O5954" s="29" t="s">
        <v>47</v>
      </c>
      <c r="P5954" s="33" t="s">
        <v>822</v>
      </c>
      <c r="Q5954" s="33" t="s">
        <v>48</v>
      </c>
      <c r="R5954" s="80" t="s">
        <v>10081</v>
      </c>
      <c r="S5954" s="81" t="s">
        <v>110</v>
      </c>
      <c r="T5954" s="81" t="s">
        <v>51</v>
      </c>
      <c r="U5954" s="82" t="s">
        <v>111</v>
      </c>
      <c r="V5954" s="83">
        <v>1</v>
      </c>
      <c r="W5954" s="89">
        <v>2145</v>
      </c>
      <c r="X5954" s="85">
        <v>0</v>
      </c>
      <c r="Y5954" s="86">
        <v>3</v>
      </c>
      <c r="Z5954" s="82">
        <v>3</v>
      </c>
      <c r="AA5954" s="87">
        <v>1</v>
      </c>
      <c r="AB5954" s="83">
        <v>0</v>
      </c>
      <c r="AC5954" s="89">
        <v>0</v>
      </c>
      <c r="AD5954" s="90">
        <v>43637</v>
      </c>
      <c r="AE5954" s="90">
        <v>43637</v>
      </c>
      <c r="AF5954" s="82">
        <v>0</v>
      </c>
      <c r="AG5954" s="84" t="s">
        <v>53</v>
      </c>
      <c r="AH5954" s="83">
        <v>0</v>
      </c>
      <c r="AI5954" s="89">
        <v>0</v>
      </c>
      <c r="AJ5954" s="89">
        <v>0</v>
      </c>
      <c r="AK5954" s="60" t="str">
        <f>+IF(Tabla1[[#This Row],[REQUEST_TY]]="SR MANTENIMIENTO CORRECTIVO", "EMERGENCIA", "OTROS")</f>
        <v>OTROS</v>
      </c>
      <c r="AL5954" s="6" t="str">
        <f>+_xlfn.IFS(Tabla1[[#This Row],[Veces obj]]&lt;=1,"0-1",Tabla1[[#This Row],[Veces obj]]&lt;=2,"1-2",Tabla1[[#This Row],[Veces obj]]&lt;=3,"2-3",TRUE,"&gt;3")</f>
        <v>0-1</v>
      </c>
      <c r="AM5954" s="60" t="str">
        <f>+_xlfn.IFS(MONTH(Tabla1[[#This Row],[MES]])&lt;=3,"Q1",MONTH(Tabla1[[#This Row],[MES]])&lt;=6,"Q2",MONTH(Tabla1[[#This Row],[MES]])&lt;=9,"Q3",TRUE,"Q4")</f>
        <v>Q2</v>
      </c>
      <c r="AN5954" s="15" t="str">
        <f>+IFERROR(VLOOKUP(Tabla1[[#This Row],[CUENTA]],CTAS[],2,0),"OTROS")</f>
        <v>OTROS</v>
      </c>
      <c r="AP5954" s="15" t="str">
        <f>+IFERROR(VLOOKUP(Tabla1[[#This Row],[EMPLEADO]],IS[],3,0),"OTROS")</f>
        <v>OTROS</v>
      </c>
      <c r="AQ5954" s="15" t="str">
        <f>+IFERROR(VLOOKUP(Tabla1[[#This Row],[EMPLEADO]],IS[[NÓMINA]:[INGENIERO]],2,0),"OTROS")</f>
        <v>OTROS</v>
      </c>
    </row>
    <row r="5955" spans="1:43" x14ac:dyDescent="0.25">
      <c r="A5955" s="28" t="s">
        <v>14528</v>
      </c>
      <c r="B5955" s="29">
        <v>1</v>
      </c>
      <c r="C5955" s="29" t="s">
        <v>16371</v>
      </c>
      <c r="D5955" s="30" t="s">
        <v>38</v>
      </c>
      <c r="E5955" s="31" t="s">
        <v>16372</v>
      </c>
      <c r="F5955" s="31" t="s">
        <v>16373</v>
      </c>
      <c r="G5955" s="88" t="s">
        <v>16374</v>
      </c>
      <c r="H5955" s="29" t="s">
        <v>8581</v>
      </c>
      <c r="I5955" s="32" t="s">
        <v>43</v>
      </c>
      <c r="J5955" s="29" t="s">
        <v>8</v>
      </c>
      <c r="K5955" s="33" t="s">
        <v>7220</v>
      </c>
      <c r="L5955" s="33" t="s">
        <v>7221</v>
      </c>
      <c r="M5955" s="29" t="s">
        <v>256</v>
      </c>
      <c r="N5955" s="29">
        <v>0</v>
      </c>
      <c r="O5955" s="29" t="s">
        <v>47</v>
      </c>
      <c r="P5955" s="33">
        <v>753</v>
      </c>
      <c r="Q5955" s="33" t="s">
        <v>48</v>
      </c>
      <c r="R5955" s="80" t="s">
        <v>242</v>
      </c>
      <c r="S5955" s="81" t="s">
        <v>64</v>
      </c>
      <c r="T5955" s="81" t="s">
        <v>51</v>
      </c>
      <c r="U5955" s="82" t="s">
        <v>96</v>
      </c>
      <c r="V5955" s="83">
        <v>1.1000000000000001</v>
      </c>
      <c r="W5955" s="89">
        <v>1501.5000000000002</v>
      </c>
      <c r="X5955" s="85">
        <v>1</v>
      </c>
      <c r="Y5955" s="86">
        <v>4.2699999999999996</v>
      </c>
      <c r="Z5955" s="82">
        <v>5</v>
      </c>
      <c r="AA5955" s="87">
        <v>0.85399999999999987</v>
      </c>
      <c r="AB5955" s="83">
        <v>0</v>
      </c>
      <c r="AC5955" s="89">
        <v>0</v>
      </c>
      <c r="AD5955" s="90">
        <v>43637</v>
      </c>
      <c r="AE5955" s="90">
        <v>43637</v>
      </c>
      <c r="AF5955" s="82">
        <v>0</v>
      </c>
      <c r="AG5955" s="84" t="s">
        <v>53</v>
      </c>
      <c r="AH5955" s="83">
        <v>0</v>
      </c>
      <c r="AI5955" s="89">
        <v>0</v>
      </c>
      <c r="AJ5955" s="89">
        <v>0</v>
      </c>
      <c r="AK5955" s="60" t="str">
        <f>+IF(Tabla1[[#This Row],[REQUEST_TY]]="SR MANTENIMIENTO CORRECTIVO", "EMERGENCIA", "OTROS")</f>
        <v>EMERGENCIA</v>
      </c>
      <c r="AL5955" s="6" t="str">
        <f>+_xlfn.IFS(Tabla1[[#This Row],[Veces obj]]&lt;=1,"0-1",Tabla1[[#This Row],[Veces obj]]&lt;=2,"1-2",Tabla1[[#This Row],[Veces obj]]&lt;=3,"2-3",TRUE,"&gt;3")</f>
        <v>0-1</v>
      </c>
      <c r="AM5955" s="60" t="str">
        <f>+_xlfn.IFS(MONTH(Tabla1[[#This Row],[MES]])&lt;=3,"Q1",MONTH(Tabla1[[#This Row],[MES]])&lt;=6,"Q2",MONTH(Tabla1[[#This Row],[MES]])&lt;=9,"Q3",TRUE,"Q4")</f>
        <v>Q2</v>
      </c>
      <c r="AN5955" s="15" t="str">
        <f>+IFERROR(VLOOKUP(Tabla1[[#This Row],[CUENTA]],CTAS[],2,0),"OTROS")</f>
        <v>OTROS</v>
      </c>
      <c r="AP5955" s="15" t="str">
        <f>+IFERROR(VLOOKUP(Tabla1[[#This Row],[EMPLEADO]],IS[],3,0),"OTROS")</f>
        <v>OTROS</v>
      </c>
      <c r="AQ5955" s="15" t="str">
        <f>+IFERROR(VLOOKUP(Tabla1[[#This Row],[EMPLEADO]],IS[[NÓMINA]:[INGENIERO]],2,0),"OTROS")</f>
        <v>OTROS</v>
      </c>
    </row>
    <row r="5956" spans="1:43" x14ac:dyDescent="0.25">
      <c r="A5956" s="28" t="s">
        <v>14528</v>
      </c>
      <c r="B5956" s="29">
        <v>1</v>
      </c>
      <c r="C5956" s="29" t="s">
        <v>16375</v>
      </c>
      <c r="D5956" s="30" t="s">
        <v>38</v>
      </c>
      <c r="E5956" s="31" t="s">
        <v>76</v>
      </c>
      <c r="F5956" s="31" t="s">
        <v>16376</v>
      </c>
      <c r="G5956" s="88" t="s">
        <v>1148</v>
      </c>
      <c r="H5956" s="29" t="s">
        <v>740</v>
      </c>
      <c r="I5956" s="32" t="s">
        <v>43</v>
      </c>
      <c r="J5956" s="29" t="s">
        <v>8</v>
      </c>
      <c r="K5956" s="33" t="s">
        <v>59</v>
      </c>
      <c r="L5956" s="33" t="s">
        <v>1149</v>
      </c>
      <c r="M5956" s="29" t="s">
        <v>1150</v>
      </c>
      <c r="N5956" s="29">
        <v>0</v>
      </c>
      <c r="O5956" s="29" t="s">
        <v>47</v>
      </c>
      <c r="P5956" s="33">
        <v>18</v>
      </c>
      <c r="Q5956" s="33" t="s">
        <v>62</v>
      </c>
      <c r="R5956" s="80" t="s">
        <v>63</v>
      </c>
      <c r="S5956" s="81" t="s">
        <v>64</v>
      </c>
      <c r="T5956" s="81" t="s">
        <v>51</v>
      </c>
      <c r="U5956" s="82" t="s">
        <v>65</v>
      </c>
      <c r="V5956" s="83">
        <v>0.8</v>
      </c>
      <c r="W5956" s="89">
        <v>1092</v>
      </c>
      <c r="X5956" s="85">
        <v>1</v>
      </c>
      <c r="Y5956" s="86">
        <v>3.3</v>
      </c>
      <c r="Z5956" s="82">
        <v>5</v>
      </c>
      <c r="AA5956" s="87">
        <v>0.65999999999999992</v>
      </c>
      <c r="AB5956" s="83">
        <v>0</v>
      </c>
      <c r="AC5956" s="89">
        <v>0</v>
      </c>
      <c r="AD5956" s="90">
        <v>43637</v>
      </c>
      <c r="AE5956" s="90">
        <v>43637</v>
      </c>
      <c r="AF5956" s="82">
        <v>0</v>
      </c>
      <c r="AG5956" s="84" t="s">
        <v>53</v>
      </c>
      <c r="AH5956" s="83">
        <v>0</v>
      </c>
      <c r="AI5956" s="89">
        <v>0</v>
      </c>
      <c r="AJ5956" s="89">
        <v>0</v>
      </c>
      <c r="AK5956" s="60" t="str">
        <f>+IF(Tabla1[[#This Row],[REQUEST_TY]]="SR MANTENIMIENTO CORRECTIVO", "EMERGENCIA", "OTROS")</f>
        <v>EMERGENCIA</v>
      </c>
      <c r="AL5956" s="6" t="str">
        <f>+_xlfn.IFS(Tabla1[[#This Row],[Veces obj]]&lt;=1,"0-1",Tabla1[[#This Row],[Veces obj]]&lt;=2,"1-2",Tabla1[[#This Row],[Veces obj]]&lt;=3,"2-3",TRUE,"&gt;3")</f>
        <v>0-1</v>
      </c>
      <c r="AM5956" s="60" t="str">
        <f>+_xlfn.IFS(MONTH(Tabla1[[#This Row],[MES]])&lt;=3,"Q1",MONTH(Tabla1[[#This Row],[MES]])&lt;=6,"Q2",MONTH(Tabla1[[#This Row],[MES]])&lt;=9,"Q3",TRUE,"Q4")</f>
        <v>Q2</v>
      </c>
      <c r="AN5956" s="15" t="str">
        <f>+IFERROR(VLOOKUP(Tabla1[[#This Row],[CUENTA]],CTAS[],2,0),"OTROS")</f>
        <v>OTROS</v>
      </c>
      <c r="AP5956" s="15" t="str">
        <f>+IFERROR(VLOOKUP(Tabla1[[#This Row],[EMPLEADO]],IS[],3,0),"OTROS")</f>
        <v>OTROS</v>
      </c>
      <c r="AQ5956" s="15" t="str">
        <f>+IFERROR(VLOOKUP(Tabla1[[#This Row],[EMPLEADO]],IS[[NÓMINA]:[INGENIERO]],2,0),"OTROS")</f>
        <v>OTROS</v>
      </c>
    </row>
    <row r="5957" spans="1:43" x14ac:dyDescent="0.25">
      <c r="A5957" s="28" t="s">
        <v>14528</v>
      </c>
      <c r="B5957" s="29">
        <v>1</v>
      </c>
      <c r="C5957" s="29" t="s">
        <v>16377</v>
      </c>
      <c r="D5957" s="30" t="s">
        <v>38</v>
      </c>
      <c r="E5957" s="31" t="s">
        <v>14172</v>
      </c>
      <c r="F5957" s="31" t="s">
        <v>16378</v>
      </c>
      <c r="G5957" s="88" t="s">
        <v>16379</v>
      </c>
      <c r="H5957" s="29" t="s">
        <v>1063</v>
      </c>
      <c r="I5957" s="32" t="s">
        <v>43</v>
      </c>
      <c r="J5957" s="29" t="s">
        <v>8</v>
      </c>
      <c r="K5957" s="33" t="s">
        <v>385</v>
      </c>
      <c r="L5957" s="33" t="s">
        <v>6613</v>
      </c>
      <c r="M5957" s="29" t="s">
        <v>387</v>
      </c>
      <c r="N5957" s="29">
        <v>0</v>
      </c>
      <c r="O5957" s="29" t="s">
        <v>47</v>
      </c>
      <c r="P5957" s="33">
        <v>505</v>
      </c>
      <c r="Q5957" s="33" t="s">
        <v>48</v>
      </c>
      <c r="R5957" s="80" t="s">
        <v>49</v>
      </c>
      <c r="S5957" s="81" t="s">
        <v>50</v>
      </c>
      <c r="T5957" s="81" t="s">
        <v>51</v>
      </c>
      <c r="U5957" s="82" t="s">
        <v>52</v>
      </c>
      <c r="V5957" s="83">
        <v>1.05</v>
      </c>
      <c r="W5957" s="89">
        <v>750.75000000000011</v>
      </c>
      <c r="X5957" s="85">
        <v>1</v>
      </c>
      <c r="Y5957" s="86">
        <v>1.23</v>
      </c>
      <c r="Z5957" s="82">
        <v>5</v>
      </c>
      <c r="AA5957" s="87">
        <v>0.246</v>
      </c>
      <c r="AB5957" s="83">
        <v>0</v>
      </c>
      <c r="AC5957" s="89">
        <v>0</v>
      </c>
      <c r="AD5957" s="90">
        <v>43637</v>
      </c>
      <c r="AE5957" s="90">
        <v>43637</v>
      </c>
      <c r="AF5957" s="82">
        <v>0</v>
      </c>
      <c r="AG5957" s="84" t="s">
        <v>53</v>
      </c>
      <c r="AH5957" s="83">
        <v>0</v>
      </c>
      <c r="AI5957" s="89">
        <v>0</v>
      </c>
      <c r="AJ5957" s="89">
        <v>0</v>
      </c>
      <c r="AK5957" s="60" t="str">
        <f>+IF(Tabla1[[#This Row],[REQUEST_TY]]="SR MANTENIMIENTO CORRECTIVO", "EMERGENCIA", "OTROS")</f>
        <v>EMERGENCIA</v>
      </c>
      <c r="AL5957" s="6" t="str">
        <f>+_xlfn.IFS(Tabla1[[#This Row],[Veces obj]]&lt;=1,"0-1",Tabla1[[#This Row],[Veces obj]]&lt;=2,"1-2",Tabla1[[#This Row],[Veces obj]]&lt;=3,"2-3",TRUE,"&gt;3")</f>
        <v>0-1</v>
      </c>
      <c r="AM5957" s="60" t="str">
        <f>+_xlfn.IFS(MONTH(Tabla1[[#This Row],[MES]])&lt;=3,"Q1",MONTH(Tabla1[[#This Row],[MES]])&lt;=6,"Q2",MONTH(Tabla1[[#This Row],[MES]])&lt;=9,"Q3",TRUE,"Q4")</f>
        <v>Q2</v>
      </c>
      <c r="AN5957" s="15" t="str">
        <f>+IFERROR(VLOOKUP(Tabla1[[#This Row],[CUENTA]],CTAS[],2,0),"OTROS")</f>
        <v>OTROS</v>
      </c>
      <c r="AP5957" s="15" t="str">
        <f>+IFERROR(VLOOKUP(Tabla1[[#This Row],[EMPLEADO]],IS[],3,0),"OTROS")</f>
        <v>OTROS</v>
      </c>
      <c r="AQ5957" s="15" t="str">
        <f>+IFERROR(VLOOKUP(Tabla1[[#This Row],[EMPLEADO]],IS[[NÓMINA]:[INGENIERO]],2,0),"OTROS")</f>
        <v>OTROS</v>
      </c>
    </row>
    <row r="5958" spans="1:43" x14ac:dyDescent="0.25">
      <c r="A5958" s="28" t="s">
        <v>14528</v>
      </c>
      <c r="B5958" s="29">
        <v>1</v>
      </c>
      <c r="C5958" s="29" t="s">
        <v>16380</v>
      </c>
      <c r="D5958" s="30" t="s">
        <v>3370</v>
      </c>
      <c r="E5958" s="31" t="s">
        <v>39</v>
      </c>
      <c r="F5958" s="31" t="s">
        <v>16381</v>
      </c>
      <c r="G5958" s="88" t="s">
        <v>16382</v>
      </c>
      <c r="H5958" s="29" t="s">
        <v>11609</v>
      </c>
      <c r="I5958" s="32" t="s">
        <v>43</v>
      </c>
      <c r="J5958" s="29" t="s">
        <v>8</v>
      </c>
      <c r="K5958" s="33" t="s">
        <v>7790</v>
      </c>
      <c r="L5958" s="33" t="s">
        <v>16320</v>
      </c>
      <c r="M5958" s="29" t="s">
        <v>556</v>
      </c>
      <c r="N5958" s="29">
        <v>0</v>
      </c>
      <c r="O5958" s="29" t="s">
        <v>47</v>
      </c>
      <c r="P5958" s="33" t="s">
        <v>822</v>
      </c>
      <c r="Q5958" s="33" t="s">
        <v>48</v>
      </c>
      <c r="R5958" s="80" t="s">
        <v>49</v>
      </c>
      <c r="S5958" s="81" t="s">
        <v>50</v>
      </c>
      <c r="T5958" s="81" t="s">
        <v>51</v>
      </c>
      <c r="U5958" s="82" t="s">
        <v>52</v>
      </c>
      <c r="V5958" s="83">
        <v>1</v>
      </c>
      <c r="W5958" s="89">
        <v>1072.5000000000002</v>
      </c>
      <c r="X5958" s="85">
        <v>0</v>
      </c>
      <c r="Y5958" s="86">
        <v>5</v>
      </c>
      <c r="Z5958" s="82">
        <v>5</v>
      </c>
      <c r="AA5958" s="87">
        <v>1</v>
      </c>
      <c r="AB5958" s="83">
        <v>0</v>
      </c>
      <c r="AC5958" s="89">
        <v>0</v>
      </c>
      <c r="AD5958" s="90">
        <v>43635</v>
      </c>
      <c r="AE5958" s="90">
        <v>43637</v>
      </c>
      <c r="AF5958" s="82">
        <v>2</v>
      </c>
      <c r="AG5958" s="84" t="s">
        <v>1680</v>
      </c>
      <c r="AH5958" s="83">
        <v>0</v>
      </c>
      <c r="AI5958" s="89">
        <v>0</v>
      </c>
      <c r="AJ5958" s="89">
        <v>0</v>
      </c>
      <c r="AK5958" s="60" t="str">
        <f>+IF(Tabla1[[#This Row],[REQUEST_TY]]="SR MANTENIMIENTO CORRECTIVO", "EMERGENCIA", "OTROS")</f>
        <v>OTROS</v>
      </c>
      <c r="AL5958" s="6" t="str">
        <f>+_xlfn.IFS(Tabla1[[#This Row],[Veces obj]]&lt;=1,"0-1",Tabla1[[#This Row],[Veces obj]]&lt;=2,"1-2",Tabla1[[#This Row],[Veces obj]]&lt;=3,"2-3",TRUE,"&gt;3")</f>
        <v>0-1</v>
      </c>
      <c r="AM5958" s="60" t="str">
        <f>+_xlfn.IFS(MONTH(Tabla1[[#This Row],[MES]])&lt;=3,"Q1",MONTH(Tabla1[[#This Row],[MES]])&lt;=6,"Q2",MONTH(Tabla1[[#This Row],[MES]])&lt;=9,"Q3",TRUE,"Q4")</f>
        <v>Q2</v>
      </c>
      <c r="AN5958" s="15" t="str">
        <f>+IFERROR(VLOOKUP(Tabla1[[#This Row],[CUENTA]],CTAS[],2,0),"OTROS")</f>
        <v>OTROS</v>
      </c>
      <c r="AP5958" s="15" t="str">
        <f>+IFERROR(VLOOKUP(Tabla1[[#This Row],[EMPLEADO]],IS[],3,0),"OTROS")</f>
        <v>OTROS</v>
      </c>
      <c r="AQ5958" s="15" t="str">
        <f>+IFERROR(VLOOKUP(Tabla1[[#This Row],[EMPLEADO]],IS[[NÓMINA]:[INGENIERO]],2,0),"OTROS")</f>
        <v>OTROS</v>
      </c>
    </row>
    <row r="5959" spans="1:43" x14ac:dyDescent="0.25">
      <c r="A5959" s="28" t="s">
        <v>14528</v>
      </c>
      <c r="B5959" s="29">
        <v>1</v>
      </c>
      <c r="C5959" s="29" t="s">
        <v>16383</v>
      </c>
      <c r="D5959" s="30" t="s">
        <v>3370</v>
      </c>
      <c r="E5959" s="31" t="s">
        <v>39</v>
      </c>
      <c r="F5959" s="31" t="s">
        <v>16384</v>
      </c>
      <c r="G5959" s="88" t="s">
        <v>16385</v>
      </c>
      <c r="H5959" s="29" t="s">
        <v>11609</v>
      </c>
      <c r="I5959" s="32" t="s">
        <v>43</v>
      </c>
      <c r="J5959" s="29" t="s">
        <v>8</v>
      </c>
      <c r="K5959" s="33" t="s">
        <v>7790</v>
      </c>
      <c r="L5959" s="33" t="s">
        <v>16320</v>
      </c>
      <c r="M5959" s="29" t="s">
        <v>556</v>
      </c>
      <c r="N5959" s="29">
        <v>0</v>
      </c>
      <c r="O5959" s="29" t="s">
        <v>47</v>
      </c>
      <c r="P5959" s="33" t="s">
        <v>822</v>
      </c>
      <c r="Q5959" s="33" t="s">
        <v>48</v>
      </c>
      <c r="R5959" s="80" t="s">
        <v>49</v>
      </c>
      <c r="S5959" s="81" t="s">
        <v>50</v>
      </c>
      <c r="T5959" s="81" t="s">
        <v>51</v>
      </c>
      <c r="U5959" s="82" t="s">
        <v>52</v>
      </c>
      <c r="V5959" s="83">
        <v>1</v>
      </c>
      <c r="W5959" s="89">
        <v>1072.5000000000002</v>
      </c>
      <c r="X5959" s="85">
        <v>0</v>
      </c>
      <c r="Y5959" s="86">
        <v>5</v>
      </c>
      <c r="Z5959" s="82">
        <v>5</v>
      </c>
      <c r="AA5959" s="87">
        <v>1</v>
      </c>
      <c r="AB5959" s="83">
        <v>0</v>
      </c>
      <c r="AC5959" s="89">
        <v>0</v>
      </c>
      <c r="AD5959" s="90">
        <v>43636</v>
      </c>
      <c r="AE5959" s="90">
        <v>43637</v>
      </c>
      <c r="AF5959" s="82">
        <v>1</v>
      </c>
      <c r="AG5959" s="84" t="s">
        <v>53</v>
      </c>
      <c r="AH5959" s="83">
        <v>0</v>
      </c>
      <c r="AI5959" s="89">
        <v>0</v>
      </c>
      <c r="AJ5959" s="89">
        <v>0</v>
      </c>
      <c r="AK5959" s="60" t="str">
        <f>+IF(Tabla1[[#This Row],[REQUEST_TY]]="SR MANTENIMIENTO CORRECTIVO", "EMERGENCIA", "OTROS")</f>
        <v>OTROS</v>
      </c>
      <c r="AL5959" s="6" t="str">
        <f>+_xlfn.IFS(Tabla1[[#This Row],[Veces obj]]&lt;=1,"0-1",Tabla1[[#This Row],[Veces obj]]&lt;=2,"1-2",Tabla1[[#This Row],[Veces obj]]&lt;=3,"2-3",TRUE,"&gt;3")</f>
        <v>0-1</v>
      </c>
      <c r="AM5959" s="60" t="str">
        <f>+_xlfn.IFS(MONTH(Tabla1[[#This Row],[MES]])&lt;=3,"Q1",MONTH(Tabla1[[#This Row],[MES]])&lt;=6,"Q2",MONTH(Tabla1[[#This Row],[MES]])&lt;=9,"Q3",TRUE,"Q4")</f>
        <v>Q2</v>
      </c>
      <c r="AN5959" s="15" t="str">
        <f>+IFERROR(VLOOKUP(Tabla1[[#This Row],[CUENTA]],CTAS[],2,0),"OTROS")</f>
        <v>OTROS</v>
      </c>
      <c r="AP5959" s="15" t="str">
        <f>+IFERROR(VLOOKUP(Tabla1[[#This Row],[EMPLEADO]],IS[],3,0),"OTROS")</f>
        <v>OTROS</v>
      </c>
      <c r="AQ5959" s="15" t="str">
        <f>+IFERROR(VLOOKUP(Tabla1[[#This Row],[EMPLEADO]],IS[[NÓMINA]:[INGENIERO]],2,0),"OTROS")</f>
        <v>OTROS</v>
      </c>
    </row>
    <row r="5960" spans="1:43" x14ac:dyDescent="0.25">
      <c r="A5960" s="28" t="s">
        <v>14528</v>
      </c>
      <c r="B5960" s="29">
        <v>1</v>
      </c>
      <c r="C5960" s="29" t="s">
        <v>16386</v>
      </c>
      <c r="D5960" s="30" t="s">
        <v>38</v>
      </c>
      <c r="E5960" s="31" t="s">
        <v>39</v>
      </c>
      <c r="F5960" s="31" t="s">
        <v>16387</v>
      </c>
      <c r="G5960" s="88" t="s">
        <v>1776</v>
      </c>
      <c r="H5960" s="29" t="s">
        <v>1130</v>
      </c>
      <c r="I5960" s="32" t="s">
        <v>43</v>
      </c>
      <c r="J5960" s="29" t="s">
        <v>8</v>
      </c>
      <c r="K5960" s="33" t="s">
        <v>117</v>
      </c>
      <c r="L5960" s="33" t="s">
        <v>1777</v>
      </c>
      <c r="M5960" s="29" t="s">
        <v>1778</v>
      </c>
      <c r="N5960" s="29">
        <v>0</v>
      </c>
      <c r="O5960" s="29" t="s">
        <v>47</v>
      </c>
      <c r="P5960" s="33">
        <v>20</v>
      </c>
      <c r="Q5960" s="33" t="s">
        <v>62</v>
      </c>
      <c r="R5960" s="80" t="s">
        <v>49</v>
      </c>
      <c r="S5960" s="81" t="s">
        <v>50</v>
      </c>
      <c r="T5960" s="81" t="s">
        <v>51</v>
      </c>
      <c r="U5960" s="82" t="s">
        <v>154</v>
      </c>
      <c r="V5960" s="83">
        <v>0.6</v>
      </c>
      <c r="W5960" s="89">
        <v>429.00000000000006</v>
      </c>
      <c r="X5960" s="85">
        <v>1</v>
      </c>
      <c r="Y5960" s="86">
        <v>1.42</v>
      </c>
      <c r="Z5960" s="82">
        <v>5</v>
      </c>
      <c r="AA5960" s="87">
        <v>0.28399999999999997</v>
      </c>
      <c r="AB5960" s="83">
        <v>0</v>
      </c>
      <c r="AC5960" s="89">
        <v>0</v>
      </c>
      <c r="AD5960" s="90">
        <v>43637</v>
      </c>
      <c r="AE5960" s="90">
        <v>43637</v>
      </c>
      <c r="AF5960" s="82">
        <v>0</v>
      </c>
      <c r="AG5960" s="84" t="s">
        <v>53</v>
      </c>
      <c r="AH5960" s="83">
        <v>0</v>
      </c>
      <c r="AI5960" s="89">
        <v>0</v>
      </c>
      <c r="AJ5960" s="89">
        <v>0</v>
      </c>
      <c r="AK5960" s="60" t="str">
        <f>+IF(Tabla1[[#This Row],[REQUEST_TY]]="SR MANTENIMIENTO CORRECTIVO", "EMERGENCIA", "OTROS")</f>
        <v>EMERGENCIA</v>
      </c>
      <c r="AL5960" s="6" t="str">
        <f>+_xlfn.IFS(Tabla1[[#This Row],[Veces obj]]&lt;=1,"0-1",Tabla1[[#This Row],[Veces obj]]&lt;=2,"1-2",Tabla1[[#This Row],[Veces obj]]&lt;=3,"2-3",TRUE,"&gt;3")</f>
        <v>0-1</v>
      </c>
      <c r="AM5960" s="60" t="str">
        <f>+_xlfn.IFS(MONTH(Tabla1[[#This Row],[MES]])&lt;=3,"Q1",MONTH(Tabla1[[#This Row],[MES]])&lt;=6,"Q2",MONTH(Tabla1[[#This Row],[MES]])&lt;=9,"Q3",TRUE,"Q4")</f>
        <v>Q2</v>
      </c>
      <c r="AN5960" s="15" t="str">
        <f>+IFERROR(VLOOKUP(Tabla1[[#This Row],[CUENTA]],CTAS[],2,0),"OTROS")</f>
        <v>OTROS</v>
      </c>
      <c r="AP5960" s="15" t="str">
        <f>+IFERROR(VLOOKUP(Tabla1[[#This Row],[EMPLEADO]],IS[],3,0),"OTROS")</f>
        <v>OTROS</v>
      </c>
      <c r="AQ5960" s="15" t="str">
        <f>+IFERROR(VLOOKUP(Tabla1[[#This Row],[EMPLEADO]],IS[[NÓMINA]:[INGENIERO]],2,0),"OTROS")</f>
        <v>OTROS</v>
      </c>
    </row>
    <row r="5961" spans="1:43" x14ac:dyDescent="0.25">
      <c r="A5961" s="28" t="s">
        <v>14528</v>
      </c>
      <c r="B5961" s="29">
        <v>1</v>
      </c>
      <c r="C5961" s="29" t="s">
        <v>16388</v>
      </c>
      <c r="D5961" s="30" t="s">
        <v>3370</v>
      </c>
      <c r="E5961" s="31" t="s">
        <v>39</v>
      </c>
      <c r="F5961" s="31" t="s">
        <v>16389</v>
      </c>
      <c r="G5961" s="88" t="s">
        <v>16390</v>
      </c>
      <c r="H5961" s="29" t="s">
        <v>11609</v>
      </c>
      <c r="I5961" s="32" t="s">
        <v>43</v>
      </c>
      <c r="J5961" s="29" t="s">
        <v>8</v>
      </c>
      <c r="K5961" s="33" t="s">
        <v>7790</v>
      </c>
      <c r="L5961" s="33" t="s">
        <v>16320</v>
      </c>
      <c r="M5961" s="29" t="s">
        <v>556</v>
      </c>
      <c r="N5961" s="29">
        <v>0</v>
      </c>
      <c r="O5961" s="29" t="s">
        <v>47</v>
      </c>
      <c r="P5961" s="33" t="s">
        <v>822</v>
      </c>
      <c r="Q5961" s="33" t="s">
        <v>48</v>
      </c>
      <c r="R5961" s="80" t="s">
        <v>49</v>
      </c>
      <c r="S5961" s="81" t="s">
        <v>50</v>
      </c>
      <c r="T5961" s="81" t="s">
        <v>51</v>
      </c>
      <c r="U5961" s="82" t="s">
        <v>52</v>
      </c>
      <c r="V5961" s="83">
        <v>1</v>
      </c>
      <c r="W5961" s="89">
        <v>1072.5000000000002</v>
      </c>
      <c r="X5961" s="85">
        <v>0</v>
      </c>
      <c r="Y5961" s="86">
        <v>5</v>
      </c>
      <c r="Z5961" s="82">
        <v>5</v>
      </c>
      <c r="AA5961" s="87">
        <v>1</v>
      </c>
      <c r="AB5961" s="83">
        <v>0</v>
      </c>
      <c r="AC5961" s="89">
        <v>0</v>
      </c>
      <c r="AD5961" s="90">
        <v>43636</v>
      </c>
      <c r="AE5961" s="90">
        <v>43637</v>
      </c>
      <c r="AF5961" s="82">
        <v>1</v>
      </c>
      <c r="AG5961" s="84" t="s">
        <v>53</v>
      </c>
      <c r="AH5961" s="83">
        <v>0</v>
      </c>
      <c r="AI5961" s="89">
        <v>0</v>
      </c>
      <c r="AJ5961" s="89">
        <v>0</v>
      </c>
      <c r="AK5961" s="60" t="str">
        <f>+IF(Tabla1[[#This Row],[REQUEST_TY]]="SR MANTENIMIENTO CORRECTIVO", "EMERGENCIA", "OTROS")</f>
        <v>OTROS</v>
      </c>
      <c r="AL5961" s="6" t="str">
        <f>+_xlfn.IFS(Tabla1[[#This Row],[Veces obj]]&lt;=1,"0-1",Tabla1[[#This Row],[Veces obj]]&lt;=2,"1-2",Tabla1[[#This Row],[Veces obj]]&lt;=3,"2-3",TRUE,"&gt;3")</f>
        <v>0-1</v>
      </c>
      <c r="AM5961" s="60" t="str">
        <f>+_xlfn.IFS(MONTH(Tabla1[[#This Row],[MES]])&lt;=3,"Q1",MONTH(Tabla1[[#This Row],[MES]])&lt;=6,"Q2",MONTH(Tabla1[[#This Row],[MES]])&lt;=9,"Q3",TRUE,"Q4")</f>
        <v>Q2</v>
      </c>
      <c r="AN5961" s="15" t="str">
        <f>+IFERROR(VLOOKUP(Tabla1[[#This Row],[CUENTA]],CTAS[],2,0),"OTROS")</f>
        <v>OTROS</v>
      </c>
      <c r="AP5961" s="15" t="str">
        <f>+IFERROR(VLOOKUP(Tabla1[[#This Row],[EMPLEADO]],IS[],3,0),"OTROS")</f>
        <v>OTROS</v>
      </c>
      <c r="AQ5961" s="15" t="str">
        <f>+IFERROR(VLOOKUP(Tabla1[[#This Row],[EMPLEADO]],IS[[NÓMINA]:[INGENIERO]],2,0),"OTROS")</f>
        <v>OTROS</v>
      </c>
    </row>
    <row r="5962" spans="1:43" x14ac:dyDescent="0.25">
      <c r="A5962" s="28" t="s">
        <v>14528</v>
      </c>
      <c r="B5962" s="29">
        <v>1</v>
      </c>
      <c r="C5962" s="29" t="s">
        <v>16391</v>
      </c>
      <c r="D5962" s="30" t="s">
        <v>3370</v>
      </c>
      <c r="E5962" s="31" t="s">
        <v>39</v>
      </c>
      <c r="F5962" s="31" t="s">
        <v>16392</v>
      </c>
      <c r="G5962" s="88" t="s">
        <v>16393</v>
      </c>
      <c r="H5962" s="29" t="s">
        <v>11609</v>
      </c>
      <c r="I5962" s="32" t="s">
        <v>43</v>
      </c>
      <c r="J5962" s="29" t="s">
        <v>8</v>
      </c>
      <c r="K5962" s="33" t="s">
        <v>7790</v>
      </c>
      <c r="L5962" s="33" t="s">
        <v>16320</v>
      </c>
      <c r="M5962" s="29" t="s">
        <v>556</v>
      </c>
      <c r="N5962" s="29">
        <v>0</v>
      </c>
      <c r="O5962" s="29" t="s">
        <v>47</v>
      </c>
      <c r="P5962" s="33" t="s">
        <v>822</v>
      </c>
      <c r="Q5962" s="33" t="s">
        <v>48</v>
      </c>
      <c r="R5962" s="80" t="s">
        <v>49</v>
      </c>
      <c r="S5962" s="81" t="s">
        <v>50</v>
      </c>
      <c r="T5962" s="81" t="s">
        <v>51</v>
      </c>
      <c r="U5962" s="82" t="s">
        <v>52</v>
      </c>
      <c r="V5962" s="83">
        <v>1</v>
      </c>
      <c r="W5962" s="89">
        <v>1072.5000000000002</v>
      </c>
      <c r="X5962" s="85">
        <v>0</v>
      </c>
      <c r="Y5962" s="86">
        <v>5</v>
      </c>
      <c r="Z5962" s="82">
        <v>5</v>
      </c>
      <c r="AA5962" s="87">
        <v>1</v>
      </c>
      <c r="AB5962" s="83">
        <v>0</v>
      </c>
      <c r="AC5962" s="89">
        <v>0</v>
      </c>
      <c r="AD5962" s="90">
        <v>43636</v>
      </c>
      <c r="AE5962" s="90">
        <v>43637</v>
      </c>
      <c r="AF5962" s="82">
        <v>1</v>
      </c>
      <c r="AG5962" s="84" t="s">
        <v>53</v>
      </c>
      <c r="AH5962" s="83">
        <v>0</v>
      </c>
      <c r="AI5962" s="89">
        <v>0</v>
      </c>
      <c r="AJ5962" s="89">
        <v>0</v>
      </c>
      <c r="AK5962" s="60" t="str">
        <f>+IF(Tabla1[[#This Row],[REQUEST_TY]]="SR MANTENIMIENTO CORRECTIVO", "EMERGENCIA", "OTROS")</f>
        <v>OTROS</v>
      </c>
      <c r="AL5962" s="6" t="str">
        <f>+_xlfn.IFS(Tabla1[[#This Row],[Veces obj]]&lt;=1,"0-1",Tabla1[[#This Row],[Veces obj]]&lt;=2,"1-2",Tabla1[[#This Row],[Veces obj]]&lt;=3,"2-3",TRUE,"&gt;3")</f>
        <v>0-1</v>
      </c>
      <c r="AM5962" s="60" t="str">
        <f>+_xlfn.IFS(MONTH(Tabla1[[#This Row],[MES]])&lt;=3,"Q1",MONTH(Tabla1[[#This Row],[MES]])&lt;=6,"Q2",MONTH(Tabla1[[#This Row],[MES]])&lt;=9,"Q3",TRUE,"Q4")</f>
        <v>Q2</v>
      </c>
      <c r="AN5962" s="15" t="str">
        <f>+IFERROR(VLOOKUP(Tabla1[[#This Row],[CUENTA]],CTAS[],2,0),"OTROS")</f>
        <v>OTROS</v>
      </c>
      <c r="AP5962" s="15" t="str">
        <f>+IFERROR(VLOOKUP(Tabla1[[#This Row],[EMPLEADO]],IS[],3,0),"OTROS")</f>
        <v>OTROS</v>
      </c>
      <c r="AQ5962" s="15" t="str">
        <f>+IFERROR(VLOOKUP(Tabla1[[#This Row],[EMPLEADO]],IS[[NÓMINA]:[INGENIERO]],2,0),"OTROS")</f>
        <v>OTROS</v>
      </c>
    </row>
    <row r="5963" spans="1:43" x14ac:dyDescent="0.25">
      <c r="A5963" s="28" t="s">
        <v>14528</v>
      </c>
      <c r="B5963" s="29">
        <v>1</v>
      </c>
      <c r="C5963" s="29" t="s">
        <v>16394</v>
      </c>
      <c r="D5963" s="30" t="s">
        <v>38</v>
      </c>
      <c r="E5963" s="31" t="s">
        <v>133</v>
      </c>
      <c r="F5963" s="31" t="s">
        <v>16395</v>
      </c>
      <c r="G5963" s="88" t="s">
        <v>1069</v>
      </c>
      <c r="H5963" s="29" t="s">
        <v>679</v>
      </c>
      <c r="I5963" s="32" t="s">
        <v>43</v>
      </c>
      <c r="J5963" s="29" t="s">
        <v>8</v>
      </c>
      <c r="K5963" s="33" t="s">
        <v>59</v>
      </c>
      <c r="L5963" s="33" t="s">
        <v>1070</v>
      </c>
      <c r="M5963" s="29" t="s">
        <v>1071</v>
      </c>
      <c r="N5963" s="29">
        <v>0</v>
      </c>
      <c r="O5963" s="29" t="s">
        <v>47</v>
      </c>
      <c r="P5963" s="33">
        <v>39</v>
      </c>
      <c r="Q5963" s="33" t="s">
        <v>82</v>
      </c>
      <c r="R5963" s="80" t="s">
        <v>138</v>
      </c>
      <c r="S5963" s="81" t="s">
        <v>139</v>
      </c>
      <c r="T5963" s="81" t="s">
        <v>51</v>
      </c>
      <c r="U5963" s="82" t="s">
        <v>140</v>
      </c>
      <c r="V5963" s="83">
        <v>1.1000000000000001</v>
      </c>
      <c r="W5963" s="89">
        <v>1730.3000000000004</v>
      </c>
      <c r="X5963" s="85">
        <v>1</v>
      </c>
      <c r="Y5963" s="86">
        <v>1.53</v>
      </c>
      <c r="Z5963" s="82">
        <v>4</v>
      </c>
      <c r="AA5963" s="87">
        <v>0.38250000000000001</v>
      </c>
      <c r="AB5963" s="83">
        <v>0</v>
      </c>
      <c r="AC5963" s="89">
        <v>0</v>
      </c>
      <c r="AD5963" s="90">
        <v>43637</v>
      </c>
      <c r="AE5963" s="90">
        <v>43637</v>
      </c>
      <c r="AF5963" s="82">
        <v>0</v>
      </c>
      <c r="AG5963" s="84" t="s">
        <v>53</v>
      </c>
      <c r="AH5963" s="83">
        <v>0</v>
      </c>
      <c r="AI5963" s="89">
        <v>0</v>
      </c>
      <c r="AJ5963" s="89">
        <v>0</v>
      </c>
      <c r="AK5963" s="60" t="str">
        <f>+IF(Tabla1[[#This Row],[REQUEST_TY]]="SR MANTENIMIENTO CORRECTIVO", "EMERGENCIA", "OTROS")</f>
        <v>EMERGENCIA</v>
      </c>
      <c r="AL5963" s="6" t="str">
        <f>+_xlfn.IFS(Tabla1[[#This Row],[Veces obj]]&lt;=1,"0-1",Tabla1[[#This Row],[Veces obj]]&lt;=2,"1-2",Tabla1[[#This Row],[Veces obj]]&lt;=3,"2-3",TRUE,"&gt;3")</f>
        <v>0-1</v>
      </c>
      <c r="AM5963" s="60" t="str">
        <f>+_xlfn.IFS(MONTH(Tabla1[[#This Row],[MES]])&lt;=3,"Q1",MONTH(Tabla1[[#This Row],[MES]])&lt;=6,"Q2",MONTH(Tabla1[[#This Row],[MES]])&lt;=9,"Q3",TRUE,"Q4")</f>
        <v>Q2</v>
      </c>
      <c r="AN5963" s="15" t="str">
        <f>+IFERROR(VLOOKUP(Tabla1[[#This Row],[CUENTA]],CTAS[],2,0),"OTROS")</f>
        <v>OTROS</v>
      </c>
      <c r="AP5963" s="15" t="str">
        <f>+IFERROR(VLOOKUP(Tabla1[[#This Row],[EMPLEADO]],IS[],3,0),"OTROS")</f>
        <v>OTROS</v>
      </c>
      <c r="AQ5963" s="15" t="str">
        <f>+IFERROR(VLOOKUP(Tabla1[[#This Row],[EMPLEADO]],IS[[NÓMINA]:[INGENIERO]],2,0),"OTROS")</f>
        <v>OTROS</v>
      </c>
    </row>
    <row r="5964" spans="1:43" x14ac:dyDescent="0.25">
      <c r="A5964" s="28" t="s">
        <v>14528</v>
      </c>
      <c r="B5964" s="29">
        <v>1</v>
      </c>
      <c r="C5964" s="29" t="s">
        <v>16396</v>
      </c>
      <c r="D5964" s="30" t="s">
        <v>38</v>
      </c>
      <c r="E5964" s="31" t="s">
        <v>332</v>
      </c>
      <c r="F5964" s="31" t="s">
        <v>16397</v>
      </c>
      <c r="G5964" s="88" t="s">
        <v>2595</v>
      </c>
      <c r="H5964" s="29" t="s">
        <v>266</v>
      </c>
      <c r="I5964" s="32" t="s">
        <v>43</v>
      </c>
      <c r="J5964" s="29" t="s">
        <v>8</v>
      </c>
      <c r="K5964" s="33" t="s">
        <v>59</v>
      </c>
      <c r="L5964" s="33" t="s">
        <v>1102</v>
      </c>
      <c r="M5964" s="29" t="s">
        <v>73</v>
      </c>
      <c r="N5964" s="29">
        <v>0</v>
      </c>
      <c r="O5964" s="29" t="s">
        <v>47</v>
      </c>
      <c r="P5964" s="33">
        <v>32</v>
      </c>
      <c r="Q5964" s="33" t="s">
        <v>82</v>
      </c>
      <c r="R5964" s="80" t="s">
        <v>317</v>
      </c>
      <c r="S5964" s="81" t="s">
        <v>318</v>
      </c>
      <c r="T5964" s="81" t="s">
        <v>51</v>
      </c>
      <c r="U5964" s="82" t="s">
        <v>140</v>
      </c>
      <c r="V5964" s="83">
        <v>1.1000000000000001</v>
      </c>
      <c r="W5964" s="89">
        <v>1730.3000000000004</v>
      </c>
      <c r="X5964" s="85">
        <v>1</v>
      </c>
      <c r="Y5964" s="86">
        <v>1.48</v>
      </c>
      <c r="Z5964" s="82">
        <v>4</v>
      </c>
      <c r="AA5964" s="87">
        <v>0.37</v>
      </c>
      <c r="AB5964" s="83">
        <v>0</v>
      </c>
      <c r="AC5964" s="89">
        <v>0</v>
      </c>
      <c r="AD5964" s="90">
        <v>43637</v>
      </c>
      <c r="AE5964" s="90">
        <v>43637</v>
      </c>
      <c r="AF5964" s="82">
        <v>0</v>
      </c>
      <c r="AG5964" s="84" t="s">
        <v>53</v>
      </c>
      <c r="AH5964" s="83">
        <v>0</v>
      </c>
      <c r="AI5964" s="89">
        <v>0</v>
      </c>
      <c r="AJ5964" s="89">
        <v>0</v>
      </c>
      <c r="AK5964" s="60" t="str">
        <f>+IF(Tabla1[[#This Row],[REQUEST_TY]]="SR MANTENIMIENTO CORRECTIVO", "EMERGENCIA", "OTROS")</f>
        <v>EMERGENCIA</v>
      </c>
      <c r="AL5964" s="6" t="str">
        <f>+_xlfn.IFS(Tabla1[[#This Row],[Veces obj]]&lt;=1,"0-1",Tabla1[[#This Row],[Veces obj]]&lt;=2,"1-2",Tabla1[[#This Row],[Veces obj]]&lt;=3,"2-3",TRUE,"&gt;3")</f>
        <v>0-1</v>
      </c>
      <c r="AM5964" s="60" t="str">
        <f>+_xlfn.IFS(MONTH(Tabla1[[#This Row],[MES]])&lt;=3,"Q1",MONTH(Tabla1[[#This Row],[MES]])&lt;=6,"Q2",MONTH(Tabla1[[#This Row],[MES]])&lt;=9,"Q3",TRUE,"Q4")</f>
        <v>Q2</v>
      </c>
      <c r="AN5964" s="15" t="str">
        <f>+IFERROR(VLOOKUP(Tabla1[[#This Row],[CUENTA]],CTAS[],2,0),"OTROS")</f>
        <v>OTROS</v>
      </c>
      <c r="AP5964" s="15" t="str">
        <f>+IFERROR(VLOOKUP(Tabla1[[#This Row],[EMPLEADO]],IS[],3,0),"OTROS")</f>
        <v>JUAREZ</v>
      </c>
      <c r="AQ5964" s="15" t="str">
        <f>+IFERROR(VLOOKUP(Tabla1[[#This Row],[EMPLEADO]],IS[[NÓMINA]:[INGENIERO]],2,0),"OTROS")</f>
        <v>CESAR MAR</v>
      </c>
    </row>
    <row r="5965" spans="1:43" x14ac:dyDescent="0.25">
      <c r="A5965" s="28" t="s">
        <v>14528</v>
      </c>
      <c r="B5965" s="29">
        <v>1</v>
      </c>
      <c r="C5965" s="29" t="s">
        <v>16398</v>
      </c>
      <c r="D5965" s="30" t="s">
        <v>38</v>
      </c>
      <c r="E5965" s="31" t="s">
        <v>320</v>
      </c>
      <c r="F5965" s="31" t="s">
        <v>16399</v>
      </c>
      <c r="G5965" s="88" t="s">
        <v>16400</v>
      </c>
      <c r="H5965" s="29" t="s">
        <v>8227</v>
      </c>
      <c r="I5965" s="32" t="s">
        <v>43</v>
      </c>
      <c r="J5965" s="29" t="s">
        <v>8</v>
      </c>
      <c r="K5965" s="33" t="s">
        <v>528</v>
      </c>
      <c r="L5965" s="33" t="s">
        <v>8228</v>
      </c>
      <c r="M5965" s="29" t="s">
        <v>8229</v>
      </c>
      <c r="N5965" s="29">
        <v>1</v>
      </c>
      <c r="O5965" s="29" t="s">
        <v>47</v>
      </c>
      <c r="P5965" s="33">
        <v>270</v>
      </c>
      <c r="Q5965" s="33" t="s">
        <v>48</v>
      </c>
      <c r="R5965" s="80" t="s">
        <v>49</v>
      </c>
      <c r="S5965" s="81" t="s">
        <v>50</v>
      </c>
      <c r="T5965" s="81" t="s">
        <v>51</v>
      </c>
      <c r="U5965" s="82" t="s">
        <v>52</v>
      </c>
      <c r="V5965" s="83">
        <v>1.05</v>
      </c>
      <c r="W5965" s="89">
        <v>0</v>
      </c>
      <c r="X5965" s="85">
        <v>1</v>
      </c>
      <c r="Y5965" s="86">
        <v>0.73</v>
      </c>
      <c r="Z5965" s="82">
        <v>5</v>
      </c>
      <c r="AA5965" s="87">
        <v>0.14599999999999999</v>
      </c>
      <c r="AB5965" s="83">
        <v>0</v>
      </c>
      <c r="AC5965" s="89">
        <v>0</v>
      </c>
      <c r="AD5965" s="90">
        <v>43637</v>
      </c>
      <c r="AE5965" s="90">
        <v>43637</v>
      </c>
      <c r="AF5965" s="82">
        <v>0</v>
      </c>
      <c r="AG5965" s="84" t="s">
        <v>53</v>
      </c>
      <c r="AH5965" s="83">
        <v>0</v>
      </c>
      <c r="AI5965" s="89">
        <v>0</v>
      </c>
      <c r="AJ5965" s="89">
        <v>0</v>
      </c>
      <c r="AK5965" s="60" t="str">
        <f>+IF(Tabla1[[#This Row],[REQUEST_TY]]="SR MANTENIMIENTO CORRECTIVO", "EMERGENCIA", "OTROS")</f>
        <v>EMERGENCIA</v>
      </c>
      <c r="AL5965" s="6" t="str">
        <f>+_xlfn.IFS(Tabla1[[#This Row],[Veces obj]]&lt;=1,"0-1",Tabla1[[#This Row],[Veces obj]]&lt;=2,"1-2",Tabla1[[#This Row],[Veces obj]]&lt;=3,"2-3",TRUE,"&gt;3")</f>
        <v>0-1</v>
      </c>
      <c r="AM5965" s="60" t="str">
        <f>+_xlfn.IFS(MONTH(Tabla1[[#This Row],[MES]])&lt;=3,"Q1",MONTH(Tabla1[[#This Row],[MES]])&lt;=6,"Q2",MONTH(Tabla1[[#This Row],[MES]])&lt;=9,"Q3",TRUE,"Q4")</f>
        <v>Q2</v>
      </c>
      <c r="AN5965" s="15" t="str">
        <f>+IFERROR(VLOOKUP(Tabla1[[#This Row],[CUENTA]],CTAS[],2,0),"OTROS")</f>
        <v>OTROS</v>
      </c>
      <c r="AP5965" s="15" t="str">
        <f>+IFERROR(VLOOKUP(Tabla1[[#This Row],[EMPLEADO]],IS[],3,0),"OTROS")</f>
        <v>OTROS</v>
      </c>
      <c r="AQ5965" s="15" t="str">
        <f>+IFERROR(VLOOKUP(Tabla1[[#This Row],[EMPLEADO]],IS[[NÓMINA]:[INGENIERO]],2,0),"OTROS")</f>
        <v>OTROS</v>
      </c>
    </row>
    <row r="5966" spans="1:43" x14ac:dyDescent="0.25">
      <c r="A5966" s="28" t="s">
        <v>14528</v>
      </c>
      <c r="B5966" s="29">
        <v>1</v>
      </c>
      <c r="C5966" s="29" t="s">
        <v>16401</v>
      </c>
      <c r="D5966" s="30" t="s">
        <v>38</v>
      </c>
      <c r="E5966" s="31" t="s">
        <v>39</v>
      </c>
      <c r="F5966" s="31" t="s">
        <v>16402</v>
      </c>
      <c r="G5966" s="88" t="s">
        <v>12889</v>
      </c>
      <c r="H5966" s="29" t="s">
        <v>42</v>
      </c>
      <c r="I5966" s="32" t="s">
        <v>43</v>
      </c>
      <c r="J5966" s="29" t="s">
        <v>8</v>
      </c>
      <c r="K5966" s="33" t="s">
        <v>798</v>
      </c>
      <c r="L5966" s="33" t="s">
        <v>3147</v>
      </c>
      <c r="M5966" s="29" t="s">
        <v>794</v>
      </c>
      <c r="N5966" s="29">
        <v>0</v>
      </c>
      <c r="O5966" s="29" t="s">
        <v>47</v>
      </c>
      <c r="P5966" s="33">
        <v>42</v>
      </c>
      <c r="Q5966" s="33" t="s">
        <v>82</v>
      </c>
      <c r="R5966" s="80" t="s">
        <v>49</v>
      </c>
      <c r="S5966" s="81" t="s">
        <v>50</v>
      </c>
      <c r="T5966" s="81" t="s">
        <v>51</v>
      </c>
      <c r="U5966" s="82" t="s">
        <v>120</v>
      </c>
      <c r="V5966" s="83">
        <v>0.8</v>
      </c>
      <c r="W5966" s="89">
        <v>572.00000000000011</v>
      </c>
      <c r="X5966" s="85">
        <v>1</v>
      </c>
      <c r="Y5966" s="86">
        <v>1.68</v>
      </c>
      <c r="Z5966" s="82">
        <v>5</v>
      </c>
      <c r="AA5966" s="87">
        <v>0.33599999999999997</v>
      </c>
      <c r="AB5966" s="83">
        <v>0</v>
      </c>
      <c r="AC5966" s="89">
        <v>0</v>
      </c>
      <c r="AD5966" s="90">
        <v>43637</v>
      </c>
      <c r="AE5966" s="90">
        <v>43637</v>
      </c>
      <c r="AF5966" s="82">
        <v>0</v>
      </c>
      <c r="AG5966" s="84" t="s">
        <v>53</v>
      </c>
      <c r="AH5966" s="83">
        <v>0</v>
      </c>
      <c r="AI5966" s="89">
        <v>0</v>
      </c>
      <c r="AJ5966" s="89">
        <v>0</v>
      </c>
      <c r="AK5966" s="60" t="str">
        <f>+IF(Tabla1[[#This Row],[REQUEST_TY]]="SR MANTENIMIENTO CORRECTIVO", "EMERGENCIA", "OTROS")</f>
        <v>EMERGENCIA</v>
      </c>
      <c r="AL5966" s="6" t="str">
        <f>+_xlfn.IFS(Tabla1[[#This Row],[Veces obj]]&lt;=1,"0-1",Tabla1[[#This Row],[Veces obj]]&lt;=2,"1-2",Tabla1[[#This Row],[Veces obj]]&lt;=3,"2-3",TRUE,"&gt;3")</f>
        <v>0-1</v>
      </c>
      <c r="AM5966" s="60" t="str">
        <f>+_xlfn.IFS(MONTH(Tabla1[[#This Row],[MES]])&lt;=3,"Q1",MONTH(Tabla1[[#This Row],[MES]])&lt;=6,"Q2",MONTH(Tabla1[[#This Row],[MES]])&lt;=9,"Q3",TRUE,"Q4")</f>
        <v>Q2</v>
      </c>
      <c r="AN5966" s="15" t="str">
        <f>+IFERROR(VLOOKUP(Tabla1[[#This Row],[CUENTA]],CTAS[],2,0),"OTROS")</f>
        <v>OTROS</v>
      </c>
      <c r="AP5966" s="15" t="str">
        <f>+IFERROR(VLOOKUP(Tabla1[[#This Row],[EMPLEADO]],IS[],3,0),"OTROS")</f>
        <v>OTROS</v>
      </c>
      <c r="AQ5966" s="15" t="str">
        <f>+IFERROR(VLOOKUP(Tabla1[[#This Row],[EMPLEADO]],IS[[NÓMINA]:[INGENIERO]],2,0),"OTROS")</f>
        <v>OTROS</v>
      </c>
    </row>
    <row r="5967" spans="1:43" x14ac:dyDescent="0.25">
      <c r="A5967" s="28" t="s">
        <v>14528</v>
      </c>
      <c r="B5967" s="29">
        <v>1</v>
      </c>
      <c r="C5967" s="29" t="s">
        <v>16403</v>
      </c>
      <c r="D5967" s="30" t="s">
        <v>38</v>
      </c>
      <c r="E5967" s="31" t="s">
        <v>275</v>
      </c>
      <c r="F5967" s="31" t="s">
        <v>16404</v>
      </c>
      <c r="G5967" s="88" t="s">
        <v>16405</v>
      </c>
      <c r="H5967" s="29" t="s">
        <v>253</v>
      </c>
      <c r="I5967" s="32" t="s">
        <v>43</v>
      </c>
      <c r="J5967" s="29" t="s">
        <v>8</v>
      </c>
      <c r="K5967" s="33" t="s">
        <v>199</v>
      </c>
      <c r="L5967" s="33" t="s">
        <v>16406</v>
      </c>
      <c r="M5967" s="29" t="s">
        <v>358</v>
      </c>
      <c r="N5967" s="29">
        <v>0</v>
      </c>
      <c r="O5967" s="29" t="s">
        <v>47</v>
      </c>
      <c r="P5967" s="33">
        <v>2756</v>
      </c>
      <c r="Q5967" s="33" t="s">
        <v>48</v>
      </c>
      <c r="R5967" s="80" t="s">
        <v>95</v>
      </c>
      <c r="S5967" s="81" t="s">
        <v>64</v>
      </c>
      <c r="T5967" s="81" t="s">
        <v>51</v>
      </c>
      <c r="U5967" s="82" t="s">
        <v>96</v>
      </c>
      <c r="V5967" s="83">
        <v>1.1000000000000001</v>
      </c>
      <c r="W5967" s="89">
        <v>1501.5000000000002</v>
      </c>
      <c r="X5967" s="85">
        <v>1</v>
      </c>
      <c r="Y5967" s="86">
        <v>2.58</v>
      </c>
      <c r="Z5967" s="82">
        <v>5</v>
      </c>
      <c r="AA5967" s="87">
        <v>0.51600000000000001</v>
      </c>
      <c r="AB5967" s="83">
        <v>0</v>
      </c>
      <c r="AC5967" s="89">
        <v>0</v>
      </c>
      <c r="AD5967" s="90">
        <v>43637</v>
      </c>
      <c r="AE5967" s="90">
        <v>43637</v>
      </c>
      <c r="AF5967" s="82">
        <v>0</v>
      </c>
      <c r="AG5967" s="84" t="s">
        <v>53</v>
      </c>
      <c r="AH5967" s="83">
        <v>0</v>
      </c>
      <c r="AI5967" s="89">
        <v>0</v>
      </c>
      <c r="AJ5967" s="89">
        <v>0</v>
      </c>
      <c r="AK5967" s="60" t="str">
        <f>+IF(Tabla1[[#This Row],[REQUEST_TY]]="SR MANTENIMIENTO CORRECTIVO", "EMERGENCIA", "OTROS")</f>
        <v>EMERGENCIA</v>
      </c>
      <c r="AL5967" s="6" t="str">
        <f>+_xlfn.IFS(Tabla1[[#This Row],[Veces obj]]&lt;=1,"0-1",Tabla1[[#This Row],[Veces obj]]&lt;=2,"1-2",Tabla1[[#This Row],[Veces obj]]&lt;=3,"2-3",TRUE,"&gt;3")</f>
        <v>0-1</v>
      </c>
      <c r="AM5967" s="60" t="str">
        <f>+_xlfn.IFS(MONTH(Tabla1[[#This Row],[MES]])&lt;=3,"Q1",MONTH(Tabla1[[#This Row],[MES]])&lt;=6,"Q2",MONTH(Tabla1[[#This Row],[MES]])&lt;=9,"Q3",TRUE,"Q4")</f>
        <v>Q2</v>
      </c>
      <c r="AN5967" s="15" t="str">
        <f>+IFERROR(VLOOKUP(Tabla1[[#This Row],[CUENTA]],CTAS[],2,0),"OTROS")</f>
        <v>OTROS</v>
      </c>
      <c r="AP5967" s="15" t="str">
        <f>+IFERROR(VLOOKUP(Tabla1[[#This Row],[EMPLEADO]],IS[],3,0),"OTROS")</f>
        <v>OTROS</v>
      </c>
      <c r="AQ5967" s="15" t="str">
        <f>+IFERROR(VLOOKUP(Tabla1[[#This Row],[EMPLEADO]],IS[[NÓMINA]:[INGENIERO]],2,0),"OTROS")</f>
        <v>OTROS</v>
      </c>
    </row>
    <row r="5968" spans="1:43" x14ac:dyDescent="0.25">
      <c r="A5968" s="28" t="s">
        <v>14528</v>
      </c>
      <c r="B5968" s="29">
        <v>1</v>
      </c>
      <c r="C5968" s="29" t="s">
        <v>16407</v>
      </c>
      <c r="D5968" s="30" t="s">
        <v>3346</v>
      </c>
      <c r="E5968" s="31" t="s">
        <v>133</v>
      </c>
      <c r="F5968" s="31" t="s">
        <v>16408</v>
      </c>
      <c r="G5968" s="88" t="s">
        <v>2958</v>
      </c>
      <c r="H5968" s="29" t="s">
        <v>136</v>
      </c>
      <c r="I5968" s="32" t="s">
        <v>43</v>
      </c>
      <c r="J5968" s="29" t="s">
        <v>8</v>
      </c>
      <c r="K5968" s="33" t="s">
        <v>59</v>
      </c>
      <c r="L5968" s="33" t="s">
        <v>3306</v>
      </c>
      <c r="M5968" s="29" t="s">
        <v>736</v>
      </c>
      <c r="N5968" s="29">
        <v>0</v>
      </c>
      <c r="O5968" s="29" t="s">
        <v>47</v>
      </c>
      <c r="P5968" s="33" t="s">
        <v>822</v>
      </c>
      <c r="Q5968" s="33" t="s">
        <v>48</v>
      </c>
      <c r="R5968" s="80" t="s">
        <v>138</v>
      </c>
      <c r="S5968" s="81" t="s">
        <v>139</v>
      </c>
      <c r="T5968" s="81" t="s">
        <v>51</v>
      </c>
      <c r="U5968" s="82" t="s">
        <v>353</v>
      </c>
      <c r="V5968" s="83">
        <v>1</v>
      </c>
      <c r="W5968" s="89">
        <v>1573.0000000000002</v>
      </c>
      <c r="X5968" s="85">
        <v>0</v>
      </c>
      <c r="Y5968" s="86">
        <v>4</v>
      </c>
      <c r="Z5968" s="82">
        <v>4</v>
      </c>
      <c r="AA5968" s="87">
        <v>1</v>
      </c>
      <c r="AB5968" s="83">
        <v>0</v>
      </c>
      <c r="AC5968" s="89">
        <v>0</v>
      </c>
      <c r="AD5968" s="90">
        <v>43637</v>
      </c>
      <c r="AE5968" s="90">
        <v>43637</v>
      </c>
      <c r="AF5968" s="82">
        <v>0</v>
      </c>
      <c r="AG5968" s="84" t="s">
        <v>53</v>
      </c>
      <c r="AH5968" s="83">
        <v>0</v>
      </c>
      <c r="AI5968" s="89">
        <v>0</v>
      </c>
      <c r="AJ5968" s="89">
        <v>0</v>
      </c>
      <c r="AK5968" s="60" t="str">
        <f>+IF(Tabla1[[#This Row],[REQUEST_TY]]="SR MANTENIMIENTO CORRECTIVO", "EMERGENCIA", "OTROS")</f>
        <v>OTROS</v>
      </c>
      <c r="AL5968" s="6" t="str">
        <f>+_xlfn.IFS(Tabla1[[#This Row],[Veces obj]]&lt;=1,"0-1",Tabla1[[#This Row],[Veces obj]]&lt;=2,"1-2",Tabla1[[#This Row],[Veces obj]]&lt;=3,"2-3",TRUE,"&gt;3")</f>
        <v>0-1</v>
      </c>
      <c r="AM5968" s="60" t="str">
        <f>+_xlfn.IFS(MONTH(Tabla1[[#This Row],[MES]])&lt;=3,"Q1",MONTH(Tabla1[[#This Row],[MES]])&lt;=6,"Q2",MONTH(Tabla1[[#This Row],[MES]])&lt;=9,"Q3",TRUE,"Q4")</f>
        <v>Q2</v>
      </c>
      <c r="AN5968" s="15" t="str">
        <f>+IFERROR(VLOOKUP(Tabla1[[#This Row],[CUENTA]],CTAS[],2,0),"OTROS")</f>
        <v>OTROS</v>
      </c>
      <c r="AP5968" s="15" t="str">
        <f>+IFERROR(VLOOKUP(Tabla1[[#This Row],[EMPLEADO]],IS[],3,0),"OTROS")</f>
        <v>OTROS</v>
      </c>
      <c r="AQ5968" s="15" t="str">
        <f>+IFERROR(VLOOKUP(Tabla1[[#This Row],[EMPLEADO]],IS[[NÓMINA]:[INGENIERO]],2,0),"OTROS")</f>
        <v>OTROS</v>
      </c>
    </row>
    <row r="5969" spans="1:43" x14ac:dyDescent="0.25">
      <c r="A5969" s="28" t="s">
        <v>14528</v>
      </c>
      <c r="B5969" s="29">
        <v>1</v>
      </c>
      <c r="C5969" s="29" t="s">
        <v>16409</v>
      </c>
      <c r="D5969" s="30" t="s">
        <v>38</v>
      </c>
      <c r="E5969" s="31" t="s">
        <v>426</v>
      </c>
      <c r="F5969" s="31" t="s">
        <v>16410</v>
      </c>
      <c r="G5969" s="88" t="s">
        <v>16411</v>
      </c>
      <c r="H5969" s="29" t="s">
        <v>453</v>
      </c>
      <c r="I5969" s="32" t="s">
        <v>43</v>
      </c>
      <c r="J5969" s="29" t="s">
        <v>8</v>
      </c>
      <c r="K5969" s="33" t="s">
        <v>1296</v>
      </c>
      <c r="L5969" s="33" t="s">
        <v>5608</v>
      </c>
      <c r="M5969" s="29" t="s">
        <v>1198</v>
      </c>
      <c r="N5969" s="29">
        <v>0</v>
      </c>
      <c r="O5969" s="29" t="s">
        <v>47</v>
      </c>
      <c r="P5969" s="33">
        <v>210</v>
      </c>
      <c r="Q5969" s="33" t="s">
        <v>48</v>
      </c>
      <c r="R5969" s="80" t="s">
        <v>235</v>
      </c>
      <c r="S5969" s="81" t="s">
        <v>50</v>
      </c>
      <c r="T5969" s="81" t="s">
        <v>51</v>
      </c>
      <c r="U5969" s="82" t="s">
        <v>52</v>
      </c>
      <c r="V5969" s="83">
        <v>1.05</v>
      </c>
      <c r="W5969" s="89">
        <v>750.75000000000011</v>
      </c>
      <c r="X5969" s="85">
        <v>1</v>
      </c>
      <c r="Y5969" s="86">
        <v>1.5</v>
      </c>
      <c r="Z5969" s="82">
        <v>5</v>
      </c>
      <c r="AA5969" s="87">
        <v>0.3</v>
      </c>
      <c r="AB5969" s="83">
        <v>0</v>
      </c>
      <c r="AC5969" s="89">
        <v>0</v>
      </c>
      <c r="AD5969" s="90">
        <v>43637</v>
      </c>
      <c r="AE5969" s="90">
        <v>43637</v>
      </c>
      <c r="AF5969" s="82">
        <v>0</v>
      </c>
      <c r="AG5969" s="84" t="s">
        <v>53</v>
      </c>
      <c r="AH5969" s="83">
        <v>0</v>
      </c>
      <c r="AI5969" s="89">
        <v>0</v>
      </c>
      <c r="AJ5969" s="89">
        <v>0</v>
      </c>
      <c r="AK5969" s="60" t="str">
        <f>+IF(Tabla1[[#This Row],[REQUEST_TY]]="SR MANTENIMIENTO CORRECTIVO", "EMERGENCIA", "OTROS")</f>
        <v>EMERGENCIA</v>
      </c>
      <c r="AL5969" s="6" t="str">
        <f>+_xlfn.IFS(Tabla1[[#This Row],[Veces obj]]&lt;=1,"0-1",Tabla1[[#This Row],[Veces obj]]&lt;=2,"1-2",Tabla1[[#This Row],[Veces obj]]&lt;=3,"2-3",TRUE,"&gt;3")</f>
        <v>0-1</v>
      </c>
      <c r="AM5969" s="60" t="str">
        <f>+_xlfn.IFS(MONTH(Tabla1[[#This Row],[MES]])&lt;=3,"Q1",MONTH(Tabla1[[#This Row],[MES]])&lt;=6,"Q2",MONTH(Tabla1[[#This Row],[MES]])&lt;=9,"Q3",TRUE,"Q4")</f>
        <v>Q2</v>
      </c>
      <c r="AN5969" s="15" t="str">
        <f>+IFERROR(VLOOKUP(Tabla1[[#This Row],[CUENTA]],CTAS[],2,0),"OTROS")</f>
        <v>OTROS</v>
      </c>
      <c r="AP5969" s="15" t="str">
        <f>+IFERROR(VLOOKUP(Tabla1[[#This Row],[EMPLEADO]],IS[],3,0),"OTROS")</f>
        <v>OTROS</v>
      </c>
      <c r="AQ5969" s="15" t="str">
        <f>+IFERROR(VLOOKUP(Tabla1[[#This Row],[EMPLEADO]],IS[[NÓMINA]:[INGENIERO]],2,0),"OTROS")</f>
        <v>OTROS</v>
      </c>
    </row>
    <row r="5970" spans="1:43" x14ac:dyDescent="0.25">
      <c r="A5970" s="28" t="s">
        <v>14528</v>
      </c>
      <c r="B5970" s="29">
        <v>1</v>
      </c>
      <c r="C5970" s="29" t="s">
        <v>16412</v>
      </c>
      <c r="D5970" s="30" t="s">
        <v>38</v>
      </c>
      <c r="E5970" s="31" t="s">
        <v>2075</v>
      </c>
      <c r="F5970" s="31" t="s">
        <v>16413</v>
      </c>
      <c r="G5970" s="88" t="s">
        <v>6553</v>
      </c>
      <c r="H5970" s="29" t="s">
        <v>740</v>
      </c>
      <c r="I5970" s="32" t="s">
        <v>43</v>
      </c>
      <c r="J5970" s="29" t="s">
        <v>8</v>
      </c>
      <c r="K5970" s="33" t="s">
        <v>1480</v>
      </c>
      <c r="L5970" s="33" t="s">
        <v>1481</v>
      </c>
      <c r="M5970" s="29" t="s">
        <v>1482</v>
      </c>
      <c r="N5970" s="29">
        <v>0</v>
      </c>
      <c r="O5970" s="29" t="s">
        <v>47</v>
      </c>
      <c r="P5970" s="33">
        <v>195</v>
      </c>
      <c r="Q5970" s="33" t="s">
        <v>48</v>
      </c>
      <c r="R5970" s="80" t="s">
        <v>153</v>
      </c>
      <c r="S5970" s="81" t="s">
        <v>50</v>
      </c>
      <c r="T5970" s="81" t="s">
        <v>51</v>
      </c>
      <c r="U5970" s="82" t="s">
        <v>52</v>
      </c>
      <c r="V5970" s="83">
        <v>1.05</v>
      </c>
      <c r="W5970" s="89">
        <v>750.75000000000011</v>
      </c>
      <c r="X5970" s="85">
        <v>1</v>
      </c>
      <c r="Y5970" s="86">
        <v>0.65</v>
      </c>
      <c r="Z5970" s="82">
        <v>5</v>
      </c>
      <c r="AA5970" s="87">
        <v>0.13</v>
      </c>
      <c r="AB5970" s="83">
        <v>0</v>
      </c>
      <c r="AC5970" s="89">
        <v>0</v>
      </c>
      <c r="AD5970" s="90">
        <v>43637</v>
      </c>
      <c r="AE5970" s="90">
        <v>43637</v>
      </c>
      <c r="AF5970" s="82">
        <v>0</v>
      </c>
      <c r="AG5970" s="84" t="s">
        <v>53</v>
      </c>
      <c r="AH5970" s="83">
        <v>0</v>
      </c>
      <c r="AI5970" s="89">
        <v>0</v>
      </c>
      <c r="AJ5970" s="89">
        <v>0</v>
      </c>
      <c r="AK5970" s="60" t="str">
        <f>+IF(Tabla1[[#This Row],[REQUEST_TY]]="SR MANTENIMIENTO CORRECTIVO", "EMERGENCIA", "OTROS")</f>
        <v>EMERGENCIA</v>
      </c>
      <c r="AL5970" s="6" t="str">
        <f>+_xlfn.IFS(Tabla1[[#This Row],[Veces obj]]&lt;=1,"0-1",Tabla1[[#This Row],[Veces obj]]&lt;=2,"1-2",Tabla1[[#This Row],[Veces obj]]&lt;=3,"2-3",TRUE,"&gt;3")</f>
        <v>0-1</v>
      </c>
      <c r="AM5970" s="60" t="str">
        <f>+_xlfn.IFS(MONTH(Tabla1[[#This Row],[MES]])&lt;=3,"Q1",MONTH(Tabla1[[#This Row],[MES]])&lt;=6,"Q2",MONTH(Tabla1[[#This Row],[MES]])&lt;=9,"Q3",TRUE,"Q4")</f>
        <v>Q2</v>
      </c>
      <c r="AN5970" s="15" t="str">
        <f>+IFERROR(VLOOKUP(Tabla1[[#This Row],[CUENTA]],CTAS[],2,0),"OTROS")</f>
        <v>OTROS</v>
      </c>
      <c r="AP5970" s="15" t="str">
        <f>+IFERROR(VLOOKUP(Tabla1[[#This Row],[EMPLEADO]],IS[],3,0),"OTROS")</f>
        <v>OTROS</v>
      </c>
      <c r="AQ5970" s="15" t="str">
        <f>+IFERROR(VLOOKUP(Tabla1[[#This Row],[EMPLEADO]],IS[[NÓMINA]:[INGENIERO]],2,0),"OTROS")</f>
        <v>OTROS</v>
      </c>
    </row>
    <row r="5971" spans="1:43" x14ac:dyDescent="0.25">
      <c r="A5971" s="28" t="s">
        <v>14528</v>
      </c>
      <c r="B5971" s="29">
        <v>1</v>
      </c>
      <c r="C5971" s="29" t="s">
        <v>16414</v>
      </c>
      <c r="D5971" s="30" t="s">
        <v>38</v>
      </c>
      <c r="E5971" s="31" t="s">
        <v>226</v>
      </c>
      <c r="F5971" s="31" t="s">
        <v>16415</v>
      </c>
      <c r="G5971" s="88" t="s">
        <v>12352</v>
      </c>
      <c r="H5971" s="29" t="s">
        <v>568</v>
      </c>
      <c r="I5971" s="32" t="s">
        <v>43</v>
      </c>
      <c r="J5971" s="29" t="s">
        <v>8</v>
      </c>
      <c r="K5971" s="33" t="s">
        <v>71</v>
      </c>
      <c r="L5971" s="33" t="s">
        <v>569</v>
      </c>
      <c r="M5971" s="29" t="s">
        <v>570</v>
      </c>
      <c r="N5971" s="29">
        <v>0</v>
      </c>
      <c r="O5971" s="29" t="s">
        <v>47</v>
      </c>
      <c r="P5971" s="33">
        <v>49</v>
      </c>
      <c r="Q5971" s="33" t="s">
        <v>82</v>
      </c>
      <c r="R5971" s="80" t="s">
        <v>153</v>
      </c>
      <c r="S5971" s="81" t="s">
        <v>50</v>
      </c>
      <c r="T5971" s="81" t="s">
        <v>51</v>
      </c>
      <c r="U5971" s="82" t="s">
        <v>120</v>
      </c>
      <c r="V5971" s="83">
        <v>0.8</v>
      </c>
      <c r="W5971" s="89">
        <v>572.00000000000011</v>
      </c>
      <c r="X5971" s="85">
        <v>1</v>
      </c>
      <c r="Y5971" s="86">
        <v>1.1299999999999999</v>
      </c>
      <c r="Z5971" s="82">
        <v>5</v>
      </c>
      <c r="AA5971" s="87">
        <v>0.22599999999999998</v>
      </c>
      <c r="AB5971" s="83">
        <v>0</v>
      </c>
      <c r="AC5971" s="89">
        <v>0</v>
      </c>
      <c r="AD5971" s="90">
        <v>43637</v>
      </c>
      <c r="AE5971" s="90">
        <v>43637</v>
      </c>
      <c r="AF5971" s="82">
        <v>0</v>
      </c>
      <c r="AG5971" s="84" t="s">
        <v>53</v>
      </c>
      <c r="AH5971" s="83">
        <v>0</v>
      </c>
      <c r="AI5971" s="89">
        <v>0</v>
      </c>
      <c r="AJ5971" s="89">
        <v>0</v>
      </c>
      <c r="AK5971" s="60" t="str">
        <f>+IF(Tabla1[[#This Row],[REQUEST_TY]]="SR MANTENIMIENTO CORRECTIVO", "EMERGENCIA", "OTROS")</f>
        <v>EMERGENCIA</v>
      </c>
      <c r="AL5971" s="6" t="str">
        <f>+_xlfn.IFS(Tabla1[[#This Row],[Veces obj]]&lt;=1,"0-1",Tabla1[[#This Row],[Veces obj]]&lt;=2,"1-2",Tabla1[[#This Row],[Veces obj]]&lt;=3,"2-3",TRUE,"&gt;3")</f>
        <v>0-1</v>
      </c>
      <c r="AM5971" s="60" t="str">
        <f>+_xlfn.IFS(MONTH(Tabla1[[#This Row],[MES]])&lt;=3,"Q1",MONTH(Tabla1[[#This Row],[MES]])&lt;=6,"Q2",MONTH(Tabla1[[#This Row],[MES]])&lt;=9,"Q3",TRUE,"Q4")</f>
        <v>Q2</v>
      </c>
      <c r="AN5971" s="15" t="str">
        <f>+IFERROR(VLOOKUP(Tabla1[[#This Row],[CUENTA]],CTAS[],2,0),"OTROS")</f>
        <v>OTROS</v>
      </c>
      <c r="AP5971" s="15" t="str">
        <f>+IFERROR(VLOOKUP(Tabla1[[#This Row],[EMPLEADO]],IS[],3,0),"OTROS")</f>
        <v>OTROS</v>
      </c>
      <c r="AQ5971" s="15" t="str">
        <f>+IFERROR(VLOOKUP(Tabla1[[#This Row],[EMPLEADO]],IS[[NÓMINA]:[INGENIERO]],2,0),"OTROS")</f>
        <v>OTROS</v>
      </c>
    </row>
    <row r="5972" spans="1:43" x14ac:dyDescent="0.25">
      <c r="A5972" s="28" t="s">
        <v>14528</v>
      </c>
      <c r="B5972" s="29">
        <v>1</v>
      </c>
      <c r="C5972" s="29" t="s">
        <v>16416</v>
      </c>
      <c r="D5972" s="30" t="s">
        <v>3370</v>
      </c>
      <c r="E5972" s="31" t="s">
        <v>39</v>
      </c>
      <c r="F5972" s="31" t="s">
        <v>16417</v>
      </c>
      <c r="G5972" s="88" t="s">
        <v>16418</v>
      </c>
      <c r="H5972" s="29" t="s">
        <v>101</v>
      </c>
      <c r="I5972" s="32" t="s">
        <v>43</v>
      </c>
      <c r="J5972" s="29" t="s">
        <v>8</v>
      </c>
      <c r="K5972" s="33" t="s">
        <v>7790</v>
      </c>
      <c r="L5972" s="33" t="s">
        <v>16419</v>
      </c>
      <c r="M5972" s="29" t="s">
        <v>5377</v>
      </c>
      <c r="N5972" s="29">
        <v>0</v>
      </c>
      <c r="O5972" s="29" t="s">
        <v>105</v>
      </c>
      <c r="P5972" s="33" t="s">
        <v>822</v>
      </c>
      <c r="Q5972" s="33" t="s">
        <v>48</v>
      </c>
      <c r="R5972" s="80" t="s">
        <v>49</v>
      </c>
      <c r="S5972" s="81" t="s">
        <v>50</v>
      </c>
      <c r="T5972" s="81" t="s">
        <v>51</v>
      </c>
      <c r="U5972" s="82" t="s">
        <v>52</v>
      </c>
      <c r="V5972" s="83">
        <v>1</v>
      </c>
      <c r="W5972" s="89">
        <v>702</v>
      </c>
      <c r="X5972" s="85">
        <v>0</v>
      </c>
      <c r="Y5972" s="86">
        <v>5</v>
      </c>
      <c r="Z5972" s="82">
        <v>5</v>
      </c>
      <c r="AA5972" s="87">
        <v>1</v>
      </c>
      <c r="AB5972" s="83">
        <v>0</v>
      </c>
      <c r="AC5972" s="89">
        <v>0</v>
      </c>
      <c r="AD5972" s="90">
        <v>43637</v>
      </c>
      <c r="AE5972" s="90">
        <v>43637</v>
      </c>
      <c r="AF5972" s="82">
        <v>0</v>
      </c>
      <c r="AG5972" s="84" t="s">
        <v>53</v>
      </c>
      <c r="AH5972" s="83">
        <v>0</v>
      </c>
      <c r="AI5972" s="89">
        <v>0</v>
      </c>
      <c r="AJ5972" s="89">
        <v>0</v>
      </c>
      <c r="AK5972" s="60" t="str">
        <f>+IF(Tabla1[[#This Row],[REQUEST_TY]]="SR MANTENIMIENTO CORRECTIVO", "EMERGENCIA", "OTROS")</f>
        <v>OTROS</v>
      </c>
      <c r="AL5972" s="6" t="str">
        <f>+_xlfn.IFS(Tabla1[[#This Row],[Veces obj]]&lt;=1,"0-1",Tabla1[[#This Row],[Veces obj]]&lt;=2,"1-2",Tabla1[[#This Row],[Veces obj]]&lt;=3,"2-3",TRUE,"&gt;3")</f>
        <v>0-1</v>
      </c>
      <c r="AM5972" s="60" t="str">
        <f>+_xlfn.IFS(MONTH(Tabla1[[#This Row],[MES]])&lt;=3,"Q1",MONTH(Tabla1[[#This Row],[MES]])&lt;=6,"Q2",MONTH(Tabla1[[#This Row],[MES]])&lt;=9,"Q3",TRUE,"Q4")</f>
        <v>Q2</v>
      </c>
      <c r="AN5972" s="15" t="str">
        <f>+IFERROR(VLOOKUP(Tabla1[[#This Row],[CUENTA]],CTAS[],2,0),"OTROS")</f>
        <v>OTROS</v>
      </c>
      <c r="AP5972" s="15" t="str">
        <f>+IFERROR(VLOOKUP(Tabla1[[#This Row],[EMPLEADO]],IS[],3,0),"OTROS")</f>
        <v>OTROS</v>
      </c>
      <c r="AQ5972" s="15" t="str">
        <f>+IFERROR(VLOOKUP(Tabla1[[#This Row],[EMPLEADO]],IS[[NÓMINA]:[INGENIERO]],2,0),"OTROS")</f>
        <v>OTROS</v>
      </c>
    </row>
    <row r="5973" spans="1:43" x14ac:dyDescent="0.25">
      <c r="A5973" s="28" t="s">
        <v>14528</v>
      </c>
      <c r="B5973" s="29">
        <v>1</v>
      </c>
      <c r="C5973" s="29" t="s">
        <v>16420</v>
      </c>
      <c r="D5973" s="30" t="s">
        <v>38</v>
      </c>
      <c r="E5973" s="31" t="s">
        <v>747</v>
      </c>
      <c r="F5973" s="31" t="s">
        <v>16421</v>
      </c>
      <c r="G5973" s="88" t="s">
        <v>2407</v>
      </c>
      <c r="H5973" s="29" t="s">
        <v>527</v>
      </c>
      <c r="I5973" s="32" t="s">
        <v>43</v>
      </c>
      <c r="J5973" s="29" t="s">
        <v>8</v>
      </c>
      <c r="K5973" s="33" t="s">
        <v>528</v>
      </c>
      <c r="L5973" s="33" t="s">
        <v>529</v>
      </c>
      <c r="M5973" s="29" t="s">
        <v>530</v>
      </c>
      <c r="N5973" s="29">
        <v>1</v>
      </c>
      <c r="O5973" s="29" t="s">
        <v>47</v>
      </c>
      <c r="P5973" s="33">
        <v>28</v>
      </c>
      <c r="Q5973" s="33" t="s">
        <v>62</v>
      </c>
      <c r="R5973" s="80" t="s">
        <v>95</v>
      </c>
      <c r="S5973" s="81" t="s">
        <v>64</v>
      </c>
      <c r="T5973" s="81" t="s">
        <v>51</v>
      </c>
      <c r="U5973" s="82" t="s">
        <v>65</v>
      </c>
      <c r="V5973" s="83">
        <v>0.8</v>
      </c>
      <c r="W5973" s="89">
        <v>0</v>
      </c>
      <c r="X5973" s="85">
        <v>1</v>
      </c>
      <c r="Y5973" s="86">
        <v>3.28</v>
      </c>
      <c r="Z5973" s="82">
        <v>5</v>
      </c>
      <c r="AA5973" s="87">
        <v>0.65599999999999992</v>
      </c>
      <c r="AB5973" s="83">
        <v>0</v>
      </c>
      <c r="AC5973" s="89">
        <v>0</v>
      </c>
      <c r="AD5973" s="90">
        <v>43637</v>
      </c>
      <c r="AE5973" s="90">
        <v>43640</v>
      </c>
      <c r="AF5973" s="82">
        <v>1</v>
      </c>
      <c r="AG5973" s="84" t="s">
        <v>53</v>
      </c>
      <c r="AH5973" s="83">
        <v>0</v>
      </c>
      <c r="AI5973" s="89">
        <v>0</v>
      </c>
      <c r="AJ5973" s="89">
        <v>0</v>
      </c>
      <c r="AK5973" s="60" t="str">
        <f>+IF(Tabla1[[#This Row],[REQUEST_TY]]="SR MANTENIMIENTO CORRECTIVO", "EMERGENCIA", "OTROS")</f>
        <v>EMERGENCIA</v>
      </c>
      <c r="AL5973" s="6" t="str">
        <f>+_xlfn.IFS(Tabla1[[#This Row],[Veces obj]]&lt;=1,"0-1",Tabla1[[#This Row],[Veces obj]]&lt;=2,"1-2",Tabla1[[#This Row],[Veces obj]]&lt;=3,"2-3",TRUE,"&gt;3")</f>
        <v>0-1</v>
      </c>
      <c r="AM5973" s="60" t="str">
        <f>+_xlfn.IFS(MONTH(Tabla1[[#This Row],[MES]])&lt;=3,"Q1",MONTH(Tabla1[[#This Row],[MES]])&lt;=6,"Q2",MONTH(Tabla1[[#This Row],[MES]])&lt;=9,"Q3",TRUE,"Q4")</f>
        <v>Q2</v>
      </c>
      <c r="AN5973" s="15" t="str">
        <f>+IFERROR(VLOOKUP(Tabla1[[#This Row],[CUENTA]],CTAS[],2,0),"OTROS")</f>
        <v>OTROS</v>
      </c>
      <c r="AP5973" s="15" t="str">
        <f>+IFERROR(VLOOKUP(Tabla1[[#This Row],[EMPLEADO]],IS[],3,0),"OTROS")</f>
        <v>OTROS</v>
      </c>
      <c r="AQ5973" s="15" t="str">
        <f>+IFERROR(VLOOKUP(Tabla1[[#This Row],[EMPLEADO]],IS[[NÓMINA]:[INGENIERO]],2,0),"OTROS")</f>
        <v>OTROS</v>
      </c>
    </row>
    <row r="5974" spans="1:43" x14ac:dyDescent="0.25">
      <c r="A5974" s="28" t="s">
        <v>14528</v>
      </c>
      <c r="B5974" s="29">
        <v>1</v>
      </c>
      <c r="C5974" s="29" t="s">
        <v>16422</v>
      </c>
      <c r="D5974" s="30" t="s">
        <v>38</v>
      </c>
      <c r="E5974" s="31" t="s">
        <v>558</v>
      </c>
      <c r="F5974" s="31" t="s">
        <v>16423</v>
      </c>
      <c r="G5974" s="88" t="s">
        <v>2358</v>
      </c>
      <c r="H5974" s="29" t="s">
        <v>1572</v>
      </c>
      <c r="I5974" s="32" t="s">
        <v>43</v>
      </c>
      <c r="J5974" s="29" t="s">
        <v>8</v>
      </c>
      <c r="K5974" s="33" t="s">
        <v>966</v>
      </c>
      <c r="L5974" s="33" t="s">
        <v>1956</v>
      </c>
      <c r="M5974" s="29" t="s">
        <v>1957</v>
      </c>
      <c r="N5974" s="29">
        <v>0</v>
      </c>
      <c r="O5974" s="29" t="s">
        <v>47</v>
      </c>
      <c r="P5974" s="33">
        <v>15</v>
      </c>
      <c r="Q5974" s="33" t="s">
        <v>194</v>
      </c>
      <c r="R5974" s="80" t="s">
        <v>95</v>
      </c>
      <c r="S5974" s="81" t="s">
        <v>64</v>
      </c>
      <c r="T5974" s="81" t="s">
        <v>51</v>
      </c>
      <c r="U5974" s="82" t="s">
        <v>195</v>
      </c>
      <c r="V5974" s="83">
        <v>0.6</v>
      </c>
      <c r="W5974" s="89">
        <v>819</v>
      </c>
      <c r="X5974" s="85">
        <v>1</v>
      </c>
      <c r="Y5974" s="86">
        <v>0.92</v>
      </c>
      <c r="Z5974" s="82">
        <v>5</v>
      </c>
      <c r="AA5974" s="87">
        <v>0.184</v>
      </c>
      <c r="AB5974" s="83">
        <v>0</v>
      </c>
      <c r="AC5974" s="89">
        <v>0</v>
      </c>
      <c r="AD5974" s="90">
        <v>43637</v>
      </c>
      <c r="AE5974" s="90">
        <v>43640</v>
      </c>
      <c r="AF5974" s="82">
        <v>1</v>
      </c>
      <c r="AG5974" s="84" t="s">
        <v>53</v>
      </c>
      <c r="AH5974" s="83">
        <v>0</v>
      </c>
      <c r="AI5974" s="89">
        <v>0</v>
      </c>
      <c r="AJ5974" s="89">
        <v>0</v>
      </c>
      <c r="AK5974" s="60" t="str">
        <f>+IF(Tabla1[[#This Row],[REQUEST_TY]]="SR MANTENIMIENTO CORRECTIVO", "EMERGENCIA", "OTROS")</f>
        <v>EMERGENCIA</v>
      </c>
      <c r="AL5974" s="6" t="str">
        <f>+_xlfn.IFS(Tabla1[[#This Row],[Veces obj]]&lt;=1,"0-1",Tabla1[[#This Row],[Veces obj]]&lt;=2,"1-2",Tabla1[[#This Row],[Veces obj]]&lt;=3,"2-3",TRUE,"&gt;3")</f>
        <v>0-1</v>
      </c>
      <c r="AM5974" s="60" t="str">
        <f>+_xlfn.IFS(MONTH(Tabla1[[#This Row],[MES]])&lt;=3,"Q1",MONTH(Tabla1[[#This Row],[MES]])&lt;=6,"Q2",MONTH(Tabla1[[#This Row],[MES]])&lt;=9,"Q3",TRUE,"Q4")</f>
        <v>Q2</v>
      </c>
      <c r="AN5974" s="15" t="str">
        <f>+IFERROR(VLOOKUP(Tabla1[[#This Row],[CUENTA]],CTAS[],2,0),"OTROS")</f>
        <v>OTROS</v>
      </c>
      <c r="AP5974" s="15" t="str">
        <f>+IFERROR(VLOOKUP(Tabla1[[#This Row],[EMPLEADO]],IS[],3,0),"OTROS")</f>
        <v>OTROS</v>
      </c>
      <c r="AQ5974" s="15" t="str">
        <f>+IFERROR(VLOOKUP(Tabla1[[#This Row],[EMPLEADO]],IS[[NÓMINA]:[INGENIERO]],2,0),"OTROS")</f>
        <v>OTROS</v>
      </c>
    </row>
    <row r="5975" spans="1:43" x14ac:dyDescent="0.25">
      <c r="A5975" s="28" t="s">
        <v>14528</v>
      </c>
      <c r="B5975" s="29">
        <v>1</v>
      </c>
      <c r="C5975" s="29" t="s">
        <v>16424</v>
      </c>
      <c r="D5975" s="30" t="s">
        <v>38</v>
      </c>
      <c r="E5975" s="31" t="s">
        <v>294</v>
      </c>
      <c r="F5975" s="31" t="s">
        <v>16425</v>
      </c>
      <c r="G5975" s="88" t="s">
        <v>12931</v>
      </c>
      <c r="H5975" s="29" t="s">
        <v>1572</v>
      </c>
      <c r="I5975" s="32" t="s">
        <v>43</v>
      </c>
      <c r="J5975" s="29" t="s">
        <v>8</v>
      </c>
      <c r="K5975" s="33" t="s">
        <v>966</v>
      </c>
      <c r="L5975" s="33" t="s">
        <v>1956</v>
      </c>
      <c r="M5975" s="29" t="s">
        <v>1957</v>
      </c>
      <c r="N5975" s="29">
        <v>0</v>
      </c>
      <c r="O5975" s="29" t="s">
        <v>47</v>
      </c>
      <c r="P5975" s="33">
        <v>37</v>
      </c>
      <c r="Q5975" s="33" t="s">
        <v>82</v>
      </c>
      <c r="R5975" s="80" t="s">
        <v>95</v>
      </c>
      <c r="S5975" s="81" t="s">
        <v>64</v>
      </c>
      <c r="T5975" s="81" t="s">
        <v>51</v>
      </c>
      <c r="U5975" s="82" t="s">
        <v>83</v>
      </c>
      <c r="V5975" s="83">
        <v>1.05</v>
      </c>
      <c r="W5975" s="89">
        <v>1433.25</v>
      </c>
      <c r="X5975" s="85">
        <v>1</v>
      </c>
      <c r="Y5975" s="86">
        <v>1.48</v>
      </c>
      <c r="Z5975" s="82">
        <v>5</v>
      </c>
      <c r="AA5975" s="87">
        <v>0.29599999999999999</v>
      </c>
      <c r="AB5975" s="83">
        <v>0</v>
      </c>
      <c r="AC5975" s="89">
        <v>0</v>
      </c>
      <c r="AD5975" s="90">
        <v>43637</v>
      </c>
      <c r="AE5975" s="90">
        <v>43640</v>
      </c>
      <c r="AF5975" s="82">
        <v>1</v>
      </c>
      <c r="AG5975" s="84" t="s">
        <v>53</v>
      </c>
      <c r="AH5975" s="83">
        <v>0</v>
      </c>
      <c r="AI5975" s="89">
        <v>0</v>
      </c>
      <c r="AJ5975" s="89">
        <v>0</v>
      </c>
      <c r="AK5975" s="60" t="str">
        <f>+IF(Tabla1[[#This Row],[REQUEST_TY]]="SR MANTENIMIENTO CORRECTIVO", "EMERGENCIA", "OTROS")</f>
        <v>EMERGENCIA</v>
      </c>
      <c r="AL5975" s="6" t="str">
        <f>+_xlfn.IFS(Tabla1[[#This Row],[Veces obj]]&lt;=1,"0-1",Tabla1[[#This Row],[Veces obj]]&lt;=2,"1-2",Tabla1[[#This Row],[Veces obj]]&lt;=3,"2-3",TRUE,"&gt;3")</f>
        <v>0-1</v>
      </c>
      <c r="AM5975" s="60" t="str">
        <f>+_xlfn.IFS(MONTH(Tabla1[[#This Row],[MES]])&lt;=3,"Q1",MONTH(Tabla1[[#This Row],[MES]])&lt;=6,"Q2",MONTH(Tabla1[[#This Row],[MES]])&lt;=9,"Q3",TRUE,"Q4")</f>
        <v>Q2</v>
      </c>
      <c r="AN5975" s="15" t="str">
        <f>+IFERROR(VLOOKUP(Tabla1[[#This Row],[CUENTA]],CTAS[],2,0),"OTROS")</f>
        <v>OTROS</v>
      </c>
      <c r="AP5975" s="15" t="str">
        <f>+IFERROR(VLOOKUP(Tabla1[[#This Row],[EMPLEADO]],IS[],3,0),"OTROS")</f>
        <v>OTROS</v>
      </c>
      <c r="AQ5975" s="15" t="str">
        <f>+IFERROR(VLOOKUP(Tabla1[[#This Row],[EMPLEADO]],IS[[NÓMINA]:[INGENIERO]],2,0),"OTROS")</f>
        <v>OTROS</v>
      </c>
    </row>
    <row r="5976" spans="1:43" x14ac:dyDescent="0.25">
      <c r="A5976" s="28" t="s">
        <v>14528</v>
      </c>
      <c r="B5976" s="29">
        <v>1</v>
      </c>
      <c r="C5976" s="29" t="s">
        <v>16426</v>
      </c>
      <c r="D5976" s="30" t="s">
        <v>38</v>
      </c>
      <c r="E5976" s="31" t="s">
        <v>747</v>
      </c>
      <c r="F5976" s="31" t="s">
        <v>16427</v>
      </c>
      <c r="G5976" s="88" t="s">
        <v>6469</v>
      </c>
      <c r="H5976" s="29" t="s">
        <v>1052</v>
      </c>
      <c r="I5976" s="32" t="s">
        <v>43</v>
      </c>
      <c r="J5976" s="29" t="s">
        <v>8</v>
      </c>
      <c r="K5976" s="33" t="s">
        <v>6470</v>
      </c>
      <c r="L5976" s="33" t="s">
        <v>6471</v>
      </c>
      <c r="M5976" s="29" t="s">
        <v>736</v>
      </c>
      <c r="N5976" s="29">
        <v>0</v>
      </c>
      <c r="O5976" s="29" t="s">
        <v>47</v>
      </c>
      <c r="P5976" s="33">
        <v>85</v>
      </c>
      <c r="Q5976" s="33" t="s">
        <v>48</v>
      </c>
      <c r="R5976" s="80" t="s">
        <v>95</v>
      </c>
      <c r="S5976" s="81" t="s">
        <v>64</v>
      </c>
      <c r="T5976" s="81" t="s">
        <v>51</v>
      </c>
      <c r="U5976" s="82" t="s">
        <v>96</v>
      </c>
      <c r="V5976" s="83">
        <v>1.1000000000000001</v>
      </c>
      <c r="W5976" s="89">
        <v>1501.5000000000002</v>
      </c>
      <c r="X5976" s="85">
        <v>1</v>
      </c>
      <c r="Y5976" s="86">
        <v>2.63</v>
      </c>
      <c r="Z5976" s="82">
        <v>5</v>
      </c>
      <c r="AA5976" s="87">
        <v>0.52600000000000002</v>
      </c>
      <c r="AB5976" s="83">
        <v>0</v>
      </c>
      <c r="AC5976" s="89">
        <v>0</v>
      </c>
      <c r="AD5976" s="90">
        <v>43637</v>
      </c>
      <c r="AE5976" s="90">
        <v>43640</v>
      </c>
      <c r="AF5976" s="82">
        <v>1</v>
      </c>
      <c r="AG5976" s="84" t="s">
        <v>53</v>
      </c>
      <c r="AH5976" s="83">
        <v>0</v>
      </c>
      <c r="AI5976" s="89">
        <v>0</v>
      </c>
      <c r="AJ5976" s="89">
        <v>0</v>
      </c>
      <c r="AK5976" s="60" t="str">
        <f>+IF(Tabla1[[#This Row],[REQUEST_TY]]="SR MANTENIMIENTO CORRECTIVO", "EMERGENCIA", "OTROS")</f>
        <v>EMERGENCIA</v>
      </c>
      <c r="AL5976" s="6" t="str">
        <f>+_xlfn.IFS(Tabla1[[#This Row],[Veces obj]]&lt;=1,"0-1",Tabla1[[#This Row],[Veces obj]]&lt;=2,"1-2",Tabla1[[#This Row],[Veces obj]]&lt;=3,"2-3",TRUE,"&gt;3")</f>
        <v>0-1</v>
      </c>
      <c r="AM5976" s="60" t="str">
        <f>+_xlfn.IFS(MONTH(Tabla1[[#This Row],[MES]])&lt;=3,"Q1",MONTH(Tabla1[[#This Row],[MES]])&lt;=6,"Q2",MONTH(Tabla1[[#This Row],[MES]])&lt;=9,"Q3",TRUE,"Q4")</f>
        <v>Q2</v>
      </c>
      <c r="AN5976" s="15" t="str">
        <f>+IFERROR(VLOOKUP(Tabla1[[#This Row],[CUENTA]],CTAS[],2,0),"OTROS")</f>
        <v>OTROS</v>
      </c>
      <c r="AP5976" s="15" t="str">
        <f>+IFERROR(VLOOKUP(Tabla1[[#This Row],[EMPLEADO]],IS[],3,0),"OTROS")</f>
        <v>OTROS</v>
      </c>
      <c r="AQ5976" s="15" t="str">
        <f>+IFERROR(VLOOKUP(Tabla1[[#This Row],[EMPLEADO]],IS[[NÓMINA]:[INGENIERO]],2,0),"OTROS")</f>
        <v>OTROS</v>
      </c>
    </row>
    <row r="5977" spans="1:43" x14ac:dyDescent="0.25">
      <c r="A5977" s="28" t="s">
        <v>14528</v>
      </c>
      <c r="B5977" s="29">
        <v>1</v>
      </c>
      <c r="C5977" s="29" t="s">
        <v>16428</v>
      </c>
      <c r="D5977" s="30" t="s">
        <v>38</v>
      </c>
      <c r="E5977" s="31" t="s">
        <v>98</v>
      </c>
      <c r="F5977" s="31" t="s">
        <v>16429</v>
      </c>
      <c r="G5977" s="88" t="s">
        <v>3750</v>
      </c>
      <c r="H5977" s="29" t="s">
        <v>8581</v>
      </c>
      <c r="I5977" s="32" t="s">
        <v>43</v>
      </c>
      <c r="J5977" s="29" t="s">
        <v>8</v>
      </c>
      <c r="K5977" s="33" t="s">
        <v>102</v>
      </c>
      <c r="L5977" s="33" t="s">
        <v>3751</v>
      </c>
      <c r="M5977" s="29" t="s">
        <v>473</v>
      </c>
      <c r="N5977" s="29">
        <v>0</v>
      </c>
      <c r="O5977" s="29" t="s">
        <v>47</v>
      </c>
      <c r="P5977" s="33">
        <v>8</v>
      </c>
      <c r="Q5977" s="33" t="s">
        <v>194</v>
      </c>
      <c r="R5977" s="80" t="s">
        <v>63</v>
      </c>
      <c r="S5977" s="81" t="s">
        <v>64</v>
      </c>
      <c r="T5977" s="81" t="s">
        <v>51</v>
      </c>
      <c r="U5977" s="82" t="s">
        <v>195</v>
      </c>
      <c r="V5977" s="83">
        <v>0.6</v>
      </c>
      <c r="W5977" s="89">
        <v>819</v>
      </c>
      <c r="X5977" s="85">
        <v>1</v>
      </c>
      <c r="Y5977" s="86">
        <v>2.68</v>
      </c>
      <c r="Z5977" s="82">
        <v>5</v>
      </c>
      <c r="AA5977" s="87">
        <v>0.53600000000000003</v>
      </c>
      <c r="AB5977" s="83">
        <v>0</v>
      </c>
      <c r="AC5977" s="89">
        <v>0</v>
      </c>
      <c r="AD5977" s="90">
        <v>43637</v>
      </c>
      <c r="AE5977" s="90">
        <v>43640</v>
      </c>
      <c r="AF5977" s="82">
        <v>1</v>
      </c>
      <c r="AG5977" s="84" t="s">
        <v>53</v>
      </c>
      <c r="AH5977" s="83">
        <v>0</v>
      </c>
      <c r="AI5977" s="89">
        <v>0</v>
      </c>
      <c r="AJ5977" s="89">
        <v>0</v>
      </c>
      <c r="AK5977" s="60" t="str">
        <f>+IF(Tabla1[[#This Row],[REQUEST_TY]]="SR MANTENIMIENTO CORRECTIVO", "EMERGENCIA", "OTROS")</f>
        <v>EMERGENCIA</v>
      </c>
      <c r="AL5977" s="6" t="str">
        <f>+_xlfn.IFS(Tabla1[[#This Row],[Veces obj]]&lt;=1,"0-1",Tabla1[[#This Row],[Veces obj]]&lt;=2,"1-2",Tabla1[[#This Row],[Veces obj]]&lt;=3,"2-3",TRUE,"&gt;3")</f>
        <v>0-1</v>
      </c>
      <c r="AM5977" s="60" t="str">
        <f>+_xlfn.IFS(MONTH(Tabla1[[#This Row],[MES]])&lt;=3,"Q1",MONTH(Tabla1[[#This Row],[MES]])&lt;=6,"Q2",MONTH(Tabla1[[#This Row],[MES]])&lt;=9,"Q3",TRUE,"Q4")</f>
        <v>Q2</v>
      </c>
      <c r="AN5977" s="15" t="str">
        <f>+IFERROR(VLOOKUP(Tabla1[[#This Row],[CUENTA]],CTAS[],2,0),"OTROS")</f>
        <v>OTROS</v>
      </c>
      <c r="AP5977" s="15" t="str">
        <f>+IFERROR(VLOOKUP(Tabla1[[#This Row],[EMPLEADO]],IS[],3,0),"OTROS")</f>
        <v>OTROS</v>
      </c>
      <c r="AQ5977" s="15" t="str">
        <f>+IFERROR(VLOOKUP(Tabla1[[#This Row],[EMPLEADO]],IS[[NÓMINA]:[INGENIERO]],2,0),"OTROS")</f>
        <v>OTROS</v>
      </c>
    </row>
    <row r="5978" spans="1:43" x14ac:dyDescent="0.25">
      <c r="A5978" s="28" t="s">
        <v>14528</v>
      </c>
      <c r="B5978" s="29">
        <v>1</v>
      </c>
      <c r="C5978" s="29" t="s">
        <v>16430</v>
      </c>
      <c r="D5978" s="30" t="s">
        <v>3346</v>
      </c>
      <c r="E5978" s="31" t="s">
        <v>1015</v>
      </c>
      <c r="F5978" s="31" t="s">
        <v>16431</v>
      </c>
      <c r="G5978" s="88" t="s">
        <v>4867</v>
      </c>
      <c r="H5978" s="29" t="s">
        <v>1572</v>
      </c>
      <c r="I5978" s="32" t="s">
        <v>43</v>
      </c>
      <c r="J5978" s="29" t="s">
        <v>8</v>
      </c>
      <c r="K5978" s="33" t="s">
        <v>1434</v>
      </c>
      <c r="L5978" s="33" t="s">
        <v>1435</v>
      </c>
      <c r="M5978" s="29" t="s">
        <v>1436</v>
      </c>
      <c r="N5978" s="29">
        <v>0</v>
      </c>
      <c r="O5978" s="29" t="s">
        <v>47</v>
      </c>
      <c r="P5978" s="33" t="s">
        <v>822</v>
      </c>
      <c r="Q5978" s="33" t="s">
        <v>48</v>
      </c>
      <c r="R5978" s="80" t="s">
        <v>317</v>
      </c>
      <c r="S5978" s="81" t="s">
        <v>318</v>
      </c>
      <c r="T5978" s="81" t="s">
        <v>51</v>
      </c>
      <c r="U5978" s="82" t="s">
        <v>353</v>
      </c>
      <c r="V5978" s="83">
        <v>1</v>
      </c>
      <c r="W5978" s="89">
        <v>1573.0000000000002</v>
      </c>
      <c r="X5978" s="85">
        <v>0</v>
      </c>
      <c r="Y5978" s="86">
        <v>4</v>
      </c>
      <c r="Z5978" s="82">
        <v>4</v>
      </c>
      <c r="AA5978" s="87">
        <v>1</v>
      </c>
      <c r="AB5978" s="83">
        <v>0</v>
      </c>
      <c r="AC5978" s="89">
        <v>0</v>
      </c>
      <c r="AD5978" s="90">
        <v>43637</v>
      </c>
      <c r="AE5978" s="90">
        <v>43640</v>
      </c>
      <c r="AF5978" s="82">
        <v>1</v>
      </c>
      <c r="AG5978" s="84" t="s">
        <v>53</v>
      </c>
      <c r="AH5978" s="83">
        <v>0</v>
      </c>
      <c r="AI5978" s="89">
        <v>0</v>
      </c>
      <c r="AJ5978" s="89">
        <v>0</v>
      </c>
      <c r="AK5978" s="60" t="str">
        <f>+IF(Tabla1[[#This Row],[REQUEST_TY]]="SR MANTENIMIENTO CORRECTIVO", "EMERGENCIA", "OTROS")</f>
        <v>OTROS</v>
      </c>
      <c r="AL5978" s="6" t="str">
        <f>+_xlfn.IFS(Tabla1[[#This Row],[Veces obj]]&lt;=1,"0-1",Tabla1[[#This Row],[Veces obj]]&lt;=2,"1-2",Tabla1[[#This Row],[Veces obj]]&lt;=3,"2-3",TRUE,"&gt;3")</f>
        <v>0-1</v>
      </c>
      <c r="AM5978" s="60" t="str">
        <f>+_xlfn.IFS(MONTH(Tabla1[[#This Row],[MES]])&lt;=3,"Q1",MONTH(Tabla1[[#This Row],[MES]])&lt;=6,"Q2",MONTH(Tabla1[[#This Row],[MES]])&lt;=9,"Q3",TRUE,"Q4")</f>
        <v>Q2</v>
      </c>
      <c r="AN5978" s="15" t="str">
        <f>+IFERROR(VLOOKUP(Tabla1[[#This Row],[CUENTA]],CTAS[],2,0),"OTROS")</f>
        <v>OTROS</v>
      </c>
      <c r="AP5978" s="15" t="str">
        <f>+IFERROR(VLOOKUP(Tabla1[[#This Row],[EMPLEADO]],IS[],3,0),"OTROS")</f>
        <v>OTROS</v>
      </c>
      <c r="AQ5978" s="15" t="str">
        <f>+IFERROR(VLOOKUP(Tabla1[[#This Row],[EMPLEADO]],IS[[NÓMINA]:[INGENIERO]],2,0),"OTROS")</f>
        <v>OTROS</v>
      </c>
    </row>
    <row r="5979" spans="1:43" x14ac:dyDescent="0.25">
      <c r="A5979" s="28" t="s">
        <v>14528</v>
      </c>
      <c r="B5979" s="29">
        <v>1</v>
      </c>
      <c r="C5979" s="29" t="s">
        <v>16432</v>
      </c>
      <c r="D5979" s="30" t="s">
        <v>38</v>
      </c>
      <c r="E5979" s="31" t="s">
        <v>275</v>
      </c>
      <c r="F5979" s="31" t="s">
        <v>16433</v>
      </c>
      <c r="G5979" s="88" t="s">
        <v>16434</v>
      </c>
      <c r="H5979" s="29" t="s">
        <v>646</v>
      </c>
      <c r="I5979" s="32" t="s">
        <v>43</v>
      </c>
      <c r="J5979" s="29" t="s">
        <v>8</v>
      </c>
      <c r="K5979" s="33" t="s">
        <v>199</v>
      </c>
      <c r="L5979" s="33" t="s">
        <v>16406</v>
      </c>
      <c r="M5979" s="29" t="s">
        <v>358</v>
      </c>
      <c r="N5979" s="29">
        <v>0</v>
      </c>
      <c r="O5979" s="29" t="s">
        <v>47</v>
      </c>
      <c r="P5979" s="33">
        <v>2758</v>
      </c>
      <c r="Q5979" s="33" t="s">
        <v>48</v>
      </c>
      <c r="R5979" s="80" t="s">
        <v>95</v>
      </c>
      <c r="S5979" s="81" t="s">
        <v>64</v>
      </c>
      <c r="T5979" s="81" t="s">
        <v>51</v>
      </c>
      <c r="U5979" s="82" t="s">
        <v>96</v>
      </c>
      <c r="V5979" s="83">
        <v>1.1000000000000001</v>
      </c>
      <c r="W5979" s="89">
        <v>1501.5000000000002</v>
      </c>
      <c r="X5979" s="85">
        <v>1</v>
      </c>
      <c r="Y5979" s="86">
        <v>0.73</v>
      </c>
      <c r="Z5979" s="82">
        <v>5</v>
      </c>
      <c r="AA5979" s="87">
        <v>0.14599999999999999</v>
      </c>
      <c r="AB5979" s="83">
        <v>0</v>
      </c>
      <c r="AC5979" s="89">
        <v>0</v>
      </c>
      <c r="AD5979" s="90">
        <v>43635</v>
      </c>
      <c r="AE5979" s="90">
        <v>43640</v>
      </c>
      <c r="AF5979" s="82">
        <v>3</v>
      </c>
      <c r="AG5979" s="84" t="s">
        <v>1680</v>
      </c>
      <c r="AH5979" s="83">
        <v>0.25</v>
      </c>
      <c r="AI5979" s="89">
        <v>-341.25</v>
      </c>
      <c r="AJ5979" s="89">
        <v>0</v>
      </c>
      <c r="AK5979" s="60" t="str">
        <f>+IF(Tabla1[[#This Row],[REQUEST_TY]]="SR MANTENIMIENTO CORRECTIVO", "EMERGENCIA", "OTROS")</f>
        <v>EMERGENCIA</v>
      </c>
      <c r="AL5979" s="6" t="str">
        <f>+_xlfn.IFS(Tabla1[[#This Row],[Veces obj]]&lt;=1,"0-1",Tabla1[[#This Row],[Veces obj]]&lt;=2,"1-2",Tabla1[[#This Row],[Veces obj]]&lt;=3,"2-3",TRUE,"&gt;3")</f>
        <v>0-1</v>
      </c>
      <c r="AM5979" s="60" t="str">
        <f>+_xlfn.IFS(MONTH(Tabla1[[#This Row],[MES]])&lt;=3,"Q1",MONTH(Tabla1[[#This Row],[MES]])&lt;=6,"Q2",MONTH(Tabla1[[#This Row],[MES]])&lt;=9,"Q3",TRUE,"Q4")</f>
        <v>Q2</v>
      </c>
      <c r="AN5979" s="15" t="str">
        <f>+IFERROR(VLOOKUP(Tabla1[[#This Row],[CUENTA]],CTAS[],2,0),"OTROS")</f>
        <v>OTROS</v>
      </c>
      <c r="AP5979" s="15" t="str">
        <f>+IFERROR(VLOOKUP(Tabla1[[#This Row],[EMPLEADO]],IS[],3,0),"OTROS")</f>
        <v>OTROS</v>
      </c>
      <c r="AQ5979" s="15" t="str">
        <f>+IFERROR(VLOOKUP(Tabla1[[#This Row],[EMPLEADO]],IS[[NÓMINA]:[INGENIERO]],2,0),"OTROS")</f>
        <v>OTROS</v>
      </c>
    </row>
    <row r="5980" spans="1:43" x14ac:dyDescent="0.25">
      <c r="A5980" s="28" t="s">
        <v>14528</v>
      </c>
      <c r="B5980" s="29">
        <v>1</v>
      </c>
      <c r="C5980" s="29" t="s">
        <v>16435</v>
      </c>
      <c r="D5980" s="30" t="s">
        <v>38</v>
      </c>
      <c r="E5980" s="31" t="s">
        <v>5605</v>
      </c>
      <c r="F5980" s="31" t="s">
        <v>16436</v>
      </c>
      <c r="G5980" s="88" t="s">
        <v>16437</v>
      </c>
      <c r="H5980" s="29" t="s">
        <v>740</v>
      </c>
      <c r="I5980" s="32" t="s">
        <v>43</v>
      </c>
      <c r="J5980" s="29" t="s">
        <v>8</v>
      </c>
      <c r="K5980" s="33" t="s">
        <v>1480</v>
      </c>
      <c r="L5980" s="33" t="s">
        <v>1481</v>
      </c>
      <c r="M5980" s="29" t="s">
        <v>1482</v>
      </c>
      <c r="N5980" s="29">
        <v>0</v>
      </c>
      <c r="O5980" s="29" t="s">
        <v>47</v>
      </c>
      <c r="P5980" s="33">
        <v>637</v>
      </c>
      <c r="Q5980" s="33" t="s">
        <v>48</v>
      </c>
      <c r="R5980" s="80" t="s">
        <v>153</v>
      </c>
      <c r="S5980" s="81" t="s">
        <v>50</v>
      </c>
      <c r="T5980" s="81" t="s">
        <v>51</v>
      </c>
      <c r="U5980" s="82" t="s">
        <v>52</v>
      </c>
      <c r="V5980" s="83">
        <v>1.05</v>
      </c>
      <c r="W5980" s="89">
        <v>750.75000000000011</v>
      </c>
      <c r="X5980" s="85">
        <v>1</v>
      </c>
      <c r="Y5980" s="86">
        <v>2.1</v>
      </c>
      <c r="Z5980" s="82">
        <v>5</v>
      </c>
      <c r="AA5980" s="87">
        <v>0.42000000000000004</v>
      </c>
      <c r="AB5980" s="83">
        <v>0</v>
      </c>
      <c r="AC5980" s="89">
        <v>0</v>
      </c>
      <c r="AD5980" s="90">
        <v>43637</v>
      </c>
      <c r="AE5980" s="90">
        <v>43640</v>
      </c>
      <c r="AF5980" s="82">
        <v>1</v>
      </c>
      <c r="AG5980" s="84" t="s">
        <v>53</v>
      </c>
      <c r="AH5980" s="83">
        <v>0</v>
      </c>
      <c r="AI5980" s="89">
        <v>0</v>
      </c>
      <c r="AJ5980" s="89">
        <v>0</v>
      </c>
      <c r="AK5980" s="60" t="str">
        <f>+IF(Tabla1[[#This Row],[REQUEST_TY]]="SR MANTENIMIENTO CORRECTIVO", "EMERGENCIA", "OTROS")</f>
        <v>EMERGENCIA</v>
      </c>
      <c r="AL5980" s="6" t="str">
        <f>+_xlfn.IFS(Tabla1[[#This Row],[Veces obj]]&lt;=1,"0-1",Tabla1[[#This Row],[Veces obj]]&lt;=2,"1-2",Tabla1[[#This Row],[Veces obj]]&lt;=3,"2-3",TRUE,"&gt;3")</f>
        <v>0-1</v>
      </c>
      <c r="AM5980" s="60" t="str">
        <f>+_xlfn.IFS(MONTH(Tabla1[[#This Row],[MES]])&lt;=3,"Q1",MONTH(Tabla1[[#This Row],[MES]])&lt;=6,"Q2",MONTH(Tabla1[[#This Row],[MES]])&lt;=9,"Q3",TRUE,"Q4")</f>
        <v>Q2</v>
      </c>
      <c r="AN5980" s="15" t="str">
        <f>+IFERROR(VLOOKUP(Tabla1[[#This Row],[CUENTA]],CTAS[],2,0),"OTROS")</f>
        <v>OTROS</v>
      </c>
      <c r="AP5980" s="15" t="str">
        <f>+IFERROR(VLOOKUP(Tabla1[[#This Row],[EMPLEADO]],IS[],3,0),"OTROS")</f>
        <v>OTROS</v>
      </c>
      <c r="AQ5980" s="15" t="str">
        <f>+IFERROR(VLOOKUP(Tabla1[[#This Row],[EMPLEADO]],IS[[NÓMINA]:[INGENIERO]],2,0),"OTROS")</f>
        <v>OTROS</v>
      </c>
    </row>
    <row r="5981" spans="1:43" x14ac:dyDescent="0.25">
      <c r="A5981" s="28" t="s">
        <v>14528</v>
      </c>
      <c r="B5981" s="29">
        <v>1</v>
      </c>
      <c r="C5981" s="29" t="s">
        <v>16438</v>
      </c>
      <c r="D5981" s="30" t="s">
        <v>38</v>
      </c>
      <c r="E5981" s="31" t="s">
        <v>507</v>
      </c>
      <c r="F5981" s="31" t="s">
        <v>16439</v>
      </c>
      <c r="G5981" s="88" t="s">
        <v>11097</v>
      </c>
      <c r="H5981" s="29" t="s">
        <v>297</v>
      </c>
      <c r="I5981" s="32" t="s">
        <v>43</v>
      </c>
      <c r="J5981" s="29" t="s">
        <v>8</v>
      </c>
      <c r="K5981" s="33" t="s">
        <v>2725</v>
      </c>
      <c r="L5981" s="33" t="s">
        <v>2726</v>
      </c>
      <c r="M5981" s="29" t="s">
        <v>94</v>
      </c>
      <c r="N5981" s="29">
        <v>0</v>
      </c>
      <c r="O5981" s="29" t="s">
        <v>47</v>
      </c>
      <c r="P5981" s="33">
        <v>57</v>
      </c>
      <c r="Q5981" s="33" t="s">
        <v>82</v>
      </c>
      <c r="R5981" s="80" t="s">
        <v>242</v>
      </c>
      <c r="S5981" s="81" t="s">
        <v>64</v>
      </c>
      <c r="T5981" s="81" t="s">
        <v>51</v>
      </c>
      <c r="U5981" s="82" t="s">
        <v>83</v>
      </c>
      <c r="V5981" s="83">
        <v>1.05</v>
      </c>
      <c r="W5981" s="89">
        <v>1433.25</v>
      </c>
      <c r="X5981" s="85">
        <v>1</v>
      </c>
      <c r="Y5981" s="86">
        <v>1.58</v>
      </c>
      <c r="Z5981" s="82">
        <v>5</v>
      </c>
      <c r="AA5981" s="87">
        <v>0.316</v>
      </c>
      <c r="AB5981" s="83">
        <v>0</v>
      </c>
      <c r="AC5981" s="89">
        <v>0</v>
      </c>
      <c r="AD5981" s="90">
        <v>43637</v>
      </c>
      <c r="AE5981" s="90">
        <v>43640</v>
      </c>
      <c r="AF5981" s="82">
        <v>1</v>
      </c>
      <c r="AG5981" s="84" t="s">
        <v>53</v>
      </c>
      <c r="AH5981" s="83">
        <v>0</v>
      </c>
      <c r="AI5981" s="89">
        <v>0</v>
      </c>
      <c r="AJ5981" s="89">
        <v>0</v>
      </c>
      <c r="AK5981" s="60" t="str">
        <f>+IF(Tabla1[[#This Row],[REQUEST_TY]]="SR MANTENIMIENTO CORRECTIVO", "EMERGENCIA", "OTROS")</f>
        <v>EMERGENCIA</v>
      </c>
      <c r="AL5981" s="6" t="str">
        <f>+_xlfn.IFS(Tabla1[[#This Row],[Veces obj]]&lt;=1,"0-1",Tabla1[[#This Row],[Veces obj]]&lt;=2,"1-2",Tabla1[[#This Row],[Veces obj]]&lt;=3,"2-3",TRUE,"&gt;3")</f>
        <v>0-1</v>
      </c>
      <c r="AM5981" s="60" t="str">
        <f>+_xlfn.IFS(MONTH(Tabla1[[#This Row],[MES]])&lt;=3,"Q1",MONTH(Tabla1[[#This Row],[MES]])&lt;=6,"Q2",MONTH(Tabla1[[#This Row],[MES]])&lt;=9,"Q3",TRUE,"Q4")</f>
        <v>Q2</v>
      </c>
      <c r="AN5981" s="15" t="str">
        <f>+IFERROR(VLOOKUP(Tabla1[[#This Row],[CUENTA]],CTAS[],2,0),"OTROS")</f>
        <v>OTROS</v>
      </c>
      <c r="AP5981" s="15" t="str">
        <f>+IFERROR(VLOOKUP(Tabla1[[#This Row],[EMPLEADO]],IS[],3,0),"OTROS")</f>
        <v>JUAREZ</v>
      </c>
      <c r="AQ5981" s="15" t="str">
        <f>+IFERROR(VLOOKUP(Tabla1[[#This Row],[EMPLEADO]],IS[[NÓMINA]:[INGENIERO]],2,0),"OTROS")</f>
        <v>ALFREDO TORRES</v>
      </c>
    </row>
    <row r="5982" spans="1:43" x14ac:dyDescent="0.25">
      <c r="A5982" s="28" t="s">
        <v>14528</v>
      </c>
      <c r="B5982" s="29">
        <v>1</v>
      </c>
      <c r="C5982" s="29" t="s">
        <v>16440</v>
      </c>
      <c r="D5982" s="30" t="s">
        <v>38</v>
      </c>
      <c r="E5982" s="31" t="s">
        <v>725</v>
      </c>
      <c r="F5982" s="31" t="s">
        <v>16441</v>
      </c>
      <c r="G5982" s="88" t="s">
        <v>10215</v>
      </c>
      <c r="H5982" s="29" t="s">
        <v>679</v>
      </c>
      <c r="I5982" s="32" t="s">
        <v>43</v>
      </c>
      <c r="J5982" s="29" t="s">
        <v>8</v>
      </c>
      <c r="K5982" s="33" t="s">
        <v>59</v>
      </c>
      <c r="L5982" s="33" t="s">
        <v>3186</v>
      </c>
      <c r="M5982" s="29" t="s">
        <v>1071</v>
      </c>
      <c r="N5982" s="29">
        <v>0</v>
      </c>
      <c r="O5982" s="29" t="s">
        <v>47</v>
      </c>
      <c r="P5982" s="33">
        <v>3</v>
      </c>
      <c r="Q5982" s="33" t="s">
        <v>388</v>
      </c>
      <c r="R5982" s="80" t="s">
        <v>223</v>
      </c>
      <c r="S5982" s="81" t="s">
        <v>139</v>
      </c>
      <c r="T5982" s="81" t="s">
        <v>51</v>
      </c>
      <c r="U5982" s="82" t="s">
        <v>872</v>
      </c>
      <c r="V5982" s="83">
        <v>0</v>
      </c>
      <c r="W5982" s="89">
        <v>0</v>
      </c>
      <c r="X5982" s="85">
        <v>1</v>
      </c>
      <c r="Y5982" s="86">
        <v>2.95</v>
      </c>
      <c r="Z5982" s="82">
        <v>4</v>
      </c>
      <c r="AA5982" s="87">
        <v>0.73750000000000004</v>
      </c>
      <c r="AB5982" s="83">
        <v>0</v>
      </c>
      <c r="AC5982" s="89">
        <v>0</v>
      </c>
      <c r="AD5982" s="90">
        <v>43637</v>
      </c>
      <c r="AE5982" s="90">
        <v>43640</v>
      </c>
      <c r="AF5982" s="82">
        <v>1</v>
      </c>
      <c r="AG5982" s="84" t="s">
        <v>53</v>
      </c>
      <c r="AH5982" s="83">
        <v>0</v>
      </c>
      <c r="AI5982" s="89">
        <v>0</v>
      </c>
      <c r="AJ5982" s="89">
        <v>0</v>
      </c>
      <c r="AK5982" s="60" t="str">
        <f>+IF(Tabla1[[#This Row],[REQUEST_TY]]="SR MANTENIMIENTO CORRECTIVO", "EMERGENCIA", "OTROS")</f>
        <v>EMERGENCIA</v>
      </c>
      <c r="AL5982" s="6" t="str">
        <f>+_xlfn.IFS(Tabla1[[#This Row],[Veces obj]]&lt;=1,"0-1",Tabla1[[#This Row],[Veces obj]]&lt;=2,"1-2",Tabla1[[#This Row],[Veces obj]]&lt;=3,"2-3",TRUE,"&gt;3")</f>
        <v>0-1</v>
      </c>
      <c r="AM5982" s="60" t="str">
        <f>+_xlfn.IFS(MONTH(Tabla1[[#This Row],[MES]])&lt;=3,"Q1",MONTH(Tabla1[[#This Row],[MES]])&lt;=6,"Q2",MONTH(Tabla1[[#This Row],[MES]])&lt;=9,"Q3",TRUE,"Q4")</f>
        <v>Q2</v>
      </c>
      <c r="AN5982" s="15" t="str">
        <f>+IFERROR(VLOOKUP(Tabla1[[#This Row],[CUENTA]],CTAS[],2,0),"OTROS")</f>
        <v>OTROS</v>
      </c>
      <c r="AP5982" s="15" t="str">
        <f>+IFERROR(VLOOKUP(Tabla1[[#This Row],[EMPLEADO]],IS[],3,0),"OTROS")</f>
        <v>OTROS</v>
      </c>
      <c r="AQ5982" s="15" t="str">
        <f>+IFERROR(VLOOKUP(Tabla1[[#This Row],[EMPLEADO]],IS[[NÓMINA]:[INGENIERO]],2,0),"OTROS")</f>
        <v>OTROS</v>
      </c>
    </row>
    <row r="5983" spans="1:43" x14ac:dyDescent="0.25">
      <c r="A5983" s="28" t="s">
        <v>14528</v>
      </c>
      <c r="B5983" s="29">
        <v>1</v>
      </c>
      <c r="C5983" s="29" t="s">
        <v>16442</v>
      </c>
      <c r="D5983" s="30" t="s">
        <v>38</v>
      </c>
      <c r="E5983" s="31" t="s">
        <v>4278</v>
      </c>
      <c r="F5983" s="31" t="s">
        <v>16443</v>
      </c>
      <c r="G5983" s="88" t="s">
        <v>9057</v>
      </c>
      <c r="H5983" s="29" t="s">
        <v>784</v>
      </c>
      <c r="I5983" s="32" t="s">
        <v>43</v>
      </c>
      <c r="J5983" s="29" t="s">
        <v>8</v>
      </c>
      <c r="K5983" s="33" t="s">
        <v>1541</v>
      </c>
      <c r="L5983" s="33" t="s">
        <v>1542</v>
      </c>
      <c r="M5983" s="29" t="s">
        <v>787</v>
      </c>
      <c r="N5983" s="29">
        <v>0</v>
      </c>
      <c r="O5983" s="29" t="s">
        <v>47</v>
      </c>
      <c r="P5983" s="33">
        <v>85</v>
      </c>
      <c r="Q5983" s="33" t="s">
        <v>48</v>
      </c>
      <c r="R5983" s="80" t="s">
        <v>95</v>
      </c>
      <c r="S5983" s="81" t="s">
        <v>64</v>
      </c>
      <c r="T5983" s="81" t="s">
        <v>51</v>
      </c>
      <c r="U5983" s="82" t="s">
        <v>96</v>
      </c>
      <c r="V5983" s="83">
        <v>1.1000000000000001</v>
      </c>
      <c r="W5983" s="89">
        <v>1501.5000000000002</v>
      </c>
      <c r="X5983" s="85">
        <v>1</v>
      </c>
      <c r="Y5983" s="86">
        <v>2.2999999999999998</v>
      </c>
      <c r="Z5983" s="82">
        <v>5</v>
      </c>
      <c r="AA5983" s="87">
        <v>0.45999999999999996</v>
      </c>
      <c r="AB5983" s="83">
        <v>0</v>
      </c>
      <c r="AC5983" s="89">
        <v>0</v>
      </c>
      <c r="AD5983" s="90">
        <v>43637</v>
      </c>
      <c r="AE5983" s="90">
        <v>43640</v>
      </c>
      <c r="AF5983" s="82">
        <v>1</v>
      </c>
      <c r="AG5983" s="84" t="s">
        <v>53</v>
      </c>
      <c r="AH5983" s="83">
        <v>0</v>
      </c>
      <c r="AI5983" s="89">
        <v>0</v>
      </c>
      <c r="AJ5983" s="89">
        <v>0</v>
      </c>
      <c r="AK5983" s="60" t="str">
        <f>+IF(Tabla1[[#This Row],[REQUEST_TY]]="SR MANTENIMIENTO CORRECTIVO", "EMERGENCIA", "OTROS")</f>
        <v>EMERGENCIA</v>
      </c>
      <c r="AL5983" s="6" t="str">
        <f>+_xlfn.IFS(Tabla1[[#This Row],[Veces obj]]&lt;=1,"0-1",Tabla1[[#This Row],[Veces obj]]&lt;=2,"1-2",Tabla1[[#This Row],[Veces obj]]&lt;=3,"2-3",TRUE,"&gt;3")</f>
        <v>0-1</v>
      </c>
      <c r="AM5983" s="60" t="str">
        <f>+_xlfn.IFS(MONTH(Tabla1[[#This Row],[MES]])&lt;=3,"Q1",MONTH(Tabla1[[#This Row],[MES]])&lt;=6,"Q2",MONTH(Tabla1[[#This Row],[MES]])&lt;=9,"Q3",TRUE,"Q4")</f>
        <v>Q2</v>
      </c>
      <c r="AN5983" s="15" t="str">
        <f>+IFERROR(VLOOKUP(Tabla1[[#This Row],[CUENTA]],CTAS[],2,0),"OTROS")</f>
        <v>OTROS</v>
      </c>
      <c r="AP5983" s="15" t="str">
        <f>+IFERROR(VLOOKUP(Tabla1[[#This Row],[EMPLEADO]],IS[],3,0),"OTROS")</f>
        <v>OTROS</v>
      </c>
      <c r="AQ5983" s="15" t="str">
        <f>+IFERROR(VLOOKUP(Tabla1[[#This Row],[EMPLEADO]],IS[[NÓMINA]:[INGENIERO]],2,0),"OTROS")</f>
        <v>OTROS</v>
      </c>
    </row>
    <row r="5984" spans="1:43" x14ac:dyDescent="0.25">
      <c r="A5984" s="28" t="s">
        <v>14528</v>
      </c>
      <c r="B5984" s="29">
        <v>1</v>
      </c>
      <c r="C5984" s="29" t="s">
        <v>16444</v>
      </c>
      <c r="D5984" s="30" t="s">
        <v>38</v>
      </c>
      <c r="E5984" s="31" t="s">
        <v>133</v>
      </c>
      <c r="F5984" s="31" t="s">
        <v>16445</v>
      </c>
      <c r="G5984" s="88" t="s">
        <v>7855</v>
      </c>
      <c r="H5984" s="29" t="s">
        <v>1211</v>
      </c>
      <c r="I5984" s="32" t="s">
        <v>43</v>
      </c>
      <c r="J5984" s="29" t="s">
        <v>8</v>
      </c>
      <c r="K5984" s="33" t="s">
        <v>59</v>
      </c>
      <c r="L5984" s="33" t="s">
        <v>1583</v>
      </c>
      <c r="M5984" s="29" t="s">
        <v>1213</v>
      </c>
      <c r="N5984" s="29">
        <v>0</v>
      </c>
      <c r="O5984" s="29" t="s">
        <v>47</v>
      </c>
      <c r="P5984" s="33">
        <v>3</v>
      </c>
      <c r="Q5984" s="33" t="s">
        <v>388</v>
      </c>
      <c r="R5984" s="80" t="s">
        <v>138</v>
      </c>
      <c r="S5984" s="81" t="s">
        <v>139</v>
      </c>
      <c r="T5984" s="81" t="s">
        <v>208</v>
      </c>
      <c r="U5984" s="82" t="s">
        <v>872</v>
      </c>
      <c r="V5984" s="83">
        <v>0</v>
      </c>
      <c r="W5984" s="89">
        <v>0</v>
      </c>
      <c r="X5984" s="85">
        <v>1</v>
      </c>
      <c r="Y5984" s="86">
        <v>0</v>
      </c>
      <c r="Z5984" s="82">
        <v>6</v>
      </c>
      <c r="AA5984" s="87">
        <v>0</v>
      </c>
      <c r="AB5984" s="83">
        <v>0</v>
      </c>
      <c r="AC5984" s="89">
        <v>0</v>
      </c>
      <c r="AD5984" s="90">
        <v>43640</v>
      </c>
      <c r="AE5984" s="90">
        <v>43640</v>
      </c>
      <c r="AF5984" s="82">
        <v>0</v>
      </c>
      <c r="AG5984" s="84" t="s">
        <v>53</v>
      </c>
      <c r="AH5984" s="83">
        <v>0</v>
      </c>
      <c r="AI5984" s="89">
        <v>0</v>
      </c>
      <c r="AJ5984" s="89">
        <v>0</v>
      </c>
      <c r="AK5984" s="60" t="str">
        <f>+IF(Tabla1[[#This Row],[REQUEST_TY]]="SR MANTENIMIENTO CORRECTIVO", "EMERGENCIA", "OTROS")</f>
        <v>EMERGENCIA</v>
      </c>
      <c r="AL5984" s="6" t="str">
        <f>+_xlfn.IFS(Tabla1[[#This Row],[Veces obj]]&lt;=1,"0-1",Tabla1[[#This Row],[Veces obj]]&lt;=2,"1-2",Tabla1[[#This Row],[Veces obj]]&lt;=3,"2-3",TRUE,"&gt;3")</f>
        <v>0-1</v>
      </c>
      <c r="AM5984" s="60" t="str">
        <f>+_xlfn.IFS(MONTH(Tabla1[[#This Row],[MES]])&lt;=3,"Q1",MONTH(Tabla1[[#This Row],[MES]])&lt;=6,"Q2",MONTH(Tabla1[[#This Row],[MES]])&lt;=9,"Q3",TRUE,"Q4")</f>
        <v>Q2</v>
      </c>
      <c r="AN5984" s="15" t="str">
        <f>+IFERROR(VLOOKUP(Tabla1[[#This Row],[CUENTA]],CTAS[],2,0),"OTROS")</f>
        <v>OTROS</v>
      </c>
      <c r="AP5984" s="15" t="str">
        <f>+IFERROR(VLOOKUP(Tabla1[[#This Row],[EMPLEADO]],IS[],3,0),"OTROS")</f>
        <v>OTROS</v>
      </c>
      <c r="AQ5984" s="15" t="str">
        <f>+IFERROR(VLOOKUP(Tabla1[[#This Row],[EMPLEADO]],IS[[NÓMINA]:[INGENIERO]],2,0),"OTROS")</f>
        <v>OTROS</v>
      </c>
    </row>
    <row r="5985" spans="1:43" x14ac:dyDescent="0.25">
      <c r="A5985" s="28" t="s">
        <v>14528</v>
      </c>
      <c r="B5985" s="29">
        <v>1</v>
      </c>
      <c r="C5985" s="29" t="s">
        <v>16446</v>
      </c>
      <c r="D5985" s="30" t="s">
        <v>38</v>
      </c>
      <c r="E5985" s="31" t="s">
        <v>76</v>
      </c>
      <c r="F5985" s="31" t="s">
        <v>16447</v>
      </c>
      <c r="G5985" s="88" t="s">
        <v>5579</v>
      </c>
      <c r="H5985" s="29" t="s">
        <v>10274</v>
      </c>
      <c r="I5985" s="32" t="s">
        <v>43</v>
      </c>
      <c r="J5985" s="29" t="s">
        <v>8</v>
      </c>
      <c r="K5985" s="33" t="s">
        <v>102</v>
      </c>
      <c r="L5985" s="33" t="s">
        <v>376</v>
      </c>
      <c r="M5985" s="29" t="s">
        <v>310</v>
      </c>
      <c r="N5985" s="29">
        <v>0</v>
      </c>
      <c r="O5985" s="29" t="s">
        <v>47</v>
      </c>
      <c r="P5985" s="33">
        <v>3</v>
      </c>
      <c r="Q5985" s="33" t="s">
        <v>388</v>
      </c>
      <c r="R5985" s="80" t="s">
        <v>63</v>
      </c>
      <c r="S5985" s="81" t="s">
        <v>64</v>
      </c>
      <c r="T5985" s="81" t="s">
        <v>51</v>
      </c>
      <c r="U5985" s="82" t="s">
        <v>389</v>
      </c>
      <c r="V5985" s="83">
        <v>0</v>
      </c>
      <c r="W5985" s="89">
        <v>0</v>
      </c>
      <c r="X5985" s="85">
        <v>1</v>
      </c>
      <c r="Y5985" s="86">
        <v>0.4</v>
      </c>
      <c r="Z5985" s="82">
        <v>5</v>
      </c>
      <c r="AA5985" s="87">
        <v>0.08</v>
      </c>
      <c r="AB5985" s="83">
        <v>0</v>
      </c>
      <c r="AC5985" s="89">
        <v>0</v>
      </c>
      <c r="AD5985" s="90">
        <v>43640</v>
      </c>
      <c r="AE5985" s="90">
        <v>43640</v>
      </c>
      <c r="AF5985" s="82">
        <v>0</v>
      </c>
      <c r="AG5985" s="84" t="s">
        <v>53</v>
      </c>
      <c r="AH5985" s="83">
        <v>0</v>
      </c>
      <c r="AI5985" s="89">
        <v>0</v>
      </c>
      <c r="AJ5985" s="89">
        <v>0</v>
      </c>
      <c r="AK5985" s="60" t="str">
        <f>+IF(Tabla1[[#This Row],[REQUEST_TY]]="SR MANTENIMIENTO CORRECTIVO", "EMERGENCIA", "OTROS")</f>
        <v>EMERGENCIA</v>
      </c>
      <c r="AL5985" s="6" t="str">
        <f>+_xlfn.IFS(Tabla1[[#This Row],[Veces obj]]&lt;=1,"0-1",Tabla1[[#This Row],[Veces obj]]&lt;=2,"1-2",Tabla1[[#This Row],[Veces obj]]&lt;=3,"2-3",TRUE,"&gt;3")</f>
        <v>0-1</v>
      </c>
      <c r="AM5985" s="60" t="str">
        <f>+_xlfn.IFS(MONTH(Tabla1[[#This Row],[MES]])&lt;=3,"Q1",MONTH(Tabla1[[#This Row],[MES]])&lt;=6,"Q2",MONTH(Tabla1[[#This Row],[MES]])&lt;=9,"Q3",TRUE,"Q4")</f>
        <v>Q2</v>
      </c>
      <c r="AN5985" s="15" t="str">
        <f>+IFERROR(VLOOKUP(Tabla1[[#This Row],[CUENTA]],CTAS[],2,0),"OTROS")</f>
        <v>OTROS</v>
      </c>
      <c r="AP5985" s="15" t="str">
        <f>+IFERROR(VLOOKUP(Tabla1[[#This Row],[EMPLEADO]],IS[],3,0),"OTROS")</f>
        <v>OTROS</v>
      </c>
      <c r="AQ5985" s="15" t="str">
        <f>+IFERROR(VLOOKUP(Tabla1[[#This Row],[EMPLEADO]],IS[[NÓMINA]:[INGENIERO]],2,0),"OTROS")</f>
        <v>OTROS</v>
      </c>
    </row>
    <row r="5986" spans="1:43" x14ac:dyDescent="0.25">
      <c r="A5986" s="28" t="s">
        <v>14528</v>
      </c>
      <c r="B5986" s="29">
        <v>1</v>
      </c>
      <c r="C5986" s="29" t="s">
        <v>16448</v>
      </c>
      <c r="D5986" s="30" t="s">
        <v>38</v>
      </c>
      <c r="E5986" s="31" t="s">
        <v>237</v>
      </c>
      <c r="F5986" s="31" t="s">
        <v>16449</v>
      </c>
      <c r="G5986" s="88" t="s">
        <v>10105</v>
      </c>
      <c r="H5986" s="29" t="s">
        <v>821</v>
      </c>
      <c r="I5986" s="32" t="s">
        <v>43</v>
      </c>
      <c r="J5986" s="29" t="s">
        <v>8</v>
      </c>
      <c r="K5986" s="33" t="s">
        <v>2868</v>
      </c>
      <c r="L5986" s="33" t="s">
        <v>2869</v>
      </c>
      <c r="M5986" s="29" t="s">
        <v>94</v>
      </c>
      <c r="N5986" s="29">
        <v>0</v>
      </c>
      <c r="O5986" s="29" t="s">
        <v>47</v>
      </c>
      <c r="P5986" s="33">
        <v>79</v>
      </c>
      <c r="Q5986" s="33" t="s">
        <v>48</v>
      </c>
      <c r="R5986" s="80" t="s">
        <v>242</v>
      </c>
      <c r="S5986" s="81" t="s">
        <v>64</v>
      </c>
      <c r="T5986" s="81" t="s">
        <v>51</v>
      </c>
      <c r="U5986" s="82" t="s">
        <v>96</v>
      </c>
      <c r="V5986" s="83">
        <v>1.1000000000000001</v>
      </c>
      <c r="W5986" s="89">
        <v>1501.5000000000002</v>
      </c>
      <c r="X5986" s="85">
        <v>1</v>
      </c>
      <c r="Y5986" s="86">
        <v>1.7</v>
      </c>
      <c r="Z5986" s="82">
        <v>5</v>
      </c>
      <c r="AA5986" s="87">
        <v>0.33999999999999997</v>
      </c>
      <c r="AB5986" s="83">
        <v>0</v>
      </c>
      <c r="AC5986" s="89">
        <v>0</v>
      </c>
      <c r="AD5986" s="90">
        <v>43637</v>
      </c>
      <c r="AE5986" s="90">
        <v>43640</v>
      </c>
      <c r="AF5986" s="82">
        <v>1</v>
      </c>
      <c r="AG5986" s="84" t="s">
        <v>53</v>
      </c>
      <c r="AH5986" s="83">
        <v>0</v>
      </c>
      <c r="AI5986" s="89">
        <v>0</v>
      </c>
      <c r="AJ5986" s="89">
        <v>0</v>
      </c>
      <c r="AK5986" s="60" t="str">
        <f>+IF(Tabla1[[#This Row],[REQUEST_TY]]="SR MANTENIMIENTO CORRECTIVO", "EMERGENCIA", "OTROS")</f>
        <v>EMERGENCIA</v>
      </c>
      <c r="AL5986" s="6" t="str">
        <f>+_xlfn.IFS(Tabla1[[#This Row],[Veces obj]]&lt;=1,"0-1",Tabla1[[#This Row],[Veces obj]]&lt;=2,"1-2",Tabla1[[#This Row],[Veces obj]]&lt;=3,"2-3",TRUE,"&gt;3")</f>
        <v>0-1</v>
      </c>
      <c r="AM5986" s="60" t="str">
        <f>+_xlfn.IFS(MONTH(Tabla1[[#This Row],[MES]])&lt;=3,"Q1",MONTH(Tabla1[[#This Row],[MES]])&lt;=6,"Q2",MONTH(Tabla1[[#This Row],[MES]])&lt;=9,"Q3",TRUE,"Q4")</f>
        <v>Q2</v>
      </c>
      <c r="AN5986" s="15" t="str">
        <f>+IFERROR(VLOOKUP(Tabla1[[#This Row],[CUENTA]],CTAS[],2,0),"OTROS")</f>
        <v>OTROS</v>
      </c>
      <c r="AP5986" s="15" t="str">
        <f>+IFERROR(VLOOKUP(Tabla1[[#This Row],[EMPLEADO]],IS[],3,0),"OTROS")</f>
        <v>JUAREZ</v>
      </c>
      <c r="AQ5986" s="15" t="str">
        <f>+IFERROR(VLOOKUP(Tabla1[[#This Row],[EMPLEADO]],IS[[NÓMINA]:[INGENIERO]],2,0),"OTROS")</f>
        <v>ERASMO ALEJANDRO</v>
      </c>
    </row>
    <row r="5987" spans="1:43" x14ac:dyDescent="0.25">
      <c r="A5987" s="28" t="s">
        <v>14528</v>
      </c>
      <c r="B5987" s="29">
        <v>1</v>
      </c>
      <c r="C5987" s="29" t="s">
        <v>16450</v>
      </c>
      <c r="D5987" s="30" t="s">
        <v>38</v>
      </c>
      <c r="E5987" s="31" t="s">
        <v>39</v>
      </c>
      <c r="F5987" s="31" t="s">
        <v>16451</v>
      </c>
      <c r="G5987" s="88" t="s">
        <v>15711</v>
      </c>
      <c r="H5987" s="29" t="s">
        <v>42</v>
      </c>
      <c r="I5987" s="32" t="s">
        <v>43</v>
      </c>
      <c r="J5987" s="29" t="s">
        <v>8</v>
      </c>
      <c r="K5987" s="33" t="s">
        <v>15712</v>
      </c>
      <c r="L5987" s="33" t="s">
        <v>15713</v>
      </c>
      <c r="M5987" s="29" t="s">
        <v>6301</v>
      </c>
      <c r="N5987" s="29">
        <v>1</v>
      </c>
      <c r="O5987" s="29" t="s">
        <v>47</v>
      </c>
      <c r="P5987" s="33">
        <v>8</v>
      </c>
      <c r="Q5987" s="33" t="s">
        <v>194</v>
      </c>
      <c r="R5987" s="80" t="s">
        <v>49</v>
      </c>
      <c r="S5987" s="81" t="s">
        <v>50</v>
      </c>
      <c r="T5987" s="81" t="s">
        <v>51</v>
      </c>
      <c r="U5987" s="82" t="s">
        <v>444</v>
      </c>
      <c r="V5987" s="83">
        <v>0</v>
      </c>
      <c r="W5987" s="89">
        <v>0</v>
      </c>
      <c r="X5987" s="85">
        <v>1</v>
      </c>
      <c r="Y5987" s="86">
        <v>2.86</v>
      </c>
      <c r="Z5987" s="82">
        <v>5</v>
      </c>
      <c r="AA5987" s="87">
        <v>0.57199999999999995</v>
      </c>
      <c r="AB5987" s="83">
        <v>0</v>
      </c>
      <c r="AC5987" s="89">
        <v>0</v>
      </c>
      <c r="AD5987" s="90">
        <v>43637</v>
      </c>
      <c r="AE5987" s="90">
        <v>43640</v>
      </c>
      <c r="AF5987" s="82">
        <v>1</v>
      </c>
      <c r="AG5987" s="84" t="s">
        <v>53</v>
      </c>
      <c r="AH5987" s="83">
        <v>0</v>
      </c>
      <c r="AI5987" s="89">
        <v>0</v>
      </c>
      <c r="AJ5987" s="89">
        <v>0</v>
      </c>
      <c r="AK5987" s="60" t="str">
        <f>+IF(Tabla1[[#This Row],[REQUEST_TY]]="SR MANTENIMIENTO CORRECTIVO", "EMERGENCIA", "OTROS")</f>
        <v>EMERGENCIA</v>
      </c>
      <c r="AL5987" s="6" t="str">
        <f>+_xlfn.IFS(Tabla1[[#This Row],[Veces obj]]&lt;=1,"0-1",Tabla1[[#This Row],[Veces obj]]&lt;=2,"1-2",Tabla1[[#This Row],[Veces obj]]&lt;=3,"2-3",TRUE,"&gt;3")</f>
        <v>0-1</v>
      </c>
      <c r="AM5987" s="60" t="str">
        <f>+_xlfn.IFS(MONTH(Tabla1[[#This Row],[MES]])&lt;=3,"Q1",MONTH(Tabla1[[#This Row],[MES]])&lt;=6,"Q2",MONTH(Tabla1[[#This Row],[MES]])&lt;=9,"Q3",TRUE,"Q4")</f>
        <v>Q2</v>
      </c>
      <c r="AN5987" s="15" t="str">
        <f>+IFERROR(VLOOKUP(Tabla1[[#This Row],[CUENTA]],CTAS[],2,0),"OTROS")</f>
        <v>OTROS</v>
      </c>
      <c r="AP5987" s="15" t="str">
        <f>+IFERROR(VLOOKUP(Tabla1[[#This Row],[EMPLEADO]],IS[],3,0),"OTROS")</f>
        <v>OTROS</v>
      </c>
      <c r="AQ5987" s="15" t="str">
        <f>+IFERROR(VLOOKUP(Tabla1[[#This Row],[EMPLEADO]],IS[[NÓMINA]:[INGENIERO]],2,0),"OTROS")</f>
        <v>OTROS</v>
      </c>
    </row>
    <row r="5988" spans="1:43" x14ac:dyDescent="0.25">
      <c r="A5988" s="28" t="s">
        <v>14528</v>
      </c>
      <c r="B5988" s="29">
        <v>1</v>
      </c>
      <c r="C5988" s="29" t="s">
        <v>16452</v>
      </c>
      <c r="D5988" s="30" t="s">
        <v>38</v>
      </c>
      <c r="E5988" s="31" t="s">
        <v>435</v>
      </c>
      <c r="F5988" s="31" t="s">
        <v>16453</v>
      </c>
      <c r="G5988" s="88" t="s">
        <v>437</v>
      </c>
      <c r="H5988" s="29" t="s">
        <v>116</v>
      </c>
      <c r="I5988" s="32" t="s">
        <v>43</v>
      </c>
      <c r="J5988" s="29" t="s">
        <v>8</v>
      </c>
      <c r="K5988" s="33" t="s">
        <v>438</v>
      </c>
      <c r="L5988" s="33" t="s">
        <v>439</v>
      </c>
      <c r="M5988" s="29" t="s">
        <v>165</v>
      </c>
      <c r="N5988" s="29">
        <v>0</v>
      </c>
      <c r="O5988" s="29" t="s">
        <v>47</v>
      </c>
      <c r="P5988" s="33">
        <v>9</v>
      </c>
      <c r="Q5988" s="33" t="s">
        <v>194</v>
      </c>
      <c r="R5988" s="80" t="s">
        <v>440</v>
      </c>
      <c r="S5988" s="81" t="s">
        <v>139</v>
      </c>
      <c r="T5988" s="81" t="s">
        <v>51</v>
      </c>
      <c r="U5988" s="82" t="s">
        <v>224</v>
      </c>
      <c r="V5988" s="83">
        <v>0.8</v>
      </c>
      <c r="W5988" s="89">
        <v>1258.4000000000003</v>
      </c>
      <c r="X5988" s="85">
        <v>1</v>
      </c>
      <c r="Y5988" s="86">
        <v>1.73</v>
      </c>
      <c r="Z5988" s="82">
        <v>4</v>
      </c>
      <c r="AA5988" s="87">
        <v>0.4325</v>
      </c>
      <c r="AB5988" s="83">
        <v>0</v>
      </c>
      <c r="AC5988" s="89">
        <v>0</v>
      </c>
      <c r="AD5988" s="90">
        <v>43637</v>
      </c>
      <c r="AE5988" s="90">
        <v>43640</v>
      </c>
      <c r="AF5988" s="82">
        <v>1</v>
      </c>
      <c r="AG5988" s="84" t="s">
        <v>53</v>
      </c>
      <c r="AH5988" s="83">
        <v>0</v>
      </c>
      <c r="AI5988" s="89">
        <v>0</v>
      </c>
      <c r="AJ5988" s="89">
        <v>0</v>
      </c>
      <c r="AK5988" s="60" t="str">
        <f>+IF(Tabla1[[#This Row],[REQUEST_TY]]="SR MANTENIMIENTO CORRECTIVO", "EMERGENCIA", "OTROS")</f>
        <v>EMERGENCIA</v>
      </c>
      <c r="AL5988" s="6" t="str">
        <f>+_xlfn.IFS(Tabla1[[#This Row],[Veces obj]]&lt;=1,"0-1",Tabla1[[#This Row],[Veces obj]]&lt;=2,"1-2",Tabla1[[#This Row],[Veces obj]]&lt;=3,"2-3",TRUE,"&gt;3")</f>
        <v>0-1</v>
      </c>
      <c r="AM5988" s="60" t="str">
        <f>+_xlfn.IFS(MONTH(Tabla1[[#This Row],[MES]])&lt;=3,"Q1",MONTH(Tabla1[[#This Row],[MES]])&lt;=6,"Q2",MONTH(Tabla1[[#This Row],[MES]])&lt;=9,"Q3",TRUE,"Q4")</f>
        <v>Q2</v>
      </c>
      <c r="AN5988" s="15" t="str">
        <f>+IFERROR(VLOOKUP(Tabla1[[#This Row],[CUENTA]],CTAS[],2,0),"OTROS")</f>
        <v>OTROS</v>
      </c>
      <c r="AP5988" s="15" t="str">
        <f>+IFERROR(VLOOKUP(Tabla1[[#This Row],[EMPLEADO]],IS[],3,0),"OTROS")</f>
        <v>CHIHUAHUA</v>
      </c>
      <c r="AQ5988" s="15" t="str">
        <f>+IFERROR(VLOOKUP(Tabla1[[#This Row],[EMPLEADO]],IS[[NÓMINA]:[INGENIERO]],2,0),"OTROS")</f>
        <v>FERNANDO CHAVIRA</v>
      </c>
    </row>
    <row r="5989" spans="1:43" x14ac:dyDescent="0.25">
      <c r="A5989" s="28" t="s">
        <v>14528</v>
      </c>
      <c r="B5989" s="29">
        <v>1</v>
      </c>
      <c r="C5989" s="29" t="s">
        <v>16454</v>
      </c>
      <c r="D5989" s="30" t="s">
        <v>3370</v>
      </c>
      <c r="E5989" s="31" t="s">
        <v>39</v>
      </c>
      <c r="F5989" s="31" t="s">
        <v>16455</v>
      </c>
      <c r="G5989" s="88" t="s">
        <v>16456</v>
      </c>
      <c r="H5989" s="29" t="s">
        <v>101</v>
      </c>
      <c r="I5989" s="32" t="s">
        <v>43</v>
      </c>
      <c r="J5989" s="29" t="s">
        <v>8</v>
      </c>
      <c r="K5989" s="33" t="s">
        <v>7790</v>
      </c>
      <c r="L5989" s="33" t="s">
        <v>16419</v>
      </c>
      <c r="M5989" s="29" t="s">
        <v>5377</v>
      </c>
      <c r="N5989" s="29">
        <v>0</v>
      </c>
      <c r="O5989" s="29" t="s">
        <v>105</v>
      </c>
      <c r="P5989" s="33" t="s">
        <v>822</v>
      </c>
      <c r="Q5989" s="33" t="s">
        <v>48</v>
      </c>
      <c r="R5989" s="80" t="s">
        <v>49</v>
      </c>
      <c r="S5989" s="81" t="s">
        <v>50</v>
      </c>
      <c r="T5989" s="81" t="s">
        <v>51</v>
      </c>
      <c r="U5989" s="82" t="s">
        <v>52</v>
      </c>
      <c r="V5989" s="83">
        <v>1</v>
      </c>
      <c r="W5989" s="89">
        <v>702</v>
      </c>
      <c r="X5989" s="85">
        <v>0</v>
      </c>
      <c r="Y5989" s="86">
        <v>5</v>
      </c>
      <c r="Z5989" s="82">
        <v>5</v>
      </c>
      <c r="AA5989" s="87">
        <v>1</v>
      </c>
      <c r="AB5989" s="83">
        <v>0</v>
      </c>
      <c r="AC5989" s="89">
        <v>0</v>
      </c>
      <c r="AD5989" s="90">
        <v>43640</v>
      </c>
      <c r="AE5989" s="90">
        <v>43640</v>
      </c>
      <c r="AF5989" s="82">
        <v>0</v>
      </c>
      <c r="AG5989" s="84" t="s">
        <v>53</v>
      </c>
      <c r="AH5989" s="83">
        <v>0</v>
      </c>
      <c r="AI5989" s="89">
        <v>0</v>
      </c>
      <c r="AJ5989" s="89">
        <v>0</v>
      </c>
      <c r="AK5989" s="60" t="str">
        <f>+IF(Tabla1[[#This Row],[REQUEST_TY]]="SR MANTENIMIENTO CORRECTIVO", "EMERGENCIA", "OTROS")</f>
        <v>OTROS</v>
      </c>
      <c r="AL5989" s="6" t="str">
        <f>+_xlfn.IFS(Tabla1[[#This Row],[Veces obj]]&lt;=1,"0-1",Tabla1[[#This Row],[Veces obj]]&lt;=2,"1-2",Tabla1[[#This Row],[Veces obj]]&lt;=3,"2-3",TRUE,"&gt;3")</f>
        <v>0-1</v>
      </c>
      <c r="AM5989" s="60" t="str">
        <f>+_xlfn.IFS(MONTH(Tabla1[[#This Row],[MES]])&lt;=3,"Q1",MONTH(Tabla1[[#This Row],[MES]])&lt;=6,"Q2",MONTH(Tabla1[[#This Row],[MES]])&lt;=9,"Q3",TRUE,"Q4")</f>
        <v>Q2</v>
      </c>
      <c r="AN5989" s="15" t="str">
        <f>+IFERROR(VLOOKUP(Tabla1[[#This Row],[CUENTA]],CTAS[],2,0),"OTROS")</f>
        <v>OTROS</v>
      </c>
      <c r="AP5989" s="15" t="str">
        <f>+IFERROR(VLOOKUP(Tabla1[[#This Row],[EMPLEADO]],IS[],3,0),"OTROS")</f>
        <v>OTROS</v>
      </c>
      <c r="AQ5989" s="15" t="str">
        <f>+IFERROR(VLOOKUP(Tabla1[[#This Row],[EMPLEADO]],IS[[NÓMINA]:[INGENIERO]],2,0),"OTROS")</f>
        <v>OTROS</v>
      </c>
    </row>
    <row r="5990" spans="1:43" x14ac:dyDescent="0.25">
      <c r="A5990" s="28" t="s">
        <v>14528</v>
      </c>
      <c r="B5990" s="29">
        <v>1</v>
      </c>
      <c r="C5990" s="29" t="s">
        <v>16457</v>
      </c>
      <c r="D5990" s="30" t="s">
        <v>38</v>
      </c>
      <c r="E5990" s="31" t="s">
        <v>76</v>
      </c>
      <c r="F5990" s="31" t="s">
        <v>16458</v>
      </c>
      <c r="G5990" s="88" t="s">
        <v>5393</v>
      </c>
      <c r="H5990" s="29" t="s">
        <v>679</v>
      </c>
      <c r="I5990" s="32" t="s">
        <v>43</v>
      </c>
      <c r="J5990" s="29" t="s">
        <v>8</v>
      </c>
      <c r="K5990" s="33" t="s">
        <v>144</v>
      </c>
      <c r="L5990" s="33" t="s">
        <v>3320</v>
      </c>
      <c r="M5990" s="29" t="s">
        <v>794</v>
      </c>
      <c r="N5990" s="29">
        <v>0</v>
      </c>
      <c r="O5990" s="29" t="s">
        <v>47</v>
      </c>
      <c r="P5990" s="33">
        <v>80</v>
      </c>
      <c r="Q5990" s="33" t="s">
        <v>48</v>
      </c>
      <c r="R5990" s="80" t="s">
        <v>63</v>
      </c>
      <c r="S5990" s="81" t="s">
        <v>64</v>
      </c>
      <c r="T5990" s="81" t="s">
        <v>51</v>
      </c>
      <c r="U5990" s="82" t="s">
        <v>96</v>
      </c>
      <c r="V5990" s="83">
        <v>1.1000000000000001</v>
      </c>
      <c r="W5990" s="89">
        <v>1501.5000000000002</v>
      </c>
      <c r="X5990" s="85">
        <v>1</v>
      </c>
      <c r="Y5990" s="86">
        <v>2.7</v>
      </c>
      <c r="Z5990" s="82">
        <v>5</v>
      </c>
      <c r="AA5990" s="87">
        <v>0.54</v>
      </c>
      <c r="AB5990" s="83">
        <v>0</v>
      </c>
      <c r="AC5990" s="89">
        <v>0</v>
      </c>
      <c r="AD5990" s="90">
        <v>43637</v>
      </c>
      <c r="AE5990" s="90">
        <v>43640</v>
      </c>
      <c r="AF5990" s="82">
        <v>1</v>
      </c>
      <c r="AG5990" s="84" t="s">
        <v>53</v>
      </c>
      <c r="AH5990" s="83">
        <v>0</v>
      </c>
      <c r="AI5990" s="89">
        <v>0</v>
      </c>
      <c r="AJ5990" s="89">
        <v>0</v>
      </c>
      <c r="AK5990" s="60" t="str">
        <f>+IF(Tabla1[[#This Row],[REQUEST_TY]]="SR MANTENIMIENTO CORRECTIVO", "EMERGENCIA", "OTROS")</f>
        <v>EMERGENCIA</v>
      </c>
      <c r="AL5990" s="6" t="str">
        <f>+_xlfn.IFS(Tabla1[[#This Row],[Veces obj]]&lt;=1,"0-1",Tabla1[[#This Row],[Veces obj]]&lt;=2,"1-2",Tabla1[[#This Row],[Veces obj]]&lt;=3,"2-3",TRUE,"&gt;3")</f>
        <v>0-1</v>
      </c>
      <c r="AM5990" s="60" t="str">
        <f>+_xlfn.IFS(MONTH(Tabla1[[#This Row],[MES]])&lt;=3,"Q1",MONTH(Tabla1[[#This Row],[MES]])&lt;=6,"Q2",MONTH(Tabla1[[#This Row],[MES]])&lt;=9,"Q3",TRUE,"Q4")</f>
        <v>Q2</v>
      </c>
      <c r="AN5990" s="15" t="str">
        <f>+IFERROR(VLOOKUP(Tabla1[[#This Row],[CUENTA]],CTAS[],2,0),"OTROS")</f>
        <v>OTROS</v>
      </c>
      <c r="AP5990" s="15" t="str">
        <f>+IFERROR(VLOOKUP(Tabla1[[#This Row],[EMPLEADO]],IS[],3,0),"OTROS")</f>
        <v>OTROS</v>
      </c>
      <c r="AQ5990" s="15" t="str">
        <f>+IFERROR(VLOOKUP(Tabla1[[#This Row],[EMPLEADO]],IS[[NÓMINA]:[INGENIERO]],2,0),"OTROS")</f>
        <v>OTROS</v>
      </c>
    </row>
    <row r="5991" spans="1:43" x14ac:dyDescent="0.25">
      <c r="A5991" s="28" t="s">
        <v>14528</v>
      </c>
      <c r="B5991" s="29">
        <v>1</v>
      </c>
      <c r="C5991" s="29" t="s">
        <v>16459</v>
      </c>
      <c r="D5991" s="30" t="s">
        <v>38</v>
      </c>
      <c r="E5991" s="31" t="s">
        <v>133</v>
      </c>
      <c r="F5991" s="31" t="s">
        <v>16460</v>
      </c>
      <c r="G5991" s="88" t="s">
        <v>1582</v>
      </c>
      <c r="H5991" s="29" t="s">
        <v>1211</v>
      </c>
      <c r="I5991" s="32" t="s">
        <v>43</v>
      </c>
      <c r="J5991" s="29" t="s">
        <v>8</v>
      </c>
      <c r="K5991" s="33" t="s">
        <v>59</v>
      </c>
      <c r="L5991" s="33" t="s">
        <v>1583</v>
      </c>
      <c r="M5991" s="29" t="s">
        <v>1213</v>
      </c>
      <c r="N5991" s="29">
        <v>0</v>
      </c>
      <c r="O5991" s="29" t="s">
        <v>47</v>
      </c>
      <c r="P5991" s="33">
        <v>5</v>
      </c>
      <c r="Q5991" s="33" t="s">
        <v>207</v>
      </c>
      <c r="R5991" s="80" t="s">
        <v>138</v>
      </c>
      <c r="S5991" s="81" t="s">
        <v>139</v>
      </c>
      <c r="T5991" s="81" t="s">
        <v>208</v>
      </c>
      <c r="U5991" s="82" t="s">
        <v>879</v>
      </c>
      <c r="V5991" s="83">
        <v>0.6</v>
      </c>
      <c r="W5991" s="89">
        <v>943.80000000000007</v>
      </c>
      <c r="X5991" s="85">
        <v>1</v>
      </c>
      <c r="Y5991" s="86">
        <v>1.25</v>
      </c>
      <c r="Z5991" s="82">
        <v>6</v>
      </c>
      <c r="AA5991" s="87">
        <v>0.20833333333333334</v>
      </c>
      <c r="AB5991" s="83">
        <v>0</v>
      </c>
      <c r="AC5991" s="89">
        <v>0</v>
      </c>
      <c r="AD5991" s="90">
        <v>43640</v>
      </c>
      <c r="AE5991" s="90">
        <v>43640</v>
      </c>
      <c r="AF5991" s="82">
        <v>0</v>
      </c>
      <c r="AG5991" s="84" t="s">
        <v>53</v>
      </c>
      <c r="AH5991" s="83">
        <v>0</v>
      </c>
      <c r="AI5991" s="89">
        <v>0</v>
      </c>
      <c r="AJ5991" s="89">
        <v>0</v>
      </c>
      <c r="AK5991" s="60" t="str">
        <f>+IF(Tabla1[[#This Row],[REQUEST_TY]]="SR MANTENIMIENTO CORRECTIVO", "EMERGENCIA", "OTROS")</f>
        <v>EMERGENCIA</v>
      </c>
      <c r="AL5991" s="6" t="str">
        <f>+_xlfn.IFS(Tabla1[[#This Row],[Veces obj]]&lt;=1,"0-1",Tabla1[[#This Row],[Veces obj]]&lt;=2,"1-2",Tabla1[[#This Row],[Veces obj]]&lt;=3,"2-3",TRUE,"&gt;3")</f>
        <v>0-1</v>
      </c>
      <c r="AM5991" s="60" t="str">
        <f>+_xlfn.IFS(MONTH(Tabla1[[#This Row],[MES]])&lt;=3,"Q1",MONTH(Tabla1[[#This Row],[MES]])&lt;=6,"Q2",MONTH(Tabla1[[#This Row],[MES]])&lt;=9,"Q3",TRUE,"Q4")</f>
        <v>Q2</v>
      </c>
      <c r="AN5991" s="15" t="str">
        <f>+IFERROR(VLOOKUP(Tabla1[[#This Row],[CUENTA]],CTAS[],2,0),"OTROS")</f>
        <v>OTROS</v>
      </c>
      <c r="AP5991" s="15" t="str">
        <f>+IFERROR(VLOOKUP(Tabla1[[#This Row],[EMPLEADO]],IS[],3,0),"OTROS")</f>
        <v>OTROS</v>
      </c>
      <c r="AQ5991" s="15" t="str">
        <f>+IFERROR(VLOOKUP(Tabla1[[#This Row],[EMPLEADO]],IS[[NÓMINA]:[INGENIERO]],2,0),"OTROS")</f>
        <v>OTROS</v>
      </c>
    </row>
    <row r="5992" spans="1:43" x14ac:dyDescent="0.25">
      <c r="A5992" s="28" t="s">
        <v>14528</v>
      </c>
      <c r="B5992" s="29">
        <v>1</v>
      </c>
      <c r="C5992" s="29" t="s">
        <v>16461</v>
      </c>
      <c r="D5992" s="30" t="s">
        <v>38</v>
      </c>
      <c r="E5992" s="31" t="s">
        <v>76</v>
      </c>
      <c r="F5992" s="31" t="s">
        <v>16462</v>
      </c>
      <c r="G5992" s="88" t="s">
        <v>499</v>
      </c>
      <c r="H5992" s="29" t="s">
        <v>471</v>
      </c>
      <c r="I5992" s="32" t="s">
        <v>43</v>
      </c>
      <c r="J5992" s="29" t="s">
        <v>8</v>
      </c>
      <c r="K5992" s="33" t="s">
        <v>102</v>
      </c>
      <c r="L5992" s="33" t="s">
        <v>500</v>
      </c>
      <c r="M5992" s="29" t="s">
        <v>310</v>
      </c>
      <c r="N5992" s="29">
        <v>0</v>
      </c>
      <c r="O5992" s="29" t="s">
        <v>47</v>
      </c>
      <c r="P5992" s="33">
        <v>30</v>
      </c>
      <c r="Q5992" s="33" t="s">
        <v>62</v>
      </c>
      <c r="R5992" s="80" t="s">
        <v>63</v>
      </c>
      <c r="S5992" s="81" t="s">
        <v>64</v>
      </c>
      <c r="T5992" s="81" t="s">
        <v>51</v>
      </c>
      <c r="U5992" s="82" t="s">
        <v>65</v>
      </c>
      <c r="V5992" s="83">
        <v>0.8</v>
      </c>
      <c r="W5992" s="89">
        <v>1092</v>
      </c>
      <c r="X5992" s="85">
        <v>1</v>
      </c>
      <c r="Y5992" s="86">
        <v>0</v>
      </c>
      <c r="Z5992" s="82">
        <v>5</v>
      </c>
      <c r="AA5992" s="87">
        <v>0</v>
      </c>
      <c r="AB5992" s="83">
        <v>0</v>
      </c>
      <c r="AC5992" s="89">
        <v>0</v>
      </c>
      <c r="AD5992" s="90">
        <v>43640</v>
      </c>
      <c r="AE5992" s="90">
        <v>43640</v>
      </c>
      <c r="AF5992" s="82">
        <v>0</v>
      </c>
      <c r="AG5992" s="84" t="s">
        <v>53</v>
      </c>
      <c r="AH5992" s="83">
        <v>0</v>
      </c>
      <c r="AI5992" s="89">
        <v>0</v>
      </c>
      <c r="AJ5992" s="89">
        <v>0</v>
      </c>
      <c r="AK5992" s="60" t="str">
        <f>+IF(Tabla1[[#This Row],[REQUEST_TY]]="SR MANTENIMIENTO CORRECTIVO", "EMERGENCIA", "OTROS")</f>
        <v>EMERGENCIA</v>
      </c>
      <c r="AL5992" s="6" t="str">
        <f>+_xlfn.IFS(Tabla1[[#This Row],[Veces obj]]&lt;=1,"0-1",Tabla1[[#This Row],[Veces obj]]&lt;=2,"1-2",Tabla1[[#This Row],[Veces obj]]&lt;=3,"2-3",TRUE,"&gt;3")</f>
        <v>0-1</v>
      </c>
      <c r="AM5992" s="60" t="str">
        <f>+_xlfn.IFS(MONTH(Tabla1[[#This Row],[MES]])&lt;=3,"Q1",MONTH(Tabla1[[#This Row],[MES]])&lt;=6,"Q2",MONTH(Tabla1[[#This Row],[MES]])&lt;=9,"Q3",TRUE,"Q4")</f>
        <v>Q2</v>
      </c>
      <c r="AN5992" s="15" t="str">
        <f>+IFERROR(VLOOKUP(Tabla1[[#This Row],[CUENTA]],CTAS[],2,0),"OTROS")</f>
        <v>OTROS</v>
      </c>
      <c r="AP5992" s="15" t="str">
        <f>+IFERROR(VLOOKUP(Tabla1[[#This Row],[EMPLEADO]],IS[],3,0),"OTROS")</f>
        <v>OTROS</v>
      </c>
      <c r="AQ5992" s="15" t="str">
        <f>+IFERROR(VLOOKUP(Tabla1[[#This Row],[EMPLEADO]],IS[[NÓMINA]:[INGENIERO]],2,0),"OTROS")</f>
        <v>OTROS</v>
      </c>
    </row>
    <row r="5993" spans="1:43" x14ac:dyDescent="0.25">
      <c r="A5993" s="28" t="s">
        <v>14528</v>
      </c>
      <c r="B5993" s="29">
        <v>1</v>
      </c>
      <c r="C5993" s="29" t="s">
        <v>16463</v>
      </c>
      <c r="D5993" s="30" t="s">
        <v>38</v>
      </c>
      <c r="E5993" s="31" t="s">
        <v>312</v>
      </c>
      <c r="F5993" s="31" t="s">
        <v>16464</v>
      </c>
      <c r="G5993" s="88" t="s">
        <v>5544</v>
      </c>
      <c r="H5993" s="29" t="s">
        <v>58</v>
      </c>
      <c r="I5993" s="32" t="s">
        <v>43</v>
      </c>
      <c r="J5993" s="29" t="s">
        <v>8</v>
      </c>
      <c r="K5993" s="33" t="s">
        <v>59</v>
      </c>
      <c r="L5993" s="33" t="s">
        <v>137</v>
      </c>
      <c r="M5993" s="29" t="s">
        <v>61</v>
      </c>
      <c r="N5993" s="29">
        <v>0</v>
      </c>
      <c r="O5993" s="29" t="s">
        <v>47</v>
      </c>
      <c r="P5993" s="33">
        <v>20</v>
      </c>
      <c r="Q5993" s="33" t="s">
        <v>62</v>
      </c>
      <c r="R5993" s="80" t="s">
        <v>317</v>
      </c>
      <c r="S5993" s="81" t="s">
        <v>318</v>
      </c>
      <c r="T5993" s="81" t="s">
        <v>51</v>
      </c>
      <c r="U5993" s="82" t="s">
        <v>262</v>
      </c>
      <c r="V5993" s="83">
        <v>1.05</v>
      </c>
      <c r="W5993" s="89">
        <v>1651.6500000000003</v>
      </c>
      <c r="X5993" s="85">
        <v>1</v>
      </c>
      <c r="Y5993" s="86">
        <v>1.67</v>
      </c>
      <c r="Z5993" s="82">
        <v>4</v>
      </c>
      <c r="AA5993" s="87">
        <v>0.41749999999999998</v>
      </c>
      <c r="AB5993" s="83">
        <v>0</v>
      </c>
      <c r="AC5993" s="89">
        <v>0</v>
      </c>
      <c r="AD5993" s="90">
        <v>43637</v>
      </c>
      <c r="AE5993" s="90">
        <v>43640</v>
      </c>
      <c r="AF5993" s="82">
        <v>1</v>
      </c>
      <c r="AG5993" s="84" t="s">
        <v>53</v>
      </c>
      <c r="AH5993" s="83">
        <v>0</v>
      </c>
      <c r="AI5993" s="89">
        <v>0</v>
      </c>
      <c r="AJ5993" s="89">
        <v>0</v>
      </c>
      <c r="AK5993" s="60" t="str">
        <f>+IF(Tabla1[[#This Row],[REQUEST_TY]]="SR MANTENIMIENTO CORRECTIVO", "EMERGENCIA", "OTROS")</f>
        <v>EMERGENCIA</v>
      </c>
      <c r="AL5993" s="6" t="str">
        <f>+_xlfn.IFS(Tabla1[[#This Row],[Veces obj]]&lt;=1,"0-1",Tabla1[[#This Row],[Veces obj]]&lt;=2,"1-2",Tabla1[[#This Row],[Veces obj]]&lt;=3,"2-3",TRUE,"&gt;3")</f>
        <v>0-1</v>
      </c>
      <c r="AM5993" s="60" t="str">
        <f>+_xlfn.IFS(MONTH(Tabla1[[#This Row],[MES]])&lt;=3,"Q1",MONTH(Tabla1[[#This Row],[MES]])&lt;=6,"Q2",MONTH(Tabla1[[#This Row],[MES]])&lt;=9,"Q3",TRUE,"Q4")</f>
        <v>Q2</v>
      </c>
      <c r="AN5993" s="15" t="str">
        <f>+IFERROR(VLOOKUP(Tabla1[[#This Row],[CUENTA]],CTAS[],2,0),"OTROS")</f>
        <v>OTROS</v>
      </c>
      <c r="AP5993" s="15" t="str">
        <f>+IFERROR(VLOOKUP(Tabla1[[#This Row],[EMPLEADO]],IS[],3,0),"OTROS")</f>
        <v>OTROS</v>
      </c>
      <c r="AQ5993" s="15" t="str">
        <f>+IFERROR(VLOOKUP(Tabla1[[#This Row],[EMPLEADO]],IS[[NÓMINA]:[INGENIERO]],2,0),"OTROS")</f>
        <v>OTROS</v>
      </c>
    </row>
    <row r="5994" spans="1:43" x14ac:dyDescent="0.25">
      <c r="A5994" s="28" t="s">
        <v>14528</v>
      </c>
      <c r="B5994" s="29">
        <v>1</v>
      </c>
      <c r="C5994" s="29" t="s">
        <v>16465</v>
      </c>
      <c r="D5994" s="30" t="s">
        <v>38</v>
      </c>
      <c r="E5994" s="31" t="s">
        <v>558</v>
      </c>
      <c r="F5994" s="31" t="s">
        <v>16466</v>
      </c>
      <c r="G5994" s="88" t="s">
        <v>16467</v>
      </c>
      <c r="H5994" s="29" t="s">
        <v>42</v>
      </c>
      <c r="I5994" s="32" t="s">
        <v>43</v>
      </c>
      <c r="J5994" s="29" t="s">
        <v>8</v>
      </c>
      <c r="K5994" s="33" t="s">
        <v>2237</v>
      </c>
      <c r="L5994" s="33" t="s">
        <v>3429</v>
      </c>
      <c r="M5994" s="29" t="s">
        <v>794</v>
      </c>
      <c r="N5994" s="29">
        <v>1</v>
      </c>
      <c r="O5994" s="29" t="s">
        <v>47</v>
      </c>
      <c r="P5994" s="33">
        <v>279</v>
      </c>
      <c r="Q5994" s="33" t="s">
        <v>48</v>
      </c>
      <c r="R5994" s="80" t="s">
        <v>95</v>
      </c>
      <c r="S5994" s="81" t="s">
        <v>64</v>
      </c>
      <c r="T5994" s="81" t="s">
        <v>51</v>
      </c>
      <c r="U5994" s="82" t="s">
        <v>96</v>
      </c>
      <c r="V5994" s="83">
        <v>1.1000000000000001</v>
      </c>
      <c r="W5994" s="89">
        <v>0</v>
      </c>
      <c r="X5994" s="85">
        <v>1</v>
      </c>
      <c r="Y5994" s="86">
        <v>1.1299999999999999</v>
      </c>
      <c r="Z5994" s="82">
        <v>5</v>
      </c>
      <c r="AA5994" s="87">
        <v>0.22599999999999998</v>
      </c>
      <c r="AB5994" s="83">
        <v>0</v>
      </c>
      <c r="AC5994" s="89">
        <v>0</v>
      </c>
      <c r="AD5994" s="90">
        <v>43640</v>
      </c>
      <c r="AE5994" s="90">
        <v>43640</v>
      </c>
      <c r="AF5994" s="82">
        <v>0</v>
      </c>
      <c r="AG5994" s="84" t="s">
        <v>53</v>
      </c>
      <c r="AH5994" s="83">
        <v>0</v>
      </c>
      <c r="AI5994" s="89">
        <v>0</v>
      </c>
      <c r="AJ5994" s="89">
        <v>0</v>
      </c>
      <c r="AK5994" s="60" t="str">
        <f>+IF(Tabla1[[#This Row],[REQUEST_TY]]="SR MANTENIMIENTO CORRECTIVO", "EMERGENCIA", "OTROS")</f>
        <v>EMERGENCIA</v>
      </c>
      <c r="AL5994" s="6" t="str">
        <f>+_xlfn.IFS(Tabla1[[#This Row],[Veces obj]]&lt;=1,"0-1",Tabla1[[#This Row],[Veces obj]]&lt;=2,"1-2",Tabla1[[#This Row],[Veces obj]]&lt;=3,"2-3",TRUE,"&gt;3")</f>
        <v>0-1</v>
      </c>
      <c r="AM5994" s="60" t="str">
        <f>+_xlfn.IFS(MONTH(Tabla1[[#This Row],[MES]])&lt;=3,"Q1",MONTH(Tabla1[[#This Row],[MES]])&lt;=6,"Q2",MONTH(Tabla1[[#This Row],[MES]])&lt;=9,"Q3",TRUE,"Q4")</f>
        <v>Q2</v>
      </c>
      <c r="AN5994" s="15" t="str">
        <f>+IFERROR(VLOOKUP(Tabla1[[#This Row],[CUENTA]],CTAS[],2,0),"OTROS")</f>
        <v>OTROS</v>
      </c>
      <c r="AP5994" s="15" t="str">
        <f>+IFERROR(VLOOKUP(Tabla1[[#This Row],[EMPLEADO]],IS[],3,0),"OTROS")</f>
        <v>OTROS</v>
      </c>
      <c r="AQ5994" s="15" t="str">
        <f>+IFERROR(VLOOKUP(Tabla1[[#This Row],[EMPLEADO]],IS[[NÓMINA]:[INGENIERO]],2,0),"OTROS")</f>
        <v>OTROS</v>
      </c>
    </row>
    <row r="5995" spans="1:43" x14ac:dyDescent="0.25">
      <c r="A5995" s="28" t="s">
        <v>14528</v>
      </c>
      <c r="B5995" s="29">
        <v>1</v>
      </c>
      <c r="C5995" s="29" t="s">
        <v>16468</v>
      </c>
      <c r="D5995" s="30" t="s">
        <v>38</v>
      </c>
      <c r="E5995" s="31" t="s">
        <v>5605</v>
      </c>
      <c r="F5995" s="31" t="s">
        <v>16469</v>
      </c>
      <c r="G5995" s="88" t="s">
        <v>16470</v>
      </c>
      <c r="H5995" s="29" t="s">
        <v>213</v>
      </c>
      <c r="I5995" s="32" t="s">
        <v>43</v>
      </c>
      <c r="J5995" s="29" t="s">
        <v>8</v>
      </c>
      <c r="K5995" s="33" t="s">
        <v>1296</v>
      </c>
      <c r="L5995" s="33" t="s">
        <v>1800</v>
      </c>
      <c r="M5995" s="29" t="s">
        <v>1298</v>
      </c>
      <c r="N5995" s="29">
        <v>0</v>
      </c>
      <c r="O5995" s="29" t="s">
        <v>47</v>
      </c>
      <c r="P5995" s="33">
        <v>2757</v>
      </c>
      <c r="Q5995" s="33" t="s">
        <v>48</v>
      </c>
      <c r="R5995" s="80" t="s">
        <v>153</v>
      </c>
      <c r="S5995" s="81" t="s">
        <v>50</v>
      </c>
      <c r="T5995" s="81" t="s">
        <v>51</v>
      </c>
      <c r="U5995" s="82" t="s">
        <v>52</v>
      </c>
      <c r="V5995" s="83">
        <v>1.05</v>
      </c>
      <c r="W5995" s="89">
        <v>750.75000000000011</v>
      </c>
      <c r="X5995" s="85">
        <v>1</v>
      </c>
      <c r="Y5995" s="86">
        <v>4.57</v>
      </c>
      <c r="Z5995" s="82">
        <v>5</v>
      </c>
      <c r="AA5995" s="87">
        <v>0.91400000000000003</v>
      </c>
      <c r="AB5995" s="83">
        <v>0</v>
      </c>
      <c r="AC5995" s="89">
        <v>0</v>
      </c>
      <c r="AD5995" s="90">
        <v>43637</v>
      </c>
      <c r="AE5995" s="90">
        <v>43640</v>
      </c>
      <c r="AF5995" s="82">
        <v>1</v>
      </c>
      <c r="AG5995" s="84" t="s">
        <v>53</v>
      </c>
      <c r="AH5995" s="83">
        <v>0</v>
      </c>
      <c r="AI5995" s="89">
        <v>0</v>
      </c>
      <c r="AJ5995" s="89">
        <v>0</v>
      </c>
      <c r="AK5995" s="60" t="str">
        <f>+IF(Tabla1[[#This Row],[REQUEST_TY]]="SR MANTENIMIENTO CORRECTIVO", "EMERGENCIA", "OTROS")</f>
        <v>EMERGENCIA</v>
      </c>
      <c r="AL5995" s="6" t="str">
        <f>+_xlfn.IFS(Tabla1[[#This Row],[Veces obj]]&lt;=1,"0-1",Tabla1[[#This Row],[Veces obj]]&lt;=2,"1-2",Tabla1[[#This Row],[Veces obj]]&lt;=3,"2-3",TRUE,"&gt;3")</f>
        <v>0-1</v>
      </c>
      <c r="AM5995" s="60" t="str">
        <f>+_xlfn.IFS(MONTH(Tabla1[[#This Row],[MES]])&lt;=3,"Q1",MONTH(Tabla1[[#This Row],[MES]])&lt;=6,"Q2",MONTH(Tabla1[[#This Row],[MES]])&lt;=9,"Q3",TRUE,"Q4")</f>
        <v>Q2</v>
      </c>
      <c r="AN5995" s="15" t="str">
        <f>+IFERROR(VLOOKUP(Tabla1[[#This Row],[CUENTA]],CTAS[],2,0),"OTROS")</f>
        <v>OTROS</v>
      </c>
      <c r="AP5995" s="15" t="str">
        <f>+IFERROR(VLOOKUP(Tabla1[[#This Row],[EMPLEADO]],IS[],3,0),"OTROS")</f>
        <v>OTROS</v>
      </c>
      <c r="AQ5995" s="15" t="str">
        <f>+IFERROR(VLOOKUP(Tabla1[[#This Row],[EMPLEADO]],IS[[NÓMINA]:[INGENIERO]],2,0),"OTROS")</f>
        <v>OTROS</v>
      </c>
    </row>
    <row r="5996" spans="1:43" x14ac:dyDescent="0.25">
      <c r="A5996" s="28" t="s">
        <v>14528</v>
      </c>
      <c r="B5996" s="29">
        <v>1</v>
      </c>
      <c r="C5996" s="29" t="s">
        <v>16471</v>
      </c>
      <c r="D5996" s="30" t="s">
        <v>38</v>
      </c>
      <c r="E5996" s="31" t="s">
        <v>747</v>
      </c>
      <c r="F5996" s="31" t="s">
        <v>16472</v>
      </c>
      <c r="G5996" s="88" t="s">
        <v>9843</v>
      </c>
      <c r="H5996" s="29" t="s">
        <v>297</v>
      </c>
      <c r="I5996" s="32" t="s">
        <v>43</v>
      </c>
      <c r="J5996" s="29" t="s">
        <v>8</v>
      </c>
      <c r="K5996" s="33" t="s">
        <v>2868</v>
      </c>
      <c r="L5996" s="33" t="s">
        <v>2869</v>
      </c>
      <c r="M5996" s="29" t="s">
        <v>94</v>
      </c>
      <c r="N5996" s="29">
        <v>0</v>
      </c>
      <c r="O5996" s="29" t="s">
        <v>47</v>
      </c>
      <c r="P5996" s="33">
        <v>78</v>
      </c>
      <c r="Q5996" s="33" t="s">
        <v>48</v>
      </c>
      <c r="R5996" s="80" t="s">
        <v>95</v>
      </c>
      <c r="S5996" s="81" t="s">
        <v>64</v>
      </c>
      <c r="T5996" s="81" t="s">
        <v>51</v>
      </c>
      <c r="U5996" s="82" t="s">
        <v>96</v>
      </c>
      <c r="V5996" s="83">
        <v>1.1000000000000001</v>
      </c>
      <c r="W5996" s="89">
        <v>1501.5000000000002</v>
      </c>
      <c r="X5996" s="85">
        <v>1</v>
      </c>
      <c r="Y5996" s="86">
        <v>1.44</v>
      </c>
      <c r="Z5996" s="82">
        <v>5</v>
      </c>
      <c r="AA5996" s="87">
        <v>0.28799999999999998</v>
      </c>
      <c r="AB5996" s="83">
        <v>0</v>
      </c>
      <c r="AC5996" s="89">
        <v>0</v>
      </c>
      <c r="AD5996" s="90">
        <v>43637</v>
      </c>
      <c r="AE5996" s="90">
        <v>43640</v>
      </c>
      <c r="AF5996" s="82">
        <v>1</v>
      </c>
      <c r="AG5996" s="84" t="s">
        <v>53</v>
      </c>
      <c r="AH5996" s="83">
        <v>0</v>
      </c>
      <c r="AI5996" s="89">
        <v>0</v>
      </c>
      <c r="AJ5996" s="89">
        <v>0</v>
      </c>
      <c r="AK5996" s="60" t="str">
        <f>+IF(Tabla1[[#This Row],[REQUEST_TY]]="SR MANTENIMIENTO CORRECTIVO", "EMERGENCIA", "OTROS")</f>
        <v>EMERGENCIA</v>
      </c>
      <c r="AL5996" s="6" t="str">
        <f>+_xlfn.IFS(Tabla1[[#This Row],[Veces obj]]&lt;=1,"0-1",Tabla1[[#This Row],[Veces obj]]&lt;=2,"1-2",Tabla1[[#This Row],[Veces obj]]&lt;=3,"2-3",TRUE,"&gt;3")</f>
        <v>0-1</v>
      </c>
      <c r="AM5996" s="60" t="str">
        <f>+_xlfn.IFS(MONTH(Tabla1[[#This Row],[MES]])&lt;=3,"Q1",MONTH(Tabla1[[#This Row],[MES]])&lt;=6,"Q2",MONTH(Tabla1[[#This Row],[MES]])&lt;=9,"Q3",TRUE,"Q4")</f>
        <v>Q2</v>
      </c>
      <c r="AN5996" s="15" t="str">
        <f>+IFERROR(VLOOKUP(Tabla1[[#This Row],[CUENTA]],CTAS[],2,0),"OTROS")</f>
        <v>OTROS</v>
      </c>
      <c r="AP5996" s="15" t="str">
        <f>+IFERROR(VLOOKUP(Tabla1[[#This Row],[EMPLEADO]],IS[],3,0),"OTROS")</f>
        <v>JUAREZ</v>
      </c>
      <c r="AQ5996" s="15" t="str">
        <f>+IFERROR(VLOOKUP(Tabla1[[#This Row],[EMPLEADO]],IS[[NÓMINA]:[INGENIERO]],2,0),"OTROS")</f>
        <v>ALFREDO TORRES</v>
      </c>
    </row>
    <row r="5997" spans="1:43" x14ac:dyDescent="0.25">
      <c r="A5997" s="28" t="s">
        <v>14528</v>
      </c>
      <c r="B5997" s="29">
        <v>1</v>
      </c>
      <c r="C5997" s="29" t="s">
        <v>16473</v>
      </c>
      <c r="D5997" s="30" t="s">
        <v>38</v>
      </c>
      <c r="E5997" s="31" t="s">
        <v>133</v>
      </c>
      <c r="F5997" s="31" t="s">
        <v>16474</v>
      </c>
      <c r="G5997" s="88" t="s">
        <v>3109</v>
      </c>
      <c r="H5997" s="29" t="s">
        <v>1052</v>
      </c>
      <c r="I5997" s="32" t="s">
        <v>43</v>
      </c>
      <c r="J5997" s="29" t="s">
        <v>8</v>
      </c>
      <c r="K5997" s="33" t="s">
        <v>59</v>
      </c>
      <c r="L5997" s="33" t="s">
        <v>3110</v>
      </c>
      <c r="M5997" s="29" t="s">
        <v>222</v>
      </c>
      <c r="N5997" s="29">
        <v>0</v>
      </c>
      <c r="O5997" s="29" t="s">
        <v>47</v>
      </c>
      <c r="P5997" s="33">
        <v>92</v>
      </c>
      <c r="Q5997" s="33" t="s">
        <v>48</v>
      </c>
      <c r="R5997" s="80" t="s">
        <v>138</v>
      </c>
      <c r="S5997" s="81" t="s">
        <v>139</v>
      </c>
      <c r="T5997" s="81" t="s">
        <v>51</v>
      </c>
      <c r="U5997" s="82" t="s">
        <v>353</v>
      </c>
      <c r="V5997" s="83">
        <v>1.1499999999999999</v>
      </c>
      <c r="W5997" s="89">
        <v>1808.95</v>
      </c>
      <c r="X5997" s="85">
        <v>1</v>
      </c>
      <c r="Y5997" s="86">
        <v>2.89</v>
      </c>
      <c r="Z5997" s="82">
        <v>4</v>
      </c>
      <c r="AA5997" s="87">
        <v>0.72250000000000003</v>
      </c>
      <c r="AB5997" s="83">
        <v>0</v>
      </c>
      <c r="AC5997" s="89">
        <v>0</v>
      </c>
      <c r="AD5997" s="90">
        <v>43637</v>
      </c>
      <c r="AE5997" s="90">
        <v>43640</v>
      </c>
      <c r="AF5997" s="82">
        <v>1</v>
      </c>
      <c r="AG5997" s="84" t="s">
        <v>53</v>
      </c>
      <c r="AH5997" s="83">
        <v>0</v>
      </c>
      <c r="AI5997" s="89">
        <v>0</v>
      </c>
      <c r="AJ5997" s="89">
        <v>0</v>
      </c>
      <c r="AK5997" s="60" t="str">
        <f>+IF(Tabla1[[#This Row],[REQUEST_TY]]="SR MANTENIMIENTO CORRECTIVO", "EMERGENCIA", "OTROS")</f>
        <v>EMERGENCIA</v>
      </c>
      <c r="AL5997" s="6" t="str">
        <f>+_xlfn.IFS(Tabla1[[#This Row],[Veces obj]]&lt;=1,"0-1",Tabla1[[#This Row],[Veces obj]]&lt;=2,"1-2",Tabla1[[#This Row],[Veces obj]]&lt;=3,"2-3",TRUE,"&gt;3")</f>
        <v>0-1</v>
      </c>
      <c r="AM5997" s="60" t="str">
        <f>+_xlfn.IFS(MONTH(Tabla1[[#This Row],[MES]])&lt;=3,"Q1",MONTH(Tabla1[[#This Row],[MES]])&lt;=6,"Q2",MONTH(Tabla1[[#This Row],[MES]])&lt;=9,"Q3",TRUE,"Q4")</f>
        <v>Q2</v>
      </c>
      <c r="AN5997" s="15" t="str">
        <f>+IFERROR(VLOOKUP(Tabla1[[#This Row],[CUENTA]],CTAS[],2,0),"OTROS")</f>
        <v>OTROS</v>
      </c>
      <c r="AP5997" s="15" t="str">
        <f>+IFERROR(VLOOKUP(Tabla1[[#This Row],[EMPLEADO]],IS[],3,0),"OTROS")</f>
        <v>OTROS</v>
      </c>
      <c r="AQ5997" s="15" t="str">
        <f>+IFERROR(VLOOKUP(Tabla1[[#This Row],[EMPLEADO]],IS[[NÓMINA]:[INGENIERO]],2,0),"OTROS")</f>
        <v>OTROS</v>
      </c>
    </row>
    <row r="5998" spans="1:43" x14ac:dyDescent="0.25">
      <c r="A5998" s="28" t="s">
        <v>14528</v>
      </c>
      <c r="B5998" s="29">
        <v>1</v>
      </c>
      <c r="C5998" s="29" t="s">
        <v>16475</v>
      </c>
      <c r="D5998" s="30" t="s">
        <v>38</v>
      </c>
      <c r="E5998" s="31" t="s">
        <v>98</v>
      </c>
      <c r="F5998" s="31" t="s">
        <v>16476</v>
      </c>
      <c r="G5998" s="88" t="s">
        <v>3398</v>
      </c>
      <c r="H5998" s="29" t="s">
        <v>740</v>
      </c>
      <c r="I5998" s="32" t="s">
        <v>43</v>
      </c>
      <c r="J5998" s="29" t="s">
        <v>8</v>
      </c>
      <c r="K5998" s="33" t="s">
        <v>102</v>
      </c>
      <c r="L5998" s="33" t="s">
        <v>1471</v>
      </c>
      <c r="M5998" s="29" t="s">
        <v>1150</v>
      </c>
      <c r="N5998" s="29">
        <v>0</v>
      </c>
      <c r="O5998" s="29" t="s">
        <v>47</v>
      </c>
      <c r="P5998" s="33">
        <v>32</v>
      </c>
      <c r="Q5998" s="33" t="s">
        <v>82</v>
      </c>
      <c r="R5998" s="80" t="s">
        <v>63</v>
      </c>
      <c r="S5998" s="81" t="s">
        <v>64</v>
      </c>
      <c r="T5998" s="81" t="s">
        <v>51</v>
      </c>
      <c r="U5998" s="82" t="s">
        <v>83</v>
      </c>
      <c r="V5998" s="83">
        <v>1.05</v>
      </c>
      <c r="W5998" s="89">
        <v>1433.25</v>
      </c>
      <c r="X5998" s="85">
        <v>1</v>
      </c>
      <c r="Y5998" s="86">
        <v>4.8</v>
      </c>
      <c r="Z5998" s="82">
        <v>5</v>
      </c>
      <c r="AA5998" s="87">
        <v>0.96</v>
      </c>
      <c r="AB5998" s="83">
        <v>0</v>
      </c>
      <c r="AC5998" s="89">
        <v>0</v>
      </c>
      <c r="AD5998" s="90">
        <v>43637</v>
      </c>
      <c r="AE5998" s="90">
        <v>43640</v>
      </c>
      <c r="AF5998" s="82">
        <v>1</v>
      </c>
      <c r="AG5998" s="84" t="s">
        <v>53</v>
      </c>
      <c r="AH5998" s="83">
        <v>0</v>
      </c>
      <c r="AI5998" s="89">
        <v>0</v>
      </c>
      <c r="AJ5998" s="89">
        <v>0</v>
      </c>
      <c r="AK5998" s="60" t="str">
        <f>+IF(Tabla1[[#This Row],[REQUEST_TY]]="SR MANTENIMIENTO CORRECTIVO", "EMERGENCIA", "OTROS")</f>
        <v>EMERGENCIA</v>
      </c>
      <c r="AL5998" s="6" t="str">
        <f>+_xlfn.IFS(Tabla1[[#This Row],[Veces obj]]&lt;=1,"0-1",Tabla1[[#This Row],[Veces obj]]&lt;=2,"1-2",Tabla1[[#This Row],[Veces obj]]&lt;=3,"2-3",TRUE,"&gt;3")</f>
        <v>0-1</v>
      </c>
      <c r="AM5998" s="60" t="str">
        <f>+_xlfn.IFS(MONTH(Tabla1[[#This Row],[MES]])&lt;=3,"Q1",MONTH(Tabla1[[#This Row],[MES]])&lt;=6,"Q2",MONTH(Tabla1[[#This Row],[MES]])&lt;=9,"Q3",TRUE,"Q4")</f>
        <v>Q2</v>
      </c>
      <c r="AN5998" s="15" t="str">
        <f>+IFERROR(VLOOKUP(Tabla1[[#This Row],[CUENTA]],CTAS[],2,0),"OTROS")</f>
        <v>OTROS</v>
      </c>
      <c r="AP5998" s="15" t="str">
        <f>+IFERROR(VLOOKUP(Tabla1[[#This Row],[EMPLEADO]],IS[],3,0),"OTROS")</f>
        <v>OTROS</v>
      </c>
      <c r="AQ5998" s="15" t="str">
        <f>+IFERROR(VLOOKUP(Tabla1[[#This Row],[EMPLEADO]],IS[[NÓMINA]:[INGENIERO]],2,0),"OTROS")</f>
        <v>OTROS</v>
      </c>
    </row>
    <row r="5999" spans="1:43" x14ac:dyDescent="0.25">
      <c r="A5999" s="28" t="s">
        <v>14528</v>
      </c>
      <c r="B5999" s="29">
        <v>1</v>
      </c>
      <c r="C5999" s="29" t="s">
        <v>16477</v>
      </c>
      <c r="D5999" s="30" t="s">
        <v>38</v>
      </c>
      <c r="E5999" s="31" t="s">
        <v>604</v>
      </c>
      <c r="F5999" s="31" t="s">
        <v>16478</v>
      </c>
      <c r="G5999" s="88" t="s">
        <v>11262</v>
      </c>
      <c r="H5999" s="29" t="s">
        <v>124</v>
      </c>
      <c r="I5999" s="32" t="s">
        <v>43</v>
      </c>
      <c r="J5999" s="29" t="s">
        <v>8</v>
      </c>
      <c r="K5999" s="33" t="s">
        <v>404</v>
      </c>
      <c r="L5999" s="33" t="s">
        <v>405</v>
      </c>
      <c r="M5999" s="29" t="s">
        <v>94</v>
      </c>
      <c r="N5999" s="29">
        <v>0</v>
      </c>
      <c r="O5999" s="29" t="s">
        <v>47</v>
      </c>
      <c r="P5999" s="33">
        <v>9</v>
      </c>
      <c r="Q5999" s="33" t="s">
        <v>194</v>
      </c>
      <c r="R5999" s="80" t="s">
        <v>63</v>
      </c>
      <c r="S5999" s="81" t="s">
        <v>64</v>
      </c>
      <c r="T5999" s="81" t="s">
        <v>51</v>
      </c>
      <c r="U5999" s="82" t="s">
        <v>195</v>
      </c>
      <c r="V5999" s="83">
        <v>0.6</v>
      </c>
      <c r="W5999" s="89">
        <v>819</v>
      </c>
      <c r="X5999" s="85">
        <v>1</v>
      </c>
      <c r="Y5999" s="86">
        <v>1.3</v>
      </c>
      <c r="Z5999" s="82">
        <v>5</v>
      </c>
      <c r="AA5999" s="87">
        <v>0.26</v>
      </c>
      <c r="AB5999" s="83">
        <v>0</v>
      </c>
      <c r="AC5999" s="89">
        <v>0</v>
      </c>
      <c r="AD5999" s="90">
        <v>43637</v>
      </c>
      <c r="AE5999" s="90">
        <v>43640</v>
      </c>
      <c r="AF5999" s="82">
        <v>1</v>
      </c>
      <c r="AG5999" s="84" t="s">
        <v>53</v>
      </c>
      <c r="AH5999" s="83">
        <v>0</v>
      </c>
      <c r="AI5999" s="89">
        <v>0</v>
      </c>
      <c r="AJ5999" s="89">
        <v>0</v>
      </c>
      <c r="AK5999" s="60" t="str">
        <f>+IF(Tabla1[[#This Row],[REQUEST_TY]]="SR MANTENIMIENTO CORRECTIVO", "EMERGENCIA", "OTROS")</f>
        <v>EMERGENCIA</v>
      </c>
      <c r="AL5999" s="6" t="str">
        <f>+_xlfn.IFS(Tabla1[[#This Row],[Veces obj]]&lt;=1,"0-1",Tabla1[[#This Row],[Veces obj]]&lt;=2,"1-2",Tabla1[[#This Row],[Veces obj]]&lt;=3,"2-3",TRUE,"&gt;3")</f>
        <v>0-1</v>
      </c>
      <c r="AM5999" s="60" t="str">
        <f>+_xlfn.IFS(MONTH(Tabla1[[#This Row],[MES]])&lt;=3,"Q1",MONTH(Tabla1[[#This Row],[MES]])&lt;=6,"Q2",MONTH(Tabla1[[#This Row],[MES]])&lt;=9,"Q3",TRUE,"Q4")</f>
        <v>Q2</v>
      </c>
      <c r="AN5999" s="15" t="str">
        <f>+IFERROR(VLOOKUP(Tabla1[[#This Row],[CUENTA]],CTAS[],2,0),"OTROS")</f>
        <v>OTROS</v>
      </c>
      <c r="AP5999" s="15" t="str">
        <f>+IFERROR(VLOOKUP(Tabla1[[#This Row],[EMPLEADO]],IS[],3,0),"OTROS")</f>
        <v>JUAREZ</v>
      </c>
      <c r="AQ5999" s="15" t="str">
        <f>+IFERROR(VLOOKUP(Tabla1[[#This Row],[EMPLEADO]],IS[[NÓMINA]:[INGENIERO]],2,0),"OTROS")</f>
        <v>MIGUEL COTA</v>
      </c>
    </row>
    <row r="6000" spans="1:43" x14ac:dyDescent="0.25">
      <c r="A6000" s="28" t="s">
        <v>14528</v>
      </c>
      <c r="B6000" s="29">
        <v>1</v>
      </c>
      <c r="C6000" s="29" t="s">
        <v>16479</v>
      </c>
      <c r="D6000" s="30" t="s">
        <v>38</v>
      </c>
      <c r="E6000" s="31" t="s">
        <v>604</v>
      </c>
      <c r="F6000" s="31" t="s">
        <v>16480</v>
      </c>
      <c r="G6000" s="88" t="s">
        <v>16481</v>
      </c>
      <c r="H6000" s="29" t="s">
        <v>124</v>
      </c>
      <c r="I6000" s="32" t="s">
        <v>43</v>
      </c>
      <c r="J6000" s="29" t="s">
        <v>8</v>
      </c>
      <c r="K6000" s="33" t="s">
        <v>2129</v>
      </c>
      <c r="L6000" s="33" t="s">
        <v>2130</v>
      </c>
      <c r="M6000" s="29" t="s">
        <v>94</v>
      </c>
      <c r="N6000" s="29">
        <v>0</v>
      </c>
      <c r="O6000" s="29" t="s">
        <v>47</v>
      </c>
      <c r="P6000" s="33">
        <v>202</v>
      </c>
      <c r="Q6000" s="33" t="s">
        <v>48</v>
      </c>
      <c r="R6000" s="80" t="s">
        <v>63</v>
      </c>
      <c r="S6000" s="81" t="s">
        <v>64</v>
      </c>
      <c r="T6000" s="81" t="s">
        <v>51</v>
      </c>
      <c r="U6000" s="82" t="s">
        <v>96</v>
      </c>
      <c r="V6000" s="83">
        <v>1.1000000000000001</v>
      </c>
      <c r="W6000" s="89">
        <v>1501.5000000000002</v>
      </c>
      <c r="X6000" s="85">
        <v>1</v>
      </c>
      <c r="Y6000" s="86">
        <v>0.5</v>
      </c>
      <c r="Z6000" s="82">
        <v>5</v>
      </c>
      <c r="AA6000" s="87">
        <v>0.1</v>
      </c>
      <c r="AB6000" s="83">
        <v>0</v>
      </c>
      <c r="AC6000" s="89">
        <v>0</v>
      </c>
      <c r="AD6000" s="90">
        <v>43637</v>
      </c>
      <c r="AE6000" s="90">
        <v>43640</v>
      </c>
      <c r="AF6000" s="82">
        <v>1</v>
      </c>
      <c r="AG6000" s="84" t="s">
        <v>53</v>
      </c>
      <c r="AH6000" s="83">
        <v>0</v>
      </c>
      <c r="AI6000" s="89">
        <v>0</v>
      </c>
      <c r="AJ6000" s="89">
        <v>0</v>
      </c>
      <c r="AK6000" s="60" t="str">
        <f>+IF(Tabla1[[#This Row],[REQUEST_TY]]="SR MANTENIMIENTO CORRECTIVO", "EMERGENCIA", "OTROS")</f>
        <v>EMERGENCIA</v>
      </c>
      <c r="AL6000" s="6" t="str">
        <f>+_xlfn.IFS(Tabla1[[#This Row],[Veces obj]]&lt;=1,"0-1",Tabla1[[#This Row],[Veces obj]]&lt;=2,"1-2",Tabla1[[#This Row],[Veces obj]]&lt;=3,"2-3",TRUE,"&gt;3")</f>
        <v>0-1</v>
      </c>
      <c r="AM6000" s="60" t="str">
        <f>+_xlfn.IFS(MONTH(Tabla1[[#This Row],[MES]])&lt;=3,"Q1",MONTH(Tabla1[[#This Row],[MES]])&lt;=6,"Q2",MONTH(Tabla1[[#This Row],[MES]])&lt;=9,"Q3",TRUE,"Q4")</f>
        <v>Q2</v>
      </c>
      <c r="AN6000" s="15" t="str">
        <f>+IFERROR(VLOOKUP(Tabla1[[#This Row],[CUENTA]],CTAS[],2,0),"OTROS")</f>
        <v>OTROS</v>
      </c>
      <c r="AP6000" s="15" t="str">
        <f>+IFERROR(VLOOKUP(Tabla1[[#This Row],[EMPLEADO]],IS[],3,0),"OTROS")</f>
        <v>JUAREZ</v>
      </c>
      <c r="AQ6000" s="15" t="str">
        <f>+IFERROR(VLOOKUP(Tabla1[[#This Row],[EMPLEADO]],IS[[NÓMINA]:[INGENIERO]],2,0),"OTROS")</f>
        <v>MIGUEL COTA</v>
      </c>
    </row>
    <row r="6001" spans="1:43" x14ac:dyDescent="0.25">
      <c r="A6001" s="28" t="s">
        <v>14528</v>
      </c>
      <c r="B6001" s="29">
        <v>1</v>
      </c>
      <c r="C6001" s="29" t="s">
        <v>16482</v>
      </c>
      <c r="D6001" s="30" t="s">
        <v>38</v>
      </c>
      <c r="E6001" s="31" t="s">
        <v>76</v>
      </c>
      <c r="F6001" s="31" t="s">
        <v>16483</v>
      </c>
      <c r="G6001" s="88" t="s">
        <v>10160</v>
      </c>
      <c r="H6001" s="29" t="s">
        <v>1130</v>
      </c>
      <c r="I6001" s="32" t="s">
        <v>43</v>
      </c>
      <c r="J6001" s="29" t="s">
        <v>8</v>
      </c>
      <c r="K6001" s="33" t="s">
        <v>59</v>
      </c>
      <c r="L6001" s="33" t="s">
        <v>10161</v>
      </c>
      <c r="M6001" s="29" t="s">
        <v>2181</v>
      </c>
      <c r="N6001" s="29">
        <v>0</v>
      </c>
      <c r="O6001" s="29" t="s">
        <v>47</v>
      </c>
      <c r="P6001" s="33">
        <v>29</v>
      </c>
      <c r="Q6001" s="33" t="s">
        <v>62</v>
      </c>
      <c r="R6001" s="80" t="s">
        <v>63</v>
      </c>
      <c r="S6001" s="81" t="s">
        <v>64</v>
      </c>
      <c r="T6001" s="81" t="s">
        <v>51</v>
      </c>
      <c r="U6001" s="82" t="s">
        <v>65</v>
      </c>
      <c r="V6001" s="83">
        <v>0.8</v>
      </c>
      <c r="W6001" s="89">
        <v>1092</v>
      </c>
      <c r="X6001" s="85">
        <v>1</v>
      </c>
      <c r="Y6001" s="86">
        <v>1.88</v>
      </c>
      <c r="Z6001" s="82">
        <v>5</v>
      </c>
      <c r="AA6001" s="87">
        <v>0.376</v>
      </c>
      <c r="AB6001" s="83">
        <v>0</v>
      </c>
      <c r="AC6001" s="89">
        <v>0</v>
      </c>
      <c r="AD6001" s="90">
        <v>43637</v>
      </c>
      <c r="AE6001" s="90">
        <v>43640</v>
      </c>
      <c r="AF6001" s="82">
        <v>1</v>
      </c>
      <c r="AG6001" s="84" t="s">
        <v>53</v>
      </c>
      <c r="AH6001" s="83">
        <v>0</v>
      </c>
      <c r="AI6001" s="89">
        <v>0</v>
      </c>
      <c r="AJ6001" s="89">
        <v>0</v>
      </c>
      <c r="AK6001" s="60" t="str">
        <f>+IF(Tabla1[[#This Row],[REQUEST_TY]]="SR MANTENIMIENTO CORRECTIVO", "EMERGENCIA", "OTROS")</f>
        <v>EMERGENCIA</v>
      </c>
      <c r="AL6001" s="6" t="str">
        <f>+_xlfn.IFS(Tabla1[[#This Row],[Veces obj]]&lt;=1,"0-1",Tabla1[[#This Row],[Veces obj]]&lt;=2,"1-2",Tabla1[[#This Row],[Veces obj]]&lt;=3,"2-3",TRUE,"&gt;3")</f>
        <v>0-1</v>
      </c>
      <c r="AM6001" s="60" t="str">
        <f>+_xlfn.IFS(MONTH(Tabla1[[#This Row],[MES]])&lt;=3,"Q1",MONTH(Tabla1[[#This Row],[MES]])&lt;=6,"Q2",MONTH(Tabla1[[#This Row],[MES]])&lt;=9,"Q3",TRUE,"Q4")</f>
        <v>Q2</v>
      </c>
      <c r="AN6001" s="15" t="str">
        <f>+IFERROR(VLOOKUP(Tabla1[[#This Row],[CUENTA]],CTAS[],2,0),"OTROS")</f>
        <v>OTROS</v>
      </c>
      <c r="AP6001" s="15" t="str">
        <f>+IFERROR(VLOOKUP(Tabla1[[#This Row],[EMPLEADO]],IS[],3,0),"OTROS")</f>
        <v>OTROS</v>
      </c>
      <c r="AQ6001" s="15" t="str">
        <f>+IFERROR(VLOOKUP(Tabla1[[#This Row],[EMPLEADO]],IS[[NÓMINA]:[INGENIERO]],2,0),"OTROS")</f>
        <v>OTROS</v>
      </c>
    </row>
    <row r="6002" spans="1:43" x14ac:dyDescent="0.25">
      <c r="A6002" s="28" t="s">
        <v>14528</v>
      </c>
      <c r="B6002" s="29">
        <v>1</v>
      </c>
      <c r="C6002" s="29" t="s">
        <v>16484</v>
      </c>
      <c r="D6002" s="30" t="s">
        <v>38</v>
      </c>
      <c r="E6002" s="31" t="s">
        <v>85</v>
      </c>
      <c r="F6002" s="31" t="s">
        <v>16485</v>
      </c>
      <c r="G6002" s="88" t="s">
        <v>16486</v>
      </c>
      <c r="H6002" s="29" t="s">
        <v>220</v>
      </c>
      <c r="I6002" s="32" t="s">
        <v>43</v>
      </c>
      <c r="J6002" s="29" t="s">
        <v>8</v>
      </c>
      <c r="K6002" s="33" t="s">
        <v>1217</v>
      </c>
      <c r="L6002" s="33" t="s">
        <v>1218</v>
      </c>
      <c r="M6002" s="29" t="s">
        <v>556</v>
      </c>
      <c r="N6002" s="29">
        <v>0</v>
      </c>
      <c r="O6002" s="29" t="s">
        <v>47</v>
      </c>
      <c r="P6002" s="33">
        <v>192</v>
      </c>
      <c r="Q6002" s="33" t="s">
        <v>48</v>
      </c>
      <c r="R6002" s="80" t="s">
        <v>49</v>
      </c>
      <c r="S6002" s="81" t="s">
        <v>50</v>
      </c>
      <c r="T6002" s="81" t="s">
        <v>51</v>
      </c>
      <c r="U6002" s="82" t="s">
        <v>52</v>
      </c>
      <c r="V6002" s="83">
        <v>1.05</v>
      </c>
      <c r="W6002" s="89">
        <v>750.75000000000011</v>
      </c>
      <c r="X6002" s="85">
        <v>1</v>
      </c>
      <c r="Y6002" s="86">
        <v>5.97</v>
      </c>
      <c r="Z6002" s="82">
        <v>5</v>
      </c>
      <c r="AA6002" s="87">
        <v>1.194</v>
      </c>
      <c r="AB6002" s="83">
        <v>4.8499999999999988E-2</v>
      </c>
      <c r="AC6002" s="89">
        <v>-34.677499999999995</v>
      </c>
      <c r="AD6002" s="90">
        <v>43637</v>
      </c>
      <c r="AE6002" s="90">
        <v>43640</v>
      </c>
      <c r="AF6002" s="82">
        <v>1</v>
      </c>
      <c r="AG6002" s="84" t="s">
        <v>53</v>
      </c>
      <c r="AH6002" s="83">
        <v>0</v>
      </c>
      <c r="AI6002" s="89">
        <v>0</v>
      </c>
      <c r="AJ6002" s="89">
        <v>0</v>
      </c>
      <c r="AK6002" s="60" t="str">
        <f>+IF(Tabla1[[#This Row],[REQUEST_TY]]="SR MANTENIMIENTO CORRECTIVO", "EMERGENCIA", "OTROS")</f>
        <v>EMERGENCIA</v>
      </c>
      <c r="AL6002" s="6" t="str">
        <f>+_xlfn.IFS(Tabla1[[#This Row],[Veces obj]]&lt;=1,"0-1",Tabla1[[#This Row],[Veces obj]]&lt;=2,"1-2",Tabla1[[#This Row],[Veces obj]]&lt;=3,"2-3",TRUE,"&gt;3")</f>
        <v>1-2</v>
      </c>
      <c r="AM6002" s="60" t="str">
        <f>+_xlfn.IFS(MONTH(Tabla1[[#This Row],[MES]])&lt;=3,"Q1",MONTH(Tabla1[[#This Row],[MES]])&lt;=6,"Q2",MONTH(Tabla1[[#This Row],[MES]])&lt;=9,"Q3",TRUE,"Q4")</f>
        <v>Q2</v>
      </c>
      <c r="AN6002" s="15" t="str">
        <f>+IFERROR(VLOOKUP(Tabla1[[#This Row],[CUENTA]],CTAS[],2,0),"OTROS")</f>
        <v>OTROS</v>
      </c>
      <c r="AP6002" s="15" t="str">
        <f>+IFERROR(VLOOKUP(Tabla1[[#This Row],[EMPLEADO]],IS[],3,0),"OTROS")</f>
        <v>OTROS</v>
      </c>
      <c r="AQ6002" s="15" t="str">
        <f>+IFERROR(VLOOKUP(Tabla1[[#This Row],[EMPLEADO]],IS[[NÓMINA]:[INGENIERO]],2,0),"OTROS")</f>
        <v>OTROS</v>
      </c>
    </row>
    <row r="6003" spans="1:43" x14ac:dyDescent="0.25">
      <c r="A6003" s="28" t="s">
        <v>14528</v>
      </c>
      <c r="B6003" s="29">
        <v>1</v>
      </c>
      <c r="C6003" s="29" t="s">
        <v>16487</v>
      </c>
      <c r="D6003" s="30" t="s">
        <v>38</v>
      </c>
      <c r="E6003" s="31" t="s">
        <v>85</v>
      </c>
      <c r="F6003" s="31" t="s">
        <v>16488</v>
      </c>
      <c r="G6003" s="88" t="s">
        <v>15289</v>
      </c>
      <c r="H6003" s="29" t="s">
        <v>220</v>
      </c>
      <c r="I6003" s="32" t="s">
        <v>43</v>
      </c>
      <c r="J6003" s="29" t="s">
        <v>8</v>
      </c>
      <c r="K6003" s="33" t="s">
        <v>370</v>
      </c>
      <c r="L6003" s="33" t="s">
        <v>6576</v>
      </c>
      <c r="M6003" s="29" t="s">
        <v>736</v>
      </c>
      <c r="N6003" s="29">
        <v>0</v>
      </c>
      <c r="O6003" s="29" t="s">
        <v>47</v>
      </c>
      <c r="P6003" s="33">
        <v>10</v>
      </c>
      <c r="Q6003" s="33" t="s">
        <v>194</v>
      </c>
      <c r="R6003" s="80" t="s">
        <v>49</v>
      </c>
      <c r="S6003" s="81" t="s">
        <v>50</v>
      </c>
      <c r="T6003" s="81" t="s">
        <v>51</v>
      </c>
      <c r="U6003" s="82" t="s">
        <v>444</v>
      </c>
      <c r="V6003" s="83">
        <v>0</v>
      </c>
      <c r="W6003" s="89">
        <v>0</v>
      </c>
      <c r="X6003" s="85">
        <v>1</v>
      </c>
      <c r="Y6003" s="86">
        <v>1.8</v>
      </c>
      <c r="Z6003" s="82">
        <v>5</v>
      </c>
      <c r="AA6003" s="87">
        <v>0.36</v>
      </c>
      <c r="AB6003" s="83">
        <v>0</v>
      </c>
      <c r="AC6003" s="89">
        <v>0</v>
      </c>
      <c r="AD6003" s="90">
        <v>43637</v>
      </c>
      <c r="AE6003" s="90">
        <v>43640</v>
      </c>
      <c r="AF6003" s="82">
        <v>1</v>
      </c>
      <c r="AG6003" s="84" t="s">
        <v>53</v>
      </c>
      <c r="AH6003" s="83">
        <v>0</v>
      </c>
      <c r="AI6003" s="89">
        <v>0</v>
      </c>
      <c r="AJ6003" s="89">
        <v>0</v>
      </c>
      <c r="AK6003" s="60" t="str">
        <f>+IF(Tabla1[[#This Row],[REQUEST_TY]]="SR MANTENIMIENTO CORRECTIVO", "EMERGENCIA", "OTROS")</f>
        <v>EMERGENCIA</v>
      </c>
      <c r="AL6003" s="6" t="str">
        <f>+_xlfn.IFS(Tabla1[[#This Row],[Veces obj]]&lt;=1,"0-1",Tabla1[[#This Row],[Veces obj]]&lt;=2,"1-2",Tabla1[[#This Row],[Veces obj]]&lt;=3,"2-3",TRUE,"&gt;3")</f>
        <v>0-1</v>
      </c>
      <c r="AM6003" s="60" t="str">
        <f>+_xlfn.IFS(MONTH(Tabla1[[#This Row],[MES]])&lt;=3,"Q1",MONTH(Tabla1[[#This Row],[MES]])&lt;=6,"Q2",MONTH(Tabla1[[#This Row],[MES]])&lt;=9,"Q3",TRUE,"Q4")</f>
        <v>Q2</v>
      </c>
      <c r="AN6003" s="15" t="str">
        <f>+IFERROR(VLOOKUP(Tabla1[[#This Row],[CUENTA]],CTAS[],2,0),"OTROS")</f>
        <v>OTROS</v>
      </c>
      <c r="AP6003" s="15" t="str">
        <f>+IFERROR(VLOOKUP(Tabla1[[#This Row],[EMPLEADO]],IS[],3,0),"OTROS")</f>
        <v>OTROS</v>
      </c>
      <c r="AQ6003" s="15" t="str">
        <f>+IFERROR(VLOOKUP(Tabla1[[#This Row],[EMPLEADO]],IS[[NÓMINA]:[INGENIERO]],2,0),"OTROS")</f>
        <v>OTROS</v>
      </c>
    </row>
    <row r="6004" spans="1:43" x14ac:dyDescent="0.25">
      <c r="A6004" s="28" t="s">
        <v>14528</v>
      </c>
      <c r="B6004" s="29">
        <v>1</v>
      </c>
      <c r="C6004" s="29" t="s">
        <v>16489</v>
      </c>
      <c r="D6004" s="30" t="s">
        <v>38</v>
      </c>
      <c r="E6004" s="31" t="s">
        <v>725</v>
      </c>
      <c r="F6004" s="31" t="s">
        <v>16490</v>
      </c>
      <c r="G6004" s="88" t="s">
        <v>10924</v>
      </c>
      <c r="H6004" s="29" t="s">
        <v>8581</v>
      </c>
      <c r="I6004" s="32" t="s">
        <v>43</v>
      </c>
      <c r="J6004" s="29" t="s">
        <v>8</v>
      </c>
      <c r="K6004" s="33" t="s">
        <v>102</v>
      </c>
      <c r="L6004" s="33" t="s">
        <v>3751</v>
      </c>
      <c r="M6004" s="29" t="s">
        <v>473</v>
      </c>
      <c r="N6004" s="29">
        <v>0</v>
      </c>
      <c r="O6004" s="29" t="s">
        <v>47</v>
      </c>
      <c r="P6004" s="33">
        <v>70</v>
      </c>
      <c r="Q6004" s="33" t="s">
        <v>48</v>
      </c>
      <c r="R6004" s="80" t="s">
        <v>223</v>
      </c>
      <c r="S6004" s="81" t="s">
        <v>139</v>
      </c>
      <c r="T6004" s="81" t="s">
        <v>51</v>
      </c>
      <c r="U6004" s="82" t="s">
        <v>353</v>
      </c>
      <c r="V6004" s="83">
        <v>1.1499999999999999</v>
      </c>
      <c r="W6004" s="89">
        <v>1808.95</v>
      </c>
      <c r="X6004" s="85">
        <v>1</v>
      </c>
      <c r="Y6004" s="86">
        <v>2.52</v>
      </c>
      <c r="Z6004" s="82">
        <v>4</v>
      </c>
      <c r="AA6004" s="87">
        <v>0.63</v>
      </c>
      <c r="AB6004" s="83">
        <v>0</v>
      </c>
      <c r="AC6004" s="89">
        <v>0</v>
      </c>
      <c r="AD6004" s="90">
        <v>43640</v>
      </c>
      <c r="AE6004" s="90">
        <v>43640</v>
      </c>
      <c r="AF6004" s="82">
        <v>0</v>
      </c>
      <c r="AG6004" s="84" t="s">
        <v>53</v>
      </c>
      <c r="AH6004" s="83">
        <v>0</v>
      </c>
      <c r="AI6004" s="89">
        <v>0</v>
      </c>
      <c r="AJ6004" s="89">
        <v>0</v>
      </c>
      <c r="AK6004" s="60" t="str">
        <f>+IF(Tabla1[[#This Row],[REQUEST_TY]]="SR MANTENIMIENTO CORRECTIVO", "EMERGENCIA", "OTROS")</f>
        <v>EMERGENCIA</v>
      </c>
      <c r="AL6004" s="6" t="str">
        <f>+_xlfn.IFS(Tabla1[[#This Row],[Veces obj]]&lt;=1,"0-1",Tabla1[[#This Row],[Veces obj]]&lt;=2,"1-2",Tabla1[[#This Row],[Veces obj]]&lt;=3,"2-3",TRUE,"&gt;3")</f>
        <v>0-1</v>
      </c>
      <c r="AM6004" s="60" t="str">
        <f>+_xlfn.IFS(MONTH(Tabla1[[#This Row],[MES]])&lt;=3,"Q1",MONTH(Tabla1[[#This Row],[MES]])&lt;=6,"Q2",MONTH(Tabla1[[#This Row],[MES]])&lt;=9,"Q3",TRUE,"Q4")</f>
        <v>Q2</v>
      </c>
      <c r="AN6004" s="15" t="str">
        <f>+IFERROR(VLOOKUP(Tabla1[[#This Row],[CUENTA]],CTAS[],2,0),"OTROS")</f>
        <v>OTROS</v>
      </c>
      <c r="AP6004" s="15" t="str">
        <f>+IFERROR(VLOOKUP(Tabla1[[#This Row],[EMPLEADO]],IS[],3,0),"OTROS")</f>
        <v>OTROS</v>
      </c>
      <c r="AQ6004" s="15" t="str">
        <f>+IFERROR(VLOOKUP(Tabla1[[#This Row],[EMPLEADO]],IS[[NÓMINA]:[INGENIERO]],2,0),"OTROS")</f>
        <v>OTROS</v>
      </c>
    </row>
    <row r="6005" spans="1:43" x14ac:dyDescent="0.25">
      <c r="A6005" s="28" t="s">
        <v>14528</v>
      </c>
      <c r="B6005" s="29">
        <v>1</v>
      </c>
      <c r="C6005" s="29" t="s">
        <v>16491</v>
      </c>
      <c r="D6005" s="30" t="s">
        <v>38</v>
      </c>
      <c r="E6005" s="31" t="s">
        <v>85</v>
      </c>
      <c r="F6005" s="31" t="s">
        <v>16492</v>
      </c>
      <c r="G6005" s="88" t="s">
        <v>14023</v>
      </c>
      <c r="H6005" s="29" t="s">
        <v>220</v>
      </c>
      <c r="I6005" s="32" t="s">
        <v>43</v>
      </c>
      <c r="J6005" s="29" t="s">
        <v>8</v>
      </c>
      <c r="K6005" s="33" t="s">
        <v>370</v>
      </c>
      <c r="L6005" s="33" t="s">
        <v>6576</v>
      </c>
      <c r="M6005" s="29" t="s">
        <v>736</v>
      </c>
      <c r="N6005" s="29">
        <v>0</v>
      </c>
      <c r="O6005" s="29" t="s">
        <v>47</v>
      </c>
      <c r="P6005" s="33">
        <v>28</v>
      </c>
      <c r="Q6005" s="33" t="s">
        <v>62</v>
      </c>
      <c r="R6005" s="80" t="s">
        <v>49</v>
      </c>
      <c r="S6005" s="81" t="s">
        <v>50</v>
      </c>
      <c r="T6005" s="81" t="s">
        <v>51</v>
      </c>
      <c r="U6005" s="82" t="s">
        <v>154</v>
      </c>
      <c r="V6005" s="83">
        <v>0.6</v>
      </c>
      <c r="W6005" s="89">
        <v>429.00000000000006</v>
      </c>
      <c r="X6005" s="85">
        <v>1</v>
      </c>
      <c r="Y6005" s="86">
        <v>0</v>
      </c>
      <c r="Z6005" s="82">
        <v>5</v>
      </c>
      <c r="AA6005" s="87">
        <v>0</v>
      </c>
      <c r="AB6005" s="83">
        <v>0</v>
      </c>
      <c r="AC6005" s="89">
        <v>0</v>
      </c>
      <c r="AD6005" s="90">
        <v>43637</v>
      </c>
      <c r="AE6005" s="90">
        <v>43640</v>
      </c>
      <c r="AF6005" s="82">
        <v>1</v>
      </c>
      <c r="AG6005" s="84" t="s">
        <v>53</v>
      </c>
      <c r="AH6005" s="83">
        <v>0</v>
      </c>
      <c r="AI6005" s="89">
        <v>0</v>
      </c>
      <c r="AJ6005" s="89">
        <v>0</v>
      </c>
      <c r="AK6005" s="60" t="str">
        <f>+IF(Tabla1[[#This Row],[REQUEST_TY]]="SR MANTENIMIENTO CORRECTIVO", "EMERGENCIA", "OTROS")</f>
        <v>EMERGENCIA</v>
      </c>
      <c r="AL6005" s="6" t="str">
        <f>+_xlfn.IFS(Tabla1[[#This Row],[Veces obj]]&lt;=1,"0-1",Tabla1[[#This Row],[Veces obj]]&lt;=2,"1-2",Tabla1[[#This Row],[Veces obj]]&lt;=3,"2-3",TRUE,"&gt;3")</f>
        <v>0-1</v>
      </c>
      <c r="AM6005" s="60" t="str">
        <f>+_xlfn.IFS(MONTH(Tabla1[[#This Row],[MES]])&lt;=3,"Q1",MONTH(Tabla1[[#This Row],[MES]])&lt;=6,"Q2",MONTH(Tabla1[[#This Row],[MES]])&lt;=9,"Q3",TRUE,"Q4")</f>
        <v>Q2</v>
      </c>
      <c r="AN6005" s="15" t="str">
        <f>+IFERROR(VLOOKUP(Tabla1[[#This Row],[CUENTA]],CTAS[],2,0),"OTROS")</f>
        <v>OTROS</v>
      </c>
      <c r="AP6005" s="15" t="str">
        <f>+IFERROR(VLOOKUP(Tabla1[[#This Row],[EMPLEADO]],IS[],3,0),"OTROS")</f>
        <v>OTROS</v>
      </c>
      <c r="AQ6005" s="15" t="str">
        <f>+IFERROR(VLOOKUP(Tabla1[[#This Row],[EMPLEADO]],IS[[NÓMINA]:[INGENIERO]],2,0),"OTROS")</f>
        <v>OTROS</v>
      </c>
    </row>
    <row r="6006" spans="1:43" x14ac:dyDescent="0.25">
      <c r="A6006" s="28" t="s">
        <v>14528</v>
      </c>
      <c r="B6006" s="29">
        <v>1</v>
      </c>
      <c r="C6006" s="29" t="s">
        <v>16493</v>
      </c>
      <c r="D6006" s="30" t="s">
        <v>38</v>
      </c>
      <c r="E6006" s="31" t="s">
        <v>558</v>
      </c>
      <c r="F6006" s="31" t="s">
        <v>16494</v>
      </c>
      <c r="G6006" s="88" t="s">
        <v>2273</v>
      </c>
      <c r="H6006" s="29" t="s">
        <v>271</v>
      </c>
      <c r="I6006" s="32" t="s">
        <v>43</v>
      </c>
      <c r="J6006" s="29" t="s">
        <v>8</v>
      </c>
      <c r="K6006" s="33" t="s">
        <v>798</v>
      </c>
      <c r="L6006" s="33" t="s">
        <v>14618</v>
      </c>
      <c r="M6006" s="29" t="s">
        <v>1269</v>
      </c>
      <c r="N6006" s="29">
        <v>1</v>
      </c>
      <c r="O6006" s="29" t="s">
        <v>105</v>
      </c>
      <c r="P6006" s="33">
        <v>24</v>
      </c>
      <c r="Q6006" s="33" t="s">
        <v>62</v>
      </c>
      <c r="R6006" s="80" t="s">
        <v>95</v>
      </c>
      <c r="S6006" s="81" t="s">
        <v>64</v>
      </c>
      <c r="T6006" s="81" t="s">
        <v>51</v>
      </c>
      <c r="U6006" s="82" t="s">
        <v>65</v>
      </c>
      <c r="V6006" s="83">
        <v>0.8</v>
      </c>
      <c r="W6006" s="89">
        <v>0</v>
      </c>
      <c r="X6006" s="85">
        <v>1</v>
      </c>
      <c r="Y6006" s="86">
        <v>1.73</v>
      </c>
      <c r="Z6006" s="82">
        <v>5</v>
      </c>
      <c r="AA6006" s="87">
        <v>0.34599999999999997</v>
      </c>
      <c r="AB6006" s="83">
        <v>0</v>
      </c>
      <c r="AC6006" s="89">
        <v>0</v>
      </c>
      <c r="AD6006" s="90">
        <v>43637</v>
      </c>
      <c r="AE6006" s="90">
        <v>43640</v>
      </c>
      <c r="AF6006" s="82">
        <v>1</v>
      </c>
      <c r="AG6006" s="84" t="s">
        <v>53</v>
      </c>
      <c r="AH6006" s="83">
        <v>0</v>
      </c>
      <c r="AI6006" s="89">
        <v>0</v>
      </c>
      <c r="AJ6006" s="89">
        <v>0</v>
      </c>
      <c r="AK6006" s="60" t="str">
        <f>+IF(Tabla1[[#This Row],[REQUEST_TY]]="SR MANTENIMIENTO CORRECTIVO", "EMERGENCIA", "OTROS")</f>
        <v>EMERGENCIA</v>
      </c>
      <c r="AL6006" s="6" t="str">
        <f>+_xlfn.IFS(Tabla1[[#This Row],[Veces obj]]&lt;=1,"0-1",Tabla1[[#This Row],[Veces obj]]&lt;=2,"1-2",Tabla1[[#This Row],[Veces obj]]&lt;=3,"2-3",TRUE,"&gt;3")</f>
        <v>0-1</v>
      </c>
      <c r="AM6006" s="60" t="str">
        <f>+_xlfn.IFS(MONTH(Tabla1[[#This Row],[MES]])&lt;=3,"Q1",MONTH(Tabla1[[#This Row],[MES]])&lt;=6,"Q2",MONTH(Tabla1[[#This Row],[MES]])&lt;=9,"Q3",TRUE,"Q4")</f>
        <v>Q2</v>
      </c>
      <c r="AN6006" s="15" t="str">
        <f>+IFERROR(VLOOKUP(Tabla1[[#This Row],[CUENTA]],CTAS[],2,0),"OTROS")</f>
        <v>OTROS</v>
      </c>
      <c r="AP6006" s="15" t="str">
        <f>+IFERROR(VLOOKUP(Tabla1[[#This Row],[EMPLEADO]],IS[],3,0),"OTROS")</f>
        <v>OTROS</v>
      </c>
      <c r="AQ6006" s="15" t="str">
        <f>+IFERROR(VLOOKUP(Tabla1[[#This Row],[EMPLEADO]],IS[[NÓMINA]:[INGENIERO]],2,0),"OTROS")</f>
        <v>OTROS</v>
      </c>
    </row>
    <row r="6007" spans="1:43" x14ac:dyDescent="0.25">
      <c r="A6007" s="28" t="s">
        <v>14528</v>
      </c>
      <c r="B6007" s="29">
        <v>1</v>
      </c>
      <c r="C6007" s="29" t="s">
        <v>16495</v>
      </c>
      <c r="D6007" s="30" t="s">
        <v>38</v>
      </c>
      <c r="E6007" s="31" t="s">
        <v>3400</v>
      </c>
      <c r="F6007" s="31" t="s">
        <v>16496</v>
      </c>
      <c r="G6007" s="88" t="s">
        <v>16497</v>
      </c>
      <c r="H6007" s="29" t="s">
        <v>646</v>
      </c>
      <c r="I6007" s="32" t="s">
        <v>43</v>
      </c>
      <c r="J6007" s="29" t="s">
        <v>8</v>
      </c>
      <c r="K6007" s="33" t="s">
        <v>16498</v>
      </c>
      <c r="L6007" s="33" t="s">
        <v>16499</v>
      </c>
      <c r="M6007" s="29" t="s">
        <v>649</v>
      </c>
      <c r="N6007" s="29">
        <v>0</v>
      </c>
      <c r="O6007" s="29" t="s">
        <v>47</v>
      </c>
      <c r="P6007" s="33">
        <v>2759</v>
      </c>
      <c r="Q6007" s="33" t="s">
        <v>48</v>
      </c>
      <c r="R6007" s="80" t="s">
        <v>74</v>
      </c>
      <c r="S6007" s="81" t="s">
        <v>50</v>
      </c>
      <c r="T6007" s="81" t="s">
        <v>51</v>
      </c>
      <c r="U6007" s="82" t="s">
        <v>52</v>
      </c>
      <c r="V6007" s="83">
        <v>1.05</v>
      </c>
      <c r="W6007" s="89">
        <v>750.75000000000011</v>
      </c>
      <c r="X6007" s="85">
        <v>1</v>
      </c>
      <c r="Y6007" s="86">
        <v>2.11</v>
      </c>
      <c r="Z6007" s="82">
        <v>5</v>
      </c>
      <c r="AA6007" s="87">
        <v>0.42199999999999999</v>
      </c>
      <c r="AB6007" s="83">
        <v>0</v>
      </c>
      <c r="AC6007" s="89">
        <v>0</v>
      </c>
      <c r="AD6007" s="90">
        <v>43637</v>
      </c>
      <c r="AE6007" s="90">
        <v>43640</v>
      </c>
      <c r="AF6007" s="82">
        <v>1</v>
      </c>
      <c r="AG6007" s="84" t="s">
        <v>53</v>
      </c>
      <c r="AH6007" s="83">
        <v>0</v>
      </c>
      <c r="AI6007" s="89">
        <v>0</v>
      </c>
      <c r="AJ6007" s="89">
        <v>0</v>
      </c>
      <c r="AK6007" s="60" t="str">
        <f>+IF(Tabla1[[#This Row],[REQUEST_TY]]="SR MANTENIMIENTO CORRECTIVO", "EMERGENCIA", "OTROS")</f>
        <v>EMERGENCIA</v>
      </c>
      <c r="AL6007" s="6" t="str">
        <f>+_xlfn.IFS(Tabla1[[#This Row],[Veces obj]]&lt;=1,"0-1",Tabla1[[#This Row],[Veces obj]]&lt;=2,"1-2",Tabla1[[#This Row],[Veces obj]]&lt;=3,"2-3",TRUE,"&gt;3")</f>
        <v>0-1</v>
      </c>
      <c r="AM6007" s="60" t="str">
        <f>+_xlfn.IFS(MONTH(Tabla1[[#This Row],[MES]])&lt;=3,"Q1",MONTH(Tabla1[[#This Row],[MES]])&lt;=6,"Q2",MONTH(Tabla1[[#This Row],[MES]])&lt;=9,"Q3",TRUE,"Q4")</f>
        <v>Q2</v>
      </c>
      <c r="AN6007" s="15" t="str">
        <f>+IFERROR(VLOOKUP(Tabla1[[#This Row],[CUENTA]],CTAS[],2,0),"OTROS")</f>
        <v>OTROS</v>
      </c>
      <c r="AP6007" s="15" t="str">
        <f>+IFERROR(VLOOKUP(Tabla1[[#This Row],[EMPLEADO]],IS[],3,0),"OTROS")</f>
        <v>OTROS</v>
      </c>
      <c r="AQ6007" s="15" t="str">
        <f>+IFERROR(VLOOKUP(Tabla1[[#This Row],[EMPLEADO]],IS[[NÓMINA]:[INGENIERO]],2,0),"OTROS")</f>
        <v>OTROS</v>
      </c>
    </row>
    <row r="6008" spans="1:43" x14ac:dyDescent="0.25">
      <c r="A6008" s="28" t="s">
        <v>14528</v>
      </c>
      <c r="B6008" s="29">
        <v>1</v>
      </c>
      <c r="C6008" s="29" t="s">
        <v>16500</v>
      </c>
      <c r="D6008" s="30" t="s">
        <v>38</v>
      </c>
      <c r="E6008" s="31" t="s">
        <v>725</v>
      </c>
      <c r="F6008" s="31" t="s">
        <v>16501</v>
      </c>
      <c r="G6008" s="88" t="s">
        <v>3936</v>
      </c>
      <c r="H6008" s="29" t="s">
        <v>11609</v>
      </c>
      <c r="I6008" s="32" t="s">
        <v>43</v>
      </c>
      <c r="J6008" s="29" t="s">
        <v>8</v>
      </c>
      <c r="K6008" s="33" t="s">
        <v>102</v>
      </c>
      <c r="L6008" s="33" t="s">
        <v>1621</v>
      </c>
      <c r="M6008" s="29" t="s">
        <v>736</v>
      </c>
      <c r="N6008" s="29">
        <v>0</v>
      </c>
      <c r="O6008" s="29" t="s">
        <v>47</v>
      </c>
      <c r="P6008" s="33">
        <v>53</v>
      </c>
      <c r="Q6008" s="33" t="s">
        <v>82</v>
      </c>
      <c r="R6008" s="80" t="s">
        <v>223</v>
      </c>
      <c r="S6008" s="81" t="s">
        <v>139</v>
      </c>
      <c r="T6008" s="81" t="s">
        <v>51</v>
      </c>
      <c r="U6008" s="82" t="s">
        <v>140</v>
      </c>
      <c r="V6008" s="83">
        <v>1.1000000000000001</v>
      </c>
      <c r="W6008" s="89">
        <v>1730.3000000000004</v>
      </c>
      <c r="X6008" s="85">
        <v>1</v>
      </c>
      <c r="Y6008" s="86">
        <v>3.22</v>
      </c>
      <c r="Z6008" s="82">
        <v>4</v>
      </c>
      <c r="AA6008" s="87">
        <v>0.80500000000000005</v>
      </c>
      <c r="AB6008" s="83">
        <v>0</v>
      </c>
      <c r="AC6008" s="89">
        <v>0</v>
      </c>
      <c r="AD6008" s="90">
        <v>43640</v>
      </c>
      <c r="AE6008" s="90">
        <v>43640</v>
      </c>
      <c r="AF6008" s="82">
        <v>0</v>
      </c>
      <c r="AG6008" s="84" t="s">
        <v>53</v>
      </c>
      <c r="AH6008" s="83">
        <v>0</v>
      </c>
      <c r="AI6008" s="89">
        <v>0</v>
      </c>
      <c r="AJ6008" s="89">
        <v>0</v>
      </c>
      <c r="AK6008" s="60" t="str">
        <f>+IF(Tabla1[[#This Row],[REQUEST_TY]]="SR MANTENIMIENTO CORRECTIVO", "EMERGENCIA", "OTROS")</f>
        <v>EMERGENCIA</v>
      </c>
      <c r="AL6008" s="6" t="str">
        <f>+_xlfn.IFS(Tabla1[[#This Row],[Veces obj]]&lt;=1,"0-1",Tabla1[[#This Row],[Veces obj]]&lt;=2,"1-2",Tabla1[[#This Row],[Veces obj]]&lt;=3,"2-3",TRUE,"&gt;3")</f>
        <v>0-1</v>
      </c>
      <c r="AM6008" s="60" t="str">
        <f>+_xlfn.IFS(MONTH(Tabla1[[#This Row],[MES]])&lt;=3,"Q1",MONTH(Tabla1[[#This Row],[MES]])&lt;=6,"Q2",MONTH(Tabla1[[#This Row],[MES]])&lt;=9,"Q3",TRUE,"Q4")</f>
        <v>Q2</v>
      </c>
      <c r="AN6008" s="15" t="str">
        <f>+IFERROR(VLOOKUP(Tabla1[[#This Row],[CUENTA]],CTAS[],2,0),"OTROS")</f>
        <v>OTROS</v>
      </c>
      <c r="AP6008" s="15" t="str">
        <f>+IFERROR(VLOOKUP(Tabla1[[#This Row],[EMPLEADO]],IS[],3,0),"OTROS")</f>
        <v>OTROS</v>
      </c>
      <c r="AQ6008" s="15" t="str">
        <f>+IFERROR(VLOOKUP(Tabla1[[#This Row],[EMPLEADO]],IS[[NÓMINA]:[INGENIERO]],2,0),"OTROS")</f>
        <v>OTROS</v>
      </c>
    </row>
    <row r="6009" spans="1:43" x14ac:dyDescent="0.25">
      <c r="A6009" s="28" t="s">
        <v>14528</v>
      </c>
      <c r="B6009" s="29">
        <v>1</v>
      </c>
      <c r="C6009" s="29" t="s">
        <v>16502</v>
      </c>
      <c r="D6009" s="30" t="s">
        <v>38</v>
      </c>
      <c r="E6009" s="31" t="s">
        <v>725</v>
      </c>
      <c r="F6009" s="31" t="s">
        <v>16503</v>
      </c>
      <c r="G6009" s="88" t="s">
        <v>914</v>
      </c>
      <c r="H6009" s="29" t="s">
        <v>915</v>
      </c>
      <c r="I6009" s="32" t="s">
        <v>43</v>
      </c>
      <c r="J6009" s="29" t="s">
        <v>8</v>
      </c>
      <c r="K6009" s="33" t="s">
        <v>59</v>
      </c>
      <c r="L6009" s="33" t="s">
        <v>916</v>
      </c>
      <c r="M6009" s="29" t="s">
        <v>316</v>
      </c>
      <c r="N6009" s="29">
        <v>0</v>
      </c>
      <c r="O6009" s="29" t="s">
        <v>47</v>
      </c>
      <c r="P6009" s="33">
        <v>3</v>
      </c>
      <c r="Q6009" s="33" t="s">
        <v>388</v>
      </c>
      <c r="R6009" s="80" t="s">
        <v>223</v>
      </c>
      <c r="S6009" s="81" t="s">
        <v>139</v>
      </c>
      <c r="T6009" s="81" t="s">
        <v>51</v>
      </c>
      <c r="U6009" s="82" t="s">
        <v>872</v>
      </c>
      <c r="V6009" s="83">
        <v>0</v>
      </c>
      <c r="W6009" s="89">
        <v>0</v>
      </c>
      <c r="X6009" s="85">
        <v>1</v>
      </c>
      <c r="Y6009" s="86">
        <v>0</v>
      </c>
      <c r="Z6009" s="82">
        <v>4</v>
      </c>
      <c r="AA6009" s="87">
        <v>0</v>
      </c>
      <c r="AB6009" s="83">
        <v>0</v>
      </c>
      <c r="AC6009" s="89">
        <v>0</v>
      </c>
      <c r="AD6009" s="90">
        <v>43640</v>
      </c>
      <c r="AE6009" s="90">
        <v>43640</v>
      </c>
      <c r="AF6009" s="82">
        <v>0</v>
      </c>
      <c r="AG6009" s="84" t="s">
        <v>53</v>
      </c>
      <c r="AH6009" s="83">
        <v>0</v>
      </c>
      <c r="AI6009" s="89">
        <v>0</v>
      </c>
      <c r="AJ6009" s="89">
        <v>0</v>
      </c>
      <c r="AK6009" s="60" t="str">
        <f>+IF(Tabla1[[#This Row],[REQUEST_TY]]="SR MANTENIMIENTO CORRECTIVO", "EMERGENCIA", "OTROS")</f>
        <v>EMERGENCIA</v>
      </c>
      <c r="AL6009" s="6" t="str">
        <f>+_xlfn.IFS(Tabla1[[#This Row],[Veces obj]]&lt;=1,"0-1",Tabla1[[#This Row],[Veces obj]]&lt;=2,"1-2",Tabla1[[#This Row],[Veces obj]]&lt;=3,"2-3",TRUE,"&gt;3")</f>
        <v>0-1</v>
      </c>
      <c r="AM6009" s="60" t="str">
        <f>+_xlfn.IFS(MONTH(Tabla1[[#This Row],[MES]])&lt;=3,"Q1",MONTH(Tabla1[[#This Row],[MES]])&lt;=6,"Q2",MONTH(Tabla1[[#This Row],[MES]])&lt;=9,"Q3",TRUE,"Q4")</f>
        <v>Q2</v>
      </c>
      <c r="AN6009" s="15" t="str">
        <f>+IFERROR(VLOOKUP(Tabla1[[#This Row],[CUENTA]],CTAS[],2,0),"OTROS")</f>
        <v>OTROS</v>
      </c>
      <c r="AP6009" s="15" t="str">
        <f>+IFERROR(VLOOKUP(Tabla1[[#This Row],[EMPLEADO]],IS[],3,0),"OTROS")</f>
        <v>OTROS</v>
      </c>
      <c r="AQ6009" s="15" t="str">
        <f>+IFERROR(VLOOKUP(Tabla1[[#This Row],[EMPLEADO]],IS[[NÓMINA]:[INGENIERO]],2,0),"OTROS")</f>
        <v>OTROS</v>
      </c>
    </row>
    <row r="6010" spans="1:43" x14ac:dyDescent="0.25">
      <c r="A6010" s="28" t="s">
        <v>14528</v>
      </c>
      <c r="B6010" s="29">
        <v>1</v>
      </c>
      <c r="C6010" s="29" t="s">
        <v>16504</v>
      </c>
      <c r="D6010" s="30" t="s">
        <v>38</v>
      </c>
      <c r="E6010" s="31" t="s">
        <v>133</v>
      </c>
      <c r="F6010" s="31" t="s">
        <v>16505</v>
      </c>
      <c r="G6010" s="88" t="s">
        <v>3212</v>
      </c>
      <c r="H6010" s="29" t="s">
        <v>740</v>
      </c>
      <c r="I6010" s="32" t="s">
        <v>43</v>
      </c>
      <c r="J6010" s="29" t="s">
        <v>8</v>
      </c>
      <c r="K6010" s="33" t="s">
        <v>59</v>
      </c>
      <c r="L6010" s="33" t="s">
        <v>1430</v>
      </c>
      <c r="M6010" s="29" t="s">
        <v>530</v>
      </c>
      <c r="N6010" s="29">
        <v>0</v>
      </c>
      <c r="O6010" s="29" t="s">
        <v>47</v>
      </c>
      <c r="P6010" s="33">
        <v>10</v>
      </c>
      <c r="Q6010" s="33" t="s">
        <v>194</v>
      </c>
      <c r="R6010" s="80" t="s">
        <v>138</v>
      </c>
      <c r="S6010" s="81" t="s">
        <v>139</v>
      </c>
      <c r="T6010" s="81" t="s">
        <v>51</v>
      </c>
      <c r="U6010" s="82" t="s">
        <v>224</v>
      </c>
      <c r="V6010" s="83">
        <v>0.8</v>
      </c>
      <c r="W6010" s="89">
        <v>1258.4000000000003</v>
      </c>
      <c r="X6010" s="85">
        <v>1</v>
      </c>
      <c r="Y6010" s="86">
        <v>0</v>
      </c>
      <c r="Z6010" s="82">
        <v>4</v>
      </c>
      <c r="AA6010" s="87">
        <v>0</v>
      </c>
      <c r="AB6010" s="83">
        <v>0</v>
      </c>
      <c r="AC6010" s="89">
        <v>0</v>
      </c>
      <c r="AD6010" s="90">
        <v>43640</v>
      </c>
      <c r="AE6010" s="90">
        <v>43640</v>
      </c>
      <c r="AF6010" s="82">
        <v>0</v>
      </c>
      <c r="AG6010" s="84" t="s">
        <v>53</v>
      </c>
      <c r="AH6010" s="83">
        <v>0</v>
      </c>
      <c r="AI6010" s="89">
        <v>0</v>
      </c>
      <c r="AJ6010" s="89">
        <v>0</v>
      </c>
      <c r="AK6010" s="60" t="str">
        <f>+IF(Tabla1[[#This Row],[REQUEST_TY]]="SR MANTENIMIENTO CORRECTIVO", "EMERGENCIA", "OTROS")</f>
        <v>EMERGENCIA</v>
      </c>
      <c r="AL6010" s="6" t="str">
        <f>+_xlfn.IFS(Tabla1[[#This Row],[Veces obj]]&lt;=1,"0-1",Tabla1[[#This Row],[Veces obj]]&lt;=2,"1-2",Tabla1[[#This Row],[Veces obj]]&lt;=3,"2-3",TRUE,"&gt;3")</f>
        <v>0-1</v>
      </c>
      <c r="AM6010" s="60" t="str">
        <f>+_xlfn.IFS(MONTH(Tabla1[[#This Row],[MES]])&lt;=3,"Q1",MONTH(Tabla1[[#This Row],[MES]])&lt;=6,"Q2",MONTH(Tabla1[[#This Row],[MES]])&lt;=9,"Q3",TRUE,"Q4")</f>
        <v>Q2</v>
      </c>
      <c r="AN6010" s="15" t="str">
        <f>+IFERROR(VLOOKUP(Tabla1[[#This Row],[CUENTA]],CTAS[],2,0),"OTROS")</f>
        <v>OTROS</v>
      </c>
      <c r="AP6010" s="15" t="str">
        <f>+IFERROR(VLOOKUP(Tabla1[[#This Row],[EMPLEADO]],IS[],3,0),"OTROS")</f>
        <v>OTROS</v>
      </c>
      <c r="AQ6010" s="15" t="str">
        <f>+IFERROR(VLOOKUP(Tabla1[[#This Row],[EMPLEADO]],IS[[NÓMINA]:[INGENIERO]],2,0),"OTROS")</f>
        <v>OTROS</v>
      </c>
    </row>
    <row r="6011" spans="1:43" x14ac:dyDescent="0.25">
      <c r="A6011" s="28" t="s">
        <v>14528</v>
      </c>
      <c r="B6011" s="29">
        <v>1</v>
      </c>
      <c r="C6011" s="29" t="s">
        <v>16506</v>
      </c>
      <c r="D6011" s="30" t="s">
        <v>38</v>
      </c>
      <c r="E6011" s="31" t="s">
        <v>631</v>
      </c>
      <c r="F6011" s="31" t="s">
        <v>16507</v>
      </c>
      <c r="G6011" s="88" t="s">
        <v>16508</v>
      </c>
      <c r="H6011" s="29" t="s">
        <v>220</v>
      </c>
      <c r="I6011" s="32" t="s">
        <v>43</v>
      </c>
      <c r="J6011" s="29" t="s">
        <v>8</v>
      </c>
      <c r="K6011" s="33" t="s">
        <v>1217</v>
      </c>
      <c r="L6011" s="33" t="s">
        <v>1218</v>
      </c>
      <c r="M6011" s="29" t="s">
        <v>556</v>
      </c>
      <c r="N6011" s="29">
        <v>0</v>
      </c>
      <c r="O6011" s="29" t="s">
        <v>47</v>
      </c>
      <c r="P6011" s="33">
        <v>262</v>
      </c>
      <c r="Q6011" s="33" t="s">
        <v>48</v>
      </c>
      <c r="R6011" s="80" t="s">
        <v>242</v>
      </c>
      <c r="S6011" s="81" t="s">
        <v>64</v>
      </c>
      <c r="T6011" s="81" t="s">
        <v>51</v>
      </c>
      <c r="U6011" s="82" t="s">
        <v>96</v>
      </c>
      <c r="V6011" s="83">
        <v>1.1000000000000001</v>
      </c>
      <c r="W6011" s="89">
        <v>1501.5000000000002</v>
      </c>
      <c r="X6011" s="85">
        <v>1</v>
      </c>
      <c r="Y6011" s="86">
        <v>3.75</v>
      </c>
      <c r="Z6011" s="82">
        <v>5</v>
      </c>
      <c r="AA6011" s="87">
        <v>0.75</v>
      </c>
      <c r="AB6011" s="83">
        <v>0</v>
      </c>
      <c r="AC6011" s="89">
        <v>0</v>
      </c>
      <c r="AD6011" s="90">
        <v>43640</v>
      </c>
      <c r="AE6011" s="90">
        <v>43640</v>
      </c>
      <c r="AF6011" s="82">
        <v>0</v>
      </c>
      <c r="AG6011" s="84" t="s">
        <v>53</v>
      </c>
      <c r="AH6011" s="83">
        <v>0</v>
      </c>
      <c r="AI6011" s="89">
        <v>0</v>
      </c>
      <c r="AJ6011" s="89">
        <v>0</v>
      </c>
      <c r="AK6011" s="60" t="str">
        <f>+IF(Tabla1[[#This Row],[REQUEST_TY]]="SR MANTENIMIENTO CORRECTIVO", "EMERGENCIA", "OTROS")</f>
        <v>EMERGENCIA</v>
      </c>
      <c r="AL6011" s="6" t="str">
        <f>+_xlfn.IFS(Tabla1[[#This Row],[Veces obj]]&lt;=1,"0-1",Tabla1[[#This Row],[Veces obj]]&lt;=2,"1-2",Tabla1[[#This Row],[Veces obj]]&lt;=3,"2-3",TRUE,"&gt;3")</f>
        <v>0-1</v>
      </c>
      <c r="AM6011" s="60" t="str">
        <f>+_xlfn.IFS(MONTH(Tabla1[[#This Row],[MES]])&lt;=3,"Q1",MONTH(Tabla1[[#This Row],[MES]])&lt;=6,"Q2",MONTH(Tabla1[[#This Row],[MES]])&lt;=9,"Q3",TRUE,"Q4")</f>
        <v>Q2</v>
      </c>
      <c r="AN6011" s="15" t="str">
        <f>+IFERROR(VLOOKUP(Tabla1[[#This Row],[CUENTA]],CTAS[],2,0),"OTROS")</f>
        <v>OTROS</v>
      </c>
      <c r="AP6011" s="15" t="str">
        <f>+IFERROR(VLOOKUP(Tabla1[[#This Row],[EMPLEADO]],IS[],3,0),"OTROS")</f>
        <v>OTROS</v>
      </c>
      <c r="AQ6011" s="15" t="str">
        <f>+IFERROR(VLOOKUP(Tabla1[[#This Row],[EMPLEADO]],IS[[NÓMINA]:[INGENIERO]],2,0),"OTROS")</f>
        <v>OTROS</v>
      </c>
    </row>
    <row r="6012" spans="1:43" x14ac:dyDescent="0.25">
      <c r="A6012" s="28" t="s">
        <v>14528</v>
      </c>
      <c r="B6012" s="29">
        <v>1</v>
      </c>
      <c r="C6012" s="29" t="s">
        <v>16509</v>
      </c>
      <c r="D6012" s="30" t="s">
        <v>38</v>
      </c>
      <c r="E6012" s="31" t="s">
        <v>275</v>
      </c>
      <c r="F6012" s="31" t="s">
        <v>16510</v>
      </c>
      <c r="G6012" s="88" t="s">
        <v>6795</v>
      </c>
      <c r="H6012" s="29" t="s">
        <v>1063</v>
      </c>
      <c r="I6012" s="32" t="s">
        <v>43</v>
      </c>
      <c r="J6012" s="29" t="s">
        <v>8</v>
      </c>
      <c r="K6012" s="33" t="s">
        <v>385</v>
      </c>
      <c r="L6012" s="33" t="s">
        <v>386</v>
      </c>
      <c r="M6012" s="29" t="s">
        <v>387</v>
      </c>
      <c r="N6012" s="29">
        <v>0</v>
      </c>
      <c r="O6012" s="29" t="s">
        <v>47</v>
      </c>
      <c r="P6012" s="33">
        <v>2</v>
      </c>
      <c r="Q6012" s="33" t="s">
        <v>388</v>
      </c>
      <c r="R6012" s="80" t="s">
        <v>95</v>
      </c>
      <c r="S6012" s="81" t="s">
        <v>64</v>
      </c>
      <c r="T6012" s="81" t="s">
        <v>51</v>
      </c>
      <c r="U6012" s="82" t="s">
        <v>389</v>
      </c>
      <c r="V6012" s="83">
        <v>0</v>
      </c>
      <c r="W6012" s="89">
        <v>0</v>
      </c>
      <c r="X6012" s="85">
        <v>1</v>
      </c>
      <c r="Y6012" s="86">
        <v>0.62</v>
      </c>
      <c r="Z6012" s="82">
        <v>5</v>
      </c>
      <c r="AA6012" s="87">
        <v>0.124</v>
      </c>
      <c r="AB6012" s="83">
        <v>0</v>
      </c>
      <c r="AC6012" s="89">
        <v>0</v>
      </c>
      <c r="AD6012" s="90">
        <v>43640</v>
      </c>
      <c r="AE6012" s="90">
        <v>43640</v>
      </c>
      <c r="AF6012" s="82">
        <v>0</v>
      </c>
      <c r="AG6012" s="84" t="s">
        <v>53</v>
      </c>
      <c r="AH6012" s="83">
        <v>0</v>
      </c>
      <c r="AI6012" s="89">
        <v>0</v>
      </c>
      <c r="AJ6012" s="89">
        <v>0</v>
      </c>
      <c r="AK6012" s="60" t="str">
        <f>+IF(Tabla1[[#This Row],[REQUEST_TY]]="SR MANTENIMIENTO CORRECTIVO", "EMERGENCIA", "OTROS")</f>
        <v>EMERGENCIA</v>
      </c>
      <c r="AL6012" s="6" t="str">
        <f>+_xlfn.IFS(Tabla1[[#This Row],[Veces obj]]&lt;=1,"0-1",Tabla1[[#This Row],[Veces obj]]&lt;=2,"1-2",Tabla1[[#This Row],[Veces obj]]&lt;=3,"2-3",TRUE,"&gt;3")</f>
        <v>0-1</v>
      </c>
      <c r="AM6012" s="60" t="str">
        <f>+_xlfn.IFS(MONTH(Tabla1[[#This Row],[MES]])&lt;=3,"Q1",MONTH(Tabla1[[#This Row],[MES]])&lt;=6,"Q2",MONTH(Tabla1[[#This Row],[MES]])&lt;=9,"Q3",TRUE,"Q4")</f>
        <v>Q2</v>
      </c>
      <c r="AN6012" s="15" t="str">
        <f>+IFERROR(VLOOKUP(Tabla1[[#This Row],[CUENTA]],CTAS[],2,0),"OTROS")</f>
        <v>OTROS</v>
      </c>
      <c r="AP6012" s="15" t="str">
        <f>+IFERROR(VLOOKUP(Tabla1[[#This Row],[EMPLEADO]],IS[],3,0),"OTROS")</f>
        <v>OTROS</v>
      </c>
      <c r="AQ6012" s="15" t="str">
        <f>+IFERROR(VLOOKUP(Tabla1[[#This Row],[EMPLEADO]],IS[[NÓMINA]:[INGENIERO]],2,0),"OTROS")</f>
        <v>OTROS</v>
      </c>
    </row>
    <row r="6013" spans="1:43" x14ac:dyDescent="0.25">
      <c r="A6013" s="28" t="s">
        <v>14528</v>
      </c>
      <c r="B6013" s="29">
        <v>1</v>
      </c>
      <c r="C6013" s="29" t="s">
        <v>16511</v>
      </c>
      <c r="D6013" s="30" t="s">
        <v>38</v>
      </c>
      <c r="E6013" s="31" t="s">
        <v>535</v>
      </c>
      <c r="F6013" s="31" t="s">
        <v>16512</v>
      </c>
      <c r="G6013" s="88" t="s">
        <v>16513</v>
      </c>
      <c r="H6013" s="29" t="s">
        <v>213</v>
      </c>
      <c r="I6013" s="32" t="s">
        <v>43</v>
      </c>
      <c r="J6013" s="29" t="s">
        <v>8</v>
      </c>
      <c r="K6013" s="33" t="s">
        <v>6700</v>
      </c>
      <c r="L6013" s="33" t="s">
        <v>6701</v>
      </c>
      <c r="M6013" s="29" t="s">
        <v>640</v>
      </c>
      <c r="N6013" s="29">
        <v>0</v>
      </c>
      <c r="O6013" s="29" t="s">
        <v>47</v>
      </c>
      <c r="P6013" s="33">
        <v>238</v>
      </c>
      <c r="Q6013" s="33" t="s">
        <v>48</v>
      </c>
      <c r="R6013" s="80" t="s">
        <v>49</v>
      </c>
      <c r="S6013" s="81" t="s">
        <v>50</v>
      </c>
      <c r="T6013" s="81" t="s">
        <v>51</v>
      </c>
      <c r="U6013" s="82" t="s">
        <v>52</v>
      </c>
      <c r="V6013" s="83">
        <v>1.05</v>
      </c>
      <c r="W6013" s="89">
        <v>750.75000000000011</v>
      </c>
      <c r="X6013" s="85">
        <v>1</v>
      </c>
      <c r="Y6013" s="86">
        <v>1.47</v>
      </c>
      <c r="Z6013" s="82">
        <v>5</v>
      </c>
      <c r="AA6013" s="87">
        <v>0.29399999999999998</v>
      </c>
      <c r="AB6013" s="83">
        <v>0</v>
      </c>
      <c r="AC6013" s="89">
        <v>0</v>
      </c>
      <c r="AD6013" s="90">
        <v>43640</v>
      </c>
      <c r="AE6013" s="90">
        <v>43640</v>
      </c>
      <c r="AF6013" s="82">
        <v>0</v>
      </c>
      <c r="AG6013" s="84" t="s">
        <v>53</v>
      </c>
      <c r="AH6013" s="83">
        <v>0</v>
      </c>
      <c r="AI6013" s="89">
        <v>0</v>
      </c>
      <c r="AJ6013" s="89">
        <v>0</v>
      </c>
      <c r="AK6013" s="60" t="str">
        <f>+IF(Tabla1[[#This Row],[REQUEST_TY]]="SR MANTENIMIENTO CORRECTIVO", "EMERGENCIA", "OTROS")</f>
        <v>EMERGENCIA</v>
      </c>
      <c r="AL6013" s="6" t="str">
        <f>+_xlfn.IFS(Tabla1[[#This Row],[Veces obj]]&lt;=1,"0-1",Tabla1[[#This Row],[Veces obj]]&lt;=2,"1-2",Tabla1[[#This Row],[Veces obj]]&lt;=3,"2-3",TRUE,"&gt;3")</f>
        <v>0-1</v>
      </c>
      <c r="AM6013" s="60" t="str">
        <f>+_xlfn.IFS(MONTH(Tabla1[[#This Row],[MES]])&lt;=3,"Q1",MONTH(Tabla1[[#This Row],[MES]])&lt;=6,"Q2",MONTH(Tabla1[[#This Row],[MES]])&lt;=9,"Q3",TRUE,"Q4")</f>
        <v>Q2</v>
      </c>
      <c r="AN6013" s="15" t="str">
        <f>+IFERROR(VLOOKUP(Tabla1[[#This Row],[CUENTA]],CTAS[],2,0),"OTROS")</f>
        <v>OTROS</v>
      </c>
      <c r="AP6013" s="15" t="str">
        <f>+IFERROR(VLOOKUP(Tabla1[[#This Row],[EMPLEADO]],IS[],3,0),"OTROS")</f>
        <v>OTROS</v>
      </c>
      <c r="AQ6013" s="15" t="str">
        <f>+IFERROR(VLOOKUP(Tabla1[[#This Row],[EMPLEADO]],IS[[NÓMINA]:[INGENIERO]],2,0),"OTROS")</f>
        <v>OTROS</v>
      </c>
    </row>
    <row r="6014" spans="1:43" x14ac:dyDescent="0.25">
      <c r="A6014" s="28" t="s">
        <v>14528</v>
      </c>
      <c r="B6014" s="29">
        <v>1</v>
      </c>
      <c r="C6014" s="29" t="s">
        <v>16514</v>
      </c>
      <c r="D6014" s="30" t="s">
        <v>38</v>
      </c>
      <c r="E6014" s="31" t="s">
        <v>631</v>
      </c>
      <c r="F6014" s="31" t="s">
        <v>16515</v>
      </c>
      <c r="G6014" s="88" t="s">
        <v>13067</v>
      </c>
      <c r="H6014" s="29" t="s">
        <v>124</v>
      </c>
      <c r="I6014" s="32" t="s">
        <v>43</v>
      </c>
      <c r="J6014" s="29" t="s">
        <v>8</v>
      </c>
      <c r="K6014" s="33" t="s">
        <v>71</v>
      </c>
      <c r="L6014" s="33" t="s">
        <v>1080</v>
      </c>
      <c r="M6014" s="29" t="s">
        <v>94</v>
      </c>
      <c r="N6014" s="29">
        <v>0</v>
      </c>
      <c r="O6014" s="29" t="s">
        <v>47</v>
      </c>
      <c r="P6014" s="33">
        <v>22</v>
      </c>
      <c r="Q6014" s="33" t="s">
        <v>62</v>
      </c>
      <c r="R6014" s="80" t="s">
        <v>242</v>
      </c>
      <c r="S6014" s="81" t="s">
        <v>64</v>
      </c>
      <c r="T6014" s="81" t="s">
        <v>51</v>
      </c>
      <c r="U6014" s="82" t="s">
        <v>65</v>
      </c>
      <c r="V6014" s="83">
        <v>0.8</v>
      </c>
      <c r="W6014" s="89">
        <v>1092</v>
      </c>
      <c r="X6014" s="85">
        <v>1</v>
      </c>
      <c r="Y6014" s="86">
        <v>2.33</v>
      </c>
      <c r="Z6014" s="82">
        <v>5</v>
      </c>
      <c r="AA6014" s="87">
        <v>0.46600000000000003</v>
      </c>
      <c r="AB6014" s="83">
        <v>0</v>
      </c>
      <c r="AC6014" s="89">
        <v>0</v>
      </c>
      <c r="AD6014" s="90">
        <v>43640</v>
      </c>
      <c r="AE6014" s="90">
        <v>43640</v>
      </c>
      <c r="AF6014" s="82">
        <v>0</v>
      </c>
      <c r="AG6014" s="84" t="s">
        <v>53</v>
      </c>
      <c r="AH6014" s="83">
        <v>0</v>
      </c>
      <c r="AI6014" s="89">
        <v>0</v>
      </c>
      <c r="AJ6014" s="89">
        <v>0</v>
      </c>
      <c r="AK6014" s="60" t="str">
        <f>+IF(Tabla1[[#This Row],[REQUEST_TY]]="SR MANTENIMIENTO CORRECTIVO", "EMERGENCIA", "OTROS")</f>
        <v>EMERGENCIA</v>
      </c>
      <c r="AL6014" s="6" t="str">
        <f>+_xlfn.IFS(Tabla1[[#This Row],[Veces obj]]&lt;=1,"0-1",Tabla1[[#This Row],[Veces obj]]&lt;=2,"1-2",Tabla1[[#This Row],[Veces obj]]&lt;=3,"2-3",TRUE,"&gt;3")</f>
        <v>0-1</v>
      </c>
      <c r="AM6014" s="60" t="str">
        <f>+_xlfn.IFS(MONTH(Tabla1[[#This Row],[MES]])&lt;=3,"Q1",MONTH(Tabla1[[#This Row],[MES]])&lt;=6,"Q2",MONTH(Tabla1[[#This Row],[MES]])&lt;=9,"Q3",TRUE,"Q4")</f>
        <v>Q2</v>
      </c>
      <c r="AN6014" s="15" t="str">
        <f>+IFERROR(VLOOKUP(Tabla1[[#This Row],[CUENTA]],CTAS[],2,0),"OTROS")</f>
        <v>OTROS</v>
      </c>
      <c r="AP6014" s="15" t="str">
        <f>+IFERROR(VLOOKUP(Tabla1[[#This Row],[EMPLEADO]],IS[],3,0),"OTROS")</f>
        <v>JUAREZ</v>
      </c>
      <c r="AQ6014" s="15" t="str">
        <f>+IFERROR(VLOOKUP(Tabla1[[#This Row],[EMPLEADO]],IS[[NÓMINA]:[INGENIERO]],2,0),"OTROS")</f>
        <v>MIGUEL COTA</v>
      </c>
    </row>
    <row r="6015" spans="1:43" x14ac:dyDescent="0.25">
      <c r="A6015" s="28" t="s">
        <v>14528</v>
      </c>
      <c r="B6015" s="29">
        <v>1</v>
      </c>
      <c r="C6015" s="29" t="s">
        <v>16516</v>
      </c>
      <c r="D6015" s="30" t="s">
        <v>38</v>
      </c>
      <c r="E6015" s="31" t="s">
        <v>275</v>
      </c>
      <c r="F6015" s="31" t="s">
        <v>16517</v>
      </c>
      <c r="G6015" s="88" t="s">
        <v>15066</v>
      </c>
      <c r="H6015" s="29" t="s">
        <v>453</v>
      </c>
      <c r="I6015" s="32" t="s">
        <v>43</v>
      </c>
      <c r="J6015" s="29" t="s">
        <v>8</v>
      </c>
      <c r="K6015" s="33" t="s">
        <v>1296</v>
      </c>
      <c r="L6015" s="33" t="s">
        <v>5608</v>
      </c>
      <c r="M6015" s="29" t="s">
        <v>1198</v>
      </c>
      <c r="N6015" s="29">
        <v>0</v>
      </c>
      <c r="O6015" s="29" t="s">
        <v>47</v>
      </c>
      <c r="P6015" s="33">
        <v>15</v>
      </c>
      <c r="Q6015" s="33" t="s">
        <v>194</v>
      </c>
      <c r="R6015" s="80" t="s">
        <v>95</v>
      </c>
      <c r="S6015" s="81" t="s">
        <v>64</v>
      </c>
      <c r="T6015" s="81" t="s">
        <v>51</v>
      </c>
      <c r="U6015" s="82" t="s">
        <v>195</v>
      </c>
      <c r="V6015" s="83">
        <v>0.6</v>
      </c>
      <c r="W6015" s="89">
        <v>819</v>
      </c>
      <c r="X6015" s="85">
        <v>1</v>
      </c>
      <c r="Y6015" s="86">
        <v>0.52</v>
      </c>
      <c r="Z6015" s="82">
        <v>5</v>
      </c>
      <c r="AA6015" s="87">
        <v>0.10400000000000001</v>
      </c>
      <c r="AB6015" s="83">
        <v>0</v>
      </c>
      <c r="AC6015" s="89">
        <v>0</v>
      </c>
      <c r="AD6015" s="90">
        <v>43640</v>
      </c>
      <c r="AE6015" s="90">
        <v>43640</v>
      </c>
      <c r="AF6015" s="82">
        <v>0</v>
      </c>
      <c r="AG6015" s="84" t="s">
        <v>53</v>
      </c>
      <c r="AH6015" s="83">
        <v>0</v>
      </c>
      <c r="AI6015" s="89">
        <v>0</v>
      </c>
      <c r="AJ6015" s="89">
        <v>0</v>
      </c>
      <c r="AK6015" s="60" t="str">
        <f>+IF(Tabla1[[#This Row],[REQUEST_TY]]="SR MANTENIMIENTO CORRECTIVO", "EMERGENCIA", "OTROS")</f>
        <v>EMERGENCIA</v>
      </c>
      <c r="AL6015" s="6" t="str">
        <f>+_xlfn.IFS(Tabla1[[#This Row],[Veces obj]]&lt;=1,"0-1",Tabla1[[#This Row],[Veces obj]]&lt;=2,"1-2",Tabla1[[#This Row],[Veces obj]]&lt;=3,"2-3",TRUE,"&gt;3")</f>
        <v>0-1</v>
      </c>
      <c r="AM6015" s="60" t="str">
        <f>+_xlfn.IFS(MONTH(Tabla1[[#This Row],[MES]])&lt;=3,"Q1",MONTH(Tabla1[[#This Row],[MES]])&lt;=6,"Q2",MONTH(Tabla1[[#This Row],[MES]])&lt;=9,"Q3",TRUE,"Q4")</f>
        <v>Q2</v>
      </c>
      <c r="AN6015" s="15" t="str">
        <f>+IFERROR(VLOOKUP(Tabla1[[#This Row],[CUENTA]],CTAS[],2,0),"OTROS")</f>
        <v>OTROS</v>
      </c>
      <c r="AP6015" s="15" t="str">
        <f>+IFERROR(VLOOKUP(Tabla1[[#This Row],[EMPLEADO]],IS[],3,0),"OTROS")</f>
        <v>OTROS</v>
      </c>
      <c r="AQ6015" s="15" t="str">
        <f>+IFERROR(VLOOKUP(Tabla1[[#This Row],[EMPLEADO]],IS[[NÓMINA]:[INGENIERO]],2,0),"OTROS")</f>
        <v>OTROS</v>
      </c>
    </row>
    <row r="6016" spans="1:43" x14ac:dyDescent="0.25">
      <c r="A6016" s="28" t="s">
        <v>14528</v>
      </c>
      <c r="B6016" s="29">
        <v>1</v>
      </c>
      <c r="C6016" s="29" t="s">
        <v>16518</v>
      </c>
      <c r="D6016" s="30" t="s">
        <v>38</v>
      </c>
      <c r="E6016" s="31" t="s">
        <v>76</v>
      </c>
      <c r="F6016" s="31" t="s">
        <v>16519</v>
      </c>
      <c r="G6016" s="88" t="s">
        <v>1905</v>
      </c>
      <c r="H6016" s="29" t="s">
        <v>11609</v>
      </c>
      <c r="I6016" s="32" t="s">
        <v>43</v>
      </c>
      <c r="J6016" s="29" t="s">
        <v>8</v>
      </c>
      <c r="K6016" s="33" t="s">
        <v>102</v>
      </c>
      <c r="L6016" s="33" t="s">
        <v>1906</v>
      </c>
      <c r="M6016" s="29" t="s">
        <v>1501</v>
      </c>
      <c r="N6016" s="29">
        <v>0</v>
      </c>
      <c r="O6016" s="29" t="s">
        <v>47</v>
      </c>
      <c r="P6016" s="33">
        <v>42</v>
      </c>
      <c r="Q6016" s="33" t="s">
        <v>82</v>
      </c>
      <c r="R6016" s="80" t="s">
        <v>63</v>
      </c>
      <c r="S6016" s="81" t="s">
        <v>64</v>
      </c>
      <c r="T6016" s="81" t="s">
        <v>51</v>
      </c>
      <c r="U6016" s="82" t="s">
        <v>83</v>
      </c>
      <c r="V6016" s="83">
        <v>1.05</v>
      </c>
      <c r="W6016" s="89">
        <v>1433.25</v>
      </c>
      <c r="X6016" s="85">
        <v>1</v>
      </c>
      <c r="Y6016" s="86">
        <v>1.82</v>
      </c>
      <c r="Z6016" s="82">
        <v>5</v>
      </c>
      <c r="AA6016" s="87">
        <v>0.36399999999999999</v>
      </c>
      <c r="AB6016" s="83">
        <v>0</v>
      </c>
      <c r="AC6016" s="89">
        <v>0</v>
      </c>
      <c r="AD6016" s="90">
        <v>43640</v>
      </c>
      <c r="AE6016" s="90">
        <v>43640</v>
      </c>
      <c r="AF6016" s="82">
        <v>0</v>
      </c>
      <c r="AG6016" s="84" t="s">
        <v>53</v>
      </c>
      <c r="AH6016" s="83">
        <v>0</v>
      </c>
      <c r="AI6016" s="89">
        <v>0</v>
      </c>
      <c r="AJ6016" s="89">
        <v>0</v>
      </c>
      <c r="AK6016" s="60" t="str">
        <f>+IF(Tabla1[[#This Row],[REQUEST_TY]]="SR MANTENIMIENTO CORRECTIVO", "EMERGENCIA", "OTROS")</f>
        <v>EMERGENCIA</v>
      </c>
      <c r="AL6016" s="6" t="str">
        <f>+_xlfn.IFS(Tabla1[[#This Row],[Veces obj]]&lt;=1,"0-1",Tabla1[[#This Row],[Veces obj]]&lt;=2,"1-2",Tabla1[[#This Row],[Veces obj]]&lt;=3,"2-3",TRUE,"&gt;3")</f>
        <v>0-1</v>
      </c>
      <c r="AM6016" s="60" t="str">
        <f>+_xlfn.IFS(MONTH(Tabla1[[#This Row],[MES]])&lt;=3,"Q1",MONTH(Tabla1[[#This Row],[MES]])&lt;=6,"Q2",MONTH(Tabla1[[#This Row],[MES]])&lt;=9,"Q3",TRUE,"Q4")</f>
        <v>Q2</v>
      </c>
      <c r="AN6016" s="15" t="str">
        <f>+IFERROR(VLOOKUP(Tabla1[[#This Row],[CUENTA]],CTAS[],2,0),"OTROS")</f>
        <v>OTROS</v>
      </c>
      <c r="AP6016" s="15" t="str">
        <f>+IFERROR(VLOOKUP(Tabla1[[#This Row],[EMPLEADO]],IS[],3,0),"OTROS")</f>
        <v>OTROS</v>
      </c>
      <c r="AQ6016" s="15" t="str">
        <f>+IFERROR(VLOOKUP(Tabla1[[#This Row],[EMPLEADO]],IS[[NÓMINA]:[INGENIERO]],2,0),"OTROS")</f>
        <v>OTROS</v>
      </c>
    </row>
    <row r="6017" spans="1:43" x14ac:dyDescent="0.25">
      <c r="A6017" s="28" t="s">
        <v>14528</v>
      </c>
      <c r="B6017" s="29">
        <v>1</v>
      </c>
      <c r="C6017" s="29" t="s">
        <v>16520</v>
      </c>
      <c r="D6017" s="30" t="s">
        <v>38</v>
      </c>
      <c r="E6017" s="31" t="s">
        <v>312</v>
      </c>
      <c r="F6017" s="31" t="s">
        <v>16521</v>
      </c>
      <c r="G6017" s="88" t="s">
        <v>14028</v>
      </c>
      <c r="H6017" s="29" t="s">
        <v>106</v>
      </c>
      <c r="I6017" s="32" t="s">
        <v>43</v>
      </c>
      <c r="J6017" s="29" t="s">
        <v>8</v>
      </c>
      <c r="K6017" s="33" t="s">
        <v>117</v>
      </c>
      <c r="L6017" s="33" t="s">
        <v>14029</v>
      </c>
      <c r="M6017" s="29" t="s">
        <v>310</v>
      </c>
      <c r="N6017" s="29">
        <v>0</v>
      </c>
      <c r="O6017" s="29" t="s">
        <v>47</v>
      </c>
      <c r="P6017" s="33">
        <v>29</v>
      </c>
      <c r="Q6017" s="33" t="s">
        <v>62</v>
      </c>
      <c r="R6017" s="80" t="s">
        <v>317</v>
      </c>
      <c r="S6017" s="81" t="s">
        <v>318</v>
      </c>
      <c r="T6017" s="81" t="s">
        <v>51</v>
      </c>
      <c r="U6017" s="82" t="s">
        <v>262</v>
      </c>
      <c r="V6017" s="83">
        <v>1.05</v>
      </c>
      <c r="W6017" s="89">
        <v>1651.6500000000003</v>
      </c>
      <c r="X6017" s="85">
        <v>1</v>
      </c>
      <c r="Y6017" s="86">
        <v>7.62</v>
      </c>
      <c r="Z6017" s="82">
        <v>4</v>
      </c>
      <c r="AA6017" s="87">
        <v>1.905</v>
      </c>
      <c r="AB6017" s="83">
        <v>0.22625000000000001</v>
      </c>
      <c r="AC6017" s="89">
        <v>-355.89125000000007</v>
      </c>
      <c r="AD6017" s="90">
        <v>43640</v>
      </c>
      <c r="AE6017" s="90">
        <v>43640</v>
      </c>
      <c r="AF6017" s="82">
        <v>0</v>
      </c>
      <c r="AG6017" s="84" t="s">
        <v>53</v>
      </c>
      <c r="AH6017" s="83">
        <v>0</v>
      </c>
      <c r="AI6017" s="89">
        <v>0</v>
      </c>
      <c r="AJ6017" s="89">
        <v>0</v>
      </c>
      <c r="AK6017" s="60" t="str">
        <f>+IF(Tabla1[[#This Row],[REQUEST_TY]]="SR MANTENIMIENTO CORRECTIVO", "EMERGENCIA", "OTROS")</f>
        <v>EMERGENCIA</v>
      </c>
      <c r="AL6017" s="6" t="str">
        <f>+_xlfn.IFS(Tabla1[[#This Row],[Veces obj]]&lt;=1,"0-1",Tabla1[[#This Row],[Veces obj]]&lt;=2,"1-2",Tabla1[[#This Row],[Veces obj]]&lt;=3,"2-3",TRUE,"&gt;3")</f>
        <v>1-2</v>
      </c>
      <c r="AM6017" s="60" t="str">
        <f>+_xlfn.IFS(MONTH(Tabla1[[#This Row],[MES]])&lt;=3,"Q1",MONTH(Tabla1[[#This Row],[MES]])&lt;=6,"Q2",MONTH(Tabla1[[#This Row],[MES]])&lt;=9,"Q3",TRUE,"Q4")</f>
        <v>Q2</v>
      </c>
      <c r="AN6017" s="15" t="str">
        <f>+IFERROR(VLOOKUP(Tabla1[[#This Row],[CUENTA]],CTAS[],2,0),"OTROS")</f>
        <v>OTROS</v>
      </c>
      <c r="AP6017" s="15" t="str">
        <f>+IFERROR(VLOOKUP(Tabla1[[#This Row],[EMPLEADO]],IS[],3,0),"OTROS")</f>
        <v>OTROS</v>
      </c>
      <c r="AQ6017" s="15" t="str">
        <f>+IFERROR(VLOOKUP(Tabla1[[#This Row],[EMPLEADO]],IS[[NÓMINA]:[INGENIERO]],2,0),"OTROS")</f>
        <v>OTROS</v>
      </c>
    </row>
    <row r="6018" spans="1:43" x14ac:dyDescent="0.25">
      <c r="A6018" s="28" t="s">
        <v>14528</v>
      </c>
      <c r="B6018" s="29">
        <v>1</v>
      </c>
      <c r="C6018" s="29" t="s">
        <v>16522</v>
      </c>
      <c r="D6018" s="30" t="s">
        <v>38</v>
      </c>
      <c r="E6018" s="31" t="s">
        <v>725</v>
      </c>
      <c r="F6018" s="31" t="s">
        <v>16523</v>
      </c>
      <c r="G6018" s="88" t="s">
        <v>2100</v>
      </c>
      <c r="H6018" s="29" t="s">
        <v>740</v>
      </c>
      <c r="I6018" s="32" t="s">
        <v>43</v>
      </c>
      <c r="J6018" s="29" t="s">
        <v>8</v>
      </c>
      <c r="K6018" s="33" t="s">
        <v>102</v>
      </c>
      <c r="L6018" s="33" t="s">
        <v>1471</v>
      </c>
      <c r="M6018" s="29" t="s">
        <v>1150</v>
      </c>
      <c r="N6018" s="29">
        <v>0</v>
      </c>
      <c r="O6018" s="29" t="s">
        <v>47</v>
      </c>
      <c r="P6018" s="33">
        <v>9</v>
      </c>
      <c r="Q6018" s="33" t="s">
        <v>194</v>
      </c>
      <c r="R6018" s="80" t="s">
        <v>223</v>
      </c>
      <c r="S6018" s="81" t="s">
        <v>139</v>
      </c>
      <c r="T6018" s="81" t="s">
        <v>51</v>
      </c>
      <c r="U6018" s="82" t="s">
        <v>224</v>
      </c>
      <c r="V6018" s="83">
        <v>0.8</v>
      </c>
      <c r="W6018" s="89">
        <v>1258.4000000000003</v>
      </c>
      <c r="X6018" s="85">
        <v>1</v>
      </c>
      <c r="Y6018" s="86">
        <v>1.65</v>
      </c>
      <c r="Z6018" s="82">
        <v>4</v>
      </c>
      <c r="AA6018" s="87">
        <v>0.41249999999999998</v>
      </c>
      <c r="AB6018" s="83">
        <v>0</v>
      </c>
      <c r="AC6018" s="89">
        <v>0</v>
      </c>
      <c r="AD6018" s="90">
        <v>43637</v>
      </c>
      <c r="AE6018" s="90">
        <v>43640</v>
      </c>
      <c r="AF6018" s="82">
        <v>1</v>
      </c>
      <c r="AG6018" s="84" t="s">
        <v>53</v>
      </c>
      <c r="AH6018" s="83">
        <v>0</v>
      </c>
      <c r="AI6018" s="89">
        <v>0</v>
      </c>
      <c r="AJ6018" s="89">
        <v>0</v>
      </c>
      <c r="AK6018" s="60" t="str">
        <f>+IF(Tabla1[[#This Row],[REQUEST_TY]]="SR MANTENIMIENTO CORRECTIVO", "EMERGENCIA", "OTROS")</f>
        <v>EMERGENCIA</v>
      </c>
      <c r="AL6018" s="6" t="str">
        <f>+_xlfn.IFS(Tabla1[[#This Row],[Veces obj]]&lt;=1,"0-1",Tabla1[[#This Row],[Veces obj]]&lt;=2,"1-2",Tabla1[[#This Row],[Veces obj]]&lt;=3,"2-3",TRUE,"&gt;3")</f>
        <v>0-1</v>
      </c>
      <c r="AM6018" s="60" t="str">
        <f>+_xlfn.IFS(MONTH(Tabla1[[#This Row],[MES]])&lt;=3,"Q1",MONTH(Tabla1[[#This Row],[MES]])&lt;=6,"Q2",MONTH(Tabla1[[#This Row],[MES]])&lt;=9,"Q3",TRUE,"Q4")</f>
        <v>Q2</v>
      </c>
      <c r="AN6018" s="15" t="str">
        <f>+IFERROR(VLOOKUP(Tabla1[[#This Row],[CUENTA]],CTAS[],2,0),"OTROS")</f>
        <v>OTROS</v>
      </c>
      <c r="AP6018" s="15" t="str">
        <f>+IFERROR(VLOOKUP(Tabla1[[#This Row],[EMPLEADO]],IS[],3,0),"OTROS")</f>
        <v>OTROS</v>
      </c>
      <c r="AQ6018" s="15" t="str">
        <f>+IFERROR(VLOOKUP(Tabla1[[#This Row],[EMPLEADO]],IS[[NÓMINA]:[INGENIERO]],2,0),"OTROS")</f>
        <v>OTROS</v>
      </c>
    </row>
    <row r="6019" spans="1:43" x14ac:dyDescent="0.25">
      <c r="A6019" s="28" t="s">
        <v>14528</v>
      </c>
      <c r="B6019" s="29">
        <v>1</v>
      </c>
      <c r="C6019" s="29" t="s">
        <v>16524</v>
      </c>
      <c r="D6019" s="30" t="s">
        <v>38</v>
      </c>
      <c r="E6019" s="31" t="s">
        <v>2745</v>
      </c>
      <c r="F6019" s="31" t="s">
        <v>16525</v>
      </c>
      <c r="G6019" s="88" t="s">
        <v>8596</v>
      </c>
      <c r="H6019" s="29" t="s">
        <v>868</v>
      </c>
      <c r="I6019" s="32" t="s">
        <v>43</v>
      </c>
      <c r="J6019" s="29" t="s">
        <v>8</v>
      </c>
      <c r="K6019" s="33" t="s">
        <v>869</v>
      </c>
      <c r="L6019" s="33" t="s">
        <v>870</v>
      </c>
      <c r="M6019" s="29" t="s">
        <v>871</v>
      </c>
      <c r="N6019" s="29">
        <v>1</v>
      </c>
      <c r="O6019" s="29" t="s">
        <v>47</v>
      </c>
      <c r="P6019" s="33">
        <v>12</v>
      </c>
      <c r="Q6019" s="33" t="s">
        <v>194</v>
      </c>
      <c r="R6019" s="80" t="s">
        <v>223</v>
      </c>
      <c r="S6019" s="81" t="s">
        <v>139</v>
      </c>
      <c r="T6019" s="81" t="s">
        <v>51</v>
      </c>
      <c r="U6019" s="82" t="s">
        <v>224</v>
      </c>
      <c r="V6019" s="83">
        <v>0.8</v>
      </c>
      <c r="W6019" s="89">
        <v>0</v>
      </c>
      <c r="X6019" s="85">
        <v>1</v>
      </c>
      <c r="Y6019" s="86">
        <v>2.82</v>
      </c>
      <c r="Z6019" s="82">
        <v>4</v>
      </c>
      <c r="AA6019" s="87">
        <v>0.70499999999999996</v>
      </c>
      <c r="AB6019" s="83">
        <v>0</v>
      </c>
      <c r="AC6019" s="89">
        <v>0</v>
      </c>
      <c r="AD6019" s="90">
        <v>43640</v>
      </c>
      <c r="AE6019" s="90">
        <v>43640</v>
      </c>
      <c r="AF6019" s="82">
        <v>0</v>
      </c>
      <c r="AG6019" s="84" t="s">
        <v>53</v>
      </c>
      <c r="AH6019" s="83">
        <v>0</v>
      </c>
      <c r="AI6019" s="89">
        <v>0</v>
      </c>
      <c r="AJ6019" s="89">
        <v>0</v>
      </c>
      <c r="AK6019" s="60" t="str">
        <f>+IF(Tabla1[[#This Row],[REQUEST_TY]]="SR MANTENIMIENTO CORRECTIVO", "EMERGENCIA", "OTROS")</f>
        <v>EMERGENCIA</v>
      </c>
      <c r="AL6019" s="6" t="str">
        <f>+_xlfn.IFS(Tabla1[[#This Row],[Veces obj]]&lt;=1,"0-1",Tabla1[[#This Row],[Veces obj]]&lt;=2,"1-2",Tabla1[[#This Row],[Veces obj]]&lt;=3,"2-3",TRUE,"&gt;3")</f>
        <v>0-1</v>
      </c>
      <c r="AM6019" s="60" t="str">
        <f>+_xlfn.IFS(MONTH(Tabla1[[#This Row],[MES]])&lt;=3,"Q1",MONTH(Tabla1[[#This Row],[MES]])&lt;=6,"Q2",MONTH(Tabla1[[#This Row],[MES]])&lt;=9,"Q3",TRUE,"Q4")</f>
        <v>Q2</v>
      </c>
      <c r="AN6019" s="15" t="str">
        <f>+IFERROR(VLOOKUP(Tabla1[[#This Row],[CUENTA]],CTAS[],2,0),"OTROS")</f>
        <v>OTROS</v>
      </c>
      <c r="AP6019" s="15" t="str">
        <f>+IFERROR(VLOOKUP(Tabla1[[#This Row],[EMPLEADO]],IS[],3,0),"OTROS")</f>
        <v>OTROS</v>
      </c>
      <c r="AQ6019" s="15" t="str">
        <f>+IFERROR(VLOOKUP(Tabla1[[#This Row],[EMPLEADO]],IS[[NÓMINA]:[INGENIERO]],2,0),"OTROS")</f>
        <v>OTROS</v>
      </c>
    </row>
    <row r="6020" spans="1:43" x14ac:dyDescent="0.25">
      <c r="A6020" s="28" t="s">
        <v>14528</v>
      </c>
      <c r="B6020" s="29">
        <v>1</v>
      </c>
      <c r="C6020" s="29" t="s">
        <v>16526</v>
      </c>
      <c r="D6020" s="30" t="s">
        <v>38</v>
      </c>
      <c r="E6020" s="31" t="s">
        <v>604</v>
      </c>
      <c r="F6020" s="31" t="s">
        <v>16527</v>
      </c>
      <c r="G6020" s="88" t="s">
        <v>6046</v>
      </c>
      <c r="H6020" s="29" t="s">
        <v>10274</v>
      </c>
      <c r="I6020" s="32" t="s">
        <v>43</v>
      </c>
      <c r="J6020" s="29" t="s">
        <v>8</v>
      </c>
      <c r="K6020" s="33" t="s">
        <v>2443</v>
      </c>
      <c r="L6020" s="33" t="s">
        <v>4407</v>
      </c>
      <c r="M6020" s="29" t="s">
        <v>131</v>
      </c>
      <c r="N6020" s="29">
        <v>0</v>
      </c>
      <c r="O6020" s="29" t="s">
        <v>47</v>
      </c>
      <c r="P6020" s="33">
        <v>127</v>
      </c>
      <c r="Q6020" s="33" t="s">
        <v>48</v>
      </c>
      <c r="R6020" s="80" t="s">
        <v>63</v>
      </c>
      <c r="S6020" s="81" t="s">
        <v>64</v>
      </c>
      <c r="T6020" s="81" t="s">
        <v>51</v>
      </c>
      <c r="U6020" s="82" t="s">
        <v>96</v>
      </c>
      <c r="V6020" s="83">
        <v>1.1000000000000001</v>
      </c>
      <c r="W6020" s="89">
        <v>1501.5000000000002</v>
      </c>
      <c r="X6020" s="85">
        <v>1</v>
      </c>
      <c r="Y6020" s="86">
        <v>6.71</v>
      </c>
      <c r="Z6020" s="82">
        <v>5</v>
      </c>
      <c r="AA6020" s="87">
        <v>1.3420000000000001</v>
      </c>
      <c r="AB6020" s="83">
        <v>8.550000000000002E-2</v>
      </c>
      <c r="AC6020" s="89">
        <v>-116.70750000000002</v>
      </c>
      <c r="AD6020" s="90">
        <v>43640</v>
      </c>
      <c r="AE6020" s="90">
        <v>43640</v>
      </c>
      <c r="AF6020" s="82">
        <v>0</v>
      </c>
      <c r="AG6020" s="84" t="s">
        <v>53</v>
      </c>
      <c r="AH6020" s="83">
        <v>0</v>
      </c>
      <c r="AI6020" s="89">
        <v>0</v>
      </c>
      <c r="AJ6020" s="89">
        <v>0</v>
      </c>
      <c r="AK6020" s="60" t="str">
        <f>+IF(Tabla1[[#This Row],[REQUEST_TY]]="SR MANTENIMIENTO CORRECTIVO", "EMERGENCIA", "OTROS")</f>
        <v>EMERGENCIA</v>
      </c>
      <c r="AL6020" s="6" t="str">
        <f>+_xlfn.IFS(Tabla1[[#This Row],[Veces obj]]&lt;=1,"0-1",Tabla1[[#This Row],[Veces obj]]&lt;=2,"1-2",Tabla1[[#This Row],[Veces obj]]&lt;=3,"2-3",TRUE,"&gt;3")</f>
        <v>1-2</v>
      </c>
      <c r="AM6020" s="60" t="str">
        <f>+_xlfn.IFS(MONTH(Tabla1[[#This Row],[MES]])&lt;=3,"Q1",MONTH(Tabla1[[#This Row],[MES]])&lt;=6,"Q2",MONTH(Tabla1[[#This Row],[MES]])&lt;=9,"Q3",TRUE,"Q4")</f>
        <v>Q2</v>
      </c>
      <c r="AN6020" s="15" t="str">
        <f>+IFERROR(VLOOKUP(Tabla1[[#This Row],[CUENTA]],CTAS[],2,0),"OTROS")</f>
        <v>OTROS</v>
      </c>
      <c r="AP6020" s="15" t="str">
        <f>+IFERROR(VLOOKUP(Tabla1[[#This Row],[EMPLEADO]],IS[],3,0),"OTROS")</f>
        <v>OTROS</v>
      </c>
      <c r="AQ6020" s="15" t="str">
        <f>+IFERROR(VLOOKUP(Tabla1[[#This Row],[EMPLEADO]],IS[[NÓMINA]:[INGENIERO]],2,0),"OTROS")</f>
        <v>OTROS</v>
      </c>
    </row>
    <row r="6021" spans="1:43" x14ac:dyDescent="0.25">
      <c r="A6021" s="28" t="s">
        <v>14528</v>
      </c>
      <c r="B6021" s="29">
        <v>1</v>
      </c>
      <c r="C6021" s="29" t="s">
        <v>16528</v>
      </c>
      <c r="D6021" s="30" t="s">
        <v>38</v>
      </c>
      <c r="E6021" s="31" t="s">
        <v>258</v>
      </c>
      <c r="F6021" s="31" t="s">
        <v>16529</v>
      </c>
      <c r="G6021" s="88" t="s">
        <v>7492</v>
      </c>
      <c r="H6021" s="29" t="s">
        <v>79</v>
      </c>
      <c r="I6021" s="32" t="s">
        <v>43</v>
      </c>
      <c r="J6021" s="29" t="s">
        <v>8</v>
      </c>
      <c r="K6021" s="33" t="s">
        <v>102</v>
      </c>
      <c r="L6021" s="33" t="s">
        <v>1471</v>
      </c>
      <c r="M6021" s="29" t="s">
        <v>1150</v>
      </c>
      <c r="N6021" s="29">
        <v>0</v>
      </c>
      <c r="O6021" s="29" t="s">
        <v>47</v>
      </c>
      <c r="P6021" s="33">
        <v>67</v>
      </c>
      <c r="Q6021" s="33" t="s">
        <v>48</v>
      </c>
      <c r="R6021" s="80" t="s">
        <v>138</v>
      </c>
      <c r="S6021" s="81" t="s">
        <v>139</v>
      </c>
      <c r="T6021" s="81" t="s">
        <v>51</v>
      </c>
      <c r="U6021" s="82" t="s">
        <v>353</v>
      </c>
      <c r="V6021" s="83">
        <v>1.1499999999999999</v>
      </c>
      <c r="W6021" s="89">
        <v>1808.95</v>
      </c>
      <c r="X6021" s="85">
        <v>1</v>
      </c>
      <c r="Y6021" s="86">
        <v>2.4500000000000002</v>
      </c>
      <c r="Z6021" s="82">
        <v>4</v>
      </c>
      <c r="AA6021" s="87">
        <v>0.61250000000000004</v>
      </c>
      <c r="AB6021" s="83">
        <v>0</v>
      </c>
      <c r="AC6021" s="89">
        <v>0</v>
      </c>
      <c r="AD6021" s="90">
        <v>43640</v>
      </c>
      <c r="AE6021" s="90">
        <v>43640</v>
      </c>
      <c r="AF6021" s="82">
        <v>0</v>
      </c>
      <c r="AG6021" s="84" t="s">
        <v>53</v>
      </c>
      <c r="AH6021" s="83">
        <v>0</v>
      </c>
      <c r="AI6021" s="89">
        <v>0</v>
      </c>
      <c r="AJ6021" s="89">
        <v>0</v>
      </c>
      <c r="AK6021" s="60" t="str">
        <f>+IF(Tabla1[[#This Row],[REQUEST_TY]]="SR MANTENIMIENTO CORRECTIVO", "EMERGENCIA", "OTROS")</f>
        <v>EMERGENCIA</v>
      </c>
      <c r="AL6021" s="6" t="str">
        <f>+_xlfn.IFS(Tabla1[[#This Row],[Veces obj]]&lt;=1,"0-1",Tabla1[[#This Row],[Veces obj]]&lt;=2,"1-2",Tabla1[[#This Row],[Veces obj]]&lt;=3,"2-3",TRUE,"&gt;3")</f>
        <v>0-1</v>
      </c>
      <c r="AM6021" s="60" t="str">
        <f>+_xlfn.IFS(MONTH(Tabla1[[#This Row],[MES]])&lt;=3,"Q1",MONTH(Tabla1[[#This Row],[MES]])&lt;=6,"Q2",MONTH(Tabla1[[#This Row],[MES]])&lt;=9,"Q3",TRUE,"Q4")</f>
        <v>Q2</v>
      </c>
      <c r="AN6021" s="15" t="str">
        <f>+IFERROR(VLOOKUP(Tabla1[[#This Row],[CUENTA]],CTAS[],2,0),"OTROS")</f>
        <v>OTROS</v>
      </c>
      <c r="AP6021" s="15" t="str">
        <f>+IFERROR(VLOOKUP(Tabla1[[#This Row],[EMPLEADO]],IS[],3,0),"OTROS")</f>
        <v>OTROS</v>
      </c>
      <c r="AQ6021" s="15" t="str">
        <f>+IFERROR(VLOOKUP(Tabla1[[#This Row],[EMPLEADO]],IS[[NÓMINA]:[INGENIERO]],2,0),"OTROS")</f>
        <v>OTROS</v>
      </c>
    </row>
    <row r="6022" spans="1:43" x14ac:dyDescent="0.25">
      <c r="A6022" s="28" t="s">
        <v>14528</v>
      </c>
      <c r="B6022" s="29">
        <v>1</v>
      </c>
      <c r="C6022" s="29" t="s">
        <v>16530</v>
      </c>
      <c r="D6022" s="30" t="s">
        <v>38</v>
      </c>
      <c r="E6022" s="31" t="s">
        <v>300</v>
      </c>
      <c r="F6022" s="31" t="s">
        <v>16531</v>
      </c>
      <c r="G6022" s="88" t="s">
        <v>2352</v>
      </c>
      <c r="H6022" s="29" t="s">
        <v>58</v>
      </c>
      <c r="I6022" s="32" t="s">
        <v>43</v>
      </c>
      <c r="J6022" s="29" t="s">
        <v>8</v>
      </c>
      <c r="K6022" s="33" t="s">
        <v>102</v>
      </c>
      <c r="L6022" s="33" t="s">
        <v>1621</v>
      </c>
      <c r="M6022" s="29" t="s">
        <v>736</v>
      </c>
      <c r="N6022" s="29">
        <v>0</v>
      </c>
      <c r="O6022" s="29" t="s">
        <v>47</v>
      </c>
      <c r="P6022" s="33">
        <v>16</v>
      </c>
      <c r="Q6022" s="33" t="s">
        <v>62</v>
      </c>
      <c r="R6022" s="80" t="s">
        <v>223</v>
      </c>
      <c r="S6022" s="81" t="s">
        <v>139</v>
      </c>
      <c r="T6022" s="81" t="s">
        <v>51</v>
      </c>
      <c r="U6022" s="82" t="s">
        <v>262</v>
      </c>
      <c r="V6022" s="83">
        <v>1.05</v>
      </c>
      <c r="W6022" s="89">
        <v>1651.6500000000003</v>
      </c>
      <c r="X6022" s="85">
        <v>1</v>
      </c>
      <c r="Y6022" s="86">
        <v>4.47</v>
      </c>
      <c r="Z6022" s="82">
        <v>4</v>
      </c>
      <c r="AA6022" s="87">
        <v>1.1174999999999999</v>
      </c>
      <c r="AB6022" s="83">
        <v>2.9374999999999984E-2</v>
      </c>
      <c r="AC6022" s="89">
        <v>-46.206874999999982</v>
      </c>
      <c r="AD6022" s="90">
        <v>43640</v>
      </c>
      <c r="AE6022" s="90">
        <v>43640</v>
      </c>
      <c r="AF6022" s="82">
        <v>0</v>
      </c>
      <c r="AG6022" s="84" t="s">
        <v>53</v>
      </c>
      <c r="AH6022" s="83">
        <v>0</v>
      </c>
      <c r="AI6022" s="89">
        <v>0</v>
      </c>
      <c r="AJ6022" s="89">
        <v>0</v>
      </c>
      <c r="AK6022" s="60" t="str">
        <f>+IF(Tabla1[[#This Row],[REQUEST_TY]]="SR MANTENIMIENTO CORRECTIVO", "EMERGENCIA", "OTROS")</f>
        <v>EMERGENCIA</v>
      </c>
      <c r="AL6022" s="6" t="str">
        <f>+_xlfn.IFS(Tabla1[[#This Row],[Veces obj]]&lt;=1,"0-1",Tabla1[[#This Row],[Veces obj]]&lt;=2,"1-2",Tabla1[[#This Row],[Veces obj]]&lt;=3,"2-3",TRUE,"&gt;3")</f>
        <v>1-2</v>
      </c>
      <c r="AM6022" s="60" t="str">
        <f>+_xlfn.IFS(MONTH(Tabla1[[#This Row],[MES]])&lt;=3,"Q1",MONTH(Tabla1[[#This Row],[MES]])&lt;=6,"Q2",MONTH(Tabla1[[#This Row],[MES]])&lt;=9,"Q3",TRUE,"Q4")</f>
        <v>Q2</v>
      </c>
      <c r="AN6022" s="15" t="str">
        <f>+IFERROR(VLOOKUP(Tabla1[[#This Row],[CUENTA]],CTAS[],2,0),"OTROS")</f>
        <v>OTROS</v>
      </c>
      <c r="AP6022" s="15" t="str">
        <f>+IFERROR(VLOOKUP(Tabla1[[#This Row],[EMPLEADO]],IS[],3,0),"OTROS")</f>
        <v>OTROS</v>
      </c>
      <c r="AQ6022" s="15" t="str">
        <f>+IFERROR(VLOOKUP(Tabla1[[#This Row],[EMPLEADO]],IS[[NÓMINA]:[INGENIERO]],2,0),"OTROS")</f>
        <v>OTROS</v>
      </c>
    </row>
    <row r="6023" spans="1:43" x14ac:dyDescent="0.25">
      <c r="A6023" s="28" t="s">
        <v>14528</v>
      </c>
      <c r="B6023" s="29">
        <v>1</v>
      </c>
      <c r="C6023" s="29" t="s">
        <v>16532</v>
      </c>
      <c r="D6023" s="30" t="s">
        <v>38</v>
      </c>
      <c r="E6023" s="31" t="s">
        <v>76</v>
      </c>
      <c r="F6023" s="31" t="s">
        <v>16533</v>
      </c>
      <c r="G6023" s="88" t="s">
        <v>1589</v>
      </c>
      <c r="H6023" s="29" t="s">
        <v>58</v>
      </c>
      <c r="I6023" s="32" t="s">
        <v>43</v>
      </c>
      <c r="J6023" s="29" t="s">
        <v>8</v>
      </c>
      <c r="K6023" s="33" t="s">
        <v>102</v>
      </c>
      <c r="L6023" s="33" t="s">
        <v>1590</v>
      </c>
      <c r="M6023" s="29" t="s">
        <v>222</v>
      </c>
      <c r="N6023" s="29">
        <v>0</v>
      </c>
      <c r="O6023" s="29" t="s">
        <v>47</v>
      </c>
      <c r="P6023" s="33">
        <v>5</v>
      </c>
      <c r="Q6023" s="33" t="s">
        <v>207</v>
      </c>
      <c r="R6023" s="80" t="s">
        <v>63</v>
      </c>
      <c r="S6023" s="81" t="s">
        <v>64</v>
      </c>
      <c r="T6023" s="81" t="s">
        <v>51</v>
      </c>
      <c r="U6023" s="82" t="s">
        <v>209</v>
      </c>
      <c r="V6023" s="83">
        <v>0</v>
      </c>
      <c r="W6023" s="89">
        <v>0</v>
      </c>
      <c r="X6023" s="85">
        <v>1</v>
      </c>
      <c r="Y6023" s="86">
        <v>3.18</v>
      </c>
      <c r="Z6023" s="82">
        <v>5</v>
      </c>
      <c r="AA6023" s="87">
        <v>0.63600000000000001</v>
      </c>
      <c r="AB6023" s="83">
        <v>0</v>
      </c>
      <c r="AC6023" s="89">
        <v>0</v>
      </c>
      <c r="AD6023" s="90">
        <v>43640</v>
      </c>
      <c r="AE6023" s="90">
        <v>43640</v>
      </c>
      <c r="AF6023" s="82">
        <v>0</v>
      </c>
      <c r="AG6023" s="84" t="s">
        <v>53</v>
      </c>
      <c r="AH6023" s="83">
        <v>0</v>
      </c>
      <c r="AI6023" s="89">
        <v>0</v>
      </c>
      <c r="AJ6023" s="89">
        <v>0</v>
      </c>
      <c r="AK6023" s="60" t="str">
        <f>+IF(Tabla1[[#This Row],[REQUEST_TY]]="SR MANTENIMIENTO CORRECTIVO", "EMERGENCIA", "OTROS")</f>
        <v>EMERGENCIA</v>
      </c>
      <c r="AL6023" s="6" t="str">
        <f>+_xlfn.IFS(Tabla1[[#This Row],[Veces obj]]&lt;=1,"0-1",Tabla1[[#This Row],[Veces obj]]&lt;=2,"1-2",Tabla1[[#This Row],[Veces obj]]&lt;=3,"2-3",TRUE,"&gt;3")</f>
        <v>0-1</v>
      </c>
      <c r="AM6023" s="60" t="str">
        <f>+_xlfn.IFS(MONTH(Tabla1[[#This Row],[MES]])&lt;=3,"Q1",MONTH(Tabla1[[#This Row],[MES]])&lt;=6,"Q2",MONTH(Tabla1[[#This Row],[MES]])&lt;=9,"Q3",TRUE,"Q4")</f>
        <v>Q2</v>
      </c>
      <c r="AN6023" s="15" t="str">
        <f>+IFERROR(VLOOKUP(Tabla1[[#This Row],[CUENTA]],CTAS[],2,0),"OTROS")</f>
        <v>OTROS</v>
      </c>
      <c r="AP6023" s="15" t="str">
        <f>+IFERROR(VLOOKUP(Tabla1[[#This Row],[EMPLEADO]],IS[],3,0),"OTROS")</f>
        <v>OTROS</v>
      </c>
      <c r="AQ6023" s="15" t="str">
        <f>+IFERROR(VLOOKUP(Tabla1[[#This Row],[EMPLEADO]],IS[[NÓMINA]:[INGENIERO]],2,0),"OTROS")</f>
        <v>OTROS</v>
      </c>
    </row>
    <row r="6024" spans="1:43" x14ac:dyDescent="0.25">
      <c r="A6024" s="28" t="s">
        <v>14528</v>
      </c>
      <c r="B6024" s="29">
        <v>1</v>
      </c>
      <c r="C6024" s="29" t="s">
        <v>16534</v>
      </c>
      <c r="D6024" s="30" t="s">
        <v>38</v>
      </c>
      <c r="E6024" s="31" t="s">
        <v>394</v>
      </c>
      <c r="F6024" s="31" t="s">
        <v>16535</v>
      </c>
      <c r="G6024" s="88" t="s">
        <v>1114</v>
      </c>
      <c r="H6024" s="29" t="s">
        <v>568</v>
      </c>
      <c r="I6024" s="32" t="s">
        <v>43</v>
      </c>
      <c r="J6024" s="29" t="s">
        <v>8</v>
      </c>
      <c r="K6024" s="33" t="s">
        <v>1115</v>
      </c>
      <c r="L6024" s="33" t="s">
        <v>1116</v>
      </c>
      <c r="M6024" s="29" t="s">
        <v>714</v>
      </c>
      <c r="N6024" s="29">
        <v>0</v>
      </c>
      <c r="O6024" s="29" t="s">
        <v>47</v>
      </c>
      <c r="P6024" s="33">
        <v>2</v>
      </c>
      <c r="Q6024" s="33" t="s">
        <v>388</v>
      </c>
      <c r="R6024" s="80" t="s">
        <v>63</v>
      </c>
      <c r="S6024" s="81" t="s">
        <v>64</v>
      </c>
      <c r="T6024" s="81" t="s">
        <v>51</v>
      </c>
      <c r="U6024" s="82" t="s">
        <v>389</v>
      </c>
      <c r="V6024" s="83">
        <v>0</v>
      </c>
      <c r="W6024" s="89">
        <v>0</v>
      </c>
      <c r="X6024" s="85">
        <v>1</v>
      </c>
      <c r="Y6024" s="86">
        <v>0.64</v>
      </c>
      <c r="Z6024" s="82">
        <v>5</v>
      </c>
      <c r="AA6024" s="87">
        <v>0.128</v>
      </c>
      <c r="AB6024" s="83">
        <v>0</v>
      </c>
      <c r="AC6024" s="89">
        <v>0</v>
      </c>
      <c r="AD6024" s="90">
        <v>43640</v>
      </c>
      <c r="AE6024" s="90">
        <v>43640</v>
      </c>
      <c r="AF6024" s="82">
        <v>0</v>
      </c>
      <c r="AG6024" s="84" t="s">
        <v>53</v>
      </c>
      <c r="AH6024" s="83">
        <v>0</v>
      </c>
      <c r="AI6024" s="89">
        <v>0</v>
      </c>
      <c r="AJ6024" s="89">
        <v>0</v>
      </c>
      <c r="AK6024" s="60" t="str">
        <f>+IF(Tabla1[[#This Row],[REQUEST_TY]]="SR MANTENIMIENTO CORRECTIVO", "EMERGENCIA", "OTROS")</f>
        <v>EMERGENCIA</v>
      </c>
      <c r="AL6024" s="6" t="str">
        <f>+_xlfn.IFS(Tabla1[[#This Row],[Veces obj]]&lt;=1,"0-1",Tabla1[[#This Row],[Veces obj]]&lt;=2,"1-2",Tabla1[[#This Row],[Veces obj]]&lt;=3,"2-3",TRUE,"&gt;3")</f>
        <v>0-1</v>
      </c>
      <c r="AM6024" s="60" t="str">
        <f>+_xlfn.IFS(MONTH(Tabla1[[#This Row],[MES]])&lt;=3,"Q1",MONTH(Tabla1[[#This Row],[MES]])&lt;=6,"Q2",MONTH(Tabla1[[#This Row],[MES]])&lt;=9,"Q3",TRUE,"Q4")</f>
        <v>Q2</v>
      </c>
      <c r="AN6024" s="15" t="str">
        <f>+IFERROR(VLOOKUP(Tabla1[[#This Row],[CUENTA]],CTAS[],2,0),"OTROS")</f>
        <v>OTROS</v>
      </c>
      <c r="AP6024" s="15" t="str">
        <f>+IFERROR(VLOOKUP(Tabla1[[#This Row],[EMPLEADO]],IS[],3,0),"OTROS")</f>
        <v>OTROS</v>
      </c>
      <c r="AQ6024" s="15" t="str">
        <f>+IFERROR(VLOOKUP(Tabla1[[#This Row],[EMPLEADO]],IS[[NÓMINA]:[INGENIERO]],2,0),"OTROS")</f>
        <v>OTROS</v>
      </c>
    </row>
    <row r="6025" spans="1:43" x14ac:dyDescent="0.25">
      <c r="A6025" s="28" t="s">
        <v>14528</v>
      </c>
      <c r="B6025" s="29">
        <v>1</v>
      </c>
      <c r="C6025" s="29" t="s">
        <v>16536</v>
      </c>
      <c r="D6025" s="30" t="s">
        <v>38</v>
      </c>
      <c r="E6025" s="31" t="s">
        <v>258</v>
      </c>
      <c r="F6025" s="31" t="s">
        <v>16537</v>
      </c>
      <c r="G6025" s="88" t="s">
        <v>2818</v>
      </c>
      <c r="H6025" s="29" t="s">
        <v>1572</v>
      </c>
      <c r="I6025" s="32" t="s">
        <v>43</v>
      </c>
      <c r="J6025" s="29" t="s">
        <v>8</v>
      </c>
      <c r="K6025" s="33" t="s">
        <v>59</v>
      </c>
      <c r="L6025" s="33" t="s">
        <v>2819</v>
      </c>
      <c r="M6025" s="29" t="s">
        <v>2820</v>
      </c>
      <c r="N6025" s="29">
        <v>0</v>
      </c>
      <c r="O6025" s="29" t="s">
        <v>47</v>
      </c>
      <c r="P6025" s="33">
        <v>81</v>
      </c>
      <c r="Q6025" s="33" t="s">
        <v>48</v>
      </c>
      <c r="R6025" s="80" t="s">
        <v>138</v>
      </c>
      <c r="S6025" s="81" t="s">
        <v>139</v>
      </c>
      <c r="T6025" s="81" t="s">
        <v>51</v>
      </c>
      <c r="U6025" s="82" t="s">
        <v>353</v>
      </c>
      <c r="V6025" s="83">
        <v>1.1499999999999999</v>
      </c>
      <c r="W6025" s="89">
        <v>1808.95</v>
      </c>
      <c r="X6025" s="85">
        <v>1</v>
      </c>
      <c r="Y6025" s="86">
        <v>2.33</v>
      </c>
      <c r="Z6025" s="82">
        <v>4</v>
      </c>
      <c r="AA6025" s="87">
        <v>0.58250000000000002</v>
      </c>
      <c r="AB6025" s="83">
        <v>0</v>
      </c>
      <c r="AC6025" s="89">
        <v>0</v>
      </c>
      <c r="AD6025" s="90">
        <v>43640</v>
      </c>
      <c r="AE6025" s="90">
        <v>43640</v>
      </c>
      <c r="AF6025" s="82">
        <v>0</v>
      </c>
      <c r="AG6025" s="84" t="s">
        <v>53</v>
      </c>
      <c r="AH6025" s="83">
        <v>0</v>
      </c>
      <c r="AI6025" s="89">
        <v>0</v>
      </c>
      <c r="AJ6025" s="89">
        <v>0</v>
      </c>
      <c r="AK6025" s="60" t="str">
        <f>+IF(Tabla1[[#This Row],[REQUEST_TY]]="SR MANTENIMIENTO CORRECTIVO", "EMERGENCIA", "OTROS")</f>
        <v>EMERGENCIA</v>
      </c>
      <c r="AL6025" s="6" t="str">
        <f>+_xlfn.IFS(Tabla1[[#This Row],[Veces obj]]&lt;=1,"0-1",Tabla1[[#This Row],[Veces obj]]&lt;=2,"1-2",Tabla1[[#This Row],[Veces obj]]&lt;=3,"2-3",TRUE,"&gt;3")</f>
        <v>0-1</v>
      </c>
      <c r="AM6025" s="60" t="str">
        <f>+_xlfn.IFS(MONTH(Tabla1[[#This Row],[MES]])&lt;=3,"Q1",MONTH(Tabla1[[#This Row],[MES]])&lt;=6,"Q2",MONTH(Tabla1[[#This Row],[MES]])&lt;=9,"Q3",TRUE,"Q4")</f>
        <v>Q2</v>
      </c>
      <c r="AN6025" s="15" t="str">
        <f>+IFERROR(VLOOKUP(Tabla1[[#This Row],[CUENTA]],CTAS[],2,0),"OTROS")</f>
        <v>OTROS</v>
      </c>
      <c r="AP6025" s="15" t="str">
        <f>+IFERROR(VLOOKUP(Tabla1[[#This Row],[EMPLEADO]],IS[],3,0),"OTROS")</f>
        <v>OTROS</v>
      </c>
      <c r="AQ6025" s="15" t="str">
        <f>+IFERROR(VLOOKUP(Tabla1[[#This Row],[EMPLEADO]],IS[[NÓMINA]:[INGENIERO]],2,0),"OTROS")</f>
        <v>OTROS</v>
      </c>
    </row>
    <row r="6026" spans="1:43" x14ac:dyDescent="0.25">
      <c r="A6026" s="28" t="s">
        <v>14528</v>
      </c>
      <c r="B6026" s="29">
        <v>1</v>
      </c>
      <c r="C6026" s="29" t="s">
        <v>16538</v>
      </c>
      <c r="D6026" s="30" t="s">
        <v>38</v>
      </c>
      <c r="E6026" s="31" t="s">
        <v>76</v>
      </c>
      <c r="F6026" s="31" t="s">
        <v>16539</v>
      </c>
      <c r="G6026" s="88" t="s">
        <v>4242</v>
      </c>
      <c r="H6026" s="29" t="s">
        <v>1572</v>
      </c>
      <c r="I6026" s="32" t="s">
        <v>43</v>
      </c>
      <c r="J6026" s="29" t="s">
        <v>8</v>
      </c>
      <c r="K6026" s="33" t="s">
        <v>59</v>
      </c>
      <c r="L6026" s="33" t="s">
        <v>2819</v>
      </c>
      <c r="M6026" s="29" t="s">
        <v>2820</v>
      </c>
      <c r="N6026" s="29">
        <v>0</v>
      </c>
      <c r="O6026" s="29" t="s">
        <v>47</v>
      </c>
      <c r="P6026" s="33">
        <v>3</v>
      </c>
      <c r="Q6026" s="33" t="s">
        <v>388</v>
      </c>
      <c r="R6026" s="80" t="s">
        <v>63</v>
      </c>
      <c r="S6026" s="81" t="s">
        <v>64</v>
      </c>
      <c r="T6026" s="81" t="s">
        <v>51</v>
      </c>
      <c r="U6026" s="82" t="s">
        <v>389</v>
      </c>
      <c r="V6026" s="83">
        <v>0</v>
      </c>
      <c r="W6026" s="89">
        <v>0</v>
      </c>
      <c r="X6026" s="85">
        <v>1</v>
      </c>
      <c r="Y6026" s="86">
        <v>1.47</v>
      </c>
      <c r="Z6026" s="82">
        <v>5</v>
      </c>
      <c r="AA6026" s="87">
        <v>0.29399999999999998</v>
      </c>
      <c r="AB6026" s="83">
        <v>0</v>
      </c>
      <c r="AC6026" s="89">
        <v>0</v>
      </c>
      <c r="AD6026" s="90">
        <v>43640</v>
      </c>
      <c r="AE6026" s="90">
        <v>43640</v>
      </c>
      <c r="AF6026" s="82">
        <v>0</v>
      </c>
      <c r="AG6026" s="84" t="s">
        <v>53</v>
      </c>
      <c r="AH6026" s="83">
        <v>0</v>
      </c>
      <c r="AI6026" s="89">
        <v>0</v>
      </c>
      <c r="AJ6026" s="89">
        <v>0</v>
      </c>
      <c r="AK6026" s="60" t="str">
        <f>+IF(Tabla1[[#This Row],[REQUEST_TY]]="SR MANTENIMIENTO CORRECTIVO", "EMERGENCIA", "OTROS")</f>
        <v>EMERGENCIA</v>
      </c>
      <c r="AL6026" s="6" t="str">
        <f>+_xlfn.IFS(Tabla1[[#This Row],[Veces obj]]&lt;=1,"0-1",Tabla1[[#This Row],[Veces obj]]&lt;=2,"1-2",Tabla1[[#This Row],[Veces obj]]&lt;=3,"2-3",TRUE,"&gt;3")</f>
        <v>0-1</v>
      </c>
      <c r="AM6026" s="60" t="str">
        <f>+_xlfn.IFS(MONTH(Tabla1[[#This Row],[MES]])&lt;=3,"Q1",MONTH(Tabla1[[#This Row],[MES]])&lt;=6,"Q2",MONTH(Tabla1[[#This Row],[MES]])&lt;=9,"Q3",TRUE,"Q4")</f>
        <v>Q2</v>
      </c>
      <c r="AN6026" s="15" t="str">
        <f>+IFERROR(VLOOKUP(Tabla1[[#This Row],[CUENTA]],CTAS[],2,0),"OTROS")</f>
        <v>OTROS</v>
      </c>
      <c r="AP6026" s="15" t="str">
        <f>+IFERROR(VLOOKUP(Tabla1[[#This Row],[EMPLEADO]],IS[],3,0),"OTROS")</f>
        <v>OTROS</v>
      </c>
      <c r="AQ6026" s="15" t="str">
        <f>+IFERROR(VLOOKUP(Tabla1[[#This Row],[EMPLEADO]],IS[[NÓMINA]:[INGENIERO]],2,0),"OTROS")</f>
        <v>OTROS</v>
      </c>
    </row>
    <row r="6027" spans="1:43" x14ac:dyDescent="0.25">
      <c r="A6027" s="28" t="s">
        <v>14528</v>
      </c>
      <c r="B6027" s="29">
        <v>1</v>
      </c>
      <c r="C6027" s="29" t="s">
        <v>16540</v>
      </c>
      <c r="D6027" s="30" t="s">
        <v>38</v>
      </c>
      <c r="E6027" s="31" t="s">
        <v>217</v>
      </c>
      <c r="F6027" s="31" t="s">
        <v>16541</v>
      </c>
      <c r="G6027" s="88" t="s">
        <v>3297</v>
      </c>
      <c r="H6027" s="29" t="s">
        <v>136</v>
      </c>
      <c r="I6027" s="32" t="s">
        <v>43</v>
      </c>
      <c r="J6027" s="29" t="s">
        <v>8</v>
      </c>
      <c r="K6027" s="33" t="s">
        <v>59</v>
      </c>
      <c r="L6027" s="33" t="s">
        <v>1206</v>
      </c>
      <c r="M6027" s="29" t="s">
        <v>61</v>
      </c>
      <c r="N6027" s="29">
        <v>0</v>
      </c>
      <c r="O6027" s="29" t="s">
        <v>47</v>
      </c>
      <c r="P6027" s="33">
        <v>4</v>
      </c>
      <c r="Q6027" s="33" t="s">
        <v>207</v>
      </c>
      <c r="R6027" s="80" t="s">
        <v>223</v>
      </c>
      <c r="S6027" s="81" t="s">
        <v>139</v>
      </c>
      <c r="T6027" s="81" t="s">
        <v>51</v>
      </c>
      <c r="U6027" s="82" t="s">
        <v>879</v>
      </c>
      <c r="V6027" s="83">
        <v>0.6</v>
      </c>
      <c r="W6027" s="89">
        <v>943.80000000000007</v>
      </c>
      <c r="X6027" s="85">
        <v>1</v>
      </c>
      <c r="Y6027" s="86">
        <v>3.35</v>
      </c>
      <c r="Z6027" s="82">
        <v>4</v>
      </c>
      <c r="AA6027" s="87">
        <v>0.83750000000000002</v>
      </c>
      <c r="AB6027" s="83">
        <v>0</v>
      </c>
      <c r="AC6027" s="89">
        <v>0</v>
      </c>
      <c r="AD6027" s="90">
        <v>43640</v>
      </c>
      <c r="AE6027" s="90">
        <v>43640</v>
      </c>
      <c r="AF6027" s="82">
        <v>0</v>
      </c>
      <c r="AG6027" s="84" t="s">
        <v>53</v>
      </c>
      <c r="AH6027" s="83">
        <v>0</v>
      </c>
      <c r="AI6027" s="89">
        <v>0</v>
      </c>
      <c r="AJ6027" s="89">
        <v>0</v>
      </c>
      <c r="AK6027" s="60" t="str">
        <f>+IF(Tabla1[[#This Row],[REQUEST_TY]]="SR MANTENIMIENTO CORRECTIVO", "EMERGENCIA", "OTROS")</f>
        <v>EMERGENCIA</v>
      </c>
      <c r="AL6027" s="6" t="str">
        <f>+_xlfn.IFS(Tabla1[[#This Row],[Veces obj]]&lt;=1,"0-1",Tabla1[[#This Row],[Veces obj]]&lt;=2,"1-2",Tabla1[[#This Row],[Veces obj]]&lt;=3,"2-3",TRUE,"&gt;3")</f>
        <v>0-1</v>
      </c>
      <c r="AM6027" s="60" t="str">
        <f>+_xlfn.IFS(MONTH(Tabla1[[#This Row],[MES]])&lt;=3,"Q1",MONTH(Tabla1[[#This Row],[MES]])&lt;=6,"Q2",MONTH(Tabla1[[#This Row],[MES]])&lt;=9,"Q3",TRUE,"Q4")</f>
        <v>Q2</v>
      </c>
      <c r="AN6027" s="15" t="str">
        <f>+IFERROR(VLOOKUP(Tabla1[[#This Row],[CUENTA]],CTAS[],2,0),"OTROS")</f>
        <v>OTROS</v>
      </c>
      <c r="AP6027" s="15" t="str">
        <f>+IFERROR(VLOOKUP(Tabla1[[#This Row],[EMPLEADO]],IS[],3,0),"OTROS")</f>
        <v>OTROS</v>
      </c>
      <c r="AQ6027" s="15" t="str">
        <f>+IFERROR(VLOOKUP(Tabla1[[#This Row],[EMPLEADO]],IS[[NÓMINA]:[INGENIERO]],2,0),"OTROS")</f>
        <v>OTROS</v>
      </c>
    </row>
    <row r="6028" spans="1:43" x14ac:dyDescent="0.25">
      <c r="A6028" s="28" t="s">
        <v>14528</v>
      </c>
      <c r="B6028" s="29">
        <v>1</v>
      </c>
      <c r="C6028" s="29" t="s">
        <v>16542</v>
      </c>
      <c r="D6028" s="30" t="s">
        <v>38</v>
      </c>
      <c r="E6028" s="31" t="s">
        <v>725</v>
      </c>
      <c r="F6028" s="31" t="s">
        <v>16543</v>
      </c>
      <c r="G6028" s="88" t="s">
        <v>1675</v>
      </c>
      <c r="H6028" s="29" t="s">
        <v>868</v>
      </c>
      <c r="I6028" s="32" t="s">
        <v>43</v>
      </c>
      <c r="J6028" s="29" t="s">
        <v>8</v>
      </c>
      <c r="K6028" s="33" t="s">
        <v>59</v>
      </c>
      <c r="L6028" s="33" t="s">
        <v>1676</v>
      </c>
      <c r="M6028" s="29" t="s">
        <v>1410</v>
      </c>
      <c r="N6028" s="29">
        <v>1</v>
      </c>
      <c r="O6028" s="29" t="s">
        <v>47</v>
      </c>
      <c r="P6028" s="33">
        <v>28</v>
      </c>
      <c r="Q6028" s="33" t="s">
        <v>62</v>
      </c>
      <c r="R6028" s="80" t="s">
        <v>223</v>
      </c>
      <c r="S6028" s="81" t="s">
        <v>139</v>
      </c>
      <c r="T6028" s="81" t="s">
        <v>51</v>
      </c>
      <c r="U6028" s="82" t="s">
        <v>262</v>
      </c>
      <c r="V6028" s="83">
        <v>1.05</v>
      </c>
      <c r="W6028" s="89">
        <v>0</v>
      </c>
      <c r="X6028" s="85">
        <v>1</v>
      </c>
      <c r="Y6028" s="86">
        <v>7.28</v>
      </c>
      <c r="Z6028" s="82">
        <v>4</v>
      </c>
      <c r="AA6028" s="87">
        <v>1.82</v>
      </c>
      <c r="AB6028" s="83">
        <v>0.20500000000000002</v>
      </c>
      <c r="AC6028" s="89">
        <v>-322.46500000000009</v>
      </c>
      <c r="AD6028" s="90">
        <v>43640</v>
      </c>
      <c r="AE6028" s="90">
        <v>43640</v>
      </c>
      <c r="AF6028" s="82">
        <v>0</v>
      </c>
      <c r="AG6028" s="84" t="s">
        <v>53</v>
      </c>
      <c r="AH6028" s="83">
        <v>0</v>
      </c>
      <c r="AI6028" s="89">
        <v>0</v>
      </c>
      <c r="AJ6028" s="89">
        <v>0</v>
      </c>
      <c r="AK6028" s="60" t="str">
        <f>+IF(Tabla1[[#This Row],[REQUEST_TY]]="SR MANTENIMIENTO CORRECTIVO", "EMERGENCIA", "OTROS")</f>
        <v>EMERGENCIA</v>
      </c>
      <c r="AL6028" s="6" t="str">
        <f>+_xlfn.IFS(Tabla1[[#This Row],[Veces obj]]&lt;=1,"0-1",Tabla1[[#This Row],[Veces obj]]&lt;=2,"1-2",Tabla1[[#This Row],[Veces obj]]&lt;=3,"2-3",TRUE,"&gt;3")</f>
        <v>1-2</v>
      </c>
      <c r="AM6028" s="60" t="str">
        <f>+_xlfn.IFS(MONTH(Tabla1[[#This Row],[MES]])&lt;=3,"Q1",MONTH(Tabla1[[#This Row],[MES]])&lt;=6,"Q2",MONTH(Tabla1[[#This Row],[MES]])&lt;=9,"Q3",TRUE,"Q4")</f>
        <v>Q2</v>
      </c>
      <c r="AN6028" s="15" t="str">
        <f>+IFERROR(VLOOKUP(Tabla1[[#This Row],[CUENTA]],CTAS[],2,0),"OTROS")</f>
        <v>OTROS</v>
      </c>
      <c r="AP6028" s="15" t="str">
        <f>+IFERROR(VLOOKUP(Tabla1[[#This Row],[EMPLEADO]],IS[],3,0),"OTROS")</f>
        <v>OTROS</v>
      </c>
      <c r="AQ6028" s="15" t="str">
        <f>+IFERROR(VLOOKUP(Tabla1[[#This Row],[EMPLEADO]],IS[[NÓMINA]:[INGENIERO]],2,0),"OTROS")</f>
        <v>OTROS</v>
      </c>
    </row>
    <row r="6029" spans="1:43" x14ac:dyDescent="0.25">
      <c r="A6029" s="28" t="s">
        <v>14528</v>
      </c>
      <c r="B6029" s="29">
        <v>1</v>
      </c>
      <c r="C6029" s="29" t="s">
        <v>16544</v>
      </c>
      <c r="D6029" s="30" t="s">
        <v>38</v>
      </c>
      <c r="E6029" s="31" t="s">
        <v>258</v>
      </c>
      <c r="F6029" s="31" t="s">
        <v>16545</v>
      </c>
      <c r="G6029" s="88" t="s">
        <v>4415</v>
      </c>
      <c r="H6029" s="29" t="s">
        <v>106</v>
      </c>
      <c r="I6029" s="32" t="s">
        <v>43</v>
      </c>
      <c r="J6029" s="29" t="s">
        <v>8</v>
      </c>
      <c r="K6029" s="33" t="s">
        <v>102</v>
      </c>
      <c r="L6029" s="33" t="s">
        <v>376</v>
      </c>
      <c r="M6029" s="29" t="s">
        <v>310</v>
      </c>
      <c r="N6029" s="29">
        <v>0</v>
      </c>
      <c r="O6029" s="29" t="s">
        <v>47</v>
      </c>
      <c r="P6029" s="33">
        <v>3</v>
      </c>
      <c r="Q6029" s="33" t="s">
        <v>388</v>
      </c>
      <c r="R6029" s="80" t="s">
        <v>138</v>
      </c>
      <c r="S6029" s="81" t="s">
        <v>139</v>
      </c>
      <c r="T6029" s="81" t="s">
        <v>51</v>
      </c>
      <c r="U6029" s="82" t="s">
        <v>872</v>
      </c>
      <c r="V6029" s="83">
        <v>0</v>
      </c>
      <c r="W6029" s="89">
        <v>0</v>
      </c>
      <c r="X6029" s="85">
        <v>1</v>
      </c>
      <c r="Y6029" s="86">
        <v>2.77</v>
      </c>
      <c r="Z6029" s="82">
        <v>4</v>
      </c>
      <c r="AA6029" s="87">
        <v>0.6925</v>
      </c>
      <c r="AB6029" s="83">
        <v>0</v>
      </c>
      <c r="AC6029" s="89">
        <v>0</v>
      </c>
      <c r="AD6029" s="90">
        <v>43640</v>
      </c>
      <c r="AE6029" s="90">
        <v>43641</v>
      </c>
      <c r="AF6029" s="82">
        <v>1</v>
      </c>
      <c r="AG6029" s="84" t="s">
        <v>53</v>
      </c>
      <c r="AH6029" s="83">
        <v>0</v>
      </c>
      <c r="AI6029" s="89">
        <v>0</v>
      </c>
      <c r="AJ6029" s="89">
        <v>0</v>
      </c>
      <c r="AK6029" s="60" t="str">
        <f>+IF(Tabla1[[#This Row],[REQUEST_TY]]="SR MANTENIMIENTO CORRECTIVO", "EMERGENCIA", "OTROS")</f>
        <v>EMERGENCIA</v>
      </c>
      <c r="AL6029" s="6" t="str">
        <f>+_xlfn.IFS(Tabla1[[#This Row],[Veces obj]]&lt;=1,"0-1",Tabla1[[#This Row],[Veces obj]]&lt;=2,"1-2",Tabla1[[#This Row],[Veces obj]]&lt;=3,"2-3",TRUE,"&gt;3")</f>
        <v>0-1</v>
      </c>
      <c r="AM6029" s="60" t="str">
        <f>+_xlfn.IFS(MONTH(Tabla1[[#This Row],[MES]])&lt;=3,"Q1",MONTH(Tabla1[[#This Row],[MES]])&lt;=6,"Q2",MONTH(Tabla1[[#This Row],[MES]])&lt;=9,"Q3",TRUE,"Q4")</f>
        <v>Q2</v>
      </c>
      <c r="AN6029" s="15" t="str">
        <f>+IFERROR(VLOOKUP(Tabla1[[#This Row],[CUENTA]],CTAS[],2,0),"OTROS")</f>
        <v>OTROS</v>
      </c>
      <c r="AP6029" s="15" t="str">
        <f>+IFERROR(VLOOKUP(Tabla1[[#This Row],[EMPLEADO]],IS[],3,0),"OTROS")</f>
        <v>OTROS</v>
      </c>
      <c r="AQ6029" s="15" t="str">
        <f>+IFERROR(VLOOKUP(Tabla1[[#This Row],[EMPLEADO]],IS[[NÓMINA]:[INGENIERO]],2,0),"OTROS")</f>
        <v>OTROS</v>
      </c>
    </row>
    <row r="6030" spans="1:43" x14ac:dyDescent="0.25">
      <c r="A6030" s="28" t="s">
        <v>14528</v>
      </c>
      <c r="B6030" s="29">
        <v>1</v>
      </c>
      <c r="C6030" s="29" t="s">
        <v>16546</v>
      </c>
      <c r="D6030" s="30" t="s">
        <v>38</v>
      </c>
      <c r="E6030" s="31" t="s">
        <v>113</v>
      </c>
      <c r="F6030" s="31" t="s">
        <v>16547</v>
      </c>
      <c r="G6030" s="88" t="s">
        <v>16548</v>
      </c>
      <c r="H6030" s="29" t="s">
        <v>409</v>
      </c>
      <c r="I6030" s="32" t="s">
        <v>43</v>
      </c>
      <c r="J6030" s="29" t="s">
        <v>8</v>
      </c>
      <c r="K6030" s="33" t="s">
        <v>199</v>
      </c>
      <c r="L6030" s="33" t="s">
        <v>16549</v>
      </c>
      <c r="M6030" s="29" t="s">
        <v>411</v>
      </c>
      <c r="N6030" s="29">
        <v>0</v>
      </c>
      <c r="O6030" s="29" t="s">
        <v>47</v>
      </c>
      <c r="P6030" s="33">
        <v>223</v>
      </c>
      <c r="Q6030" s="33" t="s">
        <v>48</v>
      </c>
      <c r="R6030" s="80" t="s">
        <v>49</v>
      </c>
      <c r="S6030" s="81" t="s">
        <v>50</v>
      </c>
      <c r="T6030" s="81" t="s">
        <v>51</v>
      </c>
      <c r="U6030" s="82" t="s">
        <v>52</v>
      </c>
      <c r="V6030" s="83">
        <v>1.05</v>
      </c>
      <c r="W6030" s="89">
        <v>750.75000000000011</v>
      </c>
      <c r="X6030" s="85">
        <v>1</v>
      </c>
      <c r="Y6030" s="86">
        <v>7.93</v>
      </c>
      <c r="Z6030" s="82">
        <v>5</v>
      </c>
      <c r="AA6030" s="87">
        <v>1.5859999999999999</v>
      </c>
      <c r="AB6030" s="83">
        <v>0.14649999999999996</v>
      </c>
      <c r="AC6030" s="89">
        <v>-104.74749999999999</v>
      </c>
      <c r="AD6030" s="90">
        <v>43640</v>
      </c>
      <c r="AE6030" s="90">
        <v>43641</v>
      </c>
      <c r="AF6030" s="82">
        <v>1</v>
      </c>
      <c r="AG6030" s="84" t="s">
        <v>53</v>
      </c>
      <c r="AH6030" s="83">
        <v>0</v>
      </c>
      <c r="AI6030" s="89">
        <v>0</v>
      </c>
      <c r="AJ6030" s="89">
        <v>0</v>
      </c>
      <c r="AK6030" s="60" t="str">
        <f>+IF(Tabla1[[#This Row],[REQUEST_TY]]="SR MANTENIMIENTO CORRECTIVO", "EMERGENCIA", "OTROS")</f>
        <v>EMERGENCIA</v>
      </c>
      <c r="AL6030" s="6" t="str">
        <f>+_xlfn.IFS(Tabla1[[#This Row],[Veces obj]]&lt;=1,"0-1",Tabla1[[#This Row],[Veces obj]]&lt;=2,"1-2",Tabla1[[#This Row],[Veces obj]]&lt;=3,"2-3",TRUE,"&gt;3")</f>
        <v>1-2</v>
      </c>
      <c r="AM6030" s="60" t="str">
        <f>+_xlfn.IFS(MONTH(Tabla1[[#This Row],[MES]])&lt;=3,"Q1",MONTH(Tabla1[[#This Row],[MES]])&lt;=6,"Q2",MONTH(Tabla1[[#This Row],[MES]])&lt;=9,"Q3",TRUE,"Q4")</f>
        <v>Q2</v>
      </c>
      <c r="AN6030" s="15" t="str">
        <f>+IFERROR(VLOOKUP(Tabla1[[#This Row],[CUENTA]],CTAS[],2,0),"OTROS")</f>
        <v>OTROS</v>
      </c>
      <c r="AP6030" s="15" t="str">
        <f>+IFERROR(VLOOKUP(Tabla1[[#This Row],[EMPLEADO]],IS[],3,0),"OTROS")</f>
        <v>OTROS</v>
      </c>
      <c r="AQ6030" s="15" t="str">
        <f>+IFERROR(VLOOKUP(Tabla1[[#This Row],[EMPLEADO]],IS[[NÓMINA]:[INGENIERO]],2,0),"OTROS")</f>
        <v>OTROS</v>
      </c>
    </row>
    <row r="6031" spans="1:43" x14ac:dyDescent="0.25">
      <c r="A6031" s="28" t="s">
        <v>14528</v>
      </c>
      <c r="B6031" s="29">
        <v>1</v>
      </c>
      <c r="C6031" s="29" t="s">
        <v>16550</v>
      </c>
      <c r="D6031" s="30" t="s">
        <v>38</v>
      </c>
      <c r="E6031" s="31" t="s">
        <v>113</v>
      </c>
      <c r="F6031" s="31" t="s">
        <v>16551</v>
      </c>
      <c r="G6031" s="88" t="s">
        <v>16552</v>
      </c>
      <c r="H6031" s="29" t="s">
        <v>163</v>
      </c>
      <c r="I6031" s="32" t="s">
        <v>43</v>
      </c>
      <c r="J6031" s="29" t="s">
        <v>8</v>
      </c>
      <c r="K6031" s="33" t="s">
        <v>448</v>
      </c>
      <c r="L6031" s="33" t="s">
        <v>449</v>
      </c>
      <c r="M6031" s="29" t="s">
        <v>165</v>
      </c>
      <c r="N6031" s="29">
        <v>0</v>
      </c>
      <c r="O6031" s="29" t="s">
        <v>47</v>
      </c>
      <c r="P6031" s="33">
        <v>1090</v>
      </c>
      <c r="Q6031" s="33" t="s">
        <v>48</v>
      </c>
      <c r="R6031" s="80" t="s">
        <v>49</v>
      </c>
      <c r="S6031" s="81" t="s">
        <v>50</v>
      </c>
      <c r="T6031" s="81" t="s">
        <v>51</v>
      </c>
      <c r="U6031" s="82" t="s">
        <v>52</v>
      </c>
      <c r="V6031" s="83">
        <v>1.05</v>
      </c>
      <c r="W6031" s="89">
        <v>750.75000000000011</v>
      </c>
      <c r="X6031" s="85">
        <v>1</v>
      </c>
      <c r="Y6031" s="86">
        <v>0.5</v>
      </c>
      <c r="Z6031" s="82">
        <v>5</v>
      </c>
      <c r="AA6031" s="87">
        <v>0.1</v>
      </c>
      <c r="AB6031" s="83">
        <v>0</v>
      </c>
      <c r="AC6031" s="89">
        <v>0</v>
      </c>
      <c r="AD6031" s="90">
        <v>43640</v>
      </c>
      <c r="AE6031" s="90">
        <v>43641</v>
      </c>
      <c r="AF6031" s="82">
        <v>1</v>
      </c>
      <c r="AG6031" s="84" t="s">
        <v>53</v>
      </c>
      <c r="AH6031" s="83">
        <v>0</v>
      </c>
      <c r="AI6031" s="89">
        <v>0</v>
      </c>
      <c r="AJ6031" s="89">
        <v>0</v>
      </c>
      <c r="AK6031" s="60" t="str">
        <f>+IF(Tabla1[[#This Row],[REQUEST_TY]]="SR MANTENIMIENTO CORRECTIVO", "EMERGENCIA", "OTROS")</f>
        <v>EMERGENCIA</v>
      </c>
      <c r="AL6031" s="6" t="str">
        <f>+_xlfn.IFS(Tabla1[[#This Row],[Veces obj]]&lt;=1,"0-1",Tabla1[[#This Row],[Veces obj]]&lt;=2,"1-2",Tabla1[[#This Row],[Veces obj]]&lt;=3,"2-3",TRUE,"&gt;3")</f>
        <v>0-1</v>
      </c>
      <c r="AM6031" s="60" t="str">
        <f>+_xlfn.IFS(MONTH(Tabla1[[#This Row],[MES]])&lt;=3,"Q1",MONTH(Tabla1[[#This Row],[MES]])&lt;=6,"Q2",MONTH(Tabla1[[#This Row],[MES]])&lt;=9,"Q3",TRUE,"Q4")</f>
        <v>Q2</v>
      </c>
      <c r="AN6031" s="15" t="str">
        <f>+IFERROR(VLOOKUP(Tabla1[[#This Row],[CUENTA]],CTAS[],2,0),"OTROS")</f>
        <v>OTROS</v>
      </c>
      <c r="AP6031" s="15" t="str">
        <f>+IFERROR(VLOOKUP(Tabla1[[#This Row],[EMPLEADO]],IS[],3,0),"OTROS")</f>
        <v>CHIHUAHUA</v>
      </c>
      <c r="AQ6031" s="15" t="str">
        <f>+IFERROR(VLOOKUP(Tabla1[[#This Row],[EMPLEADO]],IS[[NÓMINA]:[INGENIERO]],2,0),"OTROS")</f>
        <v>LUIS EDUARDO MUÑOZ</v>
      </c>
    </row>
    <row r="6032" spans="1:43" x14ac:dyDescent="0.25">
      <c r="A6032" s="28" t="s">
        <v>14528</v>
      </c>
      <c r="B6032" s="29">
        <v>1</v>
      </c>
      <c r="C6032" s="29" t="s">
        <v>16553</v>
      </c>
      <c r="D6032" s="30" t="s">
        <v>38</v>
      </c>
      <c r="E6032" s="31" t="s">
        <v>4018</v>
      </c>
      <c r="F6032" s="31" t="s">
        <v>16554</v>
      </c>
      <c r="G6032" s="88" t="s">
        <v>4020</v>
      </c>
      <c r="H6032" s="29" t="s">
        <v>106</v>
      </c>
      <c r="I6032" s="32" t="s">
        <v>43</v>
      </c>
      <c r="J6032" s="29" t="s">
        <v>8</v>
      </c>
      <c r="K6032" s="33" t="s">
        <v>102</v>
      </c>
      <c r="L6032" s="33" t="s">
        <v>376</v>
      </c>
      <c r="M6032" s="29" t="s">
        <v>310</v>
      </c>
      <c r="N6032" s="29">
        <v>0</v>
      </c>
      <c r="O6032" s="29" t="s">
        <v>47</v>
      </c>
      <c r="P6032" s="33">
        <v>4</v>
      </c>
      <c r="Q6032" s="33" t="s">
        <v>207</v>
      </c>
      <c r="R6032" s="80" t="s">
        <v>138</v>
      </c>
      <c r="S6032" s="81" t="s">
        <v>139</v>
      </c>
      <c r="T6032" s="81" t="s">
        <v>51</v>
      </c>
      <c r="U6032" s="82" t="s">
        <v>879</v>
      </c>
      <c r="V6032" s="83">
        <v>0.6</v>
      </c>
      <c r="W6032" s="89">
        <v>943.80000000000007</v>
      </c>
      <c r="X6032" s="85">
        <v>1</v>
      </c>
      <c r="Y6032" s="86">
        <v>2.75</v>
      </c>
      <c r="Z6032" s="82">
        <v>4</v>
      </c>
      <c r="AA6032" s="87">
        <v>0.6875</v>
      </c>
      <c r="AB6032" s="83">
        <v>0</v>
      </c>
      <c r="AC6032" s="89">
        <v>0</v>
      </c>
      <c r="AD6032" s="90">
        <v>43640</v>
      </c>
      <c r="AE6032" s="90">
        <v>43641</v>
      </c>
      <c r="AF6032" s="82">
        <v>1</v>
      </c>
      <c r="AG6032" s="84" t="s">
        <v>53</v>
      </c>
      <c r="AH6032" s="83">
        <v>0</v>
      </c>
      <c r="AI6032" s="89">
        <v>0</v>
      </c>
      <c r="AJ6032" s="89">
        <v>0</v>
      </c>
      <c r="AK6032" s="60" t="str">
        <f>+IF(Tabla1[[#This Row],[REQUEST_TY]]="SR MANTENIMIENTO CORRECTIVO", "EMERGENCIA", "OTROS")</f>
        <v>EMERGENCIA</v>
      </c>
      <c r="AL6032" s="6" t="str">
        <f>+_xlfn.IFS(Tabla1[[#This Row],[Veces obj]]&lt;=1,"0-1",Tabla1[[#This Row],[Veces obj]]&lt;=2,"1-2",Tabla1[[#This Row],[Veces obj]]&lt;=3,"2-3",TRUE,"&gt;3")</f>
        <v>0-1</v>
      </c>
      <c r="AM6032" s="60" t="str">
        <f>+_xlfn.IFS(MONTH(Tabla1[[#This Row],[MES]])&lt;=3,"Q1",MONTH(Tabla1[[#This Row],[MES]])&lt;=6,"Q2",MONTH(Tabla1[[#This Row],[MES]])&lt;=9,"Q3",TRUE,"Q4")</f>
        <v>Q2</v>
      </c>
      <c r="AN6032" s="15" t="str">
        <f>+IFERROR(VLOOKUP(Tabla1[[#This Row],[CUENTA]],CTAS[],2,0),"OTROS")</f>
        <v>OTROS</v>
      </c>
      <c r="AP6032" s="15" t="str">
        <f>+IFERROR(VLOOKUP(Tabla1[[#This Row],[EMPLEADO]],IS[],3,0),"OTROS")</f>
        <v>OTROS</v>
      </c>
      <c r="AQ6032" s="15" t="str">
        <f>+IFERROR(VLOOKUP(Tabla1[[#This Row],[EMPLEADO]],IS[[NÓMINA]:[INGENIERO]],2,0),"OTROS")</f>
        <v>OTROS</v>
      </c>
    </row>
    <row r="6033" spans="1:43" x14ac:dyDescent="0.25">
      <c r="A6033" s="28" t="s">
        <v>14528</v>
      </c>
      <c r="B6033" s="29">
        <v>1</v>
      </c>
      <c r="C6033" s="29" t="s">
        <v>16555</v>
      </c>
      <c r="D6033" s="30" t="s">
        <v>38</v>
      </c>
      <c r="E6033" s="31" t="s">
        <v>98</v>
      </c>
      <c r="F6033" s="31" t="s">
        <v>16556</v>
      </c>
      <c r="G6033" s="88" t="s">
        <v>1650</v>
      </c>
      <c r="H6033" s="29" t="s">
        <v>471</v>
      </c>
      <c r="I6033" s="32" t="s">
        <v>43</v>
      </c>
      <c r="J6033" s="29" t="s">
        <v>8</v>
      </c>
      <c r="K6033" s="33" t="s">
        <v>102</v>
      </c>
      <c r="L6033" s="33" t="s">
        <v>1651</v>
      </c>
      <c r="M6033" s="29" t="s">
        <v>46</v>
      </c>
      <c r="N6033" s="29">
        <v>0</v>
      </c>
      <c r="O6033" s="29" t="s">
        <v>47</v>
      </c>
      <c r="P6033" s="33">
        <v>20</v>
      </c>
      <c r="Q6033" s="33" t="s">
        <v>62</v>
      </c>
      <c r="R6033" s="80" t="s">
        <v>63</v>
      </c>
      <c r="S6033" s="81" t="s">
        <v>64</v>
      </c>
      <c r="T6033" s="81" t="s">
        <v>51</v>
      </c>
      <c r="U6033" s="82" t="s">
        <v>65</v>
      </c>
      <c r="V6033" s="83">
        <v>0.8</v>
      </c>
      <c r="W6033" s="89">
        <v>1092</v>
      </c>
      <c r="X6033" s="85">
        <v>1</v>
      </c>
      <c r="Y6033" s="86">
        <v>2.16</v>
      </c>
      <c r="Z6033" s="82">
        <v>5</v>
      </c>
      <c r="AA6033" s="87">
        <v>0.43200000000000005</v>
      </c>
      <c r="AB6033" s="83">
        <v>0</v>
      </c>
      <c r="AC6033" s="89">
        <v>0</v>
      </c>
      <c r="AD6033" s="90">
        <v>43640</v>
      </c>
      <c r="AE6033" s="90">
        <v>43641</v>
      </c>
      <c r="AF6033" s="82">
        <v>1</v>
      </c>
      <c r="AG6033" s="84" t="s">
        <v>53</v>
      </c>
      <c r="AH6033" s="83">
        <v>0</v>
      </c>
      <c r="AI6033" s="89">
        <v>0</v>
      </c>
      <c r="AJ6033" s="89">
        <v>0</v>
      </c>
      <c r="AK6033" s="60" t="str">
        <f>+IF(Tabla1[[#This Row],[REQUEST_TY]]="SR MANTENIMIENTO CORRECTIVO", "EMERGENCIA", "OTROS")</f>
        <v>EMERGENCIA</v>
      </c>
      <c r="AL6033" s="6" t="str">
        <f>+_xlfn.IFS(Tabla1[[#This Row],[Veces obj]]&lt;=1,"0-1",Tabla1[[#This Row],[Veces obj]]&lt;=2,"1-2",Tabla1[[#This Row],[Veces obj]]&lt;=3,"2-3",TRUE,"&gt;3")</f>
        <v>0-1</v>
      </c>
      <c r="AM6033" s="60" t="str">
        <f>+_xlfn.IFS(MONTH(Tabla1[[#This Row],[MES]])&lt;=3,"Q1",MONTH(Tabla1[[#This Row],[MES]])&lt;=6,"Q2",MONTH(Tabla1[[#This Row],[MES]])&lt;=9,"Q3",TRUE,"Q4")</f>
        <v>Q2</v>
      </c>
      <c r="AN6033" s="15" t="str">
        <f>+IFERROR(VLOOKUP(Tabla1[[#This Row],[CUENTA]],CTAS[],2,0),"OTROS")</f>
        <v>OTROS</v>
      </c>
      <c r="AP6033" s="15" t="str">
        <f>+IFERROR(VLOOKUP(Tabla1[[#This Row],[EMPLEADO]],IS[],3,0),"OTROS")</f>
        <v>OTROS</v>
      </c>
      <c r="AQ6033" s="15" t="str">
        <f>+IFERROR(VLOOKUP(Tabla1[[#This Row],[EMPLEADO]],IS[[NÓMINA]:[INGENIERO]],2,0),"OTROS")</f>
        <v>OTROS</v>
      </c>
    </row>
    <row r="6034" spans="1:43" x14ac:dyDescent="0.25">
      <c r="A6034" s="28" t="s">
        <v>14528</v>
      </c>
      <c r="B6034" s="29">
        <v>1</v>
      </c>
      <c r="C6034" s="29" t="s">
        <v>16557</v>
      </c>
      <c r="D6034" s="30" t="s">
        <v>3346</v>
      </c>
      <c r="E6034" s="31" t="s">
        <v>39</v>
      </c>
      <c r="F6034" s="31" t="s">
        <v>16558</v>
      </c>
      <c r="G6034" s="88" t="s">
        <v>16559</v>
      </c>
      <c r="H6034" s="29" t="s">
        <v>1130</v>
      </c>
      <c r="I6034" s="32" t="s">
        <v>43</v>
      </c>
      <c r="J6034" s="29" t="s">
        <v>8</v>
      </c>
      <c r="K6034" s="33" t="s">
        <v>2237</v>
      </c>
      <c r="L6034" s="33" t="s">
        <v>16560</v>
      </c>
      <c r="M6034" s="29" t="s">
        <v>1778</v>
      </c>
      <c r="N6034" s="29">
        <v>1</v>
      </c>
      <c r="O6034" s="29" t="s">
        <v>47</v>
      </c>
      <c r="P6034" s="33" t="s">
        <v>822</v>
      </c>
      <c r="Q6034" s="33" t="s">
        <v>48</v>
      </c>
      <c r="R6034" s="80" t="s">
        <v>49</v>
      </c>
      <c r="S6034" s="81" t="s">
        <v>50</v>
      </c>
      <c r="T6034" s="81" t="s">
        <v>51</v>
      </c>
      <c r="U6034" s="82" t="s">
        <v>52</v>
      </c>
      <c r="V6034" s="83">
        <v>1</v>
      </c>
      <c r="W6034" s="89">
        <v>0</v>
      </c>
      <c r="X6034" s="85">
        <v>0</v>
      </c>
      <c r="Y6034" s="86">
        <v>5</v>
      </c>
      <c r="Z6034" s="82">
        <v>5</v>
      </c>
      <c r="AA6034" s="87">
        <v>1</v>
      </c>
      <c r="AB6034" s="83">
        <v>0</v>
      </c>
      <c r="AC6034" s="89">
        <v>0</v>
      </c>
      <c r="AD6034" s="90">
        <v>43640</v>
      </c>
      <c r="AE6034" s="90">
        <v>43641</v>
      </c>
      <c r="AF6034" s="82">
        <v>1</v>
      </c>
      <c r="AG6034" s="84" t="s">
        <v>53</v>
      </c>
      <c r="AH6034" s="83">
        <v>0</v>
      </c>
      <c r="AI6034" s="89">
        <v>0</v>
      </c>
      <c r="AJ6034" s="89">
        <v>0</v>
      </c>
      <c r="AK6034" s="60" t="str">
        <f>+IF(Tabla1[[#This Row],[REQUEST_TY]]="SR MANTENIMIENTO CORRECTIVO", "EMERGENCIA", "OTROS")</f>
        <v>OTROS</v>
      </c>
      <c r="AL6034" s="6" t="str">
        <f>+_xlfn.IFS(Tabla1[[#This Row],[Veces obj]]&lt;=1,"0-1",Tabla1[[#This Row],[Veces obj]]&lt;=2,"1-2",Tabla1[[#This Row],[Veces obj]]&lt;=3,"2-3",TRUE,"&gt;3")</f>
        <v>0-1</v>
      </c>
      <c r="AM6034" s="60" t="str">
        <f>+_xlfn.IFS(MONTH(Tabla1[[#This Row],[MES]])&lt;=3,"Q1",MONTH(Tabla1[[#This Row],[MES]])&lt;=6,"Q2",MONTH(Tabla1[[#This Row],[MES]])&lt;=9,"Q3",TRUE,"Q4")</f>
        <v>Q2</v>
      </c>
      <c r="AN6034" s="15" t="str">
        <f>+IFERROR(VLOOKUP(Tabla1[[#This Row],[CUENTA]],CTAS[],2,0),"OTROS")</f>
        <v>OTROS</v>
      </c>
      <c r="AP6034" s="15" t="str">
        <f>+IFERROR(VLOOKUP(Tabla1[[#This Row],[EMPLEADO]],IS[],3,0),"OTROS")</f>
        <v>OTROS</v>
      </c>
      <c r="AQ6034" s="15" t="str">
        <f>+IFERROR(VLOOKUP(Tabla1[[#This Row],[EMPLEADO]],IS[[NÓMINA]:[INGENIERO]],2,0),"OTROS")</f>
        <v>OTROS</v>
      </c>
    </row>
    <row r="6035" spans="1:43" x14ac:dyDescent="0.25">
      <c r="A6035" s="28" t="s">
        <v>14528</v>
      </c>
      <c r="B6035" s="29">
        <v>1</v>
      </c>
      <c r="C6035" s="29" t="s">
        <v>16561</v>
      </c>
      <c r="D6035" s="30" t="s">
        <v>3346</v>
      </c>
      <c r="E6035" s="31" t="s">
        <v>39</v>
      </c>
      <c r="F6035" s="31" t="s">
        <v>16562</v>
      </c>
      <c r="G6035" s="88" t="s">
        <v>16563</v>
      </c>
      <c r="H6035" s="29" t="s">
        <v>1130</v>
      </c>
      <c r="I6035" s="32" t="s">
        <v>43</v>
      </c>
      <c r="J6035" s="29" t="s">
        <v>8</v>
      </c>
      <c r="K6035" s="33" t="s">
        <v>15712</v>
      </c>
      <c r="L6035" s="33" t="s">
        <v>16564</v>
      </c>
      <c r="M6035" s="29" t="s">
        <v>2181</v>
      </c>
      <c r="N6035" s="29">
        <v>1</v>
      </c>
      <c r="O6035" s="29" t="s">
        <v>47</v>
      </c>
      <c r="P6035" s="33" t="s">
        <v>822</v>
      </c>
      <c r="Q6035" s="33" t="s">
        <v>48</v>
      </c>
      <c r="R6035" s="80" t="s">
        <v>49</v>
      </c>
      <c r="S6035" s="81" t="s">
        <v>50</v>
      </c>
      <c r="T6035" s="81" t="s">
        <v>51</v>
      </c>
      <c r="U6035" s="82" t="s">
        <v>52</v>
      </c>
      <c r="V6035" s="83">
        <v>1</v>
      </c>
      <c r="W6035" s="89">
        <v>0</v>
      </c>
      <c r="X6035" s="85">
        <v>0</v>
      </c>
      <c r="Y6035" s="86">
        <v>5</v>
      </c>
      <c r="Z6035" s="82">
        <v>5</v>
      </c>
      <c r="AA6035" s="87">
        <v>1</v>
      </c>
      <c r="AB6035" s="83">
        <v>0</v>
      </c>
      <c r="AC6035" s="89">
        <v>0</v>
      </c>
      <c r="AD6035" s="90">
        <v>43640</v>
      </c>
      <c r="AE6035" s="90">
        <v>43641</v>
      </c>
      <c r="AF6035" s="82">
        <v>1</v>
      </c>
      <c r="AG6035" s="84" t="s">
        <v>53</v>
      </c>
      <c r="AH6035" s="83">
        <v>0</v>
      </c>
      <c r="AI6035" s="89">
        <v>0</v>
      </c>
      <c r="AJ6035" s="89">
        <v>0</v>
      </c>
      <c r="AK6035" s="60" t="str">
        <f>+IF(Tabla1[[#This Row],[REQUEST_TY]]="SR MANTENIMIENTO CORRECTIVO", "EMERGENCIA", "OTROS")</f>
        <v>OTROS</v>
      </c>
      <c r="AL6035" s="6" t="str">
        <f>+_xlfn.IFS(Tabla1[[#This Row],[Veces obj]]&lt;=1,"0-1",Tabla1[[#This Row],[Veces obj]]&lt;=2,"1-2",Tabla1[[#This Row],[Veces obj]]&lt;=3,"2-3",TRUE,"&gt;3")</f>
        <v>0-1</v>
      </c>
      <c r="AM6035" s="60" t="str">
        <f>+_xlfn.IFS(MONTH(Tabla1[[#This Row],[MES]])&lt;=3,"Q1",MONTH(Tabla1[[#This Row],[MES]])&lt;=6,"Q2",MONTH(Tabla1[[#This Row],[MES]])&lt;=9,"Q3",TRUE,"Q4")</f>
        <v>Q2</v>
      </c>
      <c r="AN6035" s="15" t="str">
        <f>+IFERROR(VLOOKUP(Tabla1[[#This Row],[CUENTA]],CTAS[],2,0),"OTROS")</f>
        <v>OTROS</v>
      </c>
      <c r="AP6035" s="15" t="str">
        <f>+IFERROR(VLOOKUP(Tabla1[[#This Row],[EMPLEADO]],IS[],3,0),"OTROS")</f>
        <v>OTROS</v>
      </c>
      <c r="AQ6035" s="15" t="str">
        <f>+IFERROR(VLOOKUP(Tabla1[[#This Row],[EMPLEADO]],IS[[NÓMINA]:[INGENIERO]],2,0),"OTROS")</f>
        <v>OTROS</v>
      </c>
    </row>
    <row r="6036" spans="1:43" x14ac:dyDescent="0.25">
      <c r="A6036" s="28" t="s">
        <v>14528</v>
      </c>
      <c r="B6036" s="29">
        <v>1</v>
      </c>
      <c r="C6036" s="29" t="s">
        <v>16565</v>
      </c>
      <c r="D6036" s="30" t="s">
        <v>38</v>
      </c>
      <c r="E6036" s="31" t="s">
        <v>89</v>
      </c>
      <c r="F6036" s="31" t="s">
        <v>16566</v>
      </c>
      <c r="G6036" s="88" t="s">
        <v>5796</v>
      </c>
      <c r="H6036" s="29" t="s">
        <v>70</v>
      </c>
      <c r="I6036" s="32" t="s">
        <v>43</v>
      </c>
      <c r="J6036" s="29" t="s">
        <v>8</v>
      </c>
      <c r="K6036" s="33" t="s">
        <v>92</v>
      </c>
      <c r="L6036" s="33" t="s">
        <v>93</v>
      </c>
      <c r="M6036" s="29" t="s">
        <v>94</v>
      </c>
      <c r="N6036" s="29">
        <v>1</v>
      </c>
      <c r="O6036" s="29" t="s">
        <v>47</v>
      </c>
      <c r="P6036" s="33">
        <v>132</v>
      </c>
      <c r="Q6036" s="33" t="s">
        <v>48</v>
      </c>
      <c r="R6036" s="80" t="s">
        <v>95</v>
      </c>
      <c r="S6036" s="81" t="s">
        <v>64</v>
      </c>
      <c r="T6036" s="81" t="s">
        <v>51</v>
      </c>
      <c r="U6036" s="82" t="s">
        <v>96</v>
      </c>
      <c r="V6036" s="83">
        <v>1.1000000000000001</v>
      </c>
      <c r="W6036" s="89">
        <v>0</v>
      </c>
      <c r="X6036" s="85">
        <v>1</v>
      </c>
      <c r="Y6036" s="86">
        <v>0</v>
      </c>
      <c r="Z6036" s="82">
        <v>5</v>
      </c>
      <c r="AA6036" s="87">
        <v>0</v>
      </c>
      <c r="AB6036" s="83">
        <v>0</v>
      </c>
      <c r="AC6036" s="89">
        <v>0</v>
      </c>
      <c r="AD6036" s="90">
        <v>43640</v>
      </c>
      <c r="AE6036" s="90">
        <v>43641</v>
      </c>
      <c r="AF6036" s="82">
        <v>1</v>
      </c>
      <c r="AG6036" s="84" t="s">
        <v>53</v>
      </c>
      <c r="AH6036" s="83">
        <v>0</v>
      </c>
      <c r="AI6036" s="89">
        <v>0</v>
      </c>
      <c r="AJ6036" s="89">
        <v>0</v>
      </c>
      <c r="AK6036" s="60" t="str">
        <f>+IF(Tabla1[[#This Row],[REQUEST_TY]]="SR MANTENIMIENTO CORRECTIVO", "EMERGENCIA", "OTROS")</f>
        <v>EMERGENCIA</v>
      </c>
      <c r="AL6036" s="6" t="str">
        <f>+_xlfn.IFS(Tabla1[[#This Row],[Veces obj]]&lt;=1,"0-1",Tabla1[[#This Row],[Veces obj]]&lt;=2,"1-2",Tabla1[[#This Row],[Veces obj]]&lt;=3,"2-3",TRUE,"&gt;3")</f>
        <v>0-1</v>
      </c>
      <c r="AM6036" s="60" t="str">
        <f>+_xlfn.IFS(MONTH(Tabla1[[#This Row],[MES]])&lt;=3,"Q1",MONTH(Tabla1[[#This Row],[MES]])&lt;=6,"Q2",MONTH(Tabla1[[#This Row],[MES]])&lt;=9,"Q3",TRUE,"Q4")</f>
        <v>Q2</v>
      </c>
      <c r="AN6036" s="15" t="str">
        <f>+IFERROR(VLOOKUP(Tabla1[[#This Row],[CUENTA]],CTAS[],2,0),"OTROS")</f>
        <v>OTROS</v>
      </c>
      <c r="AP6036" s="15" t="str">
        <f>+IFERROR(VLOOKUP(Tabla1[[#This Row],[EMPLEADO]],IS[],3,0),"OTROS")</f>
        <v>OTROS</v>
      </c>
      <c r="AQ6036" s="15" t="str">
        <f>+IFERROR(VLOOKUP(Tabla1[[#This Row],[EMPLEADO]],IS[[NÓMINA]:[INGENIERO]],2,0),"OTROS")</f>
        <v>OTROS</v>
      </c>
    </row>
    <row r="6037" spans="1:43" x14ac:dyDescent="0.25">
      <c r="A6037" s="28" t="s">
        <v>14528</v>
      </c>
      <c r="B6037" s="29">
        <v>1</v>
      </c>
      <c r="C6037" s="29" t="s">
        <v>16567</v>
      </c>
      <c r="D6037" s="30" t="s">
        <v>38</v>
      </c>
      <c r="E6037" s="31" t="s">
        <v>172</v>
      </c>
      <c r="F6037" s="31" t="s">
        <v>16568</v>
      </c>
      <c r="G6037" s="88" t="s">
        <v>9998</v>
      </c>
      <c r="H6037" s="29" t="s">
        <v>70</v>
      </c>
      <c r="I6037" s="32" t="s">
        <v>43</v>
      </c>
      <c r="J6037" s="29" t="s">
        <v>8</v>
      </c>
      <c r="K6037" s="33" t="s">
        <v>92</v>
      </c>
      <c r="L6037" s="33" t="s">
        <v>93</v>
      </c>
      <c r="M6037" s="29" t="s">
        <v>94</v>
      </c>
      <c r="N6037" s="29">
        <v>1</v>
      </c>
      <c r="O6037" s="29" t="s">
        <v>47</v>
      </c>
      <c r="P6037" s="33">
        <v>77</v>
      </c>
      <c r="Q6037" s="33" t="s">
        <v>48</v>
      </c>
      <c r="R6037" s="80" t="s">
        <v>74</v>
      </c>
      <c r="S6037" s="81" t="s">
        <v>50</v>
      </c>
      <c r="T6037" s="81" t="s">
        <v>51</v>
      </c>
      <c r="U6037" s="82" t="s">
        <v>52</v>
      </c>
      <c r="V6037" s="83">
        <v>1.05</v>
      </c>
      <c r="W6037" s="89">
        <v>0</v>
      </c>
      <c r="X6037" s="85">
        <v>1</v>
      </c>
      <c r="Y6037" s="86">
        <v>0.3</v>
      </c>
      <c r="Z6037" s="82">
        <v>5</v>
      </c>
      <c r="AA6037" s="87">
        <v>0.06</v>
      </c>
      <c r="AB6037" s="83">
        <v>0</v>
      </c>
      <c r="AC6037" s="89">
        <v>0</v>
      </c>
      <c r="AD6037" s="90">
        <v>43640</v>
      </c>
      <c r="AE6037" s="90">
        <v>43641</v>
      </c>
      <c r="AF6037" s="82">
        <v>1</v>
      </c>
      <c r="AG6037" s="84" t="s">
        <v>53</v>
      </c>
      <c r="AH6037" s="83">
        <v>0</v>
      </c>
      <c r="AI6037" s="89">
        <v>0</v>
      </c>
      <c r="AJ6037" s="89">
        <v>0</v>
      </c>
      <c r="AK6037" s="60" t="str">
        <f>+IF(Tabla1[[#This Row],[REQUEST_TY]]="SR MANTENIMIENTO CORRECTIVO", "EMERGENCIA", "OTROS")</f>
        <v>EMERGENCIA</v>
      </c>
      <c r="AL6037" s="6" t="str">
        <f>+_xlfn.IFS(Tabla1[[#This Row],[Veces obj]]&lt;=1,"0-1",Tabla1[[#This Row],[Veces obj]]&lt;=2,"1-2",Tabla1[[#This Row],[Veces obj]]&lt;=3,"2-3",TRUE,"&gt;3")</f>
        <v>0-1</v>
      </c>
      <c r="AM6037" s="60" t="str">
        <f>+_xlfn.IFS(MONTH(Tabla1[[#This Row],[MES]])&lt;=3,"Q1",MONTH(Tabla1[[#This Row],[MES]])&lt;=6,"Q2",MONTH(Tabla1[[#This Row],[MES]])&lt;=9,"Q3",TRUE,"Q4")</f>
        <v>Q2</v>
      </c>
      <c r="AN6037" s="15" t="str">
        <f>+IFERROR(VLOOKUP(Tabla1[[#This Row],[CUENTA]],CTAS[],2,0),"OTROS")</f>
        <v>OTROS</v>
      </c>
      <c r="AP6037" s="15" t="str">
        <f>+IFERROR(VLOOKUP(Tabla1[[#This Row],[EMPLEADO]],IS[],3,0),"OTROS")</f>
        <v>OTROS</v>
      </c>
      <c r="AQ6037" s="15" t="str">
        <f>+IFERROR(VLOOKUP(Tabla1[[#This Row],[EMPLEADO]],IS[[NÓMINA]:[INGENIERO]],2,0),"OTROS")</f>
        <v>OTROS</v>
      </c>
    </row>
    <row r="6038" spans="1:43" x14ac:dyDescent="0.25">
      <c r="A6038" s="28" t="s">
        <v>14528</v>
      </c>
      <c r="B6038" s="29">
        <v>1</v>
      </c>
      <c r="C6038" s="29" t="s">
        <v>16569</v>
      </c>
      <c r="D6038" s="30" t="s">
        <v>3370</v>
      </c>
      <c r="E6038" s="31" t="s">
        <v>1077</v>
      </c>
      <c r="F6038" s="31" t="s">
        <v>16570</v>
      </c>
      <c r="G6038" s="88" t="s">
        <v>16571</v>
      </c>
      <c r="H6038" s="29" t="s">
        <v>101</v>
      </c>
      <c r="I6038" s="32" t="s">
        <v>43</v>
      </c>
      <c r="J6038" s="29" t="s">
        <v>8</v>
      </c>
      <c r="K6038" s="33" t="s">
        <v>7790</v>
      </c>
      <c r="L6038" s="33" t="s">
        <v>16419</v>
      </c>
      <c r="M6038" s="29" t="s">
        <v>5377</v>
      </c>
      <c r="N6038" s="29">
        <v>0</v>
      </c>
      <c r="O6038" s="29" t="s">
        <v>105</v>
      </c>
      <c r="P6038" s="33" t="s">
        <v>822</v>
      </c>
      <c r="Q6038" s="33" t="s">
        <v>48</v>
      </c>
      <c r="R6038" s="80" t="s">
        <v>63</v>
      </c>
      <c r="S6038" s="81" t="s">
        <v>64</v>
      </c>
      <c r="T6038" s="81" t="s">
        <v>51</v>
      </c>
      <c r="U6038" s="82" t="s">
        <v>96</v>
      </c>
      <c r="V6038" s="83">
        <v>1</v>
      </c>
      <c r="W6038" s="89">
        <v>982.5</v>
      </c>
      <c r="X6038" s="85">
        <v>0</v>
      </c>
      <c r="Y6038" s="86">
        <v>5</v>
      </c>
      <c r="Z6038" s="82">
        <v>5</v>
      </c>
      <c r="AA6038" s="87">
        <v>1</v>
      </c>
      <c r="AB6038" s="83">
        <v>0</v>
      </c>
      <c r="AC6038" s="89">
        <v>0</v>
      </c>
      <c r="AD6038" s="90">
        <v>43640</v>
      </c>
      <c r="AE6038" s="90">
        <v>43641</v>
      </c>
      <c r="AF6038" s="82">
        <v>1</v>
      </c>
      <c r="AG6038" s="84" t="s">
        <v>53</v>
      </c>
      <c r="AH6038" s="83">
        <v>0</v>
      </c>
      <c r="AI6038" s="89">
        <v>0</v>
      </c>
      <c r="AJ6038" s="89">
        <v>0</v>
      </c>
      <c r="AK6038" s="60" t="str">
        <f>+IF(Tabla1[[#This Row],[REQUEST_TY]]="SR MANTENIMIENTO CORRECTIVO", "EMERGENCIA", "OTROS")</f>
        <v>OTROS</v>
      </c>
      <c r="AL6038" s="6" t="str">
        <f>+_xlfn.IFS(Tabla1[[#This Row],[Veces obj]]&lt;=1,"0-1",Tabla1[[#This Row],[Veces obj]]&lt;=2,"1-2",Tabla1[[#This Row],[Veces obj]]&lt;=3,"2-3",TRUE,"&gt;3")</f>
        <v>0-1</v>
      </c>
      <c r="AM6038" s="60" t="str">
        <f>+_xlfn.IFS(MONTH(Tabla1[[#This Row],[MES]])&lt;=3,"Q1",MONTH(Tabla1[[#This Row],[MES]])&lt;=6,"Q2",MONTH(Tabla1[[#This Row],[MES]])&lt;=9,"Q3",TRUE,"Q4")</f>
        <v>Q2</v>
      </c>
      <c r="AN6038" s="15" t="str">
        <f>+IFERROR(VLOOKUP(Tabla1[[#This Row],[CUENTA]],CTAS[],2,0),"OTROS")</f>
        <v>OTROS</v>
      </c>
      <c r="AP6038" s="15" t="str">
        <f>+IFERROR(VLOOKUP(Tabla1[[#This Row],[EMPLEADO]],IS[],3,0),"OTROS")</f>
        <v>OTROS</v>
      </c>
      <c r="AQ6038" s="15" t="str">
        <f>+IFERROR(VLOOKUP(Tabla1[[#This Row],[EMPLEADO]],IS[[NÓMINA]:[INGENIERO]],2,0),"OTROS")</f>
        <v>OTROS</v>
      </c>
    </row>
    <row r="6039" spans="1:43" x14ac:dyDescent="0.25">
      <c r="A6039" s="28" t="s">
        <v>14528</v>
      </c>
      <c r="B6039" s="29">
        <v>1</v>
      </c>
      <c r="C6039" s="29" t="s">
        <v>16572</v>
      </c>
      <c r="D6039" s="30" t="s">
        <v>38</v>
      </c>
      <c r="E6039" s="31" t="s">
        <v>98</v>
      </c>
      <c r="F6039" s="31" t="s">
        <v>16573</v>
      </c>
      <c r="G6039" s="88" t="s">
        <v>1744</v>
      </c>
      <c r="H6039" s="29" t="s">
        <v>58</v>
      </c>
      <c r="I6039" s="32" t="s">
        <v>43</v>
      </c>
      <c r="J6039" s="29" t="s">
        <v>8</v>
      </c>
      <c r="K6039" s="33" t="s">
        <v>102</v>
      </c>
      <c r="L6039" s="33" t="s">
        <v>1621</v>
      </c>
      <c r="M6039" s="29" t="s">
        <v>736</v>
      </c>
      <c r="N6039" s="29">
        <v>0</v>
      </c>
      <c r="O6039" s="29" t="s">
        <v>47</v>
      </c>
      <c r="P6039" s="33">
        <v>32</v>
      </c>
      <c r="Q6039" s="33" t="s">
        <v>82</v>
      </c>
      <c r="R6039" s="80" t="s">
        <v>63</v>
      </c>
      <c r="S6039" s="81" t="s">
        <v>64</v>
      </c>
      <c r="T6039" s="81" t="s">
        <v>51</v>
      </c>
      <c r="U6039" s="82" t="s">
        <v>83</v>
      </c>
      <c r="V6039" s="83">
        <v>1.05</v>
      </c>
      <c r="W6039" s="89">
        <v>1433.25</v>
      </c>
      <c r="X6039" s="85">
        <v>1</v>
      </c>
      <c r="Y6039" s="86">
        <v>1.27</v>
      </c>
      <c r="Z6039" s="82">
        <v>5</v>
      </c>
      <c r="AA6039" s="87">
        <v>0.254</v>
      </c>
      <c r="AB6039" s="83">
        <v>0</v>
      </c>
      <c r="AC6039" s="89">
        <v>0</v>
      </c>
      <c r="AD6039" s="90">
        <v>43640</v>
      </c>
      <c r="AE6039" s="90">
        <v>43641</v>
      </c>
      <c r="AF6039" s="82">
        <v>1</v>
      </c>
      <c r="AG6039" s="84" t="s">
        <v>53</v>
      </c>
      <c r="AH6039" s="83">
        <v>0</v>
      </c>
      <c r="AI6039" s="89">
        <v>0</v>
      </c>
      <c r="AJ6039" s="89">
        <v>0</v>
      </c>
      <c r="AK6039" s="60" t="str">
        <f>+IF(Tabla1[[#This Row],[REQUEST_TY]]="SR MANTENIMIENTO CORRECTIVO", "EMERGENCIA", "OTROS")</f>
        <v>EMERGENCIA</v>
      </c>
      <c r="AL6039" s="6" t="str">
        <f>+_xlfn.IFS(Tabla1[[#This Row],[Veces obj]]&lt;=1,"0-1",Tabla1[[#This Row],[Veces obj]]&lt;=2,"1-2",Tabla1[[#This Row],[Veces obj]]&lt;=3,"2-3",TRUE,"&gt;3")</f>
        <v>0-1</v>
      </c>
      <c r="AM6039" s="60" t="str">
        <f>+_xlfn.IFS(MONTH(Tabla1[[#This Row],[MES]])&lt;=3,"Q1",MONTH(Tabla1[[#This Row],[MES]])&lt;=6,"Q2",MONTH(Tabla1[[#This Row],[MES]])&lt;=9,"Q3",TRUE,"Q4")</f>
        <v>Q2</v>
      </c>
      <c r="AN6039" s="15" t="str">
        <f>+IFERROR(VLOOKUP(Tabla1[[#This Row],[CUENTA]],CTAS[],2,0),"OTROS")</f>
        <v>OTROS</v>
      </c>
      <c r="AP6039" s="15" t="str">
        <f>+IFERROR(VLOOKUP(Tabla1[[#This Row],[EMPLEADO]],IS[],3,0),"OTROS")</f>
        <v>OTROS</v>
      </c>
      <c r="AQ6039" s="15" t="str">
        <f>+IFERROR(VLOOKUP(Tabla1[[#This Row],[EMPLEADO]],IS[[NÓMINA]:[INGENIERO]],2,0),"OTROS")</f>
        <v>OTROS</v>
      </c>
    </row>
    <row r="6040" spans="1:43" x14ac:dyDescent="0.25">
      <c r="A6040" s="28" t="s">
        <v>14528</v>
      </c>
      <c r="B6040" s="29">
        <v>1</v>
      </c>
      <c r="C6040" s="29" t="s">
        <v>16574</v>
      </c>
      <c r="D6040" s="30" t="s">
        <v>3346</v>
      </c>
      <c r="E6040" s="31" t="s">
        <v>39</v>
      </c>
      <c r="F6040" s="31" t="s">
        <v>16575</v>
      </c>
      <c r="G6040" s="88" t="s">
        <v>16576</v>
      </c>
      <c r="H6040" s="29" t="s">
        <v>204</v>
      </c>
      <c r="I6040" s="32" t="s">
        <v>43</v>
      </c>
      <c r="J6040" s="29" t="s">
        <v>8</v>
      </c>
      <c r="K6040" s="33" t="s">
        <v>2237</v>
      </c>
      <c r="L6040" s="33" t="s">
        <v>16577</v>
      </c>
      <c r="M6040" s="29" t="s">
        <v>761</v>
      </c>
      <c r="N6040" s="29">
        <v>1</v>
      </c>
      <c r="O6040" s="29" t="s">
        <v>47</v>
      </c>
      <c r="P6040" s="33" t="s">
        <v>822</v>
      </c>
      <c r="Q6040" s="33" t="s">
        <v>48</v>
      </c>
      <c r="R6040" s="80" t="s">
        <v>49</v>
      </c>
      <c r="S6040" s="81" t="s">
        <v>50</v>
      </c>
      <c r="T6040" s="81" t="s">
        <v>51</v>
      </c>
      <c r="U6040" s="82" t="s">
        <v>52</v>
      </c>
      <c r="V6040" s="83">
        <v>1</v>
      </c>
      <c r="W6040" s="89">
        <v>0</v>
      </c>
      <c r="X6040" s="85">
        <v>0</v>
      </c>
      <c r="Y6040" s="86">
        <v>5</v>
      </c>
      <c r="Z6040" s="82">
        <v>5</v>
      </c>
      <c r="AA6040" s="87">
        <v>1</v>
      </c>
      <c r="AB6040" s="83">
        <v>0</v>
      </c>
      <c r="AC6040" s="89">
        <v>0</v>
      </c>
      <c r="AD6040" s="90">
        <v>43640</v>
      </c>
      <c r="AE6040" s="90">
        <v>43641</v>
      </c>
      <c r="AF6040" s="82">
        <v>1</v>
      </c>
      <c r="AG6040" s="84" t="s">
        <v>53</v>
      </c>
      <c r="AH6040" s="83">
        <v>0</v>
      </c>
      <c r="AI6040" s="89">
        <v>0</v>
      </c>
      <c r="AJ6040" s="89">
        <v>0</v>
      </c>
      <c r="AK6040" s="60" t="str">
        <f>+IF(Tabla1[[#This Row],[REQUEST_TY]]="SR MANTENIMIENTO CORRECTIVO", "EMERGENCIA", "OTROS")</f>
        <v>OTROS</v>
      </c>
      <c r="AL6040" s="6" t="str">
        <f>+_xlfn.IFS(Tabla1[[#This Row],[Veces obj]]&lt;=1,"0-1",Tabla1[[#This Row],[Veces obj]]&lt;=2,"1-2",Tabla1[[#This Row],[Veces obj]]&lt;=3,"2-3",TRUE,"&gt;3")</f>
        <v>0-1</v>
      </c>
      <c r="AM6040" s="60" t="str">
        <f>+_xlfn.IFS(MONTH(Tabla1[[#This Row],[MES]])&lt;=3,"Q1",MONTH(Tabla1[[#This Row],[MES]])&lt;=6,"Q2",MONTH(Tabla1[[#This Row],[MES]])&lt;=9,"Q3",TRUE,"Q4")</f>
        <v>Q2</v>
      </c>
      <c r="AN6040" s="15" t="str">
        <f>+IFERROR(VLOOKUP(Tabla1[[#This Row],[CUENTA]],CTAS[],2,0),"OTROS")</f>
        <v>OTROS</v>
      </c>
      <c r="AP6040" s="15" t="str">
        <f>+IFERROR(VLOOKUP(Tabla1[[#This Row],[EMPLEADO]],IS[],3,0),"OTROS")</f>
        <v>OTROS</v>
      </c>
      <c r="AQ6040" s="15" t="str">
        <f>+IFERROR(VLOOKUP(Tabla1[[#This Row],[EMPLEADO]],IS[[NÓMINA]:[INGENIERO]],2,0),"OTROS")</f>
        <v>OTROS</v>
      </c>
    </row>
    <row r="6041" spans="1:43" x14ac:dyDescent="0.25">
      <c r="A6041" s="28" t="s">
        <v>14528</v>
      </c>
      <c r="B6041" s="29">
        <v>1</v>
      </c>
      <c r="C6041" s="29" t="s">
        <v>16578</v>
      </c>
      <c r="D6041" s="30" t="s">
        <v>38</v>
      </c>
      <c r="E6041" s="31" t="s">
        <v>85</v>
      </c>
      <c r="F6041" s="31" t="s">
        <v>16579</v>
      </c>
      <c r="G6041" s="88" t="s">
        <v>962</v>
      </c>
      <c r="H6041" s="29" t="s">
        <v>10274</v>
      </c>
      <c r="I6041" s="32" t="s">
        <v>43</v>
      </c>
      <c r="J6041" s="29" t="s">
        <v>8</v>
      </c>
      <c r="K6041" s="33" t="s">
        <v>495</v>
      </c>
      <c r="L6041" s="33" t="s">
        <v>496</v>
      </c>
      <c r="M6041" s="29" t="s">
        <v>46</v>
      </c>
      <c r="N6041" s="29">
        <v>0</v>
      </c>
      <c r="O6041" s="29" t="s">
        <v>47</v>
      </c>
      <c r="P6041" s="33">
        <v>104</v>
      </c>
      <c r="Q6041" s="33" t="s">
        <v>48</v>
      </c>
      <c r="R6041" s="80" t="s">
        <v>49</v>
      </c>
      <c r="S6041" s="81" t="s">
        <v>50</v>
      </c>
      <c r="T6041" s="81" t="s">
        <v>51</v>
      </c>
      <c r="U6041" s="82" t="s">
        <v>52</v>
      </c>
      <c r="V6041" s="83">
        <v>1.05</v>
      </c>
      <c r="W6041" s="89">
        <v>750.75000000000011</v>
      </c>
      <c r="X6041" s="85">
        <v>1</v>
      </c>
      <c r="Y6041" s="86">
        <v>3.1</v>
      </c>
      <c r="Z6041" s="82">
        <v>5</v>
      </c>
      <c r="AA6041" s="87">
        <v>0.62</v>
      </c>
      <c r="AB6041" s="83">
        <v>0</v>
      </c>
      <c r="AC6041" s="89">
        <v>0</v>
      </c>
      <c r="AD6041" s="90">
        <v>43640</v>
      </c>
      <c r="AE6041" s="90">
        <v>43641</v>
      </c>
      <c r="AF6041" s="82">
        <v>1</v>
      </c>
      <c r="AG6041" s="84" t="s">
        <v>53</v>
      </c>
      <c r="AH6041" s="83">
        <v>0</v>
      </c>
      <c r="AI6041" s="89">
        <v>0</v>
      </c>
      <c r="AJ6041" s="89">
        <v>0</v>
      </c>
      <c r="AK6041" s="60" t="str">
        <f>+IF(Tabla1[[#This Row],[REQUEST_TY]]="SR MANTENIMIENTO CORRECTIVO", "EMERGENCIA", "OTROS")</f>
        <v>EMERGENCIA</v>
      </c>
      <c r="AL6041" s="6" t="str">
        <f>+_xlfn.IFS(Tabla1[[#This Row],[Veces obj]]&lt;=1,"0-1",Tabla1[[#This Row],[Veces obj]]&lt;=2,"1-2",Tabla1[[#This Row],[Veces obj]]&lt;=3,"2-3",TRUE,"&gt;3")</f>
        <v>0-1</v>
      </c>
      <c r="AM6041" s="60" t="str">
        <f>+_xlfn.IFS(MONTH(Tabla1[[#This Row],[MES]])&lt;=3,"Q1",MONTH(Tabla1[[#This Row],[MES]])&lt;=6,"Q2",MONTH(Tabla1[[#This Row],[MES]])&lt;=9,"Q3",TRUE,"Q4")</f>
        <v>Q2</v>
      </c>
      <c r="AN6041" s="15" t="str">
        <f>+IFERROR(VLOOKUP(Tabla1[[#This Row],[CUENTA]],CTAS[],2,0),"OTROS")</f>
        <v>OTROS</v>
      </c>
      <c r="AP6041" s="15" t="str">
        <f>+IFERROR(VLOOKUP(Tabla1[[#This Row],[EMPLEADO]],IS[],3,0),"OTROS")</f>
        <v>OTROS</v>
      </c>
      <c r="AQ6041" s="15" t="str">
        <f>+IFERROR(VLOOKUP(Tabla1[[#This Row],[EMPLEADO]],IS[[NÓMINA]:[INGENIERO]],2,0),"OTROS")</f>
        <v>OTROS</v>
      </c>
    </row>
    <row r="6042" spans="1:43" x14ac:dyDescent="0.25">
      <c r="A6042" s="28" t="s">
        <v>14528</v>
      </c>
      <c r="B6042" s="29">
        <v>1</v>
      </c>
      <c r="C6042" s="29" t="s">
        <v>16580</v>
      </c>
      <c r="D6042" s="30" t="s">
        <v>38</v>
      </c>
      <c r="E6042" s="31" t="s">
        <v>133</v>
      </c>
      <c r="F6042" s="31" t="s">
        <v>16581</v>
      </c>
      <c r="G6042" s="88" t="s">
        <v>4229</v>
      </c>
      <c r="H6042" s="29" t="s">
        <v>1063</v>
      </c>
      <c r="I6042" s="32" t="s">
        <v>43</v>
      </c>
      <c r="J6042" s="29" t="s">
        <v>8</v>
      </c>
      <c r="K6042" s="33" t="s">
        <v>59</v>
      </c>
      <c r="L6042" s="33" t="s">
        <v>4230</v>
      </c>
      <c r="M6042" s="29" t="s">
        <v>1264</v>
      </c>
      <c r="N6042" s="29">
        <v>0</v>
      </c>
      <c r="O6042" s="29" t="s">
        <v>47</v>
      </c>
      <c r="P6042" s="33">
        <v>7</v>
      </c>
      <c r="Q6042" s="33" t="s">
        <v>194</v>
      </c>
      <c r="R6042" s="80" t="s">
        <v>138</v>
      </c>
      <c r="S6042" s="81" t="s">
        <v>139</v>
      </c>
      <c r="T6042" s="81" t="s">
        <v>51</v>
      </c>
      <c r="U6042" s="82" t="s">
        <v>224</v>
      </c>
      <c r="V6042" s="83">
        <v>0.8</v>
      </c>
      <c r="W6042" s="89">
        <v>1258.4000000000003</v>
      </c>
      <c r="X6042" s="85">
        <v>1</v>
      </c>
      <c r="Y6042" s="86">
        <v>4</v>
      </c>
      <c r="Z6042" s="82">
        <v>4</v>
      </c>
      <c r="AA6042" s="87">
        <v>1</v>
      </c>
      <c r="AB6042" s="83">
        <v>0</v>
      </c>
      <c r="AC6042" s="89">
        <v>0</v>
      </c>
      <c r="AD6042" s="90">
        <v>43640</v>
      </c>
      <c r="AE6042" s="90">
        <v>43641</v>
      </c>
      <c r="AF6042" s="82">
        <v>1</v>
      </c>
      <c r="AG6042" s="84" t="s">
        <v>53</v>
      </c>
      <c r="AH6042" s="83">
        <v>0</v>
      </c>
      <c r="AI6042" s="89">
        <v>0</v>
      </c>
      <c r="AJ6042" s="89">
        <v>0</v>
      </c>
      <c r="AK6042" s="60" t="str">
        <f>+IF(Tabla1[[#This Row],[REQUEST_TY]]="SR MANTENIMIENTO CORRECTIVO", "EMERGENCIA", "OTROS")</f>
        <v>EMERGENCIA</v>
      </c>
      <c r="AL6042" s="6" t="str">
        <f>+_xlfn.IFS(Tabla1[[#This Row],[Veces obj]]&lt;=1,"0-1",Tabla1[[#This Row],[Veces obj]]&lt;=2,"1-2",Tabla1[[#This Row],[Veces obj]]&lt;=3,"2-3",TRUE,"&gt;3")</f>
        <v>0-1</v>
      </c>
      <c r="AM6042" s="60" t="str">
        <f>+_xlfn.IFS(MONTH(Tabla1[[#This Row],[MES]])&lt;=3,"Q1",MONTH(Tabla1[[#This Row],[MES]])&lt;=6,"Q2",MONTH(Tabla1[[#This Row],[MES]])&lt;=9,"Q3",TRUE,"Q4")</f>
        <v>Q2</v>
      </c>
      <c r="AN6042" s="15" t="str">
        <f>+IFERROR(VLOOKUP(Tabla1[[#This Row],[CUENTA]],CTAS[],2,0),"OTROS")</f>
        <v>OTROS</v>
      </c>
      <c r="AP6042" s="15" t="str">
        <f>+IFERROR(VLOOKUP(Tabla1[[#This Row],[EMPLEADO]],IS[],3,0),"OTROS")</f>
        <v>OTROS</v>
      </c>
      <c r="AQ6042" s="15" t="str">
        <f>+IFERROR(VLOOKUP(Tabla1[[#This Row],[EMPLEADO]],IS[[NÓMINA]:[INGENIERO]],2,0),"OTROS")</f>
        <v>OTROS</v>
      </c>
    </row>
    <row r="6043" spans="1:43" x14ac:dyDescent="0.25">
      <c r="A6043" s="28" t="s">
        <v>14528</v>
      </c>
      <c r="B6043" s="29">
        <v>1</v>
      </c>
      <c r="C6043" s="29" t="s">
        <v>16582</v>
      </c>
      <c r="D6043" s="30" t="s">
        <v>38</v>
      </c>
      <c r="E6043" s="31" t="s">
        <v>39</v>
      </c>
      <c r="F6043" s="31" t="s">
        <v>16583</v>
      </c>
      <c r="G6043" s="88" t="s">
        <v>16584</v>
      </c>
      <c r="H6043" s="29" t="s">
        <v>42</v>
      </c>
      <c r="I6043" s="32" t="s">
        <v>43</v>
      </c>
      <c r="J6043" s="29" t="s">
        <v>8</v>
      </c>
      <c r="K6043" s="33" t="s">
        <v>798</v>
      </c>
      <c r="L6043" s="33" t="s">
        <v>3530</v>
      </c>
      <c r="M6043" s="29" t="s">
        <v>131</v>
      </c>
      <c r="N6043" s="29">
        <v>1</v>
      </c>
      <c r="O6043" s="29" t="s">
        <v>47</v>
      </c>
      <c r="P6043" s="33">
        <v>2762</v>
      </c>
      <c r="Q6043" s="33" t="s">
        <v>48</v>
      </c>
      <c r="R6043" s="80" t="s">
        <v>49</v>
      </c>
      <c r="S6043" s="81" t="s">
        <v>50</v>
      </c>
      <c r="T6043" s="81" t="s">
        <v>51</v>
      </c>
      <c r="U6043" s="82" t="s">
        <v>52</v>
      </c>
      <c r="V6043" s="83">
        <v>1.05</v>
      </c>
      <c r="W6043" s="89">
        <v>0</v>
      </c>
      <c r="X6043" s="85">
        <v>1</v>
      </c>
      <c r="Y6043" s="86">
        <v>0.57999999999999996</v>
      </c>
      <c r="Z6043" s="82">
        <v>5</v>
      </c>
      <c r="AA6043" s="87">
        <v>0.11599999999999999</v>
      </c>
      <c r="AB6043" s="83">
        <v>0</v>
      </c>
      <c r="AC6043" s="89">
        <v>0</v>
      </c>
      <c r="AD6043" s="90">
        <v>43640</v>
      </c>
      <c r="AE6043" s="90">
        <v>43641</v>
      </c>
      <c r="AF6043" s="82">
        <v>1</v>
      </c>
      <c r="AG6043" s="84" t="s">
        <v>53</v>
      </c>
      <c r="AH6043" s="83">
        <v>0</v>
      </c>
      <c r="AI6043" s="89">
        <v>0</v>
      </c>
      <c r="AJ6043" s="89">
        <v>0</v>
      </c>
      <c r="AK6043" s="60" t="str">
        <f>+IF(Tabla1[[#This Row],[REQUEST_TY]]="SR MANTENIMIENTO CORRECTIVO", "EMERGENCIA", "OTROS")</f>
        <v>EMERGENCIA</v>
      </c>
      <c r="AL6043" s="6" t="str">
        <f>+_xlfn.IFS(Tabla1[[#This Row],[Veces obj]]&lt;=1,"0-1",Tabla1[[#This Row],[Veces obj]]&lt;=2,"1-2",Tabla1[[#This Row],[Veces obj]]&lt;=3,"2-3",TRUE,"&gt;3")</f>
        <v>0-1</v>
      </c>
      <c r="AM6043" s="60" t="str">
        <f>+_xlfn.IFS(MONTH(Tabla1[[#This Row],[MES]])&lt;=3,"Q1",MONTH(Tabla1[[#This Row],[MES]])&lt;=6,"Q2",MONTH(Tabla1[[#This Row],[MES]])&lt;=9,"Q3",TRUE,"Q4")</f>
        <v>Q2</v>
      </c>
      <c r="AN6043" s="15" t="str">
        <f>+IFERROR(VLOOKUP(Tabla1[[#This Row],[CUENTA]],CTAS[],2,0),"OTROS")</f>
        <v>OTROS</v>
      </c>
      <c r="AP6043" s="15" t="str">
        <f>+IFERROR(VLOOKUP(Tabla1[[#This Row],[EMPLEADO]],IS[],3,0),"OTROS")</f>
        <v>OTROS</v>
      </c>
      <c r="AQ6043" s="15" t="str">
        <f>+IFERROR(VLOOKUP(Tabla1[[#This Row],[EMPLEADO]],IS[[NÓMINA]:[INGENIERO]],2,0),"OTROS")</f>
        <v>OTROS</v>
      </c>
    </row>
    <row r="6044" spans="1:43" x14ac:dyDescent="0.25">
      <c r="A6044" s="28" t="s">
        <v>14528</v>
      </c>
      <c r="B6044" s="29">
        <v>1</v>
      </c>
      <c r="C6044" s="29" t="s">
        <v>16585</v>
      </c>
      <c r="D6044" s="30" t="s">
        <v>38</v>
      </c>
      <c r="E6044" s="31" t="s">
        <v>39</v>
      </c>
      <c r="F6044" s="31" t="s">
        <v>16586</v>
      </c>
      <c r="G6044" s="88" t="s">
        <v>3424</v>
      </c>
      <c r="H6044" s="29" t="s">
        <v>271</v>
      </c>
      <c r="I6044" s="32" t="s">
        <v>43</v>
      </c>
      <c r="J6044" s="29" t="s">
        <v>8</v>
      </c>
      <c r="K6044" s="33" t="s">
        <v>44</v>
      </c>
      <c r="L6044" s="33" t="s">
        <v>3425</v>
      </c>
      <c r="M6044" s="29" t="s">
        <v>518</v>
      </c>
      <c r="N6044" s="29">
        <v>1</v>
      </c>
      <c r="O6044" s="29" t="s">
        <v>105</v>
      </c>
      <c r="P6044" s="33">
        <v>35</v>
      </c>
      <c r="Q6044" s="33" t="s">
        <v>82</v>
      </c>
      <c r="R6044" s="80" t="s">
        <v>49</v>
      </c>
      <c r="S6044" s="81" t="s">
        <v>50</v>
      </c>
      <c r="T6044" s="81" t="s">
        <v>51</v>
      </c>
      <c r="U6044" s="82" t="s">
        <v>120</v>
      </c>
      <c r="V6044" s="83">
        <v>0.8</v>
      </c>
      <c r="W6044" s="89">
        <v>0</v>
      </c>
      <c r="X6044" s="85">
        <v>1</v>
      </c>
      <c r="Y6044" s="86">
        <v>14.93</v>
      </c>
      <c r="Z6044" s="82">
        <v>5</v>
      </c>
      <c r="AA6044" s="87">
        <v>2.9859999999999998</v>
      </c>
      <c r="AB6044" s="83">
        <v>0.49649999999999994</v>
      </c>
      <c r="AC6044" s="89">
        <v>0</v>
      </c>
      <c r="AD6044" s="90">
        <v>43641</v>
      </c>
      <c r="AE6044" s="90">
        <v>43641</v>
      </c>
      <c r="AF6044" s="82">
        <v>0</v>
      </c>
      <c r="AG6044" s="84" t="s">
        <v>53</v>
      </c>
      <c r="AH6044" s="83">
        <v>0</v>
      </c>
      <c r="AI6044" s="89">
        <v>0</v>
      </c>
      <c r="AJ6044" s="89">
        <v>0</v>
      </c>
      <c r="AK6044" s="60" t="str">
        <f>+IF(Tabla1[[#This Row],[REQUEST_TY]]="SR MANTENIMIENTO CORRECTIVO", "EMERGENCIA", "OTROS")</f>
        <v>EMERGENCIA</v>
      </c>
      <c r="AL6044" s="6" t="str">
        <f>+_xlfn.IFS(Tabla1[[#This Row],[Veces obj]]&lt;=1,"0-1",Tabla1[[#This Row],[Veces obj]]&lt;=2,"1-2",Tabla1[[#This Row],[Veces obj]]&lt;=3,"2-3",TRUE,"&gt;3")</f>
        <v>2-3</v>
      </c>
      <c r="AM6044" s="60" t="str">
        <f>+_xlfn.IFS(MONTH(Tabla1[[#This Row],[MES]])&lt;=3,"Q1",MONTH(Tabla1[[#This Row],[MES]])&lt;=6,"Q2",MONTH(Tabla1[[#This Row],[MES]])&lt;=9,"Q3",TRUE,"Q4")</f>
        <v>Q2</v>
      </c>
      <c r="AN6044" s="15" t="str">
        <f>+IFERROR(VLOOKUP(Tabla1[[#This Row],[CUENTA]],CTAS[],2,0),"OTROS")</f>
        <v>OTROS</v>
      </c>
      <c r="AP6044" s="15" t="str">
        <f>+IFERROR(VLOOKUP(Tabla1[[#This Row],[EMPLEADO]],IS[],3,0),"OTROS")</f>
        <v>OTROS</v>
      </c>
      <c r="AQ6044" s="15" t="str">
        <f>+IFERROR(VLOOKUP(Tabla1[[#This Row],[EMPLEADO]],IS[[NÓMINA]:[INGENIERO]],2,0),"OTROS")</f>
        <v>OTROS</v>
      </c>
    </row>
    <row r="6045" spans="1:43" x14ac:dyDescent="0.25">
      <c r="A6045" s="28" t="s">
        <v>14528</v>
      </c>
      <c r="B6045" s="29">
        <v>1</v>
      </c>
      <c r="C6045" s="29" t="s">
        <v>16587</v>
      </c>
      <c r="D6045" s="30" t="s">
        <v>38</v>
      </c>
      <c r="E6045" s="31" t="s">
        <v>133</v>
      </c>
      <c r="F6045" s="31" t="s">
        <v>16588</v>
      </c>
      <c r="G6045" s="88" t="s">
        <v>8056</v>
      </c>
      <c r="H6045" s="29" t="s">
        <v>646</v>
      </c>
      <c r="I6045" s="32" t="s">
        <v>43</v>
      </c>
      <c r="J6045" s="29" t="s">
        <v>8</v>
      </c>
      <c r="K6045" s="33" t="s">
        <v>59</v>
      </c>
      <c r="L6045" s="33" t="s">
        <v>863</v>
      </c>
      <c r="M6045" s="29" t="s">
        <v>358</v>
      </c>
      <c r="N6045" s="29">
        <v>0</v>
      </c>
      <c r="O6045" s="29" t="s">
        <v>47</v>
      </c>
      <c r="P6045" s="33">
        <v>10</v>
      </c>
      <c r="Q6045" s="33" t="s">
        <v>194</v>
      </c>
      <c r="R6045" s="80" t="s">
        <v>138</v>
      </c>
      <c r="S6045" s="81" t="s">
        <v>139</v>
      </c>
      <c r="T6045" s="81" t="s">
        <v>51</v>
      </c>
      <c r="U6045" s="82" t="s">
        <v>224</v>
      </c>
      <c r="V6045" s="83">
        <v>0.8</v>
      </c>
      <c r="W6045" s="89">
        <v>1258.4000000000003</v>
      </c>
      <c r="X6045" s="85">
        <v>1</v>
      </c>
      <c r="Y6045" s="86">
        <v>1.83</v>
      </c>
      <c r="Z6045" s="82">
        <v>4</v>
      </c>
      <c r="AA6045" s="87">
        <v>0.45750000000000002</v>
      </c>
      <c r="AB6045" s="83">
        <v>0</v>
      </c>
      <c r="AC6045" s="89">
        <v>0</v>
      </c>
      <c r="AD6045" s="90">
        <v>43640</v>
      </c>
      <c r="AE6045" s="90">
        <v>43641</v>
      </c>
      <c r="AF6045" s="82">
        <v>1</v>
      </c>
      <c r="AG6045" s="84" t="s">
        <v>53</v>
      </c>
      <c r="AH6045" s="83">
        <v>0</v>
      </c>
      <c r="AI6045" s="89">
        <v>0</v>
      </c>
      <c r="AJ6045" s="89">
        <v>0</v>
      </c>
      <c r="AK6045" s="60" t="str">
        <f>+IF(Tabla1[[#This Row],[REQUEST_TY]]="SR MANTENIMIENTO CORRECTIVO", "EMERGENCIA", "OTROS")</f>
        <v>EMERGENCIA</v>
      </c>
      <c r="AL6045" s="6" t="str">
        <f>+_xlfn.IFS(Tabla1[[#This Row],[Veces obj]]&lt;=1,"0-1",Tabla1[[#This Row],[Veces obj]]&lt;=2,"1-2",Tabla1[[#This Row],[Veces obj]]&lt;=3,"2-3",TRUE,"&gt;3")</f>
        <v>0-1</v>
      </c>
      <c r="AM6045" s="60" t="str">
        <f>+_xlfn.IFS(MONTH(Tabla1[[#This Row],[MES]])&lt;=3,"Q1",MONTH(Tabla1[[#This Row],[MES]])&lt;=6,"Q2",MONTH(Tabla1[[#This Row],[MES]])&lt;=9,"Q3",TRUE,"Q4")</f>
        <v>Q2</v>
      </c>
      <c r="AN6045" s="15" t="str">
        <f>+IFERROR(VLOOKUP(Tabla1[[#This Row],[CUENTA]],CTAS[],2,0),"OTROS")</f>
        <v>OTROS</v>
      </c>
      <c r="AP6045" s="15" t="str">
        <f>+IFERROR(VLOOKUP(Tabla1[[#This Row],[EMPLEADO]],IS[],3,0),"OTROS")</f>
        <v>OTROS</v>
      </c>
      <c r="AQ6045" s="15" t="str">
        <f>+IFERROR(VLOOKUP(Tabla1[[#This Row],[EMPLEADO]],IS[[NÓMINA]:[INGENIERO]],2,0),"OTROS")</f>
        <v>OTROS</v>
      </c>
    </row>
    <row r="6046" spans="1:43" x14ac:dyDescent="0.25">
      <c r="A6046" s="28" t="s">
        <v>14528</v>
      </c>
      <c r="B6046" s="29">
        <v>1</v>
      </c>
      <c r="C6046" s="29" t="s">
        <v>16589</v>
      </c>
      <c r="D6046" s="30" t="s">
        <v>38</v>
      </c>
      <c r="E6046" s="31" t="s">
        <v>39</v>
      </c>
      <c r="F6046" s="31" t="s">
        <v>16590</v>
      </c>
      <c r="G6046" s="88" t="s">
        <v>14138</v>
      </c>
      <c r="H6046" s="29" t="s">
        <v>79</v>
      </c>
      <c r="I6046" s="32" t="s">
        <v>43</v>
      </c>
      <c r="J6046" s="29" t="s">
        <v>8</v>
      </c>
      <c r="K6046" s="33" t="s">
        <v>5375</v>
      </c>
      <c r="L6046" s="33" t="s">
        <v>14139</v>
      </c>
      <c r="M6046" s="29" t="s">
        <v>1238</v>
      </c>
      <c r="N6046" s="29">
        <v>1</v>
      </c>
      <c r="O6046" s="29" t="s">
        <v>47</v>
      </c>
      <c r="P6046" s="33">
        <v>31</v>
      </c>
      <c r="Q6046" s="33" t="s">
        <v>82</v>
      </c>
      <c r="R6046" s="80" t="s">
        <v>49</v>
      </c>
      <c r="S6046" s="81" t="s">
        <v>50</v>
      </c>
      <c r="T6046" s="81" t="s">
        <v>51</v>
      </c>
      <c r="U6046" s="82" t="s">
        <v>120</v>
      </c>
      <c r="V6046" s="83">
        <v>0.8</v>
      </c>
      <c r="W6046" s="89">
        <v>0</v>
      </c>
      <c r="X6046" s="85">
        <v>1</v>
      </c>
      <c r="Y6046" s="86">
        <v>1.89</v>
      </c>
      <c r="Z6046" s="82">
        <v>5</v>
      </c>
      <c r="AA6046" s="87">
        <v>0.378</v>
      </c>
      <c r="AB6046" s="83">
        <v>0</v>
      </c>
      <c r="AC6046" s="89">
        <v>0</v>
      </c>
      <c r="AD6046" s="90">
        <v>43641</v>
      </c>
      <c r="AE6046" s="90">
        <v>43641</v>
      </c>
      <c r="AF6046" s="82">
        <v>0</v>
      </c>
      <c r="AG6046" s="84" t="s">
        <v>53</v>
      </c>
      <c r="AH6046" s="83">
        <v>0</v>
      </c>
      <c r="AI6046" s="89">
        <v>0</v>
      </c>
      <c r="AJ6046" s="89">
        <v>0</v>
      </c>
      <c r="AK6046" s="60" t="str">
        <f>+IF(Tabla1[[#This Row],[REQUEST_TY]]="SR MANTENIMIENTO CORRECTIVO", "EMERGENCIA", "OTROS")</f>
        <v>EMERGENCIA</v>
      </c>
      <c r="AL6046" s="6" t="str">
        <f>+_xlfn.IFS(Tabla1[[#This Row],[Veces obj]]&lt;=1,"0-1",Tabla1[[#This Row],[Veces obj]]&lt;=2,"1-2",Tabla1[[#This Row],[Veces obj]]&lt;=3,"2-3",TRUE,"&gt;3")</f>
        <v>0-1</v>
      </c>
      <c r="AM6046" s="60" t="str">
        <f>+_xlfn.IFS(MONTH(Tabla1[[#This Row],[MES]])&lt;=3,"Q1",MONTH(Tabla1[[#This Row],[MES]])&lt;=6,"Q2",MONTH(Tabla1[[#This Row],[MES]])&lt;=9,"Q3",TRUE,"Q4")</f>
        <v>Q2</v>
      </c>
      <c r="AN6046" s="15" t="str">
        <f>+IFERROR(VLOOKUP(Tabla1[[#This Row],[CUENTA]],CTAS[],2,0),"OTROS")</f>
        <v>OTROS</v>
      </c>
      <c r="AP6046" s="15" t="str">
        <f>+IFERROR(VLOOKUP(Tabla1[[#This Row],[EMPLEADO]],IS[],3,0),"OTROS")</f>
        <v>OTROS</v>
      </c>
      <c r="AQ6046" s="15" t="str">
        <f>+IFERROR(VLOOKUP(Tabla1[[#This Row],[EMPLEADO]],IS[[NÓMINA]:[INGENIERO]],2,0),"OTROS")</f>
        <v>OTROS</v>
      </c>
    </row>
    <row r="6047" spans="1:43" x14ac:dyDescent="0.25">
      <c r="A6047" s="28" t="s">
        <v>14528</v>
      </c>
      <c r="B6047" s="29">
        <v>1</v>
      </c>
      <c r="C6047" s="29" t="s">
        <v>16591</v>
      </c>
      <c r="D6047" s="30" t="s">
        <v>38</v>
      </c>
      <c r="E6047" s="31" t="s">
        <v>1077</v>
      </c>
      <c r="F6047" s="31" t="s">
        <v>16592</v>
      </c>
      <c r="G6047" s="88" t="s">
        <v>1272</v>
      </c>
      <c r="H6047" s="29" t="s">
        <v>253</v>
      </c>
      <c r="I6047" s="32" t="s">
        <v>43</v>
      </c>
      <c r="J6047" s="29" t="s">
        <v>8</v>
      </c>
      <c r="K6047" s="33" t="s">
        <v>966</v>
      </c>
      <c r="L6047" s="33" t="s">
        <v>6572</v>
      </c>
      <c r="M6047" s="29" t="s">
        <v>649</v>
      </c>
      <c r="N6047" s="29">
        <v>0</v>
      </c>
      <c r="O6047" s="29" t="s">
        <v>47</v>
      </c>
      <c r="P6047" s="33">
        <v>49</v>
      </c>
      <c r="Q6047" s="33" t="s">
        <v>82</v>
      </c>
      <c r="R6047" s="80" t="s">
        <v>63</v>
      </c>
      <c r="S6047" s="81" t="s">
        <v>64</v>
      </c>
      <c r="T6047" s="81" t="s">
        <v>51</v>
      </c>
      <c r="U6047" s="82" t="s">
        <v>83</v>
      </c>
      <c r="V6047" s="83">
        <v>1.05</v>
      </c>
      <c r="W6047" s="89">
        <v>1433.25</v>
      </c>
      <c r="X6047" s="85">
        <v>1</v>
      </c>
      <c r="Y6047" s="86">
        <v>6.39</v>
      </c>
      <c r="Z6047" s="82">
        <v>5</v>
      </c>
      <c r="AA6047" s="87">
        <v>1.278</v>
      </c>
      <c r="AB6047" s="83">
        <v>6.9500000000000006E-2</v>
      </c>
      <c r="AC6047" s="89">
        <v>-94.867500000000007</v>
      </c>
      <c r="AD6047" s="90">
        <v>43640</v>
      </c>
      <c r="AE6047" s="90">
        <v>43641</v>
      </c>
      <c r="AF6047" s="82">
        <v>1</v>
      </c>
      <c r="AG6047" s="84" t="s">
        <v>53</v>
      </c>
      <c r="AH6047" s="83">
        <v>0</v>
      </c>
      <c r="AI6047" s="89">
        <v>0</v>
      </c>
      <c r="AJ6047" s="89">
        <v>0</v>
      </c>
      <c r="AK6047" s="60" t="str">
        <f>+IF(Tabla1[[#This Row],[REQUEST_TY]]="SR MANTENIMIENTO CORRECTIVO", "EMERGENCIA", "OTROS")</f>
        <v>EMERGENCIA</v>
      </c>
      <c r="AL6047" s="6" t="str">
        <f>+_xlfn.IFS(Tabla1[[#This Row],[Veces obj]]&lt;=1,"0-1",Tabla1[[#This Row],[Veces obj]]&lt;=2,"1-2",Tabla1[[#This Row],[Veces obj]]&lt;=3,"2-3",TRUE,"&gt;3")</f>
        <v>1-2</v>
      </c>
      <c r="AM6047" s="60" t="str">
        <f>+_xlfn.IFS(MONTH(Tabla1[[#This Row],[MES]])&lt;=3,"Q1",MONTH(Tabla1[[#This Row],[MES]])&lt;=6,"Q2",MONTH(Tabla1[[#This Row],[MES]])&lt;=9,"Q3",TRUE,"Q4")</f>
        <v>Q2</v>
      </c>
      <c r="AN6047" s="15" t="str">
        <f>+IFERROR(VLOOKUP(Tabla1[[#This Row],[CUENTA]],CTAS[],2,0),"OTROS")</f>
        <v>OTROS</v>
      </c>
      <c r="AP6047" s="15" t="str">
        <f>+IFERROR(VLOOKUP(Tabla1[[#This Row],[EMPLEADO]],IS[],3,0),"OTROS")</f>
        <v>OTROS</v>
      </c>
      <c r="AQ6047" s="15" t="str">
        <f>+IFERROR(VLOOKUP(Tabla1[[#This Row],[EMPLEADO]],IS[[NÓMINA]:[INGENIERO]],2,0),"OTROS")</f>
        <v>OTROS</v>
      </c>
    </row>
    <row r="6048" spans="1:43" x14ac:dyDescent="0.25">
      <c r="A6048" s="28" t="s">
        <v>14528</v>
      </c>
      <c r="B6048" s="29">
        <v>1</v>
      </c>
      <c r="C6048" s="29" t="s">
        <v>16593</v>
      </c>
      <c r="D6048" s="30" t="s">
        <v>3346</v>
      </c>
      <c r="E6048" s="31" t="s">
        <v>39</v>
      </c>
      <c r="F6048" s="31" t="s">
        <v>16594</v>
      </c>
      <c r="G6048" s="88" t="s">
        <v>16595</v>
      </c>
      <c r="H6048" s="29" t="s">
        <v>1130</v>
      </c>
      <c r="I6048" s="32" t="s">
        <v>43</v>
      </c>
      <c r="J6048" s="29" t="s">
        <v>8</v>
      </c>
      <c r="K6048" s="33" t="s">
        <v>3698</v>
      </c>
      <c r="L6048" s="33" t="s">
        <v>16596</v>
      </c>
      <c r="M6048" s="29" t="s">
        <v>2181</v>
      </c>
      <c r="N6048" s="29">
        <v>1</v>
      </c>
      <c r="O6048" s="29" t="s">
        <v>47</v>
      </c>
      <c r="P6048" s="33" t="s">
        <v>822</v>
      </c>
      <c r="Q6048" s="33" t="s">
        <v>48</v>
      </c>
      <c r="R6048" s="80" t="s">
        <v>49</v>
      </c>
      <c r="S6048" s="81" t="s">
        <v>50</v>
      </c>
      <c r="T6048" s="81" t="s">
        <v>51</v>
      </c>
      <c r="U6048" s="82" t="s">
        <v>52</v>
      </c>
      <c r="V6048" s="83">
        <v>1</v>
      </c>
      <c r="W6048" s="89">
        <v>0</v>
      </c>
      <c r="X6048" s="85">
        <v>0</v>
      </c>
      <c r="Y6048" s="86">
        <v>5</v>
      </c>
      <c r="Z6048" s="82">
        <v>5</v>
      </c>
      <c r="AA6048" s="87">
        <v>1</v>
      </c>
      <c r="AB6048" s="83">
        <v>0</v>
      </c>
      <c r="AC6048" s="89">
        <v>0</v>
      </c>
      <c r="AD6048" s="90">
        <v>43641</v>
      </c>
      <c r="AE6048" s="90">
        <v>43641</v>
      </c>
      <c r="AF6048" s="82">
        <v>0</v>
      </c>
      <c r="AG6048" s="84" t="s">
        <v>53</v>
      </c>
      <c r="AH6048" s="83">
        <v>0</v>
      </c>
      <c r="AI6048" s="89">
        <v>0</v>
      </c>
      <c r="AJ6048" s="89">
        <v>0</v>
      </c>
      <c r="AK6048" s="60" t="str">
        <f>+IF(Tabla1[[#This Row],[REQUEST_TY]]="SR MANTENIMIENTO CORRECTIVO", "EMERGENCIA", "OTROS")</f>
        <v>OTROS</v>
      </c>
      <c r="AL6048" s="6" t="str">
        <f>+_xlfn.IFS(Tabla1[[#This Row],[Veces obj]]&lt;=1,"0-1",Tabla1[[#This Row],[Veces obj]]&lt;=2,"1-2",Tabla1[[#This Row],[Veces obj]]&lt;=3,"2-3",TRUE,"&gt;3")</f>
        <v>0-1</v>
      </c>
      <c r="AM6048" s="60" t="str">
        <f>+_xlfn.IFS(MONTH(Tabla1[[#This Row],[MES]])&lt;=3,"Q1",MONTH(Tabla1[[#This Row],[MES]])&lt;=6,"Q2",MONTH(Tabla1[[#This Row],[MES]])&lt;=9,"Q3",TRUE,"Q4")</f>
        <v>Q2</v>
      </c>
      <c r="AN6048" s="15" t="str">
        <f>+IFERROR(VLOOKUP(Tabla1[[#This Row],[CUENTA]],CTAS[],2,0),"OTROS")</f>
        <v>OTROS</v>
      </c>
      <c r="AP6048" s="15" t="str">
        <f>+IFERROR(VLOOKUP(Tabla1[[#This Row],[EMPLEADO]],IS[],3,0),"OTROS")</f>
        <v>OTROS</v>
      </c>
      <c r="AQ6048" s="15" t="str">
        <f>+IFERROR(VLOOKUP(Tabla1[[#This Row],[EMPLEADO]],IS[[NÓMINA]:[INGENIERO]],2,0),"OTROS")</f>
        <v>OTROS</v>
      </c>
    </row>
    <row r="6049" spans="1:43" x14ac:dyDescent="0.25">
      <c r="A6049" s="28" t="s">
        <v>14528</v>
      </c>
      <c r="B6049" s="29">
        <v>1</v>
      </c>
      <c r="C6049" s="29" t="s">
        <v>16597</v>
      </c>
      <c r="D6049" s="30" t="s">
        <v>38</v>
      </c>
      <c r="E6049" s="31" t="s">
        <v>1015</v>
      </c>
      <c r="F6049" s="31" t="s">
        <v>16598</v>
      </c>
      <c r="G6049" s="88" t="s">
        <v>9703</v>
      </c>
      <c r="H6049" s="29" t="s">
        <v>915</v>
      </c>
      <c r="I6049" s="32" t="s">
        <v>43</v>
      </c>
      <c r="J6049" s="29" t="s">
        <v>8</v>
      </c>
      <c r="K6049" s="33" t="s">
        <v>59</v>
      </c>
      <c r="L6049" s="33" t="s">
        <v>315</v>
      </c>
      <c r="M6049" s="29" t="s">
        <v>316</v>
      </c>
      <c r="N6049" s="29">
        <v>0</v>
      </c>
      <c r="O6049" s="29" t="s">
        <v>47</v>
      </c>
      <c r="P6049" s="33">
        <v>19</v>
      </c>
      <c r="Q6049" s="33" t="s">
        <v>62</v>
      </c>
      <c r="R6049" s="80" t="s">
        <v>317</v>
      </c>
      <c r="S6049" s="81" t="s">
        <v>318</v>
      </c>
      <c r="T6049" s="81" t="s">
        <v>51</v>
      </c>
      <c r="U6049" s="82" t="s">
        <v>262</v>
      </c>
      <c r="V6049" s="83">
        <v>1.05</v>
      </c>
      <c r="W6049" s="89">
        <v>1651.6500000000003</v>
      </c>
      <c r="X6049" s="85">
        <v>1</v>
      </c>
      <c r="Y6049" s="86">
        <v>6.5</v>
      </c>
      <c r="Z6049" s="82">
        <v>4</v>
      </c>
      <c r="AA6049" s="87">
        <v>1.625</v>
      </c>
      <c r="AB6049" s="83">
        <v>0.15625</v>
      </c>
      <c r="AC6049" s="89">
        <v>-245.78125000000003</v>
      </c>
      <c r="AD6049" s="90">
        <v>43640</v>
      </c>
      <c r="AE6049" s="90">
        <v>43641</v>
      </c>
      <c r="AF6049" s="82">
        <v>1</v>
      </c>
      <c r="AG6049" s="84" t="s">
        <v>53</v>
      </c>
      <c r="AH6049" s="83">
        <v>0</v>
      </c>
      <c r="AI6049" s="89">
        <v>0</v>
      </c>
      <c r="AJ6049" s="89">
        <v>0</v>
      </c>
      <c r="AK6049" s="60" t="str">
        <f>+IF(Tabla1[[#This Row],[REQUEST_TY]]="SR MANTENIMIENTO CORRECTIVO", "EMERGENCIA", "OTROS")</f>
        <v>EMERGENCIA</v>
      </c>
      <c r="AL6049" s="6" t="str">
        <f>+_xlfn.IFS(Tabla1[[#This Row],[Veces obj]]&lt;=1,"0-1",Tabla1[[#This Row],[Veces obj]]&lt;=2,"1-2",Tabla1[[#This Row],[Veces obj]]&lt;=3,"2-3",TRUE,"&gt;3")</f>
        <v>1-2</v>
      </c>
      <c r="AM6049" s="60" t="str">
        <f>+_xlfn.IFS(MONTH(Tabla1[[#This Row],[MES]])&lt;=3,"Q1",MONTH(Tabla1[[#This Row],[MES]])&lt;=6,"Q2",MONTH(Tabla1[[#This Row],[MES]])&lt;=9,"Q3",TRUE,"Q4")</f>
        <v>Q2</v>
      </c>
      <c r="AN6049" s="15" t="str">
        <f>+IFERROR(VLOOKUP(Tabla1[[#This Row],[CUENTA]],CTAS[],2,0),"OTROS")</f>
        <v>OTROS</v>
      </c>
      <c r="AP6049" s="15" t="str">
        <f>+IFERROR(VLOOKUP(Tabla1[[#This Row],[EMPLEADO]],IS[],3,0),"OTROS")</f>
        <v>OTROS</v>
      </c>
      <c r="AQ6049" s="15" t="str">
        <f>+IFERROR(VLOOKUP(Tabla1[[#This Row],[EMPLEADO]],IS[[NÓMINA]:[INGENIERO]],2,0),"OTROS")</f>
        <v>OTROS</v>
      </c>
    </row>
    <row r="6050" spans="1:43" x14ac:dyDescent="0.25">
      <c r="A6050" s="28" t="s">
        <v>14528</v>
      </c>
      <c r="B6050" s="29">
        <v>1</v>
      </c>
      <c r="C6050" s="29" t="s">
        <v>16599</v>
      </c>
      <c r="D6050" s="30" t="s">
        <v>38</v>
      </c>
      <c r="E6050" s="31" t="s">
        <v>373</v>
      </c>
      <c r="F6050" s="31" t="s">
        <v>16600</v>
      </c>
      <c r="G6050" s="88" t="s">
        <v>6004</v>
      </c>
      <c r="H6050" s="29" t="s">
        <v>471</v>
      </c>
      <c r="I6050" s="32" t="s">
        <v>43</v>
      </c>
      <c r="J6050" s="29" t="s">
        <v>8</v>
      </c>
      <c r="K6050" s="33" t="s">
        <v>495</v>
      </c>
      <c r="L6050" s="33" t="s">
        <v>496</v>
      </c>
      <c r="M6050" s="29" t="s">
        <v>46</v>
      </c>
      <c r="N6050" s="29">
        <v>0</v>
      </c>
      <c r="O6050" s="29" t="s">
        <v>47</v>
      </c>
      <c r="P6050" s="33">
        <v>125</v>
      </c>
      <c r="Q6050" s="33" t="s">
        <v>48</v>
      </c>
      <c r="R6050" s="80" t="s">
        <v>153</v>
      </c>
      <c r="S6050" s="81" t="s">
        <v>50</v>
      </c>
      <c r="T6050" s="81" t="s">
        <v>51</v>
      </c>
      <c r="U6050" s="82" t="s">
        <v>52</v>
      </c>
      <c r="V6050" s="83">
        <v>1.05</v>
      </c>
      <c r="W6050" s="89">
        <v>750.75000000000011</v>
      </c>
      <c r="X6050" s="85">
        <v>1</v>
      </c>
      <c r="Y6050" s="86">
        <v>1.02</v>
      </c>
      <c r="Z6050" s="82">
        <v>5</v>
      </c>
      <c r="AA6050" s="87">
        <v>0.20400000000000001</v>
      </c>
      <c r="AB6050" s="83">
        <v>0</v>
      </c>
      <c r="AC6050" s="89">
        <v>0</v>
      </c>
      <c r="AD6050" s="90">
        <v>43640</v>
      </c>
      <c r="AE6050" s="90">
        <v>43641</v>
      </c>
      <c r="AF6050" s="82">
        <v>1</v>
      </c>
      <c r="AG6050" s="84" t="s">
        <v>53</v>
      </c>
      <c r="AH6050" s="83">
        <v>0</v>
      </c>
      <c r="AI6050" s="89">
        <v>0</v>
      </c>
      <c r="AJ6050" s="89">
        <v>0</v>
      </c>
      <c r="AK6050" s="60" t="str">
        <f>+IF(Tabla1[[#This Row],[REQUEST_TY]]="SR MANTENIMIENTO CORRECTIVO", "EMERGENCIA", "OTROS")</f>
        <v>EMERGENCIA</v>
      </c>
      <c r="AL6050" s="6" t="str">
        <f>+_xlfn.IFS(Tabla1[[#This Row],[Veces obj]]&lt;=1,"0-1",Tabla1[[#This Row],[Veces obj]]&lt;=2,"1-2",Tabla1[[#This Row],[Veces obj]]&lt;=3,"2-3",TRUE,"&gt;3")</f>
        <v>0-1</v>
      </c>
      <c r="AM6050" s="60" t="str">
        <f>+_xlfn.IFS(MONTH(Tabla1[[#This Row],[MES]])&lt;=3,"Q1",MONTH(Tabla1[[#This Row],[MES]])&lt;=6,"Q2",MONTH(Tabla1[[#This Row],[MES]])&lt;=9,"Q3",TRUE,"Q4")</f>
        <v>Q2</v>
      </c>
      <c r="AN6050" s="15" t="str">
        <f>+IFERROR(VLOOKUP(Tabla1[[#This Row],[CUENTA]],CTAS[],2,0),"OTROS")</f>
        <v>OTROS</v>
      </c>
      <c r="AP6050" s="15" t="str">
        <f>+IFERROR(VLOOKUP(Tabla1[[#This Row],[EMPLEADO]],IS[],3,0),"OTROS")</f>
        <v>OTROS</v>
      </c>
      <c r="AQ6050" s="15" t="str">
        <f>+IFERROR(VLOOKUP(Tabla1[[#This Row],[EMPLEADO]],IS[[NÓMINA]:[INGENIERO]],2,0),"OTROS")</f>
        <v>OTROS</v>
      </c>
    </row>
    <row r="6051" spans="1:43" x14ac:dyDescent="0.25">
      <c r="A6051" s="28" t="s">
        <v>14528</v>
      </c>
      <c r="B6051" s="29">
        <v>1</v>
      </c>
      <c r="C6051" s="29" t="s">
        <v>16601</v>
      </c>
      <c r="D6051" s="30" t="s">
        <v>38</v>
      </c>
      <c r="E6051" s="31" t="s">
        <v>373</v>
      </c>
      <c r="F6051" s="31" t="s">
        <v>16602</v>
      </c>
      <c r="G6051" s="88" t="s">
        <v>14232</v>
      </c>
      <c r="H6051" s="29" t="s">
        <v>10274</v>
      </c>
      <c r="I6051" s="32" t="s">
        <v>43</v>
      </c>
      <c r="J6051" s="29" t="s">
        <v>8</v>
      </c>
      <c r="K6051" s="33" t="s">
        <v>495</v>
      </c>
      <c r="L6051" s="33" t="s">
        <v>496</v>
      </c>
      <c r="M6051" s="29" t="s">
        <v>46</v>
      </c>
      <c r="N6051" s="29">
        <v>0</v>
      </c>
      <c r="O6051" s="29" t="s">
        <v>47</v>
      </c>
      <c r="P6051" s="33">
        <v>24</v>
      </c>
      <c r="Q6051" s="33" t="s">
        <v>62</v>
      </c>
      <c r="R6051" s="80" t="s">
        <v>153</v>
      </c>
      <c r="S6051" s="81" t="s">
        <v>50</v>
      </c>
      <c r="T6051" s="81" t="s">
        <v>51</v>
      </c>
      <c r="U6051" s="82" t="s">
        <v>154</v>
      </c>
      <c r="V6051" s="83">
        <v>0.6</v>
      </c>
      <c r="W6051" s="89">
        <v>429.00000000000006</v>
      </c>
      <c r="X6051" s="85">
        <v>1</v>
      </c>
      <c r="Y6051" s="86">
        <v>0.85</v>
      </c>
      <c r="Z6051" s="82">
        <v>5</v>
      </c>
      <c r="AA6051" s="87">
        <v>0.16999999999999998</v>
      </c>
      <c r="AB6051" s="83">
        <v>0</v>
      </c>
      <c r="AC6051" s="89">
        <v>0</v>
      </c>
      <c r="AD6051" s="90">
        <v>43641</v>
      </c>
      <c r="AE6051" s="90">
        <v>43641</v>
      </c>
      <c r="AF6051" s="82">
        <v>0</v>
      </c>
      <c r="AG6051" s="84" t="s">
        <v>53</v>
      </c>
      <c r="AH6051" s="83">
        <v>0</v>
      </c>
      <c r="AI6051" s="89">
        <v>0</v>
      </c>
      <c r="AJ6051" s="89">
        <v>0</v>
      </c>
      <c r="AK6051" s="60" t="str">
        <f>+IF(Tabla1[[#This Row],[REQUEST_TY]]="SR MANTENIMIENTO CORRECTIVO", "EMERGENCIA", "OTROS")</f>
        <v>EMERGENCIA</v>
      </c>
      <c r="AL6051" s="6" t="str">
        <f>+_xlfn.IFS(Tabla1[[#This Row],[Veces obj]]&lt;=1,"0-1",Tabla1[[#This Row],[Veces obj]]&lt;=2,"1-2",Tabla1[[#This Row],[Veces obj]]&lt;=3,"2-3",TRUE,"&gt;3")</f>
        <v>0-1</v>
      </c>
      <c r="AM6051" s="60" t="str">
        <f>+_xlfn.IFS(MONTH(Tabla1[[#This Row],[MES]])&lt;=3,"Q1",MONTH(Tabla1[[#This Row],[MES]])&lt;=6,"Q2",MONTH(Tabla1[[#This Row],[MES]])&lt;=9,"Q3",TRUE,"Q4")</f>
        <v>Q2</v>
      </c>
      <c r="AN6051" s="15" t="str">
        <f>+IFERROR(VLOOKUP(Tabla1[[#This Row],[CUENTA]],CTAS[],2,0),"OTROS")</f>
        <v>OTROS</v>
      </c>
      <c r="AP6051" s="15" t="str">
        <f>+IFERROR(VLOOKUP(Tabla1[[#This Row],[EMPLEADO]],IS[],3,0),"OTROS")</f>
        <v>OTROS</v>
      </c>
      <c r="AQ6051" s="15" t="str">
        <f>+IFERROR(VLOOKUP(Tabla1[[#This Row],[EMPLEADO]],IS[[NÓMINA]:[INGENIERO]],2,0),"OTROS")</f>
        <v>OTROS</v>
      </c>
    </row>
    <row r="6052" spans="1:43" x14ac:dyDescent="0.25">
      <c r="A6052" s="28" t="s">
        <v>14528</v>
      </c>
      <c r="B6052" s="29">
        <v>1</v>
      </c>
      <c r="C6052" s="29" t="s">
        <v>16603</v>
      </c>
      <c r="D6052" s="30" t="s">
        <v>3370</v>
      </c>
      <c r="E6052" s="31" t="s">
        <v>558</v>
      </c>
      <c r="F6052" s="31" t="s">
        <v>16604</v>
      </c>
      <c r="G6052" s="88" t="s">
        <v>16605</v>
      </c>
      <c r="H6052" s="29" t="s">
        <v>1052</v>
      </c>
      <c r="I6052" s="32" t="s">
        <v>43</v>
      </c>
      <c r="J6052" s="29" t="s">
        <v>8</v>
      </c>
      <c r="K6052" s="33" t="s">
        <v>13782</v>
      </c>
      <c r="L6052" s="33" t="s">
        <v>13783</v>
      </c>
      <c r="M6052" s="29" t="s">
        <v>1891</v>
      </c>
      <c r="N6052" s="29">
        <v>0</v>
      </c>
      <c r="O6052" s="29" t="s">
        <v>47</v>
      </c>
      <c r="P6052" s="33" t="s">
        <v>822</v>
      </c>
      <c r="Q6052" s="33" t="s">
        <v>48</v>
      </c>
      <c r="R6052" s="80" t="s">
        <v>95</v>
      </c>
      <c r="S6052" s="81" t="s">
        <v>64</v>
      </c>
      <c r="T6052" s="81" t="s">
        <v>51</v>
      </c>
      <c r="U6052" s="82" t="s">
        <v>96</v>
      </c>
      <c r="V6052" s="83">
        <v>1</v>
      </c>
      <c r="W6052" s="89">
        <v>2047.5</v>
      </c>
      <c r="X6052" s="85">
        <v>0</v>
      </c>
      <c r="Y6052" s="86">
        <v>5</v>
      </c>
      <c r="Z6052" s="82">
        <v>5</v>
      </c>
      <c r="AA6052" s="87">
        <v>1</v>
      </c>
      <c r="AB6052" s="83">
        <v>0</v>
      </c>
      <c r="AC6052" s="89">
        <v>0</v>
      </c>
      <c r="AD6052" s="90">
        <v>43640</v>
      </c>
      <c r="AE6052" s="90">
        <v>43641</v>
      </c>
      <c r="AF6052" s="82">
        <v>1</v>
      </c>
      <c r="AG6052" s="84" t="s">
        <v>53</v>
      </c>
      <c r="AH6052" s="83">
        <v>0</v>
      </c>
      <c r="AI6052" s="89">
        <v>0</v>
      </c>
      <c r="AJ6052" s="89">
        <v>0</v>
      </c>
      <c r="AK6052" s="60" t="str">
        <f>+IF(Tabla1[[#This Row],[REQUEST_TY]]="SR MANTENIMIENTO CORRECTIVO", "EMERGENCIA", "OTROS")</f>
        <v>OTROS</v>
      </c>
      <c r="AL6052" s="6" t="str">
        <f>+_xlfn.IFS(Tabla1[[#This Row],[Veces obj]]&lt;=1,"0-1",Tabla1[[#This Row],[Veces obj]]&lt;=2,"1-2",Tabla1[[#This Row],[Veces obj]]&lt;=3,"2-3",TRUE,"&gt;3")</f>
        <v>0-1</v>
      </c>
      <c r="AM6052" s="60" t="str">
        <f>+_xlfn.IFS(MONTH(Tabla1[[#This Row],[MES]])&lt;=3,"Q1",MONTH(Tabla1[[#This Row],[MES]])&lt;=6,"Q2",MONTH(Tabla1[[#This Row],[MES]])&lt;=9,"Q3",TRUE,"Q4")</f>
        <v>Q2</v>
      </c>
      <c r="AN6052" s="15" t="str">
        <f>+IFERROR(VLOOKUP(Tabla1[[#This Row],[CUENTA]],CTAS[],2,0),"OTROS")</f>
        <v>OTROS</v>
      </c>
      <c r="AP6052" s="15" t="str">
        <f>+IFERROR(VLOOKUP(Tabla1[[#This Row],[EMPLEADO]],IS[],3,0),"OTROS")</f>
        <v>OTROS</v>
      </c>
      <c r="AQ6052" s="15" t="str">
        <f>+IFERROR(VLOOKUP(Tabla1[[#This Row],[EMPLEADO]],IS[[NÓMINA]:[INGENIERO]],2,0),"OTROS")</f>
        <v>OTROS</v>
      </c>
    </row>
    <row r="6053" spans="1:43" x14ac:dyDescent="0.25">
      <c r="A6053" s="28" t="s">
        <v>14528</v>
      </c>
      <c r="B6053" s="29">
        <v>1</v>
      </c>
      <c r="C6053" s="29" t="s">
        <v>16606</v>
      </c>
      <c r="D6053" s="30" t="s">
        <v>3370</v>
      </c>
      <c r="E6053" s="31" t="s">
        <v>294</v>
      </c>
      <c r="F6053" s="31" t="s">
        <v>16607</v>
      </c>
      <c r="G6053" s="88" t="s">
        <v>16608</v>
      </c>
      <c r="H6053" s="29" t="s">
        <v>1052</v>
      </c>
      <c r="I6053" s="32" t="s">
        <v>43</v>
      </c>
      <c r="J6053" s="29" t="s">
        <v>8</v>
      </c>
      <c r="K6053" s="33" t="s">
        <v>1273</v>
      </c>
      <c r="L6053" s="33" t="s">
        <v>1274</v>
      </c>
      <c r="M6053" s="29" t="s">
        <v>968</v>
      </c>
      <c r="N6053" s="29">
        <v>0</v>
      </c>
      <c r="O6053" s="29" t="s">
        <v>47</v>
      </c>
      <c r="P6053" s="33" t="s">
        <v>822</v>
      </c>
      <c r="Q6053" s="33" t="s">
        <v>48</v>
      </c>
      <c r="R6053" s="80" t="s">
        <v>95</v>
      </c>
      <c r="S6053" s="81" t="s">
        <v>64</v>
      </c>
      <c r="T6053" s="81" t="s">
        <v>51</v>
      </c>
      <c r="U6053" s="82" t="s">
        <v>96</v>
      </c>
      <c r="V6053" s="83">
        <v>1</v>
      </c>
      <c r="W6053" s="89">
        <v>2047.5</v>
      </c>
      <c r="X6053" s="85">
        <v>0</v>
      </c>
      <c r="Y6053" s="86">
        <v>5</v>
      </c>
      <c r="Z6053" s="82">
        <v>5</v>
      </c>
      <c r="AA6053" s="87">
        <v>1</v>
      </c>
      <c r="AB6053" s="83">
        <v>0</v>
      </c>
      <c r="AC6053" s="89">
        <v>0</v>
      </c>
      <c r="AD6053" s="90">
        <v>43640</v>
      </c>
      <c r="AE6053" s="90">
        <v>43641</v>
      </c>
      <c r="AF6053" s="82">
        <v>1</v>
      </c>
      <c r="AG6053" s="84" t="s">
        <v>53</v>
      </c>
      <c r="AH6053" s="83">
        <v>0</v>
      </c>
      <c r="AI6053" s="89">
        <v>0</v>
      </c>
      <c r="AJ6053" s="89">
        <v>0</v>
      </c>
      <c r="AK6053" s="60" t="str">
        <f>+IF(Tabla1[[#This Row],[REQUEST_TY]]="SR MANTENIMIENTO CORRECTIVO", "EMERGENCIA", "OTROS")</f>
        <v>OTROS</v>
      </c>
      <c r="AL6053" s="6" t="str">
        <f>+_xlfn.IFS(Tabla1[[#This Row],[Veces obj]]&lt;=1,"0-1",Tabla1[[#This Row],[Veces obj]]&lt;=2,"1-2",Tabla1[[#This Row],[Veces obj]]&lt;=3,"2-3",TRUE,"&gt;3")</f>
        <v>0-1</v>
      </c>
      <c r="AM6053" s="60" t="str">
        <f>+_xlfn.IFS(MONTH(Tabla1[[#This Row],[MES]])&lt;=3,"Q1",MONTH(Tabla1[[#This Row],[MES]])&lt;=6,"Q2",MONTH(Tabla1[[#This Row],[MES]])&lt;=9,"Q3",TRUE,"Q4")</f>
        <v>Q2</v>
      </c>
      <c r="AN6053" s="15" t="str">
        <f>+IFERROR(VLOOKUP(Tabla1[[#This Row],[CUENTA]],CTAS[],2,0),"OTROS")</f>
        <v>OTROS</v>
      </c>
      <c r="AP6053" s="15" t="str">
        <f>+IFERROR(VLOOKUP(Tabla1[[#This Row],[EMPLEADO]],IS[],3,0),"OTROS")</f>
        <v>OTROS</v>
      </c>
      <c r="AQ6053" s="15" t="str">
        <f>+IFERROR(VLOOKUP(Tabla1[[#This Row],[EMPLEADO]],IS[[NÓMINA]:[INGENIERO]],2,0),"OTROS")</f>
        <v>OTROS</v>
      </c>
    </row>
    <row r="6054" spans="1:43" x14ac:dyDescent="0.25">
      <c r="A6054" s="28" t="s">
        <v>14528</v>
      </c>
      <c r="B6054" s="29">
        <v>1</v>
      </c>
      <c r="C6054" s="29" t="s">
        <v>16609</v>
      </c>
      <c r="D6054" s="30" t="s">
        <v>38</v>
      </c>
      <c r="E6054" s="31" t="s">
        <v>2723</v>
      </c>
      <c r="F6054" s="31" t="s">
        <v>16610</v>
      </c>
      <c r="G6054" s="88" t="s">
        <v>16611</v>
      </c>
      <c r="H6054" s="29" t="s">
        <v>42</v>
      </c>
      <c r="I6054" s="32" t="s">
        <v>43</v>
      </c>
      <c r="J6054" s="29" t="s">
        <v>8</v>
      </c>
      <c r="K6054" s="33" t="s">
        <v>798</v>
      </c>
      <c r="L6054" s="33" t="s">
        <v>1729</v>
      </c>
      <c r="M6054" s="29" t="s">
        <v>131</v>
      </c>
      <c r="N6054" s="29">
        <v>1</v>
      </c>
      <c r="O6054" s="29" t="s">
        <v>47</v>
      </c>
      <c r="P6054" s="33">
        <v>273</v>
      </c>
      <c r="Q6054" s="33" t="s">
        <v>48</v>
      </c>
      <c r="R6054" s="80" t="s">
        <v>242</v>
      </c>
      <c r="S6054" s="81" t="s">
        <v>64</v>
      </c>
      <c r="T6054" s="81" t="s">
        <v>51</v>
      </c>
      <c r="U6054" s="82" t="s">
        <v>96</v>
      </c>
      <c r="V6054" s="83">
        <v>1.1000000000000001</v>
      </c>
      <c r="W6054" s="89">
        <v>0</v>
      </c>
      <c r="X6054" s="85">
        <v>1</v>
      </c>
      <c r="Y6054" s="86">
        <v>1.65</v>
      </c>
      <c r="Z6054" s="82">
        <v>5</v>
      </c>
      <c r="AA6054" s="87">
        <v>0.32999999999999996</v>
      </c>
      <c r="AB6054" s="83">
        <v>0</v>
      </c>
      <c r="AC6054" s="89">
        <v>0</v>
      </c>
      <c r="AD6054" s="90">
        <v>43640</v>
      </c>
      <c r="AE6054" s="90">
        <v>43641</v>
      </c>
      <c r="AF6054" s="82">
        <v>1</v>
      </c>
      <c r="AG6054" s="84" t="s">
        <v>53</v>
      </c>
      <c r="AH6054" s="83">
        <v>0</v>
      </c>
      <c r="AI6054" s="89">
        <v>0</v>
      </c>
      <c r="AJ6054" s="89">
        <v>0</v>
      </c>
      <c r="AK6054" s="60" t="str">
        <f>+IF(Tabla1[[#This Row],[REQUEST_TY]]="SR MANTENIMIENTO CORRECTIVO", "EMERGENCIA", "OTROS")</f>
        <v>EMERGENCIA</v>
      </c>
      <c r="AL6054" s="6" t="str">
        <f>+_xlfn.IFS(Tabla1[[#This Row],[Veces obj]]&lt;=1,"0-1",Tabla1[[#This Row],[Veces obj]]&lt;=2,"1-2",Tabla1[[#This Row],[Veces obj]]&lt;=3,"2-3",TRUE,"&gt;3")</f>
        <v>0-1</v>
      </c>
      <c r="AM6054" s="60" t="str">
        <f>+_xlfn.IFS(MONTH(Tabla1[[#This Row],[MES]])&lt;=3,"Q1",MONTH(Tabla1[[#This Row],[MES]])&lt;=6,"Q2",MONTH(Tabla1[[#This Row],[MES]])&lt;=9,"Q3",TRUE,"Q4")</f>
        <v>Q2</v>
      </c>
      <c r="AN6054" s="15" t="str">
        <f>+IFERROR(VLOOKUP(Tabla1[[#This Row],[CUENTA]],CTAS[],2,0),"OTROS")</f>
        <v>OTROS</v>
      </c>
      <c r="AP6054" s="15" t="str">
        <f>+IFERROR(VLOOKUP(Tabla1[[#This Row],[EMPLEADO]],IS[],3,0),"OTROS")</f>
        <v>OTROS</v>
      </c>
      <c r="AQ6054" s="15" t="str">
        <f>+IFERROR(VLOOKUP(Tabla1[[#This Row],[EMPLEADO]],IS[[NÓMINA]:[INGENIERO]],2,0),"OTROS")</f>
        <v>OTROS</v>
      </c>
    </row>
    <row r="6055" spans="1:43" x14ac:dyDescent="0.25">
      <c r="A6055" s="28" t="s">
        <v>14528</v>
      </c>
      <c r="B6055" s="29">
        <v>1</v>
      </c>
      <c r="C6055" s="29" t="s">
        <v>16612</v>
      </c>
      <c r="D6055" s="30" t="s">
        <v>38</v>
      </c>
      <c r="E6055" s="31" t="s">
        <v>89</v>
      </c>
      <c r="F6055" s="31" t="s">
        <v>16613</v>
      </c>
      <c r="G6055" s="88" t="s">
        <v>15897</v>
      </c>
      <c r="H6055" s="29" t="s">
        <v>1063</v>
      </c>
      <c r="I6055" s="32" t="s">
        <v>43</v>
      </c>
      <c r="J6055" s="29" t="s">
        <v>8</v>
      </c>
      <c r="K6055" s="33" t="s">
        <v>385</v>
      </c>
      <c r="L6055" s="33" t="s">
        <v>397</v>
      </c>
      <c r="M6055" s="29" t="s">
        <v>387</v>
      </c>
      <c r="N6055" s="29">
        <v>0</v>
      </c>
      <c r="O6055" s="29" t="s">
        <v>47</v>
      </c>
      <c r="P6055" s="33">
        <v>8</v>
      </c>
      <c r="Q6055" s="33" t="s">
        <v>194</v>
      </c>
      <c r="R6055" s="80" t="s">
        <v>95</v>
      </c>
      <c r="S6055" s="81" t="s">
        <v>64</v>
      </c>
      <c r="T6055" s="81" t="s">
        <v>51</v>
      </c>
      <c r="U6055" s="82" t="s">
        <v>195</v>
      </c>
      <c r="V6055" s="83">
        <v>0.6</v>
      </c>
      <c r="W6055" s="89">
        <v>819</v>
      </c>
      <c r="X6055" s="85">
        <v>1</v>
      </c>
      <c r="Y6055" s="86">
        <v>0.87</v>
      </c>
      <c r="Z6055" s="82">
        <v>5</v>
      </c>
      <c r="AA6055" s="87">
        <v>0.17399999999999999</v>
      </c>
      <c r="AB6055" s="83">
        <v>0</v>
      </c>
      <c r="AC6055" s="89">
        <v>0</v>
      </c>
      <c r="AD6055" s="90">
        <v>43641</v>
      </c>
      <c r="AE6055" s="90">
        <v>43641</v>
      </c>
      <c r="AF6055" s="82">
        <v>0</v>
      </c>
      <c r="AG6055" s="84" t="s">
        <v>53</v>
      </c>
      <c r="AH6055" s="83">
        <v>0</v>
      </c>
      <c r="AI6055" s="89">
        <v>0</v>
      </c>
      <c r="AJ6055" s="89">
        <v>0</v>
      </c>
      <c r="AK6055" s="60" t="str">
        <f>+IF(Tabla1[[#This Row],[REQUEST_TY]]="SR MANTENIMIENTO CORRECTIVO", "EMERGENCIA", "OTROS")</f>
        <v>EMERGENCIA</v>
      </c>
      <c r="AL6055" s="6" t="str">
        <f>+_xlfn.IFS(Tabla1[[#This Row],[Veces obj]]&lt;=1,"0-1",Tabla1[[#This Row],[Veces obj]]&lt;=2,"1-2",Tabla1[[#This Row],[Veces obj]]&lt;=3,"2-3",TRUE,"&gt;3")</f>
        <v>0-1</v>
      </c>
      <c r="AM6055" s="60" t="str">
        <f>+_xlfn.IFS(MONTH(Tabla1[[#This Row],[MES]])&lt;=3,"Q1",MONTH(Tabla1[[#This Row],[MES]])&lt;=6,"Q2",MONTH(Tabla1[[#This Row],[MES]])&lt;=9,"Q3",TRUE,"Q4")</f>
        <v>Q2</v>
      </c>
      <c r="AN6055" s="15" t="str">
        <f>+IFERROR(VLOOKUP(Tabla1[[#This Row],[CUENTA]],CTAS[],2,0),"OTROS")</f>
        <v>OTROS</v>
      </c>
      <c r="AP6055" s="15" t="str">
        <f>+IFERROR(VLOOKUP(Tabla1[[#This Row],[EMPLEADO]],IS[],3,0),"OTROS")</f>
        <v>OTROS</v>
      </c>
      <c r="AQ6055" s="15" t="str">
        <f>+IFERROR(VLOOKUP(Tabla1[[#This Row],[EMPLEADO]],IS[[NÓMINA]:[INGENIERO]],2,0),"OTROS")</f>
        <v>OTROS</v>
      </c>
    </row>
    <row r="6056" spans="1:43" x14ac:dyDescent="0.25">
      <c r="A6056" s="28" t="s">
        <v>14528</v>
      </c>
      <c r="B6056" s="29">
        <v>1</v>
      </c>
      <c r="C6056" s="29" t="s">
        <v>16614</v>
      </c>
      <c r="D6056" s="30" t="s">
        <v>38</v>
      </c>
      <c r="E6056" s="31" t="s">
        <v>725</v>
      </c>
      <c r="F6056" s="31" t="s">
        <v>16615</v>
      </c>
      <c r="G6056" s="88" t="s">
        <v>3013</v>
      </c>
      <c r="H6056" s="29" t="s">
        <v>1052</v>
      </c>
      <c r="I6056" s="32" t="s">
        <v>43</v>
      </c>
      <c r="J6056" s="29" t="s">
        <v>8</v>
      </c>
      <c r="K6056" s="33" t="s">
        <v>102</v>
      </c>
      <c r="L6056" s="33" t="s">
        <v>14863</v>
      </c>
      <c r="M6056" s="29" t="s">
        <v>1501</v>
      </c>
      <c r="N6056" s="29">
        <v>0</v>
      </c>
      <c r="O6056" s="29" t="s">
        <v>47</v>
      </c>
      <c r="P6056" s="33">
        <v>17</v>
      </c>
      <c r="Q6056" s="33" t="s">
        <v>62</v>
      </c>
      <c r="R6056" s="80" t="s">
        <v>223</v>
      </c>
      <c r="S6056" s="81" t="s">
        <v>139</v>
      </c>
      <c r="T6056" s="81" t="s">
        <v>51</v>
      </c>
      <c r="U6056" s="82" t="s">
        <v>262</v>
      </c>
      <c r="V6056" s="83">
        <v>1.05</v>
      </c>
      <c r="W6056" s="89">
        <v>1651.6500000000003</v>
      </c>
      <c r="X6056" s="85">
        <v>1</v>
      </c>
      <c r="Y6056" s="86">
        <v>1.48</v>
      </c>
      <c r="Z6056" s="82">
        <v>4</v>
      </c>
      <c r="AA6056" s="87">
        <v>0.37</v>
      </c>
      <c r="AB6056" s="83">
        <v>0</v>
      </c>
      <c r="AC6056" s="89">
        <v>0</v>
      </c>
      <c r="AD6056" s="90">
        <v>43641</v>
      </c>
      <c r="AE6056" s="90">
        <v>43641</v>
      </c>
      <c r="AF6056" s="82">
        <v>0</v>
      </c>
      <c r="AG6056" s="84" t="s">
        <v>53</v>
      </c>
      <c r="AH6056" s="83">
        <v>0</v>
      </c>
      <c r="AI6056" s="89">
        <v>0</v>
      </c>
      <c r="AJ6056" s="89">
        <v>0</v>
      </c>
      <c r="AK6056" s="60" t="str">
        <f>+IF(Tabla1[[#This Row],[REQUEST_TY]]="SR MANTENIMIENTO CORRECTIVO", "EMERGENCIA", "OTROS")</f>
        <v>EMERGENCIA</v>
      </c>
      <c r="AL6056" s="6" t="str">
        <f>+_xlfn.IFS(Tabla1[[#This Row],[Veces obj]]&lt;=1,"0-1",Tabla1[[#This Row],[Veces obj]]&lt;=2,"1-2",Tabla1[[#This Row],[Veces obj]]&lt;=3,"2-3",TRUE,"&gt;3")</f>
        <v>0-1</v>
      </c>
      <c r="AM6056" s="60" t="str">
        <f>+_xlfn.IFS(MONTH(Tabla1[[#This Row],[MES]])&lt;=3,"Q1",MONTH(Tabla1[[#This Row],[MES]])&lt;=6,"Q2",MONTH(Tabla1[[#This Row],[MES]])&lt;=9,"Q3",TRUE,"Q4")</f>
        <v>Q2</v>
      </c>
      <c r="AN6056" s="15" t="str">
        <f>+IFERROR(VLOOKUP(Tabla1[[#This Row],[CUENTA]],CTAS[],2,0),"OTROS")</f>
        <v>OTROS</v>
      </c>
      <c r="AP6056" s="15" t="str">
        <f>+IFERROR(VLOOKUP(Tabla1[[#This Row],[EMPLEADO]],IS[],3,0),"OTROS")</f>
        <v>OTROS</v>
      </c>
      <c r="AQ6056" s="15" t="str">
        <f>+IFERROR(VLOOKUP(Tabla1[[#This Row],[EMPLEADO]],IS[[NÓMINA]:[INGENIERO]],2,0),"OTROS")</f>
        <v>OTROS</v>
      </c>
    </row>
    <row r="6057" spans="1:43" x14ac:dyDescent="0.25">
      <c r="A6057" s="28" t="s">
        <v>14528</v>
      </c>
      <c r="B6057" s="29">
        <v>1</v>
      </c>
      <c r="C6057" s="29" t="s">
        <v>16616</v>
      </c>
      <c r="D6057" s="30" t="s">
        <v>38</v>
      </c>
      <c r="E6057" s="31" t="s">
        <v>133</v>
      </c>
      <c r="F6057" s="31" t="s">
        <v>16617</v>
      </c>
      <c r="G6057" s="88" t="s">
        <v>1047</v>
      </c>
      <c r="H6057" s="29" t="s">
        <v>471</v>
      </c>
      <c r="I6057" s="32" t="s">
        <v>43</v>
      </c>
      <c r="J6057" s="29" t="s">
        <v>8</v>
      </c>
      <c r="K6057" s="33" t="s">
        <v>59</v>
      </c>
      <c r="L6057" s="33" t="s">
        <v>780</v>
      </c>
      <c r="M6057" s="29" t="s">
        <v>310</v>
      </c>
      <c r="N6057" s="29">
        <v>0</v>
      </c>
      <c r="O6057" s="29" t="s">
        <v>47</v>
      </c>
      <c r="P6057" s="33">
        <v>6</v>
      </c>
      <c r="Q6057" s="33" t="s">
        <v>207</v>
      </c>
      <c r="R6057" s="80" t="s">
        <v>138</v>
      </c>
      <c r="S6057" s="81" t="s">
        <v>139</v>
      </c>
      <c r="T6057" s="81" t="s">
        <v>51</v>
      </c>
      <c r="U6057" s="82" t="s">
        <v>879</v>
      </c>
      <c r="V6057" s="83">
        <v>0.6</v>
      </c>
      <c r="W6057" s="89">
        <v>943.80000000000007</v>
      </c>
      <c r="X6057" s="85">
        <v>1</v>
      </c>
      <c r="Y6057" s="86">
        <v>1.82</v>
      </c>
      <c r="Z6057" s="82">
        <v>4</v>
      </c>
      <c r="AA6057" s="87">
        <v>0.45500000000000002</v>
      </c>
      <c r="AB6057" s="83">
        <v>0</v>
      </c>
      <c r="AC6057" s="89">
        <v>0</v>
      </c>
      <c r="AD6057" s="90">
        <v>43641</v>
      </c>
      <c r="AE6057" s="90">
        <v>43641</v>
      </c>
      <c r="AF6057" s="82">
        <v>0</v>
      </c>
      <c r="AG6057" s="84" t="s">
        <v>53</v>
      </c>
      <c r="AH6057" s="83">
        <v>0</v>
      </c>
      <c r="AI6057" s="89">
        <v>0</v>
      </c>
      <c r="AJ6057" s="89">
        <v>0</v>
      </c>
      <c r="AK6057" s="60" t="str">
        <f>+IF(Tabla1[[#This Row],[REQUEST_TY]]="SR MANTENIMIENTO CORRECTIVO", "EMERGENCIA", "OTROS")</f>
        <v>EMERGENCIA</v>
      </c>
      <c r="AL6057" s="6" t="str">
        <f>+_xlfn.IFS(Tabla1[[#This Row],[Veces obj]]&lt;=1,"0-1",Tabla1[[#This Row],[Veces obj]]&lt;=2,"1-2",Tabla1[[#This Row],[Veces obj]]&lt;=3,"2-3",TRUE,"&gt;3")</f>
        <v>0-1</v>
      </c>
      <c r="AM6057" s="60" t="str">
        <f>+_xlfn.IFS(MONTH(Tabla1[[#This Row],[MES]])&lt;=3,"Q1",MONTH(Tabla1[[#This Row],[MES]])&lt;=6,"Q2",MONTH(Tabla1[[#This Row],[MES]])&lt;=9,"Q3",TRUE,"Q4")</f>
        <v>Q2</v>
      </c>
      <c r="AN6057" s="15" t="str">
        <f>+IFERROR(VLOOKUP(Tabla1[[#This Row],[CUENTA]],CTAS[],2,0),"OTROS")</f>
        <v>OTROS</v>
      </c>
      <c r="AP6057" s="15" t="str">
        <f>+IFERROR(VLOOKUP(Tabla1[[#This Row],[EMPLEADO]],IS[],3,0),"OTROS")</f>
        <v>OTROS</v>
      </c>
      <c r="AQ6057" s="15" t="str">
        <f>+IFERROR(VLOOKUP(Tabla1[[#This Row],[EMPLEADO]],IS[[NÓMINA]:[INGENIERO]],2,0),"OTROS")</f>
        <v>OTROS</v>
      </c>
    </row>
    <row r="6058" spans="1:43" x14ac:dyDescent="0.25">
      <c r="A6058" s="28" t="s">
        <v>14528</v>
      </c>
      <c r="B6058" s="29">
        <v>1</v>
      </c>
      <c r="C6058" s="29" t="s">
        <v>16618</v>
      </c>
      <c r="D6058" s="30" t="s">
        <v>38</v>
      </c>
      <c r="E6058" s="31" t="s">
        <v>373</v>
      </c>
      <c r="F6058" s="31" t="s">
        <v>16619</v>
      </c>
      <c r="G6058" s="88" t="s">
        <v>16620</v>
      </c>
      <c r="H6058" s="29" t="s">
        <v>471</v>
      </c>
      <c r="I6058" s="32" t="s">
        <v>43</v>
      </c>
      <c r="J6058" s="29" t="s">
        <v>8</v>
      </c>
      <c r="K6058" s="33" t="s">
        <v>495</v>
      </c>
      <c r="L6058" s="33" t="s">
        <v>496</v>
      </c>
      <c r="M6058" s="29" t="s">
        <v>46</v>
      </c>
      <c r="N6058" s="29">
        <v>0</v>
      </c>
      <c r="O6058" s="29" t="s">
        <v>47</v>
      </c>
      <c r="P6058" s="33">
        <v>403</v>
      </c>
      <c r="Q6058" s="33" t="s">
        <v>48</v>
      </c>
      <c r="R6058" s="80" t="s">
        <v>153</v>
      </c>
      <c r="S6058" s="81" t="s">
        <v>50</v>
      </c>
      <c r="T6058" s="81" t="s">
        <v>51</v>
      </c>
      <c r="U6058" s="82" t="s">
        <v>52</v>
      </c>
      <c r="V6058" s="83">
        <v>1.05</v>
      </c>
      <c r="W6058" s="89">
        <v>750.75000000000011</v>
      </c>
      <c r="X6058" s="85">
        <v>1</v>
      </c>
      <c r="Y6058" s="86">
        <v>4.82</v>
      </c>
      <c r="Z6058" s="82">
        <v>5</v>
      </c>
      <c r="AA6058" s="87">
        <v>0.96400000000000008</v>
      </c>
      <c r="AB6058" s="83">
        <v>0</v>
      </c>
      <c r="AC6058" s="89">
        <v>0</v>
      </c>
      <c r="AD6058" s="90">
        <v>43640</v>
      </c>
      <c r="AE6058" s="90">
        <v>43641</v>
      </c>
      <c r="AF6058" s="82">
        <v>1</v>
      </c>
      <c r="AG6058" s="84" t="s">
        <v>53</v>
      </c>
      <c r="AH6058" s="83">
        <v>0</v>
      </c>
      <c r="AI6058" s="89">
        <v>0</v>
      </c>
      <c r="AJ6058" s="89">
        <v>0</v>
      </c>
      <c r="AK6058" s="60" t="str">
        <f>+IF(Tabla1[[#This Row],[REQUEST_TY]]="SR MANTENIMIENTO CORRECTIVO", "EMERGENCIA", "OTROS")</f>
        <v>EMERGENCIA</v>
      </c>
      <c r="AL6058" s="6" t="str">
        <f>+_xlfn.IFS(Tabla1[[#This Row],[Veces obj]]&lt;=1,"0-1",Tabla1[[#This Row],[Veces obj]]&lt;=2,"1-2",Tabla1[[#This Row],[Veces obj]]&lt;=3,"2-3",TRUE,"&gt;3")</f>
        <v>0-1</v>
      </c>
      <c r="AM6058" s="60" t="str">
        <f>+_xlfn.IFS(MONTH(Tabla1[[#This Row],[MES]])&lt;=3,"Q1",MONTH(Tabla1[[#This Row],[MES]])&lt;=6,"Q2",MONTH(Tabla1[[#This Row],[MES]])&lt;=9,"Q3",TRUE,"Q4")</f>
        <v>Q2</v>
      </c>
      <c r="AN6058" s="15" t="str">
        <f>+IFERROR(VLOOKUP(Tabla1[[#This Row],[CUENTA]],CTAS[],2,0),"OTROS")</f>
        <v>OTROS</v>
      </c>
      <c r="AP6058" s="15" t="str">
        <f>+IFERROR(VLOOKUP(Tabla1[[#This Row],[EMPLEADO]],IS[],3,0),"OTROS")</f>
        <v>OTROS</v>
      </c>
      <c r="AQ6058" s="15" t="str">
        <f>+IFERROR(VLOOKUP(Tabla1[[#This Row],[EMPLEADO]],IS[[NÓMINA]:[INGENIERO]],2,0),"OTROS")</f>
        <v>OTROS</v>
      </c>
    </row>
    <row r="6059" spans="1:43" x14ac:dyDescent="0.25">
      <c r="A6059" s="28" t="s">
        <v>14528</v>
      </c>
      <c r="B6059" s="29">
        <v>1</v>
      </c>
      <c r="C6059" s="29" t="s">
        <v>16621</v>
      </c>
      <c r="D6059" s="30" t="s">
        <v>38</v>
      </c>
      <c r="E6059" s="31" t="s">
        <v>98</v>
      </c>
      <c r="F6059" s="31" t="s">
        <v>16622</v>
      </c>
      <c r="G6059" s="88" t="s">
        <v>2017</v>
      </c>
      <c r="H6059" s="29" t="s">
        <v>58</v>
      </c>
      <c r="I6059" s="32" t="s">
        <v>43</v>
      </c>
      <c r="J6059" s="29" t="s">
        <v>8</v>
      </c>
      <c r="K6059" s="33" t="s">
        <v>102</v>
      </c>
      <c r="L6059" s="33" t="s">
        <v>1500</v>
      </c>
      <c r="M6059" s="29" t="s">
        <v>1501</v>
      </c>
      <c r="N6059" s="29">
        <v>0</v>
      </c>
      <c r="O6059" s="29" t="s">
        <v>47</v>
      </c>
      <c r="P6059" s="33">
        <v>7</v>
      </c>
      <c r="Q6059" s="33" t="s">
        <v>194</v>
      </c>
      <c r="R6059" s="80" t="s">
        <v>63</v>
      </c>
      <c r="S6059" s="81" t="s">
        <v>64</v>
      </c>
      <c r="T6059" s="81" t="s">
        <v>51</v>
      </c>
      <c r="U6059" s="82" t="s">
        <v>195</v>
      </c>
      <c r="V6059" s="83">
        <v>0.6</v>
      </c>
      <c r="W6059" s="89">
        <v>819</v>
      </c>
      <c r="X6059" s="85">
        <v>1</v>
      </c>
      <c r="Y6059" s="86">
        <v>1.98</v>
      </c>
      <c r="Z6059" s="82">
        <v>5</v>
      </c>
      <c r="AA6059" s="87">
        <v>0.39600000000000002</v>
      </c>
      <c r="AB6059" s="83">
        <v>0</v>
      </c>
      <c r="AC6059" s="89">
        <v>0</v>
      </c>
      <c r="AD6059" s="90">
        <v>43640</v>
      </c>
      <c r="AE6059" s="90">
        <v>43641</v>
      </c>
      <c r="AF6059" s="82">
        <v>1</v>
      </c>
      <c r="AG6059" s="84" t="s">
        <v>53</v>
      </c>
      <c r="AH6059" s="83">
        <v>0</v>
      </c>
      <c r="AI6059" s="89">
        <v>0</v>
      </c>
      <c r="AJ6059" s="89">
        <v>0</v>
      </c>
      <c r="AK6059" s="60" t="str">
        <f>+IF(Tabla1[[#This Row],[REQUEST_TY]]="SR MANTENIMIENTO CORRECTIVO", "EMERGENCIA", "OTROS")</f>
        <v>EMERGENCIA</v>
      </c>
      <c r="AL6059" s="6" t="str">
        <f>+_xlfn.IFS(Tabla1[[#This Row],[Veces obj]]&lt;=1,"0-1",Tabla1[[#This Row],[Veces obj]]&lt;=2,"1-2",Tabla1[[#This Row],[Veces obj]]&lt;=3,"2-3",TRUE,"&gt;3")</f>
        <v>0-1</v>
      </c>
      <c r="AM6059" s="60" t="str">
        <f>+_xlfn.IFS(MONTH(Tabla1[[#This Row],[MES]])&lt;=3,"Q1",MONTH(Tabla1[[#This Row],[MES]])&lt;=6,"Q2",MONTH(Tabla1[[#This Row],[MES]])&lt;=9,"Q3",TRUE,"Q4")</f>
        <v>Q2</v>
      </c>
      <c r="AN6059" s="15" t="str">
        <f>+IFERROR(VLOOKUP(Tabla1[[#This Row],[CUENTA]],CTAS[],2,0),"OTROS")</f>
        <v>OTROS</v>
      </c>
      <c r="AP6059" s="15" t="str">
        <f>+IFERROR(VLOOKUP(Tabla1[[#This Row],[EMPLEADO]],IS[],3,0),"OTROS")</f>
        <v>OTROS</v>
      </c>
      <c r="AQ6059" s="15" t="str">
        <f>+IFERROR(VLOOKUP(Tabla1[[#This Row],[EMPLEADO]],IS[[NÓMINA]:[INGENIERO]],2,0),"OTROS")</f>
        <v>OTROS</v>
      </c>
    </row>
    <row r="6060" spans="1:43" x14ac:dyDescent="0.25">
      <c r="A6060" s="28" t="s">
        <v>14528</v>
      </c>
      <c r="B6060" s="29">
        <v>1</v>
      </c>
      <c r="C6060" s="29" t="s">
        <v>16623</v>
      </c>
      <c r="D6060" s="30" t="s">
        <v>38</v>
      </c>
      <c r="E6060" s="31" t="s">
        <v>332</v>
      </c>
      <c r="F6060" s="31" t="s">
        <v>16624</v>
      </c>
      <c r="G6060" s="88" t="s">
        <v>3240</v>
      </c>
      <c r="H6060" s="29" t="s">
        <v>915</v>
      </c>
      <c r="I6060" s="32" t="s">
        <v>43</v>
      </c>
      <c r="J6060" s="29" t="s">
        <v>8</v>
      </c>
      <c r="K6060" s="33" t="s">
        <v>59</v>
      </c>
      <c r="L6060" s="33" t="s">
        <v>3186</v>
      </c>
      <c r="M6060" s="29" t="s">
        <v>1071</v>
      </c>
      <c r="N6060" s="29">
        <v>0</v>
      </c>
      <c r="O6060" s="29" t="s">
        <v>47</v>
      </c>
      <c r="P6060" s="33">
        <v>83</v>
      </c>
      <c r="Q6060" s="33" t="s">
        <v>48</v>
      </c>
      <c r="R6060" s="80" t="s">
        <v>317</v>
      </c>
      <c r="S6060" s="81" t="s">
        <v>318</v>
      </c>
      <c r="T6060" s="81" t="s">
        <v>51</v>
      </c>
      <c r="U6060" s="82" t="s">
        <v>353</v>
      </c>
      <c r="V6060" s="83">
        <v>1.1499999999999999</v>
      </c>
      <c r="W6060" s="89">
        <v>1808.95</v>
      </c>
      <c r="X6060" s="85">
        <v>1</v>
      </c>
      <c r="Y6060" s="86">
        <v>1.4</v>
      </c>
      <c r="Z6060" s="82">
        <v>4</v>
      </c>
      <c r="AA6060" s="87">
        <v>0.35</v>
      </c>
      <c r="AB6060" s="83">
        <v>0</v>
      </c>
      <c r="AC6060" s="89">
        <v>0</v>
      </c>
      <c r="AD6060" s="90">
        <v>43641</v>
      </c>
      <c r="AE6060" s="90">
        <v>43641</v>
      </c>
      <c r="AF6060" s="82">
        <v>0</v>
      </c>
      <c r="AG6060" s="84" t="s">
        <v>53</v>
      </c>
      <c r="AH6060" s="83">
        <v>0</v>
      </c>
      <c r="AI6060" s="89">
        <v>0</v>
      </c>
      <c r="AJ6060" s="89">
        <v>0</v>
      </c>
      <c r="AK6060" s="60" t="str">
        <f>+IF(Tabla1[[#This Row],[REQUEST_TY]]="SR MANTENIMIENTO CORRECTIVO", "EMERGENCIA", "OTROS")</f>
        <v>EMERGENCIA</v>
      </c>
      <c r="AL6060" s="6" t="str">
        <f>+_xlfn.IFS(Tabla1[[#This Row],[Veces obj]]&lt;=1,"0-1",Tabla1[[#This Row],[Veces obj]]&lt;=2,"1-2",Tabla1[[#This Row],[Veces obj]]&lt;=3,"2-3",TRUE,"&gt;3")</f>
        <v>0-1</v>
      </c>
      <c r="AM6060" s="60" t="str">
        <f>+_xlfn.IFS(MONTH(Tabla1[[#This Row],[MES]])&lt;=3,"Q1",MONTH(Tabla1[[#This Row],[MES]])&lt;=6,"Q2",MONTH(Tabla1[[#This Row],[MES]])&lt;=9,"Q3",TRUE,"Q4")</f>
        <v>Q2</v>
      </c>
      <c r="AN6060" s="15" t="str">
        <f>+IFERROR(VLOOKUP(Tabla1[[#This Row],[CUENTA]],CTAS[],2,0),"OTROS")</f>
        <v>OTROS</v>
      </c>
      <c r="AP6060" s="15" t="str">
        <f>+IFERROR(VLOOKUP(Tabla1[[#This Row],[EMPLEADO]],IS[],3,0),"OTROS")</f>
        <v>OTROS</v>
      </c>
      <c r="AQ6060" s="15" t="str">
        <f>+IFERROR(VLOOKUP(Tabla1[[#This Row],[EMPLEADO]],IS[[NÓMINA]:[INGENIERO]],2,0),"OTROS")</f>
        <v>OTROS</v>
      </c>
    </row>
    <row r="6061" spans="1:43" x14ac:dyDescent="0.25">
      <c r="A6061" s="28" t="s">
        <v>14528</v>
      </c>
      <c r="B6061" s="29">
        <v>1</v>
      </c>
      <c r="C6061" s="29" t="s">
        <v>16625</v>
      </c>
      <c r="D6061" s="30" t="s">
        <v>38</v>
      </c>
      <c r="E6061" s="31" t="s">
        <v>1447</v>
      </c>
      <c r="F6061" s="31" t="s">
        <v>16626</v>
      </c>
      <c r="G6061" s="88" t="s">
        <v>16627</v>
      </c>
      <c r="H6061" s="29" t="s">
        <v>136</v>
      </c>
      <c r="I6061" s="32" t="s">
        <v>43</v>
      </c>
      <c r="J6061" s="29" t="s">
        <v>8</v>
      </c>
      <c r="K6061" s="33" t="s">
        <v>16628</v>
      </c>
      <c r="L6061" s="33" t="s">
        <v>16629</v>
      </c>
      <c r="M6061" s="29" t="s">
        <v>736</v>
      </c>
      <c r="N6061" s="29">
        <v>0</v>
      </c>
      <c r="O6061" s="29" t="s">
        <v>47</v>
      </c>
      <c r="P6061" s="33">
        <v>2762</v>
      </c>
      <c r="Q6061" s="33" t="s">
        <v>48</v>
      </c>
      <c r="R6061" s="80" t="s">
        <v>235</v>
      </c>
      <c r="S6061" s="81" t="s">
        <v>50</v>
      </c>
      <c r="T6061" s="81" t="s">
        <v>51</v>
      </c>
      <c r="U6061" s="82" t="s">
        <v>52</v>
      </c>
      <c r="V6061" s="83">
        <v>1.05</v>
      </c>
      <c r="W6061" s="89">
        <v>750.75000000000011</v>
      </c>
      <c r="X6061" s="85">
        <v>1</v>
      </c>
      <c r="Y6061" s="86">
        <v>1.55</v>
      </c>
      <c r="Z6061" s="82">
        <v>5</v>
      </c>
      <c r="AA6061" s="87">
        <v>0.31</v>
      </c>
      <c r="AB6061" s="83">
        <v>0</v>
      </c>
      <c r="AC6061" s="89">
        <v>0</v>
      </c>
      <c r="AD6061" s="90">
        <v>43641</v>
      </c>
      <c r="AE6061" s="90">
        <v>43641</v>
      </c>
      <c r="AF6061" s="82">
        <v>0</v>
      </c>
      <c r="AG6061" s="84" t="s">
        <v>53</v>
      </c>
      <c r="AH6061" s="83">
        <v>0</v>
      </c>
      <c r="AI6061" s="89">
        <v>0</v>
      </c>
      <c r="AJ6061" s="89">
        <v>0</v>
      </c>
      <c r="AK6061" s="60" t="str">
        <f>+IF(Tabla1[[#This Row],[REQUEST_TY]]="SR MANTENIMIENTO CORRECTIVO", "EMERGENCIA", "OTROS")</f>
        <v>EMERGENCIA</v>
      </c>
      <c r="AL6061" s="6" t="str">
        <f>+_xlfn.IFS(Tabla1[[#This Row],[Veces obj]]&lt;=1,"0-1",Tabla1[[#This Row],[Veces obj]]&lt;=2,"1-2",Tabla1[[#This Row],[Veces obj]]&lt;=3,"2-3",TRUE,"&gt;3")</f>
        <v>0-1</v>
      </c>
      <c r="AM6061" s="60" t="str">
        <f>+_xlfn.IFS(MONTH(Tabla1[[#This Row],[MES]])&lt;=3,"Q1",MONTH(Tabla1[[#This Row],[MES]])&lt;=6,"Q2",MONTH(Tabla1[[#This Row],[MES]])&lt;=9,"Q3",TRUE,"Q4")</f>
        <v>Q2</v>
      </c>
      <c r="AN6061" s="15" t="str">
        <f>+IFERROR(VLOOKUP(Tabla1[[#This Row],[CUENTA]],CTAS[],2,0),"OTROS")</f>
        <v>OTROS</v>
      </c>
      <c r="AP6061" s="15" t="str">
        <f>+IFERROR(VLOOKUP(Tabla1[[#This Row],[EMPLEADO]],IS[],3,0),"OTROS")</f>
        <v>OTROS</v>
      </c>
      <c r="AQ6061" s="15" t="str">
        <f>+IFERROR(VLOOKUP(Tabla1[[#This Row],[EMPLEADO]],IS[[NÓMINA]:[INGENIERO]],2,0),"OTROS")</f>
        <v>OTROS</v>
      </c>
    </row>
    <row r="6062" spans="1:43" x14ac:dyDescent="0.25">
      <c r="A6062" s="28" t="s">
        <v>14528</v>
      </c>
      <c r="B6062" s="29">
        <v>1</v>
      </c>
      <c r="C6062" s="29" t="s">
        <v>16630</v>
      </c>
      <c r="D6062" s="30" t="s">
        <v>38</v>
      </c>
      <c r="E6062" s="31" t="s">
        <v>39</v>
      </c>
      <c r="F6062" s="31" t="s">
        <v>16631</v>
      </c>
      <c r="G6062" s="88" t="s">
        <v>16632</v>
      </c>
      <c r="H6062" s="29" t="s">
        <v>740</v>
      </c>
      <c r="I6062" s="32" t="s">
        <v>43</v>
      </c>
      <c r="J6062" s="29" t="s">
        <v>8</v>
      </c>
      <c r="K6062" s="33" t="s">
        <v>117</v>
      </c>
      <c r="L6062" s="33" t="s">
        <v>16633</v>
      </c>
      <c r="M6062" s="29" t="s">
        <v>1238</v>
      </c>
      <c r="N6062" s="29">
        <v>0</v>
      </c>
      <c r="O6062" s="29" t="s">
        <v>47</v>
      </c>
      <c r="P6062" s="33">
        <v>605</v>
      </c>
      <c r="Q6062" s="33" t="s">
        <v>48</v>
      </c>
      <c r="R6062" s="80" t="s">
        <v>49</v>
      </c>
      <c r="S6062" s="81" t="s">
        <v>50</v>
      </c>
      <c r="T6062" s="81" t="s">
        <v>51</v>
      </c>
      <c r="U6062" s="82" t="s">
        <v>52</v>
      </c>
      <c r="V6062" s="83">
        <v>1.05</v>
      </c>
      <c r="W6062" s="89">
        <v>750.75000000000011</v>
      </c>
      <c r="X6062" s="85">
        <v>1</v>
      </c>
      <c r="Y6062" s="86">
        <v>3.41</v>
      </c>
      <c r="Z6062" s="82">
        <v>5</v>
      </c>
      <c r="AA6062" s="87">
        <v>0.68200000000000005</v>
      </c>
      <c r="AB6062" s="83">
        <v>0</v>
      </c>
      <c r="AC6062" s="89">
        <v>0</v>
      </c>
      <c r="AD6062" s="90">
        <v>43641</v>
      </c>
      <c r="AE6062" s="90">
        <v>43641</v>
      </c>
      <c r="AF6062" s="82">
        <v>0</v>
      </c>
      <c r="AG6062" s="84" t="s">
        <v>53</v>
      </c>
      <c r="AH6062" s="83">
        <v>0</v>
      </c>
      <c r="AI6062" s="89">
        <v>0</v>
      </c>
      <c r="AJ6062" s="89">
        <v>0</v>
      </c>
      <c r="AK6062" s="60" t="str">
        <f>+IF(Tabla1[[#This Row],[REQUEST_TY]]="SR MANTENIMIENTO CORRECTIVO", "EMERGENCIA", "OTROS")</f>
        <v>EMERGENCIA</v>
      </c>
      <c r="AL6062" s="6" t="str">
        <f>+_xlfn.IFS(Tabla1[[#This Row],[Veces obj]]&lt;=1,"0-1",Tabla1[[#This Row],[Veces obj]]&lt;=2,"1-2",Tabla1[[#This Row],[Veces obj]]&lt;=3,"2-3",TRUE,"&gt;3")</f>
        <v>0-1</v>
      </c>
      <c r="AM6062" s="60" t="str">
        <f>+_xlfn.IFS(MONTH(Tabla1[[#This Row],[MES]])&lt;=3,"Q1",MONTH(Tabla1[[#This Row],[MES]])&lt;=6,"Q2",MONTH(Tabla1[[#This Row],[MES]])&lt;=9,"Q3",TRUE,"Q4")</f>
        <v>Q2</v>
      </c>
      <c r="AN6062" s="15" t="str">
        <f>+IFERROR(VLOOKUP(Tabla1[[#This Row],[CUENTA]],CTAS[],2,0),"OTROS")</f>
        <v>OTROS</v>
      </c>
      <c r="AP6062" s="15" t="str">
        <f>+IFERROR(VLOOKUP(Tabla1[[#This Row],[EMPLEADO]],IS[],3,0),"OTROS")</f>
        <v>OTROS</v>
      </c>
      <c r="AQ6062" s="15" t="str">
        <f>+IFERROR(VLOOKUP(Tabla1[[#This Row],[EMPLEADO]],IS[[NÓMINA]:[INGENIERO]],2,0),"OTROS")</f>
        <v>OTROS</v>
      </c>
    </row>
    <row r="6063" spans="1:43" x14ac:dyDescent="0.25">
      <c r="A6063" s="28" t="s">
        <v>14528</v>
      </c>
      <c r="B6063" s="29">
        <v>1</v>
      </c>
      <c r="C6063" s="29" t="s">
        <v>16634</v>
      </c>
      <c r="D6063" s="30" t="s">
        <v>3346</v>
      </c>
      <c r="E6063" s="31" t="s">
        <v>39</v>
      </c>
      <c r="F6063" s="31" t="s">
        <v>16635</v>
      </c>
      <c r="G6063" s="88" t="s">
        <v>16636</v>
      </c>
      <c r="H6063" s="29" t="s">
        <v>204</v>
      </c>
      <c r="I6063" s="32" t="s">
        <v>43</v>
      </c>
      <c r="J6063" s="29" t="s">
        <v>8</v>
      </c>
      <c r="K6063" s="33" t="s">
        <v>3698</v>
      </c>
      <c r="L6063" s="33" t="s">
        <v>16637</v>
      </c>
      <c r="M6063" s="29" t="s">
        <v>761</v>
      </c>
      <c r="N6063" s="29">
        <v>1</v>
      </c>
      <c r="O6063" s="29" t="s">
        <v>47</v>
      </c>
      <c r="P6063" s="33" t="s">
        <v>822</v>
      </c>
      <c r="Q6063" s="33" t="s">
        <v>48</v>
      </c>
      <c r="R6063" s="80" t="s">
        <v>49</v>
      </c>
      <c r="S6063" s="81" t="s">
        <v>50</v>
      </c>
      <c r="T6063" s="81" t="s">
        <v>51</v>
      </c>
      <c r="U6063" s="82" t="s">
        <v>52</v>
      </c>
      <c r="V6063" s="83">
        <v>1</v>
      </c>
      <c r="W6063" s="89">
        <v>0</v>
      </c>
      <c r="X6063" s="85">
        <v>0</v>
      </c>
      <c r="Y6063" s="86">
        <v>5</v>
      </c>
      <c r="Z6063" s="82">
        <v>5</v>
      </c>
      <c r="AA6063" s="87">
        <v>1</v>
      </c>
      <c r="AB6063" s="83">
        <v>0</v>
      </c>
      <c r="AC6063" s="89">
        <v>0</v>
      </c>
      <c r="AD6063" s="90">
        <v>43640</v>
      </c>
      <c r="AE6063" s="90">
        <v>43641</v>
      </c>
      <c r="AF6063" s="82">
        <v>1</v>
      </c>
      <c r="AG6063" s="84" t="s">
        <v>53</v>
      </c>
      <c r="AH6063" s="83">
        <v>0</v>
      </c>
      <c r="AI6063" s="89">
        <v>0</v>
      </c>
      <c r="AJ6063" s="89">
        <v>0</v>
      </c>
      <c r="AK6063" s="60" t="str">
        <f>+IF(Tabla1[[#This Row],[REQUEST_TY]]="SR MANTENIMIENTO CORRECTIVO", "EMERGENCIA", "OTROS")</f>
        <v>OTROS</v>
      </c>
      <c r="AL6063" s="6" t="str">
        <f>+_xlfn.IFS(Tabla1[[#This Row],[Veces obj]]&lt;=1,"0-1",Tabla1[[#This Row],[Veces obj]]&lt;=2,"1-2",Tabla1[[#This Row],[Veces obj]]&lt;=3,"2-3",TRUE,"&gt;3")</f>
        <v>0-1</v>
      </c>
      <c r="AM6063" s="60" t="str">
        <f>+_xlfn.IFS(MONTH(Tabla1[[#This Row],[MES]])&lt;=3,"Q1",MONTH(Tabla1[[#This Row],[MES]])&lt;=6,"Q2",MONTH(Tabla1[[#This Row],[MES]])&lt;=9,"Q3",TRUE,"Q4")</f>
        <v>Q2</v>
      </c>
      <c r="AN6063" s="15" t="str">
        <f>+IFERROR(VLOOKUP(Tabla1[[#This Row],[CUENTA]],CTAS[],2,0),"OTROS")</f>
        <v>OTROS</v>
      </c>
      <c r="AP6063" s="15" t="str">
        <f>+IFERROR(VLOOKUP(Tabla1[[#This Row],[EMPLEADO]],IS[],3,0),"OTROS")</f>
        <v>OTROS</v>
      </c>
      <c r="AQ6063" s="15" t="str">
        <f>+IFERROR(VLOOKUP(Tabla1[[#This Row],[EMPLEADO]],IS[[NÓMINA]:[INGENIERO]],2,0),"OTROS")</f>
        <v>OTROS</v>
      </c>
    </row>
    <row r="6064" spans="1:43" x14ac:dyDescent="0.25">
      <c r="A6064" s="28" t="s">
        <v>14528</v>
      </c>
      <c r="B6064" s="29">
        <v>1</v>
      </c>
      <c r="C6064" s="29" t="s">
        <v>16638</v>
      </c>
      <c r="D6064" s="30" t="s">
        <v>38</v>
      </c>
      <c r="E6064" s="31" t="s">
        <v>76</v>
      </c>
      <c r="F6064" s="31" t="s">
        <v>16639</v>
      </c>
      <c r="G6064" s="88" t="s">
        <v>4392</v>
      </c>
      <c r="H6064" s="29" t="s">
        <v>8581</v>
      </c>
      <c r="I6064" s="32" t="s">
        <v>43</v>
      </c>
      <c r="J6064" s="29" t="s">
        <v>8</v>
      </c>
      <c r="K6064" s="33" t="s">
        <v>102</v>
      </c>
      <c r="L6064" s="33" t="s">
        <v>3751</v>
      </c>
      <c r="M6064" s="29" t="s">
        <v>473</v>
      </c>
      <c r="N6064" s="29">
        <v>0</v>
      </c>
      <c r="O6064" s="29" t="s">
        <v>47</v>
      </c>
      <c r="P6064" s="33">
        <v>56</v>
      </c>
      <c r="Q6064" s="33" t="s">
        <v>82</v>
      </c>
      <c r="R6064" s="80" t="s">
        <v>63</v>
      </c>
      <c r="S6064" s="81" t="s">
        <v>64</v>
      </c>
      <c r="T6064" s="81" t="s">
        <v>51</v>
      </c>
      <c r="U6064" s="82" t="s">
        <v>83</v>
      </c>
      <c r="V6064" s="83">
        <v>1.05</v>
      </c>
      <c r="W6064" s="89">
        <v>1433.25</v>
      </c>
      <c r="X6064" s="85">
        <v>1</v>
      </c>
      <c r="Y6064" s="86">
        <v>1.89</v>
      </c>
      <c r="Z6064" s="82">
        <v>5</v>
      </c>
      <c r="AA6064" s="87">
        <v>0.378</v>
      </c>
      <c r="AB6064" s="83">
        <v>0</v>
      </c>
      <c r="AC6064" s="89">
        <v>0</v>
      </c>
      <c r="AD6064" s="90">
        <v>43640</v>
      </c>
      <c r="AE6064" s="90">
        <v>43641</v>
      </c>
      <c r="AF6064" s="82">
        <v>1</v>
      </c>
      <c r="AG6064" s="84" t="s">
        <v>53</v>
      </c>
      <c r="AH6064" s="83">
        <v>0</v>
      </c>
      <c r="AI6064" s="89">
        <v>0</v>
      </c>
      <c r="AJ6064" s="89">
        <v>0</v>
      </c>
      <c r="AK6064" s="60" t="str">
        <f>+IF(Tabla1[[#This Row],[REQUEST_TY]]="SR MANTENIMIENTO CORRECTIVO", "EMERGENCIA", "OTROS")</f>
        <v>EMERGENCIA</v>
      </c>
      <c r="AL6064" s="6" t="str">
        <f>+_xlfn.IFS(Tabla1[[#This Row],[Veces obj]]&lt;=1,"0-1",Tabla1[[#This Row],[Veces obj]]&lt;=2,"1-2",Tabla1[[#This Row],[Veces obj]]&lt;=3,"2-3",TRUE,"&gt;3")</f>
        <v>0-1</v>
      </c>
      <c r="AM6064" s="60" t="str">
        <f>+_xlfn.IFS(MONTH(Tabla1[[#This Row],[MES]])&lt;=3,"Q1",MONTH(Tabla1[[#This Row],[MES]])&lt;=6,"Q2",MONTH(Tabla1[[#This Row],[MES]])&lt;=9,"Q3",TRUE,"Q4")</f>
        <v>Q2</v>
      </c>
      <c r="AN6064" s="15" t="str">
        <f>+IFERROR(VLOOKUP(Tabla1[[#This Row],[CUENTA]],CTAS[],2,0),"OTROS")</f>
        <v>OTROS</v>
      </c>
      <c r="AP6064" s="15" t="str">
        <f>+IFERROR(VLOOKUP(Tabla1[[#This Row],[EMPLEADO]],IS[],3,0),"OTROS")</f>
        <v>OTROS</v>
      </c>
      <c r="AQ6064" s="15" t="str">
        <f>+IFERROR(VLOOKUP(Tabla1[[#This Row],[EMPLEADO]],IS[[NÓMINA]:[INGENIERO]],2,0),"OTROS")</f>
        <v>OTROS</v>
      </c>
    </row>
    <row r="6065" spans="1:43" x14ac:dyDescent="0.25">
      <c r="A6065" s="28" t="s">
        <v>14528</v>
      </c>
      <c r="B6065" s="29">
        <v>1</v>
      </c>
      <c r="C6065" s="29" t="s">
        <v>16640</v>
      </c>
      <c r="D6065" s="30" t="s">
        <v>38</v>
      </c>
      <c r="E6065" s="31" t="s">
        <v>76</v>
      </c>
      <c r="F6065" s="31" t="s">
        <v>16641</v>
      </c>
      <c r="G6065" s="88" t="s">
        <v>499</v>
      </c>
      <c r="H6065" s="29" t="s">
        <v>10274</v>
      </c>
      <c r="I6065" s="32" t="s">
        <v>43</v>
      </c>
      <c r="J6065" s="29" t="s">
        <v>8</v>
      </c>
      <c r="K6065" s="33" t="s">
        <v>102</v>
      </c>
      <c r="L6065" s="33" t="s">
        <v>500</v>
      </c>
      <c r="M6065" s="29" t="s">
        <v>310</v>
      </c>
      <c r="N6065" s="29">
        <v>0</v>
      </c>
      <c r="O6065" s="29" t="s">
        <v>47</v>
      </c>
      <c r="P6065" s="33">
        <v>3</v>
      </c>
      <c r="Q6065" s="33" t="s">
        <v>388</v>
      </c>
      <c r="R6065" s="80" t="s">
        <v>63</v>
      </c>
      <c r="S6065" s="81" t="s">
        <v>64</v>
      </c>
      <c r="T6065" s="81" t="s">
        <v>51</v>
      </c>
      <c r="U6065" s="82" t="s">
        <v>389</v>
      </c>
      <c r="V6065" s="83">
        <v>0</v>
      </c>
      <c r="W6065" s="89">
        <v>0</v>
      </c>
      <c r="X6065" s="85">
        <v>1</v>
      </c>
      <c r="Y6065" s="86">
        <v>2.0299999999999998</v>
      </c>
      <c r="Z6065" s="82">
        <v>5</v>
      </c>
      <c r="AA6065" s="87">
        <v>0.40599999999999997</v>
      </c>
      <c r="AB6065" s="83">
        <v>0</v>
      </c>
      <c r="AC6065" s="89">
        <v>0</v>
      </c>
      <c r="AD6065" s="90">
        <v>43641</v>
      </c>
      <c r="AE6065" s="90">
        <v>43641</v>
      </c>
      <c r="AF6065" s="82">
        <v>0</v>
      </c>
      <c r="AG6065" s="84" t="s">
        <v>53</v>
      </c>
      <c r="AH6065" s="83">
        <v>0</v>
      </c>
      <c r="AI6065" s="89">
        <v>0</v>
      </c>
      <c r="AJ6065" s="89">
        <v>0</v>
      </c>
      <c r="AK6065" s="60" t="str">
        <f>+IF(Tabla1[[#This Row],[REQUEST_TY]]="SR MANTENIMIENTO CORRECTIVO", "EMERGENCIA", "OTROS")</f>
        <v>EMERGENCIA</v>
      </c>
      <c r="AL6065" s="6" t="str">
        <f>+_xlfn.IFS(Tabla1[[#This Row],[Veces obj]]&lt;=1,"0-1",Tabla1[[#This Row],[Veces obj]]&lt;=2,"1-2",Tabla1[[#This Row],[Veces obj]]&lt;=3,"2-3",TRUE,"&gt;3")</f>
        <v>0-1</v>
      </c>
      <c r="AM6065" s="60" t="str">
        <f>+_xlfn.IFS(MONTH(Tabla1[[#This Row],[MES]])&lt;=3,"Q1",MONTH(Tabla1[[#This Row],[MES]])&lt;=6,"Q2",MONTH(Tabla1[[#This Row],[MES]])&lt;=9,"Q3",TRUE,"Q4")</f>
        <v>Q2</v>
      </c>
      <c r="AN6065" s="15" t="str">
        <f>+IFERROR(VLOOKUP(Tabla1[[#This Row],[CUENTA]],CTAS[],2,0),"OTROS")</f>
        <v>OTROS</v>
      </c>
      <c r="AP6065" s="15" t="str">
        <f>+IFERROR(VLOOKUP(Tabla1[[#This Row],[EMPLEADO]],IS[],3,0),"OTROS")</f>
        <v>OTROS</v>
      </c>
      <c r="AQ6065" s="15" t="str">
        <f>+IFERROR(VLOOKUP(Tabla1[[#This Row],[EMPLEADO]],IS[[NÓMINA]:[INGENIERO]],2,0),"OTROS")</f>
        <v>OTROS</v>
      </c>
    </row>
    <row r="6066" spans="1:43" x14ac:dyDescent="0.25">
      <c r="A6066" s="28" t="s">
        <v>14528</v>
      </c>
      <c r="B6066" s="29">
        <v>1</v>
      </c>
      <c r="C6066" s="29" t="s">
        <v>16642</v>
      </c>
      <c r="D6066" s="30" t="s">
        <v>3346</v>
      </c>
      <c r="E6066" s="31" t="s">
        <v>39</v>
      </c>
      <c r="F6066" s="31" t="s">
        <v>16643</v>
      </c>
      <c r="G6066" s="88" t="s">
        <v>3697</v>
      </c>
      <c r="H6066" s="29" t="s">
        <v>8581</v>
      </c>
      <c r="I6066" s="32" t="s">
        <v>43</v>
      </c>
      <c r="J6066" s="29" t="s">
        <v>8</v>
      </c>
      <c r="K6066" s="33" t="s">
        <v>3698</v>
      </c>
      <c r="L6066" s="33" t="s">
        <v>3699</v>
      </c>
      <c r="M6066" s="29" t="s">
        <v>256</v>
      </c>
      <c r="N6066" s="29">
        <v>1</v>
      </c>
      <c r="O6066" s="29" t="s">
        <v>47</v>
      </c>
      <c r="P6066" s="33" t="s">
        <v>822</v>
      </c>
      <c r="Q6066" s="33" t="s">
        <v>48</v>
      </c>
      <c r="R6066" s="80" t="s">
        <v>49</v>
      </c>
      <c r="S6066" s="81" t="s">
        <v>50</v>
      </c>
      <c r="T6066" s="81" t="s">
        <v>51</v>
      </c>
      <c r="U6066" s="82" t="s">
        <v>52</v>
      </c>
      <c r="V6066" s="83">
        <v>1</v>
      </c>
      <c r="W6066" s="89">
        <v>0</v>
      </c>
      <c r="X6066" s="85">
        <v>0</v>
      </c>
      <c r="Y6066" s="86">
        <v>5</v>
      </c>
      <c r="Z6066" s="82">
        <v>5</v>
      </c>
      <c r="AA6066" s="87">
        <v>1</v>
      </c>
      <c r="AB6066" s="83">
        <v>0</v>
      </c>
      <c r="AC6066" s="89">
        <v>0</v>
      </c>
      <c r="AD6066" s="90">
        <v>43641</v>
      </c>
      <c r="AE6066" s="90">
        <v>43641</v>
      </c>
      <c r="AF6066" s="82">
        <v>0</v>
      </c>
      <c r="AG6066" s="84" t="s">
        <v>53</v>
      </c>
      <c r="AH6066" s="83">
        <v>0</v>
      </c>
      <c r="AI6066" s="89">
        <v>0</v>
      </c>
      <c r="AJ6066" s="89">
        <v>0</v>
      </c>
      <c r="AK6066" s="60" t="str">
        <f>+IF(Tabla1[[#This Row],[REQUEST_TY]]="SR MANTENIMIENTO CORRECTIVO", "EMERGENCIA", "OTROS")</f>
        <v>OTROS</v>
      </c>
      <c r="AL6066" s="6" t="str">
        <f>+_xlfn.IFS(Tabla1[[#This Row],[Veces obj]]&lt;=1,"0-1",Tabla1[[#This Row],[Veces obj]]&lt;=2,"1-2",Tabla1[[#This Row],[Veces obj]]&lt;=3,"2-3",TRUE,"&gt;3")</f>
        <v>0-1</v>
      </c>
      <c r="AM6066" s="60" t="str">
        <f>+_xlfn.IFS(MONTH(Tabla1[[#This Row],[MES]])&lt;=3,"Q1",MONTH(Tabla1[[#This Row],[MES]])&lt;=6,"Q2",MONTH(Tabla1[[#This Row],[MES]])&lt;=9,"Q3",TRUE,"Q4")</f>
        <v>Q2</v>
      </c>
      <c r="AN6066" s="15" t="str">
        <f>+IFERROR(VLOOKUP(Tabla1[[#This Row],[CUENTA]],CTAS[],2,0),"OTROS")</f>
        <v>OTROS</v>
      </c>
      <c r="AP6066" s="15" t="str">
        <f>+IFERROR(VLOOKUP(Tabla1[[#This Row],[EMPLEADO]],IS[],3,0),"OTROS")</f>
        <v>OTROS</v>
      </c>
      <c r="AQ6066" s="15" t="str">
        <f>+IFERROR(VLOOKUP(Tabla1[[#This Row],[EMPLEADO]],IS[[NÓMINA]:[INGENIERO]],2,0),"OTROS")</f>
        <v>OTROS</v>
      </c>
    </row>
    <row r="6067" spans="1:43" x14ac:dyDescent="0.25">
      <c r="A6067" s="28" t="s">
        <v>14528</v>
      </c>
      <c r="B6067" s="29">
        <v>1</v>
      </c>
      <c r="C6067" s="29" t="s">
        <v>16644</v>
      </c>
      <c r="D6067" s="30" t="s">
        <v>38</v>
      </c>
      <c r="E6067" s="31" t="s">
        <v>332</v>
      </c>
      <c r="F6067" s="31" t="s">
        <v>16645</v>
      </c>
      <c r="G6067" s="88" t="s">
        <v>2402</v>
      </c>
      <c r="H6067" s="29" t="s">
        <v>646</v>
      </c>
      <c r="I6067" s="32" t="s">
        <v>43</v>
      </c>
      <c r="J6067" s="29" t="s">
        <v>8</v>
      </c>
      <c r="K6067" s="33" t="s">
        <v>59</v>
      </c>
      <c r="L6067" s="33" t="s">
        <v>863</v>
      </c>
      <c r="M6067" s="29" t="s">
        <v>358</v>
      </c>
      <c r="N6067" s="29">
        <v>0</v>
      </c>
      <c r="O6067" s="29" t="s">
        <v>47</v>
      </c>
      <c r="P6067" s="33">
        <v>29</v>
      </c>
      <c r="Q6067" s="33" t="s">
        <v>62</v>
      </c>
      <c r="R6067" s="80" t="s">
        <v>317</v>
      </c>
      <c r="S6067" s="81" t="s">
        <v>318</v>
      </c>
      <c r="T6067" s="81" t="s">
        <v>51</v>
      </c>
      <c r="U6067" s="82" t="s">
        <v>262</v>
      </c>
      <c r="V6067" s="83">
        <v>1.05</v>
      </c>
      <c r="W6067" s="89">
        <v>1651.6500000000003</v>
      </c>
      <c r="X6067" s="85">
        <v>1</v>
      </c>
      <c r="Y6067" s="86">
        <v>1.32</v>
      </c>
      <c r="Z6067" s="82">
        <v>4</v>
      </c>
      <c r="AA6067" s="87">
        <v>0.33</v>
      </c>
      <c r="AB6067" s="83">
        <v>0</v>
      </c>
      <c r="AC6067" s="89">
        <v>0</v>
      </c>
      <c r="AD6067" s="90">
        <v>43641</v>
      </c>
      <c r="AE6067" s="90">
        <v>43641</v>
      </c>
      <c r="AF6067" s="82">
        <v>0</v>
      </c>
      <c r="AG6067" s="84" t="s">
        <v>53</v>
      </c>
      <c r="AH6067" s="83">
        <v>0</v>
      </c>
      <c r="AI6067" s="89">
        <v>0</v>
      </c>
      <c r="AJ6067" s="89">
        <v>0</v>
      </c>
      <c r="AK6067" s="60" t="str">
        <f>+IF(Tabla1[[#This Row],[REQUEST_TY]]="SR MANTENIMIENTO CORRECTIVO", "EMERGENCIA", "OTROS")</f>
        <v>EMERGENCIA</v>
      </c>
      <c r="AL6067" s="6" t="str">
        <f>+_xlfn.IFS(Tabla1[[#This Row],[Veces obj]]&lt;=1,"0-1",Tabla1[[#This Row],[Veces obj]]&lt;=2,"1-2",Tabla1[[#This Row],[Veces obj]]&lt;=3,"2-3",TRUE,"&gt;3")</f>
        <v>0-1</v>
      </c>
      <c r="AM6067" s="60" t="str">
        <f>+_xlfn.IFS(MONTH(Tabla1[[#This Row],[MES]])&lt;=3,"Q1",MONTH(Tabla1[[#This Row],[MES]])&lt;=6,"Q2",MONTH(Tabla1[[#This Row],[MES]])&lt;=9,"Q3",TRUE,"Q4")</f>
        <v>Q2</v>
      </c>
      <c r="AN6067" s="15" t="str">
        <f>+IFERROR(VLOOKUP(Tabla1[[#This Row],[CUENTA]],CTAS[],2,0),"OTROS")</f>
        <v>OTROS</v>
      </c>
      <c r="AP6067" s="15" t="str">
        <f>+IFERROR(VLOOKUP(Tabla1[[#This Row],[EMPLEADO]],IS[],3,0),"OTROS")</f>
        <v>OTROS</v>
      </c>
      <c r="AQ6067" s="15" t="str">
        <f>+IFERROR(VLOOKUP(Tabla1[[#This Row],[EMPLEADO]],IS[[NÓMINA]:[INGENIERO]],2,0),"OTROS")</f>
        <v>OTROS</v>
      </c>
    </row>
    <row r="6068" spans="1:43" x14ac:dyDescent="0.25">
      <c r="A6068" s="28" t="s">
        <v>14528</v>
      </c>
      <c r="B6068" s="29">
        <v>1</v>
      </c>
      <c r="C6068" s="29" t="s">
        <v>16646</v>
      </c>
      <c r="D6068" s="30" t="s">
        <v>38</v>
      </c>
      <c r="E6068" s="31" t="s">
        <v>258</v>
      </c>
      <c r="F6068" s="31" t="s">
        <v>16647</v>
      </c>
      <c r="G6068" s="88" t="s">
        <v>1820</v>
      </c>
      <c r="H6068" s="29" t="s">
        <v>213</v>
      </c>
      <c r="I6068" s="32" t="s">
        <v>43</v>
      </c>
      <c r="J6068" s="29" t="s">
        <v>8</v>
      </c>
      <c r="K6068" s="33" t="s">
        <v>102</v>
      </c>
      <c r="L6068" s="33" t="s">
        <v>1142</v>
      </c>
      <c r="M6068" s="29" t="s">
        <v>640</v>
      </c>
      <c r="N6068" s="29">
        <v>0</v>
      </c>
      <c r="O6068" s="29" t="s">
        <v>47</v>
      </c>
      <c r="P6068" s="33">
        <v>27</v>
      </c>
      <c r="Q6068" s="33" t="s">
        <v>62</v>
      </c>
      <c r="R6068" s="80" t="s">
        <v>138</v>
      </c>
      <c r="S6068" s="81" t="s">
        <v>139</v>
      </c>
      <c r="T6068" s="81" t="s">
        <v>51</v>
      </c>
      <c r="U6068" s="82" t="s">
        <v>262</v>
      </c>
      <c r="V6068" s="83">
        <v>1.05</v>
      </c>
      <c r="W6068" s="89">
        <v>1651.6500000000003</v>
      </c>
      <c r="X6068" s="85">
        <v>1</v>
      </c>
      <c r="Y6068" s="86">
        <v>4.42</v>
      </c>
      <c r="Z6068" s="82">
        <v>4</v>
      </c>
      <c r="AA6068" s="87">
        <v>1.105</v>
      </c>
      <c r="AB6068" s="83">
        <v>2.6249999999999996E-2</v>
      </c>
      <c r="AC6068" s="89">
        <v>-41.291249999999998</v>
      </c>
      <c r="AD6068" s="90">
        <v>43641</v>
      </c>
      <c r="AE6068" s="90">
        <v>43641</v>
      </c>
      <c r="AF6068" s="82">
        <v>0</v>
      </c>
      <c r="AG6068" s="84" t="s">
        <v>53</v>
      </c>
      <c r="AH6068" s="83">
        <v>0</v>
      </c>
      <c r="AI6068" s="89">
        <v>0</v>
      </c>
      <c r="AJ6068" s="89">
        <v>0</v>
      </c>
      <c r="AK6068" s="60" t="str">
        <f>+IF(Tabla1[[#This Row],[REQUEST_TY]]="SR MANTENIMIENTO CORRECTIVO", "EMERGENCIA", "OTROS")</f>
        <v>EMERGENCIA</v>
      </c>
      <c r="AL6068" s="6" t="str">
        <f>+_xlfn.IFS(Tabla1[[#This Row],[Veces obj]]&lt;=1,"0-1",Tabla1[[#This Row],[Veces obj]]&lt;=2,"1-2",Tabla1[[#This Row],[Veces obj]]&lt;=3,"2-3",TRUE,"&gt;3")</f>
        <v>1-2</v>
      </c>
      <c r="AM6068" s="60" t="str">
        <f>+_xlfn.IFS(MONTH(Tabla1[[#This Row],[MES]])&lt;=3,"Q1",MONTH(Tabla1[[#This Row],[MES]])&lt;=6,"Q2",MONTH(Tabla1[[#This Row],[MES]])&lt;=9,"Q3",TRUE,"Q4")</f>
        <v>Q2</v>
      </c>
      <c r="AN6068" s="15" t="str">
        <f>+IFERROR(VLOOKUP(Tabla1[[#This Row],[CUENTA]],CTAS[],2,0),"OTROS")</f>
        <v>OTROS</v>
      </c>
      <c r="AP6068" s="15" t="str">
        <f>+IFERROR(VLOOKUP(Tabla1[[#This Row],[EMPLEADO]],IS[],3,0),"OTROS")</f>
        <v>OTROS</v>
      </c>
      <c r="AQ6068" s="15" t="str">
        <f>+IFERROR(VLOOKUP(Tabla1[[#This Row],[EMPLEADO]],IS[[NÓMINA]:[INGENIERO]],2,0),"OTROS")</f>
        <v>OTROS</v>
      </c>
    </row>
    <row r="6069" spans="1:43" x14ac:dyDescent="0.25">
      <c r="A6069" s="28" t="s">
        <v>14528</v>
      </c>
      <c r="B6069" s="29">
        <v>1</v>
      </c>
      <c r="C6069" s="29" t="s">
        <v>16648</v>
      </c>
      <c r="D6069" s="30" t="s">
        <v>38</v>
      </c>
      <c r="E6069" s="31" t="s">
        <v>133</v>
      </c>
      <c r="F6069" s="31" t="s">
        <v>16649</v>
      </c>
      <c r="G6069" s="88" t="s">
        <v>16650</v>
      </c>
      <c r="H6069" s="29" t="s">
        <v>79</v>
      </c>
      <c r="I6069" s="32" t="s">
        <v>43</v>
      </c>
      <c r="J6069" s="29" t="s">
        <v>8</v>
      </c>
      <c r="K6069" s="33" t="s">
        <v>59</v>
      </c>
      <c r="L6069" s="33" t="s">
        <v>4609</v>
      </c>
      <c r="M6069" s="29" t="s">
        <v>81</v>
      </c>
      <c r="N6069" s="29">
        <v>0</v>
      </c>
      <c r="O6069" s="29" t="s">
        <v>47</v>
      </c>
      <c r="P6069" s="33">
        <v>220</v>
      </c>
      <c r="Q6069" s="33" t="s">
        <v>48</v>
      </c>
      <c r="R6069" s="80" t="s">
        <v>138</v>
      </c>
      <c r="S6069" s="81" t="s">
        <v>139</v>
      </c>
      <c r="T6069" s="81" t="s">
        <v>51</v>
      </c>
      <c r="U6069" s="82" t="s">
        <v>353</v>
      </c>
      <c r="V6069" s="83">
        <v>1.1499999999999999</v>
      </c>
      <c r="W6069" s="89">
        <v>1808.95</v>
      </c>
      <c r="X6069" s="85">
        <v>1</v>
      </c>
      <c r="Y6069" s="86">
        <v>2.4300000000000002</v>
      </c>
      <c r="Z6069" s="82">
        <v>4</v>
      </c>
      <c r="AA6069" s="87">
        <v>0.60750000000000004</v>
      </c>
      <c r="AB6069" s="83">
        <v>0</v>
      </c>
      <c r="AC6069" s="89">
        <v>0</v>
      </c>
      <c r="AD6069" s="90">
        <v>43640</v>
      </c>
      <c r="AE6069" s="90">
        <v>43641</v>
      </c>
      <c r="AF6069" s="82">
        <v>1</v>
      </c>
      <c r="AG6069" s="84" t="s">
        <v>53</v>
      </c>
      <c r="AH6069" s="83">
        <v>0</v>
      </c>
      <c r="AI6069" s="89">
        <v>0</v>
      </c>
      <c r="AJ6069" s="89">
        <v>0</v>
      </c>
      <c r="AK6069" s="60" t="str">
        <f>+IF(Tabla1[[#This Row],[REQUEST_TY]]="SR MANTENIMIENTO CORRECTIVO", "EMERGENCIA", "OTROS")</f>
        <v>EMERGENCIA</v>
      </c>
      <c r="AL6069" s="6" t="str">
        <f>+_xlfn.IFS(Tabla1[[#This Row],[Veces obj]]&lt;=1,"0-1",Tabla1[[#This Row],[Veces obj]]&lt;=2,"1-2",Tabla1[[#This Row],[Veces obj]]&lt;=3,"2-3",TRUE,"&gt;3")</f>
        <v>0-1</v>
      </c>
      <c r="AM6069" s="60" t="str">
        <f>+_xlfn.IFS(MONTH(Tabla1[[#This Row],[MES]])&lt;=3,"Q1",MONTH(Tabla1[[#This Row],[MES]])&lt;=6,"Q2",MONTH(Tabla1[[#This Row],[MES]])&lt;=9,"Q3",TRUE,"Q4")</f>
        <v>Q2</v>
      </c>
      <c r="AN6069" s="15" t="str">
        <f>+IFERROR(VLOOKUP(Tabla1[[#This Row],[CUENTA]],CTAS[],2,0),"OTROS")</f>
        <v>OTROS</v>
      </c>
      <c r="AP6069" s="15" t="str">
        <f>+IFERROR(VLOOKUP(Tabla1[[#This Row],[EMPLEADO]],IS[],3,0),"OTROS")</f>
        <v>OTROS</v>
      </c>
      <c r="AQ6069" s="15" t="str">
        <f>+IFERROR(VLOOKUP(Tabla1[[#This Row],[EMPLEADO]],IS[[NÓMINA]:[INGENIERO]],2,0),"OTROS")</f>
        <v>OTROS</v>
      </c>
    </row>
    <row r="6070" spans="1:43" x14ac:dyDescent="0.25">
      <c r="A6070" s="28" t="s">
        <v>14528</v>
      </c>
      <c r="B6070" s="29">
        <v>1</v>
      </c>
      <c r="C6070" s="29" t="s">
        <v>16651</v>
      </c>
      <c r="D6070" s="30" t="s">
        <v>3346</v>
      </c>
      <c r="E6070" s="31" t="s">
        <v>39</v>
      </c>
      <c r="F6070" s="31" t="s">
        <v>16652</v>
      </c>
      <c r="G6070" s="88" t="s">
        <v>16653</v>
      </c>
      <c r="H6070" s="29" t="s">
        <v>42</v>
      </c>
      <c r="I6070" s="32" t="s">
        <v>43</v>
      </c>
      <c r="J6070" s="29" t="s">
        <v>8</v>
      </c>
      <c r="K6070" s="33" t="s">
        <v>2886</v>
      </c>
      <c r="L6070" s="33" t="s">
        <v>3566</v>
      </c>
      <c r="M6070" s="29" t="s">
        <v>131</v>
      </c>
      <c r="N6070" s="29">
        <v>1</v>
      </c>
      <c r="O6070" s="29" t="s">
        <v>47</v>
      </c>
      <c r="P6070" s="33" t="s">
        <v>822</v>
      </c>
      <c r="Q6070" s="33" t="s">
        <v>48</v>
      </c>
      <c r="R6070" s="80" t="s">
        <v>49</v>
      </c>
      <c r="S6070" s="81" t="s">
        <v>50</v>
      </c>
      <c r="T6070" s="81" t="s">
        <v>51</v>
      </c>
      <c r="U6070" s="82" t="s">
        <v>52</v>
      </c>
      <c r="V6070" s="83">
        <v>1</v>
      </c>
      <c r="W6070" s="89">
        <v>0</v>
      </c>
      <c r="X6070" s="85">
        <v>0</v>
      </c>
      <c r="Y6070" s="86">
        <v>5</v>
      </c>
      <c r="Z6070" s="82">
        <v>5</v>
      </c>
      <c r="AA6070" s="87">
        <v>1</v>
      </c>
      <c r="AB6070" s="83">
        <v>0</v>
      </c>
      <c r="AC6070" s="89">
        <v>0</v>
      </c>
      <c r="AD6070" s="90">
        <v>43636</v>
      </c>
      <c r="AE6070" s="90">
        <v>43641</v>
      </c>
      <c r="AF6070" s="82">
        <v>3</v>
      </c>
      <c r="AG6070" s="84" t="s">
        <v>1680</v>
      </c>
      <c r="AH6070" s="83">
        <v>0</v>
      </c>
      <c r="AI6070" s="89">
        <v>0</v>
      </c>
      <c r="AJ6070" s="89">
        <v>0</v>
      </c>
      <c r="AK6070" s="60" t="str">
        <f>+IF(Tabla1[[#This Row],[REQUEST_TY]]="SR MANTENIMIENTO CORRECTIVO", "EMERGENCIA", "OTROS")</f>
        <v>OTROS</v>
      </c>
      <c r="AL6070" s="6" t="str">
        <f>+_xlfn.IFS(Tabla1[[#This Row],[Veces obj]]&lt;=1,"0-1",Tabla1[[#This Row],[Veces obj]]&lt;=2,"1-2",Tabla1[[#This Row],[Veces obj]]&lt;=3,"2-3",TRUE,"&gt;3")</f>
        <v>0-1</v>
      </c>
      <c r="AM6070" s="60" t="str">
        <f>+_xlfn.IFS(MONTH(Tabla1[[#This Row],[MES]])&lt;=3,"Q1",MONTH(Tabla1[[#This Row],[MES]])&lt;=6,"Q2",MONTH(Tabla1[[#This Row],[MES]])&lt;=9,"Q3",TRUE,"Q4")</f>
        <v>Q2</v>
      </c>
      <c r="AN6070" s="15" t="str">
        <f>+IFERROR(VLOOKUP(Tabla1[[#This Row],[CUENTA]],CTAS[],2,0),"OTROS")</f>
        <v>OTROS</v>
      </c>
      <c r="AP6070" s="15" t="str">
        <f>+IFERROR(VLOOKUP(Tabla1[[#This Row],[EMPLEADO]],IS[],3,0),"OTROS")</f>
        <v>OTROS</v>
      </c>
      <c r="AQ6070" s="15" t="str">
        <f>+IFERROR(VLOOKUP(Tabla1[[#This Row],[EMPLEADO]],IS[[NÓMINA]:[INGENIERO]],2,0),"OTROS")</f>
        <v>OTROS</v>
      </c>
    </row>
    <row r="6071" spans="1:43" x14ac:dyDescent="0.25">
      <c r="A6071" s="28" t="s">
        <v>14528</v>
      </c>
      <c r="B6071" s="29">
        <v>1</v>
      </c>
      <c r="C6071" s="29" t="s">
        <v>16654</v>
      </c>
      <c r="D6071" s="30" t="s">
        <v>3346</v>
      </c>
      <c r="E6071" s="31" t="s">
        <v>39</v>
      </c>
      <c r="F6071" s="31" t="s">
        <v>16655</v>
      </c>
      <c r="G6071" s="88" t="s">
        <v>6058</v>
      </c>
      <c r="H6071" s="29" t="s">
        <v>42</v>
      </c>
      <c r="I6071" s="32" t="s">
        <v>43</v>
      </c>
      <c r="J6071" s="29" t="s">
        <v>8</v>
      </c>
      <c r="K6071" s="33" t="s">
        <v>1567</v>
      </c>
      <c r="L6071" s="33" t="s">
        <v>799</v>
      </c>
      <c r="M6071" s="29" t="s">
        <v>131</v>
      </c>
      <c r="N6071" s="29">
        <v>1</v>
      </c>
      <c r="O6071" s="29" t="s">
        <v>47</v>
      </c>
      <c r="P6071" s="33" t="s">
        <v>822</v>
      </c>
      <c r="Q6071" s="33" t="s">
        <v>48</v>
      </c>
      <c r="R6071" s="80" t="s">
        <v>49</v>
      </c>
      <c r="S6071" s="81" t="s">
        <v>50</v>
      </c>
      <c r="T6071" s="81" t="s">
        <v>51</v>
      </c>
      <c r="U6071" s="82" t="s">
        <v>52</v>
      </c>
      <c r="V6071" s="83">
        <v>1</v>
      </c>
      <c r="W6071" s="89">
        <v>0</v>
      </c>
      <c r="X6071" s="85">
        <v>0</v>
      </c>
      <c r="Y6071" s="86">
        <v>5</v>
      </c>
      <c r="Z6071" s="82">
        <v>5</v>
      </c>
      <c r="AA6071" s="87">
        <v>1</v>
      </c>
      <c r="AB6071" s="83">
        <v>0</v>
      </c>
      <c r="AC6071" s="89">
        <v>0</v>
      </c>
      <c r="AD6071" s="90">
        <v>43636</v>
      </c>
      <c r="AE6071" s="90">
        <v>43641</v>
      </c>
      <c r="AF6071" s="82">
        <v>3</v>
      </c>
      <c r="AG6071" s="84" t="s">
        <v>1680</v>
      </c>
      <c r="AH6071" s="83">
        <v>0</v>
      </c>
      <c r="AI6071" s="89">
        <v>0</v>
      </c>
      <c r="AJ6071" s="89">
        <v>0</v>
      </c>
      <c r="AK6071" s="60" t="str">
        <f>+IF(Tabla1[[#This Row],[REQUEST_TY]]="SR MANTENIMIENTO CORRECTIVO", "EMERGENCIA", "OTROS")</f>
        <v>OTROS</v>
      </c>
      <c r="AL6071" s="6" t="str">
        <f>+_xlfn.IFS(Tabla1[[#This Row],[Veces obj]]&lt;=1,"0-1",Tabla1[[#This Row],[Veces obj]]&lt;=2,"1-2",Tabla1[[#This Row],[Veces obj]]&lt;=3,"2-3",TRUE,"&gt;3")</f>
        <v>0-1</v>
      </c>
      <c r="AM6071" s="60" t="str">
        <f>+_xlfn.IFS(MONTH(Tabla1[[#This Row],[MES]])&lt;=3,"Q1",MONTH(Tabla1[[#This Row],[MES]])&lt;=6,"Q2",MONTH(Tabla1[[#This Row],[MES]])&lt;=9,"Q3",TRUE,"Q4")</f>
        <v>Q2</v>
      </c>
      <c r="AN6071" s="15" t="str">
        <f>+IFERROR(VLOOKUP(Tabla1[[#This Row],[CUENTA]],CTAS[],2,0),"OTROS")</f>
        <v>OTROS</v>
      </c>
      <c r="AP6071" s="15" t="str">
        <f>+IFERROR(VLOOKUP(Tabla1[[#This Row],[EMPLEADO]],IS[],3,0),"OTROS")</f>
        <v>OTROS</v>
      </c>
      <c r="AQ6071" s="15" t="str">
        <f>+IFERROR(VLOOKUP(Tabla1[[#This Row],[EMPLEADO]],IS[[NÓMINA]:[INGENIERO]],2,0),"OTROS")</f>
        <v>OTROS</v>
      </c>
    </row>
    <row r="6072" spans="1:43" x14ac:dyDescent="0.25">
      <c r="A6072" s="28" t="s">
        <v>14528</v>
      </c>
      <c r="B6072" s="29">
        <v>1</v>
      </c>
      <c r="C6072" s="29" t="s">
        <v>16656</v>
      </c>
      <c r="D6072" s="30" t="s">
        <v>3346</v>
      </c>
      <c r="E6072" s="31" t="s">
        <v>39</v>
      </c>
      <c r="F6072" s="31" t="s">
        <v>16657</v>
      </c>
      <c r="G6072" s="88" t="s">
        <v>3565</v>
      </c>
      <c r="H6072" s="29" t="s">
        <v>42</v>
      </c>
      <c r="I6072" s="32" t="s">
        <v>43</v>
      </c>
      <c r="J6072" s="29" t="s">
        <v>8</v>
      </c>
      <c r="K6072" s="33" t="s">
        <v>2886</v>
      </c>
      <c r="L6072" s="33" t="s">
        <v>3566</v>
      </c>
      <c r="M6072" s="29" t="s">
        <v>131</v>
      </c>
      <c r="N6072" s="29">
        <v>1</v>
      </c>
      <c r="O6072" s="29" t="s">
        <v>47</v>
      </c>
      <c r="P6072" s="33" t="s">
        <v>822</v>
      </c>
      <c r="Q6072" s="33" t="s">
        <v>48</v>
      </c>
      <c r="R6072" s="80" t="s">
        <v>49</v>
      </c>
      <c r="S6072" s="81" t="s">
        <v>50</v>
      </c>
      <c r="T6072" s="81" t="s">
        <v>51</v>
      </c>
      <c r="U6072" s="82" t="s">
        <v>52</v>
      </c>
      <c r="V6072" s="83">
        <v>1</v>
      </c>
      <c r="W6072" s="89">
        <v>0</v>
      </c>
      <c r="X6072" s="85">
        <v>0</v>
      </c>
      <c r="Y6072" s="86">
        <v>5</v>
      </c>
      <c r="Z6072" s="82">
        <v>5</v>
      </c>
      <c r="AA6072" s="87">
        <v>1</v>
      </c>
      <c r="AB6072" s="83">
        <v>0</v>
      </c>
      <c r="AC6072" s="89">
        <v>0</v>
      </c>
      <c r="AD6072" s="90">
        <v>43636</v>
      </c>
      <c r="AE6072" s="90">
        <v>43641</v>
      </c>
      <c r="AF6072" s="82">
        <v>3</v>
      </c>
      <c r="AG6072" s="84" t="s">
        <v>1680</v>
      </c>
      <c r="AH6072" s="83">
        <v>0</v>
      </c>
      <c r="AI6072" s="89">
        <v>0</v>
      </c>
      <c r="AJ6072" s="89">
        <v>0</v>
      </c>
      <c r="AK6072" s="60" t="str">
        <f>+IF(Tabla1[[#This Row],[REQUEST_TY]]="SR MANTENIMIENTO CORRECTIVO", "EMERGENCIA", "OTROS")</f>
        <v>OTROS</v>
      </c>
      <c r="AL6072" s="6" t="str">
        <f>+_xlfn.IFS(Tabla1[[#This Row],[Veces obj]]&lt;=1,"0-1",Tabla1[[#This Row],[Veces obj]]&lt;=2,"1-2",Tabla1[[#This Row],[Veces obj]]&lt;=3,"2-3",TRUE,"&gt;3")</f>
        <v>0-1</v>
      </c>
      <c r="AM6072" s="60" t="str">
        <f>+_xlfn.IFS(MONTH(Tabla1[[#This Row],[MES]])&lt;=3,"Q1",MONTH(Tabla1[[#This Row],[MES]])&lt;=6,"Q2",MONTH(Tabla1[[#This Row],[MES]])&lt;=9,"Q3",TRUE,"Q4")</f>
        <v>Q2</v>
      </c>
      <c r="AN6072" s="15" t="str">
        <f>+IFERROR(VLOOKUP(Tabla1[[#This Row],[CUENTA]],CTAS[],2,0),"OTROS")</f>
        <v>OTROS</v>
      </c>
      <c r="AP6072" s="15" t="str">
        <f>+IFERROR(VLOOKUP(Tabla1[[#This Row],[EMPLEADO]],IS[],3,0),"OTROS")</f>
        <v>OTROS</v>
      </c>
      <c r="AQ6072" s="15" t="str">
        <f>+IFERROR(VLOOKUP(Tabla1[[#This Row],[EMPLEADO]],IS[[NÓMINA]:[INGENIERO]],2,0),"OTROS")</f>
        <v>OTROS</v>
      </c>
    </row>
    <row r="6073" spans="1:43" x14ac:dyDescent="0.25">
      <c r="A6073" s="28" t="s">
        <v>14528</v>
      </c>
      <c r="B6073" s="29">
        <v>1</v>
      </c>
      <c r="C6073" s="29" t="s">
        <v>16658</v>
      </c>
      <c r="D6073" s="30" t="s">
        <v>3346</v>
      </c>
      <c r="E6073" s="31" t="s">
        <v>39</v>
      </c>
      <c r="F6073" s="31" t="s">
        <v>16652</v>
      </c>
      <c r="G6073" s="88" t="s">
        <v>16659</v>
      </c>
      <c r="H6073" s="29" t="s">
        <v>42</v>
      </c>
      <c r="I6073" s="32" t="s">
        <v>43</v>
      </c>
      <c r="J6073" s="29" t="s">
        <v>8</v>
      </c>
      <c r="K6073" s="33" t="s">
        <v>2886</v>
      </c>
      <c r="L6073" s="33" t="s">
        <v>3566</v>
      </c>
      <c r="M6073" s="29" t="s">
        <v>131</v>
      </c>
      <c r="N6073" s="29">
        <v>1</v>
      </c>
      <c r="O6073" s="29" t="s">
        <v>47</v>
      </c>
      <c r="P6073" s="33" t="s">
        <v>822</v>
      </c>
      <c r="Q6073" s="33" t="s">
        <v>48</v>
      </c>
      <c r="R6073" s="80" t="s">
        <v>49</v>
      </c>
      <c r="S6073" s="81" t="s">
        <v>50</v>
      </c>
      <c r="T6073" s="81" t="s">
        <v>51</v>
      </c>
      <c r="U6073" s="82" t="s">
        <v>52</v>
      </c>
      <c r="V6073" s="83">
        <v>1</v>
      </c>
      <c r="W6073" s="89">
        <v>0</v>
      </c>
      <c r="X6073" s="85">
        <v>0</v>
      </c>
      <c r="Y6073" s="86">
        <v>5</v>
      </c>
      <c r="Z6073" s="82">
        <v>5</v>
      </c>
      <c r="AA6073" s="87">
        <v>1</v>
      </c>
      <c r="AB6073" s="83">
        <v>0</v>
      </c>
      <c r="AC6073" s="89">
        <v>0</v>
      </c>
      <c r="AD6073" s="90">
        <v>43636</v>
      </c>
      <c r="AE6073" s="90">
        <v>43641</v>
      </c>
      <c r="AF6073" s="82">
        <v>3</v>
      </c>
      <c r="AG6073" s="84" t="s">
        <v>1680</v>
      </c>
      <c r="AH6073" s="83">
        <v>0</v>
      </c>
      <c r="AI6073" s="89">
        <v>0</v>
      </c>
      <c r="AJ6073" s="89">
        <v>0</v>
      </c>
      <c r="AK6073" s="60" t="str">
        <f>+IF(Tabla1[[#This Row],[REQUEST_TY]]="SR MANTENIMIENTO CORRECTIVO", "EMERGENCIA", "OTROS")</f>
        <v>OTROS</v>
      </c>
      <c r="AL6073" s="6" t="str">
        <f>+_xlfn.IFS(Tabla1[[#This Row],[Veces obj]]&lt;=1,"0-1",Tabla1[[#This Row],[Veces obj]]&lt;=2,"1-2",Tabla1[[#This Row],[Veces obj]]&lt;=3,"2-3",TRUE,"&gt;3")</f>
        <v>0-1</v>
      </c>
      <c r="AM6073" s="60" t="str">
        <f>+_xlfn.IFS(MONTH(Tabla1[[#This Row],[MES]])&lt;=3,"Q1",MONTH(Tabla1[[#This Row],[MES]])&lt;=6,"Q2",MONTH(Tabla1[[#This Row],[MES]])&lt;=9,"Q3",TRUE,"Q4")</f>
        <v>Q2</v>
      </c>
      <c r="AN6073" s="15" t="str">
        <f>+IFERROR(VLOOKUP(Tabla1[[#This Row],[CUENTA]],CTAS[],2,0),"OTROS")</f>
        <v>OTROS</v>
      </c>
      <c r="AP6073" s="15" t="str">
        <f>+IFERROR(VLOOKUP(Tabla1[[#This Row],[EMPLEADO]],IS[],3,0),"OTROS")</f>
        <v>OTROS</v>
      </c>
      <c r="AQ6073" s="15" t="str">
        <f>+IFERROR(VLOOKUP(Tabla1[[#This Row],[EMPLEADO]],IS[[NÓMINA]:[INGENIERO]],2,0),"OTROS")</f>
        <v>OTROS</v>
      </c>
    </row>
    <row r="6074" spans="1:43" x14ac:dyDescent="0.25">
      <c r="A6074" s="28" t="s">
        <v>14528</v>
      </c>
      <c r="B6074" s="29">
        <v>1</v>
      </c>
      <c r="C6074" s="29" t="s">
        <v>16660</v>
      </c>
      <c r="D6074" s="30" t="s">
        <v>3346</v>
      </c>
      <c r="E6074" s="31" t="s">
        <v>39</v>
      </c>
      <c r="F6074" s="31" t="s">
        <v>16661</v>
      </c>
      <c r="G6074" s="88" t="s">
        <v>16662</v>
      </c>
      <c r="H6074" s="29" t="s">
        <v>42</v>
      </c>
      <c r="I6074" s="32" t="s">
        <v>43</v>
      </c>
      <c r="J6074" s="29" t="s">
        <v>8</v>
      </c>
      <c r="K6074" s="33" t="s">
        <v>6135</v>
      </c>
      <c r="L6074" s="33" t="s">
        <v>16663</v>
      </c>
      <c r="M6074" s="29" t="s">
        <v>131</v>
      </c>
      <c r="N6074" s="29">
        <v>1</v>
      </c>
      <c r="O6074" s="29" t="s">
        <v>47</v>
      </c>
      <c r="P6074" s="33" t="s">
        <v>822</v>
      </c>
      <c r="Q6074" s="33" t="s">
        <v>48</v>
      </c>
      <c r="R6074" s="80" t="s">
        <v>49</v>
      </c>
      <c r="S6074" s="81" t="s">
        <v>50</v>
      </c>
      <c r="T6074" s="81" t="s">
        <v>51</v>
      </c>
      <c r="U6074" s="82" t="s">
        <v>52</v>
      </c>
      <c r="V6074" s="83">
        <v>1</v>
      </c>
      <c r="W6074" s="89">
        <v>0</v>
      </c>
      <c r="X6074" s="85">
        <v>0</v>
      </c>
      <c r="Y6074" s="86">
        <v>5</v>
      </c>
      <c r="Z6074" s="82">
        <v>5</v>
      </c>
      <c r="AA6074" s="87">
        <v>1</v>
      </c>
      <c r="AB6074" s="83">
        <v>0</v>
      </c>
      <c r="AC6074" s="89">
        <v>0</v>
      </c>
      <c r="AD6074" s="90">
        <v>43636</v>
      </c>
      <c r="AE6074" s="90">
        <v>43641</v>
      </c>
      <c r="AF6074" s="82">
        <v>3</v>
      </c>
      <c r="AG6074" s="84" t="s">
        <v>1680</v>
      </c>
      <c r="AH6074" s="83">
        <v>0</v>
      </c>
      <c r="AI6074" s="89">
        <v>0</v>
      </c>
      <c r="AJ6074" s="89">
        <v>0</v>
      </c>
      <c r="AK6074" s="60" t="str">
        <f>+IF(Tabla1[[#This Row],[REQUEST_TY]]="SR MANTENIMIENTO CORRECTIVO", "EMERGENCIA", "OTROS")</f>
        <v>OTROS</v>
      </c>
      <c r="AL6074" s="6" t="str">
        <f>+_xlfn.IFS(Tabla1[[#This Row],[Veces obj]]&lt;=1,"0-1",Tabla1[[#This Row],[Veces obj]]&lt;=2,"1-2",Tabla1[[#This Row],[Veces obj]]&lt;=3,"2-3",TRUE,"&gt;3")</f>
        <v>0-1</v>
      </c>
      <c r="AM6074" s="60" t="str">
        <f>+_xlfn.IFS(MONTH(Tabla1[[#This Row],[MES]])&lt;=3,"Q1",MONTH(Tabla1[[#This Row],[MES]])&lt;=6,"Q2",MONTH(Tabla1[[#This Row],[MES]])&lt;=9,"Q3",TRUE,"Q4")</f>
        <v>Q2</v>
      </c>
      <c r="AN6074" s="15" t="str">
        <f>+IFERROR(VLOOKUP(Tabla1[[#This Row],[CUENTA]],CTAS[],2,0),"OTROS")</f>
        <v>OTROS</v>
      </c>
      <c r="AP6074" s="15" t="str">
        <f>+IFERROR(VLOOKUP(Tabla1[[#This Row],[EMPLEADO]],IS[],3,0),"OTROS")</f>
        <v>OTROS</v>
      </c>
      <c r="AQ6074" s="15" t="str">
        <f>+IFERROR(VLOOKUP(Tabla1[[#This Row],[EMPLEADO]],IS[[NÓMINA]:[INGENIERO]],2,0),"OTROS")</f>
        <v>OTROS</v>
      </c>
    </row>
    <row r="6075" spans="1:43" x14ac:dyDescent="0.25">
      <c r="A6075" s="28" t="s">
        <v>14528</v>
      </c>
      <c r="B6075" s="29">
        <v>1</v>
      </c>
      <c r="C6075" s="29" t="s">
        <v>16664</v>
      </c>
      <c r="D6075" s="30" t="s">
        <v>3346</v>
      </c>
      <c r="E6075" s="31" t="s">
        <v>39</v>
      </c>
      <c r="F6075" s="31" t="s">
        <v>16665</v>
      </c>
      <c r="G6075" s="88" t="s">
        <v>16666</v>
      </c>
      <c r="H6075" s="29" t="s">
        <v>11301</v>
      </c>
      <c r="I6075" s="32" t="s">
        <v>43</v>
      </c>
      <c r="J6075" s="29" t="s">
        <v>8</v>
      </c>
      <c r="K6075" s="33" t="s">
        <v>3698</v>
      </c>
      <c r="L6075" s="33" t="s">
        <v>16667</v>
      </c>
      <c r="M6075" s="29" t="s">
        <v>959</v>
      </c>
      <c r="N6075" s="29">
        <v>1</v>
      </c>
      <c r="O6075" s="29" t="s">
        <v>47</v>
      </c>
      <c r="P6075" s="33" t="s">
        <v>822</v>
      </c>
      <c r="Q6075" s="33" t="s">
        <v>48</v>
      </c>
      <c r="R6075" s="80" t="s">
        <v>49</v>
      </c>
      <c r="S6075" s="81" t="s">
        <v>50</v>
      </c>
      <c r="T6075" s="81" t="s">
        <v>51</v>
      </c>
      <c r="U6075" s="82" t="s">
        <v>52</v>
      </c>
      <c r="V6075" s="83">
        <v>1</v>
      </c>
      <c r="W6075" s="89">
        <v>0</v>
      </c>
      <c r="X6075" s="85">
        <v>0</v>
      </c>
      <c r="Y6075" s="86">
        <v>5</v>
      </c>
      <c r="Z6075" s="82">
        <v>5</v>
      </c>
      <c r="AA6075" s="87">
        <v>1</v>
      </c>
      <c r="AB6075" s="83">
        <v>0</v>
      </c>
      <c r="AC6075" s="89">
        <v>0</v>
      </c>
      <c r="AD6075" s="90">
        <v>43640</v>
      </c>
      <c r="AE6075" s="90">
        <v>43641</v>
      </c>
      <c r="AF6075" s="82">
        <v>1</v>
      </c>
      <c r="AG6075" s="84" t="s">
        <v>53</v>
      </c>
      <c r="AH6075" s="83">
        <v>0</v>
      </c>
      <c r="AI6075" s="89">
        <v>0</v>
      </c>
      <c r="AJ6075" s="89">
        <v>0</v>
      </c>
      <c r="AK6075" s="60" t="str">
        <f>+IF(Tabla1[[#This Row],[REQUEST_TY]]="SR MANTENIMIENTO CORRECTIVO", "EMERGENCIA", "OTROS")</f>
        <v>OTROS</v>
      </c>
      <c r="AL6075" s="6" t="str">
        <f>+_xlfn.IFS(Tabla1[[#This Row],[Veces obj]]&lt;=1,"0-1",Tabla1[[#This Row],[Veces obj]]&lt;=2,"1-2",Tabla1[[#This Row],[Veces obj]]&lt;=3,"2-3",TRUE,"&gt;3")</f>
        <v>0-1</v>
      </c>
      <c r="AM6075" s="60" t="str">
        <f>+_xlfn.IFS(MONTH(Tabla1[[#This Row],[MES]])&lt;=3,"Q1",MONTH(Tabla1[[#This Row],[MES]])&lt;=6,"Q2",MONTH(Tabla1[[#This Row],[MES]])&lt;=9,"Q3",TRUE,"Q4")</f>
        <v>Q2</v>
      </c>
      <c r="AN6075" s="15" t="str">
        <f>+IFERROR(VLOOKUP(Tabla1[[#This Row],[CUENTA]],CTAS[],2,0),"OTROS")</f>
        <v>OTROS</v>
      </c>
      <c r="AP6075" s="15" t="str">
        <f>+IFERROR(VLOOKUP(Tabla1[[#This Row],[EMPLEADO]],IS[],3,0),"OTROS")</f>
        <v>OTROS</v>
      </c>
      <c r="AQ6075" s="15" t="str">
        <f>+IFERROR(VLOOKUP(Tabla1[[#This Row],[EMPLEADO]],IS[[NÓMINA]:[INGENIERO]],2,0),"OTROS")</f>
        <v>OTROS</v>
      </c>
    </row>
    <row r="6076" spans="1:43" x14ac:dyDescent="0.25">
      <c r="A6076" s="28" t="s">
        <v>14528</v>
      </c>
      <c r="B6076" s="29">
        <v>1</v>
      </c>
      <c r="C6076" s="29" t="s">
        <v>16668</v>
      </c>
      <c r="D6076" s="30" t="s">
        <v>3346</v>
      </c>
      <c r="E6076" s="31" t="s">
        <v>39</v>
      </c>
      <c r="F6076" s="31" t="s">
        <v>16669</v>
      </c>
      <c r="G6076" s="88" t="s">
        <v>16670</v>
      </c>
      <c r="H6076" s="29" t="s">
        <v>42</v>
      </c>
      <c r="I6076" s="32" t="s">
        <v>43</v>
      </c>
      <c r="J6076" s="29" t="s">
        <v>8</v>
      </c>
      <c r="K6076" s="33" t="s">
        <v>2886</v>
      </c>
      <c r="L6076" s="33" t="s">
        <v>3566</v>
      </c>
      <c r="M6076" s="29" t="s">
        <v>131</v>
      </c>
      <c r="N6076" s="29">
        <v>1</v>
      </c>
      <c r="O6076" s="29" t="s">
        <v>47</v>
      </c>
      <c r="P6076" s="33" t="s">
        <v>822</v>
      </c>
      <c r="Q6076" s="33" t="s">
        <v>48</v>
      </c>
      <c r="R6076" s="80" t="s">
        <v>49</v>
      </c>
      <c r="S6076" s="81" t="s">
        <v>50</v>
      </c>
      <c r="T6076" s="81" t="s">
        <v>51</v>
      </c>
      <c r="U6076" s="82" t="s">
        <v>52</v>
      </c>
      <c r="V6076" s="83">
        <v>1</v>
      </c>
      <c r="W6076" s="89">
        <v>0</v>
      </c>
      <c r="X6076" s="85">
        <v>0</v>
      </c>
      <c r="Y6076" s="86">
        <v>5</v>
      </c>
      <c r="Z6076" s="82">
        <v>5</v>
      </c>
      <c r="AA6076" s="87">
        <v>1</v>
      </c>
      <c r="AB6076" s="83">
        <v>0</v>
      </c>
      <c r="AC6076" s="89">
        <v>0</v>
      </c>
      <c r="AD6076" s="90">
        <v>43636</v>
      </c>
      <c r="AE6076" s="90">
        <v>43641</v>
      </c>
      <c r="AF6076" s="82">
        <v>3</v>
      </c>
      <c r="AG6076" s="84" t="s">
        <v>1680</v>
      </c>
      <c r="AH6076" s="83">
        <v>0</v>
      </c>
      <c r="AI6076" s="89">
        <v>0</v>
      </c>
      <c r="AJ6076" s="89">
        <v>0</v>
      </c>
      <c r="AK6076" s="60" t="str">
        <f>+IF(Tabla1[[#This Row],[REQUEST_TY]]="SR MANTENIMIENTO CORRECTIVO", "EMERGENCIA", "OTROS")</f>
        <v>OTROS</v>
      </c>
      <c r="AL6076" s="6" t="str">
        <f>+_xlfn.IFS(Tabla1[[#This Row],[Veces obj]]&lt;=1,"0-1",Tabla1[[#This Row],[Veces obj]]&lt;=2,"1-2",Tabla1[[#This Row],[Veces obj]]&lt;=3,"2-3",TRUE,"&gt;3")</f>
        <v>0-1</v>
      </c>
      <c r="AM6076" s="60" t="str">
        <f>+_xlfn.IFS(MONTH(Tabla1[[#This Row],[MES]])&lt;=3,"Q1",MONTH(Tabla1[[#This Row],[MES]])&lt;=6,"Q2",MONTH(Tabla1[[#This Row],[MES]])&lt;=9,"Q3",TRUE,"Q4")</f>
        <v>Q2</v>
      </c>
      <c r="AN6076" s="15" t="str">
        <f>+IFERROR(VLOOKUP(Tabla1[[#This Row],[CUENTA]],CTAS[],2,0),"OTROS")</f>
        <v>OTROS</v>
      </c>
      <c r="AP6076" s="15" t="str">
        <f>+IFERROR(VLOOKUP(Tabla1[[#This Row],[EMPLEADO]],IS[],3,0),"OTROS")</f>
        <v>OTROS</v>
      </c>
      <c r="AQ6076" s="15" t="str">
        <f>+IFERROR(VLOOKUP(Tabla1[[#This Row],[EMPLEADO]],IS[[NÓMINA]:[INGENIERO]],2,0),"OTROS")</f>
        <v>OTROS</v>
      </c>
    </row>
    <row r="6077" spans="1:43" x14ac:dyDescent="0.25">
      <c r="A6077" s="28" t="s">
        <v>14528</v>
      </c>
      <c r="B6077" s="29">
        <v>1</v>
      </c>
      <c r="C6077" s="29" t="s">
        <v>16671</v>
      </c>
      <c r="D6077" s="30" t="s">
        <v>3370</v>
      </c>
      <c r="E6077" s="31" t="s">
        <v>789</v>
      </c>
      <c r="F6077" s="31" t="s">
        <v>16672</v>
      </c>
      <c r="G6077" s="88" t="s">
        <v>16673</v>
      </c>
      <c r="H6077" s="29" t="s">
        <v>384</v>
      </c>
      <c r="I6077" s="32" t="s">
        <v>43</v>
      </c>
      <c r="J6077" s="29" t="s">
        <v>8</v>
      </c>
      <c r="K6077" s="33" t="s">
        <v>13782</v>
      </c>
      <c r="L6077" s="33" t="s">
        <v>13783</v>
      </c>
      <c r="M6077" s="29" t="s">
        <v>1891</v>
      </c>
      <c r="N6077" s="29">
        <v>0</v>
      </c>
      <c r="O6077" s="29" t="s">
        <v>47</v>
      </c>
      <c r="P6077" s="33" t="s">
        <v>822</v>
      </c>
      <c r="Q6077" s="33" t="s">
        <v>48</v>
      </c>
      <c r="R6077" s="80" t="s">
        <v>242</v>
      </c>
      <c r="S6077" s="81" t="s">
        <v>64</v>
      </c>
      <c r="T6077" s="81" t="s">
        <v>51</v>
      </c>
      <c r="U6077" s="82" t="s">
        <v>96</v>
      </c>
      <c r="V6077" s="83">
        <v>1</v>
      </c>
      <c r="W6077" s="89">
        <v>2047.5</v>
      </c>
      <c r="X6077" s="85">
        <v>0</v>
      </c>
      <c r="Y6077" s="86">
        <v>5</v>
      </c>
      <c r="Z6077" s="82">
        <v>5</v>
      </c>
      <c r="AA6077" s="87">
        <v>1</v>
      </c>
      <c r="AB6077" s="83">
        <v>0</v>
      </c>
      <c r="AC6077" s="89">
        <v>0</v>
      </c>
      <c r="AD6077" s="90">
        <v>43640</v>
      </c>
      <c r="AE6077" s="90">
        <v>43641</v>
      </c>
      <c r="AF6077" s="82">
        <v>1</v>
      </c>
      <c r="AG6077" s="84" t="s">
        <v>53</v>
      </c>
      <c r="AH6077" s="83">
        <v>0</v>
      </c>
      <c r="AI6077" s="89">
        <v>0</v>
      </c>
      <c r="AJ6077" s="89">
        <v>0</v>
      </c>
      <c r="AK6077" s="60" t="str">
        <f>+IF(Tabla1[[#This Row],[REQUEST_TY]]="SR MANTENIMIENTO CORRECTIVO", "EMERGENCIA", "OTROS")</f>
        <v>OTROS</v>
      </c>
      <c r="AL6077" s="6" t="str">
        <f>+_xlfn.IFS(Tabla1[[#This Row],[Veces obj]]&lt;=1,"0-1",Tabla1[[#This Row],[Veces obj]]&lt;=2,"1-2",Tabla1[[#This Row],[Veces obj]]&lt;=3,"2-3",TRUE,"&gt;3")</f>
        <v>0-1</v>
      </c>
      <c r="AM6077" s="60" t="str">
        <f>+_xlfn.IFS(MONTH(Tabla1[[#This Row],[MES]])&lt;=3,"Q1",MONTH(Tabla1[[#This Row],[MES]])&lt;=6,"Q2",MONTH(Tabla1[[#This Row],[MES]])&lt;=9,"Q3",TRUE,"Q4")</f>
        <v>Q2</v>
      </c>
      <c r="AN6077" s="15" t="str">
        <f>+IFERROR(VLOOKUP(Tabla1[[#This Row],[CUENTA]],CTAS[],2,0),"OTROS")</f>
        <v>OTROS</v>
      </c>
      <c r="AP6077" s="15" t="str">
        <f>+IFERROR(VLOOKUP(Tabla1[[#This Row],[EMPLEADO]],IS[],3,0),"OTROS")</f>
        <v>OTROS</v>
      </c>
      <c r="AQ6077" s="15" t="str">
        <f>+IFERROR(VLOOKUP(Tabla1[[#This Row],[EMPLEADO]],IS[[NÓMINA]:[INGENIERO]],2,0),"OTROS")</f>
        <v>OTROS</v>
      </c>
    </row>
    <row r="6078" spans="1:43" x14ac:dyDescent="0.25">
      <c r="A6078" s="28" t="s">
        <v>14528</v>
      </c>
      <c r="B6078" s="29">
        <v>1</v>
      </c>
      <c r="C6078" s="29" t="s">
        <v>16674</v>
      </c>
      <c r="D6078" s="30" t="s">
        <v>3370</v>
      </c>
      <c r="E6078" s="31" t="s">
        <v>789</v>
      </c>
      <c r="F6078" s="31" t="s">
        <v>16675</v>
      </c>
      <c r="G6078" s="88" t="s">
        <v>16676</v>
      </c>
      <c r="H6078" s="29" t="s">
        <v>384</v>
      </c>
      <c r="I6078" s="32" t="s">
        <v>43</v>
      </c>
      <c r="J6078" s="29" t="s">
        <v>8</v>
      </c>
      <c r="K6078" s="33" t="s">
        <v>13782</v>
      </c>
      <c r="L6078" s="33" t="s">
        <v>13783</v>
      </c>
      <c r="M6078" s="29" t="s">
        <v>1891</v>
      </c>
      <c r="N6078" s="29">
        <v>0</v>
      </c>
      <c r="O6078" s="29" t="s">
        <v>47</v>
      </c>
      <c r="P6078" s="33" t="s">
        <v>822</v>
      </c>
      <c r="Q6078" s="33" t="s">
        <v>48</v>
      </c>
      <c r="R6078" s="80" t="s">
        <v>242</v>
      </c>
      <c r="S6078" s="81" t="s">
        <v>64</v>
      </c>
      <c r="T6078" s="81" t="s">
        <v>51</v>
      </c>
      <c r="U6078" s="82" t="s">
        <v>96</v>
      </c>
      <c r="V6078" s="83">
        <v>1</v>
      </c>
      <c r="W6078" s="89">
        <v>2047.5</v>
      </c>
      <c r="X6078" s="85">
        <v>0</v>
      </c>
      <c r="Y6078" s="86">
        <v>5</v>
      </c>
      <c r="Z6078" s="82">
        <v>5</v>
      </c>
      <c r="AA6078" s="87">
        <v>1</v>
      </c>
      <c r="AB6078" s="83">
        <v>0</v>
      </c>
      <c r="AC6078" s="89">
        <v>0</v>
      </c>
      <c r="AD6078" s="90">
        <v>43640</v>
      </c>
      <c r="AE6078" s="90">
        <v>43641</v>
      </c>
      <c r="AF6078" s="82">
        <v>1</v>
      </c>
      <c r="AG6078" s="84" t="s">
        <v>53</v>
      </c>
      <c r="AH6078" s="83">
        <v>0</v>
      </c>
      <c r="AI6078" s="89">
        <v>0</v>
      </c>
      <c r="AJ6078" s="89">
        <v>0</v>
      </c>
      <c r="AK6078" s="60" t="str">
        <f>+IF(Tabla1[[#This Row],[REQUEST_TY]]="SR MANTENIMIENTO CORRECTIVO", "EMERGENCIA", "OTROS")</f>
        <v>OTROS</v>
      </c>
      <c r="AL6078" s="6" t="str">
        <f>+_xlfn.IFS(Tabla1[[#This Row],[Veces obj]]&lt;=1,"0-1",Tabla1[[#This Row],[Veces obj]]&lt;=2,"1-2",Tabla1[[#This Row],[Veces obj]]&lt;=3,"2-3",TRUE,"&gt;3")</f>
        <v>0-1</v>
      </c>
      <c r="AM6078" s="60" t="str">
        <f>+_xlfn.IFS(MONTH(Tabla1[[#This Row],[MES]])&lt;=3,"Q1",MONTH(Tabla1[[#This Row],[MES]])&lt;=6,"Q2",MONTH(Tabla1[[#This Row],[MES]])&lt;=9,"Q3",TRUE,"Q4")</f>
        <v>Q2</v>
      </c>
      <c r="AN6078" s="15" t="str">
        <f>+IFERROR(VLOOKUP(Tabla1[[#This Row],[CUENTA]],CTAS[],2,0),"OTROS")</f>
        <v>OTROS</v>
      </c>
      <c r="AP6078" s="15" t="str">
        <f>+IFERROR(VLOOKUP(Tabla1[[#This Row],[EMPLEADO]],IS[],3,0),"OTROS")</f>
        <v>OTROS</v>
      </c>
      <c r="AQ6078" s="15" t="str">
        <f>+IFERROR(VLOOKUP(Tabla1[[#This Row],[EMPLEADO]],IS[[NÓMINA]:[INGENIERO]],2,0),"OTROS")</f>
        <v>OTROS</v>
      </c>
    </row>
    <row r="6079" spans="1:43" x14ac:dyDescent="0.25">
      <c r="A6079" s="28" t="s">
        <v>14528</v>
      </c>
      <c r="B6079" s="29">
        <v>1</v>
      </c>
      <c r="C6079" s="29" t="s">
        <v>16677</v>
      </c>
      <c r="D6079" s="30" t="s">
        <v>3370</v>
      </c>
      <c r="E6079" s="31" t="s">
        <v>558</v>
      </c>
      <c r="F6079" s="31" t="s">
        <v>16604</v>
      </c>
      <c r="G6079" s="88" t="s">
        <v>16678</v>
      </c>
      <c r="H6079" s="29" t="s">
        <v>384</v>
      </c>
      <c r="I6079" s="32" t="s">
        <v>43</v>
      </c>
      <c r="J6079" s="29" t="s">
        <v>8</v>
      </c>
      <c r="K6079" s="33" t="s">
        <v>13782</v>
      </c>
      <c r="L6079" s="33" t="s">
        <v>13783</v>
      </c>
      <c r="M6079" s="29" t="s">
        <v>1891</v>
      </c>
      <c r="N6079" s="29">
        <v>0</v>
      </c>
      <c r="O6079" s="29" t="s">
        <v>47</v>
      </c>
      <c r="P6079" s="33" t="s">
        <v>822</v>
      </c>
      <c r="Q6079" s="33" t="s">
        <v>48</v>
      </c>
      <c r="R6079" s="80" t="s">
        <v>95</v>
      </c>
      <c r="S6079" s="81" t="s">
        <v>64</v>
      </c>
      <c r="T6079" s="81" t="s">
        <v>51</v>
      </c>
      <c r="U6079" s="82" t="s">
        <v>96</v>
      </c>
      <c r="V6079" s="83">
        <v>1</v>
      </c>
      <c r="W6079" s="89">
        <v>2047.5</v>
      </c>
      <c r="X6079" s="85">
        <v>0</v>
      </c>
      <c r="Y6079" s="86">
        <v>5</v>
      </c>
      <c r="Z6079" s="82">
        <v>5</v>
      </c>
      <c r="AA6079" s="87">
        <v>1</v>
      </c>
      <c r="AB6079" s="83">
        <v>0</v>
      </c>
      <c r="AC6079" s="89">
        <v>0</v>
      </c>
      <c r="AD6079" s="90">
        <v>43640</v>
      </c>
      <c r="AE6079" s="90">
        <v>43641</v>
      </c>
      <c r="AF6079" s="82">
        <v>1</v>
      </c>
      <c r="AG6079" s="84" t="s">
        <v>53</v>
      </c>
      <c r="AH6079" s="83">
        <v>0</v>
      </c>
      <c r="AI6079" s="89">
        <v>0</v>
      </c>
      <c r="AJ6079" s="89">
        <v>0</v>
      </c>
      <c r="AK6079" s="60" t="str">
        <f>+IF(Tabla1[[#This Row],[REQUEST_TY]]="SR MANTENIMIENTO CORRECTIVO", "EMERGENCIA", "OTROS")</f>
        <v>OTROS</v>
      </c>
      <c r="AL6079" s="6" t="str">
        <f>+_xlfn.IFS(Tabla1[[#This Row],[Veces obj]]&lt;=1,"0-1",Tabla1[[#This Row],[Veces obj]]&lt;=2,"1-2",Tabla1[[#This Row],[Veces obj]]&lt;=3,"2-3",TRUE,"&gt;3")</f>
        <v>0-1</v>
      </c>
      <c r="AM6079" s="60" t="str">
        <f>+_xlfn.IFS(MONTH(Tabla1[[#This Row],[MES]])&lt;=3,"Q1",MONTH(Tabla1[[#This Row],[MES]])&lt;=6,"Q2",MONTH(Tabla1[[#This Row],[MES]])&lt;=9,"Q3",TRUE,"Q4")</f>
        <v>Q2</v>
      </c>
      <c r="AN6079" s="15" t="str">
        <f>+IFERROR(VLOOKUP(Tabla1[[#This Row],[CUENTA]],CTAS[],2,0),"OTROS")</f>
        <v>OTROS</v>
      </c>
      <c r="AP6079" s="15" t="str">
        <f>+IFERROR(VLOOKUP(Tabla1[[#This Row],[EMPLEADO]],IS[],3,0),"OTROS")</f>
        <v>OTROS</v>
      </c>
      <c r="AQ6079" s="15" t="str">
        <f>+IFERROR(VLOOKUP(Tabla1[[#This Row],[EMPLEADO]],IS[[NÓMINA]:[INGENIERO]],2,0),"OTROS")</f>
        <v>OTROS</v>
      </c>
    </row>
    <row r="6080" spans="1:43" x14ac:dyDescent="0.25">
      <c r="A6080" s="28" t="s">
        <v>14528</v>
      </c>
      <c r="B6080" s="29">
        <v>1</v>
      </c>
      <c r="C6080" s="29" t="s">
        <v>16679</v>
      </c>
      <c r="D6080" s="30" t="s">
        <v>38</v>
      </c>
      <c r="E6080" s="31" t="s">
        <v>133</v>
      </c>
      <c r="F6080" s="31" t="s">
        <v>16680</v>
      </c>
      <c r="G6080" s="88" t="s">
        <v>10549</v>
      </c>
      <c r="H6080" s="29" t="s">
        <v>204</v>
      </c>
      <c r="I6080" s="32" t="s">
        <v>43</v>
      </c>
      <c r="J6080" s="29" t="s">
        <v>8</v>
      </c>
      <c r="K6080" s="33" t="s">
        <v>59</v>
      </c>
      <c r="L6080" s="33" t="s">
        <v>1168</v>
      </c>
      <c r="M6080" s="29" t="s">
        <v>1169</v>
      </c>
      <c r="N6080" s="29">
        <v>0</v>
      </c>
      <c r="O6080" s="29" t="s">
        <v>47</v>
      </c>
      <c r="P6080" s="33">
        <v>18</v>
      </c>
      <c r="Q6080" s="33" t="s">
        <v>62</v>
      </c>
      <c r="R6080" s="80" t="s">
        <v>138</v>
      </c>
      <c r="S6080" s="81" t="s">
        <v>139</v>
      </c>
      <c r="T6080" s="81" t="s">
        <v>208</v>
      </c>
      <c r="U6080" s="82" t="s">
        <v>262</v>
      </c>
      <c r="V6080" s="83">
        <v>1.05</v>
      </c>
      <c r="W6080" s="89">
        <v>1651.6500000000003</v>
      </c>
      <c r="X6080" s="85">
        <v>1</v>
      </c>
      <c r="Y6080" s="86">
        <v>0</v>
      </c>
      <c r="Z6080" s="82">
        <v>6</v>
      </c>
      <c r="AA6080" s="87">
        <v>0</v>
      </c>
      <c r="AB6080" s="83">
        <v>0</v>
      </c>
      <c r="AC6080" s="89">
        <v>0</v>
      </c>
      <c r="AD6080" s="90">
        <v>43641</v>
      </c>
      <c r="AE6080" s="90">
        <v>43641</v>
      </c>
      <c r="AF6080" s="82">
        <v>0</v>
      </c>
      <c r="AG6080" s="84" t="s">
        <v>53</v>
      </c>
      <c r="AH6080" s="83">
        <v>0</v>
      </c>
      <c r="AI6080" s="89">
        <v>0</v>
      </c>
      <c r="AJ6080" s="89">
        <v>0</v>
      </c>
      <c r="AK6080" s="60" t="str">
        <f>+IF(Tabla1[[#This Row],[REQUEST_TY]]="SR MANTENIMIENTO CORRECTIVO", "EMERGENCIA", "OTROS")</f>
        <v>EMERGENCIA</v>
      </c>
      <c r="AL6080" s="6" t="str">
        <f>+_xlfn.IFS(Tabla1[[#This Row],[Veces obj]]&lt;=1,"0-1",Tabla1[[#This Row],[Veces obj]]&lt;=2,"1-2",Tabla1[[#This Row],[Veces obj]]&lt;=3,"2-3",TRUE,"&gt;3")</f>
        <v>0-1</v>
      </c>
      <c r="AM6080" s="60" t="str">
        <f>+_xlfn.IFS(MONTH(Tabla1[[#This Row],[MES]])&lt;=3,"Q1",MONTH(Tabla1[[#This Row],[MES]])&lt;=6,"Q2",MONTH(Tabla1[[#This Row],[MES]])&lt;=9,"Q3",TRUE,"Q4")</f>
        <v>Q2</v>
      </c>
      <c r="AN6080" s="15" t="str">
        <f>+IFERROR(VLOOKUP(Tabla1[[#This Row],[CUENTA]],CTAS[],2,0),"OTROS")</f>
        <v>OTROS</v>
      </c>
      <c r="AP6080" s="15" t="str">
        <f>+IFERROR(VLOOKUP(Tabla1[[#This Row],[EMPLEADO]],IS[],3,0),"OTROS")</f>
        <v>OTROS</v>
      </c>
      <c r="AQ6080" s="15" t="str">
        <f>+IFERROR(VLOOKUP(Tabla1[[#This Row],[EMPLEADO]],IS[[NÓMINA]:[INGENIERO]],2,0),"OTROS")</f>
        <v>OTROS</v>
      </c>
    </row>
    <row r="6081" spans="1:43" x14ac:dyDescent="0.25">
      <c r="A6081" s="28" t="s">
        <v>14528</v>
      </c>
      <c r="B6081" s="29">
        <v>1</v>
      </c>
      <c r="C6081" s="29" t="s">
        <v>16681</v>
      </c>
      <c r="D6081" s="30" t="s">
        <v>38</v>
      </c>
      <c r="E6081" s="31" t="s">
        <v>113</v>
      </c>
      <c r="F6081" s="31" t="s">
        <v>16682</v>
      </c>
      <c r="G6081" s="88" t="s">
        <v>6161</v>
      </c>
      <c r="H6081" s="29" t="s">
        <v>1572</v>
      </c>
      <c r="I6081" s="32" t="s">
        <v>43</v>
      </c>
      <c r="J6081" s="29" t="s">
        <v>8</v>
      </c>
      <c r="K6081" s="33" t="s">
        <v>199</v>
      </c>
      <c r="L6081" s="33" t="s">
        <v>6162</v>
      </c>
      <c r="M6081" s="29" t="s">
        <v>6163</v>
      </c>
      <c r="N6081" s="29">
        <v>0</v>
      </c>
      <c r="O6081" s="29" t="s">
        <v>47</v>
      </c>
      <c r="P6081" s="33">
        <v>131</v>
      </c>
      <c r="Q6081" s="33" t="s">
        <v>48</v>
      </c>
      <c r="R6081" s="80" t="s">
        <v>49</v>
      </c>
      <c r="S6081" s="81" t="s">
        <v>50</v>
      </c>
      <c r="T6081" s="81" t="s">
        <v>51</v>
      </c>
      <c r="U6081" s="82" t="s">
        <v>52</v>
      </c>
      <c r="V6081" s="83">
        <v>1.05</v>
      </c>
      <c r="W6081" s="89">
        <v>750.75000000000011</v>
      </c>
      <c r="X6081" s="85">
        <v>1</v>
      </c>
      <c r="Y6081" s="86">
        <v>3.98</v>
      </c>
      <c r="Z6081" s="82">
        <v>5</v>
      </c>
      <c r="AA6081" s="87">
        <v>0.79600000000000004</v>
      </c>
      <c r="AB6081" s="83">
        <v>0</v>
      </c>
      <c r="AC6081" s="89">
        <v>0</v>
      </c>
      <c r="AD6081" s="90">
        <v>43641</v>
      </c>
      <c r="AE6081" s="90">
        <v>43641</v>
      </c>
      <c r="AF6081" s="82">
        <v>0</v>
      </c>
      <c r="AG6081" s="84" t="s">
        <v>53</v>
      </c>
      <c r="AH6081" s="83">
        <v>0</v>
      </c>
      <c r="AI6081" s="89">
        <v>0</v>
      </c>
      <c r="AJ6081" s="89">
        <v>0</v>
      </c>
      <c r="AK6081" s="60" t="str">
        <f>+IF(Tabla1[[#This Row],[REQUEST_TY]]="SR MANTENIMIENTO CORRECTIVO", "EMERGENCIA", "OTROS")</f>
        <v>EMERGENCIA</v>
      </c>
      <c r="AL6081" s="6" t="str">
        <f>+_xlfn.IFS(Tabla1[[#This Row],[Veces obj]]&lt;=1,"0-1",Tabla1[[#This Row],[Veces obj]]&lt;=2,"1-2",Tabla1[[#This Row],[Veces obj]]&lt;=3,"2-3",TRUE,"&gt;3")</f>
        <v>0-1</v>
      </c>
      <c r="AM6081" s="60" t="str">
        <f>+_xlfn.IFS(MONTH(Tabla1[[#This Row],[MES]])&lt;=3,"Q1",MONTH(Tabla1[[#This Row],[MES]])&lt;=6,"Q2",MONTH(Tabla1[[#This Row],[MES]])&lt;=9,"Q3",TRUE,"Q4")</f>
        <v>Q2</v>
      </c>
      <c r="AN6081" s="15" t="str">
        <f>+IFERROR(VLOOKUP(Tabla1[[#This Row],[CUENTA]],CTAS[],2,0),"OTROS")</f>
        <v>OTROS</v>
      </c>
      <c r="AP6081" s="15" t="str">
        <f>+IFERROR(VLOOKUP(Tabla1[[#This Row],[EMPLEADO]],IS[],3,0),"OTROS")</f>
        <v>OTROS</v>
      </c>
      <c r="AQ6081" s="15" t="str">
        <f>+IFERROR(VLOOKUP(Tabla1[[#This Row],[EMPLEADO]],IS[[NÓMINA]:[INGENIERO]],2,0),"OTROS")</f>
        <v>OTROS</v>
      </c>
    </row>
    <row r="6082" spans="1:43" x14ac:dyDescent="0.25">
      <c r="A6082" s="28" t="s">
        <v>14528</v>
      </c>
      <c r="B6082" s="29">
        <v>1</v>
      </c>
      <c r="C6082" s="29" t="s">
        <v>16683</v>
      </c>
      <c r="D6082" s="30" t="s">
        <v>3370</v>
      </c>
      <c r="E6082" s="31" t="s">
        <v>39</v>
      </c>
      <c r="F6082" s="31" t="s">
        <v>16684</v>
      </c>
      <c r="G6082" s="88" t="s">
        <v>16685</v>
      </c>
      <c r="H6082" s="29" t="s">
        <v>79</v>
      </c>
      <c r="I6082" s="32" t="s">
        <v>43</v>
      </c>
      <c r="J6082" s="29" t="s">
        <v>8</v>
      </c>
      <c r="K6082" s="33" t="s">
        <v>7790</v>
      </c>
      <c r="L6082" s="33" t="s">
        <v>16686</v>
      </c>
      <c r="M6082" s="29" t="s">
        <v>1238</v>
      </c>
      <c r="N6082" s="29">
        <v>0</v>
      </c>
      <c r="O6082" s="29" t="s">
        <v>47</v>
      </c>
      <c r="P6082" s="33" t="s">
        <v>822</v>
      </c>
      <c r="Q6082" s="33" t="s">
        <v>48</v>
      </c>
      <c r="R6082" s="80" t="s">
        <v>49</v>
      </c>
      <c r="S6082" s="81" t="s">
        <v>50</v>
      </c>
      <c r="T6082" s="81" t="s">
        <v>51</v>
      </c>
      <c r="U6082" s="82" t="s">
        <v>52</v>
      </c>
      <c r="V6082" s="83">
        <v>1</v>
      </c>
      <c r="W6082" s="89">
        <v>1072.5000000000002</v>
      </c>
      <c r="X6082" s="85">
        <v>0</v>
      </c>
      <c r="Y6082" s="86">
        <v>5</v>
      </c>
      <c r="Z6082" s="82">
        <v>5</v>
      </c>
      <c r="AA6082" s="87">
        <v>1</v>
      </c>
      <c r="AB6082" s="83">
        <v>0</v>
      </c>
      <c r="AC6082" s="89">
        <v>0</v>
      </c>
      <c r="AD6082" s="90">
        <v>43640</v>
      </c>
      <c r="AE6082" s="90">
        <v>43641</v>
      </c>
      <c r="AF6082" s="82">
        <v>1</v>
      </c>
      <c r="AG6082" s="84" t="s">
        <v>53</v>
      </c>
      <c r="AH6082" s="83">
        <v>0</v>
      </c>
      <c r="AI6082" s="89">
        <v>0</v>
      </c>
      <c r="AJ6082" s="89">
        <v>0</v>
      </c>
      <c r="AK6082" s="60" t="str">
        <f>+IF(Tabla1[[#This Row],[REQUEST_TY]]="SR MANTENIMIENTO CORRECTIVO", "EMERGENCIA", "OTROS")</f>
        <v>OTROS</v>
      </c>
      <c r="AL6082" s="6" t="str">
        <f>+_xlfn.IFS(Tabla1[[#This Row],[Veces obj]]&lt;=1,"0-1",Tabla1[[#This Row],[Veces obj]]&lt;=2,"1-2",Tabla1[[#This Row],[Veces obj]]&lt;=3,"2-3",TRUE,"&gt;3")</f>
        <v>0-1</v>
      </c>
      <c r="AM6082" s="60" t="str">
        <f>+_xlfn.IFS(MONTH(Tabla1[[#This Row],[MES]])&lt;=3,"Q1",MONTH(Tabla1[[#This Row],[MES]])&lt;=6,"Q2",MONTH(Tabla1[[#This Row],[MES]])&lt;=9,"Q3",TRUE,"Q4")</f>
        <v>Q2</v>
      </c>
      <c r="AN6082" s="15" t="str">
        <f>+IFERROR(VLOOKUP(Tabla1[[#This Row],[CUENTA]],CTAS[],2,0),"OTROS")</f>
        <v>OTROS</v>
      </c>
      <c r="AP6082" s="15" t="str">
        <f>+IFERROR(VLOOKUP(Tabla1[[#This Row],[EMPLEADO]],IS[],3,0),"OTROS")</f>
        <v>OTROS</v>
      </c>
      <c r="AQ6082" s="15" t="str">
        <f>+IFERROR(VLOOKUP(Tabla1[[#This Row],[EMPLEADO]],IS[[NÓMINA]:[INGENIERO]],2,0),"OTROS")</f>
        <v>OTROS</v>
      </c>
    </row>
    <row r="6083" spans="1:43" x14ac:dyDescent="0.25">
      <c r="A6083" s="28" t="s">
        <v>14528</v>
      </c>
      <c r="B6083" s="29">
        <v>1</v>
      </c>
      <c r="C6083" s="29" t="s">
        <v>16687</v>
      </c>
      <c r="D6083" s="30" t="s">
        <v>38</v>
      </c>
      <c r="E6083" s="31" t="s">
        <v>850</v>
      </c>
      <c r="F6083" s="31" t="s">
        <v>16688</v>
      </c>
      <c r="G6083" s="88" t="s">
        <v>7022</v>
      </c>
      <c r="H6083" s="29" t="s">
        <v>58</v>
      </c>
      <c r="I6083" s="32" t="s">
        <v>43</v>
      </c>
      <c r="J6083" s="29" t="s">
        <v>8</v>
      </c>
      <c r="K6083" s="33" t="s">
        <v>2377</v>
      </c>
      <c r="L6083" s="33" t="s">
        <v>2378</v>
      </c>
      <c r="M6083" s="29" t="s">
        <v>1501</v>
      </c>
      <c r="N6083" s="29">
        <v>0</v>
      </c>
      <c r="O6083" s="29" t="s">
        <v>47</v>
      </c>
      <c r="P6083" s="33">
        <v>119</v>
      </c>
      <c r="Q6083" s="33" t="s">
        <v>48</v>
      </c>
      <c r="R6083" s="80" t="s">
        <v>242</v>
      </c>
      <c r="S6083" s="81" t="s">
        <v>64</v>
      </c>
      <c r="T6083" s="81" t="s">
        <v>51</v>
      </c>
      <c r="U6083" s="82" t="s">
        <v>96</v>
      </c>
      <c r="V6083" s="83">
        <v>1.1000000000000001</v>
      </c>
      <c r="W6083" s="89">
        <v>1501.5000000000002</v>
      </c>
      <c r="X6083" s="85">
        <v>1</v>
      </c>
      <c r="Y6083" s="86">
        <v>0</v>
      </c>
      <c r="Z6083" s="82">
        <v>5</v>
      </c>
      <c r="AA6083" s="87">
        <v>0</v>
      </c>
      <c r="AB6083" s="83">
        <v>0</v>
      </c>
      <c r="AC6083" s="89">
        <v>0</v>
      </c>
      <c r="AD6083" s="90">
        <v>43641</v>
      </c>
      <c r="AE6083" s="90">
        <v>43641</v>
      </c>
      <c r="AF6083" s="82">
        <v>0</v>
      </c>
      <c r="AG6083" s="84" t="s">
        <v>53</v>
      </c>
      <c r="AH6083" s="83">
        <v>0</v>
      </c>
      <c r="AI6083" s="89">
        <v>0</v>
      </c>
      <c r="AJ6083" s="89">
        <v>0</v>
      </c>
      <c r="AK6083" s="60" t="str">
        <f>+IF(Tabla1[[#This Row],[REQUEST_TY]]="SR MANTENIMIENTO CORRECTIVO", "EMERGENCIA", "OTROS")</f>
        <v>EMERGENCIA</v>
      </c>
      <c r="AL6083" s="6" t="str">
        <f>+_xlfn.IFS(Tabla1[[#This Row],[Veces obj]]&lt;=1,"0-1",Tabla1[[#This Row],[Veces obj]]&lt;=2,"1-2",Tabla1[[#This Row],[Veces obj]]&lt;=3,"2-3",TRUE,"&gt;3")</f>
        <v>0-1</v>
      </c>
      <c r="AM6083" s="60" t="str">
        <f>+_xlfn.IFS(MONTH(Tabla1[[#This Row],[MES]])&lt;=3,"Q1",MONTH(Tabla1[[#This Row],[MES]])&lt;=6,"Q2",MONTH(Tabla1[[#This Row],[MES]])&lt;=9,"Q3",TRUE,"Q4")</f>
        <v>Q2</v>
      </c>
      <c r="AN6083" s="15" t="str">
        <f>+IFERROR(VLOOKUP(Tabla1[[#This Row],[CUENTA]],CTAS[],2,0),"OTROS")</f>
        <v>OTROS</v>
      </c>
      <c r="AP6083" s="15" t="str">
        <f>+IFERROR(VLOOKUP(Tabla1[[#This Row],[EMPLEADO]],IS[],3,0),"OTROS")</f>
        <v>OTROS</v>
      </c>
      <c r="AQ6083" s="15" t="str">
        <f>+IFERROR(VLOOKUP(Tabla1[[#This Row],[EMPLEADO]],IS[[NÓMINA]:[INGENIERO]],2,0),"OTROS")</f>
        <v>OTROS</v>
      </c>
    </row>
    <row r="6084" spans="1:43" x14ac:dyDescent="0.25">
      <c r="A6084" s="28" t="s">
        <v>14528</v>
      </c>
      <c r="B6084" s="29">
        <v>1</v>
      </c>
      <c r="C6084" s="29" t="s">
        <v>16689</v>
      </c>
      <c r="D6084" s="30" t="s">
        <v>38</v>
      </c>
      <c r="E6084" s="31" t="s">
        <v>4100</v>
      </c>
      <c r="F6084" s="31" t="s">
        <v>16690</v>
      </c>
      <c r="G6084" s="88" t="s">
        <v>4102</v>
      </c>
      <c r="H6084" s="29" t="s">
        <v>784</v>
      </c>
      <c r="I6084" s="32" t="s">
        <v>43</v>
      </c>
      <c r="J6084" s="29" t="s">
        <v>8</v>
      </c>
      <c r="K6084" s="33" t="s">
        <v>1541</v>
      </c>
      <c r="L6084" s="33" t="s">
        <v>1542</v>
      </c>
      <c r="M6084" s="29" t="s">
        <v>787</v>
      </c>
      <c r="N6084" s="29">
        <v>0</v>
      </c>
      <c r="O6084" s="29" t="s">
        <v>47</v>
      </c>
      <c r="P6084" s="33">
        <v>27</v>
      </c>
      <c r="Q6084" s="33" t="s">
        <v>62</v>
      </c>
      <c r="R6084" s="80" t="s">
        <v>1543</v>
      </c>
      <c r="S6084" s="81" t="s">
        <v>50</v>
      </c>
      <c r="T6084" s="81" t="s">
        <v>51</v>
      </c>
      <c r="U6084" s="82" t="s">
        <v>154</v>
      </c>
      <c r="V6084" s="83">
        <v>0.6</v>
      </c>
      <c r="W6084" s="89">
        <v>429.00000000000006</v>
      </c>
      <c r="X6084" s="85">
        <v>1</v>
      </c>
      <c r="Y6084" s="86">
        <v>5.64</v>
      </c>
      <c r="Z6084" s="82">
        <v>5</v>
      </c>
      <c r="AA6084" s="87">
        <v>1.1279999999999999</v>
      </c>
      <c r="AB6084" s="83">
        <v>3.1999999999999973E-2</v>
      </c>
      <c r="AC6084" s="89">
        <v>-22.879999999999985</v>
      </c>
      <c r="AD6084" s="90">
        <v>43641</v>
      </c>
      <c r="AE6084" s="90">
        <v>43641</v>
      </c>
      <c r="AF6084" s="82">
        <v>0</v>
      </c>
      <c r="AG6084" s="84" t="s">
        <v>53</v>
      </c>
      <c r="AH6084" s="83">
        <v>0</v>
      </c>
      <c r="AI6084" s="89">
        <v>0</v>
      </c>
      <c r="AJ6084" s="89">
        <v>0</v>
      </c>
      <c r="AK6084" s="60" t="str">
        <f>+IF(Tabla1[[#This Row],[REQUEST_TY]]="SR MANTENIMIENTO CORRECTIVO", "EMERGENCIA", "OTROS")</f>
        <v>EMERGENCIA</v>
      </c>
      <c r="AL6084" s="6" t="str">
        <f>+_xlfn.IFS(Tabla1[[#This Row],[Veces obj]]&lt;=1,"0-1",Tabla1[[#This Row],[Veces obj]]&lt;=2,"1-2",Tabla1[[#This Row],[Veces obj]]&lt;=3,"2-3",TRUE,"&gt;3")</f>
        <v>1-2</v>
      </c>
      <c r="AM6084" s="60" t="str">
        <f>+_xlfn.IFS(MONTH(Tabla1[[#This Row],[MES]])&lt;=3,"Q1",MONTH(Tabla1[[#This Row],[MES]])&lt;=6,"Q2",MONTH(Tabla1[[#This Row],[MES]])&lt;=9,"Q3",TRUE,"Q4")</f>
        <v>Q2</v>
      </c>
      <c r="AN6084" s="15" t="str">
        <f>+IFERROR(VLOOKUP(Tabla1[[#This Row],[CUENTA]],CTAS[],2,0),"OTROS")</f>
        <v>OTROS</v>
      </c>
      <c r="AP6084" s="15" t="str">
        <f>+IFERROR(VLOOKUP(Tabla1[[#This Row],[EMPLEADO]],IS[],3,0),"OTROS")</f>
        <v>OTROS</v>
      </c>
      <c r="AQ6084" s="15" t="str">
        <f>+IFERROR(VLOOKUP(Tabla1[[#This Row],[EMPLEADO]],IS[[NÓMINA]:[INGENIERO]],2,0),"OTROS")</f>
        <v>OTROS</v>
      </c>
    </row>
    <row r="6085" spans="1:43" x14ac:dyDescent="0.25">
      <c r="A6085" s="28" t="s">
        <v>14528</v>
      </c>
      <c r="B6085" s="29">
        <v>1</v>
      </c>
      <c r="C6085" s="29" t="s">
        <v>16691</v>
      </c>
      <c r="D6085" s="30" t="s">
        <v>38</v>
      </c>
      <c r="E6085" s="31" t="s">
        <v>5944</v>
      </c>
      <c r="F6085" s="31" t="s">
        <v>16692</v>
      </c>
      <c r="G6085" s="88" t="s">
        <v>10768</v>
      </c>
      <c r="H6085" s="29" t="s">
        <v>70</v>
      </c>
      <c r="I6085" s="32" t="s">
        <v>43</v>
      </c>
      <c r="J6085" s="29" t="s">
        <v>8</v>
      </c>
      <c r="K6085" s="33" t="s">
        <v>92</v>
      </c>
      <c r="L6085" s="33" t="s">
        <v>93</v>
      </c>
      <c r="M6085" s="29" t="s">
        <v>94</v>
      </c>
      <c r="N6085" s="29">
        <v>1</v>
      </c>
      <c r="O6085" s="29" t="s">
        <v>47</v>
      </c>
      <c r="P6085" s="33">
        <v>50</v>
      </c>
      <c r="Q6085" s="33" t="s">
        <v>82</v>
      </c>
      <c r="R6085" s="80" t="s">
        <v>49</v>
      </c>
      <c r="S6085" s="81" t="s">
        <v>50</v>
      </c>
      <c r="T6085" s="81" t="s">
        <v>51</v>
      </c>
      <c r="U6085" s="82" t="s">
        <v>120</v>
      </c>
      <c r="V6085" s="83">
        <v>0.8</v>
      </c>
      <c r="W6085" s="89">
        <v>0</v>
      </c>
      <c r="X6085" s="85">
        <v>1</v>
      </c>
      <c r="Y6085" s="86">
        <v>0</v>
      </c>
      <c r="Z6085" s="82">
        <v>5</v>
      </c>
      <c r="AA6085" s="87">
        <v>0</v>
      </c>
      <c r="AB6085" s="83">
        <v>0</v>
      </c>
      <c r="AC6085" s="89">
        <v>0</v>
      </c>
      <c r="AD6085" s="90">
        <v>43641</v>
      </c>
      <c r="AE6085" s="90">
        <v>43641</v>
      </c>
      <c r="AF6085" s="82">
        <v>0</v>
      </c>
      <c r="AG6085" s="84" t="s">
        <v>53</v>
      </c>
      <c r="AH6085" s="83">
        <v>0</v>
      </c>
      <c r="AI6085" s="89">
        <v>0</v>
      </c>
      <c r="AJ6085" s="89">
        <v>0</v>
      </c>
      <c r="AK6085" s="60" t="str">
        <f>+IF(Tabla1[[#This Row],[REQUEST_TY]]="SR MANTENIMIENTO CORRECTIVO", "EMERGENCIA", "OTROS")</f>
        <v>EMERGENCIA</v>
      </c>
      <c r="AL6085" s="6" t="str">
        <f>+_xlfn.IFS(Tabla1[[#This Row],[Veces obj]]&lt;=1,"0-1",Tabla1[[#This Row],[Veces obj]]&lt;=2,"1-2",Tabla1[[#This Row],[Veces obj]]&lt;=3,"2-3",TRUE,"&gt;3")</f>
        <v>0-1</v>
      </c>
      <c r="AM6085" s="60" t="str">
        <f>+_xlfn.IFS(MONTH(Tabla1[[#This Row],[MES]])&lt;=3,"Q1",MONTH(Tabla1[[#This Row],[MES]])&lt;=6,"Q2",MONTH(Tabla1[[#This Row],[MES]])&lt;=9,"Q3",TRUE,"Q4")</f>
        <v>Q2</v>
      </c>
      <c r="AN6085" s="15" t="str">
        <f>+IFERROR(VLOOKUP(Tabla1[[#This Row],[CUENTA]],CTAS[],2,0),"OTROS")</f>
        <v>OTROS</v>
      </c>
      <c r="AP6085" s="15" t="str">
        <f>+IFERROR(VLOOKUP(Tabla1[[#This Row],[EMPLEADO]],IS[],3,0),"OTROS")</f>
        <v>OTROS</v>
      </c>
      <c r="AQ6085" s="15" t="str">
        <f>+IFERROR(VLOOKUP(Tabla1[[#This Row],[EMPLEADO]],IS[[NÓMINA]:[INGENIERO]],2,0),"OTROS")</f>
        <v>OTROS</v>
      </c>
    </row>
    <row r="6086" spans="1:43" x14ac:dyDescent="0.25">
      <c r="A6086" s="28" t="s">
        <v>14528</v>
      </c>
      <c r="B6086" s="29">
        <v>1</v>
      </c>
      <c r="C6086" s="29" t="s">
        <v>16693</v>
      </c>
      <c r="D6086" s="30" t="s">
        <v>38</v>
      </c>
      <c r="E6086" s="31" t="s">
        <v>1077</v>
      </c>
      <c r="F6086" s="31" t="s">
        <v>16643</v>
      </c>
      <c r="G6086" s="88" t="s">
        <v>1723</v>
      </c>
      <c r="H6086" s="29" t="s">
        <v>220</v>
      </c>
      <c r="I6086" s="32" t="s">
        <v>43</v>
      </c>
      <c r="J6086" s="29" t="s">
        <v>8</v>
      </c>
      <c r="K6086" s="33" t="s">
        <v>1541</v>
      </c>
      <c r="L6086" s="33" t="s">
        <v>1724</v>
      </c>
      <c r="M6086" s="29" t="s">
        <v>1725</v>
      </c>
      <c r="N6086" s="29">
        <v>0</v>
      </c>
      <c r="O6086" s="29" t="s">
        <v>47</v>
      </c>
      <c r="P6086" s="33">
        <v>104</v>
      </c>
      <c r="Q6086" s="33" t="s">
        <v>48</v>
      </c>
      <c r="R6086" s="80" t="s">
        <v>63</v>
      </c>
      <c r="S6086" s="81" t="s">
        <v>64</v>
      </c>
      <c r="T6086" s="81" t="s">
        <v>51</v>
      </c>
      <c r="U6086" s="82" t="s">
        <v>96</v>
      </c>
      <c r="V6086" s="83">
        <v>1.1000000000000001</v>
      </c>
      <c r="W6086" s="89">
        <v>1501.5000000000002</v>
      </c>
      <c r="X6086" s="85">
        <v>1</v>
      </c>
      <c r="Y6086" s="86">
        <v>2.2400000000000002</v>
      </c>
      <c r="Z6086" s="82">
        <v>5</v>
      </c>
      <c r="AA6086" s="87">
        <v>0.44800000000000006</v>
      </c>
      <c r="AB6086" s="83">
        <v>0</v>
      </c>
      <c r="AC6086" s="89">
        <v>0</v>
      </c>
      <c r="AD6086" s="90">
        <v>43640</v>
      </c>
      <c r="AE6086" s="90">
        <v>43641</v>
      </c>
      <c r="AF6086" s="82">
        <v>1</v>
      </c>
      <c r="AG6086" s="84" t="s">
        <v>53</v>
      </c>
      <c r="AH6086" s="83">
        <v>0</v>
      </c>
      <c r="AI6086" s="89">
        <v>0</v>
      </c>
      <c r="AJ6086" s="89">
        <v>0</v>
      </c>
      <c r="AK6086" s="60" t="str">
        <f>+IF(Tabla1[[#This Row],[REQUEST_TY]]="SR MANTENIMIENTO CORRECTIVO", "EMERGENCIA", "OTROS")</f>
        <v>EMERGENCIA</v>
      </c>
      <c r="AL6086" s="6" t="str">
        <f>+_xlfn.IFS(Tabla1[[#This Row],[Veces obj]]&lt;=1,"0-1",Tabla1[[#This Row],[Veces obj]]&lt;=2,"1-2",Tabla1[[#This Row],[Veces obj]]&lt;=3,"2-3",TRUE,"&gt;3")</f>
        <v>0-1</v>
      </c>
      <c r="AM6086" s="60" t="str">
        <f>+_xlfn.IFS(MONTH(Tabla1[[#This Row],[MES]])&lt;=3,"Q1",MONTH(Tabla1[[#This Row],[MES]])&lt;=6,"Q2",MONTH(Tabla1[[#This Row],[MES]])&lt;=9,"Q3",TRUE,"Q4")</f>
        <v>Q2</v>
      </c>
      <c r="AN6086" s="15" t="str">
        <f>+IFERROR(VLOOKUP(Tabla1[[#This Row],[CUENTA]],CTAS[],2,0),"OTROS")</f>
        <v>OTROS</v>
      </c>
      <c r="AP6086" s="15" t="str">
        <f>+IFERROR(VLOOKUP(Tabla1[[#This Row],[EMPLEADO]],IS[],3,0),"OTROS")</f>
        <v>OTROS</v>
      </c>
      <c r="AQ6086" s="15" t="str">
        <f>+IFERROR(VLOOKUP(Tabla1[[#This Row],[EMPLEADO]],IS[[NÓMINA]:[INGENIERO]],2,0),"OTROS")</f>
        <v>OTROS</v>
      </c>
    </row>
    <row r="6087" spans="1:43" x14ac:dyDescent="0.25">
      <c r="A6087" s="28" t="s">
        <v>14528</v>
      </c>
      <c r="B6087" s="29">
        <v>1</v>
      </c>
      <c r="C6087" s="29" t="s">
        <v>16694</v>
      </c>
      <c r="D6087" s="30" t="s">
        <v>38</v>
      </c>
      <c r="E6087" s="31" t="s">
        <v>39</v>
      </c>
      <c r="F6087" s="31" t="s">
        <v>16410</v>
      </c>
      <c r="G6087" s="88" t="s">
        <v>11041</v>
      </c>
      <c r="H6087" s="29" t="s">
        <v>574</v>
      </c>
      <c r="I6087" s="32" t="s">
        <v>43</v>
      </c>
      <c r="J6087" s="29" t="s">
        <v>8</v>
      </c>
      <c r="K6087" s="33" t="s">
        <v>11042</v>
      </c>
      <c r="L6087" s="33" t="s">
        <v>11043</v>
      </c>
      <c r="M6087" s="29" t="s">
        <v>11044</v>
      </c>
      <c r="N6087" s="29">
        <v>0</v>
      </c>
      <c r="O6087" s="29" t="s">
        <v>47</v>
      </c>
      <c r="P6087" s="33">
        <v>75</v>
      </c>
      <c r="Q6087" s="33" t="s">
        <v>48</v>
      </c>
      <c r="R6087" s="80" t="s">
        <v>49</v>
      </c>
      <c r="S6087" s="81" t="s">
        <v>50</v>
      </c>
      <c r="T6087" s="81" t="s">
        <v>51</v>
      </c>
      <c r="U6087" s="82" t="s">
        <v>52</v>
      </c>
      <c r="V6087" s="83">
        <v>1.05</v>
      </c>
      <c r="W6087" s="89">
        <v>750.75000000000011</v>
      </c>
      <c r="X6087" s="85">
        <v>1</v>
      </c>
      <c r="Y6087" s="86">
        <v>9.82</v>
      </c>
      <c r="Z6087" s="82">
        <v>5</v>
      </c>
      <c r="AA6087" s="87">
        <v>1.964</v>
      </c>
      <c r="AB6087" s="83">
        <v>0.24099999999999999</v>
      </c>
      <c r="AC6087" s="89">
        <v>-172.31500000000003</v>
      </c>
      <c r="AD6087" s="90">
        <v>43641</v>
      </c>
      <c r="AE6087" s="90">
        <v>43641</v>
      </c>
      <c r="AF6087" s="82">
        <v>0</v>
      </c>
      <c r="AG6087" s="84" t="s">
        <v>53</v>
      </c>
      <c r="AH6087" s="83">
        <v>0</v>
      </c>
      <c r="AI6087" s="89">
        <v>0</v>
      </c>
      <c r="AJ6087" s="89">
        <v>0</v>
      </c>
      <c r="AK6087" s="60" t="str">
        <f>+IF(Tabla1[[#This Row],[REQUEST_TY]]="SR MANTENIMIENTO CORRECTIVO", "EMERGENCIA", "OTROS")</f>
        <v>EMERGENCIA</v>
      </c>
      <c r="AL6087" s="6" t="str">
        <f>+_xlfn.IFS(Tabla1[[#This Row],[Veces obj]]&lt;=1,"0-1",Tabla1[[#This Row],[Veces obj]]&lt;=2,"1-2",Tabla1[[#This Row],[Veces obj]]&lt;=3,"2-3",TRUE,"&gt;3")</f>
        <v>1-2</v>
      </c>
      <c r="AM6087" s="60" t="str">
        <f>+_xlfn.IFS(MONTH(Tabla1[[#This Row],[MES]])&lt;=3,"Q1",MONTH(Tabla1[[#This Row],[MES]])&lt;=6,"Q2",MONTH(Tabla1[[#This Row],[MES]])&lt;=9,"Q3",TRUE,"Q4")</f>
        <v>Q2</v>
      </c>
      <c r="AN6087" s="15" t="str">
        <f>+IFERROR(VLOOKUP(Tabla1[[#This Row],[CUENTA]],CTAS[],2,0),"OTROS")</f>
        <v>OTROS</v>
      </c>
      <c r="AP6087" s="15" t="str">
        <f>+IFERROR(VLOOKUP(Tabla1[[#This Row],[EMPLEADO]],IS[],3,0),"OTROS")</f>
        <v>OTROS</v>
      </c>
      <c r="AQ6087" s="15" t="str">
        <f>+IFERROR(VLOOKUP(Tabla1[[#This Row],[EMPLEADO]],IS[[NÓMINA]:[INGENIERO]],2,0),"OTROS")</f>
        <v>OTROS</v>
      </c>
    </row>
    <row r="6088" spans="1:43" x14ac:dyDescent="0.25">
      <c r="A6088" s="28" t="s">
        <v>14528</v>
      </c>
      <c r="B6088" s="29">
        <v>1</v>
      </c>
      <c r="C6088" s="29" t="s">
        <v>16695</v>
      </c>
      <c r="D6088" s="30" t="s">
        <v>38</v>
      </c>
      <c r="E6088" s="31" t="s">
        <v>113</v>
      </c>
      <c r="F6088" s="31" t="s">
        <v>16696</v>
      </c>
      <c r="G6088" s="88" t="s">
        <v>16697</v>
      </c>
      <c r="H6088" s="29" t="s">
        <v>163</v>
      </c>
      <c r="I6088" s="32" t="s">
        <v>43</v>
      </c>
      <c r="J6088" s="29" t="s">
        <v>8</v>
      </c>
      <c r="K6088" s="33" t="s">
        <v>448</v>
      </c>
      <c r="L6088" s="33" t="s">
        <v>449</v>
      </c>
      <c r="M6088" s="29" t="s">
        <v>165</v>
      </c>
      <c r="N6088" s="29">
        <v>0</v>
      </c>
      <c r="O6088" s="29" t="s">
        <v>47</v>
      </c>
      <c r="P6088" s="33">
        <v>1090</v>
      </c>
      <c r="Q6088" s="33" t="s">
        <v>48</v>
      </c>
      <c r="R6088" s="80" t="s">
        <v>49</v>
      </c>
      <c r="S6088" s="81" t="s">
        <v>50</v>
      </c>
      <c r="T6088" s="81" t="s">
        <v>51</v>
      </c>
      <c r="U6088" s="82" t="s">
        <v>52</v>
      </c>
      <c r="V6088" s="83">
        <v>1.05</v>
      </c>
      <c r="W6088" s="89">
        <v>750.75000000000011</v>
      </c>
      <c r="X6088" s="85">
        <v>1</v>
      </c>
      <c r="Y6088" s="86">
        <v>0</v>
      </c>
      <c r="Z6088" s="82">
        <v>5</v>
      </c>
      <c r="AA6088" s="87">
        <v>0</v>
      </c>
      <c r="AB6088" s="83">
        <v>0</v>
      </c>
      <c r="AC6088" s="89">
        <v>0</v>
      </c>
      <c r="AD6088" s="90">
        <v>43641</v>
      </c>
      <c r="AE6088" s="90">
        <v>43641</v>
      </c>
      <c r="AF6088" s="82">
        <v>0</v>
      </c>
      <c r="AG6088" s="84" t="s">
        <v>53</v>
      </c>
      <c r="AH6088" s="83">
        <v>0</v>
      </c>
      <c r="AI6088" s="89">
        <v>0</v>
      </c>
      <c r="AJ6088" s="89">
        <v>0</v>
      </c>
      <c r="AK6088" s="60" t="str">
        <f>+IF(Tabla1[[#This Row],[REQUEST_TY]]="SR MANTENIMIENTO CORRECTIVO", "EMERGENCIA", "OTROS")</f>
        <v>EMERGENCIA</v>
      </c>
      <c r="AL6088" s="6" t="str">
        <f>+_xlfn.IFS(Tabla1[[#This Row],[Veces obj]]&lt;=1,"0-1",Tabla1[[#This Row],[Veces obj]]&lt;=2,"1-2",Tabla1[[#This Row],[Veces obj]]&lt;=3,"2-3",TRUE,"&gt;3")</f>
        <v>0-1</v>
      </c>
      <c r="AM6088" s="60" t="str">
        <f>+_xlfn.IFS(MONTH(Tabla1[[#This Row],[MES]])&lt;=3,"Q1",MONTH(Tabla1[[#This Row],[MES]])&lt;=6,"Q2",MONTH(Tabla1[[#This Row],[MES]])&lt;=9,"Q3",TRUE,"Q4")</f>
        <v>Q2</v>
      </c>
      <c r="AN6088" s="15" t="str">
        <f>+IFERROR(VLOOKUP(Tabla1[[#This Row],[CUENTA]],CTAS[],2,0),"OTROS")</f>
        <v>OTROS</v>
      </c>
      <c r="AP6088" s="15" t="str">
        <f>+IFERROR(VLOOKUP(Tabla1[[#This Row],[EMPLEADO]],IS[],3,0),"OTROS")</f>
        <v>CHIHUAHUA</v>
      </c>
      <c r="AQ6088" s="15" t="str">
        <f>+IFERROR(VLOOKUP(Tabla1[[#This Row],[EMPLEADO]],IS[[NÓMINA]:[INGENIERO]],2,0),"OTROS")</f>
        <v>LUIS EDUARDO MUÑOZ</v>
      </c>
    </row>
    <row r="6089" spans="1:43" x14ac:dyDescent="0.25">
      <c r="A6089" s="28" t="s">
        <v>14528</v>
      </c>
      <c r="B6089" s="29">
        <v>1</v>
      </c>
      <c r="C6089" s="29" t="s">
        <v>16698</v>
      </c>
      <c r="D6089" s="30" t="s">
        <v>38</v>
      </c>
      <c r="E6089" s="31" t="s">
        <v>3742</v>
      </c>
      <c r="F6089" s="31" t="s">
        <v>16699</v>
      </c>
      <c r="G6089" s="88" t="s">
        <v>16700</v>
      </c>
      <c r="H6089" s="29" t="s">
        <v>213</v>
      </c>
      <c r="I6089" s="32" t="s">
        <v>43</v>
      </c>
      <c r="J6089" s="29" t="s">
        <v>8</v>
      </c>
      <c r="K6089" s="33" t="s">
        <v>199</v>
      </c>
      <c r="L6089" s="33" t="s">
        <v>16701</v>
      </c>
      <c r="M6089" s="29" t="s">
        <v>640</v>
      </c>
      <c r="N6089" s="29">
        <v>0</v>
      </c>
      <c r="O6089" s="29" t="s">
        <v>47</v>
      </c>
      <c r="P6089" s="33">
        <v>2762</v>
      </c>
      <c r="Q6089" s="33" t="s">
        <v>48</v>
      </c>
      <c r="R6089" s="80" t="s">
        <v>49</v>
      </c>
      <c r="S6089" s="81" t="s">
        <v>50</v>
      </c>
      <c r="T6089" s="81" t="s">
        <v>51</v>
      </c>
      <c r="U6089" s="82" t="s">
        <v>52</v>
      </c>
      <c r="V6089" s="83">
        <v>1.05</v>
      </c>
      <c r="W6089" s="89">
        <v>750.75000000000011</v>
      </c>
      <c r="X6089" s="85">
        <v>1</v>
      </c>
      <c r="Y6089" s="86">
        <v>5.9</v>
      </c>
      <c r="Z6089" s="82">
        <v>5</v>
      </c>
      <c r="AA6089" s="87">
        <v>1.1800000000000002</v>
      </c>
      <c r="AB6089" s="83">
        <v>4.500000000000004E-2</v>
      </c>
      <c r="AC6089" s="89">
        <v>-32.175000000000033</v>
      </c>
      <c r="AD6089" s="90">
        <v>43641</v>
      </c>
      <c r="AE6089" s="90">
        <v>43641</v>
      </c>
      <c r="AF6089" s="82">
        <v>0</v>
      </c>
      <c r="AG6089" s="84" t="s">
        <v>53</v>
      </c>
      <c r="AH6089" s="83">
        <v>0</v>
      </c>
      <c r="AI6089" s="89">
        <v>0</v>
      </c>
      <c r="AJ6089" s="89">
        <v>0</v>
      </c>
      <c r="AK6089" s="60" t="str">
        <f>+IF(Tabla1[[#This Row],[REQUEST_TY]]="SR MANTENIMIENTO CORRECTIVO", "EMERGENCIA", "OTROS")</f>
        <v>EMERGENCIA</v>
      </c>
      <c r="AL6089" s="6" t="str">
        <f>+_xlfn.IFS(Tabla1[[#This Row],[Veces obj]]&lt;=1,"0-1",Tabla1[[#This Row],[Veces obj]]&lt;=2,"1-2",Tabla1[[#This Row],[Veces obj]]&lt;=3,"2-3",TRUE,"&gt;3")</f>
        <v>1-2</v>
      </c>
      <c r="AM6089" s="60" t="str">
        <f>+_xlfn.IFS(MONTH(Tabla1[[#This Row],[MES]])&lt;=3,"Q1",MONTH(Tabla1[[#This Row],[MES]])&lt;=6,"Q2",MONTH(Tabla1[[#This Row],[MES]])&lt;=9,"Q3",TRUE,"Q4")</f>
        <v>Q2</v>
      </c>
      <c r="AN6089" s="15" t="str">
        <f>+IFERROR(VLOOKUP(Tabla1[[#This Row],[CUENTA]],CTAS[],2,0),"OTROS")</f>
        <v>OTROS</v>
      </c>
      <c r="AP6089" s="15" t="str">
        <f>+IFERROR(VLOOKUP(Tabla1[[#This Row],[EMPLEADO]],IS[],3,0),"OTROS")</f>
        <v>OTROS</v>
      </c>
      <c r="AQ6089" s="15" t="str">
        <f>+IFERROR(VLOOKUP(Tabla1[[#This Row],[EMPLEADO]],IS[[NÓMINA]:[INGENIERO]],2,0),"OTROS")</f>
        <v>OTROS</v>
      </c>
    </row>
    <row r="6090" spans="1:43" x14ac:dyDescent="0.25">
      <c r="A6090" s="28" t="s">
        <v>14528</v>
      </c>
      <c r="B6090" s="29">
        <v>1</v>
      </c>
      <c r="C6090" s="29" t="s">
        <v>16702</v>
      </c>
      <c r="D6090" s="30" t="s">
        <v>38</v>
      </c>
      <c r="E6090" s="31" t="s">
        <v>217</v>
      </c>
      <c r="F6090" s="31" t="s">
        <v>16703</v>
      </c>
      <c r="G6090" s="88" t="s">
        <v>7521</v>
      </c>
      <c r="H6090" s="29" t="s">
        <v>409</v>
      </c>
      <c r="I6090" s="32" t="s">
        <v>43</v>
      </c>
      <c r="J6090" s="29" t="s">
        <v>8</v>
      </c>
      <c r="K6090" s="33" t="s">
        <v>59</v>
      </c>
      <c r="L6090" s="33" t="s">
        <v>410</v>
      </c>
      <c r="M6090" s="29" t="s">
        <v>411</v>
      </c>
      <c r="N6090" s="29">
        <v>0</v>
      </c>
      <c r="O6090" s="29" t="s">
        <v>47</v>
      </c>
      <c r="P6090" s="33">
        <v>16</v>
      </c>
      <c r="Q6090" s="33" t="s">
        <v>62</v>
      </c>
      <c r="R6090" s="80" t="s">
        <v>223</v>
      </c>
      <c r="S6090" s="81" t="s">
        <v>139</v>
      </c>
      <c r="T6090" s="81" t="s">
        <v>51</v>
      </c>
      <c r="U6090" s="82" t="s">
        <v>262</v>
      </c>
      <c r="V6090" s="83">
        <v>1.05</v>
      </c>
      <c r="W6090" s="89">
        <v>1651.6500000000003</v>
      </c>
      <c r="X6090" s="85">
        <v>1</v>
      </c>
      <c r="Y6090" s="86">
        <v>2.0499999999999998</v>
      </c>
      <c r="Z6090" s="82">
        <v>4</v>
      </c>
      <c r="AA6090" s="87">
        <v>0.51249999999999996</v>
      </c>
      <c r="AB6090" s="83">
        <v>0</v>
      </c>
      <c r="AC6090" s="89">
        <v>0</v>
      </c>
      <c r="AD6090" s="90">
        <v>43640</v>
      </c>
      <c r="AE6090" s="90">
        <v>43641</v>
      </c>
      <c r="AF6090" s="82">
        <v>1</v>
      </c>
      <c r="AG6090" s="84" t="s">
        <v>53</v>
      </c>
      <c r="AH6090" s="83">
        <v>0</v>
      </c>
      <c r="AI6090" s="89">
        <v>0</v>
      </c>
      <c r="AJ6090" s="89">
        <v>0</v>
      </c>
      <c r="AK6090" s="60" t="str">
        <f>+IF(Tabla1[[#This Row],[REQUEST_TY]]="SR MANTENIMIENTO CORRECTIVO", "EMERGENCIA", "OTROS")</f>
        <v>EMERGENCIA</v>
      </c>
      <c r="AL6090" s="6" t="str">
        <f>+_xlfn.IFS(Tabla1[[#This Row],[Veces obj]]&lt;=1,"0-1",Tabla1[[#This Row],[Veces obj]]&lt;=2,"1-2",Tabla1[[#This Row],[Veces obj]]&lt;=3,"2-3",TRUE,"&gt;3")</f>
        <v>0-1</v>
      </c>
      <c r="AM6090" s="60" t="str">
        <f>+_xlfn.IFS(MONTH(Tabla1[[#This Row],[MES]])&lt;=3,"Q1",MONTH(Tabla1[[#This Row],[MES]])&lt;=6,"Q2",MONTH(Tabla1[[#This Row],[MES]])&lt;=9,"Q3",TRUE,"Q4")</f>
        <v>Q2</v>
      </c>
      <c r="AN6090" s="15" t="str">
        <f>+IFERROR(VLOOKUP(Tabla1[[#This Row],[CUENTA]],CTAS[],2,0),"OTROS")</f>
        <v>OTROS</v>
      </c>
      <c r="AP6090" s="15" t="str">
        <f>+IFERROR(VLOOKUP(Tabla1[[#This Row],[EMPLEADO]],IS[],3,0),"OTROS")</f>
        <v>OTROS</v>
      </c>
      <c r="AQ6090" s="15" t="str">
        <f>+IFERROR(VLOOKUP(Tabla1[[#This Row],[EMPLEADO]],IS[[NÓMINA]:[INGENIERO]],2,0),"OTROS")</f>
        <v>OTROS</v>
      </c>
    </row>
    <row r="6091" spans="1:43" x14ac:dyDescent="0.25">
      <c r="A6091" s="28" t="s">
        <v>14528</v>
      </c>
      <c r="B6091" s="29">
        <v>1</v>
      </c>
      <c r="C6091" s="29" t="s">
        <v>16704</v>
      </c>
      <c r="D6091" s="30" t="s">
        <v>38</v>
      </c>
      <c r="E6091" s="31" t="s">
        <v>133</v>
      </c>
      <c r="F6091" s="31" t="s">
        <v>16705</v>
      </c>
      <c r="G6091" s="88" t="s">
        <v>408</v>
      </c>
      <c r="H6091" s="29" t="s">
        <v>1211</v>
      </c>
      <c r="I6091" s="32" t="s">
        <v>43</v>
      </c>
      <c r="J6091" s="29" t="s">
        <v>8</v>
      </c>
      <c r="K6091" s="33" t="s">
        <v>59</v>
      </c>
      <c r="L6091" s="33" t="s">
        <v>410</v>
      </c>
      <c r="M6091" s="29" t="s">
        <v>411</v>
      </c>
      <c r="N6091" s="29">
        <v>0</v>
      </c>
      <c r="O6091" s="29" t="s">
        <v>47</v>
      </c>
      <c r="P6091" s="33">
        <v>7</v>
      </c>
      <c r="Q6091" s="33" t="s">
        <v>194</v>
      </c>
      <c r="R6091" s="80" t="s">
        <v>138</v>
      </c>
      <c r="S6091" s="81" t="s">
        <v>139</v>
      </c>
      <c r="T6091" s="81" t="s">
        <v>51</v>
      </c>
      <c r="U6091" s="82" t="s">
        <v>224</v>
      </c>
      <c r="V6091" s="83">
        <v>0.8</v>
      </c>
      <c r="W6091" s="89">
        <v>1258.4000000000003</v>
      </c>
      <c r="X6091" s="85">
        <v>1</v>
      </c>
      <c r="Y6091" s="86">
        <v>6.47</v>
      </c>
      <c r="Z6091" s="82">
        <v>4</v>
      </c>
      <c r="AA6091" s="87">
        <v>1.6174999999999999</v>
      </c>
      <c r="AB6091" s="83">
        <v>0.15437499999999998</v>
      </c>
      <c r="AC6091" s="89">
        <v>-242.831875</v>
      </c>
      <c r="AD6091" s="90">
        <v>43641</v>
      </c>
      <c r="AE6091" s="90">
        <v>43641</v>
      </c>
      <c r="AF6091" s="82">
        <v>0</v>
      </c>
      <c r="AG6091" s="84" t="s">
        <v>53</v>
      </c>
      <c r="AH6091" s="83">
        <v>0</v>
      </c>
      <c r="AI6091" s="89">
        <v>0</v>
      </c>
      <c r="AJ6091" s="89">
        <v>0</v>
      </c>
      <c r="AK6091" s="60" t="str">
        <f>+IF(Tabla1[[#This Row],[REQUEST_TY]]="SR MANTENIMIENTO CORRECTIVO", "EMERGENCIA", "OTROS")</f>
        <v>EMERGENCIA</v>
      </c>
      <c r="AL6091" s="6" t="str">
        <f>+_xlfn.IFS(Tabla1[[#This Row],[Veces obj]]&lt;=1,"0-1",Tabla1[[#This Row],[Veces obj]]&lt;=2,"1-2",Tabla1[[#This Row],[Veces obj]]&lt;=3,"2-3",TRUE,"&gt;3")</f>
        <v>1-2</v>
      </c>
      <c r="AM6091" s="60" t="str">
        <f>+_xlfn.IFS(MONTH(Tabla1[[#This Row],[MES]])&lt;=3,"Q1",MONTH(Tabla1[[#This Row],[MES]])&lt;=6,"Q2",MONTH(Tabla1[[#This Row],[MES]])&lt;=9,"Q3",TRUE,"Q4")</f>
        <v>Q2</v>
      </c>
      <c r="AN6091" s="15" t="str">
        <f>+IFERROR(VLOOKUP(Tabla1[[#This Row],[CUENTA]],CTAS[],2,0),"OTROS")</f>
        <v>OTROS</v>
      </c>
      <c r="AP6091" s="15" t="str">
        <f>+IFERROR(VLOOKUP(Tabla1[[#This Row],[EMPLEADO]],IS[],3,0),"OTROS")</f>
        <v>OTROS</v>
      </c>
      <c r="AQ6091" s="15" t="str">
        <f>+IFERROR(VLOOKUP(Tabla1[[#This Row],[EMPLEADO]],IS[[NÓMINA]:[INGENIERO]],2,0),"OTROS")</f>
        <v>OTROS</v>
      </c>
    </row>
    <row r="6092" spans="1:43" x14ac:dyDescent="0.25">
      <c r="A6092" s="28" t="s">
        <v>14528</v>
      </c>
      <c r="B6092" s="29">
        <v>1</v>
      </c>
      <c r="C6092" s="29" t="s">
        <v>16706</v>
      </c>
      <c r="D6092" s="30" t="s">
        <v>38</v>
      </c>
      <c r="E6092" s="31" t="s">
        <v>39</v>
      </c>
      <c r="F6092" s="31" t="s">
        <v>16707</v>
      </c>
      <c r="G6092" s="88" t="s">
        <v>8128</v>
      </c>
      <c r="H6092" s="29" t="s">
        <v>58</v>
      </c>
      <c r="I6092" s="32" t="s">
        <v>43</v>
      </c>
      <c r="J6092" s="29" t="s">
        <v>8</v>
      </c>
      <c r="K6092" s="33" t="s">
        <v>117</v>
      </c>
      <c r="L6092" s="33" t="s">
        <v>8129</v>
      </c>
      <c r="M6092" s="29" t="s">
        <v>222</v>
      </c>
      <c r="N6092" s="29">
        <v>0</v>
      </c>
      <c r="O6092" s="29" t="s">
        <v>47</v>
      </c>
      <c r="P6092" s="33">
        <v>110</v>
      </c>
      <c r="Q6092" s="33" t="s">
        <v>48</v>
      </c>
      <c r="R6092" s="80" t="s">
        <v>49</v>
      </c>
      <c r="S6092" s="81" t="s">
        <v>50</v>
      </c>
      <c r="T6092" s="81" t="s">
        <v>51</v>
      </c>
      <c r="U6092" s="82" t="s">
        <v>52</v>
      </c>
      <c r="V6092" s="83">
        <v>1.05</v>
      </c>
      <c r="W6092" s="89">
        <v>750.75000000000011</v>
      </c>
      <c r="X6092" s="85">
        <v>1</v>
      </c>
      <c r="Y6092" s="86">
        <v>1.32</v>
      </c>
      <c r="Z6092" s="82">
        <v>5</v>
      </c>
      <c r="AA6092" s="87">
        <v>0.26400000000000001</v>
      </c>
      <c r="AB6092" s="83">
        <v>0</v>
      </c>
      <c r="AC6092" s="89">
        <v>0</v>
      </c>
      <c r="AD6092" s="90">
        <v>43641</v>
      </c>
      <c r="AE6092" s="90">
        <v>43641</v>
      </c>
      <c r="AF6092" s="82">
        <v>0</v>
      </c>
      <c r="AG6092" s="84" t="s">
        <v>53</v>
      </c>
      <c r="AH6092" s="83">
        <v>0</v>
      </c>
      <c r="AI6092" s="89">
        <v>0</v>
      </c>
      <c r="AJ6092" s="89">
        <v>0</v>
      </c>
      <c r="AK6092" s="60" t="str">
        <f>+IF(Tabla1[[#This Row],[REQUEST_TY]]="SR MANTENIMIENTO CORRECTIVO", "EMERGENCIA", "OTROS")</f>
        <v>EMERGENCIA</v>
      </c>
      <c r="AL6092" s="6" t="str">
        <f>+_xlfn.IFS(Tabla1[[#This Row],[Veces obj]]&lt;=1,"0-1",Tabla1[[#This Row],[Veces obj]]&lt;=2,"1-2",Tabla1[[#This Row],[Veces obj]]&lt;=3,"2-3",TRUE,"&gt;3")</f>
        <v>0-1</v>
      </c>
      <c r="AM6092" s="60" t="str">
        <f>+_xlfn.IFS(MONTH(Tabla1[[#This Row],[MES]])&lt;=3,"Q1",MONTH(Tabla1[[#This Row],[MES]])&lt;=6,"Q2",MONTH(Tabla1[[#This Row],[MES]])&lt;=9,"Q3",TRUE,"Q4")</f>
        <v>Q2</v>
      </c>
      <c r="AN6092" s="15" t="str">
        <f>+IFERROR(VLOOKUP(Tabla1[[#This Row],[CUENTA]],CTAS[],2,0),"OTROS")</f>
        <v>OTROS</v>
      </c>
      <c r="AP6092" s="15" t="str">
        <f>+IFERROR(VLOOKUP(Tabla1[[#This Row],[EMPLEADO]],IS[],3,0),"OTROS")</f>
        <v>OTROS</v>
      </c>
      <c r="AQ6092" s="15" t="str">
        <f>+IFERROR(VLOOKUP(Tabla1[[#This Row],[EMPLEADO]],IS[[NÓMINA]:[INGENIERO]],2,0),"OTROS")</f>
        <v>OTROS</v>
      </c>
    </row>
    <row r="6093" spans="1:43" x14ac:dyDescent="0.25">
      <c r="A6093" s="28" t="s">
        <v>14528</v>
      </c>
      <c r="B6093" s="29">
        <v>1</v>
      </c>
      <c r="C6093" s="29" t="s">
        <v>16708</v>
      </c>
      <c r="D6093" s="30" t="s">
        <v>38</v>
      </c>
      <c r="E6093" s="31" t="s">
        <v>55</v>
      </c>
      <c r="F6093" s="31" t="s">
        <v>16709</v>
      </c>
      <c r="G6093" s="88" t="s">
        <v>6588</v>
      </c>
      <c r="H6093" s="29" t="s">
        <v>1572</v>
      </c>
      <c r="I6093" s="32" t="s">
        <v>43</v>
      </c>
      <c r="J6093" s="29" t="s">
        <v>8</v>
      </c>
      <c r="K6093" s="33" t="s">
        <v>102</v>
      </c>
      <c r="L6093" s="33" t="s">
        <v>1292</v>
      </c>
      <c r="M6093" s="29" t="s">
        <v>215</v>
      </c>
      <c r="N6093" s="29">
        <v>0</v>
      </c>
      <c r="O6093" s="29" t="s">
        <v>47</v>
      </c>
      <c r="P6093" s="33">
        <v>33</v>
      </c>
      <c r="Q6093" s="33" t="s">
        <v>82</v>
      </c>
      <c r="R6093" s="80" t="s">
        <v>63</v>
      </c>
      <c r="S6093" s="81" t="s">
        <v>64</v>
      </c>
      <c r="T6093" s="81" t="s">
        <v>51</v>
      </c>
      <c r="U6093" s="82" t="s">
        <v>83</v>
      </c>
      <c r="V6093" s="83">
        <v>1.05</v>
      </c>
      <c r="W6093" s="89">
        <v>1433.25</v>
      </c>
      <c r="X6093" s="85">
        <v>1</v>
      </c>
      <c r="Y6093" s="86">
        <v>2.02</v>
      </c>
      <c r="Z6093" s="82">
        <v>5</v>
      </c>
      <c r="AA6093" s="87">
        <v>0.40400000000000003</v>
      </c>
      <c r="AB6093" s="83">
        <v>0</v>
      </c>
      <c r="AC6093" s="89">
        <v>0</v>
      </c>
      <c r="AD6093" s="90">
        <v>43641</v>
      </c>
      <c r="AE6093" s="90">
        <v>43641</v>
      </c>
      <c r="AF6093" s="82">
        <v>0</v>
      </c>
      <c r="AG6093" s="84" t="s">
        <v>53</v>
      </c>
      <c r="AH6093" s="83">
        <v>0</v>
      </c>
      <c r="AI6093" s="89">
        <v>0</v>
      </c>
      <c r="AJ6093" s="89">
        <v>0</v>
      </c>
      <c r="AK6093" s="60" t="str">
        <f>+IF(Tabla1[[#This Row],[REQUEST_TY]]="SR MANTENIMIENTO CORRECTIVO", "EMERGENCIA", "OTROS")</f>
        <v>EMERGENCIA</v>
      </c>
      <c r="AL6093" s="6" t="str">
        <f>+_xlfn.IFS(Tabla1[[#This Row],[Veces obj]]&lt;=1,"0-1",Tabla1[[#This Row],[Veces obj]]&lt;=2,"1-2",Tabla1[[#This Row],[Veces obj]]&lt;=3,"2-3",TRUE,"&gt;3")</f>
        <v>0-1</v>
      </c>
      <c r="AM6093" s="60" t="str">
        <f>+_xlfn.IFS(MONTH(Tabla1[[#This Row],[MES]])&lt;=3,"Q1",MONTH(Tabla1[[#This Row],[MES]])&lt;=6,"Q2",MONTH(Tabla1[[#This Row],[MES]])&lt;=9,"Q3",TRUE,"Q4")</f>
        <v>Q2</v>
      </c>
      <c r="AN6093" s="15" t="str">
        <f>+IFERROR(VLOOKUP(Tabla1[[#This Row],[CUENTA]],CTAS[],2,0),"OTROS")</f>
        <v>OTROS</v>
      </c>
      <c r="AP6093" s="15" t="str">
        <f>+IFERROR(VLOOKUP(Tabla1[[#This Row],[EMPLEADO]],IS[],3,0),"OTROS")</f>
        <v>OTROS</v>
      </c>
      <c r="AQ6093" s="15" t="str">
        <f>+IFERROR(VLOOKUP(Tabla1[[#This Row],[EMPLEADO]],IS[[NÓMINA]:[INGENIERO]],2,0),"OTROS")</f>
        <v>OTROS</v>
      </c>
    </row>
    <row r="6094" spans="1:43" x14ac:dyDescent="0.25">
      <c r="A6094" s="28" t="s">
        <v>14528</v>
      </c>
      <c r="B6094" s="29">
        <v>1</v>
      </c>
      <c r="C6094" s="29" t="s">
        <v>16710</v>
      </c>
      <c r="D6094" s="30" t="s">
        <v>38</v>
      </c>
      <c r="E6094" s="31" t="s">
        <v>39</v>
      </c>
      <c r="F6094" s="31" t="s">
        <v>16711</v>
      </c>
      <c r="G6094" s="88" t="s">
        <v>16712</v>
      </c>
      <c r="H6094" s="29" t="s">
        <v>568</v>
      </c>
      <c r="I6094" s="32" t="s">
        <v>43</v>
      </c>
      <c r="J6094" s="29" t="s">
        <v>8</v>
      </c>
      <c r="K6094" s="33" t="s">
        <v>117</v>
      </c>
      <c r="L6094" s="33" t="s">
        <v>16713</v>
      </c>
      <c r="M6094" s="29" t="s">
        <v>570</v>
      </c>
      <c r="N6094" s="29">
        <v>0</v>
      </c>
      <c r="O6094" s="29" t="s">
        <v>47</v>
      </c>
      <c r="P6094" s="33">
        <v>195</v>
      </c>
      <c r="Q6094" s="33" t="s">
        <v>48</v>
      </c>
      <c r="R6094" s="80" t="s">
        <v>49</v>
      </c>
      <c r="S6094" s="81" t="s">
        <v>50</v>
      </c>
      <c r="T6094" s="81" t="s">
        <v>51</v>
      </c>
      <c r="U6094" s="82" t="s">
        <v>52</v>
      </c>
      <c r="V6094" s="83">
        <v>1.05</v>
      </c>
      <c r="W6094" s="89">
        <v>750.75000000000011</v>
      </c>
      <c r="X6094" s="85">
        <v>1</v>
      </c>
      <c r="Y6094" s="86">
        <v>0.91</v>
      </c>
      <c r="Z6094" s="82">
        <v>5</v>
      </c>
      <c r="AA6094" s="87">
        <v>0.182</v>
      </c>
      <c r="AB6094" s="83">
        <v>0</v>
      </c>
      <c r="AC6094" s="89">
        <v>0</v>
      </c>
      <c r="AD6094" s="90">
        <v>43641</v>
      </c>
      <c r="AE6094" s="90">
        <v>43641</v>
      </c>
      <c r="AF6094" s="82">
        <v>0</v>
      </c>
      <c r="AG6094" s="84" t="s">
        <v>53</v>
      </c>
      <c r="AH6094" s="83">
        <v>0</v>
      </c>
      <c r="AI6094" s="89">
        <v>0</v>
      </c>
      <c r="AJ6094" s="89">
        <v>0</v>
      </c>
      <c r="AK6094" s="60" t="str">
        <f>+IF(Tabla1[[#This Row],[REQUEST_TY]]="SR MANTENIMIENTO CORRECTIVO", "EMERGENCIA", "OTROS")</f>
        <v>EMERGENCIA</v>
      </c>
      <c r="AL6094" s="6" t="str">
        <f>+_xlfn.IFS(Tabla1[[#This Row],[Veces obj]]&lt;=1,"0-1",Tabla1[[#This Row],[Veces obj]]&lt;=2,"1-2",Tabla1[[#This Row],[Veces obj]]&lt;=3,"2-3",TRUE,"&gt;3")</f>
        <v>0-1</v>
      </c>
      <c r="AM6094" s="60" t="str">
        <f>+_xlfn.IFS(MONTH(Tabla1[[#This Row],[MES]])&lt;=3,"Q1",MONTH(Tabla1[[#This Row],[MES]])&lt;=6,"Q2",MONTH(Tabla1[[#This Row],[MES]])&lt;=9,"Q3",TRUE,"Q4")</f>
        <v>Q2</v>
      </c>
      <c r="AN6094" s="15" t="str">
        <f>+IFERROR(VLOOKUP(Tabla1[[#This Row],[CUENTA]],CTAS[],2,0),"OTROS")</f>
        <v>OTROS</v>
      </c>
      <c r="AP6094" s="15" t="str">
        <f>+IFERROR(VLOOKUP(Tabla1[[#This Row],[EMPLEADO]],IS[],3,0),"OTROS")</f>
        <v>OTROS</v>
      </c>
      <c r="AQ6094" s="15" t="str">
        <f>+IFERROR(VLOOKUP(Tabla1[[#This Row],[EMPLEADO]],IS[[NÓMINA]:[INGENIERO]],2,0),"OTROS")</f>
        <v>OTROS</v>
      </c>
    </row>
    <row r="6095" spans="1:43" x14ac:dyDescent="0.25">
      <c r="A6095" s="28" t="s">
        <v>14528</v>
      </c>
      <c r="B6095" s="29">
        <v>1</v>
      </c>
      <c r="C6095" s="29" t="s">
        <v>16714</v>
      </c>
      <c r="D6095" s="30" t="s">
        <v>38</v>
      </c>
      <c r="E6095" s="31" t="s">
        <v>3169</v>
      </c>
      <c r="F6095" s="31" t="s">
        <v>16715</v>
      </c>
      <c r="G6095" s="88" t="s">
        <v>6871</v>
      </c>
      <c r="H6095" s="29" t="s">
        <v>484</v>
      </c>
      <c r="I6095" s="32" t="s">
        <v>43</v>
      </c>
      <c r="J6095" s="29" t="s">
        <v>8</v>
      </c>
      <c r="K6095" s="33" t="s">
        <v>2300</v>
      </c>
      <c r="L6095" s="33" t="s">
        <v>2301</v>
      </c>
      <c r="M6095" s="29" t="s">
        <v>94</v>
      </c>
      <c r="N6095" s="29">
        <v>1</v>
      </c>
      <c r="O6095" s="29" t="s">
        <v>47</v>
      </c>
      <c r="P6095" s="33">
        <v>123</v>
      </c>
      <c r="Q6095" s="33" t="s">
        <v>48</v>
      </c>
      <c r="R6095" s="80" t="s">
        <v>242</v>
      </c>
      <c r="S6095" s="81" t="s">
        <v>64</v>
      </c>
      <c r="T6095" s="81" t="s">
        <v>51</v>
      </c>
      <c r="U6095" s="82" t="s">
        <v>96</v>
      </c>
      <c r="V6095" s="83">
        <v>1.1000000000000001</v>
      </c>
      <c r="W6095" s="89">
        <v>0</v>
      </c>
      <c r="X6095" s="85">
        <v>1</v>
      </c>
      <c r="Y6095" s="86">
        <v>0</v>
      </c>
      <c r="Z6095" s="82">
        <v>5</v>
      </c>
      <c r="AA6095" s="87">
        <v>0</v>
      </c>
      <c r="AB6095" s="83">
        <v>0</v>
      </c>
      <c r="AC6095" s="89">
        <v>0</v>
      </c>
      <c r="AD6095" s="90">
        <v>43640</v>
      </c>
      <c r="AE6095" s="90">
        <v>43641</v>
      </c>
      <c r="AF6095" s="82">
        <v>1</v>
      </c>
      <c r="AG6095" s="84" t="s">
        <v>53</v>
      </c>
      <c r="AH6095" s="83">
        <v>0</v>
      </c>
      <c r="AI6095" s="89">
        <v>0</v>
      </c>
      <c r="AJ6095" s="89">
        <v>0</v>
      </c>
      <c r="AK6095" s="60" t="str">
        <f>+IF(Tabla1[[#This Row],[REQUEST_TY]]="SR MANTENIMIENTO CORRECTIVO", "EMERGENCIA", "OTROS")</f>
        <v>EMERGENCIA</v>
      </c>
      <c r="AL6095" s="6" t="str">
        <f>+_xlfn.IFS(Tabla1[[#This Row],[Veces obj]]&lt;=1,"0-1",Tabla1[[#This Row],[Veces obj]]&lt;=2,"1-2",Tabla1[[#This Row],[Veces obj]]&lt;=3,"2-3",TRUE,"&gt;3")</f>
        <v>0-1</v>
      </c>
      <c r="AM6095" s="60" t="str">
        <f>+_xlfn.IFS(MONTH(Tabla1[[#This Row],[MES]])&lt;=3,"Q1",MONTH(Tabla1[[#This Row],[MES]])&lt;=6,"Q2",MONTH(Tabla1[[#This Row],[MES]])&lt;=9,"Q3",TRUE,"Q4")</f>
        <v>Q2</v>
      </c>
      <c r="AN6095" s="15" t="str">
        <f>+IFERROR(VLOOKUP(Tabla1[[#This Row],[CUENTA]],CTAS[],2,0),"OTROS")</f>
        <v>OTROS</v>
      </c>
      <c r="AP6095" s="15" t="str">
        <f>+IFERROR(VLOOKUP(Tabla1[[#This Row],[EMPLEADO]],IS[],3,0),"OTROS")</f>
        <v>OTROS</v>
      </c>
      <c r="AQ6095" s="15" t="str">
        <f>+IFERROR(VLOOKUP(Tabla1[[#This Row],[EMPLEADO]],IS[[NÓMINA]:[INGENIERO]],2,0),"OTROS")</f>
        <v>OTROS</v>
      </c>
    </row>
    <row r="6096" spans="1:43" x14ac:dyDescent="0.25">
      <c r="A6096" s="28" t="s">
        <v>14528</v>
      </c>
      <c r="B6096" s="29">
        <v>1</v>
      </c>
      <c r="C6096" s="29" t="s">
        <v>16716</v>
      </c>
      <c r="D6096" s="30" t="s">
        <v>38</v>
      </c>
      <c r="E6096" s="31" t="s">
        <v>217</v>
      </c>
      <c r="F6096" s="31" t="s">
        <v>16717</v>
      </c>
      <c r="G6096" s="88" t="s">
        <v>12642</v>
      </c>
      <c r="H6096" s="29" t="s">
        <v>592</v>
      </c>
      <c r="I6096" s="32" t="s">
        <v>43</v>
      </c>
      <c r="J6096" s="29" t="s">
        <v>8</v>
      </c>
      <c r="K6096" s="33" t="s">
        <v>59</v>
      </c>
      <c r="L6096" s="33" t="s">
        <v>2364</v>
      </c>
      <c r="M6096" s="29" t="s">
        <v>2365</v>
      </c>
      <c r="N6096" s="29">
        <v>0</v>
      </c>
      <c r="O6096" s="29" t="s">
        <v>47</v>
      </c>
      <c r="P6096" s="33">
        <v>48</v>
      </c>
      <c r="Q6096" s="33" t="s">
        <v>82</v>
      </c>
      <c r="R6096" s="80" t="s">
        <v>223</v>
      </c>
      <c r="S6096" s="81" t="s">
        <v>139</v>
      </c>
      <c r="T6096" s="81" t="s">
        <v>208</v>
      </c>
      <c r="U6096" s="82" t="s">
        <v>140</v>
      </c>
      <c r="V6096" s="83">
        <v>1.1000000000000001</v>
      </c>
      <c r="W6096" s="89">
        <v>1730.3000000000004</v>
      </c>
      <c r="X6096" s="85">
        <v>1</v>
      </c>
      <c r="Y6096" s="86">
        <v>1.75</v>
      </c>
      <c r="Z6096" s="82">
        <v>6</v>
      </c>
      <c r="AA6096" s="87">
        <v>0.29166666666666669</v>
      </c>
      <c r="AB6096" s="83">
        <v>0</v>
      </c>
      <c r="AC6096" s="89">
        <v>0</v>
      </c>
      <c r="AD6096" s="90">
        <v>43641</v>
      </c>
      <c r="AE6096" s="90">
        <v>43641</v>
      </c>
      <c r="AF6096" s="82">
        <v>0</v>
      </c>
      <c r="AG6096" s="84" t="s">
        <v>53</v>
      </c>
      <c r="AH6096" s="83">
        <v>0</v>
      </c>
      <c r="AI6096" s="89">
        <v>0</v>
      </c>
      <c r="AJ6096" s="89">
        <v>0</v>
      </c>
      <c r="AK6096" s="60" t="str">
        <f>+IF(Tabla1[[#This Row],[REQUEST_TY]]="SR MANTENIMIENTO CORRECTIVO", "EMERGENCIA", "OTROS")</f>
        <v>EMERGENCIA</v>
      </c>
      <c r="AL6096" s="6" t="str">
        <f>+_xlfn.IFS(Tabla1[[#This Row],[Veces obj]]&lt;=1,"0-1",Tabla1[[#This Row],[Veces obj]]&lt;=2,"1-2",Tabla1[[#This Row],[Veces obj]]&lt;=3,"2-3",TRUE,"&gt;3")</f>
        <v>0-1</v>
      </c>
      <c r="AM6096" s="60" t="str">
        <f>+_xlfn.IFS(MONTH(Tabla1[[#This Row],[MES]])&lt;=3,"Q1",MONTH(Tabla1[[#This Row],[MES]])&lt;=6,"Q2",MONTH(Tabla1[[#This Row],[MES]])&lt;=9,"Q3",TRUE,"Q4")</f>
        <v>Q2</v>
      </c>
      <c r="AN6096" s="15" t="str">
        <f>+IFERROR(VLOOKUP(Tabla1[[#This Row],[CUENTA]],CTAS[],2,0),"OTROS")</f>
        <v>OTROS</v>
      </c>
      <c r="AP6096" s="15" t="str">
        <f>+IFERROR(VLOOKUP(Tabla1[[#This Row],[EMPLEADO]],IS[],3,0),"OTROS")</f>
        <v>CHIHUAHUA</v>
      </c>
      <c r="AQ6096" s="15" t="str">
        <f>+IFERROR(VLOOKUP(Tabla1[[#This Row],[EMPLEADO]],IS[[NÓMINA]:[INGENIERO]],2,0),"OTROS")</f>
        <v>VICTOR MENDEZ</v>
      </c>
    </row>
    <row r="6097" spans="1:43" x14ac:dyDescent="0.25">
      <c r="A6097" s="28" t="s">
        <v>14528</v>
      </c>
      <c r="B6097" s="29">
        <v>1</v>
      </c>
      <c r="C6097" s="29" t="s">
        <v>16718</v>
      </c>
      <c r="D6097" s="30" t="s">
        <v>38</v>
      </c>
      <c r="E6097" s="31" t="s">
        <v>217</v>
      </c>
      <c r="F6097" s="31" t="s">
        <v>16719</v>
      </c>
      <c r="G6097" s="88" t="s">
        <v>11322</v>
      </c>
      <c r="H6097" s="29" t="s">
        <v>1572</v>
      </c>
      <c r="I6097" s="32" t="s">
        <v>43</v>
      </c>
      <c r="J6097" s="29" t="s">
        <v>8</v>
      </c>
      <c r="K6097" s="33" t="s">
        <v>59</v>
      </c>
      <c r="L6097" s="33" t="s">
        <v>1706</v>
      </c>
      <c r="M6097" s="29" t="s">
        <v>1707</v>
      </c>
      <c r="N6097" s="29">
        <v>0</v>
      </c>
      <c r="O6097" s="29" t="s">
        <v>47</v>
      </c>
      <c r="P6097" s="33">
        <v>41</v>
      </c>
      <c r="Q6097" s="33" t="s">
        <v>82</v>
      </c>
      <c r="R6097" s="80" t="s">
        <v>223</v>
      </c>
      <c r="S6097" s="81" t="s">
        <v>139</v>
      </c>
      <c r="T6097" s="81" t="s">
        <v>51</v>
      </c>
      <c r="U6097" s="82" t="s">
        <v>140</v>
      </c>
      <c r="V6097" s="83">
        <v>1.1000000000000001</v>
      </c>
      <c r="W6097" s="89">
        <v>1730.3000000000004</v>
      </c>
      <c r="X6097" s="85">
        <v>1</v>
      </c>
      <c r="Y6097" s="86">
        <v>2.88</v>
      </c>
      <c r="Z6097" s="82">
        <v>4</v>
      </c>
      <c r="AA6097" s="87">
        <v>0.72</v>
      </c>
      <c r="AB6097" s="83">
        <v>0</v>
      </c>
      <c r="AC6097" s="89">
        <v>0</v>
      </c>
      <c r="AD6097" s="90">
        <v>43641</v>
      </c>
      <c r="AE6097" s="90">
        <v>43641</v>
      </c>
      <c r="AF6097" s="82">
        <v>0</v>
      </c>
      <c r="AG6097" s="84" t="s">
        <v>53</v>
      </c>
      <c r="AH6097" s="83">
        <v>0</v>
      </c>
      <c r="AI6097" s="89">
        <v>0</v>
      </c>
      <c r="AJ6097" s="89">
        <v>0</v>
      </c>
      <c r="AK6097" s="60" t="str">
        <f>+IF(Tabla1[[#This Row],[REQUEST_TY]]="SR MANTENIMIENTO CORRECTIVO", "EMERGENCIA", "OTROS")</f>
        <v>EMERGENCIA</v>
      </c>
      <c r="AL6097" s="6" t="str">
        <f>+_xlfn.IFS(Tabla1[[#This Row],[Veces obj]]&lt;=1,"0-1",Tabla1[[#This Row],[Veces obj]]&lt;=2,"1-2",Tabla1[[#This Row],[Veces obj]]&lt;=3,"2-3",TRUE,"&gt;3")</f>
        <v>0-1</v>
      </c>
      <c r="AM6097" s="60" t="str">
        <f>+_xlfn.IFS(MONTH(Tabla1[[#This Row],[MES]])&lt;=3,"Q1",MONTH(Tabla1[[#This Row],[MES]])&lt;=6,"Q2",MONTH(Tabla1[[#This Row],[MES]])&lt;=9,"Q3",TRUE,"Q4")</f>
        <v>Q2</v>
      </c>
      <c r="AN6097" s="15" t="str">
        <f>+IFERROR(VLOOKUP(Tabla1[[#This Row],[CUENTA]],CTAS[],2,0),"OTROS")</f>
        <v>OTROS</v>
      </c>
      <c r="AP6097" s="15" t="str">
        <f>+IFERROR(VLOOKUP(Tabla1[[#This Row],[EMPLEADO]],IS[],3,0),"OTROS")</f>
        <v>OTROS</v>
      </c>
      <c r="AQ6097" s="15" t="str">
        <f>+IFERROR(VLOOKUP(Tabla1[[#This Row],[EMPLEADO]],IS[[NÓMINA]:[INGENIERO]],2,0),"OTROS")</f>
        <v>OTROS</v>
      </c>
    </row>
    <row r="6098" spans="1:43" x14ac:dyDescent="0.25">
      <c r="A6098" s="28" t="s">
        <v>14528</v>
      </c>
      <c r="B6098" s="29">
        <v>1</v>
      </c>
      <c r="C6098" s="29" t="s">
        <v>16720</v>
      </c>
      <c r="D6098" s="30" t="s">
        <v>38</v>
      </c>
      <c r="E6098" s="31" t="s">
        <v>348</v>
      </c>
      <c r="F6098" s="31" t="s">
        <v>16721</v>
      </c>
      <c r="G6098" s="88" t="s">
        <v>10454</v>
      </c>
      <c r="H6098" s="29" t="s">
        <v>471</v>
      </c>
      <c r="I6098" s="32" t="s">
        <v>43</v>
      </c>
      <c r="J6098" s="29" t="s">
        <v>8</v>
      </c>
      <c r="K6098" s="33" t="s">
        <v>59</v>
      </c>
      <c r="L6098" s="33" t="s">
        <v>315</v>
      </c>
      <c r="M6098" s="29" t="s">
        <v>316</v>
      </c>
      <c r="N6098" s="29">
        <v>0</v>
      </c>
      <c r="O6098" s="29" t="s">
        <v>47</v>
      </c>
      <c r="P6098" s="33">
        <v>77</v>
      </c>
      <c r="Q6098" s="33" t="s">
        <v>48</v>
      </c>
      <c r="R6098" s="80" t="s">
        <v>223</v>
      </c>
      <c r="S6098" s="81" t="s">
        <v>139</v>
      </c>
      <c r="T6098" s="81" t="s">
        <v>51</v>
      </c>
      <c r="U6098" s="82" t="s">
        <v>353</v>
      </c>
      <c r="V6098" s="83">
        <v>1.1499999999999999</v>
      </c>
      <c r="W6098" s="89">
        <v>1808.95</v>
      </c>
      <c r="X6098" s="85">
        <v>1</v>
      </c>
      <c r="Y6098" s="86">
        <v>1.17</v>
      </c>
      <c r="Z6098" s="82">
        <v>4</v>
      </c>
      <c r="AA6098" s="87">
        <v>0.29249999999999998</v>
      </c>
      <c r="AB6098" s="83">
        <v>0</v>
      </c>
      <c r="AC6098" s="89">
        <v>0</v>
      </c>
      <c r="AD6098" s="90">
        <v>43641</v>
      </c>
      <c r="AE6098" s="90">
        <v>43641</v>
      </c>
      <c r="AF6098" s="82">
        <v>0</v>
      </c>
      <c r="AG6098" s="84" t="s">
        <v>53</v>
      </c>
      <c r="AH6098" s="83">
        <v>0</v>
      </c>
      <c r="AI6098" s="89">
        <v>0</v>
      </c>
      <c r="AJ6098" s="89">
        <v>0</v>
      </c>
      <c r="AK6098" s="60" t="str">
        <f>+IF(Tabla1[[#This Row],[REQUEST_TY]]="SR MANTENIMIENTO CORRECTIVO", "EMERGENCIA", "OTROS")</f>
        <v>EMERGENCIA</v>
      </c>
      <c r="AL6098" s="6" t="str">
        <f>+_xlfn.IFS(Tabla1[[#This Row],[Veces obj]]&lt;=1,"0-1",Tabla1[[#This Row],[Veces obj]]&lt;=2,"1-2",Tabla1[[#This Row],[Veces obj]]&lt;=3,"2-3",TRUE,"&gt;3")</f>
        <v>0-1</v>
      </c>
      <c r="AM6098" s="60" t="str">
        <f>+_xlfn.IFS(MONTH(Tabla1[[#This Row],[MES]])&lt;=3,"Q1",MONTH(Tabla1[[#This Row],[MES]])&lt;=6,"Q2",MONTH(Tabla1[[#This Row],[MES]])&lt;=9,"Q3",TRUE,"Q4")</f>
        <v>Q2</v>
      </c>
      <c r="AN6098" s="15" t="str">
        <f>+IFERROR(VLOOKUP(Tabla1[[#This Row],[CUENTA]],CTAS[],2,0),"OTROS")</f>
        <v>OTROS</v>
      </c>
      <c r="AP6098" s="15" t="str">
        <f>+IFERROR(VLOOKUP(Tabla1[[#This Row],[EMPLEADO]],IS[],3,0),"OTROS")</f>
        <v>OTROS</v>
      </c>
      <c r="AQ6098" s="15" t="str">
        <f>+IFERROR(VLOOKUP(Tabla1[[#This Row],[EMPLEADO]],IS[[NÓMINA]:[INGENIERO]],2,0),"OTROS")</f>
        <v>OTROS</v>
      </c>
    </row>
    <row r="6099" spans="1:43" x14ac:dyDescent="0.25">
      <c r="A6099" s="28" t="s">
        <v>14528</v>
      </c>
      <c r="B6099" s="29">
        <v>1</v>
      </c>
      <c r="C6099" s="29" t="s">
        <v>16722</v>
      </c>
      <c r="D6099" s="30" t="s">
        <v>38</v>
      </c>
      <c r="E6099" s="31" t="s">
        <v>39</v>
      </c>
      <c r="F6099" s="31" t="s">
        <v>16723</v>
      </c>
      <c r="G6099" s="88" t="s">
        <v>15891</v>
      </c>
      <c r="H6099" s="29" t="s">
        <v>136</v>
      </c>
      <c r="I6099" s="32" t="s">
        <v>43</v>
      </c>
      <c r="J6099" s="29" t="s">
        <v>8</v>
      </c>
      <c r="K6099" s="33" t="s">
        <v>254</v>
      </c>
      <c r="L6099" s="33" t="s">
        <v>15892</v>
      </c>
      <c r="M6099" s="29" t="s">
        <v>736</v>
      </c>
      <c r="N6099" s="29">
        <v>0</v>
      </c>
      <c r="O6099" s="29" t="s">
        <v>47</v>
      </c>
      <c r="P6099" s="33">
        <v>2</v>
      </c>
      <c r="Q6099" s="33" t="s">
        <v>388</v>
      </c>
      <c r="R6099" s="80" t="s">
        <v>49</v>
      </c>
      <c r="S6099" s="81" t="s">
        <v>50</v>
      </c>
      <c r="T6099" s="81" t="s">
        <v>51</v>
      </c>
      <c r="U6099" s="82" t="s">
        <v>641</v>
      </c>
      <c r="V6099" s="83">
        <v>0</v>
      </c>
      <c r="W6099" s="89">
        <v>0</v>
      </c>
      <c r="X6099" s="85">
        <v>1</v>
      </c>
      <c r="Y6099" s="86">
        <v>1.32</v>
      </c>
      <c r="Z6099" s="82">
        <v>5</v>
      </c>
      <c r="AA6099" s="87">
        <v>0.26400000000000001</v>
      </c>
      <c r="AB6099" s="83">
        <v>0</v>
      </c>
      <c r="AC6099" s="89">
        <v>0</v>
      </c>
      <c r="AD6099" s="90">
        <v>43641</v>
      </c>
      <c r="AE6099" s="90">
        <v>43641</v>
      </c>
      <c r="AF6099" s="82">
        <v>0</v>
      </c>
      <c r="AG6099" s="84" t="s">
        <v>53</v>
      </c>
      <c r="AH6099" s="83">
        <v>0</v>
      </c>
      <c r="AI6099" s="89">
        <v>0</v>
      </c>
      <c r="AJ6099" s="89">
        <v>0</v>
      </c>
      <c r="AK6099" s="60" t="str">
        <f>+IF(Tabla1[[#This Row],[REQUEST_TY]]="SR MANTENIMIENTO CORRECTIVO", "EMERGENCIA", "OTROS")</f>
        <v>EMERGENCIA</v>
      </c>
      <c r="AL6099" s="6" t="str">
        <f>+_xlfn.IFS(Tabla1[[#This Row],[Veces obj]]&lt;=1,"0-1",Tabla1[[#This Row],[Veces obj]]&lt;=2,"1-2",Tabla1[[#This Row],[Veces obj]]&lt;=3,"2-3",TRUE,"&gt;3")</f>
        <v>0-1</v>
      </c>
      <c r="AM6099" s="60" t="str">
        <f>+_xlfn.IFS(MONTH(Tabla1[[#This Row],[MES]])&lt;=3,"Q1",MONTH(Tabla1[[#This Row],[MES]])&lt;=6,"Q2",MONTH(Tabla1[[#This Row],[MES]])&lt;=9,"Q3",TRUE,"Q4")</f>
        <v>Q2</v>
      </c>
      <c r="AN6099" s="15" t="str">
        <f>+IFERROR(VLOOKUP(Tabla1[[#This Row],[CUENTA]],CTAS[],2,0),"OTROS")</f>
        <v>OTROS</v>
      </c>
      <c r="AP6099" s="15" t="str">
        <f>+IFERROR(VLOOKUP(Tabla1[[#This Row],[EMPLEADO]],IS[],3,0),"OTROS")</f>
        <v>OTROS</v>
      </c>
      <c r="AQ6099" s="15" t="str">
        <f>+IFERROR(VLOOKUP(Tabla1[[#This Row],[EMPLEADO]],IS[[NÓMINA]:[INGENIERO]],2,0),"OTROS")</f>
        <v>OTROS</v>
      </c>
    </row>
    <row r="6100" spans="1:43" x14ac:dyDescent="0.25">
      <c r="A6100" s="28" t="s">
        <v>14528</v>
      </c>
      <c r="B6100" s="29">
        <v>1</v>
      </c>
      <c r="C6100" s="29" t="s">
        <v>16724</v>
      </c>
      <c r="D6100" s="30" t="s">
        <v>38</v>
      </c>
      <c r="E6100" s="31" t="s">
        <v>1077</v>
      </c>
      <c r="F6100" s="31" t="s">
        <v>16725</v>
      </c>
      <c r="G6100" s="88" t="s">
        <v>16726</v>
      </c>
      <c r="H6100" s="29" t="s">
        <v>79</v>
      </c>
      <c r="I6100" s="32" t="s">
        <v>43</v>
      </c>
      <c r="J6100" s="29" t="s">
        <v>8</v>
      </c>
      <c r="K6100" s="33" t="s">
        <v>1236</v>
      </c>
      <c r="L6100" s="33" t="s">
        <v>4778</v>
      </c>
      <c r="M6100" s="29" t="s">
        <v>1238</v>
      </c>
      <c r="N6100" s="29">
        <v>0</v>
      </c>
      <c r="O6100" s="29" t="s">
        <v>47</v>
      </c>
      <c r="P6100" s="33">
        <v>232</v>
      </c>
      <c r="Q6100" s="33" t="s">
        <v>48</v>
      </c>
      <c r="R6100" s="80" t="s">
        <v>63</v>
      </c>
      <c r="S6100" s="81" t="s">
        <v>64</v>
      </c>
      <c r="T6100" s="81" t="s">
        <v>51</v>
      </c>
      <c r="U6100" s="82" t="s">
        <v>96</v>
      </c>
      <c r="V6100" s="83">
        <v>1.1000000000000001</v>
      </c>
      <c r="W6100" s="89">
        <v>1501.5000000000002</v>
      </c>
      <c r="X6100" s="85">
        <v>1</v>
      </c>
      <c r="Y6100" s="86">
        <v>3.1</v>
      </c>
      <c r="Z6100" s="82">
        <v>5</v>
      </c>
      <c r="AA6100" s="87">
        <v>0.62</v>
      </c>
      <c r="AB6100" s="83">
        <v>0</v>
      </c>
      <c r="AC6100" s="89">
        <v>0</v>
      </c>
      <c r="AD6100" s="90">
        <v>43641</v>
      </c>
      <c r="AE6100" s="90">
        <v>43641</v>
      </c>
      <c r="AF6100" s="82">
        <v>0</v>
      </c>
      <c r="AG6100" s="84" t="s">
        <v>53</v>
      </c>
      <c r="AH6100" s="83">
        <v>0</v>
      </c>
      <c r="AI6100" s="89">
        <v>0</v>
      </c>
      <c r="AJ6100" s="89">
        <v>0</v>
      </c>
      <c r="AK6100" s="60" t="str">
        <f>+IF(Tabla1[[#This Row],[REQUEST_TY]]="SR MANTENIMIENTO CORRECTIVO", "EMERGENCIA", "OTROS")</f>
        <v>EMERGENCIA</v>
      </c>
      <c r="AL6100" s="6" t="str">
        <f>+_xlfn.IFS(Tabla1[[#This Row],[Veces obj]]&lt;=1,"0-1",Tabla1[[#This Row],[Veces obj]]&lt;=2,"1-2",Tabla1[[#This Row],[Veces obj]]&lt;=3,"2-3",TRUE,"&gt;3")</f>
        <v>0-1</v>
      </c>
      <c r="AM6100" s="60" t="str">
        <f>+_xlfn.IFS(MONTH(Tabla1[[#This Row],[MES]])&lt;=3,"Q1",MONTH(Tabla1[[#This Row],[MES]])&lt;=6,"Q2",MONTH(Tabla1[[#This Row],[MES]])&lt;=9,"Q3",TRUE,"Q4")</f>
        <v>Q2</v>
      </c>
      <c r="AN6100" s="15" t="str">
        <f>+IFERROR(VLOOKUP(Tabla1[[#This Row],[CUENTA]],CTAS[],2,0),"OTROS")</f>
        <v>OTROS</v>
      </c>
      <c r="AP6100" s="15" t="str">
        <f>+IFERROR(VLOOKUP(Tabla1[[#This Row],[EMPLEADO]],IS[],3,0),"OTROS")</f>
        <v>OTROS</v>
      </c>
      <c r="AQ6100" s="15" t="str">
        <f>+IFERROR(VLOOKUP(Tabla1[[#This Row],[EMPLEADO]],IS[[NÓMINA]:[INGENIERO]],2,0),"OTROS")</f>
        <v>OTROS</v>
      </c>
    </row>
    <row r="6101" spans="1:43" x14ac:dyDescent="0.25">
      <c r="A6101" s="28" t="s">
        <v>14528</v>
      </c>
      <c r="B6101" s="29">
        <v>1</v>
      </c>
      <c r="C6101" s="29" t="s">
        <v>16727</v>
      </c>
      <c r="D6101" s="30" t="s">
        <v>38</v>
      </c>
      <c r="E6101" s="31" t="s">
        <v>1077</v>
      </c>
      <c r="F6101" s="31" t="s">
        <v>16728</v>
      </c>
      <c r="G6101" s="88" t="s">
        <v>4777</v>
      </c>
      <c r="H6101" s="29" t="s">
        <v>79</v>
      </c>
      <c r="I6101" s="32" t="s">
        <v>43</v>
      </c>
      <c r="J6101" s="29" t="s">
        <v>8</v>
      </c>
      <c r="K6101" s="33" t="s">
        <v>1236</v>
      </c>
      <c r="L6101" s="33" t="s">
        <v>4778</v>
      </c>
      <c r="M6101" s="29" t="s">
        <v>1238</v>
      </c>
      <c r="N6101" s="29">
        <v>0</v>
      </c>
      <c r="O6101" s="29" t="s">
        <v>47</v>
      </c>
      <c r="P6101" s="33">
        <v>144</v>
      </c>
      <c r="Q6101" s="33" t="s">
        <v>48</v>
      </c>
      <c r="R6101" s="80" t="s">
        <v>63</v>
      </c>
      <c r="S6101" s="81" t="s">
        <v>64</v>
      </c>
      <c r="T6101" s="81" t="s">
        <v>51</v>
      </c>
      <c r="U6101" s="82" t="s">
        <v>96</v>
      </c>
      <c r="V6101" s="83">
        <v>1.1000000000000001</v>
      </c>
      <c r="W6101" s="89">
        <v>1501.5000000000002</v>
      </c>
      <c r="X6101" s="85">
        <v>1</v>
      </c>
      <c r="Y6101" s="86">
        <v>1.6</v>
      </c>
      <c r="Z6101" s="82">
        <v>5</v>
      </c>
      <c r="AA6101" s="87">
        <v>0.32</v>
      </c>
      <c r="AB6101" s="83">
        <v>0</v>
      </c>
      <c r="AC6101" s="89">
        <v>0</v>
      </c>
      <c r="AD6101" s="90">
        <v>43641</v>
      </c>
      <c r="AE6101" s="90">
        <v>43641</v>
      </c>
      <c r="AF6101" s="82">
        <v>0</v>
      </c>
      <c r="AG6101" s="84" t="s">
        <v>53</v>
      </c>
      <c r="AH6101" s="83">
        <v>0</v>
      </c>
      <c r="AI6101" s="89">
        <v>0</v>
      </c>
      <c r="AJ6101" s="89">
        <v>0</v>
      </c>
      <c r="AK6101" s="60" t="str">
        <f>+IF(Tabla1[[#This Row],[REQUEST_TY]]="SR MANTENIMIENTO CORRECTIVO", "EMERGENCIA", "OTROS")</f>
        <v>EMERGENCIA</v>
      </c>
      <c r="AL6101" s="6" t="str">
        <f>+_xlfn.IFS(Tabla1[[#This Row],[Veces obj]]&lt;=1,"0-1",Tabla1[[#This Row],[Veces obj]]&lt;=2,"1-2",Tabla1[[#This Row],[Veces obj]]&lt;=3,"2-3",TRUE,"&gt;3")</f>
        <v>0-1</v>
      </c>
      <c r="AM6101" s="60" t="str">
        <f>+_xlfn.IFS(MONTH(Tabla1[[#This Row],[MES]])&lt;=3,"Q1",MONTH(Tabla1[[#This Row],[MES]])&lt;=6,"Q2",MONTH(Tabla1[[#This Row],[MES]])&lt;=9,"Q3",TRUE,"Q4")</f>
        <v>Q2</v>
      </c>
      <c r="AN6101" s="15" t="str">
        <f>+IFERROR(VLOOKUP(Tabla1[[#This Row],[CUENTA]],CTAS[],2,0),"OTROS")</f>
        <v>OTROS</v>
      </c>
      <c r="AP6101" s="15" t="str">
        <f>+IFERROR(VLOOKUP(Tabla1[[#This Row],[EMPLEADO]],IS[],3,0),"OTROS")</f>
        <v>OTROS</v>
      </c>
      <c r="AQ6101" s="15" t="str">
        <f>+IFERROR(VLOOKUP(Tabla1[[#This Row],[EMPLEADO]],IS[[NÓMINA]:[INGENIERO]],2,0),"OTROS")</f>
        <v>OTROS</v>
      </c>
    </row>
    <row r="6102" spans="1:43" x14ac:dyDescent="0.25">
      <c r="A6102" s="28" t="s">
        <v>14528</v>
      </c>
      <c r="B6102" s="29">
        <v>1</v>
      </c>
      <c r="C6102" s="29" t="s">
        <v>16729</v>
      </c>
      <c r="D6102" s="30" t="s">
        <v>38</v>
      </c>
      <c r="E6102" s="31" t="s">
        <v>535</v>
      </c>
      <c r="F6102" s="31" t="s">
        <v>16730</v>
      </c>
      <c r="G6102" s="88" t="s">
        <v>10405</v>
      </c>
      <c r="H6102" s="29" t="s">
        <v>213</v>
      </c>
      <c r="I6102" s="32" t="s">
        <v>43</v>
      </c>
      <c r="J6102" s="29" t="s">
        <v>8</v>
      </c>
      <c r="K6102" s="33" t="s">
        <v>117</v>
      </c>
      <c r="L6102" s="33" t="s">
        <v>10406</v>
      </c>
      <c r="M6102" s="29" t="s">
        <v>215</v>
      </c>
      <c r="N6102" s="29">
        <v>0</v>
      </c>
      <c r="O6102" s="29" t="s">
        <v>47</v>
      </c>
      <c r="P6102" s="33">
        <v>83</v>
      </c>
      <c r="Q6102" s="33" t="s">
        <v>48</v>
      </c>
      <c r="R6102" s="80" t="s">
        <v>49</v>
      </c>
      <c r="S6102" s="81" t="s">
        <v>50</v>
      </c>
      <c r="T6102" s="81" t="s">
        <v>51</v>
      </c>
      <c r="U6102" s="82" t="s">
        <v>52</v>
      </c>
      <c r="V6102" s="83">
        <v>1.05</v>
      </c>
      <c r="W6102" s="89">
        <v>750.75000000000011</v>
      </c>
      <c r="X6102" s="85">
        <v>1</v>
      </c>
      <c r="Y6102" s="86">
        <v>2.94</v>
      </c>
      <c r="Z6102" s="82">
        <v>5</v>
      </c>
      <c r="AA6102" s="87">
        <v>0.58799999999999997</v>
      </c>
      <c r="AB6102" s="83">
        <v>0</v>
      </c>
      <c r="AC6102" s="89">
        <v>0</v>
      </c>
      <c r="AD6102" s="90">
        <v>43641</v>
      </c>
      <c r="AE6102" s="90">
        <v>43641</v>
      </c>
      <c r="AF6102" s="82">
        <v>0</v>
      </c>
      <c r="AG6102" s="84" t="s">
        <v>53</v>
      </c>
      <c r="AH6102" s="83">
        <v>0</v>
      </c>
      <c r="AI6102" s="89">
        <v>0</v>
      </c>
      <c r="AJ6102" s="89">
        <v>0</v>
      </c>
      <c r="AK6102" s="60" t="str">
        <f>+IF(Tabla1[[#This Row],[REQUEST_TY]]="SR MANTENIMIENTO CORRECTIVO", "EMERGENCIA", "OTROS")</f>
        <v>EMERGENCIA</v>
      </c>
      <c r="AL6102" s="6" t="str">
        <f>+_xlfn.IFS(Tabla1[[#This Row],[Veces obj]]&lt;=1,"0-1",Tabla1[[#This Row],[Veces obj]]&lt;=2,"1-2",Tabla1[[#This Row],[Veces obj]]&lt;=3,"2-3",TRUE,"&gt;3")</f>
        <v>0-1</v>
      </c>
      <c r="AM6102" s="60" t="str">
        <f>+_xlfn.IFS(MONTH(Tabla1[[#This Row],[MES]])&lt;=3,"Q1",MONTH(Tabla1[[#This Row],[MES]])&lt;=6,"Q2",MONTH(Tabla1[[#This Row],[MES]])&lt;=9,"Q3",TRUE,"Q4")</f>
        <v>Q2</v>
      </c>
      <c r="AN6102" s="15" t="str">
        <f>+IFERROR(VLOOKUP(Tabla1[[#This Row],[CUENTA]],CTAS[],2,0),"OTROS")</f>
        <v>OTROS</v>
      </c>
      <c r="AP6102" s="15" t="str">
        <f>+IFERROR(VLOOKUP(Tabla1[[#This Row],[EMPLEADO]],IS[],3,0),"OTROS")</f>
        <v>OTROS</v>
      </c>
      <c r="AQ6102" s="15" t="str">
        <f>+IFERROR(VLOOKUP(Tabla1[[#This Row],[EMPLEADO]],IS[[NÓMINA]:[INGENIERO]],2,0),"OTROS")</f>
        <v>OTROS</v>
      </c>
    </row>
    <row r="6103" spans="1:43" x14ac:dyDescent="0.25">
      <c r="A6103" s="28" t="s">
        <v>14528</v>
      </c>
      <c r="B6103" s="29">
        <v>1</v>
      </c>
      <c r="C6103" s="29" t="s">
        <v>16731</v>
      </c>
      <c r="D6103" s="30" t="s">
        <v>3346</v>
      </c>
      <c r="E6103" s="31" t="s">
        <v>39</v>
      </c>
      <c r="F6103" s="31" t="s">
        <v>16635</v>
      </c>
      <c r="G6103" s="88" t="s">
        <v>16732</v>
      </c>
      <c r="H6103" s="29" t="s">
        <v>124</v>
      </c>
      <c r="I6103" s="32" t="s">
        <v>43</v>
      </c>
      <c r="J6103" s="29" t="s">
        <v>8</v>
      </c>
      <c r="K6103" s="33" t="s">
        <v>3698</v>
      </c>
      <c r="L6103" s="33" t="s">
        <v>16733</v>
      </c>
      <c r="M6103" s="29" t="s">
        <v>94</v>
      </c>
      <c r="N6103" s="29">
        <v>1</v>
      </c>
      <c r="O6103" s="29" t="s">
        <v>47</v>
      </c>
      <c r="P6103" s="33" t="s">
        <v>822</v>
      </c>
      <c r="Q6103" s="33" t="s">
        <v>48</v>
      </c>
      <c r="R6103" s="80" t="s">
        <v>49</v>
      </c>
      <c r="S6103" s="81" t="s">
        <v>50</v>
      </c>
      <c r="T6103" s="81" t="s">
        <v>51</v>
      </c>
      <c r="U6103" s="82" t="s">
        <v>52</v>
      </c>
      <c r="V6103" s="83">
        <v>1</v>
      </c>
      <c r="W6103" s="89">
        <v>0</v>
      </c>
      <c r="X6103" s="85">
        <v>0</v>
      </c>
      <c r="Y6103" s="86">
        <v>5</v>
      </c>
      <c r="Z6103" s="82">
        <v>5</v>
      </c>
      <c r="AA6103" s="87">
        <v>1</v>
      </c>
      <c r="AB6103" s="83">
        <v>0</v>
      </c>
      <c r="AC6103" s="89">
        <v>0</v>
      </c>
      <c r="AD6103" s="90">
        <v>43641</v>
      </c>
      <c r="AE6103" s="90">
        <v>43641</v>
      </c>
      <c r="AF6103" s="82">
        <v>0</v>
      </c>
      <c r="AG6103" s="84" t="s">
        <v>53</v>
      </c>
      <c r="AH6103" s="83">
        <v>0</v>
      </c>
      <c r="AI6103" s="89">
        <v>0</v>
      </c>
      <c r="AJ6103" s="89">
        <v>0</v>
      </c>
      <c r="AK6103" s="60" t="str">
        <f>+IF(Tabla1[[#This Row],[REQUEST_TY]]="SR MANTENIMIENTO CORRECTIVO", "EMERGENCIA", "OTROS")</f>
        <v>OTROS</v>
      </c>
      <c r="AL6103" s="6" t="str">
        <f>+_xlfn.IFS(Tabla1[[#This Row],[Veces obj]]&lt;=1,"0-1",Tabla1[[#This Row],[Veces obj]]&lt;=2,"1-2",Tabla1[[#This Row],[Veces obj]]&lt;=3,"2-3",TRUE,"&gt;3")</f>
        <v>0-1</v>
      </c>
      <c r="AM6103" s="60" t="str">
        <f>+_xlfn.IFS(MONTH(Tabla1[[#This Row],[MES]])&lt;=3,"Q1",MONTH(Tabla1[[#This Row],[MES]])&lt;=6,"Q2",MONTH(Tabla1[[#This Row],[MES]])&lt;=9,"Q3",TRUE,"Q4")</f>
        <v>Q2</v>
      </c>
      <c r="AN6103" s="15" t="str">
        <f>+IFERROR(VLOOKUP(Tabla1[[#This Row],[CUENTA]],CTAS[],2,0),"OTROS")</f>
        <v>OTROS</v>
      </c>
      <c r="AP6103" s="15" t="str">
        <f>+IFERROR(VLOOKUP(Tabla1[[#This Row],[EMPLEADO]],IS[],3,0),"OTROS")</f>
        <v>JUAREZ</v>
      </c>
      <c r="AQ6103" s="15" t="str">
        <f>+IFERROR(VLOOKUP(Tabla1[[#This Row],[EMPLEADO]],IS[[NÓMINA]:[INGENIERO]],2,0),"OTROS")</f>
        <v>MIGUEL COTA</v>
      </c>
    </row>
    <row r="6104" spans="1:43" x14ac:dyDescent="0.25">
      <c r="A6104" s="28" t="s">
        <v>14528</v>
      </c>
      <c r="B6104" s="29">
        <v>1</v>
      </c>
      <c r="C6104" s="29" t="s">
        <v>16734</v>
      </c>
      <c r="D6104" s="30" t="s">
        <v>38</v>
      </c>
      <c r="E6104" s="31" t="s">
        <v>76</v>
      </c>
      <c r="F6104" s="31" t="s">
        <v>16735</v>
      </c>
      <c r="G6104" s="88" t="s">
        <v>1362</v>
      </c>
      <c r="H6104" s="29" t="s">
        <v>213</v>
      </c>
      <c r="I6104" s="32" t="s">
        <v>43</v>
      </c>
      <c r="J6104" s="29" t="s">
        <v>8</v>
      </c>
      <c r="K6104" s="33" t="s">
        <v>102</v>
      </c>
      <c r="L6104" s="33" t="s">
        <v>1363</v>
      </c>
      <c r="M6104" s="29" t="s">
        <v>215</v>
      </c>
      <c r="N6104" s="29">
        <v>0</v>
      </c>
      <c r="O6104" s="29" t="s">
        <v>47</v>
      </c>
      <c r="P6104" s="33">
        <v>15</v>
      </c>
      <c r="Q6104" s="33" t="s">
        <v>194</v>
      </c>
      <c r="R6104" s="80" t="s">
        <v>63</v>
      </c>
      <c r="S6104" s="81" t="s">
        <v>64</v>
      </c>
      <c r="T6104" s="81" t="s">
        <v>51</v>
      </c>
      <c r="U6104" s="82" t="s">
        <v>195</v>
      </c>
      <c r="V6104" s="83">
        <v>0.6</v>
      </c>
      <c r="W6104" s="89">
        <v>819</v>
      </c>
      <c r="X6104" s="85">
        <v>1</v>
      </c>
      <c r="Y6104" s="86">
        <v>2.23</v>
      </c>
      <c r="Z6104" s="82">
        <v>5</v>
      </c>
      <c r="AA6104" s="87">
        <v>0.44600000000000001</v>
      </c>
      <c r="AB6104" s="83">
        <v>0</v>
      </c>
      <c r="AC6104" s="89">
        <v>0</v>
      </c>
      <c r="AD6104" s="90">
        <v>43641</v>
      </c>
      <c r="AE6104" s="90">
        <v>43641</v>
      </c>
      <c r="AF6104" s="82">
        <v>0</v>
      </c>
      <c r="AG6104" s="84" t="s">
        <v>53</v>
      </c>
      <c r="AH6104" s="83">
        <v>0</v>
      </c>
      <c r="AI6104" s="89">
        <v>0</v>
      </c>
      <c r="AJ6104" s="89">
        <v>0</v>
      </c>
      <c r="AK6104" s="60" t="str">
        <f>+IF(Tabla1[[#This Row],[REQUEST_TY]]="SR MANTENIMIENTO CORRECTIVO", "EMERGENCIA", "OTROS")</f>
        <v>EMERGENCIA</v>
      </c>
      <c r="AL6104" s="6" t="str">
        <f>+_xlfn.IFS(Tabla1[[#This Row],[Veces obj]]&lt;=1,"0-1",Tabla1[[#This Row],[Veces obj]]&lt;=2,"1-2",Tabla1[[#This Row],[Veces obj]]&lt;=3,"2-3",TRUE,"&gt;3")</f>
        <v>0-1</v>
      </c>
      <c r="AM6104" s="60" t="str">
        <f>+_xlfn.IFS(MONTH(Tabla1[[#This Row],[MES]])&lt;=3,"Q1",MONTH(Tabla1[[#This Row],[MES]])&lt;=6,"Q2",MONTH(Tabla1[[#This Row],[MES]])&lt;=9,"Q3",TRUE,"Q4")</f>
        <v>Q2</v>
      </c>
      <c r="AN6104" s="15" t="str">
        <f>+IFERROR(VLOOKUP(Tabla1[[#This Row],[CUENTA]],CTAS[],2,0),"OTROS")</f>
        <v>OTROS</v>
      </c>
      <c r="AP6104" s="15" t="str">
        <f>+IFERROR(VLOOKUP(Tabla1[[#This Row],[EMPLEADO]],IS[],3,0),"OTROS")</f>
        <v>OTROS</v>
      </c>
      <c r="AQ6104" s="15" t="str">
        <f>+IFERROR(VLOOKUP(Tabla1[[#This Row],[EMPLEADO]],IS[[NÓMINA]:[INGENIERO]],2,0),"OTROS")</f>
        <v>OTROS</v>
      </c>
    </row>
    <row r="6105" spans="1:43" x14ac:dyDescent="0.25">
      <c r="A6105" s="28" t="s">
        <v>14528</v>
      </c>
      <c r="B6105" s="29">
        <v>1</v>
      </c>
      <c r="C6105" s="29" t="s">
        <v>16736</v>
      </c>
      <c r="D6105" s="30" t="s">
        <v>38</v>
      </c>
      <c r="E6105" s="31" t="s">
        <v>76</v>
      </c>
      <c r="F6105" s="31" t="s">
        <v>16737</v>
      </c>
      <c r="G6105" s="88" t="s">
        <v>265</v>
      </c>
      <c r="H6105" s="29" t="s">
        <v>297</v>
      </c>
      <c r="I6105" s="32" t="s">
        <v>43</v>
      </c>
      <c r="J6105" s="29" t="s">
        <v>8</v>
      </c>
      <c r="K6105" s="33" t="s">
        <v>59</v>
      </c>
      <c r="L6105" s="33" t="s">
        <v>267</v>
      </c>
      <c r="M6105" s="29" t="s">
        <v>73</v>
      </c>
      <c r="N6105" s="29">
        <v>0</v>
      </c>
      <c r="O6105" s="29" t="s">
        <v>47</v>
      </c>
      <c r="P6105" s="33">
        <v>46</v>
      </c>
      <c r="Q6105" s="33" t="s">
        <v>82</v>
      </c>
      <c r="R6105" s="80" t="s">
        <v>63</v>
      </c>
      <c r="S6105" s="81" t="s">
        <v>64</v>
      </c>
      <c r="T6105" s="81" t="s">
        <v>51</v>
      </c>
      <c r="U6105" s="82" t="s">
        <v>83</v>
      </c>
      <c r="V6105" s="83">
        <v>1.05</v>
      </c>
      <c r="W6105" s="89">
        <v>1433.25</v>
      </c>
      <c r="X6105" s="85">
        <v>1</v>
      </c>
      <c r="Y6105" s="86">
        <v>1.7</v>
      </c>
      <c r="Z6105" s="82">
        <v>5</v>
      </c>
      <c r="AA6105" s="87">
        <v>0.33999999999999997</v>
      </c>
      <c r="AB6105" s="83">
        <v>0</v>
      </c>
      <c r="AC6105" s="89">
        <v>0</v>
      </c>
      <c r="AD6105" s="90">
        <v>43641</v>
      </c>
      <c r="AE6105" s="90">
        <v>43641</v>
      </c>
      <c r="AF6105" s="82">
        <v>0</v>
      </c>
      <c r="AG6105" s="84" t="s">
        <v>53</v>
      </c>
      <c r="AH6105" s="83">
        <v>0</v>
      </c>
      <c r="AI6105" s="89">
        <v>0</v>
      </c>
      <c r="AJ6105" s="89">
        <v>0</v>
      </c>
      <c r="AK6105" s="60" t="str">
        <f>+IF(Tabla1[[#This Row],[REQUEST_TY]]="SR MANTENIMIENTO CORRECTIVO", "EMERGENCIA", "OTROS")</f>
        <v>EMERGENCIA</v>
      </c>
      <c r="AL6105" s="6" t="str">
        <f>+_xlfn.IFS(Tabla1[[#This Row],[Veces obj]]&lt;=1,"0-1",Tabla1[[#This Row],[Veces obj]]&lt;=2,"1-2",Tabla1[[#This Row],[Veces obj]]&lt;=3,"2-3",TRUE,"&gt;3")</f>
        <v>0-1</v>
      </c>
      <c r="AM6105" s="60" t="str">
        <f>+_xlfn.IFS(MONTH(Tabla1[[#This Row],[MES]])&lt;=3,"Q1",MONTH(Tabla1[[#This Row],[MES]])&lt;=6,"Q2",MONTH(Tabla1[[#This Row],[MES]])&lt;=9,"Q3",TRUE,"Q4")</f>
        <v>Q2</v>
      </c>
      <c r="AN6105" s="15" t="str">
        <f>+IFERROR(VLOOKUP(Tabla1[[#This Row],[CUENTA]],CTAS[],2,0),"OTROS")</f>
        <v>OTROS</v>
      </c>
      <c r="AP6105" s="15" t="str">
        <f>+IFERROR(VLOOKUP(Tabla1[[#This Row],[EMPLEADO]],IS[],3,0),"OTROS")</f>
        <v>JUAREZ</v>
      </c>
      <c r="AQ6105" s="15" t="str">
        <f>+IFERROR(VLOOKUP(Tabla1[[#This Row],[EMPLEADO]],IS[[NÓMINA]:[INGENIERO]],2,0),"OTROS")</f>
        <v>ALFREDO TORRES</v>
      </c>
    </row>
    <row r="6106" spans="1:43" x14ac:dyDescent="0.25">
      <c r="A6106" s="28" t="s">
        <v>14528</v>
      </c>
      <c r="B6106" s="29">
        <v>1</v>
      </c>
      <c r="C6106" s="29" t="s">
        <v>16738</v>
      </c>
      <c r="D6106" s="30" t="s">
        <v>38</v>
      </c>
      <c r="E6106" s="31" t="s">
        <v>76</v>
      </c>
      <c r="F6106" s="31" t="s">
        <v>16739</v>
      </c>
      <c r="G6106" s="88" t="s">
        <v>3942</v>
      </c>
      <c r="H6106" s="29" t="s">
        <v>11609</v>
      </c>
      <c r="I6106" s="32" t="s">
        <v>43</v>
      </c>
      <c r="J6106" s="29" t="s">
        <v>8</v>
      </c>
      <c r="K6106" s="33" t="s">
        <v>102</v>
      </c>
      <c r="L6106" s="33" t="s">
        <v>3943</v>
      </c>
      <c r="M6106" s="29" t="s">
        <v>61</v>
      </c>
      <c r="N6106" s="29">
        <v>0</v>
      </c>
      <c r="O6106" s="29" t="s">
        <v>47</v>
      </c>
      <c r="P6106" s="33">
        <v>62</v>
      </c>
      <c r="Q6106" s="33" t="s">
        <v>48</v>
      </c>
      <c r="R6106" s="80" t="s">
        <v>63</v>
      </c>
      <c r="S6106" s="81" t="s">
        <v>64</v>
      </c>
      <c r="T6106" s="81" t="s">
        <v>51</v>
      </c>
      <c r="U6106" s="82" t="s">
        <v>96</v>
      </c>
      <c r="V6106" s="83">
        <v>1.1000000000000001</v>
      </c>
      <c r="W6106" s="89">
        <v>1501.5000000000002</v>
      </c>
      <c r="X6106" s="85">
        <v>1</v>
      </c>
      <c r="Y6106" s="86">
        <v>1.07</v>
      </c>
      <c r="Z6106" s="82">
        <v>5</v>
      </c>
      <c r="AA6106" s="87">
        <v>0.21400000000000002</v>
      </c>
      <c r="AB6106" s="83">
        <v>0</v>
      </c>
      <c r="AC6106" s="89">
        <v>0</v>
      </c>
      <c r="AD6106" s="90">
        <v>43641</v>
      </c>
      <c r="AE6106" s="90">
        <v>43641</v>
      </c>
      <c r="AF6106" s="82">
        <v>0</v>
      </c>
      <c r="AG6106" s="84" t="s">
        <v>53</v>
      </c>
      <c r="AH6106" s="83">
        <v>0</v>
      </c>
      <c r="AI6106" s="89">
        <v>0</v>
      </c>
      <c r="AJ6106" s="89">
        <v>0</v>
      </c>
      <c r="AK6106" s="60" t="str">
        <f>+IF(Tabla1[[#This Row],[REQUEST_TY]]="SR MANTENIMIENTO CORRECTIVO", "EMERGENCIA", "OTROS")</f>
        <v>EMERGENCIA</v>
      </c>
      <c r="AL6106" s="6" t="str">
        <f>+_xlfn.IFS(Tabla1[[#This Row],[Veces obj]]&lt;=1,"0-1",Tabla1[[#This Row],[Veces obj]]&lt;=2,"1-2",Tabla1[[#This Row],[Veces obj]]&lt;=3,"2-3",TRUE,"&gt;3")</f>
        <v>0-1</v>
      </c>
      <c r="AM6106" s="60" t="str">
        <f>+_xlfn.IFS(MONTH(Tabla1[[#This Row],[MES]])&lt;=3,"Q1",MONTH(Tabla1[[#This Row],[MES]])&lt;=6,"Q2",MONTH(Tabla1[[#This Row],[MES]])&lt;=9,"Q3",TRUE,"Q4")</f>
        <v>Q2</v>
      </c>
      <c r="AN6106" s="15" t="str">
        <f>+IFERROR(VLOOKUP(Tabla1[[#This Row],[CUENTA]],CTAS[],2,0),"OTROS")</f>
        <v>OTROS</v>
      </c>
      <c r="AP6106" s="15" t="str">
        <f>+IFERROR(VLOOKUP(Tabla1[[#This Row],[EMPLEADO]],IS[],3,0),"OTROS")</f>
        <v>OTROS</v>
      </c>
      <c r="AQ6106" s="15" t="str">
        <f>+IFERROR(VLOOKUP(Tabla1[[#This Row],[EMPLEADO]],IS[[NÓMINA]:[INGENIERO]],2,0),"OTROS")</f>
        <v>OTROS</v>
      </c>
    </row>
    <row r="6107" spans="1:43" x14ac:dyDescent="0.25">
      <c r="A6107" s="28" t="s">
        <v>14528</v>
      </c>
      <c r="B6107" s="29">
        <v>1</v>
      </c>
      <c r="C6107" s="29" t="s">
        <v>16740</v>
      </c>
      <c r="D6107" s="30" t="s">
        <v>38</v>
      </c>
      <c r="E6107" s="31" t="s">
        <v>1346</v>
      </c>
      <c r="F6107" s="31" t="s">
        <v>16741</v>
      </c>
      <c r="G6107" s="88" t="s">
        <v>1348</v>
      </c>
      <c r="H6107" s="29" t="s">
        <v>868</v>
      </c>
      <c r="I6107" s="32" t="s">
        <v>43</v>
      </c>
      <c r="J6107" s="29" t="s">
        <v>8</v>
      </c>
      <c r="K6107" s="33" t="s">
        <v>869</v>
      </c>
      <c r="L6107" s="33" t="s">
        <v>870</v>
      </c>
      <c r="M6107" s="29" t="s">
        <v>871</v>
      </c>
      <c r="N6107" s="29">
        <v>1</v>
      </c>
      <c r="O6107" s="29" t="s">
        <v>47</v>
      </c>
      <c r="P6107" s="33">
        <v>29</v>
      </c>
      <c r="Q6107" s="33" t="s">
        <v>62</v>
      </c>
      <c r="R6107" s="80" t="s">
        <v>223</v>
      </c>
      <c r="S6107" s="81" t="s">
        <v>139</v>
      </c>
      <c r="T6107" s="81" t="s">
        <v>51</v>
      </c>
      <c r="U6107" s="82" t="s">
        <v>262</v>
      </c>
      <c r="V6107" s="83">
        <v>1.05</v>
      </c>
      <c r="W6107" s="89">
        <v>0</v>
      </c>
      <c r="X6107" s="85">
        <v>1</v>
      </c>
      <c r="Y6107" s="86">
        <v>2.2999999999999998</v>
      </c>
      <c r="Z6107" s="82">
        <v>4</v>
      </c>
      <c r="AA6107" s="87">
        <v>0.57499999999999996</v>
      </c>
      <c r="AB6107" s="83">
        <v>0</v>
      </c>
      <c r="AC6107" s="89">
        <v>0</v>
      </c>
      <c r="AD6107" s="90">
        <v>43641</v>
      </c>
      <c r="AE6107" s="90">
        <v>43641</v>
      </c>
      <c r="AF6107" s="82">
        <v>0</v>
      </c>
      <c r="AG6107" s="84" t="s">
        <v>53</v>
      </c>
      <c r="AH6107" s="83">
        <v>0</v>
      </c>
      <c r="AI6107" s="89">
        <v>0</v>
      </c>
      <c r="AJ6107" s="89">
        <v>0</v>
      </c>
      <c r="AK6107" s="60" t="str">
        <f>+IF(Tabla1[[#This Row],[REQUEST_TY]]="SR MANTENIMIENTO CORRECTIVO", "EMERGENCIA", "OTROS")</f>
        <v>EMERGENCIA</v>
      </c>
      <c r="AL6107" s="6" t="str">
        <f>+_xlfn.IFS(Tabla1[[#This Row],[Veces obj]]&lt;=1,"0-1",Tabla1[[#This Row],[Veces obj]]&lt;=2,"1-2",Tabla1[[#This Row],[Veces obj]]&lt;=3,"2-3",TRUE,"&gt;3")</f>
        <v>0-1</v>
      </c>
      <c r="AM6107" s="60" t="str">
        <f>+_xlfn.IFS(MONTH(Tabla1[[#This Row],[MES]])&lt;=3,"Q1",MONTH(Tabla1[[#This Row],[MES]])&lt;=6,"Q2",MONTH(Tabla1[[#This Row],[MES]])&lt;=9,"Q3",TRUE,"Q4")</f>
        <v>Q2</v>
      </c>
      <c r="AN6107" s="15" t="str">
        <f>+IFERROR(VLOOKUP(Tabla1[[#This Row],[CUENTA]],CTAS[],2,0),"OTROS")</f>
        <v>OTROS</v>
      </c>
      <c r="AP6107" s="15" t="str">
        <f>+IFERROR(VLOOKUP(Tabla1[[#This Row],[EMPLEADO]],IS[],3,0),"OTROS")</f>
        <v>OTROS</v>
      </c>
      <c r="AQ6107" s="15" t="str">
        <f>+IFERROR(VLOOKUP(Tabla1[[#This Row],[EMPLEADO]],IS[[NÓMINA]:[INGENIERO]],2,0),"OTROS")</f>
        <v>OTROS</v>
      </c>
    </row>
    <row r="6108" spans="1:43" x14ac:dyDescent="0.25">
      <c r="A6108" s="28" t="s">
        <v>14528</v>
      </c>
      <c r="B6108" s="29">
        <v>1</v>
      </c>
      <c r="C6108" s="29" t="s">
        <v>16742</v>
      </c>
      <c r="D6108" s="30" t="s">
        <v>38</v>
      </c>
      <c r="E6108" s="31" t="s">
        <v>133</v>
      </c>
      <c r="F6108" s="31" t="s">
        <v>16743</v>
      </c>
      <c r="G6108" s="88" t="s">
        <v>878</v>
      </c>
      <c r="H6108" s="29" t="s">
        <v>646</v>
      </c>
      <c r="I6108" s="32" t="s">
        <v>43</v>
      </c>
      <c r="J6108" s="29" t="s">
        <v>8</v>
      </c>
      <c r="K6108" s="33" t="s">
        <v>59</v>
      </c>
      <c r="L6108" s="33" t="s">
        <v>357</v>
      </c>
      <c r="M6108" s="29" t="s">
        <v>358</v>
      </c>
      <c r="N6108" s="29">
        <v>0</v>
      </c>
      <c r="O6108" s="29" t="s">
        <v>47</v>
      </c>
      <c r="P6108" s="33">
        <v>24</v>
      </c>
      <c r="Q6108" s="33" t="s">
        <v>62</v>
      </c>
      <c r="R6108" s="80" t="s">
        <v>138</v>
      </c>
      <c r="S6108" s="81" t="s">
        <v>139</v>
      </c>
      <c r="T6108" s="81" t="s">
        <v>51</v>
      </c>
      <c r="U6108" s="82" t="s">
        <v>262</v>
      </c>
      <c r="V6108" s="83">
        <v>1.05</v>
      </c>
      <c r="W6108" s="89">
        <v>1651.6500000000003</v>
      </c>
      <c r="X6108" s="85">
        <v>1</v>
      </c>
      <c r="Y6108" s="86">
        <v>4.08</v>
      </c>
      <c r="Z6108" s="82">
        <v>4</v>
      </c>
      <c r="AA6108" s="87">
        <v>1.02</v>
      </c>
      <c r="AB6108" s="83">
        <v>5.0000000000000044E-3</v>
      </c>
      <c r="AC6108" s="89">
        <v>-7.8650000000000082</v>
      </c>
      <c r="AD6108" s="90">
        <v>43641</v>
      </c>
      <c r="AE6108" s="90">
        <v>43641</v>
      </c>
      <c r="AF6108" s="82">
        <v>0</v>
      </c>
      <c r="AG6108" s="84" t="s">
        <v>53</v>
      </c>
      <c r="AH6108" s="83">
        <v>0</v>
      </c>
      <c r="AI6108" s="89">
        <v>0</v>
      </c>
      <c r="AJ6108" s="89">
        <v>0</v>
      </c>
      <c r="AK6108" s="60" t="str">
        <f>+IF(Tabla1[[#This Row],[REQUEST_TY]]="SR MANTENIMIENTO CORRECTIVO", "EMERGENCIA", "OTROS")</f>
        <v>EMERGENCIA</v>
      </c>
      <c r="AL6108" s="6" t="str">
        <f>+_xlfn.IFS(Tabla1[[#This Row],[Veces obj]]&lt;=1,"0-1",Tabla1[[#This Row],[Veces obj]]&lt;=2,"1-2",Tabla1[[#This Row],[Veces obj]]&lt;=3,"2-3",TRUE,"&gt;3")</f>
        <v>1-2</v>
      </c>
      <c r="AM6108" s="60" t="str">
        <f>+_xlfn.IFS(MONTH(Tabla1[[#This Row],[MES]])&lt;=3,"Q1",MONTH(Tabla1[[#This Row],[MES]])&lt;=6,"Q2",MONTH(Tabla1[[#This Row],[MES]])&lt;=9,"Q3",TRUE,"Q4")</f>
        <v>Q2</v>
      </c>
      <c r="AN6108" s="15" t="str">
        <f>+IFERROR(VLOOKUP(Tabla1[[#This Row],[CUENTA]],CTAS[],2,0),"OTROS")</f>
        <v>OTROS</v>
      </c>
      <c r="AP6108" s="15" t="str">
        <f>+IFERROR(VLOOKUP(Tabla1[[#This Row],[EMPLEADO]],IS[],3,0),"OTROS")</f>
        <v>OTROS</v>
      </c>
      <c r="AQ6108" s="15" t="str">
        <f>+IFERROR(VLOOKUP(Tabla1[[#This Row],[EMPLEADO]],IS[[NÓMINA]:[INGENIERO]],2,0),"OTROS")</f>
        <v>OTROS</v>
      </c>
    </row>
    <row r="6109" spans="1:43" x14ac:dyDescent="0.25">
      <c r="A6109" s="28" t="s">
        <v>14528</v>
      </c>
      <c r="B6109" s="29">
        <v>1</v>
      </c>
      <c r="C6109" s="29" t="s">
        <v>16744</v>
      </c>
      <c r="D6109" s="30" t="s">
        <v>38</v>
      </c>
      <c r="E6109" s="31" t="s">
        <v>258</v>
      </c>
      <c r="F6109" s="31" t="s">
        <v>16745</v>
      </c>
      <c r="G6109" s="88" t="s">
        <v>260</v>
      </c>
      <c r="H6109" s="29" t="s">
        <v>136</v>
      </c>
      <c r="I6109" s="32" t="s">
        <v>43</v>
      </c>
      <c r="J6109" s="29" t="s">
        <v>8</v>
      </c>
      <c r="K6109" s="33" t="s">
        <v>102</v>
      </c>
      <c r="L6109" s="33" t="s">
        <v>261</v>
      </c>
      <c r="M6109" s="29" t="s">
        <v>222</v>
      </c>
      <c r="N6109" s="29">
        <v>0</v>
      </c>
      <c r="O6109" s="29" t="s">
        <v>47</v>
      </c>
      <c r="P6109" s="33">
        <v>10</v>
      </c>
      <c r="Q6109" s="33" t="s">
        <v>194</v>
      </c>
      <c r="R6109" s="80" t="s">
        <v>138</v>
      </c>
      <c r="S6109" s="81" t="s">
        <v>139</v>
      </c>
      <c r="T6109" s="81" t="s">
        <v>51</v>
      </c>
      <c r="U6109" s="82" t="s">
        <v>224</v>
      </c>
      <c r="V6109" s="83">
        <v>0.8</v>
      </c>
      <c r="W6109" s="89">
        <v>1258.4000000000003</v>
      </c>
      <c r="X6109" s="85">
        <v>1</v>
      </c>
      <c r="Y6109" s="86">
        <v>2.4300000000000002</v>
      </c>
      <c r="Z6109" s="82">
        <v>4</v>
      </c>
      <c r="AA6109" s="87">
        <v>0.60750000000000004</v>
      </c>
      <c r="AB6109" s="83">
        <v>0</v>
      </c>
      <c r="AC6109" s="89">
        <v>0</v>
      </c>
      <c r="AD6109" s="90">
        <v>43641</v>
      </c>
      <c r="AE6109" s="90">
        <v>43641</v>
      </c>
      <c r="AF6109" s="82">
        <v>0</v>
      </c>
      <c r="AG6109" s="84" t="s">
        <v>53</v>
      </c>
      <c r="AH6109" s="83">
        <v>0</v>
      </c>
      <c r="AI6109" s="89">
        <v>0</v>
      </c>
      <c r="AJ6109" s="89">
        <v>0</v>
      </c>
      <c r="AK6109" s="60" t="str">
        <f>+IF(Tabla1[[#This Row],[REQUEST_TY]]="SR MANTENIMIENTO CORRECTIVO", "EMERGENCIA", "OTROS")</f>
        <v>EMERGENCIA</v>
      </c>
      <c r="AL6109" s="6" t="str">
        <f>+_xlfn.IFS(Tabla1[[#This Row],[Veces obj]]&lt;=1,"0-1",Tabla1[[#This Row],[Veces obj]]&lt;=2,"1-2",Tabla1[[#This Row],[Veces obj]]&lt;=3,"2-3",TRUE,"&gt;3")</f>
        <v>0-1</v>
      </c>
      <c r="AM6109" s="60" t="str">
        <f>+_xlfn.IFS(MONTH(Tabla1[[#This Row],[MES]])&lt;=3,"Q1",MONTH(Tabla1[[#This Row],[MES]])&lt;=6,"Q2",MONTH(Tabla1[[#This Row],[MES]])&lt;=9,"Q3",TRUE,"Q4")</f>
        <v>Q2</v>
      </c>
      <c r="AN6109" s="15" t="str">
        <f>+IFERROR(VLOOKUP(Tabla1[[#This Row],[CUENTA]],CTAS[],2,0),"OTROS")</f>
        <v>OTROS</v>
      </c>
      <c r="AP6109" s="15" t="str">
        <f>+IFERROR(VLOOKUP(Tabla1[[#This Row],[EMPLEADO]],IS[],3,0),"OTROS")</f>
        <v>OTROS</v>
      </c>
      <c r="AQ6109" s="15" t="str">
        <f>+IFERROR(VLOOKUP(Tabla1[[#This Row],[EMPLEADO]],IS[[NÓMINA]:[INGENIERO]],2,0),"OTROS")</f>
        <v>OTROS</v>
      </c>
    </row>
    <row r="6110" spans="1:43" x14ac:dyDescent="0.25">
      <c r="A6110" s="28" t="s">
        <v>14528</v>
      </c>
      <c r="B6110" s="29">
        <v>1</v>
      </c>
      <c r="C6110" s="29" t="s">
        <v>16746</v>
      </c>
      <c r="D6110" s="30" t="s">
        <v>38</v>
      </c>
      <c r="E6110" s="31" t="s">
        <v>865</v>
      </c>
      <c r="F6110" s="31" t="s">
        <v>16747</v>
      </c>
      <c r="G6110" s="88" t="s">
        <v>867</v>
      </c>
      <c r="H6110" s="29" t="s">
        <v>868</v>
      </c>
      <c r="I6110" s="32" t="s">
        <v>43</v>
      </c>
      <c r="J6110" s="29" t="s">
        <v>8</v>
      </c>
      <c r="K6110" s="33" t="s">
        <v>869</v>
      </c>
      <c r="L6110" s="33" t="s">
        <v>870</v>
      </c>
      <c r="M6110" s="29" t="s">
        <v>871</v>
      </c>
      <c r="N6110" s="29">
        <v>1</v>
      </c>
      <c r="O6110" s="29" t="s">
        <v>47</v>
      </c>
      <c r="P6110" s="33">
        <v>9</v>
      </c>
      <c r="Q6110" s="33" t="s">
        <v>194</v>
      </c>
      <c r="R6110" s="80" t="s">
        <v>440</v>
      </c>
      <c r="S6110" s="81" t="s">
        <v>139</v>
      </c>
      <c r="T6110" s="81" t="s">
        <v>51</v>
      </c>
      <c r="U6110" s="82" t="s">
        <v>224</v>
      </c>
      <c r="V6110" s="83">
        <v>0.8</v>
      </c>
      <c r="W6110" s="89">
        <v>0</v>
      </c>
      <c r="X6110" s="85">
        <v>1</v>
      </c>
      <c r="Y6110" s="86">
        <v>0.55000000000000004</v>
      </c>
      <c r="Z6110" s="82">
        <v>4</v>
      </c>
      <c r="AA6110" s="87">
        <v>0.13750000000000001</v>
      </c>
      <c r="AB6110" s="83">
        <v>0</v>
      </c>
      <c r="AC6110" s="89">
        <v>0</v>
      </c>
      <c r="AD6110" s="90">
        <v>43641</v>
      </c>
      <c r="AE6110" s="90">
        <v>43641</v>
      </c>
      <c r="AF6110" s="82">
        <v>0</v>
      </c>
      <c r="AG6110" s="84" t="s">
        <v>53</v>
      </c>
      <c r="AH6110" s="83">
        <v>0</v>
      </c>
      <c r="AI6110" s="89">
        <v>0</v>
      </c>
      <c r="AJ6110" s="89">
        <v>0</v>
      </c>
      <c r="AK6110" s="60" t="str">
        <f>+IF(Tabla1[[#This Row],[REQUEST_TY]]="SR MANTENIMIENTO CORRECTIVO", "EMERGENCIA", "OTROS")</f>
        <v>EMERGENCIA</v>
      </c>
      <c r="AL6110" s="6" t="str">
        <f>+_xlfn.IFS(Tabla1[[#This Row],[Veces obj]]&lt;=1,"0-1",Tabla1[[#This Row],[Veces obj]]&lt;=2,"1-2",Tabla1[[#This Row],[Veces obj]]&lt;=3,"2-3",TRUE,"&gt;3")</f>
        <v>0-1</v>
      </c>
      <c r="AM6110" s="60" t="str">
        <f>+_xlfn.IFS(MONTH(Tabla1[[#This Row],[MES]])&lt;=3,"Q1",MONTH(Tabla1[[#This Row],[MES]])&lt;=6,"Q2",MONTH(Tabla1[[#This Row],[MES]])&lt;=9,"Q3",TRUE,"Q4")</f>
        <v>Q2</v>
      </c>
      <c r="AN6110" s="15" t="str">
        <f>+IFERROR(VLOOKUP(Tabla1[[#This Row],[CUENTA]],CTAS[],2,0),"OTROS")</f>
        <v>OTROS</v>
      </c>
      <c r="AP6110" s="15" t="str">
        <f>+IFERROR(VLOOKUP(Tabla1[[#This Row],[EMPLEADO]],IS[],3,0),"OTROS")</f>
        <v>OTROS</v>
      </c>
      <c r="AQ6110" s="15" t="str">
        <f>+IFERROR(VLOOKUP(Tabla1[[#This Row],[EMPLEADO]],IS[[NÓMINA]:[INGENIERO]],2,0),"OTROS")</f>
        <v>OTROS</v>
      </c>
    </row>
    <row r="6111" spans="1:43" x14ac:dyDescent="0.25">
      <c r="A6111" s="28" t="s">
        <v>14528</v>
      </c>
      <c r="B6111" s="29">
        <v>1</v>
      </c>
      <c r="C6111" s="29" t="s">
        <v>16748</v>
      </c>
      <c r="D6111" s="30" t="s">
        <v>38</v>
      </c>
      <c r="E6111" s="31" t="s">
        <v>258</v>
      </c>
      <c r="F6111" s="31" t="s">
        <v>16749</v>
      </c>
      <c r="G6111" s="88" t="s">
        <v>3116</v>
      </c>
      <c r="H6111" s="29" t="s">
        <v>58</v>
      </c>
      <c r="I6111" s="32" t="s">
        <v>43</v>
      </c>
      <c r="J6111" s="29" t="s">
        <v>8</v>
      </c>
      <c r="K6111" s="33" t="s">
        <v>102</v>
      </c>
      <c r="L6111" s="33" t="s">
        <v>261</v>
      </c>
      <c r="M6111" s="29" t="s">
        <v>736</v>
      </c>
      <c r="N6111" s="29">
        <v>0</v>
      </c>
      <c r="O6111" s="29" t="s">
        <v>47</v>
      </c>
      <c r="P6111" s="33">
        <v>24</v>
      </c>
      <c r="Q6111" s="33" t="s">
        <v>62</v>
      </c>
      <c r="R6111" s="80" t="s">
        <v>138</v>
      </c>
      <c r="S6111" s="81" t="s">
        <v>139</v>
      </c>
      <c r="T6111" s="81" t="s">
        <v>51</v>
      </c>
      <c r="U6111" s="82" t="s">
        <v>262</v>
      </c>
      <c r="V6111" s="83">
        <v>1.05</v>
      </c>
      <c r="W6111" s="89">
        <v>1651.6500000000003</v>
      </c>
      <c r="X6111" s="85">
        <v>1</v>
      </c>
      <c r="Y6111" s="86">
        <v>0</v>
      </c>
      <c r="Z6111" s="82">
        <v>4</v>
      </c>
      <c r="AA6111" s="87">
        <v>0</v>
      </c>
      <c r="AB6111" s="83">
        <v>0</v>
      </c>
      <c r="AC6111" s="89">
        <v>0</v>
      </c>
      <c r="AD6111" s="90">
        <v>43641</v>
      </c>
      <c r="AE6111" s="90">
        <v>43641</v>
      </c>
      <c r="AF6111" s="82">
        <v>0</v>
      </c>
      <c r="AG6111" s="84" t="s">
        <v>53</v>
      </c>
      <c r="AH6111" s="83">
        <v>0</v>
      </c>
      <c r="AI6111" s="89">
        <v>0</v>
      </c>
      <c r="AJ6111" s="89">
        <v>0</v>
      </c>
      <c r="AK6111" s="60" t="str">
        <f>+IF(Tabla1[[#This Row],[REQUEST_TY]]="SR MANTENIMIENTO CORRECTIVO", "EMERGENCIA", "OTROS")</f>
        <v>EMERGENCIA</v>
      </c>
      <c r="AL6111" s="6" t="str">
        <f>+_xlfn.IFS(Tabla1[[#This Row],[Veces obj]]&lt;=1,"0-1",Tabla1[[#This Row],[Veces obj]]&lt;=2,"1-2",Tabla1[[#This Row],[Veces obj]]&lt;=3,"2-3",TRUE,"&gt;3")</f>
        <v>0-1</v>
      </c>
      <c r="AM6111" s="60" t="str">
        <f>+_xlfn.IFS(MONTH(Tabla1[[#This Row],[MES]])&lt;=3,"Q1",MONTH(Tabla1[[#This Row],[MES]])&lt;=6,"Q2",MONTH(Tabla1[[#This Row],[MES]])&lt;=9,"Q3",TRUE,"Q4")</f>
        <v>Q2</v>
      </c>
      <c r="AN6111" s="15" t="str">
        <f>+IFERROR(VLOOKUP(Tabla1[[#This Row],[CUENTA]],CTAS[],2,0),"OTROS")</f>
        <v>OTROS</v>
      </c>
      <c r="AP6111" s="15" t="str">
        <f>+IFERROR(VLOOKUP(Tabla1[[#This Row],[EMPLEADO]],IS[],3,0),"OTROS")</f>
        <v>OTROS</v>
      </c>
      <c r="AQ6111" s="15" t="str">
        <f>+IFERROR(VLOOKUP(Tabla1[[#This Row],[EMPLEADO]],IS[[NÓMINA]:[INGENIERO]],2,0),"OTROS")</f>
        <v>OTROS</v>
      </c>
    </row>
    <row r="6112" spans="1:43" x14ac:dyDescent="0.25">
      <c r="A6112" s="28" t="s">
        <v>14528</v>
      </c>
      <c r="B6112" s="29">
        <v>1</v>
      </c>
      <c r="C6112" s="29" t="s">
        <v>16750</v>
      </c>
      <c r="D6112" s="30" t="s">
        <v>3346</v>
      </c>
      <c r="E6112" s="31" t="s">
        <v>4835</v>
      </c>
      <c r="F6112" s="31" t="s">
        <v>16751</v>
      </c>
      <c r="G6112" s="88" t="s">
        <v>16752</v>
      </c>
      <c r="H6112" s="29" t="s">
        <v>592</v>
      </c>
      <c r="I6112" s="32" t="s">
        <v>43</v>
      </c>
      <c r="J6112" s="29" t="s">
        <v>8</v>
      </c>
      <c r="K6112" s="33" t="s">
        <v>16312</v>
      </c>
      <c r="L6112" s="33" t="s">
        <v>16313</v>
      </c>
      <c r="M6112" s="29" t="s">
        <v>16314</v>
      </c>
      <c r="N6112" s="29">
        <v>0</v>
      </c>
      <c r="O6112" s="29" t="s">
        <v>47</v>
      </c>
      <c r="P6112" s="33" t="s">
        <v>822</v>
      </c>
      <c r="Q6112" s="33" t="s">
        <v>48</v>
      </c>
      <c r="R6112" s="80" t="s">
        <v>242</v>
      </c>
      <c r="S6112" s="81" t="s">
        <v>64</v>
      </c>
      <c r="T6112" s="81" t="s">
        <v>208</v>
      </c>
      <c r="U6112" s="82" t="s">
        <v>96</v>
      </c>
      <c r="V6112" s="83">
        <v>1</v>
      </c>
      <c r="W6112" s="89">
        <v>1365</v>
      </c>
      <c r="X6112" s="85">
        <v>0</v>
      </c>
      <c r="Y6112" s="86">
        <v>9</v>
      </c>
      <c r="Z6112" s="82">
        <v>9</v>
      </c>
      <c r="AA6112" s="87">
        <v>1</v>
      </c>
      <c r="AB6112" s="83">
        <v>0</v>
      </c>
      <c r="AC6112" s="89">
        <v>0</v>
      </c>
      <c r="AD6112" s="90">
        <v>43641</v>
      </c>
      <c r="AE6112" s="90">
        <v>43641</v>
      </c>
      <c r="AF6112" s="82">
        <v>0</v>
      </c>
      <c r="AG6112" s="84" t="s">
        <v>53</v>
      </c>
      <c r="AH6112" s="83">
        <v>0</v>
      </c>
      <c r="AI6112" s="89">
        <v>0</v>
      </c>
      <c r="AJ6112" s="89">
        <v>0</v>
      </c>
      <c r="AK6112" s="60" t="str">
        <f>+IF(Tabla1[[#This Row],[REQUEST_TY]]="SR MANTENIMIENTO CORRECTIVO", "EMERGENCIA", "OTROS")</f>
        <v>OTROS</v>
      </c>
      <c r="AL6112" s="6" t="str">
        <f>+_xlfn.IFS(Tabla1[[#This Row],[Veces obj]]&lt;=1,"0-1",Tabla1[[#This Row],[Veces obj]]&lt;=2,"1-2",Tabla1[[#This Row],[Veces obj]]&lt;=3,"2-3",TRUE,"&gt;3")</f>
        <v>0-1</v>
      </c>
      <c r="AM6112" s="60" t="str">
        <f>+_xlfn.IFS(MONTH(Tabla1[[#This Row],[MES]])&lt;=3,"Q1",MONTH(Tabla1[[#This Row],[MES]])&lt;=6,"Q2",MONTH(Tabla1[[#This Row],[MES]])&lt;=9,"Q3",TRUE,"Q4")</f>
        <v>Q2</v>
      </c>
      <c r="AN6112" s="15" t="str">
        <f>+IFERROR(VLOOKUP(Tabla1[[#This Row],[CUENTA]],CTAS[],2,0),"OTROS")</f>
        <v>OTROS</v>
      </c>
      <c r="AP6112" s="15" t="str">
        <f>+IFERROR(VLOOKUP(Tabla1[[#This Row],[EMPLEADO]],IS[],3,0),"OTROS")</f>
        <v>CHIHUAHUA</v>
      </c>
      <c r="AQ6112" s="15" t="str">
        <f>+IFERROR(VLOOKUP(Tabla1[[#This Row],[EMPLEADO]],IS[[NÓMINA]:[INGENIERO]],2,0),"OTROS")</f>
        <v>VICTOR MENDEZ</v>
      </c>
    </row>
    <row r="6113" spans="1:43" x14ac:dyDescent="0.25">
      <c r="A6113" s="28" t="s">
        <v>14528</v>
      </c>
      <c r="B6113" s="29">
        <v>1</v>
      </c>
      <c r="C6113" s="29" t="s">
        <v>16753</v>
      </c>
      <c r="D6113" s="30" t="s">
        <v>38</v>
      </c>
      <c r="E6113" s="31" t="s">
        <v>76</v>
      </c>
      <c r="F6113" s="31" t="s">
        <v>16754</v>
      </c>
      <c r="G6113" s="88" t="s">
        <v>9226</v>
      </c>
      <c r="H6113" s="29" t="s">
        <v>740</v>
      </c>
      <c r="I6113" s="32" t="s">
        <v>43</v>
      </c>
      <c r="J6113" s="29" t="s">
        <v>8</v>
      </c>
      <c r="K6113" s="33" t="s">
        <v>102</v>
      </c>
      <c r="L6113" s="33" t="s">
        <v>950</v>
      </c>
      <c r="M6113" s="29" t="s">
        <v>951</v>
      </c>
      <c r="N6113" s="29">
        <v>0</v>
      </c>
      <c r="O6113" s="29" t="s">
        <v>47</v>
      </c>
      <c r="P6113" s="33">
        <v>8</v>
      </c>
      <c r="Q6113" s="33" t="s">
        <v>194</v>
      </c>
      <c r="R6113" s="80" t="s">
        <v>63</v>
      </c>
      <c r="S6113" s="81" t="s">
        <v>64</v>
      </c>
      <c r="T6113" s="81" t="s">
        <v>51</v>
      </c>
      <c r="U6113" s="82" t="s">
        <v>195</v>
      </c>
      <c r="V6113" s="83">
        <v>0.6</v>
      </c>
      <c r="W6113" s="89">
        <v>819</v>
      </c>
      <c r="X6113" s="85">
        <v>1</v>
      </c>
      <c r="Y6113" s="86">
        <v>2.17</v>
      </c>
      <c r="Z6113" s="82">
        <v>5</v>
      </c>
      <c r="AA6113" s="87">
        <v>0.434</v>
      </c>
      <c r="AB6113" s="83">
        <v>0</v>
      </c>
      <c r="AC6113" s="89">
        <v>0</v>
      </c>
      <c r="AD6113" s="90">
        <v>43641</v>
      </c>
      <c r="AE6113" s="90">
        <v>43641</v>
      </c>
      <c r="AF6113" s="82">
        <v>0</v>
      </c>
      <c r="AG6113" s="84" t="s">
        <v>53</v>
      </c>
      <c r="AH6113" s="83">
        <v>0</v>
      </c>
      <c r="AI6113" s="89">
        <v>0</v>
      </c>
      <c r="AJ6113" s="89">
        <v>0</v>
      </c>
      <c r="AK6113" s="60" t="str">
        <f>+IF(Tabla1[[#This Row],[REQUEST_TY]]="SR MANTENIMIENTO CORRECTIVO", "EMERGENCIA", "OTROS")</f>
        <v>EMERGENCIA</v>
      </c>
      <c r="AL6113" s="6" t="str">
        <f>+_xlfn.IFS(Tabla1[[#This Row],[Veces obj]]&lt;=1,"0-1",Tabla1[[#This Row],[Veces obj]]&lt;=2,"1-2",Tabla1[[#This Row],[Veces obj]]&lt;=3,"2-3",TRUE,"&gt;3")</f>
        <v>0-1</v>
      </c>
      <c r="AM6113" s="60" t="str">
        <f>+_xlfn.IFS(MONTH(Tabla1[[#This Row],[MES]])&lt;=3,"Q1",MONTH(Tabla1[[#This Row],[MES]])&lt;=6,"Q2",MONTH(Tabla1[[#This Row],[MES]])&lt;=9,"Q3",TRUE,"Q4")</f>
        <v>Q2</v>
      </c>
      <c r="AN6113" s="15" t="str">
        <f>+IFERROR(VLOOKUP(Tabla1[[#This Row],[CUENTA]],CTAS[],2,0),"OTROS")</f>
        <v>OTROS</v>
      </c>
      <c r="AP6113" s="15" t="str">
        <f>+IFERROR(VLOOKUP(Tabla1[[#This Row],[EMPLEADO]],IS[],3,0),"OTROS")</f>
        <v>OTROS</v>
      </c>
      <c r="AQ6113" s="15" t="str">
        <f>+IFERROR(VLOOKUP(Tabla1[[#This Row],[EMPLEADO]],IS[[NÓMINA]:[INGENIERO]],2,0),"OTROS")</f>
        <v>OTROS</v>
      </c>
    </row>
    <row r="6114" spans="1:43" x14ac:dyDescent="0.25">
      <c r="A6114" s="28" t="s">
        <v>14528</v>
      </c>
      <c r="B6114" s="29">
        <v>1</v>
      </c>
      <c r="C6114" s="29" t="s">
        <v>16755</v>
      </c>
      <c r="D6114" s="30" t="s">
        <v>38</v>
      </c>
      <c r="E6114" s="31" t="s">
        <v>725</v>
      </c>
      <c r="F6114" s="31" t="s">
        <v>16756</v>
      </c>
      <c r="G6114" s="88" t="s">
        <v>2254</v>
      </c>
      <c r="H6114" s="29" t="s">
        <v>79</v>
      </c>
      <c r="I6114" s="32" t="s">
        <v>43</v>
      </c>
      <c r="J6114" s="29" t="s">
        <v>8</v>
      </c>
      <c r="K6114" s="33" t="s">
        <v>102</v>
      </c>
      <c r="L6114" s="33" t="s">
        <v>2255</v>
      </c>
      <c r="M6114" s="29" t="s">
        <v>654</v>
      </c>
      <c r="N6114" s="29">
        <v>0</v>
      </c>
      <c r="O6114" s="29" t="s">
        <v>47</v>
      </c>
      <c r="P6114" s="33">
        <v>7</v>
      </c>
      <c r="Q6114" s="33" t="s">
        <v>194</v>
      </c>
      <c r="R6114" s="80" t="s">
        <v>223</v>
      </c>
      <c r="S6114" s="81" t="s">
        <v>139</v>
      </c>
      <c r="T6114" s="81" t="s">
        <v>51</v>
      </c>
      <c r="U6114" s="82" t="s">
        <v>224</v>
      </c>
      <c r="V6114" s="83">
        <v>0.8</v>
      </c>
      <c r="W6114" s="89">
        <v>1258.4000000000003</v>
      </c>
      <c r="X6114" s="85">
        <v>1</v>
      </c>
      <c r="Y6114" s="86">
        <v>0.68</v>
      </c>
      <c r="Z6114" s="82">
        <v>4</v>
      </c>
      <c r="AA6114" s="87">
        <v>0.17</v>
      </c>
      <c r="AB6114" s="83">
        <v>0</v>
      </c>
      <c r="AC6114" s="89">
        <v>0</v>
      </c>
      <c r="AD6114" s="90">
        <v>43641</v>
      </c>
      <c r="AE6114" s="90">
        <v>43641</v>
      </c>
      <c r="AF6114" s="82">
        <v>0</v>
      </c>
      <c r="AG6114" s="84" t="s">
        <v>53</v>
      </c>
      <c r="AH6114" s="83">
        <v>0</v>
      </c>
      <c r="AI6114" s="89">
        <v>0</v>
      </c>
      <c r="AJ6114" s="89">
        <v>0</v>
      </c>
      <c r="AK6114" s="60" t="str">
        <f>+IF(Tabla1[[#This Row],[REQUEST_TY]]="SR MANTENIMIENTO CORRECTIVO", "EMERGENCIA", "OTROS")</f>
        <v>EMERGENCIA</v>
      </c>
      <c r="AL6114" s="6" t="str">
        <f>+_xlfn.IFS(Tabla1[[#This Row],[Veces obj]]&lt;=1,"0-1",Tabla1[[#This Row],[Veces obj]]&lt;=2,"1-2",Tabla1[[#This Row],[Veces obj]]&lt;=3,"2-3",TRUE,"&gt;3")</f>
        <v>0-1</v>
      </c>
      <c r="AM6114" s="60" t="str">
        <f>+_xlfn.IFS(MONTH(Tabla1[[#This Row],[MES]])&lt;=3,"Q1",MONTH(Tabla1[[#This Row],[MES]])&lt;=6,"Q2",MONTH(Tabla1[[#This Row],[MES]])&lt;=9,"Q3",TRUE,"Q4")</f>
        <v>Q2</v>
      </c>
      <c r="AN6114" s="15" t="str">
        <f>+IFERROR(VLOOKUP(Tabla1[[#This Row],[CUENTA]],CTAS[],2,0),"OTROS")</f>
        <v>OTROS</v>
      </c>
      <c r="AP6114" s="15" t="str">
        <f>+IFERROR(VLOOKUP(Tabla1[[#This Row],[EMPLEADO]],IS[],3,0),"OTROS")</f>
        <v>OTROS</v>
      </c>
      <c r="AQ6114" s="15" t="str">
        <f>+IFERROR(VLOOKUP(Tabla1[[#This Row],[EMPLEADO]],IS[[NÓMINA]:[INGENIERO]],2,0),"OTROS")</f>
        <v>OTROS</v>
      </c>
    </row>
    <row r="6115" spans="1:43" x14ac:dyDescent="0.25">
      <c r="A6115" s="28" t="s">
        <v>14528</v>
      </c>
      <c r="B6115" s="29">
        <v>1</v>
      </c>
      <c r="C6115" s="29" t="s">
        <v>16757</v>
      </c>
      <c r="D6115" s="30" t="s">
        <v>38</v>
      </c>
      <c r="E6115" s="31" t="s">
        <v>604</v>
      </c>
      <c r="F6115" s="31" t="s">
        <v>16758</v>
      </c>
      <c r="G6115" s="88" t="s">
        <v>11319</v>
      </c>
      <c r="H6115" s="29" t="s">
        <v>471</v>
      </c>
      <c r="I6115" s="32" t="s">
        <v>43</v>
      </c>
      <c r="J6115" s="29" t="s">
        <v>8</v>
      </c>
      <c r="K6115" s="33" t="s">
        <v>2443</v>
      </c>
      <c r="L6115" s="33" t="s">
        <v>2444</v>
      </c>
      <c r="M6115" s="29" t="s">
        <v>131</v>
      </c>
      <c r="N6115" s="29">
        <v>0</v>
      </c>
      <c r="O6115" s="29" t="s">
        <v>47</v>
      </c>
      <c r="P6115" s="33">
        <v>70</v>
      </c>
      <c r="Q6115" s="33" t="s">
        <v>48</v>
      </c>
      <c r="R6115" s="80" t="s">
        <v>63</v>
      </c>
      <c r="S6115" s="81" t="s">
        <v>64</v>
      </c>
      <c r="T6115" s="81" t="s">
        <v>51</v>
      </c>
      <c r="U6115" s="82" t="s">
        <v>96</v>
      </c>
      <c r="V6115" s="83">
        <v>1.1000000000000001</v>
      </c>
      <c r="W6115" s="89">
        <v>1501.5000000000002</v>
      </c>
      <c r="X6115" s="85">
        <v>1</v>
      </c>
      <c r="Y6115" s="86">
        <v>1.1499999999999999</v>
      </c>
      <c r="Z6115" s="82">
        <v>5</v>
      </c>
      <c r="AA6115" s="87">
        <v>0.22999999999999998</v>
      </c>
      <c r="AB6115" s="83">
        <v>0</v>
      </c>
      <c r="AC6115" s="89">
        <v>0</v>
      </c>
      <c r="AD6115" s="90">
        <v>43641</v>
      </c>
      <c r="AE6115" s="90">
        <v>43641</v>
      </c>
      <c r="AF6115" s="82">
        <v>0</v>
      </c>
      <c r="AG6115" s="84" t="s">
        <v>53</v>
      </c>
      <c r="AH6115" s="83">
        <v>0</v>
      </c>
      <c r="AI6115" s="89">
        <v>0</v>
      </c>
      <c r="AJ6115" s="89">
        <v>0</v>
      </c>
      <c r="AK6115" s="60" t="str">
        <f>+IF(Tabla1[[#This Row],[REQUEST_TY]]="SR MANTENIMIENTO CORRECTIVO", "EMERGENCIA", "OTROS")</f>
        <v>EMERGENCIA</v>
      </c>
      <c r="AL6115" s="6" t="str">
        <f>+_xlfn.IFS(Tabla1[[#This Row],[Veces obj]]&lt;=1,"0-1",Tabla1[[#This Row],[Veces obj]]&lt;=2,"1-2",Tabla1[[#This Row],[Veces obj]]&lt;=3,"2-3",TRUE,"&gt;3")</f>
        <v>0-1</v>
      </c>
      <c r="AM6115" s="60" t="str">
        <f>+_xlfn.IFS(MONTH(Tabla1[[#This Row],[MES]])&lt;=3,"Q1",MONTH(Tabla1[[#This Row],[MES]])&lt;=6,"Q2",MONTH(Tabla1[[#This Row],[MES]])&lt;=9,"Q3",TRUE,"Q4")</f>
        <v>Q2</v>
      </c>
      <c r="AN6115" s="15" t="str">
        <f>+IFERROR(VLOOKUP(Tabla1[[#This Row],[CUENTA]],CTAS[],2,0),"OTROS")</f>
        <v>OTROS</v>
      </c>
      <c r="AP6115" s="15" t="str">
        <f>+IFERROR(VLOOKUP(Tabla1[[#This Row],[EMPLEADO]],IS[],3,0),"OTROS")</f>
        <v>OTROS</v>
      </c>
      <c r="AQ6115" s="15" t="str">
        <f>+IFERROR(VLOOKUP(Tabla1[[#This Row],[EMPLEADO]],IS[[NÓMINA]:[INGENIERO]],2,0),"OTROS")</f>
        <v>OTROS</v>
      </c>
    </row>
    <row r="6116" spans="1:43" x14ac:dyDescent="0.25">
      <c r="A6116" s="28" t="s">
        <v>14528</v>
      </c>
      <c r="B6116" s="29">
        <v>1</v>
      </c>
      <c r="C6116" s="29" t="s">
        <v>16759</v>
      </c>
      <c r="D6116" s="30" t="s">
        <v>38</v>
      </c>
      <c r="E6116" s="31" t="s">
        <v>39</v>
      </c>
      <c r="F6116" s="31" t="s">
        <v>16760</v>
      </c>
      <c r="G6116" s="88" t="s">
        <v>6395</v>
      </c>
      <c r="H6116" s="29" t="s">
        <v>271</v>
      </c>
      <c r="I6116" s="32" t="s">
        <v>43</v>
      </c>
      <c r="J6116" s="29" t="s">
        <v>8</v>
      </c>
      <c r="K6116" s="33" t="s">
        <v>798</v>
      </c>
      <c r="L6116" s="33" t="s">
        <v>8445</v>
      </c>
      <c r="M6116" s="29" t="s">
        <v>1269</v>
      </c>
      <c r="N6116" s="29">
        <v>1</v>
      </c>
      <c r="O6116" s="29" t="s">
        <v>105</v>
      </c>
      <c r="P6116" s="33">
        <v>28</v>
      </c>
      <c r="Q6116" s="33" t="s">
        <v>62</v>
      </c>
      <c r="R6116" s="80" t="s">
        <v>49</v>
      </c>
      <c r="S6116" s="81" t="s">
        <v>50</v>
      </c>
      <c r="T6116" s="81" t="s">
        <v>51</v>
      </c>
      <c r="U6116" s="82" t="s">
        <v>154</v>
      </c>
      <c r="V6116" s="83">
        <v>0.6</v>
      </c>
      <c r="W6116" s="89">
        <v>0</v>
      </c>
      <c r="X6116" s="85">
        <v>1</v>
      </c>
      <c r="Y6116" s="86">
        <v>2.1</v>
      </c>
      <c r="Z6116" s="82">
        <v>5</v>
      </c>
      <c r="AA6116" s="87">
        <v>0.42000000000000004</v>
      </c>
      <c r="AB6116" s="83">
        <v>0</v>
      </c>
      <c r="AC6116" s="89">
        <v>0</v>
      </c>
      <c r="AD6116" s="90">
        <v>43641</v>
      </c>
      <c r="AE6116" s="90">
        <v>43642</v>
      </c>
      <c r="AF6116" s="82">
        <v>1</v>
      </c>
      <c r="AG6116" s="84" t="s">
        <v>53</v>
      </c>
      <c r="AH6116" s="83">
        <v>0</v>
      </c>
      <c r="AI6116" s="89">
        <v>0</v>
      </c>
      <c r="AJ6116" s="89">
        <v>0</v>
      </c>
      <c r="AK6116" s="60" t="str">
        <f>+IF(Tabla1[[#This Row],[REQUEST_TY]]="SR MANTENIMIENTO CORRECTIVO", "EMERGENCIA", "OTROS")</f>
        <v>EMERGENCIA</v>
      </c>
      <c r="AL6116" s="6" t="str">
        <f>+_xlfn.IFS(Tabla1[[#This Row],[Veces obj]]&lt;=1,"0-1",Tabla1[[#This Row],[Veces obj]]&lt;=2,"1-2",Tabla1[[#This Row],[Veces obj]]&lt;=3,"2-3",TRUE,"&gt;3")</f>
        <v>0-1</v>
      </c>
      <c r="AM6116" s="60" t="str">
        <f>+_xlfn.IFS(MONTH(Tabla1[[#This Row],[MES]])&lt;=3,"Q1",MONTH(Tabla1[[#This Row],[MES]])&lt;=6,"Q2",MONTH(Tabla1[[#This Row],[MES]])&lt;=9,"Q3",TRUE,"Q4")</f>
        <v>Q2</v>
      </c>
      <c r="AN6116" s="15" t="str">
        <f>+IFERROR(VLOOKUP(Tabla1[[#This Row],[CUENTA]],CTAS[],2,0),"OTROS")</f>
        <v>OTROS</v>
      </c>
      <c r="AP6116" s="15" t="str">
        <f>+IFERROR(VLOOKUP(Tabla1[[#This Row],[EMPLEADO]],IS[],3,0),"OTROS")</f>
        <v>OTROS</v>
      </c>
      <c r="AQ6116" s="15" t="str">
        <f>+IFERROR(VLOOKUP(Tabla1[[#This Row],[EMPLEADO]],IS[[NÓMINA]:[INGENIERO]],2,0),"OTROS")</f>
        <v>OTROS</v>
      </c>
    </row>
    <row r="6117" spans="1:43" x14ac:dyDescent="0.25">
      <c r="A6117" s="28" t="s">
        <v>14528</v>
      </c>
      <c r="B6117" s="29">
        <v>1</v>
      </c>
      <c r="C6117" s="29" t="s">
        <v>16761</v>
      </c>
      <c r="D6117" s="30" t="s">
        <v>38</v>
      </c>
      <c r="E6117" s="31" t="s">
        <v>76</v>
      </c>
      <c r="F6117" s="31" t="s">
        <v>15331</v>
      </c>
      <c r="G6117" s="88" t="s">
        <v>5336</v>
      </c>
      <c r="H6117" s="29" t="s">
        <v>679</v>
      </c>
      <c r="I6117" s="32" t="s">
        <v>43</v>
      </c>
      <c r="J6117" s="29" t="s">
        <v>8</v>
      </c>
      <c r="K6117" s="33" t="s">
        <v>102</v>
      </c>
      <c r="L6117" s="33" t="s">
        <v>718</v>
      </c>
      <c r="M6117" s="29" t="s">
        <v>46</v>
      </c>
      <c r="N6117" s="29">
        <v>0</v>
      </c>
      <c r="O6117" s="29" t="s">
        <v>47</v>
      </c>
      <c r="P6117" s="33">
        <v>92</v>
      </c>
      <c r="Q6117" s="33" t="s">
        <v>48</v>
      </c>
      <c r="R6117" s="80" t="s">
        <v>63</v>
      </c>
      <c r="S6117" s="81" t="s">
        <v>64</v>
      </c>
      <c r="T6117" s="81" t="s">
        <v>51</v>
      </c>
      <c r="U6117" s="82" t="s">
        <v>96</v>
      </c>
      <c r="V6117" s="83">
        <v>1.1000000000000001</v>
      </c>
      <c r="W6117" s="89">
        <v>1501.5000000000002</v>
      </c>
      <c r="X6117" s="85">
        <v>1</v>
      </c>
      <c r="Y6117" s="86">
        <v>2.8</v>
      </c>
      <c r="Z6117" s="82">
        <v>5</v>
      </c>
      <c r="AA6117" s="87">
        <v>0.55999999999999994</v>
      </c>
      <c r="AB6117" s="83">
        <v>0</v>
      </c>
      <c r="AC6117" s="89">
        <v>0</v>
      </c>
      <c r="AD6117" s="90">
        <v>43641</v>
      </c>
      <c r="AE6117" s="90">
        <v>43642</v>
      </c>
      <c r="AF6117" s="82">
        <v>1</v>
      </c>
      <c r="AG6117" s="84" t="s">
        <v>53</v>
      </c>
      <c r="AH6117" s="83">
        <v>0</v>
      </c>
      <c r="AI6117" s="89">
        <v>0</v>
      </c>
      <c r="AJ6117" s="89">
        <v>0</v>
      </c>
      <c r="AK6117" s="60" t="str">
        <f>+IF(Tabla1[[#This Row],[REQUEST_TY]]="SR MANTENIMIENTO CORRECTIVO", "EMERGENCIA", "OTROS")</f>
        <v>EMERGENCIA</v>
      </c>
      <c r="AL6117" s="6" t="str">
        <f>+_xlfn.IFS(Tabla1[[#This Row],[Veces obj]]&lt;=1,"0-1",Tabla1[[#This Row],[Veces obj]]&lt;=2,"1-2",Tabla1[[#This Row],[Veces obj]]&lt;=3,"2-3",TRUE,"&gt;3")</f>
        <v>0-1</v>
      </c>
      <c r="AM6117" s="60" t="str">
        <f>+_xlfn.IFS(MONTH(Tabla1[[#This Row],[MES]])&lt;=3,"Q1",MONTH(Tabla1[[#This Row],[MES]])&lt;=6,"Q2",MONTH(Tabla1[[#This Row],[MES]])&lt;=9,"Q3",TRUE,"Q4")</f>
        <v>Q2</v>
      </c>
      <c r="AN6117" s="15" t="str">
        <f>+IFERROR(VLOOKUP(Tabla1[[#This Row],[CUENTA]],CTAS[],2,0),"OTROS")</f>
        <v>OTROS</v>
      </c>
      <c r="AP6117" s="15" t="str">
        <f>+IFERROR(VLOOKUP(Tabla1[[#This Row],[EMPLEADO]],IS[],3,0),"OTROS")</f>
        <v>OTROS</v>
      </c>
      <c r="AQ6117" s="15" t="str">
        <f>+IFERROR(VLOOKUP(Tabla1[[#This Row],[EMPLEADO]],IS[[NÓMINA]:[INGENIERO]],2,0),"OTROS")</f>
        <v>OTROS</v>
      </c>
    </row>
    <row r="6118" spans="1:43" x14ac:dyDescent="0.25">
      <c r="A6118" s="28" t="s">
        <v>14528</v>
      </c>
      <c r="B6118" s="29">
        <v>1</v>
      </c>
      <c r="C6118" s="29" t="s">
        <v>16762</v>
      </c>
      <c r="D6118" s="30" t="s">
        <v>38</v>
      </c>
      <c r="E6118" s="31" t="s">
        <v>294</v>
      </c>
      <c r="F6118" s="31" t="s">
        <v>16763</v>
      </c>
      <c r="G6118" s="88" t="s">
        <v>5992</v>
      </c>
      <c r="H6118" s="29" t="s">
        <v>10274</v>
      </c>
      <c r="I6118" s="32" t="s">
        <v>43</v>
      </c>
      <c r="J6118" s="29" t="s">
        <v>8</v>
      </c>
      <c r="K6118" s="33" t="s">
        <v>2660</v>
      </c>
      <c r="L6118" s="33" t="s">
        <v>5993</v>
      </c>
      <c r="M6118" s="29" t="s">
        <v>109</v>
      </c>
      <c r="N6118" s="29">
        <v>0</v>
      </c>
      <c r="O6118" s="29" t="s">
        <v>47</v>
      </c>
      <c r="P6118" s="33">
        <v>132</v>
      </c>
      <c r="Q6118" s="33" t="s">
        <v>48</v>
      </c>
      <c r="R6118" s="80" t="s">
        <v>95</v>
      </c>
      <c r="S6118" s="81" t="s">
        <v>64</v>
      </c>
      <c r="T6118" s="81" t="s">
        <v>51</v>
      </c>
      <c r="U6118" s="82" t="s">
        <v>96</v>
      </c>
      <c r="V6118" s="83">
        <v>1.1000000000000001</v>
      </c>
      <c r="W6118" s="89">
        <v>1501.5000000000002</v>
      </c>
      <c r="X6118" s="85">
        <v>1</v>
      </c>
      <c r="Y6118" s="86">
        <v>1.97</v>
      </c>
      <c r="Z6118" s="82">
        <v>5</v>
      </c>
      <c r="AA6118" s="87">
        <v>0.39400000000000002</v>
      </c>
      <c r="AB6118" s="83">
        <v>0</v>
      </c>
      <c r="AC6118" s="89">
        <v>0</v>
      </c>
      <c r="AD6118" s="90">
        <v>43642</v>
      </c>
      <c r="AE6118" s="90">
        <v>43642</v>
      </c>
      <c r="AF6118" s="82">
        <v>0</v>
      </c>
      <c r="AG6118" s="84" t="s">
        <v>53</v>
      </c>
      <c r="AH6118" s="83">
        <v>0</v>
      </c>
      <c r="AI6118" s="89">
        <v>0</v>
      </c>
      <c r="AJ6118" s="89">
        <v>0</v>
      </c>
      <c r="AK6118" s="60" t="str">
        <f>+IF(Tabla1[[#This Row],[REQUEST_TY]]="SR MANTENIMIENTO CORRECTIVO", "EMERGENCIA", "OTROS")</f>
        <v>EMERGENCIA</v>
      </c>
      <c r="AL6118" s="6" t="str">
        <f>+_xlfn.IFS(Tabla1[[#This Row],[Veces obj]]&lt;=1,"0-1",Tabla1[[#This Row],[Veces obj]]&lt;=2,"1-2",Tabla1[[#This Row],[Veces obj]]&lt;=3,"2-3",TRUE,"&gt;3")</f>
        <v>0-1</v>
      </c>
      <c r="AM6118" s="60" t="str">
        <f>+_xlfn.IFS(MONTH(Tabla1[[#This Row],[MES]])&lt;=3,"Q1",MONTH(Tabla1[[#This Row],[MES]])&lt;=6,"Q2",MONTH(Tabla1[[#This Row],[MES]])&lt;=9,"Q3",TRUE,"Q4")</f>
        <v>Q2</v>
      </c>
      <c r="AN6118" s="15" t="str">
        <f>+IFERROR(VLOOKUP(Tabla1[[#This Row],[CUENTA]],CTAS[],2,0),"OTROS")</f>
        <v>OTROS</v>
      </c>
      <c r="AP6118" s="15" t="str">
        <f>+IFERROR(VLOOKUP(Tabla1[[#This Row],[EMPLEADO]],IS[],3,0),"OTROS")</f>
        <v>OTROS</v>
      </c>
      <c r="AQ6118" s="15" t="str">
        <f>+IFERROR(VLOOKUP(Tabla1[[#This Row],[EMPLEADO]],IS[[NÓMINA]:[INGENIERO]],2,0),"OTROS")</f>
        <v>OTROS</v>
      </c>
    </row>
    <row r="6119" spans="1:43" x14ac:dyDescent="0.25">
      <c r="A6119" s="28" t="s">
        <v>14528</v>
      </c>
      <c r="B6119" s="29">
        <v>1</v>
      </c>
      <c r="C6119" s="29" t="s">
        <v>16764</v>
      </c>
      <c r="D6119" s="30" t="s">
        <v>38</v>
      </c>
      <c r="E6119" s="31" t="s">
        <v>237</v>
      </c>
      <c r="F6119" s="31" t="s">
        <v>16765</v>
      </c>
      <c r="G6119" s="88" t="s">
        <v>16766</v>
      </c>
      <c r="H6119" s="29" t="s">
        <v>213</v>
      </c>
      <c r="I6119" s="32" t="s">
        <v>43</v>
      </c>
      <c r="J6119" s="29" t="s">
        <v>8</v>
      </c>
      <c r="K6119" s="33" t="s">
        <v>1110</v>
      </c>
      <c r="L6119" s="33" t="s">
        <v>1111</v>
      </c>
      <c r="M6119" s="29" t="s">
        <v>215</v>
      </c>
      <c r="N6119" s="29">
        <v>0</v>
      </c>
      <c r="O6119" s="29" t="s">
        <v>47</v>
      </c>
      <c r="P6119" s="33">
        <v>2763</v>
      </c>
      <c r="Q6119" s="33" t="s">
        <v>48</v>
      </c>
      <c r="R6119" s="80" t="s">
        <v>242</v>
      </c>
      <c r="S6119" s="81" t="s">
        <v>64</v>
      </c>
      <c r="T6119" s="81" t="s">
        <v>51</v>
      </c>
      <c r="U6119" s="82" t="s">
        <v>96</v>
      </c>
      <c r="V6119" s="83">
        <v>1.1000000000000001</v>
      </c>
      <c r="W6119" s="89">
        <v>1501.5000000000002</v>
      </c>
      <c r="X6119" s="85">
        <v>1</v>
      </c>
      <c r="Y6119" s="86">
        <v>1.77</v>
      </c>
      <c r="Z6119" s="82">
        <v>5</v>
      </c>
      <c r="AA6119" s="87">
        <v>0.35399999999999998</v>
      </c>
      <c r="AB6119" s="83">
        <v>0</v>
      </c>
      <c r="AC6119" s="89">
        <v>0</v>
      </c>
      <c r="AD6119" s="90">
        <v>43642</v>
      </c>
      <c r="AE6119" s="90">
        <v>43642</v>
      </c>
      <c r="AF6119" s="82">
        <v>0</v>
      </c>
      <c r="AG6119" s="84" t="s">
        <v>53</v>
      </c>
      <c r="AH6119" s="83">
        <v>0</v>
      </c>
      <c r="AI6119" s="89">
        <v>0</v>
      </c>
      <c r="AJ6119" s="89">
        <v>0</v>
      </c>
      <c r="AK6119" s="60" t="str">
        <f>+IF(Tabla1[[#This Row],[REQUEST_TY]]="SR MANTENIMIENTO CORRECTIVO", "EMERGENCIA", "OTROS")</f>
        <v>EMERGENCIA</v>
      </c>
      <c r="AL6119" s="6" t="str">
        <f>+_xlfn.IFS(Tabla1[[#This Row],[Veces obj]]&lt;=1,"0-1",Tabla1[[#This Row],[Veces obj]]&lt;=2,"1-2",Tabla1[[#This Row],[Veces obj]]&lt;=3,"2-3",TRUE,"&gt;3")</f>
        <v>0-1</v>
      </c>
      <c r="AM6119" s="60" t="str">
        <f>+_xlfn.IFS(MONTH(Tabla1[[#This Row],[MES]])&lt;=3,"Q1",MONTH(Tabla1[[#This Row],[MES]])&lt;=6,"Q2",MONTH(Tabla1[[#This Row],[MES]])&lt;=9,"Q3",TRUE,"Q4")</f>
        <v>Q2</v>
      </c>
      <c r="AN6119" s="15" t="str">
        <f>+IFERROR(VLOOKUP(Tabla1[[#This Row],[CUENTA]],CTAS[],2,0),"OTROS")</f>
        <v>OTROS</v>
      </c>
      <c r="AP6119" s="15" t="str">
        <f>+IFERROR(VLOOKUP(Tabla1[[#This Row],[EMPLEADO]],IS[],3,0),"OTROS")</f>
        <v>OTROS</v>
      </c>
      <c r="AQ6119" s="15" t="str">
        <f>+IFERROR(VLOOKUP(Tabla1[[#This Row],[EMPLEADO]],IS[[NÓMINA]:[INGENIERO]],2,0),"OTROS")</f>
        <v>OTROS</v>
      </c>
    </row>
    <row r="6120" spans="1:43" x14ac:dyDescent="0.25">
      <c r="A6120" s="28" t="s">
        <v>14528</v>
      </c>
      <c r="B6120" s="29">
        <v>1</v>
      </c>
      <c r="C6120" s="29" t="s">
        <v>16767</v>
      </c>
      <c r="D6120" s="30" t="s">
        <v>38</v>
      </c>
      <c r="E6120" s="31" t="s">
        <v>76</v>
      </c>
      <c r="F6120" s="31" t="s">
        <v>16768</v>
      </c>
      <c r="G6120" s="88" t="s">
        <v>5579</v>
      </c>
      <c r="H6120" s="29" t="s">
        <v>679</v>
      </c>
      <c r="I6120" s="32" t="s">
        <v>43</v>
      </c>
      <c r="J6120" s="29" t="s">
        <v>8</v>
      </c>
      <c r="K6120" s="33" t="s">
        <v>102</v>
      </c>
      <c r="L6120" s="33" t="s">
        <v>376</v>
      </c>
      <c r="M6120" s="29" t="s">
        <v>310</v>
      </c>
      <c r="N6120" s="29">
        <v>0</v>
      </c>
      <c r="O6120" s="29" t="s">
        <v>47</v>
      </c>
      <c r="P6120" s="33">
        <v>2</v>
      </c>
      <c r="Q6120" s="33" t="s">
        <v>388</v>
      </c>
      <c r="R6120" s="80" t="s">
        <v>63</v>
      </c>
      <c r="S6120" s="81" t="s">
        <v>64</v>
      </c>
      <c r="T6120" s="81" t="s">
        <v>51</v>
      </c>
      <c r="U6120" s="82" t="s">
        <v>389</v>
      </c>
      <c r="V6120" s="83">
        <v>0</v>
      </c>
      <c r="W6120" s="89">
        <v>0</v>
      </c>
      <c r="X6120" s="85">
        <v>1</v>
      </c>
      <c r="Y6120" s="86">
        <v>0</v>
      </c>
      <c r="Z6120" s="82">
        <v>5</v>
      </c>
      <c r="AA6120" s="87">
        <v>0</v>
      </c>
      <c r="AB6120" s="83">
        <v>0</v>
      </c>
      <c r="AC6120" s="89">
        <v>0</v>
      </c>
      <c r="AD6120" s="90">
        <v>43642</v>
      </c>
      <c r="AE6120" s="90">
        <v>43642</v>
      </c>
      <c r="AF6120" s="82">
        <v>0</v>
      </c>
      <c r="AG6120" s="84" t="s">
        <v>53</v>
      </c>
      <c r="AH6120" s="83">
        <v>0</v>
      </c>
      <c r="AI6120" s="89">
        <v>0</v>
      </c>
      <c r="AJ6120" s="89">
        <v>0</v>
      </c>
      <c r="AK6120" s="60" t="str">
        <f>+IF(Tabla1[[#This Row],[REQUEST_TY]]="SR MANTENIMIENTO CORRECTIVO", "EMERGENCIA", "OTROS")</f>
        <v>EMERGENCIA</v>
      </c>
      <c r="AL6120" s="6" t="str">
        <f>+_xlfn.IFS(Tabla1[[#This Row],[Veces obj]]&lt;=1,"0-1",Tabla1[[#This Row],[Veces obj]]&lt;=2,"1-2",Tabla1[[#This Row],[Veces obj]]&lt;=3,"2-3",TRUE,"&gt;3")</f>
        <v>0-1</v>
      </c>
      <c r="AM6120" s="60" t="str">
        <f>+_xlfn.IFS(MONTH(Tabla1[[#This Row],[MES]])&lt;=3,"Q1",MONTH(Tabla1[[#This Row],[MES]])&lt;=6,"Q2",MONTH(Tabla1[[#This Row],[MES]])&lt;=9,"Q3",TRUE,"Q4")</f>
        <v>Q2</v>
      </c>
      <c r="AN6120" s="15" t="str">
        <f>+IFERROR(VLOOKUP(Tabla1[[#This Row],[CUENTA]],CTAS[],2,0),"OTROS")</f>
        <v>OTROS</v>
      </c>
      <c r="AP6120" s="15" t="str">
        <f>+IFERROR(VLOOKUP(Tabla1[[#This Row],[EMPLEADO]],IS[],3,0),"OTROS")</f>
        <v>OTROS</v>
      </c>
      <c r="AQ6120" s="15" t="str">
        <f>+IFERROR(VLOOKUP(Tabla1[[#This Row],[EMPLEADO]],IS[[NÓMINA]:[INGENIERO]],2,0),"OTROS")</f>
        <v>OTROS</v>
      </c>
    </row>
    <row r="6121" spans="1:43" x14ac:dyDescent="0.25">
      <c r="A6121" s="28" t="s">
        <v>14528</v>
      </c>
      <c r="B6121" s="29">
        <v>1</v>
      </c>
      <c r="C6121" s="29" t="s">
        <v>16769</v>
      </c>
      <c r="D6121" s="30" t="s">
        <v>38</v>
      </c>
      <c r="E6121" s="31" t="s">
        <v>6292</v>
      </c>
      <c r="F6121" s="31" t="s">
        <v>16770</v>
      </c>
      <c r="G6121" s="88" t="s">
        <v>10752</v>
      </c>
      <c r="H6121" s="29" t="s">
        <v>220</v>
      </c>
      <c r="I6121" s="32" t="s">
        <v>43</v>
      </c>
      <c r="J6121" s="29" t="s">
        <v>8</v>
      </c>
      <c r="K6121" s="33" t="s">
        <v>199</v>
      </c>
      <c r="L6121" s="33" t="s">
        <v>10753</v>
      </c>
      <c r="M6121" s="29" t="s">
        <v>545</v>
      </c>
      <c r="N6121" s="29">
        <v>0</v>
      </c>
      <c r="O6121" s="29" t="s">
        <v>47</v>
      </c>
      <c r="P6121" s="33">
        <v>77</v>
      </c>
      <c r="Q6121" s="33" t="s">
        <v>48</v>
      </c>
      <c r="R6121" s="80" t="s">
        <v>242</v>
      </c>
      <c r="S6121" s="81" t="s">
        <v>64</v>
      </c>
      <c r="T6121" s="81" t="s">
        <v>51</v>
      </c>
      <c r="U6121" s="82" t="s">
        <v>96</v>
      </c>
      <c r="V6121" s="83">
        <v>1.1000000000000001</v>
      </c>
      <c r="W6121" s="89">
        <v>1501.5000000000002</v>
      </c>
      <c r="X6121" s="85">
        <v>1</v>
      </c>
      <c r="Y6121" s="86">
        <v>3.75</v>
      </c>
      <c r="Z6121" s="82">
        <v>5</v>
      </c>
      <c r="AA6121" s="87">
        <v>0.75</v>
      </c>
      <c r="AB6121" s="83">
        <v>0</v>
      </c>
      <c r="AC6121" s="89">
        <v>0</v>
      </c>
      <c r="AD6121" s="90">
        <v>43641</v>
      </c>
      <c r="AE6121" s="90">
        <v>43642</v>
      </c>
      <c r="AF6121" s="82">
        <v>1</v>
      </c>
      <c r="AG6121" s="84" t="s">
        <v>53</v>
      </c>
      <c r="AH6121" s="83">
        <v>0</v>
      </c>
      <c r="AI6121" s="89">
        <v>0</v>
      </c>
      <c r="AJ6121" s="89">
        <v>0</v>
      </c>
      <c r="AK6121" s="60" t="str">
        <f>+IF(Tabla1[[#This Row],[REQUEST_TY]]="SR MANTENIMIENTO CORRECTIVO", "EMERGENCIA", "OTROS")</f>
        <v>EMERGENCIA</v>
      </c>
      <c r="AL6121" s="6" t="str">
        <f>+_xlfn.IFS(Tabla1[[#This Row],[Veces obj]]&lt;=1,"0-1",Tabla1[[#This Row],[Veces obj]]&lt;=2,"1-2",Tabla1[[#This Row],[Veces obj]]&lt;=3,"2-3",TRUE,"&gt;3")</f>
        <v>0-1</v>
      </c>
      <c r="AM6121" s="60" t="str">
        <f>+_xlfn.IFS(MONTH(Tabla1[[#This Row],[MES]])&lt;=3,"Q1",MONTH(Tabla1[[#This Row],[MES]])&lt;=6,"Q2",MONTH(Tabla1[[#This Row],[MES]])&lt;=9,"Q3",TRUE,"Q4")</f>
        <v>Q2</v>
      </c>
      <c r="AN6121" s="15" t="str">
        <f>+IFERROR(VLOOKUP(Tabla1[[#This Row],[CUENTA]],CTAS[],2,0),"OTROS")</f>
        <v>OTROS</v>
      </c>
      <c r="AP6121" s="15" t="str">
        <f>+IFERROR(VLOOKUP(Tabla1[[#This Row],[EMPLEADO]],IS[],3,0),"OTROS")</f>
        <v>OTROS</v>
      </c>
      <c r="AQ6121" s="15" t="str">
        <f>+IFERROR(VLOOKUP(Tabla1[[#This Row],[EMPLEADO]],IS[[NÓMINA]:[INGENIERO]],2,0),"OTROS")</f>
        <v>OTROS</v>
      </c>
    </row>
    <row r="6122" spans="1:43" x14ac:dyDescent="0.25">
      <c r="A6122" s="28" t="s">
        <v>14528</v>
      </c>
      <c r="B6122" s="29">
        <v>1</v>
      </c>
      <c r="C6122" s="29" t="s">
        <v>16771</v>
      </c>
      <c r="D6122" s="30" t="s">
        <v>38</v>
      </c>
      <c r="E6122" s="31" t="s">
        <v>725</v>
      </c>
      <c r="F6122" s="31" t="s">
        <v>16772</v>
      </c>
      <c r="G6122" s="88" t="s">
        <v>8028</v>
      </c>
      <c r="H6122" s="29" t="s">
        <v>915</v>
      </c>
      <c r="I6122" s="32" t="s">
        <v>43</v>
      </c>
      <c r="J6122" s="29" t="s">
        <v>8</v>
      </c>
      <c r="K6122" s="33" t="s">
        <v>59</v>
      </c>
      <c r="L6122" s="33" t="s">
        <v>2577</v>
      </c>
      <c r="M6122" s="29" t="s">
        <v>2578</v>
      </c>
      <c r="N6122" s="29">
        <v>0</v>
      </c>
      <c r="O6122" s="29" t="s">
        <v>47</v>
      </c>
      <c r="P6122" s="33">
        <v>106</v>
      </c>
      <c r="Q6122" s="33" t="s">
        <v>48</v>
      </c>
      <c r="R6122" s="80" t="s">
        <v>223</v>
      </c>
      <c r="S6122" s="81" t="s">
        <v>139</v>
      </c>
      <c r="T6122" s="81" t="s">
        <v>51</v>
      </c>
      <c r="U6122" s="82" t="s">
        <v>353</v>
      </c>
      <c r="V6122" s="83">
        <v>1.1499999999999999</v>
      </c>
      <c r="W6122" s="89">
        <v>1808.95</v>
      </c>
      <c r="X6122" s="85">
        <v>1</v>
      </c>
      <c r="Y6122" s="86">
        <v>1.28</v>
      </c>
      <c r="Z6122" s="82">
        <v>4</v>
      </c>
      <c r="AA6122" s="87">
        <v>0.32</v>
      </c>
      <c r="AB6122" s="83">
        <v>0</v>
      </c>
      <c r="AC6122" s="89">
        <v>0</v>
      </c>
      <c r="AD6122" s="90">
        <v>43642</v>
      </c>
      <c r="AE6122" s="90">
        <v>43642</v>
      </c>
      <c r="AF6122" s="82">
        <v>0</v>
      </c>
      <c r="AG6122" s="84" t="s">
        <v>53</v>
      </c>
      <c r="AH6122" s="83">
        <v>0</v>
      </c>
      <c r="AI6122" s="89">
        <v>0</v>
      </c>
      <c r="AJ6122" s="89">
        <v>0</v>
      </c>
      <c r="AK6122" s="60" t="str">
        <f>+IF(Tabla1[[#This Row],[REQUEST_TY]]="SR MANTENIMIENTO CORRECTIVO", "EMERGENCIA", "OTROS")</f>
        <v>EMERGENCIA</v>
      </c>
      <c r="AL6122" s="6" t="str">
        <f>+_xlfn.IFS(Tabla1[[#This Row],[Veces obj]]&lt;=1,"0-1",Tabla1[[#This Row],[Veces obj]]&lt;=2,"1-2",Tabla1[[#This Row],[Veces obj]]&lt;=3,"2-3",TRUE,"&gt;3")</f>
        <v>0-1</v>
      </c>
      <c r="AM6122" s="60" t="str">
        <f>+_xlfn.IFS(MONTH(Tabla1[[#This Row],[MES]])&lt;=3,"Q1",MONTH(Tabla1[[#This Row],[MES]])&lt;=6,"Q2",MONTH(Tabla1[[#This Row],[MES]])&lt;=9,"Q3",TRUE,"Q4")</f>
        <v>Q2</v>
      </c>
      <c r="AN6122" s="15" t="str">
        <f>+IFERROR(VLOOKUP(Tabla1[[#This Row],[CUENTA]],CTAS[],2,0),"OTROS")</f>
        <v>OTROS</v>
      </c>
      <c r="AP6122" s="15" t="str">
        <f>+IFERROR(VLOOKUP(Tabla1[[#This Row],[EMPLEADO]],IS[],3,0),"OTROS")</f>
        <v>OTROS</v>
      </c>
      <c r="AQ6122" s="15" t="str">
        <f>+IFERROR(VLOOKUP(Tabla1[[#This Row],[EMPLEADO]],IS[[NÓMINA]:[INGENIERO]],2,0),"OTROS")</f>
        <v>OTROS</v>
      </c>
    </row>
    <row r="6123" spans="1:43" x14ac:dyDescent="0.25">
      <c r="A6123" s="28" t="s">
        <v>14528</v>
      </c>
      <c r="B6123" s="29">
        <v>1</v>
      </c>
      <c r="C6123" s="29" t="s">
        <v>16773</v>
      </c>
      <c r="D6123" s="30" t="s">
        <v>38</v>
      </c>
      <c r="E6123" s="31" t="s">
        <v>258</v>
      </c>
      <c r="F6123" s="31" t="s">
        <v>16774</v>
      </c>
      <c r="G6123" s="88" t="s">
        <v>10441</v>
      </c>
      <c r="H6123" s="29" t="s">
        <v>646</v>
      </c>
      <c r="I6123" s="32" t="s">
        <v>43</v>
      </c>
      <c r="J6123" s="29" t="s">
        <v>8</v>
      </c>
      <c r="K6123" s="33" t="s">
        <v>102</v>
      </c>
      <c r="L6123" s="33" t="s">
        <v>1288</v>
      </c>
      <c r="M6123" s="29" t="s">
        <v>649</v>
      </c>
      <c r="N6123" s="29">
        <v>0</v>
      </c>
      <c r="O6123" s="29" t="s">
        <v>47</v>
      </c>
      <c r="P6123" s="33">
        <v>17</v>
      </c>
      <c r="Q6123" s="33" t="s">
        <v>62</v>
      </c>
      <c r="R6123" s="80" t="s">
        <v>138</v>
      </c>
      <c r="S6123" s="81" t="s">
        <v>139</v>
      </c>
      <c r="T6123" s="81" t="s">
        <v>51</v>
      </c>
      <c r="U6123" s="82" t="s">
        <v>262</v>
      </c>
      <c r="V6123" s="83">
        <v>1.05</v>
      </c>
      <c r="W6123" s="89">
        <v>1651.6500000000003</v>
      </c>
      <c r="X6123" s="85">
        <v>1</v>
      </c>
      <c r="Y6123" s="86">
        <v>0</v>
      </c>
      <c r="Z6123" s="82">
        <v>4</v>
      </c>
      <c r="AA6123" s="87">
        <v>0</v>
      </c>
      <c r="AB6123" s="83">
        <v>0</v>
      </c>
      <c r="AC6123" s="89">
        <v>0</v>
      </c>
      <c r="AD6123" s="90">
        <v>43642</v>
      </c>
      <c r="AE6123" s="90">
        <v>43642</v>
      </c>
      <c r="AF6123" s="82">
        <v>0</v>
      </c>
      <c r="AG6123" s="84" t="s">
        <v>53</v>
      </c>
      <c r="AH6123" s="83">
        <v>0</v>
      </c>
      <c r="AI6123" s="89">
        <v>0</v>
      </c>
      <c r="AJ6123" s="89">
        <v>0</v>
      </c>
      <c r="AK6123" s="60" t="str">
        <f>+IF(Tabla1[[#This Row],[REQUEST_TY]]="SR MANTENIMIENTO CORRECTIVO", "EMERGENCIA", "OTROS")</f>
        <v>EMERGENCIA</v>
      </c>
      <c r="AL6123" s="6" t="str">
        <f>+_xlfn.IFS(Tabla1[[#This Row],[Veces obj]]&lt;=1,"0-1",Tabla1[[#This Row],[Veces obj]]&lt;=2,"1-2",Tabla1[[#This Row],[Veces obj]]&lt;=3,"2-3",TRUE,"&gt;3")</f>
        <v>0-1</v>
      </c>
      <c r="AM6123" s="60" t="str">
        <f>+_xlfn.IFS(MONTH(Tabla1[[#This Row],[MES]])&lt;=3,"Q1",MONTH(Tabla1[[#This Row],[MES]])&lt;=6,"Q2",MONTH(Tabla1[[#This Row],[MES]])&lt;=9,"Q3",TRUE,"Q4")</f>
        <v>Q2</v>
      </c>
      <c r="AN6123" s="15" t="str">
        <f>+IFERROR(VLOOKUP(Tabla1[[#This Row],[CUENTA]],CTAS[],2,0),"OTROS")</f>
        <v>OTROS</v>
      </c>
      <c r="AP6123" s="15" t="str">
        <f>+IFERROR(VLOOKUP(Tabla1[[#This Row],[EMPLEADO]],IS[],3,0),"OTROS")</f>
        <v>OTROS</v>
      </c>
      <c r="AQ6123" s="15" t="str">
        <f>+IFERROR(VLOOKUP(Tabla1[[#This Row],[EMPLEADO]],IS[[NÓMINA]:[INGENIERO]],2,0),"OTROS")</f>
        <v>OTROS</v>
      </c>
    </row>
    <row r="6124" spans="1:43" x14ac:dyDescent="0.25">
      <c r="A6124" s="28" t="s">
        <v>14528</v>
      </c>
      <c r="B6124" s="29">
        <v>1</v>
      </c>
      <c r="C6124" s="29" t="s">
        <v>16775</v>
      </c>
      <c r="D6124" s="30" t="s">
        <v>38</v>
      </c>
      <c r="E6124" s="31" t="s">
        <v>789</v>
      </c>
      <c r="F6124" s="31" t="s">
        <v>16776</v>
      </c>
      <c r="G6124" s="88" t="s">
        <v>16676</v>
      </c>
      <c r="H6124" s="29" t="s">
        <v>11609</v>
      </c>
      <c r="I6124" s="32" t="s">
        <v>43</v>
      </c>
      <c r="J6124" s="29" t="s">
        <v>8</v>
      </c>
      <c r="K6124" s="33" t="s">
        <v>13782</v>
      </c>
      <c r="L6124" s="33" t="s">
        <v>13783</v>
      </c>
      <c r="M6124" s="29" t="s">
        <v>1891</v>
      </c>
      <c r="N6124" s="29">
        <v>0</v>
      </c>
      <c r="O6124" s="29" t="s">
        <v>47</v>
      </c>
      <c r="P6124" s="33">
        <v>1</v>
      </c>
      <c r="Q6124" s="33" t="s">
        <v>388</v>
      </c>
      <c r="R6124" s="80" t="s">
        <v>242</v>
      </c>
      <c r="S6124" s="81" t="s">
        <v>64</v>
      </c>
      <c r="T6124" s="81" t="s">
        <v>51</v>
      </c>
      <c r="U6124" s="82" t="s">
        <v>389</v>
      </c>
      <c r="V6124" s="83">
        <v>0</v>
      </c>
      <c r="W6124" s="89">
        <v>0</v>
      </c>
      <c r="X6124" s="85">
        <v>1</v>
      </c>
      <c r="Y6124" s="86">
        <v>1.87</v>
      </c>
      <c r="Z6124" s="82">
        <v>5</v>
      </c>
      <c r="AA6124" s="87">
        <v>0.374</v>
      </c>
      <c r="AB6124" s="83">
        <v>0</v>
      </c>
      <c r="AC6124" s="89">
        <v>0</v>
      </c>
      <c r="AD6124" s="90">
        <v>43642</v>
      </c>
      <c r="AE6124" s="90">
        <v>43642</v>
      </c>
      <c r="AF6124" s="82">
        <v>0</v>
      </c>
      <c r="AG6124" s="84" t="s">
        <v>53</v>
      </c>
      <c r="AH6124" s="83">
        <v>0</v>
      </c>
      <c r="AI6124" s="89">
        <v>0</v>
      </c>
      <c r="AJ6124" s="89">
        <v>0</v>
      </c>
      <c r="AK6124" s="60" t="str">
        <f>+IF(Tabla1[[#This Row],[REQUEST_TY]]="SR MANTENIMIENTO CORRECTIVO", "EMERGENCIA", "OTROS")</f>
        <v>EMERGENCIA</v>
      </c>
      <c r="AL6124" s="6" t="str">
        <f>+_xlfn.IFS(Tabla1[[#This Row],[Veces obj]]&lt;=1,"0-1",Tabla1[[#This Row],[Veces obj]]&lt;=2,"1-2",Tabla1[[#This Row],[Veces obj]]&lt;=3,"2-3",TRUE,"&gt;3")</f>
        <v>0-1</v>
      </c>
      <c r="AM6124" s="60" t="str">
        <f>+_xlfn.IFS(MONTH(Tabla1[[#This Row],[MES]])&lt;=3,"Q1",MONTH(Tabla1[[#This Row],[MES]])&lt;=6,"Q2",MONTH(Tabla1[[#This Row],[MES]])&lt;=9,"Q3",TRUE,"Q4")</f>
        <v>Q2</v>
      </c>
      <c r="AN6124" s="15" t="str">
        <f>+IFERROR(VLOOKUP(Tabla1[[#This Row],[CUENTA]],CTAS[],2,0),"OTROS")</f>
        <v>OTROS</v>
      </c>
      <c r="AP6124" s="15" t="str">
        <f>+IFERROR(VLOOKUP(Tabla1[[#This Row],[EMPLEADO]],IS[],3,0),"OTROS")</f>
        <v>OTROS</v>
      </c>
      <c r="AQ6124" s="15" t="str">
        <f>+IFERROR(VLOOKUP(Tabla1[[#This Row],[EMPLEADO]],IS[[NÓMINA]:[INGENIERO]],2,0),"OTROS")</f>
        <v>OTROS</v>
      </c>
    </row>
    <row r="6125" spans="1:43" x14ac:dyDescent="0.25">
      <c r="A6125" s="28" t="s">
        <v>14528</v>
      </c>
      <c r="B6125" s="29">
        <v>1</v>
      </c>
      <c r="C6125" s="29" t="s">
        <v>16777</v>
      </c>
      <c r="D6125" s="30" t="s">
        <v>38</v>
      </c>
      <c r="E6125" s="31" t="s">
        <v>348</v>
      </c>
      <c r="F6125" s="31" t="s">
        <v>16778</v>
      </c>
      <c r="G6125" s="88" t="s">
        <v>4567</v>
      </c>
      <c r="H6125" s="29" t="s">
        <v>79</v>
      </c>
      <c r="I6125" s="32" t="s">
        <v>43</v>
      </c>
      <c r="J6125" s="29" t="s">
        <v>8</v>
      </c>
      <c r="K6125" s="33" t="s">
        <v>102</v>
      </c>
      <c r="L6125" s="33" t="s">
        <v>2255</v>
      </c>
      <c r="M6125" s="29" t="s">
        <v>1482</v>
      </c>
      <c r="N6125" s="29">
        <v>0</v>
      </c>
      <c r="O6125" s="29" t="s">
        <v>47</v>
      </c>
      <c r="P6125" s="33">
        <v>7</v>
      </c>
      <c r="Q6125" s="33" t="s">
        <v>194</v>
      </c>
      <c r="R6125" s="80" t="s">
        <v>223</v>
      </c>
      <c r="S6125" s="81" t="s">
        <v>139</v>
      </c>
      <c r="T6125" s="81" t="s">
        <v>51</v>
      </c>
      <c r="U6125" s="82" t="s">
        <v>224</v>
      </c>
      <c r="V6125" s="83">
        <v>0.8</v>
      </c>
      <c r="W6125" s="89">
        <v>1258.4000000000003</v>
      </c>
      <c r="X6125" s="85">
        <v>1</v>
      </c>
      <c r="Y6125" s="86">
        <v>2</v>
      </c>
      <c r="Z6125" s="82">
        <v>4</v>
      </c>
      <c r="AA6125" s="87">
        <v>0.5</v>
      </c>
      <c r="AB6125" s="83">
        <v>0</v>
      </c>
      <c r="AC6125" s="89">
        <v>0</v>
      </c>
      <c r="AD6125" s="90">
        <v>43642</v>
      </c>
      <c r="AE6125" s="90">
        <v>43642</v>
      </c>
      <c r="AF6125" s="82">
        <v>0</v>
      </c>
      <c r="AG6125" s="84" t="s">
        <v>53</v>
      </c>
      <c r="AH6125" s="83">
        <v>0</v>
      </c>
      <c r="AI6125" s="89">
        <v>0</v>
      </c>
      <c r="AJ6125" s="89">
        <v>0</v>
      </c>
      <c r="AK6125" s="60" t="str">
        <f>+IF(Tabla1[[#This Row],[REQUEST_TY]]="SR MANTENIMIENTO CORRECTIVO", "EMERGENCIA", "OTROS")</f>
        <v>EMERGENCIA</v>
      </c>
      <c r="AL6125" s="6" t="str">
        <f>+_xlfn.IFS(Tabla1[[#This Row],[Veces obj]]&lt;=1,"0-1",Tabla1[[#This Row],[Veces obj]]&lt;=2,"1-2",Tabla1[[#This Row],[Veces obj]]&lt;=3,"2-3",TRUE,"&gt;3")</f>
        <v>0-1</v>
      </c>
      <c r="AM6125" s="60" t="str">
        <f>+_xlfn.IFS(MONTH(Tabla1[[#This Row],[MES]])&lt;=3,"Q1",MONTH(Tabla1[[#This Row],[MES]])&lt;=6,"Q2",MONTH(Tabla1[[#This Row],[MES]])&lt;=9,"Q3",TRUE,"Q4")</f>
        <v>Q2</v>
      </c>
      <c r="AN6125" s="15" t="str">
        <f>+IFERROR(VLOOKUP(Tabla1[[#This Row],[CUENTA]],CTAS[],2,0),"OTROS")</f>
        <v>OTROS</v>
      </c>
      <c r="AP6125" s="15" t="str">
        <f>+IFERROR(VLOOKUP(Tabla1[[#This Row],[EMPLEADO]],IS[],3,0),"OTROS")</f>
        <v>OTROS</v>
      </c>
      <c r="AQ6125" s="15" t="str">
        <f>+IFERROR(VLOOKUP(Tabla1[[#This Row],[EMPLEADO]],IS[[NÓMINA]:[INGENIERO]],2,0),"OTROS")</f>
        <v>OTROS</v>
      </c>
    </row>
    <row r="6126" spans="1:43" x14ac:dyDescent="0.25">
      <c r="A6126" s="28" t="s">
        <v>14528</v>
      </c>
      <c r="B6126" s="29">
        <v>1</v>
      </c>
      <c r="C6126" s="29" t="s">
        <v>16779</v>
      </c>
      <c r="D6126" s="30" t="s">
        <v>38</v>
      </c>
      <c r="E6126" s="31" t="s">
        <v>725</v>
      </c>
      <c r="F6126" s="31" t="s">
        <v>16780</v>
      </c>
      <c r="G6126" s="88" t="s">
        <v>11477</v>
      </c>
      <c r="H6126" s="29" t="s">
        <v>471</v>
      </c>
      <c r="I6126" s="32" t="s">
        <v>43</v>
      </c>
      <c r="J6126" s="29" t="s">
        <v>8</v>
      </c>
      <c r="K6126" s="33" t="s">
        <v>102</v>
      </c>
      <c r="L6126" s="33" t="s">
        <v>500</v>
      </c>
      <c r="M6126" s="29" t="s">
        <v>310</v>
      </c>
      <c r="N6126" s="29">
        <v>0</v>
      </c>
      <c r="O6126" s="29" t="s">
        <v>47</v>
      </c>
      <c r="P6126" s="33">
        <v>52</v>
      </c>
      <c r="Q6126" s="33" t="s">
        <v>82</v>
      </c>
      <c r="R6126" s="80" t="s">
        <v>223</v>
      </c>
      <c r="S6126" s="81" t="s">
        <v>139</v>
      </c>
      <c r="T6126" s="81" t="s">
        <v>51</v>
      </c>
      <c r="U6126" s="82" t="s">
        <v>140</v>
      </c>
      <c r="V6126" s="83">
        <v>1.1000000000000001</v>
      </c>
      <c r="W6126" s="89">
        <v>1730.3000000000004</v>
      </c>
      <c r="X6126" s="85">
        <v>1</v>
      </c>
      <c r="Y6126" s="86">
        <v>1.02</v>
      </c>
      <c r="Z6126" s="82">
        <v>4</v>
      </c>
      <c r="AA6126" s="87">
        <v>0.255</v>
      </c>
      <c r="AB6126" s="83">
        <v>0</v>
      </c>
      <c r="AC6126" s="89">
        <v>0</v>
      </c>
      <c r="AD6126" s="90">
        <v>43642</v>
      </c>
      <c r="AE6126" s="90">
        <v>43642</v>
      </c>
      <c r="AF6126" s="82">
        <v>0</v>
      </c>
      <c r="AG6126" s="84" t="s">
        <v>53</v>
      </c>
      <c r="AH6126" s="83">
        <v>0</v>
      </c>
      <c r="AI6126" s="89">
        <v>0</v>
      </c>
      <c r="AJ6126" s="89">
        <v>0</v>
      </c>
      <c r="AK6126" s="60" t="str">
        <f>+IF(Tabla1[[#This Row],[REQUEST_TY]]="SR MANTENIMIENTO CORRECTIVO", "EMERGENCIA", "OTROS")</f>
        <v>EMERGENCIA</v>
      </c>
      <c r="AL6126" s="6" t="str">
        <f>+_xlfn.IFS(Tabla1[[#This Row],[Veces obj]]&lt;=1,"0-1",Tabla1[[#This Row],[Veces obj]]&lt;=2,"1-2",Tabla1[[#This Row],[Veces obj]]&lt;=3,"2-3",TRUE,"&gt;3")</f>
        <v>0-1</v>
      </c>
      <c r="AM6126" s="60" t="str">
        <f>+_xlfn.IFS(MONTH(Tabla1[[#This Row],[MES]])&lt;=3,"Q1",MONTH(Tabla1[[#This Row],[MES]])&lt;=6,"Q2",MONTH(Tabla1[[#This Row],[MES]])&lt;=9,"Q3",TRUE,"Q4")</f>
        <v>Q2</v>
      </c>
      <c r="AN6126" s="15" t="str">
        <f>+IFERROR(VLOOKUP(Tabla1[[#This Row],[CUENTA]],CTAS[],2,0),"OTROS")</f>
        <v>OTROS</v>
      </c>
      <c r="AP6126" s="15" t="str">
        <f>+IFERROR(VLOOKUP(Tabla1[[#This Row],[EMPLEADO]],IS[],3,0),"OTROS")</f>
        <v>OTROS</v>
      </c>
      <c r="AQ6126" s="15" t="str">
        <f>+IFERROR(VLOOKUP(Tabla1[[#This Row],[EMPLEADO]],IS[[NÓMINA]:[INGENIERO]],2,0),"OTROS")</f>
        <v>OTROS</v>
      </c>
    </row>
    <row r="6127" spans="1:43" x14ac:dyDescent="0.25">
      <c r="A6127" s="28" t="s">
        <v>14528</v>
      </c>
      <c r="B6127" s="29">
        <v>1</v>
      </c>
      <c r="C6127" s="29" t="s">
        <v>16781</v>
      </c>
      <c r="D6127" s="30" t="s">
        <v>38</v>
      </c>
      <c r="E6127" s="31" t="s">
        <v>226</v>
      </c>
      <c r="F6127" s="31" t="s">
        <v>16782</v>
      </c>
      <c r="G6127" s="88" t="s">
        <v>8870</v>
      </c>
      <c r="H6127" s="29" t="s">
        <v>568</v>
      </c>
      <c r="I6127" s="32" t="s">
        <v>43</v>
      </c>
      <c r="J6127" s="29" t="s">
        <v>8</v>
      </c>
      <c r="K6127" s="33" t="s">
        <v>71</v>
      </c>
      <c r="L6127" s="33" t="s">
        <v>1442</v>
      </c>
      <c r="M6127" s="29" t="s">
        <v>932</v>
      </c>
      <c r="N6127" s="29">
        <v>0</v>
      </c>
      <c r="O6127" s="29" t="s">
        <v>47</v>
      </c>
      <c r="P6127" s="33">
        <v>104</v>
      </c>
      <c r="Q6127" s="33" t="s">
        <v>48</v>
      </c>
      <c r="R6127" s="80" t="s">
        <v>153</v>
      </c>
      <c r="S6127" s="81" t="s">
        <v>50</v>
      </c>
      <c r="T6127" s="81" t="s">
        <v>51</v>
      </c>
      <c r="U6127" s="82" t="s">
        <v>52</v>
      </c>
      <c r="V6127" s="83">
        <v>1.05</v>
      </c>
      <c r="W6127" s="89">
        <v>750.75000000000011</v>
      </c>
      <c r="X6127" s="85">
        <v>1</v>
      </c>
      <c r="Y6127" s="86">
        <v>0.67</v>
      </c>
      <c r="Z6127" s="82">
        <v>5</v>
      </c>
      <c r="AA6127" s="87">
        <v>0.13400000000000001</v>
      </c>
      <c r="AB6127" s="83">
        <v>0</v>
      </c>
      <c r="AC6127" s="89">
        <v>0</v>
      </c>
      <c r="AD6127" s="90">
        <v>43642</v>
      </c>
      <c r="AE6127" s="90">
        <v>43642</v>
      </c>
      <c r="AF6127" s="82">
        <v>0</v>
      </c>
      <c r="AG6127" s="84" t="s">
        <v>53</v>
      </c>
      <c r="AH6127" s="83">
        <v>0</v>
      </c>
      <c r="AI6127" s="89">
        <v>0</v>
      </c>
      <c r="AJ6127" s="89">
        <v>0</v>
      </c>
      <c r="AK6127" s="60" t="str">
        <f>+IF(Tabla1[[#This Row],[REQUEST_TY]]="SR MANTENIMIENTO CORRECTIVO", "EMERGENCIA", "OTROS")</f>
        <v>EMERGENCIA</v>
      </c>
      <c r="AL6127" s="6" t="str">
        <f>+_xlfn.IFS(Tabla1[[#This Row],[Veces obj]]&lt;=1,"0-1",Tabla1[[#This Row],[Veces obj]]&lt;=2,"1-2",Tabla1[[#This Row],[Veces obj]]&lt;=3,"2-3",TRUE,"&gt;3")</f>
        <v>0-1</v>
      </c>
      <c r="AM6127" s="60" t="str">
        <f>+_xlfn.IFS(MONTH(Tabla1[[#This Row],[MES]])&lt;=3,"Q1",MONTH(Tabla1[[#This Row],[MES]])&lt;=6,"Q2",MONTH(Tabla1[[#This Row],[MES]])&lt;=9,"Q3",TRUE,"Q4")</f>
        <v>Q2</v>
      </c>
      <c r="AN6127" s="15" t="str">
        <f>+IFERROR(VLOOKUP(Tabla1[[#This Row],[CUENTA]],CTAS[],2,0),"OTROS")</f>
        <v>OTROS</v>
      </c>
      <c r="AP6127" s="15" t="str">
        <f>+IFERROR(VLOOKUP(Tabla1[[#This Row],[EMPLEADO]],IS[],3,0),"OTROS")</f>
        <v>OTROS</v>
      </c>
      <c r="AQ6127" s="15" t="str">
        <f>+IFERROR(VLOOKUP(Tabla1[[#This Row],[EMPLEADO]],IS[[NÓMINA]:[INGENIERO]],2,0),"OTROS")</f>
        <v>OTROS</v>
      </c>
    </row>
    <row r="6128" spans="1:43" x14ac:dyDescent="0.25">
      <c r="A6128" s="28" t="s">
        <v>14528</v>
      </c>
      <c r="B6128" s="29">
        <v>1</v>
      </c>
      <c r="C6128" s="29" t="s">
        <v>16783</v>
      </c>
      <c r="D6128" s="30" t="s">
        <v>38</v>
      </c>
      <c r="E6128" s="31" t="s">
        <v>133</v>
      </c>
      <c r="F6128" s="31" t="s">
        <v>16784</v>
      </c>
      <c r="G6128" s="88" t="s">
        <v>2023</v>
      </c>
      <c r="H6128" s="29" t="s">
        <v>1130</v>
      </c>
      <c r="I6128" s="32" t="s">
        <v>43</v>
      </c>
      <c r="J6128" s="29" t="s">
        <v>8</v>
      </c>
      <c r="K6128" s="33" t="s">
        <v>59</v>
      </c>
      <c r="L6128" s="33" t="s">
        <v>2024</v>
      </c>
      <c r="M6128" s="29" t="s">
        <v>1778</v>
      </c>
      <c r="N6128" s="29">
        <v>0</v>
      </c>
      <c r="O6128" s="29" t="s">
        <v>47</v>
      </c>
      <c r="P6128" s="33">
        <v>8</v>
      </c>
      <c r="Q6128" s="33" t="s">
        <v>194</v>
      </c>
      <c r="R6128" s="80" t="s">
        <v>138</v>
      </c>
      <c r="S6128" s="81" t="s">
        <v>139</v>
      </c>
      <c r="T6128" s="81" t="s">
        <v>51</v>
      </c>
      <c r="U6128" s="82" t="s">
        <v>224</v>
      </c>
      <c r="V6128" s="83">
        <v>0.8</v>
      </c>
      <c r="W6128" s="89">
        <v>1258.4000000000003</v>
      </c>
      <c r="X6128" s="85">
        <v>1</v>
      </c>
      <c r="Y6128" s="86">
        <v>2</v>
      </c>
      <c r="Z6128" s="82">
        <v>4</v>
      </c>
      <c r="AA6128" s="87">
        <v>0.5</v>
      </c>
      <c r="AB6128" s="83">
        <v>0</v>
      </c>
      <c r="AC6128" s="89">
        <v>0</v>
      </c>
      <c r="AD6128" s="90">
        <v>43641</v>
      </c>
      <c r="AE6128" s="90">
        <v>43642</v>
      </c>
      <c r="AF6128" s="82">
        <v>1</v>
      </c>
      <c r="AG6128" s="84" t="s">
        <v>53</v>
      </c>
      <c r="AH6128" s="83">
        <v>0</v>
      </c>
      <c r="AI6128" s="89">
        <v>0</v>
      </c>
      <c r="AJ6128" s="89">
        <v>0</v>
      </c>
      <c r="AK6128" s="60" t="str">
        <f>+IF(Tabla1[[#This Row],[REQUEST_TY]]="SR MANTENIMIENTO CORRECTIVO", "EMERGENCIA", "OTROS")</f>
        <v>EMERGENCIA</v>
      </c>
      <c r="AL6128" s="6" t="str">
        <f>+_xlfn.IFS(Tabla1[[#This Row],[Veces obj]]&lt;=1,"0-1",Tabla1[[#This Row],[Veces obj]]&lt;=2,"1-2",Tabla1[[#This Row],[Veces obj]]&lt;=3,"2-3",TRUE,"&gt;3")</f>
        <v>0-1</v>
      </c>
      <c r="AM6128" s="60" t="str">
        <f>+_xlfn.IFS(MONTH(Tabla1[[#This Row],[MES]])&lt;=3,"Q1",MONTH(Tabla1[[#This Row],[MES]])&lt;=6,"Q2",MONTH(Tabla1[[#This Row],[MES]])&lt;=9,"Q3",TRUE,"Q4")</f>
        <v>Q2</v>
      </c>
      <c r="AN6128" s="15" t="str">
        <f>+IFERROR(VLOOKUP(Tabla1[[#This Row],[CUENTA]],CTAS[],2,0),"OTROS")</f>
        <v>OTROS</v>
      </c>
      <c r="AP6128" s="15" t="str">
        <f>+IFERROR(VLOOKUP(Tabla1[[#This Row],[EMPLEADO]],IS[],3,0),"OTROS")</f>
        <v>OTROS</v>
      </c>
      <c r="AQ6128" s="15" t="str">
        <f>+IFERROR(VLOOKUP(Tabla1[[#This Row],[EMPLEADO]],IS[[NÓMINA]:[INGENIERO]],2,0),"OTROS")</f>
        <v>OTROS</v>
      </c>
    </row>
    <row r="6129" spans="1:43" x14ac:dyDescent="0.25">
      <c r="A6129" s="28" t="s">
        <v>14528</v>
      </c>
      <c r="B6129" s="29">
        <v>1</v>
      </c>
      <c r="C6129" s="29" t="s">
        <v>16785</v>
      </c>
      <c r="D6129" s="30" t="s">
        <v>38</v>
      </c>
      <c r="E6129" s="31" t="s">
        <v>133</v>
      </c>
      <c r="F6129" s="31" t="s">
        <v>16786</v>
      </c>
      <c r="G6129" s="88" t="s">
        <v>2889</v>
      </c>
      <c r="H6129" s="29" t="s">
        <v>1130</v>
      </c>
      <c r="I6129" s="32" t="s">
        <v>43</v>
      </c>
      <c r="J6129" s="29" t="s">
        <v>8</v>
      </c>
      <c r="K6129" s="33" t="s">
        <v>59</v>
      </c>
      <c r="L6129" s="33" t="s">
        <v>2024</v>
      </c>
      <c r="M6129" s="29" t="s">
        <v>1778</v>
      </c>
      <c r="N6129" s="29">
        <v>0</v>
      </c>
      <c r="O6129" s="29" t="s">
        <v>47</v>
      </c>
      <c r="P6129" s="33">
        <v>8</v>
      </c>
      <c r="Q6129" s="33" t="s">
        <v>194</v>
      </c>
      <c r="R6129" s="80" t="s">
        <v>138</v>
      </c>
      <c r="S6129" s="81" t="s">
        <v>139</v>
      </c>
      <c r="T6129" s="81" t="s">
        <v>51</v>
      </c>
      <c r="U6129" s="82" t="s">
        <v>224</v>
      </c>
      <c r="V6129" s="83">
        <v>0.8</v>
      </c>
      <c r="W6129" s="89">
        <v>1258.4000000000003</v>
      </c>
      <c r="X6129" s="85">
        <v>1</v>
      </c>
      <c r="Y6129" s="86">
        <v>4.92</v>
      </c>
      <c r="Z6129" s="82">
        <v>4</v>
      </c>
      <c r="AA6129" s="87">
        <v>1.23</v>
      </c>
      <c r="AB6129" s="83">
        <v>5.7499999999999996E-2</v>
      </c>
      <c r="AC6129" s="89">
        <v>-90.447500000000005</v>
      </c>
      <c r="AD6129" s="90">
        <v>43641</v>
      </c>
      <c r="AE6129" s="90">
        <v>43642</v>
      </c>
      <c r="AF6129" s="82">
        <v>1</v>
      </c>
      <c r="AG6129" s="84" t="s">
        <v>53</v>
      </c>
      <c r="AH6129" s="83">
        <v>0</v>
      </c>
      <c r="AI6129" s="89">
        <v>0</v>
      </c>
      <c r="AJ6129" s="89">
        <v>0</v>
      </c>
      <c r="AK6129" s="60" t="str">
        <f>+IF(Tabla1[[#This Row],[REQUEST_TY]]="SR MANTENIMIENTO CORRECTIVO", "EMERGENCIA", "OTROS")</f>
        <v>EMERGENCIA</v>
      </c>
      <c r="AL6129" s="6" t="str">
        <f>+_xlfn.IFS(Tabla1[[#This Row],[Veces obj]]&lt;=1,"0-1",Tabla1[[#This Row],[Veces obj]]&lt;=2,"1-2",Tabla1[[#This Row],[Veces obj]]&lt;=3,"2-3",TRUE,"&gt;3")</f>
        <v>1-2</v>
      </c>
      <c r="AM6129" s="60" t="str">
        <f>+_xlfn.IFS(MONTH(Tabla1[[#This Row],[MES]])&lt;=3,"Q1",MONTH(Tabla1[[#This Row],[MES]])&lt;=6,"Q2",MONTH(Tabla1[[#This Row],[MES]])&lt;=9,"Q3",TRUE,"Q4")</f>
        <v>Q2</v>
      </c>
      <c r="AN6129" s="15" t="str">
        <f>+IFERROR(VLOOKUP(Tabla1[[#This Row],[CUENTA]],CTAS[],2,0),"OTROS")</f>
        <v>OTROS</v>
      </c>
      <c r="AP6129" s="15" t="str">
        <f>+IFERROR(VLOOKUP(Tabla1[[#This Row],[EMPLEADO]],IS[],3,0),"OTROS")</f>
        <v>OTROS</v>
      </c>
      <c r="AQ6129" s="15" t="str">
        <f>+IFERROR(VLOOKUP(Tabla1[[#This Row],[EMPLEADO]],IS[[NÓMINA]:[INGENIERO]],2,0),"OTROS")</f>
        <v>OTROS</v>
      </c>
    </row>
    <row r="6130" spans="1:43" x14ac:dyDescent="0.25">
      <c r="A6130" s="28" t="s">
        <v>14528</v>
      </c>
      <c r="B6130" s="29">
        <v>1</v>
      </c>
      <c r="C6130" s="29" t="s">
        <v>16787</v>
      </c>
      <c r="D6130" s="30" t="s">
        <v>38</v>
      </c>
      <c r="E6130" s="31" t="s">
        <v>76</v>
      </c>
      <c r="F6130" s="31" t="s">
        <v>16788</v>
      </c>
      <c r="G6130" s="88" t="s">
        <v>3963</v>
      </c>
      <c r="H6130" s="29" t="s">
        <v>915</v>
      </c>
      <c r="I6130" s="32" t="s">
        <v>43</v>
      </c>
      <c r="J6130" s="29" t="s">
        <v>8</v>
      </c>
      <c r="K6130" s="33" t="s">
        <v>102</v>
      </c>
      <c r="L6130" s="33" t="s">
        <v>3734</v>
      </c>
      <c r="M6130" s="29" t="s">
        <v>794</v>
      </c>
      <c r="N6130" s="29">
        <v>0</v>
      </c>
      <c r="O6130" s="29" t="s">
        <v>47</v>
      </c>
      <c r="P6130" s="33">
        <v>89</v>
      </c>
      <c r="Q6130" s="33" t="s">
        <v>48</v>
      </c>
      <c r="R6130" s="80" t="s">
        <v>63</v>
      </c>
      <c r="S6130" s="81" t="s">
        <v>64</v>
      </c>
      <c r="T6130" s="81" t="s">
        <v>51</v>
      </c>
      <c r="U6130" s="82" t="s">
        <v>96</v>
      </c>
      <c r="V6130" s="83">
        <v>1.1000000000000001</v>
      </c>
      <c r="W6130" s="89">
        <v>1501.5000000000002</v>
      </c>
      <c r="X6130" s="85">
        <v>1</v>
      </c>
      <c r="Y6130" s="86">
        <v>2.5499999999999998</v>
      </c>
      <c r="Z6130" s="82">
        <v>5</v>
      </c>
      <c r="AA6130" s="87">
        <v>0.51</v>
      </c>
      <c r="AB6130" s="83">
        <v>0</v>
      </c>
      <c r="AC6130" s="89">
        <v>0</v>
      </c>
      <c r="AD6130" s="90">
        <v>43642</v>
      </c>
      <c r="AE6130" s="90">
        <v>43642</v>
      </c>
      <c r="AF6130" s="82">
        <v>0</v>
      </c>
      <c r="AG6130" s="84" t="s">
        <v>53</v>
      </c>
      <c r="AH6130" s="83">
        <v>0</v>
      </c>
      <c r="AI6130" s="89">
        <v>0</v>
      </c>
      <c r="AJ6130" s="89">
        <v>0</v>
      </c>
      <c r="AK6130" s="60" t="str">
        <f>+IF(Tabla1[[#This Row],[REQUEST_TY]]="SR MANTENIMIENTO CORRECTIVO", "EMERGENCIA", "OTROS")</f>
        <v>EMERGENCIA</v>
      </c>
      <c r="AL6130" s="6" t="str">
        <f>+_xlfn.IFS(Tabla1[[#This Row],[Veces obj]]&lt;=1,"0-1",Tabla1[[#This Row],[Veces obj]]&lt;=2,"1-2",Tabla1[[#This Row],[Veces obj]]&lt;=3,"2-3",TRUE,"&gt;3")</f>
        <v>0-1</v>
      </c>
      <c r="AM6130" s="60" t="str">
        <f>+_xlfn.IFS(MONTH(Tabla1[[#This Row],[MES]])&lt;=3,"Q1",MONTH(Tabla1[[#This Row],[MES]])&lt;=6,"Q2",MONTH(Tabla1[[#This Row],[MES]])&lt;=9,"Q3",TRUE,"Q4")</f>
        <v>Q2</v>
      </c>
      <c r="AN6130" s="15" t="str">
        <f>+IFERROR(VLOOKUP(Tabla1[[#This Row],[CUENTA]],CTAS[],2,0),"OTROS")</f>
        <v>OTROS</v>
      </c>
      <c r="AP6130" s="15" t="str">
        <f>+IFERROR(VLOOKUP(Tabla1[[#This Row],[EMPLEADO]],IS[],3,0),"OTROS")</f>
        <v>OTROS</v>
      </c>
      <c r="AQ6130" s="15" t="str">
        <f>+IFERROR(VLOOKUP(Tabla1[[#This Row],[EMPLEADO]],IS[[NÓMINA]:[INGENIERO]],2,0),"OTROS")</f>
        <v>OTROS</v>
      </c>
    </row>
    <row r="6131" spans="1:43" x14ac:dyDescent="0.25">
      <c r="A6131" s="28" t="s">
        <v>14528</v>
      </c>
      <c r="B6131" s="29">
        <v>1</v>
      </c>
      <c r="C6131" s="29" t="s">
        <v>16789</v>
      </c>
      <c r="D6131" s="30" t="s">
        <v>38</v>
      </c>
      <c r="E6131" s="31" t="s">
        <v>1346</v>
      </c>
      <c r="F6131" s="31" t="s">
        <v>16790</v>
      </c>
      <c r="G6131" s="88" t="s">
        <v>1348</v>
      </c>
      <c r="H6131" s="29" t="s">
        <v>868</v>
      </c>
      <c r="I6131" s="32" t="s">
        <v>43</v>
      </c>
      <c r="J6131" s="29" t="s">
        <v>8</v>
      </c>
      <c r="K6131" s="33" t="s">
        <v>869</v>
      </c>
      <c r="L6131" s="33" t="s">
        <v>870</v>
      </c>
      <c r="M6131" s="29" t="s">
        <v>871</v>
      </c>
      <c r="N6131" s="29">
        <v>1</v>
      </c>
      <c r="O6131" s="29" t="s">
        <v>47</v>
      </c>
      <c r="P6131" s="33">
        <v>1</v>
      </c>
      <c r="Q6131" s="33" t="s">
        <v>388</v>
      </c>
      <c r="R6131" s="80" t="s">
        <v>223</v>
      </c>
      <c r="S6131" s="81" t="s">
        <v>139</v>
      </c>
      <c r="T6131" s="81" t="s">
        <v>51</v>
      </c>
      <c r="U6131" s="82" t="s">
        <v>872</v>
      </c>
      <c r="V6131" s="83">
        <v>0</v>
      </c>
      <c r="W6131" s="89">
        <v>0</v>
      </c>
      <c r="X6131" s="85">
        <v>1</v>
      </c>
      <c r="Y6131" s="86">
        <v>0.9</v>
      </c>
      <c r="Z6131" s="82">
        <v>4</v>
      </c>
      <c r="AA6131" s="87">
        <v>0.22500000000000001</v>
      </c>
      <c r="AB6131" s="83">
        <v>0</v>
      </c>
      <c r="AC6131" s="89">
        <v>0</v>
      </c>
      <c r="AD6131" s="90">
        <v>43642</v>
      </c>
      <c r="AE6131" s="90">
        <v>43642</v>
      </c>
      <c r="AF6131" s="82">
        <v>0</v>
      </c>
      <c r="AG6131" s="84" t="s">
        <v>53</v>
      </c>
      <c r="AH6131" s="83">
        <v>0</v>
      </c>
      <c r="AI6131" s="89">
        <v>0</v>
      </c>
      <c r="AJ6131" s="89">
        <v>0</v>
      </c>
      <c r="AK6131" s="60" t="str">
        <f>+IF(Tabla1[[#This Row],[REQUEST_TY]]="SR MANTENIMIENTO CORRECTIVO", "EMERGENCIA", "OTROS")</f>
        <v>EMERGENCIA</v>
      </c>
      <c r="AL6131" s="6" t="str">
        <f>+_xlfn.IFS(Tabla1[[#This Row],[Veces obj]]&lt;=1,"0-1",Tabla1[[#This Row],[Veces obj]]&lt;=2,"1-2",Tabla1[[#This Row],[Veces obj]]&lt;=3,"2-3",TRUE,"&gt;3")</f>
        <v>0-1</v>
      </c>
      <c r="AM6131" s="60" t="str">
        <f>+_xlfn.IFS(MONTH(Tabla1[[#This Row],[MES]])&lt;=3,"Q1",MONTH(Tabla1[[#This Row],[MES]])&lt;=6,"Q2",MONTH(Tabla1[[#This Row],[MES]])&lt;=9,"Q3",TRUE,"Q4")</f>
        <v>Q2</v>
      </c>
      <c r="AN6131" s="15" t="str">
        <f>+IFERROR(VLOOKUP(Tabla1[[#This Row],[CUENTA]],CTAS[],2,0),"OTROS")</f>
        <v>OTROS</v>
      </c>
      <c r="AP6131" s="15" t="str">
        <f>+IFERROR(VLOOKUP(Tabla1[[#This Row],[EMPLEADO]],IS[],3,0),"OTROS")</f>
        <v>OTROS</v>
      </c>
      <c r="AQ6131" s="15" t="str">
        <f>+IFERROR(VLOOKUP(Tabla1[[#This Row],[EMPLEADO]],IS[[NÓMINA]:[INGENIERO]],2,0),"OTROS")</f>
        <v>OTROS</v>
      </c>
    </row>
    <row r="6132" spans="1:43" x14ac:dyDescent="0.25">
      <c r="A6132" s="28" t="s">
        <v>14528</v>
      </c>
      <c r="B6132" s="29">
        <v>1</v>
      </c>
      <c r="C6132" s="29" t="s">
        <v>16791</v>
      </c>
      <c r="D6132" s="30" t="s">
        <v>3370</v>
      </c>
      <c r="E6132" s="31" t="s">
        <v>294</v>
      </c>
      <c r="F6132" s="31" t="s">
        <v>16607</v>
      </c>
      <c r="G6132" s="88" t="s">
        <v>16792</v>
      </c>
      <c r="H6132" s="29" t="s">
        <v>384</v>
      </c>
      <c r="I6132" s="32" t="s">
        <v>43</v>
      </c>
      <c r="J6132" s="29" t="s">
        <v>8</v>
      </c>
      <c r="K6132" s="33" t="s">
        <v>13782</v>
      </c>
      <c r="L6132" s="33" t="s">
        <v>13783</v>
      </c>
      <c r="M6132" s="29" t="s">
        <v>1891</v>
      </c>
      <c r="N6132" s="29">
        <v>0</v>
      </c>
      <c r="O6132" s="29" t="s">
        <v>47</v>
      </c>
      <c r="P6132" s="33" t="s">
        <v>822</v>
      </c>
      <c r="Q6132" s="33" t="s">
        <v>48</v>
      </c>
      <c r="R6132" s="80" t="s">
        <v>95</v>
      </c>
      <c r="S6132" s="81" t="s">
        <v>64</v>
      </c>
      <c r="T6132" s="81" t="s">
        <v>51</v>
      </c>
      <c r="U6132" s="82" t="s">
        <v>96</v>
      </c>
      <c r="V6132" s="83">
        <v>1</v>
      </c>
      <c r="W6132" s="89">
        <v>2047.5</v>
      </c>
      <c r="X6132" s="85">
        <v>0</v>
      </c>
      <c r="Y6132" s="86">
        <v>5</v>
      </c>
      <c r="Z6132" s="82">
        <v>5</v>
      </c>
      <c r="AA6132" s="87">
        <v>1</v>
      </c>
      <c r="AB6132" s="83">
        <v>0</v>
      </c>
      <c r="AC6132" s="89">
        <v>0</v>
      </c>
      <c r="AD6132" s="90">
        <v>43642</v>
      </c>
      <c r="AE6132" s="90">
        <v>43642</v>
      </c>
      <c r="AF6132" s="82">
        <v>0</v>
      </c>
      <c r="AG6132" s="84" t="s">
        <v>53</v>
      </c>
      <c r="AH6132" s="83">
        <v>0</v>
      </c>
      <c r="AI6132" s="89">
        <v>0</v>
      </c>
      <c r="AJ6132" s="89">
        <v>0</v>
      </c>
      <c r="AK6132" s="60" t="str">
        <f>+IF(Tabla1[[#This Row],[REQUEST_TY]]="SR MANTENIMIENTO CORRECTIVO", "EMERGENCIA", "OTROS")</f>
        <v>OTROS</v>
      </c>
      <c r="AL6132" s="6" t="str">
        <f>+_xlfn.IFS(Tabla1[[#This Row],[Veces obj]]&lt;=1,"0-1",Tabla1[[#This Row],[Veces obj]]&lt;=2,"1-2",Tabla1[[#This Row],[Veces obj]]&lt;=3,"2-3",TRUE,"&gt;3")</f>
        <v>0-1</v>
      </c>
      <c r="AM6132" s="60" t="str">
        <f>+_xlfn.IFS(MONTH(Tabla1[[#This Row],[MES]])&lt;=3,"Q1",MONTH(Tabla1[[#This Row],[MES]])&lt;=6,"Q2",MONTH(Tabla1[[#This Row],[MES]])&lt;=9,"Q3",TRUE,"Q4")</f>
        <v>Q2</v>
      </c>
      <c r="AN6132" s="15" t="str">
        <f>+IFERROR(VLOOKUP(Tabla1[[#This Row],[CUENTA]],CTAS[],2,0),"OTROS")</f>
        <v>OTROS</v>
      </c>
      <c r="AP6132" s="15" t="str">
        <f>+IFERROR(VLOOKUP(Tabla1[[#This Row],[EMPLEADO]],IS[],3,0),"OTROS")</f>
        <v>OTROS</v>
      </c>
      <c r="AQ6132" s="15" t="str">
        <f>+IFERROR(VLOOKUP(Tabla1[[#This Row],[EMPLEADO]],IS[[NÓMINA]:[INGENIERO]],2,0),"OTROS")</f>
        <v>OTROS</v>
      </c>
    </row>
    <row r="6133" spans="1:43" x14ac:dyDescent="0.25">
      <c r="A6133" s="28" t="s">
        <v>14528</v>
      </c>
      <c r="B6133" s="29">
        <v>1</v>
      </c>
      <c r="C6133" s="29" t="s">
        <v>16793</v>
      </c>
      <c r="D6133" s="30" t="s">
        <v>38</v>
      </c>
      <c r="E6133" s="31" t="s">
        <v>8927</v>
      </c>
      <c r="F6133" s="31" t="s">
        <v>16794</v>
      </c>
      <c r="G6133" s="88" t="s">
        <v>16795</v>
      </c>
      <c r="H6133" s="29" t="s">
        <v>1211</v>
      </c>
      <c r="I6133" s="32" t="s">
        <v>43</v>
      </c>
      <c r="J6133" s="29" t="s">
        <v>8</v>
      </c>
      <c r="K6133" s="33" t="s">
        <v>254</v>
      </c>
      <c r="L6133" s="33" t="s">
        <v>16796</v>
      </c>
      <c r="M6133" s="29" t="s">
        <v>411</v>
      </c>
      <c r="N6133" s="29">
        <v>0</v>
      </c>
      <c r="O6133" s="29" t="s">
        <v>47</v>
      </c>
      <c r="P6133" s="33">
        <v>462</v>
      </c>
      <c r="Q6133" s="33" t="s">
        <v>48</v>
      </c>
      <c r="R6133" s="80" t="s">
        <v>235</v>
      </c>
      <c r="S6133" s="81" t="s">
        <v>50</v>
      </c>
      <c r="T6133" s="81" t="s">
        <v>51</v>
      </c>
      <c r="U6133" s="82" t="s">
        <v>52</v>
      </c>
      <c r="V6133" s="83">
        <v>1.05</v>
      </c>
      <c r="W6133" s="89">
        <v>750.75000000000011</v>
      </c>
      <c r="X6133" s="85">
        <v>1</v>
      </c>
      <c r="Y6133" s="86">
        <v>9</v>
      </c>
      <c r="Z6133" s="82">
        <v>5</v>
      </c>
      <c r="AA6133" s="87">
        <v>1.8</v>
      </c>
      <c r="AB6133" s="83">
        <v>0.2</v>
      </c>
      <c r="AC6133" s="89">
        <v>-143.00000000000003</v>
      </c>
      <c r="AD6133" s="90">
        <v>43641</v>
      </c>
      <c r="AE6133" s="90">
        <v>43642</v>
      </c>
      <c r="AF6133" s="82">
        <v>1</v>
      </c>
      <c r="AG6133" s="84" t="s">
        <v>53</v>
      </c>
      <c r="AH6133" s="83">
        <v>0</v>
      </c>
      <c r="AI6133" s="89">
        <v>0</v>
      </c>
      <c r="AJ6133" s="89">
        <v>0</v>
      </c>
      <c r="AK6133" s="60" t="str">
        <f>+IF(Tabla1[[#This Row],[REQUEST_TY]]="SR MANTENIMIENTO CORRECTIVO", "EMERGENCIA", "OTROS")</f>
        <v>EMERGENCIA</v>
      </c>
      <c r="AL6133" s="6" t="str">
        <f>+_xlfn.IFS(Tabla1[[#This Row],[Veces obj]]&lt;=1,"0-1",Tabla1[[#This Row],[Veces obj]]&lt;=2,"1-2",Tabla1[[#This Row],[Veces obj]]&lt;=3,"2-3",TRUE,"&gt;3")</f>
        <v>1-2</v>
      </c>
      <c r="AM6133" s="60" t="str">
        <f>+_xlfn.IFS(MONTH(Tabla1[[#This Row],[MES]])&lt;=3,"Q1",MONTH(Tabla1[[#This Row],[MES]])&lt;=6,"Q2",MONTH(Tabla1[[#This Row],[MES]])&lt;=9,"Q3",TRUE,"Q4")</f>
        <v>Q2</v>
      </c>
      <c r="AN6133" s="15" t="str">
        <f>+IFERROR(VLOOKUP(Tabla1[[#This Row],[CUENTA]],CTAS[],2,0),"OTROS")</f>
        <v>OTROS</v>
      </c>
      <c r="AP6133" s="15" t="str">
        <f>+IFERROR(VLOOKUP(Tabla1[[#This Row],[EMPLEADO]],IS[],3,0),"OTROS")</f>
        <v>OTROS</v>
      </c>
      <c r="AQ6133" s="15" t="str">
        <f>+IFERROR(VLOOKUP(Tabla1[[#This Row],[EMPLEADO]],IS[[NÓMINA]:[INGENIERO]],2,0),"OTROS")</f>
        <v>OTROS</v>
      </c>
    </row>
    <row r="6134" spans="1:43" x14ac:dyDescent="0.25">
      <c r="A6134" s="28" t="s">
        <v>14528</v>
      </c>
      <c r="B6134" s="29">
        <v>1</v>
      </c>
      <c r="C6134" s="29" t="s">
        <v>16797</v>
      </c>
      <c r="D6134" s="30" t="s">
        <v>38</v>
      </c>
      <c r="E6134" s="31" t="s">
        <v>348</v>
      </c>
      <c r="F6134" s="31" t="s">
        <v>16798</v>
      </c>
      <c r="G6134" s="88" t="s">
        <v>7610</v>
      </c>
      <c r="H6134" s="29" t="s">
        <v>679</v>
      </c>
      <c r="I6134" s="32" t="s">
        <v>43</v>
      </c>
      <c r="J6134" s="29" t="s">
        <v>8</v>
      </c>
      <c r="K6134" s="33" t="s">
        <v>102</v>
      </c>
      <c r="L6134" s="33" t="s">
        <v>376</v>
      </c>
      <c r="M6134" s="29" t="s">
        <v>310</v>
      </c>
      <c r="N6134" s="29">
        <v>0</v>
      </c>
      <c r="O6134" s="29" t="s">
        <v>47</v>
      </c>
      <c r="P6134" s="33">
        <v>43</v>
      </c>
      <c r="Q6134" s="33" t="s">
        <v>82</v>
      </c>
      <c r="R6134" s="80" t="s">
        <v>223</v>
      </c>
      <c r="S6134" s="81" t="s">
        <v>139</v>
      </c>
      <c r="T6134" s="81" t="s">
        <v>51</v>
      </c>
      <c r="U6134" s="82" t="s">
        <v>140</v>
      </c>
      <c r="V6134" s="83">
        <v>1.1000000000000001</v>
      </c>
      <c r="W6134" s="89">
        <v>1730.3000000000004</v>
      </c>
      <c r="X6134" s="85">
        <v>1</v>
      </c>
      <c r="Y6134" s="86">
        <v>1.5</v>
      </c>
      <c r="Z6134" s="82">
        <v>4</v>
      </c>
      <c r="AA6134" s="87">
        <v>0.375</v>
      </c>
      <c r="AB6134" s="83">
        <v>0</v>
      </c>
      <c r="AC6134" s="89">
        <v>0</v>
      </c>
      <c r="AD6134" s="90">
        <v>43642</v>
      </c>
      <c r="AE6134" s="90">
        <v>43642</v>
      </c>
      <c r="AF6134" s="82">
        <v>0</v>
      </c>
      <c r="AG6134" s="84" t="s">
        <v>53</v>
      </c>
      <c r="AH6134" s="83">
        <v>0</v>
      </c>
      <c r="AI6134" s="89">
        <v>0</v>
      </c>
      <c r="AJ6134" s="89">
        <v>0</v>
      </c>
      <c r="AK6134" s="60" t="str">
        <f>+IF(Tabla1[[#This Row],[REQUEST_TY]]="SR MANTENIMIENTO CORRECTIVO", "EMERGENCIA", "OTROS")</f>
        <v>EMERGENCIA</v>
      </c>
      <c r="AL6134" s="6" t="str">
        <f>+_xlfn.IFS(Tabla1[[#This Row],[Veces obj]]&lt;=1,"0-1",Tabla1[[#This Row],[Veces obj]]&lt;=2,"1-2",Tabla1[[#This Row],[Veces obj]]&lt;=3,"2-3",TRUE,"&gt;3")</f>
        <v>0-1</v>
      </c>
      <c r="AM6134" s="60" t="str">
        <f>+_xlfn.IFS(MONTH(Tabla1[[#This Row],[MES]])&lt;=3,"Q1",MONTH(Tabla1[[#This Row],[MES]])&lt;=6,"Q2",MONTH(Tabla1[[#This Row],[MES]])&lt;=9,"Q3",TRUE,"Q4")</f>
        <v>Q2</v>
      </c>
      <c r="AN6134" s="15" t="str">
        <f>+IFERROR(VLOOKUP(Tabla1[[#This Row],[CUENTA]],CTAS[],2,0),"OTROS")</f>
        <v>OTROS</v>
      </c>
      <c r="AP6134" s="15" t="str">
        <f>+IFERROR(VLOOKUP(Tabla1[[#This Row],[EMPLEADO]],IS[],3,0),"OTROS")</f>
        <v>OTROS</v>
      </c>
      <c r="AQ6134" s="15" t="str">
        <f>+IFERROR(VLOOKUP(Tabla1[[#This Row],[EMPLEADO]],IS[[NÓMINA]:[INGENIERO]],2,0),"OTROS")</f>
        <v>OTROS</v>
      </c>
    </row>
    <row r="6135" spans="1:43" x14ac:dyDescent="0.25">
      <c r="A6135" s="28" t="s">
        <v>14528</v>
      </c>
      <c r="B6135" s="29">
        <v>1</v>
      </c>
      <c r="C6135" s="29" t="s">
        <v>16799</v>
      </c>
      <c r="D6135" s="30" t="s">
        <v>38</v>
      </c>
      <c r="E6135" s="31" t="s">
        <v>599</v>
      </c>
      <c r="F6135" s="31" t="s">
        <v>16800</v>
      </c>
      <c r="G6135" s="88" t="s">
        <v>6380</v>
      </c>
      <c r="H6135" s="29" t="s">
        <v>527</v>
      </c>
      <c r="I6135" s="32" t="s">
        <v>43</v>
      </c>
      <c r="J6135" s="29" t="s">
        <v>8</v>
      </c>
      <c r="K6135" s="33" t="s">
        <v>528</v>
      </c>
      <c r="L6135" s="33" t="s">
        <v>602</v>
      </c>
      <c r="M6135" s="29" t="s">
        <v>530</v>
      </c>
      <c r="N6135" s="29">
        <v>1</v>
      </c>
      <c r="O6135" s="29" t="s">
        <v>47</v>
      </c>
      <c r="P6135" s="33">
        <v>127</v>
      </c>
      <c r="Q6135" s="33" t="s">
        <v>48</v>
      </c>
      <c r="R6135" s="80" t="s">
        <v>242</v>
      </c>
      <c r="S6135" s="81" t="s">
        <v>64</v>
      </c>
      <c r="T6135" s="81" t="s">
        <v>51</v>
      </c>
      <c r="U6135" s="82" t="s">
        <v>96</v>
      </c>
      <c r="V6135" s="83">
        <v>1.1000000000000001</v>
      </c>
      <c r="W6135" s="89">
        <v>0</v>
      </c>
      <c r="X6135" s="85">
        <v>1</v>
      </c>
      <c r="Y6135" s="86">
        <v>0.28000000000000003</v>
      </c>
      <c r="Z6135" s="82">
        <v>5</v>
      </c>
      <c r="AA6135" s="87">
        <v>5.6000000000000008E-2</v>
      </c>
      <c r="AB6135" s="83">
        <v>0</v>
      </c>
      <c r="AC6135" s="89">
        <v>0</v>
      </c>
      <c r="AD6135" s="90">
        <v>43641</v>
      </c>
      <c r="AE6135" s="90">
        <v>43642</v>
      </c>
      <c r="AF6135" s="82">
        <v>1</v>
      </c>
      <c r="AG6135" s="84" t="s">
        <v>53</v>
      </c>
      <c r="AH6135" s="83">
        <v>0</v>
      </c>
      <c r="AI6135" s="89">
        <v>0</v>
      </c>
      <c r="AJ6135" s="89">
        <v>0</v>
      </c>
      <c r="AK6135" s="60" t="str">
        <f>+IF(Tabla1[[#This Row],[REQUEST_TY]]="SR MANTENIMIENTO CORRECTIVO", "EMERGENCIA", "OTROS")</f>
        <v>EMERGENCIA</v>
      </c>
      <c r="AL6135" s="6" t="str">
        <f>+_xlfn.IFS(Tabla1[[#This Row],[Veces obj]]&lt;=1,"0-1",Tabla1[[#This Row],[Veces obj]]&lt;=2,"1-2",Tabla1[[#This Row],[Veces obj]]&lt;=3,"2-3",TRUE,"&gt;3")</f>
        <v>0-1</v>
      </c>
      <c r="AM6135" s="60" t="str">
        <f>+_xlfn.IFS(MONTH(Tabla1[[#This Row],[MES]])&lt;=3,"Q1",MONTH(Tabla1[[#This Row],[MES]])&lt;=6,"Q2",MONTH(Tabla1[[#This Row],[MES]])&lt;=9,"Q3",TRUE,"Q4")</f>
        <v>Q2</v>
      </c>
      <c r="AN6135" s="15" t="str">
        <f>+IFERROR(VLOOKUP(Tabla1[[#This Row],[CUENTA]],CTAS[],2,0),"OTROS")</f>
        <v>OTROS</v>
      </c>
      <c r="AP6135" s="15" t="str">
        <f>+IFERROR(VLOOKUP(Tabla1[[#This Row],[EMPLEADO]],IS[],3,0),"OTROS")</f>
        <v>OTROS</v>
      </c>
      <c r="AQ6135" s="15" t="str">
        <f>+IFERROR(VLOOKUP(Tabla1[[#This Row],[EMPLEADO]],IS[[NÓMINA]:[INGENIERO]],2,0),"OTROS")</f>
        <v>OTROS</v>
      </c>
    </row>
    <row r="6136" spans="1:43" x14ac:dyDescent="0.25">
      <c r="A6136" s="28" t="s">
        <v>14528</v>
      </c>
      <c r="B6136" s="29">
        <v>1</v>
      </c>
      <c r="C6136" s="29" t="s">
        <v>16801</v>
      </c>
      <c r="D6136" s="30" t="s">
        <v>3370</v>
      </c>
      <c r="E6136" s="31" t="s">
        <v>14172</v>
      </c>
      <c r="F6136" s="31" t="s">
        <v>16464</v>
      </c>
      <c r="G6136" s="88" t="s">
        <v>16802</v>
      </c>
      <c r="H6136" s="29" t="s">
        <v>116</v>
      </c>
      <c r="I6136" s="32" t="s">
        <v>43</v>
      </c>
      <c r="J6136" s="29" t="s">
        <v>8</v>
      </c>
      <c r="K6136" s="33" t="s">
        <v>16312</v>
      </c>
      <c r="L6136" s="33" t="s">
        <v>16313</v>
      </c>
      <c r="M6136" s="29" t="s">
        <v>16314</v>
      </c>
      <c r="N6136" s="29">
        <v>0</v>
      </c>
      <c r="O6136" s="29" t="s">
        <v>47</v>
      </c>
      <c r="P6136" s="33" t="s">
        <v>822</v>
      </c>
      <c r="Q6136" s="33" t="s">
        <v>48</v>
      </c>
      <c r="R6136" s="80" t="s">
        <v>49</v>
      </c>
      <c r="S6136" s="81" t="s">
        <v>50</v>
      </c>
      <c r="T6136" s="81" t="s">
        <v>208</v>
      </c>
      <c r="U6136" s="82" t="s">
        <v>52</v>
      </c>
      <c r="V6136" s="83">
        <v>1</v>
      </c>
      <c r="W6136" s="89">
        <v>1072.5000000000002</v>
      </c>
      <c r="X6136" s="85">
        <v>0</v>
      </c>
      <c r="Y6136" s="86">
        <v>9</v>
      </c>
      <c r="Z6136" s="82">
        <v>9</v>
      </c>
      <c r="AA6136" s="87">
        <v>1</v>
      </c>
      <c r="AB6136" s="83">
        <v>0</v>
      </c>
      <c r="AC6136" s="89">
        <v>0</v>
      </c>
      <c r="AD6136" s="90">
        <v>43637</v>
      </c>
      <c r="AE6136" s="90">
        <v>43642</v>
      </c>
      <c r="AF6136" s="82">
        <v>3</v>
      </c>
      <c r="AG6136" s="84" t="s">
        <v>1680</v>
      </c>
      <c r="AH6136" s="83">
        <v>0</v>
      </c>
      <c r="AI6136" s="89">
        <v>0</v>
      </c>
      <c r="AJ6136" s="89">
        <v>0</v>
      </c>
      <c r="AK6136" s="60" t="str">
        <f>+IF(Tabla1[[#This Row],[REQUEST_TY]]="SR MANTENIMIENTO CORRECTIVO", "EMERGENCIA", "OTROS")</f>
        <v>OTROS</v>
      </c>
      <c r="AL6136" s="6" t="str">
        <f>+_xlfn.IFS(Tabla1[[#This Row],[Veces obj]]&lt;=1,"0-1",Tabla1[[#This Row],[Veces obj]]&lt;=2,"1-2",Tabla1[[#This Row],[Veces obj]]&lt;=3,"2-3",TRUE,"&gt;3")</f>
        <v>0-1</v>
      </c>
      <c r="AM6136" s="60" t="str">
        <f>+_xlfn.IFS(MONTH(Tabla1[[#This Row],[MES]])&lt;=3,"Q1",MONTH(Tabla1[[#This Row],[MES]])&lt;=6,"Q2",MONTH(Tabla1[[#This Row],[MES]])&lt;=9,"Q3",TRUE,"Q4")</f>
        <v>Q2</v>
      </c>
      <c r="AN6136" s="15" t="str">
        <f>+IFERROR(VLOOKUP(Tabla1[[#This Row],[CUENTA]],CTAS[],2,0),"OTROS")</f>
        <v>OTROS</v>
      </c>
      <c r="AP6136" s="15" t="str">
        <f>+IFERROR(VLOOKUP(Tabla1[[#This Row],[EMPLEADO]],IS[],3,0),"OTROS")</f>
        <v>CHIHUAHUA</v>
      </c>
      <c r="AQ6136" s="15" t="str">
        <f>+IFERROR(VLOOKUP(Tabla1[[#This Row],[EMPLEADO]],IS[[NÓMINA]:[INGENIERO]],2,0),"OTROS")</f>
        <v>FERNANDO CHAVIRA</v>
      </c>
    </row>
    <row r="6137" spans="1:43" x14ac:dyDescent="0.25">
      <c r="A6137" s="28" t="s">
        <v>14528</v>
      </c>
      <c r="B6137" s="29">
        <v>1</v>
      </c>
      <c r="C6137" s="29" t="s">
        <v>16803</v>
      </c>
      <c r="D6137" s="30" t="s">
        <v>38</v>
      </c>
      <c r="E6137" s="31" t="s">
        <v>464</v>
      </c>
      <c r="F6137" s="31" t="s">
        <v>16804</v>
      </c>
      <c r="G6137" s="88" t="s">
        <v>13493</v>
      </c>
      <c r="H6137" s="29" t="s">
        <v>527</v>
      </c>
      <c r="I6137" s="32" t="s">
        <v>43</v>
      </c>
      <c r="J6137" s="29" t="s">
        <v>8</v>
      </c>
      <c r="K6137" s="33" t="s">
        <v>528</v>
      </c>
      <c r="L6137" s="33" t="s">
        <v>529</v>
      </c>
      <c r="M6137" s="29" t="s">
        <v>530</v>
      </c>
      <c r="N6137" s="29">
        <v>1</v>
      </c>
      <c r="O6137" s="29" t="s">
        <v>47</v>
      </c>
      <c r="P6137" s="33">
        <v>39</v>
      </c>
      <c r="Q6137" s="33" t="s">
        <v>82</v>
      </c>
      <c r="R6137" s="80" t="s">
        <v>242</v>
      </c>
      <c r="S6137" s="81" t="s">
        <v>64</v>
      </c>
      <c r="T6137" s="81" t="s">
        <v>51</v>
      </c>
      <c r="U6137" s="82" t="s">
        <v>83</v>
      </c>
      <c r="V6137" s="83">
        <v>1.05</v>
      </c>
      <c r="W6137" s="89">
        <v>0</v>
      </c>
      <c r="X6137" s="85">
        <v>1</v>
      </c>
      <c r="Y6137" s="86">
        <v>0.85</v>
      </c>
      <c r="Z6137" s="82">
        <v>5</v>
      </c>
      <c r="AA6137" s="87">
        <v>0.16999999999999998</v>
      </c>
      <c r="AB6137" s="83">
        <v>0</v>
      </c>
      <c r="AC6137" s="89">
        <v>0</v>
      </c>
      <c r="AD6137" s="90">
        <v>43641</v>
      </c>
      <c r="AE6137" s="90">
        <v>43642</v>
      </c>
      <c r="AF6137" s="82">
        <v>1</v>
      </c>
      <c r="AG6137" s="84" t="s">
        <v>53</v>
      </c>
      <c r="AH6137" s="83">
        <v>0</v>
      </c>
      <c r="AI6137" s="89">
        <v>0</v>
      </c>
      <c r="AJ6137" s="89">
        <v>0</v>
      </c>
      <c r="AK6137" s="60" t="str">
        <f>+IF(Tabla1[[#This Row],[REQUEST_TY]]="SR MANTENIMIENTO CORRECTIVO", "EMERGENCIA", "OTROS")</f>
        <v>EMERGENCIA</v>
      </c>
      <c r="AL6137" s="6" t="str">
        <f>+_xlfn.IFS(Tabla1[[#This Row],[Veces obj]]&lt;=1,"0-1",Tabla1[[#This Row],[Veces obj]]&lt;=2,"1-2",Tabla1[[#This Row],[Veces obj]]&lt;=3,"2-3",TRUE,"&gt;3")</f>
        <v>0-1</v>
      </c>
      <c r="AM6137" s="60" t="str">
        <f>+_xlfn.IFS(MONTH(Tabla1[[#This Row],[MES]])&lt;=3,"Q1",MONTH(Tabla1[[#This Row],[MES]])&lt;=6,"Q2",MONTH(Tabla1[[#This Row],[MES]])&lt;=9,"Q3",TRUE,"Q4")</f>
        <v>Q2</v>
      </c>
      <c r="AN6137" s="15" t="str">
        <f>+IFERROR(VLOOKUP(Tabla1[[#This Row],[CUENTA]],CTAS[],2,0),"OTROS")</f>
        <v>OTROS</v>
      </c>
      <c r="AP6137" s="15" t="str">
        <f>+IFERROR(VLOOKUP(Tabla1[[#This Row],[EMPLEADO]],IS[],3,0),"OTROS")</f>
        <v>OTROS</v>
      </c>
      <c r="AQ6137" s="15" t="str">
        <f>+IFERROR(VLOOKUP(Tabla1[[#This Row],[EMPLEADO]],IS[[NÓMINA]:[INGENIERO]],2,0),"OTROS")</f>
        <v>OTROS</v>
      </c>
    </row>
    <row r="6138" spans="1:43" x14ac:dyDescent="0.25">
      <c r="A6138" s="28" t="s">
        <v>14528</v>
      </c>
      <c r="B6138" s="29">
        <v>1</v>
      </c>
      <c r="C6138" s="29" t="s">
        <v>16805</v>
      </c>
      <c r="D6138" s="30" t="s">
        <v>38</v>
      </c>
      <c r="E6138" s="31" t="s">
        <v>3015</v>
      </c>
      <c r="F6138" s="31" t="s">
        <v>16806</v>
      </c>
      <c r="G6138" s="88" t="s">
        <v>5012</v>
      </c>
      <c r="H6138" s="29" t="s">
        <v>136</v>
      </c>
      <c r="I6138" s="32" t="s">
        <v>43</v>
      </c>
      <c r="J6138" s="29" t="s">
        <v>8</v>
      </c>
      <c r="K6138" s="33" t="s">
        <v>5013</v>
      </c>
      <c r="L6138" s="33" t="s">
        <v>5014</v>
      </c>
      <c r="M6138" s="29" t="s">
        <v>545</v>
      </c>
      <c r="N6138" s="29">
        <v>0</v>
      </c>
      <c r="O6138" s="29" t="s">
        <v>47</v>
      </c>
      <c r="P6138" s="33">
        <v>14</v>
      </c>
      <c r="Q6138" s="33" t="s">
        <v>194</v>
      </c>
      <c r="R6138" s="80" t="s">
        <v>138</v>
      </c>
      <c r="S6138" s="81" t="s">
        <v>139</v>
      </c>
      <c r="T6138" s="81" t="s">
        <v>51</v>
      </c>
      <c r="U6138" s="82" t="s">
        <v>224</v>
      </c>
      <c r="V6138" s="83">
        <v>0.8</v>
      </c>
      <c r="W6138" s="89">
        <v>1258.4000000000003</v>
      </c>
      <c r="X6138" s="85">
        <v>1</v>
      </c>
      <c r="Y6138" s="86">
        <v>2.27</v>
      </c>
      <c r="Z6138" s="82">
        <v>4</v>
      </c>
      <c r="AA6138" s="87">
        <v>0.5675</v>
      </c>
      <c r="AB6138" s="83">
        <v>0</v>
      </c>
      <c r="AC6138" s="89">
        <v>0</v>
      </c>
      <c r="AD6138" s="90">
        <v>43642</v>
      </c>
      <c r="AE6138" s="90">
        <v>43642</v>
      </c>
      <c r="AF6138" s="82">
        <v>0</v>
      </c>
      <c r="AG6138" s="84" t="s">
        <v>53</v>
      </c>
      <c r="AH6138" s="83">
        <v>0</v>
      </c>
      <c r="AI6138" s="89">
        <v>0</v>
      </c>
      <c r="AJ6138" s="89">
        <v>0</v>
      </c>
      <c r="AK6138" s="60" t="str">
        <f>+IF(Tabla1[[#This Row],[REQUEST_TY]]="SR MANTENIMIENTO CORRECTIVO", "EMERGENCIA", "OTROS")</f>
        <v>EMERGENCIA</v>
      </c>
      <c r="AL6138" s="6" t="str">
        <f>+_xlfn.IFS(Tabla1[[#This Row],[Veces obj]]&lt;=1,"0-1",Tabla1[[#This Row],[Veces obj]]&lt;=2,"1-2",Tabla1[[#This Row],[Veces obj]]&lt;=3,"2-3",TRUE,"&gt;3")</f>
        <v>0-1</v>
      </c>
      <c r="AM6138" s="60" t="str">
        <f>+_xlfn.IFS(MONTH(Tabla1[[#This Row],[MES]])&lt;=3,"Q1",MONTH(Tabla1[[#This Row],[MES]])&lt;=6,"Q2",MONTH(Tabla1[[#This Row],[MES]])&lt;=9,"Q3",TRUE,"Q4")</f>
        <v>Q2</v>
      </c>
      <c r="AN6138" s="15" t="str">
        <f>+IFERROR(VLOOKUP(Tabla1[[#This Row],[CUENTA]],CTAS[],2,0),"OTROS")</f>
        <v>OTROS</v>
      </c>
      <c r="AP6138" s="15" t="str">
        <f>+IFERROR(VLOOKUP(Tabla1[[#This Row],[EMPLEADO]],IS[],3,0),"OTROS")</f>
        <v>OTROS</v>
      </c>
      <c r="AQ6138" s="15" t="str">
        <f>+IFERROR(VLOOKUP(Tabla1[[#This Row],[EMPLEADO]],IS[[NÓMINA]:[INGENIERO]],2,0),"OTROS")</f>
        <v>OTROS</v>
      </c>
    </row>
    <row r="6139" spans="1:43" x14ac:dyDescent="0.25">
      <c r="A6139" s="28" t="s">
        <v>14528</v>
      </c>
      <c r="B6139" s="29">
        <v>1</v>
      </c>
      <c r="C6139" s="29" t="s">
        <v>16807</v>
      </c>
      <c r="D6139" s="30" t="s">
        <v>3370</v>
      </c>
      <c r="E6139" s="31" t="s">
        <v>789</v>
      </c>
      <c r="F6139" s="31" t="s">
        <v>16808</v>
      </c>
      <c r="G6139" s="88" t="s">
        <v>16809</v>
      </c>
      <c r="H6139" s="29" t="s">
        <v>10274</v>
      </c>
      <c r="I6139" s="32" t="s">
        <v>43</v>
      </c>
      <c r="J6139" s="29" t="s">
        <v>8</v>
      </c>
      <c r="K6139" s="33" t="s">
        <v>1273</v>
      </c>
      <c r="L6139" s="33" t="s">
        <v>1274</v>
      </c>
      <c r="M6139" s="29" t="s">
        <v>968</v>
      </c>
      <c r="N6139" s="29">
        <v>0</v>
      </c>
      <c r="O6139" s="29" t="s">
        <v>47</v>
      </c>
      <c r="P6139" s="33" t="s">
        <v>822</v>
      </c>
      <c r="Q6139" s="33" t="s">
        <v>48</v>
      </c>
      <c r="R6139" s="80" t="s">
        <v>242</v>
      </c>
      <c r="S6139" s="81" t="s">
        <v>64</v>
      </c>
      <c r="T6139" s="81" t="s">
        <v>51</v>
      </c>
      <c r="U6139" s="82" t="s">
        <v>96</v>
      </c>
      <c r="V6139" s="83">
        <v>1</v>
      </c>
      <c r="W6139" s="89">
        <v>2047.5</v>
      </c>
      <c r="X6139" s="85">
        <v>0</v>
      </c>
      <c r="Y6139" s="86">
        <v>5</v>
      </c>
      <c r="Z6139" s="82">
        <v>5</v>
      </c>
      <c r="AA6139" s="87">
        <v>1</v>
      </c>
      <c r="AB6139" s="83">
        <v>0</v>
      </c>
      <c r="AC6139" s="89">
        <v>0</v>
      </c>
      <c r="AD6139" s="90">
        <v>43637</v>
      </c>
      <c r="AE6139" s="90">
        <v>43642</v>
      </c>
      <c r="AF6139" s="82">
        <v>3</v>
      </c>
      <c r="AG6139" s="84" t="s">
        <v>1680</v>
      </c>
      <c r="AH6139" s="83">
        <v>0</v>
      </c>
      <c r="AI6139" s="89">
        <v>0</v>
      </c>
      <c r="AJ6139" s="89">
        <v>0</v>
      </c>
      <c r="AK6139" s="60" t="str">
        <f>+IF(Tabla1[[#This Row],[REQUEST_TY]]="SR MANTENIMIENTO CORRECTIVO", "EMERGENCIA", "OTROS")</f>
        <v>OTROS</v>
      </c>
      <c r="AL6139" s="6" t="str">
        <f>+_xlfn.IFS(Tabla1[[#This Row],[Veces obj]]&lt;=1,"0-1",Tabla1[[#This Row],[Veces obj]]&lt;=2,"1-2",Tabla1[[#This Row],[Veces obj]]&lt;=3,"2-3",TRUE,"&gt;3")</f>
        <v>0-1</v>
      </c>
      <c r="AM6139" s="60" t="str">
        <f>+_xlfn.IFS(MONTH(Tabla1[[#This Row],[MES]])&lt;=3,"Q1",MONTH(Tabla1[[#This Row],[MES]])&lt;=6,"Q2",MONTH(Tabla1[[#This Row],[MES]])&lt;=9,"Q3",TRUE,"Q4")</f>
        <v>Q2</v>
      </c>
      <c r="AN6139" s="15" t="str">
        <f>+IFERROR(VLOOKUP(Tabla1[[#This Row],[CUENTA]],CTAS[],2,0),"OTROS")</f>
        <v>OTROS</v>
      </c>
      <c r="AP6139" s="15" t="str">
        <f>+IFERROR(VLOOKUP(Tabla1[[#This Row],[EMPLEADO]],IS[],3,0),"OTROS")</f>
        <v>OTROS</v>
      </c>
      <c r="AQ6139" s="15" t="str">
        <f>+IFERROR(VLOOKUP(Tabla1[[#This Row],[EMPLEADO]],IS[[NÓMINA]:[INGENIERO]],2,0),"OTROS")</f>
        <v>OTROS</v>
      </c>
    </row>
    <row r="6140" spans="1:43" x14ac:dyDescent="0.25">
      <c r="A6140" s="28" t="s">
        <v>14528</v>
      </c>
      <c r="B6140" s="29">
        <v>1</v>
      </c>
      <c r="C6140" s="29" t="s">
        <v>16810</v>
      </c>
      <c r="D6140" s="30" t="s">
        <v>38</v>
      </c>
      <c r="E6140" s="31" t="s">
        <v>113</v>
      </c>
      <c r="F6140" s="31" t="s">
        <v>16811</v>
      </c>
      <c r="G6140" s="88" t="s">
        <v>16188</v>
      </c>
      <c r="H6140" s="29" t="s">
        <v>116</v>
      </c>
      <c r="I6140" s="32" t="s">
        <v>43</v>
      </c>
      <c r="J6140" s="29" t="s">
        <v>8</v>
      </c>
      <c r="K6140" s="33" t="s">
        <v>144</v>
      </c>
      <c r="L6140" s="33" t="s">
        <v>145</v>
      </c>
      <c r="M6140" s="29" t="s">
        <v>119</v>
      </c>
      <c r="N6140" s="29">
        <v>0</v>
      </c>
      <c r="O6140" s="29" t="s">
        <v>47</v>
      </c>
      <c r="P6140" s="33">
        <v>13</v>
      </c>
      <c r="Q6140" s="33" t="s">
        <v>194</v>
      </c>
      <c r="R6140" s="80" t="s">
        <v>49</v>
      </c>
      <c r="S6140" s="81" t="s">
        <v>50</v>
      </c>
      <c r="T6140" s="81" t="s">
        <v>51</v>
      </c>
      <c r="U6140" s="82" t="s">
        <v>444</v>
      </c>
      <c r="V6140" s="83">
        <v>0</v>
      </c>
      <c r="W6140" s="89">
        <v>0</v>
      </c>
      <c r="X6140" s="85">
        <v>1</v>
      </c>
      <c r="Y6140" s="86">
        <v>0</v>
      </c>
      <c r="Z6140" s="82">
        <v>5</v>
      </c>
      <c r="AA6140" s="87">
        <v>0</v>
      </c>
      <c r="AB6140" s="83">
        <v>0</v>
      </c>
      <c r="AC6140" s="89">
        <v>0</v>
      </c>
      <c r="AD6140" s="90">
        <v>43642</v>
      </c>
      <c r="AE6140" s="90">
        <v>43642</v>
      </c>
      <c r="AF6140" s="82">
        <v>0</v>
      </c>
      <c r="AG6140" s="84" t="s">
        <v>53</v>
      </c>
      <c r="AH6140" s="83">
        <v>0</v>
      </c>
      <c r="AI6140" s="89">
        <v>0</v>
      </c>
      <c r="AJ6140" s="89">
        <v>0</v>
      </c>
      <c r="AK6140" s="60" t="str">
        <f>+IF(Tabla1[[#This Row],[REQUEST_TY]]="SR MANTENIMIENTO CORRECTIVO", "EMERGENCIA", "OTROS")</f>
        <v>EMERGENCIA</v>
      </c>
      <c r="AL6140" s="6" t="str">
        <f>+_xlfn.IFS(Tabla1[[#This Row],[Veces obj]]&lt;=1,"0-1",Tabla1[[#This Row],[Veces obj]]&lt;=2,"1-2",Tabla1[[#This Row],[Veces obj]]&lt;=3,"2-3",TRUE,"&gt;3")</f>
        <v>0-1</v>
      </c>
      <c r="AM6140" s="60" t="str">
        <f>+_xlfn.IFS(MONTH(Tabla1[[#This Row],[MES]])&lt;=3,"Q1",MONTH(Tabla1[[#This Row],[MES]])&lt;=6,"Q2",MONTH(Tabla1[[#This Row],[MES]])&lt;=9,"Q3",TRUE,"Q4")</f>
        <v>Q2</v>
      </c>
      <c r="AN6140" s="15" t="str">
        <f>+IFERROR(VLOOKUP(Tabla1[[#This Row],[CUENTA]],CTAS[],2,0),"OTROS")</f>
        <v>OTROS</v>
      </c>
      <c r="AP6140" s="15" t="str">
        <f>+IFERROR(VLOOKUP(Tabla1[[#This Row],[EMPLEADO]],IS[],3,0),"OTROS")</f>
        <v>CHIHUAHUA</v>
      </c>
      <c r="AQ6140" s="15" t="str">
        <f>+IFERROR(VLOOKUP(Tabla1[[#This Row],[EMPLEADO]],IS[[NÓMINA]:[INGENIERO]],2,0),"OTROS")</f>
        <v>FERNANDO CHAVIRA</v>
      </c>
    </row>
    <row r="6141" spans="1:43" x14ac:dyDescent="0.25">
      <c r="A6141" s="28" t="s">
        <v>14528</v>
      </c>
      <c r="B6141" s="29">
        <v>1</v>
      </c>
      <c r="C6141" s="29" t="s">
        <v>16812</v>
      </c>
      <c r="D6141" s="30" t="s">
        <v>38</v>
      </c>
      <c r="E6141" s="31" t="s">
        <v>113</v>
      </c>
      <c r="F6141" s="31" t="s">
        <v>16813</v>
      </c>
      <c r="G6141" s="88" t="s">
        <v>2463</v>
      </c>
      <c r="H6141" s="29" t="s">
        <v>163</v>
      </c>
      <c r="I6141" s="32" t="s">
        <v>43</v>
      </c>
      <c r="J6141" s="29" t="s">
        <v>8</v>
      </c>
      <c r="K6141" s="33" t="s">
        <v>448</v>
      </c>
      <c r="L6141" s="33" t="s">
        <v>449</v>
      </c>
      <c r="M6141" s="29" t="s">
        <v>165</v>
      </c>
      <c r="N6141" s="29">
        <v>0</v>
      </c>
      <c r="O6141" s="29" t="s">
        <v>47</v>
      </c>
      <c r="P6141" s="33">
        <v>168</v>
      </c>
      <c r="Q6141" s="33" t="s">
        <v>48</v>
      </c>
      <c r="R6141" s="80" t="s">
        <v>49</v>
      </c>
      <c r="S6141" s="81" t="s">
        <v>50</v>
      </c>
      <c r="T6141" s="81" t="s">
        <v>51</v>
      </c>
      <c r="U6141" s="82" t="s">
        <v>52</v>
      </c>
      <c r="V6141" s="83">
        <v>1.05</v>
      </c>
      <c r="W6141" s="89">
        <v>750.75000000000011</v>
      </c>
      <c r="X6141" s="85">
        <v>1</v>
      </c>
      <c r="Y6141" s="86">
        <v>0.35</v>
      </c>
      <c r="Z6141" s="82">
        <v>5</v>
      </c>
      <c r="AA6141" s="87">
        <v>6.9999999999999993E-2</v>
      </c>
      <c r="AB6141" s="83">
        <v>0</v>
      </c>
      <c r="AC6141" s="89">
        <v>0</v>
      </c>
      <c r="AD6141" s="90">
        <v>43641</v>
      </c>
      <c r="AE6141" s="90">
        <v>43642</v>
      </c>
      <c r="AF6141" s="82">
        <v>1</v>
      </c>
      <c r="AG6141" s="84" t="s">
        <v>53</v>
      </c>
      <c r="AH6141" s="83">
        <v>0</v>
      </c>
      <c r="AI6141" s="89">
        <v>0</v>
      </c>
      <c r="AJ6141" s="89">
        <v>0</v>
      </c>
      <c r="AK6141" s="60" t="str">
        <f>+IF(Tabla1[[#This Row],[REQUEST_TY]]="SR MANTENIMIENTO CORRECTIVO", "EMERGENCIA", "OTROS")</f>
        <v>EMERGENCIA</v>
      </c>
      <c r="AL6141" s="6" t="str">
        <f>+_xlfn.IFS(Tabla1[[#This Row],[Veces obj]]&lt;=1,"0-1",Tabla1[[#This Row],[Veces obj]]&lt;=2,"1-2",Tabla1[[#This Row],[Veces obj]]&lt;=3,"2-3",TRUE,"&gt;3")</f>
        <v>0-1</v>
      </c>
      <c r="AM6141" s="60" t="str">
        <f>+_xlfn.IFS(MONTH(Tabla1[[#This Row],[MES]])&lt;=3,"Q1",MONTH(Tabla1[[#This Row],[MES]])&lt;=6,"Q2",MONTH(Tabla1[[#This Row],[MES]])&lt;=9,"Q3",TRUE,"Q4")</f>
        <v>Q2</v>
      </c>
      <c r="AN6141" s="15" t="str">
        <f>+IFERROR(VLOOKUP(Tabla1[[#This Row],[CUENTA]],CTAS[],2,0),"OTROS")</f>
        <v>OTROS</v>
      </c>
      <c r="AP6141" s="15" t="str">
        <f>+IFERROR(VLOOKUP(Tabla1[[#This Row],[EMPLEADO]],IS[],3,0),"OTROS")</f>
        <v>CHIHUAHUA</v>
      </c>
      <c r="AQ6141" s="15" t="str">
        <f>+IFERROR(VLOOKUP(Tabla1[[#This Row],[EMPLEADO]],IS[[NÓMINA]:[INGENIERO]],2,0),"OTROS")</f>
        <v>LUIS EDUARDO MUÑOZ</v>
      </c>
    </row>
    <row r="6142" spans="1:43" x14ac:dyDescent="0.25">
      <c r="A6142" s="28" t="s">
        <v>14528</v>
      </c>
      <c r="B6142" s="29">
        <v>1</v>
      </c>
      <c r="C6142" s="29" t="s">
        <v>16814</v>
      </c>
      <c r="D6142" s="30" t="s">
        <v>38</v>
      </c>
      <c r="E6142" s="31" t="s">
        <v>176</v>
      </c>
      <c r="F6142" s="31" t="s">
        <v>16815</v>
      </c>
      <c r="G6142" s="88" t="s">
        <v>16816</v>
      </c>
      <c r="H6142" s="29" t="s">
        <v>574</v>
      </c>
      <c r="I6142" s="32" t="s">
        <v>43</v>
      </c>
      <c r="J6142" s="29" t="s">
        <v>8</v>
      </c>
      <c r="K6142" s="33" t="s">
        <v>338</v>
      </c>
      <c r="L6142" s="33" t="s">
        <v>16817</v>
      </c>
      <c r="M6142" s="29" t="s">
        <v>3274</v>
      </c>
      <c r="N6142" s="29">
        <v>0</v>
      </c>
      <c r="O6142" s="29" t="s">
        <v>47</v>
      </c>
      <c r="P6142" s="33">
        <v>1617</v>
      </c>
      <c r="Q6142" s="33" t="s">
        <v>48</v>
      </c>
      <c r="R6142" s="80" t="s">
        <v>49</v>
      </c>
      <c r="S6142" s="81" t="s">
        <v>50</v>
      </c>
      <c r="T6142" s="81" t="s">
        <v>208</v>
      </c>
      <c r="U6142" s="82" t="s">
        <v>52</v>
      </c>
      <c r="V6142" s="83">
        <v>1.05</v>
      </c>
      <c r="W6142" s="89">
        <v>750.75000000000011</v>
      </c>
      <c r="X6142" s="85">
        <v>1</v>
      </c>
      <c r="Y6142" s="86">
        <v>39.75</v>
      </c>
      <c r="Z6142" s="82">
        <v>9</v>
      </c>
      <c r="AA6142" s="87">
        <v>4.416666666666667</v>
      </c>
      <c r="AB6142" s="83">
        <v>1</v>
      </c>
      <c r="AC6142" s="89">
        <v>-715.00000000000011</v>
      </c>
      <c r="AD6142" s="90">
        <v>43642</v>
      </c>
      <c r="AE6142" s="90">
        <v>43642</v>
      </c>
      <c r="AF6142" s="82">
        <v>0</v>
      </c>
      <c r="AG6142" s="84" t="s">
        <v>53</v>
      </c>
      <c r="AH6142" s="83">
        <v>0</v>
      </c>
      <c r="AI6142" s="89">
        <v>0</v>
      </c>
      <c r="AJ6142" s="89">
        <v>0</v>
      </c>
      <c r="AK6142" s="60" t="str">
        <f>+IF(Tabla1[[#This Row],[REQUEST_TY]]="SR MANTENIMIENTO CORRECTIVO", "EMERGENCIA", "OTROS")</f>
        <v>EMERGENCIA</v>
      </c>
      <c r="AL6142" s="6" t="str">
        <f>+_xlfn.IFS(Tabla1[[#This Row],[Veces obj]]&lt;=1,"0-1",Tabla1[[#This Row],[Veces obj]]&lt;=2,"1-2",Tabla1[[#This Row],[Veces obj]]&lt;=3,"2-3",TRUE,"&gt;3")</f>
        <v>&gt;3</v>
      </c>
      <c r="AM6142" s="60" t="str">
        <f>+_xlfn.IFS(MONTH(Tabla1[[#This Row],[MES]])&lt;=3,"Q1",MONTH(Tabla1[[#This Row],[MES]])&lt;=6,"Q2",MONTH(Tabla1[[#This Row],[MES]])&lt;=9,"Q3",TRUE,"Q4")</f>
        <v>Q2</v>
      </c>
      <c r="AN6142" s="15" t="str">
        <f>+IFERROR(VLOOKUP(Tabla1[[#This Row],[CUENTA]],CTAS[],2,0),"OTROS")</f>
        <v>OTROS</v>
      </c>
      <c r="AP6142" s="15" t="str">
        <f>+IFERROR(VLOOKUP(Tabla1[[#This Row],[EMPLEADO]],IS[],3,0),"OTROS")</f>
        <v>OTROS</v>
      </c>
      <c r="AQ6142" s="15" t="str">
        <f>+IFERROR(VLOOKUP(Tabla1[[#This Row],[EMPLEADO]],IS[[NÓMINA]:[INGENIERO]],2,0),"OTROS")</f>
        <v>OTROS</v>
      </c>
    </row>
    <row r="6143" spans="1:43" x14ac:dyDescent="0.25">
      <c r="A6143" s="28" t="s">
        <v>14528</v>
      </c>
      <c r="B6143" s="29">
        <v>1</v>
      </c>
      <c r="C6143" s="29" t="s">
        <v>16818</v>
      </c>
      <c r="D6143" s="30" t="s">
        <v>38</v>
      </c>
      <c r="E6143" s="31" t="s">
        <v>725</v>
      </c>
      <c r="F6143" s="31" t="s">
        <v>16819</v>
      </c>
      <c r="G6143" s="88" t="s">
        <v>6629</v>
      </c>
      <c r="H6143" s="29" t="s">
        <v>679</v>
      </c>
      <c r="I6143" s="32" t="s">
        <v>43</v>
      </c>
      <c r="J6143" s="29" t="s">
        <v>8</v>
      </c>
      <c r="K6143" s="33" t="s">
        <v>102</v>
      </c>
      <c r="L6143" s="33" t="s">
        <v>376</v>
      </c>
      <c r="M6143" s="29" t="s">
        <v>310</v>
      </c>
      <c r="N6143" s="29">
        <v>0</v>
      </c>
      <c r="O6143" s="29" t="s">
        <v>47</v>
      </c>
      <c r="P6143" s="33">
        <v>21</v>
      </c>
      <c r="Q6143" s="33" t="s">
        <v>62</v>
      </c>
      <c r="R6143" s="80" t="s">
        <v>223</v>
      </c>
      <c r="S6143" s="81" t="s">
        <v>139</v>
      </c>
      <c r="T6143" s="81" t="s">
        <v>51</v>
      </c>
      <c r="U6143" s="82" t="s">
        <v>262</v>
      </c>
      <c r="V6143" s="83">
        <v>1.05</v>
      </c>
      <c r="W6143" s="89">
        <v>1651.6500000000003</v>
      </c>
      <c r="X6143" s="85">
        <v>1</v>
      </c>
      <c r="Y6143" s="86">
        <v>3.5</v>
      </c>
      <c r="Z6143" s="82">
        <v>4</v>
      </c>
      <c r="AA6143" s="87">
        <v>0.875</v>
      </c>
      <c r="AB6143" s="83">
        <v>0</v>
      </c>
      <c r="AC6143" s="89">
        <v>0</v>
      </c>
      <c r="AD6143" s="90">
        <v>43642</v>
      </c>
      <c r="AE6143" s="90">
        <v>43642</v>
      </c>
      <c r="AF6143" s="82">
        <v>0</v>
      </c>
      <c r="AG6143" s="84" t="s">
        <v>53</v>
      </c>
      <c r="AH6143" s="83">
        <v>0</v>
      </c>
      <c r="AI6143" s="89">
        <v>0</v>
      </c>
      <c r="AJ6143" s="89">
        <v>0</v>
      </c>
      <c r="AK6143" s="60" t="str">
        <f>+IF(Tabla1[[#This Row],[REQUEST_TY]]="SR MANTENIMIENTO CORRECTIVO", "EMERGENCIA", "OTROS")</f>
        <v>EMERGENCIA</v>
      </c>
      <c r="AL6143" s="6" t="str">
        <f>+_xlfn.IFS(Tabla1[[#This Row],[Veces obj]]&lt;=1,"0-1",Tabla1[[#This Row],[Veces obj]]&lt;=2,"1-2",Tabla1[[#This Row],[Veces obj]]&lt;=3,"2-3",TRUE,"&gt;3")</f>
        <v>0-1</v>
      </c>
      <c r="AM6143" s="60" t="str">
        <f>+_xlfn.IFS(MONTH(Tabla1[[#This Row],[MES]])&lt;=3,"Q1",MONTH(Tabla1[[#This Row],[MES]])&lt;=6,"Q2",MONTH(Tabla1[[#This Row],[MES]])&lt;=9,"Q3",TRUE,"Q4")</f>
        <v>Q2</v>
      </c>
      <c r="AN6143" s="15" t="str">
        <f>+IFERROR(VLOOKUP(Tabla1[[#This Row],[CUENTA]],CTAS[],2,0),"OTROS")</f>
        <v>OTROS</v>
      </c>
      <c r="AP6143" s="15" t="str">
        <f>+IFERROR(VLOOKUP(Tabla1[[#This Row],[EMPLEADO]],IS[],3,0),"OTROS")</f>
        <v>OTROS</v>
      </c>
      <c r="AQ6143" s="15" t="str">
        <f>+IFERROR(VLOOKUP(Tabla1[[#This Row],[EMPLEADO]],IS[[NÓMINA]:[INGENIERO]],2,0),"OTROS")</f>
        <v>OTROS</v>
      </c>
    </row>
    <row r="6144" spans="1:43" x14ac:dyDescent="0.25">
      <c r="A6144" s="28" t="s">
        <v>14528</v>
      </c>
      <c r="B6144" s="29">
        <v>1</v>
      </c>
      <c r="C6144" s="29" t="s">
        <v>16820</v>
      </c>
      <c r="D6144" s="30" t="s">
        <v>38</v>
      </c>
      <c r="E6144" s="31" t="s">
        <v>1966</v>
      </c>
      <c r="F6144" s="31" t="s">
        <v>16821</v>
      </c>
      <c r="G6144" s="88" t="s">
        <v>13329</v>
      </c>
      <c r="H6144" s="29" t="s">
        <v>8227</v>
      </c>
      <c r="I6144" s="32" t="s">
        <v>43</v>
      </c>
      <c r="J6144" s="29" t="s">
        <v>8</v>
      </c>
      <c r="K6144" s="33" t="s">
        <v>528</v>
      </c>
      <c r="L6144" s="33" t="s">
        <v>8228</v>
      </c>
      <c r="M6144" s="29" t="s">
        <v>8229</v>
      </c>
      <c r="N6144" s="29">
        <v>1</v>
      </c>
      <c r="O6144" s="29" t="s">
        <v>47</v>
      </c>
      <c r="P6144" s="33">
        <v>42</v>
      </c>
      <c r="Q6144" s="33" t="s">
        <v>82</v>
      </c>
      <c r="R6144" s="80" t="s">
        <v>74</v>
      </c>
      <c r="S6144" s="81" t="s">
        <v>50</v>
      </c>
      <c r="T6144" s="81" t="s">
        <v>51</v>
      </c>
      <c r="U6144" s="82" t="s">
        <v>120</v>
      </c>
      <c r="V6144" s="83">
        <v>0.8</v>
      </c>
      <c r="W6144" s="89">
        <v>0</v>
      </c>
      <c r="X6144" s="85">
        <v>1</v>
      </c>
      <c r="Y6144" s="86">
        <v>0.83</v>
      </c>
      <c r="Z6144" s="82">
        <v>5</v>
      </c>
      <c r="AA6144" s="87">
        <v>0.16599999999999998</v>
      </c>
      <c r="AB6144" s="83">
        <v>0</v>
      </c>
      <c r="AC6144" s="89">
        <v>0</v>
      </c>
      <c r="AD6144" s="90">
        <v>43642</v>
      </c>
      <c r="AE6144" s="90">
        <v>43642</v>
      </c>
      <c r="AF6144" s="82">
        <v>0</v>
      </c>
      <c r="AG6144" s="84" t="s">
        <v>53</v>
      </c>
      <c r="AH6144" s="83">
        <v>0</v>
      </c>
      <c r="AI6144" s="89">
        <v>0</v>
      </c>
      <c r="AJ6144" s="89">
        <v>0</v>
      </c>
      <c r="AK6144" s="60" t="str">
        <f>+IF(Tabla1[[#This Row],[REQUEST_TY]]="SR MANTENIMIENTO CORRECTIVO", "EMERGENCIA", "OTROS")</f>
        <v>EMERGENCIA</v>
      </c>
      <c r="AL6144" s="6" t="str">
        <f>+_xlfn.IFS(Tabla1[[#This Row],[Veces obj]]&lt;=1,"0-1",Tabla1[[#This Row],[Veces obj]]&lt;=2,"1-2",Tabla1[[#This Row],[Veces obj]]&lt;=3,"2-3",TRUE,"&gt;3")</f>
        <v>0-1</v>
      </c>
      <c r="AM6144" s="60" t="str">
        <f>+_xlfn.IFS(MONTH(Tabla1[[#This Row],[MES]])&lt;=3,"Q1",MONTH(Tabla1[[#This Row],[MES]])&lt;=6,"Q2",MONTH(Tabla1[[#This Row],[MES]])&lt;=9,"Q3",TRUE,"Q4")</f>
        <v>Q2</v>
      </c>
      <c r="AN6144" s="15" t="str">
        <f>+IFERROR(VLOOKUP(Tabla1[[#This Row],[CUENTA]],CTAS[],2,0),"OTROS")</f>
        <v>OTROS</v>
      </c>
      <c r="AP6144" s="15" t="str">
        <f>+IFERROR(VLOOKUP(Tabla1[[#This Row],[EMPLEADO]],IS[],3,0),"OTROS")</f>
        <v>OTROS</v>
      </c>
      <c r="AQ6144" s="15" t="str">
        <f>+IFERROR(VLOOKUP(Tabla1[[#This Row],[EMPLEADO]],IS[[NÓMINA]:[INGENIERO]],2,0),"OTROS")</f>
        <v>OTROS</v>
      </c>
    </row>
    <row r="6145" spans="1:43" x14ac:dyDescent="0.25">
      <c r="A6145" s="28" t="s">
        <v>14528</v>
      </c>
      <c r="B6145" s="29">
        <v>1</v>
      </c>
      <c r="C6145" s="29" t="s">
        <v>16822</v>
      </c>
      <c r="D6145" s="30" t="s">
        <v>38</v>
      </c>
      <c r="E6145" s="31" t="s">
        <v>320</v>
      </c>
      <c r="F6145" s="31" t="s">
        <v>16823</v>
      </c>
      <c r="G6145" s="88" t="s">
        <v>10927</v>
      </c>
      <c r="H6145" s="29" t="s">
        <v>8227</v>
      </c>
      <c r="I6145" s="32" t="s">
        <v>43</v>
      </c>
      <c r="J6145" s="29" t="s">
        <v>8</v>
      </c>
      <c r="K6145" s="33" t="s">
        <v>528</v>
      </c>
      <c r="L6145" s="33" t="s">
        <v>8228</v>
      </c>
      <c r="M6145" s="29" t="s">
        <v>8229</v>
      </c>
      <c r="N6145" s="29">
        <v>1</v>
      </c>
      <c r="O6145" s="29" t="s">
        <v>47</v>
      </c>
      <c r="P6145" s="33">
        <v>246</v>
      </c>
      <c r="Q6145" s="33" t="s">
        <v>48</v>
      </c>
      <c r="R6145" s="80" t="s">
        <v>49</v>
      </c>
      <c r="S6145" s="81" t="s">
        <v>50</v>
      </c>
      <c r="T6145" s="81" t="s">
        <v>51</v>
      </c>
      <c r="U6145" s="82" t="s">
        <v>52</v>
      </c>
      <c r="V6145" s="83">
        <v>1.05</v>
      </c>
      <c r="W6145" s="89">
        <v>0</v>
      </c>
      <c r="X6145" s="85">
        <v>1</v>
      </c>
      <c r="Y6145" s="86">
        <v>2.1800000000000002</v>
      </c>
      <c r="Z6145" s="82">
        <v>5</v>
      </c>
      <c r="AA6145" s="87">
        <v>0.43600000000000005</v>
      </c>
      <c r="AB6145" s="83">
        <v>0</v>
      </c>
      <c r="AC6145" s="89">
        <v>0</v>
      </c>
      <c r="AD6145" s="90">
        <v>43642</v>
      </c>
      <c r="AE6145" s="90">
        <v>43642</v>
      </c>
      <c r="AF6145" s="82">
        <v>0</v>
      </c>
      <c r="AG6145" s="84" t="s">
        <v>53</v>
      </c>
      <c r="AH6145" s="83">
        <v>0</v>
      </c>
      <c r="AI6145" s="89">
        <v>0</v>
      </c>
      <c r="AJ6145" s="89">
        <v>0</v>
      </c>
      <c r="AK6145" s="60" t="str">
        <f>+IF(Tabla1[[#This Row],[REQUEST_TY]]="SR MANTENIMIENTO CORRECTIVO", "EMERGENCIA", "OTROS")</f>
        <v>EMERGENCIA</v>
      </c>
      <c r="AL6145" s="6" t="str">
        <f>+_xlfn.IFS(Tabla1[[#This Row],[Veces obj]]&lt;=1,"0-1",Tabla1[[#This Row],[Veces obj]]&lt;=2,"1-2",Tabla1[[#This Row],[Veces obj]]&lt;=3,"2-3",TRUE,"&gt;3")</f>
        <v>0-1</v>
      </c>
      <c r="AM6145" s="60" t="str">
        <f>+_xlfn.IFS(MONTH(Tabla1[[#This Row],[MES]])&lt;=3,"Q1",MONTH(Tabla1[[#This Row],[MES]])&lt;=6,"Q2",MONTH(Tabla1[[#This Row],[MES]])&lt;=9,"Q3",TRUE,"Q4")</f>
        <v>Q2</v>
      </c>
      <c r="AN6145" s="15" t="str">
        <f>+IFERROR(VLOOKUP(Tabla1[[#This Row],[CUENTA]],CTAS[],2,0),"OTROS")</f>
        <v>OTROS</v>
      </c>
      <c r="AP6145" s="15" t="str">
        <f>+IFERROR(VLOOKUP(Tabla1[[#This Row],[EMPLEADO]],IS[],3,0),"OTROS")</f>
        <v>OTROS</v>
      </c>
      <c r="AQ6145" s="15" t="str">
        <f>+IFERROR(VLOOKUP(Tabla1[[#This Row],[EMPLEADO]],IS[[NÓMINA]:[INGENIERO]],2,0),"OTROS")</f>
        <v>OTROS</v>
      </c>
    </row>
    <row r="6146" spans="1:43" x14ac:dyDescent="0.25">
      <c r="A6146" s="28" t="s">
        <v>14528</v>
      </c>
      <c r="B6146" s="29">
        <v>1</v>
      </c>
      <c r="C6146" s="29" t="s">
        <v>16824</v>
      </c>
      <c r="D6146" s="30" t="s">
        <v>38</v>
      </c>
      <c r="E6146" s="31" t="s">
        <v>373</v>
      </c>
      <c r="F6146" s="31" t="s">
        <v>16825</v>
      </c>
      <c r="G6146" s="88" t="s">
        <v>5986</v>
      </c>
      <c r="H6146" s="29" t="s">
        <v>8581</v>
      </c>
      <c r="I6146" s="32" t="s">
        <v>43</v>
      </c>
      <c r="J6146" s="29" t="s">
        <v>8</v>
      </c>
      <c r="K6146" s="33" t="s">
        <v>102</v>
      </c>
      <c r="L6146" s="33" t="s">
        <v>3751</v>
      </c>
      <c r="M6146" s="29" t="s">
        <v>473</v>
      </c>
      <c r="N6146" s="29">
        <v>0</v>
      </c>
      <c r="O6146" s="29" t="s">
        <v>47</v>
      </c>
      <c r="P6146" s="33">
        <v>94</v>
      </c>
      <c r="Q6146" s="33" t="s">
        <v>48</v>
      </c>
      <c r="R6146" s="80" t="s">
        <v>153</v>
      </c>
      <c r="S6146" s="81" t="s">
        <v>50</v>
      </c>
      <c r="T6146" s="81" t="s">
        <v>51</v>
      </c>
      <c r="U6146" s="82" t="s">
        <v>52</v>
      </c>
      <c r="V6146" s="83">
        <v>1.05</v>
      </c>
      <c r="W6146" s="89">
        <v>750.75000000000011</v>
      </c>
      <c r="X6146" s="85">
        <v>1</v>
      </c>
      <c r="Y6146" s="86">
        <v>0</v>
      </c>
      <c r="Z6146" s="82">
        <v>5</v>
      </c>
      <c r="AA6146" s="87">
        <v>0</v>
      </c>
      <c r="AB6146" s="83">
        <v>0</v>
      </c>
      <c r="AC6146" s="89">
        <v>0</v>
      </c>
      <c r="AD6146" s="90">
        <v>43642</v>
      </c>
      <c r="AE6146" s="90">
        <v>43642</v>
      </c>
      <c r="AF6146" s="82">
        <v>0</v>
      </c>
      <c r="AG6146" s="84" t="s">
        <v>53</v>
      </c>
      <c r="AH6146" s="83">
        <v>0</v>
      </c>
      <c r="AI6146" s="89">
        <v>0</v>
      </c>
      <c r="AJ6146" s="89">
        <v>0</v>
      </c>
      <c r="AK6146" s="60" t="str">
        <f>+IF(Tabla1[[#This Row],[REQUEST_TY]]="SR MANTENIMIENTO CORRECTIVO", "EMERGENCIA", "OTROS")</f>
        <v>EMERGENCIA</v>
      </c>
      <c r="AL6146" s="6" t="str">
        <f>+_xlfn.IFS(Tabla1[[#This Row],[Veces obj]]&lt;=1,"0-1",Tabla1[[#This Row],[Veces obj]]&lt;=2,"1-2",Tabla1[[#This Row],[Veces obj]]&lt;=3,"2-3",TRUE,"&gt;3")</f>
        <v>0-1</v>
      </c>
      <c r="AM6146" s="60" t="str">
        <f>+_xlfn.IFS(MONTH(Tabla1[[#This Row],[MES]])&lt;=3,"Q1",MONTH(Tabla1[[#This Row],[MES]])&lt;=6,"Q2",MONTH(Tabla1[[#This Row],[MES]])&lt;=9,"Q3",TRUE,"Q4")</f>
        <v>Q2</v>
      </c>
      <c r="AN6146" s="15" t="str">
        <f>+IFERROR(VLOOKUP(Tabla1[[#This Row],[CUENTA]],CTAS[],2,0),"OTROS")</f>
        <v>OTROS</v>
      </c>
      <c r="AP6146" s="15" t="str">
        <f>+IFERROR(VLOOKUP(Tabla1[[#This Row],[EMPLEADO]],IS[],3,0),"OTROS")</f>
        <v>OTROS</v>
      </c>
      <c r="AQ6146" s="15" t="str">
        <f>+IFERROR(VLOOKUP(Tabla1[[#This Row],[EMPLEADO]],IS[[NÓMINA]:[INGENIERO]],2,0),"OTROS")</f>
        <v>OTROS</v>
      </c>
    </row>
    <row r="6147" spans="1:43" x14ac:dyDescent="0.25">
      <c r="A6147" s="28" t="s">
        <v>14528</v>
      </c>
      <c r="B6147" s="29">
        <v>1</v>
      </c>
      <c r="C6147" s="29" t="s">
        <v>16826</v>
      </c>
      <c r="D6147" s="30" t="s">
        <v>38</v>
      </c>
      <c r="E6147" s="31" t="s">
        <v>7508</v>
      </c>
      <c r="F6147" s="31" t="s">
        <v>16827</v>
      </c>
      <c r="G6147" s="88" t="s">
        <v>16828</v>
      </c>
      <c r="H6147" s="29" t="s">
        <v>409</v>
      </c>
      <c r="I6147" s="32" t="s">
        <v>43</v>
      </c>
      <c r="J6147" s="29" t="s">
        <v>8</v>
      </c>
      <c r="K6147" s="33" t="s">
        <v>1521</v>
      </c>
      <c r="L6147" s="33" t="s">
        <v>2654</v>
      </c>
      <c r="M6147" s="29" t="s">
        <v>411</v>
      </c>
      <c r="N6147" s="29">
        <v>0</v>
      </c>
      <c r="O6147" s="29" t="s">
        <v>47</v>
      </c>
      <c r="P6147" s="33">
        <v>236</v>
      </c>
      <c r="Q6147" s="33" t="s">
        <v>48</v>
      </c>
      <c r="R6147" s="80" t="s">
        <v>49</v>
      </c>
      <c r="S6147" s="81" t="s">
        <v>50</v>
      </c>
      <c r="T6147" s="81" t="s">
        <v>51</v>
      </c>
      <c r="U6147" s="82" t="s">
        <v>52</v>
      </c>
      <c r="V6147" s="83">
        <v>1.05</v>
      </c>
      <c r="W6147" s="89">
        <v>750.75000000000011</v>
      </c>
      <c r="X6147" s="85">
        <v>1</v>
      </c>
      <c r="Y6147" s="86">
        <v>9</v>
      </c>
      <c r="Z6147" s="82">
        <v>5</v>
      </c>
      <c r="AA6147" s="87">
        <v>1.8</v>
      </c>
      <c r="AB6147" s="83">
        <v>0.2</v>
      </c>
      <c r="AC6147" s="89">
        <v>-143.00000000000003</v>
      </c>
      <c r="AD6147" s="90">
        <v>43642</v>
      </c>
      <c r="AE6147" s="90">
        <v>43642</v>
      </c>
      <c r="AF6147" s="82">
        <v>0</v>
      </c>
      <c r="AG6147" s="84" t="s">
        <v>53</v>
      </c>
      <c r="AH6147" s="83">
        <v>0</v>
      </c>
      <c r="AI6147" s="89">
        <v>0</v>
      </c>
      <c r="AJ6147" s="89">
        <v>0</v>
      </c>
      <c r="AK6147" s="60" t="str">
        <f>+IF(Tabla1[[#This Row],[REQUEST_TY]]="SR MANTENIMIENTO CORRECTIVO", "EMERGENCIA", "OTROS")</f>
        <v>EMERGENCIA</v>
      </c>
      <c r="AL6147" s="6" t="str">
        <f>+_xlfn.IFS(Tabla1[[#This Row],[Veces obj]]&lt;=1,"0-1",Tabla1[[#This Row],[Veces obj]]&lt;=2,"1-2",Tabla1[[#This Row],[Veces obj]]&lt;=3,"2-3",TRUE,"&gt;3")</f>
        <v>1-2</v>
      </c>
      <c r="AM6147" s="60" t="str">
        <f>+_xlfn.IFS(MONTH(Tabla1[[#This Row],[MES]])&lt;=3,"Q1",MONTH(Tabla1[[#This Row],[MES]])&lt;=6,"Q2",MONTH(Tabla1[[#This Row],[MES]])&lt;=9,"Q3",TRUE,"Q4")</f>
        <v>Q2</v>
      </c>
      <c r="AN6147" s="15" t="str">
        <f>+IFERROR(VLOOKUP(Tabla1[[#This Row],[CUENTA]],CTAS[],2,0),"OTROS")</f>
        <v>OTROS</v>
      </c>
      <c r="AP6147" s="15" t="str">
        <f>+IFERROR(VLOOKUP(Tabla1[[#This Row],[EMPLEADO]],IS[],3,0),"OTROS")</f>
        <v>OTROS</v>
      </c>
      <c r="AQ6147" s="15" t="str">
        <f>+IFERROR(VLOOKUP(Tabla1[[#This Row],[EMPLEADO]],IS[[NÓMINA]:[INGENIERO]],2,0),"OTROS")</f>
        <v>OTROS</v>
      </c>
    </row>
    <row r="6148" spans="1:43" x14ac:dyDescent="0.25">
      <c r="A6148" s="28" t="s">
        <v>14528</v>
      </c>
      <c r="B6148" s="29">
        <v>1</v>
      </c>
      <c r="C6148" s="29" t="s">
        <v>16829</v>
      </c>
      <c r="D6148" s="30" t="s">
        <v>38</v>
      </c>
      <c r="E6148" s="31" t="s">
        <v>98</v>
      </c>
      <c r="F6148" s="31" t="s">
        <v>16830</v>
      </c>
      <c r="G6148" s="88" t="s">
        <v>1829</v>
      </c>
      <c r="H6148" s="29" t="s">
        <v>213</v>
      </c>
      <c r="I6148" s="32" t="s">
        <v>43</v>
      </c>
      <c r="J6148" s="29" t="s">
        <v>8</v>
      </c>
      <c r="K6148" s="33" t="s">
        <v>102</v>
      </c>
      <c r="L6148" s="33" t="s">
        <v>1830</v>
      </c>
      <c r="M6148" s="29" t="s">
        <v>215</v>
      </c>
      <c r="N6148" s="29">
        <v>0</v>
      </c>
      <c r="O6148" s="29" t="s">
        <v>47</v>
      </c>
      <c r="P6148" s="33">
        <v>12</v>
      </c>
      <c r="Q6148" s="33" t="s">
        <v>194</v>
      </c>
      <c r="R6148" s="80" t="s">
        <v>63</v>
      </c>
      <c r="S6148" s="81" t="s">
        <v>64</v>
      </c>
      <c r="T6148" s="81" t="s">
        <v>51</v>
      </c>
      <c r="U6148" s="82" t="s">
        <v>195</v>
      </c>
      <c r="V6148" s="83">
        <v>0.6</v>
      </c>
      <c r="W6148" s="89">
        <v>819</v>
      </c>
      <c r="X6148" s="85">
        <v>1</v>
      </c>
      <c r="Y6148" s="86">
        <v>2.5</v>
      </c>
      <c r="Z6148" s="82">
        <v>5</v>
      </c>
      <c r="AA6148" s="87">
        <v>0.5</v>
      </c>
      <c r="AB6148" s="83">
        <v>0</v>
      </c>
      <c r="AC6148" s="89">
        <v>0</v>
      </c>
      <c r="AD6148" s="90">
        <v>43641</v>
      </c>
      <c r="AE6148" s="90">
        <v>43642</v>
      </c>
      <c r="AF6148" s="82">
        <v>1</v>
      </c>
      <c r="AG6148" s="84" t="s">
        <v>53</v>
      </c>
      <c r="AH6148" s="83">
        <v>0</v>
      </c>
      <c r="AI6148" s="89">
        <v>0</v>
      </c>
      <c r="AJ6148" s="89">
        <v>0</v>
      </c>
      <c r="AK6148" s="60" t="str">
        <f>+IF(Tabla1[[#This Row],[REQUEST_TY]]="SR MANTENIMIENTO CORRECTIVO", "EMERGENCIA", "OTROS")</f>
        <v>EMERGENCIA</v>
      </c>
      <c r="AL6148" s="6" t="str">
        <f>+_xlfn.IFS(Tabla1[[#This Row],[Veces obj]]&lt;=1,"0-1",Tabla1[[#This Row],[Veces obj]]&lt;=2,"1-2",Tabla1[[#This Row],[Veces obj]]&lt;=3,"2-3",TRUE,"&gt;3")</f>
        <v>0-1</v>
      </c>
      <c r="AM6148" s="60" t="str">
        <f>+_xlfn.IFS(MONTH(Tabla1[[#This Row],[MES]])&lt;=3,"Q1",MONTH(Tabla1[[#This Row],[MES]])&lt;=6,"Q2",MONTH(Tabla1[[#This Row],[MES]])&lt;=9,"Q3",TRUE,"Q4")</f>
        <v>Q2</v>
      </c>
      <c r="AN6148" s="15" t="str">
        <f>+IFERROR(VLOOKUP(Tabla1[[#This Row],[CUENTA]],CTAS[],2,0),"OTROS")</f>
        <v>OTROS</v>
      </c>
      <c r="AP6148" s="15" t="str">
        <f>+IFERROR(VLOOKUP(Tabla1[[#This Row],[EMPLEADO]],IS[],3,0),"OTROS")</f>
        <v>OTROS</v>
      </c>
      <c r="AQ6148" s="15" t="str">
        <f>+IFERROR(VLOOKUP(Tabla1[[#This Row],[EMPLEADO]],IS[[NÓMINA]:[INGENIERO]],2,0),"OTROS")</f>
        <v>OTROS</v>
      </c>
    </row>
    <row r="6149" spans="1:43" x14ac:dyDescent="0.25">
      <c r="A6149" s="28" t="s">
        <v>14528</v>
      </c>
      <c r="B6149" s="29">
        <v>1</v>
      </c>
      <c r="C6149" s="29" t="s">
        <v>16831</v>
      </c>
      <c r="D6149" s="30" t="s">
        <v>38</v>
      </c>
      <c r="E6149" s="31" t="s">
        <v>133</v>
      </c>
      <c r="F6149" s="31" t="s">
        <v>16832</v>
      </c>
      <c r="G6149" s="88" t="s">
        <v>1047</v>
      </c>
      <c r="H6149" s="29" t="s">
        <v>915</v>
      </c>
      <c r="I6149" s="32" t="s">
        <v>43</v>
      </c>
      <c r="J6149" s="29" t="s">
        <v>8</v>
      </c>
      <c r="K6149" s="33" t="s">
        <v>59</v>
      </c>
      <c r="L6149" s="33" t="s">
        <v>780</v>
      </c>
      <c r="M6149" s="29" t="s">
        <v>310</v>
      </c>
      <c r="N6149" s="29">
        <v>0</v>
      </c>
      <c r="O6149" s="29" t="s">
        <v>47</v>
      </c>
      <c r="P6149" s="33">
        <v>1</v>
      </c>
      <c r="Q6149" s="33" t="s">
        <v>388</v>
      </c>
      <c r="R6149" s="80" t="s">
        <v>138</v>
      </c>
      <c r="S6149" s="81" t="s">
        <v>139</v>
      </c>
      <c r="T6149" s="81" t="s">
        <v>51</v>
      </c>
      <c r="U6149" s="82" t="s">
        <v>872</v>
      </c>
      <c r="V6149" s="83">
        <v>0</v>
      </c>
      <c r="W6149" s="89">
        <v>0</v>
      </c>
      <c r="X6149" s="85">
        <v>1</v>
      </c>
      <c r="Y6149" s="86">
        <v>1.57</v>
      </c>
      <c r="Z6149" s="82">
        <v>4</v>
      </c>
      <c r="AA6149" s="87">
        <v>0.39250000000000002</v>
      </c>
      <c r="AB6149" s="83">
        <v>0</v>
      </c>
      <c r="AC6149" s="89">
        <v>0</v>
      </c>
      <c r="AD6149" s="90">
        <v>43641</v>
      </c>
      <c r="AE6149" s="90">
        <v>43642</v>
      </c>
      <c r="AF6149" s="82">
        <v>1</v>
      </c>
      <c r="AG6149" s="84" t="s">
        <v>53</v>
      </c>
      <c r="AH6149" s="83">
        <v>0</v>
      </c>
      <c r="AI6149" s="89">
        <v>0</v>
      </c>
      <c r="AJ6149" s="89">
        <v>0</v>
      </c>
      <c r="AK6149" s="60" t="str">
        <f>+IF(Tabla1[[#This Row],[REQUEST_TY]]="SR MANTENIMIENTO CORRECTIVO", "EMERGENCIA", "OTROS")</f>
        <v>EMERGENCIA</v>
      </c>
      <c r="AL6149" s="6" t="str">
        <f>+_xlfn.IFS(Tabla1[[#This Row],[Veces obj]]&lt;=1,"0-1",Tabla1[[#This Row],[Veces obj]]&lt;=2,"1-2",Tabla1[[#This Row],[Veces obj]]&lt;=3,"2-3",TRUE,"&gt;3")</f>
        <v>0-1</v>
      </c>
      <c r="AM6149" s="60" t="str">
        <f>+_xlfn.IFS(MONTH(Tabla1[[#This Row],[MES]])&lt;=3,"Q1",MONTH(Tabla1[[#This Row],[MES]])&lt;=6,"Q2",MONTH(Tabla1[[#This Row],[MES]])&lt;=9,"Q3",TRUE,"Q4")</f>
        <v>Q2</v>
      </c>
      <c r="AN6149" s="15" t="str">
        <f>+IFERROR(VLOOKUP(Tabla1[[#This Row],[CUENTA]],CTAS[],2,0),"OTROS")</f>
        <v>OTROS</v>
      </c>
      <c r="AP6149" s="15" t="str">
        <f>+IFERROR(VLOOKUP(Tabla1[[#This Row],[EMPLEADO]],IS[],3,0),"OTROS")</f>
        <v>OTROS</v>
      </c>
      <c r="AQ6149" s="15" t="str">
        <f>+IFERROR(VLOOKUP(Tabla1[[#This Row],[EMPLEADO]],IS[[NÓMINA]:[INGENIERO]],2,0),"OTROS")</f>
        <v>OTROS</v>
      </c>
    </row>
    <row r="6150" spans="1:43" x14ac:dyDescent="0.25">
      <c r="A6150" s="28" t="s">
        <v>14528</v>
      </c>
      <c r="B6150" s="29">
        <v>1</v>
      </c>
      <c r="C6150" s="29" t="s">
        <v>16833</v>
      </c>
      <c r="D6150" s="30" t="s">
        <v>3370</v>
      </c>
      <c r="E6150" s="31" t="s">
        <v>3400</v>
      </c>
      <c r="F6150" s="31" t="s">
        <v>16834</v>
      </c>
      <c r="G6150" s="88" t="s">
        <v>16835</v>
      </c>
      <c r="H6150" s="29" t="s">
        <v>484</v>
      </c>
      <c r="I6150" s="32" t="s">
        <v>43</v>
      </c>
      <c r="J6150" s="29" t="s">
        <v>8</v>
      </c>
      <c r="K6150" s="33" t="s">
        <v>5681</v>
      </c>
      <c r="L6150" s="33" t="s">
        <v>5682</v>
      </c>
      <c r="M6150" s="29" t="s">
        <v>248</v>
      </c>
      <c r="N6150" s="29">
        <v>1</v>
      </c>
      <c r="O6150" s="29" t="s">
        <v>47</v>
      </c>
      <c r="P6150" s="33" t="s">
        <v>822</v>
      </c>
      <c r="Q6150" s="33" t="s">
        <v>48</v>
      </c>
      <c r="R6150" s="80" t="s">
        <v>74</v>
      </c>
      <c r="S6150" s="81" t="s">
        <v>50</v>
      </c>
      <c r="T6150" s="81" t="s">
        <v>51</v>
      </c>
      <c r="U6150" s="82" t="s">
        <v>52</v>
      </c>
      <c r="V6150" s="83">
        <v>1</v>
      </c>
      <c r="W6150" s="89">
        <v>0</v>
      </c>
      <c r="X6150" s="85">
        <v>0</v>
      </c>
      <c r="Y6150" s="86">
        <v>5</v>
      </c>
      <c r="Z6150" s="82">
        <v>5</v>
      </c>
      <c r="AA6150" s="87">
        <v>1</v>
      </c>
      <c r="AB6150" s="83">
        <v>0</v>
      </c>
      <c r="AC6150" s="89">
        <v>0</v>
      </c>
      <c r="AD6150" s="90">
        <v>43642</v>
      </c>
      <c r="AE6150" s="90">
        <v>43642</v>
      </c>
      <c r="AF6150" s="82">
        <v>0</v>
      </c>
      <c r="AG6150" s="84" t="s">
        <v>53</v>
      </c>
      <c r="AH6150" s="83">
        <v>0</v>
      </c>
      <c r="AI6150" s="89">
        <v>0</v>
      </c>
      <c r="AJ6150" s="89">
        <v>0</v>
      </c>
      <c r="AK6150" s="60" t="str">
        <f>+IF(Tabla1[[#This Row],[REQUEST_TY]]="SR MANTENIMIENTO CORRECTIVO", "EMERGENCIA", "OTROS")</f>
        <v>OTROS</v>
      </c>
      <c r="AL6150" s="6" t="str">
        <f>+_xlfn.IFS(Tabla1[[#This Row],[Veces obj]]&lt;=1,"0-1",Tabla1[[#This Row],[Veces obj]]&lt;=2,"1-2",Tabla1[[#This Row],[Veces obj]]&lt;=3,"2-3",TRUE,"&gt;3")</f>
        <v>0-1</v>
      </c>
      <c r="AM6150" s="60" t="str">
        <f>+_xlfn.IFS(MONTH(Tabla1[[#This Row],[MES]])&lt;=3,"Q1",MONTH(Tabla1[[#This Row],[MES]])&lt;=6,"Q2",MONTH(Tabla1[[#This Row],[MES]])&lt;=9,"Q3",TRUE,"Q4")</f>
        <v>Q2</v>
      </c>
      <c r="AN6150" s="15" t="str">
        <f>+IFERROR(VLOOKUP(Tabla1[[#This Row],[CUENTA]],CTAS[],2,0),"OTROS")</f>
        <v>OTROS</v>
      </c>
      <c r="AP6150" s="15" t="str">
        <f>+IFERROR(VLOOKUP(Tabla1[[#This Row],[EMPLEADO]],IS[],3,0),"OTROS")</f>
        <v>OTROS</v>
      </c>
      <c r="AQ6150" s="15" t="str">
        <f>+IFERROR(VLOOKUP(Tabla1[[#This Row],[EMPLEADO]],IS[[NÓMINA]:[INGENIERO]],2,0),"OTROS")</f>
        <v>OTROS</v>
      </c>
    </row>
    <row r="6151" spans="1:43" x14ac:dyDescent="0.25">
      <c r="A6151" s="28" t="s">
        <v>14528</v>
      </c>
      <c r="B6151" s="29">
        <v>1</v>
      </c>
      <c r="C6151" s="29" t="s">
        <v>16836</v>
      </c>
      <c r="D6151" s="30" t="s">
        <v>38</v>
      </c>
      <c r="E6151" s="31" t="s">
        <v>2380</v>
      </c>
      <c r="F6151" s="31" t="s">
        <v>16837</v>
      </c>
      <c r="G6151" s="88" t="s">
        <v>2382</v>
      </c>
      <c r="H6151" s="29" t="s">
        <v>592</v>
      </c>
      <c r="I6151" s="32" t="s">
        <v>43</v>
      </c>
      <c r="J6151" s="29" t="s">
        <v>8</v>
      </c>
      <c r="K6151" s="33" t="s">
        <v>438</v>
      </c>
      <c r="L6151" s="33" t="s">
        <v>2383</v>
      </c>
      <c r="M6151" s="29" t="s">
        <v>165</v>
      </c>
      <c r="N6151" s="29">
        <v>0</v>
      </c>
      <c r="O6151" s="29" t="s">
        <v>47</v>
      </c>
      <c r="P6151" s="33">
        <v>16</v>
      </c>
      <c r="Q6151" s="33" t="s">
        <v>62</v>
      </c>
      <c r="R6151" s="80" t="s">
        <v>223</v>
      </c>
      <c r="S6151" s="81" t="s">
        <v>139</v>
      </c>
      <c r="T6151" s="81" t="s">
        <v>51</v>
      </c>
      <c r="U6151" s="82" t="s">
        <v>262</v>
      </c>
      <c r="V6151" s="83">
        <v>1.05</v>
      </c>
      <c r="W6151" s="89">
        <v>1651.6500000000003</v>
      </c>
      <c r="X6151" s="85">
        <v>1</v>
      </c>
      <c r="Y6151" s="86">
        <v>0.68</v>
      </c>
      <c r="Z6151" s="82">
        <v>4</v>
      </c>
      <c r="AA6151" s="87">
        <v>0.17</v>
      </c>
      <c r="AB6151" s="83">
        <v>0</v>
      </c>
      <c r="AC6151" s="89">
        <v>0</v>
      </c>
      <c r="AD6151" s="90">
        <v>43642</v>
      </c>
      <c r="AE6151" s="90">
        <v>43642</v>
      </c>
      <c r="AF6151" s="82">
        <v>0</v>
      </c>
      <c r="AG6151" s="84" t="s">
        <v>53</v>
      </c>
      <c r="AH6151" s="83">
        <v>0</v>
      </c>
      <c r="AI6151" s="89">
        <v>0</v>
      </c>
      <c r="AJ6151" s="89">
        <v>0</v>
      </c>
      <c r="AK6151" s="60" t="str">
        <f>+IF(Tabla1[[#This Row],[REQUEST_TY]]="SR MANTENIMIENTO CORRECTIVO", "EMERGENCIA", "OTROS")</f>
        <v>EMERGENCIA</v>
      </c>
      <c r="AL6151" s="6" t="str">
        <f>+_xlfn.IFS(Tabla1[[#This Row],[Veces obj]]&lt;=1,"0-1",Tabla1[[#This Row],[Veces obj]]&lt;=2,"1-2",Tabla1[[#This Row],[Veces obj]]&lt;=3,"2-3",TRUE,"&gt;3")</f>
        <v>0-1</v>
      </c>
      <c r="AM6151" s="60" t="str">
        <f>+_xlfn.IFS(MONTH(Tabla1[[#This Row],[MES]])&lt;=3,"Q1",MONTH(Tabla1[[#This Row],[MES]])&lt;=6,"Q2",MONTH(Tabla1[[#This Row],[MES]])&lt;=9,"Q3",TRUE,"Q4")</f>
        <v>Q2</v>
      </c>
      <c r="AN6151" s="15" t="str">
        <f>+IFERROR(VLOOKUP(Tabla1[[#This Row],[CUENTA]],CTAS[],2,0),"OTROS")</f>
        <v>OTROS</v>
      </c>
      <c r="AP6151" s="15" t="str">
        <f>+IFERROR(VLOOKUP(Tabla1[[#This Row],[EMPLEADO]],IS[],3,0),"OTROS")</f>
        <v>CHIHUAHUA</v>
      </c>
      <c r="AQ6151" s="15" t="str">
        <f>+IFERROR(VLOOKUP(Tabla1[[#This Row],[EMPLEADO]],IS[[NÓMINA]:[INGENIERO]],2,0),"OTROS")</f>
        <v>VICTOR MENDEZ</v>
      </c>
    </row>
    <row r="6152" spans="1:43" x14ac:dyDescent="0.25">
      <c r="A6152" s="28" t="s">
        <v>14528</v>
      </c>
      <c r="B6152" s="29">
        <v>1</v>
      </c>
      <c r="C6152" s="29" t="s">
        <v>16838</v>
      </c>
      <c r="D6152" s="30" t="s">
        <v>3346</v>
      </c>
      <c r="E6152" s="31" t="s">
        <v>258</v>
      </c>
      <c r="F6152" s="31" t="s">
        <v>16839</v>
      </c>
      <c r="G6152" s="88" t="s">
        <v>5523</v>
      </c>
      <c r="H6152" s="29" t="s">
        <v>42</v>
      </c>
      <c r="I6152" s="32" t="s">
        <v>43</v>
      </c>
      <c r="J6152" s="29" t="s">
        <v>8</v>
      </c>
      <c r="K6152" s="33" t="s">
        <v>798</v>
      </c>
      <c r="L6152" s="33" t="s">
        <v>3530</v>
      </c>
      <c r="M6152" s="29" t="s">
        <v>131</v>
      </c>
      <c r="N6152" s="29">
        <v>1</v>
      </c>
      <c r="O6152" s="29" t="s">
        <v>47</v>
      </c>
      <c r="P6152" s="33" t="s">
        <v>822</v>
      </c>
      <c r="Q6152" s="33" t="s">
        <v>48</v>
      </c>
      <c r="R6152" s="80" t="s">
        <v>138</v>
      </c>
      <c r="S6152" s="81" t="s">
        <v>139</v>
      </c>
      <c r="T6152" s="81" t="s">
        <v>51</v>
      </c>
      <c r="U6152" s="82" t="s">
        <v>353</v>
      </c>
      <c r="V6152" s="83">
        <v>1</v>
      </c>
      <c r="W6152" s="89">
        <v>0</v>
      </c>
      <c r="X6152" s="85">
        <v>0</v>
      </c>
      <c r="Y6152" s="86">
        <v>4</v>
      </c>
      <c r="Z6152" s="82">
        <v>4</v>
      </c>
      <c r="AA6152" s="87">
        <v>1</v>
      </c>
      <c r="AB6152" s="83">
        <v>0</v>
      </c>
      <c r="AC6152" s="89">
        <v>0</v>
      </c>
      <c r="AD6152" s="90">
        <v>43642</v>
      </c>
      <c r="AE6152" s="90">
        <v>43642</v>
      </c>
      <c r="AF6152" s="82">
        <v>0</v>
      </c>
      <c r="AG6152" s="84" t="s">
        <v>53</v>
      </c>
      <c r="AH6152" s="83">
        <v>0</v>
      </c>
      <c r="AI6152" s="89">
        <v>0</v>
      </c>
      <c r="AJ6152" s="89">
        <v>0</v>
      </c>
      <c r="AK6152" s="60" t="str">
        <f>+IF(Tabla1[[#This Row],[REQUEST_TY]]="SR MANTENIMIENTO CORRECTIVO", "EMERGENCIA", "OTROS")</f>
        <v>OTROS</v>
      </c>
      <c r="AL6152" s="6" t="str">
        <f>+_xlfn.IFS(Tabla1[[#This Row],[Veces obj]]&lt;=1,"0-1",Tabla1[[#This Row],[Veces obj]]&lt;=2,"1-2",Tabla1[[#This Row],[Veces obj]]&lt;=3,"2-3",TRUE,"&gt;3")</f>
        <v>0-1</v>
      </c>
      <c r="AM6152" s="60" t="str">
        <f>+_xlfn.IFS(MONTH(Tabla1[[#This Row],[MES]])&lt;=3,"Q1",MONTH(Tabla1[[#This Row],[MES]])&lt;=6,"Q2",MONTH(Tabla1[[#This Row],[MES]])&lt;=9,"Q3",TRUE,"Q4")</f>
        <v>Q2</v>
      </c>
      <c r="AN6152" s="15" t="str">
        <f>+IFERROR(VLOOKUP(Tabla1[[#This Row],[CUENTA]],CTAS[],2,0),"OTROS")</f>
        <v>OTROS</v>
      </c>
      <c r="AP6152" s="15" t="str">
        <f>+IFERROR(VLOOKUP(Tabla1[[#This Row],[EMPLEADO]],IS[],3,0),"OTROS")</f>
        <v>OTROS</v>
      </c>
      <c r="AQ6152" s="15" t="str">
        <f>+IFERROR(VLOOKUP(Tabla1[[#This Row],[EMPLEADO]],IS[[NÓMINA]:[INGENIERO]],2,0),"OTROS")</f>
        <v>OTROS</v>
      </c>
    </row>
    <row r="6153" spans="1:43" x14ac:dyDescent="0.25">
      <c r="A6153" s="28" t="s">
        <v>14528</v>
      </c>
      <c r="B6153" s="29">
        <v>1</v>
      </c>
      <c r="C6153" s="29" t="s">
        <v>16840</v>
      </c>
      <c r="D6153" s="30" t="s">
        <v>38</v>
      </c>
      <c r="E6153" s="31" t="s">
        <v>884</v>
      </c>
      <c r="F6153" s="31" t="s">
        <v>16841</v>
      </c>
      <c r="G6153" s="88" t="s">
        <v>5842</v>
      </c>
      <c r="H6153" s="29" t="s">
        <v>204</v>
      </c>
      <c r="I6153" s="32" t="s">
        <v>43</v>
      </c>
      <c r="J6153" s="29" t="s">
        <v>8</v>
      </c>
      <c r="K6153" s="33" t="s">
        <v>179</v>
      </c>
      <c r="L6153" s="33" t="s">
        <v>5843</v>
      </c>
      <c r="M6153" s="29" t="s">
        <v>761</v>
      </c>
      <c r="N6153" s="29">
        <v>0</v>
      </c>
      <c r="O6153" s="29" t="s">
        <v>47</v>
      </c>
      <c r="P6153" s="33">
        <v>22</v>
      </c>
      <c r="Q6153" s="33" t="s">
        <v>62</v>
      </c>
      <c r="R6153" s="80" t="s">
        <v>95</v>
      </c>
      <c r="S6153" s="81" t="s">
        <v>64</v>
      </c>
      <c r="T6153" s="81" t="s">
        <v>51</v>
      </c>
      <c r="U6153" s="82" t="s">
        <v>65</v>
      </c>
      <c r="V6153" s="83">
        <v>0.8</v>
      </c>
      <c r="W6153" s="89">
        <v>1092</v>
      </c>
      <c r="X6153" s="85">
        <v>1</v>
      </c>
      <c r="Y6153" s="86">
        <v>1.04</v>
      </c>
      <c r="Z6153" s="82">
        <v>5</v>
      </c>
      <c r="AA6153" s="87">
        <v>0.20800000000000002</v>
      </c>
      <c r="AB6153" s="83">
        <v>0</v>
      </c>
      <c r="AC6153" s="89">
        <v>0</v>
      </c>
      <c r="AD6153" s="90">
        <v>43642</v>
      </c>
      <c r="AE6153" s="90">
        <v>43642</v>
      </c>
      <c r="AF6153" s="82">
        <v>0</v>
      </c>
      <c r="AG6153" s="84" t="s">
        <v>53</v>
      </c>
      <c r="AH6153" s="83">
        <v>0</v>
      </c>
      <c r="AI6153" s="89">
        <v>0</v>
      </c>
      <c r="AJ6153" s="89">
        <v>0</v>
      </c>
      <c r="AK6153" s="60" t="str">
        <f>+IF(Tabla1[[#This Row],[REQUEST_TY]]="SR MANTENIMIENTO CORRECTIVO", "EMERGENCIA", "OTROS")</f>
        <v>EMERGENCIA</v>
      </c>
      <c r="AL6153" s="6" t="str">
        <f>+_xlfn.IFS(Tabla1[[#This Row],[Veces obj]]&lt;=1,"0-1",Tabla1[[#This Row],[Veces obj]]&lt;=2,"1-2",Tabla1[[#This Row],[Veces obj]]&lt;=3,"2-3",TRUE,"&gt;3")</f>
        <v>0-1</v>
      </c>
      <c r="AM6153" s="60" t="str">
        <f>+_xlfn.IFS(MONTH(Tabla1[[#This Row],[MES]])&lt;=3,"Q1",MONTH(Tabla1[[#This Row],[MES]])&lt;=6,"Q2",MONTH(Tabla1[[#This Row],[MES]])&lt;=9,"Q3",TRUE,"Q4")</f>
        <v>Q2</v>
      </c>
      <c r="AN6153" s="15" t="str">
        <f>+IFERROR(VLOOKUP(Tabla1[[#This Row],[CUENTA]],CTAS[],2,0),"OTROS")</f>
        <v>OTROS</v>
      </c>
      <c r="AP6153" s="15" t="str">
        <f>+IFERROR(VLOOKUP(Tabla1[[#This Row],[EMPLEADO]],IS[],3,0),"OTROS")</f>
        <v>OTROS</v>
      </c>
      <c r="AQ6153" s="15" t="str">
        <f>+IFERROR(VLOOKUP(Tabla1[[#This Row],[EMPLEADO]],IS[[NÓMINA]:[INGENIERO]],2,0),"OTROS")</f>
        <v>OTROS</v>
      </c>
    </row>
    <row r="6154" spans="1:43" x14ac:dyDescent="0.25">
      <c r="A6154" s="28" t="s">
        <v>14528</v>
      </c>
      <c r="B6154" s="29">
        <v>1</v>
      </c>
      <c r="C6154" s="29" t="s">
        <v>16842</v>
      </c>
      <c r="D6154" s="30" t="s">
        <v>38</v>
      </c>
      <c r="E6154" s="31" t="s">
        <v>39</v>
      </c>
      <c r="F6154" s="31" t="s">
        <v>16843</v>
      </c>
      <c r="G6154" s="88" t="s">
        <v>16365</v>
      </c>
      <c r="H6154" s="29" t="s">
        <v>1130</v>
      </c>
      <c r="I6154" s="32" t="s">
        <v>43</v>
      </c>
      <c r="J6154" s="29" t="s">
        <v>8</v>
      </c>
      <c r="K6154" s="33" t="s">
        <v>117</v>
      </c>
      <c r="L6154" s="33" t="s">
        <v>16366</v>
      </c>
      <c r="M6154" s="29" t="s">
        <v>1778</v>
      </c>
      <c r="N6154" s="29">
        <v>0</v>
      </c>
      <c r="O6154" s="29" t="s">
        <v>47</v>
      </c>
      <c r="P6154" s="33">
        <v>6</v>
      </c>
      <c r="Q6154" s="33" t="s">
        <v>207</v>
      </c>
      <c r="R6154" s="80" t="s">
        <v>49</v>
      </c>
      <c r="S6154" s="81" t="s">
        <v>50</v>
      </c>
      <c r="T6154" s="81" t="s">
        <v>51</v>
      </c>
      <c r="U6154" s="82" t="s">
        <v>486</v>
      </c>
      <c r="V6154" s="83">
        <v>0</v>
      </c>
      <c r="W6154" s="89">
        <v>0</v>
      </c>
      <c r="X6154" s="85">
        <v>1</v>
      </c>
      <c r="Y6154" s="86">
        <v>1.45</v>
      </c>
      <c r="Z6154" s="82">
        <v>5</v>
      </c>
      <c r="AA6154" s="87">
        <v>0.28999999999999998</v>
      </c>
      <c r="AB6154" s="83">
        <v>0</v>
      </c>
      <c r="AC6154" s="89">
        <v>0</v>
      </c>
      <c r="AD6154" s="90">
        <v>43642</v>
      </c>
      <c r="AE6154" s="90">
        <v>43642</v>
      </c>
      <c r="AF6154" s="82">
        <v>0</v>
      </c>
      <c r="AG6154" s="84" t="s">
        <v>53</v>
      </c>
      <c r="AH6154" s="83">
        <v>0</v>
      </c>
      <c r="AI6154" s="89">
        <v>0</v>
      </c>
      <c r="AJ6154" s="89">
        <v>0</v>
      </c>
      <c r="AK6154" s="60" t="str">
        <f>+IF(Tabla1[[#This Row],[REQUEST_TY]]="SR MANTENIMIENTO CORRECTIVO", "EMERGENCIA", "OTROS")</f>
        <v>EMERGENCIA</v>
      </c>
      <c r="AL6154" s="6" t="str">
        <f>+_xlfn.IFS(Tabla1[[#This Row],[Veces obj]]&lt;=1,"0-1",Tabla1[[#This Row],[Veces obj]]&lt;=2,"1-2",Tabla1[[#This Row],[Veces obj]]&lt;=3,"2-3",TRUE,"&gt;3")</f>
        <v>0-1</v>
      </c>
      <c r="AM6154" s="60" t="str">
        <f>+_xlfn.IFS(MONTH(Tabla1[[#This Row],[MES]])&lt;=3,"Q1",MONTH(Tabla1[[#This Row],[MES]])&lt;=6,"Q2",MONTH(Tabla1[[#This Row],[MES]])&lt;=9,"Q3",TRUE,"Q4")</f>
        <v>Q2</v>
      </c>
      <c r="AN6154" s="15" t="str">
        <f>+IFERROR(VLOOKUP(Tabla1[[#This Row],[CUENTA]],CTAS[],2,0),"OTROS")</f>
        <v>OTROS</v>
      </c>
      <c r="AP6154" s="15" t="str">
        <f>+IFERROR(VLOOKUP(Tabla1[[#This Row],[EMPLEADO]],IS[],3,0),"OTROS")</f>
        <v>OTROS</v>
      </c>
      <c r="AQ6154" s="15" t="str">
        <f>+IFERROR(VLOOKUP(Tabla1[[#This Row],[EMPLEADO]],IS[[NÓMINA]:[INGENIERO]],2,0),"OTROS")</f>
        <v>OTROS</v>
      </c>
    </row>
    <row r="6155" spans="1:43" x14ac:dyDescent="0.25">
      <c r="A6155" s="28" t="s">
        <v>14528</v>
      </c>
      <c r="B6155" s="29">
        <v>1</v>
      </c>
      <c r="C6155" s="29" t="s">
        <v>16844</v>
      </c>
      <c r="D6155" s="30" t="s">
        <v>3370</v>
      </c>
      <c r="E6155" s="31" t="s">
        <v>6292</v>
      </c>
      <c r="F6155" s="31" t="s">
        <v>16845</v>
      </c>
      <c r="G6155" s="88" t="s">
        <v>16846</v>
      </c>
      <c r="H6155" s="29" t="s">
        <v>484</v>
      </c>
      <c r="I6155" s="32" t="s">
        <v>43</v>
      </c>
      <c r="J6155" s="29" t="s">
        <v>8</v>
      </c>
      <c r="K6155" s="33" t="s">
        <v>2300</v>
      </c>
      <c r="L6155" s="33" t="s">
        <v>2301</v>
      </c>
      <c r="M6155" s="29" t="s">
        <v>73</v>
      </c>
      <c r="N6155" s="29">
        <v>1</v>
      </c>
      <c r="O6155" s="29" t="s">
        <v>47</v>
      </c>
      <c r="P6155" s="33" t="s">
        <v>822</v>
      </c>
      <c r="Q6155" s="33" t="s">
        <v>48</v>
      </c>
      <c r="R6155" s="80" t="s">
        <v>242</v>
      </c>
      <c r="S6155" s="81" t="s">
        <v>64</v>
      </c>
      <c r="T6155" s="81" t="s">
        <v>51</v>
      </c>
      <c r="U6155" s="82" t="s">
        <v>96</v>
      </c>
      <c r="V6155" s="83">
        <v>1</v>
      </c>
      <c r="W6155" s="89">
        <v>0</v>
      </c>
      <c r="X6155" s="85">
        <v>0</v>
      </c>
      <c r="Y6155" s="86">
        <v>5</v>
      </c>
      <c r="Z6155" s="82">
        <v>5</v>
      </c>
      <c r="AA6155" s="87">
        <v>1</v>
      </c>
      <c r="AB6155" s="83">
        <v>0</v>
      </c>
      <c r="AC6155" s="89">
        <v>0</v>
      </c>
      <c r="AD6155" s="90">
        <v>43642</v>
      </c>
      <c r="AE6155" s="90">
        <v>43642</v>
      </c>
      <c r="AF6155" s="82">
        <v>0</v>
      </c>
      <c r="AG6155" s="84" t="s">
        <v>53</v>
      </c>
      <c r="AH6155" s="83">
        <v>0</v>
      </c>
      <c r="AI6155" s="89">
        <v>0</v>
      </c>
      <c r="AJ6155" s="89">
        <v>0</v>
      </c>
      <c r="AK6155" s="60" t="str">
        <f>+IF(Tabla1[[#This Row],[REQUEST_TY]]="SR MANTENIMIENTO CORRECTIVO", "EMERGENCIA", "OTROS")</f>
        <v>OTROS</v>
      </c>
      <c r="AL6155" s="6" t="str">
        <f>+_xlfn.IFS(Tabla1[[#This Row],[Veces obj]]&lt;=1,"0-1",Tabla1[[#This Row],[Veces obj]]&lt;=2,"1-2",Tabla1[[#This Row],[Veces obj]]&lt;=3,"2-3",TRUE,"&gt;3")</f>
        <v>0-1</v>
      </c>
      <c r="AM6155" s="60" t="str">
        <f>+_xlfn.IFS(MONTH(Tabla1[[#This Row],[MES]])&lt;=3,"Q1",MONTH(Tabla1[[#This Row],[MES]])&lt;=6,"Q2",MONTH(Tabla1[[#This Row],[MES]])&lt;=9,"Q3",TRUE,"Q4")</f>
        <v>Q2</v>
      </c>
      <c r="AN6155" s="15" t="str">
        <f>+IFERROR(VLOOKUP(Tabla1[[#This Row],[CUENTA]],CTAS[],2,0),"OTROS")</f>
        <v>OTROS</v>
      </c>
      <c r="AP6155" s="15" t="str">
        <f>+IFERROR(VLOOKUP(Tabla1[[#This Row],[EMPLEADO]],IS[],3,0),"OTROS")</f>
        <v>OTROS</v>
      </c>
      <c r="AQ6155" s="15" t="str">
        <f>+IFERROR(VLOOKUP(Tabla1[[#This Row],[EMPLEADO]],IS[[NÓMINA]:[INGENIERO]],2,0),"OTROS")</f>
        <v>OTROS</v>
      </c>
    </row>
    <row r="6156" spans="1:43" x14ac:dyDescent="0.25">
      <c r="A6156" s="28" t="s">
        <v>14528</v>
      </c>
      <c r="B6156" s="29">
        <v>1</v>
      </c>
      <c r="C6156" s="29" t="s">
        <v>16847</v>
      </c>
      <c r="D6156" s="30" t="s">
        <v>38</v>
      </c>
      <c r="E6156" s="31" t="s">
        <v>133</v>
      </c>
      <c r="F6156" s="31" t="s">
        <v>16848</v>
      </c>
      <c r="G6156" s="88" t="s">
        <v>878</v>
      </c>
      <c r="H6156" s="29" t="s">
        <v>646</v>
      </c>
      <c r="I6156" s="32" t="s">
        <v>43</v>
      </c>
      <c r="J6156" s="29" t="s">
        <v>8</v>
      </c>
      <c r="K6156" s="33" t="s">
        <v>59</v>
      </c>
      <c r="L6156" s="33" t="s">
        <v>357</v>
      </c>
      <c r="M6156" s="29" t="s">
        <v>358</v>
      </c>
      <c r="N6156" s="29">
        <v>0</v>
      </c>
      <c r="O6156" s="29" t="s">
        <v>47</v>
      </c>
      <c r="P6156" s="33">
        <v>2</v>
      </c>
      <c r="Q6156" s="33" t="s">
        <v>388</v>
      </c>
      <c r="R6156" s="80" t="s">
        <v>138</v>
      </c>
      <c r="S6156" s="81" t="s">
        <v>139</v>
      </c>
      <c r="T6156" s="81" t="s">
        <v>51</v>
      </c>
      <c r="U6156" s="82" t="s">
        <v>872</v>
      </c>
      <c r="V6156" s="83">
        <v>0</v>
      </c>
      <c r="W6156" s="89">
        <v>0</v>
      </c>
      <c r="X6156" s="85">
        <v>1</v>
      </c>
      <c r="Y6156" s="86">
        <v>1.92</v>
      </c>
      <c r="Z6156" s="82">
        <v>4</v>
      </c>
      <c r="AA6156" s="87">
        <v>0.48</v>
      </c>
      <c r="AB6156" s="83">
        <v>0</v>
      </c>
      <c r="AC6156" s="89">
        <v>0</v>
      </c>
      <c r="AD6156" s="90">
        <v>43642</v>
      </c>
      <c r="AE6156" s="90">
        <v>43642</v>
      </c>
      <c r="AF6156" s="82">
        <v>0</v>
      </c>
      <c r="AG6156" s="84" t="s">
        <v>53</v>
      </c>
      <c r="AH6156" s="83">
        <v>0</v>
      </c>
      <c r="AI6156" s="89">
        <v>0</v>
      </c>
      <c r="AJ6156" s="89">
        <v>0</v>
      </c>
      <c r="AK6156" s="60" t="str">
        <f>+IF(Tabla1[[#This Row],[REQUEST_TY]]="SR MANTENIMIENTO CORRECTIVO", "EMERGENCIA", "OTROS")</f>
        <v>EMERGENCIA</v>
      </c>
      <c r="AL6156" s="6" t="str">
        <f>+_xlfn.IFS(Tabla1[[#This Row],[Veces obj]]&lt;=1,"0-1",Tabla1[[#This Row],[Veces obj]]&lt;=2,"1-2",Tabla1[[#This Row],[Veces obj]]&lt;=3,"2-3",TRUE,"&gt;3")</f>
        <v>0-1</v>
      </c>
      <c r="AM6156" s="60" t="str">
        <f>+_xlfn.IFS(MONTH(Tabla1[[#This Row],[MES]])&lt;=3,"Q1",MONTH(Tabla1[[#This Row],[MES]])&lt;=6,"Q2",MONTH(Tabla1[[#This Row],[MES]])&lt;=9,"Q3",TRUE,"Q4")</f>
        <v>Q2</v>
      </c>
      <c r="AN6156" s="15" t="str">
        <f>+IFERROR(VLOOKUP(Tabla1[[#This Row],[CUENTA]],CTAS[],2,0),"OTROS")</f>
        <v>OTROS</v>
      </c>
      <c r="AP6156" s="15" t="str">
        <f>+IFERROR(VLOOKUP(Tabla1[[#This Row],[EMPLEADO]],IS[],3,0),"OTROS")</f>
        <v>OTROS</v>
      </c>
      <c r="AQ6156" s="15" t="str">
        <f>+IFERROR(VLOOKUP(Tabla1[[#This Row],[EMPLEADO]],IS[[NÓMINA]:[INGENIERO]],2,0),"OTROS")</f>
        <v>OTROS</v>
      </c>
    </row>
    <row r="6157" spans="1:43" x14ac:dyDescent="0.25">
      <c r="A6157" s="28" t="s">
        <v>14528</v>
      </c>
      <c r="B6157" s="29">
        <v>1</v>
      </c>
      <c r="C6157" s="29" t="s">
        <v>16849</v>
      </c>
      <c r="D6157" s="30" t="s">
        <v>38</v>
      </c>
      <c r="E6157" s="31" t="s">
        <v>39</v>
      </c>
      <c r="F6157" s="31" t="s">
        <v>16850</v>
      </c>
      <c r="G6157" s="88" t="s">
        <v>16851</v>
      </c>
      <c r="H6157" s="29" t="s">
        <v>124</v>
      </c>
      <c r="I6157" s="32" t="s">
        <v>43</v>
      </c>
      <c r="J6157" s="29" t="s">
        <v>8</v>
      </c>
      <c r="K6157" s="33" t="s">
        <v>240</v>
      </c>
      <c r="L6157" s="33" t="s">
        <v>241</v>
      </c>
      <c r="M6157" s="29" t="s">
        <v>94</v>
      </c>
      <c r="N6157" s="29">
        <v>0</v>
      </c>
      <c r="O6157" s="29" t="s">
        <v>47</v>
      </c>
      <c r="P6157" s="33">
        <v>216</v>
      </c>
      <c r="Q6157" s="33" t="s">
        <v>48</v>
      </c>
      <c r="R6157" s="80" t="s">
        <v>49</v>
      </c>
      <c r="S6157" s="81" t="s">
        <v>50</v>
      </c>
      <c r="T6157" s="81" t="s">
        <v>51</v>
      </c>
      <c r="U6157" s="82" t="s">
        <v>52</v>
      </c>
      <c r="V6157" s="83">
        <v>1.05</v>
      </c>
      <c r="W6157" s="89">
        <v>750.75000000000011</v>
      </c>
      <c r="X6157" s="85">
        <v>1</v>
      </c>
      <c r="Y6157" s="86">
        <v>0</v>
      </c>
      <c r="Z6157" s="82">
        <v>5</v>
      </c>
      <c r="AA6157" s="87">
        <v>0</v>
      </c>
      <c r="AB6157" s="83">
        <v>0</v>
      </c>
      <c r="AC6157" s="89">
        <v>0</v>
      </c>
      <c r="AD6157" s="90">
        <v>43642</v>
      </c>
      <c r="AE6157" s="90">
        <v>43642</v>
      </c>
      <c r="AF6157" s="82">
        <v>0</v>
      </c>
      <c r="AG6157" s="84" t="s">
        <v>53</v>
      </c>
      <c r="AH6157" s="83">
        <v>0</v>
      </c>
      <c r="AI6157" s="89">
        <v>0</v>
      </c>
      <c r="AJ6157" s="89">
        <v>0</v>
      </c>
      <c r="AK6157" s="60" t="str">
        <f>+IF(Tabla1[[#This Row],[REQUEST_TY]]="SR MANTENIMIENTO CORRECTIVO", "EMERGENCIA", "OTROS")</f>
        <v>EMERGENCIA</v>
      </c>
      <c r="AL6157" s="6" t="str">
        <f>+_xlfn.IFS(Tabla1[[#This Row],[Veces obj]]&lt;=1,"0-1",Tabla1[[#This Row],[Veces obj]]&lt;=2,"1-2",Tabla1[[#This Row],[Veces obj]]&lt;=3,"2-3",TRUE,"&gt;3")</f>
        <v>0-1</v>
      </c>
      <c r="AM6157" s="60" t="str">
        <f>+_xlfn.IFS(MONTH(Tabla1[[#This Row],[MES]])&lt;=3,"Q1",MONTH(Tabla1[[#This Row],[MES]])&lt;=6,"Q2",MONTH(Tabla1[[#This Row],[MES]])&lt;=9,"Q3",TRUE,"Q4")</f>
        <v>Q2</v>
      </c>
      <c r="AN6157" s="15" t="str">
        <f>+IFERROR(VLOOKUP(Tabla1[[#This Row],[CUENTA]],CTAS[],2,0),"OTROS")</f>
        <v>OTROS</v>
      </c>
      <c r="AP6157" s="15" t="str">
        <f>+IFERROR(VLOOKUP(Tabla1[[#This Row],[EMPLEADO]],IS[],3,0),"OTROS")</f>
        <v>JUAREZ</v>
      </c>
      <c r="AQ6157" s="15" t="str">
        <f>+IFERROR(VLOOKUP(Tabla1[[#This Row],[EMPLEADO]],IS[[NÓMINA]:[INGENIERO]],2,0),"OTROS")</f>
        <v>MIGUEL COTA</v>
      </c>
    </row>
    <row r="6158" spans="1:43" x14ac:dyDescent="0.25">
      <c r="A6158" s="28" t="s">
        <v>14528</v>
      </c>
      <c r="B6158" s="29">
        <v>1</v>
      </c>
      <c r="C6158" s="29" t="s">
        <v>16852</v>
      </c>
      <c r="D6158" s="30" t="s">
        <v>38</v>
      </c>
      <c r="E6158" s="31" t="s">
        <v>720</v>
      </c>
      <c r="F6158" s="31" t="s">
        <v>16853</v>
      </c>
      <c r="G6158" s="88" t="s">
        <v>15317</v>
      </c>
      <c r="H6158" s="29" t="s">
        <v>136</v>
      </c>
      <c r="I6158" s="32" t="s">
        <v>43</v>
      </c>
      <c r="J6158" s="29" t="s">
        <v>8</v>
      </c>
      <c r="K6158" s="33" t="s">
        <v>59</v>
      </c>
      <c r="L6158" s="33" t="s">
        <v>697</v>
      </c>
      <c r="M6158" s="29" t="s">
        <v>698</v>
      </c>
      <c r="N6158" s="29">
        <v>0</v>
      </c>
      <c r="O6158" s="29" t="s">
        <v>47</v>
      </c>
      <c r="P6158" s="33">
        <v>3</v>
      </c>
      <c r="Q6158" s="33" t="s">
        <v>388</v>
      </c>
      <c r="R6158" s="80" t="s">
        <v>242</v>
      </c>
      <c r="S6158" s="81" t="s">
        <v>64</v>
      </c>
      <c r="T6158" s="81" t="s">
        <v>51</v>
      </c>
      <c r="U6158" s="82" t="s">
        <v>389</v>
      </c>
      <c r="V6158" s="83">
        <v>0</v>
      </c>
      <c r="W6158" s="89">
        <v>0</v>
      </c>
      <c r="X6158" s="85">
        <v>1</v>
      </c>
      <c r="Y6158" s="86">
        <v>0.93</v>
      </c>
      <c r="Z6158" s="82">
        <v>5</v>
      </c>
      <c r="AA6158" s="87">
        <v>0.186</v>
      </c>
      <c r="AB6158" s="83">
        <v>0</v>
      </c>
      <c r="AC6158" s="89">
        <v>0</v>
      </c>
      <c r="AD6158" s="90">
        <v>43642</v>
      </c>
      <c r="AE6158" s="90">
        <v>43642</v>
      </c>
      <c r="AF6158" s="82">
        <v>0</v>
      </c>
      <c r="AG6158" s="84" t="s">
        <v>53</v>
      </c>
      <c r="AH6158" s="83">
        <v>0</v>
      </c>
      <c r="AI6158" s="89">
        <v>0</v>
      </c>
      <c r="AJ6158" s="89">
        <v>0</v>
      </c>
      <c r="AK6158" s="60" t="str">
        <f>+IF(Tabla1[[#This Row],[REQUEST_TY]]="SR MANTENIMIENTO CORRECTIVO", "EMERGENCIA", "OTROS")</f>
        <v>EMERGENCIA</v>
      </c>
      <c r="AL6158" s="6" t="str">
        <f>+_xlfn.IFS(Tabla1[[#This Row],[Veces obj]]&lt;=1,"0-1",Tabla1[[#This Row],[Veces obj]]&lt;=2,"1-2",Tabla1[[#This Row],[Veces obj]]&lt;=3,"2-3",TRUE,"&gt;3")</f>
        <v>0-1</v>
      </c>
      <c r="AM6158" s="60" t="str">
        <f>+_xlfn.IFS(MONTH(Tabla1[[#This Row],[MES]])&lt;=3,"Q1",MONTH(Tabla1[[#This Row],[MES]])&lt;=6,"Q2",MONTH(Tabla1[[#This Row],[MES]])&lt;=9,"Q3",TRUE,"Q4")</f>
        <v>Q2</v>
      </c>
      <c r="AN6158" s="15" t="str">
        <f>+IFERROR(VLOOKUP(Tabla1[[#This Row],[CUENTA]],CTAS[],2,0),"OTROS")</f>
        <v>OTROS</v>
      </c>
      <c r="AP6158" s="15" t="str">
        <f>+IFERROR(VLOOKUP(Tabla1[[#This Row],[EMPLEADO]],IS[],3,0),"OTROS")</f>
        <v>OTROS</v>
      </c>
      <c r="AQ6158" s="15" t="str">
        <f>+IFERROR(VLOOKUP(Tabla1[[#This Row],[EMPLEADO]],IS[[NÓMINA]:[INGENIERO]],2,0),"OTROS")</f>
        <v>OTROS</v>
      </c>
    </row>
    <row r="6159" spans="1:43" x14ac:dyDescent="0.25">
      <c r="A6159" s="28" t="s">
        <v>14528</v>
      </c>
      <c r="B6159" s="29">
        <v>1</v>
      </c>
      <c r="C6159" s="29" t="s">
        <v>16854</v>
      </c>
      <c r="D6159" s="30" t="s">
        <v>3346</v>
      </c>
      <c r="E6159" s="31" t="s">
        <v>217</v>
      </c>
      <c r="F6159" s="31" t="s">
        <v>16855</v>
      </c>
      <c r="G6159" s="88" t="s">
        <v>3158</v>
      </c>
      <c r="H6159" s="29" t="s">
        <v>471</v>
      </c>
      <c r="I6159" s="32" t="s">
        <v>43</v>
      </c>
      <c r="J6159" s="29" t="s">
        <v>8</v>
      </c>
      <c r="K6159" s="33" t="s">
        <v>59</v>
      </c>
      <c r="L6159" s="33" t="s">
        <v>780</v>
      </c>
      <c r="M6159" s="29" t="s">
        <v>310</v>
      </c>
      <c r="N6159" s="29">
        <v>0</v>
      </c>
      <c r="O6159" s="29" t="s">
        <v>47</v>
      </c>
      <c r="P6159" s="33" t="s">
        <v>822</v>
      </c>
      <c r="Q6159" s="33" t="s">
        <v>48</v>
      </c>
      <c r="R6159" s="80" t="s">
        <v>223</v>
      </c>
      <c r="S6159" s="81" t="s">
        <v>139</v>
      </c>
      <c r="T6159" s="81" t="s">
        <v>51</v>
      </c>
      <c r="U6159" s="82" t="s">
        <v>353</v>
      </c>
      <c r="V6159" s="83">
        <v>1</v>
      </c>
      <c r="W6159" s="89">
        <v>1573.0000000000002</v>
      </c>
      <c r="X6159" s="85">
        <v>0</v>
      </c>
      <c r="Y6159" s="86">
        <v>4</v>
      </c>
      <c r="Z6159" s="82">
        <v>4</v>
      </c>
      <c r="AA6159" s="87">
        <v>1</v>
      </c>
      <c r="AB6159" s="83">
        <v>0</v>
      </c>
      <c r="AC6159" s="89">
        <v>0</v>
      </c>
      <c r="AD6159" s="90">
        <v>43641</v>
      </c>
      <c r="AE6159" s="90">
        <v>43642</v>
      </c>
      <c r="AF6159" s="82">
        <v>1</v>
      </c>
      <c r="AG6159" s="84" t="s">
        <v>53</v>
      </c>
      <c r="AH6159" s="83">
        <v>0</v>
      </c>
      <c r="AI6159" s="89">
        <v>0</v>
      </c>
      <c r="AJ6159" s="89">
        <v>0</v>
      </c>
      <c r="AK6159" s="60" t="str">
        <f>+IF(Tabla1[[#This Row],[REQUEST_TY]]="SR MANTENIMIENTO CORRECTIVO", "EMERGENCIA", "OTROS")</f>
        <v>OTROS</v>
      </c>
      <c r="AL6159" s="6" t="str">
        <f>+_xlfn.IFS(Tabla1[[#This Row],[Veces obj]]&lt;=1,"0-1",Tabla1[[#This Row],[Veces obj]]&lt;=2,"1-2",Tabla1[[#This Row],[Veces obj]]&lt;=3,"2-3",TRUE,"&gt;3")</f>
        <v>0-1</v>
      </c>
      <c r="AM6159" s="60" t="str">
        <f>+_xlfn.IFS(MONTH(Tabla1[[#This Row],[MES]])&lt;=3,"Q1",MONTH(Tabla1[[#This Row],[MES]])&lt;=6,"Q2",MONTH(Tabla1[[#This Row],[MES]])&lt;=9,"Q3",TRUE,"Q4")</f>
        <v>Q2</v>
      </c>
      <c r="AN6159" s="15" t="str">
        <f>+IFERROR(VLOOKUP(Tabla1[[#This Row],[CUENTA]],CTAS[],2,0),"OTROS")</f>
        <v>OTROS</v>
      </c>
      <c r="AP6159" s="15" t="str">
        <f>+IFERROR(VLOOKUP(Tabla1[[#This Row],[EMPLEADO]],IS[],3,0),"OTROS")</f>
        <v>OTROS</v>
      </c>
      <c r="AQ6159" s="15" t="str">
        <f>+IFERROR(VLOOKUP(Tabla1[[#This Row],[EMPLEADO]],IS[[NÓMINA]:[INGENIERO]],2,0),"OTROS")</f>
        <v>OTROS</v>
      </c>
    </row>
    <row r="6160" spans="1:43" x14ac:dyDescent="0.25">
      <c r="A6160" s="28" t="s">
        <v>14528</v>
      </c>
      <c r="B6160" s="29">
        <v>1</v>
      </c>
      <c r="C6160" s="29" t="s">
        <v>16856</v>
      </c>
      <c r="D6160" s="30" t="s">
        <v>38</v>
      </c>
      <c r="E6160" s="31" t="s">
        <v>39</v>
      </c>
      <c r="F6160" s="31" t="s">
        <v>16857</v>
      </c>
      <c r="G6160" s="88" t="s">
        <v>3455</v>
      </c>
      <c r="H6160" s="29" t="s">
        <v>42</v>
      </c>
      <c r="I6160" s="32" t="s">
        <v>43</v>
      </c>
      <c r="J6160" s="29" t="s">
        <v>8</v>
      </c>
      <c r="K6160" s="33" t="s">
        <v>798</v>
      </c>
      <c r="L6160" s="33" t="s">
        <v>3147</v>
      </c>
      <c r="M6160" s="29" t="s">
        <v>794</v>
      </c>
      <c r="N6160" s="29">
        <v>1</v>
      </c>
      <c r="O6160" s="29" t="s">
        <v>47</v>
      </c>
      <c r="P6160" s="33">
        <v>28</v>
      </c>
      <c r="Q6160" s="33" t="s">
        <v>62</v>
      </c>
      <c r="R6160" s="80" t="s">
        <v>49</v>
      </c>
      <c r="S6160" s="81" t="s">
        <v>50</v>
      </c>
      <c r="T6160" s="81" t="s">
        <v>51</v>
      </c>
      <c r="U6160" s="82" t="s">
        <v>154</v>
      </c>
      <c r="V6160" s="83">
        <v>0.6</v>
      </c>
      <c r="W6160" s="89">
        <v>0</v>
      </c>
      <c r="X6160" s="85">
        <v>1</v>
      </c>
      <c r="Y6160" s="86">
        <v>1.1299999999999999</v>
      </c>
      <c r="Z6160" s="82">
        <v>5</v>
      </c>
      <c r="AA6160" s="87">
        <v>0.22599999999999998</v>
      </c>
      <c r="AB6160" s="83">
        <v>0</v>
      </c>
      <c r="AC6160" s="89">
        <v>0</v>
      </c>
      <c r="AD6160" s="90">
        <v>43642</v>
      </c>
      <c r="AE6160" s="90">
        <v>43642</v>
      </c>
      <c r="AF6160" s="82">
        <v>0</v>
      </c>
      <c r="AG6160" s="84" t="s">
        <v>53</v>
      </c>
      <c r="AH6160" s="83">
        <v>0</v>
      </c>
      <c r="AI6160" s="89">
        <v>0</v>
      </c>
      <c r="AJ6160" s="89">
        <v>0</v>
      </c>
      <c r="AK6160" s="60" t="str">
        <f>+IF(Tabla1[[#This Row],[REQUEST_TY]]="SR MANTENIMIENTO CORRECTIVO", "EMERGENCIA", "OTROS")</f>
        <v>EMERGENCIA</v>
      </c>
      <c r="AL6160" s="6" t="str">
        <f>+_xlfn.IFS(Tabla1[[#This Row],[Veces obj]]&lt;=1,"0-1",Tabla1[[#This Row],[Veces obj]]&lt;=2,"1-2",Tabla1[[#This Row],[Veces obj]]&lt;=3,"2-3",TRUE,"&gt;3")</f>
        <v>0-1</v>
      </c>
      <c r="AM6160" s="60" t="str">
        <f>+_xlfn.IFS(MONTH(Tabla1[[#This Row],[MES]])&lt;=3,"Q1",MONTH(Tabla1[[#This Row],[MES]])&lt;=6,"Q2",MONTH(Tabla1[[#This Row],[MES]])&lt;=9,"Q3",TRUE,"Q4")</f>
        <v>Q2</v>
      </c>
      <c r="AN6160" s="15" t="str">
        <f>+IFERROR(VLOOKUP(Tabla1[[#This Row],[CUENTA]],CTAS[],2,0),"OTROS")</f>
        <v>OTROS</v>
      </c>
      <c r="AP6160" s="15" t="str">
        <f>+IFERROR(VLOOKUP(Tabla1[[#This Row],[EMPLEADO]],IS[],3,0),"OTROS")</f>
        <v>OTROS</v>
      </c>
      <c r="AQ6160" s="15" t="str">
        <f>+IFERROR(VLOOKUP(Tabla1[[#This Row],[EMPLEADO]],IS[[NÓMINA]:[INGENIERO]],2,0),"OTROS")</f>
        <v>OTROS</v>
      </c>
    </row>
    <row r="6161" spans="1:43" x14ac:dyDescent="0.25">
      <c r="A6161" s="28" t="s">
        <v>14528</v>
      </c>
      <c r="B6161" s="29">
        <v>1</v>
      </c>
      <c r="C6161" s="29" t="s">
        <v>16858</v>
      </c>
      <c r="D6161" s="30" t="s">
        <v>3370</v>
      </c>
      <c r="E6161" s="31" t="s">
        <v>39</v>
      </c>
      <c r="F6161" s="31" t="s">
        <v>16859</v>
      </c>
      <c r="G6161" s="88" t="s">
        <v>16860</v>
      </c>
      <c r="H6161" s="29" t="s">
        <v>124</v>
      </c>
      <c r="I6161" s="32" t="s">
        <v>43</v>
      </c>
      <c r="J6161" s="29" t="s">
        <v>8</v>
      </c>
      <c r="K6161" s="33" t="s">
        <v>7790</v>
      </c>
      <c r="L6161" s="33" t="s">
        <v>16861</v>
      </c>
      <c r="M6161" s="29" t="s">
        <v>73</v>
      </c>
      <c r="N6161" s="29">
        <v>0</v>
      </c>
      <c r="O6161" s="29" t="s">
        <v>47</v>
      </c>
      <c r="P6161" s="33" t="s">
        <v>822</v>
      </c>
      <c r="Q6161" s="33" t="s">
        <v>48</v>
      </c>
      <c r="R6161" s="80" t="s">
        <v>49</v>
      </c>
      <c r="S6161" s="81" t="s">
        <v>50</v>
      </c>
      <c r="T6161" s="81" t="s">
        <v>51</v>
      </c>
      <c r="U6161" s="82" t="s">
        <v>52</v>
      </c>
      <c r="V6161" s="83">
        <v>1</v>
      </c>
      <c r="W6161" s="89">
        <v>1072.5000000000002</v>
      </c>
      <c r="X6161" s="85">
        <v>0</v>
      </c>
      <c r="Y6161" s="86">
        <v>5</v>
      </c>
      <c r="Z6161" s="82">
        <v>5</v>
      </c>
      <c r="AA6161" s="87">
        <v>1</v>
      </c>
      <c r="AB6161" s="83">
        <v>0</v>
      </c>
      <c r="AC6161" s="89">
        <v>0</v>
      </c>
      <c r="AD6161" s="90">
        <v>43642</v>
      </c>
      <c r="AE6161" s="90">
        <v>43642</v>
      </c>
      <c r="AF6161" s="82">
        <v>0</v>
      </c>
      <c r="AG6161" s="84" t="s">
        <v>53</v>
      </c>
      <c r="AH6161" s="83">
        <v>0</v>
      </c>
      <c r="AI6161" s="89">
        <v>0</v>
      </c>
      <c r="AJ6161" s="89">
        <v>0</v>
      </c>
      <c r="AK6161" s="60" t="str">
        <f>+IF(Tabla1[[#This Row],[REQUEST_TY]]="SR MANTENIMIENTO CORRECTIVO", "EMERGENCIA", "OTROS")</f>
        <v>OTROS</v>
      </c>
      <c r="AL6161" s="6" t="str">
        <f>+_xlfn.IFS(Tabla1[[#This Row],[Veces obj]]&lt;=1,"0-1",Tabla1[[#This Row],[Veces obj]]&lt;=2,"1-2",Tabla1[[#This Row],[Veces obj]]&lt;=3,"2-3",TRUE,"&gt;3")</f>
        <v>0-1</v>
      </c>
      <c r="AM6161" s="60" t="str">
        <f>+_xlfn.IFS(MONTH(Tabla1[[#This Row],[MES]])&lt;=3,"Q1",MONTH(Tabla1[[#This Row],[MES]])&lt;=6,"Q2",MONTH(Tabla1[[#This Row],[MES]])&lt;=9,"Q3",TRUE,"Q4")</f>
        <v>Q2</v>
      </c>
      <c r="AN6161" s="15" t="str">
        <f>+IFERROR(VLOOKUP(Tabla1[[#This Row],[CUENTA]],CTAS[],2,0),"OTROS")</f>
        <v>OTROS</v>
      </c>
      <c r="AP6161" s="15" t="str">
        <f>+IFERROR(VLOOKUP(Tabla1[[#This Row],[EMPLEADO]],IS[],3,0),"OTROS")</f>
        <v>JUAREZ</v>
      </c>
      <c r="AQ6161" s="15" t="str">
        <f>+IFERROR(VLOOKUP(Tabla1[[#This Row],[EMPLEADO]],IS[[NÓMINA]:[INGENIERO]],2,0),"OTROS")</f>
        <v>MIGUEL COTA</v>
      </c>
    </row>
    <row r="6162" spans="1:43" x14ac:dyDescent="0.25">
      <c r="A6162" s="28" t="s">
        <v>14528</v>
      </c>
      <c r="B6162" s="29">
        <v>1</v>
      </c>
      <c r="C6162" s="29" t="s">
        <v>16862</v>
      </c>
      <c r="D6162" s="30" t="s">
        <v>38</v>
      </c>
      <c r="E6162" s="31" t="s">
        <v>217</v>
      </c>
      <c r="F6162" s="31" t="s">
        <v>16863</v>
      </c>
      <c r="G6162" s="88" t="s">
        <v>5615</v>
      </c>
      <c r="H6162" s="29" t="s">
        <v>213</v>
      </c>
      <c r="I6162" s="32" t="s">
        <v>43</v>
      </c>
      <c r="J6162" s="29" t="s">
        <v>8</v>
      </c>
      <c r="K6162" s="33" t="s">
        <v>59</v>
      </c>
      <c r="L6162" s="33" t="s">
        <v>5247</v>
      </c>
      <c r="M6162" s="29" t="s">
        <v>215</v>
      </c>
      <c r="N6162" s="29">
        <v>0</v>
      </c>
      <c r="O6162" s="29" t="s">
        <v>47</v>
      </c>
      <c r="P6162" s="33">
        <v>48</v>
      </c>
      <c r="Q6162" s="33" t="s">
        <v>82</v>
      </c>
      <c r="R6162" s="80" t="s">
        <v>223</v>
      </c>
      <c r="S6162" s="81" t="s">
        <v>139</v>
      </c>
      <c r="T6162" s="81" t="s">
        <v>51</v>
      </c>
      <c r="U6162" s="82" t="s">
        <v>140</v>
      </c>
      <c r="V6162" s="83">
        <v>1.1000000000000001</v>
      </c>
      <c r="W6162" s="89">
        <v>1730.3000000000004</v>
      </c>
      <c r="X6162" s="85">
        <v>1</v>
      </c>
      <c r="Y6162" s="86">
        <v>4.75</v>
      </c>
      <c r="Z6162" s="82">
        <v>4</v>
      </c>
      <c r="AA6162" s="87">
        <v>1.1875</v>
      </c>
      <c r="AB6162" s="83">
        <v>4.6875E-2</v>
      </c>
      <c r="AC6162" s="89">
        <v>-73.734375000000014</v>
      </c>
      <c r="AD6162" s="90">
        <v>43642</v>
      </c>
      <c r="AE6162" s="90">
        <v>43642</v>
      </c>
      <c r="AF6162" s="82">
        <v>0</v>
      </c>
      <c r="AG6162" s="84" t="s">
        <v>53</v>
      </c>
      <c r="AH6162" s="83">
        <v>0</v>
      </c>
      <c r="AI6162" s="89">
        <v>0</v>
      </c>
      <c r="AJ6162" s="89">
        <v>0</v>
      </c>
      <c r="AK6162" s="60" t="str">
        <f>+IF(Tabla1[[#This Row],[REQUEST_TY]]="SR MANTENIMIENTO CORRECTIVO", "EMERGENCIA", "OTROS")</f>
        <v>EMERGENCIA</v>
      </c>
      <c r="AL6162" s="6" t="str">
        <f>+_xlfn.IFS(Tabla1[[#This Row],[Veces obj]]&lt;=1,"0-1",Tabla1[[#This Row],[Veces obj]]&lt;=2,"1-2",Tabla1[[#This Row],[Veces obj]]&lt;=3,"2-3",TRUE,"&gt;3")</f>
        <v>1-2</v>
      </c>
      <c r="AM6162" s="60" t="str">
        <f>+_xlfn.IFS(MONTH(Tabla1[[#This Row],[MES]])&lt;=3,"Q1",MONTH(Tabla1[[#This Row],[MES]])&lt;=6,"Q2",MONTH(Tabla1[[#This Row],[MES]])&lt;=9,"Q3",TRUE,"Q4")</f>
        <v>Q2</v>
      </c>
      <c r="AN6162" s="15" t="str">
        <f>+IFERROR(VLOOKUP(Tabla1[[#This Row],[CUENTA]],CTAS[],2,0),"OTROS")</f>
        <v>OTROS</v>
      </c>
      <c r="AP6162" s="15" t="str">
        <f>+IFERROR(VLOOKUP(Tabla1[[#This Row],[EMPLEADO]],IS[],3,0),"OTROS")</f>
        <v>OTROS</v>
      </c>
      <c r="AQ6162" s="15" t="str">
        <f>+IFERROR(VLOOKUP(Tabla1[[#This Row],[EMPLEADO]],IS[[NÓMINA]:[INGENIERO]],2,0),"OTROS")</f>
        <v>OTROS</v>
      </c>
    </row>
    <row r="6163" spans="1:43" x14ac:dyDescent="0.25">
      <c r="A6163" s="28" t="s">
        <v>14528</v>
      </c>
      <c r="B6163" s="29">
        <v>1</v>
      </c>
      <c r="C6163" s="29" t="s">
        <v>16864</v>
      </c>
      <c r="D6163" s="30" t="s">
        <v>3346</v>
      </c>
      <c r="E6163" s="31" t="s">
        <v>312</v>
      </c>
      <c r="F6163" s="31" t="s">
        <v>16865</v>
      </c>
      <c r="G6163" s="88" t="s">
        <v>2425</v>
      </c>
      <c r="H6163" s="29" t="s">
        <v>915</v>
      </c>
      <c r="I6163" s="32" t="s">
        <v>43</v>
      </c>
      <c r="J6163" s="29" t="s">
        <v>8</v>
      </c>
      <c r="K6163" s="33" t="s">
        <v>59</v>
      </c>
      <c r="L6163" s="33" t="s">
        <v>780</v>
      </c>
      <c r="M6163" s="29" t="s">
        <v>310</v>
      </c>
      <c r="N6163" s="29">
        <v>0</v>
      </c>
      <c r="O6163" s="29" t="s">
        <v>47</v>
      </c>
      <c r="P6163" s="33" t="s">
        <v>822</v>
      </c>
      <c r="Q6163" s="33" t="s">
        <v>48</v>
      </c>
      <c r="R6163" s="80" t="s">
        <v>317</v>
      </c>
      <c r="S6163" s="81" t="s">
        <v>318</v>
      </c>
      <c r="T6163" s="81" t="s">
        <v>51</v>
      </c>
      <c r="U6163" s="82" t="s">
        <v>353</v>
      </c>
      <c r="V6163" s="83">
        <v>1</v>
      </c>
      <c r="W6163" s="89">
        <v>1573.0000000000002</v>
      </c>
      <c r="X6163" s="85">
        <v>0</v>
      </c>
      <c r="Y6163" s="86">
        <v>4</v>
      </c>
      <c r="Z6163" s="82">
        <v>4</v>
      </c>
      <c r="AA6163" s="87">
        <v>1</v>
      </c>
      <c r="AB6163" s="83">
        <v>0</v>
      </c>
      <c r="AC6163" s="89">
        <v>0</v>
      </c>
      <c r="AD6163" s="90">
        <v>43642</v>
      </c>
      <c r="AE6163" s="90">
        <v>43642</v>
      </c>
      <c r="AF6163" s="82">
        <v>0</v>
      </c>
      <c r="AG6163" s="84" t="s">
        <v>53</v>
      </c>
      <c r="AH6163" s="83">
        <v>0</v>
      </c>
      <c r="AI6163" s="89">
        <v>0</v>
      </c>
      <c r="AJ6163" s="89">
        <v>0</v>
      </c>
      <c r="AK6163" s="60" t="str">
        <f>+IF(Tabla1[[#This Row],[REQUEST_TY]]="SR MANTENIMIENTO CORRECTIVO", "EMERGENCIA", "OTROS")</f>
        <v>OTROS</v>
      </c>
      <c r="AL6163" s="6" t="str">
        <f>+_xlfn.IFS(Tabla1[[#This Row],[Veces obj]]&lt;=1,"0-1",Tabla1[[#This Row],[Veces obj]]&lt;=2,"1-2",Tabla1[[#This Row],[Veces obj]]&lt;=3,"2-3",TRUE,"&gt;3")</f>
        <v>0-1</v>
      </c>
      <c r="AM6163" s="60" t="str">
        <f>+_xlfn.IFS(MONTH(Tabla1[[#This Row],[MES]])&lt;=3,"Q1",MONTH(Tabla1[[#This Row],[MES]])&lt;=6,"Q2",MONTH(Tabla1[[#This Row],[MES]])&lt;=9,"Q3",TRUE,"Q4")</f>
        <v>Q2</v>
      </c>
      <c r="AN6163" s="15" t="str">
        <f>+IFERROR(VLOOKUP(Tabla1[[#This Row],[CUENTA]],CTAS[],2,0),"OTROS")</f>
        <v>OTROS</v>
      </c>
      <c r="AP6163" s="15" t="str">
        <f>+IFERROR(VLOOKUP(Tabla1[[#This Row],[EMPLEADO]],IS[],3,0),"OTROS")</f>
        <v>OTROS</v>
      </c>
      <c r="AQ6163" s="15" t="str">
        <f>+IFERROR(VLOOKUP(Tabla1[[#This Row],[EMPLEADO]],IS[[NÓMINA]:[INGENIERO]],2,0),"OTROS")</f>
        <v>OTROS</v>
      </c>
    </row>
    <row r="6164" spans="1:43" x14ac:dyDescent="0.25">
      <c r="A6164" s="28" t="s">
        <v>14528</v>
      </c>
      <c r="B6164" s="29">
        <v>1</v>
      </c>
      <c r="C6164" s="29" t="s">
        <v>16866</v>
      </c>
      <c r="D6164" s="30" t="s">
        <v>38</v>
      </c>
      <c r="E6164" s="31" t="s">
        <v>76</v>
      </c>
      <c r="F6164" s="31" t="s">
        <v>16867</v>
      </c>
      <c r="G6164" s="88" t="s">
        <v>2050</v>
      </c>
      <c r="H6164" s="29" t="s">
        <v>58</v>
      </c>
      <c r="I6164" s="32" t="s">
        <v>43</v>
      </c>
      <c r="J6164" s="29" t="s">
        <v>8</v>
      </c>
      <c r="K6164" s="33" t="s">
        <v>102</v>
      </c>
      <c r="L6164" s="33" t="s">
        <v>2051</v>
      </c>
      <c r="M6164" s="29" t="s">
        <v>61</v>
      </c>
      <c r="N6164" s="29">
        <v>0</v>
      </c>
      <c r="O6164" s="29" t="s">
        <v>47</v>
      </c>
      <c r="P6164" s="33">
        <v>9</v>
      </c>
      <c r="Q6164" s="33" t="s">
        <v>194</v>
      </c>
      <c r="R6164" s="80" t="s">
        <v>63</v>
      </c>
      <c r="S6164" s="81" t="s">
        <v>64</v>
      </c>
      <c r="T6164" s="81" t="s">
        <v>51</v>
      </c>
      <c r="U6164" s="82" t="s">
        <v>195</v>
      </c>
      <c r="V6164" s="83">
        <v>0.6</v>
      </c>
      <c r="W6164" s="89">
        <v>819</v>
      </c>
      <c r="X6164" s="85">
        <v>1</v>
      </c>
      <c r="Y6164" s="86">
        <v>3</v>
      </c>
      <c r="Z6164" s="82">
        <v>5</v>
      </c>
      <c r="AA6164" s="87">
        <v>0.6</v>
      </c>
      <c r="AB6164" s="83">
        <v>0</v>
      </c>
      <c r="AC6164" s="89">
        <v>0</v>
      </c>
      <c r="AD6164" s="90">
        <v>43642</v>
      </c>
      <c r="AE6164" s="90">
        <v>43642</v>
      </c>
      <c r="AF6164" s="82">
        <v>0</v>
      </c>
      <c r="AG6164" s="84" t="s">
        <v>53</v>
      </c>
      <c r="AH6164" s="83">
        <v>0</v>
      </c>
      <c r="AI6164" s="89">
        <v>0</v>
      </c>
      <c r="AJ6164" s="89">
        <v>0</v>
      </c>
      <c r="AK6164" s="60" t="str">
        <f>+IF(Tabla1[[#This Row],[REQUEST_TY]]="SR MANTENIMIENTO CORRECTIVO", "EMERGENCIA", "OTROS")</f>
        <v>EMERGENCIA</v>
      </c>
      <c r="AL6164" s="6" t="str">
        <f>+_xlfn.IFS(Tabla1[[#This Row],[Veces obj]]&lt;=1,"0-1",Tabla1[[#This Row],[Veces obj]]&lt;=2,"1-2",Tabla1[[#This Row],[Veces obj]]&lt;=3,"2-3",TRUE,"&gt;3")</f>
        <v>0-1</v>
      </c>
      <c r="AM6164" s="60" t="str">
        <f>+_xlfn.IFS(MONTH(Tabla1[[#This Row],[MES]])&lt;=3,"Q1",MONTH(Tabla1[[#This Row],[MES]])&lt;=6,"Q2",MONTH(Tabla1[[#This Row],[MES]])&lt;=9,"Q3",TRUE,"Q4")</f>
        <v>Q2</v>
      </c>
      <c r="AN6164" s="15" t="str">
        <f>+IFERROR(VLOOKUP(Tabla1[[#This Row],[CUENTA]],CTAS[],2,0),"OTROS")</f>
        <v>OTROS</v>
      </c>
      <c r="AP6164" s="15" t="str">
        <f>+IFERROR(VLOOKUP(Tabla1[[#This Row],[EMPLEADO]],IS[],3,0),"OTROS")</f>
        <v>OTROS</v>
      </c>
      <c r="AQ6164" s="15" t="str">
        <f>+IFERROR(VLOOKUP(Tabla1[[#This Row],[EMPLEADO]],IS[[NÓMINA]:[INGENIERO]],2,0),"OTROS")</f>
        <v>OTROS</v>
      </c>
    </row>
    <row r="6165" spans="1:43" x14ac:dyDescent="0.25">
      <c r="A6165" s="28" t="s">
        <v>14528</v>
      </c>
      <c r="B6165" s="29">
        <v>1</v>
      </c>
      <c r="C6165" s="29" t="s">
        <v>16868</v>
      </c>
      <c r="D6165" s="30" t="s">
        <v>3346</v>
      </c>
      <c r="E6165" s="31" t="s">
        <v>133</v>
      </c>
      <c r="F6165" s="31" t="s">
        <v>16869</v>
      </c>
      <c r="G6165" s="88" t="s">
        <v>4147</v>
      </c>
      <c r="H6165" s="29" t="s">
        <v>915</v>
      </c>
      <c r="I6165" s="32" t="s">
        <v>43</v>
      </c>
      <c r="J6165" s="29" t="s">
        <v>8</v>
      </c>
      <c r="K6165" s="33" t="s">
        <v>59</v>
      </c>
      <c r="L6165" s="33" t="s">
        <v>780</v>
      </c>
      <c r="M6165" s="29" t="s">
        <v>310</v>
      </c>
      <c r="N6165" s="29">
        <v>0</v>
      </c>
      <c r="O6165" s="29" t="s">
        <v>47</v>
      </c>
      <c r="P6165" s="33" t="s">
        <v>822</v>
      </c>
      <c r="Q6165" s="33" t="s">
        <v>48</v>
      </c>
      <c r="R6165" s="80" t="s">
        <v>138</v>
      </c>
      <c r="S6165" s="81" t="s">
        <v>139</v>
      </c>
      <c r="T6165" s="81" t="s">
        <v>51</v>
      </c>
      <c r="U6165" s="82" t="s">
        <v>353</v>
      </c>
      <c r="V6165" s="83">
        <v>1</v>
      </c>
      <c r="W6165" s="89">
        <v>1573.0000000000002</v>
      </c>
      <c r="X6165" s="85">
        <v>0</v>
      </c>
      <c r="Y6165" s="86">
        <v>4</v>
      </c>
      <c r="Z6165" s="82">
        <v>4</v>
      </c>
      <c r="AA6165" s="87">
        <v>1</v>
      </c>
      <c r="AB6165" s="83">
        <v>0</v>
      </c>
      <c r="AC6165" s="89">
        <v>0</v>
      </c>
      <c r="AD6165" s="90">
        <v>43641</v>
      </c>
      <c r="AE6165" s="90">
        <v>43642</v>
      </c>
      <c r="AF6165" s="82">
        <v>1</v>
      </c>
      <c r="AG6165" s="84" t="s">
        <v>53</v>
      </c>
      <c r="AH6165" s="83">
        <v>0</v>
      </c>
      <c r="AI6165" s="89">
        <v>0</v>
      </c>
      <c r="AJ6165" s="89">
        <v>0</v>
      </c>
      <c r="AK6165" s="60" t="str">
        <f>+IF(Tabla1[[#This Row],[REQUEST_TY]]="SR MANTENIMIENTO CORRECTIVO", "EMERGENCIA", "OTROS")</f>
        <v>OTROS</v>
      </c>
      <c r="AL6165" s="6" t="str">
        <f>+_xlfn.IFS(Tabla1[[#This Row],[Veces obj]]&lt;=1,"0-1",Tabla1[[#This Row],[Veces obj]]&lt;=2,"1-2",Tabla1[[#This Row],[Veces obj]]&lt;=3,"2-3",TRUE,"&gt;3")</f>
        <v>0-1</v>
      </c>
      <c r="AM6165" s="60" t="str">
        <f>+_xlfn.IFS(MONTH(Tabla1[[#This Row],[MES]])&lt;=3,"Q1",MONTH(Tabla1[[#This Row],[MES]])&lt;=6,"Q2",MONTH(Tabla1[[#This Row],[MES]])&lt;=9,"Q3",TRUE,"Q4")</f>
        <v>Q2</v>
      </c>
      <c r="AN6165" s="15" t="str">
        <f>+IFERROR(VLOOKUP(Tabla1[[#This Row],[CUENTA]],CTAS[],2,0),"OTROS")</f>
        <v>OTROS</v>
      </c>
      <c r="AP6165" s="15" t="str">
        <f>+IFERROR(VLOOKUP(Tabla1[[#This Row],[EMPLEADO]],IS[],3,0),"OTROS")</f>
        <v>OTROS</v>
      </c>
      <c r="AQ6165" s="15" t="str">
        <f>+IFERROR(VLOOKUP(Tabla1[[#This Row],[EMPLEADO]],IS[[NÓMINA]:[INGENIERO]],2,0),"OTROS")</f>
        <v>OTROS</v>
      </c>
    </row>
    <row r="6166" spans="1:43" x14ac:dyDescent="0.25">
      <c r="A6166" s="28" t="s">
        <v>14528</v>
      </c>
      <c r="B6166" s="29">
        <v>1</v>
      </c>
      <c r="C6166" s="29" t="s">
        <v>16870</v>
      </c>
      <c r="D6166" s="30" t="s">
        <v>38</v>
      </c>
      <c r="E6166" s="31" t="s">
        <v>76</v>
      </c>
      <c r="F6166" s="31" t="s">
        <v>16871</v>
      </c>
      <c r="G6166" s="88" t="s">
        <v>3973</v>
      </c>
      <c r="H6166" s="29" t="s">
        <v>1052</v>
      </c>
      <c r="I6166" s="32" t="s">
        <v>43</v>
      </c>
      <c r="J6166" s="29" t="s">
        <v>8</v>
      </c>
      <c r="K6166" s="33" t="s">
        <v>1541</v>
      </c>
      <c r="L6166" s="33" t="s">
        <v>3006</v>
      </c>
      <c r="M6166" s="29" t="s">
        <v>3007</v>
      </c>
      <c r="N6166" s="29">
        <v>0</v>
      </c>
      <c r="O6166" s="29" t="s">
        <v>47</v>
      </c>
      <c r="P6166" s="33">
        <v>161</v>
      </c>
      <c r="Q6166" s="33" t="s">
        <v>48</v>
      </c>
      <c r="R6166" s="80" t="s">
        <v>63</v>
      </c>
      <c r="S6166" s="81" t="s">
        <v>64</v>
      </c>
      <c r="T6166" s="81" t="s">
        <v>208</v>
      </c>
      <c r="U6166" s="82" t="s">
        <v>96</v>
      </c>
      <c r="V6166" s="83">
        <v>1.1000000000000001</v>
      </c>
      <c r="W6166" s="89">
        <v>1501.5000000000002</v>
      </c>
      <c r="X6166" s="85">
        <v>1</v>
      </c>
      <c r="Y6166" s="86">
        <v>3.17</v>
      </c>
      <c r="Z6166" s="82">
        <v>9</v>
      </c>
      <c r="AA6166" s="87">
        <v>0.35222222222222221</v>
      </c>
      <c r="AB6166" s="83">
        <v>0</v>
      </c>
      <c r="AC6166" s="89">
        <v>0</v>
      </c>
      <c r="AD6166" s="90">
        <v>43642</v>
      </c>
      <c r="AE6166" s="90">
        <v>43642</v>
      </c>
      <c r="AF6166" s="82">
        <v>0</v>
      </c>
      <c r="AG6166" s="84" t="s">
        <v>53</v>
      </c>
      <c r="AH6166" s="83">
        <v>0</v>
      </c>
      <c r="AI6166" s="89">
        <v>0</v>
      </c>
      <c r="AJ6166" s="89">
        <v>0</v>
      </c>
      <c r="AK6166" s="60" t="str">
        <f>+IF(Tabla1[[#This Row],[REQUEST_TY]]="SR MANTENIMIENTO CORRECTIVO", "EMERGENCIA", "OTROS")</f>
        <v>EMERGENCIA</v>
      </c>
      <c r="AL6166" s="6" t="str">
        <f>+_xlfn.IFS(Tabla1[[#This Row],[Veces obj]]&lt;=1,"0-1",Tabla1[[#This Row],[Veces obj]]&lt;=2,"1-2",Tabla1[[#This Row],[Veces obj]]&lt;=3,"2-3",TRUE,"&gt;3")</f>
        <v>0-1</v>
      </c>
      <c r="AM6166" s="60" t="str">
        <f>+_xlfn.IFS(MONTH(Tabla1[[#This Row],[MES]])&lt;=3,"Q1",MONTH(Tabla1[[#This Row],[MES]])&lt;=6,"Q2",MONTH(Tabla1[[#This Row],[MES]])&lt;=9,"Q3",TRUE,"Q4")</f>
        <v>Q2</v>
      </c>
      <c r="AN6166" s="15" t="str">
        <f>+IFERROR(VLOOKUP(Tabla1[[#This Row],[CUENTA]],CTAS[],2,0),"OTROS")</f>
        <v>OTROS</v>
      </c>
      <c r="AP6166" s="15" t="str">
        <f>+IFERROR(VLOOKUP(Tabla1[[#This Row],[EMPLEADO]],IS[],3,0),"OTROS")</f>
        <v>OTROS</v>
      </c>
      <c r="AQ6166" s="15" t="str">
        <f>+IFERROR(VLOOKUP(Tabla1[[#This Row],[EMPLEADO]],IS[[NÓMINA]:[INGENIERO]],2,0),"OTROS")</f>
        <v>OTROS</v>
      </c>
    </row>
    <row r="6167" spans="1:43" x14ac:dyDescent="0.25">
      <c r="A6167" s="28" t="s">
        <v>14528</v>
      </c>
      <c r="B6167" s="29">
        <v>1</v>
      </c>
      <c r="C6167" s="29" t="s">
        <v>16872</v>
      </c>
      <c r="D6167" s="30" t="s">
        <v>38</v>
      </c>
      <c r="E6167" s="31" t="s">
        <v>394</v>
      </c>
      <c r="F6167" s="31" t="s">
        <v>16873</v>
      </c>
      <c r="G6167" s="88" t="s">
        <v>1114</v>
      </c>
      <c r="H6167" s="29" t="s">
        <v>568</v>
      </c>
      <c r="I6167" s="32" t="s">
        <v>43</v>
      </c>
      <c r="J6167" s="29" t="s">
        <v>8</v>
      </c>
      <c r="K6167" s="33" t="s">
        <v>1115</v>
      </c>
      <c r="L6167" s="33" t="s">
        <v>1116</v>
      </c>
      <c r="M6167" s="29" t="s">
        <v>714</v>
      </c>
      <c r="N6167" s="29">
        <v>0</v>
      </c>
      <c r="O6167" s="29" t="s">
        <v>47</v>
      </c>
      <c r="P6167" s="33">
        <v>5</v>
      </c>
      <c r="Q6167" s="33" t="s">
        <v>207</v>
      </c>
      <c r="R6167" s="80" t="s">
        <v>63</v>
      </c>
      <c r="S6167" s="81" t="s">
        <v>64</v>
      </c>
      <c r="T6167" s="81" t="s">
        <v>51</v>
      </c>
      <c r="U6167" s="82" t="s">
        <v>209</v>
      </c>
      <c r="V6167" s="83">
        <v>0</v>
      </c>
      <c r="W6167" s="89">
        <v>0</v>
      </c>
      <c r="X6167" s="85">
        <v>1</v>
      </c>
      <c r="Y6167" s="86">
        <v>0.35</v>
      </c>
      <c r="Z6167" s="82">
        <v>5</v>
      </c>
      <c r="AA6167" s="87">
        <v>6.9999999999999993E-2</v>
      </c>
      <c r="AB6167" s="83">
        <v>0</v>
      </c>
      <c r="AC6167" s="89">
        <v>0</v>
      </c>
      <c r="AD6167" s="90">
        <v>43642</v>
      </c>
      <c r="AE6167" s="90">
        <v>43642</v>
      </c>
      <c r="AF6167" s="82">
        <v>0</v>
      </c>
      <c r="AG6167" s="84" t="s">
        <v>53</v>
      </c>
      <c r="AH6167" s="83">
        <v>0</v>
      </c>
      <c r="AI6167" s="89">
        <v>0</v>
      </c>
      <c r="AJ6167" s="89">
        <v>0</v>
      </c>
      <c r="AK6167" s="60" t="str">
        <f>+IF(Tabla1[[#This Row],[REQUEST_TY]]="SR MANTENIMIENTO CORRECTIVO", "EMERGENCIA", "OTROS")</f>
        <v>EMERGENCIA</v>
      </c>
      <c r="AL6167" s="6" t="str">
        <f>+_xlfn.IFS(Tabla1[[#This Row],[Veces obj]]&lt;=1,"0-1",Tabla1[[#This Row],[Veces obj]]&lt;=2,"1-2",Tabla1[[#This Row],[Veces obj]]&lt;=3,"2-3",TRUE,"&gt;3")</f>
        <v>0-1</v>
      </c>
      <c r="AM6167" s="60" t="str">
        <f>+_xlfn.IFS(MONTH(Tabla1[[#This Row],[MES]])&lt;=3,"Q1",MONTH(Tabla1[[#This Row],[MES]])&lt;=6,"Q2",MONTH(Tabla1[[#This Row],[MES]])&lt;=9,"Q3",TRUE,"Q4")</f>
        <v>Q2</v>
      </c>
      <c r="AN6167" s="15" t="str">
        <f>+IFERROR(VLOOKUP(Tabla1[[#This Row],[CUENTA]],CTAS[],2,0),"OTROS")</f>
        <v>OTROS</v>
      </c>
      <c r="AP6167" s="15" t="str">
        <f>+IFERROR(VLOOKUP(Tabla1[[#This Row],[EMPLEADO]],IS[],3,0),"OTROS")</f>
        <v>OTROS</v>
      </c>
      <c r="AQ6167" s="15" t="str">
        <f>+IFERROR(VLOOKUP(Tabla1[[#This Row],[EMPLEADO]],IS[[NÓMINA]:[INGENIERO]],2,0),"OTROS")</f>
        <v>OTROS</v>
      </c>
    </row>
    <row r="6168" spans="1:43" x14ac:dyDescent="0.25">
      <c r="A6168" s="28" t="s">
        <v>14528</v>
      </c>
      <c r="B6168" s="29">
        <v>1</v>
      </c>
      <c r="C6168" s="29" t="s">
        <v>16874</v>
      </c>
      <c r="D6168" s="30" t="s">
        <v>3346</v>
      </c>
      <c r="E6168" s="31" t="s">
        <v>133</v>
      </c>
      <c r="F6168" s="31" t="s">
        <v>16875</v>
      </c>
      <c r="G6168" s="88" t="s">
        <v>3328</v>
      </c>
      <c r="H6168" s="29" t="s">
        <v>136</v>
      </c>
      <c r="I6168" s="32" t="s">
        <v>43</v>
      </c>
      <c r="J6168" s="29" t="s">
        <v>8</v>
      </c>
      <c r="K6168" s="33" t="s">
        <v>59</v>
      </c>
      <c r="L6168" s="33" t="s">
        <v>1164</v>
      </c>
      <c r="M6168" s="29" t="s">
        <v>222</v>
      </c>
      <c r="N6168" s="29">
        <v>0</v>
      </c>
      <c r="O6168" s="29" t="s">
        <v>47</v>
      </c>
      <c r="P6168" s="33" t="s">
        <v>822</v>
      </c>
      <c r="Q6168" s="33" t="s">
        <v>48</v>
      </c>
      <c r="R6168" s="80" t="s">
        <v>138</v>
      </c>
      <c r="S6168" s="81" t="s">
        <v>139</v>
      </c>
      <c r="T6168" s="81" t="s">
        <v>51</v>
      </c>
      <c r="U6168" s="82" t="s">
        <v>353</v>
      </c>
      <c r="V6168" s="83">
        <v>1</v>
      </c>
      <c r="W6168" s="89">
        <v>1573.0000000000002</v>
      </c>
      <c r="X6168" s="85">
        <v>0</v>
      </c>
      <c r="Y6168" s="86">
        <v>4</v>
      </c>
      <c r="Z6168" s="82">
        <v>4</v>
      </c>
      <c r="AA6168" s="87">
        <v>1</v>
      </c>
      <c r="AB6168" s="83">
        <v>0</v>
      </c>
      <c r="AC6168" s="89">
        <v>0</v>
      </c>
      <c r="AD6168" s="90">
        <v>43637</v>
      </c>
      <c r="AE6168" s="90">
        <v>43642</v>
      </c>
      <c r="AF6168" s="82">
        <v>3</v>
      </c>
      <c r="AG6168" s="84" t="s">
        <v>1680</v>
      </c>
      <c r="AH6168" s="83">
        <v>0</v>
      </c>
      <c r="AI6168" s="89">
        <v>0</v>
      </c>
      <c r="AJ6168" s="89">
        <v>0</v>
      </c>
      <c r="AK6168" s="60" t="str">
        <f>+IF(Tabla1[[#This Row],[REQUEST_TY]]="SR MANTENIMIENTO CORRECTIVO", "EMERGENCIA", "OTROS")</f>
        <v>OTROS</v>
      </c>
      <c r="AL6168" s="6" t="str">
        <f>+_xlfn.IFS(Tabla1[[#This Row],[Veces obj]]&lt;=1,"0-1",Tabla1[[#This Row],[Veces obj]]&lt;=2,"1-2",Tabla1[[#This Row],[Veces obj]]&lt;=3,"2-3",TRUE,"&gt;3")</f>
        <v>0-1</v>
      </c>
      <c r="AM6168" s="60" t="str">
        <f>+_xlfn.IFS(MONTH(Tabla1[[#This Row],[MES]])&lt;=3,"Q1",MONTH(Tabla1[[#This Row],[MES]])&lt;=6,"Q2",MONTH(Tabla1[[#This Row],[MES]])&lt;=9,"Q3",TRUE,"Q4")</f>
        <v>Q2</v>
      </c>
      <c r="AN6168" s="15" t="str">
        <f>+IFERROR(VLOOKUP(Tabla1[[#This Row],[CUENTA]],CTAS[],2,0),"OTROS")</f>
        <v>OTROS</v>
      </c>
      <c r="AP6168" s="15" t="str">
        <f>+IFERROR(VLOOKUP(Tabla1[[#This Row],[EMPLEADO]],IS[],3,0),"OTROS")</f>
        <v>OTROS</v>
      </c>
      <c r="AQ6168" s="15" t="str">
        <f>+IFERROR(VLOOKUP(Tabla1[[#This Row],[EMPLEADO]],IS[[NÓMINA]:[INGENIERO]],2,0),"OTROS")</f>
        <v>OTROS</v>
      </c>
    </row>
    <row r="6169" spans="1:43" x14ac:dyDescent="0.25">
      <c r="A6169" s="28" t="s">
        <v>14528</v>
      </c>
      <c r="B6169" s="29">
        <v>1</v>
      </c>
      <c r="C6169" s="29" t="s">
        <v>16876</v>
      </c>
      <c r="D6169" s="30" t="s">
        <v>3346</v>
      </c>
      <c r="E6169" s="31" t="s">
        <v>39</v>
      </c>
      <c r="F6169" s="31" t="s">
        <v>16877</v>
      </c>
      <c r="G6169" s="88" t="s">
        <v>16878</v>
      </c>
      <c r="H6169" s="29" t="s">
        <v>42</v>
      </c>
      <c r="I6169" s="32" t="s">
        <v>43</v>
      </c>
      <c r="J6169" s="29" t="s">
        <v>8</v>
      </c>
      <c r="K6169" s="33" t="s">
        <v>44</v>
      </c>
      <c r="L6169" s="33" t="s">
        <v>3666</v>
      </c>
      <c r="M6169" s="29" t="s">
        <v>131</v>
      </c>
      <c r="N6169" s="29">
        <v>1</v>
      </c>
      <c r="O6169" s="29" t="s">
        <v>47</v>
      </c>
      <c r="P6169" s="33" t="s">
        <v>822</v>
      </c>
      <c r="Q6169" s="33" t="s">
        <v>48</v>
      </c>
      <c r="R6169" s="80" t="s">
        <v>49</v>
      </c>
      <c r="S6169" s="81" t="s">
        <v>50</v>
      </c>
      <c r="T6169" s="81" t="s">
        <v>51</v>
      </c>
      <c r="U6169" s="82" t="s">
        <v>52</v>
      </c>
      <c r="V6169" s="83">
        <v>1</v>
      </c>
      <c r="W6169" s="89">
        <v>0</v>
      </c>
      <c r="X6169" s="85">
        <v>0</v>
      </c>
      <c r="Y6169" s="86">
        <v>5</v>
      </c>
      <c r="Z6169" s="82">
        <v>5</v>
      </c>
      <c r="AA6169" s="87">
        <v>1</v>
      </c>
      <c r="AB6169" s="83">
        <v>0</v>
      </c>
      <c r="AC6169" s="89">
        <v>0</v>
      </c>
      <c r="AD6169" s="90">
        <v>43641</v>
      </c>
      <c r="AE6169" s="90">
        <v>43642</v>
      </c>
      <c r="AF6169" s="82">
        <v>1</v>
      </c>
      <c r="AG6169" s="84" t="s">
        <v>53</v>
      </c>
      <c r="AH6169" s="83">
        <v>0</v>
      </c>
      <c r="AI6169" s="89">
        <v>0</v>
      </c>
      <c r="AJ6169" s="89">
        <v>0</v>
      </c>
      <c r="AK6169" s="60" t="str">
        <f>+IF(Tabla1[[#This Row],[REQUEST_TY]]="SR MANTENIMIENTO CORRECTIVO", "EMERGENCIA", "OTROS")</f>
        <v>OTROS</v>
      </c>
      <c r="AL6169" s="6" t="str">
        <f>+_xlfn.IFS(Tabla1[[#This Row],[Veces obj]]&lt;=1,"0-1",Tabla1[[#This Row],[Veces obj]]&lt;=2,"1-2",Tabla1[[#This Row],[Veces obj]]&lt;=3,"2-3",TRUE,"&gt;3")</f>
        <v>0-1</v>
      </c>
      <c r="AM6169" s="60" t="str">
        <f>+_xlfn.IFS(MONTH(Tabla1[[#This Row],[MES]])&lt;=3,"Q1",MONTH(Tabla1[[#This Row],[MES]])&lt;=6,"Q2",MONTH(Tabla1[[#This Row],[MES]])&lt;=9,"Q3",TRUE,"Q4")</f>
        <v>Q2</v>
      </c>
      <c r="AN6169" s="15" t="str">
        <f>+IFERROR(VLOOKUP(Tabla1[[#This Row],[CUENTA]],CTAS[],2,0),"OTROS")</f>
        <v>OTROS</v>
      </c>
      <c r="AP6169" s="15" t="str">
        <f>+IFERROR(VLOOKUP(Tabla1[[#This Row],[EMPLEADO]],IS[],3,0),"OTROS")</f>
        <v>OTROS</v>
      </c>
      <c r="AQ6169" s="15" t="str">
        <f>+IFERROR(VLOOKUP(Tabla1[[#This Row],[EMPLEADO]],IS[[NÓMINA]:[INGENIERO]],2,0),"OTROS")</f>
        <v>OTROS</v>
      </c>
    </row>
    <row r="6170" spans="1:43" x14ac:dyDescent="0.25">
      <c r="A6170" s="28" t="s">
        <v>14528</v>
      </c>
      <c r="B6170" s="29">
        <v>1</v>
      </c>
      <c r="C6170" s="29" t="s">
        <v>16879</v>
      </c>
      <c r="D6170" s="30" t="s">
        <v>38</v>
      </c>
      <c r="E6170" s="31" t="s">
        <v>3742</v>
      </c>
      <c r="F6170" s="31" t="s">
        <v>16880</v>
      </c>
      <c r="G6170" s="88" t="s">
        <v>13552</v>
      </c>
      <c r="H6170" s="29" t="s">
        <v>8581</v>
      </c>
      <c r="I6170" s="32" t="s">
        <v>43</v>
      </c>
      <c r="J6170" s="29" t="s">
        <v>8</v>
      </c>
      <c r="K6170" s="33" t="s">
        <v>199</v>
      </c>
      <c r="L6170" s="33" t="s">
        <v>13553</v>
      </c>
      <c r="M6170" s="29" t="s">
        <v>256</v>
      </c>
      <c r="N6170" s="29">
        <v>0</v>
      </c>
      <c r="O6170" s="29" t="s">
        <v>47</v>
      </c>
      <c r="P6170" s="33">
        <v>40</v>
      </c>
      <c r="Q6170" s="33" t="s">
        <v>82</v>
      </c>
      <c r="R6170" s="80" t="s">
        <v>49</v>
      </c>
      <c r="S6170" s="81" t="s">
        <v>50</v>
      </c>
      <c r="T6170" s="81" t="s">
        <v>51</v>
      </c>
      <c r="U6170" s="82" t="s">
        <v>120</v>
      </c>
      <c r="V6170" s="83">
        <v>0.8</v>
      </c>
      <c r="W6170" s="89">
        <v>572.00000000000011</v>
      </c>
      <c r="X6170" s="85">
        <v>1</v>
      </c>
      <c r="Y6170" s="86">
        <v>1.53</v>
      </c>
      <c r="Z6170" s="82">
        <v>5</v>
      </c>
      <c r="AA6170" s="87">
        <v>0.30599999999999999</v>
      </c>
      <c r="AB6170" s="83">
        <v>0</v>
      </c>
      <c r="AC6170" s="89">
        <v>0</v>
      </c>
      <c r="AD6170" s="90">
        <v>43642</v>
      </c>
      <c r="AE6170" s="90">
        <v>43643</v>
      </c>
      <c r="AF6170" s="82">
        <v>1</v>
      </c>
      <c r="AG6170" s="84" t="s">
        <v>53</v>
      </c>
      <c r="AH6170" s="83">
        <v>0</v>
      </c>
      <c r="AI6170" s="89">
        <v>0</v>
      </c>
      <c r="AJ6170" s="89">
        <v>0</v>
      </c>
      <c r="AK6170" s="60" t="str">
        <f>+IF(Tabla1[[#This Row],[REQUEST_TY]]="SR MANTENIMIENTO CORRECTIVO", "EMERGENCIA", "OTROS")</f>
        <v>EMERGENCIA</v>
      </c>
      <c r="AL6170" s="6" t="str">
        <f>+_xlfn.IFS(Tabla1[[#This Row],[Veces obj]]&lt;=1,"0-1",Tabla1[[#This Row],[Veces obj]]&lt;=2,"1-2",Tabla1[[#This Row],[Veces obj]]&lt;=3,"2-3",TRUE,"&gt;3")</f>
        <v>0-1</v>
      </c>
      <c r="AM6170" s="60" t="str">
        <f>+_xlfn.IFS(MONTH(Tabla1[[#This Row],[MES]])&lt;=3,"Q1",MONTH(Tabla1[[#This Row],[MES]])&lt;=6,"Q2",MONTH(Tabla1[[#This Row],[MES]])&lt;=9,"Q3",TRUE,"Q4")</f>
        <v>Q2</v>
      </c>
      <c r="AN6170" s="15" t="str">
        <f>+IFERROR(VLOOKUP(Tabla1[[#This Row],[CUENTA]],CTAS[],2,0),"OTROS")</f>
        <v>OTROS</v>
      </c>
      <c r="AP6170" s="15" t="str">
        <f>+IFERROR(VLOOKUP(Tabla1[[#This Row],[EMPLEADO]],IS[],3,0),"OTROS")</f>
        <v>OTROS</v>
      </c>
      <c r="AQ6170" s="15" t="str">
        <f>+IFERROR(VLOOKUP(Tabla1[[#This Row],[EMPLEADO]],IS[[NÓMINA]:[INGENIERO]],2,0),"OTROS")</f>
        <v>OTROS</v>
      </c>
    </row>
    <row r="6171" spans="1:43" x14ac:dyDescent="0.25">
      <c r="A6171" s="28" t="s">
        <v>14528</v>
      </c>
      <c r="B6171" s="29">
        <v>1</v>
      </c>
      <c r="C6171" s="29" t="s">
        <v>16881</v>
      </c>
      <c r="D6171" s="30" t="s">
        <v>38</v>
      </c>
      <c r="E6171" s="31" t="s">
        <v>85</v>
      </c>
      <c r="F6171" s="31" t="s">
        <v>16882</v>
      </c>
      <c r="G6171" s="88" t="s">
        <v>10908</v>
      </c>
      <c r="H6171" s="29" t="s">
        <v>79</v>
      </c>
      <c r="I6171" s="32" t="s">
        <v>43</v>
      </c>
      <c r="J6171" s="29" t="s">
        <v>8</v>
      </c>
      <c r="K6171" s="33" t="s">
        <v>1296</v>
      </c>
      <c r="L6171" s="33" t="s">
        <v>1800</v>
      </c>
      <c r="M6171" s="29" t="s">
        <v>1298</v>
      </c>
      <c r="N6171" s="29">
        <v>0</v>
      </c>
      <c r="O6171" s="29" t="s">
        <v>47</v>
      </c>
      <c r="P6171" s="33">
        <v>9</v>
      </c>
      <c r="Q6171" s="33" t="s">
        <v>194</v>
      </c>
      <c r="R6171" s="80" t="s">
        <v>49</v>
      </c>
      <c r="S6171" s="81" t="s">
        <v>50</v>
      </c>
      <c r="T6171" s="81" t="s">
        <v>51</v>
      </c>
      <c r="U6171" s="82" t="s">
        <v>444</v>
      </c>
      <c r="V6171" s="83">
        <v>0</v>
      </c>
      <c r="W6171" s="89">
        <v>0</v>
      </c>
      <c r="X6171" s="85">
        <v>1</v>
      </c>
      <c r="Y6171" s="86">
        <v>6.08</v>
      </c>
      <c r="Z6171" s="82">
        <v>5</v>
      </c>
      <c r="AA6171" s="87">
        <v>1.216</v>
      </c>
      <c r="AB6171" s="83">
        <v>5.3999999999999992E-2</v>
      </c>
      <c r="AC6171" s="89">
        <v>-38.61</v>
      </c>
      <c r="AD6171" s="90">
        <v>43642</v>
      </c>
      <c r="AE6171" s="90">
        <v>43643</v>
      </c>
      <c r="AF6171" s="82">
        <v>1</v>
      </c>
      <c r="AG6171" s="84" t="s">
        <v>53</v>
      </c>
      <c r="AH6171" s="83">
        <v>0</v>
      </c>
      <c r="AI6171" s="89">
        <v>0</v>
      </c>
      <c r="AJ6171" s="89">
        <v>0</v>
      </c>
      <c r="AK6171" s="60" t="str">
        <f>+IF(Tabla1[[#This Row],[REQUEST_TY]]="SR MANTENIMIENTO CORRECTIVO", "EMERGENCIA", "OTROS")</f>
        <v>EMERGENCIA</v>
      </c>
      <c r="AL6171" s="6" t="str">
        <f>+_xlfn.IFS(Tabla1[[#This Row],[Veces obj]]&lt;=1,"0-1",Tabla1[[#This Row],[Veces obj]]&lt;=2,"1-2",Tabla1[[#This Row],[Veces obj]]&lt;=3,"2-3",TRUE,"&gt;3")</f>
        <v>1-2</v>
      </c>
      <c r="AM6171" s="60" t="str">
        <f>+_xlfn.IFS(MONTH(Tabla1[[#This Row],[MES]])&lt;=3,"Q1",MONTH(Tabla1[[#This Row],[MES]])&lt;=6,"Q2",MONTH(Tabla1[[#This Row],[MES]])&lt;=9,"Q3",TRUE,"Q4")</f>
        <v>Q2</v>
      </c>
      <c r="AN6171" s="15" t="str">
        <f>+IFERROR(VLOOKUP(Tabla1[[#This Row],[CUENTA]],CTAS[],2,0),"OTROS")</f>
        <v>OTROS</v>
      </c>
      <c r="AP6171" s="15" t="str">
        <f>+IFERROR(VLOOKUP(Tabla1[[#This Row],[EMPLEADO]],IS[],3,0),"OTROS")</f>
        <v>OTROS</v>
      </c>
      <c r="AQ6171" s="15" t="str">
        <f>+IFERROR(VLOOKUP(Tabla1[[#This Row],[EMPLEADO]],IS[[NÓMINA]:[INGENIERO]],2,0),"OTROS")</f>
        <v>OTROS</v>
      </c>
    </row>
    <row r="6172" spans="1:43" x14ac:dyDescent="0.25">
      <c r="A6172" s="28" t="s">
        <v>14528</v>
      </c>
      <c r="B6172" s="29">
        <v>1</v>
      </c>
      <c r="C6172" s="29" t="s">
        <v>16883</v>
      </c>
      <c r="D6172" s="30" t="s">
        <v>38</v>
      </c>
      <c r="E6172" s="31" t="s">
        <v>275</v>
      </c>
      <c r="F6172" s="31" t="s">
        <v>16884</v>
      </c>
      <c r="G6172" s="88" t="s">
        <v>10901</v>
      </c>
      <c r="H6172" s="29" t="s">
        <v>79</v>
      </c>
      <c r="I6172" s="32" t="s">
        <v>43</v>
      </c>
      <c r="J6172" s="29" t="s">
        <v>8</v>
      </c>
      <c r="K6172" s="33" t="s">
        <v>1296</v>
      </c>
      <c r="L6172" s="33" t="s">
        <v>1800</v>
      </c>
      <c r="M6172" s="29" t="s">
        <v>1298</v>
      </c>
      <c r="N6172" s="29">
        <v>0</v>
      </c>
      <c r="O6172" s="29" t="s">
        <v>47</v>
      </c>
      <c r="P6172" s="33">
        <v>13</v>
      </c>
      <c r="Q6172" s="33" t="s">
        <v>194</v>
      </c>
      <c r="R6172" s="80" t="s">
        <v>95</v>
      </c>
      <c r="S6172" s="81" t="s">
        <v>64</v>
      </c>
      <c r="T6172" s="81" t="s">
        <v>51</v>
      </c>
      <c r="U6172" s="82" t="s">
        <v>195</v>
      </c>
      <c r="V6172" s="83">
        <v>0.6</v>
      </c>
      <c r="W6172" s="89">
        <v>819</v>
      </c>
      <c r="X6172" s="85">
        <v>1</v>
      </c>
      <c r="Y6172" s="86">
        <v>5.5</v>
      </c>
      <c r="Z6172" s="82">
        <v>5</v>
      </c>
      <c r="AA6172" s="87">
        <v>1.1000000000000001</v>
      </c>
      <c r="AB6172" s="83">
        <v>2.5000000000000022E-2</v>
      </c>
      <c r="AC6172" s="89">
        <v>-34.125000000000028</v>
      </c>
      <c r="AD6172" s="90">
        <v>43642</v>
      </c>
      <c r="AE6172" s="90">
        <v>43643</v>
      </c>
      <c r="AF6172" s="82">
        <v>1</v>
      </c>
      <c r="AG6172" s="84" t="s">
        <v>53</v>
      </c>
      <c r="AH6172" s="83">
        <v>0</v>
      </c>
      <c r="AI6172" s="89">
        <v>0</v>
      </c>
      <c r="AJ6172" s="89">
        <v>0</v>
      </c>
      <c r="AK6172" s="60" t="str">
        <f>+IF(Tabla1[[#This Row],[REQUEST_TY]]="SR MANTENIMIENTO CORRECTIVO", "EMERGENCIA", "OTROS")</f>
        <v>EMERGENCIA</v>
      </c>
      <c r="AL6172" s="6" t="str">
        <f>+_xlfn.IFS(Tabla1[[#This Row],[Veces obj]]&lt;=1,"0-1",Tabla1[[#This Row],[Veces obj]]&lt;=2,"1-2",Tabla1[[#This Row],[Veces obj]]&lt;=3,"2-3",TRUE,"&gt;3")</f>
        <v>1-2</v>
      </c>
      <c r="AM6172" s="60" t="str">
        <f>+_xlfn.IFS(MONTH(Tabla1[[#This Row],[MES]])&lt;=3,"Q1",MONTH(Tabla1[[#This Row],[MES]])&lt;=6,"Q2",MONTH(Tabla1[[#This Row],[MES]])&lt;=9,"Q3",TRUE,"Q4")</f>
        <v>Q2</v>
      </c>
      <c r="AN6172" s="15" t="str">
        <f>+IFERROR(VLOOKUP(Tabla1[[#This Row],[CUENTA]],CTAS[],2,0),"OTROS")</f>
        <v>OTROS</v>
      </c>
      <c r="AP6172" s="15" t="str">
        <f>+IFERROR(VLOOKUP(Tabla1[[#This Row],[EMPLEADO]],IS[],3,0),"OTROS")</f>
        <v>OTROS</v>
      </c>
      <c r="AQ6172" s="15" t="str">
        <f>+IFERROR(VLOOKUP(Tabla1[[#This Row],[EMPLEADO]],IS[[NÓMINA]:[INGENIERO]],2,0),"OTROS")</f>
        <v>OTROS</v>
      </c>
    </row>
    <row r="6173" spans="1:43" x14ac:dyDescent="0.25">
      <c r="A6173" s="28" t="s">
        <v>14528</v>
      </c>
      <c r="B6173" s="29">
        <v>1</v>
      </c>
      <c r="C6173" s="29" t="s">
        <v>16885</v>
      </c>
      <c r="D6173" s="30" t="s">
        <v>38</v>
      </c>
      <c r="E6173" s="31" t="s">
        <v>3400</v>
      </c>
      <c r="F6173" s="31" t="s">
        <v>16886</v>
      </c>
      <c r="G6173" s="88" t="s">
        <v>6852</v>
      </c>
      <c r="H6173" s="29" t="s">
        <v>409</v>
      </c>
      <c r="I6173" s="32" t="s">
        <v>43</v>
      </c>
      <c r="J6173" s="29" t="s">
        <v>8</v>
      </c>
      <c r="K6173" s="33" t="s">
        <v>1889</v>
      </c>
      <c r="L6173" s="33" t="s">
        <v>6853</v>
      </c>
      <c r="M6173" s="29" t="s">
        <v>411</v>
      </c>
      <c r="N6173" s="29">
        <v>0</v>
      </c>
      <c r="O6173" s="29" t="s">
        <v>47</v>
      </c>
      <c r="P6173" s="33">
        <v>98</v>
      </c>
      <c r="Q6173" s="33" t="s">
        <v>48</v>
      </c>
      <c r="R6173" s="80" t="s">
        <v>74</v>
      </c>
      <c r="S6173" s="81" t="s">
        <v>50</v>
      </c>
      <c r="T6173" s="81" t="s">
        <v>51</v>
      </c>
      <c r="U6173" s="82" t="s">
        <v>52</v>
      </c>
      <c r="V6173" s="83">
        <v>1.05</v>
      </c>
      <c r="W6173" s="89">
        <v>750.75000000000011</v>
      </c>
      <c r="X6173" s="85">
        <v>1</v>
      </c>
      <c r="Y6173" s="86">
        <v>2.25</v>
      </c>
      <c r="Z6173" s="82">
        <v>5</v>
      </c>
      <c r="AA6173" s="87">
        <v>0.45</v>
      </c>
      <c r="AB6173" s="83">
        <v>0</v>
      </c>
      <c r="AC6173" s="89">
        <v>0</v>
      </c>
      <c r="AD6173" s="90">
        <v>43642</v>
      </c>
      <c r="AE6173" s="90">
        <v>43643</v>
      </c>
      <c r="AF6173" s="82">
        <v>1</v>
      </c>
      <c r="AG6173" s="84" t="s">
        <v>53</v>
      </c>
      <c r="AH6173" s="83">
        <v>0</v>
      </c>
      <c r="AI6173" s="89">
        <v>0</v>
      </c>
      <c r="AJ6173" s="89">
        <v>0</v>
      </c>
      <c r="AK6173" s="60" t="str">
        <f>+IF(Tabla1[[#This Row],[REQUEST_TY]]="SR MANTENIMIENTO CORRECTIVO", "EMERGENCIA", "OTROS")</f>
        <v>EMERGENCIA</v>
      </c>
      <c r="AL6173" s="6" t="str">
        <f>+_xlfn.IFS(Tabla1[[#This Row],[Veces obj]]&lt;=1,"0-1",Tabla1[[#This Row],[Veces obj]]&lt;=2,"1-2",Tabla1[[#This Row],[Veces obj]]&lt;=3,"2-3",TRUE,"&gt;3")</f>
        <v>0-1</v>
      </c>
      <c r="AM6173" s="60" t="str">
        <f>+_xlfn.IFS(MONTH(Tabla1[[#This Row],[MES]])&lt;=3,"Q1",MONTH(Tabla1[[#This Row],[MES]])&lt;=6,"Q2",MONTH(Tabla1[[#This Row],[MES]])&lt;=9,"Q3",TRUE,"Q4")</f>
        <v>Q2</v>
      </c>
      <c r="AN6173" s="15" t="str">
        <f>+IFERROR(VLOOKUP(Tabla1[[#This Row],[CUENTA]],CTAS[],2,0),"OTROS")</f>
        <v>OTROS</v>
      </c>
      <c r="AP6173" s="15" t="str">
        <f>+IFERROR(VLOOKUP(Tabla1[[#This Row],[EMPLEADO]],IS[],3,0),"OTROS")</f>
        <v>OTROS</v>
      </c>
      <c r="AQ6173" s="15" t="str">
        <f>+IFERROR(VLOOKUP(Tabla1[[#This Row],[EMPLEADO]],IS[[NÓMINA]:[INGENIERO]],2,0),"OTROS")</f>
        <v>OTROS</v>
      </c>
    </row>
    <row r="6174" spans="1:43" x14ac:dyDescent="0.25">
      <c r="A6174" s="28" t="s">
        <v>14528</v>
      </c>
      <c r="B6174" s="29">
        <v>1</v>
      </c>
      <c r="C6174" s="29" t="s">
        <v>16887</v>
      </c>
      <c r="D6174" s="30" t="s">
        <v>38</v>
      </c>
      <c r="E6174" s="31" t="s">
        <v>76</v>
      </c>
      <c r="F6174" s="31" t="s">
        <v>16888</v>
      </c>
      <c r="G6174" s="88" t="s">
        <v>10734</v>
      </c>
      <c r="H6174" s="29" t="s">
        <v>213</v>
      </c>
      <c r="I6174" s="32" t="s">
        <v>43</v>
      </c>
      <c r="J6174" s="29" t="s">
        <v>8</v>
      </c>
      <c r="K6174" s="33" t="s">
        <v>59</v>
      </c>
      <c r="L6174" s="33" t="s">
        <v>2783</v>
      </c>
      <c r="M6174" s="29" t="s">
        <v>640</v>
      </c>
      <c r="N6174" s="29">
        <v>0</v>
      </c>
      <c r="O6174" s="29" t="s">
        <v>47</v>
      </c>
      <c r="P6174" s="33">
        <v>79</v>
      </c>
      <c r="Q6174" s="33" t="s">
        <v>48</v>
      </c>
      <c r="R6174" s="80" t="s">
        <v>63</v>
      </c>
      <c r="S6174" s="81" t="s">
        <v>64</v>
      </c>
      <c r="T6174" s="81" t="s">
        <v>51</v>
      </c>
      <c r="U6174" s="82" t="s">
        <v>96</v>
      </c>
      <c r="V6174" s="83">
        <v>1.1000000000000001</v>
      </c>
      <c r="W6174" s="89">
        <v>1501.5000000000002</v>
      </c>
      <c r="X6174" s="85">
        <v>1</v>
      </c>
      <c r="Y6174" s="86">
        <v>6.99</v>
      </c>
      <c r="Z6174" s="82">
        <v>5</v>
      </c>
      <c r="AA6174" s="87">
        <v>1.3980000000000001</v>
      </c>
      <c r="AB6174" s="83">
        <v>9.9500000000000033E-2</v>
      </c>
      <c r="AC6174" s="89">
        <v>-135.81750000000005</v>
      </c>
      <c r="AD6174" s="90">
        <v>43642</v>
      </c>
      <c r="AE6174" s="90">
        <v>43643</v>
      </c>
      <c r="AF6174" s="82">
        <v>1</v>
      </c>
      <c r="AG6174" s="84" t="s">
        <v>53</v>
      </c>
      <c r="AH6174" s="83">
        <v>0</v>
      </c>
      <c r="AI6174" s="89">
        <v>0</v>
      </c>
      <c r="AJ6174" s="89">
        <v>0</v>
      </c>
      <c r="AK6174" s="60" t="str">
        <f>+IF(Tabla1[[#This Row],[REQUEST_TY]]="SR MANTENIMIENTO CORRECTIVO", "EMERGENCIA", "OTROS")</f>
        <v>EMERGENCIA</v>
      </c>
      <c r="AL6174" s="6" t="str">
        <f>+_xlfn.IFS(Tabla1[[#This Row],[Veces obj]]&lt;=1,"0-1",Tabla1[[#This Row],[Veces obj]]&lt;=2,"1-2",Tabla1[[#This Row],[Veces obj]]&lt;=3,"2-3",TRUE,"&gt;3")</f>
        <v>1-2</v>
      </c>
      <c r="AM6174" s="60" t="str">
        <f>+_xlfn.IFS(MONTH(Tabla1[[#This Row],[MES]])&lt;=3,"Q1",MONTH(Tabla1[[#This Row],[MES]])&lt;=6,"Q2",MONTH(Tabla1[[#This Row],[MES]])&lt;=9,"Q3",TRUE,"Q4")</f>
        <v>Q2</v>
      </c>
      <c r="AN6174" s="15" t="str">
        <f>+IFERROR(VLOOKUP(Tabla1[[#This Row],[CUENTA]],CTAS[],2,0),"OTROS")</f>
        <v>OTROS</v>
      </c>
      <c r="AP6174" s="15" t="str">
        <f>+IFERROR(VLOOKUP(Tabla1[[#This Row],[EMPLEADO]],IS[],3,0),"OTROS")</f>
        <v>OTROS</v>
      </c>
      <c r="AQ6174" s="15" t="str">
        <f>+IFERROR(VLOOKUP(Tabla1[[#This Row],[EMPLEADO]],IS[[NÓMINA]:[INGENIERO]],2,0),"OTROS")</f>
        <v>OTROS</v>
      </c>
    </row>
    <row r="6175" spans="1:43" x14ac:dyDescent="0.25">
      <c r="A6175" s="28" t="s">
        <v>14528</v>
      </c>
      <c r="B6175" s="29">
        <v>1</v>
      </c>
      <c r="C6175" s="29" t="s">
        <v>16889</v>
      </c>
      <c r="D6175" s="30" t="s">
        <v>3370</v>
      </c>
      <c r="E6175" s="31" t="s">
        <v>39</v>
      </c>
      <c r="F6175" s="31" t="s">
        <v>16890</v>
      </c>
      <c r="G6175" s="88" t="s">
        <v>16891</v>
      </c>
      <c r="H6175" s="29" t="s">
        <v>10274</v>
      </c>
      <c r="I6175" s="32" t="s">
        <v>43</v>
      </c>
      <c r="J6175" s="29" t="s">
        <v>8</v>
      </c>
      <c r="K6175" s="33" t="s">
        <v>7790</v>
      </c>
      <c r="L6175" s="33" t="s">
        <v>16892</v>
      </c>
      <c r="M6175" s="29" t="s">
        <v>316</v>
      </c>
      <c r="N6175" s="29">
        <v>0</v>
      </c>
      <c r="O6175" s="29" t="s">
        <v>47</v>
      </c>
      <c r="P6175" s="33" t="s">
        <v>822</v>
      </c>
      <c r="Q6175" s="33" t="s">
        <v>48</v>
      </c>
      <c r="R6175" s="80" t="s">
        <v>49</v>
      </c>
      <c r="S6175" s="81" t="s">
        <v>50</v>
      </c>
      <c r="T6175" s="81" t="s">
        <v>51</v>
      </c>
      <c r="U6175" s="82" t="s">
        <v>52</v>
      </c>
      <c r="V6175" s="83">
        <v>1</v>
      </c>
      <c r="W6175" s="89">
        <v>1072.5000000000002</v>
      </c>
      <c r="X6175" s="85">
        <v>0</v>
      </c>
      <c r="Y6175" s="86">
        <v>5</v>
      </c>
      <c r="Z6175" s="82">
        <v>5</v>
      </c>
      <c r="AA6175" s="87">
        <v>1</v>
      </c>
      <c r="AB6175" s="83">
        <v>0</v>
      </c>
      <c r="AC6175" s="89">
        <v>0</v>
      </c>
      <c r="AD6175" s="90">
        <v>43642</v>
      </c>
      <c r="AE6175" s="90">
        <v>43643</v>
      </c>
      <c r="AF6175" s="82">
        <v>1</v>
      </c>
      <c r="AG6175" s="84" t="s">
        <v>53</v>
      </c>
      <c r="AH6175" s="83">
        <v>0</v>
      </c>
      <c r="AI6175" s="89">
        <v>0</v>
      </c>
      <c r="AJ6175" s="89">
        <v>0</v>
      </c>
      <c r="AK6175" s="60" t="str">
        <f>+IF(Tabla1[[#This Row],[REQUEST_TY]]="SR MANTENIMIENTO CORRECTIVO", "EMERGENCIA", "OTROS")</f>
        <v>OTROS</v>
      </c>
      <c r="AL6175" s="6" t="str">
        <f>+_xlfn.IFS(Tabla1[[#This Row],[Veces obj]]&lt;=1,"0-1",Tabla1[[#This Row],[Veces obj]]&lt;=2,"1-2",Tabla1[[#This Row],[Veces obj]]&lt;=3,"2-3",TRUE,"&gt;3")</f>
        <v>0-1</v>
      </c>
      <c r="AM6175" s="60" t="str">
        <f>+_xlfn.IFS(MONTH(Tabla1[[#This Row],[MES]])&lt;=3,"Q1",MONTH(Tabla1[[#This Row],[MES]])&lt;=6,"Q2",MONTH(Tabla1[[#This Row],[MES]])&lt;=9,"Q3",TRUE,"Q4")</f>
        <v>Q2</v>
      </c>
      <c r="AN6175" s="15" t="str">
        <f>+IFERROR(VLOOKUP(Tabla1[[#This Row],[CUENTA]],CTAS[],2,0),"OTROS")</f>
        <v>OTROS</v>
      </c>
      <c r="AP6175" s="15" t="str">
        <f>+IFERROR(VLOOKUP(Tabla1[[#This Row],[EMPLEADO]],IS[],3,0),"OTROS")</f>
        <v>OTROS</v>
      </c>
      <c r="AQ6175" s="15" t="str">
        <f>+IFERROR(VLOOKUP(Tabla1[[#This Row],[EMPLEADO]],IS[[NÓMINA]:[INGENIERO]],2,0),"OTROS")</f>
        <v>OTROS</v>
      </c>
    </row>
    <row r="6176" spans="1:43" x14ac:dyDescent="0.25">
      <c r="A6176" s="28" t="s">
        <v>14528</v>
      </c>
      <c r="B6176" s="29">
        <v>1</v>
      </c>
      <c r="C6176" s="29" t="s">
        <v>16893</v>
      </c>
      <c r="D6176" s="30" t="s">
        <v>38</v>
      </c>
      <c r="E6176" s="31" t="s">
        <v>39</v>
      </c>
      <c r="F6176" s="31" t="s">
        <v>16894</v>
      </c>
      <c r="G6176" s="88" t="s">
        <v>3539</v>
      </c>
      <c r="H6176" s="29" t="s">
        <v>2510</v>
      </c>
      <c r="I6176" s="32" t="s">
        <v>43</v>
      </c>
      <c r="J6176" s="29" t="s">
        <v>8</v>
      </c>
      <c r="K6176" s="33" t="s">
        <v>44</v>
      </c>
      <c r="L6176" s="33" t="s">
        <v>3540</v>
      </c>
      <c r="M6176" s="29" t="s">
        <v>1269</v>
      </c>
      <c r="N6176" s="29">
        <v>1</v>
      </c>
      <c r="O6176" s="29" t="s">
        <v>105</v>
      </c>
      <c r="P6176" s="33">
        <v>36</v>
      </c>
      <c r="Q6176" s="33" t="s">
        <v>82</v>
      </c>
      <c r="R6176" s="80" t="s">
        <v>49</v>
      </c>
      <c r="S6176" s="81" t="s">
        <v>50</v>
      </c>
      <c r="T6176" s="81" t="s">
        <v>51</v>
      </c>
      <c r="U6176" s="82" t="s">
        <v>120</v>
      </c>
      <c r="V6176" s="83">
        <v>0.8</v>
      </c>
      <c r="W6176" s="89">
        <v>0</v>
      </c>
      <c r="X6176" s="85">
        <v>1</v>
      </c>
      <c r="Y6176" s="86">
        <v>2.23</v>
      </c>
      <c r="Z6176" s="82">
        <v>5</v>
      </c>
      <c r="AA6176" s="87">
        <v>0.44600000000000001</v>
      </c>
      <c r="AB6176" s="83">
        <v>0</v>
      </c>
      <c r="AC6176" s="89">
        <v>0</v>
      </c>
      <c r="AD6176" s="90">
        <v>43642</v>
      </c>
      <c r="AE6176" s="90">
        <v>43643</v>
      </c>
      <c r="AF6176" s="82">
        <v>1</v>
      </c>
      <c r="AG6176" s="84" t="s">
        <v>53</v>
      </c>
      <c r="AH6176" s="83">
        <v>0</v>
      </c>
      <c r="AI6176" s="89">
        <v>0</v>
      </c>
      <c r="AJ6176" s="89">
        <v>0</v>
      </c>
      <c r="AK6176" s="60" t="str">
        <f>+IF(Tabla1[[#This Row],[REQUEST_TY]]="SR MANTENIMIENTO CORRECTIVO", "EMERGENCIA", "OTROS")</f>
        <v>EMERGENCIA</v>
      </c>
      <c r="AL6176" s="6" t="str">
        <f>+_xlfn.IFS(Tabla1[[#This Row],[Veces obj]]&lt;=1,"0-1",Tabla1[[#This Row],[Veces obj]]&lt;=2,"1-2",Tabla1[[#This Row],[Veces obj]]&lt;=3,"2-3",TRUE,"&gt;3")</f>
        <v>0-1</v>
      </c>
      <c r="AM6176" s="60" t="str">
        <f>+_xlfn.IFS(MONTH(Tabla1[[#This Row],[MES]])&lt;=3,"Q1",MONTH(Tabla1[[#This Row],[MES]])&lt;=6,"Q2",MONTH(Tabla1[[#This Row],[MES]])&lt;=9,"Q3",TRUE,"Q4")</f>
        <v>Q2</v>
      </c>
      <c r="AN6176" s="15" t="str">
        <f>+IFERROR(VLOOKUP(Tabla1[[#This Row],[CUENTA]],CTAS[],2,0),"OTROS")</f>
        <v>OTROS</v>
      </c>
      <c r="AP6176" s="15" t="str">
        <f>+IFERROR(VLOOKUP(Tabla1[[#This Row],[EMPLEADO]],IS[],3,0),"OTROS")</f>
        <v>OTROS</v>
      </c>
      <c r="AQ6176" s="15" t="str">
        <f>+IFERROR(VLOOKUP(Tabla1[[#This Row],[EMPLEADO]],IS[[NÓMINA]:[INGENIERO]],2,0),"OTROS")</f>
        <v>OTROS</v>
      </c>
    </row>
    <row r="6177" spans="1:43" x14ac:dyDescent="0.25">
      <c r="A6177" s="28" t="s">
        <v>14528</v>
      </c>
      <c r="B6177" s="29">
        <v>1</v>
      </c>
      <c r="C6177" s="29" t="s">
        <v>16895</v>
      </c>
      <c r="D6177" s="30" t="s">
        <v>38</v>
      </c>
      <c r="E6177" s="31" t="s">
        <v>535</v>
      </c>
      <c r="F6177" s="31" t="s">
        <v>16896</v>
      </c>
      <c r="G6177" s="88" t="s">
        <v>16897</v>
      </c>
      <c r="H6177" s="29" t="s">
        <v>163</v>
      </c>
      <c r="I6177" s="32" t="s">
        <v>43</v>
      </c>
      <c r="J6177" s="29" t="s">
        <v>8</v>
      </c>
      <c r="K6177" s="33" t="s">
        <v>538</v>
      </c>
      <c r="L6177" s="33" t="s">
        <v>9265</v>
      </c>
      <c r="M6177" s="29" t="s">
        <v>165</v>
      </c>
      <c r="N6177" s="29">
        <v>0</v>
      </c>
      <c r="O6177" s="29" t="s">
        <v>47</v>
      </c>
      <c r="P6177" s="33">
        <v>230</v>
      </c>
      <c r="Q6177" s="33" t="s">
        <v>48</v>
      </c>
      <c r="R6177" s="80" t="s">
        <v>49</v>
      </c>
      <c r="S6177" s="81" t="s">
        <v>50</v>
      </c>
      <c r="T6177" s="81" t="s">
        <v>51</v>
      </c>
      <c r="U6177" s="82" t="s">
        <v>52</v>
      </c>
      <c r="V6177" s="83">
        <v>1.05</v>
      </c>
      <c r="W6177" s="89">
        <v>750.75000000000011</v>
      </c>
      <c r="X6177" s="85">
        <v>1</v>
      </c>
      <c r="Y6177" s="86">
        <v>0</v>
      </c>
      <c r="Z6177" s="82">
        <v>5</v>
      </c>
      <c r="AA6177" s="87">
        <v>0</v>
      </c>
      <c r="AB6177" s="83">
        <v>0</v>
      </c>
      <c r="AC6177" s="89">
        <v>0</v>
      </c>
      <c r="AD6177" s="90">
        <v>43642</v>
      </c>
      <c r="AE6177" s="90">
        <v>43643</v>
      </c>
      <c r="AF6177" s="82">
        <v>1</v>
      </c>
      <c r="AG6177" s="84" t="s">
        <v>53</v>
      </c>
      <c r="AH6177" s="83">
        <v>0</v>
      </c>
      <c r="AI6177" s="89">
        <v>0</v>
      </c>
      <c r="AJ6177" s="89">
        <v>0</v>
      </c>
      <c r="AK6177" s="60" t="str">
        <f>+IF(Tabla1[[#This Row],[REQUEST_TY]]="SR MANTENIMIENTO CORRECTIVO", "EMERGENCIA", "OTROS")</f>
        <v>EMERGENCIA</v>
      </c>
      <c r="AL6177" s="6" t="str">
        <f>+_xlfn.IFS(Tabla1[[#This Row],[Veces obj]]&lt;=1,"0-1",Tabla1[[#This Row],[Veces obj]]&lt;=2,"1-2",Tabla1[[#This Row],[Veces obj]]&lt;=3,"2-3",TRUE,"&gt;3")</f>
        <v>0-1</v>
      </c>
      <c r="AM6177" s="60" t="str">
        <f>+_xlfn.IFS(MONTH(Tabla1[[#This Row],[MES]])&lt;=3,"Q1",MONTH(Tabla1[[#This Row],[MES]])&lt;=6,"Q2",MONTH(Tabla1[[#This Row],[MES]])&lt;=9,"Q3",TRUE,"Q4")</f>
        <v>Q2</v>
      </c>
      <c r="AN6177" s="15" t="str">
        <f>+IFERROR(VLOOKUP(Tabla1[[#This Row],[CUENTA]],CTAS[],2,0),"OTROS")</f>
        <v>OTROS</v>
      </c>
      <c r="AP6177" s="15" t="str">
        <f>+IFERROR(VLOOKUP(Tabla1[[#This Row],[EMPLEADO]],IS[],3,0),"OTROS")</f>
        <v>CHIHUAHUA</v>
      </c>
      <c r="AQ6177" s="15" t="str">
        <f>+IFERROR(VLOOKUP(Tabla1[[#This Row],[EMPLEADO]],IS[[NÓMINA]:[INGENIERO]],2,0),"OTROS")</f>
        <v>LUIS EDUARDO MUÑOZ</v>
      </c>
    </row>
    <row r="6178" spans="1:43" x14ac:dyDescent="0.25">
      <c r="A6178" s="28" t="s">
        <v>14528</v>
      </c>
      <c r="B6178" s="29">
        <v>1</v>
      </c>
      <c r="C6178" s="29" t="s">
        <v>16898</v>
      </c>
      <c r="D6178" s="30" t="s">
        <v>38</v>
      </c>
      <c r="E6178" s="31" t="s">
        <v>3149</v>
      </c>
      <c r="F6178" s="31" t="s">
        <v>16899</v>
      </c>
      <c r="G6178" s="88" t="s">
        <v>16900</v>
      </c>
      <c r="H6178" s="29" t="s">
        <v>1052</v>
      </c>
      <c r="I6178" s="32" t="s">
        <v>43</v>
      </c>
      <c r="J6178" s="29" t="s">
        <v>8</v>
      </c>
      <c r="K6178" s="33" t="s">
        <v>1541</v>
      </c>
      <c r="L6178" s="33" t="s">
        <v>3006</v>
      </c>
      <c r="M6178" s="29" t="s">
        <v>3007</v>
      </c>
      <c r="N6178" s="29">
        <v>0</v>
      </c>
      <c r="O6178" s="29" t="s">
        <v>47</v>
      </c>
      <c r="P6178" s="33">
        <v>2764</v>
      </c>
      <c r="Q6178" s="33" t="s">
        <v>48</v>
      </c>
      <c r="R6178" s="80" t="s">
        <v>235</v>
      </c>
      <c r="S6178" s="81" t="s">
        <v>50</v>
      </c>
      <c r="T6178" s="81" t="s">
        <v>208</v>
      </c>
      <c r="U6178" s="82" t="s">
        <v>52</v>
      </c>
      <c r="V6178" s="83">
        <v>1.05</v>
      </c>
      <c r="W6178" s="89">
        <v>750.75000000000011</v>
      </c>
      <c r="X6178" s="85">
        <v>1</v>
      </c>
      <c r="Y6178" s="86">
        <v>4.6500000000000004</v>
      </c>
      <c r="Z6178" s="82">
        <v>9</v>
      </c>
      <c r="AA6178" s="87">
        <v>0.51666666666666672</v>
      </c>
      <c r="AB6178" s="83">
        <v>0</v>
      </c>
      <c r="AC6178" s="89">
        <v>0</v>
      </c>
      <c r="AD6178" s="90">
        <v>43642</v>
      </c>
      <c r="AE6178" s="90">
        <v>43643</v>
      </c>
      <c r="AF6178" s="82">
        <v>1</v>
      </c>
      <c r="AG6178" s="84" t="s">
        <v>53</v>
      </c>
      <c r="AH6178" s="83">
        <v>0</v>
      </c>
      <c r="AI6178" s="89">
        <v>0</v>
      </c>
      <c r="AJ6178" s="89">
        <v>0</v>
      </c>
      <c r="AK6178" s="60" t="str">
        <f>+IF(Tabla1[[#This Row],[REQUEST_TY]]="SR MANTENIMIENTO CORRECTIVO", "EMERGENCIA", "OTROS")</f>
        <v>EMERGENCIA</v>
      </c>
      <c r="AL6178" s="6" t="str">
        <f>+_xlfn.IFS(Tabla1[[#This Row],[Veces obj]]&lt;=1,"0-1",Tabla1[[#This Row],[Veces obj]]&lt;=2,"1-2",Tabla1[[#This Row],[Veces obj]]&lt;=3,"2-3",TRUE,"&gt;3")</f>
        <v>0-1</v>
      </c>
      <c r="AM6178" s="60" t="str">
        <f>+_xlfn.IFS(MONTH(Tabla1[[#This Row],[MES]])&lt;=3,"Q1",MONTH(Tabla1[[#This Row],[MES]])&lt;=6,"Q2",MONTH(Tabla1[[#This Row],[MES]])&lt;=9,"Q3",TRUE,"Q4")</f>
        <v>Q2</v>
      </c>
      <c r="AN6178" s="15" t="str">
        <f>+IFERROR(VLOOKUP(Tabla1[[#This Row],[CUENTA]],CTAS[],2,0),"OTROS")</f>
        <v>OTROS</v>
      </c>
      <c r="AP6178" s="15" t="str">
        <f>+IFERROR(VLOOKUP(Tabla1[[#This Row],[EMPLEADO]],IS[],3,0),"OTROS")</f>
        <v>OTROS</v>
      </c>
      <c r="AQ6178" s="15" t="str">
        <f>+IFERROR(VLOOKUP(Tabla1[[#This Row],[EMPLEADO]],IS[[NÓMINA]:[INGENIERO]],2,0),"OTROS")</f>
        <v>OTROS</v>
      </c>
    </row>
    <row r="6179" spans="1:43" x14ac:dyDescent="0.25">
      <c r="A6179" s="28" t="s">
        <v>14528</v>
      </c>
      <c r="B6179" s="29">
        <v>1</v>
      </c>
      <c r="C6179" s="29" t="s">
        <v>16901</v>
      </c>
      <c r="D6179" s="30" t="s">
        <v>38</v>
      </c>
      <c r="E6179" s="31" t="s">
        <v>604</v>
      </c>
      <c r="F6179" s="31" t="s">
        <v>16902</v>
      </c>
      <c r="G6179" s="88" t="s">
        <v>11703</v>
      </c>
      <c r="H6179" s="29" t="s">
        <v>1052</v>
      </c>
      <c r="I6179" s="32" t="s">
        <v>43</v>
      </c>
      <c r="J6179" s="29" t="s">
        <v>8</v>
      </c>
      <c r="K6179" s="33" t="s">
        <v>1541</v>
      </c>
      <c r="L6179" s="33" t="s">
        <v>3006</v>
      </c>
      <c r="M6179" s="29" t="s">
        <v>3007</v>
      </c>
      <c r="N6179" s="29">
        <v>0</v>
      </c>
      <c r="O6179" s="29" t="s">
        <v>47</v>
      </c>
      <c r="P6179" s="33">
        <v>271</v>
      </c>
      <c r="Q6179" s="33" t="s">
        <v>48</v>
      </c>
      <c r="R6179" s="80" t="s">
        <v>63</v>
      </c>
      <c r="S6179" s="81" t="s">
        <v>64</v>
      </c>
      <c r="T6179" s="81" t="s">
        <v>208</v>
      </c>
      <c r="U6179" s="82" t="s">
        <v>96</v>
      </c>
      <c r="V6179" s="83">
        <v>1.1000000000000001</v>
      </c>
      <c r="W6179" s="89">
        <v>1501.5000000000002</v>
      </c>
      <c r="X6179" s="85">
        <v>1</v>
      </c>
      <c r="Y6179" s="86">
        <v>4.93</v>
      </c>
      <c r="Z6179" s="82">
        <v>9</v>
      </c>
      <c r="AA6179" s="87">
        <v>0.5477777777777777</v>
      </c>
      <c r="AB6179" s="83">
        <v>0</v>
      </c>
      <c r="AC6179" s="89">
        <v>0</v>
      </c>
      <c r="AD6179" s="90">
        <v>43642</v>
      </c>
      <c r="AE6179" s="90">
        <v>43643</v>
      </c>
      <c r="AF6179" s="82">
        <v>1</v>
      </c>
      <c r="AG6179" s="84" t="s">
        <v>53</v>
      </c>
      <c r="AH6179" s="83">
        <v>0</v>
      </c>
      <c r="AI6179" s="89">
        <v>0</v>
      </c>
      <c r="AJ6179" s="89">
        <v>0</v>
      </c>
      <c r="AK6179" s="60" t="str">
        <f>+IF(Tabla1[[#This Row],[REQUEST_TY]]="SR MANTENIMIENTO CORRECTIVO", "EMERGENCIA", "OTROS")</f>
        <v>EMERGENCIA</v>
      </c>
      <c r="AL6179" s="6" t="str">
        <f>+_xlfn.IFS(Tabla1[[#This Row],[Veces obj]]&lt;=1,"0-1",Tabla1[[#This Row],[Veces obj]]&lt;=2,"1-2",Tabla1[[#This Row],[Veces obj]]&lt;=3,"2-3",TRUE,"&gt;3")</f>
        <v>0-1</v>
      </c>
      <c r="AM6179" s="60" t="str">
        <f>+_xlfn.IFS(MONTH(Tabla1[[#This Row],[MES]])&lt;=3,"Q1",MONTH(Tabla1[[#This Row],[MES]])&lt;=6,"Q2",MONTH(Tabla1[[#This Row],[MES]])&lt;=9,"Q3",TRUE,"Q4")</f>
        <v>Q2</v>
      </c>
      <c r="AN6179" s="15" t="str">
        <f>+IFERROR(VLOOKUP(Tabla1[[#This Row],[CUENTA]],CTAS[],2,0),"OTROS")</f>
        <v>OTROS</v>
      </c>
      <c r="AP6179" s="15" t="str">
        <f>+IFERROR(VLOOKUP(Tabla1[[#This Row],[EMPLEADO]],IS[],3,0),"OTROS")</f>
        <v>OTROS</v>
      </c>
      <c r="AQ6179" s="15" t="str">
        <f>+IFERROR(VLOOKUP(Tabla1[[#This Row],[EMPLEADO]],IS[[NÓMINA]:[INGENIERO]],2,0),"OTROS")</f>
        <v>OTROS</v>
      </c>
    </row>
    <row r="6180" spans="1:43" x14ac:dyDescent="0.25">
      <c r="A6180" s="28" t="s">
        <v>14528</v>
      </c>
      <c r="B6180" s="29">
        <v>1</v>
      </c>
      <c r="C6180" s="29" t="s">
        <v>16903</v>
      </c>
      <c r="D6180" s="30" t="s">
        <v>38</v>
      </c>
      <c r="E6180" s="31" t="s">
        <v>604</v>
      </c>
      <c r="F6180" s="31" t="s">
        <v>16904</v>
      </c>
      <c r="G6180" s="88" t="s">
        <v>5171</v>
      </c>
      <c r="H6180" s="29" t="s">
        <v>1211</v>
      </c>
      <c r="I6180" s="32" t="s">
        <v>43</v>
      </c>
      <c r="J6180" s="29" t="s">
        <v>8</v>
      </c>
      <c r="K6180" s="33" t="s">
        <v>1521</v>
      </c>
      <c r="L6180" s="33" t="s">
        <v>1522</v>
      </c>
      <c r="M6180" s="29" t="s">
        <v>1523</v>
      </c>
      <c r="N6180" s="29">
        <v>0</v>
      </c>
      <c r="O6180" s="29" t="s">
        <v>47</v>
      </c>
      <c r="P6180" s="33">
        <v>17</v>
      </c>
      <c r="Q6180" s="33" t="s">
        <v>62</v>
      </c>
      <c r="R6180" s="80" t="s">
        <v>63</v>
      </c>
      <c r="S6180" s="81" t="s">
        <v>64</v>
      </c>
      <c r="T6180" s="81" t="s">
        <v>208</v>
      </c>
      <c r="U6180" s="82" t="s">
        <v>65</v>
      </c>
      <c r="V6180" s="83">
        <v>0.8</v>
      </c>
      <c r="W6180" s="89">
        <v>1092</v>
      </c>
      <c r="X6180" s="85">
        <v>1</v>
      </c>
      <c r="Y6180" s="86">
        <v>0.96</v>
      </c>
      <c r="Z6180" s="82">
        <v>9</v>
      </c>
      <c r="AA6180" s="87">
        <v>0.10666666666666666</v>
      </c>
      <c r="AB6180" s="83">
        <v>0</v>
      </c>
      <c r="AC6180" s="89">
        <v>0</v>
      </c>
      <c r="AD6180" s="90">
        <v>43642</v>
      </c>
      <c r="AE6180" s="90">
        <v>43643</v>
      </c>
      <c r="AF6180" s="82">
        <v>1</v>
      </c>
      <c r="AG6180" s="84" t="s">
        <v>53</v>
      </c>
      <c r="AH6180" s="83">
        <v>0</v>
      </c>
      <c r="AI6180" s="89">
        <v>0</v>
      </c>
      <c r="AJ6180" s="89">
        <v>0</v>
      </c>
      <c r="AK6180" s="60" t="str">
        <f>+IF(Tabla1[[#This Row],[REQUEST_TY]]="SR MANTENIMIENTO CORRECTIVO", "EMERGENCIA", "OTROS")</f>
        <v>EMERGENCIA</v>
      </c>
      <c r="AL6180" s="6" t="str">
        <f>+_xlfn.IFS(Tabla1[[#This Row],[Veces obj]]&lt;=1,"0-1",Tabla1[[#This Row],[Veces obj]]&lt;=2,"1-2",Tabla1[[#This Row],[Veces obj]]&lt;=3,"2-3",TRUE,"&gt;3")</f>
        <v>0-1</v>
      </c>
      <c r="AM6180" s="60" t="str">
        <f>+_xlfn.IFS(MONTH(Tabla1[[#This Row],[MES]])&lt;=3,"Q1",MONTH(Tabla1[[#This Row],[MES]])&lt;=6,"Q2",MONTH(Tabla1[[#This Row],[MES]])&lt;=9,"Q3",TRUE,"Q4")</f>
        <v>Q2</v>
      </c>
      <c r="AN6180" s="15" t="str">
        <f>+IFERROR(VLOOKUP(Tabla1[[#This Row],[CUENTA]],CTAS[],2,0),"OTROS")</f>
        <v>OTROS</v>
      </c>
      <c r="AP6180" s="15" t="str">
        <f>+IFERROR(VLOOKUP(Tabla1[[#This Row],[EMPLEADO]],IS[],3,0),"OTROS")</f>
        <v>OTROS</v>
      </c>
      <c r="AQ6180" s="15" t="str">
        <f>+IFERROR(VLOOKUP(Tabla1[[#This Row],[EMPLEADO]],IS[[NÓMINA]:[INGENIERO]],2,0),"OTROS")</f>
        <v>OTROS</v>
      </c>
    </row>
    <row r="6181" spans="1:43" x14ac:dyDescent="0.25">
      <c r="A6181" s="28" t="s">
        <v>14528</v>
      </c>
      <c r="B6181" s="29">
        <v>1</v>
      </c>
      <c r="C6181" s="29" t="s">
        <v>16905</v>
      </c>
      <c r="D6181" s="30" t="s">
        <v>38</v>
      </c>
      <c r="E6181" s="31" t="s">
        <v>113</v>
      </c>
      <c r="F6181" s="31" t="s">
        <v>16906</v>
      </c>
      <c r="G6181" s="88" t="s">
        <v>291</v>
      </c>
      <c r="H6181" s="29" t="s">
        <v>116</v>
      </c>
      <c r="I6181" s="32" t="s">
        <v>43</v>
      </c>
      <c r="J6181" s="29" t="s">
        <v>8</v>
      </c>
      <c r="K6181" s="33" t="s">
        <v>125</v>
      </c>
      <c r="L6181" s="33" t="s">
        <v>292</v>
      </c>
      <c r="M6181" s="29" t="s">
        <v>165</v>
      </c>
      <c r="N6181" s="29">
        <v>0</v>
      </c>
      <c r="O6181" s="29" t="s">
        <v>47</v>
      </c>
      <c r="P6181" s="33">
        <v>9</v>
      </c>
      <c r="Q6181" s="33" t="s">
        <v>194</v>
      </c>
      <c r="R6181" s="80" t="s">
        <v>49</v>
      </c>
      <c r="S6181" s="81" t="s">
        <v>50</v>
      </c>
      <c r="T6181" s="81" t="s">
        <v>51</v>
      </c>
      <c r="U6181" s="82" t="s">
        <v>444</v>
      </c>
      <c r="V6181" s="83">
        <v>0</v>
      </c>
      <c r="W6181" s="89">
        <v>0</v>
      </c>
      <c r="X6181" s="85">
        <v>1</v>
      </c>
      <c r="Y6181" s="86">
        <v>1.07</v>
      </c>
      <c r="Z6181" s="82">
        <v>5</v>
      </c>
      <c r="AA6181" s="87">
        <v>0.21400000000000002</v>
      </c>
      <c r="AB6181" s="83">
        <v>0</v>
      </c>
      <c r="AC6181" s="89">
        <v>0</v>
      </c>
      <c r="AD6181" s="90">
        <v>43642</v>
      </c>
      <c r="AE6181" s="90">
        <v>43643</v>
      </c>
      <c r="AF6181" s="82">
        <v>1</v>
      </c>
      <c r="AG6181" s="84" t="s">
        <v>53</v>
      </c>
      <c r="AH6181" s="83">
        <v>0</v>
      </c>
      <c r="AI6181" s="89">
        <v>0</v>
      </c>
      <c r="AJ6181" s="89">
        <v>0</v>
      </c>
      <c r="AK6181" s="60" t="str">
        <f>+IF(Tabla1[[#This Row],[REQUEST_TY]]="SR MANTENIMIENTO CORRECTIVO", "EMERGENCIA", "OTROS")</f>
        <v>EMERGENCIA</v>
      </c>
      <c r="AL6181" s="6" t="str">
        <f>+_xlfn.IFS(Tabla1[[#This Row],[Veces obj]]&lt;=1,"0-1",Tabla1[[#This Row],[Veces obj]]&lt;=2,"1-2",Tabla1[[#This Row],[Veces obj]]&lt;=3,"2-3",TRUE,"&gt;3")</f>
        <v>0-1</v>
      </c>
      <c r="AM6181" s="60" t="str">
        <f>+_xlfn.IFS(MONTH(Tabla1[[#This Row],[MES]])&lt;=3,"Q1",MONTH(Tabla1[[#This Row],[MES]])&lt;=6,"Q2",MONTH(Tabla1[[#This Row],[MES]])&lt;=9,"Q3",TRUE,"Q4")</f>
        <v>Q2</v>
      </c>
      <c r="AN6181" s="15" t="str">
        <f>+IFERROR(VLOOKUP(Tabla1[[#This Row],[CUENTA]],CTAS[],2,0),"OTROS")</f>
        <v>OTROS</v>
      </c>
      <c r="AP6181" s="15" t="str">
        <f>+IFERROR(VLOOKUP(Tabla1[[#This Row],[EMPLEADO]],IS[],3,0),"OTROS")</f>
        <v>CHIHUAHUA</v>
      </c>
      <c r="AQ6181" s="15" t="str">
        <f>+IFERROR(VLOOKUP(Tabla1[[#This Row],[EMPLEADO]],IS[[NÓMINA]:[INGENIERO]],2,0),"OTROS")</f>
        <v>FERNANDO CHAVIRA</v>
      </c>
    </row>
    <row r="6182" spans="1:43" x14ac:dyDescent="0.25">
      <c r="A6182" s="28" t="s">
        <v>14528</v>
      </c>
      <c r="B6182" s="29">
        <v>1</v>
      </c>
      <c r="C6182" s="29" t="s">
        <v>16907</v>
      </c>
      <c r="D6182" s="30" t="s">
        <v>38</v>
      </c>
      <c r="E6182" s="31" t="s">
        <v>133</v>
      </c>
      <c r="F6182" s="31" t="s">
        <v>16908</v>
      </c>
      <c r="G6182" s="88" t="s">
        <v>3075</v>
      </c>
      <c r="H6182" s="29" t="s">
        <v>213</v>
      </c>
      <c r="I6182" s="32" t="s">
        <v>43</v>
      </c>
      <c r="J6182" s="29" t="s">
        <v>8</v>
      </c>
      <c r="K6182" s="33" t="s">
        <v>59</v>
      </c>
      <c r="L6182" s="33" t="s">
        <v>2783</v>
      </c>
      <c r="M6182" s="29" t="s">
        <v>640</v>
      </c>
      <c r="N6182" s="29">
        <v>0</v>
      </c>
      <c r="O6182" s="29" t="s">
        <v>47</v>
      </c>
      <c r="P6182" s="33">
        <v>33</v>
      </c>
      <c r="Q6182" s="33" t="s">
        <v>82</v>
      </c>
      <c r="R6182" s="80" t="s">
        <v>138</v>
      </c>
      <c r="S6182" s="81" t="s">
        <v>139</v>
      </c>
      <c r="T6182" s="81" t="s">
        <v>51</v>
      </c>
      <c r="U6182" s="82" t="s">
        <v>140</v>
      </c>
      <c r="V6182" s="83">
        <v>1.1000000000000001</v>
      </c>
      <c r="W6182" s="89">
        <v>1730.3000000000004</v>
      </c>
      <c r="X6182" s="85">
        <v>1</v>
      </c>
      <c r="Y6182" s="86">
        <v>7.85</v>
      </c>
      <c r="Z6182" s="82">
        <v>4</v>
      </c>
      <c r="AA6182" s="87">
        <v>1.9624999999999999</v>
      </c>
      <c r="AB6182" s="83">
        <v>0.24062499999999998</v>
      </c>
      <c r="AC6182" s="89">
        <v>-378.50312500000001</v>
      </c>
      <c r="AD6182" s="90">
        <v>43642</v>
      </c>
      <c r="AE6182" s="90">
        <v>43643</v>
      </c>
      <c r="AF6182" s="82">
        <v>1</v>
      </c>
      <c r="AG6182" s="84" t="s">
        <v>53</v>
      </c>
      <c r="AH6182" s="83">
        <v>0</v>
      </c>
      <c r="AI6182" s="89">
        <v>0</v>
      </c>
      <c r="AJ6182" s="89">
        <v>0</v>
      </c>
      <c r="AK6182" s="60" t="str">
        <f>+IF(Tabla1[[#This Row],[REQUEST_TY]]="SR MANTENIMIENTO CORRECTIVO", "EMERGENCIA", "OTROS")</f>
        <v>EMERGENCIA</v>
      </c>
      <c r="AL6182" s="6" t="str">
        <f>+_xlfn.IFS(Tabla1[[#This Row],[Veces obj]]&lt;=1,"0-1",Tabla1[[#This Row],[Veces obj]]&lt;=2,"1-2",Tabla1[[#This Row],[Veces obj]]&lt;=3,"2-3",TRUE,"&gt;3")</f>
        <v>1-2</v>
      </c>
      <c r="AM6182" s="60" t="str">
        <f>+_xlfn.IFS(MONTH(Tabla1[[#This Row],[MES]])&lt;=3,"Q1",MONTH(Tabla1[[#This Row],[MES]])&lt;=6,"Q2",MONTH(Tabla1[[#This Row],[MES]])&lt;=9,"Q3",TRUE,"Q4")</f>
        <v>Q2</v>
      </c>
      <c r="AN6182" s="15" t="str">
        <f>+IFERROR(VLOOKUP(Tabla1[[#This Row],[CUENTA]],CTAS[],2,0),"OTROS")</f>
        <v>OTROS</v>
      </c>
      <c r="AP6182" s="15" t="str">
        <f>+IFERROR(VLOOKUP(Tabla1[[#This Row],[EMPLEADO]],IS[],3,0),"OTROS")</f>
        <v>OTROS</v>
      </c>
      <c r="AQ6182" s="15" t="str">
        <f>+IFERROR(VLOOKUP(Tabla1[[#This Row],[EMPLEADO]],IS[[NÓMINA]:[INGENIERO]],2,0),"OTROS")</f>
        <v>OTROS</v>
      </c>
    </row>
    <row r="6183" spans="1:43" x14ac:dyDescent="0.25">
      <c r="A6183" s="28" t="s">
        <v>14528</v>
      </c>
      <c r="B6183" s="29">
        <v>1</v>
      </c>
      <c r="C6183" s="29" t="s">
        <v>16909</v>
      </c>
      <c r="D6183" s="30" t="s">
        <v>38</v>
      </c>
      <c r="E6183" s="31" t="s">
        <v>332</v>
      </c>
      <c r="F6183" s="31" t="s">
        <v>16910</v>
      </c>
      <c r="G6183" s="88" t="s">
        <v>1806</v>
      </c>
      <c r="H6183" s="29" t="s">
        <v>213</v>
      </c>
      <c r="I6183" s="32" t="s">
        <v>43</v>
      </c>
      <c r="J6183" s="29" t="s">
        <v>8</v>
      </c>
      <c r="K6183" s="33" t="s">
        <v>59</v>
      </c>
      <c r="L6183" s="33" t="s">
        <v>1807</v>
      </c>
      <c r="M6183" s="29" t="s">
        <v>1808</v>
      </c>
      <c r="N6183" s="29">
        <v>0</v>
      </c>
      <c r="O6183" s="29" t="s">
        <v>47</v>
      </c>
      <c r="P6183" s="33">
        <v>48</v>
      </c>
      <c r="Q6183" s="33" t="s">
        <v>82</v>
      </c>
      <c r="R6183" s="80" t="s">
        <v>317</v>
      </c>
      <c r="S6183" s="81" t="s">
        <v>318</v>
      </c>
      <c r="T6183" s="81" t="s">
        <v>51</v>
      </c>
      <c r="U6183" s="82" t="s">
        <v>140</v>
      </c>
      <c r="V6183" s="83">
        <v>1.1000000000000001</v>
      </c>
      <c r="W6183" s="89">
        <v>1730.3000000000004</v>
      </c>
      <c r="X6183" s="85">
        <v>1</v>
      </c>
      <c r="Y6183" s="86">
        <v>2.33</v>
      </c>
      <c r="Z6183" s="82">
        <v>4</v>
      </c>
      <c r="AA6183" s="87">
        <v>0.58250000000000002</v>
      </c>
      <c r="AB6183" s="83">
        <v>0</v>
      </c>
      <c r="AC6183" s="89">
        <v>0</v>
      </c>
      <c r="AD6183" s="90">
        <v>43642</v>
      </c>
      <c r="AE6183" s="90">
        <v>43643</v>
      </c>
      <c r="AF6183" s="82">
        <v>1</v>
      </c>
      <c r="AG6183" s="84" t="s">
        <v>53</v>
      </c>
      <c r="AH6183" s="83">
        <v>0</v>
      </c>
      <c r="AI6183" s="89">
        <v>0</v>
      </c>
      <c r="AJ6183" s="89">
        <v>0</v>
      </c>
      <c r="AK6183" s="60" t="str">
        <f>+IF(Tabla1[[#This Row],[REQUEST_TY]]="SR MANTENIMIENTO CORRECTIVO", "EMERGENCIA", "OTROS")</f>
        <v>EMERGENCIA</v>
      </c>
      <c r="AL6183" s="6" t="str">
        <f>+_xlfn.IFS(Tabla1[[#This Row],[Veces obj]]&lt;=1,"0-1",Tabla1[[#This Row],[Veces obj]]&lt;=2,"1-2",Tabla1[[#This Row],[Veces obj]]&lt;=3,"2-3",TRUE,"&gt;3")</f>
        <v>0-1</v>
      </c>
      <c r="AM6183" s="60" t="str">
        <f>+_xlfn.IFS(MONTH(Tabla1[[#This Row],[MES]])&lt;=3,"Q1",MONTH(Tabla1[[#This Row],[MES]])&lt;=6,"Q2",MONTH(Tabla1[[#This Row],[MES]])&lt;=9,"Q3",TRUE,"Q4")</f>
        <v>Q2</v>
      </c>
      <c r="AN6183" s="15" t="str">
        <f>+IFERROR(VLOOKUP(Tabla1[[#This Row],[CUENTA]],CTAS[],2,0),"OTROS")</f>
        <v>OTROS</v>
      </c>
      <c r="AP6183" s="15" t="str">
        <f>+IFERROR(VLOOKUP(Tabla1[[#This Row],[EMPLEADO]],IS[],3,0),"OTROS")</f>
        <v>OTROS</v>
      </c>
      <c r="AQ6183" s="15" t="str">
        <f>+IFERROR(VLOOKUP(Tabla1[[#This Row],[EMPLEADO]],IS[[NÓMINA]:[INGENIERO]],2,0),"OTROS")</f>
        <v>OTROS</v>
      </c>
    </row>
    <row r="6184" spans="1:43" x14ac:dyDescent="0.25">
      <c r="A6184" s="28" t="s">
        <v>14528</v>
      </c>
      <c r="B6184" s="29">
        <v>1</v>
      </c>
      <c r="C6184" s="29" t="s">
        <v>16911</v>
      </c>
      <c r="D6184" s="30" t="s">
        <v>38</v>
      </c>
      <c r="E6184" s="31" t="s">
        <v>535</v>
      </c>
      <c r="F6184" s="31" t="s">
        <v>16912</v>
      </c>
      <c r="G6184" s="88" t="s">
        <v>16913</v>
      </c>
      <c r="H6184" s="29" t="s">
        <v>646</v>
      </c>
      <c r="I6184" s="32" t="s">
        <v>43</v>
      </c>
      <c r="J6184" s="29" t="s">
        <v>8</v>
      </c>
      <c r="K6184" s="33" t="s">
        <v>117</v>
      </c>
      <c r="L6184" s="33" t="s">
        <v>16914</v>
      </c>
      <c r="M6184" s="29" t="s">
        <v>358</v>
      </c>
      <c r="N6184" s="29">
        <v>0</v>
      </c>
      <c r="O6184" s="29" t="s">
        <v>47</v>
      </c>
      <c r="P6184" s="33">
        <v>342</v>
      </c>
      <c r="Q6184" s="33" t="s">
        <v>48</v>
      </c>
      <c r="R6184" s="80" t="s">
        <v>49</v>
      </c>
      <c r="S6184" s="81" t="s">
        <v>50</v>
      </c>
      <c r="T6184" s="81" t="s">
        <v>51</v>
      </c>
      <c r="U6184" s="82" t="s">
        <v>52</v>
      </c>
      <c r="V6184" s="83">
        <v>1.05</v>
      </c>
      <c r="W6184" s="89">
        <v>750.75000000000011</v>
      </c>
      <c r="X6184" s="85">
        <v>1</v>
      </c>
      <c r="Y6184" s="86">
        <v>2.89</v>
      </c>
      <c r="Z6184" s="82">
        <v>5</v>
      </c>
      <c r="AA6184" s="87">
        <v>0.57800000000000007</v>
      </c>
      <c r="AB6184" s="83">
        <v>0</v>
      </c>
      <c r="AC6184" s="89">
        <v>0</v>
      </c>
      <c r="AD6184" s="90">
        <v>43642</v>
      </c>
      <c r="AE6184" s="90">
        <v>43643</v>
      </c>
      <c r="AF6184" s="82">
        <v>1</v>
      </c>
      <c r="AG6184" s="84" t="s">
        <v>53</v>
      </c>
      <c r="AH6184" s="83">
        <v>0</v>
      </c>
      <c r="AI6184" s="89">
        <v>0</v>
      </c>
      <c r="AJ6184" s="89">
        <v>0</v>
      </c>
      <c r="AK6184" s="60" t="str">
        <f>+IF(Tabla1[[#This Row],[REQUEST_TY]]="SR MANTENIMIENTO CORRECTIVO", "EMERGENCIA", "OTROS")</f>
        <v>EMERGENCIA</v>
      </c>
      <c r="AL6184" s="6" t="str">
        <f>+_xlfn.IFS(Tabla1[[#This Row],[Veces obj]]&lt;=1,"0-1",Tabla1[[#This Row],[Veces obj]]&lt;=2,"1-2",Tabla1[[#This Row],[Veces obj]]&lt;=3,"2-3",TRUE,"&gt;3")</f>
        <v>0-1</v>
      </c>
      <c r="AM6184" s="60" t="str">
        <f>+_xlfn.IFS(MONTH(Tabla1[[#This Row],[MES]])&lt;=3,"Q1",MONTH(Tabla1[[#This Row],[MES]])&lt;=6,"Q2",MONTH(Tabla1[[#This Row],[MES]])&lt;=9,"Q3",TRUE,"Q4")</f>
        <v>Q2</v>
      </c>
      <c r="AN6184" s="15" t="str">
        <f>+IFERROR(VLOOKUP(Tabla1[[#This Row],[CUENTA]],CTAS[],2,0),"OTROS")</f>
        <v>OTROS</v>
      </c>
      <c r="AP6184" s="15" t="str">
        <f>+IFERROR(VLOOKUP(Tabla1[[#This Row],[EMPLEADO]],IS[],3,0),"OTROS")</f>
        <v>OTROS</v>
      </c>
      <c r="AQ6184" s="15" t="str">
        <f>+IFERROR(VLOOKUP(Tabla1[[#This Row],[EMPLEADO]],IS[[NÓMINA]:[INGENIERO]],2,0),"OTROS")</f>
        <v>OTROS</v>
      </c>
    </row>
    <row r="6185" spans="1:43" x14ac:dyDescent="0.25">
      <c r="A6185" s="28" t="s">
        <v>14528</v>
      </c>
      <c r="B6185" s="29">
        <v>1</v>
      </c>
      <c r="C6185" s="29" t="s">
        <v>16915</v>
      </c>
      <c r="D6185" s="30" t="s">
        <v>38</v>
      </c>
      <c r="E6185" s="31" t="s">
        <v>332</v>
      </c>
      <c r="F6185" s="31" t="s">
        <v>16916</v>
      </c>
      <c r="G6185" s="88" t="s">
        <v>1607</v>
      </c>
      <c r="H6185" s="29" t="s">
        <v>646</v>
      </c>
      <c r="I6185" s="32" t="s">
        <v>43</v>
      </c>
      <c r="J6185" s="29" t="s">
        <v>8</v>
      </c>
      <c r="K6185" s="33" t="s">
        <v>102</v>
      </c>
      <c r="L6185" s="33" t="s">
        <v>1608</v>
      </c>
      <c r="M6185" s="29" t="s">
        <v>358</v>
      </c>
      <c r="N6185" s="29">
        <v>0</v>
      </c>
      <c r="O6185" s="29" t="s">
        <v>47</v>
      </c>
      <c r="P6185" s="33">
        <v>21</v>
      </c>
      <c r="Q6185" s="33" t="s">
        <v>62</v>
      </c>
      <c r="R6185" s="80" t="s">
        <v>317</v>
      </c>
      <c r="S6185" s="81" t="s">
        <v>318</v>
      </c>
      <c r="T6185" s="81" t="s">
        <v>51</v>
      </c>
      <c r="U6185" s="82" t="s">
        <v>262</v>
      </c>
      <c r="V6185" s="83">
        <v>1.05</v>
      </c>
      <c r="W6185" s="89">
        <v>1651.6500000000003</v>
      </c>
      <c r="X6185" s="85">
        <v>1</v>
      </c>
      <c r="Y6185" s="86">
        <v>1</v>
      </c>
      <c r="Z6185" s="82">
        <v>4</v>
      </c>
      <c r="AA6185" s="87">
        <v>0.25</v>
      </c>
      <c r="AB6185" s="83">
        <v>0</v>
      </c>
      <c r="AC6185" s="89">
        <v>0</v>
      </c>
      <c r="AD6185" s="90">
        <v>43642</v>
      </c>
      <c r="AE6185" s="90">
        <v>43643</v>
      </c>
      <c r="AF6185" s="82">
        <v>1</v>
      </c>
      <c r="AG6185" s="84" t="s">
        <v>53</v>
      </c>
      <c r="AH6185" s="83">
        <v>0</v>
      </c>
      <c r="AI6185" s="89">
        <v>0</v>
      </c>
      <c r="AJ6185" s="89">
        <v>0</v>
      </c>
      <c r="AK6185" s="60" t="str">
        <f>+IF(Tabla1[[#This Row],[REQUEST_TY]]="SR MANTENIMIENTO CORRECTIVO", "EMERGENCIA", "OTROS")</f>
        <v>EMERGENCIA</v>
      </c>
      <c r="AL6185" s="6" t="str">
        <f>+_xlfn.IFS(Tabla1[[#This Row],[Veces obj]]&lt;=1,"0-1",Tabla1[[#This Row],[Veces obj]]&lt;=2,"1-2",Tabla1[[#This Row],[Veces obj]]&lt;=3,"2-3",TRUE,"&gt;3")</f>
        <v>0-1</v>
      </c>
      <c r="AM6185" s="60" t="str">
        <f>+_xlfn.IFS(MONTH(Tabla1[[#This Row],[MES]])&lt;=3,"Q1",MONTH(Tabla1[[#This Row],[MES]])&lt;=6,"Q2",MONTH(Tabla1[[#This Row],[MES]])&lt;=9,"Q3",TRUE,"Q4")</f>
        <v>Q2</v>
      </c>
      <c r="AN6185" s="15" t="str">
        <f>+IFERROR(VLOOKUP(Tabla1[[#This Row],[CUENTA]],CTAS[],2,0),"OTROS")</f>
        <v>OTROS</v>
      </c>
      <c r="AP6185" s="15" t="str">
        <f>+IFERROR(VLOOKUP(Tabla1[[#This Row],[EMPLEADO]],IS[],3,0),"OTROS")</f>
        <v>OTROS</v>
      </c>
      <c r="AQ6185" s="15" t="str">
        <f>+IFERROR(VLOOKUP(Tabla1[[#This Row],[EMPLEADO]],IS[[NÓMINA]:[INGENIERO]],2,0),"OTROS")</f>
        <v>OTROS</v>
      </c>
    </row>
    <row r="6186" spans="1:43" x14ac:dyDescent="0.25">
      <c r="A6186" s="28" t="s">
        <v>14528</v>
      </c>
      <c r="B6186" s="29">
        <v>1</v>
      </c>
      <c r="C6186" s="29" t="s">
        <v>16917</v>
      </c>
      <c r="D6186" s="30" t="s">
        <v>38</v>
      </c>
      <c r="E6186" s="31" t="s">
        <v>7887</v>
      </c>
      <c r="F6186" s="31" t="s">
        <v>16918</v>
      </c>
      <c r="G6186" s="88" t="s">
        <v>12209</v>
      </c>
      <c r="H6186" s="29" t="s">
        <v>384</v>
      </c>
      <c r="I6186" s="32" t="s">
        <v>43</v>
      </c>
      <c r="J6186" s="29" t="s">
        <v>8</v>
      </c>
      <c r="K6186" s="33" t="s">
        <v>71</v>
      </c>
      <c r="L6186" s="33" t="s">
        <v>2251</v>
      </c>
      <c r="M6186" s="29" t="s">
        <v>787</v>
      </c>
      <c r="N6186" s="29">
        <v>0</v>
      </c>
      <c r="O6186" s="29" t="s">
        <v>47</v>
      </c>
      <c r="P6186" s="33">
        <v>7</v>
      </c>
      <c r="Q6186" s="33" t="s">
        <v>194</v>
      </c>
      <c r="R6186" s="80" t="s">
        <v>317</v>
      </c>
      <c r="S6186" s="81" t="s">
        <v>318</v>
      </c>
      <c r="T6186" s="81" t="s">
        <v>51</v>
      </c>
      <c r="U6186" s="82" t="s">
        <v>224</v>
      </c>
      <c r="V6186" s="83">
        <v>0.8</v>
      </c>
      <c r="W6186" s="89">
        <v>1258.4000000000003</v>
      </c>
      <c r="X6186" s="85">
        <v>1</v>
      </c>
      <c r="Y6186" s="86">
        <v>3.98</v>
      </c>
      <c r="Z6186" s="82">
        <v>4</v>
      </c>
      <c r="AA6186" s="87">
        <v>0.995</v>
      </c>
      <c r="AB6186" s="83">
        <v>0</v>
      </c>
      <c r="AC6186" s="89">
        <v>0</v>
      </c>
      <c r="AD6186" s="90">
        <v>43642</v>
      </c>
      <c r="AE6186" s="90">
        <v>43643</v>
      </c>
      <c r="AF6186" s="82">
        <v>1</v>
      </c>
      <c r="AG6186" s="84" t="s">
        <v>53</v>
      </c>
      <c r="AH6186" s="83">
        <v>0</v>
      </c>
      <c r="AI6186" s="89">
        <v>0</v>
      </c>
      <c r="AJ6186" s="89">
        <v>0</v>
      </c>
      <c r="AK6186" s="60" t="str">
        <f>+IF(Tabla1[[#This Row],[REQUEST_TY]]="SR MANTENIMIENTO CORRECTIVO", "EMERGENCIA", "OTROS")</f>
        <v>EMERGENCIA</v>
      </c>
      <c r="AL6186" s="6" t="str">
        <f>+_xlfn.IFS(Tabla1[[#This Row],[Veces obj]]&lt;=1,"0-1",Tabla1[[#This Row],[Veces obj]]&lt;=2,"1-2",Tabla1[[#This Row],[Veces obj]]&lt;=3,"2-3",TRUE,"&gt;3")</f>
        <v>0-1</v>
      </c>
      <c r="AM6186" s="60" t="str">
        <f>+_xlfn.IFS(MONTH(Tabla1[[#This Row],[MES]])&lt;=3,"Q1",MONTH(Tabla1[[#This Row],[MES]])&lt;=6,"Q2",MONTH(Tabla1[[#This Row],[MES]])&lt;=9,"Q3",TRUE,"Q4")</f>
        <v>Q2</v>
      </c>
      <c r="AN6186" s="15" t="str">
        <f>+IFERROR(VLOOKUP(Tabla1[[#This Row],[CUENTA]],CTAS[],2,0),"OTROS")</f>
        <v>OTROS</v>
      </c>
      <c r="AP6186" s="15" t="str">
        <f>+IFERROR(VLOOKUP(Tabla1[[#This Row],[EMPLEADO]],IS[],3,0),"OTROS")</f>
        <v>OTROS</v>
      </c>
      <c r="AQ6186" s="15" t="str">
        <f>+IFERROR(VLOOKUP(Tabla1[[#This Row],[EMPLEADO]],IS[[NÓMINA]:[INGENIERO]],2,0),"OTROS")</f>
        <v>OTROS</v>
      </c>
    </row>
    <row r="6187" spans="1:43" x14ac:dyDescent="0.25">
      <c r="A6187" s="28" t="s">
        <v>14528</v>
      </c>
      <c r="B6187" s="29">
        <v>1</v>
      </c>
      <c r="C6187" s="29" t="s">
        <v>16919</v>
      </c>
      <c r="D6187" s="30" t="s">
        <v>38</v>
      </c>
      <c r="E6187" s="31" t="s">
        <v>113</v>
      </c>
      <c r="F6187" s="31" t="s">
        <v>16920</v>
      </c>
      <c r="G6187" s="88" t="s">
        <v>16921</v>
      </c>
      <c r="H6187" s="29" t="s">
        <v>116</v>
      </c>
      <c r="I6187" s="32" t="s">
        <v>43</v>
      </c>
      <c r="J6187" s="29" t="s">
        <v>8</v>
      </c>
      <c r="K6187" s="33" t="s">
        <v>125</v>
      </c>
      <c r="L6187" s="33" t="s">
        <v>292</v>
      </c>
      <c r="M6187" s="29" t="s">
        <v>165</v>
      </c>
      <c r="N6187" s="29">
        <v>0</v>
      </c>
      <c r="O6187" s="29" t="s">
        <v>47</v>
      </c>
      <c r="P6187" s="33">
        <v>519</v>
      </c>
      <c r="Q6187" s="33" t="s">
        <v>48</v>
      </c>
      <c r="R6187" s="80" t="s">
        <v>49</v>
      </c>
      <c r="S6187" s="81" t="s">
        <v>50</v>
      </c>
      <c r="T6187" s="81" t="s">
        <v>51</v>
      </c>
      <c r="U6187" s="82" t="s">
        <v>52</v>
      </c>
      <c r="V6187" s="83">
        <v>1.05</v>
      </c>
      <c r="W6187" s="89">
        <v>750.75000000000011</v>
      </c>
      <c r="X6187" s="85">
        <v>1</v>
      </c>
      <c r="Y6187" s="86">
        <v>1.25</v>
      </c>
      <c r="Z6187" s="82">
        <v>5</v>
      </c>
      <c r="AA6187" s="87">
        <v>0.25</v>
      </c>
      <c r="AB6187" s="83">
        <v>0</v>
      </c>
      <c r="AC6187" s="89">
        <v>0</v>
      </c>
      <c r="AD6187" s="90">
        <v>43642</v>
      </c>
      <c r="AE6187" s="90">
        <v>43643</v>
      </c>
      <c r="AF6187" s="82">
        <v>1</v>
      </c>
      <c r="AG6187" s="84" t="s">
        <v>53</v>
      </c>
      <c r="AH6187" s="83">
        <v>0</v>
      </c>
      <c r="AI6187" s="89">
        <v>0</v>
      </c>
      <c r="AJ6187" s="89">
        <v>0</v>
      </c>
      <c r="AK6187" s="60" t="str">
        <f>+IF(Tabla1[[#This Row],[REQUEST_TY]]="SR MANTENIMIENTO CORRECTIVO", "EMERGENCIA", "OTROS")</f>
        <v>EMERGENCIA</v>
      </c>
      <c r="AL6187" s="6" t="str">
        <f>+_xlfn.IFS(Tabla1[[#This Row],[Veces obj]]&lt;=1,"0-1",Tabla1[[#This Row],[Veces obj]]&lt;=2,"1-2",Tabla1[[#This Row],[Veces obj]]&lt;=3,"2-3",TRUE,"&gt;3")</f>
        <v>0-1</v>
      </c>
      <c r="AM6187" s="60" t="str">
        <f>+_xlfn.IFS(MONTH(Tabla1[[#This Row],[MES]])&lt;=3,"Q1",MONTH(Tabla1[[#This Row],[MES]])&lt;=6,"Q2",MONTH(Tabla1[[#This Row],[MES]])&lt;=9,"Q3",TRUE,"Q4")</f>
        <v>Q2</v>
      </c>
      <c r="AN6187" s="15" t="str">
        <f>+IFERROR(VLOOKUP(Tabla1[[#This Row],[CUENTA]],CTAS[],2,0),"OTROS")</f>
        <v>OTROS</v>
      </c>
      <c r="AP6187" s="15" t="str">
        <f>+IFERROR(VLOOKUP(Tabla1[[#This Row],[EMPLEADO]],IS[],3,0),"OTROS")</f>
        <v>CHIHUAHUA</v>
      </c>
      <c r="AQ6187" s="15" t="str">
        <f>+IFERROR(VLOOKUP(Tabla1[[#This Row],[EMPLEADO]],IS[[NÓMINA]:[INGENIERO]],2,0),"OTROS")</f>
        <v>FERNANDO CHAVIRA</v>
      </c>
    </row>
    <row r="6188" spans="1:43" x14ac:dyDescent="0.25">
      <c r="A6188" s="28" t="s">
        <v>14528</v>
      </c>
      <c r="B6188" s="29">
        <v>1</v>
      </c>
      <c r="C6188" s="29" t="s">
        <v>16922</v>
      </c>
      <c r="D6188" s="30" t="s">
        <v>38</v>
      </c>
      <c r="E6188" s="31" t="s">
        <v>39</v>
      </c>
      <c r="F6188" s="31" t="s">
        <v>16923</v>
      </c>
      <c r="G6188" s="88" t="s">
        <v>6267</v>
      </c>
      <c r="H6188" s="29" t="s">
        <v>101</v>
      </c>
      <c r="I6188" s="32" t="s">
        <v>43</v>
      </c>
      <c r="J6188" s="29" t="s">
        <v>8</v>
      </c>
      <c r="K6188" s="33" t="s">
        <v>3698</v>
      </c>
      <c r="L6188" s="33" t="s">
        <v>6268</v>
      </c>
      <c r="M6188" s="29" t="s">
        <v>5377</v>
      </c>
      <c r="N6188" s="29">
        <v>1</v>
      </c>
      <c r="O6188" s="29" t="s">
        <v>105</v>
      </c>
      <c r="P6188" s="33">
        <v>92</v>
      </c>
      <c r="Q6188" s="33" t="s">
        <v>48</v>
      </c>
      <c r="R6188" s="80" t="s">
        <v>49</v>
      </c>
      <c r="S6188" s="81" t="s">
        <v>50</v>
      </c>
      <c r="T6188" s="81" t="s">
        <v>51</v>
      </c>
      <c r="U6188" s="82" t="s">
        <v>52</v>
      </c>
      <c r="V6188" s="83">
        <v>1.05</v>
      </c>
      <c r="W6188" s="89">
        <v>0</v>
      </c>
      <c r="X6188" s="85">
        <v>1</v>
      </c>
      <c r="Y6188" s="86">
        <v>1.37</v>
      </c>
      <c r="Z6188" s="82">
        <v>5</v>
      </c>
      <c r="AA6188" s="87">
        <v>0.27400000000000002</v>
      </c>
      <c r="AB6188" s="83">
        <v>0</v>
      </c>
      <c r="AC6188" s="89">
        <v>0</v>
      </c>
      <c r="AD6188" s="90">
        <v>43643</v>
      </c>
      <c r="AE6188" s="90">
        <v>43643</v>
      </c>
      <c r="AF6188" s="82">
        <v>0</v>
      </c>
      <c r="AG6188" s="84" t="s">
        <v>53</v>
      </c>
      <c r="AH6188" s="83">
        <v>0</v>
      </c>
      <c r="AI6188" s="89">
        <v>0</v>
      </c>
      <c r="AJ6188" s="89">
        <v>0</v>
      </c>
      <c r="AK6188" s="60" t="str">
        <f>+IF(Tabla1[[#This Row],[REQUEST_TY]]="SR MANTENIMIENTO CORRECTIVO", "EMERGENCIA", "OTROS")</f>
        <v>EMERGENCIA</v>
      </c>
      <c r="AL6188" s="6" t="str">
        <f>+_xlfn.IFS(Tabla1[[#This Row],[Veces obj]]&lt;=1,"0-1",Tabla1[[#This Row],[Veces obj]]&lt;=2,"1-2",Tabla1[[#This Row],[Veces obj]]&lt;=3,"2-3",TRUE,"&gt;3")</f>
        <v>0-1</v>
      </c>
      <c r="AM6188" s="60" t="str">
        <f>+_xlfn.IFS(MONTH(Tabla1[[#This Row],[MES]])&lt;=3,"Q1",MONTH(Tabla1[[#This Row],[MES]])&lt;=6,"Q2",MONTH(Tabla1[[#This Row],[MES]])&lt;=9,"Q3",TRUE,"Q4")</f>
        <v>Q2</v>
      </c>
      <c r="AN6188" s="15" t="str">
        <f>+IFERROR(VLOOKUP(Tabla1[[#This Row],[CUENTA]],CTAS[],2,0),"OTROS")</f>
        <v>OTROS</v>
      </c>
      <c r="AP6188" s="15" t="str">
        <f>+IFERROR(VLOOKUP(Tabla1[[#This Row],[EMPLEADO]],IS[],3,0),"OTROS")</f>
        <v>OTROS</v>
      </c>
      <c r="AQ6188" s="15" t="str">
        <f>+IFERROR(VLOOKUP(Tabla1[[#This Row],[EMPLEADO]],IS[[NÓMINA]:[INGENIERO]],2,0),"OTROS")</f>
        <v>OTROS</v>
      </c>
    </row>
    <row r="6189" spans="1:43" x14ac:dyDescent="0.25">
      <c r="A6189" s="28" t="s">
        <v>14528</v>
      </c>
      <c r="B6189" s="29">
        <v>1</v>
      </c>
      <c r="C6189" s="29" t="s">
        <v>16924</v>
      </c>
      <c r="D6189" s="30" t="s">
        <v>38</v>
      </c>
      <c r="E6189" s="31" t="s">
        <v>237</v>
      </c>
      <c r="F6189" s="31" t="s">
        <v>16925</v>
      </c>
      <c r="G6189" s="88" t="s">
        <v>16926</v>
      </c>
      <c r="H6189" s="29" t="s">
        <v>679</v>
      </c>
      <c r="I6189" s="32" t="s">
        <v>43</v>
      </c>
      <c r="J6189" s="29" t="s">
        <v>8</v>
      </c>
      <c r="K6189" s="33" t="s">
        <v>2568</v>
      </c>
      <c r="L6189" s="33" t="s">
        <v>2569</v>
      </c>
      <c r="M6189" s="29" t="s">
        <v>794</v>
      </c>
      <c r="N6189" s="29">
        <v>0</v>
      </c>
      <c r="O6189" s="29" t="s">
        <v>47</v>
      </c>
      <c r="P6189" s="33">
        <v>555</v>
      </c>
      <c r="Q6189" s="33" t="s">
        <v>48</v>
      </c>
      <c r="R6189" s="80" t="s">
        <v>242</v>
      </c>
      <c r="S6189" s="81" t="s">
        <v>64</v>
      </c>
      <c r="T6189" s="81" t="s">
        <v>51</v>
      </c>
      <c r="U6189" s="82" t="s">
        <v>96</v>
      </c>
      <c r="V6189" s="83">
        <v>1.1000000000000001</v>
      </c>
      <c r="W6189" s="89">
        <v>1501.5000000000002</v>
      </c>
      <c r="X6189" s="85">
        <v>1</v>
      </c>
      <c r="Y6189" s="86">
        <v>2.1</v>
      </c>
      <c r="Z6189" s="82">
        <v>5</v>
      </c>
      <c r="AA6189" s="87">
        <v>0.42000000000000004</v>
      </c>
      <c r="AB6189" s="83">
        <v>0</v>
      </c>
      <c r="AC6189" s="89">
        <v>0</v>
      </c>
      <c r="AD6189" s="90">
        <v>43643</v>
      </c>
      <c r="AE6189" s="90">
        <v>43643</v>
      </c>
      <c r="AF6189" s="82">
        <v>0</v>
      </c>
      <c r="AG6189" s="84" t="s">
        <v>53</v>
      </c>
      <c r="AH6189" s="83">
        <v>0</v>
      </c>
      <c r="AI6189" s="89">
        <v>0</v>
      </c>
      <c r="AJ6189" s="89">
        <v>0</v>
      </c>
      <c r="AK6189" s="60" t="str">
        <f>+IF(Tabla1[[#This Row],[REQUEST_TY]]="SR MANTENIMIENTO CORRECTIVO", "EMERGENCIA", "OTROS")</f>
        <v>EMERGENCIA</v>
      </c>
      <c r="AL6189" s="6" t="str">
        <f>+_xlfn.IFS(Tabla1[[#This Row],[Veces obj]]&lt;=1,"0-1",Tabla1[[#This Row],[Veces obj]]&lt;=2,"1-2",Tabla1[[#This Row],[Veces obj]]&lt;=3,"2-3",TRUE,"&gt;3")</f>
        <v>0-1</v>
      </c>
      <c r="AM6189" s="60" t="str">
        <f>+_xlfn.IFS(MONTH(Tabla1[[#This Row],[MES]])&lt;=3,"Q1",MONTH(Tabla1[[#This Row],[MES]])&lt;=6,"Q2",MONTH(Tabla1[[#This Row],[MES]])&lt;=9,"Q3",TRUE,"Q4")</f>
        <v>Q2</v>
      </c>
      <c r="AN6189" s="15" t="str">
        <f>+IFERROR(VLOOKUP(Tabla1[[#This Row],[CUENTA]],CTAS[],2,0),"OTROS")</f>
        <v>OTROS</v>
      </c>
      <c r="AP6189" s="15" t="str">
        <f>+IFERROR(VLOOKUP(Tabla1[[#This Row],[EMPLEADO]],IS[],3,0),"OTROS")</f>
        <v>OTROS</v>
      </c>
      <c r="AQ6189" s="15" t="str">
        <f>+IFERROR(VLOOKUP(Tabla1[[#This Row],[EMPLEADO]],IS[[NÓMINA]:[INGENIERO]],2,0),"OTROS")</f>
        <v>OTROS</v>
      </c>
    </row>
    <row r="6190" spans="1:43" x14ac:dyDescent="0.25">
      <c r="A6190" s="28" t="s">
        <v>14528</v>
      </c>
      <c r="B6190" s="29">
        <v>1</v>
      </c>
      <c r="C6190" s="29" t="s">
        <v>16927</v>
      </c>
      <c r="D6190" s="30" t="s">
        <v>3346</v>
      </c>
      <c r="E6190" s="31" t="s">
        <v>332</v>
      </c>
      <c r="F6190" s="31" t="s">
        <v>16928</v>
      </c>
      <c r="G6190" s="88" t="s">
        <v>4615</v>
      </c>
      <c r="H6190" s="29" t="s">
        <v>707</v>
      </c>
      <c r="I6190" s="32" t="s">
        <v>43</v>
      </c>
      <c r="J6190" s="29" t="s">
        <v>8</v>
      </c>
      <c r="K6190" s="33" t="s">
        <v>59</v>
      </c>
      <c r="L6190" s="33" t="s">
        <v>1430</v>
      </c>
      <c r="M6190" s="29" t="s">
        <v>530</v>
      </c>
      <c r="N6190" s="29">
        <v>0</v>
      </c>
      <c r="O6190" s="29" t="s">
        <v>105</v>
      </c>
      <c r="P6190" s="33" t="s">
        <v>822</v>
      </c>
      <c r="Q6190" s="33" t="s">
        <v>48</v>
      </c>
      <c r="R6190" s="80" t="s">
        <v>317</v>
      </c>
      <c r="S6190" s="81" t="s">
        <v>318</v>
      </c>
      <c r="T6190" s="81" t="s">
        <v>51</v>
      </c>
      <c r="U6190" s="82" t="s">
        <v>353</v>
      </c>
      <c r="V6190" s="83">
        <v>1</v>
      </c>
      <c r="W6190" s="89">
        <v>803</v>
      </c>
      <c r="X6190" s="85">
        <v>0</v>
      </c>
      <c r="Y6190" s="86">
        <v>4</v>
      </c>
      <c r="Z6190" s="82">
        <v>4</v>
      </c>
      <c r="AA6190" s="87">
        <v>1</v>
      </c>
      <c r="AB6190" s="83">
        <v>0</v>
      </c>
      <c r="AC6190" s="89">
        <v>0</v>
      </c>
      <c r="AD6190" s="90">
        <v>43635</v>
      </c>
      <c r="AE6190" s="90">
        <v>43643</v>
      </c>
      <c r="AF6190" s="82">
        <v>6</v>
      </c>
      <c r="AG6190" s="84" t="s">
        <v>3648</v>
      </c>
      <c r="AH6190" s="83">
        <v>0</v>
      </c>
      <c r="AI6190" s="89">
        <v>0</v>
      </c>
      <c r="AJ6190" s="89">
        <v>0</v>
      </c>
      <c r="AK6190" s="60" t="str">
        <f>+IF(Tabla1[[#This Row],[REQUEST_TY]]="SR MANTENIMIENTO CORRECTIVO", "EMERGENCIA", "OTROS")</f>
        <v>OTROS</v>
      </c>
      <c r="AL6190" s="6" t="str">
        <f>+_xlfn.IFS(Tabla1[[#This Row],[Veces obj]]&lt;=1,"0-1",Tabla1[[#This Row],[Veces obj]]&lt;=2,"1-2",Tabla1[[#This Row],[Veces obj]]&lt;=3,"2-3",TRUE,"&gt;3")</f>
        <v>0-1</v>
      </c>
      <c r="AM6190" s="60" t="str">
        <f>+_xlfn.IFS(MONTH(Tabla1[[#This Row],[MES]])&lt;=3,"Q1",MONTH(Tabla1[[#This Row],[MES]])&lt;=6,"Q2",MONTH(Tabla1[[#This Row],[MES]])&lt;=9,"Q3",TRUE,"Q4")</f>
        <v>Q2</v>
      </c>
      <c r="AN6190" s="15" t="str">
        <f>+IFERROR(VLOOKUP(Tabla1[[#This Row],[CUENTA]],CTAS[],2,0),"OTROS")</f>
        <v>OTROS</v>
      </c>
      <c r="AP6190" s="15" t="str">
        <f>+IFERROR(VLOOKUP(Tabla1[[#This Row],[EMPLEADO]],IS[],3,0),"OTROS")</f>
        <v>OTROS</v>
      </c>
      <c r="AQ6190" s="15" t="str">
        <f>+IFERROR(VLOOKUP(Tabla1[[#This Row],[EMPLEADO]],IS[[NÓMINA]:[INGENIERO]],2,0),"OTROS")</f>
        <v>OTROS</v>
      </c>
    </row>
    <row r="6191" spans="1:43" x14ac:dyDescent="0.25">
      <c r="A6191" s="28" t="s">
        <v>14528</v>
      </c>
      <c r="B6191" s="29">
        <v>1</v>
      </c>
      <c r="C6191" s="29" t="s">
        <v>16929</v>
      </c>
      <c r="D6191" s="30" t="s">
        <v>3346</v>
      </c>
      <c r="E6191" s="31" t="s">
        <v>332</v>
      </c>
      <c r="F6191" s="31" t="s">
        <v>16930</v>
      </c>
      <c r="G6191" s="88" t="s">
        <v>16931</v>
      </c>
      <c r="H6191" s="29" t="s">
        <v>220</v>
      </c>
      <c r="I6191" s="32" t="s">
        <v>43</v>
      </c>
      <c r="J6191" s="29" t="s">
        <v>8</v>
      </c>
      <c r="K6191" s="33" t="s">
        <v>59</v>
      </c>
      <c r="L6191" s="33" t="s">
        <v>60</v>
      </c>
      <c r="M6191" s="29" t="s">
        <v>61</v>
      </c>
      <c r="N6191" s="29">
        <v>0</v>
      </c>
      <c r="O6191" s="29" t="s">
        <v>47</v>
      </c>
      <c r="P6191" s="33" t="s">
        <v>822</v>
      </c>
      <c r="Q6191" s="33" t="s">
        <v>48</v>
      </c>
      <c r="R6191" s="80" t="s">
        <v>317</v>
      </c>
      <c r="S6191" s="81" t="s">
        <v>318</v>
      </c>
      <c r="T6191" s="81" t="s">
        <v>51</v>
      </c>
      <c r="U6191" s="82" t="s">
        <v>353</v>
      </c>
      <c r="V6191" s="83">
        <v>1</v>
      </c>
      <c r="W6191" s="89">
        <v>1573.0000000000002</v>
      </c>
      <c r="X6191" s="85">
        <v>0</v>
      </c>
      <c r="Y6191" s="86">
        <v>4</v>
      </c>
      <c r="Z6191" s="82">
        <v>4</v>
      </c>
      <c r="AA6191" s="87">
        <v>1</v>
      </c>
      <c r="AB6191" s="83">
        <v>0</v>
      </c>
      <c r="AC6191" s="89">
        <v>0</v>
      </c>
      <c r="AD6191" s="90">
        <v>43635</v>
      </c>
      <c r="AE6191" s="90">
        <v>43643</v>
      </c>
      <c r="AF6191" s="82">
        <v>6</v>
      </c>
      <c r="AG6191" s="84" t="s">
        <v>3648</v>
      </c>
      <c r="AH6191" s="83">
        <v>0</v>
      </c>
      <c r="AI6191" s="89">
        <v>0</v>
      </c>
      <c r="AJ6191" s="89">
        <v>0</v>
      </c>
      <c r="AK6191" s="60" t="str">
        <f>+IF(Tabla1[[#This Row],[REQUEST_TY]]="SR MANTENIMIENTO CORRECTIVO", "EMERGENCIA", "OTROS")</f>
        <v>OTROS</v>
      </c>
      <c r="AL6191" s="6" t="str">
        <f>+_xlfn.IFS(Tabla1[[#This Row],[Veces obj]]&lt;=1,"0-1",Tabla1[[#This Row],[Veces obj]]&lt;=2,"1-2",Tabla1[[#This Row],[Veces obj]]&lt;=3,"2-3",TRUE,"&gt;3")</f>
        <v>0-1</v>
      </c>
      <c r="AM6191" s="60" t="str">
        <f>+_xlfn.IFS(MONTH(Tabla1[[#This Row],[MES]])&lt;=3,"Q1",MONTH(Tabla1[[#This Row],[MES]])&lt;=6,"Q2",MONTH(Tabla1[[#This Row],[MES]])&lt;=9,"Q3",TRUE,"Q4")</f>
        <v>Q2</v>
      </c>
      <c r="AN6191" s="15" t="str">
        <f>+IFERROR(VLOOKUP(Tabla1[[#This Row],[CUENTA]],CTAS[],2,0),"OTROS")</f>
        <v>OTROS</v>
      </c>
      <c r="AP6191" s="15" t="str">
        <f>+IFERROR(VLOOKUP(Tabla1[[#This Row],[EMPLEADO]],IS[],3,0),"OTROS")</f>
        <v>OTROS</v>
      </c>
      <c r="AQ6191" s="15" t="str">
        <f>+IFERROR(VLOOKUP(Tabla1[[#This Row],[EMPLEADO]],IS[[NÓMINA]:[INGENIERO]],2,0),"OTROS")</f>
        <v>OTROS</v>
      </c>
    </row>
    <row r="6192" spans="1:43" x14ac:dyDescent="0.25">
      <c r="A6192" s="28" t="s">
        <v>14528</v>
      </c>
      <c r="B6192" s="29">
        <v>1</v>
      </c>
      <c r="C6192" s="29" t="s">
        <v>16932</v>
      </c>
      <c r="D6192" s="30" t="s">
        <v>3346</v>
      </c>
      <c r="E6192" s="31" t="s">
        <v>133</v>
      </c>
      <c r="F6192" s="31" t="s">
        <v>16933</v>
      </c>
      <c r="G6192" s="88" t="s">
        <v>4997</v>
      </c>
      <c r="H6192" s="29" t="s">
        <v>136</v>
      </c>
      <c r="I6192" s="32" t="s">
        <v>43</v>
      </c>
      <c r="J6192" s="29" t="s">
        <v>8</v>
      </c>
      <c r="K6192" s="33" t="s">
        <v>59</v>
      </c>
      <c r="L6192" s="33" t="s">
        <v>1495</v>
      </c>
      <c r="M6192" s="29" t="s">
        <v>1496</v>
      </c>
      <c r="N6192" s="29">
        <v>0</v>
      </c>
      <c r="O6192" s="29" t="s">
        <v>47</v>
      </c>
      <c r="P6192" s="33" t="s">
        <v>822</v>
      </c>
      <c r="Q6192" s="33" t="s">
        <v>48</v>
      </c>
      <c r="R6192" s="80" t="s">
        <v>138</v>
      </c>
      <c r="S6192" s="81" t="s">
        <v>139</v>
      </c>
      <c r="T6192" s="81" t="s">
        <v>51</v>
      </c>
      <c r="U6192" s="82" t="s">
        <v>353</v>
      </c>
      <c r="V6192" s="83">
        <v>1</v>
      </c>
      <c r="W6192" s="89">
        <v>1573.0000000000002</v>
      </c>
      <c r="X6192" s="85">
        <v>0</v>
      </c>
      <c r="Y6192" s="86">
        <v>4</v>
      </c>
      <c r="Z6192" s="82">
        <v>4</v>
      </c>
      <c r="AA6192" s="87">
        <v>1</v>
      </c>
      <c r="AB6192" s="83">
        <v>0</v>
      </c>
      <c r="AC6192" s="89">
        <v>0</v>
      </c>
      <c r="AD6192" s="90">
        <v>43636</v>
      </c>
      <c r="AE6192" s="90">
        <v>43643</v>
      </c>
      <c r="AF6192" s="82">
        <v>5</v>
      </c>
      <c r="AG6192" s="84" t="s">
        <v>823</v>
      </c>
      <c r="AH6192" s="83">
        <v>0</v>
      </c>
      <c r="AI6192" s="89">
        <v>0</v>
      </c>
      <c r="AJ6192" s="89">
        <v>0</v>
      </c>
      <c r="AK6192" s="60" t="str">
        <f>+IF(Tabla1[[#This Row],[REQUEST_TY]]="SR MANTENIMIENTO CORRECTIVO", "EMERGENCIA", "OTROS")</f>
        <v>OTROS</v>
      </c>
      <c r="AL6192" s="6" t="str">
        <f>+_xlfn.IFS(Tabla1[[#This Row],[Veces obj]]&lt;=1,"0-1",Tabla1[[#This Row],[Veces obj]]&lt;=2,"1-2",Tabla1[[#This Row],[Veces obj]]&lt;=3,"2-3",TRUE,"&gt;3")</f>
        <v>0-1</v>
      </c>
      <c r="AM6192" s="60" t="str">
        <f>+_xlfn.IFS(MONTH(Tabla1[[#This Row],[MES]])&lt;=3,"Q1",MONTH(Tabla1[[#This Row],[MES]])&lt;=6,"Q2",MONTH(Tabla1[[#This Row],[MES]])&lt;=9,"Q3",TRUE,"Q4")</f>
        <v>Q2</v>
      </c>
      <c r="AN6192" s="15" t="str">
        <f>+IFERROR(VLOOKUP(Tabla1[[#This Row],[CUENTA]],CTAS[],2,0),"OTROS")</f>
        <v>OTROS</v>
      </c>
      <c r="AP6192" s="15" t="str">
        <f>+IFERROR(VLOOKUP(Tabla1[[#This Row],[EMPLEADO]],IS[],3,0),"OTROS")</f>
        <v>OTROS</v>
      </c>
      <c r="AQ6192" s="15" t="str">
        <f>+IFERROR(VLOOKUP(Tabla1[[#This Row],[EMPLEADO]],IS[[NÓMINA]:[INGENIERO]],2,0),"OTROS")</f>
        <v>OTROS</v>
      </c>
    </row>
    <row r="6193" spans="1:43" x14ac:dyDescent="0.25">
      <c r="A6193" s="28" t="s">
        <v>14528</v>
      </c>
      <c r="B6193" s="29">
        <v>1</v>
      </c>
      <c r="C6193" s="29" t="s">
        <v>16934</v>
      </c>
      <c r="D6193" s="30" t="s">
        <v>3346</v>
      </c>
      <c r="E6193" s="31" t="s">
        <v>76</v>
      </c>
      <c r="F6193" s="31" t="s">
        <v>16935</v>
      </c>
      <c r="G6193" s="88" t="s">
        <v>16936</v>
      </c>
      <c r="H6193" s="29" t="s">
        <v>471</v>
      </c>
      <c r="I6193" s="32" t="s">
        <v>43</v>
      </c>
      <c r="J6193" s="29" t="s">
        <v>8</v>
      </c>
      <c r="K6193" s="33" t="s">
        <v>59</v>
      </c>
      <c r="L6193" s="33" t="s">
        <v>939</v>
      </c>
      <c r="M6193" s="29" t="s">
        <v>46</v>
      </c>
      <c r="N6193" s="29">
        <v>0</v>
      </c>
      <c r="O6193" s="29" t="s">
        <v>47</v>
      </c>
      <c r="P6193" s="33" t="s">
        <v>822</v>
      </c>
      <c r="Q6193" s="33" t="s">
        <v>48</v>
      </c>
      <c r="R6193" s="80" t="s">
        <v>63</v>
      </c>
      <c r="S6193" s="81" t="s">
        <v>64</v>
      </c>
      <c r="T6193" s="81" t="s">
        <v>51</v>
      </c>
      <c r="U6193" s="82" t="s">
        <v>96</v>
      </c>
      <c r="V6193" s="83">
        <v>1</v>
      </c>
      <c r="W6193" s="89">
        <v>1365</v>
      </c>
      <c r="X6193" s="85">
        <v>0</v>
      </c>
      <c r="Y6193" s="86">
        <v>5</v>
      </c>
      <c r="Z6193" s="82">
        <v>5</v>
      </c>
      <c r="AA6193" s="87">
        <v>1</v>
      </c>
      <c r="AB6193" s="83">
        <v>0</v>
      </c>
      <c r="AC6193" s="89">
        <v>0</v>
      </c>
      <c r="AD6193" s="90">
        <v>43636</v>
      </c>
      <c r="AE6193" s="90">
        <v>43643</v>
      </c>
      <c r="AF6193" s="82">
        <v>5</v>
      </c>
      <c r="AG6193" s="84" t="s">
        <v>823</v>
      </c>
      <c r="AH6193" s="83">
        <v>0</v>
      </c>
      <c r="AI6193" s="89">
        <v>0</v>
      </c>
      <c r="AJ6193" s="89">
        <v>0</v>
      </c>
      <c r="AK6193" s="60" t="str">
        <f>+IF(Tabla1[[#This Row],[REQUEST_TY]]="SR MANTENIMIENTO CORRECTIVO", "EMERGENCIA", "OTROS")</f>
        <v>OTROS</v>
      </c>
      <c r="AL6193" s="6" t="str">
        <f>+_xlfn.IFS(Tabla1[[#This Row],[Veces obj]]&lt;=1,"0-1",Tabla1[[#This Row],[Veces obj]]&lt;=2,"1-2",Tabla1[[#This Row],[Veces obj]]&lt;=3,"2-3",TRUE,"&gt;3")</f>
        <v>0-1</v>
      </c>
      <c r="AM6193" s="60" t="str">
        <f>+_xlfn.IFS(MONTH(Tabla1[[#This Row],[MES]])&lt;=3,"Q1",MONTH(Tabla1[[#This Row],[MES]])&lt;=6,"Q2",MONTH(Tabla1[[#This Row],[MES]])&lt;=9,"Q3",TRUE,"Q4")</f>
        <v>Q2</v>
      </c>
      <c r="AN6193" s="15" t="str">
        <f>+IFERROR(VLOOKUP(Tabla1[[#This Row],[CUENTA]],CTAS[],2,0),"OTROS")</f>
        <v>OTROS</v>
      </c>
      <c r="AP6193" s="15" t="str">
        <f>+IFERROR(VLOOKUP(Tabla1[[#This Row],[EMPLEADO]],IS[],3,0),"OTROS")</f>
        <v>OTROS</v>
      </c>
      <c r="AQ6193" s="15" t="str">
        <f>+IFERROR(VLOOKUP(Tabla1[[#This Row],[EMPLEADO]],IS[[NÓMINA]:[INGENIERO]],2,0),"OTROS")</f>
        <v>OTROS</v>
      </c>
    </row>
    <row r="6194" spans="1:43" x14ac:dyDescent="0.25">
      <c r="A6194" s="28" t="s">
        <v>14528</v>
      </c>
      <c r="B6194" s="29">
        <v>1</v>
      </c>
      <c r="C6194" s="29" t="s">
        <v>16937</v>
      </c>
      <c r="D6194" s="30" t="s">
        <v>3346</v>
      </c>
      <c r="E6194" s="31" t="s">
        <v>332</v>
      </c>
      <c r="F6194" s="31" t="s">
        <v>16938</v>
      </c>
      <c r="G6194" s="88" t="s">
        <v>3911</v>
      </c>
      <c r="H6194" s="29" t="s">
        <v>220</v>
      </c>
      <c r="I6194" s="32" t="s">
        <v>43</v>
      </c>
      <c r="J6194" s="29" t="s">
        <v>8</v>
      </c>
      <c r="K6194" s="33" t="s">
        <v>59</v>
      </c>
      <c r="L6194" s="33" t="s">
        <v>1495</v>
      </c>
      <c r="M6194" s="29" t="s">
        <v>1496</v>
      </c>
      <c r="N6194" s="29">
        <v>0</v>
      </c>
      <c r="O6194" s="29" t="s">
        <v>47</v>
      </c>
      <c r="P6194" s="33" t="s">
        <v>822</v>
      </c>
      <c r="Q6194" s="33" t="s">
        <v>48</v>
      </c>
      <c r="R6194" s="80" t="s">
        <v>317</v>
      </c>
      <c r="S6194" s="81" t="s">
        <v>318</v>
      </c>
      <c r="T6194" s="81" t="s">
        <v>51</v>
      </c>
      <c r="U6194" s="82" t="s">
        <v>353</v>
      </c>
      <c r="V6194" s="83">
        <v>1</v>
      </c>
      <c r="W6194" s="89">
        <v>1573.0000000000002</v>
      </c>
      <c r="X6194" s="85">
        <v>0</v>
      </c>
      <c r="Y6194" s="86">
        <v>4</v>
      </c>
      <c r="Z6194" s="82">
        <v>4</v>
      </c>
      <c r="AA6194" s="87">
        <v>1</v>
      </c>
      <c r="AB6194" s="83">
        <v>0</v>
      </c>
      <c r="AC6194" s="89">
        <v>0</v>
      </c>
      <c r="AD6194" s="90">
        <v>43635</v>
      </c>
      <c r="AE6194" s="90">
        <v>43643</v>
      </c>
      <c r="AF6194" s="82">
        <v>6</v>
      </c>
      <c r="AG6194" s="84" t="s">
        <v>3648</v>
      </c>
      <c r="AH6194" s="83">
        <v>0</v>
      </c>
      <c r="AI6194" s="89">
        <v>0</v>
      </c>
      <c r="AJ6194" s="89">
        <v>0</v>
      </c>
      <c r="AK6194" s="60" t="str">
        <f>+IF(Tabla1[[#This Row],[REQUEST_TY]]="SR MANTENIMIENTO CORRECTIVO", "EMERGENCIA", "OTROS")</f>
        <v>OTROS</v>
      </c>
      <c r="AL6194" s="6" t="str">
        <f>+_xlfn.IFS(Tabla1[[#This Row],[Veces obj]]&lt;=1,"0-1",Tabla1[[#This Row],[Veces obj]]&lt;=2,"1-2",Tabla1[[#This Row],[Veces obj]]&lt;=3,"2-3",TRUE,"&gt;3")</f>
        <v>0-1</v>
      </c>
      <c r="AM6194" s="60" t="str">
        <f>+_xlfn.IFS(MONTH(Tabla1[[#This Row],[MES]])&lt;=3,"Q1",MONTH(Tabla1[[#This Row],[MES]])&lt;=6,"Q2",MONTH(Tabla1[[#This Row],[MES]])&lt;=9,"Q3",TRUE,"Q4")</f>
        <v>Q2</v>
      </c>
      <c r="AN6194" s="15" t="str">
        <f>+IFERROR(VLOOKUP(Tabla1[[#This Row],[CUENTA]],CTAS[],2,0),"OTROS")</f>
        <v>OTROS</v>
      </c>
      <c r="AP6194" s="15" t="str">
        <f>+IFERROR(VLOOKUP(Tabla1[[#This Row],[EMPLEADO]],IS[],3,0),"OTROS")</f>
        <v>OTROS</v>
      </c>
      <c r="AQ6194" s="15" t="str">
        <f>+IFERROR(VLOOKUP(Tabla1[[#This Row],[EMPLEADO]],IS[[NÓMINA]:[INGENIERO]],2,0),"OTROS")</f>
        <v>OTROS</v>
      </c>
    </row>
    <row r="6195" spans="1:43" x14ac:dyDescent="0.25">
      <c r="A6195" s="28" t="s">
        <v>14528</v>
      </c>
      <c r="B6195" s="29">
        <v>1</v>
      </c>
      <c r="C6195" s="29" t="s">
        <v>16939</v>
      </c>
      <c r="D6195" s="30" t="s">
        <v>3346</v>
      </c>
      <c r="E6195" s="31" t="s">
        <v>312</v>
      </c>
      <c r="F6195" s="31" t="s">
        <v>16185</v>
      </c>
      <c r="G6195" s="88" t="s">
        <v>11548</v>
      </c>
      <c r="H6195" s="29" t="s">
        <v>220</v>
      </c>
      <c r="I6195" s="32" t="s">
        <v>43</v>
      </c>
      <c r="J6195" s="29" t="s">
        <v>8</v>
      </c>
      <c r="K6195" s="33" t="s">
        <v>59</v>
      </c>
      <c r="L6195" s="33" t="s">
        <v>6864</v>
      </c>
      <c r="M6195" s="29" t="s">
        <v>1496</v>
      </c>
      <c r="N6195" s="29">
        <v>0</v>
      </c>
      <c r="O6195" s="29" t="s">
        <v>47</v>
      </c>
      <c r="P6195" s="33" t="s">
        <v>822</v>
      </c>
      <c r="Q6195" s="33" t="s">
        <v>48</v>
      </c>
      <c r="R6195" s="80" t="s">
        <v>317</v>
      </c>
      <c r="S6195" s="81" t="s">
        <v>318</v>
      </c>
      <c r="T6195" s="81" t="s">
        <v>51</v>
      </c>
      <c r="U6195" s="82" t="s">
        <v>353</v>
      </c>
      <c r="V6195" s="83">
        <v>1</v>
      </c>
      <c r="W6195" s="89">
        <v>1573.0000000000002</v>
      </c>
      <c r="X6195" s="85">
        <v>0</v>
      </c>
      <c r="Y6195" s="86">
        <v>4</v>
      </c>
      <c r="Z6195" s="82">
        <v>4</v>
      </c>
      <c r="AA6195" s="87">
        <v>1</v>
      </c>
      <c r="AB6195" s="83">
        <v>0</v>
      </c>
      <c r="AC6195" s="89">
        <v>0</v>
      </c>
      <c r="AD6195" s="90">
        <v>43635</v>
      </c>
      <c r="AE6195" s="90">
        <v>43643</v>
      </c>
      <c r="AF6195" s="82">
        <v>6</v>
      </c>
      <c r="AG6195" s="84" t="s">
        <v>3648</v>
      </c>
      <c r="AH6195" s="83">
        <v>0</v>
      </c>
      <c r="AI6195" s="89">
        <v>0</v>
      </c>
      <c r="AJ6195" s="89">
        <v>0</v>
      </c>
      <c r="AK6195" s="60" t="str">
        <f>+IF(Tabla1[[#This Row],[REQUEST_TY]]="SR MANTENIMIENTO CORRECTIVO", "EMERGENCIA", "OTROS")</f>
        <v>OTROS</v>
      </c>
      <c r="AL6195" s="6" t="str">
        <f>+_xlfn.IFS(Tabla1[[#This Row],[Veces obj]]&lt;=1,"0-1",Tabla1[[#This Row],[Veces obj]]&lt;=2,"1-2",Tabla1[[#This Row],[Veces obj]]&lt;=3,"2-3",TRUE,"&gt;3")</f>
        <v>0-1</v>
      </c>
      <c r="AM6195" s="60" t="str">
        <f>+_xlfn.IFS(MONTH(Tabla1[[#This Row],[MES]])&lt;=3,"Q1",MONTH(Tabla1[[#This Row],[MES]])&lt;=6,"Q2",MONTH(Tabla1[[#This Row],[MES]])&lt;=9,"Q3",TRUE,"Q4")</f>
        <v>Q2</v>
      </c>
      <c r="AN6195" s="15" t="str">
        <f>+IFERROR(VLOOKUP(Tabla1[[#This Row],[CUENTA]],CTAS[],2,0),"OTROS")</f>
        <v>OTROS</v>
      </c>
      <c r="AP6195" s="15" t="str">
        <f>+IFERROR(VLOOKUP(Tabla1[[#This Row],[EMPLEADO]],IS[],3,0),"OTROS")</f>
        <v>OTROS</v>
      </c>
      <c r="AQ6195" s="15" t="str">
        <f>+IFERROR(VLOOKUP(Tabla1[[#This Row],[EMPLEADO]],IS[[NÓMINA]:[INGENIERO]],2,0),"OTROS")</f>
        <v>OTROS</v>
      </c>
    </row>
    <row r="6196" spans="1:43" x14ac:dyDescent="0.25">
      <c r="A6196" s="28" t="s">
        <v>14528</v>
      </c>
      <c r="B6196" s="29">
        <v>1</v>
      </c>
      <c r="C6196" s="29" t="s">
        <v>16940</v>
      </c>
      <c r="D6196" s="30" t="s">
        <v>38</v>
      </c>
      <c r="E6196" s="31" t="s">
        <v>300</v>
      </c>
      <c r="F6196" s="31" t="s">
        <v>16941</v>
      </c>
      <c r="G6196" s="88" t="s">
        <v>4914</v>
      </c>
      <c r="H6196" s="29" t="s">
        <v>213</v>
      </c>
      <c r="I6196" s="32" t="s">
        <v>43</v>
      </c>
      <c r="J6196" s="29" t="s">
        <v>8</v>
      </c>
      <c r="K6196" s="33" t="s">
        <v>102</v>
      </c>
      <c r="L6196" s="33" t="s">
        <v>1830</v>
      </c>
      <c r="M6196" s="29" t="s">
        <v>215</v>
      </c>
      <c r="N6196" s="29">
        <v>0</v>
      </c>
      <c r="O6196" s="29" t="s">
        <v>47</v>
      </c>
      <c r="P6196" s="33">
        <v>19</v>
      </c>
      <c r="Q6196" s="33" t="s">
        <v>62</v>
      </c>
      <c r="R6196" s="80" t="s">
        <v>223</v>
      </c>
      <c r="S6196" s="81" t="s">
        <v>139</v>
      </c>
      <c r="T6196" s="81" t="s">
        <v>51</v>
      </c>
      <c r="U6196" s="82" t="s">
        <v>262</v>
      </c>
      <c r="V6196" s="83">
        <v>1.05</v>
      </c>
      <c r="W6196" s="89">
        <v>1651.6500000000003</v>
      </c>
      <c r="X6196" s="85">
        <v>1</v>
      </c>
      <c r="Y6196" s="86">
        <v>1.1000000000000001</v>
      </c>
      <c r="Z6196" s="82">
        <v>4</v>
      </c>
      <c r="AA6196" s="87">
        <v>0.27500000000000002</v>
      </c>
      <c r="AB6196" s="83">
        <v>0</v>
      </c>
      <c r="AC6196" s="89">
        <v>0</v>
      </c>
      <c r="AD6196" s="90">
        <v>43643</v>
      </c>
      <c r="AE6196" s="90">
        <v>43643</v>
      </c>
      <c r="AF6196" s="82">
        <v>0</v>
      </c>
      <c r="AG6196" s="84" t="s">
        <v>53</v>
      </c>
      <c r="AH6196" s="83">
        <v>0</v>
      </c>
      <c r="AI6196" s="89">
        <v>0</v>
      </c>
      <c r="AJ6196" s="89">
        <v>0</v>
      </c>
      <c r="AK6196" s="60" t="str">
        <f>+IF(Tabla1[[#This Row],[REQUEST_TY]]="SR MANTENIMIENTO CORRECTIVO", "EMERGENCIA", "OTROS")</f>
        <v>EMERGENCIA</v>
      </c>
      <c r="AL6196" s="6" t="str">
        <f>+_xlfn.IFS(Tabla1[[#This Row],[Veces obj]]&lt;=1,"0-1",Tabla1[[#This Row],[Veces obj]]&lt;=2,"1-2",Tabla1[[#This Row],[Veces obj]]&lt;=3,"2-3",TRUE,"&gt;3")</f>
        <v>0-1</v>
      </c>
      <c r="AM6196" s="60" t="str">
        <f>+_xlfn.IFS(MONTH(Tabla1[[#This Row],[MES]])&lt;=3,"Q1",MONTH(Tabla1[[#This Row],[MES]])&lt;=6,"Q2",MONTH(Tabla1[[#This Row],[MES]])&lt;=9,"Q3",TRUE,"Q4")</f>
        <v>Q2</v>
      </c>
      <c r="AN6196" s="15" t="str">
        <f>+IFERROR(VLOOKUP(Tabla1[[#This Row],[CUENTA]],CTAS[],2,0),"OTROS")</f>
        <v>OTROS</v>
      </c>
      <c r="AP6196" s="15" t="str">
        <f>+IFERROR(VLOOKUP(Tabla1[[#This Row],[EMPLEADO]],IS[],3,0),"OTROS")</f>
        <v>OTROS</v>
      </c>
      <c r="AQ6196" s="15" t="str">
        <f>+IFERROR(VLOOKUP(Tabla1[[#This Row],[EMPLEADO]],IS[[NÓMINA]:[INGENIERO]],2,0),"OTROS")</f>
        <v>OTROS</v>
      </c>
    </row>
    <row r="6197" spans="1:43" x14ac:dyDescent="0.25">
      <c r="A6197" s="28" t="s">
        <v>14528</v>
      </c>
      <c r="B6197" s="29">
        <v>1</v>
      </c>
      <c r="C6197" s="29" t="s">
        <v>16942</v>
      </c>
      <c r="D6197" s="30" t="s">
        <v>3346</v>
      </c>
      <c r="E6197" s="31" t="s">
        <v>725</v>
      </c>
      <c r="F6197" s="31" t="s">
        <v>16943</v>
      </c>
      <c r="G6197" s="88" t="s">
        <v>6863</v>
      </c>
      <c r="H6197" s="29" t="s">
        <v>1052</v>
      </c>
      <c r="I6197" s="32" t="s">
        <v>43</v>
      </c>
      <c r="J6197" s="29" t="s">
        <v>8</v>
      </c>
      <c r="K6197" s="33" t="s">
        <v>59</v>
      </c>
      <c r="L6197" s="33" t="s">
        <v>6864</v>
      </c>
      <c r="M6197" s="29" t="s">
        <v>1496</v>
      </c>
      <c r="N6197" s="29">
        <v>0</v>
      </c>
      <c r="O6197" s="29" t="s">
        <v>47</v>
      </c>
      <c r="P6197" s="33" t="s">
        <v>822</v>
      </c>
      <c r="Q6197" s="33" t="s">
        <v>48</v>
      </c>
      <c r="R6197" s="80" t="s">
        <v>223</v>
      </c>
      <c r="S6197" s="81" t="s">
        <v>139</v>
      </c>
      <c r="T6197" s="81" t="s">
        <v>51</v>
      </c>
      <c r="U6197" s="82" t="s">
        <v>353</v>
      </c>
      <c r="V6197" s="83">
        <v>1</v>
      </c>
      <c r="W6197" s="89">
        <v>1573.0000000000002</v>
      </c>
      <c r="X6197" s="85">
        <v>0</v>
      </c>
      <c r="Y6197" s="86">
        <v>4</v>
      </c>
      <c r="Z6197" s="82">
        <v>4</v>
      </c>
      <c r="AA6197" s="87">
        <v>1</v>
      </c>
      <c r="AB6197" s="83">
        <v>0</v>
      </c>
      <c r="AC6197" s="89">
        <v>0</v>
      </c>
      <c r="AD6197" s="90">
        <v>43635</v>
      </c>
      <c r="AE6197" s="90">
        <v>43643</v>
      </c>
      <c r="AF6197" s="82">
        <v>6</v>
      </c>
      <c r="AG6197" s="84" t="s">
        <v>3648</v>
      </c>
      <c r="AH6197" s="83">
        <v>0</v>
      </c>
      <c r="AI6197" s="89">
        <v>0</v>
      </c>
      <c r="AJ6197" s="89">
        <v>0</v>
      </c>
      <c r="AK6197" s="60" t="str">
        <f>+IF(Tabla1[[#This Row],[REQUEST_TY]]="SR MANTENIMIENTO CORRECTIVO", "EMERGENCIA", "OTROS")</f>
        <v>OTROS</v>
      </c>
      <c r="AL6197" s="6" t="str">
        <f>+_xlfn.IFS(Tabla1[[#This Row],[Veces obj]]&lt;=1,"0-1",Tabla1[[#This Row],[Veces obj]]&lt;=2,"1-2",Tabla1[[#This Row],[Veces obj]]&lt;=3,"2-3",TRUE,"&gt;3")</f>
        <v>0-1</v>
      </c>
      <c r="AM6197" s="60" t="str">
        <f>+_xlfn.IFS(MONTH(Tabla1[[#This Row],[MES]])&lt;=3,"Q1",MONTH(Tabla1[[#This Row],[MES]])&lt;=6,"Q2",MONTH(Tabla1[[#This Row],[MES]])&lt;=9,"Q3",TRUE,"Q4")</f>
        <v>Q2</v>
      </c>
      <c r="AN6197" s="15" t="str">
        <f>+IFERROR(VLOOKUP(Tabla1[[#This Row],[CUENTA]],CTAS[],2,0),"OTROS")</f>
        <v>OTROS</v>
      </c>
      <c r="AP6197" s="15" t="str">
        <f>+IFERROR(VLOOKUP(Tabla1[[#This Row],[EMPLEADO]],IS[],3,0),"OTROS")</f>
        <v>OTROS</v>
      </c>
      <c r="AQ6197" s="15" t="str">
        <f>+IFERROR(VLOOKUP(Tabla1[[#This Row],[EMPLEADO]],IS[[NÓMINA]:[INGENIERO]],2,0),"OTROS")</f>
        <v>OTROS</v>
      </c>
    </row>
    <row r="6198" spans="1:43" x14ac:dyDescent="0.25">
      <c r="A6198" s="28" t="s">
        <v>14528</v>
      </c>
      <c r="B6198" s="29">
        <v>1</v>
      </c>
      <c r="C6198" s="29" t="s">
        <v>16944</v>
      </c>
      <c r="D6198" s="30" t="s">
        <v>38</v>
      </c>
      <c r="E6198" s="31" t="s">
        <v>217</v>
      </c>
      <c r="F6198" s="31" t="s">
        <v>16945</v>
      </c>
      <c r="G6198" s="88" t="s">
        <v>2212</v>
      </c>
      <c r="H6198" s="29" t="s">
        <v>213</v>
      </c>
      <c r="I6198" s="32" t="s">
        <v>43</v>
      </c>
      <c r="J6198" s="29" t="s">
        <v>8</v>
      </c>
      <c r="K6198" s="33" t="s">
        <v>59</v>
      </c>
      <c r="L6198" s="33" t="s">
        <v>1075</v>
      </c>
      <c r="M6198" s="29" t="s">
        <v>215</v>
      </c>
      <c r="N6198" s="29">
        <v>0</v>
      </c>
      <c r="O6198" s="29" t="s">
        <v>47</v>
      </c>
      <c r="P6198" s="33">
        <v>14</v>
      </c>
      <c r="Q6198" s="33" t="s">
        <v>194</v>
      </c>
      <c r="R6198" s="80" t="s">
        <v>223</v>
      </c>
      <c r="S6198" s="81" t="s">
        <v>139</v>
      </c>
      <c r="T6198" s="81" t="s">
        <v>51</v>
      </c>
      <c r="U6198" s="82" t="s">
        <v>224</v>
      </c>
      <c r="V6198" s="83">
        <v>0.8</v>
      </c>
      <c r="W6198" s="89">
        <v>1258.4000000000003</v>
      </c>
      <c r="X6198" s="85">
        <v>1</v>
      </c>
      <c r="Y6198" s="86">
        <v>1.73</v>
      </c>
      <c r="Z6198" s="82">
        <v>4</v>
      </c>
      <c r="AA6198" s="87">
        <v>0.4325</v>
      </c>
      <c r="AB6198" s="83">
        <v>0</v>
      </c>
      <c r="AC6198" s="89">
        <v>0</v>
      </c>
      <c r="AD6198" s="90">
        <v>43643</v>
      </c>
      <c r="AE6198" s="90">
        <v>43643</v>
      </c>
      <c r="AF6198" s="82">
        <v>0</v>
      </c>
      <c r="AG6198" s="84" t="s">
        <v>53</v>
      </c>
      <c r="AH6198" s="83">
        <v>0</v>
      </c>
      <c r="AI6198" s="89">
        <v>0</v>
      </c>
      <c r="AJ6198" s="89">
        <v>0</v>
      </c>
      <c r="AK6198" s="60" t="str">
        <f>+IF(Tabla1[[#This Row],[REQUEST_TY]]="SR MANTENIMIENTO CORRECTIVO", "EMERGENCIA", "OTROS")</f>
        <v>EMERGENCIA</v>
      </c>
      <c r="AL6198" s="6" t="str">
        <f>+_xlfn.IFS(Tabla1[[#This Row],[Veces obj]]&lt;=1,"0-1",Tabla1[[#This Row],[Veces obj]]&lt;=2,"1-2",Tabla1[[#This Row],[Veces obj]]&lt;=3,"2-3",TRUE,"&gt;3")</f>
        <v>0-1</v>
      </c>
      <c r="AM6198" s="60" t="str">
        <f>+_xlfn.IFS(MONTH(Tabla1[[#This Row],[MES]])&lt;=3,"Q1",MONTH(Tabla1[[#This Row],[MES]])&lt;=6,"Q2",MONTH(Tabla1[[#This Row],[MES]])&lt;=9,"Q3",TRUE,"Q4")</f>
        <v>Q2</v>
      </c>
      <c r="AN6198" s="15" t="str">
        <f>+IFERROR(VLOOKUP(Tabla1[[#This Row],[CUENTA]],CTAS[],2,0),"OTROS")</f>
        <v>OTROS</v>
      </c>
      <c r="AP6198" s="15" t="str">
        <f>+IFERROR(VLOOKUP(Tabla1[[#This Row],[EMPLEADO]],IS[],3,0),"OTROS")</f>
        <v>OTROS</v>
      </c>
      <c r="AQ6198" s="15" t="str">
        <f>+IFERROR(VLOOKUP(Tabla1[[#This Row],[EMPLEADO]],IS[[NÓMINA]:[INGENIERO]],2,0),"OTROS")</f>
        <v>OTROS</v>
      </c>
    </row>
    <row r="6199" spans="1:43" x14ac:dyDescent="0.25">
      <c r="A6199" s="28" t="s">
        <v>14528</v>
      </c>
      <c r="B6199" s="29">
        <v>1</v>
      </c>
      <c r="C6199" s="29" t="s">
        <v>16946</v>
      </c>
      <c r="D6199" s="30" t="s">
        <v>3346</v>
      </c>
      <c r="E6199" s="31" t="s">
        <v>76</v>
      </c>
      <c r="F6199" s="31" t="s">
        <v>16943</v>
      </c>
      <c r="G6199" s="88" t="s">
        <v>12142</v>
      </c>
      <c r="H6199" s="29" t="s">
        <v>11609</v>
      </c>
      <c r="I6199" s="32" t="s">
        <v>43</v>
      </c>
      <c r="J6199" s="29" t="s">
        <v>8</v>
      </c>
      <c r="K6199" s="33" t="s">
        <v>59</v>
      </c>
      <c r="L6199" s="33" t="s">
        <v>60</v>
      </c>
      <c r="M6199" s="29" t="s">
        <v>61</v>
      </c>
      <c r="N6199" s="29">
        <v>0</v>
      </c>
      <c r="O6199" s="29" t="s">
        <v>47</v>
      </c>
      <c r="P6199" s="33" t="s">
        <v>822</v>
      </c>
      <c r="Q6199" s="33" t="s">
        <v>48</v>
      </c>
      <c r="R6199" s="80" t="s">
        <v>63</v>
      </c>
      <c r="S6199" s="81" t="s">
        <v>64</v>
      </c>
      <c r="T6199" s="81" t="s">
        <v>51</v>
      </c>
      <c r="U6199" s="82" t="s">
        <v>96</v>
      </c>
      <c r="V6199" s="83">
        <v>1</v>
      </c>
      <c r="W6199" s="89">
        <v>1365</v>
      </c>
      <c r="X6199" s="85">
        <v>0</v>
      </c>
      <c r="Y6199" s="86">
        <v>5</v>
      </c>
      <c r="Z6199" s="82">
        <v>5</v>
      </c>
      <c r="AA6199" s="87">
        <v>1</v>
      </c>
      <c r="AB6199" s="83">
        <v>0</v>
      </c>
      <c r="AC6199" s="89">
        <v>0</v>
      </c>
      <c r="AD6199" s="90">
        <v>43635</v>
      </c>
      <c r="AE6199" s="90">
        <v>43643</v>
      </c>
      <c r="AF6199" s="82">
        <v>6</v>
      </c>
      <c r="AG6199" s="84" t="s">
        <v>3648</v>
      </c>
      <c r="AH6199" s="83">
        <v>0</v>
      </c>
      <c r="AI6199" s="89">
        <v>0</v>
      </c>
      <c r="AJ6199" s="89">
        <v>0</v>
      </c>
      <c r="AK6199" s="60" t="str">
        <f>+IF(Tabla1[[#This Row],[REQUEST_TY]]="SR MANTENIMIENTO CORRECTIVO", "EMERGENCIA", "OTROS")</f>
        <v>OTROS</v>
      </c>
      <c r="AL6199" s="6" t="str">
        <f>+_xlfn.IFS(Tabla1[[#This Row],[Veces obj]]&lt;=1,"0-1",Tabla1[[#This Row],[Veces obj]]&lt;=2,"1-2",Tabla1[[#This Row],[Veces obj]]&lt;=3,"2-3",TRUE,"&gt;3")</f>
        <v>0-1</v>
      </c>
      <c r="AM6199" s="60" t="str">
        <f>+_xlfn.IFS(MONTH(Tabla1[[#This Row],[MES]])&lt;=3,"Q1",MONTH(Tabla1[[#This Row],[MES]])&lt;=6,"Q2",MONTH(Tabla1[[#This Row],[MES]])&lt;=9,"Q3",TRUE,"Q4")</f>
        <v>Q2</v>
      </c>
      <c r="AN6199" s="15" t="str">
        <f>+IFERROR(VLOOKUP(Tabla1[[#This Row],[CUENTA]],CTAS[],2,0),"OTROS")</f>
        <v>OTROS</v>
      </c>
      <c r="AP6199" s="15" t="str">
        <f>+IFERROR(VLOOKUP(Tabla1[[#This Row],[EMPLEADO]],IS[],3,0),"OTROS")</f>
        <v>OTROS</v>
      </c>
      <c r="AQ6199" s="15" t="str">
        <f>+IFERROR(VLOOKUP(Tabla1[[#This Row],[EMPLEADO]],IS[[NÓMINA]:[INGENIERO]],2,0),"OTROS")</f>
        <v>OTROS</v>
      </c>
    </row>
    <row r="6200" spans="1:43" x14ac:dyDescent="0.25">
      <c r="A6200" s="28" t="s">
        <v>14528</v>
      </c>
      <c r="B6200" s="29">
        <v>1</v>
      </c>
      <c r="C6200" s="29" t="s">
        <v>16947</v>
      </c>
      <c r="D6200" s="30" t="s">
        <v>38</v>
      </c>
      <c r="E6200" s="31" t="s">
        <v>856</v>
      </c>
      <c r="F6200" s="31" t="s">
        <v>16948</v>
      </c>
      <c r="G6200" s="88" t="s">
        <v>8253</v>
      </c>
      <c r="H6200" s="29" t="s">
        <v>297</v>
      </c>
      <c r="I6200" s="32" t="s">
        <v>43</v>
      </c>
      <c r="J6200" s="29" t="s">
        <v>8</v>
      </c>
      <c r="K6200" s="33" t="s">
        <v>234</v>
      </c>
      <c r="L6200" s="33" t="s">
        <v>732</v>
      </c>
      <c r="M6200" s="29" t="s">
        <v>94</v>
      </c>
      <c r="N6200" s="29">
        <v>0</v>
      </c>
      <c r="O6200" s="29" t="s">
        <v>47</v>
      </c>
      <c r="P6200" s="33">
        <v>89</v>
      </c>
      <c r="Q6200" s="33" t="s">
        <v>48</v>
      </c>
      <c r="R6200" s="80" t="s">
        <v>235</v>
      </c>
      <c r="S6200" s="81" t="s">
        <v>50</v>
      </c>
      <c r="T6200" s="81" t="s">
        <v>51</v>
      </c>
      <c r="U6200" s="82" t="s">
        <v>52</v>
      </c>
      <c r="V6200" s="83">
        <v>1.05</v>
      </c>
      <c r="W6200" s="89">
        <v>750.75000000000011</v>
      </c>
      <c r="X6200" s="85">
        <v>1</v>
      </c>
      <c r="Y6200" s="86">
        <v>3.38</v>
      </c>
      <c r="Z6200" s="82">
        <v>5</v>
      </c>
      <c r="AA6200" s="87">
        <v>0.67599999999999993</v>
      </c>
      <c r="AB6200" s="83">
        <v>0</v>
      </c>
      <c r="AC6200" s="89">
        <v>0</v>
      </c>
      <c r="AD6200" s="90">
        <v>43643</v>
      </c>
      <c r="AE6200" s="90">
        <v>43643</v>
      </c>
      <c r="AF6200" s="82">
        <v>0</v>
      </c>
      <c r="AG6200" s="84" t="s">
        <v>53</v>
      </c>
      <c r="AH6200" s="83">
        <v>0</v>
      </c>
      <c r="AI6200" s="89">
        <v>0</v>
      </c>
      <c r="AJ6200" s="89">
        <v>0</v>
      </c>
      <c r="AK6200" s="60" t="str">
        <f>+IF(Tabla1[[#This Row],[REQUEST_TY]]="SR MANTENIMIENTO CORRECTIVO", "EMERGENCIA", "OTROS")</f>
        <v>EMERGENCIA</v>
      </c>
      <c r="AL6200" s="6" t="str">
        <f>+_xlfn.IFS(Tabla1[[#This Row],[Veces obj]]&lt;=1,"0-1",Tabla1[[#This Row],[Veces obj]]&lt;=2,"1-2",Tabla1[[#This Row],[Veces obj]]&lt;=3,"2-3",TRUE,"&gt;3")</f>
        <v>0-1</v>
      </c>
      <c r="AM6200" s="60" t="str">
        <f>+_xlfn.IFS(MONTH(Tabla1[[#This Row],[MES]])&lt;=3,"Q1",MONTH(Tabla1[[#This Row],[MES]])&lt;=6,"Q2",MONTH(Tabla1[[#This Row],[MES]])&lt;=9,"Q3",TRUE,"Q4")</f>
        <v>Q2</v>
      </c>
      <c r="AN6200" s="15" t="str">
        <f>+IFERROR(VLOOKUP(Tabla1[[#This Row],[CUENTA]],CTAS[],2,0),"OTROS")</f>
        <v>OTROS</v>
      </c>
      <c r="AP6200" s="15" t="str">
        <f>+IFERROR(VLOOKUP(Tabla1[[#This Row],[EMPLEADO]],IS[],3,0),"OTROS")</f>
        <v>JUAREZ</v>
      </c>
      <c r="AQ6200" s="15" t="str">
        <f>+IFERROR(VLOOKUP(Tabla1[[#This Row],[EMPLEADO]],IS[[NÓMINA]:[INGENIERO]],2,0),"OTROS")</f>
        <v>ALFREDO TORRES</v>
      </c>
    </row>
    <row r="6201" spans="1:43" x14ac:dyDescent="0.25">
      <c r="A6201" s="28" t="s">
        <v>14528</v>
      </c>
      <c r="B6201" s="29">
        <v>1</v>
      </c>
      <c r="C6201" s="29" t="s">
        <v>16949</v>
      </c>
      <c r="D6201" s="30" t="s">
        <v>3346</v>
      </c>
      <c r="E6201" s="31" t="s">
        <v>1015</v>
      </c>
      <c r="F6201" s="31" t="s">
        <v>16950</v>
      </c>
      <c r="G6201" s="88" t="s">
        <v>16951</v>
      </c>
      <c r="H6201" s="29" t="s">
        <v>220</v>
      </c>
      <c r="I6201" s="32" t="s">
        <v>43</v>
      </c>
      <c r="J6201" s="29" t="s">
        <v>8</v>
      </c>
      <c r="K6201" s="33" t="s">
        <v>59</v>
      </c>
      <c r="L6201" s="33" t="s">
        <v>60</v>
      </c>
      <c r="M6201" s="29" t="s">
        <v>61</v>
      </c>
      <c r="N6201" s="29">
        <v>0</v>
      </c>
      <c r="O6201" s="29" t="s">
        <v>47</v>
      </c>
      <c r="P6201" s="33" t="s">
        <v>822</v>
      </c>
      <c r="Q6201" s="33" t="s">
        <v>48</v>
      </c>
      <c r="R6201" s="80" t="s">
        <v>317</v>
      </c>
      <c r="S6201" s="81" t="s">
        <v>318</v>
      </c>
      <c r="T6201" s="81" t="s">
        <v>51</v>
      </c>
      <c r="U6201" s="82" t="s">
        <v>353</v>
      </c>
      <c r="V6201" s="83">
        <v>1</v>
      </c>
      <c r="W6201" s="89">
        <v>1573.0000000000002</v>
      </c>
      <c r="X6201" s="85">
        <v>0</v>
      </c>
      <c r="Y6201" s="86">
        <v>4</v>
      </c>
      <c r="Z6201" s="82">
        <v>4</v>
      </c>
      <c r="AA6201" s="87">
        <v>1</v>
      </c>
      <c r="AB6201" s="83">
        <v>0</v>
      </c>
      <c r="AC6201" s="89">
        <v>0</v>
      </c>
      <c r="AD6201" s="90">
        <v>43635</v>
      </c>
      <c r="AE6201" s="90">
        <v>43643</v>
      </c>
      <c r="AF6201" s="82">
        <v>6</v>
      </c>
      <c r="AG6201" s="84" t="s">
        <v>3648</v>
      </c>
      <c r="AH6201" s="83">
        <v>0</v>
      </c>
      <c r="AI6201" s="89">
        <v>0</v>
      </c>
      <c r="AJ6201" s="89">
        <v>0</v>
      </c>
      <c r="AK6201" s="60" t="str">
        <f>+IF(Tabla1[[#This Row],[REQUEST_TY]]="SR MANTENIMIENTO CORRECTIVO", "EMERGENCIA", "OTROS")</f>
        <v>OTROS</v>
      </c>
      <c r="AL6201" s="6" t="str">
        <f>+_xlfn.IFS(Tabla1[[#This Row],[Veces obj]]&lt;=1,"0-1",Tabla1[[#This Row],[Veces obj]]&lt;=2,"1-2",Tabla1[[#This Row],[Veces obj]]&lt;=3,"2-3",TRUE,"&gt;3")</f>
        <v>0-1</v>
      </c>
      <c r="AM6201" s="60" t="str">
        <f>+_xlfn.IFS(MONTH(Tabla1[[#This Row],[MES]])&lt;=3,"Q1",MONTH(Tabla1[[#This Row],[MES]])&lt;=6,"Q2",MONTH(Tabla1[[#This Row],[MES]])&lt;=9,"Q3",TRUE,"Q4")</f>
        <v>Q2</v>
      </c>
      <c r="AN6201" s="15" t="str">
        <f>+IFERROR(VLOOKUP(Tabla1[[#This Row],[CUENTA]],CTAS[],2,0),"OTROS")</f>
        <v>OTROS</v>
      </c>
      <c r="AP6201" s="15" t="str">
        <f>+IFERROR(VLOOKUP(Tabla1[[#This Row],[EMPLEADO]],IS[],3,0),"OTROS")</f>
        <v>OTROS</v>
      </c>
      <c r="AQ6201" s="15" t="str">
        <f>+IFERROR(VLOOKUP(Tabla1[[#This Row],[EMPLEADO]],IS[[NÓMINA]:[INGENIERO]],2,0),"OTROS")</f>
        <v>OTROS</v>
      </c>
    </row>
    <row r="6202" spans="1:43" x14ac:dyDescent="0.25">
      <c r="A6202" s="28" t="s">
        <v>14528</v>
      </c>
      <c r="B6202" s="29">
        <v>1</v>
      </c>
      <c r="C6202" s="29" t="s">
        <v>16952</v>
      </c>
      <c r="D6202" s="30" t="s">
        <v>3346</v>
      </c>
      <c r="E6202" s="31" t="s">
        <v>217</v>
      </c>
      <c r="F6202" s="31" t="s">
        <v>16930</v>
      </c>
      <c r="G6202" s="88" t="s">
        <v>2981</v>
      </c>
      <c r="H6202" s="29" t="s">
        <v>220</v>
      </c>
      <c r="I6202" s="32" t="s">
        <v>43</v>
      </c>
      <c r="J6202" s="29" t="s">
        <v>8</v>
      </c>
      <c r="K6202" s="33" t="s">
        <v>59</v>
      </c>
      <c r="L6202" s="33" t="s">
        <v>60</v>
      </c>
      <c r="M6202" s="29" t="s">
        <v>61</v>
      </c>
      <c r="N6202" s="29">
        <v>0</v>
      </c>
      <c r="O6202" s="29" t="s">
        <v>47</v>
      </c>
      <c r="P6202" s="33" t="s">
        <v>822</v>
      </c>
      <c r="Q6202" s="33" t="s">
        <v>48</v>
      </c>
      <c r="R6202" s="80" t="s">
        <v>223</v>
      </c>
      <c r="S6202" s="81" t="s">
        <v>139</v>
      </c>
      <c r="T6202" s="81" t="s">
        <v>51</v>
      </c>
      <c r="U6202" s="82" t="s">
        <v>353</v>
      </c>
      <c r="V6202" s="83">
        <v>1</v>
      </c>
      <c r="W6202" s="89">
        <v>1573.0000000000002</v>
      </c>
      <c r="X6202" s="85">
        <v>0</v>
      </c>
      <c r="Y6202" s="86">
        <v>4</v>
      </c>
      <c r="Z6202" s="82">
        <v>4</v>
      </c>
      <c r="AA6202" s="87">
        <v>1</v>
      </c>
      <c r="AB6202" s="83">
        <v>0</v>
      </c>
      <c r="AC6202" s="89">
        <v>0</v>
      </c>
      <c r="AD6202" s="90">
        <v>43635</v>
      </c>
      <c r="AE6202" s="90">
        <v>43643</v>
      </c>
      <c r="AF6202" s="82">
        <v>6</v>
      </c>
      <c r="AG6202" s="84" t="s">
        <v>3648</v>
      </c>
      <c r="AH6202" s="83">
        <v>0</v>
      </c>
      <c r="AI6202" s="89">
        <v>0</v>
      </c>
      <c r="AJ6202" s="89">
        <v>0</v>
      </c>
      <c r="AK6202" s="60" t="str">
        <f>+IF(Tabla1[[#This Row],[REQUEST_TY]]="SR MANTENIMIENTO CORRECTIVO", "EMERGENCIA", "OTROS")</f>
        <v>OTROS</v>
      </c>
      <c r="AL6202" s="6" t="str">
        <f>+_xlfn.IFS(Tabla1[[#This Row],[Veces obj]]&lt;=1,"0-1",Tabla1[[#This Row],[Veces obj]]&lt;=2,"1-2",Tabla1[[#This Row],[Veces obj]]&lt;=3,"2-3",TRUE,"&gt;3")</f>
        <v>0-1</v>
      </c>
      <c r="AM6202" s="60" t="str">
        <f>+_xlfn.IFS(MONTH(Tabla1[[#This Row],[MES]])&lt;=3,"Q1",MONTH(Tabla1[[#This Row],[MES]])&lt;=6,"Q2",MONTH(Tabla1[[#This Row],[MES]])&lt;=9,"Q3",TRUE,"Q4")</f>
        <v>Q2</v>
      </c>
      <c r="AN6202" s="15" t="str">
        <f>+IFERROR(VLOOKUP(Tabla1[[#This Row],[CUENTA]],CTAS[],2,0),"OTROS")</f>
        <v>OTROS</v>
      </c>
      <c r="AP6202" s="15" t="str">
        <f>+IFERROR(VLOOKUP(Tabla1[[#This Row],[EMPLEADO]],IS[],3,0),"OTROS")</f>
        <v>OTROS</v>
      </c>
      <c r="AQ6202" s="15" t="str">
        <f>+IFERROR(VLOOKUP(Tabla1[[#This Row],[EMPLEADO]],IS[[NÓMINA]:[INGENIERO]],2,0),"OTROS")</f>
        <v>OTROS</v>
      </c>
    </row>
    <row r="6203" spans="1:43" x14ac:dyDescent="0.25">
      <c r="A6203" s="28" t="s">
        <v>14528</v>
      </c>
      <c r="B6203" s="29">
        <v>1</v>
      </c>
      <c r="C6203" s="29" t="s">
        <v>16953</v>
      </c>
      <c r="D6203" s="30" t="s">
        <v>3346</v>
      </c>
      <c r="E6203" s="31" t="s">
        <v>133</v>
      </c>
      <c r="F6203" s="31" t="s">
        <v>16928</v>
      </c>
      <c r="G6203" s="88" t="s">
        <v>2789</v>
      </c>
      <c r="H6203" s="29" t="s">
        <v>740</v>
      </c>
      <c r="I6203" s="32" t="s">
        <v>43</v>
      </c>
      <c r="J6203" s="29" t="s">
        <v>8</v>
      </c>
      <c r="K6203" s="33" t="s">
        <v>59</v>
      </c>
      <c r="L6203" s="33" t="s">
        <v>1430</v>
      </c>
      <c r="M6203" s="29" t="s">
        <v>530</v>
      </c>
      <c r="N6203" s="29">
        <v>0</v>
      </c>
      <c r="O6203" s="29" t="s">
        <v>47</v>
      </c>
      <c r="P6203" s="33" t="s">
        <v>822</v>
      </c>
      <c r="Q6203" s="33" t="s">
        <v>48</v>
      </c>
      <c r="R6203" s="80" t="s">
        <v>138</v>
      </c>
      <c r="S6203" s="81" t="s">
        <v>139</v>
      </c>
      <c r="T6203" s="81" t="s">
        <v>51</v>
      </c>
      <c r="U6203" s="82" t="s">
        <v>353</v>
      </c>
      <c r="V6203" s="83">
        <v>1</v>
      </c>
      <c r="W6203" s="89">
        <v>1573.0000000000002</v>
      </c>
      <c r="X6203" s="85">
        <v>0</v>
      </c>
      <c r="Y6203" s="86">
        <v>4</v>
      </c>
      <c r="Z6203" s="82">
        <v>4</v>
      </c>
      <c r="AA6203" s="87">
        <v>1</v>
      </c>
      <c r="AB6203" s="83">
        <v>0</v>
      </c>
      <c r="AC6203" s="89">
        <v>0</v>
      </c>
      <c r="AD6203" s="90">
        <v>43635</v>
      </c>
      <c r="AE6203" s="90">
        <v>43643</v>
      </c>
      <c r="AF6203" s="82">
        <v>6</v>
      </c>
      <c r="AG6203" s="84" t="s">
        <v>3648</v>
      </c>
      <c r="AH6203" s="83">
        <v>0</v>
      </c>
      <c r="AI6203" s="89">
        <v>0</v>
      </c>
      <c r="AJ6203" s="89">
        <v>0</v>
      </c>
      <c r="AK6203" s="60" t="str">
        <f>+IF(Tabla1[[#This Row],[REQUEST_TY]]="SR MANTENIMIENTO CORRECTIVO", "EMERGENCIA", "OTROS")</f>
        <v>OTROS</v>
      </c>
      <c r="AL6203" s="6" t="str">
        <f>+_xlfn.IFS(Tabla1[[#This Row],[Veces obj]]&lt;=1,"0-1",Tabla1[[#This Row],[Veces obj]]&lt;=2,"1-2",Tabla1[[#This Row],[Veces obj]]&lt;=3,"2-3",TRUE,"&gt;3")</f>
        <v>0-1</v>
      </c>
      <c r="AM6203" s="60" t="str">
        <f>+_xlfn.IFS(MONTH(Tabla1[[#This Row],[MES]])&lt;=3,"Q1",MONTH(Tabla1[[#This Row],[MES]])&lt;=6,"Q2",MONTH(Tabla1[[#This Row],[MES]])&lt;=9,"Q3",TRUE,"Q4")</f>
        <v>Q2</v>
      </c>
      <c r="AN6203" s="15" t="str">
        <f>+IFERROR(VLOOKUP(Tabla1[[#This Row],[CUENTA]],CTAS[],2,0),"OTROS")</f>
        <v>OTROS</v>
      </c>
      <c r="AP6203" s="15" t="str">
        <f>+IFERROR(VLOOKUP(Tabla1[[#This Row],[EMPLEADO]],IS[],3,0),"OTROS")</f>
        <v>OTROS</v>
      </c>
      <c r="AQ6203" s="15" t="str">
        <f>+IFERROR(VLOOKUP(Tabla1[[#This Row],[EMPLEADO]],IS[[NÓMINA]:[INGENIERO]],2,0),"OTROS")</f>
        <v>OTROS</v>
      </c>
    </row>
    <row r="6204" spans="1:43" x14ac:dyDescent="0.25">
      <c r="A6204" s="28" t="s">
        <v>14528</v>
      </c>
      <c r="B6204" s="29">
        <v>1</v>
      </c>
      <c r="C6204" s="29" t="s">
        <v>16954</v>
      </c>
      <c r="D6204" s="30" t="s">
        <v>3346</v>
      </c>
      <c r="E6204" s="31" t="s">
        <v>133</v>
      </c>
      <c r="F6204" s="31" t="s">
        <v>16955</v>
      </c>
      <c r="G6204" s="88" t="s">
        <v>5021</v>
      </c>
      <c r="H6204" s="29" t="s">
        <v>79</v>
      </c>
      <c r="I6204" s="32" t="s">
        <v>43</v>
      </c>
      <c r="J6204" s="29" t="s">
        <v>8</v>
      </c>
      <c r="K6204" s="33" t="s">
        <v>59</v>
      </c>
      <c r="L6204" s="33" t="s">
        <v>1430</v>
      </c>
      <c r="M6204" s="29" t="s">
        <v>530</v>
      </c>
      <c r="N6204" s="29">
        <v>0</v>
      </c>
      <c r="O6204" s="29" t="s">
        <v>47</v>
      </c>
      <c r="P6204" s="33" t="s">
        <v>822</v>
      </c>
      <c r="Q6204" s="33" t="s">
        <v>48</v>
      </c>
      <c r="R6204" s="80" t="s">
        <v>138</v>
      </c>
      <c r="S6204" s="81" t="s">
        <v>139</v>
      </c>
      <c r="T6204" s="81" t="s">
        <v>51</v>
      </c>
      <c r="U6204" s="82" t="s">
        <v>353</v>
      </c>
      <c r="V6204" s="83">
        <v>1</v>
      </c>
      <c r="W6204" s="89">
        <v>1573.0000000000002</v>
      </c>
      <c r="X6204" s="85">
        <v>0</v>
      </c>
      <c r="Y6204" s="86">
        <v>4</v>
      </c>
      <c r="Z6204" s="82">
        <v>4</v>
      </c>
      <c r="AA6204" s="87">
        <v>1</v>
      </c>
      <c r="AB6204" s="83">
        <v>0</v>
      </c>
      <c r="AC6204" s="89">
        <v>0</v>
      </c>
      <c r="AD6204" s="90">
        <v>43635</v>
      </c>
      <c r="AE6204" s="90">
        <v>43643</v>
      </c>
      <c r="AF6204" s="82">
        <v>6</v>
      </c>
      <c r="AG6204" s="84" t="s">
        <v>3648</v>
      </c>
      <c r="AH6204" s="83">
        <v>0</v>
      </c>
      <c r="AI6204" s="89">
        <v>0</v>
      </c>
      <c r="AJ6204" s="89">
        <v>0</v>
      </c>
      <c r="AK6204" s="60" t="str">
        <f>+IF(Tabla1[[#This Row],[REQUEST_TY]]="SR MANTENIMIENTO CORRECTIVO", "EMERGENCIA", "OTROS")</f>
        <v>OTROS</v>
      </c>
      <c r="AL6204" s="6" t="str">
        <f>+_xlfn.IFS(Tabla1[[#This Row],[Veces obj]]&lt;=1,"0-1",Tabla1[[#This Row],[Veces obj]]&lt;=2,"1-2",Tabla1[[#This Row],[Veces obj]]&lt;=3,"2-3",TRUE,"&gt;3")</f>
        <v>0-1</v>
      </c>
      <c r="AM6204" s="60" t="str">
        <f>+_xlfn.IFS(MONTH(Tabla1[[#This Row],[MES]])&lt;=3,"Q1",MONTH(Tabla1[[#This Row],[MES]])&lt;=6,"Q2",MONTH(Tabla1[[#This Row],[MES]])&lt;=9,"Q3",TRUE,"Q4")</f>
        <v>Q2</v>
      </c>
      <c r="AN6204" s="15" t="str">
        <f>+IFERROR(VLOOKUP(Tabla1[[#This Row],[CUENTA]],CTAS[],2,0),"OTROS")</f>
        <v>OTROS</v>
      </c>
      <c r="AP6204" s="15" t="str">
        <f>+IFERROR(VLOOKUP(Tabla1[[#This Row],[EMPLEADO]],IS[],3,0),"OTROS")</f>
        <v>OTROS</v>
      </c>
      <c r="AQ6204" s="15" t="str">
        <f>+IFERROR(VLOOKUP(Tabla1[[#This Row],[EMPLEADO]],IS[[NÓMINA]:[INGENIERO]],2,0),"OTROS")</f>
        <v>OTROS</v>
      </c>
    </row>
    <row r="6205" spans="1:43" x14ac:dyDescent="0.25">
      <c r="A6205" s="28" t="s">
        <v>14528</v>
      </c>
      <c r="B6205" s="29">
        <v>1</v>
      </c>
      <c r="C6205" s="29" t="s">
        <v>16956</v>
      </c>
      <c r="D6205" s="30" t="s">
        <v>3346</v>
      </c>
      <c r="E6205" s="31" t="s">
        <v>725</v>
      </c>
      <c r="F6205" s="31" t="s">
        <v>16957</v>
      </c>
      <c r="G6205" s="88" t="s">
        <v>1614</v>
      </c>
      <c r="H6205" s="29" t="s">
        <v>79</v>
      </c>
      <c r="I6205" s="32" t="s">
        <v>43</v>
      </c>
      <c r="J6205" s="29" t="s">
        <v>8</v>
      </c>
      <c r="K6205" s="33" t="s">
        <v>59</v>
      </c>
      <c r="L6205" s="33" t="s">
        <v>1430</v>
      </c>
      <c r="M6205" s="29" t="s">
        <v>1615</v>
      </c>
      <c r="N6205" s="29">
        <v>0</v>
      </c>
      <c r="O6205" s="29" t="s">
        <v>47</v>
      </c>
      <c r="P6205" s="33" t="s">
        <v>822</v>
      </c>
      <c r="Q6205" s="33" t="s">
        <v>48</v>
      </c>
      <c r="R6205" s="80" t="s">
        <v>223</v>
      </c>
      <c r="S6205" s="81" t="s">
        <v>139</v>
      </c>
      <c r="T6205" s="81" t="s">
        <v>51</v>
      </c>
      <c r="U6205" s="82" t="s">
        <v>353</v>
      </c>
      <c r="V6205" s="83">
        <v>1</v>
      </c>
      <c r="W6205" s="89">
        <v>1573.0000000000002</v>
      </c>
      <c r="X6205" s="85">
        <v>0</v>
      </c>
      <c r="Y6205" s="86">
        <v>4</v>
      </c>
      <c r="Z6205" s="82">
        <v>4</v>
      </c>
      <c r="AA6205" s="87">
        <v>1</v>
      </c>
      <c r="AB6205" s="83">
        <v>0</v>
      </c>
      <c r="AC6205" s="89">
        <v>0</v>
      </c>
      <c r="AD6205" s="90">
        <v>43635</v>
      </c>
      <c r="AE6205" s="90">
        <v>43643</v>
      </c>
      <c r="AF6205" s="82">
        <v>6</v>
      </c>
      <c r="AG6205" s="84" t="s">
        <v>3648</v>
      </c>
      <c r="AH6205" s="83">
        <v>0</v>
      </c>
      <c r="AI6205" s="89">
        <v>0</v>
      </c>
      <c r="AJ6205" s="89">
        <v>0</v>
      </c>
      <c r="AK6205" s="60" t="str">
        <f>+IF(Tabla1[[#This Row],[REQUEST_TY]]="SR MANTENIMIENTO CORRECTIVO", "EMERGENCIA", "OTROS")</f>
        <v>OTROS</v>
      </c>
      <c r="AL6205" s="6" t="str">
        <f>+_xlfn.IFS(Tabla1[[#This Row],[Veces obj]]&lt;=1,"0-1",Tabla1[[#This Row],[Veces obj]]&lt;=2,"1-2",Tabla1[[#This Row],[Veces obj]]&lt;=3,"2-3",TRUE,"&gt;3")</f>
        <v>0-1</v>
      </c>
      <c r="AM6205" s="60" t="str">
        <f>+_xlfn.IFS(MONTH(Tabla1[[#This Row],[MES]])&lt;=3,"Q1",MONTH(Tabla1[[#This Row],[MES]])&lt;=6,"Q2",MONTH(Tabla1[[#This Row],[MES]])&lt;=9,"Q3",TRUE,"Q4")</f>
        <v>Q2</v>
      </c>
      <c r="AN6205" s="15" t="str">
        <f>+IFERROR(VLOOKUP(Tabla1[[#This Row],[CUENTA]],CTAS[],2,0),"OTROS")</f>
        <v>OTROS</v>
      </c>
      <c r="AP6205" s="15" t="str">
        <f>+IFERROR(VLOOKUP(Tabla1[[#This Row],[EMPLEADO]],IS[],3,0),"OTROS")</f>
        <v>OTROS</v>
      </c>
      <c r="AQ6205" s="15" t="str">
        <f>+IFERROR(VLOOKUP(Tabla1[[#This Row],[EMPLEADO]],IS[[NÓMINA]:[INGENIERO]],2,0),"OTROS")</f>
        <v>OTROS</v>
      </c>
    </row>
    <row r="6206" spans="1:43" x14ac:dyDescent="0.25">
      <c r="A6206" s="28" t="s">
        <v>14528</v>
      </c>
      <c r="B6206" s="29">
        <v>1</v>
      </c>
      <c r="C6206" s="29" t="s">
        <v>16958</v>
      </c>
      <c r="D6206" s="30" t="s">
        <v>3346</v>
      </c>
      <c r="E6206" s="31" t="s">
        <v>76</v>
      </c>
      <c r="F6206" s="31" t="s">
        <v>16449</v>
      </c>
      <c r="G6206" s="88" t="s">
        <v>16959</v>
      </c>
      <c r="H6206" s="29" t="s">
        <v>79</v>
      </c>
      <c r="I6206" s="32" t="s">
        <v>43</v>
      </c>
      <c r="J6206" s="29" t="s">
        <v>8</v>
      </c>
      <c r="K6206" s="33" t="s">
        <v>59</v>
      </c>
      <c r="L6206" s="33" t="s">
        <v>1430</v>
      </c>
      <c r="M6206" s="29" t="s">
        <v>530</v>
      </c>
      <c r="N6206" s="29">
        <v>0</v>
      </c>
      <c r="O6206" s="29" t="s">
        <v>47</v>
      </c>
      <c r="P6206" s="33" t="s">
        <v>822</v>
      </c>
      <c r="Q6206" s="33" t="s">
        <v>48</v>
      </c>
      <c r="R6206" s="80" t="s">
        <v>63</v>
      </c>
      <c r="S6206" s="81" t="s">
        <v>64</v>
      </c>
      <c r="T6206" s="81" t="s">
        <v>51</v>
      </c>
      <c r="U6206" s="82" t="s">
        <v>96</v>
      </c>
      <c r="V6206" s="83">
        <v>1</v>
      </c>
      <c r="W6206" s="89">
        <v>1365</v>
      </c>
      <c r="X6206" s="85">
        <v>0</v>
      </c>
      <c r="Y6206" s="86">
        <v>5</v>
      </c>
      <c r="Z6206" s="82">
        <v>5</v>
      </c>
      <c r="AA6206" s="87">
        <v>1</v>
      </c>
      <c r="AB6206" s="83">
        <v>0</v>
      </c>
      <c r="AC6206" s="89">
        <v>0</v>
      </c>
      <c r="AD6206" s="90">
        <v>43635</v>
      </c>
      <c r="AE6206" s="90">
        <v>43643</v>
      </c>
      <c r="AF6206" s="82">
        <v>6</v>
      </c>
      <c r="AG6206" s="84" t="s">
        <v>3648</v>
      </c>
      <c r="AH6206" s="83">
        <v>0</v>
      </c>
      <c r="AI6206" s="89">
        <v>0</v>
      </c>
      <c r="AJ6206" s="89">
        <v>0</v>
      </c>
      <c r="AK6206" s="60" t="str">
        <f>+IF(Tabla1[[#This Row],[REQUEST_TY]]="SR MANTENIMIENTO CORRECTIVO", "EMERGENCIA", "OTROS")</f>
        <v>OTROS</v>
      </c>
      <c r="AL6206" s="6" t="str">
        <f>+_xlfn.IFS(Tabla1[[#This Row],[Veces obj]]&lt;=1,"0-1",Tabla1[[#This Row],[Veces obj]]&lt;=2,"1-2",Tabla1[[#This Row],[Veces obj]]&lt;=3,"2-3",TRUE,"&gt;3")</f>
        <v>0-1</v>
      </c>
      <c r="AM6206" s="60" t="str">
        <f>+_xlfn.IFS(MONTH(Tabla1[[#This Row],[MES]])&lt;=3,"Q1",MONTH(Tabla1[[#This Row],[MES]])&lt;=6,"Q2",MONTH(Tabla1[[#This Row],[MES]])&lt;=9,"Q3",TRUE,"Q4")</f>
        <v>Q2</v>
      </c>
      <c r="AN6206" s="15" t="str">
        <f>+IFERROR(VLOOKUP(Tabla1[[#This Row],[CUENTA]],CTAS[],2,0),"OTROS")</f>
        <v>OTROS</v>
      </c>
      <c r="AP6206" s="15" t="str">
        <f>+IFERROR(VLOOKUP(Tabla1[[#This Row],[EMPLEADO]],IS[],3,0),"OTROS")</f>
        <v>OTROS</v>
      </c>
      <c r="AQ6206" s="15" t="str">
        <f>+IFERROR(VLOOKUP(Tabla1[[#This Row],[EMPLEADO]],IS[[NÓMINA]:[INGENIERO]],2,0),"OTROS")</f>
        <v>OTROS</v>
      </c>
    </row>
    <row r="6207" spans="1:43" x14ac:dyDescent="0.25">
      <c r="A6207" s="28" t="s">
        <v>14528</v>
      </c>
      <c r="B6207" s="29">
        <v>1</v>
      </c>
      <c r="C6207" s="29" t="s">
        <v>16960</v>
      </c>
      <c r="D6207" s="30" t="s">
        <v>3346</v>
      </c>
      <c r="E6207" s="31" t="s">
        <v>725</v>
      </c>
      <c r="F6207" s="31" t="s">
        <v>16961</v>
      </c>
      <c r="G6207" s="88" t="s">
        <v>11643</v>
      </c>
      <c r="H6207" s="29" t="s">
        <v>79</v>
      </c>
      <c r="I6207" s="32" t="s">
        <v>43</v>
      </c>
      <c r="J6207" s="29" t="s">
        <v>8</v>
      </c>
      <c r="K6207" s="33" t="s">
        <v>59</v>
      </c>
      <c r="L6207" s="33" t="s">
        <v>4609</v>
      </c>
      <c r="M6207" s="29" t="s">
        <v>81</v>
      </c>
      <c r="N6207" s="29">
        <v>0</v>
      </c>
      <c r="O6207" s="29" t="s">
        <v>47</v>
      </c>
      <c r="P6207" s="33" t="s">
        <v>822</v>
      </c>
      <c r="Q6207" s="33" t="s">
        <v>48</v>
      </c>
      <c r="R6207" s="80" t="s">
        <v>223</v>
      </c>
      <c r="S6207" s="81" t="s">
        <v>139</v>
      </c>
      <c r="T6207" s="81" t="s">
        <v>51</v>
      </c>
      <c r="U6207" s="82" t="s">
        <v>353</v>
      </c>
      <c r="V6207" s="83">
        <v>1</v>
      </c>
      <c r="W6207" s="89">
        <v>1573.0000000000002</v>
      </c>
      <c r="X6207" s="85">
        <v>0</v>
      </c>
      <c r="Y6207" s="86">
        <v>4</v>
      </c>
      <c r="Z6207" s="82">
        <v>4</v>
      </c>
      <c r="AA6207" s="87">
        <v>1</v>
      </c>
      <c r="AB6207" s="83">
        <v>0</v>
      </c>
      <c r="AC6207" s="89">
        <v>0</v>
      </c>
      <c r="AD6207" s="90">
        <v>43635</v>
      </c>
      <c r="AE6207" s="90">
        <v>43643</v>
      </c>
      <c r="AF6207" s="82">
        <v>6</v>
      </c>
      <c r="AG6207" s="84" t="s">
        <v>3648</v>
      </c>
      <c r="AH6207" s="83">
        <v>0</v>
      </c>
      <c r="AI6207" s="89">
        <v>0</v>
      </c>
      <c r="AJ6207" s="89">
        <v>0</v>
      </c>
      <c r="AK6207" s="60" t="str">
        <f>+IF(Tabla1[[#This Row],[REQUEST_TY]]="SR MANTENIMIENTO CORRECTIVO", "EMERGENCIA", "OTROS")</f>
        <v>OTROS</v>
      </c>
      <c r="AL6207" s="6" t="str">
        <f>+_xlfn.IFS(Tabla1[[#This Row],[Veces obj]]&lt;=1,"0-1",Tabla1[[#This Row],[Veces obj]]&lt;=2,"1-2",Tabla1[[#This Row],[Veces obj]]&lt;=3,"2-3",TRUE,"&gt;3")</f>
        <v>0-1</v>
      </c>
      <c r="AM6207" s="60" t="str">
        <f>+_xlfn.IFS(MONTH(Tabla1[[#This Row],[MES]])&lt;=3,"Q1",MONTH(Tabla1[[#This Row],[MES]])&lt;=6,"Q2",MONTH(Tabla1[[#This Row],[MES]])&lt;=9,"Q3",TRUE,"Q4")</f>
        <v>Q2</v>
      </c>
      <c r="AN6207" s="15" t="str">
        <f>+IFERROR(VLOOKUP(Tabla1[[#This Row],[CUENTA]],CTAS[],2,0),"OTROS")</f>
        <v>OTROS</v>
      </c>
      <c r="AP6207" s="15" t="str">
        <f>+IFERROR(VLOOKUP(Tabla1[[#This Row],[EMPLEADO]],IS[],3,0),"OTROS")</f>
        <v>OTROS</v>
      </c>
      <c r="AQ6207" s="15" t="str">
        <f>+IFERROR(VLOOKUP(Tabla1[[#This Row],[EMPLEADO]],IS[[NÓMINA]:[INGENIERO]],2,0),"OTROS")</f>
        <v>OTROS</v>
      </c>
    </row>
    <row r="6208" spans="1:43" x14ac:dyDescent="0.25">
      <c r="A6208" s="28" t="s">
        <v>14528</v>
      </c>
      <c r="B6208" s="29">
        <v>1</v>
      </c>
      <c r="C6208" s="29" t="s">
        <v>16962</v>
      </c>
      <c r="D6208" s="30" t="s">
        <v>3346</v>
      </c>
      <c r="E6208" s="31" t="s">
        <v>1015</v>
      </c>
      <c r="F6208" s="31" t="s">
        <v>16963</v>
      </c>
      <c r="G6208" s="88" t="s">
        <v>4608</v>
      </c>
      <c r="H6208" s="29" t="s">
        <v>740</v>
      </c>
      <c r="I6208" s="32" t="s">
        <v>43</v>
      </c>
      <c r="J6208" s="29" t="s">
        <v>8</v>
      </c>
      <c r="K6208" s="33" t="s">
        <v>59</v>
      </c>
      <c r="L6208" s="33" t="s">
        <v>4609</v>
      </c>
      <c r="M6208" s="29" t="s">
        <v>81</v>
      </c>
      <c r="N6208" s="29">
        <v>0</v>
      </c>
      <c r="O6208" s="29" t="s">
        <v>47</v>
      </c>
      <c r="P6208" s="33" t="s">
        <v>822</v>
      </c>
      <c r="Q6208" s="33" t="s">
        <v>48</v>
      </c>
      <c r="R6208" s="80" t="s">
        <v>317</v>
      </c>
      <c r="S6208" s="81" t="s">
        <v>318</v>
      </c>
      <c r="T6208" s="81" t="s">
        <v>51</v>
      </c>
      <c r="U6208" s="82" t="s">
        <v>353</v>
      </c>
      <c r="V6208" s="83">
        <v>1</v>
      </c>
      <c r="W6208" s="89">
        <v>1573.0000000000002</v>
      </c>
      <c r="X6208" s="85">
        <v>0</v>
      </c>
      <c r="Y6208" s="86">
        <v>4</v>
      </c>
      <c r="Z6208" s="82">
        <v>4</v>
      </c>
      <c r="AA6208" s="87">
        <v>1</v>
      </c>
      <c r="AB6208" s="83">
        <v>0</v>
      </c>
      <c r="AC6208" s="89">
        <v>0</v>
      </c>
      <c r="AD6208" s="90">
        <v>43635</v>
      </c>
      <c r="AE6208" s="90">
        <v>43643</v>
      </c>
      <c r="AF6208" s="82">
        <v>6</v>
      </c>
      <c r="AG6208" s="84" t="s">
        <v>3648</v>
      </c>
      <c r="AH6208" s="83">
        <v>0</v>
      </c>
      <c r="AI6208" s="89">
        <v>0</v>
      </c>
      <c r="AJ6208" s="89">
        <v>0</v>
      </c>
      <c r="AK6208" s="60" t="str">
        <f>+IF(Tabla1[[#This Row],[REQUEST_TY]]="SR MANTENIMIENTO CORRECTIVO", "EMERGENCIA", "OTROS")</f>
        <v>OTROS</v>
      </c>
      <c r="AL6208" s="6" t="str">
        <f>+_xlfn.IFS(Tabla1[[#This Row],[Veces obj]]&lt;=1,"0-1",Tabla1[[#This Row],[Veces obj]]&lt;=2,"1-2",Tabla1[[#This Row],[Veces obj]]&lt;=3,"2-3",TRUE,"&gt;3")</f>
        <v>0-1</v>
      </c>
      <c r="AM6208" s="60" t="str">
        <f>+_xlfn.IFS(MONTH(Tabla1[[#This Row],[MES]])&lt;=3,"Q1",MONTH(Tabla1[[#This Row],[MES]])&lt;=6,"Q2",MONTH(Tabla1[[#This Row],[MES]])&lt;=9,"Q3",TRUE,"Q4")</f>
        <v>Q2</v>
      </c>
      <c r="AN6208" s="15" t="str">
        <f>+IFERROR(VLOOKUP(Tabla1[[#This Row],[CUENTA]],CTAS[],2,0),"OTROS")</f>
        <v>OTROS</v>
      </c>
      <c r="AP6208" s="15" t="str">
        <f>+IFERROR(VLOOKUP(Tabla1[[#This Row],[EMPLEADO]],IS[],3,0),"OTROS")</f>
        <v>OTROS</v>
      </c>
      <c r="AQ6208" s="15" t="str">
        <f>+IFERROR(VLOOKUP(Tabla1[[#This Row],[EMPLEADO]],IS[[NÓMINA]:[INGENIERO]],2,0),"OTROS")</f>
        <v>OTROS</v>
      </c>
    </row>
    <row r="6209" spans="1:43" x14ac:dyDescent="0.25">
      <c r="A6209" s="28" t="s">
        <v>14528</v>
      </c>
      <c r="B6209" s="29">
        <v>1</v>
      </c>
      <c r="C6209" s="29" t="s">
        <v>16964</v>
      </c>
      <c r="D6209" s="30" t="s">
        <v>3346</v>
      </c>
      <c r="E6209" s="31" t="s">
        <v>133</v>
      </c>
      <c r="F6209" s="31" t="s">
        <v>16963</v>
      </c>
      <c r="G6209" s="88" t="s">
        <v>16650</v>
      </c>
      <c r="H6209" s="29" t="s">
        <v>79</v>
      </c>
      <c r="I6209" s="32" t="s">
        <v>43</v>
      </c>
      <c r="J6209" s="29" t="s">
        <v>8</v>
      </c>
      <c r="K6209" s="33" t="s">
        <v>59</v>
      </c>
      <c r="L6209" s="33" t="s">
        <v>4609</v>
      </c>
      <c r="M6209" s="29" t="s">
        <v>81</v>
      </c>
      <c r="N6209" s="29">
        <v>0</v>
      </c>
      <c r="O6209" s="29" t="s">
        <v>47</v>
      </c>
      <c r="P6209" s="33" t="s">
        <v>822</v>
      </c>
      <c r="Q6209" s="33" t="s">
        <v>48</v>
      </c>
      <c r="R6209" s="80" t="s">
        <v>138</v>
      </c>
      <c r="S6209" s="81" t="s">
        <v>139</v>
      </c>
      <c r="T6209" s="81" t="s">
        <v>51</v>
      </c>
      <c r="U6209" s="82" t="s">
        <v>353</v>
      </c>
      <c r="V6209" s="83">
        <v>1</v>
      </c>
      <c r="W6209" s="89">
        <v>1573.0000000000002</v>
      </c>
      <c r="X6209" s="85">
        <v>0</v>
      </c>
      <c r="Y6209" s="86">
        <v>4</v>
      </c>
      <c r="Z6209" s="82">
        <v>4</v>
      </c>
      <c r="AA6209" s="87">
        <v>1</v>
      </c>
      <c r="AB6209" s="83">
        <v>0</v>
      </c>
      <c r="AC6209" s="89">
        <v>0</v>
      </c>
      <c r="AD6209" s="90">
        <v>43635</v>
      </c>
      <c r="AE6209" s="90">
        <v>43643</v>
      </c>
      <c r="AF6209" s="82">
        <v>6</v>
      </c>
      <c r="AG6209" s="84" t="s">
        <v>3648</v>
      </c>
      <c r="AH6209" s="83">
        <v>0</v>
      </c>
      <c r="AI6209" s="89">
        <v>0</v>
      </c>
      <c r="AJ6209" s="89">
        <v>0</v>
      </c>
      <c r="AK6209" s="60" t="str">
        <f>+IF(Tabla1[[#This Row],[REQUEST_TY]]="SR MANTENIMIENTO CORRECTIVO", "EMERGENCIA", "OTROS")</f>
        <v>OTROS</v>
      </c>
      <c r="AL6209" s="6" t="str">
        <f>+_xlfn.IFS(Tabla1[[#This Row],[Veces obj]]&lt;=1,"0-1",Tabla1[[#This Row],[Veces obj]]&lt;=2,"1-2",Tabla1[[#This Row],[Veces obj]]&lt;=3,"2-3",TRUE,"&gt;3")</f>
        <v>0-1</v>
      </c>
      <c r="AM6209" s="60" t="str">
        <f>+_xlfn.IFS(MONTH(Tabla1[[#This Row],[MES]])&lt;=3,"Q1",MONTH(Tabla1[[#This Row],[MES]])&lt;=6,"Q2",MONTH(Tabla1[[#This Row],[MES]])&lt;=9,"Q3",TRUE,"Q4")</f>
        <v>Q2</v>
      </c>
      <c r="AN6209" s="15" t="str">
        <f>+IFERROR(VLOOKUP(Tabla1[[#This Row],[CUENTA]],CTAS[],2,0),"OTROS")</f>
        <v>OTROS</v>
      </c>
      <c r="AP6209" s="15" t="str">
        <f>+IFERROR(VLOOKUP(Tabla1[[#This Row],[EMPLEADO]],IS[],3,0),"OTROS")</f>
        <v>OTROS</v>
      </c>
      <c r="AQ6209" s="15" t="str">
        <f>+IFERROR(VLOOKUP(Tabla1[[#This Row],[EMPLEADO]],IS[[NÓMINA]:[INGENIERO]],2,0),"OTROS")</f>
        <v>OTROS</v>
      </c>
    </row>
    <row r="6210" spans="1:43" x14ac:dyDescent="0.25">
      <c r="A6210" s="28" t="s">
        <v>14528</v>
      </c>
      <c r="B6210" s="29">
        <v>1</v>
      </c>
      <c r="C6210" s="29" t="s">
        <v>16965</v>
      </c>
      <c r="D6210" s="30" t="s">
        <v>3346</v>
      </c>
      <c r="E6210" s="31" t="s">
        <v>312</v>
      </c>
      <c r="F6210" s="31" t="s">
        <v>16966</v>
      </c>
      <c r="G6210" s="88" t="s">
        <v>16967</v>
      </c>
      <c r="H6210" s="29" t="s">
        <v>740</v>
      </c>
      <c r="I6210" s="32" t="s">
        <v>43</v>
      </c>
      <c r="J6210" s="29" t="s">
        <v>8</v>
      </c>
      <c r="K6210" s="33" t="s">
        <v>59</v>
      </c>
      <c r="L6210" s="33" t="s">
        <v>80</v>
      </c>
      <c r="M6210" s="29" t="s">
        <v>81</v>
      </c>
      <c r="N6210" s="29">
        <v>0</v>
      </c>
      <c r="O6210" s="29" t="s">
        <v>47</v>
      </c>
      <c r="P6210" s="33" t="s">
        <v>822</v>
      </c>
      <c r="Q6210" s="33" t="s">
        <v>48</v>
      </c>
      <c r="R6210" s="80" t="s">
        <v>317</v>
      </c>
      <c r="S6210" s="81" t="s">
        <v>318</v>
      </c>
      <c r="T6210" s="81" t="s">
        <v>51</v>
      </c>
      <c r="U6210" s="82" t="s">
        <v>353</v>
      </c>
      <c r="V6210" s="83">
        <v>1</v>
      </c>
      <c r="W6210" s="89">
        <v>1573.0000000000002</v>
      </c>
      <c r="X6210" s="85">
        <v>0</v>
      </c>
      <c r="Y6210" s="86">
        <v>4</v>
      </c>
      <c r="Z6210" s="82">
        <v>4</v>
      </c>
      <c r="AA6210" s="87">
        <v>1</v>
      </c>
      <c r="AB6210" s="83">
        <v>0</v>
      </c>
      <c r="AC6210" s="89">
        <v>0</v>
      </c>
      <c r="AD6210" s="90">
        <v>43635</v>
      </c>
      <c r="AE6210" s="90">
        <v>43643</v>
      </c>
      <c r="AF6210" s="82">
        <v>6</v>
      </c>
      <c r="AG6210" s="84" t="s">
        <v>3648</v>
      </c>
      <c r="AH6210" s="83">
        <v>0</v>
      </c>
      <c r="AI6210" s="89">
        <v>0</v>
      </c>
      <c r="AJ6210" s="89">
        <v>0</v>
      </c>
      <c r="AK6210" s="60" t="str">
        <f>+IF(Tabla1[[#This Row],[REQUEST_TY]]="SR MANTENIMIENTO CORRECTIVO", "EMERGENCIA", "OTROS")</f>
        <v>OTROS</v>
      </c>
      <c r="AL6210" s="6" t="str">
        <f>+_xlfn.IFS(Tabla1[[#This Row],[Veces obj]]&lt;=1,"0-1",Tabla1[[#This Row],[Veces obj]]&lt;=2,"1-2",Tabla1[[#This Row],[Veces obj]]&lt;=3,"2-3",TRUE,"&gt;3")</f>
        <v>0-1</v>
      </c>
      <c r="AM6210" s="60" t="str">
        <f>+_xlfn.IFS(MONTH(Tabla1[[#This Row],[MES]])&lt;=3,"Q1",MONTH(Tabla1[[#This Row],[MES]])&lt;=6,"Q2",MONTH(Tabla1[[#This Row],[MES]])&lt;=9,"Q3",TRUE,"Q4")</f>
        <v>Q2</v>
      </c>
      <c r="AN6210" s="15" t="str">
        <f>+IFERROR(VLOOKUP(Tabla1[[#This Row],[CUENTA]],CTAS[],2,0),"OTROS")</f>
        <v>OTROS</v>
      </c>
      <c r="AP6210" s="15" t="str">
        <f>+IFERROR(VLOOKUP(Tabla1[[#This Row],[EMPLEADO]],IS[],3,0),"OTROS")</f>
        <v>OTROS</v>
      </c>
      <c r="AQ6210" s="15" t="str">
        <f>+IFERROR(VLOOKUP(Tabla1[[#This Row],[EMPLEADO]],IS[[NÓMINA]:[INGENIERO]],2,0),"OTROS")</f>
        <v>OTROS</v>
      </c>
    </row>
    <row r="6211" spans="1:43" x14ac:dyDescent="0.25">
      <c r="A6211" s="28" t="s">
        <v>14528</v>
      </c>
      <c r="B6211" s="29">
        <v>1</v>
      </c>
      <c r="C6211" s="29" t="s">
        <v>16968</v>
      </c>
      <c r="D6211" s="30" t="s">
        <v>3346</v>
      </c>
      <c r="E6211" s="31" t="s">
        <v>76</v>
      </c>
      <c r="F6211" s="31" t="s">
        <v>16966</v>
      </c>
      <c r="G6211" s="88" t="s">
        <v>78</v>
      </c>
      <c r="H6211" s="29" t="s">
        <v>79</v>
      </c>
      <c r="I6211" s="32" t="s">
        <v>43</v>
      </c>
      <c r="J6211" s="29" t="s">
        <v>8</v>
      </c>
      <c r="K6211" s="33" t="s">
        <v>59</v>
      </c>
      <c r="L6211" s="33" t="s">
        <v>80</v>
      </c>
      <c r="M6211" s="29" t="s">
        <v>81</v>
      </c>
      <c r="N6211" s="29">
        <v>0</v>
      </c>
      <c r="O6211" s="29" t="s">
        <v>47</v>
      </c>
      <c r="P6211" s="33" t="s">
        <v>822</v>
      </c>
      <c r="Q6211" s="33" t="s">
        <v>48</v>
      </c>
      <c r="R6211" s="80" t="s">
        <v>63</v>
      </c>
      <c r="S6211" s="81" t="s">
        <v>64</v>
      </c>
      <c r="T6211" s="81" t="s">
        <v>51</v>
      </c>
      <c r="U6211" s="82" t="s">
        <v>96</v>
      </c>
      <c r="V6211" s="83">
        <v>1</v>
      </c>
      <c r="W6211" s="89">
        <v>1365</v>
      </c>
      <c r="X6211" s="85">
        <v>0</v>
      </c>
      <c r="Y6211" s="86">
        <v>5</v>
      </c>
      <c r="Z6211" s="82">
        <v>5</v>
      </c>
      <c r="AA6211" s="87">
        <v>1</v>
      </c>
      <c r="AB6211" s="83">
        <v>0</v>
      </c>
      <c r="AC6211" s="89">
        <v>0</v>
      </c>
      <c r="AD6211" s="90">
        <v>43635</v>
      </c>
      <c r="AE6211" s="90">
        <v>43643</v>
      </c>
      <c r="AF6211" s="82">
        <v>6</v>
      </c>
      <c r="AG6211" s="84" t="s">
        <v>3648</v>
      </c>
      <c r="AH6211" s="83">
        <v>0</v>
      </c>
      <c r="AI6211" s="89">
        <v>0</v>
      </c>
      <c r="AJ6211" s="89">
        <v>0</v>
      </c>
      <c r="AK6211" s="60" t="str">
        <f>+IF(Tabla1[[#This Row],[REQUEST_TY]]="SR MANTENIMIENTO CORRECTIVO", "EMERGENCIA", "OTROS")</f>
        <v>OTROS</v>
      </c>
      <c r="AL6211" s="6" t="str">
        <f>+_xlfn.IFS(Tabla1[[#This Row],[Veces obj]]&lt;=1,"0-1",Tabla1[[#This Row],[Veces obj]]&lt;=2,"1-2",Tabla1[[#This Row],[Veces obj]]&lt;=3,"2-3",TRUE,"&gt;3")</f>
        <v>0-1</v>
      </c>
      <c r="AM6211" s="60" t="str">
        <f>+_xlfn.IFS(MONTH(Tabla1[[#This Row],[MES]])&lt;=3,"Q1",MONTH(Tabla1[[#This Row],[MES]])&lt;=6,"Q2",MONTH(Tabla1[[#This Row],[MES]])&lt;=9,"Q3",TRUE,"Q4")</f>
        <v>Q2</v>
      </c>
      <c r="AN6211" s="15" t="str">
        <f>+IFERROR(VLOOKUP(Tabla1[[#This Row],[CUENTA]],CTAS[],2,0),"OTROS")</f>
        <v>OTROS</v>
      </c>
      <c r="AP6211" s="15" t="str">
        <f>+IFERROR(VLOOKUP(Tabla1[[#This Row],[EMPLEADO]],IS[],3,0),"OTROS")</f>
        <v>OTROS</v>
      </c>
      <c r="AQ6211" s="15" t="str">
        <f>+IFERROR(VLOOKUP(Tabla1[[#This Row],[EMPLEADO]],IS[[NÓMINA]:[INGENIERO]],2,0),"OTROS")</f>
        <v>OTROS</v>
      </c>
    </row>
    <row r="6212" spans="1:43" x14ac:dyDescent="0.25">
      <c r="A6212" s="28" t="s">
        <v>14528</v>
      </c>
      <c r="B6212" s="29">
        <v>1</v>
      </c>
      <c r="C6212" s="29" t="s">
        <v>16969</v>
      </c>
      <c r="D6212" s="30" t="s">
        <v>3346</v>
      </c>
      <c r="E6212" s="31" t="s">
        <v>217</v>
      </c>
      <c r="F6212" s="31" t="s">
        <v>16970</v>
      </c>
      <c r="G6212" s="88" t="s">
        <v>7095</v>
      </c>
      <c r="H6212" s="29" t="s">
        <v>79</v>
      </c>
      <c r="I6212" s="32" t="s">
        <v>43</v>
      </c>
      <c r="J6212" s="29" t="s">
        <v>8</v>
      </c>
      <c r="K6212" s="33" t="s">
        <v>59</v>
      </c>
      <c r="L6212" s="33" t="s">
        <v>80</v>
      </c>
      <c r="M6212" s="29" t="s">
        <v>81</v>
      </c>
      <c r="N6212" s="29">
        <v>0</v>
      </c>
      <c r="O6212" s="29" t="s">
        <v>47</v>
      </c>
      <c r="P6212" s="33" t="s">
        <v>822</v>
      </c>
      <c r="Q6212" s="33" t="s">
        <v>48</v>
      </c>
      <c r="R6212" s="80" t="s">
        <v>223</v>
      </c>
      <c r="S6212" s="81" t="s">
        <v>139</v>
      </c>
      <c r="T6212" s="81" t="s">
        <v>51</v>
      </c>
      <c r="U6212" s="82" t="s">
        <v>353</v>
      </c>
      <c r="V6212" s="83">
        <v>1</v>
      </c>
      <c r="W6212" s="89">
        <v>1573.0000000000002</v>
      </c>
      <c r="X6212" s="85">
        <v>0</v>
      </c>
      <c r="Y6212" s="86">
        <v>4</v>
      </c>
      <c r="Z6212" s="82">
        <v>4</v>
      </c>
      <c r="AA6212" s="87">
        <v>1</v>
      </c>
      <c r="AB6212" s="83">
        <v>0</v>
      </c>
      <c r="AC6212" s="89">
        <v>0</v>
      </c>
      <c r="AD6212" s="90">
        <v>43635</v>
      </c>
      <c r="AE6212" s="90">
        <v>43643</v>
      </c>
      <c r="AF6212" s="82">
        <v>6</v>
      </c>
      <c r="AG6212" s="84" t="s">
        <v>3648</v>
      </c>
      <c r="AH6212" s="83">
        <v>0</v>
      </c>
      <c r="AI6212" s="89">
        <v>0</v>
      </c>
      <c r="AJ6212" s="89">
        <v>0</v>
      </c>
      <c r="AK6212" s="60" t="str">
        <f>+IF(Tabla1[[#This Row],[REQUEST_TY]]="SR MANTENIMIENTO CORRECTIVO", "EMERGENCIA", "OTROS")</f>
        <v>OTROS</v>
      </c>
      <c r="AL6212" s="6" t="str">
        <f>+_xlfn.IFS(Tabla1[[#This Row],[Veces obj]]&lt;=1,"0-1",Tabla1[[#This Row],[Veces obj]]&lt;=2,"1-2",Tabla1[[#This Row],[Veces obj]]&lt;=3,"2-3",TRUE,"&gt;3")</f>
        <v>0-1</v>
      </c>
      <c r="AM6212" s="60" t="str">
        <f>+_xlfn.IFS(MONTH(Tabla1[[#This Row],[MES]])&lt;=3,"Q1",MONTH(Tabla1[[#This Row],[MES]])&lt;=6,"Q2",MONTH(Tabla1[[#This Row],[MES]])&lt;=9,"Q3",TRUE,"Q4")</f>
        <v>Q2</v>
      </c>
      <c r="AN6212" s="15" t="str">
        <f>+IFERROR(VLOOKUP(Tabla1[[#This Row],[CUENTA]],CTAS[],2,0),"OTROS")</f>
        <v>OTROS</v>
      </c>
      <c r="AP6212" s="15" t="str">
        <f>+IFERROR(VLOOKUP(Tabla1[[#This Row],[EMPLEADO]],IS[],3,0),"OTROS")</f>
        <v>OTROS</v>
      </c>
      <c r="AQ6212" s="15" t="str">
        <f>+IFERROR(VLOOKUP(Tabla1[[#This Row],[EMPLEADO]],IS[[NÓMINA]:[INGENIERO]],2,0),"OTROS")</f>
        <v>OTROS</v>
      </c>
    </row>
    <row r="6213" spans="1:43" x14ac:dyDescent="0.25">
      <c r="A6213" s="28" t="s">
        <v>14528</v>
      </c>
      <c r="B6213" s="29">
        <v>1</v>
      </c>
      <c r="C6213" s="29" t="s">
        <v>16971</v>
      </c>
      <c r="D6213" s="30" t="s">
        <v>3346</v>
      </c>
      <c r="E6213" s="31" t="s">
        <v>133</v>
      </c>
      <c r="F6213" s="31" t="s">
        <v>16972</v>
      </c>
      <c r="G6213" s="88" t="s">
        <v>2349</v>
      </c>
      <c r="H6213" s="29" t="s">
        <v>79</v>
      </c>
      <c r="I6213" s="32" t="s">
        <v>43</v>
      </c>
      <c r="J6213" s="29" t="s">
        <v>8</v>
      </c>
      <c r="K6213" s="33" t="s">
        <v>59</v>
      </c>
      <c r="L6213" s="33" t="s">
        <v>1149</v>
      </c>
      <c r="M6213" s="29" t="s">
        <v>1150</v>
      </c>
      <c r="N6213" s="29">
        <v>0</v>
      </c>
      <c r="O6213" s="29" t="s">
        <v>47</v>
      </c>
      <c r="P6213" s="33" t="s">
        <v>822</v>
      </c>
      <c r="Q6213" s="33" t="s">
        <v>48</v>
      </c>
      <c r="R6213" s="80" t="s">
        <v>138</v>
      </c>
      <c r="S6213" s="81" t="s">
        <v>139</v>
      </c>
      <c r="T6213" s="81" t="s">
        <v>51</v>
      </c>
      <c r="U6213" s="82" t="s">
        <v>353</v>
      </c>
      <c r="V6213" s="83">
        <v>1</v>
      </c>
      <c r="W6213" s="89">
        <v>1573.0000000000002</v>
      </c>
      <c r="X6213" s="85">
        <v>0</v>
      </c>
      <c r="Y6213" s="86">
        <v>4</v>
      </c>
      <c r="Z6213" s="82">
        <v>4</v>
      </c>
      <c r="AA6213" s="87">
        <v>1</v>
      </c>
      <c r="AB6213" s="83">
        <v>0</v>
      </c>
      <c r="AC6213" s="89">
        <v>0</v>
      </c>
      <c r="AD6213" s="90">
        <v>43635</v>
      </c>
      <c r="AE6213" s="90">
        <v>43643</v>
      </c>
      <c r="AF6213" s="82">
        <v>6</v>
      </c>
      <c r="AG6213" s="84" t="s">
        <v>3648</v>
      </c>
      <c r="AH6213" s="83">
        <v>0</v>
      </c>
      <c r="AI6213" s="89">
        <v>0</v>
      </c>
      <c r="AJ6213" s="89">
        <v>0</v>
      </c>
      <c r="AK6213" s="60" t="str">
        <f>+IF(Tabla1[[#This Row],[REQUEST_TY]]="SR MANTENIMIENTO CORRECTIVO", "EMERGENCIA", "OTROS")</f>
        <v>OTROS</v>
      </c>
      <c r="AL6213" s="6" t="str">
        <f>+_xlfn.IFS(Tabla1[[#This Row],[Veces obj]]&lt;=1,"0-1",Tabla1[[#This Row],[Veces obj]]&lt;=2,"1-2",Tabla1[[#This Row],[Veces obj]]&lt;=3,"2-3",TRUE,"&gt;3")</f>
        <v>0-1</v>
      </c>
      <c r="AM6213" s="60" t="str">
        <f>+_xlfn.IFS(MONTH(Tabla1[[#This Row],[MES]])&lt;=3,"Q1",MONTH(Tabla1[[#This Row],[MES]])&lt;=6,"Q2",MONTH(Tabla1[[#This Row],[MES]])&lt;=9,"Q3",TRUE,"Q4")</f>
        <v>Q2</v>
      </c>
      <c r="AN6213" s="15" t="str">
        <f>+IFERROR(VLOOKUP(Tabla1[[#This Row],[CUENTA]],CTAS[],2,0),"OTROS")</f>
        <v>OTROS</v>
      </c>
      <c r="AP6213" s="15" t="str">
        <f>+IFERROR(VLOOKUP(Tabla1[[#This Row],[EMPLEADO]],IS[],3,0),"OTROS")</f>
        <v>OTROS</v>
      </c>
      <c r="AQ6213" s="15" t="str">
        <f>+IFERROR(VLOOKUP(Tabla1[[#This Row],[EMPLEADO]],IS[[NÓMINA]:[INGENIERO]],2,0),"OTROS")</f>
        <v>OTROS</v>
      </c>
    </row>
    <row r="6214" spans="1:43" x14ac:dyDescent="0.25">
      <c r="A6214" s="28" t="s">
        <v>14528</v>
      </c>
      <c r="B6214" s="29">
        <v>1</v>
      </c>
      <c r="C6214" s="29" t="s">
        <v>16973</v>
      </c>
      <c r="D6214" s="30" t="s">
        <v>3346</v>
      </c>
      <c r="E6214" s="31" t="s">
        <v>76</v>
      </c>
      <c r="F6214" s="31" t="s">
        <v>16972</v>
      </c>
      <c r="G6214" s="88" t="s">
        <v>1148</v>
      </c>
      <c r="H6214" s="29" t="s">
        <v>79</v>
      </c>
      <c r="I6214" s="32" t="s">
        <v>43</v>
      </c>
      <c r="J6214" s="29" t="s">
        <v>8</v>
      </c>
      <c r="K6214" s="33" t="s">
        <v>59</v>
      </c>
      <c r="L6214" s="33" t="s">
        <v>1149</v>
      </c>
      <c r="M6214" s="29" t="s">
        <v>1150</v>
      </c>
      <c r="N6214" s="29">
        <v>0</v>
      </c>
      <c r="O6214" s="29" t="s">
        <v>47</v>
      </c>
      <c r="P6214" s="33" t="s">
        <v>822</v>
      </c>
      <c r="Q6214" s="33" t="s">
        <v>48</v>
      </c>
      <c r="R6214" s="80" t="s">
        <v>63</v>
      </c>
      <c r="S6214" s="81" t="s">
        <v>64</v>
      </c>
      <c r="T6214" s="81" t="s">
        <v>51</v>
      </c>
      <c r="U6214" s="82" t="s">
        <v>96</v>
      </c>
      <c r="V6214" s="83">
        <v>1</v>
      </c>
      <c r="W6214" s="89">
        <v>1365</v>
      </c>
      <c r="X6214" s="85">
        <v>0</v>
      </c>
      <c r="Y6214" s="86">
        <v>5</v>
      </c>
      <c r="Z6214" s="82">
        <v>5</v>
      </c>
      <c r="AA6214" s="87">
        <v>1</v>
      </c>
      <c r="AB6214" s="83">
        <v>0</v>
      </c>
      <c r="AC6214" s="89">
        <v>0</v>
      </c>
      <c r="AD6214" s="90">
        <v>43635</v>
      </c>
      <c r="AE6214" s="90">
        <v>43643</v>
      </c>
      <c r="AF6214" s="82">
        <v>6</v>
      </c>
      <c r="AG6214" s="84" t="s">
        <v>3648</v>
      </c>
      <c r="AH6214" s="83">
        <v>0</v>
      </c>
      <c r="AI6214" s="89">
        <v>0</v>
      </c>
      <c r="AJ6214" s="89">
        <v>0</v>
      </c>
      <c r="AK6214" s="60" t="str">
        <f>+IF(Tabla1[[#This Row],[REQUEST_TY]]="SR MANTENIMIENTO CORRECTIVO", "EMERGENCIA", "OTROS")</f>
        <v>OTROS</v>
      </c>
      <c r="AL6214" s="6" t="str">
        <f>+_xlfn.IFS(Tabla1[[#This Row],[Veces obj]]&lt;=1,"0-1",Tabla1[[#This Row],[Veces obj]]&lt;=2,"1-2",Tabla1[[#This Row],[Veces obj]]&lt;=3,"2-3",TRUE,"&gt;3")</f>
        <v>0-1</v>
      </c>
      <c r="AM6214" s="60" t="str">
        <f>+_xlfn.IFS(MONTH(Tabla1[[#This Row],[MES]])&lt;=3,"Q1",MONTH(Tabla1[[#This Row],[MES]])&lt;=6,"Q2",MONTH(Tabla1[[#This Row],[MES]])&lt;=9,"Q3",TRUE,"Q4")</f>
        <v>Q2</v>
      </c>
      <c r="AN6214" s="15" t="str">
        <f>+IFERROR(VLOOKUP(Tabla1[[#This Row],[CUENTA]],CTAS[],2,0),"OTROS")</f>
        <v>OTROS</v>
      </c>
      <c r="AP6214" s="15" t="str">
        <f>+IFERROR(VLOOKUP(Tabla1[[#This Row],[EMPLEADO]],IS[],3,0),"OTROS")</f>
        <v>OTROS</v>
      </c>
      <c r="AQ6214" s="15" t="str">
        <f>+IFERROR(VLOOKUP(Tabla1[[#This Row],[EMPLEADO]],IS[[NÓMINA]:[INGENIERO]],2,0),"OTROS")</f>
        <v>OTROS</v>
      </c>
    </row>
    <row r="6215" spans="1:43" x14ac:dyDescent="0.25">
      <c r="A6215" s="28" t="s">
        <v>14528</v>
      </c>
      <c r="B6215" s="29">
        <v>1</v>
      </c>
      <c r="C6215" s="29" t="s">
        <v>16974</v>
      </c>
      <c r="D6215" s="30" t="s">
        <v>3346</v>
      </c>
      <c r="E6215" s="31" t="s">
        <v>76</v>
      </c>
      <c r="F6215" s="31" t="s">
        <v>16975</v>
      </c>
      <c r="G6215" s="88" t="s">
        <v>9171</v>
      </c>
      <c r="H6215" s="29" t="s">
        <v>79</v>
      </c>
      <c r="I6215" s="32" t="s">
        <v>43</v>
      </c>
      <c r="J6215" s="29" t="s">
        <v>8</v>
      </c>
      <c r="K6215" s="33" t="s">
        <v>59</v>
      </c>
      <c r="L6215" s="33" t="s">
        <v>1149</v>
      </c>
      <c r="M6215" s="29" t="s">
        <v>1150</v>
      </c>
      <c r="N6215" s="29">
        <v>0</v>
      </c>
      <c r="O6215" s="29" t="s">
        <v>47</v>
      </c>
      <c r="P6215" s="33" t="s">
        <v>822</v>
      </c>
      <c r="Q6215" s="33" t="s">
        <v>48</v>
      </c>
      <c r="R6215" s="80" t="s">
        <v>63</v>
      </c>
      <c r="S6215" s="81" t="s">
        <v>64</v>
      </c>
      <c r="T6215" s="81" t="s">
        <v>51</v>
      </c>
      <c r="U6215" s="82" t="s">
        <v>96</v>
      </c>
      <c r="V6215" s="83">
        <v>1</v>
      </c>
      <c r="W6215" s="89">
        <v>1365</v>
      </c>
      <c r="X6215" s="85">
        <v>0</v>
      </c>
      <c r="Y6215" s="86">
        <v>5</v>
      </c>
      <c r="Z6215" s="82">
        <v>5</v>
      </c>
      <c r="AA6215" s="87">
        <v>1</v>
      </c>
      <c r="AB6215" s="83">
        <v>0</v>
      </c>
      <c r="AC6215" s="89">
        <v>0</v>
      </c>
      <c r="AD6215" s="90">
        <v>43635</v>
      </c>
      <c r="AE6215" s="90">
        <v>43643</v>
      </c>
      <c r="AF6215" s="82">
        <v>6</v>
      </c>
      <c r="AG6215" s="84" t="s">
        <v>3648</v>
      </c>
      <c r="AH6215" s="83">
        <v>0</v>
      </c>
      <c r="AI6215" s="89">
        <v>0</v>
      </c>
      <c r="AJ6215" s="89">
        <v>0</v>
      </c>
      <c r="AK6215" s="60" t="str">
        <f>+IF(Tabla1[[#This Row],[REQUEST_TY]]="SR MANTENIMIENTO CORRECTIVO", "EMERGENCIA", "OTROS")</f>
        <v>OTROS</v>
      </c>
      <c r="AL6215" s="6" t="str">
        <f>+_xlfn.IFS(Tabla1[[#This Row],[Veces obj]]&lt;=1,"0-1",Tabla1[[#This Row],[Veces obj]]&lt;=2,"1-2",Tabla1[[#This Row],[Veces obj]]&lt;=3,"2-3",TRUE,"&gt;3")</f>
        <v>0-1</v>
      </c>
      <c r="AM6215" s="60" t="str">
        <f>+_xlfn.IFS(MONTH(Tabla1[[#This Row],[MES]])&lt;=3,"Q1",MONTH(Tabla1[[#This Row],[MES]])&lt;=6,"Q2",MONTH(Tabla1[[#This Row],[MES]])&lt;=9,"Q3",TRUE,"Q4")</f>
        <v>Q2</v>
      </c>
      <c r="AN6215" s="15" t="str">
        <f>+IFERROR(VLOOKUP(Tabla1[[#This Row],[CUENTA]],CTAS[],2,0),"OTROS")</f>
        <v>OTROS</v>
      </c>
      <c r="AP6215" s="15" t="str">
        <f>+IFERROR(VLOOKUP(Tabla1[[#This Row],[EMPLEADO]],IS[],3,0),"OTROS")</f>
        <v>OTROS</v>
      </c>
      <c r="AQ6215" s="15" t="str">
        <f>+IFERROR(VLOOKUP(Tabla1[[#This Row],[EMPLEADO]],IS[[NÓMINA]:[INGENIERO]],2,0),"OTROS")</f>
        <v>OTROS</v>
      </c>
    </row>
    <row r="6216" spans="1:43" x14ac:dyDescent="0.25">
      <c r="A6216" s="28" t="s">
        <v>14528</v>
      </c>
      <c r="B6216" s="29">
        <v>1</v>
      </c>
      <c r="C6216" s="29" t="s">
        <v>16976</v>
      </c>
      <c r="D6216" s="30" t="s">
        <v>3346</v>
      </c>
      <c r="E6216" s="31" t="s">
        <v>133</v>
      </c>
      <c r="F6216" s="31" t="s">
        <v>16977</v>
      </c>
      <c r="G6216" s="88" t="s">
        <v>2972</v>
      </c>
      <c r="H6216" s="29" t="s">
        <v>740</v>
      </c>
      <c r="I6216" s="32" t="s">
        <v>43</v>
      </c>
      <c r="J6216" s="29" t="s">
        <v>8</v>
      </c>
      <c r="K6216" s="33" t="s">
        <v>59</v>
      </c>
      <c r="L6216" s="33" t="s">
        <v>1941</v>
      </c>
      <c r="M6216" s="29" t="s">
        <v>530</v>
      </c>
      <c r="N6216" s="29">
        <v>0</v>
      </c>
      <c r="O6216" s="29" t="s">
        <v>47</v>
      </c>
      <c r="P6216" s="33" t="s">
        <v>822</v>
      </c>
      <c r="Q6216" s="33" t="s">
        <v>48</v>
      </c>
      <c r="R6216" s="80" t="s">
        <v>138</v>
      </c>
      <c r="S6216" s="81" t="s">
        <v>139</v>
      </c>
      <c r="T6216" s="81" t="s">
        <v>51</v>
      </c>
      <c r="U6216" s="82" t="s">
        <v>353</v>
      </c>
      <c r="V6216" s="83">
        <v>1</v>
      </c>
      <c r="W6216" s="89">
        <v>1573.0000000000002</v>
      </c>
      <c r="X6216" s="85">
        <v>0</v>
      </c>
      <c r="Y6216" s="86">
        <v>4</v>
      </c>
      <c r="Z6216" s="82">
        <v>4</v>
      </c>
      <c r="AA6216" s="87">
        <v>1</v>
      </c>
      <c r="AB6216" s="83">
        <v>0</v>
      </c>
      <c r="AC6216" s="89">
        <v>0</v>
      </c>
      <c r="AD6216" s="90">
        <v>43635</v>
      </c>
      <c r="AE6216" s="90">
        <v>43643</v>
      </c>
      <c r="AF6216" s="82">
        <v>6</v>
      </c>
      <c r="AG6216" s="84" t="s">
        <v>3648</v>
      </c>
      <c r="AH6216" s="83">
        <v>0</v>
      </c>
      <c r="AI6216" s="89">
        <v>0</v>
      </c>
      <c r="AJ6216" s="89">
        <v>0</v>
      </c>
      <c r="AK6216" s="60" t="str">
        <f>+IF(Tabla1[[#This Row],[REQUEST_TY]]="SR MANTENIMIENTO CORRECTIVO", "EMERGENCIA", "OTROS")</f>
        <v>OTROS</v>
      </c>
      <c r="AL6216" s="6" t="str">
        <f>+_xlfn.IFS(Tabla1[[#This Row],[Veces obj]]&lt;=1,"0-1",Tabla1[[#This Row],[Veces obj]]&lt;=2,"1-2",Tabla1[[#This Row],[Veces obj]]&lt;=3,"2-3",TRUE,"&gt;3")</f>
        <v>0-1</v>
      </c>
      <c r="AM6216" s="60" t="str">
        <f>+_xlfn.IFS(MONTH(Tabla1[[#This Row],[MES]])&lt;=3,"Q1",MONTH(Tabla1[[#This Row],[MES]])&lt;=6,"Q2",MONTH(Tabla1[[#This Row],[MES]])&lt;=9,"Q3",TRUE,"Q4")</f>
        <v>Q2</v>
      </c>
      <c r="AN6216" s="15" t="str">
        <f>+IFERROR(VLOOKUP(Tabla1[[#This Row],[CUENTA]],CTAS[],2,0),"OTROS")</f>
        <v>OTROS</v>
      </c>
      <c r="AP6216" s="15" t="str">
        <f>+IFERROR(VLOOKUP(Tabla1[[#This Row],[EMPLEADO]],IS[],3,0),"OTROS")</f>
        <v>OTROS</v>
      </c>
      <c r="AQ6216" s="15" t="str">
        <f>+IFERROR(VLOOKUP(Tabla1[[#This Row],[EMPLEADO]],IS[[NÓMINA]:[INGENIERO]],2,0),"OTROS")</f>
        <v>OTROS</v>
      </c>
    </row>
    <row r="6217" spans="1:43" x14ac:dyDescent="0.25">
      <c r="A6217" s="28" t="s">
        <v>14528</v>
      </c>
      <c r="B6217" s="29">
        <v>1</v>
      </c>
      <c r="C6217" s="29" t="s">
        <v>16978</v>
      </c>
      <c r="D6217" s="30" t="s">
        <v>38</v>
      </c>
      <c r="E6217" s="31" t="s">
        <v>98</v>
      </c>
      <c r="F6217" s="31" t="s">
        <v>16979</v>
      </c>
      <c r="G6217" s="88" t="s">
        <v>6583</v>
      </c>
      <c r="H6217" s="29" t="s">
        <v>1572</v>
      </c>
      <c r="I6217" s="32" t="s">
        <v>43</v>
      </c>
      <c r="J6217" s="29" t="s">
        <v>8</v>
      </c>
      <c r="K6217" s="33" t="s">
        <v>102</v>
      </c>
      <c r="L6217" s="33" t="s">
        <v>1455</v>
      </c>
      <c r="M6217" s="29" t="s">
        <v>215</v>
      </c>
      <c r="N6217" s="29">
        <v>0</v>
      </c>
      <c r="O6217" s="29" t="s">
        <v>47</v>
      </c>
      <c r="P6217" s="33">
        <v>21</v>
      </c>
      <c r="Q6217" s="33" t="s">
        <v>62</v>
      </c>
      <c r="R6217" s="80" t="s">
        <v>63</v>
      </c>
      <c r="S6217" s="81" t="s">
        <v>64</v>
      </c>
      <c r="T6217" s="81" t="s">
        <v>51</v>
      </c>
      <c r="U6217" s="82" t="s">
        <v>65</v>
      </c>
      <c r="V6217" s="83">
        <v>0.8</v>
      </c>
      <c r="W6217" s="89">
        <v>1092</v>
      </c>
      <c r="X6217" s="85">
        <v>1</v>
      </c>
      <c r="Y6217" s="86">
        <v>7.48</v>
      </c>
      <c r="Z6217" s="82">
        <v>5</v>
      </c>
      <c r="AA6217" s="87">
        <v>1.496</v>
      </c>
      <c r="AB6217" s="83">
        <v>0.124</v>
      </c>
      <c r="AC6217" s="89">
        <v>-169.26</v>
      </c>
      <c r="AD6217" s="90">
        <v>43642</v>
      </c>
      <c r="AE6217" s="90">
        <v>43643</v>
      </c>
      <c r="AF6217" s="82">
        <v>1</v>
      </c>
      <c r="AG6217" s="84" t="s">
        <v>53</v>
      </c>
      <c r="AH6217" s="83">
        <v>0</v>
      </c>
      <c r="AI6217" s="89">
        <v>0</v>
      </c>
      <c r="AJ6217" s="89">
        <v>0</v>
      </c>
      <c r="AK6217" s="60" t="str">
        <f>+IF(Tabla1[[#This Row],[REQUEST_TY]]="SR MANTENIMIENTO CORRECTIVO", "EMERGENCIA", "OTROS")</f>
        <v>EMERGENCIA</v>
      </c>
      <c r="AL6217" s="6" t="str">
        <f>+_xlfn.IFS(Tabla1[[#This Row],[Veces obj]]&lt;=1,"0-1",Tabla1[[#This Row],[Veces obj]]&lt;=2,"1-2",Tabla1[[#This Row],[Veces obj]]&lt;=3,"2-3",TRUE,"&gt;3")</f>
        <v>1-2</v>
      </c>
      <c r="AM6217" s="60" t="str">
        <f>+_xlfn.IFS(MONTH(Tabla1[[#This Row],[MES]])&lt;=3,"Q1",MONTH(Tabla1[[#This Row],[MES]])&lt;=6,"Q2",MONTH(Tabla1[[#This Row],[MES]])&lt;=9,"Q3",TRUE,"Q4")</f>
        <v>Q2</v>
      </c>
      <c r="AN6217" s="15" t="str">
        <f>+IFERROR(VLOOKUP(Tabla1[[#This Row],[CUENTA]],CTAS[],2,0),"OTROS")</f>
        <v>OTROS</v>
      </c>
      <c r="AP6217" s="15" t="str">
        <f>+IFERROR(VLOOKUP(Tabla1[[#This Row],[EMPLEADO]],IS[],3,0),"OTROS")</f>
        <v>OTROS</v>
      </c>
      <c r="AQ6217" s="15" t="str">
        <f>+IFERROR(VLOOKUP(Tabla1[[#This Row],[EMPLEADO]],IS[[NÓMINA]:[INGENIERO]],2,0),"OTROS")</f>
        <v>OTROS</v>
      </c>
    </row>
    <row r="6218" spans="1:43" x14ac:dyDescent="0.25">
      <c r="A6218" s="28" t="s">
        <v>14528</v>
      </c>
      <c r="B6218" s="29">
        <v>1</v>
      </c>
      <c r="C6218" s="29" t="s">
        <v>16980</v>
      </c>
      <c r="D6218" s="30" t="s">
        <v>3346</v>
      </c>
      <c r="E6218" s="31" t="s">
        <v>133</v>
      </c>
      <c r="F6218" s="31" t="s">
        <v>16981</v>
      </c>
      <c r="G6218" s="88" t="s">
        <v>4161</v>
      </c>
      <c r="H6218" s="29" t="s">
        <v>740</v>
      </c>
      <c r="I6218" s="32" t="s">
        <v>43</v>
      </c>
      <c r="J6218" s="29" t="s">
        <v>8</v>
      </c>
      <c r="K6218" s="33" t="s">
        <v>59</v>
      </c>
      <c r="L6218" s="33" t="s">
        <v>1941</v>
      </c>
      <c r="M6218" s="29" t="s">
        <v>530</v>
      </c>
      <c r="N6218" s="29">
        <v>0</v>
      </c>
      <c r="O6218" s="29" t="s">
        <v>47</v>
      </c>
      <c r="P6218" s="33" t="s">
        <v>822</v>
      </c>
      <c r="Q6218" s="33" t="s">
        <v>48</v>
      </c>
      <c r="R6218" s="80" t="s">
        <v>138</v>
      </c>
      <c r="S6218" s="81" t="s">
        <v>139</v>
      </c>
      <c r="T6218" s="81" t="s">
        <v>51</v>
      </c>
      <c r="U6218" s="82" t="s">
        <v>353</v>
      </c>
      <c r="V6218" s="83">
        <v>1</v>
      </c>
      <c r="W6218" s="89">
        <v>1573.0000000000002</v>
      </c>
      <c r="X6218" s="85">
        <v>0</v>
      </c>
      <c r="Y6218" s="86">
        <v>4</v>
      </c>
      <c r="Z6218" s="82">
        <v>4</v>
      </c>
      <c r="AA6218" s="87">
        <v>1</v>
      </c>
      <c r="AB6218" s="83">
        <v>0</v>
      </c>
      <c r="AC6218" s="89">
        <v>0</v>
      </c>
      <c r="AD6218" s="90">
        <v>43635</v>
      </c>
      <c r="AE6218" s="90">
        <v>43643</v>
      </c>
      <c r="AF6218" s="82">
        <v>6</v>
      </c>
      <c r="AG6218" s="84" t="s">
        <v>3648</v>
      </c>
      <c r="AH6218" s="83">
        <v>0</v>
      </c>
      <c r="AI6218" s="89">
        <v>0</v>
      </c>
      <c r="AJ6218" s="89">
        <v>0</v>
      </c>
      <c r="AK6218" s="60" t="str">
        <f>+IF(Tabla1[[#This Row],[REQUEST_TY]]="SR MANTENIMIENTO CORRECTIVO", "EMERGENCIA", "OTROS")</f>
        <v>OTROS</v>
      </c>
      <c r="AL6218" s="6" t="str">
        <f>+_xlfn.IFS(Tabla1[[#This Row],[Veces obj]]&lt;=1,"0-1",Tabla1[[#This Row],[Veces obj]]&lt;=2,"1-2",Tabla1[[#This Row],[Veces obj]]&lt;=3,"2-3",TRUE,"&gt;3")</f>
        <v>0-1</v>
      </c>
      <c r="AM6218" s="60" t="str">
        <f>+_xlfn.IFS(MONTH(Tabla1[[#This Row],[MES]])&lt;=3,"Q1",MONTH(Tabla1[[#This Row],[MES]])&lt;=6,"Q2",MONTH(Tabla1[[#This Row],[MES]])&lt;=9,"Q3",TRUE,"Q4")</f>
        <v>Q2</v>
      </c>
      <c r="AN6218" s="15" t="str">
        <f>+IFERROR(VLOOKUP(Tabla1[[#This Row],[CUENTA]],CTAS[],2,0),"OTROS")</f>
        <v>OTROS</v>
      </c>
      <c r="AP6218" s="15" t="str">
        <f>+IFERROR(VLOOKUP(Tabla1[[#This Row],[EMPLEADO]],IS[],3,0),"OTROS")</f>
        <v>OTROS</v>
      </c>
      <c r="AQ6218" s="15" t="str">
        <f>+IFERROR(VLOOKUP(Tabla1[[#This Row],[EMPLEADO]],IS[[NÓMINA]:[INGENIERO]],2,0),"OTROS")</f>
        <v>OTROS</v>
      </c>
    </row>
    <row r="6219" spans="1:43" x14ac:dyDescent="0.25">
      <c r="A6219" s="28" t="s">
        <v>14528</v>
      </c>
      <c r="B6219" s="29">
        <v>1</v>
      </c>
      <c r="C6219" s="29" t="s">
        <v>16982</v>
      </c>
      <c r="D6219" s="30" t="s">
        <v>3346</v>
      </c>
      <c r="E6219" s="31" t="s">
        <v>55</v>
      </c>
      <c r="F6219" s="31" t="s">
        <v>16983</v>
      </c>
      <c r="G6219" s="88" t="s">
        <v>16984</v>
      </c>
      <c r="H6219" s="29" t="s">
        <v>740</v>
      </c>
      <c r="I6219" s="32" t="s">
        <v>43</v>
      </c>
      <c r="J6219" s="29" t="s">
        <v>8</v>
      </c>
      <c r="K6219" s="33" t="s">
        <v>59</v>
      </c>
      <c r="L6219" s="33" t="s">
        <v>1941</v>
      </c>
      <c r="M6219" s="29" t="s">
        <v>530</v>
      </c>
      <c r="N6219" s="29">
        <v>0</v>
      </c>
      <c r="O6219" s="29" t="s">
        <v>47</v>
      </c>
      <c r="P6219" s="33" t="s">
        <v>822</v>
      </c>
      <c r="Q6219" s="33" t="s">
        <v>48</v>
      </c>
      <c r="R6219" s="80" t="s">
        <v>63</v>
      </c>
      <c r="S6219" s="81" t="s">
        <v>64</v>
      </c>
      <c r="T6219" s="81" t="s">
        <v>51</v>
      </c>
      <c r="U6219" s="82" t="s">
        <v>96</v>
      </c>
      <c r="V6219" s="83">
        <v>1</v>
      </c>
      <c r="W6219" s="89">
        <v>1365</v>
      </c>
      <c r="X6219" s="85">
        <v>0</v>
      </c>
      <c r="Y6219" s="86">
        <v>5</v>
      </c>
      <c r="Z6219" s="82">
        <v>5</v>
      </c>
      <c r="AA6219" s="87">
        <v>1</v>
      </c>
      <c r="AB6219" s="83">
        <v>0</v>
      </c>
      <c r="AC6219" s="89">
        <v>0</v>
      </c>
      <c r="AD6219" s="90">
        <v>43635</v>
      </c>
      <c r="AE6219" s="90">
        <v>43643</v>
      </c>
      <c r="AF6219" s="82">
        <v>6</v>
      </c>
      <c r="AG6219" s="84" t="s">
        <v>3648</v>
      </c>
      <c r="AH6219" s="83">
        <v>0</v>
      </c>
      <c r="AI6219" s="89">
        <v>0</v>
      </c>
      <c r="AJ6219" s="89">
        <v>0</v>
      </c>
      <c r="AK6219" s="60" t="str">
        <f>+IF(Tabla1[[#This Row],[REQUEST_TY]]="SR MANTENIMIENTO CORRECTIVO", "EMERGENCIA", "OTROS")</f>
        <v>OTROS</v>
      </c>
      <c r="AL6219" s="6" t="str">
        <f>+_xlfn.IFS(Tabla1[[#This Row],[Veces obj]]&lt;=1,"0-1",Tabla1[[#This Row],[Veces obj]]&lt;=2,"1-2",Tabla1[[#This Row],[Veces obj]]&lt;=3,"2-3",TRUE,"&gt;3")</f>
        <v>0-1</v>
      </c>
      <c r="AM6219" s="60" t="str">
        <f>+_xlfn.IFS(MONTH(Tabla1[[#This Row],[MES]])&lt;=3,"Q1",MONTH(Tabla1[[#This Row],[MES]])&lt;=6,"Q2",MONTH(Tabla1[[#This Row],[MES]])&lt;=9,"Q3",TRUE,"Q4")</f>
        <v>Q2</v>
      </c>
      <c r="AN6219" s="15" t="str">
        <f>+IFERROR(VLOOKUP(Tabla1[[#This Row],[CUENTA]],CTAS[],2,0),"OTROS")</f>
        <v>OTROS</v>
      </c>
      <c r="AP6219" s="15" t="str">
        <f>+IFERROR(VLOOKUP(Tabla1[[#This Row],[EMPLEADO]],IS[],3,0),"OTROS")</f>
        <v>OTROS</v>
      </c>
      <c r="AQ6219" s="15" t="str">
        <f>+IFERROR(VLOOKUP(Tabla1[[#This Row],[EMPLEADO]],IS[[NÓMINA]:[INGENIERO]],2,0),"OTROS")</f>
        <v>OTROS</v>
      </c>
    </row>
    <row r="6220" spans="1:43" x14ac:dyDescent="0.25">
      <c r="A6220" s="28" t="s">
        <v>14528</v>
      </c>
      <c r="B6220" s="29">
        <v>1</v>
      </c>
      <c r="C6220" s="29" t="s">
        <v>16985</v>
      </c>
      <c r="D6220" s="30" t="s">
        <v>3346</v>
      </c>
      <c r="E6220" s="31" t="s">
        <v>332</v>
      </c>
      <c r="F6220" s="31" t="s">
        <v>16983</v>
      </c>
      <c r="G6220" s="88" t="s">
        <v>16986</v>
      </c>
      <c r="H6220" s="29" t="s">
        <v>220</v>
      </c>
      <c r="I6220" s="32" t="s">
        <v>43</v>
      </c>
      <c r="J6220" s="29" t="s">
        <v>8</v>
      </c>
      <c r="K6220" s="33" t="s">
        <v>59</v>
      </c>
      <c r="L6220" s="33" t="s">
        <v>221</v>
      </c>
      <c r="M6220" s="29" t="s">
        <v>222</v>
      </c>
      <c r="N6220" s="29">
        <v>0</v>
      </c>
      <c r="O6220" s="29" t="s">
        <v>47</v>
      </c>
      <c r="P6220" s="33" t="s">
        <v>822</v>
      </c>
      <c r="Q6220" s="33" t="s">
        <v>48</v>
      </c>
      <c r="R6220" s="80" t="s">
        <v>317</v>
      </c>
      <c r="S6220" s="81" t="s">
        <v>318</v>
      </c>
      <c r="T6220" s="81" t="s">
        <v>51</v>
      </c>
      <c r="U6220" s="82" t="s">
        <v>353</v>
      </c>
      <c r="V6220" s="83">
        <v>1</v>
      </c>
      <c r="W6220" s="89">
        <v>1573.0000000000002</v>
      </c>
      <c r="X6220" s="85">
        <v>0</v>
      </c>
      <c r="Y6220" s="86">
        <v>4</v>
      </c>
      <c r="Z6220" s="82">
        <v>4</v>
      </c>
      <c r="AA6220" s="87">
        <v>1</v>
      </c>
      <c r="AB6220" s="83">
        <v>0</v>
      </c>
      <c r="AC6220" s="89">
        <v>0</v>
      </c>
      <c r="AD6220" s="90">
        <v>43635</v>
      </c>
      <c r="AE6220" s="90">
        <v>43643</v>
      </c>
      <c r="AF6220" s="82">
        <v>6</v>
      </c>
      <c r="AG6220" s="84" t="s">
        <v>3648</v>
      </c>
      <c r="AH6220" s="83">
        <v>0</v>
      </c>
      <c r="AI6220" s="89">
        <v>0</v>
      </c>
      <c r="AJ6220" s="89">
        <v>0</v>
      </c>
      <c r="AK6220" s="60" t="str">
        <f>+IF(Tabla1[[#This Row],[REQUEST_TY]]="SR MANTENIMIENTO CORRECTIVO", "EMERGENCIA", "OTROS")</f>
        <v>OTROS</v>
      </c>
      <c r="AL6220" s="6" t="str">
        <f>+_xlfn.IFS(Tabla1[[#This Row],[Veces obj]]&lt;=1,"0-1",Tabla1[[#This Row],[Veces obj]]&lt;=2,"1-2",Tabla1[[#This Row],[Veces obj]]&lt;=3,"2-3",TRUE,"&gt;3")</f>
        <v>0-1</v>
      </c>
      <c r="AM6220" s="60" t="str">
        <f>+_xlfn.IFS(MONTH(Tabla1[[#This Row],[MES]])&lt;=3,"Q1",MONTH(Tabla1[[#This Row],[MES]])&lt;=6,"Q2",MONTH(Tabla1[[#This Row],[MES]])&lt;=9,"Q3",TRUE,"Q4")</f>
        <v>Q2</v>
      </c>
      <c r="AN6220" s="15" t="str">
        <f>+IFERROR(VLOOKUP(Tabla1[[#This Row],[CUENTA]],CTAS[],2,0),"OTROS")</f>
        <v>OTROS</v>
      </c>
      <c r="AP6220" s="15" t="str">
        <f>+IFERROR(VLOOKUP(Tabla1[[#This Row],[EMPLEADO]],IS[],3,0),"OTROS")</f>
        <v>OTROS</v>
      </c>
      <c r="AQ6220" s="15" t="str">
        <f>+IFERROR(VLOOKUP(Tabla1[[#This Row],[EMPLEADO]],IS[[NÓMINA]:[INGENIERO]],2,0),"OTROS")</f>
        <v>OTROS</v>
      </c>
    </row>
    <row r="6221" spans="1:43" x14ac:dyDescent="0.25">
      <c r="A6221" s="28" t="s">
        <v>14528</v>
      </c>
      <c r="B6221" s="29">
        <v>1</v>
      </c>
      <c r="C6221" s="29" t="s">
        <v>16987</v>
      </c>
      <c r="D6221" s="30" t="s">
        <v>3346</v>
      </c>
      <c r="E6221" s="31" t="s">
        <v>217</v>
      </c>
      <c r="F6221" s="31" t="s">
        <v>16175</v>
      </c>
      <c r="G6221" s="88" t="s">
        <v>219</v>
      </c>
      <c r="H6221" s="29" t="s">
        <v>220</v>
      </c>
      <c r="I6221" s="32" t="s">
        <v>43</v>
      </c>
      <c r="J6221" s="29" t="s">
        <v>8</v>
      </c>
      <c r="K6221" s="33" t="s">
        <v>59</v>
      </c>
      <c r="L6221" s="33" t="s">
        <v>221</v>
      </c>
      <c r="M6221" s="29" t="s">
        <v>222</v>
      </c>
      <c r="N6221" s="29">
        <v>0</v>
      </c>
      <c r="O6221" s="29" t="s">
        <v>47</v>
      </c>
      <c r="P6221" s="33" t="s">
        <v>822</v>
      </c>
      <c r="Q6221" s="33" t="s">
        <v>48</v>
      </c>
      <c r="R6221" s="80" t="s">
        <v>223</v>
      </c>
      <c r="S6221" s="81" t="s">
        <v>139</v>
      </c>
      <c r="T6221" s="81" t="s">
        <v>51</v>
      </c>
      <c r="U6221" s="82" t="s">
        <v>353</v>
      </c>
      <c r="V6221" s="83">
        <v>1</v>
      </c>
      <c r="W6221" s="89">
        <v>1573.0000000000002</v>
      </c>
      <c r="X6221" s="85">
        <v>0</v>
      </c>
      <c r="Y6221" s="86">
        <v>4</v>
      </c>
      <c r="Z6221" s="82">
        <v>4</v>
      </c>
      <c r="AA6221" s="87">
        <v>1</v>
      </c>
      <c r="AB6221" s="83">
        <v>0</v>
      </c>
      <c r="AC6221" s="89">
        <v>0</v>
      </c>
      <c r="AD6221" s="90">
        <v>43635</v>
      </c>
      <c r="AE6221" s="90">
        <v>43643</v>
      </c>
      <c r="AF6221" s="82">
        <v>6</v>
      </c>
      <c r="AG6221" s="84" t="s">
        <v>3648</v>
      </c>
      <c r="AH6221" s="83">
        <v>0</v>
      </c>
      <c r="AI6221" s="89">
        <v>0</v>
      </c>
      <c r="AJ6221" s="89">
        <v>0</v>
      </c>
      <c r="AK6221" s="60" t="str">
        <f>+IF(Tabla1[[#This Row],[REQUEST_TY]]="SR MANTENIMIENTO CORRECTIVO", "EMERGENCIA", "OTROS")</f>
        <v>OTROS</v>
      </c>
      <c r="AL6221" s="6" t="str">
        <f>+_xlfn.IFS(Tabla1[[#This Row],[Veces obj]]&lt;=1,"0-1",Tabla1[[#This Row],[Veces obj]]&lt;=2,"1-2",Tabla1[[#This Row],[Veces obj]]&lt;=3,"2-3",TRUE,"&gt;3")</f>
        <v>0-1</v>
      </c>
      <c r="AM6221" s="60" t="str">
        <f>+_xlfn.IFS(MONTH(Tabla1[[#This Row],[MES]])&lt;=3,"Q1",MONTH(Tabla1[[#This Row],[MES]])&lt;=6,"Q2",MONTH(Tabla1[[#This Row],[MES]])&lt;=9,"Q3",TRUE,"Q4")</f>
        <v>Q2</v>
      </c>
      <c r="AN6221" s="15" t="str">
        <f>+IFERROR(VLOOKUP(Tabla1[[#This Row],[CUENTA]],CTAS[],2,0),"OTROS")</f>
        <v>OTROS</v>
      </c>
      <c r="AP6221" s="15" t="str">
        <f>+IFERROR(VLOOKUP(Tabla1[[#This Row],[EMPLEADO]],IS[],3,0),"OTROS")</f>
        <v>OTROS</v>
      </c>
      <c r="AQ6221" s="15" t="str">
        <f>+IFERROR(VLOOKUP(Tabla1[[#This Row],[EMPLEADO]],IS[[NÓMINA]:[INGENIERO]],2,0),"OTROS")</f>
        <v>OTROS</v>
      </c>
    </row>
    <row r="6222" spans="1:43" x14ac:dyDescent="0.25">
      <c r="A6222" s="28" t="s">
        <v>14528</v>
      </c>
      <c r="B6222" s="29">
        <v>1</v>
      </c>
      <c r="C6222" s="29" t="s">
        <v>16988</v>
      </c>
      <c r="D6222" s="30" t="s">
        <v>3346</v>
      </c>
      <c r="E6222" s="31" t="s">
        <v>430</v>
      </c>
      <c r="F6222" s="31" t="s">
        <v>16175</v>
      </c>
      <c r="G6222" s="88" t="s">
        <v>7989</v>
      </c>
      <c r="H6222" s="29" t="s">
        <v>136</v>
      </c>
      <c r="I6222" s="32" t="s">
        <v>43</v>
      </c>
      <c r="J6222" s="29" t="s">
        <v>8</v>
      </c>
      <c r="K6222" s="33" t="s">
        <v>59</v>
      </c>
      <c r="L6222" s="33" t="s">
        <v>7990</v>
      </c>
      <c r="M6222" s="29" t="s">
        <v>736</v>
      </c>
      <c r="N6222" s="29">
        <v>0</v>
      </c>
      <c r="O6222" s="29" t="s">
        <v>47</v>
      </c>
      <c r="P6222" s="33" t="s">
        <v>822</v>
      </c>
      <c r="Q6222" s="33" t="s">
        <v>48</v>
      </c>
      <c r="R6222" s="80" t="s">
        <v>63</v>
      </c>
      <c r="S6222" s="81" t="s">
        <v>64</v>
      </c>
      <c r="T6222" s="81" t="s">
        <v>51</v>
      </c>
      <c r="U6222" s="82" t="s">
        <v>96</v>
      </c>
      <c r="V6222" s="83">
        <v>1</v>
      </c>
      <c r="W6222" s="89">
        <v>1365</v>
      </c>
      <c r="X6222" s="85">
        <v>0</v>
      </c>
      <c r="Y6222" s="86">
        <v>5</v>
      </c>
      <c r="Z6222" s="82">
        <v>5</v>
      </c>
      <c r="AA6222" s="87">
        <v>1</v>
      </c>
      <c r="AB6222" s="83">
        <v>0</v>
      </c>
      <c r="AC6222" s="89">
        <v>0</v>
      </c>
      <c r="AD6222" s="90">
        <v>43635</v>
      </c>
      <c r="AE6222" s="90">
        <v>43643</v>
      </c>
      <c r="AF6222" s="82">
        <v>6</v>
      </c>
      <c r="AG6222" s="84" t="s">
        <v>3648</v>
      </c>
      <c r="AH6222" s="83">
        <v>0</v>
      </c>
      <c r="AI6222" s="89">
        <v>0</v>
      </c>
      <c r="AJ6222" s="89">
        <v>0</v>
      </c>
      <c r="AK6222" s="60" t="str">
        <f>+IF(Tabla1[[#This Row],[REQUEST_TY]]="SR MANTENIMIENTO CORRECTIVO", "EMERGENCIA", "OTROS")</f>
        <v>OTROS</v>
      </c>
      <c r="AL6222" s="6" t="str">
        <f>+_xlfn.IFS(Tabla1[[#This Row],[Veces obj]]&lt;=1,"0-1",Tabla1[[#This Row],[Veces obj]]&lt;=2,"1-2",Tabla1[[#This Row],[Veces obj]]&lt;=3,"2-3",TRUE,"&gt;3")</f>
        <v>0-1</v>
      </c>
      <c r="AM6222" s="60" t="str">
        <f>+_xlfn.IFS(MONTH(Tabla1[[#This Row],[MES]])&lt;=3,"Q1",MONTH(Tabla1[[#This Row],[MES]])&lt;=6,"Q2",MONTH(Tabla1[[#This Row],[MES]])&lt;=9,"Q3",TRUE,"Q4")</f>
        <v>Q2</v>
      </c>
      <c r="AN6222" s="15" t="str">
        <f>+IFERROR(VLOOKUP(Tabla1[[#This Row],[CUENTA]],CTAS[],2,0),"OTROS")</f>
        <v>OTROS</v>
      </c>
      <c r="AP6222" s="15" t="str">
        <f>+IFERROR(VLOOKUP(Tabla1[[#This Row],[EMPLEADO]],IS[],3,0),"OTROS")</f>
        <v>OTROS</v>
      </c>
      <c r="AQ6222" s="15" t="str">
        <f>+IFERROR(VLOOKUP(Tabla1[[#This Row],[EMPLEADO]],IS[[NÓMINA]:[INGENIERO]],2,0),"OTROS")</f>
        <v>OTROS</v>
      </c>
    </row>
    <row r="6223" spans="1:43" x14ac:dyDescent="0.25">
      <c r="A6223" s="28" t="s">
        <v>14528</v>
      </c>
      <c r="B6223" s="29">
        <v>1</v>
      </c>
      <c r="C6223" s="29" t="s">
        <v>16989</v>
      </c>
      <c r="D6223" s="30" t="s">
        <v>3346</v>
      </c>
      <c r="E6223" s="31" t="s">
        <v>133</v>
      </c>
      <c r="F6223" s="31" t="s">
        <v>16990</v>
      </c>
      <c r="G6223" s="88" t="s">
        <v>663</v>
      </c>
      <c r="H6223" s="29" t="s">
        <v>136</v>
      </c>
      <c r="I6223" s="32" t="s">
        <v>43</v>
      </c>
      <c r="J6223" s="29" t="s">
        <v>8</v>
      </c>
      <c r="K6223" s="33" t="s">
        <v>59</v>
      </c>
      <c r="L6223" s="33" t="s">
        <v>221</v>
      </c>
      <c r="M6223" s="29" t="s">
        <v>222</v>
      </c>
      <c r="N6223" s="29">
        <v>0</v>
      </c>
      <c r="O6223" s="29" t="s">
        <v>47</v>
      </c>
      <c r="P6223" s="33" t="s">
        <v>822</v>
      </c>
      <c r="Q6223" s="33" t="s">
        <v>48</v>
      </c>
      <c r="R6223" s="80" t="s">
        <v>138</v>
      </c>
      <c r="S6223" s="81" t="s">
        <v>139</v>
      </c>
      <c r="T6223" s="81" t="s">
        <v>51</v>
      </c>
      <c r="U6223" s="82" t="s">
        <v>353</v>
      </c>
      <c r="V6223" s="83">
        <v>1</v>
      </c>
      <c r="W6223" s="89">
        <v>1573.0000000000002</v>
      </c>
      <c r="X6223" s="85">
        <v>0</v>
      </c>
      <c r="Y6223" s="86">
        <v>4</v>
      </c>
      <c r="Z6223" s="82">
        <v>4</v>
      </c>
      <c r="AA6223" s="87">
        <v>1</v>
      </c>
      <c r="AB6223" s="83">
        <v>0</v>
      </c>
      <c r="AC6223" s="89">
        <v>0</v>
      </c>
      <c r="AD6223" s="90">
        <v>43635</v>
      </c>
      <c r="AE6223" s="90">
        <v>43643</v>
      </c>
      <c r="AF6223" s="82">
        <v>6</v>
      </c>
      <c r="AG6223" s="84" t="s">
        <v>3648</v>
      </c>
      <c r="AH6223" s="83">
        <v>0</v>
      </c>
      <c r="AI6223" s="89">
        <v>0</v>
      </c>
      <c r="AJ6223" s="89">
        <v>0</v>
      </c>
      <c r="AK6223" s="60" t="str">
        <f>+IF(Tabla1[[#This Row],[REQUEST_TY]]="SR MANTENIMIENTO CORRECTIVO", "EMERGENCIA", "OTROS")</f>
        <v>OTROS</v>
      </c>
      <c r="AL6223" s="6" t="str">
        <f>+_xlfn.IFS(Tabla1[[#This Row],[Veces obj]]&lt;=1,"0-1",Tabla1[[#This Row],[Veces obj]]&lt;=2,"1-2",Tabla1[[#This Row],[Veces obj]]&lt;=3,"2-3",TRUE,"&gt;3")</f>
        <v>0-1</v>
      </c>
      <c r="AM6223" s="60" t="str">
        <f>+_xlfn.IFS(MONTH(Tabla1[[#This Row],[MES]])&lt;=3,"Q1",MONTH(Tabla1[[#This Row],[MES]])&lt;=6,"Q2",MONTH(Tabla1[[#This Row],[MES]])&lt;=9,"Q3",TRUE,"Q4")</f>
        <v>Q2</v>
      </c>
      <c r="AN6223" s="15" t="str">
        <f>+IFERROR(VLOOKUP(Tabla1[[#This Row],[CUENTA]],CTAS[],2,0),"OTROS")</f>
        <v>OTROS</v>
      </c>
      <c r="AP6223" s="15" t="str">
        <f>+IFERROR(VLOOKUP(Tabla1[[#This Row],[EMPLEADO]],IS[],3,0),"OTROS")</f>
        <v>OTROS</v>
      </c>
      <c r="AQ6223" s="15" t="str">
        <f>+IFERROR(VLOOKUP(Tabla1[[#This Row],[EMPLEADO]],IS[[NÓMINA]:[INGENIERO]],2,0),"OTROS")</f>
        <v>OTROS</v>
      </c>
    </row>
    <row r="6224" spans="1:43" x14ac:dyDescent="0.25">
      <c r="A6224" s="28" t="s">
        <v>14528</v>
      </c>
      <c r="B6224" s="29">
        <v>1</v>
      </c>
      <c r="C6224" s="29" t="s">
        <v>16991</v>
      </c>
      <c r="D6224" s="30" t="s">
        <v>3346</v>
      </c>
      <c r="E6224" s="31" t="s">
        <v>133</v>
      </c>
      <c r="F6224" s="31" t="s">
        <v>16992</v>
      </c>
      <c r="G6224" s="88" t="s">
        <v>4771</v>
      </c>
      <c r="H6224" s="29" t="s">
        <v>136</v>
      </c>
      <c r="I6224" s="32" t="s">
        <v>43</v>
      </c>
      <c r="J6224" s="29" t="s">
        <v>8</v>
      </c>
      <c r="K6224" s="33" t="s">
        <v>59</v>
      </c>
      <c r="L6224" s="33" t="s">
        <v>60</v>
      </c>
      <c r="M6224" s="29" t="s">
        <v>61</v>
      </c>
      <c r="N6224" s="29">
        <v>0</v>
      </c>
      <c r="O6224" s="29" t="s">
        <v>47</v>
      </c>
      <c r="P6224" s="33" t="s">
        <v>822</v>
      </c>
      <c r="Q6224" s="33" t="s">
        <v>48</v>
      </c>
      <c r="R6224" s="80" t="s">
        <v>138</v>
      </c>
      <c r="S6224" s="81" t="s">
        <v>139</v>
      </c>
      <c r="T6224" s="81" t="s">
        <v>51</v>
      </c>
      <c r="U6224" s="82" t="s">
        <v>353</v>
      </c>
      <c r="V6224" s="83">
        <v>1</v>
      </c>
      <c r="W6224" s="89">
        <v>1573.0000000000002</v>
      </c>
      <c r="X6224" s="85">
        <v>0</v>
      </c>
      <c r="Y6224" s="86">
        <v>4</v>
      </c>
      <c r="Z6224" s="82">
        <v>4</v>
      </c>
      <c r="AA6224" s="87">
        <v>1</v>
      </c>
      <c r="AB6224" s="83">
        <v>0</v>
      </c>
      <c r="AC6224" s="89">
        <v>0</v>
      </c>
      <c r="AD6224" s="90">
        <v>43635</v>
      </c>
      <c r="AE6224" s="90">
        <v>43643</v>
      </c>
      <c r="AF6224" s="82">
        <v>6</v>
      </c>
      <c r="AG6224" s="84" t="s">
        <v>3648</v>
      </c>
      <c r="AH6224" s="83">
        <v>0</v>
      </c>
      <c r="AI6224" s="89">
        <v>0</v>
      </c>
      <c r="AJ6224" s="89">
        <v>0</v>
      </c>
      <c r="AK6224" s="60" t="str">
        <f>+IF(Tabla1[[#This Row],[REQUEST_TY]]="SR MANTENIMIENTO CORRECTIVO", "EMERGENCIA", "OTROS")</f>
        <v>OTROS</v>
      </c>
      <c r="AL6224" s="6" t="str">
        <f>+_xlfn.IFS(Tabla1[[#This Row],[Veces obj]]&lt;=1,"0-1",Tabla1[[#This Row],[Veces obj]]&lt;=2,"1-2",Tabla1[[#This Row],[Veces obj]]&lt;=3,"2-3",TRUE,"&gt;3")</f>
        <v>0-1</v>
      </c>
      <c r="AM6224" s="60" t="str">
        <f>+_xlfn.IFS(MONTH(Tabla1[[#This Row],[MES]])&lt;=3,"Q1",MONTH(Tabla1[[#This Row],[MES]])&lt;=6,"Q2",MONTH(Tabla1[[#This Row],[MES]])&lt;=9,"Q3",TRUE,"Q4")</f>
        <v>Q2</v>
      </c>
      <c r="AN6224" s="15" t="str">
        <f>+IFERROR(VLOOKUP(Tabla1[[#This Row],[CUENTA]],CTAS[],2,0),"OTROS")</f>
        <v>OTROS</v>
      </c>
      <c r="AP6224" s="15" t="str">
        <f>+IFERROR(VLOOKUP(Tabla1[[#This Row],[EMPLEADO]],IS[],3,0),"OTROS")</f>
        <v>OTROS</v>
      </c>
      <c r="AQ6224" s="15" t="str">
        <f>+IFERROR(VLOOKUP(Tabla1[[#This Row],[EMPLEADO]],IS[[NÓMINA]:[INGENIERO]],2,0),"OTROS")</f>
        <v>OTROS</v>
      </c>
    </row>
    <row r="6225" spans="1:43" x14ac:dyDescent="0.25">
      <c r="A6225" s="28" t="s">
        <v>14528</v>
      </c>
      <c r="B6225" s="29">
        <v>1</v>
      </c>
      <c r="C6225" s="29" t="s">
        <v>16993</v>
      </c>
      <c r="D6225" s="30" t="s">
        <v>3346</v>
      </c>
      <c r="E6225" s="31" t="s">
        <v>133</v>
      </c>
      <c r="F6225" s="31" t="s">
        <v>16992</v>
      </c>
      <c r="G6225" s="88" t="s">
        <v>4774</v>
      </c>
      <c r="H6225" s="29" t="s">
        <v>136</v>
      </c>
      <c r="I6225" s="32" t="s">
        <v>43</v>
      </c>
      <c r="J6225" s="29" t="s">
        <v>8</v>
      </c>
      <c r="K6225" s="33" t="s">
        <v>59</v>
      </c>
      <c r="L6225" s="33" t="s">
        <v>60</v>
      </c>
      <c r="M6225" s="29" t="s">
        <v>61</v>
      </c>
      <c r="N6225" s="29">
        <v>0</v>
      </c>
      <c r="O6225" s="29" t="s">
        <v>47</v>
      </c>
      <c r="P6225" s="33" t="s">
        <v>822</v>
      </c>
      <c r="Q6225" s="33" t="s">
        <v>48</v>
      </c>
      <c r="R6225" s="80" t="s">
        <v>138</v>
      </c>
      <c r="S6225" s="81" t="s">
        <v>139</v>
      </c>
      <c r="T6225" s="81" t="s">
        <v>51</v>
      </c>
      <c r="U6225" s="82" t="s">
        <v>353</v>
      </c>
      <c r="V6225" s="83">
        <v>1</v>
      </c>
      <c r="W6225" s="89">
        <v>1573.0000000000002</v>
      </c>
      <c r="X6225" s="85">
        <v>0</v>
      </c>
      <c r="Y6225" s="86">
        <v>4</v>
      </c>
      <c r="Z6225" s="82">
        <v>4</v>
      </c>
      <c r="AA6225" s="87">
        <v>1</v>
      </c>
      <c r="AB6225" s="83">
        <v>0</v>
      </c>
      <c r="AC6225" s="89">
        <v>0</v>
      </c>
      <c r="AD6225" s="90">
        <v>43635</v>
      </c>
      <c r="AE6225" s="90">
        <v>43643</v>
      </c>
      <c r="AF6225" s="82">
        <v>6</v>
      </c>
      <c r="AG6225" s="84" t="s">
        <v>3648</v>
      </c>
      <c r="AH6225" s="83">
        <v>0</v>
      </c>
      <c r="AI6225" s="89">
        <v>0</v>
      </c>
      <c r="AJ6225" s="89">
        <v>0</v>
      </c>
      <c r="AK6225" s="60" t="str">
        <f>+IF(Tabla1[[#This Row],[REQUEST_TY]]="SR MANTENIMIENTO CORRECTIVO", "EMERGENCIA", "OTROS")</f>
        <v>OTROS</v>
      </c>
      <c r="AL6225" s="6" t="str">
        <f>+_xlfn.IFS(Tabla1[[#This Row],[Veces obj]]&lt;=1,"0-1",Tabla1[[#This Row],[Veces obj]]&lt;=2,"1-2",Tabla1[[#This Row],[Veces obj]]&lt;=3,"2-3",TRUE,"&gt;3")</f>
        <v>0-1</v>
      </c>
      <c r="AM6225" s="60" t="str">
        <f>+_xlfn.IFS(MONTH(Tabla1[[#This Row],[MES]])&lt;=3,"Q1",MONTH(Tabla1[[#This Row],[MES]])&lt;=6,"Q2",MONTH(Tabla1[[#This Row],[MES]])&lt;=9,"Q3",TRUE,"Q4")</f>
        <v>Q2</v>
      </c>
      <c r="AN6225" s="15" t="str">
        <f>+IFERROR(VLOOKUP(Tabla1[[#This Row],[CUENTA]],CTAS[],2,0),"OTROS")</f>
        <v>OTROS</v>
      </c>
      <c r="AP6225" s="15" t="str">
        <f>+IFERROR(VLOOKUP(Tabla1[[#This Row],[EMPLEADO]],IS[],3,0),"OTROS")</f>
        <v>OTROS</v>
      </c>
      <c r="AQ6225" s="15" t="str">
        <f>+IFERROR(VLOOKUP(Tabla1[[#This Row],[EMPLEADO]],IS[[NÓMINA]:[INGENIERO]],2,0),"OTROS")</f>
        <v>OTROS</v>
      </c>
    </row>
    <row r="6226" spans="1:43" x14ac:dyDescent="0.25">
      <c r="A6226" s="28" t="s">
        <v>14528</v>
      </c>
      <c r="B6226" s="29">
        <v>1</v>
      </c>
      <c r="C6226" s="29" t="s">
        <v>16994</v>
      </c>
      <c r="D6226" s="30" t="s">
        <v>3346</v>
      </c>
      <c r="E6226" s="31" t="s">
        <v>55</v>
      </c>
      <c r="F6226" s="31" t="s">
        <v>16995</v>
      </c>
      <c r="G6226" s="88" t="s">
        <v>57</v>
      </c>
      <c r="H6226" s="29" t="s">
        <v>11609</v>
      </c>
      <c r="I6226" s="32" t="s">
        <v>43</v>
      </c>
      <c r="J6226" s="29" t="s">
        <v>8</v>
      </c>
      <c r="K6226" s="33" t="s">
        <v>59</v>
      </c>
      <c r="L6226" s="33" t="s">
        <v>60</v>
      </c>
      <c r="M6226" s="29" t="s">
        <v>61</v>
      </c>
      <c r="N6226" s="29">
        <v>0</v>
      </c>
      <c r="O6226" s="29" t="s">
        <v>47</v>
      </c>
      <c r="P6226" s="33" t="s">
        <v>822</v>
      </c>
      <c r="Q6226" s="33" t="s">
        <v>48</v>
      </c>
      <c r="R6226" s="80" t="s">
        <v>63</v>
      </c>
      <c r="S6226" s="81" t="s">
        <v>64</v>
      </c>
      <c r="T6226" s="81" t="s">
        <v>51</v>
      </c>
      <c r="U6226" s="82" t="s">
        <v>96</v>
      </c>
      <c r="V6226" s="83">
        <v>1</v>
      </c>
      <c r="W6226" s="89">
        <v>1365</v>
      </c>
      <c r="X6226" s="85">
        <v>0</v>
      </c>
      <c r="Y6226" s="86">
        <v>5</v>
      </c>
      <c r="Z6226" s="82">
        <v>5</v>
      </c>
      <c r="AA6226" s="87">
        <v>1</v>
      </c>
      <c r="AB6226" s="83">
        <v>0</v>
      </c>
      <c r="AC6226" s="89">
        <v>0</v>
      </c>
      <c r="AD6226" s="90">
        <v>43635</v>
      </c>
      <c r="AE6226" s="90">
        <v>43643</v>
      </c>
      <c r="AF6226" s="82">
        <v>6</v>
      </c>
      <c r="AG6226" s="84" t="s">
        <v>3648</v>
      </c>
      <c r="AH6226" s="83">
        <v>0</v>
      </c>
      <c r="AI6226" s="89">
        <v>0</v>
      </c>
      <c r="AJ6226" s="89">
        <v>0</v>
      </c>
      <c r="AK6226" s="60" t="str">
        <f>+IF(Tabla1[[#This Row],[REQUEST_TY]]="SR MANTENIMIENTO CORRECTIVO", "EMERGENCIA", "OTROS")</f>
        <v>OTROS</v>
      </c>
      <c r="AL6226" s="6" t="str">
        <f>+_xlfn.IFS(Tabla1[[#This Row],[Veces obj]]&lt;=1,"0-1",Tabla1[[#This Row],[Veces obj]]&lt;=2,"1-2",Tabla1[[#This Row],[Veces obj]]&lt;=3,"2-3",TRUE,"&gt;3")</f>
        <v>0-1</v>
      </c>
      <c r="AM6226" s="60" t="str">
        <f>+_xlfn.IFS(MONTH(Tabla1[[#This Row],[MES]])&lt;=3,"Q1",MONTH(Tabla1[[#This Row],[MES]])&lt;=6,"Q2",MONTH(Tabla1[[#This Row],[MES]])&lt;=9,"Q3",TRUE,"Q4")</f>
        <v>Q2</v>
      </c>
      <c r="AN6226" s="15" t="str">
        <f>+IFERROR(VLOOKUP(Tabla1[[#This Row],[CUENTA]],CTAS[],2,0),"OTROS")</f>
        <v>OTROS</v>
      </c>
      <c r="AP6226" s="15" t="str">
        <f>+IFERROR(VLOOKUP(Tabla1[[#This Row],[EMPLEADO]],IS[],3,0),"OTROS")</f>
        <v>OTROS</v>
      </c>
      <c r="AQ6226" s="15" t="str">
        <f>+IFERROR(VLOOKUP(Tabla1[[#This Row],[EMPLEADO]],IS[[NÓMINA]:[INGENIERO]],2,0),"OTROS")</f>
        <v>OTROS</v>
      </c>
    </row>
    <row r="6227" spans="1:43" x14ac:dyDescent="0.25">
      <c r="A6227" s="28" t="s">
        <v>14528</v>
      </c>
      <c r="B6227" s="29">
        <v>1</v>
      </c>
      <c r="C6227" s="29" t="s">
        <v>16996</v>
      </c>
      <c r="D6227" s="30" t="s">
        <v>3346</v>
      </c>
      <c r="E6227" s="31" t="s">
        <v>217</v>
      </c>
      <c r="F6227" s="31" t="s">
        <v>16995</v>
      </c>
      <c r="G6227" s="88" t="s">
        <v>2615</v>
      </c>
      <c r="H6227" s="29" t="s">
        <v>136</v>
      </c>
      <c r="I6227" s="32" t="s">
        <v>43</v>
      </c>
      <c r="J6227" s="29" t="s">
        <v>8</v>
      </c>
      <c r="K6227" s="33" t="s">
        <v>59</v>
      </c>
      <c r="L6227" s="33" t="s">
        <v>60</v>
      </c>
      <c r="M6227" s="29" t="s">
        <v>61</v>
      </c>
      <c r="N6227" s="29">
        <v>0</v>
      </c>
      <c r="O6227" s="29" t="s">
        <v>47</v>
      </c>
      <c r="P6227" s="33" t="s">
        <v>822</v>
      </c>
      <c r="Q6227" s="33" t="s">
        <v>48</v>
      </c>
      <c r="R6227" s="80" t="s">
        <v>223</v>
      </c>
      <c r="S6227" s="81" t="s">
        <v>139</v>
      </c>
      <c r="T6227" s="81" t="s">
        <v>51</v>
      </c>
      <c r="U6227" s="82" t="s">
        <v>353</v>
      </c>
      <c r="V6227" s="83">
        <v>1</v>
      </c>
      <c r="W6227" s="89">
        <v>1573.0000000000002</v>
      </c>
      <c r="X6227" s="85">
        <v>0</v>
      </c>
      <c r="Y6227" s="86">
        <v>4</v>
      </c>
      <c r="Z6227" s="82">
        <v>4</v>
      </c>
      <c r="AA6227" s="87">
        <v>1</v>
      </c>
      <c r="AB6227" s="83">
        <v>0</v>
      </c>
      <c r="AC6227" s="89">
        <v>0</v>
      </c>
      <c r="AD6227" s="90">
        <v>43635</v>
      </c>
      <c r="AE6227" s="90">
        <v>43643</v>
      </c>
      <c r="AF6227" s="82">
        <v>6</v>
      </c>
      <c r="AG6227" s="84" t="s">
        <v>3648</v>
      </c>
      <c r="AH6227" s="83">
        <v>0</v>
      </c>
      <c r="AI6227" s="89">
        <v>0</v>
      </c>
      <c r="AJ6227" s="89">
        <v>0</v>
      </c>
      <c r="AK6227" s="60" t="str">
        <f>+IF(Tabla1[[#This Row],[REQUEST_TY]]="SR MANTENIMIENTO CORRECTIVO", "EMERGENCIA", "OTROS")</f>
        <v>OTROS</v>
      </c>
      <c r="AL6227" s="6" t="str">
        <f>+_xlfn.IFS(Tabla1[[#This Row],[Veces obj]]&lt;=1,"0-1",Tabla1[[#This Row],[Veces obj]]&lt;=2,"1-2",Tabla1[[#This Row],[Veces obj]]&lt;=3,"2-3",TRUE,"&gt;3")</f>
        <v>0-1</v>
      </c>
      <c r="AM6227" s="60" t="str">
        <f>+_xlfn.IFS(MONTH(Tabla1[[#This Row],[MES]])&lt;=3,"Q1",MONTH(Tabla1[[#This Row],[MES]])&lt;=6,"Q2",MONTH(Tabla1[[#This Row],[MES]])&lt;=9,"Q3",TRUE,"Q4")</f>
        <v>Q2</v>
      </c>
      <c r="AN6227" s="15" t="str">
        <f>+IFERROR(VLOOKUP(Tabla1[[#This Row],[CUENTA]],CTAS[],2,0),"OTROS")</f>
        <v>OTROS</v>
      </c>
      <c r="AP6227" s="15" t="str">
        <f>+IFERROR(VLOOKUP(Tabla1[[#This Row],[EMPLEADO]],IS[],3,0),"OTROS")</f>
        <v>OTROS</v>
      </c>
      <c r="AQ6227" s="15" t="str">
        <f>+IFERROR(VLOOKUP(Tabla1[[#This Row],[EMPLEADO]],IS[[NÓMINA]:[INGENIERO]],2,0),"OTROS")</f>
        <v>OTROS</v>
      </c>
    </row>
    <row r="6228" spans="1:43" x14ac:dyDescent="0.25">
      <c r="A6228" s="28" t="s">
        <v>14528</v>
      </c>
      <c r="B6228" s="29">
        <v>1</v>
      </c>
      <c r="C6228" s="29" t="s">
        <v>16997</v>
      </c>
      <c r="D6228" s="30" t="s">
        <v>38</v>
      </c>
      <c r="E6228" s="31" t="s">
        <v>1394</v>
      </c>
      <c r="F6228" s="31" t="s">
        <v>16998</v>
      </c>
      <c r="G6228" s="88" t="s">
        <v>16999</v>
      </c>
      <c r="H6228" s="29" t="s">
        <v>70</v>
      </c>
      <c r="I6228" s="32" t="s">
        <v>43</v>
      </c>
      <c r="J6228" s="29" t="s">
        <v>8</v>
      </c>
      <c r="K6228" s="33" t="s">
        <v>71</v>
      </c>
      <c r="L6228" s="33" t="s">
        <v>17000</v>
      </c>
      <c r="M6228" s="29" t="s">
        <v>94</v>
      </c>
      <c r="N6228" s="29">
        <v>1</v>
      </c>
      <c r="O6228" s="29" t="s">
        <v>47</v>
      </c>
      <c r="P6228" s="33">
        <v>290</v>
      </c>
      <c r="Q6228" s="33" t="s">
        <v>48</v>
      </c>
      <c r="R6228" s="80" t="s">
        <v>49</v>
      </c>
      <c r="S6228" s="81" t="s">
        <v>50</v>
      </c>
      <c r="T6228" s="81" t="s">
        <v>51</v>
      </c>
      <c r="U6228" s="82" t="s">
        <v>52</v>
      </c>
      <c r="V6228" s="83">
        <v>1.05</v>
      </c>
      <c r="W6228" s="89">
        <v>0</v>
      </c>
      <c r="X6228" s="85">
        <v>1</v>
      </c>
      <c r="Y6228" s="86">
        <v>0</v>
      </c>
      <c r="Z6228" s="82">
        <v>5</v>
      </c>
      <c r="AA6228" s="87">
        <v>0</v>
      </c>
      <c r="AB6228" s="83">
        <v>0</v>
      </c>
      <c r="AC6228" s="89">
        <v>0</v>
      </c>
      <c r="AD6228" s="90">
        <v>43643</v>
      </c>
      <c r="AE6228" s="90">
        <v>43643</v>
      </c>
      <c r="AF6228" s="82">
        <v>0</v>
      </c>
      <c r="AG6228" s="84" t="s">
        <v>53</v>
      </c>
      <c r="AH6228" s="83">
        <v>0</v>
      </c>
      <c r="AI6228" s="89">
        <v>0</v>
      </c>
      <c r="AJ6228" s="89">
        <v>0</v>
      </c>
      <c r="AK6228" s="60" t="str">
        <f>+IF(Tabla1[[#This Row],[REQUEST_TY]]="SR MANTENIMIENTO CORRECTIVO", "EMERGENCIA", "OTROS")</f>
        <v>EMERGENCIA</v>
      </c>
      <c r="AL6228" s="6" t="str">
        <f>+_xlfn.IFS(Tabla1[[#This Row],[Veces obj]]&lt;=1,"0-1",Tabla1[[#This Row],[Veces obj]]&lt;=2,"1-2",Tabla1[[#This Row],[Veces obj]]&lt;=3,"2-3",TRUE,"&gt;3")</f>
        <v>0-1</v>
      </c>
      <c r="AM6228" s="60" t="str">
        <f>+_xlfn.IFS(MONTH(Tabla1[[#This Row],[MES]])&lt;=3,"Q1",MONTH(Tabla1[[#This Row],[MES]])&lt;=6,"Q2",MONTH(Tabla1[[#This Row],[MES]])&lt;=9,"Q3",TRUE,"Q4")</f>
        <v>Q2</v>
      </c>
      <c r="AN6228" s="15" t="str">
        <f>+IFERROR(VLOOKUP(Tabla1[[#This Row],[CUENTA]],CTAS[],2,0),"OTROS")</f>
        <v>OTROS</v>
      </c>
      <c r="AP6228" s="15" t="str">
        <f>+IFERROR(VLOOKUP(Tabla1[[#This Row],[EMPLEADO]],IS[],3,0),"OTROS")</f>
        <v>OTROS</v>
      </c>
      <c r="AQ6228" s="15" t="str">
        <f>+IFERROR(VLOOKUP(Tabla1[[#This Row],[EMPLEADO]],IS[[NÓMINA]:[INGENIERO]],2,0),"OTROS")</f>
        <v>OTROS</v>
      </c>
    </row>
    <row r="6229" spans="1:43" x14ac:dyDescent="0.25">
      <c r="A6229" s="28" t="s">
        <v>14528</v>
      </c>
      <c r="B6229" s="29">
        <v>1</v>
      </c>
      <c r="C6229" s="29" t="s">
        <v>17001</v>
      </c>
      <c r="D6229" s="30" t="s">
        <v>3346</v>
      </c>
      <c r="E6229" s="31" t="s">
        <v>39</v>
      </c>
      <c r="F6229" s="31" t="s">
        <v>17002</v>
      </c>
      <c r="G6229" s="88" t="s">
        <v>3723</v>
      </c>
      <c r="H6229" s="29" t="s">
        <v>42</v>
      </c>
      <c r="I6229" s="32" t="s">
        <v>43</v>
      </c>
      <c r="J6229" s="29" t="s">
        <v>8</v>
      </c>
      <c r="K6229" s="33" t="s">
        <v>2237</v>
      </c>
      <c r="L6229" s="33" t="s">
        <v>3724</v>
      </c>
      <c r="M6229" s="29" t="s">
        <v>2634</v>
      </c>
      <c r="N6229" s="29">
        <v>1</v>
      </c>
      <c r="O6229" s="29" t="s">
        <v>47</v>
      </c>
      <c r="P6229" s="33" t="s">
        <v>822</v>
      </c>
      <c r="Q6229" s="33" t="s">
        <v>48</v>
      </c>
      <c r="R6229" s="80" t="s">
        <v>49</v>
      </c>
      <c r="S6229" s="81" t="s">
        <v>50</v>
      </c>
      <c r="T6229" s="81" t="s">
        <v>51</v>
      </c>
      <c r="U6229" s="82" t="s">
        <v>52</v>
      </c>
      <c r="V6229" s="83">
        <v>1</v>
      </c>
      <c r="W6229" s="89">
        <v>0</v>
      </c>
      <c r="X6229" s="85">
        <v>0</v>
      </c>
      <c r="Y6229" s="86">
        <v>5</v>
      </c>
      <c r="Z6229" s="82">
        <v>5</v>
      </c>
      <c r="AA6229" s="87">
        <v>1</v>
      </c>
      <c r="AB6229" s="83">
        <v>0</v>
      </c>
      <c r="AC6229" s="89">
        <v>0</v>
      </c>
      <c r="AD6229" s="90">
        <v>43643</v>
      </c>
      <c r="AE6229" s="90">
        <v>43643</v>
      </c>
      <c r="AF6229" s="82">
        <v>0</v>
      </c>
      <c r="AG6229" s="84" t="s">
        <v>53</v>
      </c>
      <c r="AH6229" s="83">
        <v>0</v>
      </c>
      <c r="AI6229" s="89">
        <v>0</v>
      </c>
      <c r="AJ6229" s="89">
        <v>0</v>
      </c>
      <c r="AK6229" s="60" t="str">
        <f>+IF(Tabla1[[#This Row],[REQUEST_TY]]="SR MANTENIMIENTO CORRECTIVO", "EMERGENCIA", "OTROS")</f>
        <v>OTROS</v>
      </c>
      <c r="AL6229" s="6" t="str">
        <f>+_xlfn.IFS(Tabla1[[#This Row],[Veces obj]]&lt;=1,"0-1",Tabla1[[#This Row],[Veces obj]]&lt;=2,"1-2",Tabla1[[#This Row],[Veces obj]]&lt;=3,"2-3",TRUE,"&gt;3")</f>
        <v>0-1</v>
      </c>
      <c r="AM6229" s="60" t="str">
        <f>+_xlfn.IFS(MONTH(Tabla1[[#This Row],[MES]])&lt;=3,"Q1",MONTH(Tabla1[[#This Row],[MES]])&lt;=6,"Q2",MONTH(Tabla1[[#This Row],[MES]])&lt;=9,"Q3",TRUE,"Q4")</f>
        <v>Q2</v>
      </c>
      <c r="AN6229" s="15" t="str">
        <f>+IFERROR(VLOOKUP(Tabla1[[#This Row],[CUENTA]],CTAS[],2,0),"OTROS")</f>
        <v>OTROS</v>
      </c>
      <c r="AP6229" s="15" t="str">
        <f>+IFERROR(VLOOKUP(Tabla1[[#This Row],[EMPLEADO]],IS[],3,0),"OTROS")</f>
        <v>OTROS</v>
      </c>
      <c r="AQ6229" s="15" t="str">
        <f>+IFERROR(VLOOKUP(Tabla1[[#This Row],[EMPLEADO]],IS[[NÓMINA]:[INGENIERO]],2,0),"OTROS")</f>
        <v>OTROS</v>
      </c>
    </row>
    <row r="6230" spans="1:43" x14ac:dyDescent="0.25">
      <c r="A6230" s="28" t="s">
        <v>14528</v>
      </c>
      <c r="B6230" s="29">
        <v>1</v>
      </c>
      <c r="C6230" s="29" t="s">
        <v>17003</v>
      </c>
      <c r="D6230" s="30" t="s">
        <v>38</v>
      </c>
      <c r="E6230" s="31" t="s">
        <v>850</v>
      </c>
      <c r="F6230" s="31" t="s">
        <v>17004</v>
      </c>
      <c r="G6230" s="88" t="s">
        <v>852</v>
      </c>
      <c r="H6230" s="29" t="s">
        <v>213</v>
      </c>
      <c r="I6230" s="32" t="s">
        <v>43</v>
      </c>
      <c r="J6230" s="29" t="s">
        <v>8</v>
      </c>
      <c r="K6230" s="33" t="s">
        <v>853</v>
      </c>
      <c r="L6230" s="33" t="s">
        <v>854</v>
      </c>
      <c r="M6230" s="29" t="s">
        <v>640</v>
      </c>
      <c r="N6230" s="29">
        <v>0</v>
      </c>
      <c r="O6230" s="29" t="s">
        <v>47</v>
      </c>
      <c r="P6230" s="33">
        <v>162</v>
      </c>
      <c r="Q6230" s="33" t="s">
        <v>48</v>
      </c>
      <c r="R6230" s="80" t="s">
        <v>242</v>
      </c>
      <c r="S6230" s="81" t="s">
        <v>64</v>
      </c>
      <c r="T6230" s="81" t="s">
        <v>51</v>
      </c>
      <c r="U6230" s="82" t="s">
        <v>96</v>
      </c>
      <c r="V6230" s="83">
        <v>1.1000000000000001</v>
      </c>
      <c r="W6230" s="89">
        <v>1501.5000000000002</v>
      </c>
      <c r="X6230" s="85">
        <v>1</v>
      </c>
      <c r="Y6230" s="86">
        <v>2.57</v>
      </c>
      <c r="Z6230" s="82">
        <v>5</v>
      </c>
      <c r="AA6230" s="87">
        <v>0.51400000000000001</v>
      </c>
      <c r="AB6230" s="83">
        <v>0</v>
      </c>
      <c r="AC6230" s="89">
        <v>0</v>
      </c>
      <c r="AD6230" s="90">
        <v>43643</v>
      </c>
      <c r="AE6230" s="90">
        <v>43643</v>
      </c>
      <c r="AF6230" s="82">
        <v>0</v>
      </c>
      <c r="AG6230" s="84" t="s">
        <v>53</v>
      </c>
      <c r="AH6230" s="83">
        <v>0</v>
      </c>
      <c r="AI6230" s="89">
        <v>0</v>
      </c>
      <c r="AJ6230" s="89">
        <v>0</v>
      </c>
      <c r="AK6230" s="60" t="str">
        <f>+IF(Tabla1[[#This Row],[REQUEST_TY]]="SR MANTENIMIENTO CORRECTIVO", "EMERGENCIA", "OTROS")</f>
        <v>EMERGENCIA</v>
      </c>
      <c r="AL6230" s="6" t="str">
        <f>+_xlfn.IFS(Tabla1[[#This Row],[Veces obj]]&lt;=1,"0-1",Tabla1[[#This Row],[Veces obj]]&lt;=2,"1-2",Tabla1[[#This Row],[Veces obj]]&lt;=3,"2-3",TRUE,"&gt;3")</f>
        <v>0-1</v>
      </c>
      <c r="AM6230" s="60" t="str">
        <f>+_xlfn.IFS(MONTH(Tabla1[[#This Row],[MES]])&lt;=3,"Q1",MONTH(Tabla1[[#This Row],[MES]])&lt;=6,"Q2",MONTH(Tabla1[[#This Row],[MES]])&lt;=9,"Q3",TRUE,"Q4")</f>
        <v>Q2</v>
      </c>
      <c r="AN6230" s="15" t="str">
        <f>+IFERROR(VLOOKUP(Tabla1[[#This Row],[CUENTA]],CTAS[],2,0),"OTROS")</f>
        <v>OTROS</v>
      </c>
      <c r="AP6230" s="15" t="str">
        <f>+IFERROR(VLOOKUP(Tabla1[[#This Row],[EMPLEADO]],IS[],3,0),"OTROS")</f>
        <v>OTROS</v>
      </c>
      <c r="AQ6230" s="15" t="str">
        <f>+IFERROR(VLOOKUP(Tabla1[[#This Row],[EMPLEADO]],IS[[NÓMINA]:[INGENIERO]],2,0),"OTROS")</f>
        <v>OTROS</v>
      </c>
    </row>
    <row r="6231" spans="1:43" x14ac:dyDescent="0.25">
      <c r="A6231" s="28" t="s">
        <v>14528</v>
      </c>
      <c r="B6231" s="29">
        <v>1</v>
      </c>
      <c r="C6231" s="29" t="s">
        <v>17005</v>
      </c>
      <c r="D6231" s="30" t="s">
        <v>3370</v>
      </c>
      <c r="E6231" s="31" t="s">
        <v>39</v>
      </c>
      <c r="F6231" s="31" t="s">
        <v>16845</v>
      </c>
      <c r="G6231" s="88" t="s">
        <v>17006</v>
      </c>
      <c r="H6231" s="29" t="s">
        <v>10274</v>
      </c>
      <c r="I6231" s="32" t="s">
        <v>43</v>
      </c>
      <c r="J6231" s="29" t="s">
        <v>8</v>
      </c>
      <c r="K6231" s="33" t="s">
        <v>7790</v>
      </c>
      <c r="L6231" s="33" t="s">
        <v>16892</v>
      </c>
      <c r="M6231" s="29" t="s">
        <v>316</v>
      </c>
      <c r="N6231" s="29">
        <v>0</v>
      </c>
      <c r="O6231" s="29" t="s">
        <v>47</v>
      </c>
      <c r="P6231" s="33" t="s">
        <v>822</v>
      </c>
      <c r="Q6231" s="33" t="s">
        <v>48</v>
      </c>
      <c r="R6231" s="80" t="s">
        <v>49</v>
      </c>
      <c r="S6231" s="81" t="s">
        <v>50</v>
      </c>
      <c r="T6231" s="81" t="s">
        <v>51</v>
      </c>
      <c r="U6231" s="82" t="s">
        <v>52</v>
      </c>
      <c r="V6231" s="83">
        <v>1</v>
      </c>
      <c r="W6231" s="89">
        <v>1072.5000000000002</v>
      </c>
      <c r="X6231" s="85">
        <v>0</v>
      </c>
      <c r="Y6231" s="86">
        <v>5</v>
      </c>
      <c r="Z6231" s="82">
        <v>5</v>
      </c>
      <c r="AA6231" s="87">
        <v>1</v>
      </c>
      <c r="AB6231" s="83">
        <v>0</v>
      </c>
      <c r="AC6231" s="89">
        <v>0</v>
      </c>
      <c r="AD6231" s="90">
        <v>43643</v>
      </c>
      <c r="AE6231" s="90">
        <v>43643</v>
      </c>
      <c r="AF6231" s="82">
        <v>0</v>
      </c>
      <c r="AG6231" s="84" t="s">
        <v>53</v>
      </c>
      <c r="AH6231" s="83">
        <v>0</v>
      </c>
      <c r="AI6231" s="89">
        <v>0</v>
      </c>
      <c r="AJ6231" s="89">
        <v>0</v>
      </c>
      <c r="AK6231" s="60" t="str">
        <f>+IF(Tabla1[[#This Row],[REQUEST_TY]]="SR MANTENIMIENTO CORRECTIVO", "EMERGENCIA", "OTROS")</f>
        <v>OTROS</v>
      </c>
      <c r="AL6231" s="6" t="str">
        <f>+_xlfn.IFS(Tabla1[[#This Row],[Veces obj]]&lt;=1,"0-1",Tabla1[[#This Row],[Veces obj]]&lt;=2,"1-2",Tabla1[[#This Row],[Veces obj]]&lt;=3,"2-3",TRUE,"&gt;3")</f>
        <v>0-1</v>
      </c>
      <c r="AM6231" s="60" t="str">
        <f>+_xlfn.IFS(MONTH(Tabla1[[#This Row],[MES]])&lt;=3,"Q1",MONTH(Tabla1[[#This Row],[MES]])&lt;=6,"Q2",MONTH(Tabla1[[#This Row],[MES]])&lt;=9,"Q3",TRUE,"Q4")</f>
        <v>Q2</v>
      </c>
      <c r="AN6231" s="15" t="str">
        <f>+IFERROR(VLOOKUP(Tabla1[[#This Row],[CUENTA]],CTAS[],2,0),"OTROS")</f>
        <v>OTROS</v>
      </c>
      <c r="AP6231" s="15" t="str">
        <f>+IFERROR(VLOOKUP(Tabla1[[#This Row],[EMPLEADO]],IS[],3,0),"OTROS")</f>
        <v>OTROS</v>
      </c>
      <c r="AQ6231" s="15" t="str">
        <f>+IFERROR(VLOOKUP(Tabla1[[#This Row],[EMPLEADO]],IS[[NÓMINA]:[INGENIERO]],2,0),"OTROS")</f>
        <v>OTROS</v>
      </c>
    </row>
    <row r="6232" spans="1:43" x14ac:dyDescent="0.25">
      <c r="A6232" s="28" t="s">
        <v>14528</v>
      </c>
      <c r="B6232" s="29">
        <v>1</v>
      </c>
      <c r="C6232" s="29" t="s">
        <v>17007</v>
      </c>
      <c r="D6232" s="30" t="s">
        <v>38</v>
      </c>
      <c r="E6232" s="31" t="s">
        <v>4548</v>
      </c>
      <c r="F6232" s="31" t="s">
        <v>17008</v>
      </c>
      <c r="G6232" s="88" t="s">
        <v>4550</v>
      </c>
      <c r="H6232" s="29" t="s">
        <v>70</v>
      </c>
      <c r="I6232" s="32" t="s">
        <v>43</v>
      </c>
      <c r="J6232" s="29" t="s">
        <v>8</v>
      </c>
      <c r="K6232" s="33" t="s">
        <v>71</v>
      </c>
      <c r="L6232" s="33" t="s">
        <v>93</v>
      </c>
      <c r="M6232" s="29" t="s">
        <v>94</v>
      </c>
      <c r="N6232" s="29">
        <v>1</v>
      </c>
      <c r="O6232" s="29" t="s">
        <v>47</v>
      </c>
      <c r="P6232" s="33">
        <v>120</v>
      </c>
      <c r="Q6232" s="33" t="s">
        <v>48</v>
      </c>
      <c r="R6232" s="80" t="s">
        <v>49</v>
      </c>
      <c r="S6232" s="81" t="s">
        <v>50</v>
      </c>
      <c r="T6232" s="81" t="s">
        <v>51</v>
      </c>
      <c r="U6232" s="82" t="s">
        <v>52</v>
      </c>
      <c r="V6232" s="83">
        <v>1.05</v>
      </c>
      <c r="W6232" s="89">
        <v>0</v>
      </c>
      <c r="X6232" s="85">
        <v>1</v>
      </c>
      <c r="Y6232" s="86">
        <v>0.62</v>
      </c>
      <c r="Z6232" s="82">
        <v>5</v>
      </c>
      <c r="AA6232" s="87">
        <v>0.124</v>
      </c>
      <c r="AB6232" s="83">
        <v>0</v>
      </c>
      <c r="AC6232" s="89">
        <v>0</v>
      </c>
      <c r="AD6232" s="90">
        <v>43643</v>
      </c>
      <c r="AE6232" s="90">
        <v>43643</v>
      </c>
      <c r="AF6232" s="82">
        <v>0</v>
      </c>
      <c r="AG6232" s="84" t="s">
        <v>53</v>
      </c>
      <c r="AH6232" s="83">
        <v>0</v>
      </c>
      <c r="AI6232" s="89">
        <v>0</v>
      </c>
      <c r="AJ6232" s="89">
        <v>0</v>
      </c>
      <c r="AK6232" s="60" t="str">
        <f>+IF(Tabla1[[#This Row],[REQUEST_TY]]="SR MANTENIMIENTO CORRECTIVO", "EMERGENCIA", "OTROS")</f>
        <v>EMERGENCIA</v>
      </c>
      <c r="AL6232" s="6" t="str">
        <f>+_xlfn.IFS(Tabla1[[#This Row],[Veces obj]]&lt;=1,"0-1",Tabla1[[#This Row],[Veces obj]]&lt;=2,"1-2",Tabla1[[#This Row],[Veces obj]]&lt;=3,"2-3",TRUE,"&gt;3")</f>
        <v>0-1</v>
      </c>
      <c r="AM6232" s="60" t="str">
        <f>+_xlfn.IFS(MONTH(Tabla1[[#This Row],[MES]])&lt;=3,"Q1",MONTH(Tabla1[[#This Row],[MES]])&lt;=6,"Q2",MONTH(Tabla1[[#This Row],[MES]])&lt;=9,"Q3",TRUE,"Q4")</f>
        <v>Q2</v>
      </c>
      <c r="AN6232" s="15" t="str">
        <f>+IFERROR(VLOOKUP(Tabla1[[#This Row],[CUENTA]],CTAS[],2,0),"OTROS")</f>
        <v>OTROS</v>
      </c>
      <c r="AP6232" s="15" t="str">
        <f>+IFERROR(VLOOKUP(Tabla1[[#This Row],[EMPLEADO]],IS[],3,0),"OTROS")</f>
        <v>OTROS</v>
      </c>
      <c r="AQ6232" s="15" t="str">
        <f>+IFERROR(VLOOKUP(Tabla1[[#This Row],[EMPLEADO]],IS[[NÓMINA]:[INGENIERO]],2,0),"OTROS")</f>
        <v>OTROS</v>
      </c>
    </row>
    <row r="6233" spans="1:43" x14ac:dyDescent="0.25">
      <c r="A6233" s="28" t="s">
        <v>14528</v>
      </c>
      <c r="B6233" s="29">
        <v>1</v>
      </c>
      <c r="C6233" s="29" t="s">
        <v>17009</v>
      </c>
      <c r="D6233" s="30" t="s">
        <v>38</v>
      </c>
      <c r="E6233" s="31" t="s">
        <v>5605</v>
      </c>
      <c r="F6233" s="31" t="s">
        <v>16615</v>
      </c>
      <c r="G6233" s="88" t="s">
        <v>17010</v>
      </c>
      <c r="H6233" s="29" t="s">
        <v>740</v>
      </c>
      <c r="I6233" s="32" t="s">
        <v>43</v>
      </c>
      <c r="J6233" s="29" t="s">
        <v>8</v>
      </c>
      <c r="K6233" s="33" t="s">
        <v>1480</v>
      </c>
      <c r="L6233" s="33" t="s">
        <v>1481</v>
      </c>
      <c r="M6233" s="29" t="s">
        <v>1482</v>
      </c>
      <c r="N6233" s="29">
        <v>0</v>
      </c>
      <c r="O6233" s="29" t="s">
        <v>47</v>
      </c>
      <c r="P6233" s="33">
        <v>189</v>
      </c>
      <c r="Q6233" s="33" t="s">
        <v>48</v>
      </c>
      <c r="R6233" s="80" t="s">
        <v>153</v>
      </c>
      <c r="S6233" s="81" t="s">
        <v>50</v>
      </c>
      <c r="T6233" s="81" t="s">
        <v>51</v>
      </c>
      <c r="U6233" s="82" t="s">
        <v>52</v>
      </c>
      <c r="V6233" s="83">
        <v>1.05</v>
      </c>
      <c r="W6233" s="89">
        <v>750.75000000000011</v>
      </c>
      <c r="X6233" s="85">
        <v>1</v>
      </c>
      <c r="Y6233" s="86">
        <v>3.4</v>
      </c>
      <c r="Z6233" s="82">
        <v>5</v>
      </c>
      <c r="AA6233" s="87">
        <v>0.67999999999999994</v>
      </c>
      <c r="AB6233" s="83">
        <v>0</v>
      </c>
      <c r="AC6233" s="89">
        <v>0</v>
      </c>
      <c r="AD6233" s="90">
        <v>43643</v>
      </c>
      <c r="AE6233" s="90">
        <v>43643</v>
      </c>
      <c r="AF6233" s="82">
        <v>0</v>
      </c>
      <c r="AG6233" s="84" t="s">
        <v>53</v>
      </c>
      <c r="AH6233" s="83">
        <v>0</v>
      </c>
      <c r="AI6233" s="89">
        <v>0</v>
      </c>
      <c r="AJ6233" s="89">
        <v>0</v>
      </c>
      <c r="AK6233" s="60" t="str">
        <f>+IF(Tabla1[[#This Row],[REQUEST_TY]]="SR MANTENIMIENTO CORRECTIVO", "EMERGENCIA", "OTROS")</f>
        <v>EMERGENCIA</v>
      </c>
      <c r="AL6233" s="6" t="str">
        <f>+_xlfn.IFS(Tabla1[[#This Row],[Veces obj]]&lt;=1,"0-1",Tabla1[[#This Row],[Veces obj]]&lt;=2,"1-2",Tabla1[[#This Row],[Veces obj]]&lt;=3,"2-3",TRUE,"&gt;3")</f>
        <v>0-1</v>
      </c>
      <c r="AM6233" s="60" t="str">
        <f>+_xlfn.IFS(MONTH(Tabla1[[#This Row],[MES]])&lt;=3,"Q1",MONTH(Tabla1[[#This Row],[MES]])&lt;=6,"Q2",MONTH(Tabla1[[#This Row],[MES]])&lt;=9,"Q3",TRUE,"Q4")</f>
        <v>Q2</v>
      </c>
      <c r="AN6233" s="15" t="str">
        <f>+IFERROR(VLOOKUP(Tabla1[[#This Row],[CUENTA]],CTAS[],2,0),"OTROS")</f>
        <v>OTROS</v>
      </c>
      <c r="AP6233" s="15" t="str">
        <f>+IFERROR(VLOOKUP(Tabla1[[#This Row],[EMPLEADO]],IS[],3,0),"OTROS")</f>
        <v>OTROS</v>
      </c>
      <c r="AQ6233" s="15" t="str">
        <f>+IFERROR(VLOOKUP(Tabla1[[#This Row],[EMPLEADO]],IS[[NÓMINA]:[INGENIERO]],2,0),"OTROS")</f>
        <v>OTROS</v>
      </c>
    </row>
    <row r="6234" spans="1:43" x14ac:dyDescent="0.25">
      <c r="A6234" s="28" t="s">
        <v>14528</v>
      </c>
      <c r="B6234" s="29">
        <v>1</v>
      </c>
      <c r="C6234" s="29" t="s">
        <v>17011</v>
      </c>
      <c r="D6234" s="30" t="s">
        <v>38</v>
      </c>
      <c r="E6234" s="31" t="s">
        <v>558</v>
      </c>
      <c r="F6234" s="31" t="s">
        <v>17012</v>
      </c>
      <c r="G6234" s="88" t="s">
        <v>5287</v>
      </c>
      <c r="H6234" s="29" t="s">
        <v>471</v>
      </c>
      <c r="I6234" s="32" t="s">
        <v>43</v>
      </c>
      <c r="J6234" s="29" t="s">
        <v>8</v>
      </c>
      <c r="K6234" s="33" t="s">
        <v>966</v>
      </c>
      <c r="L6234" s="33" t="s">
        <v>5288</v>
      </c>
      <c r="M6234" s="29" t="s">
        <v>4271</v>
      </c>
      <c r="N6234" s="29">
        <v>0</v>
      </c>
      <c r="O6234" s="29" t="s">
        <v>47</v>
      </c>
      <c r="P6234" s="33">
        <v>33</v>
      </c>
      <c r="Q6234" s="33" t="s">
        <v>82</v>
      </c>
      <c r="R6234" s="80" t="s">
        <v>95</v>
      </c>
      <c r="S6234" s="81" t="s">
        <v>64</v>
      </c>
      <c r="T6234" s="81" t="s">
        <v>51</v>
      </c>
      <c r="U6234" s="82" t="s">
        <v>83</v>
      </c>
      <c r="V6234" s="83">
        <v>1.05</v>
      </c>
      <c r="W6234" s="89">
        <v>1433.25</v>
      </c>
      <c r="X6234" s="85">
        <v>1</v>
      </c>
      <c r="Y6234" s="86">
        <v>2.54</v>
      </c>
      <c r="Z6234" s="82">
        <v>5</v>
      </c>
      <c r="AA6234" s="87">
        <v>0.50800000000000001</v>
      </c>
      <c r="AB6234" s="83">
        <v>0</v>
      </c>
      <c r="AC6234" s="89">
        <v>0</v>
      </c>
      <c r="AD6234" s="90">
        <v>43643</v>
      </c>
      <c r="AE6234" s="90">
        <v>43643</v>
      </c>
      <c r="AF6234" s="82">
        <v>0</v>
      </c>
      <c r="AG6234" s="84" t="s">
        <v>53</v>
      </c>
      <c r="AH6234" s="83">
        <v>0</v>
      </c>
      <c r="AI6234" s="89">
        <v>0</v>
      </c>
      <c r="AJ6234" s="89">
        <v>0</v>
      </c>
      <c r="AK6234" s="60" t="str">
        <f>+IF(Tabla1[[#This Row],[REQUEST_TY]]="SR MANTENIMIENTO CORRECTIVO", "EMERGENCIA", "OTROS")</f>
        <v>EMERGENCIA</v>
      </c>
      <c r="AL6234" s="6" t="str">
        <f>+_xlfn.IFS(Tabla1[[#This Row],[Veces obj]]&lt;=1,"0-1",Tabla1[[#This Row],[Veces obj]]&lt;=2,"1-2",Tabla1[[#This Row],[Veces obj]]&lt;=3,"2-3",TRUE,"&gt;3")</f>
        <v>0-1</v>
      </c>
      <c r="AM6234" s="60" t="str">
        <f>+_xlfn.IFS(MONTH(Tabla1[[#This Row],[MES]])&lt;=3,"Q1",MONTH(Tabla1[[#This Row],[MES]])&lt;=6,"Q2",MONTH(Tabla1[[#This Row],[MES]])&lt;=9,"Q3",TRUE,"Q4")</f>
        <v>Q2</v>
      </c>
      <c r="AN6234" s="15" t="str">
        <f>+IFERROR(VLOOKUP(Tabla1[[#This Row],[CUENTA]],CTAS[],2,0),"OTROS")</f>
        <v>OTROS</v>
      </c>
      <c r="AP6234" s="15" t="str">
        <f>+IFERROR(VLOOKUP(Tabla1[[#This Row],[EMPLEADO]],IS[],3,0),"OTROS")</f>
        <v>OTROS</v>
      </c>
      <c r="AQ6234" s="15" t="str">
        <f>+IFERROR(VLOOKUP(Tabla1[[#This Row],[EMPLEADO]],IS[[NÓMINA]:[INGENIERO]],2,0),"OTROS")</f>
        <v>OTROS</v>
      </c>
    </row>
    <row r="6235" spans="1:43" x14ac:dyDescent="0.25">
      <c r="A6235" s="28" t="s">
        <v>14528</v>
      </c>
      <c r="B6235" s="29">
        <v>1</v>
      </c>
      <c r="C6235" s="29" t="s">
        <v>17013</v>
      </c>
      <c r="D6235" s="30" t="s">
        <v>38</v>
      </c>
      <c r="E6235" s="31" t="s">
        <v>133</v>
      </c>
      <c r="F6235" s="31" t="s">
        <v>17014</v>
      </c>
      <c r="G6235" s="88" t="s">
        <v>4085</v>
      </c>
      <c r="H6235" s="29" t="s">
        <v>592</v>
      </c>
      <c r="I6235" s="32" t="s">
        <v>43</v>
      </c>
      <c r="J6235" s="29" t="s">
        <v>8</v>
      </c>
      <c r="K6235" s="33" t="s">
        <v>59</v>
      </c>
      <c r="L6235" s="33" t="s">
        <v>2364</v>
      </c>
      <c r="M6235" s="29" t="s">
        <v>2365</v>
      </c>
      <c r="N6235" s="29">
        <v>0</v>
      </c>
      <c r="O6235" s="29" t="s">
        <v>47</v>
      </c>
      <c r="P6235" s="33">
        <v>97</v>
      </c>
      <c r="Q6235" s="33" t="s">
        <v>48</v>
      </c>
      <c r="R6235" s="80" t="s">
        <v>138</v>
      </c>
      <c r="S6235" s="81" t="s">
        <v>139</v>
      </c>
      <c r="T6235" s="81" t="s">
        <v>208</v>
      </c>
      <c r="U6235" s="82" t="s">
        <v>353</v>
      </c>
      <c r="V6235" s="83">
        <v>1.1499999999999999</v>
      </c>
      <c r="W6235" s="89">
        <v>1808.95</v>
      </c>
      <c r="X6235" s="85">
        <v>1</v>
      </c>
      <c r="Y6235" s="86">
        <v>4.55</v>
      </c>
      <c r="Z6235" s="82">
        <v>6</v>
      </c>
      <c r="AA6235" s="87">
        <v>0.7583333333333333</v>
      </c>
      <c r="AB6235" s="83">
        <v>0</v>
      </c>
      <c r="AC6235" s="89">
        <v>0</v>
      </c>
      <c r="AD6235" s="90">
        <v>43643</v>
      </c>
      <c r="AE6235" s="90">
        <v>43643</v>
      </c>
      <c r="AF6235" s="82">
        <v>0</v>
      </c>
      <c r="AG6235" s="84" t="s">
        <v>53</v>
      </c>
      <c r="AH6235" s="83">
        <v>0</v>
      </c>
      <c r="AI6235" s="89">
        <v>0</v>
      </c>
      <c r="AJ6235" s="89">
        <v>0</v>
      </c>
      <c r="AK6235" s="60" t="str">
        <f>+IF(Tabla1[[#This Row],[REQUEST_TY]]="SR MANTENIMIENTO CORRECTIVO", "EMERGENCIA", "OTROS")</f>
        <v>EMERGENCIA</v>
      </c>
      <c r="AL6235" s="6" t="str">
        <f>+_xlfn.IFS(Tabla1[[#This Row],[Veces obj]]&lt;=1,"0-1",Tabla1[[#This Row],[Veces obj]]&lt;=2,"1-2",Tabla1[[#This Row],[Veces obj]]&lt;=3,"2-3",TRUE,"&gt;3")</f>
        <v>0-1</v>
      </c>
      <c r="AM6235" s="60" t="str">
        <f>+_xlfn.IFS(MONTH(Tabla1[[#This Row],[MES]])&lt;=3,"Q1",MONTH(Tabla1[[#This Row],[MES]])&lt;=6,"Q2",MONTH(Tabla1[[#This Row],[MES]])&lt;=9,"Q3",TRUE,"Q4")</f>
        <v>Q2</v>
      </c>
      <c r="AN6235" s="15" t="str">
        <f>+IFERROR(VLOOKUP(Tabla1[[#This Row],[CUENTA]],CTAS[],2,0),"OTROS")</f>
        <v>OTROS</v>
      </c>
      <c r="AP6235" s="15" t="str">
        <f>+IFERROR(VLOOKUP(Tabla1[[#This Row],[EMPLEADO]],IS[],3,0),"OTROS")</f>
        <v>CHIHUAHUA</v>
      </c>
      <c r="AQ6235" s="15" t="str">
        <f>+IFERROR(VLOOKUP(Tabla1[[#This Row],[EMPLEADO]],IS[[NÓMINA]:[INGENIERO]],2,0),"OTROS")</f>
        <v>VICTOR MENDEZ</v>
      </c>
    </row>
    <row r="6236" spans="1:43" x14ac:dyDescent="0.25">
      <c r="A6236" s="28" t="s">
        <v>14528</v>
      </c>
      <c r="B6236" s="29">
        <v>1</v>
      </c>
      <c r="C6236" s="29" t="s">
        <v>17015</v>
      </c>
      <c r="D6236" s="30" t="s">
        <v>3346</v>
      </c>
      <c r="E6236" s="31" t="s">
        <v>39</v>
      </c>
      <c r="F6236" s="31" t="s">
        <v>17016</v>
      </c>
      <c r="G6236" s="88" t="s">
        <v>17017</v>
      </c>
      <c r="H6236" s="29" t="s">
        <v>42</v>
      </c>
      <c r="I6236" s="32" t="s">
        <v>43</v>
      </c>
      <c r="J6236" s="29" t="s">
        <v>8</v>
      </c>
      <c r="K6236" s="33" t="s">
        <v>15712</v>
      </c>
      <c r="L6236" s="33" t="s">
        <v>17018</v>
      </c>
      <c r="M6236" s="29" t="s">
        <v>3711</v>
      </c>
      <c r="N6236" s="29">
        <v>1</v>
      </c>
      <c r="O6236" s="29" t="s">
        <v>47</v>
      </c>
      <c r="P6236" s="33" t="s">
        <v>822</v>
      </c>
      <c r="Q6236" s="33" t="s">
        <v>48</v>
      </c>
      <c r="R6236" s="80" t="s">
        <v>49</v>
      </c>
      <c r="S6236" s="81" t="s">
        <v>50</v>
      </c>
      <c r="T6236" s="81" t="s">
        <v>51</v>
      </c>
      <c r="U6236" s="82" t="s">
        <v>52</v>
      </c>
      <c r="V6236" s="83">
        <v>1</v>
      </c>
      <c r="W6236" s="89">
        <v>0</v>
      </c>
      <c r="X6236" s="85">
        <v>0</v>
      </c>
      <c r="Y6236" s="86">
        <v>5</v>
      </c>
      <c r="Z6236" s="82">
        <v>5</v>
      </c>
      <c r="AA6236" s="87">
        <v>1</v>
      </c>
      <c r="AB6236" s="83">
        <v>0</v>
      </c>
      <c r="AC6236" s="89">
        <v>0</v>
      </c>
      <c r="AD6236" s="90">
        <v>43643</v>
      </c>
      <c r="AE6236" s="90">
        <v>43643</v>
      </c>
      <c r="AF6236" s="82">
        <v>0</v>
      </c>
      <c r="AG6236" s="84" t="s">
        <v>53</v>
      </c>
      <c r="AH6236" s="83">
        <v>0</v>
      </c>
      <c r="AI6236" s="89">
        <v>0</v>
      </c>
      <c r="AJ6236" s="89">
        <v>0</v>
      </c>
      <c r="AK6236" s="60" t="str">
        <f>+IF(Tabla1[[#This Row],[REQUEST_TY]]="SR MANTENIMIENTO CORRECTIVO", "EMERGENCIA", "OTROS")</f>
        <v>OTROS</v>
      </c>
      <c r="AL6236" s="6" t="str">
        <f>+_xlfn.IFS(Tabla1[[#This Row],[Veces obj]]&lt;=1,"0-1",Tabla1[[#This Row],[Veces obj]]&lt;=2,"1-2",Tabla1[[#This Row],[Veces obj]]&lt;=3,"2-3",TRUE,"&gt;3")</f>
        <v>0-1</v>
      </c>
      <c r="AM6236" s="60" t="str">
        <f>+_xlfn.IFS(MONTH(Tabla1[[#This Row],[MES]])&lt;=3,"Q1",MONTH(Tabla1[[#This Row],[MES]])&lt;=6,"Q2",MONTH(Tabla1[[#This Row],[MES]])&lt;=9,"Q3",TRUE,"Q4")</f>
        <v>Q2</v>
      </c>
      <c r="AN6236" s="15" t="str">
        <f>+IFERROR(VLOOKUP(Tabla1[[#This Row],[CUENTA]],CTAS[],2,0),"OTROS")</f>
        <v>OTROS</v>
      </c>
      <c r="AP6236" s="15" t="str">
        <f>+IFERROR(VLOOKUP(Tabla1[[#This Row],[EMPLEADO]],IS[],3,0),"OTROS")</f>
        <v>OTROS</v>
      </c>
      <c r="AQ6236" s="15" t="str">
        <f>+IFERROR(VLOOKUP(Tabla1[[#This Row],[EMPLEADO]],IS[[NÓMINA]:[INGENIERO]],2,0),"OTROS")</f>
        <v>OTROS</v>
      </c>
    </row>
    <row r="6237" spans="1:43" x14ac:dyDescent="0.25">
      <c r="A6237" s="28" t="s">
        <v>14528</v>
      </c>
      <c r="B6237" s="29">
        <v>1</v>
      </c>
      <c r="C6237" s="29" t="s">
        <v>17019</v>
      </c>
      <c r="D6237" s="30" t="s">
        <v>38</v>
      </c>
      <c r="E6237" s="31" t="s">
        <v>76</v>
      </c>
      <c r="F6237" s="31" t="s">
        <v>17020</v>
      </c>
      <c r="G6237" s="88" t="s">
        <v>4631</v>
      </c>
      <c r="H6237" s="29" t="s">
        <v>8581</v>
      </c>
      <c r="I6237" s="32" t="s">
        <v>43</v>
      </c>
      <c r="J6237" s="29" t="s">
        <v>8</v>
      </c>
      <c r="K6237" s="33" t="s">
        <v>102</v>
      </c>
      <c r="L6237" s="33" t="s">
        <v>2741</v>
      </c>
      <c r="M6237" s="29" t="s">
        <v>473</v>
      </c>
      <c r="N6237" s="29">
        <v>0</v>
      </c>
      <c r="O6237" s="29" t="s">
        <v>47</v>
      </c>
      <c r="P6237" s="33">
        <v>19</v>
      </c>
      <c r="Q6237" s="33" t="s">
        <v>62</v>
      </c>
      <c r="R6237" s="80" t="s">
        <v>63</v>
      </c>
      <c r="S6237" s="81" t="s">
        <v>64</v>
      </c>
      <c r="T6237" s="81" t="s">
        <v>51</v>
      </c>
      <c r="U6237" s="82" t="s">
        <v>65</v>
      </c>
      <c r="V6237" s="83">
        <v>0.8</v>
      </c>
      <c r="W6237" s="89">
        <v>1092</v>
      </c>
      <c r="X6237" s="85">
        <v>1</v>
      </c>
      <c r="Y6237" s="86">
        <v>1.27</v>
      </c>
      <c r="Z6237" s="82">
        <v>5</v>
      </c>
      <c r="AA6237" s="87">
        <v>0.254</v>
      </c>
      <c r="AB6237" s="83">
        <v>0</v>
      </c>
      <c r="AC6237" s="89">
        <v>0</v>
      </c>
      <c r="AD6237" s="90">
        <v>43643</v>
      </c>
      <c r="AE6237" s="90">
        <v>43643</v>
      </c>
      <c r="AF6237" s="82">
        <v>0</v>
      </c>
      <c r="AG6237" s="84" t="s">
        <v>53</v>
      </c>
      <c r="AH6237" s="83">
        <v>0</v>
      </c>
      <c r="AI6237" s="89">
        <v>0</v>
      </c>
      <c r="AJ6237" s="89">
        <v>0</v>
      </c>
      <c r="AK6237" s="60" t="str">
        <f>+IF(Tabla1[[#This Row],[REQUEST_TY]]="SR MANTENIMIENTO CORRECTIVO", "EMERGENCIA", "OTROS")</f>
        <v>EMERGENCIA</v>
      </c>
      <c r="AL6237" s="6" t="str">
        <f>+_xlfn.IFS(Tabla1[[#This Row],[Veces obj]]&lt;=1,"0-1",Tabla1[[#This Row],[Veces obj]]&lt;=2,"1-2",Tabla1[[#This Row],[Veces obj]]&lt;=3,"2-3",TRUE,"&gt;3")</f>
        <v>0-1</v>
      </c>
      <c r="AM6237" s="60" t="str">
        <f>+_xlfn.IFS(MONTH(Tabla1[[#This Row],[MES]])&lt;=3,"Q1",MONTH(Tabla1[[#This Row],[MES]])&lt;=6,"Q2",MONTH(Tabla1[[#This Row],[MES]])&lt;=9,"Q3",TRUE,"Q4")</f>
        <v>Q2</v>
      </c>
      <c r="AN6237" s="15" t="str">
        <f>+IFERROR(VLOOKUP(Tabla1[[#This Row],[CUENTA]],CTAS[],2,0),"OTROS")</f>
        <v>OTROS</v>
      </c>
      <c r="AP6237" s="15" t="str">
        <f>+IFERROR(VLOOKUP(Tabla1[[#This Row],[EMPLEADO]],IS[],3,0),"OTROS")</f>
        <v>OTROS</v>
      </c>
      <c r="AQ6237" s="15" t="str">
        <f>+IFERROR(VLOOKUP(Tabla1[[#This Row],[EMPLEADO]],IS[[NÓMINA]:[INGENIERO]],2,0),"OTROS")</f>
        <v>OTROS</v>
      </c>
    </row>
    <row r="6238" spans="1:43" x14ac:dyDescent="0.25">
      <c r="A6238" s="28" t="s">
        <v>14528</v>
      </c>
      <c r="B6238" s="29">
        <v>1</v>
      </c>
      <c r="C6238" s="29" t="s">
        <v>17021</v>
      </c>
      <c r="D6238" s="30" t="s">
        <v>38</v>
      </c>
      <c r="E6238" s="31" t="s">
        <v>217</v>
      </c>
      <c r="F6238" s="31" t="s">
        <v>17022</v>
      </c>
      <c r="G6238" s="88" t="s">
        <v>12642</v>
      </c>
      <c r="H6238" s="29" t="s">
        <v>592</v>
      </c>
      <c r="I6238" s="32" t="s">
        <v>43</v>
      </c>
      <c r="J6238" s="29" t="s">
        <v>8</v>
      </c>
      <c r="K6238" s="33" t="s">
        <v>59</v>
      </c>
      <c r="L6238" s="33" t="s">
        <v>2364</v>
      </c>
      <c r="M6238" s="29" t="s">
        <v>2365</v>
      </c>
      <c r="N6238" s="29">
        <v>0</v>
      </c>
      <c r="O6238" s="29" t="s">
        <v>47</v>
      </c>
      <c r="P6238" s="33">
        <v>3</v>
      </c>
      <c r="Q6238" s="33" t="s">
        <v>388</v>
      </c>
      <c r="R6238" s="80" t="s">
        <v>223</v>
      </c>
      <c r="S6238" s="81" t="s">
        <v>139</v>
      </c>
      <c r="T6238" s="81" t="s">
        <v>208</v>
      </c>
      <c r="U6238" s="82" t="s">
        <v>872</v>
      </c>
      <c r="V6238" s="83">
        <v>0</v>
      </c>
      <c r="W6238" s="89">
        <v>0</v>
      </c>
      <c r="X6238" s="85">
        <v>1</v>
      </c>
      <c r="Y6238" s="86">
        <v>2.83</v>
      </c>
      <c r="Z6238" s="82">
        <v>6</v>
      </c>
      <c r="AA6238" s="87">
        <v>0.47166666666666668</v>
      </c>
      <c r="AB6238" s="83">
        <v>0</v>
      </c>
      <c r="AC6238" s="89">
        <v>0</v>
      </c>
      <c r="AD6238" s="90">
        <v>43643</v>
      </c>
      <c r="AE6238" s="90">
        <v>43643</v>
      </c>
      <c r="AF6238" s="82">
        <v>0</v>
      </c>
      <c r="AG6238" s="84" t="s">
        <v>53</v>
      </c>
      <c r="AH6238" s="83">
        <v>0</v>
      </c>
      <c r="AI6238" s="89">
        <v>0</v>
      </c>
      <c r="AJ6238" s="89">
        <v>0</v>
      </c>
      <c r="AK6238" s="60" t="str">
        <f>+IF(Tabla1[[#This Row],[REQUEST_TY]]="SR MANTENIMIENTO CORRECTIVO", "EMERGENCIA", "OTROS")</f>
        <v>EMERGENCIA</v>
      </c>
      <c r="AL6238" s="6" t="str">
        <f>+_xlfn.IFS(Tabla1[[#This Row],[Veces obj]]&lt;=1,"0-1",Tabla1[[#This Row],[Veces obj]]&lt;=2,"1-2",Tabla1[[#This Row],[Veces obj]]&lt;=3,"2-3",TRUE,"&gt;3")</f>
        <v>0-1</v>
      </c>
      <c r="AM6238" s="60" t="str">
        <f>+_xlfn.IFS(MONTH(Tabla1[[#This Row],[MES]])&lt;=3,"Q1",MONTH(Tabla1[[#This Row],[MES]])&lt;=6,"Q2",MONTH(Tabla1[[#This Row],[MES]])&lt;=9,"Q3",TRUE,"Q4")</f>
        <v>Q2</v>
      </c>
      <c r="AN6238" s="15" t="str">
        <f>+IFERROR(VLOOKUP(Tabla1[[#This Row],[CUENTA]],CTAS[],2,0),"OTROS")</f>
        <v>OTROS</v>
      </c>
      <c r="AP6238" s="15" t="str">
        <f>+IFERROR(VLOOKUP(Tabla1[[#This Row],[EMPLEADO]],IS[],3,0),"OTROS")</f>
        <v>CHIHUAHUA</v>
      </c>
      <c r="AQ6238" s="15" t="str">
        <f>+IFERROR(VLOOKUP(Tabla1[[#This Row],[EMPLEADO]],IS[[NÓMINA]:[INGENIERO]],2,0),"OTROS")</f>
        <v>VICTOR MENDEZ</v>
      </c>
    </row>
    <row r="6239" spans="1:43" x14ac:dyDescent="0.25">
      <c r="A6239" s="28" t="s">
        <v>14528</v>
      </c>
      <c r="B6239" s="29">
        <v>1</v>
      </c>
      <c r="C6239" s="29" t="s">
        <v>17023</v>
      </c>
      <c r="D6239" s="30" t="s">
        <v>38</v>
      </c>
      <c r="E6239" s="31" t="s">
        <v>133</v>
      </c>
      <c r="F6239" s="31" t="s">
        <v>17024</v>
      </c>
      <c r="G6239" s="88" t="s">
        <v>1221</v>
      </c>
      <c r="H6239" s="29" t="s">
        <v>213</v>
      </c>
      <c r="I6239" s="32" t="s">
        <v>43</v>
      </c>
      <c r="J6239" s="29" t="s">
        <v>8</v>
      </c>
      <c r="K6239" s="33" t="s">
        <v>59</v>
      </c>
      <c r="L6239" s="33" t="s">
        <v>1075</v>
      </c>
      <c r="M6239" s="29" t="s">
        <v>215</v>
      </c>
      <c r="N6239" s="29">
        <v>0</v>
      </c>
      <c r="O6239" s="29" t="s">
        <v>47</v>
      </c>
      <c r="P6239" s="33">
        <v>14</v>
      </c>
      <c r="Q6239" s="33" t="s">
        <v>194</v>
      </c>
      <c r="R6239" s="80" t="s">
        <v>138</v>
      </c>
      <c r="S6239" s="81" t="s">
        <v>139</v>
      </c>
      <c r="T6239" s="81" t="s">
        <v>51</v>
      </c>
      <c r="U6239" s="82" t="s">
        <v>224</v>
      </c>
      <c r="V6239" s="83">
        <v>0.8</v>
      </c>
      <c r="W6239" s="89">
        <v>1258.4000000000003</v>
      </c>
      <c r="X6239" s="85">
        <v>1</v>
      </c>
      <c r="Y6239" s="86">
        <v>1.02</v>
      </c>
      <c r="Z6239" s="82">
        <v>4</v>
      </c>
      <c r="AA6239" s="87">
        <v>0.255</v>
      </c>
      <c r="AB6239" s="83">
        <v>0</v>
      </c>
      <c r="AC6239" s="89">
        <v>0</v>
      </c>
      <c r="AD6239" s="90">
        <v>43643</v>
      </c>
      <c r="AE6239" s="90">
        <v>43643</v>
      </c>
      <c r="AF6239" s="82">
        <v>0</v>
      </c>
      <c r="AG6239" s="84" t="s">
        <v>53</v>
      </c>
      <c r="AH6239" s="83">
        <v>0</v>
      </c>
      <c r="AI6239" s="89">
        <v>0</v>
      </c>
      <c r="AJ6239" s="89">
        <v>0</v>
      </c>
      <c r="AK6239" s="60" t="str">
        <f>+IF(Tabla1[[#This Row],[REQUEST_TY]]="SR MANTENIMIENTO CORRECTIVO", "EMERGENCIA", "OTROS")</f>
        <v>EMERGENCIA</v>
      </c>
      <c r="AL6239" s="6" t="str">
        <f>+_xlfn.IFS(Tabla1[[#This Row],[Veces obj]]&lt;=1,"0-1",Tabla1[[#This Row],[Veces obj]]&lt;=2,"1-2",Tabla1[[#This Row],[Veces obj]]&lt;=3,"2-3",TRUE,"&gt;3")</f>
        <v>0-1</v>
      </c>
      <c r="AM6239" s="60" t="str">
        <f>+_xlfn.IFS(MONTH(Tabla1[[#This Row],[MES]])&lt;=3,"Q1",MONTH(Tabla1[[#This Row],[MES]])&lt;=6,"Q2",MONTH(Tabla1[[#This Row],[MES]])&lt;=9,"Q3",TRUE,"Q4")</f>
        <v>Q2</v>
      </c>
      <c r="AN6239" s="15" t="str">
        <f>+IFERROR(VLOOKUP(Tabla1[[#This Row],[CUENTA]],CTAS[],2,0),"OTROS")</f>
        <v>OTROS</v>
      </c>
      <c r="AP6239" s="15" t="str">
        <f>+IFERROR(VLOOKUP(Tabla1[[#This Row],[EMPLEADO]],IS[],3,0),"OTROS")</f>
        <v>OTROS</v>
      </c>
      <c r="AQ6239" s="15" t="str">
        <f>+IFERROR(VLOOKUP(Tabla1[[#This Row],[EMPLEADO]],IS[[NÓMINA]:[INGENIERO]],2,0),"OTROS")</f>
        <v>OTROS</v>
      </c>
    </row>
    <row r="6240" spans="1:43" x14ac:dyDescent="0.25">
      <c r="A6240" s="28" t="s">
        <v>14528</v>
      </c>
      <c r="B6240" s="29">
        <v>1</v>
      </c>
      <c r="C6240" s="29" t="s">
        <v>17025</v>
      </c>
      <c r="D6240" s="30" t="s">
        <v>3370</v>
      </c>
      <c r="E6240" s="31" t="s">
        <v>643</v>
      </c>
      <c r="F6240" s="31" t="s">
        <v>17026</v>
      </c>
      <c r="G6240" s="88" t="s">
        <v>17027</v>
      </c>
      <c r="H6240" s="29" t="s">
        <v>297</v>
      </c>
      <c r="I6240" s="32" t="s">
        <v>43</v>
      </c>
      <c r="J6240" s="29" t="s">
        <v>8</v>
      </c>
      <c r="K6240" s="33" t="s">
        <v>7148</v>
      </c>
      <c r="L6240" s="33" t="s">
        <v>7149</v>
      </c>
      <c r="M6240" s="29" t="s">
        <v>968</v>
      </c>
      <c r="N6240" s="29">
        <v>0</v>
      </c>
      <c r="O6240" s="29" t="s">
        <v>47</v>
      </c>
      <c r="P6240" s="33" t="s">
        <v>822</v>
      </c>
      <c r="Q6240" s="33" t="s">
        <v>48</v>
      </c>
      <c r="R6240" s="80" t="s">
        <v>49</v>
      </c>
      <c r="S6240" s="81" t="s">
        <v>50</v>
      </c>
      <c r="T6240" s="81" t="s">
        <v>51</v>
      </c>
      <c r="U6240" s="82" t="s">
        <v>52</v>
      </c>
      <c r="V6240" s="83">
        <v>1</v>
      </c>
      <c r="W6240" s="89">
        <v>1072.5000000000002</v>
      </c>
      <c r="X6240" s="85">
        <v>0</v>
      </c>
      <c r="Y6240" s="86">
        <v>5</v>
      </c>
      <c r="Z6240" s="82">
        <v>5</v>
      </c>
      <c r="AA6240" s="87">
        <v>1</v>
      </c>
      <c r="AB6240" s="83">
        <v>0</v>
      </c>
      <c r="AC6240" s="89">
        <v>0</v>
      </c>
      <c r="AD6240" s="90">
        <v>43643</v>
      </c>
      <c r="AE6240" s="90">
        <v>43643</v>
      </c>
      <c r="AF6240" s="82">
        <v>0</v>
      </c>
      <c r="AG6240" s="84" t="s">
        <v>53</v>
      </c>
      <c r="AH6240" s="83">
        <v>0</v>
      </c>
      <c r="AI6240" s="89">
        <v>0</v>
      </c>
      <c r="AJ6240" s="89">
        <v>0</v>
      </c>
      <c r="AK6240" s="60" t="str">
        <f>+IF(Tabla1[[#This Row],[REQUEST_TY]]="SR MANTENIMIENTO CORRECTIVO", "EMERGENCIA", "OTROS")</f>
        <v>OTROS</v>
      </c>
      <c r="AL6240" s="6" t="str">
        <f>+_xlfn.IFS(Tabla1[[#This Row],[Veces obj]]&lt;=1,"0-1",Tabla1[[#This Row],[Veces obj]]&lt;=2,"1-2",Tabla1[[#This Row],[Veces obj]]&lt;=3,"2-3",TRUE,"&gt;3")</f>
        <v>0-1</v>
      </c>
      <c r="AM6240" s="60" t="str">
        <f>+_xlfn.IFS(MONTH(Tabla1[[#This Row],[MES]])&lt;=3,"Q1",MONTH(Tabla1[[#This Row],[MES]])&lt;=6,"Q2",MONTH(Tabla1[[#This Row],[MES]])&lt;=9,"Q3",TRUE,"Q4")</f>
        <v>Q2</v>
      </c>
      <c r="AN6240" s="15" t="str">
        <f>+IFERROR(VLOOKUP(Tabla1[[#This Row],[CUENTA]],CTAS[],2,0),"OTROS")</f>
        <v>OTROS</v>
      </c>
      <c r="AP6240" s="15" t="str">
        <f>+IFERROR(VLOOKUP(Tabla1[[#This Row],[EMPLEADO]],IS[],3,0),"OTROS")</f>
        <v>JUAREZ</v>
      </c>
      <c r="AQ6240" s="15" t="str">
        <f>+IFERROR(VLOOKUP(Tabla1[[#This Row],[EMPLEADO]],IS[[NÓMINA]:[INGENIERO]],2,0),"OTROS")</f>
        <v>ALFREDO TORRES</v>
      </c>
    </row>
    <row r="6241" spans="1:43" x14ac:dyDescent="0.25">
      <c r="A6241" s="28" t="s">
        <v>14528</v>
      </c>
      <c r="B6241" s="29">
        <v>1</v>
      </c>
      <c r="C6241" s="29" t="s">
        <v>17028</v>
      </c>
      <c r="D6241" s="30" t="s">
        <v>38</v>
      </c>
      <c r="E6241" s="31" t="s">
        <v>39</v>
      </c>
      <c r="F6241" s="31" t="s">
        <v>17029</v>
      </c>
      <c r="G6241" s="88" t="s">
        <v>5431</v>
      </c>
      <c r="H6241" s="29" t="s">
        <v>42</v>
      </c>
      <c r="I6241" s="32" t="s">
        <v>43</v>
      </c>
      <c r="J6241" s="29" t="s">
        <v>8</v>
      </c>
      <c r="K6241" s="33" t="s">
        <v>3698</v>
      </c>
      <c r="L6241" s="33" t="s">
        <v>5432</v>
      </c>
      <c r="M6241" s="29" t="s">
        <v>640</v>
      </c>
      <c r="N6241" s="29">
        <v>1</v>
      </c>
      <c r="O6241" s="29" t="s">
        <v>47</v>
      </c>
      <c r="P6241" s="33">
        <v>139</v>
      </c>
      <c r="Q6241" s="33" t="s">
        <v>48</v>
      </c>
      <c r="R6241" s="80" t="s">
        <v>49</v>
      </c>
      <c r="S6241" s="81" t="s">
        <v>50</v>
      </c>
      <c r="T6241" s="81" t="s">
        <v>51</v>
      </c>
      <c r="U6241" s="82" t="s">
        <v>52</v>
      </c>
      <c r="V6241" s="83">
        <v>1.05</v>
      </c>
      <c r="W6241" s="89">
        <v>0</v>
      </c>
      <c r="X6241" s="85">
        <v>1</v>
      </c>
      <c r="Y6241" s="86">
        <v>3.5</v>
      </c>
      <c r="Z6241" s="82">
        <v>5</v>
      </c>
      <c r="AA6241" s="87">
        <v>0.7</v>
      </c>
      <c r="AB6241" s="83">
        <v>0</v>
      </c>
      <c r="AC6241" s="89">
        <v>0</v>
      </c>
      <c r="AD6241" s="90">
        <v>43643</v>
      </c>
      <c r="AE6241" s="90">
        <v>43643</v>
      </c>
      <c r="AF6241" s="82">
        <v>0</v>
      </c>
      <c r="AG6241" s="84" t="s">
        <v>53</v>
      </c>
      <c r="AH6241" s="83">
        <v>0</v>
      </c>
      <c r="AI6241" s="89">
        <v>0</v>
      </c>
      <c r="AJ6241" s="89">
        <v>0</v>
      </c>
      <c r="AK6241" s="60" t="str">
        <f>+IF(Tabla1[[#This Row],[REQUEST_TY]]="SR MANTENIMIENTO CORRECTIVO", "EMERGENCIA", "OTROS")</f>
        <v>EMERGENCIA</v>
      </c>
      <c r="AL6241" s="6" t="str">
        <f>+_xlfn.IFS(Tabla1[[#This Row],[Veces obj]]&lt;=1,"0-1",Tabla1[[#This Row],[Veces obj]]&lt;=2,"1-2",Tabla1[[#This Row],[Veces obj]]&lt;=3,"2-3",TRUE,"&gt;3")</f>
        <v>0-1</v>
      </c>
      <c r="AM6241" s="60" t="str">
        <f>+_xlfn.IFS(MONTH(Tabla1[[#This Row],[MES]])&lt;=3,"Q1",MONTH(Tabla1[[#This Row],[MES]])&lt;=6,"Q2",MONTH(Tabla1[[#This Row],[MES]])&lt;=9,"Q3",TRUE,"Q4")</f>
        <v>Q2</v>
      </c>
      <c r="AN6241" s="15" t="str">
        <f>+IFERROR(VLOOKUP(Tabla1[[#This Row],[CUENTA]],CTAS[],2,0),"OTROS")</f>
        <v>OTROS</v>
      </c>
      <c r="AP6241" s="15" t="str">
        <f>+IFERROR(VLOOKUP(Tabla1[[#This Row],[EMPLEADO]],IS[],3,0),"OTROS")</f>
        <v>OTROS</v>
      </c>
      <c r="AQ6241" s="15" t="str">
        <f>+IFERROR(VLOOKUP(Tabla1[[#This Row],[EMPLEADO]],IS[[NÓMINA]:[INGENIERO]],2,0),"OTROS")</f>
        <v>OTROS</v>
      </c>
    </row>
    <row r="6242" spans="1:43" x14ac:dyDescent="0.25">
      <c r="A6242" s="28" t="s">
        <v>14528</v>
      </c>
      <c r="B6242" s="29">
        <v>1</v>
      </c>
      <c r="C6242" s="29" t="s">
        <v>17030</v>
      </c>
      <c r="D6242" s="30" t="s">
        <v>38</v>
      </c>
      <c r="E6242" s="31" t="s">
        <v>113</v>
      </c>
      <c r="F6242" s="31" t="s">
        <v>17031</v>
      </c>
      <c r="G6242" s="88" t="s">
        <v>13705</v>
      </c>
      <c r="H6242" s="29" t="s">
        <v>297</v>
      </c>
      <c r="I6242" s="32" t="s">
        <v>43</v>
      </c>
      <c r="J6242" s="29" t="s">
        <v>8</v>
      </c>
      <c r="K6242" s="33" t="s">
        <v>125</v>
      </c>
      <c r="L6242" s="33" t="s">
        <v>126</v>
      </c>
      <c r="M6242" s="29" t="s">
        <v>73</v>
      </c>
      <c r="N6242" s="29">
        <v>0</v>
      </c>
      <c r="O6242" s="29" t="s">
        <v>47</v>
      </c>
      <c r="P6242" s="33">
        <v>10</v>
      </c>
      <c r="Q6242" s="33" t="s">
        <v>194</v>
      </c>
      <c r="R6242" s="80" t="s">
        <v>49</v>
      </c>
      <c r="S6242" s="81" t="s">
        <v>50</v>
      </c>
      <c r="T6242" s="81" t="s">
        <v>51</v>
      </c>
      <c r="U6242" s="82" t="s">
        <v>444</v>
      </c>
      <c r="V6242" s="83">
        <v>0</v>
      </c>
      <c r="W6242" s="89">
        <v>0</v>
      </c>
      <c r="X6242" s="85">
        <v>1</v>
      </c>
      <c r="Y6242" s="86">
        <v>0.56999999999999995</v>
      </c>
      <c r="Z6242" s="82">
        <v>5</v>
      </c>
      <c r="AA6242" s="87">
        <v>0.11399999999999999</v>
      </c>
      <c r="AB6242" s="83">
        <v>0</v>
      </c>
      <c r="AC6242" s="89">
        <v>0</v>
      </c>
      <c r="AD6242" s="90">
        <v>43643</v>
      </c>
      <c r="AE6242" s="90">
        <v>43643</v>
      </c>
      <c r="AF6242" s="82">
        <v>0</v>
      </c>
      <c r="AG6242" s="84" t="s">
        <v>53</v>
      </c>
      <c r="AH6242" s="83">
        <v>0</v>
      </c>
      <c r="AI6242" s="89">
        <v>0</v>
      </c>
      <c r="AJ6242" s="89">
        <v>0</v>
      </c>
      <c r="AK6242" s="60" t="str">
        <f>+IF(Tabla1[[#This Row],[REQUEST_TY]]="SR MANTENIMIENTO CORRECTIVO", "EMERGENCIA", "OTROS")</f>
        <v>EMERGENCIA</v>
      </c>
      <c r="AL6242" s="6" t="str">
        <f>+_xlfn.IFS(Tabla1[[#This Row],[Veces obj]]&lt;=1,"0-1",Tabla1[[#This Row],[Veces obj]]&lt;=2,"1-2",Tabla1[[#This Row],[Veces obj]]&lt;=3,"2-3",TRUE,"&gt;3")</f>
        <v>0-1</v>
      </c>
      <c r="AM6242" s="60" t="str">
        <f>+_xlfn.IFS(MONTH(Tabla1[[#This Row],[MES]])&lt;=3,"Q1",MONTH(Tabla1[[#This Row],[MES]])&lt;=6,"Q2",MONTH(Tabla1[[#This Row],[MES]])&lt;=9,"Q3",TRUE,"Q4")</f>
        <v>Q2</v>
      </c>
      <c r="AN6242" s="15" t="str">
        <f>+IFERROR(VLOOKUP(Tabla1[[#This Row],[CUENTA]],CTAS[],2,0),"OTROS")</f>
        <v>OTROS</v>
      </c>
      <c r="AP6242" s="15" t="str">
        <f>+IFERROR(VLOOKUP(Tabla1[[#This Row],[EMPLEADO]],IS[],3,0),"OTROS")</f>
        <v>JUAREZ</v>
      </c>
      <c r="AQ6242" s="15" t="str">
        <f>+IFERROR(VLOOKUP(Tabla1[[#This Row],[EMPLEADO]],IS[[NÓMINA]:[INGENIERO]],2,0),"OTROS")</f>
        <v>ALFREDO TORRES</v>
      </c>
    </row>
    <row r="6243" spans="1:43" x14ac:dyDescent="0.25">
      <c r="A6243" s="28" t="s">
        <v>14528</v>
      </c>
      <c r="B6243" s="29">
        <v>1</v>
      </c>
      <c r="C6243" s="29" t="s">
        <v>17032</v>
      </c>
      <c r="D6243" s="30" t="s">
        <v>38</v>
      </c>
      <c r="E6243" s="31" t="s">
        <v>725</v>
      </c>
      <c r="F6243" s="31" t="s">
        <v>17033</v>
      </c>
      <c r="G6243" s="88" t="s">
        <v>13135</v>
      </c>
      <c r="H6243" s="29" t="s">
        <v>646</v>
      </c>
      <c r="I6243" s="32" t="s">
        <v>43</v>
      </c>
      <c r="J6243" s="29" t="s">
        <v>8</v>
      </c>
      <c r="K6243" s="33" t="s">
        <v>59</v>
      </c>
      <c r="L6243" s="33" t="s">
        <v>13136</v>
      </c>
      <c r="M6243" s="29" t="s">
        <v>649</v>
      </c>
      <c r="N6243" s="29">
        <v>0</v>
      </c>
      <c r="O6243" s="29" t="s">
        <v>47</v>
      </c>
      <c r="P6243" s="33">
        <v>36</v>
      </c>
      <c r="Q6243" s="33" t="s">
        <v>82</v>
      </c>
      <c r="R6243" s="80" t="s">
        <v>223</v>
      </c>
      <c r="S6243" s="81" t="s">
        <v>139</v>
      </c>
      <c r="T6243" s="81" t="s">
        <v>51</v>
      </c>
      <c r="U6243" s="82" t="s">
        <v>140</v>
      </c>
      <c r="V6243" s="83">
        <v>1.1000000000000001</v>
      </c>
      <c r="W6243" s="89">
        <v>1730.3000000000004</v>
      </c>
      <c r="X6243" s="85">
        <v>1</v>
      </c>
      <c r="Y6243" s="86">
        <v>2.76</v>
      </c>
      <c r="Z6243" s="82">
        <v>4</v>
      </c>
      <c r="AA6243" s="87">
        <v>0.69</v>
      </c>
      <c r="AB6243" s="83">
        <v>0</v>
      </c>
      <c r="AC6243" s="89">
        <v>0</v>
      </c>
      <c r="AD6243" s="90">
        <v>43643</v>
      </c>
      <c r="AE6243" s="90">
        <v>43643</v>
      </c>
      <c r="AF6243" s="82">
        <v>0</v>
      </c>
      <c r="AG6243" s="84" t="s">
        <v>53</v>
      </c>
      <c r="AH6243" s="83">
        <v>0</v>
      </c>
      <c r="AI6243" s="89">
        <v>0</v>
      </c>
      <c r="AJ6243" s="89">
        <v>0</v>
      </c>
      <c r="AK6243" s="60" t="str">
        <f>+IF(Tabla1[[#This Row],[REQUEST_TY]]="SR MANTENIMIENTO CORRECTIVO", "EMERGENCIA", "OTROS")</f>
        <v>EMERGENCIA</v>
      </c>
      <c r="AL6243" s="6" t="str">
        <f>+_xlfn.IFS(Tabla1[[#This Row],[Veces obj]]&lt;=1,"0-1",Tabla1[[#This Row],[Veces obj]]&lt;=2,"1-2",Tabla1[[#This Row],[Veces obj]]&lt;=3,"2-3",TRUE,"&gt;3")</f>
        <v>0-1</v>
      </c>
      <c r="AM6243" s="60" t="str">
        <f>+_xlfn.IFS(MONTH(Tabla1[[#This Row],[MES]])&lt;=3,"Q1",MONTH(Tabla1[[#This Row],[MES]])&lt;=6,"Q2",MONTH(Tabla1[[#This Row],[MES]])&lt;=9,"Q3",TRUE,"Q4")</f>
        <v>Q2</v>
      </c>
      <c r="AN6243" s="15" t="str">
        <f>+IFERROR(VLOOKUP(Tabla1[[#This Row],[CUENTA]],CTAS[],2,0),"OTROS")</f>
        <v>OTROS</v>
      </c>
      <c r="AP6243" s="15" t="str">
        <f>+IFERROR(VLOOKUP(Tabla1[[#This Row],[EMPLEADO]],IS[],3,0),"OTROS")</f>
        <v>OTROS</v>
      </c>
      <c r="AQ6243" s="15" t="str">
        <f>+IFERROR(VLOOKUP(Tabla1[[#This Row],[EMPLEADO]],IS[[NÓMINA]:[INGENIERO]],2,0),"OTROS")</f>
        <v>OTROS</v>
      </c>
    </row>
    <row r="6244" spans="1:43" x14ac:dyDescent="0.25">
      <c r="A6244" s="28" t="s">
        <v>14528</v>
      </c>
      <c r="B6244" s="29">
        <v>1</v>
      </c>
      <c r="C6244" s="29" t="s">
        <v>17034</v>
      </c>
      <c r="D6244" s="30" t="s">
        <v>38</v>
      </c>
      <c r="E6244" s="31" t="s">
        <v>39</v>
      </c>
      <c r="F6244" s="31" t="s">
        <v>17035</v>
      </c>
      <c r="G6244" s="88" t="s">
        <v>17036</v>
      </c>
      <c r="H6244" s="29" t="s">
        <v>163</v>
      </c>
      <c r="I6244" s="32" t="s">
        <v>43</v>
      </c>
      <c r="J6244" s="29" t="s">
        <v>8</v>
      </c>
      <c r="K6244" s="33" t="s">
        <v>2028</v>
      </c>
      <c r="L6244" s="33" t="s">
        <v>8193</v>
      </c>
      <c r="M6244" s="29" t="s">
        <v>119</v>
      </c>
      <c r="N6244" s="29">
        <v>0</v>
      </c>
      <c r="O6244" s="29" t="s">
        <v>47</v>
      </c>
      <c r="P6244" s="33">
        <v>233</v>
      </c>
      <c r="Q6244" s="33" t="s">
        <v>48</v>
      </c>
      <c r="R6244" s="80" t="s">
        <v>49</v>
      </c>
      <c r="S6244" s="81" t="s">
        <v>50</v>
      </c>
      <c r="T6244" s="81" t="s">
        <v>51</v>
      </c>
      <c r="U6244" s="82" t="s">
        <v>52</v>
      </c>
      <c r="V6244" s="83">
        <v>1.05</v>
      </c>
      <c r="W6244" s="89">
        <v>750.75000000000011</v>
      </c>
      <c r="X6244" s="85">
        <v>1</v>
      </c>
      <c r="Y6244" s="86">
        <v>0.08</v>
      </c>
      <c r="Z6244" s="82">
        <v>5</v>
      </c>
      <c r="AA6244" s="87">
        <v>1.6E-2</v>
      </c>
      <c r="AB6244" s="83">
        <v>0</v>
      </c>
      <c r="AC6244" s="89">
        <v>0</v>
      </c>
      <c r="AD6244" s="90">
        <v>43643</v>
      </c>
      <c r="AE6244" s="90">
        <v>43643</v>
      </c>
      <c r="AF6244" s="82">
        <v>0</v>
      </c>
      <c r="AG6244" s="84" t="s">
        <v>53</v>
      </c>
      <c r="AH6244" s="83">
        <v>0</v>
      </c>
      <c r="AI6244" s="89">
        <v>0</v>
      </c>
      <c r="AJ6244" s="89">
        <v>0</v>
      </c>
      <c r="AK6244" s="60" t="str">
        <f>+IF(Tabla1[[#This Row],[REQUEST_TY]]="SR MANTENIMIENTO CORRECTIVO", "EMERGENCIA", "OTROS")</f>
        <v>EMERGENCIA</v>
      </c>
      <c r="AL6244" s="6" t="str">
        <f>+_xlfn.IFS(Tabla1[[#This Row],[Veces obj]]&lt;=1,"0-1",Tabla1[[#This Row],[Veces obj]]&lt;=2,"1-2",Tabla1[[#This Row],[Veces obj]]&lt;=3,"2-3",TRUE,"&gt;3")</f>
        <v>0-1</v>
      </c>
      <c r="AM6244" s="60" t="str">
        <f>+_xlfn.IFS(MONTH(Tabla1[[#This Row],[MES]])&lt;=3,"Q1",MONTH(Tabla1[[#This Row],[MES]])&lt;=6,"Q2",MONTH(Tabla1[[#This Row],[MES]])&lt;=9,"Q3",TRUE,"Q4")</f>
        <v>Q2</v>
      </c>
      <c r="AN6244" s="15" t="str">
        <f>+IFERROR(VLOOKUP(Tabla1[[#This Row],[CUENTA]],CTAS[],2,0),"OTROS")</f>
        <v>OTROS</v>
      </c>
      <c r="AP6244" s="15" t="str">
        <f>+IFERROR(VLOOKUP(Tabla1[[#This Row],[EMPLEADO]],IS[],3,0),"OTROS")</f>
        <v>CHIHUAHUA</v>
      </c>
      <c r="AQ6244" s="15" t="str">
        <f>+IFERROR(VLOOKUP(Tabla1[[#This Row],[EMPLEADO]],IS[[NÓMINA]:[INGENIERO]],2,0),"OTROS")</f>
        <v>LUIS EDUARDO MUÑOZ</v>
      </c>
    </row>
    <row r="6245" spans="1:43" x14ac:dyDescent="0.25">
      <c r="A6245" s="28" t="s">
        <v>14528</v>
      </c>
      <c r="B6245" s="29">
        <v>1</v>
      </c>
      <c r="C6245" s="29" t="s">
        <v>17037</v>
      </c>
      <c r="D6245" s="30" t="s">
        <v>3346</v>
      </c>
      <c r="E6245" s="31" t="s">
        <v>39</v>
      </c>
      <c r="F6245" s="31" t="s">
        <v>17038</v>
      </c>
      <c r="G6245" s="88" t="s">
        <v>12245</v>
      </c>
      <c r="H6245" s="29" t="s">
        <v>42</v>
      </c>
      <c r="I6245" s="32" t="s">
        <v>43</v>
      </c>
      <c r="J6245" s="29" t="s">
        <v>8</v>
      </c>
      <c r="K6245" s="33" t="s">
        <v>3698</v>
      </c>
      <c r="L6245" s="33" t="s">
        <v>12246</v>
      </c>
      <c r="M6245" s="29" t="s">
        <v>12247</v>
      </c>
      <c r="N6245" s="29">
        <v>1</v>
      </c>
      <c r="O6245" s="29" t="s">
        <v>47</v>
      </c>
      <c r="P6245" s="33" t="s">
        <v>822</v>
      </c>
      <c r="Q6245" s="33" t="s">
        <v>48</v>
      </c>
      <c r="R6245" s="80" t="s">
        <v>49</v>
      </c>
      <c r="S6245" s="81" t="s">
        <v>50</v>
      </c>
      <c r="T6245" s="81" t="s">
        <v>51</v>
      </c>
      <c r="U6245" s="82" t="s">
        <v>52</v>
      </c>
      <c r="V6245" s="83">
        <v>1</v>
      </c>
      <c r="W6245" s="89">
        <v>0</v>
      </c>
      <c r="X6245" s="85">
        <v>0</v>
      </c>
      <c r="Y6245" s="86">
        <v>5</v>
      </c>
      <c r="Z6245" s="82">
        <v>5</v>
      </c>
      <c r="AA6245" s="87">
        <v>1</v>
      </c>
      <c r="AB6245" s="83">
        <v>0</v>
      </c>
      <c r="AC6245" s="89">
        <v>0</v>
      </c>
      <c r="AD6245" s="90">
        <v>43643</v>
      </c>
      <c r="AE6245" s="90">
        <v>43643</v>
      </c>
      <c r="AF6245" s="82">
        <v>0</v>
      </c>
      <c r="AG6245" s="84" t="s">
        <v>53</v>
      </c>
      <c r="AH6245" s="83">
        <v>0</v>
      </c>
      <c r="AI6245" s="89">
        <v>0</v>
      </c>
      <c r="AJ6245" s="89">
        <v>0</v>
      </c>
      <c r="AK6245" s="60" t="str">
        <f>+IF(Tabla1[[#This Row],[REQUEST_TY]]="SR MANTENIMIENTO CORRECTIVO", "EMERGENCIA", "OTROS")</f>
        <v>OTROS</v>
      </c>
      <c r="AL6245" s="6" t="str">
        <f>+_xlfn.IFS(Tabla1[[#This Row],[Veces obj]]&lt;=1,"0-1",Tabla1[[#This Row],[Veces obj]]&lt;=2,"1-2",Tabla1[[#This Row],[Veces obj]]&lt;=3,"2-3",TRUE,"&gt;3")</f>
        <v>0-1</v>
      </c>
      <c r="AM6245" s="60" t="str">
        <f>+_xlfn.IFS(MONTH(Tabla1[[#This Row],[MES]])&lt;=3,"Q1",MONTH(Tabla1[[#This Row],[MES]])&lt;=6,"Q2",MONTH(Tabla1[[#This Row],[MES]])&lt;=9,"Q3",TRUE,"Q4")</f>
        <v>Q2</v>
      </c>
      <c r="AN6245" s="15" t="str">
        <f>+IFERROR(VLOOKUP(Tabla1[[#This Row],[CUENTA]],CTAS[],2,0),"OTROS")</f>
        <v>OTROS</v>
      </c>
      <c r="AP6245" s="15" t="str">
        <f>+IFERROR(VLOOKUP(Tabla1[[#This Row],[EMPLEADO]],IS[],3,0),"OTROS")</f>
        <v>OTROS</v>
      </c>
      <c r="AQ6245" s="15" t="str">
        <f>+IFERROR(VLOOKUP(Tabla1[[#This Row],[EMPLEADO]],IS[[NÓMINA]:[INGENIERO]],2,0),"OTROS")</f>
        <v>OTROS</v>
      </c>
    </row>
    <row r="6246" spans="1:43" x14ac:dyDescent="0.25">
      <c r="A6246" s="28" t="s">
        <v>14528</v>
      </c>
      <c r="B6246" s="29">
        <v>1</v>
      </c>
      <c r="C6246" s="29" t="s">
        <v>17039</v>
      </c>
      <c r="D6246" s="30" t="s">
        <v>38</v>
      </c>
      <c r="E6246" s="31" t="s">
        <v>76</v>
      </c>
      <c r="F6246" s="31" t="s">
        <v>17040</v>
      </c>
      <c r="G6246" s="88" t="s">
        <v>1316</v>
      </c>
      <c r="H6246" s="29" t="s">
        <v>471</v>
      </c>
      <c r="I6246" s="32" t="s">
        <v>43</v>
      </c>
      <c r="J6246" s="29" t="s">
        <v>8</v>
      </c>
      <c r="K6246" s="33" t="s">
        <v>102</v>
      </c>
      <c r="L6246" s="33" t="s">
        <v>500</v>
      </c>
      <c r="M6246" s="29" t="s">
        <v>310</v>
      </c>
      <c r="N6246" s="29">
        <v>0</v>
      </c>
      <c r="O6246" s="29" t="s">
        <v>47</v>
      </c>
      <c r="P6246" s="33">
        <v>11</v>
      </c>
      <c r="Q6246" s="33" t="s">
        <v>194</v>
      </c>
      <c r="R6246" s="80" t="s">
        <v>63</v>
      </c>
      <c r="S6246" s="81" t="s">
        <v>64</v>
      </c>
      <c r="T6246" s="81" t="s">
        <v>51</v>
      </c>
      <c r="U6246" s="82" t="s">
        <v>195</v>
      </c>
      <c r="V6246" s="83">
        <v>0.6</v>
      </c>
      <c r="W6246" s="89">
        <v>819</v>
      </c>
      <c r="X6246" s="85">
        <v>1</v>
      </c>
      <c r="Y6246" s="86">
        <v>1.05</v>
      </c>
      <c r="Z6246" s="82">
        <v>5</v>
      </c>
      <c r="AA6246" s="87">
        <v>0.21000000000000002</v>
      </c>
      <c r="AB6246" s="83">
        <v>0</v>
      </c>
      <c r="AC6246" s="89">
        <v>0</v>
      </c>
      <c r="AD6246" s="90">
        <v>43642</v>
      </c>
      <c r="AE6246" s="90">
        <v>43643</v>
      </c>
      <c r="AF6246" s="82">
        <v>1</v>
      </c>
      <c r="AG6246" s="84" t="s">
        <v>53</v>
      </c>
      <c r="AH6246" s="83">
        <v>0</v>
      </c>
      <c r="AI6246" s="89">
        <v>0</v>
      </c>
      <c r="AJ6246" s="89">
        <v>0</v>
      </c>
      <c r="AK6246" s="60" t="str">
        <f>+IF(Tabla1[[#This Row],[REQUEST_TY]]="SR MANTENIMIENTO CORRECTIVO", "EMERGENCIA", "OTROS")</f>
        <v>EMERGENCIA</v>
      </c>
      <c r="AL6246" s="6" t="str">
        <f>+_xlfn.IFS(Tabla1[[#This Row],[Veces obj]]&lt;=1,"0-1",Tabla1[[#This Row],[Veces obj]]&lt;=2,"1-2",Tabla1[[#This Row],[Veces obj]]&lt;=3,"2-3",TRUE,"&gt;3")</f>
        <v>0-1</v>
      </c>
      <c r="AM6246" s="60" t="str">
        <f>+_xlfn.IFS(MONTH(Tabla1[[#This Row],[MES]])&lt;=3,"Q1",MONTH(Tabla1[[#This Row],[MES]])&lt;=6,"Q2",MONTH(Tabla1[[#This Row],[MES]])&lt;=9,"Q3",TRUE,"Q4")</f>
        <v>Q2</v>
      </c>
      <c r="AN6246" s="15" t="str">
        <f>+IFERROR(VLOOKUP(Tabla1[[#This Row],[CUENTA]],CTAS[],2,0),"OTROS")</f>
        <v>OTROS</v>
      </c>
      <c r="AP6246" s="15" t="str">
        <f>+IFERROR(VLOOKUP(Tabla1[[#This Row],[EMPLEADO]],IS[],3,0),"OTROS")</f>
        <v>OTROS</v>
      </c>
      <c r="AQ6246" s="15" t="str">
        <f>+IFERROR(VLOOKUP(Tabla1[[#This Row],[EMPLEADO]],IS[[NÓMINA]:[INGENIERO]],2,0),"OTROS")</f>
        <v>OTROS</v>
      </c>
    </row>
    <row r="6247" spans="1:43" x14ac:dyDescent="0.25">
      <c r="A6247" s="28" t="s">
        <v>14528</v>
      </c>
      <c r="B6247" s="29">
        <v>1</v>
      </c>
      <c r="C6247" s="29" t="s">
        <v>17041</v>
      </c>
      <c r="D6247" s="30" t="s">
        <v>38</v>
      </c>
      <c r="E6247" s="31" t="s">
        <v>231</v>
      </c>
      <c r="F6247" s="31" t="s">
        <v>17042</v>
      </c>
      <c r="G6247" s="88" t="s">
        <v>6752</v>
      </c>
      <c r="H6247" s="29" t="s">
        <v>568</v>
      </c>
      <c r="I6247" s="32" t="s">
        <v>43</v>
      </c>
      <c r="J6247" s="29" t="s">
        <v>8</v>
      </c>
      <c r="K6247" s="33" t="s">
        <v>1115</v>
      </c>
      <c r="L6247" s="33" t="s">
        <v>1116</v>
      </c>
      <c r="M6247" s="29" t="s">
        <v>714</v>
      </c>
      <c r="N6247" s="29">
        <v>0</v>
      </c>
      <c r="O6247" s="29" t="s">
        <v>47</v>
      </c>
      <c r="P6247" s="33">
        <v>24</v>
      </c>
      <c r="Q6247" s="33" t="s">
        <v>62</v>
      </c>
      <c r="R6247" s="80" t="s">
        <v>235</v>
      </c>
      <c r="S6247" s="81" t="s">
        <v>50</v>
      </c>
      <c r="T6247" s="81" t="s">
        <v>51</v>
      </c>
      <c r="U6247" s="82" t="s">
        <v>154</v>
      </c>
      <c r="V6247" s="83">
        <v>0.6</v>
      </c>
      <c r="W6247" s="89">
        <v>429.00000000000006</v>
      </c>
      <c r="X6247" s="85">
        <v>1</v>
      </c>
      <c r="Y6247" s="86">
        <v>0.99</v>
      </c>
      <c r="Z6247" s="82">
        <v>5</v>
      </c>
      <c r="AA6247" s="87">
        <v>0.19800000000000001</v>
      </c>
      <c r="AB6247" s="83">
        <v>0</v>
      </c>
      <c r="AC6247" s="89">
        <v>0</v>
      </c>
      <c r="AD6247" s="90">
        <v>43643</v>
      </c>
      <c r="AE6247" s="90">
        <v>43643</v>
      </c>
      <c r="AF6247" s="82">
        <v>0</v>
      </c>
      <c r="AG6247" s="84" t="s">
        <v>53</v>
      </c>
      <c r="AH6247" s="83">
        <v>0</v>
      </c>
      <c r="AI6247" s="89">
        <v>0</v>
      </c>
      <c r="AJ6247" s="89">
        <v>0</v>
      </c>
      <c r="AK6247" s="60" t="str">
        <f>+IF(Tabla1[[#This Row],[REQUEST_TY]]="SR MANTENIMIENTO CORRECTIVO", "EMERGENCIA", "OTROS")</f>
        <v>EMERGENCIA</v>
      </c>
      <c r="AL6247" s="6" t="str">
        <f>+_xlfn.IFS(Tabla1[[#This Row],[Veces obj]]&lt;=1,"0-1",Tabla1[[#This Row],[Veces obj]]&lt;=2,"1-2",Tabla1[[#This Row],[Veces obj]]&lt;=3,"2-3",TRUE,"&gt;3")</f>
        <v>0-1</v>
      </c>
      <c r="AM6247" s="60" t="str">
        <f>+_xlfn.IFS(MONTH(Tabla1[[#This Row],[MES]])&lt;=3,"Q1",MONTH(Tabla1[[#This Row],[MES]])&lt;=6,"Q2",MONTH(Tabla1[[#This Row],[MES]])&lt;=9,"Q3",TRUE,"Q4")</f>
        <v>Q2</v>
      </c>
      <c r="AN6247" s="15" t="str">
        <f>+IFERROR(VLOOKUP(Tabla1[[#This Row],[CUENTA]],CTAS[],2,0),"OTROS")</f>
        <v>OTROS</v>
      </c>
      <c r="AP6247" s="15" t="str">
        <f>+IFERROR(VLOOKUP(Tabla1[[#This Row],[EMPLEADO]],IS[],3,0),"OTROS")</f>
        <v>OTROS</v>
      </c>
      <c r="AQ6247" s="15" t="str">
        <f>+IFERROR(VLOOKUP(Tabla1[[#This Row],[EMPLEADO]],IS[[NÓMINA]:[INGENIERO]],2,0),"OTROS")</f>
        <v>OTROS</v>
      </c>
    </row>
    <row r="6248" spans="1:43" x14ac:dyDescent="0.25">
      <c r="A6248" s="28" t="s">
        <v>14528</v>
      </c>
      <c r="B6248" s="29">
        <v>1</v>
      </c>
      <c r="C6248" s="29" t="s">
        <v>17043</v>
      </c>
      <c r="D6248" s="30" t="s">
        <v>38</v>
      </c>
      <c r="E6248" s="31" t="s">
        <v>332</v>
      </c>
      <c r="F6248" s="31" t="s">
        <v>17044</v>
      </c>
      <c r="G6248" s="88" t="s">
        <v>17045</v>
      </c>
      <c r="H6248" s="29" t="s">
        <v>1052</v>
      </c>
      <c r="I6248" s="32" t="s">
        <v>43</v>
      </c>
      <c r="J6248" s="29" t="s">
        <v>8</v>
      </c>
      <c r="K6248" s="33" t="s">
        <v>59</v>
      </c>
      <c r="L6248" s="33" t="s">
        <v>1206</v>
      </c>
      <c r="M6248" s="29" t="s">
        <v>61</v>
      </c>
      <c r="N6248" s="29">
        <v>0</v>
      </c>
      <c r="O6248" s="29" t="s">
        <v>47</v>
      </c>
      <c r="P6248" s="33">
        <v>275</v>
      </c>
      <c r="Q6248" s="33" t="s">
        <v>48</v>
      </c>
      <c r="R6248" s="80" t="s">
        <v>317</v>
      </c>
      <c r="S6248" s="81" t="s">
        <v>318</v>
      </c>
      <c r="T6248" s="81" t="s">
        <v>51</v>
      </c>
      <c r="U6248" s="82" t="s">
        <v>353</v>
      </c>
      <c r="V6248" s="83">
        <v>1.1499999999999999</v>
      </c>
      <c r="W6248" s="89">
        <v>1808.95</v>
      </c>
      <c r="X6248" s="85">
        <v>1</v>
      </c>
      <c r="Y6248" s="86">
        <v>1.43</v>
      </c>
      <c r="Z6248" s="82">
        <v>4</v>
      </c>
      <c r="AA6248" s="87">
        <v>0.35749999999999998</v>
      </c>
      <c r="AB6248" s="83">
        <v>0</v>
      </c>
      <c r="AC6248" s="89">
        <v>0</v>
      </c>
      <c r="AD6248" s="90">
        <v>43643</v>
      </c>
      <c r="AE6248" s="90">
        <v>43643</v>
      </c>
      <c r="AF6248" s="82">
        <v>0</v>
      </c>
      <c r="AG6248" s="84" t="s">
        <v>53</v>
      </c>
      <c r="AH6248" s="83">
        <v>0</v>
      </c>
      <c r="AI6248" s="89">
        <v>0</v>
      </c>
      <c r="AJ6248" s="89">
        <v>0</v>
      </c>
      <c r="AK6248" s="60" t="str">
        <f>+IF(Tabla1[[#This Row],[REQUEST_TY]]="SR MANTENIMIENTO CORRECTIVO", "EMERGENCIA", "OTROS")</f>
        <v>EMERGENCIA</v>
      </c>
      <c r="AL6248" s="6" t="str">
        <f>+_xlfn.IFS(Tabla1[[#This Row],[Veces obj]]&lt;=1,"0-1",Tabla1[[#This Row],[Veces obj]]&lt;=2,"1-2",Tabla1[[#This Row],[Veces obj]]&lt;=3,"2-3",TRUE,"&gt;3")</f>
        <v>0-1</v>
      </c>
      <c r="AM6248" s="60" t="str">
        <f>+_xlfn.IFS(MONTH(Tabla1[[#This Row],[MES]])&lt;=3,"Q1",MONTH(Tabla1[[#This Row],[MES]])&lt;=6,"Q2",MONTH(Tabla1[[#This Row],[MES]])&lt;=9,"Q3",TRUE,"Q4")</f>
        <v>Q2</v>
      </c>
      <c r="AN6248" s="15" t="str">
        <f>+IFERROR(VLOOKUP(Tabla1[[#This Row],[CUENTA]],CTAS[],2,0),"OTROS")</f>
        <v>OTROS</v>
      </c>
      <c r="AP6248" s="15" t="str">
        <f>+IFERROR(VLOOKUP(Tabla1[[#This Row],[EMPLEADO]],IS[],3,0),"OTROS")</f>
        <v>OTROS</v>
      </c>
      <c r="AQ6248" s="15" t="str">
        <f>+IFERROR(VLOOKUP(Tabla1[[#This Row],[EMPLEADO]],IS[[NÓMINA]:[INGENIERO]],2,0),"OTROS")</f>
        <v>OTROS</v>
      </c>
    </row>
    <row r="6249" spans="1:43" x14ac:dyDescent="0.25">
      <c r="A6249" s="28" t="s">
        <v>14528</v>
      </c>
      <c r="B6249" s="29">
        <v>1</v>
      </c>
      <c r="C6249" s="29" t="s">
        <v>17046</v>
      </c>
      <c r="D6249" s="30" t="s">
        <v>3370</v>
      </c>
      <c r="E6249" s="31" t="s">
        <v>14172</v>
      </c>
      <c r="F6249" s="31" t="s">
        <v>15890</v>
      </c>
      <c r="G6249" s="88" t="s">
        <v>17047</v>
      </c>
      <c r="H6249" s="29" t="s">
        <v>116</v>
      </c>
      <c r="I6249" s="32" t="s">
        <v>43</v>
      </c>
      <c r="J6249" s="29" t="s">
        <v>8</v>
      </c>
      <c r="K6249" s="33" t="s">
        <v>16312</v>
      </c>
      <c r="L6249" s="33" t="s">
        <v>16313</v>
      </c>
      <c r="M6249" s="29" t="s">
        <v>16314</v>
      </c>
      <c r="N6249" s="29">
        <v>0</v>
      </c>
      <c r="O6249" s="29" t="s">
        <v>47</v>
      </c>
      <c r="P6249" s="33" t="s">
        <v>822</v>
      </c>
      <c r="Q6249" s="33" t="s">
        <v>48</v>
      </c>
      <c r="R6249" s="80" t="s">
        <v>49</v>
      </c>
      <c r="S6249" s="81" t="s">
        <v>50</v>
      </c>
      <c r="T6249" s="81" t="s">
        <v>208</v>
      </c>
      <c r="U6249" s="82" t="s">
        <v>52</v>
      </c>
      <c r="V6249" s="83">
        <v>1</v>
      </c>
      <c r="W6249" s="89">
        <v>1072.5000000000002</v>
      </c>
      <c r="X6249" s="85">
        <v>0</v>
      </c>
      <c r="Y6249" s="86">
        <v>9</v>
      </c>
      <c r="Z6249" s="82">
        <v>9</v>
      </c>
      <c r="AA6249" s="87">
        <v>1</v>
      </c>
      <c r="AB6249" s="83">
        <v>0</v>
      </c>
      <c r="AC6249" s="89">
        <v>0</v>
      </c>
      <c r="AD6249" s="90">
        <v>43637</v>
      </c>
      <c r="AE6249" s="90">
        <v>43644</v>
      </c>
      <c r="AF6249" s="82">
        <v>5</v>
      </c>
      <c r="AG6249" s="84" t="s">
        <v>823</v>
      </c>
      <c r="AH6249" s="83">
        <v>0</v>
      </c>
      <c r="AI6249" s="89">
        <v>0</v>
      </c>
      <c r="AJ6249" s="89">
        <v>0</v>
      </c>
      <c r="AK6249" s="60" t="str">
        <f>+IF(Tabla1[[#This Row],[REQUEST_TY]]="SR MANTENIMIENTO CORRECTIVO", "EMERGENCIA", "OTROS")</f>
        <v>OTROS</v>
      </c>
      <c r="AL6249" s="6" t="str">
        <f>+_xlfn.IFS(Tabla1[[#This Row],[Veces obj]]&lt;=1,"0-1",Tabla1[[#This Row],[Veces obj]]&lt;=2,"1-2",Tabla1[[#This Row],[Veces obj]]&lt;=3,"2-3",TRUE,"&gt;3")</f>
        <v>0-1</v>
      </c>
      <c r="AM6249" s="60" t="str">
        <f>+_xlfn.IFS(MONTH(Tabla1[[#This Row],[MES]])&lt;=3,"Q1",MONTH(Tabla1[[#This Row],[MES]])&lt;=6,"Q2",MONTH(Tabla1[[#This Row],[MES]])&lt;=9,"Q3",TRUE,"Q4")</f>
        <v>Q2</v>
      </c>
      <c r="AN6249" s="15" t="str">
        <f>+IFERROR(VLOOKUP(Tabla1[[#This Row],[CUENTA]],CTAS[],2,0),"OTROS")</f>
        <v>OTROS</v>
      </c>
      <c r="AP6249" s="15" t="str">
        <f>+IFERROR(VLOOKUP(Tabla1[[#This Row],[EMPLEADO]],IS[],3,0),"OTROS")</f>
        <v>CHIHUAHUA</v>
      </c>
      <c r="AQ6249" s="15" t="str">
        <f>+IFERROR(VLOOKUP(Tabla1[[#This Row],[EMPLEADO]],IS[[NÓMINA]:[INGENIERO]],2,0),"OTROS")</f>
        <v>FERNANDO CHAVIRA</v>
      </c>
    </row>
    <row r="6250" spans="1:43" x14ac:dyDescent="0.25">
      <c r="A6250" s="28" t="s">
        <v>14528</v>
      </c>
      <c r="B6250" s="29">
        <v>1</v>
      </c>
      <c r="C6250" s="29" t="s">
        <v>17048</v>
      </c>
      <c r="D6250" s="30" t="s">
        <v>3370</v>
      </c>
      <c r="E6250" s="31" t="s">
        <v>14172</v>
      </c>
      <c r="F6250" s="31" t="s">
        <v>16124</v>
      </c>
      <c r="G6250" s="88" t="s">
        <v>17049</v>
      </c>
      <c r="H6250" s="29" t="s">
        <v>116</v>
      </c>
      <c r="I6250" s="32" t="s">
        <v>43</v>
      </c>
      <c r="J6250" s="29" t="s">
        <v>8</v>
      </c>
      <c r="K6250" s="33" t="s">
        <v>16312</v>
      </c>
      <c r="L6250" s="33" t="s">
        <v>16313</v>
      </c>
      <c r="M6250" s="29" t="s">
        <v>16314</v>
      </c>
      <c r="N6250" s="29">
        <v>0</v>
      </c>
      <c r="O6250" s="29" t="s">
        <v>47</v>
      </c>
      <c r="P6250" s="33" t="s">
        <v>822</v>
      </c>
      <c r="Q6250" s="33" t="s">
        <v>48</v>
      </c>
      <c r="R6250" s="80" t="s">
        <v>49</v>
      </c>
      <c r="S6250" s="81" t="s">
        <v>50</v>
      </c>
      <c r="T6250" s="81" t="s">
        <v>208</v>
      </c>
      <c r="U6250" s="82" t="s">
        <v>52</v>
      </c>
      <c r="V6250" s="83">
        <v>1</v>
      </c>
      <c r="W6250" s="89">
        <v>1072.5000000000002</v>
      </c>
      <c r="X6250" s="85">
        <v>0</v>
      </c>
      <c r="Y6250" s="86">
        <v>9</v>
      </c>
      <c r="Z6250" s="82">
        <v>9</v>
      </c>
      <c r="AA6250" s="87">
        <v>1</v>
      </c>
      <c r="AB6250" s="83">
        <v>0</v>
      </c>
      <c r="AC6250" s="89">
        <v>0</v>
      </c>
      <c r="AD6250" s="90">
        <v>43637</v>
      </c>
      <c r="AE6250" s="90">
        <v>43644</v>
      </c>
      <c r="AF6250" s="82">
        <v>5</v>
      </c>
      <c r="AG6250" s="84" t="s">
        <v>823</v>
      </c>
      <c r="AH6250" s="83">
        <v>0</v>
      </c>
      <c r="AI6250" s="89">
        <v>0</v>
      </c>
      <c r="AJ6250" s="89">
        <v>0</v>
      </c>
      <c r="AK6250" s="60" t="str">
        <f>+IF(Tabla1[[#This Row],[REQUEST_TY]]="SR MANTENIMIENTO CORRECTIVO", "EMERGENCIA", "OTROS")</f>
        <v>OTROS</v>
      </c>
      <c r="AL6250" s="6" t="str">
        <f>+_xlfn.IFS(Tabla1[[#This Row],[Veces obj]]&lt;=1,"0-1",Tabla1[[#This Row],[Veces obj]]&lt;=2,"1-2",Tabla1[[#This Row],[Veces obj]]&lt;=3,"2-3",TRUE,"&gt;3")</f>
        <v>0-1</v>
      </c>
      <c r="AM6250" s="60" t="str">
        <f>+_xlfn.IFS(MONTH(Tabla1[[#This Row],[MES]])&lt;=3,"Q1",MONTH(Tabla1[[#This Row],[MES]])&lt;=6,"Q2",MONTH(Tabla1[[#This Row],[MES]])&lt;=9,"Q3",TRUE,"Q4")</f>
        <v>Q2</v>
      </c>
      <c r="AN6250" s="15" t="str">
        <f>+IFERROR(VLOOKUP(Tabla1[[#This Row],[CUENTA]],CTAS[],2,0),"OTROS")</f>
        <v>OTROS</v>
      </c>
      <c r="AP6250" s="15" t="str">
        <f>+IFERROR(VLOOKUP(Tabla1[[#This Row],[EMPLEADO]],IS[],3,0),"OTROS")</f>
        <v>CHIHUAHUA</v>
      </c>
      <c r="AQ6250" s="15" t="str">
        <f>+IFERROR(VLOOKUP(Tabla1[[#This Row],[EMPLEADO]],IS[[NÓMINA]:[INGENIERO]],2,0),"OTROS")</f>
        <v>FERNANDO CHAVIRA</v>
      </c>
    </row>
    <row r="6251" spans="1:43" x14ac:dyDescent="0.25">
      <c r="A6251" s="28" t="s">
        <v>14528</v>
      </c>
      <c r="B6251" s="29">
        <v>1</v>
      </c>
      <c r="C6251" s="29" t="s">
        <v>17050</v>
      </c>
      <c r="D6251" s="30" t="s">
        <v>3370</v>
      </c>
      <c r="E6251" s="31" t="s">
        <v>14172</v>
      </c>
      <c r="F6251" s="31" t="s">
        <v>17051</v>
      </c>
      <c r="G6251" s="88" t="s">
        <v>17052</v>
      </c>
      <c r="H6251" s="29" t="s">
        <v>116</v>
      </c>
      <c r="I6251" s="32" t="s">
        <v>43</v>
      </c>
      <c r="J6251" s="29" t="s">
        <v>8</v>
      </c>
      <c r="K6251" s="33" t="s">
        <v>16312</v>
      </c>
      <c r="L6251" s="33" t="s">
        <v>16313</v>
      </c>
      <c r="M6251" s="29" t="s">
        <v>16314</v>
      </c>
      <c r="N6251" s="29">
        <v>0</v>
      </c>
      <c r="O6251" s="29" t="s">
        <v>47</v>
      </c>
      <c r="P6251" s="33" t="s">
        <v>822</v>
      </c>
      <c r="Q6251" s="33" t="s">
        <v>48</v>
      </c>
      <c r="R6251" s="80" t="s">
        <v>49</v>
      </c>
      <c r="S6251" s="81" t="s">
        <v>50</v>
      </c>
      <c r="T6251" s="81" t="s">
        <v>208</v>
      </c>
      <c r="U6251" s="82" t="s">
        <v>52</v>
      </c>
      <c r="V6251" s="83">
        <v>1</v>
      </c>
      <c r="W6251" s="89">
        <v>1072.5000000000002</v>
      </c>
      <c r="X6251" s="85">
        <v>0</v>
      </c>
      <c r="Y6251" s="86">
        <v>9</v>
      </c>
      <c r="Z6251" s="82">
        <v>9</v>
      </c>
      <c r="AA6251" s="87">
        <v>1</v>
      </c>
      <c r="AB6251" s="83">
        <v>0</v>
      </c>
      <c r="AC6251" s="89">
        <v>0</v>
      </c>
      <c r="AD6251" s="90">
        <v>43637</v>
      </c>
      <c r="AE6251" s="90">
        <v>43644</v>
      </c>
      <c r="AF6251" s="82">
        <v>5</v>
      </c>
      <c r="AG6251" s="84" t="s">
        <v>823</v>
      </c>
      <c r="AH6251" s="83">
        <v>0</v>
      </c>
      <c r="AI6251" s="89">
        <v>0</v>
      </c>
      <c r="AJ6251" s="89">
        <v>0</v>
      </c>
      <c r="AK6251" s="60" t="str">
        <f>+IF(Tabla1[[#This Row],[REQUEST_TY]]="SR MANTENIMIENTO CORRECTIVO", "EMERGENCIA", "OTROS")</f>
        <v>OTROS</v>
      </c>
      <c r="AL6251" s="6" t="str">
        <f>+_xlfn.IFS(Tabla1[[#This Row],[Veces obj]]&lt;=1,"0-1",Tabla1[[#This Row],[Veces obj]]&lt;=2,"1-2",Tabla1[[#This Row],[Veces obj]]&lt;=3,"2-3",TRUE,"&gt;3")</f>
        <v>0-1</v>
      </c>
      <c r="AM6251" s="60" t="str">
        <f>+_xlfn.IFS(MONTH(Tabla1[[#This Row],[MES]])&lt;=3,"Q1",MONTH(Tabla1[[#This Row],[MES]])&lt;=6,"Q2",MONTH(Tabla1[[#This Row],[MES]])&lt;=9,"Q3",TRUE,"Q4")</f>
        <v>Q2</v>
      </c>
      <c r="AN6251" s="15" t="str">
        <f>+IFERROR(VLOOKUP(Tabla1[[#This Row],[CUENTA]],CTAS[],2,0),"OTROS")</f>
        <v>OTROS</v>
      </c>
      <c r="AP6251" s="15" t="str">
        <f>+IFERROR(VLOOKUP(Tabla1[[#This Row],[EMPLEADO]],IS[],3,0),"OTROS")</f>
        <v>CHIHUAHUA</v>
      </c>
      <c r="AQ6251" s="15" t="str">
        <f>+IFERROR(VLOOKUP(Tabla1[[#This Row],[EMPLEADO]],IS[[NÓMINA]:[INGENIERO]],2,0),"OTROS")</f>
        <v>FERNANDO CHAVIRA</v>
      </c>
    </row>
    <row r="6252" spans="1:43" x14ac:dyDescent="0.25">
      <c r="A6252" s="28" t="s">
        <v>14528</v>
      </c>
      <c r="B6252" s="29">
        <v>1</v>
      </c>
      <c r="C6252" s="29" t="s">
        <v>17053</v>
      </c>
      <c r="D6252" s="30" t="s">
        <v>3370</v>
      </c>
      <c r="E6252" s="31" t="s">
        <v>14172</v>
      </c>
      <c r="F6252" s="31" t="s">
        <v>17054</v>
      </c>
      <c r="G6252" s="88" t="s">
        <v>17055</v>
      </c>
      <c r="H6252" s="29" t="s">
        <v>116</v>
      </c>
      <c r="I6252" s="32" t="s">
        <v>43</v>
      </c>
      <c r="J6252" s="29" t="s">
        <v>8</v>
      </c>
      <c r="K6252" s="33" t="s">
        <v>16312</v>
      </c>
      <c r="L6252" s="33" t="s">
        <v>16313</v>
      </c>
      <c r="M6252" s="29" t="s">
        <v>16314</v>
      </c>
      <c r="N6252" s="29">
        <v>0</v>
      </c>
      <c r="O6252" s="29" t="s">
        <v>47</v>
      </c>
      <c r="P6252" s="33" t="s">
        <v>822</v>
      </c>
      <c r="Q6252" s="33" t="s">
        <v>48</v>
      </c>
      <c r="R6252" s="80" t="s">
        <v>49</v>
      </c>
      <c r="S6252" s="81" t="s">
        <v>50</v>
      </c>
      <c r="T6252" s="81" t="s">
        <v>208</v>
      </c>
      <c r="U6252" s="82" t="s">
        <v>52</v>
      </c>
      <c r="V6252" s="83">
        <v>1</v>
      </c>
      <c r="W6252" s="89">
        <v>1072.5000000000002</v>
      </c>
      <c r="X6252" s="85">
        <v>0</v>
      </c>
      <c r="Y6252" s="86">
        <v>9</v>
      </c>
      <c r="Z6252" s="82">
        <v>9</v>
      </c>
      <c r="AA6252" s="87">
        <v>1</v>
      </c>
      <c r="AB6252" s="83">
        <v>0</v>
      </c>
      <c r="AC6252" s="89">
        <v>0</v>
      </c>
      <c r="AD6252" s="90">
        <v>43637</v>
      </c>
      <c r="AE6252" s="90">
        <v>43644</v>
      </c>
      <c r="AF6252" s="82">
        <v>5</v>
      </c>
      <c r="AG6252" s="84" t="s">
        <v>823</v>
      </c>
      <c r="AH6252" s="83">
        <v>0</v>
      </c>
      <c r="AI6252" s="89">
        <v>0</v>
      </c>
      <c r="AJ6252" s="89">
        <v>0</v>
      </c>
      <c r="AK6252" s="60" t="str">
        <f>+IF(Tabla1[[#This Row],[REQUEST_TY]]="SR MANTENIMIENTO CORRECTIVO", "EMERGENCIA", "OTROS")</f>
        <v>OTROS</v>
      </c>
      <c r="AL6252" s="6" t="str">
        <f>+_xlfn.IFS(Tabla1[[#This Row],[Veces obj]]&lt;=1,"0-1",Tabla1[[#This Row],[Veces obj]]&lt;=2,"1-2",Tabla1[[#This Row],[Veces obj]]&lt;=3,"2-3",TRUE,"&gt;3")</f>
        <v>0-1</v>
      </c>
      <c r="AM6252" s="60" t="str">
        <f>+_xlfn.IFS(MONTH(Tabla1[[#This Row],[MES]])&lt;=3,"Q1",MONTH(Tabla1[[#This Row],[MES]])&lt;=6,"Q2",MONTH(Tabla1[[#This Row],[MES]])&lt;=9,"Q3",TRUE,"Q4")</f>
        <v>Q2</v>
      </c>
      <c r="AN6252" s="15" t="str">
        <f>+IFERROR(VLOOKUP(Tabla1[[#This Row],[CUENTA]],CTAS[],2,0),"OTROS")</f>
        <v>OTROS</v>
      </c>
      <c r="AP6252" s="15" t="str">
        <f>+IFERROR(VLOOKUP(Tabla1[[#This Row],[EMPLEADO]],IS[],3,0),"OTROS")</f>
        <v>CHIHUAHUA</v>
      </c>
      <c r="AQ6252" s="15" t="str">
        <f>+IFERROR(VLOOKUP(Tabla1[[#This Row],[EMPLEADO]],IS[[NÓMINA]:[INGENIERO]],2,0),"OTROS")</f>
        <v>FERNANDO CHAVIRA</v>
      </c>
    </row>
    <row r="6253" spans="1:43" x14ac:dyDescent="0.25">
      <c r="A6253" s="28" t="s">
        <v>14528</v>
      </c>
      <c r="B6253" s="29">
        <v>1</v>
      </c>
      <c r="C6253" s="29" t="s">
        <v>17056</v>
      </c>
      <c r="D6253" s="30" t="s">
        <v>3370</v>
      </c>
      <c r="E6253" s="31" t="s">
        <v>39</v>
      </c>
      <c r="F6253" s="31" t="s">
        <v>17057</v>
      </c>
      <c r="G6253" s="88" t="s">
        <v>17058</v>
      </c>
      <c r="H6253" s="29" t="s">
        <v>253</v>
      </c>
      <c r="I6253" s="32" t="s">
        <v>43</v>
      </c>
      <c r="J6253" s="29" t="s">
        <v>8</v>
      </c>
      <c r="K6253" s="33" t="s">
        <v>7790</v>
      </c>
      <c r="L6253" s="33" t="s">
        <v>17059</v>
      </c>
      <c r="M6253" s="29" t="s">
        <v>649</v>
      </c>
      <c r="N6253" s="29">
        <v>0</v>
      </c>
      <c r="O6253" s="29" t="s">
        <v>47</v>
      </c>
      <c r="P6253" s="33" t="s">
        <v>822</v>
      </c>
      <c r="Q6253" s="33" t="s">
        <v>48</v>
      </c>
      <c r="R6253" s="80" t="s">
        <v>49</v>
      </c>
      <c r="S6253" s="81" t="s">
        <v>50</v>
      </c>
      <c r="T6253" s="81" t="s">
        <v>51</v>
      </c>
      <c r="U6253" s="82" t="s">
        <v>52</v>
      </c>
      <c r="V6253" s="83">
        <v>1</v>
      </c>
      <c r="W6253" s="89">
        <v>1072.5000000000002</v>
      </c>
      <c r="X6253" s="85">
        <v>0</v>
      </c>
      <c r="Y6253" s="86">
        <v>5</v>
      </c>
      <c r="Z6253" s="82">
        <v>5</v>
      </c>
      <c r="AA6253" s="87">
        <v>1</v>
      </c>
      <c r="AB6253" s="83">
        <v>0</v>
      </c>
      <c r="AC6253" s="89">
        <v>0</v>
      </c>
      <c r="AD6253" s="90">
        <v>43643</v>
      </c>
      <c r="AE6253" s="90">
        <v>43644</v>
      </c>
      <c r="AF6253" s="82">
        <v>1</v>
      </c>
      <c r="AG6253" s="84" t="s">
        <v>53</v>
      </c>
      <c r="AH6253" s="83">
        <v>0</v>
      </c>
      <c r="AI6253" s="89">
        <v>0</v>
      </c>
      <c r="AJ6253" s="89">
        <v>0</v>
      </c>
      <c r="AK6253" s="60" t="str">
        <f>+IF(Tabla1[[#This Row],[REQUEST_TY]]="SR MANTENIMIENTO CORRECTIVO", "EMERGENCIA", "OTROS")</f>
        <v>OTROS</v>
      </c>
      <c r="AL6253" s="6" t="str">
        <f>+_xlfn.IFS(Tabla1[[#This Row],[Veces obj]]&lt;=1,"0-1",Tabla1[[#This Row],[Veces obj]]&lt;=2,"1-2",Tabla1[[#This Row],[Veces obj]]&lt;=3,"2-3",TRUE,"&gt;3")</f>
        <v>0-1</v>
      </c>
      <c r="AM6253" s="60" t="str">
        <f>+_xlfn.IFS(MONTH(Tabla1[[#This Row],[MES]])&lt;=3,"Q1",MONTH(Tabla1[[#This Row],[MES]])&lt;=6,"Q2",MONTH(Tabla1[[#This Row],[MES]])&lt;=9,"Q3",TRUE,"Q4")</f>
        <v>Q2</v>
      </c>
      <c r="AN6253" s="15" t="str">
        <f>+IFERROR(VLOOKUP(Tabla1[[#This Row],[CUENTA]],CTAS[],2,0),"OTROS")</f>
        <v>OTROS</v>
      </c>
      <c r="AP6253" s="15" t="str">
        <f>+IFERROR(VLOOKUP(Tabla1[[#This Row],[EMPLEADO]],IS[],3,0),"OTROS")</f>
        <v>OTROS</v>
      </c>
      <c r="AQ6253" s="15" t="str">
        <f>+IFERROR(VLOOKUP(Tabla1[[#This Row],[EMPLEADO]],IS[[NÓMINA]:[INGENIERO]],2,0),"OTROS")</f>
        <v>OTROS</v>
      </c>
    </row>
    <row r="6254" spans="1:43" x14ac:dyDescent="0.25">
      <c r="A6254" s="28" t="s">
        <v>14528</v>
      </c>
      <c r="B6254" s="29">
        <v>1</v>
      </c>
      <c r="C6254" s="29" t="s">
        <v>17060</v>
      </c>
      <c r="D6254" s="30" t="s">
        <v>3370</v>
      </c>
      <c r="E6254" s="31" t="s">
        <v>1077</v>
      </c>
      <c r="F6254" s="31" t="s">
        <v>17061</v>
      </c>
      <c r="G6254" s="88" t="s">
        <v>17062</v>
      </c>
      <c r="H6254" s="29" t="s">
        <v>646</v>
      </c>
      <c r="I6254" s="32" t="s">
        <v>43</v>
      </c>
      <c r="J6254" s="29" t="s">
        <v>8</v>
      </c>
      <c r="K6254" s="33" t="s">
        <v>7790</v>
      </c>
      <c r="L6254" s="33" t="s">
        <v>17059</v>
      </c>
      <c r="M6254" s="29" t="s">
        <v>358</v>
      </c>
      <c r="N6254" s="29">
        <v>0</v>
      </c>
      <c r="O6254" s="29" t="s">
        <v>47</v>
      </c>
      <c r="P6254" s="33" t="s">
        <v>822</v>
      </c>
      <c r="Q6254" s="33" t="s">
        <v>48</v>
      </c>
      <c r="R6254" s="80" t="s">
        <v>63</v>
      </c>
      <c r="S6254" s="81" t="s">
        <v>64</v>
      </c>
      <c r="T6254" s="81" t="s">
        <v>51</v>
      </c>
      <c r="U6254" s="82" t="s">
        <v>96</v>
      </c>
      <c r="V6254" s="83">
        <v>1</v>
      </c>
      <c r="W6254" s="89">
        <v>2047.5</v>
      </c>
      <c r="X6254" s="85">
        <v>0</v>
      </c>
      <c r="Y6254" s="86">
        <v>5</v>
      </c>
      <c r="Z6254" s="82">
        <v>5</v>
      </c>
      <c r="AA6254" s="87">
        <v>1</v>
      </c>
      <c r="AB6254" s="83">
        <v>0</v>
      </c>
      <c r="AC6254" s="89">
        <v>0</v>
      </c>
      <c r="AD6254" s="90">
        <v>43643</v>
      </c>
      <c r="AE6254" s="90">
        <v>43644</v>
      </c>
      <c r="AF6254" s="82">
        <v>1</v>
      </c>
      <c r="AG6254" s="84" t="s">
        <v>53</v>
      </c>
      <c r="AH6254" s="83">
        <v>0</v>
      </c>
      <c r="AI6254" s="89">
        <v>0</v>
      </c>
      <c r="AJ6254" s="89">
        <v>0</v>
      </c>
      <c r="AK6254" s="60" t="str">
        <f>+IF(Tabla1[[#This Row],[REQUEST_TY]]="SR MANTENIMIENTO CORRECTIVO", "EMERGENCIA", "OTROS")</f>
        <v>OTROS</v>
      </c>
      <c r="AL6254" s="6" t="str">
        <f>+_xlfn.IFS(Tabla1[[#This Row],[Veces obj]]&lt;=1,"0-1",Tabla1[[#This Row],[Veces obj]]&lt;=2,"1-2",Tabla1[[#This Row],[Veces obj]]&lt;=3,"2-3",TRUE,"&gt;3")</f>
        <v>0-1</v>
      </c>
      <c r="AM6254" s="60" t="str">
        <f>+_xlfn.IFS(MONTH(Tabla1[[#This Row],[MES]])&lt;=3,"Q1",MONTH(Tabla1[[#This Row],[MES]])&lt;=6,"Q2",MONTH(Tabla1[[#This Row],[MES]])&lt;=9,"Q3",TRUE,"Q4")</f>
        <v>Q2</v>
      </c>
      <c r="AN6254" s="15" t="str">
        <f>+IFERROR(VLOOKUP(Tabla1[[#This Row],[CUENTA]],CTAS[],2,0),"OTROS")</f>
        <v>OTROS</v>
      </c>
      <c r="AP6254" s="15" t="str">
        <f>+IFERROR(VLOOKUP(Tabla1[[#This Row],[EMPLEADO]],IS[],3,0),"OTROS")</f>
        <v>OTROS</v>
      </c>
      <c r="AQ6254" s="15" t="str">
        <f>+IFERROR(VLOOKUP(Tabla1[[#This Row],[EMPLEADO]],IS[[NÓMINA]:[INGENIERO]],2,0),"OTROS")</f>
        <v>OTROS</v>
      </c>
    </row>
    <row r="6255" spans="1:43" x14ac:dyDescent="0.25">
      <c r="A6255" s="28" t="s">
        <v>14528</v>
      </c>
      <c r="B6255" s="29">
        <v>1</v>
      </c>
      <c r="C6255" s="29" t="s">
        <v>17063</v>
      </c>
      <c r="D6255" s="30" t="s">
        <v>3370</v>
      </c>
      <c r="E6255" s="31" t="s">
        <v>39</v>
      </c>
      <c r="F6255" s="31" t="s">
        <v>17061</v>
      </c>
      <c r="G6255" s="88" t="s">
        <v>17064</v>
      </c>
      <c r="H6255" s="29" t="s">
        <v>646</v>
      </c>
      <c r="I6255" s="32" t="s">
        <v>43</v>
      </c>
      <c r="J6255" s="29" t="s">
        <v>8</v>
      </c>
      <c r="K6255" s="33" t="s">
        <v>7790</v>
      </c>
      <c r="L6255" s="33" t="s">
        <v>17059</v>
      </c>
      <c r="M6255" s="29" t="s">
        <v>649</v>
      </c>
      <c r="N6255" s="29">
        <v>0</v>
      </c>
      <c r="O6255" s="29" t="s">
        <v>47</v>
      </c>
      <c r="P6255" s="33" t="s">
        <v>822</v>
      </c>
      <c r="Q6255" s="33" t="s">
        <v>48</v>
      </c>
      <c r="R6255" s="80" t="s">
        <v>49</v>
      </c>
      <c r="S6255" s="81" t="s">
        <v>50</v>
      </c>
      <c r="T6255" s="81" t="s">
        <v>51</v>
      </c>
      <c r="U6255" s="82" t="s">
        <v>52</v>
      </c>
      <c r="V6255" s="83">
        <v>1</v>
      </c>
      <c r="W6255" s="89">
        <v>1072.5000000000002</v>
      </c>
      <c r="X6255" s="85">
        <v>0</v>
      </c>
      <c r="Y6255" s="86">
        <v>5</v>
      </c>
      <c r="Z6255" s="82">
        <v>5</v>
      </c>
      <c r="AA6255" s="87">
        <v>1</v>
      </c>
      <c r="AB6255" s="83">
        <v>0</v>
      </c>
      <c r="AC6255" s="89">
        <v>0</v>
      </c>
      <c r="AD6255" s="90">
        <v>43643</v>
      </c>
      <c r="AE6255" s="90">
        <v>43644</v>
      </c>
      <c r="AF6255" s="82">
        <v>1</v>
      </c>
      <c r="AG6255" s="84" t="s">
        <v>53</v>
      </c>
      <c r="AH6255" s="83">
        <v>0</v>
      </c>
      <c r="AI6255" s="89">
        <v>0</v>
      </c>
      <c r="AJ6255" s="89">
        <v>0</v>
      </c>
      <c r="AK6255" s="60" t="str">
        <f>+IF(Tabla1[[#This Row],[REQUEST_TY]]="SR MANTENIMIENTO CORRECTIVO", "EMERGENCIA", "OTROS")</f>
        <v>OTROS</v>
      </c>
      <c r="AL6255" s="6" t="str">
        <f>+_xlfn.IFS(Tabla1[[#This Row],[Veces obj]]&lt;=1,"0-1",Tabla1[[#This Row],[Veces obj]]&lt;=2,"1-2",Tabla1[[#This Row],[Veces obj]]&lt;=3,"2-3",TRUE,"&gt;3")</f>
        <v>0-1</v>
      </c>
      <c r="AM6255" s="60" t="str">
        <f>+_xlfn.IFS(MONTH(Tabla1[[#This Row],[MES]])&lt;=3,"Q1",MONTH(Tabla1[[#This Row],[MES]])&lt;=6,"Q2",MONTH(Tabla1[[#This Row],[MES]])&lt;=9,"Q3",TRUE,"Q4")</f>
        <v>Q2</v>
      </c>
      <c r="AN6255" s="15" t="str">
        <f>+IFERROR(VLOOKUP(Tabla1[[#This Row],[CUENTA]],CTAS[],2,0),"OTROS")</f>
        <v>OTROS</v>
      </c>
      <c r="AP6255" s="15" t="str">
        <f>+IFERROR(VLOOKUP(Tabla1[[#This Row],[EMPLEADO]],IS[],3,0),"OTROS")</f>
        <v>OTROS</v>
      </c>
      <c r="AQ6255" s="15" t="str">
        <f>+IFERROR(VLOOKUP(Tabla1[[#This Row],[EMPLEADO]],IS[[NÓMINA]:[INGENIERO]],2,0),"OTROS")</f>
        <v>OTROS</v>
      </c>
    </row>
    <row r="6256" spans="1:43" x14ac:dyDescent="0.25">
      <c r="A6256" s="28" t="s">
        <v>14528</v>
      </c>
      <c r="B6256" s="29">
        <v>1</v>
      </c>
      <c r="C6256" s="29" t="s">
        <v>17065</v>
      </c>
      <c r="D6256" s="30" t="s">
        <v>3370</v>
      </c>
      <c r="E6256" s="31" t="s">
        <v>39</v>
      </c>
      <c r="F6256" s="31" t="s">
        <v>17066</v>
      </c>
      <c r="G6256" s="88" t="s">
        <v>17067</v>
      </c>
      <c r="H6256" s="29" t="s">
        <v>253</v>
      </c>
      <c r="I6256" s="32" t="s">
        <v>43</v>
      </c>
      <c r="J6256" s="29" t="s">
        <v>8</v>
      </c>
      <c r="K6256" s="33" t="s">
        <v>7790</v>
      </c>
      <c r="L6256" s="33" t="s">
        <v>17059</v>
      </c>
      <c r="M6256" s="29" t="s">
        <v>649</v>
      </c>
      <c r="N6256" s="29">
        <v>0</v>
      </c>
      <c r="O6256" s="29" t="s">
        <v>47</v>
      </c>
      <c r="P6256" s="33" t="s">
        <v>822</v>
      </c>
      <c r="Q6256" s="33" t="s">
        <v>48</v>
      </c>
      <c r="R6256" s="80" t="s">
        <v>49</v>
      </c>
      <c r="S6256" s="81" t="s">
        <v>50</v>
      </c>
      <c r="T6256" s="81" t="s">
        <v>51</v>
      </c>
      <c r="U6256" s="82" t="s">
        <v>52</v>
      </c>
      <c r="V6256" s="83">
        <v>1</v>
      </c>
      <c r="W6256" s="89">
        <v>1072.5000000000002</v>
      </c>
      <c r="X6256" s="85">
        <v>0</v>
      </c>
      <c r="Y6256" s="86">
        <v>5</v>
      </c>
      <c r="Z6256" s="82">
        <v>5</v>
      </c>
      <c r="AA6256" s="87">
        <v>1</v>
      </c>
      <c r="AB6256" s="83">
        <v>0</v>
      </c>
      <c r="AC6256" s="89">
        <v>0</v>
      </c>
      <c r="AD6256" s="90">
        <v>43642</v>
      </c>
      <c r="AE6256" s="90">
        <v>43644</v>
      </c>
      <c r="AF6256" s="82">
        <v>2</v>
      </c>
      <c r="AG6256" s="84" t="s">
        <v>1680</v>
      </c>
      <c r="AH6256" s="83">
        <v>0</v>
      </c>
      <c r="AI6256" s="89">
        <v>0</v>
      </c>
      <c r="AJ6256" s="89">
        <v>0</v>
      </c>
      <c r="AK6256" s="60" t="str">
        <f>+IF(Tabla1[[#This Row],[REQUEST_TY]]="SR MANTENIMIENTO CORRECTIVO", "EMERGENCIA", "OTROS")</f>
        <v>OTROS</v>
      </c>
      <c r="AL6256" s="6" t="str">
        <f>+_xlfn.IFS(Tabla1[[#This Row],[Veces obj]]&lt;=1,"0-1",Tabla1[[#This Row],[Veces obj]]&lt;=2,"1-2",Tabla1[[#This Row],[Veces obj]]&lt;=3,"2-3",TRUE,"&gt;3")</f>
        <v>0-1</v>
      </c>
      <c r="AM6256" s="60" t="str">
        <f>+_xlfn.IFS(MONTH(Tabla1[[#This Row],[MES]])&lt;=3,"Q1",MONTH(Tabla1[[#This Row],[MES]])&lt;=6,"Q2",MONTH(Tabla1[[#This Row],[MES]])&lt;=9,"Q3",TRUE,"Q4")</f>
        <v>Q2</v>
      </c>
      <c r="AN6256" s="15" t="str">
        <f>+IFERROR(VLOOKUP(Tabla1[[#This Row],[CUENTA]],CTAS[],2,0),"OTROS")</f>
        <v>OTROS</v>
      </c>
      <c r="AP6256" s="15" t="str">
        <f>+IFERROR(VLOOKUP(Tabla1[[#This Row],[EMPLEADO]],IS[],3,0),"OTROS")</f>
        <v>OTROS</v>
      </c>
      <c r="AQ6256" s="15" t="str">
        <f>+IFERROR(VLOOKUP(Tabla1[[#This Row],[EMPLEADO]],IS[[NÓMINA]:[INGENIERO]],2,0),"OTROS")</f>
        <v>OTROS</v>
      </c>
    </row>
    <row r="6257" spans="1:43" x14ac:dyDescent="0.25">
      <c r="A6257" s="28" t="s">
        <v>14528</v>
      </c>
      <c r="B6257" s="29">
        <v>1</v>
      </c>
      <c r="C6257" s="29" t="s">
        <v>17068</v>
      </c>
      <c r="D6257" s="30" t="s">
        <v>3370</v>
      </c>
      <c r="E6257" s="31" t="s">
        <v>39</v>
      </c>
      <c r="F6257" s="31" t="s">
        <v>17069</v>
      </c>
      <c r="G6257" s="88" t="s">
        <v>17070</v>
      </c>
      <c r="H6257" s="29" t="s">
        <v>253</v>
      </c>
      <c r="I6257" s="32" t="s">
        <v>43</v>
      </c>
      <c r="J6257" s="29" t="s">
        <v>8</v>
      </c>
      <c r="K6257" s="33" t="s">
        <v>7790</v>
      </c>
      <c r="L6257" s="33" t="s">
        <v>17059</v>
      </c>
      <c r="M6257" s="29" t="s">
        <v>358</v>
      </c>
      <c r="N6257" s="29">
        <v>0</v>
      </c>
      <c r="O6257" s="29" t="s">
        <v>47</v>
      </c>
      <c r="P6257" s="33" t="s">
        <v>822</v>
      </c>
      <c r="Q6257" s="33" t="s">
        <v>48</v>
      </c>
      <c r="R6257" s="80" t="s">
        <v>49</v>
      </c>
      <c r="S6257" s="81" t="s">
        <v>50</v>
      </c>
      <c r="T6257" s="81" t="s">
        <v>51</v>
      </c>
      <c r="U6257" s="82" t="s">
        <v>52</v>
      </c>
      <c r="V6257" s="83">
        <v>1</v>
      </c>
      <c r="W6257" s="89">
        <v>1072.5000000000002</v>
      </c>
      <c r="X6257" s="85">
        <v>0</v>
      </c>
      <c r="Y6257" s="86">
        <v>5</v>
      </c>
      <c r="Z6257" s="82">
        <v>5</v>
      </c>
      <c r="AA6257" s="87">
        <v>1</v>
      </c>
      <c r="AB6257" s="83">
        <v>0</v>
      </c>
      <c r="AC6257" s="89">
        <v>0</v>
      </c>
      <c r="AD6257" s="90">
        <v>43642</v>
      </c>
      <c r="AE6257" s="90">
        <v>43644</v>
      </c>
      <c r="AF6257" s="82">
        <v>2</v>
      </c>
      <c r="AG6257" s="84" t="s">
        <v>1680</v>
      </c>
      <c r="AH6257" s="83">
        <v>0</v>
      </c>
      <c r="AI6257" s="89">
        <v>0</v>
      </c>
      <c r="AJ6257" s="89">
        <v>0</v>
      </c>
      <c r="AK6257" s="60" t="str">
        <f>+IF(Tabla1[[#This Row],[REQUEST_TY]]="SR MANTENIMIENTO CORRECTIVO", "EMERGENCIA", "OTROS")</f>
        <v>OTROS</v>
      </c>
      <c r="AL6257" s="6" t="str">
        <f>+_xlfn.IFS(Tabla1[[#This Row],[Veces obj]]&lt;=1,"0-1",Tabla1[[#This Row],[Veces obj]]&lt;=2,"1-2",Tabla1[[#This Row],[Veces obj]]&lt;=3,"2-3",TRUE,"&gt;3")</f>
        <v>0-1</v>
      </c>
      <c r="AM6257" s="60" t="str">
        <f>+_xlfn.IFS(MONTH(Tabla1[[#This Row],[MES]])&lt;=3,"Q1",MONTH(Tabla1[[#This Row],[MES]])&lt;=6,"Q2",MONTH(Tabla1[[#This Row],[MES]])&lt;=9,"Q3",TRUE,"Q4")</f>
        <v>Q2</v>
      </c>
      <c r="AN6257" s="15" t="str">
        <f>+IFERROR(VLOOKUP(Tabla1[[#This Row],[CUENTA]],CTAS[],2,0),"OTROS")</f>
        <v>OTROS</v>
      </c>
      <c r="AP6257" s="15" t="str">
        <f>+IFERROR(VLOOKUP(Tabla1[[#This Row],[EMPLEADO]],IS[],3,0),"OTROS")</f>
        <v>OTROS</v>
      </c>
      <c r="AQ6257" s="15" t="str">
        <f>+IFERROR(VLOOKUP(Tabla1[[#This Row],[EMPLEADO]],IS[[NÓMINA]:[INGENIERO]],2,0),"OTROS")</f>
        <v>OTROS</v>
      </c>
    </row>
    <row r="6258" spans="1:43" x14ac:dyDescent="0.25">
      <c r="A6258" s="28" t="s">
        <v>14528</v>
      </c>
      <c r="B6258" s="29">
        <v>1</v>
      </c>
      <c r="C6258" s="29" t="s">
        <v>17071</v>
      </c>
      <c r="D6258" s="30" t="s">
        <v>3370</v>
      </c>
      <c r="E6258" s="31" t="s">
        <v>39</v>
      </c>
      <c r="F6258" s="31" t="s">
        <v>17072</v>
      </c>
      <c r="G6258" s="88" t="s">
        <v>17073</v>
      </c>
      <c r="H6258" s="29" t="s">
        <v>253</v>
      </c>
      <c r="I6258" s="32" t="s">
        <v>43</v>
      </c>
      <c r="J6258" s="29" t="s">
        <v>8</v>
      </c>
      <c r="K6258" s="33" t="s">
        <v>7790</v>
      </c>
      <c r="L6258" s="33" t="s">
        <v>17059</v>
      </c>
      <c r="M6258" s="29" t="s">
        <v>649</v>
      </c>
      <c r="N6258" s="29">
        <v>0</v>
      </c>
      <c r="O6258" s="29" t="s">
        <v>47</v>
      </c>
      <c r="P6258" s="33" t="s">
        <v>822</v>
      </c>
      <c r="Q6258" s="33" t="s">
        <v>48</v>
      </c>
      <c r="R6258" s="80" t="s">
        <v>49</v>
      </c>
      <c r="S6258" s="81" t="s">
        <v>50</v>
      </c>
      <c r="T6258" s="81" t="s">
        <v>51</v>
      </c>
      <c r="U6258" s="82" t="s">
        <v>52</v>
      </c>
      <c r="V6258" s="83">
        <v>1</v>
      </c>
      <c r="W6258" s="89">
        <v>1072.5000000000002</v>
      </c>
      <c r="X6258" s="85">
        <v>0</v>
      </c>
      <c r="Y6258" s="86">
        <v>5</v>
      </c>
      <c r="Z6258" s="82">
        <v>5</v>
      </c>
      <c r="AA6258" s="87">
        <v>1</v>
      </c>
      <c r="AB6258" s="83">
        <v>0</v>
      </c>
      <c r="AC6258" s="89">
        <v>0</v>
      </c>
      <c r="AD6258" s="90">
        <v>43642</v>
      </c>
      <c r="AE6258" s="90">
        <v>43644</v>
      </c>
      <c r="AF6258" s="82">
        <v>2</v>
      </c>
      <c r="AG6258" s="84" t="s">
        <v>1680</v>
      </c>
      <c r="AH6258" s="83">
        <v>0</v>
      </c>
      <c r="AI6258" s="89">
        <v>0</v>
      </c>
      <c r="AJ6258" s="89">
        <v>0</v>
      </c>
      <c r="AK6258" s="60" t="str">
        <f>+IF(Tabla1[[#This Row],[REQUEST_TY]]="SR MANTENIMIENTO CORRECTIVO", "EMERGENCIA", "OTROS")</f>
        <v>OTROS</v>
      </c>
      <c r="AL6258" s="6" t="str">
        <f>+_xlfn.IFS(Tabla1[[#This Row],[Veces obj]]&lt;=1,"0-1",Tabla1[[#This Row],[Veces obj]]&lt;=2,"1-2",Tabla1[[#This Row],[Veces obj]]&lt;=3,"2-3",TRUE,"&gt;3")</f>
        <v>0-1</v>
      </c>
      <c r="AM6258" s="60" t="str">
        <f>+_xlfn.IFS(MONTH(Tabla1[[#This Row],[MES]])&lt;=3,"Q1",MONTH(Tabla1[[#This Row],[MES]])&lt;=6,"Q2",MONTH(Tabla1[[#This Row],[MES]])&lt;=9,"Q3",TRUE,"Q4")</f>
        <v>Q2</v>
      </c>
      <c r="AN6258" s="15" t="str">
        <f>+IFERROR(VLOOKUP(Tabla1[[#This Row],[CUENTA]],CTAS[],2,0),"OTROS")</f>
        <v>OTROS</v>
      </c>
      <c r="AP6258" s="15" t="str">
        <f>+IFERROR(VLOOKUP(Tabla1[[#This Row],[EMPLEADO]],IS[],3,0),"OTROS")</f>
        <v>OTROS</v>
      </c>
      <c r="AQ6258" s="15" t="str">
        <f>+IFERROR(VLOOKUP(Tabla1[[#This Row],[EMPLEADO]],IS[[NÓMINA]:[INGENIERO]],2,0),"OTROS")</f>
        <v>OTROS</v>
      </c>
    </row>
    <row r="6259" spans="1:43" x14ac:dyDescent="0.25">
      <c r="A6259" s="28" t="s">
        <v>14528</v>
      </c>
      <c r="B6259" s="29">
        <v>1</v>
      </c>
      <c r="C6259" s="29" t="s">
        <v>17074</v>
      </c>
      <c r="D6259" s="30" t="s">
        <v>3370</v>
      </c>
      <c r="E6259" s="31" t="s">
        <v>39</v>
      </c>
      <c r="F6259" s="31" t="s">
        <v>17075</v>
      </c>
      <c r="G6259" s="88" t="s">
        <v>17076</v>
      </c>
      <c r="H6259" s="29" t="s">
        <v>253</v>
      </c>
      <c r="I6259" s="32" t="s">
        <v>43</v>
      </c>
      <c r="J6259" s="29" t="s">
        <v>8</v>
      </c>
      <c r="K6259" s="33" t="s">
        <v>7790</v>
      </c>
      <c r="L6259" s="33" t="s">
        <v>17059</v>
      </c>
      <c r="M6259" s="29" t="s">
        <v>649</v>
      </c>
      <c r="N6259" s="29">
        <v>0</v>
      </c>
      <c r="O6259" s="29" t="s">
        <v>47</v>
      </c>
      <c r="P6259" s="33" t="s">
        <v>822</v>
      </c>
      <c r="Q6259" s="33" t="s">
        <v>48</v>
      </c>
      <c r="R6259" s="80" t="s">
        <v>49</v>
      </c>
      <c r="S6259" s="81" t="s">
        <v>50</v>
      </c>
      <c r="T6259" s="81" t="s">
        <v>51</v>
      </c>
      <c r="U6259" s="82" t="s">
        <v>52</v>
      </c>
      <c r="V6259" s="83">
        <v>1</v>
      </c>
      <c r="W6259" s="89">
        <v>1072.5000000000002</v>
      </c>
      <c r="X6259" s="85">
        <v>0</v>
      </c>
      <c r="Y6259" s="86">
        <v>5</v>
      </c>
      <c r="Z6259" s="82">
        <v>5</v>
      </c>
      <c r="AA6259" s="87">
        <v>1</v>
      </c>
      <c r="AB6259" s="83">
        <v>0</v>
      </c>
      <c r="AC6259" s="89">
        <v>0</v>
      </c>
      <c r="AD6259" s="90">
        <v>43642</v>
      </c>
      <c r="AE6259" s="90">
        <v>43644</v>
      </c>
      <c r="AF6259" s="82">
        <v>2</v>
      </c>
      <c r="AG6259" s="84" t="s">
        <v>1680</v>
      </c>
      <c r="AH6259" s="83">
        <v>0</v>
      </c>
      <c r="AI6259" s="89">
        <v>0</v>
      </c>
      <c r="AJ6259" s="89">
        <v>0</v>
      </c>
      <c r="AK6259" s="60" t="str">
        <f>+IF(Tabla1[[#This Row],[REQUEST_TY]]="SR MANTENIMIENTO CORRECTIVO", "EMERGENCIA", "OTROS")</f>
        <v>OTROS</v>
      </c>
      <c r="AL6259" s="6" t="str">
        <f>+_xlfn.IFS(Tabla1[[#This Row],[Veces obj]]&lt;=1,"0-1",Tabla1[[#This Row],[Veces obj]]&lt;=2,"1-2",Tabla1[[#This Row],[Veces obj]]&lt;=3,"2-3",TRUE,"&gt;3")</f>
        <v>0-1</v>
      </c>
      <c r="AM6259" s="60" t="str">
        <f>+_xlfn.IFS(MONTH(Tabla1[[#This Row],[MES]])&lt;=3,"Q1",MONTH(Tabla1[[#This Row],[MES]])&lt;=6,"Q2",MONTH(Tabla1[[#This Row],[MES]])&lt;=9,"Q3",TRUE,"Q4")</f>
        <v>Q2</v>
      </c>
      <c r="AN6259" s="15" t="str">
        <f>+IFERROR(VLOOKUP(Tabla1[[#This Row],[CUENTA]],CTAS[],2,0),"OTROS")</f>
        <v>OTROS</v>
      </c>
      <c r="AP6259" s="15" t="str">
        <f>+IFERROR(VLOOKUP(Tabla1[[#This Row],[EMPLEADO]],IS[],3,0),"OTROS")</f>
        <v>OTROS</v>
      </c>
      <c r="AQ6259" s="15" t="str">
        <f>+IFERROR(VLOOKUP(Tabla1[[#This Row],[EMPLEADO]],IS[[NÓMINA]:[INGENIERO]],2,0),"OTROS")</f>
        <v>OTROS</v>
      </c>
    </row>
    <row r="6260" spans="1:43" x14ac:dyDescent="0.25">
      <c r="A6260" s="28" t="s">
        <v>14528</v>
      </c>
      <c r="B6260" s="29">
        <v>1</v>
      </c>
      <c r="C6260" s="29" t="s">
        <v>17077</v>
      </c>
      <c r="D6260" s="30" t="s">
        <v>3370</v>
      </c>
      <c r="E6260" s="31" t="s">
        <v>11566</v>
      </c>
      <c r="F6260" s="31" t="s">
        <v>17078</v>
      </c>
      <c r="G6260" s="88" t="s">
        <v>17079</v>
      </c>
      <c r="H6260" s="29" t="s">
        <v>253</v>
      </c>
      <c r="I6260" s="32" t="s">
        <v>43</v>
      </c>
      <c r="J6260" s="29" t="s">
        <v>8</v>
      </c>
      <c r="K6260" s="33" t="s">
        <v>7790</v>
      </c>
      <c r="L6260" s="33" t="s">
        <v>17059</v>
      </c>
      <c r="M6260" s="29" t="s">
        <v>649</v>
      </c>
      <c r="N6260" s="29">
        <v>0</v>
      </c>
      <c r="O6260" s="29" t="s">
        <v>47</v>
      </c>
      <c r="P6260" s="33" t="s">
        <v>822</v>
      </c>
      <c r="Q6260" s="33" t="s">
        <v>48</v>
      </c>
      <c r="R6260" s="80" t="s">
        <v>49</v>
      </c>
      <c r="S6260" s="81" t="s">
        <v>50</v>
      </c>
      <c r="T6260" s="81" t="s">
        <v>51</v>
      </c>
      <c r="U6260" s="82" t="s">
        <v>52</v>
      </c>
      <c r="V6260" s="83">
        <v>1</v>
      </c>
      <c r="W6260" s="89">
        <v>1072.5000000000002</v>
      </c>
      <c r="X6260" s="85">
        <v>0</v>
      </c>
      <c r="Y6260" s="86">
        <v>5</v>
      </c>
      <c r="Z6260" s="82">
        <v>5</v>
      </c>
      <c r="AA6260" s="87">
        <v>1</v>
      </c>
      <c r="AB6260" s="83">
        <v>0</v>
      </c>
      <c r="AC6260" s="89">
        <v>0</v>
      </c>
      <c r="AD6260" s="90">
        <v>43643</v>
      </c>
      <c r="AE6260" s="90">
        <v>43644</v>
      </c>
      <c r="AF6260" s="82">
        <v>1</v>
      </c>
      <c r="AG6260" s="84" t="s">
        <v>53</v>
      </c>
      <c r="AH6260" s="83">
        <v>0</v>
      </c>
      <c r="AI6260" s="89">
        <v>0</v>
      </c>
      <c r="AJ6260" s="89">
        <v>0</v>
      </c>
      <c r="AK6260" s="60" t="str">
        <f>+IF(Tabla1[[#This Row],[REQUEST_TY]]="SR MANTENIMIENTO CORRECTIVO", "EMERGENCIA", "OTROS")</f>
        <v>OTROS</v>
      </c>
      <c r="AL6260" s="6" t="str">
        <f>+_xlfn.IFS(Tabla1[[#This Row],[Veces obj]]&lt;=1,"0-1",Tabla1[[#This Row],[Veces obj]]&lt;=2,"1-2",Tabla1[[#This Row],[Veces obj]]&lt;=3,"2-3",TRUE,"&gt;3")</f>
        <v>0-1</v>
      </c>
      <c r="AM6260" s="60" t="str">
        <f>+_xlfn.IFS(MONTH(Tabla1[[#This Row],[MES]])&lt;=3,"Q1",MONTH(Tabla1[[#This Row],[MES]])&lt;=6,"Q2",MONTH(Tabla1[[#This Row],[MES]])&lt;=9,"Q3",TRUE,"Q4")</f>
        <v>Q2</v>
      </c>
      <c r="AN6260" s="15" t="str">
        <f>+IFERROR(VLOOKUP(Tabla1[[#This Row],[CUENTA]],CTAS[],2,0),"OTROS")</f>
        <v>OTROS</v>
      </c>
      <c r="AP6260" s="15" t="str">
        <f>+IFERROR(VLOOKUP(Tabla1[[#This Row],[EMPLEADO]],IS[],3,0),"OTROS")</f>
        <v>OTROS</v>
      </c>
      <c r="AQ6260" s="15" t="str">
        <f>+IFERROR(VLOOKUP(Tabla1[[#This Row],[EMPLEADO]],IS[[NÓMINA]:[INGENIERO]],2,0),"OTROS")</f>
        <v>OTROS</v>
      </c>
    </row>
    <row r="6261" spans="1:43" x14ac:dyDescent="0.25">
      <c r="A6261" s="28" t="s">
        <v>14528</v>
      </c>
      <c r="B6261" s="29">
        <v>1</v>
      </c>
      <c r="C6261" s="29" t="s">
        <v>17080</v>
      </c>
      <c r="D6261" s="30" t="s">
        <v>3370</v>
      </c>
      <c r="E6261" s="31" t="s">
        <v>39</v>
      </c>
      <c r="F6261" s="31" t="s">
        <v>17081</v>
      </c>
      <c r="G6261" s="88" t="s">
        <v>17082</v>
      </c>
      <c r="H6261" s="29" t="s">
        <v>101</v>
      </c>
      <c r="I6261" s="32" t="s">
        <v>43</v>
      </c>
      <c r="J6261" s="29" t="s">
        <v>8</v>
      </c>
      <c r="K6261" s="33" t="s">
        <v>7790</v>
      </c>
      <c r="L6261" s="33" t="s">
        <v>16419</v>
      </c>
      <c r="M6261" s="29" t="s">
        <v>5377</v>
      </c>
      <c r="N6261" s="29">
        <v>0</v>
      </c>
      <c r="O6261" s="29" t="s">
        <v>105</v>
      </c>
      <c r="P6261" s="33" t="s">
        <v>822</v>
      </c>
      <c r="Q6261" s="33" t="s">
        <v>48</v>
      </c>
      <c r="R6261" s="80" t="s">
        <v>49</v>
      </c>
      <c r="S6261" s="81" t="s">
        <v>50</v>
      </c>
      <c r="T6261" s="81" t="s">
        <v>51</v>
      </c>
      <c r="U6261" s="82" t="s">
        <v>52</v>
      </c>
      <c r="V6261" s="83">
        <v>1</v>
      </c>
      <c r="W6261" s="89">
        <v>702</v>
      </c>
      <c r="X6261" s="85">
        <v>0</v>
      </c>
      <c r="Y6261" s="86">
        <v>5</v>
      </c>
      <c r="Z6261" s="82">
        <v>5</v>
      </c>
      <c r="AA6261" s="87">
        <v>1</v>
      </c>
      <c r="AB6261" s="83">
        <v>0</v>
      </c>
      <c r="AC6261" s="89">
        <v>0</v>
      </c>
      <c r="AD6261" s="90">
        <v>43637</v>
      </c>
      <c r="AE6261" s="90">
        <v>43644</v>
      </c>
      <c r="AF6261" s="82">
        <v>5</v>
      </c>
      <c r="AG6261" s="84" t="s">
        <v>823</v>
      </c>
      <c r="AH6261" s="83">
        <v>0</v>
      </c>
      <c r="AI6261" s="89">
        <v>0</v>
      </c>
      <c r="AJ6261" s="89">
        <v>0</v>
      </c>
      <c r="AK6261" s="60" t="str">
        <f>+IF(Tabla1[[#This Row],[REQUEST_TY]]="SR MANTENIMIENTO CORRECTIVO", "EMERGENCIA", "OTROS")</f>
        <v>OTROS</v>
      </c>
      <c r="AL6261" s="6" t="str">
        <f>+_xlfn.IFS(Tabla1[[#This Row],[Veces obj]]&lt;=1,"0-1",Tabla1[[#This Row],[Veces obj]]&lt;=2,"1-2",Tabla1[[#This Row],[Veces obj]]&lt;=3,"2-3",TRUE,"&gt;3")</f>
        <v>0-1</v>
      </c>
      <c r="AM6261" s="60" t="str">
        <f>+_xlfn.IFS(MONTH(Tabla1[[#This Row],[MES]])&lt;=3,"Q1",MONTH(Tabla1[[#This Row],[MES]])&lt;=6,"Q2",MONTH(Tabla1[[#This Row],[MES]])&lt;=9,"Q3",TRUE,"Q4")</f>
        <v>Q2</v>
      </c>
      <c r="AN6261" s="15" t="str">
        <f>+IFERROR(VLOOKUP(Tabla1[[#This Row],[CUENTA]],CTAS[],2,0),"OTROS")</f>
        <v>OTROS</v>
      </c>
      <c r="AP6261" s="15" t="str">
        <f>+IFERROR(VLOOKUP(Tabla1[[#This Row],[EMPLEADO]],IS[],3,0),"OTROS")</f>
        <v>OTROS</v>
      </c>
      <c r="AQ6261" s="15" t="str">
        <f>+IFERROR(VLOOKUP(Tabla1[[#This Row],[EMPLEADO]],IS[[NÓMINA]:[INGENIERO]],2,0),"OTROS")</f>
        <v>OTROS</v>
      </c>
    </row>
    <row r="6262" spans="1:43" x14ac:dyDescent="0.25">
      <c r="A6262" s="28" t="s">
        <v>14528</v>
      </c>
      <c r="B6262" s="29">
        <v>1</v>
      </c>
      <c r="C6262" s="29" t="s">
        <v>17083</v>
      </c>
      <c r="D6262" s="30" t="s">
        <v>3370</v>
      </c>
      <c r="E6262" s="31" t="s">
        <v>39</v>
      </c>
      <c r="F6262" s="31" t="s">
        <v>17084</v>
      </c>
      <c r="G6262" s="88" t="s">
        <v>17085</v>
      </c>
      <c r="H6262" s="29" t="s">
        <v>679</v>
      </c>
      <c r="I6262" s="32" t="s">
        <v>43</v>
      </c>
      <c r="J6262" s="29" t="s">
        <v>8</v>
      </c>
      <c r="K6262" s="33" t="s">
        <v>7790</v>
      </c>
      <c r="L6262" s="33" t="s">
        <v>16892</v>
      </c>
      <c r="M6262" s="29" t="s">
        <v>316</v>
      </c>
      <c r="N6262" s="29">
        <v>0</v>
      </c>
      <c r="O6262" s="29" t="s">
        <v>47</v>
      </c>
      <c r="P6262" s="33" t="s">
        <v>822</v>
      </c>
      <c r="Q6262" s="33" t="s">
        <v>48</v>
      </c>
      <c r="R6262" s="80" t="s">
        <v>49</v>
      </c>
      <c r="S6262" s="81" t="s">
        <v>50</v>
      </c>
      <c r="T6262" s="81" t="s">
        <v>51</v>
      </c>
      <c r="U6262" s="82" t="s">
        <v>52</v>
      </c>
      <c r="V6262" s="83">
        <v>1</v>
      </c>
      <c r="W6262" s="89">
        <v>1072.5000000000002</v>
      </c>
      <c r="X6262" s="85">
        <v>0</v>
      </c>
      <c r="Y6262" s="86">
        <v>5</v>
      </c>
      <c r="Z6262" s="82">
        <v>5</v>
      </c>
      <c r="AA6262" s="87">
        <v>1</v>
      </c>
      <c r="AB6262" s="83">
        <v>0</v>
      </c>
      <c r="AC6262" s="89">
        <v>0</v>
      </c>
      <c r="AD6262" s="90">
        <v>43643</v>
      </c>
      <c r="AE6262" s="90">
        <v>43644</v>
      </c>
      <c r="AF6262" s="82">
        <v>1</v>
      </c>
      <c r="AG6262" s="84" t="s">
        <v>53</v>
      </c>
      <c r="AH6262" s="83">
        <v>0</v>
      </c>
      <c r="AI6262" s="89">
        <v>0</v>
      </c>
      <c r="AJ6262" s="89">
        <v>0</v>
      </c>
      <c r="AK6262" s="60" t="str">
        <f>+IF(Tabla1[[#This Row],[REQUEST_TY]]="SR MANTENIMIENTO CORRECTIVO", "EMERGENCIA", "OTROS")</f>
        <v>OTROS</v>
      </c>
      <c r="AL6262" s="6" t="str">
        <f>+_xlfn.IFS(Tabla1[[#This Row],[Veces obj]]&lt;=1,"0-1",Tabla1[[#This Row],[Veces obj]]&lt;=2,"1-2",Tabla1[[#This Row],[Veces obj]]&lt;=3,"2-3",TRUE,"&gt;3")</f>
        <v>0-1</v>
      </c>
      <c r="AM6262" s="60" t="str">
        <f>+_xlfn.IFS(MONTH(Tabla1[[#This Row],[MES]])&lt;=3,"Q1",MONTH(Tabla1[[#This Row],[MES]])&lt;=6,"Q2",MONTH(Tabla1[[#This Row],[MES]])&lt;=9,"Q3",TRUE,"Q4")</f>
        <v>Q2</v>
      </c>
      <c r="AN6262" s="15" t="str">
        <f>+IFERROR(VLOOKUP(Tabla1[[#This Row],[CUENTA]],CTAS[],2,0),"OTROS")</f>
        <v>OTROS</v>
      </c>
      <c r="AP6262" s="15" t="str">
        <f>+IFERROR(VLOOKUP(Tabla1[[#This Row],[EMPLEADO]],IS[],3,0),"OTROS")</f>
        <v>OTROS</v>
      </c>
      <c r="AQ6262" s="15" t="str">
        <f>+IFERROR(VLOOKUP(Tabla1[[#This Row],[EMPLEADO]],IS[[NÓMINA]:[INGENIERO]],2,0),"OTROS")</f>
        <v>OTROS</v>
      </c>
    </row>
    <row r="6263" spans="1:43" x14ac:dyDescent="0.25">
      <c r="A6263" s="28" t="s">
        <v>14528</v>
      </c>
      <c r="B6263" s="29">
        <v>1</v>
      </c>
      <c r="C6263" s="29" t="s">
        <v>17086</v>
      </c>
      <c r="D6263" s="30" t="s">
        <v>3370</v>
      </c>
      <c r="E6263" s="31" t="s">
        <v>1077</v>
      </c>
      <c r="F6263" s="31" t="s">
        <v>17087</v>
      </c>
      <c r="G6263" s="88" t="s">
        <v>17088</v>
      </c>
      <c r="H6263" s="29" t="s">
        <v>101</v>
      </c>
      <c r="I6263" s="32" t="s">
        <v>43</v>
      </c>
      <c r="J6263" s="29" t="s">
        <v>8</v>
      </c>
      <c r="K6263" s="33" t="s">
        <v>7790</v>
      </c>
      <c r="L6263" s="33" t="s">
        <v>16419</v>
      </c>
      <c r="M6263" s="29" t="s">
        <v>5377</v>
      </c>
      <c r="N6263" s="29">
        <v>0</v>
      </c>
      <c r="O6263" s="29" t="s">
        <v>105</v>
      </c>
      <c r="P6263" s="33" t="s">
        <v>822</v>
      </c>
      <c r="Q6263" s="33" t="s">
        <v>48</v>
      </c>
      <c r="R6263" s="80" t="s">
        <v>63</v>
      </c>
      <c r="S6263" s="81" t="s">
        <v>64</v>
      </c>
      <c r="T6263" s="81" t="s">
        <v>51</v>
      </c>
      <c r="U6263" s="82" t="s">
        <v>96</v>
      </c>
      <c r="V6263" s="83">
        <v>1</v>
      </c>
      <c r="W6263" s="89">
        <v>982.5</v>
      </c>
      <c r="X6263" s="85">
        <v>0</v>
      </c>
      <c r="Y6263" s="86">
        <v>5</v>
      </c>
      <c r="Z6263" s="82">
        <v>5</v>
      </c>
      <c r="AA6263" s="87">
        <v>1</v>
      </c>
      <c r="AB6263" s="83">
        <v>0</v>
      </c>
      <c r="AC6263" s="89">
        <v>0</v>
      </c>
      <c r="AD6263" s="90">
        <v>43640</v>
      </c>
      <c r="AE6263" s="90">
        <v>43644</v>
      </c>
      <c r="AF6263" s="82">
        <v>4</v>
      </c>
      <c r="AG6263" s="84" t="s">
        <v>823</v>
      </c>
      <c r="AH6263" s="83">
        <v>0</v>
      </c>
      <c r="AI6263" s="89">
        <v>0</v>
      </c>
      <c r="AJ6263" s="89">
        <v>0</v>
      </c>
      <c r="AK6263" s="60" t="str">
        <f>+IF(Tabla1[[#This Row],[REQUEST_TY]]="SR MANTENIMIENTO CORRECTIVO", "EMERGENCIA", "OTROS")</f>
        <v>OTROS</v>
      </c>
      <c r="AL6263" s="6" t="str">
        <f>+_xlfn.IFS(Tabla1[[#This Row],[Veces obj]]&lt;=1,"0-1",Tabla1[[#This Row],[Veces obj]]&lt;=2,"1-2",Tabla1[[#This Row],[Veces obj]]&lt;=3,"2-3",TRUE,"&gt;3")</f>
        <v>0-1</v>
      </c>
      <c r="AM6263" s="60" t="str">
        <f>+_xlfn.IFS(MONTH(Tabla1[[#This Row],[MES]])&lt;=3,"Q1",MONTH(Tabla1[[#This Row],[MES]])&lt;=6,"Q2",MONTH(Tabla1[[#This Row],[MES]])&lt;=9,"Q3",TRUE,"Q4")</f>
        <v>Q2</v>
      </c>
      <c r="AN6263" s="15" t="str">
        <f>+IFERROR(VLOOKUP(Tabla1[[#This Row],[CUENTA]],CTAS[],2,0),"OTROS")</f>
        <v>OTROS</v>
      </c>
      <c r="AP6263" s="15" t="str">
        <f>+IFERROR(VLOOKUP(Tabla1[[#This Row],[EMPLEADO]],IS[],3,0),"OTROS")</f>
        <v>OTROS</v>
      </c>
      <c r="AQ6263" s="15" t="str">
        <f>+IFERROR(VLOOKUP(Tabla1[[#This Row],[EMPLEADO]],IS[[NÓMINA]:[INGENIERO]],2,0),"OTROS")</f>
        <v>OTROS</v>
      </c>
    </row>
    <row r="6264" spans="1:43" x14ac:dyDescent="0.25">
      <c r="A6264" s="28" t="s">
        <v>14528</v>
      </c>
      <c r="B6264" s="29">
        <v>1</v>
      </c>
      <c r="C6264" s="29" t="s">
        <v>17089</v>
      </c>
      <c r="D6264" s="30" t="s">
        <v>38</v>
      </c>
      <c r="E6264" s="31" t="s">
        <v>39</v>
      </c>
      <c r="F6264" s="31" t="s">
        <v>17090</v>
      </c>
      <c r="G6264" s="88" t="s">
        <v>15680</v>
      </c>
      <c r="H6264" s="29" t="s">
        <v>271</v>
      </c>
      <c r="I6264" s="32" t="s">
        <v>43</v>
      </c>
      <c r="J6264" s="29" t="s">
        <v>8</v>
      </c>
      <c r="K6264" s="33" t="s">
        <v>798</v>
      </c>
      <c r="L6264" s="33" t="s">
        <v>1509</v>
      </c>
      <c r="M6264" s="29" t="s">
        <v>1510</v>
      </c>
      <c r="N6264" s="29">
        <v>1</v>
      </c>
      <c r="O6264" s="29" t="s">
        <v>105</v>
      </c>
      <c r="P6264" s="33">
        <v>14</v>
      </c>
      <c r="Q6264" s="33" t="s">
        <v>194</v>
      </c>
      <c r="R6264" s="80" t="s">
        <v>49</v>
      </c>
      <c r="S6264" s="81" t="s">
        <v>50</v>
      </c>
      <c r="T6264" s="81" t="s">
        <v>51</v>
      </c>
      <c r="U6264" s="82" t="s">
        <v>444</v>
      </c>
      <c r="V6264" s="83">
        <v>0</v>
      </c>
      <c r="W6264" s="89">
        <v>0</v>
      </c>
      <c r="X6264" s="85">
        <v>1</v>
      </c>
      <c r="Y6264" s="86">
        <v>2.5499999999999998</v>
      </c>
      <c r="Z6264" s="82">
        <v>5</v>
      </c>
      <c r="AA6264" s="87">
        <v>0.51</v>
      </c>
      <c r="AB6264" s="83">
        <v>0</v>
      </c>
      <c r="AC6264" s="89">
        <v>0</v>
      </c>
      <c r="AD6264" s="90">
        <v>43643</v>
      </c>
      <c r="AE6264" s="90">
        <v>43644</v>
      </c>
      <c r="AF6264" s="82">
        <v>1</v>
      </c>
      <c r="AG6264" s="84" t="s">
        <v>53</v>
      </c>
      <c r="AH6264" s="83">
        <v>0</v>
      </c>
      <c r="AI6264" s="89">
        <v>0</v>
      </c>
      <c r="AJ6264" s="89">
        <v>0</v>
      </c>
      <c r="AK6264" s="60" t="str">
        <f>+IF(Tabla1[[#This Row],[REQUEST_TY]]="SR MANTENIMIENTO CORRECTIVO", "EMERGENCIA", "OTROS")</f>
        <v>EMERGENCIA</v>
      </c>
      <c r="AL6264" s="6" t="str">
        <f>+_xlfn.IFS(Tabla1[[#This Row],[Veces obj]]&lt;=1,"0-1",Tabla1[[#This Row],[Veces obj]]&lt;=2,"1-2",Tabla1[[#This Row],[Veces obj]]&lt;=3,"2-3",TRUE,"&gt;3")</f>
        <v>0-1</v>
      </c>
      <c r="AM6264" s="60" t="str">
        <f>+_xlfn.IFS(MONTH(Tabla1[[#This Row],[MES]])&lt;=3,"Q1",MONTH(Tabla1[[#This Row],[MES]])&lt;=6,"Q2",MONTH(Tabla1[[#This Row],[MES]])&lt;=9,"Q3",TRUE,"Q4")</f>
        <v>Q2</v>
      </c>
      <c r="AN6264" s="15" t="str">
        <f>+IFERROR(VLOOKUP(Tabla1[[#This Row],[CUENTA]],CTAS[],2,0),"OTROS")</f>
        <v>OTROS</v>
      </c>
      <c r="AP6264" s="15" t="str">
        <f>+IFERROR(VLOOKUP(Tabla1[[#This Row],[EMPLEADO]],IS[],3,0),"OTROS")</f>
        <v>OTROS</v>
      </c>
      <c r="AQ6264" s="15" t="str">
        <f>+IFERROR(VLOOKUP(Tabla1[[#This Row],[EMPLEADO]],IS[[NÓMINA]:[INGENIERO]],2,0),"OTROS")</f>
        <v>OTROS</v>
      </c>
    </row>
    <row r="6265" spans="1:43" x14ac:dyDescent="0.25">
      <c r="A6265" s="28" t="s">
        <v>14528</v>
      </c>
      <c r="B6265" s="29">
        <v>1</v>
      </c>
      <c r="C6265" s="29" t="s">
        <v>17091</v>
      </c>
      <c r="D6265" s="30" t="s">
        <v>38</v>
      </c>
      <c r="E6265" s="31" t="s">
        <v>39</v>
      </c>
      <c r="F6265" s="31" t="s">
        <v>17092</v>
      </c>
      <c r="G6265" s="88" t="s">
        <v>13224</v>
      </c>
      <c r="H6265" s="29" t="s">
        <v>484</v>
      </c>
      <c r="I6265" s="32" t="s">
        <v>43</v>
      </c>
      <c r="J6265" s="29" t="s">
        <v>8</v>
      </c>
      <c r="K6265" s="33" t="s">
        <v>2300</v>
      </c>
      <c r="L6265" s="33" t="s">
        <v>4065</v>
      </c>
      <c r="M6265" s="29" t="s">
        <v>94</v>
      </c>
      <c r="N6265" s="29">
        <v>1</v>
      </c>
      <c r="O6265" s="29" t="s">
        <v>47</v>
      </c>
      <c r="P6265" s="33">
        <v>43</v>
      </c>
      <c r="Q6265" s="33" t="s">
        <v>82</v>
      </c>
      <c r="R6265" s="80" t="s">
        <v>49</v>
      </c>
      <c r="S6265" s="81" t="s">
        <v>50</v>
      </c>
      <c r="T6265" s="81" t="s">
        <v>51</v>
      </c>
      <c r="U6265" s="82" t="s">
        <v>120</v>
      </c>
      <c r="V6265" s="83">
        <v>0.8</v>
      </c>
      <c r="W6265" s="89">
        <v>0</v>
      </c>
      <c r="X6265" s="85">
        <v>1</v>
      </c>
      <c r="Y6265" s="86">
        <v>2.0499999999999998</v>
      </c>
      <c r="Z6265" s="82">
        <v>5</v>
      </c>
      <c r="AA6265" s="87">
        <v>0.41</v>
      </c>
      <c r="AB6265" s="83">
        <v>0</v>
      </c>
      <c r="AC6265" s="89">
        <v>0</v>
      </c>
      <c r="AD6265" s="90">
        <v>43643</v>
      </c>
      <c r="AE6265" s="90">
        <v>43644</v>
      </c>
      <c r="AF6265" s="82">
        <v>1</v>
      </c>
      <c r="AG6265" s="84" t="s">
        <v>53</v>
      </c>
      <c r="AH6265" s="83">
        <v>0</v>
      </c>
      <c r="AI6265" s="89">
        <v>0</v>
      </c>
      <c r="AJ6265" s="89">
        <v>0</v>
      </c>
      <c r="AK6265" s="60" t="str">
        <f>+IF(Tabla1[[#This Row],[REQUEST_TY]]="SR MANTENIMIENTO CORRECTIVO", "EMERGENCIA", "OTROS")</f>
        <v>EMERGENCIA</v>
      </c>
      <c r="AL6265" s="6" t="str">
        <f>+_xlfn.IFS(Tabla1[[#This Row],[Veces obj]]&lt;=1,"0-1",Tabla1[[#This Row],[Veces obj]]&lt;=2,"1-2",Tabla1[[#This Row],[Veces obj]]&lt;=3,"2-3",TRUE,"&gt;3")</f>
        <v>0-1</v>
      </c>
      <c r="AM6265" s="60" t="str">
        <f>+_xlfn.IFS(MONTH(Tabla1[[#This Row],[MES]])&lt;=3,"Q1",MONTH(Tabla1[[#This Row],[MES]])&lt;=6,"Q2",MONTH(Tabla1[[#This Row],[MES]])&lt;=9,"Q3",TRUE,"Q4")</f>
        <v>Q2</v>
      </c>
      <c r="AN6265" s="15" t="str">
        <f>+IFERROR(VLOOKUP(Tabla1[[#This Row],[CUENTA]],CTAS[],2,0),"OTROS")</f>
        <v>OTROS</v>
      </c>
      <c r="AP6265" s="15" t="str">
        <f>+IFERROR(VLOOKUP(Tabla1[[#This Row],[EMPLEADO]],IS[],3,0),"OTROS")</f>
        <v>OTROS</v>
      </c>
      <c r="AQ6265" s="15" t="str">
        <f>+IFERROR(VLOOKUP(Tabla1[[#This Row],[EMPLEADO]],IS[[NÓMINA]:[INGENIERO]],2,0),"OTROS")</f>
        <v>OTROS</v>
      </c>
    </row>
    <row r="6266" spans="1:43" x14ac:dyDescent="0.25">
      <c r="A6266" s="28" t="s">
        <v>14528</v>
      </c>
      <c r="B6266" s="29">
        <v>1</v>
      </c>
      <c r="C6266" s="29" t="s">
        <v>17093</v>
      </c>
      <c r="D6266" s="30" t="s">
        <v>3370</v>
      </c>
      <c r="E6266" s="31" t="s">
        <v>11566</v>
      </c>
      <c r="F6266" s="31" t="s">
        <v>17094</v>
      </c>
      <c r="G6266" s="88" t="s">
        <v>17095</v>
      </c>
      <c r="H6266" s="29" t="s">
        <v>10274</v>
      </c>
      <c r="I6266" s="32" t="s">
        <v>43</v>
      </c>
      <c r="J6266" s="29" t="s">
        <v>8</v>
      </c>
      <c r="K6266" s="33" t="s">
        <v>7790</v>
      </c>
      <c r="L6266" s="33" t="s">
        <v>16892</v>
      </c>
      <c r="M6266" s="29" t="s">
        <v>316</v>
      </c>
      <c r="N6266" s="29">
        <v>0</v>
      </c>
      <c r="O6266" s="29" t="s">
        <v>47</v>
      </c>
      <c r="P6266" s="33" t="s">
        <v>822</v>
      </c>
      <c r="Q6266" s="33" t="s">
        <v>48</v>
      </c>
      <c r="R6266" s="80" t="s">
        <v>49</v>
      </c>
      <c r="S6266" s="81" t="s">
        <v>50</v>
      </c>
      <c r="T6266" s="81" t="s">
        <v>51</v>
      </c>
      <c r="U6266" s="82" t="s">
        <v>52</v>
      </c>
      <c r="V6266" s="83">
        <v>1</v>
      </c>
      <c r="W6266" s="89">
        <v>1072.5000000000002</v>
      </c>
      <c r="X6266" s="85">
        <v>0</v>
      </c>
      <c r="Y6266" s="86">
        <v>5</v>
      </c>
      <c r="Z6266" s="82">
        <v>5</v>
      </c>
      <c r="AA6266" s="87">
        <v>1</v>
      </c>
      <c r="AB6266" s="83">
        <v>0</v>
      </c>
      <c r="AC6266" s="89">
        <v>0</v>
      </c>
      <c r="AD6266" s="90">
        <v>43643</v>
      </c>
      <c r="AE6266" s="90">
        <v>43644</v>
      </c>
      <c r="AF6266" s="82">
        <v>1</v>
      </c>
      <c r="AG6266" s="84" t="s">
        <v>53</v>
      </c>
      <c r="AH6266" s="83">
        <v>0</v>
      </c>
      <c r="AI6266" s="89">
        <v>0</v>
      </c>
      <c r="AJ6266" s="89">
        <v>0</v>
      </c>
      <c r="AK6266" s="60" t="str">
        <f>+IF(Tabla1[[#This Row],[REQUEST_TY]]="SR MANTENIMIENTO CORRECTIVO", "EMERGENCIA", "OTROS")</f>
        <v>OTROS</v>
      </c>
      <c r="AL6266" s="6" t="str">
        <f>+_xlfn.IFS(Tabla1[[#This Row],[Veces obj]]&lt;=1,"0-1",Tabla1[[#This Row],[Veces obj]]&lt;=2,"1-2",Tabla1[[#This Row],[Veces obj]]&lt;=3,"2-3",TRUE,"&gt;3")</f>
        <v>0-1</v>
      </c>
      <c r="AM6266" s="60" t="str">
        <f>+_xlfn.IFS(MONTH(Tabla1[[#This Row],[MES]])&lt;=3,"Q1",MONTH(Tabla1[[#This Row],[MES]])&lt;=6,"Q2",MONTH(Tabla1[[#This Row],[MES]])&lt;=9,"Q3",TRUE,"Q4")</f>
        <v>Q2</v>
      </c>
      <c r="AN6266" s="15" t="str">
        <f>+IFERROR(VLOOKUP(Tabla1[[#This Row],[CUENTA]],CTAS[],2,0),"OTROS")</f>
        <v>OTROS</v>
      </c>
      <c r="AP6266" s="15" t="str">
        <f>+IFERROR(VLOOKUP(Tabla1[[#This Row],[EMPLEADO]],IS[],3,0),"OTROS")</f>
        <v>OTROS</v>
      </c>
      <c r="AQ6266" s="15" t="str">
        <f>+IFERROR(VLOOKUP(Tabla1[[#This Row],[EMPLEADO]],IS[[NÓMINA]:[INGENIERO]],2,0),"OTROS")</f>
        <v>OTROS</v>
      </c>
    </row>
    <row r="6267" spans="1:43" x14ac:dyDescent="0.25">
      <c r="A6267" s="28" t="s">
        <v>14528</v>
      </c>
      <c r="B6267" s="29">
        <v>1</v>
      </c>
      <c r="C6267" s="29" t="s">
        <v>17096</v>
      </c>
      <c r="D6267" s="30" t="s">
        <v>38</v>
      </c>
      <c r="E6267" s="31" t="s">
        <v>39</v>
      </c>
      <c r="F6267" s="31" t="s">
        <v>17097</v>
      </c>
      <c r="G6267" s="88" t="s">
        <v>3636</v>
      </c>
      <c r="H6267" s="29" t="s">
        <v>246</v>
      </c>
      <c r="I6267" s="32" t="s">
        <v>43</v>
      </c>
      <c r="J6267" s="29" t="s">
        <v>8</v>
      </c>
      <c r="K6267" s="33" t="s">
        <v>2237</v>
      </c>
      <c r="L6267" s="33" t="s">
        <v>3482</v>
      </c>
      <c r="M6267" s="29" t="s">
        <v>3483</v>
      </c>
      <c r="N6267" s="29">
        <v>1</v>
      </c>
      <c r="O6267" s="29" t="s">
        <v>105</v>
      </c>
      <c r="P6267" s="33">
        <v>91</v>
      </c>
      <c r="Q6267" s="33" t="s">
        <v>48</v>
      </c>
      <c r="R6267" s="80" t="s">
        <v>49</v>
      </c>
      <c r="S6267" s="81" t="s">
        <v>50</v>
      </c>
      <c r="T6267" s="81" t="s">
        <v>51</v>
      </c>
      <c r="U6267" s="82" t="s">
        <v>52</v>
      </c>
      <c r="V6267" s="83">
        <v>1.05</v>
      </c>
      <c r="W6267" s="89">
        <v>0</v>
      </c>
      <c r="X6267" s="85">
        <v>1</v>
      </c>
      <c r="Y6267" s="86">
        <v>2.98</v>
      </c>
      <c r="Z6267" s="82">
        <v>5</v>
      </c>
      <c r="AA6267" s="87">
        <v>0.59599999999999997</v>
      </c>
      <c r="AB6267" s="83">
        <v>0</v>
      </c>
      <c r="AC6267" s="89">
        <v>0</v>
      </c>
      <c r="AD6267" s="90">
        <v>43643</v>
      </c>
      <c r="AE6267" s="90">
        <v>43644</v>
      </c>
      <c r="AF6267" s="82">
        <v>1</v>
      </c>
      <c r="AG6267" s="84" t="s">
        <v>53</v>
      </c>
      <c r="AH6267" s="83">
        <v>0</v>
      </c>
      <c r="AI6267" s="89">
        <v>0</v>
      </c>
      <c r="AJ6267" s="89">
        <v>0</v>
      </c>
      <c r="AK6267" s="60" t="str">
        <f>+IF(Tabla1[[#This Row],[REQUEST_TY]]="SR MANTENIMIENTO CORRECTIVO", "EMERGENCIA", "OTROS")</f>
        <v>EMERGENCIA</v>
      </c>
      <c r="AL6267" s="6" t="str">
        <f>+_xlfn.IFS(Tabla1[[#This Row],[Veces obj]]&lt;=1,"0-1",Tabla1[[#This Row],[Veces obj]]&lt;=2,"1-2",Tabla1[[#This Row],[Veces obj]]&lt;=3,"2-3",TRUE,"&gt;3")</f>
        <v>0-1</v>
      </c>
      <c r="AM6267" s="60" t="str">
        <f>+_xlfn.IFS(MONTH(Tabla1[[#This Row],[MES]])&lt;=3,"Q1",MONTH(Tabla1[[#This Row],[MES]])&lt;=6,"Q2",MONTH(Tabla1[[#This Row],[MES]])&lt;=9,"Q3",TRUE,"Q4")</f>
        <v>Q2</v>
      </c>
      <c r="AN6267" s="15" t="str">
        <f>+IFERROR(VLOOKUP(Tabla1[[#This Row],[CUENTA]],CTAS[],2,0),"OTROS")</f>
        <v>OTROS</v>
      </c>
      <c r="AP6267" s="15" t="str">
        <f>+IFERROR(VLOOKUP(Tabla1[[#This Row],[EMPLEADO]],IS[],3,0),"OTROS")</f>
        <v>OTROS</v>
      </c>
      <c r="AQ6267" s="15" t="str">
        <f>+IFERROR(VLOOKUP(Tabla1[[#This Row],[EMPLEADO]],IS[[NÓMINA]:[INGENIERO]],2,0),"OTROS")</f>
        <v>OTROS</v>
      </c>
    </row>
    <row r="6268" spans="1:43" x14ac:dyDescent="0.25">
      <c r="A6268" s="28" t="s">
        <v>14528</v>
      </c>
      <c r="B6268" s="29">
        <v>1</v>
      </c>
      <c r="C6268" s="29" t="s">
        <v>17098</v>
      </c>
      <c r="D6268" s="30" t="s">
        <v>38</v>
      </c>
      <c r="E6268" s="31" t="s">
        <v>133</v>
      </c>
      <c r="F6268" s="31" t="s">
        <v>17099</v>
      </c>
      <c r="G6268" s="88" t="s">
        <v>3243</v>
      </c>
      <c r="H6268" s="29" t="s">
        <v>297</v>
      </c>
      <c r="I6268" s="32" t="s">
        <v>43</v>
      </c>
      <c r="J6268" s="29" t="s">
        <v>8</v>
      </c>
      <c r="K6268" s="33" t="s">
        <v>59</v>
      </c>
      <c r="L6268" s="33" t="s">
        <v>3244</v>
      </c>
      <c r="M6268" s="29" t="s">
        <v>94</v>
      </c>
      <c r="N6268" s="29">
        <v>0</v>
      </c>
      <c r="O6268" s="29" t="s">
        <v>47</v>
      </c>
      <c r="P6268" s="33">
        <v>51</v>
      </c>
      <c r="Q6268" s="33" t="s">
        <v>82</v>
      </c>
      <c r="R6268" s="80" t="s">
        <v>138</v>
      </c>
      <c r="S6268" s="81" t="s">
        <v>139</v>
      </c>
      <c r="T6268" s="81" t="s">
        <v>51</v>
      </c>
      <c r="U6268" s="82" t="s">
        <v>140</v>
      </c>
      <c r="V6268" s="83">
        <v>1.1000000000000001</v>
      </c>
      <c r="W6268" s="89">
        <v>1730.3000000000004</v>
      </c>
      <c r="X6268" s="85">
        <v>1</v>
      </c>
      <c r="Y6268" s="86">
        <v>0.65</v>
      </c>
      <c r="Z6268" s="82">
        <v>4</v>
      </c>
      <c r="AA6268" s="87">
        <v>0.16250000000000001</v>
      </c>
      <c r="AB6268" s="83">
        <v>0</v>
      </c>
      <c r="AC6268" s="89">
        <v>0</v>
      </c>
      <c r="AD6268" s="90">
        <v>43643</v>
      </c>
      <c r="AE6268" s="90">
        <v>43644</v>
      </c>
      <c r="AF6268" s="82">
        <v>1</v>
      </c>
      <c r="AG6268" s="84" t="s">
        <v>53</v>
      </c>
      <c r="AH6268" s="83">
        <v>0</v>
      </c>
      <c r="AI6268" s="89">
        <v>0</v>
      </c>
      <c r="AJ6268" s="89">
        <v>0</v>
      </c>
      <c r="AK6268" s="60" t="str">
        <f>+IF(Tabla1[[#This Row],[REQUEST_TY]]="SR MANTENIMIENTO CORRECTIVO", "EMERGENCIA", "OTROS")</f>
        <v>EMERGENCIA</v>
      </c>
      <c r="AL6268" s="6" t="str">
        <f>+_xlfn.IFS(Tabla1[[#This Row],[Veces obj]]&lt;=1,"0-1",Tabla1[[#This Row],[Veces obj]]&lt;=2,"1-2",Tabla1[[#This Row],[Veces obj]]&lt;=3,"2-3",TRUE,"&gt;3")</f>
        <v>0-1</v>
      </c>
      <c r="AM6268" s="60" t="str">
        <f>+_xlfn.IFS(MONTH(Tabla1[[#This Row],[MES]])&lt;=3,"Q1",MONTH(Tabla1[[#This Row],[MES]])&lt;=6,"Q2",MONTH(Tabla1[[#This Row],[MES]])&lt;=9,"Q3",TRUE,"Q4")</f>
        <v>Q2</v>
      </c>
      <c r="AN6268" s="15" t="str">
        <f>+IFERROR(VLOOKUP(Tabla1[[#This Row],[CUENTA]],CTAS[],2,0),"OTROS")</f>
        <v>OTROS</v>
      </c>
      <c r="AP6268" s="15" t="str">
        <f>+IFERROR(VLOOKUP(Tabla1[[#This Row],[EMPLEADO]],IS[],3,0),"OTROS")</f>
        <v>JUAREZ</v>
      </c>
      <c r="AQ6268" s="15" t="str">
        <f>+IFERROR(VLOOKUP(Tabla1[[#This Row],[EMPLEADO]],IS[[NÓMINA]:[INGENIERO]],2,0),"OTROS")</f>
        <v>ALFREDO TORRES</v>
      </c>
    </row>
    <row r="6269" spans="1:43" x14ac:dyDescent="0.25">
      <c r="A6269" s="28" t="s">
        <v>14528</v>
      </c>
      <c r="B6269" s="29">
        <v>1</v>
      </c>
      <c r="C6269" s="29" t="s">
        <v>17100</v>
      </c>
      <c r="D6269" s="30" t="s">
        <v>38</v>
      </c>
      <c r="E6269" s="31" t="s">
        <v>76</v>
      </c>
      <c r="F6269" s="31" t="s">
        <v>17101</v>
      </c>
      <c r="G6269" s="88" t="s">
        <v>356</v>
      </c>
      <c r="H6269" s="29" t="s">
        <v>253</v>
      </c>
      <c r="I6269" s="32" t="s">
        <v>43</v>
      </c>
      <c r="J6269" s="29" t="s">
        <v>8</v>
      </c>
      <c r="K6269" s="33" t="s">
        <v>59</v>
      </c>
      <c r="L6269" s="33" t="s">
        <v>357</v>
      </c>
      <c r="M6269" s="29" t="s">
        <v>358</v>
      </c>
      <c r="N6269" s="29">
        <v>0</v>
      </c>
      <c r="O6269" s="29" t="s">
        <v>47</v>
      </c>
      <c r="P6269" s="33">
        <v>65</v>
      </c>
      <c r="Q6269" s="33" t="s">
        <v>48</v>
      </c>
      <c r="R6269" s="80" t="s">
        <v>63</v>
      </c>
      <c r="S6269" s="81" t="s">
        <v>64</v>
      </c>
      <c r="T6269" s="81" t="s">
        <v>51</v>
      </c>
      <c r="U6269" s="82" t="s">
        <v>96</v>
      </c>
      <c r="V6269" s="83">
        <v>1.1000000000000001</v>
      </c>
      <c r="W6269" s="89">
        <v>1501.5000000000002</v>
      </c>
      <c r="X6269" s="85">
        <v>1</v>
      </c>
      <c r="Y6269" s="86">
        <v>1.85</v>
      </c>
      <c r="Z6269" s="82">
        <v>5</v>
      </c>
      <c r="AA6269" s="87">
        <v>0.37</v>
      </c>
      <c r="AB6269" s="83">
        <v>0</v>
      </c>
      <c r="AC6269" s="89">
        <v>0</v>
      </c>
      <c r="AD6269" s="90">
        <v>43643</v>
      </c>
      <c r="AE6269" s="90">
        <v>43644</v>
      </c>
      <c r="AF6269" s="82">
        <v>1</v>
      </c>
      <c r="AG6269" s="84" t="s">
        <v>53</v>
      </c>
      <c r="AH6269" s="83">
        <v>0</v>
      </c>
      <c r="AI6269" s="89">
        <v>0</v>
      </c>
      <c r="AJ6269" s="89">
        <v>0</v>
      </c>
      <c r="AK6269" s="60" t="str">
        <f>+IF(Tabla1[[#This Row],[REQUEST_TY]]="SR MANTENIMIENTO CORRECTIVO", "EMERGENCIA", "OTROS")</f>
        <v>EMERGENCIA</v>
      </c>
      <c r="AL6269" s="6" t="str">
        <f>+_xlfn.IFS(Tabla1[[#This Row],[Veces obj]]&lt;=1,"0-1",Tabla1[[#This Row],[Veces obj]]&lt;=2,"1-2",Tabla1[[#This Row],[Veces obj]]&lt;=3,"2-3",TRUE,"&gt;3")</f>
        <v>0-1</v>
      </c>
      <c r="AM6269" s="60" t="str">
        <f>+_xlfn.IFS(MONTH(Tabla1[[#This Row],[MES]])&lt;=3,"Q1",MONTH(Tabla1[[#This Row],[MES]])&lt;=6,"Q2",MONTH(Tabla1[[#This Row],[MES]])&lt;=9,"Q3",TRUE,"Q4")</f>
        <v>Q2</v>
      </c>
      <c r="AN6269" s="15" t="str">
        <f>+IFERROR(VLOOKUP(Tabla1[[#This Row],[CUENTA]],CTAS[],2,0),"OTROS")</f>
        <v>OTROS</v>
      </c>
      <c r="AP6269" s="15" t="str">
        <f>+IFERROR(VLOOKUP(Tabla1[[#This Row],[EMPLEADO]],IS[],3,0),"OTROS")</f>
        <v>OTROS</v>
      </c>
      <c r="AQ6269" s="15" t="str">
        <f>+IFERROR(VLOOKUP(Tabla1[[#This Row],[EMPLEADO]],IS[[NÓMINA]:[INGENIERO]],2,0),"OTROS")</f>
        <v>OTROS</v>
      </c>
    </row>
    <row r="6270" spans="1:43" x14ac:dyDescent="0.25">
      <c r="A6270" s="28" t="s">
        <v>14528</v>
      </c>
      <c r="B6270" s="29">
        <v>1</v>
      </c>
      <c r="C6270" s="29" t="s">
        <v>17102</v>
      </c>
      <c r="D6270" s="30" t="s">
        <v>38</v>
      </c>
      <c r="E6270" s="31" t="s">
        <v>133</v>
      </c>
      <c r="F6270" s="31" t="s">
        <v>17103</v>
      </c>
      <c r="G6270" s="88" t="s">
        <v>17104</v>
      </c>
      <c r="H6270" s="29" t="s">
        <v>213</v>
      </c>
      <c r="I6270" s="32" t="s">
        <v>43</v>
      </c>
      <c r="J6270" s="29" t="s">
        <v>8</v>
      </c>
      <c r="K6270" s="33" t="s">
        <v>59</v>
      </c>
      <c r="L6270" s="33" t="s">
        <v>6913</v>
      </c>
      <c r="M6270" s="29" t="s">
        <v>640</v>
      </c>
      <c r="N6270" s="29">
        <v>0</v>
      </c>
      <c r="O6270" s="29" t="s">
        <v>47</v>
      </c>
      <c r="P6270" s="33">
        <v>193</v>
      </c>
      <c r="Q6270" s="33" t="s">
        <v>48</v>
      </c>
      <c r="R6270" s="80" t="s">
        <v>138</v>
      </c>
      <c r="S6270" s="81" t="s">
        <v>139</v>
      </c>
      <c r="T6270" s="81" t="s">
        <v>51</v>
      </c>
      <c r="U6270" s="82" t="s">
        <v>353</v>
      </c>
      <c r="V6270" s="83">
        <v>1.1499999999999999</v>
      </c>
      <c r="W6270" s="89">
        <v>1808.95</v>
      </c>
      <c r="X6270" s="85">
        <v>1</v>
      </c>
      <c r="Y6270" s="86">
        <v>4.08</v>
      </c>
      <c r="Z6270" s="82">
        <v>4</v>
      </c>
      <c r="AA6270" s="87">
        <v>1.02</v>
      </c>
      <c r="AB6270" s="83">
        <v>5.0000000000000044E-3</v>
      </c>
      <c r="AC6270" s="89">
        <v>-7.8650000000000082</v>
      </c>
      <c r="AD6270" s="90">
        <v>43643</v>
      </c>
      <c r="AE6270" s="90">
        <v>43644</v>
      </c>
      <c r="AF6270" s="82">
        <v>1</v>
      </c>
      <c r="AG6270" s="84" t="s">
        <v>53</v>
      </c>
      <c r="AH6270" s="83">
        <v>0</v>
      </c>
      <c r="AI6270" s="89">
        <v>0</v>
      </c>
      <c r="AJ6270" s="89">
        <v>0</v>
      </c>
      <c r="AK6270" s="60" t="str">
        <f>+IF(Tabla1[[#This Row],[REQUEST_TY]]="SR MANTENIMIENTO CORRECTIVO", "EMERGENCIA", "OTROS")</f>
        <v>EMERGENCIA</v>
      </c>
      <c r="AL6270" s="6" t="str">
        <f>+_xlfn.IFS(Tabla1[[#This Row],[Veces obj]]&lt;=1,"0-1",Tabla1[[#This Row],[Veces obj]]&lt;=2,"1-2",Tabla1[[#This Row],[Veces obj]]&lt;=3,"2-3",TRUE,"&gt;3")</f>
        <v>1-2</v>
      </c>
      <c r="AM6270" s="60" t="str">
        <f>+_xlfn.IFS(MONTH(Tabla1[[#This Row],[MES]])&lt;=3,"Q1",MONTH(Tabla1[[#This Row],[MES]])&lt;=6,"Q2",MONTH(Tabla1[[#This Row],[MES]])&lt;=9,"Q3",TRUE,"Q4")</f>
        <v>Q2</v>
      </c>
      <c r="AN6270" s="15" t="str">
        <f>+IFERROR(VLOOKUP(Tabla1[[#This Row],[CUENTA]],CTAS[],2,0),"OTROS")</f>
        <v>OTROS</v>
      </c>
      <c r="AP6270" s="15" t="str">
        <f>+IFERROR(VLOOKUP(Tabla1[[#This Row],[EMPLEADO]],IS[],3,0),"OTROS")</f>
        <v>OTROS</v>
      </c>
      <c r="AQ6270" s="15" t="str">
        <f>+IFERROR(VLOOKUP(Tabla1[[#This Row],[EMPLEADO]],IS[[NÓMINA]:[INGENIERO]],2,0),"OTROS")</f>
        <v>OTROS</v>
      </c>
    </row>
    <row r="6271" spans="1:43" x14ac:dyDescent="0.25">
      <c r="A6271" s="28" t="s">
        <v>14528</v>
      </c>
      <c r="B6271" s="29">
        <v>1</v>
      </c>
      <c r="C6271" s="29" t="s">
        <v>17105</v>
      </c>
      <c r="D6271" s="30" t="s">
        <v>38</v>
      </c>
      <c r="E6271" s="31" t="s">
        <v>558</v>
      </c>
      <c r="F6271" s="31" t="s">
        <v>17031</v>
      </c>
      <c r="G6271" s="88" t="s">
        <v>3465</v>
      </c>
      <c r="H6271" s="29" t="s">
        <v>271</v>
      </c>
      <c r="I6271" s="32" t="s">
        <v>43</v>
      </c>
      <c r="J6271" s="29" t="s">
        <v>8</v>
      </c>
      <c r="K6271" s="33" t="s">
        <v>798</v>
      </c>
      <c r="L6271" s="33" t="s">
        <v>1509</v>
      </c>
      <c r="M6271" s="29" t="s">
        <v>1510</v>
      </c>
      <c r="N6271" s="29">
        <v>1</v>
      </c>
      <c r="O6271" s="29" t="s">
        <v>105</v>
      </c>
      <c r="P6271" s="33">
        <v>16</v>
      </c>
      <c r="Q6271" s="33" t="s">
        <v>62</v>
      </c>
      <c r="R6271" s="80" t="s">
        <v>95</v>
      </c>
      <c r="S6271" s="81" t="s">
        <v>64</v>
      </c>
      <c r="T6271" s="81" t="s">
        <v>51</v>
      </c>
      <c r="U6271" s="82" t="s">
        <v>65</v>
      </c>
      <c r="V6271" s="83">
        <v>0.8</v>
      </c>
      <c r="W6271" s="89">
        <v>0</v>
      </c>
      <c r="X6271" s="85">
        <v>1</v>
      </c>
      <c r="Y6271" s="86">
        <v>4.45</v>
      </c>
      <c r="Z6271" s="82">
        <v>5</v>
      </c>
      <c r="AA6271" s="87">
        <v>0.89</v>
      </c>
      <c r="AB6271" s="83">
        <v>0</v>
      </c>
      <c r="AC6271" s="89">
        <v>0</v>
      </c>
      <c r="AD6271" s="90">
        <v>43643</v>
      </c>
      <c r="AE6271" s="90">
        <v>43644</v>
      </c>
      <c r="AF6271" s="82">
        <v>1</v>
      </c>
      <c r="AG6271" s="84" t="s">
        <v>53</v>
      </c>
      <c r="AH6271" s="83">
        <v>0</v>
      </c>
      <c r="AI6271" s="89">
        <v>0</v>
      </c>
      <c r="AJ6271" s="89">
        <v>0</v>
      </c>
      <c r="AK6271" s="60" t="str">
        <f>+IF(Tabla1[[#This Row],[REQUEST_TY]]="SR MANTENIMIENTO CORRECTIVO", "EMERGENCIA", "OTROS")</f>
        <v>EMERGENCIA</v>
      </c>
      <c r="AL6271" s="6" t="str">
        <f>+_xlfn.IFS(Tabla1[[#This Row],[Veces obj]]&lt;=1,"0-1",Tabla1[[#This Row],[Veces obj]]&lt;=2,"1-2",Tabla1[[#This Row],[Veces obj]]&lt;=3,"2-3",TRUE,"&gt;3")</f>
        <v>0-1</v>
      </c>
      <c r="AM6271" s="60" t="str">
        <f>+_xlfn.IFS(MONTH(Tabla1[[#This Row],[MES]])&lt;=3,"Q1",MONTH(Tabla1[[#This Row],[MES]])&lt;=6,"Q2",MONTH(Tabla1[[#This Row],[MES]])&lt;=9,"Q3",TRUE,"Q4")</f>
        <v>Q2</v>
      </c>
      <c r="AN6271" s="15" t="str">
        <f>+IFERROR(VLOOKUP(Tabla1[[#This Row],[CUENTA]],CTAS[],2,0),"OTROS")</f>
        <v>OTROS</v>
      </c>
      <c r="AP6271" s="15" t="str">
        <f>+IFERROR(VLOOKUP(Tabla1[[#This Row],[EMPLEADO]],IS[],3,0),"OTROS")</f>
        <v>OTROS</v>
      </c>
      <c r="AQ6271" s="15" t="str">
        <f>+IFERROR(VLOOKUP(Tabla1[[#This Row],[EMPLEADO]],IS[[NÓMINA]:[INGENIERO]],2,0),"OTROS")</f>
        <v>OTROS</v>
      </c>
    </row>
    <row r="6272" spans="1:43" x14ac:dyDescent="0.25">
      <c r="A6272" s="28" t="s">
        <v>14528</v>
      </c>
      <c r="B6272" s="29">
        <v>1</v>
      </c>
      <c r="C6272" s="29" t="s">
        <v>17106</v>
      </c>
      <c r="D6272" s="30" t="s">
        <v>3370</v>
      </c>
      <c r="E6272" s="31" t="s">
        <v>39</v>
      </c>
      <c r="F6272" s="31" t="s">
        <v>17107</v>
      </c>
      <c r="G6272" s="88" t="s">
        <v>17108</v>
      </c>
      <c r="H6272" s="29" t="s">
        <v>271</v>
      </c>
      <c r="I6272" s="32" t="s">
        <v>43</v>
      </c>
      <c r="J6272" s="29" t="s">
        <v>8</v>
      </c>
      <c r="K6272" s="33" t="s">
        <v>7790</v>
      </c>
      <c r="L6272" s="33" t="s">
        <v>17109</v>
      </c>
      <c r="M6272" s="29" t="s">
        <v>17110</v>
      </c>
      <c r="N6272" s="29">
        <v>0</v>
      </c>
      <c r="O6272" s="29" t="s">
        <v>105</v>
      </c>
      <c r="P6272" s="33" t="s">
        <v>822</v>
      </c>
      <c r="Q6272" s="33" t="s">
        <v>48</v>
      </c>
      <c r="R6272" s="80" t="s">
        <v>49</v>
      </c>
      <c r="S6272" s="81" t="s">
        <v>50</v>
      </c>
      <c r="T6272" s="81" t="s">
        <v>51</v>
      </c>
      <c r="U6272" s="82" t="s">
        <v>52</v>
      </c>
      <c r="V6272" s="83">
        <v>1</v>
      </c>
      <c r="W6272" s="89">
        <v>702</v>
      </c>
      <c r="X6272" s="85">
        <v>0</v>
      </c>
      <c r="Y6272" s="86">
        <v>5</v>
      </c>
      <c r="Z6272" s="82">
        <v>5</v>
      </c>
      <c r="AA6272" s="87">
        <v>1</v>
      </c>
      <c r="AB6272" s="83">
        <v>0</v>
      </c>
      <c r="AC6272" s="89">
        <v>0</v>
      </c>
      <c r="AD6272" s="90">
        <v>43637</v>
      </c>
      <c r="AE6272" s="90">
        <v>43644</v>
      </c>
      <c r="AF6272" s="82">
        <v>5</v>
      </c>
      <c r="AG6272" s="84" t="s">
        <v>823</v>
      </c>
      <c r="AH6272" s="83">
        <v>0</v>
      </c>
      <c r="AI6272" s="89">
        <v>0</v>
      </c>
      <c r="AJ6272" s="89">
        <v>0</v>
      </c>
      <c r="AK6272" s="60" t="str">
        <f>+IF(Tabla1[[#This Row],[REQUEST_TY]]="SR MANTENIMIENTO CORRECTIVO", "EMERGENCIA", "OTROS")</f>
        <v>OTROS</v>
      </c>
      <c r="AL6272" s="6" t="str">
        <f>+_xlfn.IFS(Tabla1[[#This Row],[Veces obj]]&lt;=1,"0-1",Tabla1[[#This Row],[Veces obj]]&lt;=2,"1-2",Tabla1[[#This Row],[Veces obj]]&lt;=3,"2-3",TRUE,"&gt;3")</f>
        <v>0-1</v>
      </c>
      <c r="AM6272" s="60" t="str">
        <f>+_xlfn.IFS(MONTH(Tabla1[[#This Row],[MES]])&lt;=3,"Q1",MONTH(Tabla1[[#This Row],[MES]])&lt;=6,"Q2",MONTH(Tabla1[[#This Row],[MES]])&lt;=9,"Q3",TRUE,"Q4")</f>
        <v>Q2</v>
      </c>
      <c r="AN6272" s="15" t="str">
        <f>+IFERROR(VLOOKUP(Tabla1[[#This Row],[CUENTA]],CTAS[],2,0),"OTROS")</f>
        <v>OTROS</v>
      </c>
      <c r="AP6272" s="15" t="str">
        <f>+IFERROR(VLOOKUP(Tabla1[[#This Row],[EMPLEADO]],IS[],3,0),"OTROS")</f>
        <v>OTROS</v>
      </c>
      <c r="AQ6272" s="15" t="str">
        <f>+IFERROR(VLOOKUP(Tabla1[[#This Row],[EMPLEADO]],IS[[NÓMINA]:[INGENIERO]],2,0),"OTROS")</f>
        <v>OTROS</v>
      </c>
    </row>
    <row r="6273" spans="1:43" x14ac:dyDescent="0.25">
      <c r="A6273" s="28" t="s">
        <v>14528</v>
      </c>
      <c r="B6273" s="29">
        <v>1</v>
      </c>
      <c r="C6273" s="29" t="s">
        <v>17111</v>
      </c>
      <c r="D6273" s="30" t="s">
        <v>38</v>
      </c>
      <c r="E6273" s="31" t="s">
        <v>535</v>
      </c>
      <c r="F6273" s="31" t="s">
        <v>17112</v>
      </c>
      <c r="G6273" s="88" t="s">
        <v>16513</v>
      </c>
      <c r="H6273" s="29" t="s">
        <v>213</v>
      </c>
      <c r="I6273" s="32" t="s">
        <v>43</v>
      </c>
      <c r="J6273" s="29" t="s">
        <v>8</v>
      </c>
      <c r="K6273" s="33" t="s">
        <v>6700</v>
      </c>
      <c r="L6273" s="33" t="s">
        <v>6701</v>
      </c>
      <c r="M6273" s="29" t="s">
        <v>640</v>
      </c>
      <c r="N6273" s="29">
        <v>0</v>
      </c>
      <c r="O6273" s="29" t="s">
        <v>47</v>
      </c>
      <c r="P6273" s="33">
        <v>3</v>
      </c>
      <c r="Q6273" s="33" t="s">
        <v>388</v>
      </c>
      <c r="R6273" s="80" t="s">
        <v>49</v>
      </c>
      <c r="S6273" s="81" t="s">
        <v>50</v>
      </c>
      <c r="T6273" s="81" t="s">
        <v>51</v>
      </c>
      <c r="U6273" s="82" t="s">
        <v>641</v>
      </c>
      <c r="V6273" s="83">
        <v>0</v>
      </c>
      <c r="W6273" s="89">
        <v>0</v>
      </c>
      <c r="X6273" s="85">
        <v>1</v>
      </c>
      <c r="Y6273" s="86">
        <v>2.88</v>
      </c>
      <c r="Z6273" s="82">
        <v>5</v>
      </c>
      <c r="AA6273" s="87">
        <v>0.57599999999999996</v>
      </c>
      <c r="AB6273" s="83">
        <v>0</v>
      </c>
      <c r="AC6273" s="89">
        <v>0</v>
      </c>
      <c r="AD6273" s="90">
        <v>43643</v>
      </c>
      <c r="AE6273" s="90">
        <v>43644</v>
      </c>
      <c r="AF6273" s="82">
        <v>1</v>
      </c>
      <c r="AG6273" s="84" t="s">
        <v>53</v>
      </c>
      <c r="AH6273" s="83">
        <v>0</v>
      </c>
      <c r="AI6273" s="89">
        <v>0</v>
      </c>
      <c r="AJ6273" s="89">
        <v>0</v>
      </c>
      <c r="AK6273" s="60" t="str">
        <f>+IF(Tabla1[[#This Row],[REQUEST_TY]]="SR MANTENIMIENTO CORRECTIVO", "EMERGENCIA", "OTROS")</f>
        <v>EMERGENCIA</v>
      </c>
      <c r="AL6273" s="6" t="str">
        <f>+_xlfn.IFS(Tabla1[[#This Row],[Veces obj]]&lt;=1,"0-1",Tabla1[[#This Row],[Veces obj]]&lt;=2,"1-2",Tabla1[[#This Row],[Veces obj]]&lt;=3,"2-3",TRUE,"&gt;3")</f>
        <v>0-1</v>
      </c>
      <c r="AM6273" s="60" t="str">
        <f>+_xlfn.IFS(MONTH(Tabla1[[#This Row],[MES]])&lt;=3,"Q1",MONTH(Tabla1[[#This Row],[MES]])&lt;=6,"Q2",MONTH(Tabla1[[#This Row],[MES]])&lt;=9,"Q3",TRUE,"Q4")</f>
        <v>Q2</v>
      </c>
      <c r="AN6273" s="15" t="str">
        <f>+IFERROR(VLOOKUP(Tabla1[[#This Row],[CUENTA]],CTAS[],2,0),"OTROS")</f>
        <v>OTROS</v>
      </c>
      <c r="AP6273" s="15" t="str">
        <f>+IFERROR(VLOOKUP(Tabla1[[#This Row],[EMPLEADO]],IS[],3,0),"OTROS")</f>
        <v>OTROS</v>
      </c>
      <c r="AQ6273" s="15" t="str">
        <f>+IFERROR(VLOOKUP(Tabla1[[#This Row],[EMPLEADO]],IS[[NÓMINA]:[INGENIERO]],2,0),"OTROS")</f>
        <v>OTROS</v>
      </c>
    </row>
    <row r="6274" spans="1:43" x14ac:dyDescent="0.25">
      <c r="A6274" s="28" t="s">
        <v>14528</v>
      </c>
      <c r="B6274" s="29">
        <v>1</v>
      </c>
      <c r="C6274" s="29" t="s">
        <v>17113</v>
      </c>
      <c r="D6274" s="30" t="s">
        <v>3346</v>
      </c>
      <c r="E6274" s="31" t="s">
        <v>76</v>
      </c>
      <c r="F6274" s="31" t="s">
        <v>17114</v>
      </c>
      <c r="G6274" s="88" t="s">
        <v>2690</v>
      </c>
      <c r="H6274" s="29" t="s">
        <v>915</v>
      </c>
      <c r="I6274" s="32" t="s">
        <v>43</v>
      </c>
      <c r="J6274" s="29" t="s">
        <v>8</v>
      </c>
      <c r="K6274" s="33" t="s">
        <v>59</v>
      </c>
      <c r="L6274" s="33" t="s">
        <v>2692</v>
      </c>
      <c r="M6274" s="29" t="s">
        <v>46</v>
      </c>
      <c r="N6274" s="29">
        <v>0</v>
      </c>
      <c r="O6274" s="29" t="s">
        <v>47</v>
      </c>
      <c r="P6274" s="33" t="s">
        <v>822</v>
      </c>
      <c r="Q6274" s="33" t="s">
        <v>48</v>
      </c>
      <c r="R6274" s="80" t="s">
        <v>63</v>
      </c>
      <c r="S6274" s="81" t="s">
        <v>64</v>
      </c>
      <c r="T6274" s="81" t="s">
        <v>51</v>
      </c>
      <c r="U6274" s="82" t="s">
        <v>96</v>
      </c>
      <c r="V6274" s="83">
        <v>1</v>
      </c>
      <c r="W6274" s="89">
        <v>1365</v>
      </c>
      <c r="X6274" s="85">
        <v>0</v>
      </c>
      <c r="Y6274" s="86">
        <v>5</v>
      </c>
      <c r="Z6274" s="82">
        <v>5</v>
      </c>
      <c r="AA6274" s="87">
        <v>1</v>
      </c>
      <c r="AB6274" s="83">
        <v>0</v>
      </c>
      <c r="AC6274" s="89">
        <v>0</v>
      </c>
      <c r="AD6274" s="90">
        <v>43643</v>
      </c>
      <c r="AE6274" s="90">
        <v>43644</v>
      </c>
      <c r="AF6274" s="82">
        <v>1</v>
      </c>
      <c r="AG6274" s="84" t="s">
        <v>53</v>
      </c>
      <c r="AH6274" s="83">
        <v>0</v>
      </c>
      <c r="AI6274" s="89">
        <v>0</v>
      </c>
      <c r="AJ6274" s="89">
        <v>0</v>
      </c>
      <c r="AK6274" s="60" t="str">
        <f>+IF(Tabla1[[#This Row],[REQUEST_TY]]="SR MANTENIMIENTO CORRECTIVO", "EMERGENCIA", "OTROS")</f>
        <v>OTROS</v>
      </c>
      <c r="AL6274" s="6" t="str">
        <f>+_xlfn.IFS(Tabla1[[#This Row],[Veces obj]]&lt;=1,"0-1",Tabla1[[#This Row],[Veces obj]]&lt;=2,"1-2",Tabla1[[#This Row],[Veces obj]]&lt;=3,"2-3",TRUE,"&gt;3")</f>
        <v>0-1</v>
      </c>
      <c r="AM6274" s="60" t="str">
        <f>+_xlfn.IFS(MONTH(Tabla1[[#This Row],[MES]])&lt;=3,"Q1",MONTH(Tabla1[[#This Row],[MES]])&lt;=6,"Q2",MONTH(Tabla1[[#This Row],[MES]])&lt;=9,"Q3",TRUE,"Q4")</f>
        <v>Q2</v>
      </c>
      <c r="AN6274" s="15" t="str">
        <f>+IFERROR(VLOOKUP(Tabla1[[#This Row],[CUENTA]],CTAS[],2,0),"OTROS")</f>
        <v>OTROS</v>
      </c>
      <c r="AP6274" s="15" t="str">
        <f>+IFERROR(VLOOKUP(Tabla1[[#This Row],[EMPLEADO]],IS[],3,0),"OTROS")</f>
        <v>OTROS</v>
      </c>
      <c r="AQ6274" s="15" t="str">
        <f>+IFERROR(VLOOKUP(Tabla1[[#This Row],[EMPLEADO]],IS[[NÓMINA]:[INGENIERO]],2,0),"OTROS")</f>
        <v>OTROS</v>
      </c>
    </row>
    <row r="6275" spans="1:43" x14ac:dyDescent="0.25">
      <c r="A6275" s="28" t="s">
        <v>14528</v>
      </c>
      <c r="B6275" s="29">
        <v>1</v>
      </c>
      <c r="C6275" s="29" t="s">
        <v>17115</v>
      </c>
      <c r="D6275" s="30" t="s">
        <v>3346</v>
      </c>
      <c r="E6275" s="31" t="s">
        <v>1015</v>
      </c>
      <c r="F6275" s="31" t="s">
        <v>17116</v>
      </c>
      <c r="G6275" s="88" t="s">
        <v>6366</v>
      </c>
      <c r="H6275" s="29" t="s">
        <v>915</v>
      </c>
      <c r="I6275" s="32" t="s">
        <v>43</v>
      </c>
      <c r="J6275" s="29" t="s">
        <v>8</v>
      </c>
      <c r="K6275" s="33" t="s">
        <v>59</v>
      </c>
      <c r="L6275" s="33" t="s">
        <v>780</v>
      </c>
      <c r="M6275" s="29" t="s">
        <v>310</v>
      </c>
      <c r="N6275" s="29">
        <v>0</v>
      </c>
      <c r="O6275" s="29" t="s">
        <v>47</v>
      </c>
      <c r="P6275" s="33" t="s">
        <v>822</v>
      </c>
      <c r="Q6275" s="33" t="s">
        <v>48</v>
      </c>
      <c r="R6275" s="80" t="s">
        <v>317</v>
      </c>
      <c r="S6275" s="81" t="s">
        <v>318</v>
      </c>
      <c r="T6275" s="81" t="s">
        <v>51</v>
      </c>
      <c r="U6275" s="82" t="s">
        <v>353</v>
      </c>
      <c r="V6275" s="83">
        <v>1</v>
      </c>
      <c r="W6275" s="89">
        <v>1573.0000000000002</v>
      </c>
      <c r="X6275" s="85">
        <v>0</v>
      </c>
      <c r="Y6275" s="86">
        <v>4</v>
      </c>
      <c r="Z6275" s="82">
        <v>4</v>
      </c>
      <c r="AA6275" s="87">
        <v>1</v>
      </c>
      <c r="AB6275" s="83">
        <v>0</v>
      </c>
      <c r="AC6275" s="89">
        <v>0</v>
      </c>
      <c r="AD6275" s="90">
        <v>43643</v>
      </c>
      <c r="AE6275" s="90">
        <v>43644</v>
      </c>
      <c r="AF6275" s="82">
        <v>1</v>
      </c>
      <c r="AG6275" s="84" t="s">
        <v>53</v>
      </c>
      <c r="AH6275" s="83">
        <v>0</v>
      </c>
      <c r="AI6275" s="89">
        <v>0</v>
      </c>
      <c r="AJ6275" s="89">
        <v>0</v>
      </c>
      <c r="AK6275" s="60" t="str">
        <f>+IF(Tabla1[[#This Row],[REQUEST_TY]]="SR MANTENIMIENTO CORRECTIVO", "EMERGENCIA", "OTROS")</f>
        <v>OTROS</v>
      </c>
      <c r="AL6275" s="6" t="str">
        <f>+_xlfn.IFS(Tabla1[[#This Row],[Veces obj]]&lt;=1,"0-1",Tabla1[[#This Row],[Veces obj]]&lt;=2,"1-2",Tabla1[[#This Row],[Veces obj]]&lt;=3,"2-3",TRUE,"&gt;3")</f>
        <v>0-1</v>
      </c>
      <c r="AM6275" s="60" t="str">
        <f>+_xlfn.IFS(MONTH(Tabla1[[#This Row],[MES]])&lt;=3,"Q1",MONTH(Tabla1[[#This Row],[MES]])&lt;=6,"Q2",MONTH(Tabla1[[#This Row],[MES]])&lt;=9,"Q3",TRUE,"Q4")</f>
        <v>Q2</v>
      </c>
      <c r="AN6275" s="15" t="str">
        <f>+IFERROR(VLOOKUP(Tabla1[[#This Row],[CUENTA]],CTAS[],2,0),"OTROS")</f>
        <v>OTROS</v>
      </c>
      <c r="AP6275" s="15" t="str">
        <f>+IFERROR(VLOOKUP(Tabla1[[#This Row],[EMPLEADO]],IS[],3,0),"OTROS")</f>
        <v>OTROS</v>
      </c>
      <c r="AQ6275" s="15" t="str">
        <f>+IFERROR(VLOOKUP(Tabla1[[#This Row],[EMPLEADO]],IS[[NÓMINA]:[INGENIERO]],2,0),"OTROS")</f>
        <v>OTROS</v>
      </c>
    </row>
    <row r="6276" spans="1:43" x14ac:dyDescent="0.25">
      <c r="A6276" s="28" t="s">
        <v>14528</v>
      </c>
      <c r="B6276" s="29">
        <v>1</v>
      </c>
      <c r="C6276" s="29" t="s">
        <v>17117</v>
      </c>
      <c r="D6276" s="30" t="s">
        <v>38</v>
      </c>
      <c r="E6276" s="31" t="s">
        <v>10568</v>
      </c>
      <c r="F6276" s="31" t="s">
        <v>17118</v>
      </c>
      <c r="G6276" s="88" t="s">
        <v>12102</v>
      </c>
      <c r="H6276" s="29" t="s">
        <v>213</v>
      </c>
      <c r="I6276" s="32" t="s">
        <v>43</v>
      </c>
      <c r="J6276" s="29" t="s">
        <v>8</v>
      </c>
      <c r="K6276" s="33" t="s">
        <v>59</v>
      </c>
      <c r="L6276" s="33" t="s">
        <v>6913</v>
      </c>
      <c r="M6276" s="29" t="s">
        <v>640</v>
      </c>
      <c r="N6276" s="29">
        <v>0</v>
      </c>
      <c r="O6276" s="29" t="s">
        <v>47</v>
      </c>
      <c r="P6276" s="33">
        <v>479</v>
      </c>
      <c r="Q6276" s="33" t="s">
        <v>48</v>
      </c>
      <c r="R6276" s="80" t="s">
        <v>223</v>
      </c>
      <c r="S6276" s="81" t="s">
        <v>139</v>
      </c>
      <c r="T6276" s="81" t="s">
        <v>51</v>
      </c>
      <c r="U6276" s="82" t="s">
        <v>353</v>
      </c>
      <c r="V6276" s="83">
        <v>1.1499999999999999</v>
      </c>
      <c r="W6276" s="89">
        <v>1808.95</v>
      </c>
      <c r="X6276" s="85">
        <v>1</v>
      </c>
      <c r="Y6276" s="86">
        <v>0.25</v>
      </c>
      <c r="Z6276" s="82">
        <v>4</v>
      </c>
      <c r="AA6276" s="87">
        <v>6.25E-2</v>
      </c>
      <c r="AB6276" s="83">
        <v>0</v>
      </c>
      <c r="AC6276" s="89">
        <v>0</v>
      </c>
      <c r="AD6276" s="90">
        <v>43644</v>
      </c>
      <c r="AE6276" s="90">
        <v>43644</v>
      </c>
      <c r="AF6276" s="82">
        <v>0</v>
      </c>
      <c r="AG6276" s="84" t="s">
        <v>53</v>
      </c>
      <c r="AH6276" s="83">
        <v>0</v>
      </c>
      <c r="AI6276" s="89">
        <v>0</v>
      </c>
      <c r="AJ6276" s="89">
        <v>0</v>
      </c>
      <c r="AK6276" s="60" t="str">
        <f>+IF(Tabla1[[#This Row],[REQUEST_TY]]="SR MANTENIMIENTO CORRECTIVO", "EMERGENCIA", "OTROS")</f>
        <v>EMERGENCIA</v>
      </c>
      <c r="AL6276" s="6" t="str">
        <f>+_xlfn.IFS(Tabla1[[#This Row],[Veces obj]]&lt;=1,"0-1",Tabla1[[#This Row],[Veces obj]]&lt;=2,"1-2",Tabla1[[#This Row],[Veces obj]]&lt;=3,"2-3",TRUE,"&gt;3")</f>
        <v>0-1</v>
      </c>
      <c r="AM6276" s="60" t="str">
        <f>+_xlfn.IFS(MONTH(Tabla1[[#This Row],[MES]])&lt;=3,"Q1",MONTH(Tabla1[[#This Row],[MES]])&lt;=6,"Q2",MONTH(Tabla1[[#This Row],[MES]])&lt;=9,"Q3",TRUE,"Q4")</f>
        <v>Q2</v>
      </c>
      <c r="AN6276" s="15" t="str">
        <f>+IFERROR(VLOOKUP(Tabla1[[#This Row],[CUENTA]],CTAS[],2,0),"OTROS")</f>
        <v>OTROS</v>
      </c>
      <c r="AP6276" s="15" t="str">
        <f>+IFERROR(VLOOKUP(Tabla1[[#This Row],[EMPLEADO]],IS[],3,0),"OTROS")</f>
        <v>OTROS</v>
      </c>
      <c r="AQ6276" s="15" t="str">
        <f>+IFERROR(VLOOKUP(Tabla1[[#This Row],[EMPLEADO]],IS[[NÓMINA]:[INGENIERO]],2,0),"OTROS")</f>
        <v>OTROS</v>
      </c>
    </row>
    <row r="6277" spans="1:43" x14ac:dyDescent="0.25">
      <c r="A6277" s="28" t="s">
        <v>14528</v>
      </c>
      <c r="B6277" s="29">
        <v>1</v>
      </c>
      <c r="C6277" s="29" t="s">
        <v>17119</v>
      </c>
      <c r="D6277" s="30" t="s">
        <v>3370</v>
      </c>
      <c r="E6277" s="31" t="s">
        <v>39</v>
      </c>
      <c r="F6277" s="31" t="s">
        <v>16845</v>
      </c>
      <c r="G6277" s="88" t="s">
        <v>17085</v>
      </c>
      <c r="H6277" s="29" t="s">
        <v>679</v>
      </c>
      <c r="I6277" s="32" t="s">
        <v>43</v>
      </c>
      <c r="J6277" s="29" t="s">
        <v>8</v>
      </c>
      <c r="K6277" s="33" t="s">
        <v>7790</v>
      </c>
      <c r="L6277" s="33" t="s">
        <v>16892</v>
      </c>
      <c r="M6277" s="29" t="s">
        <v>316</v>
      </c>
      <c r="N6277" s="29">
        <v>0</v>
      </c>
      <c r="O6277" s="29" t="s">
        <v>47</v>
      </c>
      <c r="P6277" s="33" t="s">
        <v>822</v>
      </c>
      <c r="Q6277" s="33" t="s">
        <v>48</v>
      </c>
      <c r="R6277" s="80" t="s">
        <v>49</v>
      </c>
      <c r="S6277" s="81" t="s">
        <v>50</v>
      </c>
      <c r="T6277" s="81" t="s">
        <v>51</v>
      </c>
      <c r="U6277" s="82" t="s">
        <v>52</v>
      </c>
      <c r="V6277" s="83">
        <v>1</v>
      </c>
      <c r="W6277" s="89">
        <v>1072.5000000000002</v>
      </c>
      <c r="X6277" s="85">
        <v>0</v>
      </c>
      <c r="Y6277" s="86">
        <v>5</v>
      </c>
      <c r="Z6277" s="82">
        <v>5</v>
      </c>
      <c r="AA6277" s="87">
        <v>1</v>
      </c>
      <c r="AB6277" s="83">
        <v>0</v>
      </c>
      <c r="AC6277" s="89">
        <v>0</v>
      </c>
      <c r="AD6277" s="90">
        <v>43643</v>
      </c>
      <c r="AE6277" s="90">
        <v>43644</v>
      </c>
      <c r="AF6277" s="82">
        <v>1</v>
      </c>
      <c r="AG6277" s="84" t="s">
        <v>53</v>
      </c>
      <c r="AH6277" s="83">
        <v>0</v>
      </c>
      <c r="AI6277" s="89">
        <v>0</v>
      </c>
      <c r="AJ6277" s="89">
        <v>0</v>
      </c>
      <c r="AK6277" s="60" t="str">
        <f>+IF(Tabla1[[#This Row],[REQUEST_TY]]="SR MANTENIMIENTO CORRECTIVO", "EMERGENCIA", "OTROS")</f>
        <v>OTROS</v>
      </c>
      <c r="AL6277" s="6" t="str">
        <f>+_xlfn.IFS(Tabla1[[#This Row],[Veces obj]]&lt;=1,"0-1",Tabla1[[#This Row],[Veces obj]]&lt;=2,"1-2",Tabla1[[#This Row],[Veces obj]]&lt;=3,"2-3",TRUE,"&gt;3")</f>
        <v>0-1</v>
      </c>
      <c r="AM6277" s="60" t="str">
        <f>+_xlfn.IFS(MONTH(Tabla1[[#This Row],[MES]])&lt;=3,"Q1",MONTH(Tabla1[[#This Row],[MES]])&lt;=6,"Q2",MONTH(Tabla1[[#This Row],[MES]])&lt;=9,"Q3",TRUE,"Q4")</f>
        <v>Q2</v>
      </c>
      <c r="AN6277" s="15" t="str">
        <f>+IFERROR(VLOOKUP(Tabla1[[#This Row],[CUENTA]],CTAS[],2,0),"OTROS")</f>
        <v>OTROS</v>
      </c>
      <c r="AP6277" s="15" t="str">
        <f>+IFERROR(VLOOKUP(Tabla1[[#This Row],[EMPLEADO]],IS[],3,0),"OTROS")</f>
        <v>OTROS</v>
      </c>
      <c r="AQ6277" s="15" t="str">
        <f>+IFERROR(VLOOKUP(Tabla1[[#This Row],[EMPLEADO]],IS[[NÓMINA]:[INGENIERO]],2,0),"OTROS")</f>
        <v>OTROS</v>
      </c>
    </row>
    <row r="6278" spans="1:43" x14ac:dyDescent="0.25">
      <c r="A6278" s="28" t="s">
        <v>14528</v>
      </c>
      <c r="B6278" s="29">
        <v>1</v>
      </c>
      <c r="C6278" s="29" t="s">
        <v>17120</v>
      </c>
      <c r="D6278" s="30" t="s">
        <v>38</v>
      </c>
      <c r="E6278" s="31" t="s">
        <v>76</v>
      </c>
      <c r="F6278" s="31" t="s">
        <v>17121</v>
      </c>
      <c r="G6278" s="88" t="s">
        <v>6909</v>
      </c>
      <c r="H6278" s="29" t="s">
        <v>740</v>
      </c>
      <c r="I6278" s="32" t="s">
        <v>43</v>
      </c>
      <c r="J6278" s="29" t="s">
        <v>8</v>
      </c>
      <c r="K6278" s="33" t="s">
        <v>102</v>
      </c>
      <c r="L6278" s="33" t="s">
        <v>1471</v>
      </c>
      <c r="M6278" s="29" t="s">
        <v>1150</v>
      </c>
      <c r="N6278" s="29">
        <v>0</v>
      </c>
      <c r="O6278" s="29" t="s">
        <v>47</v>
      </c>
      <c r="P6278" s="33">
        <v>9</v>
      </c>
      <c r="Q6278" s="33" t="s">
        <v>194</v>
      </c>
      <c r="R6278" s="80" t="s">
        <v>63</v>
      </c>
      <c r="S6278" s="81" t="s">
        <v>64</v>
      </c>
      <c r="T6278" s="81" t="s">
        <v>51</v>
      </c>
      <c r="U6278" s="82" t="s">
        <v>195</v>
      </c>
      <c r="V6278" s="83">
        <v>0.6</v>
      </c>
      <c r="W6278" s="89">
        <v>819</v>
      </c>
      <c r="X6278" s="85">
        <v>1</v>
      </c>
      <c r="Y6278" s="86">
        <v>3.5</v>
      </c>
      <c r="Z6278" s="82">
        <v>5</v>
      </c>
      <c r="AA6278" s="87">
        <v>0.7</v>
      </c>
      <c r="AB6278" s="83">
        <v>0</v>
      </c>
      <c r="AC6278" s="89">
        <v>0</v>
      </c>
      <c r="AD6278" s="90">
        <v>43644</v>
      </c>
      <c r="AE6278" s="90">
        <v>43644</v>
      </c>
      <c r="AF6278" s="82">
        <v>0</v>
      </c>
      <c r="AG6278" s="84" t="s">
        <v>53</v>
      </c>
      <c r="AH6278" s="83">
        <v>0</v>
      </c>
      <c r="AI6278" s="89">
        <v>0</v>
      </c>
      <c r="AJ6278" s="89">
        <v>0</v>
      </c>
      <c r="AK6278" s="60" t="str">
        <f>+IF(Tabla1[[#This Row],[REQUEST_TY]]="SR MANTENIMIENTO CORRECTIVO", "EMERGENCIA", "OTROS")</f>
        <v>EMERGENCIA</v>
      </c>
      <c r="AL6278" s="6" t="str">
        <f>+_xlfn.IFS(Tabla1[[#This Row],[Veces obj]]&lt;=1,"0-1",Tabla1[[#This Row],[Veces obj]]&lt;=2,"1-2",Tabla1[[#This Row],[Veces obj]]&lt;=3,"2-3",TRUE,"&gt;3")</f>
        <v>0-1</v>
      </c>
      <c r="AM6278" s="60" t="str">
        <f>+_xlfn.IFS(MONTH(Tabla1[[#This Row],[MES]])&lt;=3,"Q1",MONTH(Tabla1[[#This Row],[MES]])&lt;=6,"Q2",MONTH(Tabla1[[#This Row],[MES]])&lt;=9,"Q3",TRUE,"Q4")</f>
        <v>Q2</v>
      </c>
      <c r="AN6278" s="15" t="str">
        <f>+IFERROR(VLOOKUP(Tabla1[[#This Row],[CUENTA]],CTAS[],2,0),"OTROS")</f>
        <v>OTROS</v>
      </c>
      <c r="AP6278" s="15" t="str">
        <f>+IFERROR(VLOOKUP(Tabla1[[#This Row],[EMPLEADO]],IS[],3,0),"OTROS")</f>
        <v>OTROS</v>
      </c>
      <c r="AQ6278" s="15" t="str">
        <f>+IFERROR(VLOOKUP(Tabla1[[#This Row],[EMPLEADO]],IS[[NÓMINA]:[INGENIERO]],2,0),"OTROS")</f>
        <v>OTROS</v>
      </c>
    </row>
    <row r="6279" spans="1:43" x14ac:dyDescent="0.25">
      <c r="A6279" s="28" t="s">
        <v>14528</v>
      </c>
      <c r="B6279" s="29">
        <v>1</v>
      </c>
      <c r="C6279" s="29" t="s">
        <v>17122</v>
      </c>
      <c r="D6279" s="30" t="s">
        <v>38</v>
      </c>
      <c r="E6279" s="31" t="s">
        <v>39</v>
      </c>
      <c r="F6279" s="31" t="s">
        <v>17123</v>
      </c>
      <c r="G6279" s="88" t="s">
        <v>17124</v>
      </c>
      <c r="H6279" s="29" t="s">
        <v>58</v>
      </c>
      <c r="I6279" s="32" t="s">
        <v>43</v>
      </c>
      <c r="J6279" s="29" t="s">
        <v>8</v>
      </c>
      <c r="K6279" s="33" t="s">
        <v>254</v>
      </c>
      <c r="L6279" s="33" t="s">
        <v>9004</v>
      </c>
      <c r="M6279" s="29" t="s">
        <v>222</v>
      </c>
      <c r="N6279" s="29">
        <v>0</v>
      </c>
      <c r="O6279" s="29" t="s">
        <v>47</v>
      </c>
      <c r="P6279" s="33">
        <v>2766</v>
      </c>
      <c r="Q6279" s="33" t="s">
        <v>48</v>
      </c>
      <c r="R6279" s="80" t="s">
        <v>49</v>
      </c>
      <c r="S6279" s="81" t="s">
        <v>50</v>
      </c>
      <c r="T6279" s="81" t="s">
        <v>51</v>
      </c>
      <c r="U6279" s="82" t="s">
        <v>52</v>
      </c>
      <c r="V6279" s="83">
        <v>1.05</v>
      </c>
      <c r="W6279" s="89">
        <v>750.75000000000011</v>
      </c>
      <c r="X6279" s="85">
        <v>1</v>
      </c>
      <c r="Y6279" s="86">
        <v>1.5</v>
      </c>
      <c r="Z6279" s="82">
        <v>5</v>
      </c>
      <c r="AA6279" s="87">
        <v>0.3</v>
      </c>
      <c r="AB6279" s="83">
        <v>0</v>
      </c>
      <c r="AC6279" s="89">
        <v>0</v>
      </c>
      <c r="AD6279" s="90">
        <v>43644</v>
      </c>
      <c r="AE6279" s="90">
        <v>43644</v>
      </c>
      <c r="AF6279" s="82">
        <v>0</v>
      </c>
      <c r="AG6279" s="84" t="s">
        <v>53</v>
      </c>
      <c r="AH6279" s="83">
        <v>0</v>
      </c>
      <c r="AI6279" s="89">
        <v>0</v>
      </c>
      <c r="AJ6279" s="89">
        <v>0</v>
      </c>
      <c r="AK6279" s="60" t="str">
        <f>+IF(Tabla1[[#This Row],[REQUEST_TY]]="SR MANTENIMIENTO CORRECTIVO", "EMERGENCIA", "OTROS")</f>
        <v>EMERGENCIA</v>
      </c>
      <c r="AL6279" s="6" t="str">
        <f>+_xlfn.IFS(Tabla1[[#This Row],[Veces obj]]&lt;=1,"0-1",Tabla1[[#This Row],[Veces obj]]&lt;=2,"1-2",Tabla1[[#This Row],[Veces obj]]&lt;=3,"2-3",TRUE,"&gt;3")</f>
        <v>0-1</v>
      </c>
      <c r="AM6279" s="60" t="str">
        <f>+_xlfn.IFS(MONTH(Tabla1[[#This Row],[MES]])&lt;=3,"Q1",MONTH(Tabla1[[#This Row],[MES]])&lt;=6,"Q2",MONTH(Tabla1[[#This Row],[MES]])&lt;=9,"Q3",TRUE,"Q4")</f>
        <v>Q2</v>
      </c>
      <c r="AN6279" s="15" t="str">
        <f>+IFERROR(VLOOKUP(Tabla1[[#This Row],[CUENTA]],CTAS[],2,0),"OTROS")</f>
        <v>OTROS</v>
      </c>
      <c r="AP6279" s="15" t="str">
        <f>+IFERROR(VLOOKUP(Tabla1[[#This Row],[EMPLEADO]],IS[],3,0),"OTROS")</f>
        <v>OTROS</v>
      </c>
      <c r="AQ6279" s="15" t="str">
        <f>+IFERROR(VLOOKUP(Tabla1[[#This Row],[EMPLEADO]],IS[[NÓMINA]:[INGENIERO]],2,0),"OTROS")</f>
        <v>OTROS</v>
      </c>
    </row>
    <row r="6280" spans="1:43" x14ac:dyDescent="0.25">
      <c r="A6280" s="28" t="s">
        <v>14528</v>
      </c>
      <c r="B6280" s="29">
        <v>1</v>
      </c>
      <c r="C6280" s="29" t="s">
        <v>17125</v>
      </c>
      <c r="D6280" s="30" t="s">
        <v>3370</v>
      </c>
      <c r="E6280" s="31" t="s">
        <v>39</v>
      </c>
      <c r="F6280" s="31" t="s">
        <v>16551</v>
      </c>
      <c r="G6280" s="88" t="s">
        <v>17126</v>
      </c>
      <c r="H6280" s="29" t="s">
        <v>79</v>
      </c>
      <c r="I6280" s="32" t="s">
        <v>43</v>
      </c>
      <c r="J6280" s="29" t="s">
        <v>8</v>
      </c>
      <c r="K6280" s="33" t="s">
        <v>7790</v>
      </c>
      <c r="L6280" s="33" t="s">
        <v>10470</v>
      </c>
      <c r="M6280" s="29" t="s">
        <v>1238</v>
      </c>
      <c r="N6280" s="29">
        <v>0</v>
      </c>
      <c r="O6280" s="29" t="s">
        <v>47</v>
      </c>
      <c r="P6280" s="33" t="s">
        <v>822</v>
      </c>
      <c r="Q6280" s="33" t="s">
        <v>48</v>
      </c>
      <c r="R6280" s="80" t="s">
        <v>49</v>
      </c>
      <c r="S6280" s="81" t="s">
        <v>50</v>
      </c>
      <c r="T6280" s="81" t="s">
        <v>51</v>
      </c>
      <c r="U6280" s="82" t="s">
        <v>52</v>
      </c>
      <c r="V6280" s="83">
        <v>1</v>
      </c>
      <c r="W6280" s="89">
        <v>1072.5000000000002</v>
      </c>
      <c r="X6280" s="85">
        <v>0</v>
      </c>
      <c r="Y6280" s="86">
        <v>5</v>
      </c>
      <c r="Z6280" s="82">
        <v>5</v>
      </c>
      <c r="AA6280" s="87">
        <v>1</v>
      </c>
      <c r="AB6280" s="83">
        <v>0</v>
      </c>
      <c r="AC6280" s="89">
        <v>0</v>
      </c>
      <c r="AD6280" s="90">
        <v>43644</v>
      </c>
      <c r="AE6280" s="90">
        <v>43644</v>
      </c>
      <c r="AF6280" s="82">
        <v>0</v>
      </c>
      <c r="AG6280" s="84" t="s">
        <v>53</v>
      </c>
      <c r="AH6280" s="83">
        <v>0</v>
      </c>
      <c r="AI6280" s="89">
        <v>0</v>
      </c>
      <c r="AJ6280" s="89">
        <v>0</v>
      </c>
      <c r="AK6280" s="60" t="str">
        <f>+IF(Tabla1[[#This Row],[REQUEST_TY]]="SR MANTENIMIENTO CORRECTIVO", "EMERGENCIA", "OTROS")</f>
        <v>OTROS</v>
      </c>
      <c r="AL6280" s="6" t="str">
        <f>+_xlfn.IFS(Tabla1[[#This Row],[Veces obj]]&lt;=1,"0-1",Tabla1[[#This Row],[Veces obj]]&lt;=2,"1-2",Tabla1[[#This Row],[Veces obj]]&lt;=3,"2-3",TRUE,"&gt;3")</f>
        <v>0-1</v>
      </c>
      <c r="AM6280" s="60" t="str">
        <f>+_xlfn.IFS(MONTH(Tabla1[[#This Row],[MES]])&lt;=3,"Q1",MONTH(Tabla1[[#This Row],[MES]])&lt;=6,"Q2",MONTH(Tabla1[[#This Row],[MES]])&lt;=9,"Q3",TRUE,"Q4")</f>
        <v>Q2</v>
      </c>
      <c r="AN6280" s="15" t="str">
        <f>+IFERROR(VLOOKUP(Tabla1[[#This Row],[CUENTA]],CTAS[],2,0),"OTROS")</f>
        <v>OTROS</v>
      </c>
      <c r="AP6280" s="15" t="str">
        <f>+IFERROR(VLOOKUP(Tabla1[[#This Row],[EMPLEADO]],IS[],3,0),"OTROS")</f>
        <v>OTROS</v>
      </c>
      <c r="AQ6280" s="15" t="str">
        <f>+IFERROR(VLOOKUP(Tabla1[[#This Row],[EMPLEADO]],IS[[NÓMINA]:[INGENIERO]],2,0),"OTROS")</f>
        <v>OTROS</v>
      </c>
    </row>
    <row r="6281" spans="1:43" x14ac:dyDescent="0.25">
      <c r="A6281" s="28" t="s">
        <v>14528</v>
      </c>
      <c r="B6281" s="29">
        <v>1</v>
      </c>
      <c r="C6281" s="29" t="s">
        <v>17127</v>
      </c>
      <c r="D6281" s="30" t="s">
        <v>38</v>
      </c>
      <c r="E6281" s="31" t="s">
        <v>3897</v>
      </c>
      <c r="F6281" s="31" t="s">
        <v>17128</v>
      </c>
      <c r="G6281" s="88" t="s">
        <v>10494</v>
      </c>
      <c r="H6281" s="29" t="s">
        <v>409</v>
      </c>
      <c r="I6281" s="32" t="s">
        <v>43</v>
      </c>
      <c r="J6281" s="29" t="s">
        <v>8</v>
      </c>
      <c r="K6281" s="33" t="s">
        <v>71</v>
      </c>
      <c r="L6281" s="33" t="s">
        <v>2654</v>
      </c>
      <c r="M6281" s="29" t="s">
        <v>411</v>
      </c>
      <c r="N6281" s="29">
        <v>0</v>
      </c>
      <c r="O6281" s="29" t="s">
        <v>47</v>
      </c>
      <c r="P6281" s="33">
        <v>49</v>
      </c>
      <c r="Q6281" s="33" t="s">
        <v>82</v>
      </c>
      <c r="R6281" s="80" t="s">
        <v>153</v>
      </c>
      <c r="S6281" s="81" t="s">
        <v>50</v>
      </c>
      <c r="T6281" s="81" t="s">
        <v>51</v>
      </c>
      <c r="U6281" s="82" t="s">
        <v>120</v>
      </c>
      <c r="V6281" s="83">
        <v>0.8</v>
      </c>
      <c r="W6281" s="89">
        <v>572.00000000000011</v>
      </c>
      <c r="X6281" s="85">
        <v>1</v>
      </c>
      <c r="Y6281" s="86">
        <v>2</v>
      </c>
      <c r="Z6281" s="82">
        <v>5</v>
      </c>
      <c r="AA6281" s="87">
        <v>0.4</v>
      </c>
      <c r="AB6281" s="83">
        <v>0</v>
      </c>
      <c r="AC6281" s="89">
        <v>0</v>
      </c>
      <c r="AD6281" s="90">
        <v>43644</v>
      </c>
      <c r="AE6281" s="90">
        <v>43644</v>
      </c>
      <c r="AF6281" s="82">
        <v>0</v>
      </c>
      <c r="AG6281" s="84" t="s">
        <v>53</v>
      </c>
      <c r="AH6281" s="83">
        <v>0</v>
      </c>
      <c r="AI6281" s="89">
        <v>0</v>
      </c>
      <c r="AJ6281" s="89">
        <v>0</v>
      </c>
      <c r="AK6281" s="60" t="str">
        <f>+IF(Tabla1[[#This Row],[REQUEST_TY]]="SR MANTENIMIENTO CORRECTIVO", "EMERGENCIA", "OTROS")</f>
        <v>EMERGENCIA</v>
      </c>
      <c r="AL6281" s="6" t="str">
        <f>+_xlfn.IFS(Tabla1[[#This Row],[Veces obj]]&lt;=1,"0-1",Tabla1[[#This Row],[Veces obj]]&lt;=2,"1-2",Tabla1[[#This Row],[Veces obj]]&lt;=3,"2-3",TRUE,"&gt;3")</f>
        <v>0-1</v>
      </c>
      <c r="AM6281" s="60" t="str">
        <f>+_xlfn.IFS(MONTH(Tabla1[[#This Row],[MES]])&lt;=3,"Q1",MONTH(Tabla1[[#This Row],[MES]])&lt;=6,"Q2",MONTH(Tabla1[[#This Row],[MES]])&lt;=9,"Q3",TRUE,"Q4")</f>
        <v>Q2</v>
      </c>
      <c r="AN6281" s="15" t="str">
        <f>+IFERROR(VLOOKUP(Tabla1[[#This Row],[CUENTA]],CTAS[],2,0),"OTROS")</f>
        <v>OTROS</v>
      </c>
      <c r="AP6281" s="15" t="str">
        <f>+IFERROR(VLOOKUP(Tabla1[[#This Row],[EMPLEADO]],IS[],3,0),"OTROS")</f>
        <v>OTROS</v>
      </c>
      <c r="AQ6281" s="15" t="str">
        <f>+IFERROR(VLOOKUP(Tabla1[[#This Row],[EMPLEADO]],IS[[NÓMINA]:[INGENIERO]],2,0),"OTROS")</f>
        <v>OTROS</v>
      </c>
    </row>
    <row r="6282" spans="1:43" x14ac:dyDescent="0.25">
      <c r="A6282" s="28" t="s">
        <v>14528</v>
      </c>
      <c r="B6282" s="29">
        <v>1</v>
      </c>
      <c r="C6282" s="29" t="s">
        <v>17129</v>
      </c>
      <c r="D6282" s="30" t="s">
        <v>38</v>
      </c>
      <c r="E6282" s="31" t="s">
        <v>747</v>
      </c>
      <c r="F6282" s="31" t="s">
        <v>17130</v>
      </c>
      <c r="G6282" s="88" t="s">
        <v>17131</v>
      </c>
      <c r="H6282" s="29" t="s">
        <v>868</v>
      </c>
      <c r="I6282" s="32" t="s">
        <v>43</v>
      </c>
      <c r="J6282" s="29" t="s">
        <v>8</v>
      </c>
      <c r="K6282" s="33" t="s">
        <v>199</v>
      </c>
      <c r="L6282" s="33" t="s">
        <v>3033</v>
      </c>
      <c r="M6282" s="29" t="s">
        <v>2994</v>
      </c>
      <c r="N6282" s="29">
        <v>1</v>
      </c>
      <c r="O6282" s="29" t="s">
        <v>47</v>
      </c>
      <c r="P6282" s="33">
        <v>205</v>
      </c>
      <c r="Q6282" s="33" t="s">
        <v>48</v>
      </c>
      <c r="R6282" s="80" t="s">
        <v>95</v>
      </c>
      <c r="S6282" s="81" t="s">
        <v>64</v>
      </c>
      <c r="T6282" s="81" t="s">
        <v>51</v>
      </c>
      <c r="U6282" s="82" t="s">
        <v>96</v>
      </c>
      <c r="V6282" s="83">
        <v>1.1000000000000001</v>
      </c>
      <c r="W6282" s="89">
        <v>0</v>
      </c>
      <c r="X6282" s="85">
        <v>1</v>
      </c>
      <c r="Y6282" s="86">
        <v>2.94</v>
      </c>
      <c r="Z6282" s="82">
        <v>5</v>
      </c>
      <c r="AA6282" s="87">
        <v>0.58799999999999997</v>
      </c>
      <c r="AB6282" s="83">
        <v>0</v>
      </c>
      <c r="AC6282" s="89">
        <v>0</v>
      </c>
      <c r="AD6282" s="90">
        <v>43644</v>
      </c>
      <c r="AE6282" s="90">
        <v>43644</v>
      </c>
      <c r="AF6282" s="82">
        <v>0</v>
      </c>
      <c r="AG6282" s="84" t="s">
        <v>53</v>
      </c>
      <c r="AH6282" s="83">
        <v>0</v>
      </c>
      <c r="AI6282" s="89">
        <v>0</v>
      </c>
      <c r="AJ6282" s="89">
        <v>0</v>
      </c>
      <c r="AK6282" s="60" t="str">
        <f>+IF(Tabla1[[#This Row],[REQUEST_TY]]="SR MANTENIMIENTO CORRECTIVO", "EMERGENCIA", "OTROS")</f>
        <v>EMERGENCIA</v>
      </c>
      <c r="AL6282" s="6" t="str">
        <f>+_xlfn.IFS(Tabla1[[#This Row],[Veces obj]]&lt;=1,"0-1",Tabla1[[#This Row],[Veces obj]]&lt;=2,"1-2",Tabla1[[#This Row],[Veces obj]]&lt;=3,"2-3",TRUE,"&gt;3")</f>
        <v>0-1</v>
      </c>
      <c r="AM6282" s="60" t="str">
        <f>+_xlfn.IFS(MONTH(Tabla1[[#This Row],[MES]])&lt;=3,"Q1",MONTH(Tabla1[[#This Row],[MES]])&lt;=6,"Q2",MONTH(Tabla1[[#This Row],[MES]])&lt;=9,"Q3",TRUE,"Q4")</f>
        <v>Q2</v>
      </c>
      <c r="AN6282" s="15" t="str">
        <f>+IFERROR(VLOOKUP(Tabla1[[#This Row],[CUENTA]],CTAS[],2,0),"OTROS")</f>
        <v>OTROS</v>
      </c>
      <c r="AP6282" s="15" t="str">
        <f>+IFERROR(VLOOKUP(Tabla1[[#This Row],[EMPLEADO]],IS[],3,0),"OTROS")</f>
        <v>OTROS</v>
      </c>
      <c r="AQ6282" s="15" t="str">
        <f>+IFERROR(VLOOKUP(Tabla1[[#This Row],[EMPLEADO]],IS[[NÓMINA]:[INGENIERO]],2,0),"OTROS")</f>
        <v>OTROS</v>
      </c>
    </row>
    <row r="6283" spans="1:43" x14ac:dyDescent="0.25">
      <c r="A6283" s="28" t="s">
        <v>14528</v>
      </c>
      <c r="B6283" s="29">
        <v>1</v>
      </c>
      <c r="C6283" s="29" t="s">
        <v>17132</v>
      </c>
      <c r="D6283" s="30" t="s">
        <v>38</v>
      </c>
      <c r="E6283" s="31" t="s">
        <v>133</v>
      </c>
      <c r="F6283" s="31" t="s">
        <v>17133</v>
      </c>
      <c r="G6283" s="88" t="s">
        <v>10549</v>
      </c>
      <c r="H6283" s="29" t="s">
        <v>204</v>
      </c>
      <c r="I6283" s="32" t="s">
        <v>43</v>
      </c>
      <c r="J6283" s="29" t="s">
        <v>8</v>
      </c>
      <c r="K6283" s="33" t="s">
        <v>59</v>
      </c>
      <c r="L6283" s="33" t="s">
        <v>1168</v>
      </c>
      <c r="M6283" s="29" t="s">
        <v>1169</v>
      </c>
      <c r="N6283" s="29">
        <v>0</v>
      </c>
      <c r="O6283" s="29" t="s">
        <v>47</v>
      </c>
      <c r="P6283" s="33">
        <v>1</v>
      </c>
      <c r="Q6283" s="33" t="s">
        <v>388</v>
      </c>
      <c r="R6283" s="80" t="s">
        <v>138</v>
      </c>
      <c r="S6283" s="81" t="s">
        <v>139</v>
      </c>
      <c r="T6283" s="81" t="s">
        <v>208</v>
      </c>
      <c r="U6283" s="82" t="s">
        <v>872</v>
      </c>
      <c r="V6283" s="83">
        <v>0</v>
      </c>
      <c r="W6283" s="89">
        <v>0</v>
      </c>
      <c r="X6283" s="85">
        <v>1</v>
      </c>
      <c r="Y6283" s="86">
        <v>0</v>
      </c>
      <c r="Z6283" s="82">
        <v>6</v>
      </c>
      <c r="AA6283" s="87">
        <v>0</v>
      </c>
      <c r="AB6283" s="83">
        <v>0</v>
      </c>
      <c r="AC6283" s="89">
        <v>0</v>
      </c>
      <c r="AD6283" s="90">
        <v>43640</v>
      </c>
      <c r="AE6283" s="90">
        <v>43644</v>
      </c>
      <c r="AF6283" s="82">
        <v>4</v>
      </c>
      <c r="AG6283" s="84" t="s">
        <v>823</v>
      </c>
      <c r="AH6283" s="83">
        <v>0.5</v>
      </c>
      <c r="AI6283" s="89">
        <v>-786.50000000000011</v>
      </c>
      <c r="AJ6283" s="89">
        <v>0</v>
      </c>
      <c r="AK6283" s="60" t="str">
        <f>+IF(Tabla1[[#This Row],[REQUEST_TY]]="SR MANTENIMIENTO CORRECTIVO", "EMERGENCIA", "OTROS")</f>
        <v>EMERGENCIA</v>
      </c>
      <c r="AL6283" s="6" t="str">
        <f>+_xlfn.IFS(Tabla1[[#This Row],[Veces obj]]&lt;=1,"0-1",Tabla1[[#This Row],[Veces obj]]&lt;=2,"1-2",Tabla1[[#This Row],[Veces obj]]&lt;=3,"2-3",TRUE,"&gt;3")</f>
        <v>0-1</v>
      </c>
      <c r="AM6283" s="60" t="str">
        <f>+_xlfn.IFS(MONTH(Tabla1[[#This Row],[MES]])&lt;=3,"Q1",MONTH(Tabla1[[#This Row],[MES]])&lt;=6,"Q2",MONTH(Tabla1[[#This Row],[MES]])&lt;=9,"Q3",TRUE,"Q4")</f>
        <v>Q2</v>
      </c>
      <c r="AN6283" s="15" t="str">
        <f>+IFERROR(VLOOKUP(Tabla1[[#This Row],[CUENTA]],CTAS[],2,0),"OTROS")</f>
        <v>OTROS</v>
      </c>
      <c r="AP6283" s="15" t="str">
        <f>+IFERROR(VLOOKUP(Tabla1[[#This Row],[EMPLEADO]],IS[],3,0),"OTROS")</f>
        <v>OTROS</v>
      </c>
      <c r="AQ6283" s="15" t="str">
        <f>+IFERROR(VLOOKUP(Tabla1[[#This Row],[EMPLEADO]],IS[[NÓMINA]:[INGENIERO]],2,0),"OTROS")</f>
        <v>OTROS</v>
      </c>
    </row>
    <row r="6284" spans="1:43" x14ac:dyDescent="0.25">
      <c r="A6284" s="28" t="s">
        <v>14528</v>
      </c>
      <c r="B6284" s="29">
        <v>1</v>
      </c>
      <c r="C6284" s="29" t="s">
        <v>17134</v>
      </c>
      <c r="D6284" s="30" t="s">
        <v>38</v>
      </c>
      <c r="E6284" s="31" t="s">
        <v>725</v>
      </c>
      <c r="F6284" s="31" t="s">
        <v>17135</v>
      </c>
      <c r="G6284" s="88" t="s">
        <v>1764</v>
      </c>
      <c r="H6284" s="29" t="s">
        <v>213</v>
      </c>
      <c r="I6284" s="32" t="s">
        <v>43</v>
      </c>
      <c r="J6284" s="29" t="s">
        <v>8</v>
      </c>
      <c r="K6284" s="33" t="s">
        <v>102</v>
      </c>
      <c r="L6284" s="33" t="s">
        <v>1142</v>
      </c>
      <c r="M6284" s="29" t="s">
        <v>640</v>
      </c>
      <c r="N6284" s="29">
        <v>0</v>
      </c>
      <c r="O6284" s="29" t="s">
        <v>47</v>
      </c>
      <c r="P6284" s="33">
        <v>11</v>
      </c>
      <c r="Q6284" s="33" t="s">
        <v>194</v>
      </c>
      <c r="R6284" s="80" t="s">
        <v>223</v>
      </c>
      <c r="S6284" s="81" t="s">
        <v>139</v>
      </c>
      <c r="T6284" s="81" t="s">
        <v>51</v>
      </c>
      <c r="U6284" s="82" t="s">
        <v>224</v>
      </c>
      <c r="V6284" s="83">
        <v>0.8</v>
      </c>
      <c r="W6284" s="89">
        <v>1258.4000000000003</v>
      </c>
      <c r="X6284" s="85">
        <v>1</v>
      </c>
      <c r="Y6284" s="86">
        <v>2.4500000000000002</v>
      </c>
      <c r="Z6284" s="82">
        <v>4</v>
      </c>
      <c r="AA6284" s="87">
        <v>0.61250000000000004</v>
      </c>
      <c r="AB6284" s="83">
        <v>0</v>
      </c>
      <c r="AC6284" s="89">
        <v>0</v>
      </c>
      <c r="AD6284" s="90">
        <v>43644</v>
      </c>
      <c r="AE6284" s="90">
        <v>43644</v>
      </c>
      <c r="AF6284" s="82">
        <v>0</v>
      </c>
      <c r="AG6284" s="84" t="s">
        <v>53</v>
      </c>
      <c r="AH6284" s="83">
        <v>0</v>
      </c>
      <c r="AI6284" s="89">
        <v>0</v>
      </c>
      <c r="AJ6284" s="89">
        <v>0</v>
      </c>
      <c r="AK6284" s="60" t="str">
        <f>+IF(Tabla1[[#This Row],[REQUEST_TY]]="SR MANTENIMIENTO CORRECTIVO", "EMERGENCIA", "OTROS")</f>
        <v>EMERGENCIA</v>
      </c>
      <c r="AL6284" s="6" t="str">
        <f>+_xlfn.IFS(Tabla1[[#This Row],[Veces obj]]&lt;=1,"0-1",Tabla1[[#This Row],[Veces obj]]&lt;=2,"1-2",Tabla1[[#This Row],[Veces obj]]&lt;=3,"2-3",TRUE,"&gt;3")</f>
        <v>0-1</v>
      </c>
      <c r="AM6284" s="60" t="str">
        <f>+_xlfn.IFS(MONTH(Tabla1[[#This Row],[MES]])&lt;=3,"Q1",MONTH(Tabla1[[#This Row],[MES]])&lt;=6,"Q2",MONTH(Tabla1[[#This Row],[MES]])&lt;=9,"Q3",TRUE,"Q4")</f>
        <v>Q2</v>
      </c>
      <c r="AN6284" s="15" t="str">
        <f>+IFERROR(VLOOKUP(Tabla1[[#This Row],[CUENTA]],CTAS[],2,0),"OTROS")</f>
        <v>OTROS</v>
      </c>
      <c r="AP6284" s="15" t="str">
        <f>+IFERROR(VLOOKUP(Tabla1[[#This Row],[EMPLEADO]],IS[],3,0),"OTROS")</f>
        <v>OTROS</v>
      </c>
      <c r="AQ6284" s="15" t="str">
        <f>+IFERROR(VLOOKUP(Tabla1[[#This Row],[EMPLEADO]],IS[[NÓMINA]:[INGENIERO]],2,0),"OTROS")</f>
        <v>OTROS</v>
      </c>
    </row>
    <row r="6285" spans="1:43" x14ac:dyDescent="0.25">
      <c r="A6285" s="28" t="s">
        <v>14528</v>
      </c>
      <c r="B6285" s="29">
        <v>1</v>
      </c>
      <c r="C6285" s="29" t="s">
        <v>17136</v>
      </c>
      <c r="D6285" s="30" t="s">
        <v>38</v>
      </c>
      <c r="E6285" s="31" t="s">
        <v>133</v>
      </c>
      <c r="F6285" s="31" t="s">
        <v>17137</v>
      </c>
      <c r="G6285" s="88" t="s">
        <v>2332</v>
      </c>
      <c r="H6285" s="29" t="s">
        <v>1063</v>
      </c>
      <c r="I6285" s="32" t="s">
        <v>43</v>
      </c>
      <c r="J6285" s="29" t="s">
        <v>8</v>
      </c>
      <c r="K6285" s="33" t="s">
        <v>59</v>
      </c>
      <c r="L6285" s="33" t="s">
        <v>2333</v>
      </c>
      <c r="M6285" s="29" t="s">
        <v>387</v>
      </c>
      <c r="N6285" s="29">
        <v>0</v>
      </c>
      <c r="O6285" s="29" t="s">
        <v>47</v>
      </c>
      <c r="P6285" s="33">
        <v>44</v>
      </c>
      <c r="Q6285" s="33" t="s">
        <v>82</v>
      </c>
      <c r="R6285" s="80" t="s">
        <v>138</v>
      </c>
      <c r="S6285" s="81" t="s">
        <v>139</v>
      </c>
      <c r="T6285" s="81" t="s">
        <v>51</v>
      </c>
      <c r="U6285" s="82" t="s">
        <v>140</v>
      </c>
      <c r="V6285" s="83">
        <v>1.1000000000000001</v>
      </c>
      <c r="W6285" s="89">
        <v>1730.3000000000004</v>
      </c>
      <c r="X6285" s="85">
        <v>1</v>
      </c>
      <c r="Y6285" s="86">
        <v>3.12</v>
      </c>
      <c r="Z6285" s="82">
        <v>4</v>
      </c>
      <c r="AA6285" s="87">
        <v>0.78</v>
      </c>
      <c r="AB6285" s="83">
        <v>0</v>
      </c>
      <c r="AC6285" s="89">
        <v>0</v>
      </c>
      <c r="AD6285" s="90">
        <v>43644</v>
      </c>
      <c r="AE6285" s="90">
        <v>43644</v>
      </c>
      <c r="AF6285" s="82">
        <v>0</v>
      </c>
      <c r="AG6285" s="84" t="s">
        <v>53</v>
      </c>
      <c r="AH6285" s="83">
        <v>0</v>
      </c>
      <c r="AI6285" s="89">
        <v>0</v>
      </c>
      <c r="AJ6285" s="89">
        <v>0</v>
      </c>
      <c r="AK6285" s="60" t="str">
        <f>+IF(Tabla1[[#This Row],[REQUEST_TY]]="SR MANTENIMIENTO CORRECTIVO", "EMERGENCIA", "OTROS")</f>
        <v>EMERGENCIA</v>
      </c>
      <c r="AL6285" s="6" t="str">
        <f>+_xlfn.IFS(Tabla1[[#This Row],[Veces obj]]&lt;=1,"0-1",Tabla1[[#This Row],[Veces obj]]&lt;=2,"1-2",Tabla1[[#This Row],[Veces obj]]&lt;=3,"2-3",TRUE,"&gt;3")</f>
        <v>0-1</v>
      </c>
      <c r="AM6285" s="60" t="str">
        <f>+_xlfn.IFS(MONTH(Tabla1[[#This Row],[MES]])&lt;=3,"Q1",MONTH(Tabla1[[#This Row],[MES]])&lt;=6,"Q2",MONTH(Tabla1[[#This Row],[MES]])&lt;=9,"Q3",TRUE,"Q4")</f>
        <v>Q2</v>
      </c>
      <c r="AN6285" s="15" t="str">
        <f>+IFERROR(VLOOKUP(Tabla1[[#This Row],[CUENTA]],CTAS[],2,0),"OTROS")</f>
        <v>OTROS</v>
      </c>
      <c r="AP6285" s="15" t="str">
        <f>+IFERROR(VLOOKUP(Tabla1[[#This Row],[EMPLEADO]],IS[],3,0),"OTROS")</f>
        <v>OTROS</v>
      </c>
      <c r="AQ6285" s="15" t="str">
        <f>+IFERROR(VLOOKUP(Tabla1[[#This Row],[EMPLEADO]],IS[[NÓMINA]:[INGENIERO]],2,0),"OTROS")</f>
        <v>OTROS</v>
      </c>
    </row>
    <row r="6286" spans="1:43" x14ac:dyDescent="0.25">
      <c r="A6286" s="28" t="s">
        <v>14528</v>
      </c>
      <c r="B6286" s="29">
        <v>1</v>
      </c>
      <c r="C6286" s="29" t="s">
        <v>17138</v>
      </c>
      <c r="D6286" s="30" t="s">
        <v>3370</v>
      </c>
      <c r="E6286" s="31" t="s">
        <v>39</v>
      </c>
      <c r="F6286" s="31" t="s">
        <v>17139</v>
      </c>
      <c r="G6286" s="88" t="s">
        <v>17140</v>
      </c>
      <c r="H6286" s="29" t="s">
        <v>253</v>
      </c>
      <c r="I6286" s="32" t="s">
        <v>43</v>
      </c>
      <c r="J6286" s="29" t="s">
        <v>8</v>
      </c>
      <c r="K6286" s="33" t="s">
        <v>7790</v>
      </c>
      <c r="L6286" s="33" t="s">
        <v>17059</v>
      </c>
      <c r="M6286" s="29" t="s">
        <v>358</v>
      </c>
      <c r="N6286" s="29">
        <v>0</v>
      </c>
      <c r="O6286" s="29" t="s">
        <v>47</v>
      </c>
      <c r="P6286" s="33" t="s">
        <v>822</v>
      </c>
      <c r="Q6286" s="33" t="s">
        <v>48</v>
      </c>
      <c r="R6286" s="80" t="s">
        <v>49</v>
      </c>
      <c r="S6286" s="81" t="s">
        <v>50</v>
      </c>
      <c r="T6286" s="81" t="s">
        <v>51</v>
      </c>
      <c r="U6286" s="82" t="s">
        <v>52</v>
      </c>
      <c r="V6286" s="83">
        <v>1</v>
      </c>
      <c r="W6286" s="89">
        <v>1072.5000000000002</v>
      </c>
      <c r="X6286" s="85">
        <v>0</v>
      </c>
      <c r="Y6286" s="86">
        <v>5</v>
      </c>
      <c r="Z6286" s="82">
        <v>5</v>
      </c>
      <c r="AA6286" s="87">
        <v>1</v>
      </c>
      <c r="AB6286" s="83">
        <v>0</v>
      </c>
      <c r="AC6286" s="89">
        <v>0</v>
      </c>
      <c r="AD6286" s="90">
        <v>43642</v>
      </c>
      <c r="AE6286" s="90">
        <v>43644</v>
      </c>
      <c r="AF6286" s="82">
        <v>2</v>
      </c>
      <c r="AG6286" s="84" t="s">
        <v>1680</v>
      </c>
      <c r="AH6286" s="83">
        <v>0</v>
      </c>
      <c r="AI6286" s="89">
        <v>0</v>
      </c>
      <c r="AJ6286" s="89">
        <v>0</v>
      </c>
      <c r="AK6286" s="60" t="str">
        <f>+IF(Tabla1[[#This Row],[REQUEST_TY]]="SR MANTENIMIENTO CORRECTIVO", "EMERGENCIA", "OTROS")</f>
        <v>OTROS</v>
      </c>
      <c r="AL6286" s="6" t="str">
        <f>+_xlfn.IFS(Tabla1[[#This Row],[Veces obj]]&lt;=1,"0-1",Tabla1[[#This Row],[Veces obj]]&lt;=2,"1-2",Tabla1[[#This Row],[Veces obj]]&lt;=3,"2-3",TRUE,"&gt;3")</f>
        <v>0-1</v>
      </c>
      <c r="AM6286" s="60" t="str">
        <f>+_xlfn.IFS(MONTH(Tabla1[[#This Row],[MES]])&lt;=3,"Q1",MONTH(Tabla1[[#This Row],[MES]])&lt;=6,"Q2",MONTH(Tabla1[[#This Row],[MES]])&lt;=9,"Q3",TRUE,"Q4")</f>
        <v>Q2</v>
      </c>
      <c r="AN6286" s="15" t="str">
        <f>+IFERROR(VLOOKUP(Tabla1[[#This Row],[CUENTA]],CTAS[],2,0),"OTROS")</f>
        <v>OTROS</v>
      </c>
      <c r="AP6286" s="15" t="str">
        <f>+IFERROR(VLOOKUP(Tabla1[[#This Row],[EMPLEADO]],IS[],3,0),"OTROS")</f>
        <v>OTROS</v>
      </c>
      <c r="AQ6286" s="15" t="str">
        <f>+IFERROR(VLOOKUP(Tabla1[[#This Row],[EMPLEADO]],IS[[NÓMINA]:[INGENIERO]],2,0),"OTROS")</f>
        <v>OTROS</v>
      </c>
    </row>
    <row r="6287" spans="1:43" x14ac:dyDescent="0.25">
      <c r="A6287" s="28" t="s">
        <v>14528</v>
      </c>
      <c r="B6287" s="29">
        <v>1</v>
      </c>
      <c r="C6287" s="29" t="s">
        <v>17141</v>
      </c>
      <c r="D6287" s="30" t="s">
        <v>3370</v>
      </c>
      <c r="E6287" s="31" t="s">
        <v>39</v>
      </c>
      <c r="F6287" s="31" t="s">
        <v>17139</v>
      </c>
      <c r="G6287" s="88" t="s">
        <v>17142</v>
      </c>
      <c r="H6287" s="29" t="s">
        <v>253</v>
      </c>
      <c r="I6287" s="32" t="s">
        <v>43</v>
      </c>
      <c r="J6287" s="29" t="s">
        <v>8</v>
      </c>
      <c r="K6287" s="33" t="s">
        <v>7790</v>
      </c>
      <c r="L6287" s="33" t="s">
        <v>17059</v>
      </c>
      <c r="M6287" s="29" t="s">
        <v>358</v>
      </c>
      <c r="N6287" s="29">
        <v>0</v>
      </c>
      <c r="O6287" s="29" t="s">
        <v>47</v>
      </c>
      <c r="P6287" s="33" t="s">
        <v>822</v>
      </c>
      <c r="Q6287" s="33" t="s">
        <v>48</v>
      </c>
      <c r="R6287" s="80" t="s">
        <v>49</v>
      </c>
      <c r="S6287" s="81" t="s">
        <v>50</v>
      </c>
      <c r="T6287" s="81" t="s">
        <v>51</v>
      </c>
      <c r="U6287" s="82" t="s">
        <v>52</v>
      </c>
      <c r="V6287" s="83">
        <v>1</v>
      </c>
      <c r="W6287" s="89">
        <v>1072.5000000000002</v>
      </c>
      <c r="X6287" s="85">
        <v>0</v>
      </c>
      <c r="Y6287" s="86">
        <v>5</v>
      </c>
      <c r="Z6287" s="82">
        <v>5</v>
      </c>
      <c r="AA6287" s="87">
        <v>1</v>
      </c>
      <c r="AB6287" s="83">
        <v>0</v>
      </c>
      <c r="AC6287" s="89">
        <v>0</v>
      </c>
      <c r="AD6287" s="90">
        <v>43642</v>
      </c>
      <c r="AE6287" s="90">
        <v>43644</v>
      </c>
      <c r="AF6287" s="82">
        <v>2</v>
      </c>
      <c r="AG6287" s="84" t="s">
        <v>1680</v>
      </c>
      <c r="AH6287" s="83">
        <v>0</v>
      </c>
      <c r="AI6287" s="89">
        <v>0</v>
      </c>
      <c r="AJ6287" s="89">
        <v>0</v>
      </c>
      <c r="AK6287" s="60" t="str">
        <f>+IF(Tabla1[[#This Row],[REQUEST_TY]]="SR MANTENIMIENTO CORRECTIVO", "EMERGENCIA", "OTROS")</f>
        <v>OTROS</v>
      </c>
      <c r="AL6287" s="6" t="str">
        <f>+_xlfn.IFS(Tabla1[[#This Row],[Veces obj]]&lt;=1,"0-1",Tabla1[[#This Row],[Veces obj]]&lt;=2,"1-2",Tabla1[[#This Row],[Veces obj]]&lt;=3,"2-3",TRUE,"&gt;3")</f>
        <v>0-1</v>
      </c>
      <c r="AM6287" s="60" t="str">
        <f>+_xlfn.IFS(MONTH(Tabla1[[#This Row],[MES]])&lt;=3,"Q1",MONTH(Tabla1[[#This Row],[MES]])&lt;=6,"Q2",MONTH(Tabla1[[#This Row],[MES]])&lt;=9,"Q3",TRUE,"Q4")</f>
        <v>Q2</v>
      </c>
      <c r="AN6287" s="15" t="str">
        <f>+IFERROR(VLOOKUP(Tabla1[[#This Row],[CUENTA]],CTAS[],2,0),"OTROS")</f>
        <v>OTROS</v>
      </c>
      <c r="AP6287" s="15" t="str">
        <f>+IFERROR(VLOOKUP(Tabla1[[#This Row],[EMPLEADO]],IS[],3,0),"OTROS")</f>
        <v>OTROS</v>
      </c>
      <c r="AQ6287" s="15" t="str">
        <f>+IFERROR(VLOOKUP(Tabla1[[#This Row],[EMPLEADO]],IS[[NÓMINA]:[INGENIERO]],2,0),"OTROS")</f>
        <v>OTROS</v>
      </c>
    </row>
    <row r="6288" spans="1:43" x14ac:dyDescent="0.25">
      <c r="A6288" s="28" t="s">
        <v>14528</v>
      </c>
      <c r="B6288" s="29">
        <v>1</v>
      </c>
      <c r="C6288" s="29" t="s">
        <v>17143</v>
      </c>
      <c r="D6288" s="30" t="s">
        <v>38</v>
      </c>
      <c r="E6288" s="31" t="s">
        <v>636</v>
      </c>
      <c r="F6288" s="31" t="s">
        <v>17144</v>
      </c>
      <c r="G6288" s="88" t="s">
        <v>17145</v>
      </c>
      <c r="H6288" s="29" t="s">
        <v>10274</v>
      </c>
      <c r="I6288" s="32" t="s">
        <v>43</v>
      </c>
      <c r="J6288" s="29" t="s">
        <v>8</v>
      </c>
      <c r="K6288" s="33" t="s">
        <v>495</v>
      </c>
      <c r="L6288" s="33" t="s">
        <v>496</v>
      </c>
      <c r="M6288" s="29" t="s">
        <v>46</v>
      </c>
      <c r="N6288" s="29">
        <v>0</v>
      </c>
      <c r="O6288" s="29" t="s">
        <v>47</v>
      </c>
      <c r="P6288" s="33">
        <v>250</v>
      </c>
      <c r="Q6288" s="33" t="s">
        <v>48</v>
      </c>
      <c r="R6288" s="80" t="s">
        <v>153</v>
      </c>
      <c r="S6288" s="81" t="s">
        <v>50</v>
      </c>
      <c r="T6288" s="81" t="s">
        <v>51</v>
      </c>
      <c r="U6288" s="82" t="s">
        <v>52</v>
      </c>
      <c r="V6288" s="83">
        <v>1.05</v>
      </c>
      <c r="W6288" s="89">
        <v>750.75000000000011</v>
      </c>
      <c r="X6288" s="85">
        <v>1</v>
      </c>
      <c r="Y6288" s="86">
        <v>0.88</v>
      </c>
      <c r="Z6288" s="82">
        <v>5</v>
      </c>
      <c r="AA6288" s="87">
        <v>0.17599999999999999</v>
      </c>
      <c r="AB6288" s="83">
        <v>0</v>
      </c>
      <c r="AC6288" s="89">
        <v>0</v>
      </c>
      <c r="AD6288" s="90">
        <v>43644</v>
      </c>
      <c r="AE6288" s="90">
        <v>43644</v>
      </c>
      <c r="AF6288" s="82">
        <v>0</v>
      </c>
      <c r="AG6288" s="84" t="s">
        <v>53</v>
      </c>
      <c r="AH6288" s="83">
        <v>0</v>
      </c>
      <c r="AI6288" s="89">
        <v>0</v>
      </c>
      <c r="AJ6288" s="89">
        <v>0</v>
      </c>
      <c r="AK6288" s="60" t="str">
        <f>+IF(Tabla1[[#This Row],[REQUEST_TY]]="SR MANTENIMIENTO CORRECTIVO", "EMERGENCIA", "OTROS")</f>
        <v>EMERGENCIA</v>
      </c>
      <c r="AL6288" s="6" t="str">
        <f>+_xlfn.IFS(Tabla1[[#This Row],[Veces obj]]&lt;=1,"0-1",Tabla1[[#This Row],[Veces obj]]&lt;=2,"1-2",Tabla1[[#This Row],[Veces obj]]&lt;=3,"2-3",TRUE,"&gt;3")</f>
        <v>0-1</v>
      </c>
      <c r="AM6288" s="60" t="str">
        <f>+_xlfn.IFS(MONTH(Tabla1[[#This Row],[MES]])&lt;=3,"Q1",MONTH(Tabla1[[#This Row],[MES]])&lt;=6,"Q2",MONTH(Tabla1[[#This Row],[MES]])&lt;=9,"Q3",TRUE,"Q4")</f>
        <v>Q2</v>
      </c>
      <c r="AN6288" s="15" t="str">
        <f>+IFERROR(VLOOKUP(Tabla1[[#This Row],[CUENTA]],CTAS[],2,0),"OTROS")</f>
        <v>OTROS</v>
      </c>
      <c r="AP6288" s="15" t="str">
        <f>+IFERROR(VLOOKUP(Tabla1[[#This Row],[EMPLEADO]],IS[],3,0),"OTROS")</f>
        <v>OTROS</v>
      </c>
      <c r="AQ6288" s="15" t="str">
        <f>+IFERROR(VLOOKUP(Tabla1[[#This Row],[EMPLEADO]],IS[[NÓMINA]:[INGENIERO]],2,0),"OTROS")</f>
        <v>OTROS</v>
      </c>
    </row>
    <row r="6289" spans="1:43" x14ac:dyDescent="0.25">
      <c r="A6289" s="28" t="s">
        <v>14528</v>
      </c>
      <c r="B6289" s="29">
        <v>1</v>
      </c>
      <c r="C6289" s="29" t="s">
        <v>17146</v>
      </c>
      <c r="D6289" s="30" t="s">
        <v>3370</v>
      </c>
      <c r="E6289" s="31" t="s">
        <v>39</v>
      </c>
      <c r="F6289" s="31" t="s">
        <v>17147</v>
      </c>
      <c r="G6289" s="88" t="s">
        <v>17148</v>
      </c>
      <c r="H6289" s="29" t="s">
        <v>271</v>
      </c>
      <c r="I6289" s="32" t="s">
        <v>43</v>
      </c>
      <c r="J6289" s="29" t="s">
        <v>8</v>
      </c>
      <c r="K6289" s="33" t="s">
        <v>7790</v>
      </c>
      <c r="L6289" s="33" t="s">
        <v>17149</v>
      </c>
      <c r="M6289" s="29" t="s">
        <v>5377</v>
      </c>
      <c r="N6289" s="29">
        <v>0</v>
      </c>
      <c r="O6289" s="29" t="s">
        <v>105</v>
      </c>
      <c r="P6289" s="33" t="s">
        <v>822</v>
      </c>
      <c r="Q6289" s="33" t="s">
        <v>48</v>
      </c>
      <c r="R6289" s="80" t="s">
        <v>49</v>
      </c>
      <c r="S6289" s="81" t="s">
        <v>50</v>
      </c>
      <c r="T6289" s="81" t="s">
        <v>51</v>
      </c>
      <c r="U6289" s="82" t="s">
        <v>52</v>
      </c>
      <c r="V6289" s="83">
        <v>1</v>
      </c>
      <c r="W6289" s="89">
        <v>702</v>
      </c>
      <c r="X6289" s="85">
        <v>0</v>
      </c>
      <c r="Y6289" s="86">
        <v>5</v>
      </c>
      <c r="Z6289" s="82">
        <v>5</v>
      </c>
      <c r="AA6289" s="87">
        <v>1</v>
      </c>
      <c r="AB6289" s="83">
        <v>0</v>
      </c>
      <c r="AC6289" s="89">
        <v>0</v>
      </c>
      <c r="AD6289" s="90">
        <v>43642</v>
      </c>
      <c r="AE6289" s="90">
        <v>43644</v>
      </c>
      <c r="AF6289" s="82">
        <v>2</v>
      </c>
      <c r="AG6289" s="84" t="s">
        <v>1680</v>
      </c>
      <c r="AH6289" s="83">
        <v>0</v>
      </c>
      <c r="AI6289" s="89">
        <v>0</v>
      </c>
      <c r="AJ6289" s="89">
        <v>0</v>
      </c>
      <c r="AK6289" s="60" t="str">
        <f>+IF(Tabla1[[#This Row],[REQUEST_TY]]="SR MANTENIMIENTO CORRECTIVO", "EMERGENCIA", "OTROS")</f>
        <v>OTROS</v>
      </c>
      <c r="AL6289" s="6" t="str">
        <f>+_xlfn.IFS(Tabla1[[#This Row],[Veces obj]]&lt;=1,"0-1",Tabla1[[#This Row],[Veces obj]]&lt;=2,"1-2",Tabla1[[#This Row],[Veces obj]]&lt;=3,"2-3",TRUE,"&gt;3")</f>
        <v>0-1</v>
      </c>
      <c r="AM6289" s="60" t="str">
        <f>+_xlfn.IFS(MONTH(Tabla1[[#This Row],[MES]])&lt;=3,"Q1",MONTH(Tabla1[[#This Row],[MES]])&lt;=6,"Q2",MONTH(Tabla1[[#This Row],[MES]])&lt;=9,"Q3",TRUE,"Q4")</f>
        <v>Q2</v>
      </c>
      <c r="AN6289" s="15" t="str">
        <f>+IFERROR(VLOOKUP(Tabla1[[#This Row],[CUENTA]],CTAS[],2,0),"OTROS")</f>
        <v>OTROS</v>
      </c>
      <c r="AP6289" s="15" t="str">
        <f>+IFERROR(VLOOKUP(Tabla1[[#This Row],[EMPLEADO]],IS[],3,0),"OTROS")</f>
        <v>OTROS</v>
      </c>
      <c r="AQ6289" s="15" t="str">
        <f>+IFERROR(VLOOKUP(Tabla1[[#This Row],[EMPLEADO]],IS[[NÓMINA]:[INGENIERO]],2,0),"OTROS")</f>
        <v>OTROS</v>
      </c>
    </row>
    <row r="6290" spans="1:43" x14ac:dyDescent="0.25">
      <c r="A6290" s="28" t="s">
        <v>14528</v>
      </c>
      <c r="B6290" s="29">
        <v>1</v>
      </c>
      <c r="C6290" s="29" t="s">
        <v>17150</v>
      </c>
      <c r="D6290" s="30" t="s">
        <v>4762</v>
      </c>
      <c r="E6290" s="31" t="s">
        <v>39</v>
      </c>
      <c r="F6290" s="31" t="s">
        <v>17151</v>
      </c>
      <c r="G6290" s="88" t="s">
        <v>7966</v>
      </c>
      <c r="H6290" s="29" t="s">
        <v>246</v>
      </c>
      <c r="I6290" s="32" t="s">
        <v>43</v>
      </c>
      <c r="J6290" s="29" t="s">
        <v>8</v>
      </c>
      <c r="K6290" s="33" t="s">
        <v>1848</v>
      </c>
      <c r="L6290" s="33" t="s">
        <v>7967</v>
      </c>
      <c r="M6290" s="29" t="s">
        <v>7968</v>
      </c>
      <c r="N6290" s="29">
        <v>1</v>
      </c>
      <c r="O6290" s="29" t="s">
        <v>105</v>
      </c>
      <c r="P6290" s="33" t="s">
        <v>822</v>
      </c>
      <c r="Q6290" s="33" t="s">
        <v>48</v>
      </c>
      <c r="R6290" s="80" t="s">
        <v>49</v>
      </c>
      <c r="S6290" s="81" t="s">
        <v>50</v>
      </c>
      <c r="T6290" s="81" t="s">
        <v>51</v>
      </c>
      <c r="U6290" s="82" t="s">
        <v>52</v>
      </c>
      <c r="V6290" s="83">
        <v>1</v>
      </c>
      <c r="W6290" s="89">
        <v>0</v>
      </c>
      <c r="X6290" s="85">
        <v>0</v>
      </c>
      <c r="Y6290" s="86">
        <v>5</v>
      </c>
      <c r="Z6290" s="82">
        <v>5</v>
      </c>
      <c r="AA6290" s="87">
        <v>1</v>
      </c>
      <c r="AB6290" s="83">
        <v>0</v>
      </c>
      <c r="AC6290" s="89">
        <v>0</v>
      </c>
      <c r="AD6290" s="90">
        <v>43644</v>
      </c>
      <c r="AE6290" s="90">
        <v>43644</v>
      </c>
      <c r="AF6290" s="82">
        <v>0</v>
      </c>
      <c r="AG6290" s="84" t="s">
        <v>53</v>
      </c>
      <c r="AH6290" s="83">
        <v>0</v>
      </c>
      <c r="AI6290" s="89">
        <v>0</v>
      </c>
      <c r="AJ6290" s="89">
        <v>0</v>
      </c>
      <c r="AK6290" s="60" t="str">
        <f>+IF(Tabla1[[#This Row],[REQUEST_TY]]="SR MANTENIMIENTO CORRECTIVO", "EMERGENCIA", "OTROS")</f>
        <v>OTROS</v>
      </c>
      <c r="AL6290" s="6" t="str">
        <f>+_xlfn.IFS(Tabla1[[#This Row],[Veces obj]]&lt;=1,"0-1",Tabla1[[#This Row],[Veces obj]]&lt;=2,"1-2",Tabla1[[#This Row],[Veces obj]]&lt;=3,"2-3",TRUE,"&gt;3")</f>
        <v>0-1</v>
      </c>
      <c r="AM6290" s="60" t="str">
        <f>+_xlfn.IFS(MONTH(Tabla1[[#This Row],[MES]])&lt;=3,"Q1",MONTH(Tabla1[[#This Row],[MES]])&lt;=6,"Q2",MONTH(Tabla1[[#This Row],[MES]])&lt;=9,"Q3",TRUE,"Q4")</f>
        <v>Q2</v>
      </c>
      <c r="AN6290" s="15" t="str">
        <f>+IFERROR(VLOOKUP(Tabla1[[#This Row],[CUENTA]],CTAS[],2,0),"OTROS")</f>
        <v>OTROS</v>
      </c>
      <c r="AP6290" s="15" t="str">
        <f>+IFERROR(VLOOKUP(Tabla1[[#This Row],[EMPLEADO]],IS[],3,0),"OTROS")</f>
        <v>OTROS</v>
      </c>
      <c r="AQ6290" s="15" t="str">
        <f>+IFERROR(VLOOKUP(Tabla1[[#This Row],[EMPLEADO]],IS[[NÓMINA]:[INGENIERO]],2,0),"OTROS")</f>
        <v>OTROS</v>
      </c>
    </row>
    <row r="6291" spans="1:43" x14ac:dyDescent="0.25">
      <c r="A6291" s="28" t="s">
        <v>14528</v>
      </c>
      <c r="B6291" s="29">
        <v>1</v>
      </c>
      <c r="C6291" s="29" t="s">
        <v>17152</v>
      </c>
      <c r="D6291" s="30" t="s">
        <v>38</v>
      </c>
      <c r="E6291" s="31" t="s">
        <v>85</v>
      </c>
      <c r="F6291" s="31" t="s">
        <v>17153</v>
      </c>
      <c r="G6291" s="88" t="s">
        <v>17154</v>
      </c>
      <c r="H6291" s="29" t="s">
        <v>10274</v>
      </c>
      <c r="I6291" s="32" t="s">
        <v>43</v>
      </c>
      <c r="J6291" s="29" t="s">
        <v>8</v>
      </c>
      <c r="K6291" s="33" t="s">
        <v>495</v>
      </c>
      <c r="L6291" s="33" t="s">
        <v>496</v>
      </c>
      <c r="M6291" s="29" t="s">
        <v>46</v>
      </c>
      <c r="N6291" s="29">
        <v>0</v>
      </c>
      <c r="O6291" s="29" t="s">
        <v>47</v>
      </c>
      <c r="P6291" s="33">
        <v>343</v>
      </c>
      <c r="Q6291" s="33" t="s">
        <v>48</v>
      </c>
      <c r="R6291" s="80" t="s">
        <v>49</v>
      </c>
      <c r="S6291" s="81" t="s">
        <v>50</v>
      </c>
      <c r="T6291" s="81" t="s">
        <v>51</v>
      </c>
      <c r="U6291" s="82" t="s">
        <v>52</v>
      </c>
      <c r="V6291" s="83">
        <v>1.05</v>
      </c>
      <c r="W6291" s="89">
        <v>750.75000000000011</v>
      </c>
      <c r="X6291" s="85">
        <v>1</v>
      </c>
      <c r="Y6291" s="86">
        <v>1.23</v>
      </c>
      <c r="Z6291" s="82">
        <v>5</v>
      </c>
      <c r="AA6291" s="87">
        <v>0.246</v>
      </c>
      <c r="AB6291" s="83">
        <v>0</v>
      </c>
      <c r="AC6291" s="89">
        <v>0</v>
      </c>
      <c r="AD6291" s="90">
        <v>43644</v>
      </c>
      <c r="AE6291" s="90">
        <v>43644</v>
      </c>
      <c r="AF6291" s="82">
        <v>0</v>
      </c>
      <c r="AG6291" s="84" t="s">
        <v>53</v>
      </c>
      <c r="AH6291" s="83">
        <v>0</v>
      </c>
      <c r="AI6291" s="89">
        <v>0</v>
      </c>
      <c r="AJ6291" s="89">
        <v>0</v>
      </c>
      <c r="AK6291" s="60" t="str">
        <f>+IF(Tabla1[[#This Row],[REQUEST_TY]]="SR MANTENIMIENTO CORRECTIVO", "EMERGENCIA", "OTROS")</f>
        <v>EMERGENCIA</v>
      </c>
      <c r="AL6291" s="6" t="str">
        <f>+_xlfn.IFS(Tabla1[[#This Row],[Veces obj]]&lt;=1,"0-1",Tabla1[[#This Row],[Veces obj]]&lt;=2,"1-2",Tabla1[[#This Row],[Veces obj]]&lt;=3,"2-3",TRUE,"&gt;3")</f>
        <v>0-1</v>
      </c>
      <c r="AM6291" s="60" t="str">
        <f>+_xlfn.IFS(MONTH(Tabla1[[#This Row],[MES]])&lt;=3,"Q1",MONTH(Tabla1[[#This Row],[MES]])&lt;=6,"Q2",MONTH(Tabla1[[#This Row],[MES]])&lt;=9,"Q3",TRUE,"Q4")</f>
        <v>Q2</v>
      </c>
      <c r="AN6291" s="15" t="str">
        <f>+IFERROR(VLOOKUP(Tabla1[[#This Row],[CUENTA]],CTAS[],2,0),"OTROS")</f>
        <v>OTROS</v>
      </c>
      <c r="AP6291" s="15" t="str">
        <f>+IFERROR(VLOOKUP(Tabla1[[#This Row],[EMPLEADO]],IS[],3,0),"OTROS")</f>
        <v>OTROS</v>
      </c>
      <c r="AQ6291" s="15" t="str">
        <f>+IFERROR(VLOOKUP(Tabla1[[#This Row],[EMPLEADO]],IS[[NÓMINA]:[INGENIERO]],2,0),"OTROS")</f>
        <v>OTROS</v>
      </c>
    </row>
    <row r="6292" spans="1:43" x14ac:dyDescent="0.25">
      <c r="A6292" s="28" t="s">
        <v>14528</v>
      </c>
      <c r="B6292" s="29">
        <v>1</v>
      </c>
      <c r="C6292" s="29" t="s">
        <v>17155</v>
      </c>
      <c r="D6292" s="30" t="s">
        <v>38</v>
      </c>
      <c r="E6292" s="31" t="s">
        <v>67</v>
      </c>
      <c r="F6292" s="31" t="s">
        <v>17156</v>
      </c>
      <c r="G6292" s="88" t="s">
        <v>15906</v>
      </c>
      <c r="H6292" s="29" t="s">
        <v>297</v>
      </c>
      <c r="I6292" s="32" t="s">
        <v>43</v>
      </c>
      <c r="J6292" s="29" t="s">
        <v>8</v>
      </c>
      <c r="K6292" s="33" t="s">
        <v>71</v>
      </c>
      <c r="L6292" s="33" t="s">
        <v>424</v>
      </c>
      <c r="M6292" s="29" t="s">
        <v>73</v>
      </c>
      <c r="N6292" s="29">
        <v>0</v>
      </c>
      <c r="O6292" s="29" t="s">
        <v>47</v>
      </c>
      <c r="P6292" s="33">
        <v>1</v>
      </c>
      <c r="Q6292" s="33" t="s">
        <v>388</v>
      </c>
      <c r="R6292" s="80" t="s">
        <v>74</v>
      </c>
      <c r="S6292" s="81" t="s">
        <v>50</v>
      </c>
      <c r="T6292" s="81" t="s">
        <v>51</v>
      </c>
      <c r="U6292" s="82" t="s">
        <v>641</v>
      </c>
      <c r="V6292" s="83">
        <v>0</v>
      </c>
      <c r="W6292" s="89">
        <v>0</v>
      </c>
      <c r="X6292" s="85">
        <v>1</v>
      </c>
      <c r="Y6292" s="86">
        <v>0</v>
      </c>
      <c r="Z6292" s="82">
        <v>5</v>
      </c>
      <c r="AA6292" s="87">
        <v>0</v>
      </c>
      <c r="AB6292" s="83">
        <v>0</v>
      </c>
      <c r="AC6292" s="89">
        <v>0</v>
      </c>
      <c r="AD6292" s="90">
        <v>43644</v>
      </c>
      <c r="AE6292" s="90">
        <v>43644</v>
      </c>
      <c r="AF6292" s="82">
        <v>0</v>
      </c>
      <c r="AG6292" s="84" t="s">
        <v>53</v>
      </c>
      <c r="AH6292" s="83">
        <v>0</v>
      </c>
      <c r="AI6292" s="89">
        <v>0</v>
      </c>
      <c r="AJ6292" s="89">
        <v>0</v>
      </c>
      <c r="AK6292" s="60" t="str">
        <f>+IF(Tabla1[[#This Row],[REQUEST_TY]]="SR MANTENIMIENTO CORRECTIVO", "EMERGENCIA", "OTROS")</f>
        <v>EMERGENCIA</v>
      </c>
      <c r="AL6292" s="6" t="str">
        <f>+_xlfn.IFS(Tabla1[[#This Row],[Veces obj]]&lt;=1,"0-1",Tabla1[[#This Row],[Veces obj]]&lt;=2,"1-2",Tabla1[[#This Row],[Veces obj]]&lt;=3,"2-3",TRUE,"&gt;3")</f>
        <v>0-1</v>
      </c>
      <c r="AM6292" s="60" t="str">
        <f>+_xlfn.IFS(MONTH(Tabla1[[#This Row],[MES]])&lt;=3,"Q1",MONTH(Tabla1[[#This Row],[MES]])&lt;=6,"Q2",MONTH(Tabla1[[#This Row],[MES]])&lt;=9,"Q3",TRUE,"Q4")</f>
        <v>Q2</v>
      </c>
      <c r="AN6292" s="15" t="str">
        <f>+IFERROR(VLOOKUP(Tabla1[[#This Row],[CUENTA]],CTAS[],2,0),"OTROS")</f>
        <v>OTROS</v>
      </c>
      <c r="AP6292" s="15" t="str">
        <f>+IFERROR(VLOOKUP(Tabla1[[#This Row],[EMPLEADO]],IS[],3,0),"OTROS")</f>
        <v>JUAREZ</v>
      </c>
      <c r="AQ6292" s="15" t="str">
        <f>+IFERROR(VLOOKUP(Tabla1[[#This Row],[EMPLEADO]],IS[[NÓMINA]:[INGENIERO]],2,0),"OTROS")</f>
        <v>ALFREDO TORRES</v>
      </c>
    </row>
    <row r="6293" spans="1:43" x14ac:dyDescent="0.25">
      <c r="A6293" s="28" t="s">
        <v>14528</v>
      </c>
      <c r="B6293" s="29">
        <v>1</v>
      </c>
      <c r="C6293" s="29" t="s">
        <v>17157</v>
      </c>
      <c r="D6293" s="30" t="s">
        <v>38</v>
      </c>
      <c r="E6293" s="31" t="s">
        <v>39</v>
      </c>
      <c r="F6293" s="31" t="s">
        <v>17158</v>
      </c>
      <c r="G6293" s="88" t="s">
        <v>2304</v>
      </c>
      <c r="H6293" s="29" t="s">
        <v>58</v>
      </c>
      <c r="I6293" s="32" t="s">
        <v>43</v>
      </c>
      <c r="J6293" s="29" t="s">
        <v>8</v>
      </c>
      <c r="K6293" s="33" t="s">
        <v>2028</v>
      </c>
      <c r="L6293" s="33" t="s">
        <v>2029</v>
      </c>
      <c r="M6293" s="29" t="s">
        <v>736</v>
      </c>
      <c r="N6293" s="29">
        <v>0</v>
      </c>
      <c r="O6293" s="29" t="s">
        <v>47</v>
      </c>
      <c r="P6293" s="33">
        <v>155</v>
      </c>
      <c r="Q6293" s="33" t="s">
        <v>48</v>
      </c>
      <c r="R6293" s="80" t="s">
        <v>49</v>
      </c>
      <c r="S6293" s="81" t="s">
        <v>50</v>
      </c>
      <c r="T6293" s="81" t="s">
        <v>51</v>
      </c>
      <c r="U6293" s="82" t="s">
        <v>52</v>
      </c>
      <c r="V6293" s="83">
        <v>1.05</v>
      </c>
      <c r="W6293" s="89">
        <v>750.75000000000011</v>
      </c>
      <c r="X6293" s="85">
        <v>1</v>
      </c>
      <c r="Y6293" s="86">
        <v>1.5</v>
      </c>
      <c r="Z6293" s="82">
        <v>5</v>
      </c>
      <c r="AA6293" s="87">
        <v>0.3</v>
      </c>
      <c r="AB6293" s="83">
        <v>0</v>
      </c>
      <c r="AC6293" s="89">
        <v>0</v>
      </c>
      <c r="AD6293" s="90">
        <v>43644</v>
      </c>
      <c r="AE6293" s="90">
        <v>43644</v>
      </c>
      <c r="AF6293" s="82">
        <v>0</v>
      </c>
      <c r="AG6293" s="84" t="s">
        <v>53</v>
      </c>
      <c r="AH6293" s="83">
        <v>0</v>
      </c>
      <c r="AI6293" s="89">
        <v>0</v>
      </c>
      <c r="AJ6293" s="89">
        <v>0</v>
      </c>
      <c r="AK6293" s="60" t="str">
        <f>+IF(Tabla1[[#This Row],[REQUEST_TY]]="SR MANTENIMIENTO CORRECTIVO", "EMERGENCIA", "OTROS")</f>
        <v>EMERGENCIA</v>
      </c>
      <c r="AL6293" s="6" t="str">
        <f>+_xlfn.IFS(Tabla1[[#This Row],[Veces obj]]&lt;=1,"0-1",Tabla1[[#This Row],[Veces obj]]&lt;=2,"1-2",Tabla1[[#This Row],[Veces obj]]&lt;=3,"2-3",TRUE,"&gt;3")</f>
        <v>0-1</v>
      </c>
      <c r="AM6293" s="60" t="str">
        <f>+_xlfn.IFS(MONTH(Tabla1[[#This Row],[MES]])&lt;=3,"Q1",MONTH(Tabla1[[#This Row],[MES]])&lt;=6,"Q2",MONTH(Tabla1[[#This Row],[MES]])&lt;=9,"Q3",TRUE,"Q4")</f>
        <v>Q2</v>
      </c>
      <c r="AN6293" s="15" t="str">
        <f>+IFERROR(VLOOKUP(Tabla1[[#This Row],[CUENTA]],CTAS[],2,0),"OTROS")</f>
        <v>OTROS</v>
      </c>
      <c r="AP6293" s="15" t="str">
        <f>+IFERROR(VLOOKUP(Tabla1[[#This Row],[EMPLEADO]],IS[],3,0),"OTROS")</f>
        <v>OTROS</v>
      </c>
      <c r="AQ6293" s="15" t="str">
        <f>+IFERROR(VLOOKUP(Tabla1[[#This Row],[EMPLEADO]],IS[[NÓMINA]:[INGENIERO]],2,0),"OTROS")</f>
        <v>OTROS</v>
      </c>
    </row>
    <row r="6294" spans="1:43" x14ac:dyDescent="0.25">
      <c r="A6294" s="28" t="s">
        <v>14528</v>
      </c>
      <c r="B6294" s="29">
        <v>1</v>
      </c>
      <c r="C6294" s="29" t="s">
        <v>17159</v>
      </c>
      <c r="D6294" s="30" t="s">
        <v>38</v>
      </c>
      <c r="E6294" s="31" t="s">
        <v>39</v>
      </c>
      <c r="F6294" s="31" t="s">
        <v>17160</v>
      </c>
      <c r="G6294" s="88" t="s">
        <v>17161</v>
      </c>
      <c r="H6294" s="29" t="s">
        <v>42</v>
      </c>
      <c r="I6294" s="32" t="s">
        <v>43</v>
      </c>
      <c r="J6294" s="29" t="s">
        <v>8</v>
      </c>
      <c r="K6294" s="33" t="s">
        <v>2237</v>
      </c>
      <c r="L6294" s="33" t="s">
        <v>17162</v>
      </c>
      <c r="M6294" s="29" t="s">
        <v>17163</v>
      </c>
      <c r="N6294" s="29">
        <v>1</v>
      </c>
      <c r="O6294" s="29" t="s">
        <v>47</v>
      </c>
      <c r="P6294" s="33">
        <v>58</v>
      </c>
      <c r="Q6294" s="33" t="s">
        <v>82</v>
      </c>
      <c r="R6294" s="80" t="s">
        <v>49</v>
      </c>
      <c r="S6294" s="81" t="s">
        <v>50</v>
      </c>
      <c r="T6294" s="81" t="s">
        <v>51</v>
      </c>
      <c r="U6294" s="82" t="s">
        <v>120</v>
      </c>
      <c r="V6294" s="83">
        <v>0.8</v>
      </c>
      <c r="W6294" s="89">
        <v>0</v>
      </c>
      <c r="X6294" s="85">
        <v>1</v>
      </c>
      <c r="Y6294" s="86">
        <v>5.6</v>
      </c>
      <c r="Z6294" s="82">
        <v>5</v>
      </c>
      <c r="AA6294" s="87">
        <v>1.1199999999999999</v>
      </c>
      <c r="AB6294" s="83">
        <v>2.9999999999999971E-2</v>
      </c>
      <c r="AC6294" s="89">
        <v>0</v>
      </c>
      <c r="AD6294" s="90">
        <v>43644</v>
      </c>
      <c r="AE6294" s="90">
        <v>43644</v>
      </c>
      <c r="AF6294" s="82">
        <v>0</v>
      </c>
      <c r="AG6294" s="84" t="s">
        <v>53</v>
      </c>
      <c r="AH6294" s="83">
        <v>0</v>
      </c>
      <c r="AI6294" s="89">
        <v>0</v>
      </c>
      <c r="AJ6294" s="89">
        <v>0</v>
      </c>
      <c r="AK6294" s="60" t="str">
        <f>+IF(Tabla1[[#This Row],[REQUEST_TY]]="SR MANTENIMIENTO CORRECTIVO", "EMERGENCIA", "OTROS")</f>
        <v>EMERGENCIA</v>
      </c>
      <c r="AL6294" s="6" t="str">
        <f>+_xlfn.IFS(Tabla1[[#This Row],[Veces obj]]&lt;=1,"0-1",Tabla1[[#This Row],[Veces obj]]&lt;=2,"1-2",Tabla1[[#This Row],[Veces obj]]&lt;=3,"2-3",TRUE,"&gt;3")</f>
        <v>1-2</v>
      </c>
      <c r="AM6294" s="60" t="str">
        <f>+_xlfn.IFS(MONTH(Tabla1[[#This Row],[MES]])&lt;=3,"Q1",MONTH(Tabla1[[#This Row],[MES]])&lt;=6,"Q2",MONTH(Tabla1[[#This Row],[MES]])&lt;=9,"Q3",TRUE,"Q4")</f>
        <v>Q2</v>
      </c>
      <c r="AN6294" s="15" t="str">
        <f>+IFERROR(VLOOKUP(Tabla1[[#This Row],[CUENTA]],CTAS[],2,0),"OTROS")</f>
        <v>OTROS</v>
      </c>
      <c r="AP6294" s="15" t="str">
        <f>+IFERROR(VLOOKUP(Tabla1[[#This Row],[EMPLEADO]],IS[],3,0),"OTROS")</f>
        <v>OTROS</v>
      </c>
      <c r="AQ6294" s="15" t="str">
        <f>+IFERROR(VLOOKUP(Tabla1[[#This Row],[EMPLEADO]],IS[[NÓMINA]:[INGENIERO]],2,0),"OTROS")</f>
        <v>OTROS</v>
      </c>
    </row>
    <row r="6295" spans="1:43" x14ac:dyDescent="0.25">
      <c r="A6295" s="28" t="s">
        <v>14528</v>
      </c>
      <c r="B6295" s="29">
        <v>1</v>
      </c>
      <c r="C6295" s="29" t="s">
        <v>17164</v>
      </c>
      <c r="D6295" s="30" t="s">
        <v>38</v>
      </c>
      <c r="E6295" s="31" t="s">
        <v>226</v>
      </c>
      <c r="F6295" s="31" t="s">
        <v>17165</v>
      </c>
      <c r="G6295" s="88" t="s">
        <v>2292</v>
      </c>
      <c r="H6295" s="29" t="s">
        <v>784</v>
      </c>
      <c r="I6295" s="32" t="s">
        <v>43</v>
      </c>
      <c r="J6295" s="29" t="s">
        <v>8</v>
      </c>
      <c r="K6295" s="33" t="s">
        <v>1541</v>
      </c>
      <c r="L6295" s="33" t="s">
        <v>2251</v>
      </c>
      <c r="M6295" s="29" t="s">
        <v>787</v>
      </c>
      <c r="N6295" s="29">
        <v>0</v>
      </c>
      <c r="O6295" s="29" t="s">
        <v>47</v>
      </c>
      <c r="P6295" s="33">
        <v>86</v>
      </c>
      <c r="Q6295" s="33" t="s">
        <v>48</v>
      </c>
      <c r="R6295" s="80" t="s">
        <v>153</v>
      </c>
      <c r="S6295" s="81" t="s">
        <v>50</v>
      </c>
      <c r="T6295" s="81" t="s">
        <v>51</v>
      </c>
      <c r="U6295" s="82" t="s">
        <v>52</v>
      </c>
      <c r="V6295" s="83">
        <v>1.05</v>
      </c>
      <c r="W6295" s="89">
        <v>750.75000000000011</v>
      </c>
      <c r="X6295" s="85">
        <v>1</v>
      </c>
      <c r="Y6295" s="86">
        <v>4.5999999999999996</v>
      </c>
      <c r="Z6295" s="82">
        <v>5</v>
      </c>
      <c r="AA6295" s="87">
        <v>0.91999999999999993</v>
      </c>
      <c r="AB6295" s="83">
        <v>0</v>
      </c>
      <c r="AC6295" s="89">
        <v>0</v>
      </c>
      <c r="AD6295" s="90">
        <v>43644</v>
      </c>
      <c r="AE6295" s="90">
        <v>43644</v>
      </c>
      <c r="AF6295" s="82">
        <v>0</v>
      </c>
      <c r="AG6295" s="84" t="s">
        <v>53</v>
      </c>
      <c r="AH6295" s="83">
        <v>0</v>
      </c>
      <c r="AI6295" s="89">
        <v>0</v>
      </c>
      <c r="AJ6295" s="89">
        <v>0</v>
      </c>
      <c r="AK6295" s="60" t="str">
        <f>+IF(Tabla1[[#This Row],[REQUEST_TY]]="SR MANTENIMIENTO CORRECTIVO", "EMERGENCIA", "OTROS")</f>
        <v>EMERGENCIA</v>
      </c>
      <c r="AL6295" s="6" t="str">
        <f>+_xlfn.IFS(Tabla1[[#This Row],[Veces obj]]&lt;=1,"0-1",Tabla1[[#This Row],[Veces obj]]&lt;=2,"1-2",Tabla1[[#This Row],[Veces obj]]&lt;=3,"2-3",TRUE,"&gt;3")</f>
        <v>0-1</v>
      </c>
      <c r="AM6295" s="60" t="str">
        <f>+_xlfn.IFS(MONTH(Tabla1[[#This Row],[MES]])&lt;=3,"Q1",MONTH(Tabla1[[#This Row],[MES]])&lt;=6,"Q2",MONTH(Tabla1[[#This Row],[MES]])&lt;=9,"Q3",TRUE,"Q4")</f>
        <v>Q2</v>
      </c>
      <c r="AN6295" s="15" t="str">
        <f>+IFERROR(VLOOKUP(Tabla1[[#This Row],[CUENTA]],CTAS[],2,0),"OTROS")</f>
        <v>OTROS</v>
      </c>
      <c r="AP6295" s="15" t="str">
        <f>+IFERROR(VLOOKUP(Tabla1[[#This Row],[EMPLEADO]],IS[],3,0),"OTROS")</f>
        <v>OTROS</v>
      </c>
      <c r="AQ6295" s="15" t="str">
        <f>+IFERROR(VLOOKUP(Tabla1[[#This Row],[EMPLEADO]],IS[[NÓMINA]:[INGENIERO]],2,0),"OTROS")</f>
        <v>OTROS</v>
      </c>
    </row>
    <row r="6296" spans="1:43" x14ac:dyDescent="0.25">
      <c r="A6296" s="28" t="s">
        <v>14528</v>
      </c>
      <c r="B6296" s="29">
        <v>1</v>
      </c>
      <c r="C6296" s="29" t="s">
        <v>17166</v>
      </c>
      <c r="D6296" s="30" t="s">
        <v>38</v>
      </c>
      <c r="E6296" s="31" t="s">
        <v>133</v>
      </c>
      <c r="F6296" s="31" t="s">
        <v>17167</v>
      </c>
      <c r="G6296" s="88" t="s">
        <v>3185</v>
      </c>
      <c r="H6296" s="29" t="s">
        <v>679</v>
      </c>
      <c r="I6296" s="32" t="s">
        <v>43</v>
      </c>
      <c r="J6296" s="29" t="s">
        <v>8</v>
      </c>
      <c r="K6296" s="33" t="s">
        <v>59</v>
      </c>
      <c r="L6296" s="33" t="s">
        <v>3186</v>
      </c>
      <c r="M6296" s="29" t="s">
        <v>1071</v>
      </c>
      <c r="N6296" s="29">
        <v>0</v>
      </c>
      <c r="O6296" s="29" t="s">
        <v>47</v>
      </c>
      <c r="P6296" s="33">
        <v>74</v>
      </c>
      <c r="Q6296" s="33" t="s">
        <v>48</v>
      </c>
      <c r="R6296" s="80" t="s">
        <v>138</v>
      </c>
      <c r="S6296" s="81" t="s">
        <v>139</v>
      </c>
      <c r="T6296" s="81" t="s">
        <v>51</v>
      </c>
      <c r="U6296" s="82" t="s">
        <v>353</v>
      </c>
      <c r="V6296" s="83">
        <v>1.1499999999999999</v>
      </c>
      <c r="W6296" s="89">
        <v>1808.95</v>
      </c>
      <c r="X6296" s="85">
        <v>1</v>
      </c>
      <c r="Y6296" s="86">
        <v>3.08</v>
      </c>
      <c r="Z6296" s="82">
        <v>4</v>
      </c>
      <c r="AA6296" s="87">
        <v>0.77</v>
      </c>
      <c r="AB6296" s="83">
        <v>0</v>
      </c>
      <c r="AC6296" s="89">
        <v>0</v>
      </c>
      <c r="AD6296" s="90">
        <v>43644</v>
      </c>
      <c r="AE6296" s="90">
        <v>43644</v>
      </c>
      <c r="AF6296" s="82">
        <v>0</v>
      </c>
      <c r="AG6296" s="84" t="s">
        <v>53</v>
      </c>
      <c r="AH6296" s="83">
        <v>0</v>
      </c>
      <c r="AI6296" s="89">
        <v>0</v>
      </c>
      <c r="AJ6296" s="89">
        <v>0</v>
      </c>
      <c r="AK6296" s="60" t="str">
        <f>+IF(Tabla1[[#This Row],[REQUEST_TY]]="SR MANTENIMIENTO CORRECTIVO", "EMERGENCIA", "OTROS")</f>
        <v>EMERGENCIA</v>
      </c>
      <c r="AL6296" s="6" t="str">
        <f>+_xlfn.IFS(Tabla1[[#This Row],[Veces obj]]&lt;=1,"0-1",Tabla1[[#This Row],[Veces obj]]&lt;=2,"1-2",Tabla1[[#This Row],[Veces obj]]&lt;=3,"2-3",TRUE,"&gt;3")</f>
        <v>0-1</v>
      </c>
      <c r="AM6296" s="60" t="str">
        <f>+_xlfn.IFS(MONTH(Tabla1[[#This Row],[MES]])&lt;=3,"Q1",MONTH(Tabla1[[#This Row],[MES]])&lt;=6,"Q2",MONTH(Tabla1[[#This Row],[MES]])&lt;=9,"Q3",TRUE,"Q4")</f>
        <v>Q2</v>
      </c>
      <c r="AN6296" s="15" t="str">
        <f>+IFERROR(VLOOKUP(Tabla1[[#This Row],[CUENTA]],CTAS[],2,0),"OTROS")</f>
        <v>OTROS</v>
      </c>
      <c r="AP6296" s="15" t="str">
        <f>+IFERROR(VLOOKUP(Tabla1[[#This Row],[EMPLEADO]],IS[],3,0),"OTROS")</f>
        <v>OTROS</v>
      </c>
      <c r="AQ6296" s="15" t="str">
        <f>+IFERROR(VLOOKUP(Tabla1[[#This Row],[EMPLEADO]],IS[[NÓMINA]:[INGENIERO]],2,0),"OTROS")</f>
        <v>OTROS</v>
      </c>
    </row>
    <row r="6297" spans="1:43" x14ac:dyDescent="0.25">
      <c r="A6297" s="28" t="s">
        <v>14528</v>
      </c>
      <c r="B6297" s="29">
        <v>1</v>
      </c>
      <c r="C6297" s="29" t="s">
        <v>17168</v>
      </c>
      <c r="D6297" s="30" t="s">
        <v>38</v>
      </c>
      <c r="E6297" s="31" t="s">
        <v>176</v>
      </c>
      <c r="F6297" s="31" t="s">
        <v>17169</v>
      </c>
      <c r="G6297" s="88" t="s">
        <v>17170</v>
      </c>
      <c r="H6297" s="29" t="s">
        <v>220</v>
      </c>
      <c r="I6297" s="32" t="s">
        <v>43</v>
      </c>
      <c r="J6297" s="29" t="s">
        <v>8</v>
      </c>
      <c r="K6297" s="33" t="s">
        <v>338</v>
      </c>
      <c r="L6297" s="33" t="s">
        <v>4619</v>
      </c>
      <c r="M6297" s="29" t="s">
        <v>556</v>
      </c>
      <c r="N6297" s="29">
        <v>0</v>
      </c>
      <c r="O6297" s="29" t="s">
        <v>47</v>
      </c>
      <c r="P6297" s="33">
        <v>247</v>
      </c>
      <c r="Q6297" s="33" t="s">
        <v>48</v>
      </c>
      <c r="R6297" s="80" t="s">
        <v>49</v>
      </c>
      <c r="S6297" s="81" t="s">
        <v>50</v>
      </c>
      <c r="T6297" s="81" t="s">
        <v>51</v>
      </c>
      <c r="U6297" s="82" t="s">
        <v>52</v>
      </c>
      <c r="V6297" s="83">
        <v>1.05</v>
      </c>
      <c r="W6297" s="89">
        <v>750.75000000000011</v>
      </c>
      <c r="X6297" s="85">
        <v>1</v>
      </c>
      <c r="Y6297" s="86">
        <v>1.5</v>
      </c>
      <c r="Z6297" s="82">
        <v>5</v>
      </c>
      <c r="AA6297" s="87">
        <v>0.3</v>
      </c>
      <c r="AB6297" s="83">
        <v>0</v>
      </c>
      <c r="AC6297" s="89">
        <v>0</v>
      </c>
      <c r="AD6297" s="90">
        <v>43644</v>
      </c>
      <c r="AE6297" s="90">
        <v>43644</v>
      </c>
      <c r="AF6297" s="82">
        <v>0</v>
      </c>
      <c r="AG6297" s="84" t="s">
        <v>53</v>
      </c>
      <c r="AH6297" s="83">
        <v>0</v>
      </c>
      <c r="AI6297" s="89">
        <v>0</v>
      </c>
      <c r="AJ6297" s="89">
        <v>0</v>
      </c>
      <c r="AK6297" s="60" t="str">
        <f>+IF(Tabla1[[#This Row],[REQUEST_TY]]="SR MANTENIMIENTO CORRECTIVO", "EMERGENCIA", "OTROS")</f>
        <v>EMERGENCIA</v>
      </c>
      <c r="AL6297" s="6" t="str">
        <f>+_xlfn.IFS(Tabla1[[#This Row],[Veces obj]]&lt;=1,"0-1",Tabla1[[#This Row],[Veces obj]]&lt;=2,"1-2",Tabla1[[#This Row],[Veces obj]]&lt;=3,"2-3",TRUE,"&gt;3")</f>
        <v>0-1</v>
      </c>
      <c r="AM6297" s="60" t="str">
        <f>+_xlfn.IFS(MONTH(Tabla1[[#This Row],[MES]])&lt;=3,"Q1",MONTH(Tabla1[[#This Row],[MES]])&lt;=6,"Q2",MONTH(Tabla1[[#This Row],[MES]])&lt;=9,"Q3",TRUE,"Q4")</f>
        <v>Q2</v>
      </c>
      <c r="AN6297" s="15" t="str">
        <f>+IFERROR(VLOOKUP(Tabla1[[#This Row],[CUENTA]],CTAS[],2,0),"OTROS")</f>
        <v>OTROS</v>
      </c>
      <c r="AP6297" s="15" t="str">
        <f>+IFERROR(VLOOKUP(Tabla1[[#This Row],[EMPLEADO]],IS[],3,0),"OTROS")</f>
        <v>OTROS</v>
      </c>
      <c r="AQ6297" s="15" t="str">
        <f>+IFERROR(VLOOKUP(Tabla1[[#This Row],[EMPLEADO]],IS[[NÓMINA]:[INGENIERO]],2,0),"OTROS")</f>
        <v>OTROS</v>
      </c>
    </row>
    <row r="6298" spans="1:43" x14ac:dyDescent="0.25">
      <c r="A6298" s="28" t="s">
        <v>14528</v>
      </c>
      <c r="B6298" s="29">
        <v>1</v>
      </c>
      <c r="C6298" s="29" t="s">
        <v>17171</v>
      </c>
      <c r="D6298" s="30" t="s">
        <v>38</v>
      </c>
      <c r="E6298" s="31" t="s">
        <v>17172</v>
      </c>
      <c r="F6298" s="31" t="s">
        <v>17173</v>
      </c>
      <c r="G6298" s="88" t="s">
        <v>17174</v>
      </c>
      <c r="H6298" s="29" t="s">
        <v>220</v>
      </c>
      <c r="I6298" s="32" t="s">
        <v>43</v>
      </c>
      <c r="J6298" s="29" t="s">
        <v>8</v>
      </c>
      <c r="K6298" s="33" t="s">
        <v>1969</v>
      </c>
      <c r="L6298" s="33" t="s">
        <v>17175</v>
      </c>
      <c r="M6298" s="29" t="s">
        <v>736</v>
      </c>
      <c r="N6298" s="29">
        <v>0</v>
      </c>
      <c r="O6298" s="29" t="s">
        <v>47</v>
      </c>
      <c r="P6298" s="33">
        <v>2765</v>
      </c>
      <c r="Q6298" s="33" t="s">
        <v>48</v>
      </c>
      <c r="R6298" s="80" t="s">
        <v>74</v>
      </c>
      <c r="S6298" s="81" t="s">
        <v>50</v>
      </c>
      <c r="T6298" s="81" t="s">
        <v>51</v>
      </c>
      <c r="U6298" s="82" t="s">
        <v>52</v>
      </c>
      <c r="V6298" s="83">
        <v>1.05</v>
      </c>
      <c r="W6298" s="89">
        <v>750.75000000000011</v>
      </c>
      <c r="X6298" s="85">
        <v>1</v>
      </c>
      <c r="Y6298" s="86">
        <v>1.62</v>
      </c>
      <c r="Z6298" s="82">
        <v>5</v>
      </c>
      <c r="AA6298" s="87">
        <v>0.32400000000000001</v>
      </c>
      <c r="AB6298" s="83">
        <v>0</v>
      </c>
      <c r="AC6298" s="89">
        <v>0</v>
      </c>
      <c r="AD6298" s="90">
        <v>43643</v>
      </c>
      <c r="AE6298" s="90">
        <v>43644</v>
      </c>
      <c r="AF6298" s="82">
        <v>1</v>
      </c>
      <c r="AG6298" s="84" t="s">
        <v>53</v>
      </c>
      <c r="AH6298" s="83">
        <v>0</v>
      </c>
      <c r="AI6298" s="89">
        <v>0</v>
      </c>
      <c r="AJ6298" s="89">
        <v>0</v>
      </c>
      <c r="AK6298" s="60" t="str">
        <f>+IF(Tabla1[[#This Row],[REQUEST_TY]]="SR MANTENIMIENTO CORRECTIVO", "EMERGENCIA", "OTROS")</f>
        <v>EMERGENCIA</v>
      </c>
      <c r="AL6298" s="6" t="str">
        <f>+_xlfn.IFS(Tabla1[[#This Row],[Veces obj]]&lt;=1,"0-1",Tabla1[[#This Row],[Veces obj]]&lt;=2,"1-2",Tabla1[[#This Row],[Veces obj]]&lt;=3,"2-3",TRUE,"&gt;3")</f>
        <v>0-1</v>
      </c>
      <c r="AM6298" s="60" t="str">
        <f>+_xlfn.IFS(MONTH(Tabla1[[#This Row],[MES]])&lt;=3,"Q1",MONTH(Tabla1[[#This Row],[MES]])&lt;=6,"Q2",MONTH(Tabla1[[#This Row],[MES]])&lt;=9,"Q3",TRUE,"Q4")</f>
        <v>Q2</v>
      </c>
      <c r="AN6298" s="15" t="str">
        <f>+IFERROR(VLOOKUP(Tabla1[[#This Row],[CUENTA]],CTAS[],2,0),"OTROS")</f>
        <v>OTROS</v>
      </c>
      <c r="AP6298" s="15" t="str">
        <f>+IFERROR(VLOOKUP(Tabla1[[#This Row],[EMPLEADO]],IS[],3,0),"OTROS")</f>
        <v>OTROS</v>
      </c>
      <c r="AQ6298" s="15" t="str">
        <f>+IFERROR(VLOOKUP(Tabla1[[#This Row],[EMPLEADO]],IS[[NÓMINA]:[INGENIERO]],2,0),"OTROS")</f>
        <v>OTROS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71654-372C-468F-A9D5-546DAD0CF5A5}">
  <dimension ref="A3:E18"/>
  <sheetViews>
    <sheetView workbookViewId="0">
      <selection activeCell="A20" sqref="A20"/>
    </sheetView>
  </sheetViews>
  <sheetFormatPr baseColWidth="10" defaultRowHeight="15" x14ac:dyDescent="0.25"/>
  <cols>
    <col min="1" max="1" width="47.42578125" bestFit="1" customWidth="1"/>
    <col min="2" max="2" width="22.42578125" bestFit="1" customWidth="1"/>
    <col min="3" max="4" width="10.5703125" bestFit="1" customWidth="1"/>
    <col min="5" max="5" width="12.5703125" bestFit="1" customWidth="1"/>
  </cols>
  <sheetData>
    <row r="3" spans="1:5" x14ac:dyDescent="0.25">
      <c r="A3" s="4" t="s">
        <v>7338</v>
      </c>
      <c r="B3" s="4" t="s">
        <v>7325</v>
      </c>
    </row>
    <row r="4" spans="1:5" x14ac:dyDescent="0.25">
      <c r="A4" s="4" t="s">
        <v>7337</v>
      </c>
      <c r="B4" s="36" t="s">
        <v>36</v>
      </c>
      <c r="C4" s="36" t="s">
        <v>4444</v>
      </c>
      <c r="D4" s="36" t="s">
        <v>7477</v>
      </c>
      <c r="E4" s="36" t="s">
        <v>7323</v>
      </c>
    </row>
    <row r="5" spans="1:5" x14ac:dyDescent="0.25">
      <c r="A5" s="5" t="s">
        <v>151</v>
      </c>
      <c r="B5" s="10">
        <v>-766.44749999999999</v>
      </c>
      <c r="C5" s="10">
        <v>-139.06750000000002</v>
      </c>
      <c r="D5" s="10">
        <v>-20.019999999999982</v>
      </c>
      <c r="E5" s="10">
        <v>-925.53499999999997</v>
      </c>
    </row>
    <row r="6" spans="1:5" x14ac:dyDescent="0.25">
      <c r="A6" s="5" t="s">
        <v>59</v>
      </c>
      <c r="B6" s="10">
        <v>-20639.387708333346</v>
      </c>
      <c r="C6" s="10">
        <v>-5025.5183333333343</v>
      </c>
      <c r="D6" s="10">
        <v>-4427.3341666666674</v>
      </c>
      <c r="E6" s="10">
        <v>-30092.240208333347</v>
      </c>
    </row>
    <row r="7" spans="1:5" x14ac:dyDescent="0.25">
      <c r="A7" s="5" t="s">
        <v>102</v>
      </c>
      <c r="B7" s="10">
        <v>-7911.0807500000001</v>
      </c>
      <c r="C7" s="10">
        <v>-3270.6338750000004</v>
      </c>
      <c r="D7" s="10">
        <v>-961.49625000000003</v>
      </c>
      <c r="E7" s="10">
        <v>-12143.210875000001</v>
      </c>
    </row>
    <row r="8" spans="1:5" x14ac:dyDescent="0.25">
      <c r="A8" s="5" t="s">
        <v>7323</v>
      </c>
      <c r="B8" s="10">
        <v>-29316.915958333346</v>
      </c>
      <c r="C8" s="10">
        <v>-8435.219708333334</v>
      </c>
      <c r="D8" s="10">
        <v>-5408.850416666668</v>
      </c>
      <c r="E8" s="10">
        <v>-43160.986083333351</v>
      </c>
    </row>
    <row r="12" spans="1:5" x14ac:dyDescent="0.25">
      <c r="A12" t="s">
        <v>7337</v>
      </c>
      <c r="B12" t="s">
        <v>36</v>
      </c>
      <c r="C12" t="s">
        <v>4444</v>
      </c>
      <c r="D12" s="12" t="s">
        <v>7477</v>
      </c>
    </row>
    <row r="13" spans="1:5" x14ac:dyDescent="0.25">
      <c r="A13" t="s">
        <v>151</v>
      </c>
      <c r="B13" s="13">
        <v>766.44749999999999</v>
      </c>
      <c r="C13" s="13">
        <v>139.06750000000002</v>
      </c>
      <c r="D13">
        <v>20.02</v>
      </c>
    </row>
    <row r="14" spans="1:5" x14ac:dyDescent="0.25">
      <c r="A14" t="s">
        <v>59</v>
      </c>
      <c r="B14" s="13">
        <v>20639.387708333346</v>
      </c>
      <c r="C14" s="13">
        <v>5025.5183333333343</v>
      </c>
      <c r="D14">
        <v>4427.33</v>
      </c>
    </row>
    <row r="15" spans="1:5" x14ac:dyDescent="0.25">
      <c r="A15" t="s">
        <v>102</v>
      </c>
      <c r="B15" s="13">
        <v>7911.0807500000001</v>
      </c>
      <c r="C15" s="13">
        <v>3270.6338750000004</v>
      </c>
      <c r="D15">
        <v>961.5</v>
      </c>
    </row>
    <row r="16" spans="1:5" x14ac:dyDescent="0.25">
      <c r="B16" s="14">
        <f>+SUM(Tabla5[ENE-19])</f>
        <v>29316.915958333346</v>
      </c>
      <c r="C16" s="14">
        <f>+SUM(Tabla5[FEB-19])</f>
        <v>8435.219708333334</v>
      </c>
    </row>
    <row r="18" spans="2:2" x14ac:dyDescent="0.25">
      <c r="B18" s="16">
        <f>+C16/B16-1</f>
        <v>-0.71227465670939316</v>
      </c>
    </row>
  </sheetData>
  <pageMargins left="0.7" right="0.7" top="0.75" bottom="0.75" header="0.3" footer="0.3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A7A75-73CD-455E-B52E-7CC450967956}">
  <dimension ref="A1:AN11"/>
  <sheetViews>
    <sheetView workbookViewId="0">
      <selection activeCell="D15" sqref="D15"/>
    </sheetView>
  </sheetViews>
  <sheetFormatPr baseColWidth="10" defaultRowHeight="15" x14ac:dyDescent="0.25"/>
  <cols>
    <col min="3" max="3" width="12.5703125" customWidth="1"/>
    <col min="4" max="4" width="12.7109375" customWidth="1"/>
    <col min="8" max="8" width="11.85546875" customWidth="1"/>
    <col min="12" max="12" width="11.5703125" customWidth="1"/>
    <col min="17" max="17" width="14.42578125" customWidth="1"/>
    <col min="20" max="20" width="26.140625" customWidth="1"/>
    <col min="21" max="21" width="11.85546875" customWidth="1"/>
    <col min="22" max="22" width="23" customWidth="1"/>
    <col min="23" max="23" width="14.28515625" customWidth="1"/>
    <col min="26" max="26" width="11.5703125" customWidth="1"/>
    <col min="27" max="27" width="19" customWidth="1"/>
    <col min="28" max="28" width="23.42578125" customWidth="1"/>
    <col min="29" max="29" width="15.5703125" customWidth="1"/>
    <col min="30" max="30" width="22.5703125" customWidth="1"/>
    <col min="31" max="31" width="21.140625" customWidth="1"/>
    <col min="32" max="32" width="22.85546875" customWidth="1"/>
    <col min="33" max="33" width="19.140625" customWidth="1"/>
    <col min="34" max="34" width="11.7109375" customWidth="1"/>
    <col min="35" max="35" width="12.5703125" customWidth="1"/>
    <col min="36" max="36" width="12.42578125" customWidth="1"/>
    <col min="37" max="37" width="19.140625" customWidth="1"/>
    <col min="38" max="38" width="28.5703125" customWidth="1"/>
    <col min="39" max="39" width="14.28515625" customWidth="1"/>
    <col min="40" max="40" width="15.5703125" customWidth="1"/>
  </cols>
  <sheetData>
    <row r="1" spans="1:40" ht="15.75" thickBot="1" x14ac:dyDescent="0.3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8" t="s">
        <v>10</v>
      </c>
      <c r="L1" s="38" t="s">
        <v>11</v>
      </c>
      <c r="M1" s="38" t="s">
        <v>12</v>
      </c>
      <c r="N1" s="38" t="s">
        <v>14</v>
      </c>
      <c r="O1" s="38" t="s">
        <v>15</v>
      </c>
      <c r="P1" s="38" t="s">
        <v>16</v>
      </c>
      <c r="Q1" s="38" t="s">
        <v>17</v>
      </c>
      <c r="R1" s="50" t="s">
        <v>18</v>
      </c>
      <c r="S1" s="50" t="s">
        <v>19</v>
      </c>
      <c r="T1" s="50" t="s">
        <v>20</v>
      </c>
      <c r="U1" s="51" t="s">
        <v>21</v>
      </c>
      <c r="V1" s="52" t="s">
        <v>22</v>
      </c>
      <c r="W1" s="52" t="s">
        <v>23</v>
      </c>
      <c r="X1" s="53" t="s">
        <v>24</v>
      </c>
      <c r="Y1" s="50" t="s">
        <v>25</v>
      </c>
      <c r="Z1" s="50" t="s">
        <v>26</v>
      </c>
      <c r="AA1" s="52" t="s">
        <v>27</v>
      </c>
      <c r="AB1" s="52" t="s">
        <v>28</v>
      </c>
      <c r="AC1" s="52" t="s">
        <v>29</v>
      </c>
      <c r="AD1" s="52" t="s">
        <v>30</v>
      </c>
      <c r="AE1" s="52" t="s">
        <v>31</v>
      </c>
      <c r="AF1" s="52" t="s">
        <v>32</v>
      </c>
      <c r="AG1" s="52" t="s">
        <v>33</v>
      </c>
      <c r="AH1" s="52" t="s">
        <v>34</v>
      </c>
      <c r="AI1" s="52" t="s">
        <v>35</v>
      </c>
      <c r="AJ1" s="54" t="s">
        <v>7402</v>
      </c>
      <c r="AK1" s="54" t="s">
        <v>7403</v>
      </c>
      <c r="AL1" s="54" t="s">
        <v>7404</v>
      </c>
      <c r="AM1" s="54" t="s">
        <v>7405</v>
      </c>
      <c r="AN1" s="54" t="s">
        <v>7406</v>
      </c>
    </row>
    <row r="2" spans="1:40" x14ac:dyDescent="0.25">
      <c r="A2" s="28" t="s">
        <v>36</v>
      </c>
      <c r="B2" s="29">
        <v>1</v>
      </c>
      <c r="C2" s="29" t="s">
        <v>4424</v>
      </c>
      <c r="D2" s="30" t="s">
        <v>38</v>
      </c>
      <c r="E2" s="31" t="s">
        <v>258</v>
      </c>
      <c r="F2" s="31" t="s">
        <v>4425</v>
      </c>
      <c r="G2" s="29" t="s">
        <v>4426</v>
      </c>
      <c r="H2" s="29" t="s">
        <v>136</v>
      </c>
      <c r="I2" s="32" t="s">
        <v>43</v>
      </c>
      <c r="J2" s="29" t="s">
        <v>8</v>
      </c>
      <c r="K2" s="33" t="s">
        <v>102</v>
      </c>
      <c r="L2" s="33" t="s">
        <v>1621</v>
      </c>
      <c r="M2" s="29" t="s">
        <v>736</v>
      </c>
      <c r="N2" s="29" t="s">
        <v>47</v>
      </c>
      <c r="O2" s="33">
        <v>10</v>
      </c>
      <c r="P2" s="33" t="s">
        <v>194</v>
      </c>
      <c r="Q2" s="33" t="s">
        <v>138</v>
      </c>
      <c r="R2" s="35" t="s">
        <v>139</v>
      </c>
      <c r="S2" s="35" t="s">
        <v>51</v>
      </c>
      <c r="T2" s="34" t="s">
        <v>224</v>
      </c>
      <c r="U2" s="39">
        <v>0.8</v>
      </c>
      <c r="V2" s="40">
        <v>1258.4000000000003</v>
      </c>
      <c r="W2" s="55">
        <v>1</v>
      </c>
      <c r="X2" s="56">
        <v>13.88</v>
      </c>
      <c r="Y2" s="34">
        <v>4</v>
      </c>
      <c r="Z2" s="43">
        <v>3.47</v>
      </c>
      <c r="AA2" s="39">
        <v>1</v>
      </c>
      <c r="AB2" s="57">
        <v>-1573.0000000000002</v>
      </c>
      <c r="AC2" s="58">
        <v>43467</v>
      </c>
      <c r="AD2" s="58">
        <v>43467</v>
      </c>
      <c r="AE2" s="34">
        <v>0</v>
      </c>
      <c r="AF2" s="40" t="s">
        <v>53</v>
      </c>
      <c r="AG2" s="39">
        <v>0</v>
      </c>
      <c r="AH2" s="59">
        <v>0</v>
      </c>
      <c r="AI2" s="59">
        <v>0</v>
      </c>
      <c r="AJ2" s="47" t="s">
        <v>7407</v>
      </c>
      <c r="AK2" s="47" t="s">
        <v>7408</v>
      </c>
      <c r="AL2" s="59">
        <v>-88.481250000000045</v>
      </c>
      <c r="AM2" s="49">
        <f t="shared" ref="AM2:AM6" si="0">+AL2-AB2</f>
        <v>1484.5187500000002</v>
      </c>
      <c r="AN2" s="47" t="s">
        <v>7409</v>
      </c>
    </row>
    <row r="3" spans="1:40" x14ac:dyDescent="0.25">
      <c r="A3" s="28" t="s">
        <v>36</v>
      </c>
      <c r="B3" s="29">
        <v>1</v>
      </c>
      <c r="C3" s="29" t="s">
        <v>4427</v>
      </c>
      <c r="D3" s="30" t="s">
        <v>38</v>
      </c>
      <c r="E3" s="31" t="s">
        <v>4235</v>
      </c>
      <c r="F3" s="31" t="s">
        <v>4428</v>
      </c>
      <c r="G3" s="29" t="s">
        <v>4429</v>
      </c>
      <c r="H3" s="29" t="s">
        <v>297</v>
      </c>
      <c r="I3" s="32" t="s">
        <v>43</v>
      </c>
      <c r="J3" s="29" t="s">
        <v>8</v>
      </c>
      <c r="K3" s="33" t="s">
        <v>2300</v>
      </c>
      <c r="L3" s="33" t="s">
        <v>2301</v>
      </c>
      <c r="M3" s="29" t="s">
        <v>94</v>
      </c>
      <c r="N3" s="29" t="s">
        <v>47</v>
      </c>
      <c r="O3" s="33">
        <v>31</v>
      </c>
      <c r="P3" s="33" t="s">
        <v>82</v>
      </c>
      <c r="Q3" s="33" t="s">
        <v>63</v>
      </c>
      <c r="R3" s="35" t="s">
        <v>64</v>
      </c>
      <c r="S3" s="35" t="s">
        <v>51</v>
      </c>
      <c r="T3" s="34" t="s">
        <v>83</v>
      </c>
      <c r="U3" s="39">
        <v>1.05</v>
      </c>
      <c r="V3" s="40">
        <v>0</v>
      </c>
      <c r="W3" s="55">
        <v>1</v>
      </c>
      <c r="X3" s="56">
        <v>19.600000000000001</v>
      </c>
      <c r="Y3" s="34">
        <v>5</v>
      </c>
      <c r="Z3" s="43">
        <v>3.9200000000000004</v>
      </c>
      <c r="AA3" s="39">
        <v>1</v>
      </c>
      <c r="AB3" s="57">
        <v>-1365</v>
      </c>
      <c r="AC3" s="58">
        <v>43474</v>
      </c>
      <c r="AD3" s="58">
        <v>43475</v>
      </c>
      <c r="AE3" s="34">
        <v>1</v>
      </c>
      <c r="AF3" s="40" t="s">
        <v>53</v>
      </c>
      <c r="AG3" s="39">
        <v>0</v>
      </c>
      <c r="AH3" s="59">
        <v>0</v>
      </c>
      <c r="AI3" s="59">
        <v>0</v>
      </c>
      <c r="AJ3" s="47" t="s">
        <v>7410</v>
      </c>
      <c r="AK3" s="47" t="s">
        <v>7408</v>
      </c>
      <c r="AL3" s="59">
        <v>0</v>
      </c>
      <c r="AM3" s="49">
        <f t="shared" si="0"/>
        <v>1365</v>
      </c>
      <c r="AN3" s="47" t="s">
        <v>7411</v>
      </c>
    </row>
    <row r="4" spans="1:40" x14ac:dyDescent="0.25">
      <c r="A4" s="28" t="s">
        <v>36</v>
      </c>
      <c r="B4" s="29">
        <v>1</v>
      </c>
      <c r="C4" s="29" t="s">
        <v>4437</v>
      </c>
      <c r="D4" s="30" t="s">
        <v>38</v>
      </c>
      <c r="E4" s="31" t="s">
        <v>1077</v>
      </c>
      <c r="F4" s="31" t="s">
        <v>4438</v>
      </c>
      <c r="G4" s="29" t="s">
        <v>4439</v>
      </c>
      <c r="H4" s="29" t="s">
        <v>484</v>
      </c>
      <c r="I4" s="32" t="s">
        <v>43</v>
      </c>
      <c r="J4" s="29" t="s">
        <v>8</v>
      </c>
      <c r="K4" s="33" t="s">
        <v>2300</v>
      </c>
      <c r="L4" s="33" t="s">
        <v>4065</v>
      </c>
      <c r="M4" s="29" t="s">
        <v>94</v>
      </c>
      <c r="N4" s="29" t="s">
        <v>47</v>
      </c>
      <c r="O4" s="33">
        <v>2591</v>
      </c>
      <c r="P4" s="33" t="s">
        <v>48</v>
      </c>
      <c r="Q4" s="33" t="s">
        <v>63</v>
      </c>
      <c r="R4" s="35" t="s">
        <v>64</v>
      </c>
      <c r="S4" s="35" t="s">
        <v>51</v>
      </c>
      <c r="T4" s="34" t="s">
        <v>96</v>
      </c>
      <c r="U4" s="39">
        <v>1.1000000000000001</v>
      </c>
      <c r="V4" s="40">
        <v>0</v>
      </c>
      <c r="W4" s="55">
        <v>1</v>
      </c>
      <c r="X4" s="56">
        <v>27.53</v>
      </c>
      <c r="Y4" s="34">
        <v>5</v>
      </c>
      <c r="Z4" s="43">
        <v>5.5060000000000002</v>
      </c>
      <c r="AA4" s="39">
        <v>1</v>
      </c>
      <c r="AB4" s="57">
        <v>-1365</v>
      </c>
      <c r="AC4" s="58">
        <v>43475</v>
      </c>
      <c r="AD4" s="58">
        <v>43475</v>
      </c>
      <c r="AE4" s="34">
        <v>0</v>
      </c>
      <c r="AF4" s="40" t="s">
        <v>53</v>
      </c>
      <c r="AG4" s="39">
        <v>0</v>
      </c>
      <c r="AH4" s="59">
        <v>0</v>
      </c>
      <c r="AI4" s="59">
        <v>0</v>
      </c>
      <c r="AJ4" s="47" t="s">
        <v>7412</v>
      </c>
      <c r="AK4" s="47" t="s">
        <v>7408</v>
      </c>
      <c r="AL4" s="59">
        <v>-24.570000000000022</v>
      </c>
      <c r="AM4" s="49">
        <f t="shared" si="0"/>
        <v>1340.43</v>
      </c>
      <c r="AN4" s="47" t="s">
        <v>7413</v>
      </c>
    </row>
    <row r="5" spans="1:40" x14ac:dyDescent="0.25">
      <c r="A5" s="28" t="s">
        <v>36</v>
      </c>
      <c r="B5" s="29">
        <v>1</v>
      </c>
      <c r="C5" s="29" t="s">
        <v>4417</v>
      </c>
      <c r="D5" s="30" t="s">
        <v>38</v>
      </c>
      <c r="E5" s="31" t="s">
        <v>507</v>
      </c>
      <c r="F5" s="31" t="s">
        <v>4418</v>
      </c>
      <c r="G5" s="29" t="s">
        <v>4419</v>
      </c>
      <c r="H5" s="29" t="s">
        <v>1052</v>
      </c>
      <c r="I5" s="32" t="s">
        <v>43</v>
      </c>
      <c r="J5" s="29" t="s">
        <v>8</v>
      </c>
      <c r="K5" s="33" t="s">
        <v>4420</v>
      </c>
      <c r="L5" s="33" t="s">
        <v>4421</v>
      </c>
      <c r="M5" s="29" t="s">
        <v>222</v>
      </c>
      <c r="N5" s="29" t="s">
        <v>47</v>
      </c>
      <c r="O5" s="33">
        <v>2602</v>
      </c>
      <c r="P5" s="33" t="s">
        <v>48</v>
      </c>
      <c r="Q5" s="33" t="s">
        <v>242</v>
      </c>
      <c r="R5" s="35" t="s">
        <v>64</v>
      </c>
      <c r="S5" s="35" t="s">
        <v>51</v>
      </c>
      <c r="T5" s="34" t="s">
        <v>96</v>
      </c>
      <c r="U5" s="39">
        <v>1.1000000000000001</v>
      </c>
      <c r="V5" s="40">
        <v>1501.5000000000002</v>
      </c>
      <c r="W5" s="55">
        <v>1</v>
      </c>
      <c r="X5" s="56">
        <v>15.45</v>
      </c>
      <c r="Y5" s="34">
        <v>5</v>
      </c>
      <c r="Z5" s="43">
        <v>3.09</v>
      </c>
      <c r="AA5" s="39">
        <v>1</v>
      </c>
      <c r="AB5" s="57">
        <v>-1365</v>
      </c>
      <c r="AC5" s="58">
        <v>43482</v>
      </c>
      <c r="AD5" s="58">
        <v>43482</v>
      </c>
      <c r="AE5" s="34">
        <v>0</v>
      </c>
      <c r="AF5" s="40" t="s">
        <v>53</v>
      </c>
      <c r="AG5" s="39">
        <v>0</v>
      </c>
      <c r="AH5" s="59">
        <v>0</v>
      </c>
      <c r="AI5" s="59">
        <v>0</v>
      </c>
      <c r="AJ5" s="47" t="s">
        <v>7414</v>
      </c>
      <c r="AK5" s="47" t="s">
        <v>7408</v>
      </c>
      <c r="AL5" s="59">
        <v>0</v>
      </c>
      <c r="AM5" s="49">
        <f t="shared" si="0"/>
        <v>1365</v>
      </c>
      <c r="AN5" s="47" t="s">
        <v>7415</v>
      </c>
    </row>
    <row r="6" spans="1:40" x14ac:dyDescent="0.25">
      <c r="A6" s="28" t="s">
        <v>36</v>
      </c>
      <c r="B6" s="29">
        <v>1</v>
      </c>
      <c r="C6" s="29" t="s">
        <v>4413</v>
      </c>
      <c r="D6" s="30" t="s">
        <v>38</v>
      </c>
      <c r="E6" s="31" t="s">
        <v>258</v>
      </c>
      <c r="F6" s="31" t="s">
        <v>4414</v>
      </c>
      <c r="G6" s="29" t="s">
        <v>4415</v>
      </c>
      <c r="H6" s="29" t="s">
        <v>106</v>
      </c>
      <c r="I6" s="32" t="s">
        <v>43</v>
      </c>
      <c r="J6" s="29" t="s">
        <v>8</v>
      </c>
      <c r="K6" s="33" t="s">
        <v>102</v>
      </c>
      <c r="L6" s="33" t="s">
        <v>4416</v>
      </c>
      <c r="M6" s="29" t="s">
        <v>131</v>
      </c>
      <c r="N6" s="29" t="s">
        <v>47</v>
      </c>
      <c r="O6" s="33">
        <v>165</v>
      </c>
      <c r="P6" s="33" t="s">
        <v>48</v>
      </c>
      <c r="Q6" s="33" t="s">
        <v>138</v>
      </c>
      <c r="R6" s="35" t="s">
        <v>139</v>
      </c>
      <c r="S6" s="35" t="s">
        <v>51</v>
      </c>
      <c r="T6" s="34" t="s">
        <v>353</v>
      </c>
      <c r="U6" s="39">
        <v>1.1499999999999999</v>
      </c>
      <c r="V6" s="40">
        <v>1808.95</v>
      </c>
      <c r="W6" s="55">
        <v>1</v>
      </c>
      <c r="X6" s="56">
        <v>11.63</v>
      </c>
      <c r="Y6" s="34">
        <v>4</v>
      </c>
      <c r="Z6" s="43">
        <v>2.9075000000000002</v>
      </c>
      <c r="AA6" s="39">
        <v>0.47687500000000005</v>
      </c>
      <c r="AB6" s="57">
        <v>-750.12437500000021</v>
      </c>
      <c r="AC6" s="58">
        <v>43472</v>
      </c>
      <c r="AD6" s="58">
        <v>43472</v>
      </c>
      <c r="AE6" s="34">
        <v>0</v>
      </c>
      <c r="AF6" s="40" t="s">
        <v>53</v>
      </c>
      <c r="AG6" s="39">
        <v>0</v>
      </c>
      <c r="AH6" s="59">
        <v>0</v>
      </c>
      <c r="AI6" s="59">
        <v>0</v>
      </c>
      <c r="AJ6" s="47" t="s">
        <v>7416</v>
      </c>
      <c r="AK6" s="47" t="s">
        <v>7408</v>
      </c>
      <c r="AL6" s="59">
        <v>0</v>
      </c>
      <c r="AM6" s="49">
        <f t="shared" si="0"/>
        <v>750.12437500000021</v>
      </c>
      <c r="AN6" s="47" t="s">
        <v>7417</v>
      </c>
    </row>
    <row r="7" spans="1:40" x14ac:dyDescent="0.25">
      <c r="A7" s="28" t="s">
        <v>36</v>
      </c>
      <c r="B7" s="29">
        <v>1</v>
      </c>
      <c r="C7" s="29" t="s">
        <v>4363</v>
      </c>
      <c r="D7" s="30" t="s">
        <v>38</v>
      </c>
      <c r="E7" s="31" t="s">
        <v>113</v>
      </c>
      <c r="F7" s="31" t="s">
        <v>4364</v>
      </c>
      <c r="G7" s="29" t="s">
        <v>4365</v>
      </c>
      <c r="H7" s="29" t="s">
        <v>266</v>
      </c>
      <c r="I7" s="32" t="s">
        <v>43</v>
      </c>
      <c r="J7" s="29" t="s">
        <v>8</v>
      </c>
      <c r="K7" s="33" t="s">
        <v>125</v>
      </c>
      <c r="L7" s="33" t="s">
        <v>4366</v>
      </c>
      <c r="M7" s="29" t="s">
        <v>73</v>
      </c>
      <c r="N7" s="29" t="s">
        <v>47</v>
      </c>
      <c r="O7" s="33">
        <v>92</v>
      </c>
      <c r="P7" s="33" t="s">
        <v>48</v>
      </c>
      <c r="Q7" s="33" t="s">
        <v>49</v>
      </c>
      <c r="R7" s="35" t="s">
        <v>50</v>
      </c>
      <c r="S7" s="35" t="s">
        <v>51</v>
      </c>
      <c r="T7" s="34" t="s">
        <v>52</v>
      </c>
      <c r="U7" s="39">
        <v>1.05</v>
      </c>
      <c r="V7" s="40">
        <v>750.75000000000011</v>
      </c>
      <c r="W7" s="55">
        <v>1</v>
      </c>
      <c r="X7" s="56">
        <v>11.88</v>
      </c>
      <c r="Y7" s="34">
        <v>5</v>
      </c>
      <c r="Z7" s="43">
        <v>2.3760000000000003</v>
      </c>
      <c r="AA7" s="39">
        <v>0.34400000000000008</v>
      </c>
      <c r="AB7" s="57">
        <v>-245.96000000000009</v>
      </c>
      <c r="AC7" s="58">
        <v>43462</v>
      </c>
      <c r="AD7" s="58">
        <v>43467</v>
      </c>
      <c r="AE7" s="34">
        <v>2</v>
      </c>
      <c r="AF7" s="40" t="s">
        <v>1680</v>
      </c>
      <c r="AG7" s="39">
        <v>0.25</v>
      </c>
      <c r="AH7" s="59">
        <v>-178.75000000000003</v>
      </c>
      <c r="AI7" s="59">
        <v>0</v>
      </c>
      <c r="AJ7" s="47" t="s">
        <v>7418</v>
      </c>
      <c r="AK7" s="47" t="s">
        <v>7408</v>
      </c>
      <c r="AL7" s="59">
        <v>0</v>
      </c>
      <c r="AM7" s="49">
        <f>+AL7-AH7</f>
        <v>178.75000000000003</v>
      </c>
      <c r="AN7" s="47" t="s">
        <v>7419</v>
      </c>
    </row>
    <row r="8" spans="1:40" x14ac:dyDescent="0.25">
      <c r="A8" s="28" t="s">
        <v>36</v>
      </c>
      <c r="B8" s="29">
        <v>1</v>
      </c>
      <c r="C8" s="29" t="s">
        <v>2507</v>
      </c>
      <c r="D8" s="30" t="s">
        <v>38</v>
      </c>
      <c r="E8" s="31" t="s">
        <v>373</v>
      </c>
      <c r="F8" s="31" t="s">
        <v>2508</v>
      </c>
      <c r="G8" s="29" t="s">
        <v>2509</v>
      </c>
      <c r="H8" s="29" t="s">
        <v>2510</v>
      </c>
      <c r="I8" s="32" t="s">
        <v>43</v>
      </c>
      <c r="J8" s="29" t="s">
        <v>8</v>
      </c>
      <c r="K8" s="33" t="s">
        <v>102</v>
      </c>
      <c r="L8" s="33" t="s">
        <v>2511</v>
      </c>
      <c r="M8" s="29" t="s">
        <v>2512</v>
      </c>
      <c r="N8" s="29" t="s">
        <v>105</v>
      </c>
      <c r="O8" s="33">
        <v>153</v>
      </c>
      <c r="P8" s="33" t="s">
        <v>48</v>
      </c>
      <c r="Q8" s="33" t="s">
        <v>153</v>
      </c>
      <c r="R8" s="35" t="s">
        <v>50</v>
      </c>
      <c r="S8" s="35" t="s">
        <v>51</v>
      </c>
      <c r="T8" s="34" t="s">
        <v>52</v>
      </c>
      <c r="U8" s="39">
        <v>1.05</v>
      </c>
      <c r="V8" s="40">
        <v>491.40000000000003</v>
      </c>
      <c r="W8" s="55">
        <v>1</v>
      </c>
      <c r="X8" s="56">
        <v>2.5</v>
      </c>
      <c r="Y8" s="34">
        <v>5</v>
      </c>
      <c r="Z8" s="43">
        <v>0.5</v>
      </c>
      <c r="AA8" s="39">
        <v>0</v>
      </c>
      <c r="AB8" s="57">
        <v>0</v>
      </c>
      <c r="AC8" s="58">
        <v>43462</v>
      </c>
      <c r="AD8" s="58">
        <v>43467</v>
      </c>
      <c r="AE8" s="34">
        <v>2</v>
      </c>
      <c r="AF8" s="40" t="s">
        <v>1680</v>
      </c>
      <c r="AG8" s="39">
        <v>0.25</v>
      </c>
      <c r="AH8" s="59">
        <v>-117</v>
      </c>
      <c r="AI8" s="59">
        <v>0</v>
      </c>
      <c r="AJ8" s="47" t="s">
        <v>7418</v>
      </c>
      <c r="AK8" s="47" t="s">
        <v>7408</v>
      </c>
      <c r="AL8" s="59">
        <v>0</v>
      </c>
      <c r="AM8" s="49">
        <f>+AL8-AH8</f>
        <v>117</v>
      </c>
      <c r="AN8" s="47" t="s">
        <v>7419</v>
      </c>
    </row>
    <row r="9" spans="1:40" x14ac:dyDescent="0.25">
      <c r="A9" s="28" t="s">
        <v>36</v>
      </c>
      <c r="B9" s="29">
        <v>1</v>
      </c>
      <c r="C9" s="29" t="s">
        <v>4344</v>
      </c>
      <c r="D9" s="30" t="s">
        <v>38</v>
      </c>
      <c r="E9" s="31" t="s">
        <v>76</v>
      </c>
      <c r="F9" s="31" t="s">
        <v>4345</v>
      </c>
      <c r="G9" s="29" t="s">
        <v>4346</v>
      </c>
      <c r="H9" s="29" t="s">
        <v>2510</v>
      </c>
      <c r="I9" s="32" t="s">
        <v>43</v>
      </c>
      <c r="J9" s="29" t="s">
        <v>8</v>
      </c>
      <c r="K9" s="33" t="s">
        <v>102</v>
      </c>
      <c r="L9" s="33" t="s">
        <v>2511</v>
      </c>
      <c r="M9" s="29" t="s">
        <v>2512</v>
      </c>
      <c r="N9" s="29" t="s">
        <v>105</v>
      </c>
      <c r="O9" s="33">
        <v>27</v>
      </c>
      <c r="P9" s="33" t="s">
        <v>62</v>
      </c>
      <c r="Q9" s="33" t="s">
        <v>63</v>
      </c>
      <c r="R9" s="35" t="s">
        <v>64</v>
      </c>
      <c r="S9" s="35" t="s">
        <v>51</v>
      </c>
      <c r="T9" s="34" t="s">
        <v>65</v>
      </c>
      <c r="U9" s="39">
        <v>0.8</v>
      </c>
      <c r="V9" s="40">
        <v>524</v>
      </c>
      <c r="W9" s="55">
        <v>1</v>
      </c>
      <c r="X9" s="56">
        <v>11.42</v>
      </c>
      <c r="Y9" s="34">
        <v>5</v>
      </c>
      <c r="Z9" s="43">
        <v>2.2839999999999998</v>
      </c>
      <c r="AA9" s="39">
        <v>0.32099999999999995</v>
      </c>
      <c r="AB9" s="57">
        <v>-210.25499999999997</v>
      </c>
      <c r="AC9" s="58">
        <v>43462</v>
      </c>
      <c r="AD9" s="58">
        <v>43467</v>
      </c>
      <c r="AE9" s="34">
        <v>2</v>
      </c>
      <c r="AF9" s="40" t="s">
        <v>1680</v>
      </c>
      <c r="AG9" s="39">
        <v>0.25</v>
      </c>
      <c r="AH9" s="59">
        <v>-163.75</v>
      </c>
      <c r="AI9" s="59">
        <v>0</v>
      </c>
      <c r="AJ9" s="47" t="s">
        <v>7418</v>
      </c>
      <c r="AK9" s="47" t="s">
        <v>7408</v>
      </c>
      <c r="AL9" s="59">
        <v>0</v>
      </c>
      <c r="AM9" s="49">
        <f>+AL9-AH9</f>
        <v>163.75</v>
      </c>
      <c r="AN9" s="47" t="s">
        <v>7419</v>
      </c>
    </row>
    <row r="10" spans="1:40" x14ac:dyDescent="0.25">
      <c r="A10" s="28" t="s">
        <v>36</v>
      </c>
      <c r="B10" s="29">
        <v>1</v>
      </c>
      <c r="C10" s="29" t="s">
        <v>2635</v>
      </c>
      <c r="D10" s="30" t="s">
        <v>38</v>
      </c>
      <c r="E10" s="31" t="s">
        <v>884</v>
      </c>
      <c r="F10" s="31" t="s">
        <v>2636</v>
      </c>
      <c r="G10" s="29" t="s">
        <v>2637</v>
      </c>
      <c r="H10" s="29" t="s">
        <v>574</v>
      </c>
      <c r="I10" s="32" t="s">
        <v>43</v>
      </c>
      <c r="J10" s="29" t="s">
        <v>8</v>
      </c>
      <c r="K10" s="33" t="s">
        <v>144</v>
      </c>
      <c r="L10" s="33" t="s">
        <v>2638</v>
      </c>
      <c r="M10" s="29" t="s">
        <v>1761</v>
      </c>
      <c r="N10" s="29" t="s">
        <v>47</v>
      </c>
      <c r="O10" s="33">
        <v>434</v>
      </c>
      <c r="P10" s="33" t="s">
        <v>48</v>
      </c>
      <c r="Q10" s="33" t="s">
        <v>95</v>
      </c>
      <c r="R10" s="35" t="s">
        <v>64</v>
      </c>
      <c r="S10" s="35" t="s">
        <v>51</v>
      </c>
      <c r="T10" s="34" t="s">
        <v>96</v>
      </c>
      <c r="U10" s="39">
        <v>1.1000000000000001</v>
      </c>
      <c r="V10" s="40">
        <v>1501.5000000000002</v>
      </c>
      <c r="W10" s="55">
        <v>1</v>
      </c>
      <c r="X10" s="56">
        <v>2.67</v>
      </c>
      <c r="Y10" s="34">
        <v>5</v>
      </c>
      <c r="Z10" s="43">
        <v>0.53400000000000003</v>
      </c>
      <c r="AA10" s="39">
        <v>0</v>
      </c>
      <c r="AB10" s="57">
        <v>0</v>
      </c>
      <c r="AC10" s="58">
        <v>43480</v>
      </c>
      <c r="AD10" s="58">
        <v>43482</v>
      </c>
      <c r="AE10" s="34">
        <v>2</v>
      </c>
      <c r="AF10" s="40" t="s">
        <v>1680</v>
      </c>
      <c r="AG10" s="39">
        <v>0.25</v>
      </c>
      <c r="AH10" s="59">
        <v>-341.25</v>
      </c>
      <c r="AI10" s="59">
        <v>0</v>
      </c>
      <c r="AJ10" s="47" t="s">
        <v>7418</v>
      </c>
      <c r="AK10" s="47" t="s">
        <v>7408</v>
      </c>
      <c r="AL10" s="59">
        <v>0</v>
      </c>
      <c r="AM10" s="49">
        <f t="shared" ref="AM10" si="1">+AL10-AH10</f>
        <v>341.25</v>
      </c>
      <c r="AN10" s="47" t="s">
        <v>7419</v>
      </c>
    </row>
    <row r="11" spans="1:40" x14ac:dyDescent="0.25">
      <c r="A11" s="28" t="s">
        <v>4444</v>
      </c>
      <c r="B11" s="29">
        <v>1</v>
      </c>
      <c r="C11" s="29" t="s">
        <v>5301</v>
      </c>
      <c r="D11" s="30" t="s">
        <v>38</v>
      </c>
      <c r="E11" s="31" t="s">
        <v>5302</v>
      </c>
      <c r="F11" s="31" t="s">
        <v>5303</v>
      </c>
      <c r="G11" s="29" t="s">
        <v>5304</v>
      </c>
      <c r="H11" s="29" t="s">
        <v>150</v>
      </c>
      <c r="I11" s="32" t="s">
        <v>43</v>
      </c>
      <c r="J11" s="29" t="s">
        <v>8</v>
      </c>
      <c r="K11" s="33" t="s">
        <v>5305</v>
      </c>
      <c r="L11" s="33" t="s">
        <v>5306</v>
      </c>
      <c r="M11" s="29" t="s">
        <v>714</v>
      </c>
      <c r="N11" s="29" t="s">
        <v>47</v>
      </c>
      <c r="O11" s="33">
        <v>49</v>
      </c>
      <c r="P11" s="33" t="s">
        <v>82</v>
      </c>
      <c r="Q11" s="33" t="s">
        <v>235</v>
      </c>
      <c r="R11" s="35" t="s">
        <v>50</v>
      </c>
      <c r="S11" s="35" t="s">
        <v>51</v>
      </c>
      <c r="T11" s="34" t="s">
        <v>120</v>
      </c>
      <c r="U11" s="39">
        <v>0.8</v>
      </c>
      <c r="V11" s="40">
        <v>572.00000000000011</v>
      </c>
      <c r="W11" s="41">
        <v>1</v>
      </c>
      <c r="X11" s="42">
        <v>26.99</v>
      </c>
      <c r="Y11" s="34">
        <v>5</v>
      </c>
      <c r="Z11" s="43">
        <v>5.3979999999999997</v>
      </c>
      <c r="AA11" s="39">
        <v>1</v>
      </c>
      <c r="AB11" s="44">
        <v>-715.00000000000011</v>
      </c>
      <c r="AC11" s="45">
        <v>43517</v>
      </c>
      <c r="AD11" s="45">
        <v>43517</v>
      </c>
      <c r="AE11" s="34">
        <v>0</v>
      </c>
      <c r="AF11" s="40" t="s">
        <v>53</v>
      </c>
      <c r="AG11" s="39">
        <v>0</v>
      </c>
      <c r="AH11" s="46">
        <v>0</v>
      </c>
      <c r="AI11" s="46">
        <v>0</v>
      </c>
      <c r="AJ11" s="47" t="s">
        <v>7420</v>
      </c>
      <c r="AK11" s="47" t="s">
        <v>7421</v>
      </c>
      <c r="AL11" s="49">
        <v>0</v>
      </c>
      <c r="AM11" s="48">
        <v>715</v>
      </c>
      <c r="AN11" s="47"/>
    </row>
  </sheetData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6CA4D-6757-4F1C-9F90-57651F828F00}">
  <dimension ref="A3:N283"/>
  <sheetViews>
    <sheetView workbookViewId="0">
      <selection activeCell="C10" sqref="C10"/>
    </sheetView>
  </sheetViews>
  <sheetFormatPr baseColWidth="10" defaultRowHeight="15" x14ac:dyDescent="0.25"/>
  <cols>
    <col min="1" max="1" width="28.140625" bestFit="1" customWidth="1"/>
    <col min="2" max="2" width="29.5703125" bestFit="1" customWidth="1"/>
    <col min="3" max="3" width="17.85546875" bestFit="1" customWidth="1"/>
    <col min="4" max="4" width="18.7109375" bestFit="1" customWidth="1"/>
    <col min="5" max="5" width="3.7109375" customWidth="1"/>
    <col min="6" max="7" width="17.42578125" customWidth="1"/>
    <col min="8" max="8" width="31.140625" customWidth="1"/>
    <col min="9" max="9" width="23.28515625" bestFit="1" customWidth="1"/>
    <col min="10" max="11" width="20.5703125" customWidth="1"/>
    <col min="12" max="12" width="3.85546875" customWidth="1"/>
    <col min="13" max="13" width="23.140625" bestFit="1" customWidth="1"/>
    <col min="14" max="14" width="37.85546875" bestFit="1" customWidth="1"/>
    <col min="15" max="15" width="22.85546875" bestFit="1" customWidth="1"/>
    <col min="16" max="16" width="12.28515625" bestFit="1" customWidth="1"/>
    <col min="17" max="17" width="15.42578125" bestFit="1" customWidth="1"/>
    <col min="18" max="18" width="21.7109375" bestFit="1" customWidth="1"/>
    <col min="19" max="19" width="19.7109375" bestFit="1" customWidth="1"/>
    <col min="20" max="20" width="23.28515625" bestFit="1" customWidth="1"/>
    <col min="21" max="21" width="24.85546875" bestFit="1" customWidth="1"/>
    <col min="22" max="22" width="21.42578125" bestFit="1" customWidth="1"/>
    <col min="23" max="23" width="20.5703125" bestFit="1" customWidth="1"/>
    <col min="24" max="24" width="20.140625" bestFit="1" customWidth="1"/>
    <col min="25" max="25" width="17.5703125" bestFit="1" customWidth="1"/>
    <col min="26" max="26" width="21.5703125" bestFit="1" customWidth="1"/>
    <col min="27" max="27" width="22.28515625" bestFit="1" customWidth="1"/>
    <col min="28" max="28" width="19.42578125" bestFit="1" customWidth="1"/>
    <col min="29" max="29" width="11.28515625" bestFit="1" customWidth="1"/>
    <col min="30" max="30" width="12" bestFit="1" customWidth="1"/>
    <col min="31" max="31" width="24.28515625" bestFit="1" customWidth="1"/>
    <col min="32" max="32" width="23.7109375" bestFit="1" customWidth="1"/>
    <col min="33" max="33" width="17.28515625" bestFit="1" customWidth="1"/>
    <col min="34" max="34" width="24.7109375" bestFit="1" customWidth="1"/>
    <col min="35" max="35" width="17.42578125" bestFit="1" customWidth="1"/>
    <col min="36" max="36" width="22" bestFit="1" customWidth="1"/>
    <col min="37" max="37" width="18.7109375" bestFit="1" customWidth="1"/>
    <col min="38" max="38" width="19.42578125" bestFit="1" customWidth="1"/>
    <col min="39" max="39" width="12.85546875" bestFit="1" customWidth="1"/>
    <col min="40" max="40" width="13.28515625" bestFit="1" customWidth="1"/>
    <col min="41" max="41" width="22.5703125" bestFit="1" customWidth="1"/>
    <col min="42" max="42" width="17.28515625" bestFit="1" customWidth="1"/>
    <col min="43" max="43" width="16.42578125" bestFit="1" customWidth="1"/>
    <col min="44" max="44" width="9.5703125" bestFit="1" customWidth="1"/>
    <col min="45" max="45" width="20.140625" bestFit="1" customWidth="1"/>
    <col min="46" max="46" width="20.85546875" bestFit="1" customWidth="1"/>
    <col min="47" max="48" width="15.140625" bestFit="1" customWidth="1"/>
    <col min="49" max="49" width="15.85546875" bestFit="1" customWidth="1"/>
    <col min="50" max="50" width="15.28515625" bestFit="1" customWidth="1"/>
    <col min="51" max="51" width="18.7109375" bestFit="1" customWidth="1"/>
    <col min="52" max="52" width="20.5703125" bestFit="1" customWidth="1"/>
    <col min="53" max="53" width="14.85546875" bestFit="1" customWidth="1"/>
    <col min="54" max="54" width="20.5703125" bestFit="1" customWidth="1"/>
    <col min="55" max="55" width="17" bestFit="1" customWidth="1"/>
    <col min="56" max="56" width="19.140625" bestFit="1" customWidth="1"/>
    <col min="57" max="57" width="20.5703125" bestFit="1" customWidth="1"/>
    <col min="58" max="58" width="10.28515625" bestFit="1" customWidth="1"/>
    <col min="59" max="59" width="17.42578125" bestFit="1" customWidth="1"/>
    <col min="60" max="60" width="11.5703125" bestFit="1" customWidth="1"/>
    <col min="61" max="61" width="15" bestFit="1" customWidth="1"/>
    <col min="62" max="62" width="23.85546875" bestFit="1" customWidth="1"/>
    <col min="63" max="63" width="10.28515625" bestFit="1" customWidth="1"/>
    <col min="64" max="64" width="11.85546875" bestFit="1" customWidth="1"/>
    <col min="65" max="65" width="10.28515625" bestFit="1" customWidth="1"/>
    <col min="66" max="66" width="24.7109375" bestFit="1" customWidth="1"/>
    <col min="67" max="67" width="20.42578125" bestFit="1" customWidth="1"/>
    <col min="68" max="68" width="17.28515625" bestFit="1" customWidth="1"/>
    <col min="69" max="69" width="11" bestFit="1" customWidth="1"/>
    <col min="70" max="70" width="18.28515625" bestFit="1" customWidth="1"/>
    <col min="71" max="71" width="13.7109375" bestFit="1" customWidth="1"/>
    <col min="72" max="72" width="23" bestFit="1" customWidth="1"/>
    <col min="73" max="73" width="13.85546875" bestFit="1" customWidth="1"/>
    <col min="74" max="74" width="22.7109375" bestFit="1" customWidth="1"/>
    <col min="75" max="75" width="12.28515625" bestFit="1" customWidth="1"/>
    <col min="76" max="76" width="16.28515625" bestFit="1" customWidth="1"/>
    <col min="77" max="77" width="23.42578125" bestFit="1" customWidth="1"/>
    <col min="78" max="78" width="15.5703125" bestFit="1" customWidth="1"/>
    <col min="79" max="79" width="15.140625" bestFit="1" customWidth="1"/>
    <col min="80" max="80" width="13.5703125" bestFit="1" customWidth="1"/>
    <col min="81" max="81" width="23" bestFit="1" customWidth="1"/>
    <col min="82" max="82" width="20" bestFit="1" customWidth="1"/>
    <col min="83" max="83" width="18.28515625" bestFit="1" customWidth="1"/>
    <col min="84" max="84" width="14.5703125" bestFit="1" customWidth="1"/>
    <col min="85" max="85" width="19.140625" bestFit="1" customWidth="1"/>
    <col min="86" max="86" width="22.28515625" bestFit="1" customWidth="1"/>
    <col min="87" max="87" width="16.7109375" bestFit="1" customWidth="1"/>
    <col min="88" max="88" width="13.28515625" bestFit="1" customWidth="1"/>
    <col min="89" max="89" width="17.140625" bestFit="1" customWidth="1"/>
    <col min="90" max="90" width="14.7109375" bestFit="1" customWidth="1"/>
    <col min="91" max="91" width="20.140625" bestFit="1" customWidth="1"/>
    <col min="92" max="92" width="17.85546875" bestFit="1" customWidth="1"/>
    <col min="93" max="93" width="21" bestFit="1" customWidth="1"/>
    <col min="94" max="94" width="20.140625" bestFit="1" customWidth="1"/>
    <col min="95" max="95" width="19.140625" bestFit="1" customWidth="1"/>
    <col min="96" max="96" width="23.42578125" bestFit="1" customWidth="1"/>
    <col min="97" max="97" width="19.7109375" bestFit="1" customWidth="1"/>
    <col min="98" max="98" width="9.85546875" bestFit="1" customWidth="1"/>
    <col min="99" max="99" width="19.42578125" bestFit="1" customWidth="1"/>
    <col min="100" max="100" width="8.140625" bestFit="1" customWidth="1"/>
    <col min="101" max="101" width="14.28515625" bestFit="1" customWidth="1"/>
    <col min="102" max="102" width="22.5703125" bestFit="1" customWidth="1"/>
    <col min="103" max="103" width="14.42578125" bestFit="1" customWidth="1"/>
    <col min="104" max="104" width="10.42578125" bestFit="1" customWidth="1"/>
    <col min="105" max="105" width="20.42578125" bestFit="1" customWidth="1"/>
    <col min="106" max="106" width="22" bestFit="1" customWidth="1"/>
    <col min="107" max="107" width="21.42578125" bestFit="1" customWidth="1"/>
    <col min="108" max="108" width="18" bestFit="1" customWidth="1"/>
    <col min="109" max="109" width="20.140625" bestFit="1" customWidth="1"/>
    <col min="110" max="110" width="19.85546875" bestFit="1" customWidth="1"/>
    <col min="111" max="111" width="23.28515625" bestFit="1" customWidth="1"/>
    <col min="112" max="112" width="12.85546875" bestFit="1" customWidth="1"/>
    <col min="113" max="113" width="15.42578125" bestFit="1" customWidth="1"/>
    <col min="114" max="114" width="15.7109375" bestFit="1" customWidth="1"/>
    <col min="115" max="115" width="21.5703125" bestFit="1" customWidth="1"/>
    <col min="116" max="116" width="19.140625" bestFit="1" customWidth="1"/>
    <col min="117" max="117" width="15.7109375" bestFit="1" customWidth="1"/>
    <col min="118" max="118" width="11" bestFit="1" customWidth="1"/>
    <col min="119" max="119" width="13.85546875" bestFit="1" customWidth="1"/>
    <col min="120" max="120" width="23.7109375" bestFit="1" customWidth="1"/>
    <col min="121" max="121" width="13.140625" bestFit="1" customWidth="1"/>
    <col min="122" max="122" width="12.140625" bestFit="1" customWidth="1"/>
    <col min="123" max="123" width="18.28515625" bestFit="1" customWidth="1"/>
    <col min="124" max="124" width="12.5703125" bestFit="1" customWidth="1"/>
  </cols>
  <sheetData>
    <row r="3" spans="1:14" x14ac:dyDescent="0.25">
      <c r="A3" s="4" t="s">
        <v>7337</v>
      </c>
      <c r="B3" s="36" t="s">
        <v>7338</v>
      </c>
      <c r="C3" s="36" t="s">
        <v>7339</v>
      </c>
      <c r="D3" s="36" t="s">
        <v>7340</v>
      </c>
      <c r="F3" t="s">
        <v>7361</v>
      </c>
      <c r="G3" t="s">
        <v>7341</v>
      </c>
      <c r="H3" t="s">
        <v>7338</v>
      </c>
      <c r="I3" t="s">
        <v>7339</v>
      </c>
      <c r="J3" t="s">
        <v>7340</v>
      </c>
      <c r="K3" t="s">
        <v>7362</v>
      </c>
      <c r="M3" s="4" t="s">
        <v>7337</v>
      </c>
      <c r="N3" t="s">
        <v>7363</v>
      </c>
    </row>
    <row r="4" spans="1:14" x14ac:dyDescent="0.25">
      <c r="A4" s="5" t="s">
        <v>36</v>
      </c>
      <c r="B4" s="10">
        <v>-45414.755402777788</v>
      </c>
      <c r="C4" s="10">
        <v>-1684</v>
      </c>
      <c r="D4" s="10">
        <v>0</v>
      </c>
      <c r="F4" t="s">
        <v>36</v>
      </c>
      <c r="G4" t="s">
        <v>7342</v>
      </c>
      <c r="H4" s="1">
        <v>0</v>
      </c>
      <c r="I4" s="1">
        <v>0</v>
      </c>
      <c r="J4" s="1">
        <v>0</v>
      </c>
      <c r="K4" s="1">
        <f>+SUM(Tabla3[[#This Row],[Suma de Monto penalización TR]:[Suma de CST_Malus]])</f>
        <v>0</v>
      </c>
      <c r="M4" s="5" t="s">
        <v>36</v>
      </c>
      <c r="N4" s="10">
        <v>-45414.755402777773</v>
      </c>
    </row>
    <row r="5" spans="1:14" x14ac:dyDescent="0.25">
      <c r="A5" s="9" t="s">
        <v>2316</v>
      </c>
      <c r="B5" s="10">
        <v>0</v>
      </c>
      <c r="C5" s="10">
        <v>0</v>
      </c>
      <c r="D5" s="10">
        <v>0</v>
      </c>
      <c r="F5" t="s">
        <v>36</v>
      </c>
      <c r="G5" t="s">
        <v>7343</v>
      </c>
      <c r="H5" s="1">
        <v>0</v>
      </c>
      <c r="I5" s="1">
        <v>0</v>
      </c>
      <c r="J5" s="1">
        <v>0</v>
      </c>
      <c r="K5" s="1">
        <f>+SUM(Tabla3[[#This Row],[Suma de Monto penalización TR]:[Suma de CST_Malus]])</f>
        <v>0</v>
      </c>
      <c r="M5" s="9" t="s">
        <v>7344</v>
      </c>
      <c r="N5" s="10">
        <v>-14240.208125000001</v>
      </c>
    </row>
    <row r="6" spans="1:14" x14ac:dyDescent="0.25">
      <c r="A6" s="9" t="s">
        <v>1392</v>
      </c>
      <c r="B6" s="10">
        <v>0</v>
      </c>
      <c r="C6" s="10">
        <v>0</v>
      </c>
      <c r="D6" s="10">
        <v>0</v>
      </c>
      <c r="F6" t="s">
        <v>36</v>
      </c>
      <c r="G6" t="s">
        <v>7345</v>
      </c>
      <c r="H6" s="1">
        <v>0</v>
      </c>
      <c r="I6" s="1">
        <v>0</v>
      </c>
      <c r="J6" s="1">
        <v>0</v>
      </c>
      <c r="K6" s="1">
        <f>+SUM(Tabla3[[#This Row],[Suma de Monto penalización TR]:[Suma de CST_Malus]])</f>
        <v>0</v>
      </c>
      <c r="M6" s="9" t="s">
        <v>7342</v>
      </c>
      <c r="N6" s="10">
        <v>-5282.0155555555557</v>
      </c>
    </row>
    <row r="7" spans="1:14" x14ac:dyDescent="0.25">
      <c r="A7" s="9" t="s">
        <v>1460</v>
      </c>
      <c r="B7" s="10">
        <v>0</v>
      </c>
      <c r="C7" s="10">
        <v>0</v>
      </c>
      <c r="D7" s="10">
        <v>0</v>
      </c>
      <c r="F7" t="s">
        <v>36</v>
      </c>
      <c r="G7" t="s">
        <v>7342</v>
      </c>
      <c r="H7" s="1">
        <v>-5.362500000000006</v>
      </c>
      <c r="I7" s="1">
        <v>0</v>
      </c>
      <c r="J7" s="1">
        <v>0</v>
      </c>
      <c r="K7" s="1">
        <f>+SUM(Tabla3[[#This Row],[Suma de Monto penalización TR]:[Suma de CST_Malus]])</f>
        <v>-5.362500000000006</v>
      </c>
      <c r="M7" s="9" t="s">
        <v>7358</v>
      </c>
      <c r="N7" s="10">
        <v>-5149.828125</v>
      </c>
    </row>
    <row r="8" spans="1:14" x14ac:dyDescent="0.25">
      <c r="A8" s="9" t="s">
        <v>545</v>
      </c>
      <c r="B8" s="10">
        <v>-5.362500000000006</v>
      </c>
      <c r="C8" s="10">
        <v>0</v>
      </c>
      <c r="D8" s="10">
        <v>0</v>
      </c>
      <c r="F8" t="s">
        <v>36</v>
      </c>
      <c r="G8" t="s">
        <v>7344</v>
      </c>
      <c r="H8" s="1">
        <v>0</v>
      </c>
      <c r="I8" s="1">
        <v>0</v>
      </c>
      <c r="J8" s="1">
        <v>0</v>
      </c>
      <c r="K8" s="1">
        <f>+SUM(Tabla3[[#This Row],[Suma de Monto penalización TR]:[Suma de CST_Malus]])</f>
        <v>0</v>
      </c>
      <c r="M8" s="9" t="s">
        <v>7349</v>
      </c>
      <c r="N8" s="10">
        <v>-4492.6997916666669</v>
      </c>
    </row>
    <row r="9" spans="1:14" x14ac:dyDescent="0.25">
      <c r="A9" s="9" t="s">
        <v>3220</v>
      </c>
      <c r="B9" s="10">
        <v>0</v>
      </c>
      <c r="C9" s="10">
        <v>0</v>
      </c>
      <c r="D9" s="10">
        <v>0</v>
      </c>
      <c r="F9" t="s">
        <v>36</v>
      </c>
      <c r="G9" t="s">
        <v>7346</v>
      </c>
      <c r="H9" s="1">
        <v>0</v>
      </c>
      <c r="I9" s="1">
        <v>0</v>
      </c>
      <c r="J9" s="1">
        <v>0</v>
      </c>
      <c r="K9" s="1">
        <f>+SUM(Tabla3[[#This Row],[Suma de Monto penalización TR]:[Suma de CST_Malus]])</f>
        <v>0</v>
      </c>
      <c r="M9" s="9" t="s">
        <v>7357</v>
      </c>
      <c r="N9" s="10">
        <v>-4378.4947916666679</v>
      </c>
    </row>
    <row r="10" spans="1:14" x14ac:dyDescent="0.25">
      <c r="A10" s="9" t="s">
        <v>2073</v>
      </c>
      <c r="B10" s="10">
        <v>0</v>
      </c>
      <c r="C10" s="10">
        <v>0</v>
      </c>
      <c r="D10" s="10">
        <v>0</v>
      </c>
      <c r="F10" t="s">
        <v>36</v>
      </c>
      <c r="G10" t="s">
        <v>7344</v>
      </c>
      <c r="H10" s="1">
        <v>0</v>
      </c>
      <c r="I10" s="1">
        <v>0</v>
      </c>
      <c r="J10" s="1">
        <v>0</v>
      </c>
      <c r="K10" s="1">
        <f>+SUM(Tabla3[[#This Row],[Suma de Monto penalización TR]:[Suma de CST_Malus]])</f>
        <v>0</v>
      </c>
      <c r="M10" s="9" t="s">
        <v>7343</v>
      </c>
      <c r="N10" s="10">
        <v>-3939.4793750000003</v>
      </c>
    </row>
    <row r="11" spans="1:14" x14ac:dyDescent="0.25">
      <c r="A11" s="9" t="s">
        <v>3050</v>
      </c>
      <c r="B11" s="10">
        <v>0</v>
      </c>
      <c r="C11" s="10">
        <v>0</v>
      </c>
      <c r="D11" s="10">
        <v>0</v>
      </c>
      <c r="F11" t="s">
        <v>36</v>
      </c>
      <c r="G11" t="s">
        <v>7345</v>
      </c>
      <c r="H11" s="1">
        <v>-224.31562500000001</v>
      </c>
      <c r="I11" s="1">
        <v>0</v>
      </c>
      <c r="J11" s="1">
        <v>0</v>
      </c>
      <c r="K11" s="1">
        <f>+SUM(Tabla3[[#This Row],[Suma de Monto penalización TR]:[Suma de CST_Malus]])</f>
        <v>-224.31562500000001</v>
      </c>
      <c r="M11" s="9" t="s">
        <v>7348</v>
      </c>
      <c r="N11" s="10">
        <v>-3084.4043750000005</v>
      </c>
    </row>
    <row r="12" spans="1:14" x14ac:dyDescent="0.25">
      <c r="A12" s="9" t="s">
        <v>518</v>
      </c>
      <c r="B12" s="10">
        <v>-224.31562500000001</v>
      </c>
      <c r="C12" s="10">
        <v>0</v>
      </c>
      <c r="D12" s="10">
        <v>0</v>
      </c>
      <c r="F12" t="s">
        <v>36</v>
      </c>
      <c r="G12" t="s">
        <v>7345</v>
      </c>
      <c r="H12" s="1">
        <v>-11.462499999999974</v>
      </c>
      <c r="I12" s="1">
        <v>0</v>
      </c>
      <c r="J12" s="1">
        <v>0</v>
      </c>
      <c r="K12" s="1">
        <f>+SUM(Tabla3[[#This Row],[Suma de Monto penalización TR]:[Suma de CST_Malus]])</f>
        <v>-11.462499999999974</v>
      </c>
      <c r="M12" s="9" t="s">
        <v>7345</v>
      </c>
      <c r="N12" s="10">
        <v>-1817.528875</v>
      </c>
    </row>
    <row r="13" spans="1:14" x14ac:dyDescent="0.25">
      <c r="A13" s="9" t="s">
        <v>1659</v>
      </c>
      <c r="B13" s="10">
        <v>-11.462499999999974</v>
      </c>
      <c r="C13" s="10">
        <v>0</v>
      </c>
      <c r="D13" s="10">
        <v>0</v>
      </c>
      <c r="F13" t="s">
        <v>36</v>
      </c>
      <c r="G13" t="s">
        <v>7347</v>
      </c>
      <c r="H13" s="1">
        <v>0</v>
      </c>
      <c r="I13" s="1">
        <v>0</v>
      </c>
      <c r="J13" s="1">
        <v>0</v>
      </c>
      <c r="K13" s="1">
        <f>+SUM(Tabla3[[#This Row],[Suma de Monto penalización TR]:[Suma de CST_Malus]])</f>
        <v>0</v>
      </c>
      <c r="M13" s="9" t="s">
        <v>7346</v>
      </c>
      <c r="N13" s="10">
        <v>-1010.3793750000001</v>
      </c>
    </row>
    <row r="14" spans="1:14" x14ac:dyDescent="0.25">
      <c r="A14" s="9" t="s">
        <v>3336</v>
      </c>
      <c r="B14" s="10">
        <v>0</v>
      </c>
      <c r="C14" s="10">
        <v>0</v>
      </c>
      <c r="D14" s="10">
        <v>0</v>
      </c>
      <c r="F14" t="s">
        <v>36</v>
      </c>
      <c r="G14" t="s">
        <v>7346</v>
      </c>
      <c r="H14" s="1">
        <v>-146.60812500000006</v>
      </c>
      <c r="I14" s="1">
        <v>0</v>
      </c>
      <c r="J14" s="1">
        <v>0</v>
      </c>
      <c r="K14" s="1">
        <f>+SUM(Tabla3[[#This Row],[Suma de Monto penalización TR]:[Suma de CST_Malus]])</f>
        <v>-146.60812500000006</v>
      </c>
      <c r="M14" s="9" t="s">
        <v>7351</v>
      </c>
      <c r="N14" s="10">
        <v>-794.36500000000024</v>
      </c>
    </row>
    <row r="15" spans="1:14" x14ac:dyDescent="0.25">
      <c r="A15" s="9" t="s">
        <v>104</v>
      </c>
      <c r="B15" s="10">
        <v>-146.60812500000006</v>
      </c>
      <c r="C15" s="10">
        <v>0</v>
      </c>
      <c r="D15" s="10">
        <v>0</v>
      </c>
      <c r="F15" t="s">
        <v>36</v>
      </c>
      <c r="G15" t="s">
        <v>7348</v>
      </c>
      <c r="H15" s="1">
        <v>-186.79374999999999</v>
      </c>
      <c r="I15" s="1">
        <v>0</v>
      </c>
      <c r="J15" s="1">
        <v>0</v>
      </c>
      <c r="K15" s="1">
        <f>+SUM(Tabla3[[#This Row],[Suma de Monto penalización TR]:[Suma de CST_Malus]])</f>
        <v>-186.79374999999999</v>
      </c>
      <c r="M15" s="9" t="s">
        <v>7352</v>
      </c>
      <c r="N15" s="10">
        <v>-735.61312500000008</v>
      </c>
    </row>
    <row r="16" spans="1:14" x14ac:dyDescent="0.25">
      <c r="A16" s="9" t="s">
        <v>1707</v>
      </c>
      <c r="B16" s="10">
        <v>-186.79374999999999</v>
      </c>
      <c r="C16" s="10">
        <v>0</v>
      </c>
      <c r="D16" s="10">
        <v>0</v>
      </c>
      <c r="F16" t="s">
        <v>36</v>
      </c>
      <c r="G16" t="s">
        <v>7349</v>
      </c>
      <c r="H16" s="1">
        <v>-507.47125000000005</v>
      </c>
      <c r="I16" s="1">
        <v>0</v>
      </c>
      <c r="J16" s="1">
        <v>0</v>
      </c>
      <c r="K16" s="1">
        <f>+SUM(Tabla3[[#This Row],[Suma de Monto penalización TR]:[Suma de CST_Malus]])</f>
        <v>-507.47125000000005</v>
      </c>
      <c r="M16" s="9" t="s">
        <v>7347</v>
      </c>
      <c r="N16" s="10">
        <v>-310.92750000000007</v>
      </c>
    </row>
    <row r="17" spans="1:14" x14ac:dyDescent="0.25">
      <c r="A17" s="9" t="s">
        <v>119</v>
      </c>
      <c r="B17" s="10">
        <v>-507.47125000000005</v>
      </c>
      <c r="C17" s="10">
        <v>0</v>
      </c>
      <c r="D17" s="10">
        <v>0</v>
      </c>
      <c r="F17" t="s">
        <v>36</v>
      </c>
      <c r="G17" t="s">
        <v>7342</v>
      </c>
      <c r="H17" s="1">
        <v>0</v>
      </c>
      <c r="I17" s="1">
        <v>0</v>
      </c>
      <c r="J17" s="1">
        <v>0</v>
      </c>
      <c r="K17" s="1">
        <f>+SUM(Tabla3[[#This Row],[Suma de Monto penalización TR]:[Suma de CST_Malus]])</f>
        <v>0</v>
      </c>
      <c r="M17" s="9" t="s">
        <v>7350</v>
      </c>
      <c r="N17" s="10">
        <v>-129.5558333333334</v>
      </c>
    </row>
    <row r="18" spans="1:14" x14ac:dyDescent="0.25">
      <c r="A18" s="9" t="s">
        <v>1891</v>
      </c>
      <c r="B18" s="10">
        <v>0</v>
      </c>
      <c r="C18" s="10">
        <v>0</v>
      </c>
      <c r="D18" s="10">
        <v>0</v>
      </c>
      <c r="F18" t="s">
        <v>36</v>
      </c>
      <c r="G18" t="s">
        <v>7347</v>
      </c>
      <c r="H18" s="1">
        <v>0</v>
      </c>
      <c r="I18" s="1">
        <v>0</v>
      </c>
      <c r="J18" s="1">
        <v>0</v>
      </c>
      <c r="K18" s="1">
        <f>+SUM(Tabla3[[#This Row],[Suma de Monto penalización TR]:[Suma de CST_Malus]])</f>
        <v>0</v>
      </c>
      <c r="M18" s="9" t="s">
        <v>7356</v>
      </c>
      <c r="N18" s="10">
        <v>-49.25555555555556</v>
      </c>
    </row>
    <row r="19" spans="1:14" x14ac:dyDescent="0.25">
      <c r="A19" s="9" t="s">
        <v>2534</v>
      </c>
      <c r="B19" s="10">
        <v>0</v>
      </c>
      <c r="C19" s="10">
        <v>0</v>
      </c>
      <c r="D19" s="10">
        <v>0</v>
      </c>
      <c r="F19" t="s">
        <v>36</v>
      </c>
      <c r="G19" t="s">
        <v>7349</v>
      </c>
      <c r="H19" s="1">
        <v>0</v>
      </c>
      <c r="I19" s="1">
        <v>0</v>
      </c>
      <c r="J19" s="1">
        <v>0</v>
      </c>
      <c r="K19" s="1">
        <f>+SUM(Tabla3[[#This Row],[Suma de Monto penalización TR]:[Suma de CST_Malus]])</f>
        <v>0</v>
      </c>
      <c r="M19" s="9" t="s">
        <v>7353</v>
      </c>
      <c r="N19" s="10">
        <v>0</v>
      </c>
    </row>
    <row r="20" spans="1:14" x14ac:dyDescent="0.25">
      <c r="A20" s="9" t="s">
        <v>2622</v>
      </c>
      <c r="B20" s="10">
        <v>0</v>
      </c>
      <c r="C20" s="10">
        <v>0</v>
      </c>
      <c r="D20" s="10">
        <v>0</v>
      </c>
      <c r="F20" t="s">
        <v>36</v>
      </c>
      <c r="G20" t="s">
        <v>7349</v>
      </c>
      <c r="H20" s="1">
        <v>-101.58958333333334</v>
      </c>
      <c r="I20" s="1">
        <v>0</v>
      </c>
      <c r="J20" s="1">
        <v>0</v>
      </c>
      <c r="K20" s="1">
        <f>+SUM(Tabla3[[#This Row],[Suma de Monto penalización TR]:[Suma de CST_Malus]])</f>
        <v>-101.58958333333334</v>
      </c>
      <c r="M20" s="9" t="s">
        <v>7354</v>
      </c>
      <c r="N20" s="10">
        <v>0</v>
      </c>
    </row>
    <row r="21" spans="1:14" x14ac:dyDescent="0.25">
      <c r="A21" s="9" t="s">
        <v>2365</v>
      </c>
      <c r="B21" s="10">
        <v>-101.58958333333334</v>
      </c>
      <c r="C21" s="10">
        <v>0</v>
      </c>
      <c r="D21" s="10">
        <v>0</v>
      </c>
      <c r="F21" t="s">
        <v>36</v>
      </c>
      <c r="G21" t="s">
        <v>7344</v>
      </c>
      <c r="H21" s="1">
        <v>0</v>
      </c>
      <c r="I21" s="1">
        <v>0</v>
      </c>
      <c r="J21" s="1">
        <v>0</v>
      </c>
      <c r="K21" s="1">
        <f>+SUM(Tabla3[[#This Row],[Suma de Monto penalización TR]:[Suma de CST_Malus]])</f>
        <v>0</v>
      </c>
      <c r="M21" s="9" t="s">
        <v>7355</v>
      </c>
      <c r="N21" s="10">
        <v>0</v>
      </c>
    </row>
    <row r="22" spans="1:14" x14ac:dyDescent="0.25">
      <c r="A22" s="9" t="s">
        <v>2004</v>
      </c>
      <c r="B22" s="10">
        <v>0</v>
      </c>
      <c r="C22" s="10">
        <v>0</v>
      </c>
      <c r="D22" s="10">
        <v>0</v>
      </c>
      <c r="F22" t="s">
        <v>36</v>
      </c>
      <c r="G22" t="s">
        <v>7349</v>
      </c>
      <c r="H22" s="1">
        <v>-3797.243125</v>
      </c>
      <c r="I22" s="1">
        <v>-861.25</v>
      </c>
      <c r="J22" s="1">
        <v>0</v>
      </c>
      <c r="K22" s="1">
        <f>+SUM(Tabla3[[#This Row],[Suma de Monto penalización TR]:[Suma de CST_Malus]])</f>
        <v>-4658.493125</v>
      </c>
      <c r="M22" s="9" t="s">
        <v>7359</v>
      </c>
      <c r="N22" s="10">
        <v>0</v>
      </c>
    </row>
    <row r="23" spans="1:14" x14ac:dyDescent="0.25">
      <c r="A23" s="9" t="s">
        <v>73</v>
      </c>
      <c r="B23" s="10">
        <v>-3797.243125</v>
      </c>
      <c r="C23" s="10">
        <v>-861.25</v>
      </c>
      <c r="D23" s="10">
        <v>0</v>
      </c>
      <c r="F23" t="s">
        <v>36</v>
      </c>
      <c r="G23" t="s">
        <v>7350</v>
      </c>
      <c r="H23" s="1">
        <v>-95.810000000000016</v>
      </c>
      <c r="I23" s="1">
        <v>0</v>
      </c>
      <c r="J23" s="1">
        <v>0</v>
      </c>
      <c r="K23" s="1">
        <f>+SUM(Tabla3[[#This Row],[Suma de Monto penalización TR]:[Suma de CST_Malus]])</f>
        <v>-95.810000000000016</v>
      </c>
      <c r="M23" s="5" t="s">
        <v>4444</v>
      </c>
      <c r="N23" s="10">
        <v>-18762.259013888892</v>
      </c>
    </row>
    <row r="24" spans="1:14" x14ac:dyDescent="0.25">
      <c r="A24" s="9" t="s">
        <v>4220</v>
      </c>
      <c r="B24" s="10">
        <v>-95.810000000000016</v>
      </c>
      <c r="C24" s="10">
        <v>0</v>
      </c>
      <c r="D24" s="10">
        <v>0</v>
      </c>
      <c r="F24" t="s">
        <v>36</v>
      </c>
      <c r="G24" t="s">
        <v>7343</v>
      </c>
      <c r="H24" s="1">
        <v>0</v>
      </c>
      <c r="I24" s="1">
        <v>0</v>
      </c>
      <c r="J24" s="1">
        <v>0</v>
      </c>
      <c r="K24" s="1">
        <f>+SUM(Tabla3[[#This Row],[Suma de Monto penalización TR]:[Suma de CST_Malus]])</f>
        <v>0</v>
      </c>
      <c r="M24" s="9" t="s">
        <v>7344</v>
      </c>
      <c r="N24" s="10">
        <v>-3730.7725000000005</v>
      </c>
    </row>
    <row r="25" spans="1:14" x14ac:dyDescent="0.25">
      <c r="A25" s="9" t="s">
        <v>1132</v>
      </c>
      <c r="B25" s="10">
        <v>0</v>
      </c>
      <c r="C25" s="10">
        <v>0</v>
      </c>
      <c r="D25" s="10">
        <v>0</v>
      </c>
      <c r="F25" t="s">
        <v>36</v>
      </c>
      <c r="G25" t="s">
        <v>7347</v>
      </c>
      <c r="H25" s="1">
        <v>0</v>
      </c>
      <c r="I25" s="1">
        <v>0</v>
      </c>
      <c r="J25" s="1">
        <v>0</v>
      </c>
      <c r="K25" s="1">
        <f>+SUM(Tabla3[[#This Row],[Suma de Monto penalización TR]:[Suma de CST_Malus]])</f>
        <v>0</v>
      </c>
      <c r="M25" s="9" t="s">
        <v>7342</v>
      </c>
      <c r="N25" s="10">
        <v>-2418.4116666666669</v>
      </c>
    </row>
    <row r="26" spans="1:14" x14ac:dyDescent="0.25">
      <c r="A26" s="9" t="s">
        <v>3703</v>
      </c>
      <c r="B26" s="10">
        <v>0</v>
      </c>
      <c r="C26" s="10">
        <v>0</v>
      </c>
      <c r="D26" s="10">
        <v>0</v>
      </c>
      <c r="F26" t="s">
        <v>36</v>
      </c>
      <c r="G26" t="s">
        <v>7343</v>
      </c>
      <c r="H26" s="1">
        <v>-101.88750000000002</v>
      </c>
      <c r="I26" s="1">
        <v>0</v>
      </c>
      <c r="J26" s="1">
        <v>0</v>
      </c>
      <c r="K26" s="1">
        <f>+SUM(Tabla3[[#This Row],[Suma de Monto penalización TR]:[Suma de CST_Malus]])</f>
        <v>-101.88750000000002</v>
      </c>
      <c r="M26" s="9" t="s">
        <v>7358</v>
      </c>
      <c r="N26" s="10">
        <v>-1929.8743750000003</v>
      </c>
    </row>
    <row r="27" spans="1:14" x14ac:dyDescent="0.25">
      <c r="A27" s="9" t="s">
        <v>787</v>
      </c>
      <c r="B27" s="10">
        <v>-101.88750000000002</v>
      </c>
      <c r="C27" s="10">
        <v>0</v>
      </c>
      <c r="D27" s="10">
        <v>0</v>
      </c>
      <c r="F27" t="s">
        <v>36</v>
      </c>
      <c r="G27" t="s">
        <v>7351</v>
      </c>
      <c r="H27" s="1">
        <v>-484.68062500000019</v>
      </c>
      <c r="I27" s="1">
        <v>0</v>
      </c>
      <c r="J27" s="1">
        <v>0</v>
      </c>
      <c r="K27" s="1">
        <f>+SUM(Tabla3[[#This Row],[Suma de Monto penalización TR]:[Suma de CST_Malus]])</f>
        <v>-484.68062500000019</v>
      </c>
      <c r="M27" s="9" t="s">
        <v>7349</v>
      </c>
      <c r="N27" s="10">
        <v>-1566.4313888888889</v>
      </c>
    </row>
    <row r="28" spans="1:14" x14ac:dyDescent="0.25">
      <c r="A28" s="9" t="s">
        <v>871</v>
      </c>
      <c r="B28" s="10">
        <v>-484.68062500000019</v>
      </c>
      <c r="C28" s="10">
        <v>0</v>
      </c>
      <c r="D28" s="10">
        <v>0</v>
      </c>
      <c r="F28" t="s">
        <v>36</v>
      </c>
      <c r="G28" t="s">
        <v>7352</v>
      </c>
      <c r="H28" s="1">
        <v>0</v>
      </c>
      <c r="I28" s="1">
        <v>0</v>
      </c>
      <c r="J28" s="1">
        <v>0</v>
      </c>
      <c r="K28" s="1">
        <f>+SUM(Tabla3[[#This Row],[Suma de Monto penalización TR]:[Suma de CST_Malus]])</f>
        <v>0</v>
      </c>
      <c r="M28" s="9" t="s">
        <v>7357</v>
      </c>
      <c r="N28" s="10">
        <v>-682.07208333333347</v>
      </c>
    </row>
    <row r="29" spans="1:14" x14ac:dyDescent="0.25">
      <c r="A29" s="9" t="s">
        <v>848</v>
      </c>
      <c r="B29" s="10">
        <v>0</v>
      </c>
      <c r="C29" s="10">
        <v>0</v>
      </c>
      <c r="D29" s="10">
        <v>0</v>
      </c>
      <c r="F29" t="s">
        <v>36</v>
      </c>
      <c r="G29" t="s">
        <v>7345</v>
      </c>
      <c r="H29" s="1">
        <v>-149.72449999999998</v>
      </c>
      <c r="I29" s="1">
        <v>0</v>
      </c>
      <c r="J29" s="1">
        <v>0</v>
      </c>
      <c r="K29" s="1">
        <f>+SUM(Tabla3[[#This Row],[Suma de Monto penalización TR]:[Suma de CST_Malus]])</f>
        <v>-149.72449999999998</v>
      </c>
      <c r="M29" s="9" t="s">
        <v>7343</v>
      </c>
      <c r="N29" s="10">
        <v>-2303.348125</v>
      </c>
    </row>
    <row r="30" spans="1:14" x14ac:dyDescent="0.25">
      <c r="A30" s="9" t="s">
        <v>352</v>
      </c>
      <c r="B30" s="10">
        <v>-149.72449999999998</v>
      </c>
      <c r="C30" s="10">
        <v>0</v>
      </c>
      <c r="D30" s="10">
        <v>0</v>
      </c>
      <c r="F30" t="s">
        <v>36</v>
      </c>
      <c r="G30" t="s">
        <v>7345</v>
      </c>
      <c r="H30" s="1">
        <v>-949.54750000000001</v>
      </c>
      <c r="I30" s="1">
        <v>0</v>
      </c>
      <c r="J30" s="1">
        <v>0</v>
      </c>
      <c r="K30" s="1">
        <f>+SUM(Tabla3[[#This Row],[Suma de Monto penalización TR]:[Suma de CST_Malus]])</f>
        <v>-949.54750000000001</v>
      </c>
      <c r="M30" s="9" t="s">
        <v>7348</v>
      </c>
      <c r="N30" s="10">
        <v>-1819.9837499999999</v>
      </c>
    </row>
    <row r="31" spans="1:14" x14ac:dyDescent="0.25">
      <c r="A31" s="9" t="s">
        <v>709</v>
      </c>
      <c r="B31" s="10">
        <v>-949.54750000000001</v>
      </c>
      <c r="C31" s="10">
        <v>0</v>
      </c>
      <c r="D31" s="10">
        <v>0</v>
      </c>
      <c r="F31" t="s">
        <v>36</v>
      </c>
      <c r="G31" t="s">
        <v>7349</v>
      </c>
      <c r="H31" s="1">
        <v>0</v>
      </c>
      <c r="I31" s="1">
        <v>0</v>
      </c>
      <c r="J31" s="1">
        <v>0</v>
      </c>
      <c r="K31" s="1">
        <f>+SUM(Tabla3[[#This Row],[Suma de Monto penalización TR]:[Suma de CST_Malus]])</f>
        <v>0</v>
      </c>
      <c r="M31" s="9" t="s">
        <v>7345</v>
      </c>
      <c r="N31" s="10">
        <v>-1618.5518750000001</v>
      </c>
    </row>
    <row r="32" spans="1:14" x14ac:dyDescent="0.25">
      <c r="A32" s="9" t="s">
        <v>3797</v>
      </c>
      <c r="B32" s="10">
        <v>0</v>
      </c>
      <c r="C32" s="10">
        <v>0</v>
      </c>
      <c r="D32" s="10">
        <v>0</v>
      </c>
      <c r="F32" t="s">
        <v>36</v>
      </c>
      <c r="G32" t="s">
        <v>7345</v>
      </c>
      <c r="H32" s="1">
        <v>-335.25437499999998</v>
      </c>
      <c r="I32" s="1">
        <v>0</v>
      </c>
      <c r="J32" s="1">
        <v>0</v>
      </c>
      <c r="K32" s="1">
        <f>+SUM(Tabla3[[#This Row],[Suma de Monto penalización TR]:[Suma de CST_Malus]])</f>
        <v>-335.25437499999998</v>
      </c>
      <c r="M32" s="9" t="s">
        <v>7346</v>
      </c>
      <c r="N32" s="10">
        <v>-1234.123875</v>
      </c>
    </row>
    <row r="33" spans="1:14" x14ac:dyDescent="0.25">
      <c r="A33" s="9" t="s">
        <v>1028</v>
      </c>
      <c r="B33" s="10">
        <v>-335.25437499999998</v>
      </c>
      <c r="C33" s="10">
        <v>0</v>
      </c>
      <c r="D33" s="10">
        <v>0</v>
      </c>
      <c r="F33" t="s">
        <v>36</v>
      </c>
      <c r="G33" t="s">
        <v>7346</v>
      </c>
      <c r="H33" s="1">
        <v>0</v>
      </c>
      <c r="I33" s="1">
        <v>0</v>
      </c>
      <c r="J33" s="1">
        <v>0</v>
      </c>
      <c r="K33" s="1">
        <f>+SUM(Tabla3[[#This Row],[Suma de Monto penalización TR]:[Suma de CST_Malus]])</f>
        <v>0</v>
      </c>
      <c r="M33" s="9" t="s">
        <v>7351</v>
      </c>
      <c r="N33" s="10">
        <v>-970.34437500000024</v>
      </c>
    </row>
    <row r="34" spans="1:14" x14ac:dyDescent="0.25">
      <c r="A34" s="9" t="s">
        <v>3483</v>
      </c>
      <c r="B34" s="10">
        <v>0</v>
      </c>
      <c r="C34" s="10">
        <v>0</v>
      </c>
      <c r="D34" s="10">
        <v>0</v>
      </c>
      <c r="F34" t="s">
        <v>36</v>
      </c>
      <c r="G34" t="s">
        <v>7346</v>
      </c>
      <c r="H34" s="1">
        <v>-69.965000000000018</v>
      </c>
      <c r="I34" s="1">
        <v>0</v>
      </c>
      <c r="J34" s="1">
        <v>0</v>
      </c>
      <c r="K34" s="1">
        <f>+SUM(Tabla3[[#This Row],[Suma de Monto penalización TR]:[Suma de CST_Malus]])</f>
        <v>-69.965000000000018</v>
      </c>
      <c r="M34" s="9" t="s">
        <v>7352</v>
      </c>
      <c r="N34" s="10">
        <v>-170.88500000000002</v>
      </c>
    </row>
    <row r="35" spans="1:14" x14ac:dyDescent="0.25">
      <c r="A35" s="9" t="s">
        <v>3100</v>
      </c>
      <c r="B35" s="10">
        <v>-69.965000000000018</v>
      </c>
      <c r="C35" s="10">
        <v>0</v>
      </c>
      <c r="D35" s="10">
        <v>0</v>
      </c>
      <c r="F35" t="s">
        <v>36</v>
      </c>
      <c r="G35" t="s">
        <v>7353</v>
      </c>
      <c r="H35" s="1">
        <v>0</v>
      </c>
      <c r="I35" s="1">
        <v>0</v>
      </c>
      <c r="J35" s="1">
        <v>0</v>
      </c>
      <c r="K35" s="1">
        <f>+SUM(Tabla3[[#This Row],[Suma de Monto penalización TR]:[Suma de CST_Malus]])</f>
        <v>0</v>
      </c>
      <c r="M35" s="9" t="s">
        <v>7347</v>
      </c>
      <c r="N35" s="10">
        <v>-65.422500000000028</v>
      </c>
    </row>
    <row r="36" spans="1:14" x14ac:dyDescent="0.25">
      <c r="A36" s="9" t="s">
        <v>3622</v>
      </c>
      <c r="B36" s="10">
        <v>0</v>
      </c>
      <c r="C36" s="10">
        <v>0</v>
      </c>
      <c r="D36" s="10">
        <v>0</v>
      </c>
      <c r="F36" t="s">
        <v>36</v>
      </c>
      <c r="G36" t="s">
        <v>7354</v>
      </c>
      <c r="H36" s="1">
        <v>0</v>
      </c>
      <c r="I36" s="1">
        <v>0</v>
      </c>
      <c r="J36" s="1">
        <v>0</v>
      </c>
      <c r="K36" s="1">
        <f>+SUM(Tabla3[[#This Row],[Suma de Monto penalización TR]:[Suma de CST_Malus]])</f>
        <v>0</v>
      </c>
      <c r="M36" s="9" t="s">
        <v>7350</v>
      </c>
      <c r="N36" s="10">
        <v>-252.03750000000008</v>
      </c>
    </row>
    <row r="37" spans="1:14" x14ac:dyDescent="0.25">
      <c r="A37" s="9" t="s">
        <v>3711</v>
      </c>
      <c r="B37" s="10">
        <v>0</v>
      </c>
      <c r="C37" s="10">
        <v>0</v>
      </c>
      <c r="D37" s="10">
        <v>0</v>
      </c>
      <c r="F37" t="s">
        <v>36</v>
      </c>
      <c r="G37" t="s">
        <v>7349</v>
      </c>
      <c r="H37" s="1">
        <v>0</v>
      </c>
      <c r="I37" s="1">
        <v>0</v>
      </c>
      <c r="J37" s="1">
        <v>0</v>
      </c>
      <c r="K37" s="1">
        <f>+SUM(Tabla3[[#This Row],[Suma de Monto penalización TR]:[Suma de CST_Malus]])</f>
        <v>0</v>
      </c>
      <c r="M37" s="9" t="s">
        <v>7360</v>
      </c>
      <c r="N37" s="10">
        <v>0</v>
      </c>
    </row>
    <row r="38" spans="1:14" x14ac:dyDescent="0.25">
      <c r="A38" s="9" t="s">
        <v>1604</v>
      </c>
      <c r="B38" s="10">
        <v>0</v>
      </c>
      <c r="C38" s="10">
        <v>0</v>
      </c>
      <c r="D38" s="10">
        <v>0</v>
      </c>
      <c r="F38" t="s">
        <v>36</v>
      </c>
      <c r="G38" t="s">
        <v>7350</v>
      </c>
      <c r="H38" s="1">
        <v>0</v>
      </c>
      <c r="I38" s="1">
        <v>0</v>
      </c>
      <c r="J38" s="1">
        <v>0</v>
      </c>
      <c r="K38" s="1">
        <f>+SUM(Tabla3[[#This Row],[Suma de Monto penalización TR]:[Suma de CST_Malus]])</f>
        <v>0</v>
      </c>
      <c r="M38" s="9" t="s">
        <v>7356</v>
      </c>
      <c r="N38" s="10">
        <v>0</v>
      </c>
    </row>
    <row r="39" spans="1:14" x14ac:dyDescent="0.25">
      <c r="A39" s="9" t="s">
        <v>932</v>
      </c>
      <c r="B39" s="10">
        <v>0</v>
      </c>
      <c r="C39" s="10">
        <v>0</v>
      </c>
      <c r="D39" s="10">
        <v>0</v>
      </c>
      <c r="F39" t="s">
        <v>36</v>
      </c>
      <c r="G39" t="s">
        <v>7346</v>
      </c>
      <c r="H39" s="1">
        <v>-73.687499999999986</v>
      </c>
      <c r="I39" s="1">
        <v>0</v>
      </c>
      <c r="J39" s="1">
        <v>0</v>
      </c>
      <c r="K39" s="1">
        <f>+SUM(Tabla3[[#This Row],[Suma de Monto penalización TR]:[Suma de CST_Malus]])</f>
        <v>-73.687499999999986</v>
      </c>
      <c r="M39" s="5" t="s">
        <v>7323</v>
      </c>
      <c r="N39" s="10">
        <v>-64177.014416666651</v>
      </c>
    </row>
    <row r="40" spans="1:14" x14ac:dyDescent="0.25">
      <c r="A40" s="9" t="s">
        <v>3002</v>
      </c>
      <c r="B40" s="10">
        <v>-73.687499999999986</v>
      </c>
      <c r="C40" s="10">
        <v>0</v>
      </c>
      <c r="D40" s="10">
        <v>0</v>
      </c>
      <c r="F40" t="s">
        <v>36</v>
      </c>
      <c r="G40" t="s">
        <v>7352</v>
      </c>
      <c r="H40" s="1">
        <v>0</v>
      </c>
      <c r="I40" s="1">
        <v>0</v>
      </c>
      <c r="J40" s="1">
        <v>0</v>
      </c>
      <c r="K40" s="1">
        <f>+SUM(Tabla3[[#This Row],[Suma de Monto penalización TR]:[Suma de CST_Malus]])</f>
        <v>0</v>
      </c>
    </row>
    <row r="41" spans="1:14" x14ac:dyDescent="0.25">
      <c r="A41" s="9" t="s">
        <v>1426</v>
      </c>
      <c r="B41" s="10">
        <v>0</v>
      </c>
      <c r="C41" s="10">
        <v>0</v>
      </c>
      <c r="D41" s="10">
        <v>0</v>
      </c>
      <c r="F41" t="s">
        <v>36</v>
      </c>
      <c r="G41" t="s">
        <v>7347</v>
      </c>
      <c r="H41" s="1">
        <v>0</v>
      </c>
      <c r="I41" s="1">
        <v>0</v>
      </c>
      <c r="J41" s="1">
        <v>0</v>
      </c>
      <c r="K41" s="1">
        <f>+SUM(Tabla3[[#This Row],[Suma de Monto penalización TR]:[Suma de CST_Malus]])</f>
        <v>0</v>
      </c>
    </row>
    <row r="42" spans="1:14" x14ac:dyDescent="0.25">
      <c r="A42" s="9" t="s">
        <v>589</v>
      </c>
      <c r="B42" s="10">
        <v>0</v>
      </c>
      <c r="C42" s="10">
        <v>0</v>
      </c>
      <c r="D42" s="10">
        <v>0</v>
      </c>
      <c r="F42" t="s">
        <v>36</v>
      </c>
      <c r="G42" t="s">
        <v>7342</v>
      </c>
      <c r="H42" s="1">
        <v>0</v>
      </c>
      <c r="I42" s="1">
        <v>0</v>
      </c>
      <c r="J42" s="1">
        <v>0</v>
      </c>
      <c r="K42" s="1">
        <f>+SUM(Tabla3[[#This Row],[Suma de Monto penalización TR]:[Suma de CST_Malus]])</f>
        <v>0</v>
      </c>
    </row>
    <row r="43" spans="1:14" x14ac:dyDescent="0.25">
      <c r="A43" s="9" t="s">
        <v>3106</v>
      </c>
      <c r="B43" s="10">
        <v>0</v>
      </c>
      <c r="C43" s="10">
        <v>0</v>
      </c>
      <c r="D43" s="10">
        <v>0</v>
      </c>
      <c r="F43" t="s">
        <v>36</v>
      </c>
      <c r="G43" t="s">
        <v>7342</v>
      </c>
      <c r="H43" s="1">
        <v>0</v>
      </c>
      <c r="I43" s="1">
        <v>0</v>
      </c>
      <c r="J43" s="1">
        <v>0</v>
      </c>
      <c r="K43" s="1">
        <f>+SUM(Tabla3[[#This Row],[Suma de Monto penalización TR]:[Suma de CST_Malus]])</f>
        <v>0</v>
      </c>
    </row>
    <row r="44" spans="1:14" x14ac:dyDescent="0.25">
      <c r="A44" s="9" t="s">
        <v>5492</v>
      </c>
      <c r="B44" s="10">
        <v>0</v>
      </c>
      <c r="C44" s="10">
        <v>0</v>
      </c>
      <c r="D44" s="10">
        <v>0</v>
      </c>
      <c r="F44" t="s">
        <v>36</v>
      </c>
      <c r="G44" t="s">
        <v>7350</v>
      </c>
      <c r="H44" s="1">
        <v>-33.74583333333338</v>
      </c>
      <c r="I44" s="1">
        <v>0</v>
      </c>
      <c r="J44" s="1">
        <v>0</v>
      </c>
      <c r="K44" s="1">
        <f>+SUM(Tabla3[[#This Row],[Suma de Monto penalización TR]:[Suma de CST_Malus]])</f>
        <v>-33.74583333333338</v>
      </c>
    </row>
    <row r="45" spans="1:14" x14ac:dyDescent="0.25">
      <c r="A45" s="9" t="s">
        <v>1169</v>
      </c>
      <c r="B45" s="10">
        <v>-33.74583333333338</v>
      </c>
      <c r="C45" s="10">
        <v>0</v>
      </c>
      <c r="D45" s="10">
        <v>0</v>
      </c>
      <c r="F45" t="s">
        <v>36</v>
      </c>
      <c r="G45" t="s">
        <v>7344</v>
      </c>
      <c r="H45" s="1">
        <v>-4780.4900000000007</v>
      </c>
      <c r="I45" s="1">
        <v>0</v>
      </c>
      <c r="J45" s="1">
        <v>0</v>
      </c>
      <c r="K45" s="1">
        <f>+SUM(Tabla3[[#This Row],[Suma de Monto penalización TR]:[Suma de CST_Malus]])</f>
        <v>-4780.4900000000007</v>
      </c>
    </row>
    <row r="46" spans="1:14" x14ac:dyDescent="0.25">
      <c r="A46" s="9" t="s">
        <v>131</v>
      </c>
      <c r="B46" s="10">
        <v>-4780.4900000000007</v>
      </c>
      <c r="C46" s="10">
        <v>0</v>
      </c>
      <c r="D46" s="10">
        <v>0</v>
      </c>
      <c r="F46" t="s">
        <v>36</v>
      </c>
      <c r="G46" t="s">
        <v>7342</v>
      </c>
      <c r="H46" s="1">
        <v>0</v>
      </c>
      <c r="I46" s="1">
        <v>0</v>
      </c>
      <c r="J46" s="1">
        <v>0</v>
      </c>
      <c r="K46" s="1">
        <f>+SUM(Tabla3[[#This Row],[Suma de Monto penalización TR]:[Suma de CST_Malus]])</f>
        <v>0</v>
      </c>
    </row>
    <row r="47" spans="1:14" x14ac:dyDescent="0.25">
      <c r="A47" s="9" t="s">
        <v>505</v>
      </c>
      <c r="B47" s="10">
        <v>0</v>
      </c>
      <c r="C47" s="10">
        <v>0</v>
      </c>
      <c r="D47" s="10">
        <v>0</v>
      </c>
      <c r="F47" t="s">
        <v>36</v>
      </c>
      <c r="G47" t="s">
        <v>7348</v>
      </c>
      <c r="H47" s="1">
        <v>0</v>
      </c>
      <c r="I47" s="1">
        <v>0</v>
      </c>
      <c r="J47" s="1">
        <v>0</v>
      </c>
      <c r="K47" s="1">
        <f>+SUM(Tabla3[[#This Row],[Suma de Monto penalización TR]:[Suma de CST_Malus]])</f>
        <v>0</v>
      </c>
    </row>
    <row r="48" spans="1:14" x14ac:dyDescent="0.25">
      <c r="A48" s="9" t="s">
        <v>1436</v>
      </c>
      <c r="B48" s="10">
        <v>0</v>
      </c>
      <c r="C48" s="10">
        <v>0</v>
      </c>
      <c r="D48" s="10">
        <v>0</v>
      </c>
      <c r="F48" t="s">
        <v>36</v>
      </c>
      <c r="G48" t="s">
        <v>7355</v>
      </c>
      <c r="H48" s="1">
        <v>0</v>
      </c>
      <c r="I48" s="1">
        <v>0</v>
      </c>
      <c r="J48" s="1">
        <v>0</v>
      </c>
      <c r="K48" s="1">
        <f>+SUM(Tabla3[[#This Row],[Suma de Monto penalización TR]:[Suma de CST_Malus]])</f>
        <v>0</v>
      </c>
    </row>
    <row r="49" spans="1:11" x14ac:dyDescent="0.25">
      <c r="A49" s="9" t="s">
        <v>2634</v>
      </c>
      <c r="B49" s="10">
        <v>0</v>
      </c>
      <c r="C49" s="10">
        <v>0</v>
      </c>
      <c r="D49" s="10">
        <v>0</v>
      </c>
      <c r="F49" t="s">
        <v>36</v>
      </c>
      <c r="G49" t="s">
        <v>7349</v>
      </c>
      <c r="H49" s="1">
        <v>0</v>
      </c>
      <c r="I49" s="1">
        <v>0</v>
      </c>
      <c r="J49" s="1">
        <v>0</v>
      </c>
      <c r="K49" s="1">
        <f>+SUM(Tabla3[[#This Row],[Suma de Monto penalización TR]:[Suma de CST_Malus]])</f>
        <v>0</v>
      </c>
    </row>
    <row r="50" spans="1:11" x14ac:dyDescent="0.25">
      <c r="A50" s="9" t="s">
        <v>2845</v>
      </c>
      <c r="B50" s="10">
        <v>0</v>
      </c>
      <c r="C50" s="10">
        <v>0</v>
      </c>
      <c r="D50" s="10">
        <v>0</v>
      </c>
      <c r="F50" t="s">
        <v>36</v>
      </c>
      <c r="G50" t="s">
        <v>7346</v>
      </c>
      <c r="H50" s="1">
        <v>0</v>
      </c>
      <c r="I50" s="1">
        <v>0</v>
      </c>
      <c r="J50" s="1">
        <v>0</v>
      </c>
      <c r="K50" s="1">
        <f>+SUM(Tabla3[[#This Row],[Suma de Monto penalización TR]:[Suma de CST_Malus]])</f>
        <v>0</v>
      </c>
    </row>
    <row r="51" spans="1:11" x14ac:dyDescent="0.25">
      <c r="A51" s="9" t="s">
        <v>2195</v>
      </c>
      <c r="B51" s="10">
        <v>0</v>
      </c>
      <c r="C51" s="10">
        <v>0</v>
      </c>
      <c r="D51" s="10">
        <v>0</v>
      </c>
      <c r="F51" t="s">
        <v>36</v>
      </c>
      <c r="G51" t="s">
        <v>7348</v>
      </c>
      <c r="H51" s="1">
        <v>-450.15750000000003</v>
      </c>
      <c r="I51" s="1">
        <v>0</v>
      </c>
      <c r="J51" s="1">
        <v>0</v>
      </c>
      <c r="K51" s="1">
        <f>+SUM(Tabla3[[#This Row],[Suma de Monto penalización TR]:[Suma de CST_Malus]])</f>
        <v>-450.15750000000003</v>
      </c>
    </row>
    <row r="52" spans="1:11" x14ac:dyDescent="0.25">
      <c r="A52" s="9" t="s">
        <v>1868</v>
      </c>
      <c r="B52" s="10">
        <v>-450.15750000000003</v>
      </c>
      <c r="C52" s="10">
        <v>0</v>
      </c>
      <c r="D52" s="10">
        <v>0</v>
      </c>
      <c r="F52" t="s">
        <v>36</v>
      </c>
      <c r="G52" t="s">
        <v>7346</v>
      </c>
      <c r="H52" s="1">
        <v>0</v>
      </c>
      <c r="I52" s="1">
        <v>0</v>
      </c>
      <c r="J52" s="1">
        <v>0</v>
      </c>
      <c r="K52" s="1">
        <f>+SUM(Tabla3[[#This Row],[Suma de Monto penalización TR]:[Suma de CST_Malus]])</f>
        <v>0</v>
      </c>
    </row>
    <row r="53" spans="1:11" x14ac:dyDescent="0.25">
      <c r="A53" s="9" t="s">
        <v>2772</v>
      </c>
      <c r="B53" s="10">
        <v>0</v>
      </c>
      <c r="C53" s="10">
        <v>0</v>
      </c>
      <c r="D53" s="10">
        <v>0</v>
      </c>
      <c r="F53" t="s">
        <v>36</v>
      </c>
      <c r="G53" t="s">
        <v>7346</v>
      </c>
      <c r="H53" s="1">
        <v>0</v>
      </c>
      <c r="I53" s="1">
        <v>0</v>
      </c>
      <c r="J53" s="1">
        <v>0</v>
      </c>
      <c r="K53" s="1">
        <f>+SUM(Tabla3[[#This Row],[Suma de Monto penalización TR]:[Suma de CST_Malus]])</f>
        <v>0</v>
      </c>
    </row>
    <row r="54" spans="1:11" x14ac:dyDescent="0.25">
      <c r="A54" s="9" t="s">
        <v>304</v>
      </c>
      <c r="B54" s="10">
        <v>0</v>
      </c>
      <c r="C54" s="10">
        <v>0</v>
      </c>
      <c r="D54" s="10">
        <v>0</v>
      </c>
      <c r="F54" t="s">
        <v>36</v>
      </c>
      <c r="G54" t="s">
        <v>7345</v>
      </c>
      <c r="H54" s="1">
        <v>0</v>
      </c>
      <c r="I54" s="1">
        <v>0</v>
      </c>
      <c r="J54" s="1">
        <v>0</v>
      </c>
      <c r="K54" s="1">
        <f>+SUM(Tabla3[[#This Row],[Suma de Monto penalización TR]:[Suma de CST_Malus]])</f>
        <v>0</v>
      </c>
    </row>
    <row r="55" spans="1:11" x14ac:dyDescent="0.25">
      <c r="A55" s="9" t="s">
        <v>3612</v>
      </c>
      <c r="B55" s="10">
        <v>0</v>
      </c>
      <c r="C55" s="10">
        <v>0</v>
      </c>
      <c r="D55" s="10">
        <v>0</v>
      </c>
      <c r="F55" t="s">
        <v>36</v>
      </c>
      <c r="G55" t="s">
        <v>7344</v>
      </c>
      <c r="H55" s="1">
        <v>-3778.3281250000005</v>
      </c>
      <c r="I55" s="1">
        <v>0</v>
      </c>
      <c r="J55" s="1">
        <v>0</v>
      </c>
      <c r="K55" s="1">
        <f>+SUM(Tabla3[[#This Row],[Suma de Monto penalización TR]:[Suma de CST_Malus]])</f>
        <v>-3778.3281250000005</v>
      </c>
    </row>
    <row r="56" spans="1:11" x14ac:dyDescent="0.25">
      <c r="A56" s="9" t="s">
        <v>109</v>
      </c>
      <c r="B56" s="10">
        <v>-3778.3281250000005</v>
      </c>
      <c r="C56" s="10">
        <v>0</v>
      </c>
      <c r="D56" s="10">
        <v>0</v>
      </c>
      <c r="F56" t="s">
        <v>36</v>
      </c>
      <c r="G56" t="s">
        <v>7356</v>
      </c>
      <c r="H56" s="1">
        <v>-49.25555555555556</v>
      </c>
      <c r="I56" s="1">
        <v>0</v>
      </c>
      <c r="J56" s="1">
        <v>0</v>
      </c>
      <c r="K56" s="1">
        <f>+SUM(Tabla3[[#This Row],[Suma de Monto penalización TR]:[Suma de CST_Malus]])</f>
        <v>-49.25555555555556</v>
      </c>
    </row>
    <row r="57" spans="1:11" x14ac:dyDescent="0.25">
      <c r="A57" s="9" t="s">
        <v>3274</v>
      </c>
      <c r="B57" s="10">
        <v>-49.25555555555556</v>
      </c>
      <c r="C57" s="10">
        <v>0</v>
      </c>
      <c r="D57" s="10">
        <v>0</v>
      </c>
      <c r="F57" t="s">
        <v>36</v>
      </c>
      <c r="G57" t="s">
        <v>7349</v>
      </c>
      <c r="H57" s="1">
        <v>0</v>
      </c>
      <c r="I57" s="1">
        <v>0</v>
      </c>
      <c r="J57" s="1">
        <v>0</v>
      </c>
      <c r="K57" s="1">
        <f>+SUM(Tabla3[[#This Row],[Suma de Monto penalización TR]:[Suma de CST_Malus]])</f>
        <v>0</v>
      </c>
    </row>
    <row r="58" spans="1:11" x14ac:dyDescent="0.25">
      <c r="A58" s="9" t="s">
        <v>1421</v>
      </c>
      <c r="B58" s="10">
        <v>0</v>
      </c>
      <c r="C58" s="10">
        <v>0</v>
      </c>
      <c r="D58" s="10">
        <v>0</v>
      </c>
      <c r="F58" t="s">
        <v>36</v>
      </c>
      <c r="G58" t="s">
        <v>7357</v>
      </c>
      <c r="H58" s="1">
        <v>-65.065000000000026</v>
      </c>
      <c r="I58" s="1">
        <v>0</v>
      </c>
      <c r="J58" s="1">
        <v>0</v>
      </c>
      <c r="K58" s="1">
        <f>+SUM(Tabla3[[#This Row],[Suma de Monto penalización TR]:[Suma de CST_Malus]])</f>
        <v>-65.065000000000026</v>
      </c>
    </row>
    <row r="59" spans="1:11" x14ac:dyDescent="0.25">
      <c r="A59" s="9" t="s">
        <v>4155</v>
      </c>
      <c r="B59" s="10">
        <v>-65.065000000000026</v>
      </c>
      <c r="C59" s="10">
        <v>0</v>
      </c>
      <c r="D59" s="10">
        <v>0</v>
      </c>
      <c r="F59" t="s">
        <v>36</v>
      </c>
      <c r="G59" t="s">
        <v>7357</v>
      </c>
      <c r="H59" s="1">
        <v>0</v>
      </c>
      <c r="I59" s="1">
        <v>0</v>
      </c>
      <c r="J59" s="1">
        <v>0</v>
      </c>
      <c r="K59" s="1">
        <f>+SUM(Tabla3[[#This Row],[Suma de Monto penalización TR]:[Suma de CST_Malus]])</f>
        <v>0</v>
      </c>
    </row>
    <row r="60" spans="1:11" x14ac:dyDescent="0.25">
      <c r="A60" s="9" t="s">
        <v>576</v>
      </c>
      <c r="B60" s="10">
        <v>0</v>
      </c>
      <c r="C60" s="10">
        <v>0</v>
      </c>
      <c r="D60" s="10">
        <v>0</v>
      </c>
      <c r="F60" t="s">
        <v>36</v>
      </c>
      <c r="G60" t="s">
        <v>7348</v>
      </c>
      <c r="H60" s="1">
        <v>-1747.0131250000004</v>
      </c>
      <c r="I60" s="1">
        <v>0</v>
      </c>
      <c r="J60" s="1">
        <v>0</v>
      </c>
      <c r="K60" s="1">
        <f>+SUM(Tabla3[[#This Row],[Suma de Monto penalización TR]:[Suma de CST_Malus]])</f>
        <v>-1747.0131250000004</v>
      </c>
    </row>
    <row r="61" spans="1:11" x14ac:dyDescent="0.25">
      <c r="A61" s="9" t="s">
        <v>358</v>
      </c>
      <c r="B61" s="10">
        <v>-1747.0131250000004</v>
      </c>
      <c r="C61" s="10">
        <v>0</v>
      </c>
      <c r="D61" s="10">
        <v>0</v>
      </c>
      <c r="F61" t="s">
        <v>36</v>
      </c>
      <c r="G61" t="s">
        <v>7346</v>
      </c>
      <c r="H61" s="1">
        <v>0</v>
      </c>
      <c r="I61" s="1">
        <v>0</v>
      </c>
      <c r="J61" s="1">
        <v>0</v>
      </c>
      <c r="K61" s="1">
        <f>+SUM(Tabla3[[#This Row],[Suma de Monto penalización TR]:[Suma de CST_Malus]])</f>
        <v>0</v>
      </c>
    </row>
    <row r="62" spans="1:11" x14ac:dyDescent="0.25">
      <c r="A62" s="9" t="s">
        <v>951</v>
      </c>
      <c r="B62" s="10">
        <v>0</v>
      </c>
      <c r="C62" s="10">
        <v>0</v>
      </c>
      <c r="D62" s="10">
        <v>0</v>
      </c>
      <c r="F62" t="s">
        <v>36</v>
      </c>
      <c r="G62" t="s">
        <v>7342</v>
      </c>
      <c r="H62" s="1">
        <v>-350.9638888888889</v>
      </c>
      <c r="I62" s="1">
        <v>0</v>
      </c>
      <c r="J62" s="1">
        <v>0</v>
      </c>
      <c r="K62" s="1">
        <f>+SUM(Tabla3[[#This Row],[Suma de Monto penalización TR]:[Suma de CST_Malus]])</f>
        <v>-350.9638888888889</v>
      </c>
    </row>
    <row r="63" spans="1:11" x14ac:dyDescent="0.25">
      <c r="A63" s="9" t="s">
        <v>3007</v>
      </c>
      <c r="B63" s="10">
        <v>-350.9638888888889</v>
      </c>
      <c r="C63" s="10">
        <v>0</v>
      </c>
      <c r="D63" s="10">
        <v>0</v>
      </c>
      <c r="F63" t="s">
        <v>36</v>
      </c>
      <c r="G63" t="s">
        <v>7345</v>
      </c>
      <c r="H63" s="1">
        <v>-87.828125</v>
      </c>
      <c r="I63" s="1">
        <v>0</v>
      </c>
      <c r="J63" s="1">
        <v>0</v>
      </c>
      <c r="K63" s="1">
        <f>+SUM(Tabla3[[#This Row],[Suma de Monto penalización TR]:[Suma de CST_Malus]])</f>
        <v>-87.828125</v>
      </c>
    </row>
    <row r="64" spans="1:11" x14ac:dyDescent="0.25">
      <c r="A64" s="9" t="s">
        <v>1794</v>
      </c>
      <c r="B64" s="10">
        <v>-87.828125</v>
      </c>
      <c r="C64" s="10">
        <v>0</v>
      </c>
      <c r="D64" s="10">
        <v>0</v>
      </c>
      <c r="F64" t="s">
        <v>36</v>
      </c>
      <c r="G64" t="s">
        <v>7351</v>
      </c>
      <c r="H64" s="1">
        <v>-309.68437500000005</v>
      </c>
      <c r="I64" s="1">
        <v>0</v>
      </c>
      <c r="J64" s="1">
        <v>0</v>
      </c>
      <c r="K64" s="1">
        <f>+SUM(Tabla3[[#This Row],[Suma de Monto penalización TR]:[Suma de CST_Malus]])</f>
        <v>-309.68437500000005</v>
      </c>
    </row>
    <row r="65" spans="1:11" x14ac:dyDescent="0.25">
      <c r="A65" s="9" t="s">
        <v>1410</v>
      </c>
      <c r="B65" s="10">
        <v>-309.68437500000005</v>
      </c>
      <c r="C65" s="10">
        <v>0</v>
      </c>
      <c r="D65" s="10">
        <v>0</v>
      </c>
      <c r="F65" t="s">
        <v>36</v>
      </c>
      <c r="G65" t="s">
        <v>7343</v>
      </c>
      <c r="H65" s="1">
        <v>0</v>
      </c>
      <c r="I65" s="1">
        <v>0</v>
      </c>
      <c r="J65" s="1">
        <v>0</v>
      </c>
      <c r="K65" s="1">
        <f>+SUM(Tabla3[[#This Row],[Suma de Monto penalización TR]:[Suma de CST_Malus]])</f>
        <v>0</v>
      </c>
    </row>
    <row r="66" spans="1:11" x14ac:dyDescent="0.25">
      <c r="A66" s="9" t="s">
        <v>1213</v>
      </c>
      <c r="B66" s="10">
        <v>0</v>
      </c>
      <c r="C66" s="10">
        <v>0</v>
      </c>
      <c r="D66" s="10">
        <v>0</v>
      </c>
      <c r="F66" t="s">
        <v>36</v>
      </c>
      <c r="G66" t="s">
        <v>7349</v>
      </c>
      <c r="H66" s="1">
        <v>-86.395833333333357</v>
      </c>
      <c r="I66" s="1">
        <v>0</v>
      </c>
      <c r="J66" s="1">
        <v>0</v>
      </c>
      <c r="K66" s="1">
        <f>+SUM(Tabla3[[#This Row],[Suma de Monto penalización TR]:[Suma de CST_Malus]])</f>
        <v>-86.395833333333357</v>
      </c>
    </row>
    <row r="67" spans="1:11" x14ac:dyDescent="0.25">
      <c r="A67" s="9" t="s">
        <v>3631</v>
      </c>
      <c r="B67" s="10">
        <v>-86.395833333333357</v>
      </c>
      <c r="C67" s="10">
        <v>0</v>
      </c>
      <c r="D67" s="10">
        <v>0</v>
      </c>
      <c r="F67" t="s">
        <v>36</v>
      </c>
      <c r="G67" t="s">
        <v>7346</v>
      </c>
      <c r="H67" s="1">
        <v>-74.36</v>
      </c>
      <c r="I67" s="1">
        <v>0</v>
      </c>
      <c r="J67" s="1">
        <v>0</v>
      </c>
      <c r="K67" s="1">
        <f>+SUM(Tabla3[[#This Row],[Suma de Monto penalización TR]:[Suma de CST_Malus]])</f>
        <v>-74.36</v>
      </c>
    </row>
    <row r="68" spans="1:11" x14ac:dyDescent="0.25">
      <c r="A68" s="9" t="s">
        <v>81</v>
      </c>
      <c r="B68" s="10">
        <v>-74.36</v>
      </c>
      <c r="C68" s="10">
        <v>0</v>
      </c>
      <c r="D68" s="10">
        <v>0</v>
      </c>
      <c r="F68" t="s">
        <v>36</v>
      </c>
      <c r="G68" t="s">
        <v>7346</v>
      </c>
      <c r="H68" s="1">
        <v>-72.572500000000034</v>
      </c>
      <c r="I68" s="1">
        <v>0</v>
      </c>
      <c r="J68" s="1">
        <v>0</v>
      </c>
      <c r="K68" s="1">
        <f>+SUM(Tabla3[[#This Row],[Suma de Monto penalización TR]:[Suma de CST_Malus]])</f>
        <v>-72.572500000000034</v>
      </c>
    </row>
    <row r="69" spans="1:11" x14ac:dyDescent="0.25">
      <c r="A69" s="9" t="s">
        <v>654</v>
      </c>
      <c r="B69" s="10">
        <v>-72.572500000000034</v>
      </c>
      <c r="C69" s="10">
        <v>0</v>
      </c>
      <c r="D69" s="10">
        <v>0</v>
      </c>
      <c r="F69" t="s">
        <v>36</v>
      </c>
      <c r="G69" t="s">
        <v>7346</v>
      </c>
      <c r="H69" s="1">
        <v>0</v>
      </c>
      <c r="I69" s="1">
        <v>0</v>
      </c>
      <c r="J69" s="1">
        <v>0</v>
      </c>
      <c r="K69" s="1">
        <f>+SUM(Tabla3[[#This Row],[Suma de Monto penalización TR]:[Suma de CST_Malus]])</f>
        <v>0</v>
      </c>
    </row>
    <row r="70" spans="1:11" x14ac:dyDescent="0.25">
      <c r="A70" s="9" t="s">
        <v>1482</v>
      </c>
      <c r="B70" s="10">
        <v>0</v>
      </c>
      <c r="C70" s="10">
        <v>0</v>
      </c>
      <c r="D70" s="10">
        <v>0</v>
      </c>
      <c r="F70" t="s">
        <v>36</v>
      </c>
      <c r="G70" t="s">
        <v>7357</v>
      </c>
      <c r="H70" s="1">
        <v>-481.91</v>
      </c>
      <c r="I70" s="1">
        <v>-341.25</v>
      </c>
      <c r="J70" s="1">
        <v>0</v>
      </c>
      <c r="K70" s="1">
        <f>+SUM(Tabla3[[#This Row],[Suma de Monto penalización TR]:[Suma de CST_Malus]])</f>
        <v>-823.16000000000008</v>
      </c>
    </row>
    <row r="71" spans="1:11" x14ac:dyDescent="0.25">
      <c r="A71" s="9" t="s">
        <v>1761</v>
      </c>
      <c r="B71" s="10">
        <v>-481.91</v>
      </c>
      <c r="C71" s="10">
        <v>-341.25</v>
      </c>
      <c r="D71" s="10">
        <v>0</v>
      </c>
      <c r="F71" t="s">
        <v>36</v>
      </c>
      <c r="G71" t="s">
        <v>7345</v>
      </c>
      <c r="H71" s="1">
        <v>-59.396249999999945</v>
      </c>
      <c r="I71" s="1">
        <v>0</v>
      </c>
      <c r="J71" s="1">
        <v>0</v>
      </c>
      <c r="K71" s="1">
        <f>+SUM(Tabla3[[#This Row],[Suma de Monto penalización TR]:[Suma de CST_Malus]])</f>
        <v>-59.396249999999945</v>
      </c>
    </row>
    <row r="72" spans="1:11" x14ac:dyDescent="0.25">
      <c r="A72" s="9" t="s">
        <v>714</v>
      </c>
      <c r="B72" s="10">
        <v>-59.396249999999945</v>
      </c>
      <c r="C72" s="10">
        <v>0</v>
      </c>
      <c r="D72" s="10">
        <v>0</v>
      </c>
      <c r="F72" t="s">
        <v>36</v>
      </c>
      <c r="G72" t="s">
        <v>7347</v>
      </c>
      <c r="H72" s="1">
        <v>0</v>
      </c>
      <c r="I72" s="1">
        <v>0</v>
      </c>
      <c r="J72" s="1">
        <v>0</v>
      </c>
      <c r="K72" s="1">
        <f>+SUM(Tabla3[[#This Row],[Suma de Monto penalización TR]:[Suma de CST_Malus]])</f>
        <v>0</v>
      </c>
    </row>
    <row r="73" spans="1:11" x14ac:dyDescent="0.25">
      <c r="A73" s="9" t="s">
        <v>959</v>
      </c>
      <c r="B73" s="10">
        <v>0</v>
      </c>
      <c r="C73" s="10">
        <v>0</v>
      </c>
      <c r="D73" s="10">
        <v>0</v>
      </c>
      <c r="F73" t="s">
        <v>36</v>
      </c>
      <c r="G73" t="s">
        <v>7342</v>
      </c>
      <c r="H73" s="1">
        <v>-4064.0356250000004</v>
      </c>
      <c r="I73" s="1">
        <v>0</v>
      </c>
      <c r="J73" s="1">
        <v>0</v>
      </c>
      <c r="K73" s="1">
        <f>+SUM(Tabla3[[#This Row],[Suma de Monto penalización TR]:[Suma de CST_Malus]])</f>
        <v>-4064.0356250000004</v>
      </c>
    </row>
    <row r="74" spans="1:11" x14ac:dyDescent="0.25">
      <c r="A74" s="9" t="s">
        <v>222</v>
      </c>
      <c r="B74" s="10">
        <v>-4064.0356250000004</v>
      </c>
      <c r="C74" s="10">
        <v>0</v>
      </c>
      <c r="D74" s="10">
        <v>0</v>
      </c>
      <c r="F74" t="s">
        <v>36</v>
      </c>
      <c r="G74" t="s">
        <v>7357</v>
      </c>
      <c r="H74" s="1">
        <v>-1499.6231250000005</v>
      </c>
      <c r="I74" s="1">
        <v>0</v>
      </c>
      <c r="J74" s="1">
        <v>0</v>
      </c>
      <c r="K74" s="1">
        <f>+SUM(Tabla3[[#This Row],[Suma de Monto penalización TR]:[Suma de CST_Malus]])</f>
        <v>-1499.6231250000005</v>
      </c>
    </row>
    <row r="75" spans="1:11" x14ac:dyDescent="0.25">
      <c r="A75" s="9" t="s">
        <v>1198</v>
      </c>
      <c r="B75" s="10">
        <v>-1499.6231250000005</v>
      </c>
      <c r="C75" s="10">
        <v>0</v>
      </c>
      <c r="D75" s="10">
        <v>0</v>
      </c>
      <c r="F75" t="s">
        <v>36</v>
      </c>
      <c r="G75" t="s">
        <v>7346</v>
      </c>
      <c r="H75" s="1">
        <v>0</v>
      </c>
      <c r="I75" s="1">
        <v>0</v>
      </c>
      <c r="J75" s="1">
        <v>0</v>
      </c>
      <c r="K75" s="1">
        <f>+SUM(Tabla3[[#This Row],[Suma de Monto penalización TR]:[Suma de CST_Malus]])</f>
        <v>0</v>
      </c>
    </row>
    <row r="76" spans="1:11" x14ac:dyDescent="0.25">
      <c r="A76" s="9" t="s">
        <v>3747</v>
      </c>
      <c r="B76" s="10">
        <v>0</v>
      </c>
      <c r="C76" s="10">
        <v>0</v>
      </c>
      <c r="D76" s="10">
        <v>0</v>
      </c>
      <c r="F76" t="s">
        <v>36</v>
      </c>
      <c r="G76" t="s">
        <v>7346</v>
      </c>
      <c r="H76" s="1">
        <v>-61.228749999999984</v>
      </c>
      <c r="I76" s="1">
        <v>0</v>
      </c>
      <c r="J76" s="1">
        <v>0</v>
      </c>
      <c r="K76" s="1">
        <f>+SUM(Tabla3[[#This Row],[Suma de Monto penalización TR]:[Suma de CST_Malus]])</f>
        <v>-61.228749999999984</v>
      </c>
    </row>
    <row r="77" spans="1:11" x14ac:dyDescent="0.25">
      <c r="A77" s="9" t="s">
        <v>248</v>
      </c>
      <c r="B77" s="10">
        <v>-61.228749999999984</v>
      </c>
      <c r="C77" s="10">
        <v>0</v>
      </c>
      <c r="D77" s="10">
        <v>0</v>
      </c>
      <c r="F77" t="s">
        <v>36</v>
      </c>
      <c r="G77" t="s">
        <v>7343</v>
      </c>
      <c r="H77" s="1">
        <v>-3291.2425000000003</v>
      </c>
      <c r="I77" s="1">
        <v>0</v>
      </c>
      <c r="J77" s="1">
        <v>0</v>
      </c>
      <c r="K77" s="1">
        <f>+SUM(Tabla3[[#This Row],[Suma de Monto penalización TR]:[Suma de CST_Malus]])</f>
        <v>-3291.2425000000003</v>
      </c>
    </row>
    <row r="78" spans="1:11" x14ac:dyDescent="0.25">
      <c r="A78" s="9" t="s">
        <v>387</v>
      </c>
      <c r="B78" s="10">
        <v>-3291.2425000000003</v>
      </c>
      <c r="C78" s="10">
        <v>0</v>
      </c>
      <c r="D78" s="10">
        <v>0</v>
      </c>
      <c r="F78" t="s">
        <v>36</v>
      </c>
      <c r="G78" t="s">
        <v>7347</v>
      </c>
      <c r="H78" s="1">
        <v>-204.75000000000003</v>
      </c>
      <c r="I78" s="1">
        <v>0</v>
      </c>
      <c r="J78" s="1">
        <v>0</v>
      </c>
      <c r="K78" s="1">
        <f>+SUM(Tabla3[[#This Row],[Suma de Monto penalización TR]:[Suma de CST_Malus]])</f>
        <v>-204.75000000000003</v>
      </c>
    </row>
    <row r="79" spans="1:11" x14ac:dyDescent="0.25">
      <c r="A79" s="9" t="s">
        <v>2687</v>
      </c>
      <c r="B79" s="10">
        <v>-204.75000000000003</v>
      </c>
      <c r="C79" s="10">
        <v>0</v>
      </c>
      <c r="D79" s="10">
        <v>0</v>
      </c>
      <c r="F79" t="s">
        <v>36</v>
      </c>
      <c r="G79" t="s">
        <v>7352</v>
      </c>
      <c r="H79" s="1">
        <v>-586.17812500000014</v>
      </c>
      <c r="I79" s="1">
        <v>0</v>
      </c>
      <c r="J79" s="1">
        <v>0</v>
      </c>
      <c r="K79" s="1">
        <f>+SUM(Tabla3[[#This Row],[Suma de Monto penalización TR]:[Suma de CST_Malus]])</f>
        <v>-586.17812500000014</v>
      </c>
    </row>
    <row r="80" spans="1:11" x14ac:dyDescent="0.25">
      <c r="A80" s="9" t="s">
        <v>215</v>
      </c>
      <c r="B80" s="10">
        <v>-586.17812500000014</v>
      </c>
      <c r="C80" s="10">
        <v>0</v>
      </c>
      <c r="D80" s="10">
        <v>0</v>
      </c>
      <c r="F80" t="s">
        <v>36</v>
      </c>
      <c r="G80" t="s">
        <v>7343</v>
      </c>
      <c r="H80" s="1">
        <v>-192.424375</v>
      </c>
      <c r="I80" s="1">
        <v>0</v>
      </c>
      <c r="J80" s="1">
        <v>0</v>
      </c>
      <c r="K80" s="1">
        <f>+SUM(Tabla3[[#This Row],[Suma de Monto penalización TR]:[Suma de CST_Malus]])</f>
        <v>-192.424375</v>
      </c>
    </row>
    <row r="81" spans="1:11" x14ac:dyDescent="0.25">
      <c r="A81" s="9" t="s">
        <v>411</v>
      </c>
      <c r="B81" s="10">
        <v>-192.424375</v>
      </c>
      <c r="C81" s="10">
        <v>0</v>
      </c>
      <c r="D81" s="10">
        <v>0</v>
      </c>
      <c r="F81" t="s">
        <v>36</v>
      </c>
      <c r="G81" t="s">
        <v>7348</v>
      </c>
      <c r="H81" s="1">
        <v>-700.44</v>
      </c>
      <c r="I81" s="1">
        <v>0</v>
      </c>
      <c r="J81" s="1">
        <v>0</v>
      </c>
      <c r="K81" s="1">
        <f>+SUM(Tabla3[[#This Row],[Suma de Monto penalización TR]:[Suma de CST_Malus]])</f>
        <v>-700.44</v>
      </c>
    </row>
    <row r="82" spans="1:11" x14ac:dyDescent="0.25">
      <c r="A82" s="9" t="s">
        <v>2478</v>
      </c>
      <c r="B82" s="10">
        <v>-700.44</v>
      </c>
      <c r="C82" s="10">
        <v>0</v>
      </c>
      <c r="D82" s="10">
        <v>0</v>
      </c>
      <c r="F82" t="s">
        <v>36</v>
      </c>
      <c r="G82" t="s">
        <v>7347</v>
      </c>
      <c r="H82" s="1">
        <v>-106.17750000000002</v>
      </c>
      <c r="I82" s="1">
        <v>0</v>
      </c>
      <c r="J82" s="1">
        <v>0</v>
      </c>
      <c r="K82" s="1">
        <f>+SUM(Tabla3[[#This Row],[Suma de Monto penalización TR]:[Suma de CST_Malus]])</f>
        <v>-106.17750000000002</v>
      </c>
    </row>
    <row r="83" spans="1:11" x14ac:dyDescent="0.25">
      <c r="A83" s="9" t="s">
        <v>1642</v>
      </c>
      <c r="B83" s="10">
        <v>-106.17750000000002</v>
      </c>
      <c r="C83" s="10">
        <v>0</v>
      </c>
      <c r="D83" s="10">
        <v>0</v>
      </c>
      <c r="F83" t="s">
        <v>36</v>
      </c>
      <c r="G83" t="s">
        <v>7352</v>
      </c>
      <c r="H83" s="1">
        <v>-149.43499999999997</v>
      </c>
      <c r="I83" s="1">
        <v>0</v>
      </c>
      <c r="J83" s="1">
        <v>0</v>
      </c>
      <c r="K83" s="1">
        <f>+SUM(Tabla3[[#This Row],[Suma de Monto penalización TR]:[Suma de CST_Malus]])</f>
        <v>-149.43499999999997</v>
      </c>
    </row>
    <row r="84" spans="1:11" x14ac:dyDescent="0.25">
      <c r="A84" s="9" t="s">
        <v>1298</v>
      </c>
      <c r="B84" s="10">
        <v>-149.43499999999997</v>
      </c>
      <c r="C84" s="10">
        <v>0</v>
      </c>
      <c r="D84" s="10">
        <v>0</v>
      </c>
      <c r="F84" t="s">
        <v>36</v>
      </c>
      <c r="G84" t="s">
        <v>7358</v>
      </c>
      <c r="H84" s="1">
        <v>-5149.828125</v>
      </c>
      <c r="I84" s="1">
        <v>0</v>
      </c>
      <c r="J84" s="1">
        <v>0</v>
      </c>
      <c r="K84" s="1">
        <f>+SUM(Tabla3[[#This Row],[Suma de Monto penalización TR]:[Suma de CST_Malus]])</f>
        <v>-5149.828125</v>
      </c>
    </row>
    <row r="85" spans="1:11" x14ac:dyDescent="0.25">
      <c r="A85" s="9" t="s">
        <v>256</v>
      </c>
      <c r="B85" s="10">
        <v>-5149.828125</v>
      </c>
      <c r="C85" s="10">
        <v>0</v>
      </c>
      <c r="D85" s="10">
        <v>0</v>
      </c>
      <c r="F85" t="s">
        <v>36</v>
      </c>
      <c r="G85" t="s">
        <v>7346</v>
      </c>
      <c r="H85" s="1">
        <v>0</v>
      </c>
      <c r="I85" s="1">
        <v>0</v>
      </c>
      <c r="J85" s="1">
        <v>0</v>
      </c>
      <c r="K85" s="1">
        <f>+SUM(Tabla3[[#This Row],[Suma de Monto penalización TR]:[Suma de CST_Malus]])</f>
        <v>0</v>
      </c>
    </row>
    <row r="86" spans="1:11" x14ac:dyDescent="0.25">
      <c r="A86" s="9" t="s">
        <v>2091</v>
      </c>
      <c r="B86" s="10">
        <v>0</v>
      </c>
      <c r="C86" s="10">
        <v>0</v>
      </c>
      <c r="D86" s="10">
        <v>0</v>
      </c>
      <c r="F86" t="s">
        <v>36</v>
      </c>
      <c r="G86" t="s">
        <v>7348</v>
      </c>
      <c r="H86" s="1">
        <v>0</v>
      </c>
      <c r="I86" s="1">
        <v>0</v>
      </c>
      <c r="J86" s="1">
        <v>0</v>
      </c>
      <c r="K86" s="1">
        <f>+SUM(Tabla3[[#This Row],[Suma de Monto penalización TR]:[Suma de CST_Malus]])</f>
        <v>0</v>
      </c>
    </row>
    <row r="87" spans="1:11" x14ac:dyDescent="0.25">
      <c r="A87" s="9" t="s">
        <v>1359</v>
      </c>
      <c r="B87" s="10">
        <v>0</v>
      </c>
      <c r="C87" s="10">
        <v>0</v>
      </c>
      <c r="D87" s="10">
        <v>0</v>
      </c>
      <c r="F87" t="s">
        <v>36</v>
      </c>
      <c r="G87" t="s">
        <v>7342</v>
      </c>
      <c r="H87" s="1">
        <v>-280.86500000000001</v>
      </c>
      <c r="I87" s="1">
        <v>0</v>
      </c>
      <c r="J87" s="1">
        <v>0</v>
      </c>
      <c r="K87" s="1">
        <f>+SUM(Tabla3[[#This Row],[Suma de Monto penalización TR]:[Suma de CST_Malus]])</f>
        <v>-280.86500000000001</v>
      </c>
    </row>
    <row r="88" spans="1:11" x14ac:dyDescent="0.25">
      <c r="A88" s="9" t="s">
        <v>540</v>
      </c>
      <c r="B88" s="10">
        <v>-280.86500000000001</v>
      </c>
      <c r="C88" s="10">
        <v>0</v>
      </c>
      <c r="D88" s="10">
        <v>0</v>
      </c>
      <c r="F88" t="s">
        <v>36</v>
      </c>
      <c r="G88" t="s">
        <v>7342</v>
      </c>
      <c r="H88" s="1">
        <v>-340.25062500000001</v>
      </c>
      <c r="I88" s="1">
        <v>0</v>
      </c>
      <c r="J88" s="1">
        <v>0</v>
      </c>
      <c r="K88" s="1">
        <f>+SUM(Tabla3[[#This Row],[Suma de Monto penalización TR]:[Suma de CST_Malus]])</f>
        <v>-340.25062500000001</v>
      </c>
    </row>
    <row r="89" spans="1:11" x14ac:dyDescent="0.25">
      <c r="A89" s="9" t="s">
        <v>61</v>
      </c>
      <c r="B89" s="10">
        <v>-340.25062500000001</v>
      </c>
      <c r="C89" s="10">
        <v>0</v>
      </c>
      <c r="D89" s="10">
        <v>0</v>
      </c>
      <c r="F89" t="s">
        <v>36</v>
      </c>
      <c r="G89" t="s">
        <v>7342</v>
      </c>
      <c r="H89" s="1">
        <v>-240.53791666666666</v>
      </c>
      <c r="I89" s="1">
        <v>0</v>
      </c>
      <c r="J89" s="1">
        <v>0</v>
      </c>
      <c r="K89" s="1">
        <f>+SUM(Tabla3[[#This Row],[Suma de Monto penalización TR]:[Suma de CST_Malus]])</f>
        <v>-240.53791666666666</v>
      </c>
    </row>
    <row r="90" spans="1:11" x14ac:dyDescent="0.25">
      <c r="A90" s="9" t="s">
        <v>698</v>
      </c>
      <c r="B90" s="10">
        <v>-240.53791666666666</v>
      </c>
      <c r="C90" s="10">
        <v>0</v>
      </c>
      <c r="D90" s="10">
        <v>0</v>
      </c>
      <c r="F90" t="s">
        <v>36</v>
      </c>
      <c r="G90" t="s">
        <v>7358</v>
      </c>
      <c r="H90" s="1">
        <v>0</v>
      </c>
      <c r="I90" s="1">
        <v>0</v>
      </c>
      <c r="J90" s="1">
        <v>0</v>
      </c>
      <c r="K90" s="1">
        <f>+SUM(Tabla3[[#This Row],[Suma de Monto penalización TR]:[Suma de CST_Malus]])</f>
        <v>0</v>
      </c>
    </row>
    <row r="91" spans="1:11" x14ac:dyDescent="0.25">
      <c r="A91" s="9" t="s">
        <v>3774</v>
      </c>
      <c r="B91" s="10">
        <v>0</v>
      </c>
      <c r="C91" s="10">
        <v>0</v>
      </c>
      <c r="D91" s="10">
        <v>0</v>
      </c>
      <c r="F91" t="s">
        <v>36</v>
      </c>
      <c r="G91" t="s">
        <v>7343</v>
      </c>
      <c r="H91" s="1">
        <v>-353.92500000000001</v>
      </c>
      <c r="I91" s="1">
        <v>0</v>
      </c>
      <c r="J91" s="1">
        <v>0</v>
      </c>
      <c r="K91" s="1">
        <f>+SUM(Tabla3[[#This Row],[Suma de Monto penalización TR]:[Suma de CST_Malus]])</f>
        <v>-353.92500000000001</v>
      </c>
    </row>
    <row r="92" spans="1:11" x14ac:dyDescent="0.25">
      <c r="A92" s="9" t="s">
        <v>1778</v>
      </c>
      <c r="B92" s="10">
        <v>-353.92500000000001</v>
      </c>
      <c r="C92" s="10">
        <v>0</v>
      </c>
      <c r="D92" s="10">
        <v>0</v>
      </c>
      <c r="F92" t="s">
        <v>36</v>
      </c>
      <c r="G92" t="s">
        <v>7346</v>
      </c>
      <c r="H92" s="1">
        <v>-51.417500000000011</v>
      </c>
      <c r="I92" s="1">
        <v>0</v>
      </c>
      <c r="J92" s="1">
        <v>0</v>
      </c>
      <c r="K92" s="1">
        <f>+SUM(Tabla3[[#This Row],[Suma de Monto penalización TR]:[Suma de CST_Malus]])</f>
        <v>-51.417500000000011</v>
      </c>
    </row>
    <row r="93" spans="1:11" x14ac:dyDescent="0.25">
      <c r="A93" s="9" t="s">
        <v>3808</v>
      </c>
      <c r="B93" s="10">
        <v>-51.417500000000011</v>
      </c>
      <c r="C93" s="10">
        <v>0</v>
      </c>
      <c r="D93" s="10">
        <v>0</v>
      </c>
      <c r="F93" t="s">
        <v>36</v>
      </c>
      <c r="G93" t="s">
        <v>7346</v>
      </c>
      <c r="H93" s="1">
        <v>-210.25499999999997</v>
      </c>
      <c r="I93" s="1">
        <v>-280.75</v>
      </c>
      <c r="J93" s="1">
        <v>0</v>
      </c>
      <c r="K93" s="1">
        <f>+SUM(Tabla3[[#This Row],[Suma de Monto penalización TR]:[Suma de CST_Malus]])</f>
        <v>-491.005</v>
      </c>
    </row>
    <row r="94" spans="1:11" x14ac:dyDescent="0.25">
      <c r="A94" s="9" t="s">
        <v>2512</v>
      </c>
      <c r="B94" s="10">
        <v>-210.25499999999997</v>
      </c>
      <c r="C94" s="10">
        <v>-280.75</v>
      </c>
      <c r="D94" s="10">
        <v>0</v>
      </c>
      <c r="F94" t="s">
        <v>36</v>
      </c>
      <c r="G94" t="s">
        <v>7344</v>
      </c>
      <c r="H94" s="1">
        <v>-1818.7975000000006</v>
      </c>
      <c r="I94" s="1">
        <v>0</v>
      </c>
      <c r="J94" s="1">
        <v>0</v>
      </c>
      <c r="K94" s="1">
        <f>+SUM(Tabla3[[#This Row],[Suma de Monto penalización TR]:[Suma de CST_Malus]])</f>
        <v>-1818.7975000000006</v>
      </c>
    </row>
    <row r="95" spans="1:11" x14ac:dyDescent="0.25">
      <c r="A95" s="9" t="s">
        <v>794</v>
      </c>
      <c r="B95" s="10">
        <v>-1818.7975000000006</v>
      </c>
      <c r="C95" s="10">
        <v>0</v>
      </c>
      <c r="D95" s="10">
        <v>0</v>
      </c>
      <c r="F95" t="s">
        <v>36</v>
      </c>
      <c r="G95" t="s">
        <v>7346</v>
      </c>
      <c r="H95" s="1">
        <v>-70.46250000000002</v>
      </c>
      <c r="I95" s="1">
        <v>0</v>
      </c>
      <c r="J95" s="1">
        <v>0</v>
      </c>
      <c r="K95" s="1">
        <f>+SUM(Tabla3[[#This Row],[Suma de Monto penalización TR]:[Suma de CST_Malus]])</f>
        <v>-70.46250000000002</v>
      </c>
    </row>
    <row r="96" spans="1:11" x14ac:dyDescent="0.25">
      <c r="A96" s="9" t="s">
        <v>273</v>
      </c>
      <c r="B96" s="10">
        <v>-70.46250000000002</v>
      </c>
      <c r="C96" s="10">
        <v>0</v>
      </c>
      <c r="D96" s="10">
        <v>0</v>
      </c>
      <c r="F96" t="s">
        <v>36</v>
      </c>
      <c r="G96" t="s">
        <v>7345</v>
      </c>
      <c r="H96" s="1">
        <v>0</v>
      </c>
      <c r="I96" s="1">
        <v>-200.75</v>
      </c>
      <c r="J96" s="1">
        <v>0</v>
      </c>
      <c r="K96" s="1">
        <f>+SUM(Tabla3[[#This Row],[Suma de Monto penalización TR]:[Suma de CST_Malus]])</f>
        <v>-200.75</v>
      </c>
    </row>
    <row r="97" spans="1:11" x14ac:dyDescent="0.25">
      <c r="A97" s="9" t="s">
        <v>1155</v>
      </c>
      <c r="B97" s="10">
        <v>0</v>
      </c>
      <c r="C97" s="10">
        <v>-200.75</v>
      </c>
      <c r="D97" s="10">
        <v>0</v>
      </c>
      <c r="F97" t="s">
        <v>36</v>
      </c>
      <c r="G97" t="s">
        <v>7344</v>
      </c>
      <c r="H97" s="1">
        <v>-131.56000000000003</v>
      </c>
      <c r="I97" s="1">
        <v>0</v>
      </c>
      <c r="J97" s="1">
        <v>0</v>
      </c>
      <c r="K97" s="1">
        <f>+SUM(Tabla3[[#This Row],[Suma de Monto penalización TR]:[Suma de CST_Malus]])</f>
        <v>-131.56000000000003</v>
      </c>
    </row>
    <row r="98" spans="1:11" x14ac:dyDescent="0.25">
      <c r="A98" s="9" t="s">
        <v>2449</v>
      </c>
      <c r="B98" s="10">
        <v>-131.56000000000003</v>
      </c>
      <c r="C98" s="10">
        <v>0</v>
      </c>
      <c r="D98" s="10">
        <v>0</v>
      </c>
      <c r="F98" t="s">
        <v>36</v>
      </c>
      <c r="G98" t="s">
        <v>7346</v>
      </c>
      <c r="H98" s="1">
        <v>0</v>
      </c>
      <c r="I98" s="1">
        <v>0</v>
      </c>
      <c r="J98" s="1">
        <v>0</v>
      </c>
      <c r="K98" s="1">
        <f>+SUM(Tabla3[[#This Row],[Suma de Monto penalización TR]:[Suma de CST_Malus]])</f>
        <v>0</v>
      </c>
    </row>
    <row r="99" spans="1:11" x14ac:dyDescent="0.25">
      <c r="A99" s="9" t="s">
        <v>1238</v>
      </c>
      <c r="B99" s="10">
        <v>0</v>
      </c>
      <c r="C99" s="10">
        <v>0</v>
      </c>
      <c r="D99" s="10">
        <v>0</v>
      </c>
      <c r="F99" t="s">
        <v>36</v>
      </c>
      <c r="G99" t="s">
        <v>7346</v>
      </c>
      <c r="H99" s="1">
        <v>0</v>
      </c>
      <c r="I99" s="1">
        <v>0</v>
      </c>
      <c r="J99" s="1">
        <v>0</v>
      </c>
      <c r="K99" s="1">
        <f>+SUM(Tabla3[[#This Row],[Suma de Monto penalización TR]:[Suma de CST_Malus]])</f>
        <v>0</v>
      </c>
    </row>
    <row r="100" spans="1:11" x14ac:dyDescent="0.25">
      <c r="A100" s="9" t="s">
        <v>1615</v>
      </c>
      <c r="B100" s="10">
        <v>0</v>
      </c>
      <c r="C100" s="10">
        <v>0</v>
      </c>
      <c r="D100" s="10">
        <v>0</v>
      </c>
      <c r="F100" t="s">
        <v>36</v>
      </c>
      <c r="G100" t="s">
        <v>7346</v>
      </c>
      <c r="H100" s="1">
        <v>-2.860000000000003</v>
      </c>
      <c r="I100" s="1">
        <v>0</v>
      </c>
      <c r="J100" s="1">
        <v>0</v>
      </c>
      <c r="K100" s="1">
        <f>+SUM(Tabla3[[#This Row],[Suma de Monto penalización TR]:[Suma de CST_Malus]])</f>
        <v>-2.860000000000003</v>
      </c>
    </row>
    <row r="101" spans="1:11" x14ac:dyDescent="0.25">
      <c r="A101" s="9" t="s">
        <v>743</v>
      </c>
      <c r="B101" s="10">
        <v>-2.860000000000003</v>
      </c>
      <c r="C101" s="10">
        <v>0</v>
      </c>
      <c r="D101" s="10">
        <v>0</v>
      </c>
      <c r="F101" t="s">
        <v>36</v>
      </c>
      <c r="G101" t="s">
        <v>7346</v>
      </c>
      <c r="H101" s="1">
        <v>-176.96250000000001</v>
      </c>
      <c r="I101" s="1">
        <v>0</v>
      </c>
      <c r="J101" s="1">
        <v>0</v>
      </c>
      <c r="K101" s="1">
        <f>+SUM(Tabla3[[#This Row],[Suma de Monto penalización TR]:[Suma de CST_Malus]])</f>
        <v>-176.96250000000001</v>
      </c>
    </row>
    <row r="102" spans="1:11" x14ac:dyDescent="0.25">
      <c r="A102" s="9" t="s">
        <v>530</v>
      </c>
      <c r="B102" s="10">
        <v>-176.96250000000001</v>
      </c>
      <c r="C102" s="10">
        <v>0</v>
      </c>
      <c r="D102" s="10">
        <v>0</v>
      </c>
      <c r="F102" t="s">
        <v>36</v>
      </c>
      <c r="G102" t="s">
        <v>7347</v>
      </c>
      <c r="H102" s="1">
        <v>0</v>
      </c>
      <c r="I102" s="1">
        <v>0</v>
      </c>
      <c r="J102" s="1">
        <v>0</v>
      </c>
      <c r="K102" s="1">
        <f>+SUM(Tabla3[[#This Row],[Suma de Monto penalización TR]:[Suma de CST_Malus]])</f>
        <v>0</v>
      </c>
    </row>
    <row r="103" spans="1:11" x14ac:dyDescent="0.25">
      <c r="A103" s="9" t="s">
        <v>206</v>
      </c>
      <c r="B103" s="10">
        <v>0</v>
      </c>
      <c r="C103" s="10">
        <v>0</v>
      </c>
      <c r="D103" s="10">
        <v>0</v>
      </c>
      <c r="F103" t="s">
        <v>36</v>
      </c>
      <c r="G103" t="s">
        <v>7357</v>
      </c>
      <c r="H103" s="1">
        <v>-417.68999999999994</v>
      </c>
      <c r="I103" s="1">
        <v>0</v>
      </c>
      <c r="J103" s="1">
        <v>0</v>
      </c>
      <c r="K103" s="1">
        <f>+SUM(Tabla3[[#This Row],[Suma de Monto penalización TR]:[Suma de CST_Malus]])</f>
        <v>-417.68999999999994</v>
      </c>
    </row>
    <row r="104" spans="1:11" x14ac:dyDescent="0.25">
      <c r="A104" s="9" t="s">
        <v>4324</v>
      </c>
      <c r="B104" s="10">
        <v>-417.68999999999994</v>
      </c>
      <c r="C104" s="10">
        <v>0</v>
      </c>
      <c r="D104" s="10">
        <v>0</v>
      </c>
      <c r="F104" t="s">
        <v>36</v>
      </c>
      <c r="G104" t="s">
        <v>7351</v>
      </c>
      <c r="H104" s="1">
        <v>0</v>
      </c>
      <c r="I104" s="1">
        <v>0</v>
      </c>
      <c r="J104" s="1">
        <v>0</v>
      </c>
      <c r="K104" s="1">
        <f>+SUM(Tabla3[[#This Row],[Suma de Monto penalización TR]:[Suma de CST_Malus]])</f>
        <v>0</v>
      </c>
    </row>
    <row r="105" spans="1:11" x14ac:dyDescent="0.25">
      <c r="A105" s="9" t="s">
        <v>1850</v>
      </c>
      <c r="B105" s="10">
        <v>0</v>
      </c>
      <c r="C105" s="10">
        <v>0</v>
      </c>
      <c r="D105" s="10">
        <v>0</v>
      </c>
      <c r="F105" t="s">
        <v>36</v>
      </c>
      <c r="G105" t="s">
        <v>7359</v>
      </c>
      <c r="H105" s="1">
        <v>0</v>
      </c>
      <c r="I105" s="1">
        <v>0</v>
      </c>
      <c r="J105" s="1">
        <v>0</v>
      </c>
      <c r="K105" s="1">
        <f>+SUM(Tabla3[[#This Row],[Suma de Monto penalización TR]:[Suma de CST_Malus]])</f>
        <v>0</v>
      </c>
    </row>
    <row r="106" spans="1:11" x14ac:dyDescent="0.25">
      <c r="A106" s="9" t="s">
        <v>3739</v>
      </c>
      <c r="B106" s="10">
        <v>0</v>
      </c>
      <c r="C106" s="10">
        <v>0</v>
      </c>
      <c r="D106" s="10">
        <v>0</v>
      </c>
      <c r="F106" t="s">
        <v>36</v>
      </c>
      <c r="G106" t="s">
        <v>7357</v>
      </c>
      <c r="H106" s="1">
        <v>-1734.1025000000002</v>
      </c>
      <c r="I106" s="1">
        <v>0</v>
      </c>
      <c r="J106" s="1">
        <v>0</v>
      </c>
      <c r="K106" s="1">
        <f>+SUM(Tabla3[[#This Row],[Suma de Monto penalización TR]:[Suma de CST_Malus]])</f>
        <v>-1734.1025000000002</v>
      </c>
    </row>
    <row r="107" spans="1:11" x14ac:dyDescent="0.25">
      <c r="A107" s="9" t="s">
        <v>4056</v>
      </c>
      <c r="B107" s="10">
        <v>-1734.1025000000002</v>
      </c>
      <c r="C107" s="10">
        <v>0</v>
      </c>
      <c r="D107" s="10">
        <v>0</v>
      </c>
      <c r="F107" t="s">
        <v>36</v>
      </c>
      <c r="G107" t="s">
        <v>7357</v>
      </c>
      <c r="H107" s="1">
        <v>-180.10416666666663</v>
      </c>
      <c r="I107" s="1">
        <v>0</v>
      </c>
      <c r="J107" s="1">
        <v>0</v>
      </c>
      <c r="K107" s="1">
        <f>+SUM(Tabla3[[#This Row],[Suma de Monto penalización TR]:[Suma de CST_Malus]])</f>
        <v>-180.10416666666663</v>
      </c>
    </row>
    <row r="108" spans="1:11" x14ac:dyDescent="0.25">
      <c r="A108" s="9" t="s">
        <v>4211</v>
      </c>
      <c r="B108" s="10">
        <v>-180.10416666666663</v>
      </c>
      <c r="C108" s="10">
        <v>0</v>
      </c>
      <c r="D108" s="10">
        <v>0</v>
      </c>
      <c r="F108" t="s">
        <v>36</v>
      </c>
      <c r="G108" t="s">
        <v>7344</v>
      </c>
      <c r="H108" s="1">
        <v>-3731.0325000000003</v>
      </c>
      <c r="I108" s="1">
        <v>0</v>
      </c>
      <c r="J108" s="1">
        <v>0</v>
      </c>
      <c r="K108" s="1">
        <f>+SUM(Tabla3[[#This Row],[Suma de Monto penalización TR]:[Suma de CST_Malus]])</f>
        <v>-3731.0325000000003</v>
      </c>
    </row>
    <row r="109" spans="1:11" x14ac:dyDescent="0.25">
      <c r="A109" s="9" t="s">
        <v>46</v>
      </c>
      <c r="B109" s="10">
        <v>-3731.0325000000003</v>
      </c>
      <c r="C109" s="10">
        <v>0</v>
      </c>
      <c r="D109" s="10">
        <v>0</v>
      </c>
      <c r="F109" t="s">
        <v>4444</v>
      </c>
      <c r="G109" t="s">
        <v>7343</v>
      </c>
      <c r="H109" s="1">
        <v>0</v>
      </c>
      <c r="I109" s="1">
        <v>0</v>
      </c>
      <c r="J109" s="1">
        <v>0</v>
      </c>
      <c r="K109" s="1">
        <f>+SUM(Tabla3[[#This Row],[Suma de Monto penalización TR]:[Suma de CST_Malus]])</f>
        <v>0</v>
      </c>
    </row>
    <row r="110" spans="1:11" x14ac:dyDescent="0.25">
      <c r="A110" s="5" t="s">
        <v>4444</v>
      </c>
      <c r="B110" s="10">
        <v>-18762.259013888895</v>
      </c>
      <c r="C110" s="10">
        <v>-1040</v>
      </c>
      <c r="D110" s="10">
        <v>0</v>
      </c>
      <c r="F110" t="s">
        <v>4444</v>
      </c>
      <c r="G110" t="s">
        <v>7342</v>
      </c>
      <c r="H110" s="1">
        <v>-1365</v>
      </c>
      <c r="I110" s="1">
        <v>-341.25</v>
      </c>
      <c r="J110" s="1">
        <v>0</v>
      </c>
      <c r="K110" s="1">
        <f>+SUM(Tabla3[[#This Row],[Suma de Monto penalización TR]:[Suma de CST_Malus]])</f>
        <v>-1706.25</v>
      </c>
    </row>
    <row r="111" spans="1:11" x14ac:dyDescent="0.25">
      <c r="A111" s="9" t="s">
        <v>1392</v>
      </c>
      <c r="B111" s="10">
        <v>0</v>
      </c>
      <c r="C111" s="10">
        <v>0</v>
      </c>
      <c r="D111" s="10">
        <v>0</v>
      </c>
      <c r="F111" t="s">
        <v>4444</v>
      </c>
      <c r="G111" t="s">
        <v>7346</v>
      </c>
      <c r="H111" s="1">
        <v>0</v>
      </c>
      <c r="I111" s="1">
        <v>0</v>
      </c>
      <c r="J111" s="1">
        <v>0</v>
      </c>
      <c r="K111" s="1">
        <f>+SUM(Tabla3[[#This Row],[Suma de Monto penalización TR]:[Suma de CST_Malus]])</f>
        <v>0</v>
      </c>
    </row>
    <row r="112" spans="1:11" x14ac:dyDescent="0.25">
      <c r="A112" s="9" t="s">
        <v>545</v>
      </c>
      <c r="B112" s="10">
        <v>-1365</v>
      </c>
      <c r="C112" s="10">
        <v>-341.25</v>
      </c>
      <c r="D112" s="10">
        <v>0</v>
      </c>
      <c r="F112" t="s">
        <v>4444</v>
      </c>
      <c r="G112" t="s">
        <v>7345</v>
      </c>
      <c r="H112" s="1">
        <v>-3.4125000000000032</v>
      </c>
      <c r="I112" s="1">
        <v>0</v>
      </c>
      <c r="J112" s="1">
        <v>0</v>
      </c>
      <c r="K112" s="1">
        <f>+SUM(Tabla3[[#This Row],[Suma de Monto penalización TR]:[Suma de CST_Malus]])</f>
        <v>-3.4125000000000032</v>
      </c>
    </row>
    <row r="113" spans="1:11" x14ac:dyDescent="0.25">
      <c r="A113" s="9" t="s">
        <v>2073</v>
      </c>
      <c r="B113" s="10">
        <v>0</v>
      </c>
      <c r="C113" s="10">
        <v>0</v>
      </c>
      <c r="D113" s="10">
        <v>0</v>
      </c>
      <c r="F113" t="s">
        <v>4444</v>
      </c>
      <c r="G113" t="s">
        <v>7345</v>
      </c>
      <c r="H113" s="1">
        <v>0</v>
      </c>
      <c r="I113" s="1">
        <v>0</v>
      </c>
      <c r="J113" s="1">
        <v>0</v>
      </c>
      <c r="K113" s="1">
        <f>+SUM(Tabla3[[#This Row],[Suma de Monto penalización TR]:[Suma de CST_Malus]])</f>
        <v>0</v>
      </c>
    </row>
    <row r="114" spans="1:11" x14ac:dyDescent="0.25">
      <c r="A114" s="9" t="s">
        <v>518</v>
      </c>
      <c r="B114" s="10">
        <v>-3.4125000000000032</v>
      </c>
      <c r="C114" s="10">
        <v>0</v>
      </c>
      <c r="D114" s="10">
        <v>0</v>
      </c>
      <c r="F114" t="s">
        <v>4444</v>
      </c>
      <c r="G114" t="s">
        <v>7346</v>
      </c>
      <c r="H114" s="1">
        <v>0</v>
      </c>
      <c r="I114" s="1">
        <v>0</v>
      </c>
      <c r="J114" s="1">
        <v>0</v>
      </c>
      <c r="K114" s="1">
        <f>+SUM(Tabla3[[#This Row],[Suma de Monto penalización TR]:[Suma de CST_Malus]])</f>
        <v>0</v>
      </c>
    </row>
    <row r="115" spans="1:11" x14ac:dyDescent="0.25">
      <c r="A115" s="9" t="s">
        <v>1659</v>
      </c>
      <c r="B115" s="10">
        <v>0</v>
      </c>
      <c r="C115" s="10">
        <v>0</v>
      </c>
      <c r="D115" s="10">
        <v>0</v>
      </c>
      <c r="F115" t="s">
        <v>4444</v>
      </c>
      <c r="G115" t="s">
        <v>7348</v>
      </c>
      <c r="H115" s="1">
        <v>-245.78125000000003</v>
      </c>
      <c r="I115" s="1">
        <v>0</v>
      </c>
      <c r="J115" s="1">
        <v>0</v>
      </c>
      <c r="K115" s="1">
        <f>+SUM(Tabla3[[#This Row],[Suma de Monto penalización TR]:[Suma de CST_Malus]])</f>
        <v>-245.78125000000003</v>
      </c>
    </row>
    <row r="116" spans="1:11" x14ac:dyDescent="0.25">
      <c r="A116" s="9" t="s">
        <v>104</v>
      </c>
      <c r="B116" s="10">
        <v>0</v>
      </c>
      <c r="C116" s="10">
        <v>0</v>
      </c>
      <c r="D116" s="10">
        <v>0</v>
      </c>
      <c r="F116" t="s">
        <v>4444</v>
      </c>
      <c r="G116" t="s">
        <v>7349</v>
      </c>
      <c r="H116" s="1">
        <v>-37.537499999999959</v>
      </c>
      <c r="I116" s="1">
        <v>0</v>
      </c>
      <c r="J116" s="1">
        <v>0</v>
      </c>
      <c r="K116" s="1">
        <f>+SUM(Tabla3[[#This Row],[Suma de Monto penalización TR]:[Suma de CST_Malus]])</f>
        <v>-37.537499999999959</v>
      </c>
    </row>
    <row r="117" spans="1:11" x14ac:dyDescent="0.25">
      <c r="A117" s="9" t="s">
        <v>1707</v>
      </c>
      <c r="B117" s="10">
        <v>-245.78125000000003</v>
      </c>
      <c r="C117" s="10">
        <v>0</v>
      </c>
      <c r="D117" s="10">
        <v>0</v>
      </c>
      <c r="F117" t="s">
        <v>4444</v>
      </c>
      <c r="G117" t="s">
        <v>7342</v>
      </c>
      <c r="H117" s="1">
        <v>0</v>
      </c>
      <c r="I117" s="1">
        <v>0</v>
      </c>
      <c r="J117" s="1">
        <v>0</v>
      </c>
      <c r="K117" s="1">
        <f>+SUM(Tabla3[[#This Row],[Suma de Monto penalización TR]:[Suma de CST_Malus]])</f>
        <v>0</v>
      </c>
    </row>
    <row r="118" spans="1:11" x14ac:dyDescent="0.25">
      <c r="A118" s="9" t="s">
        <v>119</v>
      </c>
      <c r="B118" s="10">
        <v>-37.537499999999959</v>
      </c>
      <c r="C118" s="10">
        <v>0</v>
      </c>
      <c r="D118" s="10">
        <v>0</v>
      </c>
      <c r="F118" t="s">
        <v>4444</v>
      </c>
      <c r="G118" t="s">
        <v>7347</v>
      </c>
      <c r="H118" s="1">
        <v>0</v>
      </c>
      <c r="I118" s="1">
        <v>0</v>
      </c>
      <c r="J118" s="1">
        <v>0</v>
      </c>
      <c r="K118" s="1">
        <f>+SUM(Tabla3[[#This Row],[Suma de Monto penalización TR]:[Suma de CST_Malus]])</f>
        <v>0</v>
      </c>
    </row>
    <row r="119" spans="1:11" x14ac:dyDescent="0.25">
      <c r="A119" s="9" t="s">
        <v>1891</v>
      </c>
      <c r="B119" s="10">
        <v>0</v>
      </c>
      <c r="C119" s="10">
        <v>0</v>
      </c>
      <c r="D119" s="10">
        <v>0</v>
      </c>
      <c r="F119" t="s">
        <v>4444</v>
      </c>
      <c r="G119" t="s">
        <v>7349</v>
      </c>
      <c r="H119" s="1">
        <v>-24.826388888888886</v>
      </c>
      <c r="I119" s="1">
        <v>0</v>
      </c>
      <c r="J119" s="1">
        <v>0</v>
      </c>
      <c r="K119" s="1">
        <f>+SUM(Tabla3[[#This Row],[Suma de Monto penalización TR]:[Suma de CST_Malus]])</f>
        <v>-24.826388888888886</v>
      </c>
    </row>
    <row r="120" spans="1:11" x14ac:dyDescent="0.25">
      <c r="A120" s="9" t="s">
        <v>2534</v>
      </c>
      <c r="B120" s="10">
        <v>0</v>
      </c>
      <c r="C120" s="10">
        <v>0</v>
      </c>
      <c r="D120" s="10">
        <v>0</v>
      </c>
      <c r="F120" t="s">
        <v>4444</v>
      </c>
      <c r="G120" t="s">
        <v>7349</v>
      </c>
      <c r="H120" s="1">
        <v>0</v>
      </c>
      <c r="I120" s="1">
        <v>0</v>
      </c>
      <c r="J120" s="1">
        <v>0</v>
      </c>
      <c r="K120" s="1">
        <f>+SUM(Tabla3[[#This Row],[Suma de Monto penalización TR]:[Suma de CST_Malus]])</f>
        <v>0</v>
      </c>
    </row>
    <row r="121" spans="1:11" x14ac:dyDescent="0.25">
      <c r="A121" s="9" t="s">
        <v>4672</v>
      </c>
      <c r="B121" s="10">
        <v>-24.826388888888886</v>
      </c>
      <c r="C121" s="10">
        <v>0</v>
      </c>
      <c r="D121" s="10">
        <v>0</v>
      </c>
      <c r="F121" t="s">
        <v>4444</v>
      </c>
      <c r="G121" t="s">
        <v>7349</v>
      </c>
      <c r="H121" s="1">
        <v>-1504.0675000000001</v>
      </c>
      <c r="I121" s="1">
        <v>-341.25</v>
      </c>
      <c r="J121" s="1">
        <v>0</v>
      </c>
      <c r="K121" s="1">
        <f>+SUM(Tabla3[[#This Row],[Suma de Monto penalización TR]:[Suma de CST_Malus]])</f>
        <v>-1845.3175000000001</v>
      </c>
    </row>
    <row r="122" spans="1:11" x14ac:dyDescent="0.25">
      <c r="A122" s="9" t="s">
        <v>2365</v>
      </c>
      <c r="B122" s="10">
        <v>0</v>
      </c>
      <c r="C122" s="10">
        <v>0</v>
      </c>
      <c r="D122" s="10">
        <v>0</v>
      </c>
      <c r="F122" t="s">
        <v>4444</v>
      </c>
      <c r="G122" t="s">
        <v>7343</v>
      </c>
      <c r="H122" s="1">
        <v>0</v>
      </c>
      <c r="I122" s="1">
        <v>0</v>
      </c>
      <c r="J122" s="1">
        <v>0</v>
      </c>
      <c r="K122" s="1">
        <f>+SUM(Tabla3[[#This Row],[Suma de Monto penalización TR]:[Suma de CST_Malus]])</f>
        <v>0</v>
      </c>
    </row>
    <row r="123" spans="1:11" x14ac:dyDescent="0.25">
      <c r="A123" s="9" t="s">
        <v>73</v>
      </c>
      <c r="B123" s="10">
        <v>-1504.0675000000001</v>
      </c>
      <c r="C123" s="10">
        <v>-341.25</v>
      </c>
      <c r="D123" s="10">
        <v>0</v>
      </c>
      <c r="F123" t="s">
        <v>4444</v>
      </c>
      <c r="G123" t="s">
        <v>7343</v>
      </c>
      <c r="H123" s="1">
        <v>-17.875000000000018</v>
      </c>
      <c r="I123" s="1">
        <v>0</v>
      </c>
      <c r="J123" s="1">
        <v>0</v>
      </c>
      <c r="K123" s="1">
        <f>+SUM(Tabla3[[#This Row],[Suma de Monto penalización TR]:[Suma de CST_Malus]])</f>
        <v>-17.875000000000018</v>
      </c>
    </row>
    <row r="124" spans="1:11" x14ac:dyDescent="0.25">
      <c r="A124" s="9" t="s">
        <v>1132</v>
      </c>
      <c r="B124" s="10">
        <v>0</v>
      </c>
      <c r="C124" s="10">
        <v>0</v>
      </c>
      <c r="D124" s="10">
        <v>0</v>
      </c>
      <c r="F124" t="s">
        <v>4444</v>
      </c>
      <c r="G124" t="s">
        <v>7351</v>
      </c>
      <c r="H124" s="1">
        <v>-439.45687500000008</v>
      </c>
      <c r="I124" s="1">
        <v>0</v>
      </c>
      <c r="J124" s="1">
        <v>0</v>
      </c>
      <c r="K124" s="1">
        <f>+SUM(Tabla3[[#This Row],[Suma de Monto penalización TR]:[Suma de CST_Malus]])</f>
        <v>-439.45687500000008</v>
      </c>
    </row>
    <row r="125" spans="1:11" x14ac:dyDescent="0.25">
      <c r="A125" s="9" t="s">
        <v>787</v>
      </c>
      <c r="B125" s="10">
        <v>-17.875000000000018</v>
      </c>
      <c r="C125" s="10">
        <v>0</v>
      </c>
      <c r="D125" s="10">
        <v>0</v>
      </c>
      <c r="F125" t="s">
        <v>4444</v>
      </c>
      <c r="G125" t="s">
        <v>7352</v>
      </c>
      <c r="H125" s="1">
        <v>0</v>
      </c>
      <c r="I125" s="1">
        <v>0</v>
      </c>
      <c r="J125" s="1">
        <v>0</v>
      </c>
      <c r="K125" s="1">
        <f>+SUM(Tabla3[[#This Row],[Suma de Monto penalización TR]:[Suma de CST_Malus]])</f>
        <v>0</v>
      </c>
    </row>
    <row r="126" spans="1:11" x14ac:dyDescent="0.25">
      <c r="A126" s="9" t="s">
        <v>871</v>
      </c>
      <c r="B126" s="10">
        <v>-439.45687500000008</v>
      </c>
      <c r="C126" s="10">
        <v>0</v>
      </c>
      <c r="D126" s="10">
        <v>0</v>
      </c>
      <c r="F126" t="s">
        <v>4444</v>
      </c>
      <c r="G126" t="s">
        <v>7345</v>
      </c>
      <c r="H126" s="1">
        <v>-803</v>
      </c>
      <c r="I126" s="1">
        <v>0</v>
      </c>
      <c r="J126" s="1">
        <v>0</v>
      </c>
      <c r="K126" s="1">
        <f>+SUM(Tabla3[[#This Row],[Suma de Monto penalización TR]:[Suma de CST_Malus]])</f>
        <v>-803</v>
      </c>
    </row>
    <row r="127" spans="1:11" x14ac:dyDescent="0.25">
      <c r="A127" s="9" t="s">
        <v>848</v>
      </c>
      <c r="B127" s="10">
        <v>0</v>
      </c>
      <c r="C127" s="10">
        <v>0</v>
      </c>
      <c r="D127" s="10">
        <v>0</v>
      </c>
      <c r="F127" t="s">
        <v>4444</v>
      </c>
      <c r="G127" t="s">
        <v>7345</v>
      </c>
      <c r="H127" s="1">
        <v>0</v>
      </c>
      <c r="I127" s="1">
        <v>0</v>
      </c>
      <c r="J127" s="1">
        <v>0</v>
      </c>
      <c r="K127" s="1">
        <f>+SUM(Tabla3[[#This Row],[Suma de Monto penalización TR]:[Suma de CST_Malus]])</f>
        <v>0</v>
      </c>
    </row>
    <row r="128" spans="1:11" x14ac:dyDescent="0.25">
      <c r="A128" s="9" t="s">
        <v>352</v>
      </c>
      <c r="B128" s="10">
        <v>-803</v>
      </c>
      <c r="C128" s="10">
        <v>0</v>
      </c>
      <c r="D128" s="10">
        <v>0</v>
      </c>
      <c r="F128" t="s">
        <v>4444</v>
      </c>
      <c r="G128" t="s">
        <v>7345</v>
      </c>
      <c r="H128" s="1">
        <v>0</v>
      </c>
      <c r="I128" s="1">
        <v>0</v>
      </c>
      <c r="J128" s="1">
        <v>0</v>
      </c>
      <c r="K128" s="1">
        <f>+SUM(Tabla3[[#This Row],[Suma de Monto penalización TR]:[Suma de CST_Malus]])</f>
        <v>0</v>
      </c>
    </row>
    <row r="129" spans="1:11" x14ac:dyDescent="0.25">
      <c r="A129" s="9" t="s">
        <v>709</v>
      </c>
      <c r="B129" s="10">
        <v>0</v>
      </c>
      <c r="C129" s="10">
        <v>0</v>
      </c>
      <c r="D129" s="10">
        <v>0</v>
      </c>
      <c r="F129" t="s">
        <v>4444</v>
      </c>
      <c r="G129" t="s">
        <v>7346</v>
      </c>
      <c r="H129" s="1">
        <v>0</v>
      </c>
      <c r="I129" s="1">
        <v>0</v>
      </c>
      <c r="J129" s="1">
        <v>0</v>
      </c>
      <c r="K129" s="1">
        <f>+SUM(Tabla3[[#This Row],[Suma de Monto penalización TR]:[Suma de CST_Malus]])</f>
        <v>0</v>
      </c>
    </row>
    <row r="130" spans="1:11" x14ac:dyDescent="0.25">
      <c r="A130" s="9" t="s">
        <v>1028</v>
      </c>
      <c r="B130" s="10">
        <v>0</v>
      </c>
      <c r="C130" s="10">
        <v>0</v>
      </c>
      <c r="D130" s="10">
        <v>0</v>
      </c>
      <c r="F130" t="s">
        <v>4444</v>
      </c>
      <c r="G130" t="s">
        <v>7346</v>
      </c>
      <c r="H130" s="1">
        <v>-56.861999999999995</v>
      </c>
      <c r="I130" s="1">
        <v>0</v>
      </c>
      <c r="J130" s="1">
        <v>0</v>
      </c>
      <c r="K130" s="1">
        <f>+SUM(Tabla3[[#This Row],[Suma de Monto penalización TR]:[Suma de CST_Malus]])</f>
        <v>-56.861999999999995</v>
      </c>
    </row>
    <row r="131" spans="1:11" x14ac:dyDescent="0.25">
      <c r="A131" s="9" t="s">
        <v>3483</v>
      </c>
      <c r="B131" s="10">
        <v>0</v>
      </c>
      <c r="C131" s="10">
        <v>0</v>
      </c>
      <c r="D131" s="10">
        <v>0</v>
      </c>
      <c r="F131" t="s">
        <v>4444</v>
      </c>
      <c r="G131" t="s">
        <v>7349</v>
      </c>
      <c r="H131" s="1">
        <v>0</v>
      </c>
      <c r="I131" s="1">
        <v>0</v>
      </c>
      <c r="J131" s="1">
        <v>0</v>
      </c>
      <c r="K131" s="1">
        <f>+SUM(Tabla3[[#This Row],[Suma de Monto penalización TR]:[Suma de CST_Malus]])</f>
        <v>0</v>
      </c>
    </row>
    <row r="132" spans="1:11" x14ac:dyDescent="0.25">
      <c r="A132" s="9" t="s">
        <v>3100</v>
      </c>
      <c r="B132" s="10">
        <v>-56.861999999999995</v>
      </c>
      <c r="C132" s="10">
        <v>0</v>
      </c>
      <c r="D132" s="10">
        <v>0</v>
      </c>
      <c r="F132" t="s">
        <v>4444</v>
      </c>
      <c r="G132" t="s">
        <v>7350</v>
      </c>
      <c r="H132" s="1">
        <v>-252.03750000000008</v>
      </c>
      <c r="I132" s="1">
        <v>0</v>
      </c>
      <c r="J132" s="1">
        <v>0</v>
      </c>
      <c r="K132" s="1">
        <f>+SUM(Tabla3[[#This Row],[Suma de Monto penalización TR]:[Suma de CST_Malus]])</f>
        <v>-252.03750000000008</v>
      </c>
    </row>
    <row r="133" spans="1:11" x14ac:dyDescent="0.25">
      <c r="A133" s="9" t="s">
        <v>1604</v>
      </c>
      <c r="B133" s="10">
        <v>0</v>
      </c>
      <c r="C133" s="10">
        <v>0</v>
      </c>
      <c r="D133" s="10">
        <v>0</v>
      </c>
      <c r="F133" t="s">
        <v>4444</v>
      </c>
      <c r="G133" t="s">
        <v>7346</v>
      </c>
      <c r="H133" s="1">
        <v>0</v>
      </c>
      <c r="I133" s="1">
        <v>0</v>
      </c>
      <c r="J133" s="1">
        <v>0</v>
      </c>
      <c r="K133" s="1">
        <f>+SUM(Tabla3[[#This Row],[Suma de Monto penalización TR]:[Suma de CST_Malus]])</f>
        <v>0</v>
      </c>
    </row>
    <row r="134" spans="1:11" x14ac:dyDescent="0.25">
      <c r="A134" s="9" t="s">
        <v>932</v>
      </c>
      <c r="B134" s="10">
        <v>-252.03750000000008</v>
      </c>
      <c r="C134" s="10">
        <v>0</v>
      </c>
      <c r="D134" s="10">
        <v>0</v>
      </c>
      <c r="F134" t="s">
        <v>4444</v>
      </c>
      <c r="G134" t="s">
        <v>7342</v>
      </c>
      <c r="H134" s="1">
        <v>0</v>
      </c>
      <c r="I134" s="1">
        <v>0</v>
      </c>
      <c r="J134" s="1">
        <v>0</v>
      </c>
      <c r="K134" s="1">
        <f>+SUM(Tabla3[[#This Row],[Suma de Monto penalización TR]:[Suma de CST_Malus]])</f>
        <v>0</v>
      </c>
    </row>
    <row r="135" spans="1:11" x14ac:dyDescent="0.25">
      <c r="A135" s="9" t="s">
        <v>3002</v>
      </c>
      <c r="B135" s="10">
        <v>0</v>
      </c>
      <c r="C135" s="10">
        <v>0</v>
      </c>
      <c r="D135" s="10">
        <v>0</v>
      </c>
      <c r="F135" t="s">
        <v>4444</v>
      </c>
      <c r="G135" t="s">
        <v>7342</v>
      </c>
      <c r="H135" s="1">
        <v>0</v>
      </c>
      <c r="I135" s="1">
        <v>0</v>
      </c>
      <c r="J135" s="1">
        <v>0</v>
      </c>
      <c r="K135" s="1">
        <f>+SUM(Tabla3[[#This Row],[Suma de Monto penalización TR]:[Suma de CST_Malus]])</f>
        <v>0</v>
      </c>
    </row>
    <row r="136" spans="1:11" x14ac:dyDescent="0.25">
      <c r="A136" s="9" t="s">
        <v>3106</v>
      </c>
      <c r="B136" s="10">
        <v>0</v>
      </c>
      <c r="C136" s="10">
        <v>0</v>
      </c>
      <c r="D136" s="10">
        <v>0</v>
      </c>
      <c r="F136" t="s">
        <v>4444</v>
      </c>
      <c r="G136" t="s">
        <v>7350</v>
      </c>
      <c r="H136" s="1">
        <v>0</v>
      </c>
      <c r="I136" s="1">
        <v>0</v>
      </c>
      <c r="J136" s="1">
        <v>0</v>
      </c>
      <c r="K136" s="1">
        <f>+SUM(Tabla3[[#This Row],[Suma de Monto penalización TR]:[Suma de CST_Malus]])</f>
        <v>0</v>
      </c>
    </row>
    <row r="137" spans="1:11" x14ac:dyDescent="0.25">
      <c r="A137" s="9" t="s">
        <v>5492</v>
      </c>
      <c r="B137" s="10">
        <v>0</v>
      </c>
      <c r="C137" s="10">
        <v>0</v>
      </c>
      <c r="D137" s="10">
        <v>0</v>
      </c>
      <c r="F137" t="s">
        <v>4444</v>
      </c>
      <c r="G137" t="s">
        <v>7344</v>
      </c>
      <c r="H137" s="1">
        <v>-320.49875000000009</v>
      </c>
      <c r="I137" s="1">
        <v>0</v>
      </c>
      <c r="J137" s="1">
        <v>0</v>
      </c>
      <c r="K137" s="1">
        <f>+SUM(Tabla3[[#This Row],[Suma de Monto penalización TR]:[Suma de CST_Malus]])</f>
        <v>-320.49875000000009</v>
      </c>
    </row>
    <row r="138" spans="1:11" x14ac:dyDescent="0.25">
      <c r="A138" s="9" t="s">
        <v>1169</v>
      </c>
      <c r="B138" s="10">
        <v>0</v>
      </c>
      <c r="C138" s="10">
        <v>0</v>
      </c>
      <c r="D138" s="10">
        <v>0</v>
      </c>
      <c r="F138" t="s">
        <v>4444</v>
      </c>
      <c r="G138" t="s">
        <v>7342</v>
      </c>
      <c r="H138" s="1">
        <v>0</v>
      </c>
      <c r="I138" s="1">
        <v>0</v>
      </c>
      <c r="J138" s="1">
        <v>0</v>
      </c>
      <c r="K138" s="1">
        <f>+SUM(Tabla3[[#This Row],[Suma de Monto penalización TR]:[Suma de CST_Malus]])</f>
        <v>0</v>
      </c>
    </row>
    <row r="139" spans="1:11" x14ac:dyDescent="0.25">
      <c r="A139" s="9" t="s">
        <v>131</v>
      </c>
      <c r="B139" s="10">
        <v>-320.49875000000009</v>
      </c>
      <c r="C139" s="10">
        <v>0</v>
      </c>
      <c r="D139" s="10">
        <v>0</v>
      </c>
      <c r="F139" t="s">
        <v>4444</v>
      </c>
      <c r="G139" t="s">
        <v>7348</v>
      </c>
      <c r="H139" s="1">
        <v>0</v>
      </c>
      <c r="I139" s="1">
        <v>0</v>
      </c>
      <c r="J139" s="1">
        <v>0</v>
      </c>
      <c r="K139" s="1">
        <f>+SUM(Tabla3[[#This Row],[Suma de Monto penalización TR]:[Suma de CST_Malus]])</f>
        <v>0</v>
      </c>
    </row>
    <row r="140" spans="1:11" x14ac:dyDescent="0.25">
      <c r="A140" s="9" t="s">
        <v>505</v>
      </c>
      <c r="B140" s="10">
        <v>0</v>
      </c>
      <c r="C140" s="10">
        <v>0</v>
      </c>
      <c r="D140" s="10">
        <v>0</v>
      </c>
      <c r="F140" t="s">
        <v>4444</v>
      </c>
      <c r="G140" t="s">
        <v>7349</v>
      </c>
      <c r="H140" s="1">
        <v>0</v>
      </c>
      <c r="I140" s="1">
        <v>0</v>
      </c>
      <c r="J140" s="1">
        <v>0</v>
      </c>
      <c r="K140" s="1">
        <f>+SUM(Tabla3[[#This Row],[Suma de Monto penalización TR]:[Suma de CST_Malus]])</f>
        <v>0</v>
      </c>
    </row>
    <row r="141" spans="1:11" x14ac:dyDescent="0.25">
      <c r="A141" s="9" t="s">
        <v>1436</v>
      </c>
      <c r="B141" s="10">
        <v>0</v>
      </c>
      <c r="C141" s="10">
        <v>0</v>
      </c>
      <c r="D141" s="10">
        <v>0</v>
      </c>
      <c r="F141" t="s">
        <v>4444</v>
      </c>
      <c r="G141" t="s">
        <v>7348</v>
      </c>
      <c r="H141" s="1">
        <v>-66.202499999999986</v>
      </c>
      <c r="I141" s="1">
        <v>0</v>
      </c>
      <c r="J141" s="1">
        <v>0</v>
      </c>
      <c r="K141" s="1">
        <f>+SUM(Tabla3[[#This Row],[Suma de Monto penalización TR]:[Suma de CST_Malus]])</f>
        <v>-66.202499999999986</v>
      </c>
    </row>
    <row r="142" spans="1:11" x14ac:dyDescent="0.25">
      <c r="A142" s="9" t="s">
        <v>2845</v>
      </c>
      <c r="B142" s="10">
        <v>0</v>
      </c>
      <c r="C142" s="10">
        <v>0</v>
      </c>
      <c r="D142" s="10">
        <v>0</v>
      </c>
      <c r="F142" t="s">
        <v>4444</v>
      </c>
      <c r="G142" t="s">
        <v>7345</v>
      </c>
      <c r="H142" s="1">
        <v>0</v>
      </c>
      <c r="I142" s="1">
        <v>0</v>
      </c>
      <c r="J142" s="1">
        <v>0</v>
      </c>
      <c r="K142" s="1">
        <f>+SUM(Tabla3[[#This Row],[Suma de Monto penalización TR]:[Suma de CST_Malus]])</f>
        <v>0</v>
      </c>
    </row>
    <row r="143" spans="1:11" x14ac:dyDescent="0.25">
      <c r="A143" s="9" t="s">
        <v>1868</v>
      </c>
      <c r="B143" s="10">
        <v>-66.202499999999986</v>
      </c>
      <c r="C143" s="10">
        <v>0</v>
      </c>
      <c r="D143" s="10">
        <v>0</v>
      </c>
      <c r="F143" t="s">
        <v>4444</v>
      </c>
      <c r="G143" t="s">
        <v>7345</v>
      </c>
      <c r="H143" s="1">
        <v>0</v>
      </c>
      <c r="I143" s="1">
        <v>0</v>
      </c>
      <c r="J143" s="1">
        <v>0</v>
      </c>
      <c r="K143" s="1">
        <f>+SUM(Tabla3[[#This Row],[Suma de Monto penalización TR]:[Suma de CST_Malus]])</f>
        <v>0</v>
      </c>
    </row>
    <row r="144" spans="1:11" x14ac:dyDescent="0.25">
      <c r="A144" s="9" t="s">
        <v>6110</v>
      </c>
      <c r="B144" s="10">
        <v>0</v>
      </c>
      <c r="C144" s="10">
        <v>0</v>
      </c>
      <c r="D144" s="10">
        <v>0</v>
      </c>
      <c r="F144" t="s">
        <v>4444</v>
      </c>
      <c r="G144" t="s">
        <v>7344</v>
      </c>
      <c r="H144" s="1">
        <v>-1113.9375</v>
      </c>
      <c r="I144" s="1">
        <v>0</v>
      </c>
      <c r="J144" s="1">
        <v>0</v>
      </c>
      <c r="K144" s="1">
        <f>+SUM(Tabla3[[#This Row],[Suma de Monto penalización TR]:[Suma de CST_Malus]])</f>
        <v>-1113.9375</v>
      </c>
    </row>
    <row r="145" spans="1:11" x14ac:dyDescent="0.25">
      <c r="A145" s="9" t="s">
        <v>3612</v>
      </c>
      <c r="B145" s="10">
        <v>0</v>
      </c>
      <c r="C145" s="10">
        <v>0</v>
      </c>
      <c r="D145" s="10">
        <v>0</v>
      </c>
      <c r="F145" t="s">
        <v>4444</v>
      </c>
      <c r="G145" t="s">
        <v>7356</v>
      </c>
      <c r="H145" s="1">
        <v>0</v>
      </c>
      <c r="I145" s="1">
        <v>0</v>
      </c>
      <c r="J145" s="1">
        <v>0</v>
      </c>
      <c r="K145" s="1">
        <f>+SUM(Tabla3[[#This Row],[Suma de Monto penalización TR]:[Suma de CST_Malus]])</f>
        <v>0</v>
      </c>
    </row>
    <row r="146" spans="1:11" x14ac:dyDescent="0.25">
      <c r="A146" s="9" t="s">
        <v>109</v>
      </c>
      <c r="B146" s="10">
        <v>-1113.9375</v>
      </c>
      <c r="C146" s="10">
        <v>0</v>
      </c>
      <c r="D146" s="10">
        <v>0</v>
      </c>
      <c r="F146" t="s">
        <v>4444</v>
      </c>
      <c r="G146" t="s">
        <v>7349</v>
      </c>
      <c r="H146" s="1">
        <v>0</v>
      </c>
      <c r="I146" s="1">
        <v>0</v>
      </c>
      <c r="J146" s="1">
        <v>0</v>
      </c>
      <c r="K146" s="1">
        <f>+SUM(Tabla3[[#This Row],[Suma de Monto penalización TR]:[Suma de CST_Malus]])</f>
        <v>0</v>
      </c>
    </row>
    <row r="147" spans="1:11" x14ac:dyDescent="0.25">
      <c r="A147" s="9" t="s">
        <v>3274</v>
      </c>
      <c r="B147" s="10">
        <v>0</v>
      </c>
      <c r="C147" s="10">
        <v>0</v>
      </c>
      <c r="D147" s="10">
        <v>0</v>
      </c>
      <c r="F147" t="s">
        <v>4444</v>
      </c>
      <c r="G147" t="s">
        <v>7357</v>
      </c>
      <c r="H147" s="1">
        <v>-434.32458333333346</v>
      </c>
      <c r="I147" s="1">
        <v>0</v>
      </c>
      <c r="J147" s="1">
        <v>0</v>
      </c>
      <c r="K147" s="1">
        <f>+SUM(Tabla3[[#This Row],[Suma de Monto penalización TR]:[Suma de CST_Malus]])</f>
        <v>-434.32458333333346</v>
      </c>
    </row>
    <row r="148" spans="1:11" x14ac:dyDescent="0.25">
      <c r="A148" s="9" t="s">
        <v>1421</v>
      </c>
      <c r="B148" s="10">
        <v>0</v>
      </c>
      <c r="C148" s="10">
        <v>0</v>
      </c>
      <c r="D148" s="10">
        <v>0</v>
      </c>
      <c r="F148" t="s">
        <v>4444</v>
      </c>
      <c r="G148" t="s">
        <v>7348</v>
      </c>
      <c r="H148" s="1">
        <v>-1508</v>
      </c>
      <c r="I148" s="1">
        <v>-178.75000000000003</v>
      </c>
      <c r="J148" s="1">
        <v>0</v>
      </c>
      <c r="K148" s="1">
        <f>+SUM(Tabla3[[#This Row],[Suma de Monto penalización TR]:[Suma de CST_Malus]])</f>
        <v>-1686.75</v>
      </c>
    </row>
    <row r="149" spans="1:11" x14ac:dyDescent="0.25">
      <c r="A149" s="9" t="s">
        <v>576</v>
      </c>
      <c r="B149" s="10">
        <v>-434.32458333333346</v>
      </c>
      <c r="C149" s="10">
        <v>0</v>
      </c>
      <c r="D149" s="10">
        <v>0</v>
      </c>
      <c r="F149" t="s">
        <v>4444</v>
      </c>
      <c r="G149" t="s">
        <v>7346</v>
      </c>
      <c r="H149" s="1">
        <v>0</v>
      </c>
      <c r="I149" s="1">
        <v>0</v>
      </c>
      <c r="J149" s="1">
        <v>0</v>
      </c>
      <c r="K149" s="1">
        <f>+SUM(Tabla3[[#This Row],[Suma de Monto penalización TR]:[Suma de CST_Malus]])</f>
        <v>0</v>
      </c>
    </row>
    <row r="150" spans="1:11" x14ac:dyDescent="0.25">
      <c r="A150" s="9" t="s">
        <v>358</v>
      </c>
      <c r="B150" s="10">
        <v>-1508</v>
      </c>
      <c r="C150" s="10">
        <v>-178.75000000000003</v>
      </c>
      <c r="D150" s="10">
        <v>0</v>
      </c>
      <c r="F150" t="s">
        <v>4444</v>
      </c>
      <c r="G150" t="s">
        <v>7342</v>
      </c>
      <c r="H150" s="1">
        <v>-24.645833333333321</v>
      </c>
      <c r="I150" s="1">
        <v>0</v>
      </c>
      <c r="J150" s="1">
        <v>0</v>
      </c>
      <c r="K150" s="1">
        <f>+SUM(Tabla3[[#This Row],[Suma de Monto penalización TR]:[Suma de CST_Malus]])</f>
        <v>-24.645833333333321</v>
      </c>
    </row>
    <row r="151" spans="1:11" x14ac:dyDescent="0.25">
      <c r="A151" s="9" t="s">
        <v>951</v>
      </c>
      <c r="B151" s="10">
        <v>0</v>
      </c>
      <c r="C151" s="10">
        <v>0</v>
      </c>
      <c r="D151" s="10">
        <v>0</v>
      </c>
      <c r="F151" t="s">
        <v>4444</v>
      </c>
      <c r="G151" t="s">
        <v>7345</v>
      </c>
      <c r="H151" s="1">
        <v>-32.621875000000017</v>
      </c>
      <c r="I151" s="1">
        <v>0</v>
      </c>
      <c r="J151" s="1">
        <v>0</v>
      </c>
      <c r="K151" s="1">
        <f>+SUM(Tabla3[[#This Row],[Suma de Monto penalización TR]:[Suma de CST_Malus]])</f>
        <v>-32.621875000000017</v>
      </c>
    </row>
    <row r="152" spans="1:11" x14ac:dyDescent="0.25">
      <c r="A152" s="9" t="s">
        <v>3007</v>
      </c>
      <c r="B152" s="10">
        <v>-24.645833333333321</v>
      </c>
      <c r="C152" s="10">
        <v>0</v>
      </c>
      <c r="D152" s="10">
        <v>0</v>
      </c>
      <c r="F152" t="s">
        <v>4444</v>
      </c>
      <c r="G152" t="s">
        <v>7348</v>
      </c>
      <c r="H152" s="1">
        <v>0</v>
      </c>
      <c r="I152" s="1">
        <v>0</v>
      </c>
      <c r="J152" s="1">
        <v>0</v>
      </c>
      <c r="K152" s="1">
        <f>+SUM(Tabla3[[#This Row],[Suma de Monto penalización TR]:[Suma de CST_Malus]])</f>
        <v>0</v>
      </c>
    </row>
    <row r="153" spans="1:11" x14ac:dyDescent="0.25">
      <c r="A153" s="9" t="s">
        <v>1794</v>
      </c>
      <c r="B153" s="10">
        <v>-32.621875000000017</v>
      </c>
      <c r="C153" s="10">
        <v>0</v>
      </c>
      <c r="D153" s="10">
        <v>0</v>
      </c>
      <c r="F153" t="s">
        <v>4444</v>
      </c>
      <c r="G153" t="s">
        <v>7351</v>
      </c>
      <c r="H153" s="1">
        <v>-530.88750000000016</v>
      </c>
      <c r="I153" s="1">
        <v>0</v>
      </c>
      <c r="J153" s="1">
        <v>0</v>
      </c>
      <c r="K153" s="1">
        <f>+SUM(Tabla3[[#This Row],[Suma de Monto penalización TR]:[Suma de CST_Malus]])</f>
        <v>-530.88750000000016</v>
      </c>
    </row>
    <row r="154" spans="1:11" x14ac:dyDescent="0.25">
      <c r="A154" s="9" t="s">
        <v>6711</v>
      </c>
      <c r="B154" s="10">
        <v>0</v>
      </c>
      <c r="C154" s="10">
        <v>0</v>
      </c>
      <c r="D154" s="10">
        <v>0</v>
      </c>
      <c r="F154" t="s">
        <v>4444</v>
      </c>
      <c r="G154" t="s">
        <v>7348</v>
      </c>
      <c r="H154" s="1">
        <v>0</v>
      </c>
      <c r="I154" s="1">
        <v>0</v>
      </c>
      <c r="J154" s="1">
        <v>0</v>
      </c>
      <c r="K154" s="1">
        <f>+SUM(Tabla3[[#This Row],[Suma de Monto penalización TR]:[Suma de CST_Malus]])</f>
        <v>0</v>
      </c>
    </row>
    <row r="155" spans="1:11" x14ac:dyDescent="0.25">
      <c r="A155" s="9" t="s">
        <v>1410</v>
      </c>
      <c r="B155" s="10">
        <v>-530.88750000000016</v>
      </c>
      <c r="C155" s="10">
        <v>0</v>
      </c>
      <c r="D155" s="10">
        <v>0</v>
      </c>
      <c r="F155" t="s">
        <v>4444</v>
      </c>
      <c r="G155" t="s">
        <v>7343</v>
      </c>
      <c r="H155" s="1">
        <v>0</v>
      </c>
      <c r="I155" s="1">
        <v>0</v>
      </c>
      <c r="J155" s="1">
        <v>0</v>
      </c>
      <c r="K155" s="1">
        <f>+SUM(Tabla3[[#This Row],[Suma de Monto penalización TR]:[Suma de CST_Malus]])</f>
        <v>0</v>
      </c>
    </row>
    <row r="156" spans="1:11" x14ac:dyDescent="0.25">
      <c r="A156" s="9" t="s">
        <v>6242</v>
      </c>
      <c r="B156" s="10">
        <v>0</v>
      </c>
      <c r="C156" s="10">
        <v>0</v>
      </c>
      <c r="D156" s="10">
        <v>0</v>
      </c>
      <c r="F156" t="s">
        <v>4444</v>
      </c>
      <c r="G156" t="s">
        <v>7349</v>
      </c>
      <c r="H156" s="1">
        <v>0</v>
      </c>
      <c r="I156" s="1">
        <v>0</v>
      </c>
      <c r="J156" s="1">
        <v>0</v>
      </c>
      <c r="K156" s="1">
        <f>+SUM(Tabla3[[#This Row],[Suma de Monto penalización TR]:[Suma de CST_Malus]])</f>
        <v>0</v>
      </c>
    </row>
    <row r="157" spans="1:11" x14ac:dyDescent="0.25">
      <c r="A157" s="9" t="s">
        <v>1213</v>
      </c>
      <c r="B157" s="10">
        <v>0</v>
      </c>
      <c r="C157" s="10">
        <v>0</v>
      </c>
      <c r="D157" s="10">
        <v>0</v>
      </c>
      <c r="F157" t="s">
        <v>4444</v>
      </c>
      <c r="G157" t="s">
        <v>7346</v>
      </c>
      <c r="H157" s="1">
        <v>0</v>
      </c>
      <c r="I157" s="1">
        <v>0</v>
      </c>
      <c r="J157" s="1">
        <v>0</v>
      </c>
      <c r="K157" s="1">
        <f>+SUM(Tabla3[[#This Row],[Suma de Monto penalización TR]:[Suma de CST_Malus]])</f>
        <v>0</v>
      </c>
    </row>
    <row r="158" spans="1:11" x14ac:dyDescent="0.25">
      <c r="A158" s="9" t="s">
        <v>3631</v>
      </c>
      <c r="B158" s="10">
        <v>0</v>
      </c>
      <c r="C158" s="10">
        <v>0</v>
      </c>
      <c r="D158" s="10">
        <v>0</v>
      </c>
      <c r="F158" t="s">
        <v>4444</v>
      </c>
      <c r="G158" t="s">
        <v>7346</v>
      </c>
      <c r="H158" s="1">
        <v>-17.062500000000014</v>
      </c>
      <c r="I158" s="1">
        <v>0</v>
      </c>
      <c r="J158" s="1">
        <v>0</v>
      </c>
      <c r="K158" s="1">
        <f>+SUM(Tabla3[[#This Row],[Suma de Monto penalización TR]:[Suma de CST_Malus]])</f>
        <v>-17.062500000000014</v>
      </c>
    </row>
    <row r="159" spans="1:11" x14ac:dyDescent="0.25">
      <c r="A159" s="9" t="s">
        <v>5151</v>
      </c>
      <c r="B159" s="10">
        <v>0</v>
      </c>
      <c r="C159" s="10">
        <v>0</v>
      </c>
      <c r="D159" s="10">
        <v>0</v>
      </c>
      <c r="F159" t="s">
        <v>4444</v>
      </c>
      <c r="G159" t="s">
        <v>7346</v>
      </c>
      <c r="H159" s="1">
        <v>0</v>
      </c>
      <c r="I159" s="1">
        <v>0</v>
      </c>
      <c r="J159" s="1">
        <v>0</v>
      </c>
      <c r="K159" s="1">
        <f>+SUM(Tabla3[[#This Row],[Suma de Monto penalización TR]:[Suma de CST_Malus]])</f>
        <v>0</v>
      </c>
    </row>
    <row r="160" spans="1:11" x14ac:dyDescent="0.25">
      <c r="A160" s="9" t="s">
        <v>81</v>
      </c>
      <c r="B160" s="10">
        <v>-17.062500000000014</v>
      </c>
      <c r="C160" s="10">
        <v>0</v>
      </c>
      <c r="D160" s="10">
        <v>0</v>
      </c>
      <c r="F160" t="s">
        <v>4444</v>
      </c>
      <c r="G160" t="s">
        <v>7346</v>
      </c>
      <c r="H160" s="1">
        <v>-1077.1149999999998</v>
      </c>
      <c r="I160" s="1">
        <v>-178.75000000000003</v>
      </c>
      <c r="J160" s="1">
        <v>0</v>
      </c>
      <c r="K160" s="1">
        <f>+SUM(Tabla3[[#This Row],[Suma de Monto penalización TR]:[Suma de CST_Malus]])</f>
        <v>-1255.8649999999998</v>
      </c>
    </row>
    <row r="161" spans="1:11" x14ac:dyDescent="0.25">
      <c r="A161" s="9" t="s">
        <v>654</v>
      </c>
      <c r="B161" s="10">
        <v>0</v>
      </c>
      <c r="C161" s="10">
        <v>0</v>
      </c>
      <c r="D161" s="10">
        <v>0</v>
      </c>
      <c r="F161" t="s">
        <v>4444</v>
      </c>
      <c r="G161" t="s">
        <v>7357</v>
      </c>
      <c r="H161" s="1">
        <v>0</v>
      </c>
      <c r="I161" s="1">
        <v>0</v>
      </c>
      <c r="J161" s="1">
        <v>0</v>
      </c>
      <c r="K161" s="1">
        <f>+SUM(Tabla3[[#This Row],[Suma de Monto penalización TR]:[Suma de CST_Malus]])</f>
        <v>0</v>
      </c>
    </row>
    <row r="162" spans="1:11" x14ac:dyDescent="0.25">
      <c r="A162" s="9" t="s">
        <v>1482</v>
      </c>
      <c r="B162" s="10">
        <v>-1077.1149999999998</v>
      </c>
      <c r="C162" s="10">
        <v>-178.75000000000003</v>
      </c>
      <c r="D162" s="10">
        <v>0</v>
      </c>
      <c r="F162" t="s">
        <v>4444</v>
      </c>
      <c r="G162" t="s">
        <v>7345</v>
      </c>
      <c r="H162" s="1">
        <v>-779.51750000000015</v>
      </c>
      <c r="I162" s="1">
        <v>0</v>
      </c>
      <c r="J162" s="1">
        <v>0</v>
      </c>
      <c r="K162" s="1">
        <f>+SUM(Tabla3[[#This Row],[Suma de Monto penalización TR]:[Suma de CST_Malus]])</f>
        <v>-779.51750000000015</v>
      </c>
    </row>
    <row r="163" spans="1:11" x14ac:dyDescent="0.25">
      <c r="A163" s="9" t="s">
        <v>1761</v>
      </c>
      <c r="B163" s="10">
        <v>0</v>
      </c>
      <c r="C163" s="10">
        <v>0</v>
      </c>
      <c r="D163" s="10">
        <v>0</v>
      </c>
      <c r="F163" t="s">
        <v>4444</v>
      </c>
      <c r="G163" t="s">
        <v>7347</v>
      </c>
      <c r="H163" s="1">
        <v>-65.422500000000028</v>
      </c>
      <c r="I163" s="1">
        <v>0</v>
      </c>
      <c r="J163" s="1">
        <v>0</v>
      </c>
      <c r="K163" s="1">
        <f>+SUM(Tabla3[[#This Row],[Suma de Monto penalización TR]:[Suma de CST_Malus]])</f>
        <v>-65.422500000000028</v>
      </c>
    </row>
    <row r="164" spans="1:11" x14ac:dyDescent="0.25">
      <c r="A164" s="9" t="s">
        <v>714</v>
      </c>
      <c r="B164" s="10">
        <v>-779.51750000000015</v>
      </c>
      <c r="C164" s="10">
        <v>0</v>
      </c>
      <c r="D164" s="10">
        <v>0</v>
      </c>
      <c r="F164" t="s">
        <v>4444</v>
      </c>
      <c r="G164" t="s">
        <v>7342</v>
      </c>
      <c r="H164" s="1">
        <v>-538.75250000000005</v>
      </c>
      <c r="I164" s="1">
        <v>0</v>
      </c>
      <c r="J164" s="1">
        <v>0</v>
      </c>
      <c r="K164" s="1">
        <f>+SUM(Tabla3[[#This Row],[Suma de Monto penalización TR]:[Suma de CST_Malus]])</f>
        <v>-538.75250000000005</v>
      </c>
    </row>
    <row r="165" spans="1:11" x14ac:dyDescent="0.25">
      <c r="A165" s="9" t="s">
        <v>959</v>
      </c>
      <c r="B165" s="10">
        <v>-65.422500000000028</v>
      </c>
      <c r="C165" s="10">
        <v>0</v>
      </c>
      <c r="D165" s="10">
        <v>0</v>
      </c>
      <c r="F165" t="s">
        <v>4444</v>
      </c>
      <c r="G165" t="s">
        <v>7357</v>
      </c>
      <c r="H165" s="1">
        <v>0</v>
      </c>
      <c r="I165" s="1">
        <v>0</v>
      </c>
      <c r="J165" s="1">
        <v>0</v>
      </c>
      <c r="K165" s="1">
        <f>+SUM(Tabla3[[#This Row],[Suma de Monto penalización TR]:[Suma de CST_Malus]])</f>
        <v>0</v>
      </c>
    </row>
    <row r="166" spans="1:11" x14ac:dyDescent="0.25">
      <c r="A166" s="9" t="s">
        <v>222</v>
      </c>
      <c r="B166" s="10">
        <v>-538.75250000000005</v>
      </c>
      <c r="C166" s="10">
        <v>0</v>
      </c>
      <c r="D166" s="10">
        <v>0</v>
      </c>
      <c r="F166" t="s">
        <v>4444</v>
      </c>
      <c r="G166" t="s">
        <v>7346</v>
      </c>
      <c r="H166" s="1">
        <v>0</v>
      </c>
      <c r="I166" s="1">
        <v>0</v>
      </c>
      <c r="J166" s="1">
        <v>0</v>
      </c>
      <c r="K166" s="1">
        <f>+SUM(Tabla3[[#This Row],[Suma de Monto penalización TR]:[Suma de CST_Malus]])</f>
        <v>0</v>
      </c>
    </row>
    <row r="167" spans="1:11" x14ac:dyDescent="0.25">
      <c r="A167" s="9" t="s">
        <v>1198</v>
      </c>
      <c r="B167" s="10">
        <v>0</v>
      </c>
      <c r="C167" s="10">
        <v>0</v>
      </c>
      <c r="D167" s="10">
        <v>0</v>
      </c>
      <c r="F167" t="s">
        <v>4444</v>
      </c>
      <c r="G167" t="s">
        <v>7343</v>
      </c>
      <c r="H167" s="1">
        <v>-1365</v>
      </c>
      <c r="I167" s="1">
        <v>0</v>
      </c>
      <c r="J167" s="1">
        <v>0</v>
      </c>
      <c r="K167" s="1">
        <f>+SUM(Tabla3[[#This Row],[Suma de Monto penalización TR]:[Suma de CST_Malus]])</f>
        <v>-1365</v>
      </c>
    </row>
    <row r="168" spans="1:11" x14ac:dyDescent="0.25">
      <c r="A168" s="9" t="s">
        <v>248</v>
      </c>
      <c r="B168" s="10">
        <v>0</v>
      </c>
      <c r="C168" s="10">
        <v>0</v>
      </c>
      <c r="D168" s="10">
        <v>0</v>
      </c>
      <c r="F168" t="s">
        <v>4444</v>
      </c>
      <c r="G168" t="s">
        <v>7342</v>
      </c>
      <c r="H168" s="1">
        <v>0</v>
      </c>
      <c r="I168" s="1">
        <v>0</v>
      </c>
      <c r="J168" s="1">
        <v>0</v>
      </c>
      <c r="K168" s="1">
        <f>+SUM(Tabla3[[#This Row],[Suma de Monto penalización TR]:[Suma de CST_Malus]])</f>
        <v>0</v>
      </c>
    </row>
    <row r="169" spans="1:11" x14ac:dyDescent="0.25">
      <c r="A169" s="9" t="s">
        <v>387</v>
      </c>
      <c r="B169" s="10">
        <v>-1365</v>
      </c>
      <c r="C169" s="10">
        <v>0</v>
      </c>
      <c r="D169" s="10">
        <v>0</v>
      </c>
      <c r="F169" t="s">
        <v>4444</v>
      </c>
      <c r="G169" t="s">
        <v>7347</v>
      </c>
      <c r="H169" s="1">
        <v>0</v>
      </c>
      <c r="I169" s="1">
        <v>0</v>
      </c>
      <c r="J169" s="1">
        <v>0</v>
      </c>
      <c r="K169" s="1">
        <f>+SUM(Tabla3[[#This Row],[Suma de Monto penalización TR]:[Suma de CST_Malus]])</f>
        <v>0</v>
      </c>
    </row>
    <row r="170" spans="1:11" x14ac:dyDescent="0.25">
      <c r="A170" s="9" t="s">
        <v>5371</v>
      </c>
      <c r="B170" s="10">
        <v>0</v>
      </c>
      <c r="C170" s="10">
        <v>0</v>
      </c>
      <c r="D170" s="10">
        <v>0</v>
      </c>
      <c r="F170" t="s">
        <v>4444</v>
      </c>
      <c r="G170" t="s">
        <v>7347</v>
      </c>
      <c r="H170" s="1">
        <v>0</v>
      </c>
      <c r="I170" s="1">
        <v>0</v>
      </c>
      <c r="J170" s="1">
        <v>0</v>
      </c>
      <c r="K170" s="1">
        <f>+SUM(Tabla3[[#This Row],[Suma de Monto penalización TR]:[Suma de CST_Malus]])</f>
        <v>0</v>
      </c>
    </row>
    <row r="171" spans="1:11" x14ac:dyDescent="0.25">
      <c r="A171" s="9" t="s">
        <v>4864</v>
      </c>
      <c r="B171" s="10">
        <v>0</v>
      </c>
      <c r="C171" s="10">
        <v>0</v>
      </c>
      <c r="D171" s="10">
        <v>0</v>
      </c>
      <c r="F171" t="s">
        <v>4444</v>
      </c>
      <c r="G171" t="s">
        <v>7352</v>
      </c>
      <c r="H171" s="1">
        <v>-170.88500000000002</v>
      </c>
      <c r="I171" s="1">
        <v>0</v>
      </c>
      <c r="J171" s="1">
        <v>0</v>
      </c>
      <c r="K171" s="1">
        <f>+SUM(Tabla3[[#This Row],[Suma de Monto penalización TR]:[Suma de CST_Malus]])</f>
        <v>-170.88500000000002</v>
      </c>
    </row>
    <row r="172" spans="1:11" x14ac:dyDescent="0.25">
      <c r="A172" s="9" t="s">
        <v>2687</v>
      </c>
      <c r="B172" s="10">
        <v>0</v>
      </c>
      <c r="C172" s="10">
        <v>0</v>
      </c>
      <c r="D172" s="10">
        <v>0</v>
      </c>
      <c r="F172" t="s">
        <v>4444</v>
      </c>
      <c r="G172" t="s">
        <v>7343</v>
      </c>
      <c r="H172" s="1">
        <v>-755.30812500000013</v>
      </c>
      <c r="I172" s="1">
        <v>0</v>
      </c>
      <c r="J172" s="1">
        <v>0</v>
      </c>
      <c r="K172" s="1">
        <f>+SUM(Tabla3[[#This Row],[Suma de Monto penalización TR]:[Suma de CST_Malus]])</f>
        <v>-755.30812500000013</v>
      </c>
    </row>
    <row r="173" spans="1:11" x14ac:dyDescent="0.25">
      <c r="A173" s="9" t="s">
        <v>215</v>
      </c>
      <c r="B173" s="10">
        <v>-170.88500000000002</v>
      </c>
      <c r="C173" s="10">
        <v>0</v>
      </c>
      <c r="D173" s="10">
        <v>0</v>
      </c>
      <c r="F173" t="s">
        <v>4444</v>
      </c>
      <c r="G173" t="s">
        <v>7348</v>
      </c>
      <c r="H173" s="1">
        <v>0</v>
      </c>
      <c r="I173" s="1">
        <v>0</v>
      </c>
      <c r="J173" s="1">
        <v>0</v>
      </c>
      <c r="K173" s="1">
        <f>+SUM(Tabla3[[#This Row],[Suma de Monto penalización TR]:[Suma de CST_Malus]])</f>
        <v>0</v>
      </c>
    </row>
    <row r="174" spans="1:11" x14ac:dyDescent="0.25">
      <c r="A174" s="9" t="s">
        <v>411</v>
      </c>
      <c r="B174" s="10">
        <v>-755.30812500000013</v>
      </c>
      <c r="C174" s="10">
        <v>0</v>
      </c>
      <c r="D174" s="10">
        <v>0</v>
      </c>
      <c r="F174" t="s">
        <v>4444</v>
      </c>
      <c r="G174" t="s">
        <v>7347</v>
      </c>
      <c r="H174" s="1">
        <v>0</v>
      </c>
      <c r="I174" s="1">
        <v>0</v>
      </c>
      <c r="J174" s="1">
        <v>0</v>
      </c>
      <c r="K174" s="1">
        <f>+SUM(Tabla3[[#This Row],[Suma de Monto penalización TR]:[Suma de CST_Malus]])</f>
        <v>0</v>
      </c>
    </row>
    <row r="175" spans="1:11" x14ac:dyDescent="0.25">
      <c r="A175" s="9" t="s">
        <v>2478</v>
      </c>
      <c r="B175" s="10">
        <v>0</v>
      </c>
      <c r="C175" s="10">
        <v>0</v>
      </c>
      <c r="D175" s="10">
        <v>0</v>
      </c>
      <c r="F175" t="s">
        <v>4444</v>
      </c>
      <c r="G175" t="s">
        <v>7352</v>
      </c>
      <c r="H175" s="1">
        <v>0</v>
      </c>
      <c r="I175" s="1">
        <v>0</v>
      </c>
      <c r="J175" s="1">
        <v>0</v>
      </c>
      <c r="K175" s="1">
        <f>+SUM(Tabla3[[#This Row],[Suma de Monto penalización TR]:[Suma de CST_Malus]])</f>
        <v>0</v>
      </c>
    </row>
    <row r="176" spans="1:11" x14ac:dyDescent="0.25">
      <c r="A176" s="9" t="s">
        <v>1642</v>
      </c>
      <c r="B176" s="10">
        <v>0</v>
      </c>
      <c r="C176" s="10">
        <v>0</v>
      </c>
      <c r="D176" s="10">
        <v>0</v>
      </c>
      <c r="F176" t="s">
        <v>4444</v>
      </c>
      <c r="G176" t="s">
        <v>7358</v>
      </c>
      <c r="H176" s="1">
        <v>-1929.8743750000003</v>
      </c>
      <c r="I176" s="1">
        <v>0</v>
      </c>
      <c r="J176" s="1">
        <v>0</v>
      </c>
      <c r="K176" s="1">
        <f>+SUM(Tabla3[[#This Row],[Suma de Monto penalización TR]:[Suma de CST_Malus]])</f>
        <v>-1929.8743750000003</v>
      </c>
    </row>
    <row r="177" spans="1:11" x14ac:dyDescent="0.25">
      <c r="A177" s="9" t="s">
        <v>1298</v>
      </c>
      <c r="B177" s="10">
        <v>0</v>
      </c>
      <c r="C177" s="10">
        <v>0</v>
      </c>
      <c r="D177" s="10">
        <v>0</v>
      </c>
      <c r="F177" t="s">
        <v>4444</v>
      </c>
      <c r="G177" t="s">
        <v>7342</v>
      </c>
      <c r="H177" s="1">
        <v>-374.57062500000012</v>
      </c>
      <c r="I177" s="1">
        <v>0</v>
      </c>
      <c r="J177" s="1">
        <v>0</v>
      </c>
      <c r="K177" s="1">
        <f>+SUM(Tabla3[[#This Row],[Suma de Monto penalización TR]:[Suma de CST_Malus]])</f>
        <v>-374.57062500000012</v>
      </c>
    </row>
    <row r="178" spans="1:11" x14ac:dyDescent="0.25">
      <c r="A178" s="9" t="s">
        <v>256</v>
      </c>
      <c r="B178" s="10">
        <v>-1929.8743750000003</v>
      </c>
      <c r="C178" s="10">
        <v>0</v>
      </c>
      <c r="D178" s="10">
        <v>0</v>
      </c>
      <c r="F178" t="s">
        <v>4444</v>
      </c>
      <c r="G178" t="s">
        <v>7342</v>
      </c>
      <c r="H178" s="1">
        <v>-34.409374999999969</v>
      </c>
      <c r="I178" s="1">
        <v>0</v>
      </c>
      <c r="J178" s="1">
        <v>0</v>
      </c>
      <c r="K178" s="1">
        <f>+SUM(Tabla3[[#This Row],[Suma de Monto penalización TR]:[Suma de CST_Malus]])</f>
        <v>-34.409374999999969</v>
      </c>
    </row>
    <row r="179" spans="1:11" x14ac:dyDescent="0.25">
      <c r="A179" s="9" t="s">
        <v>540</v>
      </c>
      <c r="B179" s="10">
        <v>-374.57062500000012</v>
      </c>
      <c r="C179" s="10">
        <v>0</v>
      </c>
      <c r="D179" s="10">
        <v>0</v>
      </c>
      <c r="F179" t="s">
        <v>4444</v>
      </c>
      <c r="G179" t="s">
        <v>7342</v>
      </c>
      <c r="H179" s="1">
        <v>-81.033333333333346</v>
      </c>
      <c r="I179" s="1">
        <v>0</v>
      </c>
      <c r="J179" s="1">
        <v>0</v>
      </c>
      <c r="K179" s="1">
        <f>+SUM(Tabla3[[#This Row],[Suma de Monto penalización TR]:[Suma de CST_Malus]])</f>
        <v>-81.033333333333346</v>
      </c>
    </row>
    <row r="180" spans="1:11" x14ac:dyDescent="0.25">
      <c r="A180" s="9" t="s">
        <v>61</v>
      </c>
      <c r="B180" s="10">
        <v>-34.409374999999969</v>
      </c>
      <c r="C180" s="10">
        <v>0</v>
      </c>
      <c r="D180" s="10">
        <v>0</v>
      </c>
      <c r="F180" t="s">
        <v>4444</v>
      </c>
      <c r="G180" t="s">
        <v>7348</v>
      </c>
      <c r="H180" s="1">
        <v>0</v>
      </c>
      <c r="I180" s="1">
        <v>0</v>
      </c>
      <c r="J180" s="1">
        <v>0</v>
      </c>
      <c r="K180" s="1">
        <f>+SUM(Tabla3[[#This Row],[Suma de Monto penalización TR]:[Suma de CST_Malus]])</f>
        <v>0</v>
      </c>
    </row>
    <row r="181" spans="1:11" x14ac:dyDescent="0.25">
      <c r="A181" s="9" t="s">
        <v>698</v>
      </c>
      <c r="B181" s="10">
        <v>-81.033333333333346</v>
      </c>
      <c r="C181" s="10">
        <v>0</v>
      </c>
      <c r="D181" s="10">
        <v>0</v>
      </c>
      <c r="F181" t="s">
        <v>4444</v>
      </c>
      <c r="G181" t="s">
        <v>7344</v>
      </c>
      <c r="H181" s="1">
        <v>0</v>
      </c>
      <c r="I181" s="1">
        <v>0</v>
      </c>
      <c r="J181" s="1">
        <v>0</v>
      </c>
      <c r="K181" s="1">
        <f>+SUM(Tabla3[[#This Row],[Suma de Monto penalización TR]:[Suma de CST_Malus]])</f>
        <v>0</v>
      </c>
    </row>
    <row r="182" spans="1:11" x14ac:dyDescent="0.25">
      <c r="A182" s="9" t="s">
        <v>4531</v>
      </c>
      <c r="B182" s="10">
        <v>0</v>
      </c>
      <c r="C182" s="10">
        <v>0</v>
      </c>
      <c r="D182" s="10">
        <v>0</v>
      </c>
      <c r="F182" t="s">
        <v>4444</v>
      </c>
      <c r="G182" t="s">
        <v>7343</v>
      </c>
      <c r="H182" s="1">
        <v>-165.16500000000002</v>
      </c>
      <c r="I182" s="1">
        <v>0</v>
      </c>
      <c r="J182" s="1">
        <v>0</v>
      </c>
      <c r="K182" s="1">
        <f>+SUM(Tabla3[[#This Row],[Suma de Monto penalización TR]:[Suma de CST_Malus]])</f>
        <v>-165.16500000000002</v>
      </c>
    </row>
    <row r="183" spans="1:11" x14ac:dyDescent="0.25">
      <c r="A183" s="9" t="s">
        <v>5976</v>
      </c>
      <c r="B183" s="10">
        <v>0</v>
      </c>
      <c r="C183" s="10">
        <v>0</v>
      </c>
      <c r="D183" s="10">
        <v>0</v>
      </c>
      <c r="F183" t="s">
        <v>4444</v>
      </c>
      <c r="G183" t="s">
        <v>7346</v>
      </c>
      <c r="H183" s="1">
        <v>0</v>
      </c>
      <c r="I183" s="1">
        <v>0</v>
      </c>
      <c r="J183" s="1">
        <v>0</v>
      </c>
      <c r="K183" s="1">
        <f>+SUM(Tabla3[[#This Row],[Suma de Monto penalización TR]:[Suma de CST_Malus]])</f>
        <v>0</v>
      </c>
    </row>
    <row r="184" spans="1:11" x14ac:dyDescent="0.25">
      <c r="A184" s="9" t="s">
        <v>1778</v>
      </c>
      <c r="B184" s="10">
        <v>-165.16500000000002</v>
      </c>
      <c r="C184" s="10">
        <v>0</v>
      </c>
      <c r="D184" s="10">
        <v>0</v>
      </c>
      <c r="F184" t="s">
        <v>4444</v>
      </c>
      <c r="G184" t="s">
        <v>7360</v>
      </c>
      <c r="H184" s="1">
        <v>0</v>
      </c>
      <c r="I184" s="1">
        <v>0</v>
      </c>
      <c r="J184" s="1">
        <v>0</v>
      </c>
      <c r="K184" s="1">
        <f>+SUM(Tabla3[[#This Row],[Suma de Monto penalización TR]:[Suma de CST_Malus]])</f>
        <v>0</v>
      </c>
    </row>
    <row r="185" spans="1:11" x14ac:dyDescent="0.25">
      <c r="A185" s="9" t="s">
        <v>3808</v>
      </c>
      <c r="B185" s="10">
        <v>0</v>
      </c>
      <c r="C185" s="10">
        <v>0</v>
      </c>
      <c r="D185" s="10">
        <v>0</v>
      </c>
      <c r="F185" t="s">
        <v>4444</v>
      </c>
      <c r="G185" t="s">
        <v>7344</v>
      </c>
      <c r="H185" s="1">
        <v>-397.53999999999996</v>
      </c>
      <c r="I185" s="1">
        <v>0</v>
      </c>
      <c r="J185" s="1">
        <v>0</v>
      </c>
      <c r="K185" s="1">
        <f>+SUM(Tabla3[[#This Row],[Suma de Monto penalización TR]:[Suma de CST_Malus]])</f>
        <v>-397.53999999999996</v>
      </c>
    </row>
    <row r="186" spans="1:11" x14ac:dyDescent="0.25">
      <c r="A186" s="9" t="s">
        <v>6301</v>
      </c>
      <c r="B186" s="10">
        <v>0</v>
      </c>
      <c r="C186" s="10">
        <v>0</v>
      </c>
      <c r="D186" s="10">
        <v>0</v>
      </c>
      <c r="F186" t="s">
        <v>4444</v>
      </c>
      <c r="G186" t="s">
        <v>7346</v>
      </c>
      <c r="H186" s="1">
        <v>-52.696874999999991</v>
      </c>
      <c r="I186" s="1">
        <v>0</v>
      </c>
      <c r="J186" s="1">
        <v>0</v>
      </c>
      <c r="K186" s="1">
        <f>+SUM(Tabla3[[#This Row],[Suma de Monto penalización TR]:[Suma de CST_Malus]])</f>
        <v>-52.696874999999991</v>
      </c>
    </row>
    <row r="187" spans="1:11" x14ac:dyDescent="0.25">
      <c r="A187" s="9" t="s">
        <v>794</v>
      </c>
      <c r="B187" s="10">
        <v>-397.53999999999996</v>
      </c>
      <c r="C187" s="10">
        <v>0</v>
      </c>
      <c r="D187" s="10">
        <v>0</v>
      </c>
      <c r="F187" t="s">
        <v>4444</v>
      </c>
      <c r="G187" t="s">
        <v>7345</v>
      </c>
      <c r="H187" s="1">
        <v>0</v>
      </c>
      <c r="I187" s="1">
        <v>0</v>
      </c>
      <c r="J187" s="1">
        <v>0</v>
      </c>
      <c r="K187" s="1">
        <f>+SUM(Tabla3[[#This Row],[Suma de Monto penalización TR]:[Suma de CST_Malus]])</f>
        <v>0</v>
      </c>
    </row>
    <row r="188" spans="1:11" x14ac:dyDescent="0.25">
      <c r="A188" s="9" t="s">
        <v>273</v>
      </c>
      <c r="B188" s="10">
        <v>-52.696874999999991</v>
      </c>
      <c r="C188" s="10">
        <v>0</v>
      </c>
      <c r="D188" s="10">
        <v>0</v>
      </c>
      <c r="F188" t="s">
        <v>4444</v>
      </c>
      <c r="G188" t="s">
        <v>7344</v>
      </c>
      <c r="H188" s="1">
        <v>0</v>
      </c>
      <c r="I188" s="1">
        <v>0</v>
      </c>
      <c r="J188" s="1">
        <v>0</v>
      </c>
      <c r="K188" s="1">
        <f>+SUM(Tabla3[[#This Row],[Suma de Monto penalización TR]:[Suma de CST_Malus]])</f>
        <v>0</v>
      </c>
    </row>
    <row r="189" spans="1:11" x14ac:dyDescent="0.25">
      <c r="A189" s="9" t="s">
        <v>1155</v>
      </c>
      <c r="B189" s="10">
        <v>0</v>
      </c>
      <c r="C189" s="10">
        <v>0</v>
      </c>
      <c r="D189" s="10">
        <v>0</v>
      </c>
      <c r="F189" t="s">
        <v>4444</v>
      </c>
      <c r="G189" t="s">
        <v>7346</v>
      </c>
      <c r="H189" s="1">
        <v>-13.585000000000015</v>
      </c>
      <c r="I189" s="1">
        <v>0</v>
      </c>
      <c r="J189" s="1">
        <v>0</v>
      </c>
      <c r="K189" s="1">
        <f>+SUM(Tabla3[[#This Row],[Suma de Monto penalización TR]:[Suma de CST_Malus]])</f>
        <v>-13.585000000000015</v>
      </c>
    </row>
    <row r="190" spans="1:11" x14ac:dyDescent="0.25">
      <c r="A190" s="9" t="s">
        <v>2449</v>
      </c>
      <c r="B190" s="10">
        <v>0</v>
      </c>
      <c r="C190" s="10">
        <v>0</v>
      </c>
      <c r="D190" s="10">
        <v>0</v>
      </c>
      <c r="F190" t="s">
        <v>4444</v>
      </c>
      <c r="G190" t="s">
        <v>7346</v>
      </c>
      <c r="H190" s="1">
        <v>0</v>
      </c>
      <c r="I190" s="1">
        <v>0</v>
      </c>
      <c r="J190" s="1">
        <v>0</v>
      </c>
      <c r="K190" s="1">
        <f>+SUM(Tabla3[[#This Row],[Suma de Monto penalización TR]:[Suma de CST_Malus]])</f>
        <v>0</v>
      </c>
    </row>
    <row r="191" spans="1:11" x14ac:dyDescent="0.25">
      <c r="A191" s="9" t="s">
        <v>1238</v>
      </c>
      <c r="B191" s="10">
        <v>-13.585000000000015</v>
      </c>
      <c r="C191" s="10">
        <v>0</v>
      </c>
      <c r="D191" s="10">
        <v>0</v>
      </c>
      <c r="F191" t="s">
        <v>4444</v>
      </c>
      <c r="G191" t="s">
        <v>7346</v>
      </c>
      <c r="H191" s="1">
        <v>0</v>
      </c>
      <c r="I191" s="1">
        <v>0</v>
      </c>
      <c r="J191" s="1">
        <v>0</v>
      </c>
      <c r="K191" s="1">
        <f>+SUM(Tabla3[[#This Row],[Suma de Monto penalización TR]:[Suma de CST_Malus]])</f>
        <v>0</v>
      </c>
    </row>
    <row r="192" spans="1:11" x14ac:dyDescent="0.25">
      <c r="A192" s="9" t="s">
        <v>1615</v>
      </c>
      <c r="B192" s="10">
        <v>0</v>
      </c>
      <c r="C192" s="10">
        <v>0</v>
      </c>
      <c r="D192" s="10">
        <v>0</v>
      </c>
      <c r="F192" t="s">
        <v>4444</v>
      </c>
      <c r="G192" t="s">
        <v>7346</v>
      </c>
      <c r="H192" s="1">
        <v>-16.802499999999977</v>
      </c>
      <c r="I192" s="1">
        <v>0</v>
      </c>
      <c r="J192" s="1">
        <v>0</v>
      </c>
      <c r="K192" s="1">
        <f>+SUM(Tabla3[[#This Row],[Suma de Monto penalización TR]:[Suma de CST_Malus]])</f>
        <v>-16.802499999999977</v>
      </c>
    </row>
    <row r="193" spans="1:11" x14ac:dyDescent="0.25">
      <c r="A193" s="9" t="s">
        <v>743</v>
      </c>
      <c r="B193" s="10">
        <v>0</v>
      </c>
      <c r="C193" s="10">
        <v>0</v>
      </c>
      <c r="D193" s="10">
        <v>0</v>
      </c>
      <c r="F193" t="s">
        <v>4444</v>
      </c>
      <c r="G193" t="s">
        <v>7347</v>
      </c>
      <c r="H193" s="1">
        <v>0</v>
      </c>
      <c r="I193" s="1">
        <v>0</v>
      </c>
      <c r="J193" s="1">
        <v>0</v>
      </c>
      <c r="K193" s="1">
        <f>+SUM(Tabla3[[#This Row],[Suma de Monto penalización TR]:[Suma de CST_Malus]])</f>
        <v>0</v>
      </c>
    </row>
    <row r="194" spans="1:11" x14ac:dyDescent="0.25">
      <c r="A194" s="9" t="s">
        <v>530</v>
      </c>
      <c r="B194" s="10">
        <v>-16.802499999999977</v>
      </c>
      <c r="C194" s="10">
        <v>0</v>
      </c>
      <c r="D194" s="10">
        <v>0</v>
      </c>
      <c r="F194" t="s">
        <v>4444</v>
      </c>
      <c r="G194" t="s">
        <v>7357</v>
      </c>
      <c r="H194" s="1">
        <v>-247.7475</v>
      </c>
      <c r="I194" s="1">
        <v>0</v>
      </c>
      <c r="J194" s="1">
        <v>0</v>
      </c>
      <c r="K194" s="1">
        <f>+SUM(Tabla3[[#This Row],[Suma de Monto penalización TR]:[Suma de CST_Malus]])</f>
        <v>-247.7475</v>
      </c>
    </row>
    <row r="195" spans="1:11" x14ac:dyDescent="0.25">
      <c r="A195" s="9" t="s">
        <v>206</v>
      </c>
      <c r="B195" s="10">
        <v>0</v>
      </c>
      <c r="C195" s="10">
        <v>0</v>
      </c>
      <c r="D195" s="10">
        <v>0</v>
      </c>
      <c r="F195" t="s">
        <v>4444</v>
      </c>
      <c r="G195" t="s">
        <v>7350</v>
      </c>
      <c r="H195" s="1">
        <v>0</v>
      </c>
      <c r="I195" s="1">
        <v>0</v>
      </c>
      <c r="J195" s="1">
        <v>0</v>
      </c>
      <c r="K195" s="1">
        <f>+SUM(Tabla3[[#This Row],[Suma de Monto penalización TR]:[Suma de CST_Malus]])</f>
        <v>0</v>
      </c>
    </row>
    <row r="196" spans="1:11" x14ac:dyDescent="0.25">
      <c r="A196" s="9" t="s">
        <v>4324</v>
      </c>
      <c r="B196" s="10">
        <v>-247.7475</v>
      </c>
      <c r="C196" s="10">
        <v>0</v>
      </c>
      <c r="D196" s="10">
        <v>0</v>
      </c>
      <c r="F196" t="s">
        <v>4444</v>
      </c>
      <c r="G196" t="s">
        <v>7348</v>
      </c>
      <c r="H196" s="1">
        <v>0</v>
      </c>
      <c r="I196" s="1">
        <v>0</v>
      </c>
      <c r="J196" s="1">
        <v>0</v>
      </c>
      <c r="K196" s="1">
        <f>+SUM(Tabla3[[#This Row],[Suma de Monto penalización TR]:[Suma de CST_Malus]])</f>
        <v>0</v>
      </c>
    </row>
    <row r="197" spans="1:11" x14ac:dyDescent="0.25">
      <c r="A197" s="9" t="s">
        <v>7226</v>
      </c>
      <c r="B197" s="10">
        <v>0</v>
      </c>
      <c r="C197" s="10">
        <v>0</v>
      </c>
      <c r="D197" s="10">
        <v>0</v>
      </c>
      <c r="F197" t="s">
        <v>4444</v>
      </c>
      <c r="G197" t="s">
        <v>7357</v>
      </c>
      <c r="H197" s="1">
        <v>0</v>
      </c>
      <c r="I197" s="1">
        <v>0</v>
      </c>
      <c r="J197" s="1">
        <v>0</v>
      </c>
      <c r="K197" s="1">
        <f>+SUM(Tabla3[[#This Row],[Suma de Monto penalización TR]:[Suma de CST_Malus]])</f>
        <v>0</v>
      </c>
    </row>
    <row r="198" spans="1:11" x14ac:dyDescent="0.25">
      <c r="A198" s="9" t="s">
        <v>6163</v>
      </c>
      <c r="B198" s="10">
        <v>0</v>
      </c>
      <c r="C198" s="10">
        <v>0</v>
      </c>
      <c r="D198" s="10">
        <v>0</v>
      </c>
      <c r="F198" t="s">
        <v>4444</v>
      </c>
      <c r="G198" t="s">
        <v>7357</v>
      </c>
      <c r="H198" s="1">
        <v>0</v>
      </c>
      <c r="I198" s="1">
        <v>0</v>
      </c>
      <c r="J198" s="1">
        <v>0</v>
      </c>
      <c r="K198" s="1">
        <f>+SUM(Tabla3[[#This Row],[Suma de Monto penalización TR]:[Suma de CST_Malus]])</f>
        <v>0</v>
      </c>
    </row>
    <row r="199" spans="1:11" x14ac:dyDescent="0.25">
      <c r="A199" s="9" t="s">
        <v>6638</v>
      </c>
      <c r="B199" s="10">
        <v>0</v>
      </c>
      <c r="C199" s="10">
        <v>0</v>
      </c>
      <c r="D199" s="10">
        <v>0</v>
      </c>
      <c r="F199" t="s">
        <v>4444</v>
      </c>
      <c r="G199" t="s">
        <v>7344</v>
      </c>
      <c r="H199" s="1">
        <v>-1898.7962500000003</v>
      </c>
      <c r="I199" s="1">
        <v>0</v>
      </c>
      <c r="J199" s="1">
        <v>0</v>
      </c>
      <c r="K199" s="1">
        <f>+SUM(Tabla3[[#This Row],[Suma de Monto penalización TR]:[Suma de CST_Malus]])</f>
        <v>-1898.7962500000003</v>
      </c>
    </row>
    <row r="200" spans="1:11" x14ac:dyDescent="0.25">
      <c r="A200" s="9" t="s">
        <v>4211</v>
      </c>
      <c r="B200" s="10">
        <v>0</v>
      </c>
      <c r="C200" s="10">
        <v>0</v>
      </c>
      <c r="D200" s="10">
        <v>0</v>
      </c>
      <c r="F200" t="s">
        <v>4444</v>
      </c>
      <c r="G200" t="s">
        <v>7356</v>
      </c>
      <c r="H200" s="1">
        <v>0</v>
      </c>
      <c r="I200" s="1">
        <v>0</v>
      </c>
      <c r="J200" s="1">
        <v>0</v>
      </c>
      <c r="K200" s="1">
        <f>+SUM(Tabla3[[#This Row],[Suma de Monto penalización TR]:[Suma de CST_Malus]])</f>
        <v>0</v>
      </c>
    </row>
    <row r="201" spans="1:11" x14ac:dyDescent="0.25">
      <c r="A201" s="9" t="s">
        <v>46</v>
      </c>
      <c r="B201" s="10">
        <v>-1898.7962500000003</v>
      </c>
      <c r="C201" s="10">
        <v>0</v>
      </c>
      <c r="D201" s="10">
        <v>0</v>
      </c>
    </row>
    <row r="202" spans="1:11" x14ac:dyDescent="0.25">
      <c r="A202" s="9" t="s">
        <v>4539</v>
      </c>
      <c r="B202" s="10">
        <v>0</v>
      </c>
      <c r="C202" s="10">
        <v>0</v>
      </c>
      <c r="D202" s="10">
        <v>0</v>
      </c>
    </row>
    <row r="203" spans="1:11" x14ac:dyDescent="0.25">
      <c r="A203" s="5" t="s">
        <v>7477</v>
      </c>
      <c r="B203" s="10">
        <v>-11176.066597222227</v>
      </c>
      <c r="C203" s="10">
        <v>-3006.25</v>
      </c>
      <c r="D203" s="10">
        <v>-2000</v>
      </c>
    </row>
    <row r="204" spans="1:11" x14ac:dyDescent="0.25">
      <c r="A204" s="9" t="s">
        <v>1392</v>
      </c>
      <c r="B204" s="10">
        <v>0</v>
      </c>
      <c r="C204" s="10">
        <v>0</v>
      </c>
      <c r="D204" s="10">
        <v>0</v>
      </c>
    </row>
    <row r="205" spans="1:11" x14ac:dyDescent="0.25">
      <c r="A205" s="9" t="s">
        <v>545</v>
      </c>
      <c r="B205" s="10">
        <v>0</v>
      </c>
      <c r="C205" s="10">
        <v>-178.75000000000003</v>
      </c>
      <c r="D205" s="10">
        <v>0</v>
      </c>
    </row>
    <row r="206" spans="1:11" x14ac:dyDescent="0.25">
      <c r="A206" s="9" t="s">
        <v>518</v>
      </c>
      <c r="B206" s="10">
        <v>0</v>
      </c>
      <c r="C206" s="10">
        <v>0</v>
      </c>
      <c r="D206" s="10">
        <v>0</v>
      </c>
    </row>
    <row r="207" spans="1:11" x14ac:dyDescent="0.25">
      <c r="A207" s="9" t="s">
        <v>1659</v>
      </c>
      <c r="B207" s="10">
        <v>0</v>
      </c>
      <c r="C207" s="10">
        <v>0</v>
      </c>
      <c r="D207" s="10">
        <v>0</v>
      </c>
    </row>
    <row r="208" spans="1:11" x14ac:dyDescent="0.25">
      <c r="A208" s="9" t="s">
        <v>3336</v>
      </c>
      <c r="B208" s="10">
        <v>0</v>
      </c>
      <c r="C208" s="10">
        <v>0</v>
      </c>
      <c r="D208" s="10">
        <v>0</v>
      </c>
    </row>
    <row r="209" spans="1:4" x14ac:dyDescent="0.25">
      <c r="A209" s="9" t="s">
        <v>1707</v>
      </c>
      <c r="B209" s="10">
        <v>0</v>
      </c>
      <c r="C209" s="10">
        <v>0</v>
      </c>
      <c r="D209" s="10">
        <v>0</v>
      </c>
    </row>
    <row r="210" spans="1:4" x14ac:dyDescent="0.25">
      <c r="A210" s="9" t="s">
        <v>119</v>
      </c>
      <c r="B210" s="10">
        <v>0</v>
      </c>
      <c r="C210" s="10">
        <v>0</v>
      </c>
      <c r="D210" s="10">
        <v>0</v>
      </c>
    </row>
    <row r="211" spans="1:4" x14ac:dyDescent="0.25">
      <c r="A211" s="9" t="s">
        <v>2534</v>
      </c>
      <c r="B211" s="10">
        <v>0</v>
      </c>
      <c r="C211" s="10">
        <v>0</v>
      </c>
      <c r="D211" s="10">
        <v>0</v>
      </c>
    </row>
    <row r="212" spans="1:4" x14ac:dyDescent="0.25">
      <c r="A212" s="9" t="s">
        <v>4672</v>
      </c>
      <c r="B212" s="10">
        <v>0</v>
      </c>
      <c r="C212" s="10">
        <v>0</v>
      </c>
      <c r="D212" s="10">
        <v>0</v>
      </c>
    </row>
    <row r="213" spans="1:4" x14ac:dyDescent="0.25">
      <c r="A213" s="9" t="s">
        <v>2365</v>
      </c>
      <c r="B213" s="10">
        <v>0</v>
      </c>
      <c r="C213" s="10">
        <v>0</v>
      </c>
      <c r="D213" s="10">
        <v>0</v>
      </c>
    </row>
    <row r="214" spans="1:4" x14ac:dyDescent="0.25">
      <c r="A214" s="9" t="s">
        <v>73</v>
      </c>
      <c r="B214" s="10">
        <v>0</v>
      </c>
      <c r="C214" s="10">
        <v>0</v>
      </c>
      <c r="D214" s="10">
        <v>0</v>
      </c>
    </row>
    <row r="215" spans="1:4" x14ac:dyDescent="0.25">
      <c r="A215" s="9" t="s">
        <v>1132</v>
      </c>
      <c r="B215" s="10">
        <v>0</v>
      </c>
      <c r="C215" s="10">
        <v>0</v>
      </c>
      <c r="D215" s="10">
        <v>0</v>
      </c>
    </row>
    <row r="216" spans="1:4" x14ac:dyDescent="0.25">
      <c r="A216" s="9" t="s">
        <v>3703</v>
      </c>
      <c r="B216" s="10">
        <v>0</v>
      </c>
      <c r="C216" s="10">
        <v>0</v>
      </c>
      <c r="D216" s="10">
        <v>0</v>
      </c>
    </row>
    <row r="217" spans="1:4" x14ac:dyDescent="0.25">
      <c r="A217" s="9" t="s">
        <v>787</v>
      </c>
      <c r="B217" s="10">
        <v>-433.55812500000013</v>
      </c>
      <c r="C217" s="10">
        <v>0</v>
      </c>
      <c r="D217" s="10">
        <v>0</v>
      </c>
    </row>
    <row r="218" spans="1:4" x14ac:dyDescent="0.25">
      <c r="A218" s="9" t="s">
        <v>871</v>
      </c>
      <c r="B218" s="10">
        <v>0</v>
      </c>
      <c r="C218" s="10">
        <v>0</v>
      </c>
      <c r="D218" s="10">
        <v>0</v>
      </c>
    </row>
    <row r="219" spans="1:4" x14ac:dyDescent="0.25">
      <c r="A219" s="9" t="s">
        <v>848</v>
      </c>
      <c r="B219" s="10">
        <v>0</v>
      </c>
      <c r="C219" s="10">
        <v>0</v>
      </c>
      <c r="D219" s="10">
        <v>0</v>
      </c>
    </row>
    <row r="220" spans="1:4" x14ac:dyDescent="0.25">
      <c r="A220" s="9" t="s">
        <v>352</v>
      </c>
      <c r="B220" s="10">
        <v>0</v>
      </c>
      <c r="C220" s="10">
        <v>0</v>
      </c>
      <c r="D220" s="10">
        <v>0</v>
      </c>
    </row>
    <row r="221" spans="1:4" x14ac:dyDescent="0.25">
      <c r="A221" s="9" t="s">
        <v>1028</v>
      </c>
      <c r="B221" s="10">
        <v>0</v>
      </c>
      <c r="C221" s="10">
        <v>0</v>
      </c>
      <c r="D221" s="10">
        <v>-2000</v>
      </c>
    </row>
    <row r="222" spans="1:4" x14ac:dyDescent="0.25">
      <c r="A222" s="9" t="s">
        <v>3483</v>
      </c>
      <c r="B222" s="10">
        <v>0</v>
      </c>
      <c r="C222" s="10">
        <v>0</v>
      </c>
      <c r="D222" s="10">
        <v>0</v>
      </c>
    </row>
    <row r="223" spans="1:4" x14ac:dyDescent="0.25">
      <c r="A223" s="9" t="s">
        <v>932</v>
      </c>
      <c r="B223" s="10">
        <v>-545.06562499999995</v>
      </c>
      <c r="C223" s="10">
        <v>-178.75000000000003</v>
      </c>
      <c r="D223" s="10">
        <v>0</v>
      </c>
    </row>
    <row r="224" spans="1:4" x14ac:dyDescent="0.25">
      <c r="A224" s="9" t="s">
        <v>3002</v>
      </c>
      <c r="B224" s="10">
        <v>0</v>
      </c>
      <c r="C224" s="10">
        <v>0</v>
      </c>
      <c r="D224" s="10">
        <v>0</v>
      </c>
    </row>
    <row r="225" spans="1:4" x14ac:dyDescent="0.25">
      <c r="A225" s="9" t="s">
        <v>1426</v>
      </c>
      <c r="B225" s="10">
        <v>-326.31805555555559</v>
      </c>
      <c r="C225" s="10">
        <v>0</v>
      </c>
      <c r="D225" s="10">
        <v>0</v>
      </c>
    </row>
    <row r="226" spans="1:4" x14ac:dyDescent="0.25">
      <c r="A226" s="9" t="s">
        <v>3106</v>
      </c>
      <c r="B226" s="10">
        <v>0</v>
      </c>
      <c r="C226" s="10">
        <v>0</v>
      </c>
      <c r="D226" s="10">
        <v>0</v>
      </c>
    </row>
    <row r="227" spans="1:4" x14ac:dyDescent="0.25">
      <c r="A227" s="9" t="s">
        <v>5492</v>
      </c>
      <c r="B227" s="10">
        <v>0</v>
      </c>
      <c r="C227" s="10">
        <v>0</v>
      </c>
      <c r="D227" s="10">
        <v>0</v>
      </c>
    </row>
    <row r="228" spans="1:4" x14ac:dyDescent="0.25">
      <c r="A228" s="9" t="s">
        <v>131</v>
      </c>
      <c r="B228" s="10">
        <v>-744.95687500000008</v>
      </c>
      <c r="C228" s="10">
        <v>0</v>
      </c>
      <c r="D228" s="10">
        <v>0</v>
      </c>
    </row>
    <row r="229" spans="1:4" x14ac:dyDescent="0.25">
      <c r="A229" s="9" t="s">
        <v>505</v>
      </c>
      <c r="B229" s="10">
        <v>-27.527499999999989</v>
      </c>
      <c r="C229" s="10">
        <v>0</v>
      </c>
      <c r="D229" s="10">
        <v>0</v>
      </c>
    </row>
    <row r="230" spans="1:4" x14ac:dyDescent="0.25">
      <c r="A230" s="9" t="s">
        <v>1436</v>
      </c>
      <c r="B230" s="10">
        <v>0</v>
      </c>
      <c r="C230" s="10">
        <v>0</v>
      </c>
      <c r="D230" s="10">
        <v>0</v>
      </c>
    </row>
    <row r="231" spans="1:4" x14ac:dyDescent="0.25">
      <c r="A231" s="9" t="s">
        <v>2634</v>
      </c>
      <c r="B231" s="10">
        <v>0</v>
      </c>
      <c r="C231" s="10">
        <v>0</v>
      </c>
      <c r="D231" s="10">
        <v>0</v>
      </c>
    </row>
    <row r="232" spans="1:4" x14ac:dyDescent="0.25">
      <c r="A232" s="9" t="s">
        <v>2845</v>
      </c>
      <c r="B232" s="10">
        <v>0</v>
      </c>
      <c r="C232" s="10">
        <v>0</v>
      </c>
      <c r="D232" s="10">
        <v>0</v>
      </c>
    </row>
    <row r="233" spans="1:4" x14ac:dyDescent="0.25">
      <c r="A233" s="9" t="s">
        <v>1868</v>
      </c>
      <c r="B233" s="10">
        <v>-27.527500000000028</v>
      </c>
      <c r="C233" s="10">
        <v>0</v>
      </c>
      <c r="D233" s="10">
        <v>0</v>
      </c>
    </row>
    <row r="234" spans="1:4" x14ac:dyDescent="0.25">
      <c r="A234" s="9" t="s">
        <v>109</v>
      </c>
      <c r="B234" s="10">
        <v>0</v>
      </c>
      <c r="C234" s="10">
        <v>0</v>
      </c>
      <c r="D234" s="10">
        <v>0</v>
      </c>
    </row>
    <row r="235" spans="1:4" x14ac:dyDescent="0.25">
      <c r="A235" s="9" t="s">
        <v>1421</v>
      </c>
      <c r="B235" s="10">
        <v>0</v>
      </c>
      <c r="C235" s="10">
        <v>0</v>
      </c>
      <c r="D235" s="10">
        <v>0</v>
      </c>
    </row>
    <row r="236" spans="1:4" x14ac:dyDescent="0.25">
      <c r="A236" s="9" t="s">
        <v>576</v>
      </c>
      <c r="B236" s="10">
        <v>-143.19499999999996</v>
      </c>
      <c r="C236" s="10">
        <v>0</v>
      </c>
      <c r="D236" s="10">
        <v>0</v>
      </c>
    </row>
    <row r="237" spans="1:4" x14ac:dyDescent="0.25">
      <c r="A237" s="9" t="s">
        <v>358</v>
      </c>
      <c r="B237" s="10">
        <v>-572.17875000000004</v>
      </c>
      <c r="C237" s="10">
        <v>0</v>
      </c>
      <c r="D237" s="10">
        <v>0</v>
      </c>
    </row>
    <row r="238" spans="1:4" x14ac:dyDescent="0.25">
      <c r="A238" s="9" t="s">
        <v>951</v>
      </c>
      <c r="B238" s="10">
        <v>0</v>
      </c>
      <c r="C238" s="10">
        <v>0</v>
      </c>
      <c r="D238" s="10">
        <v>0</v>
      </c>
    </row>
    <row r="239" spans="1:4" x14ac:dyDescent="0.25">
      <c r="A239" s="9" t="s">
        <v>3007</v>
      </c>
      <c r="B239" s="10">
        <v>0</v>
      </c>
      <c r="C239" s="10">
        <v>0</v>
      </c>
      <c r="D239" s="10">
        <v>0</v>
      </c>
    </row>
    <row r="240" spans="1:4" x14ac:dyDescent="0.25">
      <c r="A240" s="9" t="s">
        <v>1410</v>
      </c>
      <c r="B240" s="10">
        <v>-40.308125000000018</v>
      </c>
      <c r="C240" s="10">
        <v>0</v>
      </c>
      <c r="D240" s="10">
        <v>0</v>
      </c>
    </row>
    <row r="241" spans="1:4" x14ac:dyDescent="0.25">
      <c r="A241" s="9" t="s">
        <v>6242</v>
      </c>
      <c r="B241" s="10">
        <v>0</v>
      </c>
      <c r="C241" s="10">
        <v>0</v>
      </c>
      <c r="D241" s="10">
        <v>0</v>
      </c>
    </row>
    <row r="242" spans="1:4" x14ac:dyDescent="0.25">
      <c r="A242" s="9" t="s">
        <v>1213</v>
      </c>
      <c r="B242" s="10">
        <v>0</v>
      </c>
      <c r="C242" s="10">
        <v>0</v>
      </c>
      <c r="D242" s="10">
        <v>0</v>
      </c>
    </row>
    <row r="243" spans="1:4" x14ac:dyDescent="0.25">
      <c r="A243" s="9" t="s">
        <v>3631</v>
      </c>
      <c r="B243" s="10">
        <v>0</v>
      </c>
      <c r="C243" s="10">
        <v>0</v>
      </c>
      <c r="D243" s="10">
        <v>0</v>
      </c>
    </row>
    <row r="244" spans="1:4" x14ac:dyDescent="0.25">
      <c r="A244" s="9" t="s">
        <v>5151</v>
      </c>
      <c r="B244" s="10">
        <v>0</v>
      </c>
      <c r="C244" s="10">
        <v>0</v>
      </c>
      <c r="D244" s="10">
        <v>0</v>
      </c>
    </row>
    <row r="245" spans="1:4" x14ac:dyDescent="0.25">
      <c r="A245" s="9" t="s">
        <v>81</v>
      </c>
      <c r="B245" s="10">
        <v>-119.94125</v>
      </c>
      <c r="C245" s="10">
        <v>0</v>
      </c>
      <c r="D245" s="10">
        <v>0</v>
      </c>
    </row>
    <row r="246" spans="1:4" x14ac:dyDescent="0.25">
      <c r="A246" s="9" t="s">
        <v>654</v>
      </c>
      <c r="B246" s="10">
        <v>-25.739999999999988</v>
      </c>
      <c r="C246" s="10">
        <v>0</v>
      </c>
      <c r="D246" s="10">
        <v>0</v>
      </c>
    </row>
    <row r="247" spans="1:4" x14ac:dyDescent="0.25">
      <c r="A247" s="9" t="s">
        <v>1482</v>
      </c>
      <c r="B247" s="10">
        <v>-1.9662499999999583</v>
      </c>
      <c r="C247" s="10">
        <v>0</v>
      </c>
      <c r="D247" s="10">
        <v>0</v>
      </c>
    </row>
    <row r="248" spans="1:4" x14ac:dyDescent="0.25">
      <c r="A248" s="9" t="s">
        <v>1761</v>
      </c>
      <c r="B248" s="10">
        <v>-80.534999999999997</v>
      </c>
      <c r="C248" s="10">
        <v>0</v>
      </c>
      <c r="D248" s="10">
        <v>0</v>
      </c>
    </row>
    <row r="249" spans="1:4" x14ac:dyDescent="0.25">
      <c r="A249" s="9" t="s">
        <v>714</v>
      </c>
      <c r="B249" s="10">
        <v>-1375.2375</v>
      </c>
      <c r="C249" s="10">
        <v>0</v>
      </c>
      <c r="D249" s="10">
        <v>0</v>
      </c>
    </row>
    <row r="250" spans="1:4" x14ac:dyDescent="0.25">
      <c r="A250" s="9" t="s">
        <v>959</v>
      </c>
      <c r="B250" s="10">
        <v>-322.19687500000009</v>
      </c>
      <c r="C250" s="10">
        <v>0</v>
      </c>
      <c r="D250" s="10">
        <v>0</v>
      </c>
    </row>
    <row r="251" spans="1:4" x14ac:dyDescent="0.25">
      <c r="A251" s="9" t="s">
        <v>222</v>
      </c>
      <c r="B251" s="10">
        <v>-947.92749999999978</v>
      </c>
      <c r="C251" s="10">
        <v>0</v>
      </c>
      <c r="D251" s="10">
        <v>0</v>
      </c>
    </row>
    <row r="252" spans="1:4" x14ac:dyDescent="0.25">
      <c r="A252" s="9" t="s">
        <v>1198</v>
      </c>
      <c r="B252" s="10">
        <v>0</v>
      </c>
      <c r="C252" s="10">
        <v>0</v>
      </c>
      <c r="D252" s="10">
        <v>0</v>
      </c>
    </row>
    <row r="253" spans="1:4" x14ac:dyDescent="0.25">
      <c r="A253" s="9" t="s">
        <v>248</v>
      </c>
      <c r="B253" s="10">
        <v>0</v>
      </c>
      <c r="C253" s="10">
        <v>0</v>
      </c>
      <c r="D253" s="10">
        <v>0</v>
      </c>
    </row>
    <row r="254" spans="1:4" x14ac:dyDescent="0.25">
      <c r="A254" s="9" t="s">
        <v>387</v>
      </c>
      <c r="B254" s="10">
        <v>-283.05062499999997</v>
      </c>
      <c r="C254" s="10">
        <v>0</v>
      </c>
      <c r="D254" s="10">
        <v>0</v>
      </c>
    </row>
    <row r="255" spans="1:4" x14ac:dyDescent="0.25">
      <c r="A255" s="9" t="s">
        <v>5371</v>
      </c>
      <c r="B255" s="10">
        <v>0</v>
      </c>
      <c r="C255" s="10">
        <v>0</v>
      </c>
      <c r="D255" s="10">
        <v>0</v>
      </c>
    </row>
    <row r="256" spans="1:4" x14ac:dyDescent="0.25">
      <c r="A256" s="9" t="s">
        <v>2687</v>
      </c>
      <c r="B256" s="10">
        <v>-2862.25875</v>
      </c>
      <c r="C256" s="10">
        <v>0</v>
      </c>
      <c r="D256" s="10">
        <v>0</v>
      </c>
    </row>
    <row r="257" spans="1:4" x14ac:dyDescent="0.25">
      <c r="A257" s="9" t="s">
        <v>215</v>
      </c>
      <c r="B257" s="10">
        <v>-164.10062499999998</v>
      </c>
      <c r="C257" s="10">
        <v>0</v>
      </c>
      <c r="D257" s="10">
        <v>0</v>
      </c>
    </row>
    <row r="258" spans="1:4" x14ac:dyDescent="0.25">
      <c r="A258" s="9" t="s">
        <v>411</v>
      </c>
      <c r="B258" s="10">
        <v>-14.746875000000037</v>
      </c>
      <c r="C258" s="10">
        <v>0</v>
      </c>
      <c r="D258" s="10">
        <v>0</v>
      </c>
    </row>
    <row r="259" spans="1:4" x14ac:dyDescent="0.25">
      <c r="A259" s="9" t="s">
        <v>2478</v>
      </c>
      <c r="B259" s="10">
        <v>-88.481250000000045</v>
      </c>
      <c r="C259" s="10">
        <v>0</v>
      </c>
      <c r="D259" s="10">
        <v>0</v>
      </c>
    </row>
    <row r="260" spans="1:4" x14ac:dyDescent="0.25">
      <c r="A260" s="9" t="s">
        <v>1642</v>
      </c>
      <c r="B260" s="10">
        <v>-25.382499999999986</v>
      </c>
      <c r="C260" s="10">
        <v>0</v>
      </c>
      <c r="D260" s="10">
        <v>0</v>
      </c>
    </row>
    <row r="261" spans="1:4" x14ac:dyDescent="0.25">
      <c r="A261" s="9" t="s">
        <v>1298</v>
      </c>
      <c r="B261" s="10">
        <v>-1100.7587500000002</v>
      </c>
      <c r="C261" s="10">
        <v>0</v>
      </c>
      <c r="D261" s="10">
        <v>0</v>
      </c>
    </row>
    <row r="262" spans="1:4" x14ac:dyDescent="0.25">
      <c r="A262" s="9" t="s">
        <v>256</v>
      </c>
      <c r="B262" s="10">
        <v>-333.90500000000003</v>
      </c>
      <c r="C262" s="10">
        <v>0</v>
      </c>
      <c r="D262" s="10">
        <v>0</v>
      </c>
    </row>
    <row r="263" spans="1:4" x14ac:dyDescent="0.25">
      <c r="A263" s="9" t="s">
        <v>2091</v>
      </c>
      <c r="B263" s="10">
        <v>0</v>
      </c>
      <c r="C263" s="10">
        <v>0</v>
      </c>
      <c r="D263" s="10">
        <v>0</v>
      </c>
    </row>
    <row r="264" spans="1:4" x14ac:dyDescent="0.25">
      <c r="A264" s="9" t="s">
        <v>1359</v>
      </c>
      <c r="B264" s="10">
        <v>0</v>
      </c>
      <c r="C264" s="10">
        <v>0</v>
      </c>
      <c r="D264" s="10">
        <v>0</v>
      </c>
    </row>
    <row r="265" spans="1:4" x14ac:dyDescent="0.25">
      <c r="A265" s="9" t="s">
        <v>540</v>
      </c>
      <c r="B265" s="10">
        <v>0</v>
      </c>
      <c r="C265" s="10">
        <v>0</v>
      </c>
      <c r="D265" s="10">
        <v>0</v>
      </c>
    </row>
    <row r="266" spans="1:4" x14ac:dyDescent="0.25">
      <c r="A266" s="9" t="s">
        <v>61</v>
      </c>
      <c r="B266" s="10">
        <v>-134.68812500000004</v>
      </c>
      <c r="C266" s="10">
        <v>-341.25</v>
      </c>
      <c r="D266" s="10">
        <v>0</v>
      </c>
    </row>
    <row r="267" spans="1:4" x14ac:dyDescent="0.25">
      <c r="A267" s="9" t="s">
        <v>698</v>
      </c>
      <c r="B267" s="10">
        <v>0</v>
      </c>
      <c r="C267" s="10">
        <v>0</v>
      </c>
      <c r="D267" s="10">
        <v>0</v>
      </c>
    </row>
    <row r="268" spans="1:4" x14ac:dyDescent="0.25">
      <c r="A268" s="9" t="s">
        <v>4531</v>
      </c>
      <c r="B268" s="10">
        <v>0</v>
      </c>
      <c r="C268" s="10">
        <v>0</v>
      </c>
      <c r="D268" s="10">
        <v>0</v>
      </c>
    </row>
    <row r="269" spans="1:4" x14ac:dyDescent="0.25">
      <c r="A269" s="9" t="s">
        <v>1778</v>
      </c>
      <c r="B269" s="10">
        <v>-131.73875000000001</v>
      </c>
      <c r="C269" s="10">
        <v>0</v>
      </c>
      <c r="D269" s="10">
        <v>0</v>
      </c>
    </row>
    <row r="270" spans="1:4" x14ac:dyDescent="0.25">
      <c r="A270" s="9" t="s">
        <v>3808</v>
      </c>
      <c r="B270" s="10">
        <v>-9.3600000000000083</v>
      </c>
      <c r="C270" s="10">
        <v>0</v>
      </c>
      <c r="D270" s="10">
        <v>0</v>
      </c>
    </row>
    <row r="271" spans="1:4" x14ac:dyDescent="0.25">
      <c r="A271" s="9" t="s">
        <v>794</v>
      </c>
      <c r="B271" s="10">
        <v>0</v>
      </c>
      <c r="C271" s="10">
        <v>0</v>
      </c>
      <c r="D271" s="10">
        <v>0</v>
      </c>
    </row>
    <row r="272" spans="1:4" x14ac:dyDescent="0.25">
      <c r="A272" s="9" t="s">
        <v>273</v>
      </c>
      <c r="B272" s="10">
        <v>0</v>
      </c>
      <c r="C272" s="10">
        <v>0</v>
      </c>
      <c r="D272" s="10">
        <v>0</v>
      </c>
    </row>
    <row r="273" spans="1:4" x14ac:dyDescent="0.25">
      <c r="A273" s="9" t="s">
        <v>2449</v>
      </c>
      <c r="B273" s="10">
        <v>0</v>
      </c>
      <c r="C273" s="10">
        <v>0</v>
      </c>
      <c r="D273" s="10">
        <v>0</v>
      </c>
    </row>
    <row r="274" spans="1:4" x14ac:dyDescent="0.25">
      <c r="A274" s="9" t="s">
        <v>1238</v>
      </c>
      <c r="B274" s="10">
        <v>0</v>
      </c>
      <c r="C274" s="10">
        <v>0</v>
      </c>
      <c r="D274" s="10">
        <v>0</v>
      </c>
    </row>
    <row r="275" spans="1:4" x14ac:dyDescent="0.25">
      <c r="A275" s="9" t="s">
        <v>1615</v>
      </c>
      <c r="B275" s="10">
        <v>0</v>
      </c>
      <c r="C275" s="10">
        <v>0</v>
      </c>
      <c r="D275" s="10">
        <v>0</v>
      </c>
    </row>
    <row r="276" spans="1:4" x14ac:dyDescent="0.25">
      <c r="A276" s="9" t="s">
        <v>743</v>
      </c>
      <c r="B276" s="10">
        <v>0</v>
      </c>
      <c r="C276" s="10">
        <v>0</v>
      </c>
      <c r="D276" s="10">
        <v>0</v>
      </c>
    </row>
    <row r="277" spans="1:4" x14ac:dyDescent="0.25">
      <c r="A277" s="9" t="s">
        <v>530</v>
      </c>
      <c r="B277" s="10">
        <v>-49.156250000000007</v>
      </c>
      <c r="C277" s="10">
        <v>-341.25</v>
      </c>
      <c r="D277" s="10">
        <v>0</v>
      </c>
    </row>
    <row r="278" spans="1:4" x14ac:dyDescent="0.25">
      <c r="A278" s="9" t="s">
        <v>206</v>
      </c>
      <c r="B278" s="10">
        <v>0</v>
      </c>
      <c r="C278" s="10">
        <v>0</v>
      </c>
      <c r="D278" s="10">
        <v>0</v>
      </c>
    </row>
    <row r="279" spans="1:4" x14ac:dyDescent="0.25">
      <c r="A279" s="9" t="s">
        <v>7226</v>
      </c>
      <c r="B279" s="10">
        <v>0</v>
      </c>
      <c r="C279" s="10">
        <v>0</v>
      </c>
      <c r="D279" s="10">
        <v>0</v>
      </c>
    </row>
    <row r="280" spans="1:4" x14ac:dyDescent="0.25">
      <c r="A280" s="9" t="s">
        <v>4211</v>
      </c>
      <c r="B280" s="10">
        <v>-14.029166666666661</v>
      </c>
      <c r="C280" s="10">
        <v>0</v>
      </c>
      <c r="D280" s="10">
        <v>0</v>
      </c>
    </row>
    <row r="281" spans="1:4" x14ac:dyDescent="0.25">
      <c r="A281" s="9" t="s">
        <v>46</v>
      </c>
      <c r="B281" s="10">
        <v>-93.307500000000019</v>
      </c>
      <c r="C281" s="10">
        <v>-1966.2500000000002</v>
      </c>
      <c r="D281" s="10">
        <v>0</v>
      </c>
    </row>
    <row r="282" spans="1:4" x14ac:dyDescent="0.25">
      <c r="A282" s="9" t="s">
        <v>4539</v>
      </c>
      <c r="B282" s="10">
        <v>-136.92250000000001</v>
      </c>
      <c r="C282" s="10">
        <v>0</v>
      </c>
      <c r="D282" s="10">
        <v>0</v>
      </c>
    </row>
    <row r="283" spans="1:4" x14ac:dyDescent="0.25">
      <c r="A283" s="5" t="s">
        <v>7323</v>
      </c>
      <c r="B283" s="10">
        <v>-75353.081013888921</v>
      </c>
      <c r="C283" s="10">
        <v>-5730.25</v>
      </c>
      <c r="D283" s="10">
        <v>-2000</v>
      </c>
    </row>
  </sheetData>
  <pageMargins left="0.7" right="0.7" top="0.75" bottom="0.75" header="0.3" footer="0.3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663CA-05BF-4DCC-BF00-24002BB2D0AA}">
  <dimension ref="A1:G14"/>
  <sheetViews>
    <sheetView workbookViewId="0">
      <selection activeCell="C11" sqref="C11"/>
    </sheetView>
  </sheetViews>
  <sheetFormatPr baseColWidth="10" defaultRowHeight="15" x14ac:dyDescent="0.25"/>
  <cols>
    <col min="1" max="1" width="21.42578125" bestFit="1" customWidth="1"/>
    <col min="2" max="2" width="22.42578125" bestFit="1" customWidth="1"/>
    <col min="3" max="3" width="11.85546875" bestFit="1" customWidth="1"/>
    <col min="4" max="4" width="7.5703125" bestFit="1" customWidth="1"/>
    <col min="5" max="5" width="11.85546875" bestFit="1" customWidth="1"/>
    <col min="6" max="6" width="10.140625" bestFit="1" customWidth="1"/>
    <col min="7" max="7" width="16.85546875" bestFit="1" customWidth="1"/>
  </cols>
  <sheetData>
    <row r="1" spans="1:7" x14ac:dyDescent="0.25">
      <c r="A1" s="4" t="s">
        <v>7383</v>
      </c>
      <c r="B1" s="5">
        <v>1</v>
      </c>
    </row>
    <row r="2" spans="1:7" x14ac:dyDescent="0.25">
      <c r="A2" s="4" t="s">
        <v>7382</v>
      </c>
      <c r="B2" s="36" t="s">
        <v>7372</v>
      </c>
    </row>
    <row r="4" spans="1:7" x14ac:dyDescent="0.25">
      <c r="B4" s="4" t="s">
        <v>7325</v>
      </c>
    </row>
    <row r="5" spans="1:7" x14ac:dyDescent="0.25">
      <c r="B5" s="36" t="s">
        <v>7377</v>
      </c>
      <c r="D5" s="36" t="s">
        <v>7378</v>
      </c>
      <c r="F5" s="36" t="s">
        <v>7387</v>
      </c>
      <c r="G5" s="36" t="s">
        <v>7386</v>
      </c>
    </row>
    <row r="6" spans="1:7" x14ac:dyDescent="0.25">
      <c r="A6" s="4" t="s">
        <v>7337</v>
      </c>
      <c r="B6" s="36" t="s">
        <v>7388</v>
      </c>
      <c r="C6" s="36" t="s">
        <v>7384</v>
      </c>
      <c r="D6" s="36" t="s">
        <v>7388</v>
      </c>
      <c r="E6" s="36" t="s">
        <v>7384</v>
      </c>
    </row>
    <row r="7" spans="1:7" x14ac:dyDescent="0.25">
      <c r="A7" s="5" t="s">
        <v>7375</v>
      </c>
      <c r="B7" s="15"/>
      <c r="C7" s="8">
        <v>0</v>
      </c>
      <c r="D7" s="15">
        <v>45</v>
      </c>
      <c r="E7" s="8">
        <v>0.52941176470588236</v>
      </c>
      <c r="F7" s="15">
        <v>45</v>
      </c>
      <c r="G7" s="8">
        <v>0.41666666666666669</v>
      </c>
    </row>
    <row r="8" spans="1:7" x14ac:dyDescent="0.25">
      <c r="A8" s="5" t="s">
        <v>7369</v>
      </c>
      <c r="B8" s="15">
        <v>21</v>
      </c>
      <c r="C8" s="8">
        <v>0.91304347826086951</v>
      </c>
      <c r="D8" s="15"/>
      <c r="E8" s="8">
        <v>0</v>
      </c>
      <c r="F8" s="15">
        <v>21</v>
      </c>
      <c r="G8" s="8">
        <v>0.19444444444444445</v>
      </c>
    </row>
    <row r="9" spans="1:7" x14ac:dyDescent="0.25">
      <c r="A9" s="5" t="s">
        <v>7368</v>
      </c>
      <c r="B9" s="15"/>
      <c r="C9" s="8">
        <v>0</v>
      </c>
      <c r="D9" s="15">
        <v>16</v>
      </c>
      <c r="E9" s="8">
        <v>0.18823529411764706</v>
      </c>
      <c r="F9" s="15">
        <v>16</v>
      </c>
      <c r="G9" s="8">
        <v>0.14814814814814814</v>
      </c>
    </row>
    <row r="10" spans="1:7" x14ac:dyDescent="0.25">
      <c r="A10" s="5" t="s">
        <v>7366</v>
      </c>
      <c r="B10" s="15"/>
      <c r="C10" s="8">
        <v>0</v>
      </c>
      <c r="D10" s="15">
        <v>12</v>
      </c>
      <c r="E10" s="8">
        <v>0.14117647058823529</v>
      </c>
      <c r="F10" s="15">
        <v>12</v>
      </c>
      <c r="G10" s="8">
        <v>0.1111111111111111</v>
      </c>
    </row>
    <row r="11" spans="1:7" x14ac:dyDescent="0.25">
      <c r="A11" s="5" t="s">
        <v>7367</v>
      </c>
      <c r="B11" s="15"/>
      <c r="C11" s="8">
        <v>0</v>
      </c>
      <c r="D11" s="15">
        <v>10</v>
      </c>
      <c r="E11" s="8">
        <v>0.11764705882352941</v>
      </c>
      <c r="F11" s="15">
        <v>10</v>
      </c>
      <c r="G11" s="8">
        <v>9.2592592592592587E-2</v>
      </c>
    </row>
    <row r="12" spans="1:7" x14ac:dyDescent="0.25">
      <c r="A12" s="5" t="s">
        <v>7373</v>
      </c>
      <c r="B12" s="15">
        <v>2</v>
      </c>
      <c r="C12" s="8">
        <v>8.6956521739130432E-2</v>
      </c>
      <c r="D12" s="15"/>
      <c r="E12" s="8">
        <v>0</v>
      </c>
      <c r="F12" s="15">
        <v>2</v>
      </c>
      <c r="G12" s="8">
        <v>1.8518518518518517E-2</v>
      </c>
    </row>
    <row r="13" spans="1:7" x14ac:dyDescent="0.25">
      <c r="A13" s="5" t="s">
        <v>7376</v>
      </c>
      <c r="B13" s="15"/>
      <c r="C13" s="8">
        <v>0</v>
      </c>
      <c r="D13" s="15">
        <v>2</v>
      </c>
      <c r="E13" s="8">
        <v>2.3529411764705882E-2</v>
      </c>
      <c r="F13" s="15">
        <v>2</v>
      </c>
      <c r="G13" s="8">
        <v>1.8518518518518517E-2</v>
      </c>
    </row>
    <row r="14" spans="1:7" x14ac:dyDescent="0.25">
      <c r="A14" s="5" t="s">
        <v>7323</v>
      </c>
      <c r="B14" s="15">
        <v>23</v>
      </c>
      <c r="C14" s="8">
        <v>1</v>
      </c>
      <c r="D14" s="15">
        <v>85</v>
      </c>
      <c r="E14" s="8">
        <v>1</v>
      </c>
      <c r="F14" s="15">
        <v>108</v>
      </c>
      <c r="G14" s="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BF92C-F37B-4C53-8770-F257AF97C072}">
  <dimension ref="A1:G12"/>
  <sheetViews>
    <sheetView workbookViewId="0">
      <selection activeCell="D7" sqref="D7"/>
    </sheetView>
  </sheetViews>
  <sheetFormatPr baseColWidth="10" defaultRowHeight="15" x14ac:dyDescent="0.25"/>
  <cols>
    <col min="1" max="1" width="19.5703125" bestFit="1" customWidth="1"/>
    <col min="2" max="2" width="22.42578125" bestFit="1" customWidth="1"/>
    <col min="3" max="3" width="11.85546875" bestFit="1" customWidth="1"/>
    <col min="4" max="4" width="7" bestFit="1" customWidth="1"/>
    <col min="5" max="5" width="11.85546875" bestFit="1" customWidth="1"/>
    <col min="6" max="6" width="10.140625" bestFit="1" customWidth="1"/>
    <col min="7" max="7" width="16.85546875" bestFit="1" customWidth="1"/>
    <col min="8" max="8" width="12.5703125" bestFit="1" customWidth="1"/>
  </cols>
  <sheetData>
    <row r="1" spans="1:7" x14ac:dyDescent="0.25">
      <c r="A1" s="4" t="s">
        <v>7383</v>
      </c>
      <c r="B1" s="5">
        <v>1</v>
      </c>
    </row>
    <row r="2" spans="1:7" x14ac:dyDescent="0.25">
      <c r="A2" s="4" t="s">
        <v>7381</v>
      </c>
      <c r="B2" s="36" t="s">
        <v>7378</v>
      </c>
    </row>
    <row r="4" spans="1:7" x14ac:dyDescent="0.25">
      <c r="B4" s="4" t="s">
        <v>7325</v>
      </c>
    </row>
    <row r="5" spans="1:7" x14ac:dyDescent="0.25">
      <c r="B5" s="36" t="s">
        <v>7372</v>
      </c>
      <c r="D5" s="36" t="s">
        <v>7370</v>
      </c>
      <c r="F5" s="36" t="s">
        <v>7387</v>
      </c>
      <c r="G5" s="36" t="s">
        <v>7386</v>
      </c>
    </row>
    <row r="6" spans="1:7" x14ac:dyDescent="0.25">
      <c r="A6" s="4" t="s">
        <v>7337</v>
      </c>
      <c r="B6" s="36" t="s">
        <v>7388</v>
      </c>
      <c r="C6" s="36" t="s">
        <v>7384</v>
      </c>
      <c r="D6" s="36" t="s">
        <v>7388</v>
      </c>
      <c r="E6" s="36" t="s">
        <v>7384</v>
      </c>
    </row>
    <row r="7" spans="1:7" x14ac:dyDescent="0.25">
      <c r="A7" s="5" t="s">
        <v>7375</v>
      </c>
      <c r="B7" s="15">
        <v>45</v>
      </c>
      <c r="C7" s="8">
        <v>0.76271186440677963</v>
      </c>
      <c r="D7" s="15">
        <v>14</v>
      </c>
      <c r="E7" s="8">
        <v>0.23728813559322035</v>
      </c>
      <c r="F7" s="15">
        <v>59</v>
      </c>
      <c r="G7" s="8">
        <v>1</v>
      </c>
    </row>
    <row r="8" spans="1:7" x14ac:dyDescent="0.25">
      <c r="A8" s="5" t="s">
        <v>7368</v>
      </c>
      <c r="B8" s="15">
        <v>16</v>
      </c>
      <c r="C8" s="8">
        <v>0.2711864406779661</v>
      </c>
      <c r="D8" s="15">
        <v>43</v>
      </c>
      <c r="E8" s="8">
        <v>0.72881355932203384</v>
      </c>
      <c r="F8" s="15">
        <v>59</v>
      </c>
      <c r="G8" s="8">
        <v>1</v>
      </c>
    </row>
    <row r="9" spans="1:7" x14ac:dyDescent="0.25">
      <c r="A9" s="5" t="s">
        <v>7367</v>
      </c>
      <c r="B9" s="15">
        <v>10</v>
      </c>
      <c r="C9" s="8">
        <v>0.20833333333333334</v>
      </c>
      <c r="D9" s="15">
        <v>38</v>
      </c>
      <c r="E9" s="8">
        <v>0.79166666666666663</v>
      </c>
      <c r="F9" s="15">
        <v>48</v>
      </c>
      <c r="G9" s="8">
        <v>1</v>
      </c>
    </row>
    <row r="10" spans="1:7" x14ac:dyDescent="0.25">
      <c r="A10" s="5" t="s">
        <v>7366</v>
      </c>
      <c r="B10" s="15">
        <v>12</v>
      </c>
      <c r="C10" s="8">
        <v>0.25531914893617019</v>
      </c>
      <c r="D10" s="15">
        <v>35</v>
      </c>
      <c r="E10" s="8">
        <v>0.74468085106382975</v>
      </c>
      <c r="F10" s="15">
        <v>47</v>
      </c>
      <c r="G10" s="8">
        <v>1</v>
      </c>
    </row>
    <row r="11" spans="1:7" x14ac:dyDescent="0.25">
      <c r="A11" s="5" t="s">
        <v>7376</v>
      </c>
      <c r="B11" s="15">
        <v>2</v>
      </c>
      <c r="C11" s="8">
        <v>0.18181818181818182</v>
      </c>
      <c r="D11" s="15">
        <v>9</v>
      </c>
      <c r="E11" s="8">
        <v>0.81818181818181823</v>
      </c>
      <c r="F11" s="15">
        <v>11</v>
      </c>
      <c r="G11" s="8">
        <v>1</v>
      </c>
    </row>
    <row r="12" spans="1:7" x14ac:dyDescent="0.25">
      <c r="A12" s="5" t="s">
        <v>7323</v>
      </c>
      <c r="B12" s="15">
        <v>85</v>
      </c>
      <c r="C12" s="8">
        <v>0.3794642857142857</v>
      </c>
      <c r="D12" s="15">
        <v>139</v>
      </c>
      <c r="E12" s="8">
        <v>0.6205357142857143</v>
      </c>
      <c r="F12" s="15">
        <v>224</v>
      </c>
      <c r="G12" s="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B4E3-50B8-4E6B-AD24-62AFDC802144}">
  <dimension ref="B1:I44"/>
  <sheetViews>
    <sheetView topLeftCell="A4" workbookViewId="0">
      <selection activeCell="C2" sqref="C2"/>
    </sheetView>
  </sheetViews>
  <sheetFormatPr baseColWidth="10" defaultRowHeight="15" x14ac:dyDescent="0.25"/>
  <cols>
    <col min="3" max="3" width="21.42578125" bestFit="1" customWidth="1"/>
    <col min="4" max="4" width="13.140625" customWidth="1"/>
    <col min="8" max="8" width="53.140625" bestFit="1" customWidth="1"/>
    <col min="9" max="9" width="11.7109375" bestFit="1" customWidth="1"/>
  </cols>
  <sheetData>
    <row r="1" spans="2:9" x14ac:dyDescent="0.25">
      <c r="B1" t="s">
        <v>7379</v>
      </c>
      <c r="C1" t="s">
        <v>7380</v>
      </c>
      <c r="D1" t="s">
        <v>7381</v>
      </c>
    </row>
    <row r="2" spans="2:9" x14ac:dyDescent="0.25">
      <c r="B2" s="17" t="s">
        <v>163</v>
      </c>
      <c r="C2" t="s">
        <v>7369</v>
      </c>
      <c r="D2" t="s">
        <v>7377</v>
      </c>
    </row>
    <row r="3" spans="2:9" x14ac:dyDescent="0.25">
      <c r="B3" s="17" t="s">
        <v>592</v>
      </c>
      <c r="C3" t="s">
        <v>7373</v>
      </c>
      <c r="D3" t="s">
        <v>7377</v>
      </c>
      <c r="H3" t="s">
        <v>10</v>
      </c>
      <c r="I3" t="s">
        <v>7371</v>
      </c>
    </row>
    <row r="4" spans="2:9" x14ac:dyDescent="0.25">
      <c r="B4" s="17" t="s">
        <v>116</v>
      </c>
      <c r="C4" t="s">
        <v>7374</v>
      </c>
      <c r="D4" t="s">
        <v>7377</v>
      </c>
      <c r="H4" t="s">
        <v>117</v>
      </c>
      <c r="I4" t="s">
        <v>7370</v>
      </c>
    </row>
    <row r="5" spans="2:9" x14ac:dyDescent="0.25">
      <c r="B5" s="17" t="s">
        <v>150</v>
      </c>
      <c r="C5" t="s">
        <v>7375</v>
      </c>
      <c r="D5" t="s">
        <v>7378</v>
      </c>
      <c r="H5" t="s">
        <v>144</v>
      </c>
      <c r="I5" t="s">
        <v>7370</v>
      </c>
    </row>
    <row r="6" spans="2:9" x14ac:dyDescent="0.25">
      <c r="B6" s="17" t="s">
        <v>124</v>
      </c>
      <c r="C6" t="s">
        <v>7366</v>
      </c>
      <c r="D6" t="s">
        <v>7378</v>
      </c>
      <c r="H6" t="s">
        <v>125</v>
      </c>
      <c r="I6" t="s">
        <v>7370</v>
      </c>
    </row>
    <row r="7" spans="2:9" x14ac:dyDescent="0.25">
      <c r="B7" s="17" t="s">
        <v>266</v>
      </c>
      <c r="C7" t="s">
        <v>7367</v>
      </c>
      <c r="D7" t="s">
        <v>7378</v>
      </c>
      <c r="H7" t="s">
        <v>179</v>
      </c>
      <c r="I7" t="s">
        <v>7370</v>
      </c>
    </row>
    <row r="8" spans="2:9" x14ac:dyDescent="0.25">
      <c r="B8" s="17" t="s">
        <v>297</v>
      </c>
      <c r="C8" t="s">
        <v>7368</v>
      </c>
      <c r="D8" t="s">
        <v>7378</v>
      </c>
      <c r="H8" t="s">
        <v>199</v>
      </c>
      <c r="I8" t="s">
        <v>7370</v>
      </c>
    </row>
    <row r="9" spans="2:9" x14ac:dyDescent="0.25">
      <c r="B9" s="17" t="s">
        <v>821</v>
      </c>
      <c r="C9" t="s">
        <v>7376</v>
      </c>
      <c r="D9" t="s">
        <v>7378</v>
      </c>
      <c r="H9" t="s">
        <v>338</v>
      </c>
      <c r="I9" t="s">
        <v>7370</v>
      </c>
    </row>
    <row r="10" spans="2:9" x14ac:dyDescent="0.25">
      <c r="H10" t="s">
        <v>234</v>
      </c>
      <c r="I10" t="s">
        <v>7370</v>
      </c>
    </row>
    <row r="11" spans="2:9" x14ac:dyDescent="0.25">
      <c r="H11" t="s">
        <v>102</v>
      </c>
      <c r="I11" t="s">
        <v>7370</v>
      </c>
    </row>
    <row r="12" spans="2:9" x14ac:dyDescent="0.25">
      <c r="H12" t="s">
        <v>798</v>
      </c>
      <c r="I12" t="s">
        <v>7370</v>
      </c>
    </row>
    <row r="13" spans="2:9" x14ac:dyDescent="0.25">
      <c r="H13" t="s">
        <v>448</v>
      </c>
      <c r="I13" t="s">
        <v>7370</v>
      </c>
    </row>
    <row r="14" spans="2:9" x14ac:dyDescent="0.25">
      <c r="H14" t="s">
        <v>254</v>
      </c>
      <c r="I14" t="s">
        <v>7370</v>
      </c>
    </row>
    <row r="15" spans="2:9" x14ac:dyDescent="0.25">
      <c r="H15" t="s">
        <v>2881</v>
      </c>
      <c r="I15" t="s">
        <v>7370</v>
      </c>
    </row>
    <row r="16" spans="2:9" x14ac:dyDescent="0.25">
      <c r="H16" t="s">
        <v>71</v>
      </c>
      <c r="I16" t="s">
        <v>7370</v>
      </c>
    </row>
    <row r="17" spans="8:9" x14ac:dyDescent="0.25">
      <c r="H17" t="s">
        <v>5305</v>
      </c>
      <c r="I17" t="s">
        <v>7370</v>
      </c>
    </row>
    <row r="18" spans="8:9" x14ac:dyDescent="0.25">
      <c r="H18" t="s">
        <v>1881</v>
      </c>
      <c r="I18" t="s">
        <v>7370</v>
      </c>
    </row>
    <row r="19" spans="8:9" x14ac:dyDescent="0.25">
      <c r="H19" t="s">
        <v>2129</v>
      </c>
      <c r="I19" t="s">
        <v>7370</v>
      </c>
    </row>
    <row r="20" spans="8:9" x14ac:dyDescent="0.25">
      <c r="H20" t="s">
        <v>151</v>
      </c>
      <c r="I20" t="s">
        <v>7372</v>
      </c>
    </row>
    <row r="21" spans="8:9" x14ac:dyDescent="0.25">
      <c r="H21" t="s">
        <v>59</v>
      </c>
      <c r="I21" t="s">
        <v>7370</v>
      </c>
    </row>
    <row r="22" spans="8:9" x14ac:dyDescent="0.25">
      <c r="H22" t="s">
        <v>169</v>
      </c>
      <c r="I22" t="s">
        <v>7370</v>
      </c>
    </row>
    <row r="23" spans="8:9" x14ac:dyDescent="0.25">
      <c r="H23" t="s">
        <v>240</v>
      </c>
      <c r="I23" t="s">
        <v>7370</v>
      </c>
    </row>
    <row r="24" spans="8:9" x14ac:dyDescent="0.25">
      <c r="H24" t="s">
        <v>607</v>
      </c>
      <c r="I24" t="s">
        <v>7370</v>
      </c>
    </row>
    <row r="25" spans="8:9" x14ac:dyDescent="0.25">
      <c r="H25" t="s">
        <v>891</v>
      </c>
      <c r="I25" t="s">
        <v>7370</v>
      </c>
    </row>
    <row r="26" spans="8:9" x14ac:dyDescent="0.25">
      <c r="H26" t="s">
        <v>2028</v>
      </c>
      <c r="I26" t="s">
        <v>7370</v>
      </c>
    </row>
    <row r="27" spans="8:9" x14ac:dyDescent="0.25">
      <c r="H27" t="s">
        <v>404</v>
      </c>
      <c r="I27" t="s">
        <v>7370</v>
      </c>
    </row>
    <row r="28" spans="8:9" x14ac:dyDescent="0.25">
      <c r="H28" t="s">
        <v>1308</v>
      </c>
      <c r="I28" t="s">
        <v>7370</v>
      </c>
    </row>
    <row r="29" spans="8:9" x14ac:dyDescent="0.25">
      <c r="H29" t="s">
        <v>2320</v>
      </c>
      <c r="I29" t="s">
        <v>7370</v>
      </c>
    </row>
    <row r="30" spans="8:9" x14ac:dyDescent="0.25">
      <c r="H30" t="s">
        <v>2725</v>
      </c>
      <c r="I30" t="s">
        <v>7370</v>
      </c>
    </row>
    <row r="31" spans="8:9" x14ac:dyDescent="0.25">
      <c r="H31" t="s">
        <v>5461</v>
      </c>
      <c r="I31" t="s">
        <v>7370</v>
      </c>
    </row>
    <row r="32" spans="8:9" x14ac:dyDescent="0.25">
      <c r="H32" t="s">
        <v>2849</v>
      </c>
      <c r="I32" t="s">
        <v>7370</v>
      </c>
    </row>
    <row r="33" spans="8:9" x14ac:dyDescent="0.25">
      <c r="H33" t="s">
        <v>3698</v>
      </c>
      <c r="I33" t="s">
        <v>7370</v>
      </c>
    </row>
    <row r="34" spans="8:9" x14ac:dyDescent="0.25">
      <c r="H34" t="s">
        <v>92</v>
      </c>
      <c r="I34" t="s">
        <v>7370</v>
      </c>
    </row>
    <row r="35" spans="8:9" x14ac:dyDescent="0.25">
      <c r="H35" t="s">
        <v>2300</v>
      </c>
      <c r="I35" t="s">
        <v>7370</v>
      </c>
    </row>
    <row r="36" spans="8:9" x14ac:dyDescent="0.25">
      <c r="H36" t="s">
        <v>3745</v>
      </c>
      <c r="I36" t="s">
        <v>7370</v>
      </c>
    </row>
    <row r="37" spans="8:9" x14ac:dyDescent="0.25">
      <c r="H37" t="s">
        <v>370</v>
      </c>
      <c r="I37" t="s">
        <v>7370</v>
      </c>
    </row>
    <row r="38" spans="8:9" x14ac:dyDescent="0.25">
      <c r="H38" t="s">
        <v>438</v>
      </c>
      <c r="I38" t="s">
        <v>7370</v>
      </c>
    </row>
    <row r="39" spans="8:9" x14ac:dyDescent="0.25">
      <c r="H39" t="s">
        <v>1059</v>
      </c>
      <c r="I39" t="s">
        <v>7370</v>
      </c>
    </row>
    <row r="40" spans="8:9" x14ac:dyDescent="0.25">
      <c r="H40" t="s">
        <v>44</v>
      </c>
      <c r="I40" t="s">
        <v>7370</v>
      </c>
    </row>
    <row r="41" spans="8:9" x14ac:dyDescent="0.25">
      <c r="H41" t="s">
        <v>1602</v>
      </c>
      <c r="I41" t="s">
        <v>7370</v>
      </c>
    </row>
    <row r="42" spans="8:9" x14ac:dyDescent="0.25">
      <c r="H42" t="s">
        <v>1273</v>
      </c>
      <c r="I42" t="s">
        <v>7370</v>
      </c>
    </row>
    <row r="43" spans="8:9" x14ac:dyDescent="0.25">
      <c r="H43" t="s">
        <v>5204</v>
      </c>
      <c r="I43" t="s">
        <v>7370</v>
      </c>
    </row>
    <row r="44" spans="8:9" x14ac:dyDescent="0.25">
      <c r="H44" t="s">
        <v>2868</v>
      </c>
      <c r="I44" t="s">
        <v>7370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8E255-C27B-4588-AC35-9DE3B655B4D6}">
  <dimension ref="A1:G357"/>
  <sheetViews>
    <sheetView workbookViewId="0">
      <selection activeCell="F9" sqref="F9"/>
    </sheetView>
  </sheetViews>
  <sheetFormatPr baseColWidth="10" defaultRowHeight="15" x14ac:dyDescent="0.25"/>
  <cols>
    <col min="1" max="1" width="12" customWidth="1"/>
    <col min="2" max="2" width="53.140625" bestFit="1" customWidth="1"/>
    <col min="5" max="5" width="19.5703125" bestFit="1" customWidth="1"/>
    <col min="6" max="6" width="24.42578125" bestFit="1" customWidth="1"/>
  </cols>
  <sheetData>
    <row r="1" spans="1:7" x14ac:dyDescent="0.25">
      <c r="A1" t="s">
        <v>7</v>
      </c>
      <c r="B1" t="s">
        <v>10</v>
      </c>
    </row>
    <row r="2" spans="1:7" x14ac:dyDescent="0.25">
      <c r="A2" t="s">
        <v>116</v>
      </c>
      <c r="B2" t="s">
        <v>254</v>
      </c>
    </row>
    <row r="3" spans="1:7" x14ac:dyDescent="0.25">
      <c r="A3" t="s">
        <v>116</v>
      </c>
      <c r="B3" t="s">
        <v>234</v>
      </c>
    </row>
    <row r="4" spans="1:7" x14ac:dyDescent="0.25">
      <c r="A4" t="s">
        <v>116</v>
      </c>
      <c r="B4" t="s">
        <v>234</v>
      </c>
    </row>
    <row r="5" spans="1:7" ht="15.75" thickBot="1" x14ac:dyDescent="0.3">
      <c r="A5" t="s">
        <v>116</v>
      </c>
      <c r="B5" t="s">
        <v>2881</v>
      </c>
    </row>
    <row r="6" spans="1:7" x14ac:dyDescent="0.25">
      <c r="A6" t="s">
        <v>116</v>
      </c>
      <c r="B6" t="s">
        <v>338</v>
      </c>
      <c r="D6" s="18">
        <v>500159</v>
      </c>
      <c r="E6" s="19" t="s">
        <v>7369</v>
      </c>
      <c r="F6" s="19" t="s">
        <v>7389</v>
      </c>
      <c r="G6" s="20" t="s">
        <v>7377</v>
      </c>
    </row>
    <row r="7" spans="1:7" x14ac:dyDescent="0.25">
      <c r="A7" t="s">
        <v>116</v>
      </c>
      <c r="B7" t="s">
        <v>199</v>
      </c>
      <c r="D7" s="21">
        <v>500161</v>
      </c>
      <c r="E7" s="22" t="s">
        <v>7373</v>
      </c>
      <c r="F7" s="22" t="s">
        <v>7390</v>
      </c>
      <c r="G7" s="23" t="s">
        <v>7377</v>
      </c>
    </row>
    <row r="8" spans="1:7" ht="15.75" thickBot="1" x14ac:dyDescent="0.3">
      <c r="A8" t="s">
        <v>116</v>
      </c>
      <c r="B8" t="s">
        <v>448</v>
      </c>
      <c r="D8" s="24">
        <v>500080</v>
      </c>
      <c r="E8" s="25" t="s">
        <v>7374</v>
      </c>
      <c r="F8" s="25" t="s">
        <v>7391</v>
      </c>
      <c r="G8" s="26" t="s">
        <v>7377</v>
      </c>
    </row>
    <row r="9" spans="1:7" x14ac:dyDescent="0.25">
      <c r="A9" t="s">
        <v>116</v>
      </c>
      <c r="B9" t="s">
        <v>448</v>
      </c>
      <c r="D9" s="18">
        <v>500155</v>
      </c>
      <c r="E9" s="19" t="s">
        <v>7375</v>
      </c>
      <c r="F9" s="19" t="s">
        <v>7392</v>
      </c>
      <c r="G9" s="20" t="s">
        <v>7378</v>
      </c>
    </row>
    <row r="10" spans="1:7" x14ac:dyDescent="0.25">
      <c r="A10" t="s">
        <v>116</v>
      </c>
      <c r="B10" t="s">
        <v>448</v>
      </c>
      <c r="D10" s="21">
        <v>500156</v>
      </c>
      <c r="E10" s="22" t="s">
        <v>7366</v>
      </c>
      <c r="F10" s="22" t="s">
        <v>7393</v>
      </c>
      <c r="G10" s="23" t="s">
        <v>7378</v>
      </c>
    </row>
    <row r="11" spans="1:7" x14ac:dyDescent="0.25">
      <c r="A11" t="s">
        <v>116</v>
      </c>
      <c r="B11" t="s">
        <v>448</v>
      </c>
      <c r="D11" s="21">
        <v>500157</v>
      </c>
      <c r="E11" s="22" t="s">
        <v>7367</v>
      </c>
      <c r="F11" s="22" t="s">
        <v>7394</v>
      </c>
      <c r="G11" s="23" t="s">
        <v>7378</v>
      </c>
    </row>
    <row r="12" spans="1:7" x14ac:dyDescent="0.25">
      <c r="A12" t="s">
        <v>116</v>
      </c>
      <c r="B12" t="s">
        <v>179</v>
      </c>
      <c r="D12" s="21">
        <v>500158</v>
      </c>
      <c r="E12" s="22" t="s">
        <v>7368</v>
      </c>
      <c r="F12" s="22" t="s">
        <v>7395</v>
      </c>
      <c r="G12" s="23" t="s">
        <v>7378</v>
      </c>
    </row>
    <row r="13" spans="1:7" ht="15.75" thickBot="1" x14ac:dyDescent="0.3">
      <c r="A13" t="s">
        <v>116</v>
      </c>
      <c r="B13" t="s">
        <v>144</v>
      </c>
      <c r="D13" s="24">
        <v>500167</v>
      </c>
      <c r="E13" s="25" t="s">
        <v>7376</v>
      </c>
      <c r="F13" s="25" t="s">
        <v>7396</v>
      </c>
      <c r="G13" s="26" t="s">
        <v>7378</v>
      </c>
    </row>
    <row r="14" spans="1:7" x14ac:dyDescent="0.25">
      <c r="A14" t="s">
        <v>116</v>
      </c>
      <c r="B14" t="s">
        <v>144</v>
      </c>
    </row>
    <row r="15" spans="1:7" x14ac:dyDescent="0.25">
      <c r="A15" t="s">
        <v>116</v>
      </c>
      <c r="B15" t="s">
        <v>144</v>
      </c>
    </row>
    <row r="16" spans="1:7" x14ac:dyDescent="0.25">
      <c r="A16" t="s">
        <v>116</v>
      </c>
      <c r="B16" t="s">
        <v>144</v>
      </c>
    </row>
    <row r="17" spans="1:2" x14ac:dyDescent="0.25">
      <c r="A17" t="s">
        <v>116</v>
      </c>
      <c r="B17" t="s">
        <v>144</v>
      </c>
    </row>
    <row r="18" spans="1:2" x14ac:dyDescent="0.25">
      <c r="A18" t="s">
        <v>116</v>
      </c>
      <c r="B18" t="s">
        <v>144</v>
      </c>
    </row>
    <row r="19" spans="1:2" x14ac:dyDescent="0.25">
      <c r="A19" t="s">
        <v>116</v>
      </c>
      <c r="B19" t="s">
        <v>144</v>
      </c>
    </row>
    <row r="20" spans="1:2" x14ac:dyDescent="0.25">
      <c r="A20" t="s">
        <v>116</v>
      </c>
      <c r="B20" t="s">
        <v>144</v>
      </c>
    </row>
    <row r="21" spans="1:2" x14ac:dyDescent="0.25">
      <c r="A21" t="s">
        <v>116</v>
      </c>
      <c r="B21" t="s">
        <v>144</v>
      </c>
    </row>
    <row r="22" spans="1:2" x14ac:dyDescent="0.25">
      <c r="A22" t="s">
        <v>116</v>
      </c>
      <c r="B22" t="s">
        <v>144</v>
      </c>
    </row>
    <row r="23" spans="1:2" x14ac:dyDescent="0.25">
      <c r="A23" t="s">
        <v>116</v>
      </c>
      <c r="B23" t="s">
        <v>144</v>
      </c>
    </row>
    <row r="24" spans="1:2" x14ac:dyDescent="0.25">
      <c r="A24" t="s">
        <v>116</v>
      </c>
      <c r="B24" t="s">
        <v>144</v>
      </c>
    </row>
    <row r="25" spans="1:2" x14ac:dyDescent="0.25">
      <c r="A25" t="s">
        <v>116</v>
      </c>
      <c r="B25" t="s">
        <v>144</v>
      </c>
    </row>
    <row r="26" spans="1:2" x14ac:dyDescent="0.25">
      <c r="A26" t="s">
        <v>116</v>
      </c>
      <c r="B26" t="s">
        <v>144</v>
      </c>
    </row>
    <row r="27" spans="1:2" x14ac:dyDescent="0.25">
      <c r="A27" t="s">
        <v>116</v>
      </c>
      <c r="B27" t="s">
        <v>144</v>
      </c>
    </row>
    <row r="28" spans="1:2" x14ac:dyDescent="0.25">
      <c r="A28" t="s">
        <v>116</v>
      </c>
      <c r="B28" t="s">
        <v>144</v>
      </c>
    </row>
    <row r="29" spans="1:2" x14ac:dyDescent="0.25">
      <c r="A29" t="s">
        <v>116</v>
      </c>
      <c r="B29" t="s">
        <v>144</v>
      </c>
    </row>
    <row r="30" spans="1:2" x14ac:dyDescent="0.25">
      <c r="A30" t="s">
        <v>116</v>
      </c>
      <c r="B30" t="s">
        <v>144</v>
      </c>
    </row>
    <row r="31" spans="1:2" x14ac:dyDescent="0.25">
      <c r="A31" t="s">
        <v>116</v>
      </c>
      <c r="B31" t="s">
        <v>798</v>
      </c>
    </row>
    <row r="32" spans="1:2" x14ac:dyDescent="0.25">
      <c r="A32" t="s">
        <v>116</v>
      </c>
      <c r="B32" t="s">
        <v>102</v>
      </c>
    </row>
    <row r="33" spans="1:2" x14ac:dyDescent="0.25">
      <c r="A33" t="s">
        <v>116</v>
      </c>
      <c r="B33" t="s">
        <v>102</v>
      </c>
    </row>
    <row r="34" spans="1:2" x14ac:dyDescent="0.25">
      <c r="A34" t="s">
        <v>116</v>
      </c>
      <c r="B34" t="s">
        <v>102</v>
      </c>
    </row>
    <row r="35" spans="1:2" x14ac:dyDescent="0.25">
      <c r="A35" t="s">
        <v>116</v>
      </c>
      <c r="B35" t="s">
        <v>102</v>
      </c>
    </row>
    <row r="36" spans="1:2" x14ac:dyDescent="0.25">
      <c r="A36" t="s">
        <v>116</v>
      </c>
      <c r="B36" t="s">
        <v>102</v>
      </c>
    </row>
    <row r="37" spans="1:2" x14ac:dyDescent="0.25">
      <c r="A37" t="s">
        <v>116</v>
      </c>
      <c r="B37" t="s">
        <v>102</v>
      </c>
    </row>
    <row r="38" spans="1:2" x14ac:dyDescent="0.25">
      <c r="A38" t="s">
        <v>116</v>
      </c>
      <c r="B38" t="s">
        <v>102</v>
      </c>
    </row>
    <row r="39" spans="1:2" x14ac:dyDescent="0.25">
      <c r="A39" t="s">
        <v>116</v>
      </c>
      <c r="B39" t="s">
        <v>125</v>
      </c>
    </row>
    <row r="40" spans="1:2" x14ac:dyDescent="0.25">
      <c r="A40" t="s">
        <v>116</v>
      </c>
      <c r="B40" t="s">
        <v>125</v>
      </c>
    </row>
    <row r="41" spans="1:2" x14ac:dyDescent="0.25">
      <c r="A41" t="s">
        <v>116</v>
      </c>
      <c r="B41" t="s">
        <v>125</v>
      </c>
    </row>
    <row r="42" spans="1:2" x14ac:dyDescent="0.25">
      <c r="A42" t="s">
        <v>116</v>
      </c>
      <c r="B42" t="s">
        <v>125</v>
      </c>
    </row>
    <row r="43" spans="1:2" x14ac:dyDescent="0.25">
      <c r="A43" t="s">
        <v>116</v>
      </c>
      <c r="B43" t="s">
        <v>117</v>
      </c>
    </row>
    <row r="44" spans="1:2" x14ac:dyDescent="0.25">
      <c r="A44" t="s">
        <v>116</v>
      </c>
      <c r="B44" t="s">
        <v>117</v>
      </c>
    </row>
    <row r="45" spans="1:2" x14ac:dyDescent="0.25">
      <c r="A45" t="s">
        <v>116</v>
      </c>
      <c r="B45" t="s">
        <v>117</v>
      </c>
    </row>
    <row r="46" spans="1:2" x14ac:dyDescent="0.25">
      <c r="A46" t="s">
        <v>116</v>
      </c>
      <c r="B46" t="s">
        <v>117</v>
      </c>
    </row>
    <row r="47" spans="1:2" x14ac:dyDescent="0.25">
      <c r="A47" t="s">
        <v>116</v>
      </c>
      <c r="B47" t="s">
        <v>117</v>
      </c>
    </row>
    <row r="48" spans="1:2" x14ac:dyDescent="0.25">
      <c r="A48" t="s">
        <v>150</v>
      </c>
      <c r="B48" t="s">
        <v>71</v>
      </c>
    </row>
    <row r="49" spans="1:2" x14ac:dyDescent="0.25">
      <c r="A49" t="s">
        <v>150</v>
      </c>
      <c r="B49" t="s">
        <v>71</v>
      </c>
    </row>
    <row r="50" spans="1:2" x14ac:dyDescent="0.25">
      <c r="A50" t="s">
        <v>150</v>
      </c>
      <c r="B50" t="s">
        <v>199</v>
      </c>
    </row>
    <row r="51" spans="1:2" x14ac:dyDescent="0.25">
      <c r="A51" t="s">
        <v>150</v>
      </c>
      <c r="B51" t="s">
        <v>5305</v>
      </c>
    </row>
    <row r="52" spans="1:2" x14ac:dyDescent="0.25">
      <c r="A52" t="s">
        <v>150</v>
      </c>
      <c r="B52" t="s">
        <v>1881</v>
      </c>
    </row>
    <row r="53" spans="1:2" x14ac:dyDescent="0.25">
      <c r="A53" t="s">
        <v>150</v>
      </c>
      <c r="B53" t="s">
        <v>1881</v>
      </c>
    </row>
    <row r="54" spans="1:2" x14ac:dyDescent="0.25">
      <c r="A54" t="s">
        <v>150</v>
      </c>
      <c r="B54" t="s">
        <v>2129</v>
      </c>
    </row>
    <row r="55" spans="1:2" x14ac:dyDescent="0.25">
      <c r="A55" t="s">
        <v>150</v>
      </c>
      <c r="B55" t="s">
        <v>151</v>
      </c>
    </row>
    <row r="56" spans="1:2" x14ac:dyDescent="0.25">
      <c r="A56" t="s">
        <v>150</v>
      </c>
      <c r="B56" t="s">
        <v>151</v>
      </c>
    </row>
    <row r="57" spans="1:2" x14ac:dyDescent="0.25">
      <c r="A57" t="s">
        <v>150</v>
      </c>
      <c r="B57" t="s">
        <v>151</v>
      </c>
    </row>
    <row r="58" spans="1:2" x14ac:dyDescent="0.25">
      <c r="A58" t="s">
        <v>150</v>
      </c>
      <c r="B58" t="s">
        <v>151</v>
      </c>
    </row>
    <row r="59" spans="1:2" x14ac:dyDescent="0.25">
      <c r="A59" t="s">
        <v>150</v>
      </c>
      <c r="B59" t="s">
        <v>151</v>
      </c>
    </row>
    <row r="60" spans="1:2" x14ac:dyDescent="0.25">
      <c r="A60" t="s">
        <v>150</v>
      </c>
      <c r="B60" t="s">
        <v>151</v>
      </c>
    </row>
    <row r="61" spans="1:2" x14ac:dyDescent="0.25">
      <c r="A61" t="s">
        <v>150</v>
      </c>
      <c r="B61" t="s">
        <v>151</v>
      </c>
    </row>
    <row r="62" spans="1:2" x14ac:dyDescent="0.25">
      <c r="A62" t="s">
        <v>150</v>
      </c>
      <c r="B62" t="s">
        <v>151</v>
      </c>
    </row>
    <row r="63" spans="1:2" x14ac:dyDescent="0.25">
      <c r="A63" t="s">
        <v>150</v>
      </c>
      <c r="B63" t="s">
        <v>151</v>
      </c>
    </row>
    <row r="64" spans="1:2" x14ac:dyDescent="0.25">
      <c r="A64" t="s">
        <v>150</v>
      </c>
      <c r="B64" t="s">
        <v>151</v>
      </c>
    </row>
    <row r="65" spans="1:2" x14ac:dyDescent="0.25">
      <c r="A65" t="s">
        <v>150</v>
      </c>
      <c r="B65" t="s">
        <v>151</v>
      </c>
    </row>
    <row r="66" spans="1:2" x14ac:dyDescent="0.25">
      <c r="A66" t="s">
        <v>150</v>
      </c>
      <c r="B66" t="s">
        <v>151</v>
      </c>
    </row>
    <row r="67" spans="1:2" x14ac:dyDescent="0.25">
      <c r="A67" t="s">
        <v>150</v>
      </c>
      <c r="B67" t="s">
        <v>151</v>
      </c>
    </row>
    <row r="68" spans="1:2" x14ac:dyDescent="0.25">
      <c r="A68" t="s">
        <v>150</v>
      </c>
      <c r="B68" t="s">
        <v>151</v>
      </c>
    </row>
    <row r="69" spans="1:2" x14ac:dyDescent="0.25">
      <c r="A69" t="s">
        <v>150</v>
      </c>
      <c r="B69" t="s">
        <v>151</v>
      </c>
    </row>
    <row r="70" spans="1:2" x14ac:dyDescent="0.25">
      <c r="A70" t="s">
        <v>150</v>
      </c>
      <c r="B70" t="s">
        <v>151</v>
      </c>
    </row>
    <row r="71" spans="1:2" x14ac:dyDescent="0.25">
      <c r="A71" t="s">
        <v>150</v>
      </c>
      <c r="B71" t="s">
        <v>151</v>
      </c>
    </row>
    <row r="72" spans="1:2" x14ac:dyDescent="0.25">
      <c r="A72" t="s">
        <v>150</v>
      </c>
      <c r="B72" t="s">
        <v>151</v>
      </c>
    </row>
    <row r="73" spans="1:2" x14ac:dyDescent="0.25">
      <c r="A73" t="s">
        <v>150</v>
      </c>
      <c r="B73" t="s">
        <v>151</v>
      </c>
    </row>
    <row r="74" spans="1:2" x14ac:dyDescent="0.25">
      <c r="A74" t="s">
        <v>150</v>
      </c>
      <c r="B74" t="s">
        <v>151</v>
      </c>
    </row>
    <row r="75" spans="1:2" x14ac:dyDescent="0.25">
      <c r="A75" t="s">
        <v>150</v>
      </c>
      <c r="B75" t="s">
        <v>151</v>
      </c>
    </row>
    <row r="76" spans="1:2" x14ac:dyDescent="0.25">
      <c r="A76" t="s">
        <v>150</v>
      </c>
      <c r="B76" t="s">
        <v>151</v>
      </c>
    </row>
    <row r="77" spans="1:2" x14ac:dyDescent="0.25">
      <c r="A77" t="s">
        <v>150</v>
      </c>
      <c r="B77" t="s">
        <v>151</v>
      </c>
    </row>
    <row r="78" spans="1:2" x14ac:dyDescent="0.25">
      <c r="A78" t="s">
        <v>150</v>
      </c>
      <c r="B78" t="s">
        <v>151</v>
      </c>
    </row>
    <row r="79" spans="1:2" x14ac:dyDescent="0.25">
      <c r="A79" t="s">
        <v>150</v>
      </c>
      <c r="B79" t="s">
        <v>151</v>
      </c>
    </row>
    <row r="80" spans="1:2" x14ac:dyDescent="0.25">
      <c r="A80" t="s">
        <v>150</v>
      </c>
      <c r="B80" t="s">
        <v>151</v>
      </c>
    </row>
    <row r="81" spans="1:2" x14ac:dyDescent="0.25">
      <c r="A81" t="s">
        <v>150</v>
      </c>
      <c r="B81" t="s">
        <v>151</v>
      </c>
    </row>
    <row r="82" spans="1:2" x14ac:dyDescent="0.25">
      <c r="A82" t="s">
        <v>150</v>
      </c>
      <c r="B82" t="s">
        <v>151</v>
      </c>
    </row>
    <row r="83" spans="1:2" x14ac:dyDescent="0.25">
      <c r="A83" t="s">
        <v>150</v>
      </c>
      <c r="B83" t="s">
        <v>151</v>
      </c>
    </row>
    <row r="84" spans="1:2" x14ac:dyDescent="0.25">
      <c r="A84" t="s">
        <v>150</v>
      </c>
      <c r="B84" t="s">
        <v>151</v>
      </c>
    </row>
    <row r="85" spans="1:2" x14ac:dyDescent="0.25">
      <c r="A85" t="s">
        <v>150</v>
      </c>
      <c r="B85" t="s">
        <v>151</v>
      </c>
    </row>
    <row r="86" spans="1:2" x14ac:dyDescent="0.25">
      <c r="A86" t="s">
        <v>150</v>
      </c>
      <c r="B86" t="s">
        <v>151</v>
      </c>
    </row>
    <row r="87" spans="1:2" x14ac:dyDescent="0.25">
      <c r="A87" t="s">
        <v>150</v>
      </c>
      <c r="B87" t="s">
        <v>151</v>
      </c>
    </row>
    <row r="88" spans="1:2" x14ac:dyDescent="0.25">
      <c r="A88" t="s">
        <v>150</v>
      </c>
      <c r="B88" t="s">
        <v>151</v>
      </c>
    </row>
    <row r="89" spans="1:2" x14ac:dyDescent="0.25">
      <c r="A89" t="s">
        <v>150</v>
      </c>
      <c r="B89" t="s">
        <v>151</v>
      </c>
    </row>
    <row r="90" spans="1:2" x14ac:dyDescent="0.25">
      <c r="A90" t="s">
        <v>150</v>
      </c>
      <c r="B90" t="s">
        <v>151</v>
      </c>
    </row>
    <row r="91" spans="1:2" x14ac:dyDescent="0.25">
      <c r="A91" t="s">
        <v>150</v>
      </c>
      <c r="B91" t="s">
        <v>151</v>
      </c>
    </row>
    <row r="92" spans="1:2" x14ac:dyDescent="0.25">
      <c r="A92" t="s">
        <v>150</v>
      </c>
      <c r="B92" t="s">
        <v>151</v>
      </c>
    </row>
    <row r="93" spans="1:2" x14ac:dyDescent="0.25">
      <c r="A93" t="s">
        <v>150</v>
      </c>
      <c r="B93" t="s">
        <v>151</v>
      </c>
    </row>
    <row r="94" spans="1:2" x14ac:dyDescent="0.25">
      <c r="A94" t="s">
        <v>150</v>
      </c>
      <c r="B94" t="s">
        <v>151</v>
      </c>
    </row>
    <row r="95" spans="1:2" x14ac:dyDescent="0.25">
      <c r="A95" t="s">
        <v>150</v>
      </c>
      <c r="B95" t="s">
        <v>151</v>
      </c>
    </row>
    <row r="96" spans="1:2" x14ac:dyDescent="0.25">
      <c r="A96" t="s">
        <v>150</v>
      </c>
      <c r="B96" t="s">
        <v>151</v>
      </c>
    </row>
    <row r="97" spans="1:2" x14ac:dyDescent="0.25">
      <c r="A97" t="s">
        <v>150</v>
      </c>
      <c r="B97" t="s">
        <v>151</v>
      </c>
    </row>
    <row r="98" spans="1:2" x14ac:dyDescent="0.25">
      <c r="A98" t="s">
        <v>150</v>
      </c>
      <c r="B98" t="s">
        <v>151</v>
      </c>
    </row>
    <row r="99" spans="1:2" x14ac:dyDescent="0.25">
      <c r="A99" t="s">
        <v>150</v>
      </c>
      <c r="B99" t="s">
        <v>151</v>
      </c>
    </row>
    <row r="100" spans="1:2" x14ac:dyDescent="0.25">
      <c r="A100" t="s">
        <v>150</v>
      </c>
      <c r="B100" t="s">
        <v>59</v>
      </c>
    </row>
    <row r="101" spans="1:2" x14ac:dyDescent="0.25">
      <c r="A101" t="s">
        <v>150</v>
      </c>
      <c r="B101" t="s">
        <v>59</v>
      </c>
    </row>
    <row r="102" spans="1:2" x14ac:dyDescent="0.25">
      <c r="A102" t="s">
        <v>150</v>
      </c>
      <c r="B102" t="s">
        <v>59</v>
      </c>
    </row>
    <row r="103" spans="1:2" x14ac:dyDescent="0.25">
      <c r="A103" t="s">
        <v>150</v>
      </c>
      <c r="B103" t="s">
        <v>125</v>
      </c>
    </row>
    <row r="104" spans="1:2" x14ac:dyDescent="0.25">
      <c r="A104" t="s">
        <v>150</v>
      </c>
      <c r="B104" t="s">
        <v>169</v>
      </c>
    </row>
    <row r="105" spans="1:2" x14ac:dyDescent="0.25">
      <c r="A105" t="s">
        <v>150</v>
      </c>
      <c r="B105" t="s">
        <v>240</v>
      </c>
    </row>
    <row r="106" spans="1:2" x14ac:dyDescent="0.25">
      <c r="A106" t="s">
        <v>150</v>
      </c>
      <c r="B106" t="s">
        <v>240</v>
      </c>
    </row>
    <row r="107" spans="1:2" x14ac:dyDescent="0.25">
      <c r="A107" t="s">
        <v>124</v>
      </c>
      <c r="B107" t="s">
        <v>1308</v>
      </c>
    </row>
    <row r="108" spans="1:2" x14ac:dyDescent="0.25">
      <c r="A108" t="s">
        <v>124</v>
      </c>
      <c r="B108" t="s">
        <v>404</v>
      </c>
    </row>
    <row r="109" spans="1:2" x14ac:dyDescent="0.25">
      <c r="A109" t="s">
        <v>124</v>
      </c>
      <c r="B109" t="s">
        <v>71</v>
      </c>
    </row>
    <row r="110" spans="1:2" x14ac:dyDescent="0.25">
      <c r="A110" t="s">
        <v>124</v>
      </c>
      <c r="B110" t="s">
        <v>71</v>
      </c>
    </row>
    <row r="111" spans="1:2" x14ac:dyDescent="0.25">
      <c r="A111" t="s">
        <v>124</v>
      </c>
      <c r="B111" t="s">
        <v>71</v>
      </c>
    </row>
    <row r="112" spans="1:2" x14ac:dyDescent="0.25">
      <c r="A112" t="s">
        <v>124</v>
      </c>
      <c r="B112" t="s">
        <v>234</v>
      </c>
    </row>
    <row r="113" spans="1:2" x14ac:dyDescent="0.25">
      <c r="A113" t="s">
        <v>124</v>
      </c>
      <c r="B113" t="s">
        <v>1881</v>
      </c>
    </row>
    <row r="114" spans="1:2" x14ac:dyDescent="0.25">
      <c r="A114" t="s">
        <v>124</v>
      </c>
      <c r="B114" t="s">
        <v>1881</v>
      </c>
    </row>
    <row r="115" spans="1:2" x14ac:dyDescent="0.25">
      <c r="A115" t="s">
        <v>124</v>
      </c>
      <c r="B115" t="s">
        <v>1881</v>
      </c>
    </row>
    <row r="116" spans="1:2" x14ac:dyDescent="0.25">
      <c r="A116" t="s">
        <v>124</v>
      </c>
      <c r="B116" t="s">
        <v>1881</v>
      </c>
    </row>
    <row r="117" spans="1:2" x14ac:dyDescent="0.25">
      <c r="A117" t="s">
        <v>124</v>
      </c>
      <c r="B117" t="s">
        <v>1881</v>
      </c>
    </row>
    <row r="118" spans="1:2" x14ac:dyDescent="0.25">
      <c r="A118" t="s">
        <v>124</v>
      </c>
      <c r="B118" t="s">
        <v>891</v>
      </c>
    </row>
    <row r="119" spans="1:2" x14ac:dyDescent="0.25">
      <c r="A119" t="s">
        <v>124</v>
      </c>
      <c r="B119" t="s">
        <v>891</v>
      </c>
    </row>
    <row r="120" spans="1:2" x14ac:dyDescent="0.25">
      <c r="A120" t="s">
        <v>124</v>
      </c>
      <c r="B120" t="s">
        <v>2028</v>
      </c>
    </row>
    <row r="121" spans="1:2" x14ac:dyDescent="0.25">
      <c r="A121" t="s">
        <v>124</v>
      </c>
      <c r="B121" t="s">
        <v>2028</v>
      </c>
    </row>
    <row r="122" spans="1:2" x14ac:dyDescent="0.25">
      <c r="A122" t="s">
        <v>124</v>
      </c>
      <c r="B122" t="s">
        <v>2028</v>
      </c>
    </row>
    <row r="123" spans="1:2" x14ac:dyDescent="0.25">
      <c r="A123" t="s">
        <v>124</v>
      </c>
      <c r="B123" t="s">
        <v>151</v>
      </c>
    </row>
    <row r="124" spans="1:2" x14ac:dyDescent="0.25">
      <c r="A124" t="s">
        <v>124</v>
      </c>
      <c r="B124" t="s">
        <v>151</v>
      </c>
    </row>
    <row r="125" spans="1:2" x14ac:dyDescent="0.25">
      <c r="A125" t="s">
        <v>124</v>
      </c>
      <c r="B125" t="s">
        <v>151</v>
      </c>
    </row>
    <row r="126" spans="1:2" x14ac:dyDescent="0.25">
      <c r="A126" t="s">
        <v>124</v>
      </c>
      <c r="B126" t="s">
        <v>151</v>
      </c>
    </row>
    <row r="127" spans="1:2" x14ac:dyDescent="0.25">
      <c r="A127" t="s">
        <v>124</v>
      </c>
      <c r="B127" t="s">
        <v>151</v>
      </c>
    </row>
    <row r="128" spans="1:2" x14ac:dyDescent="0.25">
      <c r="A128" t="s">
        <v>124</v>
      </c>
      <c r="B128" t="s">
        <v>151</v>
      </c>
    </row>
    <row r="129" spans="1:2" x14ac:dyDescent="0.25">
      <c r="A129" t="s">
        <v>124</v>
      </c>
      <c r="B129" t="s">
        <v>151</v>
      </c>
    </row>
    <row r="130" spans="1:2" x14ac:dyDescent="0.25">
      <c r="A130" t="s">
        <v>124</v>
      </c>
      <c r="B130" t="s">
        <v>151</v>
      </c>
    </row>
    <row r="131" spans="1:2" x14ac:dyDescent="0.25">
      <c r="A131" t="s">
        <v>124</v>
      </c>
      <c r="B131" t="s">
        <v>151</v>
      </c>
    </row>
    <row r="132" spans="1:2" x14ac:dyDescent="0.25">
      <c r="A132" t="s">
        <v>124</v>
      </c>
      <c r="B132" t="s">
        <v>151</v>
      </c>
    </row>
    <row r="133" spans="1:2" x14ac:dyDescent="0.25">
      <c r="A133" t="s">
        <v>124</v>
      </c>
      <c r="B133" t="s">
        <v>151</v>
      </c>
    </row>
    <row r="134" spans="1:2" x14ac:dyDescent="0.25">
      <c r="A134" t="s">
        <v>124</v>
      </c>
      <c r="B134" t="s">
        <v>151</v>
      </c>
    </row>
    <row r="135" spans="1:2" x14ac:dyDescent="0.25">
      <c r="A135" t="s">
        <v>124</v>
      </c>
      <c r="B135" t="s">
        <v>607</v>
      </c>
    </row>
    <row r="136" spans="1:2" x14ac:dyDescent="0.25">
      <c r="A136" t="s">
        <v>124</v>
      </c>
      <c r="B136" t="s">
        <v>2320</v>
      </c>
    </row>
    <row r="137" spans="1:2" x14ac:dyDescent="0.25">
      <c r="A137" t="s">
        <v>124</v>
      </c>
      <c r="B137" t="s">
        <v>125</v>
      </c>
    </row>
    <row r="138" spans="1:2" x14ac:dyDescent="0.25">
      <c r="A138" t="s">
        <v>124</v>
      </c>
      <c r="B138" t="s">
        <v>125</v>
      </c>
    </row>
    <row r="139" spans="1:2" x14ac:dyDescent="0.25">
      <c r="A139" t="s">
        <v>124</v>
      </c>
      <c r="B139" t="s">
        <v>169</v>
      </c>
    </row>
    <row r="140" spans="1:2" x14ac:dyDescent="0.25">
      <c r="A140" t="s">
        <v>124</v>
      </c>
      <c r="B140" t="s">
        <v>169</v>
      </c>
    </row>
    <row r="141" spans="1:2" x14ac:dyDescent="0.25">
      <c r="A141" t="s">
        <v>124</v>
      </c>
      <c r="B141" t="s">
        <v>240</v>
      </c>
    </row>
    <row r="142" spans="1:2" x14ac:dyDescent="0.25">
      <c r="A142" t="s">
        <v>124</v>
      </c>
      <c r="B142" t="s">
        <v>240</v>
      </c>
    </row>
    <row r="143" spans="1:2" x14ac:dyDescent="0.25">
      <c r="A143" t="s">
        <v>124</v>
      </c>
      <c r="B143" t="s">
        <v>240</v>
      </c>
    </row>
    <row r="144" spans="1:2" x14ac:dyDescent="0.25">
      <c r="A144" t="s">
        <v>124</v>
      </c>
      <c r="B144" t="s">
        <v>240</v>
      </c>
    </row>
    <row r="145" spans="1:2" x14ac:dyDescent="0.25">
      <c r="A145" t="s">
        <v>124</v>
      </c>
      <c r="B145" t="s">
        <v>240</v>
      </c>
    </row>
    <row r="146" spans="1:2" x14ac:dyDescent="0.25">
      <c r="A146" t="s">
        <v>124</v>
      </c>
      <c r="B146" t="s">
        <v>240</v>
      </c>
    </row>
    <row r="147" spans="1:2" x14ac:dyDescent="0.25">
      <c r="A147" t="s">
        <v>124</v>
      </c>
      <c r="B147" t="s">
        <v>240</v>
      </c>
    </row>
    <row r="148" spans="1:2" x14ac:dyDescent="0.25">
      <c r="A148" t="s">
        <v>124</v>
      </c>
      <c r="B148" t="s">
        <v>240</v>
      </c>
    </row>
    <row r="149" spans="1:2" x14ac:dyDescent="0.25">
      <c r="A149" t="s">
        <v>124</v>
      </c>
      <c r="B149" t="s">
        <v>240</v>
      </c>
    </row>
    <row r="150" spans="1:2" x14ac:dyDescent="0.25">
      <c r="A150" t="s">
        <v>124</v>
      </c>
      <c r="B150" t="s">
        <v>240</v>
      </c>
    </row>
    <row r="151" spans="1:2" x14ac:dyDescent="0.25">
      <c r="A151" t="s">
        <v>124</v>
      </c>
      <c r="B151" t="s">
        <v>2725</v>
      </c>
    </row>
    <row r="152" spans="1:2" x14ac:dyDescent="0.25">
      <c r="A152" t="s">
        <v>124</v>
      </c>
      <c r="B152" t="s">
        <v>117</v>
      </c>
    </row>
    <row r="153" spans="1:2" x14ac:dyDescent="0.25">
      <c r="A153" t="s">
        <v>124</v>
      </c>
      <c r="B153" t="s">
        <v>117</v>
      </c>
    </row>
    <row r="154" spans="1:2" x14ac:dyDescent="0.25">
      <c r="A154" t="s">
        <v>266</v>
      </c>
      <c r="B154" t="s">
        <v>3698</v>
      </c>
    </row>
    <row r="155" spans="1:2" x14ac:dyDescent="0.25">
      <c r="A155" t="s">
        <v>266</v>
      </c>
      <c r="B155" t="s">
        <v>254</v>
      </c>
    </row>
    <row r="156" spans="1:2" x14ac:dyDescent="0.25">
      <c r="A156" t="s">
        <v>266</v>
      </c>
      <c r="B156" t="s">
        <v>404</v>
      </c>
    </row>
    <row r="157" spans="1:2" x14ac:dyDescent="0.25">
      <c r="A157" t="s">
        <v>266</v>
      </c>
      <c r="B157" t="s">
        <v>404</v>
      </c>
    </row>
    <row r="158" spans="1:2" x14ac:dyDescent="0.25">
      <c r="A158" t="s">
        <v>266</v>
      </c>
      <c r="B158" t="s">
        <v>71</v>
      </c>
    </row>
    <row r="159" spans="1:2" x14ac:dyDescent="0.25">
      <c r="A159" t="s">
        <v>266</v>
      </c>
      <c r="B159" t="s">
        <v>71</v>
      </c>
    </row>
    <row r="160" spans="1:2" x14ac:dyDescent="0.25">
      <c r="A160" t="s">
        <v>266</v>
      </c>
      <c r="B160" t="s">
        <v>71</v>
      </c>
    </row>
    <row r="161" spans="1:2" x14ac:dyDescent="0.25">
      <c r="A161" t="s">
        <v>266</v>
      </c>
      <c r="B161" t="s">
        <v>71</v>
      </c>
    </row>
    <row r="162" spans="1:2" x14ac:dyDescent="0.25">
      <c r="A162" t="s">
        <v>266</v>
      </c>
      <c r="B162" t="s">
        <v>71</v>
      </c>
    </row>
    <row r="163" spans="1:2" x14ac:dyDescent="0.25">
      <c r="A163" t="s">
        <v>266</v>
      </c>
      <c r="B163" t="s">
        <v>234</v>
      </c>
    </row>
    <row r="164" spans="1:2" x14ac:dyDescent="0.25">
      <c r="A164" t="s">
        <v>266</v>
      </c>
      <c r="B164" t="s">
        <v>1881</v>
      </c>
    </row>
    <row r="165" spans="1:2" x14ac:dyDescent="0.25">
      <c r="A165" t="s">
        <v>266</v>
      </c>
      <c r="B165" t="s">
        <v>891</v>
      </c>
    </row>
    <row r="166" spans="1:2" x14ac:dyDescent="0.25">
      <c r="A166" t="s">
        <v>266</v>
      </c>
      <c r="B166" t="s">
        <v>151</v>
      </c>
    </row>
    <row r="167" spans="1:2" x14ac:dyDescent="0.25">
      <c r="A167" t="s">
        <v>266</v>
      </c>
      <c r="B167" t="s">
        <v>151</v>
      </c>
    </row>
    <row r="168" spans="1:2" x14ac:dyDescent="0.25">
      <c r="A168" t="s">
        <v>266</v>
      </c>
      <c r="B168" t="s">
        <v>151</v>
      </c>
    </row>
    <row r="169" spans="1:2" x14ac:dyDescent="0.25">
      <c r="A169" t="s">
        <v>266</v>
      </c>
      <c r="B169" t="s">
        <v>151</v>
      </c>
    </row>
    <row r="170" spans="1:2" x14ac:dyDescent="0.25">
      <c r="A170" t="s">
        <v>266</v>
      </c>
      <c r="B170" t="s">
        <v>151</v>
      </c>
    </row>
    <row r="171" spans="1:2" x14ac:dyDescent="0.25">
      <c r="A171" t="s">
        <v>266</v>
      </c>
      <c r="B171" t="s">
        <v>151</v>
      </c>
    </row>
    <row r="172" spans="1:2" x14ac:dyDescent="0.25">
      <c r="A172" t="s">
        <v>266</v>
      </c>
      <c r="B172" t="s">
        <v>151</v>
      </c>
    </row>
    <row r="173" spans="1:2" x14ac:dyDescent="0.25">
      <c r="A173" t="s">
        <v>266</v>
      </c>
      <c r="B173" t="s">
        <v>151</v>
      </c>
    </row>
    <row r="174" spans="1:2" x14ac:dyDescent="0.25">
      <c r="A174" t="s">
        <v>266</v>
      </c>
      <c r="B174" t="s">
        <v>151</v>
      </c>
    </row>
    <row r="175" spans="1:2" x14ac:dyDescent="0.25">
      <c r="A175" t="s">
        <v>266</v>
      </c>
      <c r="B175" t="s">
        <v>151</v>
      </c>
    </row>
    <row r="176" spans="1:2" x14ac:dyDescent="0.25">
      <c r="A176" t="s">
        <v>266</v>
      </c>
      <c r="B176" t="s">
        <v>2849</v>
      </c>
    </row>
    <row r="177" spans="1:2" x14ac:dyDescent="0.25">
      <c r="A177" t="s">
        <v>266</v>
      </c>
      <c r="B177" t="s">
        <v>59</v>
      </c>
    </row>
    <row r="178" spans="1:2" x14ac:dyDescent="0.25">
      <c r="A178" t="s">
        <v>266</v>
      </c>
      <c r="B178" t="s">
        <v>59</v>
      </c>
    </row>
    <row r="179" spans="1:2" x14ac:dyDescent="0.25">
      <c r="A179" t="s">
        <v>266</v>
      </c>
      <c r="B179" t="s">
        <v>59</v>
      </c>
    </row>
    <row r="180" spans="1:2" x14ac:dyDescent="0.25">
      <c r="A180" t="s">
        <v>266</v>
      </c>
      <c r="B180" t="s">
        <v>59</v>
      </c>
    </row>
    <row r="181" spans="1:2" x14ac:dyDescent="0.25">
      <c r="A181" t="s">
        <v>266</v>
      </c>
      <c r="B181" t="s">
        <v>59</v>
      </c>
    </row>
    <row r="182" spans="1:2" x14ac:dyDescent="0.25">
      <c r="A182" t="s">
        <v>266</v>
      </c>
      <c r="B182" t="s">
        <v>59</v>
      </c>
    </row>
    <row r="183" spans="1:2" x14ac:dyDescent="0.25">
      <c r="A183" t="s">
        <v>266</v>
      </c>
      <c r="B183" t="s">
        <v>59</v>
      </c>
    </row>
    <row r="184" spans="1:2" x14ac:dyDescent="0.25">
      <c r="A184" t="s">
        <v>266</v>
      </c>
      <c r="B184" t="s">
        <v>59</v>
      </c>
    </row>
    <row r="185" spans="1:2" x14ac:dyDescent="0.25">
      <c r="A185" t="s">
        <v>266</v>
      </c>
      <c r="B185" t="s">
        <v>59</v>
      </c>
    </row>
    <row r="186" spans="1:2" x14ac:dyDescent="0.25">
      <c r="A186" t="s">
        <v>266</v>
      </c>
      <c r="B186" t="s">
        <v>59</v>
      </c>
    </row>
    <row r="187" spans="1:2" x14ac:dyDescent="0.25">
      <c r="A187" t="s">
        <v>266</v>
      </c>
      <c r="B187" t="s">
        <v>59</v>
      </c>
    </row>
    <row r="188" spans="1:2" x14ac:dyDescent="0.25">
      <c r="A188" t="s">
        <v>266</v>
      </c>
      <c r="B188" t="s">
        <v>59</v>
      </c>
    </row>
    <row r="189" spans="1:2" x14ac:dyDescent="0.25">
      <c r="A189" t="s">
        <v>266</v>
      </c>
      <c r="B189" t="s">
        <v>59</v>
      </c>
    </row>
    <row r="190" spans="1:2" x14ac:dyDescent="0.25">
      <c r="A190" t="s">
        <v>266</v>
      </c>
      <c r="B190" t="s">
        <v>59</v>
      </c>
    </row>
    <row r="191" spans="1:2" x14ac:dyDescent="0.25">
      <c r="A191" t="s">
        <v>266</v>
      </c>
      <c r="B191" t="s">
        <v>59</v>
      </c>
    </row>
    <row r="192" spans="1:2" x14ac:dyDescent="0.25">
      <c r="A192" t="s">
        <v>266</v>
      </c>
      <c r="B192" t="s">
        <v>59</v>
      </c>
    </row>
    <row r="193" spans="1:2" x14ac:dyDescent="0.25">
      <c r="A193" t="s">
        <v>266</v>
      </c>
      <c r="B193" t="s">
        <v>59</v>
      </c>
    </row>
    <row r="194" spans="1:2" x14ac:dyDescent="0.25">
      <c r="A194" t="s">
        <v>266</v>
      </c>
      <c r="B194" t="s">
        <v>59</v>
      </c>
    </row>
    <row r="195" spans="1:2" x14ac:dyDescent="0.25">
      <c r="A195" t="s">
        <v>266</v>
      </c>
      <c r="B195" t="s">
        <v>59</v>
      </c>
    </row>
    <row r="196" spans="1:2" x14ac:dyDescent="0.25">
      <c r="A196" t="s">
        <v>266</v>
      </c>
      <c r="B196" t="s">
        <v>2320</v>
      </c>
    </row>
    <row r="197" spans="1:2" x14ac:dyDescent="0.25">
      <c r="A197" t="s">
        <v>266</v>
      </c>
      <c r="B197" t="s">
        <v>5461</v>
      </c>
    </row>
    <row r="198" spans="1:2" x14ac:dyDescent="0.25">
      <c r="A198" t="s">
        <v>266</v>
      </c>
      <c r="B198" t="s">
        <v>125</v>
      </c>
    </row>
    <row r="199" spans="1:2" x14ac:dyDescent="0.25">
      <c r="A199" t="s">
        <v>266</v>
      </c>
      <c r="B199" t="s">
        <v>240</v>
      </c>
    </row>
    <row r="200" spans="1:2" x14ac:dyDescent="0.25">
      <c r="A200" t="s">
        <v>266</v>
      </c>
      <c r="B200" t="s">
        <v>2725</v>
      </c>
    </row>
    <row r="201" spans="1:2" x14ac:dyDescent="0.25">
      <c r="A201" t="s">
        <v>266</v>
      </c>
      <c r="B201" t="s">
        <v>2725</v>
      </c>
    </row>
    <row r="202" spans="1:2" x14ac:dyDescent="0.25">
      <c r="A202" t="s">
        <v>297</v>
      </c>
      <c r="B202" t="s">
        <v>92</v>
      </c>
    </row>
    <row r="203" spans="1:2" x14ac:dyDescent="0.25">
      <c r="A203" t="s">
        <v>297</v>
      </c>
      <c r="B203" t="s">
        <v>254</v>
      </c>
    </row>
    <row r="204" spans="1:2" x14ac:dyDescent="0.25">
      <c r="A204" t="s">
        <v>297</v>
      </c>
      <c r="B204" t="s">
        <v>254</v>
      </c>
    </row>
    <row r="205" spans="1:2" x14ac:dyDescent="0.25">
      <c r="A205" t="s">
        <v>297</v>
      </c>
      <c r="B205" t="s">
        <v>3745</v>
      </c>
    </row>
    <row r="206" spans="1:2" x14ac:dyDescent="0.25">
      <c r="A206" t="s">
        <v>297</v>
      </c>
      <c r="B206" t="s">
        <v>404</v>
      </c>
    </row>
    <row r="207" spans="1:2" x14ac:dyDescent="0.25">
      <c r="A207" t="s">
        <v>297</v>
      </c>
      <c r="B207" t="s">
        <v>404</v>
      </c>
    </row>
    <row r="208" spans="1:2" x14ac:dyDescent="0.25">
      <c r="A208" t="s">
        <v>297</v>
      </c>
      <c r="B208" t="s">
        <v>404</v>
      </c>
    </row>
    <row r="209" spans="1:2" x14ac:dyDescent="0.25">
      <c r="A209" t="s">
        <v>297</v>
      </c>
      <c r="B209" t="s">
        <v>71</v>
      </c>
    </row>
    <row r="210" spans="1:2" x14ac:dyDescent="0.25">
      <c r="A210" t="s">
        <v>297</v>
      </c>
      <c r="B210" t="s">
        <v>71</v>
      </c>
    </row>
    <row r="211" spans="1:2" x14ac:dyDescent="0.25">
      <c r="A211" t="s">
        <v>297</v>
      </c>
      <c r="B211" t="s">
        <v>71</v>
      </c>
    </row>
    <row r="212" spans="1:2" x14ac:dyDescent="0.25">
      <c r="A212" t="s">
        <v>297</v>
      </c>
      <c r="B212" t="s">
        <v>71</v>
      </c>
    </row>
    <row r="213" spans="1:2" x14ac:dyDescent="0.25">
      <c r="A213" t="s">
        <v>297</v>
      </c>
      <c r="B213" t="s">
        <v>71</v>
      </c>
    </row>
    <row r="214" spans="1:2" x14ac:dyDescent="0.25">
      <c r="A214" t="s">
        <v>297</v>
      </c>
      <c r="B214" t="s">
        <v>71</v>
      </c>
    </row>
    <row r="215" spans="1:2" x14ac:dyDescent="0.25">
      <c r="A215" t="s">
        <v>297</v>
      </c>
      <c r="B215" t="s">
        <v>71</v>
      </c>
    </row>
    <row r="216" spans="1:2" x14ac:dyDescent="0.25">
      <c r="A216" t="s">
        <v>297</v>
      </c>
      <c r="B216" t="s">
        <v>71</v>
      </c>
    </row>
    <row r="217" spans="1:2" x14ac:dyDescent="0.25">
      <c r="A217" t="s">
        <v>297</v>
      </c>
      <c r="B217" t="s">
        <v>71</v>
      </c>
    </row>
    <row r="218" spans="1:2" x14ac:dyDescent="0.25">
      <c r="A218" t="s">
        <v>297</v>
      </c>
      <c r="B218" t="s">
        <v>71</v>
      </c>
    </row>
    <row r="219" spans="1:2" x14ac:dyDescent="0.25">
      <c r="A219" t="s">
        <v>297</v>
      </c>
      <c r="B219" t="s">
        <v>71</v>
      </c>
    </row>
    <row r="220" spans="1:2" x14ac:dyDescent="0.25">
      <c r="A220" t="s">
        <v>297</v>
      </c>
      <c r="B220" t="s">
        <v>71</v>
      </c>
    </row>
    <row r="221" spans="1:2" x14ac:dyDescent="0.25">
      <c r="A221" t="s">
        <v>297</v>
      </c>
      <c r="B221" t="s">
        <v>234</v>
      </c>
    </row>
    <row r="222" spans="1:2" x14ac:dyDescent="0.25">
      <c r="A222" t="s">
        <v>297</v>
      </c>
      <c r="B222" t="s">
        <v>234</v>
      </c>
    </row>
    <row r="223" spans="1:2" x14ac:dyDescent="0.25">
      <c r="A223" t="s">
        <v>297</v>
      </c>
      <c r="B223" t="s">
        <v>151</v>
      </c>
    </row>
    <row r="224" spans="1:2" x14ac:dyDescent="0.25">
      <c r="A224" t="s">
        <v>297</v>
      </c>
      <c r="B224" t="s">
        <v>151</v>
      </c>
    </row>
    <row r="225" spans="1:2" x14ac:dyDescent="0.25">
      <c r="A225" t="s">
        <v>297</v>
      </c>
      <c r="B225" t="s">
        <v>151</v>
      </c>
    </row>
    <row r="226" spans="1:2" x14ac:dyDescent="0.25">
      <c r="A226" t="s">
        <v>297</v>
      </c>
      <c r="B226" t="s">
        <v>151</v>
      </c>
    </row>
    <row r="227" spans="1:2" x14ac:dyDescent="0.25">
      <c r="A227" t="s">
        <v>297</v>
      </c>
      <c r="B227" t="s">
        <v>151</v>
      </c>
    </row>
    <row r="228" spans="1:2" x14ac:dyDescent="0.25">
      <c r="A228" t="s">
        <v>297</v>
      </c>
      <c r="B228" t="s">
        <v>151</v>
      </c>
    </row>
    <row r="229" spans="1:2" x14ac:dyDescent="0.25">
      <c r="A229" t="s">
        <v>297</v>
      </c>
      <c r="B229" t="s">
        <v>151</v>
      </c>
    </row>
    <row r="230" spans="1:2" x14ac:dyDescent="0.25">
      <c r="A230" t="s">
        <v>297</v>
      </c>
      <c r="B230" t="s">
        <v>151</v>
      </c>
    </row>
    <row r="231" spans="1:2" x14ac:dyDescent="0.25">
      <c r="A231" t="s">
        <v>297</v>
      </c>
      <c r="B231" t="s">
        <v>151</v>
      </c>
    </row>
    <row r="232" spans="1:2" x14ac:dyDescent="0.25">
      <c r="A232" t="s">
        <v>297</v>
      </c>
      <c r="B232" t="s">
        <v>151</v>
      </c>
    </row>
    <row r="233" spans="1:2" x14ac:dyDescent="0.25">
      <c r="A233" t="s">
        <v>297</v>
      </c>
      <c r="B233" t="s">
        <v>151</v>
      </c>
    </row>
    <row r="234" spans="1:2" x14ac:dyDescent="0.25">
      <c r="A234" t="s">
        <v>297</v>
      </c>
      <c r="B234" t="s">
        <v>151</v>
      </c>
    </row>
    <row r="235" spans="1:2" x14ac:dyDescent="0.25">
      <c r="A235" t="s">
        <v>297</v>
      </c>
      <c r="B235" t="s">
        <v>151</v>
      </c>
    </row>
    <row r="236" spans="1:2" x14ac:dyDescent="0.25">
      <c r="A236" t="s">
        <v>297</v>
      </c>
      <c r="B236" t="s">
        <v>151</v>
      </c>
    </row>
    <row r="237" spans="1:2" x14ac:dyDescent="0.25">
      <c r="A237" t="s">
        <v>297</v>
      </c>
      <c r="B237" t="s">
        <v>151</v>
      </c>
    </row>
    <row r="238" spans="1:2" x14ac:dyDescent="0.25">
      <c r="A238" t="s">
        <v>297</v>
      </c>
      <c r="B238" t="s">
        <v>151</v>
      </c>
    </row>
    <row r="239" spans="1:2" x14ac:dyDescent="0.25">
      <c r="A239" t="s">
        <v>297</v>
      </c>
      <c r="B239" t="s">
        <v>2300</v>
      </c>
    </row>
    <row r="240" spans="1:2" x14ac:dyDescent="0.25">
      <c r="A240" t="s">
        <v>297</v>
      </c>
      <c r="B240" t="s">
        <v>2300</v>
      </c>
    </row>
    <row r="241" spans="1:2" x14ac:dyDescent="0.25">
      <c r="A241" t="s">
        <v>297</v>
      </c>
      <c r="B241" t="s">
        <v>2300</v>
      </c>
    </row>
    <row r="242" spans="1:2" x14ac:dyDescent="0.25">
      <c r="A242" t="s">
        <v>297</v>
      </c>
      <c r="B242" t="s">
        <v>2300</v>
      </c>
    </row>
    <row r="243" spans="1:2" x14ac:dyDescent="0.25">
      <c r="A243" t="s">
        <v>297</v>
      </c>
      <c r="B243" t="s">
        <v>59</v>
      </c>
    </row>
    <row r="244" spans="1:2" x14ac:dyDescent="0.25">
      <c r="A244" t="s">
        <v>297</v>
      </c>
      <c r="B244" t="s">
        <v>59</v>
      </c>
    </row>
    <row r="245" spans="1:2" x14ac:dyDescent="0.25">
      <c r="A245" t="s">
        <v>297</v>
      </c>
      <c r="B245" t="s">
        <v>59</v>
      </c>
    </row>
    <row r="246" spans="1:2" x14ac:dyDescent="0.25">
      <c r="A246" t="s">
        <v>297</v>
      </c>
      <c r="B246" t="s">
        <v>59</v>
      </c>
    </row>
    <row r="247" spans="1:2" x14ac:dyDescent="0.25">
      <c r="A247" t="s">
        <v>297</v>
      </c>
      <c r="B247" t="s">
        <v>169</v>
      </c>
    </row>
    <row r="248" spans="1:2" x14ac:dyDescent="0.25">
      <c r="A248" t="s">
        <v>297</v>
      </c>
      <c r="B248" t="s">
        <v>169</v>
      </c>
    </row>
    <row r="249" spans="1:2" x14ac:dyDescent="0.25">
      <c r="A249" t="s">
        <v>297</v>
      </c>
      <c r="B249" t="s">
        <v>169</v>
      </c>
    </row>
    <row r="250" spans="1:2" x14ac:dyDescent="0.25">
      <c r="A250" t="s">
        <v>297</v>
      </c>
      <c r="B250" t="s">
        <v>169</v>
      </c>
    </row>
    <row r="251" spans="1:2" x14ac:dyDescent="0.25">
      <c r="A251" t="s">
        <v>297</v>
      </c>
      <c r="B251" t="s">
        <v>169</v>
      </c>
    </row>
    <row r="252" spans="1:2" x14ac:dyDescent="0.25">
      <c r="A252" t="s">
        <v>297</v>
      </c>
      <c r="B252" t="s">
        <v>169</v>
      </c>
    </row>
    <row r="253" spans="1:2" x14ac:dyDescent="0.25">
      <c r="A253" t="s">
        <v>297</v>
      </c>
      <c r="B253" t="s">
        <v>240</v>
      </c>
    </row>
    <row r="254" spans="1:2" x14ac:dyDescent="0.25">
      <c r="A254" t="s">
        <v>297</v>
      </c>
      <c r="B254" t="s">
        <v>240</v>
      </c>
    </row>
    <row r="255" spans="1:2" x14ac:dyDescent="0.25">
      <c r="A255" t="s">
        <v>297</v>
      </c>
      <c r="B255" t="s">
        <v>240</v>
      </c>
    </row>
    <row r="256" spans="1:2" x14ac:dyDescent="0.25">
      <c r="A256" t="s">
        <v>297</v>
      </c>
      <c r="B256" t="s">
        <v>240</v>
      </c>
    </row>
    <row r="257" spans="1:2" x14ac:dyDescent="0.25">
      <c r="A257" t="s">
        <v>297</v>
      </c>
      <c r="B257" t="s">
        <v>240</v>
      </c>
    </row>
    <row r="258" spans="1:2" x14ac:dyDescent="0.25">
      <c r="A258" t="s">
        <v>297</v>
      </c>
      <c r="B258" t="s">
        <v>240</v>
      </c>
    </row>
    <row r="259" spans="1:2" x14ac:dyDescent="0.25">
      <c r="A259" t="s">
        <v>297</v>
      </c>
      <c r="B259" t="s">
        <v>240</v>
      </c>
    </row>
    <row r="260" spans="1:2" x14ac:dyDescent="0.25">
      <c r="A260" t="s">
        <v>297</v>
      </c>
      <c r="B260" t="s">
        <v>240</v>
      </c>
    </row>
    <row r="261" spans="1:2" x14ac:dyDescent="0.25">
      <c r="A261" t="s">
        <v>163</v>
      </c>
      <c r="B261" t="s">
        <v>370</v>
      </c>
    </row>
    <row r="262" spans="1:2" x14ac:dyDescent="0.25">
      <c r="A262" t="s">
        <v>163</v>
      </c>
      <c r="B262" t="s">
        <v>438</v>
      </c>
    </row>
    <row r="263" spans="1:2" x14ac:dyDescent="0.25">
      <c r="A263" t="s">
        <v>163</v>
      </c>
      <c r="B263" t="s">
        <v>438</v>
      </c>
    </row>
    <row r="264" spans="1:2" x14ac:dyDescent="0.25">
      <c r="A264" t="s">
        <v>163</v>
      </c>
      <c r="B264" t="s">
        <v>338</v>
      </c>
    </row>
    <row r="265" spans="1:2" x14ac:dyDescent="0.25">
      <c r="A265" t="s">
        <v>163</v>
      </c>
      <c r="B265" t="s">
        <v>1059</v>
      </c>
    </row>
    <row r="266" spans="1:2" x14ac:dyDescent="0.25">
      <c r="A266" t="s">
        <v>163</v>
      </c>
      <c r="B266" t="s">
        <v>151</v>
      </c>
    </row>
    <row r="267" spans="1:2" x14ac:dyDescent="0.25">
      <c r="A267" t="s">
        <v>163</v>
      </c>
      <c r="B267" t="s">
        <v>151</v>
      </c>
    </row>
    <row r="268" spans="1:2" x14ac:dyDescent="0.25">
      <c r="A268" t="s">
        <v>163</v>
      </c>
      <c r="B268" t="s">
        <v>151</v>
      </c>
    </row>
    <row r="269" spans="1:2" x14ac:dyDescent="0.25">
      <c r="A269" t="s">
        <v>163</v>
      </c>
      <c r="B269" t="s">
        <v>151</v>
      </c>
    </row>
    <row r="270" spans="1:2" x14ac:dyDescent="0.25">
      <c r="A270" t="s">
        <v>163</v>
      </c>
      <c r="B270" t="s">
        <v>151</v>
      </c>
    </row>
    <row r="271" spans="1:2" x14ac:dyDescent="0.25">
      <c r="A271" t="s">
        <v>163</v>
      </c>
      <c r="B271" t="s">
        <v>151</v>
      </c>
    </row>
    <row r="272" spans="1:2" x14ac:dyDescent="0.25">
      <c r="A272" t="s">
        <v>163</v>
      </c>
      <c r="B272" t="s">
        <v>151</v>
      </c>
    </row>
    <row r="273" spans="1:2" x14ac:dyDescent="0.25">
      <c r="A273" t="s">
        <v>163</v>
      </c>
      <c r="B273" t="s">
        <v>151</v>
      </c>
    </row>
    <row r="274" spans="1:2" x14ac:dyDescent="0.25">
      <c r="A274" t="s">
        <v>163</v>
      </c>
      <c r="B274" t="s">
        <v>151</v>
      </c>
    </row>
    <row r="275" spans="1:2" x14ac:dyDescent="0.25">
      <c r="A275" t="s">
        <v>163</v>
      </c>
      <c r="B275" t="s">
        <v>151</v>
      </c>
    </row>
    <row r="276" spans="1:2" x14ac:dyDescent="0.25">
      <c r="A276" t="s">
        <v>163</v>
      </c>
      <c r="B276" t="s">
        <v>151</v>
      </c>
    </row>
    <row r="277" spans="1:2" x14ac:dyDescent="0.25">
      <c r="A277" t="s">
        <v>163</v>
      </c>
      <c r="B277" t="s">
        <v>151</v>
      </c>
    </row>
    <row r="278" spans="1:2" x14ac:dyDescent="0.25">
      <c r="A278" t="s">
        <v>163</v>
      </c>
      <c r="B278" t="s">
        <v>151</v>
      </c>
    </row>
    <row r="279" spans="1:2" x14ac:dyDescent="0.25">
      <c r="A279" t="s">
        <v>163</v>
      </c>
      <c r="B279" t="s">
        <v>151</v>
      </c>
    </row>
    <row r="280" spans="1:2" x14ac:dyDescent="0.25">
      <c r="A280" t="s">
        <v>163</v>
      </c>
      <c r="B280" t="s">
        <v>151</v>
      </c>
    </row>
    <row r="281" spans="1:2" x14ac:dyDescent="0.25">
      <c r="A281" t="s">
        <v>163</v>
      </c>
      <c r="B281" t="s">
        <v>151</v>
      </c>
    </row>
    <row r="282" spans="1:2" x14ac:dyDescent="0.25">
      <c r="A282" t="s">
        <v>163</v>
      </c>
      <c r="B282" t="s">
        <v>151</v>
      </c>
    </row>
    <row r="283" spans="1:2" x14ac:dyDescent="0.25">
      <c r="A283" t="s">
        <v>163</v>
      </c>
      <c r="B283" t="s">
        <v>151</v>
      </c>
    </row>
    <row r="284" spans="1:2" x14ac:dyDescent="0.25">
      <c r="A284" t="s">
        <v>163</v>
      </c>
      <c r="B284" t="s">
        <v>151</v>
      </c>
    </row>
    <row r="285" spans="1:2" x14ac:dyDescent="0.25">
      <c r="A285" t="s">
        <v>163</v>
      </c>
      <c r="B285" t="s">
        <v>151</v>
      </c>
    </row>
    <row r="286" spans="1:2" x14ac:dyDescent="0.25">
      <c r="A286" t="s">
        <v>163</v>
      </c>
      <c r="B286" t="s">
        <v>151</v>
      </c>
    </row>
    <row r="287" spans="1:2" x14ac:dyDescent="0.25">
      <c r="A287" t="s">
        <v>163</v>
      </c>
      <c r="B287" t="s">
        <v>144</v>
      </c>
    </row>
    <row r="288" spans="1:2" x14ac:dyDescent="0.25">
      <c r="A288" t="s">
        <v>163</v>
      </c>
      <c r="B288" t="s">
        <v>144</v>
      </c>
    </row>
    <row r="289" spans="1:2" x14ac:dyDescent="0.25">
      <c r="A289" t="s">
        <v>163</v>
      </c>
      <c r="B289" t="s">
        <v>144</v>
      </c>
    </row>
    <row r="290" spans="1:2" x14ac:dyDescent="0.25">
      <c r="A290" t="s">
        <v>163</v>
      </c>
      <c r="B290" t="s">
        <v>144</v>
      </c>
    </row>
    <row r="291" spans="1:2" x14ac:dyDescent="0.25">
      <c r="A291" t="s">
        <v>163</v>
      </c>
      <c r="B291" t="s">
        <v>59</v>
      </c>
    </row>
    <row r="292" spans="1:2" x14ac:dyDescent="0.25">
      <c r="A292" t="s">
        <v>163</v>
      </c>
      <c r="B292" t="s">
        <v>44</v>
      </c>
    </row>
    <row r="293" spans="1:2" x14ac:dyDescent="0.25">
      <c r="A293" t="s">
        <v>163</v>
      </c>
      <c r="B293" t="s">
        <v>125</v>
      </c>
    </row>
    <row r="294" spans="1:2" x14ac:dyDescent="0.25">
      <c r="A294" t="s">
        <v>163</v>
      </c>
      <c r="B294" t="s">
        <v>117</v>
      </c>
    </row>
    <row r="295" spans="1:2" x14ac:dyDescent="0.25">
      <c r="A295" t="s">
        <v>163</v>
      </c>
      <c r="B295" t="s">
        <v>117</v>
      </c>
    </row>
    <row r="296" spans="1:2" x14ac:dyDescent="0.25">
      <c r="A296" t="s">
        <v>163</v>
      </c>
      <c r="B296" t="s">
        <v>117</v>
      </c>
    </row>
    <row r="297" spans="1:2" x14ac:dyDescent="0.25">
      <c r="A297" t="s">
        <v>592</v>
      </c>
      <c r="B297" t="s">
        <v>3745</v>
      </c>
    </row>
    <row r="298" spans="1:2" x14ac:dyDescent="0.25">
      <c r="A298" t="s">
        <v>592</v>
      </c>
      <c r="B298" t="s">
        <v>438</v>
      </c>
    </row>
    <row r="299" spans="1:2" x14ac:dyDescent="0.25">
      <c r="A299" t="s">
        <v>592</v>
      </c>
      <c r="B299" t="s">
        <v>438</v>
      </c>
    </row>
    <row r="300" spans="1:2" x14ac:dyDescent="0.25">
      <c r="A300" t="s">
        <v>592</v>
      </c>
      <c r="B300" t="s">
        <v>438</v>
      </c>
    </row>
    <row r="301" spans="1:2" x14ac:dyDescent="0.25">
      <c r="A301" t="s">
        <v>592</v>
      </c>
      <c r="B301" t="s">
        <v>438</v>
      </c>
    </row>
    <row r="302" spans="1:2" x14ac:dyDescent="0.25">
      <c r="A302" t="s">
        <v>592</v>
      </c>
      <c r="B302" t="s">
        <v>438</v>
      </c>
    </row>
    <row r="303" spans="1:2" x14ac:dyDescent="0.25">
      <c r="A303" t="s">
        <v>592</v>
      </c>
      <c r="B303" t="s">
        <v>438</v>
      </c>
    </row>
    <row r="304" spans="1:2" x14ac:dyDescent="0.25">
      <c r="A304" t="s">
        <v>592</v>
      </c>
      <c r="B304" t="s">
        <v>438</v>
      </c>
    </row>
    <row r="305" spans="1:2" x14ac:dyDescent="0.25">
      <c r="A305" t="s">
        <v>592</v>
      </c>
      <c r="B305" t="s">
        <v>438</v>
      </c>
    </row>
    <row r="306" spans="1:2" x14ac:dyDescent="0.25">
      <c r="A306" t="s">
        <v>592</v>
      </c>
      <c r="B306" t="s">
        <v>438</v>
      </c>
    </row>
    <row r="307" spans="1:2" x14ac:dyDescent="0.25">
      <c r="A307" t="s">
        <v>592</v>
      </c>
      <c r="B307" t="s">
        <v>438</v>
      </c>
    </row>
    <row r="308" spans="1:2" x14ac:dyDescent="0.25">
      <c r="A308" t="s">
        <v>592</v>
      </c>
      <c r="B308" t="s">
        <v>438</v>
      </c>
    </row>
    <row r="309" spans="1:2" x14ac:dyDescent="0.25">
      <c r="A309" t="s">
        <v>592</v>
      </c>
      <c r="B309" t="s">
        <v>438</v>
      </c>
    </row>
    <row r="310" spans="1:2" x14ac:dyDescent="0.25">
      <c r="A310" t="s">
        <v>592</v>
      </c>
      <c r="B310" t="s">
        <v>438</v>
      </c>
    </row>
    <row r="311" spans="1:2" x14ac:dyDescent="0.25">
      <c r="A311" t="s">
        <v>592</v>
      </c>
      <c r="B311" t="s">
        <v>71</v>
      </c>
    </row>
    <row r="312" spans="1:2" x14ac:dyDescent="0.25">
      <c r="A312" t="s">
        <v>592</v>
      </c>
      <c r="B312" t="s">
        <v>71</v>
      </c>
    </row>
    <row r="313" spans="1:2" x14ac:dyDescent="0.25">
      <c r="A313" t="s">
        <v>592</v>
      </c>
      <c r="B313" t="s">
        <v>71</v>
      </c>
    </row>
    <row r="314" spans="1:2" x14ac:dyDescent="0.25">
      <c r="A314" t="s">
        <v>592</v>
      </c>
      <c r="B314" t="s">
        <v>71</v>
      </c>
    </row>
    <row r="315" spans="1:2" x14ac:dyDescent="0.25">
      <c r="A315" t="s">
        <v>592</v>
      </c>
      <c r="B315" t="s">
        <v>71</v>
      </c>
    </row>
    <row r="316" spans="1:2" x14ac:dyDescent="0.25">
      <c r="A316" t="s">
        <v>592</v>
      </c>
      <c r="B316" t="s">
        <v>234</v>
      </c>
    </row>
    <row r="317" spans="1:2" x14ac:dyDescent="0.25">
      <c r="A317" t="s">
        <v>592</v>
      </c>
      <c r="B317" t="s">
        <v>1602</v>
      </c>
    </row>
    <row r="318" spans="1:2" x14ac:dyDescent="0.25">
      <c r="A318" t="s">
        <v>592</v>
      </c>
      <c r="B318" t="s">
        <v>1602</v>
      </c>
    </row>
    <row r="319" spans="1:2" x14ac:dyDescent="0.25">
      <c r="A319" t="s">
        <v>592</v>
      </c>
      <c r="B319" t="s">
        <v>1273</v>
      </c>
    </row>
    <row r="320" spans="1:2" x14ac:dyDescent="0.25">
      <c r="A320" t="s">
        <v>592</v>
      </c>
      <c r="B320" t="s">
        <v>151</v>
      </c>
    </row>
    <row r="321" spans="1:2" x14ac:dyDescent="0.25">
      <c r="A321" t="s">
        <v>592</v>
      </c>
      <c r="B321" t="s">
        <v>151</v>
      </c>
    </row>
    <row r="322" spans="1:2" x14ac:dyDescent="0.25">
      <c r="A322" t="s">
        <v>592</v>
      </c>
      <c r="B322" t="s">
        <v>59</v>
      </c>
    </row>
    <row r="323" spans="1:2" x14ac:dyDescent="0.25">
      <c r="A323" t="s">
        <v>592</v>
      </c>
      <c r="B323" t="s">
        <v>59</v>
      </c>
    </row>
    <row r="324" spans="1:2" x14ac:dyDescent="0.25">
      <c r="A324" t="s">
        <v>592</v>
      </c>
      <c r="B324" t="s">
        <v>59</v>
      </c>
    </row>
    <row r="325" spans="1:2" x14ac:dyDescent="0.25">
      <c r="A325" t="s">
        <v>592</v>
      </c>
      <c r="B325" t="s">
        <v>59</v>
      </c>
    </row>
    <row r="326" spans="1:2" x14ac:dyDescent="0.25">
      <c r="A326" t="s">
        <v>592</v>
      </c>
      <c r="B326" t="s">
        <v>59</v>
      </c>
    </row>
    <row r="327" spans="1:2" x14ac:dyDescent="0.25">
      <c r="A327" t="s">
        <v>592</v>
      </c>
      <c r="B327" t="s">
        <v>59</v>
      </c>
    </row>
    <row r="328" spans="1:2" x14ac:dyDescent="0.25">
      <c r="A328" t="s">
        <v>592</v>
      </c>
      <c r="B328" t="s">
        <v>59</v>
      </c>
    </row>
    <row r="329" spans="1:2" x14ac:dyDescent="0.25">
      <c r="A329" t="s">
        <v>592</v>
      </c>
      <c r="B329" t="s">
        <v>59</v>
      </c>
    </row>
    <row r="330" spans="1:2" x14ac:dyDescent="0.25">
      <c r="A330" t="s">
        <v>592</v>
      </c>
      <c r="B330" t="s">
        <v>59</v>
      </c>
    </row>
    <row r="331" spans="1:2" x14ac:dyDescent="0.25">
      <c r="A331" t="s">
        <v>592</v>
      </c>
      <c r="B331" t="s">
        <v>59</v>
      </c>
    </row>
    <row r="332" spans="1:2" x14ac:dyDescent="0.25">
      <c r="A332" t="s">
        <v>592</v>
      </c>
      <c r="B332" t="s">
        <v>59</v>
      </c>
    </row>
    <row r="333" spans="1:2" x14ac:dyDescent="0.25">
      <c r="A333" t="s">
        <v>592</v>
      </c>
      <c r="B333" t="s">
        <v>59</v>
      </c>
    </row>
    <row r="334" spans="1:2" x14ac:dyDescent="0.25">
      <c r="A334" t="s">
        <v>592</v>
      </c>
      <c r="B334" t="s">
        <v>102</v>
      </c>
    </row>
    <row r="335" spans="1:2" x14ac:dyDescent="0.25">
      <c r="A335" t="s">
        <v>592</v>
      </c>
      <c r="B335" t="s">
        <v>102</v>
      </c>
    </row>
    <row r="336" spans="1:2" x14ac:dyDescent="0.25">
      <c r="A336" t="s">
        <v>592</v>
      </c>
      <c r="B336" t="s">
        <v>102</v>
      </c>
    </row>
    <row r="337" spans="1:2" x14ac:dyDescent="0.25">
      <c r="A337" t="s">
        <v>592</v>
      </c>
      <c r="B337" t="s">
        <v>102</v>
      </c>
    </row>
    <row r="338" spans="1:2" x14ac:dyDescent="0.25">
      <c r="A338" t="s">
        <v>592</v>
      </c>
      <c r="B338" t="s">
        <v>125</v>
      </c>
    </row>
    <row r="339" spans="1:2" x14ac:dyDescent="0.25">
      <c r="A339" t="s">
        <v>592</v>
      </c>
      <c r="B339" t="s">
        <v>125</v>
      </c>
    </row>
    <row r="340" spans="1:2" x14ac:dyDescent="0.25">
      <c r="A340" t="s">
        <v>592</v>
      </c>
      <c r="B340" t="s">
        <v>169</v>
      </c>
    </row>
    <row r="341" spans="1:2" x14ac:dyDescent="0.25">
      <c r="A341" t="s">
        <v>592</v>
      </c>
      <c r="B341" t="s">
        <v>169</v>
      </c>
    </row>
    <row r="342" spans="1:2" x14ac:dyDescent="0.25">
      <c r="A342" t="s">
        <v>592</v>
      </c>
      <c r="B342" t="s">
        <v>169</v>
      </c>
    </row>
    <row r="343" spans="1:2" x14ac:dyDescent="0.25">
      <c r="A343" t="s">
        <v>592</v>
      </c>
      <c r="B343" t="s">
        <v>169</v>
      </c>
    </row>
    <row r="344" spans="1:2" x14ac:dyDescent="0.25">
      <c r="A344" t="s">
        <v>592</v>
      </c>
      <c r="B344" t="s">
        <v>169</v>
      </c>
    </row>
    <row r="345" spans="1:2" x14ac:dyDescent="0.25">
      <c r="A345" t="s">
        <v>592</v>
      </c>
      <c r="B345" t="s">
        <v>117</v>
      </c>
    </row>
    <row r="346" spans="1:2" x14ac:dyDescent="0.25">
      <c r="A346" t="s">
        <v>592</v>
      </c>
      <c r="B346" t="s">
        <v>117</v>
      </c>
    </row>
    <row r="347" spans="1:2" x14ac:dyDescent="0.25">
      <c r="A347" t="s">
        <v>821</v>
      </c>
      <c r="B347" t="s">
        <v>71</v>
      </c>
    </row>
    <row r="348" spans="1:2" x14ac:dyDescent="0.25">
      <c r="A348" t="s">
        <v>821</v>
      </c>
      <c r="B348" t="s">
        <v>71</v>
      </c>
    </row>
    <row r="349" spans="1:2" x14ac:dyDescent="0.25">
      <c r="A349" t="s">
        <v>821</v>
      </c>
      <c r="B349" t="s">
        <v>71</v>
      </c>
    </row>
    <row r="350" spans="1:2" x14ac:dyDescent="0.25">
      <c r="A350" t="s">
        <v>821</v>
      </c>
      <c r="B350" t="s">
        <v>2868</v>
      </c>
    </row>
    <row r="351" spans="1:2" x14ac:dyDescent="0.25">
      <c r="A351" t="s">
        <v>821</v>
      </c>
      <c r="B351" t="s">
        <v>151</v>
      </c>
    </row>
    <row r="352" spans="1:2" x14ac:dyDescent="0.25">
      <c r="A352" t="s">
        <v>821</v>
      </c>
      <c r="B352" t="s">
        <v>151</v>
      </c>
    </row>
    <row r="353" spans="1:2" x14ac:dyDescent="0.25">
      <c r="A353" t="s">
        <v>821</v>
      </c>
      <c r="B353" t="s">
        <v>59</v>
      </c>
    </row>
    <row r="354" spans="1:2" x14ac:dyDescent="0.25">
      <c r="A354" t="s">
        <v>821</v>
      </c>
      <c r="B354" t="s">
        <v>59</v>
      </c>
    </row>
    <row r="355" spans="1:2" x14ac:dyDescent="0.25">
      <c r="A355" t="s">
        <v>821</v>
      </c>
      <c r="B355" t="s">
        <v>125</v>
      </c>
    </row>
    <row r="356" spans="1:2" x14ac:dyDescent="0.25">
      <c r="A356" t="s">
        <v>821</v>
      </c>
      <c r="B356" t="s">
        <v>5204</v>
      </c>
    </row>
    <row r="357" spans="1:2" x14ac:dyDescent="0.25">
      <c r="A357" t="s">
        <v>821</v>
      </c>
      <c r="B357" t="s">
        <v>5204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</vt:lpstr>
      <vt:lpstr>Penalización documentación</vt:lpstr>
      <vt:lpstr>Penalizaciones TR</vt:lpstr>
      <vt:lpstr>CST PISA</vt:lpstr>
      <vt:lpstr>TOP</vt:lpstr>
      <vt:lpstr>VECES OBJETIVO</vt:lpstr>
      <vt:lpstr>DETALLE</vt:lpstr>
      <vt:lpstr>RESULTADOS CUENTAS TOP</vt:lpstr>
      <vt:lpstr>ACLARACIONES</vt:lpstr>
      <vt:lpstr>Resultados por zona</vt:lpstr>
      <vt:lpstr>Caso Honeywell</vt:lpstr>
      <vt:lpstr>Caso Honeywell-Otros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Alejandra Benavides Herrera</dc:creator>
  <cp:lastModifiedBy>Alfonso Aguilar Aguirre</cp:lastModifiedBy>
  <dcterms:created xsi:type="dcterms:W3CDTF">2019-03-08T16:37:57Z</dcterms:created>
  <dcterms:modified xsi:type="dcterms:W3CDTF">2019-07-16T20:41:47Z</dcterms:modified>
</cp:coreProperties>
</file>